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810"/>
  <workbookPr codeName="ThisWorkbook"/>
  <mc:AlternateContent xmlns:mc="http://schemas.openxmlformats.org/markup-compatibility/2006">
    <mc:Choice Requires="x15">
      <x15ac:absPath xmlns:x15ac="http://schemas.microsoft.com/office/spreadsheetml/2010/11/ac" url="/Volumes/Data/DATA VIKTOR 2020/KIB AUDITED 2019 PRINT/"/>
    </mc:Choice>
  </mc:AlternateContent>
  <xr:revisionPtr revIDLastSave="0" documentId="13_ncr:1_{51629771-629D-754E-8D16-54BC8413C4B0}" xr6:coauthVersionLast="45" xr6:coauthVersionMax="45" xr10:uidLastSave="{00000000-0000-0000-0000-000000000000}"/>
  <bookViews>
    <workbookView xWindow="0" yWindow="0" windowWidth="25600" windowHeight="16000" tabRatio="623" activeTab="12" xr2:uid="{00000000-000D-0000-FFFF-FFFF00000000}"/>
  </bookViews>
  <sheets>
    <sheet name="KIB A" sheetId="31" r:id="rId1"/>
    <sheet name="KIB B PENYUSUTAN MASTER" sheetId="26" state="hidden" r:id="rId2"/>
    <sheet name="KIB B PENYUSUTAN DIBAWAH KAPIT" sheetId="24" state="hidden" r:id="rId3"/>
    <sheet name="KIB B " sheetId="23" r:id="rId4"/>
    <sheet name="KIB C MURNI" sheetId="21" state="hidden" r:id="rId5"/>
    <sheet name="KIB C EDIT" sheetId="34" state="hidden" r:id="rId6"/>
    <sheet name="KIB C" sheetId="11" state="hidden" r:id="rId7"/>
    <sheet name="KIB C TAMBAHAN" sheetId="29" state="hidden" r:id="rId8"/>
    <sheet name="KIB C PENGELOMPOKAN" sheetId="27" state="hidden" r:id="rId9"/>
    <sheet name="KIB C " sheetId="30" r:id="rId10"/>
    <sheet name="PERHITUNGAN 2018" sheetId="35" state="hidden" r:id="rId11"/>
    <sheet name="PERHITUNGAN" sheetId="28" r:id="rId12"/>
    <sheet name="KIB D " sheetId="20" r:id="rId13"/>
    <sheet name="KIB E" sheetId="32" r:id="rId14"/>
    <sheet name="KIB F" sheetId="33" r:id="rId15"/>
    <sheet name="KIB D" sheetId="10" state="hidden" r:id="rId16"/>
    <sheet name="UE" sheetId="22" r:id="rId17"/>
    <sheet name="KIB C (2)" sheetId="19" state="hidden" r:id="rId18"/>
    <sheet name="KODE KIB" sheetId="2" state="hidden" r:id="rId19"/>
    <sheet name="KODE BARANG" sheetId="17" state="hidden" r:id="rId20"/>
    <sheet name="MASA MANFAAT" sheetId="18" state="hidden" r:id="rId21"/>
  </sheets>
  <externalReferences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</externalReferences>
  <definedNames>
    <definedName name="_" localSheetId="9">#REF!</definedName>
    <definedName name="_" localSheetId="5">#REF!</definedName>
    <definedName name="_" localSheetId="7">#REF!</definedName>
    <definedName name="_" localSheetId="10">#REF!</definedName>
    <definedName name="_">#REF!</definedName>
    <definedName name="_xlnm._FilterDatabase" localSheetId="0" hidden="1">'KIB A'!#REF!</definedName>
    <definedName name="_xlnm._FilterDatabase" localSheetId="3" hidden="1">'KIB B '!$A$6:$DN$828</definedName>
    <definedName name="_xlnm._FilterDatabase" localSheetId="2" hidden="1">'KIB B PENYUSUTAN DIBAWAH KAPIT'!$A$8:$AD$461</definedName>
    <definedName name="_xlnm._FilterDatabase" localSheetId="1" hidden="1">'KIB B PENYUSUTAN MASTER'!$A$8:$AF$1216</definedName>
    <definedName name="_xlnm._FilterDatabase" localSheetId="6" hidden="1">'KIB C'!$A$9:$BP$1135</definedName>
    <definedName name="_xlnm._FilterDatabase" localSheetId="9" hidden="1">'KIB C '!$A$8:$AF$105</definedName>
    <definedName name="_xlnm._FilterDatabase" localSheetId="17" hidden="1">'KIB C (2)'!$A$9:$BO$1135</definedName>
    <definedName name="_xlnm._FilterDatabase" localSheetId="5" hidden="1">'KIB C EDIT'!$A$8:$AE$74</definedName>
    <definedName name="_xlnm._FilterDatabase" localSheetId="4" hidden="1">'KIB C MURNI'!$A$8:$AE$102</definedName>
    <definedName name="_xlnm._FilterDatabase" localSheetId="8" hidden="1">'KIB C PENGELOMPOKAN'!$A$8:$AE$66</definedName>
    <definedName name="_xlnm._FilterDatabase" localSheetId="7" hidden="1">'KIB C TAMBAHAN'!$A$8:$AE$55</definedName>
    <definedName name="_xlnm._FilterDatabase" localSheetId="15" hidden="1">'KIB D'!$AU$470:$AV$1035</definedName>
    <definedName name="_xlnm._FilterDatabase" localSheetId="12" hidden="1">'KIB D '!#REF!</definedName>
    <definedName name="_xlnm._FilterDatabase" localSheetId="13" hidden="1">'KIB E'!#REF!</definedName>
    <definedName name="_xlnm._FilterDatabase" localSheetId="14" hidden="1">'KIB F'!$AV$470:$AW$1035</definedName>
    <definedName name="_xlnm._FilterDatabase" localSheetId="16" hidden="1">UE!$B$4:$F$75</definedName>
    <definedName name="a" localSheetId="9">#REF!</definedName>
    <definedName name="a" localSheetId="5">#REF!</definedName>
    <definedName name="a" localSheetId="7">#REF!</definedName>
    <definedName name="a" localSheetId="10">#REF!</definedName>
    <definedName name="a">#REF!</definedName>
    <definedName name="AA" localSheetId="9">#REF!</definedName>
    <definedName name="AA" localSheetId="5">#REF!</definedName>
    <definedName name="AA" localSheetId="7">#REF!</definedName>
    <definedName name="AA" localSheetId="10">#REF!</definedName>
    <definedName name="AA">#REF!</definedName>
    <definedName name="ABANABANABAMAHAHHAJAKLA" localSheetId="9">#REF!</definedName>
    <definedName name="ABANABANABAMAHAHHAJAKLA" localSheetId="5">#REF!</definedName>
    <definedName name="ABANABANABAMAHAHHAJAKLA" localSheetId="7">#REF!</definedName>
    <definedName name="ABANABANABAMAHAHHAJAKLA" localSheetId="10">#REF!</definedName>
    <definedName name="ABANABANABAMAHAHHAJAKLA">#REF!</definedName>
    <definedName name="ADA" localSheetId="9">#REF!</definedName>
    <definedName name="ADA" localSheetId="5">#REF!</definedName>
    <definedName name="ADA" localSheetId="7">#REF!</definedName>
    <definedName name="ADA" localSheetId="10">#REF!</definedName>
    <definedName name="ADA">#REF!</definedName>
    <definedName name="ADI" localSheetId="9">#REF!</definedName>
    <definedName name="ADI" localSheetId="5">#REF!</definedName>
    <definedName name="ADI" localSheetId="7">#REF!</definedName>
    <definedName name="ADI" localSheetId="10">#REF!</definedName>
    <definedName name="ADI">#REF!</definedName>
    <definedName name="AED" localSheetId="9">#REF!</definedName>
    <definedName name="AED" localSheetId="5">#REF!</definedName>
    <definedName name="AED" localSheetId="7">#REF!</definedName>
    <definedName name="AED" localSheetId="10">#REF!</definedName>
    <definedName name="AED">#REF!</definedName>
    <definedName name="ALIAS" localSheetId="9">'[1]A. TANAH'!#REF!</definedName>
    <definedName name="ALIAS" localSheetId="5">'[1]A. TANAH'!#REF!</definedName>
    <definedName name="ALIAS" localSheetId="7">'[1]A. TANAH'!#REF!</definedName>
    <definedName name="ALIAS" localSheetId="10">'[1]A. TANAH'!#REF!</definedName>
    <definedName name="ALIAS">'[1]A. TANAH'!#REF!</definedName>
    <definedName name="amajsmdjalihanxkklkkj" localSheetId="9">#REF!</definedName>
    <definedName name="amajsmdjalihanxkklkkj" localSheetId="5">#REF!</definedName>
    <definedName name="amajsmdjalihanxkklkkj" localSheetId="7">#REF!</definedName>
    <definedName name="amajsmdjalihanxkklkkj" localSheetId="10">#REF!</definedName>
    <definedName name="amajsmdjalihanxkklkkj">#REF!</definedName>
    <definedName name="AMAN" localSheetId="9">#REF!</definedName>
    <definedName name="AMAN" localSheetId="5">#REF!</definedName>
    <definedName name="AMAN" localSheetId="7">#REF!</definedName>
    <definedName name="AMAN" localSheetId="10">#REF!</definedName>
    <definedName name="AMAN">#REF!</definedName>
    <definedName name="ANDES" localSheetId="9">#REF!</definedName>
    <definedName name="ANDES" localSheetId="5">#REF!</definedName>
    <definedName name="ANDES" localSheetId="7">#REF!</definedName>
    <definedName name="ANDES" localSheetId="10">#REF!</definedName>
    <definedName name="ANDES">#REF!</definedName>
    <definedName name="ANGGARAN" localSheetId="9">#REF!</definedName>
    <definedName name="ANGGARAN" localSheetId="5">#REF!</definedName>
    <definedName name="ANGGARAN" localSheetId="7">#REF!</definedName>
    <definedName name="ANGGARAN" localSheetId="10">#REF!</definedName>
    <definedName name="ANGGARAN">#REF!</definedName>
    <definedName name="ANGKA" localSheetId="9">#REF!</definedName>
    <definedName name="ANGKA" localSheetId="5">#REF!</definedName>
    <definedName name="ANGKA" localSheetId="7">#REF!</definedName>
    <definedName name="ANGKA" localSheetId="10">#REF!</definedName>
    <definedName name="ANGKA">#REF!</definedName>
    <definedName name="AREA" localSheetId="9">#REF!</definedName>
    <definedName name="AREA" localSheetId="5">#REF!</definedName>
    <definedName name="AREA" localSheetId="7">#REF!</definedName>
    <definedName name="AREA" localSheetId="10">#REF!</definedName>
    <definedName name="AREA">#REF!</definedName>
    <definedName name="as" localSheetId="9">#REF!</definedName>
    <definedName name="as" localSheetId="5">#REF!</definedName>
    <definedName name="as" localSheetId="7">#REF!</definedName>
    <definedName name="as" localSheetId="10">#REF!</definedName>
    <definedName name="as">#REF!</definedName>
    <definedName name="ASET" localSheetId="9">#REF!</definedName>
    <definedName name="ASET" localSheetId="5">#REF!</definedName>
    <definedName name="ASET" localSheetId="7">#REF!</definedName>
    <definedName name="ASET" localSheetId="10">#REF!</definedName>
    <definedName name="ASET">#REF!</definedName>
    <definedName name="ASISTEN_BIDANG_PEMERINTAHAN" localSheetId="9">#REF!</definedName>
    <definedName name="ASISTEN_BIDANG_PEMERINTAHAN" localSheetId="5">#REF!</definedName>
    <definedName name="ASISTEN_BIDANG_PEMERINTAHAN" localSheetId="7">#REF!</definedName>
    <definedName name="ASISTEN_BIDANG_PEMERINTAHAN" localSheetId="10">#REF!</definedName>
    <definedName name="ASISTEN_BIDANG_PEMERINTAHAN">#REF!</definedName>
    <definedName name="assdfg" localSheetId="9">#REF!</definedName>
    <definedName name="assdfg" localSheetId="5">#REF!</definedName>
    <definedName name="assdfg" localSheetId="7">#REF!</definedName>
    <definedName name="assdfg" localSheetId="10">#REF!</definedName>
    <definedName name="assdfg">#REF!</definedName>
    <definedName name="b" localSheetId="9">#REF!</definedName>
    <definedName name="b" localSheetId="5">#REF!</definedName>
    <definedName name="b" localSheetId="7">#REF!</definedName>
    <definedName name="b" localSheetId="10">#REF!</definedName>
    <definedName name="b">#REF!</definedName>
    <definedName name="B_A_P_P_E_D_A">[2]BAPPEDA!$J$5</definedName>
    <definedName name="B_A_W_A_S_D_A">[2]BAWASDA!$J$5</definedName>
    <definedName name="BAB" localSheetId="9">#REF!</definedName>
    <definedName name="BAB" localSheetId="5">#REF!</definedName>
    <definedName name="BAB" localSheetId="7">#REF!</definedName>
    <definedName name="BAB" localSheetId="10">#REF!</definedName>
    <definedName name="BAB">#REF!</definedName>
    <definedName name="BABI" localSheetId="9">#REF!</definedName>
    <definedName name="BABI" localSheetId="5">#REF!</definedName>
    <definedName name="BABI" localSheetId="7">#REF!</definedName>
    <definedName name="BABI" localSheetId="10">#REF!</definedName>
    <definedName name="BABI">#REF!</definedName>
    <definedName name="BAGIAN_PEMBERDAYAAN_MASYARAKAT_DESA">[2]PMD!$J$5</definedName>
    <definedName name="Bajas" localSheetId="9">#REF!</definedName>
    <definedName name="Bajas" localSheetId="5">#REF!</definedName>
    <definedName name="Bajas" localSheetId="7">#REF!</definedName>
    <definedName name="Bajas" localSheetId="10">#REF!</definedName>
    <definedName name="Bajas">#REF!</definedName>
    <definedName name="BANGUNAN" localSheetId="9">#REF!</definedName>
    <definedName name="BANGUNAN" localSheetId="5">#REF!</definedName>
    <definedName name="BANGUNAN" localSheetId="7">#REF!</definedName>
    <definedName name="BANGUNAN" localSheetId="10">#REF!</definedName>
    <definedName name="BANGUNAN">#REF!</definedName>
    <definedName name="BARANG" localSheetId="9">'[1]A. TANAH'!#REF!</definedName>
    <definedName name="BARANG" localSheetId="5">'[1]A. TANAH'!#REF!</definedName>
    <definedName name="BARANG" localSheetId="7">'[1]A. TANAH'!#REF!</definedName>
    <definedName name="BARANG" localSheetId="10">'[1]A. TANAH'!#REF!</definedName>
    <definedName name="BARANG">'[1]A. TANAH'!#REF!</definedName>
    <definedName name="BARANGBARANG" localSheetId="9">#REF!</definedName>
    <definedName name="BARANGBARANG" localSheetId="5">#REF!</definedName>
    <definedName name="BARANGBARANG" localSheetId="7">#REF!</definedName>
    <definedName name="BARANGBARANG" localSheetId="10">#REF!</definedName>
    <definedName name="BARANGBARANG">#REF!</definedName>
    <definedName name="BARANGKODE" localSheetId="9">'[1]A. TANAH'!#REF!</definedName>
    <definedName name="BARANGKODE" localSheetId="5">'[1]A. TANAH'!#REF!</definedName>
    <definedName name="BARANGKODE" localSheetId="7">'[1]A. TANAH'!#REF!</definedName>
    <definedName name="BARANGKODE" localSheetId="10">'[1]A. TANAH'!#REF!</definedName>
    <definedName name="BARANGKODE">'[1]A. TANAH'!#REF!</definedName>
    <definedName name="BB" localSheetId="9">#REF!</definedName>
    <definedName name="BB" localSheetId="5">#REF!</definedName>
    <definedName name="BB" localSheetId="7">#REF!</definedName>
    <definedName name="BB" localSheetId="10">#REF!</definedName>
    <definedName name="BB">#REF!</definedName>
    <definedName name="BBBB" localSheetId="9">#REF!</definedName>
    <definedName name="BBBB" localSheetId="5">#REF!</definedName>
    <definedName name="BBBB" localSheetId="7">#REF!</definedName>
    <definedName name="BBBB" localSheetId="10">#REF!</definedName>
    <definedName name="BBBB">#REF!</definedName>
    <definedName name="BERLIAN" localSheetId="9">#REF!</definedName>
    <definedName name="BERLIAN" localSheetId="5">#REF!</definedName>
    <definedName name="BERLIAN" localSheetId="7">#REF!</definedName>
    <definedName name="BERLIAN" localSheetId="10">#REF!</definedName>
    <definedName name="BERLIAN">#REF!</definedName>
    <definedName name="BK" localSheetId="9">'[1]A. TANAH'!#REF!</definedName>
    <definedName name="BK" localSheetId="5">'[1]A. TANAH'!#REF!</definedName>
    <definedName name="BK" localSheetId="7">'[1]A. TANAH'!#REF!</definedName>
    <definedName name="BK" localSheetId="10">'[1]A. TANAH'!#REF!</definedName>
    <definedName name="BK">'[1]A. TANAH'!#REF!</definedName>
    <definedName name="BUDI" localSheetId="9">#REF!</definedName>
    <definedName name="BUDI" localSheetId="5">#REF!</definedName>
    <definedName name="BUDI" localSheetId="7">#REF!</definedName>
    <definedName name="BUDI" localSheetId="10">#REF!</definedName>
    <definedName name="BUDI">#REF!</definedName>
    <definedName name="BURHAN" localSheetId="9">#REF!</definedName>
    <definedName name="BURHAN" localSheetId="5">#REF!</definedName>
    <definedName name="BURHAN" localSheetId="7">#REF!</definedName>
    <definedName name="BURHAN" localSheetId="10">#REF!</definedName>
    <definedName name="BURHAN">#REF!</definedName>
    <definedName name="CARA" localSheetId="9">#REF!</definedName>
    <definedName name="CARA" localSheetId="5">#REF!</definedName>
    <definedName name="CARA" localSheetId="7">#REF!</definedName>
    <definedName name="CARA" localSheetId="10">#REF!</definedName>
    <definedName name="CARA">#REF!</definedName>
    <definedName name="CC" localSheetId="9">#REF!</definedName>
    <definedName name="CC" localSheetId="5">#REF!</definedName>
    <definedName name="CC" localSheetId="7">#REF!</definedName>
    <definedName name="CC" localSheetId="10">#REF!</definedName>
    <definedName name="CC">#REF!</definedName>
    <definedName name="D" localSheetId="9">#REF!</definedName>
    <definedName name="D" localSheetId="5">#REF!</definedName>
    <definedName name="D" localSheetId="7">#REF!</definedName>
    <definedName name="D" localSheetId="10">#REF!</definedName>
    <definedName name="D">#REF!</definedName>
    <definedName name="da" localSheetId="9">#REF!</definedName>
    <definedName name="da" localSheetId="5">#REF!</definedName>
    <definedName name="da" localSheetId="7">#REF!</definedName>
    <definedName name="da" localSheetId="10">#REF!</definedName>
    <definedName name="da">#REF!</definedName>
    <definedName name="DAERAH" localSheetId="9">#REF!</definedName>
    <definedName name="DAERAH" localSheetId="5">#REF!</definedName>
    <definedName name="DAERAH" localSheetId="7">#REF!</definedName>
    <definedName name="DAERAH" localSheetId="10">#REF!</definedName>
    <definedName name="DAERAH">#REF!</definedName>
    <definedName name="data" localSheetId="9">'[1]A. TANAH'!#REF!</definedName>
    <definedName name="data" localSheetId="5">'[1]A. TANAH'!#REF!</definedName>
    <definedName name="data" localSheetId="7">'[1]A. TANAH'!#REF!</definedName>
    <definedName name="data" localSheetId="10">'[1]A. TANAH'!#REF!</definedName>
    <definedName name="data">'[1]A. TANAH'!#REF!</definedName>
    <definedName name="DATA2" localSheetId="9">#REF!</definedName>
    <definedName name="DATA2" localSheetId="5">#REF!</definedName>
    <definedName name="DATA2" localSheetId="7">#REF!</definedName>
    <definedName name="DATA2" localSheetId="10">#REF!</definedName>
    <definedName name="DATA2">#REF!</definedName>
    <definedName name="_xlnm.Database" localSheetId="9">#REF!</definedName>
    <definedName name="_xlnm.Database" localSheetId="5">#REF!</definedName>
    <definedName name="_xlnm.Database" localSheetId="7">#REF!</definedName>
    <definedName name="_xlnm.Database" localSheetId="10">#REF!</definedName>
    <definedName name="_xlnm.Database">#REF!</definedName>
    <definedName name="DEA" localSheetId="9">#REF!</definedName>
    <definedName name="DEA" localSheetId="5">#REF!</definedName>
    <definedName name="DEA" localSheetId="7">#REF!</definedName>
    <definedName name="DEA" localSheetId="10">#REF!</definedName>
    <definedName name="DEA">#REF!</definedName>
    <definedName name="DEDE" localSheetId="9">#REF!</definedName>
    <definedName name="DEDE" localSheetId="5">#REF!</definedName>
    <definedName name="DEDE" localSheetId="7">#REF!</definedName>
    <definedName name="DEDE" localSheetId="10">#REF!</definedName>
    <definedName name="DEDE">#REF!</definedName>
    <definedName name="DEWA" localSheetId="9">#REF!</definedName>
    <definedName name="DEWA" localSheetId="5">#REF!</definedName>
    <definedName name="DEWA" localSheetId="7">#REF!</definedName>
    <definedName name="DEWA" localSheetId="10">#REF!</definedName>
    <definedName name="DEWA">#REF!</definedName>
    <definedName name="DEWI" localSheetId="9">#REF!</definedName>
    <definedName name="DEWI" localSheetId="5">#REF!</definedName>
    <definedName name="DEWI" localSheetId="7">#REF!</definedName>
    <definedName name="DEWI" localSheetId="10">#REF!</definedName>
    <definedName name="DEWI">#REF!</definedName>
    <definedName name="DIA" localSheetId="9">#REF!</definedName>
    <definedName name="DIA" localSheetId="5">#REF!</definedName>
    <definedName name="DIA" localSheetId="7">#REF!</definedName>
    <definedName name="DIA" localSheetId="10">#REF!</definedName>
    <definedName name="DIA">#REF!</definedName>
    <definedName name="DINAS_KEHUTANAN_PERKEBUNAN">[2]EKBANG!$J$4</definedName>
    <definedName name="DINAS_PENDAPATAN_DAERAH">[2]PMD!$J$5</definedName>
    <definedName name="DINAS_PERINDAGKOP_NAKERTRANS">[2]KESBANG!$J$5</definedName>
    <definedName name="DINAS_PERTAMBANGAN_DAN_LINGKUNGAN_HIDUP">[2]CAPIL!$J$5</definedName>
    <definedName name="DINAS_PU_DAN_PERHUBUNGAN">[2]TAPEM!$J$5</definedName>
    <definedName name="DOKUMEN" localSheetId="9">#REF!</definedName>
    <definedName name="DOKUMEN" localSheetId="5">#REF!</definedName>
    <definedName name="DOKUMEN" localSheetId="7">#REF!</definedName>
    <definedName name="DOKUMEN" localSheetId="10">#REF!</definedName>
    <definedName name="DOKUMEN">#REF!</definedName>
    <definedName name="DPRD_KOLAKA_UTARA" localSheetId="9">#REF!</definedName>
    <definedName name="DPRD_KOLAKA_UTARA" localSheetId="5">#REF!</definedName>
    <definedName name="DPRD_KOLAKA_UTARA" localSheetId="7">#REF!</definedName>
    <definedName name="DPRD_KOLAKA_UTARA" localSheetId="10">#REF!</definedName>
    <definedName name="DPRD_KOLAKA_UTARA">#REF!</definedName>
    <definedName name="dua" localSheetId="9">'[1]A. TANAH'!#REF!</definedName>
    <definedName name="dua" localSheetId="5">'[1]A. TANAH'!#REF!</definedName>
    <definedName name="dua" localSheetId="7">'[1]A. TANAH'!#REF!</definedName>
    <definedName name="dua" localSheetId="10">'[1]A. TANAH'!#REF!</definedName>
    <definedName name="dua">'[1]A. TANAH'!#REF!</definedName>
    <definedName name="DUNIA" localSheetId="9">#REF!</definedName>
    <definedName name="DUNIA" localSheetId="5">#REF!</definedName>
    <definedName name="DUNIA" localSheetId="7">#REF!</definedName>
    <definedName name="DUNIA" localSheetId="10">#REF!</definedName>
    <definedName name="DUNIA">#REF!</definedName>
    <definedName name="e" localSheetId="9">#REF!</definedName>
    <definedName name="e" localSheetId="5">#REF!</definedName>
    <definedName name="e" localSheetId="7">#REF!</definedName>
    <definedName name="e" localSheetId="10">#REF!</definedName>
    <definedName name="e">#REF!</definedName>
    <definedName name="ekspor" localSheetId="9">#REF!</definedName>
    <definedName name="ekspor" localSheetId="5">#REF!</definedName>
    <definedName name="ekspor" localSheetId="7">#REF!</definedName>
    <definedName name="ekspor" localSheetId="10">#REF!</definedName>
    <definedName name="ekspor">#REF!</definedName>
    <definedName name="Excel_BuiltIn_Print_Area_1" localSheetId="9">#REF!</definedName>
    <definedName name="Excel_BuiltIn_Print_Area_1" localSheetId="5">#REF!</definedName>
    <definedName name="Excel_BuiltIn_Print_Area_1" localSheetId="7">#REF!</definedName>
    <definedName name="Excel_BuiltIn_Print_Area_1" localSheetId="10">#REF!</definedName>
    <definedName name="Excel_BuiltIn_Print_Area_1">#REF!</definedName>
    <definedName name="Excel_BuiltIn_Print_Area_10" localSheetId="9">#REF!</definedName>
    <definedName name="Excel_BuiltIn_Print_Area_10" localSheetId="5">#REF!</definedName>
    <definedName name="Excel_BuiltIn_Print_Area_10" localSheetId="7">#REF!</definedName>
    <definedName name="Excel_BuiltIn_Print_Area_10" localSheetId="10">#REF!</definedName>
    <definedName name="Excel_BuiltIn_Print_Area_10">#REF!</definedName>
    <definedName name="Excel_BuiltIn_Print_Area_11" localSheetId="9">'[3]Bant _ Tdk Trsangka'!#REF!</definedName>
    <definedName name="Excel_BuiltIn_Print_Area_11" localSheetId="5">'[3]Bant _ Tdk Trsangka'!#REF!</definedName>
    <definedName name="Excel_BuiltIn_Print_Area_11" localSheetId="7">'[3]Bant _ Tdk Trsangka'!#REF!</definedName>
    <definedName name="Excel_BuiltIn_Print_Area_11" localSheetId="10">'[3]Bant _ Tdk Trsangka'!#REF!</definedName>
    <definedName name="Excel_BuiltIn_Print_Area_11">'[3]Bant _ Tdk Trsangka'!#REF!</definedName>
    <definedName name="Excel_BuiltIn_Print_Area_12" localSheetId="9">[3]Pembiayaan!#REF!</definedName>
    <definedName name="Excel_BuiltIn_Print_Area_12" localSheetId="5">[3]Pembiayaan!#REF!</definedName>
    <definedName name="Excel_BuiltIn_Print_Area_12" localSheetId="7">[3]Pembiayaan!#REF!</definedName>
    <definedName name="Excel_BuiltIn_Print_Area_12" localSheetId="10">[3]Pembiayaan!#REF!</definedName>
    <definedName name="Excel_BuiltIn_Print_Area_12">[3]Pembiayaan!#REF!</definedName>
    <definedName name="Excel_BuiltIn_Print_Area_6" localSheetId="9">'[3]Rekap Belanja'!#REF!</definedName>
    <definedName name="Excel_BuiltIn_Print_Area_6" localSheetId="5">'[3]Rekap Belanja'!#REF!</definedName>
    <definedName name="Excel_BuiltIn_Print_Area_6" localSheetId="7">'[3]Rekap Belanja'!#REF!</definedName>
    <definedName name="Excel_BuiltIn_Print_Area_6" localSheetId="10">'[3]Rekap Belanja'!#REF!</definedName>
    <definedName name="Excel_BuiltIn_Print_Area_6">'[3]Rekap Belanja'!#REF!</definedName>
    <definedName name="Excel_BuiltIn_Print_Titles_1" localSheetId="9">#REF!</definedName>
    <definedName name="Excel_BuiltIn_Print_Titles_1" localSheetId="5">#REF!</definedName>
    <definedName name="Excel_BuiltIn_Print_Titles_1" localSheetId="7">#REF!</definedName>
    <definedName name="Excel_BuiltIn_Print_Titles_1" localSheetId="10">#REF!</definedName>
    <definedName name="Excel_BuiltIn_Print_Titles_1">#REF!</definedName>
    <definedName name="Excel_BuiltIn_Print_Titles_10" localSheetId="9">#REF!</definedName>
    <definedName name="Excel_BuiltIn_Print_Titles_10" localSheetId="5">#REF!</definedName>
    <definedName name="Excel_BuiltIn_Print_Titles_10" localSheetId="7">#REF!</definedName>
    <definedName name="Excel_BuiltIn_Print_Titles_10" localSheetId="10">#REF!</definedName>
    <definedName name="Excel_BuiltIn_Print_Titles_10">#REF!</definedName>
    <definedName name="F" localSheetId="9">#REF!</definedName>
    <definedName name="F" localSheetId="5">#REF!</definedName>
    <definedName name="F" localSheetId="7">#REF!</definedName>
    <definedName name="F" localSheetId="10">#REF!</definedName>
    <definedName name="F">#REF!</definedName>
    <definedName name="fa" localSheetId="9">#REF!</definedName>
    <definedName name="fa" localSheetId="5">#REF!</definedName>
    <definedName name="fa" localSheetId="7">#REF!</definedName>
    <definedName name="fa" localSheetId="10">#REF!</definedName>
    <definedName name="fa">#REF!</definedName>
    <definedName name="FHFJFKJFKFKK" localSheetId="9">#REF!</definedName>
    <definedName name="FHFJFKJFKFKK" localSheetId="5">#REF!</definedName>
    <definedName name="FHFJFKJFKFKK" localSheetId="7">#REF!</definedName>
    <definedName name="FHFJFKJFKFKK" localSheetId="10">#REF!</definedName>
    <definedName name="FHFJFKJFKFKK">#REF!</definedName>
    <definedName name="filterdinamis">OFFSET('[4]Dinamic Filtering'!$H$2,,,COUNTIF('[4]Dinamic Filtering'!$H$2:$H$7951,"?*"))</definedName>
    <definedName name="g" localSheetId="9">#REF!</definedName>
    <definedName name="g" localSheetId="5">#REF!</definedName>
    <definedName name="g" localSheetId="7">#REF!</definedName>
    <definedName name="g" localSheetId="10">#REF!</definedName>
    <definedName name="g">#REF!</definedName>
    <definedName name="GEDUNG" localSheetId="9">#REF!</definedName>
    <definedName name="GEDUNG" localSheetId="5">#REF!</definedName>
    <definedName name="GEDUNG" localSheetId="7">#REF!</definedName>
    <definedName name="GEDUNG" localSheetId="10">#REF!</definedName>
    <definedName name="GEDUNG">#REF!</definedName>
    <definedName name="GILA" localSheetId="9">#REF!</definedName>
    <definedName name="GILA" localSheetId="5">#REF!</definedName>
    <definedName name="GILA" localSheetId="7">#REF!</definedName>
    <definedName name="GILA" localSheetId="10">#REF!</definedName>
    <definedName name="GILA">#REF!</definedName>
    <definedName name="gogon" localSheetId="9">'[5]A. TANAH'!#REF!</definedName>
    <definedName name="gogon" localSheetId="5">'[5]A. TANAH'!#REF!</definedName>
    <definedName name="gogon" localSheetId="7">'[5]A. TANAH'!#REF!</definedName>
    <definedName name="gogon" localSheetId="10">'[5]A. TANAH'!#REF!</definedName>
    <definedName name="gogon">'[5]A. TANAH'!#REF!</definedName>
    <definedName name="H" localSheetId="9">#REF!</definedName>
    <definedName name="H" localSheetId="5">#REF!</definedName>
    <definedName name="H" localSheetId="7">#REF!</definedName>
    <definedName name="H" localSheetId="10">#REF!</definedName>
    <definedName name="H">#REF!</definedName>
    <definedName name="HABU" localSheetId="9">#REF!</definedName>
    <definedName name="HABU" localSheetId="5">#REF!</definedName>
    <definedName name="HABU" localSheetId="7">#REF!</definedName>
    <definedName name="HABU" localSheetId="10">#REF!</definedName>
    <definedName name="HABU">#REF!</definedName>
    <definedName name="harga" localSheetId="9">#REF!</definedName>
    <definedName name="harga" localSheetId="5">#REF!</definedName>
    <definedName name="harga" localSheetId="7">#REF!</definedName>
    <definedName name="harga" localSheetId="10">#REF!</definedName>
    <definedName name="harga">#REF!</definedName>
    <definedName name="HATI" localSheetId="9">#REF!</definedName>
    <definedName name="HATI" localSheetId="5">#REF!</definedName>
    <definedName name="HATI" localSheetId="7">#REF!</definedName>
    <definedName name="HATI" localSheetId="10">#REF!</definedName>
    <definedName name="HATI">#REF!</definedName>
    <definedName name="impor" localSheetId="9">#REF!</definedName>
    <definedName name="impor" localSheetId="5">#REF!</definedName>
    <definedName name="impor" localSheetId="7">#REF!</definedName>
    <definedName name="impor" localSheetId="10">#REF!</definedName>
    <definedName name="impor">#REF!</definedName>
    <definedName name="INDEKS" localSheetId="9">'[1]A. TANAH'!#REF!</definedName>
    <definedName name="INDEKS" localSheetId="5">'[1]A. TANAH'!#REF!</definedName>
    <definedName name="INDEKS" localSheetId="7">'[1]A. TANAH'!#REF!</definedName>
    <definedName name="INDEKS" localSheetId="10">'[1]A. TANAH'!#REF!</definedName>
    <definedName name="INDEKS">'[1]A. TANAH'!#REF!</definedName>
    <definedName name="INISIAL" localSheetId="9">'[1]A. TANAH'!#REF!</definedName>
    <definedName name="INISIAL" localSheetId="5">'[1]A. TANAH'!#REF!</definedName>
    <definedName name="INISIAL" localSheetId="7">'[1]A. TANAH'!#REF!</definedName>
    <definedName name="INISIAL" localSheetId="10">'[1]A. TANAH'!#REF!</definedName>
    <definedName name="INISIAL">'[1]A. TANAH'!#REF!</definedName>
    <definedName name="INTAN" localSheetId="9">#REF!</definedName>
    <definedName name="INTAN" localSheetId="5">#REF!</definedName>
    <definedName name="INTAN" localSheetId="7">#REF!</definedName>
    <definedName name="INTAN" localSheetId="10">#REF!</definedName>
    <definedName name="INTAN">#REF!</definedName>
    <definedName name="ITU" localSheetId="9">#REF!</definedName>
    <definedName name="ITU" localSheetId="5">#REF!</definedName>
    <definedName name="ITU" localSheetId="7">#REF!</definedName>
    <definedName name="ITU" localSheetId="10">#REF!</definedName>
    <definedName name="ITU">#REF!</definedName>
    <definedName name="JABATAN" localSheetId="9">#REF!</definedName>
    <definedName name="JABATAN" localSheetId="5">#REF!</definedName>
    <definedName name="JABATAN" localSheetId="7">#REF!</definedName>
    <definedName name="JABATAN" localSheetId="10">#REF!</definedName>
    <definedName name="JABATAN">#REF!</definedName>
    <definedName name="JAJAN" localSheetId="9">#REF!</definedName>
    <definedName name="JAJAN" localSheetId="5">#REF!</definedName>
    <definedName name="JAJAN" localSheetId="7">#REF!</definedName>
    <definedName name="JAJAN" localSheetId="10">#REF!</definedName>
    <definedName name="JAJAN">#REF!</definedName>
    <definedName name="JALAN" localSheetId="9">#REF!</definedName>
    <definedName name="JALAN" localSheetId="5">#REF!</definedName>
    <definedName name="JALAN" localSheetId="7">#REF!</definedName>
    <definedName name="JALAN" localSheetId="10">#REF!</definedName>
    <definedName name="JALAN">#REF!</definedName>
    <definedName name="JASA" localSheetId="9">'[1]A. TANAH'!#REF!</definedName>
    <definedName name="JASA" localSheetId="5">'[1]A. TANAH'!#REF!</definedName>
    <definedName name="JASA" localSheetId="7">'[1]A. TANAH'!#REF!</definedName>
    <definedName name="JASA" localSheetId="10">'[1]A. TANAH'!#REF!</definedName>
    <definedName name="JASA">'[1]A. TANAH'!#REF!</definedName>
    <definedName name="JENIS_ASET" localSheetId="1">[6]jns_aset!$B$1:$C$101</definedName>
    <definedName name="JENIS_ASET">[7]jns_aset!$B$1:$C$101</definedName>
    <definedName name="jumlah" localSheetId="9">'[1]A. TANAH'!#REF!</definedName>
    <definedName name="jumlah" localSheetId="5">'[1]A. TANAH'!#REF!</definedName>
    <definedName name="jumlah" localSheetId="7">'[1]A. TANAH'!#REF!</definedName>
    <definedName name="jumlah" localSheetId="10">'[1]A. TANAH'!#REF!</definedName>
    <definedName name="jumlah">'[1]A. TANAH'!#REF!</definedName>
    <definedName name="KANTOR" localSheetId="9">#REF!</definedName>
    <definedName name="KANTOR" localSheetId="5">#REF!</definedName>
    <definedName name="KANTOR" localSheetId="7">#REF!</definedName>
    <definedName name="KANTOR" localSheetId="10">#REF!</definedName>
    <definedName name="KANTOR">#REF!</definedName>
    <definedName name="KB" localSheetId="9">'[1]A. TANAH'!#REF!</definedName>
    <definedName name="KB" localSheetId="5">'[1]A. TANAH'!#REF!</definedName>
    <definedName name="KB" localSheetId="7">'[1]A. TANAH'!#REF!</definedName>
    <definedName name="KB" localSheetId="10">'[1]A. TANAH'!#REF!</definedName>
    <definedName name="KB">'[1]A. TANAH'!#REF!</definedName>
    <definedName name="KECAMATAN_KODEOHA" localSheetId="9">#REF!</definedName>
    <definedName name="KECAMATAN_KODEOHA" localSheetId="5">#REF!</definedName>
    <definedName name="KECAMATAN_KODEOHA" localSheetId="7">#REF!</definedName>
    <definedName name="KECAMATAN_KODEOHA" localSheetId="10">#REF!</definedName>
    <definedName name="KECAMATAN_KODEOHA">#REF!</definedName>
    <definedName name="KECAMATAN_PAKUE" localSheetId="9">[8]PERTANIAN!#REF!</definedName>
    <definedName name="KECAMATAN_PAKUE" localSheetId="5">[8]PERTANIAN!#REF!</definedName>
    <definedName name="KECAMATAN_PAKUE" localSheetId="7">[8]PERTANIAN!#REF!</definedName>
    <definedName name="KECAMATAN_PAKUE" localSheetId="10">[8]PERTANIAN!#REF!</definedName>
    <definedName name="KECAMATAN_PAKUE">[8]PERTANIAN!#REF!</definedName>
    <definedName name="kelompok" localSheetId="0">'[9]kode barang'!$B$2:$C$99</definedName>
    <definedName name="kelompok" localSheetId="13">'[9]kode barang'!$B$2:$C$99</definedName>
    <definedName name="kelompok" localSheetId="14">'[9]kode barang'!$B$2:$C$99</definedName>
    <definedName name="kelompok" localSheetId="11">'[10]KODE BARANG MASTER DISDIK'!$B$2:$C$101</definedName>
    <definedName name="kelompok" localSheetId="10">'[10]KODE BARANG MASTER DISDIK'!$B$2:$C$101</definedName>
    <definedName name="kelompok" localSheetId="16">'[11]kode barang'!$B$2:$C$101</definedName>
    <definedName name="kelompok">'[9]kode barang'!$B$2:$C$99</definedName>
    <definedName name="KIB" localSheetId="9">#REF!</definedName>
    <definedName name="KIB" localSheetId="5">#REF!</definedName>
    <definedName name="KIB" localSheetId="7">#REF!</definedName>
    <definedName name="KIB" localSheetId="10">#REF!</definedName>
    <definedName name="KIB">#REF!</definedName>
    <definedName name="kibcseluruh" localSheetId="5">#REF!</definedName>
    <definedName name="kibcseluruh" localSheetId="10">#REF!</definedName>
    <definedName name="kibcseluruh">#REF!</definedName>
    <definedName name="KKK" localSheetId="9">'[1]A. TANAH'!#REF!</definedName>
    <definedName name="KKK" localSheetId="5">'[1]A. TANAH'!#REF!</definedName>
    <definedName name="KKK" localSheetId="7">'[1]A. TANAH'!#REF!</definedName>
    <definedName name="KKK" localSheetId="10">'[1]A. TANAH'!#REF!</definedName>
    <definedName name="KKK">'[1]A. TANAH'!#REF!</definedName>
    <definedName name="KODE" localSheetId="9">#REF!</definedName>
    <definedName name="KODE" localSheetId="5">#REF!</definedName>
    <definedName name="KODE" localSheetId="7">#REF!</definedName>
    <definedName name="KODE" localSheetId="10">#REF!</definedName>
    <definedName name="KODE">#REF!</definedName>
    <definedName name="KODEBARANG" localSheetId="9">#REF!</definedName>
    <definedName name="KODEBARANG" localSheetId="5">#REF!</definedName>
    <definedName name="KODEBARANG" localSheetId="7">#REF!</definedName>
    <definedName name="KODEBARANG" localSheetId="10">#REF!</definedName>
    <definedName name="KODEBARANG">#REF!</definedName>
    <definedName name="KODEBARANG1" localSheetId="9">[12]GUDANG!#REF!</definedName>
    <definedName name="KODEBARANG1" localSheetId="5">[12]GUDANG!#REF!</definedName>
    <definedName name="KODEBARANG1" localSheetId="7">[12]GUDANG!#REF!</definedName>
    <definedName name="KODEBARANG1" localSheetId="10">[12]GUDANG!#REF!</definedName>
    <definedName name="KODEBARANG1">[12]GUDANG!#REF!</definedName>
    <definedName name="kodebarang2" localSheetId="9">#REF!</definedName>
    <definedName name="kodebarang2" localSheetId="5">#REF!</definedName>
    <definedName name="kodebarang2" localSheetId="7">#REF!</definedName>
    <definedName name="kodebarang2" localSheetId="10">#REF!</definedName>
    <definedName name="kodebarang2">#REF!</definedName>
    <definedName name="KODEBARANG3" localSheetId="9">'[1]A. TANAH'!#REF!</definedName>
    <definedName name="KODEBARANG3" localSheetId="5">'[1]A. TANAH'!#REF!</definedName>
    <definedName name="KODEBARANG3" localSheetId="7">'[1]A. TANAH'!#REF!</definedName>
    <definedName name="KODEBARANG3" localSheetId="10">'[1]A. TANAH'!#REF!</definedName>
    <definedName name="KODEBARANG3">'[1]A. TANAH'!#REF!</definedName>
    <definedName name="KODEBARANG4" localSheetId="9">'[1]A. TANAH'!#REF!</definedName>
    <definedName name="KODEBARANG4" localSheetId="5">'[1]A. TANAH'!#REF!</definedName>
    <definedName name="KODEBARANG4" localSheetId="7">'[1]A. TANAH'!#REF!</definedName>
    <definedName name="KODEBARANG4" localSheetId="10">'[1]A. TANAH'!#REF!</definedName>
    <definedName name="KODEBARANG4">'[1]A. TANAH'!#REF!</definedName>
    <definedName name="KODEBARANG5" localSheetId="9">'[1]A. TANAH'!#REF!</definedName>
    <definedName name="KODEBARANG5" localSheetId="5">'[1]A. TANAH'!#REF!</definedName>
    <definedName name="KODEBARANG5" localSheetId="7">'[1]A. TANAH'!#REF!</definedName>
    <definedName name="KODEBARANG5" localSheetId="10">'[1]A. TANAH'!#REF!</definedName>
    <definedName name="KODEBARANG5">'[1]A. TANAH'!#REF!</definedName>
    <definedName name="KODEBARANGA" localSheetId="9">#REF!</definedName>
    <definedName name="KODEBARANGA" localSheetId="5">#REF!</definedName>
    <definedName name="KODEBARANGA" localSheetId="7">#REF!</definedName>
    <definedName name="KODEBARANGA" localSheetId="10">#REF!</definedName>
    <definedName name="KODEBARANGA">#REF!</definedName>
    <definedName name="KODEBARANGB" localSheetId="9">#REF!</definedName>
    <definedName name="KODEBARANGB" localSheetId="5">#REF!</definedName>
    <definedName name="KODEBARANGB" localSheetId="7">#REF!</definedName>
    <definedName name="KODEBARANGB" localSheetId="10">#REF!</definedName>
    <definedName name="KODEBARANGB">#REF!</definedName>
    <definedName name="KODEJASA1" localSheetId="9">'[1]A. TANAH'!#REF!</definedName>
    <definedName name="KODEJASA1" localSheetId="5">'[1]A. TANAH'!#REF!</definedName>
    <definedName name="KODEJASA1" localSheetId="7">'[1]A. TANAH'!#REF!</definedName>
    <definedName name="KODEJASA1" localSheetId="10">'[1]A. TANAH'!#REF!</definedName>
    <definedName name="KODEJASA1">'[1]A. TANAH'!#REF!</definedName>
    <definedName name="KONDIDSI" localSheetId="9">#REF!</definedName>
    <definedName name="KONDIDSI" localSheetId="5">#REF!</definedName>
    <definedName name="KONDIDSI" localSheetId="7">#REF!</definedName>
    <definedName name="KONDIDSI" localSheetId="10">#REF!</definedName>
    <definedName name="KONDIDSI">#REF!</definedName>
    <definedName name="KURA" localSheetId="9">#REF!</definedName>
    <definedName name="KURA" localSheetId="5">#REF!</definedName>
    <definedName name="KURA" localSheetId="7">#REF!</definedName>
    <definedName name="KURA" localSheetId="10">#REF!</definedName>
    <definedName name="KURA">#REF!</definedName>
    <definedName name="KURANGBAIK" localSheetId="9">#REF!</definedName>
    <definedName name="KURANGBAIK" localSheetId="5">#REF!</definedName>
    <definedName name="KURANGBAIK" localSheetId="7">#REF!</definedName>
    <definedName name="KURANGBAIK" localSheetId="10">#REF!</definedName>
    <definedName name="KURANGBAIK">#REF!</definedName>
    <definedName name="l" localSheetId="9">#REF!</definedName>
    <definedName name="l" localSheetId="5">#REF!</definedName>
    <definedName name="l" localSheetId="7">#REF!</definedName>
    <definedName name="l" localSheetId="10">#REF!</definedName>
    <definedName name="l">#REF!</definedName>
    <definedName name="LAMBANG" localSheetId="9">#REF!</definedName>
    <definedName name="LAMBANG" localSheetId="5">#REF!</definedName>
    <definedName name="LAMBANG" localSheetId="7">#REF!</definedName>
    <definedName name="LAMBANG" localSheetId="10">#REF!</definedName>
    <definedName name="LAMBANG">#REF!</definedName>
    <definedName name="Lamp" localSheetId="9">#REF!</definedName>
    <definedName name="Lamp" localSheetId="5">#REF!</definedName>
    <definedName name="Lamp" localSheetId="7">#REF!</definedName>
    <definedName name="Lamp" localSheetId="10">#REF!</definedName>
    <definedName name="Lamp">#REF!</definedName>
    <definedName name="Lamp1" localSheetId="9">#REF!</definedName>
    <definedName name="Lamp1" localSheetId="5">#REF!</definedName>
    <definedName name="Lamp1" localSheetId="7">#REF!</definedName>
    <definedName name="Lamp1" localSheetId="10">#REF!</definedName>
    <definedName name="Lamp1">#REF!</definedName>
    <definedName name="lllllll" localSheetId="9">#REF!</definedName>
    <definedName name="lllllll" localSheetId="5">#REF!</definedName>
    <definedName name="lllllll" localSheetId="7">#REF!</definedName>
    <definedName name="lllllll" localSheetId="10">#REF!</definedName>
    <definedName name="lllllll">#REF!</definedName>
    <definedName name="LUAS" localSheetId="9">#REF!</definedName>
    <definedName name="LUAS" localSheetId="5">#REF!</definedName>
    <definedName name="LUAS" localSheetId="7">#REF!</definedName>
    <definedName name="LUAS" localSheetId="10">#REF!</definedName>
    <definedName name="LUAS">#REF!</definedName>
    <definedName name="M" localSheetId="9">#REF!</definedName>
    <definedName name="M" localSheetId="5">#REF!</definedName>
    <definedName name="M" localSheetId="7">#REF!</definedName>
    <definedName name="M" localSheetId="10">#REF!</definedName>
    <definedName name="M">#REF!</definedName>
    <definedName name="MASA" localSheetId="9">#REF!</definedName>
    <definedName name="MASA" localSheetId="5">#REF!</definedName>
    <definedName name="MASA" localSheetId="7">#REF!</definedName>
    <definedName name="MASA" localSheetId="10">#REF!</definedName>
    <definedName name="MASA">#REF!</definedName>
    <definedName name="MASAMANFAAT" localSheetId="0">'[9]kode barang'!$B$4:$E$100</definedName>
    <definedName name="MASAMANFAAT" localSheetId="13">'[9]kode barang'!$B$4:$E$100</definedName>
    <definedName name="MASAMANFAAT" localSheetId="14">'[9]kode barang'!$B$4:$E$100</definedName>
    <definedName name="MASAMANFAAT" localSheetId="11">'[10]KODE BARANG MASTER DISDIK'!$B$4:$E$102</definedName>
    <definedName name="MASAMANFAAT" localSheetId="10">'[10]KODE BARANG MASTER DISDIK'!$B$4:$E$102</definedName>
    <definedName name="MASAMANFAAT" localSheetId="16">'[11]kode barang'!$B$4:$E$101</definedName>
    <definedName name="MASAMANFAAT">'[9]kode barang'!$B$4:$E$100</definedName>
    <definedName name="MATA" localSheetId="9">#REF!</definedName>
    <definedName name="MATA" localSheetId="5">#REF!</definedName>
    <definedName name="MATA" localSheetId="7">#REF!</definedName>
    <definedName name="MATA" localSheetId="10">#REF!</definedName>
    <definedName name="MATA">#REF!</definedName>
    <definedName name="mawar" localSheetId="9">'[13]B. PELTN MSIN '!#REF!</definedName>
    <definedName name="mawar" localSheetId="5">'[13]B. PELTN MSIN '!#REF!</definedName>
    <definedName name="mawar" localSheetId="7">'[13]B. PELTN MSIN '!#REF!</definedName>
    <definedName name="mawar" localSheetId="10">'[13]B. PELTN MSIN '!#REF!</definedName>
    <definedName name="mawar">'[13]B. PELTN MSIN '!#REF!</definedName>
    <definedName name="mesin" localSheetId="9">'[1]A. TANAH'!#REF!</definedName>
    <definedName name="mesin" localSheetId="5">'[1]A. TANAH'!#REF!</definedName>
    <definedName name="mesin" localSheetId="7">'[1]A. TANAH'!#REF!</definedName>
    <definedName name="mesin" localSheetId="10">'[1]A. TANAH'!#REF!</definedName>
    <definedName name="mesin">'[1]A. TANAH'!#REF!</definedName>
    <definedName name="METODE" localSheetId="9">#REF!</definedName>
    <definedName name="METODE" localSheetId="5">#REF!</definedName>
    <definedName name="METODE" localSheetId="7">#REF!</definedName>
    <definedName name="METODE" localSheetId="10">#REF!</definedName>
    <definedName name="METODE">#REF!</definedName>
    <definedName name="MM" localSheetId="9">#REF!</definedName>
    <definedName name="MM" localSheetId="5">#REF!</definedName>
    <definedName name="MM" localSheetId="7">#REF!</definedName>
    <definedName name="MM" localSheetId="10">#REF!</definedName>
    <definedName name="MM">#REF!</definedName>
    <definedName name="MMMMMMMMMMMM" localSheetId="9">#REF!</definedName>
    <definedName name="MMMMMMMMMMMM" localSheetId="5">#REF!</definedName>
    <definedName name="MMMMMMMMMMMM" localSheetId="7">#REF!</definedName>
    <definedName name="MMMMMMMMMMMM" localSheetId="10">#REF!</definedName>
    <definedName name="MMMMMMMMMMMM">#REF!</definedName>
    <definedName name="NAMA" localSheetId="9">#REF!</definedName>
    <definedName name="NAMA" localSheetId="5">#REF!</definedName>
    <definedName name="NAMA" localSheetId="7">#REF!</definedName>
    <definedName name="NAMA" localSheetId="10">#REF!</definedName>
    <definedName name="NAMA">#REF!</definedName>
    <definedName name="NILAI" localSheetId="9">'[1]A. TANAH'!#REF!</definedName>
    <definedName name="NILAI" localSheetId="5">'[1]A. TANAH'!#REF!</definedName>
    <definedName name="NILAI" localSheetId="7">'[1]A. TANAH'!#REF!</definedName>
    <definedName name="NILAI" localSheetId="10">'[1]A. TANAH'!#REF!</definedName>
    <definedName name="NILAI">'[1]A. TANAH'!#REF!</definedName>
    <definedName name="NINJA" localSheetId="9">#REF!</definedName>
    <definedName name="NINJA" localSheetId="5">#REF!</definedName>
    <definedName name="NINJA" localSheetId="7">#REF!</definedName>
    <definedName name="NINJA" localSheetId="10">#REF!</definedName>
    <definedName name="NINJA">#REF!</definedName>
    <definedName name="ol" localSheetId="9">'[5]A. TANAH'!#REF!</definedName>
    <definedName name="ol" localSheetId="5">'[5]A. TANAH'!#REF!</definedName>
    <definedName name="ol" localSheetId="7">'[5]A. TANAH'!#REF!</definedName>
    <definedName name="ol" localSheetId="10">'[5]A. TANAH'!#REF!</definedName>
    <definedName name="ol">'[5]A. TANAH'!#REF!</definedName>
    <definedName name="orang" localSheetId="9">#REF!</definedName>
    <definedName name="orang" localSheetId="5">#REF!</definedName>
    <definedName name="orang" localSheetId="7">#REF!</definedName>
    <definedName name="orang" localSheetId="10">#REF!</definedName>
    <definedName name="orang">#REF!</definedName>
    <definedName name="p" localSheetId="9">#REF!</definedName>
    <definedName name="p" localSheetId="5">#REF!</definedName>
    <definedName name="p" localSheetId="7">#REF!</definedName>
    <definedName name="p" localSheetId="10">#REF!</definedName>
    <definedName name="p">#REF!</definedName>
    <definedName name="PANGKAT" localSheetId="9">#REF!</definedName>
    <definedName name="PANGKAT" localSheetId="5">#REF!</definedName>
    <definedName name="PANGKAT" localSheetId="7">#REF!</definedName>
    <definedName name="PANGKAT" localSheetId="10">#REF!</definedName>
    <definedName name="PANGKAT">#REF!</definedName>
    <definedName name="PASAR" localSheetId="9">#REF!</definedName>
    <definedName name="PASAR" localSheetId="5">#REF!</definedName>
    <definedName name="PASAR" localSheetId="7">#REF!</definedName>
    <definedName name="PASAR" localSheetId="10">#REF!</definedName>
    <definedName name="PASAR">#REF!</definedName>
    <definedName name="PENYUSAN" localSheetId="9">#REF!</definedName>
    <definedName name="PENYUSAN" localSheetId="5">#REF!</definedName>
    <definedName name="PENYUSAN" localSheetId="7">#REF!</definedName>
    <definedName name="PENYUSAN" localSheetId="10">#REF!</definedName>
    <definedName name="PENYUSAN">#REF!</definedName>
    <definedName name="peranap" localSheetId="9">#REF!</definedName>
    <definedName name="peranap" localSheetId="5">#REF!</definedName>
    <definedName name="peranap" localSheetId="7">#REF!</definedName>
    <definedName name="peranap" localSheetId="10">#REF!</definedName>
    <definedName name="peranap">#REF!</definedName>
    <definedName name="PISAH" localSheetId="9">#REF!</definedName>
    <definedName name="PISAH" localSheetId="5">#REF!</definedName>
    <definedName name="PISAH" localSheetId="7">#REF!</definedName>
    <definedName name="PISAH" localSheetId="10">#REF!</definedName>
    <definedName name="PISAH">#REF!</definedName>
    <definedName name="PISTON" localSheetId="9">'[1]A. TANAH'!#REF!</definedName>
    <definedName name="PISTON" localSheetId="5">'[1]A. TANAH'!#REF!</definedName>
    <definedName name="PISTON" localSheetId="7">'[1]A. TANAH'!#REF!</definedName>
    <definedName name="PISTON" localSheetId="10">'[1]A. TANAH'!#REF!</definedName>
    <definedName name="PISTON">'[1]A. TANAH'!#REF!</definedName>
    <definedName name="POT" localSheetId="9">#REF!</definedName>
    <definedName name="POT" localSheetId="5">#REF!</definedName>
    <definedName name="POT" localSheetId="7">#REF!</definedName>
    <definedName name="POT" localSheetId="10">#REF!</definedName>
    <definedName name="POT">#REF!</definedName>
    <definedName name="PPPP" localSheetId="9">#REF!</definedName>
    <definedName name="PPPP" localSheetId="5">#REF!</definedName>
    <definedName name="PPPP" localSheetId="7">#REF!</definedName>
    <definedName name="PPPP" localSheetId="10">#REF!</definedName>
    <definedName name="PPPP">#REF!</definedName>
    <definedName name="PPPPP" localSheetId="9">#REF!</definedName>
    <definedName name="PPPPP" localSheetId="5">#REF!</definedName>
    <definedName name="PPPPP" localSheetId="7">#REF!</definedName>
    <definedName name="PPPPP" localSheetId="10">#REF!</definedName>
    <definedName name="PPPPP">#REF!</definedName>
    <definedName name="PRESTASI" localSheetId="9">'[1]A. TANAH'!#REF!</definedName>
    <definedName name="PRESTASI" localSheetId="5">'[1]A. TANAH'!#REF!</definedName>
    <definedName name="PRESTASI" localSheetId="7">'[1]A. TANAH'!#REF!</definedName>
    <definedName name="PRESTASI" localSheetId="10">'[1]A. TANAH'!#REF!</definedName>
    <definedName name="PRESTASI">'[1]A. TANAH'!#REF!</definedName>
    <definedName name="_xlnm.Print_Area" localSheetId="0">'KIB A'!$A$1:$AY$28</definedName>
    <definedName name="_xlnm.Print_Area" localSheetId="3">'KIB B '!$A$1:$P$841</definedName>
    <definedName name="_xlnm.Print_Area" localSheetId="2">'KIB B PENYUSUTAN DIBAWAH KAPIT'!$A$1:$P$473</definedName>
    <definedName name="_xlnm.Print_Area" localSheetId="1">'KIB B PENYUSUTAN MASTER'!$A$1:$P$1228</definedName>
    <definedName name="_xlnm.Print_Area" localSheetId="6">'KIB C'!$A$1:$BD$1147</definedName>
    <definedName name="_xlnm.Print_Area" localSheetId="9">'KIB C '!$A$1:$Q$117</definedName>
    <definedName name="_xlnm.Print_Area" localSheetId="17">'KIB C (2)'!$A$1:$BD$1147</definedName>
    <definedName name="_xlnm.Print_Area" localSheetId="5">'KIB C EDIT'!$A$1:$Q$86</definedName>
    <definedName name="_xlnm.Print_Area" localSheetId="4">'KIB C MURNI'!$A$1:$Q$114</definedName>
    <definedName name="_xlnm.Print_Area" localSheetId="8">'KIB C PENGELOMPOKAN'!$A$1:$Q$78</definedName>
    <definedName name="_xlnm.Print_Area" localSheetId="7">'KIB C TAMBAHAN'!$A$1:$Q$67</definedName>
    <definedName name="_xlnm.Print_Area" localSheetId="15">'KIB D'!$A$1:$BC$1147</definedName>
    <definedName name="_xlnm.Print_Area" localSheetId="12">'KIB D '!$A$1:$Q$30</definedName>
    <definedName name="_xlnm.Print_Area" localSheetId="13">'KIB E'!$A$1:$AW$28</definedName>
    <definedName name="_xlnm.Print_Area" localSheetId="14">'KIB F'!$A$1:$BD$1152</definedName>
    <definedName name="_xlnm.Print_Titles" localSheetId="0">'KIB A'!$6:$8</definedName>
    <definedName name="_xlnm.Print_Titles" localSheetId="3">'KIB B '!$4:$5</definedName>
    <definedName name="_xlnm.Print_Titles" localSheetId="2">'KIB B PENYUSUTAN DIBAWAH KAPIT'!$6:$7</definedName>
    <definedName name="_xlnm.Print_Titles" localSheetId="1">'KIB B PENYUSUTAN MASTER'!$6:$7</definedName>
    <definedName name="_xlnm.Print_Titles" localSheetId="6">'KIB C'!$6:$8</definedName>
    <definedName name="_xlnm.Print_Titles" localSheetId="9">'KIB C '!$6:$7</definedName>
    <definedName name="_xlnm.Print_Titles" localSheetId="17">'KIB C (2)'!$6:$8</definedName>
    <definedName name="_xlnm.Print_Titles" localSheetId="5">'KIB C EDIT'!$6:$7</definedName>
    <definedName name="_xlnm.Print_Titles" localSheetId="4">'KIB C MURNI'!$6:$7</definedName>
    <definedName name="_xlnm.Print_Titles" localSheetId="8">'KIB C PENGELOMPOKAN'!$6:$7</definedName>
    <definedName name="_xlnm.Print_Titles" localSheetId="7">'KIB C TAMBAHAN'!$6:$7</definedName>
    <definedName name="_xlnm.Print_Titles" localSheetId="15">'KIB D'!$6:$8</definedName>
    <definedName name="_xlnm.Print_Titles" localSheetId="12">'KIB D '!$6:$7</definedName>
    <definedName name="_xlnm.Print_Titles" localSheetId="13">'KIB E'!$6:$7</definedName>
    <definedName name="_xlnm.Print_Titles" localSheetId="14">'KIB F'!$6:$8</definedName>
    <definedName name="q" localSheetId="9">#REF!</definedName>
    <definedName name="q" localSheetId="5">#REF!</definedName>
    <definedName name="q" localSheetId="7">#REF!</definedName>
    <definedName name="q" localSheetId="10">#REF!</definedName>
    <definedName name="q">#REF!</definedName>
    <definedName name="qnqnqhqnqhnqhqnqhn" localSheetId="9">#REF!</definedName>
    <definedName name="qnqnqhqnqhnqhqnqhn" localSheetId="5">#REF!</definedName>
    <definedName name="qnqnqhqnqhnqhqnqhn" localSheetId="7">#REF!</definedName>
    <definedName name="qnqnqhqnqhnqhqnqhn" localSheetId="10">#REF!</definedName>
    <definedName name="qnqnqhqnqhnqhqnqhn">#REF!</definedName>
    <definedName name="RAHARJA" localSheetId="9">'[1]A. TANAH'!#REF!</definedName>
    <definedName name="RAHARJA" localSheetId="5">'[1]A. TANAH'!#REF!</definedName>
    <definedName name="RAHARJA" localSheetId="7">'[1]A. TANAH'!#REF!</definedName>
    <definedName name="RAHARJA" localSheetId="10">'[1]A. TANAH'!#REF!</definedName>
    <definedName name="RAHARJA">'[1]A. TANAH'!#REF!</definedName>
    <definedName name="RANGKA" localSheetId="9">'[1]A. TANAH'!#REF!</definedName>
    <definedName name="RANGKA" localSheetId="5">'[1]A. TANAH'!#REF!</definedName>
    <definedName name="RANGKA" localSheetId="7">'[1]A. TANAH'!#REF!</definedName>
    <definedName name="RANGKA" localSheetId="10">'[1]A. TANAH'!#REF!</definedName>
    <definedName name="RANGKA">'[1]A. TANAH'!#REF!</definedName>
    <definedName name="register" localSheetId="9">#REF!</definedName>
    <definedName name="register" localSheetId="5">#REF!</definedName>
    <definedName name="register" localSheetId="7">#REF!</definedName>
    <definedName name="register" localSheetId="10">#REF!</definedName>
    <definedName name="register">#REF!</definedName>
    <definedName name="rekap" localSheetId="9">#REF!</definedName>
    <definedName name="rekap" localSheetId="5">#REF!</definedName>
    <definedName name="rekap" localSheetId="7">#REF!</definedName>
    <definedName name="rekap" localSheetId="10">#REF!</definedName>
    <definedName name="rekap">#REF!</definedName>
    <definedName name="REKAPITULASI" localSheetId="9">#REF!</definedName>
    <definedName name="REKAPITULASI" localSheetId="5">#REF!</definedName>
    <definedName name="REKAPITULASI" localSheetId="7">#REF!</definedName>
    <definedName name="REKAPITULASI" localSheetId="10">#REF!</definedName>
    <definedName name="REKAPITULASI">#REF!</definedName>
    <definedName name="rinal" localSheetId="9">#REF!</definedName>
    <definedName name="rinal" localSheetId="5">#REF!</definedName>
    <definedName name="rinal" localSheetId="7">#REF!</definedName>
    <definedName name="rinal" localSheetId="10">#REF!</definedName>
    <definedName name="rinal">#REF!</definedName>
    <definedName name="rrrrrrrrrr" localSheetId="9">#REF!</definedName>
    <definedName name="rrrrrrrrrr" localSheetId="5">#REF!</definedName>
    <definedName name="rrrrrrrrrr" localSheetId="7">#REF!</definedName>
    <definedName name="rrrrrrrrrr" localSheetId="10">#REF!</definedName>
    <definedName name="rrrrrrrrrr">#REF!</definedName>
    <definedName name="RUANG" localSheetId="9">#REF!</definedName>
    <definedName name="RUANG" localSheetId="5">#REF!</definedName>
    <definedName name="RUANG" localSheetId="7">#REF!</definedName>
    <definedName name="RUANG" localSheetId="10">#REF!</definedName>
    <definedName name="RUANG">#REF!</definedName>
    <definedName name="RUSAK" localSheetId="9">#REF!</definedName>
    <definedName name="RUSAK" localSheetId="5">#REF!</definedName>
    <definedName name="RUSAK" localSheetId="7">#REF!</definedName>
    <definedName name="RUSAK" localSheetId="10">#REF!</definedName>
    <definedName name="RUSAK">#REF!</definedName>
    <definedName name="s" localSheetId="9">#REF!</definedName>
    <definedName name="s" localSheetId="5">#REF!</definedName>
    <definedName name="s" localSheetId="7">#REF!</definedName>
    <definedName name="s" localSheetId="10">#REF!</definedName>
    <definedName name="s">#REF!</definedName>
    <definedName name="SARI" localSheetId="9">#REF!</definedName>
    <definedName name="SARI" localSheetId="5">#REF!</definedName>
    <definedName name="SARI" localSheetId="7">#REF!</definedName>
    <definedName name="SARI" localSheetId="10">#REF!</definedName>
    <definedName name="SARI">#REF!</definedName>
    <definedName name="SEKRETARIAT_DPRD" localSheetId="9">#REF!</definedName>
    <definedName name="SEKRETARIAT_DPRD" localSheetId="5">#REF!</definedName>
    <definedName name="SEKRETARIAT_DPRD" localSheetId="7">#REF!</definedName>
    <definedName name="SEKRETARIAT_DPRD" localSheetId="10">#REF!</definedName>
    <definedName name="SEKRETARIAT_DPRD">#REF!</definedName>
    <definedName name="sfsfSFS" localSheetId="9">#REF!</definedName>
    <definedName name="sfsfSFS" localSheetId="5">#REF!</definedName>
    <definedName name="sfsfSFS" localSheetId="7">#REF!</definedName>
    <definedName name="sfsfSFS" localSheetId="10">#REF!</definedName>
    <definedName name="sfsfSFS">#REF!</definedName>
    <definedName name="SIMBOL" localSheetId="9">#REF!</definedName>
    <definedName name="SIMBOL" localSheetId="5">#REF!</definedName>
    <definedName name="SIMBOL" localSheetId="7">#REF!</definedName>
    <definedName name="SIMBOL" localSheetId="10">#REF!</definedName>
    <definedName name="SIMBOL">#REF!</definedName>
    <definedName name="sssss">[14]DIKBUDPAR!$J$5</definedName>
    <definedName name="STRATEGI" localSheetId="9">#REF!</definedName>
    <definedName name="STRATEGI" localSheetId="5">#REF!</definedName>
    <definedName name="STRATEGI" localSheetId="7">#REF!</definedName>
    <definedName name="STRATEGI" localSheetId="10">#REF!</definedName>
    <definedName name="STRATEGI">#REF!</definedName>
    <definedName name="TAHUN" localSheetId="11">[15]Sheet4!$D$4:$E$591</definedName>
    <definedName name="TAHUN" localSheetId="10">[15]Sheet4!$D$4:$E$591</definedName>
    <definedName name="TAHUN">[16]Sheet4!$D$4:$E$1339</definedName>
    <definedName name="TANDA" localSheetId="9">#REF!</definedName>
    <definedName name="TANDA" localSheetId="5">#REF!</definedName>
    <definedName name="TANDA" localSheetId="7">#REF!</definedName>
    <definedName name="TANDA" localSheetId="10">#REF!</definedName>
    <definedName name="TANDA">#REF!</definedName>
    <definedName name="TANDATANDA" localSheetId="9">'[1]A. TANAH'!#REF!</definedName>
    <definedName name="TANDATANDA" localSheetId="5">'[1]A. TANAH'!#REF!</definedName>
    <definedName name="TANDATANDA" localSheetId="7">'[1]A. TANAH'!#REF!</definedName>
    <definedName name="TANDATANDA" localSheetId="10">'[1]A. TANAH'!#REF!</definedName>
    <definedName name="TANDATANDA">'[1]A. TANAH'!#REF!</definedName>
    <definedName name="TERMINATOR" localSheetId="9">'[1]A. TANAH'!#REF!</definedName>
    <definedName name="TERMINATOR" localSheetId="5">'[1]A. TANAH'!#REF!</definedName>
    <definedName name="TERMINATOR" localSheetId="7">'[1]A. TANAH'!#REF!</definedName>
    <definedName name="TERMINATOR" localSheetId="10">'[1]A. TANAH'!#REF!</definedName>
    <definedName name="TERMINATOR">'[1]A. TANAH'!#REF!</definedName>
    <definedName name="TIDAK" localSheetId="9">#REF!</definedName>
    <definedName name="TIDAK" localSheetId="5">#REF!</definedName>
    <definedName name="TIDAK" localSheetId="7">#REF!</definedName>
    <definedName name="TIDAK" localSheetId="10">#REF!</definedName>
    <definedName name="TIDAK">#REF!</definedName>
    <definedName name="TINGKAT" localSheetId="9">#REF!</definedName>
    <definedName name="TINGKAT" localSheetId="5">#REF!</definedName>
    <definedName name="TINGKAT" localSheetId="7">#REF!</definedName>
    <definedName name="TINGKAT" localSheetId="10">#REF!</definedName>
    <definedName name="TINGKAT">#REF!</definedName>
    <definedName name="tm_2415921492" localSheetId="9">#REF!</definedName>
    <definedName name="tm_2415921492" localSheetId="5">#REF!</definedName>
    <definedName name="tm_2415921492" localSheetId="7">#REF!</definedName>
    <definedName name="tm_2415921492" localSheetId="10">#REF!</definedName>
    <definedName name="tm_2415921492">#REF!</definedName>
    <definedName name="u" localSheetId="9">#REF!</definedName>
    <definedName name="u" localSheetId="5">#REF!</definedName>
    <definedName name="u" localSheetId="7">#REF!</definedName>
    <definedName name="u" localSheetId="10">#REF!</definedName>
    <definedName name="u">#REF!</definedName>
    <definedName name="UBAH" localSheetId="9">#REF!</definedName>
    <definedName name="UBAH" localSheetId="5">#REF!</definedName>
    <definedName name="UBAH" localSheetId="7">#REF!</definedName>
    <definedName name="UBAH" localSheetId="10">#REF!</definedName>
    <definedName name="UBAH">#REF!</definedName>
    <definedName name="UE" localSheetId="1">[17]UE!$D$4:$F$75</definedName>
    <definedName name="UE">UE!$D$4:$F$75</definedName>
    <definedName name="UJANG" localSheetId="9">#REF!</definedName>
    <definedName name="UJANG" localSheetId="5">#REF!</definedName>
    <definedName name="UJANG" localSheetId="7">#REF!</definedName>
    <definedName name="UJANG" localSheetId="10">#REF!</definedName>
    <definedName name="UJANG">#REF!</definedName>
    <definedName name="UNIT" localSheetId="9">#REF!</definedName>
    <definedName name="UNIT" localSheetId="5">#REF!</definedName>
    <definedName name="UNIT" localSheetId="7">#REF!</definedName>
    <definedName name="UNIT" localSheetId="10">#REF!</definedName>
    <definedName name="UNIT">#REF!</definedName>
    <definedName name="VALUE" localSheetId="9">'[1]A. TANAH'!#REF!</definedName>
    <definedName name="VALUE" localSheetId="5">'[1]A. TANAH'!#REF!</definedName>
    <definedName name="VALUE" localSheetId="7">'[1]A. TANAH'!#REF!</definedName>
    <definedName name="VALUE" localSheetId="10">'[1]A. TANAH'!#REF!</definedName>
    <definedName name="VALUE">'[1]A. TANAH'!#REF!</definedName>
    <definedName name="VAlue_1" localSheetId="9">'[5]A. TANAH'!#REF!</definedName>
    <definedName name="VAlue_1" localSheetId="5">'[5]A. TANAH'!#REF!</definedName>
    <definedName name="VAlue_1" localSheetId="7">'[5]A. TANAH'!#REF!</definedName>
    <definedName name="VAlue_1" localSheetId="10">'[5]A. TANAH'!#REF!</definedName>
    <definedName name="VAlue_1">'[5]A. TANAH'!#REF!</definedName>
    <definedName name="WAKTU" localSheetId="9">#REF!</definedName>
    <definedName name="WAKTU" localSheetId="5">#REF!</definedName>
    <definedName name="WAKTU" localSheetId="7">#REF!</definedName>
    <definedName name="WAKTU" localSheetId="10">#REF!</definedName>
    <definedName name="WAKTU">#REF!</definedName>
    <definedName name="WATI" localSheetId="9">#REF!</definedName>
    <definedName name="WATI" localSheetId="5">#REF!</definedName>
    <definedName name="WATI" localSheetId="7">#REF!</definedName>
    <definedName name="WATI" localSheetId="10">#REF!</definedName>
    <definedName name="WATI">#REF!</definedName>
    <definedName name="WWE" localSheetId="9">#REF!</definedName>
    <definedName name="WWE" localSheetId="5">#REF!</definedName>
    <definedName name="WWE" localSheetId="7">#REF!</definedName>
    <definedName name="WWE" localSheetId="10">#REF!</definedName>
    <definedName name="WWE">#REF!</definedName>
    <definedName name="x" localSheetId="9">#REF!</definedName>
    <definedName name="x" localSheetId="5">#REF!</definedName>
    <definedName name="x" localSheetId="7">#REF!</definedName>
    <definedName name="x" localSheetId="10">#REF!</definedName>
    <definedName name="x">#REF!</definedName>
    <definedName name="xccxc" localSheetId="9">#REF!</definedName>
    <definedName name="xccxc" localSheetId="5">#REF!</definedName>
    <definedName name="xccxc" localSheetId="7">#REF!</definedName>
    <definedName name="xccxc" localSheetId="10">#REF!</definedName>
    <definedName name="xccxc">#REF!</definedName>
    <definedName name="xx" localSheetId="9">#REF!</definedName>
    <definedName name="xx" localSheetId="5">#REF!</definedName>
    <definedName name="xx" localSheetId="7">#REF!</definedName>
    <definedName name="xx" localSheetId="10">#REF!</definedName>
    <definedName name="xx">#REF!</definedName>
    <definedName name="XXX" localSheetId="9">#REF!</definedName>
    <definedName name="XXX" localSheetId="5">#REF!</definedName>
    <definedName name="XXX" localSheetId="7">#REF!</definedName>
    <definedName name="XXX" localSheetId="10">#REF!</definedName>
    <definedName name="XXX">#REF!</definedName>
    <definedName name="xxxxx" localSheetId="9">#REF!</definedName>
    <definedName name="xxxxx" localSheetId="5">#REF!</definedName>
    <definedName name="xxxxx" localSheetId="7">#REF!</definedName>
    <definedName name="xxxxx" localSheetId="10">#REF!</definedName>
    <definedName name="xxxxx">#REF!</definedName>
    <definedName name="YUDI" localSheetId="9">#REF!</definedName>
    <definedName name="YUDI" localSheetId="5">#REF!</definedName>
    <definedName name="YUDI" localSheetId="7">#REF!</definedName>
    <definedName name="YUDI" localSheetId="10">#REF!</definedName>
    <definedName name="YUDI">#REF!</definedName>
    <definedName name="YYY" localSheetId="9">#REF!</definedName>
    <definedName name="YYY" localSheetId="5">#REF!</definedName>
    <definedName name="YYY" localSheetId="7">#REF!</definedName>
    <definedName name="YYY" localSheetId="10">#REF!</definedName>
    <definedName name="YYY">#REF!</definedName>
    <definedName name="Z" localSheetId="9">#REF!</definedName>
    <definedName name="Z" localSheetId="5">#REF!</definedName>
    <definedName name="Z" localSheetId="7">#REF!</definedName>
    <definedName name="Z" localSheetId="10">#REF!</definedName>
    <definedName name="Z">#REF!</definedName>
    <definedName name="zzz" localSheetId="9">#REF!</definedName>
    <definedName name="zzz" localSheetId="5">#REF!</definedName>
    <definedName name="zzz" localSheetId="7">#REF!</definedName>
    <definedName name="zzz" localSheetId="10">#REF!</definedName>
    <definedName name="zzz">#REF!</definedName>
    <definedName name="zzzzzzzzzzzzzzzzzz" localSheetId="9">#REF!</definedName>
    <definedName name="zzzzzzzzzzzzzzzzzz" localSheetId="5">#REF!</definedName>
    <definedName name="zzzzzzzzzzzzzzzzzz" localSheetId="7">#REF!</definedName>
    <definedName name="zzzzzzzzzzzzzzzzzz" localSheetId="10">#REF!</definedName>
    <definedName name="zzzzzzzzzzzzzzzzzz">#REF!</definedName>
    <definedName name="ZZZZZZZZZZZZZZZZZZZZZZZ" localSheetId="9">#REF!</definedName>
    <definedName name="ZZZZZZZZZZZZZZZZZZZZZZZ" localSheetId="5">#REF!</definedName>
    <definedName name="ZZZZZZZZZZZZZZZZZZZZZZZ" localSheetId="7">#REF!</definedName>
    <definedName name="ZZZZZZZZZZZZZZZZZZZZZZZ" localSheetId="10">#REF!</definedName>
    <definedName name="ZZZZZZZZZZZZZZZZZZZZZZZ">#REF!</definedName>
  </definedNames>
  <calcPr calcId="191029"/>
  <fileRecoveryPr autoRecover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O9" i="20" l="1"/>
  <c r="O8" i="23" l="1"/>
  <c r="AV1132" i="33" l="1"/>
  <c r="BF1139" i="33"/>
  <c r="BF1137" i="33"/>
  <c r="BE1134" i="33"/>
  <c r="BE1133" i="33"/>
  <c r="AE12" i="30"/>
  <c r="W12" i="30" s="1"/>
  <c r="S12" i="30"/>
  <c r="U12" i="30" s="1"/>
  <c r="V12" i="30" s="1"/>
  <c r="AE13" i="30"/>
  <c r="W13" i="30" s="1"/>
  <c r="X13" i="30" s="1"/>
  <c r="S13" i="30"/>
  <c r="U13" i="30"/>
  <c r="V13" i="30" s="1"/>
  <c r="AE14" i="30"/>
  <c r="W14" i="30" s="1"/>
  <c r="S14" i="30"/>
  <c r="U14" i="30" s="1"/>
  <c r="V14" i="30" s="1"/>
  <c r="AE15" i="30"/>
  <c r="W15" i="30" s="1"/>
  <c r="X15" i="30" s="1"/>
  <c r="S15" i="30"/>
  <c r="U15" i="30"/>
  <c r="V15" i="30" s="1"/>
  <c r="AE16" i="30"/>
  <c r="W16" i="30" s="1"/>
  <c r="S16" i="30"/>
  <c r="U16" i="30" s="1"/>
  <c r="V16" i="30" s="1"/>
  <c r="AE17" i="30"/>
  <c r="W17" i="30"/>
  <c r="S17" i="30"/>
  <c r="U17" i="30" s="1"/>
  <c r="V17" i="30" s="1"/>
  <c r="AE18" i="30"/>
  <c r="W18" i="30" s="1"/>
  <c r="S18" i="30"/>
  <c r="U18" i="30" s="1"/>
  <c r="V18" i="30" s="1"/>
  <c r="AE19" i="30"/>
  <c r="W19" i="30" s="1"/>
  <c r="X19" i="30" s="1"/>
  <c r="S19" i="30"/>
  <c r="U19" i="30"/>
  <c r="V19" i="30" s="1"/>
  <c r="AE20" i="30"/>
  <c r="W20" i="30" s="1"/>
  <c r="S20" i="30"/>
  <c r="U20" i="30" s="1"/>
  <c r="V20" i="30"/>
  <c r="AE21" i="30"/>
  <c r="W21" i="30" s="1"/>
  <c r="X21" i="30" s="1"/>
  <c r="S21" i="30"/>
  <c r="U21" i="30"/>
  <c r="V21" i="30" s="1"/>
  <c r="AE22" i="30"/>
  <c r="W22" i="30" s="1"/>
  <c r="S22" i="30"/>
  <c r="U22" i="30" s="1"/>
  <c r="V22" i="30"/>
  <c r="AE23" i="30"/>
  <c r="W23" i="30" s="1"/>
  <c r="S23" i="30"/>
  <c r="U23" i="30"/>
  <c r="V23" i="30" s="1"/>
  <c r="AE24" i="30"/>
  <c r="W24" i="30" s="1"/>
  <c r="S24" i="30"/>
  <c r="U24" i="30" s="1"/>
  <c r="V24" i="30" s="1"/>
  <c r="AE25" i="30"/>
  <c r="W25" i="30"/>
  <c r="S25" i="30"/>
  <c r="U25" i="30" s="1"/>
  <c r="V25" i="30" s="1"/>
  <c r="AE26" i="30"/>
  <c r="W26" i="30" s="1"/>
  <c r="S26" i="30"/>
  <c r="U26" i="30" s="1"/>
  <c r="V26" i="30" s="1"/>
  <c r="AE27" i="30"/>
  <c r="W27" i="30" s="1"/>
  <c r="X27" i="30" s="1"/>
  <c r="S27" i="30"/>
  <c r="U27" i="30"/>
  <c r="V27" i="30" s="1"/>
  <c r="AE28" i="30"/>
  <c r="W28" i="30" s="1"/>
  <c r="S28" i="30"/>
  <c r="U28" i="30" s="1"/>
  <c r="V28" i="30"/>
  <c r="AE29" i="30"/>
  <c r="W29" i="30" s="1"/>
  <c r="X29" i="30" s="1"/>
  <c r="S29" i="30"/>
  <c r="U29" i="30"/>
  <c r="V29" i="30" s="1"/>
  <c r="AE30" i="30"/>
  <c r="W30" i="30" s="1"/>
  <c r="S30" i="30"/>
  <c r="U30" i="30" s="1"/>
  <c r="V30" i="30"/>
  <c r="AE31" i="30"/>
  <c r="W31" i="30" s="1"/>
  <c r="S31" i="30"/>
  <c r="U31" i="30"/>
  <c r="V31" i="30" s="1"/>
  <c r="AE32" i="30"/>
  <c r="W32" i="30" s="1"/>
  <c r="S32" i="30"/>
  <c r="U32" i="30" s="1"/>
  <c r="V32" i="30"/>
  <c r="AE33" i="30"/>
  <c r="W33" i="30"/>
  <c r="X33" i="30" s="1"/>
  <c r="S33" i="30"/>
  <c r="U33" i="30"/>
  <c r="V33" i="30" s="1"/>
  <c r="AE34" i="30"/>
  <c r="W34" i="30" s="1"/>
  <c r="S34" i="30"/>
  <c r="U34" i="30" s="1"/>
  <c r="V34" i="30" s="1"/>
  <c r="AE35" i="30"/>
  <c r="W35" i="30"/>
  <c r="S35" i="30"/>
  <c r="U35" i="30"/>
  <c r="V35" i="30" s="1"/>
  <c r="AE36" i="30"/>
  <c r="W36" i="30" s="1"/>
  <c r="S36" i="30"/>
  <c r="U36" i="30" s="1"/>
  <c r="V36" i="30"/>
  <c r="AE37" i="30"/>
  <c r="W37" i="30" s="1"/>
  <c r="S37" i="30"/>
  <c r="U37" i="30"/>
  <c r="V37" i="30" s="1"/>
  <c r="AE38" i="30"/>
  <c r="W38" i="30" s="1"/>
  <c r="S38" i="30"/>
  <c r="U38" i="30" s="1"/>
  <c r="V38" i="30" s="1"/>
  <c r="AE39" i="30"/>
  <c r="W39" i="30" s="1"/>
  <c r="S39" i="30"/>
  <c r="U39" i="30" s="1"/>
  <c r="AE40" i="30"/>
  <c r="W40" i="30"/>
  <c r="S40" i="30"/>
  <c r="U40" i="30"/>
  <c r="AE41" i="30"/>
  <c r="W41" i="30" s="1"/>
  <c r="S41" i="30"/>
  <c r="U41" i="30" s="1"/>
  <c r="V41" i="30" s="1"/>
  <c r="AE42" i="30"/>
  <c r="W42" i="30"/>
  <c r="S42" i="30"/>
  <c r="U42" i="30"/>
  <c r="AE43" i="30"/>
  <c r="W43" i="30"/>
  <c r="X43" i="30" s="1"/>
  <c r="Y43" i="30" s="1"/>
  <c r="S43" i="30"/>
  <c r="U43" i="30" s="1"/>
  <c r="V43" i="30" s="1"/>
  <c r="AE44" i="30"/>
  <c r="W44" i="30" s="1"/>
  <c r="S44" i="30"/>
  <c r="U44" i="30" s="1"/>
  <c r="AE45" i="30"/>
  <c r="W45" i="30" s="1"/>
  <c r="S45" i="30"/>
  <c r="U45" i="30"/>
  <c r="V45" i="30" s="1"/>
  <c r="AE46" i="30"/>
  <c r="W46" i="30" s="1"/>
  <c r="S46" i="30"/>
  <c r="U46" i="30" s="1"/>
  <c r="V46" i="30" s="1"/>
  <c r="AE47" i="30"/>
  <c r="W47" i="30" s="1"/>
  <c r="S47" i="30"/>
  <c r="U47" i="30" s="1"/>
  <c r="V47" i="30" s="1"/>
  <c r="O7" i="28"/>
  <c r="G7" i="28"/>
  <c r="M7" i="28" s="1"/>
  <c r="L7" i="28"/>
  <c r="J8" i="28"/>
  <c r="K8" i="28" s="1"/>
  <c r="G34" i="28"/>
  <c r="R8" i="28"/>
  <c r="S8" i="28" s="1"/>
  <c r="R7" i="28"/>
  <c r="J9" i="28"/>
  <c r="K9" i="28"/>
  <c r="R9" i="28"/>
  <c r="S9" i="28"/>
  <c r="J10" i="28"/>
  <c r="K10" i="28"/>
  <c r="R10" i="28"/>
  <c r="S10" i="28"/>
  <c r="J11" i="28"/>
  <c r="K11" i="28"/>
  <c r="R11" i="28"/>
  <c r="J12" i="28"/>
  <c r="K12" i="28" s="1"/>
  <c r="R12" i="28"/>
  <c r="S12" i="28" s="1"/>
  <c r="J13" i="28"/>
  <c r="K13" i="28" s="1"/>
  <c r="R13" i="28"/>
  <c r="S13" i="28" s="1"/>
  <c r="J14" i="28"/>
  <c r="K14" i="28" s="1"/>
  <c r="R14" i="28"/>
  <c r="S14" i="28" s="1"/>
  <c r="J15" i="28"/>
  <c r="K15" i="28" s="1"/>
  <c r="R15" i="28"/>
  <c r="S15" i="28" s="1"/>
  <c r="J16" i="28"/>
  <c r="K16" i="28" s="1"/>
  <c r="R16" i="28"/>
  <c r="S16" i="28" s="1"/>
  <c r="J17" i="28"/>
  <c r="K17" i="28" s="1"/>
  <c r="R17" i="28"/>
  <c r="S17" i="28"/>
  <c r="J18" i="28"/>
  <c r="K18" i="28" s="1"/>
  <c r="R18" i="28"/>
  <c r="S18" i="28" s="1"/>
  <c r="J19" i="28"/>
  <c r="K19" i="28" s="1"/>
  <c r="R19" i="28"/>
  <c r="S19" i="28"/>
  <c r="J20" i="28"/>
  <c r="K20" i="28" s="1"/>
  <c r="R20" i="28"/>
  <c r="S20" i="28" s="1"/>
  <c r="J21" i="28"/>
  <c r="K21" i="28" s="1"/>
  <c r="R21" i="28"/>
  <c r="S21" i="28"/>
  <c r="J22" i="28"/>
  <c r="K22" i="28" s="1"/>
  <c r="R22" i="28"/>
  <c r="S22" i="28" s="1"/>
  <c r="J23" i="28"/>
  <c r="K23" i="28" s="1"/>
  <c r="R23" i="28"/>
  <c r="S23" i="28"/>
  <c r="J24" i="28"/>
  <c r="K24" i="28" s="1"/>
  <c r="R24" i="28"/>
  <c r="S24" i="28" s="1"/>
  <c r="J25" i="28"/>
  <c r="K25" i="28" s="1"/>
  <c r="R25" i="28"/>
  <c r="S25" i="28"/>
  <c r="O34" i="28"/>
  <c r="L34" i="28"/>
  <c r="M34" i="28" s="1"/>
  <c r="G35" i="28" s="1"/>
  <c r="J35" i="28"/>
  <c r="K35" i="28" s="1"/>
  <c r="R35" i="28"/>
  <c r="R34" i="28"/>
  <c r="S35" i="28" s="1"/>
  <c r="J36" i="28"/>
  <c r="K36" i="28" s="1"/>
  <c r="R36" i="28"/>
  <c r="S36" i="28"/>
  <c r="J37" i="28"/>
  <c r="K37" i="28" s="1"/>
  <c r="R37" i="28"/>
  <c r="S37" i="28" s="1"/>
  <c r="J38" i="28"/>
  <c r="K38" i="28" s="1"/>
  <c r="R38" i="28"/>
  <c r="S38" i="28"/>
  <c r="J39" i="28"/>
  <c r="K39" i="28" s="1"/>
  <c r="R39" i="28"/>
  <c r="S39" i="28" s="1"/>
  <c r="R40" i="28"/>
  <c r="S40" i="28" s="1"/>
  <c r="R41" i="28"/>
  <c r="S41" i="28" s="1"/>
  <c r="R42" i="28"/>
  <c r="S42" i="28" s="1"/>
  <c r="R43" i="28"/>
  <c r="S43" i="28" s="1"/>
  <c r="R44" i="28"/>
  <c r="S44" i="28" s="1"/>
  <c r="R45" i="28"/>
  <c r="S45" i="28" s="1"/>
  <c r="R46" i="28"/>
  <c r="S46" i="28" s="1"/>
  <c r="R47" i="28"/>
  <c r="S47" i="28" s="1"/>
  <c r="R48" i="28"/>
  <c r="S48" i="28" s="1"/>
  <c r="R49" i="28"/>
  <c r="S49" i="28" s="1"/>
  <c r="R50" i="28"/>
  <c r="S50" i="28" s="1"/>
  <c r="R51" i="28"/>
  <c r="S51" i="28" s="1"/>
  <c r="R52" i="28"/>
  <c r="S52" i="28" s="1"/>
  <c r="O59" i="28"/>
  <c r="G59" i="28"/>
  <c r="L59" i="28"/>
  <c r="M59" i="28" s="1"/>
  <c r="E60" i="28"/>
  <c r="J60" i="28"/>
  <c r="K60" i="28" s="1"/>
  <c r="R60" i="28"/>
  <c r="S60" i="28" s="1"/>
  <c r="R59" i="28"/>
  <c r="E61" i="28"/>
  <c r="J61" i="28"/>
  <c r="K61" i="28" s="1"/>
  <c r="R61" i="28"/>
  <c r="E62" i="28"/>
  <c r="J62" i="28"/>
  <c r="K62" i="28" s="1"/>
  <c r="J63" i="28"/>
  <c r="K63" i="28"/>
  <c r="J64" i="28"/>
  <c r="K64" i="28" s="1"/>
  <c r="R77" i="28"/>
  <c r="O84" i="28"/>
  <c r="G84" i="28"/>
  <c r="L84" i="28" s="1"/>
  <c r="M84" i="28" s="1"/>
  <c r="E85" i="28"/>
  <c r="J85" i="28"/>
  <c r="K85" i="28" s="1"/>
  <c r="R85" i="28"/>
  <c r="S85" i="28" s="1"/>
  <c r="R84" i="28"/>
  <c r="E86" i="28"/>
  <c r="J86" i="28"/>
  <c r="K86" i="28"/>
  <c r="J87" i="28"/>
  <c r="K87" i="28"/>
  <c r="J88" i="28"/>
  <c r="K88" i="28" s="1"/>
  <c r="J89" i="28"/>
  <c r="K89" i="28" s="1"/>
  <c r="R102" i="28"/>
  <c r="O109" i="28"/>
  <c r="G109" i="28"/>
  <c r="E110" i="28"/>
  <c r="J110" i="28"/>
  <c r="K110" i="28"/>
  <c r="R109" i="28"/>
  <c r="J111" i="28"/>
  <c r="K111" i="28" s="1"/>
  <c r="J112" i="28"/>
  <c r="K112" i="28" s="1"/>
  <c r="J113" i="28"/>
  <c r="K113" i="28" s="1"/>
  <c r="J114" i="28"/>
  <c r="K114" i="28" s="1"/>
  <c r="R127" i="28"/>
  <c r="O135" i="28"/>
  <c r="G135" i="28"/>
  <c r="E136" i="28"/>
  <c r="J136" i="28"/>
  <c r="K136" i="28" s="1"/>
  <c r="R135" i="28"/>
  <c r="J137" i="28"/>
  <c r="K137" i="28" s="1"/>
  <c r="J138" i="28"/>
  <c r="K138" i="28" s="1"/>
  <c r="J139" i="28"/>
  <c r="K139" i="28"/>
  <c r="J140" i="28"/>
  <c r="K140" i="28"/>
  <c r="R153" i="28"/>
  <c r="O161" i="28"/>
  <c r="G161" i="28"/>
  <c r="L161" i="28"/>
  <c r="M161" i="28" s="1"/>
  <c r="E162" i="28"/>
  <c r="R162" i="28" s="1"/>
  <c r="S162" i="28" s="1"/>
  <c r="J162" i="28"/>
  <c r="K162" i="28" s="1"/>
  <c r="R161" i="28"/>
  <c r="E163" i="28"/>
  <c r="E164" i="28" s="1"/>
  <c r="E165" i="28" s="1"/>
  <c r="R165" i="28" s="1"/>
  <c r="J163" i="28"/>
  <c r="K163" i="28"/>
  <c r="J164" i="28"/>
  <c r="K164" i="28"/>
  <c r="J165" i="28"/>
  <c r="K165" i="28" s="1"/>
  <c r="J166" i="28"/>
  <c r="K166" i="28" s="1"/>
  <c r="R179" i="28"/>
  <c r="O188" i="28"/>
  <c r="G188" i="28"/>
  <c r="L188" i="28" s="1"/>
  <c r="E189" i="28"/>
  <c r="R189" i="28" s="1"/>
  <c r="S189" i="28" s="1"/>
  <c r="J189" i="28"/>
  <c r="K189" i="28"/>
  <c r="R188" i="28"/>
  <c r="J190" i="28"/>
  <c r="K190" i="28" s="1"/>
  <c r="J191" i="28"/>
  <c r="K191" i="28" s="1"/>
  <c r="J195" i="28"/>
  <c r="K195" i="28" s="1"/>
  <c r="R207" i="28"/>
  <c r="O215" i="28"/>
  <c r="G215" i="28"/>
  <c r="L215" i="28" s="1"/>
  <c r="E216" i="28"/>
  <c r="J216" i="28"/>
  <c r="K216" i="28" s="1"/>
  <c r="R216" i="28"/>
  <c r="S216" i="28" s="1"/>
  <c r="R215" i="28"/>
  <c r="E217" i="28"/>
  <c r="R217" i="28" s="1"/>
  <c r="J217" i="28"/>
  <c r="K217" i="28" s="1"/>
  <c r="J218" i="28"/>
  <c r="K218" i="28" s="1"/>
  <c r="J220" i="28"/>
  <c r="K220" i="28" s="1"/>
  <c r="R231" i="28"/>
  <c r="O240" i="28"/>
  <c r="G240" i="28"/>
  <c r="L240" i="28" s="1"/>
  <c r="E241" i="28"/>
  <c r="J241" i="28"/>
  <c r="K241" i="28" s="1"/>
  <c r="R241" i="28"/>
  <c r="S241" i="28" s="1"/>
  <c r="R240" i="28"/>
  <c r="J242" i="28"/>
  <c r="K242" i="28" s="1"/>
  <c r="J243" i="28"/>
  <c r="K243" i="28"/>
  <c r="J245" i="28"/>
  <c r="K245" i="28" s="1"/>
  <c r="R258" i="28"/>
  <c r="O266" i="28"/>
  <c r="G266" i="28"/>
  <c r="L266" i="28" s="1"/>
  <c r="E267" i="28"/>
  <c r="J267" i="28"/>
  <c r="K267" i="28" s="1"/>
  <c r="R267" i="28"/>
  <c r="S267" i="28" s="1"/>
  <c r="R266" i="28"/>
  <c r="E268" i="28"/>
  <c r="J268" i="28"/>
  <c r="K268" i="28" s="1"/>
  <c r="J269" i="28"/>
  <c r="K269" i="28" s="1"/>
  <c r="J271" i="28"/>
  <c r="K271" i="28" s="1"/>
  <c r="R283" i="28"/>
  <c r="O291" i="28"/>
  <c r="G291" i="28"/>
  <c r="L291" i="28"/>
  <c r="M291" i="28" s="1"/>
  <c r="E292" i="28"/>
  <c r="R292" i="28" s="1"/>
  <c r="G292" i="28"/>
  <c r="J292" i="28"/>
  <c r="K292" i="28" s="1"/>
  <c r="R291" i="28"/>
  <c r="S292" i="28" s="1"/>
  <c r="E293" i="28"/>
  <c r="E294" i="28" s="1"/>
  <c r="J293" i="28"/>
  <c r="K293" i="28"/>
  <c r="J294" i="28"/>
  <c r="K294" i="28" s="1"/>
  <c r="J296" i="28"/>
  <c r="K296" i="28"/>
  <c r="R308" i="28"/>
  <c r="O315" i="28"/>
  <c r="G315" i="28"/>
  <c r="E316" i="28"/>
  <c r="J316" i="28"/>
  <c r="K316" i="28"/>
  <c r="R315" i="28"/>
  <c r="J317" i="28"/>
  <c r="K317" i="28" s="1"/>
  <c r="J318" i="28"/>
  <c r="K318" i="28" s="1"/>
  <c r="R331" i="28"/>
  <c r="O339" i="28"/>
  <c r="G339" i="28"/>
  <c r="E340" i="28"/>
  <c r="J340" i="28"/>
  <c r="K340" i="28" s="1"/>
  <c r="R339" i="28"/>
  <c r="J341" i="28"/>
  <c r="K341" i="28" s="1"/>
  <c r="R354" i="28"/>
  <c r="O362" i="28"/>
  <c r="G362" i="28"/>
  <c r="L362" i="28" s="1"/>
  <c r="M362" i="28" s="1"/>
  <c r="Q362" i="28" s="1"/>
  <c r="V362" i="28" s="1"/>
  <c r="O363" i="28" s="1"/>
  <c r="P363" i="28" s="1"/>
  <c r="E363" i="28"/>
  <c r="R363" i="28" s="1"/>
  <c r="J363" i="28"/>
  <c r="K363" i="28" s="1"/>
  <c r="R362" i="28"/>
  <c r="E364" i="28"/>
  <c r="E365" i="28" s="1"/>
  <c r="J364" i="28"/>
  <c r="K364" i="28"/>
  <c r="R377" i="28"/>
  <c r="O385" i="28"/>
  <c r="G385" i="28"/>
  <c r="L385" i="28" s="1"/>
  <c r="M385" i="28" s="1"/>
  <c r="Q385" i="28" s="1"/>
  <c r="E386" i="28"/>
  <c r="R386" i="28" s="1"/>
  <c r="S386" i="28" s="1"/>
  <c r="J386" i="28"/>
  <c r="K386" i="28"/>
  <c r="R385" i="28"/>
  <c r="J387" i="28"/>
  <c r="K387" i="28" s="1"/>
  <c r="R400" i="28"/>
  <c r="O408" i="28"/>
  <c r="G408" i="28"/>
  <c r="E409" i="28"/>
  <c r="J409" i="28"/>
  <c r="K409" i="28" s="1"/>
  <c r="R408" i="28"/>
  <c r="J410" i="28"/>
  <c r="K410" i="28" s="1"/>
  <c r="R423" i="28"/>
  <c r="O431" i="28"/>
  <c r="G431" i="28"/>
  <c r="L431" i="28" s="1"/>
  <c r="E432" i="28"/>
  <c r="E433" i="28" s="1"/>
  <c r="E434" i="28" s="1"/>
  <c r="J432" i="28"/>
  <c r="K432" i="28"/>
  <c r="R431" i="28"/>
  <c r="J433" i="28"/>
  <c r="K433" i="28" s="1"/>
  <c r="R449" i="28"/>
  <c r="O457" i="28"/>
  <c r="Q457" i="28" s="1"/>
  <c r="G457" i="28"/>
  <c r="L457" i="28" s="1"/>
  <c r="M457" i="28" s="1"/>
  <c r="G458" i="28" s="1"/>
  <c r="E458" i="28"/>
  <c r="J458" i="28"/>
  <c r="K458" i="28" s="1"/>
  <c r="R458" i="28"/>
  <c r="S458" i="28" s="1"/>
  <c r="R457" i="28"/>
  <c r="E459" i="28"/>
  <c r="R459" i="28" s="1"/>
  <c r="S459" i="28" s="1"/>
  <c r="J459" i="28"/>
  <c r="K459" i="28" s="1"/>
  <c r="R473" i="28"/>
  <c r="O481" i="28"/>
  <c r="Q481" i="28" s="1"/>
  <c r="G481" i="28"/>
  <c r="L481" i="28" s="1"/>
  <c r="M481" i="28" s="1"/>
  <c r="E482" i="28"/>
  <c r="E483" i="28" s="1"/>
  <c r="J482" i="28"/>
  <c r="K482" i="28"/>
  <c r="R481" i="28"/>
  <c r="J483" i="28"/>
  <c r="K483" i="28" s="1"/>
  <c r="R497" i="28"/>
  <c r="O505" i="28"/>
  <c r="G505" i="28"/>
  <c r="L505" i="28" s="1"/>
  <c r="E506" i="28"/>
  <c r="E507" i="28" s="1"/>
  <c r="J506" i="28"/>
  <c r="K506" i="28"/>
  <c r="R505" i="28"/>
  <c r="J507" i="28"/>
  <c r="K507" i="28" s="1"/>
  <c r="R523" i="28"/>
  <c r="AE100" i="30"/>
  <c r="W100" i="30" s="1"/>
  <c r="S100" i="30"/>
  <c r="U100" i="30" s="1"/>
  <c r="V100" i="30" s="1"/>
  <c r="AE101" i="30"/>
  <c r="W101" i="30"/>
  <c r="S101" i="30"/>
  <c r="U101" i="30"/>
  <c r="AE102" i="30"/>
  <c r="W102" i="30"/>
  <c r="S102" i="30"/>
  <c r="U102" i="30" s="1"/>
  <c r="AD12" i="23"/>
  <c r="V12" i="23" s="1"/>
  <c r="R12" i="23"/>
  <c r="T12" i="23" s="1"/>
  <c r="AD13" i="23"/>
  <c r="V13" i="23" s="1"/>
  <c r="R13" i="23"/>
  <c r="T13" i="23" s="1"/>
  <c r="AD14" i="23"/>
  <c r="V14" i="23" s="1"/>
  <c r="R14" i="23"/>
  <c r="T14" i="23" s="1"/>
  <c r="AD15" i="23"/>
  <c r="V15" i="23" s="1"/>
  <c r="R15" i="23"/>
  <c r="T15" i="23" s="1"/>
  <c r="AD16" i="23"/>
  <c r="V16" i="23" s="1"/>
  <c r="R16" i="23"/>
  <c r="T16" i="23" s="1"/>
  <c r="AD17" i="23"/>
  <c r="V17" i="23" s="1"/>
  <c r="R17" i="23"/>
  <c r="T17" i="23" s="1"/>
  <c r="AD18" i="23"/>
  <c r="V18" i="23" s="1"/>
  <c r="R18" i="23"/>
  <c r="T18" i="23" s="1"/>
  <c r="AD19" i="23"/>
  <c r="V19" i="23" s="1"/>
  <c r="R19" i="23"/>
  <c r="T19" i="23" s="1"/>
  <c r="AD20" i="23"/>
  <c r="V20" i="23" s="1"/>
  <c r="R20" i="23"/>
  <c r="T20" i="23" s="1"/>
  <c r="AD21" i="23"/>
  <c r="V21" i="23" s="1"/>
  <c r="R21" i="23"/>
  <c r="T21" i="23" s="1"/>
  <c r="R22" i="23"/>
  <c r="T22" i="23" s="1"/>
  <c r="U22" i="23" s="1"/>
  <c r="X22" i="23" s="1"/>
  <c r="Y22" i="23" s="1"/>
  <c r="R23" i="23"/>
  <c r="T23" i="23" s="1"/>
  <c r="U23" i="23" s="1"/>
  <c r="Y23" i="23" s="1"/>
  <c r="R24" i="23"/>
  <c r="T24" i="23" s="1"/>
  <c r="U24" i="23" s="1"/>
  <c r="Y24" i="23" s="1"/>
  <c r="R25" i="23"/>
  <c r="T25" i="23" s="1"/>
  <c r="U25" i="23" s="1"/>
  <c r="Y25" i="23" s="1"/>
  <c r="AD28" i="23"/>
  <c r="V28" i="23" s="1"/>
  <c r="R28" i="23"/>
  <c r="T28" i="23" s="1"/>
  <c r="AD29" i="23"/>
  <c r="V29" i="23" s="1"/>
  <c r="R29" i="23"/>
  <c r="T29" i="23" s="1"/>
  <c r="AD30" i="23"/>
  <c r="V30" i="23" s="1"/>
  <c r="R30" i="23"/>
  <c r="T30" i="23" s="1"/>
  <c r="U30" i="23" s="1"/>
  <c r="R31" i="23"/>
  <c r="T31" i="23" s="1"/>
  <c r="U31" i="23" s="1"/>
  <c r="AA31" i="23" s="1"/>
  <c r="AB31" i="23" s="1"/>
  <c r="R32" i="23"/>
  <c r="T32" i="23" s="1"/>
  <c r="U32" i="23" s="1"/>
  <c r="AA32" i="23" s="1"/>
  <c r="AG32" i="23" s="1"/>
  <c r="R33" i="23"/>
  <c r="T33" i="23" s="1"/>
  <c r="U33" i="23" s="1"/>
  <c r="AA33" i="23" s="1"/>
  <c r="R34" i="23"/>
  <c r="T34" i="23" s="1"/>
  <c r="U34" i="23" s="1"/>
  <c r="AA34" i="23" s="1"/>
  <c r="R35" i="23"/>
  <c r="T35" i="23" s="1"/>
  <c r="U35" i="23" s="1"/>
  <c r="AA35" i="23" s="1"/>
  <c r="AB35" i="23" s="1"/>
  <c r="R36" i="23"/>
  <c r="T36" i="23" s="1"/>
  <c r="U36" i="23" s="1"/>
  <c r="AA36" i="23" s="1"/>
  <c r="R37" i="23"/>
  <c r="T37" i="23" s="1"/>
  <c r="U37" i="23" s="1"/>
  <c r="AA37" i="23" s="1"/>
  <c r="R38" i="23"/>
  <c r="D6" i="22"/>
  <c r="D7" i="22"/>
  <c r="D8" i="22"/>
  <c r="D9" i="22"/>
  <c r="D10" i="22"/>
  <c r="D11" i="22"/>
  <c r="D12" i="22"/>
  <c r="D13" i="22"/>
  <c r="D14" i="22"/>
  <c r="D15" i="22"/>
  <c r="D16" i="22"/>
  <c r="D17" i="22"/>
  <c r="D18" i="22"/>
  <c r="D19" i="22"/>
  <c r="D20" i="22"/>
  <c r="D21" i="22"/>
  <c r="D22" i="22"/>
  <c r="D23" i="22"/>
  <c r="D24" i="22"/>
  <c r="D25" i="22"/>
  <c r="D26" i="22"/>
  <c r="D27" i="22"/>
  <c r="D28" i="22"/>
  <c r="D29" i="22"/>
  <c r="D30" i="22"/>
  <c r="D31" i="22"/>
  <c r="D32" i="22"/>
  <c r="D33" i="22"/>
  <c r="D34" i="22"/>
  <c r="D35" i="22"/>
  <c r="D36" i="22"/>
  <c r="D37" i="22"/>
  <c r="D38" i="22"/>
  <c r="D39" i="22"/>
  <c r="D40" i="22"/>
  <c r="D41" i="22"/>
  <c r="D42" i="22"/>
  <c r="D43" i="22"/>
  <c r="D44" i="22"/>
  <c r="D45" i="22"/>
  <c r="D46" i="22"/>
  <c r="D47" i="22"/>
  <c r="D48" i="22"/>
  <c r="D49" i="22"/>
  <c r="D50" i="22"/>
  <c r="D51" i="22"/>
  <c r="D52" i="22"/>
  <c r="D53" i="22"/>
  <c r="D54" i="22"/>
  <c r="D55" i="22"/>
  <c r="D56" i="22"/>
  <c r="D57" i="22"/>
  <c r="D58" i="22"/>
  <c r="D59" i="22"/>
  <c r="D60" i="22"/>
  <c r="D61" i="22"/>
  <c r="D62" i="22"/>
  <c r="D63" i="22"/>
  <c r="D64" i="22"/>
  <c r="D65" i="22"/>
  <c r="D66" i="22"/>
  <c r="D67" i="22"/>
  <c r="D68" i="22"/>
  <c r="D69" i="22"/>
  <c r="D70" i="22"/>
  <c r="D71" i="22"/>
  <c r="D72" i="22"/>
  <c r="D73" i="22"/>
  <c r="D74" i="22"/>
  <c r="D75" i="22"/>
  <c r="R39" i="23"/>
  <c r="T39" i="23" s="1"/>
  <c r="U39" i="23" s="1"/>
  <c r="AA39" i="23" s="1"/>
  <c r="R40" i="23"/>
  <c r="R41" i="23"/>
  <c r="T41" i="23" s="1"/>
  <c r="U41" i="23" s="1"/>
  <c r="AA41" i="23" s="1"/>
  <c r="AB41" i="23" s="1"/>
  <c r="R42" i="23"/>
  <c r="R43" i="23"/>
  <c r="T43" i="23" s="1"/>
  <c r="U43" i="23" s="1"/>
  <c r="AA43" i="23" s="1"/>
  <c r="R44" i="23"/>
  <c r="T44" i="23" s="1"/>
  <c r="U44" i="23" s="1"/>
  <c r="AA44" i="23" s="1"/>
  <c r="R45" i="23"/>
  <c r="T45" i="23" s="1"/>
  <c r="U45" i="23" s="1"/>
  <c r="AA45" i="23" s="1"/>
  <c r="AB45" i="23" s="1"/>
  <c r="AD50" i="23"/>
  <c r="V50" i="23" s="1"/>
  <c r="R50" i="23"/>
  <c r="T50" i="23" s="1"/>
  <c r="AD51" i="23"/>
  <c r="V51" i="23" s="1"/>
  <c r="R51" i="23"/>
  <c r="T51" i="23" s="1"/>
  <c r="AD52" i="23"/>
  <c r="V52" i="23" s="1"/>
  <c r="R52" i="23"/>
  <c r="T52" i="23" s="1"/>
  <c r="AD53" i="23"/>
  <c r="V53" i="23" s="1"/>
  <c r="R53" i="23"/>
  <c r="T53" i="23" s="1"/>
  <c r="AD54" i="23"/>
  <c r="V54" i="23" s="1"/>
  <c r="R54" i="23"/>
  <c r="T54" i="23" s="1"/>
  <c r="AD55" i="23"/>
  <c r="V55" i="23" s="1"/>
  <c r="R55" i="23"/>
  <c r="T55" i="23" s="1"/>
  <c r="AD56" i="23"/>
  <c r="V56" i="23" s="1"/>
  <c r="R56" i="23"/>
  <c r="T56" i="23" s="1"/>
  <c r="AD57" i="23"/>
  <c r="V57" i="23" s="1"/>
  <c r="R57" i="23"/>
  <c r="T57" i="23" s="1"/>
  <c r="AD58" i="23"/>
  <c r="V58" i="23" s="1"/>
  <c r="R58" i="23"/>
  <c r="T58" i="23" s="1"/>
  <c r="AD59" i="23"/>
  <c r="V59" i="23" s="1"/>
  <c r="R59" i="23"/>
  <c r="T59" i="23" s="1"/>
  <c r="AD60" i="23"/>
  <c r="V60" i="23" s="1"/>
  <c r="R60" i="23"/>
  <c r="T60" i="23" s="1"/>
  <c r="AD61" i="23"/>
  <c r="V61" i="23" s="1"/>
  <c r="R61" i="23"/>
  <c r="T61" i="23" s="1"/>
  <c r="AD62" i="23"/>
  <c r="V62" i="23" s="1"/>
  <c r="R62" i="23"/>
  <c r="T62" i="23" s="1"/>
  <c r="AD63" i="23"/>
  <c r="V63" i="23" s="1"/>
  <c r="R63" i="23"/>
  <c r="T63" i="23" s="1"/>
  <c r="AD64" i="23"/>
  <c r="V64" i="23" s="1"/>
  <c r="R64" i="23"/>
  <c r="T64" i="23" s="1"/>
  <c r="AD65" i="23"/>
  <c r="V65" i="23" s="1"/>
  <c r="R65" i="23"/>
  <c r="T65" i="23" s="1"/>
  <c r="AD66" i="23"/>
  <c r="V66" i="23" s="1"/>
  <c r="R66" i="23"/>
  <c r="T66" i="23" s="1"/>
  <c r="AD67" i="23"/>
  <c r="V67" i="23" s="1"/>
  <c r="R67" i="23"/>
  <c r="T67" i="23" s="1"/>
  <c r="AD68" i="23"/>
  <c r="V68" i="23" s="1"/>
  <c r="R68" i="23"/>
  <c r="T68" i="23" s="1"/>
  <c r="AD69" i="23"/>
  <c r="V69" i="23" s="1"/>
  <c r="R69" i="23"/>
  <c r="T69" i="23" s="1"/>
  <c r="AD70" i="23"/>
  <c r="V70" i="23" s="1"/>
  <c r="R70" i="23"/>
  <c r="T70" i="23" s="1"/>
  <c r="AD71" i="23"/>
  <c r="V71" i="23" s="1"/>
  <c r="R71" i="23"/>
  <c r="T71" i="23" s="1"/>
  <c r="AD72" i="23"/>
  <c r="V72" i="23" s="1"/>
  <c r="R72" i="23"/>
  <c r="T72" i="23" s="1"/>
  <c r="AD73" i="23"/>
  <c r="V73" i="23" s="1"/>
  <c r="R73" i="23"/>
  <c r="T73" i="23" s="1"/>
  <c r="AD74" i="23"/>
  <c r="V74" i="23" s="1"/>
  <c r="R74" i="23"/>
  <c r="T74" i="23" s="1"/>
  <c r="AD75" i="23"/>
  <c r="V75" i="23" s="1"/>
  <c r="R75" i="23"/>
  <c r="T75" i="23" s="1"/>
  <c r="U75" i="23" s="1"/>
  <c r="AD76" i="23"/>
  <c r="V76" i="23" s="1"/>
  <c r="R76" i="23"/>
  <c r="T76" i="23" s="1"/>
  <c r="U76" i="23" s="1"/>
  <c r="AD77" i="23"/>
  <c r="V77" i="23" s="1"/>
  <c r="R77" i="23"/>
  <c r="T77" i="23" s="1"/>
  <c r="AD78" i="23"/>
  <c r="V78" i="23" s="1"/>
  <c r="R78" i="23"/>
  <c r="T78" i="23" s="1"/>
  <c r="U78" i="23" s="1"/>
  <c r="AD79" i="23"/>
  <c r="V79" i="23" s="1"/>
  <c r="R79" i="23"/>
  <c r="T79" i="23" s="1"/>
  <c r="U79" i="23" s="1"/>
  <c r="AD80" i="23"/>
  <c r="V80" i="23" s="1"/>
  <c r="R80" i="23"/>
  <c r="T80" i="23" s="1"/>
  <c r="AD81" i="23"/>
  <c r="V81" i="23" s="1"/>
  <c r="R81" i="23"/>
  <c r="T81" i="23" s="1"/>
  <c r="AD82" i="23"/>
  <c r="V82" i="23" s="1"/>
  <c r="R82" i="23"/>
  <c r="T82" i="23" s="1"/>
  <c r="U82" i="23" s="1"/>
  <c r="AD83" i="23"/>
  <c r="V83" i="23" s="1"/>
  <c r="R83" i="23"/>
  <c r="T83" i="23" s="1"/>
  <c r="AD84" i="23"/>
  <c r="V84" i="23" s="1"/>
  <c r="R84" i="23"/>
  <c r="T84" i="23" s="1"/>
  <c r="AD85" i="23"/>
  <c r="V85" i="23" s="1"/>
  <c r="R85" i="23"/>
  <c r="T85" i="23" s="1"/>
  <c r="AD86" i="23"/>
  <c r="V86" i="23" s="1"/>
  <c r="R86" i="23"/>
  <c r="T86" i="23" s="1"/>
  <c r="AD87" i="23"/>
  <c r="V87" i="23" s="1"/>
  <c r="R87" i="23"/>
  <c r="T87" i="23" s="1"/>
  <c r="AD88" i="23"/>
  <c r="V88" i="23" s="1"/>
  <c r="R88" i="23"/>
  <c r="T88" i="23" s="1"/>
  <c r="AD89" i="23"/>
  <c r="V89" i="23" s="1"/>
  <c r="R89" i="23"/>
  <c r="T89" i="23" s="1"/>
  <c r="AD90" i="23"/>
  <c r="V90" i="23"/>
  <c r="W90" i="23" s="1"/>
  <c r="X90" i="23" s="1"/>
  <c r="R90" i="23"/>
  <c r="T90" i="23" s="1"/>
  <c r="AD91" i="23"/>
  <c r="V91" i="23" s="1"/>
  <c r="R91" i="23"/>
  <c r="T91" i="23" s="1"/>
  <c r="AD92" i="23"/>
  <c r="V92" i="23" s="1"/>
  <c r="R92" i="23"/>
  <c r="T92" i="23" s="1"/>
  <c r="AD93" i="23"/>
  <c r="V93" i="23" s="1"/>
  <c r="R93" i="23"/>
  <c r="T93" i="23" s="1"/>
  <c r="AD94" i="23"/>
  <c r="V94" i="23" s="1"/>
  <c r="R94" i="23"/>
  <c r="T94" i="23" s="1"/>
  <c r="AD95" i="23"/>
  <c r="V95" i="23" s="1"/>
  <c r="R95" i="23"/>
  <c r="T95" i="23" s="1"/>
  <c r="U95" i="23" s="1"/>
  <c r="AD96" i="23"/>
  <c r="V96" i="23" s="1"/>
  <c r="R96" i="23"/>
  <c r="T96" i="23" s="1"/>
  <c r="AD97" i="23"/>
  <c r="V97" i="23" s="1"/>
  <c r="R97" i="23"/>
  <c r="T97" i="23" s="1"/>
  <c r="AD98" i="23"/>
  <c r="V98" i="23" s="1"/>
  <c r="R98" i="23"/>
  <c r="T98" i="23" s="1"/>
  <c r="U98" i="23" s="1"/>
  <c r="AD99" i="23"/>
  <c r="V99" i="23" s="1"/>
  <c r="R99" i="23"/>
  <c r="T99" i="23" s="1"/>
  <c r="U99" i="23" s="1"/>
  <c r="AD100" i="23"/>
  <c r="V100" i="23" s="1"/>
  <c r="R100" i="23"/>
  <c r="T100" i="23" s="1"/>
  <c r="AD101" i="23"/>
  <c r="V101" i="23" s="1"/>
  <c r="R101" i="23"/>
  <c r="T101" i="23" s="1"/>
  <c r="AD102" i="23"/>
  <c r="V102" i="23" s="1"/>
  <c r="R102" i="23"/>
  <c r="T102" i="23" s="1"/>
  <c r="AD103" i="23"/>
  <c r="V103" i="23" s="1"/>
  <c r="R103" i="23"/>
  <c r="T103" i="23" s="1"/>
  <c r="AD104" i="23"/>
  <c r="V104" i="23" s="1"/>
  <c r="R104" i="23"/>
  <c r="T104" i="23" s="1"/>
  <c r="AD105" i="23"/>
  <c r="V105" i="23" s="1"/>
  <c r="R105" i="23"/>
  <c r="T105" i="23" s="1"/>
  <c r="AD106" i="23"/>
  <c r="V106" i="23" s="1"/>
  <c r="R106" i="23"/>
  <c r="T106" i="23" s="1"/>
  <c r="AD107" i="23"/>
  <c r="V107" i="23" s="1"/>
  <c r="R107" i="23"/>
  <c r="T107" i="23" s="1"/>
  <c r="AD108" i="23"/>
  <c r="V108" i="23" s="1"/>
  <c r="R108" i="23"/>
  <c r="T108" i="23" s="1"/>
  <c r="AD109" i="23"/>
  <c r="V109" i="23" s="1"/>
  <c r="R109" i="23"/>
  <c r="T109" i="23" s="1"/>
  <c r="AD110" i="23"/>
  <c r="V110" i="23" s="1"/>
  <c r="R110" i="23"/>
  <c r="T110" i="23" s="1"/>
  <c r="U110" i="23" s="1"/>
  <c r="AD111" i="23"/>
  <c r="V111" i="23" s="1"/>
  <c r="R111" i="23"/>
  <c r="T111" i="23" s="1"/>
  <c r="AD112" i="23"/>
  <c r="V112" i="23" s="1"/>
  <c r="R112" i="23"/>
  <c r="T112" i="23" s="1"/>
  <c r="AD113" i="23"/>
  <c r="V113" i="23" s="1"/>
  <c r="R113" i="23"/>
  <c r="T113" i="23" s="1"/>
  <c r="AD114" i="23"/>
  <c r="V114" i="23" s="1"/>
  <c r="R114" i="23"/>
  <c r="T114" i="23" s="1"/>
  <c r="AD115" i="23"/>
  <c r="V115" i="23" s="1"/>
  <c r="R115" i="23"/>
  <c r="T115" i="23" s="1"/>
  <c r="AD116" i="23"/>
  <c r="V116" i="23" s="1"/>
  <c r="R116" i="23"/>
  <c r="T116" i="23" s="1"/>
  <c r="AD117" i="23"/>
  <c r="V117" i="23" s="1"/>
  <c r="R117" i="23"/>
  <c r="T117" i="23" s="1"/>
  <c r="U117" i="23" s="1"/>
  <c r="AD118" i="23"/>
  <c r="V118" i="23" s="1"/>
  <c r="R118" i="23"/>
  <c r="T118" i="23" s="1"/>
  <c r="U118" i="23" s="1"/>
  <c r="AD119" i="23"/>
  <c r="V119" i="23" s="1"/>
  <c r="R119" i="23"/>
  <c r="T119" i="23" s="1"/>
  <c r="AD120" i="23"/>
  <c r="V120" i="23" s="1"/>
  <c r="R120" i="23"/>
  <c r="T120" i="23" s="1"/>
  <c r="AD121" i="23"/>
  <c r="V121" i="23" s="1"/>
  <c r="R121" i="23"/>
  <c r="T121" i="23" s="1"/>
  <c r="U121" i="23" s="1"/>
  <c r="AD122" i="23"/>
  <c r="V122" i="23" s="1"/>
  <c r="R122" i="23"/>
  <c r="T122" i="23" s="1"/>
  <c r="U122" i="23" s="1"/>
  <c r="AD123" i="23"/>
  <c r="V123" i="23" s="1"/>
  <c r="R123" i="23"/>
  <c r="T123" i="23" s="1"/>
  <c r="AD124" i="23"/>
  <c r="V124" i="23" s="1"/>
  <c r="R124" i="23"/>
  <c r="T124" i="23" s="1"/>
  <c r="AD125" i="23"/>
  <c r="V125" i="23" s="1"/>
  <c r="R125" i="23"/>
  <c r="T125" i="23" s="1"/>
  <c r="AD126" i="23"/>
  <c r="V126" i="23" s="1"/>
  <c r="R126" i="23"/>
  <c r="T126" i="23" s="1"/>
  <c r="AD127" i="23"/>
  <c r="V127" i="23" s="1"/>
  <c r="R127" i="23"/>
  <c r="T127" i="23" s="1"/>
  <c r="AD128" i="23"/>
  <c r="V128" i="23" s="1"/>
  <c r="R128" i="23"/>
  <c r="T128" i="23" s="1"/>
  <c r="AD129" i="23"/>
  <c r="V129" i="23" s="1"/>
  <c r="R129" i="23"/>
  <c r="T129" i="23" s="1"/>
  <c r="AD130" i="23"/>
  <c r="V130" i="23" s="1"/>
  <c r="R130" i="23"/>
  <c r="T130" i="23" s="1"/>
  <c r="U130" i="23" s="1"/>
  <c r="AD131" i="23"/>
  <c r="V131" i="23" s="1"/>
  <c r="R131" i="23"/>
  <c r="T131" i="23" s="1"/>
  <c r="U131" i="23" s="1"/>
  <c r="AD132" i="23"/>
  <c r="V132" i="23" s="1"/>
  <c r="R132" i="23"/>
  <c r="T132" i="23" s="1"/>
  <c r="AD133" i="23"/>
  <c r="V133" i="23" s="1"/>
  <c r="R133" i="23"/>
  <c r="T133" i="23" s="1"/>
  <c r="AD134" i="23"/>
  <c r="V134" i="23" s="1"/>
  <c r="R134" i="23"/>
  <c r="T134" i="23" s="1"/>
  <c r="AD135" i="23"/>
  <c r="V135" i="23" s="1"/>
  <c r="R135" i="23"/>
  <c r="T135" i="23" s="1"/>
  <c r="AD136" i="23"/>
  <c r="V136" i="23" s="1"/>
  <c r="R136" i="23"/>
  <c r="T136" i="23" s="1"/>
  <c r="AD137" i="23"/>
  <c r="V137" i="23" s="1"/>
  <c r="R137" i="23"/>
  <c r="T137" i="23" s="1"/>
  <c r="AD138" i="23"/>
  <c r="V138" i="23" s="1"/>
  <c r="R138" i="23"/>
  <c r="T138" i="23" s="1"/>
  <c r="AD139" i="23"/>
  <c r="V139" i="23" s="1"/>
  <c r="R139" i="23"/>
  <c r="T139" i="23" s="1"/>
  <c r="AD140" i="23"/>
  <c r="V140" i="23" s="1"/>
  <c r="R140" i="23"/>
  <c r="T140" i="23" s="1"/>
  <c r="AD141" i="23"/>
  <c r="V141" i="23" s="1"/>
  <c r="R141" i="23"/>
  <c r="T141" i="23" s="1"/>
  <c r="AD142" i="23"/>
  <c r="V142" i="23" s="1"/>
  <c r="R142" i="23"/>
  <c r="T142" i="23" s="1"/>
  <c r="AD143" i="23"/>
  <c r="V143" i="23" s="1"/>
  <c r="R143" i="23"/>
  <c r="T143" i="23" s="1"/>
  <c r="AD144" i="23"/>
  <c r="V144" i="23" s="1"/>
  <c r="R144" i="23"/>
  <c r="T144" i="23" s="1"/>
  <c r="AD145" i="23"/>
  <c r="V145" i="23" s="1"/>
  <c r="R145" i="23"/>
  <c r="T145" i="23" s="1"/>
  <c r="AD146" i="23"/>
  <c r="V146" i="23" s="1"/>
  <c r="R146" i="23"/>
  <c r="T146" i="23" s="1"/>
  <c r="AD147" i="23"/>
  <c r="V147" i="23" s="1"/>
  <c r="R147" i="23"/>
  <c r="T147" i="23" s="1"/>
  <c r="AD148" i="23"/>
  <c r="V148" i="23" s="1"/>
  <c r="R148" i="23"/>
  <c r="T148" i="23" s="1"/>
  <c r="AD149" i="23"/>
  <c r="V149" i="23" s="1"/>
  <c r="R149" i="23"/>
  <c r="T149" i="23" s="1"/>
  <c r="AD150" i="23"/>
  <c r="V150" i="23" s="1"/>
  <c r="R150" i="23"/>
  <c r="T150" i="23" s="1"/>
  <c r="AD151" i="23"/>
  <c r="V151" i="23" s="1"/>
  <c r="R151" i="23"/>
  <c r="T151" i="23" s="1"/>
  <c r="AD152" i="23"/>
  <c r="V152" i="23" s="1"/>
  <c r="R152" i="23"/>
  <c r="T152" i="23" s="1"/>
  <c r="AD153" i="23"/>
  <c r="V153" i="23" s="1"/>
  <c r="R153" i="23"/>
  <c r="T153" i="23" s="1"/>
  <c r="AD154" i="23"/>
  <c r="V154" i="23" s="1"/>
  <c r="R154" i="23"/>
  <c r="T154" i="23" s="1"/>
  <c r="AD155" i="23"/>
  <c r="V155" i="23" s="1"/>
  <c r="R155" i="23"/>
  <c r="T155" i="23" s="1"/>
  <c r="AD156" i="23"/>
  <c r="V156" i="23" s="1"/>
  <c r="R156" i="23"/>
  <c r="T156" i="23" s="1"/>
  <c r="AD157" i="23"/>
  <c r="V157" i="23" s="1"/>
  <c r="R157" i="23"/>
  <c r="T157" i="23" s="1"/>
  <c r="AD158" i="23"/>
  <c r="V158" i="23" s="1"/>
  <c r="R158" i="23"/>
  <c r="T158" i="23" s="1"/>
  <c r="AD159" i="23"/>
  <c r="V159" i="23" s="1"/>
  <c r="R159" i="23"/>
  <c r="T159" i="23" s="1"/>
  <c r="AD160" i="23"/>
  <c r="V160" i="23" s="1"/>
  <c r="R160" i="23"/>
  <c r="T160" i="23" s="1"/>
  <c r="AD161" i="23"/>
  <c r="V161" i="23" s="1"/>
  <c r="R161" i="23"/>
  <c r="T161" i="23" s="1"/>
  <c r="AD162" i="23"/>
  <c r="V162" i="23" s="1"/>
  <c r="R162" i="23"/>
  <c r="T162" i="23" s="1"/>
  <c r="AD163" i="23"/>
  <c r="V163" i="23" s="1"/>
  <c r="R163" i="23"/>
  <c r="T163" i="23" s="1"/>
  <c r="AD164" i="23"/>
  <c r="V164" i="23" s="1"/>
  <c r="R164" i="23"/>
  <c r="T164" i="23" s="1"/>
  <c r="AD165" i="23"/>
  <c r="V165" i="23" s="1"/>
  <c r="R165" i="23"/>
  <c r="T165" i="23" s="1"/>
  <c r="AD166" i="23"/>
  <c r="V166" i="23" s="1"/>
  <c r="R166" i="23"/>
  <c r="T166" i="23" s="1"/>
  <c r="AD167" i="23"/>
  <c r="V167" i="23" s="1"/>
  <c r="R167" i="23"/>
  <c r="T167" i="23" s="1"/>
  <c r="AD168" i="23"/>
  <c r="V168" i="23" s="1"/>
  <c r="R168" i="23"/>
  <c r="T168" i="23" s="1"/>
  <c r="AD169" i="23"/>
  <c r="V169" i="23" s="1"/>
  <c r="R169" i="23"/>
  <c r="T169" i="23" s="1"/>
  <c r="AD170" i="23"/>
  <c r="V170" i="23" s="1"/>
  <c r="R170" i="23"/>
  <c r="T170" i="23" s="1"/>
  <c r="AD171" i="23"/>
  <c r="V171" i="23" s="1"/>
  <c r="R171" i="23"/>
  <c r="T171" i="23" s="1"/>
  <c r="AD172" i="23"/>
  <c r="V172" i="23" s="1"/>
  <c r="R172" i="23"/>
  <c r="T172" i="23" s="1"/>
  <c r="AD173" i="23"/>
  <c r="V173" i="23" s="1"/>
  <c r="R173" i="23"/>
  <c r="T173" i="23" s="1"/>
  <c r="AD174" i="23"/>
  <c r="V174" i="23" s="1"/>
  <c r="R174" i="23"/>
  <c r="T174" i="23" s="1"/>
  <c r="AD175" i="23"/>
  <c r="V175" i="23" s="1"/>
  <c r="R175" i="23"/>
  <c r="T175" i="23" s="1"/>
  <c r="AD176" i="23"/>
  <c r="V176" i="23" s="1"/>
  <c r="R176" i="23"/>
  <c r="T176" i="23" s="1"/>
  <c r="AD177" i="23"/>
  <c r="V177" i="23" s="1"/>
  <c r="R177" i="23"/>
  <c r="T177" i="23" s="1"/>
  <c r="AD178" i="23"/>
  <c r="V178" i="23" s="1"/>
  <c r="R178" i="23"/>
  <c r="T178" i="23" s="1"/>
  <c r="AD179" i="23"/>
  <c r="V179" i="23" s="1"/>
  <c r="R179" i="23"/>
  <c r="T179" i="23" s="1"/>
  <c r="AD180" i="23"/>
  <c r="V180" i="23" s="1"/>
  <c r="R180" i="23"/>
  <c r="T180" i="23" s="1"/>
  <c r="AD181" i="23"/>
  <c r="V181" i="23" s="1"/>
  <c r="R181" i="23"/>
  <c r="T181" i="23" s="1"/>
  <c r="AD182" i="23"/>
  <c r="V182" i="23" s="1"/>
  <c r="R182" i="23"/>
  <c r="T182" i="23" s="1"/>
  <c r="AD183" i="23"/>
  <c r="V183" i="23" s="1"/>
  <c r="R183" i="23"/>
  <c r="T183" i="23" s="1"/>
  <c r="AD184" i="23"/>
  <c r="V184" i="23" s="1"/>
  <c r="R184" i="23"/>
  <c r="T184" i="23" s="1"/>
  <c r="AD185" i="23"/>
  <c r="V185" i="23" s="1"/>
  <c r="R185" i="23"/>
  <c r="T185" i="23" s="1"/>
  <c r="AD186" i="23"/>
  <c r="V186" i="23" s="1"/>
  <c r="R186" i="23"/>
  <c r="T186" i="23" s="1"/>
  <c r="AD187" i="23"/>
  <c r="V187" i="23" s="1"/>
  <c r="R187" i="23"/>
  <c r="T187" i="23" s="1"/>
  <c r="AD188" i="23"/>
  <c r="V188" i="23" s="1"/>
  <c r="R188" i="23"/>
  <c r="T188" i="23" s="1"/>
  <c r="AD189" i="23"/>
  <c r="V189" i="23" s="1"/>
  <c r="R189" i="23"/>
  <c r="T189" i="23" s="1"/>
  <c r="AD190" i="23"/>
  <c r="V190" i="23" s="1"/>
  <c r="R190" i="23"/>
  <c r="T190" i="23" s="1"/>
  <c r="AD191" i="23"/>
  <c r="V191" i="23" s="1"/>
  <c r="R191" i="23"/>
  <c r="T191" i="23" s="1"/>
  <c r="AD192" i="23"/>
  <c r="V192" i="23" s="1"/>
  <c r="R192" i="23"/>
  <c r="T192" i="23" s="1"/>
  <c r="AD193" i="23"/>
  <c r="V193" i="23" s="1"/>
  <c r="R193" i="23"/>
  <c r="T193" i="23" s="1"/>
  <c r="AD194" i="23"/>
  <c r="V194" i="23" s="1"/>
  <c r="R194" i="23"/>
  <c r="T194" i="23" s="1"/>
  <c r="AD195" i="23"/>
  <c r="V195" i="23" s="1"/>
  <c r="R195" i="23"/>
  <c r="T195" i="23" s="1"/>
  <c r="AD196" i="23"/>
  <c r="V196" i="23" s="1"/>
  <c r="R196" i="23"/>
  <c r="T196" i="23" s="1"/>
  <c r="AD197" i="23"/>
  <c r="V197" i="23" s="1"/>
  <c r="R197" i="23"/>
  <c r="T197" i="23" s="1"/>
  <c r="AD198" i="23"/>
  <c r="V198" i="23" s="1"/>
  <c r="R198" i="23"/>
  <c r="T198" i="23" s="1"/>
  <c r="AD199" i="23"/>
  <c r="V199" i="23" s="1"/>
  <c r="R199" i="23"/>
  <c r="T199" i="23" s="1"/>
  <c r="AD200" i="23"/>
  <c r="V200" i="23" s="1"/>
  <c r="R200" i="23"/>
  <c r="T200" i="23" s="1"/>
  <c r="AD201" i="23"/>
  <c r="V201" i="23" s="1"/>
  <c r="R201" i="23"/>
  <c r="T201" i="23" s="1"/>
  <c r="AD202" i="23"/>
  <c r="V202" i="23" s="1"/>
  <c r="R202" i="23"/>
  <c r="T202" i="23" s="1"/>
  <c r="AD203" i="23"/>
  <c r="V203" i="23" s="1"/>
  <c r="R203" i="23"/>
  <c r="T203" i="23" s="1"/>
  <c r="W203" i="23" s="1"/>
  <c r="AD204" i="23"/>
  <c r="V204" i="23" s="1"/>
  <c r="R204" i="23"/>
  <c r="T204" i="23" s="1"/>
  <c r="AD205" i="23"/>
  <c r="V205" i="23" s="1"/>
  <c r="R205" i="23"/>
  <c r="T205" i="23" s="1"/>
  <c r="AD206" i="23"/>
  <c r="V206" i="23" s="1"/>
  <c r="R206" i="23"/>
  <c r="T206" i="23" s="1"/>
  <c r="AD207" i="23"/>
  <c r="V207" i="23" s="1"/>
  <c r="R207" i="23"/>
  <c r="T207" i="23" s="1"/>
  <c r="AD208" i="23"/>
  <c r="V208" i="23" s="1"/>
  <c r="R208" i="23"/>
  <c r="T208" i="23" s="1"/>
  <c r="AD209" i="23"/>
  <c r="V209" i="23" s="1"/>
  <c r="R209" i="23"/>
  <c r="T209" i="23" s="1"/>
  <c r="AD210" i="23"/>
  <c r="V210" i="23" s="1"/>
  <c r="R210" i="23"/>
  <c r="T210" i="23" s="1"/>
  <c r="AD211" i="23"/>
  <c r="V211" i="23" s="1"/>
  <c r="R211" i="23"/>
  <c r="T211" i="23" s="1"/>
  <c r="AD212" i="23"/>
  <c r="V212" i="23" s="1"/>
  <c r="R212" i="23"/>
  <c r="T212" i="23" s="1"/>
  <c r="AD213" i="23"/>
  <c r="V213" i="23" s="1"/>
  <c r="R213" i="23"/>
  <c r="T213" i="23" s="1"/>
  <c r="AD214" i="23"/>
  <c r="V214" i="23" s="1"/>
  <c r="R214" i="23"/>
  <c r="T214" i="23" s="1"/>
  <c r="AD215" i="23"/>
  <c r="V215" i="23" s="1"/>
  <c r="R215" i="23"/>
  <c r="T215" i="23" s="1"/>
  <c r="AD216" i="23"/>
  <c r="V216" i="23" s="1"/>
  <c r="R216" i="23"/>
  <c r="T216" i="23" s="1"/>
  <c r="AD217" i="23"/>
  <c r="V217" i="23" s="1"/>
  <c r="R217" i="23"/>
  <c r="T217" i="23" s="1"/>
  <c r="AD218" i="23"/>
  <c r="V218" i="23" s="1"/>
  <c r="R218" i="23"/>
  <c r="T218" i="23" s="1"/>
  <c r="AD219" i="23"/>
  <c r="V219" i="23" s="1"/>
  <c r="R219" i="23"/>
  <c r="T219" i="23" s="1"/>
  <c r="AD220" i="23"/>
  <c r="V220" i="23" s="1"/>
  <c r="R220" i="23"/>
  <c r="T220" i="23" s="1"/>
  <c r="AD221" i="23"/>
  <c r="V221" i="23" s="1"/>
  <c r="R221" i="23"/>
  <c r="T221" i="23" s="1"/>
  <c r="AD222" i="23"/>
  <c r="V222" i="23" s="1"/>
  <c r="R222" i="23"/>
  <c r="T222" i="23" s="1"/>
  <c r="AD223" i="23"/>
  <c r="V223" i="23" s="1"/>
  <c r="R223" i="23"/>
  <c r="T223" i="23" s="1"/>
  <c r="AD224" i="23"/>
  <c r="V224" i="23" s="1"/>
  <c r="R224" i="23"/>
  <c r="T224" i="23" s="1"/>
  <c r="AD225" i="23"/>
  <c r="V225" i="23" s="1"/>
  <c r="R225" i="23"/>
  <c r="T225" i="23" s="1"/>
  <c r="AD226" i="23"/>
  <c r="V226" i="23" s="1"/>
  <c r="R226" i="23"/>
  <c r="T226" i="23" s="1"/>
  <c r="AD227" i="23"/>
  <c r="V227" i="23" s="1"/>
  <c r="R227" i="23"/>
  <c r="T227" i="23" s="1"/>
  <c r="AD228" i="23"/>
  <c r="V228" i="23" s="1"/>
  <c r="R228" i="23"/>
  <c r="T228" i="23" s="1"/>
  <c r="AD229" i="23"/>
  <c r="V229" i="23" s="1"/>
  <c r="R229" i="23"/>
  <c r="T229" i="23" s="1"/>
  <c r="AD230" i="23"/>
  <c r="V230" i="23" s="1"/>
  <c r="R230" i="23"/>
  <c r="T230" i="23" s="1"/>
  <c r="AD231" i="23"/>
  <c r="V231" i="23" s="1"/>
  <c r="R231" i="23"/>
  <c r="T231" i="23" s="1"/>
  <c r="AD232" i="23"/>
  <c r="V232" i="23" s="1"/>
  <c r="R232" i="23"/>
  <c r="T232" i="23" s="1"/>
  <c r="AD233" i="23"/>
  <c r="V233" i="23" s="1"/>
  <c r="R233" i="23"/>
  <c r="T233" i="23" s="1"/>
  <c r="AD234" i="23"/>
  <c r="V234" i="23" s="1"/>
  <c r="R234" i="23"/>
  <c r="T234" i="23" s="1"/>
  <c r="AD235" i="23"/>
  <c r="V235" i="23" s="1"/>
  <c r="R235" i="23"/>
  <c r="T235" i="23" s="1"/>
  <c r="AD236" i="23"/>
  <c r="V236" i="23" s="1"/>
  <c r="R236" i="23"/>
  <c r="T236" i="23" s="1"/>
  <c r="AD237" i="23"/>
  <c r="V237" i="23" s="1"/>
  <c r="R237" i="23"/>
  <c r="T237" i="23" s="1"/>
  <c r="AD238" i="23"/>
  <c r="V238" i="23" s="1"/>
  <c r="R238" i="23"/>
  <c r="T238" i="23" s="1"/>
  <c r="AD239" i="23"/>
  <c r="V239" i="23" s="1"/>
  <c r="R239" i="23"/>
  <c r="T239" i="23" s="1"/>
  <c r="AD240" i="23"/>
  <c r="V240" i="23" s="1"/>
  <c r="R240" i="23"/>
  <c r="T240" i="23" s="1"/>
  <c r="AD241" i="23"/>
  <c r="V241" i="23" s="1"/>
  <c r="R241" i="23"/>
  <c r="T241" i="23" s="1"/>
  <c r="AD242" i="23"/>
  <c r="V242" i="23" s="1"/>
  <c r="R242" i="23"/>
  <c r="T242" i="23" s="1"/>
  <c r="AD243" i="23"/>
  <c r="V243" i="23" s="1"/>
  <c r="R243" i="23"/>
  <c r="T243" i="23" s="1"/>
  <c r="AD244" i="23"/>
  <c r="V244" i="23" s="1"/>
  <c r="R244" i="23"/>
  <c r="T244" i="23" s="1"/>
  <c r="AD245" i="23"/>
  <c r="V245" i="23" s="1"/>
  <c r="R245" i="23"/>
  <c r="T245" i="23" s="1"/>
  <c r="AD246" i="23"/>
  <c r="V246" i="23" s="1"/>
  <c r="R246" i="23"/>
  <c r="T246" i="23" s="1"/>
  <c r="AD247" i="23"/>
  <c r="V247" i="23" s="1"/>
  <c r="R247" i="23"/>
  <c r="T247" i="23" s="1"/>
  <c r="AD248" i="23"/>
  <c r="V248" i="23" s="1"/>
  <c r="R248" i="23"/>
  <c r="T248" i="23" s="1"/>
  <c r="AD249" i="23"/>
  <c r="V249" i="23" s="1"/>
  <c r="R249" i="23"/>
  <c r="T249" i="23" s="1"/>
  <c r="AD250" i="23"/>
  <c r="V250" i="23" s="1"/>
  <c r="R250" i="23"/>
  <c r="T250" i="23" s="1"/>
  <c r="AD251" i="23"/>
  <c r="V251" i="23" s="1"/>
  <c r="R251" i="23"/>
  <c r="T251" i="23" s="1"/>
  <c r="AD252" i="23"/>
  <c r="V252" i="23" s="1"/>
  <c r="R252" i="23"/>
  <c r="T252" i="23" s="1"/>
  <c r="AD253" i="23"/>
  <c r="V253" i="23" s="1"/>
  <c r="R253" i="23"/>
  <c r="T253" i="23" s="1"/>
  <c r="AD254" i="23"/>
  <c r="V254" i="23" s="1"/>
  <c r="R254" i="23"/>
  <c r="T254" i="23" s="1"/>
  <c r="AD255" i="23"/>
  <c r="V255" i="23" s="1"/>
  <c r="R255" i="23"/>
  <c r="T255" i="23" s="1"/>
  <c r="AD256" i="23"/>
  <c r="V256" i="23" s="1"/>
  <c r="R256" i="23"/>
  <c r="T256" i="23" s="1"/>
  <c r="AD257" i="23"/>
  <c r="V257" i="23" s="1"/>
  <c r="R257" i="23"/>
  <c r="T257" i="23" s="1"/>
  <c r="U257" i="23" s="1"/>
  <c r="AD258" i="23"/>
  <c r="V258" i="23" s="1"/>
  <c r="R258" i="23"/>
  <c r="T258" i="23" s="1"/>
  <c r="U258" i="23" s="1"/>
  <c r="AD259" i="23"/>
  <c r="V259" i="23" s="1"/>
  <c r="R259" i="23"/>
  <c r="T259" i="23" s="1"/>
  <c r="U259" i="23" s="1"/>
  <c r="AD260" i="23"/>
  <c r="V260" i="23" s="1"/>
  <c r="R260" i="23"/>
  <c r="T260" i="23" s="1"/>
  <c r="U260" i="23" s="1"/>
  <c r="AD261" i="23"/>
  <c r="V261" i="23" s="1"/>
  <c r="R261" i="23"/>
  <c r="T261" i="23" s="1"/>
  <c r="U261" i="23" s="1"/>
  <c r="AD262" i="23"/>
  <c r="V262" i="23" s="1"/>
  <c r="R262" i="23"/>
  <c r="T262" i="23" s="1"/>
  <c r="U262" i="23" s="1"/>
  <c r="AD263" i="23"/>
  <c r="V263" i="23" s="1"/>
  <c r="R263" i="23"/>
  <c r="T263" i="23" s="1"/>
  <c r="U263" i="23" s="1"/>
  <c r="AD264" i="23"/>
  <c r="V264" i="23" s="1"/>
  <c r="R264" i="23"/>
  <c r="T264" i="23" s="1"/>
  <c r="U264" i="23" s="1"/>
  <c r="AD265" i="23"/>
  <c r="V265" i="23" s="1"/>
  <c r="R265" i="23"/>
  <c r="T265" i="23" s="1"/>
  <c r="U265" i="23" s="1"/>
  <c r="AD266" i="23"/>
  <c r="V266" i="23" s="1"/>
  <c r="R266" i="23"/>
  <c r="T266" i="23" s="1"/>
  <c r="U266" i="23" s="1"/>
  <c r="AD267" i="23"/>
  <c r="V267" i="23" s="1"/>
  <c r="R267" i="23"/>
  <c r="T267" i="23" s="1"/>
  <c r="U267" i="23" s="1"/>
  <c r="AD268" i="23"/>
  <c r="V268" i="23" s="1"/>
  <c r="R268" i="23"/>
  <c r="T268" i="23" s="1"/>
  <c r="U268" i="23" s="1"/>
  <c r="AD269" i="23"/>
  <c r="V269" i="23" s="1"/>
  <c r="R269" i="23"/>
  <c r="T269" i="23" s="1"/>
  <c r="U269" i="23" s="1"/>
  <c r="AD270" i="23"/>
  <c r="V270" i="23" s="1"/>
  <c r="R270" i="23"/>
  <c r="T270" i="23" s="1"/>
  <c r="U270" i="23" s="1"/>
  <c r="AD271" i="23"/>
  <c r="V271" i="23" s="1"/>
  <c r="R271" i="23"/>
  <c r="T271" i="23" s="1"/>
  <c r="U271" i="23" s="1"/>
  <c r="AD272" i="23"/>
  <c r="V272" i="23" s="1"/>
  <c r="R272" i="23"/>
  <c r="T272" i="23" s="1"/>
  <c r="U272" i="23" s="1"/>
  <c r="AD273" i="23"/>
  <c r="V273" i="23" s="1"/>
  <c r="R273" i="23"/>
  <c r="T273" i="23" s="1"/>
  <c r="AD274" i="23"/>
  <c r="V274" i="23" s="1"/>
  <c r="R274" i="23"/>
  <c r="T274" i="23" s="1"/>
  <c r="U274" i="23" s="1"/>
  <c r="AD275" i="23"/>
  <c r="V275" i="23" s="1"/>
  <c r="R275" i="23"/>
  <c r="T275" i="23" s="1"/>
  <c r="U275" i="23" s="1"/>
  <c r="AD276" i="23"/>
  <c r="V276" i="23" s="1"/>
  <c r="R276" i="23"/>
  <c r="T276" i="23" s="1"/>
  <c r="AD277" i="23"/>
  <c r="V277" i="23" s="1"/>
  <c r="R277" i="23"/>
  <c r="T277" i="23" s="1"/>
  <c r="AD278" i="23"/>
  <c r="V278" i="23" s="1"/>
  <c r="R278" i="23"/>
  <c r="T278" i="23" s="1"/>
  <c r="U278" i="23" s="1"/>
  <c r="AD279" i="23"/>
  <c r="V279" i="23" s="1"/>
  <c r="R279" i="23"/>
  <c r="T279" i="23" s="1"/>
  <c r="U279" i="23" s="1"/>
  <c r="AD280" i="23"/>
  <c r="V280" i="23" s="1"/>
  <c r="R280" i="23"/>
  <c r="T280" i="23" s="1"/>
  <c r="AD281" i="23"/>
  <c r="V281" i="23" s="1"/>
  <c r="R281" i="23"/>
  <c r="T281" i="23" s="1"/>
  <c r="AD282" i="23"/>
  <c r="V282" i="23" s="1"/>
  <c r="R282" i="23"/>
  <c r="T282" i="23" s="1"/>
  <c r="U282" i="23" s="1"/>
  <c r="AD283" i="23"/>
  <c r="V283" i="23" s="1"/>
  <c r="R283" i="23"/>
  <c r="T283" i="23" s="1"/>
  <c r="U283" i="23" s="1"/>
  <c r="AD284" i="23"/>
  <c r="V284" i="23" s="1"/>
  <c r="R284" i="23"/>
  <c r="T284" i="23" s="1"/>
  <c r="AD285" i="23"/>
  <c r="V285" i="23" s="1"/>
  <c r="R285" i="23"/>
  <c r="T285" i="23" s="1"/>
  <c r="AD286" i="23"/>
  <c r="V286" i="23" s="1"/>
  <c r="R286" i="23"/>
  <c r="T286" i="23" s="1"/>
  <c r="U286" i="23" s="1"/>
  <c r="AD287" i="23"/>
  <c r="V287" i="23" s="1"/>
  <c r="R287" i="23"/>
  <c r="T287" i="23" s="1"/>
  <c r="U287" i="23" s="1"/>
  <c r="AD288" i="23"/>
  <c r="V288" i="23" s="1"/>
  <c r="R288" i="23"/>
  <c r="T288" i="23" s="1"/>
  <c r="AD289" i="23"/>
  <c r="V289" i="23" s="1"/>
  <c r="R289" i="23"/>
  <c r="T289" i="23" s="1"/>
  <c r="AD290" i="23"/>
  <c r="V290" i="23" s="1"/>
  <c r="R290" i="23"/>
  <c r="T290" i="23" s="1"/>
  <c r="U290" i="23" s="1"/>
  <c r="AD291" i="23"/>
  <c r="V291" i="23" s="1"/>
  <c r="R291" i="23"/>
  <c r="T291" i="23" s="1"/>
  <c r="U291" i="23" s="1"/>
  <c r="AD292" i="23"/>
  <c r="V292" i="23" s="1"/>
  <c r="R292" i="23"/>
  <c r="T292" i="23" s="1"/>
  <c r="AD293" i="23"/>
  <c r="V293" i="23" s="1"/>
  <c r="R293" i="23"/>
  <c r="T293" i="23" s="1"/>
  <c r="AD294" i="23"/>
  <c r="V294" i="23" s="1"/>
  <c r="R294" i="23"/>
  <c r="T294" i="23" s="1"/>
  <c r="U294" i="23" s="1"/>
  <c r="AD295" i="23"/>
  <c r="V295" i="23" s="1"/>
  <c r="R295" i="23"/>
  <c r="T295" i="23" s="1"/>
  <c r="U295" i="23" s="1"/>
  <c r="AD296" i="23"/>
  <c r="V296" i="23" s="1"/>
  <c r="R296" i="23"/>
  <c r="T296" i="23" s="1"/>
  <c r="AD297" i="23"/>
  <c r="V297" i="23" s="1"/>
  <c r="R297" i="23"/>
  <c r="T297" i="23" s="1"/>
  <c r="AD298" i="23"/>
  <c r="V298" i="23" s="1"/>
  <c r="R298" i="23"/>
  <c r="T298" i="23" s="1"/>
  <c r="U298" i="23" s="1"/>
  <c r="AD299" i="23"/>
  <c r="V299" i="23" s="1"/>
  <c r="R299" i="23"/>
  <c r="T299" i="23" s="1"/>
  <c r="U299" i="23" s="1"/>
  <c r="AD300" i="23"/>
  <c r="V300" i="23" s="1"/>
  <c r="R300" i="23"/>
  <c r="T300" i="23" s="1"/>
  <c r="AD301" i="23"/>
  <c r="V301" i="23" s="1"/>
  <c r="R301" i="23"/>
  <c r="T301" i="23" s="1"/>
  <c r="AD302" i="23"/>
  <c r="V302" i="23" s="1"/>
  <c r="R302" i="23"/>
  <c r="T302" i="23" s="1"/>
  <c r="U302" i="23" s="1"/>
  <c r="AD303" i="23"/>
  <c r="V303" i="23" s="1"/>
  <c r="R303" i="23"/>
  <c r="T303" i="23" s="1"/>
  <c r="U303" i="23" s="1"/>
  <c r="U304" i="23"/>
  <c r="Y304" i="23" s="1"/>
  <c r="Z304" i="23" s="1"/>
  <c r="U305" i="23"/>
  <c r="Y305" i="23" s="1"/>
  <c r="U306" i="23"/>
  <c r="AA306" i="23" s="1"/>
  <c r="U307" i="23"/>
  <c r="AA307" i="23" s="1"/>
  <c r="U308" i="23"/>
  <c r="AA308" i="23" s="1"/>
  <c r="AB308" i="23" s="1"/>
  <c r="AC308" i="23" s="1"/>
  <c r="U309" i="23"/>
  <c r="AA309" i="23" s="1"/>
  <c r="AG309" i="23" s="1"/>
  <c r="U310" i="23"/>
  <c r="AA310" i="23" s="1"/>
  <c r="U311" i="23"/>
  <c r="AA311" i="23" s="1"/>
  <c r="U312" i="23"/>
  <c r="AA312" i="23" s="1"/>
  <c r="AB312" i="23" s="1"/>
  <c r="AC312" i="23" s="1"/>
  <c r="U313" i="23"/>
  <c r="AA313" i="23" s="1"/>
  <c r="U314" i="23"/>
  <c r="AA314" i="23" s="1"/>
  <c r="U315" i="23"/>
  <c r="AA315" i="23" s="1"/>
  <c r="U316" i="23"/>
  <c r="AA316" i="23" s="1"/>
  <c r="AB316" i="23" s="1"/>
  <c r="AC316" i="23" s="1"/>
  <c r="U317" i="23"/>
  <c r="AA317" i="23" s="1"/>
  <c r="AG317" i="23" s="1"/>
  <c r="U318" i="23"/>
  <c r="AA318" i="23" s="1"/>
  <c r="U319" i="23"/>
  <c r="AA319" i="23" s="1"/>
  <c r="U320" i="23"/>
  <c r="AA320" i="23" s="1"/>
  <c r="AB320" i="23" s="1"/>
  <c r="AC320" i="23" s="1"/>
  <c r="U321" i="23"/>
  <c r="AA321" i="23" s="1"/>
  <c r="U322" i="23"/>
  <c r="AA322" i="23" s="1"/>
  <c r="U323" i="23"/>
  <c r="AA323" i="23" s="1"/>
  <c r="U324" i="23"/>
  <c r="AA324" i="23" s="1"/>
  <c r="AB324" i="23" s="1"/>
  <c r="AC324" i="23" s="1"/>
  <c r="AG325" i="23"/>
  <c r="U325" i="23"/>
  <c r="AB325" i="23" s="1"/>
  <c r="AC325" i="23" s="1"/>
  <c r="AG326" i="23"/>
  <c r="U326" i="23"/>
  <c r="AB326" i="23" s="1"/>
  <c r="AC326" i="23" s="1"/>
  <c r="AG327" i="23"/>
  <c r="U327" i="23"/>
  <c r="AB327" i="23" s="1"/>
  <c r="AC327" i="23" s="1"/>
  <c r="AG328" i="23"/>
  <c r="U328" i="23"/>
  <c r="AB328" i="23" s="1"/>
  <c r="AC328" i="23" s="1"/>
  <c r="AG329" i="23"/>
  <c r="U329" i="23"/>
  <c r="AB329" i="23" s="1"/>
  <c r="AG330" i="23"/>
  <c r="U330" i="23"/>
  <c r="AB330" i="23" s="1"/>
  <c r="AC330" i="23" s="1"/>
  <c r="U331" i="23"/>
  <c r="AC331" i="23" s="1"/>
  <c r="AI331" i="23" s="1"/>
  <c r="AD334" i="23"/>
  <c r="V334" i="23" s="1"/>
  <c r="R334" i="23"/>
  <c r="T334" i="23" s="1"/>
  <c r="AD335" i="23"/>
  <c r="V335" i="23" s="1"/>
  <c r="R335" i="23"/>
  <c r="T335" i="23" s="1"/>
  <c r="U335" i="23" s="1"/>
  <c r="AD336" i="23"/>
  <c r="V336" i="23" s="1"/>
  <c r="R336" i="23"/>
  <c r="T336" i="23" s="1"/>
  <c r="U336" i="23" s="1"/>
  <c r="AD341" i="23"/>
  <c r="V341" i="23" s="1"/>
  <c r="R341" i="23"/>
  <c r="T341" i="23" s="1"/>
  <c r="U341" i="23" s="1"/>
  <c r="AD342" i="23"/>
  <c r="V342" i="23" s="1"/>
  <c r="R342" i="23"/>
  <c r="T342" i="23" s="1"/>
  <c r="U342" i="23" s="1"/>
  <c r="AD343" i="23"/>
  <c r="V343" i="23" s="1"/>
  <c r="R343" i="23"/>
  <c r="T343" i="23" s="1"/>
  <c r="U343" i="23" s="1"/>
  <c r="AD344" i="23"/>
  <c r="V344" i="23" s="1"/>
  <c r="R344" i="23"/>
  <c r="T344" i="23" s="1"/>
  <c r="AD345" i="23"/>
  <c r="V345" i="23" s="1"/>
  <c r="R345" i="23"/>
  <c r="T345" i="23" s="1"/>
  <c r="AD346" i="23"/>
  <c r="V346" i="23" s="1"/>
  <c r="R346" i="23"/>
  <c r="T346" i="23" s="1"/>
  <c r="AD347" i="23"/>
  <c r="V347" i="23" s="1"/>
  <c r="R347" i="23"/>
  <c r="T347" i="23" s="1"/>
  <c r="AD348" i="23"/>
  <c r="V348" i="23" s="1"/>
  <c r="R348" i="23"/>
  <c r="T348" i="23" s="1"/>
  <c r="AD349" i="23"/>
  <c r="V349" i="23" s="1"/>
  <c r="R349" i="23"/>
  <c r="T349" i="23" s="1"/>
  <c r="AD350" i="23"/>
  <c r="V350" i="23" s="1"/>
  <c r="R350" i="23"/>
  <c r="T350" i="23" s="1"/>
  <c r="AD351" i="23"/>
  <c r="V351" i="23" s="1"/>
  <c r="R351" i="23"/>
  <c r="T351" i="23" s="1"/>
  <c r="AD352" i="23"/>
  <c r="V352" i="23" s="1"/>
  <c r="R352" i="23"/>
  <c r="T352" i="23" s="1"/>
  <c r="U352" i="23" s="1"/>
  <c r="AD353" i="23"/>
  <c r="V353" i="23" s="1"/>
  <c r="R353" i="23"/>
  <c r="T353" i="23" s="1"/>
  <c r="U353" i="23" s="1"/>
  <c r="AD354" i="23"/>
  <c r="V354" i="23" s="1"/>
  <c r="R354" i="23"/>
  <c r="T354" i="23" s="1"/>
  <c r="U354" i="23" s="1"/>
  <c r="AD355" i="23"/>
  <c r="V355" i="23" s="1"/>
  <c r="R355" i="23"/>
  <c r="T355" i="23" s="1"/>
  <c r="U355" i="23" s="1"/>
  <c r="AD356" i="23"/>
  <c r="V356" i="23" s="1"/>
  <c r="R356" i="23"/>
  <c r="T356" i="23" s="1"/>
  <c r="U356" i="23" s="1"/>
  <c r="AD357" i="23"/>
  <c r="V357" i="23" s="1"/>
  <c r="R357" i="23"/>
  <c r="T357" i="23" s="1"/>
  <c r="U357" i="23" s="1"/>
  <c r="AD358" i="23"/>
  <c r="V358" i="23" s="1"/>
  <c r="R358" i="23"/>
  <c r="T358" i="23" s="1"/>
  <c r="U358" i="23" s="1"/>
  <c r="AD359" i="23"/>
  <c r="V359" i="23" s="1"/>
  <c r="R359" i="23"/>
  <c r="T359" i="23" s="1"/>
  <c r="U359" i="23" s="1"/>
  <c r="AD360" i="23"/>
  <c r="V360" i="23" s="1"/>
  <c r="R360" i="23"/>
  <c r="T360" i="23" s="1"/>
  <c r="AD361" i="23"/>
  <c r="V361" i="23" s="1"/>
  <c r="R361" i="23"/>
  <c r="T361" i="23" s="1"/>
  <c r="AD362" i="23"/>
  <c r="V362" i="23" s="1"/>
  <c r="R362" i="23"/>
  <c r="T362" i="23" s="1"/>
  <c r="AD363" i="23"/>
  <c r="V363" i="23" s="1"/>
  <c r="R363" i="23"/>
  <c r="T363" i="23" s="1"/>
  <c r="AD364" i="23"/>
  <c r="V364" i="23" s="1"/>
  <c r="R364" i="23"/>
  <c r="T364" i="23" s="1"/>
  <c r="AD365" i="23"/>
  <c r="V365" i="23" s="1"/>
  <c r="R365" i="23"/>
  <c r="T365" i="23" s="1"/>
  <c r="AD366" i="23"/>
  <c r="V366" i="23" s="1"/>
  <c r="R366" i="23"/>
  <c r="T366" i="23" s="1"/>
  <c r="AD367" i="23"/>
  <c r="V367" i="23" s="1"/>
  <c r="R367" i="23"/>
  <c r="T367" i="23" s="1"/>
  <c r="AD368" i="23"/>
  <c r="V368" i="23" s="1"/>
  <c r="R368" i="23"/>
  <c r="T368" i="23" s="1"/>
  <c r="AD369" i="23"/>
  <c r="V369" i="23" s="1"/>
  <c r="R369" i="23"/>
  <c r="T369" i="23" s="1"/>
  <c r="AD370" i="23"/>
  <c r="V370" i="23" s="1"/>
  <c r="R370" i="23"/>
  <c r="T370" i="23" s="1"/>
  <c r="AD371" i="23"/>
  <c r="V371" i="23" s="1"/>
  <c r="R371" i="23"/>
  <c r="T371" i="23" s="1"/>
  <c r="AD372" i="23"/>
  <c r="V372" i="23" s="1"/>
  <c r="R372" i="23"/>
  <c r="T372" i="23" s="1"/>
  <c r="AD373" i="23"/>
  <c r="V373" i="23" s="1"/>
  <c r="R373" i="23"/>
  <c r="T373" i="23" s="1"/>
  <c r="AD374" i="23"/>
  <c r="V374" i="23" s="1"/>
  <c r="R374" i="23"/>
  <c r="T374" i="23" s="1"/>
  <c r="AD375" i="23"/>
  <c r="V375" i="23" s="1"/>
  <c r="R375" i="23"/>
  <c r="T375" i="23" s="1"/>
  <c r="AD376" i="23"/>
  <c r="V376" i="23" s="1"/>
  <c r="R376" i="23"/>
  <c r="T376" i="23" s="1"/>
  <c r="AD377" i="23"/>
  <c r="V377" i="23" s="1"/>
  <c r="R377" i="23"/>
  <c r="T377" i="23" s="1"/>
  <c r="AD378" i="23"/>
  <c r="V378" i="23" s="1"/>
  <c r="R378" i="23"/>
  <c r="T378" i="23" s="1"/>
  <c r="AD379" i="23"/>
  <c r="V379" i="23" s="1"/>
  <c r="R379" i="23"/>
  <c r="T379" i="23" s="1"/>
  <c r="AD380" i="23"/>
  <c r="V380" i="23" s="1"/>
  <c r="R380" i="23"/>
  <c r="T380" i="23" s="1"/>
  <c r="AD381" i="23"/>
  <c r="V381" i="23" s="1"/>
  <c r="R381" i="23"/>
  <c r="T381" i="23" s="1"/>
  <c r="U381" i="23" s="1"/>
  <c r="AD382" i="23"/>
  <c r="V382" i="23" s="1"/>
  <c r="R382" i="23"/>
  <c r="T382" i="23" s="1"/>
  <c r="AD383" i="23"/>
  <c r="V383" i="23" s="1"/>
  <c r="R383" i="23"/>
  <c r="T383" i="23" s="1"/>
  <c r="U383" i="23" s="1"/>
  <c r="AD384" i="23"/>
  <c r="V384" i="23" s="1"/>
  <c r="R384" i="23"/>
  <c r="T384" i="23" s="1"/>
  <c r="U384" i="23" s="1"/>
  <c r="AD385" i="23"/>
  <c r="V385" i="23" s="1"/>
  <c r="R385" i="23"/>
  <c r="T385" i="23" s="1"/>
  <c r="U385" i="23" s="1"/>
  <c r="AD386" i="23"/>
  <c r="V386" i="23" s="1"/>
  <c r="R386" i="23"/>
  <c r="T386" i="23" s="1"/>
  <c r="AD387" i="23"/>
  <c r="V387" i="23" s="1"/>
  <c r="R387" i="23"/>
  <c r="T387" i="23" s="1"/>
  <c r="U387" i="23" s="1"/>
  <c r="AD388" i="23"/>
  <c r="V388" i="23" s="1"/>
  <c r="R388" i="23"/>
  <c r="T388" i="23" s="1"/>
  <c r="U388" i="23" s="1"/>
  <c r="AD389" i="23"/>
  <c r="V389" i="23" s="1"/>
  <c r="R389" i="23"/>
  <c r="T389" i="23" s="1"/>
  <c r="U389" i="23" s="1"/>
  <c r="AD390" i="23"/>
  <c r="V390" i="23" s="1"/>
  <c r="R390" i="23"/>
  <c r="T390" i="23" s="1"/>
  <c r="AD391" i="23"/>
  <c r="V391" i="23" s="1"/>
  <c r="R391" i="23"/>
  <c r="T391" i="23" s="1"/>
  <c r="AD392" i="23"/>
  <c r="V392" i="23" s="1"/>
  <c r="R392" i="23"/>
  <c r="T392" i="23" s="1"/>
  <c r="AD393" i="23"/>
  <c r="V393" i="23" s="1"/>
  <c r="R393" i="23"/>
  <c r="T393" i="23" s="1"/>
  <c r="U393" i="23" s="1"/>
  <c r="AD394" i="23"/>
  <c r="V394" i="23" s="1"/>
  <c r="R394" i="23"/>
  <c r="T394" i="23" s="1"/>
  <c r="AD395" i="23"/>
  <c r="V395" i="23" s="1"/>
  <c r="R395" i="23"/>
  <c r="T395" i="23" s="1"/>
  <c r="AD396" i="23"/>
  <c r="V396" i="23" s="1"/>
  <c r="R396" i="23"/>
  <c r="T396" i="23" s="1"/>
  <c r="U396" i="23" s="1"/>
  <c r="AD397" i="23"/>
  <c r="V397" i="23" s="1"/>
  <c r="R397" i="23"/>
  <c r="T397" i="23" s="1"/>
  <c r="U397" i="23" s="1"/>
  <c r="AD398" i="23"/>
  <c r="V398" i="23" s="1"/>
  <c r="R398" i="23"/>
  <c r="T398" i="23" s="1"/>
  <c r="AD399" i="23"/>
  <c r="V399" i="23" s="1"/>
  <c r="R399" i="23"/>
  <c r="T399" i="23" s="1"/>
  <c r="AD400" i="23"/>
  <c r="V400" i="23" s="1"/>
  <c r="R400" i="23"/>
  <c r="T400" i="23" s="1"/>
  <c r="AD401" i="23"/>
  <c r="V401" i="23" s="1"/>
  <c r="R401" i="23"/>
  <c r="T401" i="23" s="1"/>
  <c r="AD402" i="23"/>
  <c r="V402" i="23" s="1"/>
  <c r="R402" i="23"/>
  <c r="T402" i="23" s="1"/>
  <c r="AD403" i="23"/>
  <c r="V403" i="23" s="1"/>
  <c r="R403" i="23"/>
  <c r="T403" i="23" s="1"/>
  <c r="AD404" i="23"/>
  <c r="V404" i="23" s="1"/>
  <c r="R404" i="23"/>
  <c r="T404" i="23" s="1"/>
  <c r="U404" i="23" s="1"/>
  <c r="AD405" i="23"/>
  <c r="V405" i="23" s="1"/>
  <c r="R405" i="23"/>
  <c r="T405" i="23" s="1"/>
  <c r="U405" i="23" s="1"/>
  <c r="AD406" i="23"/>
  <c r="V406" i="23" s="1"/>
  <c r="R406" i="23"/>
  <c r="T406" i="23" s="1"/>
  <c r="AD407" i="23"/>
  <c r="V407" i="23" s="1"/>
  <c r="R407" i="23"/>
  <c r="T407" i="23" s="1"/>
  <c r="U407" i="23" s="1"/>
  <c r="AD408" i="23"/>
  <c r="V408" i="23" s="1"/>
  <c r="R408" i="23"/>
  <c r="T408" i="23" s="1"/>
  <c r="AD409" i="23"/>
  <c r="V409" i="23" s="1"/>
  <c r="R409" i="23"/>
  <c r="T409" i="23" s="1"/>
  <c r="AD410" i="23"/>
  <c r="V410" i="23" s="1"/>
  <c r="R410" i="23"/>
  <c r="T410" i="23" s="1"/>
  <c r="AD411" i="23"/>
  <c r="V411" i="23" s="1"/>
  <c r="R411" i="23"/>
  <c r="T411" i="23" s="1"/>
  <c r="AD412" i="23"/>
  <c r="V412" i="23" s="1"/>
  <c r="R412" i="23"/>
  <c r="T412" i="23" s="1"/>
  <c r="U412" i="23" s="1"/>
  <c r="AD413" i="23"/>
  <c r="V413" i="23" s="1"/>
  <c r="R413" i="23"/>
  <c r="T413" i="23" s="1"/>
  <c r="U413" i="23" s="1"/>
  <c r="AD414" i="23"/>
  <c r="V414" i="23" s="1"/>
  <c r="R414" i="23"/>
  <c r="T414" i="23" s="1"/>
  <c r="AD415" i="23"/>
  <c r="V415" i="23" s="1"/>
  <c r="R415" i="23"/>
  <c r="T415" i="23" s="1"/>
  <c r="U415" i="23" s="1"/>
  <c r="AD416" i="23"/>
  <c r="V416" i="23" s="1"/>
  <c r="R416" i="23"/>
  <c r="T416" i="23" s="1"/>
  <c r="U416" i="23" s="1"/>
  <c r="AD417" i="23"/>
  <c r="V417" i="23" s="1"/>
  <c r="R417" i="23"/>
  <c r="T417" i="23" s="1"/>
  <c r="U417" i="23" s="1"/>
  <c r="AD418" i="23"/>
  <c r="V418" i="23" s="1"/>
  <c r="R418" i="23"/>
  <c r="T418" i="23" s="1"/>
  <c r="AD419" i="23"/>
  <c r="V419" i="23" s="1"/>
  <c r="R419" i="23"/>
  <c r="T419" i="23" s="1"/>
  <c r="U419" i="23" s="1"/>
  <c r="AD420" i="23"/>
  <c r="V420" i="23" s="1"/>
  <c r="R420" i="23"/>
  <c r="T420" i="23" s="1"/>
  <c r="AD421" i="23"/>
  <c r="V421" i="23" s="1"/>
  <c r="R421" i="23"/>
  <c r="T421" i="23" s="1"/>
  <c r="U421" i="23" s="1"/>
  <c r="AD422" i="23"/>
  <c r="V422" i="23" s="1"/>
  <c r="R422" i="23"/>
  <c r="T422" i="23" s="1"/>
  <c r="AD423" i="23"/>
  <c r="V423" i="23" s="1"/>
  <c r="R423" i="23"/>
  <c r="T423" i="23" s="1"/>
  <c r="U423" i="23" s="1"/>
  <c r="AD424" i="23"/>
  <c r="V424" i="23" s="1"/>
  <c r="R424" i="23"/>
  <c r="T424" i="23" s="1"/>
  <c r="U424" i="23" s="1"/>
  <c r="AD425" i="23"/>
  <c r="V425" i="23" s="1"/>
  <c r="R425" i="23"/>
  <c r="T425" i="23" s="1"/>
  <c r="U425" i="23" s="1"/>
  <c r="AD426" i="23"/>
  <c r="V426" i="23" s="1"/>
  <c r="R426" i="23"/>
  <c r="T426" i="23" s="1"/>
  <c r="AD427" i="23"/>
  <c r="V427" i="23" s="1"/>
  <c r="R427" i="23"/>
  <c r="T427" i="23" s="1"/>
  <c r="U427" i="23" s="1"/>
  <c r="AD428" i="23"/>
  <c r="V428" i="23" s="1"/>
  <c r="R428" i="23"/>
  <c r="T428" i="23" s="1"/>
  <c r="U428" i="23" s="1"/>
  <c r="AD429" i="23"/>
  <c r="V429" i="23" s="1"/>
  <c r="R429" i="23"/>
  <c r="T429" i="23" s="1"/>
  <c r="AD430" i="23"/>
  <c r="V430" i="23" s="1"/>
  <c r="R430" i="23"/>
  <c r="T430" i="23" s="1"/>
  <c r="U430" i="23" s="1"/>
  <c r="AD431" i="23"/>
  <c r="V431" i="23" s="1"/>
  <c r="R431" i="23"/>
  <c r="T431" i="23" s="1"/>
  <c r="AD432" i="23"/>
  <c r="V432" i="23" s="1"/>
  <c r="R432" i="23"/>
  <c r="T432" i="23" s="1"/>
  <c r="AD433" i="23"/>
  <c r="V433" i="23" s="1"/>
  <c r="R433" i="23"/>
  <c r="T433" i="23" s="1"/>
  <c r="U433" i="23" s="1"/>
  <c r="AD434" i="23"/>
  <c r="V434" i="23" s="1"/>
  <c r="R434" i="23"/>
  <c r="T434" i="23" s="1"/>
  <c r="AD435" i="23"/>
  <c r="V435" i="23" s="1"/>
  <c r="R435" i="23"/>
  <c r="T435" i="23" s="1"/>
  <c r="AD436" i="23"/>
  <c r="V436" i="23" s="1"/>
  <c r="R436" i="23"/>
  <c r="T436" i="23" s="1"/>
  <c r="AD437" i="23"/>
  <c r="V437" i="23" s="1"/>
  <c r="R437" i="23"/>
  <c r="T437" i="23" s="1"/>
  <c r="AD438" i="23"/>
  <c r="V438" i="23" s="1"/>
  <c r="R438" i="23"/>
  <c r="T438" i="23" s="1"/>
  <c r="U438" i="23" s="1"/>
  <c r="AD439" i="23"/>
  <c r="V439" i="23" s="1"/>
  <c r="R439" i="23"/>
  <c r="T439" i="23" s="1"/>
  <c r="AD440" i="23"/>
  <c r="V440" i="23" s="1"/>
  <c r="R440" i="23"/>
  <c r="T440" i="23" s="1"/>
  <c r="AD441" i="23"/>
  <c r="V441" i="23" s="1"/>
  <c r="R441" i="23"/>
  <c r="T441" i="23" s="1"/>
  <c r="AD442" i="23"/>
  <c r="V442" i="23" s="1"/>
  <c r="R442" i="23"/>
  <c r="T442" i="23" s="1"/>
  <c r="AD443" i="23"/>
  <c r="V443" i="23" s="1"/>
  <c r="R443" i="23"/>
  <c r="T443" i="23" s="1"/>
  <c r="AD444" i="23"/>
  <c r="V444" i="23" s="1"/>
  <c r="R444" i="23"/>
  <c r="T444" i="23" s="1"/>
  <c r="AD445" i="23"/>
  <c r="V445" i="23" s="1"/>
  <c r="R445" i="23"/>
  <c r="T445" i="23" s="1"/>
  <c r="AD446" i="23"/>
  <c r="V446" i="23" s="1"/>
  <c r="R446" i="23"/>
  <c r="T446" i="23" s="1"/>
  <c r="U446" i="23" s="1"/>
  <c r="AD447" i="23"/>
  <c r="V447" i="23" s="1"/>
  <c r="R447" i="23"/>
  <c r="T447" i="23" s="1"/>
  <c r="AD448" i="23"/>
  <c r="V448" i="23" s="1"/>
  <c r="R448" i="23"/>
  <c r="T448" i="23" s="1"/>
  <c r="AD449" i="23"/>
  <c r="V449" i="23" s="1"/>
  <c r="R449" i="23"/>
  <c r="T449" i="23" s="1"/>
  <c r="AD450" i="23"/>
  <c r="V450" i="23" s="1"/>
  <c r="R450" i="23"/>
  <c r="T450" i="23" s="1"/>
  <c r="AD451" i="23"/>
  <c r="V451" i="23" s="1"/>
  <c r="R451" i="23"/>
  <c r="T451" i="23" s="1"/>
  <c r="U451" i="23" s="1"/>
  <c r="AD452" i="23"/>
  <c r="V452" i="23" s="1"/>
  <c r="R452" i="23"/>
  <c r="T452" i="23" s="1"/>
  <c r="AD453" i="23"/>
  <c r="V453" i="23" s="1"/>
  <c r="R453" i="23"/>
  <c r="T453" i="23" s="1"/>
  <c r="AD454" i="23"/>
  <c r="V454" i="23" s="1"/>
  <c r="R454" i="23"/>
  <c r="T454" i="23" s="1"/>
  <c r="AD455" i="23"/>
  <c r="V455" i="23" s="1"/>
  <c r="R455" i="23"/>
  <c r="T455" i="23" s="1"/>
  <c r="AD456" i="23"/>
  <c r="V456" i="23" s="1"/>
  <c r="R456" i="23"/>
  <c r="T456" i="23" s="1"/>
  <c r="AD457" i="23"/>
  <c r="V457" i="23" s="1"/>
  <c r="R457" i="23"/>
  <c r="T457" i="23" s="1"/>
  <c r="AD458" i="23"/>
  <c r="V458" i="23" s="1"/>
  <c r="R458" i="23"/>
  <c r="T458" i="23" s="1"/>
  <c r="AD459" i="23"/>
  <c r="V459" i="23" s="1"/>
  <c r="R459" i="23"/>
  <c r="T459" i="23" s="1"/>
  <c r="U459" i="23" s="1"/>
  <c r="AD460" i="23"/>
  <c r="V460" i="23" s="1"/>
  <c r="R460" i="23"/>
  <c r="T460" i="23" s="1"/>
  <c r="AD461" i="23"/>
  <c r="V461" i="23" s="1"/>
  <c r="R461" i="23"/>
  <c r="T461" i="23" s="1"/>
  <c r="U461" i="23" s="1"/>
  <c r="AD462" i="23"/>
  <c r="V462" i="23" s="1"/>
  <c r="R462" i="23"/>
  <c r="T462" i="23" s="1"/>
  <c r="AD463" i="23"/>
  <c r="V463" i="23" s="1"/>
  <c r="R463" i="23"/>
  <c r="T463" i="23" s="1"/>
  <c r="AD464" i="23"/>
  <c r="V464" i="23" s="1"/>
  <c r="R464" i="23"/>
  <c r="T464" i="23" s="1"/>
  <c r="AD465" i="23"/>
  <c r="V465" i="23" s="1"/>
  <c r="R465" i="23"/>
  <c r="T465" i="23" s="1"/>
  <c r="AD466" i="23"/>
  <c r="V466" i="23" s="1"/>
  <c r="R466" i="23"/>
  <c r="T466" i="23" s="1"/>
  <c r="AD467" i="23"/>
  <c r="V467" i="23" s="1"/>
  <c r="R467" i="23"/>
  <c r="T467" i="23" s="1"/>
  <c r="AD468" i="23"/>
  <c r="V468" i="23" s="1"/>
  <c r="R468" i="23"/>
  <c r="T468" i="23" s="1"/>
  <c r="AD469" i="23"/>
  <c r="V469" i="23" s="1"/>
  <c r="R469" i="23"/>
  <c r="T469" i="23" s="1"/>
  <c r="AD470" i="23"/>
  <c r="V470" i="23" s="1"/>
  <c r="R470" i="23"/>
  <c r="T470" i="23" s="1"/>
  <c r="U470" i="23" s="1"/>
  <c r="AD471" i="23"/>
  <c r="V471" i="23" s="1"/>
  <c r="R471" i="23"/>
  <c r="T471" i="23" s="1"/>
  <c r="AD472" i="23"/>
  <c r="V472" i="23" s="1"/>
  <c r="R472" i="23"/>
  <c r="T472" i="23" s="1"/>
  <c r="AD473" i="23"/>
  <c r="V473" i="23" s="1"/>
  <c r="R473" i="23"/>
  <c r="T473" i="23" s="1"/>
  <c r="AD474" i="23"/>
  <c r="V474" i="23" s="1"/>
  <c r="R474" i="23"/>
  <c r="T474" i="23" s="1"/>
  <c r="U474" i="23" s="1"/>
  <c r="AD475" i="23"/>
  <c r="V475" i="23" s="1"/>
  <c r="R475" i="23"/>
  <c r="T475" i="23" s="1"/>
  <c r="AD476" i="23"/>
  <c r="V476" i="23" s="1"/>
  <c r="R476" i="23"/>
  <c r="T476" i="23" s="1"/>
  <c r="U476" i="23" s="1"/>
  <c r="AD477" i="23"/>
  <c r="V477" i="23" s="1"/>
  <c r="R477" i="23"/>
  <c r="T477" i="23" s="1"/>
  <c r="AD478" i="23"/>
  <c r="V478" i="23" s="1"/>
  <c r="R478" i="23"/>
  <c r="T478" i="23" s="1"/>
  <c r="AD479" i="23"/>
  <c r="V479" i="23" s="1"/>
  <c r="R479" i="23"/>
  <c r="T479" i="23" s="1"/>
  <c r="U479" i="23" s="1"/>
  <c r="AD480" i="23"/>
  <c r="V480" i="23" s="1"/>
  <c r="R480" i="23"/>
  <c r="T480" i="23" s="1"/>
  <c r="U480" i="23" s="1"/>
  <c r="AD481" i="23"/>
  <c r="V481" i="23" s="1"/>
  <c r="R481" i="23"/>
  <c r="T481" i="23" s="1"/>
  <c r="AD482" i="23"/>
  <c r="V482" i="23" s="1"/>
  <c r="R482" i="23"/>
  <c r="T482" i="23" s="1"/>
  <c r="AD483" i="23"/>
  <c r="V483" i="23" s="1"/>
  <c r="R483" i="23"/>
  <c r="T483" i="23" s="1"/>
  <c r="AD484" i="23"/>
  <c r="V484" i="23" s="1"/>
  <c r="R484" i="23"/>
  <c r="T484" i="23" s="1"/>
  <c r="AD485" i="23"/>
  <c r="V485" i="23" s="1"/>
  <c r="R485" i="23"/>
  <c r="T485" i="23" s="1"/>
  <c r="AD486" i="23"/>
  <c r="V486" i="23" s="1"/>
  <c r="R486" i="23"/>
  <c r="T486" i="23" s="1"/>
  <c r="AD487" i="23"/>
  <c r="V487" i="23" s="1"/>
  <c r="R487" i="23"/>
  <c r="T487" i="23" s="1"/>
  <c r="U487" i="23" s="1"/>
  <c r="AD488" i="23"/>
  <c r="V488" i="23" s="1"/>
  <c r="R488" i="23"/>
  <c r="T488" i="23" s="1"/>
  <c r="U488" i="23" s="1"/>
  <c r="AD489" i="23"/>
  <c r="V489" i="23" s="1"/>
  <c r="R489" i="23"/>
  <c r="T489" i="23" s="1"/>
  <c r="U489" i="23" s="1"/>
  <c r="AD490" i="23"/>
  <c r="V490" i="23" s="1"/>
  <c r="R490" i="23"/>
  <c r="T490" i="23" s="1"/>
  <c r="U490" i="23" s="1"/>
  <c r="AD491" i="23"/>
  <c r="V491" i="23" s="1"/>
  <c r="R491" i="23"/>
  <c r="T491" i="23" s="1"/>
  <c r="AD492" i="23"/>
  <c r="V492" i="23" s="1"/>
  <c r="R492" i="23"/>
  <c r="T492" i="23" s="1"/>
  <c r="U492" i="23" s="1"/>
  <c r="AD493" i="23"/>
  <c r="V493" i="23" s="1"/>
  <c r="R493" i="23"/>
  <c r="T493" i="23" s="1"/>
  <c r="AD494" i="23"/>
  <c r="V494" i="23" s="1"/>
  <c r="R494" i="23"/>
  <c r="T494" i="23" s="1"/>
  <c r="AD495" i="23"/>
  <c r="V495" i="23" s="1"/>
  <c r="R495" i="23"/>
  <c r="T495" i="23" s="1"/>
  <c r="U495" i="23" s="1"/>
  <c r="AD496" i="23"/>
  <c r="V496" i="23" s="1"/>
  <c r="R496" i="23"/>
  <c r="T496" i="23" s="1"/>
  <c r="AD497" i="23"/>
  <c r="V497" i="23" s="1"/>
  <c r="R497" i="23"/>
  <c r="T497" i="23" s="1"/>
  <c r="AD498" i="23"/>
  <c r="V498" i="23" s="1"/>
  <c r="R498" i="23"/>
  <c r="T498" i="23" s="1"/>
  <c r="U498" i="23" s="1"/>
  <c r="AD499" i="23"/>
  <c r="V499" i="23" s="1"/>
  <c r="R499" i="23"/>
  <c r="T499" i="23" s="1"/>
  <c r="U499" i="23" s="1"/>
  <c r="AD500" i="23"/>
  <c r="V500" i="23" s="1"/>
  <c r="R500" i="23"/>
  <c r="T500" i="23" s="1"/>
  <c r="AD501" i="23"/>
  <c r="V501" i="23" s="1"/>
  <c r="R501" i="23"/>
  <c r="T501" i="23" s="1"/>
  <c r="AD502" i="23"/>
  <c r="V502" i="23" s="1"/>
  <c r="R502" i="23"/>
  <c r="T502" i="23" s="1"/>
  <c r="AD503" i="23"/>
  <c r="V503" i="23" s="1"/>
  <c r="R503" i="23"/>
  <c r="T503" i="23" s="1"/>
  <c r="U503" i="23" s="1"/>
  <c r="AD504" i="23"/>
  <c r="V504" i="23" s="1"/>
  <c r="R504" i="23"/>
  <c r="T504" i="23" s="1"/>
  <c r="AD505" i="23"/>
  <c r="V505" i="23" s="1"/>
  <c r="R505" i="23"/>
  <c r="T505" i="23" s="1"/>
  <c r="U505" i="23" s="1"/>
  <c r="AD506" i="23"/>
  <c r="V506" i="23" s="1"/>
  <c r="R506" i="23"/>
  <c r="T506" i="23" s="1"/>
  <c r="U506" i="23" s="1"/>
  <c r="AD507" i="23"/>
  <c r="V507" i="23" s="1"/>
  <c r="R507" i="23"/>
  <c r="T507" i="23" s="1"/>
  <c r="U507" i="23" s="1"/>
  <c r="AD508" i="23"/>
  <c r="V508" i="23" s="1"/>
  <c r="R508" i="23"/>
  <c r="T508" i="23" s="1"/>
  <c r="U508" i="23" s="1"/>
  <c r="AD509" i="23"/>
  <c r="V509" i="23" s="1"/>
  <c r="R509" i="23"/>
  <c r="T509" i="23" s="1"/>
  <c r="AD510" i="23"/>
  <c r="V510" i="23" s="1"/>
  <c r="R510" i="23"/>
  <c r="T510" i="23" s="1"/>
  <c r="AD511" i="23"/>
  <c r="V511" i="23" s="1"/>
  <c r="R511" i="23"/>
  <c r="T511" i="23" s="1"/>
  <c r="AD512" i="23"/>
  <c r="V512" i="23" s="1"/>
  <c r="R512" i="23"/>
  <c r="T512" i="23" s="1"/>
  <c r="AD513" i="23"/>
  <c r="V513" i="23" s="1"/>
  <c r="R513" i="23"/>
  <c r="T513" i="23" s="1"/>
  <c r="AD514" i="23"/>
  <c r="V514" i="23" s="1"/>
  <c r="R514" i="23"/>
  <c r="T514" i="23" s="1"/>
  <c r="U514" i="23" s="1"/>
  <c r="AD515" i="23"/>
  <c r="V515" i="23" s="1"/>
  <c r="R515" i="23"/>
  <c r="T515" i="23" s="1"/>
  <c r="U515" i="23" s="1"/>
  <c r="AD516" i="23"/>
  <c r="V516" i="23" s="1"/>
  <c r="R516" i="23"/>
  <c r="T516" i="23" s="1"/>
  <c r="AD517" i="23"/>
  <c r="V517" i="23" s="1"/>
  <c r="R517" i="23"/>
  <c r="T517" i="23" s="1"/>
  <c r="AD518" i="23"/>
  <c r="V518" i="23" s="1"/>
  <c r="R518" i="23"/>
  <c r="T518" i="23" s="1"/>
  <c r="U518" i="23" s="1"/>
  <c r="AD519" i="23"/>
  <c r="V519" i="23" s="1"/>
  <c r="R519" i="23"/>
  <c r="T519" i="23" s="1"/>
  <c r="AD520" i="23"/>
  <c r="V520" i="23" s="1"/>
  <c r="R520" i="23"/>
  <c r="T520" i="23" s="1"/>
  <c r="AD521" i="23"/>
  <c r="V521" i="23" s="1"/>
  <c r="R521" i="23"/>
  <c r="T521" i="23" s="1"/>
  <c r="AD522" i="23"/>
  <c r="V522" i="23" s="1"/>
  <c r="R522" i="23"/>
  <c r="T522" i="23" s="1"/>
  <c r="U522" i="23" s="1"/>
  <c r="AD523" i="23"/>
  <c r="V523" i="23" s="1"/>
  <c r="R523" i="23"/>
  <c r="T523" i="23" s="1"/>
  <c r="AD524" i="23"/>
  <c r="V524" i="23" s="1"/>
  <c r="R524" i="23"/>
  <c r="T524" i="23" s="1"/>
  <c r="U524" i="23" s="1"/>
  <c r="AD525" i="23"/>
  <c r="V525" i="23" s="1"/>
  <c r="R525" i="23"/>
  <c r="T525" i="23" s="1"/>
  <c r="U525" i="23" s="1"/>
  <c r="AD526" i="23"/>
  <c r="V526" i="23" s="1"/>
  <c r="R526" i="23"/>
  <c r="T526" i="23" s="1"/>
  <c r="U526" i="23" s="1"/>
  <c r="AD527" i="23"/>
  <c r="V527" i="23" s="1"/>
  <c r="R527" i="23"/>
  <c r="T527" i="23" s="1"/>
  <c r="AD528" i="23"/>
  <c r="V528" i="23" s="1"/>
  <c r="R528" i="23"/>
  <c r="T528" i="23" s="1"/>
  <c r="U528" i="23" s="1"/>
  <c r="AD529" i="23"/>
  <c r="V529" i="23" s="1"/>
  <c r="R529" i="23"/>
  <c r="T529" i="23" s="1"/>
  <c r="U529" i="23" s="1"/>
  <c r="AD530" i="23"/>
  <c r="V530" i="23" s="1"/>
  <c r="R530" i="23"/>
  <c r="T530" i="23" s="1"/>
  <c r="U530" i="23" s="1"/>
  <c r="AD531" i="23"/>
  <c r="V531" i="23" s="1"/>
  <c r="R531" i="23"/>
  <c r="T531" i="23" s="1"/>
  <c r="U531" i="23" s="1"/>
  <c r="AD532" i="23"/>
  <c r="V532" i="23" s="1"/>
  <c r="R532" i="23"/>
  <c r="T532" i="23" s="1"/>
  <c r="U532" i="23" s="1"/>
  <c r="AD533" i="23"/>
  <c r="V533" i="23" s="1"/>
  <c r="R533" i="23"/>
  <c r="T533" i="23" s="1"/>
  <c r="U533" i="23" s="1"/>
  <c r="AD534" i="23"/>
  <c r="V534" i="23" s="1"/>
  <c r="R534" i="23"/>
  <c r="T534" i="23" s="1"/>
  <c r="U534" i="23" s="1"/>
  <c r="AD535" i="23"/>
  <c r="V535" i="23" s="1"/>
  <c r="R535" i="23"/>
  <c r="T535" i="23" s="1"/>
  <c r="U535" i="23" s="1"/>
  <c r="AD536" i="23"/>
  <c r="V536" i="23" s="1"/>
  <c r="R536" i="23"/>
  <c r="T536" i="23" s="1"/>
  <c r="AD537" i="23"/>
  <c r="V537" i="23" s="1"/>
  <c r="R537" i="23"/>
  <c r="T537" i="23" s="1"/>
  <c r="U537" i="23" s="1"/>
  <c r="AD538" i="23"/>
  <c r="V538" i="23" s="1"/>
  <c r="R538" i="23"/>
  <c r="T538" i="23" s="1"/>
  <c r="U538" i="23" s="1"/>
  <c r="AD539" i="23"/>
  <c r="V539" i="23" s="1"/>
  <c r="R539" i="23"/>
  <c r="T539" i="23" s="1"/>
  <c r="AD540" i="23"/>
  <c r="V540" i="23" s="1"/>
  <c r="R540" i="23"/>
  <c r="T540" i="23" s="1"/>
  <c r="AD541" i="23"/>
  <c r="V541" i="23" s="1"/>
  <c r="R541" i="23"/>
  <c r="T541" i="23" s="1"/>
  <c r="AD542" i="23"/>
  <c r="V542" i="23" s="1"/>
  <c r="R542" i="23"/>
  <c r="T542" i="23" s="1"/>
  <c r="U542" i="23" s="1"/>
  <c r="AD543" i="23"/>
  <c r="V543" i="23" s="1"/>
  <c r="R543" i="23"/>
  <c r="T543" i="23" s="1"/>
  <c r="U543" i="23" s="1"/>
  <c r="AD544" i="23"/>
  <c r="V544" i="23" s="1"/>
  <c r="R544" i="23"/>
  <c r="T544" i="23" s="1"/>
  <c r="U544" i="23" s="1"/>
  <c r="AD545" i="23"/>
  <c r="V545" i="23" s="1"/>
  <c r="R545" i="23"/>
  <c r="T545" i="23" s="1"/>
  <c r="U545" i="23" s="1"/>
  <c r="AD546" i="23"/>
  <c r="V546" i="23" s="1"/>
  <c r="R546" i="23"/>
  <c r="T546" i="23" s="1"/>
  <c r="U546" i="23" s="1"/>
  <c r="AD547" i="23"/>
  <c r="V547" i="23" s="1"/>
  <c r="R547" i="23"/>
  <c r="T547" i="23" s="1"/>
  <c r="AD548" i="23"/>
  <c r="V548" i="23" s="1"/>
  <c r="R548" i="23"/>
  <c r="T548" i="23" s="1"/>
  <c r="U548" i="23" s="1"/>
  <c r="AD549" i="23"/>
  <c r="V549" i="23" s="1"/>
  <c r="R549" i="23"/>
  <c r="T549" i="23" s="1"/>
  <c r="U549" i="23" s="1"/>
  <c r="AD550" i="23"/>
  <c r="V550" i="23" s="1"/>
  <c r="R550" i="23"/>
  <c r="T550" i="23" s="1"/>
  <c r="U550" i="23" s="1"/>
  <c r="AD551" i="23"/>
  <c r="V551" i="23" s="1"/>
  <c r="R551" i="23"/>
  <c r="T551" i="23" s="1"/>
  <c r="AD552" i="23"/>
  <c r="V552" i="23" s="1"/>
  <c r="R552" i="23"/>
  <c r="T552" i="23" s="1"/>
  <c r="AD553" i="23"/>
  <c r="V553" i="23" s="1"/>
  <c r="R553" i="23"/>
  <c r="T553" i="23" s="1"/>
  <c r="U553" i="23" s="1"/>
  <c r="AD554" i="23"/>
  <c r="V554" i="23" s="1"/>
  <c r="R554" i="23"/>
  <c r="T554" i="23" s="1"/>
  <c r="U554" i="23" s="1"/>
  <c r="AD555" i="23"/>
  <c r="V555" i="23" s="1"/>
  <c r="R555" i="23"/>
  <c r="T555" i="23" s="1"/>
  <c r="AD556" i="23"/>
  <c r="V556" i="23" s="1"/>
  <c r="R556" i="23"/>
  <c r="T556" i="23" s="1"/>
  <c r="U556" i="23" s="1"/>
  <c r="AD557" i="23"/>
  <c r="V557" i="23" s="1"/>
  <c r="R557" i="23"/>
  <c r="T557" i="23" s="1"/>
  <c r="U557" i="23" s="1"/>
  <c r="AD558" i="23"/>
  <c r="V558" i="23" s="1"/>
  <c r="R558" i="23"/>
  <c r="T558" i="23" s="1"/>
  <c r="U558" i="23" s="1"/>
  <c r="AD559" i="23"/>
  <c r="V559" i="23" s="1"/>
  <c r="R559" i="23"/>
  <c r="T559" i="23" s="1"/>
  <c r="AD560" i="23"/>
  <c r="V560" i="23" s="1"/>
  <c r="R560" i="23"/>
  <c r="T560" i="23" s="1"/>
  <c r="U560" i="23" s="1"/>
  <c r="AD561" i="23"/>
  <c r="V561" i="23" s="1"/>
  <c r="R561" i="23"/>
  <c r="T561" i="23" s="1"/>
  <c r="U561" i="23" s="1"/>
  <c r="AD562" i="23"/>
  <c r="V562" i="23" s="1"/>
  <c r="R562" i="23"/>
  <c r="T562" i="23" s="1"/>
  <c r="U562" i="23" s="1"/>
  <c r="AD563" i="23"/>
  <c r="V563" i="23" s="1"/>
  <c r="R563" i="23"/>
  <c r="T563" i="23" s="1"/>
  <c r="AD564" i="23"/>
  <c r="V564" i="23" s="1"/>
  <c r="R564" i="23"/>
  <c r="T564" i="23" s="1"/>
  <c r="U564" i="23" s="1"/>
  <c r="AD565" i="23"/>
  <c r="V565" i="23" s="1"/>
  <c r="R565" i="23"/>
  <c r="T565" i="23" s="1"/>
  <c r="AD566" i="23"/>
  <c r="V566" i="23" s="1"/>
  <c r="R566" i="23"/>
  <c r="T566" i="23" s="1"/>
  <c r="U566" i="23" s="1"/>
  <c r="AD567" i="23"/>
  <c r="V567" i="23" s="1"/>
  <c r="R567" i="23"/>
  <c r="T567" i="23" s="1"/>
  <c r="U567" i="23" s="1"/>
  <c r="AD568" i="23"/>
  <c r="V568" i="23" s="1"/>
  <c r="R568" i="23"/>
  <c r="T568" i="23" s="1"/>
  <c r="U568" i="23" s="1"/>
  <c r="AD569" i="23"/>
  <c r="V569" i="23" s="1"/>
  <c r="R569" i="23"/>
  <c r="T569" i="23" s="1"/>
  <c r="U569" i="23" s="1"/>
  <c r="AD570" i="23"/>
  <c r="V570" i="23" s="1"/>
  <c r="R570" i="23"/>
  <c r="T570" i="23" s="1"/>
  <c r="U570" i="23" s="1"/>
  <c r="AD571" i="23"/>
  <c r="V571" i="23" s="1"/>
  <c r="R571" i="23"/>
  <c r="T571" i="23" s="1"/>
  <c r="AD572" i="23"/>
  <c r="V572" i="23" s="1"/>
  <c r="R572" i="23"/>
  <c r="T572" i="23" s="1"/>
  <c r="AD573" i="23"/>
  <c r="V573" i="23" s="1"/>
  <c r="R573" i="23"/>
  <c r="T573" i="23" s="1"/>
  <c r="U573" i="23" s="1"/>
  <c r="AD574" i="23"/>
  <c r="V574" i="23" s="1"/>
  <c r="R574" i="23"/>
  <c r="T574" i="23" s="1"/>
  <c r="U574" i="23" s="1"/>
  <c r="AD575" i="23"/>
  <c r="V575" i="23" s="1"/>
  <c r="R575" i="23"/>
  <c r="T575" i="23" s="1"/>
  <c r="AD576" i="23"/>
  <c r="V576" i="23" s="1"/>
  <c r="R576" i="23"/>
  <c r="T576" i="23" s="1"/>
  <c r="U576" i="23" s="1"/>
  <c r="AD577" i="23"/>
  <c r="V577" i="23" s="1"/>
  <c r="R577" i="23"/>
  <c r="T577" i="23" s="1"/>
  <c r="U577" i="23" s="1"/>
  <c r="AD578" i="23"/>
  <c r="V578" i="23" s="1"/>
  <c r="R578" i="23"/>
  <c r="T578" i="23" s="1"/>
  <c r="U578" i="23" s="1"/>
  <c r="AD579" i="23"/>
  <c r="V579" i="23" s="1"/>
  <c r="R579" i="23"/>
  <c r="T579" i="23" s="1"/>
  <c r="AD580" i="23"/>
  <c r="V580" i="23" s="1"/>
  <c r="R580" i="23"/>
  <c r="T580" i="23" s="1"/>
  <c r="U580" i="23" s="1"/>
  <c r="AD581" i="23"/>
  <c r="V581" i="23" s="1"/>
  <c r="R581" i="23"/>
  <c r="T581" i="23" s="1"/>
  <c r="U581" i="23" s="1"/>
  <c r="AD582" i="23"/>
  <c r="V582" i="23" s="1"/>
  <c r="R582" i="23"/>
  <c r="T582" i="23" s="1"/>
  <c r="U582" i="23" s="1"/>
  <c r="AD583" i="23"/>
  <c r="V583" i="23" s="1"/>
  <c r="R583" i="23"/>
  <c r="T583" i="23" s="1"/>
  <c r="U583" i="23" s="1"/>
  <c r="AD584" i="23"/>
  <c r="V584" i="23" s="1"/>
  <c r="R584" i="23"/>
  <c r="T584" i="23" s="1"/>
  <c r="U584" i="23" s="1"/>
  <c r="AD585" i="23"/>
  <c r="V585" i="23" s="1"/>
  <c r="R585" i="23"/>
  <c r="T585" i="23" s="1"/>
  <c r="U585" i="23" s="1"/>
  <c r="AD586" i="23"/>
  <c r="V586" i="23" s="1"/>
  <c r="R586" i="23"/>
  <c r="T586" i="23" s="1"/>
  <c r="U586" i="23" s="1"/>
  <c r="AD587" i="23"/>
  <c r="V587" i="23" s="1"/>
  <c r="R587" i="23"/>
  <c r="T587" i="23" s="1"/>
  <c r="AD588" i="23"/>
  <c r="V588" i="23" s="1"/>
  <c r="R588" i="23"/>
  <c r="T588" i="23" s="1"/>
  <c r="U588" i="23" s="1"/>
  <c r="AD589" i="23"/>
  <c r="V589" i="23" s="1"/>
  <c r="R589" i="23"/>
  <c r="T589" i="23" s="1"/>
  <c r="W589" i="23" s="1"/>
  <c r="AD590" i="23"/>
  <c r="V590" i="23" s="1"/>
  <c r="R590" i="23"/>
  <c r="T590" i="23" s="1"/>
  <c r="U590" i="23" s="1"/>
  <c r="AD591" i="23"/>
  <c r="V591" i="23" s="1"/>
  <c r="R591" i="23"/>
  <c r="T591" i="23" s="1"/>
  <c r="W591" i="23" s="1"/>
  <c r="AD592" i="23"/>
  <c r="V592" i="23" s="1"/>
  <c r="R592" i="23"/>
  <c r="T592" i="23" s="1"/>
  <c r="U592" i="23" s="1"/>
  <c r="AD593" i="23"/>
  <c r="V593" i="23" s="1"/>
  <c r="R593" i="23"/>
  <c r="T593" i="23" s="1"/>
  <c r="AD594" i="23"/>
  <c r="V594" i="23" s="1"/>
  <c r="R594" i="23"/>
  <c r="T594" i="23" s="1"/>
  <c r="U594" i="23" s="1"/>
  <c r="AD595" i="23"/>
  <c r="V595" i="23" s="1"/>
  <c r="R595" i="23"/>
  <c r="T595" i="23" s="1"/>
  <c r="AD596" i="23"/>
  <c r="V596" i="23" s="1"/>
  <c r="R596" i="23"/>
  <c r="T596" i="23" s="1"/>
  <c r="U596" i="23" s="1"/>
  <c r="AD597" i="23"/>
  <c r="V597" i="23" s="1"/>
  <c r="R597" i="23"/>
  <c r="T597" i="23" s="1"/>
  <c r="W597" i="23" s="1"/>
  <c r="AD598" i="23"/>
  <c r="V598" i="23" s="1"/>
  <c r="R598" i="23"/>
  <c r="T598" i="23" s="1"/>
  <c r="U598" i="23" s="1"/>
  <c r="AD599" i="23"/>
  <c r="V599" i="23" s="1"/>
  <c r="R599" i="23"/>
  <c r="T599" i="23" s="1"/>
  <c r="W599" i="23" s="1"/>
  <c r="AD600" i="23"/>
  <c r="V600" i="23" s="1"/>
  <c r="R600" i="23"/>
  <c r="T600" i="23" s="1"/>
  <c r="U600" i="23" s="1"/>
  <c r="AD601" i="23"/>
  <c r="V601" i="23" s="1"/>
  <c r="R601" i="23"/>
  <c r="T601" i="23" s="1"/>
  <c r="U601" i="23" s="1"/>
  <c r="AD602" i="23"/>
  <c r="V602" i="23" s="1"/>
  <c r="R602" i="23"/>
  <c r="T602" i="23" s="1"/>
  <c r="U602" i="23" s="1"/>
  <c r="AD603" i="23"/>
  <c r="V603" i="23" s="1"/>
  <c r="R603" i="23"/>
  <c r="T603" i="23" s="1"/>
  <c r="AD604" i="23"/>
  <c r="V604" i="23" s="1"/>
  <c r="R604" i="23"/>
  <c r="T604" i="23" s="1"/>
  <c r="U604" i="23" s="1"/>
  <c r="AD605" i="23"/>
  <c r="V605" i="23" s="1"/>
  <c r="R605" i="23"/>
  <c r="T605" i="23" s="1"/>
  <c r="U605" i="23" s="1"/>
  <c r="AD606" i="23"/>
  <c r="V606" i="23" s="1"/>
  <c r="R606" i="23"/>
  <c r="T606" i="23" s="1"/>
  <c r="U606" i="23" s="1"/>
  <c r="AD607" i="23"/>
  <c r="V607" i="23" s="1"/>
  <c r="R607" i="23"/>
  <c r="T607" i="23" s="1"/>
  <c r="U607" i="23" s="1"/>
  <c r="AD608" i="23"/>
  <c r="V608" i="23" s="1"/>
  <c r="R608" i="23"/>
  <c r="T608" i="23" s="1"/>
  <c r="U608" i="23" s="1"/>
  <c r="AD609" i="23"/>
  <c r="V609" i="23" s="1"/>
  <c r="R609" i="23"/>
  <c r="T609" i="23" s="1"/>
  <c r="U609" i="23" s="1"/>
  <c r="AD610" i="23"/>
  <c r="V610" i="23" s="1"/>
  <c r="R610" i="23"/>
  <c r="T610" i="23" s="1"/>
  <c r="U610" i="23" s="1"/>
  <c r="AD611" i="23"/>
  <c r="V611" i="23" s="1"/>
  <c r="R611" i="23"/>
  <c r="T611" i="23" s="1"/>
  <c r="AD612" i="23"/>
  <c r="V612" i="23" s="1"/>
  <c r="R612" i="23"/>
  <c r="T612" i="23" s="1"/>
  <c r="U612" i="23" s="1"/>
  <c r="AD613" i="23"/>
  <c r="V613" i="23" s="1"/>
  <c r="R613" i="23"/>
  <c r="T613" i="23" s="1"/>
  <c r="U613" i="23" s="1"/>
  <c r="AD614" i="23"/>
  <c r="V614" i="23" s="1"/>
  <c r="R614" i="23"/>
  <c r="T614" i="23" s="1"/>
  <c r="U614" i="23" s="1"/>
  <c r="AD615" i="23"/>
  <c r="V615" i="23" s="1"/>
  <c r="R615" i="23"/>
  <c r="T615" i="23" s="1"/>
  <c r="U615" i="23" s="1"/>
  <c r="AD616" i="23"/>
  <c r="V616" i="23" s="1"/>
  <c r="R616" i="23"/>
  <c r="T616" i="23" s="1"/>
  <c r="U616" i="23" s="1"/>
  <c r="AD617" i="23"/>
  <c r="V617" i="23" s="1"/>
  <c r="R617" i="23"/>
  <c r="T617" i="23" s="1"/>
  <c r="U617" i="23" s="1"/>
  <c r="AD618" i="23"/>
  <c r="V618" i="23" s="1"/>
  <c r="R618" i="23"/>
  <c r="T618" i="23" s="1"/>
  <c r="U618" i="23" s="1"/>
  <c r="AD619" i="23"/>
  <c r="V619" i="23" s="1"/>
  <c r="R619" i="23"/>
  <c r="T619" i="23" s="1"/>
  <c r="AD620" i="23"/>
  <c r="V620" i="23" s="1"/>
  <c r="R620" i="23"/>
  <c r="T620" i="23" s="1"/>
  <c r="U620" i="23" s="1"/>
  <c r="AD621" i="23"/>
  <c r="V621" i="23" s="1"/>
  <c r="R621" i="23"/>
  <c r="T621" i="23" s="1"/>
  <c r="W621" i="23" s="1"/>
  <c r="AD622" i="23"/>
  <c r="V622" i="23" s="1"/>
  <c r="R622" i="23"/>
  <c r="T622" i="23" s="1"/>
  <c r="U622" i="23" s="1"/>
  <c r="AD623" i="23"/>
  <c r="V623" i="23" s="1"/>
  <c r="R623" i="23"/>
  <c r="T623" i="23" s="1"/>
  <c r="AD624" i="23"/>
  <c r="V624" i="23" s="1"/>
  <c r="R624" i="23"/>
  <c r="T624" i="23" s="1"/>
  <c r="U624" i="23" s="1"/>
  <c r="AD625" i="23"/>
  <c r="V625" i="23" s="1"/>
  <c r="R625" i="23"/>
  <c r="T625" i="23" s="1"/>
  <c r="AD626" i="23"/>
  <c r="V626" i="23" s="1"/>
  <c r="R626" i="23"/>
  <c r="T626" i="23" s="1"/>
  <c r="U626" i="23" s="1"/>
  <c r="AD627" i="23"/>
  <c r="V627" i="23" s="1"/>
  <c r="R627" i="23"/>
  <c r="T627" i="23" s="1"/>
  <c r="AD628" i="23"/>
  <c r="V628" i="23" s="1"/>
  <c r="R628" i="23"/>
  <c r="T628" i="23" s="1"/>
  <c r="U628" i="23" s="1"/>
  <c r="AD629" i="23"/>
  <c r="V629" i="23" s="1"/>
  <c r="R629" i="23"/>
  <c r="T629" i="23" s="1"/>
  <c r="W629" i="23" s="1"/>
  <c r="AD630" i="23"/>
  <c r="V630" i="23" s="1"/>
  <c r="R630" i="23"/>
  <c r="T630" i="23" s="1"/>
  <c r="U630" i="23" s="1"/>
  <c r="AD631" i="23"/>
  <c r="V631" i="23" s="1"/>
  <c r="R631" i="23"/>
  <c r="T631" i="23" s="1"/>
  <c r="U631" i="23" s="1"/>
  <c r="AD632" i="23"/>
  <c r="V632" i="23" s="1"/>
  <c r="R632" i="23"/>
  <c r="T632" i="23" s="1"/>
  <c r="U632" i="23" s="1"/>
  <c r="AD633" i="23"/>
  <c r="V633" i="23" s="1"/>
  <c r="R633" i="23"/>
  <c r="T633" i="23" s="1"/>
  <c r="U633" i="23" s="1"/>
  <c r="AD634" i="23"/>
  <c r="V634" i="23" s="1"/>
  <c r="R634" i="23"/>
  <c r="T634" i="23" s="1"/>
  <c r="U634" i="23" s="1"/>
  <c r="AD635" i="23"/>
  <c r="V635" i="23" s="1"/>
  <c r="R635" i="23"/>
  <c r="T635" i="23" s="1"/>
  <c r="AD636" i="23"/>
  <c r="V636" i="23" s="1"/>
  <c r="R636" i="23"/>
  <c r="T636" i="23" s="1"/>
  <c r="U636" i="23" s="1"/>
  <c r="AD637" i="23"/>
  <c r="V637" i="23" s="1"/>
  <c r="R637" i="23"/>
  <c r="T637" i="23" s="1"/>
  <c r="U637" i="23" s="1"/>
  <c r="AD638" i="23"/>
  <c r="V638" i="23" s="1"/>
  <c r="R638" i="23"/>
  <c r="T638" i="23" s="1"/>
  <c r="U638" i="23" s="1"/>
  <c r="AD639" i="23"/>
  <c r="V639" i="23" s="1"/>
  <c r="R639" i="23"/>
  <c r="T639" i="23" s="1"/>
  <c r="AD640" i="23"/>
  <c r="V640" i="23" s="1"/>
  <c r="R640" i="23"/>
  <c r="T640" i="23" s="1"/>
  <c r="U640" i="23" s="1"/>
  <c r="AD641" i="23"/>
  <c r="V641" i="23" s="1"/>
  <c r="R641" i="23"/>
  <c r="T641" i="23" s="1"/>
  <c r="U641" i="23" s="1"/>
  <c r="AD642" i="23"/>
  <c r="V642" i="23" s="1"/>
  <c r="R642" i="23"/>
  <c r="T642" i="23" s="1"/>
  <c r="U642" i="23" s="1"/>
  <c r="AD643" i="23"/>
  <c r="V643" i="23" s="1"/>
  <c r="R643" i="23"/>
  <c r="T643" i="23" s="1"/>
  <c r="AD644" i="23"/>
  <c r="V644" i="23" s="1"/>
  <c r="R644" i="23"/>
  <c r="T644" i="23" s="1"/>
  <c r="U644" i="23" s="1"/>
  <c r="AD645" i="23"/>
  <c r="V645" i="23" s="1"/>
  <c r="R645" i="23"/>
  <c r="T645" i="23" s="1"/>
  <c r="U645" i="23" s="1"/>
  <c r="AD646" i="23"/>
  <c r="V646" i="23" s="1"/>
  <c r="R646" i="23"/>
  <c r="T646" i="23" s="1"/>
  <c r="U646" i="23" s="1"/>
  <c r="AD647" i="23"/>
  <c r="V647" i="23" s="1"/>
  <c r="R647" i="23"/>
  <c r="T647" i="23" s="1"/>
  <c r="AD648" i="23"/>
  <c r="V648" i="23" s="1"/>
  <c r="R648" i="23"/>
  <c r="T648" i="23" s="1"/>
  <c r="U648" i="23" s="1"/>
  <c r="AD649" i="23"/>
  <c r="V649" i="23" s="1"/>
  <c r="R649" i="23"/>
  <c r="T649" i="23" s="1"/>
  <c r="U649" i="23" s="1"/>
  <c r="AD650" i="23"/>
  <c r="V650" i="23" s="1"/>
  <c r="R650" i="23"/>
  <c r="T650" i="23" s="1"/>
  <c r="AD651" i="23"/>
  <c r="V651" i="23" s="1"/>
  <c r="R651" i="23"/>
  <c r="T651" i="23" s="1"/>
  <c r="U651" i="23" s="1"/>
  <c r="AD652" i="23"/>
  <c r="V652" i="23" s="1"/>
  <c r="R652" i="23"/>
  <c r="T652" i="23" s="1"/>
  <c r="U652" i="23" s="1"/>
  <c r="AD653" i="23"/>
  <c r="V653" i="23" s="1"/>
  <c r="R653" i="23"/>
  <c r="T653" i="23" s="1"/>
  <c r="AD654" i="23"/>
  <c r="V654" i="23" s="1"/>
  <c r="R654" i="23"/>
  <c r="T654" i="23" s="1"/>
  <c r="AD655" i="23"/>
  <c r="V655" i="23" s="1"/>
  <c r="R655" i="23"/>
  <c r="T655" i="23" s="1"/>
  <c r="U655" i="23" s="1"/>
  <c r="AD656" i="23"/>
  <c r="V656" i="23" s="1"/>
  <c r="R656" i="23"/>
  <c r="T656" i="23" s="1"/>
  <c r="U656" i="23" s="1"/>
  <c r="AD657" i="23"/>
  <c r="V657" i="23" s="1"/>
  <c r="R657" i="23"/>
  <c r="T657" i="23" s="1"/>
  <c r="AD658" i="23"/>
  <c r="V658" i="23" s="1"/>
  <c r="R658" i="23"/>
  <c r="T658" i="23" s="1"/>
  <c r="U658" i="23" s="1"/>
  <c r="AD659" i="23"/>
  <c r="V659" i="23" s="1"/>
  <c r="R659" i="23"/>
  <c r="T659" i="23" s="1"/>
  <c r="U659" i="23" s="1"/>
  <c r="AD660" i="23"/>
  <c r="V660" i="23" s="1"/>
  <c r="R660" i="23"/>
  <c r="T660" i="23" s="1"/>
  <c r="U660" i="23" s="1"/>
  <c r="AD661" i="23"/>
  <c r="V661" i="23" s="1"/>
  <c r="R661" i="23"/>
  <c r="T661" i="23" s="1"/>
  <c r="U661" i="23" s="1"/>
  <c r="AD662" i="23"/>
  <c r="V662" i="23" s="1"/>
  <c r="R662" i="23"/>
  <c r="T662" i="23" s="1"/>
  <c r="U662" i="23" s="1"/>
  <c r="AD663" i="23"/>
  <c r="V663" i="23" s="1"/>
  <c r="R663" i="23"/>
  <c r="T663" i="23" s="1"/>
  <c r="U663" i="23" s="1"/>
  <c r="AD664" i="23"/>
  <c r="V664" i="23" s="1"/>
  <c r="R664" i="23"/>
  <c r="T664" i="23" s="1"/>
  <c r="U664" i="23" s="1"/>
  <c r="AD665" i="23"/>
  <c r="V665" i="23" s="1"/>
  <c r="R665" i="23"/>
  <c r="T665" i="23" s="1"/>
  <c r="U665" i="23" s="1"/>
  <c r="AD666" i="23"/>
  <c r="V666" i="23" s="1"/>
  <c r="R666" i="23"/>
  <c r="T666" i="23" s="1"/>
  <c r="U666" i="23" s="1"/>
  <c r="AD667" i="23"/>
  <c r="V667" i="23" s="1"/>
  <c r="R667" i="23"/>
  <c r="T667" i="23" s="1"/>
  <c r="U667" i="23" s="1"/>
  <c r="AD668" i="23"/>
  <c r="V668" i="23" s="1"/>
  <c r="R668" i="23"/>
  <c r="T668" i="23" s="1"/>
  <c r="U668" i="23" s="1"/>
  <c r="AD669" i="23"/>
  <c r="V669" i="23" s="1"/>
  <c r="R669" i="23"/>
  <c r="T669" i="23" s="1"/>
  <c r="U669" i="23" s="1"/>
  <c r="AD670" i="23"/>
  <c r="V670" i="23" s="1"/>
  <c r="R670" i="23"/>
  <c r="T670" i="23" s="1"/>
  <c r="U670" i="23" s="1"/>
  <c r="AD671" i="23"/>
  <c r="V671" i="23" s="1"/>
  <c r="R671" i="23"/>
  <c r="T671" i="23" s="1"/>
  <c r="U671" i="23" s="1"/>
  <c r="AD672" i="23"/>
  <c r="V672" i="23" s="1"/>
  <c r="R672" i="23"/>
  <c r="T672" i="23" s="1"/>
  <c r="U672" i="23" s="1"/>
  <c r="AD673" i="23"/>
  <c r="V673" i="23" s="1"/>
  <c r="R673" i="23"/>
  <c r="T673" i="23" s="1"/>
  <c r="U673" i="23" s="1"/>
  <c r="AD674" i="23"/>
  <c r="V674" i="23" s="1"/>
  <c r="R674" i="23"/>
  <c r="T674" i="23" s="1"/>
  <c r="U674" i="23" s="1"/>
  <c r="AD675" i="23"/>
  <c r="V675" i="23" s="1"/>
  <c r="R675" i="23"/>
  <c r="T675" i="23" s="1"/>
  <c r="U675" i="23" s="1"/>
  <c r="AD676" i="23"/>
  <c r="V676" i="23" s="1"/>
  <c r="R676" i="23"/>
  <c r="T676" i="23" s="1"/>
  <c r="U676" i="23" s="1"/>
  <c r="AD677" i="23"/>
  <c r="V677" i="23" s="1"/>
  <c r="R677" i="23"/>
  <c r="T677" i="23" s="1"/>
  <c r="U677" i="23" s="1"/>
  <c r="AD678" i="23"/>
  <c r="V678" i="23" s="1"/>
  <c r="R678" i="23"/>
  <c r="T678" i="23" s="1"/>
  <c r="U678" i="23" s="1"/>
  <c r="AD679" i="23"/>
  <c r="V679" i="23" s="1"/>
  <c r="R679" i="23"/>
  <c r="T679" i="23" s="1"/>
  <c r="U679" i="23" s="1"/>
  <c r="AD680" i="23"/>
  <c r="V680" i="23" s="1"/>
  <c r="R680" i="23"/>
  <c r="T680" i="23" s="1"/>
  <c r="U680" i="23" s="1"/>
  <c r="AD681" i="23"/>
  <c r="V681" i="23" s="1"/>
  <c r="R681" i="23"/>
  <c r="T681" i="23" s="1"/>
  <c r="U681" i="23" s="1"/>
  <c r="AD682" i="23"/>
  <c r="V682" i="23" s="1"/>
  <c r="R682" i="23"/>
  <c r="T682" i="23" s="1"/>
  <c r="U682" i="23" s="1"/>
  <c r="AD683" i="23"/>
  <c r="V683" i="23" s="1"/>
  <c r="R683" i="23"/>
  <c r="T683" i="23" s="1"/>
  <c r="U683" i="23" s="1"/>
  <c r="AD684" i="23"/>
  <c r="V684" i="23" s="1"/>
  <c r="R684" i="23"/>
  <c r="T684" i="23" s="1"/>
  <c r="U684" i="23" s="1"/>
  <c r="AD685" i="23"/>
  <c r="V685" i="23" s="1"/>
  <c r="R685" i="23"/>
  <c r="T685" i="23" s="1"/>
  <c r="U685" i="23" s="1"/>
  <c r="AD686" i="23"/>
  <c r="V686" i="23" s="1"/>
  <c r="R686" i="23"/>
  <c r="T686" i="23" s="1"/>
  <c r="U686" i="23" s="1"/>
  <c r="AD687" i="23"/>
  <c r="V687" i="23" s="1"/>
  <c r="R687" i="23"/>
  <c r="T687" i="23" s="1"/>
  <c r="U687" i="23" s="1"/>
  <c r="AD688" i="23"/>
  <c r="V688" i="23" s="1"/>
  <c r="R688" i="23"/>
  <c r="T688" i="23" s="1"/>
  <c r="U688" i="23" s="1"/>
  <c r="AD689" i="23"/>
  <c r="V689" i="23" s="1"/>
  <c r="R689" i="23"/>
  <c r="T689" i="23" s="1"/>
  <c r="U689" i="23" s="1"/>
  <c r="AD690" i="23"/>
  <c r="V690" i="23" s="1"/>
  <c r="R690" i="23"/>
  <c r="T690" i="23" s="1"/>
  <c r="U690" i="23" s="1"/>
  <c r="AD691" i="23"/>
  <c r="V691" i="23" s="1"/>
  <c r="R691" i="23"/>
  <c r="T691" i="23" s="1"/>
  <c r="U691" i="23" s="1"/>
  <c r="AD692" i="23"/>
  <c r="V692" i="23" s="1"/>
  <c r="R692" i="23"/>
  <c r="T692" i="23" s="1"/>
  <c r="U692" i="23" s="1"/>
  <c r="AD693" i="23"/>
  <c r="V693" i="23" s="1"/>
  <c r="R693" i="23"/>
  <c r="T693" i="23" s="1"/>
  <c r="U693" i="23" s="1"/>
  <c r="AD694" i="23"/>
  <c r="V694" i="23" s="1"/>
  <c r="R694" i="23"/>
  <c r="T694" i="23" s="1"/>
  <c r="U694" i="23" s="1"/>
  <c r="AD695" i="23"/>
  <c r="V695" i="23" s="1"/>
  <c r="R695" i="23"/>
  <c r="T695" i="23" s="1"/>
  <c r="U695" i="23" s="1"/>
  <c r="AD696" i="23"/>
  <c r="V696" i="23" s="1"/>
  <c r="R696" i="23"/>
  <c r="T696" i="23" s="1"/>
  <c r="U696" i="23" s="1"/>
  <c r="AD697" i="23"/>
  <c r="V697" i="23" s="1"/>
  <c r="R697" i="23"/>
  <c r="T697" i="23" s="1"/>
  <c r="U697" i="23" s="1"/>
  <c r="AD698" i="23"/>
  <c r="V698" i="23" s="1"/>
  <c r="R698" i="23"/>
  <c r="T698" i="23" s="1"/>
  <c r="U698" i="23" s="1"/>
  <c r="AD699" i="23"/>
  <c r="V699" i="23" s="1"/>
  <c r="R699" i="23"/>
  <c r="T699" i="23" s="1"/>
  <c r="U699" i="23" s="1"/>
  <c r="AD700" i="23"/>
  <c r="V700" i="23" s="1"/>
  <c r="R700" i="23"/>
  <c r="T700" i="23" s="1"/>
  <c r="U700" i="23" s="1"/>
  <c r="AD701" i="23"/>
  <c r="V701" i="23" s="1"/>
  <c r="R701" i="23"/>
  <c r="T701" i="23" s="1"/>
  <c r="U701" i="23" s="1"/>
  <c r="AD702" i="23"/>
  <c r="V702" i="23" s="1"/>
  <c r="R702" i="23"/>
  <c r="T702" i="23" s="1"/>
  <c r="U702" i="23" s="1"/>
  <c r="AD703" i="23"/>
  <c r="V703" i="23" s="1"/>
  <c r="R703" i="23"/>
  <c r="T703" i="23" s="1"/>
  <c r="U703" i="23" s="1"/>
  <c r="AD704" i="23"/>
  <c r="V704" i="23" s="1"/>
  <c r="R704" i="23"/>
  <c r="T704" i="23" s="1"/>
  <c r="U704" i="23" s="1"/>
  <c r="R705" i="23"/>
  <c r="T705" i="23" s="1"/>
  <c r="U705" i="23" s="1"/>
  <c r="Z705" i="23" s="1"/>
  <c r="R706" i="23"/>
  <c r="T706" i="23" s="1"/>
  <c r="U706" i="23" s="1"/>
  <c r="Z706" i="23" s="1"/>
  <c r="AA706" i="23" s="1"/>
  <c r="R707" i="23"/>
  <c r="T707" i="23" s="1"/>
  <c r="U707" i="23" s="1"/>
  <c r="Z707" i="23" s="1"/>
  <c r="R708" i="23"/>
  <c r="T708" i="23" s="1"/>
  <c r="U708" i="23" s="1"/>
  <c r="Z708" i="23" s="1"/>
  <c r="AA708" i="23" s="1"/>
  <c r="R709" i="23"/>
  <c r="T709" i="23" s="1"/>
  <c r="U709" i="23" s="1"/>
  <c r="Z709" i="23" s="1"/>
  <c r="AA709" i="23" s="1"/>
  <c r="R710" i="23"/>
  <c r="T710" i="23" s="1"/>
  <c r="U710" i="23" s="1"/>
  <c r="Z710" i="23" s="1"/>
  <c r="R711" i="23"/>
  <c r="T711" i="23" s="1"/>
  <c r="U711" i="23" s="1"/>
  <c r="Z711" i="23" s="1"/>
  <c r="R712" i="23"/>
  <c r="T712" i="23" s="1"/>
  <c r="U712" i="23" s="1"/>
  <c r="Z712" i="23" s="1"/>
  <c r="AA712" i="23" s="1"/>
  <c r="R713" i="23"/>
  <c r="T713" i="23" s="1"/>
  <c r="U713" i="23" s="1"/>
  <c r="Z713" i="23" s="1"/>
  <c r="AA713" i="23" s="1"/>
  <c r="R714" i="23"/>
  <c r="T714" i="23" s="1"/>
  <c r="U714" i="23" s="1"/>
  <c r="Z714" i="23" s="1"/>
  <c r="R715" i="23"/>
  <c r="T715" i="23" s="1"/>
  <c r="U715" i="23" s="1"/>
  <c r="Z715" i="23" s="1"/>
  <c r="R716" i="23"/>
  <c r="T716" i="23" s="1"/>
  <c r="U716" i="23" s="1"/>
  <c r="Z716" i="23" s="1"/>
  <c r="AA716" i="23" s="1"/>
  <c r="AB716" i="23" s="1"/>
  <c r="T717" i="23"/>
  <c r="U717" i="23" s="1"/>
  <c r="AA717" i="23" s="1"/>
  <c r="T718" i="23"/>
  <c r="U718" i="23" s="1"/>
  <c r="AA718" i="23" s="1"/>
  <c r="AB718" i="23" s="1"/>
  <c r="T719" i="23"/>
  <c r="U719" i="23" s="1"/>
  <c r="AA719" i="23" s="1"/>
  <c r="T720" i="23"/>
  <c r="U720" i="23" s="1"/>
  <c r="AA720" i="23" s="1"/>
  <c r="AB720" i="23" s="1"/>
  <c r="T721" i="23"/>
  <c r="U721" i="23" s="1"/>
  <c r="AA721" i="23" s="1"/>
  <c r="T722" i="23"/>
  <c r="U722" i="23" s="1"/>
  <c r="AA722" i="23" s="1"/>
  <c r="AB722" i="23" s="1"/>
  <c r="T723" i="23"/>
  <c r="U723" i="23" s="1"/>
  <c r="AA723" i="23" s="1"/>
  <c r="T724" i="23"/>
  <c r="U724" i="23" s="1"/>
  <c r="AA724" i="23" s="1"/>
  <c r="AB724" i="23" s="1"/>
  <c r="T725" i="23"/>
  <c r="U725" i="23" s="1"/>
  <c r="AA725" i="23" s="1"/>
  <c r="T726" i="23"/>
  <c r="U726" i="23" s="1"/>
  <c r="AA726" i="23" s="1"/>
  <c r="AB726" i="23" s="1"/>
  <c r="T727" i="23"/>
  <c r="U727" i="23" s="1"/>
  <c r="AA727" i="23" s="1"/>
  <c r="T728" i="23"/>
  <c r="U728" i="23" s="1"/>
  <c r="AA728" i="23" s="1"/>
  <c r="AB728" i="23" s="1"/>
  <c r="T729" i="23"/>
  <c r="U729" i="23" s="1"/>
  <c r="AA729" i="23" s="1"/>
  <c r="T730" i="23"/>
  <c r="U730" i="23" s="1"/>
  <c r="AA730" i="23" s="1"/>
  <c r="AB730" i="23" s="1"/>
  <c r="T731" i="23"/>
  <c r="U731" i="23" s="1"/>
  <c r="AA731" i="23" s="1"/>
  <c r="T732" i="23"/>
  <c r="U732" i="23" s="1"/>
  <c r="AA732" i="23" s="1"/>
  <c r="AB732" i="23" s="1"/>
  <c r="T733" i="23"/>
  <c r="U733" i="23" s="1"/>
  <c r="AA733" i="23" s="1"/>
  <c r="T734" i="23"/>
  <c r="U734" i="23" s="1"/>
  <c r="AA734" i="23" s="1"/>
  <c r="AB734" i="23" s="1"/>
  <c r="T735" i="23"/>
  <c r="U735" i="23" s="1"/>
  <c r="AA735" i="23" s="1"/>
  <c r="T736" i="23"/>
  <c r="U736" i="23" s="1"/>
  <c r="AA736" i="23" s="1"/>
  <c r="T737" i="23"/>
  <c r="U737" i="23" s="1"/>
  <c r="AA737" i="23" s="1"/>
  <c r="T738" i="23"/>
  <c r="U738" i="23" s="1"/>
  <c r="AA738" i="23" s="1"/>
  <c r="AB738" i="23" s="1"/>
  <c r="T739" i="23"/>
  <c r="U739" i="23" s="1"/>
  <c r="AA739" i="23" s="1"/>
  <c r="T740" i="23"/>
  <c r="U740" i="23" s="1"/>
  <c r="AA740" i="23" s="1"/>
  <c r="T741" i="23"/>
  <c r="U741" i="23" s="1"/>
  <c r="AA741" i="23" s="1"/>
  <c r="T742" i="23"/>
  <c r="U742" i="23" s="1"/>
  <c r="AA742" i="23" s="1"/>
  <c r="AB742" i="23" s="1"/>
  <c r="T743" i="23"/>
  <c r="U743" i="23" s="1"/>
  <c r="AA743" i="23" s="1"/>
  <c r="T744" i="23"/>
  <c r="U744" i="23" s="1"/>
  <c r="AA744" i="23" s="1"/>
  <c r="T745" i="23"/>
  <c r="U745" i="23" s="1"/>
  <c r="AA745" i="23" s="1"/>
  <c r="T746" i="23"/>
  <c r="U746" i="23" s="1"/>
  <c r="AA746" i="23" s="1"/>
  <c r="T747" i="23"/>
  <c r="U747" i="23" s="1"/>
  <c r="AA747" i="23" s="1"/>
  <c r="T748" i="23"/>
  <c r="U748" i="23" s="1"/>
  <c r="AA748" i="23" s="1"/>
  <c r="T749" i="23"/>
  <c r="U749" i="23" s="1"/>
  <c r="AA749" i="23" s="1"/>
  <c r="T750" i="23"/>
  <c r="U750" i="23" s="1"/>
  <c r="AA750" i="23" s="1"/>
  <c r="T751" i="23"/>
  <c r="U751" i="23" s="1"/>
  <c r="AA751" i="23" s="1"/>
  <c r="T752" i="23"/>
  <c r="U752" i="23" s="1"/>
  <c r="AA752" i="23" s="1"/>
  <c r="T753" i="23"/>
  <c r="U753" i="23" s="1"/>
  <c r="AA753" i="23" s="1"/>
  <c r="T754" i="23"/>
  <c r="U754" i="23" s="1"/>
  <c r="AA754" i="23" s="1"/>
  <c r="T755" i="23"/>
  <c r="U755" i="23" s="1"/>
  <c r="AA755" i="23" s="1"/>
  <c r="T756" i="23"/>
  <c r="U756" i="23" s="1"/>
  <c r="AA756" i="23" s="1"/>
  <c r="T757" i="23"/>
  <c r="U757" i="23" s="1"/>
  <c r="AA757" i="23" s="1"/>
  <c r="T758" i="23"/>
  <c r="U758" i="23" s="1"/>
  <c r="AA758" i="23" s="1"/>
  <c r="T759" i="23"/>
  <c r="U759" i="23" s="1"/>
  <c r="AA759" i="23" s="1"/>
  <c r="T760" i="23"/>
  <c r="U760" i="23" s="1"/>
  <c r="AA760" i="23" s="1"/>
  <c r="T761" i="23"/>
  <c r="U761" i="23" s="1"/>
  <c r="AA761" i="23" s="1"/>
  <c r="T762" i="23"/>
  <c r="U762" i="23" s="1"/>
  <c r="AA762" i="23" s="1"/>
  <c r="T763" i="23"/>
  <c r="U763" i="23" s="1"/>
  <c r="AB763" i="23" s="1"/>
  <c r="T764" i="23"/>
  <c r="U764" i="23" s="1"/>
  <c r="AB764" i="23" s="1"/>
  <c r="AH764" i="23" s="1"/>
  <c r="T765" i="23"/>
  <c r="U765" i="23" s="1"/>
  <c r="AB765" i="23" s="1"/>
  <c r="T766" i="23"/>
  <c r="U766" i="23" s="1"/>
  <c r="AB766" i="23" s="1"/>
  <c r="AH766" i="23" s="1"/>
  <c r="T767" i="23"/>
  <c r="U767" i="23" s="1"/>
  <c r="AB767" i="23" s="1"/>
  <c r="T768" i="23"/>
  <c r="U768" i="23" s="1"/>
  <c r="AB768" i="23" s="1"/>
  <c r="AH768" i="23" s="1"/>
  <c r="T769" i="23"/>
  <c r="U769" i="23" s="1"/>
  <c r="AB769" i="23" s="1"/>
  <c r="T770" i="23"/>
  <c r="U770" i="23" s="1"/>
  <c r="AB770" i="23" s="1"/>
  <c r="AH770" i="23" s="1"/>
  <c r="T771" i="23"/>
  <c r="U771" i="23" s="1"/>
  <c r="AB771" i="23" s="1"/>
  <c r="T772" i="23"/>
  <c r="U772" i="23" s="1"/>
  <c r="AB772" i="23" s="1"/>
  <c r="AH772" i="23" s="1"/>
  <c r="T773" i="23"/>
  <c r="U773" i="23" s="1"/>
  <c r="AB773" i="23" s="1"/>
  <c r="T774" i="23"/>
  <c r="U774" i="23" s="1"/>
  <c r="AB774" i="23" s="1"/>
  <c r="AH774" i="23" s="1"/>
  <c r="T775" i="23"/>
  <c r="U775" i="23" s="1"/>
  <c r="AB775" i="23" s="1"/>
  <c r="T776" i="23"/>
  <c r="U776" i="23" s="1"/>
  <c r="AB776" i="23" s="1"/>
  <c r="AH776" i="23" s="1"/>
  <c r="T777" i="23"/>
  <c r="U777" i="23" s="1"/>
  <c r="AB777" i="23" s="1"/>
  <c r="T778" i="23"/>
  <c r="U778" i="23" s="1"/>
  <c r="AB778" i="23" s="1"/>
  <c r="AH778" i="23" s="1"/>
  <c r="T779" i="23"/>
  <c r="U779" i="23" s="1"/>
  <c r="AB779" i="23" s="1"/>
  <c r="T780" i="23"/>
  <c r="U780" i="23" s="1"/>
  <c r="AB780" i="23" s="1"/>
  <c r="AH780" i="23" s="1"/>
  <c r="T781" i="23"/>
  <c r="U781" i="23" s="1"/>
  <c r="AB781" i="23" s="1"/>
  <c r="T782" i="23"/>
  <c r="U782" i="23" s="1"/>
  <c r="AC782" i="23" s="1"/>
  <c r="AI782" i="23" s="1"/>
  <c r="T783" i="23"/>
  <c r="U783" i="23" s="1"/>
  <c r="AC783" i="23" s="1"/>
  <c r="T784" i="23"/>
  <c r="U784" i="23" s="1"/>
  <c r="AC784" i="23" s="1"/>
  <c r="T785" i="23"/>
  <c r="U785" i="23" s="1"/>
  <c r="AC785" i="23" s="1"/>
  <c r="AI785" i="23" s="1"/>
  <c r="T786" i="23"/>
  <c r="U786" i="23" s="1"/>
  <c r="AC786" i="23" s="1"/>
  <c r="T787" i="23"/>
  <c r="U787" i="23" s="1"/>
  <c r="AC787" i="23" s="1"/>
  <c r="AI787" i="23" s="1"/>
  <c r="T788" i="23"/>
  <c r="U788" i="23" s="1"/>
  <c r="AC788" i="23" s="1"/>
  <c r="T789" i="23"/>
  <c r="U789" i="23" s="1"/>
  <c r="AC789" i="23" s="1"/>
  <c r="AI789" i="23" s="1"/>
  <c r="T790" i="23"/>
  <c r="U790" i="23" s="1"/>
  <c r="AC790" i="23" s="1"/>
  <c r="AI790" i="23" s="1"/>
  <c r="T791" i="23"/>
  <c r="U791" i="23" s="1"/>
  <c r="AC791" i="23" s="1"/>
  <c r="AI791" i="23" s="1"/>
  <c r="T792" i="23"/>
  <c r="U792" i="23" s="1"/>
  <c r="AC792" i="23" s="1"/>
  <c r="T793" i="23"/>
  <c r="U793" i="23" s="1"/>
  <c r="AC793" i="23" s="1"/>
  <c r="AI793" i="23" s="1"/>
  <c r="T794" i="23"/>
  <c r="U794" i="23" s="1"/>
  <c r="AC794" i="23" s="1"/>
  <c r="T795" i="23"/>
  <c r="U795" i="23" s="1"/>
  <c r="AC795" i="23" s="1"/>
  <c r="AI795" i="23" s="1"/>
  <c r="T796" i="23"/>
  <c r="U796" i="23" s="1"/>
  <c r="AC796" i="23" s="1"/>
  <c r="T797" i="23"/>
  <c r="U797" i="23" s="1"/>
  <c r="AC797" i="23" s="1"/>
  <c r="AI797" i="23" s="1"/>
  <c r="T798" i="23"/>
  <c r="U798" i="23" s="1"/>
  <c r="AC798" i="23" s="1"/>
  <c r="AI798" i="23" s="1"/>
  <c r="T799" i="23"/>
  <c r="U799" i="23" s="1"/>
  <c r="AC799" i="23" s="1"/>
  <c r="AI799" i="23" s="1"/>
  <c r="T800" i="23"/>
  <c r="U800" i="23" s="1"/>
  <c r="AC800" i="23" s="1"/>
  <c r="AI800" i="23" s="1"/>
  <c r="T801" i="23"/>
  <c r="U801" i="23" s="1"/>
  <c r="AC801" i="23" s="1"/>
  <c r="AI801" i="23" s="1"/>
  <c r="T802" i="23"/>
  <c r="U802" i="23" s="1"/>
  <c r="AC802" i="23" s="1"/>
  <c r="T803" i="23"/>
  <c r="U803" i="23" s="1"/>
  <c r="AC803" i="23" s="1"/>
  <c r="AI803" i="23" s="1"/>
  <c r="T804" i="23"/>
  <c r="U804" i="23" s="1"/>
  <c r="AC804" i="23" s="1"/>
  <c r="AI804" i="23" s="1"/>
  <c r="T805" i="23"/>
  <c r="U805" i="23" s="1"/>
  <c r="AC805" i="23" s="1"/>
  <c r="AI805" i="23" s="1"/>
  <c r="T806" i="23"/>
  <c r="U806" i="23" s="1"/>
  <c r="AC806" i="23" s="1"/>
  <c r="AI806" i="23" s="1"/>
  <c r="T807" i="23"/>
  <c r="U807" i="23" s="1"/>
  <c r="AC807" i="23" s="1"/>
  <c r="AI807" i="23" s="1"/>
  <c r="T808" i="23"/>
  <c r="U808" i="23" s="1"/>
  <c r="AC808" i="23" s="1"/>
  <c r="T809" i="23"/>
  <c r="U809" i="23" s="1"/>
  <c r="AC809" i="23" s="1"/>
  <c r="AI809" i="23" s="1"/>
  <c r="T810" i="23"/>
  <c r="U810" i="23" s="1"/>
  <c r="AC810" i="23" s="1"/>
  <c r="T811" i="23"/>
  <c r="U811" i="23" s="1"/>
  <c r="AC811" i="23" s="1"/>
  <c r="AI811" i="23" s="1"/>
  <c r="T812" i="23"/>
  <c r="U812" i="23" s="1"/>
  <c r="AC812" i="23" s="1"/>
  <c r="T813" i="23"/>
  <c r="U813" i="23" s="1"/>
  <c r="AC813" i="23" s="1"/>
  <c r="AI813" i="23" s="1"/>
  <c r="AD816" i="23"/>
  <c r="V816" i="23" s="1"/>
  <c r="R816" i="23"/>
  <c r="T816" i="23" s="1"/>
  <c r="U816" i="23" s="1"/>
  <c r="AD817" i="23"/>
  <c r="V817" i="23" s="1"/>
  <c r="R817" i="23"/>
  <c r="T817" i="23" s="1"/>
  <c r="AD818" i="23"/>
  <c r="V818" i="23" s="1"/>
  <c r="R818" i="23"/>
  <c r="T818" i="23" s="1"/>
  <c r="U818" i="23" s="1"/>
  <c r="AD819" i="23"/>
  <c r="V819" i="23" s="1"/>
  <c r="R819" i="23"/>
  <c r="T819" i="23" s="1"/>
  <c r="U819" i="23" s="1"/>
  <c r="R820" i="23"/>
  <c r="T820" i="23" s="1"/>
  <c r="U820" i="23" s="1"/>
  <c r="AC820" i="23" s="1"/>
  <c r="AI820" i="23" s="1"/>
  <c r="R821" i="23"/>
  <c r="T821" i="23" s="1"/>
  <c r="U821" i="23" s="1"/>
  <c r="AC821" i="23" s="1"/>
  <c r="R822" i="23"/>
  <c r="T822" i="23" s="1"/>
  <c r="U822" i="23" s="1"/>
  <c r="AC822" i="23" s="1"/>
  <c r="AI822" i="23" s="1"/>
  <c r="R823" i="23"/>
  <c r="T823" i="23" s="1"/>
  <c r="U823" i="23" s="1"/>
  <c r="AC823" i="23" s="1"/>
  <c r="R824" i="23"/>
  <c r="T824" i="23" s="1"/>
  <c r="U824" i="23" s="1"/>
  <c r="AC824" i="23" s="1"/>
  <c r="AI824" i="23" s="1"/>
  <c r="R825" i="23"/>
  <c r="T825" i="23" s="1"/>
  <c r="U825" i="23" s="1"/>
  <c r="AC825" i="23" s="1"/>
  <c r="W15" i="20"/>
  <c r="S15" i="20"/>
  <c r="O7" i="35"/>
  <c r="G7" i="35"/>
  <c r="L7" i="35" s="1"/>
  <c r="M7" i="35" s="1"/>
  <c r="J8" i="35"/>
  <c r="K8" i="35" s="1"/>
  <c r="G34" i="35"/>
  <c r="R8" i="35"/>
  <c r="S8" i="35" s="1"/>
  <c r="R7" i="35"/>
  <c r="J9" i="35"/>
  <c r="K9" i="35" s="1"/>
  <c r="R9" i="35"/>
  <c r="J10" i="35"/>
  <c r="K10" i="35" s="1"/>
  <c r="R10" i="35"/>
  <c r="J11" i="35"/>
  <c r="K11" i="35" s="1"/>
  <c r="R11" i="35"/>
  <c r="S11" i="35"/>
  <c r="J12" i="35"/>
  <c r="K12" i="35" s="1"/>
  <c r="R12" i="35"/>
  <c r="S12" i="35"/>
  <c r="J13" i="35"/>
  <c r="K13" i="35" s="1"/>
  <c r="R13" i="35"/>
  <c r="S13" i="35" s="1"/>
  <c r="J14" i="35"/>
  <c r="K14" i="35" s="1"/>
  <c r="R14" i="35"/>
  <c r="S14" i="35"/>
  <c r="J15" i="35"/>
  <c r="K15" i="35" s="1"/>
  <c r="R15" i="35"/>
  <c r="S15" i="35"/>
  <c r="J16" i="35"/>
  <c r="K16" i="35" s="1"/>
  <c r="R16" i="35"/>
  <c r="S16" i="35"/>
  <c r="J17" i="35"/>
  <c r="K17" i="35" s="1"/>
  <c r="R17" i="35"/>
  <c r="S17" i="35" s="1"/>
  <c r="J18" i="35"/>
  <c r="K18" i="35" s="1"/>
  <c r="R18" i="35"/>
  <c r="S18" i="35"/>
  <c r="J19" i="35"/>
  <c r="K19" i="35" s="1"/>
  <c r="R19" i="35"/>
  <c r="S19" i="35"/>
  <c r="J20" i="35"/>
  <c r="K20" i="35" s="1"/>
  <c r="R20" i="35"/>
  <c r="S20" i="35"/>
  <c r="J21" i="35"/>
  <c r="K21" i="35" s="1"/>
  <c r="R21" i="35"/>
  <c r="S21" i="35" s="1"/>
  <c r="J22" i="35"/>
  <c r="K22" i="35" s="1"/>
  <c r="R22" i="35"/>
  <c r="J23" i="35"/>
  <c r="K23" i="35" s="1"/>
  <c r="R23" i="35"/>
  <c r="S23" i="35"/>
  <c r="J24" i="35"/>
  <c r="K24" i="35" s="1"/>
  <c r="R24" i="35"/>
  <c r="S24" i="35"/>
  <c r="O34" i="35"/>
  <c r="L34" i="35"/>
  <c r="J35" i="35"/>
  <c r="K35" i="35" s="1"/>
  <c r="R35" i="35"/>
  <c r="R34" i="35"/>
  <c r="J36" i="35"/>
  <c r="K36" i="35" s="1"/>
  <c r="R36" i="35"/>
  <c r="S36" i="35" s="1"/>
  <c r="J37" i="35"/>
  <c r="K37" i="35"/>
  <c r="R37" i="35"/>
  <c r="J38" i="35"/>
  <c r="K38" i="35"/>
  <c r="R38" i="35"/>
  <c r="S38" i="35" s="1"/>
  <c r="J39" i="35"/>
  <c r="K39" i="35"/>
  <c r="R39" i="35"/>
  <c r="R40" i="35"/>
  <c r="S40" i="35" s="1"/>
  <c r="R41" i="35"/>
  <c r="R42" i="35"/>
  <c r="S42" i="35" s="1"/>
  <c r="R43" i="35"/>
  <c r="S43" i="35" s="1"/>
  <c r="R44" i="35"/>
  <c r="S44" i="35" s="1"/>
  <c r="R45" i="35"/>
  <c r="R46" i="35"/>
  <c r="S46" i="35" s="1"/>
  <c r="R47" i="35"/>
  <c r="S47" i="35" s="1"/>
  <c r="R48" i="35"/>
  <c r="S48" i="35" s="1"/>
  <c r="R49" i="35"/>
  <c r="R50" i="35"/>
  <c r="S50" i="35" s="1"/>
  <c r="R51" i="35"/>
  <c r="S51" i="35" s="1"/>
  <c r="O59" i="35"/>
  <c r="G59" i="35"/>
  <c r="E60" i="35"/>
  <c r="J60" i="35"/>
  <c r="K60" i="35" s="1"/>
  <c r="R59" i="35"/>
  <c r="J61" i="35"/>
  <c r="K61" i="35" s="1"/>
  <c r="J62" i="35"/>
  <c r="K62" i="35"/>
  <c r="J63" i="35"/>
  <c r="K63" i="35" s="1"/>
  <c r="J64" i="35"/>
  <c r="K64" i="35"/>
  <c r="O84" i="35"/>
  <c r="G84" i="35"/>
  <c r="L84" i="35" s="1"/>
  <c r="M84" i="35" s="1"/>
  <c r="E85" i="35"/>
  <c r="J85" i="35"/>
  <c r="K85" i="35" s="1"/>
  <c r="R84" i="35"/>
  <c r="E86" i="35"/>
  <c r="J86" i="35"/>
  <c r="K86" i="35" s="1"/>
  <c r="J87" i="35"/>
  <c r="K87" i="35"/>
  <c r="J88" i="35"/>
  <c r="K88" i="35" s="1"/>
  <c r="J89" i="35"/>
  <c r="K89" i="35"/>
  <c r="O109" i="35"/>
  <c r="G109" i="35"/>
  <c r="E110" i="35"/>
  <c r="J110" i="35"/>
  <c r="K110" i="35" s="1"/>
  <c r="R109" i="35"/>
  <c r="J111" i="35"/>
  <c r="K111" i="35" s="1"/>
  <c r="J112" i="35"/>
  <c r="K112" i="35"/>
  <c r="J113" i="35"/>
  <c r="K113" i="35" s="1"/>
  <c r="J114" i="35"/>
  <c r="K114" i="35" s="1"/>
  <c r="O135" i="35"/>
  <c r="G135" i="35"/>
  <c r="L135" i="35" s="1"/>
  <c r="E136" i="35"/>
  <c r="J136" i="35"/>
  <c r="K136" i="35" s="1"/>
  <c r="R135" i="35"/>
  <c r="E137" i="35"/>
  <c r="J137" i="35"/>
  <c r="K137" i="35" s="1"/>
  <c r="J138" i="35"/>
  <c r="K138" i="35"/>
  <c r="J139" i="35"/>
  <c r="K139" i="35" s="1"/>
  <c r="J140" i="35"/>
  <c r="K140" i="35"/>
  <c r="O161" i="35"/>
  <c r="P161" i="35" s="1"/>
  <c r="G161" i="35"/>
  <c r="E162" i="35"/>
  <c r="E163" i="35" s="1"/>
  <c r="J162" i="35"/>
  <c r="K162" i="35" s="1"/>
  <c r="R161" i="35"/>
  <c r="J163" i="35"/>
  <c r="K163" i="35" s="1"/>
  <c r="J164" i="35"/>
  <c r="K164" i="35"/>
  <c r="J165" i="35"/>
  <c r="K165" i="35" s="1"/>
  <c r="J166" i="35"/>
  <c r="K166" i="35"/>
  <c r="O188" i="35"/>
  <c r="G188" i="35"/>
  <c r="L188" i="35" s="1"/>
  <c r="M188" i="35" s="1"/>
  <c r="N188" i="35" s="1"/>
  <c r="E189" i="35"/>
  <c r="E190" i="35" s="1"/>
  <c r="U190" i="35" s="1"/>
  <c r="J189" i="35"/>
  <c r="K189" i="35" s="1"/>
  <c r="R188" i="35"/>
  <c r="J190" i="35"/>
  <c r="K190" i="35" s="1"/>
  <c r="J191" i="35"/>
  <c r="K191" i="35" s="1"/>
  <c r="J195" i="35"/>
  <c r="K195" i="35"/>
  <c r="O215" i="35"/>
  <c r="P215" i="35" s="1"/>
  <c r="G215" i="35"/>
  <c r="L215" i="35" s="1"/>
  <c r="E216" i="35"/>
  <c r="J216" i="35"/>
  <c r="K216" i="35" s="1"/>
  <c r="R215" i="35"/>
  <c r="J217" i="35"/>
  <c r="K217" i="35" s="1"/>
  <c r="J218" i="35"/>
  <c r="K218" i="35"/>
  <c r="J220" i="35"/>
  <c r="K220" i="35" s="1"/>
  <c r="O240" i="35"/>
  <c r="G240" i="35"/>
  <c r="L240" i="35" s="1"/>
  <c r="E241" i="35"/>
  <c r="E242" i="35" s="1"/>
  <c r="U242" i="35" s="1"/>
  <c r="J241" i="35"/>
  <c r="K241" i="35" s="1"/>
  <c r="R240" i="35"/>
  <c r="J242" i="35"/>
  <c r="K242" i="35" s="1"/>
  <c r="J243" i="35"/>
  <c r="K243" i="35" s="1"/>
  <c r="J245" i="35"/>
  <c r="K245" i="35" s="1"/>
  <c r="O266" i="35"/>
  <c r="G266" i="35"/>
  <c r="L266" i="35"/>
  <c r="M266" i="35" s="1"/>
  <c r="N266" i="35" s="1"/>
  <c r="E267" i="35"/>
  <c r="J267" i="35"/>
  <c r="K267" i="35" s="1"/>
  <c r="R266" i="35"/>
  <c r="J268" i="35"/>
  <c r="K268" i="35"/>
  <c r="J269" i="35"/>
  <c r="K269" i="35" s="1"/>
  <c r="J271" i="35"/>
  <c r="K271" i="35" s="1"/>
  <c r="O291" i="35"/>
  <c r="G291" i="35"/>
  <c r="L291" i="35" s="1"/>
  <c r="M291" i="35" s="1"/>
  <c r="E292" i="35"/>
  <c r="R292" i="35" s="1"/>
  <c r="S292" i="35" s="1"/>
  <c r="J292" i="35"/>
  <c r="K292" i="35" s="1"/>
  <c r="R291" i="35"/>
  <c r="J293" i="35"/>
  <c r="K293" i="35" s="1"/>
  <c r="J294" i="35"/>
  <c r="K294" i="35" s="1"/>
  <c r="J296" i="35"/>
  <c r="K296" i="35" s="1"/>
  <c r="O315" i="35"/>
  <c r="G315" i="35"/>
  <c r="L315" i="35"/>
  <c r="M315" i="35"/>
  <c r="E316" i="35"/>
  <c r="J316" i="35"/>
  <c r="K316" i="35" s="1"/>
  <c r="R316" i="35"/>
  <c r="S316" i="35" s="1"/>
  <c r="R315" i="35"/>
  <c r="E317" i="35"/>
  <c r="R317" i="35" s="1"/>
  <c r="S317" i="35" s="1"/>
  <c r="J317" i="35"/>
  <c r="K317" i="35" s="1"/>
  <c r="J318" i="35"/>
  <c r="K318" i="35" s="1"/>
  <c r="O339" i="35"/>
  <c r="G339" i="35"/>
  <c r="L339" i="35"/>
  <c r="M339" i="35" s="1"/>
  <c r="N339" i="35" s="1"/>
  <c r="E340" i="35"/>
  <c r="E341" i="35" s="1"/>
  <c r="J340" i="35"/>
  <c r="K340" i="35"/>
  <c r="R339" i="35"/>
  <c r="J341" i="35"/>
  <c r="K341" i="35" s="1"/>
  <c r="O362" i="35"/>
  <c r="G362" i="35"/>
  <c r="L362" i="35" s="1"/>
  <c r="E363" i="35"/>
  <c r="J363" i="35"/>
  <c r="K363" i="35" s="1"/>
  <c r="R362" i="35"/>
  <c r="J364" i="35"/>
  <c r="K364" i="35" s="1"/>
  <c r="O385" i="35"/>
  <c r="G385" i="35"/>
  <c r="L385" i="35" s="1"/>
  <c r="E386" i="35"/>
  <c r="E387" i="35" s="1"/>
  <c r="J386" i="35"/>
  <c r="K386" i="35" s="1"/>
  <c r="R385" i="35"/>
  <c r="J387" i="35"/>
  <c r="K387" i="35"/>
  <c r="O408" i="35"/>
  <c r="G408" i="35"/>
  <c r="E409" i="35"/>
  <c r="J409" i="35"/>
  <c r="K409" i="35" s="1"/>
  <c r="R408" i="35"/>
  <c r="J410" i="35"/>
  <c r="K410" i="35" s="1"/>
  <c r="O431" i="35"/>
  <c r="G431" i="35"/>
  <c r="L431" i="35"/>
  <c r="M431" i="35" s="1"/>
  <c r="N431" i="35" s="1"/>
  <c r="E432" i="35"/>
  <c r="J432" i="35"/>
  <c r="K432" i="35"/>
  <c r="R432" i="35"/>
  <c r="S432" i="35" s="1"/>
  <c r="R431" i="35"/>
  <c r="E433" i="35"/>
  <c r="R433" i="35" s="1"/>
  <c r="J433" i="35"/>
  <c r="K433" i="35" s="1"/>
  <c r="O457" i="35"/>
  <c r="P457" i="35" s="1"/>
  <c r="G457" i="35"/>
  <c r="E458" i="35"/>
  <c r="J458" i="35"/>
  <c r="K458" i="35"/>
  <c r="R457" i="35"/>
  <c r="J459" i="35"/>
  <c r="K459" i="35" s="1"/>
  <c r="O481" i="35"/>
  <c r="P481" i="35" s="1"/>
  <c r="G481" i="35"/>
  <c r="L481" i="35" s="1"/>
  <c r="E482" i="35"/>
  <c r="J482" i="35"/>
  <c r="K482" i="35"/>
  <c r="R482" i="35"/>
  <c r="S482" i="35" s="1"/>
  <c r="R481" i="35"/>
  <c r="J483" i="35"/>
  <c r="K483" i="35" s="1"/>
  <c r="O505" i="35"/>
  <c r="G505" i="35"/>
  <c r="L505" i="35" s="1"/>
  <c r="E506" i="35"/>
  <c r="U506" i="35" s="1"/>
  <c r="J506" i="35"/>
  <c r="K506" i="35"/>
  <c r="R505" i="35"/>
  <c r="J507" i="35"/>
  <c r="K507" i="35" s="1"/>
  <c r="BF1135" i="33"/>
  <c r="BE1141" i="33"/>
  <c r="P11" i="30"/>
  <c r="P10" i="30" s="1"/>
  <c r="R4" i="29" s="1"/>
  <c r="AJ782" i="23"/>
  <c r="O815" i="23"/>
  <c r="O340" i="23"/>
  <c r="O11" i="23"/>
  <c r="S12" i="23"/>
  <c r="R523" i="35"/>
  <c r="F524" i="35"/>
  <c r="U523" i="35"/>
  <c r="AC506" i="35"/>
  <c r="U505" i="35"/>
  <c r="P505" i="35"/>
  <c r="R497" i="35"/>
  <c r="F498" i="35"/>
  <c r="AC482" i="35" s="1"/>
  <c r="U497" i="35"/>
  <c r="U482" i="35"/>
  <c r="U481" i="35"/>
  <c r="R473" i="35"/>
  <c r="F474" i="35"/>
  <c r="AC458" i="35" s="1"/>
  <c r="U473" i="35"/>
  <c r="U458" i="35"/>
  <c r="U457" i="35"/>
  <c r="R449" i="35"/>
  <c r="F450" i="35"/>
  <c r="AC432" i="35" s="1"/>
  <c r="U449" i="35"/>
  <c r="U432" i="35"/>
  <c r="U431" i="35"/>
  <c r="P431" i="35"/>
  <c r="I431" i="35"/>
  <c r="R423" i="35"/>
  <c r="F424" i="35"/>
  <c r="AC409" i="35" s="1"/>
  <c r="U423" i="35"/>
  <c r="U409" i="35"/>
  <c r="U408" i="35"/>
  <c r="P408" i="35"/>
  <c r="R400" i="35"/>
  <c r="F401" i="35"/>
  <c r="U400" i="35"/>
  <c r="AC386" i="35"/>
  <c r="U387" i="35"/>
  <c r="U385" i="35"/>
  <c r="P385" i="35"/>
  <c r="R377" i="35"/>
  <c r="F378" i="35"/>
  <c r="U377" i="35"/>
  <c r="AC363" i="35"/>
  <c r="U363" i="35"/>
  <c r="U362" i="35"/>
  <c r="P362" i="35"/>
  <c r="R354" i="35"/>
  <c r="F355" i="35"/>
  <c r="AC340" i="35" s="1"/>
  <c r="U354" i="35"/>
  <c r="U339" i="35"/>
  <c r="P339" i="35"/>
  <c r="I339" i="35"/>
  <c r="R331" i="35"/>
  <c r="F332" i="35"/>
  <c r="AC316" i="35" s="1"/>
  <c r="U331" i="35"/>
  <c r="U316" i="35"/>
  <c r="U315" i="35"/>
  <c r="P315" i="35"/>
  <c r="N315" i="35"/>
  <c r="R308" i="35"/>
  <c r="F309" i="35"/>
  <c r="AC292" i="35" s="1"/>
  <c r="U308" i="35"/>
  <c r="U291" i="35"/>
  <c r="P291" i="35"/>
  <c r="N291" i="35"/>
  <c r="I291" i="35"/>
  <c r="R283" i="35"/>
  <c r="F284" i="35"/>
  <c r="U283" i="35"/>
  <c r="AC267" i="35"/>
  <c r="U267" i="35"/>
  <c r="U266" i="35"/>
  <c r="P266" i="35"/>
  <c r="I266" i="35"/>
  <c r="R258" i="35"/>
  <c r="F259" i="35"/>
  <c r="AC241" i="35" s="1"/>
  <c r="U258" i="35"/>
  <c r="U241" i="35"/>
  <c r="U240" i="35"/>
  <c r="P240" i="35"/>
  <c r="R231" i="35"/>
  <c r="F232" i="35"/>
  <c r="AC216" i="35" s="1"/>
  <c r="U231" i="35"/>
  <c r="U216" i="35"/>
  <c r="U215" i="35"/>
  <c r="R207" i="35"/>
  <c r="F208" i="35"/>
  <c r="U207" i="35"/>
  <c r="AF198" i="35"/>
  <c r="J193" i="35"/>
  <c r="K193" i="35" s="1"/>
  <c r="J194" i="35"/>
  <c r="K194" i="35"/>
  <c r="AC189" i="35"/>
  <c r="U189" i="35"/>
  <c r="U188" i="35"/>
  <c r="P188" i="35"/>
  <c r="R179" i="35"/>
  <c r="F180" i="35"/>
  <c r="AC162" i="35" s="1"/>
  <c r="U179" i="35"/>
  <c r="U163" i="35"/>
  <c r="U162" i="35"/>
  <c r="U161" i="35"/>
  <c r="R153" i="35"/>
  <c r="F154" i="35"/>
  <c r="U153" i="35"/>
  <c r="AC136" i="35"/>
  <c r="U137" i="35"/>
  <c r="U136" i="35"/>
  <c r="U135" i="35"/>
  <c r="P135" i="35"/>
  <c r="R127" i="35"/>
  <c r="F128" i="35"/>
  <c r="AC110" i="35" s="1"/>
  <c r="U127" i="35"/>
  <c r="U110" i="35"/>
  <c r="U109" i="35"/>
  <c r="P109" i="35"/>
  <c r="R102" i="35"/>
  <c r="F103" i="35"/>
  <c r="U102" i="35"/>
  <c r="AC85" i="35"/>
  <c r="U86" i="35"/>
  <c r="U85" i="35"/>
  <c r="U84" i="35"/>
  <c r="P84" i="35"/>
  <c r="N84" i="35"/>
  <c r="I84" i="35"/>
  <c r="R77" i="35"/>
  <c r="F78" i="35"/>
  <c r="AC60" i="35" s="1"/>
  <c r="U77" i="35"/>
  <c r="U60" i="35"/>
  <c r="U59" i="35"/>
  <c r="P59" i="35"/>
  <c r="R52" i="35"/>
  <c r="S52" i="35" s="1"/>
  <c r="F53" i="35"/>
  <c r="AC35" i="35" s="1"/>
  <c r="U52" i="35"/>
  <c r="U51" i="35"/>
  <c r="U50" i="35"/>
  <c r="U49" i="35"/>
  <c r="U48" i="35"/>
  <c r="U47" i="35"/>
  <c r="U46" i="35"/>
  <c r="U45" i="35"/>
  <c r="U44" i="35"/>
  <c r="U43" i="35"/>
  <c r="U42" i="35"/>
  <c r="U41" i="35"/>
  <c r="U40" i="35"/>
  <c r="U39" i="35"/>
  <c r="U38" i="35"/>
  <c r="U37" i="35"/>
  <c r="U36" i="35"/>
  <c r="U35" i="35"/>
  <c r="U34" i="35"/>
  <c r="P34" i="35"/>
  <c r="J25" i="35"/>
  <c r="K25" i="35" s="1"/>
  <c r="R25" i="35"/>
  <c r="S25" i="35" s="1"/>
  <c r="F26" i="35"/>
  <c r="AC8" i="35" s="1"/>
  <c r="U25" i="35"/>
  <c r="U24" i="35"/>
  <c r="U23" i="35"/>
  <c r="U22" i="35"/>
  <c r="U21" i="35"/>
  <c r="U20" i="35"/>
  <c r="U19" i="35"/>
  <c r="U18" i="35"/>
  <c r="U17" i="35"/>
  <c r="U16" i="35"/>
  <c r="U15" i="35"/>
  <c r="U14" i="35"/>
  <c r="U13" i="35"/>
  <c r="U12" i="35"/>
  <c r="U11" i="35"/>
  <c r="U10" i="35"/>
  <c r="U9" i="35"/>
  <c r="U8" i="35"/>
  <c r="U7" i="35"/>
  <c r="P7" i="35"/>
  <c r="N7" i="35"/>
  <c r="I7" i="35"/>
  <c r="O49" i="23"/>
  <c r="Q49" i="23" s="1"/>
  <c r="O27" i="23"/>
  <c r="AF663" i="23"/>
  <c r="S52" i="29"/>
  <c r="U52" i="29" s="1"/>
  <c r="V52" i="29" s="1"/>
  <c r="AD52" i="29"/>
  <c r="W52" i="29" s="1"/>
  <c r="S12" i="29"/>
  <c r="AD12" i="29"/>
  <c r="W12" i="29" s="1"/>
  <c r="S331" i="23"/>
  <c r="F524" i="28"/>
  <c r="AC506" i="28" s="1"/>
  <c r="U523" i="28"/>
  <c r="F498" i="28"/>
  <c r="AC482" i="28" s="1"/>
  <c r="U497" i="28"/>
  <c r="F474" i="28"/>
  <c r="AC458" i="28" s="1"/>
  <c r="U473" i="28"/>
  <c r="F450" i="28"/>
  <c r="AC432" i="28" s="1"/>
  <c r="U449" i="28"/>
  <c r="F424" i="28"/>
  <c r="AC409" i="28" s="1"/>
  <c r="U423" i="28"/>
  <c r="F401" i="28"/>
  <c r="AC386" i="28" s="1"/>
  <c r="U400" i="28"/>
  <c r="F378" i="28"/>
  <c r="AC363" i="28" s="1"/>
  <c r="U377" i="28"/>
  <c r="F355" i="28"/>
  <c r="AC340" i="28" s="1"/>
  <c r="U354" i="28"/>
  <c r="F332" i="28"/>
  <c r="AC316" i="28" s="1"/>
  <c r="U331" i="28"/>
  <c r="F309" i="28"/>
  <c r="AC292" i="28" s="1"/>
  <c r="U308" i="28"/>
  <c r="F284" i="28"/>
  <c r="AC267" i="28" s="1"/>
  <c r="U283" i="28"/>
  <c r="F259" i="28"/>
  <c r="AC241" i="28" s="1"/>
  <c r="U258" i="28"/>
  <c r="F232" i="28"/>
  <c r="AC216" i="28" s="1"/>
  <c r="U231" i="28"/>
  <c r="F208" i="28"/>
  <c r="AC189" i="28" s="1"/>
  <c r="U207" i="28"/>
  <c r="F180" i="28"/>
  <c r="AC162" i="28" s="1"/>
  <c r="U179" i="28"/>
  <c r="F154" i="28"/>
  <c r="AC136" i="28" s="1"/>
  <c r="U153" i="28"/>
  <c r="F128" i="28"/>
  <c r="AC110" i="28" s="1"/>
  <c r="U127" i="28"/>
  <c r="F103" i="28"/>
  <c r="AC85" i="28" s="1"/>
  <c r="U102" i="28"/>
  <c r="F78" i="28"/>
  <c r="AC60" i="28" s="1"/>
  <c r="U77" i="28"/>
  <c r="F53" i="28"/>
  <c r="AC35" i="28" s="1"/>
  <c r="F26" i="28"/>
  <c r="AC8" i="28" s="1"/>
  <c r="U52" i="28"/>
  <c r="S19" i="23"/>
  <c r="U19" i="23"/>
  <c r="S20" i="23"/>
  <c r="U20" i="23"/>
  <c r="S21" i="23"/>
  <c r="S22" i="23"/>
  <c r="V22" i="23"/>
  <c r="S23" i="23"/>
  <c r="V23" i="23"/>
  <c r="S24" i="23"/>
  <c r="V24" i="23"/>
  <c r="S25" i="23"/>
  <c r="V25" i="23"/>
  <c r="AE791" i="23"/>
  <c r="AE332" i="23"/>
  <c r="AE330" i="23"/>
  <c r="AE328" i="23"/>
  <c r="AE327" i="23"/>
  <c r="AE326" i="23"/>
  <c r="AE325" i="23"/>
  <c r="AE324" i="23"/>
  <c r="AE320" i="23"/>
  <c r="AE316" i="23"/>
  <c r="AE312" i="23"/>
  <c r="S799" i="23"/>
  <c r="S800" i="23"/>
  <c r="S801" i="23"/>
  <c r="S802" i="23"/>
  <c r="S803" i="23"/>
  <c r="S804" i="23"/>
  <c r="S805" i="23"/>
  <c r="S806" i="23"/>
  <c r="S807" i="23"/>
  <c r="S808" i="23"/>
  <c r="S809" i="23"/>
  <c r="S810" i="23"/>
  <c r="S811" i="23"/>
  <c r="S812" i="23"/>
  <c r="S813" i="23"/>
  <c r="S782" i="23"/>
  <c r="S783" i="23"/>
  <c r="S784" i="23"/>
  <c r="S785" i="23"/>
  <c r="S786" i="23"/>
  <c r="S787" i="23"/>
  <c r="S788" i="23"/>
  <c r="S789" i="23"/>
  <c r="S790" i="23"/>
  <c r="S791" i="23"/>
  <c r="S792" i="23"/>
  <c r="S793" i="23"/>
  <c r="S794" i="23"/>
  <c r="S795" i="23"/>
  <c r="S796" i="23"/>
  <c r="S797" i="23"/>
  <c r="S798" i="23"/>
  <c r="V820" i="23"/>
  <c r="V821" i="23"/>
  <c r="V822" i="23"/>
  <c r="V823" i="23"/>
  <c r="V824" i="23"/>
  <c r="V825" i="23"/>
  <c r="R826" i="23"/>
  <c r="P11" i="29"/>
  <c r="P10" i="29" s="1"/>
  <c r="O333" i="23"/>
  <c r="U25" i="28"/>
  <c r="AG15" i="20"/>
  <c r="AF820" i="23"/>
  <c r="S214" i="23"/>
  <c r="AF214" i="23"/>
  <c r="N34" i="34"/>
  <c r="N36" i="34" s="1"/>
  <c r="S43" i="29"/>
  <c r="AD43" i="29"/>
  <c r="W43" i="29"/>
  <c r="AF43" i="29"/>
  <c r="S44" i="29"/>
  <c r="AD44" i="29"/>
  <c r="W44" i="29"/>
  <c r="AF44" i="29"/>
  <c r="S45" i="29"/>
  <c r="U45" i="29" s="1"/>
  <c r="V45" i="29" s="1"/>
  <c r="AD45" i="29"/>
  <c r="W45" i="29" s="1"/>
  <c r="AF45" i="29"/>
  <c r="S46" i="29"/>
  <c r="U46" i="29" s="1"/>
  <c r="V46" i="29" s="1"/>
  <c r="AD46" i="29"/>
  <c r="W46" i="29" s="1"/>
  <c r="AF46" i="29"/>
  <c r="S47" i="29"/>
  <c r="AD47" i="29"/>
  <c r="W47" i="29" s="1"/>
  <c r="AF47" i="29"/>
  <c r="S48" i="29"/>
  <c r="AD48" i="29"/>
  <c r="W48" i="29" s="1"/>
  <c r="AF48" i="29"/>
  <c r="S49" i="29"/>
  <c r="AD49" i="29"/>
  <c r="W49" i="29" s="1"/>
  <c r="AF49" i="29"/>
  <c r="S50" i="29"/>
  <c r="T50" i="29" s="1"/>
  <c r="AD50" i="29"/>
  <c r="W50" i="29" s="1"/>
  <c r="AF50" i="29"/>
  <c r="S51" i="29"/>
  <c r="T51" i="29" s="1"/>
  <c r="AD51" i="29"/>
  <c r="W51" i="29" s="1"/>
  <c r="AF51" i="29"/>
  <c r="T52" i="29"/>
  <c r="AF52" i="29"/>
  <c r="T2" i="21"/>
  <c r="P11" i="34"/>
  <c r="P10" i="34" s="1"/>
  <c r="N48" i="34"/>
  <c r="N50" i="34" s="1"/>
  <c r="T102" i="30"/>
  <c r="AG102" i="30"/>
  <c r="AG101" i="30"/>
  <c r="T100" i="30"/>
  <c r="AG100" i="30"/>
  <c r="S98" i="30"/>
  <c r="AE98" i="30"/>
  <c r="W98" i="30" s="1"/>
  <c r="AG98" i="30"/>
  <c r="S43" i="34"/>
  <c r="T43" i="34" s="1"/>
  <c r="W43" i="34"/>
  <c r="AF43" i="34"/>
  <c r="S67" i="34"/>
  <c r="U67" i="34" s="1"/>
  <c r="V67" i="34" s="1"/>
  <c r="AD67" i="34"/>
  <c r="W67" i="34" s="1"/>
  <c r="AF67" i="34"/>
  <c r="AD36" i="29"/>
  <c r="W36" i="29" s="1"/>
  <c r="S36" i="29"/>
  <c r="U36" i="29" s="1"/>
  <c r="V36" i="29" s="1"/>
  <c r="AF36" i="29"/>
  <c r="S23" i="29"/>
  <c r="U23" i="29" s="1"/>
  <c r="V23" i="29" s="1"/>
  <c r="AD23" i="29"/>
  <c r="W23" i="29"/>
  <c r="AF23" i="29"/>
  <c r="S24" i="29"/>
  <c r="U24" i="29" s="1"/>
  <c r="V24" i="29" s="1"/>
  <c r="AD24" i="29"/>
  <c r="W24" i="29" s="1"/>
  <c r="AF24" i="29"/>
  <c r="S25" i="29"/>
  <c r="U25" i="29" s="1"/>
  <c r="V25" i="29" s="1"/>
  <c r="AD25" i="29"/>
  <c r="W25" i="29" s="1"/>
  <c r="AF25" i="29"/>
  <c r="S26" i="29"/>
  <c r="U26" i="29" s="1"/>
  <c r="V26" i="29" s="1"/>
  <c r="AD26" i="29"/>
  <c r="W26" i="29" s="1"/>
  <c r="AF26" i="29"/>
  <c r="S27" i="29"/>
  <c r="AD27" i="29"/>
  <c r="W27" i="29"/>
  <c r="AF27" i="29"/>
  <c r="S28" i="29"/>
  <c r="AD28" i="29"/>
  <c r="W28" i="29" s="1"/>
  <c r="AF28" i="29"/>
  <c r="S29" i="29"/>
  <c r="U29" i="29" s="1"/>
  <c r="V29" i="29" s="1"/>
  <c r="AD29" i="29"/>
  <c r="W29" i="29" s="1"/>
  <c r="AF29" i="29"/>
  <c r="AF198" i="28"/>
  <c r="S49" i="34"/>
  <c r="S50" i="34"/>
  <c r="S51" i="34"/>
  <c r="U51" i="34"/>
  <c r="V51" i="34" s="1"/>
  <c r="S52" i="34"/>
  <c r="U52" i="34" s="1"/>
  <c r="V52" i="34" s="1"/>
  <c r="S53" i="34"/>
  <c r="T53" i="34" s="1"/>
  <c r="S54" i="34"/>
  <c r="S55" i="34"/>
  <c r="S56" i="34"/>
  <c r="S48" i="34"/>
  <c r="U48" i="34" s="1"/>
  <c r="V48" i="34" s="1"/>
  <c r="AD48" i="34"/>
  <c r="W48" i="34" s="1"/>
  <c r="AF48" i="34"/>
  <c r="AD49" i="34"/>
  <c r="W49" i="34" s="1"/>
  <c r="AF49" i="34"/>
  <c r="AD50" i="34"/>
  <c r="W50" i="34" s="1"/>
  <c r="AF50" i="34"/>
  <c r="T51" i="34"/>
  <c r="AD51" i="34"/>
  <c r="W51" i="34" s="1"/>
  <c r="AF51" i="34"/>
  <c r="AD52" i="34"/>
  <c r="W52" i="34" s="1"/>
  <c r="AF52" i="34"/>
  <c r="U53" i="34"/>
  <c r="V53" i="34" s="1"/>
  <c r="AD53" i="34"/>
  <c r="W53" i="34" s="1"/>
  <c r="AF53" i="34"/>
  <c r="AD54" i="34"/>
  <c r="W54" i="34" s="1"/>
  <c r="AF54" i="34"/>
  <c r="AD55" i="34"/>
  <c r="W55" i="34" s="1"/>
  <c r="AF55" i="34"/>
  <c r="AD56" i="34"/>
  <c r="W56" i="34" s="1"/>
  <c r="AF56" i="34"/>
  <c r="S57" i="34"/>
  <c r="AD57" i="34"/>
  <c r="W57" i="34" s="1"/>
  <c r="AF57" i="34"/>
  <c r="S58" i="34"/>
  <c r="T58" i="34" s="1"/>
  <c r="AD58" i="34"/>
  <c r="W58" i="34" s="1"/>
  <c r="AF58" i="34"/>
  <c r="S59" i="34"/>
  <c r="T59" i="34" s="1"/>
  <c r="U59" i="34"/>
  <c r="V59" i="34" s="1"/>
  <c r="AD59" i="34"/>
  <c r="W59" i="34"/>
  <c r="AF59" i="34"/>
  <c r="S60" i="34"/>
  <c r="T60" i="34" s="1"/>
  <c r="AD60" i="34"/>
  <c r="W60" i="34" s="1"/>
  <c r="AF60" i="34"/>
  <c r="S61" i="34"/>
  <c r="T61" i="34"/>
  <c r="AD61" i="34"/>
  <c r="W61" i="34" s="1"/>
  <c r="AF61" i="34"/>
  <c r="S62" i="34"/>
  <c r="U62" i="34" s="1"/>
  <c r="V62" i="34" s="1"/>
  <c r="T62" i="34"/>
  <c r="AD62" i="34"/>
  <c r="W62" i="34"/>
  <c r="AF62" i="34"/>
  <c r="S34" i="34"/>
  <c r="AD34" i="34"/>
  <c r="W34" i="34"/>
  <c r="AF34" i="34"/>
  <c r="S35" i="34"/>
  <c r="W35" i="34"/>
  <c r="AF35" i="34"/>
  <c r="S36" i="34"/>
  <c r="T36" i="34" s="1"/>
  <c r="U36" i="34"/>
  <c r="V36" i="34" s="1"/>
  <c r="W36" i="34"/>
  <c r="AF36" i="34"/>
  <c r="S37" i="34"/>
  <c r="W37" i="34"/>
  <c r="AF37" i="34"/>
  <c r="S38" i="34"/>
  <c r="T38" i="34"/>
  <c r="W38" i="34"/>
  <c r="AF38" i="34"/>
  <c r="T39" i="34"/>
  <c r="U39" i="34"/>
  <c r="V39" i="34" s="1"/>
  <c r="W39" i="34"/>
  <c r="AF39" i="34"/>
  <c r="S40" i="34"/>
  <c r="W40" i="34"/>
  <c r="AF40" i="34"/>
  <c r="S41" i="34"/>
  <c r="U41" i="34"/>
  <c r="V41" i="34" s="1"/>
  <c r="W41" i="34"/>
  <c r="AF41" i="34"/>
  <c r="S42" i="34"/>
  <c r="U42" i="34" s="1"/>
  <c r="W42" i="34"/>
  <c r="AF42" i="34"/>
  <c r="S74" i="34"/>
  <c r="S73" i="34"/>
  <c r="S72" i="34"/>
  <c r="AD71" i="34"/>
  <c r="W71" i="34"/>
  <c r="S71" i="34"/>
  <c r="U71" i="34"/>
  <c r="V71" i="34" s="1"/>
  <c r="AF71" i="34"/>
  <c r="T71" i="34"/>
  <c r="AD70" i="34"/>
  <c r="W70" i="34" s="1"/>
  <c r="S70" i="34"/>
  <c r="U70" i="34" s="1"/>
  <c r="V70" i="34" s="1"/>
  <c r="AF70" i="34"/>
  <c r="AD69" i="34"/>
  <c r="W69" i="34" s="1"/>
  <c r="S69" i="34"/>
  <c r="U69" i="34" s="1"/>
  <c r="V69" i="34" s="1"/>
  <c r="AF69" i="34"/>
  <c r="T69" i="34"/>
  <c r="AD68" i="34"/>
  <c r="W68" i="34" s="1"/>
  <c r="S68" i="34"/>
  <c r="T68" i="34" s="1"/>
  <c r="AF68" i="34"/>
  <c r="AD66" i="34"/>
  <c r="W66" i="34" s="1"/>
  <c r="S66" i="34"/>
  <c r="AF66" i="34"/>
  <c r="AD65" i="34"/>
  <c r="W65" i="34" s="1"/>
  <c r="S65" i="34"/>
  <c r="U65" i="34" s="1"/>
  <c r="V65" i="34" s="1"/>
  <c r="AF65" i="34"/>
  <c r="AD64" i="34"/>
  <c r="W64" i="34" s="1"/>
  <c r="S64" i="34"/>
  <c r="U64" i="34" s="1"/>
  <c r="V64" i="34" s="1"/>
  <c r="AF64" i="34"/>
  <c r="AD63" i="34"/>
  <c r="W63" i="34" s="1"/>
  <c r="S63" i="34"/>
  <c r="AF63" i="34"/>
  <c r="AD47" i="34"/>
  <c r="W47" i="34"/>
  <c r="S47" i="34"/>
  <c r="U47" i="34"/>
  <c r="V47" i="34" s="1"/>
  <c r="AF47" i="34"/>
  <c r="AD46" i="34"/>
  <c r="W46" i="34" s="1"/>
  <c r="S46" i="34"/>
  <c r="T46" i="34" s="1"/>
  <c r="AF46" i="34"/>
  <c r="AD45" i="34"/>
  <c r="W45" i="34" s="1"/>
  <c r="S45" i="34"/>
  <c r="U45" i="34" s="1"/>
  <c r="V45" i="34" s="1"/>
  <c r="AF45" i="34"/>
  <c r="AD44" i="34"/>
  <c r="W44" i="34" s="1"/>
  <c r="S44" i="34"/>
  <c r="U44" i="34" s="1"/>
  <c r="V44" i="34" s="1"/>
  <c r="AF44" i="34"/>
  <c r="T44" i="34"/>
  <c r="AD33" i="34"/>
  <c r="W33" i="34"/>
  <c r="S33" i="34"/>
  <c r="U33" i="34"/>
  <c r="V33" i="34" s="1"/>
  <c r="AF33" i="34"/>
  <c r="T33" i="34"/>
  <c r="AD32" i="34"/>
  <c r="W32" i="34" s="1"/>
  <c r="S32" i="34"/>
  <c r="AF32" i="34"/>
  <c r="AD31" i="34"/>
  <c r="W31" i="34"/>
  <c r="S31" i="34"/>
  <c r="U31" i="34"/>
  <c r="V31" i="34" s="1"/>
  <c r="AF31" i="34"/>
  <c r="AD30" i="34"/>
  <c r="W30" i="34" s="1"/>
  <c r="S30" i="34"/>
  <c r="U30" i="34" s="1"/>
  <c r="V30" i="34" s="1"/>
  <c r="AF30" i="34"/>
  <c r="AD29" i="34"/>
  <c r="W29" i="34"/>
  <c r="S29" i="34"/>
  <c r="U29" i="34"/>
  <c r="V29" i="34" s="1"/>
  <c r="AF29" i="34"/>
  <c r="T29" i="34"/>
  <c r="AD28" i="34"/>
  <c r="W28" i="34" s="1"/>
  <c r="S28" i="34"/>
  <c r="AF28" i="34"/>
  <c r="AD27" i="34"/>
  <c r="W27" i="34"/>
  <c r="S27" i="34"/>
  <c r="U27" i="34"/>
  <c r="V27" i="34" s="1"/>
  <c r="AF27" i="34"/>
  <c r="AD26" i="34"/>
  <c r="W26" i="34" s="1"/>
  <c r="S26" i="34"/>
  <c r="T26" i="34" s="1"/>
  <c r="AF26" i="34"/>
  <c r="AD25" i="34"/>
  <c r="W25" i="34" s="1"/>
  <c r="S25" i="34"/>
  <c r="U25" i="34" s="1"/>
  <c r="V25" i="34" s="1"/>
  <c r="AF25" i="34"/>
  <c r="AD24" i="34"/>
  <c r="W24" i="34" s="1"/>
  <c r="S24" i="34"/>
  <c r="AF24" i="34"/>
  <c r="AD23" i="34"/>
  <c r="W23" i="34" s="1"/>
  <c r="S23" i="34"/>
  <c r="U23" i="34" s="1"/>
  <c r="V23" i="34" s="1"/>
  <c r="AF23" i="34"/>
  <c r="AD22" i="34"/>
  <c r="W22" i="34" s="1"/>
  <c r="S22" i="34"/>
  <c r="U22" i="34" s="1"/>
  <c r="V22" i="34" s="1"/>
  <c r="AF22" i="34"/>
  <c r="AD21" i="34"/>
  <c r="W21" i="34" s="1"/>
  <c r="S21" i="34"/>
  <c r="U21" i="34" s="1"/>
  <c r="V21" i="34" s="1"/>
  <c r="AF21" i="34"/>
  <c r="AD20" i="34"/>
  <c r="W20" i="34" s="1"/>
  <c r="S20" i="34"/>
  <c r="AF20" i="34"/>
  <c r="AD19" i="34"/>
  <c r="W19" i="34" s="1"/>
  <c r="S19" i="34"/>
  <c r="U19" i="34" s="1"/>
  <c r="V19" i="34" s="1"/>
  <c r="AF19" i="34"/>
  <c r="AD18" i="34"/>
  <c r="W18" i="34" s="1"/>
  <c r="S18" i="34"/>
  <c r="AF18" i="34"/>
  <c r="AD17" i="34"/>
  <c r="W17" i="34"/>
  <c r="S17" i="34"/>
  <c r="T17" i="34"/>
  <c r="AF17" i="34"/>
  <c r="AD16" i="34"/>
  <c r="W16" i="34" s="1"/>
  <c r="S16" i="34"/>
  <c r="U16" i="34" s="1"/>
  <c r="V16" i="34" s="1"/>
  <c r="AF16" i="34"/>
  <c r="T16" i="34"/>
  <c r="AD15" i="34"/>
  <c r="W15" i="34" s="1"/>
  <c r="S15" i="34"/>
  <c r="T15" i="34" s="1"/>
  <c r="AF15" i="34"/>
  <c r="AD14" i="34"/>
  <c r="W14" i="34" s="1"/>
  <c r="S14" i="34"/>
  <c r="T14" i="34" s="1"/>
  <c r="U14" i="34"/>
  <c r="V14" i="34" s="1"/>
  <c r="AF14" i="34"/>
  <c r="AD13" i="34"/>
  <c r="W13" i="34" s="1"/>
  <c r="S13" i="34"/>
  <c r="U13" i="34" s="1"/>
  <c r="V13" i="34" s="1"/>
  <c r="AF13" i="34"/>
  <c r="AF12" i="34"/>
  <c r="AD12" i="34"/>
  <c r="W12" i="34" s="1"/>
  <c r="S12" i="34"/>
  <c r="U12" i="34" s="1"/>
  <c r="V12" i="34" s="1"/>
  <c r="T23" i="30"/>
  <c r="T35" i="30"/>
  <c r="T39" i="30"/>
  <c r="T47" i="30"/>
  <c r="AV1044" i="33"/>
  <c r="AV1043" i="33" s="1"/>
  <c r="AV1019" i="33"/>
  <c r="AV470" i="33"/>
  <c r="AV459" i="33"/>
  <c r="AV39" i="33"/>
  <c r="AV31" i="33"/>
  <c r="AV19" i="33"/>
  <c r="S13" i="29"/>
  <c r="U13" i="29"/>
  <c r="AD13" i="29"/>
  <c r="W13" i="29"/>
  <c r="S14" i="29"/>
  <c r="U14" i="29"/>
  <c r="V14" i="29" s="1"/>
  <c r="AD14" i="29"/>
  <c r="W14" i="29" s="1"/>
  <c r="S15" i="29"/>
  <c r="U15" i="29" s="1"/>
  <c r="V15" i="29" s="1"/>
  <c r="AD15" i="29"/>
  <c r="W15" i="29"/>
  <c r="S16" i="29"/>
  <c r="U16" i="29"/>
  <c r="V16" i="29" s="1"/>
  <c r="AD16" i="29"/>
  <c r="W16" i="29" s="1"/>
  <c r="S17" i="29"/>
  <c r="U17" i="29" s="1"/>
  <c r="AD17" i="29"/>
  <c r="W17" i="29"/>
  <c r="S18" i="29"/>
  <c r="U18" i="29"/>
  <c r="V18" i="29" s="1"/>
  <c r="AD18" i="29"/>
  <c r="W18" i="29" s="1"/>
  <c r="S19" i="29"/>
  <c r="U19" i="29" s="1"/>
  <c r="V19" i="29" s="1"/>
  <c r="AD19" i="29"/>
  <c r="W19" i="29"/>
  <c r="S20" i="29"/>
  <c r="U20" i="29"/>
  <c r="V20" i="29" s="1"/>
  <c r="AD20" i="29"/>
  <c r="W20" i="29" s="1"/>
  <c r="S21" i="29"/>
  <c r="U21" i="29" s="1"/>
  <c r="V21" i="29" s="1"/>
  <c r="AD21" i="29"/>
  <c r="W21" i="29"/>
  <c r="S22" i="29"/>
  <c r="U22" i="29"/>
  <c r="AD22" i="29"/>
  <c r="W22" i="29"/>
  <c r="S30" i="29"/>
  <c r="U30" i="29"/>
  <c r="V30" i="29" s="1"/>
  <c r="AD30" i="29"/>
  <c r="W30" i="29" s="1"/>
  <c r="S31" i="29"/>
  <c r="U31" i="29" s="1"/>
  <c r="V31" i="29" s="1"/>
  <c r="AD31" i="29"/>
  <c r="W31" i="29"/>
  <c r="S32" i="29"/>
  <c r="U32" i="29"/>
  <c r="V32" i="29" s="1"/>
  <c r="AD32" i="29"/>
  <c r="W32" i="29" s="1"/>
  <c r="S33" i="29"/>
  <c r="T33" i="29" s="1"/>
  <c r="AD33" i="29"/>
  <c r="W33" i="29"/>
  <c r="S34" i="29"/>
  <c r="U34" i="29"/>
  <c r="V34" i="29" s="1"/>
  <c r="AD34" i="29"/>
  <c r="W34" i="29" s="1"/>
  <c r="S35" i="29"/>
  <c r="U35" i="29" s="1"/>
  <c r="AD35" i="29"/>
  <c r="W35" i="29"/>
  <c r="S37" i="29"/>
  <c r="U37" i="29"/>
  <c r="V37" i="29" s="1"/>
  <c r="AD37" i="29"/>
  <c r="W37" i="29" s="1"/>
  <c r="S38" i="29"/>
  <c r="T38" i="29" s="1"/>
  <c r="AD38" i="29"/>
  <c r="W38" i="29"/>
  <c r="S39" i="29"/>
  <c r="U39" i="29"/>
  <c r="V39" i="29" s="1"/>
  <c r="AD39" i="29"/>
  <c r="W39" i="29" s="1"/>
  <c r="S40" i="29"/>
  <c r="U40" i="29" s="1"/>
  <c r="V40" i="29" s="1"/>
  <c r="AD40" i="29"/>
  <c r="W40" i="29"/>
  <c r="S41" i="29"/>
  <c r="U41" i="29"/>
  <c r="V41" i="29" s="1"/>
  <c r="AD41" i="29"/>
  <c r="W41" i="29" s="1"/>
  <c r="S42" i="29"/>
  <c r="U42" i="29" s="1"/>
  <c r="V42" i="29" s="1"/>
  <c r="AD42" i="29"/>
  <c r="W42" i="29"/>
  <c r="N34" i="28"/>
  <c r="AG96" i="30"/>
  <c r="AE96" i="30"/>
  <c r="W96" i="30"/>
  <c r="S96" i="30"/>
  <c r="T96" i="30"/>
  <c r="AG94" i="30"/>
  <c r="AE94" i="30"/>
  <c r="W94" i="30" s="1"/>
  <c r="S94" i="30"/>
  <c r="U94" i="30" s="1"/>
  <c r="V94" i="30" s="1"/>
  <c r="AG92" i="30"/>
  <c r="AE92" i="30"/>
  <c r="W92" i="30" s="1"/>
  <c r="S92" i="30"/>
  <c r="T92" i="30" s="1"/>
  <c r="AG90" i="30"/>
  <c r="AE90" i="30"/>
  <c r="W90" i="30" s="1"/>
  <c r="S90" i="30"/>
  <c r="U90" i="30" s="1"/>
  <c r="V90" i="30" s="1"/>
  <c r="AG88" i="30"/>
  <c r="AE88" i="30"/>
  <c r="W88" i="30"/>
  <c r="S88" i="30"/>
  <c r="T88" i="30"/>
  <c r="AG86" i="30"/>
  <c r="AE86" i="30"/>
  <c r="W86" i="30" s="1"/>
  <c r="S86" i="30"/>
  <c r="U86" i="30" s="1"/>
  <c r="V86" i="30" s="1"/>
  <c r="AG83" i="30"/>
  <c r="AE83" i="30"/>
  <c r="W83" i="30"/>
  <c r="S83" i="30"/>
  <c r="T83" i="30"/>
  <c r="AG80" i="30"/>
  <c r="AE80" i="30"/>
  <c r="W80" i="30" s="1"/>
  <c r="S80" i="30"/>
  <c r="U80" i="30" s="1"/>
  <c r="V80" i="30" s="1"/>
  <c r="AG78" i="30"/>
  <c r="AE78" i="30"/>
  <c r="W78" i="30" s="1"/>
  <c r="S78" i="30"/>
  <c r="T78" i="30" s="1"/>
  <c r="AG76" i="30"/>
  <c r="AE76" i="30"/>
  <c r="W76" i="30" s="1"/>
  <c r="S76" i="30"/>
  <c r="U76" i="30" s="1"/>
  <c r="V76" i="30" s="1"/>
  <c r="AG72" i="30"/>
  <c r="AE72" i="30"/>
  <c r="W72" i="30"/>
  <c r="S72" i="30"/>
  <c r="T72" i="30"/>
  <c r="AG70" i="30"/>
  <c r="AE70" i="30"/>
  <c r="W70" i="30" s="1"/>
  <c r="S70" i="30"/>
  <c r="U70" i="30" s="1"/>
  <c r="V70" i="30" s="1"/>
  <c r="AG64" i="30"/>
  <c r="AE64" i="30"/>
  <c r="W64" i="30" s="1"/>
  <c r="S64" i="30"/>
  <c r="T64" i="30" s="1"/>
  <c r="AG62" i="30"/>
  <c r="AE62" i="30"/>
  <c r="W62" i="30" s="1"/>
  <c r="S62" i="30"/>
  <c r="U62" i="30" s="1"/>
  <c r="V62" i="30" s="1"/>
  <c r="AG60" i="30"/>
  <c r="AE60" i="30"/>
  <c r="W60" i="30"/>
  <c r="S60" i="30"/>
  <c r="T60" i="30"/>
  <c r="AG58" i="30"/>
  <c r="AE58" i="30"/>
  <c r="W58" i="30" s="1"/>
  <c r="S58" i="30"/>
  <c r="U58" i="30" s="1"/>
  <c r="V58" i="30" s="1"/>
  <c r="AG55" i="30"/>
  <c r="AE55" i="30"/>
  <c r="W55" i="30" s="1"/>
  <c r="S55" i="30"/>
  <c r="T55" i="30" s="1"/>
  <c r="AG52" i="30"/>
  <c r="AE52" i="30"/>
  <c r="W52" i="30" s="1"/>
  <c r="S52" i="30"/>
  <c r="U52" i="30" s="1"/>
  <c r="V52" i="30" s="1"/>
  <c r="AG50" i="30"/>
  <c r="AE50" i="30"/>
  <c r="W50" i="30"/>
  <c r="S50" i="30"/>
  <c r="T50" i="30"/>
  <c r="AG48" i="30"/>
  <c r="AE48" i="30"/>
  <c r="W48" i="30" s="1"/>
  <c r="S48" i="30"/>
  <c r="U48" i="30" s="1"/>
  <c r="V48" i="30" s="1"/>
  <c r="AG47" i="30"/>
  <c r="AD12" i="21"/>
  <c r="W12" i="21" s="1"/>
  <c r="AD13" i="21"/>
  <c r="W13" i="21" s="1"/>
  <c r="AD14" i="21"/>
  <c r="W14" i="21" s="1"/>
  <c r="AD15" i="21"/>
  <c r="W15" i="21" s="1"/>
  <c r="AD16" i="21"/>
  <c r="W16" i="21" s="1"/>
  <c r="AD17" i="21"/>
  <c r="W17" i="21" s="1"/>
  <c r="AD18" i="21"/>
  <c r="W18" i="21" s="1"/>
  <c r="AD19" i="21"/>
  <c r="W19" i="21" s="1"/>
  <c r="AD20" i="21"/>
  <c r="W20" i="21" s="1"/>
  <c r="AD21" i="21"/>
  <c r="W21" i="21" s="1"/>
  <c r="AD22" i="21"/>
  <c r="W22" i="21" s="1"/>
  <c r="AD23" i="21"/>
  <c r="W23" i="21" s="1"/>
  <c r="AD24" i="21"/>
  <c r="W24" i="21" s="1"/>
  <c r="AD25" i="21"/>
  <c r="W25" i="21" s="1"/>
  <c r="AD26" i="21"/>
  <c r="W26" i="21" s="1"/>
  <c r="AD27" i="21"/>
  <c r="W27" i="21" s="1"/>
  <c r="AD28" i="21"/>
  <c r="W28" i="21" s="1"/>
  <c r="AD29" i="21"/>
  <c r="W29" i="21" s="1"/>
  <c r="AD30" i="21"/>
  <c r="W30" i="21" s="1"/>
  <c r="AD31" i="21"/>
  <c r="W31" i="21" s="1"/>
  <c r="AD32" i="21"/>
  <c r="W32" i="21" s="1"/>
  <c r="AD33" i="21"/>
  <c r="W33" i="21" s="1"/>
  <c r="AD34" i="21"/>
  <c r="W34" i="21" s="1"/>
  <c r="S48" i="21"/>
  <c r="AD48" i="21"/>
  <c r="W48" i="21"/>
  <c r="AF48" i="21"/>
  <c r="P11" i="27"/>
  <c r="P10" i="27" s="1"/>
  <c r="S105" i="30"/>
  <c r="S104" i="30"/>
  <c r="S103" i="30"/>
  <c r="AG46" i="30"/>
  <c r="T46" i="30"/>
  <c r="AG45" i="30"/>
  <c r="T45" i="30"/>
  <c r="AG44" i="30"/>
  <c r="T44" i="30"/>
  <c r="AG43" i="30"/>
  <c r="T43" i="30"/>
  <c r="AG42" i="30"/>
  <c r="T42" i="30"/>
  <c r="AG41" i="30"/>
  <c r="T41" i="30"/>
  <c r="AG40" i="30"/>
  <c r="T40" i="30"/>
  <c r="AG39" i="30"/>
  <c r="AG38" i="30"/>
  <c r="T38" i="30"/>
  <c r="AG37" i="30"/>
  <c r="AG36" i="30"/>
  <c r="T36" i="30"/>
  <c r="AG35" i="30"/>
  <c r="AG34" i="30"/>
  <c r="T34" i="30"/>
  <c r="AG33" i="30"/>
  <c r="T33" i="30"/>
  <c r="AG32" i="30"/>
  <c r="T32" i="30"/>
  <c r="AG31" i="30"/>
  <c r="T31" i="30"/>
  <c r="AG30" i="30"/>
  <c r="T30" i="30"/>
  <c r="AG29" i="30"/>
  <c r="T29" i="30"/>
  <c r="AG28" i="30"/>
  <c r="T28" i="30"/>
  <c r="AG27" i="30"/>
  <c r="T27" i="30"/>
  <c r="AG26" i="30"/>
  <c r="T26" i="30"/>
  <c r="AG25" i="30"/>
  <c r="T25" i="30"/>
  <c r="AG24" i="30"/>
  <c r="T24" i="30"/>
  <c r="AG23" i="30"/>
  <c r="AG22" i="30"/>
  <c r="AG21" i="30"/>
  <c r="AG20" i="30"/>
  <c r="T20" i="30"/>
  <c r="AG19" i="30"/>
  <c r="T19" i="30"/>
  <c r="AG18" i="30"/>
  <c r="T18" i="30"/>
  <c r="AG17" i="30"/>
  <c r="T17" i="30"/>
  <c r="AG16" i="30"/>
  <c r="AG15" i="30"/>
  <c r="T15" i="30"/>
  <c r="AG14" i="30"/>
  <c r="T14" i="30"/>
  <c r="AG13" i="30"/>
  <c r="T13" i="30"/>
  <c r="AG12" i="30"/>
  <c r="T12" i="30"/>
  <c r="S22" i="27"/>
  <c r="T22" i="27" s="1"/>
  <c r="U22" i="27"/>
  <c r="V22" i="27" s="1"/>
  <c r="AD22" i="27"/>
  <c r="W22" i="27" s="1"/>
  <c r="AF22" i="27"/>
  <c r="S24" i="27"/>
  <c r="U24" i="27" s="1"/>
  <c r="V24" i="27" s="1"/>
  <c r="AD24" i="27"/>
  <c r="W24" i="27" s="1"/>
  <c r="AF24" i="27"/>
  <c r="S26" i="27"/>
  <c r="AD26" i="27"/>
  <c r="W26" i="27" s="1"/>
  <c r="AF26" i="27"/>
  <c r="S28" i="27"/>
  <c r="T28" i="27" s="1"/>
  <c r="U28" i="27"/>
  <c r="V28" i="27" s="1"/>
  <c r="AD28" i="27"/>
  <c r="W28" i="27" s="1"/>
  <c r="AF28" i="27"/>
  <c r="S34" i="27"/>
  <c r="T34" i="27" s="1"/>
  <c r="AD34" i="27"/>
  <c r="W34" i="27" s="1"/>
  <c r="AF34" i="27"/>
  <c r="S36" i="27"/>
  <c r="AD36" i="27"/>
  <c r="W36" i="27" s="1"/>
  <c r="AF36" i="27"/>
  <c r="S40" i="27"/>
  <c r="AD40" i="27"/>
  <c r="W40" i="27" s="1"/>
  <c r="AF40" i="27"/>
  <c r="S42" i="27"/>
  <c r="AD42" i="27"/>
  <c r="W42" i="27" s="1"/>
  <c r="AF42" i="27"/>
  <c r="S44" i="27"/>
  <c r="U44" i="27" s="1"/>
  <c r="V44" i="27" s="1"/>
  <c r="T44" i="27"/>
  <c r="AD44" i="27"/>
  <c r="W44" i="27"/>
  <c r="AF44" i="27"/>
  <c r="S47" i="27"/>
  <c r="T47" i="27" s="1"/>
  <c r="AD47" i="27"/>
  <c r="W47" i="27" s="1"/>
  <c r="AF47" i="27"/>
  <c r="S50" i="27"/>
  <c r="AD50" i="27"/>
  <c r="W50" i="27" s="1"/>
  <c r="AF50" i="27"/>
  <c r="S52" i="27"/>
  <c r="U52" i="27"/>
  <c r="V52" i="27" s="1"/>
  <c r="T52" i="27"/>
  <c r="AD52" i="27"/>
  <c r="W52" i="27" s="1"/>
  <c r="AF52" i="27"/>
  <c r="S54" i="27"/>
  <c r="T54" i="27" s="1"/>
  <c r="AD54" i="27"/>
  <c r="W54" i="27" s="1"/>
  <c r="AF54" i="27"/>
  <c r="S56" i="27"/>
  <c r="AD56" i="27"/>
  <c r="W56" i="27" s="1"/>
  <c r="AF56" i="27"/>
  <c r="S58" i="27"/>
  <c r="AD58" i="27"/>
  <c r="W58" i="27" s="1"/>
  <c r="AF58" i="27"/>
  <c r="S60" i="27"/>
  <c r="AD60" i="27"/>
  <c r="W60" i="27" s="1"/>
  <c r="AF60" i="27"/>
  <c r="S62" i="27"/>
  <c r="T62" i="27" s="1"/>
  <c r="U62" i="27"/>
  <c r="V62" i="27" s="1"/>
  <c r="AD62" i="27"/>
  <c r="W62" i="27" s="1"/>
  <c r="AF62" i="27"/>
  <c r="U24" i="28"/>
  <c r="U23" i="28"/>
  <c r="U22" i="28"/>
  <c r="U21" i="28"/>
  <c r="U20" i="28"/>
  <c r="U19" i="28"/>
  <c r="U18" i="28"/>
  <c r="U17" i="28"/>
  <c r="U16" i="28"/>
  <c r="U15" i="28"/>
  <c r="U14" i="28"/>
  <c r="U13" i="28"/>
  <c r="U12" i="28"/>
  <c r="U11" i="28"/>
  <c r="U10" i="28"/>
  <c r="U9" i="28"/>
  <c r="U8" i="28"/>
  <c r="U7" i="28"/>
  <c r="I7" i="28"/>
  <c r="AD12" i="27"/>
  <c r="W12" i="27" s="1"/>
  <c r="S12" i="27"/>
  <c r="AF12" i="27"/>
  <c r="T26" i="29"/>
  <c r="T29" i="29"/>
  <c r="AF30" i="29"/>
  <c r="T31" i="29"/>
  <c r="AF31" i="29"/>
  <c r="AF32" i="29"/>
  <c r="AF33" i="29"/>
  <c r="T34" i="29"/>
  <c r="AF34" i="29"/>
  <c r="AF35" i="29"/>
  <c r="T36" i="29"/>
  <c r="T37" i="29"/>
  <c r="AF37" i="29"/>
  <c r="AF38" i="29"/>
  <c r="T39" i="29"/>
  <c r="AF39" i="29"/>
  <c r="AF40" i="29"/>
  <c r="AF41" i="29"/>
  <c r="AF42" i="29"/>
  <c r="AF12" i="29"/>
  <c r="T13" i="29"/>
  <c r="AF13" i="29"/>
  <c r="T14" i="29"/>
  <c r="AF14" i="29"/>
  <c r="T15" i="29"/>
  <c r="AF15" i="29"/>
  <c r="T16" i="29"/>
  <c r="AF16" i="29"/>
  <c r="T17" i="29"/>
  <c r="AF17" i="29"/>
  <c r="T18" i="29"/>
  <c r="AF18" i="29"/>
  <c r="T19" i="29"/>
  <c r="AF19" i="29"/>
  <c r="T20" i="29"/>
  <c r="AF20" i="29"/>
  <c r="T21" i="29"/>
  <c r="AF21" i="29"/>
  <c r="T22" i="29"/>
  <c r="AF22" i="29"/>
  <c r="U505" i="28"/>
  <c r="P481" i="28"/>
  <c r="U481" i="28"/>
  <c r="P457" i="28"/>
  <c r="U457" i="28"/>
  <c r="P362" i="28"/>
  <c r="P385" i="28"/>
  <c r="U431" i="28"/>
  <c r="U409" i="28"/>
  <c r="U408" i="28"/>
  <c r="P408" i="28"/>
  <c r="U385" i="28"/>
  <c r="U362" i="28"/>
  <c r="U339" i="28"/>
  <c r="P339" i="28"/>
  <c r="U315" i="28"/>
  <c r="P315" i="28"/>
  <c r="U291" i="28"/>
  <c r="P291" i="28"/>
  <c r="P266" i="28"/>
  <c r="U267" i="28"/>
  <c r="U266" i="28"/>
  <c r="P240" i="28"/>
  <c r="U241" i="28"/>
  <c r="U240" i="28"/>
  <c r="U215" i="28"/>
  <c r="P215" i="28"/>
  <c r="U189" i="28"/>
  <c r="J193" i="28"/>
  <c r="K193" i="28" s="1"/>
  <c r="J194" i="28"/>
  <c r="K194" i="28" s="1"/>
  <c r="P161" i="28"/>
  <c r="U188" i="28"/>
  <c r="P188" i="28"/>
  <c r="U161" i="28"/>
  <c r="P135" i="28"/>
  <c r="U135" i="28"/>
  <c r="U110" i="28"/>
  <c r="U109" i="28"/>
  <c r="P109" i="28"/>
  <c r="S55" i="29"/>
  <c r="S54" i="29"/>
  <c r="S53" i="29"/>
  <c r="T25" i="29"/>
  <c r="T24" i="29"/>
  <c r="T23" i="29"/>
  <c r="U85" i="28"/>
  <c r="U84" i="28"/>
  <c r="P84" i="28"/>
  <c r="P34" i="28"/>
  <c r="S64" i="27"/>
  <c r="S65" i="27"/>
  <c r="S66" i="27"/>
  <c r="P59" i="28"/>
  <c r="U44" i="28"/>
  <c r="U45" i="28"/>
  <c r="U46" i="28"/>
  <c r="U47" i="28"/>
  <c r="U48" i="28"/>
  <c r="U49" i="28"/>
  <c r="U50" i="28"/>
  <c r="U51" i="28"/>
  <c r="U59" i="28"/>
  <c r="U43" i="28"/>
  <c r="U42" i="28"/>
  <c r="U41" i="28"/>
  <c r="U40" i="28"/>
  <c r="U39" i="28"/>
  <c r="U38" i="28"/>
  <c r="U37" i="28"/>
  <c r="U36" i="28"/>
  <c r="U35" i="28"/>
  <c r="U34" i="28"/>
  <c r="S14" i="27"/>
  <c r="U14" i="27" s="1"/>
  <c r="V14" i="27" s="1"/>
  <c r="AD14" i="27"/>
  <c r="W14" i="27" s="1"/>
  <c r="AF14" i="27"/>
  <c r="S16" i="27"/>
  <c r="T16" i="27" s="1"/>
  <c r="U16" i="27"/>
  <c r="V16" i="27" s="1"/>
  <c r="AD16" i="27"/>
  <c r="W16" i="27" s="1"/>
  <c r="AF16" i="27"/>
  <c r="S19" i="27"/>
  <c r="T19" i="27" s="1"/>
  <c r="U19" i="27"/>
  <c r="V19" i="27" s="1"/>
  <c r="AD19" i="27"/>
  <c r="W19" i="27" s="1"/>
  <c r="AF19" i="27"/>
  <c r="S763" i="23"/>
  <c r="S764" i="23"/>
  <c r="S765" i="23"/>
  <c r="S766" i="23"/>
  <c r="S767" i="23"/>
  <c r="S768" i="23"/>
  <c r="S769" i="23"/>
  <c r="S770" i="23"/>
  <c r="S771" i="23"/>
  <c r="S772" i="23"/>
  <c r="S773" i="23"/>
  <c r="S774" i="23"/>
  <c r="S775" i="23"/>
  <c r="S776" i="23"/>
  <c r="S777" i="23"/>
  <c r="S778" i="23"/>
  <c r="S779" i="23"/>
  <c r="S780" i="23"/>
  <c r="S781" i="23"/>
  <c r="R1216" i="26"/>
  <c r="AF1215" i="26"/>
  <c r="R1214" i="26"/>
  <c r="AC1213" i="26"/>
  <c r="V1213" i="26" s="1"/>
  <c r="R1213" i="26"/>
  <c r="AC1212" i="26"/>
  <c r="V1212" i="26" s="1"/>
  <c r="R1212" i="26"/>
  <c r="T1212" i="26" s="1"/>
  <c r="AC1211" i="26"/>
  <c r="V1211" i="26" s="1"/>
  <c r="R1211" i="26"/>
  <c r="S1211" i="26" s="1"/>
  <c r="AC1210" i="26"/>
  <c r="V1210" i="26" s="1"/>
  <c r="R1210" i="26"/>
  <c r="AC1209" i="26"/>
  <c r="V1209" i="26" s="1"/>
  <c r="R1209" i="26"/>
  <c r="AC1208" i="26"/>
  <c r="V1208" i="26" s="1"/>
  <c r="R1208" i="26"/>
  <c r="S1208" i="26" s="1"/>
  <c r="AC1207" i="26"/>
  <c r="V1207" i="26" s="1"/>
  <c r="R1207" i="26"/>
  <c r="T1207" i="26" s="1"/>
  <c r="AC1206" i="26"/>
  <c r="V1206" i="26" s="1"/>
  <c r="R1206" i="26"/>
  <c r="T1206" i="26" s="1"/>
  <c r="U1206" i="26" s="1"/>
  <c r="S1206" i="26"/>
  <c r="AC1205" i="26"/>
  <c r="V1205" i="26"/>
  <c r="R1205" i="26"/>
  <c r="T1205" i="26"/>
  <c r="U1205" i="26" s="1"/>
  <c r="S1205" i="26"/>
  <c r="AC1204" i="26"/>
  <c r="V1204" i="26" s="1"/>
  <c r="R1204" i="26"/>
  <c r="AC1203" i="26"/>
  <c r="V1203" i="26" s="1"/>
  <c r="R1203" i="26"/>
  <c r="AC1202" i="26"/>
  <c r="V1202" i="26"/>
  <c r="R1202" i="26"/>
  <c r="T1202" i="26" s="1"/>
  <c r="U1202" i="26" s="1"/>
  <c r="S1202" i="26"/>
  <c r="AC1201" i="26"/>
  <c r="V1201" i="26"/>
  <c r="R1201" i="26"/>
  <c r="AC1200" i="26"/>
  <c r="V1200" i="26" s="1"/>
  <c r="R1200" i="26"/>
  <c r="T1200" i="26" s="1"/>
  <c r="U1200" i="26" s="1"/>
  <c r="AC1199" i="26"/>
  <c r="V1199" i="26" s="1"/>
  <c r="R1199" i="26"/>
  <c r="T1199" i="26" s="1"/>
  <c r="AC1198" i="26"/>
  <c r="V1198" i="26" s="1"/>
  <c r="R1198" i="26"/>
  <c r="S1198" i="26" s="1"/>
  <c r="O1197" i="26"/>
  <c r="U1176" i="26"/>
  <c r="AB1176" i="26" s="1"/>
  <c r="V1176" i="26"/>
  <c r="S1176" i="26"/>
  <c r="U1175" i="26"/>
  <c r="AB1175" i="26" s="1"/>
  <c r="V1175" i="26"/>
  <c r="S1175" i="26"/>
  <c r="U1174" i="26"/>
  <c r="AB1174" i="26" s="1"/>
  <c r="V1174" i="26"/>
  <c r="S1174" i="26"/>
  <c r="U1173" i="26"/>
  <c r="AB1173" i="26" s="1"/>
  <c r="V1173" i="26"/>
  <c r="S1173" i="26"/>
  <c r="U1172" i="26"/>
  <c r="AB1172" i="26" s="1"/>
  <c r="V1172" i="26"/>
  <c r="S1172" i="26"/>
  <c r="U1171" i="26"/>
  <c r="AB1171" i="26" s="1"/>
  <c r="V1171" i="26"/>
  <c r="S1171" i="26"/>
  <c r="U1170" i="26"/>
  <c r="AB1170" i="26" s="1"/>
  <c r="V1170" i="26"/>
  <c r="S1170" i="26"/>
  <c r="U1169" i="26"/>
  <c r="AB1169" i="26" s="1"/>
  <c r="V1169" i="26"/>
  <c r="S1169" i="26"/>
  <c r="U1168" i="26"/>
  <c r="AB1168" i="26" s="1"/>
  <c r="V1168" i="26"/>
  <c r="S1168" i="26"/>
  <c r="U1167" i="26"/>
  <c r="AB1167" i="26" s="1"/>
  <c r="V1167" i="26"/>
  <c r="S1167" i="26"/>
  <c r="U1166" i="26"/>
  <c r="AB1166" i="26" s="1"/>
  <c r="V1166" i="26"/>
  <c r="S1166" i="26"/>
  <c r="U1165" i="26"/>
  <c r="AB1165" i="26" s="1"/>
  <c r="V1165" i="26"/>
  <c r="S1165" i="26"/>
  <c r="U1164" i="26"/>
  <c r="AB1164" i="26" s="1"/>
  <c r="V1164" i="26"/>
  <c r="S1164" i="26"/>
  <c r="U1163" i="26"/>
  <c r="AB1163" i="26" s="1"/>
  <c r="V1163" i="26"/>
  <c r="S1163" i="26"/>
  <c r="U1162" i="26"/>
  <c r="AB1162" i="26" s="1"/>
  <c r="V1162" i="26"/>
  <c r="S1162" i="26"/>
  <c r="U1161" i="26"/>
  <c r="AB1161" i="26" s="1"/>
  <c r="V1161" i="26"/>
  <c r="S1161" i="26"/>
  <c r="U1160" i="26"/>
  <c r="AB1160" i="26" s="1"/>
  <c r="V1160" i="26"/>
  <c r="S1160" i="26"/>
  <c r="U1159" i="26"/>
  <c r="AB1159" i="26" s="1"/>
  <c r="V1159" i="26"/>
  <c r="S1159" i="26"/>
  <c r="U1158" i="26"/>
  <c r="AB1158" i="26" s="1"/>
  <c r="V1158" i="26"/>
  <c r="S1158" i="26"/>
  <c r="U1157" i="26"/>
  <c r="AB1157" i="26" s="1"/>
  <c r="V1157" i="26"/>
  <c r="S1157" i="26"/>
  <c r="U1156" i="26"/>
  <c r="AB1156" i="26" s="1"/>
  <c r="AD1156" i="26" s="1"/>
  <c r="V1156" i="26"/>
  <c r="S1156" i="26"/>
  <c r="U1155" i="26"/>
  <c r="AB1155" i="26" s="1"/>
  <c r="V1155" i="26"/>
  <c r="S1155" i="26"/>
  <c r="U1154" i="26"/>
  <c r="AB1154" i="26" s="1"/>
  <c r="V1154" i="26"/>
  <c r="S1154" i="26"/>
  <c r="U1153" i="26"/>
  <c r="AB1153" i="26" s="1"/>
  <c r="V1153" i="26"/>
  <c r="S1153" i="26"/>
  <c r="U1152" i="26"/>
  <c r="AB1152" i="26" s="1"/>
  <c r="AD1152" i="26" s="1"/>
  <c r="V1152" i="26"/>
  <c r="S1152" i="26"/>
  <c r="U1151" i="26"/>
  <c r="AB1151" i="26" s="1"/>
  <c r="V1151" i="26"/>
  <c r="S1151" i="26"/>
  <c r="U1150" i="26"/>
  <c r="AB1150" i="26" s="1"/>
  <c r="AF1150" i="26" s="1"/>
  <c r="V1150" i="26"/>
  <c r="S1150" i="26"/>
  <c r="U1149" i="26"/>
  <c r="AB1149" i="26" s="1"/>
  <c r="V1149" i="26"/>
  <c r="S1149" i="26"/>
  <c r="U1148" i="26"/>
  <c r="AB1148" i="26" s="1"/>
  <c r="V1148" i="26"/>
  <c r="S1148" i="26"/>
  <c r="U1147" i="26"/>
  <c r="AB1147" i="26" s="1"/>
  <c r="V1147" i="26"/>
  <c r="S1147" i="26"/>
  <c r="U1146" i="26"/>
  <c r="AB1146" i="26" s="1"/>
  <c r="AF1146" i="26" s="1"/>
  <c r="V1146" i="26"/>
  <c r="S1146" i="26"/>
  <c r="U1145" i="26"/>
  <c r="AB1145" i="26" s="1"/>
  <c r="V1145" i="26"/>
  <c r="S1145" i="26"/>
  <c r="U1144" i="26"/>
  <c r="AB1144" i="26" s="1"/>
  <c r="V1144" i="26"/>
  <c r="S1144" i="26"/>
  <c r="U1143" i="26"/>
  <c r="AB1143" i="26" s="1"/>
  <c r="V1143" i="26"/>
  <c r="S1143" i="26"/>
  <c r="U1142" i="26"/>
  <c r="AB1142" i="26" s="1"/>
  <c r="AF1142" i="26" s="1"/>
  <c r="V1142" i="26"/>
  <c r="S1142" i="26"/>
  <c r="U1141" i="26"/>
  <c r="AB1141" i="26" s="1"/>
  <c r="V1141" i="26"/>
  <c r="S1141" i="26"/>
  <c r="U1140" i="26"/>
  <c r="AB1140" i="26" s="1"/>
  <c r="V1140" i="26"/>
  <c r="S1140" i="26"/>
  <c r="U1139" i="26"/>
  <c r="AB1139" i="26" s="1"/>
  <c r="V1139" i="26"/>
  <c r="S1139" i="26"/>
  <c r="U1138" i="26"/>
  <c r="AB1138" i="26" s="1"/>
  <c r="AF1138" i="26" s="1"/>
  <c r="AD1138" i="26"/>
  <c r="V1138" i="26"/>
  <c r="S1138" i="26"/>
  <c r="U1137" i="26"/>
  <c r="AB1137" i="26"/>
  <c r="V1137" i="26"/>
  <c r="S1137" i="26"/>
  <c r="U1136" i="26"/>
  <c r="AB1136" i="26"/>
  <c r="V1136" i="26"/>
  <c r="S1136" i="26"/>
  <c r="U1135" i="26"/>
  <c r="AB1135" i="26"/>
  <c r="V1135" i="26"/>
  <c r="S1135" i="26"/>
  <c r="U1134" i="26"/>
  <c r="AB1134" i="26"/>
  <c r="AF1134" i="26" s="1"/>
  <c r="V1134" i="26"/>
  <c r="S1134" i="26"/>
  <c r="U1133" i="26"/>
  <c r="AB1133" i="26" s="1"/>
  <c r="V1133" i="26"/>
  <c r="S1133" i="26"/>
  <c r="U1132" i="26"/>
  <c r="AB1132" i="26" s="1"/>
  <c r="V1132" i="26"/>
  <c r="S1132" i="26"/>
  <c r="U1131" i="26"/>
  <c r="AB1131" i="26" s="1"/>
  <c r="V1131" i="26"/>
  <c r="S1131" i="26"/>
  <c r="U1130" i="26"/>
  <c r="AB1130" i="26" s="1"/>
  <c r="AF1130" i="26" s="1"/>
  <c r="V1130" i="26"/>
  <c r="S1130" i="26"/>
  <c r="U1129" i="26"/>
  <c r="AB1129" i="26"/>
  <c r="V1129" i="26"/>
  <c r="S1129" i="26"/>
  <c r="U1128" i="26"/>
  <c r="AB1128" i="26"/>
  <c r="V1128" i="26"/>
  <c r="S1128" i="26"/>
  <c r="U1127" i="26"/>
  <c r="AB1127" i="26"/>
  <c r="V1127" i="26"/>
  <c r="S1127" i="26"/>
  <c r="R1126" i="26"/>
  <c r="T1126" i="26"/>
  <c r="U1126" i="26" s="1"/>
  <c r="AA1126" i="26" s="1"/>
  <c r="V1126" i="26"/>
  <c r="R1125" i="26"/>
  <c r="S1125" i="26" s="1"/>
  <c r="V1125" i="26"/>
  <c r="R1124" i="26"/>
  <c r="T1124" i="26" s="1"/>
  <c r="U1124" i="26" s="1"/>
  <c r="AA1124" i="26" s="1"/>
  <c r="V1124" i="26"/>
  <c r="R1123" i="26"/>
  <c r="T1123" i="26"/>
  <c r="U1123" i="26" s="1"/>
  <c r="AA1123" i="26" s="1"/>
  <c r="V1123" i="26"/>
  <c r="S1123" i="26"/>
  <c r="R1122" i="26"/>
  <c r="T1122" i="26"/>
  <c r="U1122" i="26" s="1"/>
  <c r="AA1122" i="26" s="1"/>
  <c r="V1122" i="26"/>
  <c r="R1121" i="26"/>
  <c r="T1121" i="26" s="1"/>
  <c r="U1121" i="26" s="1"/>
  <c r="AA1121" i="26" s="1"/>
  <c r="AE1121" i="26" s="1"/>
  <c r="V1121" i="26"/>
  <c r="R1120" i="26"/>
  <c r="T1120" i="26" s="1"/>
  <c r="U1120" i="26" s="1"/>
  <c r="AA1120" i="26" s="1"/>
  <c r="V1120" i="26"/>
  <c r="R1119" i="26"/>
  <c r="S1119" i="26" s="1"/>
  <c r="V1119" i="26"/>
  <c r="R1118" i="26"/>
  <c r="T1118" i="26" s="1"/>
  <c r="U1118" i="26" s="1"/>
  <c r="AA1118" i="26" s="1"/>
  <c r="V1118" i="26"/>
  <c r="R1117" i="26"/>
  <c r="T1117" i="26"/>
  <c r="U1117" i="26" s="1"/>
  <c r="AA1117" i="26" s="1"/>
  <c r="AB1117" i="26" s="1"/>
  <c r="V1117" i="26"/>
  <c r="S1117" i="26"/>
  <c r="R1116" i="26"/>
  <c r="T1116" i="26"/>
  <c r="U1116" i="26" s="1"/>
  <c r="AA1116" i="26" s="1"/>
  <c r="AE1116" i="26" s="1"/>
  <c r="V1116" i="26"/>
  <c r="R1115" i="26"/>
  <c r="V1115" i="26"/>
  <c r="R1114" i="26"/>
  <c r="AC1114" i="26"/>
  <c r="R1113" i="26"/>
  <c r="AC1113" i="26"/>
  <c r="R1112" i="26"/>
  <c r="T1112" i="26" s="1"/>
  <c r="U1112" i="26" s="1"/>
  <c r="AC1112" i="26"/>
  <c r="R1111" i="26"/>
  <c r="AC1111" i="26"/>
  <c r="R1110" i="26"/>
  <c r="AC1110" i="26"/>
  <c r="R1109" i="26"/>
  <c r="AC1109" i="26"/>
  <c r="R1108" i="26"/>
  <c r="T1108" i="26" s="1"/>
  <c r="AC1108" i="26"/>
  <c r="S1108" i="26"/>
  <c r="R1107" i="26"/>
  <c r="AC1107" i="26"/>
  <c r="R1106" i="26"/>
  <c r="AC1106" i="26"/>
  <c r="R1105" i="26"/>
  <c r="T1105" i="26" s="1"/>
  <c r="U1105" i="26" s="1"/>
  <c r="AC1105" i="26"/>
  <c r="S1105" i="26"/>
  <c r="R1104" i="26"/>
  <c r="AC1104" i="26"/>
  <c r="R1103" i="26"/>
  <c r="AC1103" i="26"/>
  <c r="R1102" i="26"/>
  <c r="T1102" i="26" s="1"/>
  <c r="U1102" i="26" s="1"/>
  <c r="AC1102" i="26"/>
  <c r="R1101" i="26"/>
  <c r="AC1101" i="26"/>
  <c r="R1100" i="26"/>
  <c r="T1100" i="26"/>
  <c r="U1100" i="26" s="1"/>
  <c r="AC1100" i="26"/>
  <c r="S1100" i="26"/>
  <c r="R1099" i="26"/>
  <c r="S1099" i="26" s="1"/>
  <c r="AC1099" i="26"/>
  <c r="R1098" i="26"/>
  <c r="AC1098" i="26"/>
  <c r="R1097" i="26"/>
  <c r="T1097" i="26"/>
  <c r="U1097" i="26" s="1"/>
  <c r="AC1097" i="26"/>
  <c r="R1096" i="26"/>
  <c r="AC1096" i="26"/>
  <c r="R1095" i="26"/>
  <c r="AC1095" i="26"/>
  <c r="R1094" i="26"/>
  <c r="T1094" i="26" s="1"/>
  <c r="AC1094" i="26"/>
  <c r="R1093" i="26"/>
  <c r="AC1093" i="26"/>
  <c r="R1092" i="26"/>
  <c r="AC1092" i="26"/>
  <c r="AC1091" i="26"/>
  <c r="V1091" i="26" s="1"/>
  <c r="R1091" i="26"/>
  <c r="T1091" i="26" s="1"/>
  <c r="U1091" i="26" s="1"/>
  <c r="AC1090" i="26"/>
  <c r="V1090" i="26" s="1"/>
  <c r="R1090" i="26"/>
  <c r="AC1089" i="26"/>
  <c r="V1089" i="26" s="1"/>
  <c r="R1089" i="26"/>
  <c r="T1089" i="26" s="1"/>
  <c r="U1089" i="26" s="1"/>
  <c r="AC1088" i="26"/>
  <c r="V1088" i="26" s="1"/>
  <c r="R1088" i="26"/>
  <c r="S1088" i="26" s="1"/>
  <c r="AC1087" i="26"/>
  <c r="V1087" i="26" s="1"/>
  <c r="R1087" i="26"/>
  <c r="S1087" i="26" s="1"/>
  <c r="T1087" i="26"/>
  <c r="U1087" i="26" s="1"/>
  <c r="AC1086" i="26"/>
  <c r="V1086" i="26" s="1"/>
  <c r="R1086" i="26"/>
  <c r="T1086" i="26" s="1"/>
  <c r="U1086" i="26" s="1"/>
  <c r="AC1085" i="26"/>
  <c r="V1085" i="26"/>
  <c r="R1085" i="26"/>
  <c r="AC1084" i="26"/>
  <c r="V1084" i="26" s="1"/>
  <c r="R1084" i="26"/>
  <c r="T1084" i="26" s="1"/>
  <c r="U1084" i="26" s="1"/>
  <c r="AC1083" i="26"/>
  <c r="V1083" i="26" s="1"/>
  <c r="R1083" i="26"/>
  <c r="AC1082" i="26"/>
  <c r="V1082" i="26" s="1"/>
  <c r="R1082" i="26"/>
  <c r="AC1081" i="26"/>
  <c r="V1081" i="26"/>
  <c r="R1081" i="26"/>
  <c r="AC1080" i="26"/>
  <c r="V1080" i="26" s="1"/>
  <c r="R1080" i="26"/>
  <c r="AC1079" i="26"/>
  <c r="V1079" i="26" s="1"/>
  <c r="R1079" i="26"/>
  <c r="T1079" i="26" s="1"/>
  <c r="U1079" i="26" s="1"/>
  <c r="AC1078" i="26"/>
  <c r="V1078" i="26" s="1"/>
  <c r="R1078" i="26"/>
  <c r="T1078" i="26" s="1"/>
  <c r="U1078" i="26" s="1"/>
  <c r="AC1077" i="26"/>
  <c r="V1077" i="26" s="1"/>
  <c r="R1077" i="26"/>
  <c r="S1077" i="26" s="1"/>
  <c r="AC1076" i="26"/>
  <c r="V1076" i="26" s="1"/>
  <c r="R1076" i="26"/>
  <c r="S1076" i="26" s="1"/>
  <c r="AC1075" i="26"/>
  <c r="V1075" i="26" s="1"/>
  <c r="R1075" i="26"/>
  <c r="T1075" i="26" s="1"/>
  <c r="U1075" i="26" s="1"/>
  <c r="AC1074" i="26"/>
  <c r="V1074" i="26" s="1"/>
  <c r="R1074" i="26"/>
  <c r="T1074" i="26" s="1"/>
  <c r="U1074" i="26" s="1"/>
  <c r="AC1073" i="26"/>
  <c r="V1073" i="26" s="1"/>
  <c r="R1073" i="26"/>
  <c r="AC1072" i="26"/>
  <c r="V1072" i="26" s="1"/>
  <c r="R1072" i="26"/>
  <c r="T1072" i="26" s="1"/>
  <c r="U1072" i="26" s="1"/>
  <c r="AC1071" i="26"/>
  <c r="V1071" i="26" s="1"/>
  <c r="R1071" i="26"/>
  <c r="T1071" i="26" s="1"/>
  <c r="U1071" i="26" s="1"/>
  <c r="AC1070" i="26"/>
  <c r="V1070" i="26"/>
  <c r="R1070" i="26"/>
  <c r="T1070" i="26"/>
  <c r="U1070" i="26" s="1"/>
  <c r="AC1069" i="26"/>
  <c r="V1069" i="26" s="1"/>
  <c r="R1069" i="26"/>
  <c r="AC1068" i="26"/>
  <c r="V1068" i="26" s="1"/>
  <c r="R1068" i="26"/>
  <c r="T1068" i="26" s="1"/>
  <c r="U1068" i="26" s="1"/>
  <c r="AC1067" i="26"/>
  <c r="V1067" i="26" s="1"/>
  <c r="R1067" i="26"/>
  <c r="T1067" i="26" s="1"/>
  <c r="AC1066" i="26"/>
  <c r="V1066" i="26"/>
  <c r="R1066" i="26"/>
  <c r="AC1065" i="26"/>
  <c r="V1065" i="26" s="1"/>
  <c r="R1065" i="26"/>
  <c r="T1065" i="26" s="1"/>
  <c r="U1065" i="26" s="1"/>
  <c r="AC1064" i="26"/>
  <c r="V1064" i="26" s="1"/>
  <c r="R1064" i="26"/>
  <c r="T1064" i="26"/>
  <c r="AC1063" i="26"/>
  <c r="V1063" i="26" s="1"/>
  <c r="R1063" i="26"/>
  <c r="AC1062" i="26"/>
  <c r="V1062" i="26" s="1"/>
  <c r="R1062" i="26"/>
  <c r="S1062" i="26" s="1"/>
  <c r="AC1061" i="26"/>
  <c r="V1061" i="26" s="1"/>
  <c r="R1061" i="26"/>
  <c r="AC1060" i="26"/>
  <c r="V1060" i="26"/>
  <c r="R1060" i="26"/>
  <c r="S1060" i="26" s="1"/>
  <c r="AC1059" i="26"/>
  <c r="V1059" i="26" s="1"/>
  <c r="R1059" i="26"/>
  <c r="S1059" i="26" s="1"/>
  <c r="AC1058" i="26"/>
  <c r="V1058" i="26"/>
  <c r="R1058" i="26"/>
  <c r="T1058" i="26" s="1"/>
  <c r="U1058" i="26" s="1"/>
  <c r="AC1057" i="26"/>
  <c r="V1057" i="26" s="1"/>
  <c r="R1057" i="26"/>
  <c r="T1057" i="26" s="1"/>
  <c r="U1057" i="26" s="1"/>
  <c r="AC1056" i="26"/>
  <c r="V1056" i="26" s="1"/>
  <c r="R1056" i="26"/>
  <c r="AC1055" i="26"/>
  <c r="V1055" i="26" s="1"/>
  <c r="R1055" i="26"/>
  <c r="T1055" i="26" s="1"/>
  <c r="U1055" i="26" s="1"/>
  <c r="AC1054" i="26"/>
  <c r="V1054" i="26"/>
  <c r="R1054" i="26"/>
  <c r="T1054" i="26" s="1"/>
  <c r="U1054" i="26" s="1"/>
  <c r="W1054" i="26" s="1"/>
  <c r="AC1053" i="26"/>
  <c r="V1053" i="26" s="1"/>
  <c r="R1053" i="26"/>
  <c r="AC1052" i="26"/>
  <c r="V1052" i="26" s="1"/>
  <c r="R1052" i="26"/>
  <c r="T1052" i="26"/>
  <c r="U1052" i="26" s="1"/>
  <c r="AC1051" i="26"/>
  <c r="V1051" i="26" s="1"/>
  <c r="R1051" i="26"/>
  <c r="T1051" i="26" s="1"/>
  <c r="AC1050" i="26"/>
  <c r="V1050" i="26" s="1"/>
  <c r="R1050" i="26"/>
  <c r="S1050" i="26" s="1"/>
  <c r="T1050" i="26"/>
  <c r="U1050" i="26" s="1"/>
  <c r="AC1049" i="26"/>
  <c r="V1049" i="26" s="1"/>
  <c r="R1049" i="26"/>
  <c r="T1049" i="26" s="1"/>
  <c r="U1049" i="26" s="1"/>
  <c r="AC1048" i="26"/>
  <c r="V1048" i="26"/>
  <c r="R1048" i="26"/>
  <c r="T1048" i="26" s="1"/>
  <c r="AC1047" i="26"/>
  <c r="V1047" i="26" s="1"/>
  <c r="R1047" i="26"/>
  <c r="AC1046" i="26"/>
  <c r="V1046" i="26" s="1"/>
  <c r="R1046" i="26"/>
  <c r="S1046" i="26" s="1"/>
  <c r="AC1045" i="26"/>
  <c r="V1045" i="26" s="1"/>
  <c r="R1045" i="26"/>
  <c r="S1045" i="26" s="1"/>
  <c r="AC1044" i="26"/>
  <c r="V1044" i="26" s="1"/>
  <c r="R1044" i="26"/>
  <c r="AC1043" i="26"/>
  <c r="V1043" i="26" s="1"/>
  <c r="R1043" i="26"/>
  <c r="T1043" i="26" s="1"/>
  <c r="AC1042" i="26"/>
  <c r="V1042" i="26" s="1"/>
  <c r="R1042" i="26"/>
  <c r="T1042" i="26"/>
  <c r="U1042" i="26" s="1"/>
  <c r="AC1041" i="26"/>
  <c r="V1041" i="26" s="1"/>
  <c r="R1041" i="26"/>
  <c r="AC1040" i="26"/>
  <c r="V1040" i="26"/>
  <c r="R1040" i="26"/>
  <c r="AC1039" i="26"/>
  <c r="V1039" i="26" s="1"/>
  <c r="R1039" i="26"/>
  <c r="AC1038" i="26"/>
  <c r="V1038" i="26" s="1"/>
  <c r="R1038" i="26"/>
  <c r="T1038" i="26" s="1"/>
  <c r="U1038" i="26" s="1"/>
  <c r="S1038" i="26"/>
  <c r="AC1037" i="26"/>
  <c r="V1037" i="26"/>
  <c r="R1037" i="26"/>
  <c r="T1037" i="26"/>
  <c r="U1037" i="26" s="1"/>
  <c r="AC1036" i="26"/>
  <c r="V1036" i="26" s="1"/>
  <c r="R1036" i="26"/>
  <c r="T1036" i="26" s="1"/>
  <c r="U1036" i="26" s="1"/>
  <c r="AC1035" i="26"/>
  <c r="V1035" i="26"/>
  <c r="R1035" i="26"/>
  <c r="S1035" i="26"/>
  <c r="AC1034" i="26"/>
  <c r="V1034" i="26"/>
  <c r="R1034" i="26"/>
  <c r="S1034" i="26"/>
  <c r="AC1033" i="26"/>
  <c r="V1033" i="26"/>
  <c r="R1033" i="26"/>
  <c r="S1033" i="26"/>
  <c r="T1033" i="26"/>
  <c r="U1033" i="26"/>
  <c r="AC1032" i="26"/>
  <c r="V1032" i="26"/>
  <c r="R1032" i="26"/>
  <c r="T1032" i="26" s="1"/>
  <c r="U1032" i="26" s="1"/>
  <c r="S1032" i="26"/>
  <c r="AC1031" i="26"/>
  <c r="V1031" i="26"/>
  <c r="R1031" i="26"/>
  <c r="T1031" i="26" s="1"/>
  <c r="U1031" i="26" s="1"/>
  <c r="S1031" i="26"/>
  <c r="AC1030" i="26"/>
  <c r="V1030" i="26"/>
  <c r="R1030" i="26"/>
  <c r="S1030" i="26"/>
  <c r="AC1029" i="26"/>
  <c r="V1029" i="26"/>
  <c r="R1029" i="26"/>
  <c r="T1029" i="26"/>
  <c r="U1029" i="26" s="1"/>
  <c r="S1029" i="26"/>
  <c r="AC1028" i="26"/>
  <c r="V1028" i="26" s="1"/>
  <c r="R1028" i="26"/>
  <c r="S1028" i="26" s="1"/>
  <c r="T1028" i="26"/>
  <c r="U1028" i="26" s="1"/>
  <c r="AC1027" i="26"/>
  <c r="V1027" i="26" s="1"/>
  <c r="R1027" i="26"/>
  <c r="T1027" i="26" s="1"/>
  <c r="U1027" i="26" s="1"/>
  <c r="AC1026" i="26"/>
  <c r="V1026" i="26" s="1"/>
  <c r="R1026" i="26"/>
  <c r="T1026" i="26" s="1"/>
  <c r="U1026" i="26" s="1"/>
  <c r="AC1025" i="26"/>
  <c r="V1025" i="26" s="1"/>
  <c r="R1025" i="26"/>
  <c r="S1025" i="26" s="1"/>
  <c r="T1025" i="26"/>
  <c r="U1025" i="26" s="1"/>
  <c r="AC1024" i="26"/>
  <c r="V1024" i="26" s="1"/>
  <c r="R1024" i="26"/>
  <c r="T1024" i="26" s="1"/>
  <c r="U1024" i="26" s="1"/>
  <c r="AC1023" i="26"/>
  <c r="V1023" i="26" s="1"/>
  <c r="R1023" i="26"/>
  <c r="T1023" i="26" s="1"/>
  <c r="AC1022" i="26"/>
  <c r="V1022" i="26" s="1"/>
  <c r="R1022" i="26"/>
  <c r="S1022" i="26" s="1"/>
  <c r="AC1021" i="26"/>
  <c r="V1021" i="26" s="1"/>
  <c r="R1021" i="26"/>
  <c r="T1021" i="26" s="1"/>
  <c r="U1021" i="26" s="1"/>
  <c r="AC1020" i="26"/>
  <c r="V1020" i="26" s="1"/>
  <c r="R1020" i="26"/>
  <c r="T1020" i="26" s="1"/>
  <c r="AC1019" i="26"/>
  <c r="V1019" i="26" s="1"/>
  <c r="R1019" i="26"/>
  <c r="AC1018" i="26"/>
  <c r="V1018" i="26" s="1"/>
  <c r="R1018" i="26"/>
  <c r="AC1017" i="26"/>
  <c r="V1017" i="26"/>
  <c r="R1017" i="26"/>
  <c r="T1017" i="26"/>
  <c r="U1017" i="26" s="1"/>
  <c r="AC1016" i="26"/>
  <c r="V1016" i="26" s="1"/>
  <c r="R1016" i="26"/>
  <c r="S1016" i="26" s="1"/>
  <c r="AC1015" i="26"/>
  <c r="V1015" i="26" s="1"/>
  <c r="R1015" i="26"/>
  <c r="S1015" i="26" s="1"/>
  <c r="AC1014" i="26"/>
  <c r="V1014" i="26" s="1"/>
  <c r="R1014" i="26"/>
  <c r="T1014" i="26" s="1"/>
  <c r="U1014" i="26" s="1"/>
  <c r="AC1013" i="26"/>
  <c r="V1013" i="26" s="1"/>
  <c r="R1013" i="26"/>
  <c r="T1013" i="26" s="1"/>
  <c r="U1013" i="26" s="1"/>
  <c r="AC1012" i="26"/>
  <c r="V1012" i="26" s="1"/>
  <c r="R1012" i="26"/>
  <c r="T1012" i="26" s="1"/>
  <c r="U1012" i="26" s="1"/>
  <c r="AC1011" i="26"/>
  <c r="V1011" i="26" s="1"/>
  <c r="R1011" i="26"/>
  <c r="T1011" i="26" s="1"/>
  <c r="U1011" i="26" s="1"/>
  <c r="AC1010" i="26"/>
  <c r="V1010" i="26" s="1"/>
  <c r="R1010" i="26"/>
  <c r="T1010" i="26" s="1"/>
  <c r="AC1009" i="26"/>
  <c r="V1009" i="26" s="1"/>
  <c r="R1009" i="26"/>
  <c r="AC1008" i="26"/>
  <c r="V1008" i="26" s="1"/>
  <c r="R1008" i="26"/>
  <c r="T1008" i="26" s="1"/>
  <c r="U1008" i="26" s="1"/>
  <c r="AC1007" i="26"/>
  <c r="V1007" i="26" s="1"/>
  <c r="R1007" i="26"/>
  <c r="AC1006" i="26"/>
  <c r="V1006" i="26"/>
  <c r="R1006" i="26"/>
  <c r="T1006" i="26"/>
  <c r="AC1005" i="26"/>
  <c r="V1005" i="26" s="1"/>
  <c r="R1005" i="26"/>
  <c r="AC1004" i="26"/>
  <c r="V1004" i="26"/>
  <c r="R1004" i="26"/>
  <c r="T1004" i="26"/>
  <c r="U1004" i="26" s="1"/>
  <c r="S1004" i="26"/>
  <c r="AC1003" i="26"/>
  <c r="V1003" i="26" s="1"/>
  <c r="R1003" i="26"/>
  <c r="T1003" i="26" s="1"/>
  <c r="U1003" i="26" s="1"/>
  <c r="AC1002" i="26"/>
  <c r="V1002" i="26" s="1"/>
  <c r="R1002" i="26"/>
  <c r="AC1001" i="26"/>
  <c r="V1001" i="26" s="1"/>
  <c r="R1001" i="26"/>
  <c r="S1001" i="26" s="1"/>
  <c r="AC1000" i="26"/>
  <c r="V1000" i="26" s="1"/>
  <c r="R1000" i="26"/>
  <c r="AC999" i="26"/>
  <c r="V999" i="26"/>
  <c r="R999" i="26"/>
  <c r="AC998" i="26"/>
  <c r="V998" i="26" s="1"/>
  <c r="R998" i="26"/>
  <c r="S998" i="26" s="1"/>
  <c r="AC997" i="26"/>
  <c r="V997" i="26" s="1"/>
  <c r="R997" i="26"/>
  <c r="AC996" i="26"/>
  <c r="V996" i="26" s="1"/>
  <c r="R996" i="26"/>
  <c r="T996" i="26" s="1"/>
  <c r="U996" i="26" s="1"/>
  <c r="AC995" i="26"/>
  <c r="V995" i="26" s="1"/>
  <c r="R995" i="26"/>
  <c r="T995" i="26" s="1"/>
  <c r="U995" i="26" s="1"/>
  <c r="S995" i="26"/>
  <c r="AC994" i="26"/>
  <c r="V994" i="26"/>
  <c r="R994" i="26"/>
  <c r="S994" i="26" s="1"/>
  <c r="T994" i="26"/>
  <c r="AC993" i="26"/>
  <c r="V993" i="26" s="1"/>
  <c r="R993" i="26"/>
  <c r="AC992" i="26"/>
  <c r="V992" i="26"/>
  <c r="R992" i="26"/>
  <c r="S992" i="26"/>
  <c r="AC991" i="26"/>
  <c r="V991" i="26"/>
  <c r="R991" i="26"/>
  <c r="AC990" i="26"/>
  <c r="V990" i="26" s="1"/>
  <c r="R990" i="26"/>
  <c r="T990" i="26" s="1"/>
  <c r="AC989" i="26"/>
  <c r="V989" i="26" s="1"/>
  <c r="R989" i="26"/>
  <c r="T989" i="26" s="1"/>
  <c r="U989" i="26" s="1"/>
  <c r="AC988" i="26"/>
  <c r="V988" i="26" s="1"/>
  <c r="R988" i="26"/>
  <c r="S988" i="26" s="1"/>
  <c r="AC987" i="26"/>
  <c r="V987" i="26" s="1"/>
  <c r="R987" i="26"/>
  <c r="S987" i="26" s="1"/>
  <c r="AC986" i="26"/>
  <c r="V986" i="26" s="1"/>
  <c r="R986" i="26"/>
  <c r="AC985" i="26"/>
  <c r="V985" i="26" s="1"/>
  <c r="R985" i="26"/>
  <c r="T985" i="26" s="1"/>
  <c r="AC984" i="26"/>
  <c r="V984" i="26" s="1"/>
  <c r="R984" i="26"/>
  <c r="S984" i="26" s="1"/>
  <c r="AC983" i="26"/>
  <c r="V983" i="26" s="1"/>
  <c r="R983" i="26"/>
  <c r="T983" i="26" s="1"/>
  <c r="AC982" i="26"/>
  <c r="V982" i="26" s="1"/>
  <c r="R982" i="26"/>
  <c r="S982" i="26" s="1"/>
  <c r="AC981" i="26"/>
  <c r="V981" i="26" s="1"/>
  <c r="R981" i="26"/>
  <c r="AC980" i="26"/>
  <c r="V980" i="26" s="1"/>
  <c r="R980" i="26"/>
  <c r="T980" i="26" s="1"/>
  <c r="U980" i="26" s="1"/>
  <c r="AC979" i="26"/>
  <c r="V979" i="26" s="1"/>
  <c r="R979" i="26"/>
  <c r="S979" i="26" s="1"/>
  <c r="AC978" i="26"/>
  <c r="V978" i="26" s="1"/>
  <c r="R978" i="26"/>
  <c r="AC977" i="26"/>
  <c r="V977" i="26"/>
  <c r="R977" i="26"/>
  <c r="AC976" i="26"/>
  <c r="V976" i="26" s="1"/>
  <c r="W976" i="26" s="1"/>
  <c r="X976" i="26" s="1"/>
  <c r="R976" i="26"/>
  <c r="T976" i="26" s="1"/>
  <c r="U976" i="26" s="1"/>
  <c r="S976" i="26"/>
  <c r="AC975" i="26"/>
  <c r="V975" i="26"/>
  <c r="R975" i="26"/>
  <c r="AC974" i="26"/>
  <c r="V974" i="26" s="1"/>
  <c r="R974" i="26"/>
  <c r="T974" i="26" s="1"/>
  <c r="U974" i="26" s="1"/>
  <c r="AC973" i="26"/>
  <c r="V973" i="26" s="1"/>
  <c r="R973" i="26"/>
  <c r="T973" i="26" s="1"/>
  <c r="U973" i="26" s="1"/>
  <c r="AC972" i="26"/>
  <c r="V972" i="26" s="1"/>
  <c r="R972" i="26"/>
  <c r="T972" i="26" s="1"/>
  <c r="U972" i="26" s="1"/>
  <c r="AC971" i="26"/>
  <c r="V971" i="26"/>
  <c r="R971" i="26"/>
  <c r="T971" i="26"/>
  <c r="U971" i="26" s="1"/>
  <c r="S971" i="26"/>
  <c r="AC970" i="26"/>
  <c r="V970" i="26" s="1"/>
  <c r="R970" i="26"/>
  <c r="T970" i="26" s="1"/>
  <c r="S970" i="26"/>
  <c r="AC969" i="26"/>
  <c r="V969" i="26" s="1"/>
  <c r="R969" i="26"/>
  <c r="S969" i="26" s="1"/>
  <c r="AC968" i="26"/>
  <c r="V968" i="26"/>
  <c r="R968" i="26"/>
  <c r="AC967" i="26"/>
  <c r="V967" i="26" s="1"/>
  <c r="R967" i="26"/>
  <c r="AC966" i="26"/>
  <c r="V966" i="26" s="1"/>
  <c r="R966" i="26"/>
  <c r="S966" i="26" s="1"/>
  <c r="AC965" i="26"/>
  <c r="V965" i="26" s="1"/>
  <c r="R965" i="26"/>
  <c r="AC964" i="26"/>
  <c r="V964" i="26" s="1"/>
  <c r="R964" i="26"/>
  <c r="AC963" i="26"/>
  <c r="V963" i="26"/>
  <c r="R963" i="26"/>
  <c r="T963" i="26"/>
  <c r="U963" i="26" s="1"/>
  <c r="AC962" i="26"/>
  <c r="V962" i="26" s="1"/>
  <c r="R962" i="26"/>
  <c r="T962" i="26" s="1"/>
  <c r="U962" i="26" s="1"/>
  <c r="AC961" i="26"/>
  <c r="V961" i="26" s="1"/>
  <c r="R961" i="26"/>
  <c r="S961" i="26" s="1"/>
  <c r="AC960" i="26"/>
  <c r="V960" i="26" s="1"/>
  <c r="R960" i="26"/>
  <c r="T960" i="26" s="1"/>
  <c r="U960" i="26" s="1"/>
  <c r="AC959" i="26"/>
  <c r="V959" i="26"/>
  <c r="R959" i="26"/>
  <c r="AC958" i="26"/>
  <c r="V958" i="26" s="1"/>
  <c r="W958" i="26" s="1"/>
  <c r="R958" i="26"/>
  <c r="T958" i="26" s="1"/>
  <c r="AC957" i="26"/>
  <c r="V957" i="26" s="1"/>
  <c r="R957" i="26"/>
  <c r="S957" i="26" s="1"/>
  <c r="T957" i="26"/>
  <c r="U957" i="26" s="1"/>
  <c r="AC956" i="26"/>
  <c r="V956" i="26" s="1"/>
  <c r="R956" i="26"/>
  <c r="T956" i="26" s="1"/>
  <c r="U956" i="26" s="1"/>
  <c r="AC955" i="26"/>
  <c r="V955" i="26"/>
  <c r="R955" i="26"/>
  <c r="AC954" i="26"/>
  <c r="V954" i="26" s="1"/>
  <c r="R954" i="26"/>
  <c r="AC953" i="26"/>
  <c r="V953" i="26" s="1"/>
  <c r="R953" i="26"/>
  <c r="AC952" i="26"/>
  <c r="V952" i="26" s="1"/>
  <c r="R952" i="26"/>
  <c r="AC951" i="26"/>
  <c r="V951" i="26"/>
  <c r="R951" i="26"/>
  <c r="S951" i="26" s="1"/>
  <c r="T951" i="26"/>
  <c r="AC950" i="26"/>
  <c r="V950" i="26" s="1"/>
  <c r="R950" i="26"/>
  <c r="S950" i="26" s="1"/>
  <c r="AC949" i="26"/>
  <c r="V949" i="26" s="1"/>
  <c r="R949" i="26"/>
  <c r="AC948" i="26"/>
  <c r="V948" i="26" s="1"/>
  <c r="R948" i="26"/>
  <c r="T948" i="26" s="1"/>
  <c r="U948" i="26" s="1"/>
  <c r="AC947" i="26"/>
  <c r="V947" i="26"/>
  <c r="R947" i="26"/>
  <c r="T947" i="26"/>
  <c r="U947" i="26" s="1"/>
  <c r="AC946" i="26"/>
  <c r="V946" i="26" s="1"/>
  <c r="R946" i="26"/>
  <c r="AC945" i="26"/>
  <c r="V945" i="26"/>
  <c r="R945" i="26"/>
  <c r="AC944" i="26"/>
  <c r="V944" i="26" s="1"/>
  <c r="R944" i="26"/>
  <c r="AC943" i="26"/>
  <c r="V943" i="26" s="1"/>
  <c r="R943" i="26"/>
  <c r="T943" i="26" s="1"/>
  <c r="U943" i="26" s="1"/>
  <c r="AC942" i="26"/>
  <c r="V942" i="26"/>
  <c r="R942" i="26"/>
  <c r="S942" i="26" s="1"/>
  <c r="T942" i="26"/>
  <c r="AC941" i="26"/>
  <c r="V941" i="26" s="1"/>
  <c r="R941" i="26"/>
  <c r="S941" i="26" s="1"/>
  <c r="AC940" i="26"/>
  <c r="V940" i="26" s="1"/>
  <c r="R940" i="26"/>
  <c r="S940" i="26" s="1"/>
  <c r="AC939" i="26"/>
  <c r="V939" i="26" s="1"/>
  <c r="R939" i="26"/>
  <c r="AC938" i="26"/>
  <c r="V938" i="26"/>
  <c r="R938" i="26"/>
  <c r="AC937" i="26"/>
  <c r="V937" i="26" s="1"/>
  <c r="R937" i="26"/>
  <c r="S937" i="26" s="1"/>
  <c r="AC936" i="26"/>
  <c r="V936" i="26" s="1"/>
  <c r="R936" i="26"/>
  <c r="S936" i="26" s="1"/>
  <c r="AC935" i="26"/>
  <c r="V935" i="26" s="1"/>
  <c r="R935" i="26"/>
  <c r="T935" i="26" s="1"/>
  <c r="U935" i="26" s="1"/>
  <c r="AC934" i="26"/>
  <c r="V934" i="26" s="1"/>
  <c r="R934" i="26"/>
  <c r="S934" i="26" s="1"/>
  <c r="AC933" i="26"/>
  <c r="V933" i="26" s="1"/>
  <c r="R933" i="26"/>
  <c r="S933" i="26" s="1"/>
  <c r="AC932" i="26"/>
  <c r="V932" i="26" s="1"/>
  <c r="R932" i="26"/>
  <c r="T932" i="26" s="1"/>
  <c r="AC931" i="26"/>
  <c r="V931" i="26" s="1"/>
  <c r="R931" i="26"/>
  <c r="T931" i="26" s="1"/>
  <c r="U931" i="26" s="1"/>
  <c r="AC930" i="26"/>
  <c r="V930" i="26"/>
  <c r="W930" i="26" s="1"/>
  <c r="X930" i="26" s="1"/>
  <c r="R930" i="26"/>
  <c r="T930" i="26"/>
  <c r="S930" i="26"/>
  <c r="AC929" i="26"/>
  <c r="V929" i="26" s="1"/>
  <c r="R929" i="26"/>
  <c r="S929" i="26" s="1"/>
  <c r="AC928" i="26"/>
  <c r="V928" i="26" s="1"/>
  <c r="R928" i="26"/>
  <c r="T928" i="26" s="1"/>
  <c r="U928" i="26" s="1"/>
  <c r="AC927" i="26"/>
  <c r="V927" i="26" s="1"/>
  <c r="R927" i="26"/>
  <c r="T927" i="26" s="1"/>
  <c r="U927" i="26" s="1"/>
  <c r="AC926" i="26"/>
  <c r="V926" i="26" s="1"/>
  <c r="R926" i="26"/>
  <c r="T926" i="26" s="1"/>
  <c r="U926" i="26" s="1"/>
  <c r="AC925" i="26"/>
  <c r="V925" i="26" s="1"/>
  <c r="R925" i="26"/>
  <c r="T925" i="26" s="1"/>
  <c r="AC924" i="26"/>
  <c r="V924" i="26" s="1"/>
  <c r="R924" i="26"/>
  <c r="S924" i="26" s="1"/>
  <c r="AC923" i="26"/>
  <c r="V923" i="26" s="1"/>
  <c r="W923" i="26" s="1"/>
  <c r="R923" i="26"/>
  <c r="T923" i="26" s="1"/>
  <c r="U923" i="26" s="1"/>
  <c r="AC922" i="26"/>
  <c r="V922" i="26" s="1"/>
  <c r="R922" i="26"/>
  <c r="T922" i="26" s="1"/>
  <c r="AC921" i="26"/>
  <c r="V921" i="26" s="1"/>
  <c r="R921" i="26"/>
  <c r="T921" i="26" s="1"/>
  <c r="U921" i="26" s="1"/>
  <c r="AC920" i="26"/>
  <c r="V920" i="26"/>
  <c r="R920" i="26"/>
  <c r="S920" i="26"/>
  <c r="AC919" i="26"/>
  <c r="V919" i="26"/>
  <c r="R919" i="26"/>
  <c r="AC918" i="26"/>
  <c r="V918" i="26" s="1"/>
  <c r="W918" i="26" s="1"/>
  <c r="R918" i="26"/>
  <c r="T918" i="26" s="1"/>
  <c r="AC917" i="26"/>
  <c r="V917" i="26" s="1"/>
  <c r="R917" i="26"/>
  <c r="T917" i="26" s="1"/>
  <c r="U917" i="26" s="1"/>
  <c r="AC916" i="26"/>
  <c r="V916" i="26" s="1"/>
  <c r="R916" i="26"/>
  <c r="T916" i="26" s="1"/>
  <c r="U916" i="26" s="1"/>
  <c r="AC915" i="26"/>
  <c r="V915" i="26"/>
  <c r="R915" i="26"/>
  <c r="AC914" i="26"/>
  <c r="V914" i="26" s="1"/>
  <c r="R914" i="26"/>
  <c r="T914" i="26" s="1"/>
  <c r="U914" i="26" s="1"/>
  <c r="AC913" i="26"/>
  <c r="V913" i="26" s="1"/>
  <c r="R913" i="26"/>
  <c r="T913" i="26" s="1"/>
  <c r="U913" i="26" s="1"/>
  <c r="AC912" i="26"/>
  <c r="V912" i="26" s="1"/>
  <c r="R912" i="26"/>
  <c r="AC911" i="26"/>
  <c r="V911" i="26" s="1"/>
  <c r="R911" i="26"/>
  <c r="T911" i="26" s="1"/>
  <c r="U911" i="26" s="1"/>
  <c r="S911" i="26"/>
  <c r="AC910" i="26"/>
  <c r="V910" i="26"/>
  <c r="R910" i="26"/>
  <c r="T910" i="26"/>
  <c r="U910" i="26" s="1"/>
  <c r="AC909" i="26"/>
  <c r="V909" i="26" s="1"/>
  <c r="R909" i="26"/>
  <c r="S909" i="26" s="1"/>
  <c r="AC908" i="26"/>
  <c r="V908" i="26" s="1"/>
  <c r="R908" i="26"/>
  <c r="AC907" i="26"/>
  <c r="V907" i="26"/>
  <c r="R907" i="26"/>
  <c r="AC906" i="26"/>
  <c r="V906" i="26" s="1"/>
  <c r="R906" i="26"/>
  <c r="T906" i="26" s="1"/>
  <c r="U906" i="26" s="1"/>
  <c r="AC905" i="26"/>
  <c r="V905" i="26" s="1"/>
  <c r="R905" i="26"/>
  <c r="T905" i="26" s="1"/>
  <c r="U905" i="26" s="1"/>
  <c r="AC904" i="26"/>
  <c r="V904" i="26" s="1"/>
  <c r="R904" i="26"/>
  <c r="T904" i="26" s="1"/>
  <c r="U904" i="26" s="1"/>
  <c r="AC903" i="26"/>
  <c r="V903" i="26" s="1"/>
  <c r="R903" i="26"/>
  <c r="T903" i="26" s="1"/>
  <c r="U903" i="26" s="1"/>
  <c r="AC902" i="26"/>
  <c r="V902" i="26" s="1"/>
  <c r="R902" i="26"/>
  <c r="S902" i="26" s="1"/>
  <c r="AC901" i="26"/>
  <c r="V901" i="26" s="1"/>
  <c r="R901" i="26"/>
  <c r="AC900" i="26"/>
  <c r="V900" i="26" s="1"/>
  <c r="R900" i="26"/>
  <c r="T900" i="26" s="1"/>
  <c r="AC899" i="26"/>
  <c r="V899" i="26" s="1"/>
  <c r="R899" i="26"/>
  <c r="T899" i="26" s="1"/>
  <c r="U899" i="26" s="1"/>
  <c r="AC898" i="26"/>
  <c r="V898" i="26" s="1"/>
  <c r="R898" i="26"/>
  <c r="S898" i="26" s="1"/>
  <c r="AC897" i="26"/>
  <c r="V897" i="26" s="1"/>
  <c r="R897" i="26"/>
  <c r="T897" i="26" s="1"/>
  <c r="U897" i="26" s="1"/>
  <c r="AC896" i="26"/>
  <c r="V896" i="26" s="1"/>
  <c r="R896" i="26"/>
  <c r="AC895" i="26"/>
  <c r="V895" i="26"/>
  <c r="R895" i="26"/>
  <c r="AC894" i="26"/>
  <c r="V894" i="26" s="1"/>
  <c r="R894" i="26"/>
  <c r="T894" i="26" s="1"/>
  <c r="U894" i="26" s="1"/>
  <c r="AC893" i="26"/>
  <c r="V893" i="26" s="1"/>
  <c r="R893" i="26"/>
  <c r="AC892" i="26"/>
  <c r="V892" i="26" s="1"/>
  <c r="R892" i="26"/>
  <c r="AC891" i="26"/>
  <c r="V891" i="26"/>
  <c r="R891" i="26"/>
  <c r="AC890" i="26"/>
  <c r="V890" i="26" s="1"/>
  <c r="R890" i="26"/>
  <c r="T890" i="26" s="1"/>
  <c r="U890" i="26" s="1"/>
  <c r="AC889" i="26"/>
  <c r="V889" i="26" s="1"/>
  <c r="R889" i="26"/>
  <c r="S889" i="26" s="1"/>
  <c r="AC888" i="26"/>
  <c r="V888" i="26" s="1"/>
  <c r="R888" i="26"/>
  <c r="AC887" i="26"/>
  <c r="V887" i="26" s="1"/>
  <c r="R887" i="26"/>
  <c r="T887" i="26" s="1"/>
  <c r="U887" i="26" s="1"/>
  <c r="AC886" i="26"/>
  <c r="V886" i="26"/>
  <c r="R886" i="26"/>
  <c r="AC885" i="26"/>
  <c r="V885" i="26" s="1"/>
  <c r="R885" i="26"/>
  <c r="AC884" i="26"/>
  <c r="V884" i="26" s="1"/>
  <c r="R884" i="26"/>
  <c r="T884" i="26" s="1"/>
  <c r="AC883" i="26"/>
  <c r="V883" i="26" s="1"/>
  <c r="R883" i="26"/>
  <c r="T883" i="26" s="1"/>
  <c r="U883" i="26" s="1"/>
  <c r="AC882" i="26"/>
  <c r="V882" i="26" s="1"/>
  <c r="R882" i="26"/>
  <c r="S882" i="26" s="1"/>
  <c r="AC881" i="26"/>
  <c r="V881" i="26" s="1"/>
  <c r="R881" i="26"/>
  <c r="S881" i="26" s="1"/>
  <c r="AC880" i="26"/>
  <c r="V880" i="26" s="1"/>
  <c r="R880" i="26"/>
  <c r="S880" i="26" s="1"/>
  <c r="AC879" i="26"/>
  <c r="V879" i="26" s="1"/>
  <c r="R879" i="26"/>
  <c r="S879" i="26" s="1"/>
  <c r="AC878" i="26"/>
  <c r="V878" i="26" s="1"/>
  <c r="R878" i="26"/>
  <c r="T878" i="26" s="1"/>
  <c r="U878" i="26" s="1"/>
  <c r="AC877" i="26"/>
  <c r="V877" i="26" s="1"/>
  <c r="R877" i="26"/>
  <c r="T877" i="26" s="1"/>
  <c r="U877" i="26" s="1"/>
  <c r="AC876" i="26"/>
  <c r="V876" i="26" s="1"/>
  <c r="R876" i="26"/>
  <c r="T876" i="26" s="1"/>
  <c r="U876" i="26" s="1"/>
  <c r="AC875" i="26"/>
  <c r="V875" i="26" s="1"/>
  <c r="R875" i="26"/>
  <c r="AC874" i="26"/>
  <c r="V874" i="26" s="1"/>
  <c r="R874" i="26"/>
  <c r="T874" i="26" s="1"/>
  <c r="U874" i="26" s="1"/>
  <c r="AC873" i="26"/>
  <c r="V873" i="26" s="1"/>
  <c r="R873" i="26"/>
  <c r="S873" i="26" s="1"/>
  <c r="AC872" i="26"/>
  <c r="V872" i="26" s="1"/>
  <c r="R872" i="26"/>
  <c r="T872" i="26" s="1"/>
  <c r="AC871" i="26"/>
  <c r="V871" i="26" s="1"/>
  <c r="R871" i="26"/>
  <c r="S871" i="26" s="1"/>
  <c r="T871" i="26"/>
  <c r="U871" i="26" s="1"/>
  <c r="AC870" i="26"/>
  <c r="V870" i="26" s="1"/>
  <c r="R870" i="26"/>
  <c r="S870" i="26" s="1"/>
  <c r="AC869" i="26"/>
  <c r="V869" i="26" s="1"/>
  <c r="R869" i="26"/>
  <c r="AC868" i="26"/>
  <c r="V868" i="26"/>
  <c r="R868" i="26"/>
  <c r="T868" i="26"/>
  <c r="AC867" i="26"/>
  <c r="V867" i="26"/>
  <c r="R867" i="26"/>
  <c r="S867" i="26" s="1"/>
  <c r="T867" i="26"/>
  <c r="U867" i="26" s="1"/>
  <c r="AC866" i="26"/>
  <c r="V866" i="26" s="1"/>
  <c r="R866" i="26"/>
  <c r="S866" i="26" s="1"/>
  <c r="AC865" i="26"/>
  <c r="V865" i="26" s="1"/>
  <c r="R865" i="26"/>
  <c r="S865" i="26" s="1"/>
  <c r="AC864" i="26"/>
  <c r="V864" i="26" s="1"/>
  <c r="R864" i="26"/>
  <c r="T864" i="26" s="1"/>
  <c r="AC863" i="26"/>
  <c r="V863" i="26" s="1"/>
  <c r="R863" i="26"/>
  <c r="AC862" i="26"/>
  <c r="V862" i="26"/>
  <c r="R862" i="26"/>
  <c r="T862" i="26"/>
  <c r="U862" i="26" s="1"/>
  <c r="AC861" i="26"/>
  <c r="V861" i="26" s="1"/>
  <c r="R861" i="26"/>
  <c r="S861" i="26" s="1"/>
  <c r="AC860" i="26"/>
  <c r="V860" i="26" s="1"/>
  <c r="R860" i="26"/>
  <c r="T860" i="26" s="1"/>
  <c r="U860" i="26" s="1"/>
  <c r="AC859" i="26"/>
  <c r="V859" i="26" s="1"/>
  <c r="R859" i="26"/>
  <c r="AC858" i="26"/>
  <c r="V858" i="26"/>
  <c r="R858" i="26"/>
  <c r="T858" i="26"/>
  <c r="U858" i="26" s="1"/>
  <c r="AC857" i="26"/>
  <c r="V857" i="26" s="1"/>
  <c r="R857" i="26"/>
  <c r="AC856" i="26"/>
  <c r="V856" i="26"/>
  <c r="R856" i="26"/>
  <c r="AC855" i="26"/>
  <c r="V855" i="26" s="1"/>
  <c r="R855" i="26"/>
  <c r="AC854" i="26"/>
  <c r="V854" i="26" s="1"/>
  <c r="W854" i="26" s="1"/>
  <c r="X854" i="26" s="1"/>
  <c r="R854" i="26"/>
  <c r="T854" i="26" s="1"/>
  <c r="U854" i="26" s="1"/>
  <c r="AC853" i="26"/>
  <c r="V853" i="26" s="1"/>
  <c r="R853" i="26"/>
  <c r="AC852" i="26"/>
  <c r="V852" i="26" s="1"/>
  <c r="R852" i="26"/>
  <c r="T852" i="26" s="1"/>
  <c r="AC851" i="26"/>
  <c r="V851" i="26" s="1"/>
  <c r="R851" i="26"/>
  <c r="S851" i="26" s="1"/>
  <c r="AC850" i="26"/>
  <c r="V850" i="26" s="1"/>
  <c r="R850" i="26"/>
  <c r="S850" i="26" s="1"/>
  <c r="AC849" i="26"/>
  <c r="V849" i="26" s="1"/>
  <c r="R849" i="26"/>
  <c r="AC848" i="26"/>
  <c r="V848" i="26"/>
  <c r="R848" i="26"/>
  <c r="S848" i="26"/>
  <c r="AC847" i="26"/>
  <c r="V847" i="26"/>
  <c r="R847" i="26"/>
  <c r="S847" i="26"/>
  <c r="AC846" i="26"/>
  <c r="V846" i="26"/>
  <c r="R846" i="26"/>
  <c r="T846" i="26"/>
  <c r="U846" i="26" s="1"/>
  <c r="AC845" i="26"/>
  <c r="V845" i="26" s="1"/>
  <c r="R845" i="26"/>
  <c r="AC844" i="26"/>
  <c r="V844" i="26"/>
  <c r="R844" i="26"/>
  <c r="T844" i="26"/>
  <c r="AC843" i="26"/>
  <c r="V843" i="26"/>
  <c r="R843" i="26"/>
  <c r="AC842" i="26"/>
  <c r="V842" i="26" s="1"/>
  <c r="W842" i="26" s="1"/>
  <c r="R842" i="26"/>
  <c r="T842" i="26" s="1"/>
  <c r="U842" i="26" s="1"/>
  <c r="AC841" i="26"/>
  <c r="V841" i="26" s="1"/>
  <c r="R841" i="26"/>
  <c r="S841" i="26" s="1"/>
  <c r="AC840" i="26"/>
  <c r="V840" i="26" s="1"/>
  <c r="R840" i="26"/>
  <c r="T840" i="26" s="1"/>
  <c r="AC839" i="26"/>
  <c r="V839" i="26" s="1"/>
  <c r="R839" i="26"/>
  <c r="T839" i="26" s="1"/>
  <c r="U839" i="26" s="1"/>
  <c r="AC838" i="26"/>
  <c r="V838" i="26" s="1"/>
  <c r="R838" i="26"/>
  <c r="AC837" i="26"/>
  <c r="V837" i="26" s="1"/>
  <c r="R837" i="26"/>
  <c r="AC836" i="26"/>
  <c r="V836" i="26" s="1"/>
  <c r="R836" i="26"/>
  <c r="T836" i="26" s="1"/>
  <c r="U836" i="26" s="1"/>
  <c r="AC835" i="26"/>
  <c r="V835" i="26" s="1"/>
  <c r="R835" i="26"/>
  <c r="S835" i="26" s="1"/>
  <c r="AC834" i="26"/>
  <c r="V834" i="26" s="1"/>
  <c r="R834" i="26"/>
  <c r="S834" i="26" s="1"/>
  <c r="AC833" i="26"/>
  <c r="V833" i="26" s="1"/>
  <c r="R833" i="26"/>
  <c r="T833" i="26" s="1"/>
  <c r="U833" i="26" s="1"/>
  <c r="AC832" i="26"/>
  <c r="V832" i="26"/>
  <c r="R832" i="26"/>
  <c r="T832" i="26"/>
  <c r="AC831" i="26"/>
  <c r="V831" i="26"/>
  <c r="R831" i="26"/>
  <c r="AC830" i="26"/>
  <c r="V830" i="26" s="1"/>
  <c r="R830" i="26"/>
  <c r="T830" i="26" s="1"/>
  <c r="U830" i="26" s="1"/>
  <c r="AC829" i="26"/>
  <c r="V829" i="26" s="1"/>
  <c r="R829" i="26"/>
  <c r="S829" i="26" s="1"/>
  <c r="AC828" i="26"/>
  <c r="V828" i="26" s="1"/>
  <c r="R828" i="26"/>
  <c r="T828" i="26" s="1"/>
  <c r="U828" i="26" s="1"/>
  <c r="AC827" i="26"/>
  <c r="V827" i="26" s="1"/>
  <c r="R827" i="26"/>
  <c r="AC826" i="26"/>
  <c r="V826" i="26" s="1"/>
  <c r="R826" i="26"/>
  <c r="T826" i="26" s="1"/>
  <c r="U826" i="26" s="1"/>
  <c r="AC825" i="26"/>
  <c r="V825" i="26" s="1"/>
  <c r="R825" i="26"/>
  <c r="S825" i="26" s="1"/>
  <c r="AC824" i="26"/>
  <c r="V824" i="26" s="1"/>
  <c r="R824" i="26"/>
  <c r="S824" i="26" s="1"/>
  <c r="T824" i="26"/>
  <c r="AC823" i="26"/>
  <c r="V823" i="26"/>
  <c r="R823" i="26"/>
  <c r="S823" i="26"/>
  <c r="AC822" i="26"/>
  <c r="V822" i="26"/>
  <c r="R822" i="26"/>
  <c r="S822" i="26"/>
  <c r="AC821" i="26"/>
  <c r="V821" i="26"/>
  <c r="R821" i="26"/>
  <c r="AC820" i="26"/>
  <c r="V820" i="26" s="1"/>
  <c r="R820" i="26"/>
  <c r="T820" i="26" s="1"/>
  <c r="U820" i="26" s="1"/>
  <c r="AC819" i="26"/>
  <c r="V819" i="26" s="1"/>
  <c r="R819" i="26"/>
  <c r="T819" i="26" s="1"/>
  <c r="U819" i="26" s="1"/>
  <c r="AC818" i="26"/>
  <c r="V818" i="26" s="1"/>
  <c r="R818" i="26"/>
  <c r="S818" i="26" s="1"/>
  <c r="AC817" i="26"/>
  <c r="V817" i="26" s="1"/>
  <c r="R817" i="26"/>
  <c r="T817" i="26" s="1"/>
  <c r="U817" i="26" s="1"/>
  <c r="AC816" i="26"/>
  <c r="V816" i="26"/>
  <c r="R816" i="26"/>
  <c r="S816" i="26"/>
  <c r="AC815" i="26"/>
  <c r="V815" i="26"/>
  <c r="R815" i="26"/>
  <c r="S815" i="26"/>
  <c r="AC814" i="26"/>
  <c r="V814" i="26"/>
  <c r="R814" i="26"/>
  <c r="T814" i="26"/>
  <c r="U814" i="26" s="1"/>
  <c r="AC813" i="26"/>
  <c r="V813" i="26" s="1"/>
  <c r="R813" i="26"/>
  <c r="T813" i="26" s="1"/>
  <c r="U813" i="26" s="1"/>
  <c r="AC812" i="26"/>
  <c r="V812" i="26" s="1"/>
  <c r="R812" i="26"/>
  <c r="S812" i="26" s="1"/>
  <c r="AC811" i="26"/>
  <c r="V811" i="26" s="1"/>
  <c r="R811" i="26"/>
  <c r="AC810" i="26"/>
  <c r="V810" i="26"/>
  <c r="R810" i="26"/>
  <c r="T810" i="26"/>
  <c r="U810" i="26" s="1"/>
  <c r="AC809" i="26"/>
  <c r="V809" i="26" s="1"/>
  <c r="R809" i="26"/>
  <c r="AC808" i="26"/>
  <c r="V808" i="26"/>
  <c r="R808" i="26"/>
  <c r="AC807" i="26"/>
  <c r="V807" i="26" s="1"/>
  <c r="R807" i="26"/>
  <c r="T807" i="26" s="1"/>
  <c r="U807" i="26" s="1"/>
  <c r="AC806" i="26"/>
  <c r="V806" i="26" s="1"/>
  <c r="R806" i="26"/>
  <c r="S806" i="26" s="1"/>
  <c r="T806" i="26"/>
  <c r="U806" i="26" s="1"/>
  <c r="AC805" i="26"/>
  <c r="V805" i="26" s="1"/>
  <c r="R805" i="26"/>
  <c r="AC804" i="26"/>
  <c r="V804" i="26" s="1"/>
  <c r="R804" i="26"/>
  <c r="T804" i="26" s="1"/>
  <c r="AC803" i="26"/>
  <c r="V803" i="26" s="1"/>
  <c r="R803" i="26"/>
  <c r="S803" i="26" s="1"/>
  <c r="AC802" i="26"/>
  <c r="V802" i="26" s="1"/>
  <c r="R802" i="26"/>
  <c r="S802" i="26" s="1"/>
  <c r="AC801" i="26"/>
  <c r="V801" i="26" s="1"/>
  <c r="R801" i="26"/>
  <c r="T801" i="26" s="1"/>
  <c r="U801" i="26" s="1"/>
  <c r="AC800" i="26"/>
  <c r="V800" i="26"/>
  <c r="R800" i="26"/>
  <c r="T800" i="26"/>
  <c r="AC799" i="26"/>
  <c r="V799" i="26"/>
  <c r="R799" i="26"/>
  <c r="T799" i="26" s="1"/>
  <c r="U799" i="26" s="1"/>
  <c r="S799" i="26"/>
  <c r="AC798" i="26"/>
  <c r="V798" i="26"/>
  <c r="R798" i="26"/>
  <c r="T798" i="26"/>
  <c r="U798" i="26" s="1"/>
  <c r="AC797" i="26"/>
  <c r="V797" i="26" s="1"/>
  <c r="R797" i="26"/>
  <c r="S797" i="26" s="1"/>
  <c r="AC796" i="26"/>
  <c r="V796" i="26" s="1"/>
  <c r="R796" i="26"/>
  <c r="T796" i="26" s="1"/>
  <c r="AC795" i="26"/>
  <c r="V795" i="26"/>
  <c r="R795" i="26"/>
  <c r="AC794" i="26"/>
  <c r="V794" i="26" s="1"/>
  <c r="W794" i="26" s="1"/>
  <c r="R794" i="26"/>
  <c r="T794" i="26" s="1"/>
  <c r="U794" i="26" s="1"/>
  <c r="AC793" i="26"/>
  <c r="V793" i="26" s="1"/>
  <c r="R793" i="26"/>
  <c r="S793" i="26" s="1"/>
  <c r="AC792" i="26"/>
  <c r="V792" i="26" s="1"/>
  <c r="R792" i="26"/>
  <c r="T792" i="26" s="1"/>
  <c r="U792" i="26" s="1"/>
  <c r="S792" i="26"/>
  <c r="AC791" i="26"/>
  <c r="V791" i="26"/>
  <c r="R791" i="26"/>
  <c r="T791" i="26" s="1"/>
  <c r="U791" i="26" s="1"/>
  <c r="S791" i="26"/>
  <c r="AC790" i="26"/>
  <c r="V790" i="26"/>
  <c r="R790" i="26"/>
  <c r="T790" i="26"/>
  <c r="U790" i="26" s="1"/>
  <c r="AC789" i="26"/>
  <c r="V789" i="26" s="1"/>
  <c r="R789" i="26"/>
  <c r="T789" i="26" s="1"/>
  <c r="U789" i="26" s="1"/>
  <c r="AC788" i="26"/>
  <c r="V788" i="26"/>
  <c r="R788" i="26"/>
  <c r="T788" i="26"/>
  <c r="AC787" i="26"/>
  <c r="V787" i="26"/>
  <c r="R787" i="26"/>
  <c r="T787" i="26"/>
  <c r="U787" i="26" s="1"/>
  <c r="AC786" i="26"/>
  <c r="V786" i="26" s="1"/>
  <c r="R786" i="26"/>
  <c r="T786" i="26" s="1"/>
  <c r="U786" i="26" s="1"/>
  <c r="AC785" i="26"/>
  <c r="V785" i="26" s="1"/>
  <c r="R785" i="26"/>
  <c r="T785" i="26" s="1"/>
  <c r="U785" i="26" s="1"/>
  <c r="AC784" i="26"/>
  <c r="V784" i="26" s="1"/>
  <c r="R784" i="26"/>
  <c r="S784" i="26" s="1"/>
  <c r="AC783" i="26"/>
  <c r="V783" i="26" s="1"/>
  <c r="R783" i="26"/>
  <c r="T783" i="26" s="1"/>
  <c r="U783" i="26" s="1"/>
  <c r="AC782" i="26"/>
  <c r="V782" i="26" s="1"/>
  <c r="R782" i="26"/>
  <c r="S782" i="26" s="1"/>
  <c r="AC781" i="26"/>
  <c r="V781" i="26" s="1"/>
  <c r="R781" i="26"/>
  <c r="T781" i="26" s="1"/>
  <c r="U781" i="26" s="1"/>
  <c r="AC780" i="26"/>
  <c r="V780" i="26"/>
  <c r="R780" i="26"/>
  <c r="S780" i="26"/>
  <c r="AC779" i="26"/>
  <c r="V779" i="26"/>
  <c r="R779" i="26"/>
  <c r="T779" i="26"/>
  <c r="U779" i="26" s="1"/>
  <c r="AC778" i="26"/>
  <c r="V778" i="26" s="1"/>
  <c r="R778" i="26"/>
  <c r="AC777" i="26"/>
  <c r="V777" i="26"/>
  <c r="R777" i="26"/>
  <c r="AC776" i="26"/>
  <c r="V776" i="26" s="1"/>
  <c r="R776" i="26"/>
  <c r="S776" i="26" s="1"/>
  <c r="AC775" i="26"/>
  <c r="V775" i="26" s="1"/>
  <c r="R775" i="26"/>
  <c r="AC774" i="26"/>
  <c r="V774" i="26" s="1"/>
  <c r="R774" i="26"/>
  <c r="T774" i="26" s="1"/>
  <c r="U774" i="26" s="1"/>
  <c r="AC773" i="26"/>
  <c r="V773" i="26" s="1"/>
  <c r="W773" i="26" s="1"/>
  <c r="R773" i="26"/>
  <c r="T773" i="26" s="1"/>
  <c r="U773" i="26" s="1"/>
  <c r="AC772" i="26"/>
  <c r="V772" i="26" s="1"/>
  <c r="R772" i="26"/>
  <c r="T772" i="26" s="1"/>
  <c r="AC771" i="26"/>
  <c r="V771" i="26" s="1"/>
  <c r="R771" i="26"/>
  <c r="T771" i="26" s="1"/>
  <c r="U771" i="26" s="1"/>
  <c r="AC770" i="26"/>
  <c r="V770" i="26" s="1"/>
  <c r="R770" i="26"/>
  <c r="AC769" i="26"/>
  <c r="V769" i="26" s="1"/>
  <c r="R769" i="26"/>
  <c r="AC768" i="26"/>
  <c r="V768" i="26"/>
  <c r="R768" i="26"/>
  <c r="S768" i="26"/>
  <c r="AC767" i="26"/>
  <c r="V767" i="26"/>
  <c r="R767" i="26"/>
  <c r="T767" i="26"/>
  <c r="U767" i="26" s="1"/>
  <c r="AC766" i="26"/>
  <c r="V766" i="26" s="1"/>
  <c r="R766" i="26"/>
  <c r="T766" i="26" s="1"/>
  <c r="U766" i="26" s="1"/>
  <c r="AC765" i="26"/>
  <c r="V765" i="26" s="1"/>
  <c r="R765" i="26"/>
  <c r="T765" i="26" s="1"/>
  <c r="U765" i="26" s="1"/>
  <c r="AC764" i="26"/>
  <c r="V764" i="26"/>
  <c r="R764" i="26"/>
  <c r="S764" i="26"/>
  <c r="AC763" i="26"/>
  <c r="V763" i="26"/>
  <c r="R763" i="26"/>
  <c r="T763" i="26"/>
  <c r="U763" i="26" s="1"/>
  <c r="AC762" i="26"/>
  <c r="V762" i="26" s="1"/>
  <c r="R762" i="26"/>
  <c r="AC761" i="26"/>
  <c r="V761" i="26"/>
  <c r="R761" i="26"/>
  <c r="S761" i="26" s="1"/>
  <c r="T761" i="26"/>
  <c r="U761" i="26" s="1"/>
  <c r="AC760" i="26"/>
  <c r="V760" i="26" s="1"/>
  <c r="R760" i="26"/>
  <c r="T760" i="26" s="1"/>
  <c r="AC759" i="26"/>
  <c r="V759" i="26" s="1"/>
  <c r="R759" i="26"/>
  <c r="AC758" i="26"/>
  <c r="V758" i="26"/>
  <c r="W758" i="26" s="1"/>
  <c r="R758" i="26"/>
  <c r="T758" i="26"/>
  <c r="U758" i="26" s="1"/>
  <c r="S758" i="26"/>
  <c r="AC757" i="26"/>
  <c r="V757" i="26" s="1"/>
  <c r="R757" i="26"/>
  <c r="T757" i="26" s="1"/>
  <c r="U757" i="26" s="1"/>
  <c r="AC756" i="26"/>
  <c r="V756" i="26" s="1"/>
  <c r="R756" i="26"/>
  <c r="T756" i="26" s="1"/>
  <c r="AC755" i="26"/>
  <c r="V755" i="26" s="1"/>
  <c r="R755" i="26"/>
  <c r="T755" i="26" s="1"/>
  <c r="U755" i="26" s="1"/>
  <c r="AC754" i="26"/>
  <c r="V754" i="26" s="1"/>
  <c r="R754" i="26"/>
  <c r="T754" i="26" s="1"/>
  <c r="U754" i="26" s="1"/>
  <c r="AC753" i="26"/>
  <c r="V753" i="26" s="1"/>
  <c r="R753" i="26"/>
  <c r="T753" i="26" s="1"/>
  <c r="AC752" i="26"/>
  <c r="V752" i="26" s="1"/>
  <c r="W752" i="26" s="1"/>
  <c r="R752" i="26"/>
  <c r="T752" i="26" s="1"/>
  <c r="AC751" i="26"/>
  <c r="V751" i="26" s="1"/>
  <c r="R751" i="26"/>
  <c r="T751" i="26" s="1"/>
  <c r="U751" i="26" s="1"/>
  <c r="AC750" i="26"/>
  <c r="V750" i="26" s="1"/>
  <c r="R750" i="26"/>
  <c r="AC749" i="26"/>
  <c r="V749" i="26" s="1"/>
  <c r="R749" i="26"/>
  <c r="T749" i="26" s="1"/>
  <c r="U749" i="26" s="1"/>
  <c r="AC748" i="26"/>
  <c r="V748" i="26" s="1"/>
  <c r="R748" i="26"/>
  <c r="S748" i="26" s="1"/>
  <c r="AC747" i="26"/>
  <c r="V747" i="26" s="1"/>
  <c r="W747" i="26" s="1"/>
  <c r="R747" i="26"/>
  <c r="T747" i="26" s="1"/>
  <c r="U747" i="26" s="1"/>
  <c r="AC746" i="26"/>
  <c r="V746" i="26" s="1"/>
  <c r="R746" i="26"/>
  <c r="AC745" i="26"/>
  <c r="V745" i="26" s="1"/>
  <c r="R745" i="26"/>
  <c r="T745" i="26" s="1"/>
  <c r="U745" i="26" s="1"/>
  <c r="AC744" i="26"/>
  <c r="V744" i="26" s="1"/>
  <c r="R744" i="26"/>
  <c r="T744" i="26" s="1"/>
  <c r="U744" i="26" s="1"/>
  <c r="AC743" i="26"/>
  <c r="V743" i="26"/>
  <c r="R743" i="26"/>
  <c r="S743" i="26" s="1"/>
  <c r="T743" i="26"/>
  <c r="AC742" i="26"/>
  <c r="V742" i="26" s="1"/>
  <c r="R742" i="26"/>
  <c r="S742" i="26" s="1"/>
  <c r="AC741" i="26"/>
  <c r="V741" i="26" s="1"/>
  <c r="R741" i="26"/>
  <c r="T741" i="26" s="1"/>
  <c r="U741" i="26" s="1"/>
  <c r="AC740" i="26"/>
  <c r="V740" i="26" s="1"/>
  <c r="R740" i="26"/>
  <c r="T740" i="26" s="1"/>
  <c r="AC739" i="26"/>
  <c r="V739" i="26" s="1"/>
  <c r="R739" i="26"/>
  <c r="T739" i="26" s="1"/>
  <c r="U739" i="26" s="1"/>
  <c r="AC738" i="26"/>
  <c r="V738" i="26" s="1"/>
  <c r="R738" i="26"/>
  <c r="AC737" i="26"/>
  <c r="V737" i="26" s="1"/>
  <c r="R737" i="26"/>
  <c r="AC736" i="26"/>
  <c r="V736" i="26" s="1"/>
  <c r="R736" i="26"/>
  <c r="S736" i="26" s="1"/>
  <c r="AC735" i="26"/>
  <c r="V735" i="26"/>
  <c r="R735" i="26"/>
  <c r="T735" i="26" s="1"/>
  <c r="U735" i="26" s="1"/>
  <c r="S735" i="26"/>
  <c r="AC734" i="26"/>
  <c r="V734" i="26"/>
  <c r="R734" i="26"/>
  <c r="T734" i="26"/>
  <c r="U734" i="26" s="1"/>
  <c r="AC733" i="26"/>
  <c r="V733" i="26" s="1"/>
  <c r="R733" i="26"/>
  <c r="T733" i="26" s="1"/>
  <c r="U733" i="26" s="1"/>
  <c r="AC732" i="26"/>
  <c r="V732" i="26"/>
  <c r="R732" i="26"/>
  <c r="S732" i="26"/>
  <c r="AC731" i="26"/>
  <c r="V731" i="26"/>
  <c r="R731" i="26"/>
  <c r="T731" i="26"/>
  <c r="U731" i="26" s="1"/>
  <c r="AC730" i="26"/>
  <c r="V730" i="26" s="1"/>
  <c r="R730" i="26"/>
  <c r="T730" i="26" s="1"/>
  <c r="U730" i="26" s="1"/>
  <c r="AC729" i="26"/>
  <c r="V729" i="26"/>
  <c r="R729" i="26"/>
  <c r="AC728" i="26"/>
  <c r="V728" i="26" s="1"/>
  <c r="R728" i="26"/>
  <c r="T728" i="26" s="1"/>
  <c r="S728" i="26"/>
  <c r="AC727" i="26"/>
  <c r="V727" i="26"/>
  <c r="R727" i="26"/>
  <c r="T727" i="26"/>
  <c r="AC726" i="26"/>
  <c r="V726" i="26"/>
  <c r="R726" i="26"/>
  <c r="S726" i="26"/>
  <c r="T726" i="26"/>
  <c r="U726" i="26"/>
  <c r="AC725" i="26"/>
  <c r="V725" i="26"/>
  <c r="R725" i="26"/>
  <c r="AC724" i="26"/>
  <c r="V724" i="26" s="1"/>
  <c r="R724" i="26"/>
  <c r="S724" i="26" s="1"/>
  <c r="AC723" i="26"/>
  <c r="V723" i="26" s="1"/>
  <c r="R723" i="26"/>
  <c r="AC722" i="26"/>
  <c r="V722" i="26" s="1"/>
  <c r="R722" i="26"/>
  <c r="T722" i="26" s="1"/>
  <c r="U722" i="26" s="1"/>
  <c r="AC721" i="26"/>
  <c r="V721" i="26" s="1"/>
  <c r="R721" i="26"/>
  <c r="T721" i="26" s="1"/>
  <c r="AC720" i="26"/>
  <c r="V720" i="26" s="1"/>
  <c r="W720" i="26" s="1"/>
  <c r="R720" i="26"/>
  <c r="T720" i="26" s="1"/>
  <c r="U720" i="26" s="1"/>
  <c r="AC719" i="26"/>
  <c r="V719" i="26" s="1"/>
  <c r="R719" i="26"/>
  <c r="T719" i="26" s="1"/>
  <c r="AC718" i="26"/>
  <c r="V718" i="26" s="1"/>
  <c r="R718" i="26"/>
  <c r="T718" i="26" s="1"/>
  <c r="U718" i="26" s="1"/>
  <c r="AC717" i="26"/>
  <c r="V717" i="26" s="1"/>
  <c r="R717" i="26"/>
  <c r="S717" i="26" s="1"/>
  <c r="AC716" i="26"/>
  <c r="V716" i="26" s="1"/>
  <c r="R716" i="26"/>
  <c r="AC715" i="26"/>
  <c r="V715" i="26" s="1"/>
  <c r="R715" i="26"/>
  <c r="T715" i="26" s="1"/>
  <c r="U715" i="26" s="1"/>
  <c r="AC714" i="26"/>
  <c r="V714" i="26"/>
  <c r="R714" i="26"/>
  <c r="T714" i="26"/>
  <c r="U714" i="26" s="1"/>
  <c r="AC713" i="26"/>
  <c r="V713" i="26" s="1"/>
  <c r="R713" i="26"/>
  <c r="AC712" i="26"/>
  <c r="V712" i="26"/>
  <c r="R712" i="26"/>
  <c r="AC711" i="26"/>
  <c r="V711" i="26" s="1"/>
  <c r="R711" i="26"/>
  <c r="S711" i="26" s="1"/>
  <c r="AC710" i="26"/>
  <c r="V710" i="26" s="1"/>
  <c r="R710" i="26"/>
  <c r="T710" i="26" s="1"/>
  <c r="U710" i="26" s="1"/>
  <c r="AC709" i="26"/>
  <c r="V709" i="26" s="1"/>
  <c r="R709" i="26"/>
  <c r="AC708" i="26"/>
  <c r="V708" i="26" s="1"/>
  <c r="R708" i="26"/>
  <c r="S708" i="26" s="1"/>
  <c r="AC707" i="26"/>
  <c r="V707" i="26" s="1"/>
  <c r="R707" i="26"/>
  <c r="AC706" i="26"/>
  <c r="V706" i="26"/>
  <c r="R706" i="26"/>
  <c r="T706" i="26"/>
  <c r="U706" i="26" s="1"/>
  <c r="AC705" i="26"/>
  <c r="V705" i="26" s="1"/>
  <c r="R705" i="26"/>
  <c r="S705" i="26" s="1"/>
  <c r="AC704" i="26"/>
  <c r="V704" i="26"/>
  <c r="R704" i="26"/>
  <c r="S704" i="26" s="1"/>
  <c r="T704" i="26"/>
  <c r="AC703" i="26"/>
  <c r="V703" i="26" s="1"/>
  <c r="R703" i="26"/>
  <c r="AC702" i="26"/>
  <c r="V702" i="26"/>
  <c r="R702" i="26"/>
  <c r="S702" i="26" s="1"/>
  <c r="T702" i="26"/>
  <c r="U702" i="26" s="1"/>
  <c r="AC701" i="26"/>
  <c r="V701" i="26" s="1"/>
  <c r="R701" i="26"/>
  <c r="S701" i="26" s="1"/>
  <c r="AC700" i="26"/>
  <c r="V700" i="26" s="1"/>
  <c r="R700" i="26"/>
  <c r="AC699" i="26"/>
  <c r="V699" i="26" s="1"/>
  <c r="R699" i="26"/>
  <c r="T699" i="26" s="1"/>
  <c r="U699" i="26" s="1"/>
  <c r="AC698" i="26"/>
  <c r="V698" i="26"/>
  <c r="R698" i="26"/>
  <c r="AC697" i="26"/>
  <c r="V697" i="26" s="1"/>
  <c r="R697" i="26"/>
  <c r="T697" i="26" s="1"/>
  <c r="S697" i="26"/>
  <c r="AC696" i="26"/>
  <c r="V696" i="26"/>
  <c r="R696" i="26"/>
  <c r="T696" i="26" s="1"/>
  <c r="S696" i="26"/>
  <c r="AC695" i="26"/>
  <c r="V695" i="26" s="1"/>
  <c r="W695" i="26" s="1"/>
  <c r="R695" i="26"/>
  <c r="T695" i="26" s="1"/>
  <c r="U695" i="26" s="1"/>
  <c r="AC694" i="26"/>
  <c r="V694" i="26" s="1"/>
  <c r="R694" i="26"/>
  <c r="T694" i="26" s="1"/>
  <c r="U694" i="26" s="1"/>
  <c r="AC693" i="26"/>
  <c r="V693" i="26" s="1"/>
  <c r="R693" i="26"/>
  <c r="AC692" i="26"/>
  <c r="V692" i="26" s="1"/>
  <c r="R692" i="26"/>
  <c r="S692" i="26" s="1"/>
  <c r="AC691" i="26"/>
  <c r="V691" i="26" s="1"/>
  <c r="R691" i="26"/>
  <c r="AC690" i="26"/>
  <c r="V690" i="26"/>
  <c r="R690" i="26"/>
  <c r="T690" i="26"/>
  <c r="U690" i="26" s="1"/>
  <c r="AC689" i="26"/>
  <c r="V689" i="26" s="1"/>
  <c r="R689" i="26"/>
  <c r="T689" i="26" s="1"/>
  <c r="U689" i="26" s="1"/>
  <c r="AC688" i="26"/>
  <c r="V688" i="26" s="1"/>
  <c r="R688" i="26"/>
  <c r="S688" i="26" s="1"/>
  <c r="AC687" i="26"/>
  <c r="V687" i="26" s="1"/>
  <c r="R687" i="26"/>
  <c r="T687" i="26" s="1"/>
  <c r="AC686" i="26"/>
  <c r="V686" i="26" s="1"/>
  <c r="R686" i="26"/>
  <c r="T686" i="26" s="1"/>
  <c r="U686" i="26" s="1"/>
  <c r="AC685" i="26"/>
  <c r="V685" i="26"/>
  <c r="R685" i="26"/>
  <c r="S685" i="26"/>
  <c r="AC684" i="26"/>
  <c r="V684" i="26"/>
  <c r="R684" i="26"/>
  <c r="AC683" i="26"/>
  <c r="V683" i="26" s="1"/>
  <c r="R683" i="26"/>
  <c r="T683" i="26" s="1"/>
  <c r="U683" i="26" s="1"/>
  <c r="AC682" i="26"/>
  <c r="V682" i="26" s="1"/>
  <c r="R682" i="26"/>
  <c r="AC681" i="26"/>
  <c r="V681" i="26"/>
  <c r="R681" i="26"/>
  <c r="T681" i="26" s="1"/>
  <c r="S681" i="26"/>
  <c r="AC680" i="26"/>
  <c r="V680" i="26" s="1"/>
  <c r="R680" i="26"/>
  <c r="AC679" i="26"/>
  <c r="V679" i="26" s="1"/>
  <c r="R679" i="26"/>
  <c r="AC678" i="26"/>
  <c r="V678" i="26" s="1"/>
  <c r="R678" i="26"/>
  <c r="AC677" i="26"/>
  <c r="V677" i="26"/>
  <c r="R677" i="26"/>
  <c r="AC676" i="26"/>
  <c r="V676" i="26" s="1"/>
  <c r="R676" i="26"/>
  <c r="S676" i="26" s="1"/>
  <c r="AC675" i="26"/>
  <c r="V675" i="26" s="1"/>
  <c r="R675" i="26"/>
  <c r="AC674" i="26"/>
  <c r="V674" i="26" s="1"/>
  <c r="R674" i="26"/>
  <c r="AC673" i="26"/>
  <c r="V673" i="26" s="1"/>
  <c r="R673" i="26"/>
  <c r="AC672" i="26"/>
  <c r="V672" i="26" s="1"/>
  <c r="R672" i="26"/>
  <c r="T672" i="26" s="1"/>
  <c r="U672" i="26" s="1"/>
  <c r="AC671" i="26"/>
  <c r="V671" i="26" s="1"/>
  <c r="R671" i="26"/>
  <c r="AC670" i="26"/>
  <c r="V670" i="26" s="1"/>
  <c r="R670" i="26"/>
  <c r="S670" i="26" s="1"/>
  <c r="AC669" i="26"/>
  <c r="V669" i="26" s="1"/>
  <c r="R669" i="26"/>
  <c r="S669" i="26" s="1"/>
  <c r="AC668" i="26"/>
  <c r="V668" i="26" s="1"/>
  <c r="R668" i="26"/>
  <c r="AC667" i="26"/>
  <c r="V667" i="26"/>
  <c r="R667" i="26"/>
  <c r="S667" i="26" s="1"/>
  <c r="T667" i="26"/>
  <c r="AC666" i="26"/>
  <c r="V666" i="26" s="1"/>
  <c r="R666" i="26"/>
  <c r="AC665" i="26"/>
  <c r="V665" i="26"/>
  <c r="R665" i="26"/>
  <c r="AC664" i="26"/>
  <c r="V664" i="26" s="1"/>
  <c r="R664" i="26"/>
  <c r="AC663" i="26"/>
  <c r="V663" i="26" s="1"/>
  <c r="R663" i="26"/>
  <c r="S663" i="26" s="1"/>
  <c r="AC662" i="26"/>
  <c r="V662" i="26" s="1"/>
  <c r="R662" i="26"/>
  <c r="S662" i="26" s="1"/>
  <c r="AC661" i="26"/>
  <c r="V661" i="26" s="1"/>
  <c r="R661" i="26"/>
  <c r="AC660" i="26"/>
  <c r="V660" i="26" s="1"/>
  <c r="R660" i="26"/>
  <c r="AC659" i="26"/>
  <c r="V659" i="26"/>
  <c r="R659" i="26"/>
  <c r="T659" i="26"/>
  <c r="U659" i="26" s="1"/>
  <c r="AC658" i="26"/>
  <c r="V658" i="26" s="1"/>
  <c r="R658" i="26"/>
  <c r="AC657" i="26"/>
  <c r="V657" i="26"/>
  <c r="R657" i="26"/>
  <c r="T657" i="26"/>
  <c r="U657" i="26" s="1"/>
  <c r="S657" i="26"/>
  <c r="AC656" i="26"/>
  <c r="V656" i="26" s="1"/>
  <c r="R656" i="26"/>
  <c r="AC655" i="26"/>
  <c r="V655" i="26" s="1"/>
  <c r="W655" i="26" s="1"/>
  <c r="R655" i="26"/>
  <c r="T655" i="26" s="1"/>
  <c r="U655" i="26" s="1"/>
  <c r="AC654" i="26"/>
  <c r="V654" i="26" s="1"/>
  <c r="R654" i="26"/>
  <c r="AC653" i="26"/>
  <c r="V653" i="26" s="1"/>
  <c r="R653" i="26"/>
  <c r="S653" i="26" s="1"/>
  <c r="AC652" i="26"/>
  <c r="V652" i="26" s="1"/>
  <c r="R652" i="26"/>
  <c r="AC651" i="26"/>
  <c r="V651" i="26" s="1"/>
  <c r="R651" i="26"/>
  <c r="T651" i="26" s="1"/>
  <c r="U651" i="26" s="1"/>
  <c r="AC650" i="26"/>
  <c r="V650" i="26"/>
  <c r="R650" i="26"/>
  <c r="T650" i="26"/>
  <c r="U650" i="26" s="1"/>
  <c r="AC649" i="26"/>
  <c r="V649" i="26"/>
  <c r="R649" i="26"/>
  <c r="AC648" i="26"/>
  <c r="V648" i="26" s="1"/>
  <c r="R648" i="26"/>
  <c r="S648" i="26" s="1"/>
  <c r="T648" i="26"/>
  <c r="U648" i="26" s="1"/>
  <c r="AC647" i="26"/>
  <c r="V647" i="26" s="1"/>
  <c r="R647" i="26"/>
  <c r="AC646" i="26"/>
  <c r="V646" i="26" s="1"/>
  <c r="R646" i="26"/>
  <c r="S646" i="26" s="1"/>
  <c r="AC645" i="26"/>
  <c r="V645" i="26" s="1"/>
  <c r="R645" i="26"/>
  <c r="AC644" i="26"/>
  <c r="V644" i="26"/>
  <c r="R644" i="26"/>
  <c r="T644" i="26"/>
  <c r="U644" i="26" s="1"/>
  <c r="AC643" i="26"/>
  <c r="V643" i="26" s="1"/>
  <c r="R643" i="26"/>
  <c r="T643" i="26" s="1"/>
  <c r="U643" i="26" s="1"/>
  <c r="AC642" i="26"/>
  <c r="V642" i="26" s="1"/>
  <c r="R642" i="26"/>
  <c r="T642" i="26" s="1"/>
  <c r="U642" i="26" s="1"/>
  <c r="AC641" i="26"/>
  <c r="V641" i="26" s="1"/>
  <c r="R641" i="26"/>
  <c r="AC640" i="26"/>
  <c r="V640" i="26" s="1"/>
  <c r="R640" i="26"/>
  <c r="S640" i="26" s="1"/>
  <c r="AC639" i="26"/>
  <c r="V639" i="26" s="1"/>
  <c r="R639" i="26"/>
  <c r="T639" i="26" s="1"/>
  <c r="U639" i="26" s="1"/>
  <c r="AC638" i="26"/>
  <c r="V638" i="26" s="1"/>
  <c r="R638" i="26"/>
  <c r="T638" i="26" s="1"/>
  <c r="U638" i="26" s="1"/>
  <c r="AC637" i="26"/>
  <c r="V637" i="26" s="1"/>
  <c r="R637" i="26"/>
  <c r="S637" i="26" s="1"/>
  <c r="AC636" i="26"/>
  <c r="V636" i="26" s="1"/>
  <c r="R636" i="26"/>
  <c r="AC635" i="26"/>
  <c r="V635" i="26" s="1"/>
  <c r="R635" i="26"/>
  <c r="T635" i="26" s="1"/>
  <c r="U635" i="26" s="1"/>
  <c r="AC634" i="26"/>
  <c r="V634" i="26" s="1"/>
  <c r="R634" i="26"/>
  <c r="AC633" i="26"/>
  <c r="V633" i="26" s="1"/>
  <c r="W633" i="26" s="1"/>
  <c r="X633" i="26" s="1"/>
  <c r="R633" i="26"/>
  <c r="T633" i="26" s="1"/>
  <c r="U633" i="26" s="1"/>
  <c r="AC632" i="26"/>
  <c r="V632" i="26" s="1"/>
  <c r="R632" i="26"/>
  <c r="S632" i="26" s="1"/>
  <c r="AC631" i="26"/>
  <c r="V631" i="26" s="1"/>
  <c r="W631" i="26" s="1"/>
  <c r="R631" i="26"/>
  <c r="T631" i="26" s="1"/>
  <c r="U631" i="26" s="1"/>
  <c r="AC630" i="26"/>
  <c r="V630" i="26" s="1"/>
  <c r="R630" i="26"/>
  <c r="AC629" i="26"/>
  <c r="V629" i="26" s="1"/>
  <c r="R629" i="26"/>
  <c r="AC628" i="26"/>
  <c r="V628" i="26"/>
  <c r="R628" i="26"/>
  <c r="T628" i="26"/>
  <c r="AC627" i="26"/>
  <c r="V627" i="26" s="1"/>
  <c r="R627" i="26"/>
  <c r="AC626" i="26"/>
  <c r="V626" i="26"/>
  <c r="R626" i="26"/>
  <c r="S626" i="26" s="1"/>
  <c r="T626" i="26"/>
  <c r="U626" i="26" s="1"/>
  <c r="AC625" i="26"/>
  <c r="V625" i="26" s="1"/>
  <c r="R625" i="26"/>
  <c r="AC624" i="26"/>
  <c r="V624" i="26" s="1"/>
  <c r="R624" i="26"/>
  <c r="T624" i="26" s="1"/>
  <c r="U624" i="26"/>
  <c r="AC623" i="26"/>
  <c r="V623" i="26"/>
  <c r="R623" i="26"/>
  <c r="S623" i="26" s="1"/>
  <c r="T623" i="26"/>
  <c r="U623" i="26" s="1"/>
  <c r="AC622" i="26"/>
  <c r="V622" i="26" s="1"/>
  <c r="R622" i="26"/>
  <c r="AC621" i="26"/>
  <c r="V621" i="26" s="1"/>
  <c r="R621" i="26"/>
  <c r="AC620" i="26"/>
  <c r="V620" i="26"/>
  <c r="R620" i="26"/>
  <c r="AC619" i="26"/>
  <c r="V619" i="26" s="1"/>
  <c r="R619" i="26"/>
  <c r="T619" i="26" s="1"/>
  <c r="U619" i="26"/>
  <c r="AC618" i="26"/>
  <c r="V618" i="26"/>
  <c r="R618" i="26"/>
  <c r="S618" i="26" s="1"/>
  <c r="T618" i="26"/>
  <c r="U618" i="26" s="1"/>
  <c r="AC617" i="26"/>
  <c r="V617" i="26" s="1"/>
  <c r="R617" i="26"/>
  <c r="AC616" i="26"/>
  <c r="V616" i="26" s="1"/>
  <c r="R616" i="26"/>
  <c r="AC615" i="26"/>
  <c r="V615" i="26" s="1"/>
  <c r="R615" i="26"/>
  <c r="S615" i="26" s="1"/>
  <c r="AC614" i="26"/>
  <c r="V614" i="26" s="1"/>
  <c r="R614" i="26"/>
  <c r="AC613" i="26"/>
  <c r="V613" i="26" s="1"/>
  <c r="R613" i="26"/>
  <c r="AC612" i="26"/>
  <c r="V612" i="26"/>
  <c r="R612" i="26"/>
  <c r="AC611" i="26"/>
  <c r="V611" i="26" s="1"/>
  <c r="R611" i="26"/>
  <c r="AC610" i="26"/>
  <c r="V610" i="26" s="1"/>
  <c r="R610" i="26"/>
  <c r="T610" i="26" s="1"/>
  <c r="U610" i="26" s="1"/>
  <c r="AC609" i="26"/>
  <c r="V609" i="26" s="1"/>
  <c r="R609" i="26"/>
  <c r="T609" i="26" s="1"/>
  <c r="AC608" i="26"/>
  <c r="V608" i="26" s="1"/>
  <c r="R608" i="26"/>
  <c r="T608" i="26" s="1"/>
  <c r="U608" i="26"/>
  <c r="AC607" i="26"/>
  <c r="V607" i="26" s="1"/>
  <c r="R607" i="26"/>
  <c r="AC606" i="26"/>
  <c r="V606" i="26" s="1"/>
  <c r="R606" i="26"/>
  <c r="AC605" i="26"/>
  <c r="V605" i="26"/>
  <c r="R605" i="26"/>
  <c r="AC604" i="26"/>
  <c r="V604" i="26" s="1"/>
  <c r="R604" i="26"/>
  <c r="AC603" i="26"/>
  <c r="V603" i="26" s="1"/>
  <c r="R603" i="26"/>
  <c r="T603" i="26" s="1"/>
  <c r="U603" i="26" s="1"/>
  <c r="AC602" i="26"/>
  <c r="V602" i="26" s="1"/>
  <c r="R602" i="26"/>
  <c r="T602" i="26" s="1"/>
  <c r="U602" i="26" s="1"/>
  <c r="AC601" i="26"/>
  <c r="V601" i="26" s="1"/>
  <c r="R601" i="26"/>
  <c r="S601" i="26" s="1"/>
  <c r="AC600" i="26"/>
  <c r="V600" i="26" s="1"/>
  <c r="R600" i="26"/>
  <c r="AC599" i="26"/>
  <c r="V599" i="26" s="1"/>
  <c r="R599" i="26"/>
  <c r="AC598" i="26"/>
  <c r="V598" i="26" s="1"/>
  <c r="R598" i="26"/>
  <c r="AC597" i="26"/>
  <c r="V597" i="26"/>
  <c r="R597" i="26"/>
  <c r="AC596" i="26"/>
  <c r="V596" i="26" s="1"/>
  <c r="R596" i="26"/>
  <c r="AC595" i="26"/>
  <c r="V595" i="26" s="1"/>
  <c r="R595" i="26"/>
  <c r="T595" i="26" s="1"/>
  <c r="U595" i="26" s="1"/>
  <c r="AC594" i="26"/>
  <c r="V594" i="26"/>
  <c r="R594" i="26"/>
  <c r="T594" i="26"/>
  <c r="U594" i="26" s="1"/>
  <c r="S594" i="26"/>
  <c r="AC593" i="26"/>
  <c r="V593" i="26" s="1"/>
  <c r="R593" i="26"/>
  <c r="T593" i="26" s="1"/>
  <c r="U593" i="26" s="1"/>
  <c r="AC592" i="26"/>
  <c r="V592" i="26" s="1"/>
  <c r="R592" i="26"/>
  <c r="T592" i="26" s="1"/>
  <c r="U592" i="26" s="1"/>
  <c r="AC591" i="26"/>
  <c r="V591" i="26" s="1"/>
  <c r="R591" i="26"/>
  <c r="S591" i="26" s="1"/>
  <c r="AC590" i="26"/>
  <c r="V590" i="26" s="1"/>
  <c r="R590" i="26"/>
  <c r="AC589" i="26"/>
  <c r="V589" i="26" s="1"/>
  <c r="R589" i="26"/>
  <c r="AC588" i="26"/>
  <c r="V588" i="26"/>
  <c r="R588" i="26"/>
  <c r="AC587" i="26"/>
  <c r="V587" i="26" s="1"/>
  <c r="R587" i="26"/>
  <c r="T587" i="26" s="1"/>
  <c r="U587" i="26"/>
  <c r="AC586" i="26"/>
  <c r="V586" i="26"/>
  <c r="R586" i="26"/>
  <c r="T586" i="26" s="1"/>
  <c r="S586" i="26"/>
  <c r="U586" i="26"/>
  <c r="AC585" i="26"/>
  <c r="V585" i="26"/>
  <c r="R585" i="26"/>
  <c r="T585" i="26"/>
  <c r="AC584" i="26"/>
  <c r="V584" i="26"/>
  <c r="R584" i="26"/>
  <c r="AC583" i="26"/>
  <c r="V583" i="26" s="1"/>
  <c r="R583" i="26"/>
  <c r="AC582" i="26"/>
  <c r="V582" i="26" s="1"/>
  <c r="R582" i="26"/>
  <c r="AC581" i="26"/>
  <c r="V581" i="26" s="1"/>
  <c r="R581" i="26"/>
  <c r="AC580" i="26"/>
  <c r="V580" i="26" s="1"/>
  <c r="R580" i="26"/>
  <c r="AC579" i="26"/>
  <c r="V579" i="26"/>
  <c r="R579" i="26"/>
  <c r="S579" i="26"/>
  <c r="T579" i="26"/>
  <c r="U579" i="26"/>
  <c r="AC578" i="26"/>
  <c r="V578" i="26"/>
  <c r="R578" i="26"/>
  <c r="T578" i="26"/>
  <c r="U578" i="26" s="1"/>
  <c r="AC577" i="26"/>
  <c r="V577" i="26" s="1"/>
  <c r="R577" i="26"/>
  <c r="AC576" i="26"/>
  <c r="V576" i="26"/>
  <c r="R576" i="26"/>
  <c r="T576" i="26"/>
  <c r="U576" i="26" s="1"/>
  <c r="AC575" i="26"/>
  <c r="V575" i="26" s="1"/>
  <c r="R575" i="26"/>
  <c r="T575" i="26" s="1"/>
  <c r="U575" i="26" s="1"/>
  <c r="AC574" i="26"/>
  <c r="V574" i="26" s="1"/>
  <c r="R574" i="26"/>
  <c r="AC573" i="26"/>
  <c r="V573" i="26"/>
  <c r="R573" i="26"/>
  <c r="AC572" i="26"/>
  <c r="V572" i="26" s="1"/>
  <c r="R572" i="26"/>
  <c r="AC571" i="26"/>
  <c r="V571" i="26" s="1"/>
  <c r="R571" i="26"/>
  <c r="T571" i="26" s="1"/>
  <c r="U571" i="26" s="1"/>
  <c r="AC570" i="26"/>
  <c r="V570" i="26" s="1"/>
  <c r="R570" i="26"/>
  <c r="AC569" i="26"/>
  <c r="V569" i="26" s="1"/>
  <c r="R569" i="26"/>
  <c r="S569" i="26" s="1"/>
  <c r="AC568" i="26"/>
  <c r="V568" i="26" s="1"/>
  <c r="R568" i="26"/>
  <c r="T568" i="26" s="1"/>
  <c r="U568" i="26" s="1"/>
  <c r="AC567" i="26"/>
  <c r="V567" i="26"/>
  <c r="R567" i="26"/>
  <c r="S567" i="26"/>
  <c r="AC566" i="26"/>
  <c r="V566" i="26"/>
  <c r="R566" i="26"/>
  <c r="AC565" i="26"/>
  <c r="V565" i="26" s="1"/>
  <c r="R565" i="26"/>
  <c r="AC564" i="26"/>
  <c r="V564" i="26" s="1"/>
  <c r="R564" i="26"/>
  <c r="AC563" i="26"/>
  <c r="V563" i="26" s="1"/>
  <c r="R563" i="26"/>
  <c r="AC562" i="26"/>
  <c r="V562" i="26" s="1"/>
  <c r="R562" i="26"/>
  <c r="S562" i="26" s="1"/>
  <c r="AC561" i="26"/>
  <c r="V561" i="26" s="1"/>
  <c r="R561" i="26"/>
  <c r="AC560" i="26"/>
  <c r="V560" i="26" s="1"/>
  <c r="R560" i="26"/>
  <c r="AC559" i="26"/>
  <c r="V559" i="26" s="1"/>
  <c r="R559" i="26"/>
  <c r="AC558" i="26"/>
  <c r="V558" i="26"/>
  <c r="R558" i="26"/>
  <c r="AC557" i="26"/>
  <c r="V557" i="26" s="1"/>
  <c r="R557" i="26"/>
  <c r="AC556" i="26"/>
  <c r="V556" i="26" s="1"/>
  <c r="R556" i="26"/>
  <c r="AC555" i="26"/>
  <c r="V555" i="26" s="1"/>
  <c r="R555" i="26"/>
  <c r="T555" i="26" s="1"/>
  <c r="U555" i="26" s="1"/>
  <c r="AC554" i="26"/>
  <c r="V554" i="26" s="1"/>
  <c r="R554" i="26"/>
  <c r="S554" i="26" s="1"/>
  <c r="AC553" i="26"/>
  <c r="V553" i="26" s="1"/>
  <c r="R553" i="26"/>
  <c r="T553" i="26" s="1"/>
  <c r="U553" i="26" s="1"/>
  <c r="AC552" i="26"/>
  <c r="V552" i="26"/>
  <c r="R552" i="26"/>
  <c r="S552" i="26" s="1"/>
  <c r="T552" i="26"/>
  <c r="AC551" i="26"/>
  <c r="V551" i="26" s="1"/>
  <c r="R551" i="26"/>
  <c r="S551" i="26" s="1"/>
  <c r="AC550" i="26"/>
  <c r="V550" i="26" s="1"/>
  <c r="R550" i="26"/>
  <c r="AC549" i="26"/>
  <c r="V549" i="26"/>
  <c r="R549" i="26"/>
  <c r="AC548" i="26"/>
  <c r="V548" i="26" s="1"/>
  <c r="R548" i="26"/>
  <c r="AC547" i="26"/>
  <c r="V547" i="26" s="1"/>
  <c r="R547" i="26"/>
  <c r="T547" i="26" s="1"/>
  <c r="U547" i="26" s="1"/>
  <c r="AC546" i="26"/>
  <c r="V546" i="26" s="1"/>
  <c r="R546" i="26"/>
  <c r="AC545" i="26"/>
  <c r="V545" i="26" s="1"/>
  <c r="R545" i="26"/>
  <c r="AC544" i="26"/>
  <c r="V544" i="26" s="1"/>
  <c r="R544" i="26"/>
  <c r="T544" i="26" s="1"/>
  <c r="U544" i="26" s="1"/>
  <c r="AC543" i="26"/>
  <c r="V543" i="26" s="1"/>
  <c r="R543" i="26"/>
  <c r="T543" i="26" s="1"/>
  <c r="U543" i="26" s="1"/>
  <c r="AC542" i="26"/>
  <c r="V542" i="26"/>
  <c r="R542" i="26"/>
  <c r="AC541" i="26"/>
  <c r="V541" i="26" s="1"/>
  <c r="R541" i="26"/>
  <c r="AC540" i="26"/>
  <c r="V540" i="26" s="1"/>
  <c r="R540" i="26"/>
  <c r="AC539" i="26"/>
  <c r="V539" i="26" s="1"/>
  <c r="R539" i="26"/>
  <c r="T539" i="26" s="1"/>
  <c r="U539" i="26" s="1"/>
  <c r="R538" i="26"/>
  <c r="O538" i="26"/>
  <c r="R537" i="26"/>
  <c r="R536" i="26"/>
  <c r="AF535" i="26"/>
  <c r="R534" i="26"/>
  <c r="R531" i="26"/>
  <c r="AC531" i="26"/>
  <c r="R530" i="26"/>
  <c r="AC530" i="26"/>
  <c r="AC529" i="26"/>
  <c r="V529" i="26" s="1"/>
  <c r="R529" i="26"/>
  <c r="T529" i="26" s="1"/>
  <c r="U529" i="26" s="1"/>
  <c r="AC528" i="26"/>
  <c r="V528" i="26"/>
  <c r="R528" i="26"/>
  <c r="T528" i="26"/>
  <c r="AC527" i="26"/>
  <c r="V527" i="26"/>
  <c r="R527" i="26"/>
  <c r="S527" i="26" s="1"/>
  <c r="T527" i="26"/>
  <c r="U527" i="26" s="1"/>
  <c r="AC526" i="26"/>
  <c r="V526" i="26" s="1"/>
  <c r="R526" i="26"/>
  <c r="S526" i="26" s="1"/>
  <c r="AC525" i="26"/>
  <c r="V525" i="26" s="1"/>
  <c r="R525" i="26"/>
  <c r="AC524" i="26"/>
  <c r="V524" i="26" s="1"/>
  <c r="R524" i="26"/>
  <c r="R523" i="26"/>
  <c r="O523" i="26"/>
  <c r="R522" i="26"/>
  <c r="S521" i="26"/>
  <c r="S520" i="26"/>
  <c r="S519" i="26"/>
  <c r="S518" i="26"/>
  <c r="S517" i="26"/>
  <c r="S516" i="26"/>
  <c r="U515" i="26"/>
  <c r="AB515" i="26" s="1"/>
  <c r="AF515" i="26" s="1"/>
  <c r="V515" i="26"/>
  <c r="S515" i="26"/>
  <c r="U514" i="26"/>
  <c r="AB514" i="26" s="1"/>
  <c r="AF514" i="26" s="1"/>
  <c r="V514" i="26"/>
  <c r="S514" i="26"/>
  <c r="U513" i="26"/>
  <c r="AB513" i="26" s="1"/>
  <c r="V513" i="26"/>
  <c r="S513" i="26"/>
  <c r="U512" i="26"/>
  <c r="AB512" i="26" s="1"/>
  <c r="V512" i="26"/>
  <c r="S512" i="26"/>
  <c r="U511" i="26"/>
  <c r="AB511" i="26" s="1"/>
  <c r="V511" i="26"/>
  <c r="S511" i="26"/>
  <c r="U510" i="26"/>
  <c r="AB510" i="26" s="1"/>
  <c r="AF510" i="26" s="1"/>
  <c r="V510" i="26"/>
  <c r="S510" i="26"/>
  <c r="U509" i="26"/>
  <c r="AB509" i="26" s="1"/>
  <c r="AF509" i="26" s="1"/>
  <c r="V509" i="26"/>
  <c r="S509" i="26"/>
  <c r="U508" i="26"/>
  <c r="AB508" i="26"/>
  <c r="V508" i="26"/>
  <c r="S508" i="26"/>
  <c r="U507" i="26"/>
  <c r="AB507" i="26"/>
  <c r="AF507" i="26" s="1"/>
  <c r="V507" i="26"/>
  <c r="S507" i="26"/>
  <c r="U506" i="26"/>
  <c r="AB506" i="26" s="1"/>
  <c r="AF506" i="26" s="1"/>
  <c r="V506" i="26"/>
  <c r="S506" i="26"/>
  <c r="U505" i="26"/>
  <c r="AB505" i="26" s="1"/>
  <c r="V505" i="26"/>
  <c r="S505" i="26"/>
  <c r="U504" i="26"/>
  <c r="AB504" i="26" s="1"/>
  <c r="AD504" i="26" s="1"/>
  <c r="AF504" i="26"/>
  <c r="V504" i="26"/>
  <c r="S504" i="26"/>
  <c r="U503" i="26"/>
  <c r="AB503" i="26"/>
  <c r="V503" i="26"/>
  <c r="S503" i="26"/>
  <c r="U502" i="26"/>
  <c r="AB502" i="26"/>
  <c r="AF502" i="26" s="1"/>
  <c r="V502" i="26"/>
  <c r="S502" i="26"/>
  <c r="U501" i="26"/>
  <c r="AB501" i="26" s="1"/>
  <c r="V501" i="26"/>
  <c r="S501" i="26"/>
  <c r="U500" i="26"/>
  <c r="AB500" i="26" s="1"/>
  <c r="V500" i="26"/>
  <c r="S500" i="26"/>
  <c r="U499" i="26"/>
  <c r="AB499" i="26" s="1"/>
  <c r="V499" i="26"/>
  <c r="S499" i="26"/>
  <c r="U498" i="26"/>
  <c r="AB498" i="26" s="1"/>
  <c r="AF498" i="26" s="1"/>
  <c r="V498" i="26"/>
  <c r="S498" i="26"/>
  <c r="U497" i="26"/>
  <c r="AB497" i="26" s="1"/>
  <c r="AD497" i="26" s="1"/>
  <c r="V497" i="26"/>
  <c r="S497" i="26"/>
  <c r="U496" i="26"/>
  <c r="X496" i="26" s="1"/>
  <c r="AC496" i="26"/>
  <c r="V496" i="26" s="1"/>
  <c r="R496" i="26"/>
  <c r="S496" i="26" s="1"/>
  <c r="U495" i="26"/>
  <c r="X495" i="26" s="1"/>
  <c r="Y495" i="26"/>
  <c r="AC495" i="26"/>
  <c r="V495" i="26" s="1"/>
  <c r="R495" i="26"/>
  <c r="S495" i="26"/>
  <c r="R494" i="26"/>
  <c r="T494" i="26" s="1"/>
  <c r="U494" i="26" s="1"/>
  <c r="AC494" i="26"/>
  <c r="S494" i="26"/>
  <c r="R493" i="26"/>
  <c r="AC493" i="26"/>
  <c r="R492" i="26"/>
  <c r="T492" i="26" s="1"/>
  <c r="AC492" i="26"/>
  <c r="R491" i="26"/>
  <c r="T491" i="26" s="1"/>
  <c r="AC491" i="26"/>
  <c r="R490" i="26"/>
  <c r="T490" i="26" s="1"/>
  <c r="U490" i="26" s="1"/>
  <c r="AC490" i="26"/>
  <c r="S490" i="26"/>
  <c r="R489" i="26"/>
  <c r="AC489" i="26"/>
  <c r="R488" i="26"/>
  <c r="T488" i="26" s="1"/>
  <c r="AC488" i="26"/>
  <c r="R487" i="26"/>
  <c r="S487" i="26"/>
  <c r="AC487" i="26"/>
  <c r="R486" i="26"/>
  <c r="T486" i="26" s="1"/>
  <c r="U486" i="26" s="1"/>
  <c r="AC486" i="26"/>
  <c r="S486" i="26"/>
  <c r="R485" i="26"/>
  <c r="AC485" i="26"/>
  <c r="R484" i="26"/>
  <c r="T484" i="26"/>
  <c r="U484" i="26" s="1"/>
  <c r="AC484" i="26"/>
  <c r="R483" i="26"/>
  <c r="T483" i="26"/>
  <c r="U483" i="26" s="1"/>
  <c r="AC483" i="26"/>
  <c r="S483" i="26"/>
  <c r="R482" i="26"/>
  <c r="AC482" i="26"/>
  <c r="R481" i="26"/>
  <c r="AC481" i="26"/>
  <c r="R480" i="26"/>
  <c r="T480" i="26" s="1"/>
  <c r="U480" i="26"/>
  <c r="AC480" i="26"/>
  <c r="R479" i="26"/>
  <c r="AC479" i="26"/>
  <c r="R478" i="26"/>
  <c r="T478" i="26" s="1"/>
  <c r="AC478" i="26"/>
  <c r="R477" i="26"/>
  <c r="AC477" i="26"/>
  <c r="R476" i="26"/>
  <c r="T476" i="26" s="1"/>
  <c r="U476" i="26"/>
  <c r="AC476" i="26"/>
  <c r="R475" i="26"/>
  <c r="T475" i="26" s="1"/>
  <c r="U475" i="26"/>
  <c r="AC475" i="26"/>
  <c r="R474" i="26"/>
  <c r="AC474" i="26"/>
  <c r="R473" i="26"/>
  <c r="AC473" i="26"/>
  <c r="R472" i="26"/>
  <c r="T472" i="26" s="1"/>
  <c r="U472" i="26" s="1"/>
  <c r="AC472" i="26"/>
  <c r="AC471" i="26"/>
  <c r="V471" i="26" s="1"/>
  <c r="R471" i="26"/>
  <c r="S471" i="26" s="1"/>
  <c r="AC470" i="26"/>
  <c r="V470" i="26" s="1"/>
  <c r="R470" i="26"/>
  <c r="T470" i="26" s="1"/>
  <c r="U470" i="26" s="1"/>
  <c r="AC469" i="26"/>
  <c r="V469" i="26"/>
  <c r="R469" i="26"/>
  <c r="T469" i="26"/>
  <c r="U469" i="26" s="1"/>
  <c r="AC468" i="26"/>
  <c r="V468" i="26" s="1"/>
  <c r="R468" i="26"/>
  <c r="AC467" i="26"/>
  <c r="V467" i="26" s="1"/>
  <c r="R467" i="26"/>
  <c r="AC466" i="26"/>
  <c r="V466" i="26" s="1"/>
  <c r="R466" i="26"/>
  <c r="T466" i="26" s="1"/>
  <c r="U466" i="26" s="1"/>
  <c r="AC465" i="26"/>
  <c r="V465" i="26"/>
  <c r="R465" i="26"/>
  <c r="S465" i="26" s="1"/>
  <c r="AC464" i="26"/>
  <c r="V464" i="26"/>
  <c r="R464" i="26"/>
  <c r="T464" i="26" s="1"/>
  <c r="U464" i="26" s="1"/>
  <c r="AC463" i="26"/>
  <c r="V463" i="26" s="1"/>
  <c r="R463" i="26"/>
  <c r="T463" i="26" s="1"/>
  <c r="U463" i="26" s="1"/>
  <c r="AC462" i="26"/>
  <c r="V462" i="26" s="1"/>
  <c r="R462" i="26"/>
  <c r="S462" i="26"/>
  <c r="AC461" i="26"/>
  <c r="V461" i="26" s="1"/>
  <c r="R461" i="26"/>
  <c r="AC460" i="26"/>
  <c r="V460" i="26" s="1"/>
  <c r="R460" i="26"/>
  <c r="AC459" i="26"/>
  <c r="V459" i="26"/>
  <c r="R459" i="26"/>
  <c r="AC458" i="26"/>
  <c r="V458" i="26" s="1"/>
  <c r="R458" i="26"/>
  <c r="T458" i="26" s="1"/>
  <c r="U458" i="26" s="1"/>
  <c r="AC457" i="26"/>
  <c r="V457" i="26" s="1"/>
  <c r="R457" i="26"/>
  <c r="S457" i="26" s="1"/>
  <c r="AC456" i="26"/>
  <c r="V456" i="26" s="1"/>
  <c r="R456" i="26"/>
  <c r="T456" i="26" s="1"/>
  <c r="U456" i="26" s="1"/>
  <c r="AC455" i="26"/>
  <c r="V455" i="26" s="1"/>
  <c r="R455" i="26"/>
  <c r="T455" i="26" s="1"/>
  <c r="U455" i="26" s="1"/>
  <c r="AC454" i="26"/>
  <c r="V454" i="26" s="1"/>
  <c r="R454" i="26"/>
  <c r="AC453" i="26"/>
  <c r="V453" i="26" s="1"/>
  <c r="R453" i="26"/>
  <c r="T453" i="26" s="1"/>
  <c r="U453" i="26" s="1"/>
  <c r="AC452" i="26"/>
  <c r="V452" i="26"/>
  <c r="R452" i="26"/>
  <c r="S452" i="26" s="1"/>
  <c r="AC451" i="26"/>
  <c r="V451" i="26"/>
  <c r="R451" i="26"/>
  <c r="AC450" i="26"/>
  <c r="V450" i="26" s="1"/>
  <c r="R450" i="26"/>
  <c r="AC449" i="26"/>
  <c r="V449" i="26" s="1"/>
  <c r="R449" i="26"/>
  <c r="AC448" i="26"/>
  <c r="V448" i="26" s="1"/>
  <c r="R448" i="26"/>
  <c r="T448" i="26" s="1"/>
  <c r="U448" i="26" s="1"/>
  <c r="AC447" i="26"/>
  <c r="V447" i="26" s="1"/>
  <c r="R447" i="26"/>
  <c r="T447" i="26" s="1"/>
  <c r="U447" i="26" s="1"/>
  <c r="AC446" i="26"/>
  <c r="V446" i="26"/>
  <c r="R446" i="26"/>
  <c r="T446" i="26" s="1"/>
  <c r="U446" i="26" s="1"/>
  <c r="AC445" i="26"/>
  <c r="V445" i="26" s="1"/>
  <c r="R445" i="26"/>
  <c r="AC444" i="26"/>
  <c r="V444" i="26" s="1"/>
  <c r="R444" i="26"/>
  <c r="AC443" i="26"/>
  <c r="V443" i="26" s="1"/>
  <c r="R443" i="26"/>
  <c r="AC442" i="26"/>
  <c r="V442" i="26" s="1"/>
  <c r="R442" i="26"/>
  <c r="T442" i="26"/>
  <c r="U442" i="26" s="1"/>
  <c r="AC441" i="26"/>
  <c r="V441" i="26" s="1"/>
  <c r="R441" i="26"/>
  <c r="AC440" i="26"/>
  <c r="V440" i="26"/>
  <c r="R440" i="26"/>
  <c r="T440" i="26" s="1"/>
  <c r="AC439" i="26"/>
  <c r="V439" i="26" s="1"/>
  <c r="R439" i="26"/>
  <c r="AC438" i="26"/>
  <c r="V438" i="26" s="1"/>
  <c r="R438" i="26"/>
  <c r="AC437" i="26"/>
  <c r="V437" i="26" s="1"/>
  <c r="R437" i="26"/>
  <c r="AC436" i="26"/>
  <c r="V436" i="26" s="1"/>
  <c r="R436" i="26"/>
  <c r="AC435" i="26"/>
  <c r="V435" i="26" s="1"/>
  <c r="R435" i="26"/>
  <c r="AC434" i="26"/>
  <c r="V434" i="26" s="1"/>
  <c r="R434" i="26"/>
  <c r="T434" i="26" s="1"/>
  <c r="AC433" i="26"/>
  <c r="V433" i="26" s="1"/>
  <c r="R433" i="26"/>
  <c r="T433" i="26"/>
  <c r="U433" i="26" s="1"/>
  <c r="AC432" i="26"/>
  <c r="V432" i="26" s="1"/>
  <c r="R432" i="26"/>
  <c r="S432" i="26" s="1"/>
  <c r="AC431" i="26"/>
  <c r="V431" i="26" s="1"/>
  <c r="R431" i="26"/>
  <c r="T431" i="26" s="1"/>
  <c r="U431" i="26" s="1"/>
  <c r="AC430" i="26"/>
  <c r="V430" i="26"/>
  <c r="R430" i="26"/>
  <c r="T430" i="26" s="1"/>
  <c r="U430" i="26" s="1"/>
  <c r="AC429" i="26"/>
  <c r="V429" i="26" s="1"/>
  <c r="R429" i="26"/>
  <c r="AC428" i="26"/>
  <c r="V428" i="26" s="1"/>
  <c r="R428" i="26"/>
  <c r="AC427" i="26"/>
  <c r="V427" i="26"/>
  <c r="R427" i="26"/>
  <c r="AC426" i="26"/>
  <c r="V426" i="26" s="1"/>
  <c r="R426" i="26"/>
  <c r="AC425" i="26"/>
  <c r="V425" i="26"/>
  <c r="R425" i="26"/>
  <c r="AC424" i="26"/>
  <c r="V424" i="26" s="1"/>
  <c r="R424" i="26"/>
  <c r="AC423" i="26"/>
  <c r="V423" i="26" s="1"/>
  <c r="R423" i="26"/>
  <c r="AC422" i="26"/>
  <c r="V422" i="26" s="1"/>
  <c r="R422" i="26"/>
  <c r="AC421" i="26"/>
  <c r="V421" i="26" s="1"/>
  <c r="R421" i="26"/>
  <c r="S421" i="26" s="1"/>
  <c r="T421" i="26"/>
  <c r="AC420" i="26"/>
  <c r="V420" i="26" s="1"/>
  <c r="R420" i="26"/>
  <c r="T420" i="26" s="1"/>
  <c r="U420" i="26" s="1"/>
  <c r="AC419" i="26"/>
  <c r="V419" i="26" s="1"/>
  <c r="R419" i="26"/>
  <c r="T419" i="26" s="1"/>
  <c r="U419" i="26" s="1"/>
  <c r="AC418" i="26"/>
  <c r="V418" i="26" s="1"/>
  <c r="R418" i="26"/>
  <c r="AC417" i="26"/>
  <c r="V417" i="26" s="1"/>
  <c r="R417" i="26"/>
  <c r="AC416" i="26"/>
  <c r="V416" i="26" s="1"/>
  <c r="R416" i="26"/>
  <c r="T416" i="26"/>
  <c r="U416" i="26" s="1"/>
  <c r="S416" i="26"/>
  <c r="AC415" i="26"/>
  <c r="V415" i="26" s="1"/>
  <c r="R415" i="26"/>
  <c r="AC414" i="26"/>
  <c r="V414" i="26" s="1"/>
  <c r="R414" i="26"/>
  <c r="T414" i="26" s="1"/>
  <c r="U414" i="26" s="1"/>
  <c r="AC413" i="26"/>
  <c r="V413" i="26"/>
  <c r="R413" i="26"/>
  <c r="T413" i="26" s="1"/>
  <c r="W413" i="26" s="1"/>
  <c r="AC412" i="26"/>
  <c r="V412" i="26"/>
  <c r="R412" i="26"/>
  <c r="AC411" i="26"/>
  <c r="V411" i="26" s="1"/>
  <c r="R411" i="26"/>
  <c r="AC410" i="26"/>
  <c r="V410" i="26" s="1"/>
  <c r="R410" i="26"/>
  <c r="S410" i="26" s="1"/>
  <c r="AC409" i="26"/>
  <c r="V409" i="26" s="1"/>
  <c r="R409" i="26"/>
  <c r="AC408" i="26"/>
  <c r="V408" i="26" s="1"/>
  <c r="R408" i="26"/>
  <c r="T408" i="26" s="1"/>
  <c r="U408" i="26" s="1"/>
  <c r="AC407" i="26"/>
  <c r="V407" i="26" s="1"/>
  <c r="W407" i="26" s="1"/>
  <c r="R407" i="26"/>
  <c r="T407" i="26"/>
  <c r="U407" i="26" s="1"/>
  <c r="AC406" i="26"/>
  <c r="V406" i="26" s="1"/>
  <c r="R406" i="26"/>
  <c r="S406" i="26" s="1"/>
  <c r="AC405" i="26"/>
  <c r="V405" i="26" s="1"/>
  <c r="R405" i="26"/>
  <c r="T405" i="26" s="1"/>
  <c r="AC404" i="26"/>
  <c r="V404" i="26" s="1"/>
  <c r="R404" i="26"/>
  <c r="T404" i="26" s="1"/>
  <c r="U404" i="26" s="1"/>
  <c r="AC403" i="26"/>
  <c r="V403" i="26" s="1"/>
  <c r="R403" i="26"/>
  <c r="T403" i="26" s="1"/>
  <c r="U403" i="26" s="1"/>
  <c r="AC402" i="26"/>
  <c r="V402" i="26" s="1"/>
  <c r="R402" i="26"/>
  <c r="AC401" i="26"/>
  <c r="V401" i="26" s="1"/>
  <c r="R401" i="26"/>
  <c r="AC400" i="26"/>
  <c r="V400" i="26" s="1"/>
  <c r="R400" i="26"/>
  <c r="T400" i="26"/>
  <c r="U400" i="26" s="1"/>
  <c r="AC399" i="26"/>
  <c r="V399" i="26" s="1"/>
  <c r="R399" i="26"/>
  <c r="S399" i="26" s="1"/>
  <c r="AC398" i="26"/>
  <c r="V398" i="26" s="1"/>
  <c r="R398" i="26"/>
  <c r="T398" i="26" s="1"/>
  <c r="U398" i="26" s="1"/>
  <c r="AC397" i="26"/>
  <c r="V397" i="26" s="1"/>
  <c r="R397" i="26"/>
  <c r="AC396" i="26"/>
  <c r="V396" i="26" s="1"/>
  <c r="R396" i="26"/>
  <c r="AC395" i="26"/>
  <c r="V395" i="26" s="1"/>
  <c r="R395" i="26"/>
  <c r="T395" i="26" s="1"/>
  <c r="AC394" i="26"/>
  <c r="V394" i="26" s="1"/>
  <c r="R394" i="26"/>
  <c r="T394" i="26" s="1"/>
  <c r="U394" i="26" s="1"/>
  <c r="AC393" i="26"/>
  <c r="V393" i="26" s="1"/>
  <c r="R393" i="26"/>
  <c r="AC392" i="26"/>
  <c r="V392" i="26" s="1"/>
  <c r="R392" i="26"/>
  <c r="S392" i="26" s="1"/>
  <c r="AC391" i="26"/>
  <c r="V391" i="26" s="1"/>
  <c r="R391" i="26"/>
  <c r="T391" i="26" s="1"/>
  <c r="U391" i="26" s="1"/>
  <c r="AC390" i="26"/>
  <c r="V390" i="26" s="1"/>
  <c r="R390" i="26"/>
  <c r="S390" i="26" s="1"/>
  <c r="AC389" i="26"/>
  <c r="V389" i="26" s="1"/>
  <c r="R389" i="26"/>
  <c r="AC388" i="26"/>
  <c r="V388" i="26" s="1"/>
  <c r="R388" i="26"/>
  <c r="T388" i="26" s="1"/>
  <c r="U388" i="26" s="1"/>
  <c r="AC387" i="26"/>
  <c r="V387" i="26" s="1"/>
  <c r="R387" i="26"/>
  <c r="T387" i="26" s="1"/>
  <c r="AC386" i="26"/>
  <c r="V386" i="26" s="1"/>
  <c r="R386" i="26"/>
  <c r="S386" i="26" s="1"/>
  <c r="AC385" i="26"/>
  <c r="V385" i="26" s="1"/>
  <c r="R385" i="26"/>
  <c r="AC384" i="26"/>
  <c r="V384" i="26"/>
  <c r="R384" i="26"/>
  <c r="T384" i="26" s="1"/>
  <c r="U384" i="26" s="1"/>
  <c r="AC383" i="26"/>
  <c r="V383" i="26" s="1"/>
  <c r="R383" i="26"/>
  <c r="T383" i="26" s="1"/>
  <c r="U383" i="26" s="1"/>
  <c r="AC382" i="26"/>
  <c r="V382" i="26" s="1"/>
  <c r="R382" i="26"/>
  <c r="AC381" i="26"/>
  <c r="V381" i="26"/>
  <c r="R381" i="26"/>
  <c r="T381" i="26" s="1"/>
  <c r="AC380" i="26"/>
  <c r="V380" i="26"/>
  <c r="R380" i="26"/>
  <c r="AC379" i="26"/>
  <c r="V379" i="26" s="1"/>
  <c r="R379" i="26"/>
  <c r="T379" i="26" s="1"/>
  <c r="AC378" i="26"/>
  <c r="V378" i="26" s="1"/>
  <c r="R378" i="26"/>
  <c r="T378" i="26" s="1"/>
  <c r="U378" i="26" s="1"/>
  <c r="AC377" i="26"/>
  <c r="V377" i="26" s="1"/>
  <c r="R377" i="26"/>
  <c r="AC376" i="26"/>
  <c r="V376" i="26" s="1"/>
  <c r="R376" i="26"/>
  <c r="T376" i="26"/>
  <c r="U376" i="26" s="1"/>
  <c r="S376" i="26"/>
  <c r="AC375" i="26"/>
  <c r="V375" i="26" s="1"/>
  <c r="R375" i="26"/>
  <c r="T375" i="26" s="1"/>
  <c r="U375" i="26" s="1"/>
  <c r="AC374" i="26"/>
  <c r="V374" i="26"/>
  <c r="R374" i="26"/>
  <c r="T374" i="26" s="1"/>
  <c r="U374" i="26" s="1"/>
  <c r="AC373" i="26"/>
  <c r="V373" i="26" s="1"/>
  <c r="R373" i="26"/>
  <c r="AC372" i="26"/>
  <c r="V372" i="26" s="1"/>
  <c r="R372" i="26"/>
  <c r="T372" i="26"/>
  <c r="S372" i="26"/>
  <c r="AC371" i="26"/>
  <c r="V371" i="26" s="1"/>
  <c r="R371" i="26"/>
  <c r="T371" i="26" s="1"/>
  <c r="AC370" i="26"/>
  <c r="V370" i="26" s="1"/>
  <c r="R370" i="26"/>
  <c r="S370" i="26" s="1"/>
  <c r="AC369" i="26"/>
  <c r="V369" i="26" s="1"/>
  <c r="R369" i="26"/>
  <c r="AC368" i="26"/>
  <c r="V368" i="26" s="1"/>
  <c r="R368" i="26"/>
  <c r="T368" i="26" s="1"/>
  <c r="U368" i="26" s="1"/>
  <c r="AC367" i="26"/>
  <c r="V367" i="26" s="1"/>
  <c r="R367" i="26"/>
  <c r="S367" i="26" s="1"/>
  <c r="T367" i="26"/>
  <c r="U367" i="26" s="1"/>
  <c r="AC366" i="26"/>
  <c r="V366" i="26" s="1"/>
  <c r="W366" i="26" s="1"/>
  <c r="R366" i="26"/>
  <c r="T366" i="26" s="1"/>
  <c r="U366" i="26" s="1"/>
  <c r="AC365" i="26"/>
  <c r="V365" i="26"/>
  <c r="R365" i="26"/>
  <c r="AC364" i="26"/>
  <c r="V364" i="26" s="1"/>
  <c r="R364" i="26"/>
  <c r="AC363" i="26"/>
  <c r="V363" i="26" s="1"/>
  <c r="R363" i="26"/>
  <c r="T363" i="26" s="1"/>
  <c r="U363" i="26" s="1"/>
  <c r="AC362" i="26"/>
  <c r="V362" i="26" s="1"/>
  <c r="R362" i="26"/>
  <c r="AC361" i="26"/>
  <c r="V361" i="26" s="1"/>
  <c r="R361" i="26"/>
  <c r="AC360" i="26"/>
  <c r="V360" i="26" s="1"/>
  <c r="R360" i="26"/>
  <c r="AC359" i="26"/>
  <c r="V359" i="26"/>
  <c r="R359" i="26"/>
  <c r="T359" i="26" s="1"/>
  <c r="U359" i="26" s="1"/>
  <c r="AC358" i="26"/>
  <c r="V358" i="26" s="1"/>
  <c r="R358" i="26"/>
  <c r="S358" i="26" s="1"/>
  <c r="AC357" i="26"/>
  <c r="V357" i="26" s="1"/>
  <c r="R357" i="26"/>
  <c r="AC356" i="26"/>
  <c r="V356" i="26"/>
  <c r="R356" i="26"/>
  <c r="AC355" i="26"/>
  <c r="V355" i="26" s="1"/>
  <c r="R355" i="26"/>
  <c r="T355" i="26" s="1"/>
  <c r="U355" i="26" s="1"/>
  <c r="AC354" i="26"/>
  <c r="V354" i="26" s="1"/>
  <c r="R354" i="26"/>
  <c r="S354" i="26" s="1"/>
  <c r="T354" i="26"/>
  <c r="U354" i="26" s="1"/>
  <c r="AC353" i="26"/>
  <c r="V353" i="26" s="1"/>
  <c r="R353" i="26"/>
  <c r="S353" i="26" s="1"/>
  <c r="AC352" i="26"/>
  <c r="V352" i="26" s="1"/>
  <c r="R352" i="26"/>
  <c r="S352" i="26" s="1"/>
  <c r="AC351" i="26"/>
  <c r="V351" i="26" s="1"/>
  <c r="R351" i="26"/>
  <c r="T351" i="26" s="1"/>
  <c r="U351" i="26" s="1"/>
  <c r="AC350" i="26"/>
  <c r="V350" i="26"/>
  <c r="R350" i="26"/>
  <c r="AC349" i="26"/>
  <c r="V349" i="26" s="1"/>
  <c r="R349" i="26"/>
  <c r="AC348" i="26"/>
  <c r="V348" i="26" s="1"/>
  <c r="R348" i="26"/>
  <c r="AC347" i="26"/>
  <c r="V347" i="26" s="1"/>
  <c r="R347" i="26"/>
  <c r="AC346" i="26"/>
  <c r="V346" i="26" s="1"/>
  <c r="R346" i="26"/>
  <c r="T346" i="26" s="1"/>
  <c r="U346" i="26" s="1"/>
  <c r="AC345" i="26"/>
  <c r="V345" i="26" s="1"/>
  <c r="R345" i="26"/>
  <c r="S345" i="26" s="1"/>
  <c r="AC344" i="26"/>
  <c r="V344" i="26" s="1"/>
  <c r="R344" i="26"/>
  <c r="T344" i="26" s="1"/>
  <c r="U344" i="26" s="1"/>
  <c r="AC343" i="26"/>
  <c r="V343" i="26"/>
  <c r="R343" i="26"/>
  <c r="S343" i="26" s="1"/>
  <c r="AC342" i="26"/>
  <c r="V342" i="26"/>
  <c r="R342" i="26"/>
  <c r="AC341" i="26"/>
  <c r="V341" i="26" s="1"/>
  <c r="R341" i="26"/>
  <c r="AC340" i="26"/>
  <c r="V340" i="26" s="1"/>
  <c r="R340" i="26"/>
  <c r="AC339" i="26"/>
  <c r="V339" i="26" s="1"/>
  <c r="R339" i="26"/>
  <c r="T339" i="26" s="1"/>
  <c r="U339" i="26" s="1"/>
  <c r="AC338" i="26"/>
  <c r="V338" i="26" s="1"/>
  <c r="R338" i="26"/>
  <c r="AC337" i="26"/>
  <c r="V337" i="26" s="1"/>
  <c r="R337" i="26"/>
  <c r="AC336" i="26"/>
  <c r="V336" i="26"/>
  <c r="R336" i="26"/>
  <c r="T336" i="26" s="1"/>
  <c r="U336" i="26" s="1"/>
  <c r="AC335" i="26"/>
  <c r="V335" i="26"/>
  <c r="R335" i="26"/>
  <c r="T335" i="26" s="1"/>
  <c r="U335" i="26" s="1"/>
  <c r="AC334" i="26"/>
  <c r="V334" i="26" s="1"/>
  <c r="R334" i="26"/>
  <c r="AC333" i="26"/>
  <c r="V333" i="26" s="1"/>
  <c r="R333" i="26"/>
  <c r="AC332" i="26"/>
  <c r="V332" i="26" s="1"/>
  <c r="R332" i="26"/>
  <c r="AC331" i="26"/>
  <c r="V331" i="26" s="1"/>
  <c r="R331" i="26"/>
  <c r="AC330" i="26"/>
  <c r="V330" i="26" s="1"/>
  <c r="R330" i="26"/>
  <c r="AC329" i="26"/>
  <c r="V329" i="26" s="1"/>
  <c r="R329" i="26"/>
  <c r="AC328" i="26"/>
  <c r="V328" i="26" s="1"/>
  <c r="W328" i="26" s="1"/>
  <c r="R328" i="26"/>
  <c r="T328" i="26"/>
  <c r="U328" i="26" s="1"/>
  <c r="AC327" i="26"/>
  <c r="V327" i="26" s="1"/>
  <c r="R327" i="26"/>
  <c r="S327" i="26" s="1"/>
  <c r="AC326" i="26"/>
  <c r="V326" i="26" s="1"/>
  <c r="R326" i="26"/>
  <c r="AC325" i="26"/>
  <c r="V325" i="26" s="1"/>
  <c r="R325" i="26"/>
  <c r="AC324" i="26"/>
  <c r="V324" i="26" s="1"/>
  <c r="R324" i="26"/>
  <c r="AC323" i="26"/>
  <c r="V323" i="26" s="1"/>
  <c r="R323" i="26"/>
  <c r="T323" i="26" s="1"/>
  <c r="U323" i="26" s="1"/>
  <c r="AC322" i="26"/>
  <c r="V322" i="26" s="1"/>
  <c r="R322" i="26"/>
  <c r="AC321" i="26"/>
  <c r="V321" i="26" s="1"/>
  <c r="R321" i="26"/>
  <c r="T321" i="26" s="1"/>
  <c r="AC320" i="26"/>
  <c r="V320" i="26"/>
  <c r="R320" i="26"/>
  <c r="AC319" i="26"/>
  <c r="V319" i="26" s="1"/>
  <c r="R319" i="26"/>
  <c r="T319" i="26" s="1"/>
  <c r="U319" i="26"/>
  <c r="AC318" i="26"/>
  <c r="V318" i="26" s="1"/>
  <c r="R318" i="26"/>
  <c r="AC317" i="26"/>
  <c r="V317" i="26" s="1"/>
  <c r="W317" i="26" s="1"/>
  <c r="R317" i="26"/>
  <c r="T317" i="26" s="1"/>
  <c r="U317" i="26" s="1"/>
  <c r="AC316" i="26"/>
  <c r="V316" i="26" s="1"/>
  <c r="R316" i="26"/>
  <c r="T316" i="26" s="1"/>
  <c r="U316" i="26" s="1"/>
  <c r="AC315" i="26"/>
  <c r="V315" i="26"/>
  <c r="R315" i="26"/>
  <c r="T315" i="26" s="1"/>
  <c r="U315" i="26" s="1"/>
  <c r="AC314" i="26"/>
  <c r="V314" i="26" s="1"/>
  <c r="R314" i="26"/>
  <c r="T314" i="26" s="1"/>
  <c r="U314" i="26" s="1"/>
  <c r="AC313" i="26"/>
  <c r="V313" i="26" s="1"/>
  <c r="R313" i="26"/>
  <c r="T313" i="26"/>
  <c r="U313" i="26" s="1"/>
  <c r="S313" i="26"/>
  <c r="AC312" i="26"/>
  <c r="V312" i="26" s="1"/>
  <c r="R312" i="26"/>
  <c r="AC311" i="26"/>
  <c r="V311" i="26" s="1"/>
  <c r="R311" i="26"/>
  <c r="T311" i="26" s="1"/>
  <c r="AC310" i="26"/>
  <c r="V310" i="26"/>
  <c r="R310" i="26"/>
  <c r="T310" i="26" s="1"/>
  <c r="W310" i="26" s="1"/>
  <c r="AC309" i="26"/>
  <c r="V309" i="26"/>
  <c r="R309" i="26"/>
  <c r="S309" i="26" s="1"/>
  <c r="AC308" i="26"/>
  <c r="V308" i="26" s="1"/>
  <c r="R308" i="26"/>
  <c r="AC307" i="26"/>
  <c r="V307" i="26" s="1"/>
  <c r="R307" i="26"/>
  <c r="T307" i="26" s="1"/>
  <c r="U307" i="26" s="1"/>
  <c r="AC306" i="26"/>
  <c r="V306" i="26" s="1"/>
  <c r="R306" i="26"/>
  <c r="T306" i="26" s="1"/>
  <c r="U306" i="26" s="1"/>
  <c r="AC305" i="26"/>
  <c r="V305" i="26" s="1"/>
  <c r="R305" i="26"/>
  <c r="T305" i="26" s="1"/>
  <c r="U305" i="26" s="1"/>
  <c r="AC304" i="26"/>
  <c r="V304" i="26" s="1"/>
  <c r="R304" i="26"/>
  <c r="AC303" i="26"/>
  <c r="V303" i="26" s="1"/>
  <c r="R303" i="26"/>
  <c r="T303" i="26" s="1"/>
  <c r="U303" i="26" s="1"/>
  <c r="AC302" i="26"/>
  <c r="V302" i="26"/>
  <c r="R302" i="26"/>
  <c r="S302" i="26" s="1"/>
  <c r="AC301" i="26"/>
  <c r="V301" i="26"/>
  <c r="R301" i="26"/>
  <c r="T301" i="26" s="1"/>
  <c r="U301" i="26" s="1"/>
  <c r="AC300" i="26"/>
  <c r="V300" i="26" s="1"/>
  <c r="R300" i="26"/>
  <c r="AC299" i="26"/>
  <c r="V299" i="26" s="1"/>
  <c r="R299" i="26"/>
  <c r="T299" i="26" s="1"/>
  <c r="U299" i="26" s="1"/>
  <c r="AC298" i="26"/>
  <c r="V298" i="26" s="1"/>
  <c r="R298" i="26"/>
  <c r="AC297" i="26"/>
  <c r="V297" i="26" s="1"/>
  <c r="R297" i="26"/>
  <c r="S297" i="26" s="1"/>
  <c r="AC296" i="26"/>
  <c r="V296" i="26" s="1"/>
  <c r="R296" i="26"/>
  <c r="AC295" i="26"/>
  <c r="V295" i="26" s="1"/>
  <c r="R295" i="26"/>
  <c r="T295" i="26" s="1"/>
  <c r="U295" i="26" s="1"/>
  <c r="AC294" i="26"/>
  <c r="V294" i="26" s="1"/>
  <c r="R294" i="26"/>
  <c r="AC293" i="26"/>
  <c r="V293" i="26" s="1"/>
  <c r="R293" i="26"/>
  <c r="AC292" i="26"/>
  <c r="V292" i="26" s="1"/>
  <c r="R292" i="26"/>
  <c r="T292" i="26" s="1"/>
  <c r="U292" i="26" s="1"/>
  <c r="AC291" i="26"/>
  <c r="V291" i="26" s="1"/>
  <c r="R291" i="26"/>
  <c r="S291" i="26" s="1"/>
  <c r="AC290" i="26"/>
  <c r="V290" i="26" s="1"/>
  <c r="R290" i="26"/>
  <c r="T290" i="26" s="1"/>
  <c r="U290" i="26" s="1"/>
  <c r="AC289" i="26"/>
  <c r="V289" i="26" s="1"/>
  <c r="R289" i="26"/>
  <c r="AC288" i="26"/>
  <c r="V288" i="26" s="1"/>
  <c r="R288" i="26"/>
  <c r="AC287" i="26"/>
  <c r="V287" i="26" s="1"/>
  <c r="R287" i="26"/>
  <c r="T287" i="26" s="1"/>
  <c r="U287" i="26" s="1"/>
  <c r="AC286" i="26"/>
  <c r="V286" i="26" s="1"/>
  <c r="R286" i="26"/>
  <c r="T286" i="26"/>
  <c r="U286" i="26" s="1"/>
  <c r="S286" i="26"/>
  <c r="AC285" i="26"/>
  <c r="V285" i="26" s="1"/>
  <c r="R285" i="26"/>
  <c r="T285" i="26" s="1"/>
  <c r="U285" i="26" s="1"/>
  <c r="AC284" i="26"/>
  <c r="V284" i="26"/>
  <c r="R284" i="26"/>
  <c r="T284" i="26" s="1"/>
  <c r="U284" i="26" s="1"/>
  <c r="AC283" i="26"/>
  <c r="V283" i="26" s="1"/>
  <c r="R283" i="26"/>
  <c r="AC282" i="26"/>
  <c r="V282" i="26" s="1"/>
  <c r="R282" i="26"/>
  <c r="T282" i="26"/>
  <c r="U282" i="26" s="1"/>
  <c r="S282" i="26"/>
  <c r="AC281" i="26"/>
  <c r="V281" i="26" s="1"/>
  <c r="R281" i="26"/>
  <c r="AC280" i="26"/>
  <c r="V280" i="26" s="1"/>
  <c r="R280" i="26"/>
  <c r="AC279" i="26"/>
  <c r="V279" i="26" s="1"/>
  <c r="R279" i="26"/>
  <c r="T279" i="26" s="1"/>
  <c r="U279" i="26" s="1"/>
  <c r="AC278" i="26"/>
  <c r="V278" i="26" s="1"/>
  <c r="R278" i="26"/>
  <c r="AC277" i="26"/>
  <c r="V277" i="26" s="1"/>
  <c r="R277" i="26"/>
  <c r="T277" i="26" s="1"/>
  <c r="AC276" i="26"/>
  <c r="V276" i="26" s="1"/>
  <c r="R276" i="26"/>
  <c r="AC275" i="26"/>
  <c r="V275" i="26" s="1"/>
  <c r="R275" i="26"/>
  <c r="S275" i="26" s="1"/>
  <c r="AC274" i="26"/>
  <c r="V274" i="26" s="1"/>
  <c r="R274" i="26"/>
  <c r="T274" i="26" s="1"/>
  <c r="U274" i="26" s="1"/>
  <c r="AC273" i="26"/>
  <c r="V273" i="26" s="1"/>
  <c r="R273" i="26"/>
  <c r="T273" i="26" s="1"/>
  <c r="U273" i="26" s="1"/>
  <c r="AC272" i="26"/>
  <c r="V272" i="26" s="1"/>
  <c r="R272" i="26"/>
  <c r="AC271" i="26"/>
  <c r="V271" i="26" s="1"/>
  <c r="R271" i="26"/>
  <c r="T271" i="26" s="1"/>
  <c r="U271" i="26" s="1"/>
  <c r="AC270" i="26"/>
  <c r="V270" i="26" s="1"/>
  <c r="R270" i="26"/>
  <c r="S270" i="26" s="1"/>
  <c r="AC269" i="26"/>
  <c r="V269" i="26" s="1"/>
  <c r="R269" i="26"/>
  <c r="T269" i="26" s="1"/>
  <c r="U269" i="26" s="1"/>
  <c r="AC268" i="26"/>
  <c r="V268" i="26" s="1"/>
  <c r="R268" i="26"/>
  <c r="T268" i="26" s="1"/>
  <c r="U268" i="26" s="1"/>
  <c r="AC267" i="26"/>
  <c r="V267" i="26" s="1"/>
  <c r="R267" i="26"/>
  <c r="T267" i="26" s="1"/>
  <c r="AC266" i="26"/>
  <c r="V266" i="26" s="1"/>
  <c r="R266" i="26"/>
  <c r="T266" i="26" s="1"/>
  <c r="AC265" i="26"/>
  <c r="V265" i="26" s="1"/>
  <c r="R265" i="26"/>
  <c r="T265" i="26" s="1"/>
  <c r="U265" i="26" s="1"/>
  <c r="AC264" i="26"/>
  <c r="V264" i="26"/>
  <c r="R264" i="26"/>
  <c r="AC263" i="26"/>
  <c r="V263" i="26" s="1"/>
  <c r="R263" i="26"/>
  <c r="T263" i="26" s="1"/>
  <c r="U263" i="26" s="1"/>
  <c r="W263" i="26"/>
  <c r="S263" i="26"/>
  <c r="AC262" i="26"/>
  <c r="V262" i="26" s="1"/>
  <c r="R262" i="26"/>
  <c r="T262" i="26" s="1"/>
  <c r="U262" i="26" s="1"/>
  <c r="AC261" i="26"/>
  <c r="V261" i="26" s="1"/>
  <c r="R261" i="26"/>
  <c r="T261" i="26" s="1"/>
  <c r="U261" i="26"/>
  <c r="AC260" i="26"/>
  <c r="V260" i="26" s="1"/>
  <c r="R260" i="26"/>
  <c r="S260" i="26"/>
  <c r="T260" i="26"/>
  <c r="U260" i="26" s="1"/>
  <c r="AC259" i="26"/>
  <c r="V259" i="26"/>
  <c r="R259" i="26"/>
  <c r="AC258" i="26"/>
  <c r="V258" i="26" s="1"/>
  <c r="R258" i="26"/>
  <c r="T258" i="26" s="1"/>
  <c r="U258" i="26" s="1"/>
  <c r="AC257" i="26"/>
  <c r="V257" i="26" s="1"/>
  <c r="R257" i="26"/>
  <c r="T257" i="26" s="1"/>
  <c r="U257" i="26" s="1"/>
  <c r="AC256" i="26"/>
  <c r="V256" i="26" s="1"/>
  <c r="R256" i="26"/>
  <c r="AC255" i="26"/>
  <c r="V255" i="26" s="1"/>
  <c r="R255" i="26"/>
  <c r="T255" i="26" s="1"/>
  <c r="U255" i="26" s="1"/>
  <c r="AC254" i="26"/>
  <c r="V254" i="26" s="1"/>
  <c r="R254" i="26"/>
  <c r="AC253" i="26"/>
  <c r="V253" i="26" s="1"/>
  <c r="R253" i="26"/>
  <c r="AC252" i="26"/>
  <c r="V252" i="26" s="1"/>
  <c r="R252" i="26"/>
  <c r="AC251" i="26"/>
  <c r="V251" i="26" s="1"/>
  <c r="R251" i="26"/>
  <c r="AC250" i="26"/>
  <c r="V250" i="26" s="1"/>
  <c r="R250" i="26"/>
  <c r="AC249" i="26"/>
  <c r="V249" i="26" s="1"/>
  <c r="R249" i="26"/>
  <c r="S249" i="26" s="1"/>
  <c r="AC248" i="26"/>
  <c r="V248" i="26" s="1"/>
  <c r="R248" i="26"/>
  <c r="AC247" i="26"/>
  <c r="V247" i="26" s="1"/>
  <c r="R247" i="26"/>
  <c r="T247" i="26" s="1"/>
  <c r="U247" i="26" s="1"/>
  <c r="AC246" i="26"/>
  <c r="V246" i="26"/>
  <c r="R246" i="26"/>
  <c r="AC245" i="26"/>
  <c r="V245" i="26" s="1"/>
  <c r="R245" i="26"/>
  <c r="T245" i="26" s="1"/>
  <c r="U245" i="26" s="1"/>
  <c r="AC244" i="26"/>
  <c r="V244" i="26" s="1"/>
  <c r="R244" i="26"/>
  <c r="S244" i="26" s="1"/>
  <c r="AC243" i="26"/>
  <c r="V243" i="26" s="1"/>
  <c r="R243" i="26"/>
  <c r="T243" i="26" s="1"/>
  <c r="U243" i="26" s="1"/>
  <c r="AC242" i="26"/>
  <c r="V242" i="26" s="1"/>
  <c r="R242" i="26"/>
  <c r="T242" i="26" s="1"/>
  <c r="U242" i="26" s="1"/>
  <c r="AC241" i="26"/>
  <c r="V241" i="26" s="1"/>
  <c r="R241" i="26"/>
  <c r="T241" i="26" s="1"/>
  <c r="U241" i="26" s="1"/>
  <c r="AC240" i="26"/>
  <c r="V240" i="26"/>
  <c r="R240" i="26"/>
  <c r="AC239" i="26"/>
  <c r="V239" i="26" s="1"/>
  <c r="R239" i="26"/>
  <c r="AC238" i="26"/>
  <c r="V238" i="26" s="1"/>
  <c r="R238" i="26"/>
  <c r="T238" i="26" s="1"/>
  <c r="U238" i="26" s="1"/>
  <c r="S238" i="26"/>
  <c r="AC237" i="26"/>
  <c r="V237" i="26" s="1"/>
  <c r="R237" i="26"/>
  <c r="T237" i="26"/>
  <c r="U237" i="26" s="1"/>
  <c r="AC236" i="26"/>
  <c r="V236" i="26" s="1"/>
  <c r="W236" i="26" s="1"/>
  <c r="R236" i="26"/>
  <c r="T236" i="26" s="1"/>
  <c r="U236" i="26" s="1"/>
  <c r="AC235" i="26"/>
  <c r="V235" i="26" s="1"/>
  <c r="W235" i="26" s="1"/>
  <c r="R235" i="26"/>
  <c r="T235" i="26" s="1"/>
  <c r="U235" i="26" s="1"/>
  <c r="AC234" i="26"/>
  <c r="V234" i="26" s="1"/>
  <c r="R234" i="26"/>
  <c r="T234" i="26" s="1"/>
  <c r="U234" i="26" s="1"/>
  <c r="AC233" i="26"/>
  <c r="V233" i="26" s="1"/>
  <c r="R233" i="26"/>
  <c r="S233" i="26" s="1"/>
  <c r="T233" i="26"/>
  <c r="U233" i="26" s="1"/>
  <c r="AC232" i="26"/>
  <c r="V232" i="26" s="1"/>
  <c r="R232" i="26"/>
  <c r="AC231" i="26"/>
  <c r="V231" i="26"/>
  <c r="R231" i="26"/>
  <c r="T231" i="26" s="1"/>
  <c r="U231" i="26" s="1"/>
  <c r="AC230" i="26"/>
  <c r="V230" i="26" s="1"/>
  <c r="R230" i="26"/>
  <c r="T230" i="26" s="1"/>
  <c r="U230" i="26" s="1"/>
  <c r="S230" i="26"/>
  <c r="AC229" i="26"/>
  <c r="V229" i="26" s="1"/>
  <c r="R229" i="26"/>
  <c r="T229" i="26"/>
  <c r="U229" i="26" s="1"/>
  <c r="AC228" i="26"/>
  <c r="V228" i="26" s="1"/>
  <c r="W228" i="26" s="1"/>
  <c r="R228" i="26"/>
  <c r="T228" i="26"/>
  <c r="U228" i="26" s="1"/>
  <c r="S228" i="26"/>
  <c r="AC227" i="26"/>
  <c r="V227" i="26" s="1"/>
  <c r="R227" i="26"/>
  <c r="AC226" i="26"/>
  <c r="V226" i="26" s="1"/>
  <c r="W226" i="26" s="1"/>
  <c r="R226" i="26"/>
  <c r="T226" i="26" s="1"/>
  <c r="U226" i="26" s="1"/>
  <c r="AC225" i="26"/>
  <c r="V225" i="26" s="1"/>
  <c r="W225" i="26" s="1"/>
  <c r="R225" i="26"/>
  <c r="T225" i="26" s="1"/>
  <c r="U225" i="26" s="1"/>
  <c r="AC224" i="26"/>
  <c r="V224" i="26" s="1"/>
  <c r="R224" i="26"/>
  <c r="AC223" i="26"/>
  <c r="V223" i="26" s="1"/>
  <c r="R223" i="26"/>
  <c r="T223" i="26" s="1"/>
  <c r="U223" i="26" s="1"/>
  <c r="AC222" i="26"/>
  <c r="V222" i="26" s="1"/>
  <c r="W222" i="26" s="1"/>
  <c r="R222" i="26"/>
  <c r="S222" i="26" s="1"/>
  <c r="T222" i="26"/>
  <c r="U222" i="26" s="1"/>
  <c r="AC221" i="26"/>
  <c r="V221" i="26" s="1"/>
  <c r="R221" i="26"/>
  <c r="AC220" i="26"/>
  <c r="V220" i="26" s="1"/>
  <c r="R220" i="26"/>
  <c r="AC219" i="26"/>
  <c r="V219" i="26" s="1"/>
  <c r="R219" i="26"/>
  <c r="AC218" i="26"/>
  <c r="V218" i="26" s="1"/>
  <c r="R218" i="26"/>
  <c r="AC217" i="26"/>
  <c r="V217" i="26" s="1"/>
  <c r="R217" i="26"/>
  <c r="AC216" i="26"/>
  <c r="V216" i="26" s="1"/>
  <c r="R216" i="26"/>
  <c r="AC215" i="26"/>
  <c r="V215" i="26" s="1"/>
  <c r="R215" i="26"/>
  <c r="T215" i="26" s="1"/>
  <c r="U215" i="26" s="1"/>
  <c r="AC214" i="26"/>
  <c r="V214" i="26" s="1"/>
  <c r="R214" i="26"/>
  <c r="S214" i="26" s="1"/>
  <c r="AC213" i="26"/>
  <c r="V213" i="26" s="1"/>
  <c r="R213" i="26"/>
  <c r="AC212" i="26"/>
  <c r="V212" i="26" s="1"/>
  <c r="R212" i="26"/>
  <c r="AC211" i="26"/>
  <c r="V211" i="26" s="1"/>
  <c r="R211" i="26"/>
  <c r="T211" i="26" s="1"/>
  <c r="U211" i="26" s="1"/>
  <c r="AC210" i="26"/>
  <c r="V210" i="26"/>
  <c r="R210" i="26"/>
  <c r="T210" i="26" s="1"/>
  <c r="U210" i="26" s="1"/>
  <c r="AC209" i="26"/>
  <c r="V209" i="26" s="1"/>
  <c r="R209" i="26"/>
  <c r="AC208" i="26"/>
  <c r="V208" i="26" s="1"/>
  <c r="R208" i="26"/>
  <c r="AC207" i="26"/>
  <c r="V207" i="26" s="1"/>
  <c r="R207" i="26"/>
  <c r="AC206" i="26"/>
  <c r="V206" i="26" s="1"/>
  <c r="R206" i="26"/>
  <c r="S206" i="26" s="1"/>
  <c r="AC205" i="26"/>
  <c r="V205" i="26" s="1"/>
  <c r="R205" i="26"/>
  <c r="AC204" i="26"/>
  <c r="V204" i="26" s="1"/>
  <c r="R204" i="26"/>
  <c r="AC203" i="26"/>
  <c r="V203" i="26" s="1"/>
  <c r="R203" i="26"/>
  <c r="AC202" i="26"/>
  <c r="V202" i="26" s="1"/>
  <c r="R202" i="26"/>
  <c r="AC201" i="26"/>
  <c r="V201" i="26" s="1"/>
  <c r="R201" i="26"/>
  <c r="AC200" i="26"/>
  <c r="V200" i="26"/>
  <c r="R200" i="26"/>
  <c r="AC199" i="26"/>
  <c r="V199" i="26" s="1"/>
  <c r="R199" i="26"/>
  <c r="T199" i="26" s="1"/>
  <c r="U199" i="26" s="1"/>
  <c r="AC198" i="26"/>
  <c r="V198" i="26" s="1"/>
  <c r="R198" i="26"/>
  <c r="S198" i="26" s="1"/>
  <c r="T198" i="26"/>
  <c r="U198" i="26" s="1"/>
  <c r="AC197" i="26"/>
  <c r="V197" i="26" s="1"/>
  <c r="R197" i="26"/>
  <c r="AC196" i="26"/>
  <c r="V196" i="26" s="1"/>
  <c r="R196" i="26"/>
  <c r="AC195" i="26"/>
  <c r="V195" i="26"/>
  <c r="R195" i="26"/>
  <c r="T195" i="26" s="1"/>
  <c r="U195" i="26" s="1"/>
  <c r="AC194" i="26"/>
  <c r="V194" i="26" s="1"/>
  <c r="R194" i="26"/>
  <c r="AC193" i="26"/>
  <c r="V193" i="26" s="1"/>
  <c r="R193" i="26"/>
  <c r="AC192" i="26"/>
  <c r="V192" i="26" s="1"/>
  <c r="R192" i="26"/>
  <c r="AC191" i="26"/>
  <c r="V191" i="26" s="1"/>
  <c r="W191" i="26" s="1"/>
  <c r="R191" i="26"/>
  <c r="T191" i="26" s="1"/>
  <c r="U191" i="26" s="1"/>
  <c r="AC190" i="26"/>
  <c r="V190" i="26"/>
  <c r="R190" i="26"/>
  <c r="T190" i="26" s="1"/>
  <c r="U190" i="26" s="1"/>
  <c r="AC189" i="26"/>
  <c r="V189" i="26" s="1"/>
  <c r="R189" i="26"/>
  <c r="AC188" i="26"/>
  <c r="V188" i="26" s="1"/>
  <c r="R188" i="26"/>
  <c r="AC187" i="26"/>
  <c r="V187" i="26" s="1"/>
  <c r="R187" i="26"/>
  <c r="S187" i="26"/>
  <c r="T187" i="26"/>
  <c r="U187" i="26" s="1"/>
  <c r="AC186" i="26"/>
  <c r="V186" i="26"/>
  <c r="R186" i="26"/>
  <c r="T186" i="26" s="1"/>
  <c r="U186" i="26" s="1"/>
  <c r="AC185" i="26"/>
  <c r="V185" i="26" s="1"/>
  <c r="R185" i="26"/>
  <c r="AC184" i="26"/>
  <c r="V184" i="26" s="1"/>
  <c r="R184" i="26"/>
  <c r="AC183" i="26"/>
  <c r="V183" i="26" s="1"/>
  <c r="R183" i="26"/>
  <c r="T183" i="26" s="1"/>
  <c r="U183" i="26" s="1"/>
  <c r="AC182" i="26"/>
  <c r="V182" i="26" s="1"/>
  <c r="R182" i="26"/>
  <c r="S182" i="26" s="1"/>
  <c r="AC181" i="26"/>
  <c r="V181" i="26" s="1"/>
  <c r="R181" i="26"/>
  <c r="AC180" i="26"/>
  <c r="V180" i="26" s="1"/>
  <c r="R180" i="26"/>
  <c r="AC179" i="26"/>
  <c r="V179" i="26"/>
  <c r="R179" i="26"/>
  <c r="T179" i="26" s="1"/>
  <c r="U179" i="26" s="1"/>
  <c r="AC178" i="26"/>
  <c r="V178" i="26" s="1"/>
  <c r="R178" i="26"/>
  <c r="AC177" i="26"/>
  <c r="V177" i="26" s="1"/>
  <c r="R177" i="26"/>
  <c r="AC176" i="26"/>
  <c r="V176" i="26" s="1"/>
  <c r="R176" i="26"/>
  <c r="AC175" i="26"/>
  <c r="V175" i="26" s="1"/>
  <c r="R175" i="26"/>
  <c r="T175" i="26" s="1"/>
  <c r="U175" i="26" s="1"/>
  <c r="AC174" i="26"/>
  <c r="V174" i="26" s="1"/>
  <c r="R174" i="26"/>
  <c r="AC173" i="26"/>
  <c r="V173" i="26" s="1"/>
  <c r="R173" i="26"/>
  <c r="AC172" i="26"/>
  <c r="V172" i="26"/>
  <c r="R172" i="26"/>
  <c r="AC171" i="26"/>
  <c r="V171" i="26" s="1"/>
  <c r="R171" i="26"/>
  <c r="AC170" i="26"/>
  <c r="V170" i="26" s="1"/>
  <c r="R170" i="26"/>
  <c r="AC169" i="26"/>
  <c r="V169" i="26" s="1"/>
  <c r="R169" i="26"/>
  <c r="AC168" i="26"/>
  <c r="V168" i="26" s="1"/>
  <c r="R168" i="26"/>
  <c r="AC167" i="26"/>
  <c r="V167" i="26"/>
  <c r="R167" i="26"/>
  <c r="T167" i="26" s="1"/>
  <c r="U167" i="26" s="1"/>
  <c r="AC166" i="26"/>
  <c r="V166" i="26" s="1"/>
  <c r="R166" i="26"/>
  <c r="AC165" i="26"/>
  <c r="V165" i="26" s="1"/>
  <c r="R165" i="26"/>
  <c r="AC164" i="26"/>
  <c r="V164" i="26"/>
  <c r="R164" i="26"/>
  <c r="AC163" i="26"/>
  <c r="V163" i="26" s="1"/>
  <c r="R163" i="26"/>
  <c r="T163" i="26" s="1"/>
  <c r="U163" i="26" s="1"/>
  <c r="AC162" i="26"/>
  <c r="V162" i="26" s="1"/>
  <c r="R162" i="26"/>
  <c r="S162" i="26" s="1"/>
  <c r="AC161" i="26"/>
  <c r="V161" i="26" s="1"/>
  <c r="R161" i="26"/>
  <c r="AC160" i="26"/>
  <c r="V160" i="26" s="1"/>
  <c r="R160" i="26"/>
  <c r="AC159" i="26"/>
  <c r="V159" i="26" s="1"/>
  <c r="R159" i="26"/>
  <c r="S159" i="26"/>
  <c r="T159" i="26"/>
  <c r="U159" i="26" s="1"/>
  <c r="AC158" i="26"/>
  <c r="V158" i="26"/>
  <c r="R158" i="26"/>
  <c r="AC157" i="26"/>
  <c r="V157" i="26" s="1"/>
  <c r="R157" i="26"/>
  <c r="AC156" i="26"/>
  <c r="V156" i="26" s="1"/>
  <c r="R156" i="26"/>
  <c r="AC155" i="26"/>
  <c r="V155" i="26" s="1"/>
  <c r="R155" i="26"/>
  <c r="S155" i="26" s="1"/>
  <c r="AC154" i="26"/>
  <c r="V154" i="26" s="1"/>
  <c r="R154" i="26"/>
  <c r="AC153" i="26"/>
  <c r="V153" i="26"/>
  <c r="R153" i="26"/>
  <c r="AC152" i="26"/>
  <c r="V152" i="26" s="1"/>
  <c r="R152" i="26"/>
  <c r="AC151" i="26"/>
  <c r="V151" i="26" s="1"/>
  <c r="R151" i="26"/>
  <c r="T151" i="26" s="1"/>
  <c r="U151" i="26" s="1"/>
  <c r="AC150" i="26"/>
  <c r="V150" i="26" s="1"/>
  <c r="R150" i="26"/>
  <c r="T150" i="26" s="1"/>
  <c r="U150" i="26" s="1"/>
  <c r="AC149" i="26"/>
  <c r="V149" i="26"/>
  <c r="R149" i="26"/>
  <c r="AC148" i="26"/>
  <c r="V148" i="26" s="1"/>
  <c r="R148" i="26"/>
  <c r="AC147" i="26"/>
  <c r="V147" i="26" s="1"/>
  <c r="R147" i="26"/>
  <c r="T147" i="26" s="1"/>
  <c r="U147" i="26" s="1"/>
  <c r="AC146" i="26"/>
  <c r="V146" i="26" s="1"/>
  <c r="R146" i="26"/>
  <c r="AC145" i="26"/>
  <c r="V145" i="26" s="1"/>
  <c r="R145" i="26"/>
  <c r="AC144" i="26"/>
  <c r="V144" i="26" s="1"/>
  <c r="R144" i="26"/>
  <c r="AC143" i="26"/>
  <c r="V143" i="26"/>
  <c r="R143" i="26"/>
  <c r="S143" i="26" s="1"/>
  <c r="AC142" i="26"/>
  <c r="V142" i="26" s="1"/>
  <c r="R142" i="26"/>
  <c r="AC141" i="26"/>
  <c r="V141" i="26" s="1"/>
  <c r="R141" i="26"/>
  <c r="AC140" i="26"/>
  <c r="V140" i="26" s="1"/>
  <c r="R140" i="26"/>
  <c r="AC139" i="26"/>
  <c r="V139" i="26" s="1"/>
  <c r="W139" i="26" s="1"/>
  <c r="R139" i="26"/>
  <c r="T139" i="26" s="1"/>
  <c r="U139" i="26" s="1"/>
  <c r="AC138" i="26"/>
  <c r="V138" i="26" s="1"/>
  <c r="R138" i="26"/>
  <c r="AC137" i="26"/>
  <c r="V137" i="26" s="1"/>
  <c r="R137" i="26"/>
  <c r="AC136" i="26"/>
  <c r="V136" i="26" s="1"/>
  <c r="R136" i="26"/>
  <c r="AC135" i="26"/>
  <c r="V135" i="26" s="1"/>
  <c r="R135" i="26"/>
  <c r="T135" i="26" s="1"/>
  <c r="U135" i="26" s="1"/>
  <c r="AC134" i="26"/>
  <c r="V134" i="26" s="1"/>
  <c r="R134" i="26"/>
  <c r="AC133" i="26"/>
  <c r="V133" i="26" s="1"/>
  <c r="R133" i="26"/>
  <c r="AC132" i="26"/>
  <c r="V132" i="26"/>
  <c r="R132" i="26"/>
  <c r="AC131" i="26"/>
  <c r="V131" i="26" s="1"/>
  <c r="R131" i="26"/>
  <c r="T131" i="26" s="1"/>
  <c r="U131" i="26" s="1"/>
  <c r="AC130" i="26"/>
  <c r="V130" i="26" s="1"/>
  <c r="R130" i="26"/>
  <c r="T130" i="26" s="1"/>
  <c r="U130" i="26"/>
  <c r="AC129" i="26"/>
  <c r="V129" i="26" s="1"/>
  <c r="R129" i="26"/>
  <c r="AC128" i="26"/>
  <c r="V128" i="26" s="1"/>
  <c r="R128" i="26"/>
  <c r="AC127" i="26"/>
  <c r="V127" i="26" s="1"/>
  <c r="W127" i="26" s="1"/>
  <c r="R127" i="26"/>
  <c r="T127" i="26" s="1"/>
  <c r="U127" i="26" s="1"/>
  <c r="AC126" i="26"/>
  <c r="V126" i="26"/>
  <c r="R126" i="26"/>
  <c r="T126" i="26" s="1"/>
  <c r="U126" i="26" s="1"/>
  <c r="AC125" i="26"/>
  <c r="V125" i="26" s="1"/>
  <c r="R125" i="26"/>
  <c r="T125" i="26" s="1"/>
  <c r="U125" i="26"/>
  <c r="AC124" i="26"/>
  <c r="V124" i="26" s="1"/>
  <c r="R124" i="26"/>
  <c r="T124" i="26"/>
  <c r="AC123" i="26"/>
  <c r="V123" i="26" s="1"/>
  <c r="R123" i="26"/>
  <c r="T123" i="26"/>
  <c r="U123" i="26" s="1"/>
  <c r="S123" i="26"/>
  <c r="AC122" i="26"/>
  <c r="V122" i="26" s="1"/>
  <c r="R122" i="26"/>
  <c r="AC121" i="26"/>
  <c r="V121" i="26" s="1"/>
  <c r="R121" i="26"/>
  <c r="AC120" i="26"/>
  <c r="V120" i="26"/>
  <c r="R120" i="26"/>
  <c r="T120" i="26" s="1"/>
  <c r="U120" i="26" s="1"/>
  <c r="AC119" i="26"/>
  <c r="V119" i="26"/>
  <c r="R119" i="26"/>
  <c r="T119" i="26" s="1"/>
  <c r="U119" i="26" s="1"/>
  <c r="AC118" i="26"/>
  <c r="V118" i="26" s="1"/>
  <c r="R118" i="26"/>
  <c r="AC117" i="26"/>
  <c r="V117" i="26" s="1"/>
  <c r="R117" i="26"/>
  <c r="S117" i="26" s="1"/>
  <c r="AC116" i="26"/>
  <c r="V116" i="26" s="1"/>
  <c r="R116" i="26"/>
  <c r="T116" i="26" s="1"/>
  <c r="U116" i="26" s="1"/>
  <c r="AC115" i="26"/>
  <c r="V115" i="26" s="1"/>
  <c r="R115" i="26"/>
  <c r="AC114" i="26"/>
  <c r="V114" i="26" s="1"/>
  <c r="R114" i="26"/>
  <c r="AC113" i="26"/>
  <c r="V113" i="26" s="1"/>
  <c r="R113" i="26"/>
  <c r="S113" i="26" s="1"/>
  <c r="AC112" i="26"/>
  <c r="V112" i="26" s="1"/>
  <c r="R112" i="26"/>
  <c r="AC111" i="26"/>
  <c r="V111" i="26" s="1"/>
  <c r="R111" i="26"/>
  <c r="T111" i="26" s="1"/>
  <c r="U111" i="26" s="1"/>
  <c r="AC110" i="26"/>
  <c r="V110" i="26" s="1"/>
  <c r="R110" i="26"/>
  <c r="AC109" i="26"/>
  <c r="V109" i="26" s="1"/>
  <c r="R109" i="26"/>
  <c r="S109" i="26" s="1"/>
  <c r="AC108" i="26"/>
  <c r="V108" i="26" s="1"/>
  <c r="R108" i="26"/>
  <c r="AC107" i="26"/>
  <c r="V107" i="26" s="1"/>
  <c r="R107" i="26"/>
  <c r="AC106" i="26"/>
  <c r="V106" i="26" s="1"/>
  <c r="R106" i="26"/>
  <c r="AC105" i="26"/>
  <c r="V105" i="26" s="1"/>
  <c r="R105" i="26"/>
  <c r="AC104" i="26"/>
  <c r="V104" i="26" s="1"/>
  <c r="R104" i="26"/>
  <c r="T104" i="26" s="1"/>
  <c r="U104" i="26" s="1"/>
  <c r="AC103" i="26"/>
  <c r="V103" i="26" s="1"/>
  <c r="R103" i="26"/>
  <c r="T103" i="26" s="1"/>
  <c r="U103" i="26" s="1"/>
  <c r="AC102" i="26"/>
  <c r="V102" i="26"/>
  <c r="R102" i="26"/>
  <c r="T102" i="26" s="1"/>
  <c r="U102" i="26" s="1"/>
  <c r="AC101" i="26"/>
  <c r="V101" i="26" s="1"/>
  <c r="R101" i="26"/>
  <c r="AC100" i="26"/>
  <c r="V100" i="26" s="1"/>
  <c r="R100" i="26"/>
  <c r="S100" i="26" s="1"/>
  <c r="AC99" i="26"/>
  <c r="V99" i="26" s="1"/>
  <c r="R99" i="26"/>
  <c r="T99" i="26" s="1"/>
  <c r="U99" i="26" s="1"/>
  <c r="AC98" i="26"/>
  <c r="V98" i="26" s="1"/>
  <c r="R98" i="26"/>
  <c r="T98" i="26" s="1"/>
  <c r="AC97" i="26"/>
  <c r="V97" i="26" s="1"/>
  <c r="R97" i="26"/>
  <c r="AC96" i="26"/>
  <c r="V96" i="26" s="1"/>
  <c r="R96" i="26"/>
  <c r="T96" i="26"/>
  <c r="U96" i="26" s="1"/>
  <c r="AC95" i="26"/>
  <c r="V95" i="26" s="1"/>
  <c r="R95" i="26"/>
  <c r="AC94" i="26"/>
  <c r="V94" i="26" s="1"/>
  <c r="R94" i="26"/>
  <c r="T94" i="26" s="1"/>
  <c r="U94" i="26" s="1"/>
  <c r="AC93" i="26"/>
  <c r="V93" i="26" s="1"/>
  <c r="R93" i="26"/>
  <c r="S93" i="26" s="1"/>
  <c r="AC92" i="26"/>
  <c r="V92" i="26" s="1"/>
  <c r="R92" i="26"/>
  <c r="T92" i="26" s="1"/>
  <c r="U92" i="26" s="1"/>
  <c r="S92" i="26"/>
  <c r="AC91" i="26"/>
  <c r="V91" i="26" s="1"/>
  <c r="R91" i="26"/>
  <c r="T91" i="26"/>
  <c r="U91" i="26" s="1"/>
  <c r="AC90" i="26"/>
  <c r="V90" i="26" s="1"/>
  <c r="R90" i="26"/>
  <c r="S90" i="26" s="1"/>
  <c r="AC89" i="26"/>
  <c r="V89" i="26" s="1"/>
  <c r="R89" i="26"/>
  <c r="AC88" i="26"/>
  <c r="V88" i="26" s="1"/>
  <c r="R88" i="26"/>
  <c r="T88" i="26"/>
  <c r="U88" i="26" s="1"/>
  <c r="AC87" i="26"/>
  <c r="V87" i="26" s="1"/>
  <c r="R87" i="26"/>
  <c r="AC86" i="26"/>
  <c r="V86" i="26" s="1"/>
  <c r="R86" i="26"/>
  <c r="S86" i="26" s="1"/>
  <c r="AC85" i="26"/>
  <c r="V85" i="26" s="1"/>
  <c r="R85" i="26"/>
  <c r="AC84" i="26"/>
  <c r="V84" i="26"/>
  <c r="R84" i="26"/>
  <c r="S84" i="26" s="1"/>
  <c r="AC83" i="26"/>
  <c r="V83" i="26"/>
  <c r="R83" i="26"/>
  <c r="T83" i="26" s="1"/>
  <c r="U83" i="26" s="1"/>
  <c r="AC82" i="26"/>
  <c r="V82" i="26" s="1"/>
  <c r="R82" i="26"/>
  <c r="S82" i="26" s="1"/>
  <c r="AC81" i="26"/>
  <c r="V81" i="26" s="1"/>
  <c r="R81" i="26"/>
  <c r="AC80" i="26"/>
  <c r="V80" i="26" s="1"/>
  <c r="R80" i="26"/>
  <c r="T80" i="26" s="1"/>
  <c r="U80" i="26" s="1"/>
  <c r="AC79" i="26"/>
  <c r="V79" i="26" s="1"/>
  <c r="R79" i="26"/>
  <c r="S79" i="26"/>
  <c r="T79" i="26"/>
  <c r="U79" i="26" s="1"/>
  <c r="AC78" i="26"/>
  <c r="V78" i="26"/>
  <c r="W78" i="26" s="1"/>
  <c r="R78" i="26"/>
  <c r="T78" i="26" s="1"/>
  <c r="U78" i="26" s="1"/>
  <c r="AC77" i="26"/>
  <c r="V77" i="26"/>
  <c r="R77" i="26"/>
  <c r="AC76" i="26"/>
  <c r="V76" i="26" s="1"/>
  <c r="R76" i="26"/>
  <c r="AC75" i="26"/>
  <c r="V75" i="26" s="1"/>
  <c r="R75" i="26"/>
  <c r="T75" i="26" s="1"/>
  <c r="U75" i="26" s="1"/>
  <c r="AC74" i="26"/>
  <c r="V74" i="26" s="1"/>
  <c r="R74" i="26"/>
  <c r="S74" i="26" s="1"/>
  <c r="AC73" i="26"/>
  <c r="V73" i="26" s="1"/>
  <c r="R73" i="26"/>
  <c r="AC72" i="26"/>
  <c r="V72" i="26" s="1"/>
  <c r="W72" i="26" s="1"/>
  <c r="R72" i="26"/>
  <c r="S72" i="26"/>
  <c r="T72" i="26"/>
  <c r="U72" i="26" s="1"/>
  <c r="AC71" i="26"/>
  <c r="V71" i="26"/>
  <c r="R71" i="26"/>
  <c r="T71" i="26" s="1"/>
  <c r="U71" i="26" s="1"/>
  <c r="AC70" i="26"/>
  <c r="V70" i="26" s="1"/>
  <c r="R70" i="26"/>
  <c r="S70" i="26" s="1"/>
  <c r="T70" i="26"/>
  <c r="U70" i="26" s="1"/>
  <c r="AC69" i="26"/>
  <c r="V69" i="26" s="1"/>
  <c r="R69" i="26"/>
  <c r="T69" i="26" s="1"/>
  <c r="U69" i="26" s="1"/>
  <c r="AC68" i="26"/>
  <c r="V68" i="26"/>
  <c r="R68" i="26"/>
  <c r="S68" i="26" s="1"/>
  <c r="AC67" i="26"/>
  <c r="V67" i="26" s="1"/>
  <c r="R67" i="26"/>
  <c r="AC66" i="26"/>
  <c r="V66" i="26" s="1"/>
  <c r="R66" i="26"/>
  <c r="T66" i="26" s="1"/>
  <c r="U66" i="26" s="1"/>
  <c r="AC65" i="26"/>
  <c r="V65" i="26" s="1"/>
  <c r="R65" i="26"/>
  <c r="T65" i="26" s="1"/>
  <c r="U65" i="26" s="1"/>
  <c r="AC64" i="26"/>
  <c r="V64" i="26"/>
  <c r="R64" i="26"/>
  <c r="AC63" i="26"/>
  <c r="V63" i="26" s="1"/>
  <c r="R63" i="26"/>
  <c r="T63" i="26" s="1"/>
  <c r="U63" i="26" s="1"/>
  <c r="AC62" i="26"/>
  <c r="V62" i="26" s="1"/>
  <c r="R62" i="26"/>
  <c r="S62" i="26" s="1"/>
  <c r="AC61" i="26"/>
  <c r="V61" i="26" s="1"/>
  <c r="R61" i="26"/>
  <c r="AC60" i="26"/>
  <c r="V60" i="26" s="1"/>
  <c r="R60" i="26"/>
  <c r="T60" i="26" s="1"/>
  <c r="U60" i="26" s="1"/>
  <c r="AC59" i="26"/>
  <c r="V59" i="26" s="1"/>
  <c r="R59" i="26"/>
  <c r="T59" i="26" s="1"/>
  <c r="U59" i="26" s="1"/>
  <c r="AC58" i="26"/>
  <c r="V58" i="26"/>
  <c r="R58" i="26"/>
  <c r="T58" i="26" s="1"/>
  <c r="U58" i="26" s="1"/>
  <c r="AC57" i="26"/>
  <c r="V57" i="26" s="1"/>
  <c r="R57" i="26"/>
  <c r="T57" i="26" s="1"/>
  <c r="U57" i="26" s="1"/>
  <c r="AC56" i="26"/>
  <c r="V56" i="26" s="1"/>
  <c r="R56" i="26"/>
  <c r="S56" i="26" s="1"/>
  <c r="AC55" i="26"/>
  <c r="V55" i="26" s="1"/>
  <c r="R55" i="26"/>
  <c r="T55" i="26" s="1"/>
  <c r="U55" i="26" s="1"/>
  <c r="AC54" i="26"/>
  <c r="V54" i="26" s="1"/>
  <c r="R54" i="26"/>
  <c r="S54" i="26"/>
  <c r="AC53" i="26"/>
  <c r="V53" i="26" s="1"/>
  <c r="R53" i="26"/>
  <c r="AC52" i="26"/>
  <c r="V52" i="26" s="1"/>
  <c r="R52" i="26"/>
  <c r="T52" i="26" s="1"/>
  <c r="U52" i="26" s="1"/>
  <c r="AC51" i="26"/>
  <c r="V51" i="26" s="1"/>
  <c r="R51" i="26"/>
  <c r="AC50" i="26"/>
  <c r="V50" i="26"/>
  <c r="R50" i="26"/>
  <c r="S50" i="26" s="1"/>
  <c r="R49" i="26"/>
  <c r="P49" i="26"/>
  <c r="O49" i="26"/>
  <c r="AF48" i="26"/>
  <c r="R48" i="26"/>
  <c r="AF47" i="26"/>
  <c r="AF46" i="26"/>
  <c r="R46" i="26"/>
  <c r="AF45" i="26"/>
  <c r="R45" i="26"/>
  <c r="AE44" i="26"/>
  <c r="U44" i="26"/>
  <c r="AB44" i="26" s="1"/>
  <c r="AD44" i="26" s="1"/>
  <c r="R44" i="26"/>
  <c r="AE43" i="26"/>
  <c r="U43" i="26"/>
  <c r="AB43" i="26" s="1"/>
  <c r="AD43" i="26" s="1"/>
  <c r="R43" i="26"/>
  <c r="AE42" i="26"/>
  <c r="U42" i="26"/>
  <c r="AB42" i="26" s="1"/>
  <c r="AD42" i="26" s="1"/>
  <c r="R42" i="26"/>
  <c r="AE41" i="26"/>
  <c r="U41" i="26"/>
  <c r="AB41" i="26"/>
  <c r="AD41" i="26" s="1"/>
  <c r="R41" i="26"/>
  <c r="AE40" i="26"/>
  <c r="U40" i="26"/>
  <c r="AB40" i="26" s="1"/>
  <c r="AD40" i="26" s="1"/>
  <c r="R40" i="26"/>
  <c r="AE39" i="26"/>
  <c r="U39" i="26"/>
  <c r="AB39" i="26" s="1"/>
  <c r="AD39" i="26" s="1"/>
  <c r="R39" i="26"/>
  <c r="AE38" i="26"/>
  <c r="U38" i="26"/>
  <c r="AB38" i="26"/>
  <c r="AD38" i="26" s="1"/>
  <c r="R38" i="26"/>
  <c r="AE37" i="26"/>
  <c r="U37" i="26"/>
  <c r="AB37" i="26" s="1"/>
  <c r="R37" i="26"/>
  <c r="AE36" i="26"/>
  <c r="U36" i="26"/>
  <c r="AB36" i="26" s="1"/>
  <c r="AD36" i="26" s="1"/>
  <c r="R36" i="26"/>
  <c r="AE35" i="26"/>
  <c r="U35" i="26"/>
  <c r="AB35" i="26" s="1"/>
  <c r="AD35" i="26" s="1"/>
  <c r="R35" i="26"/>
  <c r="AE34" i="26"/>
  <c r="U34" i="26"/>
  <c r="AB34" i="26" s="1"/>
  <c r="AD34" i="26" s="1"/>
  <c r="R34" i="26"/>
  <c r="AE33" i="26"/>
  <c r="U33" i="26"/>
  <c r="AB33" i="26" s="1"/>
  <c r="R33" i="26"/>
  <c r="AE32" i="26"/>
  <c r="U32" i="26"/>
  <c r="AB32" i="26" s="1"/>
  <c r="AD32" i="26" s="1"/>
  <c r="R32" i="26"/>
  <c r="AE31" i="26"/>
  <c r="U31" i="26"/>
  <c r="AB31" i="26" s="1"/>
  <c r="AD31" i="26" s="1"/>
  <c r="R31" i="26"/>
  <c r="AE30" i="26"/>
  <c r="U30" i="26"/>
  <c r="AB30" i="26" s="1"/>
  <c r="AD30" i="26" s="1"/>
  <c r="R30" i="26"/>
  <c r="AC29" i="26"/>
  <c r="V29" i="26"/>
  <c r="U29" i="26"/>
  <c r="R29" i="26"/>
  <c r="AC28" i="26"/>
  <c r="V28" i="26"/>
  <c r="U28" i="26"/>
  <c r="R28" i="26"/>
  <c r="AC27" i="26"/>
  <c r="V27" i="26"/>
  <c r="W27" i="26" s="1"/>
  <c r="U27" i="26"/>
  <c r="R27" i="26"/>
  <c r="R26" i="26"/>
  <c r="O26" i="26"/>
  <c r="AB25" i="26"/>
  <c r="R25" i="26"/>
  <c r="AC24" i="26"/>
  <c r="V24" i="26" s="1"/>
  <c r="R24" i="26"/>
  <c r="T24" i="26" s="1"/>
  <c r="U24" i="26" s="1"/>
  <c r="AC23" i="26"/>
  <c r="V23" i="26" s="1"/>
  <c r="R23" i="26"/>
  <c r="AC22" i="26"/>
  <c r="V22" i="26" s="1"/>
  <c r="R22" i="26"/>
  <c r="T22" i="26" s="1"/>
  <c r="U22" i="26" s="1"/>
  <c r="AC21" i="26"/>
  <c r="V21" i="26" s="1"/>
  <c r="R21" i="26"/>
  <c r="AC20" i="26"/>
  <c r="V20" i="26" s="1"/>
  <c r="R20" i="26"/>
  <c r="S20" i="26" s="1"/>
  <c r="AC19" i="26"/>
  <c r="V19" i="26" s="1"/>
  <c r="R19" i="26"/>
  <c r="T19" i="26" s="1"/>
  <c r="U19" i="26" s="1"/>
  <c r="AC18" i="26"/>
  <c r="V18" i="26"/>
  <c r="R18" i="26"/>
  <c r="S18" i="26" s="1"/>
  <c r="AC17" i="26"/>
  <c r="V17" i="26"/>
  <c r="R17" i="26"/>
  <c r="S17" i="26" s="1"/>
  <c r="AC16" i="26"/>
  <c r="V16" i="26"/>
  <c r="R16" i="26"/>
  <c r="T16" i="26" s="1"/>
  <c r="U16" i="26" s="1"/>
  <c r="AC15" i="26"/>
  <c r="V15" i="26" s="1"/>
  <c r="R15" i="26"/>
  <c r="T15" i="26" s="1"/>
  <c r="U15" i="26"/>
  <c r="O14" i="26"/>
  <c r="AI13" i="26"/>
  <c r="AI12" i="26"/>
  <c r="U12" i="23"/>
  <c r="U15" i="23"/>
  <c r="U16" i="23"/>
  <c r="U52" i="23"/>
  <c r="U53" i="23"/>
  <c r="U54" i="23"/>
  <c r="U56" i="23"/>
  <c r="U58" i="23"/>
  <c r="U60" i="23"/>
  <c r="U62" i="23"/>
  <c r="U64" i="23"/>
  <c r="U66" i="23"/>
  <c r="U68" i="23"/>
  <c r="U69" i="23"/>
  <c r="U70" i="23"/>
  <c r="U72" i="23"/>
  <c r="U74" i="23"/>
  <c r="U80" i="23"/>
  <c r="U84" i="23"/>
  <c r="U85" i="23"/>
  <c r="U86" i="23"/>
  <c r="U88" i="23"/>
  <c r="U90" i="23"/>
  <c r="U92" i="23"/>
  <c r="U94" i="23"/>
  <c r="U96" i="23"/>
  <c r="U100" i="23"/>
  <c r="U101" i="23"/>
  <c r="U102" i="23"/>
  <c r="U106" i="23"/>
  <c r="U108" i="23"/>
  <c r="U112" i="23"/>
  <c r="U114" i="23"/>
  <c r="U116" i="23"/>
  <c r="U120" i="23"/>
  <c r="U123" i="23"/>
  <c r="U124" i="23"/>
  <c r="U126" i="23"/>
  <c r="U127" i="23"/>
  <c r="U128" i="23"/>
  <c r="U129" i="23"/>
  <c r="U132" i="23"/>
  <c r="U134" i="23"/>
  <c r="U136" i="23"/>
  <c r="U138" i="23"/>
  <c r="U139" i="23"/>
  <c r="U140" i="23"/>
  <c r="U142" i="23"/>
  <c r="U143" i="23"/>
  <c r="U144" i="23"/>
  <c r="U145" i="23"/>
  <c r="U146" i="23"/>
  <c r="U148" i="23"/>
  <c r="U149" i="23"/>
  <c r="U150" i="23"/>
  <c r="U152" i="23"/>
  <c r="U154" i="23"/>
  <c r="U158" i="23"/>
  <c r="U160" i="23"/>
  <c r="U161" i="23"/>
  <c r="U162" i="23"/>
  <c r="U164" i="23"/>
  <c r="U165" i="23"/>
  <c r="U166" i="23"/>
  <c r="U168" i="23"/>
  <c r="U170" i="23"/>
  <c r="U172" i="23"/>
  <c r="U174" i="23"/>
  <c r="U176" i="23"/>
  <c r="U178" i="23"/>
  <c r="U180" i="23"/>
  <c r="U182" i="23"/>
  <c r="U184" i="23"/>
  <c r="U186" i="23"/>
  <c r="U187" i="23"/>
  <c r="U189" i="23"/>
  <c r="U194" i="23"/>
  <c r="U195" i="23"/>
  <c r="U196" i="23"/>
  <c r="U198" i="23"/>
  <c r="U199" i="23"/>
  <c r="U200" i="23"/>
  <c r="U201" i="23"/>
  <c r="U202" i="23"/>
  <c r="U203" i="23"/>
  <c r="U209" i="23"/>
  <c r="U210" i="23"/>
  <c r="U212" i="23"/>
  <c r="U213" i="23"/>
  <c r="U215" i="23"/>
  <c r="U217" i="23"/>
  <c r="U218" i="23"/>
  <c r="U221" i="23"/>
  <c r="U224" i="23"/>
  <c r="U225" i="23"/>
  <c r="U226" i="23"/>
  <c r="U227" i="23"/>
  <c r="U229" i="23"/>
  <c r="U230" i="23"/>
  <c r="U231" i="23"/>
  <c r="U232" i="23"/>
  <c r="U233" i="23"/>
  <c r="U234" i="23"/>
  <c r="U237" i="23"/>
  <c r="U240" i="23"/>
  <c r="U241" i="23"/>
  <c r="U242" i="23"/>
  <c r="U245" i="23"/>
  <c r="U246" i="23"/>
  <c r="U248" i="23"/>
  <c r="U249" i="23"/>
  <c r="U250" i="23"/>
  <c r="U251" i="23"/>
  <c r="U252" i="23"/>
  <c r="U253" i="23"/>
  <c r="U255" i="23"/>
  <c r="S263" i="23"/>
  <c r="U345" i="23"/>
  <c r="U346" i="23"/>
  <c r="U349" i="23"/>
  <c r="U361" i="23"/>
  <c r="U365" i="23"/>
  <c r="U369" i="23"/>
  <c r="S370" i="23"/>
  <c r="U377" i="23"/>
  <c r="U395" i="23"/>
  <c r="U401" i="23"/>
  <c r="S708" i="23"/>
  <c r="S709" i="23"/>
  <c r="AJ17" i="23"/>
  <c r="S12" i="21"/>
  <c r="U12" i="21" s="1"/>
  <c r="V12" i="21" s="1"/>
  <c r="S13" i="21"/>
  <c r="S14" i="21"/>
  <c r="U14" i="21" s="1"/>
  <c r="V14" i="21" s="1"/>
  <c r="S15" i="21"/>
  <c r="U15" i="21" s="1"/>
  <c r="V15" i="21" s="1"/>
  <c r="S16" i="21"/>
  <c r="S17" i="21"/>
  <c r="U17" i="21" s="1"/>
  <c r="V17" i="21" s="1"/>
  <c r="S18" i="21"/>
  <c r="S19" i="21"/>
  <c r="S20" i="21"/>
  <c r="S21" i="21"/>
  <c r="U21" i="21" s="1"/>
  <c r="S22" i="21"/>
  <c r="U22" i="21" s="1"/>
  <c r="S23" i="21"/>
  <c r="U23" i="21" s="1"/>
  <c r="V23" i="21" s="1"/>
  <c r="S24" i="21"/>
  <c r="S25" i="21"/>
  <c r="S26" i="21"/>
  <c r="S27" i="21"/>
  <c r="U27" i="21" s="1"/>
  <c r="V27" i="21"/>
  <c r="S28" i="21"/>
  <c r="S29" i="21"/>
  <c r="U29" i="21" s="1"/>
  <c r="V29" i="21" s="1"/>
  <c r="S30" i="21"/>
  <c r="U30" i="21" s="1"/>
  <c r="S31" i="21"/>
  <c r="U31" i="21" s="1"/>
  <c r="V31" i="21" s="1"/>
  <c r="S32" i="21"/>
  <c r="U32" i="21" s="1"/>
  <c r="V32" i="21" s="1"/>
  <c r="X32" i="21" s="1"/>
  <c r="S33" i="21"/>
  <c r="S34" i="21"/>
  <c r="U34" i="21" s="1"/>
  <c r="AA35" i="21"/>
  <c r="AA36" i="21"/>
  <c r="AA37" i="21"/>
  <c r="AB37" i="21" s="1"/>
  <c r="AA38" i="21"/>
  <c r="AA39" i="21"/>
  <c r="AB39" i="21" s="1"/>
  <c r="AC39" i="21" s="1"/>
  <c r="AA40" i="21"/>
  <c r="AB40" i="21" s="1"/>
  <c r="AA41" i="21"/>
  <c r="AA42" i="21"/>
  <c r="AA43" i="21"/>
  <c r="AA44" i="21"/>
  <c r="AD45" i="21"/>
  <c r="W45" i="21" s="1"/>
  <c r="S45" i="21"/>
  <c r="U45" i="21" s="1"/>
  <c r="AD46" i="21"/>
  <c r="W46" i="21" s="1"/>
  <c r="S46" i="21"/>
  <c r="AD47" i="21"/>
  <c r="W47" i="21" s="1"/>
  <c r="S47" i="21"/>
  <c r="U47" i="21" s="1"/>
  <c r="V47" i="21" s="1"/>
  <c r="AD49" i="21"/>
  <c r="W49" i="21" s="1"/>
  <c r="S49" i="21"/>
  <c r="U49" i="21" s="1"/>
  <c r="V49" i="21"/>
  <c r="AA50" i="21"/>
  <c r="AA51" i="21"/>
  <c r="AA52" i="21"/>
  <c r="AB52" i="21"/>
  <c r="AA53" i="21"/>
  <c r="AA54" i="21"/>
  <c r="AB54" i="21" s="1"/>
  <c r="AC54" i="21" s="1"/>
  <c r="AA55" i="21"/>
  <c r="AB55" i="21" s="1"/>
  <c r="AC55" i="21" s="1"/>
  <c r="AA56" i="21"/>
  <c r="AA57" i="21"/>
  <c r="AA58" i="21"/>
  <c r="AB58" i="21" s="1"/>
  <c r="AC58" i="21" s="1"/>
  <c r="AA59" i="21"/>
  <c r="AB59" i="21" s="1"/>
  <c r="AA60" i="21"/>
  <c r="AD61" i="21"/>
  <c r="W61" i="21" s="1"/>
  <c r="S61" i="21"/>
  <c r="U61" i="21" s="1"/>
  <c r="V61" i="21" s="1"/>
  <c r="AD62" i="21"/>
  <c r="W62" i="21" s="1"/>
  <c r="S62" i="21"/>
  <c r="AD63" i="21"/>
  <c r="W63" i="21" s="1"/>
  <c r="S63" i="21"/>
  <c r="U63" i="21" s="1"/>
  <c r="V63" i="21" s="1"/>
  <c r="AD64" i="21"/>
  <c r="W64" i="21" s="1"/>
  <c r="S64" i="21"/>
  <c r="U64" i="21" s="1"/>
  <c r="AD65" i="21"/>
  <c r="W65" i="21" s="1"/>
  <c r="S65" i="21"/>
  <c r="U65" i="21" s="1"/>
  <c r="V65" i="21" s="1"/>
  <c r="AD66" i="21"/>
  <c r="W66" i="21" s="1"/>
  <c r="S66" i="21"/>
  <c r="AD67" i="21"/>
  <c r="W67" i="21" s="1"/>
  <c r="X67" i="21" s="1"/>
  <c r="S67" i="21"/>
  <c r="U67" i="21" s="1"/>
  <c r="V67" i="21" s="1"/>
  <c r="AD68" i="21"/>
  <c r="W68" i="21" s="1"/>
  <c r="S68" i="21"/>
  <c r="AD69" i="21"/>
  <c r="W69" i="21" s="1"/>
  <c r="S69" i="21"/>
  <c r="U69" i="21" s="1"/>
  <c r="V69" i="21" s="1"/>
  <c r="O21" i="24"/>
  <c r="O214" i="24"/>
  <c r="O226" i="24"/>
  <c r="O10" i="24" s="1"/>
  <c r="O445" i="24"/>
  <c r="R413" i="24"/>
  <c r="AC413" i="24"/>
  <c r="V413" i="24" s="1"/>
  <c r="AE413" i="24"/>
  <c r="AC380" i="24"/>
  <c r="V380" i="24" s="1"/>
  <c r="W380" i="24" s="1"/>
  <c r="X380" i="24" s="1"/>
  <c r="R380" i="24"/>
  <c r="T380" i="24"/>
  <c r="U380" i="24" s="1"/>
  <c r="AE380" i="24"/>
  <c r="S380" i="24"/>
  <c r="AC379" i="24"/>
  <c r="V379" i="24" s="1"/>
  <c r="R379" i="24"/>
  <c r="AE379" i="24"/>
  <c r="AC378" i="24"/>
  <c r="V378" i="24" s="1"/>
  <c r="R378" i="24"/>
  <c r="AE378" i="24"/>
  <c r="AC377" i="24"/>
  <c r="V377" i="24" s="1"/>
  <c r="R377" i="24"/>
  <c r="T377" i="24"/>
  <c r="U377" i="24" s="1"/>
  <c r="AE377" i="24"/>
  <c r="R376" i="24"/>
  <c r="S376" i="24" s="1"/>
  <c r="T376" i="24"/>
  <c r="U376" i="24" s="1"/>
  <c r="AC376" i="24"/>
  <c r="V376" i="24" s="1"/>
  <c r="AE376" i="24"/>
  <c r="R205" i="24"/>
  <c r="AC205" i="24"/>
  <c r="V205" i="24" s="1"/>
  <c r="AE205" i="24"/>
  <c r="AC204" i="24"/>
  <c r="V204" i="24" s="1"/>
  <c r="R204" i="24"/>
  <c r="AE204" i="24"/>
  <c r="R196" i="24"/>
  <c r="AC196" i="24"/>
  <c r="V196" i="24" s="1"/>
  <c r="AE196" i="24"/>
  <c r="R197" i="24"/>
  <c r="AC197" i="24"/>
  <c r="V197" i="24" s="1"/>
  <c r="AE197" i="24"/>
  <c r="R198" i="24"/>
  <c r="S198" i="24" s="1"/>
  <c r="T198" i="24"/>
  <c r="U198" i="24" s="1"/>
  <c r="AC198" i="24"/>
  <c r="V198" i="24" s="1"/>
  <c r="AE198" i="24"/>
  <c r="R199" i="24"/>
  <c r="AC199" i="24"/>
  <c r="V199" i="24" s="1"/>
  <c r="AE199" i="24"/>
  <c r="R200" i="24"/>
  <c r="T200" i="24" s="1"/>
  <c r="U200" i="24" s="1"/>
  <c r="W200" i="24" s="1"/>
  <c r="AC200" i="24"/>
  <c r="V200" i="24" s="1"/>
  <c r="AE200" i="24"/>
  <c r="R201" i="24"/>
  <c r="AC201" i="24"/>
  <c r="V201" i="24" s="1"/>
  <c r="AE201" i="24"/>
  <c r="P340" i="23"/>
  <c r="R461" i="24"/>
  <c r="R460" i="24"/>
  <c r="R459" i="24"/>
  <c r="AG458" i="24"/>
  <c r="R457" i="24"/>
  <c r="AC456" i="24"/>
  <c r="V456" i="24" s="1"/>
  <c r="R456" i="24"/>
  <c r="AE456" i="24"/>
  <c r="AC455" i="24"/>
  <c r="V455" i="24" s="1"/>
  <c r="R455" i="24"/>
  <c r="T455" i="24"/>
  <c r="U455" i="24" s="1"/>
  <c r="AE455" i="24"/>
  <c r="AC454" i="24"/>
  <c r="V454" i="24" s="1"/>
  <c r="R454" i="24"/>
  <c r="AE454" i="24"/>
  <c r="AC453" i="24"/>
  <c r="V453" i="24" s="1"/>
  <c r="R453" i="24"/>
  <c r="AE453" i="24"/>
  <c r="AC452" i="24"/>
  <c r="V452" i="24" s="1"/>
  <c r="R452" i="24"/>
  <c r="T452" i="24" s="1"/>
  <c r="U452" i="24" s="1"/>
  <c r="AE452" i="24"/>
  <c r="S452" i="24"/>
  <c r="AC451" i="24"/>
  <c r="V451" i="24" s="1"/>
  <c r="R451" i="24"/>
  <c r="AE451" i="24"/>
  <c r="AC450" i="24"/>
  <c r="V450" i="24" s="1"/>
  <c r="R450" i="24"/>
  <c r="T450" i="24"/>
  <c r="U450" i="24" s="1"/>
  <c r="AE450" i="24"/>
  <c r="AC449" i="24"/>
  <c r="V449" i="24" s="1"/>
  <c r="R449" i="24"/>
  <c r="AE449" i="24"/>
  <c r="AC448" i="24"/>
  <c r="V448" i="24" s="1"/>
  <c r="W448" i="24" s="1"/>
  <c r="R448" i="24"/>
  <c r="T448" i="24" s="1"/>
  <c r="U448" i="24" s="1"/>
  <c r="AE448" i="24"/>
  <c r="AC447" i="24"/>
  <c r="V447" i="24" s="1"/>
  <c r="R447" i="24"/>
  <c r="AE447" i="24"/>
  <c r="AC446" i="24"/>
  <c r="V446" i="24" s="1"/>
  <c r="R446" i="24"/>
  <c r="T446" i="24" s="1"/>
  <c r="U446" i="24" s="1"/>
  <c r="AE446" i="24"/>
  <c r="S446" i="24"/>
  <c r="U443" i="24"/>
  <c r="AB443" i="24" s="1"/>
  <c r="AG443" i="24" s="1"/>
  <c r="S443" i="24"/>
  <c r="U442" i="24"/>
  <c r="AB442" i="24" s="1"/>
  <c r="S442" i="24"/>
  <c r="U441" i="24"/>
  <c r="AB441" i="24" s="1"/>
  <c r="S441" i="24"/>
  <c r="U440" i="24"/>
  <c r="AB440" i="24" s="1"/>
  <c r="S440" i="24"/>
  <c r="R439" i="24"/>
  <c r="T439" i="24" s="1"/>
  <c r="AE439" i="24"/>
  <c r="AC439" i="24"/>
  <c r="R438" i="24"/>
  <c r="T438" i="24" s="1"/>
  <c r="U438" i="24" s="1"/>
  <c r="AE438" i="24"/>
  <c r="AC438" i="24"/>
  <c r="S438" i="24"/>
  <c r="R437" i="24"/>
  <c r="AE437" i="24"/>
  <c r="AC437" i="24"/>
  <c r="R436" i="24"/>
  <c r="AE436" i="24"/>
  <c r="AC436" i="24"/>
  <c r="R435" i="24"/>
  <c r="T435" i="24"/>
  <c r="AE435" i="24"/>
  <c r="AC435" i="24"/>
  <c r="R434" i="24"/>
  <c r="AE434" i="24"/>
  <c r="AC434" i="24"/>
  <c r="R433" i="24"/>
  <c r="AE433" i="24"/>
  <c r="AC433" i="24"/>
  <c r="R432" i="24"/>
  <c r="AE432" i="24"/>
  <c r="AC432" i="24"/>
  <c r="R431" i="24"/>
  <c r="AE431" i="24"/>
  <c r="AC431" i="24"/>
  <c r="R430" i="24"/>
  <c r="AE430" i="24"/>
  <c r="AC430" i="24"/>
  <c r="R429" i="24"/>
  <c r="AE429" i="24"/>
  <c r="AC429" i="24"/>
  <c r="R428" i="24"/>
  <c r="AE428" i="24"/>
  <c r="AC428" i="24"/>
  <c r="R427" i="24"/>
  <c r="T427" i="24" s="1"/>
  <c r="AE427" i="24"/>
  <c r="AC427" i="24"/>
  <c r="R426" i="24"/>
  <c r="T426" i="24"/>
  <c r="U426" i="24" s="1"/>
  <c r="AE426" i="24"/>
  <c r="AC426" i="24"/>
  <c r="R425" i="24"/>
  <c r="S425" i="24" s="1"/>
  <c r="AE425" i="24"/>
  <c r="AC425" i="24"/>
  <c r="R424" i="24"/>
  <c r="AE424" i="24"/>
  <c r="AC424" i="24"/>
  <c r="AC423" i="24"/>
  <c r="V423" i="24" s="1"/>
  <c r="R423" i="24"/>
  <c r="AE423" i="24"/>
  <c r="AC422" i="24"/>
  <c r="V422" i="24" s="1"/>
  <c r="R422" i="24"/>
  <c r="AE422" i="24"/>
  <c r="AC421" i="24"/>
  <c r="V421" i="24" s="1"/>
  <c r="R421" i="24"/>
  <c r="AE421" i="24"/>
  <c r="AC420" i="24"/>
  <c r="V420" i="24" s="1"/>
  <c r="R420" i="24"/>
  <c r="AE420" i="24"/>
  <c r="AC419" i="24"/>
  <c r="V419" i="24" s="1"/>
  <c r="R419" i="24"/>
  <c r="AE419" i="24"/>
  <c r="AC418" i="24"/>
  <c r="V418" i="24" s="1"/>
  <c r="R418" i="24"/>
  <c r="AE418" i="24"/>
  <c r="AC417" i="24"/>
  <c r="V417" i="24" s="1"/>
  <c r="R417" i="24"/>
  <c r="AE417" i="24"/>
  <c r="AC416" i="24"/>
  <c r="V416" i="24" s="1"/>
  <c r="R416" i="24"/>
  <c r="T416" i="24"/>
  <c r="U416" i="24" s="1"/>
  <c r="AE416" i="24"/>
  <c r="AC415" i="24"/>
  <c r="V415" i="24" s="1"/>
  <c r="R415" i="24"/>
  <c r="AE415" i="24"/>
  <c r="AC414" i="24"/>
  <c r="V414" i="24" s="1"/>
  <c r="R414" i="24"/>
  <c r="T414" i="24" s="1"/>
  <c r="U414" i="24" s="1"/>
  <c r="AE414" i="24"/>
  <c r="S414" i="24"/>
  <c r="AC412" i="24"/>
  <c r="V412" i="24" s="1"/>
  <c r="R412" i="24"/>
  <c r="S412" i="24" s="1"/>
  <c r="T412" i="24"/>
  <c r="U412" i="24" s="1"/>
  <c r="AE412" i="24"/>
  <c r="AC411" i="24"/>
  <c r="V411" i="24" s="1"/>
  <c r="R411" i="24"/>
  <c r="AE411" i="24"/>
  <c r="AC410" i="24"/>
  <c r="V410" i="24" s="1"/>
  <c r="R410" i="24"/>
  <c r="AE410" i="24"/>
  <c r="AC409" i="24"/>
  <c r="V409" i="24" s="1"/>
  <c r="R409" i="24"/>
  <c r="T409" i="24" s="1"/>
  <c r="U409" i="24" s="1"/>
  <c r="AE409" i="24"/>
  <c r="AC408" i="24"/>
  <c r="V408" i="24" s="1"/>
  <c r="R408" i="24"/>
  <c r="AE408" i="24"/>
  <c r="AC407" i="24"/>
  <c r="V407" i="24" s="1"/>
  <c r="R407" i="24"/>
  <c r="AE407" i="24"/>
  <c r="AC406" i="24"/>
  <c r="V406" i="24" s="1"/>
  <c r="R406" i="24"/>
  <c r="AE406" i="24"/>
  <c r="AC405" i="24"/>
  <c r="V405" i="24" s="1"/>
  <c r="R405" i="24"/>
  <c r="T405" i="24" s="1"/>
  <c r="U405" i="24"/>
  <c r="AE405" i="24"/>
  <c r="AC404" i="24"/>
  <c r="V404" i="24"/>
  <c r="R404" i="24"/>
  <c r="AE404" i="24"/>
  <c r="AC403" i="24"/>
  <c r="V403" i="24" s="1"/>
  <c r="R403" i="24"/>
  <c r="AE403" i="24"/>
  <c r="AC402" i="24"/>
  <c r="V402" i="24" s="1"/>
  <c r="R402" i="24"/>
  <c r="AE402" i="24"/>
  <c r="AC401" i="24"/>
  <c r="V401" i="24" s="1"/>
  <c r="R401" i="24"/>
  <c r="AE401" i="24"/>
  <c r="AC400" i="24"/>
  <c r="V400" i="24" s="1"/>
  <c r="R400" i="24"/>
  <c r="T400" i="24" s="1"/>
  <c r="U400" i="24" s="1"/>
  <c r="S400" i="24"/>
  <c r="AE400" i="24"/>
  <c r="AC399" i="24"/>
  <c r="V399" i="24" s="1"/>
  <c r="R399" i="24"/>
  <c r="AE399" i="24"/>
  <c r="AC398" i="24"/>
  <c r="V398" i="24" s="1"/>
  <c r="R398" i="24"/>
  <c r="AE398" i="24"/>
  <c r="AC397" i="24"/>
  <c r="V397" i="24" s="1"/>
  <c r="R397" i="24"/>
  <c r="T397" i="24" s="1"/>
  <c r="U397" i="24" s="1"/>
  <c r="AE397" i="24"/>
  <c r="AC396" i="24"/>
  <c r="V396" i="24"/>
  <c r="R396" i="24"/>
  <c r="AE396" i="24"/>
  <c r="AC395" i="24"/>
  <c r="V395" i="24" s="1"/>
  <c r="R395" i="24"/>
  <c r="AE395" i="24"/>
  <c r="AC394" i="24"/>
  <c r="V394" i="24" s="1"/>
  <c r="R394" i="24"/>
  <c r="AE394" i="24"/>
  <c r="AC393" i="24"/>
  <c r="V393" i="24" s="1"/>
  <c r="R393" i="24"/>
  <c r="T393" i="24" s="1"/>
  <c r="U393" i="24" s="1"/>
  <c r="AE393" i="24"/>
  <c r="AC392" i="24"/>
  <c r="V392" i="24" s="1"/>
  <c r="R392" i="24"/>
  <c r="AE392" i="24"/>
  <c r="AC391" i="24"/>
  <c r="V391" i="24" s="1"/>
  <c r="R391" i="24"/>
  <c r="AE391" i="24"/>
  <c r="AC390" i="24"/>
  <c r="V390" i="24" s="1"/>
  <c r="R390" i="24"/>
  <c r="AE390" i="24"/>
  <c r="AC389" i="24"/>
  <c r="V389" i="24" s="1"/>
  <c r="R389" i="24"/>
  <c r="AE389" i="24"/>
  <c r="AC388" i="24"/>
  <c r="V388" i="24"/>
  <c r="R388" i="24"/>
  <c r="AE388" i="24"/>
  <c r="AC387" i="24"/>
  <c r="V387" i="24" s="1"/>
  <c r="R387" i="24"/>
  <c r="AE387" i="24"/>
  <c r="AC386" i="24"/>
  <c r="V386" i="24" s="1"/>
  <c r="R386" i="24"/>
  <c r="AE386" i="24"/>
  <c r="AC385" i="24"/>
  <c r="V385" i="24" s="1"/>
  <c r="R385" i="24"/>
  <c r="AE385" i="24"/>
  <c r="AC384" i="24"/>
  <c r="V384" i="24" s="1"/>
  <c r="R384" i="24"/>
  <c r="T384" i="24" s="1"/>
  <c r="S384" i="24"/>
  <c r="AE384" i="24"/>
  <c r="AC383" i="24"/>
  <c r="V383" i="24" s="1"/>
  <c r="R383" i="24"/>
  <c r="AE383" i="24"/>
  <c r="AC382" i="24"/>
  <c r="V382" i="24" s="1"/>
  <c r="R382" i="24"/>
  <c r="AE382" i="24"/>
  <c r="AC381" i="24"/>
  <c r="V381" i="24" s="1"/>
  <c r="R381" i="24"/>
  <c r="AE381" i="24"/>
  <c r="AC375" i="24"/>
  <c r="V375" i="24" s="1"/>
  <c r="R375" i="24"/>
  <c r="T375" i="24"/>
  <c r="U375" i="24" s="1"/>
  <c r="S375" i="24"/>
  <c r="AE375" i="24"/>
  <c r="AC374" i="24"/>
  <c r="V374" i="24" s="1"/>
  <c r="R374" i="24"/>
  <c r="AE374" i="24"/>
  <c r="AC373" i="24"/>
  <c r="V373" i="24" s="1"/>
  <c r="R373" i="24"/>
  <c r="AE373" i="24"/>
  <c r="AC372" i="24"/>
  <c r="V372" i="24" s="1"/>
  <c r="R372" i="24"/>
  <c r="T372" i="24" s="1"/>
  <c r="U372" i="24" s="1"/>
  <c r="AE372" i="24"/>
  <c r="AC371" i="24"/>
  <c r="V371" i="24" s="1"/>
  <c r="R371" i="24"/>
  <c r="AE371" i="24"/>
  <c r="AC370" i="24"/>
  <c r="V370" i="24" s="1"/>
  <c r="R370" i="24"/>
  <c r="AE370" i="24"/>
  <c r="AC369" i="24"/>
  <c r="V369" i="24" s="1"/>
  <c r="R369" i="24"/>
  <c r="AE369" i="24"/>
  <c r="AC368" i="24"/>
  <c r="V368" i="24" s="1"/>
  <c r="R368" i="24"/>
  <c r="T368" i="24" s="1"/>
  <c r="AE368" i="24"/>
  <c r="AC367" i="24"/>
  <c r="V367" i="24" s="1"/>
  <c r="R367" i="24"/>
  <c r="AE367" i="24"/>
  <c r="AC366" i="24"/>
  <c r="V366" i="24"/>
  <c r="R366" i="24"/>
  <c r="AE366" i="24"/>
  <c r="AC365" i="24"/>
  <c r="V365" i="24"/>
  <c r="R365" i="24"/>
  <c r="AE365" i="24"/>
  <c r="AC364" i="24"/>
  <c r="V364" i="24"/>
  <c r="R364" i="24"/>
  <c r="S364" i="24" s="1"/>
  <c r="AE364" i="24"/>
  <c r="AC363" i="24"/>
  <c r="V363" i="24"/>
  <c r="R363" i="24"/>
  <c r="T363" i="24"/>
  <c r="U363" i="24" s="1"/>
  <c r="S363" i="24"/>
  <c r="AE363" i="24"/>
  <c r="AC362" i="24"/>
  <c r="V362" i="24"/>
  <c r="R362" i="24"/>
  <c r="AE362" i="24"/>
  <c r="AC361" i="24"/>
  <c r="V361" i="24"/>
  <c r="R361" i="24"/>
  <c r="AE361" i="24"/>
  <c r="AC360" i="24"/>
  <c r="V360" i="24"/>
  <c r="R360" i="24"/>
  <c r="S360" i="24" s="1"/>
  <c r="T360" i="24"/>
  <c r="U360" i="24" s="1"/>
  <c r="AE360" i="24"/>
  <c r="AC359" i="24"/>
  <c r="V359" i="24"/>
  <c r="R359" i="24"/>
  <c r="T359" i="24"/>
  <c r="U359" i="24" s="1"/>
  <c r="S359" i="24"/>
  <c r="AE359" i="24"/>
  <c r="AC358" i="24"/>
  <c r="V358" i="24" s="1"/>
  <c r="R358" i="24"/>
  <c r="AE358" i="24"/>
  <c r="AC357" i="24"/>
  <c r="V357" i="24" s="1"/>
  <c r="R357" i="24"/>
  <c r="AE357" i="24"/>
  <c r="AC356" i="24"/>
  <c r="V356" i="24" s="1"/>
  <c r="R356" i="24"/>
  <c r="AE356" i="24"/>
  <c r="AC355" i="24"/>
  <c r="V355" i="24"/>
  <c r="W355" i="24" s="1"/>
  <c r="X355" i="24" s="1"/>
  <c r="R355" i="24"/>
  <c r="S355" i="24" s="1"/>
  <c r="T355" i="24"/>
  <c r="AE355" i="24"/>
  <c r="AC354" i="24"/>
  <c r="V354" i="24" s="1"/>
  <c r="R354" i="24"/>
  <c r="AE354" i="24"/>
  <c r="AC353" i="24"/>
  <c r="V353" i="24" s="1"/>
  <c r="R353" i="24"/>
  <c r="AE353" i="24"/>
  <c r="AC352" i="24"/>
  <c r="V352" i="24" s="1"/>
  <c r="R352" i="24"/>
  <c r="S352" i="24" s="1"/>
  <c r="T352" i="24"/>
  <c r="U352" i="24" s="1"/>
  <c r="AE352" i="24"/>
  <c r="AC351" i="24"/>
  <c r="V351" i="24"/>
  <c r="R351" i="24"/>
  <c r="AE351" i="24"/>
  <c r="AC350" i="24"/>
  <c r="V350" i="24" s="1"/>
  <c r="R350" i="24"/>
  <c r="AE350" i="24"/>
  <c r="AC349" i="24"/>
  <c r="V349" i="24" s="1"/>
  <c r="R349" i="24"/>
  <c r="AE349" i="24"/>
  <c r="AC348" i="24"/>
  <c r="V348" i="24" s="1"/>
  <c r="R348" i="24"/>
  <c r="AE348" i="24"/>
  <c r="AC347" i="24"/>
  <c r="V347" i="24"/>
  <c r="R347" i="24"/>
  <c r="AE347" i="24"/>
  <c r="AC346" i="24"/>
  <c r="V346" i="24" s="1"/>
  <c r="R346" i="24"/>
  <c r="AE346" i="24"/>
  <c r="AC345" i="24"/>
  <c r="V345" i="24" s="1"/>
  <c r="R345" i="24"/>
  <c r="AE345" i="24"/>
  <c r="AC344" i="24"/>
  <c r="V344" i="24" s="1"/>
  <c r="R344" i="24"/>
  <c r="T344" i="24" s="1"/>
  <c r="U344" i="24" s="1"/>
  <c r="AE344" i="24"/>
  <c r="AC343" i="24"/>
  <c r="V343" i="24" s="1"/>
  <c r="R343" i="24"/>
  <c r="AE343" i="24"/>
  <c r="AC342" i="24"/>
  <c r="V342" i="24" s="1"/>
  <c r="R342" i="24"/>
  <c r="AE342" i="24"/>
  <c r="AC341" i="24"/>
  <c r="V341" i="24" s="1"/>
  <c r="R341" i="24"/>
  <c r="AE341" i="24"/>
  <c r="AC340" i="24"/>
  <c r="V340" i="24" s="1"/>
  <c r="R340" i="24"/>
  <c r="AE340" i="24"/>
  <c r="AC339" i="24"/>
  <c r="V339" i="24"/>
  <c r="R339" i="24"/>
  <c r="AE339" i="24"/>
  <c r="AC338" i="24"/>
  <c r="V338" i="24" s="1"/>
  <c r="R338" i="24"/>
  <c r="AE338" i="24"/>
  <c r="AC337" i="24"/>
  <c r="V337" i="24" s="1"/>
  <c r="R337" i="24"/>
  <c r="AE337" i="24"/>
  <c r="AC336" i="24"/>
  <c r="V336" i="24" s="1"/>
  <c r="R336" i="24"/>
  <c r="AE336" i="24"/>
  <c r="AC335" i="24"/>
  <c r="V335" i="24" s="1"/>
  <c r="R335" i="24"/>
  <c r="T335" i="24" s="1"/>
  <c r="S335" i="24"/>
  <c r="AE335" i="24"/>
  <c r="AC334" i="24"/>
  <c r="V334" i="24" s="1"/>
  <c r="R334" i="24"/>
  <c r="AE334" i="24"/>
  <c r="AC333" i="24"/>
  <c r="V333" i="24" s="1"/>
  <c r="R333" i="24"/>
  <c r="AE333" i="24"/>
  <c r="AC332" i="24"/>
  <c r="V332" i="24" s="1"/>
  <c r="R332" i="24"/>
  <c r="AE332" i="24"/>
  <c r="AC331" i="24"/>
  <c r="V331" i="24" s="1"/>
  <c r="R331" i="24"/>
  <c r="AE331" i="24"/>
  <c r="AC330" i="24"/>
  <c r="V330" i="24"/>
  <c r="R330" i="24"/>
  <c r="AE330" i="24"/>
  <c r="AC329" i="24"/>
  <c r="V329" i="24"/>
  <c r="R329" i="24"/>
  <c r="AE329" i="24"/>
  <c r="AC328" i="24"/>
  <c r="V328" i="24"/>
  <c r="R328" i="24"/>
  <c r="S328" i="24" s="1"/>
  <c r="T328" i="24"/>
  <c r="AE328" i="24"/>
  <c r="AC327" i="24"/>
  <c r="V327" i="24" s="1"/>
  <c r="R327" i="24"/>
  <c r="S327" i="24" s="1"/>
  <c r="T327" i="24"/>
  <c r="U327" i="24" s="1"/>
  <c r="AE327" i="24"/>
  <c r="AC326" i="24"/>
  <c r="V326" i="24" s="1"/>
  <c r="R326" i="24"/>
  <c r="AE326" i="24"/>
  <c r="AC325" i="24"/>
  <c r="V325" i="24" s="1"/>
  <c r="R325" i="24"/>
  <c r="AE325" i="24"/>
  <c r="AC324" i="24"/>
  <c r="V324" i="24" s="1"/>
  <c r="R324" i="24"/>
  <c r="S324" i="24" s="1"/>
  <c r="AE324" i="24"/>
  <c r="AC323" i="24"/>
  <c r="V323" i="24" s="1"/>
  <c r="W323" i="24" s="1"/>
  <c r="R323" i="24"/>
  <c r="T323" i="24" s="1"/>
  <c r="U323" i="24" s="1"/>
  <c r="AE323" i="24"/>
  <c r="AC322" i="24"/>
  <c r="V322" i="24"/>
  <c r="R322" i="24"/>
  <c r="AE322" i="24"/>
  <c r="AC321" i="24"/>
  <c r="V321" i="24"/>
  <c r="R321" i="24"/>
  <c r="AE321" i="24"/>
  <c r="AC320" i="24"/>
  <c r="V320" i="24"/>
  <c r="R320" i="24"/>
  <c r="T320" i="24" s="1"/>
  <c r="U320" i="24" s="1"/>
  <c r="AE320" i="24"/>
  <c r="S320" i="24"/>
  <c r="AC319" i="24"/>
  <c r="V319" i="24" s="1"/>
  <c r="R319" i="24"/>
  <c r="T319" i="24"/>
  <c r="S319" i="24"/>
  <c r="AE319" i="24"/>
  <c r="AC318" i="24"/>
  <c r="V318" i="24"/>
  <c r="R318" i="24"/>
  <c r="AE318" i="24"/>
  <c r="AC317" i="24"/>
  <c r="V317" i="24"/>
  <c r="R317" i="24"/>
  <c r="AE317" i="24"/>
  <c r="AC316" i="24"/>
  <c r="V316" i="24"/>
  <c r="R316" i="24"/>
  <c r="T316" i="24" s="1"/>
  <c r="U316" i="24" s="1"/>
  <c r="AE316" i="24"/>
  <c r="AC315" i="24"/>
  <c r="V315" i="24" s="1"/>
  <c r="R315" i="24"/>
  <c r="AE315" i="24"/>
  <c r="AC314" i="24"/>
  <c r="V314" i="24" s="1"/>
  <c r="R314" i="24"/>
  <c r="AE314" i="24"/>
  <c r="AC313" i="24"/>
  <c r="V313" i="24" s="1"/>
  <c r="R313" i="24"/>
  <c r="AE313" i="24"/>
  <c r="AC312" i="24"/>
  <c r="V312" i="24" s="1"/>
  <c r="R312" i="24"/>
  <c r="T312" i="24" s="1"/>
  <c r="U312" i="24" s="1"/>
  <c r="AE312" i="24"/>
  <c r="AC311" i="24"/>
  <c r="V311" i="24"/>
  <c r="R311" i="24"/>
  <c r="S311" i="24" s="1"/>
  <c r="T311" i="24"/>
  <c r="U311" i="24" s="1"/>
  <c r="AE311" i="24"/>
  <c r="AC310" i="24"/>
  <c r="V310" i="24" s="1"/>
  <c r="R310" i="24"/>
  <c r="AE310" i="24"/>
  <c r="AC309" i="24"/>
  <c r="V309" i="24" s="1"/>
  <c r="R309" i="24"/>
  <c r="AE309" i="24"/>
  <c r="AC308" i="24"/>
  <c r="V308" i="24" s="1"/>
  <c r="R308" i="24"/>
  <c r="T308" i="24" s="1"/>
  <c r="U308" i="24" s="1"/>
  <c r="AE308" i="24"/>
  <c r="S308" i="24"/>
  <c r="AC307" i="24"/>
  <c r="V307" i="24" s="1"/>
  <c r="R307" i="24"/>
  <c r="T307" i="24"/>
  <c r="U307" i="24" s="1"/>
  <c r="S307" i="24"/>
  <c r="AE307" i="24"/>
  <c r="AC306" i="24"/>
  <c r="V306" i="24" s="1"/>
  <c r="R306" i="24"/>
  <c r="AE306" i="24"/>
  <c r="AC305" i="24"/>
  <c r="V305" i="24" s="1"/>
  <c r="R305" i="24"/>
  <c r="AE305" i="24"/>
  <c r="AC304" i="24"/>
  <c r="V304" i="24" s="1"/>
  <c r="R304" i="24"/>
  <c r="AE304" i="24"/>
  <c r="AC303" i="24"/>
  <c r="V303" i="24" s="1"/>
  <c r="R303" i="24"/>
  <c r="AE303" i="24"/>
  <c r="AC302" i="24"/>
  <c r="V302" i="24" s="1"/>
  <c r="R302" i="24"/>
  <c r="AE302" i="24"/>
  <c r="AC301" i="24"/>
  <c r="V301" i="24" s="1"/>
  <c r="R301" i="24"/>
  <c r="AE301" i="24"/>
  <c r="AC300" i="24"/>
  <c r="V300" i="24" s="1"/>
  <c r="R300" i="24"/>
  <c r="AE300" i="24"/>
  <c r="AC299" i="24"/>
  <c r="V299" i="24" s="1"/>
  <c r="R299" i="24"/>
  <c r="T299" i="24" s="1"/>
  <c r="U299" i="24" s="1"/>
  <c r="AE299" i="24"/>
  <c r="AC298" i="24"/>
  <c r="V298" i="24"/>
  <c r="R298" i="24"/>
  <c r="AE298" i="24"/>
  <c r="AC297" i="24"/>
  <c r="V297" i="24"/>
  <c r="R297" i="24"/>
  <c r="AE297" i="24"/>
  <c r="AC296" i="24"/>
  <c r="V296" i="24"/>
  <c r="R296" i="24"/>
  <c r="T296" i="24"/>
  <c r="U296" i="24" s="1"/>
  <c r="AE296" i="24"/>
  <c r="S296" i="24"/>
  <c r="AC295" i="24"/>
  <c r="V295" i="24" s="1"/>
  <c r="R295" i="24"/>
  <c r="AE295" i="24"/>
  <c r="AC294" i="24"/>
  <c r="V294" i="24" s="1"/>
  <c r="R294" i="24"/>
  <c r="AE294" i="24"/>
  <c r="AC293" i="24"/>
  <c r="V293" i="24" s="1"/>
  <c r="R293" i="24"/>
  <c r="AE293" i="24"/>
  <c r="AC292" i="24"/>
  <c r="V292" i="24" s="1"/>
  <c r="R292" i="24"/>
  <c r="T292" i="24" s="1"/>
  <c r="U292" i="24"/>
  <c r="AE292" i="24"/>
  <c r="AC291" i="24"/>
  <c r="V291" i="24"/>
  <c r="R291" i="24"/>
  <c r="T291" i="24"/>
  <c r="U291" i="24" s="1"/>
  <c r="S291" i="24"/>
  <c r="AE291" i="24"/>
  <c r="AC290" i="24"/>
  <c r="V290" i="24" s="1"/>
  <c r="R290" i="24"/>
  <c r="AE290" i="24"/>
  <c r="AC289" i="24"/>
  <c r="V289" i="24" s="1"/>
  <c r="R289" i="24"/>
  <c r="AE289" i="24"/>
  <c r="AC288" i="24"/>
  <c r="V288" i="24" s="1"/>
  <c r="R288" i="24"/>
  <c r="T288" i="24" s="1"/>
  <c r="U288" i="24" s="1"/>
  <c r="AE288" i="24"/>
  <c r="AC287" i="24"/>
  <c r="V287" i="24"/>
  <c r="R287" i="24"/>
  <c r="T287" i="24" s="1"/>
  <c r="U287" i="24" s="1"/>
  <c r="S287" i="24"/>
  <c r="AE287" i="24"/>
  <c r="AC286" i="24"/>
  <c r="V286" i="24" s="1"/>
  <c r="R286" i="24"/>
  <c r="AE286" i="24"/>
  <c r="AC285" i="24"/>
  <c r="V285" i="24" s="1"/>
  <c r="R285" i="24"/>
  <c r="AE285" i="24"/>
  <c r="AC284" i="24"/>
  <c r="V284" i="24" s="1"/>
  <c r="R284" i="24"/>
  <c r="S284" i="24" s="1"/>
  <c r="T284" i="24"/>
  <c r="U284" i="24" s="1"/>
  <c r="AE284" i="24"/>
  <c r="AC283" i="24"/>
  <c r="V283" i="24" s="1"/>
  <c r="R283" i="24"/>
  <c r="AE283" i="24"/>
  <c r="AC282" i="24"/>
  <c r="V282" i="24"/>
  <c r="R282" i="24"/>
  <c r="AE282" i="24"/>
  <c r="AC281" i="24"/>
  <c r="V281" i="24"/>
  <c r="R281" i="24"/>
  <c r="AE281" i="24"/>
  <c r="AC280" i="24"/>
  <c r="V280" i="24"/>
  <c r="R280" i="24"/>
  <c r="S280" i="24" s="1"/>
  <c r="T280" i="24"/>
  <c r="U280" i="24" s="1"/>
  <c r="AE280" i="24"/>
  <c r="AC279" i="24"/>
  <c r="V279" i="24" s="1"/>
  <c r="R279" i="24"/>
  <c r="AE279" i="24"/>
  <c r="AC278" i="24"/>
  <c r="V278" i="24"/>
  <c r="R278" i="24"/>
  <c r="AE278" i="24"/>
  <c r="AC277" i="24"/>
  <c r="V277" i="24"/>
  <c r="R277" i="24"/>
  <c r="AE277" i="24"/>
  <c r="AC276" i="24"/>
  <c r="V276" i="24"/>
  <c r="R276" i="24"/>
  <c r="S276" i="24" s="1"/>
  <c r="AE276" i="24"/>
  <c r="AC275" i="24"/>
  <c r="V275" i="24" s="1"/>
  <c r="W275" i="24" s="1"/>
  <c r="R275" i="24"/>
  <c r="T275" i="24"/>
  <c r="S275" i="24"/>
  <c r="AE275" i="24"/>
  <c r="AC274" i="24"/>
  <c r="V274" i="24"/>
  <c r="R274" i="24"/>
  <c r="S274" i="24" s="1"/>
  <c r="AE274" i="24"/>
  <c r="AC273" i="24"/>
  <c r="V273" i="24" s="1"/>
  <c r="W273" i="24" s="1"/>
  <c r="X273" i="24" s="1"/>
  <c r="R273" i="24"/>
  <c r="T273" i="24"/>
  <c r="U273" i="24" s="1"/>
  <c r="AE273" i="24"/>
  <c r="AC272" i="24"/>
  <c r="V272" i="24" s="1"/>
  <c r="R272" i="24"/>
  <c r="AE272" i="24"/>
  <c r="AC271" i="24"/>
  <c r="V271" i="24" s="1"/>
  <c r="R271" i="24"/>
  <c r="AE271" i="24"/>
  <c r="AC270" i="24"/>
  <c r="V270" i="24"/>
  <c r="R270" i="24"/>
  <c r="T270" i="24" s="1"/>
  <c r="U270" i="24" s="1"/>
  <c r="S270" i="24"/>
  <c r="AE270" i="24"/>
  <c r="AC269" i="24"/>
  <c r="V269" i="24" s="1"/>
  <c r="R269" i="24"/>
  <c r="AE269" i="24"/>
  <c r="AC268" i="24"/>
  <c r="V268" i="24" s="1"/>
  <c r="R268" i="24"/>
  <c r="AE268" i="24"/>
  <c r="AC267" i="24"/>
  <c r="V267" i="24" s="1"/>
  <c r="R267" i="24"/>
  <c r="AE267" i="24"/>
  <c r="AC266" i="24"/>
  <c r="V266" i="24" s="1"/>
  <c r="R266" i="24"/>
  <c r="T266" i="24" s="1"/>
  <c r="W266" i="24" s="1"/>
  <c r="AE266" i="24"/>
  <c r="AC265" i="24"/>
  <c r="V265" i="24" s="1"/>
  <c r="R265" i="24"/>
  <c r="T265" i="24" s="1"/>
  <c r="S265" i="24"/>
  <c r="AE265" i="24"/>
  <c r="AC264" i="24"/>
  <c r="V264" i="24" s="1"/>
  <c r="R264" i="24"/>
  <c r="S264" i="24" s="1"/>
  <c r="AE264" i="24"/>
  <c r="AC263" i="24"/>
  <c r="V263" i="24"/>
  <c r="R263" i="24"/>
  <c r="T263" i="24"/>
  <c r="U263" i="24" s="1"/>
  <c r="S263" i="24"/>
  <c r="AE263" i="24"/>
  <c r="AC262" i="24"/>
  <c r="V262" i="24"/>
  <c r="R262" i="24"/>
  <c r="AE262" i="24"/>
  <c r="AC261" i="24"/>
  <c r="V261" i="24"/>
  <c r="R261" i="24"/>
  <c r="AE261" i="24"/>
  <c r="AC260" i="24"/>
  <c r="V260" i="24"/>
  <c r="R260" i="24"/>
  <c r="S260" i="24" s="1"/>
  <c r="T260" i="24"/>
  <c r="U260" i="24" s="1"/>
  <c r="AE260" i="24"/>
  <c r="AC259" i="24"/>
  <c r="V259" i="24" s="1"/>
  <c r="R259" i="24"/>
  <c r="T259" i="24" s="1"/>
  <c r="AE259" i="24"/>
  <c r="AC258" i="24"/>
  <c r="V258" i="24" s="1"/>
  <c r="R258" i="24"/>
  <c r="AE258" i="24"/>
  <c r="AC257" i="24"/>
  <c r="V257" i="24" s="1"/>
  <c r="R257" i="24"/>
  <c r="AE257" i="24"/>
  <c r="AC256" i="24"/>
  <c r="V256" i="24" s="1"/>
  <c r="R256" i="24"/>
  <c r="T256" i="24" s="1"/>
  <c r="U256" i="24"/>
  <c r="AE256" i="24"/>
  <c r="AC255" i="24"/>
  <c r="V255" i="24"/>
  <c r="R255" i="24"/>
  <c r="S255" i="24" s="1"/>
  <c r="AE255" i="24"/>
  <c r="AC254" i="24"/>
  <c r="V254" i="24" s="1"/>
  <c r="R254" i="24"/>
  <c r="S254" i="24" s="1"/>
  <c r="AE254" i="24"/>
  <c r="AC253" i="24"/>
  <c r="V253" i="24" s="1"/>
  <c r="R253" i="24"/>
  <c r="AE253" i="24"/>
  <c r="AC252" i="24"/>
  <c r="V252" i="24" s="1"/>
  <c r="R252" i="24"/>
  <c r="T252" i="24" s="1"/>
  <c r="U252" i="24" s="1"/>
  <c r="W252" i="24"/>
  <c r="X252" i="24" s="1"/>
  <c r="AE252" i="24"/>
  <c r="AC251" i="24"/>
  <c r="V251" i="24"/>
  <c r="W251" i="24" s="1"/>
  <c r="R251" i="24"/>
  <c r="T251" i="24"/>
  <c r="U251" i="24" s="1"/>
  <c r="AE251" i="24"/>
  <c r="AC250" i="24"/>
  <c r="V250" i="24" s="1"/>
  <c r="W250" i="24" s="1"/>
  <c r="R250" i="24"/>
  <c r="T250" i="24" s="1"/>
  <c r="U250" i="24"/>
  <c r="AE250" i="24"/>
  <c r="S250" i="24"/>
  <c r="AC249" i="24"/>
  <c r="V249" i="24"/>
  <c r="R249" i="24"/>
  <c r="S249" i="24" s="1"/>
  <c r="T249" i="24"/>
  <c r="U249" i="24" s="1"/>
  <c r="AE249" i="24"/>
  <c r="AC248" i="24"/>
  <c r="V248" i="24"/>
  <c r="R248" i="24"/>
  <c r="AE248" i="24"/>
  <c r="AC247" i="24"/>
  <c r="V247" i="24"/>
  <c r="R247" i="24"/>
  <c r="S247" i="24" s="1"/>
  <c r="AE247" i="24"/>
  <c r="AC246" i="24"/>
  <c r="V246" i="24" s="1"/>
  <c r="R246" i="24"/>
  <c r="S246" i="24" s="1"/>
  <c r="AE246" i="24"/>
  <c r="AC245" i="24"/>
  <c r="V245" i="24" s="1"/>
  <c r="R245" i="24"/>
  <c r="AE245" i="24"/>
  <c r="AC244" i="24"/>
  <c r="V244" i="24" s="1"/>
  <c r="R244" i="24"/>
  <c r="S244" i="24" s="1"/>
  <c r="T244" i="24"/>
  <c r="AE244" i="24"/>
  <c r="AC243" i="24"/>
  <c r="V243" i="24"/>
  <c r="R243" i="24"/>
  <c r="S243" i="24" s="1"/>
  <c r="AE243" i="24"/>
  <c r="AC242" i="24"/>
  <c r="V242" i="24" s="1"/>
  <c r="R242" i="24"/>
  <c r="S242" i="24" s="1"/>
  <c r="T242" i="24"/>
  <c r="U242" i="24" s="1"/>
  <c r="AE242" i="24"/>
  <c r="AC241" i="24"/>
  <c r="V241" i="24" s="1"/>
  <c r="R241" i="24"/>
  <c r="T241" i="24" s="1"/>
  <c r="U241" i="24" s="1"/>
  <c r="AE241" i="24"/>
  <c r="AC240" i="24"/>
  <c r="V240" i="24"/>
  <c r="R240" i="24"/>
  <c r="S240" i="24" s="1"/>
  <c r="T240" i="24"/>
  <c r="AE240" i="24"/>
  <c r="AC239" i="24"/>
  <c r="V239" i="24"/>
  <c r="W239" i="24" s="1"/>
  <c r="X239" i="24" s="1"/>
  <c r="R239" i="24"/>
  <c r="T239" i="24"/>
  <c r="U239" i="24" s="1"/>
  <c r="S239" i="24"/>
  <c r="AE239" i="24"/>
  <c r="AC238" i="24"/>
  <c r="V238" i="24" s="1"/>
  <c r="R238" i="24"/>
  <c r="S238" i="24" s="1"/>
  <c r="AE238" i="24"/>
  <c r="AC237" i="24"/>
  <c r="V237" i="24" s="1"/>
  <c r="R237" i="24"/>
  <c r="AE237" i="24"/>
  <c r="AC236" i="24"/>
  <c r="V236" i="24" s="1"/>
  <c r="R236" i="24"/>
  <c r="S236" i="24" s="1"/>
  <c r="T236" i="24"/>
  <c r="U236" i="24" s="1"/>
  <c r="AE236" i="24"/>
  <c r="AC235" i="24"/>
  <c r="V235" i="24" s="1"/>
  <c r="R235" i="24"/>
  <c r="T235" i="24" s="1"/>
  <c r="U235" i="24" s="1"/>
  <c r="AE235" i="24"/>
  <c r="AC234" i="24"/>
  <c r="V234" i="24" s="1"/>
  <c r="R234" i="24"/>
  <c r="AE234" i="24"/>
  <c r="AC233" i="24"/>
  <c r="V233" i="24" s="1"/>
  <c r="W233" i="24" s="1"/>
  <c r="R233" i="24"/>
  <c r="T233" i="24" s="1"/>
  <c r="U233" i="24" s="1"/>
  <c r="AE233" i="24"/>
  <c r="AC232" i="24"/>
  <c r="V232" i="24" s="1"/>
  <c r="R232" i="24"/>
  <c r="T232" i="24" s="1"/>
  <c r="U232" i="24"/>
  <c r="AE232" i="24"/>
  <c r="AC231" i="24"/>
  <c r="V231" i="24" s="1"/>
  <c r="R231" i="24"/>
  <c r="T231" i="24"/>
  <c r="U231" i="24" s="1"/>
  <c r="S231" i="24"/>
  <c r="AE231" i="24"/>
  <c r="AC230" i="24"/>
  <c r="V230" i="24" s="1"/>
  <c r="R230" i="24"/>
  <c r="S230" i="24" s="1"/>
  <c r="AE230" i="24"/>
  <c r="AC229" i="24"/>
  <c r="V229" i="24"/>
  <c r="R229" i="24"/>
  <c r="AE229" i="24"/>
  <c r="AC228" i="24"/>
  <c r="V228" i="24"/>
  <c r="R228" i="24"/>
  <c r="S228" i="24" s="1"/>
  <c r="T228" i="24"/>
  <c r="U228" i="24" s="1"/>
  <c r="AE228" i="24"/>
  <c r="AC227" i="24"/>
  <c r="V227" i="24" s="1"/>
  <c r="R227" i="24"/>
  <c r="T227" i="24" s="1"/>
  <c r="U227" i="24" s="1"/>
  <c r="AE227" i="24"/>
  <c r="AG223" i="24"/>
  <c r="R222" i="24"/>
  <c r="AC219" i="24"/>
  <c r="V219" i="24" s="1"/>
  <c r="R219" i="24"/>
  <c r="AE219" i="24"/>
  <c r="AC218" i="24"/>
  <c r="V218" i="24" s="1"/>
  <c r="R218" i="24"/>
  <c r="S218" i="24" s="1"/>
  <c r="AE218" i="24"/>
  <c r="AC217" i="24"/>
  <c r="V217" i="24"/>
  <c r="R217" i="24"/>
  <c r="S217" i="24"/>
  <c r="AE217" i="24"/>
  <c r="AC216" i="24"/>
  <c r="V216" i="24" s="1"/>
  <c r="R216" i="24"/>
  <c r="T216" i="24" s="1"/>
  <c r="U216" i="24" s="1"/>
  <c r="AE216" i="24"/>
  <c r="AC215" i="24"/>
  <c r="V215" i="24"/>
  <c r="R215" i="24"/>
  <c r="AE215" i="24"/>
  <c r="R213" i="24"/>
  <c r="R212" i="24"/>
  <c r="T212" i="24" s="1"/>
  <c r="U212" i="24" s="1"/>
  <c r="AE212" i="24"/>
  <c r="AC212" i="24"/>
  <c r="S212" i="24"/>
  <c r="R211" i="24"/>
  <c r="T211" i="24"/>
  <c r="U211" i="24" s="1"/>
  <c r="AE211" i="24"/>
  <c r="AC211" i="24"/>
  <c r="S211" i="24"/>
  <c r="R210" i="24"/>
  <c r="T210" i="24"/>
  <c r="U210" i="24" s="1"/>
  <c r="AE210" i="24"/>
  <c r="AC210" i="24"/>
  <c r="S210" i="24"/>
  <c r="R209" i="24"/>
  <c r="AE209" i="24"/>
  <c r="AC209" i="24"/>
  <c r="R208" i="24"/>
  <c r="AE208" i="24"/>
  <c r="AC208" i="24"/>
  <c r="R207" i="24"/>
  <c r="AE207" i="24"/>
  <c r="AC207" i="24"/>
  <c r="R206" i="24"/>
  <c r="S206" i="24" s="1"/>
  <c r="AE206" i="24"/>
  <c r="AC206" i="24"/>
  <c r="AC203" i="24"/>
  <c r="V203" i="24" s="1"/>
  <c r="R203" i="24"/>
  <c r="S203" i="24" s="1"/>
  <c r="T203" i="24"/>
  <c r="U203" i="24" s="1"/>
  <c r="AE203" i="24"/>
  <c r="AC202" i="24"/>
  <c r="V202" i="24" s="1"/>
  <c r="R202" i="24"/>
  <c r="AE202" i="24"/>
  <c r="AC195" i="24"/>
  <c r="V195" i="24" s="1"/>
  <c r="R195" i="24"/>
  <c r="T195" i="24" s="1"/>
  <c r="AE195" i="24"/>
  <c r="AC194" i="24"/>
  <c r="V194" i="24" s="1"/>
  <c r="R194" i="24"/>
  <c r="AE194" i="24"/>
  <c r="AC193" i="24"/>
  <c r="V193" i="24" s="1"/>
  <c r="R193" i="24"/>
  <c r="S193" i="24" s="1"/>
  <c r="T193" i="24"/>
  <c r="U193" i="24" s="1"/>
  <c r="AE193" i="24"/>
  <c r="AC192" i="24"/>
  <c r="V192" i="24" s="1"/>
  <c r="R192" i="24"/>
  <c r="T192" i="24" s="1"/>
  <c r="AE192" i="24"/>
  <c r="AC191" i="24"/>
  <c r="V191" i="24"/>
  <c r="R191" i="24"/>
  <c r="S191" i="24" s="1"/>
  <c r="T191" i="24"/>
  <c r="U191" i="24" s="1"/>
  <c r="AE191" i="24"/>
  <c r="AC190" i="24"/>
  <c r="V190" i="24" s="1"/>
  <c r="R190" i="24"/>
  <c r="AE190" i="24"/>
  <c r="AC189" i="24"/>
  <c r="V189" i="24" s="1"/>
  <c r="R189" i="24"/>
  <c r="AE189" i="24"/>
  <c r="AC188" i="24"/>
  <c r="V188" i="24"/>
  <c r="R188" i="24"/>
  <c r="S188" i="24" s="1"/>
  <c r="T188" i="24"/>
  <c r="U188" i="24" s="1"/>
  <c r="AE188" i="24"/>
  <c r="AC187" i="24"/>
  <c r="V187" i="24"/>
  <c r="W187" i="24" s="1"/>
  <c r="X187" i="24" s="1"/>
  <c r="R187" i="24"/>
  <c r="T187" i="24"/>
  <c r="S187" i="24"/>
  <c r="AE187" i="24"/>
  <c r="AC186" i="24"/>
  <c r="V186" i="24"/>
  <c r="R186" i="24"/>
  <c r="S186" i="24" s="1"/>
  <c r="T186" i="24"/>
  <c r="U186" i="24" s="1"/>
  <c r="AE186" i="24"/>
  <c r="AC185" i="24"/>
  <c r="V185" i="24" s="1"/>
  <c r="R185" i="24"/>
  <c r="T185" i="24" s="1"/>
  <c r="U185" i="24" s="1"/>
  <c r="AE185" i="24"/>
  <c r="AC184" i="24"/>
  <c r="V184" i="24" s="1"/>
  <c r="R184" i="24"/>
  <c r="AE184" i="24"/>
  <c r="AC183" i="24"/>
  <c r="V183" i="24" s="1"/>
  <c r="R183" i="24"/>
  <c r="AE183" i="24"/>
  <c r="AC182" i="24"/>
  <c r="V182" i="24"/>
  <c r="R182" i="24"/>
  <c r="S182" i="24" s="1"/>
  <c r="T182" i="24"/>
  <c r="U182" i="24" s="1"/>
  <c r="AE182" i="24"/>
  <c r="AC181" i="24"/>
  <c r="V181" i="24"/>
  <c r="R181" i="24"/>
  <c r="S181" i="24" s="1"/>
  <c r="T181" i="24"/>
  <c r="U181" i="24" s="1"/>
  <c r="AE181" i="24"/>
  <c r="AC180" i="24"/>
  <c r="V180" i="24" s="1"/>
  <c r="R180" i="24"/>
  <c r="S180" i="24" s="1"/>
  <c r="T180" i="24"/>
  <c r="U180" i="24" s="1"/>
  <c r="AE180" i="24"/>
  <c r="AC179" i="24"/>
  <c r="V179" i="24"/>
  <c r="R179" i="24"/>
  <c r="S179" i="24" s="1"/>
  <c r="AE179" i="24"/>
  <c r="AC178" i="24"/>
  <c r="V178" i="24" s="1"/>
  <c r="R178" i="24"/>
  <c r="S178" i="24" s="1"/>
  <c r="T178" i="24"/>
  <c r="U178" i="24" s="1"/>
  <c r="AE178" i="24"/>
  <c r="AC177" i="24"/>
  <c r="V177" i="24" s="1"/>
  <c r="R177" i="24"/>
  <c r="T177" i="24" s="1"/>
  <c r="S177" i="24"/>
  <c r="AE177" i="24"/>
  <c r="AC176" i="24"/>
  <c r="V176" i="24" s="1"/>
  <c r="R176" i="24"/>
  <c r="T176" i="24" s="1"/>
  <c r="W176" i="24"/>
  <c r="AE176" i="24"/>
  <c r="AC175" i="24"/>
  <c r="V175" i="24"/>
  <c r="R175" i="24"/>
  <c r="S175" i="24" s="1"/>
  <c r="AE175" i="24"/>
  <c r="AC174" i="24"/>
  <c r="V174" i="24" s="1"/>
  <c r="R174" i="24"/>
  <c r="S174" i="24" s="1"/>
  <c r="T174" i="24"/>
  <c r="U174" i="24" s="1"/>
  <c r="AE174" i="24"/>
  <c r="AC173" i="24"/>
  <c r="V173" i="24"/>
  <c r="R173" i="24"/>
  <c r="S173" i="24" s="1"/>
  <c r="AE173" i="24"/>
  <c r="AC172" i="24"/>
  <c r="V172" i="24" s="1"/>
  <c r="R172" i="24"/>
  <c r="AE172" i="24"/>
  <c r="AC171" i="24"/>
  <c r="V171" i="24" s="1"/>
  <c r="R171" i="24"/>
  <c r="AE171" i="24"/>
  <c r="AC170" i="24"/>
  <c r="V170" i="24"/>
  <c r="R170" i="24"/>
  <c r="S170" i="24" s="1"/>
  <c r="AE170" i="24"/>
  <c r="AC169" i="24"/>
  <c r="V169" i="24" s="1"/>
  <c r="R169" i="24"/>
  <c r="T169" i="24" s="1"/>
  <c r="S169" i="24"/>
  <c r="AE169" i="24"/>
  <c r="AC168" i="24"/>
  <c r="V168" i="24" s="1"/>
  <c r="R168" i="24"/>
  <c r="T168" i="24" s="1"/>
  <c r="U168" i="24"/>
  <c r="AE168" i="24"/>
  <c r="AC167" i="24"/>
  <c r="V167" i="24" s="1"/>
  <c r="W167" i="24" s="1"/>
  <c r="R167" i="24"/>
  <c r="T167" i="24"/>
  <c r="U167" i="24" s="1"/>
  <c r="S167" i="24"/>
  <c r="AE167" i="24"/>
  <c r="AC166" i="24"/>
  <c r="V166" i="24"/>
  <c r="R166" i="24"/>
  <c r="S166" i="24" s="1"/>
  <c r="AE166" i="24"/>
  <c r="AC165" i="24"/>
  <c r="V165" i="24" s="1"/>
  <c r="W165" i="24" s="1"/>
  <c r="R165" i="24"/>
  <c r="T165" i="24"/>
  <c r="U165" i="24" s="1"/>
  <c r="S165" i="24"/>
  <c r="AE165" i="24"/>
  <c r="AC164" i="24"/>
  <c r="V164" i="24" s="1"/>
  <c r="R164" i="24"/>
  <c r="AE164" i="24"/>
  <c r="AC163" i="24"/>
  <c r="V163" i="24" s="1"/>
  <c r="R163" i="24"/>
  <c r="T163" i="24" s="1"/>
  <c r="U163" i="24" s="1"/>
  <c r="S163" i="24"/>
  <c r="AE163" i="24"/>
  <c r="AC162" i="24"/>
  <c r="V162" i="24" s="1"/>
  <c r="R162" i="24"/>
  <c r="T162" i="24" s="1"/>
  <c r="U162" i="24"/>
  <c r="AE162" i="24"/>
  <c r="AC161" i="24"/>
  <c r="V161" i="24"/>
  <c r="R161" i="24"/>
  <c r="S161" i="24" s="1"/>
  <c r="T161" i="24"/>
  <c r="AE161" i="24"/>
  <c r="AC160" i="24"/>
  <c r="V160" i="24"/>
  <c r="R160" i="24"/>
  <c r="T160" i="24"/>
  <c r="U160" i="24" s="1"/>
  <c r="AE160" i="24"/>
  <c r="S160" i="24"/>
  <c r="AC159" i="24"/>
  <c r="V159" i="24" s="1"/>
  <c r="R159" i="24"/>
  <c r="AE159" i="24"/>
  <c r="AC158" i="24"/>
  <c r="V158" i="24" s="1"/>
  <c r="W158" i="24" s="1"/>
  <c r="R158" i="24"/>
  <c r="S158" i="24" s="1"/>
  <c r="T158" i="24"/>
  <c r="AE158" i="24"/>
  <c r="AC157" i="24"/>
  <c r="V157" i="24"/>
  <c r="R157" i="24"/>
  <c r="S157" i="24" s="1"/>
  <c r="AE157" i="24"/>
  <c r="AC156" i="24"/>
  <c r="V156" i="24"/>
  <c r="R156" i="24"/>
  <c r="T156" i="24"/>
  <c r="U156" i="24" s="1"/>
  <c r="AE156" i="24"/>
  <c r="S156" i="24"/>
  <c r="AC155" i="24"/>
  <c r="V155" i="24"/>
  <c r="R155" i="24"/>
  <c r="S155" i="24" s="1"/>
  <c r="T155" i="24"/>
  <c r="U155" i="24" s="1"/>
  <c r="AE155" i="24"/>
  <c r="AC154" i="24"/>
  <c r="V154" i="24" s="1"/>
  <c r="R154" i="24"/>
  <c r="T154" i="24" s="1"/>
  <c r="U154" i="24" s="1"/>
  <c r="AE154" i="24"/>
  <c r="AC153" i="24"/>
  <c r="V153" i="24"/>
  <c r="R153" i="24"/>
  <c r="T153" i="24"/>
  <c r="U153" i="24" s="1"/>
  <c r="S153" i="24"/>
  <c r="AE153" i="24"/>
  <c r="AC152" i="24"/>
  <c r="V152" i="24"/>
  <c r="R152" i="24"/>
  <c r="S152" i="24" s="1"/>
  <c r="T152" i="24"/>
  <c r="AE152" i="24"/>
  <c r="AC151" i="24"/>
  <c r="V151" i="24"/>
  <c r="W151" i="24" s="1"/>
  <c r="R151" i="24"/>
  <c r="T151" i="24"/>
  <c r="U151" i="24"/>
  <c r="S151" i="24"/>
  <c r="AE151" i="24"/>
  <c r="AC150" i="24"/>
  <c r="V150" i="24"/>
  <c r="R150" i="24"/>
  <c r="S150" i="24" s="1"/>
  <c r="AE150" i="24"/>
  <c r="AC149" i="24"/>
  <c r="V149" i="24" s="1"/>
  <c r="R149" i="24"/>
  <c r="S149" i="24" s="1"/>
  <c r="T149" i="24"/>
  <c r="AE149" i="24"/>
  <c r="AC148" i="24"/>
  <c r="V148" i="24"/>
  <c r="R148" i="24"/>
  <c r="S148" i="24" s="1"/>
  <c r="T148" i="24"/>
  <c r="AE148" i="24"/>
  <c r="AC147" i="24"/>
  <c r="V147" i="24"/>
  <c r="W147" i="24" s="1"/>
  <c r="R147" i="24"/>
  <c r="T147" i="24"/>
  <c r="S147" i="24"/>
  <c r="AE147" i="24"/>
  <c r="AC146" i="24"/>
  <c r="V146" i="24" s="1"/>
  <c r="R146" i="24"/>
  <c r="T146" i="24" s="1"/>
  <c r="U146" i="24"/>
  <c r="AE146" i="24"/>
  <c r="AC145" i="24"/>
  <c r="V145" i="24"/>
  <c r="R145" i="24"/>
  <c r="S145" i="24" s="1"/>
  <c r="AE145" i="24"/>
  <c r="AC144" i="24"/>
  <c r="V144" i="24" s="1"/>
  <c r="R144" i="24"/>
  <c r="S144" i="24" s="1"/>
  <c r="T144" i="24"/>
  <c r="AE144" i="24"/>
  <c r="AC143" i="24"/>
  <c r="V143" i="24"/>
  <c r="R143" i="24"/>
  <c r="S143" i="24" s="1"/>
  <c r="AE143" i="24"/>
  <c r="AC142" i="24"/>
  <c r="V142" i="24" s="1"/>
  <c r="R142" i="24"/>
  <c r="S142" i="24" s="1"/>
  <c r="T142" i="24"/>
  <c r="U142" i="24" s="1"/>
  <c r="AE142" i="24"/>
  <c r="AC141" i="24"/>
  <c r="V141" i="24"/>
  <c r="R141" i="24"/>
  <c r="S141" i="24" s="1"/>
  <c r="AE141" i="24"/>
  <c r="AC140" i="24"/>
  <c r="V140" i="24" s="1"/>
  <c r="R140" i="24"/>
  <c r="S140" i="24" s="1"/>
  <c r="T140" i="24"/>
  <c r="U140" i="24" s="1"/>
  <c r="AE140" i="24"/>
  <c r="AC139" i="24"/>
  <c r="V139" i="24"/>
  <c r="R139" i="24"/>
  <c r="S139" i="24" s="1"/>
  <c r="AE139" i="24"/>
  <c r="AC138" i="24"/>
  <c r="V138" i="24" s="1"/>
  <c r="R138" i="24"/>
  <c r="T138" i="24" s="1"/>
  <c r="U138" i="24"/>
  <c r="AE138" i="24"/>
  <c r="AC137" i="24"/>
  <c r="V137" i="24" s="1"/>
  <c r="R137" i="24"/>
  <c r="S137" i="24" s="1"/>
  <c r="T137" i="24"/>
  <c r="AE137" i="24"/>
  <c r="AC136" i="24"/>
  <c r="V136" i="24"/>
  <c r="R136" i="24"/>
  <c r="S136" i="24" s="1"/>
  <c r="T136" i="24"/>
  <c r="AE136" i="24"/>
  <c r="AC135" i="24"/>
  <c r="V135" i="24"/>
  <c r="R135" i="24"/>
  <c r="T135" i="24"/>
  <c r="U135" i="24" s="1"/>
  <c r="S135" i="24"/>
  <c r="AE135" i="24"/>
  <c r="AC134" i="24"/>
  <c r="V134" i="24"/>
  <c r="R134" i="24"/>
  <c r="S134" i="24" s="1"/>
  <c r="T134" i="24"/>
  <c r="U134" i="24" s="1"/>
  <c r="AE134" i="24"/>
  <c r="AC133" i="24"/>
  <c r="V133" i="24"/>
  <c r="R133" i="24"/>
  <c r="T133" i="24"/>
  <c r="U133" i="24" s="1"/>
  <c r="S133" i="24"/>
  <c r="AE133" i="24"/>
  <c r="AC132" i="24"/>
  <c r="V132" i="24" s="1"/>
  <c r="R132" i="24"/>
  <c r="T132" i="24" s="1"/>
  <c r="U132" i="24"/>
  <c r="AE132" i="24"/>
  <c r="AC131" i="24"/>
  <c r="V131" i="24"/>
  <c r="R131" i="24"/>
  <c r="S131" i="24" s="1"/>
  <c r="AE131" i="24"/>
  <c r="AC130" i="24"/>
  <c r="V130" i="24" s="1"/>
  <c r="R130" i="24"/>
  <c r="T130" i="24" s="1"/>
  <c r="U130" i="24" s="1"/>
  <c r="AE130" i="24"/>
  <c r="AC129" i="24"/>
  <c r="V129" i="24"/>
  <c r="R129" i="24"/>
  <c r="T129" i="24"/>
  <c r="U129" i="24" s="1"/>
  <c r="S129" i="24"/>
  <c r="AE129" i="24"/>
  <c r="AC128" i="24"/>
  <c r="V128" i="24" s="1"/>
  <c r="R128" i="24"/>
  <c r="T128" i="24" s="1"/>
  <c r="U128" i="24"/>
  <c r="AE128" i="24"/>
  <c r="AC127" i="24"/>
  <c r="V127" i="24"/>
  <c r="R127" i="24"/>
  <c r="S127" i="24" s="1"/>
  <c r="T127" i="24"/>
  <c r="U127" i="24" s="1"/>
  <c r="AE127" i="24"/>
  <c r="AC126" i="24"/>
  <c r="V126" i="24" s="1"/>
  <c r="W126" i="24" s="1"/>
  <c r="R126" i="24"/>
  <c r="S126" i="24" s="1"/>
  <c r="T126" i="24"/>
  <c r="AE126" i="24"/>
  <c r="AC125" i="24"/>
  <c r="V125" i="24"/>
  <c r="R125" i="24"/>
  <c r="S125" i="24" s="1"/>
  <c r="AE125" i="24"/>
  <c r="AC124" i="24"/>
  <c r="V124" i="24" s="1"/>
  <c r="W124" i="24" s="1"/>
  <c r="R124" i="24"/>
  <c r="S124" i="24" s="1"/>
  <c r="T124" i="24"/>
  <c r="AE124" i="24"/>
  <c r="AC123" i="24"/>
  <c r="V123" i="24"/>
  <c r="R123" i="24"/>
  <c r="S123" i="24" s="1"/>
  <c r="AE123" i="24"/>
  <c r="AC122" i="24"/>
  <c r="V122" i="24" s="1"/>
  <c r="W122" i="24" s="1"/>
  <c r="R122" i="24"/>
  <c r="S122" i="24" s="1"/>
  <c r="T122" i="24"/>
  <c r="U122" i="24" s="1"/>
  <c r="AE122" i="24"/>
  <c r="AC121" i="24"/>
  <c r="V121" i="24" s="1"/>
  <c r="R121" i="24"/>
  <c r="T121" i="24" s="1"/>
  <c r="S121" i="24"/>
  <c r="AE121" i="24"/>
  <c r="AC120" i="24"/>
  <c r="V120" i="24" s="1"/>
  <c r="R120" i="24"/>
  <c r="T120" i="24" s="1"/>
  <c r="U120" i="24"/>
  <c r="AE120" i="24"/>
  <c r="AC119" i="24"/>
  <c r="V119" i="24"/>
  <c r="R119" i="24"/>
  <c r="T119" i="24"/>
  <c r="U119" i="24" s="1"/>
  <c r="S119" i="24"/>
  <c r="AE119" i="24"/>
  <c r="AC118" i="24"/>
  <c r="V118" i="24"/>
  <c r="R118" i="24"/>
  <c r="S118" i="24" s="1"/>
  <c r="T118" i="24"/>
  <c r="AE118" i="24"/>
  <c r="AC117" i="24"/>
  <c r="V117" i="24"/>
  <c r="R117" i="24"/>
  <c r="T117" i="24"/>
  <c r="S117" i="24"/>
  <c r="AE117" i="24"/>
  <c r="AC116" i="24"/>
  <c r="V116" i="24"/>
  <c r="R116" i="24"/>
  <c r="S116" i="24" s="1"/>
  <c r="AE116" i="24"/>
  <c r="AC115" i="24"/>
  <c r="V115" i="24" s="1"/>
  <c r="W115" i="24" s="1"/>
  <c r="X115" i="24" s="1"/>
  <c r="R115" i="24"/>
  <c r="T115" i="24"/>
  <c r="S115" i="24"/>
  <c r="AE115" i="24"/>
  <c r="AC114" i="24"/>
  <c r="V114" i="24"/>
  <c r="R114" i="24"/>
  <c r="S114" i="24" s="1"/>
  <c r="AE114" i="24"/>
  <c r="AC113" i="24"/>
  <c r="V113" i="24" s="1"/>
  <c r="R113" i="24"/>
  <c r="T113" i="24" s="1"/>
  <c r="AE113" i="24"/>
  <c r="AC112" i="24"/>
  <c r="V112" i="24" s="1"/>
  <c r="W112" i="24" s="1"/>
  <c r="R112" i="24"/>
  <c r="T112" i="24" s="1"/>
  <c r="U112" i="24" s="1"/>
  <c r="AE112" i="24"/>
  <c r="AC111" i="24"/>
  <c r="V111" i="24"/>
  <c r="W111" i="24" s="1"/>
  <c r="X111" i="24" s="1"/>
  <c r="R111" i="24"/>
  <c r="T111" i="24"/>
  <c r="U111" i="24" s="1"/>
  <c r="S111" i="24"/>
  <c r="AE111" i="24"/>
  <c r="AC110" i="24"/>
  <c r="V110" i="24" s="1"/>
  <c r="R110" i="24"/>
  <c r="AE110" i="24"/>
  <c r="AC109" i="24"/>
  <c r="V109" i="24" s="1"/>
  <c r="R109" i="24"/>
  <c r="T109" i="24" s="1"/>
  <c r="S109" i="24"/>
  <c r="AE109" i="24"/>
  <c r="AC108" i="24"/>
  <c r="V108" i="24" s="1"/>
  <c r="R108" i="24"/>
  <c r="AE108" i="24"/>
  <c r="AC107" i="24"/>
  <c r="V107" i="24" s="1"/>
  <c r="R107" i="24"/>
  <c r="AE107" i="24"/>
  <c r="AC106" i="24"/>
  <c r="V106" i="24"/>
  <c r="R106" i="24"/>
  <c r="S106" i="24" s="1"/>
  <c r="AE106" i="24"/>
  <c r="AC105" i="24"/>
  <c r="V105" i="24" s="1"/>
  <c r="R105" i="24"/>
  <c r="T105" i="24" s="1"/>
  <c r="S105" i="24"/>
  <c r="AE105" i="24"/>
  <c r="AC104" i="24"/>
  <c r="V104" i="24" s="1"/>
  <c r="R104" i="24"/>
  <c r="T104" i="24" s="1"/>
  <c r="U104" i="24"/>
  <c r="AE104" i="24"/>
  <c r="AC103" i="24"/>
  <c r="V103" i="24" s="1"/>
  <c r="W103" i="24" s="1"/>
  <c r="R103" i="24"/>
  <c r="S103" i="24" s="1"/>
  <c r="T103" i="24"/>
  <c r="U103" i="24" s="1"/>
  <c r="AE103" i="24"/>
  <c r="AC102" i="24"/>
  <c r="V102" i="24" s="1"/>
  <c r="R102" i="24"/>
  <c r="AE102" i="24"/>
  <c r="AC101" i="24"/>
  <c r="V101" i="24" s="1"/>
  <c r="R101" i="24"/>
  <c r="S101" i="24"/>
  <c r="AE101" i="24"/>
  <c r="AC100" i="24"/>
  <c r="V100" i="24" s="1"/>
  <c r="R100" i="24"/>
  <c r="T100" i="24" s="1"/>
  <c r="U100" i="24" s="1"/>
  <c r="AE100" i="24"/>
  <c r="AC99" i="24"/>
  <c r="V99" i="24" s="1"/>
  <c r="R99" i="24"/>
  <c r="S99" i="24"/>
  <c r="AE99" i="24"/>
  <c r="AC98" i="24"/>
  <c r="V98" i="24" s="1"/>
  <c r="R98" i="24"/>
  <c r="AE98" i="24"/>
  <c r="AC97" i="24"/>
  <c r="V97" i="24" s="1"/>
  <c r="R97" i="24"/>
  <c r="T97" i="24" s="1"/>
  <c r="U97" i="24" s="1"/>
  <c r="AE97" i="24"/>
  <c r="S97" i="24"/>
  <c r="AC96" i="24"/>
  <c r="V96" i="24" s="1"/>
  <c r="R96" i="24"/>
  <c r="AE96" i="24"/>
  <c r="AC95" i="24"/>
  <c r="V95" i="24" s="1"/>
  <c r="R95" i="24"/>
  <c r="S95" i="24" s="1"/>
  <c r="T95" i="24"/>
  <c r="U95" i="24" s="1"/>
  <c r="AE95" i="24"/>
  <c r="AC94" i="24"/>
  <c r="V94" i="24"/>
  <c r="R94" i="24"/>
  <c r="T94" i="24" s="1"/>
  <c r="AE94" i="24"/>
  <c r="S94" i="24"/>
  <c r="AC93" i="24"/>
  <c r="V93" i="24" s="1"/>
  <c r="R93" i="24"/>
  <c r="S93" i="24"/>
  <c r="AE93" i="24"/>
  <c r="AC92" i="24"/>
  <c r="V92" i="24" s="1"/>
  <c r="R92" i="24"/>
  <c r="AE92" i="24"/>
  <c r="AC91" i="24"/>
  <c r="V91" i="24" s="1"/>
  <c r="R91" i="24"/>
  <c r="S91" i="24" s="1"/>
  <c r="AE91" i="24"/>
  <c r="AC90" i="24"/>
  <c r="V90" i="24" s="1"/>
  <c r="R90" i="24"/>
  <c r="T90" i="24"/>
  <c r="AE90" i="24"/>
  <c r="AC89" i="24"/>
  <c r="V89" i="24" s="1"/>
  <c r="R89" i="24"/>
  <c r="T89" i="24" s="1"/>
  <c r="U89" i="24"/>
  <c r="AE89" i="24"/>
  <c r="AC88" i="24"/>
  <c r="V88" i="24" s="1"/>
  <c r="R88" i="24"/>
  <c r="AE88" i="24"/>
  <c r="AC87" i="24"/>
  <c r="V87" i="24" s="1"/>
  <c r="R87" i="24"/>
  <c r="AE87" i="24"/>
  <c r="AC86" i="24"/>
  <c r="V86" i="24" s="1"/>
  <c r="R86" i="24"/>
  <c r="AE86" i="24"/>
  <c r="AC85" i="24"/>
  <c r="V85" i="24" s="1"/>
  <c r="R85" i="24"/>
  <c r="T85" i="24" s="1"/>
  <c r="U85" i="24" s="1"/>
  <c r="AE85" i="24"/>
  <c r="AC84" i="24"/>
  <c r="V84" i="24" s="1"/>
  <c r="R84" i="24"/>
  <c r="S84" i="24" s="1"/>
  <c r="AE84" i="24"/>
  <c r="AC83" i="24"/>
  <c r="V83" i="24" s="1"/>
  <c r="W83" i="24" s="1"/>
  <c r="X83" i="24" s="1"/>
  <c r="R83" i="24"/>
  <c r="T83" i="24" s="1"/>
  <c r="U83" i="24" s="1"/>
  <c r="AE83" i="24"/>
  <c r="AC82" i="24"/>
  <c r="V82" i="24" s="1"/>
  <c r="R82" i="24"/>
  <c r="AE82" i="24"/>
  <c r="AC81" i="24"/>
  <c r="V81" i="24" s="1"/>
  <c r="R81" i="24"/>
  <c r="AE81" i="24"/>
  <c r="AC80" i="24"/>
  <c r="V80" i="24" s="1"/>
  <c r="R80" i="24"/>
  <c r="S80" i="24" s="1"/>
  <c r="AE80" i="24"/>
  <c r="AC79" i="24"/>
  <c r="V79" i="24" s="1"/>
  <c r="R79" i="24"/>
  <c r="AE79" i="24"/>
  <c r="AC78" i="24"/>
  <c r="V78" i="24" s="1"/>
  <c r="R78" i="24"/>
  <c r="T78" i="24"/>
  <c r="AE78" i="24"/>
  <c r="S78" i="24"/>
  <c r="AC77" i="24"/>
  <c r="V77" i="24"/>
  <c r="R77" i="24"/>
  <c r="AE77" i="24"/>
  <c r="AC76" i="24"/>
  <c r="V76" i="24"/>
  <c r="R76" i="24"/>
  <c r="S76" i="24" s="1"/>
  <c r="AE76" i="24"/>
  <c r="AC75" i="24"/>
  <c r="V75" i="24" s="1"/>
  <c r="R75" i="24"/>
  <c r="AE75" i="24"/>
  <c r="AC74" i="24"/>
  <c r="V74" i="24" s="1"/>
  <c r="R74" i="24"/>
  <c r="AE74" i="24"/>
  <c r="AC73" i="24"/>
  <c r="V73" i="24" s="1"/>
  <c r="R73" i="24"/>
  <c r="AE73" i="24"/>
  <c r="AC72" i="24"/>
  <c r="V72" i="24" s="1"/>
  <c r="R72" i="24"/>
  <c r="S72" i="24" s="1"/>
  <c r="AE72" i="24"/>
  <c r="AC71" i="24"/>
  <c r="V71" i="24"/>
  <c r="R71" i="24"/>
  <c r="AE71" i="24"/>
  <c r="AC70" i="24"/>
  <c r="V70" i="24"/>
  <c r="R70" i="24"/>
  <c r="T70" i="24" s="1"/>
  <c r="U70" i="24" s="1"/>
  <c r="AE70" i="24"/>
  <c r="AC69" i="24"/>
  <c r="V69" i="24" s="1"/>
  <c r="R69" i="24"/>
  <c r="AE69" i="24"/>
  <c r="AC68" i="24"/>
  <c r="V68" i="24" s="1"/>
  <c r="R68" i="24"/>
  <c r="S68" i="24" s="1"/>
  <c r="AE68" i="24"/>
  <c r="AC67" i="24"/>
  <c r="V67" i="24"/>
  <c r="R67" i="24"/>
  <c r="AE67" i="24"/>
  <c r="AC66" i="24"/>
  <c r="V66" i="24"/>
  <c r="R66" i="24"/>
  <c r="AE66" i="24"/>
  <c r="AC65" i="24"/>
  <c r="V65" i="24"/>
  <c r="R65" i="24"/>
  <c r="AE65" i="24"/>
  <c r="AC64" i="24"/>
  <c r="V64" i="24"/>
  <c r="R64" i="24"/>
  <c r="S64" i="24" s="1"/>
  <c r="AE64" i="24"/>
  <c r="AC63" i="24"/>
  <c r="V63" i="24" s="1"/>
  <c r="R63" i="24"/>
  <c r="AE63" i="24"/>
  <c r="AC62" i="24"/>
  <c r="V62" i="24" s="1"/>
  <c r="R62" i="24"/>
  <c r="AE62" i="24"/>
  <c r="AC61" i="24"/>
  <c r="V61" i="24" s="1"/>
  <c r="R61" i="24"/>
  <c r="AE61" i="24"/>
  <c r="AC60" i="24"/>
  <c r="V60" i="24" s="1"/>
  <c r="R60" i="24"/>
  <c r="S60" i="24" s="1"/>
  <c r="AE60" i="24"/>
  <c r="AC59" i="24"/>
  <c r="V59" i="24"/>
  <c r="R59" i="24"/>
  <c r="AE59" i="24"/>
  <c r="AC58" i="24"/>
  <c r="V58" i="24"/>
  <c r="R58" i="24"/>
  <c r="T58" i="24" s="1"/>
  <c r="U58" i="24" s="1"/>
  <c r="AE58" i="24"/>
  <c r="S58" i="24"/>
  <c r="AC57" i="24"/>
  <c r="V57" i="24" s="1"/>
  <c r="R57" i="24"/>
  <c r="AE57" i="24"/>
  <c r="AC56" i="24"/>
  <c r="V56" i="24" s="1"/>
  <c r="R56" i="24"/>
  <c r="S56" i="24" s="1"/>
  <c r="AE56" i="24"/>
  <c r="AC55" i="24"/>
  <c r="V55" i="24"/>
  <c r="R55" i="24"/>
  <c r="AE55" i="24"/>
  <c r="AC54" i="24"/>
  <c r="V54" i="24"/>
  <c r="R54" i="24"/>
  <c r="T54" i="24" s="1"/>
  <c r="U54" i="24" s="1"/>
  <c r="AE54" i="24"/>
  <c r="AC53" i="24"/>
  <c r="V53" i="24" s="1"/>
  <c r="R53" i="24"/>
  <c r="AE53" i="24"/>
  <c r="AC52" i="24"/>
  <c r="V52" i="24" s="1"/>
  <c r="R52" i="24"/>
  <c r="S52" i="24" s="1"/>
  <c r="AE52" i="24"/>
  <c r="AC51" i="24"/>
  <c r="V51" i="24"/>
  <c r="R51" i="24"/>
  <c r="AE51" i="24"/>
  <c r="AC50" i="24"/>
  <c r="V50" i="24"/>
  <c r="R50" i="24"/>
  <c r="S50" i="24" s="1"/>
  <c r="AE50" i="24"/>
  <c r="AC49" i="24"/>
  <c r="V49" i="24" s="1"/>
  <c r="R49" i="24"/>
  <c r="AE49" i="24"/>
  <c r="AC48" i="24"/>
  <c r="V48" i="24" s="1"/>
  <c r="R48" i="24"/>
  <c r="S48" i="24" s="1"/>
  <c r="AE48" i="24"/>
  <c r="AC47" i="24"/>
  <c r="V47" i="24"/>
  <c r="R47" i="24"/>
  <c r="AE47" i="24"/>
  <c r="AC46" i="24"/>
  <c r="V46" i="24"/>
  <c r="R46" i="24"/>
  <c r="S46" i="24" s="1"/>
  <c r="AE46" i="24"/>
  <c r="AC45" i="24"/>
  <c r="V45" i="24" s="1"/>
  <c r="R45" i="24"/>
  <c r="AE45" i="24"/>
  <c r="AC44" i="24"/>
  <c r="V44" i="24" s="1"/>
  <c r="R44" i="24"/>
  <c r="S44" i="24" s="1"/>
  <c r="AE44" i="24"/>
  <c r="AC43" i="24"/>
  <c r="V43" i="24"/>
  <c r="R43" i="24"/>
  <c r="AE43" i="24"/>
  <c r="AC42" i="24"/>
  <c r="V42" i="24"/>
  <c r="R42" i="24"/>
  <c r="S42" i="24" s="1"/>
  <c r="AE42" i="24"/>
  <c r="AC41" i="24"/>
  <c r="V41" i="24" s="1"/>
  <c r="R41" i="24"/>
  <c r="AE41" i="24"/>
  <c r="AC40" i="24"/>
  <c r="V40" i="24" s="1"/>
  <c r="R40" i="24"/>
  <c r="S40" i="24" s="1"/>
  <c r="AE40" i="24"/>
  <c r="AC39" i="24"/>
  <c r="V39" i="24"/>
  <c r="R39" i="24"/>
  <c r="AE39" i="24"/>
  <c r="AC38" i="24"/>
  <c r="V38" i="24"/>
  <c r="R38" i="24"/>
  <c r="T38" i="24" s="1"/>
  <c r="U38" i="24" s="1"/>
  <c r="AE38" i="24"/>
  <c r="AC37" i="24"/>
  <c r="V37" i="24" s="1"/>
  <c r="R37" i="24"/>
  <c r="AE37" i="24"/>
  <c r="AC36" i="24"/>
  <c r="V36" i="24" s="1"/>
  <c r="R36" i="24"/>
  <c r="S36" i="24" s="1"/>
  <c r="AE36" i="24"/>
  <c r="AC35" i="24"/>
  <c r="V35" i="24" s="1"/>
  <c r="R35" i="24"/>
  <c r="AE35" i="24"/>
  <c r="AC34" i="24"/>
  <c r="V34" i="24" s="1"/>
  <c r="W34" i="24" s="1"/>
  <c r="X34" i="24" s="1"/>
  <c r="R34" i="24"/>
  <c r="T34" i="24"/>
  <c r="U34" i="24" s="1"/>
  <c r="AE34" i="24"/>
  <c r="AC33" i="24"/>
  <c r="V33" i="24"/>
  <c r="R33" i="24"/>
  <c r="AE33" i="24"/>
  <c r="AC32" i="24"/>
  <c r="V32" i="24"/>
  <c r="R32" i="24"/>
  <c r="S32" i="24" s="1"/>
  <c r="AE32" i="24"/>
  <c r="AC31" i="24"/>
  <c r="V31" i="24" s="1"/>
  <c r="R31" i="24"/>
  <c r="AE31" i="24"/>
  <c r="AC30" i="24"/>
  <c r="V30" i="24" s="1"/>
  <c r="R30" i="24"/>
  <c r="AE30" i="24"/>
  <c r="AC29" i="24"/>
  <c r="V29" i="24" s="1"/>
  <c r="R29" i="24"/>
  <c r="AE29" i="24"/>
  <c r="AC28" i="24"/>
  <c r="V28" i="24" s="1"/>
  <c r="R28" i="24"/>
  <c r="S28" i="24" s="1"/>
  <c r="AE28" i="24"/>
  <c r="AC27" i="24"/>
  <c r="V27" i="24"/>
  <c r="R27" i="24"/>
  <c r="AE27" i="24"/>
  <c r="AC26" i="24"/>
  <c r="V26" i="24"/>
  <c r="R26" i="24"/>
  <c r="T26" i="24" s="1"/>
  <c r="U26" i="24" s="1"/>
  <c r="AE26" i="24"/>
  <c r="AC25" i="24"/>
  <c r="V25" i="24" s="1"/>
  <c r="R25" i="24"/>
  <c r="AE25" i="24"/>
  <c r="AC24" i="24"/>
  <c r="V24" i="24" s="1"/>
  <c r="R24" i="24"/>
  <c r="S24" i="24" s="1"/>
  <c r="AE24" i="24"/>
  <c r="AC23" i="24"/>
  <c r="V23" i="24"/>
  <c r="R23" i="24"/>
  <c r="AE23" i="24"/>
  <c r="AC22" i="24"/>
  <c r="V22" i="24"/>
  <c r="R22" i="24"/>
  <c r="T22" i="24" s="1"/>
  <c r="AE22" i="24"/>
  <c r="AG20" i="24"/>
  <c r="AG19" i="24"/>
  <c r="AG18" i="24"/>
  <c r="AG17" i="24"/>
  <c r="R17" i="24"/>
  <c r="AB15" i="24"/>
  <c r="R15" i="24"/>
  <c r="R828" i="23"/>
  <c r="R827" i="23"/>
  <c r="AF426" i="23"/>
  <c r="AF819" i="23"/>
  <c r="AF818" i="23"/>
  <c r="AF817" i="23"/>
  <c r="AF816" i="23"/>
  <c r="S762" i="23"/>
  <c r="S761" i="23"/>
  <c r="S760" i="23"/>
  <c r="S759" i="23"/>
  <c r="S758" i="23"/>
  <c r="S757" i="23"/>
  <c r="S756" i="23"/>
  <c r="S755" i="23"/>
  <c r="S754" i="23"/>
  <c r="S753" i="23"/>
  <c r="S752" i="23"/>
  <c r="S751" i="23"/>
  <c r="S750" i="23"/>
  <c r="S749" i="23"/>
  <c r="S748" i="23"/>
  <c r="S747" i="23"/>
  <c r="S746" i="23"/>
  <c r="S745" i="23"/>
  <c r="S744" i="23"/>
  <c r="S743" i="23"/>
  <c r="S742" i="23"/>
  <c r="S741" i="23"/>
  <c r="S740" i="23"/>
  <c r="S739" i="23"/>
  <c r="S738" i="23"/>
  <c r="S737" i="23"/>
  <c r="S736" i="23"/>
  <c r="S735" i="23"/>
  <c r="S734" i="23"/>
  <c r="S733" i="23"/>
  <c r="S732" i="23"/>
  <c r="S731" i="23"/>
  <c r="S730" i="23"/>
  <c r="S729" i="23"/>
  <c r="S728" i="23"/>
  <c r="S727" i="23"/>
  <c r="S726" i="23"/>
  <c r="S725" i="23"/>
  <c r="S724" i="23"/>
  <c r="S723" i="23"/>
  <c r="S722" i="23"/>
  <c r="S721" i="23"/>
  <c r="S720" i="23"/>
  <c r="S719" i="23"/>
  <c r="S718" i="23"/>
  <c r="S717" i="23"/>
  <c r="AF704" i="23"/>
  <c r="AF703" i="23"/>
  <c r="AF702" i="23"/>
  <c r="AF701" i="23"/>
  <c r="AF700" i="23"/>
  <c r="AF699" i="23"/>
  <c r="AF698" i="23"/>
  <c r="AF697" i="23"/>
  <c r="AF696" i="23"/>
  <c r="AF695" i="23"/>
  <c r="AF694" i="23"/>
  <c r="AF693" i="23"/>
  <c r="AF692" i="23"/>
  <c r="AF691" i="23"/>
  <c r="AF690" i="23"/>
  <c r="AF689" i="23"/>
  <c r="AF688" i="23"/>
  <c r="AF687" i="23"/>
  <c r="AF686" i="23"/>
  <c r="AF685" i="23"/>
  <c r="AF684" i="23"/>
  <c r="AF683" i="23"/>
  <c r="AF682" i="23"/>
  <c r="AF681" i="23"/>
  <c r="AF680" i="23"/>
  <c r="AF679" i="23"/>
  <c r="AF678" i="23"/>
  <c r="AF677" i="23"/>
  <c r="AF676" i="23"/>
  <c r="AF675" i="23"/>
  <c r="AF674" i="23"/>
  <c r="AF673" i="23"/>
  <c r="AF672" i="23"/>
  <c r="AF671" i="23"/>
  <c r="AF670" i="23"/>
  <c r="AF669" i="23"/>
  <c r="AF668" i="23"/>
  <c r="AF667" i="23"/>
  <c r="AF666" i="23"/>
  <c r="AF665" i="23"/>
  <c r="AF664" i="23"/>
  <c r="AF662" i="23"/>
  <c r="AF661" i="23"/>
  <c r="AF660" i="23"/>
  <c r="AF659" i="23"/>
  <c r="AF658" i="23"/>
  <c r="AF657" i="23"/>
  <c r="AF656" i="23"/>
  <c r="AF655" i="23"/>
  <c r="AF654" i="23"/>
  <c r="AF653" i="23"/>
  <c r="AF652" i="23"/>
  <c r="AF651" i="23"/>
  <c r="AF650" i="23"/>
  <c r="AF649" i="23"/>
  <c r="S649" i="23"/>
  <c r="AF648" i="23"/>
  <c r="AF647" i="23"/>
  <c r="AF646" i="23"/>
  <c r="AF645" i="23"/>
  <c r="AF644" i="23"/>
  <c r="AF643" i="23"/>
  <c r="AF642" i="23"/>
  <c r="AF641" i="23"/>
  <c r="AF640" i="23"/>
  <c r="AF639" i="23"/>
  <c r="AF638" i="23"/>
  <c r="AF637" i="23"/>
  <c r="AF636" i="23"/>
  <c r="AF635" i="23"/>
  <c r="AF634" i="23"/>
  <c r="AF633" i="23"/>
  <c r="AF632" i="23"/>
  <c r="AF631" i="23"/>
  <c r="AF630" i="23"/>
  <c r="AF629" i="23"/>
  <c r="AF628" i="23"/>
  <c r="AF627" i="23"/>
  <c r="AF626" i="23"/>
  <c r="AF625" i="23"/>
  <c r="AF624" i="23"/>
  <c r="AF623" i="23"/>
  <c r="AF622" i="23"/>
  <c r="AF621" i="23"/>
  <c r="AF620" i="23"/>
  <c r="AF619" i="23"/>
  <c r="AF618" i="23"/>
  <c r="AF617" i="23"/>
  <c r="AF616" i="23"/>
  <c r="AF615" i="23"/>
  <c r="AF614" i="23"/>
  <c r="AF613" i="23"/>
  <c r="AF612" i="23"/>
  <c r="AF611" i="23"/>
  <c r="AF610" i="23"/>
  <c r="AF609" i="23"/>
  <c r="AF608" i="23"/>
  <c r="AF607" i="23"/>
  <c r="AF606" i="23"/>
  <c r="AF605" i="23"/>
  <c r="AF604" i="23"/>
  <c r="AF603" i="23"/>
  <c r="AF602" i="23"/>
  <c r="AF601" i="23"/>
  <c r="AF600" i="23"/>
  <c r="AF599" i="23"/>
  <c r="AF598" i="23"/>
  <c r="AF597" i="23"/>
  <c r="AF596" i="23"/>
  <c r="AF595" i="23"/>
  <c r="AF594" i="23"/>
  <c r="AF593" i="23"/>
  <c r="AF592" i="23"/>
  <c r="AF591" i="23"/>
  <c r="AF590" i="23"/>
  <c r="AF589" i="23"/>
  <c r="AF588" i="23"/>
  <c r="AF587" i="23"/>
  <c r="AF586" i="23"/>
  <c r="AF585" i="23"/>
  <c r="AF584" i="23"/>
  <c r="AF583" i="23"/>
  <c r="AF582" i="23"/>
  <c r="AF581" i="23"/>
  <c r="AF580" i="23"/>
  <c r="AF579" i="23"/>
  <c r="AF578" i="23"/>
  <c r="AF577" i="23"/>
  <c r="AF576" i="23"/>
  <c r="AF575" i="23"/>
  <c r="AF574" i="23"/>
  <c r="AF573" i="23"/>
  <c r="AF572" i="23"/>
  <c r="AF571" i="23"/>
  <c r="AF570" i="23"/>
  <c r="AF569" i="23"/>
  <c r="AF568" i="23"/>
  <c r="AF567" i="23"/>
  <c r="AF566" i="23"/>
  <c r="AF565" i="23"/>
  <c r="AF564" i="23"/>
  <c r="AF563" i="23"/>
  <c r="AF562" i="23"/>
  <c r="AF561" i="23"/>
  <c r="AF560" i="23"/>
  <c r="AF559" i="23"/>
  <c r="AF558" i="23"/>
  <c r="AF557" i="23"/>
  <c r="AF556" i="23"/>
  <c r="AF555" i="23"/>
  <c r="AF554" i="23"/>
  <c r="AF553" i="23"/>
  <c r="AF552" i="23"/>
  <c r="AF551" i="23"/>
  <c r="AF550" i="23"/>
  <c r="AF549" i="23"/>
  <c r="AF548" i="23"/>
  <c r="AF547" i="23"/>
  <c r="AF546" i="23"/>
  <c r="AF545" i="23"/>
  <c r="AF544" i="23"/>
  <c r="AF543" i="23"/>
  <c r="AF542" i="23"/>
  <c r="AF541" i="23"/>
  <c r="AF540" i="23"/>
  <c r="AF539" i="23"/>
  <c r="AF538" i="23"/>
  <c r="AF537" i="23"/>
  <c r="AF536" i="23"/>
  <c r="AF535" i="23"/>
  <c r="AF534" i="23"/>
  <c r="AF533" i="23"/>
  <c r="AF532" i="23"/>
  <c r="AF531" i="23"/>
  <c r="AF530" i="23"/>
  <c r="AF529" i="23"/>
  <c r="AF528" i="23"/>
  <c r="AF527" i="23"/>
  <c r="AF526" i="23"/>
  <c r="AF525" i="23"/>
  <c r="AF524" i="23"/>
  <c r="AF523" i="23"/>
  <c r="AF522" i="23"/>
  <c r="AF521" i="23"/>
  <c r="AF520" i="23"/>
  <c r="AF519" i="23"/>
  <c r="AF518" i="23"/>
  <c r="AF517" i="23"/>
  <c r="AF516" i="23"/>
  <c r="AF515" i="23"/>
  <c r="AF514" i="23"/>
  <c r="AF513" i="23"/>
  <c r="AF512" i="23"/>
  <c r="AF511" i="23"/>
  <c r="AF510" i="23"/>
  <c r="AF509" i="23"/>
  <c r="AF508" i="23"/>
  <c r="AF507" i="23"/>
  <c r="AF506" i="23"/>
  <c r="AF505" i="23"/>
  <c r="AF504" i="23"/>
  <c r="AF503" i="23"/>
  <c r="AF502" i="23"/>
  <c r="AF501" i="23"/>
  <c r="AF500" i="23"/>
  <c r="AF499" i="23"/>
  <c r="AF498" i="23"/>
  <c r="AF497" i="23"/>
  <c r="AF496" i="23"/>
  <c r="AF495" i="23"/>
  <c r="AF494" i="23"/>
  <c r="AF493" i="23"/>
  <c r="AF492" i="23"/>
  <c r="AF491" i="23"/>
  <c r="AF490" i="23"/>
  <c r="AF489" i="23"/>
  <c r="AF488" i="23"/>
  <c r="AF487" i="23"/>
  <c r="AF486" i="23"/>
  <c r="AF485" i="23"/>
  <c r="AF484" i="23"/>
  <c r="AF483" i="23"/>
  <c r="AF482" i="23"/>
  <c r="AF481" i="23"/>
  <c r="AF480" i="23"/>
  <c r="AF479" i="23"/>
  <c r="AF478" i="23"/>
  <c r="AF477" i="23"/>
  <c r="AF476" i="23"/>
  <c r="AF475" i="23"/>
  <c r="AF474" i="23"/>
  <c r="AF473" i="23"/>
  <c r="AF472" i="23"/>
  <c r="AF471" i="23"/>
  <c r="AF470" i="23"/>
  <c r="AF469" i="23"/>
  <c r="AF468" i="23"/>
  <c r="AF467" i="23"/>
  <c r="AF466" i="23"/>
  <c r="AF465" i="23"/>
  <c r="AF464" i="23"/>
  <c r="AF463" i="23"/>
  <c r="AF462" i="23"/>
  <c r="AF461" i="23"/>
  <c r="AF460" i="23"/>
  <c r="AF459" i="23"/>
  <c r="AF458" i="23"/>
  <c r="AF457" i="23"/>
  <c r="AF456" i="23"/>
  <c r="AF455" i="23"/>
  <c r="AF454" i="23"/>
  <c r="AF453" i="23"/>
  <c r="AF452" i="23"/>
  <c r="AF451" i="23"/>
  <c r="AF450" i="23"/>
  <c r="AF449" i="23"/>
  <c r="AF448" i="23"/>
  <c r="AF447" i="23"/>
  <c r="AF446" i="23"/>
  <c r="AF445" i="23"/>
  <c r="AF444" i="23"/>
  <c r="AF443" i="23"/>
  <c r="AF442" i="23"/>
  <c r="AF441" i="23"/>
  <c r="AF440" i="23"/>
  <c r="AF439" i="23"/>
  <c r="AF438" i="23"/>
  <c r="AF437" i="23"/>
  <c r="AF436" i="23"/>
  <c r="AF435" i="23"/>
  <c r="AF434" i="23"/>
  <c r="AF433" i="23"/>
  <c r="AF432" i="23"/>
  <c r="AF431" i="23"/>
  <c r="AF430" i="23"/>
  <c r="AF429" i="23"/>
  <c r="S429" i="23"/>
  <c r="AF428" i="23"/>
  <c r="AF427" i="23"/>
  <c r="AF425" i="23"/>
  <c r="AF424" i="23"/>
  <c r="AF423" i="23"/>
  <c r="AF422" i="23"/>
  <c r="AF421" i="23"/>
  <c r="AF420" i="23"/>
  <c r="AF419" i="23"/>
  <c r="AF418" i="23"/>
  <c r="AF417" i="23"/>
  <c r="AF416" i="23"/>
  <c r="AF415" i="23"/>
  <c r="AF414" i="23"/>
  <c r="AF413" i="23"/>
  <c r="AF412" i="23"/>
  <c r="AF411" i="23"/>
  <c r="AF410" i="23"/>
  <c r="AF409" i="23"/>
  <c r="AF408" i="23"/>
  <c r="AF407" i="23"/>
  <c r="S407" i="23"/>
  <c r="AF406" i="23"/>
  <c r="AF405" i="23"/>
  <c r="AF404" i="23"/>
  <c r="AF403" i="23"/>
  <c r="S403" i="23"/>
  <c r="AF402" i="23"/>
  <c r="AF401" i="23"/>
  <c r="AF400" i="23"/>
  <c r="AF399" i="23"/>
  <c r="S399" i="23"/>
  <c r="AF398" i="23"/>
  <c r="AF397" i="23"/>
  <c r="AF396" i="23"/>
  <c r="AF395" i="23"/>
  <c r="AF394" i="23"/>
  <c r="AF393" i="23"/>
  <c r="AF392" i="23"/>
  <c r="AF391" i="23"/>
  <c r="S391" i="23"/>
  <c r="AF390" i="23"/>
  <c r="AF389" i="23"/>
  <c r="AF388" i="23"/>
  <c r="AF387" i="23"/>
  <c r="S387" i="23"/>
  <c r="AF386" i="23"/>
  <c r="AF385" i="23"/>
  <c r="AF384" i="23"/>
  <c r="AF383" i="23"/>
  <c r="S383" i="23"/>
  <c r="AF382" i="23"/>
  <c r="AF381" i="23"/>
  <c r="AF380" i="23"/>
  <c r="AF379" i="23"/>
  <c r="S379" i="23"/>
  <c r="AF378" i="23"/>
  <c r="AF377" i="23"/>
  <c r="AF376" i="23"/>
  <c r="AF375" i="23"/>
  <c r="AF374" i="23"/>
  <c r="AF373" i="23"/>
  <c r="AF372" i="23"/>
  <c r="AF371" i="23"/>
  <c r="AF370" i="23"/>
  <c r="AF369" i="23"/>
  <c r="AF368" i="23"/>
  <c r="AF367" i="23"/>
  <c r="S367" i="23"/>
  <c r="AF366" i="23"/>
  <c r="AF365" i="23"/>
  <c r="AF364" i="23"/>
  <c r="AF363" i="23"/>
  <c r="AF362" i="23"/>
  <c r="AF361" i="23"/>
  <c r="AF360" i="23"/>
  <c r="AF359" i="23"/>
  <c r="AF358" i="23"/>
  <c r="AF357" i="23"/>
  <c r="AF356" i="23"/>
  <c r="AF355" i="23"/>
  <c r="AF354" i="23"/>
  <c r="AF353" i="23"/>
  <c r="AF352" i="23"/>
  <c r="AF351" i="23"/>
  <c r="AF350" i="23"/>
  <c r="AF349" i="23"/>
  <c r="AF348" i="23"/>
  <c r="AF347" i="23"/>
  <c r="AF346" i="23"/>
  <c r="AF345" i="23"/>
  <c r="AF344" i="23"/>
  <c r="AF343" i="23"/>
  <c r="AF342" i="23"/>
  <c r="AF341" i="23"/>
  <c r="R339" i="23"/>
  <c r="AH338" i="23"/>
  <c r="R337" i="23"/>
  <c r="AF336" i="23"/>
  <c r="AF335" i="23"/>
  <c r="S335" i="23"/>
  <c r="AF334" i="23"/>
  <c r="R332" i="23"/>
  <c r="S330" i="23"/>
  <c r="S329" i="23"/>
  <c r="S328" i="23"/>
  <c r="S327" i="23"/>
  <c r="S326" i="23"/>
  <c r="S325" i="23"/>
  <c r="S324" i="23"/>
  <c r="S323" i="23"/>
  <c r="S322" i="23"/>
  <c r="S321" i="23"/>
  <c r="S320" i="23"/>
  <c r="S319" i="23"/>
  <c r="S318" i="23"/>
  <c r="S317" i="23"/>
  <c r="S316" i="23"/>
  <c r="S315" i="23"/>
  <c r="S314" i="23"/>
  <c r="S313" i="23"/>
  <c r="S312" i="23"/>
  <c r="S311" i="23"/>
  <c r="S310" i="23"/>
  <c r="S309" i="23"/>
  <c r="S308" i="23"/>
  <c r="S307" i="23"/>
  <c r="S306" i="23"/>
  <c r="AF305" i="23"/>
  <c r="AD305" i="23"/>
  <c r="R305" i="23"/>
  <c r="S305" i="23" s="1"/>
  <c r="AF304" i="23"/>
  <c r="AD304" i="23"/>
  <c r="R304" i="23"/>
  <c r="S304" i="23" s="1"/>
  <c r="AF303" i="23"/>
  <c r="AF302" i="23"/>
  <c r="AF301" i="23"/>
  <c r="AF300" i="23"/>
  <c r="AF299" i="23"/>
  <c r="AF298" i="23"/>
  <c r="AF297" i="23"/>
  <c r="AF296" i="23"/>
  <c r="AF295" i="23"/>
  <c r="AF294" i="23"/>
  <c r="AF293" i="23"/>
  <c r="AF292" i="23"/>
  <c r="AF291" i="23"/>
  <c r="AF290" i="23"/>
  <c r="AF289" i="23"/>
  <c r="AF288" i="23"/>
  <c r="AF287" i="23"/>
  <c r="AF286" i="23"/>
  <c r="AF285" i="23"/>
  <c r="AF284" i="23"/>
  <c r="AF283" i="23"/>
  <c r="AF282" i="23"/>
  <c r="AF281" i="23"/>
  <c r="AF280" i="23"/>
  <c r="AF279" i="23"/>
  <c r="AF278" i="23"/>
  <c r="AF277" i="23"/>
  <c r="AF276" i="23"/>
  <c r="AF275" i="23"/>
  <c r="AF274" i="23"/>
  <c r="AF273" i="23"/>
  <c r="AF272" i="23"/>
  <c r="AF271" i="23"/>
  <c r="AF270" i="23"/>
  <c r="AF269" i="23"/>
  <c r="AF268" i="23"/>
  <c r="AF267" i="23"/>
  <c r="AF266" i="23"/>
  <c r="AF265" i="23"/>
  <c r="S265" i="23"/>
  <c r="AF264" i="23"/>
  <c r="AF263" i="23"/>
  <c r="AF262" i="23"/>
  <c r="AF261" i="23"/>
  <c r="AF260" i="23"/>
  <c r="AF259" i="23"/>
  <c r="AF258" i="23"/>
  <c r="AF257" i="23"/>
  <c r="S257" i="23"/>
  <c r="AF256" i="23"/>
  <c r="AF255" i="23"/>
  <c r="AF254" i="23"/>
  <c r="AF253" i="23"/>
  <c r="AF252" i="23"/>
  <c r="AF251" i="23"/>
  <c r="AF250" i="23"/>
  <c r="AF249" i="23"/>
  <c r="S249" i="23"/>
  <c r="AF248" i="23"/>
  <c r="AF247" i="23"/>
  <c r="AF246" i="23"/>
  <c r="AF245" i="23"/>
  <c r="AF244" i="23"/>
  <c r="AF243" i="23"/>
  <c r="AF242" i="23"/>
  <c r="AF241" i="23"/>
  <c r="S241" i="23"/>
  <c r="AF240" i="23"/>
  <c r="AF239" i="23"/>
  <c r="AF238" i="23"/>
  <c r="AF237" i="23"/>
  <c r="S237" i="23"/>
  <c r="AF236" i="23"/>
  <c r="AF235" i="23"/>
  <c r="AF234" i="23"/>
  <c r="AF233" i="23"/>
  <c r="S233" i="23"/>
  <c r="AF232" i="23"/>
  <c r="AF231" i="23"/>
  <c r="AF230" i="23"/>
  <c r="AF229" i="23"/>
  <c r="AF228" i="23"/>
  <c r="AF227" i="23"/>
  <c r="AF226" i="23"/>
  <c r="AF225" i="23"/>
  <c r="S225" i="23"/>
  <c r="AF224" i="23"/>
  <c r="AF223" i="23"/>
  <c r="AF222" i="23"/>
  <c r="AF221" i="23"/>
  <c r="S221" i="23"/>
  <c r="AF220" i="23"/>
  <c r="AF219" i="23"/>
  <c r="AF218" i="23"/>
  <c r="AF217" i="23"/>
  <c r="S217" i="23"/>
  <c r="AF216" i="23"/>
  <c r="AF215" i="23"/>
  <c r="AF213" i="23"/>
  <c r="AF212" i="23"/>
  <c r="AF211" i="23"/>
  <c r="AF210" i="23"/>
  <c r="AF209" i="23"/>
  <c r="AF208" i="23"/>
  <c r="AF207" i="23"/>
  <c r="AF206" i="23"/>
  <c r="AF205" i="23"/>
  <c r="AF204" i="23"/>
  <c r="AF203" i="23"/>
  <c r="AF202" i="23"/>
  <c r="AF201" i="23"/>
  <c r="AF200" i="23"/>
  <c r="S200" i="23"/>
  <c r="AF199" i="23"/>
  <c r="AF198" i="23"/>
  <c r="AF197" i="23"/>
  <c r="AF196" i="23"/>
  <c r="S196" i="23"/>
  <c r="AF195" i="23"/>
  <c r="AF194" i="23"/>
  <c r="AF193" i="23"/>
  <c r="AF192" i="23"/>
  <c r="AF191" i="23"/>
  <c r="AF190" i="23"/>
  <c r="AF189" i="23"/>
  <c r="AF188" i="23"/>
  <c r="AF187" i="23"/>
  <c r="AF186" i="23"/>
  <c r="AF185" i="23"/>
  <c r="AF184" i="23"/>
  <c r="S184" i="23"/>
  <c r="AF183" i="23"/>
  <c r="AF182" i="23"/>
  <c r="AF181" i="23"/>
  <c r="AF180" i="23"/>
  <c r="AF179" i="23"/>
  <c r="AF178" i="23"/>
  <c r="AF177" i="23"/>
  <c r="AF176" i="23"/>
  <c r="S176" i="23"/>
  <c r="AF175" i="23"/>
  <c r="AF174" i="23"/>
  <c r="AF173" i="23"/>
  <c r="AF172" i="23"/>
  <c r="S172" i="23"/>
  <c r="AF171" i="23"/>
  <c r="AF170" i="23"/>
  <c r="AF169" i="23"/>
  <c r="AF168" i="23"/>
  <c r="S168" i="23"/>
  <c r="AF167" i="23"/>
  <c r="AF166" i="23"/>
  <c r="AF165" i="23"/>
  <c r="AF164" i="23"/>
  <c r="S164" i="23"/>
  <c r="AF163" i="23"/>
  <c r="AF162" i="23"/>
  <c r="AF161" i="23"/>
  <c r="AF160" i="23"/>
  <c r="S160" i="23"/>
  <c r="AF159" i="23"/>
  <c r="AF158" i="23"/>
  <c r="AF157" i="23"/>
  <c r="AF156" i="23"/>
  <c r="S156" i="23"/>
  <c r="AF155" i="23"/>
  <c r="AF154" i="23"/>
  <c r="AF153" i="23"/>
  <c r="AF152" i="23"/>
  <c r="S152" i="23"/>
  <c r="AF151" i="23"/>
  <c r="AF150" i="23"/>
  <c r="AF149" i="23"/>
  <c r="AF148" i="23"/>
  <c r="S148" i="23"/>
  <c r="AF147" i="23"/>
  <c r="AF146" i="23"/>
  <c r="AF145" i="23"/>
  <c r="AF144" i="23"/>
  <c r="S144" i="23"/>
  <c r="AF143" i="23"/>
  <c r="AF142" i="23"/>
  <c r="AF141" i="23"/>
  <c r="AF140" i="23"/>
  <c r="S140" i="23"/>
  <c r="AF139" i="23"/>
  <c r="AF138" i="23"/>
  <c r="AF137" i="23"/>
  <c r="AF136" i="23"/>
  <c r="S136" i="23"/>
  <c r="AF135" i="23"/>
  <c r="AF134" i="23"/>
  <c r="AF133" i="23"/>
  <c r="AF132" i="23"/>
  <c r="S132" i="23"/>
  <c r="AF131" i="23"/>
  <c r="AF130" i="23"/>
  <c r="AF129" i="23"/>
  <c r="AF128" i="23"/>
  <c r="S128" i="23"/>
  <c r="AF127" i="23"/>
  <c r="AF126" i="23"/>
  <c r="AF125" i="23"/>
  <c r="AF124" i="23"/>
  <c r="S124" i="23"/>
  <c r="AF123" i="23"/>
  <c r="AF122" i="23"/>
  <c r="AF121" i="23"/>
  <c r="AF120" i="23"/>
  <c r="S120" i="23"/>
  <c r="AF119" i="23"/>
  <c r="AF118" i="23"/>
  <c r="AF117" i="23"/>
  <c r="AF116" i="23"/>
  <c r="S116" i="23"/>
  <c r="AF115" i="23"/>
  <c r="AF114" i="23"/>
  <c r="AF113" i="23"/>
  <c r="AF112" i="23"/>
  <c r="S112" i="23"/>
  <c r="AF111" i="23"/>
  <c r="AF110" i="23"/>
  <c r="AF109" i="23"/>
  <c r="AF108" i="23"/>
  <c r="S108" i="23"/>
  <c r="AF107" i="23"/>
  <c r="AF106" i="23"/>
  <c r="AF105" i="23"/>
  <c r="AF104" i="23"/>
  <c r="S104" i="23"/>
  <c r="AF103" i="23"/>
  <c r="AF102" i="23"/>
  <c r="AF101" i="23"/>
  <c r="AF100" i="23"/>
  <c r="S100" i="23"/>
  <c r="AF99" i="23"/>
  <c r="AF98" i="23"/>
  <c r="AF97" i="23"/>
  <c r="AF96" i="23"/>
  <c r="S96" i="23"/>
  <c r="AF95" i="23"/>
  <c r="AF94" i="23"/>
  <c r="AF93" i="23"/>
  <c r="AF92" i="23"/>
  <c r="S92" i="23"/>
  <c r="AF91" i="23"/>
  <c r="AF90" i="23"/>
  <c r="AF89" i="23"/>
  <c r="AF88" i="23"/>
  <c r="S88" i="23"/>
  <c r="AF87" i="23"/>
  <c r="AF86" i="23"/>
  <c r="AF85" i="23"/>
  <c r="AF84" i="23"/>
  <c r="S84" i="23"/>
  <c r="AF83" i="23"/>
  <c r="AF82" i="23"/>
  <c r="AF81" i="23"/>
  <c r="AF80" i="23"/>
  <c r="S80" i="23"/>
  <c r="AF79" i="23"/>
  <c r="AF78" i="23"/>
  <c r="AF77" i="23"/>
  <c r="AF76" i="23"/>
  <c r="S76" i="23"/>
  <c r="AF75" i="23"/>
  <c r="AF74" i="23"/>
  <c r="AF73" i="23"/>
  <c r="AF72" i="23"/>
  <c r="S72" i="23"/>
  <c r="AF71" i="23"/>
  <c r="AF70" i="23"/>
  <c r="AF69" i="23"/>
  <c r="AF68" i="23"/>
  <c r="S68" i="23"/>
  <c r="AF67" i="23"/>
  <c r="AF66" i="23"/>
  <c r="AF65" i="23"/>
  <c r="AF64" i="23"/>
  <c r="S64" i="23"/>
  <c r="AF63" i="23"/>
  <c r="AF62" i="23"/>
  <c r="AF61" i="23"/>
  <c r="AF60" i="23"/>
  <c r="S60" i="23"/>
  <c r="AF59" i="23"/>
  <c r="AF58" i="23"/>
  <c r="AF57" i="23"/>
  <c r="AF56" i="23"/>
  <c r="S56" i="23"/>
  <c r="AF55" i="23"/>
  <c r="AF54" i="23"/>
  <c r="AF53" i="23"/>
  <c r="AF52" i="23"/>
  <c r="S52" i="23"/>
  <c r="AF51" i="23"/>
  <c r="AF50" i="23"/>
  <c r="R46" i="23"/>
  <c r="S44" i="23"/>
  <c r="S36" i="23"/>
  <c r="S32" i="23"/>
  <c r="AF30" i="23"/>
  <c r="AF29" i="23"/>
  <c r="AF28" i="23"/>
  <c r="S28" i="23"/>
  <c r="R27" i="23"/>
  <c r="R26" i="23"/>
  <c r="AF21" i="23"/>
  <c r="AF20" i="23"/>
  <c r="AF19" i="23"/>
  <c r="AF18" i="23"/>
  <c r="S18" i="23"/>
  <c r="AF17" i="23"/>
  <c r="AF16" i="23"/>
  <c r="AF15" i="23"/>
  <c r="AF14" i="23"/>
  <c r="S14" i="23"/>
  <c r="AF13" i="23"/>
  <c r="AF12" i="23"/>
  <c r="AK8" i="23"/>
  <c r="AC52" i="21"/>
  <c r="AE54" i="21"/>
  <c r="AE55" i="21"/>
  <c r="AC59" i="21"/>
  <c r="AE58" i="21"/>
  <c r="AG14" i="20"/>
  <c r="AG9" i="20" s="1"/>
  <c r="AF12" i="21"/>
  <c r="AF13" i="21"/>
  <c r="AF14" i="21"/>
  <c r="AF15" i="21"/>
  <c r="AF16" i="21"/>
  <c r="AF17" i="21"/>
  <c r="AF18" i="21"/>
  <c r="AF19" i="21"/>
  <c r="AF20" i="21"/>
  <c r="AF21" i="21"/>
  <c r="AF22" i="21"/>
  <c r="AF23" i="21"/>
  <c r="AF24" i="21"/>
  <c r="AF25" i="21"/>
  <c r="AF26" i="21"/>
  <c r="AF27" i="21"/>
  <c r="AF28" i="21"/>
  <c r="AF29" i="21"/>
  <c r="AF30" i="21"/>
  <c r="AF31" i="21"/>
  <c r="AF32" i="21"/>
  <c r="AF33" i="21"/>
  <c r="AF34" i="21"/>
  <c r="AF45" i="21"/>
  <c r="AF46" i="21"/>
  <c r="AF47" i="21"/>
  <c r="AF49" i="21"/>
  <c r="AF61" i="21"/>
  <c r="AF62" i="21"/>
  <c r="AF63" i="21"/>
  <c r="AF64" i="21"/>
  <c r="AF65" i="21"/>
  <c r="AF66" i="21"/>
  <c r="AF67" i="21"/>
  <c r="AF68" i="21"/>
  <c r="AF69" i="21"/>
  <c r="BM1068" i="11"/>
  <c r="BN1068" i="11" s="1"/>
  <c r="BM1069" i="11"/>
  <c r="BN1069" i="11" s="1"/>
  <c r="BM1070" i="11"/>
  <c r="BN1070" i="11" s="1"/>
  <c r="BM1071" i="11"/>
  <c r="BN1071" i="11" s="1"/>
  <c r="BM1072" i="11"/>
  <c r="BN1072" i="11" s="1"/>
  <c r="BM1073" i="11"/>
  <c r="BN1073" i="11" s="1"/>
  <c r="BM1074" i="11"/>
  <c r="BN1074" i="11" s="1"/>
  <c r="BM1075" i="11"/>
  <c r="BN1075" i="11" s="1"/>
  <c r="BM1076" i="11"/>
  <c r="BM1077" i="11"/>
  <c r="BN1077" i="11"/>
  <c r="BP1077" i="11" s="1"/>
  <c r="BM1083" i="11"/>
  <c r="BN1083" i="11" s="1"/>
  <c r="BM1084" i="11"/>
  <c r="BN1084" i="11" s="1"/>
  <c r="BM1085" i="11"/>
  <c r="BM1086" i="11"/>
  <c r="BN1086" i="11"/>
  <c r="BM1087" i="11"/>
  <c r="BN1087" i="11" s="1"/>
  <c r="BM1088" i="11"/>
  <c r="BM1089" i="11"/>
  <c r="BN1089" i="11" s="1"/>
  <c r="BM1090" i="11"/>
  <c r="BN1090" i="11" s="1"/>
  <c r="BM1091" i="11"/>
  <c r="BN1091" i="11"/>
  <c r="BM1092" i="11"/>
  <c r="BN1092" i="11" s="1"/>
  <c r="BM1093" i="11"/>
  <c r="BN1093" i="11"/>
  <c r="S102" i="21"/>
  <c r="S101" i="21"/>
  <c r="S100" i="21"/>
  <c r="S99" i="21"/>
  <c r="P99" i="21"/>
  <c r="S98" i="21"/>
  <c r="S97" i="21"/>
  <c r="S96" i="21"/>
  <c r="S95" i="21"/>
  <c r="S94" i="21"/>
  <c r="S93" i="21"/>
  <c r="S92" i="21"/>
  <c r="S91" i="21"/>
  <c r="S90" i="21"/>
  <c r="S89" i="21"/>
  <c r="S88" i="21"/>
  <c r="S87" i="21"/>
  <c r="S86" i="21"/>
  <c r="S85" i="21"/>
  <c r="S84" i="21"/>
  <c r="S83" i="21"/>
  <c r="S82" i="21"/>
  <c r="S81" i="21"/>
  <c r="S80" i="21"/>
  <c r="S79" i="21"/>
  <c r="S78" i="21"/>
  <c r="S77" i="21"/>
  <c r="S76" i="21"/>
  <c r="S75" i="21"/>
  <c r="S74" i="21"/>
  <c r="S73" i="21"/>
  <c r="S72" i="21"/>
  <c r="S71" i="21"/>
  <c r="S70" i="21"/>
  <c r="T69" i="21"/>
  <c r="T67" i="21"/>
  <c r="T65" i="21"/>
  <c r="T64" i="21"/>
  <c r="T61" i="21"/>
  <c r="S60" i="21"/>
  <c r="S59" i="21"/>
  <c r="S58" i="21"/>
  <c r="S57" i="21"/>
  <c r="S56" i="21"/>
  <c r="S55" i="21"/>
  <c r="S54" i="21"/>
  <c r="S53" i="21"/>
  <c r="S52" i="21"/>
  <c r="S51" i="21"/>
  <c r="S50" i="21"/>
  <c r="S44" i="21"/>
  <c r="S43" i="21"/>
  <c r="S42" i="21"/>
  <c r="S41" i="21"/>
  <c r="S40" i="21"/>
  <c r="S39" i="21"/>
  <c r="S38" i="21"/>
  <c r="S37" i="21"/>
  <c r="S36" i="21"/>
  <c r="S35" i="21"/>
  <c r="T34" i="21"/>
  <c r="T30" i="21"/>
  <c r="T23" i="21"/>
  <c r="T22" i="21"/>
  <c r="T21" i="21"/>
  <c r="T17" i="21"/>
  <c r="T15" i="21"/>
  <c r="T14" i="21"/>
  <c r="T12" i="21"/>
  <c r="P11" i="21"/>
  <c r="P10" i="21" s="1"/>
  <c r="P4" i="29"/>
  <c r="R3" i="29" s="1"/>
  <c r="BN1045" i="19"/>
  <c r="BI1045" i="19" s="1"/>
  <c r="T27" i="21"/>
  <c r="T31" i="21"/>
  <c r="T47" i="21"/>
  <c r="O14" i="20"/>
  <c r="BP1045" i="19"/>
  <c r="BN1078" i="19"/>
  <c r="BI1078" i="19"/>
  <c r="BM1073" i="19"/>
  <c r="BO1073" i="19"/>
  <c r="BM1077" i="19"/>
  <c r="BO1077" i="19"/>
  <c r="BM1088" i="19"/>
  <c r="BO1088" i="19"/>
  <c r="BM1089" i="19"/>
  <c r="BO1089" i="19"/>
  <c r="BM1093" i="19"/>
  <c r="BO1093" i="19"/>
  <c r="BE1135" i="19"/>
  <c r="BE1134" i="19"/>
  <c r="BE1133" i="19"/>
  <c r="BE1132" i="19"/>
  <c r="AV1132" i="19"/>
  <c r="BE1131" i="19"/>
  <c r="BE1130" i="19"/>
  <c r="BE1129" i="19"/>
  <c r="BE1128" i="19"/>
  <c r="BE1127" i="19"/>
  <c r="BE1126" i="19"/>
  <c r="BE1125" i="19"/>
  <c r="BE1124" i="19"/>
  <c r="BE1123" i="19"/>
  <c r="BE1122" i="19"/>
  <c r="BE1121" i="19"/>
  <c r="BE1120" i="19"/>
  <c r="BE1119" i="19"/>
  <c r="BE1118" i="19"/>
  <c r="BE1117" i="19"/>
  <c r="BE1116" i="19"/>
  <c r="BE1115" i="19"/>
  <c r="BE1114" i="19"/>
  <c r="BE1113" i="19"/>
  <c r="BE1112" i="19"/>
  <c r="BE1111" i="19"/>
  <c r="BE1110" i="19"/>
  <c r="BE1109" i="19"/>
  <c r="BE1108" i="19"/>
  <c r="BE1107" i="19"/>
  <c r="BE1106" i="19"/>
  <c r="BE1105" i="19"/>
  <c r="BE1104" i="19"/>
  <c r="BE1103" i="19"/>
  <c r="BP1102" i="19"/>
  <c r="BN1102" i="19"/>
  <c r="BI1102" i="19" s="1"/>
  <c r="BE1102" i="19"/>
  <c r="BP1101" i="19"/>
  <c r="BN1101" i="19"/>
  <c r="BI1101" i="19" s="1"/>
  <c r="BE1101" i="19"/>
  <c r="BP1100" i="19"/>
  <c r="BN1100" i="19"/>
  <c r="BI1100" i="19" s="1"/>
  <c r="BE1100" i="19"/>
  <c r="BP1099" i="19"/>
  <c r="BN1099" i="19"/>
  <c r="BI1099" i="19" s="1"/>
  <c r="BJ1099" i="19" s="1"/>
  <c r="BE1099" i="19"/>
  <c r="BG1099" i="19" s="1"/>
  <c r="BH1099" i="19" s="1"/>
  <c r="BP1098" i="19"/>
  <c r="BN1098" i="19"/>
  <c r="BI1098" i="19"/>
  <c r="BE1098" i="19"/>
  <c r="BP1097" i="19"/>
  <c r="BN1097" i="19"/>
  <c r="BI1097" i="19"/>
  <c r="BE1097" i="19"/>
  <c r="BP1096" i="19"/>
  <c r="BN1096" i="19"/>
  <c r="BI1096" i="19"/>
  <c r="BE1096" i="19"/>
  <c r="BP1095" i="19"/>
  <c r="BN1095" i="19"/>
  <c r="BI1095" i="19"/>
  <c r="BE1095" i="19"/>
  <c r="BG1095" i="19"/>
  <c r="BH1095" i="19" s="1"/>
  <c r="BP1094" i="19"/>
  <c r="BN1094" i="19"/>
  <c r="BI1094" i="19" s="1"/>
  <c r="BJ1094" i="19" s="1"/>
  <c r="BE1094" i="19"/>
  <c r="BG1094" i="19" s="1"/>
  <c r="BF1094" i="19"/>
  <c r="BH1094" i="19"/>
  <c r="BE1093" i="19"/>
  <c r="BM1092" i="19"/>
  <c r="BO1092" i="19" s="1"/>
  <c r="BE1092" i="19"/>
  <c r="BM1091" i="19"/>
  <c r="BO1091" i="19" s="1"/>
  <c r="BE1091" i="19"/>
  <c r="BM1090" i="19"/>
  <c r="BO1090" i="19" s="1"/>
  <c r="BE1090" i="19"/>
  <c r="BE1089" i="19"/>
  <c r="BE1088" i="19"/>
  <c r="BM1087" i="19"/>
  <c r="BO1087" i="19"/>
  <c r="BE1087" i="19"/>
  <c r="BM1086" i="19"/>
  <c r="BO1086" i="19" s="1"/>
  <c r="BE1086" i="19"/>
  <c r="BM1085" i="19"/>
  <c r="BO1085" i="19" s="1"/>
  <c r="BE1085" i="19"/>
  <c r="BM1084" i="19"/>
  <c r="BO1084" i="19" s="1"/>
  <c r="BE1084" i="19"/>
  <c r="BM1083" i="19"/>
  <c r="BO1083" i="19"/>
  <c r="BE1083" i="19"/>
  <c r="BP1082" i="19"/>
  <c r="BN1082" i="19"/>
  <c r="BI1082" i="19"/>
  <c r="BE1082" i="19"/>
  <c r="BG1082" i="19"/>
  <c r="BP1081" i="19"/>
  <c r="BN1081" i="19"/>
  <c r="BI1081" i="19" s="1"/>
  <c r="BE1081" i="19"/>
  <c r="BP1080" i="19"/>
  <c r="BN1080" i="19"/>
  <c r="BI1080" i="19"/>
  <c r="BE1080" i="19"/>
  <c r="BF1080" i="19"/>
  <c r="BP1079" i="19"/>
  <c r="BN1079" i="19"/>
  <c r="BI1079" i="19" s="1"/>
  <c r="BE1079" i="19"/>
  <c r="BP1078" i="19"/>
  <c r="BE1078" i="19"/>
  <c r="BF1078" i="19" s="1"/>
  <c r="BE1077" i="19"/>
  <c r="BM1076" i="19"/>
  <c r="BO1076" i="19"/>
  <c r="BE1076" i="19"/>
  <c r="BM1075" i="19"/>
  <c r="BO1075" i="19" s="1"/>
  <c r="BE1075" i="19"/>
  <c r="BM1074" i="19"/>
  <c r="BO1074" i="19" s="1"/>
  <c r="BE1074" i="19"/>
  <c r="BE1073" i="19"/>
  <c r="BM1072" i="19"/>
  <c r="BO1072" i="19" s="1"/>
  <c r="BE1072" i="19"/>
  <c r="BM1071" i="19"/>
  <c r="BO1071" i="19" s="1"/>
  <c r="BE1071" i="19"/>
  <c r="BM1070" i="19"/>
  <c r="BO1070" i="19"/>
  <c r="BE1070" i="19"/>
  <c r="BM1069" i="19"/>
  <c r="BO1069" i="19" s="1"/>
  <c r="BE1069" i="19"/>
  <c r="BM1068" i="19"/>
  <c r="BO1068" i="19"/>
  <c r="BE1068" i="19"/>
  <c r="BP1067" i="19"/>
  <c r="BN1067" i="19"/>
  <c r="BI1067" i="19"/>
  <c r="BE1067" i="19"/>
  <c r="BG1067" i="19" s="1"/>
  <c r="BP1066" i="19"/>
  <c r="BN1066" i="19"/>
  <c r="BI1066" i="19" s="1"/>
  <c r="BE1066" i="19"/>
  <c r="BP1065" i="19"/>
  <c r="BN1065" i="19"/>
  <c r="BI1065" i="19"/>
  <c r="BE1065" i="19"/>
  <c r="BP1064" i="19"/>
  <c r="BN1064" i="19"/>
  <c r="BI1064" i="19"/>
  <c r="BE1064" i="19"/>
  <c r="BP1063" i="19"/>
  <c r="BN1063" i="19"/>
  <c r="BI1063" i="19"/>
  <c r="BE1063" i="19"/>
  <c r="BP1062" i="19"/>
  <c r="BN1062" i="19"/>
  <c r="BI1062" i="19"/>
  <c r="BE1062" i="19"/>
  <c r="BP1061" i="19"/>
  <c r="BN1061" i="19"/>
  <c r="BI1061" i="19"/>
  <c r="BE1061" i="19"/>
  <c r="BP1060" i="19"/>
  <c r="BN1060" i="19"/>
  <c r="BI1060" i="19"/>
  <c r="BE1060" i="19"/>
  <c r="BP1059" i="19"/>
  <c r="BN1059" i="19"/>
  <c r="BI1059" i="19"/>
  <c r="BE1059" i="19"/>
  <c r="BG1059" i="19" s="1"/>
  <c r="BH1059" i="19" s="1"/>
  <c r="BP1058" i="19"/>
  <c r="BN1058" i="19"/>
  <c r="BI1058" i="19" s="1"/>
  <c r="BE1058" i="19"/>
  <c r="BP1057" i="19"/>
  <c r="BN1057" i="19"/>
  <c r="BI1057" i="19" s="1"/>
  <c r="BE1057" i="19"/>
  <c r="BP1056" i="19"/>
  <c r="BN1056" i="19"/>
  <c r="BI1056" i="19" s="1"/>
  <c r="BE1056" i="19"/>
  <c r="BG1056" i="19" s="1"/>
  <c r="BH1056" i="19"/>
  <c r="BP1055" i="19"/>
  <c r="BN1055" i="19"/>
  <c r="BI1055" i="19" s="1"/>
  <c r="BE1055" i="19"/>
  <c r="BG1055" i="19" s="1"/>
  <c r="BH1055" i="19"/>
  <c r="BP1054" i="19"/>
  <c r="BN1054" i="19"/>
  <c r="BI1054" i="19" s="1"/>
  <c r="BE1054" i="19"/>
  <c r="BF1054" i="19" s="1"/>
  <c r="BG1054" i="19"/>
  <c r="BP1053" i="19"/>
  <c r="BN1053" i="19"/>
  <c r="BI1053" i="19" s="1"/>
  <c r="BE1053" i="19"/>
  <c r="BP1052" i="19"/>
  <c r="BN1052" i="19"/>
  <c r="BI1052" i="19" s="1"/>
  <c r="BE1052" i="19"/>
  <c r="BP1051" i="19"/>
  <c r="BN1051" i="19"/>
  <c r="BI1051" i="19" s="1"/>
  <c r="BE1051" i="19"/>
  <c r="BF1051" i="19" s="1"/>
  <c r="BP1050" i="19"/>
  <c r="BN1050" i="19"/>
  <c r="BI1050" i="19"/>
  <c r="BE1050" i="19"/>
  <c r="BP1049" i="19"/>
  <c r="BN1049" i="19"/>
  <c r="BI1049" i="19" s="1"/>
  <c r="BE1049" i="19"/>
  <c r="BP1048" i="19"/>
  <c r="BN1048" i="19"/>
  <c r="BI1048" i="19" s="1"/>
  <c r="BE1048" i="19"/>
  <c r="BP1047" i="19"/>
  <c r="BN1047" i="19"/>
  <c r="BI1047" i="19" s="1"/>
  <c r="BE1047" i="19"/>
  <c r="BP1046" i="19"/>
  <c r="BN1046" i="19"/>
  <c r="BI1046" i="19" s="1"/>
  <c r="BE1046" i="19"/>
  <c r="BE1045" i="19"/>
  <c r="BG1045" i="19"/>
  <c r="AV1044" i="19"/>
  <c r="AV1043" i="19"/>
  <c r="AV1019" i="19"/>
  <c r="AV470" i="19"/>
  <c r="AV459" i="19"/>
  <c r="AV39" i="19"/>
  <c r="AV31" i="19"/>
  <c r="BP19" i="19"/>
  <c r="BN19" i="19"/>
  <c r="BI19" i="19"/>
  <c r="BE19" i="19"/>
  <c r="AV19" i="19"/>
  <c r="BP18" i="19"/>
  <c r="BN18" i="19"/>
  <c r="BI18" i="19" s="1"/>
  <c r="BE18" i="19"/>
  <c r="BP17" i="19"/>
  <c r="BN17" i="19"/>
  <c r="BI17" i="19" s="1"/>
  <c r="BE17" i="19"/>
  <c r="BF17" i="19" s="1"/>
  <c r="BP16" i="19"/>
  <c r="BN16" i="19"/>
  <c r="BI16" i="19" s="1"/>
  <c r="BE16" i="19"/>
  <c r="BP15" i="19"/>
  <c r="BN15" i="19"/>
  <c r="BI15" i="19" s="1"/>
  <c r="BE15" i="19"/>
  <c r="BF15" i="19"/>
  <c r="BG15" i="19"/>
  <c r="BP14" i="19"/>
  <c r="BN14" i="19"/>
  <c r="BI14" i="19"/>
  <c r="BE14" i="19"/>
  <c r="BP13" i="19"/>
  <c r="BN13" i="19"/>
  <c r="BI13" i="19"/>
  <c r="BE13" i="19"/>
  <c r="BP12" i="19"/>
  <c r="BN12" i="19"/>
  <c r="BI12" i="19"/>
  <c r="BE12" i="19"/>
  <c r="BF12" i="19"/>
  <c r="BG12" i="19"/>
  <c r="BH12" i="19"/>
  <c r="BG1078" i="19"/>
  <c r="BF1082" i="19"/>
  <c r="BF1045" i="19"/>
  <c r="BF1055" i="19"/>
  <c r="BG1080" i="19"/>
  <c r="BH1080" i="19" s="1"/>
  <c r="BG1079" i="19"/>
  <c r="BH1079" i="19" s="1"/>
  <c r="BF1079" i="19"/>
  <c r="BP1113" i="10"/>
  <c r="BP1112" i="10"/>
  <c r="BP1108" i="10" s="1"/>
  <c r="AU1112" i="10"/>
  <c r="AU1108" i="10" s="1"/>
  <c r="BN1113" i="10"/>
  <c r="BH1113" i="10" s="1"/>
  <c r="BD1113" i="10"/>
  <c r="BF1113" i="10" s="1"/>
  <c r="BG1113" i="10" s="1"/>
  <c r="B103" i="17"/>
  <c r="B102" i="17"/>
  <c r="B101" i="17"/>
  <c r="B100" i="17"/>
  <c r="B99" i="17"/>
  <c r="B98" i="17"/>
  <c r="B97" i="17"/>
  <c r="B96" i="17"/>
  <c r="B95" i="17"/>
  <c r="B94" i="17"/>
  <c r="B93" i="17"/>
  <c r="B92" i="17"/>
  <c r="B91" i="17"/>
  <c r="B90" i="17"/>
  <c r="B89" i="17"/>
  <c r="B88" i="17"/>
  <c r="B87" i="17"/>
  <c r="B86" i="17"/>
  <c r="B85" i="17"/>
  <c r="B84" i="17"/>
  <c r="B83" i="17"/>
  <c r="B82" i="17"/>
  <c r="B81" i="17"/>
  <c r="B80" i="17"/>
  <c r="B79" i="17"/>
  <c r="B78" i="17"/>
  <c r="B77" i="17"/>
  <c r="B76" i="17"/>
  <c r="B75" i="17"/>
  <c r="B74" i="17"/>
  <c r="B73" i="17"/>
  <c r="B72" i="17"/>
  <c r="B71" i="17"/>
  <c r="B70" i="17"/>
  <c r="B69" i="17"/>
  <c r="B68" i="17"/>
  <c r="B67" i="17"/>
  <c r="B66" i="17"/>
  <c r="B65" i="17"/>
  <c r="B64" i="17"/>
  <c r="B63" i="17"/>
  <c r="B62" i="17"/>
  <c r="B61" i="17"/>
  <c r="B60" i="17"/>
  <c r="B59" i="17"/>
  <c r="B58" i="17"/>
  <c r="B57" i="17"/>
  <c r="B56" i="17"/>
  <c r="B55" i="17"/>
  <c r="B54" i="17"/>
  <c r="B53" i="17"/>
  <c r="B52" i="17"/>
  <c r="B51" i="17"/>
  <c r="B50" i="17"/>
  <c r="B49" i="17"/>
  <c r="B48" i="17"/>
  <c r="B47" i="17"/>
  <c r="B46" i="17"/>
  <c r="B45" i="17"/>
  <c r="B44" i="17"/>
  <c r="B43" i="17"/>
  <c r="B42" i="17"/>
  <c r="B41" i="17"/>
  <c r="B40" i="17"/>
  <c r="B39" i="17"/>
  <c r="B38" i="17"/>
  <c r="B37" i="17"/>
  <c r="B36" i="17"/>
  <c r="B35" i="17"/>
  <c r="B34" i="17"/>
  <c r="B33" i="17"/>
  <c r="B32" i="17"/>
  <c r="B31" i="17"/>
  <c r="B30" i="17"/>
  <c r="B29" i="17"/>
  <c r="B28" i="17"/>
  <c r="B27" i="17"/>
  <c r="B26" i="17"/>
  <c r="B25" i="17"/>
  <c r="B24" i="17"/>
  <c r="B23" i="17"/>
  <c r="B22" i="17"/>
  <c r="B21" i="17"/>
  <c r="B20" i="17"/>
  <c r="B19" i="17"/>
  <c r="B18" i="17"/>
  <c r="B17" i="17"/>
  <c r="B16" i="17"/>
  <c r="B15" i="17"/>
  <c r="B14" i="17"/>
  <c r="B13" i="17"/>
  <c r="B12" i="17"/>
  <c r="B11" i="17"/>
  <c r="B10" i="17"/>
  <c r="B9" i="17"/>
  <c r="B8" i="17"/>
  <c r="B7" i="17"/>
  <c r="B6" i="17"/>
  <c r="B5" i="17"/>
  <c r="B4" i="17"/>
  <c r="B3" i="17"/>
  <c r="B2" i="17"/>
  <c r="BE1046" i="11"/>
  <c r="BO1046" i="11"/>
  <c r="BI1046" i="11" s="1"/>
  <c r="BQ1046" i="11"/>
  <c r="BE1047" i="11"/>
  <c r="BO1047" i="11"/>
  <c r="BI1047" i="11" s="1"/>
  <c r="BQ1047" i="11"/>
  <c r="BE1048" i="11"/>
  <c r="BF1048" i="11" s="1"/>
  <c r="BO1048" i="11"/>
  <c r="BI1048" i="11" s="1"/>
  <c r="BQ1048" i="11"/>
  <c r="BE1049" i="11"/>
  <c r="BF1049" i="11" s="1"/>
  <c r="BO1049" i="11"/>
  <c r="BI1049" i="11" s="1"/>
  <c r="BQ1049" i="11"/>
  <c r="BE1050" i="11"/>
  <c r="BO1050" i="11"/>
  <c r="BI1050" i="11" s="1"/>
  <c r="BQ1050" i="11"/>
  <c r="BE1051" i="11"/>
  <c r="BF1051" i="11"/>
  <c r="BO1051" i="11"/>
  <c r="BI1051" i="11" s="1"/>
  <c r="BJ1051" i="11" s="1"/>
  <c r="BK1051" i="11" s="1"/>
  <c r="BL1051" i="11" s="1"/>
  <c r="BQ1051" i="11"/>
  <c r="BE1052" i="11"/>
  <c r="BO1052" i="11"/>
  <c r="BI1052" i="11" s="1"/>
  <c r="BQ1052" i="11"/>
  <c r="BE1053" i="11"/>
  <c r="BO1053" i="11"/>
  <c r="BI1053" i="11" s="1"/>
  <c r="BQ1053" i="11"/>
  <c r="BE1054" i="11"/>
  <c r="BG1054" i="11" s="1"/>
  <c r="BH1054" i="11" s="1"/>
  <c r="BO1054" i="11"/>
  <c r="BI1054" i="11" s="1"/>
  <c r="BQ1054" i="11"/>
  <c r="BE1055" i="11"/>
  <c r="BO1055" i="11"/>
  <c r="BI1055" i="11" s="1"/>
  <c r="BQ1055" i="11"/>
  <c r="BE1056" i="11"/>
  <c r="BO1056" i="11"/>
  <c r="BI1056" i="11" s="1"/>
  <c r="BQ1056" i="11"/>
  <c r="BE1057" i="11"/>
  <c r="BG1057" i="11" s="1"/>
  <c r="BH1057" i="11" s="1"/>
  <c r="BO1057" i="11"/>
  <c r="BI1057" i="11" s="1"/>
  <c r="BQ1057" i="11"/>
  <c r="BE1058" i="11"/>
  <c r="BO1058" i="11"/>
  <c r="BI1058" i="11" s="1"/>
  <c r="BQ1058" i="11"/>
  <c r="BE1059" i="11"/>
  <c r="BF1059" i="11" s="1"/>
  <c r="BO1059" i="11"/>
  <c r="BI1059" i="11" s="1"/>
  <c r="BQ1059" i="11"/>
  <c r="BE1060" i="11"/>
  <c r="BG1060" i="11" s="1"/>
  <c r="BO1060" i="11"/>
  <c r="BI1060" i="11"/>
  <c r="BQ1060" i="11"/>
  <c r="BE1061" i="11"/>
  <c r="BO1061" i="11"/>
  <c r="BI1061" i="11"/>
  <c r="BQ1061" i="11"/>
  <c r="BE1062" i="11"/>
  <c r="BG1062" i="11" s="1"/>
  <c r="BO1062" i="11"/>
  <c r="BI1062" i="11" s="1"/>
  <c r="BQ1062" i="11"/>
  <c r="BE1063" i="11"/>
  <c r="BF1063" i="11" s="1"/>
  <c r="BO1063" i="11"/>
  <c r="BI1063" i="11" s="1"/>
  <c r="BQ1063" i="11"/>
  <c r="BE1064" i="11"/>
  <c r="BO1064" i="11"/>
  <c r="BI1064" i="11" s="1"/>
  <c r="BQ1064" i="11"/>
  <c r="BE1065" i="11"/>
  <c r="BO1065" i="11"/>
  <c r="BI1065" i="11" s="1"/>
  <c r="BQ1065" i="11"/>
  <c r="BE1066" i="11"/>
  <c r="BO1066" i="11"/>
  <c r="BI1066" i="11" s="1"/>
  <c r="BQ1066" i="11"/>
  <c r="BE1067" i="11"/>
  <c r="BG1067" i="11"/>
  <c r="BO1067" i="11"/>
  <c r="BI1067" i="11" s="1"/>
  <c r="BJ1067" i="11" s="1"/>
  <c r="BQ1067" i="11"/>
  <c r="BE1068" i="11"/>
  <c r="BE1069" i="11"/>
  <c r="BE1070" i="11"/>
  <c r="BE1071" i="11"/>
  <c r="BE1072" i="11"/>
  <c r="BE1073" i="11"/>
  <c r="BE1074" i="11"/>
  <c r="BE1075" i="11"/>
  <c r="BE1076" i="11"/>
  <c r="BE1077" i="11"/>
  <c r="BE1078" i="11"/>
  <c r="BO1078" i="11"/>
  <c r="BI1078" i="11" s="1"/>
  <c r="BQ1078" i="11"/>
  <c r="BE1079" i="11"/>
  <c r="BO1079" i="11"/>
  <c r="BI1079" i="11" s="1"/>
  <c r="BQ1079" i="11"/>
  <c r="BE1080" i="11"/>
  <c r="BO1080" i="11"/>
  <c r="BI1080" i="11" s="1"/>
  <c r="BQ1080" i="11"/>
  <c r="BE1081" i="11"/>
  <c r="BO1081" i="11"/>
  <c r="BI1081" i="11" s="1"/>
  <c r="BQ1081" i="11"/>
  <c r="BE1082" i="11"/>
  <c r="BO1082" i="11"/>
  <c r="BI1082" i="11" s="1"/>
  <c r="BQ1082" i="11"/>
  <c r="BE1083" i="11"/>
  <c r="BE1084" i="11"/>
  <c r="BE1085" i="11"/>
  <c r="BE1086" i="11"/>
  <c r="BE1087" i="11"/>
  <c r="BE1088" i="11"/>
  <c r="BE1089" i="11"/>
  <c r="BE1090" i="11"/>
  <c r="BE1091" i="11"/>
  <c r="BE1092" i="11"/>
  <c r="BE1093" i="11"/>
  <c r="BE1094" i="11"/>
  <c r="BF1094" i="11" s="1"/>
  <c r="BO1094" i="11"/>
  <c r="BI1094" i="11" s="1"/>
  <c r="BJ1094" i="11" s="1"/>
  <c r="BQ1094" i="11"/>
  <c r="BE1095" i="11"/>
  <c r="BG1095" i="11" s="1"/>
  <c r="BH1095" i="11" s="1"/>
  <c r="BO1095" i="11"/>
  <c r="BI1095" i="11" s="1"/>
  <c r="BQ1095" i="11"/>
  <c r="BE1096" i="11"/>
  <c r="BO1096" i="11"/>
  <c r="BI1096" i="11" s="1"/>
  <c r="BQ1096" i="11"/>
  <c r="BE1097" i="11"/>
  <c r="BO1097" i="11"/>
  <c r="BI1097" i="11" s="1"/>
  <c r="BQ1097" i="11"/>
  <c r="BE1098" i="11"/>
  <c r="BG1098" i="11" s="1"/>
  <c r="BH1098" i="11" s="1"/>
  <c r="BO1098" i="11"/>
  <c r="BI1098" i="11" s="1"/>
  <c r="BQ1098" i="11"/>
  <c r="BE1099" i="11"/>
  <c r="BO1099" i="11"/>
  <c r="BI1099" i="11" s="1"/>
  <c r="BQ1099" i="11"/>
  <c r="BE1100" i="11"/>
  <c r="BO1100" i="11"/>
  <c r="BI1100" i="11" s="1"/>
  <c r="BQ1100" i="11"/>
  <c r="BE1101" i="11"/>
  <c r="BF1101" i="11"/>
  <c r="BO1101" i="11"/>
  <c r="BI1101" i="11" s="1"/>
  <c r="BQ1101" i="11"/>
  <c r="BE1102" i="11"/>
  <c r="BO1102" i="11"/>
  <c r="BI1102" i="11" s="1"/>
  <c r="BQ1102" i="11"/>
  <c r="BE1103" i="11"/>
  <c r="BE1104" i="11"/>
  <c r="BE1105" i="11"/>
  <c r="BE1106" i="11"/>
  <c r="BE1107" i="11"/>
  <c r="BE1108" i="11"/>
  <c r="BE1109" i="11"/>
  <c r="BE1110" i="11"/>
  <c r="BE1111" i="11"/>
  <c r="BE1112" i="11"/>
  <c r="BE1113" i="11"/>
  <c r="BE1114" i="11"/>
  <c r="BE1115" i="11"/>
  <c r="BE1116" i="11"/>
  <c r="BE1117" i="11"/>
  <c r="BE1118" i="11"/>
  <c r="BE1119" i="11"/>
  <c r="BE1120" i="11"/>
  <c r="BE1121" i="11"/>
  <c r="BE1122" i="11"/>
  <c r="BE1123" i="11"/>
  <c r="BE1124" i="11"/>
  <c r="BE1125" i="11"/>
  <c r="BE1126" i="11"/>
  <c r="BE1127" i="11"/>
  <c r="BE1128" i="11"/>
  <c r="BE1129" i="11"/>
  <c r="BE1130" i="11"/>
  <c r="BE1131" i="11"/>
  <c r="BE1132" i="11"/>
  <c r="BE1133" i="11"/>
  <c r="BE1134" i="11"/>
  <c r="BE1135" i="11"/>
  <c r="BQ1045" i="11"/>
  <c r="BO1045" i="11"/>
  <c r="BI1045" i="11" s="1"/>
  <c r="BE1045" i="11"/>
  <c r="BQ19" i="11"/>
  <c r="BO19" i="11"/>
  <c r="BI19" i="11" s="1"/>
  <c r="BE19" i="11"/>
  <c r="BF19" i="11" s="1"/>
  <c r="BQ18" i="11"/>
  <c r="BO18" i="11"/>
  <c r="BI18" i="11" s="1"/>
  <c r="BE18" i="11"/>
  <c r="BQ17" i="11"/>
  <c r="BO17" i="11"/>
  <c r="BI17" i="11" s="1"/>
  <c r="BE17" i="11"/>
  <c r="BQ16" i="11"/>
  <c r="BO16" i="11"/>
  <c r="BI16" i="11" s="1"/>
  <c r="BE16" i="11"/>
  <c r="BQ15" i="11"/>
  <c r="BO15" i="11"/>
  <c r="BI15" i="11" s="1"/>
  <c r="BE15" i="11"/>
  <c r="BQ14" i="11"/>
  <c r="BO14" i="11"/>
  <c r="BI14" i="11" s="1"/>
  <c r="BE14" i="11"/>
  <c r="BQ13" i="11"/>
  <c r="BO13" i="11"/>
  <c r="BI13" i="11" s="1"/>
  <c r="BE13" i="11"/>
  <c r="BQ12" i="11"/>
  <c r="BO12" i="11"/>
  <c r="BI12" i="11" s="1"/>
  <c r="BE12" i="11"/>
  <c r="BF1067" i="11"/>
  <c r="BG1101" i="11"/>
  <c r="BH1101" i="11" s="1"/>
  <c r="BF1062" i="11"/>
  <c r="BF1054" i="11"/>
  <c r="BG1051" i="11"/>
  <c r="BH1051" i="11" s="1"/>
  <c r="BF1098" i="11"/>
  <c r="BG1094" i="11"/>
  <c r="BH1094" i="11" s="1"/>
  <c r="BG1048" i="11"/>
  <c r="AV1132" i="11"/>
  <c r="AV1044" i="11"/>
  <c r="AV1043" i="11" s="1"/>
  <c r="AV1019" i="11"/>
  <c r="AV470" i="11"/>
  <c r="AV459" i="11"/>
  <c r="AV39" i="11"/>
  <c r="AV31" i="11"/>
  <c r="AV19" i="11"/>
  <c r="AU1132" i="10"/>
  <c r="AU1044" i="10"/>
  <c r="AU1043" i="10" s="1"/>
  <c r="AU1019" i="10"/>
  <c r="AU470" i="10"/>
  <c r="AU459" i="10"/>
  <c r="AU39" i="10"/>
  <c r="AU31" i="10"/>
  <c r="AU19" i="10"/>
  <c r="U22" i="24"/>
  <c r="W54" i="24"/>
  <c r="W58" i="24"/>
  <c r="W70" i="24"/>
  <c r="X70" i="24" s="1"/>
  <c r="U78" i="24"/>
  <c r="BH1045" i="19"/>
  <c r="U115" i="24"/>
  <c r="U147" i="24"/>
  <c r="U187" i="24"/>
  <c r="W203" i="24"/>
  <c r="X203" i="24" s="1"/>
  <c r="W232" i="24"/>
  <c r="U244" i="24"/>
  <c r="W256" i="24"/>
  <c r="X256" i="24" s="1"/>
  <c r="W280" i="24"/>
  <c r="W288" i="24"/>
  <c r="W296" i="24"/>
  <c r="W308" i="24"/>
  <c r="X308" i="24" s="1"/>
  <c r="W316" i="24"/>
  <c r="X316" i="24" s="1"/>
  <c r="W320" i="24"/>
  <c r="X320" i="24" s="1"/>
  <c r="U328" i="24"/>
  <c r="W344" i="24"/>
  <c r="W352" i="24"/>
  <c r="W360" i="24"/>
  <c r="W368" i="24"/>
  <c r="U368" i="24"/>
  <c r="W393" i="24"/>
  <c r="X393" i="24" s="1"/>
  <c r="W397" i="24"/>
  <c r="W409" i="24"/>
  <c r="W414" i="24"/>
  <c r="U90" i="24"/>
  <c r="U94" i="24"/>
  <c r="W118" i="24"/>
  <c r="X118" i="24" s="1"/>
  <c r="U118" i="24"/>
  <c r="X122" i="24"/>
  <c r="U126" i="24"/>
  <c r="W134" i="24"/>
  <c r="W138" i="24"/>
  <c r="W146" i="24"/>
  <c r="W154" i="24"/>
  <c r="X154" i="24" s="1"/>
  <c r="U158" i="24"/>
  <c r="W174" i="24"/>
  <c r="X174" i="24" s="1"/>
  <c r="W178" i="24"/>
  <c r="W186" i="24"/>
  <c r="X186" i="24" s="1"/>
  <c r="W216" i="24"/>
  <c r="X216" i="24" s="1"/>
  <c r="W231" i="24"/>
  <c r="X231" i="24" s="1"/>
  <c r="W235" i="24"/>
  <c r="X235" i="24" s="1"/>
  <c r="X251" i="24"/>
  <c r="U259" i="24"/>
  <c r="U275" i="24"/>
  <c r="W287" i="24"/>
  <c r="X287" i="24" s="1"/>
  <c r="W291" i="24"/>
  <c r="X291" i="24" s="1"/>
  <c r="W299" i="24"/>
  <c r="W311" i="24"/>
  <c r="U319" i="24"/>
  <c r="W327" i="24"/>
  <c r="X327" i="24" s="1"/>
  <c r="U335" i="24"/>
  <c r="U355" i="24"/>
  <c r="W363" i="24"/>
  <c r="W375" i="24"/>
  <c r="U384" i="24"/>
  <c r="W105" i="24"/>
  <c r="U105" i="24"/>
  <c r="U113" i="24"/>
  <c r="U121" i="24"/>
  <c r="U137" i="24"/>
  <c r="U161" i="24"/>
  <c r="X165" i="24"/>
  <c r="U169" i="24"/>
  <c r="U177" i="24"/>
  <c r="W185" i="24"/>
  <c r="W242" i="24"/>
  <c r="X242" i="24" s="1"/>
  <c r="X250" i="24"/>
  <c r="U266" i="24"/>
  <c r="U427" i="24"/>
  <c r="U124" i="24"/>
  <c r="U148" i="24"/>
  <c r="U176" i="24"/>
  <c r="W188" i="24"/>
  <c r="U192" i="24"/>
  <c r="W241" i="24"/>
  <c r="W249" i="24"/>
  <c r="U265" i="24"/>
  <c r="W426" i="24"/>
  <c r="U435" i="24"/>
  <c r="U439" i="24"/>
  <c r="W446" i="24"/>
  <c r="X448" i="24"/>
  <c r="W452" i="24"/>
  <c r="X63" i="21"/>
  <c r="Y63" i="21" s="1"/>
  <c r="V34" i="21"/>
  <c r="V30" i="21"/>
  <c r="X27" i="21"/>
  <c r="V22" i="21"/>
  <c r="X15" i="21"/>
  <c r="X14" i="21"/>
  <c r="Y14" i="21" s="1"/>
  <c r="U403" i="23"/>
  <c r="U399" i="23"/>
  <c r="U391" i="23"/>
  <c r="U379" i="23"/>
  <c r="U375" i="23"/>
  <c r="U371" i="23"/>
  <c r="U367" i="23"/>
  <c r="W22" i="26"/>
  <c r="X22" i="26" s="1"/>
  <c r="Y22" i="26"/>
  <c r="W69" i="26"/>
  <c r="W377" i="24"/>
  <c r="U437" i="23"/>
  <c r="U429" i="23"/>
  <c r="U420" i="23"/>
  <c r="W116" i="26"/>
  <c r="W120" i="26"/>
  <c r="X120" i="26" s="1"/>
  <c r="U124" i="26"/>
  <c r="X69" i="21"/>
  <c r="U18" i="23"/>
  <c r="U14" i="23"/>
  <c r="X228" i="26"/>
  <c r="X236" i="26"/>
  <c r="W260" i="26"/>
  <c r="X260" i="26"/>
  <c r="W268" i="26"/>
  <c r="W292" i="26"/>
  <c r="X292" i="26" s="1"/>
  <c r="W316" i="26"/>
  <c r="X316" i="26" s="1"/>
  <c r="X328" i="26"/>
  <c r="W344" i="26"/>
  <c r="U371" i="26"/>
  <c r="U387" i="26"/>
  <c r="U405" i="26"/>
  <c r="U421" i="26"/>
  <c r="W431" i="26"/>
  <c r="X431" i="26" s="1"/>
  <c r="U321" i="26"/>
  <c r="U379" i="26"/>
  <c r="U381" i="26"/>
  <c r="U395" i="26"/>
  <c r="U413" i="26"/>
  <c r="W529" i="26"/>
  <c r="X529" i="26" s="1"/>
  <c r="X758" i="26"/>
  <c r="Y930" i="26"/>
  <c r="W447" i="26"/>
  <c r="X447" i="26" s="1"/>
  <c r="W476" i="26"/>
  <c r="W484" i="26"/>
  <c r="X484" i="26" s="1"/>
  <c r="W486" i="26"/>
  <c r="W490" i="26"/>
  <c r="X490" i="26" s="1"/>
  <c r="W494" i="26"/>
  <c r="X494" i="26" s="1"/>
  <c r="U528" i="26"/>
  <c r="U585" i="26"/>
  <c r="U609" i="26"/>
  <c r="X752" i="26"/>
  <c r="X842" i="26"/>
  <c r="U681" i="26"/>
  <c r="U697" i="26"/>
  <c r="U721" i="26"/>
  <c r="U918" i="26"/>
  <c r="U930" i="26"/>
  <c r="U696" i="26"/>
  <c r="U704" i="26"/>
  <c r="U728" i="26"/>
  <c r="U740" i="26"/>
  <c r="U752" i="26"/>
  <c r="U756" i="26"/>
  <c r="U760" i="26"/>
  <c r="U772" i="26"/>
  <c r="U788" i="26"/>
  <c r="U796" i="26"/>
  <c r="U800" i="26"/>
  <c r="U804" i="26"/>
  <c r="U824" i="26"/>
  <c r="U832" i="26"/>
  <c r="U840" i="26"/>
  <c r="U844" i="26"/>
  <c r="U852" i="26"/>
  <c r="U864" i="26"/>
  <c r="U868" i="26"/>
  <c r="U872" i="26"/>
  <c r="U884" i="26"/>
  <c r="U900" i="26"/>
  <c r="U932" i="26"/>
  <c r="W917" i="26"/>
  <c r="U922" i="26"/>
  <c r="X958" i="26"/>
  <c r="U942" i="26"/>
  <c r="W1032" i="26"/>
  <c r="U958" i="26"/>
  <c r="U970" i="26"/>
  <c r="U990" i="26"/>
  <c r="U994" i="26"/>
  <c r="U1006" i="26"/>
  <c r="U1010" i="26"/>
  <c r="W1014" i="26"/>
  <c r="X1014" i="26" s="1"/>
  <c r="W1026" i="26"/>
  <c r="W1031" i="26"/>
  <c r="W1042" i="26"/>
  <c r="U1043" i="26"/>
  <c r="W1043" i="26" s="1"/>
  <c r="AB1116" i="26"/>
  <c r="AE1117" i="26"/>
  <c r="AF1117" i="26" s="1"/>
  <c r="AD1117" i="26"/>
  <c r="AB1120" i="26"/>
  <c r="AE1120" i="26"/>
  <c r="AB1121" i="26"/>
  <c r="AD1121" i="26" s="1"/>
  <c r="AB1122" i="26"/>
  <c r="AE1122" i="26"/>
  <c r="AB1123" i="26"/>
  <c r="AE1123" i="26"/>
  <c r="AB1126" i="26"/>
  <c r="AE1126" i="26"/>
  <c r="U1212" i="26"/>
  <c r="W1050" i="26"/>
  <c r="X1054" i="26"/>
  <c r="W1070" i="26"/>
  <c r="X1070" i="26" s="1"/>
  <c r="W1074" i="26"/>
  <c r="X363" i="24"/>
  <c r="X323" i="24"/>
  <c r="X275" i="24"/>
  <c r="X158" i="24"/>
  <c r="X414" i="24"/>
  <c r="X344" i="24"/>
  <c r="X138" i="24"/>
  <c r="Y252" i="24"/>
  <c r="Y1070" i="26"/>
  <c r="Y854" i="26"/>
  <c r="Y633" i="26"/>
  <c r="X54" i="24"/>
  <c r="S180" i="23"/>
  <c r="S212" i="23"/>
  <c r="S229" i="23"/>
  <c r="S245" i="23"/>
  <c r="S261" i="23"/>
  <c r="S253" i="23"/>
  <c r="S289" i="23"/>
  <c r="X147" i="24"/>
  <c r="Y147" i="24" s="1"/>
  <c r="BJ1101" i="11"/>
  <c r="BK1101" i="11" s="1"/>
  <c r="Z63" i="21"/>
  <c r="BJ1098" i="11"/>
  <c r="BK1098" i="11" s="1"/>
  <c r="BJ1082" i="19"/>
  <c r="BK1082" i="19" s="1"/>
  <c r="BH1082" i="19"/>
  <c r="BJ1055" i="19"/>
  <c r="W66" i="26"/>
  <c r="W102" i="26"/>
  <c r="W130" i="26"/>
  <c r="U267" i="26"/>
  <c r="W267" i="26"/>
  <c r="U310" i="26"/>
  <c r="X310" i="26"/>
  <c r="W233" i="26"/>
  <c r="X233" i="26" s="1"/>
  <c r="U266" i="26"/>
  <c r="W266" i="26"/>
  <c r="X266" i="26" s="1"/>
  <c r="W269" i="26"/>
  <c r="X269" i="26" s="1"/>
  <c r="W319" i="26"/>
  <c r="W58" i="26"/>
  <c r="W75" i="26"/>
  <c r="U277" i="26"/>
  <c r="N59" i="28"/>
  <c r="I59" i="28"/>
  <c r="W103" i="26"/>
  <c r="X103" i="26" s="1"/>
  <c r="W273" i="26"/>
  <c r="U311" i="26"/>
  <c r="W313" i="26"/>
  <c r="I362" i="28"/>
  <c r="N362" i="28"/>
  <c r="W290" i="26"/>
  <c r="W354" i="26"/>
  <c r="X354" i="26" s="1"/>
  <c r="W387" i="26"/>
  <c r="W544" i="26"/>
  <c r="W594" i="26"/>
  <c r="W626" i="26"/>
  <c r="W791" i="26"/>
  <c r="W810" i="26"/>
  <c r="W900" i="26"/>
  <c r="X923" i="26"/>
  <c r="W943" i="26"/>
  <c r="W948" i="26"/>
  <c r="W996" i="26"/>
  <c r="W1027" i="26"/>
  <c r="X1027" i="26" s="1"/>
  <c r="W1055" i="26"/>
  <c r="X1055" i="26"/>
  <c r="X34" i="29"/>
  <c r="W800" i="26"/>
  <c r="W807" i="26"/>
  <c r="W271" i="26"/>
  <c r="W306" i="26"/>
  <c r="W578" i="26"/>
  <c r="W608" i="26"/>
  <c r="W610" i="26"/>
  <c r="W643" i="26"/>
  <c r="W697" i="26"/>
  <c r="W726" i="26"/>
  <c r="W734" i="26"/>
  <c r="W832" i="26"/>
  <c r="W839" i="26"/>
  <c r="W844" i="26"/>
  <c r="W874" i="26"/>
  <c r="W911" i="26"/>
  <c r="W914" i="26"/>
  <c r="W921" i="26"/>
  <c r="W927" i="26"/>
  <c r="W931" i="26"/>
  <c r="W935" i="26"/>
  <c r="W960" i="26"/>
  <c r="W970" i="26"/>
  <c r="W971" i="26"/>
  <c r="W1021" i="26"/>
  <c r="W1024" i="26"/>
  <c r="W1049" i="26"/>
  <c r="W404" i="26"/>
  <c r="X404" i="26" s="1"/>
  <c r="W446" i="26"/>
  <c r="W470" i="26"/>
  <c r="W694" i="26"/>
  <c r="W704" i="26"/>
  <c r="W710" i="26"/>
  <c r="W760" i="26"/>
  <c r="W817" i="26"/>
  <c r="W864" i="26"/>
  <c r="W871" i="26"/>
  <c r="W876" i="26"/>
  <c r="W903" i="26"/>
  <c r="W972" i="26"/>
  <c r="W1004" i="26"/>
  <c r="X1004" i="26" s="1"/>
  <c r="W1037" i="26"/>
  <c r="X1037" i="26" s="1"/>
  <c r="X29" i="34"/>
  <c r="U92" i="30"/>
  <c r="V92" i="30" s="1"/>
  <c r="T94" i="30"/>
  <c r="U88" i="30"/>
  <c r="V88" i="30"/>
  <c r="T90" i="30"/>
  <c r="T62" i="30"/>
  <c r="T22" i="30"/>
  <c r="T16" i="30"/>
  <c r="U83" i="30"/>
  <c r="V83" i="30" s="1"/>
  <c r="T70" i="30"/>
  <c r="U72" i="30"/>
  <c r="V72" i="30" s="1"/>
  <c r="T76" i="30"/>
  <c r="U78" i="30"/>
  <c r="V78" i="30" s="1"/>
  <c r="T80" i="30"/>
  <c r="U64" i="30"/>
  <c r="V64" i="30" s="1"/>
  <c r="U50" i="30"/>
  <c r="V50" i="30" s="1"/>
  <c r="T52" i="30"/>
  <c r="U55" i="30"/>
  <c r="V55" i="30" s="1"/>
  <c r="T58" i="30"/>
  <c r="U60" i="30"/>
  <c r="V60" i="30" s="1"/>
  <c r="T48" i="30"/>
  <c r="T37" i="30"/>
  <c r="T21" i="30"/>
  <c r="X42" i="29"/>
  <c r="T35" i="29"/>
  <c r="U50" i="29"/>
  <c r="V50" i="29" s="1"/>
  <c r="X50" i="29" s="1"/>
  <c r="X46" i="29"/>
  <c r="U51" i="29"/>
  <c r="V51" i="29"/>
  <c r="X18" i="29"/>
  <c r="X16" i="29"/>
  <c r="S420" i="23"/>
  <c r="S437" i="23"/>
  <c r="S395" i="23"/>
  <c r="S69" i="23"/>
  <c r="S201" i="23"/>
  <c r="S86" i="23"/>
  <c r="S98" i="23"/>
  <c r="S393" i="23"/>
  <c r="S37" i="23"/>
  <c r="S101" i="23"/>
  <c r="S145" i="23"/>
  <c r="S189" i="23"/>
  <c r="S29" i="23"/>
  <c r="S149" i="23"/>
  <c r="S470" i="23"/>
  <c r="S506" i="23"/>
  <c r="S474" i="23"/>
  <c r="S16" i="23"/>
  <c r="S50" i="23"/>
  <c r="S102" i="23"/>
  <c r="S114" i="23"/>
  <c r="S166" i="23"/>
  <c r="S198" i="23"/>
  <c r="S345" i="23"/>
  <c r="S246" i="23"/>
  <c r="S303" i="23"/>
  <c r="S15" i="23"/>
  <c r="S53" i="23"/>
  <c r="S213" i="23"/>
  <c r="S302" i="23"/>
  <c r="S344" i="23"/>
  <c r="S413" i="23"/>
  <c r="S85" i="23"/>
  <c r="S165" i="23"/>
  <c r="S209" i="23"/>
  <c r="S352" i="23"/>
  <c r="S396" i="23"/>
  <c r="S70" i="23"/>
  <c r="S82" i="23"/>
  <c r="S118" i="23"/>
  <c r="S130" i="23"/>
  <c r="S142" i="23"/>
  <c r="S271" i="23"/>
  <c r="U475" i="23"/>
  <c r="S30" i="23"/>
  <c r="S54" i="23"/>
  <c r="S66" i="23"/>
  <c r="S150" i="23"/>
  <c r="S215" i="23"/>
  <c r="S357" i="23"/>
  <c r="S483" i="23"/>
  <c r="U478" i="23"/>
  <c r="S478" i="23"/>
  <c r="U462" i="23"/>
  <c r="S462" i="23"/>
  <c r="S421" i="23"/>
  <c r="S408" i="23"/>
  <c r="U205" i="23"/>
  <c r="S205" i="23"/>
  <c r="U197" i="23"/>
  <c r="S197" i="23"/>
  <c r="U193" i="23"/>
  <c r="S193" i="23"/>
  <c r="U185" i="23"/>
  <c r="S185" i="23"/>
  <c r="U181" i="23"/>
  <c r="S181" i="23"/>
  <c r="U177" i="23"/>
  <c r="S177" i="23"/>
  <c r="U173" i="23"/>
  <c r="S173" i="23"/>
  <c r="U169" i="23"/>
  <c r="S169" i="23"/>
  <c r="U157" i="23"/>
  <c r="S157" i="23"/>
  <c r="U153" i="23"/>
  <c r="S153" i="23"/>
  <c r="U141" i="23"/>
  <c r="S141" i="23"/>
  <c r="S137" i="23"/>
  <c r="U133" i="23"/>
  <c r="S133" i="23"/>
  <c r="U125" i="23"/>
  <c r="S125" i="23"/>
  <c r="S121" i="23"/>
  <c r="S113" i="23"/>
  <c r="U109" i="23"/>
  <c r="S109" i="23"/>
  <c r="U105" i="23"/>
  <c r="S105" i="23"/>
  <c r="U97" i="23"/>
  <c r="S97" i="23"/>
  <c r="S93" i="23"/>
  <c r="U89" i="23"/>
  <c r="S89" i="23"/>
  <c r="U81" i="23"/>
  <c r="S81" i="23"/>
  <c r="S77" i="23"/>
  <c r="U73" i="23"/>
  <c r="S73" i="23"/>
  <c r="U65" i="23"/>
  <c r="S65" i="23"/>
  <c r="U61" i="23"/>
  <c r="S61" i="23"/>
  <c r="U57" i="23"/>
  <c r="S57" i="23"/>
  <c r="S45" i="23"/>
  <c r="S41" i="23"/>
  <c r="S33" i="23"/>
  <c r="U510" i="23"/>
  <c r="S384" i="23"/>
  <c r="S380" i="23"/>
  <c r="S376" i="23"/>
  <c r="S360" i="23"/>
  <c r="S356" i="23"/>
  <c r="S117" i="23"/>
  <c r="S400" i="23"/>
  <c r="S446" i="23"/>
  <c r="S482" i="23"/>
  <c r="S498" i="23"/>
  <c r="U444" i="23"/>
  <c r="S126" i="23"/>
  <c r="S182" i="23"/>
  <c r="S259" i="23"/>
  <c r="S349" i="23"/>
  <c r="S385" i="23"/>
  <c r="S467" i="23"/>
  <c r="S475" i="23"/>
  <c r="U50" i="23"/>
  <c r="S62" i="23"/>
  <c r="S78" i="23"/>
  <c r="S94" i="23"/>
  <c r="S110" i="23"/>
  <c r="S34" i="23"/>
  <c r="S58" i="23"/>
  <c r="S74" i="23"/>
  <c r="S90" i="23"/>
  <c r="S106" i="23"/>
  <c r="S122" i="23"/>
  <c r="S134" i="23"/>
  <c r="S251" i="23"/>
  <c r="S295" i="23"/>
  <c r="S365" i="23"/>
  <c r="S531" i="23"/>
  <c r="U516" i="23"/>
  <c r="S516" i="23"/>
  <c r="U456" i="23"/>
  <c r="S432" i="23"/>
  <c r="U411" i="23"/>
  <c r="U362" i="23"/>
  <c r="S268" i="23"/>
  <c r="U244" i="23"/>
  <c r="S244" i="23"/>
  <c r="S236" i="23"/>
  <c r="U216" i="23"/>
  <c r="S216" i="23"/>
  <c r="U211" i="23"/>
  <c r="S211" i="23"/>
  <c r="U191" i="23"/>
  <c r="S191" i="23"/>
  <c r="U171" i="23"/>
  <c r="S171" i="23"/>
  <c r="U119" i="23"/>
  <c r="S119" i="23"/>
  <c r="U115" i="23"/>
  <c r="S115" i="23"/>
  <c r="U111" i="23"/>
  <c r="S111" i="23"/>
  <c r="U107" i="23"/>
  <c r="S107" i="23"/>
  <c r="U103" i="23"/>
  <c r="S103" i="23"/>
  <c r="S99" i="23"/>
  <c r="S95" i="23"/>
  <c r="S91" i="23"/>
  <c r="U87" i="23"/>
  <c r="S87" i="23"/>
  <c r="U83" i="23"/>
  <c r="S83" i="23"/>
  <c r="S79" i="23"/>
  <c r="S75" i="23"/>
  <c r="U71" i="23"/>
  <c r="S71" i="23"/>
  <c r="U67" i="23"/>
  <c r="S67" i="23"/>
  <c r="U63" i="23"/>
  <c r="S63" i="23"/>
  <c r="U59" i="23"/>
  <c r="S59" i="23"/>
  <c r="U55" i="23"/>
  <c r="S55" i="23"/>
  <c r="U51" i="23"/>
  <c r="S51" i="23"/>
  <c r="S411" i="23"/>
  <c r="S419" i="23"/>
  <c r="U435" i="23"/>
  <c r="U455" i="23"/>
  <c r="U467" i="23"/>
  <c r="U519" i="23"/>
  <c r="S255" i="23"/>
  <c r="S279" i="23"/>
  <c r="S299" i="23"/>
  <c r="S369" i="23"/>
  <c r="S401" i="23"/>
  <c r="S435" i="23"/>
  <c r="S451" i="23"/>
  <c r="S535" i="23"/>
  <c r="U483" i="23"/>
  <c r="U511" i="23"/>
  <c r="U527" i="23"/>
  <c r="S231" i="23"/>
  <c r="S267" i="23"/>
  <c r="S287" i="23"/>
  <c r="S353" i="23"/>
  <c r="S361" i="23"/>
  <c r="S389" i="23"/>
  <c r="S459" i="23"/>
  <c r="S479" i="23"/>
  <c r="S487" i="23"/>
  <c r="U512" i="23"/>
  <c r="S512" i="23"/>
  <c r="U468" i="23"/>
  <c r="U448" i="23"/>
  <c r="S440" i="23"/>
  <c r="U436" i="23"/>
  <c r="S423" i="23"/>
  <c r="S374" i="23"/>
  <c r="U350" i="23"/>
  <c r="S350" i="23"/>
  <c r="S280" i="23"/>
  <c r="S272" i="23"/>
  <c r="U256" i="23"/>
  <c r="S256" i="23"/>
  <c r="S228" i="23"/>
  <c r="S220" i="23"/>
  <c r="U207" i="23"/>
  <c r="S207" i="23"/>
  <c r="S183" i="23"/>
  <c r="U179" i="23"/>
  <c r="S179" i="23"/>
  <c r="U151" i="23"/>
  <c r="S151" i="23"/>
  <c r="S147" i="23"/>
  <c r="U135" i="23"/>
  <c r="S135" i="23"/>
  <c r="S131" i="23"/>
  <c r="S203" i="23"/>
  <c r="S264" i="23"/>
  <c r="S448" i="23"/>
  <c r="S456" i="23"/>
  <c r="S508" i="23"/>
  <c r="S539" i="23"/>
  <c r="S523" i="23"/>
  <c r="S471" i="23"/>
  <c r="S463" i="23"/>
  <c r="U431" i="23"/>
  <c r="S431" i="23"/>
  <c r="U409" i="23"/>
  <c r="S409" i="23"/>
  <c r="S397" i="23"/>
  <c r="S381" i="23"/>
  <c r="S291" i="23"/>
  <c r="S283" i="23"/>
  <c r="S275" i="23"/>
  <c r="S247" i="23"/>
  <c r="S243" i="23"/>
  <c r="S123" i="23"/>
  <c r="S127" i="23"/>
  <c r="S187" i="23"/>
  <c r="S195" i="23"/>
  <c r="S199" i="23"/>
  <c r="S240" i="23"/>
  <c r="S252" i="23"/>
  <c r="S346" i="23"/>
  <c r="S362" i="23"/>
  <c r="S428" i="23"/>
  <c r="S444" i="23"/>
  <c r="S492" i="23"/>
  <c r="S502" i="23"/>
  <c r="U494" i="23"/>
  <c r="S494" i="23"/>
  <c r="U466" i="23"/>
  <c r="S466" i="23"/>
  <c r="S425" i="23"/>
  <c r="S404" i="23"/>
  <c r="S348" i="23"/>
  <c r="U434" i="23"/>
  <c r="U452" i="23"/>
  <c r="S224" i="23"/>
  <c r="S248" i="23"/>
  <c r="S342" i="23"/>
  <c r="S377" i="23"/>
  <c r="S392" i="23"/>
  <c r="S415" i="23"/>
  <c r="S417" i="23"/>
  <c r="S436" i="23"/>
  <c r="S447" i="23"/>
  <c r="S452" i="23"/>
  <c r="S455" i="23"/>
  <c r="S460" i="23"/>
  <c r="S490" i="23"/>
  <c r="S496" i="23"/>
  <c r="S518" i="23"/>
  <c r="S527" i="23"/>
  <c r="S230" i="23"/>
  <c r="S270" i="23"/>
  <c r="S278" i="23"/>
  <c r="S286" i="23"/>
  <c r="S294" i="23"/>
  <c r="S530" i="23"/>
  <c r="S543" i="23"/>
  <c r="S567" i="23"/>
  <c r="S583" i="23"/>
  <c r="S405" i="23"/>
  <c r="S354" i="23"/>
  <c r="S276" i="23"/>
  <c r="S296" i="23"/>
  <c r="S292" i="23"/>
  <c r="S232" i="23"/>
  <c r="S227" i="23"/>
  <c r="S637" i="23"/>
  <c r="S161" i="23"/>
  <c r="S129" i="23"/>
  <c r="U460" i="23"/>
  <c r="AD1116" i="26"/>
  <c r="Y292" i="26"/>
  <c r="AF1120" i="26"/>
  <c r="BJ1054" i="11"/>
  <c r="BK1054" i="11" s="1"/>
  <c r="BL1054" i="11" s="1"/>
  <c r="BM1054" i="11" s="1"/>
  <c r="X49" i="21"/>
  <c r="W125" i="26"/>
  <c r="W210" i="26"/>
  <c r="W265" i="26"/>
  <c r="X265" i="26" s="1"/>
  <c r="W307" i="26"/>
  <c r="W335" i="26"/>
  <c r="W378" i="26"/>
  <c r="U743" i="26"/>
  <c r="W743" i="26"/>
  <c r="I84" i="28"/>
  <c r="N84" i="28"/>
  <c r="BJ12" i="19"/>
  <c r="W100" i="24"/>
  <c r="W455" i="24"/>
  <c r="X455" i="24" s="1"/>
  <c r="W55" i="26"/>
  <c r="W63" i="26"/>
  <c r="W70" i="26"/>
  <c r="W79" i="26"/>
  <c r="W123" i="26"/>
  <c r="W159" i="26"/>
  <c r="X159" i="26" s="1"/>
  <c r="W198" i="26"/>
  <c r="W237" i="26"/>
  <c r="X237" i="26" s="1"/>
  <c r="W258" i="26"/>
  <c r="W261" i="26"/>
  <c r="W376" i="26"/>
  <c r="W381" i="26"/>
  <c r="W416" i="26"/>
  <c r="W466" i="26"/>
  <c r="W483" i="26"/>
  <c r="W555" i="26"/>
  <c r="W571" i="26"/>
  <c r="W579" i="26"/>
  <c r="W587" i="26"/>
  <c r="W595" i="26"/>
  <c r="W603" i="26"/>
  <c r="U727" i="26"/>
  <c r="W727" i="26"/>
  <c r="I34" i="28"/>
  <c r="BJ1045" i="19"/>
  <c r="W85" i="24"/>
  <c r="W212" i="24"/>
  <c r="X17" i="21"/>
  <c r="W52" i="26"/>
  <c r="W83" i="26"/>
  <c r="W99" i="26"/>
  <c r="W231" i="26"/>
  <c r="W234" i="26"/>
  <c r="X234" i="26" s="1"/>
  <c r="W245" i="26"/>
  <c r="W286" i="26"/>
  <c r="W295" i="26"/>
  <c r="W351" i="26"/>
  <c r="W374" i="26"/>
  <c r="X374" i="26"/>
  <c r="W419" i="26"/>
  <c r="W420" i="26"/>
  <c r="W456" i="26"/>
  <c r="W475" i="26"/>
  <c r="X475" i="26" s="1"/>
  <c r="W527" i="26"/>
  <c r="W528" i="26"/>
  <c r="W547" i="26"/>
  <c r="U667" i="26"/>
  <c r="W667" i="26"/>
  <c r="U753" i="26"/>
  <c r="W753" i="26"/>
  <c r="W722" i="26"/>
  <c r="X722" i="26"/>
  <c r="W731" i="26"/>
  <c r="W733" i="26"/>
  <c r="W740" i="26"/>
  <c r="W771" i="26"/>
  <c r="W804" i="26"/>
  <c r="W836" i="26"/>
  <c r="W868" i="26"/>
  <c r="W1033" i="26"/>
  <c r="W1100" i="26"/>
  <c r="W624" i="26"/>
  <c r="W706" i="26"/>
  <c r="W721" i="26"/>
  <c r="W749" i="26"/>
  <c r="W754" i="26"/>
  <c r="W756" i="26"/>
  <c r="W774" i="26"/>
  <c r="W787" i="26"/>
  <c r="W789" i="26"/>
  <c r="W792" i="26"/>
  <c r="W801" i="26"/>
  <c r="W813" i="26"/>
  <c r="W826" i="26"/>
  <c r="W858" i="26"/>
  <c r="W877" i="26"/>
  <c r="W916" i="26"/>
  <c r="X916" i="26"/>
  <c r="W942" i="26"/>
  <c r="W1038" i="26"/>
  <c r="X1038" i="26" s="1"/>
  <c r="W1075" i="26"/>
  <c r="W1087" i="26"/>
  <c r="X1087" i="26"/>
  <c r="W1202" i="26"/>
  <c r="X40" i="29"/>
  <c r="X30" i="29"/>
  <c r="X36" i="34"/>
  <c r="X48" i="34"/>
  <c r="X29" i="29"/>
  <c r="W586" i="26"/>
  <c r="W593" i="26"/>
  <c r="W602" i="26"/>
  <c r="W618" i="26"/>
  <c r="W686" i="26"/>
  <c r="X686" i="26" s="1"/>
  <c r="W699" i="26"/>
  <c r="W702" i="26"/>
  <c r="W715" i="26"/>
  <c r="W728" i="26"/>
  <c r="W744" i="26"/>
  <c r="W766" i="26"/>
  <c r="W790" i="26"/>
  <c r="W796" i="26"/>
  <c r="W799" i="26"/>
  <c r="W806" i="26"/>
  <c r="W820" i="26"/>
  <c r="W828" i="26"/>
  <c r="W852" i="26"/>
  <c r="W860" i="26"/>
  <c r="W884" i="26"/>
  <c r="W887" i="26"/>
  <c r="W906" i="26"/>
  <c r="W928" i="26"/>
  <c r="W932" i="26"/>
  <c r="W1017" i="26"/>
  <c r="X41" i="29"/>
  <c r="X14" i="29"/>
  <c r="X33" i="34"/>
  <c r="Y33" i="34" s="1"/>
  <c r="X45" i="34"/>
  <c r="X65" i="34"/>
  <c r="X41" i="34"/>
  <c r="X53" i="34"/>
  <c r="X52" i="34"/>
  <c r="X36" i="29"/>
  <c r="Y36" i="29"/>
  <c r="X64" i="34"/>
  <c r="Y64" i="34"/>
  <c r="S713" i="23"/>
  <c r="S363" i="23"/>
  <c r="S359" i="23"/>
  <c r="S355" i="23"/>
  <c r="S351" i="23"/>
  <c r="S347" i="23"/>
  <c r="S343" i="23"/>
  <c r="S297" i="23"/>
  <c r="S293" i="23"/>
  <c r="S285" i="23"/>
  <c r="S281" i="23"/>
  <c r="S277" i="23"/>
  <c r="S262" i="23"/>
  <c r="U238" i="23"/>
  <c r="S238" i="23"/>
  <c r="U222" i="23"/>
  <c r="S222" i="23"/>
  <c r="U206" i="23"/>
  <c r="S206" i="23"/>
  <c r="U190" i="23"/>
  <c r="S190" i="23"/>
  <c r="U175" i="23"/>
  <c r="S175" i="23"/>
  <c r="U167" i="23"/>
  <c r="S167" i="23"/>
  <c r="U163" i="23"/>
  <c r="S163" i="23"/>
  <c r="U159" i="23"/>
  <c r="S159" i="23"/>
  <c r="U155" i="23"/>
  <c r="S155" i="23"/>
  <c r="S43" i="23"/>
  <c r="S39" i="23"/>
  <c r="S35" i="23"/>
  <c r="S31" i="23"/>
  <c r="S17" i="23"/>
  <c r="S13" i="23"/>
  <c r="S556" i="23"/>
  <c r="U517" i="23"/>
  <c r="S517" i="23"/>
  <c r="S513" i="23"/>
  <c r="S509" i="23"/>
  <c r="S501" i="23"/>
  <c r="S497" i="23"/>
  <c r="S493" i="23"/>
  <c r="S485" i="23"/>
  <c r="S481" i="23"/>
  <c r="U477" i="23"/>
  <c r="S477" i="23"/>
  <c r="S458" i="23"/>
  <c r="S454" i="23"/>
  <c r="S450" i="23"/>
  <c r="S442" i="23"/>
  <c r="S394" i="23"/>
  <c r="U390" i="23"/>
  <c r="S390" i="23"/>
  <c r="S386" i="23"/>
  <c r="S382" i="23"/>
  <c r="S378" i="23"/>
  <c r="S366" i="23"/>
  <c r="S619" i="23"/>
  <c r="S603" i="23"/>
  <c r="S595" i="23"/>
  <c r="S587" i="23"/>
  <c r="S579" i="23"/>
  <c r="S571" i="23"/>
  <c r="S563" i="23"/>
  <c r="S559" i="23"/>
  <c r="S464" i="23"/>
  <c r="S468" i="23"/>
  <c r="S476" i="23"/>
  <c r="S480" i="23"/>
  <c r="S484" i="23"/>
  <c r="S488" i="23"/>
  <c r="S525" i="23"/>
  <c r="S537" i="23"/>
  <c r="S553" i="23"/>
  <c r="S676" i="23"/>
  <c r="S375" i="23"/>
  <c r="S430" i="23"/>
  <c r="S434" i="23"/>
  <c r="S438" i="23"/>
  <c r="S495" i="23"/>
  <c r="S499" i="23"/>
  <c r="S503" i="23"/>
  <c r="S507" i="23"/>
  <c r="S511" i="23"/>
  <c r="S515" i="23"/>
  <c r="S519" i="23"/>
  <c r="S572" i="23"/>
  <c r="S591" i="23"/>
  <c r="S599" i="23"/>
  <c r="S371" i="23"/>
  <c r="S522" i="23"/>
  <c r="S533" i="23"/>
  <c r="S549" i="23"/>
  <c r="S580" i="23"/>
  <c r="U484" i="23"/>
  <c r="U472" i="23"/>
  <c r="U464" i="23"/>
  <c r="S457" i="23"/>
  <c r="U453" i="23"/>
  <c r="S453" i="23"/>
  <c r="S449" i="23"/>
  <c r="U445" i="23"/>
  <c r="S445" i="23"/>
  <c r="S441" i="23"/>
  <c r="S427" i="23"/>
  <c r="S422" i="23"/>
  <c r="S418" i="23"/>
  <c r="S414" i="23"/>
  <c r="S410" i="23"/>
  <c r="S406" i="23"/>
  <c r="S402" i="23"/>
  <c r="S398" i="23"/>
  <c r="U536" i="23"/>
  <c r="S521" i="23"/>
  <c r="S491" i="23"/>
  <c r="U239" i="23"/>
  <c r="S239" i="23"/>
  <c r="U235" i="23"/>
  <c r="S235" i="23"/>
  <c r="U223" i="23"/>
  <c r="S223" i="23"/>
  <c r="U219" i="23"/>
  <c r="S219" i="23"/>
  <c r="U208" i="23"/>
  <c r="S208" i="23"/>
  <c r="U204" i="23"/>
  <c r="S204" i="23"/>
  <c r="U192" i="23"/>
  <c r="S192" i="23"/>
  <c r="U188" i="23"/>
  <c r="S188" i="23"/>
  <c r="S589" i="23"/>
  <c r="S555" i="23"/>
  <c r="S551" i="23"/>
  <c r="S547" i="23"/>
  <c r="S273" i="23"/>
  <c r="S269" i="23"/>
  <c r="U254" i="23"/>
  <c r="S254" i="23"/>
  <c r="S651" i="23"/>
  <c r="S647" i="23"/>
  <c r="S627" i="23"/>
  <c r="U623" i="23"/>
  <c r="S623" i="23"/>
  <c r="S372" i="23"/>
  <c r="S368" i="23"/>
  <c r="S364" i="23"/>
  <c r="S358" i="23"/>
  <c r="S334" i="23"/>
  <c r="S300" i="23"/>
  <c r="S288" i="23"/>
  <c r="S284" i="23"/>
  <c r="S139" i="23"/>
  <c r="S143" i="23"/>
  <c r="S158" i="23"/>
  <c r="S174" i="23"/>
  <c r="U629" i="23"/>
  <c r="S629" i="23"/>
  <c r="S610" i="23"/>
  <c r="S639" i="23"/>
  <c r="S635" i="23"/>
  <c r="S705" i="23"/>
  <c r="S698" i="23"/>
  <c r="U657" i="23"/>
  <c r="S657" i="23"/>
  <c r="S597" i="23"/>
  <c r="S593" i="23"/>
  <c r="S661" i="23"/>
  <c r="S550" i="23"/>
  <c r="S582" i="23"/>
  <c r="S614" i="23"/>
  <c r="S672" i="23"/>
  <c r="S678" i="23"/>
  <c r="S816" i="23"/>
  <c r="Y250" i="24"/>
  <c r="Z250" i="24"/>
  <c r="X1043" i="26"/>
  <c r="Y1043" i="26" s="1"/>
  <c r="X1042" i="26"/>
  <c r="Y1042" i="26" s="1"/>
  <c r="AA63" i="21"/>
  <c r="X397" i="24"/>
  <c r="Y397" i="24" s="1"/>
  <c r="X352" i="24"/>
  <c r="Y352" i="24" s="1"/>
  <c r="X288" i="24"/>
  <c r="Y288" i="24" s="1"/>
  <c r="BG12" i="11"/>
  <c r="BJ12" i="11" s="1"/>
  <c r="BF12" i="11"/>
  <c r="BG1082" i="11"/>
  <c r="BH1082" i="11" s="1"/>
  <c r="BF1082" i="11"/>
  <c r="BG1065" i="11"/>
  <c r="BH1065" i="11"/>
  <c r="BF1065" i="11"/>
  <c r="BF1064" i="11"/>
  <c r="BG1064" i="11"/>
  <c r="BG1047" i="11"/>
  <c r="BJ1047" i="11" s="1"/>
  <c r="BF1047" i="11"/>
  <c r="BK1045" i="19"/>
  <c r="BG1049" i="19"/>
  <c r="BH1049" i="19" s="1"/>
  <c r="BF1049" i="19"/>
  <c r="BG1052" i="19"/>
  <c r="BH1052" i="19" s="1"/>
  <c r="BF1052" i="19"/>
  <c r="BJ1080" i="19"/>
  <c r="S40" i="23"/>
  <c r="S38" i="23"/>
  <c r="S42" i="23"/>
  <c r="Y923" i="26"/>
  <c r="Z923" i="26" s="1"/>
  <c r="Y374" i="26"/>
  <c r="Z374" i="26" s="1"/>
  <c r="BG15" i="11"/>
  <c r="BF15" i="11"/>
  <c r="BF1100" i="11"/>
  <c r="BG1100" i="11"/>
  <c r="BH1100" i="11" s="1"/>
  <c r="BK1055" i="19"/>
  <c r="BJ11" i="19"/>
  <c r="BK12" i="19"/>
  <c r="BG16" i="19"/>
  <c r="BF16" i="19"/>
  <c r="BG1046" i="19"/>
  <c r="BH1046" i="19" s="1"/>
  <c r="BF1046" i="19"/>
  <c r="BH1054" i="19"/>
  <c r="BJ1054" i="19"/>
  <c r="Y1038" i="26"/>
  <c r="Z1038" i="26" s="1"/>
  <c r="AA1038" i="26" s="1"/>
  <c r="Y484" i="26"/>
  <c r="BL1101" i="11"/>
  <c r="BF1056" i="11"/>
  <c r="BG1056" i="11"/>
  <c r="BF1050" i="11"/>
  <c r="BG1050" i="11"/>
  <c r="BI1113" i="10"/>
  <c r="BG1058" i="19"/>
  <c r="BH1058" i="19" s="1"/>
  <c r="BF1058" i="19"/>
  <c r="BP1084" i="11"/>
  <c r="Y260" i="26"/>
  <c r="Y1037" i="26"/>
  <c r="Z1037" i="26" s="1"/>
  <c r="Y722" i="26"/>
  <c r="Z722" i="26"/>
  <c r="BE1113" i="10"/>
  <c r="BQ1044" i="11"/>
  <c r="BQ1043" i="11"/>
  <c r="BG1097" i="11"/>
  <c r="BH1097" i="11" s="1"/>
  <c r="BF1097" i="11"/>
  <c r="BF1060" i="19"/>
  <c r="BG1060" i="19"/>
  <c r="BF1064" i="19"/>
  <c r="BG1064" i="19"/>
  <c r="BP1092" i="11"/>
  <c r="BP1087" i="11"/>
  <c r="BP1074" i="11"/>
  <c r="T29" i="24"/>
  <c r="W29" i="24" s="1"/>
  <c r="S29" i="24"/>
  <c r="T37" i="24"/>
  <c r="S37" i="24"/>
  <c r="T45" i="24"/>
  <c r="S45" i="24"/>
  <c r="T53" i="24"/>
  <c r="S53" i="24"/>
  <c r="T61" i="24"/>
  <c r="W61" i="24" s="1"/>
  <c r="X61" i="24" s="1"/>
  <c r="Y61" i="24" s="1"/>
  <c r="S61" i="24"/>
  <c r="T69" i="24"/>
  <c r="S69" i="24"/>
  <c r="T77" i="24"/>
  <c r="S77" i="24"/>
  <c r="T98" i="24"/>
  <c r="U98" i="24" s="1"/>
  <c r="S98" i="24"/>
  <c r="T202" i="24"/>
  <c r="S202" i="24"/>
  <c r="T215" i="24"/>
  <c r="S215" i="24"/>
  <c r="T417" i="24"/>
  <c r="S417" i="24"/>
  <c r="T418" i="24"/>
  <c r="S418" i="24"/>
  <c r="T419" i="24"/>
  <c r="S419" i="24"/>
  <c r="T420" i="24"/>
  <c r="S420" i="24"/>
  <c r="T421" i="24"/>
  <c r="U421" i="24"/>
  <c r="W421" i="24" s="1"/>
  <c r="S421" i="24"/>
  <c r="T422" i="24"/>
  <c r="S422" i="24"/>
  <c r="T423" i="24"/>
  <c r="S423" i="24"/>
  <c r="AG440" i="24"/>
  <c r="AD440" i="24"/>
  <c r="AB57" i="21"/>
  <c r="AG57" i="21"/>
  <c r="V45" i="21"/>
  <c r="X45" i="21" s="1"/>
  <c r="Y45" i="21" s="1"/>
  <c r="V21" i="21"/>
  <c r="X21" i="21" s="1"/>
  <c r="U19" i="21"/>
  <c r="T19" i="21"/>
  <c r="X226" i="26"/>
  <c r="Y226" i="26" s="1"/>
  <c r="Z495" i="26"/>
  <c r="AA495" i="26" s="1"/>
  <c r="Y529" i="26"/>
  <c r="T23" i="24"/>
  <c r="S23" i="24"/>
  <c r="T31" i="24"/>
  <c r="S31" i="24"/>
  <c r="T39" i="24"/>
  <c r="S39" i="24"/>
  <c r="T47" i="24"/>
  <c r="U47" i="24"/>
  <c r="S47" i="24"/>
  <c r="T55" i="24"/>
  <c r="S55" i="24"/>
  <c r="T63" i="24"/>
  <c r="W63" i="24" s="1"/>
  <c r="S63" i="24"/>
  <c r="T71" i="24"/>
  <c r="S71" i="24"/>
  <c r="T79" i="24"/>
  <c r="U79" i="24" s="1"/>
  <c r="S79" i="24"/>
  <c r="S85" i="24"/>
  <c r="W89" i="24"/>
  <c r="W97" i="24"/>
  <c r="W211" i="24"/>
  <c r="T217" i="24"/>
  <c r="U217" i="24" s="1"/>
  <c r="W416" i="24"/>
  <c r="W438" i="24"/>
  <c r="S450" i="24"/>
  <c r="W198" i="24"/>
  <c r="V64" i="21"/>
  <c r="X64" i="21" s="1"/>
  <c r="AB43" i="21"/>
  <c r="AG43" i="21" s="1"/>
  <c r="S707" i="23"/>
  <c r="W24" i="26"/>
  <c r="X27" i="26"/>
  <c r="Y27" i="26" s="1"/>
  <c r="X83" i="26"/>
  <c r="Y83" i="26"/>
  <c r="BF1095" i="19"/>
  <c r="BF1099" i="19"/>
  <c r="BP1091" i="11"/>
  <c r="BP1083" i="11"/>
  <c r="BP1070" i="11"/>
  <c r="T25" i="24"/>
  <c r="U25" i="24" s="1"/>
  <c r="S25" i="24"/>
  <c r="T33" i="24"/>
  <c r="S33" i="24"/>
  <c r="T41" i="24"/>
  <c r="S41" i="24"/>
  <c r="T49" i="24"/>
  <c r="S49" i="24"/>
  <c r="T57" i="24"/>
  <c r="U57" i="24" s="1"/>
  <c r="S57" i="24"/>
  <c r="T65" i="24"/>
  <c r="S65" i="24"/>
  <c r="T73" i="24"/>
  <c r="W73" i="24" s="1"/>
  <c r="X73" i="24" s="1"/>
  <c r="S73" i="24"/>
  <c r="T81" i="24"/>
  <c r="S81" i="24"/>
  <c r="S89" i="24"/>
  <c r="W90" i="24"/>
  <c r="T102" i="24"/>
  <c r="U102" i="24" s="1"/>
  <c r="S102" i="24"/>
  <c r="S195" i="24"/>
  <c r="T207" i="24"/>
  <c r="S207" i="24"/>
  <c r="T208" i="24"/>
  <c r="S208" i="24"/>
  <c r="T219" i="24"/>
  <c r="W219" i="24"/>
  <c r="S219" i="24"/>
  <c r="S416" i="24"/>
  <c r="AG441" i="24"/>
  <c r="AD441" i="24"/>
  <c r="AE226" i="24"/>
  <c r="S413" i="24"/>
  <c r="T413" i="24"/>
  <c r="AG54" i="21"/>
  <c r="AH54" i="21" s="1"/>
  <c r="X12" i="21"/>
  <c r="Y12" i="21" s="1"/>
  <c r="X75" i="26"/>
  <c r="Y75" i="26"/>
  <c r="X290" i="26"/>
  <c r="Y290" i="26" s="1"/>
  <c r="X306" i="26"/>
  <c r="Y306" i="26" s="1"/>
  <c r="T27" i="24"/>
  <c r="S27" i="24"/>
  <c r="T35" i="24"/>
  <c r="S35" i="24"/>
  <c r="T43" i="24"/>
  <c r="S43" i="24"/>
  <c r="T51" i="24"/>
  <c r="W51" i="24"/>
  <c r="S51" i="24"/>
  <c r="T59" i="24"/>
  <c r="S59" i="24"/>
  <c r="T67" i="24"/>
  <c r="S67" i="24"/>
  <c r="T75" i="24"/>
  <c r="S75" i="24"/>
  <c r="W102" i="24"/>
  <c r="T428" i="24"/>
  <c r="S428" i="24"/>
  <c r="T434" i="24"/>
  <c r="S434" i="24"/>
  <c r="T436" i="24"/>
  <c r="S436" i="24"/>
  <c r="T456" i="24"/>
  <c r="U456" i="24"/>
  <c r="S456" i="24"/>
  <c r="S205" i="24"/>
  <c r="T205" i="24"/>
  <c r="U205" i="24"/>
  <c r="AB53" i="21"/>
  <c r="AB35" i="21"/>
  <c r="AG35" i="21" s="1"/>
  <c r="X29" i="21"/>
  <c r="U25" i="21"/>
  <c r="T25" i="21"/>
  <c r="S715" i="23"/>
  <c r="X55" i="26"/>
  <c r="Y55" i="26" s="1"/>
  <c r="X63" i="26"/>
  <c r="Y63" i="26" s="1"/>
  <c r="X258" i="26"/>
  <c r="Y258" i="26" s="1"/>
  <c r="X261" i="26"/>
  <c r="Y261" i="26" s="1"/>
  <c r="S301" i="23"/>
  <c r="AF30" i="26"/>
  <c r="T53" i="26"/>
  <c r="W53" i="26"/>
  <c r="S53" i="26"/>
  <c r="S55" i="26"/>
  <c r="S61" i="26"/>
  <c r="T61" i="26"/>
  <c r="S63" i="26"/>
  <c r="S73" i="26"/>
  <c r="T73" i="26"/>
  <c r="S75" i="26"/>
  <c r="W96" i="26"/>
  <c r="W104" i="26"/>
  <c r="W119" i="26"/>
  <c r="W131" i="26"/>
  <c r="T140" i="26"/>
  <c r="S140" i="26"/>
  <c r="T141" i="26"/>
  <c r="U141" i="26"/>
  <c r="S141" i="26"/>
  <c r="W147" i="26"/>
  <c r="T156" i="26"/>
  <c r="S156" i="26"/>
  <c r="T157" i="26"/>
  <c r="S157" i="26"/>
  <c r="W163" i="26"/>
  <c r="T172" i="26"/>
  <c r="S172" i="26"/>
  <c r="T173" i="26"/>
  <c r="S173" i="26"/>
  <c r="W179" i="26"/>
  <c r="X179" i="26" s="1"/>
  <c r="T188" i="26"/>
  <c r="W188" i="26" s="1"/>
  <c r="S188" i="26"/>
  <c r="T189" i="26"/>
  <c r="S189" i="26"/>
  <c r="W195" i="26"/>
  <c r="T204" i="26"/>
  <c r="S204" i="26"/>
  <c r="T205" i="26"/>
  <c r="S205" i="26"/>
  <c r="W211" i="26"/>
  <c r="S226" i="26"/>
  <c r="S229" i="26"/>
  <c r="S258" i="26"/>
  <c r="S261" i="26"/>
  <c r="S290" i="26"/>
  <c r="T300" i="26"/>
  <c r="W300" i="26" s="1"/>
  <c r="S300" i="26"/>
  <c r="S304" i="26"/>
  <c r="T304" i="26"/>
  <c r="S306" i="26"/>
  <c r="S333" i="26"/>
  <c r="T333" i="26"/>
  <c r="S349" i="26"/>
  <c r="T349" i="26"/>
  <c r="U349" i="26"/>
  <c r="W408" i="26"/>
  <c r="T423" i="26"/>
  <c r="S423" i="26"/>
  <c r="T424" i="26"/>
  <c r="U424" i="26" s="1"/>
  <c r="W424" i="26" s="1"/>
  <c r="S424" i="26"/>
  <c r="W433" i="26"/>
  <c r="T436" i="26"/>
  <c r="U436" i="26" s="1"/>
  <c r="W436" i="26" s="1"/>
  <c r="S436" i="26"/>
  <c r="W453" i="26"/>
  <c r="W469" i="26"/>
  <c r="X469" i="26" s="1"/>
  <c r="S472" i="26"/>
  <c r="S476" i="26"/>
  <c r="S480" i="26"/>
  <c r="S484" i="26"/>
  <c r="S488" i="26"/>
  <c r="S492" i="26"/>
  <c r="S524" i="26"/>
  <c r="T524" i="26"/>
  <c r="U524" i="26" s="1"/>
  <c r="S541" i="26"/>
  <c r="T541" i="26"/>
  <c r="U541" i="26" s="1"/>
  <c r="T549" i="26"/>
  <c r="U549" i="26"/>
  <c r="S549" i="26"/>
  <c r="S557" i="26"/>
  <c r="T557" i="26"/>
  <c r="U557" i="26"/>
  <c r="T558" i="26"/>
  <c r="U558" i="26" s="1"/>
  <c r="S558" i="26"/>
  <c r="S573" i="26"/>
  <c r="T573" i="26"/>
  <c r="U573" i="26" s="1"/>
  <c r="T574" i="26"/>
  <c r="W574" i="26" s="1"/>
  <c r="X574" i="26" s="1"/>
  <c r="U574" i="26"/>
  <c r="S574" i="26"/>
  <c r="S589" i="26"/>
  <c r="T589" i="26"/>
  <c r="U589" i="26" s="1"/>
  <c r="T590" i="26"/>
  <c r="U590" i="26" s="1"/>
  <c r="S590" i="26"/>
  <c r="S605" i="26"/>
  <c r="T605" i="26"/>
  <c r="U605" i="26" s="1"/>
  <c r="T606" i="26"/>
  <c r="U606" i="26" s="1"/>
  <c r="S606" i="26"/>
  <c r="S621" i="26"/>
  <c r="T621" i="26"/>
  <c r="U621" i="26" s="1"/>
  <c r="T622" i="26"/>
  <c r="U622" i="26" s="1"/>
  <c r="S622" i="26"/>
  <c r="T629" i="26"/>
  <c r="U629" i="26" s="1"/>
  <c r="S629" i="26"/>
  <c r="T652" i="26"/>
  <c r="U652" i="26" s="1"/>
  <c r="S652" i="26"/>
  <c r="T691" i="26"/>
  <c r="U691" i="26"/>
  <c r="S691" i="26"/>
  <c r="T700" i="26"/>
  <c r="U700" i="26" s="1"/>
  <c r="S700" i="26"/>
  <c r="U719" i="26"/>
  <c r="W719" i="26"/>
  <c r="U925" i="26"/>
  <c r="W925" i="26"/>
  <c r="X943" i="26"/>
  <c r="W951" i="26"/>
  <c r="U951" i="26"/>
  <c r="W983" i="26"/>
  <c r="U983" i="26"/>
  <c r="U985" i="26"/>
  <c r="W985" i="26"/>
  <c r="U1020" i="26"/>
  <c r="W1020" i="26" s="1"/>
  <c r="U1023" i="26"/>
  <c r="W1023" i="26" s="1"/>
  <c r="S426" i="24"/>
  <c r="W16" i="26"/>
  <c r="W19" i="26"/>
  <c r="AD33" i="26"/>
  <c r="AF36" i="26"/>
  <c r="AF39" i="26"/>
  <c r="AF43" i="26"/>
  <c r="W59" i="26"/>
  <c r="W71" i="26"/>
  <c r="X79" i="26"/>
  <c r="W80" i="26"/>
  <c r="W88" i="26"/>
  <c r="S96" i="26"/>
  <c r="S104" i="26"/>
  <c r="W111" i="26"/>
  <c r="T114" i="26"/>
  <c r="W114" i="26" s="1"/>
  <c r="S114" i="26"/>
  <c r="S116" i="26"/>
  <c r="S119" i="26"/>
  <c r="T122" i="26"/>
  <c r="S122" i="26"/>
  <c r="S124" i="26"/>
  <c r="X125" i="26"/>
  <c r="T128" i="26"/>
  <c r="W128" i="26" s="1"/>
  <c r="S128" i="26"/>
  <c r="T129" i="26"/>
  <c r="S129" i="26"/>
  <c r="S131" i="26"/>
  <c r="W135" i="26"/>
  <c r="T144" i="26"/>
  <c r="S144" i="26"/>
  <c r="T145" i="26"/>
  <c r="S145" i="26"/>
  <c r="S147" i="26"/>
  <c r="W151" i="26"/>
  <c r="T160" i="26"/>
  <c r="S160" i="26"/>
  <c r="T161" i="26"/>
  <c r="U161" i="26" s="1"/>
  <c r="S161" i="26"/>
  <c r="S163" i="26"/>
  <c r="W167" i="26"/>
  <c r="T176" i="26"/>
  <c r="S176" i="26"/>
  <c r="T177" i="26"/>
  <c r="S177" i="26"/>
  <c r="S179" i="26"/>
  <c r="W183" i="26"/>
  <c r="W186" i="26"/>
  <c r="T192" i="26"/>
  <c r="S192" i="26"/>
  <c r="T193" i="26"/>
  <c r="S193" i="26"/>
  <c r="S195" i="26"/>
  <c r="W199" i="26"/>
  <c r="T208" i="26"/>
  <c r="S208" i="26"/>
  <c r="T209" i="26"/>
  <c r="W209" i="26" s="1"/>
  <c r="X209" i="26" s="1"/>
  <c r="Y209" i="26" s="1"/>
  <c r="S209" i="26"/>
  <c r="S211" i="26"/>
  <c r="W215" i="26"/>
  <c r="X222" i="26"/>
  <c r="Y222" i="26"/>
  <c r="W223" i="26"/>
  <c r="T232" i="26"/>
  <c r="W232" i="26" s="1"/>
  <c r="S232" i="26"/>
  <c r="S234" i="26"/>
  <c r="S237" i="26"/>
  <c r="S240" i="26"/>
  <c r="T240" i="26"/>
  <c r="U240" i="26" s="1"/>
  <c r="W247" i="26"/>
  <c r="W255" i="26"/>
  <c r="T264" i="26"/>
  <c r="U264" i="26" s="1"/>
  <c r="S264" i="26"/>
  <c r="S266" i="26"/>
  <c r="S269" i="26"/>
  <c r="S272" i="26"/>
  <c r="T272" i="26"/>
  <c r="U272" i="26" s="1"/>
  <c r="X273" i="26"/>
  <c r="Y273" i="26" s="1"/>
  <c r="W279" i="26"/>
  <c r="X286" i="26"/>
  <c r="W287" i="26"/>
  <c r="S310" i="26"/>
  <c r="T318" i="26"/>
  <c r="S318" i="26"/>
  <c r="W321" i="26"/>
  <c r="W323" i="26"/>
  <c r="T332" i="26"/>
  <c r="S332" i="26"/>
  <c r="T334" i="26"/>
  <c r="W334" i="26" s="1"/>
  <c r="S334" i="26"/>
  <c r="W339" i="26"/>
  <c r="T348" i="26"/>
  <c r="S348" i="26"/>
  <c r="T350" i="26"/>
  <c r="S350" i="26"/>
  <c r="W355" i="26"/>
  <c r="X355" i="26" s="1"/>
  <c r="W359" i="26"/>
  <c r="W363" i="26"/>
  <c r="X366" i="26"/>
  <c r="W383" i="26"/>
  <c r="T385" i="26"/>
  <c r="W385" i="26" s="1"/>
  <c r="S385" i="26"/>
  <c r="S387" i="26"/>
  <c r="W391" i="26"/>
  <c r="T393" i="26"/>
  <c r="S393" i="26"/>
  <c r="S395" i="26"/>
  <c r="W400" i="26"/>
  <c r="X400" i="26" s="1"/>
  <c r="Y400" i="26" s="1"/>
  <c r="S405" i="26"/>
  <c r="S408" i="26"/>
  <c r="S413" i="26"/>
  <c r="W414" i="26"/>
  <c r="X414" i="26"/>
  <c r="S417" i="26"/>
  <c r="T417" i="26"/>
  <c r="S419" i="26"/>
  <c r="T422" i="26"/>
  <c r="U422" i="26" s="1"/>
  <c r="W422" i="26" s="1"/>
  <c r="S422" i="26"/>
  <c r="W430" i="26"/>
  <c r="X430" i="26" s="1"/>
  <c r="S433" i="26"/>
  <c r="W442" i="26"/>
  <c r="W448" i="26"/>
  <c r="S451" i="26"/>
  <c r="T451" i="26"/>
  <c r="U451" i="26"/>
  <c r="S453" i="26"/>
  <c r="W458" i="26"/>
  <c r="W464" i="26"/>
  <c r="S467" i="26"/>
  <c r="T467" i="26"/>
  <c r="S469" i="26"/>
  <c r="Y496" i="26"/>
  <c r="T540" i="26"/>
  <c r="S540" i="26"/>
  <c r="T548" i="26"/>
  <c r="U548" i="26" s="1"/>
  <c r="S548" i="26"/>
  <c r="T556" i="26"/>
  <c r="S556" i="26"/>
  <c r="T572" i="26"/>
  <c r="U572" i="26" s="1"/>
  <c r="S572" i="26"/>
  <c r="T588" i="26"/>
  <c r="S588" i="26"/>
  <c r="T604" i="26"/>
  <c r="W604" i="26"/>
  <c r="S604" i="26"/>
  <c r="T620" i="26"/>
  <c r="S620" i="26"/>
  <c r="W629" i="26"/>
  <c r="X629" i="26" s="1"/>
  <c r="W635" i="26"/>
  <c r="T654" i="26"/>
  <c r="U654" i="26" s="1"/>
  <c r="S654" i="26"/>
  <c r="T661" i="26"/>
  <c r="U661" i="26" s="1"/>
  <c r="S661" i="26"/>
  <c r="T666" i="26"/>
  <c r="U666" i="26"/>
  <c r="S666" i="26"/>
  <c r="T668" i="26"/>
  <c r="S668" i="26"/>
  <c r="T675" i="26"/>
  <c r="U675" i="26" s="1"/>
  <c r="S675" i="26"/>
  <c r="T693" i="26"/>
  <c r="U693" i="26" s="1"/>
  <c r="S693" i="26"/>
  <c r="T707" i="26"/>
  <c r="U707" i="26" s="1"/>
  <c r="S707" i="26"/>
  <c r="T716" i="26"/>
  <c r="U716" i="26"/>
  <c r="S716" i="26"/>
  <c r="W718" i="26"/>
  <c r="W730" i="26"/>
  <c r="W739" i="26"/>
  <c r="W741" i="26"/>
  <c r="W763" i="26"/>
  <c r="W765" i="26"/>
  <c r="W772" i="26"/>
  <c r="W1011" i="26"/>
  <c r="S138" i="23"/>
  <c r="S146" i="23"/>
  <c r="S154" i="23"/>
  <c r="S162" i="23"/>
  <c r="S170" i="23"/>
  <c r="S178" i="23"/>
  <c r="S186" i="23"/>
  <c r="S194" i="23"/>
  <c r="S202" i="23"/>
  <c r="S210" i="23"/>
  <c r="S218" i="23"/>
  <c r="S226" i="23"/>
  <c r="S234" i="23"/>
  <c r="S242" i="23"/>
  <c r="S250" i="23"/>
  <c r="S258" i="23"/>
  <c r="S266" i="23"/>
  <c r="S274" i="23"/>
  <c r="S282" i="23"/>
  <c r="S290" i="23"/>
  <c r="S298" i="23"/>
  <c r="S336" i="23"/>
  <c r="T18" i="26"/>
  <c r="AF34" i="26"/>
  <c r="AF40" i="26"/>
  <c r="AF44" i="26"/>
  <c r="S80" i="26"/>
  <c r="S88" i="26"/>
  <c r="T97" i="26"/>
  <c r="S97" i="26"/>
  <c r="S102" i="26"/>
  <c r="S111" i="26"/>
  <c r="W126" i="26"/>
  <c r="T132" i="26"/>
  <c r="S132" i="26"/>
  <c r="T133" i="26"/>
  <c r="U133" i="26" s="1"/>
  <c r="S133" i="26"/>
  <c r="S135" i="26"/>
  <c r="T148" i="26"/>
  <c r="S148" i="26"/>
  <c r="T149" i="26"/>
  <c r="U149" i="26" s="1"/>
  <c r="S149" i="26"/>
  <c r="S151" i="26"/>
  <c r="T164" i="26"/>
  <c r="S164" i="26"/>
  <c r="T165" i="26"/>
  <c r="U165" i="26" s="1"/>
  <c r="S165" i="26"/>
  <c r="S167" i="26"/>
  <c r="T180" i="26"/>
  <c r="U180" i="26" s="1"/>
  <c r="S180" i="26"/>
  <c r="T181" i="26"/>
  <c r="U181" i="26" s="1"/>
  <c r="S181" i="26"/>
  <c r="S183" i="26"/>
  <c r="W190" i="26"/>
  <c r="T196" i="26"/>
  <c r="S196" i="26"/>
  <c r="T197" i="26"/>
  <c r="U197" i="26" s="1"/>
  <c r="S197" i="26"/>
  <c r="S199" i="26"/>
  <c r="T212" i="26"/>
  <c r="S212" i="26"/>
  <c r="T213" i="26"/>
  <c r="U213" i="26"/>
  <c r="S213" i="26"/>
  <c r="S215" i="26"/>
  <c r="S223" i="26"/>
  <c r="W230" i="26"/>
  <c r="W238" i="26"/>
  <c r="S242" i="26"/>
  <c r="S245" i="26"/>
  <c r="S247" i="26"/>
  <c r="S255" i="26"/>
  <c r="W257" i="26"/>
  <c r="W262" i="26"/>
  <c r="S274" i="26"/>
  <c r="S277" i="26"/>
  <c r="S279" i="26"/>
  <c r="S287" i="26"/>
  <c r="W299" i="26"/>
  <c r="W301" i="26"/>
  <c r="W303" i="26"/>
  <c r="W305" i="26"/>
  <c r="Y310" i="26"/>
  <c r="S314" i="26"/>
  <c r="S317" i="26"/>
  <c r="S323" i="26"/>
  <c r="T325" i="26"/>
  <c r="U325" i="26" s="1"/>
  <c r="S325" i="26"/>
  <c r="S339" i="26"/>
  <c r="T341" i="26"/>
  <c r="S341" i="26"/>
  <c r="W346" i="26"/>
  <c r="S355" i="26"/>
  <c r="T357" i="26"/>
  <c r="U357" i="26" s="1"/>
  <c r="S357" i="26"/>
  <c r="S359" i="26"/>
  <c r="S361" i="26"/>
  <c r="T361" i="26"/>
  <c r="U361" i="26" s="1"/>
  <c r="S363" i="26"/>
  <c r="T365" i="26"/>
  <c r="U365" i="26" s="1"/>
  <c r="S365" i="26"/>
  <c r="W367" i="26"/>
  <c r="T369" i="26"/>
  <c r="U369" i="26" s="1"/>
  <c r="S369" i="26"/>
  <c r="S371" i="26"/>
  <c r="W375" i="26"/>
  <c r="X375" i="26" s="1"/>
  <c r="T377" i="26"/>
  <c r="U377" i="26" s="1"/>
  <c r="S377" i="26"/>
  <c r="S379" i="26"/>
  <c r="W384" i="26"/>
  <c r="S400" i="26"/>
  <c r="T427" i="26"/>
  <c r="U427" i="26" s="1"/>
  <c r="W427" i="26" s="1"/>
  <c r="S427" i="26"/>
  <c r="T428" i="26"/>
  <c r="U428" i="26" s="1"/>
  <c r="W428" i="26" s="1"/>
  <c r="S428" i="26"/>
  <c r="S430" i="26"/>
  <c r="S442" i="26"/>
  <c r="S448" i="26"/>
  <c r="S458" i="26"/>
  <c r="S464" i="26"/>
  <c r="T473" i="26"/>
  <c r="U473" i="26" s="1"/>
  <c r="W473" i="26" s="1"/>
  <c r="S473" i="26"/>
  <c r="T477" i="26"/>
  <c r="S477" i="26"/>
  <c r="T481" i="26"/>
  <c r="S481" i="26"/>
  <c r="T485" i="26"/>
  <c r="S485" i="26"/>
  <c r="T489" i="26"/>
  <c r="S489" i="26"/>
  <c r="T493" i="26"/>
  <c r="S493" i="26"/>
  <c r="AD498" i="26"/>
  <c r="AD502" i="26"/>
  <c r="AD506" i="26"/>
  <c r="AD510" i="26"/>
  <c r="AD514" i="26"/>
  <c r="T565" i="26"/>
  <c r="S565" i="26"/>
  <c r="T566" i="26"/>
  <c r="U566" i="26" s="1"/>
  <c r="S566" i="26"/>
  <c r="W568" i="26"/>
  <c r="W575" i="26"/>
  <c r="T581" i="26"/>
  <c r="W581" i="26"/>
  <c r="S581" i="26"/>
  <c r="T582" i="26"/>
  <c r="U582" i="26" s="1"/>
  <c r="S582" i="26"/>
  <c r="T597" i="26"/>
  <c r="S597" i="26"/>
  <c r="T598" i="26"/>
  <c r="U598" i="26" s="1"/>
  <c r="S598" i="26"/>
  <c r="T613" i="26"/>
  <c r="S613" i="26"/>
  <c r="T614" i="26"/>
  <c r="S614" i="26"/>
  <c r="W623" i="26"/>
  <c r="W638" i="26"/>
  <c r="W639" i="26"/>
  <c r="W650" i="26"/>
  <c r="W651" i="26"/>
  <c r="W657" i="26"/>
  <c r="X657" i="26" s="1"/>
  <c r="Y657" i="26" s="1"/>
  <c r="Z657" i="26" s="1"/>
  <c r="W672" i="26"/>
  <c r="T674" i="26"/>
  <c r="U674" i="26" s="1"/>
  <c r="S674" i="26"/>
  <c r="T677" i="26"/>
  <c r="S677" i="26"/>
  <c r="W681" i="26"/>
  <c r="W683" i="26"/>
  <c r="U687" i="26"/>
  <c r="W687" i="26"/>
  <c r="W689" i="26"/>
  <c r="W690" i="26"/>
  <c r="X690" i="26" s="1"/>
  <c r="W693" i="26"/>
  <c r="X693" i="26" s="1"/>
  <c r="W696" i="26"/>
  <c r="T709" i="26"/>
  <c r="U709" i="26"/>
  <c r="S709" i="26"/>
  <c r="S722" i="26"/>
  <c r="T723" i="26"/>
  <c r="U723" i="26"/>
  <c r="S723" i="26"/>
  <c r="W755" i="26"/>
  <c r="W757" i="26"/>
  <c r="X757" i="26"/>
  <c r="W779" i="26"/>
  <c r="W781" i="26"/>
  <c r="W786" i="26"/>
  <c r="W788" i="26"/>
  <c r="U1048" i="26"/>
  <c r="W1048" i="26" s="1"/>
  <c r="U1051" i="26"/>
  <c r="W1051" i="26"/>
  <c r="W1071" i="26"/>
  <c r="X1071" i="26" s="1"/>
  <c r="AF32" i="26"/>
  <c r="T67" i="26"/>
  <c r="U67" i="26" s="1"/>
  <c r="S67" i="26"/>
  <c r="T81" i="26"/>
  <c r="S81" i="26"/>
  <c r="S89" i="26"/>
  <c r="T89" i="26"/>
  <c r="W89" i="26" s="1"/>
  <c r="T105" i="26"/>
  <c r="U105" i="26" s="1"/>
  <c r="S105" i="26"/>
  <c r="T106" i="26"/>
  <c r="U106" i="26" s="1"/>
  <c r="S106" i="26"/>
  <c r="T136" i="26"/>
  <c r="S136" i="26"/>
  <c r="T137" i="26"/>
  <c r="U137" i="26" s="1"/>
  <c r="S137" i="26"/>
  <c r="T152" i="26"/>
  <c r="U152" i="26" s="1"/>
  <c r="S152" i="26"/>
  <c r="T153" i="26"/>
  <c r="U153" i="26" s="1"/>
  <c r="S153" i="26"/>
  <c r="T168" i="26"/>
  <c r="S168" i="26"/>
  <c r="T169" i="26"/>
  <c r="U169" i="26"/>
  <c r="S169" i="26"/>
  <c r="T184" i="26"/>
  <c r="U184" i="26" s="1"/>
  <c r="S184" i="26"/>
  <c r="T185" i="26"/>
  <c r="U185" i="26" s="1"/>
  <c r="S185" i="26"/>
  <c r="T200" i="26"/>
  <c r="S200" i="26"/>
  <c r="T201" i="26"/>
  <c r="U201" i="26" s="1"/>
  <c r="S201" i="26"/>
  <c r="T216" i="26"/>
  <c r="U216" i="26"/>
  <c r="S216" i="26"/>
  <c r="S224" i="26"/>
  <c r="T224" i="26"/>
  <c r="T248" i="26"/>
  <c r="S248" i="26"/>
  <c r="S256" i="26"/>
  <c r="T256" i="26"/>
  <c r="Y265" i="26"/>
  <c r="T280" i="26"/>
  <c r="S280" i="26"/>
  <c r="S288" i="26"/>
  <c r="T288" i="26"/>
  <c r="S294" i="26"/>
  <c r="T294" i="26"/>
  <c r="U294" i="26" s="1"/>
  <c r="S324" i="26"/>
  <c r="T324" i="26"/>
  <c r="S326" i="26"/>
  <c r="T326" i="26"/>
  <c r="U326" i="26" s="1"/>
  <c r="S340" i="26"/>
  <c r="T340" i="26"/>
  <c r="S342" i="26"/>
  <c r="T342" i="26"/>
  <c r="U342" i="26"/>
  <c r="S356" i="26"/>
  <c r="T356" i="26"/>
  <c r="T360" i="26"/>
  <c r="S360" i="26"/>
  <c r="S364" i="26"/>
  <c r="T364" i="26"/>
  <c r="S401" i="26"/>
  <c r="T401" i="26"/>
  <c r="U401" i="26" s="1"/>
  <c r="T409" i="26"/>
  <c r="U409" i="26" s="1"/>
  <c r="S409" i="26"/>
  <c r="S425" i="26"/>
  <c r="T425" i="26"/>
  <c r="U425" i="26" s="1"/>
  <c r="W425" i="26" s="1"/>
  <c r="T426" i="26"/>
  <c r="U426" i="26" s="1"/>
  <c r="W426" i="26" s="1"/>
  <c r="S426" i="26"/>
  <c r="T443" i="26"/>
  <c r="S443" i="26"/>
  <c r="T459" i="26"/>
  <c r="S459" i="26"/>
  <c r="AD515" i="26"/>
  <c r="T525" i="26"/>
  <c r="U525" i="26" s="1"/>
  <c r="S525" i="26"/>
  <c r="S539" i="26"/>
  <c r="T542" i="26"/>
  <c r="U542" i="26" s="1"/>
  <c r="S542" i="26"/>
  <c r="S547" i="26"/>
  <c r="S550" i="26"/>
  <c r="T550" i="26"/>
  <c r="S555" i="26"/>
  <c r="T564" i="26"/>
  <c r="U564" i="26" s="1"/>
  <c r="S564" i="26"/>
  <c r="W566" i="26"/>
  <c r="S571" i="26"/>
  <c r="T580" i="26"/>
  <c r="U580" i="26" s="1"/>
  <c r="S580" i="26"/>
  <c r="W585" i="26"/>
  <c r="S587" i="26"/>
  <c r="T596" i="26"/>
  <c r="U596" i="26" s="1"/>
  <c r="S596" i="26"/>
  <c r="S603" i="26"/>
  <c r="T612" i="26"/>
  <c r="U612" i="26" s="1"/>
  <c r="S612" i="26"/>
  <c r="S619" i="26"/>
  <c r="T630" i="26"/>
  <c r="U630" i="26" s="1"/>
  <c r="S630" i="26"/>
  <c r="S635" i="26"/>
  <c r="T636" i="26"/>
  <c r="S636" i="26"/>
  <c r="T645" i="26"/>
  <c r="U645" i="26"/>
  <c r="S645" i="26"/>
  <c r="T684" i="26"/>
  <c r="U684" i="26" s="1"/>
  <c r="S684" i="26"/>
  <c r="W714" i="26"/>
  <c r="T725" i="26"/>
  <c r="S725" i="26"/>
  <c r="S730" i="26"/>
  <c r="U1064" i="26"/>
  <c r="W1064" i="26" s="1"/>
  <c r="W1065" i="26"/>
  <c r="U1067" i="26"/>
  <c r="W1067" i="26" s="1"/>
  <c r="W1068" i="26"/>
  <c r="T795" i="26"/>
  <c r="S795" i="26"/>
  <c r="T811" i="26"/>
  <c r="U811" i="26" s="1"/>
  <c r="S811" i="26"/>
  <c r="T827" i="26"/>
  <c r="U827" i="26"/>
  <c r="S827" i="26"/>
  <c r="T843" i="26"/>
  <c r="U843" i="26" s="1"/>
  <c r="S843" i="26"/>
  <c r="T859" i="26"/>
  <c r="U859" i="26" s="1"/>
  <c r="S859" i="26"/>
  <c r="T875" i="26"/>
  <c r="U875" i="26" s="1"/>
  <c r="S875" i="26"/>
  <c r="T891" i="26"/>
  <c r="U891" i="26" s="1"/>
  <c r="S891" i="26"/>
  <c r="T907" i="26"/>
  <c r="U907" i="26" s="1"/>
  <c r="S907" i="26"/>
  <c r="S1010" i="26"/>
  <c r="W1012" i="26"/>
  <c r="S1026" i="26"/>
  <c r="W1028" i="26"/>
  <c r="S1054" i="26"/>
  <c r="W1072" i="26"/>
  <c r="T1090" i="26"/>
  <c r="S1090" i="26"/>
  <c r="AF1129" i="26"/>
  <c r="AD1129" i="26"/>
  <c r="AF1133" i="26"/>
  <c r="AD1133" i="26"/>
  <c r="AF1137" i="26"/>
  <c r="AD1137" i="26"/>
  <c r="AF1141" i="26"/>
  <c r="AD1141" i="26"/>
  <c r="AF1145" i="26"/>
  <c r="AD1145" i="26"/>
  <c r="AF1149" i="26"/>
  <c r="AD1149" i="26"/>
  <c r="AF1153" i="26"/>
  <c r="AD1153" i="26"/>
  <c r="AF1157" i="26"/>
  <c r="AD1157" i="26"/>
  <c r="AF1161" i="26"/>
  <c r="AD1161" i="26"/>
  <c r="AF1165" i="26"/>
  <c r="AD1165" i="26"/>
  <c r="AF1169" i="26"/>
  <c r="AD1169" i="26"/>
  <c r="AF1173" i="26"/>
  <c r="AD1173" i="26"/>
  <c r="S1199" i="26"/>
  <c r="T1201" i="26"/>
  <c r="S1201" i="26"/>
  <c r="U293" i="28"/>
  <c r="U292" i="28"/>
  <c r="S628" i="26"/>
  <c r="T637" i="26"/>
  <c r="S638" i="26"/>
  <c r="S644" i="26"/>
  <c r="T646" i="26"/>
  <c r="W646" i="26" s="1"/>
  <c r="T653" i="26"/>
  <c r="U653" i="26" s="1"/>
  <c r="T669" i="26"/>
  <c r="W669" i="26" s="1"/>
  <c r="T676" i="26"/>
  <c r="S683" i="26"/>
  <c r="T685" i="26"/>
  <c r="T692" i="26"/>
  <c r="U692" i="26" s="1"/>
  <c r="S699" i="26"/>
  <c r="T701" i="26"/>
  <c r="T708" i="26"/>
  <c r="S715" i="26"/>
  <c r="T717" i="26"/>
  <c r="W717" i="26" s="1"/>
  <c r="T724" i="26"/>
  <c r="U724" i="26" s="1"/>
  <c r="T732" i="26"/>
  <c r="U732" i="26" s="1"/>
  <c r="S733" i="26"/>
  <c r="S739" i="26"/>
  <c r="S740" i="26"/>
  <c r="T748" i="26"/>
  <c r="U748" i="26" s="1"/>
  <c r="S749" i="26"/>
  <c r="S755" i="26"/>
  <c r="S756" i="26"/>
  <c r="T764" i="26"/>
  <c r="U764" i="26" s="1"/>
  <c r="S765" i="26"/>
  <c r="S771" i="26"/>
  <c r="S772" i="26"/>
  <c r="T780" i="26"/>
  <c r="U780" i="26"/>
  <c r="S781" i="26"/>
  <c r="S787" i="26"/>
  <c r="S788" i="26"/>
  <c r="S798" i="26"/>
  <c r="W798" i="26"/>
  <c r="X798" i="26"/>
  <c r="T802" i="26"/>
  <c r="U802" i="26" s="1"/>
  <c r="S814" i="26"/>
  <c r="W814" i="26"/>
  <c r="T818" i="26"/>
  <c r="U818" i="26" s="1"/>
  <c r="W819" i="26"/>
  <c r="S830" i="26"/>
  <c r="W830" i="26"/>
  <c r="T834" i="26"/>
  <c r="U834" i="26" s="1"/>
  <c r="S846" i="26"/>
  <c r="W846" i="26"/>
  <c r="T850" i="26"/>
  <c r="S862" i="26"/>
  <c r="W862" i="26"/>
  <c r="T866" i="26"/>
  <c r="W867" i="26"/>
  <c r="S878" i="26"/>
  <c r="W878" i="26"/>
  <c r="T882" i="26"/>
  <c r="W883" i="26"/>
  <c r="X883" i="26" s="1"/>
  <c r="S894" i="26"/>
  <c r="W894" i="26"/>
  <c r="T898" i="26"/>
  <c r="W899" i="26"/>
  <c r="W905" i="26"/>
  <c r="X905" i="26" s="1"/>
  <c r="S910" i="26"/>
  <c r="W910" i="26"/>
  <c r="S914" i="26"/>
  <c r="S918" i="26"/>
  <c r="S922" i="26"/>
  <c r="W922" i="26"/>
  <c r="S925" i="26"/>
  <c r="T929" i="26"/>
  <c r="U929" i="26" s="1"/>
  <c r="T933" i="26"/>
  <c r="U933" i="26" s="1"/>
  <c r="T937" i="26"/>
  <c r="U937" i="26" s="1"/>
  <c r="T940" i="26"/>
  <c r="W940" i="26" s="1"/>
  <c r="X940" i="26" s="1"/>
  <c r="Y940" i="26" s="1"/>
  <c r="T949" i="26"/>
  <c r="S949" i="26"/>
  <c r="T950" i="26"/>
  <c r="U950" i="26" s="1"/>
  <c r="T965" i="26"/>
  <c r="U965" i="26" s="1"/>
  <c r="S965" i="26"/>
  <c r="T966" i="26"/>
  <c r="U966" i="26" s="1"/>
  <c r="T981" i="26"/>
  <c r="U981" i="26" s="1"/>
  <c r="S981" i="26"/>
  <c r="T982" i="26"/>
  <c r="U982" i="26" s="1"/>
  <c r="T997" i="26"/>
  <c r="U997" i="26" s="1"/>
  <c r="S997" i="26"/>
  <c r="T998" i="26"/>
  <c r="U998" i="26" s="1"/>
  <c r="S1011" i="26"/>
  <c r="T1016" i="26"/>
  <c r="U1016" i="26" s="1"/>
  <c r="S1020" i="26"/>
  <c r="S1023" i="26"/>
  <c r="S1027" i="26"/>
  <c r="T1030" i="26"/>
  <c r="T1046" i="26"/>
  <c r="S1048" i="26"/>
  <c r="S1051" i="26"/>
  <c r="S1055" i="26"/>
  <c r="T1060" i="26"/>
  <c r="U1060" i="26" s="1"/>
  <c r="W1060" i="26" s="1"/>
  <c r="S1064" i="26"/>
  <c r="S1067" i="26"/>
  <c r="S1071" i="26"/>
  <c r="T1076" i="26"/>
  <c r="U1076" i="26" s="1"/>
  <c r="W1076" i="26" s="1"/>
  <c r="X1076" i="26" s="1"/>
  <c r="W1084" i="26"/>
  <c r="X1084" i="26" s="1"/>
  <c r="U1199" i="26"/>
  <c r="W1199" i="26"/>
  <c r="U162" i="28"/>
  <c r="W735" i="26"/>
  <c r="W745" i="26"/>
  <c r="W751" i="26"/>
  <c r="W761" i="26"/>
  <c r="W767" i="26"/>
  <c r="W783" i="26"/>
  <c r="S804" i="26"/>
  <c r="T805" i="26"/>
  <c r="U805" i="26"/>
  <c r="S805" i="26"/>
  <c r="S820" i="26"/>
  <c r="T821" i="26"/>
  <c r="U821" i="26"/>
  <c r="S821" i="26"/>
  <c r="W824" i="26"/>
  <c r="S836" i="26"/>
  <c r="T837" i="26"/>
  <c r="U837" i="26" s="1"/>
  <c r="S837" i="26"/>
  <c r="W840" i="26"/>
  <c r="X840" i="26" s="1"/>
  <c r="Y840" i="26" s="1"/>
  <c r="S852" i="26"/>
  <c r="T853" i="26"/>
  <c r="U853" i="26" s="1"/>
  <c r="S853" i="26"/>
  <c r="S868" i="26"/>
  <c r="T869" i="26"/>
  <c r="U869" i="26" s="1"/>
  <c r="S869" i="26"/>
  <c r="W872" i="26"/>
  <c r="S884" i="26"/>
  <c r="T885" i="26"/>
  <c r="U885" i="26" s="1"/>
  <c r="S885" i="26"/>
  <c r="S900" i="26"/>
  <c r="T901" i="26"/>
  <c r="U901" i="26" s="1"/>
  <c r="S901" i="26"/>
  <c r="W904" i="26"/>
  <c r="T915" i="26"/>
  <c r="S915" i="26"/>
  <c r="T919" i="26"/>
  <c r="U919" i="26" s="1"/>
  <c r="S919" i="26"/>
  <c r="T944" i="26"/>
  <c r="U944" i="26" s="1"/>
  <c r="S944" i="26"/>
  <c r="W947" i="26"/>
  <c r="X947" i="26" s="1"/>
  <c r="W957" i="26"/>
  <c r="W963" i="26"/>
  <c r="W973" i="26"/>
  <c r="W989" i="26"/>
  <c r="W995" i="26"/>
  <c r="X995" i="26" s="1"/>
  <c r="W1013" i="26"/>
  <c r="W1025" i="26"/>
  <c r="W1029" i="26"/>
  <c r="W1057" i="26"/>
  <c r="W1079" i="26"/>
  <c r="S1082" i="26"/>
  <c r="T1082" i="26"/>
  <c r="U1082" i="26" s="1"/>
  <c r="W1082" i="26" s="1"/>
  <c r="S1084" i="26"/>
  <c r="W1089" i="26"/>
  <c r="AF1127" i="26"/>
  <c r="AD1127" i="26"/>
  <c r="AF1131" i="26"/>
  <c r="AD1131" i="26"/>
  <c r="AF1135" i="26"/>
  <c r="AD1135" i="26"/>
  <c r="AF1139" i="26"/>
  <c r="AD1139" i="26"/>
  <c r="AF1143" i="26"/>
  <c r="AD1143" i="26"/>
  <c r="AF1147" i="26"/>
  <c r="AD1147" i="26"/>
  <c r="AF1151" i="26"/>
  <c r="AD1151" i="26"/>
  <c r="AF1155" i="26"/>
  <c r="AD1155" i="26"/>
  <c r="AF1159" i="26"/>
  <c r="AD1159" i="26"/>
  <c r="AF1163" i="26"/>
  <c r="AD1163" i="26"/>
  <c r="AF1167" i="26"/>
  <c r="AD1167" i="26"/>
  <c r="AF1171" i="26"/>
  <c r="AD1171" i="26"/>
  <c r="AF1175" i="26"/>
  <c r="AD1175" i="26"/>
  <c r="T1204" i="26"/>
  <c r="S1204" i="26"/>
  <c r="U1207" i="26"/>
  <c r="W1207" i="26"/>
  <c r="X1207" i="26" s="1"/>
  <c r="AF11" i="27"/>
  <c r="AF10" i="27" s="1"/>
  <c r="P431" i="28"/>
  <c r="U482" i="28"/>
  <c r="S731" i="26"/>
  <c r="S741" i="26"/>
  <c r="S747" i="26"/>
  <c r="S757" i="26"/>
  <c r="S763" i="26"/>
  <c r="S773" i="26"/>
  <c r="S779" i="26"/>
  <c r="S789" i="26"/>
  <c r="S794" i="26"/>
  <c r="S810" i="26"/>
  <c r="S826" i="26"/>
  <c r="S842" i="26"/>
  <c r="S858" i="26"/>
  <c r="S874" i="26"/>
  <c r="S890" i="26"/>
  <c r="S906" i="26"/>
  <c r="W913" i="26"/>
  <c r="X913" i="26" s="1"/>
  <c r="S923" i="26"/>
  <c r="W933" i="26"/>
  <c r="X933" i="26" s="1"/>
  <c r="S958" i="26"/>
  <c r="T959" i="26"/>
  <c r="U959" i="26" s="1"/>
  <c r="S959" i="26"/>
  <c r="W962" i="26"/>
  <c r="S974" i="26"/>
  <c r="T975" i="26"/>
  <c r="U975" i="26" s="1"/>
  <c r="S975" i="26"/>
  <c r="S990" i="26"/>
  <c r="T991" i="26"/>
  <c r="U991" i="26" s="1"/>
  <c r="S991" i="26"/>
  <c r="W994" i="26"/>
  <c r="X994" i="26" s="1"/>
  <c r="S1006" i="26"/>
  <c r="T1007" i="26"/>
  <c r="S1007" i="26"/>
  <c r="W1010" i="26"/>
  <c r="S1014" i="26"/>
  <c r="S1021" i="26"/>
  <c r="S1024" i="26"/>
  <c r="T1034" i="26"/>
  <c r="S1042" i="26"/>
  <c r="S1049" i="26"/>
  <c r="S1052" i="26"/>
  <c r="S1058" i="26"/>
  <c r="S1065" i="26"/>
  <c r="S1068" i="26"/>
  <c r="S1074" i="26"/>
  <c r="S1079" i="26"/>
  <c r="S1089" i="26"/>
  <c r="W1097" i="26"/>
  <c r="W1105" i="26"/>
  <c r="U363" i="28"/>
  <c r="U60" i="28"/>
  <c r="U136" i="28"/>
  <c r="U507" i="28"/>
  <c r="AF11" i="29"/>
  <c r="AF10" i="29" s="1"/>
  <c r="U86" i="28"/>
  <c r="U216" i="28"/>
  <c r="P505" i="28"/>
  <c r="T48" i="21"/>
  <c r="U48" i="21"/>
  <c r="V48" i="21" s="1"/>
  <c r="X48" i="21" s="1"/>
  <c r="U340" i="28"/>
  <c r="U506" i="28"/>
  <c r="U12" i="27"/>
  <c r="V12" i="27" s="1"/>
  <c r="T12" i="27"/>
  <c r="Y40" i="29"/>
  <c r="Y30" i="29"/>
  <c r="Y41" i="29"/>
  <c r="V22" i="29"/>
  <c r="X22" i="29" s="1"/>
  <c r="Y22" i="29" s="1"/>
  <c r="Y14" i="29"/>
  <c r="V13" i="29"/>
  <c r="X13" i="29" s="1"/>
  <c r="Y13" i="29" s="1"/>
  <c r="Y42" i="29"/>
  <c r="Z42" i="29" s="1"/>
  <c r="Y34" i="29"/>
  <c r="X21" i="29"/>
  <c r="Y16" i="29"/>
  <c r="X39" i="29"/>
  <c r="X20" i="29"/>
  <c r="Y20" i="29" s="1"/>
  <c r="Y29" i="34"/>
  <c r="N385" i="28"/>
  <c r="X15" i="29"/>
  <c r="X19" i="29"/>
  <c r="Y18" i="29"/>
  <c r="X12" i="34"/>
  <c r="Y12" i="34" s="1"/>
  <c r="X14" i="34"/>
  <c r="X16" i="34"/>
  <c r="Y16" i="34" s="1"/>
  <c r="X22" i="34"/>
  <c r="Y22" i="34" s="1"/>
  <c r="X27" i="34"/>
  <c r="X30" i="34"/>
  <c r="X31" i="34"/>
  <c r="X44" i="34"/>
  <c r="Y45" i="34"/>
  <c r="Z45" i="34" s="1"/>
  <c r="AA45" i="34" s="1"/>
  <c r="T40" i="34"/>
  <c r="U40" i="34"/>
  <c r="Y29" i="29"/>
  <c r="Y53" i="34"/>
  <c r="X13" i="34"/>
  <c r="X19" i="34"/>
  <c r="Y19" i="34" s="1"/>
  <c r="X21" i="34"/>
  <c r="X23" i="34"/>
  <c r="Y23" i="34" s="1"/>
  <c r="X25" i="34"/>
  <c r="Z64" i="34"/>
  <c r="Y65" i="34"/>
  <c r="Y41" i="34"/>
  <c r="Y36" i="34"/>
  <c r="Z36" i="34" s="1"/>
  <c r="Y52" i="34"/>
  <c r="T37" i="34"/>
  <c r="U37" i="34"/>
  <c r="X62" i="34"/>
  <c r="Y48" i="34"/>
  <c r="Z48" i="34" s="1"/>
  <c r="AA48" i="34" s="1"/>
  <c r="T54" i="34"/>
  <c r="U54" i="34"/>
  <c r="X54" i="34" s="1"/>
  <c r="T50" i="34"/>
  <c r="U50" i="34"/>
  <c r="X25" i="29"/>
  <c r="X23" i="29"/>
  <c r="Y23" i="29" s="1"/>
  <c r="U98" i="30"/>
  <c r="V98" i="30"/>
  <c r="T98" i="30"/>
  <c r="X51" i="34"/>
  <c r="Y51" i="34" s="1"/>
  <c r="X26" i="29"/>
  <c r="X71" i="34"/>
  <c r="Y71" i="34" s="1"/>
  <c r="X39" i="34"/>
  <c r="Y39" i="34"/>
  <c r="Z39" i="34" s="1"/>
  <c r="X24" i="29"/>
  <c r="Y24" i="29" s="1"/>
  <c r="Z24" i="29" s="1"/>
  <c r="Z36" i="29"/>
  <c r="AA36" i="29" s="1"/>
  <c r="T67" i="34"/>
  <c r="U43" i="34"/>
  <c r="X67" i="34"/>
  <c r="I457" i="28"/>
  <c r="X51" i="29"/>
  <c r="U44" i="29"/>
  <c r="T44" i="29"/>
  <c r="U49" i="29"/>
  <c r="V49" i="29" s="1"/>
  <c r="T49" i="29"/>
  <c r="Y46" i="29"/>
  <c r="U48" i="29"/>
  <c r="V48" i="29" s="1"/>
  <c r="X48" i="29" s="1"/>
  <c r="T48" i="29"/>
  <c r="T45" i="29"/>
  <c r="U47" i="29"/>
  <c r="V47" i="29" s="1"/>
  <c r="X47" i="29" s="1"/>
  <c r="T47" i="29"/>
  <c r="T46" i="29"/>
  <c r="W674" i="26"/>
  <c r="X674" i="26" s="1"/>
  <c r="W652" i="26"/>
  <c r="X972" i="26"/>
  <c r="Y972" i="26" s="1"/>
  <c r="Z972" i="26" s="1"/>
  <c r="X864" i="26"/>
  <c r="X720" i="26"/>
  <c r="X694" i="26"/>
  <c r="Y694" i="26"/>
  <c r="X631" i="26"/>
  <c r="X407" i="26"/>
  <c r="Y407" i="26" s="1"/>
  <c r="X1024" i="26"/>
  <c r="Y1024" i="26" s="1"/>
  <c r="X960" i="26"/>
  <c r="Y960" i="26" s="1"/>
  <c r="Z960" i="26" s="1"/>
  <c r="X935" i="26"/>
  <c r="Y935" i="26" s="1"/>
  <c r="X914" i="26"/>
  <c r="Y914" i="26"/>
  <c r="Z914" i="26" s="1"/>
  <c r="X832" i="26"/>
  <c r="X726" i="26"/>
  <c r="X697" i="26"/>
  <c r="Y697" i="26"/>
  <c r="X544" i="26"/>
  <c r="Y544" i="26" s="1"/>
  <c r="X313" i="26"/>
  <c r="X319" i="26"/>
  <c r="W598" i="26"/>
  <c r="W716" i="26"/>
  <c r="X716" i="26" s="1"/>
  <c r="W675" i="26"/>
  <c r="W666" i="26"/>
  <c r="W548" i="26"/>
  <c r="X548" i="26" s="1"/>
  <c r="Y548" i="26" s="1"/>
  <c r="W590" i="26"/>
  <c r="X590" i="26" s="1"/>
  <c r="BJ1046" i="19"/>
  <c r="BJ1049" i="19"/>
  <c r="BK1049" i="19" s="1"/>
  <c r="X903" i="26"/>
  <c r="Y903" i="26" s="1"/>
  <c r="X470" i="26"/>
  <c r="X1021" i="26"/>
  <c r="X931" i="26"/>
  <c r="X911" i="26"/>
  <c r="X874" i="26"/>
  <c r="X610" i="26"/>
  <c r="X271" i="26"/>
  <c r="Y271" i="26" s="1"/>
  <c r="Z271" i="26" s="1"/>
  <c r="X900" i="26"/>
  <c r="Y900" i="26" s="1"/>
  <c r="X626" i="26"/>
  <c r="Y626" i="26" s="1"/>
  <c r="X267" i="26"/>
  <c r="Y267" i="26" s="1"/>
  <c r="X72" i="26"/>
  <c r="Y72" i="26" s="1"/>
  <c r="Y115" i="24"/>
  <c r="W654" i="26"/>
  <c r="X654" i="26" s="1"/>
  <c r="W700" i="26"/>
  <c r="X700" i="26" s="1"/>
  <c r="W606" i="26"/>
  <c r="BJ1100" i="11"/>
  <c r="X876" i="26"/>
  <c r="Y876" i="26" s="1"/>
  <c r="Z876" i="26" s="1"/>
  <c r="X817" i="26"/>
  <c r="X710" i="26"/>
  <c r="X971" i="26"/>
  <c r="X927" i="26"/>
  <c r="Y927" i="26" s="1"/>
  <c r="X844" i="26"/>
  <c r="X608" i="26"/>
  <c r="X807" i="26"/>
  <c r="Y1027" i="26"/>
  <c r="Z1027" i="26" s="1"/>
  <c r="AA1027" i="26" s="1"/>
  <c r="X948" i="26"/>
  <c r="Y948" i="26" s="1"/>
  <c r="X810" i="26"/>
  <c r="X594" i="26"/>
  <c r="X130" i="26"/>
  <c r="X102" i="26"/>
  <c r="Y102" i="26" s="1"/>
  <c r="X66" i="26"/>
  <c r="Y66" i="26" s="1"/>
  <c r="Z66" i="26" s="1"/>
  <c r="X871" i="26"/>
  <c r="Y871" i="26" s="1"/>
  <c r="X760" i="26"/>
  <c r="X704" i="26"/>
  <c r="Y704" i="26" s="1"/>
  <c r="X446" i="26"/>
  <c r="X1049" i="26"/>
  <c r="Y1049" i="26" s="1"/>
  <c r="Z1049" i="26" s="1"/>
  <c r="X970" i="26"/>
  <c r="X921" i="26"/>
  <c r="Y921" i="26" s="1"/>
  <c r="X839" i="26"/>
  <c r="X734" i="26"/>
  <c r="Y734" i="26" s="1"/>
  <c r="X643" i="26"/>
  <c r="Y643" i="26" s="1"/>
  <c r="X578" i="26"/>
  <c r="X800" i="26"/>
  <c r="X996" i="26"/>
  <c r="Y996" i="26" s="1"/>
  <c r="Z996" i="26" s="1"/>
  <c r="X791" i="26"/>
  <c r="Y791" i="26" s="1"/>
  <c r="X387" i="26"/>
  <c r="X58" i="26"/>
  <c r="U432" i="23"/>
  <c r="U360" i="23"/>
  <c r="U380" i="23"/>
  <c r="U93" i="23"/>
  <c r="U113" i="23"/>
  <c r="U137" i="23"/>
  <c r="U408" i="23"/>
  <c r="U376" i="23"/>
  <c r="U77" i="23"/>
  <c r="U520" i="23"/>
  <c r="U91" i="23"/>
  <c r="U236" i="23"/>
  <c r="U348" i="23"/>
  <c r="U247" i="23"/>
  <c r="U463" i="23"/>
  <c r="U523" i="23"/>
  <c r="U502" i="23"/>
  <c r="U183" i="23"/>
  <c r="U220" i="23"/>
  <c r="U374" i="23"/>
  <c r="U243" i="23"/>
  <c r="U471" i="23"/>
  <c r="U539" i="23"/>
  <c r="U147" i="23"/>
  <c r="U228" i="23"/>
  <c r="U440" i="23"/>
  <c r="W723" i="26"/>
  <c r="X723" i="26" s="1"/>
  <c r="W98" i="24"/>
  <c r="X98" i="24" s="1"/>
  <c r="I291" i="28"/>
  <c r="N291" i="28"/>
  <c r="X906" i="26"/>
  <c r="X884" i="26"/>
  <c r="X828" i="26"/>
  <c r="X799" i="26"/>
  <c r="Y799" i="26" s="1"/>
  <c r="Z799" i="26" s="1"/>
  <c r="X744" i="26"/>
  <c r="Y744" i="26" s="1"/>
  <c r="X702" i="26"/>
  <c r="Y702" i="26"/>
  <c r="Z702" i="26" s="1"/>
  <c r="X602" i="26"/>
  <c r="X1202" i="26"/>
  <c r="Y916" i="26"/>
  <c r="X801" i="26"/>
  <c r="X787" i="26"/>
  <c r="Y787" i="26" s="1"/>
  <c r="Z787" i="26" s="1"/>
  <c r="AA787" i="26" s="1"/>
  <c r="X756" i="26"/>
  <c r="Y756" i="26" s="1"/>
  <c r="X747" i="26"/>
  <c r="X695" i="26"/>
  <c r="X624" i="26"/>
  <c r="Y624" i="26" s="1"/>
  <c r="X868" i="26"/>
  <c r="Y868" i="26"/>
  <c r="X771" i="26"/>
  <c r="Y771" i="26" s="1"/>
  <c r="X733" i="26"/>
  <c r="X547" i="26"/>
  <c r="X235" i="26"/>
  <c r="Y17" i="21"/>
  <c r="Z17" i="21" s="1"/>
  <c r="X603" i="26"/>
  <c r="Y603" i="26" s="1"/>
  <c r="X571" i="26"/>
  <c r="Y571" i="26" s="1"/>
  <c r="Z571" i="26" s="1"/>
  <c r="X483" i="26"/>
  <c r="Y483" i="26" s="1"/>
  <c r="Z483" i="26" s="1"/>
  <c r="X317" i="26"/>
  <c r="X78" i="26"/>
  <c r="Y78" i="26" s="1"/>
  <c r="X743" i="26"/>
  <c r="Y743" i="26"/>
  <c r="Z743" i="26" s="1"/>
  <c r="N481" i="28"/>
  <c r="I481" i="28"/>
  <c r="X932" i="26"/>
  <c r="X852" i="26"/>
  <c r="Y852" i="26" s="1"/>
  <c r="X796" i="26"/>
  <c r="X699" i="26"/>
  <c r="Y699" i="26" s="1"/>
  <c r="Z699" i="26" s="1"/>
  <c r="AA699" i="26" s="1"/>
  <c r="X593" i="26"/>
  <c r="N161" i="28"/>
  <c r="I161" i="28"/>
  <c r="X858" i="26"/>
  <c r="Y858" i="26" s="1"/>
  <c r="Z858" i="26" s="1"/>
  <c r="X826" i="26"/>
  <c r="Y826" i="26" s="1"/>
  <c r="X794" i="26"/>
  <c r="Y794" i="26" s="1"/>
  <c r="Z794" i="26" s="1"/>
  <c r="X754" i="26"/>
  <c r="Y754" i="26" s="1"/>
  <c r="X721" i="26"/>
  <c r="X1033" i="26"/>
  <c r="Y1033" i="26" s="1"/>
  <c r="X836" i="26"/>
  <c r="Y836" i="26" s="1"/>
  <c r="Z836" i="26" s="1"/>
  <c r="X731" i="26"/>
  <c r="Y731" i="26" s="1"/>
  <c r="X667" i="26"/>
  <c r="Y667" i="26" s="1"/>
  <c r="Z667" i="26" s="1"/>
  <c r="X528" i="26"/>
  <c r="Y528" i="26" s="1"/>
  <c r="X420" i="26"/>
  <c r="Y420" i="26" s="1"/>
  <c r="X351" i="26"/>
  <c r="X295" i="26"/>
  <c r="Y295" i="26" s="1"/>
  <c r="X85" i="24"/>
  <c r="Y85" i="24" s="1"/>
  <c r="X727" i="26"/>
  <c r="Y727" i="26" s="1"/>
  <c r="X595" i="26"/>
  <c r="X466" i="26"/>
  <c r="Y466" i="26" s="1"/>
  <c r="X381" i="26"/>
  <c r="X198" i="26"/>
  <c r="Y198" i="26" s="1"/>
  <c r="X70" i="26"/>
  <c r="X100" i="24"/>
  <c r="Y100" i="24" s="1"/>
  <c r="BK1094" i="19"/>
  <c r="X307" i="26"/>
  <c r="Y307" i="26" s="1"/>
  <c r="Z34" i="29"/>
  <c r="W907" i="26"/>
  <c r="W709" i="26"/>
  <c r="X709" i="26"/>
  <c r="X928" i="26"/>
  <c r="Y928" i="26" s="1"/>
  <c r="Z928" i="26" s="1"/>
  <c r="X820" i="26"/>
  <c r="X790" i="26"/>
  <c r="Y790" i="26" s="1"/>
  <c r="Z790" i="26" s="1"/>
  <c r="X728" i="26"/>
  <c r="X618" i="26"/>
  <c r="X586" i="26"/>
  <c r="Y586" i="26" s="1"/>
  <c r="X792" i="26"/>
  <c r="Y792" i="26" s="1"/>
  <c r="Z792" i="26" s="1"/>
  <c r="X706" i="26"/>
  <c r="Y706" i="26" s="1"/>
  <c r="X804" i="26"/>
  <c r="Y804" i="26" s="1"/>
  <c r="Z804" i="26" s="1"/>
  <c r="X740" i="26"/>
  <c r="Y740" i="26" s="1"/>
  <c r="X527" i="26"/>
  <c r="Y527" i="26" s="1"/>
  <c r="Z527" i="26" s="1"/>
  <c r="X419" i="26"/>
  <c r="Y419" i="26" s="1"/>
  <c r="X245" i="26"/>
  <c r="Y245" i="26" s="1"/>
  <c r="X231" i="26"/>
  <c r="Y231" i="26" s="1"/>
  <c r="Z231" i="26" s="1"/>
  <c r="AA231" i="26" s="1"/>
  <c r="X587" i="26"/>
  <c r="Y587" i="26" s="1"/>
  <c r="X555" i="26"/>
  <c r="X376" i="26"/>
  <c r="X191" i="26"/>
  <c r="X127" i="26"/>
  <c r="Y127" i="26" s="1"/>
  <c r="Z127" i="26" s="1"/>
  <c r="X335" i="26"/>
  <c r="Y335" i="26" s="1"/>
  <c r="Z335" i="26" s="1"/>
  <c r="X210" i="26"/>
  <c r="Y210" i="26"/>
  <c r="Z292" i="26"/>
  <c r="W937" i="26"/>
  <c r="BJ1052" i="19"/>
  <c r="BK1052" i="19" s="1"/>
  <c r="X1017" i="26"/>
  <c r="Y1017" i="26" s="1"/>
  <c r="Z1017" i="26" s="1"/>
  <c r="X887" i="26"/>
  <c r="Y887" i="26"/>
  <c r="X860" i="26"/>
  <c r="Y860" i="26" s="1"/>
  <c r="Z860" i="26" s="1"/>
  <c r="X806" i="26"/>
  <c r="Y806" i="26" s="1"/>
  <c r="X766" i="26"/>
  <c r="Y766" i="26" s="1"/>
  <c r="Z766" i="26" s="1"/>
  <c r="X715" i="26"/>
  <c r="Y715" i="26" s="1"/>
  <c r="Z715" i="26" s="1"/>
  <c r="X1075" i="26"/>
  <c r="Y1075" i="26"/>
  <c r="X942" i="26"/>
  <c r="X877" i="26"/>
  <c r="Y877" i="26" s="1"/>
  <c r="X813" i="26"/>
  <c r="Y813" i="26" s="1"/>
  <c r="X789" i="26"/>
  <c r="Y789" i="26" s="1"/>
  <c r="X774" i="26"/>
  <c r="X749" i="26"/>
  <c r="Y749" i="26" s="1"/>
  <c r="X1100" i="26"/>
  <c r="Y1100" i="26" s="1"/>
  <c r="X918" i="26"/>
  <c r="Y918" i="26" s="1"/>
  <c r="X773" i="26"/>
  <c r="Y773" i="26" s="1"/>
  <c r="X753" i="26"/>
  <c r="Y753" i="26" s="1"/>
  <c r="X456" i="26"/>
  <c r="Y456" i="26" s="1"/>
  <c r="X413" i="26"/>
  <c r="Y413" i="26" s="1"/>
  <c r="X99" i="26"/>
  <c r="Y99" i="26"/>
  <c r="X52" i="26"/>
  <c r="X212" i="24"/>
  <c r="X579" i="26"/>
  <c r="Y579" i="26" s="1"/>
  <c r="X416" i="26"/>
  <c r="Y416" i="26" s="1"/>
  <c r="X123" i="26"/>
  <c r="X378" i="26"/>
  <c r="Y378" i="26"/>
  <c r="Y49" i="21"/>
  <c r="U559" i="23"/>
  <c r="U571" i="23"/>
  <c r="U587" i="23"/>
  <c r="U603" i="23"/>
  <c r="U619" i="23"/>
  <c r="U13" i="23"/>
  <c r="U347" i="23"/>
  <c r="U363" i="23"/>
  <c r="U370" i="23"/>
  <c r="U382" i="23"/>
  <c r="U442" i="23"/>
  <c r="U454" i="23"/>
  <c r="U469" i="23"/>
  <c r="U481" i="23"/>
  <c r="U493" i="23"/>
  <c r="U501" i="23"/>
  <c r="U513" i="23"/>
  <c r="U540" i="23"/>
  <c r="U563" i="23"/>
  <c r="U579" i="23"/>
  <c r="U595" i="23"/>
  <c r="U611" i="23"/>
  <c r="U643" i="23"/>
  <c r="U17" i="23"/>
  <c r="U351" i="23"/>
  <c r="U366" i="23"/>
  <c r="U378" i="23"/>
  <c r="U386" i="23"/>
  <c r="U394" i="23"/>
  <c r="U450" i="23"/>
  <c r="U458" i="23"/>
  <c r="U465" i="23"/>
  <c r="U485" i="23"/>
  <c r="U497" i="23"/>
  <c r="U509" i="23"/>
  <c r="U552" i="23"/>
  <c r="U547" i="23"/>
  <c r="U555" i="23"/>
  <c r="U491" i="23"/>
  <c r="U368" i="23"/>
  <c r="U398" i="23"/>
  <c r="U406" i="23"/>
  <c r="U414" i="23"/>
  <c r="U422" i="23"/>
  <c r="U441" i="23"/>
  <c r="U449" i="23"/>
  <c r="U457" i="23"/>
  <c r="U551" i="23"/>
  <c r="U589" i="23"/>
  <c r="U521" i="23"/>
  <c r="U817" i="23"/>
  <c r="U364" i="23"/>
  <c r="U372" i="23"/>
  <c r="U627" i="23"/>
  <c r="U647" i="23"/>
  <c r="U402" i="23"/>
  <c r="U410" i="23"/>
  <c r="U418" i="23"/>
  <c r="U625" i="23"/>
  <c r="U597" i="23"/>
  <c r="U650" i="23"/>
  <c r="U639" i="23"/>
  <c r="U426" i="23"/>
  <c r="U593" i="23"/>
  <c r="U653" i="23"/>
  <c r="U635" i="23"/>
  <c r="Y25" i="29"/>
  <c r="N457" i="28"/>
  <c r="Z65" i="34"/>
  <c r="AA65" i="34" s="1"/>
  <c r="Y44" i="34"/>
  <c r="U61" i="28"/>
  <c r="X1105" i="26"/>
  <c r="X1010" i="26"/>
  <c r="Y1010" i="26" s="1"/>
  <c r="X962" i="26"/>
  <c r="X1089" i="26"/>
  <c r="X1079" i="26"/>
  <c r="Y1079" i="26" s="1"/>
  <c r="X745" i="26"/>
  <c r="U163" i="28"/>
  <c r="W982" i="26"/>
  <c r="X982" i="26" s="1"/>
  <c r="Y982" i="26" s="1"/>
  <c r="W708" i="26"/>
  <c r="U708" i="26"/>
  <c r="U1090" i="26"/>
  <c r="W1090" i="26" s="1"/>
  <c r="W885" i="26"/>
  <c r="X714" i="26"/>
  <c r="Y714" i="26" s="1"/>
  <c r="X566" i="26"/>
  <c r="U256" i="26"/>
  <c r="W256" i="26"/>
  <c r="W216" i="26"/>
  <c r="X216" i="26" s="1"/>
  <c r="U200" i="26"/>
  <c r="W200" i="26"/>
  <c r="W184" i="26"/>
  <c r="X184" i="26" s="1"/>
  <c r="U168" i="26"/>
  <c r="W168" i="26"/>
  <c r="W152" i="26"/>
  <c r="U136" i="26"/>
  <c r="W136" i="26"/>
  <c r="W827" i="26"/>
  <c r="X781" i="26"/>
  <c r="W748" i="26"/>
  <c r="X689" i="26"/>
  <c r="X681" i="26"/>
  <c r="X672" i="26"/>
  <c r="X650" i="26"/>
  <c r="Y650" i="26" s="1"/>
  <c r="W613" i="26"/>
  <c r="U613" i="26"/>
  <c r="U581" i="26"/>
  <c r="U489" i="26"/>
  <c r="W489" i="26"/>
  <c r="X489" i="26" s="1"/>
  <c r="U481" i="26"/>
  <c r="W481" i="26" s="1"/>
  <c r="X384" i="26"/>
  <c r="Z310" i="26"/>
  <c r="AA310" i="26"/>
  <c r="X299" i="26"/>
  <c r="X190" i="26"/>
  <c r="X126" i="26"/>
  <c r="U18" i="26"/>
  <c r="W18" i="26"/>
  <c r="W991" i="26"/>
  <c r="W805" i="26"/>
  <c r="X805" i="26" s="1"/>
  <c r="X763" i="26"/>
  <c r="Y763" i="26" s="1"/>
  <c r="X730" i="26"/>
  <c r="Y730" i="26" s="1"/>
  <c r="Z730" i="26" s="1"/>
  <c r="U604" i="26"/>
  <c r="X464" i="26"/>
  <c r="Y464" i="26" s="1"/>
  <c r="U332" i="26"/>
  <c r="W332" i="26"/>
  <c r="X279" i="26"/>
  <c r="W264" i="26"/>
  <c r="X264" i="26" s="1"/>
  <c r="X247" i="26"/>
  <c r="U232" i="26"/>
  <c r="X215" i="26"/>
  <c r="U192" i="26"/>
  <c r="W192" i="26"/>
  <c r="W161" i="26"/>
  <c r="X161" i="26" s="1"/>
  <c r="X151" i="26"/>
  <c r="Y151" i="26" s="1"/>
  <c r="U128" i="26"/>
  <c r="U122" i="26"/>
  <c r="W122" i="26"/>
  <c r="X122" i="26" s="1"/>
  <c r="X59" i="26"/>
  <c r="X925" i="26"/>
  <c r="W875" i="26"/>
  <c r="W630" i="26"/>
  <c r="X630" i="26" s="1"/>
  <c r="Y366" i="26"/>
  <c r="U300" i="26"/>
  <c r="W189" i="26"/>
  <c r="U189" i="26"/>
  <c r="X163" i="26"/>
  <c r="Y163" i="26" s="1"/>
  <c r="U156" i="26"/>
  <c r="W156" i="26"/>
  <c r="X119" i="26"/>
  <c r="W342" i="26"/>
  <c r="W197" i="26"/>
  <c r="W133" i="26"/>
  <c r="X133" i="26" s="1"/>
  <c r="V25" i="21"/>
  <c r="X25" i="21" s="1"/>
  <c r="U434" i="24"/>
  <c r="W434" i="24" s="1"/>
  <c r="W365" i="26"/>
  <c r="W205" i="24"/>
  <c r="U207" i="24"/>
  <c r="W207" i="24" s="1"/>
  <c r="X90" i="24"/>
  <c r="W612" i="26"/>
  <c r="X612" i="26" s="1"/>
  <c r="W580" i="26"/>
  <c r="W541" i="26"/>
  <c r="X541" i="26" s="1"/>
  <c r="W181" i="26"/>
  <c r="Z83" i="26"/>
  <c r="AC43" i="21"/>
  <c r="AE43" i="21" s="1"/>
  <c r="W653" i="26"/>
  <c r="X653" i="26" s="1"/>
  <c r="W456" i="24"/>
  <c r="X456" i="24" s="1"/>
  <c r="U423" i="24"/>
  <c r="W423" i="24" s="1"/>
  <c r="U419" i="24"/>
  <c r="W419" i="24" s="1"/>
  <c r="X419" i="24" s="1"/>
  <c r="U417" i="24"/>
  <c r="W417" i="24" s="1"/>
  <c r="U202" i="24"/>
  <c r="U77" i="24"/>
  <c r="W77" i="24"/>
  <c r="U61" i="24"/>
  <c r="U45" i="24"/>
  <c r="W45" i="24"/>
  <c r="U29" i="24"/>
  <c r="BH1064" i="19"/>
  <c r="BJ1064" i="19"/>
  <c r="BM1101" i="11"/>
  <c r="BN1101" i="11" s="1"/>
  <c r="BP1101" i="11" s="1"/>
  <c r="BH15" i="11"/>
  <c r="BJ15" i="11"/>
  <c r="BK1080" i="19"/>
  <c r="BL1080" i="19" s="1"/>
  <c r="BL1045" i="19"/>
  <c r="AB63" i="21"/>
  <c r="AG63" i="21" s="1"/>
  <c r="Y67" i="34"/>
  <c r="Y31" i="34"/>
  <c r="I385" i="28"/>
  <c r="Y21" i="29"/>
  <c r="Z21" i="29"/>
  <c r="X989" i="26"/>
  <c r="Y989" i="26"/>
  <c r="X973" i="26"/>
  <c r="X957" i="26"/>
  <c r="Y957" i="26" s="1"/>
  <c r="X767" i="26"/>
  <c r="Y767" i="26" s="1"/>
  <c r="X735" i="26"/>
  <c r="Y735" i="26" s="1"/>
  <c r="Z735" i="26" s="1"/>
  <c r="X1199" i="26"/>
  <c r="Y1199" i="26" s="1"/>
  <c r="Z1199" i="26" s="1"/>
  <c r="W998" i="26"/>
  <c r="X899" i="26"/>
  <c r="X867" i="26"/>
  <c r="X819" i="26"/>
  <c r="W724" i="26"/>
  <c r="X724" i="26" s="1"/>
  <c r="U1201" i="26"/>
  <c r="W1201" i="26" s="1"/>
  <c r="X1072" i="26"/>
  <c r="X1012" i="26"/>
  <c r="Y1012" i="26"/>
  <c r="W997" i="26"/>
  <c r="X907" i="26"/>
  <c r="W764" i="26"/>
  <c r="U443" i="26"/>
  <c r="W443" i="26" s="1"/>
  <c r="U224" i="26"/>
  <c r="W224" i="26"/>
  <c r="X1051" i="26"/>
  <c r="W944" i="26"/>
  <c r="X779" i="26"/>
  <c r="Y779" i="26"/>
  <c r="X696" i="26"/>
  <c r="X687" i="26"/>
  <c r="X675" i="26"/>
  <c r="X666" i="26"/>
  <c r="X575" i="26"/>
  <c r="X305" i="26"/>
  <c r="X262" i="26"/>
  <c r="U212" i="26"/>
  <c r="W212" i="26"/>
  <c r="X212" i="26"/>
  <c r="Y212" i="26" s="1"/>
  <c r="W180" i="26"/>
  <c r="U148" i="26"/>
  <c r="W148" i="26"/>
  <c r="W975" i="26"/>
  <c r="W837" i="26"/>
  <c r="X837" i="26" s="1"/>
  <c r="X772" i="26"/>
  <c r="Y772" i="26" s="1"/>
  <c r="X741" i="26"/>
  <c r="X718" i="26"/>
  <c r="Y718" i="26" s="1"/>
  <c r="W668" i="26"/>
  <c r="U668" i="26"/>
  <c r="X635" i="26"/>
  <c r="Y635" i="26" s="1"/>
  <c r="U620" i="26"/>
  <c r="W620" i="26"/>
  <c r="X620" i="26" s="1"/>
  <c r="U556" i="26"/>
  <c r="W556" i="26"/>
  <c r="X458" i="26"/>
  <c r="Y458" i="26" s="1"/>
  <c r="Z458" i="26" s="1"/>
  <c r="X448" i="26"/>
  <c r="X363" i="26"/>
  <c r="U348" i="26"/>
  <c r="W348" i="26"/>
  <c r="X323" i="26"/>
  <c r="U318" i="26"/>
  <c r="W318" i="26"/>
  <c r="X287" i="26"/>
  <c r="X255" i="26"/>
  <c r="X223" i="26"/>
  <c r="Y223" i="26" s="1"/>
  <c r="U208" i="26"/>
  <c r="W208" i="26"/>
  <c r="X186" i="26"/>
  <c r="Y186" i="26" s="1"/>
  <c r="U177" i="26"/>
  <c r="W177" i="26"/>
  <c r="X167" i="26"/>
  <c r="U144" i="26"/>
  <c r="W144" i="26"/>
  <c r="U114" i="26"/>
  <c r="X80" i="26"/>
  <c r="Y80" i="26" s="1"/>
  <c r="X983" i="26"/>
  <c r="X951" i="26"/>
  <c r="W843" i="26"/>
  <c r="X719" i="26"/>
  <c r="Y719" i="26"/>
  <c r="X433" i="26"/>
  <c r="Y433" i="26" s="1"/>
  <c r="W333" i="26"/>
  <c r="U333" i="26"/>
  <c r="U304" i="26"/>
  <c r="W304" i="26"/>
  <c r="X304" i="26" s="1"/>
  <c r="X211" i="26"/>
  <c r="U204" i="26"/>
  <c r="W204" i="26"/>
  <c r="W173" i="26"/>
  <c r="X173" i="26" s="1"/>
  <c r="Y173" i="26" s="1"/>
  <c r="U173" i="26"/>
  <c r="X147" i="26"/>
  <c r="Y147" i="26" s="1"/>
  <c r="U140" i="26"/>
  <c r="W140" i="26"/>
  <c r="X104" i="26"/>
  <c r="U61" i="26"/>
  <c r="W61" i="26"/>
  <c r="X61" i="26" s="1"/>
  <c r="U53" i="26"/>
  <c r="W549" i="26"/>
  <c r="X549" i="26" s="1"/>
  <c r="W169" i="26"/>
  <c r="X169" i="26" s="1"/>
  <c r="Y29" i="21"/>
  <c r="Z29" i="21" s="1"/>
  <c r="AA29" i="21" s="1"/>
  <c r="U428" i="24"/>
  <c r="W428" i="24" s="1"/>
  <c r="X102" i="24"/>
  <c r="Y102" i="24" s="1"/>
  <c r="U67" i="24"/>
  <c r="W67" i="24"/>
  <c r="X67" i="24" s="1"/>
  <c r="U51" i="24"/>
  <c r="U35" i="24"/>
  <c r="W35" i="24"/>
  <c r="W325" i="26"/>
  <c r="U73" i="24"/>
  <c r="W57" i="24"/>
  <c r="U41" i="24"/>
  <c r="W41" i="24"/>
  <c r="W605" i="26"/>
  <c r="X605" i="26" s="1"/>
  <c r="W573" i="26"/>
  <c r="W409" i="26"/>
  <c r="W294" i="26"/>
  <c r="W153" i="26"/>
  <c r="X438" i="24"/>
  <c r="W217" i="24"/>
  <c r="X97" i="24"/>
  <c r="Y97" i="24" s="1"/>
  <c r="U71" i="24"/>
  <c r="W71" i="24"/>
  <c r="X71" i="24" s="1"/>
  <c r="U55" i="24"/>
  <c r="W55" i="24"/>
  <c r="U39" i="24"/>
  <c r="W39" i="24"/>
  <c r="U23" i="24"/>
  <c r="W23" i="24"/>
  <c r="X23" i="24" s="1"/>
  <c r="W524" i="26"/>
  <c r="W106" i="26"/>
  <c r="AC57" i="21"/>
  <c r="AH57" i="21"/>
  <c r="BK11" i="19"/>
  <c r="BL12" i="19"/>
  <c r="BL11" i="19" s="1"/>
  <c r="BH1064" i="11"/>
  <c r="BJ1064" i="11"/>
  <c r="AA250" i="24"/>
  <c r="AB250" i="24" s="1"/>
  <c r="Y62" i="34"/>
  <c r="Z14" i="29"/>
  <c r="U268" i="28"/>
  <c r="X1097" i="26"/>
  <c r="W1007" i="26"/>
  <c r="U1007" i="26"/>
  <c r="U483" i="28"/>
  <c r="X761" i="26"/>
  <c r="U1046" i="26"/>
  <c r="W1046" i="26" s="1"/>
  <c r="X1046" i="26" s="1"/>
  <c r="W950" i="26"/>
  <c r="X950" i="26" s="1"/>
  <c r="X922" i="26"/>
  <c r="X910" i="26"/>
  <c r="Y910" i="26" s="1"/>
  <c r="U898" i="26"/>
  <c r="W898" i="26"/>
  <c r="U882" i="26"/>
  <c r="W882" i="26"/>
  <c r="X882" i="26" s="1"/>
  <c r="Y882" i="26" s="1"/>
  <c r="U866" i="26"/>
  <c r="W866" i="26"/>
  <c r="U850" i="26"/>
  <c r="W850" i="26"/>
  <c r="X850" i="26" s="1"/>
  <c r="W818" i="26"/>
  <c r="W802" i="26"/>
  <c r="W676" i="26"/>
  <c r="U676" i="26"/>
  <c r="X1028" i="26"/>
  <c r="Y1028" i="26" s="1"/>
  <c r="X1065" i="26"/>
  <c r="Y1065" i="26" s="1"/>
  <c r="W981" i="26"/>
  <c r="W821" i="26"/>
  <c r="X585" i="26"/>
  <c r="Y585" i="26" s="1"/>
  <c r="Z585" i="26" s="1"/>
  <c r="U360" i="26"/>
  <c r="W360" i="26"/>
  <c r="U280" i="26"/>
  <c r="W280" i="26"/>
  <c r="X280" i="26" s="1"/>
  <c r="U81" i="26"/>
  <c r="W81" i="26"/>
  <c r="X788" i="26"/>
  <c r="Y788" i="26" s="1"/>
  <c r="Y757" i="26"/>
  <c r="Z757" i="26" s="1"/>
  <c r="X638" i="26"/>
  <c r="W597" i="26"/>
  <c r="X597" i="26" s="1"/>
  <c r="Y597" i="26" s="1"/>
  <c r="U597" i="26"/>
  <c r="U493" i="26"/>
  <c r="W493" i="26" s="1"/>
  <c r="X493" i="26" s="1"/>
  <c r="U485" i="26"/>
  <c r="W485" i="26" s="1"/>
  <c r="U477" i="26"/>
  <c r="W477" i="26" s="1"/>
  <c r="X346" i="26"/>
  <c r="X303" i="26"/>
  <c r="X257" i="26"/>
  <c r="Y257" i="26" s="1"/>
  <c r="X230" i="26"/>
  <c r="Y230" i="26" s="1"/>
  <c r="U97" i="26"/>
  <c r="W97" i="26"/>
  <c r="X97" i="26" s="1"/>
  <c r="W959" i="26"/>
  <c r="W869" i="26"/>
  <c r="X739" i="26"/>
  <c r="Y739" i="26" s="1"/>
  <c r="U467" i="26"/>
  <c r="W467" i="26" s="1"/>
  <c r="X442" i="26"/>
  <c r="Y442" i="26"/>
  <c r="W417" i="26"/>
  <c r="X417" i="26" s="1"/>
  <c r="U417" i="26"/>
  <c r="U393" i="26"/>
  <c r="W393" i="26"/>
  <c r="X393" i="26" s="1"/>
  <c r="U385" i="26"/>
  <c r="X359" i="26"/>
  <c r="X339" i="26"/>
  <c r="Y339" i="26"/>
  <c r="U334" i="26"/>
  <c r="Z222" i="26"/>
  <c r="AA222" i="26" s="1"/>
  <c r="U193" i="26"/>
  <c r="W193" i="26"/>
  <c r="X183" i="26"/>
  <c r="Y183" i="26" s="1"/>
  <c r="Z183" i="26" s="1"/>
  <c r="AA183" i="26" s="1"/>
  <c r="U160" i="26"/>
  <c r="W160" i="26"/>
  <c r="U129" i="26"/>
  <c r="W129" i="26"/>
  <c r="X111" i="26"/>
  <c r="Y111" i="26" s="1"/>
  <c r="Z111" i="26" s="1"/>
  <c r="X88" i="26"/>
  <c r="Y88" i="26" s="1"/>
  <c r="X19" i="26"/>
  <c r="Y19" i="26" s="1"/>
  <c r="X985" i="26"/>
  <c r="W811" i="26"/>
  <c r="W645" i="26"/>
  <c r="Y645" i="26" s="1"/>
  <c r="X453" i="26"/>
  <c r="Y453" i="26" s="1"/>
  <c r="U423" i="26"/>
  <c r="W423" i="26" s="1"/>
  <c r="W349" i="26"/>
  <c r="X349" i="26" s="1"/>
  <c r="Y286" i="26"/>
  <c r="X195" i="26"/>
  <c r="Y195" i="26" s="1"/>
  <c r="Z195" i="26" s="1"/>
  <c r="U188" i="26"/>
  <c r="W157" i="26"/>
  <c r="X157" i="26" s="1"/>
  <c r="U157" i="26"/>
  <c r="X131" i="26"/>
  <c r="Y131" i="26" s="1"/>
  <c r="X96" i="26"/>
  <c r="Y96" i="26" s="1"/>
  <c r="U73" i="26"/>
  <c r="W73" i="26"/>
  <c r="X73" i="26" s="1"/>
  <c r="W542" i="26"/>
  <c r="W165" i="26"/>
  <c r="X165" i="26" s="1"/>
  <c r="Y165" i="26" s="1"/>
  <c r="U436" i="24"/>
  <c r="W436" i="24" s="1"/>
  <c r="X436" i="24" s="1"/>
  <c r="W525" i="26"/>
  <c r="X525" i="26" s="1"/>
  <c r="W105" i="26"/>
  <c r="Z75" i="26"/>
  <c r="AA75" i="26" s="1"/>
  <c r="AB75" i="26" s="1"/>
  <c r="U208" i="24"/>
  <c r="W208" i="24" s="1"/>
  <c r="W596" i="26"/>
  <c r="X596" i="26" s="1"/>
  <c r="W557" i="26"/>
  <c r="W377" i="26"/>
  <c r="W213" i="26"/>
  <c r="W149" i="26"/>
  <c r="X211" i="24"/>
  <c r="X89" i="24"/>
  <c r="Y89" i="24" s="1"/>
  <c r="W326" i="26"/>
  <c r="X326" i="26" s="1"/>
  <c r="V19" i="21"/>
  <c r="X19" i="21" s="1"/>
  <c r="U422" i="24"/>
  <c r="W422" i="24"/>
  <c r="X422" i="24" s="1"/>
  <c r="U420" i="24"/>
  <c r="W420" i="24" s="1"/>
  <c r="X420" i="24" s="1"/>
  <c r="U418" i="24"/>
  <c r="W418" i="24"/>
  <c r="W215" i="24"/>
  <c r="X215" i="24" s="1"/>
  <c r="U215" i="24"/>
  <c r="U69" i="24"/>
  <c r="W69" i="24"/>
  <c r="U53" i="24"/>
  <c r="W53" i="24"/>
  <c r="U37" i="24"/>
  <c r="W37" i="24"/>
  <c r="X37" i="24" s="1"/>
  <c r="Y37" i="24" s="1"/>
  <c r="BH1060" i="19"/>
  <c r="BJ1060" i="19"/>
  <c r="AA722" i="26"/>
  <c r="AB722" i="26" s="1"/>
  <c r="BH1056" i="11"/>
  <c r="BJ1056" i="11"/>
  <c r="BK1056" i="11" s="1"/>
  <c r="Z484" i="26"/>
  <c r="BM1045" i="19"/>
  <c r="Y21" i="34"/>
  <c r="Z21" i="34" s="1"/>
  <c r="Y13" i="34"/>
  <c r="Z13" i="34" s="1"/>
  <c r="Y27" i="34"/>
  <c r="Z27" i="34" s="1"/>
  <c r="Y19" i="29"/>
  <c r="Z19" i="29" s="1"/>
  <c r="Y39" i="29"/>
  <c r="Z39" i="29"/>
  <c r="AA39" i="29" s="1"/>
  <c r="AB39" i="29" s="1"/>
  <c r="Z41" i="29"/>
  <c r="Z40" i="29"/>
  <c r="AA40" i="29" s="1"/>
  <c r="U364" i="28"/>
  <c r="U1034" i="26"/>
  <c r="W1034" i="26"/>
  <c r="U1204" i="26"/>
  <c r="W1204" i="26"/>
  <c r="X1204" i="26"/>
  <c r="X1057" i="26"/>
  <c r="Y1057" i="26" s="1"/>
  <c r="X1029" i="26"/>
  <c r="X904" i="26"/>
  <c r="X872" i="26"/>
  <c r="Y872" i="26"/>
  <c r="X783" i="26"/>
  <c r="Y783" i="26" s="1"/>
  <c r="X751" i="26"/>
  <c r="Y751" i="26" s="1"/>
  <c r="U1030" i="26"/>
  <c r="W1030" i="26" s="1"/>
  <c r="X1030" i="26" s="1"/>
  <c r="W966" i="26"/>
  <c r="X894" i="26"/>
  <c r="Y894" i="26" s="1"/>
  <c r="X878" i="26"/>
  <c r="X862" i="26"/>
  <c r="X846" i="26"/>
  <c r="X830" i="26"/>
  <c r="Y830" i="26" s="1"/>
  <c r="Z830" i="26" s="1"/>
  <c r="X814" i="26"/>
  <c r="Y814" i="26"/>
  <c r="U669" i="26"/>
  <c r="X1068" i="26"/>
  <c r="Y1068" i="26" s="1"/>
  <c r="W853" i="26"/>
  <c r="U459" i="26"/>
  <c r="W459" i="26" s="1"/>
  <c r="X459" i="26" s="1"/>
  <c r="U364" i="26"/>
  <c r="W364" i="26"/>
  <c r="X364" i="26" s="1"/>
  <c r="U356" i="26"/>
  <c r="W356" i="26"/>
  <c r="X356" i="26" s="1"/>
  <c r="U340" i="26"/>
  <c r="W340" i="26"/>
  <c r="X340" i="26" s="1"/>
  <c r="U324" i="26"/>
  <c r="W324" i="26"/>
  <c r="X324" i="26" s="1"/>
  <c r="U288" i="26"/>
  <c r="W288" i="26"/>
  <c r="Y288" i="26" s="1"/>
  <c r="Z288" i="26" s="1"/>
  <c r="Z265" i="26"/>
  <c r="AA265" i="26" s="1"/>
  <c r="AE265" i="26" s="1"/>
  <c r="U248" i="26"/>
  <c r="W248" i="26"/>
  <c r="U89" i="26"/>
  <c r="X786" i="26"/>
  <c r="X755" i="26"/>
  <c r="Y755" i="26"/>
  <c r="X683" i="26"/>
  <c r="Y683" i="26" s="1"/>
  <c r="X651" i="26"/>
  <c r="Y651" i="26" s="1"/>
  <c r="X623" i="26"/>
  <c r="Y623" i="26" s="1"/>
  <c r="X568" i="26"/>
  <c r="Y568" i="26" s="1"/>
  <c r="W565" i="26"/>
  <c r="U565" i="26"/>
  <c r="X301" i="26"/>
  <c r="X238" i="26"/>
  <c r="Y238" i="26" s="1"/>
  <c r="X225" i="26"/>
  <c r="Y225" i="26" s="1"/>
  <c r="Z225" i="26" s="1"/>
  <c r="U196" i="26"/>
  <c r="W196" i="26"/>
  <c r="X196" i="26" s="1"/>
  <c r="U164" i="26"/>
  <c r="W164" i="26"/>
  <c r="U132" i="26"/>
  <c r="W132" i="26"/>
  <c r="X1011" i="26"/>
  <c r="Y1011" i="26" s="1"/>
  <c r="Z1011" i="26" s="1"/>
  <c r="W919" i="26"/>
  <c r="X919" i="26" s="1"/>
  <c r="X765" i="26"/>
  <c r="W732" i="26"/>
  <c r="U588" i="26"/>
  <c r="W588" i="26"/>
  <c r="Z496" i="26"/>
  <c r="AA496" i="26" s="1"/>
  <c r="X391" i="26"/>
  <c r="U350" i="26"/>
  <c r="W350" i="26"/>
  <c r="X321" i="26"/>
  <c r="W240" i="26"/>
  <c r="X240" i="26" s="1"/>
  <c r="U209" i="26"/>
  <c r="X199" i="26"/>
  <c r="U176" i="26"/>
  <c r="W176" i="26"/>
  <c r="U145" i="26"/>
  <c r="W145" i="26"/>
  <c r="X145" i="26" s="1"/>
  <c r="X135" i="26"/>
  <c r="X71" i="26"/>
  <c r="Y71" i="26" s="1"/>
  <c r="X16" i="26"/>
  <c r="Y16" i="26" s="1"/>
  <c r="W901" i="26"/>
  <c r="X901" i="26" s="1"/>
  <c r="W780" i="26"/>
  <c r="X780" i="26" s="1"/>
  <c r="W684" i="26"/>
  <c r="X684" i="26" s="1"/>
  <c r="W564" i="26"/>
  <c r="X564" i="26" s="1"/>
  <c r="X408" i="26"/>
  <c r="Y408" i="26" s="1"/>
  <c r="Z408" i="26" s="1"/>
  <c r="W205" i="26"/>
  <c r="X205" i="26" s="1"/>
  <c r="U205" i="26"/>
  <c r="U172" i="26"/>
  <c r="W172" i="26"/>
  <c r="X172" i="26" s="1"/>
  <c r="W141" i="26"/>
  <c r="Y125" i="26"/>
  <c r="Z125" i="26" s="1"/>
  <c r="W401" i="26"/>
  <c r="W201" i="26"/>
  <c r="X201" i="26" s="1"/>
  <c r="W137" i="26"/>
  <c r="AC35" i="21"/>
  <c r="U75" i="24"/>
  <c r="W75" i="24"/>
  <c r="U59" i="24"/>
  <c r="W59" i="24"/>
  <c r="X59" i="24" s="1"/>
  <c r="Y59" i="24" s="1"/>
  <c r="U43" i="24"/>
  <c r="W43" i="24"/>
  <c r="U27" i="24"/>
  <c r="W27" i="24"/>
  <c r="X27" i="24" s="1"/>
  <c r="W369" i="26"/>
  <c r="X369" i="26" s="1"/>
  <c r="W67" i="26"/>
  <c r="X67" i="26" s="1"/>
  <c r="Y67" i="26" s="1"/>
  <c r="U219" i="24"/>
  <c r="U81" i="24"/>
  <c r="W81" i="24"/>
  <c r="U65" i="24"/>
  <c r="W65" i="24"/>
  <c r="Y65" i="24" s="1"/>
  <c r="U49" i="24"/>
  <c r="W49" i="24"/>
  <c r="U33" i="24"/>
  <c r="W33" i="24"/>
  <c r="X33" i="24" s="1"/>
  <c r="W621" i="26"/>
  <c r="X621" i="26" s="1"/>
  <c r="W589" i="26"/>
  <c r="X589" i="26" s="1"/>
  <c r="W361" i="26"/>
  <c r="W185" i="26"/>
  <c r="X185" i="26" s="1"/>
  <c r="Y185" i="26" s="1"/>
  <c r="X24" i="26"/>
  <c r="Y24" i="26"/>
  <c r="X198" i="24"/>
  <c r="X416" i="24"/>
  <c r="Y416" i="24" s="1"/>
  <c r="Z416" i="24" s="1"/>
  <c r="X103" i="24"/>
  <c r="Y103" i="24" s="1"/>
  <c r="W79" i="24"/>
  <c r="X79" i="24" s="1"/>
  <c r="Y79" i="24" s="1"/>
  <c r="U63" i="24"/>
  <c r="W47" i="24"/>
  <c r="U31" i="24"/>
  <c r="W31" i="24"/>
  <c r="W692" i="26"/>
  <c r="Z260" i="26"/>
  <c r="BI1112" i="10"/>
  <c r="BI1108" i="10"/>
  <c r="BJ1113" i="10"/>
  <c r="BK1113" i="10" s="1"/>
  <c r="BK1112" i="10" s="1"/>
  <c r="BK1108" i="10" s="1"/>
  <c r="BK1054" i="19"/>
  <c r="BH1047" i="11"/>
  <c r="AE722" i="26"/>
  <c r="Y446" i="26"/>
  <c r="Y864" i="26"/>
  <c r="Y130" i="26"/>
  <c r="Y710" i="26"/>
  <c r="Y470" i="26"/>
  <c r="Z470" i="26" s="1"/>
  <c r="AA470" i="26" s="1"/>
  <c r="AB470" i="26" s="1"/>
  <c r="Y319" i="26"/>
  <c r="Z319" i="26" s="1"/>
  <c r="Y720" i="26"/>
  <c r="Y800" i="26"/>
  <c r="Z800" i="26" s="1"/>
  <c r="Y726" i="26"/>
  <c r="Z726" i="26" s="1"/>
  <c r="Z99" i="26"/>
  <c r="Y191" i="26"/>
  <c r="Y555" i="26"/>
  <c r="Z1075" i="26"/>
  <c r="Y381" i="26"/>
  <c r="Y906" i="26"/>
  <c r="Z210" i="26"/>
  <c r="Y70" i="26"/>
  <c r="Z70" i="26" s="1"/>
  <c r="Y1202" i="26"/>
  <c r="X401" i="26"/>
  <c r="X47" i="24"/>
  <c r="X418" i="24"/>
  <c r="X213" i="26"/>
  <c r="Y213" i="26" s="1"/>
  <c r="X811" i="26"/>
  <c r="X193" i="26"/>
  <c r="Z442" i="26"/>
  <c r="Y346" i="26"/>
  <c r="X81" i="26"/>
  <c r="X360" i="26"/>
  <c r="X818" i="26"/>
  <c r="Y1097" i="26"/>
  <c r="Z1097" i="26" s="1"/>
  <c r="AF250" i="24"/>
  <c r="AE57" i="21"/>
  <c r="X106" i="26"/>
  <c r="X294" i="26"/>
  <c r="Y294" i="26" s="1"/>
  <c r="X53" i="26"/>
  <c r="Y53" i="26" s="1"/>
  <c r="X333" i="26"/>
  <c r="X148" i="26"/>
  <c r="Y148" i="26" s="1"/>
  <c r="Z148" i="26" s="1"/>
  <c r="AA148" i="26" s="1"/>
  <c r="Y305" i="26"/>
  <c r="Y696" i="26"/>
  <c r="Y709" i="26"/>
  <c r="AA709" i="26" s="1"/>
  <c r="AB709" i="26" s="1"/>
  <c r="X997" i="26"/>
  <c r="Y997" i="26" s="1"/>
  <c r="U294" i="28"/>
  <c r="X205" i="24"/>
  <c r="Y59" i="26"/>
  <c r="X332" i="26"/>
  <c r="X581" i="26"/>
  <c r="Y581" i="26" s="1"/>
  <c r="Z581" i="26" s="1"/>
  <c r="X708" i="26"/>
  <c r="X49" i="24"/>
  <c r="X692" i="26"/>
  <c r="Y692" i="26" s="1"/>
  <c r="X288" i="26"/>
  <c r="X853" i="26"/>
  <c r="Y853" i="26" s="1"/>
  <c r="Y798" i="26"/>
  <c r="BL1054" i="19"/>
  <c r="BM1054" i="19" s="1"/>
  <c r="BO1054" i="19" s="1"/>
  <c r="BJ1112" i="10"/>
  <c r="BJ1108" i="10" s="1"/>
  <c r="X565" i="26"/>
  <c r="Y565" i="26" s="1"/>
  <c r="AA484" i="26"/>
  <c r="AB484" i="26" s="1"/>
  <c r="X160" i="26"/>
  <c r="X869" i="26"/>
  <c r="X409" i="26"/>
  <c r="X57" i="24"/>
  <c r="X51" i="24"/>
  <c r="Y51" i="24" s="1"/>
  <c r="X140" i="26"/>
  <c r="X843" i="26"/>
  <c r="X208" i="26"/>
  <c r="X975" i="26"/>
  <c r="X944" i="26"/>
  <c r="X764" i="26"/>
  <c r="Y764" i="26" s="1"/>
  <c r="X998" i="26"/>
  <c r="X156" i="26"/>
  <c r="Y156" i="26" s="1"/>
  <c r="Z156" i="26" s="1"/>
  <c r="X827" i="26"/>
  <c r="Y827" i="26" s="1"/>
  <c r="Z827" i="26" s="1"/>
  <c r="X152" i="26"/>
  <c r="Y152" i="26" s="1"/>
  <c r="X141" i="26"/>
  <c r="X732" i="26"/>
  <c r="Y732" i="26" s="1"/>
  <c r="X137" i="26"/>
  <c r="X361" i="26"/>
  <c r="Y361" i="26" s="1"/>
  <c r="X65" i="24"/>
  <c r="Z65" i="24" s="1"/>
  <c r="X176" i="26"/>
  <c r="X377" i="26"/>
  <c r="Y377" i="26" s="1"/>
  <c r="X1007" i="26"/>
  <c r="Y1007" i="26" s="1"/>
  <c r="X217" i="24"/>
  <c r="X31" i="24"/>
  <c r="X219" i="24"/>
  <c r="X43" i="24"/>
  <c r="Y43" i="24" s="1"/>
  <c r="X75" i="24"/>
  <c r="Y199" i="26"/>
  <c r="Z199" i="26" s="1"/>
  <c r="Y301" i="26"/>
  <c r="X248" i="26"/>
  <c r="Y248" i="26" s="1"/>
  <c r="Z248" i="26" s="1"/>
  <c r="U365" i="28"/>
  <c r="BK1060" i="19"/>
  <c r="X53" i="24"/>
  <c r="Y53" i="24" s="1"/>
  <c r="Z53" i="24" s="1"/>
  <c r="X542" i="26"/>
  <c r="Z286" i="26"/>
  <c r="X959" i="26"/>
  <c r="X821" i="26"/>
  <c r="X866" i="26"/>
  <c r="Y866" i="26" s="1"/>
  <c r="X898" i="26"/>
  <c r="Y898" i="26" s="1"/>
  <c r="Y761" i="26"/>
  <c r="Z761" i="26" s="1"/>
  <c r="BO12" i="19"/>
  <c r="BO11" i="19" s="1"/>
  <c r="X39" i="24"/>
  <c r="Y39" i="24"/>
  <c r="X573" i="26"/>
  <c r="X325" i="26"/>
  <c r="X204" i="26"/>
  <c r="X177" i="26"/>
  <c r="X318" i="26"/>
  <c r="Y318" i="26"/>
  <c r="Y448" i="26"/>
  <c r="X180" i="26"/>
  <c r="Y180" i="26" s="1"/>
  <c r="Y262" i="26"/>
  <c r="X45" i="24"/>
  <c r="Y45" i="24"/>
  <c r="X580" i="26"/>
  <c r="X365" i="26"/>
  <c r="X197" i="26"/>
  <c r="X192" i="26"/>
  <c r="Y192" i="26" s="1"/>
  <c r="Z192" i="26" s="1"/>
  <c r="Y279" i="26"/>
  <c r="X991" i="26"/>
  <c r="U164" i="28"/>
  <c r="U62" i="28"/>
  <c r="X81" i="24"/>
  <c r="X105" i="26"/>
  <c r="Y105" i="26" s="1"/>
  <c r="X645" i="26"/>
  <c r="Y985" i="26"/>
  <c r="Z985" i="26" s="1"/>
  <c r="X676" i="26"/>
  <c r="Z62" i="34"/>
  <c r="AA62" i="34" s="1"/>
  <c r="BK1064" i="11"/>
  <c r="X524" i="26"/>
  <c r="X153" i="26"/>
  <c r="X41" i="24"/>
  <c r="Y41" i="24"/>
  <c r="Z41" i="24" s="1"/>
  <c r="X35" i="24"/>
  <c r="Y35" i="24" s="1"/>
  <c r="Y104" i="26"/>
  <c r="Y211" i="26"/>
  <c r="Y983" i="26"/>
  <c r="X144" i="26"/>
  <c r="Y144" i="26" s="1"/>
  <c r="Z305" i="26"/>
  <c r="Y575" i="26"/>
  <c r="Z575" i="26" s="1"/>
  <c r="Y666" i="26"/>
  <c r="Y675" i="26"/>
  <c r="X224" i="26"/>
  <c r="BK15" i="11"/>
  <c r="BL15" i="11" s="1"/>
  <c r="BP15" i="11" s="1"/>
  <c r="X181" i="26"/>
  <c r="X342" i="26"/>
  <c r="Y342" i="26"/>
  <c r="X875" i="26"/>
  <c r="Y875" i="26" s="1"/>
  <c r="Y215" i="26"/>
  <c r="Y414" i="26"/>
  <c r="Z414" i="26"/>
  <c r="AA414" i="26" s="1"/>
  <c r="X604" i="26"/>
  <c r="Y604" i="26" s="1"/>
  <c r="X18" i="26"/>
  <c r="Y126" i="26"/>
  <c r="Z126" i="26" s="1"/>
  <c r="X613" i="26"/>
  <c r="Y613" i="26" s="1"/>
  <c r="Y681" i="26"/>
  <c r="Y781" i="26"/>
  <c r="X136" i="26"/>
  <c r="Y136" i="26" s="1"/>
  <c r="Z136" i="26" s="1"/>
  <c r="X168" i="26"/>
  <c r="Y168" i="26"/>
  <c r="X200" i="26"/>
  <c r="Y200" i="26" s="1"/>
  <c r="Z200" i="26" s="1"/>
  <c r="X256" i="26"/>
  <c r="X885" i="26"/>
  <c r="Y885" i="26" s="1"/>
  <c r="Y1105" i="26"/>
  <c r="Z1105" i="26" s="1"/>
  <c r="AA1105" i="26" s="1"/>
  <c r="BO1045" i="19"/>
  <c r="Z720" i="26"/>
  <c r="Y818" i="26"/>
  <c r="Y401" i="26"/>
  <c r="U165" i="28"/>
  <c r="Y81" i="24"/>
  <c r="Z81" i="24" s="1"/>
  <c r="Y204" i="26"/>
  <c r="Z204" i="26" s="1"/>
  <c r="Y219" i="24"/>
  <c r="Z301" i="26"/>
  <c r="Y47" i="24"/>
  <c r="Z47" i="24" s="1"/>
  <c r="Z219" i="24"/>
  <c r="AA219" i="24" s="1"/>
  <c r="Y256" i="26"/>
  <c r="Z256" i="26" s="1"/>
  <c r="Z798" i="26"/>
  <c r="Z39" i="24"/>
  <c r="Y821" i="26"/>
  <c r="Y217" i="24"/>
  <c r="Z217" i="24" s="1"/>
  <c r="Y176" i="26"/>
  <c r="Y57" i="24"/>
  <c r="Z781" i="26"/>
  <c r="AA781" i="26" s="1"/>
  <c r="Z983" i="26"/>
  <c r="Y18" i="26"/>
  <c r="Z18" i="26"/>
  <c r="Y255" i="26"/>
  <c r="Z255" i="26" s="1"/>
  <c r="Y363" i="26"/>
  <c r="Y1051" i="26"/>
  <c r="Z1051" i="26"/>
  <c r="AA1051" i="26" s="1"/>
  <c r="Y973" i="26"/>
  <c r="Z973" i="26" s="1"/>
  <c r="AA260" i="26"/>
  <c r="AB260" i="26" s="1"/>
  <c r="AE35" i="21"/>
  <c r="Y321" i="26"/>
  <c r="Z321" i="26" s="1"/>
  <c r="Y52" i="26"/>
  <c r="Z52" i="26" s="1"/>
  <c r="Y747" i="26"/>
  <c r="Z747" i="26" s="1"/>
  <c r="Z104" i="26"/>
  <c r="Y323" i="26"/>
  <c r="Y119" i="26"/>
  <c r="Z119" i="26" s="1"/>
  <c r="Y760" i="26"/>
  <c r="Z760" i="26" s="1"/>
  <c r="Y810" i="26"/>
  <c r="Y807" i="26"/>
  <c r="X598" i="26"/>
  <c r="Y598" i="26" s="1"/>
  <c r="Y208" i="26"/>
  <c r="Y325" i="26"/>
  <c r="Y167" i="26"/>
  <c r="Y998" i="26"/>
  <c r="Y303" i="26"/>
  <c r="Z303" i="26" s="1"/>
  <c r="Y733" i="26"/>
  <c r="Z733" i="26" s="1"/>
  <c r="Y832" i="26"/>
  <c r="Z832" i="26" s="1"/>
  <c r="Y631" i="26"/>
  <c r="Z631" i="26" s="1"/>
  <c r="X164" i="26"/>
  <c r="Y164" i="26" s="1"/>
  <c r="X149" i="26"/>
  <c r="Y149" i="26" s="1"/>
  <c r="Y672" i="26"/>
  <c r="Z672" i="26" s="1"/>
  <c r="Y235" i="26"/>
  <c r="Z235" i="26" s="1"/>
  <c r="Y844" i="26"/>
  <c r="Z844" i="26" s="1"/>
  <c r="V50" i="34"/>
  <c r="X50" i="34" s="1"/>
  <c r="Y25" i="34"/>
  <c r="Z25" i="34"/>
  <c r="Z814" i="26"/>
  <c r="Y846" i="26"/>
  <c r="Z846" i="26"/>
  <c r="AA83" i="26"/>
  <c r="AB83" i="26" s="1"/>
  <c r="Y820" i="26"/>
  <c r="Z820" i="26"/>
  <c r="Z709" i="26"/>
  <c r="Y595" i="26"/>
  <c r="Y593" i="26"/>
  <c r="Z593" i="26" s="1"/>
  <c r="Z916" i="26"/>
  <c r="AA916" i="26" s="1"/>
  <c r="Y602" i="26"/>
  <c r="Y578" i="26"/>
  <c r="Z578" i="26"/>
  <c r="Y817" i="26"/>
  <c r="Z817" i="26" s="1"/>
  <c r="X606" i="26"/>
  <c r="Y606" i="26"/>
  <c r="Y911" i="26"/>
  <c r="Z911" i="26" s="1"/>
  <c r="Y313" i="26"/>
  <c r="Z313" i="26" s="1"/>
  <c r="Y51" i="29"/>
  <c r="Z51" i="29" s="1"/>
  <c r="Y15" i="29"/>
  <c r="Z16" i="29"/>
  <c r="AA14" i="29"/>
  <c r="U915" i="26"/>
  <c r="W915" i="26"/>
  <c r="U949" i="26"/>
  <c r="W949" i="26"/>
  <c r="Y391" i="26"/>
  <c r="X383" i="26"/>
  <c r="Y383" i="26" s="1"/>
  <c r="Y899" i="26"/>
  <c r="Y247" i="26"/>
  <c r="Z49" i="21"/>
  <c r="Y123" i="26"/>
  <c r="Z123" i="26" s="1"/>
  <c r="Y774" i="26"/>
  <c r="Z774" i="26" s="1"/>
  <c r="Y942" i="26"/>
  <c r="Z942" i="26" s="1"/>
  <c r="X937" i="26"/>
  <c r="AA292" i="26"/>
  <c r="AB292" i="26" s="1"/>
  <c r="Y317" i="26"/>
  <c r="Y801" i="26"/>
  <c r="Z801" i="26" s="1"/>
  <c r="Y828" i="26"/>
  <c r="Z828" i="26" s="1"/>
  <c r="Y58" i="26"/>
  <c r="V37" i="34"/>
  <c r="X37" i="34" s="1"/>
  <c r="Z52" i="34"/>
  <c r="Z18" i="29"/>
  <c r="AA18" i="29"/>
  <c r="Z29" i="34"/>
  <c r="Y867" i="26"/>
  <c r="U540" i="26"/>
  <c r="W540" i="26"/>
  <c r="X540" i="26" s="1"/>
  <c r="AA720" i="26"/>
  <c r="Z710" i="26"/>
  <c r="Y438" i="24"/>
  <c r="Z438" i="24" s="1"/>
  <c r="Z696" i="26"/>
  <c r="Y376" i="26"/>
  <c r="Z376" i="26" s="1"/>
  <c r="Y618" i="26"/>
  <c r="Y351" i="26"/>
  <c r="Y721" i="26"/>
  <c r="Z721" i="26" s="1"/>
  <c r="Y932" i="26"/>
  <c r="Z115" i="24"/>
  <c r="AA115" i="24" s="1"/>
  <c r="Y874" i="26"/>
  <c r="Z874" i="26"/>
  <c r="AA874" i="26" s="1"/>
  <c r="Z46" i="29"/>
  <c r="Z41" i="34"/>
  <c r="AA41" i="34" s="1"/>
  <c r="Z29" i="29"/>
  <c r="X1025" i="26"/>
  <c r="Y819" i="26"/>
  <c r="U701" i="26"/>
  <c r="W701" i="26"/>
  <c r="U685" i="26"/>
  <c r="W685" i="26"/>
  <c r="W637" i="26"/>
  <c r="U637" i="26"/>
  <c r="U636" i="26"/>
  <c r="W636" i="26"/>
  <c r="X367" i="26"/>
  <c r="Y367" i="26" s="1"/>
  <c r="U677" i="26"/>
  <c r="W677" i="26"/>
  <c r="U614" i="26"/>
  <c r="W614" i="26"/>
  <c r="U341" i="26"/>
  <c r="W341" i="26"/>
  <c r="Y299" i="26"/>
  <c r="Y79" i="26"/>
  <c r="Y943" i="26"/>
  <c r="Z943" i="26" s="1"/>
  <c r="AG53" i="21"/>
  <c r="AH53" i="21" s="1"/>
  <c r="AC53" i="21"/>
  <c r="AE53" i="21" s="1"/>
  <c r="Y211" i="24"/>
  <c r="AC63" i="21"/>
  <c r="W272" i="26"/>
  <c r="W891" i="26"/>
  <c r="U717" i="26"/>
  <c r="U646" i="26"/>
  <c r="U940" i="26"/>
  <c r="Y608" i="26"/>
  <c r="Z608" i="26" s="1"/>
  <c r="Y931" i="26"/>
  <c r="Z931" i="26" s="1"/>
  <c r="Z30" i="29"/>
  <c r="AA30" i="29" s="1"/>
  <c r="U795" i="26"/>
  <c r="W795" i="26"/>
  <c r="Y566" i="26"/>
  <c r="U550" i="26"/>
  <c r="W550" i="26"/>
  <c r="U413" i="24"/>
  <c r="W413" i="24"/>
  <c r="W202" i="24"/>
  <c r="W859" i="26"/>
  <c r="W965" i="26"/>
  <c r="W834" i="26"/>
  <c r="W357" i="26"/>
  <c r="W25" i="24"/>
  <c r="BJ1097" i="11"/>
  <c r="Y695" i="26"/>
  <c r="Z695" i="26" s="1"/>
  <c r="Y387" i="26"/>
  <c r="Y839" i="26"/>
  <c r="Z839" i="26" s="1"/>
  <c r="Y970" i="26"/>
  <c r="Z970" i="26"/>
  <c r="Y610" i="26"/>
  <c r="Z610" i="26" s="1"/>
  <c r="BJ1058" i="19"/>
  <c r="BK1058" i="19" s="1"/>
  <c r="BL1058" i="19" s="1"/>
  <c r="Z67" i="34"/>
  <c r="Z53" i="34"/>
  <c r="U725" i="26"/>
  <c r="W725" i="26"/>
  <c r="Y90" i="24"/>
  <c r="BH1050" i="11"/>
  <c r="BJ1050" i="11"/>
  <c r="BJ1082" i="11"/>
  <c r="BH16" i="19"/>
  <c r="BJ16" i="19"/>
  <c r="BK16" i="19" s="1"/>
  <c r="BL1055" i="19"/>
  <c r="BM1055" i="19" s="1"/>
  <c r="X1031" i="26"/>
  <c r="Y1031" i="26" s="1"/>
  <c r="Y431" i="26"/>
  <c r="Z431" i="26" s="1"/>
  <c r="AA431" i="26" s="1"/>
  <c r="X344" i="26"/>
  <c r="Y344" i="26" s="1"/>
  <c r="X268" i="26"/>
  <c r="Y120" i="26"/>
  <c r="Z120" i="26"/>
  <c r="BF13" i="11"/>
  <c r="BG13" i="11"/>
  <c r="BH13" i="11" s="1"/>
  <c r="T209" i="24"/>
  <c r="S209" i="24"/>
  <c r="T218" i="24"/>
  <c r="W218" i="24" s="1"/>
  <c r="T237" i="24"/>
  <c r="S237" i="24"/>
  <c r="U240" i="24"/>
  <c r="W240" i="24"/>
  <c r="X240" i="24" s="1"/>
  <c r="Y240" i="24" s="1"/>
  <c r="T253" i="24"/>
  <c r="S253" i="24"/>
  <c r="T261" i="24"/>
  <c r="W261" i="24" s="1"/>
  <c r="T432" i="24"/>
  <c r="S432" i="24"/>
  <c r="T196" i="24"/>
  <c r="S196" i="24"/>
  <c r="U68" i="21"/>
  <c r="T68" i="21"/>
  <c r="AB51" i="21"/>
  <c r="AG51" i="21"/>
  <c r="U46" i="21"/>
  <c r="V46" i="21" s="1"/>
  <c r="T46" i="21"/>
  <c r="U28" i="21"/>
  <c r="T28" i="21"/>
  <c r="U16" i="21"/>
  <c r="T16" i="21"/>
  <c r="S575" i="23"/>
  <c r="U541" i="23"/>
  <c r="U504" i="23"/>
  <c r="S500" i="23"/>
  <c r="U496" i="23"/>
  <c r="S486" i="23"/>
  <c r="U482" i="23"/>
  <c r="U447" i="23"/>
  <c r="S443" i="23"/>
  <c r="S439" i="23"/>
  <c r="S416" i="23"/>
  <c r="S412" i="23"/>
  <c r="U400" i="23"/>
  <c r="U392" i="23"/>
  <c r="S388" i="23"/>
  <c r="U373" i="23"/>
  <c r="U344" i="23"/>
  <c r="S341" i="23"/>
  <c r="S260" i="23"/>
  <c r="U156" i="23"/>
  <c r="U104" i="23"/>
  <c r="X486" i="26"/>
  <c r="Y486" i="26" s="1"/>
  <c r="Y15" i="21"/>
  <c r="Y67" i="21"/>
  <c r="Z67" i="21" s="1"/>
  <c r="X134" i="24"/>
  <c r="Y134" i="24" s="1"/>
  <c r="BG1048" i="19"/>
  <c r="BH1048" i="19" s="1"/>
  <c r="BF1048" i="19"/>
  <c r="BH1067" i="19"/>
  <c r="BJ1067" i="19"/>
  <c r="U109" i="24"/>
  <c r="W109" i="24"/>
  <c r="U117" i="24"/>
  <c r="W117" i="24"/>
  <c r="W136" i="24"/>
  <c r="U136" i="24"/>
  <c r="W144" i="24"/>
  <c r="X144" i="24" s="1"/>
  <c r="U144" i="24"/>
  <c r="W149" i="24"/>
  <c r="U149" i="24"/>
  <c r="X151" i="24"/>
  <c r="Y151" i="24" s="1"/>
  <c r="U152" i="24"/>
  <c r="W152" i="24"/>
  <c r="AG39" i="21"/>
  <c r="AH39" i="21" s="1"/>
  <c r="S704" i="23"/>
  <c r="S472" i="23"/>
  <c r="S469" i="23"/>
  <c r="S504" i="23"/>
  <c r="Y414" i="24"/>
  <c r="Z414" i="24" s="1"/>
  <c r="Y976" i="26"/>
  <c r="Z976" i="26" s="1"/>
  <c r="X69" i="26"/>
  <c r="Y69" i="26" s="1"/>
  <c r="X188" i="24"/>
  <c r="Y188" i="24" s="1"/>
  <c r="X124" i="24"/>
  <c r="Y124" i="24" s="1"/>
  <c r="BF17" i="11"/>
  <c r="BG17" i="11"/>
  <c r="BG1079" i="11"/>
  <c r="BF1079" i="11"/>
  <c r="BH1067" i="11"/>
  <c r="BH1078" i="19"/>
  <c r="BJ1078" i="19" s="1"/>
  <c r="BH15" i="19"/>
  <c r="BJ15" i="19"/>
  <c r="BN1088" i="11"/>
  <c r="BP1088" i="11" s="1"/>
  <c r="T66" i="24"/>
  <c r="S66" i="24"/>
  <c r="T99" i="24"/>
  <c r="W99" i="24" s="1"/>
  <c r="W210" i="24"/>
  <c r="BF1056" i="19"/>
  <c r="S541" i="23"/>
  <c r="S373" i="23"/>
  <c r="Z633" i="26"/>
  <c r="AA633" i="26" s="1"/>
  <c r="W133" i="24"/>
  <c r="X311" i="24"/>
  <c r="X299" i="24"/>
  <c r="Y299" i="24" s="1"/>
  <c r="X409" i="24"/>
  <c r="Y409" i="24" s="1"/>
  <c r="Z409" i="24" s="1"/>
  <c r="BH1048" i="11"/>
  <c r="BJ1048" i="11"/>
  <c r="BG14" i="11"/>
  <c r="BF14" i="11"/>
  <c r="BG1096" i="19"/>
  <c r="BF1096" i="19"/>
  <c r="BG1080" i="11"/>
  <c r="BH1080" i="11" s="1"/>
  <c r="BF1080" i="11"/>
  <c r="BF1055" i="11"/>
  <c r="BG1055" i="11"/>
  <c r="BP11" i="19"/>
  <c r="BJ1048" i="19"/>
  <c r="BJ1056" i="19"/>
  <c r="BG1063" i="19"/>
  <c r="BF1063" i="19"/>
  <c r="BG1102" i="19"/>
  <c r="BF1102" i="19"/>
  <c r="S26" i="24"/>
  <c r="S34" i="24"/>
  <c r="W181" i="24"/>
  <c r="U195" i="24"/>
  <c r="W195" i="24" s="1"/>
  <c r="T258" i="24"/>
  <c r="U258" i="24" s="1"/>
  <c r="S258" i="24"/>
  <c r="T454" i="24"/>
  <c r="W454" i="24" s="1"/>
  <c r="AF1123" i="26"/>
  <c r="BQ11" i="11"/>
  <c r="BG13" i="19"/>
  <c r="BF13" i="19"/>
  <c r="BG18" i="19"/>
  <c r="BF18" i="19"/>
  <c r="BF1061" i="19"/>
  <c r="BG1061" i="19"/>
  <c r="BF1098" i="19"/>
  <c r="BG1098" i="19"/>
  <c r="BF1100" i="19"/>
  <c r="BG1100" i="19"/>
  <c r="AF11" i="21"/>
  <c r="AF10" i="21" s="1"/>
  <c r="T82" i="24"/>
  <c r="U82" i="24" s="1"/>
  <c r="S82" i="24"/>
  <c r="T96" i="24"/>
  <c r="S96" i="24"/>
  <c r="T194" i="24"/>
  <c r="S194" i="24"/>
  <c r="T229" i="24"/>
  <c r="S229" i="24"/>
  <c r="T234" i="24"/>
  <c r="S234" i="24"/>
  <c r="T248" i="24"/>
  <c r="S248" i="24"/>
  <c r="T257" i="24"/>
  <c r="S257" i="24"/>
  <c r="T267" i="24"/>
  <c r="S267" i="24"/>
  <c r="T278" i="24"/>
  <c r="S278" i="24"/>
  <c r="T289" i="24"/>
  <c r="S289" i="24"/>
  <c r="T294" i="24"/>
  <c r="U294" i="24" s="1"/>
  <c r="S294" i="24"/>
  <c r="T305" i="24"/>
  <c r="S305" i="24"/>
  <c r="T310" i="24"/>
  <c r="S310" i="24"/>
  <c r="T321" i="24"/>
  <c r="S321" i="24"/>
  <c r="T326" i="24"/>
  <c r="S326" i="24"/>
  <c r="T337" i="24"/>
  <c r="S337" i="24"/>
  <c r="T342" i="24"/>
  <c r="U342" i="24" s="1"/>
  <c r="S342" i="24"/>
  <c r="T353" i="24"/>
  <c r="S353" i="24"/>
  <c r="T358" i="24"/>
  <c r="S358" i="24"/>
  <c r="T369" i="24"/>
  <c r="S369" i="24"/>
  <c r="T374" i="24"/>
  <c r="S374" i="24"/>
  <c r="T390" i="24"/>
  <c r="S390" i="24"/>
  <c r="T395" i="24"/>
  <c r="S395" i="24"/>
  <c r="T406" i="24"/>
  <c r="S406" i="24"/>
  <c r="T411" i="24"/>
  <c r="S411" i="24"/>
  <c r="AD442" i="24"/>
  <c r="AG442" i="24"/>
  <c r="BP1044" i="19"/>
  <c r="BP1043" i="19" s="1"/>
  <c r="BF1097" i="19"/>
  <c r="BG1097" i="19"/>
  <c r="BH1097" i="19" s="1"/>
  <c r="BP1093" i="11"/>
  <c r="BN1085" i="11"/>
  <c r="BP1085" i="11" s="1"/>
  <c r="AE21" i="24"/>
  <c r="AE445" i="24"/>
  <c r="W137" i="24"/>
  <c r="X137" i="24" s="1"/>
  <c r="Y137" i="24" s="1"/>
  <c r="W153" i="24"/>
  <c r="W161" i="24"/>
  <c r="X161" i="24" s="1"/>
  <c r="S262" i="24"/>
  <c r="T262" i="24"/>
  <c r="T437" i="24"/>
  <c r="S437" i="24"/>
  <c r="AV15" i="19"/>
  <c r="AV10" i="19" s="1"/>
  <c r="BP1073" i="11"/>
  <c r="S22" i="24"/>
  <c r="S38" i="24"/>
  <c r="S54" i="24"/>
  <c r="S70" i="24"/>
  <c r="T91" i="24"/>
  <c r="U99" i="24"/>
  <c r="T101" i="24"/>
  <c r="W101" i="24" s="1"/>
  <c r="X101" i="24" s="1"/>
  <c r="U218" i="24"/>
  <c r="T230" i="24"/>
  <c r="S233" i="24"/>
  <c r="T238" i="24"/>
  <c r="U238" i="24" s="1"/>
  <c r="S241" i="24"/>
  <c r="T245" i="24"/>
  <c r="S245" i="24"/>
  <c r="T246" i="24"/>
  <c r="S251" i="24"/>
  <c r="T264" i="24"/>
  <c r="S266" i="24"/>
  <c r="S273" i="24"/>
  <c r="T277" i="24"/>
  <c r="S277" i="24"/>
  <c r="S282" i="24"/>
  <c r="T282" i="24"/>
  <c r="T293" i="24"/>
  <c r="S293" i="24"/>
  <c r="S298" i="24"/>
  <c r="T298" i="24"/>
  <c r="T309" i="24"/>
  <c r="S309" i="24"/>
  <c r="S314" i="24"/>
  <c r="T314" i="24"/>
  <c r="T325" i="24"/>
  <c r="S325" i="24"/>
  <c r="S330" i="24"/>
  <c r="T330" i="24"/>
  <c r="T341" i="24"/>
  <c r="S341" i="24"/>
  <c r="S346" i="24"/>
  <c r="T346" i="24"/>
  <c r="T357" i="24"/>
  <c r="S357" i="24"/>
  <c r="S362" i="24"/>
  <c r="T362" i="24"/>
  <c r="U362" i="24" s="1"/>
  <c r="T373" i="24"/>
  <c r="S373" i="24"/>
  <c r="S383" i="24"/>
  <c r="T383" i="24"/>
  <c r="U383" i="24"/>
  <c r="T394" i="24"/>
  <c r="S394" i="24"/>
  <c r="S399" i="24"/>
  <c r="T399" i="24"/>
  <c r="U399" i="24" s="1"/>
  <c r="T410" i="24"/>
  <c r="S410" i="24"/>
  <c r="T425" i="24"/>
  <c r="W104" i="24"/>
  <c r="X104" i="24" s="1"/>
  <c r="W120" i="24"/>
  <c r="W128" i="24"/>
  <c r="X128" i="24" s="1"/>
  <c r="W140" i="24"/>
  <c r="X140" i="24"/>
  <c r="Y140" i="24" s="1"/>
  <c r="W148" i="24"/>
  <c r="W160" i="24"/>
  <c r="X160" i="24"/>
  <c r="W168" i="24"/>
  <c r="X168" i="24" s="1"/>
  <c r="Y168" i="24" s="1"/>
  <c r="W180" i="24"/>
  <c r="T269" i="24"/>
  <c r="U269" i="24" s="1"/>
  <c r="S269" i="24"/>
  <c r="T281" i="24"/>
  <c r="S281" i="24"/>
  <c r="T286" i="24"/>
  <c r="U286" i="24" s="1"/>
  <c r="S286" i="24"/>
  <c r="T297" i="24"/>
  <c r="S297" i="24"/>
  <c r="T302" i="24"/>
  <c r="U302" i="24" s="1"/>
  <c r="S302" i="24"/>
  <c r="T313" i="24"/>
  <c r="S313" i="24"/>
  <c r="T318" i="24"/>
  <c r="S318" i="24"/>
  <c r="T329" i="24"/>
  <c r="S329" i="24"/>
  <c r="T334" i="24"/>
  <c r="S334" i="24"/>
  <c r="T345" i="24"/>
  <c r="S345" i="24"/>
  <c r="T350" i="24"/>
  <c r="S350" i="24"/>
  <c r="T361" i="24"/>
  <c r="S361" i="24"/>
  <c r="T366" i="24"/>
  <c r="S366" i="24"/>
  <c r="T382" i="24"/>
  <c r="S382" i="24"/>
  <c r="W383" i="24"/>
  <c r="T387" i="24"/>
  <c r="S387" i="24"/>
  <c r="T398" i="24"/>
  <c r="S398" i="24"/>
  <c r="T403" i="24"/>
  <c r="S403" i="24"/>
  <c r="T415" i="24"/>
  <c r="S415" i="24"/>
  <c r="T204" i="24"/>
  <c r="S204" i="24"/>
  <c r="T379" i="24"/>
  <c r="S379" i="24"/>
  <c r="U261" i="24"/>
  <c r="S261" i="24"/>
  <c r="T285" i="24"/>
  <c r="S285" i="24"/>
  <c r="S290" i="24"/>
  <c r="T290" i="24"/>
  <c r="T301" i="24"/>
  <c r="S301" i="24"/>
  <c r="S306" i="24"/>
  <c r="T306" i="24"/>
  <c r="T317" i="24"/>
  <c r="S317" i="24"/>
  <c r="S322" i="24"/>
  <c r="T322" i="24"/>
  <c r="T333" i="24"/>
  <c r="S333" i="24"/>
  <c r="S338" i="24"/>
  <c r="T338" i="24"/>
  <c r="T349" i="24"/>
  <c r="S349" i="24"/>
  <c r="S354" i="24"/>
  <c r="T354" i="24"/>
  <c r="T365" i="24"/>
  <c r="S365" i="24"/>
  <c r="S370" i="24"/>
  <c r="T370" i="24"/>
  <c r="U370" i="24" s="1"/>
  <c r="T386" i="24"/>
  <c r="S386" i="24"/>
  <c r="S391" i="24"/>
  <c r="T391" i="24"/>
  <c r="U391" i="24" s="1"/>
  <c r="T402" i="24"/>
  <c r="S402" i="24"/>
  <c r="S407" i="24"/>
  <c r="T407" i="24"/>
  <c r="S433" i="24"/>
  <c r="T433" i="24"/>
  <c r="S454" i="24"/>
  <c r="U454" i="24"/>
  <c r="S378" i="24"/>
  <c r="T378" i="24"/>
  <c r="U378" i="24" s="1"/>
  <c r="U98" i="26"/>
  <c r="W98" i="26"/>
  <c r="X98" i="26" s="1"/>
  <c r="T112" i="26"/>
  <c r="S112" i="26"/>
  <c r="T121" i="26"/>
  <c r="S121" i="26"/>
  <c r="T154" i="26"/>
  <c r="S154" i="26"/>
  <c r="S218" i="26"/>
  <c r="T218" i="26"/>
  <c r="T281" i="26"/>
  <c r="S281" i="26"/>
  <c r="S381" i="26"/>
  <c r="T460" i="26"/>
  <c r="U460" i="26"/>
  <c r="S460" i="26"/>
  <c r="T17" i="26"/>
  <c r="S19" i="26"/>
  <c r="W29" i="26"/>
  <c r="T56" i="26"/>
  <c r="S59" i="26"/>
  <c r="S76" i="26"/>
  <c r="T76" i="26"/>
  <c r="T85" i="26"/>
  <c r="S85" i="26"/>
  <c r="S120" i="26"/>
  <c r="T202" i="26"/>
  <c r="S202" i="26"/>
  <c r="S246" i="26"/>
  <c r="T246" i="26"/>
  <c r="U246" i="26"/>
  <c r="T251" i="26"/>
  <c r="W251" i="26" s="1"/>
  <c r="S253" i="26"/>
  <c r="T253" i="26"/>
  <c r="S293" i="26"/>
  <c r="T293" i="26"/>
  <c r="S394" i="26"/>
  <c r="S398" i="26"/>
  <c r="S402" i="26"/>
  <c r="T402" i="26"/>
  <c r="S411" i="26"/>
  <c r="T411" i="26"/>
  <c r="U411" i="26" s="1"/>
  <c r="AG55" i="21"/>
  <c r="AH55" i="21" s="1"/>
  <c r="AF37" i="26"/>
  <c r="AD37" i="26"/>
  <c r="T115" i="26"/>
  <c r="S115" i="26"/>
  <c r="T239" i="26"/>
  <c r="S239" i="26"/>
  <c r="S250" i="26"/>
  <c r="T250" i="26"/>
  <c r="S278" i="26"/>
  <c r="T278" i="26"/>
  <c r="U278" i="26" s="1"/>
  <c r="S289" i="26"/>
  <c r="T289" i="26"/>
  <c r="T329" i="26"/>
  <c r="S329" i="26"/>
  <c r="T337" i="26"/>
  <c r="S337" i="26"/>
  <c r="T389" i="26"/>
  <c r="U389" i="26" s="1"/>
  <c r="S389" i="26"/>
  <c r="S396" i="26"/>
  <c r="T396" i="26"/>
  <c r="T415" i="26"/>
  <c r="S415" i="26"/>
  <c r="S437" i="26"/>
  <c r="T437" i="26"/>
  <c r="U437" i="26" s="1"/>
  <c r="AF31" i="26"/>
  <c r="T64" i="26"/>
  <c r="S64" i="26"/>
  <c r="T77" i="26"/>
  <c r="S77" i="26"/>
  <c r="T90" i="26"/>
  <c r="W94" i="26"/>
  <c r="X94" i="26" s="1"/>
  <c r="T155" i="26"/>
  <c r="U155" i="26"/>
  <c r="S194" i="26"/>
  <c r="T194" i="26"/>
  <c r="U194" i="26" s="1"/>
  <c r="S219" i="26"/>
  <c r="T219" i="26"/>
  <c r="S235" i="26"/>
  <c r="T249" i="26"/>
  <c r="S252" i="26"/>
  <c r="T252" i="26"/>
  <c r="S254" i="26"/>
  <c r="T254" i="26"/>
  <c r="W278" i="26"/>
  <c r="T320" i="26"/>
  <c r="S320" i="26"/>
  <c r="T382" i="26"/>
  <c r="U382" i="26"/>
  <c r="S382" i="26"/>
  <c r="T412" i="26"/>
  <c r="S412" i="26"/>
  <c r="T474" i="26"/>
  <c r="S474" i="26"/>
  <c r="T482" i="26"/>
  <c r="S482" i="26"/>
  <c r="AF33" i="26"/>
  <c r="AF35" i="26"/>
  <c r="W187" i="26"/>
  <c r="U251" i="26"/>
  <c r="S251" i="26"/>
  <c r="T259" i="26"/>
  <c r="S259" i="26"/>
  <c r="S338" i="26"/>
  <c r="T338" i="26"/>
  <c r="T362" i="26"/>
  <c r="S362" i="26"/>
  <c r="T438" i="26"/>
  <c r="U438" i="26" s="1"/>
  <c r="S438" i="26"/>
  <c r="S441" i="26"/>
  <c r="T441" i="26"/>
  <c r="U441" i="26" s="1"/>
  <c r="W28" i="26"/>
  <c r="W246" i="26"/>
  <c r="S331" i="26"/>
  <c r="T331" i="26"/>
  <c r="T373" i="26"/>
  <c r="U373" i="26" s="1"/>
  <c r="S373" i="26"/>
  <c r="S380" i="26"/>
  <c r="T380" i="26"/>
  <c r="U380" i="26" s="1"/>
  <c r="S383" i="26"/>
  <c r="T461" i="26"/>
  <c r="S461" i="26"/>
  <c r="T479" i="26"/>
  <c r="S479" i="26"/>
  <c r="S545" i="26"/>
  <c r="T545" i="26"/>
  <c r="T570" i="26"/>
  <c r="S570" i="26"/>
  <c r="T584" i="26"/>
  <c r="S584" i="26"/>
  <c r="S778" i="26"/>
  <c r="T778" i="26"/>
  <c r="T808" i="26"/>
  <c r="S808" i="26"/>
  <c r="S857" i="26"/>
  <c r="T857" i="26"/>
  <c r="T896" i="26"/>
  <c r="W896" i="26" s="1"/>
  <c r="S952" i="26"/>
  <c r="T952" i="26"/>
  <c r="T954" i="26"/>
  <c r="S954" i="26"/>
  <c r="T964" i="26"/>
  <c r="S964" i="26"/>
  <c r="S968" i="26"/>
  <c r="T968" i="26"/>
  <c r="S977" i="26"/>
  <c r="T977" i="26"/>
  <c r="T986" i="26"/>
  <c r="U986" i="26" s="1"/>
  <c r="S986" i="26"/>
  <c r="T1019" i="26"/>
  <c r="S1019" i="26"/>
  <c r="T1063" i="26"/>
  <c r="S1063" i="26"/>
  <c r="S1080" i="26"/>
  <c r="T1080" i="26"/>
  <c r="W403" i="26"/>
  <c r="T457" i="26"/>
  <c r="T465" i="26"/>
  <c r="T471" i="26"/>
  <c r="T487" i="26"/>
  <c r="AD507" i="26"/>
  <c r="T526" i="26"/>
  <c r="S528" i="26"/>
  <c r="T551" i="26"/>
  <c r="S553" i="26"/>
  <c r="T562" i="26"/>
  <c r="S602" i="26"/>
  <c r="S639" i="26"/>
  <c r="T640" i="26"/>
  <c r="S690" i="26"/>
  <c r="S694" i="26"/>
  <c r="T711" i="26"/>
  <c r="S714" i="26"/>
  <c r="S750" i="26"/>
  <c r="T750" i="26"/>
  <c r="S760" i="26"/>
  <c r="T768" i="26"/>
  <c r="T816" i="26"/>
  <c r="T823" i="26"/>
  <c r="T831" i="26"/>
  <c r="S831" i="26"/>
  <c r="T845" i="26"/>
  <c r="S845" i="26"/>
  <c r="T849" i="26"/>
  <c r="U849" i="26" s="1"/>
  <c r="S849" i="26"/>
  <c r="S856" i="26"/>
  <c r="T856" i="26"/>
  <c r="S892" i="26"/>
  <c r="T892" i="26"/>
  <c r="T895" i="26"/>
  <c r="S895" i="26"/>
  <c r="T938" i="26"/>
  <c r="U938" i="26" s="1"/>
  <c r="S938" i="26"/>
  <c r="S945" i="26"/>
  <c r="T945" i="26"/>
  <c r="W974" i="26"/>
  <c r="W986" i="26"/>
  <c r="S993" i="26"/>
  <c r="T993" i="26"/>
  <c r="T999" i="26"/>
  <c r="S999" i="26"/>
  <c r="T1002" i="26"/>
  <c r="U1002" i="26" s="1"/>
  <c r="S1002" i="26"/>
  <c r="S609" i="26"/>
  <c r="S610" i="26"/>
  <c r="S633" i="26"/>
  <c r="W648" i="26"/>
  <c r="S686" i="26"/>
  <c r="S719" i="26"/>
  <c r="S720" i="26"/>
  <c r="S734" i="26"/>
  <c r="S790" i="26"/>
  <c r="T809" i="26"/>
  <c r="S809" i="26"/>
  <c r="W849" i="26"/>
  <c r="T855" i="26"/>
  <c r="S855" i="26"/>
  <c r="W938" i="26"/>
  <c r="T953" i="26"/>
  <c r="S953" i="26"/>
  <c r="T955" i="26"/>
  <c r="S955" i="26"/>
  <c r="T967" i="26"/>
  <c r="S967" i="26"/>
  <c r="T978" i="26"/>
  <c r="S978" i="26"/>
  <c r="T1005" i="26"/>
  <c r="S1005" i="26"/>
  <c r="T1039" i="26"/>
  <c r="S1039" i="26"/>
  <c r="S1053" i="26"/>
  <c r="T1053" i="26"/>
  <c r="T1092" i="26"/>
  <c r="S1092" i="26"/>
  <c r="T1115" i="26"/>
  <c r="U1115" i="26" s="1"/>
  <c r="Z1115" i="26" s="1"/>
  <c r="S1115" i="26"/>
  <c r="W382" i="26"/>
  <c r="W394" i="26"/>
  <c r="W398" i="26"/>
  <c r="S478" i="26"/>
  <c r="S592" i="26"/>
  <c r="S631" i="26"/>
  <c r="T632" i="26"/>
  <c r="T662" i="26"/>
  <c r="T670" i="26"/>
  <c r="S687" i="26"/>
  <c r="T688" i="26"/>
  <c r="S721" i="26"/>
  <c r="T776" i="26"/>
  <c r="U776" i="26" s="1"/>
  <c r="T825" i="26"/>
  <c r="T838" i="26"/>
  <c r="S838" i="26"/>
  <c r="T851" i="26"/>
  <c r="U896" i="26"/>
  <c r="S896" i="26"/>
  <c r="T939" i="26"/>
  <c r="S939" i="26"/>
  <c r="T946" i="26"/>
  <c r="S946" i="26"/>
  <c r="T1000" i="26"/>
  <c r="S1000" i="26"/>
  <c r="T1066" i="26"/>
  <c r="S1066" i="26"/>
  <c r="S1083" i="26"/>
  <c r="T1083" i="26"/>
  <c r="U1083" i="26" s="1"/>
  <c r="T1106" i="26"/>
  <c r="S1106" i="26"/>
  <c r="S840" i="26"/>
  <c r="S844" i="26"/>
  <c r="T848" i="26"/>
  <c r="S854" i="26"/>
  <c r="T881" i="26"/>
  <c r="U881" i="26" s="1"/>
  <c r="S883" i="26"/>
  <c r="S904" i="26"/>
  <c r="S905" i="26"/>
  <c r="S928" i="26"/>
  <c r="S932" i="26"/>
  <c r="T936" i="26"/>
  <c r="T941" i="26"/>
  <c r="U941" i="26" s="1"/>
  <c r="S960" i="26"/>
  <c r="S962" i="26"/>
  <c r="S973" i="26"/>
  <c r="T987" i="26"/>
  <c r="U987" i="26" s="1"/>
  <c r="T1009" i="26"/>
  <c r="U1009" i="26" s="1"/>
  <c r="S1009" i="26"/>
  <c r="S1017" i="26"/>
  <c r="S1018" i="26"/>
  <c r="T1018" i="26"/>
  <c r="T1022" i="26"/>
  <c r="S1036" i="26"/>
  <c r="S1037" i="26"/>
  <c r="S1057" i="26"/>
  <c r="T1099" i="26"/>
  <c r="T1101" i="26"/>
  <c r="S1101" i="26"/>
  <c r="T1114" i="26"/>
  <c r="S1114" i="26"/>
  <c r="T1119" i="26"/>
  <c r="U1119" i="26"/>
  <c r="AA1119" i="26" s="1"/>
  <c r="S876" i="26"/>
  <c r="T889" i="26"/>
  <c r="T902" i="26"/>
  <c r="T909" i="26"/>
  <c r="U909" i="26" s="1"/>
  <c r="T924" i="26"/>
  <c r="U924" i="26"/>
  <c r="W956" i="26"/>
  <c r="X956" i="26" s="1"/>
  <c r="T961" i="26"/>
  <c r="T1035" i="26"/>
  <c r="T1040" i="26"/>
  <c r="S1040" i="26"/>
  <c r="T1045" i="26"/>
  <c r="S1098" i="26"/>
  <c r="T1098" i="26"/>
  <c r="T1109" i="26"/>
  <c r="S1109" i="26"/>
  <c r="AD1160" i="26"/>
  <c r="AF1160" i="26"/>
  <c r="W890" i="26"/>
  <c r="W926" i="26"/>
  <c r="T1061" i="26"/>
  <c r="S1061" i="26"/>
  <c r="T1081" i="26"/>
  <c r="S1081" i="26"/>
  <c r="S1111" i="26"/>
  <c r="T1111" i="26"/>
  <c r="U1111" i="26" s="1"/>
  <c r="W1111" i="26" s="1"/>
  <c r="T1113" i="26"/>
  <c r="U1113" i="26"/>
  <c r="W1113" i="26" s="1"/>
  <c r="S1113" i="26"/>
  <c r="T1198" i="26"/>
  <c r="S1200" i="26"/>
  <c r="T1208" i="26"/>
  <c r="U60" i="27"/>
  <c r="V60" i="27" s="1"/>
  <c r="T60" i="27"/>
  <c r="U42" i="27"/>
  <c r="V42" i="27" s="1"/>
  <c r="T42" i="27"/>
  <c r="N7" i="28"/>
  <c r="X47" i="34"/>
  <c r="U432" i="28"/>
  <c r="T56" i="27"/>
  <c r="U56" i="27"/>
  <c r="V56" i="27" s="1"/>
  <c r="U54" i="27"/>
  <c r="V54" i="27" s="1"/>
  <c r="T36" i="27"/>
  <c r="U36" i="27"/>
  <c r="V36" i="27" s="1"/>
  <c r="U34" i="27"/>
  <c r="V34" i="27" s="1"/>
  <c r="X37" i="29"/>
  <c r="X69" i="34"/>
  <c r="AG11" i="30"/>
  <c r="AG10" i="30" s="1"/>
  <c r="U17" i="34"/>
  <c r="T47" i="34"/>
  <c r="X70" i="34"/>
  <c r="T42" i="34"/>
  <c r="T41" i="34"/>
  <c r="U38" i="34"/>
  <c r="U61" i="34"/>
  <c r="V61" i="34" s="1"/>
  <c r="T101" i="30"/>
  <c r="AV15" i="33"/>
  <c r="AV10" i="33" s="1"/>
  <c r="U60" i="34"/>
  <c r="T52" i="34"/>
  <c r="T13" i="34"/>
  <c r="T22" i="34"/>
  <c r="T30" i="34"/>
  <c r="T64" i="34"/>
  <c r="X61" i="34"/>
  <c r="X45" i="29"/>
  <c r="AA256" i="26"/>
  <c r="AE256" i="26" s="1"/>
  <c r="AE781" i="26"/>
  <c r="AB781" i="26"/>
  <c r="AE874" i="26"/>
  <c r="Z24" i="26"/>
  <c r="AA24" i="26" s="1"/>
  <c r="Z568" i="26"/>
  <c r="AE310" i="26"/>
  <c r="AF310" i="26" s="1"/>
  <c r="AB310" i="26"/>
  <c r="AD310" i="26"/>
  <c r="Z789" i="26"/>
  <c r="AA860" i="26"/>
  <c r="AE860" i="26" s="1"/>
  <c r="Z78" i="26"/>
  <c r="Z694" i="26"/>
  <c r="AA694" i="26"/>
  <c r="AE694" i="26" s="1"/>
  <c r="Z840" i="26"/>
  <c r="AD722" i="26"/>
  <c r="AA585" i="26"/>
  <c r="Z1065" i="26"/>
  <c r="Z643" i="26"/>
  <c r="Z400" i="26"/>
  <c r="AA400" i="26" s="1"/>
  <c r="AB265" i="26"/>
  <c r="AD265" i="26" s="1"/>
  <c r="X477" i="26"/>
  <c r="Y477" i="26" s="1"/>
  <c r="AA24" i="29"/>
  <c r="AB24" i="29" s="1"/>
  <c r="X1090" i="26"/>
  <c r="Y1090" i="26" s="1"/>
  <c r="Z624" i="26"/>
  <c r="AA624" i="26" s="1"/>
  <c r="Z734" i="26"/>
  <c r="Z755" i="26"/>
  <c r="AA755" i="26" s="1"/>
  <c r="Z894" i="26"/>
  <c r="AA894" i="26" s="1"/>
  <c r="Z131" i="26"/>
  <c r="AA131" i="26" s="1"/>
  <c r="Z453" i="26"/>
  <c r="X485" i="26"/>
  <c r="Z868" i="26"/>
  <c r="Z903" i="26"/>
  <c r="AA903" i="26"/>
  <c r="AE903" i="26" s="1"/>
  <c r="AA286" i="26"/>
  <c r="AE286" i="26" s="1"/>
  <c r="Z267" i="26"/>
  <c r="AA267" i="26" s="1"/>
  <c r="AA578" i="26"/>
  <c r="AA21" i="29"/>
  <c r="V44" i="29"/>
  <c r="X44" i="29" s="1"/>
  <c r="V54" i="34"/>
  <c r="Z31" i="34"/>
  <c r="BM1058" i="19"/>
  <c r="BO1058" i="19" s="1"/>
  <c r="Y716" i="26"/>
  <c r="AA36" i="34"/>
  <c r="W929" i="26"/>
  <c r="X929" i="26" s="1"/>
  <c r="W691" i="26"/>
  <c r="W558" i="26"/>
  <c r="W1016" i="26"/>
  <c r="W661" i="26"/>
  <c r="W572" i="26"/>
  <c r="W622" i="26"/>
  <c r="BJ1065" i="11"/>
  <c r="BL1082" i="19"/>
  <c r="AA409" i="24"/>
  <c r="Y490" i="26"/>
  <c r="X1026" i="26"/>
  <c r="Y1026" i="26" s="1"/>
  <c r="Y1014" i="26"/>
  <c r="X452" i="24"/>
  <c r="Y216" i="24"/>
  <c r="Y494" i="26"/>
  <c r="Y69" i="21"/>
  <c r="Z69" i="21" s="1"/>
  <c r="Y70" i="24"/>
  <c r="Z854" i="26"/>
  <c r="AA854" i="26" s="1"/>
  <c r="Y308" i="24"/>
  <c r="Y122" i="24"/>
  <c r="Z122" i="24" s="1"/>
  <c r="Y287" i="24"/>
  <c r="Y128" i="24"/>
  <c r="Z128" i="24" s="1"/>
  <c r="Z1070" i="26"/>
  <c r="Z22" i="26"/>
  <c r="X185" i="24"/>
  <c r="X178" i="24"/>
  <c r="Y158" i="24"/>
  <c r="X146" i="24"/>
  <c r="Y146" i="24" s="1"/>
  <c r="X126" i="24"/>
  <c r="Y320" i="24"/>
  <c r="X280" i="24"/>
  <c r="Z240" i="24"/>
  <c r="X232" i="24"/>
  <c r="Y232" i="24" s="1"/>
  <c r="AA414" i="24"/>
  <c r="AA1070" i="26"/>
  <c r="Z134" i="24"/>
  <c r="Y273" i="24"/>
  <c r="Z273" i="24" s="1"/>
  <c r="Y228" i="26"/>
  <c r="Z228" i="26"/>
  <c r="X249" i="24"/>
  <c r="X176" i="24"/>
  <c r="Y176" i="24" s="1"/>
  <c r="X112" i="24"/>
  <c r="Y112" i="24" s="1"/>
  <c r="Y104" i="24"/>
  <c r="X58" i="24"/>
  <c r="Y58" i="24" s="1"/>
  <c r="Z137" i="24"/>
  <c r="Y186" i="24"/>
  <c r="Z186" i="24"/>
  <c r="AA120" i="26"/>
  <c r="Y1054" i="26"/>
  <c r="X426" i="24"/>
  <c r="Y426" i="24" s="1"/>
  <c r="Y235" i="24"/>
  <c r="Y174" i="24"/>
  <c r="Z174" i="24"/>
  <c r="X167" i="24"/>
  <c r="BG1066" i="11"/>
  <c r="BF1066" i="11"/>
  <c r="BK1099" i="19"/>
  <c r="BF1062" i="19"/>
  <c r="BG1062" i="19"/>
  <c r="BG1101" i="19"/>
  <c r="BH1101" i="19" s="1"/>
  <c r="BF1101" i="19"/>
  <c r="Z14" i="21"/>
  <c r="Z140" i="24"/>
  <c r="Y138" i="24"/>
  <c r="X917" i="26"/>
  <c r="Y917" i="26"/>
  <c r="Y203" i="24"/>
  <c r="X296" i="24"/>
  <c r="X1074" i="26"/>
  <c r="Y956" i="26"/>
  <c r="Y752" i="26"/>
  <c r="Y328" i="26"/>
  <c r="Y236" i="26"/>
  <c r="AE120" i="26"/>
  <c r="X375" i="24"/>
  <c r="Y355" i="24"/>
  <c r="Z355" i="24" s="1"/>
  <c r="Y393" i="24"/>
  <c r="BG1046" i="11"/>
  <c r="BF1046" i="11"/>
  <c r="BF1057" i="19"/>
  <c r="BG1057" i="19"/>
  <c r="BH1057" i="19" s="1"/>
  <c r="Y83" i="24"/>
  <c r="BF18" i="11"/>
  <c r="BG18" i="11"/>
  <c r="BF1099" i="11"/>
  <c r="BG1099" i="11"/>
  <c r="BH1099" i="11"/>
  <c r="BG1081" i="11"/>
  <c r="BF1081" i="11"/>
  <c r="BF1053" i="11"/>
  <c r="BG1053" i="11"/>
  <c r="X241" i="24"/>
  <c r="X233" i="24"/>
  <c r="Y98" i="26"/>
  <c r="X133" i="24"/>
  <c r="Y94" i="26"/>
  <c r="Z94" i="26" s="1"/>
  <c r="BF1045" i="11"/>
  <c r="BG1045" i="11"/>
  <c r="BH1045" i="11" s="1"/>
  <c r="BG1102" i="11"/>
  <c r="BF1102" i="11"/>
  <c r="BH1062" i="11"/>
  <c r="BJ1062" i="11"/>
  <c r="BF1061" i="11"/>
  <c r="BG1061" i="11"/>
  <c r="BG19" i="19"/>
  <c r="BH19" i="19" s="1"/>
  <c r="BF19" i="19"/>
  <c r="BG1065" i="19"/>
  <c r="BF1065" i="19"/>
  <c r="AU15" i="10"/>
  <c r="AU10" i="10" s="1"/>
  <c r="BJ1097" i="19"/>
  <c r="BP1089" i="11"/>
  <c r="BN1076" i="11"/>
  <c r="BP1076" i="11" s="1"/>
  <c r="BP1071" i="11"/>
  <c r="BP1069" i="11"/>
  <c r="T429" i="24"/>
  <c r="S429" i="24"/>
  <c r="T430" i="24"/>
  <c r="S430" i="24"/>
  <c r="T201" i="24"/>
  <c r="S201" i="24"/>
  <c r="T197" i="24"/>
  <c r="S197" i="24"/>
  <c r="U66" i="21"/>
  <c r="T66" i="21"/>
  <c r="AG58" i="21"/>
  <c r="AH58" i="21" s="1"/>
  <c r="AB42" i="21"/>
  <c r="AC40" i="21"/>
  <c r="AE40" i="21" s="1"/>
  <c r="AG40" i="21"/>
  <c r="AH40" i="21" s="1"/>
  <c r="AG37" i="21"/>
  <c r="T18" i="21"/>
  <c r="U18" i="21"/>
  <c r="T447" i="24"/>
  <c r="S447" i="24"/>
  <c r="T62" i="21"/>
  <c r="U62" i="21"/>
  <c r="AE59" i="21"/>
  <c r="AG59" i="21"/>
  <c r="AH59" i="21"/>
  <c r="AB50" i="21"/>
  <c r="Y291" i="24"/>
  <c r="Y165" i="24"/>
  <c r="BG17" i="19"/>
  <c r="BJ19" i="19"/>
  <c r="BG1053" i="19"/>
  <c r="BF1053" i="19"/>
  <c r="BF1067" i="19"/>
  <c r="BJ1101" i="19"/>
  <c r="BP1086" i="11"/>
  <c r="BP1072" i="11"/>
  <c r="T24" i="24"/>
  <c r="T28" i="24"/>
  <c r="T32" i="24"/>
  <c r="W32" i="24" s="1"/>
  <c r="T36" i="24"/>
  <c r="T40" i="24"/>
  <c r="T44" i="24"/>
  <c r="T48" i="24"/>
  <c r="T52" i="24"/>
  <c r="T56" i="24"/>
  <c r="T60" i="24"/>
  <c r="T64" i="24"/>
  <c r="W64" i="24" s="1"/>
  <c r="T68" i="24"/>
  <c r="T72" i="24"/>
  <c r="T76" i="24"/>
  <c r="T80" i="24"/>
  <c r="S83" i="24"/>
  <c r="T93" i="24"/>
  <c r="W238" i="24"/>
  <c r="W286" i="24"/>
  <c r="W294" i="24"/>
  <c r="W342" i="24"/>
  <c r="S435" i="24"/>
  <c r="S455" i="24"/>
  <c r="S199" i="24"/>
  <c r="T199" i="24"/>
  <c r="S377" i="24"/>
  <c r="AB36" i="21"/>
  <c r="T24" i="21"/>
  <c r="U24" i="21"/>
  <c r="U13" i="21"/>
  <c r="T13" i="21"/>
  <c r="S565" i="23"/>
  <c r="BP1075" i="11"/>
  <c r="S90" i="24"/>
  <c r="W193" i="24"/>
  <c r="W244" i="24"/>
  <c r="W372" i="24"/>
  <c r="T424" i="24"/>
  <c r="S424" i="24"/>
  <c r="S451" i="24"/>
  <c r="T451" i="24"/>
  <c r="AB56" i="21"/>
  <c r="AC56" i="21" s="1"/>
  <c r="AE56" i="21" s="1"/>
  <c r="U33" i="21"/>
  <c r="T33" i="21"/>
  <c r="T108" i="26"/>
  <c r="S108" i="26"/>
  <c r="T134" i="26"/>
  <c r="U134" i="26" s="1"/>
  <c r="S134" i="26"/>
  <c r="T138" i="26"/>
  <c r="S138" i="26"/>
  <c r="T158" i="26"/>
  <c r="S158" i="26"/>
  <c r="S203" i="26"/>
  <c r="T203" i="26"/>
  <c r="U203" i="26"/>
  <c r="U434" i="26"/>
  <c r="W434" i="26"/>
  <c r="W91" i="26"/>
  <c r="T178" i="26"/>
  <c r="U178" i="26" s="1"/>
  <c r="S178" i="26"/>
  <c r="W15" i="26"/>
  <c r="AF38" i="26"/>
  <c r="AF42" i="26"/>
  <c r="S52" i="26"/>
  <c r="S58" i="26"/>
  <c r="S98" i="26"/>
  <c r="T142" i="26"/>
  <c r="S142" i="26"/>
  <c r="S146" i="26"/>
  <c r="T146" i="26"/>
  <c r="U146" i="26" s="1"/>
  <c r="W194" i="26"/>
  <c r="T207" i="26"/>
  <c r="S207" i="26"/>
  <c r="T221" i="26"/>
  <c r="U221" i="26" s="1"/>
  <c r="S221" i="26"/>
  <c r="T227" i="26"/>
  <c r="S227" i="26"/>
  <c r="S22" i="26"/>
  <c r="T54" i="26"/>
  <c r="T62" i="26"/>
  <c r="S66" i="26"/>
  <c r="T82" i="26"/>
  <c r="T84" i="26"/>
  <c r="T86" i="26"/>
  <c r="S91" i="26"/>
  <c r="S94" i="26"/>
  <c r="T100" i="26"/>
  <c r="T109" i="26"/>
  <c r="T170" i="26"/>
  <c r="S170" i="26"/>
  <c r="U487" i="26"/>
  <c r="W487" i="26" s="1"/>
  <c r="AF505" i="26"/>
  <c r="AD505" i="26"/>
  <c r="T531" i="26"/>
  <c r="S531" i="26"/>
  <c r="W543" i="26"/>
  <c r="S243" i="26"/>
  <c r="S262" i="26"/>
  <c r="S267" i="26"/>
  <c r="S268" i="26"/>
  <c r="T270" i="26"/>
  <c r="S271" i="26"/>
  <c r="S273" i="26"/>
  <c r="S284" i="26"/>
  <c r="S303" i="26"/>
  <c r="S305" i="26"/>
  <c r="W314" i="26"/>
  <c r="W315" i="26"/>
  <c r="S319" i="26"/>
  <c r="S335" i="26"/>
  <c r="S344" i="26"/>
  <c r="S351" i="26"/>
  <c r="W371" i="26"/>
  <c r="S388" i="26"/>
  <c r="S391" i="26"/>
  <c r="S403" i="26"/>
  <c r="S446" i="26"/>
  <c r="S456" i="26"/>
  <c r="S463" i="26"/>
  <c r="S470" i="26"/>
  <c r="S475" i="26"/>
  <c r="AF499" i="26"/>
  <c r="AD499" i="26"/>
  <c r="AF501" i="26"/>
  <c r="AD501" i="26"/>
  <c r="AF503" i="26"/>
  <c r="AD503" i="26"/>
  <c r="AD513" i="26"/>
  <c r="AF513" i="26"/>
  <c r="T546" i="26"/>
  <c r="S546" i="26"/>
  <c r="T560" i="26"/>
  <c r="S560" i="26"/>
  <c r="T162" i="26"/>
  <c r="U162" i="26" s="1"/>
  <c r="T182" i="26"/>
  <c r="U182" i="26" s="1"/>
  <c r="S257" i="26"/>
  <c r="S292" i="26"/>
  <c r="T302" i="26"/>
  <c r="W302" i="26" s="1"/>
  <c r="S307" i="26"/>
  <c r="S315" i="26"/>
  <c r="T327" i="26"/>
  <c r="U327" i="26"/>
  <c r="S328" i="26"/>
  <c r="T343" i="26"/>
  <c r="T345" i="26"/>
  <c r="T370" i="26"/>
  <c r="U370" i="26" s="1"/>
  <c r="S374" i="26"/>
  <c r="S384" i="26"/>
  <c r="T390" i="26"/>
  <c r="S404" i="26"/>
  <c r="S407" i="26"/>
  <c r="W411" i="26"/>
  <c r="S414" i="26"/>
  <c r="T432" i="26"/>
  <c r="S434" i="26"/>
  <c r="T462" i="26"/>
  <c r="S491" i="26"/>
  <c r="AF497" i="26"/>
  <c r="AF512" i="26"/>
  <c r="AD512" i="26"/>
  <c r="T530" i="26"/>
  <c r="S530" i="26"/>
  <c r="S186" i="26"/>
  <c r="T244" i="26"/>
  <c r="T291" i="26"/>
  <c r="T352" i="26"/>
  <c r="U352" i="26" s="1"/>
  <c r="T358" i="26"/>
  <c r="T386" i="26"/>
  <c r="T392" i="26"/>
  <c r="T406" i="26"/>
  <c r="W406" i="26" s="1"/>
  <c r="T410" i="26"/>
  <c r="AF508" i="26"/>
  <c r="AD508" i="26"/>
  <c r="AD511" i="26"/>
  <c r="AF511" i="26"/>
  <c r="U552" i="26"/>
  <c r="W552" i="26"/>
  <c r="S559" i="26"/>
  <c r="T559" i="26"/>
  <c r="T577" i="26"/>
  <c r="S577" i="26"/>
  <c r="T665" i="26"/>
  <c r="U665" i="26" s="1"/>
  <c r="S665" i="26"/>
  <c r="T712" i="26"/>
  <c r="S712" i="26"/>
  <c r="S762" i="26"/>
  <c r="T762" i="26"/>
  <c r="T770" i="26"/>
  <c r="S770" i="26"/>
  <c r="S544" i="26"/>
  <c r="T567" i="26"/>
  <c r="T569" i="26"/>
  <c r="S576" i="26"/>
  <c r="T601" i="26"/>
  <c r="U601" i="26" s="1"/>
  <c r="T615" i="26"/>
  <c r="T616" i="26"/>
  <c r="S616" i="26"/>
  <c r="S627" i="26"/>
  <c r="T627" i="26"/>
  <c r="U627" i="26" s="1"/>
  <c r="S659" i="26"/>
  <c r="T663" i="26"/>
  <c r="S679" i="26"/>
  <c r="T679" i="26"/>
  <c r="S578" i="26"/>
  <c r="T600" i="26"/>
  <c r="S600" i="26"/>
  <c r="S611" i="26"/>
  <c r="T611" i="26"/>
  <c r="U611" i="26" s="1"/>
  <c r="S624" i="26"/>
  <c r="S634" i="26"/>
  <c r="T634" i="26"/>
  <c r="S642" i="26"/>
  <c r="T649" i="26"/>
  <c r="U649" i="26"/>
  <c r="S649" i="26"/>
  <c r="S650" i="26"/>
  <c r="S651" i="26"/>
  <c r="S698" i="26"/>
  <c r="T698" i="26"/>
  <c r="S713" i="26"/>
  <c r="T713" i="26"/>
  <c r="T729" i="26"/>
  <c r="W729" i="26" s="1"/>
  <c r="S729" i="26"/>
  <c r="S738" i="26"/>
  <c r="T738" i="26"/>
  <c r="T746" i="26"/>
  <c r="U746" i="26" s="1"/>
  <c r="S746" i="26"/>
  <c r="S585" i="26"/>
  <c r="S655" i="26"/>
  <c r="S658" i="26"/>
  <c r="T658" i="26"/>
  <c r="S678" i="26"/>
  <c r="T678" i="26"/>
  <c r="S689" i="26"/>
  <c r="S703" i="26"/>
  <c r="T703" i="26"/>
  <c r="S706" i="26"/>
  <c r="S710" i="26"/>
  <c r="S718" i="26"/>
  <c r="S727" i="26"/>
  <c r="T777" i="26"/>
  <c r="S777" i="26"/>
  <c r="T782" i="26"/>
  <c r="T784" i="26"/>
  <c r="T797" i="26"/>
  <c r="T829" i="26"/>
  <c r="T865" i="26"/>
  <c r="T879" i="26"/>
  <c r="W879" i="26" s="1"/>
  <c r="S886" i="26"/>
  <c r="T886" i="26"/>
  <c r="S893" i="26"/>
  <c r="T893" i="26"/>
  <c r="U893" i="26" s="1"/>
  <c r="S917" i="26"/>
  <c r="S800" i="26"/>
  <c r="S801" i="26"/>
  <c r="S807" i="26"/>
  <c r="S819" i="26"/>
  <c r="S832" i="26"/>
  <c r="S833" i="26"/>
  <c r="S839" i="26"/>
  <c r="S863" i="26"/>
  <c r="T863" i="26"/>
  <c r="S908" i="26"/>
  <c r="T908" i="26"/>
  <c r="W909" i="26"/>
  <c r="W924" i="26"/>
  <c r="W644" i="26"/>
  <c r="T737" i="26"/>
  <c r="U737" i="26" s="1"/>
  <c r="S737" i="26"/>
  <c r="S754" i="26"/>
  <c r="S767" i="26"/>
  <c r="S774" i="26"/>
  <c r="T775" i="26"/>
  <c r="U775" i="26" s="1"/>
  <c r="S775" i="26"/>
  <c r="T803" i="26"/>
  <c r="U803" i="26" s="1"/>
  <c r="T812" i="26"/>
  <c r="U812" i="26" s="1"/>
  <c r="T815" i="26"/>
  <c r="U815" i="26" s="1"/>
  <c r="T822" i="26"/>
  <c r="U822" i="26" s="1"/>
  <c r="T835" i="26"/>
  <c r="T847" i="26"/>
  <c r="U847" i="26"/>
  <c r="S860" i="26"/>
  <c r="S887" i="26"/>
  <c r="T888" i="26"/>
  <c r="S888" i="26"/>
  <c r="S913" i="26"/>
  <c r="T912" i="26"/>
  <c r="U912" i="26" s="1"/>
  <c r="S912" i="26"/>
  <c r="T1093" i="26"/>
  <c r="S1093" i="26"/>
  <c r="T934" i="26"/>
  <c r="U934" i="26" s="1"/>
  <c r="W990" i="26"/>
  <c r="T1041" i="26"/>
  <c r="S1041" i="26"/>
  <c r="T1056" i="26"/>
  <c r="S1056" i="26"/>
  <c r="T1073" i="26"/>
  <c r="U1073" i="26" s="1"/>
  <c r="S1073" i="26"/>
  <c r="T1085" i="26"/>
  <c r="S1085" i="26"/>
  <c r="S935" i="26"/>
  <c r="S947" i="26"/>
  <c r="S963" i="26"/>
  <c r="S985" i="26"/>
  <c r="S989" i="26"/>
  <c r="S1003" i="26"/>
  <c r="W1003" i="26"/>
  <c r="W1008" i="26"/>
  <c r="S1012" i="26"/>
  <c r="W1091" i="26"/>
  <c r="S903" i="26"/>
  <c r="T920" i="26"/>
  <c r="U920" i="26" s="1"/>
  <c r="T988" i="26"/>
  <c r="T992" i="26"/>
  <c r="U992" i="26" s="1"/>
  <c r="S1043" i="26"/>
  <c r="T1044" i="26"/>
  <c r="S1044" i="26"/>
  <c r="AD1136" i="26"/>
  <c r="AF1136" i="26"/>
  <c r="AF1154" i="26"/>
  <c r="AD1154" i="26"/>
  <c r="AF1166" i="26"/>
  <c r="AD1166" i="26"/>
  <c r="AF1170" i="26"/>
  <c r="AD1170" i="26"/>
  <c r="AF1174" i="26"/>
  <c r="AD1174" i="26"/>
  <c r="AD1132" i="26"/>
  <c r="AF1132" i="26"/>
  <c r="AD1134" i="26"/>
  <c r="AD1148" i="26"/>
  <c r="AF1148" i="26"/>
  <c r="AD1150" i="26"/>
  <c r="AF1162" i="26"/>
  <c r="AD1162" i="26"/>
  <c r="T1059" i="26"/>
  <c r="T1062" i="26"/>
  <c r="W1102" i="26"/>
  <c r="AD1128" i="26"/>
  <c r="AF1128" i="26"/>
  <c r="AD1130" i="26"/>
  <c r="AD1144" i="26"/>
  <c r="AF1144" i="26"/>
  <c r="AD1146" i="26"/>
  <c r="AF1158" i="26"/>
  <c r="AD1158" i="26"/>
  <c r="AD1168" i="26"/>
  <c r="AF1168" i="26"/>
  <c r="AD1172" i="26"/>
  <c r="AF1172" i="26"/>
  <c r="AD1176" i="26"/>
  <c r="AF1176" i="26"/>
  <c r="S1070" i="26"/>
  <c r="S1075" i="26"/>
  <c r="S1078" i="26"/>
  <c r="S1086" i="26"/>
  <c r="U1094" i="26"/>
  <c r="W1094" i="26"/>
  <c r="X1094" i="26" s="1"/>
  <c r="S1097" i="26"/>
  <c r="W1112" i="26"/>
  <c r="X1112" i="26" s="1"/>
  <c r="AD1140" i="26"/>
  <c r="AF1140" i="26"/>
  <c r="AD1142" i="26"/>
  <c r="AF1152" i="26"/>
  <c r="AF1156" i="26"/>
  <c r="T26" i="27"/>
  <c r="U26" i="27"/>
  <c r="V26" i="27" s="1"/>
  <c r="T58" i="27"/>
  <c r="U58" i="27"/>
  <c r="V58" i="27"/>
  <c r="T50" i="27"/>
  <c r="U50" i="27"/>
  <c r="V50" i="27" s="1"/>
  <c r="T40" i="27"/>
  <c r="U40" i="27"/>
  <c r="V40" i="27"/>
  <c r="U316" i="28"/>
  <c r="U386" i="28"/>
  <c r="U458" i="28"/>
  <c r="S1112" i="26"/>
  <c r="S1116" i="26"/>
  <c r="S1118" i="26"/>
  <c r="S1120" i="26"/>
  <c r="S1122" i="26"/>
  <c r="S1124" i="26"/>
  <c r="S1126" i="26"/>
  <c r="S1212" i="26"/>
  <c r="X31" i="29"/>
  <c r="T19" i="34"/>
  <c r="U66" i="34"/>
  <c r="T66" i="34"/>
  <c r="U34" i="34"/>
  <c r="T57" i="34"/>
  <c r="U57" i="34"/>
  <c r="U96" i="30"/>
  <c r="V96" i="30"/>
  <c r="T23" i="34"/>
  <c r="T27" i="34"/>
  <c r="T31" i="34"/>
  <c r="T45" i="34"/>
  <c r="T65" i="34"/>
  <c r="T34" i="34"/>
  <c r="T56" i="34"/>
  <c r="U56" i="34"/>
  <c r="T41" i="29"/>
  <c r="T32" i="29"/>
  <c r="T30" i="29"/>
  <c r="P7" i="28"/>
  <c r="T35" i="34"/>
  <c r="U35" i="34"/>
  <c r="X32" i="29"/>
  <c r="X59" i="34"/>
  <c r="T43" i="29"/>
  <c r="U43" i="29"/>
  <c r="T70" i="34"/>
  <c r="U214" i="23"/>
  <c r="AA817" i="26"/>
  <c r="AE817" i="26" s="1"/>
  <c r="Z486" i="26"/>
  <c r="AA486" i="26" s="1"/>
  <c r="AC51" i="21"/>
  <c r="AE51" i="21" s="1"/>
  <c r="Y37" i="34"/>
  <c r="AA801" i="26"/>
  <c r="AA911" i="26"/>
  <c r="AE911" i="26" s="1"/>
  <c r="Z188" i="24"/>
  <c r="X195" i="24"/>
  <c r="Y195" i="24" s="1"/>
  <c r="AB633" i="26"/>
  <c r="AD633" i="26" s="1"/>
  <c r="AA235" i="26"/>
  <c r="AB235" i="26" s="1"/>
  <c r="AD235" i="26" s="1"/>
  <c r="U1098" i="26"/>
  <c r="W1098" i="26"/>
  <c r="U1000" i="26"/>
  <c r="W1000" i="26"/>
  <c r="U1092" i="26"/>
  <c r="W1092" i="26"/>
  <c r="X938" i="26"/>
  <c r="Y938" i="26"/>
  <c r="U945" i="26"/>
  <c r="W945" i="26"/>
  <c r="X945" i="26" s="1"/>
  <c r="Y945" i="26" s="1"/>
  <c r="U711" i="26"/>
  <c r="W711" i="26"/>
  <c r="U1019" i="26"/>
  <c r="W1019" i="26"/>
  <c r="U545" i="26"/>
  <c r="W545" i="26"/>
  <c r="U259" i="26"/>
  <c r="W259" i="26"/>
  <c r="U239" i="26"/>
  <c r="W239" i="26"/>
  <c r="X239" i="26" s="1"/>
  <c r="U154" i="26"/>
  <c r="W154" i="26"/>
  <c r="U433" i="24"/>
  <c r="W433" i="24"/>
  <c r="W415" i="24"/>
  <c r="X415" i="24"/>
  <c r="Y415" i="24" s="1"/>
  <c r="Z415" i="24" s="1"/>
  <c r="U415" i="24"/>
  <c r="X383" i="24"/>
  <c r="W366" i="24"/>
  <c r="U366" i="24"/>
  <c r="W230" i="24"/>
  <c r="U230" i="24"/>
  <c r="W390" i="24"/>
  <c r="X390" i="24"/>
  <c r="U390" i="24"/>
  <c r="W257" i="24"/>
  <c r="U257" i="24"/>
  <c r="BK1048" i="19"/>
  <c r="BK1048" i="11"/>
  <c r="BK1050" i="11"/>
  <c r="Z751" i="26"/>
  <c r="X795" i="26"/>
  <c r="Y795" i="26" s="1"/>
  <c r="Z618" i="26"/>
  <c r="AA876" i="26"/>
  <c r="X915" i="26"/>
  <c r="Y915" i="26" s="1"/>
  <c r="Z602" i="26"/>
  <c r="AA156" i="26"/>
  <c r="AB156" i="26" s="1"/>
  <c r="AD156" i="26" s="1"/>
  <c r="Z325" i="26"/>
  <c r="AA325" i="26" s="1"/>
  <c r="Y61" i="34"/>
  <c r="Y47" i="34"/>
  <c r="Z47" i="34"/>
  <c r="AA47" i="34" s="1"/>
  <c r="AB47" i="34" s="1"/>
  <c r="U1035" i="26"/>
  <c r="W1035" i="26"/>
  <c r="U1101" i="26"/>
  <c r="W1101" i="26"/>
  <c r="U978" i="26"/>
  <c r="W978" i="26"/>
  <c r="X978" i="26" s="1"/>
  <c r="Y978" i="26" s="1"/>
  <c r="U845" i="26"/>
  <c r="W845" i="26"/>
  <c r="X845" i="26" s="1"/>
  <c r="U471" i="26"/>
  <c r="W471" i="26"/>
  <c r="X471" i="26" s="1"/>
  <c r="Y471" i="26" s="1"/>
  <c r="X403" i="26"/>
  <c r="U77" i="26"/>
  <c r="W77" i="26"/>
  <c r="W941" i="26"/>
  <c r="W380" i="26"/>
  <c r="W155" i="26"/>
  <c r="AB414" i="24"/>
  <c r="AA376" i="26"/>
  <c r="AE787" i="26"/>
  <c r="AF787" i="26" s="1"/>
  <c r="V38" i="34"/>
  <c r="X38" i="34" s="1"/>
  <c r="Y69" i="34"/>
  <c r="Z69" i="34" s="1"/>
  <c r="U1208" i="26"/>
  <c r="W1208" i="26"/>
  <c r="X1208" i="26" s="1"/>
  <c r="U1081" i="26"/>
  <c r="W1081" i="26" s="1"/>
  <c r="X890" i="26"/>
  <c r="Y890" i="26" s="1"/>
  <c r="U1109" i="26"/>
  <c r="W1109" i="26" s="1"/>
  <c r="W889" i="26"/>
  <c r="U889" i="26"/>
  <c r="U1114" i="26"/>
  <c r="W1114" i="26" s="1"/>
  <c r="U1022" i="26"/>
  <c r="W1022" i="26"/>
  <c r="X1022" i="26" s="1"/>
  <c r="Y1022" i="26" s="1"/>
  <c r="W881" i="26"/>
  <c r="W825" i="26"/>
  <c r="U825" i="26"/>
  <c r="X394" i="26"/>
  <c r="Y394" i="26" s="1"/>
  <c r="W1002" i="26"/>
  <c r="W967" i="26"/>
  <c r="U967" i="26"/>
  <c r="W953" i="26"/>
  <c r="X953" i="26" s="1"/>
  <c r="U953" i="26"/>
  <c r="X849" i="26"/>
  <c r="Y849" i="26" s="1"/>
  <c r="X648" i="26"/>
  <c r="Y648" i="26"/>
  <c r="Z648" i="26" s="1"/>
  <c r="AA648" i="26" s="1"/>
  <c r="U993" i="26"/>
  <c r="W993" i="26"/>
  <c r="X974" i="26"/>
  <c r="Y974" i="26"/>
  <c r="U831" i="26"/>
  <c r="W831" i="26"/>
  <c r="W768" i="26"/>
  <c r="X768" i="26" s="1"/>
  <c r="U768" i="26"/>
  <c r="U640" i="26"/>
  <c r="W640" i="26"/>
  <c r="W460" i="26"/>
  <c r="U1080" i="26"/>
  <c r="W1080" i="26" s="1"/>
  <c r="U977" i="26"/>
  <c r="W977" i="26"/>
  <c r="U952" i="26"/>
  <c r="W952" i="26"/>
  <c r="U570" i="26"/>
  <c r="W570" i="26"/>
  <c r="U479" i="26"/>
  <c r="W479" i="26"/>
  <c r="X28" i="26"/>
  <c r="W26" i="26"/>
  <c r="U474" i="26"/>
  <c r="W474" i="26" s="1"/>
  <c r="U254" i="26"/>
  <c r="W254" i="26"/>
  <c r="X254" i="26" s="1"/>
  <c r="U249" i="26"/>
  <c r="W249" i="26"/>
  <c r="U90" i="26"/>
  <c r="W90" i="26"/>
  <c r="U64" i="26"/>
  <c r="W64" i="26"/>
  <c r="U253" i="26"/>
  <c r="W253" i="26"/>
  <c r="U17" i="26"/>
  <c r="W17" i="26"/>
  <c r="U387" i="24"/>
  <c r="W387" i="24"/>
  <c r="W361" i="24"/>
  <c r="U361" i="24"/>
  <c r="W345" i="24"/>
  <c r="U345" i="24"/>
  <c r="W329" i="24"/>
  <c r="X329" i="24" s="1"/>
  <c r="U329" i="24"/>
  <c r="W313" i="24"/>
  <c r="U313" i="24"/>
  <c r="W297" i="24"/>
  <c r="U297" i="24"/>
  <c r="W281" i="24"/>
  <c r="U281" i="24"/>
  <c r="U425" i="24"/>
  <c r="W425" i="24" s="1"/>
  <c r="X425" i="24" s="1"/>
  <c r="Y161" i="24"/>
  <c r="Z161" i="24" s="1"/>
  <c r="AA161" i="24" s="1"/>
  <c r="W82" i="24"/>
  <c r="X82" i="24" s="1"/>
  <c r="W406" i="24"/>
  <c r="U406" i="24"/>
  <c r="W370" i="24"/>
  <c r="W358" i="24"/>
  <c r="U358" i="24"/>
  <c r="U326" i="24"/>
  <c r="W326" i="24"/>
  <c r="X326" i="24" s="1"/>
  <c r="U310" i="24"/>
  <c r="W310" i="24"/>
  <c r="U278" i="24"/>
  <c r="W278" i="24"/>
  <c r="BH13" i="19"/>
  <c r="BJ13" i="19"/>
  <c r="BH1102" i="19"/>
  <c r="BJ1102" i="19"/>
  <c r="BJ14" i="11"/>
  <c r="BH14" i="11"/>
  <c r="Y311" i="24"/>
  <c r="Z311" i="24" s="1"/>
  <c r="X136" i="24"/>
  <c r="X117" i="24"/>
  <c r="Y117" i="24" s="1"/>
  <c r="Z117" i="24" s="1"/>
  <c r="X109" i="24"/>
  <c r="Y109" i="24" s="1"/>
  <c r="U439" i="23"/>
  <c r="U486" i="23"/>
  <c r="U500" i="23"/>
  <c r="U575" i="23"/>
  <c r="V28" i="21"/>
  <c r="X28" i="21"/>
  <c r="Y28" i="21" s="1"/>
  <c r="V68" i="21"/>
  <c r="X68" i="21"/>
  <c r="U432" i="24"/>
  <c r="W432" i="24"/>
  <c r="X432" i="24" s="1"/>
  <c r="W269" i="24"/>
  <c r="U237" i="24"/>
  <c r="W237" i="24"/>
  <c r="X237" i="24" s="1"/>
  <c r="BK1082" i="11"/>
  <c r="AA67" i="34"/>
  <c r="Z387" i="26"/>
  <c r="AB699" i="26"/>
  <c r="AD699" i="26"/>
  <c r="AE699" i="26"/>
  <c r="AF699" i="26"/>
  <c r="BK1097" i="11"/>
  <c r="Z566" i="26"/>
  <c r="AA566" i="26" s="1"/>
  <c r="BM1051" i="11"/>
  <c r="Z79" i="26"/>
  <c r="X636" i="26"/>
  <c r="X701" i="26"/>
  <c r="Y701" i="26"/>
  <c r="AB874" i="26"/>
  <c r="AF874" i="26"/>
  <c r="AA836" i="26"/>
  <c r="AA696" i="26"/>
  <c r="AE696" i="26" s="1"/>
  <c r="AA438" i="24"/>
  <c r="AA13" i="34"/>
  <c r="AA710" i="26"/>
  <c r="AB710" i="26" s="1"/>
  <c r="AD710" i="26" s="1"/>
  <c r="Z867" i="26"/>
  <c r="AE876" i="26"/>
  <c r="Z58" i="26"/>
  <c r="Z317" i="26"/>
  <c r="AA317" i="26"/>
  <c r="AE317" i="26" s="1"/>
  <c r="AA774" i="26"/>
  <c r="AE774" i="26" s="1"/>
  <c r="AF774" i="26" s="1"/>
  <c r="AA49" i="21"/>
  <c r="AB49" i="21" s="1"/>
  <c r="Z247" i="26"/>
  <c r="AA247" i="26" s="1"/>
  <c r="AE247" i="26" s="1"/>
  <c r="Z37" i="24"/>
  <c r="AA37" i="24"/>
  <c r="AF37" i="24" s="1"/>
  <c r="Z391" i="26"/>
  <c r="AA391" i="26"/>
  <c r="AA46" i="29"/>
  <c r="AB46" i="29"/>
  <c r="AG46" i="29" s="1"/>
  <c r="AA814" i="26"/>
  <c r="AE814" i="26" s="1"/>
  <c r="AB814" i="26"/>
  <c r="Z149" i="26"/>
  <c r="Z164" i="26"/>
  <c r="AA164" i="26"/>
  <c r="AB164" i="26" s="1"/>
  <c r="AD164" i="26" s="1"/>
  <c r="Z165" i="26"/>
  <c r="AA747" i="26"/>
  <c r="AB747" i="26" s="1"/>
  <c r="AD747" i="26" s="1"/>
  <c r="AE747" i="26"/>
  <c r="AF747" i="26" s="1"/>
  <c r="Z579" i="26"/>
  <c r="Y1046" i="26"/>
  <c r="Z1046" i="26" s="1"/>
  <c r="Y27" i="24"/>
  <c r="Z185" i="26"/>
  <c r="AE260" i="26"/>
  <c r="AF260" i="26" s="1"/>
  <c r="AE1051" i="26"/>
  <c r="AA248" i="26"/>
  <c r="AE248" i="26" s="1"/>
  <c r="AA972" i="26"/>
  <c r="AA255" i="26"/>
  <c r="AA104" i="26"/>
  <c r="AE104" i="26"/>
  <c r="Z173" i="26"/>
  <c r="AA173" i="26" s="1"/>
  <c r="V17" i="34"/>
  <c r="X17" i="34" s="1"/>
  <c r="Y37" i="29"/>
  <c r="U1040" i="26"/>
  <c r="W1040" i="26"/>
  <c r="U1018" i="26"/>
  <c r="W1018" i="26"/>
  <c r="X1018" i="26" s="1"/>
  <c r="U851" i="26"/>
  <c r="W851" i="26"/>
  <c r="X382" i="26"/>
  <c r="U856" i="26"/>
  <c r="W856" i="26"/>
  <c r="X856" i="26"/>
  <c r="U823" i="26"/>
  <c r="W823" i="26"/>
  <c r="X823" i="26" s="1"/>
  <c r="Y823" i="26" s="1"/>
  <c r="U457" i="26"/>
  <c r="W457" i="26"/>
  <c r="X457" i="26" s="1"/>
  <c r="U331" i="26"/>
  <c r="W331" i="26"/>
  <c r="X331" i="26" s="1"/>
  <c r="U362" i="26"/>
  <c r="W362" i="26"/>
  <c r="X187" i="26"/>
  <c r="Y187" i="26" s="1"/>
  <c r="U415" i="26"/>
  <c r="W415" i="26"/>
  <c r="X415" i="26" s="1"/>
  <c r="U85" i="26"/>
  <c r="W85" i="26"/>
  <c r="U56" i="26"/>
  <c r="W56" i="26"/>
  <c r="X56" i="26"/>
  <c r="U379" i="24"/>
  <c r="W379" i="24"/>
  <c r="Y379" i="24" s="1"/>
  <c r="AA379" i="24" s="1"/>
  <c r="AF379" i="24" s="1"/>
  <c r="U245" i="24"/>
  <c r="W245" i="24"/>
  <c r="W234" i="24"/>
  <c r="U234" i="24"/>
  <c r="U66" i="24"/>
  <c r="W66" i="24"/>
  <c r="X66" i="24" s="1"/>
  <c r="BK1078" i="19"/>
  <c r="BL1078" i="19" s="1"/>
  <c r="X261" i="24"/>
  <c r="Y261" i="24" s="1"/>
  <c r="AA261" i="24" s="1"/>
  <c r="X218" i="24"/>
  <c r="X214" i="24" s="1"/>
  <c r="W214" i="24"/>
  <c r="AA970" i="26"/>
  <c r="AE970" i="26" s="1"/>
  <c r="AB970" i="26"/>
  <c r="X272" i="26"/>
  <c r="X637" i="26"/>
  <c r="Y637" i="26" s="1"/>
  <c r="Z637" i="26" s="1"/>
  <c r="AB18" i="29"/>
  <c r="AC18" i="29" s="1"/>
  <c r="AE18" i="29" s="1"/>
  <c r="AA844" i="26"/>
  <c r="AB844" i="26" s="1"/>
  <c r="AD844" i="26" s="1"/>
  <c r="U1061" i="26"/>
  <c r="W1061" i="26" s="1"/>
  <c r="AE1119" i="26"/>
  <c r="AB1119" i="26"/>
  <c r="AD1119" i="26" s="1"/>
  <c r="U662" i="26"/>
  <c r="W662" i="26"/>
  <c r="U1053" i="26"/>
  <c r="W1053" i="26" s="1"/>
  <c r="U750" i="26"/>
  <c r="W750" i="26"/>
  <c r="U808" i="26"/>
  <c r="W808" i="26"/>
  <c r="U461" i="26"/>
  <c r="W461" i="26"/>
  <c r="X461" i="26" s="1"/>
  <c r="Y461" i="26" s="1"/>
  <c r="U338" i="26"/>
  <c r="W338" i="26"/>
  <c r="U482" i="26"/>
  <c r="W482" i="26" s="1"/>
  <c r="U412" i="26"/>
  <c r="W412" i="26"/>
  <c r="U320" i="26"/>
  <c r="W320" i="26"/>
  <c r="X320" i="26" s="1"/>
  <c r="U252" i="26"/>
  <c r="W252" i="26"/>
  <c r="X252" i="26" s="1"/>
  <c r="U219" i="26"/>
  <c r="W219" i="26"/>
  <c r="U396" i="26"/>
  <c r="W396" i="26"/>
  <c r="X396" i="26" s="1"/>
  <c r="U289" i="26"/>
  <c r="W289" i="26"/>
  <c r="X289" i="26" s="1"/>
  <c r="U250" i="26"/>
  <c r="W250" i="26"/>
  <c r="U473" i="23"/>
  <c r="U402" i="26"/>
  <c r="W402" i="26"/>
  <c r="X402" i="26" s="1"/>
  <c r="U293" i="26"/>
  <c r="W293" i="26"/>
  <c r="X251" i="26"/>
  <c r="Y251" i="26" s="1"/>
  <c r="U202" i="26"/>
  <c r="W202" i="26"/>
  <c r="X202" i="26" s="1"/>
  <c r="U76" i="26"/>
  <c r="W76" i="26"/>
  <c r="X29" i="26"/>
  <c r="Y29" i="26" s="1"/>
  <c r="U218" i="26"/>
  <c r="W218" i="26"/>
  <c r="W402" i="24"/>
  <c r="X402" i="24" s="1"/>
  <c r="U402" i="24"/>
  <c r="W386" i="24"/>
  <c r="U386" i="24"/>
  <c r="U365" i="24"/>
  <c r="W365" i="24"/>
  <c r="X365" i="24" s="1"/>
  <c r="W349" i="24"/>
  <c r="X349" i="24"/>
  <c r="U349" i="24"/>
  <c r="U333" i="24"/>
  <c r="W333" i="24"/>
  <c r="U317" i="24"/>
  <c r="W317" i="24"/>
  <c r="U301" i="24"/>
  <c r="W301" i="24"/>
  <c r="W285" i="24"/>
  <c r="U285" i="24"/>
  <c r="U398" i="24"/>
  <c r="W398" i="24"/>
  <c r="W350" i="24"/>
  <c r="X350" i="24" s="1"/>
  <c r="U350" i="24"/>
  <c r="W334" i="24"/>
  <c r="U334" i="24"/>
  <c r="U318" i="24"/>
  <c r="W318" i="24"/>
  <c r="X148" i="24"/>
  <c r="W410" i="24"/>
  <c r="U410" i="24"/>
  <c r="W394" i="24"/>
  <c r="U394" i="24"/>
  <c r="W373" i="24"/>
  <c r="U373" i="24"/>
  <c r="U357" i="24"/>
  <c r="W357" i="24"/>
  <c r="X357" i="24" s="1"/>
  <c r="W341" i="24"/>
  <c r="X341" i="24" s="1"/>
  <c r="U341" i="24"/>
  <c r="U325" i="24"/>
  <c r="W325" i="24"/>
  <c r="X325" i="24" s="1"/>
  <c r="U309" i="24"/>
  <c r="W309" i="24"/>
  <c r="X309" i="24" s="1"/>
  <c r="U293" i="24"/>
  <c r="W293" i="24"/>
  <c r="X293" i="24" s="1"/>
  <c r="W277" i="24"/>
  <c r="U277" i="24"/>
  <c r="W262" i="24"/>
  <c r="U262" i="24"/>
  <c r="W411" i="24"/>
  <c r="X411" i="24" s="1"/>
  <c r="U411" i="24"/>
  <c r="W395" i="24"/>
  <c r="U395" i="24"/>
  <c r="W369" i="24"/>
  <c r="U369" i="24"/>
  <c r="W353" i="24"/>
  <c r="X353" i="24" s="1"/>
  <c r="U353" i="24"/>
  <c r="W337" i="24"/>
  <c r="U337" i="24"/>
  <c r="W321" i="24"/>
  <c r="U321" i="24"/>
  <c r="W305" i="24"/>
  <c r="U305" i="24"/>
  <c r="W289" i="24"/>
  <c r="X289" i="24" s="1"/>
  <c r="U289" i="24"/>
  <c r="W267" i="24"/>
  <c r="U267" i="24"/>
  <c r="BH18" i="19"/>
  <c r="BJ18" i="19"/>
  <c r="BH1063" i="19"/>
  <c r="BJ1063" i="19"/>
  <c r="BK1063" i="19" s="1"/>
  <c r="BH1096" i="19"/>
  <c r="BJ1096" i="19"/>
  <c r="Z299" i="24"/>
  <c r="AA299" i="24" s="1"/>
  <c r="BH1079" i="11"/>
  <c r="BJ1079" i="11" s="1"/>
  <c r="AA976" i="26"/>
  <c r="AE976" i="26" s="1"/>
  <c r="X152" i="24"/>
  <c r="Y152" i="24" s="1"/>
  <c r="BK1067" i="19"/>
  <c r="Z15" i="21"/>
  <c r="U443" i="23"/>
  <c r="V16" i="21"/>
  <c r="X16" i="21"/>
  <c r="U196" i="24"/>
  <c r="W196" i="24" s="1"/>
  <c r="Z344" i="26"/>
  <c r="Z90" i="24"/>
  <c r="AA90" i="24" s="1"/>
  <c r="AA839" i="26"/>
  <c r="AB839" i="26" s="1"/>
  <c r="AD839" i="26" s="1"/>
  <c r="X357" i="26"/>
  <c r="Y357" i="26" s="1"/>
  <c r="X965" i="26"/>
  <c r="X202" i="24"/>
  <c r="X424" i="26"/>
  <c r="Y424" i="26"/>
  <c r="Z424" i="26" s="1"/>
  <c r="X550" i="26"/>
  <c r="Y550" i="26" s="1"/>
  <c r="AB30" i="29"/>
  <c r="AC30" i="29"/>
  <c r="AG30" i="29"/>
  <c r="AH30" i="29" s="1"/>
  <c r="AA931" i="26"/>
  <c r="AB931" i="26"/>
  <c r="AD931" i="26" s="1"/>
  <c r="AA608" i="26"/>
  <c r="AE63" i="21"/>
  <c r="AH63" i="21"/>
  <c r="Z211" i="24"/>
  <c r="AA211" i="24"/>
  <c r="Z299" i="26"/>
  <c r="X685" i="26"/>
  <c r="Y685" i="26"/>
  <c r="Z685" i="26" s="1"/>
  <c r="Z819" i="26"/>
  <c r="AA29" i="29"/>
  <c r="AB29" i="29" s="1"/>
  <c r="Z351" i="26"/>
  <c r="AA351" i="26" s="1"/>
  <c r="Z565" i="26"/>
  <c r="AB720" i="26"/>
  <c r="AA828" i="26"/>
  <c r="AE828" i="26" s="1"/>
  <c r="AB828" i="26"/>
  <c r="AA942" i="26"/>
  <c r="AE942" i="26"/>
  <c r="AA123" i="26"/>
  <c r="AA458" i="26"/>
  <c r="X949" i="26"/>
  <c r="Y949" i="26" s="1"/>
  <c r="AB14" i="29"/>
  <c r="AG14" i="29" s="1"/>
  <c r="AA51" i="29"/>
  <c r="AB51" i="29" s="1"/>
  <c r="AA313" i="26"/>
  <c r="Z606" i="26"/>
  <c r="AA593" i="26"/>
  <c r="Z1007" i="26"/>
  <c r="AA1007" i="26" s="1"/>
  <c r="Z167" i="26"/>
  <c r="AA167" i="26" s="1"/>
  <c r="AB167" i="26" s="1"/>
  <c r="AA827" i="26"/>
  <c r="AB827" i="26" s="1"/>
  <c r="AD827" i="26" s="1"/>
  <c r="Z810" i="26"/>
  <c r="AA810" i="26" s="1"/>
  <c r="AA760" i="26"/>
  <c r="AE760" i="26" s="1"/>
  <c r="AA119" i="26"/>
  <c r="AA321" i="26"/>
  <c r="AB321" i="26"/>
  <c r="Z59" i="24"/>
  <c r="AA59" i="24" s="1"/>
  <c r="AD260" i="26"/>
  <c r="Z208" i="26"/>
  <c r="AA208" i="26"/>
  <c r="AB208" i="26" s="1"/>
  <c r="AB1051" i="26"/>
  <c r="AD1051" i="26" s="1"/>
  <c r="AA657" i="26"/>
  <c r="AB657" i="26" s="1"/>
  <c r="AD657" i="26" s="1"/>
  <c r="AA18" i="26"/>
  <c r="AB18" i="26" s="1"/>
  <c r="AD18" i="26" s="1"/>
  <c r="Y45" i="29"/>
  <c r="Z45" i="29" s="1"/>
  <c r="U939" i="26"/>
  <c r="W939" i="26"/>
  <c r="U670" i="26"/>
  <c r="W670" i="26"/>
  <c r="X670" i="26" s="1"/>
  <c r="U1039" i="26"/>
  <c r="W1039" i="26" s="1"/>
  <c r="U551" i="26"/>
  <c r="W551" i="26"/>
  <c r="X551" i="26" s="1"/>
  <c r="U964" i="26"/>
  <c r="W964" i="26"/>
  <c r="W329" i="26"/>
  <c r="U329" i="26"/>
  <c r="U281" i="26"/>
  <c r="W281" i="26"/>
  <c r="U112" i="26"/>
  <c r="W112" i="26"/>
  <c r="Y160" i="24"/>
  <c r="Z160" i="24" s="1"/>
  <c r="X120" i="24"/>
  <c r="U264" i="24"/>
  <c r="W264" i="24"/>
  <c r="W91" i="24"/>
  <c r="U91" i="24"/>
  <c r="U437" i="24"/>
  <c r="W437" i="24" s="1"/>
  <c r="X153" i="24"/>
  <c r="Y153" i="24" s="1"/>
  <c r="U194" i="24"/>
  <c r="W194" i="24"/>
  <c r="X194" i="24" s="1"/>
  <c r="BH1098" i="19"/>
  <c r="BJ1098" i="19"/>
  <c r="BK1098" i="19" s="1"/>
  <c r="X99" i="24"/>
  <c r="Z151" i="24"/>
  <c r="AA151" i="24" s="1"/>
  <c r="AF151" i="24" s="1"/>
  <c r="AH51" i="21"/>
  <c r="AA344" i="26"/>
  <c r="X25" i="24"/>
  <c r="AB45" i="34"/>
  <c r="AC45" i="34" s="1"/>
  <c r="AE45" i="34" s="1"/>
  <c r="X614" i="26"/>
  <c r="AA29" i="34"/>
  <c r="Z899" i="26"/>
  <c r="AA899" i="26"/>
  <c r="AE899" i="26" s="1"/>
  <c r="Z79" i="24"/>
  <c r="Z998" i="26"/>
  <c r="AA998" i="26"/>
  <c r="W1009" i="26"/>
  <c r="X1009" i="26"/>
  <c r="V60" i="34"/>
  <c r="X60" i="34" s="1"/>
  <c r="U1198" i="26"/>
  <c r="W1198" i="26"/>
  <c r="U955" i="26"/>
  <c r="W955" i="26"/>
  <c r="U809" i="26"/>
  <c r="W809" i="26"/>
  <c r="W987" i="26"/>
  <c r="X987" i="26" s="1"/>
  <c r="U895" i="26"/>
  <c r="W895" i="26"/>
  <c r="X895" i="26" s="1"/>
  <c r="W816" i="26"/>
  <c r="U816" i="26"/>
  <c r="U968" i="26"/>
  <c r="W968" i="26"/>
  <c r="X896" i="26"/>
  <c r="U584" i="26"/>
  <c r="W584" i="26"/>
  <c r="W934" i="26"/>
  <c r="W437" i="26"/>
  <c r="W441" i="26"/>
  <c r="X441" i="26" s="1"/>
  <c r="W302" i="24"/>
  <c r="X302" i="24" s="1"/>
  <c r="Y302" i="24" s="1"/>
  <c r="Y70" i="34"/>
  <c r="U433" i="28"/>
  <c r="X926" i="26"/>
  <c r="Y926" i="26" s="1"/>
  <c r="U1045" i="26"/>
  <c r="W1045" i="26" s="1"/>
  <c r="U961" i="26"/>
  <c r="W961" i="26"/>
  <c r="U902" i="26"/>
  <c r="W902" i="26"/>
  <c r="X902" i="26" s="1"/>
  <c r="U1099" i="26"/>
  <c r="W1099" i="26" s="1"/>
  <c r="W936" i="26"/>
  <c r="U936" i="26"/>
  <c r="W848" i="26"/>
  <c r="X848" i="26" s="1"/>
  <c r="Y848" i="26" s="1"/>
  <c r="U848" i="26"/>
  <c r="U1106" i="26"/>
  <c r="W1106" i="26"/>
  <c r="X1106" i="26" s="1"/>
  <c r="U1066" i="26"/>
  <c r="W1066" i="26" s="1"/>
  <c r="U946" i="26"/>
  <c r="W946" i="26"/>
  <c r="X946" i="26" s="1"/>
  <c r="U838" i="26"/>
  <c r="W838" i="26"/>
  <c r="W688" i="26"/>
  <c r="U688" i="26"/>
  <c r="U632" i="26"/>
  <c r="W632" i="26"/>
  <c r="X398" i="26"/>
  <c r="Y398" i="26" s="1"/>
  <c r="Z398" i="26" s="1"/>
  <c r="AA1115" i="26"/>
  <c r="AE1115" i="26"/>
  <c r="U1005" i="26"/>
  <c r="W1005" i="26"/>
  <c r="U855" i="26"/>
  <c r="W855" i="26"/>
  <c r="W999" i="26"/>
  <c r="U999" i="26"/>
  <c r="X986" i="26"/>
  <c r="Y986" i="26"/>
  <c r="U892" i="26"/>
  <c r="W892" i="26"/>
  <c r="W776" i="26"/>
  <c r="U562" i="26"/>
  <c r="W562" i="26"/>
  <c r="U526" i="26"/>
  <c r="W526" i="26"/>
  <c r="U465" i="26"/>
  <c r="W465" i="26" s="1"/>
  <c r="W389" i="26"/>
  <c r="U1063" i="26"/>
  <c r="W1063" i="26" s="1"/>
  <c r="X1063" i="26" s="1"/>
  <c r="U954" i="26"/>
  <c r="W954" i="26"/>
  <c r="U857" i="26"/>
  <c r="W857" i="26"/>
  <c r="U778" i="26"/>
  <c r="W778" i="26"/>
  <c r="X246" i="26"/>
  <c r="W373" i="26"/>
  <c r="X278" i="26"/>
  <c r="Y278" i="26" s="1"/>
  <c r="U337" i="26"/>
  <c r="W337" i="26"/>
  <c r="U115" i="26"/>
  <c r="W115" i="26"/>
  <c r="X115" i="26" s="1"/>
  <c r="Z115" i="26" s="1"/>
  <c r="W438" i="26"/>
  <c r="U121" i="26"/>
  <c r="W121" i="26"/>
  <c r="U407" i="24"/>
  <c r="W407" i="24"/>
  <c r="U354" i="24"/>
  <c r="W354" i="24"/>
  <c r="W338" i="24"/>
  <c r="X338" i="24" s="1"/>
  <c r="Y338" i="24" s="1"/>
  <c r="U338" i="24"/>
  <c r="U322" i="24"/>
  <c r="W322" i="24"/>
  <c r="X322" i="24" s="1"/>
  <c r="Y322" i="24" s="1"/>
  <c r="U306" i="24"/>
  <c r="W306" i="24"/>
  <c r="W290" i="24"/>
  <c r="U290" i="24"/>
  <c r="U204" i="24"/>
  <c r="W204" i="24" s="1"/>
  <c r="X204" i="24" s="1"/>
  <c r="U403" i="24"/>
  <c r="W403" i="24"/>
  <c r="X403" i="24" s="1"/>
  <c r="W382" i="24"/>
  <c r="X382" i="24" s="1"/>
  <c r="U382" i="24"/>
  <c r="X180" i="24"/>
  <c r="Y180" i="24" s="1"/>
  <c r="U346" i="24"/>
  <c r="W346" i="24"/>
  <c r="W330" i="24"/>
  <c r="X330" i="24" s="1"/>
  <c r="Y330" i="24" s="1"/>
  <c r="U330" i="24"/>
  <c r="W314" i="24"/>
  <c r="U314" i="24"/>
  <c r="U298" i="24"/>
  <c r="W298" i="24"/>
  <c r="W282" i="24"/>
  <c r="X282" i="24" s="1"/>
  <c r="Y282" i="24" s="1"/>
  <c r="U282" i="24"/>
  <c r="W246" i="24"/>
  <c r="X246" i="24" s="1"/>
  <c r="U246" i="24"/>
  <c r="W391" i="24"/>
  <c r="W374" i="24"/>
  <c r="U374" i="24"/>
  <c r="U248" i="24"/>
  <c r="W248" i="24"/>
  <c r="X248" i="24" s="1"/>
  <c r="U229" i="24"/>
  <c r="W229" i="24"/>
  <c r="X229" i="24" s="1"/>
  <c r="Y229" i="24" s="1"/>
  <c r="U96" i="24"/>
  <c r="W96" i="24"/>
  <c r="BH1100" i="19"/>
  <c r="BJ1100" i="19"/>
  <c r="BK1100" i="19" s="1"/>
  <c r="BH1061" i="19"/>
  <c r="BJ1061" i="19"/>
  <c r="X181" i="24"/>
  <c r="Y181" i="24" s="1"/>
  <c r="BK1056" i="19"/>
  <c r="BJ1055" i="11"/>
  <c r="BH1055" i="11"/>
  <c r="AE633" i="26"/>
  <c r="AF633" i="26"/>
  <c r="X210" i="24"/>
  <c r="BK15" i="19"/>
  <c r="BL15" i="19" s="1"/>
  <c r="BO15" i="19" s="1"/>
  <c r="BK1067" i="11"/>
  <c r="BL1067" i="11" s="1"/>
  <c r="BH17" i="11"/>
  <c r="BJ17" i="11"/>
  <c r="Z124" i="24"/>
  <c r="Z69" i="26"/>
  <c r="AA69" i="26" s="1"/>
  <c r="AB69" i="26" s="1"/>
  <c r="AD69" i="26" s="1"/>
  <c r="X149" i="24"/>
  <c r="W253" i="24"/>
  <c r="U253" i="24"/>
  <c r="U209" i="24"/>
  <c r="W209" i="24" s="1"/>
  <c r="Y268" i="26"/>
  <c r="BO1055" i="19"/>
  <c r="X725" i="26"/>
  <c r="Y725" i="26" s="1"/>
  <c r="AA53" i="34"/>
  <c r="AB53" i="34" s="1"/>
  <c r="AA610" i="26"/>
  <c r="AB610" i="26" s="1"/>
  <c r="AD610" i="26" s="1"/>
  <c r="AB1027" i="26"/>
  <c r="AE1027" i="26"/>
  <c r="AF1027" i="26" s="1"/>
  <c r="AD1027" i="26"/>
  <c r="AE839" i="26"/>
  <c r="AF839" i="26" s="1"/>
  <c r="X834" i="26"/>
  <c r="Y834" i="26" s="1"/>
  <c r="X859" i="26"/>
  <c r="X413" i="24"/>
  <c r="X436" i="26"/>
  <c r="Y436" i="26" s="1"/>
  <c r="AE931" i="26"/>
  <c r="AF931" i="26"/>
  <c r="X891" i="26"/>
  <c r="Y891" i="26" s="1"/>
  <c r="W378" i="24"/>
  <c r="BN1051" i="11"/>
  <c r="Z102" i="24"/>
  <c r="AA943" i="26"/>
  <c r="AE943" i="26"/>
  <c r="AF943" i="26" s="1"/>
  <c r="X341" i="26"/>
  <c r="X677" i="26"/>
  <c r="Y677" i="26" s="1"/>
  <c r="Z367" i="26"/>
  <c r="Y1025" i="26"/>
  <c r="Z1025" i="26" s="1"/>
  <c r="AB115" i="24"/>
  <c r="AD115" i="24" s="1"/>
  <c r="AF115" i="24"/>
  <c r="AG115" i="24" s="1"/>
  <c r="Z932" i="26"/>
  <c r="AA721" i="26"/>
  <c r="AB721" i="26" s="1"/>
  <c r="AA766" i="26"/>
  <c r="AB766" i="26" s="1"/>
  <c r="Z22" i="29"/>
  <c r="AA22" i="29" s="1"/>
  <c r="AA52" i="34"/>
  <c r="AA66" i="26"/>
  <c r="AE66" i="26" s="1"/>
  <c r="Y1076" i="26"/>
  <c r="Y937" i="26"/>
  <c r="AB774" i="26"/>
  <c r="AD774" i="26" s="1"/>
  <c r="Z383" i="26"/>
  <c r="AA383" i="26"/>
  <c r="AA16" i="29"/>
  <c r="Z15" i="29"/>
  <c r="AA15" i="29" s="1"/>
  <c r="AB916" i="26"/>
  <c r="AD916" i="26"/>
  <c r="AE916" i="26"/>
  <c r="Z595" i="26"/>
  <c r="AA820" i="26"/>
  <c r="AB820" i="26" s="1"/>
  <c r="AD820" i="26" s="1"/>
  <c r="Z982" i="26"/>
  <c r="AD83" i="26"/>
  <c r="AA111" i="26"/>
  <c r="AB111" i="26" s="1"/>
  <c r="AE111" i="26"/>
  <c r="AA846" i="26"/>
  <c r="AB846" i="26" s="1"/>
  <c r="AB231" i="26"/>
  <c r="AD231" i="26" s="1"/>
  <c r="AE231" i="26"/>
  <c r="Y50" i="34"/>
  <c r="Z50" i="34" s="1"/>
  <c r="AA672" i="26"/>
  <c r="Y73" i="24"/>
  <c r="Z73" i="24" s="1"/>
  <c r="AA631" i="26"/>
  <c r="AA832" i="26"/>
  <c r="AE832" i="26" s="1"/>
  <c r="AA733" i="26"/>
  <c r="AB733" i="26" s="1"/>
  <c r="AD733" i="26" s="1"/>
  <c r="AA303" i="26"/>
  <c r="AE303" i="26"/>
  <c r="Z598" i="26"/>
  <c r="AA598" i="26"/>
  <c r="AE598" i="26" s="1"/>
  <c r="AA52" i="26"/>
  <c r="AE52" i="26"/>
  <c r="AA973" i="26"/>
  <c r="Z323" i="26"/>
  <c r="AB248" i="26"/>
  <c r="Y44" i="29"/>
  <c r="Z44" i="29" s="1"/>
  <c r="X434" i="26"/>
  <c r="U988" i="26"/>
  <c r="W988" i="26"/>
  <c r="U1062" i="26"/>
  <c r="W1062" i="26"/>
  <c r="U1044" i="26"/>
  <c r="W1044" i="26" s="1"/>
  <c r="W920" i="26"/>
  <c r="X1008" i="26"/>
  <c r="Y1008" i="26"/>
  <c r="Z1008" i="26" s="1"/>
  <c r="AA1008" i="26" s="1"/>
  <c r="AB1008" i="26" s="1"/>
  <c r="AD1008" i="26" s="1"/>
  <c r="W1073" i="26"/>
  <c r="U1041" i="26"/>
  <c r="W1041" i="26" s="1"/>
  <c r="U888" i="26"/>
  <c r="W888" i="26"/>
  <c r="U835" i="26"/>
  <c r="W835" i="26"/>
  <c r="W803" i="26"/>
  <c r="X803" i="26" s="1"/>
  <c r="X644" i="26"/>
  <c r="U886" i="26"/>
  <c r="W886" i="26"/>
  <c r="U829" i="26"/>
  <c r="W829" i="26"/>
  <c r="U678" i="26"/>
  <c r="W678" i="26"/>
  <c r="U698" i="26"/>
  <c r="W698" i="26"/>
  <c r="W775" i="26"/>
  <c r="X775" i="26" s="1"/>
  <c r="Y775" i="26" s="1"/>
  <c r="U616" i="26"/>
  <c r="W616" i="26"/>
  <c r="U569" i="26"/>
  <c r="W569" i="26"/>
  <c r="W737" i="26"/>
  <c r="W665" i="26"/>
  <c r="X665" i="26" s="1"/>
  <c r="U410" i="26"/>
  <c r="W410" i="26"/>
  <c r="U358" i="26"/>
  <c r="W358" i="26"/>
  <c r="X358" i="26" s="1"/>
  <c r="U530" i="26"/>
  <c r="W530" i="26"/>
  <c r="U390" i="26"/>
  <c r="W390" i="26"/>
  <c r="X543" i="26"/>
  <c r="W327" i="26"/>
  <c r="U109" i="26"/>
  <c r="W109" i="26"/>
  <c r="X109" i="26" s="1"/>
  <c r="Y109" i="26" s="1"/>
  <c r="U86" i="26"/>
  <c r="W86" i="26"/>
  <c r="U62" i="26"/>
  <c r="W62" i="26"/>
  <c r="X62" i="26" s="1"/>
  <c r="Y62" i="26" s="1"/>
  <c r="U227" i="26"/>
  <c r="W227" i="26"/>
  <c r="X227" i="26" s="1"/>
  <c r="U207" i="26"/>
  <c r="W207" i="26"/>
  <c r="X15" i="26"/>
  <c r="Y15" i="26"/>
  <c r="X91" i="26"/>
  <c r="Y91" i="26" s="1"/>
  <c r="U451" i="24"/>
  <c r="W451" i="24" s="1"/>
  <c r="X372" i="24"/>
  <c r="Y372" i="24" s="1"/>
  <c r="V13" i="21"/>
  <c r="X13" i="21" s="1"/>
  <c r="X294" i="24"/>
  <c r="Y294" i="24" s="1"/>
  <c r="U68" i="24"/>
  <c r="W68" i="24"/>
  <c r="X68" i="24" s="1"/>
  <c r="Y68" i="24" s="1"/>
  <c r="U52" i="24"/>
  <c r="W52" i="24"/>
  <c r="U36" i="24"/>
  <c r="W36" i="24"/>
  <c r="U447" i="24"/>
  <c r="W447" i="24" s="1"/>
  <c r="V66" i="21"/>
  <c r="X66" i="21" s="1"/>
  <c r="U201" i="24"/>
  <c r="W201" i="24" s="1"/>
  <c r="U429" i="24"/>
  <c r="W429" i="24" s="1"/>
  <c r="BJ1061" i="11"/>
  <c r="BH1061" i="11"/>
  <c r="Y133" i="24"/>
  <c r="Z133" i="24" s="1"/>
  <c r="Z98" i="26"/>
  <c r="BH18" i="11"/>
  <c r="BJ18" i="11"/>
  <c r="BJ1099" i="11"/>
  <c r="Z956" i="26"/>
  <c r="AA956" i="26"/>
  <c r="AA14" i="21"/>
  <c r="BJ1045" i="11"/>
  <c r="Z168" i="24"/>
  <c r="AA168" i="24"/>
  <c r="AF168" i="24" s="1"/>
  <c r="Y280" i="24"/>
  <c r="Z280" i="24" s="1"/>
  <c r="AA280" i="24" s="1"/>
  <c r="Z320" i="24"/>
  <c r="AA320" i="24" s="1"/>
  <c r="AE1070" i="26"/>
  <c r="AB1070" i="26"/>
  <c r="AD1070" i="26"/>
  <c r="Z70" i="24"/>
  <c r="AE431" i="26"/>
  <c r="AF431" i="26" s="1"/>
  <c r="AB431" i="26"/>
  <c r="AD431" i="26" s="1"/>
  <c r="Z1014" i="26"/>
  <c r="AA1014" i="26"/>
  <c r="AE1014" i="26" s="1"/>
  <c r="AB409" i="24"/>
  <c r="AD409" i="24"/>
  <c r="Z308" i="24"/>
  <c r="X622" i="26"/>
  <c r="Y622" i="26" s="1"/>
  <c r="AB578" i="26"/>
  <c r="AD578" i="26"/>
  <c r="AB376" i="26"/>
  <c r="AE578" i="26"/>
  <c r="AF578" i="26"/>
  <c r="AE148" i="26"/>
  <c r="AB256" i="26"/>
  <c r="AD256" i="26"/>
  <c r="V35" i="34"/>
  <c r="X35" i="34" s="1"/>
  <c r="Y59" i="34"/>
  <c r="Z59" i="34"/>
  <c r="Y31" i="29"/>
  <c r="U1059" i="26"/>
  <c r="W1059" i="26" s="1"/>
  <c r="X1059" i="26" s="1"/>
  <c r="X1003" i="26"/>
  <c r="Y1003" i="26" s="1"/>
  <c r="X924" i="26"/>
  <c r="Y924" i="26" s="1"/>
  <c r="W893" i="26"/>
  <c r="U797" i="26"/>
  <c r="W797" i="26"/>
  <c r="W822" i="26"/>
  <c r="U703" i="26"/>
  <c r="W703" i="26"/>
  <c r="X703" i="26" s="1"/>
  <c r="U679" i="26"/>
  <c r="W679" i="26"/>
  <c r="U615" i="26"/>
  <c r="W615" i="26"/>
  <c r="U567" i="26"/>
  <c r="W567" i="26"/>
  <c r="U770" i="26"/>
  <c r="W770" i="26"/>
  <c r="X770" i="26" s="1"/>
  <c r="X552" i="26"/>
  <c r="Y552" i="26"/>
  <c r="Z552" i="26" s="1"/>
  <c r="W352" i="26"/>
  <c r="X352" i="26" s="1"/>
  <c r="W611" i="26"/>
  <c r="U462" i="26"/>
  <c r="W462" i="26" s="1"/>
  <c r="X411" i="26"/>
  <c r="Y411" i="26" s="1"/>
  <c r="U345" i="26"/>
  <c r="W345" i="26"/>
  <c r="U560" i="26"/>
  <c r="W560" i="26"/>
  <c r="X371" i="26"/>
  <c r="Y371" i="26" s="1"/>
  <c r="U270" i="26"/>
  <c r="W270" i="26"/>
  <c r="U100" i="26"/>
  <c r="W100" i="26"/>
  <c r="U84" i="26"/>
  <c r="W84" i="26"/>
  <c r="U54" i="26"/>
  <c r="W54" i="26"/>
  <c r="X54" i="26" s="1"/>
  <c r="Y54" i="26" s="1"/>
  <c r="X194" i="26"/>
  <c r="Y194" i="26" s="1"/>
  <c r="U142" i="26"/>
  <c r="W142" i="26"/>
  <c r="W182" i="26"/>
  <c r="U138" i="26"/>
  <c r="W138" i="26"/>
  <c r="X138" i="26" s="1"/>
  <c r="Y138" i="26" s="1"/>
  <c r="U108" i="26"/>
  <c r="W108" i="26"/>
  <c r="X108" i="26" s="1"/>
  <c r="V33" i="21"/>
  <c r="X33" i="21"/>
  <c r="Y33" i="21" s="1"/>
  <c r="X244" i="24"/>
  <c r="Y244" i="24"/>
  <c r="V24" i="21"/>
  <c r="X24" i="21"/>
  <c r="U80" i="24"/>
  <c r="W80" i="24"/>
  <c r="U64" i="24"/>
  <c r="U48" i="24"/>
  <c r="W48" i="24"/>
  <c r="U32" i="24"/>
  <c r="BJ1053" i="19"/>
  <c r="BH1053" i="19"/>
  <c r="BK1097" i="19"/>
  <c r="BL1097" i="19"/>
  <c r="BM1097" i="19" s="1"/>
  <c r="BO1097" i="19" s="1"/>
  <c r="BH1065" i="19"/>
  <c r="BJ1065" i="19"/>
  <c r="BH1102" i="11"/>
  <c r="BJ1102" i="11"/>
  <c r="BK1102" i="11" s="1"/>
  <c r="BL1102" i="11" s="1"/>
  <c r="BM1102" i="11" s="1"/>
  <c r="Y241" i="24"/>
  <c r="BH1081" i="11"/>
  <c r="BJ1081" i="11"/>
  <c r="Z393" i="24"/>
  <c r="Y375" i="24"/>
  <c r="Z236" i="26"/>
  <c r="Y1074" i="26"/>
  <c r="Z1074" i="26" s="1"/>
  <c r="BH1062" i="19"/>
  <c r="BJ1062" i="19"/>
  <c r="Z1054" i="26"/>
  <c r="Y382" i="24"/>
  <c r="Z382" i="24" s="1"/>
  <c r="AD414" i="24"/>
  <c r="Z291" i="24"/>
  <c r="AA291" i="24"/>
  <c r="AB291" i="24" s="1"/>
  <c r="AD291" i="24" s="1"/>
  <c r="Z165" i="24"/>
  <c r="AA128" i="24"/>
  <c r="AF128" i="24" s="1"/>
  <c r="BM1082" i="19"/>
  <c r="BO1082" i="19" s="1"/>
  <c r="X572" i="26"/>
  <c r="Y572" i="26"/>
  <c r="AB36" i="34"/>
  <c r="Z716" i="26"/>
  <c r="AA716" i="26" s="1"/>
  <c r="AB286" i="26"/>
  <c r="AF286" i="26" s="1"/>
  <c r="AA1199" i="26"/>
  <c r="AE1199" i="26" s="1"/>
  <c r="AA453" i="26"/>
  <c r="AA225" i="26"/>
  <c r="AB225" i="26" s="1"/>
  <c r="AF265" i="26"/>
  <c r="AA31" i="34"/>
  <c r="V56" i="34"/>
  <c r="X56" i="34" s="1"/>
  <c r="V43" i="29"/>
  <c r="X43" i="29"/>
  <c r="Y43" i="29" s="1"/>
  <c r="Y32" i="29"/>
  <c r="Z32" i="29" s="1"/>
  <c r="V57" i="34"/>
  <c r="X57" i="34" s="1"/>
  <c r="V66" i="34"/>
  <c r="X66" i="34" s="1"/>
  <c r="U459" i="28"/>
  <c r="U217" i="28"/>
  <c r="Y1112" i="26"/>
  <c r="U1085" i="26"/>
  <c r="W1085" i="26" s="1"/>
  <c r="U1056" i="26"/>
  <c r="W1056" i="26" s="1"/>
  <c r="U1093" i="26"/>
  <c r="W1093" i="26"/>
  <c r="X1093" i="26" s="1"/>
  <c r="Y1093" i="26" s="1"/>
  <c r="X909" i="26"/>
  <c r="U863" i="26"/>
  <c r="W863" i="26"/>
  <c r="U879" i="26"/>
  <c r="U784" i="26"/>
  <c r="W784" i="26"/>
  <c r="X784" i="26" s="1"/>
  <c r="Y784" i="26" s="1"/>
  <c r="U658" i="26"/>
  <c r="W658" i="26"/>
  <c r="W815" i="26"/>
  <c r="U738" i="26"/>
  <c r="W738" i="26"/>
  <c r="U713" i="26"/>
  <c r="W713" i="26"/>
  <c r="X713" i="26" s="1"/>
  <c r="Y713" i="26" s="1"/>
  <c r="U600" i="26"/>
  <c r="W600" i="26"/>
  <c r="X600" i="26" s="1"/>
  <c r="W601" i="26"/>
  <c r="X601" i="26" s="1"/>
  <c r="U762" i="26"/>
  <c r="W762" i="26"/>
  <c r="X762" i="26" s="1"/>
  <c r="W712" i="26"/>
  <c r="U712" i="26"/>
  <c r="U577" i="26"/>
  <c r="W577" i="26"/>
  <c r="X577" i="26" s="1"/>
  <c r="U392" i="26"/>
  <c r="W392" i="26"/>
  <c r="U291" i="26"/>
  <c r="W291" i="26"/>
  <c r="X291" i="26" s="1"/>
  <c r="X380" i="26"/>
  <c r="Y380" i="26" s="1"/>
  <c r="U343" i="26"/>
  <c r="W343" i="26"/>
  <c r="X315" i="26"/>
  <c r="Y315" i="26" s="1"/>
  <c r="W203" i="26"/>
  <c r="U531" i="26"/>
  <c r="W531" i="26" s="1"/>
  <c r="U170" i="26"/>
  <c r="W170" i="26"/>
  <c r="X170" i="26" s="1"/>
  <c r="Y170" i="26" s="1"/>
  <c r="U82" i="26"/>
  <c r="W82" i="26"/>
  <c r="X82" i="26" s="1"/>
  <c r="Y82" i="26" s="1"/>
  <c r="W221" i="26"/>
  <c r="W146" i="26"/>
  <c r="U565" i="23"/>
  <c r="U199" i="24"/>
  <c r="W199" i="24" s="1"/>
  <c r="X342" i="24"/>
  <c r="Y342" i="24" s="1"/>
  <c r="X238" i="24"/>
  <c r="U76" i="24"/>
  <c r="W76" i="24"/>
  <c r="U60" i="24"/>
  <c r="W60" i="24"/>
  <c r="U44" i="24"/>
  <c r="W44" i="24"/>
  <c r="X44" i="24" s="1"/>
  <c r="Y44" i="24" s="1"/>
  <c r="Z44" i="24" s="1"/>
  <c r="U28" i="24"/>
  <c r="W28" i="24"/>
  <c r="BK1101" i="19"/>
  <c r="BL1101" i="19" s="1"/>
  <c r="BK19" i="19"/>
  <c r="U197" i="24"/>
  <c r="W197" i="24" s="1"/>
  <c r="X197" i="24" s="1"/>
  <c r="Y197" i="24" s="1"/>
  <c r="U430" i="24"/>
  <c r="W430" i="24"/>
  <c r="BK1062" i="11"/>
  <c r="BL1062" i="11" s="1"/>
  <c r="BM1062" i="11" s="1"/>
  <c r="AG56" i="21"/>
  <c r="AH56" i="21" s="1"/>
  <c r="BH1053" i="11"/>
  <c r="BJ1053" i="11"/>
  <c r="BK1053" i="11" s="1"/>
  <c r="BL1053" i="11" s="1"/>
  <c r="Z83" i="24"/>
  <c r="Z328" i="26"/>
  <c r="AA328" i="26"/>
  <c r="Y296" i="24"/>
  <c r="AA174" i="24"/>
  <c r="Z426" i="24"/>
  <c r="AA426" i="24" s="1"/>
  <c r="AB120" i="26"/>
  <c r="AD120" i="26" s="1"/>
  <c r="AA186" i="24"/>
  <c r="AF186" i="24"/>
  <c r="AA137" i="24"/>
  <c r="AA134" i="24"/>
  <c r="AB134" i="24"/>
  <c r="Z146" i="24"/>
  <c r="Y178" i="24"/>
  <c r="Z178" i="24" s="1"/>
  <c r="Y452" i="24"/>
  <c r="Z452" i="24" s="1"/>
  <c r="Z494" i="26"/>
  <c r="AA494" i="26" s="1"/>
  <c r="Z1026" i="26"/>
  <c r="Z490" i="26"/>
  <c r="AA490" i="26" s="1"/>
  <c r="X558" i="26"/>
  <c r="Y558" i="26" s="1"/>
  <c r="Z548" i="26"/>
  <c r="AA548" i="26" s="1"/>
  <c r="AB903" i="26"/>
  <c r="AD903" i="26" s="1"/>
  <c r="AA868" i="26"/>
  <c r="AB29" i="21"/>
  <c r="AC29" i="21" s="1"/>
  <c r="AA734" i="26"/>
  <c r="AB734" i="26" s="1"/>
  <c r="AD734" i="26" s="1"/>
  <c r="X1102" i="26"/>
  <c r="Y1102" i="26" s="1"/>
  <c r="X941" i="26"/>
  <c r="X990" i="26"/>
  <c r="X934" i="26"/>
  <c r="Y934" i="26" s="1"/>
  <c r="U908" i="26"/>
  <c r="W908" i="26"/>
  <c r="X908" i="26" s="1"/>
  <c r="U865" i="26"/>
  <c r="W865" i="26"/>
  <c r="X865" i="26" s="1"/>
  <c r="Y865" i="26" s="1"/>
  <c r="U782" i="26"/>
  <c r="W782" i="26"/>
  <c r="U777" i="26"/>
  <c r="W777" i="26"/>
  <c r="X777" i="26" s="1"/>
  <c r="Y777" i="26" s="1"/>
  <c r="W812" i="26"/>
  <c r="W634" i="26"/>
  <c r="U634" i="26"/>
  <c r="U663" i="26"/>
  <c r="W663" i="26"/>
  <c r="X663" i="26" s="1"/>
  <c r="W847" i="26"/>
  <c r="U559" i="26"/>
  <c r="W559" i="26"/>
  <c r="X437" i="26"/>
  <c r="U386" i="26"/>
  <c r="W386" i="26"/>
  <c r="U244" i="26"/>
  <c r="W244" i="26"/>
  <c r="X244" i="26" s="1"/>
  <c r="Y244" i="26" s="1"/>
  <c r="U302" i="26"/>
  <c r="W162" i="26"/>
  <c r="X162" i="26" s="1"/>
  <c r="X314" i="26"/>
  <c r="Y314" i="26"/>
  <c r="W649" i="26"/>
  <c r="W370" i="26"/>
  <c r="W178" i="26"/>
  <c r="U158" i="26"/>
  <c r="W158" i="26"/>
  <c r="W134" i="26"/>
  <c r="U424" i="24"/>
  <c r="W424" i="24" s="1"/>
  <c r="U93" i="24"/>
  <c r="W93" i="24"/>
  <c r="U72" i="24"/>
  <c r="W72" i="24"/>
  <c r="U56" i="24"/>
  <c r="W56" i="24"/>
  <c r="U40" i="24"/>
  <c r="W40" i="24"/>
  <c r="U24" i="24"/>
  <c r="W24" i="24"/>
  <c r="BH17" i="19"/>
  <c r="BJ17" i="19"/>
  <c r="AC50" i="21"/>
  <c r="AE50" i="21" s="1"/>
  <c r="AG50" i="21"/>
  <c r="V62" i="21"/>
  <c r="X62" i="21"/>
  <c r="V18" i="21"/>
  <c r="X18" i="21" s="1"/>
  <c r="Y101" i="24"/>
  <c r="BJ1046" i="11"/>
  <c r="BH1046" i="11"/>
  <c r="Z917" i="26"/>
  <c r="AA917" i="26" s="1"/>
  <c r="AA140" i="24"/>
  <c r="AB140" i="24"/>
  <c r="BH1066" i="11"/>
  <c r="BJ1066" i="11"/>
  <c r="Y167" i="24"/>
  <c r="Z167" i="24" s="1"/>
  <c r="Z235" i="24"/>
  <c r="AA235" i="24"/>
  <c r="Z138" i="24"/>
  <c r="Z176" i="24"/>
  <c r="AA176" i="24" s="1"/>
  <c r="Y249" i="24"/>
  <c r="Z249" i="24" s="1"/>
  <c r="Y390" i="24"/>
  <c r="Z390" i="24" s="1"/>
  <c r="AA22" i="26"/>
  <c r="AA240" i="24"/>
  <c r="Y126" i="24"/>
  <c r="Y185" i="24"/>
  <c r="Z287" i="24"/>
  <c r="AA287" i="24"/>
  <c r="AD287" i="24" s="1"/>
  <c r="AA69" i="21"/>
  <c r="Z216" i="24"/>
  <c r="AF409" i="24"/>
  <c r="AG409" i="24" s="1"/>
  <c r="BK1065" i="11"/>
  <c r="BL1065" i="11" s="1"/>
  <c r="BM1065" i="11" s="1"/>
  <c r="X1016" i="26"/>
  <c r="Y1016" i="26"/>
  <c r="Z1016" i="26" s="1"/>
  <c r="X691" i="26"/>
  <c r="Y691" i="26"/>
  <c r="AB21" i="29"/>
  <c r="AC21" i="29" s="1"/>
  <c r="AB787" i="26"/>
  <c r="AD787" i="26"/>
  <c r="Y485" i="26"/>
  <c r="Z485" i="26" s="1"/>
  <c r="AB131" i="26"/>
  <c r="AE734" i="26"/>
  <c r="AF734" i="26" s="1"/>
  <c r="AA792" i="26"/>
  <c r="AE792" i="26" s="1"/>
  <c r="Y1030" i="26"/>
  <c r="AA1011" i="26"/>
  <c r="AB1011" i="26"/>
  <c r="Y419" i="24"/>
  <c r="Z419" i="24" s="1"/>
  <c r="AB585" i="26"/>
  <c r="AD585" i="26"/>
  <c r="AE585" i="26"/>
  <c r="AF585" i="26"/>
  <c r="Y459" i="26"/>
  <c r="Z459" i="26"/>
  <c r="AE267" i="26"/>
  <c r="AB694" i="26"/>
  <c r="AD694" i="26" s="1"/>
  <c r="AA790" i="26"/>
  <c r="AE790" i="26" s="1"/>
  <c r="AB860" i="26"/>
  <c r="AF860" i="26" s="1"/>
  <c r="AA735" i="26"/>
  <c r="AB735" i="26" s="1"/>
  <c r="AD735" i="26" s="1"/>
  <c r="AA195" i="26"/>
  <c r="AA408" i="26"/>
  <c r="AE408" i="26" s="1"/>
  <c r="AB24" i="26"/>
  <c r="AD24" i="26"/>
  <c r="AE24" i="26"/>
  <c r="AF24" i="26" s="1"/>
  <c r="AE376" i="26"/>
  <c r="AF376" i="26" s="1"/>
  <c r="AB148" i="26"/>
  <c r="AD148" i="26" s="1"/>
  <c r="AF781" i="26"/>
  <c r="X1066" i="26"/>
  <c r="AA160" i="24"/>
  <c r="AF160" i="24" s="1"/>
  <c r="AA606" i="26"/>
  <c r="AB606" i="26" s="1"/>
  <c r="X1101" i="26"/>
  <c r="Y1101" i="26" s="1"/>
  <c r="X1092" i="26"/>
  <c r="Y1092" i="26" s="1"/>
  <c r="X1053" i="26"/>
  <c r="X1040" i="26"/>
  <c r="Y1040" i="26" s="1"/>
  <c r="X479" i="26"/>
  <c r="Y479" i="26" s="1"/>
  <c r="X1098" i="26"/>
  <c r="Y1098" i="26" s="1"/>
  <c r="AA367" i="26"/>
  <c r="AE367" i="26" s="1"/>
  <c r="AB367" i="26"/>
  <c r="X1035" i="26"/>
  <c r="Y1035" i="26" s="1"/>
  <c r="AB810" i="26"/>
  <c r="AD810" i="26"/>
  <c r="AE810" i="26"/>
  <c r="AC46" i="29"/>
  <c r="AE46" i="29" s="1"/>
  <c r="Z28" i="21"/>
  <c r="AA28" i="21" s="1"/>
  <c r="AB973" i="26"/>
  <c r="AD973" i="26" s="1"/>
  <c r="AE846" i="26"/>
  <c r="AA982" i="26"/>
  <c r="AE982" i="26" s="1"/>
  <c r="AB982" i="26"/>
  <c r="X378" i="24"/>
  <c r="AE610" i="26"/>
  <c r="AF610" i="26" s="1"/>
  <c r="X253" i="24"/>
  <c r="Y253" i="24"/>
  <c r="Y149" i="24"/>
  <c r="BK17" i="11"/>
  <c r="Y210" i="24"/>
  <c r="Z210" i="24" s="1"/>
  <c r="X298" i="24"/>
  <c r="Y298" i="24" s="1"/>
  <c r="X354" i="24"/>
  <c r="Y354" i="24" s="1"/>
  <c r="X121" i="26"/>
  <c r="Y121" i="26" s="1"/>
  <c r="Z121" i="26" s="1"/>
  <c r="X373" i="26"/>
  <c r="Y373" i="26"/>
  <c r="Z373" i="26" s="1"/>
  <c r="Y246" i="26"/>
  <c r="X526" i="26"/>
  <c r="X776" i="26"/>
  <c r="AB1115" i="26"/>
  <c r="AD1115" i="26" s="1"/>
  <c r="X632" i="26"/>
  <c r="X838" i="26"/>
  <c r="X961" i="26"/>
  <c r="X584" i="26"/>
  <c r="Y584" i="26"/>
  <c r="Z584" i="26" s="1"/>
  <c r="Y896" i="26"/>
  <c r="X264" i="24"/>
  <c r="Y264" i="24" s="1"/>
  <c r="Y120" i="24"/>
  <c r="X329" i="26"/>
  <c r="Y329" i="26" s="1"/>
  <c r="AD720" i="26"/>
  <c r="X321" i="24"/>
  <c r="Y321" i="24" s="1"/>
  <c r="X395" i="24"/>
  <c r="X262" i="24"/>
  <c r="Y262" i="24" s="1"/>
  <c r="X394" i="24"/>
  <c r="Y394" i="24" s="1"/>
  <c r="Z394" i="24" s="1"/>
  <c r="Y350" i="24"/>
  <c r="X317" i="24"/>
  <c r="X218" i="26"/>
  <c r="X293" i="26"/>
  <c r="Y293" i="26" s="1"/>
  <c r="Y289" i="26"/>
  <c r="X219" i="26"/>
  <c r="Y219" i="26"/>
  <c r="Z219" i="26" s="1"/>
  <c r="Y320" i="26"/>
  <c r="Z320" i="26" s="1"/>
  <c r="X338" i="26"/>
  <c r="Y338" i="26" s="1"/>
  <c r="Z338" i="26" s="1"/>
  <c r="Y218" i="24"/>
  <c r="X245" i="24"/>
  <c r="Y245" i="24" s="1"/>
  <c r="Y56" i="26"/>
  <c r="AA56" i="26" s="1"/>
  <c r="AA185" i="26"/>
  <c r="AB185" i="26"/>
  <c r="AB391" i="26"/>
  <c r="BL1082" i="11"/>
  <c r="Y68" i="21"/>
  <c r="Z68" i="21" s="1"/>
  <c r="X278" i="24"/>
  <c r="X370" i="24"/>
  <c r="X387" i="24"/>
  <c r="Y387" i="24" s="1"/>
  <c r="Z387" i="24" s="1"/>
  <c r="X1002" i="26"/>
  <c r="Y1002" i="26" s="1"/>
  <c r="Z1002" i="26" s="1"/>
  <c r="Z61" i="34"/>
  <c r="X433" i="24"/>
  <c r="Y433" i="24" s="1"/>
  <c r="X545" i="26"/>
  <c r="X711" i="26"/>
  <c r="AB303" i="26"/>
  <c r="AD303" i="26" s="1"/>
  <c r="AF120" i="26"/>
  <c r="Z937" i="26"/>
  <c r="AB52" i="34"/>
  <c r="BK1055" i="11"/>
  <c r="BL1100" i="19"/>
  <c r="BM1100" i="19" s="1"/>
  <c r="BO1100" i="19" s="1"/>
  <c r="X954" i="26"/>
  <c r="Y954" i="26" s="1"/>
  <c r="X892" i="26"/>
  <c r="Y892" i="26"/>
  <c r="X1005" i="26"/>
  <c r="X816" i="26"/>
  <c r="Y816" i="26" s="1"/>
  <c r="X1198" i="26"/>
  <c r="Y614" i="26"/>
  <c r="AE614" i="26" s="1"/>
  <c r="AF614" i="26" s="1"/>
  <c r="X964" i="26"/>
  <c r="X939" i="26"/>
  <c r="Y939" i="26"/>
  <c r="Z152" i="24"/>
  <c r="Z27" i="24"/>
  <c r="AA27" i="24" s="1"/>
  <c r="AB15" i="29"/>
  <c r="AC15" i="29" s="1"/>
  <c r="AE15" i="29" s="1"/>
  <c r="AA58" i="26"/>
  <c r="AB58" i="26" s="1"/>
  <c r="AD58" i="26" s="1"/>
  <c r="Z701" i="26"/>
  <c r="X269" i="24"/>
  <c r="X281" i="24"/>
  <c r="X313" i="24"/>
  <c r="Y313" i="24"/>
  <c r="X345" i="24"/>
  <c r="X17" i="26"/>
  <c r="Y17" i="26" s="1"/>
  <c r="X64" i="26"/>
  <c r="X249" i="26"/>
  <c r="X570" i="26"/>
  <c r="Y570" i="26" s="1"/>
  <c r="X977" i="26"/>
  <c r="Y977" i="26" s="1"/>
  <c r="X460" i="26"/>
  <c r="Y768" i="26"/>
  <c r="Z768" i="26" s="1"/>
  <c r="X825" i="26"/>
  <c r="AD874" i="26"/>
  <c r="Y403" i="26"/>
  <c r="AB104" i="26"/>
  <c r="AD104" i="26"/>
  <c r="AE313" i="26"/>
  <c r="AE710" i="26"/>
  <c r="AF710" i="26" s="1"/>
  <c r="AA751" i="26"/>
  <c r="AE751" i="26" s="1"/>
  <c r="X366" i="24"/>
  <c r="Y383" i="24"/>
  <c r="AA383" i="24" s="1"/>
  <c r="X1000" i="26"/>
  <c r="Y1000" i="26" s="1"/>
  <c r="AB52" i="26"/>
  <c r="Z37" i="34"/>
  <c r="AB976" i="26"/>
  <c r="AD976" i="26" s="1"/>
  <c r="AD286" i="26"/>
  <c r="X290" i="24"/>
  <c r="X778" i="26"/>
  <c r="X389" i="26"/>
  <c r="Y389" i="26" s="1"/>
  <c r="AF1115" i="26"/>
  <c r="U434" i="28"/>
  <c r="X809" i="26"/>
  <c r="Y809" i="26" s="1"/>
  <c r="X281" i="26"/>
  <c r="Y281" i="26" s="1"/>
  <c r="AB943" i="26"/>
  <c r="AA15" i="21"/>
  <c r="AB15" i="21" s="1"/>
  <c r="X285" i="24"/>
  <c r="Y285" i="24" s="1"/>
  <c r="X386" i="24"/>
  <c r="Y386" i="24" s="1"/>
  <c r="X662" i="26"/>
  <c r="Y662" i="26" s="1"/>
  <c r="Y309" i="24"/>
  <c r="Y349" i="24"/>
  <c r="Z349" i="24"/>
  <c r="AA349" i="24" s="1"/>
  <c r="AF140" i="24"/>
  <c r="AE328" i="26"/>
  <c r="Y1009" i="26"/>
  <c r="AF1070" i="26"/>
  <c r="AA323" i="26"/>
  <c r="AB323" i="26"/>
  <c r="AD323" i="26" s="1"/>
  <c r="AA595" i="26"/>
  <c r="AB595" i="26" s="1"/>
  <c r="AD595" i="26" s="1"/>
  <c r="AE595" i="26"/>
  <c r="AA932" i="26"/>
  <c r="AE932" i="26" s="1"/>
  <c r="Y341" i="26"/>
  <c r="X374" i="24"/>
  <c r="Y374" i="24" s="1"/>
  <c r="X346" i="24"/>
  <c r="Y346" i="24"/>
  <c r="X306" i="24"/>
  <c r="Y306" i="24" s="1"/>
  <c r="X407" i="24"/>
  <c r="Z407" i="24" s="1"/>
  <c r="X438" i="26"/>
  <c r="Y115" i="26"/>
  <c r="X562" i="26"/>
  <c r="Y562" i="26" s="1"/>
  <c r="X999" i="26"/>
  <c r="Y999" i="26" s="1"/>
  <c r="Z70" i="34"/>
  <c r="X968" i="26"/>
  <c r="Y968" i="26" s="1"/>
  <c r="AB998" i="26"/>
  <c r="AD998" i="26" s="1"/>
  <c r="AA79" i="24"/>
  <c r="AF79" i="24" s="1"/>
  <c r="AB899" i="26"/>
  <c r="AD899" i="26" s="1"/>
  <c r="Y25" i="24"/>
  <c r="Z25" i="24" s="1"/>
  <c r="Y99" i="24"/>
  <c r="Z99" i="24" s="1"/>
  <c r="AB160" i="24"/>
  <c r="AG160" i="24" s="1"/>
  <c r="AE657" i="26"/>
  <c r="AF657" i="26" s="1"/>
  <c r="AA565" i="26"/>
  <c r="AE565" i="26" s="1"/>
  <c r="AE30" i="29"/>
  <c r="AB344" i="26"/>
  <c r="AD344" i="26" s="1"/>
  <c r="Y16" i="21"/>
  <c r="X267" i="24"/>
  <c r="Y267" i="24" s="1"/>
  <c r="X305" i="24"/>
  <c r="Y305" i="24"/>
  <c r="Z305" i="24" s="1"/>
  <c r="X369" i="24"/>
  <c r="Y369" i="24"/>
  <c r="AA369" i="24" s="1"/>
  <c r="AB369" i="24" s="1"/>
  <c r="Y411" i="24"/>
  <c r="X277" i="24"/>
  <c r="Y277" i="24" s="1"/>
  <c r="Y341" i="24"/>
  <c r="Z341" i="24" s="1"/>
  <c r="AA341" i="24" s="1"/>
  <c r="X373" i="24"/>
  <c r="Y373" i="24" s="1"/>
  <c r="X410" i="24"/>
  <c r="Y410" i="24" s="1"/>
  <c r="X334" i="24"/>
  <c r="Y334" i="24" s="1"/>
  <c r="X301" i="24"/>
  <c r="Y301" i="24" s="1"/>
  <c r="X333" i="24"/>
  <c r="Y333" i="24" s="1"/>
  <c r="X76" i="26"/>
  <c r="Y76" i="26" s="1"/>
  <c r="X250" i="26"/>
  <c r="Y250" i="26" s="1"/>
  <c r="X412" i="26"/>
  <c r="Y412" i="26" s="1"/>
  <c r="X1061" i="26"/>
  <c r="Y1061" i="26" s="1"/>
  <c r="Z1061" i="26" s="1"/>
  <c r="AB942" i="26"/>
  <c r="AD942" i="26" s="1"/>
  <c r="Z261" i="24"/>
  <c r="X379" i="24"/>
  <c r="X85" i="26"/>
  <c r="Y85" i="26"/>
  <c r="Z85" i="26" s="1"/>
  <c r="X362" i="26"/>
  <c r="Y382" i="26"/>
  <c r="Z37" i="29"/>
  <c r="AB37" i="29" s="1"/>
  <c r="AF1051" i="26"/>
  <c r="AB16" i="29"/>
  <c r="AC16" i="29" s="1"/>
  <c r="AE16" i="29" s="1"/>
  <c r="AB13" i="34"/>
  <c r="AG13" i="34" s="1"/>
  <c r="AB696" i="26"/>
  <c r="AD696" i="26" s="1"/>
  <c r="AA79" i="26"/>
  <c r="BK13" i="19"/>
  <c r="X310" i="24"/>
  <c r="Y310" i="24" s="1"/>
  <c r="X406" i="24"/>
  <c r="X640" i="26"/>
  <c r="Y640" i="26" s="1"/>
  <c r="X831" i="26"/>
  <c r="X881" i="26"/>
  <c r="X77" i="26"/>
  <c r="Y77" i="26" s="1"/>
  <c r="AA165" i="26"/>
  <c r="AA387" i="26"/>
  <c r="AB387" i="26" s="1"/>
  <c r="AD387" i="26" s="1"/>
  <c r="X154" i="26"/>
  <c r="X259" i="26"/>
  <c r="Y259" i="26" s="1"/>
  <c r="X1019" i="26"/>
  <c r="Z938" i="26"/>
  <c r="AA938" i="26" s="1"/>
  <c r="AE973" i="26"/>
  <c r="AB22" i="29"/>
  <c r="AG22" i="29" s="1"/>
  <c r="AA102" i="24"/>
  <c r="Y413" i="24"/>
  <c r="BK1061" i="19"/>
  <c r="BL1061" i="19"/>
  <c r="BM1061" i="19" s="1"/>
  <c r="X96" i="24"/>
  <c r="Y248" i="24"/>
  <c r="X391" i="24"/>
  <c r="Y391" i="24" s="1"/>
  <c r="X314" i="24"/>
  <c r="Y314" i="24" s="1"/>
  <c r="Z314" i="24" s="1"/>
  <c r="X857" i="26"/>
  <c r="Z986" i="26"/>
  <c r="AA986" i="26" s="1"/>
  <c r="X855" i="26"/>
  <c r="X688" i="26"/>
  <c r="Y688" i="26" s="1"/>
  <c r="X936" i="26"/>
  <c r="Y936" i="26" s="1"/>
  <c r="X955" i="26"/>
  <c r="Y955" i="26" s="1"/>
  <c r="AF899" i="26"/>
  <c r="X91" i="24"/>
  <c r="Y551" i="26"/>
  <c r="Y670" i="26"/>
  <c r="Z670" i="26" s="1"/>
  <c r="AD248" i="26"/>
  <c r="AB37" i="24"/>
  <c r="AB760" i="26"/>
  <c r="AD760" i="26" s="1"/>
  <c r="AA299" i="26"/>
  <c r="AB299" i="26" s="1"/>
  <c r="Y965" i="26"/>
  <c r="Z965" i="26" s="1"/>
  <c r="BK1096" i="19"/>
  <c r="BL1063" i="19"/>
  <c r="BK18" i="19"/>
  <c r="BL18" i="19"/>
  <c r="X318" i="24"/>
  <c r="X398" i="24"/>
  <c r="X808" i="26"/>
  <c r="Y272" i="26"/>
  <c r="X234" i="24"/>
  <c r="Y234" i="24" s="1"/>
  <c r="X851" i="26"/>
  <c r="AA579" i="26"/>
  <c r="AB579" i="26"/>
  <c r="AE208" i="26"/>
  <c r="AF208" i="26" s="1"/>
  <c r="AC13" i="34"/>
  <c r="AH13" i="34" s="1"/>
  <c r="AG15" i="29"/>
  <c r="AH15" i="29" s="1"/>
  <c r="AB317" i="26"/>
  <c r="AD317" i="26" s="1"/>
  <c r="Z1076" i="26"/>
  <c r="AB66" i="26"/>
  <c r="AE566" i="26"/>
  <c r="BL1097" i="11"/>
  <c r="BK14" i="11"/>
  <c r="BK1102" i="19"/>
  <c r="X358" i="24"/>
  <c r="Y358" i="24"/>
  <c r="AA358" i="24" s="1"/>
  <c r="AB358" i="24" s="1"/>
  <c r="AD358" i="24" s="1"/>
  <c r="Y82" i="24"/>
  <c r="X297" i="24"/>
  <c r="Y297" i="24" s="1"/>
  <c r="X361" i="24"/>
  <c r="Y361" i="24" s="1"/>
  <c r="X253" i="26"/>
  <c r="X90" i="26"/>
  <c r="Y254" i="26"/>
  <c r="X952" i="26"/>
  <c r="X993" i="26"/>
  <c r="Z849" i="26"/>
  <c r="X967" i="26"/>
  <c r="X889" i="26"/>
  <c r="Y889" i="26" s="1"/>
  <c r="AA602" i="26"/>
  <c r="AB751" i="26"/>
  <c r="AD751" i="26" s="1"/>
  <c r="BL1050" i="11"/>
  <c r="BN1050" i="11" s="1"/>
  <c r="BP1050" i="11" s="1"/>
  <c r="X257" i="24"/>
  <c r="X230" i="24"/>
  <c r="Y230" i="24" s="1"/>
  <c r="AB832" i="26"/>
  <c r="AD832" i="26" s="1"/>
  <c r="Y24" i="21"/>
  <c r="AF320" i="24"/>
  <c r="X1044" i="26"/>
  <c r="Y1044" i="26" s="1"/>
  <c r="X1041" i="26"/>
  <c r="X649" i="26"/>
  <c r="Y649" i="26"/>
  <c r="Z649" i="26" s="1"/>
  <c r="X812" i="26"/>
  <c r="Z185" i="24"/>
  <c r="AA185" i="24" s="1"/>
  <c r="AA138" i="24"/>
  <c r="AF138" i="24" s="1"/>
  <c r="X430" i="24"/>
  <c r="Y430" i="24"/>
  <c r="X28" i="24"/>
  <c r="Y28" i="24" s="1"/>
  <c r="X60" i="24"/>
  <c r="Y238" i="24"/>
  <c r="X221" i="26"/>
  <c r="Y221" i="26" s="1"/>
  <c r="X203" i="26"/>
  <c r="X392" i="26"/>
  <c r="X815" i="26"/>
  <c r="Y815" i="26" s="1"/>
  <c r="X32" i="24"/>
  <c r="X64" i="24"/>
  <c r="Y64" i="24" s="1"/>
  <c r="X142" i="26"/>
  <c r="Y142" i="26" s="1"/>
  <c r="X611" i="26"/>
  <c r="X679" i="26"/>
  <c r="AB195" i="26"/>
  <c r="AD195" i="26" s="1"/>
  <c r="AE1011" i="26"/>
  <c r="AF134" i="24"/>
  <c r="AG134" i="24" s="1"/>
  <c r="AB14" i="21"/>
  <c r="X36" i="24"/>
  <c r="Y665" i="26"/>
  <c r="X698" i="26"/>
  <c r="X886" i="26"/>
  <c r="Y886" i="26" s="1"/>
  <c r="AB128" i="24"/>
  <c r="AD128" i="24" s="1"/>
  <c r="AA1026" i="26"/>
  <c r="AE1026" i="26" s="1"/>
  <c r="AD860" i="26"/>
  <c r="AH46" i="29"/>
  <c r="AA216" i="24"/>
  <c r="AB216" i="24" s="1"/>
  <c r="AB287" i="24"/>
  <c r="BK1066" i="11"/>
  <c r="BK17" i="19"/>
  <c r="X40" i="24"/>
  <c r="X72" i="24"/>
  <c r="X158" i="26"/>
  <c r="Y158" i="26" s="1"/>
  <c r="Y437" i="26"/>
  <c r="X559" i="26"/>
  <c r="Y559" i="26" s="1"/>
  <c r="AD131" i="26"/>
  <c r="AG29" i="21"/>
  <c r="AB548" i="26"/>
  <c r="AD548" i="26" s="1"/>
  <c r="X712" i="26"/>
  <c r="X658" i="26"/>
  <c r="X879" i="26"/>
  <c r="AB790" i="26"/>
  <c r="AD790" i="26" s="1"/>
  <c r="Z375" i="24"/>
  <c r="X560" i="26"/>
  <c r="Y560" i="26" s="1"/>
  <c r="Y352" i="26"/>
  <c r="X822" i="26"/>
  <c r="X893" i="26"/>
  <c r="AB408" i="26"/>
  <c r="AD408" i="26" s="1"/>
  <c r="AE195" i="26"/>
  <c r="Z1030" i="26"/>
  <c r="AE225" i="26"/>
  <c r="AB1014" i="26"/>
  <c r="AA122" i="24"/>
  <c r="Z126" i="24"/>
  <c r="AA126" i="24"/>
  <c r="AF126" i="24" s="1"/>
  <c r="AG14" i="21"/>
  <c r="BK1099" i="11"/>
  <c r="BK1061" i="11"/>
  <c r="Y227" i="26"/>
  <c r="X86" i="26"/>
  <c r="X327" i="26"/>
  <c r="Z327" i="26" s="1"/>
  <c r="X616" i="26"/>
  <c r="X835" i="26"/>
  <c r="X988" i="26"/>
  <c r="Y988" i="26"/>
  <c r="AG140" i="24"/>
  <c r="Y62" i="21"/>
  <c r="Z62" i="21"/>
  <c r="AF694" i="26"/>
  <c r="AE131" i="26"/>
  <c r="AF131" i="26" s="1"/>
  <c r="AB267" i="26"/>
  <c r="AF267" i="26"/>
  <c r="AE548" i="26"/>
  <c r="X76" i="24"/>
  <c r="Z238" i="24"/>
  <c r="AD238" i="24" s="1"/>
  <c r="X146" i="26"/>
  <c r="X343" i="26"/>
  <c r="Y343" i="26" s="1"/>
  <c r="Y577" i="26"/>
  <c r="Z577" i="26" s="1"/>
  <c r="Y600" i="26"/>
  <c r="X738" i="26"/>
  <c r="X48" i="24"/>
  <c r="X80" i="24"/>
  <c r="Y108" i="26"/>
  <c r="Y770" i="26"/>
  <c r="Z770" i="26" s="1"/>
  <c r="X615" i="26"/>
  <c r="Y615" i="26" s="1"/>
  <c r="X797" i="26"/>
  <c r="Y797" i="26" s="1"/>
  <c r="AB31" i="34"/>
  <c r="AA70" i="24"/>
  <c r="AF70" i="24" s="1"/>
  <c r="AD134" i="24"/>
  <c r="BK18" i="11"/>
  <c r="X52" i="24"/>
  <c r="Y52" i="24" s="1"/>
  <c r="Z15" i="26"/>
  <c r="X530" i="26"/>
  <c r="X410" i="26"/>
  <c r="X737" i="26"/>
  <c r="X678" i="26"/>
  <c r="X829" i="26"/>
  <c r="X1062" i="26"/>
  <c r="Y1062" i="26" s="1"/>
  <c r="AF235" i="24"/>
  <c r="AB186" i="24"/>
  <c r="AD186" i="24"/>
  <c r="BK1046" i="11"/>
  <c r="BL1046" i="11" s="1"/>
  <c r="BM1046" i="11" s="1"/>
  <c r="X24" i="24"/>
  <c r="Y24" i="24" s="1"/>
  <c r="X56" i="24"/>
  <c r="Y56" i="24" s="1"/>
  <c r="X93" i="24"/>
  <c r="X370" i="26"/>
  <c r="X847" i="26"/>
  <c r="Y847" i="26"/>
  <c r="Z847" i="26" s="1"/>
  <c r="AA847" i="26" s="1"/>
  <c r="X634" i="26"/>
  <c r="Y634" i="26"/>
  <c r="Z634" i="26" s="1"/>
  <c r="X782" i="26"/>
  <c r="Y782" i="26"/>
  <c r="AA782" i="26" s="1"/>
  <c r="AB782" i="26" s="1"/>
  <c r="Y990" i="26"/>
  <c r="AF903" i="26"/>
  <c r="AA83" i="24"/>
  <c r="AB83" i="24" s="1"/>
  <c r="X863" i="26"/>
  <c r="Y863" i="26" s="1"/>
  <c r="Y909" i="26"/>
  <c r="Z909" i="26" s="1"/>
  <c r="AA32" i="29"/>
  <c r="AB32" i="29" s="1"/>
  <c r="Z572" i="26"/>
  <c r="AA1054" i="26"/>
  <c r="AB1054" i="26" s="1"/>
  <c r="AD1054" i="26" s="1"/>
  <c r="BK1062" i="19"/>
  <c r="BL1062" i="19" s="1"/>
  <c r="AA236" i="26"/>
  <c r="AA393" i="24"/>
  <c r="AF393" i="24"/>
  <c r="Z241" i="24"/>
  <c r="BK1065" i="19"/>
  <c r="BL1065" i="19" s="1"/>
  <c r="BK1053" i="19"/>
  <c r="Z244" i="24"/>
  <c r="AA244" i="24" s="1"/>
  <c r="X182" i="26"/>
  <c r="X100" i="26"/>
  <c r="X345" i="26"/>
  <c r="X406" i="26"/>
  <c r="Y406" i="26" s="1"/>
  <c r="Z1009" i="26"/>
  <c r="AA59" i="34"/>
  <c r="AB59" i="34" s="1"/>
  <c r="AB1199" i="26"/>
  <c r="AD1199" i="26" s="1"/>
  <c r="Y929" i="26"/>
  <c r="Z929" i="26"/>
  <c r="AA308" i="24"/>
  <c r="AB308" i="24"/>
  <c r="AB22" i="26"/>
  <c r="AB320" i="24"/>
  <c r="AD320" i="24"/>
  <c r="AB168" i="24"/>
  <c r="AD168" i="24" s="1"/>
  <c r="BK1045" i="11"/>
  <c r="Z296" i="24"/>
  <c r="AB956" i="26"/>
  <c r="AD956" i="26"/>
  <c r="AE956" i="26"/>
  <c r="AF956" i="26" s="1"/>
  <c r="AA98" i="26"/>
  <c r="AE98" i="26" s="1"/>
  <c r="AA165" i="24"/>
  <c r="AB165" i="24" s="1"/>
  <c r="Y543" i="26"/>
  <c r="X569" i="26"/>
  <c r="Y644" i="26"/>
  <c r="X888" i="26"/>
  <c r="Y888" i="26" s="1"/>
  <c r="X1073" i="26"/>
  <c r="Y1073" i="26" s="1"/>
  <c r="AB176" i="24"/>
  <c r="AD176" i="24" s="1"/>
  <c r="Y434" i="26"/>
  <c r="Z434" i="26" s="1"/>
  <c r="AA670" i="26"/>
  <c r="Z43" i="29"/>
  <c r="AA43" i="29" s="1"/>
  <c r="Z82" i="24"/>
  <c r="Y91" i="24"/>
  <c r="AF91" i="24" s="1"/>
  <c r="AF102" i="24"/>
  <c r="AG102" i="24" s="1"/>
  <c r="Z259" i="26"/>
  <c r="Y881" i="26"/>
  <c r="Z881" i="26" s="1"/>
  <c r="AB79" i="26"/>
  <c r="AE173" i="26"/>
  <c r="AB173" i="26"/>
  <c r="AD173" i="26" s="1"/>
  <c r="Y407" i="24"/>
  <c r="Z383" i="24"/>
  <c r="AB383" i="24" s="1"/>
  <c r="Y964" i="26"/>
  <c r="Z954" i="26"/>
  <c r="Y218" i="26"/>
  <c r="Z218" i="26" s="1"/>
  <c r="Y353" i="24"/>
  <c r="Z353" i="24"/>
  <c r="AB353" i="24" s="1"/>
  <c r="Y987" i="26"/>
  <c r="Z987" i="26" s="1"/>
  <c r="AA373" i="26"/>
  <c r="Z149" i="24"/>
  <c r="AA149" i="24"/>
  <c r="AF149" i="24" s="1"/>
  <c r="AD579" i="26"/>
  <c r="AD943" i="26"/>
  <c r="Y831" i="26"/>
  <c r="Z831" i="26"/>
  <c r="AD831" i="26" s="1"/>
  <c r="Z369" i="24"/>
  <c r="Y902" i="26"/>
  <c r="Z902" i="26"/>
  <c r="Y1106" i="26"/>
  <c r="Z1106" i="26" s="1"/>
  <c r="Z725" i="26"/>
  <c r="Y778" i="26"/>
  <c r="Z778" i="26"/>
  <c r="AA778" i="26" s="1"/>
  <c r="AE778" i="26" s="1"/>
  <c r="Z341" i="26"/>
  <c r="AE387" i="26"/>
  <c r="AF387" i="26" s="1"/>
  <c r="Y1208" i="26"/>
  <c r="Y64" i="26"/>
  <c r="Z64" i="26" s="1"/>
  <c r="Z313" i="24"/>
  <c r="AA424" i="26"/>
  <c r="Z614" i="26"/>
  <c r="AD299" i="26"/>
  <c r="Z896" i="26"/>
  <c r="AA896" i="26"/>
  <c r="AD896" i="26" s="1"/>
  <c r="Y632" i="26"/>
  <c r="Y776" i="26"/>
  <c r="Z776" i="26" s="1"/>
  <c r="AA776" i="26" s="1"/>
  <c r="Z253" i="24"/>
  <c r="AA253" i="24" s="1"/>
  <c r="AB253" i="24" s="1"/>
  <c r="AB151" i="24"/>
  <c r="AD151" i="24" s="1"/>
  <c r="AF303" i="26"/>
  <c r="AA99" i="24"/>
  <c r="AF99" i="24" s="1"/>
  <c r="AA70" i="34"/>
  <c r="AB70" i="34" s="1"/>
  <c r="AC70" i="34" s="1"/>
  <c r="AE323" i="26"/>
  <c r="Z795" i="26"/>
  <c r="Z403" i="26"/>
  <c r="AA403" i="26" s="1"/>
  <c r="Y415" i="26"/>
  <c r="Z415" i="26"/>
  <c r="AA415" i="26" s="1"/>
  <c r="Z218" i="24"/>
  <c r="Z350" i="24"/>
  <c r="AA350" i="24" s="1"/>
  <c r="BM1050" i="11"/>
  <c r="AF104" i="26"/>
  <c r="Y1063" i="26"/>
  <c r="Z1063" i="26" s="1"/>
  <c r="Y845" i="26"/>
  <c r="Y253" i="26"/>
  <c r="Z253" i="26" s="1"/>
  <c r="Y329" i="24"/>
  <c r="Z329" i="24" s="1"/>
  <c r="Z358" i="24"/>
  <c r="AB670" i="26"/>
  <c r="Z551" i="26"/>
  <c r="AA551" i="26" s="1"/>
  <c r="Y1019" i="26"/>
  <c r="AA37" i="29"/>
  <c r="Y457" i="26"/>
  <c r="Z457" i="26" s="1"/>
  <c r="BM1097" i="11"/>
  <c r="AE13" i="34"/>
  <c r="Y851" i="26"/>
  <c r="Y808" i="26"/>
  <c r="Z808" i="26" s="1"/>
  <c r="Y398" i="24"/>
  <c r="Y293" i="24"/>
  <c r="AA293" i="24" s="1"/>
  <c r="AB102" i="24"/>
  <c r="AD102" i="24"/>
  <c r="Y406" i="24"/>
  <c r="AD66" i="26"/>
  <c r="AB247" i="26"/>
  <c r="AD247" i="26" s="1"/>
  <c r="Z382" i="26"/>
  <c r="AE382" i="26" s="1"/>
  <c r="Z379" i="24"/>
  <c r="Y252" i="26"/>
  <c r="Z252" i="26" s="1"/>
  <c r="Y396" i="26"/>
  <c r="Z396" i="26" s="1"/>
  <c r="AA396" i="26" s="1"/>
  <c r="AD160" i="24"/>
  <c r="AB99" i="24"/>
  <c r="Y895" i="26"/>
  <c r="Z895" i="26" s="1"/>
  <c r="AA895" i="26" s="1"/>
  <c r="AA341" i="26"/>
  <c r="AD982" i="26"/>
  <c r="Y290" i="24"/>
  <c r="Z290" i="24" s="1"/>
  <c r="AA290" i="24" s="1"/>
  <c r="AA37" i="34"/>
  <c r="AB37" i="34"/>
  <c r="Y366" i="24"/>
  <c r="Z366" i="24" s="1"/>
  <c r="Y953" i="26"/>
  <c r="Z953" i="26"/>
  <c r="AE953" i="26" s="1"/>
  <c r="AF953" i="26" s="1"/>
  <c r="Y460" i="26"/>
  <c r="Z939" i="26"/>
  <c r="AA939" i="26" s="1"/>
  <c r="Y194" i="24"/>
  <c r="Y1198" i="26"/>
  <c r="Z1198" i="26" s="1"/>
  <c r="BL1055" i="11"/>
  <c r="Y711" i="26"/>
  <c r="AA711" i="26" s="1"/>
  <c r="AE711" i="26" s="1"/>
  <c r="Y545" i="26"/>
  <c r="Z545" i="26" s="1"/>
  <c r="Y239" i="26"/>
  <c r="AF696" i="26"/>
  <c r="Z56" i="26"/>
  <c r="Y289" i="24"/>
  <c r="AA289" i="24" s="1"/>
  <c r="Y526" i="26"/>
  <c r="Y403" i="24"/>
  <c r="Z403" i="24" s="1"/>
  <c r="Z413" i="24"/>
  <c r="AA413" i="24" s="1"/>
  <c r="AF846" i="26"/>
  <c r="AE579" i="26"/>
  <c r="AF579" i="26" s="1"/>
  <c r="Y425" i="24"/>
  <c r="Z425" i="24"/>
  <c r="AA425" i="24" s="1"/>
  <c r="AF425" i="24" s="1"/>
  <c r="AG425" i="24" s="1"/>
  <c r="Y182" i="26"/>
  <c r="Z182" i="26" s="1"/>
  <c r="AA249" i="24"/>
  <c r="AB249" i="24" s="1"/>
  <c r="AD249" i="24" s="1"/>
  <c r="Y93" i="24"/>
  <c r="Z93" i="24" s="1"/>
  <c r="AA93" i="24" s="1"/>
  <c r="Y162" i="26"/>
  <c r="AA162" i="26" s="1"/>
  <c r="Y327" i="26"/>
  <c r="AA327" i="26" s="1"/>
  <c r="AC31" i="34"/>
  <c r="AE31" i="34" s="1"/>
  <c r="Z560" i="26"/>
  <c r="Z64" i="24"/>
  <c r="AB393" i="24"/>
  <c r="AD393" i="24" s="1"/>
  <c r="AE236" i="26"/>
  <c r="Y203" i="26"/>
  <c r="Z203" i="26" s="1"/>
  <c r="AA203" i="26" s="1"/>
  <c r="AA419" i="24"/>
  <c r="AF419" i="24" s="1"/>
  <c r="AG186" i="24"/>
  <c r="Y48" i="24"/>
  <c r="Z48" i="24" s="1"/>
  <c r="Y76" i="24"/>
  <c r="Z76" i="24" s="1"/>
  <c r="Z988" i="26"/>
  <c r="Y616" i="26"/>
  <c r="AE616" i="26" s="1"/>
  <c r="AA382" i="24"/>
  <c r="AB382" i="24" s="1"/>
  <c r="AD382" i="24" s="1"/>
  <c r="Y658" i="26"/>
  <c r="Z658" i="26" s="1"/>
  <c r="AD267" i="26"/>
  <c r="Z28" i="24"/>
  <c r="AA296" i="24"/>
  <c r="AB296" i="24" s="1"/>
  <c r="AD296" i="24" s="1"/>
  <c r="Y663" i="26"/>
  <c r="Y345" i="26"/>
  <c r="Z345" i="26" s="1"/>
  <c r="AA345" i="26" s="1"/>
  <c r="Y803" i="26"/>
  <c r="Z803" i="26" s="1"/>
  <c r="AA929" i="26"/>
  <c r="AB929" i="26" s="1"/>
  <c r="BL1053" i="19"/>
  <c r="AF176" i="24"/>
  <c r="Z644" i="26"/>
  <c r="Y410" i="26"/>
  <c r="Z108" i="26"/>
  <c r="Y738" i="26"/>
  <c r="Z738" i="26" s="1"/>
  <c r="Z990" i="26"/>
  <c r="Y36" i="24"/>
  <c r="AB70" i="24"/>
  <c r="Z1003" i="26"/>
  <c r="AB1003" i="26" s="1"/>
  <c r="AA241" i="24"/>
  <c r="AF241" i="24" s="1"/>
  <c r="AA238" i="24"/>
  <c r="AB238" i="24" s="1"/>
  <c r="Z437" i="26"/>
  <c r="AE437" i="26" s="1"/>
  <c r="AF216" i="24"/>
  <c r="BL1045" i="11"/>
  <c r="Z782" i="26"/>
  <c r="AD782" i="26" s="1"/>
  <c r="Y370" i="26"/>
  <c r="Y737" i="26"/>
  <c r="Z737" i="26" s="1"/>
  <c r="AF308" i="24"/>
  <c r="AG308" i="24"/>
  <c r="AF548" i="26"/>
  <c r="Z162" i="26"/>
  <c r="AD70" i="24"/>
  <c r="AA560" i="26"/>
  <c r="AA1009" i="26"/>
  <c r="AB1009" i="26" s="1"/>
  <c r="AB236" i="26"/>
  <c r="AD236" i="26" s="1"/>
  <c r="Z430" i="24"/>
  <c r="AA430" i="24" s="1"/>
  <c r="Y908" i="26"/>
  <c r="AA908" i="26" s="1"/>
  <c r="AA15" i="26"/>
  <c r="AE15" i="26" s="1"/>
  <c r="AF249" i="24"/>
  <c r="Z230" i="24"/>
  <c r="AA320" i="26"/>
  <c r="AE320" i="26" s="1"/>
  <c r="Z239" i="26"/>
  <c r="AB896" i="26"/>
  <c r="AF896" i="26" s="1"/>
  <c r="AE896" i="26"/>
  <c r="AA614" i="26"/>
  <c r="AB614" i="26" s="1"/>
  <c r="AB424" i="26"/>
  <c r="AE424" i="26"/>
  <c r="AF424" i="26" s="1"/>
  <c r="Z1208" i="26"/>
  <c r="AA1208" i="26" s="1"/>
  <c r="AB341" i="26"/>
  <c r="AD341" i="26" s="1"/>
  <c r="AA725" i="26"/>
  <c r="AB725" i="26" s="1"/>
  <c r="Z711" i="26"/>
  <c r="AF595" i="26"/>
  <c r="AA403" i="24"/>
  <c r="AF403" i="24" s="1"/>
  <c r="Z262" i="24"/>
  <c r="AD253" i="24"/>
  <c r="AA353" i="24"/>
  <c r="AF353" i="24" s="1"/>
  <c r="AG353" i="24" s="1"/>
  <c r="AA117" i="24"/>
  <c r="AB117" i="24" s="1"/>
  <c r="AD117" i="24"/>
  <c r="AA768" i="26"/>
  <c r="AF290" i="24"/>
  <c r="AG290" i="24" s="1"/>
  <c r="Z277" i="24"/>
  <c r="AA277" i="24"/>
  <c r="AB277" i="24" s="1"/>
  <c r="AD277" i="24" s="1"/>
  <c r="AF247" i="26"/>
  <c r="Z851" i="26"/>
  <c r="AA851" i="26" s="1"/>
  <c r="AE851" i="26" s="1"/>
  <c r="AA795" i="26"/>
  <c r="AB795" i="26" s="1"/>
  <c r="AD795" i="26" s="1"/>
  <c r="Z293" i="24"/>
  <c r="Z632" i="26"/>
  <c r="AA632" i="26"/>
  <c r="AE632" i="26" s="1"/>
  <c r="AA218" i="24"/>
  <c r="AF218" i="24" s="1"/>
  <c r="AE341" i="26"/>
  <c r="AF341" i="26"/>
  <c r="AA1002" i="26"/>
  <c r="AD424" i="26"/>
  <c r="AA808" i="26"/>
  <c r="AA545" i="26"/>
  <c r="AA953" i="26"/>
  <c r="AB953" i="26" s="1"/>
  <c r="AG37" i="34"/>
  <c r="AE895" i="26"/>
  <c r="AB396" i="26"/>
  <c r="AD396" i="26" s="1"/>
  <c r="AF117" i="24"/>
  <c r="AG117" i="24" s="1"/>
  <c r="Z91" i="24"/>
  <c r="AA91" i="24" s="1"/>
  <c r="AA394" i="24"/>
  <c r="AF394" i="24" s="1"/>
  <c r="Z460" i="26"/>
  <c r="AA1106" i="26"/>
  <c r="AA831" i="26"/>
  <c r="AB831" i="26" s="1"/>
  <c r="Z398" i="24"/>
  <c r="Z289" i="24"/>
  <c r="AF289" i="24" s="1"/>
  <c r="AA954" i="26"/>
  <c r="Z194" i="24"/>
  <c r="AA194" i="24" s="1"/>
  <c r="AF194" i="24" s="1"/>
  <c r="Z412" i="26"/>
  <c r="AA412" i="26" s="1"/>
  <c r="AA382" i="26"/>
  <c r="BN1046" i="11"/>
  <c r="Z908" i="26"/>
  <c r="AA658" i="26"/>
  <c r="AF93" i="24"/>
  <c r="AA1003" i="26"/>
  <c r="Z663" i="26"/>
  <c r="AF296" i="24"/>
  <c r="AG296" i="24" s="1"/>
  <c r="AB560" i="26"/>
  <c r="AD560" i="26" s="1"/>
  <c r="Z616" i="26"/>
  <c r="AA616" i="26" s="1"/>
  <c r="BM1053" i="19"/>
  <c r="AB15" i="26"/>
  <c r="AD1009" i="26"/>
  <c r="AA437" i="26"/>
  <c r="AA770" i="26"/>
  <c r="AE770" i="26"/>
  <c r="AF238" i="24"/>
  <c r="AG238" i="24" s="1"/>
  <c r="AA738" i="26"/>
  <c r="AB241" i="24"/>
  <c r="AE203" i="26"/>
  <c r="AE560" i="26"/>
  <c r="AF560" i="26" s="1"/>
  <c r="AF236" i="26"/>
  <c r="BM1045" i="11"/>
  <c r="BN1045" i="11" s="1"/>
  <c r="AA44" i="24"/>
  <c r="AB44" i="24" s="1"/>
  <c r="AD44" i="24" s="1"/>
  <c r="AA108" i="26"/>
  <c r="AB108" i="26" s="1"/>
  <c r="AD108" i="26" s="1"/>
  <c r="AB808" i="26"/>
  <c r="AD808" i="26" s="1"/>
  <c r="AB1106" i="26"/>
  <c r="AB93" i="24"/>
  <c r="AG93" i="24" s="1"/>
  <c r="AB895" i="26"/>
  <c r="AD895" i="26" s="1"/>
  <c r="AB218" i="24"/>
  <c r="AA398" i="24"/>
  <c r="AF398" i="24" s="1"/>
  <c r="AB290" i="24"/>
  <c r="AD290" i="24" s="1"/>
  <c r="AB1002" i="26"/>
  <c r="AD1002" i="26" s="1"/>
  <c r="AE396" i="26"/>
  <c r="AF396" i="26" s="1"/>
  <c r="AB1208" i="26"/>
  <c r="AE954" i="26"/>
  <c r="AB425" i="24"/>
  <c r="AB545" i="26"/>
  <c r="AD545" i="26" s="1"/>
  <c r="AD1106" i="26"/>
  <c r="AB776" i="26"/>
  <c r="AA239" i="26"/>
  <c r="AB239" i="26" s="1"/>
  <c r="AE1002" i="26"/>
  <c r="AA230" i="24"/>
  <c r="AG218" i="24"/>
  <c r="AE412" i="26"/>
  <c r="AD1208" i="26"/>
  <c r="AA460" i="26"/>
  <c r="AB460" i="26" s="1"/>
  <c r="AD460" i="26" s="1"/>
  <c r="AB954" i="26"/>
  <c r="AD954" i="26" s="1"/>
  <c r="AE239" i="26"/>
  <c r="AF44" i="24"/>
  <c r="AG44" i="24" s="1"/>
  <c r="AB203" i="26"/>
  <c r="AB770" i="26"/>
  <c r="BO1053" i="19"/>
  <c r="AD15" i="26"/>
  <c r="AE108" i="26"/>
  <c r="AF108" i="26" s="1"/>
  <c r="AE345" i="26"/>
  <c r="AF345" i="26" s="1"/>
  <c r="AB345" i="26"/>
  <c r="AD345" i="26" s="1"/>
  <c r="AF895" i="26"/>
  <c r="AF230" i="24"/>
  <c r="AD770" i="26"/>
  <c r="AD203" i="26"/>
  <c r="AD218" i="24"/>
  <c r="AE460" i="26"/>
  <c r="AF460" i="26" s="1"/>
  <c r="S694" i="23" l="1"/>
  <c r="S646" i="23"/>
  <c r="S574" i="23"/>
  <c r="S680" i="23"/>
  <c r="S643" i="23"/>
  <c r="S628" i="23"/>
  <c r="S674" i="23"/>
  <c r="S626" i="23"/>
  <c r="S588" i="23"/>
  <c r="S605" i="23"/>
  <c r="S621" i="23"/>
  <c r="S461" i="23"/>
  <c r="W236" i="23"/>
  <c r="S712" i="23"/>
  <c r="S716" i="23"/>
  <c r="S645" i="23"/>
  <c r="S690" i="23"/>
  <c r="S692" i="23"/>
  <c r="S655" i="23"/>
  <c r="S514" i="23"/>
  <c r="U621" i="23"/>
  <c r="S700" i="23"/>
  <c r="S669" i="23"/>
  <c r="S648" i="23"/>
  <c r="S573" i="23"/>
  <c r="S529" i="23"/>
  <c r="S688" i="23"/>
  <c r="S653" i="23"/>
  <c r="S673" i="23"/>
  <c r="S611" i="23"/>
  <c r="S702" i="23"/>
  <c r="S615" i="23"/>
  <c r="S510" i="23"/>
  <c r="S505" i="23"/>
  <c r="S424" i="23"/>
  <c r="W376" i="23"/>
  <c r="W368" i="23"/>
  <c r="S822" i="23"/>
  <c r="S663" i="23"/>
  <c r="S613" i="23"/>
  <c r="S617" i="23"/>
  <c r="S569" i="23"/>
  <c r="S426" i="23"/>
  <c r="S670" i="23"/>
  <c r="S585" i="23"/>
  <c r="S433" i="23"/>
  <c r="U591" i="23"/>
  <c r="S714" i="23"/>
  <c r="S691" i="23"/>
  <c r="S686" i="23"/>
  <c r="S667" i="23"/>
  <c r="S659" i="23"/>
  <c r="S601" i="23"/>
  <c r="S577" i="23"/>
  <c r="S545" i="23"/>
  <c r="S561" i="23"/>
  <c r="S652" i="23"/>
  <c r="S473" i="23"/>
  <c r="S820" i="23"/>
  <c r="AG324" i="23"/>
  <c r="AH324" i="23" s="1"/>
  <c r="AI324" i="23" s="1"/>
  <c r="W275" i="23"/>
  <c r="S710" i="23"/>
  <c r="S703" i="23"/>
  <c r="S685" i="23"/>
  <c r="U599" i="23"/>
  <c r="S641" i="23"/>
  <c r="S557" i="23"/>
  <c r="S607" i="23"/>
  <c r="S581" i="23"/>
  <c r="S489" i="23"/>
  <c r="S609" i="23"/>
  <c r="AF815" i="23"/>
  <c r="S465" i="23"/>
  <c r="S824" i="23"/>
  <c r="AE308" i="23"/>
  <c r="AE820" i="23"/>
  <c r="AE331" i="23"/>
  <c r="W460" i="23"/>
  <c r="W448" i="23"/>
  <c r="AG308" i="23"/>
  <c r="AH308" i="23" s="1"/>
  <c r="AI308" i="23" s="1"/>
  <c r="S640" i="23"/>
  <c r="S608" i="23"/>
  <c r="S576" i="23"/>
  <c r="S544" i="23"/>
  <c r="S671" i="23"/>
  <c r="S618" i="23"/>
  <c r="S638" i="23"/>
  <c r="S677" i="23"/>
  <c r="S586" i="23"/>
  <c r="S612" i="23"/>
  <c r="S817" i="23"/>
  <c r="S695" i="23"/>
  <c r="S568" i="23"/>
  <c r="S683" i="23"/>
  <c r="S689" i="23"/>
  <c r="S666" i="23"/>
  <c r="S636" i="23"/>
  <c r="S594" i="23"/>
  <c r="S554" i="23"/>
  <c r="S546" i="23"/>
  <c r="S520" i="23"/>
  <c r="S664" i="23"/>
  <c r="AE803" i="23"/>
  <c r="W652" i="23"/>
  <c r="W588" i="23"/>
  <c r="W586" i="23"/>
  <c r="W584" i="23"/>
  <c r="X584" i="23" s="1"/>
  <c r="W580" i="23"/>
  <c r="W578" i="23"/>
  <c r="W556" i="23"/>
  <c r="W554" i="23"/>
  <c r="W552" i="23"/>
  <c r="W548" i="23"/>
  <c r="W546" i="23"/>
  <c r="S706" i="23"/>
  <c r="S662" i="23"/>
  <c r="S630" i="23"/>
  <c r="S598" i="23"/>
  <c r="S566" i="23"/>
  <c r="S534" i="23"/>
  <c r="S642" i="23"/>
  <c r="S562" i="23"/>
  <c r="S620" i="23"/>
  <c r="S532" i="23"/>
  <c r="S699" i="23"/>
  <c r="S548" i="23"/>
  <c r="S697" i="23"/>
  <c r="S632" i="23"/>
  <c r="S596" i="23"/>
  <c r="S675" i="23"/>
  <c r="S542" i="23"/>
  <c r="S564" i="23"/>
  <c r="W244" i="23"/>
  <c r="S644" i="23"/>
  <c r="S819" i="23"/>
  <c r="S658" i="23"/>
  <c r="S624" i="23"/>
  <c r="S592" i="23"/>
  <c r="S560" i="23"/>
  <c r="S660" i="23"/>
  <c r="S578" i="23"/>
  <c r="S650" i="23"/>
  <c r="S668" i="23"/>
  <c r="S570" i="23"/>
  <c r="S604" i="23"/>
  <c r="S536" i="23"/>
  <c r="S606" i="23"/>
  <c r="S634" i="23"/>
  <c r="S584" i="23"/>
  <c r="S622" i="23"/>
  <c r="S552" i="23"/>
  <c r="S681" i="23"/>
  <c r="S616" i="23"/>
  <c r="S590" i="23"/>
  <c r="S600" i="23"/>
  <c r="S602" i="23"/>
  <c r="S558" i="23"/>
  <c r="S526" i="23"/>
  <c r="AF49" i="23"/>
  <c r="AF333" i="23"/>
  <c r="AF340" i="23"/>
  <c r="AE805" i="23"/>
  <c r="W463" i="23"/>
  <c r="X463" i="23" s="1"/>
  <c r="W431" i="23"/>
  <c r="W429" i="23"/>
  <c r="W272" i="23"/>
  <c r="W220" i="23"/>
  <c r="X220" i="23" s="1"/>
  <c r="W212" i="23"/>
  <c r="W196" i="23"/>
  <c r="W192" i="23"/>
  <c r="W188" i="23"/>
  <c r="X188" i="23" s="1"/>
  <c r="Y188" i="23" s="1"/>
  <c r="W172" i="23"/>
  <c r="W164" i="23"/>
  <c r="W119" i="23"/>
  <c r="W103" i="23"/>
  <c r="X103" i="23" s="1"/>
  <c r="W89" i="23"/>
  <c r="W74" i="23"/>
  <c r="X74" i="23" s="1"/>
  <c r="W16" i="23"/>
  <c r="X16" i="23" s="1"/>
  <c r="AE807" i="23"/>
  <c r="W624" i="23"/>
  <c r="W592" i="23"/>
  <c r="S825" i="23"/>
  <c r="S823" i="23"/>
  <c r="S821" i="23"/>
  <c r="AE798" i="23"/>
  <c r="AE809" i="23"/>
  <c r="W522" i="23"/>
  <c r="X522" i="23" s="1"/>
  <c r="W490" i="23"/>
  <c r="W466" i="23"/>
  <c r="W432" i="23"/>
  <c r="W413" i="23"/>
  <c r="X413" i="23" s="1"/>
  <c r="W252" i="23"/>
  <c r="W239" i="23"/>
  <c r="W223" i="23"/>
  <c r="W135" i="23"/>
  <c r="X135" i="23" s="1"/>
  <c r="AI784" i="23"/>
  <c r="AE784" i="23"/>
  <c r="AI810" i="23"/>
  <c r="AE810" i="23"/>
  <c r="AI823" i="23"/>
  <c r="AE823" i="23"/>
  <c r="AC329" i="23"/>
  <c r="AE329" i="23" s="1"/>
  <c r="AE789" i="23"/>
  <c r="AE801" i="23"/>
  <c r="W650" i="23"/>
  <c r="W648" i="23"/>
  <c r="W646" i="23"/>
  <c r="X646" i="23" s="1"/>
  <c r="W644" i="23"/>
  <c r="W642" i="23"/>
  <c r="W636" i="23"/>
  <c r="W634" i="23"/>
  <c r="W620" i="23"/>
  <c r="W618" i="23"/>
  <c r="W616" i="23"/>
  <c r="W612" i="23"/>
  <c r="W610" i="23"/>
  <c r="W604" i="23"/>
  <c r="W572" i="23"/>
  <c r="W568" i="23"/>
  <c r="X568" i="23" s="1"/>
  <c r="Y568" i="23" s="1"/>
  <c r="W560" i="23"/>
  <c r="W521" i="23"/>
  <c r="W517" i="23"/>
  <c r="W505" i="23"/>
  <c r="X505" i="23" s="1"/>
  <c r="W501" i="23"/>
  <c r="W458" i="23"/>
  <c r="W456" i="23"/>
  <c r="W454" i="23"/>
  <c r="X454" i="23" s="1"/>
  <c r="W452" i="23"/>
  <c r="W443" i="23"/>
  <c r="W291" i="23"/>
  <c r="W67" i="23"/>
  <c r="X67" i="23" s="1"/>
  <c r="W65" i="23"/>
  <c r="W260" i="23"/>
  <c r="W258" i="23"/>
  <c r="W256" i="23"/>
  <c r="W207" i="23"/>
  <c r="W191" i="23"/>
  <c r="AE795" i="23"/>
  <c r="AE824" i="23"/>
  <c r="W702" i="23"/>
  <c r="W662" i="23"/>
  <c r="W654" i="23"/>
  <c r="W567" i="23"/>
  <c r="X567" i="23" s="1"/>
  <c r="Y567" i="23" s="1"/>
  <c r="W565" i="23"/>
  <c r="W559" i="23"/>
  <c r="W535" i="23"/>
  <c r="W533" i="23"/>
  <c r="W527" i="23"/>
  <c r="W520" i="23"/>
  <c r="W518" i="23"/>
  <c r="W514" i="23"/>
  <c r="X514" i="23" s="1"/>
  <c r="W506" i="23"/>
  <c r="W504" i="23"/>
  <c r="W502" i="23"/>
  <c r="W459" i="23"/>
  <c r="X459" i="23" s="1"/>
  <c r="W447" i="23"/>
  <c r="W446" i="23"/>
  <c r="X446" i="23" s="1"/>
  <c r="W444" i="23"/>
  <c r="W381" i="23"/>
  <c r="X381" i="23" s="1"/>
  <c r="W375" i="23"/>
  <c r="X375" i="23" s="1"/>
  <c r="W371" i="23"/>
  <c r="W367" i="23"/>
  <c r="W251" i="23"/>
  <c r="X251" i="23" s="1"/>
  <c r="W240" i="23"/>
  <c r="W228" i="23"/>
  <c r="W224" i="23"/>
  <c r="W204" i="23"/>
  <c r="W178" i="23"/>
  <c r="W159" i="23"/>
  <c r="W64" i="23"/>
  <c r="W14" i="23"/>
  <c r="W425" i="23"/>
  <c r="W384" i="23"/>
  <c r="AG316" i="23"/>
  <c r="AH316" i="23" s="1"/>
  <c r="W278" i="23"/>
  <c r="X278" i="23" s="1"/>
  <c r="W235" i="23"/>
  <c r="W219" i="23"/>
  <c r="W208" i="23"/>
  <c r="W156" i="23"/>
  <c r="X156" i="23" s="1"/>
  <c r="W146" i="23"/>
  <c r="AI821" i="23"/>
  <c r="AE821" i="23"/>
  <c r="AI808" i="23"/>
  <c r="AE808" i="23"/>
  <c r="AI802" i="23"/>
  <c r="AE802" i="23"/>
  <c r="AI794" i="23"/>
  <c r="AE794" i="23"/>
  <c r="AI783" i="23"/>
  <c r="AE783" i="23"/>
  <c r="AI796" i="23"/>
  <c r="AE796" i="23"/>
  <c r="AI792" i="23"/>
  <c r="AE792" i="23"/>
  <c r="AI788" i="23"/>
  <c r="AE788" i="23"/>
  <c r="AI825" i="23"/>
  <c r="AE825" i="23"/>
  <c r="AI812" i="23"/>
  <c r="AE812" i="23"/>
  <c r="AI786" i="23"/>
  <c r="AE786" i="23"/>
  <c r="W700" i="23"/>
  <c r="X700" i="23" s="1"/>
  <c r="Y700" i="23" s="1"/>
  <c r="W678" i="23"/>
  <c r="X678" i="23" s="1"/>
  <c r="Y678" i="23" s="1"/>
  <c r="W672" i="23"/>
  <c r="U654" i="23"/>
  <c r="S711" i="23"/>
  <c r="S656" i="23"/>
  <c r="S528" i="23"/>
  <c r="S625" i="23"/>
  <c r="S631" i="23"/>
  <c r="S654" i="23"/>
  <c r="S682" i="23"/>
  <c r="S696" i="23"/>
  <c r="S693" i="23"/>
  <c r="AE785" i="23"/>
  <c r="AE793" i="23"/>
  <c r="AE797" i="23"/>
  <c r="AE811" i="23"/>
  <c r="AE822" i="23"/>
  <c r="W684" i="23"/>
  <c r="W660" i="23"/>
  <c r="X660" i="23" s="1"/>
  <c r="Y660" i="23" s="1"/>
  <c r="W658" i="23"/>
  <c r="X658" i="23" s="1"/>
  <c r="Y658" i="23" s="1"/>
  <c r="W656" i="23"/>
  <c r="X656" i="23" s="1"/>
  <c r="Y656" i="23" s="1"/>
  <c r="W640" i="23"/>
  <c r="W635" i="23"/>
  <c r="X635" i="23" s="1"/>
  <c r="Y635" i="23" s="1"/>
  <c r="W627" i="23"/>
  <c r="X627" i="23" s="1"/>
  <c r="W615" i="23"/>
  <c r="X615" i="23" s="1"/>
  <c r="W540" i="23"/>
  <c r="AG321" i="23"/>
  <c r="AB321" i="23"/>
  <c r="S818" i="23"/>
  <c r="S701" i="23"/>
  <c r="S687" i="23"/>
  <c r="S665" i="23"/>
  <c r="S679" i="23"/>
  <c r="S524" i="23"/>
  <c r="S538" i="23"/>
  <c r="S684" i="23"/>
  <c r="AE782" i="23"/>
  <c r="AE790" i="23"/>
  <c r="AE813" i="23"/>
  <c r="W704" i="23"/>
  <c r="W668" i="23"/>
  <c r="X668" i="23" s="1"/>
  <c r="Y668" i="23" s="1"/>
  <c r="W661" i="23"/>
  <c r="W657" i="23"/>
  <c r="X657" i="23" s="1"/>
  <c r="W653" i="23"/>
  <c r="S540" i="23"/>
  <c r="U572" i="23"/>
  <c r="S633" i="23"/>
  <c r="AE787" i="23"/>
  <c r="AE799" i="23"/>
  <c r="AE804" i="23"/>
  <c r="W816" i="23"/>
  <c r="W694" i="23"/>
  <c r="X694" i="23" s="1"/>
  <c r="Y694" i="23" s="1"/>
  <c r="W688" i="23"/>
  <c r="X688" i="23" s="1"/>
  <c r="Y688" i="23" s="1"/>
  <c r="W645" i="23"/>
  <c r="W637" i="23"/>
  <c r="X637" i="23" s="1"/>
  <c r="Y637" i="23" s="1"/>
  <c r="AG313" i="23"/>
  <c r="AB313" i="23"/>
  <c r="W461" i="23"/>
  <c r="W427" i="23"/>
  <c r="W416" i="23"/>
  <c r="W415" i="23"/>
  <c r="X415" i="23" s="1"/>
  <c r="W355" i="23"/>
  <c r="W354" i="23"/>
  <c r="X354" i="23" s="1"/>
  <c r="Y354" i="23" s="1"/>
  <c r="W353" i="23"/>
  <c r="X353" i="23" s="1"/>
  <c r="W287" i="23"/>
  <c r="X287" i="23" s="1"/>
  <c r="W262" i="23"/>
  <c r="W255" i="23"/>
  <c r="W170" i="23"/>
  <c r="W168" i="23"/>
  <c r="W140" i="23"/>
  <c r="W138" i="23"/>
  <c r="X138" i="23" s="1"/>
  <c r="W121" i="23"/>
  <c r="W98" i="23"/>
  <c r="W73" i="23"/>
  <c r="W50" i="23"/>
  <c r="W19" i="23"/>
  <c r="X19" i="23" s="1"/>
  <c r="W632" i="23"/>
  <c r="X632" i="23" s="1"/>
  <c r="Y632" i="23" s="1"/>
  <c r="W628" i="23"/>
  <c r="W626" i="23"/>
  <c r="X626" i="23" s="1"/>
  <c r="Y626" i="23" s="1"/>
  <c r="W608" i="23"/>
  <c r="X608" i="23" s="1"/>
  <c r="Y608" i="23" s="1"/>
  <c r="W583" i="23"/>
  <c r="W581" i="23"/>
  <c r="W575" i="23"/>
  <c r="X575" i="23" s="1"/>
  <c r="W573" i="23"/>
  <c r="W570" i="23"/>
  <c r="X570" i="23" s="1"/>
  <c r="W564" i="23"/>
  <c r="W562" i="23"/>
  <c r="W544" i="23"/>
  <c r="X544" i="23" s="1"/>
  <c r="Y544" i="23" s="1"/>
  <c r="W488" i="23"/>
  <c r="W486" i="23"/>
  <c r="W482" i="23"/>
  <c r="X482" i="23" s="1"/>
  <c r="W474" i="23"/>
  <c r="X474" i="23" s="1"/>
  <c r="Y474" i="23" s="1"/>
  <c r="W472" i="23"/>
  <c r="X472" i="23" s="1"/>
  <c r="W470" i="23"/>
  <c r="W468" i="23"/>
  <c r="X468" i="23" s="1"/>
  <c r="Y468" i="23" s="1"/>
  <c r="W440" i="23"/>
  <c r="X440" i="23" s="1"/>
  <c r="W438" i="23"/>
  <c r="X438" i="23" s="1"/>
  <c r="Y438" i="23" s="1"/>
  <c r="W436" i="23"/>
  <c r="W403" i="23"/>
  <c r="W395" i="23"/>
  <c r="W383" i="23"/>
  <c r="X383" i="23" s="1"/>
  <c r="W346" i="23"/>
  <c r="W344" i="23"/>
  <c r="W268" i="23"/>
  <c r="X268" i="23" s="1"/>
  <c r="Y268" i="23" s="1"/>
  <c r="W247" i="23"/>
  <c r="W243" i="23"/>
  <c r="W232" i="23"/>
  <c r="X232" i="23" s="1"/>
  <c r="W215" i="23"/>
  <c r="X215" i="23" s="1"/>
  <c r="Y215" i="23" s="1"/>
  <c r="W211" i="23"/>
  <c r="X211" i="23" s="1"/>
  <c r="W200" i="23"/>
  <c r="W175" i="23"/>
  <c r="X175" i="23" s="1"/>
  <c r="Y175" i="23" s="1"/>
  <c r="W154" i="23"/>
  <c r="W152" i="23"/>
  <c r="W148" i="23"/>
  <c r="W122" i="23"/>
  <c r="W129" i="23"/>
  <c r="X129" i="23" s="1"/>
  <c r="W77" i="23"/>
  <c r="X77" i="23" s="1"/>
  <c r="W51" i="23"/>
  <c r="X51" i="23" s="1"/>
  <c r="W20" i="23"/>
  <c r="X20" i="23" s="1"/>
  <c r="W18" i="23"/>
  <c r="X18" i="23" s="1"/>
  <c r="Y18" i="23" s="1"/>
  <c r="W12" i="23"/>
  <c r="X12" i="23" s="1"/>
  <c r="W613" i="23"/>
  <c r="W607" i="23"/>
  <c r="W605" i="23"/>
  <c r="X605" i="23" s="1"/>
  <c r="W602" i="23"/>
  <c r="W600" i="23"/>
  <c r="W596" i="23"/>
  <c r="X596" i="23" s="1"/>
  <c r="W594" i="23"/>
  <c r="W576" i="23"/>
  <c r="X576" i="23" s="1"/>
  <c r="W551" i="23"/>
  <c r="W549" i="23"/>
  <c r="W543" i="23"/>
  <c r="X543" i="23" s="1"/>
  <c r="Y543" i="23" s="1"/>
  <c r="W541" i="23"/>
  <c r="X541" i="23" s="1"/>
  <c r="W538" i="23"/>
  <c r="W536" i="23"/>
  <c r="W532" i="23"/>
  <c r="X532" i="23" s="1"/>
  <c r="W530" i="23"/>
  <c r="X530" i="23" s="1"/>
  <c r="Y530" i="23" s="1"/>
  <c r="W528" i="23"/>
  <c r="W498" i="23"/>
  <c r="X498" i="23" s="1"/>
  <c r="Y498" i="23" s="1"/>
  <c r="W489" i="23"/>
  <c r="X489" i="23" s="1"/>
  <c r="W485" i="23"/>
  <c r="X485" i="23" s="1"/>
  <c r="W473" i="23"/>
  <c r="W469" i="23"/>
  <c r="W455" i="23"/>
  <c r="X455" i="23" s="1"/>
  <c r="W441" i="23"/>
  <c r="X441" i="23" s="1"/>
  <c r="W408" i="23"/>
  <c r="W405" i="23"/>
  <c r="X405" i="23" s="1"/>
  <c r="Y405" i="23" s="1"/>
  <c r="W391" i="23"/>
  <c r="X391" i="23" s="1"/>
  <c r="W385" i="23"/>
  <c r="W361" i="23"/>
  <c r="AH330" i="23"/>
  <c r="AI330" i="23" s="1"/>
  <c r="W286" i="23"/>
  <c r="W283" i="23"/>
  <c r="X283" i="23" s="1"/>
  <c r="Y283" i="23" s="1"/>
  <c r="W248" i="23"/>
  <c r="W231" i="23"/>
  <c r="X231" i="23" s="1"/>
  <c r="W227" i="23"/>
  <c r="X227" i="23" s="1"/>
  <c r="Y227" i="23" s="1"/>
  <c r="W216" i="23"/>
  <c r="X216" i="23" s="1"/>
  <c r="W199" i="23"/>
  <c r="W197" i="23"/>
  <c r="W195" i="23"/>
  <c r="W186" i="23"/>
  <c r="X186" i="23" s="1"/>
  <c r="W184" i="23"/>
  <c r="W180" i="23"/>
  <c r="X180" i="23" s="1"/>
  <c r="Y180" i="23" s="1"/>
  <c r="W162" i="23"/>
  <c r="X162" i="23" s="1"/>
  <c r="W143" i="23"/>
  <c r="W130" i="23"/>
  <c r="W97" i="23"/>
  <c r="X97" i="23" s="1"/>
  <c r="W78" i="23"/>
  <c r="X78" i="23" s="1"/>
  <c r="W66" i="23"/>
  <c r="X66" i="23" s="1"/>
  <c r="AB908" i="26"/>
  <c r="AD908" i="26" s="1"/>
  <c r="AB293" i="24"/>
  <c r="AD293" i="24" s="1"/>
  <c r="Z267" i="24"/>
  <c r="AA267" i="24"/>
  <c r="AF267" i="24" s="1"/>
  <c r="AF280" i="24"/>
  <c r="AF430" i="24"/>
  <c r="AA803" i="26"/>
  <c r="AB803" i="26" s="1"/>
  <c r="AD803" i="26" s="1"/>
  <c r="AA182" i="26"/>
  <c r="AE182" i="26" s="1"/>
  <c r="AB379" i="24"/>
  <c r="AD379" i="24" s="1"/>
  <c r="AG32" i="29"/>
  <c r="AC32" i="29"/>
  <c r="AA634" i="26"/>
  <c r="AE634" i="26" s="1"/>
  <c r="AF349" i="24"/>
  <c r="AB349" i="24"/>
  <c r="AD349" i="24" s="1"/>
  <c r="AE56" i="26"/>
  <c r="AF56" i="26" s="1"/>
  <c r="AB56" i="26"/>
  <c r="AD56" i="26" s="1"/>
  <c r="AA452" i="24"/>
  <c r="AB452" i="24" s="1"/>
  <c r="Y291" i="26"/>
  <c r="AA33" i="21"/>
  <c r="Z33" i="21"/>
  <c r="X302" i="26"/>
  <c r="AB302" i="26"/>
  <c r="AD302" i="26" s="1"/>
  <c r="AE302" i="26"/>
  <c r="Y302" i="26"/>
  <c r="Z302" i="26" s="1"/>
  <c r="AA302" i="26" s="1"/>
  <c r="X424" i="24"/>
  <c r="Y424" i="24"/>
  <c r="AB162" i="26"/>
  <c r="AD162" i="26"/>
  <c r="AE162" i="26"/>
  <c r="AF162" i="26" s="1"/>
  <c r="AB350" i="24"/>
  <c r="AD350" i="24"/>
  <c r="AB403" i="26"/>
  <c r="AD403" i="26"/>
  <c r="AA649" i="26"/>
  <c r="AE649" i="26" s="1"/>
  <c r="AE986" i="26"/>
  <c r="AE938" i="26"/>
  <c r="AB938" i="26"/>
  <c r="AA305" i="24"/>
  <c r="AA407" i="24"/>
  <c r="AF407" i="24" s="1"/>
  <c r="AA245" i="24"/>
  <c r="AB245" i="24" s="1"/>
  <c r="Z245" i="24"/>
  <c r="AE219" i="26"/>
  <c r="AA219" i="26"/>
  <c r="AA584" i="26"/>
  <c r="AE584" i="26"/>
  <c r="AF584" i="26" s="1"/>
  <c r="AB584" i="26"/>
  <c r="Y703" i="26"/>
  <c r="Z703" i="26"/>
  <c r="AA115" i="26"/>
  <c r="AB1198" i="26"/>
  <c r="AE1198" i="26"/>
  <c r="AF1198" i="26" s="1"/>
  <c r="AA1198" i="26"/>
  <c r="AD415" i="26"/>
  <c r="AB415" i="26"/>
  <c r="AE415" i="26"/>
  <c r="AF415" i="26" s="1"/>
  <c r="AD216" i="24"/>
  <c r="AG216" i="24"/>
  <c r="AE115" i="26"/>
  <c r="AA881" i="26"/>
  <c r="AE881" i="26" s="1"/>
  <c r="AB244" i="24"/>
  <c r="AF244" i="24"/>
  <c r="Y18" i="21"/>
  <c r="X531" i="26"/>
  <c r="Y531" i="26" s="1"/>
  <c r="Y601" i="26"/>
  <c r="AB267" i="24"/>
  <c r="AD267" i="24" s="1"/>
  <c r="Z530" i="26"/>
  <c r="AA530" i="26" s="1"/>
  <c r="AE1003" i="26"/>
  <c r="AF1003" i="26" s="1"/>
  <c r="AB419" i="24"/>
  <c r="AE929" i="26"/>
  <c r="AF929" i="26" s="1"/>
  <c r="Z17" i="26"/>
  <c r="AD383" i="24"/>
  <c r="AD165" i="24"/>
  <c r="AF165" i="24"/>
  <c r="AG165" i="24" s="1"/>
  <c r="Y530" i="26"/>
  <c r="AA62" i="21"/>
  <c r="Z329" i="26"/>
  <c r="AF323" i="26"/>
  <c r="Y317" i="24"/>
  <c r="AE299" i="26"/>
  <c r="AF299" i="26" s="1"/>
  <c r="Y357" i="24"/>
  <c r="Z357" i="24" s="1"/>
  <c r="Y204" i="24"/>
  <c r="Y325" i="24"/>
  <c r="X207" i="26"/>
  <c r="Z101" i="24"/>
  <c r="X178" i="26"/>
  <c r="AA375" i="24"/>
  <c r="AB375" i="24" s="1"/>
  <c r="AD375" i="24" s="1"/>
  <c r="AB235" i="24"/>
  <c r="AD235" i="24" s="1"/>
  <c r="X390" i="26"/>
  <c r="AE735" i="26"/>
  <c r="AF735" i="26" s="1"/>
  <c r="Y1059" i="26"/>
  <c r="Z1059" i="26" s="1"/>
  <c r="AF760" i="26"/>
  <c r="AE602" i="26"/>
  <c r="Y993" i="26"/>
  <c r="Z993" i="26" s="1"/>
  <c r="AE79" i="26"/>
  <c r="AF79" i="26" s="1"/>
  <c r="AD79" i="26"/>
  <c r="Y365" i="24"/>
  <c r="Z365" i="24" s="1"/>
  <c r="Y269" i="24"/>
  <c r="Z269" i="24"/>
  <c r="AC52" i="34"/>
  <c r="AG52" i="34"/>
  <c r="Y378" i="24"/>
  <c r="Z378" i="24"/>
  <c r="BL1056" i="19"/>
  <c r="BM1056" i="19" s="1"/>
  <c r="BO1056" i="19" s="1"/>
  <c r="AF408" i="26"/>
  <c r="AF790" i="26"/>
  <c r="W992" i="26"/>
  <c r="X992" i="26" s="1"/>
  <c r="Y992" i="26" s="1"/>
  <c r="AG36" i="34"/>
  <c r="AH36" i="34" s="1"/>
  <c r="AC36" i="34"/>
  <c r="Y80" i="24"/>
  <c r="U729" i="26"/>
  <c r="Y822" i="26"/>
  <c r="AF1014" i="26"/>
  <c r="BL1061" i="11"/>
  <c r="BM1061" i="11" s="1"/>
  <c r="BN1061" i="11" s="1"/>
  <c r="BP1061" i="11" s="1"/>
  <c r="Y86" i="26"/>
  <c r="Y569" i="26"/>
  <c r="Y1041" i="26"/>
  <c r="Y920" i="26"/>
  <c r="X920" i="26"/>
  <c r="AB631" i="26"/>
  <c r="AD631" i="26" s="1"/>
  <c r="AE631" i="26"/>
  <c r="AF231" i="26"/>
  <c r="BO1061" i="19"/>
  <c r="Y96" i="24"/>
  <c r="Z248" i="24"/>
  <c r="AF248" i="24" s="1"/>
  <c r="Z246" i="26"/>
  <c r="AE819" i="26"/>
  <c r="AA819" i="26"/>
  <c r="AB819" i="26" s="1"/>
  <c r="AD819" i="26" s="1"/>
  <c r="AF211" i="24"/>
  <c r="AG211" i="24" s="1"/>
  <c r="AB211" i="24"/>
  <c r="AD211" i="24" s="1"/>
  <c r="AB608" i="26"/>
  <c r="AE608" i="26"/>
  <c r="Z16" i="21"/>
  <c r="Z309" i="24"/>
  <c r="Y1053" i="26"/>
  <c r="Z1053" i="26" s="1"/>
  <c r="Y362" i="26"/>
  <c r="AB67" i="34"/>
  <c r="AG67" i="34"/>
  <c r="Y90" i="26"/>
  <c r="AA112" i="24"/>
  <c r="Z112" i="24"/>
  <c r="AF112" i="24"/>
  <c r="AA124" i="24"/>
  <c r="Y144" i="24"/>
  <c r="AA67" i="21"/>
  <c r="Z1031" i="26"/>
  <c r="Z180" i="26"/>
  <c r="AA180" i="26" s="1"/>
  <c r="AB180" i="26" s="1"/>
  <c r="AD180" i="26" s="1"/>
  <c r="AB222" i="26"/>
  <c r="AD222" i="26" s="1"/>
  <c r="AE222" i="26"/>
  <c r="AF222" i="26" s="1"/>
  <c r="X467" i="26"/>
  <c r="AA527" i="26"/>
  <c r="AE527" i="26" s="1"/>
  <c r="AB527" i="26"/>
  <c r="AD527" i="26" s="1"/>
  <c r="AB792" i="26"/>
  <c r="AD792" i="26" s="1"/>
  <c r="Z826" i="26"/>
  <c r="Z72" i="26"/>
  <c r="AA72" i="26" s="1"/>
  <c r="AB42" i="29"/>
  <c r="AC42" i="29" s="1"/>
  <c r="AA42" i="29"/>
  <c r="X427" i="26"/>
  <c r="Y427" i="26" s="1"/>
  <c r="Y269" i="26"/>
  <c r="AG241" i="24"/>
  <c r="AE831" i="26"/>
  <c r="AF831" i="26" s="1"/>
  <c r="AD353" i="24"/>
  <c r="AB778" i="26"/>
  <c r="AF778" i="26" s="1"/>
  <c r="AD1003" i="26"/>
  <c r="AB91" i="24"/>
  <c r="AD91" i="24" s="1"/>
  <c r="AA76" i="24"/>
  <c r="AB76" i="24" s="1"/>
  <c r="AD76" i="24" s="1"/>
  <c r="AA644" i="26"/>
  <c r="AA48" i="24"/>
  <c r="AF48" i="24" s="1"/>
  <c r="Z36" i="24"/>
  <c r="Z955" i="26"/>
  <c r="AA955" i="26" s="1"/>
  <c r="AF383" i="24"/>
  <c r="AG383" i="24" s="1"/>
  <c r="AB149" i="24"/>
  <c r="AG149" i="24" s="1"/>
  <c r="AA248" i="24"/>
  <c r="AA64" i="26"/>
  <c r="AE64" i="26" s="1"/>
  <c r="AA121" i="26"/>
  <c r="AE403" i="26"/>
  <c r="AF403" i="26" s="1"/>
  <c r="AA390" i="24"/>
  <c r="AF390" i="24" s="1"/>
  <c r="AD83" i="24"/>
  <c r="Z289" i="26"/>
  <c r="Z297" i="24"/>
  <c r="AA297" i="24" s="1"/>
  <c r="AF954" i="26"/>
  <c r="BP1045" i="11"/>
  <c r="AA36" i="24"/>
  <c r="AB616" i="26"/>
  <c r="AF616" i="26" s="1"/>
  <c r="AB430" i="24"/>
  <c r="AG430" i="24" s="1"/>
  <c r="AE782" i="26"/>
  <c r="AF782" i="26" s="1"/>
  <c r="AD241" i="24"/>
  <c r="AF76" i="24"/>
  <c r="AG70" i="34"/>
  <c r="AH70" i="34" s="1"/>
  <c r="AD776" i="26"/>
  <c r="AD425" i="24"/>
  <c r="AB851" i="26"/>
  <c r="AD851" i="26" s="1"/>
  <c r="AB398" i="24"/>
  <c r="AG398" i="24" s="1"/>
  <c r="AB382" i="26"/>
  <c r="AD382" i="26" s="1"/>
  <c r="AD988" i="26"/>
  <c r="AD244" i="24"/>
  <c r="AB437" i="26"/>
  <c r="AD437" i="26" s="1"/>
  <c r="AE32" i="29"/>
  <c r="AA663" i="26"/>
  <c r="AB663" i="26" s="1"/>
  <c r="AD663" i="26" s="1"/>
  <c r="Z370" i="26"/>
  <c r="AB280" i="24"/>
  <c r="AD280" i="24" s="1"/>
  <c r="AE1008" i="26"/>
  <c r="AF1008" i="26" s="1"/>
  <c r="AB939" i="26"/>
  <c r="Z373" i="24"/>
  <c r="AF253" i="24"/>
  <c r="AG253" i="24" s="1"/>
  <c r="AC37" i="29"/>
  <c r="AE37" i="29" s="1"/>
  <c r="AB632" i="26"/>
  <c r="AF632" i="26" s="1"/>
  <c r="AE795" i="26"/>
  <c r="AF795" i="26" s="1"/>
  <c r="AA314" i="24"/>
  <c r="AF277" i="24"/>
  <c r="AG277" i="24" s="1"/>
  <c r="AD938" i="26"/>
  <c r="AB115" i="26"/>
  <c r="AD115" i="26" s="1"/>
  <c r="AF173" i="26"/>
  <c r="Z823" i="26"/>
  <c r="AA823" i="26" s="1"/>
  <c r="AA366" i="24"/>
  <c r="AB366" i="24" s="1"/>
  <c r="AA987" i="26"/>
  <c r="AF350" i="24"/>
  <c r="AG350" i="24" s="1"/>
  <c r="AG37" i="29"/>
  <c r="AH37" i="29" s="1"/>
  <c r="Y60" i="24"/>
  <c r="AA64" i="24"/>
  <c r="AF64" i="24" s="1"/>
  <c r="Z543" i="26"/>
  <c r="Z1062" i="26"/>
  <c r="AA1062" i="26" s="1"/>
  <c r="AE1062" i="26" s="1"/>
  <c r="AF83" i="24"/>
  <c r="AG83" i="24" s="1"/>
  <c r="AB1026" i="26"/>
  <c r="AD1026" i="26" s="1"/>
  <c r="Y712" i="26"/>
  <c r="Z352" i="26"/>
  <c r="AA352" i="26" s="1"/>
  <c r="AE352" i="26" s="1"/>
  <c r="Z227" i="26"/>
  <c r="AA990" i="26"/>
  <c r="AE990" i="26" s="1"/>
  <c r="AA988" i="26"/>
  <c r="AB988" i="26" s="1"/>
  <c r="Z600" i="26"/>
  <c r="X523" i="26"/>
  <c r="AE1054" i="26"/>
  <c r="AF1054" i="26" s="1"/>
  <c r="Y32" i="24"/>
  <c r="BM1053" i="11"/>
  <c r="BN1053" i="11" s="1"/>
  <c r="BP1053" i="11" s="1"/>
  <c r="Y100" i="26"/>
  <c r="AC22" i="29"/>
  <c r="AE22" i="29" s="1"/>
  <c r="Z334" i="24"/>
  <c r="AA334" i="24" s="1"/>
  <c r="AF334" i="24" s="1"/>
  <c r="Z406" i="24"/>
  <c r="AA406" i="24" s="1"/>
  <c r="Z436" i="26"/>
  <c r="AA436" i="26" s="1"/>
  <c r="Y967" i="26"/>
  <c r="Z967" i="26" s="1"/>
  <c r="Z293" i="26"/>
  <c r="Z892" i="26"/>
  <c r="AA892" i="26" s="1"/>
  <c r="AB602" i="26"/>
  <c r="AD602" i="26" s="1"/>
  <c r="Z254" i="26"/>
  <c r="AA254" i="26" s="1"/>
  <c r="AB254" i="26" s="1"/>
  <c r="AD254" i="26" s="1"/>
  <c r="AD670" i="26"/>
  <c r="Z374" i="24"/>
  <c r="AA133" i="24"/>
  <c r="AF133" i="24" s="1"/>
  <c r="AD308" i="24"/>
  <c r="Y829" i="26"/>
  <c r="Z410" i="26"/>
  <c r="Y1094" i="26"/>
  <c r="AB126" i="24"/>
  <c r="AD126" i="24" s="1"/>
  <c r="AF195" i="26"/>
  <c r="X270" i="26"/>
  <c r="AE36" i="34"/>
  <c r="Z691" i="26"/>
  <c r="AA691" i="26" s="1"/>
  <c r="AE691" i="26" s="1"/>
  <c r="Y812" i="26"/>
  <c r="BO18" i="19"/>
  <c r="AE670" i="26"/>
  <c r="AF670" i="26" s="1"/>
  <c r="Z1019" i="26"/>
  <c r="Z550" i="26"/>
  <c r="AA550" i="26" s="1"/>
  <c r="X750" i="26"/>
  <c r="Z964" i="26"/>
  <c r="AA937" i="26"/>
  <c r="AB937" i="26" s="1"/>
  <c r="AD937" i="26" s="1"/>
  <c r="Y370" i="24"/>
  <c r="AD185" i="26"/>
  <c r="Y838" i="26"/>
  <c r="Z838" i="26"/>
  <c r="Z526" i="26"/>
  <c r="X337" i="26"/>
  <c r="Y337" i="26" s="1"/>
  <c r="AE721" i="26"/>
  <c r="AF792" i="26"/>
  <c r="AF287" i="24"/>
  <c r="AG287" i="24" s="1"/>
  <c r="X386" i="26"/>
  <c r="AA146" i="24"/>
  <c r="AF146" i="24" s="1"/>
  <c r="AB146" i="24"/>
  <c r="AD146" i="24" s="1"/>
  <c r="AF1199" i="26"/>
  <c r="AA572" i="26"/>
  <c r="BK1081" i="11"/>
  <c r="U406" i="26"/>
  <c r="W746" i="26"/>
  <c r="AB98" i="26"/>
  <c r="AF98" i="26" s="1"/>
  <c r="Y698" i="26"/>
  <c r="AE383" i="26"/>
  <c r="AB383" i="26"/>
  <c r="AD383" i="26" s="1"/>
  <c r="Y855" i="26"/>
  <c r="Z855" i="26" s="1"/>
  <c r="AB29" i="34"/>
  <c r="AC29" i="34" s="1"/>
  <c r="AE29" i="34"/>
  <c r="AG151" i="24"/>
  <c r="Z120" i="24"/>
  <c r="AE458" i="26"/>
  <c r="AF458" i="26" s="1"/>
  <c r="AB458" i="26"/>
  <c r="AD458" i="26" s="1"/>
  <c r="AB565" i="26"/>
  <c r="AD565" i="26" s="1"/>
  <c r="Y202" i="24"/>
  <c r="BM1067" i="19"/>
  <c r="BL1067" i="19"/>
  <c r="X337" i="24"/>
  <c r="Y337" i="24" s="1"/>
  <c r="Z411" i="24"/>
  <c r="AE185" i="26"/>
  <c r="AF185" i="26" s="1"/>
  <c r="AD709" i="26"/>
  <c r="Y636" i="26"/>
  <c r="X155" i="26"/>
  <c r="Z845" i="26"/>
  <c r="Y233" i="24"/>
  <c r="AA643" i="26"/>
  <c r="AB643" i="26" s="1"/>
  <c r="AD643" i="26" s="1"/>
  <c r="AD93" i="24"/>
  <c r="BO1063" i="19"/>
  <c r="BM1063" i="19"/>
  <c r="Z640" i="26"/>
  <c r="AA640" i="26" s="1"/>
  <c r="AF240" i="24"/>
  <c r="Z314" i="26"/>
  <c r="AE868" i="26"/>
  <c r="AB868" i="26"/>
  <c r="AD868" i="26" s="1"/>
  <c r="BM1101" i="19"/>
  <c r="BO1101" i="19" s="1"/>
  <c r="Y392" i="26"/>
  <c r="AA552" i="26"/>
  <c r="AB552" i="26" s="1"/>
  <c r="AD552" i="26" s="1"/>
  <c r="Y679" i="26"/>
  <c r="Z679" i="26" s="1"/>
  <c r="BL1099" i="11"/>
  <c r="Y246" i="24"/>
  <c r="Z204" i="24"/>
  <c r="AE593" i="26"/>
  <c r="AB593" i="26"/>
  <c r="AD593" i="26" s="1"/>
  <c r="AA152" i="24"/>
  <c r="AF152" i="24" s="1"/>
  <c r="AA149" i="26"/>
  <c r="AB149" i="26" s="1"/>
  <c r="AD149" i="26" s="1"/>
  <c r="AF438" i="24"/>
  <c r="AB438" i="24"/>
  <c r="AD438" i="24" s="1"/>
  <c r="Y136" i="24"/>
  <c r="X1091" i="26"/>
  <c r="Y1091" i="26"/>
  <c r="X729" i="26"/>
  <c r="Y729" i="26"/>
  <c r="U432" i="26"/>
  <c r="W432" i="26"/>
  <c r="U546" i="26"/>
  <c r="W546" i="26"/>
  <c r="AG249" i="24"/>
  <c r="AG235" i="24"/>
  <c r="AF52" i="26"/>
  <c r="AD52" i="26"/>
  <c r="AB137" i="24"/>
  <c r="AD137" i="24" s="1"/>
  <c r="AF137" i="24"/>
  <c r="Y84" i="26"/>
  <c r="X84" i="26"/>
  <c r="Y35" i="34"/>
  <c r="AA35" i="34"/>
  <c r="Z665" i="26"/>
  <c r="AE672" i="26"/>
  <c r="AF672" i="26" s="1"/>
  <c r="AB672" i="26"/>
  <c r="AD672" i="26" s="1"/>
  <c r="AD327" i="26"/>
  <c r="AB230" i="24"/>
  <c r="AD230" i="24" s="1"/>
  <c r="AF293" i="24"/>
  <c r="AG293" i="24" s="1"/>
  <c r="AD1198" i="26"/>
  <c r="AE803" i="26"/>
  <c r="AF770" i="26"/>
  <c r="AF203" i="26"/>
  <c r="AB327" i="26"/>
  <c r="AE1208" i="26"/>
  <c r="AF1208" i="26" s="1"/>
  <c r="AD778" i="26"/>
  <c r="AF1002" i="26"/>
  <c r="AB823" i="26"/>
  <c r="AB412" i="26"/>
  <c r="AD412" i="26" s="1"/>
  <c r="AE327" i="26"/>
  <c r="AF327" i="26" s="1"/>
  <c r="AE738" i="26"/>
  <c r="AE1009" i="26"/>
  <c r="AF1009" i="26" s="1"/>
  <c r="AA737" i="26"/>
  <c r="AE737" i="26" s="1"/>
  <c r="AE577" i="26"/>
  <c r="AA85" i="26"/>
  <c r="AB85" i="26" s="1"/>
  <c r="AD149" i="24"/>
  <c r="AB121" i="26"/>
  <c r="AE776" i="26"/>
  <c r="AF776" i="26" s="1"/>
  <c r="AD584" i="26"/>
  <c r="AA1016" i="26"/>
  <c r="AB1016" i="26" s="1"/>
  <c r="AD1016" i="26" s="1"/>
  <c r="AA577" i="26"/>
  <c r="AB577" i="26" s="1"/>
  <c r="AG176" i="24"/>
  <c r="AF382" i="24"/>
  <c r="AG382" i="24" s="1"/>
  <c r="Z615" i="26"/>
  <c r="AA615" i="26" s="1"/>
  <c r="AB986" i="26"/>
  <c r="AD986" i="26" s="1"/>
  <c r="AE167" i="26"/>
  <c r="AB161" i="24"/>
  <c r="AD161" i="24" s="1"/>
  <c r="AA902" i="26"/>
  <c r="AB902" i="26" s="1"/>
  <c r="AD902" i="26" s="1"/>
  <c r="AF291" i="24"/>
  <c r="AG291" i="24" s="1"/>
  <c r="AG70" i="24"/>
  <c r="Y762" i="26"/>
  <c r="AB240" i="24"/>
  <c r="AD240" i="24" s="1"/>
  <c r="AB122" i="24"/>
  <c r="AD122" i="24" s="1"/>
  <c r="AF122" i="24"/>
  <c r="AA1030" i="26"/>
  <c r="AB1030" i="26" s="1"/>
  <c r="Y40" i="24"/>
  <c r="Z40" i="24" s="1"/>
  <c r="AA40" i="24" s="1"/>
  <c r="AF40" i="24" s="1"/>
  <c r="Y358" i="26"/>
  <c r="Z358" i="26" s="1"/>
  <c r="X567" i="26"/>
  <c r="Z35" i="34"/>
  <c r="AG320" i="24"/>
  <c r="AA82" i="24"/>
  <c r="AB82" i="24" s="1"/>
  <c r="AD82" i="24" s="1"/>
  <c r="BL1096" i="19"/>
  <c r="BM1096" i="19"/>
  <c r="BO1096" i="19" s="1"/>
  <c r="AF973" i="26"/>
  <c r="Z136" i="24"/>
  <c r="AE844" i="26"/>
  <c r="AF844" i="26" s="1"/>
  <c r="AF565" i="26"/>
  <c r="Y438" i="26"/>
  <c r="Z346" i="24"/>
  <c r="AB320" i="26"/>
  <c r="AD320" i="26" s="1"/>
  <c r="AB373" i="26"/>
  <c r="Y859" i="26"/>
  <c r="Z859" i="26" s="1"/>
  <c r="AF982" i="26"/>
  <c r="AF810" i="26"/>
  <c r="AE22" i="26"/>
  <c r="AF22" i="26" s="1"/>
  <c r="AD22" i="26"/>
  <c r="AH50" i="21"/>
  <c r="X134" i="26"/>
  <c r="Y134" i="26"/>
  <c r="AF174" i="24"/>
  <c r="AB174" i="24"/>
  <c r="AD174" i="24" s="1"/>
  <c r="AB328" i="26"/>
  <c r="AF328" i="26" s="1"/>
  <c r="AD328" i="26"/>
  <c r="Y146" i="26"/>
  <c r="AB453" i="26"/>
  <c r="AE453" i="26"/>
  <c r="AG128" i="24"/>
  <c r="Y611" i="26"/>
  <c r="Y893" i="26"/>
  <c r="Z893" i="26" s="1"/>
  <c r="AF148" i="26"/>
  <c r="AG168" i="24"/>
  <c r="BL18" i="11"/>
  <c r="BP18" i="11"/>
  <c r="AC14" i="29"/>
  <c r="AE14" i="29" s="1"/>
  <c r="AA1076" i="26"/>
  <c r="AE1076" i="26" s="1"/>
  <c r="Z268" i="26"/>
  <c r="AA268" i="26" s="1"/>
  <c r="AB124" i="24"/>
  <c r="Y1005" i="26"/>
  <c r="AF942" i="26"/>
  <c r="Y395" i="24"/>
  <c r="Y318" i="24"/>
  <c r="AB255" i="26"/>
  <c r="AE255" i="26"/>
  <c r="AE165" i="26"/>
  <c r="AB165" i="26"/>
  <c r="AD165" i="26" s="1"/>
  <c r="AF317" i="26"/>
  <c r="AA867" i="26"/>
  <c r="AB867" i="26" s="1"/>
  <c r="AD867" i="26" s="1"/>
  <c r="AA701" i="26"/>
  <c r="BP1051" i="11"/>
  <c r="AA849" i="26"/>
  <c r="Y825" i="26"/>
  <c r="Y941" i="26"/>
  <c r="AB801" i="26"/>
  <c r="AD801" i="26" s="1"/>
  <c r="AE801" i="26"/>
  <c r="AF801" i="26" s="1"/>
  <c r="AC37" i="34"/>
  <c r="AG99" i="24"/>
  <c r="AF1011" i="26"/>
  <c r="AD37" i="24"/>
  <c r="Z915" i="26"/>
  <c r="AF161" i="24"/>
  <c r="AG161" i="24" s="1"/>
  <c r="Y202" i="26"/>
  <c r="Z202" i="26" s="1"/>
  <c r="AA202" i="26" s="1"/>
  <c r="AF367" i="26"/>
  <c r="AA73" i="24"/>
  <c r="AA459" i="26"/>
  <c r="AE459" i="26" s="1"/>
  <c r="AD1011" i="26"/>
  <c r="AB69" i="21"/>
  <c r="AG69" i="21" s="1"/>
  <c r="AB138" i="24"/>
  <c r="AG138" i="24" s="1"/>
  <c r="BL1066" i="11"/>
  <c r="BL17" i="19"/>
  <c r="BO17" i="19" s="1"/>
  <c r="Y72" i="24"/>
  <c r="AG31" i="34"/>
  <c r="W912" i="26"/>
  <c r="AD1014" i="26"/>
  <c r="Y678" i="26"/>
  <c r="AB598" i="26"/>
  <c r="AD598" i="26" s="1"/>
  <c r="AF832" i="26"/>
  <c r="AF916" i="26"/>
  <c r="AG16" i="29"/>
  <c r="AH16" i="29" s="1"/>
  <c r="AC49" i="21"/>
  <c r="AE49" i="21" s="1"/>
  <c r="AB932" i="26"/>
  <c r="AD932" i="26" s="1"/>
  <c r="Y857" i="26"/>
  <c r="Z857" i="26" s="1"/>
  <c r="W523" i="26"/>
  <c r="Y961" i="26"/>
  <c r="AD208" i="26"/>
  <c r="AD321" i="26"/>
  <c r="AE321" i="26"/>
  <c r="AF321" i="26" s="1"/>
  <c r="AE606" i="26"/>
  <c r="AE123" i="26"/>
  <c r="AF123" i="26" s="1"/>
  <c r="AB123" i="26"/>
  <c r="AD123" i="26"/>
  <c r="AF828" i="26"/>
  <c r="Z272" i="26"/>
  <c r="Y856" i="26"/>
  <c r="AE391" i="26"/>
  <c r="AF391" i="26" s="1"/>
  <c r="AD391" i="26"/>
  <c r="Y278" i="24"/>
  <c r="Z278" i="24" s="1"/>
  <c r="AA278" i="24" s="1"/>
  <c r="Y281" i="24"/>
  <c r="Y345" i="24"/>
  <c r="Y28" i="26"/>
  <c r="X26" i="26"/>
  <c r="AD376" i="26"/>
  <c r="Y154" i="26"/>
  <c r="AA188" i="24"/>
  <c r="AF188" i="24" s="1"/>
  <c r="AB817" i="26"/>
  <c r="AD817" i="26" s="1"/>
  <c r="BL1099" i="19"/>
  <c r="BM1099" i="19" s="1"/>
  <c r="BO1099" i="19" s="1"/>
  <c r="AG37" i="24"/>
  <c r="AG49" i="21"/>
  <c r="AH49" i="21" s="1"/>
  <c r="AE836" i="26"/>
  <c r="AF836" i="26" s="1"/>
  <c r="AB836" i="26"/>
  <c r="AD836" i="26" s="1"/>
  <c r="Y249" i="26"/>
  <c r="Z249" i="26" s="1"/>
  <c r="Y952" i="26"/>
  <c r="AA61" i="34"/>
  <c r="AB61" i="34" s="1"/>
  <c r="Z1112" i="26"/>
  <c r="AA1112" i="26" s="1"/>
  <c r="Y879" i="26"/>
  <c r="AC42" i="21"/>
  <c r="AG42" i="21"/>
  <c r="Z752" i="26"/>
  <c r="Z203" i="24"/>
  <c r="AA203" i="24" s="1"/>
  <c r="X661" i="26"/>
  <c r="Y661" i="26" s="1"/>
  <c r="AC14" i="21"/>
  <c r="AH14" i="21" s="1"/>
  <c r="Y835" i="26"/>
  <c r="Z835" i="26" s="1"/>
  <c r="AD846" i="26"/>
  <c r="AE69" i="26"/>
  <c r="AF69" i="26" s="1"/>
  <c r="Y1066" i="26"/>
  <c r="AB79" i="24"/>
  <c r="AD79" i="24" s="1"/>
  <c r="Y148" i="24"/>
  <c r="Z148" i="24"/>
  <c r="AE972" i="26"/>
  <c r="AB972" i="26"/>
  <c r="AD972" i="26" s="1"/>
  <c r="AF248" i="26"/>
  <c r="AE164" i="26"/>
  <c r="BL14" i="11"/>
  <c r="BP14" i="11" s="1"/>
  <c r="BL13" i="19"/>
  <c r="BO13" i="19" s="1"/>
  <c r="Z974" i="26"/>
  <c r="AD876" i="26"/>
  <c r="AB876" i="26"/>
  <c r="AF876" i="26" s="1"/>
  <c r="Y257" i="24"/>
  <c r="Z31" i="29"/>
  <c r="X193" i="24"/>
  <c r="AC36" i="21"/>
  <c r="AE36" i="21" s="1"/>
  <c r="AG36" i="21"/>
  <c r="X286" i="24"/>
  <c r="AA228" i="26"/>
  <c r="AE228" i="26" s="1"/>
  <c r="Z158" i="24"/>
  <c r="AF911" i="26"/>
  <c r="X423" i="26"/>
  <c r="AA78" i="26"/>
  <c r="Z27" i="26"/>
  <c r="AA27" i="26" s="1"/>
  <c r="Y21" i="21"/>
  <c r="Y234" i="26"/>
  <c r="Z234" i="26"/>
  <c r="Y103" i="26"/>
  <c r="Z103" i="26" s="1"/>
  <c r="AF147" i="24"/>
  <c r="Z147" i="24"/>
  <c r="AA147" i="24"/>
  <c r="AA65" i="24"/>
  <c r="AB65" i="24" s="1"/>
  <c r="AD65" i="24" s="1"/>
  <c r="AB496" i="26"/>
  <c r="AD496" i="26" s="1"/>
  <c r="AE496" i="26"/>
  <c r="AA1100" i="26"/>
  <c r="AE1100" i="26" s="1"/>
  <c r="Z1100" i="26"/>
  <c r="Z754" i="26"/>
  <c r="AA754" i="26" s="1"/>
  <c r="Y1048" i="26"/>
  <c r="X1048" i="26"/>
  <c r="Z375" i="26"/>
  <c r="Y375" i="26"/>
  <c r="Y385" i="26"/>
  <c r="X385" i="26"/>
  <c r="Y50" i="29"/>
  <c r="Z50" i="29" s="1"/>
  <c r="AB911" i="26"/>
  <c r="AD911" i="26" s="1"/>
  <c r="AF751" i="26"/>
  <c r="AD140" i="24"/>
  <c r="AF111" i="26"/>
  <c r="AF66" i="26"/>
  <c r="AE998" i="26"/>
  <c r="AF998" i="26" s="1"/>
  <c r="AE344" i="26"/>
  <c r="AF344" i="26" s="1"/>
  <c r="AF976" i="26"/>
  <c r="AF970" i="26"/>
  <c r="AF814" i="26"/>
  <c r="BJ1057" i="19"/>
  <c r="BK1057" i="19" s="1"/>
  <c r="Z692" i="26"/>
  <c r="AA692" i="26" s="1"/>
  <c r="Z645" i="26"/>
  <c r="Y207" i="24"/>
  <c r="X207" i="24"/>
  <c r="X1067" i="26"/>
  <c r="Y1067" i="26" s="1"/>
  <c r="Z355" i="26"/>
  <c r="Y355" i="26"/>
  <c r="BJ11" i="11"/>
  <c r="BK12" i="11"/>
  <c r="BK11" i="11" s="1"/>
  <c r="BL12" i="11"/>
  <c r="BL11" i="11" s="1"/>
  <c r="BL1094" i="11"/>
  <c r="BK1094" i="11"/>
  <c r="BH1060" i="11"/>
  <c r="BJ1060" i="11"/>
  <c r="BK1060" i="11" s="1"/>
  <c r="AF256" i="26"/>
  <c r="AA985" i="26"/>
  <c r="AA81" i="24"/>
  <c r="Z152" i="26"/>
  <c r="Z168" i="26"/>
  <c r="Z176" i="26"/>
  <c r="AA176" i="26" s="1"/>
  <c r="AE176" i="26" s="1"/>
  <c r="Y49" i="24"/>
  <c r="Z675" i="26"/>
  <c r="Z779" i="26"/>
  <c r="Z1012" i="26"/>
  <c r="Y365" i="26"/>
  <c r="Y708" i="26"/>
  <c r="W451" i="26"/>
  <c r="X368" i="24"/>
  <c r="Y368" i="24" s="1"/>
  <c r="Z368" i="24" s="1"/>
  <c r="BJ1057" i="11"/>
  <c r="BF14" i="19"/>
  <c r="BG14" i="19"/>
  <c r="BF1050" i="19"/>
  <c r="BG1050" i="19"/>
  <c r="BH1050" i="19" s="1"/>
  <c r="Z818" i="26"/>
  <c r="Z105" i="26"/>
  <c r="AA105" i="26" s="1"/>
  <c r="AA983" i="26"/>
  <c r="AB983" i="26" s="1"/>
  <c r="AD983" i="26" s="1"/>
  <c r="Z853" i="26"/>
  <c r="AG250" i="24"/>
  <c r="Z213" i="26"/>
  <c r="Z401" i="26"/>
  <c r="AA401" i="26" s="1"/>
  <c r="Z555" i="26"/>
  <c r="AA555" i="26" s="1"/>
  <c r="BL1113" i="10"/>
  <c r="Y160" i="26"/>
  <c r="Y193" i="26"/>
  <c r="Y333" i="26"/>
  <c r="Z363" i="26"/>
  <c r="Y224" i="26"/>
  <c r="Z279" i="26"/>
  <c r="Z198" i="26"/>
  <c r="Z130" i="26"/>
  <c r="Z864" i="26"/>
  <c r="AA41" i="29"/>
  <c r="AH35" i="21"/>
  <c r="BH12" i="11"/>
  <c r="Y1055" i="26"/>
  <c r="Y118" i="24"/>
  <c r="X116" i="26"/>
  <c r="Y116" i="26"/>
  <c r="BF1057" i="11"/>
  <c r="BG1063" i="11"/>
  <c r="BF1060" i="11"/>
  <c r="AE709" i="26"/>
  <c r="AF709" i="26" s="1"/>
  <c r="AE720" i="26"/>
  <c r="AF720" i="26" s="1"/>
  <c r="AA342" i="26"/>
  <c r="Z49" i="24"/>
  <c r="AA125" i="26"/>
  <c r="Y196" i="26"/>
  <c r="Y340" i="26"/>
  <c r="Y418" i="24"/>
  <c r="Y360" i="26"/>
  <c r="AD250" i="24"/>
  <c r="AA99" i="26"/>
  <c r="AA1075" i="26"/>
  <c r="AB1075" i="26" s="1"/>
  <c r="Z603" i="26"/>
  <c r="AA34" i="29"/>
  <c r="Y1071" i="26"/>
  <c r="Z290" i="26"/>
  <c r="X105" i="24"/>
  <c r="Z118" i="24"/>
  <c r="BG1059" i="11"/>
  <c r="BH1059" i="11" s="1"/>
  <c r="Y573" i="26"/>
  <c r="Z262" i="26"/>
  <c r="AA262" i="26" s="1"/>
  <c r="Z342" i="26"/>
  <c r="AA168" i="26"/>
  <c r="Z224" i="26"/>
  <c r="Z45" i="24"/>
  <c r="AA45" i="24" s="1"/>
  <c r="AA301" i="26"/>
  <c r="AB301" i="26" s="1"/>
  <c r="AD301" i="26" s="1"/>
  <c r="AF722" i="26"/>
  <c r="Y542" i="26"/>
  <c r="Y922" i="26"/>
  <c r="Z922" i="26" s="1"/>
  <c r="AA922" i="26" s="1"/>
  <c r="BL1064" i="11"/>
  <c r="Y975" i="26"/>
  <c r="Z975" i="26" s="1"/>
  <c r="Z887" i="26"/>
  <c r="Z446" i="26"/>
  <c r="Z25" i="29"/>
  <c r="Z44" i="34"/>
  <c r="Y878" i="26"/>
  <c r="Z878" i="26" s="1"/>
  <c r="AA878" i="26" s="1"/>
  <c r="Y1072" i="26"/>
  <c r="Z226" i="26"/>
  <c r="Y475" i="26"/>
  <c r="X1050" i="26"/>
  <c r="Y1050" i="26" s="1"/>
  <c r="Z1050" i="26" s="1"/>
  <c r="AF1126" i="26"/>
  <c r="AV15" i="11"/>
  <c r="AV10" i="11" s="1"/>
  <c r="BF1059" i="19"/>
  <c r="BP1090" i="11"/>
  <c r="T106" i="24"/>
  <c r="S113" i="24"/>
  <c r="T123" i="24"/>
  <c r="U123" i="24" s="1"/>
  <c r="T125" i="24"/>
  <c r="T131" i="24"/>
  <c r="U131" i="24" s="1"/>
  <c r="S132" i="24"/>
  <c r="W132" i="24"/>
  <c r="T139" i="24"/>
  <c r="U139" i="24" s="1"/>
  <c r="T141" i="24"/>
  <c r="U141" i="24" s="1"/>
  <c r="T143" i="24"/>
  <c r="U143" i="24" s="1"/>
  <c r="T145" i="24"/>
  <c r="S146" i="24"/>
  <c r="T150" i="24"/>
  <c r="U150" i="24" s="1"/>
  <c r="T157" i="24"/>
  <c r="W163" i="24"/>
  <c r="T166" i="24"/>
  <c r="U166" i="24" s="1"/>
  <c r="T170" i="24"/>
  <c r="U170" i="24" s="1"/>
  <c r="T173" i="24"/>
  <c r="T175" i="24"/>
  <c r="U175" i="24" s="1"/>
  <c r="T179" i="24"/>
  <c r="U179" i="24" s="1"/>
  <c r="S185" i="24"/>
  <c r="T206" i="24"/>
  <c r="U206" i="24" s="1"/>
  <c r="W206" i="24" s="1"/>
  <c r="S227" i="24"/>
  <c r="T243" i="24"/>
  <c r="T247" i="24"/>
  <c r="U247" i="24" s="1"/>
  <c r="T255" i="24"/>
  <c r="U255" i="24" s="1"/>
  <c r="S256" i="24"/>
  <c r="S259" i="24"/>
  <c r="W265" i="24"/>
  <c r="T274" i="24"/>
  <c r="T276" i="24"/>
  <c r="S292" i="24"/>
  <c r="W292" i="24"/>
  <c r="W307" i="24"/>
  <c r="S316" i="24"/>
  <c r="T324" i="24"/>
  <c r="T364" i="24"/>
  <c r="U364" i="24" s="1"/>
  <c r="T404" i="24"/>
  <c r="U404" i="24" s="1"/>
  <c r="S404" i="24"/>
  <c r="T453" i="24"/>
  <c r="U453" i="24" s="1"/>
  <c r="S453" i="24"/>
  <c r="W376" i="24"/>
  <c r="X376" i="24" s="1"/>
  <c r="Y376" i="24" s="1"/>
  <c r="AG44" i="21"/>
  <c r="AH44" i="21" s="1"/>
  <c r="AB44" i="21"/>
  <c r="AC44" i="21" s="1"/>
  <c r="O10" i="26"/>
  <c r="W175" i="26"/>
  <c r="AF11" i="23"/>
  <c r="T42" i="24"/>
  <c r="T46" i="24"/>
  <c r="U46" i="24" s="1"/>
  <c r="T50" i="24"/>
  <c r="U50" i="24" s="1"/>
  <c r="T114" i="24"/>
  <c r="U114" i="24" s="1"/>
  <c r="T116" i="24"/>
  <c r="T303" i="24"/>
  <c r="U303" i="24" s="1"/>
  <c r="S303" i="24"/>
  <c r="T339" i="24"/>
  <c r="U339" i="24" s="1"/>
  <c r="S339" i="24"/>
  <c r="T340" i="24"/>
  <c r="U340" i="24" s="1"/>
  <c r="S340" i="24"/>
  <c r="T388" i="24"/>
  <c r="U388" i="24" s="1"/>
  <c r="S388" i="24"/>
  <c r="T389" i="24"/>
  <c r="U389" i="24" s="1"/>
  <c r="S389" i="24"/>
  <c r="W404" i="24"/>
  <c r="X404" i="24" s="1"/>
  <c r="T431" i="24"/>
  <c r="U431" i="24" s="1"/>
  <c r="S431" i="24"/>
  <c r="W453" i="24"/>
  <c r="S21" i="26"/>
  <c r="T21" i="26"/>
  <c r="BJ1059" i="19"/>
  <c r="BP1068" i="11"/>
  <c r="W22" i="24"/>
  <c r="W26" i="24"/>
  <c r="W139" i="24"/>
  <c r="W141" i="24"/>
  <c r="X141" i="24" s="1"/>
  <c r="W175" i="24"/>
  <c r="W247" i="24"/>
  <c r="W259" i="24"/>
  <c r="W303" i="24"/>
  <c r="X303" i="24" s="1"/>
  <c r="W339" i="24"/>
  <c r="X339" i="24" s="1"/>
  <c r="T347" i="24"/>
  <c r="U347" i="24" s="1"/>
  <c r="S347" i="24"/>
  <c r="T348" i="24"/>
  <c r="S348" i="24"/>
  <c r="T356" i="24"/>
  <c r="S356" i="24"/>
  <c r="W388" i="24"/>
  <c r="T396" i="24"/>
  <c r="U396" i="24" s="1"/>
  <c r="S396" i="24"/>
  <c r="T449" i="24"/>
  <c r="U449" i="24" s="1"/>
  <c r="S449" i="24"/>
  <c r="T51" i="26"/>
  <c r="S51" i="26"/>
  <c r="W92" i="26"/>
  <c r="W285" i="26"/>
  <c r="W38" i="24"/>
  <c r="W46" i="24"/>
  <c r="W50" i="24"/>
  <c r="S120" i="24"/>
  <c r="W121" i="24"/>
  <c r="W127" i="24"/>
  <c r="W155" i="24"/>
  <c r="X155" i="24" s="1"/>
  <c r="W182" i="24"/>
  <c r="X182" i="24" s="1"/>
  <c r="W192" i="24"/>
  <c r="AE214" i="24"/>
  <c r="AE10" i="24" s="1"/>
  <c r="S252" i="24"/>
  <c r="S312" i="24"/>
  <c r="T351" i="24"/>
  <c r="S351" i="24"/>
  <c r="T381" i="24"/>
  <c r="S381" i="24"/>
  <c r="W396" i="24"/>
  <c r="W449" i="24"/>
  <c r="X449" i="24" s="1"/>
  <c r="W450" i="24"/>
  <c r="X450" i="24" s="1"/>
  <c r="AG60" i="21"/>
  <c r="AB60" i="21"/>
  <c r="W241" i="26"/>
  <c r="X241" i="26" s="1"/>
  <c r="Y241" i="26" s="1"/>
  <c r="W243" i="26"/>
  <c r="W364" i="24"/>
  <c r="AD443" i="24"/>
  <c r="S448" i="24"/>
  <c r="X61" i="21"/>
  <c r="S15" i="26"/>
  <c r="S16" i="26"/>
  <c r="T20" i="26"/>
  <c r="T50" i="26"/>
  <c r="W57" i="26"/>
  <c r="T68" i="26"/>
  <c r="S71" i="26"/>
  <c r="S83" i="26"/>
  <c r="T117" i="26"/>
  <c r="S125" i="26"/>
  <c r="S126" i="26"/>
  <c r="S130" i="26"/>
  <c r="S139" i="26"/>
  <c r="T143" i="26"/>
  <c r="S190" i="26"/>
  <c r="S210" i="26"/>
  <c r="S231" i="26"/>
  <c r="S301" i="26"/>
  <c r="T309" i="26"/>
  <c r="S368" i="26"/>
  <c r="W388" i="26"/>
  <c r="X388" i="26" s="1"/>
  <c r="T399" i="26"/>
  <c r="W405" i="26"/>
  <c r="S444" i="26"/>
  <c r="T444" i="26"/>
  <c r="S447" i="26"/>
  <c r="S529" i="26"/>
  <c r="T554" i="26"/>
  <c r="T561" i="26"/>
  <c r="U561" i="26" s="1"/>
  <c r="S561" i="26"/>
  <c r="S680" i="26"/>
  <c r="T680" i="26"/>
  <c r="T759" i="26"/>
  <c r="S759" i="26"/>
  <c r="S405" i="24"/>
  <c r="AF41" i="26"/>
  <c r="S69" i="26"/>
  <c r="T74" i="26"/>
  <c r="S78" i="26"/>
  <c r="T93" i="26"/>
  <c r="S103" i="26"/>
  <c r="S127" i="26"/>
  <c r="S150" i="26"/>
  <c r="S175" i="26"/>
  <c r="S191" i="26"/>
  <c r="T206" i="26"/>
  <c r="T214" i="26"/>
  <c r="S241" i="26"/>
  <c r="S265" i="26"/>
  <c r="T275" i="26"/>
  <c r="S285" i="26"/>
  <c r="T297" i="26"/>
  <c r="S311" i="26"/>
  <c r="S316" i="26"/>
  <c r="S321" i="26"/>
  <c r="S336" i="26"/>
  <c r="S440" i="26"/>
  <c r="T452" i="26"/>
  <c r="S466" i="26"/>
  <c r="AD509" i="26"/>
  <c r="S568" i="26"/>
  <c r="W576" i="26"/>
  <c r="X576" i="26" s="1"/>
  <c r="Y576" i="26" s="1"/>
  <c r="T591" i="26"/>
  <c r="W659" i="26"/>
  <c r="S673" i="26"/>
  <c r="T673" i="26"/>
  <c r="S65" i="26"/>
  <c r="T113" i="26"/>
  <c r="U113" i="26" s="1"/>
  <c r="T353" i="26"/>
  <c r="S366" i="26"/>
  <c r="S375" i="26"/>
  <c r="W421" i="26"/>
  <c r="S431" i="26"/>
  <c r="S449" i="26"/>
  <c r="T449" i="26"/>
  <c r="S543" i="26"/>
  <c r="S593" i="26"/>
  <c r="S595" i="26"/>
  <c r="S625" i="26"/>
  <c r="T625" i="26"/>
  <c r="S641" i="26"/>
  <c r="T641" i="26"/>
  <c r="U641" i="26" s="1"/>
  <c r="S672" i="26"/>
  <c r="T682" i="26"/>
  <c r="S682" i="26"/>
  <c r="T769" i="26"/>
  <c r="S769" i="26"/>
  <c r="W124" i="26"/>
  <c r="T439" i="26"/>
  <c r="S439" i="26"/>
  <c r="S468" i="26"/>
  <c r="T468" i="26"/>
  <c r="U468" i="26" s="1"/>
  <c r="T617" i="26"/>
  <c r="S617" i="26"/>
  <c r="W641" i="26"/>
  <c r="T1047" i="26"/>
  <c r="S1047" i="26"/>
  <c r="T1096" i="26"/>
  <c r="S1096" i="26"/>
  <c r="T1104" i="26"/>
  <c r="U1104" i="26" s="1"/>
  <c r="W1104" i="26" s="1"/>
  <c r="X1104" i="26" s="1"/>
  <c r="Y1104" i="26" s="1"/>
  <c r="S1104" i="26"/>
  <c r="T1210" i="26"/>
  <c r="S1210" i="26"/>
  <c r="U18" i="34"/>
  <c r="T18" i="34"/>
  <c r="U28" i="34"/>
  <c r="T28" i="34"/>
  <c r="U55" i="34"/>
  <c r="T55" i="34"/>
  <c r="W539" i="26"/>
  <c r="W553" i="26"/>
  <c r="X553" i="26" s="1"/>
  <c r="Y553" i="26" s="1"/>
  <c r="W561" i="26"/>
  <c r="T742" i="26"/>
  <c r="S753" i="26"/>
  <c r="S828" i="26"/>
  <c r="S983" i="26"/>
  <c r="S996" i="26"/>
  <c r="S1013" i="26"/>
  <c r="W1052" i="26"/>
  <c r="W1058" i="26"/>
  <c r="X1058" i="26" s="1"/>
  <c r="Y1058" i="26" s="1"/>
  <c r="T1077" i="26"/>
  <c r="U32" i="34"/>
  <c r="V32" i="34" s="1"/>
  <c r="T32" i="34"/>
  <c r="U63" i="34"/>
  <c r="T63" i="34"/>
  <c r="S817" i="26"/>
  <c r="S864" i="26"/>
  <c r="S916" i="26"/>
  <c r="S921" i="26"/>
  <c r="S931" i="26"/>
  <c r="S943" i="26"/>
  <c r="S948" i="26"/>
  <c r="S956" i="26"/>
  <c r="S972" i="26"/>
  <c r="T1001" i="26"/>
  <c r="W1006" i="26"/>
  <c r="X1006" i="26" s="1"/>
  <c r="T1095" i="26"/>
  <c r="S1095" i="26"/>
  <c r="S1102" i="26"/>
  <c r="T1103" i="26"/>
  <c r="S1103" i="26"/>
  <c r="S1110" i="26"/>
  <c r="T1110" i="26"/>
  <c r="U1110" i="26" s="1"/>
  <c r="W1110" i="26" s="1"/>
  <c r="T1203" i="26"/>
  <c r="S1203" i="26"/>
  <c r="S1209" i="26"/>
  <c r="T1209" i="26"/>
  <c r="S1213" i="26"/>
  <c r="T1213" i="26"/>
  <c r="U20" i="34"/>
  <c r="T20" i="34"/>
  <c r="U24" i="34"/>
  <c r="T24" i="34"/>
  <c r="U28" i="29"/>
  <c r="T28" i="29"/>
  <c r="U27" i="29"/>
  <c r="T27" i="29"/>
  <c r="T793" i="26"/>
  <c r="S872" i="26"/>
  <c r="T1015" i="26"/>
  <c r="S1069" i="26"/>
  <c r="T1069" i="26"/>
  <c r="T1107" i="26"/>
  <c r="S1107" i="26"/>
  <c r="T42" i="29"/>
  <c r="U49" i="34"/>
  <c r="V49" i="34" s="1"/>
  <c r="T49" i="34"/>
  <c r="U12" i="29"/>
  <c r="V12" i="29" s="1"/>
  <c r="X12" i="29" s="1"/>
  <c r="T12" i="29"/>
  <c r="L457" i="35"/>
  <c r="M457" i="35" s="1"/>
  <c r="R341" i="35"/>
  <c r="E342" i="35"/>
  <c r="Q315" i="35"/>
  <c r="G316" i="35"/>
  <c r="L316" i="35" s="1"/>
  <c r="M316" i="35" s="1"/>
  <c r="W1086" i="26"/>
  <c r="T1125" i="26"/>
  <c r="U1125" i="26" s="1"/>
  <c r="AA1125" i="26" s="1"/>
  <c r="AE1125" i="26" s="1"/>
  <c r="S1207" i="26"/>
  <c r="U47" i="27"/>
  <c r="V47" i="27" s="1"/>
  <c r="U15" i="34"/>
  <c r="U26" i="34"/>
  <c r="X32" i="34"/>
  <c r="U46" i="34"/>
  <c r="U68" i="34"/>
  <c r="AE800" i="23"/>
  <c r="I188" i="35"/>
  <c r="U340" i="35"/>
  <c r="S433" i="35"/>
  <c r="R340" i="35"/>
  <c r="S340" i="35" s="1"/>
  <c r="E318" i="35"/>
  <c r="E293" i="35"/>
  <c r="S22" i="35"/>
  <c r="S9" i="35"/>
  <c r="U15" i="20"/>
  <c r="V15" i="20" s="1"/>
  <c r="X15" i="20" s="1"/>
  <c r="X14" i="20" s="1"/>
  <c r="X9" i="20" s="1"/>
  <c r="T15" i="20"/>
  <c r="W686" i="23"/>
  <c r="W1205" i="26"/>
  <c r="X1205" i="26" s="1"/>
  <c r="Y1205" i="26" s="1"/>
  <c r="AF11" i="34"/>
  <c r="AF10" i="34" s="1"/>
  <c r="X49" i="34"/>
  <c r="BE9" i="33"/>
  <c r="U317" i="35"/>
  <c r="U341" i="35"/>
  <c r="U386" i="35"/>
  <c r="U433" i="35"/>
  <c r="E434" i="35"/>
  <c r="R409" i="35"/>
  <c r="E410" i="35"/>
  <c r="E268" i="35"/>
  <c r="R267" i="35"/>
  <c r="S267" i="35" s="1"/>
  <c r="S10" i="35"/>
  <c r="W670" i="23"/>
  <c r="T21" i="34"/>
  <c r="T25" i="34"/>
  <c r="AE806" i="23"/>
  <c r="U292" i="35"/>
  <c r="I315" i="35"/>
  <c r="E459" i="35"/>
  <c r="U459" i="35" s="1"/>
  <c r="R458" i="35"/>
  <c r="S458" i="35" s="1"/>
  <c r="L161" i="35"/>
  <c r="M161" i="35" s="1"/>
  <c r="M135" i="35"/>
  <c r="AB712" i="23"/>
  <c r="AC712" i="23" s="1"/>
  <c r="AE712" i="23" s="1"/>
  <c r="W649" i="23"/>
  <c r="W633" i="23"/>
  <c r="W630" i="23"/>
  <c r="W619" i="23"/>
  <c r="X619" i="23" s="1"/>
  <c r="W617" i="23"/>
  <c r="W614" i="23"/>
  <c r="W603" i="23"/>
  <c r="X603" i="23" s="1"/>
  <c r="Y603" i="23" s="1"/>
  <c r="W601" i="23"/>
  <c r="X601" i="23" s="1"/>
  <c r="W598" i="23"/>
  <c r="W587" i="23"/>
  <c r="W585" i="23"/>
  <c r="X585" i="23" s="1"/>
  <c r="W582" i="23"/>
  <c r="X582" i="23" s="1"/>
  <c r="W571" i="23"/>
  <c r="W569" i="23"/>
  <c r="X569" i="23" s="1"/>
  <c r="W566" i="23"/>
  <c r="X566" i="23" s="1"/>
  <c r="Y566" i="23" s="1"/>
  <c r="W557" i="23"/>
  <c r="X557" i="23" s="1"/>
  <c r="W555" i="23"/>
  <c r="W553" i="23"/>
  <c r="X553" i="23" s="1"/>
  <c r="W550" i="23"/>
  <c r="X550" i="23" s="1"/>
  <c r="Y550" i="23" s="1"/>
  <c r="W539" i="23"/>
  <c r="X539" i="23" s="1"/>
  <c r="W537" i="23"/>
  <c r="W534" i="23"/>
  <c r="X534" i="23" s="1"/>
  <c r="Y534" i="23" s="1"/>
  <c r="W525" i="23"/>
  <c r="X525" i="23" s="1"/>
  <c r="W512" i="23"/>
  <c r="X512" i="23" s="1"/>
  <c r="W510" i="23"/>
  <c r="W508" i="23"/>
  <c r="W497" i="23"/>
  <c r="X497" i="23" s="1"/>
  <c r="W493" i="23"/>
  <c r="W480" i="23"/>
  <c r="W478" i="23"/>
  <c r="X478" i="23" s="1"/>
  <c r="W476" i="23"/>
  <c r="X476" i="23" s="1"/>
  <c r="W465" i="23"/>
  <c r="X465" i="23" s="1"/>
  <c r="W457" i="23"/>
  <c r="W451" i="23"/>
  <c r="W437" i="23"/>
  <c r="X437" i="23" s="1"/>
  <c r="Y437" i="23" s="1"/>
  <c r="W435" i="23"/>
  <c r="X435" i="23" s="1"/>
  <c r="W409" i="23"/>
  <c r="W400" i="23"/>
  <c r="X400" i="23" s="1"/>
  <c r="W399" i="23"/>
  <c r="X399" i="23" s="1"/>
  <c r="W350" i="23"/>
  <c r="X350" i="23" s="1"/>
  <c r="Y350" i="23" s="1"/>
  <c r="AH327" i="23"/>
  <c r="AI327" i="23" s="1"/>
  <c r="AI316" i="23"/>
  <c r="W303" i="23"/>
  <c r="W294" i="23"/>
  <c r="X294" i="23" s="1"/>
  <c r="W270" i="23"/>
  <c r="W264" i="23"/>
  <c r="X264" i="23" s="1"/>
  <c r="S39" i="35"/>
  <c r="M34" i="35"/>
  <c r="W696" i="23"/>
  <c r="W680" i="23"/>
  <c r="X680" i="23" s="1"/>
  <c r="Y680" i="23" s="1"/>
  <c r="W664" i="23"/>
  <c r="X664" i="23" s="1"/>
  <c r="W663" i="23"/>
  <c r="W336" i="23"/>
  <c r="AG320" i="23"/>
  <c r="AH320" i="23" s="1"/>
  <c r="AI320" i="23" s="1"/>
  <c r="AB317" i="23"/>
  <c r="AH317" i="23" s="1"/>
  <c r="W299" i="23"/>
  <c r="W295" i="23"/>
  <c r="W266" i="23"/>
  <c r="S35" i="35"/>
  <c r="W692" i="23"/>
  <c r="X692" i="23" s="1"/>
  <c r="Y692" i="23" s="1"/>
  <c r="W676" i="23"/>
  <c r="W666" i="23"/>
  <c r="W641" i="23"/>
  <c r="X641" i="23" s="1"/>
  <c r="W638" i="23"/>
  <c r="W625" i="23"/>
  <c r="W622" i="23"/>
  <c r="W611" i="23"/>
  <c r="X611" i="23" s="1"/>
  <c r="W609" i="23"/>
  <c r="W606" i="23"/>
  <c r="W595" i="23"/>
  <c r="W593" i="23"/>
  <c r="X593" i="23" s="1"/>
  <c r="W590" i="23"/>
  <c r="X590" i="23" s="1"/>
  <c r="Y590" i="23" s="1"/>
  <c r="W579" i="23"/>
  <c r="W577" i="23"/>
  <c r="X577" i="23" s="1"/>
  <c r="W574" i="23"/>
  <c r="X574" i="23" s="1"/>
  <c r="W563" i="23"/>
  <c r="X563" i="23" s="1"/>
  <c r="Y563" i="23" s="1"/>
  <c r="W561" i="23"/>
  <c r="W558" i="23"/>
  <c r="W547" i="23"/>
  <c r="X547" i="23" s="1"/>
  <c r="Y547" i="23" s="1"/>
  <c r="W545" i="23"/>
  <c r="W542" i="23"/>
  <c r="W531" i="23"/>
  <c r="X531" i="23" s="1"/>
  <c r="W529" i="23"/>
  <c r="X529" i="23" s="1"/>
  <c r="W526" i="23"/>
  <c r="X526" i="23" s="1"/>
  <c r="Y526" i="23" s="1"/>
  <c r="W524" i="23"/>
  <c r="W513" i="23"/>
  <c r="W509" i="23"/>
  <c r="X509" i="23" s="1"/>
  <c r="W496" i="23"/>
  <c r="X496" i="23" s="1"/>
  <c r="Y496" i="23" s="1"/>
  <c r="W494" i="23"/>
  <c r="W492" i="23"/>
  <c r="W481" i="23"/>
  <c r="X481" i="23" s="1"/>
  <c r="W477" i="23"/>
  <c r="X477" i="23" s="1"/>
  <c r="Y477" i="23" s="1"/>
  <c r="W464" i="23"/>
  <c r="W462" i="23"/>
  <c r="X462" i="23" s="1"/>
  <c r="W449" i="23"/>
  <c r="X449" i="23" s="1"/>
  <c r="W442" i="23"/>
  <c r="X442" i="23" s="1"/>
  <c r="W439" i="23"/>
  <c r="W417" i="23"/>
  <c r="X417" i="23" s="1"/>
  <c r="Y417" i="23" s="1"/>
  <c r="W407" i="23"/>
  <c r="X407" i="23" s="1"/>
  <c r="W392" i="23"/>
  <c r="W359" i="23"/>
  <c r="X359" i="23" s="1"/>
  <c r="W358" i="23"/>
  <c r="W357" i="23"/>
  <c r="X357" i="23" s="1"/>
  <c r="Y357" i="23" s="1"/>
  <c r="W351" i="23"/>
  <c r="X351" i="23" s="1"/>
  <c r="W349" i="23"/>
  <c r="W347" i="23"/>
  <c r="X347" i="23" s="1"/>
  <c r="W345" i="23"/>
  <c r="X345" i="23" s="1"/>
  <c r="S49" i="35"/>
  <c r="S45" i="35"/>
  <c r="S41" i="35"/>
  <c r="S37" i="35"/>
  <c r="W433" i="23"/>
  <c r="X433" i="23" s="1"/>
  <c r="W424" i="23"/>
  <c r="W423" i="23"/>
  <c r="X423" i="23" s="1"/>
  <c r="W397" i="23"/>
  <c r="X397" i="23" s="1"/>
  <c r="W393" i="23"/>
  <c r="W377" i="23"/>
  <c r="W365" i="23"/>
  <c r="X365" i="23" s="1"/>
  <c r="W363" i="23"/>
  <c r="X363" i="23" s="1"/>
  <c r="Y363" i="23" s="1"/>
  <c r="W360" i="23"/>
  <c r="W343" i="23"/>
  <c r="X343" i="23" s="1"/>
  <c r="W341" i="23"/>
  <c r="X341" i="23" s="1"/>
  <c r="Y341" i="23" s="1"/>
  <c r="AH329" i="23"/>
  <c r="AI329" i="23" s="1"/>
  <c r="AH325" i="23"/>
  <c r="AG312" i="23"/>
  <c r="AB309" i="23"/>
  <c r="AH309" i="23" s="1"/>
  <c r="W302" i="23"/>
  <c r="X302" i="23" s="1"/>
  <c r="Y302" i="23" s="1"/>
  <c r="W279" i="23"/>
  <c r="X279" i="23" s="1"/>
  <c r="W373" i="23"/>
  <c r="W298" i="23"/>
  <c r="X298" i="23" s="1"/>
  <c r="W282" i="23"/>
  <c r="X282" i="23" s="1"/>
  <c r="W253" i="23"/>
  <c r="W245" i="23"/>
  <c r="W237" i="23"/>
  <c r="X237" i="23" s="1"/>
  <c r="W229" i="23"/>
  <c r="X229" i="23" s="1"/>
  <c r="Y229" i="23" s="1"/>
  <c r="W221" i="23"/>
  <c r="W213" i="23"/>
  <c r="W205" i="23"/>
  <c r="X205" i="23" s="1"/>
  <c r="W133" i="23"/>
  <c r="X133" i="23" s="1"/>
  <c r="Y133" i="23" s="1"/>
  <c r="W123" i="23"/>
  <c r="W114" i="23"/>
  <c r="W111" i="23"/>
  <c r="X111" i="23" s="1"/>
  <c r="W101" i="23"/>
  <c r="X101" i="23" s="1"/>
  <c r="Y101" i="23" s="1"/>
  <c r="W70" i="23"/>
  <c r="X70" i="23" s="1"/>
  <c r="W69" i="23"/>
  <c r="W144" i="23"/>
  <c r="X144" i="23" s="1"/>
  <c r="W137" i="23"/>
  <c r="W125" i="23"/>
  <c r="W115" i="23"/>
  <c r="W113" i="23"/>
  <c r="X113" i="23" s="1"/>
  <c r="W106" i="23"/>
  <c r="W105" i="23"/>
  <c r="W93" i="23"/>
  <c r="W86" i="23"/>
  <c r="X86" i="23" s="1"/>
  <c r="W85" i="23"/>
  <c r="W81" i="23"/>
  <c r="W63" i="23"/>
  <c r="X63" i="23" s="1"/>
  <c r="W61" i="23"/>
  <c r="X61" i="23" s="1"/>
  <c r="Y61" i="23" s="1"/>
  <c r="W59" i="23"/>
  <c r="X59" i="23" s="1"/>
  <c r="W57" i="23"/>
  <c r="R483" i="28"/>
  <c r="E484" i="28"/>
  <c r="U484" i="28" s="1"/>
  <c r="X38" i="30"/>
  <c r="W421" i="23"/>
  <c r="X421" i="23" s="1"/>
  <c r="W401" i="23"/>
  <c r="W389" i="23"/>
  <c r="X389" i="23" s="1"/>
  <c r="Y389" i="23" s="1"/>
  <c r="W369" i="23"/>
  <c r="AH326" i="23"/>
  <c r="AI326" i="23" s="1"/>
  <c r="W290" i="23"/>
  <c r="W274" i="23"/>
  <c r="X274" i="23" s="1"/>
  <c r="W265" i="23"/>
  <c r="W257" i="23"/>
  <c r="X257" i="23" s="1"/>
  <c r="W249" i="23"/>
  <c r="W241" i="23"/>
  <c r="X241" i="23" s="1"/>
  <c r="Y241" i="23" s="1"/>
  <c r="W233" i="23"/>
  <c r="X233" i="23" s="1"/>
  <c r="Y233" i="23" s="1"/>
  <c r="W225" i="23"/>
  <c r="W217" i="23"/>
  <c r="W209" i="23"/>
  <c r="X209" i="23" s="1"/>
  <c r="W201" i="23"/>
  <c r="X201" i="23" s="1"/>
  <c r="Y201" i="23" s="1"/>
  <c r="W198" i="23"/>
  <c r="W193" i="23"/>
  <c r="W190" i="23"/>
  <c r="X190" i="23" s="1"/>
  <c r="W183" i="23"/>
  <c r="X183" i="23" s="1"/>
  <c r="W176" i="23"/>
  <c r="W174" i="23"/>
  <c r="W167" i="23"/>
  <c r="X167" i="23" s="1"/>
  <c r="W160" i="23"/>
  <c r="X160" i="23" s="1"/>
  <c r="W158" i="23"/>
  <c r="W151" i="23"/>
  <c r="W127" i="23"/>
  <c r="X127" i="23" s="1"/>
  <c r="W107" i="23"/>
  <c r="X107" i="23" s="1"/>
  <c r="Y107" i="23" s="1"/>
  <c r="W95" i="23"/>
  <c r="W82" i="23"/>
  <c r="X82" i="23" s="1"/>
  <c r="W55" i="23"/>
  <c r="X55" i="23" s="1"/>
  <c r="W53" i="23"/>
  <c r="X53" i="23" s="1"/>
  <c r="Y53" i="23" s="1"/>
  <c r="X101" i="30"/>
  <c r="Q7" i="28"/>
  <c r="T7" i="28" s="1"/>
  <c r="G8" i="28"/>
  <c r="W131" i="23"/>
  <c r="X131" i="23" s="1"/>
  <c r="Y131" i="23" s="1"/>
  <c r="W99" i="23"/>
  <c r="W58" i="23"/>
  <c r="W56" i="23"/>
  <c r="X56" i="23" s="1"/>
  <c r="W13" i="23"/>
  <c r="X13" i="23" s="1"/>
  <c r="L35" i="28"/>
  <c r="M35" i="28" s="1"/>
  <c r="T38" i="23"/>
  <c r="U38" i="23" s="1"/>
  <c r="AA38" i="23" s="1"/>
  <c r="V101" i="30"/>
  <c r="X100" i="30"/>
  <c r="R482" i="28"/>
  <c r="S482" i="28" s="1"/>
  <c r="G482" i="28"/>
  <c r="L482" i="28" s="1"/>
  <c r="E387" i="28"/>
  <c r="S363" i="28"/>
  <c r="M266" i="28"/>
  <c r="E166" i="28"/>
  <c r="Q34" i="28"/>
  <c r="T34" i="28" s="1"/>
  <c r="S11" i="28"/>
  <c r="V42" i="30"/>
  <c r="X42" i="30" s="1"/>
  <c r="Y42" i="30" s="1"/>
  <c r="X41" i="30"/>
  <c r="X36" i="30"/>
  <c r="X28" i="30"/>
  <c r="X20" i="30"/>
  <c r="L8" i="28"/>
  <c r="X37" i="30"/>
  <c r="X25" i="30"/>
  <c r="X17" i="30"/>
  <c r="T42" i="23"/>
  <c r="U42" i="23" s="1"/>
  <c r="AA42" i="23" s="1"/>
  <c r="W30" i="23"/>
  <c r="X30" i="23" s="1"/>
  <c r="R364" i="28"/>
  <c r="R293" i="28"/>
  <c r="S293" i="28" s="1"/>
  <c r="E218" i="28"/>
  <c r="U218" i="28" s="1"/>
  <c r="R164" i="28"/>
  <c r="R163" i="28"/>
  <c r="S163" i="28" s="1"/>
  <c r="X47" i="30"/>
  <c r="E460" i="28"/>
  <c r="U460" i="28" s="1"/>
  <c r="R433" i="28"/>
  <c r="G386" i="28"/>
  <c r="Q291" i="28"/>
  <c r="T291" i="28" s="1"/>
  <c r="S61" i="28"/>
  <c r="X35" i="30"/>
  <c r="AD239" i="26"/>
  <c r="AF239" i="26"/>
  <c r="AB711" i="26"/>
  <c r="AD711" i="26" s="1"/>
  <c r="AD85" i="26"/>
  <c r="AB768" i="26"/>
  <c r="AD768" i="26" s="1"/>
  <c r="AE768" i="26"/>
  <c r="AA262" i="24"/>
  <c r="AH32" i="29"/>
  <c r="BP1046" i="11"/>
  <c r="AA855" i="26"/>
  <c r="AB855" i="26" s="1"/>
  <c r="AE808" i="26"/>
  <c r="AF808" i="26" s="1"/>
  <c r="AA1053" i="26"/>
  <c r="AE1053" i="26" s="1"/>
  <c r="AE121" i="26"/>
  <c r="AF121" i="26" s="1"/>
  <c r="AA338" i="26"/>
  <c r="AF278" i="24"/>
  <c r="AB278" i="24"/>
  <c r="AF341" i="24"/>
  <c r="AB341" i="24"/>
  <c r="AD341" i="24" s="1"/>
  <c r="AE202" i="26"/>
  <c r="AB202" i="26"/>
  <c r="AB43" i="29"/>
  <c r="Z775" i="26"/>
  <c r="AA775" i="26" s="1"/>
  <c r="AE775" i="26" s="1"/>
  <c r="Z62" i="26"/>
  <c r="AA62" i="26" s="1"/>
  <c r="Z54" i="26"/>
  <c r="AA54" i="26" s="1"/>
  <c r="BM1065" i="19"/>
  <c r="BO1065" i="19" s="1"/>
  <c r="Z784" i="26"/>
  <c r="Z24" i="24"/>
  <c r="AA24" i="24" s="1"/>
  <c r="AF24" i="24" s="1"/>
  <c r="Z52" i="24"/>
  <c r="AA52" i="24" s="1"/>
  <c r="AA158" i="26"/>
  <c r="Z158" i="26"/>
  <c r="Z886" i="26"/>
  <c r="AA886" i="26" s="1"/>
  <c r="AE886" i="26" s="1"/>
  <c r="Z142" i="26"/>
  <c r="Z815" i="26"/>
  <c r="AA815" i="26" s="1"/>
  <c r="Z361" i="24"/>
  <c r="AA361" i="24" s="1"/>
  <c r="AA234" i="24"/>
  <c r="Z234" i="24"/>
  <c r="AA965" i="26"/>
  <c r="AE965" i="26" s="1"/>
  <c r="Z688" i="26"/>
  <c r="Z310" i="24"/>
  <c r="AA365" i="24"/>
  <c r="AF365" i="24" s="1"/>
  <c r="AD167" i="26"/>
  <c r="AF167" i="26"/>
  <c r="Z662" i="26"/>
  <c r="AC15" i="21"/>
  <c r="AE15" i="21" s="1"/>
  <c r="AG15" i="21"/>
  <c r="Z281" i="26"/>
  <c r="Z389" i="26"/>
  <c r="AA389" i="26" s="1"/>
  <c r="AE389" i="26" s="1"/>
  <c r="Z229" i="24"/>
  <c r="Z570" i="26"/>
  <c r="AA570" i="26"/>
  <c r="AB27" i="24"/>
  <c r="AD27" i="24" s="1"/>
  <c r="AF27" i="24"/>
  <c r="AG27" i="24" s="1"/>
  <c r="Z816" i="26"/>
  <c r="AA816" i="26" s="1"/>
  <c r="AE52" i="34"/>
  <c r="AH52" i="34"/>
  <c r="AE648" i="26"/>
  <c r="AB648" i="26"/>
  <c r="AD648" i="26" s="1"/>
  <c r="Z321" i="24"/>
  <c r="Z264" i="24"/>
  <c r="Z354" i="24"/>
  <c r="AA210" i="24"/>
  <c r="AF210" i="24" s="1"/>
  <c r="AG28" i="21"/>
  <c r="AB28" i="21"/>
  <c r="Z1035" i="26"/>
  <c r="AA1035" i="26" s="1"/>
  <c r="AE1035" i="26" s="1"/>
  <c r="Z471" i="26"/>
  <c r="Z1101" i="26"/>
  <c r="AA1101" i="26" s="1"/>
  <c r="Z302" i="24"/>
  <c r="AA302" i="24" s="1"/>
  <c r="Z934" i="26"/>
  <c r="Z1102" i="26"/>
  <c r="AA1102" i="26" s="1"/>
  <c r="Z558" i="26"/>
  <c r="Z380" i="26"/>
  <c r="AA380" i="26"/>
  <c r="Z371" i="26"/>
  <c r="AA371" i="26"/>
  <c r="X201" i="24"/>
  <c r="Y201" i="24" s="1"/>
  <c r="X451" i="24"/>
  <c r="Y451" i="24" s="1"/>
  <c r="AA1025" i="26"/>
  <c r="AB1025" i="26" s="1"/>
  <c r="AE1025" i="26"/>
  <c r="Y441" i="26"/>
  <c r="Z441" i="26" s="1"/>
  <c r="AA45" i="29"/>
  <c r="Z949" i="26"/>
  <c r="AE351" i="26"/>
  <c r="AF351" i="26" s="1"/>
  <c r="AB351" i="26"/>
  <c r="AD351" i="26" s="1"/>
  <c r="AB299" i="24"/>
  <c r="AD299" i="24" s="1"/>
  <c r="AF299" i="24"/>
  <c r="Y402" i="24"/>
  <c r="Z402" i="24" s="1"/>
  <c r="Z251" i="26"/>
  <c r="X482" i="26"/>
  <c r="Y482" i="26" s="1"/>
  <c r="Y331" i="26"/>
  <c r="Z331" i="26"/>
  <c r="Y1018" i="26"/>
  <c r="AA1046" i="26"/>
  <c r="AE1046" i="26" s="1"/>
  <c r="AF164" i="26"/>
  <c r="Z394" i="26"/>
  <c r="AA394" i="26"/>
  <c r="AE394" i="26" s="1"/>
  <c r="AA69" i="34"/>
  <c r="AE183" i="26"/>
  <c r="AB183" i="26"/>
  <c r="AD183" i="26" s="1"/>
  <c r="AE755" i="26"/>
  <c r="AB755" i="26"/>
  <c r="AD755" i="26" s="1"/>
  <c r="AB624" i="26"/>
  <c r="AD624" i="26"/>
  <c r="AE624" i="26"/>
  <c r="AF624" i="26" s="1"/>
  <c r="Z477" i="26"/>
  <c r="X1113" i="26"/>
  <c r="Y1113" i="26"/>
  <c r="AB194" i="24"/>
  <c r="AD194" i="24" s="1"/>
  <c r="AB289" i="24"/>
  <c r="AD289" i="24" s="1"/>
  <c r="AE70" i="34"/>
  <c r="AB847" i="26"/>
  <c r="AD847" i="26" s="1"/>
  <c r="AE847" i="26"/>
  <c r="AF847" i="26" s="1"/>
  <c r="AB48" i="24"/>
  <c r="AF413" i="24"/>
  <c r="AB413" i="24"/>
  <c r="AD413" i="24" s="1"/>
  <c r="AE545" i="26"/>
  <c r="AF545" i="26" s="1"/>
  <c r="AA252" i="26"/>
  <c r="AA457" i="26"/>
  <c r="AE457" i="26" s="1"/>
  <c r="AB551" i="26"/>
  <c r="AD551" i="26" s="1"/>
  <c r="AE551" i="26"/>
  <c r="AF551" i="26" s="1"/>
  <c r="AA329" i="24"/>
  <c r="AB329" i="24" s="1"/>
  <c r="AD329" i="24" s="1"/>
  <c r="AF329" i="24"/>
  <c r="AE1106" i="26"/>
  <c r="AF1106" i="26" s="1"/>
  <c r="AA1061" i="26"/>
  <c r="AE1061" i="26" s="1"/>
  <c r="AA434" i="26"/>
  <c r="AB434" i="26" s="1"/>
  <c r="Z406" i="26"/>
  <c r="Z797" i="26"/>
  <c r="AA797" i="26" s="1"/>
  <c r="AE1112" i="26"/>
  <c r="AB1112" i="26"/>
  <c r="AD1112" i="26" s="1"/>
  <c r="Z82" i="26"/>
  <c r="AE82" i="26" s="1"/>
  <c r="AA82" i="26"/>
  <c r="Z865" i="26"/>
  <c r="Z68" i="24"/>
  <c r="AA68" i="24"/>
  <c r="Z138" i="26"/>
  <c r="Z713" i="26"/>
  <c r="Z170" i="26"/>
  <c r="AA170" i="26"/>
  <c r="Z244" i="26"/>
  <c r="AA244" i="26"/>
  <c r="AE244" i="26" s="1"/>
  <c r="AA398" i="26"/>
  <c r="AB398" i="26" s="1"/>
  <c r="Z282" i="24"/>
  <c r="AA282" i="24" s="1"/>
  <c r="Z945" i="26"/>
  <c r="AA945" i="26"/>
  <c r="Z333" i="24"/>
  <c r="Z306" i="24"/>
  <c r="AA306" i="24" s="1"/>
  <c r="AA461" i="26"/>
  <c r="AE461" i="26" s="1"/>
  <c r="Z461" i="26"/>
  <c r="Z809" i="26"/>
  <c r="AA978" i="26"/>
  <c r="Z978" i="26"/>
  <c r="AA637" i="26"/>
  <c r="AB637" i="26" s="1"/>
  <c r="Z848" i="26"/>
  <c r="Z322" i="24"/>
  <c r="AA322" i="24"/>
  <c r="AF322" i="24" s="1"/>
  <c r="Z1022" i="26"/>
  <c r="AA1022" i="26" s="1"/>
  <c r="AB167" i="24"/>
  <c r="AA167" i="24"/>
  <c r="AB494" i="26"/>
  <c r="AD494" i="26" s="1"/>
  <c r="AE494" i="26"/>
  <c r="AF494" i="26" s="1"/>
  <c r="Z315" i="26"/>
  <c r="Y1056" i="26"/>
  <c r="X1056" i="26"/>
  <c r="Z66" i="34"/>
  <c r="Y66" i="34"/>
  <c r="AA66" i="34" s="1"/>
  <c r="AD225" i="26"/>
  <c r="AF225" i="26"/>
  <c r="Z411" i="26"/>
  <c r="AA411" i="26" s="1"/>
  <c r="Z924" i="26"/>
  <c r="AA924" i="26" s="1"/>
  <c r="AE924" i="26" s="1"/>
  <c r="AA415" i="24"/>
  <c r="AF415" i="24" s="1"/>
  <c r="Y66" i="21"/>
  <c r="Z66" i="21" s="1"/>
  <c r="Z294" i="24"/>
  <c r="Z91" i="26"/>
  <c r="AA91" i="26" s="1"/>
  <c r="AA50" i="34"/>
  <c r="Z834" i="26"/>
  <c r="X209" i="24"/>
  <c r="Y209" i="24" s="1"/>
  <c r="Z181" i="24"/>
  <c r="AA181" i="24"/>
  <c r="AF181" i="24" s="1"/>
  <c r="X1099" i="26"/>
  <c r="AG29" i="29"/>
  <c r="AH29" i="29" s="1"/>
  <c r="AC29" i="29"/>
  <c r="AE29" i="29" s="1"/>
  <c r="Z357" i="26"/>
  <c r="AA357" i="26" s="1"/>
  <c r="BO1067" i="19"/>
  <c r="BM1078" i="19"/>
  <c r="BO1078" i="19" s="1"/>
  <c r="AA187" i="26"/>
  <c r="Z187" i="26"/>
  <c r="Y17" i="34"/>
  <c r="Z17" i="34" s="1"/>
  <c r="Z109" i="24"/>
  <c r="AA109" i="24" s="1"/>
  <c r="Y1109" i="26"/>
  <c r="X1109" i="26"/>
  <c r="Y38" i="34"/>
  <c r="Z38" i="34" s="1"/>
  <c r="AB325" i="26"/>
  <c r="AE325" i="26"/>
  <c r="AD325" i="26"/>
  <c r="AB486" i="26"/>
  <c r="AD486" i="26" s="1"/>
  <c r="AE486" i="26"/>
  <c r="X487" i="26"/>
  <c r="AD854" i="26"/>
  <c r="AE854" i="26"/>
  <c r="AB854" i="26"/>
  <c r="AE878" i="26"/>
  <c r="AB878" i="26"/>
  <c r="AD878" i="26" s="1"/>
  <c r="AD953" i="26"/>
  <c r="AG244" i="24"/>
  <c r="AB737" i="26"/>
  <c r="AB738" i="26"/>
  <c r="AF738" i="26" s="1"/>
  <c r="AE658" i="26"/>
  <c r="AB658" i="26"/>
  <c r="AD658" i="26" s="1"/>
  <c r="AE615" i="26"/>
  <c r="AB403" i="24"/>
  <c r="AD403" i="24" s="1"/>
  <c r="AA253" i="26"/>
  <c r="AA1063" i="26"/>
  <c r="Z1073" i="26"/>
  <c r="AA1073" i="26" s="1"/>
  <c r="AC59" i="34"/>
  <c r="AE59" i="34" s="1"/>
  <c r="AG59" i="34"/>
  <c r="AA909" i="26"/>
  <c r="AB909" i="26" s="1"/>
  <c r="Z1093" i="26"/>
  <c r="AA1093" i="26"/>
  <c r="AE1093" i="26" s="1"/>
  <c r="Z197" i="24"/>
  <c r="AA197" i="24"/>
  <c r="AF197" i="24" s="1"/>
  <c r="Z777" i="26"/>
  <c r="AA777" i="26" s="1"/>
  <c r="Z221" i="26"/>
  <c r="AA221" i="26" s="1"/>
  <c r="Z1044" i="26"/>
  <c r="AA1044" i="26" s="1"/>
  <c r="Z391" i="24"/>
  <c r="AA391" i="24" s="1"/>
  <c r="Z250" i="26"/>
  <c r="AA250" i="26" s="1"/>
  <c r="Z301" i="24"/>
  <c r="Z410" i="24"/>
  <c r="AB550" i="26"/>
  <c r="AD550" i="26" s="1"/>
  <c r="AE550" i="26"/>
  <c r="Z968" i="26"/>
  <c r="AA968" i="26" s="1"/>
  <c r="AE968" i="26" s="1"/>
  <c r="Z999" i="26"/>
  <c r="Z386" i="24"/>
  <c r="Z1000" i="26"/>
  <c r="AA1000" i="26" s="1"/>
  <c r="Z433" i="24"/>
  <c r="AA433" i="24" s="1"/>
  <c r="Z479" i="26"/>
  <c r="AF606" i="26"/>
  <c r="AD606" i="26"/>
  <c r="AA485" i="26"/>
  <c r="AE485" i="26" s="1"/>
  <c r="AE917" i="26"/>
  <c r="AB917" i="26"/>
  <c r="AD917" i="26"/>
  <c r="AA178" i="24"/>
  <c r="BN1062" i="11"/>
  <c r="BP1062" i="11" s="1"/>
  <c r="Z342" i="24"/>
  <c r="AA342" i="24" s="1"/>
  <c r="X1085" i="26"/>
  <c r="Y1085" i="26" s="1"/>
  <c r="Y57" i="34"/>
  <c r="Z57" i="34"/>
  <c r="Y56" i="34"/>
  <c r="Z56" i="34"/>
  <c r="AA56" i="34" s="1"/>
  <c r="AF453" i="26"/>
  <c r="AD453" i="26"/>
  <c r="AE716" i="26"/>
  <c r="AF716" i="26" s="1"/>
  <c r="AB716" i="26"/>
  <c r="AD716" i="26" s="1"/>
  <c r="X462" i="26"/>
  <c r="Z622" i="26"/>
  <c r="AA622" i="26"/>
  <c r="X447" i="24"/>
  <c r="Y447" i="24" s="1"/>
  <c r="W445" i="24"/>
  <c r="Y13" i="21"/>
  <c r="AA44" i="29"/>
  <c r="Z677" i="26"/>
  <c r="AA677" i="26" s="1"/>
  <c r="Z891" i="26"/>
  <c r="AA891" i="26" s="1"/>
  <c r="Z278" i="26"/>
  <c r="AA278" i="26" s="1"/>
  <c r="AE278" i="26" s="1"/>
  <c r="X465" i="26"/>
  <c r="X1045" i="26"/>
  <c r="AA153" i="24"/>
  <c r="AF153" i="24" s="1"/>
  <c r="Z153" i="24"/>
  <c r="X1039" i="26"/>
  <c r="Y1039" i="26" s="1"/>
  <c r="AB59" i="24"/>
  <c r="AD59" i="24" s="1"/>
  <c r="AF59" i="24"/>
  <c r="AB1007" i="26"/>
  <c r="AD1007" i="26" s="1"/>
  <c r="AE1007" i="26"/>
  <c r="AG51" i="29"/>
  <c r="AC51" i="29"/>
  <c r="AE51" i="29" s="1"/>
  <c r="X196" i="24"/>
  <c r="BK1079" i="11"/>
  <c r="Y66" i="24"/>
  <c r="AD255" i="26"/>
  <c r="AF255" i="26"/>
  <c r="Y432" i="24"/>
  <c r="AA311" i="24"/>
  <c r="AB311" i="24" s="1"/>
  <c r="AF311" i="24"/>
  <c r="Y326" i="24"/>
  <c r="Y474" i="26"/>
  <c r="X474" i="26"/>
  <c r="X1114" i="26"/>
  <c r="Y1114" i="26" s="1"/>
  <c r="Z890" i="26"/>
  <c r="AE42" i="21"/>
  <c r="AH42" i="21"/>
  <c r="AA355" i="24"/>
  <c r="AF355" i="24" s="1"/>
  <c r="Z58" i="24"/>
  <c r="AA273" i="24"/>
  <c r="AB273" i="24" s="1"/>
  <c r="AD273" i="24" s="1"/>
  <c r="AF273" i="24"/>
  <c r="Z232" i="24"/>
  <c r="AA232" i="24" s="1"/>
  <c r="Z1058" i="26"/>
  <c r="AA1058" i="26"/>
  <c r="AE1058" i="26" s="1"/>
  <c r="Z1090" i="26"/>
  <c r="X1111" i="26"/>
  <c r="AG419" i="24"/>
  <c r="AD419" i="24"/>
  <c r="AE908" i="26"/>
  <c r="AF908" i="26" s="1"/>
  <c r="AF15" i="26"/>
  <c r="AE939" i="26"/>
  <c r="AF939" i="26" s="1"/>
  <c r="AD939" i="26"/>
  <c r="AB64" i="26"/>
  <c r="AD64" i="26" s="1"/>
  <c r="AE902" i="26"/>
  <c r="AD373" i="26"/>
  <c r="AA218" i="26"/>
  <c r="AE218" i="26" s="1"/>
  <c r="Z888" i="26"/>
  <c r="AA888" i="26" s="1"/>
  <c r="AE888" i="26" s="1"/>
  <c r="Z109" i="26"/>
  <c r="Z863" i="26"/>
  <c r="AA863" i="26" s="1"/>
  <c r="AE863" i="26" s="1"/>
  <c r="AA56" i="24"/>
  <c r="Z56" i="24"/>
  <c r="BN1065" i="11"/>
  <c r="BP1065" i="11" s="1"/>
  <c r="Z343" i="26"/>
  <c r="AA343" i="26" s="1"/>
  <c r="BN1102" i="11"/>
  <c r="BP1102" i="11" s="1"/>
  <c r="Z559" i="26"/>
  <c r="AB33" i="21"/>
  <c r="AG33" i="21" s="1"/>
  <c r="AH33" i="21" s="1"/>
  <c r="AC33" i="21"/>
  <c r="Z992" i="26"/>
  <c r="AA992" i="26"/>
  <c r="AF185" i="24"/>
  <c r="AB185" i="24"/>
  <c r="AD185" i="24" s="1"/>
  <c r="Z889" i="26"/>
  <c r="AA889" i="26" s="1"/>
  <c r="Z936" i="26"/>
  <c r="AA936" i="26" s="1"/>
  <c r="Z338" i="24"/>
  <c r="Z77" i="26"/>
  <c r="Z76" i="26"/>
  <c r="AA76" i="26" s="1"/>
  <c r="AE76" i="26" s="1"/>
  <c r="AA25" i="24"/>
  <c r="Z562" i="26"/>
  <c r="AA562" i="26" s="1"/>
  <c r="AE562" i="26" s="1"/>
  <c r="Z285" i="24"/>
  <c r="AA285" i="24" s="1"/>
  <c r="Z330" i="24"/>
  <c r="AA330" i="24" s="1"/>
  <c r="AF330" i="24" s="1"/>
  <c r="Z977" i="26"/>
  <c r="AA68" i="21"/>
  <c r="AB68" i="21"/>
  <c r="AC68" i="21" s="1"/>
  <c r="AB394" i="24"/>
  <c r="AD394" i="24" s="1"/>
  <c r="Z298" i="24"/>
  <c r="AA298" i="24" s="1"/>
  <c r="AF298" i="24" s="1"/>
  <c r="AC47" i="34"/>
  <c r="AE47" i="34" s="1"/>
  <c r="AG47" i="34"/>
  <c r="Z1098" i="26"/>
  <c r="AA1098" i="26" s="1"/>
  <c r="AE1098" i="26" s="1"/>
  <c r="Z1040" i="26"/>
  <c r="AA1040" i="26" s="1"/>
  <c r="Z1092" i="26"/>
  <c r="AH29" i="21"/>
  <c r="AE29" i="21"/>
  <c r="AB490" i="26"/>
  <c r="AD490" i="26" s="1"/>
  <c r="AE490" i="26"/>
  <c r="AB426" i="24"/>
  <c r="AD426" i="24" s="1"/>
  <c r="AF426" i="24"/>
  <c r="X199" i="24"/>
  <c r="Y199" i="24" s="1"/>
  <c r="AA1074" i="26"/>
  <c r="AB1074" i="26" s="1"/>
  <c r="AD1074" i="26" s="1"/>
  <c r="AE1074" i="26"/>
  <c r="Z194" i="26"/>
  <c r="Y429" i="24"/>
  <c r="X429" i="24"/>
  <c r="Z372" i="24"/>
  <c r="AF721" i="26"/>
  <c r="AD721" i="26"/>
  <c r="AG53" i="34"/>
  <c r="AC53" i="34"/>
  <c r="AE53" i="34" s="1"/>
  <c r="BM1067" i="11"/>
  <c r="BN1067" i="11"/>
  <c r="Z180" i="24"/>
  <c r="AA180" i="24"/>
  <c r="AF180" i="24" s="1"/>
  <c r="Y946" i="26"/>
  <c r="Z946" i="26" s="1"/>
  <c r="Z926" i="26"/>
  <c r="Y60" i="34"/>
  <c r="Z60" i="34" s="1"/>
  <c r="X437" i="24"/>
  <c r="Y437" i="24" s="1"/>
  <c r="AF90" i="24"/>
  <c r="AB90" i="24"/>
  <c r="AD90" i="24" s="1"/>
  <c r="Z29" i="26"/>
  <c r="Y26" i="26"/>
  <c r="Y402" i="26"/>
  <c r="Z402" i="26" s="1"/>
  <c r="Y237" i="24"/>
  <c r="Z237" i="24" s="1"/>
  <c r="X1080" i="26"/>
  <c r="Y1080" i="26"/>
  <c r="X1081" i="26"/>
  <c r="Y1081" i="26"/>
  <c r="Z195" i="24"/>
  <c r="X1110" i="26"/>
  <c r="AA94" i="26"/>
  <c r="AE94" i="26" s="1"/>
  <c r="AB894" i="26"/>
  <c r="AD894" i="26" s="1"/>
  <c r="AE894" i="26"/>
  <c r="AE24" i="29"/>
  <c r="AG24" i="29"/>
  <c r="AC24" i="29"/>
  <c r="AB400" i="26"/>
  <c r="AD400" i="26" s="1"/>
  <c r="AE400" i="26"/>
  <c r="AB390" i="24"/>
  <c r="AD725" i="26"/>
  <c r="AF369" i="24"/>
  <c r="AG369" i="24" s="1"/>
  <c r="AB407" i="24"/>
  <c r="AB219" i="26"/>
  <c r="AF219" i="26" s="1"/>
  <c r="AG393" i="24"/>
  <c r="AA28" i="24"/>
  <c r="AH31" i="34"/>
  <c r="AD202" i="26"/>
  <c r="AD278" i="24"/>
  <c r="BM1055" i="11"/>
  <c r="BN1055" i="11" s="1"/>
  <c r="AA269" i="24"/>
  <c r="AE373" i="26"/>
  <c r="AF373" i="26" s="1"/>
  <c r="BN1097" i="11"/>
  <c r="BP1097" i="11" s="1"/>
  <c r="AB261" i="24"/>
  <c r="AD261" i="24" s="1"/>
  <c r="AB1076" i="26"/>
  <c r="AF358" i="24"/>
  <c r="AG358" i="24" s="1"/>
  <c r="AB152" i="24"/>
  <c r="AD152" i="24" s="1"/>
  <c r="AF245" i="24"/>
  <c r="AG245" i="24" s="1"/>
  <c r="AA313" i="24"/>
  <c r="AB313" i="24" s="1"/>
  <c r="AA259" i="26"/>
  <c r="BM1062" i="19"/>
  <c r="BO1062" i="19" s="1"/>
  <c r="AD138" i="24"/>
  <c r="Z24" i="21"/>
  <c r="BL1102" i="19"/>
  <c r="BM1102" i="19" s="1"/>
  <c r="BO1102" i="19" s="1"/>
  <c r="BL1098" i="19"/>
  <c r="BM1098" i="19" s="1"/>
  <c r="BO1098" i="19" s="1"/>
  <c r="AA974" i="26"/>
  <c r="AE974" i="26" s="1"/>
  <c r="AB566" i="26"/>
  <c r="AD566" i="26" s="1"/>
  <c r="AE58" i="26"/>
  <c r="AF58" i="26" s="1"/>
  <c r="BM1082" i="11"/>
  <c r="BN1082" i="11" s="1"/>
  <c r="BP1082" i="11" s="1"/>
  <c r="BL17" i="11"/>
  <c r="BP17" i="11" s="1"/>
  <c r="AA685" i="26"/>
  <c r="AE685" i="26" s="1"/>
  <c r="AG21" i="29"/>
  <c r="AH21" i="29" s="1"/>
  <c r="BL19" i="19"/>
  <c r="BO19" i="19" s="1"/>
  <c r="BL1057" i="19"/>
  <c r="BM1057" i="19" s="1"/>
  <c r="AE733" i="26"/>
  <c r="AF733" i="26" s="1"/>
  <c r="AD111" i="26"/>
  <c r="AE820" i="26"/>
  <c r="AF820" i="26" s="1"/>
  <c r="AE766" i="26"/>
  <c r="AF766" i="26" s="1"/>
  <c r="AD608" i="26"/>
  <c r="AG45" i="34"/>
  <c r="AH45" i="34" s="1"/>
  <c r="X112" i="26"/>
  <c r="Y112" i="26" s="1"/>
  <c r="AE18" i="26"/>
  <c r="AF18" i="26" s="1"/>
  <c r="AB119" i="26"/>
  <c r="AD119" i="26" s="1"/>
  <c r="AE827" i="26"/>
  <c r="AF827" i="26" s="1"/>
  <c r="AB313" i="26"/>
  <c r="AF313" i="26" s="1"/>
  <c r="AD828" i="26"/>
  <c r="AF1119" i="26"/>
  <c r="AG18" i="29"/>
  <c r="AH18" i="29" s="1"/>
  <c r="AD970" i="26"/>
  <c r="AE149" i="26"/>
  <c r="AD814" i="26"/>
  <c r="AC67" i="34"/>
  <c r="AH67" i="34" s="1"/>
  <c r="AE156" i="26"/>
  <c r="AF156" i="26" s="1"/>
  <c r="AA618" i="26"/>
  <c r="BL1048" i="11"/>
  <c r="BL1048" i="19"/>
  <c r="BM1048" i="19" s="1"/>
  <c r="BO1048" i="19" s="1"/>
  <c r="AE235" i="26"/>
  <c r="AF235" i="26" s="1"/>
  <c r="V34" i="34"/>
  <c r="X34" i="34" s="1"/>
  <c r="W627" i="26"/>
  <c r="AF414" i="24"/>
  <c r="AG414" i="24" s="1"/>
  <c r="AE1105" i="26"/>
  <c r="Z613" i="26"/>
  <c r="Z875" i="26"/>
  <c r="AA875" i="26" s="1"/>
  <c r="AA53" i="24"/>
  <c r="AA199" i="26"/>
  <c r="AB199" i="26" s="1"/>
  <c r="Z764" i="26"/>
  <c r="AA764" i="26" s="1"/>
  <c r="AA853" i="26"/>
  <c r="AE853" i="26" s="1"/>
  <c r="AB853" i="26"/>
  <c r="AD853" i="26" s="1"/>
  <c r="AE213" i="26"/>
  <c r="AA213" i="26"/>
  <c r="AB213" i="26"/>
  <c r="AD213" i="26" s="1"/>
  <c r="AA800" i="26"/>
  <c r="AE800" i="26" s="1"/>
  <c r="BM1113" i="10"/>
  <c r="BM1112" i="10" s="1"/>
  <c r="BM1108" i="10" s="1"/>
  <c r="BL1112" i="10"/>
  <c r="BL1108" i="10" s="1"/>
  <c r="Y369" i="26"/>
  <c r="Z783" i="26"/>
  <c r="AB40" i="29"/>
  <c r="AA19" i="29"/>
  <c r="AB19" i="29" s="1"/>
  <c r="Y215" i="24"/>
  <c r="Z215" i="24" s="1"/>
  <c r="Y157" i="26"/>
  <c r="Z160" i="26"/>
  <c r="AA160" i="26" s="1"/>
  <c r="Z193" i="26"/>
  <c r="AA193" i="26" s="1"/>
  <c r="Y417" i="26"/>
  <c r="Z417" i="26" s="1"/>
  <c r="Z788" i="26"/>
  <c r="Y549" i="26"/>
  <c r="Z333" i="26"/>
  <c r="Z186" i="26"/>
  <c r="Z772" i="26"/>
  <c r="AA224" i="26"/>
  <c r="X417" i="24"/>
  <c r="Y417" i="24" s="1"/>
  <c r="Y653" i="26"/>
  <c r="Z653" i="26" s="1"/>
  <c r="Y541" i="26"/>
  <c r="Z541" i="26"/>
  <c r="X434" i="24"/>
  <c r="Z163" i="26"/>
  <c r="AA163" i="26" s="1"/>
  <c r="Z763" i="26"/>
  <c r="AA763" i="26"/>
  <c r="AE763" i="26" s="1"/>
  <c r="X481" i="26"/>
  <c r="Z416" i="26"/>
  <c r="AA416" i="26" s="1"/>
  <c r="Z456" i="26"/>
  <c r="AA198" i="26"/>
  <c r="AB198" i="26" s="1"/>
  <c r="Z727" i="26"/>
  <c r="Z420" i="26"/>
  <c r="Z1033" i="26"/>
  <c r="AA1033" i="26" s="1"/>
  <c r="AE1033" i="26" s="1"/>
  <c r="Z771" i="26"/>
  <c r="Z927" i="26"/>
  <c r="AA927" i="26" s="1"/>
  <c r="AE927" i="26" s="1"/>
  <c r="AA960" i="26"/>
  <c r="AB960" i="26" s="1"/>
  <c r="AA864" i="26"/>
  <c r="Z23" i="34"/>
  <c r="Z16" i="34"/>
  <c r="Z13" i="29"/>
  <c r="Y48" i="21"/>
  <c r="AA840" i="26"/>
  <c r="Y1084" i="26"/>
  <c r="Y883" i="26"/>
  <c r="X669" i="26"/>
  <c r="Y669" i="26"/>
  <c r="X473" i="26"/>
  <c r="Y430" i="26"/>
  <c r="X232" i="26"/>
  <c r="Y232" i="26" s="1"/>
  <c r="X1023" i="26"/>
  <c r="Y1023" i="26" s="1"/>
  <c r="Y469" i="26"/>
  <c r="Z261" i="26"/>
  <c r="X206" i="24"/>
  <c r="AE495" i="26"/>
  <c r="AB495" i="26"/>
  <c r="AD495" i="26"/>
  <c r="Z45" i="21"/>
  <c r="AA1037" i="26"/>
  <c r="AE1037" i="26" s="1"/>
  <c r="Z352" i="24"/>
  <c r="AA352" i="24"/>
  <c r="Z1043" i="26"/>
  <c r="AA1043" i="26"/>
  <c r="Y159" i="26"/>
  <c r="Z159" i="26" s="1"/>
  <c r="Y1004" i="26"/>
  <c r="Z1055" i="26"/>
  <c r="AA1055" i="26"/>
  <c r="Y233" i="26"/>
  <c r="Z233" i="26"/>
  <c r="BL1098" i="11"/>
  <c r="Y447" i="26"/>
  <c r="AA118" i="24"/>
  <c r="AF118" i="24" s="1"/>
  <c r="AB118" i="24"/>
  <c r="Y111" i="24"/>
  <c r="Z111" i="24" s="1"/>
  <c r="Y187" i="24"/>
  <c r="Y239" i="24"/>
  <c r="X200" i="24"/>
  <c r="Y200" i="24" s="1"/>
  <c r="X139" i="26"/>
  <c r="Y139" i="26" s="1"/>
  <c r="AD369" i="24"/>
  <c r="AD366" i="24"/>
  <c r="AD614" i="26"/>
  <c r="AD929" i="26"/>
  <c r="Z104" i="24"/>
  <c r="AF219" i="24"/>
  <c r="AB219" i="24"/>
  <c r="AD219" i="24" s="1"/>
  <c r="AA204" i="26"/>
  <c r="AE204" i="26" s="1"/>
  <c r="Z940" i="26"/>
  <c r="AA940" i="26" s="1"/>
  <c r="AE42" i="29"/>
  <c r="Z898" i="26"/>
  <c r="AA898" i="26" s="1"/>
  <c r="Z294" i="26"/>
  <c r="AA1097" i="26"/>
  <c r="AE1097" i="26" s="1"/>
  <c r="AB125" i="26"/>
  <c r="AD125" i="26" s="1"/>
  <c r="Y564" i="26"/>
  <c r="Z196" i="26"/>
  <c r="Y364" i="26"/>
  <c r="Z364" i="26" s="1"/>
  <c r="Y422" i="24"/>
  <c r="Y596" i="26"/>
  <c r="Z596" i="26" s="1"/>
  <c r="Y349" i="26"/>
  <c r="Z349" i="26" s="1"/>
  <c r="Y393" i="26"/>
  <c r="Z393" i="26" s="1"/>
  <c r="Z360" i="26"/>
  <c r="AA360" i="26" s="1"/>
  <c r="Y850" i="26"/>
  <c r="Z850" i="26" s="1"/>
  <c r="Z910" i="26"/>
  <c r="X428" i="24"/>
  <c r="Z433" i="26"/>
  <c r="Y620" i="26"/>
  <c r="Z620" i="26" s="1"/>
  <c r="Y837" i="26"/>
  <c r="X1201" i="26"/>
  <c r="Y1201" i="26" s="1"/>
  <c r="Y25" i="21"/>
  <c r="Z25" i="21" s="1"/>
  <c r="Y630" i="26"/>
  <c r="Z630" i="26" s="1"/>
  <c r="Y122" i="26"/>
  <c r="Z122" i="26" s="1"/>
  <c r="Y489" i="26"/>
  <c r="Z489" i="26" s="1"/>
  <c r="AB99" i="26"/>
  <c r="AD99" i="26" s="1"/>
  <c r="AE99" i="26"/>
  <c r="Z753" i="26"/>
  <c r="AA753" i="26" s="1"/>
  <c r="AA789" i="26"/>
  <c r="BL1052" i="19"/>
  <c r="BM1052" i="19" s="1"/>
  <c r="Z307" i="26"/>
  <c r="AA307" i="26" s="1"/>
  <c r="Z731" i="26"/>
  <c r="Z1104" i="26"/>
  <c r="Z791" i="26"/>
  <c r="AA791" i="26"/>
  <c r="Z948" i="26"/>
  <c r="AA948" i="26" s="1"/>
  <c r="AA914" i="26"/>
  <c r="Y48" i="29"/>
  <c r="Z48" i="29" s="1"/>
  <c r="AB36" i="29"/>
  <c r="AG36" i="29" s="1"/>
  <c r="Z51" i="34"/>
  <c r="Z23" i="29"/>
  <c r="Z22" i="34"/>
  <c r="AA22" i="34" s="1"/>
  <c r="Z20" i="29"/>
  <c r="Y913" i="26"/>
  <c r="X1060" i="26"/>
  <c r="Y1060" i="26" s="1"/>
  <c r="X426" i="26"/>
  <c r="Y426" i="26" s="1"/>
  <c r="X89" i="26"/>
  <c r="Y89" i="26" s="1"/>
  <c r="Z1071" i="26"/>
  <c r="Y693" i="26"/>
  <c r="Z273" i="26"/>
  <c r="AA273" i="26" s="1"/>
  <c r="X1020" i="26"/>
  <c r="Y1020" i="26" s="1"/>
  <c r="Z258" i="26"/>
  <c r="AA290" i="26"/>
  <c r="AE290" i="26"/>
  <c r="Z12" i="21"/>
  <c r="X29" i="24"/>
  <c r="Y29" i="24" s="1"/>
  <c r="AE1038" i="26"/>
  <c r="AB1038" i="26"/>
  <c r="AD1038" i="26" s="1"/>
  <c r="Z397" i="24"/>
  <c r="Y404" i="26"/>
  <c r="Y354" i="26"/>
  <c r="Y141" i="24"/>
  <c r="Z141" i="24"/>
  <c r="Y32" i="21"/>
  <c r="AF452" i="24"/>
  <c r="AG452" i="24" s="1"/>
  <c r="AE725" i="26"/>
  <c r="AF725" i="26" s="1"/>
  <c r="AA387" i="24"/>
  <c r="AB387" i="24" s="1"/>
  <c r="AD245" i="24"/>
  <c r="AD99" i="24"/>
  <c r="AF261" i="24"/>
  <c r="AG261" i="24" s="1"/>
  <c r="AD367" i="26"/>
  <c r="AE21" i="29"/>
  <c r="AD766" i="26"/>
  <c r="AE119" i="26"/>
  <c r="AF119" i="26" s="1"/>
  <c r="AA1049" i="26"/>
  <c r="AE1049" i="26" s="1"/>
  <c r="AD781" i="26"/>
  <c r="AA126" i="26"/>
  <c r="AE126" i="26" s="1"/>
  <c r="AB224" i="26"/>
  <c r="AB62" i="34"/>
  <c r="AG62" i="34" s="1"/>
  <c r="Z866" i="26"/>
  <c r="Z361" i="26"/>
  <c r="AA361" i="26" s="1"/>
  <c r="Z732" i="26"/>
  <c r="Z597" i="26"/>
  <c r="AA597" i="26" s="1"/>
  <c r="AA726" i="26"/>
  <c r="AE726" i="26"/>
  <c r="Z71" i="26"/>
  <c r="Y240" i="26"/>
  <c r="AA568" i="26"/>
  <c r="AE568" i="26" s="1"/>
  <c r="AA27" i="34"/>
  <c r="AB27" i="34" s="1"/>
  <c r="Z89" i="24"/>
  <c r="AA89" i="24" s="1"/>
  <c r="X208" i="24"/>
  <c r="Y525" i="26"/>
  <c r="Z525" i="26" s="1"/>
  <c r="Z542" i="26"/>
  <c r="Z19" i="26"/>
  <c r="Y493" i="26"/>
  <c r="AA1065" i="26"/>
  <c r="Y67" i="24"/>
  <c r="Y61" i="26"/>
  <c r="Z61" i="26" s="1"/>
  <c r="Z718" i="26"/>
  <c r="X443" i="26"/>
  <c r="Y724" i="26"/>
  <c r="Z724" i="26" s="1"/>
  <c r="Z767" i="26"/>
  <c r="AA767" i="26"/>
  <c r="X423" i="24"/>
  <c r="Y612" i="26"/>
  <c r="Z612" i="26" s="1"/>
  <c r="Y133" i="26"/>
  <c r="Y184" i="26"/>
  <c r="Z184" i="26" s="1"/>
  <c r="Z714" i="26"/>
  <c r="Z773" i="26"/>
  <c r="AA773" i="26" s="1"/>
  <c r="Z813" i="26"/>
  <c r="Z245" i="26"/>
  <c r="AA245" i="26" s="1"/>
  <c r="AA740" i="26"/>
  <c r="Z740" i="26"/>
  <c r="Z706" i="26"/>
  <c r="Z586" i="26"/>
  <c r="AA586" i="26" s="1"/>
  <c r="Z466" i="26"/>
  <c r="AA466" i="26" s="1"/>
  <c r="Z295" i="26"/>
  <c r="AA295" i="26" s="1"/>
  <c r="AA571" i="26"/>
  <c r="AE571" i="26" s="1"/>
  <c r="AA17" i="21"/>
  <c r="AB17" i="21" s="1"/>
  <c r="Z921" i="26"/>
  <c r="AA921" i="26" s="1"/>
  <c r="AA446" i="26"/>
  <c r="AE446" i="26" s="1"/>
  <c r="Z576" i="26"/>
  <c r="AA576" i="26" s="1"/>
  <c r="Y47" i="29"/>
  <c r="Z47" i="29" s="1"/>
  <c r="AA25" i="29"/>
  <c r="Y54" i="34"/>
  <c r="Z54" i="34"/>
  <c r="AA54" i="34" s="1"/>
  <c r="Z19" i="34"/>
  <c r="AA19" i="34" s="1"/>
  <c r="Z12" i="34"/>
  <c r="AA12" i="34" s="1"/>
  <c r="Y994" i="26"/>
  <c r="Z994" i="26" s="1"/>
  <c r="X1082" i="26"/>
  <c r="Y1082" i="26" s="1"/>
  <c r="X646" i="26"/>
  <c r="Z1072" i="26"/>
  <c r="X425" i="26"/>
  <c r="Y690" i="26"/>
  <c r="Z690" i="26" s="1"/>
  <c r="Y629" i="26"/>
  <c r="X422" i="26"/>
  <c r="X334" i="26"/>
  <c r="Y334" i="26" s="1"/>
  <c r="Z241" i="26"/>
  <c r="X128" i="26"/>
  <c r="X188" i="26"/>
  <c r="Y188" i="26" s="1"/>
  <c r="Z63" i="26"/>
  <c r="AA63" i="26" s="1"/>
  <c r="Y64" i="21"/>
  <c r="X63" i="24"/>
  <c r="Y63" i="24" s="1"/>
  <c r="AA226" i="26"/>
  <c r="AB226" i="26" s="1"/>
  <c r="AE226" i="26"/>
  <c r="AA374" i="26"/>
  <c r="AE374" i="26" s="1"/>
  <c r="AB374" i="26"/>
  <c r="Z33" i="34"/>
  <c r="AA33" i="34" s="1"/>
  <c r="Y686" i="26"/>
  <c r="Z686" i="26" s="1"/>
  <c r="Z475" i="26"/>
  <c r="AA475" i="26" s="1"/>
  <c r="Y237" i="26"/>
  <c r="Y266" i="26"/>
  <c r="Z266" i="26" s="1"/>
  <c r="X192" i="24"/>
  <c r="X266" i="24"/>
  <c r="X655" i="26"/>
  <c r="Y655" i="26" s="1"/>
  <c r="X454" i="24"/>
  <c r="Y454" i="24" s="1"/>
  <c r="Y540" i="26"/>
  <c r="AA288" i="26"/>
  <c r="AE288" i="26" s="1"/>
  <c r="AA47" i="24"/>
  <c r="AE168" i="26"/>
  <c r="AB168" i="26"/>
  <c r="AD168" i="26" s="1"/>
  <c r="AB176" i="26"/>
  <c r="AD176" i="26" s="1"/>
  <c r="Y589" i="26"/>
  <c r="AA49" i="24"/>
  <c r="AB49" i="24" s="1"/>
  <c r="Y201" i="26"/>
  <c r="Z201" i="26" s="1"/>
  <c r="Y205" i="26"/>
  <c r="Y324" i="26"/>
  <c r="Z324" i="26"/>
  <c r="Y356" i="26"/>
  <c r="Z356" i="26"/>
  <c r="Z1068" i="26"/>
  <c r="AA1068" i="26" s="1"/>
  <c r="Y420" i="24"/>
  <c r="Y436" i="24"/>
  <c r="Z436" i="24" s="1"/>
  <c r="Y73" i="26"/>
  <c r="Z73" i="26" s="1"/>
  <c r="Z88" i="26"/>
  <c r="AA88" i="26" s="1"/>
  <c r="Y280" i="26"/>
  <c r="Y71" i="24"/>
  <c r="Y169" i="26"/>
  <c r="Z169" i="26" s="1"/>
  <c r="Z147" i="26"/>
  <c r="AA147" i="26" s="1"/>
  <c r="Z635" i="26"/>
  <c r="AA635" i="26" s="1"/>
  <c r="AA675" i="26"/>
  <c r="AA779" i="26"/>
  <c r="AE779" i="26" s="1"/>
  <c r="AA1012" i="26"/>
  <c r="AB1012" i="26" s="1"/>
  <c r="AD1012" i="26" s="1"/>
  <c r="AE1012" i="26"/>
  <c r="BM1080" i="19"/>
  <c r="BO1080" i="19" s="1"/>
  <c r="Z365" i="26"/>
  <c r="AA365" i="26" s="1"/>
  <c r="Y264" i="26"/>
  <c r="Z264" i="26" s="1"/>
  <c r="Z464" i="26"/>
  <c r="AA464" i="26" s="1"/>
  <c r="AE464" i="26" s="1"/>
  <c r="Z708" i="26"/>
  <c r="Z918" i="26"/>
  <c r="Z806" i="26"/>
  <c r="AA806" i="26" s="1"/>
  <c r="Z587" i="26"/>
  <c r="AA587" i="26" s="1"/>
  <c r="Z85" i="24"/>
  <c r="AA85" i="24" s="1"/>
  <c r="AA667" i="26"/>
  <c r="AB667" i="26" s="1"/>
  <c r="AD667" i="26" s="1"/>
  <c r="Z852" i="26"/>
  <c r="Z744" i="26"/>
  <c r="AA744" i="26" s="1"/>
  <c r="AE744" i="26" s="1"/>
  <c r="Z102" i="26"/>
  <c r="AA102" i="26" s="1"/>
  <c r="Y700" i="26"/>
  <c r="Z700" i="26" s="1"/>
  <c r="Z900" i="26"/>
  <c r="Y590" i="26"/>
  <c r="Z935" i="26"/>
  <c r="AA935" i="26" s="1"/>
  <c r="Z407" i="26"/>
  <c r="AA407" i="26"/>
  <c r="Z71" i="34"/>
  <c r="Y933" i="26"/>
  <c r="Y995" i="26"/>
  <c r="Z995" i="26" s="1"/>
  <c r="Y905" i="26"/>
  <c r="X717" i="26"/>
  <c r="X1064" i="26"/>
  <c r="Y1064" i="26" s="1"/>
  <c r="X428" i="26"/>
  <c r="X114" i="26"/>
  <c r="X300" i="26"/>
  <c r="Y300" i="26" s="1"/>
  <c r="Y179" i="26"/>
  <c r="Z179" i="26" s="1"/>
  <c r="Z55" i="26"/>
  <c r="AA55" i="26" s="1"/>
  <c r="AE55" i="26" s="1"/>
  <c r="Z306" i="26"/>
  <c r="AA306" i="26" s="1"/>
  <c r="X421" i="24"/>
  <c r="Y421" i="24"/>
  <c r="AA923" i="26"/>
  <c r="AB923" i="26" s="1"/>
  <c r="BK1047" i="11"/>
  <c r="BL1047" i="11" s="1"/>
  <c r="Z288" i="24"/>
  <c r="Z1042" i="26"/>
  <c r="Y455" i="24"/>
  <c r="Z455" i="24"/>
  <c r="Y34" i="24"/>
  <c r="Z34" i="24" s="1"/>
  <c r="X163" i="24"/>
  <c r="Y163" i="24" s="1"/>
  <c r="X265" i="24"/>
  <c r="Y265" i="24"/>
  <c r="W399" i="24"/>
  <c r="U101" i="24"/>
  <c r="BL16" i="19"/>
  <c r="BO16" i="19" s="1"/>
  <c r="AD75" i="26"/>
  <c r="AE292" i="26"/>
  <c r="AF292" i="26" s="1"/>
  <c r="AA25" i="34"/>
  <c r="AB25" i="34" s="1"/>
  <c r="AG25" i="34" s="1"/>
  <c r="Z807" i="26"/>
  <c r="AE301" i="26"/>
  <c r="AA130" i="26"/>
  <c r="AE130" i="26" s="1"/>
  <c r="AA416" i="24"/>
  <c r="AE470" i="26"/>
  <c r="AF470" i="26" s="1"/>
  <c r="AE960" i="26"/>
  <c r="AA798" i="26"/>
  <c r="AB798" i="26" s="1"/>
  <c r="AD798" i="26" s="1"/>
  <c r="AE414" i="26"/>
  <c r="AA761" i="26"/>
  <c r="AA39" i="24"/>
  <c r="AA136" i="26"/>
  <c r="AB136" i="26" s="1"/>
  <c r="AD136" i="26" s="1"/>
  <c r="AB414" i="26"/>
  <c r="AD414" i="26" s="1"/>
  <c r="AE199" i="26"/>
  <c r="Z238" i="26"/>
  <c r="AA238" i="26" s="1"/>
  <c r="Z57" i="24"/>
  <c r="AA57" i="24" s="1"/>
  <c r="AA152" i="26"/>
  <c r="AE152" i="26" s="1"/>
  <c r="Y172" i="26"/>
  <c r="Z821" i="26"/>
  <c r="AA821" i="26" s="1"/>
  <c r="Y197" i="26"/>
  <c r="Z385" i="26"/>
  <c r="AA41" i="24"/>
  <c r="AF41" i="24" s="1"/>
  <c r="AA305" i="26"/>
  <c r="AG39" i="29"/>
  <c r="AA730" i="26"/>
  <c r="AB730" i="26" s="1"/>
  <c r="Z67" i="26"/>
  <c r="Z35" i="24"/>
  <c r="AA757" i="26"/>
  <c r="AB757" i="26" s="1"/>
  <c r="AB41" i="29"/>
  <c r="AC41" i="29" s="1"/>
  <c r="AE41" i="29" s="1"/>
  <c r="Z719" i="26"/>
  <c r="AA127" i="26"/>
  <c r="AB127" i="26" s="1"/>
  <c r="AD127" i="26" s="1"/>
  <c r="Z681" i="26"/>
  <c r="Z215" i="26"/>
  <c r="AA215" i="26" s="1"/>
  <c r="Y181" i="26"/>
  <c r="Z666" i="26"/>
  <c r="AA666" i="26" s="1"/>
  <c r="X668" i="26"/>
  <c r="Z223" i="26"/>
  <c r="Z211" i="26"/>
  <c r="Y153" i="26"/>
  <c r="Y524" i="26"/>
  <c r="Y676" i="26"/>
  <c r="Z676" i="26" s="1"/>
  <c r="Y326" i="26"/>
  <c r="AC39" i="29"/>
  <c r="AE39" i="29" s="1"/>
  <c r="Y991" i="26"/>
  <c r="Y580" i="26"/>
  <c r="Z580" i="26" s="1"/>
  <c r="Y456" i="24"/>
  <c r="Z456" i="24" s="1"/>
  <c r="Z448" i="26"/>
  <c r="Y177" i="26"/>
  <c r="Z177" i="26" s="1"/>
  <c r="X802" i="26"/>
  <c r="Y802" i="26" s="1"/>
  <c r="Y959" i="26"/>
  <c r="X557" i="26"/>
  <c r="BL1060" i="19"/>
  <c r="BM1060" i="19" s="1"/>
  <c r="BO1060" i="19" s="1"/>
  <c r="AA830" i="26"/>
  <c r="AB830" i="26" s="1"/>
  <c r="Y135" i="26"/>
  <c r="Y75" i="24"/>
  <c r="Y31" i="24"/>
  <c r="AB48" i="34"/>
  <c r="AC48" i="34" s="1"/>
  <c r="AE48" i="34" s="1"/>
  <c r="Y137" i="26"/>
  <c r="Y141" i="26"/>
  <c r="Y944" i="26"/>
  <c r="X348" i="26"/>
  <c r="Y843" i="26"/>
  <c r="Z843" i="26" s="1"/>
  <c r="Y140" i="26"/>
  <c r="Y409" i="26"/>
  <c r="Y869" i="26"/>
  <c r="AE484" i="26"/>
  <c r="AF484" i="26" s="1"/>
  <c r="Y33" i="24"/>
  <c r="Z650" i="26"/>
  <c r="Y332" i="26"/>
  <c r="Z59" i="26"/>
  <c r="AA59" i="26" s="1"/>
  <c r="Y205" i="24"/>
  <c r="Z205" i="24" s="1"/>
  <c r="Z997" i="26"/>
  <c r="AA997" i="26" s="1"/>
  <c r="X556" i="26"/>
  <c r="Z53" i="26"/>
  <c r="AA53" i="26" s="1"/>
  <c r="Y106" i="26"/>
  <c r="X981" i="26"/>
  <c r="Y981" i="26" s="1"/>
  <c r="Y81" i="26"/>
  <c r="Z346" i="26"/>
  <c r="AA442" i="26"/>
  <c r="AE442" i="26" s="1"/>
  <c r="Y811" i="26"/>
  <c r="Y1204" i="26"/>
  <c r="X588" i="26"/>
  <c r="X132" i="26"/>
  <c r="Y132" i="26" s="1"/>
  <c r="Y19" i="21"/>
  <c r="Z1202" i="26"/>
  <c r="AA483" i="26"/>
  <c r="AB483" i="26" s="1"/>
  <c r="AA210" i="26"/>
  <c r="AE210" i="26" s="1"/>
  <c r="Z877" i="26"/>
  <c r="AA877" i="26" s="1"/>
  <c r="AA715" i="26"/>
  <c r="Z749" i="26"/>
  <c r="AA749" i="26" s="1"/>
  <c r="Z191" i="26"/>
  <c r="AA996" i="26"/>
  <c r="AB996" i="26" s="1"/>
  <c r="Z626" i="26"/>
  <c r="AA626" i="26" s="1"/>
  <c r="Z704" i="26"/>
  <c r="Z544" i="26"/>
  <c r="AA271" i="26"/>
  <c r="AB271" i="26" s="1"/>
  <c r="AD271" i="26" s="1"/>
  <c r="Y198" i="24"/>
  <c r="Z198" i="24" s="1"/>
  <c r="AH43" i="21"/>
  <c r="AA355" i="26"/>
  <c r="Y765" i="26"/>
  <c r="Y786" i="26"/>
  <c r="Y862" i="26"/>
  <c r="X966" i="26"/>
  <c r="Y966" i="26" s="1"/>
  <c r="Z872" i="26"/>
  <c r="Y904" i="26"/>
  <c r="X1034" i="26"/>
  <c r="X69" i="24"/>
  <c r="AE75" i="26"/>
  <c r="AF75" i="26" s="1"/>
  <c r="Z339" i="26"/>
  <c r="AA339" i="26" s="1"/>
  <c r="Y359" i="26"/>
  <c r="Y638" i="26"/>
  <c r="Z638" i="26" s="1"/>
  <c r="Z1028" i="26"/>
  <c r="BK1046" i="19"/>
  <c r="Y951" i="26"/>
  <c r="Z80" i="26"/>
  <c r="Y287" i="26"/>
  <c r="Y741" i="26"/>
  <c r="Y687" i="26"/>
  <c r="Y907" i="26"/>
  <c r="Z957" i="26"/>
  <c r="Z989" i="26"/>
  <c r="AA989" i="26" s="1"/>
  <c r="X1013" i="26"/>
  <c r="Z366" i="26"/>
  <c r="Y574" i="26"/>
  <c r="X652" i="26"/>
  <c r="Y652" i="26" s="1"/>
  <c r="Y190" i="26"/>
  <c r="Z190" i="26" s="1"/>
  <c r="Y384" i="26"/>
  <c r="Y689" i="26"/>
  <c r="X748" i="26"/>
  <c r="Y748" i="26" s="1"/>
  <c r="Y745" i="26"/>
  <c r="Y1089" i="26"/>
  <c r="Y962" i="26"/>
  <c r="Z1010" i="26"/>
  <c r="AA1010" i="26" s="1"/>
  <c r="Y212" i="24"/>
  <c r="Y728" i="26"/>
  <c r="BL1094" i="19"/>
  <c r="BM1094" i="19" s="1"/>
  <c r="Y796" i="26"/>
  <c r="Y547" i="26"/>
  <c r="Z547" i="26" s="1"/>
  <c r="Y884" i="26"/>
  <c r="Y594" i="26"/>
  <c r="Y971" i="26"/>
  <c r="Z971" i="26" s="1"/>
  <c r="BK1100" i="11"/>
  <c r="Y1021" i="26"/>
  <c r="Z697" i="26"/>
  <c r="V43" i="34"/>
  <c r="X43" i="34" s="1"/>
  <c r="Y26" i="29"/>
  <c r="AA64" i="34"/>
  <c r="V40" i="34"/>
  <c r="X40" i="34" s="1"/>
  <c r="Y30" i="34"/>
  <c r="Y14" i="34"/>
  <c r="X963" i="26"/>
  <c r="Y947" i="26"/>
  <c r="X824" i="26"/>
  <c r="Y824" i="26" s="1"/>
  <c r="W582" i="26"/>
  <c r="X639" i="26"/>
  <c r="W707" i="26"/>
  <c r="Z529" i="26"/>
  <c r="AA529" i="26" s="1"/>
  <c r="AA45" i="21"/>
  <c r="BL1060" i="11"/>
  <c r="Y27" i="21"/>
  <c r="Y363" i="24"/>
  <c r="Y344" i="24"/>
  <c r="BF1052" i="11"/>
  <c r="BG1052" i="11"/>
  <c r="S62" i="24"/>
  <c r="T62" i="24"/>
  <c r="U62" i="24" s="1"/>
  <c r="T92" i="24"/>
  <c r="S92" i="24"/>
  <c r="Y155" i="24"/>
  <c r="S183" i="24"/>
  <c r="T183" i="24"/>
  <c r="U183" i="24" s="1"/>
  <c r="Y251" i="24"/>
  <c r="Z252" i="24"/>
  <c r="S268" i="24"/>
  <c r="T268" i="24"/>
  <c r="S272" i="24"/>
  <c r="T272" i="24"/>
  <c r="S295" i="24"/>
  <c r="T295" i="24"/>
  <c r="Y303" i="24"/>
  <c r="T332" i="24"/>
  <c r="U332" i="24" s="1"/>
  <c r="S332" i="24"/>
  <c r="Y448" i="24"/>
  <c r="S101" i="26"/>
  <c r="T101" i="26"/>
  <c r="U101" i="26" s="1"/>
  <c r="S118" i="26"/>
  <c r="T118" i="26"/>
  <c r="Y388" i="26"/>
  <c r="S429" i="26"/>
  <c r="T429" i="26"/>
  <c r="S445" i="26"/>
  <c r="T445" i="26"/>
  <c r="S450" i="26"/>
  <c r="T450" i="26"/>
  <c r="U450" i="26" s="1"/>
  <c r="W488" i="26"/>
  <c r="U488" i="26"/>
  <c r="U491" i="26"/>
  <c r="W491" i="26" s="1"/>
  <c r="S607" i="26"/>
  <c r="T607" i="26"/>
  <c r="S660" i="26"/>
  <c r="T660" i="26"/>
  <c r="Y758" i="26"/>
  <c r="Z930" i="26"/>
  <c r="AB1125" i="26"/>
  <c r="AF1125" i="26" s="1"/>
  <c r="X34" i="21"/>
  <c r="X30" i="21"/>
  <c r="X22" i="21"/>
  <c r="Y316" i="26"/>
  <c r="Z316" i="26" s="1"/>
  <c r="X360" i="24"/>
  <c r="BJ1095" i="11"/>
  <c r="BF1066" i="19"/>
  <c r="BG1066" i="19"/>
  <c r="T74" i="24"/>
  <c r="S74" i="24"/>
  <c r="S88" i="24"/>
  <c r="T88" i="24"/>
  <c r="S100" i="24"/>
  <c r="T110" i="24"/>
  <c r="U110" i="24" s="1"/>
  <c r="S110" i="24"/>
  <c r="S130" i="24"/>
  <c r="W130" i="24"/>
  <c r="S159" i="24"/>
  <c r="T159" i="24"/>
  <c r="T190" i="24"/>
  <c r="S190" i="24"/>
  <c r="S192" i="24"/>
  <c r="S216" i="24"/>
  <c r="W270" i="24"/>
  <c r="T271" i="24"/>
  <c r="S271" i="24"/>
  <c r="Y275" i="24"/>
  <c r="S283" i="24"/>
  <c r="T283" i="24"/>
  <c r="S300" i="24"/>
  <c r="T300" i="24"/>
  <c r="U300" i="24" s="1"/>
  <c r="W312" i="24"/>
  <c r="S331" i="24"/>
  <c r="T331" i="24"/>
  <c r="U331" i="24" s="1"/>
  <c r="W332" i="24"/>
  <c r="S336" i="24"/>
  <c r="T336" i="24"/>
  <c r="U336" i="24" s="1"/>
  <c r="Y339" i="24"/>
  <c r="W384" i="24"/>
  <c r="W389" i="24"/>
  <c r="S392" i="24"/>
  <c r="T392" i="24"/>
  <c r="S401" i="24"/>
  <c r="T401" i="24"/>
  <c r="U401" i="24" s="1"/>
  <c r="Y404" i="24"/>
  <c r="W427" i="24"/>
  <c r="Y449" i="24"/>
  <c r="AE44" i="21"/>
  <c r="AB41" i="21"/>
  <c r="AB38" i="21"/>
  <c r="W60" i="26"/>
  <c r="S87" i="26"/>
  <c r="T87" i="26"/>
  <c r="T95" i="26"/>
  <c r="S95" i="26"/>
  <c r="W101" i="26"/>
  <c r="T220" i="26"/>
  <c r="S220" i="26"/>
  <c r="W242" i="26"/>
  <c r="X263" i="26"/>
  <c r="Y263" i="26" s="1"/>
  <c r="W277" i="26"/>
  <c r="S296" i="26"/>
  <c r="T296" i="26"/>
  <c r="U296" i="26" s="1"/>
  <c r="T308" i="26"/>
  <c r="S308" i="26"/>
  <c r="T322" i="26"/>
  <c r="S322" i="26"/>
  <c r="W336" i="26"/>
  <c r="W379" i="26"/>
  <c r="U440" i="26"/>
  <c r="W440" i="26" s="1"/>
  <c r="W450" i="26"/>
  <c r="T454" i="26"/>
  <c r="S454" i="26"/>
  <c r="W455" i="26"/>
  <c r="U478" i="26"/>
  <c r="W478" i="26"/>
  <c r="S583" i="26"/>
  <c r="T583" i="26"/>
  <c r="T664" i="26"/>
  <c r="S664" i="26"/>
  <c r="W785" i="26"/>
  <c r="W897" i="26"/>
  <c r="W980" i="26"/>
  <c r="AF1121" i="26"/>
  <c r="W1200" i="26"/>
  <c r="W1212" i="26"/>
  <c r="V35" i="29"/>
  <c r="X35" i="29" s="1"/>
  <c r="W362" i="24"/>
  <c r="W258" i="24"/>
  <c r="BJ1080" i="11"/>
  <c r="BJ13" i="11"/>
  <c r="X46" i="21"/>
  <c r="AA695" i="26"/>
  <c r="AB41" i="34"/>
  <c r="Y304" i="26"/>
  <c r="AD292" i="26"/>
  <c r="Y805" i="26"/>
  <c r="AE83" i="26"/>
  <c r="AF83" i="26" s="1"/>
  <c r="Z651" i="26"/>
  <c r="Y621" i="26"/>
  <c r="AE983" i="26"/>
  <c r="AF983" i="26" s="1"/>
  <c r="AD470" i="26"/>
  <c r="AA192" i="26"/>
  <c r="AE192" i="26" s="1"/>
  <c r="AA217" i="24"/>
  <c r="AB217" i="24" s="1"/>
  <c r="AC62" i="34"/>
  <c r="AE62" i="34" s="1"/>
  <c r="AG42" i="29"/>
  <c r="AH42" i="29" s="1"/>
  <c r="AF65" i="24"/>
  <c r="AB1105" i="26"/>
  <c r="AD1105" i="26" s="1"/>
  <c r="AD484" i="26"/>
  <c r="Z376" i="24"/>
  <c r="Z103" i="24"/>
  <c r="Y557" i="26"/>
  <c r="Z604" i="26"/>
  <c r="AE125" i="26"/>
  <c r="AF125" i="26" s="1"/>
  <c r="BN1054" i="11"/>
  <c r="BP1054" i="11" s="1"/>
  <c r="Z212" i="26"/>
  <c r="AA212" i="26" s="1"/>
  <c r="Z51" i="24"/>
  <c r="AA51" i="24" s="1"/>
  <c r="Z377" i="26"/>
  <c r="Z318" i="26"/>
  <c r="Z144" i="26"/>
  <c r="AA144" i="26" s="1"/>
  <c r="AA200" i="26"/>
  <c r="AB200" i="26" s="1"/>
  <c r="Z885" i="26"/>
  <c r="Z1204" i="26"/>
  <c r="Z882" i="26"/>
  <c r="Z61" i="24"/>
  <c r="AA61" i="24" s="1"/>
  <c r="Y97" i="26"/>
  <c r="Z97" i="26" s="1"/>
  <c r="Z209" i="26"/>
  <c r="AA13" i="29"/>
  <c r="Z96" i="26"/>
  <c r="Y23" i="24"/>
  <c r="Z23" i="24" s="1"/>
  <c r="Z381" i="26"/>
  <c r="AA1017" i="26"/>
  <c r="AB1017" i="26" s="1"/>
  <c r="Z906" i="26"/>
  <c r="AA928" i="26"/>
  <c r="AB928" i="26" s="1"/>
  <c r="AA319" i="26"/>
  <c r="AB319" i="26" s="1"/>
  <c r="Y161" i="26"/>
  <c r="Z161" i="26" s="1"/>
  <c r="AA575" i="26"/>
  <c r="AB575" i="26" s="1"/>
  <c r="Z97" i="24"/>
  <c r="Y950" i="26"/>
  <c r="Z257" i="26"/>
  <c r="Z683" i="26"/>
  <c r="Z16" i="26"/>
  <c r="AA16" i="26" s="1"/>
  <c r="X77" i="24"/>
  <c r="Z741" i="26"/>
  <c r="Z739" i="26"/>
  <c r="X129" i="26"/>
  <c r="Y1029" i="26"/>
  <c r="Y919" i="26"/>
  <c r="Y145" i="26"/>
  <c r="Z43" i="24"/>
  <c r="Y901" i="26"/>
  <c r="Z901" i="26" s="1"/>
  <c r="X350" i="26"/>
  <c r="Z1079" i="26"/>
  <c r="X189" i="26"/>
  <c r="BK1064" i="19"/>
  <c r="Z623" i="26"/>
  <c r="AA623" i="26" s="1"/>
  <c r="Y925" i="26"/>
  <c r="X55" i="24"/>
  <c r="BL1056" i="11"/>
  <c r="AA799" i="26"/>
  <c r="AA804" i="26"/>
  <c r="AE804" i="26" s="1"/>
  <c r="AA70" i="26"/>
  <c r="AA702" i="26"/>
  <c r="AA743" i="26"/>
  <c r="AA794" i="26"/>
  <c r="AB794" i="26" s="1"/>
  <c r="Z756" i="26"/>
  <c r="Z100" i="24"/>
  <c r="AA100" i="24" s="1"/>
  <c r="Z413" i="26"/>
  <c r="Z378" i="26"/>
  <c r="Z1024" i="26"/>
  <c r="AA1024" i="26" s="1"/>
  <c r="Z871" i="26"/>
  <c r="Y780" i="26"/>
  <c r="Z780" i="26" s="1"/>
  <c r="Z1057" i="26"/>
  <c r="AA1057" i="26" s="1"/>
  <c r="AA21" i="34"/>
  <c r="Z230" i="26"/>
  <c r="Y654" i="26"/>
  <c r="Y674" i="26"/>
  <c r="Y98" i="24"/>
  <c r="Z98" i="24" s="1"/>
  <c r="Z151" i="26"/>
  <c r="AA151" i="26" s="1"/>
  <c r="Y216" i="26"/>
  <c r="Y1207" i="26"/>
  <c r="Z419" i="26"/>
  <c r="AA419" i="26" s="1"/>
  <c r="Z528" i="26"/>
  <c r="Y723" i="26"/>
  <c r="Z723" i="26" s="1"/>
  <c r="BL1049" i="19"/>
  <c r="BM1049" i="19" s="1"/>
  <c r="X49" i="29"/>
  <c r="Y1087" i="26"/>
  <c r="X476" i="26"/>
  <c r="Y476" i="26" s="1"/>
  <c r="Y323" i="24"/>
  <c r="Z323" i="24" s="1"/>
  <c r="Y231" i="24"/>
  <c r="Y316" i="24"/>
  <c r="Z404" i="24"/>
  <c r="Y242" i="24"/>
  <c r="Z242" i="24" s="1"/>
  <c r="Y154" i="24"/>
  <c r="BF16" i="11"/>
  <c r="BG16" i="11"/>
  <c r="BG1078" i="11"/>
  <c r="BF1078" i="11"/>
  <c r="BJ1059" i="11"/>
  <c r="BG1051" i="19"/>
  <c r="BF1081" i="19"/>
  <c r="BG1081" i="19"/>
  <c r="BJ1095" i="19"/>
  <c r="T30" i="24"/>
  <c r="U30" i="24" s="1"/>
  <c r="S30" i="24"/>
  <c r="T87" i="24"/>
  <c r="U87" i="24" s="1"/>
  <c r="S87" i="24"/>
  <c r="W95" i="24"/>
  <c r="S104" i="24"/>
  <c r="T108" i="24"/>
  <c r="S108" i="24"/>
  <c r="W110" i="24"/>
  <c r="S112" i="24"/>
  <c r="W113" i="24"/>
  <c r="W119" i="24"/>
  <c r="S128" i="24"/>
  <c r="W131" i="24"/>
  <c r="W135" i="24"/>
  <c r="W143" i="24"/>
  <c r="W150" i="24"/>
  <c r="W156" i="24"/>
  <c r="T164" i="24"/>
  <c r="S164" i="24"/>
  <c r="W166" i="24"/>
  <c r="S168" i="24"/>
  <c r="W169" i="24"/>
  <c r="T172" i="24"/>
  <c r="S172" i="24"/>
  <c r="S189" i="24"/>
  <c r="T189" i="24"/>
  <c r="W227" i="24"/>
  <c r="S232" i="24"/>
  <c r="W236" i="24"/>
  <c r="W255" i="24"/>
  <c r="W263" i="24"/>
  <c r="W300" i="24"/>
  <c r="S304" i="24"/>
  <c r="T304" i="24"/>
  <c r="U304" i="24" s="1"/>
  <c r="W328" i="24"/>
  <c r="W331" i="24"/>
  <c r="W336" i="24"/>
  <c r="W347" i="24"/>
  <c r="W359" i="24"/>
  <c r="S397" i="24"/>
  <c r="W401" i="24"/>
  <c r="W412" i="24"/>
  <c r="S427" i="24"/>
  <c r="W431" i="24"/>
  <c r="W435" i="24"/>
  <c r="W439" i="24"/>
  <c r="Y450" i="24"/>
  <c r="X65" i="21"/>
  <c r="AG52" i="21"/>
  <c r="AH52" i="21" s="1"/>
  <c r="AE52" i="21"/>
  <c r="T26" i="21"/>
  <c r="U26" i="21"/>
  <c r="T23" i="26"/>
  <c r="U23" i="26" s="1"/>
  <c r="S23" i="26"/>
  <c r="W65" i="26"/>
  <c r="S107" i="26"/>
  <c r="T107" i="26"/>
  <c r="W150" i="26"/>
  <c r="T166" i="26"/>
  <c r="S166" i="26"/>
  <c r="S174" i="26"/>
  <c r="T174" i="26"/>
  <c r="S217" i="26"/>
  <c r="T217" i="26"/>
  <c r="S225" i="26"/>
  <c r="W229" i="26"/>
  <c r="W274" i="26"/>
  <c r="S276" i="26"/>
  <c r="T276" i="26"/>
  <c r="U276" i="26" s="1"/>
  <c r="S283" i="26"/>
  <c r="T283" i="26"/>
  <c r="U283" i="26" s="1"/>
  <c r="W284" i="26"/>
  <c r="W296" i="26"/>
  <c r="S298" i="26"/>
  <c r="T298" i="26"/>
  <c r="W311" i="26"/>
  <c r="S330" i="26"/>
  <c r="T330" i="26"/>
  <c r="S347" i="26"/>
  <c r="T347" i="26"/>
  <c r="W368" i="26"/>
  <c r="W395" i="26"/>
  <c r="S397" i="26"/>
  <c r="T397" i="26"/>
  <c r="S418" i="26"/>
  <c r="T418" i="26"/>
  <c r="W463" i="26"/>
  <c r="W480" i="26"/>
  <c r="U492" i="26"/>
  <c r="W492" i="26" s="1"/>
  <c r="T599" i="26"/>
  <c r="S599" i="26"/>
  <c r="W609" i="26"/>
  <c r="W619" i="26"/>
  <c r="W628" i="26"/>
  <c r="U628" i="26"/>
  <c r="T656" i="26"/>
  <c r="S656" i="26"/>
  <c r="T671" i="26"/>
  <c r="S671" i="26"/>
  <c r="Y842" i="26"/>
  <c r="Y958" i="26"/>
  <c r="Y1006" i="26"/>
  <c r="U1108" i="26"/>
  <c r="W1108" i="26" s="1"/>
  <c r="AE1118" i="26"/>
  <c r="AB1118" i="26"/>
  <c r="AD1118" i="26" s="1"/>
  <c r="AE1124" i="26"/>
  <c r="AF1124" i="26" s="1"/>
  <c r="AB1124" i="26"/>
  <c r="AD1124" i="26" s="1"/>
  <c r="AD1164" i="26"/>
  <c r="AF1164" i="26"/>
  <c r="V42" i="34"/>
  <c r="X42" i="34" s="1"/>
  <c r="W1083" i="26"/>
  <c r="Y605" i="26"/>
  <c r="AB65" i="34"/>
  <c r="AG65" i="34" s="1"/>
  <c r="AF39" i="24"/>
  <c r="AE1017" i="26"/>
  <c r="AA581" i="26"/>
  <c r="AG48" i="34"/>
  <c r="Y684" i="26"/>
  <c r="AA39" i="34"/>
  <c r="AA335" i="26"/>
  <c r="AE335" i="26" s="1"/>
  <c r="AA858" i="26"/>
  <c r="AE858" i="26" s="1"/>
  <c r="Y182" i="24"/>
  <c r="Z27" i="21"/>
  <c r="X446" i="24"/>
  <c r="Y446" i="24" s="1"/>
  <c r="X1032" i="26"/>
  <c r="Z1205" i="26"/>
  <c r="AA1205" i="26" s="1"/>
  <c r="AF1122" i="26"/>
  <c r="Z553" i="26"/>
  <c r="X377" i="24"/>
  <c r="Y377" i="24" s="1"/>
  <c r="Y327" i="24"/>
  <c r="Z231" i="24"/>
  <c r="Y256" i="24"/>
  <c r="Y54" i="24"/>
  <c r="BF1095" i="11"/>
  <c r="BG19" i="11"/>
  <c r="BF1096" i="11"/>
  <c r="BG1096" i="11"/>
  <c r="BH1096" i="11" s="1"/>
  <c r="BF1058" i="11"/>
  <c r="BG1058" i="11"/>
  <c r="BG1049" i="11"/>
  <c r="BG1047" i="19"/>
  <c r="BF1047" i="19"/>
  <c r="BJ1050" i="19"/>
  <c r="BJ1079" i="19"/>
  <c r="AF27" i="23"/>
  <c r="AF8" i="23" s="1"/>
  <c r="W30" i="24"/>
  <c r="W78" i="24"/>
  <c r="T84" i="24"/>
  <c r="S86" i="24"/>
  <c r="T86" i="24"/>
  <c r="W87" i="24"/>
  <c r="W94" i="24"/>
  <c r="S107" i="24"/>
  <c r="T107" i="24"/>
  <c r="U107" i="24" s="1"/>
  <c r="W114" i="24"/>
  <c r="W123" i="24"/>
  <c r="W129" i="24"/>
  <c r="S138" i="24"/>
  <c r="W142" i="24"/>
  <c r="S154" i="24"/>
  <c r="S162" i="24"/>
  <c r="W162" i="24"/>
  <c r="W170" i="24"/>
  <c r="S171" i="24"/>
  <c r="T171" i="24"/>
  <c r="U171" i="24" s="1"/>
  <c r="S176" i="24"/>
  <c r="W177" i="24"/>
  <c r="W179" i="24"/>
  <c r="T184" i="24"/>
  <c r="S184" i="24"/>
  <c r="W191" i="24"/>
  <c r="W228" i="24"/>
  <c r="S235" i="24"/>
  <c r="T254" i="24"/>
  <c r="U254" i="24" s="1"/>
  <c r="W260" i="24"/>
  <c r="T279" i="24"/>
  <c r="U279" i="24" s="1"/>
  <c r="S279" i="24"/>
  <c r="W284" i="24"/>
  <c r="S288" i="24"/>
  <c r="W304" i="24"/>
  <c r="S315" i="24"/>
  <c r="T315" i="24"/>
  <c r="W319" i="24"/>
  <c r="W335" i="24"/>
  <c r="W340" i="24"/>
  <c r="S343" i="24"/>
  <c r="T343" i="24"/>
  <c r="S367" i="24"/>
  <c r="T367" i="24"/>
  <c r="S371" i="24"/>
  <c r="T371" i="24"/>
  <c r="U371" i="24" s="1"/>
  <c r="S385" i="24"/>
  <c r="T385" i="24"/>
  <c r="U385" i="24" s="1"/>
  <c r="W400" i="24"/>
  <c r="W405" i="24"/>
  <c r="S408" i="24"/>
  <c r="T408" i="24"/>
  <c r="U408" i="24" s="1"/>
  <c r="S439" i="24"/>
  <c r="Y380" i="24"/>
  <c r="X47" i="21"/>
  <c r="T20" i="21"/>
  <c r="U20" i="21"/>
  <c r="W23" i="26"/>
  <c r="S110" i="26"/>
  <c r="T110" i="26"/>
  <c r="T171" i="26"/>
  <c r="S171" i="26"/>
  <c r="W276" i="26"/>
  <c r="W282" i="26"/>
  <c r="W283" i="26"/>
  <c r="T312" i="26"/>
  <c r="U312" i="26" s="1"/>
  <c r="S312" i="26"/>
  <c r="W372" i="26"/>
  <c r="U372" i="26"/>
  <c r="T435" i="26"/>
  <c r="S435" i="26"/>
  <c r="W472" i="26"/>
  <c r="AF500" i="26"/>
  <c r="AD500" i="26"/>
  <c r="S563" i="26"/>
  <c r="T563" i="26"/>
  <c r="W592" i="26"/>
  <c r="W642" i="26"/>
  <c r="S647" i="26"/>
  <c r="T647" i="26"/>
  <c r="X659" i="26"/>
  <c r="Y659" i="26" s="1"/>
  <c r="W833" i="26"/>
  <c r="W1036" i="26"/>
  <c r="W1078" i="26"/>
  <c r="AF1116" i="26"/>
  <c r="AD1120" i="26"/>
  <c r="AD1122" i="26"/>
  <c r="AD1123" i="26"/>
  <c r="AD1126" i="26"/>
  <c r="W1206" i="26"/>
  <c r="X31" i="21"/>
  <c r="X23" i="21"/>
  <c r="V17" i="29"/>
  <c r="X17" i="29" s="1"/>
  <c r="T45" i="21"/>
  <c r="T32" i="21"/>
  <c r="T63" i="21"/>
  <c r="AC37" i="21"/>
  <c r="AE37" i="21" s="1"/>
  <c r="S299" i="24"/>
  <c r="S323" i="24"/>
  <c r="S344" i="24"/>
  <c r="S368" i="24"/>
  <c r="S372" i="24"/>
  <c r="S393" i="24"/>
  <c r="S409" i="24"/>
  <c r="S200" i="24"/>
  <c r="AE39" i="21"/>
  <c r="S24" i="26"/>
  <c r="S57" i="26"/>
  <c r="S60" i="26"/>
  <c r="S99" i="26"/>
  <c r="S236" i="26"/>
  <c r="S295" i="26"/>
  <c r="S299" i="26"/>
  <c r="S346" i="26"/>
  <c r="S378" i="26"/>
  <c r="S420" i="26"/>
  <c r="S455" i="26"/>
  <c r="S575" i="26"/>
  <c r="S608" i="26"/>
  <c r="S643" i="26"/>
  <c r="S695" i="26"/>
  <c r="T705" i="26"/>
  <c r="T736" i="26"/>
  <c r="S744" i="26"/>
  <c r="S745" i="26"/>
  <c r="S751" i="26"/>
  <c r="S752" i="26"/>
  <c r="S766" i="26"/>
  <c r="S783" i="26"/>
  <c r="S786" i="26"/>
  <c r="S796" i="26"/>
  <c r="S813" i="26"/>
  <c r="T841" i="26"/>
  <c r="T861" i="26"/>
  <c r="T870" i="26"/>
  <c r="T873" i="26"/>
  <c r="S877" i="26"/>
  <c r="T880" i="26"/>
  <c r="S897" i="26"/>
  <c r="S899" i="26"/>
  <c r="S926" i="26"/>
  <c r="S927" i="26"/>
  <c r="T969" i="26"/>
  <c r="T979" i="26"/>
  <c r="S980" i="26"/>
  <c r="T984" i="26"/>
  <c r="S1008" i="26"/>
  <c r="S1072" i="26"/>
  <c r="T1088" i="26"/>
  <c r="S1091" i="26"/>
  <c r="S1094" i="26"/>
  <c r="S1121" i="26"/>
  <c r="T1211" i="26"/>
  <c r="T14" i="27"/>
  <c r="T24" i="27"/>
  <c r="T86" i="30"/>
  <c r="U38" i="29"/>
  <c r="U33" i="29"/>
  <c r="T12" i="34"/>
  <c r="U58" i="34"/>
  <c r="T48" i="34"/>
  <c r="X52" i="29"/>
  <c r="T49" i="21"/>
  <c r="T29" i="21"/>
  <c r="S785" i="26"/>
  <c r="T40" i="29"/>
  <c r="Y12" i="29"/>
  <c r="Z12" i="29" s="1"/>
  <c r="R459" i="35"/>
  <c r="S459" i="35" s="1"/>
  <c r="E460" i="35"/>
  <c r="T315" i="35"/>
  <c r="V315" i="35"/>
  <c r="O316" i="35" s="1"/>
  <c r="P316" i="35" s="1"/>
  <c r="G85" i="35"/>
  <c r="L85" i="35" s="1"/>
  <c r="Q84" i="35"/>
  <c r="Q431" i="35"/>
  <c r="G432" i="35"/>
  <c r="S409" i="35"/>
  <c r="R387" i="35"/>
  <c r="E388" i="35"/>
  <c r="Q339" i="35"/>
  <c r="G340" i="35"/>
  <c r="G292" i="35"/>
  <c r="L292" i="35" s="1"/>
  <c r="Q291" i="35"/>
  <c r="Q266" i="35"/>
  <c r="G267" i="35"/>
  <c r="R434" i="35"/>
  <c r="S434" i="35" s="1"/>
  <c r="L408" i="35"/>
  <c r="M408" i="35" s="1"/>
  <c r="R363" i="35"/>
  <c r="S363" i="35" s="1"/>
  <c r="R342" i="35"/>
  <c r="S342" i="35" s="1"/>
  <c r="R318" i="35"/>
  <c r="S318" i="35" s="1"/>
  <c r="R241" i="35"/>
  <c r="S241" i="35" s="1"/>
  <c r="M215" i="35"/>
  <c r="R162" i="35"/>
  <c r="S162" i="35" s="1"/>
  <c r="R110" i="35"/>
  <c r="S110" i="35" s="1"/>
  <c r="E111" i="35"/>
  <c r="W818" i="23"/>
  <c r="AH781" i="23"/>
  <c r="AC781" i="23"/>
  <c r="AE781" i="23" s="1"/>
  <c r="AH773" i="23"/>
  <c r="AC773" i="23"/>
  <c r="AE773" i="23" s="1"/>
  <c r="AH765" i="23"/>
  <c r="AC765" i="23"/>
  <c r="AE765" i="23" s="1"/>
  <c r="AG762" i="23"/>
  <c r="AB762" i="23"/>
  <c r="AC762" i="23" s="1"/>
  <c r="AG758" i="23"/>
  <c r="AB758" i="23"/>
  <c r="AC758" i="23" s="1"/>
  <c r="AG754" i="23"/>
  <c r="AB754" i="23"/>
  <c r="AG750" i="23"/>
  <c r="AB750" i="23"/>
  <c r="AG746" i="23"/>
  <c r="AB746" i="23"/>
  <c r="AC746" i="23" s="1"/>
  <c r="AG743" i="23"/>
  <c r="AB743" i="23"/>
  <c r="AC743" i="23" s="1"/>
  <c r="AG735" i="23"/>
  <c r="AB735" i="23"/>
  <c r="R506" i="35"/>
  <c r="S506" i="35" s="1"/>
  <c r="R386" i="35"/>
  <c r="S386" i="35" s="1"/>
  <c r="E364" i="35"/>
  <c r="M362" i="35"/>
  <c r="R242" i="35"/>
  <c r="E243" i="35"/>
  <c r="R216" i="35"/>
  <c r="S216" i="35" s="1"/>
  <c r="G189" i="35"/>
  <c r="L189" i="35" s="1"/>
  <c r="Q188" i="35"/>
  <c r="E164" i="35"/>
  <c r="R163" i="35"/>
  <c r="G136" i="35"/>
  <c r="L136" i="35" s="1"/>
  <c r="Q135" i="35"/>
  <c r="R60" i="35"/>
  <c r="S60" i="35" s="1"/>
  <c r="E61" i="35"/>
  <c r="G8" i="35"/>
  <c r="Q7" i="35"/>
  <c r="Y15" i="20"/>
  <c r="Z15" i="20" s="1"/>
  <c r="AH775" i="23"/>
  <c r="AC775" i="23"/>
  <c r="AE775" i="23" s="1"/>
  <c r="AH767" i="23"/>
  <c r="AC767" i="23"/>
  <c r="AE767" i="23" s="1"/>
  <c r="AG761" i="23"/>
  <c r="AB761" i="23"/>
  <c r="AG757" i="23"/>
  <c r="AB757" i="23"/>
  <c r="AC757" i="23" s="1"/>
  <c r="AG753" i="23"/>
  <c r="AB753" i="23"/>
  <c r="AC753" i="23" s="1"/>
  <c r="AG749" i="23"/>
  <c r="AB749" i="23"/>
  <c r="AG745" i="23"/>
  <c r="AB745" i="23"/>
  <c r="AG737" i="23"/>
  <c r="AC737" i="23"/>
  <c r="AB737" i="23"/>
  <c r="E507" i="35"/>
  <c r="M505" i="35"/>
  <c r="E483" i="35"/>
  <c r="M481" i="35"/>
  <c r="M385" i="35"/>
  <c r="E269" i="35"/>
  <c r="E217" i="35"/>
  <c r="R189" i="35"/>
  <c r="S189" i="35" s="1"/>
  <c r="R137" i="35"/>
  <c r="E138" i="35"/>
  <c r="L109" i="35"/>
  <c r="M109" i="35"/>
  <c r="W819" i="23"/>
  <c r="X816" i="23"/>
  <c r="AH777" i="23"/>
  <c r="AC777" i="23"/>
  <c r="AE777" i="23" s="1"/>
  <c r="AH769" i="23"/>
  <c r="AC769" i="23"/>
  <c r="AE769" i="23" s="1"/>
  <c r="AG760" i="23"/>
  <c r="AB760" i="23"/>
  <c r="AG756" i="23"/>
  <c r="AB756" i="23"/>
  <c r="AG752" i="23"/>
  <c r="AB752" i="23"/>
  <c r="AC752" i="23" s="1"/>
  <c r="AG748" i="23"/>
  <c r="AB748" i="23"/>
  <c r="AC748" i="23" s="1"/>
  <c r="AG739" i="23"/>
  <c r="AB739" i="23"/>
  <c r="M240" i="35"/>
  <c r="R190" i="35"/>
  <c r="E191" i="35"/>
  <c r="R86" i="35"/>
  <c r="E87" i="35"/>
  <c r="L59" i="35"/>
  <c r="M59" i="35" s="1"/>
  <c r="G35" i="35"/>
  <c r="Q34" i="35"/>
  <c r="AH779" i="23"/>
  <c r="AC779" i="23"/>
  <c r="AE779" i="23" s="1"/>
  <c r="AH771" i="23"/>
  <c r="AC771" i="23"/>
  <c r="AE771" i="23" s="1"/>
  <c r="AH763" i="23"/>
  <c r="AC763" i="23"/>
  <c r="AE763" i="23" s="1"/>
  <c r="AG759" i="23"/>
  <c r="AB759" i="23"/>
  <c r="AC759" i="23" s="1"/>
  <c r="AG755" i="23"/>
  <c r="AB755" i="23"/>
  <c r="AG751" i="23"/>
  <c r="AB751" i="23"/>
  <c r="AG747" i="23"/>
  <c r="AB747" i="23"/>
  <c r="AC747" i="23" s="1"/>
  <c r="AG741" i="23"/>
  <c r="AB741" i="23"/>
  <c r="AC741" i="23" s="1"/>
  <c r="AG744" i="23"/>
  <c r="AG740" i="23"/>
  <c r="AG736" i="23"/>
  <c r="AG733" i="23"/>
  <c r="AG731" i="23"/>
  <c r="AG729" i="23"/>
  <c r="AG727" i="23"/>
  <c r="AG725" i="23"/>
  <c r="AG723" i="23"/>
  <c r="AG721" i="23"/>
  <c r="AG719" i="23"/>
  <c r="AG717" i="23"/>
  <c r="X676" i="23"/>
  <c r="Y676" i="23" s="1"/>
  <c r="X666" i="23"/>
  <c r="R136" i="35"/>
  <c r="S136" i="35" s="1"/>
  <c r="R85" i="35"/>
  <c r="S85" i="35" s="1"/>
  <c r="W817" i="23"/>
  <c r="AC780" i="23"/>
  <c r="AE780" i="23" s="1"/>
  <c r="AC776" i="23"/>
  <c r="AE776" i="23" s="1"/>
  <c r="AC772" i="23"/>
  <c r="AE772" i="23" s="1"/>
  <c r="AC768" i="23"/>
  <c r="AE768" i="23" s="1"/>
  <c r="AC764" i="23"/>
  <c r="AE764" i="23" s="1"/>
  <c r="AA715" i="23"/>
  <c r="AG713" i="23"/>
  <c r="AB713" i="23"/>
  <c r="X704" i="23"/>
  <c r="X672" i="23"/>
  <c r="X650" i="23"/>
  <c r="X648" i="23"/>
  <c r="Y648" i="23" s="1"/>
  <c r="AG742" i="23"/>
  <c r="AH742" i="23" s="1"/>
  <c r="AC742" i="23"/>
  <c r="AE742" i="23" s="1"/>
  <c r="AG738" i="23"/>
  <c r="AH738" i="23" s="1"/>
  <c r="AC738" i="23"/>
  <c r="AE738" i="23" s="1"/>
  <c r="AG734" i="23"/>
  <c r="AH734" i="23" s="1"/>
  <c r="AC734" i="23"/>
  <c r="AE734" i="23" s="1"/>
  <c r="AG732" i="23"/>
  <c r="AH732" i="23" s="1"/>
  <c r="AC732" i="23"/>
  <c r="AE732" i="23" s="1"/>
  <c r="AG730" i="23"/>
  <c r="AH730" i="23" s="1"/>
  <c r="AC730" i="23"/>
  <c r="AE730" i="23" s="1"/>
  <c r="AG728" i="23"/>
  <c r="AH728" i="23" s="1"/>
  <c r="AC728" i="23"/>
  <c r="AE728" i="23" s="1"/>
  <c r="AG726" i="23"/>
  <c r="AH726" i="23" s="1"/>
  <c r="AC726" i="23"/>
  <c r="AE726" i="23" s="1"/>
  <c r="AG724" i="23"/>
  <c r="AH724" i="23" s="1"/>
  <c r="AC724" i="23"/>
  <c r="AE724" i="23" s="1"/>
  <c r="AG722" i="23"/>
  <c r="AH722" i="23" s="1"/>
  <c r="AC722" i="23"/>
  <c r="AE722" i="23" s="1"/>
  <c r="AG720" i="23"/>
  <c r="AH720" i="23" s="1"/>
  <c r="AC720" i="23"/>
  <c r="AE720" i="23" s="1"/>
  <c r="AG718" i="23"/>
  <c r="AH718" i="23" s="1"/>
  <c r="AC718" i="23"/>
  <c r="AE718" i="23" s="1"/>
  <c r="AC716" i="23"/>
  <c r="AE716" i="23" s="1"/>
  <c r="AA714" i="23"/>
  <c r="AB714" i="23" s="1"/>
  <c r="AA711" i="23"/>
  <c r="AG709" i="23"/>
  <c r="AB709" i="23"/>
  <c r="AA705" i="23"/>
  <c r="AB705" i="23" s="1"/>
  <c r="X684" i="23"/>
  <c r="Y684" i="23"/>
  <c r="AC778" i="23"/>
  <c r="AE778" i="23" s="1"/>
  <c r="AC774" i="23"/>
  <c r="AE774" i="23" s="1"/>
  <c r="AC770" i="23"/>
  <c r="AE770" i="23" s="1"/>
  <c r="AC766" i="23"/>
  <c r="AE766" i="23" s="1"/>
  <c r="AB744" i="23"/>
  <c r="AB740" i="23"/>
  <c r="AB736" i="23"/>
  <c r="AC736" i="23" s="1"/>
  <c r="AB733" i="23"/>
  <c r="AB731" i="23"/>
  <c r="AB729" i="23"/>
  <c r="AB727" i="23"/>
  <c r="AC727" i="23" s="1"/>
  <c r="AB725" i="23"/>
  <c r="AB723" i="23"/>
  <c r="AB721" i="23"/>
  <c r="AB719" i="23"/>
  <c r="AC719" i="23" s="1"/>
  <c r="AB717" i="23"/>
  <c r="AA710" i="23"/>
  <c r="AG710" i="23" s="1"/>
  <c r="AB708" i="23"/>
  <c r="AA707" i="23"/>
  <c r="AB707" i="23" s="1"/>
  <c r="X696" i="23"/>
  <c r="X661" i="23"/>
  <c r="W703" i="23"/>
  <c r="W695" i="23"/>
  <c r="W687" i="23"/>
  <c r="W679" i="23"/>
  <c r="W671" i="23"/>
  <c r="W659" i="23"/>
  <c r="W651" i="23"/>
  <c r="X649" i="23"/>
  <c r="W643" i="23"/>
  <c r="X642" i="23"/>
  <c r="X633" i="23"/>
  <c r="W631" i="23"/>
  <c r="X628" i="23"/>
  <c r="Y628" i="23" s="1"/>
  <c r="X617" i="23"/>
  <c r="X612" i="23"/>
  <c r="Y612" i="23" s="1"/>
  <c r="X610" i="23"/>
  <c r="Y610" i="23" s="1"/>
  <c r="X595" i="23"/>
  <c r="X594" i="23"/>
  <c r="Y594" i="23" s="1"/>
  <c r="X580" i="23"/>
  <c r="X579" i="23"/>
  <c r="X578" i="23"/>
  <c r="Y578" i="23" s="1"/>
  <c r="X564" i="23"/>
  <c r="Y564" i="23" s="1"/>
  <c r="X562" i="23"/>
  <c r="Y562" i="23" s="1"/>
  <c r="X548" i="23"/>
  <c r="Y548" i="23" s="1"/>
  <c r="X546" i="23"/>
  <c r="Y546" i="23" s="1"/>
  <c r="X537" i="23"/>
  <c r="X520" i="23"/>
  <c r="Y520" i="23" s="1"/>
  <c r="X517" i="23"/>
  <c r="X502" i="23"/>
  <c r="W500" i="23"/>
  <c r="X490" i="23"/>
  <c r="X488" i="23"/>
  <c r="Y488" i="23" s="1"/>
  <c r="X464" i="23"/>
  <c r="AG706" i="23"/>
  <c r="X702" i="23"/>
  <c r="W701" i="23"/>
  <c r="W693" i="23"/>
  <c r="X686" i="23"/>
  <c r="Y686" i="23" s="1"/>
  <c r="W685" i="23"/>
  <c r="W677" i="23"/>
  <c r="X670" i="23"/>
  <c r="W669" i="23"/>
  <c r="X654" i="23"/>
  <c r="X640" i="23"/>
  <c r="X638" i="23"/>
  <c r="Y638" i="23" s="1"/>
  <c r="X629" i="23"/>
  <c r="X624" i="23"/>
  <c r="X622" i="23"/>
  <c r="Y622" i="23" s="1"/>
  <c r="X613" i="23"/>
  <c r="Y613" i="23" s="1"/>
  <c r="X607" i="23"/>
  <c r="Y607" i="23" s="1"/>
  <c r="X606" i="23"/>
  <c r="Y606" i="23" s="1"/>
  <c r="X597" i="23"/>
  <c r="X592" i="23"/>
  <c r="Y592" i="23" s="1"/>
  <c r="X591" i="23"/>
  <c r="Y591" i="23" s="1"/>
  <c r="X581" i="23"/>
  <c r="X565" i="23"/>
  <c r="X560" i="23"/>
  <c r="X559" i="23"/>
  <c r="X558" i="23"/>
  <c r="Y558" i="23" s="1"/>
  <c r="X549" i="23"/>
  <c r="X542" i="23"/>
  <c r="Y542" i="23" s="1"/>
  <c r="X533" i="23"/>
  <c r="X528" i="23"/>
  <c r="Y528" i="23" s="1"/>
  <c r="X527" i="23"/>
  <c r="Y527" i="23" s="1"/>
  <c r="X524" i="23"/>
  <c r="X494" i="23"/>
  <c r="X492" i="23"/>
  <c r="X480" i="23"/>
  <c r="Y480" i="23" s="1"/>
  <c r="W699" i="23"/>
  <c r="W691" i="23"/>
  <c r="W683" i="23"/>
  <c r="W675" i="23"/>
  <c r="W667" i="23"/>
  <c r="X662" i="23"/>
  <c r="W655" i="23"/>
  <c r="X653" i="23"/>
  <c r="X652" i="23"/>
  <c r="Y652" i="23" s="1"/>
  <c r="W647" i="23"/>
  <c r="X645" i="23"/>
  <c r="X644" i="23"/>
  <c r="Y644" i="23" s="1"/>
  <c r="W639" i="23"/>
  <c r="X636" i="23"/>
  <c r="Y636" i="23" s="1"/>
  <c r="X634" i="23"/>
  <c r="Y634" i="23" s="1"/>
  <c r="X625" i="23"/>
  <c r="W623" i="23"/>
  <c r="X620" i="23"/>
  <c r="X618" i="23"/>
  <c r="Y618" i="23" s="1"/>
  <c r="X609" i="23"/>
  <c r="X604" i="23"/>
  <c r="Y604" i="23" s="1"/>
  <c r="X602" i="23"/>
  <c r="X588" i="23"/>
  <c r="Y588" i="23" s="1"/>
  <c r="X587" i="23"/>
  <c r="Y587" i="23" s="1"/>
  <c r="X586" i="23"/>
  <c r="Y586" i="23" s="1"/>
  <c r="X572" i="23"/>
  <c r="X571" i="23"/>
  <c r="X561" i="23"/>
  <c r="X556" i="23"/>
  <c r="X555" i="23"/>
  <c r="X554" i="23"/>
  <c r="Y554" i="23" s="1"/>
  <c r="X545" i="23"/>
  <c r="X540" i="23"/>
  <c r="Y540" i="23" s="1"/>
  <c r="X538" i="23"/>
  <c r="Y538" i="23" s="1"/>
  <c r="X518" i="23"/>
  <c r="Y518" i="23" s="1"/>
  <c r="W516" i="23"/>
  <c r="X506" i="23"/>
  <c r="X504" i="23"/>
  <c r="X501" i="23"/>
  <c r="Y501" i="23" s="1"/>
  <c r="X486" i="23"/>
  <c r="Y486" i="23" s="1"/>
  <c r="W484" i="23"/>
  <c r="X451" i="23"/>
  <c r="Y451" i="23" s="1"/>
  <c r="AG716" i="23"/>
  <c r="AH716" i="23" s="1"/>
  <c r="AI716" i="23" s="1"/>
  <c r="AG712" i="23"/>
  <c r="AG708" i="23"/>
  <c r="AB706" i="23"/>
  <c r="AC706" i="23" s="1"/>
  <c r="W698" i="23"/>
  <c r="W697" i="23"/>
  <c r="W690" i="23"/>
  <c r="W689" i="23"/>
  <c r="W682" i="23"/>
  <c r="W681" i="23"/>
  <c r="W674" i="23"/>
  <c r="W673" i="23"/>
  <c r="W665" i="23"/>
  <c r="X630" i="23"/>
  <c r="Y630" i="23" s="1"/>
  <c r="X621" i="23"/>
  <c r="Y621" i="23" s="1"/>
  <c r="X616" i="23"/>
  <c r="Y616" i="23"/>
  <c r="X614" i="23"/>
  <c r="Y614" i="23" s="1"/>
  <c r="X600" i="23"/>
  <c r="X599" i="23"/>
  <c r="X598" i="23"/>
  <c r="Y598" i="23" s="1"/>
  <c r="X589" i="23"/>
  <c r="Y589" i="23" s="1"/>
  <c r="X583" i="23"/>
  <c r="X573" i="23"/>
  <c r="X552" i="23"/>
  <c r="Y552" i="23" s="1"/>
  <c r="X551" i="23"/>
  <c r="Y551" i="23" s="1"/>
  <c r="X536" i="23"/>
  <c r="X535" i="23"/>
  <c r="X510" i="23"/>
  <c r="X508" i="23"/>
  <c r="X493" i="23"/>
  <c r="X470" i="23"/>
  <c r="Y470" i="23" s="1"/>
  <c r="X373" i="23"/>
  <c r="X466" i="23"/>
  <c r="X458" i="23"/>
  <c r="Y458" i="23" s="1"/>
  <c r="X447" i="23"/>
  <c r="Y447" i="23" s="1"/>
  <c r="X443" i="23"/>
  <c r="Y443" i="23" s="1"/>
  <c r="X436" i="23"/>
  <c r="Y436" i="23" s="1"/>
  <c r="X432" i="23"/>
  <c r="Y432" i="23" s="1"/>
  <c r="X409" i="23"/>
  <c r="X403" i="23"/>
  <c r="Y403" i="23" s="1"/>
  <c r="X377" i="23"/>
  <c r="Y377" i="23" s="1"/>
  <c r="X371" i="23"/>
  <c r="Y371" i="23" s="1"/>
  <c r="X368" i="23"/>
  <c r="Y368" i="23" s="1"/>
  <c r="U288" i="23"/>
  <c r="W288" i="23" s="1"/>
  <c r="X219" i="23"/>
  <c r="Y219" i="23" s="1"/>
  <c r="X148" i="23"/>
  <c r="Q84" i="28"/>
  <c r="G85" i="28"/>
  <c r="Y15" i="30"/>
  <c r="Z15" i="30" s="1"/>
  <c r="W523" i="23"/>
  <c r="W515" i="23"/>
  <c r="W507" i="23"/>
  <c r="W499" i="23"/>
  <c r="W491" i="23"/>
  <c r="W483" i="23"/>
  <c r="W475" i="23"/>
  <c r="W467" i="23"/>
  <c r="X457" i="23"/>
  <c r="Y446" i="23"/>
  <c r="Z446" i="23" s="1"/>
  <c r="W445" i="23"/>
  <c r="X444" i="23"/>
  <c r="W434" i="23"/>
  <c r="W411" i="23"/>
  <c r="X408" i="23"/>
  <c r="X385" i="23"/>
  <c r="Y385" i="23" s="1"/>
  <c r="W379" i="23"/>
  <c r="X376" i="23"/>
  <c r="Y359" i="23"/>
  <c r="Z359" i="23" s="1"/>
  <c r="X349" i="23"/>
  <c r="Y349" i="23" s="1"/>
  <c r="X346" i="23"/>
  <c r="Y346" i="23" s="1"/>
  <c r="AG318" i="23"/>
  <c r="AB318" i="23"/>
  <c r="AC318" i="23" s="1"/>
  <c r="X260" i="23"/>
  <c r="Y260" i="23" s="1"/>
  <c r="X243" i="23"/>
  <c r="X225" i="23"/>
  <c r="Y225" i="23" s="1"/>
  <c r="X193" i="23"/>
  <c r="Y193" i="23" s="1"/>
  <c r="X143" i="23"/>
  <c r="X521" i="23"/>
  <c r="X513" i="23"/>
  <c r="X473" i="23"/>
  <c r="Y454" i="23"/>
  <c r="W453" i="23"/>
  <c r="X452" i="23"/>
  <c r="X448" i="23"/>
  <c r="X429" i="23"/>
  <c r="X425" i="23"/>
  <c r="Y425" i="23" s="1"/>
  <c r="W419" i="23"/>
  <c r="X416" i="23"/>
  <c r="Y416" i="23" s="1"/>
  <c r="X393" i="23"/>
  <c r="W387" i="23"/>
  <c r="X384" i="23"/>
  <c r="Y384" i="23" s="1"/>
  <c r="X361" i="23"/>
  <c r="Y361" i="23" s="1"/>
  <c r="X358" i="23"/>
  <c r="Y358" i="23" s="1"/>
  <c r="AG307" i="23"/>
  <c r="AB307" i="23"/>
  <c r="AC307" i="23" s="1"/>
  <c r="U296" i="23"/>
  <c r="W296" i="23" s="1"/>
  <c r="X286" i="23"/>
  <c r="Y286" i="23" s="1"/>
  <c r="U280" i="23"/>
  <c r="W280" i="23" s="1"/>
  <c r="X258" i="23"/>
  <c r="X249" i="23"/>
  <c r="Y249" i="23" s="1"/>
  <c r="X235" i="23"/>
  <c r="Y235" i="23" s="1"/>
  <c r="X217" i="23"/>
  <c r="Y217" i="23" s="1"/>
  <c r="X203" i="23"/>
  <c r="Y203" i="23" s="1"/>
  <c r="X164" i="23"/>
  <c r="Y164" i="23" s="1"/>
  <c r="W519" i="23"/>
  <c r="W511" i="23"/>
  <c r="W503" i="23"/>
  <c r="W495" i="23"/>
  <c r="W487" i="23"/>
  <c r="W479" i="23"/>
  <c r="W471" i="23"/>
  <c r="Y462" i="23"/>
  <c r="X461" i="23"/>
  <c r="Y461" i="23" s="1"/>
  <c r="X460" i="23"/>
  <c r="Y460" i="23" s="1"/>
  <c r="X456" i="23"/>
  <c r="Y456" i="23" s="1"/>
  <c r="W450" i="23"/>
  <c r="X439" i="23"/>
  <c r="X431" i="23"/>
  <c r="X427" i="23"/>
  <c r="Y427" i="23" s="1"/>
  <c r="X424" i="23"/>
  <c r="X401" i="23"/>
  <c r="X395" i="23"/>
  <c r="Y395" i="23" s="1"/>
  <c r="X392" i="23"/>
  <c r="Y375" i="23"/>
  <c r="Z375" i="23" s="1"/>
  <c r="X369" i="23"/>
  <c r="X367" i="23"/>
  <c r="X360" i="23"/>
  <c r="X355" i="23"/>
  <c r="X344" i="23"/>
  <c r="Y344" i="23" s="1"/>
  <c r="X336" i="23"/>
  <c r="Y336" i="23" s="1"/>
  <c r="AG323" i="23"/>
  <c r="AB323" i="23"/>
  <c r="AC323" i="23" s="1"/>
  <c r="X195" i="23"/>
  <c r="Y195" i="23" s="1"/>
  <c r="W426" i="23"/>
  <c r="W418" i="23"/>
  <c r="W410" i="23"/>
  <c r="W402" i="23"/>
  <c r="W394" i="23"/>
  <c r="W386" i="23"/>
  <c r="W378" i="23"/>
  <c r="W370" i="23"/>
  <c r="W362" i="23"/>
  <c r="W342" i="23"/>
  <c r="AH321" i="23"/>
  <c r="AG319" i="23"/>
  <c r="AB319" i="23"/>
  <c r="AG314" i="23"/>
  <c r="AB314" i="23"/>
  <c r="AC314" i="23" s="1"/>
  <c r="Z305" i="23"/>
  <c r="AA305" i="23" s="1"/>
  <c r="AA304" i="23"/>
  <c r="AB304" i="23" s="1"/>
  <c r="AC304" i="23" s="1"/>
  <c r="X303" i="23"/>
  <c r="U297" i="23"/>
  <c r="W297" i="23" s="1"/>
  <c r="X295" i="23"/>
  <c r="U289" i="23"/>
  <c r="W289" i="23" s="1"/>
  <c r="U281" i="23"/>
  <c r="W281" i="23" s="1"/>
  <c r="U273" i="23"/>
  <c r="W273" i="23" s="1"/>
  <c r="W250" i="23"/>
  <c r="W242" i="23"/>
  <c r="W234" i="23"/>
  <c r="W226" i="23"/>
  <c r="W218" i="23"/>
  <c r="W210" i="23"/>
  <c r="W202" i="23"/>
  <c r="W194" i="23"/>
  <c r="X184" i="23"/>
  <c r="Y184" i="23" s="1"/>
  <c r="W182" i="23"/>
  <c r="X168" i="23"/>
  <c r="W166" i="23"/>
  <c r="X159" i="23"/>
  <c r="X152" i="23"/>
  <c r="W150" i="23"/>
  <c r="X140" i="23"/>
  <c r="X137" i="23"/>
  <c r="X125" i="23"/>
  <c r="Y125" i="23" s="1"/>
  <c r="X122" i="23"/>
  <c r="Y122" i="23" s="1"/>
  <c r="W428" i="23"/>
  <c r="W420" i="23"/>
  <c r="W412" i="23"/>
  <c r="W404" i="23"/>
  <c r="W396" i="23"/>
  <c r="W388" i="23"/>
  <c r="W380" i="23"/>
  <c r="W372" i="23"/>
  <c r="W364" i="23"/>
  <c r="W356" i="23"/>
  <c r="W352" i="23"/>
  <c r="W348" i="23"/>
  <c r="U334" i="23"/>
  <c r="W334" i="23" s="1"/>
  <c r="AG315" i="23"/>
  <c r="AB315" i="23"/>
  <c r="AG310" i="23"/>
  <c r="AB310" i="23"/>
  <c r="AC310" i="23" s="1"/>
  <c r="U300" i="23"/>
  <c r="W300" i="23" s="1"/>
  <c r="U292" i="23"/>
  <c r="W292" i="23" s="1"/>
  <c r="X290" i="23"/>
  <c r="Y290" i="23" s="1"/>
  <c r="U284" i="23"/>
  <c r="W284" i="23" s="1"/>
  <c r="U276" i="23"/>
  <c r="W276" i="23" s="1"/>
  <c r="X270" i="23"/>
  <c r="Y270" i="23" s="1"/>
  <c r="X255" i="23"/>
  <c r="Y255" i="23" s="1"/>
  <c r="X253" i="23"/>
  <c r="Y253" i="23" s="1"/>
  <c r="X247" i="23"/>
  <c r="X245" i="23"/>
  <c r="Y245" i="23" s="1"/>
  <c r="X239" i="23"/>
  <c r="X223" i="23"/>
  <c r="Y223" i="23" s="1"/>
  <c r="X221" i="23"/>
  <c r="Y221" i="23" s="1"/>
  <c r="X213" i="23"/>
  <c r="Y213" i="23" s="1"/>
  <c r="X207" i="23"/>
  <c r="Y207" i="23" s="1"/>
  <c r="X199" i="23"/>
  <c r="Y199" i="23" s="1"/>
  <c r="X197" i="23"/>
  <c r="Y197" i="23" s="1"/>
  <c r="X191" i="23"/>
  <c r="Y191" i="23" s="1"/>
  <c r="X172" i="23"/>
  <c r="Y172" i="23" s="1"/>
  <c r="W142" i="23"/>
  <c r="X105" i="23"/>
  <c r="X95" i="23"/>
  <c r="X93" i="23"/>
  <c r="Y93" i="23" s="1"/>
  <c r="W430" i="23"/>
  <c r="W422" i="23"/>
  <c r="W414" i="23"/>
  <c r="W406" i="23"/>
  <c r="W398" i="23"/>
  <c r="W390" i="23"/>
  <c r="W382" i="23"/>
  <c r="W374" i="23"/>
  <c r="W366" i="23"/>
  <c r="Y343" i="23"/>
  <c r="W335" i="23"/>
  <c r="AH328" i="23"/>
  <c r="AI328" i="23" s="1"/>
  <c r="AI325" i="23"/>
  <c r="AG322" i="23"/>
  <c r="AB322" i="23"/>
  <c r="AH312" i="23"/>
  <c r="AI312" i="23" s="1"/>
  <c r="AG311" i="23"/>
  <c r="AB311" i="23"/>
  <c r="AG306" i="23"/>
  <c r="AB306" i="23"/>
  <c r="AC306" i="23" s="1"/>
  <c r="U301" i="23"/>
  <c r="W301" i="23" s="1"/>
  <c r="X299" i="23"/>
  <c r="Y299" i="23" s="1"/>
  <c r="U293" i="23"/>
  <c r="W293" i="23" s="1"/>
  <c r="X291" i="23"/>
  <c r="U285" i="23"/>
  <c r="W285" i="23" s="1"/>
  <c r="U277" i="23"/>
  <c r="W277" i="23" s="1"/>
  <c r="X275" i="23"/>
  <c r="X272" i="23"/>
  <c r="X266" i="23"/>
  <c r="Y266" i="23" s="1"/>
  <c r="X265" i="23"/>
  <c r="X262" i="23"/>
  <c r="Y262" i="23" s="1"/>
  <c r="W254" i="23"/>
  <c r="W246" i="23"/>
  <c r="W238" i="23"/>
  <c r="W230" i="23"/>
  <c r="W222" i="23"/>
  <c r="W214" i="23"/>
  <c r="W206" i="23"/>
  <c r="X198" i="23"/>
  <c r="X176" i="23"/>
  <c r="X174" i="23"/>
  <c r="X158" i="23"/>
  <c r="X151" i="23"/>
  <c r="X146" i="23"/>
  <c r="X99" i="23"/>
  <c r="Y99" i="23" s="1"/>
  <c r="Z23" i="23"/>
  <c r="AA23" i="23" s="1"/>
  <c r="Y100" i="30"/>
  <c r="W271" i="23"/>
  <c r="W263" i="23"/>
  <c r="X256" i="23"/>
  <c r="X252" i="23"/>
  <c r="X248" i="23"/>
  <c r="X244" i="23"/>
  <c r="X240" i="23"/>
  <c r="X236" i="23"/>
  <c r="X228" i="23"/>
  <c r="X224" i="23"/>
  <c r="X212" i="23"/>
  <c r="X208" i="23"/>
  <c r="X204" i="23"/>
  <c r="X200" i="23"/>
  <c r="X196" i="23"/>
  <c r="X192" i="23"/>
  <c r="W189" i="23"/>
  <c r="W181" i="23"/>
  <c r="X178" i="23"/>
  <c r="Y178" i="23" s="1"/>
  <c r="W173" i="23"/>
  <c r="X170" i="23"/>
  <c r="Y170" i="23" s="1"/>
  <c r="W165" i="23"/>
  <c r="W157" i="23"/>
  <c r="X154" i="23"/>
  <c r="W149" i="23"/>
  <c r="W141" i="23"/>
  <c r="X130" i="23"/>
  <c r="X98" i="23"/>
  <c r="X89" i="23"/>
  <c r="X73" i="23"/>
  <c r="AB42" i="23"/>
  <c r="AC42" i="23" s="1"/>
  <c r="AG42" i="23"/>
  <c r="AB38" i="23"/>
  <c r="AC38" i="23" s="1"/>
  <c r="AG38" i="23"/>
  <c r="E508" i="28"/>
  <c r="R507" i="28"/>
  <c r="T457" i="28"/>
  <c r="V457" i="28"/>
  <c r="O458" i="28" s="1"/>
  <c r="P458" i="28" s="1"/>
  <c r="W269" i="23"/>
  <c r="W261" i="23"/>
  <c r="W187" i="23"/>
  <c r="W179" i="23"/>
  <c r="W171" i="23"/>
  <c r="W163" i="23"/>
  <c r="W155" i="23"/>
  <c r="W147" i="23"/>
  <c r="W139" i="23"/>
  <c r="X119" i="23"/>
  <c r="Y119" i="23" s="1"/>
  <c r="X115" i="23"/>
  <c r="Y115" i="23" s="1"/>
  <c r="W109" i="23"/>
  <c r="X85" i="23"/>
  <c r="X69" i="23"/>
  <c r="X64" i="23"/>
  <c r="AG39" i="23"/>
  <c r="AB39" i="23"/>
  <c r="AC39" i="23" s="1"/>
  <c r="AB36" i="23"/>
  <c r="AC36" i="23" s="1"/>
  <c r="AG36" i="23"/>
  <c r="Z24" i="23"/>
  <c r="V102" i="30"/>
  <c r="X102" i="30" s="1"/>
  <c r="W267" i="23"/>
  <c r="W259" i="23"/>
  <c r="W185" i="23"/>
  <c r="W177" i="23"/>
  <c r="W169" i="23"/>
  <c r="W161" i="23"/>
  <c r="W153" i="23"/>
  <c r="W145" i="23"/>
  <c r="X123" i="23"/>
  <c r="X121" i="23"/>
  <c r="W117" i="23"/>
  <c r="X114" i="23"/>
  <c r="Y97" i="23"/>
  <c r="X81" i="23"/>
  <c r="L292" i="28"/>
  <c r="M292" i="28" s="1"/>
  <c r="W132" i="23"/>
  <c r="W124" i="23"/>
  <c r="W116" i="23"/>
  <c r="W108" i="23"/>
  <c r="W100" i="23"/>
  <c r="W92" i="23"/>
  <c r="W88" i="23"/>
  <c r="W84" i="23"/>
  <c r="W80" i="23"/>
  <c r="W76" i="23"/>
  <c r="W72" i="23"/>
  <c r="Y67" i="23"/>
  <c r="W62" i="23"/>
  <c r="W54" i="23"/>
  <c r="Y51" i="23"/>
  <c r="Z51" i="23" s="1"/>
  <c r="AG34" i="23"/>
  <c r="AB34" i="23"/>
  <c r="AC34" i="23" s="1"/>
  <c r="AG33" i="23"/>
  <c r="AB33" i="23"/>
  <c r="AC31" i="23"/>
  <c r="AE31" i="23" s="1"/>
  <c r="AG31" i="23"/>
  <c r="AH31" i="23" s="1"/>
  <c r="Y16" i="23"/>
  <c r="Z16" i="23" s="1"/>
  <c r="Y101" i="30"/>
  <c r="W134" i="23"/>
  <c r="W126" i="23"/>
  <c r="W118" i="23"/>
  <c r="W110" i="23"/>
  <c r="W102" i="23"/>
  <c r="W94" i="23"/>
  <c r="W91" i="23"/>
  <c r="W87" i="23"/>
  <c r="W83" i="23"/>
  <c r="W79" i="23"/>
  <c r="W75" i="23"/>
  <c r="W71" i="23"/>
  <c r="W68" i="23"/>
  <c r="W60" i="23"/>
  <c r="W52" i="23"/>
  <c r="AG44" i="23"/>
  <c r="AB44" i="23"/>
  <c r="AC44" i="23" s="1"/>
  <c r="AG43" i="23"/>
  <c r="AB43" i="23"/>
  <c r="AC41" i="23"/>
  <c r="AE41" i="23" s="1"/>
  <c r="AG41" i="23"/>
  <c r="AH41" i="23" s="1"/>
  <c r="T40" i="23"/>
  <c r="U40" i="23" s="1"/>
  <c r="AA40" i="23" s="1"/>
  <c r="AG37" i="23"/>
  <c r="AB37" i="23"/>
  <c r="AC35" i="23"/>
  <c r="AE35" i="23" s="1"/>
  <c r="AG35" i="23"/>
  <c r="AH35" i="23" s="1"/>
  <c r="U28" i="23"/>
  <c r="W28" i="23" s="1"/>
  <c r="U21" i="23"/>
  <c r="W21" i="23" s="1"/>
  <c r="W17" i="23"/>
  <c r="T481" i="28"/>
  <c r="V481" i="28"/>
  <c r="O482" i="28" s="1"/>
  <c r="P482" i="28" s="1"/>
  <c r="W136" i="23"/>
  <c r="W128" i="23"/>
  <c r="W120" i="23"/>
  <c r="W112" i="23"/>
  <c r="W104" i="23"/>
  <c r="W96" i="23"/>
  <c r="Y90" i="23"/>
  <c r="Y82" i="23"/>
  <c r="Z82" i="23" s="1"/>
  <c r="Y78" i="23"/>
  <c r="Z78" i="23" s="1"/>
  <c r="Y74" i="23"/>
  <c r="Y70" i="23"/>
  <c r="Z70" i="23" s="1"/>
  <c r="X65" i="23"/>
  <c r="Y65" i="23" s="1"/>
  <c r="Y63" i="23"/>
  <c r="X58" i="23"/>
  <c r="Y58" i="23" s="1"/>
  <c r="X57" i="23"/>
  <c r="Y57" i="23" s="1"/>
  <c r="X50" i="23"/>
  <c r="AC45" i="23"/>
  <c r="AE45" i="23" s="1"/>
  <c r="AG45" i="23"/>
  <c r="AH45" i="23" s="1"/>
  <c r="AB32" i="23"/>
  <c r="AC32" i="23" s="1"/>
  <c r="U29" i="23"/>
  <c r="W29" i="23" s="1"/>
  <c r="Z25" i="23"/>
  <c r="AA25" i="23" s="1"/>
  <c r="Z22" i="23"/>
  <c r="W15" i="23"/>
  <c r="X14" i="23"/>
  <c r="Y12" i="23"/>
  <c r="M505" i="28"/>
  <c r="L408" i="28"/>
  <c r="M408" i="28" s="1"/>
  <c r="M482" i="28"/>
  <c r="L458" i="28"/>
  <c r="M458" i="28" s="1"/>
  <c r="M431" i="28"/>
  <c r="T385" i="28"/>
  <c r="V385" i="28"/>
  <c r="O386" i="28" s="1"/>
  <c r="P386" i="28" s="1"/>
  <c r="R506" i="28"/>
  <c r="S506" i="28" s="1"/>
  <c r="E485" i="28"/>
  <c r="R484" i="28"/>
  <c r="S484" i="28" s="1"/>
  <c r="R434" i="28"/>
  <c r="S434" i="28" s="1"/>
  <c r="E435" i="28"/>
  <c r="E410" i="28"/>
  <c r="R409" i="28"/>
  <c r="S409" i="28" s="1"/>
  <c r="L386" i="28"/>
  <c r="M386" i="28"/>
  <c r="E341" i="28"/>
  <c r="R340" i="28"/>
  <c r="S340" i="28" s="1"/>
  <c r="S483" i="28"/>
  <c r="E461" i="28"/>
  <c r="R460" i="28"/>
  <c r="S460" i="28" s="1"/>
  <c r="R365" i="28"/>
  <c r="S365" i="28" s="1"/>
  <c r="E366" i="28"/>
  <c r="L315" i="28"/>
  <c r="M315" i="28" s="1"/>
  <c r="E269" i="28"/>
  <c r="R268" i="28"/>
  <c r="S268" i="28" s="1"/>
  <c r="Q266" i="28"/>
  <c r="G267" i="28"/>
  <c r="L267" i="28" s="1"/>
  <c r="R432" i="28"/>
  <c r="S432" i="28" s="1"/>
  <c r="S364" i="28"/>
  <c r="T362" i="28"/>
  <c r="L339" i="28"/>
  <c r="M339" i="28" s="1"/>
  <c r="R294" i="28"/>
  <c r="S294" i="28" s="1"/>
  <c r="E295" i="28"/>
  <c r="V291" i="28"/>
  <c r="O292" i="28" s="1"/>
  <c r="P292" i="28" s="1"/>
  <c r="Q161" i="28"/>
  <c r="G162" i="28"/>
  <c r="G363" i="28"/>
  <c r="E317" i="28"/>
  <c r="R316" i="28"/>
  <c r="S316" i="28" s="1"/>
  <c r="E219" i="28"/>
  <c r="R218" i="28"/>
  <c r="S218" i="28" s="1"/>
  <c r="E242" i="28"/>
  <c r="M240" i="28"/>
  <c r="Q240" i="28" s="1"/>
  <c r="S217" i="28"/>
  <c r="E111" i="28"/>
  <c r="R110" i="28"/>
  <c r="S110" i="28" s="1"/>
  <c r="L135" i="28"/>
  <c r="M135" i="28" s="1"/>
  <c r="M215" i="28"/>
  <c r="Q215" i="28" s="1"/>
  <c r="E190" i="28"/>
  <c r="M188" i="28"/>
  <c r="E167" i="28"/>
  <c r="S165" i="28"/>
  <c r="E137" i="28"/>
  <c r="R136" i="28"/>
  <c r="S136" i="28" s="1"/>
  <c r="Y47" i="30"/>
  <c r="V39" i="30"/>
  <c r="X39" i="30" s="1"/>
  <c r="L109" i="28"/>
  <c r="M109" i="28" s="1"/>
  <c r="E87" i="28"/>
  <c r="R86" i="28"/>
  <c r="S86" i="28" s="1"/>
  <c r="Q59" i="28"/>
  <c r="G60" i="28"/>
  <c r="V44" i="30"/>
  <c r="X44" i="30" s="1"/>
  <c r="E63" i="28"/>
  <c r="R62" i="28"/>
  <c r="S62" i="28" s="1"/>
  <c r="Y37" i="30"/>
  <c r="Z37" i="30" s="1"/>
  <c r="V34" i="28"/>
  <c r="O35" i="28" s="1"/>
  <c r="P35" i="28" s="1"/>
  <c r="X46" i="30"/>
  <c r="Z43" i="30"/>
  <c r="AA43" i="30" s="1"/>
  <c r="V40" i="30"/>
  <c r="X40" i="30"/>
  <c r="Y38" i="30"/>
  <c r="Y36" i="30"/>
  <c r="Y35" i="30"/>
  <c r="Y33" i="30"/>
  <c r="X45" i="30"/>
  <c r="Y41" i="30"/>
  <c r="Z36" i="30"/>
  <c r="AA36" i="30" s="1"/>
  <c r="X31" i="30"/>
  <c r="Y29" i="30"/>
  <c r="Z29" i="30" s="1"/>
  <c r="Y28" i="30"/>
  <c r="Y27" i="30"/>
  <c r="Y25" i="30"/>
  <c r="V7" i="28"/>
  <c r="O8" i="28" s="1"/>
  <c r="P8" i="28" s="1"/>
  <c r="X23" i="30"/>
  <c r="Y21" i="30"/>
  <c r="Z20" i="30"/>
  <c r="Y20" i="30"/>
  <c r="Y19" i="30"/>
  <c r="Y17" i="30"/>
  <c r="Z17" i="30"/>
  <c r="AA17" i="30" s="1"/>
  <c r="Y13" i="30"/>
  <c r="Z13" i="30"/>
  <c r="AA13" i="30" s="1"/>
  <c r="X34" i="30"/>
  <c r="X26" i="30"/>
  <c r="X18" i="30"/>
  <c r="X12" i="30"/>
  <c r="X32" i="30"/>
  <c r="X24" i="30"/>
  <c r="X16" i="30"/>
  <c r="X30" i="30"/>
  <c r="X22" i="30"/>
  <c r="X14" i="30"/>
  <c r="AH42" i="23" l="1"/>
  <c r="Z67" i="23"/>
  <c r="AI41" i="23"/>
  <c r="Y351" i="23"/>
  <c r="AH712" i="23"/>
  <c r="X106" i="23"/>
  <c r="Y106" i="23" s="1"/>
  <c r="Z106" i="23" s="1"/>
  <c r="AA106" i="23" s="1"/>
  <c r="AG106" i="23" s="1"/>
  <c r="AG714" i="23"/>
  <c r="Y20" i="23"/>
  <c r="Y59" i="23"/>
  <c r="Z59" i="23" s="1"/>
  <c r="Y129" i="23"/>
  <c r="Z129" i="23" s="1"/>
  <c r="AG304" i="23"/>
  <c r="Y391" i="23"/>
  <c r="Z391" i="23" s="1"/>
  <c r="AA391" i="23" s="1"/>
  <c r="X469" i="23"/>
  <c r="Y469" i="23" s="1"/>
  <c r="Z469" i="23" s="1"/>
  <c r="AA469" i="23" s="1"/>
  <c r="Y400" i="23"/>
  <c r="Y423" i="23"/>
  <c r="Z423" i="23" s="1"/>
  <c r="AI712" i="23"/>
  <c r="AI779" i="23"/>
  <c r="AH748" i="23"/>
  <c r="AH38" i="23"/>
  <c r="AB710" i="23"/>
  <c r="AI768" i="23"/>
  <c r="AH743" i="23"/>
  <c r="Y205" i="23"/>
  <c r="Y237" i="23"/>
  <c r="Y539" i="23"/>
  <c r="Y602" i="23"/>
  <c r="Y247" i="23"/>
  <c r="Y168" i="23"/>
  <c r="Z168" i="23" s="1"/>
  <c r="Y574" i="23"/>
  <c r="Y303" i="23"/>
  <c r="Y66" i="23"/>
  <c r="Z66" i="23" s="1"/>
  <c r="Y274" i="23"/>
  <c r="Y287" i="23"/>
  <c r="Y209" i="23"/>
  <c r="Y570" i="23"/>
  <c r="Z570" i="23" s="1"/>
  <c r="AA570" i="23" s="1"/>
  <c r="AB570" i="23" s="1"/>
  <c r="AC570" i="23" s="1"/>
  <c r="Y512" i="23"/>
  <c r="AH733" i="23"/>
  <c r="AH753" i="23"/>
  <c r="AC321" i="23"/>
  <c r="AE321" i="23" s="1"/>
  <c r="AC313" i="23"/>
  <c r="AE313" i="23" s="1"/>
  <c r="AH313" i="23"/>
  <c r="Y56" i="23"/>
  <c r="Y407" i="23"/>
  <c r="Y211" i="23"/>
  <c r="Y582" i="23"/>
  <c r="Z582" i="23" s="1"/>
  <c r="Y615" i="23"/>
  <c r="Y435" i="23"/>
  <c r="Y611" i="23"/>
  <c r="AI764" i="23"/>
  <c r="AH741" i="23"/>
  <c r="AH746" i="23"/>
  <c r="AI746" i="23" s="1"/>
  <c r="Y55" i="23"/>
  <c r="Y86" i="23"/>
  <c r="Z86" i="23" s="1"/>
  <c r="AI35" i="23"/>
  <c r="AI31" i="23"/>
  <c r="Y113" i="23"/>
  <c r="Z113" i="23" s="1"/>
  <c r="Y449" i="23"/>
  <c r="Z449" i="23" s="1"/>
  <c r="AH708" i="23"/>
  <c r="AH737" i="23"/>
  <c r="AB45" i="24"/>
  <c r="AD45" i="24" s="1"/>
  <c r="AF45" i="24"/>
  <c r="AE262" i="26"/>
  <c r="AB262" i="26"/>
  <c r="AD262" i="26" s="1"/>
  <c r="AA893" i="26"/>
  <c r="AB893" i="26" s="1"/>
  <c r="AD893" i="26" s="1"/>
  <c r="AD640" i="26"/>
  <c r="AB640" i="26"/>
  <c r="AA357" i="24"/>
  <c r="AB357" i="24" s="1"/>
  <c r="AD357" i="24" s="1"/>
  <c r="Z1067" i="26"/>
  <c r="AE692" i="26"/>
  <c r="AB692" i="26"/>
  <c r="AD692" i="26" s="1"/>
  <c r="AB27" i="26"/>
  <c r="AE27" i="26"/>
  <c r="AC61" i="34"/>
  <c r="AE61" i="34" s="1"/>
  <c r="AG61" i="34"/>
  <c r="AB268" i="26"/>
  <c r="AD268" i="26"/>
  <c r="AA967" i="26"/>
  <c r="AE967" i="26"/>
  <c r="AF297" i="24"/>
  <c r="AG297" i="24" s="1"/>
  <c r="AD297" i="24"/>
  <c r="AB297" i="24"/>
  <c r="G36" i="28"/>
  <c r="I35" i="28"/>
  <c r="N35" i="28"/>
  <c r="I161" i="35"/>
  <c r="N161" i="35"/>
  <c r="Q161" i="35"/>
  <c r="G162" i="35"/>
  <c r="N457" i="35"/>
  <c r="I457" i="35"/>
  <c r="G458" i="35"/>
  <c r="Q457" i="35"/>
  <c r="AB975" i="26"/>
  <c r="AD975" i="26" s="1"/>
  <c r="AA975" i="26"/>
  <c r="AE975" i="26" s="1"/>
  <c r="AF975" i="26" s="1"/>
  <c r="AE401" i="26"/>
  <c r="AB401" i="26"/>
  <c r="AD401" i="26" s="1"/>
  <c r="AE72" i="26"/>
  <c r="AE105" i="26"/>
  <c r="AF105" i="26" s="1"/>
  <c r="AB105" i="26"/>
  <c r="AD105" i="26" s="1"/>
  <c r="AF203" i="24"/>
  <c r="AB203" i="24"/>
  <c r="AD203" i="24" s="1"/>
  <c r="AE892" i="26"/>
  <c r="AB892" i="26"/>
  <c r="AB955" i="26"/>
  <c r="AD955" i="26" s="1"/>
  <c r="AE955" i="26"/>
  <c r="AF955" i="26" s="1"/>
  <c r="Z27" i="30"/>
  <c r="AA27" i="30" s="1"/>
  <c r="AI718" i="23"/>
  <c r="AI722" i="23"/>
  <c r="AI726" i="23"/>
  <c r="AI730" i="23"/>
  <c r="AI734" i="23"/>
  <c r="AI742" i="23"/>
  <c r="AH725" i="23"/>
  <c r="AH747" i="23"/>
  <c r="AI747" i="23" s="1"/>
  <c r="AH752" i="23"/>
  <c r="AI752" i="23" s="1"/>
  <c r="M189" i="35"/>
  <c r="AH757" i="23"/>
  <c r="AI757" i="23" s="1"/>
  <c r="AH758" i="23"/>
  <c r="AG65" i="24"/>
  <c r="W62" i="24"/>
  <c r="AF301" i="26"/>
  <c r="AE407" i="26"/>
  <c r="AB288" i="26"/>
  <c r="AD288" i="26" s="1"/>
  <c r="AF374" i="26"/>
  <c r="AF352" i="24"/>
  <c r="AF894" i="26"/>
  <c r="AH53" i="34"/>
  <c r="AG185" i="24"/>
  <c r="AF56" i="24"/>
  <c r="AF325" i="26"/>
  <c r="AB1061" i="26"/>
  <c r="AG299" i="24"/>
  <c r="AB965" i="26"/>
  <c r="AE855" i="26"/>
  <c r="S164" i="28"/>
  <c r="R387" i="28"/>
  <c r="S387" i="28" s="1"/>
  <c r="E388" i="28"/>
  <c r="U387" i="28"/>
  <c r="R268" i="35"/>
  <c r="S268" i="35" s="1"/>
  <c r="U268" i="35"/>
  <c r="V68" i="34"/>
  <c r="X68" i="34"/>
  <c r="V15" i="34"/>
  <c r="X15" i="34" s="1"/>
  <c r="X1086" i="26"/>
  <c r="Y1086" i="26"/>
  <c r="S341" i="35"/>
  <c r="U1015" i="26"/>
  <c r="W1015" i="26" s="1"/>
  <c r="V27" i="29"/>
  <c r="X27" i="29" s="1"/>
  <c r="V24" i="34"/>
  <c r="X24" i="34" s="1"/>
  <c r="U1203" i="26"/>
  <c r="W1203" i="26"/>
  <c r="U1103" i="26"/>
  <c r="W1103" i="26" s="1"/>
  <c r="V63" i="34"/>
  <c r="X63" i="34" s="1"/>
  <c r="X561" i="26"/>
  <c r="V55" i="34"/>
  <c r="X55" i="34"/>
  <c r="V18" i="34"/>
  <c r="X18" i="34" s="1"/>
  <c r="U1047" i="26"/>
  <c r="W1047" i="26"/>
  <c r="X1047" i="26" s="1"/>
  <c r="X124" i="26"/>
  <c r="Y124" i="26" s="1"/>
  <c r="U682" i="26"/>
  <c r="W682" i="26"/>
  <c r="X682" i="26" s="1"/>
  <c r="U625" i="26"/>
  <c r="W625" i="26"/>
  <c r="X421" i="26"/>
  <c r="U297" i="26"/>
  <c r="W297" i="26"/>
  <c r="U93" i="26"/>
  <c r="W93" i="26"/>
  <c r="U680" i="26"/>
  <c r="W680" i="26"/>
  <c r="U554" i="26"/>
  <c r="W554" i="26"/>
  <c r="U444" i="26"/>
  <c r="W444" i="26" s="1"/>
  <c r="U117" i="26"/>
  <c r="W117" i="26"/>
  <c r="U68" i="26"/>
  <c r="W68" i="26"/>
  <c r="AC60" i="21"/>
  <c r="AH60" i="21" s="1"/>
  <c r="AE60" i="21"/>
  <c r="Y396" i="24"/>
  <c r="X396" i="24"/>
  <c r="U351" i="24"/>
  <c r="W351" i="24"/>
  <c r="X121" i="24"/>
  <c r="Y121" i="24" s="1"/>
  <c r="X38" i="24"/>
  <c r="U51" i="26"/>
  <c r="W51" i="26"/>
  <c r="X175" i="24"/>
  <c r="Y175" i="24"/>
  <c r="X22" i="24"/>
  <c r="U276" i="24"/>
  <c r="W276" i="24"/>
  <c r="W145" i="24"/>
  <c r="U145" i="24"/>
  <c r="X132" i="24"/>
  <c r="Y132" i="24" s="1"/>
  <c r="AA887" i="26"/>
  <c r="AA603" i="26"/>
  <c r="AE603" i="26"/>
  <c r="AF603" i="26" s="1"/>
  <c r="AB603" i="26"/>
  <c r="AD603" i="26" s="1"/>
  <c r="BH1063" i="11"/>
  <c r="BJ1063" i="11"/>
  <c r="BH14" i="19"/>
  <c r="BJ14" i="19"/>
  <c r="AF81" i="24"/>
  <c r="AB81" i="24"/>
  <c r="AD81" i="24" s="1"/>
  <c r="Z1066" i="26"/>
  <c r="AA1066" i="26" s="1"/>
  <c r="AE1066" i="26" s="1"/>
  <c r="AA154" i="26"/>
  <c r="Z345" i="24"/>
  <c r="Z678" i="26"/>
  <c r="AC69" i="21"/>
  <c r="AH69" i="21" s="1"/>
  <c r="AE701" i="26"/>
  <c r="AF701" i="26" s="1"/>
  <c r="AB701" i="26"/>
  <c r="AD701" i="26" s="1"/>
  <c r="Z154" i="26"/>
  <c r="AF577" i="26"/>
  <c r="X432" i="26"/>
  <c r="Y432" i="26" s="1"/>
  <c r="AE643" i="26"/>
  <c r="AF643" i="26" s="1"/>
  <c r="AA411" i="24"/>
  <c r="AF411" i="24" s="1"/>
  <c r="AA120" i="24"/>
  <c r="AB120" i="24"/>
  <c r="AD120" i="24" s="1"/>
  <c r="AF120" i="24"/>
  <c r="AG120" i="24" s="1"/>
  <c r="Z698" i="26"/>
  <c r="AA698" i="26" s="1"/>
  <c r="Z370" i="24"/>
  <c r="AA370" i="24"/>
  <c r="Y750" i="26"/>
  <c r="Z750" i="26" s="1"/>
  <c r="AA750" i="26" s="1"/>
  <c r="AG76" i="24"/>
  <c r="AA289" i="26"/>
  <c r="AE289" i="26" s="1"/>
  <c r="AB289" i="26"/>
  <c r="AD121" i="26"/>
  <c r="AB36" i="24"/>
  <c r="AD36" i="24"/>
  <c r="AD398" i="24"/>
  <c r="AD616" i="26"/>
  <c r="AA826" i="26"/>
  <c r="AD826" i="26" s="1"/>
  <c r="AB826" i="26"/>
  <c r="AE180" i="26"/>
  <c r="AF180" i="26" s="1"/>
  <c r="AA16" i="21"/>
  <c r="AB246" i="26"/>
  <c r="AD246" i="26" s="1"/>
  <c r="AA569" i="26"/>
  <c r="AB569" i="26" s="1"/>
  <c r="Z569" i="26"/>
  <c r="AE569" i="26"/>
  <c r="AF569" i="26" s="1"/>
  <c r="Z822" i="26"/>
  <c r="AF602" i="26"/>
  <c r="AA543" i="26"/>
  <c r="AB990" i="26"/>
  <c r="AD990" i="26" s="1"/>
  <c r="AB133" i="24"/>
  <c r="AG133" i="24" s="1"/>
  <c r="AE254" i="26"/>
  <c r="AF254" i="26" s="1"/>
  <c r="AF1026" i="26"/>
  <c r="AE663" i="26"/>
  <c r="AF663" i="26" s="1"/>
  <c r="AB750" i="26"/>
  <c r="AD750" i="26" s="1"/>
  <c r="AA246" i="26"/>
  <c r="AE246" i="26" s="1"/>
  <c r="AA329" i="26"/>
  <c r="AG79" i="24"/>
  <c r="AB305" i="24"/>
  <c r="AD305" i="24" s="1"/>
  <c r="AB649" i="26"/>
  <c r="AD649" i="26" s="1"/>
  <c r="BM1066" i="11"/>
  <c r="BP1066" i="11" s="1"/>
  <c r="AB530" i="26"/>
  <c r="AD530" i="26" s="1"/>
  <c r="AG91" i="24"/>
  <c r="AF366" i="24"/>
  <c r="AG366" i="24" s="1"/>
  <c r="AF412" i="26"/>
  <c r="AD289" i="26"/>
  <c r="AG126" i="24"/>
  <c r="AF302" i="26"/>
  <c r="Z291" i="26"/>
  <c r="AA291" i="26"/>
  <c r="AF851" i="26"/>
  <c r="AG267" i="24"/>
  <c r="AB987" i="26"/>
  <c r="AD987" i="26" s="1"/>
  <c r="AH714" i="23"/>
  <c r="AF288" i="26"/>
  <c r="AB13" i="29"/>
  <c r="AF149" i="26"/>
  <c r="AE33" i="21"/>
  <c r="AF1007" i="26"/>
  <c r="AF965" i="26"/>
  <c r="R166" i="28"/>
  <c r="S166" i="28" s="1"/>
  <c r="U166" i="28"/>
  <c r="M8" i="28"/>
  <c r="AG663" i="23"/>
  <c r="AH663" i="23" s="1"/>
  <c r="AI663" i="23" s="1"/>
  <c r="AE663" i="23"/>
  <c r="N34" i="35"/>
  <c r="I34" i="35"/>
  <c r="E411" i="35"/>
  <c r="U410" i="35"/>
  <c r="R410" i="35"/>
  <c r="S410" i="35" s="1"/>
  <c r="Y49" i="34"/>
  <c r="Z49" i="34"/>
  <c r="AA49" i="34" s="1"/>
  <c r="R293" i="35"/>
  <c r="S293" i="35" s="1"/>
  <c r="E294" i="35"/>
  <c r="U293" i="35"/>
  <c r="V46" i="34"/>
  <c r="X46" i="34"/>
  <c r="G317" i="35"/>
  <c r="I316" i="35"/>
  <c r="N316" i="35"/>
  <c r="U1107" i="26"/>
  <c r="W1107" i="26" s="1"/>
  <c r="U1209" i="26"/>
  <c r="W1209" i="26"/>
  <c r="W1001" i="26"/>
  <c r="U1001" i="26"/>
  <c r="X1052" i="26"/>
  <c r="X641" i="26"/>
  <c r="U449" i="26"/>
  <c r="W449" i="26" s="1"/>
  <c r="U591" i="26"/>
  <c r="W591" i="26"/>
  <c r="U214" i="26"/>
  <c r="W214" i="26"/>
  <c r="X214" i="26" s="1"/>
  <c r="W113" i="26"/>
  <c r="X57" i="26"/>
  <c r="X364" i="24"/>
  <c r="Y364" i="24" s="1"/>
  <c r="X285" i="26"/>
  <c r="Y285" i="26"/>
  <c r="X388" i="24"/>
  <c r="Y388" i="24"/>
  <c r="U348" i="24"/>
  <c r="W348" i="24"/>
  <c r="Y453" i="24"/>
  <c r="X453" i="24"/>
  <c r="X175" i="26"/>
  <c r="X307" i="24"/>
  <c r="Y307" i="24" s="1"/>
  <c r="U274" i="24"/>
  <c r="W274" i="24"/>
  <c r="U173" i="24"/>
  <c r="W173" i="24"/>
  <c r="X173" i="24" s="1"/>
  <c r="W157" i="24"/>
  <c r="U157" i="24"/>
  <c r="AA44" i="34"/>
  <c r="AB44" i="34"/>
  <c r="AC44" i="34" s="1"/>
  <c r="AE1075" i="26"/>
  <c r="AF1075" i="26" s="1"/>
  <c r="AD1075" i="26"/>
  <c r="Z418" i="24"/>
  <c r="Z573" i="26"/>
  <c r="AB985" i="26"/>
  <c r="AD985" i="26" s="1"/>
  <c r="AE985" i="26"/>
  <c r="BM1094" i="11"/>
  <c r="BN1094" i="11" s="1"/>
  <c r="BP1094" i="11" s="1"/>
  <c r="AA375" i="26"/>
  <c r="AB375" i="26" s="1"/>
  <c r="AD375" i="26" s="1"/>
  <c r="AF496" i="26"/>
  <c r="AB147" i="24"/>
  <c r="AD147" i="24" s="1"/>
  <c r="AA234" i="26"/>
  <c r="AE234" i="26" s="1"/>
  <c r="Y423" i="26"/>
  <c r="AH36" i="21"/>
  <c r="AA31" i="29"/>
  <c r="AA148" i="24"/>
  <c r="AF148" i="24" s="1"/>
  <c r="Z856" i="26"/>
  <c r="AA856" i="26"/>
  <c r="AB856" i="26" s="1"/>
  <c r="AD856" i="26" s="1"/>
  <c r="AA857" i="26"/>
  <c r="AB857" i="26" s="1"/>
  <c r="AB73" i="24"/>
  <c r="AF73" i="24"/>
  <c r="AG73" i="24" s="1"/>
  <c r="AD73" i="24"/>
  <c r="AA915" i="26"/>
  <c r="AE915" i="26"/>
  <c r="AE37" i="34"/>
  <c r="AH37" i="34"/>
  <c r="Z825" i="26"/>
  <c r="AE867" i="26"/>
  <c r="AF867" i="26" s="1"/>
  <c r="AF165" i="26"/>
  <c r="Z395" i="24"/>
  <c r="AA395" i="24"/>
  <c r="AB395" i="24" s="1"/>
  <c r="AD395" i="24" s="1"/>
  <c r="AE268" i="26"/>
  <c r="AF268" i="26" s="1"/>
  <c r="Z134" i="26"/>
  <c r="AA134" i="26" s="1"/>
  <c r="AE134" i="26" s="1"/>
  <c r="AE14" i="21"/>
  <c r="AB35" i="34"/>
  <c r="AG137" i="24"/>
  <c r="Z1091" i="26"/>
  <c r="AG438" i="24"/>
  <c r="AH14" i="29"/>
  <c r="AF868" i="26"/>
  <c r="AG240" i="24"/>
  <c r="Z636" i="26"/>
  <c r="AD98" i="26"/>
  <c r="Y386" i="26"/>
  <c r="Z386" i="26" s="1"/>
  <c r="AA838" i="26"/>
  <c r="AB838" i="26" s="1"/>
  <c r="AD838" i="26" s="1"/>
  <c r="AE937" i="26"/>
  <c r="AF937" i="26" s="1"/>
  <c r="Z952" i="26"/>
  <c r="AA410" i="26"/>
  <c r="AE410" i="26" s="1"/>
  <c r="AB436" i="26"/>
  <c r="AD436" i="26" s="1"/>
  <c r="AE436" i="26"/>
  <c r="Z100" i="26"/>
  <c r="AA100" i="26" s="1"/>
  <c r="AE100" i="26" s="1"/>
  <c r="BN1066" i="11"/>
  <c r="AE1016" i="26"/>
  <c r="AF1016" i="26" s="1"/>
  <c r="AD632" i="26"/>
  <c r="AE85" i="26"/>
  <c r="AF85" i="26" s="1"/>
  <c r="Z318" i="24"/>
  <c r="AA318" i="24" s="1"/>
  <c r="AB67" i="21"/>
  <c r="AF124" i="24"/>
  <c r="AG124" i="24" s="1"/>
  <c r="AD124" i="24"/>
  <c r="Z90" i="26"/>
  <c r="AE362" i="26"/>
  <c r="Z362" i="26"/>
  <c r="AA362" i="26"/>
  <c r="AF608" i="26"/>
  <c r="Z920" i="26"/>
  <c r="Z86" i="26"/>
  <c r="AA86" i="26" s="1"/>
  <c r="AE86" i="26" s="1"/>
  <c r="AA374" i="24"/>
  <c r="Y270" i="26"/>
  <c r="Z1094" i="26"/>
  <c r="AA1094" i="26" s="1"/>
  <c r="Z325" i="24"/>
  <c r="Z281" i="24"/>
  <c r="AE987" i="26"/>
  <c r="AF987" i="26" s="1"/>
  <c r="Z72" i="24"/>
  <c r="AB881" i="26"/>
  <c r="AD881" i="26" s="1"/>
  <c r="AF437" i="26"/>
  <c r="AF357" i="24"/>
  <c r="AF115" i="26"/>
  <c r="AF370" i="24"/>
  <c r="AF305" i="24"/>
  <c r="AG305" i="24" s="1"/>
  <c r="AE823" i="26"/>
  <c r="AF823" i="26" s="1"/>
  <c r="AE543" i="26"/>
  <c r="AD452" i="24"/>
  <c r="AA293" i="26"/>
  <c r="AD293" i="26" s="1"/>
  <c r="AG349" i="24"/>
  <c r="AD577" i="26"/>
  <c r="AB182" i="26"/>
  <c r="AD182" i="26" s="1"/>
  <c r="AG280" i="24"/>
  <c r="AH319" i="23"/>
  <c r="AG707" i="23"/>
  <c r="AH707" i="23" s="1"/>
  <c r="AH710" i="23"/>
  <c r="AI770" i="23"/>
  <c r="AI769" i="23"/>
  <c r="AI737" i="23"/>
  <c r="AI775" i="23"/>
  <c r="AD1125" i="26"/>
  <c r="AF168" i="26"/>
  <c r="AB446" i="26"/>
  <c r="AH62" i="34"/>
  <c r="AF313" i="24"/>
  <c r="BP1067" i="11"/>
  <c r="AF902" i="26"/>
  <c r="AB355" i="24"/>
  <c r="AD355" i="24" s="1"/>
  <c r="AA57" i="34"/>
  <c r="AF658" i="26"/>
  <c r="AE187" i="26"/>
  <c r="AF755" i="26"/>
  <c r="AD1025" i="26"/>
  <c r="AE380" i="26"/>
  <c r="AA934" i="26"/>
  <c r="AE934" i="26" s="1"/>
  <c r="AF202" i="26"/>
  <c r="N266" i="28"/>
  <c r="I266" i="28"/>
  <c r="AC309" i="23"/>
  <c r="AE309" i="23" s="1"/>
  <c r="AC317" i="23"/>
  <c r="AI317" i="23" s="1"/>
  <c r="E319" i="35"/>
  <c r="U318" i="35"/>
  <c r="Y32" i="34"/>
  <c r="Z32" i="34"/>
  <c r="U1069" i="26"/>
  <c r="W1069" i="26"/>
  <c r="U793" i="26"/>
  <c r="W793" i="26"/>
  <c r="V28" i="29"/>
  <c r="X28" i="29"/>
  <c r="V20" i="34"/>
  <c r="X20" i="34"/>
  <c r="X539" i="26"/>
  <c r="Y539" i="26"/>
  <c r="V28" i="34"/>
  <c r="X28" i="34"/>
  <c r="U1210" i="26"/>
  <c r="W1210" i="26"/>
  <c r="X1210" i="26" s="1"/>
  <c r="U1096" i="26"/>
  <c r="W1096" i="26"/>
  <c r="U769" i="26"/>
  <c r="W769" i="26"/>
  <c r="U673" i="26"/>
  <c r="W673" i="26"/>
  <c r="U452" i="26"/>
  <c r="W452" i="26"/>
  <c r="U275" i="26"/>
  <c r="W275" i="26"/>
  <c r="U206" i="26"/>
  <c r="W206" i="26"/>
  <c r="U74" i="26"/>
  <c r="W74" i="26"/>
  <c r="W468" i="26"/>
  <c r="Y405" i="26"/>
  <c r="X405" i="26"/>
  <c r="W309" i="26"/>
  <c r="X309" i="26" s="1"/>
  <c r="U309" i="26"/>
  <c r="U50" i="26"/>
  <c r="W50" i="26"/>
  <c r="Y61" i="21"/>
  <c r="Z61" i="21"/>
  <c r="AA61" i="21"/>
  <c r="X243" i="26"/>
  <c r="Y243" i="26"/>
  <c r="U381" i="24"/>
  <c r="W381" i="24"/>
  <c r="X381" i="24" s="1"/>
  <c r="X50" i="24"/>
  <c r="Y50" i="24"/>
  <c r="X92" i="26"/>
  <c r="Y92" i="26"/>
  <c r="X259" i="24"/>
  <c r="Y259" i="24"/>
  <c r="X139" i="24"/>
  <c r="Y139" i="24" s="1"/>
  <c r="BK1059" i="19"/>
  <c r="BL1059" i="19" s="1"/>
  <c r="BM1059" i="19" s="1"/>
  <c r="BO1059" i="19" s="1"/>
  <c r="X292" i="24"/>
  <c r="Y292" i="24"/>
  <c r="U106" i="24"/>
  <c r="W106" i="24"/>
  <c r="BM1064" i="11"/>
  <c r="BP1064" i="11" s="1"/>
  <c r="BN1064" i="11"/>
  <c r="AB342" i="26"/>
  <c r="AD342" i="26" s="1"/>
  <c r="AE342" i="26"/>
  <c r="AF342" i="26" s="1"/>
  <c r="Z340" i="26"/>
  <c r="AA340" i="26" s="1"/>
  <c r="AE340" i="26" s="1"/>
  <c r="AA363" i="26"/>
  <c r="AE363" i="26" s="1"/>
  <c r="AB363" i="26"/>
  <c r="AA279" i="26"/>
  <c r="AB279" i="26" s="1"/>
  <c r="BK1057" i="11"/>
  <c r="BM1057" i="11" s="1"/>
  <c r="BL1057" i="11"/>
  <c r="X451" i="26"/>
  <c r="Y451" i="26"/>
  <c r="AB754" i="26"/>
  <c r="AE754" i="26"/>
  <c r="AD754" i="26"/>
  <c r="AG147" i="24"/>
  <c r="AA103" i="26"/>
  <c r="AB103" i="26" s="1"/>
  <c r="AD103" i="26" s="1"/>
  <c r="AB228" i="26"/>
  <c r="AD228" i="26" s="1"/>
  <c r="Z257" i="24"/>
  <c r="AA257" i="24"/>
  <c r="AF257" i="24" s="1"/>
  <c r="Z661" i="26"/>
  <c r="AA752" i="26"/>
  <c r="AB752" i="26" s="1"/>
  <c r="AD752" i="26" s="1"/>
  <c r="AA249" i="26"/>
  <c r="AB249" i="26" s="1"/>
  <c r="AD249" i="26" s="1"/>
  <c r="AD272" i="26"/>
  <c r="AA272" i="26"/>
  <c r="AE272" i="26" s="1"/>
  <c r="AF272" i="26" s="1"/>
  <c r="AB272" i="26"/>
  <c r="X912" i="26"/>
  <c r="Y912" i="26"/>
  <c r="AE69" i="21"/>
  <c r="AE849" i="26"/>
  <c r="AB849" i="26"/>
  <c r="AD849" i="26" s="1"/>
  <c r="AE893" i="26"/>
  <c r="AA358" i="26"/>
  <c r="AB358" i="26" s="1"/>
  <c r="AD358" i="26" s="1"/>
  <c r="AE358" i="26"/>
  <c r="Z762" i="26"/>
  <c r="AF803" i="26"/>
  <c r="Y567" i="26"/>
  <c r="X546" i="26"/>
  <c r="Y546" i="26"/>
  <c r="Z392" i="26"/>
  <c r="AA392" i="26"/>
  <c r="Z337" i="24"/>
  <c r="AA337" i="24" s="1"/>
  <c r="BL1081" i="11"/>
  <c r="BM1081" i="11" s="1"/>
  <c r="Z337" i="26"/>
  <c r="AA337" i="26" s="1"/>
  <c r="AB337" i="26" s="1"/>
  <c r="AE337" i="26"/>
  <c r="AF337" i="26" s="1"/>
  <c r="AE1019" i="26"/>
  <c r="AA1019" i="26"/>
  <c r="AB1019" i="26" s="1"/>
  <c r="Z829" i="26"/>
  <c r="AA829" i="26"/>
  <c r="AE829" i="26" s="1"/>
  <c r="AF406" i="24"/>
  <c r="AB406" i="24"/>
  <c r="AG406" i="24" s="1"/>
  <c r="AD406" i="24"/>
  <c r="AB352" i="26"/>
  <c r="AF352" i="26" s="1"/>
  <c r="AE640" i="26"/>
  <c r="AF640" i="26" s="1"/>
  <c r="AD133" i="24"/>
  <c r="Z427" i="26"/>
  <c r="AB72" i="26"/>
  <c r="AD72" i="26" s="1"/>
  <c r="AA1031" i="26"/>
  <c r="AD1031" i="26" s="1"/>
  <c r="AB1031" i="26"/>
  <c r="AF819" i="26"/>
  <c r="AB248" i="24"/>
  <c r="AD248" i="24" s="1"/>
  <c r="AA920" i="26"/>
  <c r="AE920" i="26" s="1"/>
  <c r="AA80" i="24"/>
  <c r="AF80" i="24" s="1"/>
  <c r="Z80" i="24"/>
  <c r="AA378" i="24"/>
  <c r="AB378" i="24" s="1"/>
  <c r="AA993" i="26"/>
  <c r="AE993" i="26" s="1"/>
  <c r="AA1059" i="26"/>
  <c r="AB1059" i="26" s="1"/>
  <c r="Z879" i="26"/>
  <c r="AA879" i="26" s="1"/>
  <c r="AE1030" i="26"/>
  <c r="AF1030" i="26" s="1"/>
  <c r="AA204" i="24"/>
  <c r="AB204" i="24" s="1"/>
  <c r="AB459" i="26"/>
  <c r="AF459" i="26" s="1"/>
  <c r="AA346" i="24"/>
  <c r="AF346" i="24" s="1"/>
  <c r="AE530" i="26"/>
  <c r="AF530" i="26" s="1"/>
  <c r="Y390" i="26"/>
  <c r="Z601" i="26"/>
  <c r="AE601" i="26" s="1"/>
  <c r="AA601" i="26"/>
  <c r="Z531" i="26"/>
  <c r="AB62" i="21"/>
  <c r="AF881" i="26"/>
  <c r="AA370" i="26"/>
  <c r="AF36" i="24"/>
  <c r="AG36" i="24" s="1"/>
  <c r="Z246" i="24"/>
  <c r="Z941" i="26"/>
  <c r="AF986" i="26"/>
  <c r="BM1099" i="11"/>
  <c r="BN1099" i="11" s="1"/>
  <c r="BP1099" i="11" s="1"/>
  <c r="AD823" i="26"/>
  <c r="AA373" i="24"/>
  <c r="AG230" i="24"/>
  <c r="Z812" i="26"/>
  <c r="AD430" i="24"/>
  <c r="Y178" i="26"/>
  <c r="M267" i="28"/>
  <c r="AH318" i="23"/>
  <c r="AI318" i="23" s="1"/>
  <c r="AG705" i="23"/>
  <c r="AI780" i="23"/>
  <c r="AH717" i="23"/>
  <c r="AH759" i="23"/>
  <c r="AI759" i="23" s="1"/>
  <c r="M136" i="35"/>
  <c r="AH762" i="23"/>
  <c r="AI762" i="23" s="1"/>
  <c r="AI773" i="23"/>
  <c r="M85" i="35"/>
  <c r="M292" i="35"/>
  <c r="AA27" i="21"/>
  <c r="AB779" i="26"/>
  <c r="AD779" i="26" s="1"/>
  <c r="AF446" i="26"/>
  <c r="AD118" i="24"/>
  <c r="AG407" i="24"/>
  <c r="AG355" i="24"/>
  <c r="AI309" i="23"/>
  <c r="N135" i="35"/>
  <c r="I135" i="35"/>
  <c r="E435" i="35"/>
  <c r="U434" i="35"/>
  <c r="V26" i="34"/>
  <c r="X26" i="34"/>
  <c r="E343" i="35"/>
  <c r="U342" i="35"/>
  <c r="U1213" i="26"/>
  <c r="W1213" i="26"/>
  <c r="U1095" i="26"/>
  <c r="W1095" i="26" s="1"/>
  <c r="U1077" i="26"/>
  <c r="W1077" i="26"/>
  <c r="X1077" i="26" s="1"/>
  <c r="U742" i="26"/>
  <c r="W742" i="26"/>
  <c r="X742" i="26" s="1"/>
  <c r="U617" i="26"/>
  <c r="W617" i="26"/>
  <c r="X617" i="26" s="1"/>
  <c r="U439" i="26"/>
  <c r="W439" i="26"/>
  <c r="U353" i="26"/>
  <c r="W353" i="26"/>
  <c r="X353" i="26" s="1"/>
  <c r="U759" i="26"/>
  <c r="W759" i="26"/>
  <c r="U399" i="26"/>
  <c r="W399" i="26"/>
  <c r="X399" i="26" s="1"/>
  <c r="U143" i="26"/>
  <c r="W143" i="26"/>
  <c r="U20" i="26"/>
  <c r="W20" i="26"/>
  <c r="X127" i="24"/>
  <c r="Y127" i="24" s="1"/>
  <c r="X46" i="24"/>
  <c r="Y46" i="24" s="1"/>
  <c r="U356" i="24"/>
  <c r="W356" i="24"/>
  <c r="X247" i="24"/>
  <c r="X26" i="24"/>
  <c r="Y26" i="24" s="1"/>
  <c r="U21" i="26"/>
  <c r="W21" i="26"/>
  <c r="U116" i="24"/>
  <c r="W116" i="24"/>
  <c r="U42" i="24"/>
  <c r="W42" i="24"/>
  <c r="U324" i="24"/>
  <c r="W324" i="24"/>
  <c r="W243" i="24"/>
  <c r="U243" i="24"/>
  <c r="W125" i="24"/>
  <c r="U125" i="24"/>
  <c r="Y105" i="24"/>
  <c r="AB34" i="29"/>
  <c r="AE34" i="29" s="1"/>
  <c r="AG34" i="29"/>
  <c r="AC34" i="29"/>
  <c r="AH34" i="29" s="1"/>
  <c r="Z116" i="26"/>
  <c r="AA116" i="26" s="1"/>
  <c r="AE555" i="26"/>
  <c r="AF555" i="26" s="1"/>
  <c r="AB555" i="26"/>
  <c r="AD555" i="26"/>
  <c r="BP12" i="11"/>
  <c r="BP11" i="11" s="1"/>
  <c r="Z207" i="24"/>
  <c r="AA645" i="26"/>
  <c r="AA50" i="29"/>
  <c r="Z1048" i="26"/>
  <c r="AB1100" i="26"/>
  <c r="AE103" i="26"/>
  <c r="Z21" i="21"/>
  <c r="AB78" i="26"/>
  <c r="AD78" i="26" s="1"/>
  <c r="AE78" i="26"/>
  <c r="AA158" i="24"/>
  <c r="AF158" i="24" s="1"/>
  <c r="Y286" i="24"/>
  <c r="Y193" i="24"/>
  <c r="AF972" i="26"/>
  <c r="AA835" i="26"/>
  <c r="AE835" i="26" s="1"/>
  <c r="AF817" i="26"/>
  <c r="AB188" i="24"/>
  <c r="Z28" i="26"/>
  <c r="AA28" i="26" s="1"/>
  <c r="AA961" i="26"/>
  <c r="AB961" i="26" s="1"/>
  <c r="AD961" i="26" s="1"/>
  <c r="Z961" i="26"/>
  <c r="Z1005" i="26"/>
  <c r="AA1005" i="26"/>
  <c r="AE1005" i="26" s="1"/>
  <c r="Z146" i="26"/>
  <c r="AA146" i="26"/>
  <c r="AE146" i="26" s="1"/>
  <c r="AG174" i="24"/>
  <c r="AA859" i="26"/>
  <c r="AE859" i="26" s="1"/>
  <c r="Z438" i="26"/>
  <c r="AA438" i="26" s="1"/>
  <c r="AB438" i="26" s="1"/>
  <c r="AG122" i="24"/>
  <c r="AD1030" i="26"/>
  <c r="Z84" i="26"/>
  <c r="Z729" i="26"/>
  <c r="AA729" i="26" s="1"/>
  <c r="AA136" i="24"/>
  <c r="AF593" i="26"/>
  <c r="AA679" i="26"/>
  <c r="AE679" i="26" s="1"/>
  <c r="AA314" i="26"/>
  <c r="AE314" i="26" s="1"/>
  <c r="AF932" i="26"/>
  <c r="Z233" i="24"/>
  <c r="Y155" i="26"/>
  <c r="Z202" i="24"/>
  <c r="AA202" i="24" s="1"/>
  <c r="AB202" i="24" s="1"/>
  <c r="AD202" i="24" s="1"/>
  <c r="AG29" i="34"/>
  <c r="AH29" i="34" s="1"/>
  <c r="AF383" i="26"/>
  <c r="X746" i="26"/>
  <c r="Y746" i="26"/>
  <c r="Z746" i="26" s="1"/>
  <c r="AA746" i="26" s="1"/>
  <c r="AE572" i="26"/>
  <c r="AB572" i="26"/>
  <c r="AD572" i="26" s="1"/>
  <c r="AG146" i="24"/>
  <c r="AA526" i="26"/>
  <c r="AE526" i="26" s="1"/>
  <c r="AD691" i="26"/>
  <c r="AB691" i="26"/>
  <c r="AF691" i="26" s="1"/>
  <c r="AF82" i="24"/>
  <c r="AG82" i="24" s="1"/>
  <c r="AB293" i="26"/>
  <c r="AB334" i="24"/>
  <c r="AD334" i="24" s="1"/>
  <c r="Z32" i="24"/>
  <c r="AA32" i="24" s="1"/>
  <c r="AB1062" i="26"/>
  <c r="AF1062" i="26" s="1"/>
  <c r="Z60" i="24"/>
  <c r="AF314" i="24"/>
  <c r="AB314" i="24"/>
  <c r="AD314" i="24" s="1"/>
  <c r="AB615" i="26"/>
  <c r="AD615" i="26" s="1"/>
  <c r="AA964" i="26"/>
  <c r="AB964" i="26" s="1"/>
  <c r="AD964" i="26" s="1"/>
  <c r="AA845" i="26"/>
  <c r="AE845" i="26" s="1"/>
  <c r="AB644" i="26"/>
  <c r="AE644" i="26"/>
  <c r="AF644" i="26" s="1"/>
  <c r="Z269" i="26"/>
  <c r="AE826" i="26"/>
  <c r="AF826" i="26" s="1"/>
  <c r="AF527" i="26"/>
  <c r="Y467" i="26"/>
  <c r="Z467" i="26" s="1"/>
  <c r="AA818" i="26"/>
  <c r="Z144" i="24"/>
  <c r="AB112" i="24"/>
  <c r="AD112" i="24" s="1"/>
  <c r="AB309" i="24"/>
  <c r="AA309" i="24"/>
  <c r="AF309" i="24" s="1"/>
  <c r="Z96" i="24"/>
  <c r="AA96" i="24" s="1"/>
  <c r="AB96" i="24" s="1"/>
  <c r="AF631" i="26"/>
  <c r="Z1041" i="26"/>
  <c r="AA1041" i="26" s="1"/>
  <c r="AE1041" i="26" s="1"/>
  <c r="AF378" i="24"/>
  <c r="AF375" i="24"/>
  <c r="AG375" i="24" s="1"/>
  <c r="AA227" i="26"/>
  <c r="AB227" i="26" s="1"/>
  <c r="AD227" i="26" s="1"/>
  <c r="AE552" i="26"/>
  <c r="AF552" i="26" s="1"/>
  <c r="Y207" i="26"/>
  <c r="AE392" i="26"/>
  <c r="Z18" i="21"/>
  <c r="AA18" i="21" s="1"/>
  <c r="Z317" i="24"/>
  <c r="AA317" i="24" s="1"/>
  <c r="AB317" i="24" s="1"/>
  <c r="AA665" i="26"/>
  <c r="AE665" i="26" s="1"/>
  <c r="AB64" i="24"/>
  <c r="AD64" i="24" s="1"/>
  <c r="AF320" i="26"/>
  <c r="AA703" i="26"/>
  <c r="AA101" i="24"/>
  <c r="AB101" i="24" s="1"/>
  <c r="AD101" i="24" s="1"/>
  <c r="AF938" i="26"/>
  <c r="Z611" i="26"/>
  <c r="AE988" i="26"/>
  <c r="AF988" i="26" s="1"/>
  <c r="AD644" i="26"/>
  <c r="AF382" i="26"/>
  <c r="Z424" i="24"/>
  <c r="AA424" i="24" s="1"/>
  <c r="AH22" i="29"/>
  <c r="AF598" i="26"/>
  <c r="AE291" i="26"/>
  <c r="AD459" i="26"/>
  <c r="AA17" i="26"/>
  <c r="AD1062" i="26"/>
  <c r="AB634" i="26"/>
  <c r="AD634" i="26" s="1"/>
  <c r="AG379" i="24"/>
  <c r="AA600" i="26"/>
  <c r="AE600" i="26" s="1"/>
  <c r="Z712" i="26"/>
  <c r="Y102" i="30"/>
  <c r="X301" i="23"/>
  <c r="Y301" i="23" s="1"/>
  <c r="X276" i="23"/>
  <c r="Y276" i="23" s="1"/>
  <c r="X300" i="23"/>
  <c r="Y300" i="23" s="1"/>
  <c r="Q59" i="35"/>
  <c r="G60" i="35"/>
  <c r="N59" i="35"/>
  <c r="I59" i="35"/>
  <c r="Y17" i="29"/>
  <c r="Y445" i="24"/>
  <c r="X492" i="26"/>
  <c r="Y35" i="29"/>
  <c r="Z35" i="29" s="1"/>
  <c r="AE215" i="26"/>
  <c r="AE295" i="26"/>
  <c r="AE677" i="26"/>
  <c r="X273" i="23"/>
  <c r="X288" i="23"/>
  <c r="Y288" i="23" s="1"/>
  <c r="Q408" i="35"/>
  <c r="G409" i="35"/>
  <c r="N408" i="35"/>
  <c r="I408" i="35"/>
  <c r="X491" i="26"/>
  <c r="Y491" i="26" s="1"/>
  <c r="AE1010" i="26"/>
  <c r="Z214" i="24"/>
  <c r="Y34" i="34"/>
  <c r="Z34" i="34" s="1"/>
  <c r="AF285" i="24"/>
  <c r="X29" i="23"/>
  <c r="G316" i="28"/>
  <c r="Q315" i="28"/>
  <c r="I315" i="28"/>
  <c r="N315" i="28"/>
  <c r="G293" i="28"/>
  <c r="N292" i="28"/>
  <c r="I292" i="28"/>
  <c r="G110" i="28"/>
  <c r="Q109" i="28"/>
  <c r="N109" i="28"/>
  <c r="I109" i="28"/>
  <c r="G459" i="28"/>
  <c r="I458" i="28"/>
  <c r="N458" i="28"/>
  <c r="X285" i="23"/>
  <c r="X292" i="23"/>
  <c r="Y292" i="23" s="1"/>
  <c r="AG305" i="23"/>
  <c r="AA12" i="29"/>
  <c r="X1108" i="26"/>
  <c r="Y1108" i="26"/>
  <c r="Z43" i="34"/>
  <c r="Y43" i="34"/>
  <c r="AE339" i="26"/>
  <c r="AF232" i="24"/>
  <c r="G409" i="28"/>
  <c r="Q408" i="28"/>
  <c r="N408" i="28"/>
  <c r="I408" i="28"/>
  <c r="Y44" i="30"/>
  <c r="Z44" i="30" s="1"/>
  <c r="Y39" i="30"/>
  <c r="T215" i="28"/>
  <c r="V215" i="28"/>
  <c r="O216" i="28" s="1"/>
  <c r="P216" i="28" s="1"/>
  <c r="T240" i="28"/>
  <c r="V240" i="28"/>
  <c r="O241" i="28" s="1"/>
  <c r="P241" i="28" s="1"/>
  <c r="X289" i="23"/>
  <c r="Y289" i="23" s="1"/>
  <c r="Y42" i="34"/>
  <c r="Z42" i="34" s="1"/>
  <c r="Y40" i="34"/>
  <c r="AE749" i="26"/>
  <c r="AB360" i="26"/>
  <c r="AD360" i="26" s="1"/>
  <c r="Y30" i="30"/>
  <c r="Z30" i="30" s="1"/>
  <c r="Q8" i="28"/>
  <c r="AA29" i="30"/>
  <c r="Z35" i="30"/>
  <c r="AA35" i="30" s="1"/>
  <c r="AB35" i="30" s="1"/>
  <c r="Y40" i="30"/>
  <c r="Z40" i="30" s="1"/>
  <c r="Y46" i="30"/>
  <c r="Z46" i="30" s="1"/>
  <c r="E88" i="28"/>
  <c r="R87" i="28"/>
  <c r="S87" i="28" s="1"/>
  <c r="U87" i="28"/>
  <c r="G189" i="28"/>
  <c r="I188" i="28"/>
  <c r="N188" i="28"/>
  <c r="E220" i="28"/>
  <c r="R219" i="28"/>
  <c r="S219" i="28" s="1"/>
  <c r="U219" i="28"/>
  <c r="L162" i="28"/>
  <c r="M162" i="28"/>
  <c r="Q188" i="28"/>
  <c r="T266" i="28"/>
  <c r="V266" i="28"/>
  <c r="O267" i="28" s="1"/>
  <c r="P267" i="28" s="1"/>
  <c r="G387" i="28"/>
  <c r="N386" i="28"/>
  <c r="I386" i="28"/>
  <c r="Q505" i="28"/>
  <c r="G506" i="28"/>
  <c r="N505" i="28"/>
  <c r="I505" i="28"/>
  <c r="X112" i="23"/>
  <c r="Y112" i="23" s="1"/>
  <c r="Q482" i="28"/>
  <c r="X21" i="23"/>
  <c r="Y21" i="23" s="1"/>
  <c r="AG40" i="23"/>
  <c r="AB40" i="23"/>
  <c r="AC40" i="23" s="1"/>
  <c r="AE40" i="23" s="1"/>
  <c r="AH43" i="23"/>
  <c r="X71" i="23"/>
  <c r="Y71" i="23" s="1"/>
  <c r="X87" i="23"/>
  <c r="Y87" i="23" s="1"/>
  <c r="X110" i="23"/>
  <c r="Y110" i="23" s="1"/>
  <c r="Y19" i="23"/>
  <c r="Z19" i="23" s="1"/>
  <c r="AH33" i="23"/>
  <c r="X76" i="23"/>
  <c r="Y76" i="23" s="1"/>
  <c r="X92" i="23"/>
  <c r="X124" i="23"/>
  <c r="Y124" i="23" s="1"/>
  <c r="X145" i="23"/>
  <c r="X267" i="23"/>
  <c r="Y267" i="23" s="1"/>
  <c r="AH36" i="23"/>
  <c r="AI36" i="23" s="1"/>
  <c r="Z55" i="23"/>
  <c r="X109" i="23"/>
  <c r="Y109" i="23" s="1"/>
  <c r="X155" i="23"/>
  <c r="Y155" i="23" s="1"/>
  <c r="X187" i="23"/>
  <c r="AH304" i="23"/>
  <c r="AI304" i="23" s="1"/>
  <c r="S507" i="28"/>
  <c r="AA22" i="23"/>
  <c r="AB22" i="23" s="1"/>
  <c r="AI42" i="23"/>
  <c r="Z74" i="23"/>
  <c r="X157" i="23"/>
  <c r="Y157" i="23" s="1"/>
  <c r="X189" i="23"/>
  <c r="Y189" i="23" s="1"/>
  <c r="Y196" i="23"/>
  <c r="Z196" i="23" s="1"/>
  <c r="Y204" i="23"/>
  <c r="Z204" i="23" s="1"/>
  <c r="Y212" i="23"/>
  <c r="Z212" i="23" s="1"/>
  <c r="Y220" i="23"/>
  <c r="Z220" i="23" s="1"/>
  <c r="Y228" i="23"/>
  <c r="Z228" i="23" s="1"/>
  <c r="Y236" i="23"/>
  <c r="Z236" i="23" s="1"/>
  <c r="Y244" i="23"/>
  <c r="Z244" i="23" s="1"/>
  <c r="Y252" i="23"/>
  <c r="Z252" i="23" s="1"/>
  <c r="X271" i="23"/>
  <c r="Y271" i="23" s="1"/>
  <c r="Z100" i="30"/>
  <c r="AG23" i="23"/>
  <c r="Y146" i="23"/>
  <c r="Y151" i="23"/>
  <c r="Z151" i="23" s="1"/>
  <c r="Y174" i="23"/>
  <c r="Y176" i="23"/>
  <c r="Y183" i="23"/>
  <c r="Y190" i="23"/>
  <c r="Y198" i="23"/>
  <c r="X206" i="23"/>
  <c r="X238" i="23"/>
  <c r="Y238" i="23" s="1"/>
  <c r="Y265" i="23"/>
  <c r="Z265" i="23" s="1"/>
  <c r="Z266" i="23"/>
  <c r="Z268" i="23"/>
  <c r="X382" i="23"/>
  <c r="X414" i="23"/>
  <c r="Y414" i="23" s="1"/>
  <c r="Y105" i="23"/>
  <c r="Z105" i="23" s="1"/>
  <c r="Z205" i="23"/>
  <c r="AA205" i="23" s="1"/>
  <c r="AG205" i="23" s="1"/>
  <c r="Z207" i="23"/>
  <c r="Z237" i="23"/>
  <c r="Z290" i="23"/>
  <c r="AH310" i="23"/>
  <c r="AI310" i="23" s="1"/>
  <c r="X334" i="23"/>
  <c r="W333" i="23"/>
  <c r="X356" i="23"/>
  <c r="Y356" i="23" s="1"/>
  <c r="X388" i="23"/>
  <c r="X420" i="23"/>
  <c r="Y420" i="23" s="1"/>
  <c r="Y77" i="23"/>
  <c r="Z77" i="23" s="1"/>
  <c r="X210" i="23"/>
  <c r="X242" i="23"/>
  <c r="Y242" i="23" s="1"/>
  <c r="X281" i="23"/>
  <c r="Y281" i="23" s="1"/>
  <c r="X297" i="23"/>
  <c r="AH314" i="23"/>
  <c r="AI314" i="23" s="1"/>
  <c r="X362" i="23"/>
  <c r="X394" i="23"/>
  <c r="Y394" i="23" s="1"/>
  <c r="X426" i="23"/>
  <c r="Z209" i="23"/>
  <c r="AH323" i="23"/>
  <c r="AI323" i="23" s="1"/>
  <c r="Y439" i="23"/>
  <c r="Z456" i="23"/>
  <c r="Z461" i="23"/>
  <c r="Z203" i="23"/>
  <c r="Y258" i="23"/>
  <c r="Z258" i="23" s="1"/>
  <c r="Z286" i="23"/>
  <c r="X419" i="23"/>
  <c r="Y419" i="23" s="1"/>
  <c r="Y505" i="23"/>
  <c r="Z193" i="23"/>
  <c r="AA193" i="23" s="1"/>
  <c r="X379" i="23"/>
  <c r="Y379" i="23" s="1"/>
  <c r="Y408" i="23"/>
  <c r="Z408" i="23" s="1"/>
  <c r="X445" i="23"/>
  <c r="Y457" i="23"/>
  <c r="Z457" i="23" s="1"/>
  <c r="X507" i="23"/>
  <c r="T84" i="28"/>
  <c r="V84" i="28"/>
  <c r="O85" i="28" s="1"/>
  <c r="P85" i="28" s="1"/>
  <c r="Z201" i="23"/>
  <c r="Z534" i="23"/>
  <c r="AA534" i="23" s="1"/>
  <c r="Z598" i="23"/>
  <c r="X681" i="23"/>
  <c r="X697" i="23"/>
  <c r="Z554" i="23"/>
  <c r="Y561" i="23"/>
  <c r="Z618" i="23"/>
  <c r="AA618" i="23" s="1"/>
  <c r="Y662" i="23"/>
  <c r="Z662" i="23" s="1"/>
  <c r="Z558" i="23"/>
  <c r="AA558" i="23" s="1"/>
  <c r="Z622" i="23"/>
  <c r="AA622" i="23" s="1"/>
  <c r="AG622" i="23" s="1"/>
  <c r="X685" i="23"/>
  <c r="Y685" i="23" s="1"/>
  <c r="Z462" i="23"/>
  <c r="Z578" i="23"/>
  <c r="Y585" i="23"/>
  <c r="X631" i="23"/>
  <c r="Y633" i="23"/>
  <c r="Y649" i="23"/>
  <c r="Y657" i="23"/>
  <c r="X687" i="23"/>
  <c r="Y687" i="23" s="1"/>
  <c r="Z684" i="23"/>
  <c r="AA684" i="23" s="1"/>
  <c r="AH705" i="23"/>
  <c r="AH721" i="23"/>
  <c r="AH729" i="23"/>
  <c r="AH740" i="23"/>
  <c r="T34" i="35"/>
  <c r="V34" i="35"/>
  <c r="O35" i="35" s="1"/>
  <c r="P35" i="35" s="1"/>
  <c r="E88" i="35"/>
  <c r="R87" i="35"/>
  <c r="S87" i="35" s="1"/>
  <c r="U87" i="35"/>
  <c r="V161" i="35"/>
  <c r="O162" i="35" s="1"/>
  <c r="P162" i="35" s="1"/>
  <c r="T161" i="35"/>
  <c r="X819" i="23"/>
  <c r="S137" i="35"/>
  <c r="E270" i="35"/>
  <c r="R269" i="35"/>
  <c r="S269" i="35" s="1"/>
  <c r="U269" i="35"/>
  <c r="G506" i="35"/>
  <c r="Q505" i="35"/>
  <c r="I505" i="35"/>
  <c r="N505" i="35"/>
  <c r="T7" i="35"/>
  <c r="V7" i="35"/>
  <c r="O8" i="35" s="1"/>
  <c r="P8" i="35" s="1"/>
  <c r="E165" i="35"/>
  <c r="R164" i="35"/>
  <c r="S164" i="35" s="1"/>
  <c r="U164" i="35"/>
  <c r="R364" i="35"/>
  <c r="S364" i="35" s="1"/>
  <c r="E365" i="35"/>
  <c r="U364" i="35"/>
  <c r="G86" i="35"/>
  <c r="I85" i="35"/>
  <c r="N85" i="35"/>
  <c r="T266" i="35"/>
  <c r="V266" i="35"/>
  <c r="O267" i="35" s="1"/>
  <c r="P267" i="35" s="1"/>
  <c r="S387" i="35"/>
  <c r="T431" i="35"/>
  <c r="V431" i="35"/>
  <c r="O432" i="35" s="1"/>
  <c r="P432" i="35" s="1"/>
  <c r="V457" i="35"/>
  <c r="O458" i="35" s="1"/>
  <c r="P458" i="35" s="1"/>
  <c r="T457" i="35"/>
  <c r="R460" i="35"/>
  <c r="S460" i="35" s="1"/>
  <c r="E461" i="35"/>
  <c r="U460" i="35"/>
  <c r="Y52" i="29"/>
  <c r="Z52" i="29" s="1"/>
  <c r="U969" i="26"/>
  <c r="W969" i="26"/>
  <c r="U870" i="26"/>
  <c r="W870" i="26"/>
  <c r="U736" i="26"/>
  <c r="W736" i="26"/>
  <c r="Y23" i="21"/>
  <c r="X1078" i="26"/>
  <c r="U647" i="26"/>
  <c r="W647" i="26"/>
  <c r="U563" i="26"/>
  <c r="W563" i="26"/>
  <c r="X472" i="26"/>
  <c r="Y472" i="26"/>
  <c r="X372" i="26"/>
  <c r="Y372" i="26" s="1"/>
  <c r="X282" i="26"/>
  <c r="Y282" i="26" s="1"/>
  <c r="U110" i="26"/>
  <c r="W110" i="26"/>
  <c r="U367" i="24"/>
  <c r="W367" i="24"/>
  <c r="X340" i="24"/>
  <c r="Y340" i="24"/>
  <c r="W184" i="24"/>
  <c r="U184" i="24"/>
  <c r="X129" i="24"/>
  <c r="Y129" i="24"/>
  <c r="BJ1047" i="19"/>
  <c r="BH1047" i="19"/>
  <c r="Z54" i="24"/>
  <c r="AA54" i="24"/>
  <c r="Z327" i="24"/>
  <c r="AA327" i="24" s="1"/>
  <c r="AF327" i="24" s="1"/>
  <c r="AF1017" i="26"/>
  <c r="U656" i="26"/>
  <c r="W656" i="26"/>
  <c r="X609" i="26"/>
  <c r="X368" i="26"/>
  <c r="Y368" i="26"/>
  <c r="Y296" i="26"/>
  <c r="X296" i="26"/>
  <c r="U107" i="26"/>
  <c r="W107" i="26"/>
  <c r="X439" i="24"/>
  <c r="Y439" i="24" s="1"/>
  <c r="X412" i="24"/>
  <c r="Y412" i="24"/>
  <c r="X347" i="24"/>
  <c r="X255" i="24"/>
  <c r="Y255" i="24" s="1"/>
  <c r="W189" i="24"/>
  <c r="U189" i="24"/>
  <c r="X169" i="24"/>
  <c r="Y169" i="24"/>
  <c r="U164" i="24"/>
  <c r="W164" i="24"/>
  <c r="X135" i="24"/>
  <c r="Y135" i="24"/>
  <c r="X113" i="24"/>
  <c r="U108" i="24"/>
  <c r="W108" i="24"/>
  <c r="BH1081" i="19"/>
  <c r="BJ1081" i="19"/>
  <c r="Z316" i="24"/>
  <c r="AA316" i="24" s="1"/>
  <c r="Z1087" i="26"/>
  <c r="AA1087" i="26"/>
  <c r="AE1087" i="26" s="1"/>
  <c r="Y129" i="26"/>
  <c r="Z129" i="26" s="1"/>
  <c r="Y77" i="24"/>
  <c r="Z77" i="24"/>
  <c r="AB1057" i="26"/>
  <c r="AD575" i="26"/>
  <c r="AE695" i="26"/>
  <c r="X258" i="24"/>
  <c r="Y258" i="24" s="1"/>
  <c r="X1212" i="26"/>
  <c r="X897" i="26"/>
  <c r="U583" i="26"/>
  <c r="W583" i="26"/>
  <c r="X455" i="26"/>
  <c r="Y455" i="26" s="1"/>
  <c r="U220" i="26"/>
  <c r="W220" i="26"/>
  <c r="U87" i="26"/>
  <c r="W87" i="26"/>
  <c r="Z449" i="24"/>
  <c r="AA449" i="24" s="1"/>
  <c r="X384" i="24"/>
  <c r="X332" i="24"/>
  <c r="Y332" i="24"/>
  <c r="Z275" i="24"/>
  <c r="W254" i="24"/>
  <c r="U190" i="24"/>
  <c r="W190" i="24"/>
  <c r="U88" i="24"/>
  <c r="W88" i="24"/>
  <c r="X62" i="24"/>
  <c r="Y62" i="24" s="1"/>
  <c r="Y22" i="21"/>
  <c r="W408" i="24"/>
  <c r="X707" i="26"/>
  <c r="Y707" i="26" s="1"/>
  <c r="Z594" i="26"/>
  <c r="AA594" i="26" s="1"/>
  <c r="Z962" i="26"/>
  <c r="AA962" i="26" s="1"/>
  <c r="Z574" i="26"/>
  <c r="AA574" i="26"/>
  <c r="AB355" i="26"/>
  <c r="AD355" i="26" s="1"/>
  <c r="AB715" i="26"/>
  <c r="AD715" i="26" s="1"/>
  <c r="AA1204" i="26"/>
  <c r="AB1204" i="26" s="1"/>
  <c r="AD1204" i="26" s="1"/>
  <c r="Z557" i="26"/>
  <c r="Z26" i="29"/>
  <c r="AA26" i="29" s="1"/>
  <c r="Y523" i="26"/>
  <c r="AE305" i="26"/>
  <c r="AD830" i="26"/>
  <c r="Z332" i="26"/>
  <c r="AA332" i="26" s="1"/>
  <c r="AE332" i="26" s="1"/>
  <c r="AF199" i="26"/>
  <c r="AB212" i="26"/>
  <c r="AD212" i="26" s="1"/>
  <c r="AF414" i="26"/>
  <c r="AE761" i="26"/>
  <c r="AG41" i="29"/>
  <c r="AH41" i="29" s="1"/>
  <c r="AE127" i="26"/>
  <c r="AF127" i="26" s="1"/>
  <c r="AA455" i="24"/>
  <c r="BM1047" i="11"/>
  <c r="AA852" i="26"/>
  <c r="AE852" i="26" s="1"/>
  <c r="AF85" i="24"/>
  <c r="AD928" i="26"/>
  <c r="AB335" i="26"/>
  <c r="AD335" i="26" s="1"/>
  <c r="AA708" i="26"/>
  <c r="AE708" i="26" s="1"/>
  <c r="AB464" i="26"/>
  <c r="AF464" i="26" s="1"/>
  <c r="Z925" i="26"/>
  <c r="AA957" i="26"/>
  <c r="AE957" i="26" s="1"/>
  <c r="AE675" i="26"/>
  <c r="AE635" i="26"/>
  <c r="AE147" i="26"/>
  <c r="Z71" i="24"/>
  <c r="AB922" i="26"/>
  <c r="AD922" i="26" s="1"/>
  <c r="Z786" i="26"/>
  <c r="AD49" i="24"/>
  <c r="AB70" i="26"/>
  <c r="AD70" i="26" s="1"/>
  <c r="AB821" i="26"/>
  <c r="AD821" i="26" s="1"/>
  <c r="AB47" i="24"/>
  <c r="AD47" i="24" s="1"/>
  <c r="AB192" i="26"/>
  <c r="AF192" i="26" s="1"/>
  <c r="AB152" i="26"/>
  <c r="AD152" i="26" s="1"/>
  <c r="AF226" i="26"/>
  <c r="AB25" i="29"/>
  <c r="AA47" i="29"/>
  <c r="AE576" i="26"/>
  <c r="AB921" i="26"/>
  <c r="AD921" i="26" s="1"/>
  <c r="AE466" i="26"/>
  <c r="BO1094" i="19"/>
  <c r="AB740" i="26"/>
  <c r="AE245" i="26"/>
  <c r="AB1065" i="26"/>
  <c r="AD1065" i="26"/>
  <c r="AE1065" i="26"/>
  <c r="AF1065" i="26" s="1"/>
  <c r="Z862" i="26"/>
  <c r="AE355" i="26"/>
  <c r="AF355" i="26" s="1"/>
  <c r="AA71" i="26"/>
  <c r="AE71" i="26" s="1"/>
  <c r="AB726" i="26"/>
  <c r="AD726" i="26" s="1"/>
  <c r="AA1202" i="26"/>
  <c r="AA882" i="26"/>
  <c r="AA43" i="24"/>
  <c r="AB43" i="24" s="1"/>
  <c r="AD43" i="24" s="1"/>
  <c r="AA866" i="26"/>
  <c r="AB866" i="26" s="1"/>
  <c r="AG45" i="24"/>
  <c r="AB126" i="26"/>
  <c r="AF126" i="26" s="1"/>
  <c r="Z32" i="21"/>
  <c r="W279" i="24"/>
  <c r="W107" i="24"/>
  <c r="AB290" i="26"/>
  <c r="AD290" i="26" s="1"/>
  <c r="AA20" i="29"/>
  <c r="AB22" i="34"/>
  <c r="AC36" i="29"/>
  <c r="AH36" i="29" s="1"/>
  <c r="AB914" i="26"/>
  <c r="AD914" i="26" s="1"/>
  <c r="AE702" i="26"/>
  <c r="AB743" i="26"/>
  <c r="AD743" i="26" s="1"/>
  <c r="AA489" i="26"/>
  <c r="AB489" i="26" s="1"/>
  <c r="AD489" i="26" s="1"/>
  <c r="AA122" i="26"/>
  <c r="AB122" i="26" s="1"/>
  <c r="AD122" i="26" s="1"/>
  <c r="Z837" i="26"/>
  <c r="AF61" i="24"/>
  <c r="AB204" i="26"/>
  <c r="AF204" i="26" s="1"/>
  <c r="AG219" i="24"/>
  <c r="Z187" i="24"/>
  <c r="AG118" i="24"/>
  <c r="Z344" i="24"/>
  <c r="BM1098" i="11"/>
  <c r="BN1098" i="11" s="1"/>
  <c r="BP1098" i="11" s="1"/>
  <c r="AE840" i="26"/>
  <c r="AB840" i="26"/>
  <c r="AD840" i="26" s="1"/>
  <c r="AG13" i="29"/>
  <c r="AA23" i="34"/>
  <c r="AB864" i="26"/>
  <c r="AD864" i="26" s="1"/>
  <c r="AD960" i="26"/>
  <c r="Y481" i="26"/>
  <c r="AE151" i="26"/>
  <c r="AA230" i="26"/>
  <c r="AE160" i="26"/>
  <c r="AA376" i="24"/>
  <c r="AB800" i="26"/>
  <c r="AF800" i="26" s="1"/>
  <c r="AB442" i="26"/>
  <c r="AD442" i="26" s="1"/>
  <c r="AB764" i="26"/>
  <c r="AD199" i="26"/>
  <c r="AF53" i="24"/>
  <c r="AE875" i="26"/>
  <c r="AE136" i="26"/>
  <c r="AF136" i="26" s="1"/>
  <c r="AE200" i="26"/>
  <c r="AF200" i="26" s="1"/>
  <c r="X627" i="26"/>
  <c r="Y627" i="26"/>
  <c r="AE259" i="26"/>
  <c r="AB28" i="24"/>
  <c r="AF28" i="24"/>
  <c r="AG28" i="24" s="1"/>
  <c r="Z26" i="26"/>
  <c r="Z437" i="24"/>
  <c r="AA926" i="26"/>
  <c r="AD219" i="26"/>
  <c r="AG273" i="24"/>
  <c r="AG311" i="24"/>
  <c r="AB56" i="34"/>
  <c r="AG56" i="34" s="1"/>
  <c r="AB485" i="26"/>
  <c r="AF485" i="26" s="1"/>
  <c r="AB197" i="24"/>
  <c r="AG197" i="24" s="1"/>
  <c r="AE909" i="26"/>
  <c r="AF909" i="26" s="1"/>
  <c r="AB1063" i="26"/>
  <c r="AD1063" i="26" s="1"/>
  <c r="AF854" i="26"/>
  <c r="Y487" i="26"/>
  <c r="Z1109" i="26"/>
  <c r="AD313" i="26"/>
  <c r="AA834" i="26"/>
  <c r="AA294" i="24"/>
  <c r="AA66" i="21"/>
  <c r="AB66" i="34"/>
  <c r="AD167" i="24"/>
  <c r="AD637" i="26"/>
  <c r="AB978" i="26"/>
  <c r="AD978" i="26"/>
  <c r="AB306" i="24"/>
  <c r="AF306" i="24"/>
  <c r="AG306" i="24" s="1"/>
  <c r="AD398" i="26"/>
  <c r="AE434" i="26"/>
  <c r="AF434" i="26" s="1"/>
  <c r="AD1061" i="26"/>
  <c r="AB457" i="26"/>
  <c r="AE252" i="26"/>
  <c r="AG48" i="24"/>
  <c r="AD48" i="24"/>
  <c r="AF176" i="26"/>
  <c r="AF183" i="26"/>
  <c r="Z1018" i="26"/>
  <c r="AB45" i="29"/>
  <c r="AG45" i="29" s="1"/>
  <c r="AA441" i="26"/>
  <c r="AB441" i="26" s="1"/>
  <c r="AD441" i="26" s="1"/>
  <c r="AB371" i="26"/>
  <c r="AD371" i="26" s="1"/>
  <c r="AE1101" i="26"/>
  <c r="AC28" i="21"/>
  <c r="AE28" i="21" s="1"/>
  <c r="AF648" i="26"/>
  <c r="AE570" i="26"/>
  <c r="AB389" i="26"/>
  <c r="AD389" i="26"/>
  <c r="AA281" i="26"/>
  <c r="AD965" i="26"/>
  <c r="AB234" i="24"/>
  <c r="AD234" i="24" s="1"/>
  <c r="AF361" i="24"/>
  <c r="AE815" i="26"/>
  <c r="AF52" i="24"/>
  <c r="AB24" i="24"/>
  <c r="AD24" i="24" s="1"/>
  <c r="AB775" i="26"/>
  <c r="AD775" i="26" s="1"/>
  <c r="AG278" i="24"/>
  <c r="AB1053" i="26"/>
  <c r="AD1053" i="26" s="1"/>
  <c r="AF64" i="26"/>
  <c r="AG403" i="24"/>
  <c r="Y16" i="30"/>
  <c r="Z19" i="30"/>
  <c r="Y14" i="30"/>
  <c r="Z14" i="30" s="1"/>
  <c r="Y24" i="30"/>
  <c r="Z26" i="30"/>
  <c r="Y26" i="30"/>
  <c r="Z21" i="30"/>
  <c r="Y23" i="30"/>
  <c r="Z25" i="30"/>
  <c r="Y45" i="30"/>
  <c r="Z45" i="30" s="1"/>
  <c r="Z38" i="30"/>
  <c r="AA38" i="30" s="1"/>
  <c r="Q35" i="28"/>
  <c r="AA37" i="30"/>
  <c r="R63" i="28"/>
  <c r="S63" i="28" s="1"/>
  <c r="E64" i="28"/>
  <c r="U63" i="28"/>
  <c r="L60" i="28"/>
  <c r="M60" i="28" s="1"/>
  <c r="Z47" i="30"/>
  <c r="R190" i="28"/>
  <c r="S190" i="28" s="1"/>
  <c r="E191" i="28"/>
  <c r="U190" i="28"/>
  <c r="G241" i="28"/>
  <c r="I240" i="28"/>
  <c r="N240" i="28"/>
  <c r="G268" i="28"/>
  <c r="I267" i="28"/>
  <c r="N267" i="28"/>
  <c r="R317" i="28"/>
  <c r="S317" i="28" s="1"/>
  <c r="E318" i="28"/>
  <c r="U317" i="28"/>
  <c r="T161" i="28"/>
  <c r="V161" i="28"/>
  <c r="O162" i="28" s="1"/>
  <c r="P162" i="28" s="1"/>
  <c r="G340" i="28"/>
  <c r="Q339" i="28"/>
  <c r="N339" i="28"/>
  <c r="I339" i="28"/>
  <c r="R435" i="28"/>
  <c r="S435" i="28" s="1"/>
  <c r="E436" i="28"/>
  <c r="U435" i="28"/>
  <c r="E486" i="28"/>
  <c r="R485" i="28"/>
  <c r="S485" i="28" s="1"/>
  <c r="U485" i="28"/>
  <c r="G483" i="28"/>
  <c r="N482" i="28"/>
  <c r="I482" i="28"/>
  <c r="X15" i="23"/>
  <c r="W11" i="23"/>
  <c r="Z57" i="23"/>
  <c r="Z58" i="23"/>
  <c r="AA70" i="23"/>
  <c r="AB70" i="23" s="1"/>
  <c r="AC70" i="23" s="1"/>
  <c r="X120" i="23"/>
  <c r="Y14" i="23"/>
  <c r="Z14" i="23" s="1"/>
  <c r="AE44" i="23"/>
  <c r="X52" i="23"/>
  <c r="Y52" i="23" s="1"/>
  <c r="W49" i="23"/>
  <c r="X75" i="23"/>
  <c r="Y75" i="23" s="1"/>
  <c r="X91" i="23"/>
  <c r="Y91" i="23" s="1"/>
  <c r="X118" i="23"/>
  <c r="Y118" i="23" s="1"/>
  <c r="Z101" i="30"/>
  <c r="AE34" i="23"/>
  <c r="X80" i="23"/>
  <c r="X100" i="23"/>
  <c r="Y100" i="23" s="1"/>
  <c r="X132" i="23"/>
  <c r="Y13" i="23"/>
  <c r="Z18" i="23"/>
  <c r="AA18" i="23" s="1"/>
  <c r="X153" i="23"/>
  <c r="X169" i="23"/>
  <c r="Y169" i="23" s="1"/>
  <c r="X185" i="23"/>
  <c r="AE39" i="23"/>
  <c r="Y85" i="23"/>
  <c r="Z85" i="23" s="1"/>
  <c r="Y121" i="23"/>
  <c r="X163" i="23"/>
  <c r="Y163" i="23" s="1"/>
  <c r="Q458" i="28"/>
  <c r="R508" i="28"/>
  <c r="S508" i="28" s="1"/>
  <c r="E509" i="28"/>
  <c r="U508" i="28"/>
  <c r="AI38" i="23"/>
  <c r="Y89" i="23"/>
  <c r="Z89" i="23" s="1"/>
  <c r="Y98" i="23"/>
  <c r="Z98" i="23" s="1"/>
  <c r="Z101" i="23"/>
  <c r="AA101" i="23" s="1"/>
  <c r="Z107" i="23"/>
  <c r="AA107" i="23" s="1"/>
  <c r="Y154" i="23"/>
  <c r="Z154" i="23" s="1"/>
  <c r="X165" i="23"/>
  <c r="Y165" i="23" s="1"/>
  <c r="Z170" i="23"/>
  <c r="AA170" i="23" s="1"/>
  <c r="Y186" i="23"/>
  <c r="X214" i="23"/>
  <c r="Y214" i="23" s="1"/>
  <c r="X246" i="23"/>
  <c r="Y246" i="23" s="1"/>
  <c r="AA268" i="23"/>
  <c r="AC311" i="23"/>
  <c r="AE311" i="23" s="1"/>
  <c r="X390" i="23"/>
  <c r="Y390" i="23" s="1"/>
  <c r="X422" i="23"/>
  <c r="Y422" i="23" s="1"/>
  <c r="Z131" i="23"/>
  <c r="Y135" i="23"/>
  <c r="Y144" i="23"/>
  <c r="Z172" i="23"/>
  <c r="Z213" i="23"/>
  <c r="Z215" i="23"/>
  <c r="Y231" i="23"/>
  <c r="Z245" i="23"/>
  <c r="Z247" i="23"/>
  <c r="Y298" i="23"/>
  <c r="X364" i="23"/>
  <c r="X396" i="23"/>
  <c r="Y396" i="23" s="1"/>
  <c r="X428" i="23"/>
  <c r="X150" i="23"/>
  <c r="Y150" i="23" s="1"/>
  <c r="X182" i="23"/>
  <c r="Z184" i="23"/>
  <c r="X218" i="23"/>
  <c r="Y218" i="23" s="1"/>
  <c r="X250" i="23"/>
  <c r="Y250" i="23" s="1"/>
  <c r="Y279" i="23"/>
  <c r="Z287" i="23"/>
  <c r="Y295" i="23"/>
  <c r="Z303" i="23"/>
  <c r="AA303" i="23" s="1"/>
  <c r="X370" i="23"/>
  <c r="Y370" i="23" s="1"/>
  <c r="X402" i="23"/>
  <c r="Z227" i="23"/>
  <c r="AA227" i="23" s="1"/>
  <c r="AB227" i="23" s="1"/>
  <c r="Z336" i="23"/>
  <c r="Z344" i="23"/>
  <c r="AA461" i="23"/>
  <c r="X471" i="23"/>
  <c r="Y471" i="23" s="1"/>
  <c r="X487" i="23"/>
  <c r="X503" i="23"/>
  <c r="Y503" i="23" s="1"/>
  <c r="X519" i="23"/>
  <c r="Z249" i="23"/>
  <c r="AA249" i="23" s="1"/>
  <c r="Y365" i="23"/>
  <c r="Y367" i="23"/>
  <c r="Z416" i="23"/>
  <c r="Y429" i="23"/>
  <c r="Y431" i="23"/>
  <c r="Y442" i="23"/>
  <c r="X453" i="23"/>
  <c r="Y453" i="23" s="1"/>
  <c r="Y465" i="23"/>
  <c r="Z465" i="23" s="1"/>
  <c r="Y497" i="23"/>
  <c r="Z497" i="23" s="1"/>
  <c r="Y143" i="23"/>
  <c r="Z211" i="23"/>
  <c r="AA211" i="23" s="1"/>
  <c r="Y376" i="23"/>
  <c r="Z376" i="23" s="1"/>
  <c r="Z417" i="23"/>
  <c r="Y455" i="23"/>
  <c r="X467" i="23"/>
  <c r="Y467" i="23" s="1"/>
  <c r="X483" i="23"/>
  <c r="Y483" i="23" s="1"/>
  <c r="X515" i="23"/>
  <c r="Y515" i="23" s="1"/>
  <c r="Y138" i="23"/>
  <c r="Z138" i="23" s="1"/>
  <c r="Z180" i="23"/>
  <c r="Z219" i="23"/>
  <c r="Y294" i="23"/>
  <c r="Z294" i="23" s="1"/>
  <c r="Y347" i="23"/>
  <c r="Z347" i="23" s="1"/>
  <c r="Z350" i="23"/>
  <c r="Z368" i="23"/>
  <c r="Z371" i="23"/>
  <c r="AA371" i="23" s="1"/>
  <c r="Y381" i="23"/>
  <c r="Z381" i="23" s="1"/>
  <c r="Y383" i="23"/>
  <c r="Z432" i="23"/>
  <c r="Z436" i="23"/>
  <c r="AA436" i="23" s="1"/>
  <c r="AG436" i="23" s="1"/>
  <c r="Z477" i="23"/>
  <c r="AA477" i="23" s="1"/>
  <c r="Y535" i="23"/>
  <c r="Z535" i="23" s="1"/>
  <c r="Z589" i="23"/>
  <c r="AA589" i="23" s="1"/>
  <c r="Y599" i="23"/>
  <c r="Z599" i="23" s="1"/>
  <c r="X665" i="23"/>
  <c r="X682" i="23"/>
  <c r="X698" i="23"/>
  <c r="Y698" i="23" s="1"/>
  <c r="Y555" i="23"/>
  <c r="Y577" i="23"/>
  <c r="Z577" i="23" s="1"/>
  <c r="Y619" i="23"/>
  <c r="X623" i="23"/>
  <c r="Y623" i="23" s="1"/>
  <c r="Y625" i="23"/>
  <c r="Z625" i="23" s="1"/>
  <c r="X667" i="23"/>
  <c r="Y667" i="23" s="1"/>
  <c r="X683" i="23"/>
  <c r="X699" i="23"/>
  <c r="Y699" i="23" s="1"/>
  <c r="Y559" i="23"/>
  <c r="Z574" i="23"/>
  <c r="AA574" i="23" s="1"/>
  <c r="AB574" i="23" s="1"/>
  <c r="AC574" i="23" s="1"/>
  <c r="Y627" i="23"/>
  <c r="Z638" i="23"/>
  <c r="X677" i="23"/>
  <c r="Y677" i="23" s="1"/>
  <c r="Z694" i="23"/>
  <c r="AH706" i="23"/>
  <c r="AI706" i="23" s="1"/>
  <c r="X500" i="23"/>
  <c r="Y500" i="23" s="1"/>
  <c r="Z530" i="23"/>
  <c r="Y537" i="23"/>
  <c r="Y579" i="23"/>
  <c r="Z594" i="23"/>
  <c r="Y601" i="23"/>
  <c r="Z601" i="23" s="1"/>
  <c r="Y642" i="23"/>
  <c r="X643" i="23"/>
  <c r="Y643" i="23" s="1"/>
  <c r="X651" i="23"/>
  <c r="X659" i="23"/>
  <c r="Y659" i="23" s="1"/>
  <c r="X695" i="23"/>
  <c r="Y695" i="23" s="1"/>
  <c r="Y549" i="23"/>
  <c r="Z549" i="23" s="1"/>
  <c r="Y581" i="23"/>
  <c r="Z581" i="23" s="1"/>
  <c r="Z700" i="23"/>
  <c r="AG711" i="23"/>
  <c r="AI720" i="23"/>
  <c r="AI724" i="23"/>
  <c r="AI728" i="23"/>
  <c r="AI732" i="23"/>
  <c r="AI738" i="23"/>
  <c r="Y650" i="23"/>
  <c r="Z650" i="23" s="1"/>
  <c r="AG715" i="23"/>
  <c r="AC708" i="23"/>
  <c r="AE708" i="23" s="1"/>
  <c r="AC723" i="23"/>
  <c r="AE723" i="23" s="1"/>
  <c r="AC731" i="23"/>
  <c r="AE731" i="23" s="1"/>
  <c r="AC744" i="23"/>
  <c r="AE744" i="23" s="1"/>
  <c r="AI774" i="23"/>
  <c r="AI741" i="23"/>
  <c r="AC755" i="23"/>
  <c r="AE755" i="23" s="1"/>
  <c r="AI771" i="23"/>
  <c r="L35" i="35"/>
  <c r="M35" i="35" s="1"/>
  <c r="S86" i="35"/>
  <c r="E192" i="35"/>
  <c r="R191" i="35"/>
  <c r="S191" i="35" s="1"/>
  <c r="U191" i="35"/>
  <c r="AC739" i="23"/>
  <c r="AE739" i="23" s="1"/>
  <c r="AI748" i="23"/>
  <c r="AC760" i="23"/>
  <c r="AE760" i="23" s="1"/>
  <c r="Q109" i="35"/>
  <c r="G110" i="35"/>
  <c r="N109" i="35"/>
  <c r="I109" i="35"/>
  <c r="G386" i="35"/>
  <c r="Q385" i="35"/>
  <c r="N385" i="35"/>
  <c r="I385" i="35"/>
  <c r="R507" i="35"/>
  <c r="S507" i="35" s="1"/>
  <c r="E508" i="35"/>
  <c r="U507" i="35"/>
  <c r="AC749" i="23"/>
  <c r="AE749" i="23" s="1"/>
  <c r="AI753" i="23"/>
  <c r="AI767" i="23"/>
  <c r="Z14" i="20"/>
  <c r="Z9" i="20" s="1"/>
  <c r="L8" i="35"/>
  <c r="M8" i="35" s="1"/>
  <c r="V135" i="35"/>
  <c r="O136" i="35" s="1"/>
  <c r="P136" i="35" s="1"/>
  <c r="T135" i="35"/>
  <c r="V188" i="35"/>
  <c r="O189" i="35" s="1"/>
  <c r="P189" i="35" s="1"/>
  <c r="T188" i="35"/>
  <c r="E244" i="35"/>
  <c r="R243" i="35"/>
  <c r="S243" i="35" s="1"/>
  <c r="U243" i="35"/>
  <c r="AC735" i="23"/>
  <c r="AE735" i="23" s="1"/>
  <c r="AI743" i="23"/>
  <c r="AC754" i="23"/>
  <c r="AE754" i="23" s="1"/>
  <c r="AI758" i="23"/>
  <c r="E112" i="35"/>
  <c r="R111" i="35"/>
  <c r="S111" i="35" s="1"/>
  <c r="U111" i="35"/>
  <c r="T291" i="35"/>
  <c r="V291" i="35"/>
  <c r="O292" i="35" s="1"/>
  <c r="P292" i="35" s="1"/>
  <c r="L340" i="35"/>
  <c r="M340" i="35"/>
  <c r="V84" i="35"/>
  <c r="O85" i="35" s="1"/>
  <c r="P85" i="35" s="1"/>
  <c r="T84" i="35"/>
  <c r="L458" i="35"/>
  <c r="M458" i="35" s="1"/>
  <c r="V33" i="29"/>
  <c r="X33" i="29"/>
  <c r="U984" i="26"/>
  <c r="W984" i="26"/>
  <c r="U880" i="26"/>
  <c r="W880" i="26"/>
  <c r="U861" i="26"/>
  <c r="W861" i="26"/>
  <c r="U705" i="26"/>
  <c r="W705" i="26"/>
  <c r="Z31" i="21"/>
  <c r="Y31" i="21"/>
  <c r="X1036" i="26"/>
  <c r="Y1036" i="26" s="1"/>
  <c r="X276" i="26"/>
  <c r="Y276" i="26"/>
  <c r="Y47" i="21"/>
  <c r="Z47" i="21" s="1"/>
  <c r="X335" i="24"/>
  <c r="Y335" i="24"/>
  <c r="X304" i="24"/>
  <c r="Y304" i="24" s="1"/>
  <c r="X228" i="24"/>
  <c r="Y228" i="24" s="1"/>
  <c r="Y179" i="24"/>
  <c r="X179" i="24"/>
  <c r="X123" i="24"/>
  <c r="Y123" i="24" s="1"/>
  <c r="X94" i="24"/>
  <c r="Y94" i="24"/>
  <c r="W84" i="24"/>
  <c r="U84" i="24"/>
  <c r="BK1079" i="19"/>
  <c r="BL1079" i="19" s="1"/>
  <c r="BH1049" i="11"/>
  <c r="BJ1049" i="11"/>
  <c r="Z256" i="24"/>
  <c r="AB1205" i="26"/>
  <c r="AH48" i="34"/>
  <c r="Z605" i="26"/>
  <c r="AA605" i="26" s="1"/>
  <c r="AE605" i="26" s="1"/>
  <c r="Z1006" i="26"/>
  <c r="U671" i="26"/>
  <c r="W671" i="26"/>
  <c r="X480" i="26"/>
  <c r="U397" i="26"/>
  <c r="W397" i="26"/>
  <c r="U347" i="26"/>
  <c r="W347" i="26"/>
  <c r="X311" i="26"/>
  <c r="Y311" i="26" s="1"/>
  <c r="X284" i="26"/>
  <c r="U217" i="26"/>
  <c r="W217" i="26"/>
  <c r="V26" i="21"/>
  <c r="X26" i="21"/>
  <c r="Y435" i="24"/>
  <c r="X435" i="24"/>
  <c r="X401" i="24"/>
  <c r="Y401" i="24" s="1"/>
  <c r="X336" i="24"/>
  <c r="Y336" i="24" s="1"/>
  <c r="X236" i="24"/>
  <c r="Y236" i="24" s="1"/>
  <c r="X156" i="24"/>
  <c r="Y156" i="24" s="1"/>
  <c r="X131" i="24"/>
  <c r="Y131" i="24" s="1"/>
  <c r="BH1078" i="11"/>
  <c r="BJ1078" i="11" s="1"/>
  <c r="Z154" i="24"/>
  <c r="AA231" i="24"/>
  <c r="Y49" i="29"/>
  <c r="AA49" i="29"/>
  <c r="Z49" i="29"/>
  <c r="AB419" i="26"/>
  <c r="AD419" i="26" s="1"/>
  <c r="AB100" i="24"/>
  <c r="AD100" i="24"/>
  <c r="AB799" i="26"/>
  <c r="AD799" i="26" s="1"/>
  <c r="AB623" i="26"/>
  <c r="Y350" i="26"/>
  <c r="Z350" i="26" s="1"/>
  <c r="AB16" i="26"/>
  <c r="AA381" i="26"/>
  <c r="AE381" i="26" s="1"/>
  <c r="AA97" i="26"/>
  <c r="AB97" i="26" s="1"/>
  <c r="AF27" i="26"/>
  <c r="AB144" i="26"/>
  <c r="AB51" i="24"/>
  <c r="AB39" i="34"/>
  <c r="AA557" i="26"/>
  <c r="AE581" i="26"/>
  <c r="BM1056" i="11"/>
  <c r="Z46" i="21"/>
  <c r="AA46" i="21" s="1"/>
  <c r="Y46" i="21"/>
  <c r="X362" i="24"/>
  <c r="Y362" i="24" s="1"/>
  <c r="X1200" i="26"/>
  <c r="X785" i="26"/>
  <c r="Y785" i="26"/>
  <c r="X440" i="26"/>
  <c r="Y440" i="26" s="1"/>
  <c r="U322" i="26"/>
  <c r="W322" i="26"/>
  <c r="Z263" i="26"/>
  <c r="AA263" i="26" s="1"/>
  <c r="X101" i="26"/>
  <c r="AG41" i="21"/>
  <c r="X427" i="24"/>
  <c r="U392" i="24"/>
  <c r="W392" i="24"/>
  <c r="W159" i="24"/>
  <c r="U159" i="24"/>
  <c r="BH1066" i="19"/>
  <c r="BJ1066" i="19"/>
  <c r="Y30" i="21"/>
  <c r="Z30" i="21"/>
  <c r="AE930" i="26"/>
  <c r="AA930" i="26"/>
  <c r="AB930" i="26" s="1"/>
  <c r="AD930" i="26" s="1"/>
  <c r="U607" i="26"/>
  <c r="W607" i="26"/>
  <c r="U445" i="26"/>
  <c r="W445" i="26" s="1"/>
  <c r="Z388" i="26"/>
  <c r="W385" i="24"/>
  <c r="U272" i="24"/>
  <c r="W272" i="24"/>
  <c r="AA252" i="24"/>
  <c r="Z155" i="24"/>
  <c r="AA155" i="24" s="1"/>
  <c r="Y360" i="24"/>
  <c r="Z884" i="26"/>
  <c r="Z212" i="24"/>
  <c r="Z907" i="26"/>
  <c r="AA907" i="26" s="1"/>
  <c r="AE907" i="26" s="1"/>
  <c r="AA1028" i="26"/>
  <c r="AB1028" i="26" s="1"/>
  <c r="AD1028" i="26" s="1"/>
  <c r="AB339" i="26"/>
  <c r="AD339" i="26" s="1"/>
  <c r="Z981" i="26"/>
  <c r="AB997" i="26"/>
  <c r="AD997" i="26" s="1"/>
  <c r="AA650" i="26"/>
  <c r="AE650" i="26" s="1"/>
  <c r="AA135" i="26"/>
  <c r="AA456" i="24"/>
  <c r="AF456" i="24" s="1"/>
  <c r="Z153" i="26"/>
  <c r="AB666" i="26"/>
  <c r="AA191" i="26"/>
  <c r="AB191" i="26" s="1"/>
  <c r="Z869" i="26"/>
  <c r="AA719" i="26"/>
  <c r="AF57" i="24"/>
  <c r="AB57" i="24"/>
  <c r="AD57" i="24" s="1"/>
  <c r="AA80" i="26"/>
  <c r="AB80" i="26" s="1"/>
  <c r="AE794" i="26"/>
  <c r="AF794" i="26" s="1"/>
  <c r="AF960" i="26"/>
  <c r="AD1017" i="26"/>
  <c r="AB130" i="26"/>
  <c r="AF130" i="26" s="1"/>
  <c r="AE319" i="26"/>
  <c r="AF319" i="26" s="1"/>
  <c r="X399" i="24"/>
  <c r="Y399" i="24" s="1"/>
  <c r="Z339" i="24"/>
  <c r="AA339" i="24" s="1"/>
  <c r="Z421" i="24"/>
  <c r="Y428" i="26"/>
  <c r="AA995" i="26"/>
  <c r="AB995" i="26" s="1"/>
  <c r="AD995" i="26" s="1"/>
  <c r="AB102" i="26"/>
  <c r="AB744" i="26"/>
  <c r="AF744" i="26" s="1"/>
  <c r="AF100" i="24"/>
  <c r="AG100" i="24" s="1"/>
  <c r="AE928" i="26"/>
  <c r="AF928" i="26" s="1"/>
  <c r="AE419" i="26"/>
  <c r="AF419" i="26" s="1"/>
  <c r="AA413" i="26"/>
  <c r="AB675" i="26"/>
  <c r="AD675" i="26" s="1"/>
  <c r="Y556" i="26"/>
  <c r="AA169" i="26"/>
  <c r="AB169" i="26" s="1"/>
  <c r="AE922" i="26"/>
  <c r="AF922" i="26" s="1"/>
  <c r="AE757" i="26"/>
  <c r="AF757" i="26" s="1"/>
  <c r="AD88" i="26"/>
  <c r="AE88" i="26"/>
  <c r="AB88" i="26"/>
  <c r="AE1068" i="26"/>
  <c r="AB1068" i="26"/>
  <c r="AD1068" i="26" s="1"/>
  <c r="Z135" i="26"/>
  <c r="AE715" i="26"/>
  <c r="AF715" i="26" s="1"/>
  <c r="AE70" i="26"/>
  <c r="AF70" i="26" s="1"/>
  <c r="AF51" i="24"/>
  <c r="AG51" i="24" s="1"/>
  <c r="AB761" i="26"/>
  <c r="AD761" i="26" s="1"/>
  <c r="AF47" i="24"/>
  <c r="AG47" i="24" s="1"/>
  <c r="AD217" i="24"/>
  <c r="Z454" i="24"/>
  <c r="W183" i="24"/>
  <c r="AB475" i="26"/>
  <c r="AD475" i="26" s="1"/>
  <c r="AE475" i="26"/>
  <c r="AF475" i="26" s="1"/>
  <c r="AB63" i="26"/>
  <c r="AD63" i="26" s="1"/>
  <c r="AE63" i="26"/>
  <c r="Y128" i="26"/>
  <c r="Z1082" i="26"/>
  <c r="AA1082" i="26" s="1"/>
  <c r="Z1207" i="26"/>
  <c r="AB54" i="34"/>
  <c r="BL1046" i="19"/>
  <c r="AD446" i="26"/>
  <c r="AD996" i="26"/>
  <c r="AG17" i="21"/>
  <c r="AC17" i="21"/>
  <c r="AE17" i="21" s="1"/>
  <c r="Z796" i="26"/>
  <c r="AD740" i="26"/>
  <c r="AE730" i="26"/>
  <c r="AF730" i="26" s="1"/>
  <c r="Z133" i="26"/>
  <c r="AE989" i="26"/>
  <c r="AB767" i="26"/>
  <c r="AD767" i="26" s="1"/>
  <c r="AA61" i="26"/>
  <c r="Z67" i="24"/>
  <c r="AA67" i="24" s="1"/>
  <c r="AF67" i="24" s="1"/>
  <c r="Y208" i="24"/>
  <c r="Z208" i="24" s="1"/>
  <c r="AF89" i="24"/>
  <c r="AA67" i="26"/>
  <c r="AE67" i="26" s="1"/>
  <c r="AE191" i="26"/>
  <c r="AB416" i="24"/>
  <c r="AD416" i="24" s="1"/>
  <c r="AE597" i="26"/>
  <c r="AA377" i="26"/>
  <c r="AE866" i="26"/>
  <c r="AF866" i="26" s="1"/>
  <c r="AD126" i="26"/>
  <c r="AA885" i="26"/>
  <c r="AE885" i="26" s="1"/>
  <c r="AG313" i="24"/>
  <c r="W171" i="24"/>
  <c r="Z29" i="24"/>
  <c r="AA29" i="24" s="1"/>
  <c r="AF290" i="26"/>
  <c r="Z1020" i="26"/>
  <c r="Y639" i="26"/>
  <c r="Z89" i="26"/>
  <c r="AA89" i="26" s="1"/>
  <c r="Z426" i="26"/>
  <c r="AA426" i="26" s="1"/>
  <c r="Z1060" i="26"/>
  <c r="AA1060" i="26" s="1"/>
  <c r="AB20" i="29"/>
  <c r="AC20" i="29" s="1"/>
  <c r="AA23" i="29"/>
  <c r="AG39" i="34"/>
  <c r="AE914" i="26"/>
  <c r="AF914" i="26" s="1"/>
  <c r="BO1049" i="19"/>
  <c r="AB791" i="26"/>
  <c r="AD791" i="26" s="1"/>
  <c r="AA1104" i="26"/>
  <c r="AB1104" i="26" s="1"/>
  <c r="AD1104" i="26" s="1"/>
  <c r="AB702" i="26"/>
  <c r="AD702" i="26" s="1"/>
  <c r="AE743" i="26"/>
  <c r="AF743" i="26" s="1"/>
  <c r="AF99" i="26"/>
  <c r="Z216" i="26"/>
  <c r="AA630" i="26"/>
  <c r="AB630" i="26" s="1"/>
  <c r="Y348" i="26"/>
  <c r="Z348" i="26" s="1"/>
  <c r="AA433" i="26"/>
  <c r="AE360" i="26"/>
  <c r="AF360" i="26" s="1"/>
  <c r="AA257" i="26"/>
  <c r="AE257" i="26" s="1"/>
  <c r="AA393" i="26"/>
  <c r="AB393" i="26" s="1"/>
  <c r="AD393" i="26" s="1"/>
  <c r="AA596" i="26"/>
  <c r="AB596" i="26" s="1"/>
  <c r="AD596" i="26" s="1"/>
  <c r="Z422" i="24"/>
  <c r="AD623" i="26"/>
  <c r="AA103" i="24"/>
  <c r="AF103" i="24" s="1"/>
  <c r="Z944" i="26"/>
  <c r="AA944" i="26" s="1"/>
  <c r="AB898" i="26"/>
  <c r="AE898" i="26"/>
  <c r="AD898" i="26"/>
  <c r="AB41" i="24"/>
  <c r="AD41" i="24" s="1"/>
  <c r="AB940" i="26"/>
  <c r="AD204" i="26"/>
  <c r="Z200" i="24"/>
  <c r="AB1055" i="26"/>
  <c r="AD1055" i="26" s="1"/>
  <c r="AB1043" i="26"/>
  <c r="AD1043" i="26" s="1"/>
  <c r="AB1037" i="26"/>
  <c r="AD1037" i="26" s="1"/>
  <c r="Y206" i="24"/>
  <c r="AA261" i="26"/>
  <c r="AB261" i="26" s="1"/>
  <c r="Z469" i="26"/>
  <c r="Z669" i="26"/>
  <c r="AA669" i="26" s="1"/>
  <c r="Z947" i="26"/>
  <c r="AE271" i="26"/>
  <c r="AF271" i="26" s="1"/>
  <c r="AB927" i="26"/>
  <c r="AF927" i="26" s="1"/>
  <c r="AB858" i="26"/>
  <c r="AF858" i="26" s="1"/>
  <c r="AE198" i="26"/>
  <c r="AF198" i="26" s="1"/>
  <c r="AB416" i="26"/>
  <c r="AD416" i="26" s="1"/>
  <c r="AE416" i="26"/>
  <c r="AB163" i="26"/>
  <c r="AD163" i="26" s="1"/>
  <c r="Y434" i="24"/>
  <c r="AA541" i="26"/>
  <c r="AE541" i="26" s="1"/>
  <c r="AE224" i="26"/>
  <c r="AF224" i="26" s="1"/>
  <c r="AD224" i="26"/>
  <c r="AA772" i="26"/>
  <c r="AA186" i="26"/>
  <c r="AA333" i="26"/>
  <c r="AB333" i="26" s="1"/>
  <c r="AA417" i="26"/>
  <c r="AE193" i="26"/>
  <c r="AF376" i="24"/>
  <c r="AB21" i="34"/>
  <c r="AG21" i="34" s="1"/>
  <c r="AC40" i="29"/>
  <c r="AE40" i="29" s="1"/>
  <c r="AB210" i="26"/>
  <c r="AD210" i="26" s="1"/>
  <c r="AD666" i="26"/>
  <c r="AA807" i="26"/>
  <c r="AB618" i="26"/>
  <c r="AD618" i="26" s="1"/>
  <c r="Z112" i="26"/>
  <c r="AA112" i="26" s="1"/>
  <c r="BO1057" i="19"/>
  <c r="AD269" i="24"/>
  <c r="AB269" i="24"/>
  <c r="AG390" i="24"/>
  <c r="AD390" i="24"/>
  <c r="AH37" i="21"/>
  <c r="Z1081" i="26"/>
  <c r="Z1080" i="26"/>
  <c r="AA237" i="24"/>
  <c r="AB237" i="24" s="1"/>
  <c r="AE926" i="26"/>
  <c r="AB180" i="24"/>
  <c r="AD180" i="24" s="1"/>
  <c r="AA372" i="24"/>
  <c r="AF372" i="24" s="1"/>
  <c r="AA194" i="26"/>
  <c r="AB194" i="26" s="1"/>
  <c r="Z199" i="24"/>
  <c r="AF490" i="26"/>
  <c r="AB1040" i="26"/>
  <c r="AD1040" i="26" s="1"/>
  <c r="AB298" i="24"/>
  <c r="AD298" i="24" s="1"/>
  <c r="AG68" i="21"/>
  <c r="AH68" i="21" s="1"/>
  <c r="AE68" i="21"/>
  <c r="AB25" i="24"/>
  <c r="AD25" i="24" s="1"/>
  <c r="AA338" i="24"/>
  <c r="AF338" i="24" s="1"/>
  <c r="AE936" i="26"/>
  <c r="AB889" i="26"/>
  <c r="AD889" i="26" s="1"/>
  <c r="AB992" i="26"/>
  <c r="AD992" i="26" s="1"/>
  <c r="AA559" i="26"/>
  <c r="AB888" i="26"/>
  <c r="AF888" i="26" s="1"/>
  <c r="AB218" i="26"/>
  <c r="AD218" i="26" s="1"/>
  <c r="AA58" i="24"/>
  <c r="AD311" i="24"/>
  <c r="Z1039" i="26"/>
  <c r="AA1039" i="26" s="1"/>
  <c r="AB891" i="26"/>
  <c r="AD891" i="26" s="1"/>
  <c r="AB44" i="29"/>
  <c r="AB622" i="26"/>
  <c r="AD622" i="26" s="1"/>
  <c r="AC56" i="34"/>
  <c r="AB1000" i="26"/>
  <c r="AE1000" i="26"/>
  <c r="AB250" i="26"/>
  <c r="AB391" i="24"/>
  <c r="AD391" i="24" s="1"/>
  <c r="AF391" i="24"/>
  <c r="AB1044" i="26"/>
  <c r="AD1044" i="26"/>
  <c r="AF737" i="26"/>
  <c r="AD737" i="26"/>
  <c r="AB109" i="24"/>
  <c r="Z209" i="24"/>
  <c r="AA209" i="24" s="1"/>
  <c r="AH61" i="34"/>
  <c r="AE637" i="26"/>
  <c r="AF637" i="26" s="1"/>
  <c r="AA809" i="26"/>
  <c r="AE809" i="26" s="1"/>
  <c r="AB282" i="24"/>
  <c r="AD282" i="24" s="1"/>
  <c r="AF282" i="24"/>
  <c r="AB797" i="26"/>
  <c r="AD797" i="26" s="1"/>
  <c r="AG329" i="24"/>
  <c r="AF457" i="26"/>
  <c r="AB69" i="34"/>
  <c r="AC69" i="34" s="1"/>
  <c r="AB1046" i="26"/>
  <c r="AD1046" i="26" s="1"/>
  <c r="AA331" i="26"/>
  <c r="AE331" i="26" s="1"/>
  <c r="AA251" i="26"/>
  <c r="AE251" i="26" s="1"/>
  <c r="AA949" i="26"/>
  <c r="AB949" i="26" s="1"/>
  <c r="AE441" i="26"/>
  <c r="AE371" i="26"/>
  <c r="AF371" i="26" s="1"/>
  <c r="AB934" i="26"/>
  <c r="AB302" i="24"/>
  <c r="AD302" i="24" s="1"/>
  <c r="AB210" i="24"/>
  <c r="AD210" i="24" s="1"/>
  <c r="AE816" i="26"/>
  <c r="AB570" i="26"/>
  <c r="AD570" i="26" s="1"/>
  <c r="AA229" i="24"/>
  <c r="AE281" i="26"/>
  <c r="AB365" i="24"/>
  <c r="AG365" i="24" s="1"/>
  <c r="AF234" i="24"/>
  <c r="AG234" i="24" s="1"/>
  <c r="AA142" i="26"/>
  <c r="AB142" i="26" s="1"/>
  <c r="AD142" i="26" s="1"/>
  <c r="AE158" i="26"/>
  <c r="AB158" i="26"/>
  <c r="AD158" i="26" s="1"/>
  <c r="AE62" i="26"/>
  <c r="AB62" i="26"/>
  <c r="AD62" i="26" s="1"/>
  <c r="AB338" i="26"/>
  <c r="AD338" i="26" s="1"/>
  <c r="AF1053" i="26"/>
  <c r="AF855" i="26"/>
  <c r="AB262" i="24"/>
  <c r="AD262" i="24" s="1"/>
  <c r="AF262" i="24"/>
  <c r="AG394" i="24"/>
  <c r="Y12" i="30"/>
  <c r="Z12" i="30" s="1"/>
  <c r="AA12" i="30" s="1"/>
  <c r="Z18" i="30"/>
  <c r="Y18" i="30"/>
  <c r="Y22" i="30"/>
  <c r="Z22" i="30" s="1"/>
  <c r="Y32" i="30"/>
  <c r="Y34" i="30"/>
  <c r="AB13" i="30"/>
  <c r="AB17" i="30"/>
  <c r="AB20" i="30"/>
  <c r="AA20" i="30"/>
  <c r="AA21" i="30"/>
  <c r="AA25" i="30"/>
  <c r="Z28" i="30"/>
  <c r="AB29" i="30"/>
  <c r="Z33" i="30"/>
  <c r="AB36" i="30"/>
  <c r="Z42" i="30"/>
  <c r="AC43" i="30"/>
  <c r="AB43" i="30"/>
  <c r="AH43" i="30" s="1"/>
  <c r="T59" i="28"/>
  <c r="V59" i="28"/>
  <c r="O60" i="28" s="1"/>
  <c r="P60" i="28" s="1"/>
  <c r="G216" i="28"/>
  <c r="N215" i="28"/>
  <c r="I215" i="28"/>
  <c r="R111" i="28"/>
  <c r="S111" i="28" s="1"/>
  <c r="E112" i="28"/>
  <c r="U111" i="28"/>
  <c r="R242" i="28"/>
  <c r="S242" i="28" s="1"/>
  <c r="E243" i="28"/>
  <c r="U242" i="28"/>
  <c r="Q292" i="28"/>
  <c r="E270" i="28"/>
  <c r="R269" i="28"/>
  <c r="S269" i="28" s="1"/>
  <c r="U269" i="28"/>
  <c r="E462" i="28"/>
  <c r="R461" i="28"/>
  <c r="S461" i="28" s="1"/>
  <c r="U461" i="28"/>
  <c r="R341" i="28"/>
  <c r="S341" i="28" s="1"/>
  <c r="E342" i="28"/>
  <c r="U341" i="28"/>
  <c r="AB25" i="23"/>
  <c r="AC25" i="23" s="1"/>
  <c r="AE32" i="23"/>
  <c r="Y50" i="23"/>
  <c r="Z50" i="23" s="1"/>
  <c r="Z65" i="23"/>
  <c r="AA65" i="23" s="1"/>
  <c r="AA82" i="23"/>
  <c r="AB82" i="23" s="1"/>
  <c r="AC82" i="23" s="1"/>
  <c r="X96" i="23"/>
  <c r="X128" i="23"/>
  <c r="Y128" i="23" s="1"/>
  <c r="X28" i="23"/>
  <c r="Y28" i="23" s="1"/>
  <c r="W27" i="23"/>
  <c r="AH44" i="23"/>
  <c r="AI44" i="23" s="1"/>
  <c r="X60" i="23"/>
  <c r="X79" i="23"/>
  <c r="Y79" i="23" s="1"/>
  <c r="X94" i="23"/>
  <c r="X126" i="23"/>
  <c r="Y126" i="23" s="1"/>
  <c r="AA16" i="23"/>
  <c r="AB16" i="23" s="1"/>
  <c r="AH34" i="23"/>
  <c r="AI34" i="23" s="1"/>
  <c r="AA51" i="23"/>
  <c r="AA59" i="23"/>
  <c r="AB59" i="23" s="1"/>
  <c r="AA67" i="23"/>
  <c r="AG67" i="23" s="1"/>
  <c r="X84" i="23"/>
  <c r="X108" i="23"/>
  <c r="Y108" i="23" s="1"/>
  <c r="Z20" i="23"/>
  <c r="Y81" i="23"/>
  <c r="Z81" i="23" s="1"/>
  <c r="X117" i="23"/>
  <c r="Y117" i="23" s="1"/>
  <c r="AE36" i="23"/>
  <c r="AH39" i="23"/>
  <c r="AI39" i="23" s="1"/>
  <c r="Y64" i="23"/>
  <c r="Y69" i="23"/>
  <c r="Z69" i="23" s="1"/>
  <c r="Z115" i="23"/>
  <c r="AA115" i="23" s="1"/>
  <c r="X139" i="23"/>
  <c r="Y139" i="23" s="1"/>
  <c r="X171" i="23"/>
  <c r="Y171" i="23" s="1"/>
  <c r="X261" i="23"/>
  <c r="Y261" i="23" s="1"/>
  <c r="AE42" i="23"/>
  <c r="Y73" i="23"/>
  <c r="Z73" i="23" s="1"/>
  <c r="Y130" i="23"/>
  <c r="Z130" i="23" s="1"/>
  <c r="Z133" i="23"/>
  <c r="X141" i="23"/>
  <c r="Y162" i="23"/>
  <c r="X173" i="23"/>
  <c r="Y173" i="23" s="1"/>
  <c r="Z178" i="23"/>
  <c r="AA178" i="23" s="1"/>
  <c r="Y192" i="23"/>
  <c r="Y200" i="23"/>
  <c r="Y208" i="23"/>
  <c r="Y216" i="23"/>
  <c r="Y224" i="23"/>
  <c r="Y232" i="23"/>
  <c r="Y240" i="23"/>
  <c r="Y248" i="23"/>
  <c r="Y256" i="23"/>
  <c r="AA100" i="30"/>
  <c r="Z146" i="23"/>
  <c r="Y158" i="23"/>
  <c r="Y160" i="23"/>
  <c r="Z160" i="23" s="1"/>
  <c r="Y167" i="23"/>
  <c r="Z174" i="23"/>
  <c r="Z176" i="23"/>
  <c r="Z183" i="23"/>
  <c r="X222" i="23"/>
  <c r="Y222" i="23" s="1"/>
  <c r="X254" i="23"/>
  <c r="AA266" i="23"/>
  <c r="X277" i="23"/>
  <c r="Y277" i="23" s="1"/>
  <c r="X293" i="23"/>
  <c r="AE306" i="23"/>
  <c r="AH311" i="23"/>
  <c r="AH322" i="23"/>
  <c r="X335" i="23"/>
  <c r="Y335" i="23" s="1"/>
  <c r="X366" i="23"/>
  <c r="Y366" i="23" s="1"/>
  <c r="X398" i="23"/>
  <c r="X430" i="23"/>
  <c r="Y430" i="23" s="1"/>
  <c r="Z56" i="23"/>
  <c r="Y156" i="23"/>
  <c r="Z156" i="23" s="1"/>
  <c r="Z188" i="23"/>
  <c r="AA188" i="23" s="1"/>
  <c r="Z191" i="23"/>
  <c r="AA207" i="23"/>
  <c r="AG207" i="23" s="1"/>
  <c r="Z221" i="23"/>
  <c r="AA221" i="23" s="1"/>
  <c r="Z223" i="23"/>
  <c r="AA223" i="23" s="1"/>
  <c r="Y239" i="23"/>
  <c r="Z239" i="23" s="1"/>
  <c r="Z253" i="23"/>
  <c r="Z255" i="23"/>
  <c r="Y272" i="23"/>
  <c r="Z274" i="23"/>
  <c r="AA274" i="23" s="1"/>
  <c r="AA290" i="23"/>
  <c r="AG290" i="23" s="1"/>
  <c r="X348" i="23"/>
  <c r="Y348" i="23" s="1"/>
  <c r="X372" i="23"/>
  <c r="X404" i="23"/>
  <c r="Y404" i="23" s="1"/>
  <c r="Y140" i="23"/>
  <c r="Z140" i="23" s="1"/>
  <c r="X194" i="23"/>
  <c r="X226" i="23"/>
  <c r="Y226" i="23" s="1"/>
  <c r="AE304" i="23"/>
  <c r="AB305" i="23"/>
  <c r="AC305" i="23" s="1"/>
  <c r="AC319" i="23"/>
  <c r="AE319" i="23" s="1"/>
  <c r="X378" i="23"/>
  <c r="Y378" i="23"/>
  <c r="X410" i="23"/>
  <c r="Z195" i="23"/>
  <c r="Z357" i="23"/>
  <c r="AA357" i="23" s="1"/>
  <c r="X450" i="23"/>
  <c r="Y450" i="23" s="1"/>
  <c r="AA456" i="23"/>
  <c r="AG456" i="23" s="1"/>
  <c r="Z460" i="23"/>
  <c r="AA460" i="23" s="1"/>
  <c r="AA203" i="23"/>
  <c r="Z217" i="23"/>
  <c r="AA217" i="23" s="1"/>
  <c r="AA286" i="23"/>
  <c r="AG286" i="23" s="1"/>
  <c r="X296" i="23"/>
  <c r="Y296" i="23" s="1"/>
  <c r="AE307" i="23"/>
  <c r="Z361" i="23"/>
  <c r="X387" i="23"/>
  <c r="Y387" i="23" s="1"/>
  <c r="Z425" i="23"/>
  <c r="Y459" i="23"/>
  <c r="Y473" i="23"/>
  <c r="Y489" i="23"/>
  <c r="Y521" i="23"/>
  <c r="Y243" i="23"/>
  <c r="Z243" i="23" s="1"/>
  <c r="Y257" i="23"/>
  <c r="Z257" i="23" s="1"/>
  <c r="AC315" i="23"/>
  <c r="AE315" i="23" s="1"/>
  <c r="Z341" i="23"/>
  <c r="AA341" i="23" s="1"/>
  <c r="Z349" i="23"/>
  <c r="AA359" i="23"/>
  <c r="Z385" i="23"/>
  <c r="X434" i="23"/>
  <c r="Y440" i="23"/>
  <c r="Y444" i="23"/>
  <c r="X491" i="23"/>
  <c r="X523" i="23"/>
  <c r="Y523" i="23" s="1"/>
  <c r="AA15" i="30"/>
  <c r="AB15" i="30" s="1"/>
  <c r="AC15" i="30" s="1"/>
  <c r="Z61" i="23"/>
  <c r="Z97" i="23"/>
  <c r="Y148" i="23"/>
  <c r="Z148" i="23" s="1"/>
  <c r="Y251" i="23"/>
  <c r="Y278" i="23"/>
  <c r="AA350" i="23"/>
  <c r="Z377" i="23"/>
  <c r="AA377" i="23" s="1"/>
  <c r="Z443" i="23"/>
  <c r="Z447" i="23"/>
  <c r="AA447" i="23" s="1"/>
  <c r="Y466" i="23"/>
  <c r="Z405" i="23"/>
  <c r="AA405" i="23" s="1"/>
  <c r="Z468" i="23"/>
  <c r="Y472" i="23"/>
  <c r="Y493" i="23"/>
  <c r="Z493" i="23" s="1"/>
  <c r="Z496" i="23"/>
  <c r="AA496" i="23" s="1"/>
  <c r="Y508" i="23"/>
  <c r="Y510" i="23"/>
  <c r="Y525" i="23"/>
  <c r="Z525" i="23" s="1"/>
  <c r="Y536" i="23"/>
  <c r="Z566" i="23"/>
  <c r="Z567" i="23"/>
  <c r="AA567" i="23" s="1"/>
  <c r="Z568" i="23"/>
  <c r="Y583" i="23"/>
  <c r="Y600" i="23"/>
  <c r="Z630" i="23"/>
  <c r="Z632" i="23"/>
  <c r="Z635" i="23"/>
  <c r="AA635" i="23" s="1"/>
  <c r="Z637" i="23"/>
  <c r="X673" i="23"/>
  <c r="X689" i="23"/>
  <c r="AE706" i="23"/>
  <c r="Z435" i="23"/>
  <c r="AA435" i="23" s="1"/>
  <c r="Y476" i="23"/>
  <c r="X484" i="23"/>
  <c r="Z486" i="23"/>
  <c r="Z501" i="23"/>
  <c r="Y504" i="23"/>
  <c r="Z504" i="23" s="1"/>
  <c r="X516" i="23"/>
  <c r="Y516" i="23" s="1"/>
  <c r="Z518" i="23"/>
  <c r="AA518" i="23" s="1"/>
  <c r="Y529" i="23"/>
  <c r="Z529" i="23" s="1"/>
  <c r="Y556" i="23"/>
  <c r="Y571" i="23"/>
  <c r="Z586" i="23"/>
  <c r="AA586" i="23" s="1"/>
  <c r="Z587" i="23"/>
  <c r="AA587" i="23" s="1"/>
  <c r="Z588" i="23"/>
  <c r="Y593" i="23"/>
  <c r="Y620" i="23"/>
  <c r="Z634" i="23"/>
  <c r="AA634" i="23" s="1"/>
  <c r="Z636" i="23"/>
  <c r="AA636" i="23" s="1"/>
  <c r="Y645" i="23"/>
  <c r="Y653" i="23"/>
  <c r="Z653" i="23" s="1"/>
  <c r="Z660" i="23"/>
  <c r="AA660" i="23" s="1"/>
  <c r="Z389" i="23"/>
  <c r="Y421" i="23"/>
  <c r="Y463" i="23"/>
  <c r="Z463" i="23" s="1"/>
  <c r="Y482" i="23"/>
  <c r="Y514" i="23"/>
  <c r="Z514" i="23" s="1"/>
  <c r="Z526" i="23"/>
  <c r="Z527" i="23"/>
  <c r="AA527" i="23" s="1"/>
  <c r="AB527" i="23" s="1"/>
  <c r="Z528" i="23"/>
  <c r="Y560" i="23"/>
  <c r="Z560" i="23" s="1"/>
  <c r="Y575" i="23"/>
  <c r="Z590" i="23"/>
  <c r="Z591" i="23"/>
  <c r="Z592" i="23"/>
  <c r="Y624" i="23"/>
  <c r="Y646" i="23"/>
  <c r="Y654" i="23"/>
  <c r="X669" i="23"/>
  <c r="Y669" i="23" s="1"/>
  <c r="Z686" i="23"/>
  <c r="AA686" i="23" s="1"/>
  <c r="X701" i="23"/>
  <c r="Y701" i="23" s="1"/>
  <c r="Y490" i="23"/>
  <c r="Z490" i="23" s="1"/>
  <c r="Y522" i="23"/>
  <c r="Z522" i="23" s="1"/>
  <c r="Y531" i="23"/>
  <c r="Z546" i="23"/>
  <c r="AA546" i="23" s="1"/>
  <c r="Z547" i="23"/>
  <c r="Z548" i="23"/>
  <c r="AA548" i="23" s="1"/>
  <c r="Y553" i="23"/>
  <c r="Y557" i="23"/>
  <c r="Z557" i="23" s="1"/>
  <c r="Y580" i="23"/>
  <c r="Z580" i="23" s="1"/>
  <c r="Y595" i="23"/>
  <c r="Z610" i="23"/>
  <c r="AA610" i="23" s="1"/>
  <c r="Z611" i="23"/>
  <c r="Z612" i="23"/>
  <c r="Y617" i="23"/>
  <c r="Z617" i="23" s="1"/>
  <c r="X671" i="23"/>
  <c r="Y671" i="23" s="1"/>
  <c r="X703" i="23"/>
  <c r="Y703" i="23" s="1"/>
  <c r="Z656" i="23"/>
  <c r="Y661" i="23"/>
  <c r="Z661" i="23" s="1"/>
  <c r="AC710" i="23"/>
  <c r="AH709" i="23"/>
  <c r="AC714" i="23"/>
  <c r="AI772" i="23"/>
  <c r="Y573" i="23"/>
  <c r="Y605" i="23"/>
  <c r="Y672" i="23"/>
  <c r="Z688" i="23"/>
  <c r="Y704" i="23"/>
  <c r="Z704" i="23" s="1"/>
  <c r="AH713" i="23"/>
  <c r="Y666" i="23"/>
  <c r="Z666" i="23" s="1"/>
  <c r="Z676" i="23"/>
  <c r="AC713" i="23"/>
  <c r="AE713" i="23" s="1"/>
  <c r="AH719" i="23"/>
  <c r="AI719" i="23" s="1"/>
  <c r="AH723" i="23"/>
  <c r="AH727" i="23"/>
  <c r="AI727" i="23" s="1"/>
  <c r="AH731" i="23"/>
  <c r="AH736" i="23"/>
  <c r="AI736" i="23" s="1"/>
  <c r="AH744" i="23"/>
  <c r="AI778" i="23"/>
  <c r="AE747" i="23"/>
  <c r="AC751" i="23"/>
  <c r="AE751" i="23" s="1"/>
  <c r="AH755" i="23"/>
  <c r="G137" i="35"/>
  <c r="N136" i="35"/>
  <c r="I136" i="35"/>
  <c r="S190" i="35"/>
  <c r="AH739" i="23"/>
  <c r="AI739" i="23" s="1"/>
  <c r="AE752" i="23"/>
  <c r="AC756" i="23"/>
  <c r="AE756" i="23" s="1"/>
  <c r="AH760" i="23"/>
  <c r="AI760" i="23" s="1"/>
  <c r="AI777" i="23"/>
  <c r="G190" i="35"/>
  <c r="I189" i="35"/>
  <c r="N189" i="35"/>
  <c r="G482" i="35"/>
  <c r="Q481" i="35"/>
  <c r="N481" i="35"/>
  <c r="I481" i="35"/>
  <c r="AE737" i="23"/>
  <c r="AC745" i="23"/>
  <c r="AE745" i="23" s="1"/>
  <c r="AH749" i="23"/>
  <c r="AI749" i="23" s="1"/>
  <c r="AE757" i="23"/>
  <c r="AC761" i="23"/>
  <c r="AE761" i="23" s="1"/>
  <c r="Y14" i="20"/>
  <c r="Y9" i="20" s="1"/>
  <c r="E62" i="35"/>
  <c r="R61" i="35"/>
  <c r="S61" i="35" s="1"/>
  <c r="U61" i="35"/>
  <c r="S242" i="35"/>
  <c r="AH735" i="23"/>
  <c r="AI735" i="23" s="1"/>
  <c r="AE746" i="23"/>
  <c r="AC750" i="23"/>
  <c r="AE750" i="23" s="1"/>
  <c r="AH754" i="23"/>
  <c r="AI754" i="23" s="1"/>
  <c r="AE762" i="23"/>
  <c r="AI765" i="23"/>
  <c r="AI781" i="23"/>
  <c r="G216" i="35"/>
  <c r="Q215" i="35"/>
  <c r="N215" i="35"/>
  <c r="I215" i="35"/>
  <c r="T339" i="35"/>
  <c r="V339" i="35"/>
  <c r="O340" i="35" s="1"/>
  <c r="P340" i="35" s="1"/>
  <c r="Q316" i="35"/>
  <c r="V38" i="29"/>
  <c r="X38" i="29" s="1"/>
  <c r="U1211" i="26"/>
  <c r="W1211" i="26"/>
  <c r="U1088" i="26"/>
  <c r="W1088" i="26"/>
  <c r="U841" i="26"/>
  <c r="W841" i="26"/>
  <c r="X1206" i="26"/>
  <c r="Y1206" i="26" s="1"/>
  <c r="X833" i="26"/>
  <c r="Y833" i="26" s="1"/>
  <c r="X642" i="26"/>
  <c r="Y642" i="26" s="1"/>
  <c r="U435" i="26"/>
  <c r="W435" i="26"/>
  <c r="X23" i="26"/>
  <c r="W14" i="26"/>
  <c r="Z380" i="24"/>
  <c r="AA380" i="24" s="1"/>
  <c r="X405" i="24"/>
  <c r="U343" i="24"/>
  <c r="W343" i="24"/>
  <c r="X319" i="24"/>
  <c r="Y319" i="24"/>
  <c r="X260" i="24"/>
  <c r="X191" i="24"/>
  <c r="Y191" i="24"/>
  <c r="X177" i="24"/>
  <c r="Y177" i="24" s="1"/>
  <c r="X170" i="24"/>
  <c r="Y170" i="24"/>
  <c r="X142" i="24"/>
  <c r="Y142" i="24" s="1"/>
  <c r="X114" i="24"/>
  <c r="Y114" i="24" s="1"/>
  <c r="X87" i="24"/>
  <c r="Y87" i="24"/>
  <c r="X78" i="24"/>
  <c r="Y78" i="24" s="1"/>
  <c r="BK1050" i="19"/>
  <c r="BL1050" i="19" s="1"/>
  <c r="BH1058" i="11"/>
  <c r="BJ1058" i="11"/>
  <c r="BH19" i="11"/>
  <c r="BJ19" i="11"/>
  <c r="AA368" i="24"/>
  <c r="AB368" i="24" s="1"/>
  <c r="Z377" i="24"/>
  <c r="X1083" i="26"/>
  <c r="Y1083" i="26"/>
  <c r="AF1118" i="26"/>
  <c r="Z958" i="26"/>
  <c r="X628" i="26"/>
  <c r="Y628" i="26" s="1"/>
  <c r="U599" i="26"/>
  <c r="W599" i="26"/>
  <c r="X463" i="26"/>
  <c r="U298" i="26"/>
  <c r="W298" i="26"/>
  <c r="X274" i="26"/>
  <c r="Y274" i="26" s="1"/>
  <c r="U166" i="26"/>
  <c r="W166" i="26"/>
  <c r="X65" i="26"/>
  <c r="Y65" i="26" s="1"/>
  <c r="Y65" i="21"/>
  <c r="AA65" i="21" s="1"/>
  <c r="Z65" i="21"/>
  <c r="X431" i="24"/>
  <c r="X331" i="24"/>
  <c r="Y331" i="24" s="1"/>
  <c r="X300" i="24"/>
  <c r="X166" i="24"/>
  <c r="Y166" i="24" s="1"/>
  <c r="X150" i="24"/>
  <c r="Y150" i="24" s="1"/>
  <c r="X110" i="24"/>
  <c r="Y110" i="24" s="1"/>
  <c r="X95" i="24"/>
  <c r="Y95" i="24" s="1"/>
  <c r="BH1051" i="19"/>
  <c r="BJ1051" i="19"/>
  <c r="BJ1096" i="11"/>
  <c r="AA242" i="24"/>
  <c r="AB242" i="24" s="1"/>
  <c r="AF242" i="24"/>
  <c r="AA323" i="24"/>
  <c r="AB323" i="24" s="1"/>
  <c r="AB151" i="26"/>
  <c r="Z654" i="26"/>
  <c r="AA654" i="26"/>
  <c r="AD1057" i="26"/>
  <c r="AB1024" i="26"/>
  <c r="AD1024" i="26" s="1"/>
  <c r="BL1064" i="19"/>
  <c r="BM1064" i="19"/>
  <c r="AA901" i="26"/>
  <c r="AE901" i="26" s="1"/>
  <c r="AB61" i="24"/>
  <c r="AE575" i="26"/>
  <c r="AF575" i="26" s="1"/>
  <c r="Z621" i="26"/>
  <c r="Z304" i="26"/>
  <c r="AA304" i="26" s="1"/>
  <c r="BK13" i="11"/>
  <c r="BL13" i="11"/>
  <c r="BP13" i="11" s="1"/>
  <c r="X478" i="26"/>
  <c r="U454" i="26"/>
  <c r="W454" i="26"/>
  <c r="X379" i="26"/>
  <c r="Y379" i="26" s="1"/>
  <c r="Y277" i="26"/>
  <c r="X277" i="26"/>
  <c r="X242" i="26"/>
  <c r="Y242" i="26" s="1"/>
  <c r="X60" i="26"/>
  <c r="AC41" i="21"/>
  <c r="AE41" i="21" s="1"/>
  <c r="AA404" i="24"/>
  <c r="AB404" i="24" s="1"/>
  <c r="AD404" i="24" s="1"/>
  <c r="AF404" i="24"/>
  <c r="W283" i="24"/>
  <c r="U283" i="24"/>
  <c r="W271" i="24"/>
  <c r="U271" i="24"/>
  <c r="Y34" i="21"/>
  <c r="Z758" i="26"/>
  <c r="X488" i="26"/>
  <c r="Y488" i="26" s="1"/>
  <c r="W312" i="26"/>
  <c r="W371" i="24"/>
  <c r="Z303" i="24"/>
  <c r="AA303" i="24" s="1"/>
  <c r="Z251" i="24"/>
  <c r="AA251" i="24" s="1"/>
  <c r="BH1052" i="11"/>
  <c r="BJ1052" i="11"/>
  <c r="Z182" i="24"/>
  <c r="AB27" i="21"/>
  <c r="AG27" i="21" s="1"/>
  <c r="X582" i="26"/>
  <c r="Y582" i="26" s="1"/>
  <c r="AA547" i="26"/>
  <c r="AB547" i="26" s="1"/>
  <c r="AE547" i="26"/>
  <c r="AB64" i="34"/>
  <c r="AG64" i="34" s="1"/>
  <c r="AA190" i="26"/>
  <c r="AB190" i="26" s="1"/>
  <c r="AD190" i="26" s="1"/>
  <c r="Z951" i="26"/>
  <c r="AA951" i="26" s="1"/>
  <c r="AA638" i="26"/>
  <c r="AB638" i="26" s="1"/>
  <c r="AD638" i="26" s="1"/>
  <c r="AA872" i="26"/>
  <c r="AA786" i="26"/>
  <c r="AA198" i="24"/>
  <c r="AB198" i="24" s="1"/>
  <c r="AD198" i="24" s="1"/>
  <c r="Z132" i="26"/>
  <c r="AA205" i="24"/>
  <c r="AF205" i="24" s="1"/>
  <c r="Z745" i="26"/>
  <c r="Z31" i="24"/>
  <c r="AA31" i="24"/>
  <c r="AF31" i="24" s="1"/>
  <c r="Z802" i="26"/>
  <c r="AA802" i="26" s="1"/>
  <c r="AA580" i="26"/>
  <c r="AE580" i="26"/>
  <c r="AE996" i="26"/>
  <c r="AF996" i="26" s="1"/>
  <c r="AB719" i="26"/>
  <c r="Z141" i="26"/>
  <c r="AH39" i="29"/>
  <c r="Z524" i="26"/>
  <c r="Z197" i="26"/>
  <c r="AB238" i="26"/>
  <c r="AD238" i="26"/>
  <c r="AE238" i="26"/>
  <c r="AF238" i="26" s="1"/>
  <c r="AE1028" i="26"/>
  <c r="AB67" i="26"/>
  <c r="AE821" i="26"/>
  <c r="AF821" i="26" s="1"/>
  <c r="Z163" i="24"/>
  <c r="AB455" i="24"/>
  <c r="BN1047" i="11"/>
  <c r="AD923" i="26"/>
  <c r="AA421" i="24"/>
  <c r="AB306" i="26"/>
  <c r="AD306" i="26" s="1"/>
  <c r="AB55" i="26"/>
  <c r="AF55" i="26" s="1"/>
  <c r="AD55" i="26"/>
  <c r="Z428" i="26"/>
  <c r="Y717" i="26"/>
  <c r="Z905" i="26"/>
  <c r="Z933" i="26"/>
  <c r="Z674" i="26"/>
  <c r="AB935" i="26"/>
  <c r="AE935" i="26"/>
  <c r="AF935" i="26" s="1"/>
  <c r="AD102" i="26"/>
  <c r="AE667" i="26"/>
  <c r="AF667" i="26" s="1"/>
  <c r="AE413" i="26"/>
  <c r="AA1079" i="26"/>
  <c r="AE1079" i="26" s="1"/>
  <c r="AB708" i="26"/>
  <c r="AA264" i="26"/>
  <c r="AB264" i="26" s="1"/>
  <c r="AD264" i="26" s="1"/>
  <c r="AE365" i="26"/>
  <c r="AB365" i="26"/>
  <c r="AD365" i="26" s="1"/>
  <c r="AF1012" i="26"/>
  <c r="AF779" i="26"/>
  <c r="AE169" i="26"/>
  <c r="AA71" i="24"/>
  <c r="AD757" i="26"/>
  <c r="AA73" i="26"/>
  <c r="AB73" i="26" s="1"/>
  <c r="AD73" i="26" s="1"/>
  <c r="Z904" i="26"/>
  <c r="AA201" i="26"/>
  <c r="AB201" i="26" s="1"/>
  <c r="AD201" i="26" s="1"/>
  <c r="AF49" i="24"/>
  <c r="AG49" i="24" s="1"/>
  <c r="Z33" i="24"/>
  <c r="AD144" i="26"/>
  <c r="AF217" i="24"/>
  <c r="AG217" i="24" s="1"/>
  <c r="Z655" i="26"/>
  <c r="Y266" i="24"/>
  <c r="AD1205" i="26"/>
  <c r="AA266" i="26"/>
  <c r="AE266" i="26" s="1"/>
  <c r="AA686" i="26"/>
  <c r="AD374" i="26"/>
  <c r="AD226" i="26"/>
  <c r="Z63" i="24"/>
  <c r="Z188" i="26"/>
  <c r="Z334" i="26"/>
  <c r="AA334" i="26" s="1"/>
  <c r="Y422" i="26"/>
  <c r="AA690" i="26"/>
  <c r="AB690" i="26" s="1"/>
  <c r="Y425" i="26"/>
  <c r="Z425" i="26" s="1"/>
  <c r="Y963" i="26"/>
  <c r="Z963" i="26" s="1"/>
  <c r="AA994" i="26"/>
  <c r="AB994" i="26" s="1"/>
  <c r="AD994" i="26" s="1"/>
  <c r="AC54" i="34"/>
  <c r="Z1021" i="26"/>
  <c r="AE921" i="26"/>
  <c r="AF921" i="26" s="1"/>
  <c r="AA528" i="26"/>
  <c r="AB528" i="26" s="1"/>
  <c r="AB466" i="26"/>
  <c r="AB586" i="26"/>
  <c r="AD586" i="26" s="1"/>
  <c r="AE586" i="26"/>
  <c r="AB245" i="26"/>
  <c r="AB773" i="26"/>
  <c r="AD773" i="26" s="1"/>
  <c r="AA184" i="26"/>
  <c r="AE184" i="26" s="1"/>
  <c r="AD730" i="26"/>
  <c r="AA612" i="26"/>
  <c r="AE767" i="26"/>
  <c r="AF767" i="26" s="1"/>
  <c r="Y443" i="26"/>
  <c r="AF262" i="26"/>
  <c r="AA718" i="26"/>
  <c r="AE718" i="26" s="1"/>
  <c r="AE61" i="26"/>
  <c r="Z493" i="26"/>
  <c r="AA542" i="26"/>
  <c r="AB542" i="26" s="1"/>
  <c r="AG27" i="34"/>
  <c r="AC27" i="34"/>
  <c r="AE27" i="34" s="1"/>
  <c r="Z919" i="26"/>
  <c r="Z240" i="26"/>
  <c r="AB71" i="26"/>
  <c r="AF416" i="24"/>
  <c r="AG416" i="24" s="1"/>
  <c r="Z106" i="26"/>
  <c r="AA106" i="26" s="1"/>
  <c r="AE106" i="26" s="1"/>
  <c r="Z326" i="26"/>
  <c r="AA326" i="26" s="1"/>
  <c r="AB305" i="26"/>
  <c r="AD305" i="26" s="1"/>
  <c r="AB695" i="26"/>
  <c r="AD695" i="26" s="1"/>
  <c r="AB1049" i="26"/>
  <c r="AF1049" i="26" s="1"/>
  <c r="Z354" i="26"/>
  <c r="AA12" i="21"/>
  <c r="AA1071" i="26"/>
  <c r="AB1071" i="26" s="1"/>
  <c r="AD1071" i="26" s="1"/>
  <c r="Z14" i="34"/>
  <c r="AE36" i="29"/>
  <c r="AA697" i="26"/>
  <c r="AB697" i="26" s="1"/>
  <c r="AE791" i="26"/>
  <c r="AF791" i="26" s="1"/>
  <c r="AE1104" i="26"/>
  <c r="AB307" i="26"/>
  <c r="AD307" i="26" s="1"/>
  <c r="AB789" i="26"/>
  <c r="AD789" i="26" s="1"/>
  <c r="AE789" i="26"/>
  <c r="AE122" i="26"/>
  <c r="Z1201" i="26"/>
  <c r="AA1201" i="26" s="1"/>
  <c r="Z287" i="26"/>
  <c r="AA97" i="24"/>
  <c r="AB97" i="24" s="1"/>
  <c r="AA850" i="26"/>
  <c r="AB850" i="26" s="1"/>
  <c r="AD850" i="26" s="1"/>
  <c r="AA739" i="26"/>
  <c r="AB739" i="26" s="1"/>
  <c r="AE393" i="26"/>
  <c r="AA349" i="26"/>
  <c r="AB349" i="26" s="1"/>
  <c r="AD349" i="26" s="1"/>
  <c r="AA96" i="26"/>
  <c r="AB96" i="26" s="1"/>
  <c r="AD96" i="26" s="1"/>
  <c r="Y1034" i="26"/>
  <c r="AD16" i="26"/>
  <c r="AB1097" i="26"/>
  <c r="AF1097" i="26" s="1"/>
  <c r="AA294" i="26"/>
  <c r="AE294" i="26" s="1"/>
  <c r="Z137" i="26"/>
  <c r="Z75" i="24"/>
  <c r="AA75" i="24" s="1"/>
  <c r="AA211" i="26"/>
  <c r="AE940" i="26"/>
  <c r="AF940" i="26" s="1"/>
  <c r="AB39" i="24"/>
  <c r="AD39" i="24" s="1"/>
  <c r="AA111" i="24"/>
  <c r="AF111" i="24" s="1"/>
  <c r="AA233" i="26"/>
  <c r="AB233" i="26" s="1"/>
  <c r="Z1004" i="26"/>
  <c r="AE1043" i="26"/>
  <c r="AF1043" i="26" s="1"/>
  <c r="AB352" i="24"/>
  <c r="AD352" i="24" s="1"/>
  <c r="AF495" i="26"/>
  <c r="Z232" i="26"/>
  <c r="AA232" i="26" s="1"/>
  <c r="Z48" i="21"/>
  <c r="AC13" i="29"/>
  <c r="AE13" i="29" s="1"/>
  <c r="AE864" i="26"/>
  <c r="AF864" i="26" s="1"/>
  <c r="AA771" i="26"/>
  <c r="AE771" i="26" s="1"/>
  <c r="AD794" i="26"/>
  <c r="AA727" i="26"/>
  <c r="AB727" i="26" s="1"/>
  <c r="AD198" i="26"/>
  <c r="Z1089" i="26"/>
  <c r="Z481" i="26"/>
  <c r="AA366" i="26"/>
  <c r="AE366" i="26" s="1"/>
  <c r="AE163" i="26"/>
  <c r="AF163" i="26" s="1"/>
  <c r="AE80" i="26"/>
  <c r="AE417" i="26"/>
  <c r="AB160" i="26"/>
  <c r="AD160" i="26" s="1"/>
  <c r="Z157" i="26"/>
  <c r="AG19" i="29"/>
  <c r="AC19" i="29"/>
  <c r="AE19" i="29" s="1"/>
  <c r="Z145" i="26"/>
  <c r="AA145" i="26" s="1"/>
  <c r="AE145" i="26" s="1"/>
  <c r="Z369" i="26"/>
  <c r="BO1113" i="10"/>
  <c r="BO1112" i="10" s="1"/>
  <c r="BO1108" i="10" s="1"/>
  <c r="AD319" i="26"/>
  <c r="AD800" i="26"/>
  <c r="AB581" i="26"/>
  <c r="AD581" i="26" s="1"/>
  <c r="AE764" i="26"/>
  <c r="AF764" i="26" s="1"/>
  <c r="AA209" i="26"/>
  <c r="AE209" i="26" s="1"/>
  <c r="AA613" i="26"/>
  <c r="AE613" i="26" s="1"/>
  <c r="AD200" i="26"/>
  <c r="AF1105" i="26"/>
  <c r="AB974" i="26"/>
  <c r="AF974" i="26" s="1"/>
  <c r="AD313" i="24"/>
  <c r="BP1055" i="11"/>
  <c r="AD892" i="26"/>
  <c r="AF400" i="26"/>
  <c r="AH24" i="29"/>
  <c r="AB94" i="26"/>
  <c r="AF94" i="26" s="1"/>
  <c r="AA195" i="24"/>
  <c r="BM1048" i="11"/>
  <c r="BN1048" i="11" s="1"/>
  <c r="AF237" i="24"/>
  <c r="AG237" i="24" s="1"/>
  <c r="AA29" i="26"/>
  <c r="AG90" i="24"/>
  <c r="AA946" i="26"/>
  <c r="AB946" i="26" s="1"/>
  <c r="AE946" i="26"/>
  <c r="Z429" i="24"/>
  <c r="AF1074" i="26"/>
  <c r="AG426" i="24"/>
  <c r="AE1040" i="26"/>
  <c r="AF1040" i="26" s="1"/>
  <c r="AB1098" i="26"/>
  <c r="AF1098" i="26" s="1"/>
  <c r="AB330" i="24"/>
  <c r="AG330" i="24" s="1"/>
  <c r="AB285" i="24"/>
  <c r="AD285" i="24" s="1"/>
  <c r="AB562" i="26"/>
  <c r="AD562" i="26" s="1"/>
  <c r="AE889" i="26"/>
  <c r="AF889" i="26" s="1"/>
  <c r="AE992" i="26"/>
  <c r="AF992" i="26" s="1"/>
  <c r="AB343" i="26"/>
  <c r="AD343" i="26" s="1"/>
  <c r="AE343" i="26"/>
  <c r="AB863" i="26"/>
  <c r="AF863" i="26" s="1"/>
  <c r="AA109" i="26"/>
  <c r="AE109" i="26" s="1"/>
  <c r="AD28" i="24"/>
  <c r="AB967" i="26"/>
  <c r="AD967" i="26" s="1"/>
  <c r="Y1111" i="26"/>
  <c r="AA1090" i="26"/>
  <c r="AE1090" i="26" s="1"/>
  <c r="AB1058" i="26"/>
  <c r="AD1058" i="26" s="1"/>
  <c r="AB232" i="24"/>
  <c r="AD232" i="24" s="1"/>
  <c r="Z1114" i="26"/>
  <c r="AA1114" i="26" s="1"/>
  <c r="Z432" i="24"/>
  <c r="AH51" i="29"/>
  <c r="AG59" i="24"/>
  <c r="Y465" i="26"/>
  <c r="AB278" i="26"/>
  <c r="AF278" i="26" s="1"/>
  <c r="Z13" i="21"/>
  <c r="Z447" i="24"/>
  <c r="Z1085" i="26"/>
  <c r="AB178" i="24"/>
  <c r="AD178" i="24" s="1"/>
  <c r="AD485" i="26"/>
  <c r="AD1000" i="26"/>
  <c r="AA386" i="24"/>
  <c r="AF386" i="24" s="1"/>
  <c r="AD250" i="26"/>
  <c r="AF566" i="26"/>
  <c r="AB777" i="26"/>
  <c r="AD777" i="26" s="1"/>
  <c r="AD909" i="26"/>
  <c r="AB259" i="26"/>
  <c r="AD259" i="26" s="1"/>
  <c r="AB253" i="26"/>
  <c r="AD253" i="26" s="1"/>
  <c r="AE253" i="26"/>
  <c r="Z487" i="26"/>
  <c r="AA1109" i="26"/>
  <c r="AE1109" i="26" s="1"/>
  <c r="AD109" i="24"/>
  <c r="AB357" i="26"/>
  <c r="AD357" i="26" s="1"/>
  <c r="AB834" i="26"/>
  <c r="AB91" i="26"/>
  <c r="AD91" i="26" s="1"/>
  <c r="AB294" i="24"/>
  <c r="AB66" i="21"/>
  <c r="AB415" i="24"/>
  <c r="AG415" i="24" s="1"/>
  <c r="AB411" i="26"/>
  <c r="AD411" i="26" s="1"/>
  <c r="AC66" i="34"/>
  <c r="AB1022" i="26"/>
  <c r="AD1022" i="26" s="1"/>
  <c r="AA333" i="24"/>
  <c r="AB170" i="26"/>
  <c r="AD170" i="26" s="1"/>
  <c r="AE170" i="26"/>
  <c r="AB68" i="24"/>
  <c r="AD68" i="24" s="1"/>
  <c r="AF68" i="24"/>
  <c r="AF1112" i="26"/>
  <c r="AA406" i="26"/>
  <c r="AE406" i="26" s="1"/>
  <c r="AD387" i="24"/>
  <c r="AF1046" i="26"/>
  <c r="AA1018" i="26"/>
  <c r="Z482" i="26"/>
  <c r="AA482" i="26" s="1"/>
  <c r="AB482" i="26" s="1"/>
  <c r="AA402" i="24"/>
  <c r="AB402" i="24" s="1"/>
  <c r="Z451" i="24"/>
  <c r="AA451" i="24" s="1"/>
  <c r="AB1102" i="26"/>
  <c r="AD1102" i="26"/>
  <c r="AB1101" i="26"/>
  <c r="AH28" i="21"/>
  <c r="AG210" i="24"/>
  <c r="AA264" i="24"/>
  <c r="AF229" i="24"/>
  <c r="AH15" i="21"/>
  <c r="AA662" i="26"/>
  <c r="AE662" i="26" s="1"/>
  <c r="AB361" i="24"/>
  <c r="AD361" i="24" s="1"/>
  <c r="AB815" i="26"/>
  <c r="AD815" i="26" s="1"/>
  <c r="AG24" i="24"/>
  <c r="AF775" i="26"/>
  <c r="AC43" i="29"/>
  <c r="AE43" i="29" s="1"/>
  <c r="AG341" i="24"/>
  <c r="AE338" i="26"/>
  <c r="AF338" i="26" s="1"/>
  <c r="AD855" i="26"/>
  <c r="AF768" i="26"/>
  <c r="AF711" i="26"/>
  <c r="AD738" i="26"/>
  <c r="AG194" i="24"/>
  <c r="AC13" i="30"/>
  <c r="AC17" i="30"/>
  <c r="AH20" i="30"/>
  <c r="AC29" i="30"/>
  <c r="Y31" i="30"/>
  <c r="Z31" i="30"/>
  <c r="AA31" i="30" s="1"/>
  <c r="Z41" i="30"/>
  <c r="AA41" i="30" s="1"/>
  <c r="AA47" i="30"/>
  <c r="R137" i="28"/>
  <c r="S137" i="28" s="1"/>
  <c r="E138" i="28"/>
  <c r="U137" i="28"/>
  <c r="E168" i="28"/>
  <c r="R167" i="28"/>
  <c r="S167" i="28" s="1"/>
  <c r="U167" i="28"/>
  <c r="G136" i="28"/>
  <c r="Q135" i="28"/>
  <c r="I135" i="28"/>
  <c r="N135" i="28"/>
  <c r="L363" i="28"/>
  <c r="M363" i="28" s="1"/>
  <c r="R295" i="28"/>
  <c r="S295" i="28" s="1"/>
  <c r="E296" i="28"/>
  <c r="U295" i="28"/>
  <c r="R366" i="28"/>
  <c r="S366" i="28" s="1"/>
  <c r="E367" i="28"/>
  <c r="U366" i="28"/>
  <c r="R410" i="28"/>
  <c r="S410" i="28" s="1"/>
  <c r="E411" i="28"/>
  <c r="U410" i="28"/>
  <c r="Q386" i="28"/>
  <c r="Q431" i="28"/>
  <c r="G432" i="28"/>
  <c r="N431" i="28"/>
  <c r="I431" i="28"/>
  <c r="AI45" i="23"/>
  <c r="AA58" i="23"/>
  <c r="AA78" i="23"/>
  <c r="AB78" i="23" s="1"/>
  <c r="X104" i="23"/>
  <c r="Y104" i="23" s="1"/>
  <c r="X136" i="23"/>
  <c r="X17" i="23"/>
  <c r="X11" i="23" s="1"/>
  <c r="AH37" i="23"/>
  <c r="X68" i="23"/>
  <c r="Y68" i="23" s="1"/>
  <c r="X83" i="23"/>
  <c r="Y83" i="23" s="1"/>
  <c r="X102" i="23"/>
  <c r="Y102" i="23" s="1"/>
  <c r="X134" i="23"/>
  <c r="AC33" i="23"/>
  <c r="AE33" i="23" s="1"/>
  <c r="X54" i="23"/>
  <c r="Y54" i="23" s="1"/>
  <c r="X62" i="23"/>
  <c r="X72" i="23"/>
  <c r="X88" i="23"/>
  <c r="Y88" i="23" s="1"/>
  <c r="X116" i="23"/>
  <c r="Z13" i="23"/>
  <c r="AG25" i="23"/>
  <c r="AH25" i="23" s="1"/>
  <c r="Y114" i="23"/>
  <c r="Z121" i="23"/>
  <c r="Y123" i="23"/>
  <c r="AA129" i="23"/>
  <c r="AB129" i="23" s="1"/>
  <c r="X161" i="23"/>
  <c r="X177" i="23"/>
  <c r="Y177" i="23" s="1"/>
  <c r="X259" i="23"/>
  <c r="Y259" i="23" s="1"/>
  <c r="AA24" i="23"/>
  <c r="AB24" i="23" s="1"/>
  <c r="Y30" i="23"/>
  <c r="AH32" i="23"/>
  <c r="AI32" i="23" s="1"/>
  <c r="AC37" i="23"/>
  <c r="AE37" i="23" s="1"/>
  <c r="Z53" i="23"/>
  <c r="AG70" i="23"/>
  <c r="Z119" i="23"/>
  <c r="AA119" i="23" s="1"/>
  <c r="X147" i="23"/>
  <c r="Y147" i="23" s="1"/>
  <c r="X179" i="23"/>
  <c r="Y179" i="23" s="1"/>
  <c r="X269" i="23"/>
  <c r="Y269" i="23" s="1"/>
  <c r="Z12" i="23"/>
  <c r="AE38" i="23"/>
  <c r="AC43" i="23"/>
  <c r="AE43" i="23" s="1"/>
  <c r="Z90" i="23"/>
  <c r="AA90" i="23" s="1"/>
  <c r="X149" i="23"/>
  <c r="X181" i="23"/>
  <c r="Y181" i="23"/>
  <c r="Z186" i="23"/>
  <c r="X263" i="23"/>
  <c r="Y263" i="23" s="1"/>
  <c r="S433" i="28"/>
  <c r="AB23" i="23"/>
  <c r="Z99" i="23"/>
  <c r="Y103" i="23"/>
  <c r="Y111" i="23"/>
  <c r="Z190" i="23"/>
  <c r="Z198" i="23"/>
  <c r="X230" i="23"/>
  <c r="Y230" i="23" s="1"/>
  <c r="Z262" i="23"/>
  <c r="Y264" i="23"/>
  <c r="AG266" i="23"/>
  <c r="AG268" i="23"/>
  <c r="Y275" i="23"/>
  <c r="Z283" i="23"/>
  <c r="Y291" i="23"/>
  <c r="Z299" i="23"/>
  <c r="AH306" i="23"/>
  <c r="AI306" i="23" s="1"/>
  <c r="AC322" i="23"/>
  <c r="AE322" i="23" s="1"/>
  <c r="X374" i="23"/>
  <c r="Y374" i="23" s="1"/>
  <c r="X406" i="23"/>
  <c r="Z93" i="23"/>
  <c r="Y95" i="23"/>
  <c r="Z135" i="23"/>
  <c r="X142" i="23"/>
  <c r="Y142" i="23" s="1"/>
  <c r="Z144" i="23"/>
  <c r="AA172" i="23"/>
  <c r="Z197" i="23"/>
  <c r="Z199" i="23"/>
  <c r="AA215" i="23"/>
  <c r="Z229" i="23"/>
  <c r="Z231" i="23"/>
  <c r="AA247" i="23"/>
  <c r="Z270" i="23"/>
  <c r="Y282" i="23"/>
  <c r="X284" i="23"/>
  <c r="Y284" i="23" s="1"/>
  <c r="Z298" i="23"/>
  <c r="AE310" i="23"/>
  <c r="AH315" i="23"/>
  <c r="AI315" i="23" s="1"/>
  <c r="X352" i="23"/>
  <c r="Y352" i="23" s="1"/>
  <c r="X380" i="23"/>
  <c r="Y380" i="23" s="1"/>
  <c r="X412" i="23"/>
  <c r="Y412" i="23" s="1"/>
  <c r="Z63" i="23"/>
  <c r="Z122" i="23"/>
  <c r="Z125" i="23"/>
  <c r="AA125" i="23" s="1"/>
  <c r="Y127" i="23"/>
  <c r="Y137" i="23"/>
  <c r="Y152" i="23"/>
  <c r="Y159" i="23"/>
  <c r="X166" i="23"/>
  <c r="Y166" i="23" s="1"/>
  <c r="Z175" i="23"/>
  <c r="AA184" i="23"/>
  <c r="X202" i="23"/>
  <c r="Y202" i="23" s="1"/>
  <c r="X234" i="23"/>
  <c r="Z279" i="23"/>
  <c r="AA287" i="23"/>
  <c r="Z295" i="23"/>
  <c r="AE314" i="23"/>
  <c r="X342" i="23"/>
  <c r="W340" i="23"/>
  <c r="X386" i="23"/>
  <c r="Y386" i="23" s="1"/>
  <c r="X418" i="23"/>
  <c r="Z241" i="23"/>
  <c r="AA241" i="23" s="1"/>
  <c r="AE323" i="23"/>
  <c r="AA336" i="23"/>
  <c r="AA344" i="23"/>
  <c r="Z354" i="23"/>
  <c r="AA354" i="23" s="1"/>
  <c r="Y360" i="23"/>
  <c r="Z360" i="23" s="1"/>
  <c r="Z363" i="23"/>
  <c r="Z367" i="23"/>
  <c r="Y369" i="23"/>
  <c r="AA375" i="23"/>
  <c r="AB375" i="23" s="1"/>
  <c r="Y392" i="23"/>
  <c r="Z395" i="23"/>
  <c r="Y401" i="23"/>
  <c r="Y424" i="23"/>
  <c r="Z424" i="23" s="1"/>
  <c r="Z427" i="23"/>
  <c r="Z431" i="23"/>
  <c r="Y433" i="23"/>
  <c r="Z439" i="23"/>
  <c r="Y441" i="23"/>
  <c r="Z441" i="23" s="1"/>
  <c r="AG461" i="23"/>
  <c r="AA462" i="23"/>
  <c r="X479" i="23"/>
  <c r="X495" i="23"/>
  <c r="Y495" i="23" s="1"/>
  <c r="X511" i="23"/>
  <c r="Z164" i="23"/>
  <c r="AG203" i="23"/>
  <c r="Z235" i="23"/>
  <c r="X280" i="23"/>
  <c r="Y280" i="23" s="1"/>
  <c r="Z302" i="23"/>
  <c r="AH307" i="23"/>
  <c r="AI307" i="23" s="1"/>
  <c r="Y345" i="23"/>
  <c r="Y355" i="23"/>
  <c r="Z355" i="23" s="1"/>
  <c r="Z358" i="23"/>
  <c r="Z365" i="23"/>
  <c r="Z384" i="23"/>
  <c r="AA384" i="23" s="1"/>
  <c r="Y393" i="23"/>
  <c r="Y397" i="23"/>
  <c r="Y399" i="23"/>
  <c r="Z429" i="23"/>
  <c r="Z438" i="23"/>
  <c r="AA438" i="23" s="1"/>
  <c r="Z442" i="23"/>
  <c r="Y448" i="23"/>
  <c r="Y452" i="23"/>
  <c r="Y481" i="23"/>
  <c r="Z481" i="23" s="1"/>
  <c r="Y513" i="23"/>
  <c r="Z513" i="23" s="1"/>
  <c r="Z143" i="23"/>
  <c r="Z225" i="23"/>
  <c r="AA225" i="23" s="1"/>
  <c r="Z260" i="23"/>
  <c r="AE318" i="23"/>
  <c r="Z343" i="23"/>
  <c r="Z346" i="23"/>
  <c r="AA368" i="23"/>
  <c r="AG368" i="23" s="1"/>
  <c r="X411" i="23"/>
  <c r="Y411" i="23" s="1"/>
  <c r="AA446" i="23"/>
  <c r="X475" i="23"/>
  <c r="Y475" i="23" s="1"/>
  <c r="X499" i="23"/>
  <c r="L85" i="28"/>
  <c r="M85" i="28" s="1"/>
  <c r="AA180" i="23"/>
  <c r="AA219" i="23"/>
  <c r="Z233" i="23"/>
  <c r="AA233" i="23" s="1"/>
  <c r="Z351" i="23"/>
  <c r="Y353" i="23"/>
  <c r="Z353" i="23" s="1"/>
  <c r="Z400" i="23"/>
  <c r="Z403" i="23"/>
  <c r="AA403" i="23" s="1"/>
  <c r="Z407" i="23"/>
  <c r="AA407" i="23" s="1"/>
  <c r="Y409" i="23"/>
  <c r="Y413" i="23"/>
  <c r="Y415" i="23"/>
  <c r="Z437" i="23"/>
  <c r="Z454" i="23"/>
  <c r="AA454" i="23" s="1"/>
  <c r="Z458" i="23"/>
  <c r="Z474" i="23"/>
  <c r="Y373" i="23"/>
  <c r="Z470" i="23"/>
  <c r="Z498" i="23"/>
  <c r="Z550" i="23"/>
  <c r="Z551" i="23"/>
  <c r="AA551" i="23" s="1"/>
  <c r="Z552" i="23"/>
  <c r="Y584" i="23"/>
  <c r="Z584" i="23" s="1"/>
  <c r="Z614" i="23"/>
  <c r="Z615" i="23"/>
  <c r="AA615" i="23" s="1"/>
  <c r="Z616" i="23"/>
  <c r="Z621" i="23"/>
  <c r="X674" i="23"/>
  <c r="Y674" i="23" s="1"/>
  <c r="X690" i="23"/>
  <c r="AI708" i="23"/>
  <c r="Z451" i="23"/>
  <c r="Y478" i="23"/>
  <c r="Z478" i="23" s="1"/>
  <c r="Y506" i="23"/>
  <c r="Z538" i="23"/>
  <c r="Z539" i="23"/>
  <c r="Z540" i="23"/>
  <c r="Y545" i="23"/>
  <c r="Z545" i="23" s="1"/>
  <c r="Y572" i="23"/>
  <c r="Z572" i="23" s="1"/>
  <c r="Z602" i="23"/>
  <c r="AA602" i="23" s="1"/>
  <c r="Z603" i="23"/>
  <c r="AA603" i="23" s="1"/>
  <c r="Z604" i="23"/>
  <c r="Y609" i="23"/>
  <c r="X639" i="23"/>
  <c r="Y639" i="23" s="1"/>
  <c r="Y641" i="23"/>
  <c r="Z644" i="23"/>
  <c r="X647" i="23"/>
  <c r="Y647" i="23" s="1"/>
  <c r="Z652" i="23"/>
  <c r="X655" i="23"/>
  <c r="Y655" i="23" s="1"/>
  <c r="X675" i="23"/>
  <c r="Y675" i="23" s="1"/>
  <c r="X691" i="23"/>
  <c r="Z480" i="23"/>
  <c r="Y492" i="23"/>
  <c r="Z492" i="23" s="1"/>
  <c r="Y494" i="23"/>
  <c r="Y509" i="23"/>
  <c r="Z512" i="23"/>
  <c r="AA512" i="23" s="1"/>
  <c r="Y524" i="23"/>
  <c r="Z542" i="23"/>
  <c r="AA542" i="23" s="1"/>
  <c r="Z543" i="23"/>
  <c r="Z544" i="23"/>
  <c r="Y576" i="23"/>
  <c r="AA591" i="23"/>
  <c r="Z606" i="23"/>
  <c r="AA606" i="23" s="1"/>
  <c r="Z607" i="23"/>
  <c r="AA607" i="23" s="1"/>
  <c r="Z608" i="23"/>
  <c r="Z613" i="23"/>
  <c r="Y640" i="23"/>
  <c r="Z678" i="23"/>
  <c r="AA678" i="23" s="1"/>
  <c r="X693" i="23"/>
  <c r="Y693" i="23" s="1"/>
  <c r="Y464" i="23"/>
  <c r="Y485" i="23"/>
  <c r="Z485" i="23" s="1"/>
  <c r="Z488" i="23"/>
  <c r="Y502" i="23"/>
  <c r="Y517" i="23"/>
  <c r="Z517" i="23" s="1"/>
  <c r="Z520" i="23"/>
  <c r="AA520" i="23" s="1"/>
  <c r="Y532" i="23"/>
  <c r="AA547" i="23"/>
  <c r="Z562" i="23"/>
  <c r="AA562" i="23" s="1"/>
  <c r="Z563" i="23"/>
  <c r="Z564" i="23"/>
  <c r="Y569" i="23"/>
  <c r="Y596" i="23"/>
  <c r="Z596" i="23" s="1"/>
  <c r="AA611" i="23"/>
  <c r="Z626" i="23"/>
  <c r="Z628" i="23"/>
  <c r="AA628" i="23" s="1"/>
  <c r="X679" i="23"/>
  <c r="Y679" i="23" s="1"/>
  <c r="Y533" i="23"/>
  <c r="Y565" i="23"/>
  <c r="Y597" i="23"/>
  <c r="Z597" i="23" s="1"/>
  <c r="Y629" i="23"/>
  <c r="Z658" i="23"/>
  <c r="Y664" i="23"/>
  <c r="Z680" i="23"/>
  <c r="Y696" i="23"/>
  <c r="Z696" i="23" s="1"/>
  <c r="AC707" i="23"/>
  <c r="AE707" i="23" s="1"/>
  <c r="AE719" i="23"/>
  <c r="AE727" i="23"/>
  <c r="AE736" i="23"/>
  <c r="Z668" i="23"/>
  <c r="AA668" i="23" s="1"/>
  <c r="AC705" i="23"/>
  <c r="AE705" i="23" s="1"/>
  <c r="AB711" i="23"/>
  <c r="AC711" i="23" s="1"/>
  <c r="AI776" i="23"/>
  <c r="Y541" i="23"/>
  <c r="Z648" i="23"/>
  <c r="Y670" i="23"/>
  <c r="Y702" i="23"/>
  <c r="AB715" i="23"/>
  <c r="AC715" i="23" s="1"/>
  <c r="X817" i="23"/>
  <c r="W815" i="23"/>
  <c r="Z692" i="23"/>
  <c r="AA692" i="23" s="1"/>
  <c r="AC717" i="23"/>
  <c r="AE717" i="23" s="1"/>
  <c r="AC721" i="23"/>
  <c r="AE721" i="23" s="1"/>
  <c r="AC725" i="23"/>
  <c r="AC729" i="23"/>
  <c r="AE729" i="23" s="1"/>
  <c r="AC733" i="23"/>
  <c r="AI733" i="23" s="1"/>
  <c r="AC740" i="23"/>
  <c r="AE740" i="23" s="1"/>
  <c r="AI766" i="23"/>
  <c r="AE741" i="23"/>
  <c r="AH751" i="23"/>
  <c r="AI751" i="23" s="1"/>
  <c r="AE759" i="23"/>
  <c r="AI763" i="23"/>
  <c r="AK782" i="23"/>
  <c r="AL782" i="23" s="1"/>
  <c r="G241" i="35"/>
  <c r="Q240" i="35"/>
  <c r="I240" i="35"/>
  <c r="N240" i="35"/>
  <c r="AE748" i="23"/>
  <c r="AH756" i="23"/>
  <c r="AI756" i="23" s="1"/>
  <c r="Y816" i="23"/>
  <c r="E139" i="35"/>
  <c r="R138" i="35"/>
  <c r="S138" i="35" s="1"/>
  <c r="U138" i="35"/>
  <c r="R217" i="35"/>
  <c r="S217" i="35" s="1"/>
  <c r="E218" i="35"/>
  <c r="U217" i="35"/>
  <c r="R483" i="35"/>
  <c r="S483" i="35" s="1"/>
  <c r="E484" i="35"/>
  <c r="U483" i="35"/>
  <c r="AH745" i="23"/>
  <c r="AI745" i="23" s="1"/>
  <c r="AE753" i="23"/>
  <c r="AH761" i="23"/>
  <c r="AA15" i="20"/>
  <c r="AB15" i="20" s="1"/>
  <c r="S163" i="35"/>
  <c r="G363" i="35"/>
  <c r="Q362" i="35"/>
  <c r="N362" i="35"/>
  <c r="I362" i="35"/>
  <c r="AC709" i="23"/>
  <c r="AE709" i="23" s="1"/>
  <c r="AE743" i="23"/>
  <c r="AH750" i="23"/>
  <c r="AE758" i="23"/>
  <c r="X818" i="23"/>
  <c r="L267" i="35"/>
  <c r="M267" i="35" s="1"/>
  <c r="R388" i="35"/>
  <c r="S388" i="35" s="1"/>
  <c r="E389" i="35"/>
  <c r="U388" i="35"/>
  <c r="L432" i="35"/>
  <c r="M432" i="35" s="1"/>
  <c r="G293" i="35"/>
  <c r="I292" i="35"/>
  <c r="N292" i="35"/>
  <c r="AB12" i="29"/>
  <c r="V58" i="34"/>
  <c r="X58" i="34" s="1"/>
  <c r="U979" i="26"/>
  <c r="W979" i="26"/>
  <c r="W873" i="26"/>
  <c r="U873" i="26"/>
  <c r="Z659" i="26"/>
  <c r="X592" i="26"/>
  <c r="Y592" i="26" s="1"/>
  <c r="X283" i="26"/>
  <c r="Y283" i="26" s="1"/>
  <c r="U171" i="26"/>
  <c r="W171" i="26"/>
  <c r="V20" i="21"/>
  <c r="X20" i="21" s="1"/>
  <c r="X400" i="24"/>
  <c r="W315" i="24"/>
  <c r="U315" i="24"/>
  <c r="X284" i="24"/>
  <c r="Y284" i="24" s="1"/>
  <c r="X162" i="24"/>
  <c r="U86" i="24"/>
  <c r="W86" i="24"/>
  <c r="X30" i="24"/>
  <c r="Y30" i="24" s="1"/>
  <c r="AB231" i="24"/>
  <c r="X445" i="24"/>
  <c r="Z446" i="24"/>
  <c r="AA446" i="24" s="1"/>
  <c r="AG39" i="24"/>
  <c r="AC65" i="34"/>
  <c r="AH65" i="34" s="1"/>
  <c r="Z842" i="26"/>
  <c r="X619" i="26"/>
  <c r="U418" i="26"/>
  <c r="W418" i="26"/>
  <c r="X395" i="26"/>
  <c r="Y395" i="26"/>
  <c r="U330" i="26"/>
  <c r="W330" i="26"/>
  <c r="X229" i="26"/>
  <c r="Y229" i="26"/>
  <c r="U174" i="26"/>
  <c r="W174" i="26"/>
  <c r="X150" i="26"/>
  <c r="Y150" i="26"/>
  <c r="Z450" i="24"/>
  <c r="X359" i="24"/>
  <c r="Y359" i="24" s="1"/>
  <c r="X328" i="24"/>
  <c r="Y328" i="24" s="1"/>
  <c r="X263" i="24"/>
  <c r="Y263" i="24" s="1"/>
  <c r="X227" i="24"/>
  <c r="Y227" i="24" s="1"/>
  <c r="U172" i="24"/>
  <c r="W172" i="24"/>
  <c r="X143" i="24"/>
  <c r="Y143" i="24" s="1"/>
  <c r="X119" i="24"/>
  <c r="Y119" i="24"/>
  <c r="BK1095" i="19"/>
  <c r="BL1095" i="19" s="1"/>
  <c r="BK1059" i="11"/>
  <c r="BJ16" i="11"/>
  <c r="BH16" i="11"/>
  <c r="Z476" i="26"/>
  <c r="AA476" i="26" s="1"/>
  <c r="AA723" i="26"/>
  <c r="AB723" i="26" s="1"/>
  <c r="AA98" i="24"/>
  <c r="AB98" i="24" s="1"/>
  <c r="AB230" i="26"/>
  <c r="AA780" i="26"/>
  <c r="AB780" i="26" s="1"/>
  <c r="AD780" i="26" s="1"/>
  <c r="AA378" i="26"/>
  <c r="AE378" i="26" s="1"/>
  <c r="Y55" i="24"/>
  <c r="Y189" i="26"/>
  <c r="Z1029" i="26"/>
  <c r="AA1029" i="26" s="1"/>
  <c r="AA161" i="26"/>
  <c r="AB161" i="26" s="1"/>
  <c r="AA906" i="26"/>
  <c r="AB906" i="26" s="1"/>
  <c r="AA23" i="24"/>
  <c r="AE623" i="26"/>
  <c r="AF623" i="26" s="1"/>
  <c r="AB882" i="26"/>
  <c r="AB885" i="26"/>
  <c r="AB377" i="26"/>
  <c r="AE212" i="26"/>
  <c r="AF212" i="26" s="1"/>
  <c r="AA318" i="26"/>
  <c r="AE318" i="26" s="1"/>
  <c r="AA651" i="26"/>
  <c r="AE651" i="26" s="1"/>
  <c r="AB651" i="26"/>
  <c r="Z805" i="26"/>
  <c r="AA805" i="26" s="1"/>
  <c r="AE805" i="26" s="1"/>
  <c r="AG41" i="34"/>
  <c r="AC41" i="34"/>
  <c r="AE41" i="34" s="1"/>
  <c r="BK1080" i="11"/>
  <c r="BL1080" i="11"/>
  <c r="BM1080" i="11"/>
  <c r="X980" i="26"/>
  <c r="W664" i="26"/>
  <c r="U664" i="26"/>
  <c r="X450" i="26"/>
  <c r="Y450" i="26" s="1"/>
  <c r="X336" i="26"/>
  <c r="Y336" i="26" s="1"/>
  <c r="U308" i="26"/>
  <c r="W308" i="26"/>
  <c r="U95" i="26"/>
  <c r="W95" i="26"/>
  <c r="AC38" i="21"/>
  <c r="AE38" i="21" s="1"/>
  <c r="AG38" i="21"/>
  <c r="X389" i="24"/>
  <c r="X312" i="24"/>
  <c r="X270" i="24"/>
  <c r="Y270" i="24" s="1"/>
  <c r="X130" i="24"/>
  <c r="Y130" i="24" s="1"/>
  <c r="U74" i="24"/>
  <c r="W74" i="24"/>
  <c r="BK1095" i="11"/>
  <c r="AA316" i="26"/>
  <c r="AB316" i="26" s="1"/>
  <c r="AE316" i="26"/>
  <c r="U660" i="26"/>
  <c r="W660" i="26"/>
  <c r="U429" i="26"/>
  <c r="W429" i="26" s="1"/>
  <c r="U118" i="26"/>
  <c r="W118" i="26"/>
  <c r="AA448" i="24"/>
  <c r="Z448" i="24"/>
  <c r="U295" i="24"/>
  <c r="W295" i="24"/>
  <c r="U268" i="24"/>
  <c r="W268" i="24"/>
  <c r="U92" i="24"/>
  <c r="W92" i="24"/>
  <c r="Z363" i="24"/>
  <c r="Y1032" i="26"/>
  <c r="AB529" i="26"/>
  <c r="AD529" i="26" s="1"/>
  <c r="AE529" i="26"/>
  <c r="Z824" i="26"/>
  <c r="AA824" i="26" s="1"/>
  <c r="AA971" i="26"/>
  <c r="AE971" i="26"/>
  <c r="AB1010" i="26"/>
  <c r="AD1010" i="26" s="1"/>
  <c r="Z748" i="26"/>
  <c r="Z652" i="26"/>
  <c r="AB989" i="26"/>
  <c r="AD989" i="26"/>
  <c r="AA741" i="26"/>
  <c r="BL1100" i="11"/>
  <c r="Z966" i="26"/>
  <c r="Z765" i="26"/>
  <c r="AA765" i="26" s="1"/>
  <c r="AE626" i="26"/>
  <c r="AB626" i="26"/>
  <c r="AB749" i="26"/>
  <c r="AD749" i="26" s="1"/>
  <c r="AB877" i="26"/>
  <c r="AD877" i="26" s="1"/>
  <c r="AE877" i="26"/>
  <c r="AE483" i="26"/>
  <c r="AF483" i="26" s="1"/>
  <c r="AD483" i="26"/>
  <c r="AA346" i="26"/>
  <c r="AE346" i="26" s="1"/>
  <c r="AB53" i="26"/>
  <c r="AB59" i="26"/>
  <c r="AD59" i="26" s="1"/>
  <c r="AA843" i="26"/>
  <c r="AA141" i="26"/>
  <c r="AA177" i="26"/>
  <c r="AB177" i="26" s="1"/>
  <c r="AD177" i="26" s="1"/>
  <c r="AA676" i="26"/>
  <c r="AE676" i="26"/>
  <c r="AB215" i="26"/>
  <c r="AD215" i="26" s="1"/>
  <c r="Z140" i="26"/>
  <c r="AA35" i="24"/>
  <c r="AF98" i="24"/>
  <c r="AA385" i="26"/>
  <c r="Z172" i="26"/>
  <c r="AA172" i="26"/>
  <c r="Z811" i="26"/>
  <c r="AA811" i="26" s="1"/>
  <c r="AE697" i="26"/>
  <c r="AE1202" i="26"/>
  <c r="AE666" i="26"/>
  <c r="AF666" i="26" s="1"/>
  <c r="AE59" i="26"/>
  <c r="AF59" i="26" s="1"/>
  <c r="Z181" i="26"/>
  <c r="AF401" i="26"/>
  <c r="AE997" i="26"/>
  <c r="AF997" i="26" s="1"/>
  <c r="AC25" i="34"/>
  <c r="AH25" i="34" s="1"/>
  <c r="Z265" i="24"/>
  <c r="AA265" i="24" s="1"/>
  <c r="AA34" i="24"/>
  <c r="AB34" i="24" s="1"/>
  <c r="AD34" i="24" s="1"/>
  <c r="AA553" i="26"/>
  <c r="AE553" i="26" s="1"/>
  <c r="AF455" i="24"/>
  <c r="AG455" i="24" s="1"/>
  <c r="AA1042" i="26"/>
  <c r="AE1042" i="26" s="1"/>
  <c r="AA288" i="24"/>
  <c r="AF288" i="24" s="1"/>
  <c r="BP1047" i="11"/>
  <c r="AE923" i="26"/>
  <c r="AF923" i="26" s="1"/>
  <c r="AE306" i="26"/>
  <c r="AF306" i="26" s="1"/>
  <c r="AA179" i="26"/>
  <c r="AE179" i="26" s="1"/>
  <c r="Z300" i="26"/>
  <c r="AA300" i="26" s="1"/>
  <c r="Y114" i="26"/>
  <c r="Z1064" i="26"/>
  <c r="AA1064" i="26" s="1"/>
  <c r="AE1064" i="26" s="1"/>
  <c r="AA71" i="34"/>
  <c r="AB407" i="26"/>
  <c r="AD407" i="26" s="1"/>
  <c r="AD935" i="26"/>
  <c r="AA544" i="26"/>
  <c r="AB544" i="26" s="1"/>
  <c r="Z590" i="26"/>
  <c r="AA900" i="26"/>
  <c r="AA700" i="26"/>
  <c r="AB700" i="26" s="1"/>
  <c r="AE102" i="26"/>
  <c r="AF102" i="26" s="1"/>
  <c r="AA704" i="26"/>
  <c r="AB852" i="26"/>
  <c r="AD852" i="26"/>
  <c r="AB85" i="24"/>
  <c r="AD85" i="24" s="1"/>
  <c r="AB804" i="26"/>
  <c r="AF804" i="26" s="1"/>
  <c r="AB587" i="26"/>
  <c r="AD587" i="26"/>
  <c r="AE587" i="26"/>
  <c r="AE806" i="26"/>
  <c r="AB806" i="26"/>
  <c r="AD806" i="26"/>
  <c r="AA918" i="26"/>
  <c r="AE918" i="26" s="1"/>
  <c r="AD708" i="26"/>
  <c r="Z384" i="26"/>
  <c r="AD464" i="26"/>
  <c r="AE264" i="26"/>
  <c r="AB635" i="26"/>
  <c r="AD635" i="26"/>
  <c r="AA223" i="26"/>
  <c r="AE223" i="26" s="1"/>
  <c r="AB147" i="26"/>
  <c r="AD147" i="26" s="1"/>
  <c r="Z280" i="26"/>
  <c r="Z359" i="26"/>
  <c r="AA436" i="24"/>
  <c r="Z19" i="21"/>
  <c r="Z420" i="24"/>
  <c r="AA420" i="24" s="1"/>
  <c r="AE830" i="26"/>
  <c r="AF830" i="26" s="1"/>
  <c r="AA356" i="26"/>
  <c r="AA324" i="26"/>
  <c r="AE324" i="26" s="1"/>
  <c r="Z205" i="26"/>
  <c r="AE172" i="26"/>
  <c r="AE201" i="26"/>
  <c r="Z589" i="26"/>
  <c r="AE53" i="26"/>
  <c r="AD51" i="24"/>
  <c r="Z991" i="26"/>
  <c r="AA991" i="26" s="1"/>
  <c r="AE144" i="26"/>
  <c r="AF144" i="26" s="1"/>
  <c r="AA681" i="26"/>
  <c r="AE681" i="26" s="1"/>
  <c r="Z540" i="26"/>
  <c r="Y192" i="24"/>
  <c r="AE1205" i="26"/>
  <c r="AF1205" i="26" s="1"/>
  <c r="Z237" i="26"/>
  <c r="AG33" i="34"/>
  <c r="AB33" i="34"/>
  <c r="AC33" i="34" s="1"/>
  <c r="Z64" i="21"/>
  <c r="Z128" i="26"/>
  <c r="AA241" i="26"/>
  <c r="AB241" i="26" s="1"/>
  <c r="Z629" i="26"/>
  <c r="AE690" i="26"/>
  <c r="AA1072" i="26"/>
  <c r="Y646" i="26"/>
  <c r="Y1013" i="26"/>
  <c r="Z1013" i="26" s="1"/>
  <c r="AB12" i="34"/>
  <c r="AB19" i="34"/>
  <c r="AC19" i="34" s="1"/>
  <c r="AG54" i="34"/>
  <c r="AH54" i="34" s="1"/>
  <c r="AB47" i="29"/>
  <c r="AE1024" i="26"/>
  <c r="AF1024" i="26" s="1"/>
  <c r="AB576" i="26"/>
  <c r="AD576" i="26" s="1"/>
  <c r="AD626" i="26"/>
  <c r="AA756" i="26"/>
  <c r="AB756" i="26" s="1"/>
  <c r="AB571" i="26"/>
  <c r="AF571" i="26" s="1"/>
  <c r="AE528" i="26"/>
  <c r="AB295" i="26"/>
  <c r="AD295" i="26" s="1"/>
  <c r="AD466" i="26"/>
  <c r="AA706" i="26"/>
  <c r="AE706" i="26" s="1"/>
  <c r="AE740" i="26"/>
  <c r="AF740" i="26" s="1"/>
  <c r="AD245" i="26"/>
  <c r="AA813" i="26"/>
  <c r="AB813" i="26" s="1"/>
  <c r="AE773" i="26"/>
  <c r="AF773" i="26" s="1"/>
  <c r="AA714" i="26"/>
  <c r="AA133" i="26"/>
  <c r="Y423" i="24"/>
  <c r="AA724" i="26"/>
  <c r="AB724" i="26" s="1"/>
  <c r="AD724" i="26" s="1"/>
  <c r="AA19" i="26"/>
  <c r="AE19" i="26" s="1"/>
  <c r="AA525" i="26"/>
  <c r="AB89" i="24"/>
  <c r="AD89" i="24" s="1"/>
  <c r="AE1204" i="26"/>
  <c r="AB568" i="26"/>
  <c r="AF568" i="26" s="1"/>
  <c r="Y588" i="26"/>
  <c r="Z588" i="26" s="1"/>
  <c r="Z684" i="26"/>
  <c r="AA684" i="26" s="1"/>
  <c r="AF726" i="26"/>
  <c r="AB597" i="26"/>
  <c r="AD597" i="26" s="1"/>
  <c r="AE882" i="26"/>
  <c r="AF882" i="26" s="1"/>
  <c r="AE798" i="26"/>
  <c r="AF798" i="26" s="1"/>
  <c r="AA732" i="26"/>
  <c r="AE732" i="26" s="1"/>
  <c r="AB361" i="26"/>
  <c r="AD361" i="26" s="1"/>
  <c r="AE361" i="26"/>
  <c r="AF43" i="24"/>
  <c r="AA141" i="24"/>
  <c r="AB141" i="24" s="1"/>
  <c r="AD141" i="24" s="1"/>
  <c r="Z404" i="26"/>
  <c r="AA397" i="24"/>
  <c r="AF397" i="24" s="1"/>
  <c r="AF1038" i="26"/>
  <c r="AA258" i="26"/>
  <c r="AB258" i="26" s="1"/>
  <c r="AE273" i="26"/>
  <c r="AB273" i="26"/>
  <c r="AD273" i="26" s="1"/>
  <c r="Z693" i="26"/>
  <c r="AA693" i="26" s="1"/>
  <c r="Z913" i="26"/>
  <c r="AA913" i="26" s="1"/>
  <c r="AC22" i="34"/>
  <c r="AE22" i="34" s="1"/>
  <c r="AG22" i="34"/>
  <c r="AH22" i="34" s="1"/>
  <c r="AA51" i="34"/>
  <c r="AA48" i="29"/>
  <c r="AB948" i="26"/>
  <c r="AD948" i="26" s="1"/>
  <c r="AE948" i="26"/>
  <c r="AF948" i="26" s="1"/>
  <c r="AA871" i="26"/>
  <c r="AB871" i="26" s="1"/>
  <c r="AA731" i="26"/>
  <c r="AE731" i="26" s="1"/>
  <c r="AE307" i="26"/>
  <c r="AF307" i="26" s="1"/>
  <c r="BO1052" i="19"/>
  <c r="AB753" i="26"/>
  <c r="AD753" i="26" s="1"/>
  <c r="AE753" i="26"/>
  <c r="Z689" i="26"/>
  <c r="AE489" i="26"/>
  <c r="AA25" i="21"/>
  <c r="AA837" i="26"/>
  <c r="AE837" i="26" s="1"/>
  <c r="Y668" i="26"/>
  <c r="AA620" i="26"/>
  <c r="AB620" i="26" s="1"/>
  <c r="AB433" i="26"/>
  <c r="Y428" i="24"/>
  <c r="Z428" i="24" s="1"/>
  <c r="AA910" i="26"/>
  <c r="AB910" i="26" s="1"/>
  <c r="AE850" i="26"/>
  <c r="AE97" i="26"/>
  <c r="AA422" i="24"/>
  <c r="Y69" i="24"/>
  <c r="AE1057" i="26"/>
  <c r="AF1057" i="26" s="1"/>
  <c r="AA364" i="26"/>
  <c r="AB364" i="26" s="1"/>
  <c r="AA196" i="26"/>
  <c r="AE196" i="26" s="1"/>
  <c r="AE16" i="26"/>
  <c r="Z564" i="26"/>
  <c r="AA564" i="26" s="1"/>
  <c r="Z81" i="26"/>
  <c r="AD61" i="24"/>
  <c r="Z409" i="26"/>
  <c r="Z959" i="26"/>
  <c r="AD940" i="26"/>
  <c r="AA104" i="24"/>
  <c r="AB104" i="24" s="1"/>
  <c r="AD104" i="24" s="1"/>
  <c r="Z139" i="26"/>
  <c r="Z239" i="24"/>
  <c r="Z447" i="26"/>
  <c r="AA447" i="26" s="1"/>
  <c r="AA1050" i="26"/>
  <c r="AE1055" i="26"/>
  <c r="AF1055" i="26" s="1"/>
  <c r="AA159" i="26"/>
  <c r="AB159" i="26" s="1"/>
  <c r="BM1060" i="11"/>
  <c r="BN1060" i="11" s="1"/>
  <c r="AB45" i="21"/>
  <c r="Z206" i="24"/>
  <c r="AA469" i="26"/>
  <c r="Z1023" i="26"/>
  <c r="AA1023" i="26" s="1"/>
  <c r="Z430" i="26"/>
  <c r="Y473" i="26"/>
  <c r="Z883" i="26"/>
  <c r="Z1084" i="26"/>
  <c r="AA1084" i="26" s="1"/>
  <c r="AA16" i="34"/>
  <c r="Z30" i="34"/>
  <c r="AB23" i="34"/>
  <c r="AC23" i="34" s="1"/>
  <c r="AE799" i="26"/>
  <c r="AF799" i="26" s="1"/>
  <c r="AB1033" i="26"/>
  <c r="AD1033" i="26" s="1"/>
  <c r="AA420" i="26"/>
  <c r="AE420" i="26" s="1"/>
  <c r="Z728" i="26"/>
  <c r="AA728" i="26" s="1"/>
  <c r="AA456" i="26"/>
  <c r="AB456" i="26" s="1"/>
  <c r="AB763" i="26"/>
  <c r="AF763" i="26" s="1"/>
  <c r="AD151" i="26"/>
  <c r="Z434" i="24"/>
  <c r="AA653" i="26"/>
  <c r="AB653" i="26" s="1"/>
  <c r="Z417" i="24"/>
  <c r="AA417" i="24" s="1"/>
  <c r="AB417" i="24" s="1"/>
  <c r="Z687" i="26"/>
  <c r="AB772" i="26"/>
  <c r="AE333" i="26"/>
  <c r="Z549" i="26"/>
  <c r="Z950" i="26"/>
  <c r="AA788" i="26"/>
  <c r="AB788" i="26" s="1"/>
  <c r="AE230" i="26"/>
  <c r="AF230" i="26" s="1"/>
  <c r="AB193" i="26"/>
  <c r="AD193" i="26" s="1"/>
  <c r="AA157" i="26"/>
  <c r="AE557" i="26"/>
  <c r="Y214" i="24"/>
  <c r="AA215" i="24"/>
  <c r="AA214" i="24" s="1"/>
  <c r="AG40" i="29"/>
  <c r="AH40" i="29" s="1"/>
  <c r="AA783" i="26"/>
  <c r="AB783" i="26" s="1"/>
  <c r="AA683" i="26"/>
  <c r="AB683" i="26" s="1"/>
  <c r="AF213" i="26"/>
  <c r="AF853" i="26"/>
  <c r="AD764" i="26"/>
  <c r="AD27" i="26"/>
  <c r="AB53" i="24"/>
  <c r="AD53" i="24" s="1"/>
  <c r="AA448" i="26"/>
  <c r="AB875" i="26"/>
  <c r="AD875" i="26"/>
  <c r="AA604" i="26"/>
  <c r="AE604" i="26" s="1"/>
  <c r="AB685" i="26"/>
  <c r="AF685" i="26" s="1"/>
  <c r="AD685" i="26"/>
  <c r="AD1076" i="26"/>
  <c r="AF1076" i="26"/>
  <c r="AB40" i="24"/>
  <c r="AG40" i="24" s="1"/>
  <c r="Y1110" i="26"/>
  <c r="AF195" i="24"/>
  <c r="AE618" i="26"/>
  <c r="AF618" i="26" s="1"/>
  <c r="AE67" i="34"/>
  <c r="AA402" i="26"/>
  <c r="AA437" i="24"/>
  <c r="AA60" i="34"/>
  <c r="AB60" i="34" s="1"/>
  <c r="AB926" i="26"/>
  <c r="AG180" i="24"/>
  <c r="AB372" i="24"/>
  <c r="AA429" i="24"/>
  <c r="AA199" i="24"/>
  <c r="AB199" i="24" s="1"/>
  <c r="AA1092" i="26"/>
  <c r="AE1092" i="26" s="1"/>
  <c r="AH47" i="34"/>
  <c r="AA977" i="26"/>
  <c r="AE977" i="26" s="1"/>
  <c r="AF25" i="24"/>
  <c r="AG25" i="24" s="1"/>
  <c r="AB76" i="26"/>
  <c r="AF76" i="26" s="1"/>
  <c r="AA77" i="26"/>
  <c r="AB77" i="26" s="1"/>
  <c r="AB338" i="24"/>
  <c r="AD338" i="24" s="1"/>
  <c r="AB936" i="26"/>
  <c r="AD936" i="26" s="1"/>
  <c r="AE559" i="26"/>
  <c r="AB56" i="24"/>
  <c r="AG56" i="24" s="1"/>
  <c r="AF218" i="26"/>
  <c r="AB58" i="24"/>
  <c r="AA890" i="26"/>
  <c r="AB890" i="26" s="1"/>
  <c r="Z474" i="26"/>
  <c r="Z326" i="24"/>
  <c r="Z66" i="24"/>
  <c r="BL1079" i="11"/>
  <c r="Y196" i="24"/>
  <c r="AB153" i="24"/>
  <c r="AG153" i="24" s="1"/>
  <c r="Y1045" i="26"/>
  <c r="AE891" i="26"/>
  <c r="AF891" i="26" s="1"/>
  <c r="AB677" i="26"/>
  <c r="AD677" i="26" s="1"/>
  <c r="AE622" i="26"/>
  <c r="AF622" i="26" s="1"/>
  <c r="Y462" i="26"/>
  <c r="AE56" i="34"/>
  <c r="AB57" i="34"/>
  <c r="AB342" i="24"/>
  <c r="AD342" i="24" s="1"/>
  <c r="AF342" i="24"/>
  <c r="AF178" i="24"/>
  <c r="AG178" i="24" s="1"/>
  <c r="AF917" i="26"/>
  <c r="AA479" i="26"/>
  <c r="AE479" i="26" s="1"/>
  <c r="AF433" i="24"/>
  <c r="AG433" i="24" s="1"/>
  <c r="AB433" i="24"/>
  <c r="AD433" i="24" s="1"/>
  <c r="AA999" i="26"/>
  <c r="AB999" i="26" s="1"/>
  <c r="AB968" i="26"/>
  <c r="AF968" i="26" s="1"/>
  <c r="AF550" i="26"/>
  <c r="AA410" i="24"/>
  <c r="AB410" i="24" s="1"/>
  <c r="AA301" i="24"/>
  <c r="AE250" i="26"/>
  <c r="AF250" i="26" s="1"/>
  <c r="AE1044" i="26"/>
  <c r="AF1044" i="26" s="1"/>
  <c r="AB221" i="26"/>
  <c r="AD221" i="26" s="1"/>
  <c r="AE221" i="26"/>
  <c r="AF221" i="26" s="1"/>
  <c r="AE777" i="26"/>
  <c r="AF777" i="26" s="1"/>
  <c r="AD197" i="24"/>
  <c r="AB1093" i="26"/>
  <c r="AF1093" i="26" s="1"/>
  <c r="AD1093" i="26"/>
  <c r="AH59" i="34"/>
  <c r="AB1073" i="26"/>
  <c r="AD1073" i="26" s="1"/>
  <c r="AE1073" i="26"/>
  <c r="AE1063" i="26"/>
  <c r="AF1063" i="26" s="1"/>
  <c r="AF878" i="26"/>
  <c r="AF486" i="26"/>
  <c r="AA38" i="34"/>
  <c r="AF109" i="24"/>
  <c r="AG109" i="24" s="1"/>
  <c r="AA17" i="34"/>
  <c r="AB17" i="34" s="1"/>
  <c r="AB187" i="26"/>
  <c r="AD187" i="26" s="1"/>
  <c r="AE357" i="26"/>
  <c r="AF357" i="26" s="1"/>
  <c r="Y1099" i="26"/>
  <c r="AB181" i="24"/>
  <c r="AD181" i="24" s="1"/>
  <c r="AE834" i="26"/>
  <c r="AF834" i="26" s="1"/>
  <c r="AB50" i="34"/>
  <c r="AE91" i="26"/>
  <c r="AF91" i="26" s="1"/>
  <c r="AF294" i="24"/>
  <c r="AG294" i="24" s="1"/>
  <c r="AG66" i="21"/>
  <c r="AB924" i="26"/>
  <c r="AF924" i="26" s="1"/>
  <c r="AE411" i="26"/>
  <c r="AF411" i="26" s="1"/>
  <c r="AG66" i="34"/>
  <c r="AH66" i="34" s="1"/>
  <c r="Z1056" i="26"/>
  <c r="AA1056" i="26" s="1"/>
  <c r="AA315" i="26"/>
  <c r="AB315" i="26" s="1"/>
  <c r="AF167" i="24"/>
  <c r="AG167" i="24" s="1"/>
  <c r="AE1022" i="26"/>
  <c r="AF1022" i="26" s="1"/>
  <c r="AB322" i="24"/>
  <c r="AD322" i="24" s="1"/>
  <c r="AA848" i="26"/>
  <c r="AE848" i="26" s="1"/>
  <c r="AE978" i="26"/>
  <c r="AF978" i="26" s="1"/>
  <c r="AB461" i="26"/>
  <c r="AF461" i="26" s="1"/>
  <c r="AD306" i="24"/>
  <c r="AB945" i="26"/>
  <c r="AD945" i="26" s="1"/>
  <c r="AE945" i="26"/>
  <c r="AE398" i="26"/>
  <c r="AF398" i="26" s="1"/>
  <c r="AB244" i="26"/>
  <c r="AF244" i="26" s="1"/>
  <c r="AD244" i="26"/>
  <c r="AA713" i="26"/>
  <c r="AA138" i="26"/>
  <c r="AB138" i="26" s="1"/>
  <c r="AA865" i="26"/>
  <c r="AB865" i="26" s="1"/>
  <c r="AB82" i="26"/>
  <c r="AF82" i="26" s="1"/>
  <c r="AE797" i="26"/>
  <c r="AF797" i="26" s="1"/>
  <c r="AD434" i="26"/>
  <c r="AF1061" i="26"/>
  <c r="AD457" i="26"/>
  <c r="AB252" i="26"/>
  <c r="AD252" i="26" s="1"/>
  <c r="AF387" i="24"/>
  <c r="AG387" i="24" s="1"/>
  <c r="AG413" i="24"/>
  <c r="Z1113" i="26"/>
  <c r="AA477" i="26"/>
  <c r="AB477" i="26" s="1"/>
  <c r="AG69" i="34"/>
  <c r="AB394" i="26"/>
  <c r="AD394" i="26" s="1"/>
  <c r="AE1018" i="26"/>
  <c r="AF402" i="24"/>
  <c r="AE949" i="26"/>
  <c r="AF1025" i="26"/>
  <c r="Z201" i="24"/>
  <c r="AB380" i="26"/>
  <c r="AF380" i="26" s="1"/>
  <c r="AA558" i="26"/>
  <c r="AE1102" i="26"/>
  <c r="AF1102" i="26" s="1"/>
  <c r="AD934" i="26"/>
  <c r="AF302" i="24"/>
  <c r="AG302" i="24" s="1"/>
  <c r="AD1101" i="26"/>
  <c r="AA471" i="26"/>
  <c r="AE471" i="26" s="1"/>
  <c r="AB1035" i="26"/>
  <c r="AF1035" i="26" s="1"/>
  <c r="AA354" i="24"/>
  <c r="AA321" i="24"/>
  <c r="AF321" i="24" s="1"/>
  <c r="AB816" i="26"/>
  <c r="AD816" i="26" s="1"/>
  <c r="AF389" i="26"/>
  <c r="AB281" i="26"/>
  <c r="AA310" i="24"/>
  <c r="AA688" i="26"/>
  <c r="AB688" i="26" s="1"/>
  <c r="AA24" i="21"/>
  <c r="AB886" i="26"/>
  <c r="AF886" i="26" s="1"/>
  <c r="AD886" i="26"/>
  <c r="AB52" i="24"/>
  <c r="AD52" i="24" s="1"/>
  <c r="AA784" i="26"/>
  <c r="AE784" i="26" s="1"/>
  <c r="AB54" i="26"/>
  <c r="AD54" i="26" s="1"/>
  <c r="AE54" i="26"/>
  <c r="AF54" i="26" s="1"/>
  <c r="AG43" i="29"/>
  <c r="AH43" i="29" s="1"/>
  <c r="AG152" i="24"/>
  <c r="AF269" i="24"/>
  <c r="AG269" i="24" s="1"/>
  <c r="AD407" i="24"/>
  <c r="AG289" i="24"/>
  <c r="AA423" i="23" l="1"/>
  <c r="AB423" i="23" s="1"/>
  <c r="AC423" i="23" s="1"/>
  <c r="AI313" i="23"/>
  <c r="AI750" i="23"/>
  <c r="AI755" i="23"/>
  <c r="AI714" i="23"/>
  <c r="AA638" i="23"/>
  <c r="AB638" i="23" s="1"/>
  <c r="AH40" i="23"/>
  <c r="AI321" i="23"/>
  <c r="AI725" i="23"/>
  <c r="AI731" i="23"/>
  <c r="AA113" i="23"/>
  <c r="AB113" i="23" s="1"/>
  <c r="AI744" i="23"/>
  <c r="AI723" i="23"/>
  <c r="AB622" i="23"/>
  <c r="AC622" i="23" s="1"/>
  <c r="AI311" i="23"/>
  <c r="AA578" i="23"/>
  <c r="AG578" i="23" s="1"/>
  <c r="AI761" i="23"/>
  <c r="AI319" i="23"/>
  <c r="AG82" i="23"/>
  <c r="AI710" i="23"/>
  <c r="AE317" i="23"/>
  <c r="AF337" i="24"/>
  <c r="AB337" i="24"/>
  <c r="AG337" i="24" s="1"/>
  <c r="AD337" i="24"/>
  <c r="X1015" i="26"/>
  <c r="Y15" i="34"/>
  <c r="X11" i="34"/>
  <c r="X10" i="34" s="1"/>
  <c r="AF233" i="24"/>
  <c r="AB116" i="26"/>
  <c r="AD116" i="26" s="1"/>
  <c r="AE116" i="26"/>
  <c r="AB531" i="26"/>
  <c r="AD531" i="26" s="1"/>
  <c r="X444" i="26"/>
  <c r="AC27" i="30"/>
  <c r="AD27" i="30"/>
  <c r="AB27" i="30"/>
  <c r="AH27" i="30" s="1"/>
  <c r="AB618" i="23"/>
  <c r="AC618" i="23" s="1"/>
  <c r="AG618" i="23"/>
  <c r="AB21" i="21"/>
  <c r="AG21" i="21" s="1"/>
  <c r="X1095" i="26"/>
  <c r="Y1095" i="26" s="1"/>
  <c r="AD920" i="26"/>
  <c r="X1107" i="26"/>
  <c r="Y1107" i="26" s="1"/>
  <c r="Y18" i="34"/>
  <c r="Z18" i="34" s="1"/>
  <c r="Y63" i="34"/>
  <c r="Z63" i="34" s="1"/>
  <c r="Y24" i="34"/>
  <c r="Z24" i="34" s="1"/>
  <c r="AF1041" i="26"/>
  <c r="AF1019" i="26"/>
  <c r="AD1019" i="26"/>
  <c r="AB318" i="24"/>
  <c r="AD318" i="24" s="1"/>
  <c r="X449" i="26"/>
  <c r="Y449" i="26" s="1"/>
  <c r="X1103" i="26"/>
  <c r="Y1103" i="26"/>
  <c r="Y27" i="29"/>
  <c r="Z27" i="29" s="1"/>
  <c r="AD56" i="24"/>
  <c r="AF215" i="24"/>
  <c r="AF753" i="26"/>
  <c r="AF141" i="24"/>
  <c r="AF587" i="26"/>
  <c r="AF34" i="24"/>
  <c r="AG34" i="24" s="1"/>
  <c r="AB346" i="26"/>
  <c r="AD346" i="26" s="1"/>
  <c r="AE780" i="26"/>
  <c r="AE723" i="26"/>
  <c r="AE842" i="26"/>
  <c r="AG233" i="23"/>
  <c r="AB241" i="23"/>
  <c r="X340" i="23"/>
  <c r="AF17" i="30"/>
  <c r="AD330" i="24"/>
  <c r="AB429" i="24"/>
  <c r="AE157" i="26"/>
  <c r="AF789" i="26"/>
  <c r="AE710" i="23"/>
  <c r="AG262" i="24"/>
  <c r="AF1000" i="26"/>
  <c r="AG372" i="24"/>
  <c r="AD231" i="24"/>
  <c r="AG227" i="23"/>
  <c r="AG184" i="23"/>
  <c r="AD834" i="26"/>
  <c r="AH56" i="34"/>
  <c r="AF708" i="26"/>
  <c r="AF852" i="26"/>
  <c r="AA43" i="34"/>
  <c r="AC12" i="29"/>
  <c r="AF101" i="24"/>
  <c r="AG101" i="24" s="1"/>
  <c r="AD1041" i="26"/>
  <c r="AD96" i="24"/>
  <c r="AG309" i="24"/>
  <c r="AF144" i="24"/>
  <c r="AA60" i="24"/>
  <c r="AD60" i="24" s="1"/>
  <c r="AA712" i="26"/>
  <c r="AB526" i="26"/>
  <c r="AB746" i="26"/>
  <c r="AA84" i="26"/>
  <c r="AE84" i="26" s="1"/>
  <c r="AA611" i="26"/>
  <c r="AE611" i="26" s="1"/>
  <c r="AF611" i="26" s="1"/>
  <c r="AB1005" i="26"/>
  <c r="AD1005" i="26" s="1"/>
  <c r="AE28" i="26"/>
  <c r="AF78" i="26"/>
  <c r="X243" i="24"/>
  <c r="Y243" i="24"/>
  <c r="AF634" i="26"/>
  <c r="AB373" i="24"/>
  <c r="AD373" i="24"/>
  <c r="AA531" i="26"/>
  <c r="AD1059" i="26"/>
  <c r="AB80" i="24"/>
  <c r="AD80" i="24" s="1"/>
  <c r="AD337" i="26"/>
  <c r="AB314" i="26"/>
  <c r="AD314" i="26" s="1"/>
  <c r="Z546" i="26"/>
  <c r="AA762" i="26"/>
  <c r="AE762" i="26" s="1"/>
  <c r="AB762" i="26"/>
  <c r="AD762" i="26"/>
  <c r="AF849" i="26"/>
  <c r="Z912" i="26"/>
  <c r="AE249" i="26"/>
  <c r="AF249" i="26" s="1"/>
  <c r="AA661" i="26"/>
  <c r="AB257" i="24"/>
  <c r="AG257" i="24" s="1"/>
  <c r="AB50" i="29"/>
  <c r="AC50" i="29" s="1"/>
  <c r="AD363" i="26"/>
  <c r="Y50" i="26"/>
  <c r="AA50" i="26" s="1"/>
  <c r="AB50" i="26" s="1"/>
  <c r="X50" i="26"/>
  <c r="AE50" i="26"/>
  <c r="AD50" i="26"/>
  <c r="Z405" i="26"/>
  <c r="Z539" i="26"/>
  <c r="AB72" i="24"/>
  <c r="AB281" i="24"/>
  <c r="AD281" i="24" s="1"/>
  <c r="AB920" i="26"/>
  <c r="AF920" i="26" s="1"/>
  <c r="AB362" i="26"/>
  <c r="AF362" i="26" s="1"/>
  <c r="AF318" i="24"/>
  <c r="AF436" i="26"/>
  <c r="AB410" i="26"/>
  <c r="AD410" i="26" s="1"/>
  <c r="AE838" i="26"/>
  <c r="AF838" i="26" s="1"/>
  <c r="AA636" i="26"/>
  <c r="AB845" i="26"/>
  <c r="AF845" i="26" s="1"/>
  <c r="AB134" i="26"/>
  <c r="AF134" i="26" s="1"/>
  <c r="AF395" i="24"/>
  <c r="AG395" i="24" s="1"/>
  <c r="AA825" i="26"/>
  <c r="AB825" i="26"/>
  <c r="AB915" i="26"/>
  <c r="AD915" i="26" s="1"/>
  <c r="AA281" i="24"/>
  <c r="AF281" i="24" s="1"/>
  <c r="AA423" i="26"/>
  <c r="AB423" i="26" s="1"/>
  <c r="AE375" i="26"/>
  <c r="AF375" i="26" s="1"/>
  <c r="AF985" i="26"/>
  <c r="AA418" i="24"/>
  <c r="AB418" i="24" s="1"/>
  <c r="AD418" i="24" s="1"/>
  <c r="X274" i="24"/>
  <c r="Z453" i="24"/>
  <c r="Y57" i="26"/>
  <c r="Y214" i="26"/>
  <c r="Z214" i="26"/>
  <c r="Z1052" i="26"/>
  <c r="G9" i="28"/>
  <c r="I8" i="28"/>
  <c r="N8" i="28"/>
  <c r="AE293" i="26"/>
  <c r="AD543" i="26"/>
  <c r="Z390" i="26"/>
  <c r="AA390" i="26" s="1"/>
  <c r="AA144" i="24"/>
  <c r="AB144" i="24" s="1"/>
  <c r="AD144" i="24" s="1"/>
  <c r="AD352" i="26"/>
  <c r="AE750" i="26"/>
  <c r="AF750" i="26" s="1"/>
  <c r="AB411" i="24"/>
  <c r="AB154" i="26"/>
  <c r="AD154" i="26" s="1"/>
  <c r="AE154" i="26"/>
  <c r="Z423" i="26"/>
  <c r="AA207" i="24"/>
  <c r="BK14" i="19"/>
  <c r="BL14" i="19" s="1"/>
  <c r="BO14" i="19" s="1"/>
  <c r="Z105" i="24"/>
  <c r="AE887" i="26"/>
  <c r="AF887" i="26" s="1"/>
  <c r="X276" i="24"/>
  <c r="Y276" i="24"/>
  <c r="Y22" i="24"/>
  <c r="AA22" i="24" s="1"/>
  <c r="AB22" i="24" s="1"/>
  <c r="AD22" i="24" s="1"/>
  <c r="X68" i="26"/>
  <c r="X680" i="26"/>
  <c r="Y680" i="26"/>
  <c r="X297" i="26"/>
  <c r="Y421" i="26"/>
  <c r="Z421" i="26"/>
  <c r="AD309" i="24"/>
  <c r="AF72" i="26"/>
  <c r="AF228" i="26"/>
  <c r="AG64" i="24"/>
  <c r="AA1067" i="26"/>
  <c r="AE1067" i="26" s="1"/>
  <c r="AC60" i="34"/>
  <c r="AE60" i="34" s="1"/>
  <c r="AC25" i="21"/>
  <c r="AE25" i="21" s="1"/>
  <c r="AE991" i="26"/>
  <c r="AD906" i="26"/>
  <c r="AE65" i="34"/>
  <c r="AE12" i="29"/>
  <c r="AG225" i="23"/>
  <c r="AG68" i="24"/>
  <c r="AD872" i="26"/>
  <c r="AG217" i="23"/>
  <c r="AG221" i="23"/>
  <c r="AF934" i="26"/>
  <c r="AG391" i="24"/>
  <c r="AD888" i="26"/>
  <c r="AF422" i="24"/>
  <c r="AD377" i="26"/>
  <c r="AF67" i="26"/>
  <c r="AD744" i="26"/>
  <c r="AA31" i="21"/>
  <c r="AA45" i="30"/>
  <c r="AA26" i="30"/>
  <c r="AB26" i="30" s="1"/>
  <c r="AD281" i="26"/>
  <c r="AE66" i="34"/>
  <c r="AD230" i="26"/>
  <c r="AF71" i="24"/>
  <c r="AF957" i="26"/>
  <c r="AB957" i="26"/>
  <c r="AH35" i="30"/>
  <c r="AF665" i="26"/>
  <c r="AF96" i="24"/>
  <c r="AG96" i="24" s="1"/>
  <c r="AB818" i="26"/>
  <c r="AE818" i="26"/>
  <c r="AF818" i="26" s="1"/>
  <c r="AF60" i="24"/>
  <c r="AB32" i="24"/>
  <c r="AD32" i="24" s="1"/>
  <c r="AE746" i="26"/>
  <c r="AF746" i="26" s="1"/>
  <c r="AB665" i="26"/>
  <c r="AE961" i="26"/>
  <c r="AF961" i="26" s="1"/>
  <c r="AF1100" i="26"/>
  <c r="AD1100" i="26"/>
  <c r="X324" i="24"/>
  <c r="Y324" i="24" s="1"/>
  <c r="X116" i="24"/>
  <c r="Y116" i="24"/>
  <c r="Z46" i="24"/>
  <c r="AA46" i="24" s="1"/>
  <c r="AB46" i="24"/>
  <c r="AD46" i="24" s="1"/>
  <c r="X143" i="26"/>
  <c r="Y143" i="26" s="1"/>
  <c r="X759" i="26"/>
  <c r="Y759" i="26"/>
  <c r="X439" i="26"/>
  <c r="Y439" i="26"/>
  <c r="Y742" i="26"/>
  <c r="AD812" i="26"/>
  <c r="AB941" i="26"/>
  <c r="Z178" i="26"/>
  <c r="AA178" i="26" s="1"/>
  <c r="AE1059" i="26"/>
  <c r="AF1059" i="26" s="1"/>
  <c r="AD378" i="24"/>
  <c r="AG112" i="24"/>
  <c r="AB600" i="26"/>
  <c r="AF600" i="26" s="1"/>
  <c r="AA812" i="26"/>
  <c r="AB812" i="26" s="1"/>
  <c r="BN1081" i="11"/>
  <c r="BP1081" i="11" s="1"/>
  <c r="AB346" i="24"/>
  <c r="AG346" i="24" s="1"/>
  <c r="AG50" i="29"/>
  <c r="AH50" i="29" s="1"/>
  <c r="AB340" i="26"/>
  <c r="AD340" i="26" s="1"/>
  <c r="Z139" i="24"/>
  <c r="AA139" i="24" s="1"/>
  <c r="Y381" i="24"/>
  <c r="Z381" i="24"/>
  <c r="X206" i="26"/>
  <c r="X452" i="26"/>
  <c r="Y452" i="26"/>
  <c r="Y769" i="26"/>
  <c r="X769" i="26"/>
  <c r="Y1210" i="26"/>
  <c r="Z1210" i="26"/>
  <c r="Y20" i="34"/>
  <c r="Z20" i="34" s="1"/>
  <c r="X793" i="26"/>
  <c r="Y793" i="26" s="1"/>
  <c r="U319" i="35"/>
  <c r="E320" i="35"/>
  <c r="R319" i="35"/>
  <c r="S319" i="35" s="1"/>
  <c r="AE370" i="26"/>
  <c r="AG357" i="24"/>
  <c r="AE531" i="26"/>
  <c r="AF531" i="26" s="1"/>
  <c r="AB86" i="26"/>
  <c r="AF86" i="26" s="1"/>
  <c r="AG35" i="34"/>
  <c r="AC35" i="34"/>
  <c r="AE35" i="34" s="1"/>
  <c r="AE857" i="26"/>
  <c r="AF857" i="26" s="1"/>
  <c r="AD857" i="26"/>
  <c r="AG148" i="24"/>
  <c r="AB31" i="29"/>
  <c r="AG44" i="34"/>
  <c r="AH44" i="34" s="1"/>
  <c r="X157" i="24"/>
  <c r="Z364" i="24"/>
  <c r="AA364" i="24" s="1"/>
  <c r="M317" i="35"/>
  <c r="L317" i="35"/>
  <c r="R294" i="35"/>
  <c r="S294" i="35" s="1"/>
  <c r="E295" i="35"/>
  <c r="U294" i="35"/>
  <c r="Z207" i="26"/>
  <c r="AE1031" i="26"/>
  <c r="AF1031" i="26" s="1"/>
  <c r="AE1094" i="26"/>
  <c r="AB698" i="26"/>
  <c r="AG411" i="24"/>
  <c r="Z432" i="26"/>
  <c r="AA432" i="26" s="1"/>
  <c r="AD438" i="26"/>
  <c r="AB678" i="26"/>
  <c r="AB148" i="24"/>
  <c r="AD148" i="24" s="1"/>
  <c r="Z193" i="24"/>
  <c r="AB887" i="26"/>
  <c r="AD887" i="26" s="1"/>
  <c r="Z132" i="24"/>
  <c r="AA132" i="24" s="1"/>
  <c r="Z175" i="24"/>
  <c r="AA175" i="24" s="1"/>
  <c r="Y38" i="24"/>
  <c r="Z396" i="24"/>
  <c r="X625" i="26"/>
  <c r="Z124" i="26"/>
  <c r="X1203" i="26"/>
  <c r="Y1203" i="26"/>
  <c r="AA427" i="26"/>
  <c r="AB427" i="26" s="1"/>
  <c r="AB234" i="26"/>
  <c r="AD234" i="26" s="1"/>
  <c r="L36" i="28"/>
  <c r="M36" i="28" s="1"/>
  <c r="AF990" i="26"/>
  <c r="AG248" i="24"/>
  <c r="AD346" i="24"/>
  <c r="AE752" i="26"/>
  <c r="AF752" i="26" s="1"/>
  <c r="AD40" i="24"/>
  <c r="AF104" i="24"/>
  <c r="AG25" i="21"/>
  <c r="AH25" i="21" s="1"/>
  <c r="AA270" i="23"/>
  <c r="AG270" i="23" s="1"/>
  <c r="AA26" i="26"/>
  <c r="AB872" i="26"/>
  <c r="AB587" i="23"/>
  <c r="AD17" i="30"/>
  <c r="AF885" i="26"/>
  <c r="AH17" i="21"/>
  <c r="AF1068" i="26"/>
  <c r="AG57" i="24"/>
  <c r="AD650" i="26"/>
  <c r="AG287" i="23"/>
  <c r="AB25" i="30"/>
  <c r="AC66" i="21"/>
  <c r="AE66" i="21" s="1"/>
  <c r="AD926" i="26"/>
  <c r="AG23" i="34"/>
  <c r="AD882" i="26"/>
  <c r="AC47" i="29"/>
  <c r="AE47" i="29" s="1"/>
  <c r="AD455" i="24"/>
  <c r="AE703" i="26"/>
  <c r="AB703" i="26"/>
  <c r="AD703" i="26" s="1"/>
  <c r="AD317" i="24"/>
  <c r="AF317" i="24"/>
  <c r="AG317" i="24" s="1"/>
  <c r="AB1041" i="26"/>
  <c r="AA467" i="26"/>
  <c r="AB60" i="24"/>
  <c r="AB136" i="24"/>
  <c r="AD136" i="24" s="1"/>
  <c r="AB28" i="26"/>
  <c r="AD28" i="26" s="1"/>
  <c r="AD645" i="26"/>
  <c r="X125" i="24"/>
  <c r="X356" i="24"/>
  <c r="Z127" i="24"/>
  <c r="AA127" i="24" s="1"/>
  <c r="U343" i="35"/>
  <c r="R343" i="35"/>
  <c r="S343" i="35" s="1"/>
  <c r="E344" i="35"/>
  <c r="U435" i="35"/>
  <c r="R435" i="35"/>
  <c r="S435" i="35" s="1"/>
  <c r="E436" i="35"/>
  <c r="AF615" i="26"/>
  <c r="AE17" i="26"/>
  <c r="AF17" i="26" s="1"/>
  <c r="AD845" i="26"/>
  <c r="AC62" i="21"/>
  <c r="AE62" i="21" s="1"/>
  <c r="AG62" i="21"/>
  <c r="AF204" i="24"/>
  <c r="AG204" i="24" s="1"/>
  <c r="AD204" i="24"/>
  <c r="AB392" i="26"/>
  <c r="AF358" i="26"/>
  <c r="AF893" i="26"/>
  <c r="AA912" i="26"/>
  <c r="AD257" i="24"/>
  <c r="AB645" i="26"/>
  <c r="BN1057" i="11"/>
  <c r="BP1057" i="11" s="1"/>
  <c r="AF363" i="26"/>
  <c r="AB139" i="24"/>
  <c r="AD139" i="24" s="1"/>
  <c r="Z259" i="24"/>
  <c r="Z92" i="26"/>
  <c r="AA92" i="26" s="1"/>
  <c r="AE92" i="26" s="1"/>
  <c r="X468" i="26"/>
  <c r="Y468" i="26"/>
  <c r="AA32" i="34"/>
  <c r="AG32" i="34" s="1"/>
  <c r="AB17" i="26"/>
  <c r="AD17" i="26" s="1"/>
  <c r="AA325" i="24"/>
  <c r="AB325" i="24" s="1"/>
  <c r="AD325" i="24" s="1"/>
  <c r="AG67" i="21"/>
  <c r="AH67" i="21" s="1"/>
  <c r="AC67" i="21"/>
  <c r="AE227" i="26"/>
  <c r="AF227" i="26" s="1"/>
  <c r="AB100" i="26"/>
  <c r="AF100" i="26" s="1"/>
  <c r="AF374" i="24"/>
  <c r="AG374" i="24" s="1"/>
  <c r="AA386" i="26"/>
  <c r="AB386" i="26" s="1"/>
  <c r="AD386" i="26" s="1"/>
  <c r="AB636" i="26"/>
  <c r="AA952" i="26"/>
  <c r="AB952" i="26" s="1"/>
  <c r="AD952" i="26" s="1"/>
  <c r="AG31" i="29"/>
  <c r="AD818" i="26"/>
  <c r="Y173" i="24"/>
  <c r="Z173" i="24"/>
  <c r="Z307" i="24"/>
  <c r="X348" i="24"/>
  <c r="Y348" i="24"/>
  <c r="Z388" i="24"/>
  <c r="AA388" i="24"/>
  <c r="Z57" i="26"/>
  <c r="X591" i="26"/>
  <c r="Y591" i="26"/>
  <c r="X1001" i="26"/>
  <c r="Y1001" i="26"/>
  <c r="Y46" i="34"/>
  <c r="U411" i="35"/>
  <c r="R411" i="35"/>
  <c r="S411" i="35" s="1"/>
  <c r="E412" i="35"/>
  <c r="AB291" i="26"/>
  <c r="AE329" i="26"/>
  <c r="AF329" i="26" s="1"/>
  <c r="AE386" i="26"/>
  <c r="AE698" i="26"/>
  <c r="AF698" i="26" s="1"/>
  <c r="AD411" i="24"/>
  <c r="AA1091" i="26"/>
  <c r="AE438" i="26"/>
  <c r="AF438" i="26" s="1"/>
  <c r="AA72" i="24"/>
  <c r="AF72" i="24" s="1"/>
  <c r="AG72" i="24" s="1"/>
  <c r="Z286" i="24"/>
  <c r="AB158" i="24"/>
  <c r="AG158" i="24" s="1"/>
  <c r="AA21" i="21"/>
  <c r="AC21" i="21" s="1"/>
  <c r="X51" i="26"/>
  <c r="Y51" i="26" s="1"/>
  <c r="Z121" i="24"/>
  <c r="X117" i="26"/>
  <c r="Y117" i="26" s="1"/>
  <c r="Y554" i="26"/>
  <c r="X554" i="26"/>
  <c r="X93" i="26"/>
  <c r="Y1047" i="26"/>
  <c r="Z1047" i="26" s="1"/>
  <c r="Y55" i="34"/>
  <c r="Y68" i="34"/>
  <c r="AF202" i="24"/>
  <c r="AG202" i="24" s="1"/>
  <c r="AB370" i="26"/>
  <c r="AD370" i="26" s="1"/>
  <c r="AB1067" i="26"/>
  <c r="AB329" i="26"/>
  <c r="AD329" i="26" s="1"/>
  <c r="AG334" i="24"/>
  <c r="AB835" i="26"/>
  <c r="AF835" i="26" s="1"/>
  <c r="AF1073" i="26"/>
  <c r="AB25" i="21"/>
  <c r="AE33" i="34"/>
  <c r="AF346" i="26"/>
  <c r="AF626" i="26"/>
  <c r="W226" i="24"/>
  <c r="AF651" i="26"/>
  <c r="AB378" i="26"/>
  <c r="AD378" i="26" s="1"/>
  <c r="AA842" i="26"/>
  <c r="Y342" i="23"/>
  <c r="AD1098" i="26"/>
  <c r="AA493" i="26"/>
  <c r="AB493" i="26" s="1"/>
  <c r="AD493" i="26" s="1"/>
  <c r="AE73" i="26"/>
  <c r="BO1064" i="19"/>
  <c r="AD13" i="30"/>
  <c r="AA18" i="30"/>
  <c r="AB18" i="30" s="1"/>
  <c r="AG338" i="24"/>
  <c r="AE469" i="26"/>
  <c r="AE596" i="26"/>
  <c r="AE54" i="34"/>
  <c r="AF63" i="26"/>
  <c r="AD719" i="26"/>
  <c r="AB650" i="26"/>
  <c r="AG336" i="23"/>
  <c r="AD294" i="24"/>
  <c r="AB437" i="24"/>
  <c r="AD437" i="24" s="1"/>
  <c r="AE786" i="26"/>
  <c r="AE574" i="26"/>
  <c r="AE964" i="26"/>
  <c r="AF964" i="26" s="1"/>
  <c r="AF424" i="24"/>
  <c r="AG424" i="24" s="1"/>
  <c r="AB424" i="24"/>
  <c r="AD424" i="24" s="1"/>
  <c r="AB611" i="26"/>
  <c r="AD611" i="26" s="1"/>
  <c r="AG378" i="24"/>
  <c r="AE712" i="26"/>
  <c r="AG314" i="24"/>
  <c r="AF32" i="24"/>
  <c r="AG32" i="24" s="1"/>
  <c r="AF293" i="26"/>
  <c r="AF572" i="26"/>
  <c r="AD746" i="26"/>
  <c r="AB729" i="26"/>
  <c r="AD729" i="26" s="1"/>
  <c r="AE729" i="26"/>
  <c r="AB146" i="26"/>
  <c r="AD146" i="26" s="1"/>
  <c r="AG188" i="24"/>
  <c r="AD188" i="24"/>
  <c r="AF103" i="26"/>
  <c r="X42" i="24"/>
  <c r="Y42" i="24"/>
  <c r="X21" i="26"/>
  <c r="Y21" i="26"/>
  <c r="Z26" i="24"/>
  <c r="Y247" i="24"/>
  <c r="X20" i="26"/>
  <c r="Y20" i="26" s="1"/>
  <c r="Y399" i="26"/>
  <c r="Z399" i="26"/>
  <c r="Y353" i="26"/>
  <c r="Z353" i="26"/>
  <c r="Y617" i="26"/>
  <c r="Z617" i="26"/>
  <c r="Y1077" i="26"/>
  <c r="Z1077" i="26"/>
  <c r="X1213" i="26"/>
  <c r="Y1213" i="26"/>
  <c r="Y26" i="34"/>
  <c r="AB18" i="21"/>
  <c r="AG18" i="21" s="1"/>
  <c r="AB601" i="26"/>
  <c r="AD601" i="26" s="1"/>
  <c r="AB879" i="26"/>
  <c r="AD879" i="26" s="1"/>
  <c r="AB829" i="26"/>
  <c r="AD829" i="26" s="1"/>
  <c r="Z155" i="26"/>
  <c r="AA546" i="26"/>
  <c r="AE546" i="26" s="1"/>
  <c r="AE912" i="26"/>
  <c r="AF754" i="26"/>
  <c r="Z451" i="26"/>
  <c r="AE279" i="26"/>
  <c r="AF279" i="26" s="1"/>
  <c r="AD279" i="26"/>
  <c r="Y106" i="24"/>
  <c r="X106" i="24"/>
  <c r="Z292" i="24"/>
  <c r="AF139" i="24"/>
  <c r="AG139" i="24" s="1"/>
  <c r="Z50" i="24"/>
  <c r="AA50" i="24"/>
  <c r="Z243" i="26"/>
  <c r="AA243" i="26"/>
  <c r="AB243" i="26" s="1"/>
  <c r="AB61" i="21"/>
  <c r="AG61" i="21" s="1"/>
  <c r="Y309" i="26"/>
  <c r="Z309" i="26"/>
  <c r="X74" i="26"/>
  <c r="Y74" i="26"/>
  <c r="X275" i="26"/>
  <c r="Y275" i="26" s="1"/>
  <c r="X673" i="26"/>
  <c r="X1096" i="26"/>
  <c r="Z28" i="34"/>
  <c r="Y28" i="34"/>
  <c r="AA539" i="26"/>
  <c r="Y28" i="29"/>
  <c r="AA28" i="29"/>
  <c r="Z28" i="29"/>
  <c r="X1069" i="26"/>
  <c r="AB32" i="34"/>
  <c r="AG370" i="24"/>
  <c r="AB1094" i="26"/>
  <c r="AD1094" i="26"/>
  <c r="AD362" i="26"/>
  <c r="AA90" i="26"/>
  <c r="AE90" i="26" s="1"/>
  <c r="AE67" i="21"/>
  <c r="AB374" i="24"/>
  <c r="AD374" i="24" s="1"/>
  <c r="Z270" i="26"/>
  <c r="AA246" i="24"/>
  <c r="AB246" i="24" s="1"/>
  <c r="AD246" i="24" s="1"/>
  <c r="AE856" i="26"/>
  <c r="AF856" i="26" s="1"/>
  <c r="AE879" i="26"/>
  <c r="AA573" i="26"/>
  <c r="AE573" i="26" s="1"/>
  <c r="AE44" i="34"/>
  <c r="Y175" i="26"/>
  <c r="Z285" i="26"/>
  <c r="X113" i="26"/>
  <c r="Y113" i="26" s="1"/>
  <c r="Y641" i="26"/>
  <c r="Y1052" i="26"/>
  <c r="Y1209" i="26"/>
  <c r="X1209" i="26"/>
  <c r="AG49" i="34"/>
  <c r="AB49" i="34"/>
  <c r="AF246" i="26"/>
  <c r="AA822" i="26"/>
  <c r="AE822" i="26" s="1"/>
  <c r="AD569" i="26"/>
  <c r="AB16" i="21"/>
  <c r="AG16" i="21" s="1"/>
  <c r="AE467" i="26"/>
  <c r="AA269" i="26"/>
  <c r="AF289" i="26"/>
  <c r="AB543" i="26"/>
  <c r="AF543" i="26" s="1"/>
  <c r="AB370" i="24"/>
  <c r="AD370" i="24" s="1"/>
  <c r="AD698" i="26"/>
  <c r="AA233" i="24"/>
  <c r="AB233" i="24" s="1"/>
  <c r="AD233" i="24" s="1"/>
  <c r="Z567" i="26"/>
  <c r="AA941" i="26"/>
  <c r="AE941" i="26" s="1"/>
  <c r="AF941" i="26" s="1"/>
  <c r="AA678" i="26"/>
  <c r="AD678" i="26" s="1"/>
  <c r="AA345" i="24"/>
  <c r="AB1066" i="26"/>
  <c r="AD1066" i="26" s="1"/>
  <c r="AA1048" i="26"/>
  <c r="AE1048" i="26" s="1"/>
  <c r="AG81" i="24"/>
  <c r="BK1063" i="11"/>
  <c r="X145" i="24"/>
  <c r="X351" i="24"/>
  <c r="Y351" i="24" s="1"/>
  <c r="Y682" i="26"/>
  <c r="Z682" i="26"/>
  <c r="Y561" i="26"/>
  <c r="Z1086" i="26"/>
  <c r="AA1086" i="26" s="1"/>
  <c r="U388" i="28"/>
  <c r="E389" i="28"/>
  <c r="R388" i="28"/>
  <c r="S388" i="28" s="1"/>
  <c r="AB993" i="26"/>
  <c r="AD993" i="26" s="1"/>
  <c r="AF892" i="26"/>
  <c r="AD665" i="26"/>
  <c r="AG203" i="24"/>
  <c r="AF649" i="26"/>
  <c r="AF136" i="24"/>
  <c r="AG136" i="24" s="1"/>
  <c r="L162" i="35"/>
  <c r="M162" i="35"/>
  <c r="AF373" i="24"/>
  <c r="AG373" i="24" s="1"/>
  <c r="AB859" i="26"/>
  <c r="AF859" i="26" s="1"/>
  <c r="AF692" i="26"/>
  <c r="AF182" i="26"/>
  <c r="AB679" i="26"/>
  <c r="AD679" i="26" s="1"/>
  <c r="AE645" i="26"/>
  <c r="AF645" i="26" s="1"/>
  <c r="X429" i="26"/>
  <c r="Y20" i="21"/>
  <c r="Z20" i="21" s="1"/>
  <c r="AA20" i="21" s="1"/>
  <c r="X11" i="21"/>
  <c r="X10" i="21" s="1"/>
  <c r="G268" i="35"/>
  <c r="N267" i="35"/>
  <c r="I267" i="35"/>
  <c r="AB1114" i="26"/>
  <c r="AD1114" i="26" s="1"/>
  <c r="AE1114" i="26"/>
  <c r="AE951" i="26"/>
  <c r="AF303" i="24"/>
  <c r="AB660" i="23"/>
  <c r="AG377" i="23"/>
  <c r="AG65" i="23"/>
  <c r="G9" i="35"/>
  <c r="N8" i="35"/>
  <c r="I8" i="35"/>
  <c r="AE570" i="23"/>
  <c r="AB589" i="23"/>
  <c r="AG371" i="23"/>
  <c r="AB371" i="23"/>
  <c r="AC371" i="23" s="1"/>
  <c r="AH227" i="23"/>
  <c r="AG107" i="23"/>
  <c r="AB107" i="23"/>
  <c r="AC107" i="23" s="1"/>
  <c r="AE107" i="23" s="1"/>
  <c r="AA14" i="30"/>
  <c r="AB14" i="30" s="1"/>
  <c r="AH14" i="30" s="1"/>
  <c r="AE962" i="26"/>
  <c r="AG17" i="34"/>
  <c r="G433" i="35"/>
  <c r="N432" i="35"/>
  <c r="I432" i="35"/>
  <c r="AC241" i="23"/>
  <c r="AE241" i="23" s="1"/>
  <c r="Y38" i="29"/>
  <c r="Z38" i="29" s="1"/>
  <c r="AE112" i="26"/>
  <c r="AE944" i="26"/>
  <c r="AE1060" i="26"/>
  <c r="AB1060" i="26"/>
  <c r="AD1060" i="26" s="1"/>
  <c r="AB1082" i="26"/>
  <c r="AD1082" i="26" s="1"/>
  <c r="BK1078" i="11"/>
  <c r="AE574" i="23"/>
  <c r="AG101" i="23"/>
  <c r="AB101" i="23"/>
  <c r="AC101" i="23" s="1"/>
  <c r="AE101" i="23" s="1"/>
  <c r="AB18" i="23"/>
  <c r="AC18" i="23" s="1"/>
  <c r="AE18" i="23" s="1"/>
  <c r="AB26" i="29"/>
  <c r="AG684" i="23"/>
  <c r="AB684" i="23"/>
  <c r="AC684" i="23" s="1"/>
  <c r="AE622" i="23"/>
  <c r="AB534" i="23"/>
  <c r="AC534" i="23" s="1"/>
  <c r="AE534" i="23" s="1"/>
  <c r="AG534" i="23"/>
  <c r="AC113" i="23"/>
  <c r="AE113" i="23" s="1"/>
  <c r="AA42" i="34"/>
  <c r="AA44" i="30"/>
  <c r="AA34" i="34"/>
  <c r="AE1056" i="26"/>
  <c r="AB1023" i="26"/>
  <c r="AD1023" i="26" s="1"/>
  <c r="AE1023" i="26"/>
  <c r="AF1023" i="26" s="1"/>
  <c r="AF265" i="24"/>
  <c r="AB476" i="26"/>
  <c r="AD476" i="26" s="1"/>
  <c r="AE476" i="26"/>
  <c r="AB607" i="23"/>
  <c r="AC607" i="23" s="1"/>
  <c r="AE607" i="23" s="1"/>
  <c r="G364" i="28"/>
  <c r="I363" i="28"/>
  <c r="N363" i="28"/>
  <c r="Q363" i="28"/>
  <c r="AB405" i="23"/>
  <c r="AC405" i="23" s="1"/>
  <c r="AB209" i="24"/>
  <c r="AD209" i="24" s="1"/>
  <c r="AD199" i="24"/>
  <c r="AB669" i="26"/>
  <c r="AD669" i="26" s="1"/>
  <c r="AB426" i="26"/>
  <c r="AD426" i="26" s="1"/>
  <c r="AE426" i="26"/>
  <c r="AF155" i="24"/>
  <c r="AD263" i="26"/>
  <c r="AE263" i="26"/>
  <c r="AB263" i="26"/>
  <c r="AH23" i="34"/>
  <c r="AE618" i="23"/>
  <c r="AG193" i="23"/>
  <c r="AB193" i="23"/>
  <c r="AE300" i="26"/>
  <c r="AB300" i="26"/>
  <c r="AD300" i="26" s="1"/>
  <c r="AH15" i="20"/>
  <c r="AH14" i="20" s="1"/>
  <c r="AH9" i="20" s="1"/>
  <c r="AB14" i="20"/>
  <c r="AB9" i="20" s="1"/>
  <c r="AF251" i="24"/>
  <c r="AG115" i="23"/>
  <c r="AE1039" i="26"/>
  <c r="AB1039" i="26"/>
  <c r="AB89" i="26"/>
  <c r="AD89" i="26" s="1"/>
  <c r="AE89" i="26"/>
  <c r="AF29" i="24"/>
  <c r="AB29" i="24"/>
  <c r="AD29" i="24" s="1"/>
  <c r="X11" i="29"/>
  <c r="X10" i="29" s="1"/>
  <c r="G459" i="35"/>
  <c r="N458" i="35"/>
  <c r="I458" i="35"/>
  <c r="G36" i="35"/>
  <c r="N35" i="35"/>
  <c r="I35" i="35"/>
  <c r="AB38" i="30"/>
  <c r="AB558" i="23"/>
  <c r="AC558" i="23" s="1"/>
  <c r="AE558" i="23" s="1"/>
  <c r="AG558" i="23"/>
  <c r="AF949" i="26"/>
  <c r="AB24" i="21"/>
  <c r="AG24" i="21" s="1"/>
  <c r="AF310" i="24"/>
  <c r="AE558" i="26"/>
  <c r="AG402" i="24"/>
  <c r="AB848" i="26"/>
  <c r="AD848" i="26" s="1"/>
  <c r="AH66" i="21"/>
  <c r="AG50" i="34"/>
  <c r="AC50" i="34"/>
  <c r="AG342" i="24"/>
  <c r="AG57" i="34"/>
  <c r="AD153" i="24"/>
  <c r="AD76" i="26"/>
  <c r="AB977" i="26"/>
  <c r="AD977" i="26" s="1"/>
  <c r="AB1092" i="26"/>
  <c r="AF1092" i="26" s="1"/>
  <c r="AD653" i="26"/>
  <c r="AF489" i="26"/>
  <c r="AF273" i="26"/>
  <c r="AF361" i="26"/>
  <c r="AA588" i="26"/>
  <c r="AE588" i="26"/>
  <c r="AF528" i="26"/>
  <c r="AG47" i="29"/>
  <c r="AH47" i="29" s="1"/>
  <c r="AE356" i="26"/>
  <c r="AB265" i="24"/>
  <c r="AD265" i="24" s="1"/>
  <c r="AE385" i="26"/>
  <c r="AB172" i="26"/>
  <c r="AD172" i="26" s="1"/>
  <c r="AE177" i="26"/>
  <c r="AF177" i="26" s="1"/>
  <c r="AA30" i="34"/>
  <c r="AE824" i="26"/>
  <c r="AA363" i="24"/>
  <c r="AB448" i="24"/>
  <c r="AD448" i="24" s="1"/>
  <c r="X74" i="24"/>
  <c r="Y74" i="24"/>
  <c r="Y312" i="24"/>
  <c r="X95" i="26"/>
  <c r="Z336" i="26"/>
  <c r="Z450" i="26"/>
  <c r="X664" i="26"/>
  <c r="Y664" i="26" s="1"/>
  <c r="Y980" i="26"/>
  <c r="Z980" i="26" s="1"/>
  <c r="AH41" i="34"/>
  <c r="AB805" i="26"/>
  <c r="AD805" i="26" s="1"/>
  <c r="AE1029" i="26"/>
  <c r="Z189" i="26"/>
  <c r="AA189" i="26" s="1"/>
  <c r="AD723" i="26"/>
  <c r="BM1095" i="19"/>
  <c r="Z119" i="24"/>
  <c r="Z359" i="24"/>
  <c r="AA450" i="24"/>
  <c r="AF450" i="24" s="1"/>
  <c r="Z229" i="26"/>
  <c r="X418" i="26"/>
  <c r="Y418" i="26" s="1"/>
  <c r="Y619" i="26"/>
  <c r="Y162" i="24"/>
  <c r="Z162" i="24" s="1"/>
  <c r="Y400" i="24"/>
  <c r="X873" i="26"/>
  <c r="Y873" i="26" s="1"/>
  <c r="Y818" i="23"/>
  <c r="R484" i="35"/>
  <c r="S484" i="35" s="1"/>
  <c r="E485" i="35"/>
  <c r="U484" i="35"/>
  <c r="AB668" i="23"/>
  <c r="AC668" i="23" s="1"/>
  <c r="AA626" i="23"/>
  <c r="Z569" i="23"/>
  <c r="AA569" i="23" s="1"/>
  <c r="AG569" i="23" s="1"/>
  <c r="Z693" i="23"/>
  <c r="Y691" i="23"/>
  <c r="Z691" i="23" s="1"/>
  <c r="Z675" i="23"/>
  <c r="Z609" i="23"/>
  <c r="AA609" i="23" s="1"/>
  <c r="AB602" i="23"/>
  <c r="Z674" i="23"/>
  <c r="AA674" i="23" s="1"/>
  <c r="AA550" i="23"/>
  <c r="Y499" i="23"/>
  <c r="Z499" i="23" s="1"/>
  <c r="Z475" i="23"/>
  <c r="AA513" i="23"/>
  <c r="AA481" i="23"/>
  <c r="Z452" i="23"/>
  <c r="AA452" i="23" s="1"/>
  <c r="AG452" i="23" s="1"/>
  <c r="Z392" i="23"/>
  <c r="Z202" i="23"/>
  <c r="AA202" i="23" s="1"/>
  <c r="Z166" i="23"/>
  <c r="Z142" i="23"/>
  <c r="Y406" i="23"/>
  <c r="Z406" i="23" s="1"/>
  <c r="Z374" i="23"/>
  <c r="AA262" i="23"/>
  <c r="Z181" i="23"/>
  <c r="Y149" i="23"/>
  <c r="Z149" i="23" s="1"/>
  <c r="Z147" i="23"/>
  <c r="Z259" i="23"/>
  <c r="Z114" i="23"/>
  <c r="AA114" i="23" s="1"/>
  <c r="Z88" i="23"/>
  <c r="Y72" i="23"/>
  <c r="Y62" i="23"/>
  <c r="Z54" i="23"/>
  <c r="AA54" i="23" s="1"/>
  <c r="AG54" i="23" s="1"/>
  <c r="Y134" i="23"/>
  <c r="Z102" i="23"/>
  <c r="Z83" i="23"/>
  <c r="Z68" i="23"/>
  <c r="Y17" i="23"/>
  <c r="Z17" i="23" s="1"/>
  <c r="V135" i="28"/>
  <c r="O136" i="28" s="1"/>
  <c r="P136" i="28" s="1"/>
  <c r="T135" i="28"/>
  <c r="AD482" i="26"/>
  <c r="AD138" i="26"/>
  <c r="AF170" i="26"/>
  <c r="AD999" i="26"/>
  <c r="AC57" i="34"/>
  <c r="AE57" i="34" s="1"/>
  <c r="Z462" i="26"/>
  <c r="AA462" i="26" s="1"/>
  <c r="AA13" i="21"/>
  <c r="AA326" i="24"/>
  <c r="AF326" i="24" s="1"/>
  <c r="AF343" i="26"/>
  <c r="AD77" i="26"/>
  <c r="AF429" i="24"/>
  <c r="AG429" i="24" s="1"/>
  <c r="AD946" i="26"/>
  <c r="AD974" i="26"/>
  <c r="AE23" i="34"/>
  <c r="AA48" i="21"/>
  <c r="AB1050" i="26"/>
  <c r="AD1050" i="26" s="1"/>
  <c r="AF122" i="26"/>
  <c r="AE871" i="26"/>
  <c r="AF871" i="26" s="1"/>
  <c r="AB397" i="24"/>
  <c r="AG397" i="24" s="1"/>
  <c r="AD1049" i="26"/>
  <c r="AH27" i="34"/>
  <c r="AD690" i="26"/>
  <c r="AD241" i="26"/>
  <c r="AA237" i="26"/>
  <c r="AB237" i="26" s="1"/>
  <c r="AD237" i="26" s="1"/>
  <c r="AF169" i="26"/>
  <c r="AF365" i="26"/>
  <c r="AD804" i="26"/>
  <c r="AF1028" i="26"/>
  <c r="Z523" i="26"/>
  <c r="AB31" i="24"/>
  <c r="AG31" i="24" s="1"/>
  <c r="AD31" i="24"/>
  <c r="AB704" i="26"/>
  <c r="AD704" i="26" s="1"/>
  <c r="AF198" i="24"/>
  <c r="AG198" i="24" s="1"/>
  <c r="AD547" i="26"/>
  <c r="Z34" i="21"/>
  <c r="Y60" i="26"/>
  <c r="AB304" i="26"/>
  <c r="AD304" i="26" s="1"/>
  <c r="AA621" i="26"/>
  <c r="AB604" i="26"/>
  <c r="AF604" i="26" s="1"/>
  <c r="AA919" i="26"/>
  <c r="AE919" i="26" s="1"/>
  <c r="AB654" i="26"/>
  <c r="AD654" i="26" s="1"/>
  <c r="AD323" i="24"/>
  <c r="AD242" i="24"/>
  <c r="Z166" i="24"/>
  <c r="AB65" i="21"/>
  <c r="Z274" i="26"/>
  <c r="X599" i="26"/>
  <c r="Y599" i="26" s="1"/>
  <c r="Z1083" i="26"/>
  <c r="AA1083" i="26" s="1"/>
  <c r="AD368" i="24"/>
  <c r="BK19" i="11"/>
  <c r="BM1050" i="19"/>
  <c r="BO1050" i="19" s="1"/>
  <c r="Z78" i="24"/>
  <c r="Z87" i="24"/>
  <c r="Z170" i="24"/>
  <c r="Z319" i="24"/>
  <c r="AF380" i="24"/>
  <c r="Z833" i="26"/>
  <c r="X1088" i="26"/>
  <c r="Y1088" i="26" s="1"/>
  <c r="T316" i="35"/>
  <c r="L216" i="35"/>
  <c r="M216" i="35" s="1"/>
  <c r="V481" i="35"/>
  <c r="O482" i="35" s="1"/>
  <c r="P482" i="35" s="1"/>
  <c r="T481" i="35"/>
  <c r="L190" i="35"/>
  <c r="M190" i="35" s="1"/>
  <c r="AA676" i="23"/>
  <c r="AI713" i="23"/>
  <c r="AE714" i="23"/>
  <c r="AE733" i="23"/>
  <c r="AG610" i="23"/>
  <c r="AB610" i="23"/>
  <c r="AC610" i="23" s="1"/>
  <c r="AG678" i="23"/>
  <c r="AG591" i="23"/>
  <c r="AA526" i="23"/>
  <c r="AA463" i="23"/>
  <c r="AB463" i="23" s="1"/>
  <c r="AA529" i="23"/>
  <c r="AG529" i="23" s="1"/>
  <c r="Y484" i="23"/>
  <c r="Z484" i="23" s="1"/>
  <c r="AG635" i="23"/>
  <c r="AA566" i="23"/>
  <c r="AB566" i="23" s="1"/>
  <c r="AG447" i="23"/>
  <c r="AB447" i="23"/>
  <c r="AC447" i="23" s="1"/>
  <c r="Z523" i="23"/>
  <c r="Y491" i="23"/>
  <c r="Z491" i="23" s="1"/>
  <c r="AA400" i="23"/>
  <c r="AB400" i="23" s="1"/>
  <c r="AA257" i="23"/>
  <c r="AB257" i="23" s="1"/>
  <c r="Z521" i="23"/>
  <c r="Z489" i="23"/>
  <c r="AA489" i="23" s="1"/>
  <c r="Z387" i="23"/>
  <c r="AA387" i="23" s="1"/>
  <c r="Z296" i="23"/>
  <c r="Z450" i="23"/>
  <c r="AB336" i="23"/>
  <c r="AC336" i="23" s="1"/>
  <c r="AE336" i="23" s="1"/>
  <c r="Y410" i="23"/>
  <c r="Z410" i="23" s="1"/>
  <c r="Z378" i="23"/>
  <c r="Y194" i="23"/>
  <c r="Z404" i="23"/>
  <c r="Y372" i="23"/>
  <c r="Z372" i="23" s="1"/>
  <c r="Z348" i="23"/>
  <c r="Z430" i="23"/>
  <c r="Y398" i="23"/>
  <c r="Z366" i="23"/>
  <c r="AA366" i="23" s="1"/>
  <c r="AG366" i="23" s="1"/>
  <c r="Z335" i="23"/>
  <c r="Y293" i="23"/>
  <c r="Y254" i="23"/>
  <c r="Z254" i="23" s="1"/>
  <c r="Z256" i="23"/>
  <c r="Z248" i="23"/>
  <c r="AA248" i="23" s="1"/>
  <c r="Z240" i="23"/>
  <c r="Z232" i="23"/>
  <c r="Z224" i="23"/>
  <c r="Z216" i="23"/>
  <c r="AA216" i="23" s="1"/>
  <c r="AG216" i="23" s="1"/>
  <c r="Z208" i="23"/>
  <c r="Z200" i="23"/>
  <c r="AA200" i="23" s="1"/>
  <c r="Z192" i="23"/>
  <c r="Y141" i="23"/>
  <c r="Z141" i="23" s="1"/>
  <c r="Z139" i="23"/>
  <c r="AA69" i="23"/>
  <c r="AG69" i="23" s="1"/>
  <c r="Y84" i="23"/>
  <c r="AE82" i="23"/>
  <c r="AE25" i="23"/>
  <c r="AF25" i="23" s="1"/>
  <c r="R462" i="28"/>
  <c r="S462" i="28" s="1"/>
  <c r="E463" i="28"/>
  <c r="U462" i="28"/>
  <c r="R112" i="28"/>
  <c r="S112" i="28" s="1"/>
  <c r="E113" i="28"/>
  <c r="U112" i="28"/>
  <c r="L216" i="28"/>
  <c r="M216" i="28" s="1"/>
  <c r="Q216" i="28" s="1"/>
  <c r="Z32" i="30"/>
  <c r="AA22" i="30"/>
  <c r="AB12" i="30"/>
  <c r="AF62" i="26"/>
  <c r="AF281" i="26"/>
  <c r="AB264" i="24"/>
  <c r="AD264" i="24" s="1"/>
  <c r="AF441" i="26"/>
  <c r="AB406" i="26"/>
  <c r="AF406" i="26" s="1"/>
  <c r="AB333" i="24"/>
  <c r="AD333" i="24" s="1"/>
  <c r="AB809" i="26"/>
  <c r="AD809" i="26" s="1"/>
  <c r="AC44" i="29"/>
  <c r="AE44" i="29" s="1"/>
  <c r="AD1039" i="26"/>
  <c r="AF967" i="26"/>
  <c r="AF926" i="26"/>
  <c r="AB112" i="26"/>
  <c r="AD112" i="26" s="1"/>
  <c r="AE186" i="26"/>
  <c r="AF416" i="26"/>
  <c r="AD456" i="26"/>
  <c r="AB420" i="26"/>
  <c r="AD420" i="26" s="1"/>
  <c r="AE669" i="26"/>
  <c r="AF669" i="26" s="1"/>
  <c r="AE232" i="26"/>
  <c r="AC45" i="21"/>
  <c r="AE45" i="21" s="1"/>
  <c r="AF898" i="26"/>
  <c r="AD1097" i="26"/>
  <c r="AE739" i="26"/>
  <c r="AF739" i="26" s="1"/>
  <c r="AA1020" i="26"/>
  <c r="AB732" i="26"/>
  <c r="AF732" i="26" s="1"/>
  <c r="AF989" i="26"/>
  <c r="AB714" i="26"/>
  <c r="AD714" i="26" s="1"/>
  <c r="AE1082" i="26"/>
  <c r="AF1082" i="26" s="1"/>
  <c r="AE241" i="26"/>
  <c r="AF241" i="26" s="1"/>
  <c r="AD135" i="26"/>
  <c r="AB135" i="26"/>
  <c r="AE135" i="26"/>
  <c r="AF135" i="26" s="1"/>
  <c r="AB339" i="24"/>
  <c r="AD339" i="24" s="1"/>
  <c r="AD130" i="26"/>
  <c r="AE719" i="26"/>
  <c r="AF719" i="26" s="1"/>
  <c r="AE811" i="26"/>
  <c r="AD191" i="26"/>
  <c r="AA384" i="26"/>
  <c r="AB384" i="26" s="1"/>
  <c r="AA1021" i="26"/>
  <c r="AB1021" i="26" s="1"/>
  <c r="AD1021" i="26" s="1"/>
  <c r="AB252" i="24"/>
  <c r="AD252" i="24" s="1"/>
  <c r="AA388" i="26"/>
  <c r="X445" i="26"/>
  <c r="Y445" i="26" s="1"/>
  <c r="Z360" i="24"/>
  <c r="X159" i="24"/>
  <c r="Y159" i="24"/>
  <c r="X392" i="24"/>
  <c r="Y427" i="24"/>
  <c r="Y101" i="26"/>
  <c r="Z785" i="26"/>
  <c r="AB46" i="21"/>
  <c r="AD98" i="24"/>
  <c r="AB49" i="29"/>
  <c r="Z236" i="24"/>
  <c r="Y26" i="21"/>
  <c r="X397" i="26"/>
  <c r="Y397" i="26" s="1"/>
  <c r="AA1006" i="26"/>
  <c r="AE1006" i="26" s="1"/>
  <c r="AA256" i="24"/>
  <c r="AF256" i="24" s="1"/>
  <c r="BM1079" i="19"/>
  <c r="BO1079" i="19" s="1"/>
  <c r="X84" i="24"/>
  <c r="Y84" i="24" s="1"/>
  <c r="Z94" i="24"/>
  <c r="Z179" i="24"/>
  <c r="Z228" i="24"/>
  <c r="Z276" i="26"/>
  <c r="G341" i="35"/>
  <c r="N340" i="35"/>
  <c r="I340" i="35"/>
  <c r="AA648" i="23"/>
  <c r="AB648" i="23" s="1"/>
  <c r="AA581" i="23"/>
  <c r="AG581" i="23" s="1"/>
  <c r="Y651" i="23"/>
  <c r="Z595" i="23"/>
  <c r="AA595" i="23" s="1"/>
  <c r="AA564" i="23"/>
  <c r="AA530" i="23"/>
  <c r="AG530" i="23" s="1"/>
  <c r="Z699" i="23"/>
  <c r="Y683" i="23"/>
  <c r="Z667" i="23"/>
  <c r="AG660" i="23"/>
  <c r="AH660" i="23" s="1"/>
  <c r="Z623" i="23"/>
  <c r="AA604" i="23"/>
  <c r="AA577" i="23"/>
  <c r="AG577" i="23"/>
  <c r="Y682" i="23"/>
  <c r="AA294" i="23"/>
  <c r="AB233" i="23"/>
  <c r="AH233" i="23" s="1"/>
  <c r="AA376" i="23"/>
  <c r="AB376" i="23" s="1"/>
  <c r="AA442" i="23"/>
  <c r="Y519" i="23"/>
  <c r="Z503" i="23"/>
  <c r="Y487" i="23"/>
  <c r="Z487" i="23" s="1"/>
  <c r="Z471" i="23"/>
  <c r="AA416" i="23"/>
  <c r="AB416" i="23" s="1"/>
  <c r="AB344" i="23"/>
  <c r="Y402" i="23"/>
  <c r="Z402" i="23" s="1"/>
  <c r="Z370" i="23"/>
  <c r="Z250" i="23"/>
  <c r="AA250" i="23" s="1"/>
  <c r="AA175" i="23"/>
  <c r="Z150" i="23"/>
  <c r="AA150" i="23" s="1"/>
  <c r="Z282" i="23"/>
  <c r="AA144" i="23"/>
  <c r="AG144" i="23" s="1"/>
  <c r="Z95" i="23"/>
  <c r="Z275" i="23"/>
  <c r="AA275" i="23" s="1"/>
  <c r="Z214" i="23"/>
  <c r="Z103" i="23"/>
  <c r="AB170" i="23"/>
  <c r="AA98" i="23"/>
  <c r="AB98" i="23" s="1"/>
  <c r="T458" i="28"/>
  <c r="Y80" i="23"/>
  <c r="Z118" i="23"/>
  <c r="Z91" i="23"/>
  <c r="Y120" i="23"/>
  <c r="AA86" i="23"/>
  <c r="AB86" i="23" s="1"/>
  <c r="Y15" i="23"/>
  <c r="R486" i="28"/>
  <c r="S486" i="28" s="1"/>
  <c r="E487" i="28"/>
  <c r="U486" i="28"/>
  <c r="E437" i="28"/>
  <c r="R436" i="28"/>
  <c r="S436" i="28" s="1"/>
  <c r="U436" i="28"/>
  <c r="V339" i="28"/>
  <c r="O340" i="28" s="1"/>
  <c r="P340" i="28" s="1"/>
  <c r="T339" i="28"/>
  <c r="R318" i="28"/>
  <c r="S318" i="28" s="1"/>
  <c r="E319" i="28"/>
  <c r="U318" i="28"/>
  <c r="L268" i="28"/>
  <c r="M268" i="28" s="1"/>
  <c r="AH36" i="30"/>
  <c r="AC36" i="30"/>
  <c r="AD36" i="30" s="1"/>
  <c r="Z23" i="30"/>
  <c r="AA23" i="30" s="1"/>
  <c r="Z16" i="30"/>
  <c r="AE142" i="26"/>
  <c r="AF142" i="26" s="1"/>
  <c r="AD365" i="24"/>
  <c r="AF1101" i="26"/>
  <c r="AD402" i="24"/>
  <c r="AE865" i="26"/>
  <c r="AF865" i="26" s="1"/>
  <c r="AD924" i="26"/>
  <c r="AA474" i="26"/>
  <c r="AB474" i="26" s="1"/>
  <c r="AB559" i="26"/>
  <c r="AF559" i="26" s="1"/>
  <c r="AD372" i="24"/>
  <c r="AB195" i="24"/>
  <c r="AD195" i="24" s="1"/>
  <c r="BP1048" i="11"/>
  <c r="AB613" i="26"/>
  <c r="AD613" i="26" s="1"/>
  <c r="AD783" i="26"/>
  <c r="AC21" i="34"/>
  <c r="AE21" i="34" s="1"/>
  <c r="AF160" i="26"/>
  <c r="AB186" i="26"/>
  <c r="AD186" i="26" s="1"/>
  <c r="AF151" i="26"/>
  <c r="AD858" i="26"/>
  <c r="AH13" i="29"/>
  <c r="AF840" i="26"/>
  <c r="Z473" i="26"/>
  <c r="AD261" i="26"/>
  <c r="AF23" i="24"/>
  <c r="AE1201" i="26"/>
  <c r="AG20" i="29"/>
  <c r="AH20" i="29" s="1"/>
  <c r="X107" i="24"/>
  <c r="Y107" i="24"/>
  <c r="Z443" i="26"/>
  <c r="AD813" i="26"/>
  <c r="AG25" i="29"/>
  <c r="AF436" i="24"/>
  <c r="AF675" i="26"/>
  <c r="AB900" i="26"/>
  <c r="AD900" i="26" s="1"/>
  <c r="AE995" i="26"/>
  <c r="AF995" i="26" s="1"/>
  <c r="Z114" i="26"/>
  <c r="AB288" i="24"/>
  <c r="AE741" i="26"/>
  <c r="AB332" i="26"/>
  <c r="AF332" i="26" s="1"/>
  <c r="AE872" i="26"/>
  <c r="AF872" i="26" s="1"/>
  <c r="AB681" i="26"/>
  <c r="AF681" i="26" s="1"/>
  <c r="Z668" i="26"/>
  <c r="AB448" i="26"/>
  <c r="AD448" i="26" s="1"/>
  <c r="AA81" i="26"/>
  <c r="AB81" i="26" s="1"/>
  <c r="AD81" i="26" s="1"/>
  <c r="AB1202" i="26"/>
  <c r="AD1202" i="26" s="1"/>
  <c r="AD957" i="26"/>
  <c r="AE594" i="26"/>
  <c r="Z707" i="26"/>
  <c r="AA707" i="26" s="1"/>
  <c r="AE707" i="26" s="1"/>
  <c r="X408" i="24"/>
  <c r="Z332" i="24"/>
  <c r="AF449" i="24"/>
  <c r="X220" i="26"/>
  <c r="Y220" i="26" s="1"/>
  <c r="AB376" i="24"/>
  <c r="AD376" i="24" s="1"/>
  <c r="AA77" i="24"/>
  <c r="AB77" i="24" s="1"/>
  <c r="AB1079" i="26"/>
  <c r="AF1079" i="26" s="1"/>
  <c r="AD528" i="26"/>
  <c r="AB316" i="24"/>
  <c r="AD316" i="24" s="1"/>
  <c r="Z135" i="24"/>
  <c r="Z255" i="24"/>
  <c r="AA255" i="24" s="1"/>
  <c r="Z412" i="24"/>
  <c r="AC27" i="21"/>
  <c r="AE27" i="21" s="1"/>
  <c r="AB327" i="24"/>
  <c r="AG327" i="24" s="1"/>
  <c r="AB54" i="24"/>
  <c r="AD54" i="24" s="1"/>
  <c r="Z340" i="24"/>
  <c r="Z372" i="26"/>
  <c r="X647" i="26"/>
  <c r="Y647" i="26" s="1"/>
  <c r="Y1078" i="26"/>
  <c r="Z1078" i="26" s="1"/>
  <c r="Z23" i="21"/>
  <c r="X736" i="26"/>
  <c r="Y736" i="26" s="1"/>
  <c r="X969" i="26"/>
  <c r="Y969" i="26" s="1"/>
  <c r="Q432" i="35"/>
  <c r="Q267" i="35"/>
  <c r="Q8" i="35"/>
  <c r="T8" i="35" s="1"/>
  <c r="V8" i="35" s="1"/>
  <c r="O9" i="35" s="1"/>
  <c r="P9" i="35" s="1"/>
  <c r="Y819" i="23"/>
  <c r="Z819" i="23" s="1"/>
  <c r="Q35" i="35"/>
  <c r="T35" i="35" s="1"/>
  <c r="V35" i="35" s="1"/>
  <c r="O36" i="35" s="1"/>
  <c r="P36" i="35" s="1"/>
  <c r="AI717" i="23"/>
  <c r="AE711" i="23"/>
  <c r="Y631" i="23"/>
  <c r="AA612" i="23"/>
  <c r="Z702" i="23"/>
  <c r="AA702" i="23" s="1"/>
  <c r="AG702" i="23" s="1"/>
  <c r="AA592" i="23"/>
  <c r="AA662" i="23"/>
  <c r="Z620" i="23"/>
  <c r="AA620" i="23" s="1"/>
  <c r="AA588" i="23"/>
  <c r="AB588" i="23" s="1"/>
  <c r="AA554" i="23"/>
  <c r="Z476" i="23"/>
  <c r="AA476" i="23" s="1"/>
  <c r="AA598" i="23"/>
  <c r="Z541" i="23"/>
  <c r="AA541" i="23" s="1"/>
  <c r="AA443" i="23"/>
  <c r="AA201" i="23"/>
  <c r="Y507" i="23"/>
  <c r="Z455" i="23"/>
  <c r="AA455" i="23" s="1"/>
  <c r="AB438" i="23"/>
  <c r="AC438" i="23" s="1"/>
  <c r="Z379" i="23"/>
  <c r="Z419" i="23"/>
  <c r="Z345" i="23"/>
  <c r="AA345" i="23" s="1"/>
  <c r="AG345" i="23" s="1"/>
  <c r="AB203" i="23"/>
  <c r="Y426" i="23"/>
  <c r="Z426" i="23" s="1"/>
  <c r="Z394" i="23"/>
  <c r="Y362" i="23"/>
  <c r="Z362" i="23" s="1"/>
  <c r="Y210" i="23"/>
  <c r="Z420" i="23"/>
  <c r="AA420" i="23" s="1"/>
  <c r="AG420" i="23" s="1"/>
  <c r="Y388" i="23"/>
  <c r="Z356" i="23"/>
  <c r="AA237" i="23"/>
  <c r="AA105" i="23"/>
  <c r="AG78" i="23"/>
  <c r="AH78" i="23" s="1"/>
  <c r="Z414" i="23"/>
  <c r="Y382" i="23"/>
  <c r="AB268" i="23"/>
  <c r="AC268" i="23" s="1"/>
  <c r="AB266" i="23"/>
  <c r="AC266" i="23" s="1"/>
  <c r="AE266" i="23" s="1"/>
  <c r="Y206" i="23"/>
  <c r="Z206" i="23" s="1"/>
  <c r="AA198" i="23"/>
  <c r="AG198" i="23" s="1"/>
  <c r="AA174" i="23"/>
  <c r="AG174" i="23" s="1"/>
  <c r="AA146" i="23"/>
  <c r="AA252" i="23"/>
  <c r="AG252" i="23" s="1"/>
  <c r="AA244" i="23"/>
  <c r="AG244" i="23" s="1"/>
  <c r="AA236" i="23"/>
  <c r="AG236" i="23" s="1"/>
  <c r="AA228" i="23"/>
  <c r="AG228" i="23" s="1"/>
  <c r="AA220" i="23"/>
  <c r="AG220" i="23" s="1"/>
  <c r="AA212" i="23"/>
  <c r="AG212" i="23" s="1"/>
  <c r="AA204" i="23"/>
  <c r="AG204" i="23" s="1"/>
  <c r="AA196" i="23"/>
  <c r="AG196" i="23" s="1"/>
  <c r="Z157" i="23"/>
  <c r="AA157" i="23" s="1"/>
  <c r="AB157" i="23" s="1"/>
  <c r="Z76" i="23"/>
  <c r="Z110" i="23"/>
  <c r="AA110" i="23" s="1"/>
  <c r="AG110" i="23" s="1"/>
  <c r="Z87" i="23"/>
  <c r="Z21" i="23"/>
  <c r="T482" i="28"/>
  <c r="L506" i="28"/>
  <c r="M506" i="28" s="1"/>
  <c r="L189" i="28"/>
  <c r="M189" i="28" s="1"/>
  <c r="AA40" i="30"/>
  <c r="AD29" i="30"/>
  <c r="AF29" i="30" s="1"/>
  <c r="AB21" i="30"/>
  <c r="AH21" i="30" s="1"/>
  <c r="AE688" i="26"/>
  <c r="AF688" i="26" s="1"/>
  <c r="AG181" i="24"/>
  <c r="AA1085" i="26"/>
  <c r="AE1085" i="26" s="1"/>
  <c r="AB232" i="26"/>
  <c r="AD232" i="26" s="1"/>
  <c r="AE1071" i="26"/>
  <c r="AF1071" i="26" s="1"/>
  <c r="AE813" i="26"/>
  <c r="AF813" i="26" s="1"/>
  <c r="AA63" i="24"/>
  <c r="AB179" i="26"/>
  <c r="AF179" i="26" s="1"/>
  <c r="AB741" i="26"/>
  <c r="AD741" i="26" s="1"/>
  <c r="AG562" i="23"/>
  <c r="AG359" i="23"/>
  <c r="AG375" i="23"/>
  <c r="AH375" i="23" s="1"/>
  <c r="AG241" i="23"/>
  <c r="AH241" i="23" s="1"/>
  <c r="AG146" i="23"/>
  <c r="AA53" i="23"/>
  <c r="AG59" i="23"/>
  <c r="AH59" i="23" s="1"/>
  <c r="Z39" i="30"/>
  <c r="AG178" i="23"/>
  <c r="AH13" i="30"/>
  <c r="AI13" i="30" s="1"/>
  <c r="AJ13" i="30" s="1"/>
  <c r="AA201" i="24"/>
  <c r="AB201" i="24" s="1"/>
  <c r="AD406" i="26"/>
  <c r="AG232" i="24"/>
  <c r="AF562" i="26"/>
  <c r="AD237" i="24"/>
  <c r="AD763" i="26"/>
  <c r="AB61" i="26"/>
  <c r="AD61" i="26" s="1"/>
  <c r="AB843" i="26"/>
  <c r="AD843" i="26" s="1"/>
  <c r="AB971" i="26"/>
  <c r="AD971" i="26" s="1"/>
  <c r="AE683" i="26"/>
  <c r="AF683" i="26" s="1"/>
  <c r="Z1108" i="26"/>
  <c r="AG603" i="23"/>
  <c r="AG294" i="23"/>
  <c r="AA385" i="23"/>
  <c r="AA133" i="23"/>
  <c r="AB133" i="23" s="1"/>
  <c r="AA57" i="23"/>
  <c r="AG57" i="23" s="1"/>
  <c r="V109" i="28"/>
  <c r="O110" i="28" s="1"/>
  <c r="P110" i="28" s="1"/>
  <c r="T109" i="28"/>
  <c r="AH17" i="30"/>
  <c r="AI17" i="30" s="1"/>
  <c r="AJ17" i="30" s="1"/>
  <c r="Y29" i="23"/>
  <c r="Z29" i="23" s="1"/>
  <c r="AH38" i="30"/>
  <c r="AD380" i="26"/>
  <c r="AF394" i="26"/>
  <c r="AC17" i="34"/>
  <c r="AE17" i="34" s="1"/>
  <c r="AG285" i="24"/>
  <c r="AB417" i="26"/>
  <c r="AF417" i="26" s="1"/>
  <c r="AE1050" i="26"/>
  <c r="AF1050" i="26" s="1"/>
  <c r="AF420" i="24"/>
  <c r="AA652" i="26"/>
  <c r="AE652" i="26" s="1"/>
  <c r="Z491" i="26"/>
  <c r="AA491" i="26" s="1"/>
  <c r="AB23" i="24"/>
  <c r="AD23" i="24" s="1"/>
  <c r="T408" i="35"/>
  <c r="V408" i="35"/>
  <c r="O409" i="35" s="1"/>
  <c r="P409" i="35" s="1"/>
  <c r="AA621" i="23"/>
  <c r="AB621" i="23" s="1"/>
  <c r="AG481" i="23"/>
  <c r="AG460" i="23"/>
  <c r="AG51" i="23"/>
  <c r="AB1056" i="26"/>
  <c r="AD1056" i="26" s="1"/>
  <c r="AA447" i="24"/>
  <c r="AF447" i="24" s="1"/>
  <c r="BM1079" i="11"/>
  <c r="AB111" i="24"/>
  <c r="AD111" i="24" s="1"/>
  <c r="AF295" i="26"/>
  <c r="AE994" i="26"/>
  <c r="AF994" i="26" s="1"/>
  <c r="AA655" i="26"/>
  <c r="AE655" i="26" s="1"/>
  <c r="AF215" i="26"/>
  <c r="AB580" i="26"/>
  <c r="AD580" i="26" s="1"/>
  <c r="AA981" i="26"/>
  <c r="AE981" i="26" s="1"/>
  <c r="AA966" i="26"/>
  <c r="AE966" i="26" s="1"/>
  <c r="AA35" i="29"/>
  <c r="AD651" i="26"/>
  <c r="AF335" i="26"/>
  <c r="AA659" i="26"/>
  <c r="AG686" i="23"/>
  <c r="AG512" i="23"/>
  <c r="AG602" i="23"/>
  <c r="AH602" i="23" s="1"/>
  <c r="AG400" i="23"/>
  <c r="AG384" i="23"/>
  <c r="AC227" i="23"/>
  <c r="AE227" i="23" s="1"/>
  <c r="AF301" i="24"/>
  <c r="AF214" i="24"/>
  <c r="AH69" i="34"/>
  <c r="AD82" i="26"/>
  <c r="AF945" i="26"/>
  <c r="AD315" i="26"/>
  <c r="AB38" i="34"/>
  <c r="AG38" i="34" s="1"/>
  <c r="AB479" i="26"/>
  <c r="AD479" i="26" s="1"/>
  <c r="AC24" i="21"/>
  <c r="AE24" i="21" s="1"/>
  <c r="AD417" i="24"/>
  <c r="AE653" i="26"/>
  <c r="AF653" i="26" s="1"/>
  <c r="AB728" i="26"/>
  <c r="AD728" i="26" s="1"/>
  <c r="AE159" i="26"/>
  <c r="AF159" i="26" s="1"/>
  <c r="AF97" i="26"/>
  <c r="AD568" i="26"/>
  <c r="AD571" i="26"/>
  <c r="AA1013" i="26"/>
  <c r="AB1013" i="26" s="1"/>
  <c r="AD1013" i="26" s="1"/>
  <c r="AF690" i="26"/>
  <c r="AB991" i="26"/>
  <c r="AF991" i="26" s="1"/>
  <c r="AF201" i="26"/>
  <c r="AF806" i="26"/>
  <c r="AB1064" i="26"/>
  <c r="AD1064" i="26" s="1"/>
  <c r="AE25" i="34"/>
  <c r="AF697" i="26"/>
  <c r="AB385" i="26"/>
  <c r="AD385" i="26" s="1"/>
  <c r="AB223" i="26"/>
  <c r="AD223" i="26" s="1"/>
  <c r="AE843" i="26"/>
  <c r="AF843" i="26" s="1"/>
  <c r="AF877" i="26"/>
  <c r="AF529" i="26"/>
  <c r="X92" i="24"/>
  <c r="X295" i="24"/>
  <c r="AF448" i="24"/>
  <c r="AG448" i="24" s="1"/>
  <c r="AD316" i="26"/>
  <c r="Y389" i="24"/>
  <c r="AA336" i="26"/>
  <c r="BN1080" i="11"/>
  <c r="BP1080" i="11" s="1"/>
  <c r="AD161" i="26"/>
  <c r="BL1059" i="11"/>
  <c r="BM1059" i="11" s="1"/>
  <c r="BN1059" i="11" s="1"/>
  <c r="BO1095" i="19"/>
  <c r="Z143" i="24"/>
  <c r="Z227" i="24"/>
  <c r="Z150" i="26"/>
  <c r="Y330" i="26"/>
  <c r="X330" i="26"/>
  <c r="AF446" i="24"/>
  <c r="W21" i="24"/>
  <c r="W10" i="24" s="1"/>
  <c r="Z30" i="24"/>
  <c r="Z284" i="24"/>
  <c r="Z283" i="26"/>
  <c r="X979" i="26"/>
  <c r="Y979" i="26" s="1"/>
  <c r="E390" i="35"/>
  <c r="R389" i="35"/>
  <c r="S389" i="35" s="1"/>
  <c r="U389" i="35"/>
  <c r="AA14" i="20"/>
  <c r="AA9" i="20" s="1"/>
  <c r="R218" i="35"/>
  <c r="S218" i="35" s="1"/>
  <c r="E219" i="35"/>
  <c r="U218" i="35"/>
  <c r="AB692" i="23"/>
  <c r="Y817" i="23"/>
  <c r="Y815" i="23" s="1"/>
  <c r="AA696" i="23"/>
  <c r="AB696" i="23" s="1"/>
  <c r="AB628" i="23"/>
  <c r="AA517" i="23"/>
  <c r="AG517" i="23" s="1"/>
  <c r="AB542" i="23"/>
  <c r="Z639" i="23"/>
  <c r="AB603" i="23"/>
  <c r="AC602" i="23"/>
  <c r="AA572" i="23"/>
  <c r="AG572" i="23" s="1"/>
  <c r="AA545" i="23"/>
  <c r="AA584" i="23"/>
  <c r="AG584" i="23" s="1"/>
  <c r="AB454" i="23"/>
  <c r="AC454" i="23" s="1"/>
  <c r="AE454" i="23" s="1"/>
  <c r="AB403" i="23"/>
  <c r="AC403" i="23" s="1"/>
  <c r="AB481" i="23"/>
  <c r="AC481" i="23" s="1"/>
  <c r="Y511" i="23"/>
  <c r="Z495" i="23"/>
  <c r="AA495" i="23" s="1"/>
  <c r="Y479" i="23"/>
  <c r="AA441" i="23"/>
  <c r="AB441" i="23" s="1"/>
  <c r="AC441" i="23" s="1"/>
  <c r="AA424" i="23"/>
  <c r="AA360" i="23"/>
  <c r="AG360" i="23" s="1"/>
  <c r="Y418" i="23"/>
  <c r="Z418" i="23" s="1"/>
  <c r="Z386" i="23"/>
  <c r="Z342" i="23"/>
  <c r="Z412" i="23"/>
  <c r="AA412" i="23" s="1"/>
  <c r="Z352" i="23"/>
  <c r="AA229" i="23"/>
  <c r="AA197" i="23"/>
  <c r="AB197" i="23" s="1"/>
  <c r="AH266" i="23"/>
  <c r="Z264" i="23"/>
  <c r="AB90" i="23"/>
  <c r="AC90" i="23" s="1"/>
  <c r="AE90" i="23" s="1"/>
  <c r="AA147" i="23"/>
  <c r="AH70" i="23"/>
  <c r="AI70" i="23" s="1"/>
  <c r="Z177" i="23"/>
  <c r="Y161" i="23"/>
  <c r="AH82" i="23"/>
  <c r="AI82" i="23" s="1"/>
  <c r="Y116" i="23"/>
  <c r="Z116" i="23" s="1"/>
  <c r="AI37" i="23"/>
  <c r="Y136" i="23"/>
  <c r="Z104" i="23"/>
  <c r="T386" i="28"/>
  <c r="R411" i="28"/>
  <c r="S411" i="28" s="1"/>
  <c r="E412" i="28"/>
  <c r="U411" i="28"/>
  <c r="L136" i="28"/>
  <c r="M136" i="28" s="1"/>
  <c r="AB41" i="30"/>
  <c r="AC41" i="30" s="1"/>
  <c r="AD41" i="30" s="1"/>
  <c r="AB31" i="30"/>
  <c r="AB784" i="26"/>
  <c r="AF784" i="26" s="1"/>
  <c r="AE482" i="26"/>
  <c r="AF482" i="26" s="1"/>
  <c r="AE138" i="26"/>
  <c r="AF138" i="26" s="1"/>
  <c r="AF253" i="26"/>
  <c r="AF410" i="24"/>
  <c r="AG410" i="24" s="1"/>
  <c r="Z1045" i="26"/>
  <c r="AD429" i="24"/>
  <c r="AD683" i="26"/>
  <c r="AE788" i="26"/>
  <c r="AF788" i="26" s="1"/>
  <c r="AE456" i="26"/>
  <c r="AF456" i="26" s="1"/>
  <c r="AG45" i="21"/>
  <c r="AH45" i="21" s="1"/>
  <c r="AA239" i="24"/>
  <c r="AF239" i="24" s="1"/>
  <c r="AB731" i="26"/>
  <c r="AF731" i="26" s="1"/>
  <c r="AD697" i="26"/>
  <c r="AA14" i="34"/>
  <c r="AB14" i="34" s="1"/>
  <c r="AB106" i="26"/>
  <c r="AF106" i="26" s="1"/>
  <c r="AD542" i="26"/>
  <c r="AE542" i="26"/>
  <c r="AF542" i="26" s="1"/>
  <c r="AF61" i="26"/>
  <c r="AE714" i="26"/>
  <c r="AF714" i="26" s="1"/>
  <c r="AF586" i="26"/>
  <c r="AE900" i="26"/>
  <c r="AF900" i="26" s="1"/>
  <c r="AE684" i="26"/>
  <c r="AA181" i="26"/>
  <c r="AE181" i="26" s="1"/>
  <c r="AA33" i="24"/>
  <c r="AF33" i="24" s="1"/>
  <c r="AE704" i="26"/>
  <c r="AF704" i="26" s="1"/>
  <c r="AB951" i="26"/>
  <c r="AD951" i="26" s="1"/>
  <c r="AA745" i="26"/>
  <c r="AB745" i="26" s="1"/>
  <c r="AB251" i="24"/>
  <c r="AD251" i="24" s="1"/>
  <c r="AB303" i="24"/>
  <c r="AD303" i="24" s="1"/>
  <c r="X371" i="24"/>
  <c r="Z488" i="26"/>
  <c r="X283" i="24"/>
  <c r="Y283" i="24" s="1"/>
  <c r="Z277" i="26"/>
  <c r="Y478" i="26"/>
  <c r="AE304" i="26"/>
  <c r="AF304" i="26" s="1"/>
  <c r="AB318" i="26"/>
  <c r="AF318" i="26" s="1"/>
  <c r="AD756" i="26"/>
  <c r="AE654" i="26"/>
  <c r="AF323" i="24"/>
  <c r="AG323" i="24" s="1"/>
  <c r="Z95" i="24"/>
  <c r="Z150" i="24"/>
  <c r="Y300" i="24"/>
  <c r="Z331" i="24"/>
  <c r="Y431" i="24"/>
  <c r="AG65" i="21"/>
  <c r="X298" i="26"/>
  <c r="Y298" i="26" s="1"/>
  <c r="Y463" i="26"/>
  <c r="AA958" i="26"/>
  <c r="AE958" i="26" s="1"/>
  <c r="AF368" i="24"/>
  <c r="AG368" i="24" s="1"/>
  <c r="Z177" i="24"/>
  <c r="AA177" i="24" s="1"/>
  <c r="X343" i="24"/>
  <c r="Y343" i="24" s="1"/>
  <c r="Y405" i="24"/>
  <c r="X14" i="26"/>
  <c r="Y23" i="26"/>
  <c r="Z23" i="26" s="1"/>
  <c r="Z1206" i="26"/>
  <c r="AA1206" i="26" s="1"/>
  <c r="R62" i="35"/>
  <c r="S62" i="35" s="1"/>
  <c r="E63" i="35"/>
  <c r="U62" i="35"/>
  <c r="L482" i="35"/>
  <c r="M482" i="35" s="1"/>
  <c r="AA666" i="23"/>
  <c r="AG666" i="23" s="1"/>
  <c r="AA704" i="23"/>
  <c r="AE725" i="23"/>
  <c r="Z703" i="23"/>
  <c r="AA617" i="23"/>
  <c r="AG617" i="23" s="1"/>
  <c r="AB548" i="23"/>
  <c r="AC548" i="23" s="1"/>
  <c r="AG546" i="23"/>
  <c r="AB546" i="23"/>
  <c r="Z701" i="23"/>
  <c r="AA701" i="23" s="1"/>
  <c r="AA560" i="23"/>
  <c r="AG560" i="23" s="1"/>
  <c r="Z533" i="23"/>
  <c r="AG527" i="23"/>
  <c r="AH527" i="23" s="1"/>
  <c r="AG634" i="23"/>
  <c r="AB634" i="23"/>
  <c r="Z593" i="23"/>
  <c r="AG586" i="23"/>
  <c r="AB586" i="23"/>
  <c r="AC586" i="23" s="1"/>
  <c r="AB529" i="23"/>
  <c r="AC529" i="23" s="1"/>
  <c r="Z516" i="23"/>
  <c r="Y689" i="23"/>
  <c r="AA630" i="23"/>
  <c r="AB630" i="23" s="1"/>
  <c r="Z573" i="23"/>
  <c r="AG567" i="23"/>
  <c r="AA493" i="23"/>
  <c r="AG493" i="23" s="1"/>
  <c r="AB377" i="23"/>
  <c r="Z444" i="23"/>
  <c r="Y434" i="23"/>
  <c r="AG341" i="23"/>
  <c r="AG454" i="23"/>
  <c r="AG357" i="23"/>
  <c r="AE305" i="23"/>
  <c r="Z226" i="23"/>
  <c r="AA226" i="23" s="1"/>
  <c r="AA253" i="23"/>
  <c r="AB253" i="23" s="1"/>
  <c r="AB221" i="23"/>
  <c r="AH221" i="23" s="1"/>
  <c r="AB188" i="23"/>
  <c r="AC188" i="23" s="1"/>
  <c r="Z277" i="23"/>
  <c r="AA277" i="23" s="1"/>
  <c r="Z222" i="23"/>
  <c r="AA160" i="23"/>
  <c r="AG160" i="23" s="1"/>
  <c r="AG90" i="23"/>
  <c r="AA139" i="23"/>
  <c r="Z117" i="23"/>
  <c r="AA81" i="23"/>
  <c r="AG81" i="23" s="1"/>
  <c r="Z108" i="23"/>
  <c r="Z126" i="23"/>
  <c r="AA126" i="23" s="1"/>
  <c r="Y94" i="23"/>
  <c r="Y60" i="23"/>
  <c r="Z128" i="23"/>
  <c r="Y96" i="23"/>
  <c r="Z96" i="23" s="1"/>
  <c r="R270" i="28"/>
  <c r="S270" i="28" s="1"/>
  <c r="E271" i="28"/>
  <c r="U270" i="28"/>
  <c r="AI43" i="30"/>
  <c r="AF13" i="30"/>
  <c r="AF264" i="24"/>
  <c r="AG264" i="24" s="1"/>
  <c r="AG282" i="24"/>
  <c r="AF333" i="24"/>
  <c r="AG333" i="24" s="1"/>
  <c r="AA66" i="24"/>
  <c r="AF66" i="24" s="1"/>
  <c r="AD58" i="24"/>
  <c r="AE77" i="26"/>
  <c r="AF77" i="26" s="1"/>
  <c r="AF199" i="24"/>
  <c r="AG199" i="24" s="1"/>
  <c r="AG60" i="34"/>
  <c r="AH60" i="34" s="1"/>
  <c r="AD94" i="26"/>
  <c r="AD788" i="26"/>
  <c r="AD772" i="26"/>
  <c r="AB469" i="26"/>
  <c r="AF469" i="26" s="1"/>
  <c r="AF596" i="26"/>
  <c r="AD433" i="26"/>
  <c r="AD630" i="26"/>
  <c r="AE161" i="26"/>
  <c r="AF161" i="26" s="1"/>
  <c r="Y171" i="24"/>
  <c r="X171" i="24"/>
  <c r="AF597" i="26"/>
  <c r="AG89" i="24"/>
  <c r="AE612" i="26"/>
  <c r="AA128" i="26"/>
  <c r="AE128" i="26" s="1"/>
  <c r="AA64" i="21"/>
  <c r="AB64" i="21" s="1"/>
  <c r="AF35" i="24"/>
  <c r="AF88" i="26"/>
  <c r="AD169" i="26"/>
  <c r="AB918" i="26"/>
  <c r="AF918" i="26" s="1"/>
  <c r="AB421" i="24"/>
  <c r="AD421" i="24" s="1"/>
  <c r="Z399" i="24"/>
  <c r="AA399" i="24" s="1"/>
  <c r="AB35" i="24"/>
  <c r="AD35" i="24" s="1"/>
  <c r="AD907" i="26"/>
  <c r="AB907" i="26"/>
  <c r="AF907" i="26" s="1"/>
  <c r="AA1089" i="26"/>
  <c r="AE1089" i="26" s="1"/>
  <c r="AA212" i="24"/>
  <c r="AF212" i="24" s="1"/>
  <c r="AA884" i="26"/>
  <c r="AB155" i="24"/>
  <c r="AD155" i="24" s="1"/>
  <c r="AF252" i="24"/>
  <c r="AG252" i="24" s="1"/>
  <c r="X272" i="24"/>
  <c r="BK1066" i="19"/>
  <c r="BL1066" i="19"/>
  <c r="BM1066" i="19" s="1"/>
  <c r="AF339" i="24"/>
  <c r="AG339" i="24" s="1"/>
  <c r="X322" i="26"/>
  <c r="Y322" i="26" s="1"/>
  <c r="Y1200" i="26"/>
  <c r="Z362" i="24"/>
  <c r="AG46" i="21"/>
  <c r="AD97" i="26"/>
  <c r="AF97" i="24"/>
  <c r="AG97" i="24" s="1"/>
  <c r="AA216" i="26"/>
  <c r="AE216" i="26" s="1"/>
  <c r="AC49" i="29"/>
  <c r="AF231" i="24"/>
  <c r="AG231" i="24" s="1"/>
  <c r="AA154" i="24"/>
  <c r="AF154" i="24" s="1"/>
  <c r="AA236" i="24"/>
  <c r="Z336" i="24"/>
  <c r="AA336" i="24" s="1"/>
  <c r="Z435" i="24"/>
  <c r="Y284" i="26"/>
  <c r="Z284" i="26" s="1"/>
  <c r="Z311" i="26"/>
  <c r="AA377" i="24"/>
  <c r="BJ1044" i="11"/>
  <c r="BJ1043" i="11" s="1"/>
  <c r="BK1049" i="11"/>
  <c r="Z304" i="24"/>
  <c r="AA47" i="21"/>
  <c r="AB31" i="21"/>
  <c r="X861" i="26"/>
  <c r="Y861" i="26" s="1"/>
  <c r="X984" i="26"/>
  <c r="R112" i="35"/>
  <c r="S112" i="35" s="1"/>
  <c r="E113" i="35"/>
  <c r="U112" i="35"/>
  <c r="Q136" i="35"/>
  <c r="AC15" i="20"/>
  <c r="AC14" i="20" s="1"/>
  <c r="AC9" i="20" s="1"/>
  <c r="E195" i="35"/>
  <c r="R192" i="35"/>
  <c r="S192" i="35" s="1"/>
  <c r="E193" i="35"/>
  <c r="U192" i="35"/>
  <c r="AA680" i="23"/>
  <c r="AA549" i="23"/>
  <c r="AB549" i="23" s="1"/>
  <c r="Z659" i="23"/>
  <c r="Z643" i="23"/>
  <c r="AG612" i="23"/>
  <c r="Z537" i="23"/>
  <c r="Z531" i="23"/>
  <c r="Z500" i="23"/>
  <c r="Z646" i="23"/>
  <c r="AG638" i="23"/>
  <c r="Z576" i="23"/>
  <c r="AG574" i="23"/>
  <c r="AH574" i="23" s="1"/>
  <c r="AI574" i="23" s="1"/>
  <c r="AA652" i="23"/>
  <c r="AA625" i="23"/>
  <c r="AG625" i="23" s="1"/>
  <c r="AA623" i="23"/>
  <c r="AG570" i="23"/>
  <c r="AH570" i="23" s="1"/>
  <c r="AI570" i="23" s="1"/>
  <c r="AG518" i="23"/>
  <c r="Z698" i="23"/>
  <c r="AA698" i="23" s="1"/>
  <c r="Y665" i="23"/>
  <c r="Z665" i="23" s="1"/>
  <c r="AA582" i="23"/>
  <c r="AA498" i="23"/>
  <c r="AB498" i="23" s="1"/>
  <c r="AB477" i="23"/>
  <c r="AC477" i="23" s="1"/>
  <c r="AA458" i="23"/>
  <c r="AB458" i="23" s="1"/>
  <c r="AB180" i="23"/>
  <c r="AG180" i="23"/>
  <c r="Z483" i="23"/>
  <c r="AA432" i="23"/>
  <c r="AB225" i="23"/>
  <c r="AA497" i="23"/>
  <c r="AG497" i="23" s="1"/>
  <c r="AA465" i="23"/>
  <c r="AG465" i="23" s="1"/>
  <c r="Z453" i="23"/>
  <c r="AA453" i="23" s="1"/>
  <c r="AA431" i="23"/>
  <c r="AA367" i="23"/>
  <c r="AG367" i="23" s="1"/>
  <c r="AB249" i="23"/>
  <c r="AA164" i="23"/>
  <c r="AB303" i="23"/>
  <c r="AB287" i="23"/>
  <c r="AB184" i="23"/>
  <c r="AH184" i="23" s="1"/>
  <c r="Y182" i="23"/>
  <c r="Z182" i="23" s="1"/>
  <c r="AA168" i="23"/>
  <c r="AG168" i="23" s="1"/>
  <c r="AA122" i="23"/>
  <c r="AG122" i="23" s="1"/>
  <c r="Y428" i="23"/>
  <c r="Z396" i="23"/>
  <c r="AA396" i="23" s="1"/>
  <c r="AG396" i="23" s="1"/>
  <c r="Y364" i="23"/>
  <c r="Z364" i="23" s="1"/>
  <c r="AA298" i="23"/>
  <c r="AG298" i="23" s="1"/>
  <c r="AG274" i="23"/>
  <c r="AA245" i="23"/>
  <c r="AA213" i="23"/>
  <c r="AB213" i="23" s="1"/>
  <c r="AA135" i="23"/>
  <c r="Z390" i="23"/>
  <c r="Z291" i="23"/>
  <c r="AA291" i="23" s="1"/>
  <c r="AA214" i="23"/>
  <c r="Z165" i="23"/>
  <c r="R509" i="28"/>
  <c r="S509" i="28" s="1"/>
  <c r="E510" i="28"/>
  <c r="U509" i="28"/>
  <c r="Z163" i="23"/>
  <c r="AB106" i="23"/>
  <c r="AC106" i="23" s="1"/>
  <c r="Z30" i="23"/>
  <c r="AA30" i="23" s="1"/>
  <c r="Y185" i="23"/>
  <c r="Z169" i="23"/>
  <c r="Y153" i="23"/>
  <c r="Z153" i="23" s="1"/>
  <c r="AG18" i="23"/>
  <c r="Y132" i="23"/>
  <c r="Z100" i="23"/>
  <c r="AA63" i="23"/>
  <c r="AG63" i="23" s="1"/>
  <c r="W8" i="23"/>
  <c r="L340" i="28"/>
  <c r="M340" i="28" s="1"/>
  <c r="T35" i="28"/>
  <c r="AA19" i="30"/>
  <c r="AB354" i="24"/>
  <c r="AD354" i="24" s="1"/>
  <c r="AB558" i="26"/>
  <c r="AD558" i="26" s="1"/>
  <c r="AC45" i="29"/>
  <c r="AH45" i="29" s="1"/>
  <c r="AE45" i="29"/>
  <c r="AB251" i="26"/>
  <c r="AD251" i="26" s="1"/>
  <c r="AD865" i="26"/>
  <c r="AD415" i="24"/>
  <c r="AE50" i="34"/>
  <c r="AB1109" i="26"/>
  <c r="AF1109" i="26" s="1"/>
  <c r="AB301" i="24"/>
  <c r="AD301" i="24" s="1"/>
  <c r="AD890" i="26"/>
  <c r="AB1090" i="26"/>
  <c r="AD1090" i="26" s="1"/>
  <c r="AE194" i="26"/>
  <c r="AF194" i="26" s="1"/>
  <c r="AB29" i="26"/>
  <c r="AB26" i="26" s="1"/>
  <c r="Z627" i="26"/>
  <c r="AF875" i="26"/>
  <c r="AE783" i="26"/>
  <c r="AF783" i="26" s="1"/>
  <c r="BN1056" i="11"/>
  <c r="BP1056" i="11" s="1"/>
  <c r="AA549" i="26"/>
  <c r="AB549" i="26" s="1"/>
  <c r="AD549" i="26" s="1"/>
  <c r="AF417" i="24"/>
  <c r="AG417" i="24" s="1"/>
  <c r="AB771" i="26"/>
  <c r="AD771" i="26" s="1"/>
  <c r="AA430" i="26"/>
  <c r="AE430" i="26" s="1"/>
  <c r="AE261" i="26"/>
  <c r="AF261" i="26" s="1"/>
  <c r="AB294" i="26"/>
  <c r="AF294" i="26" s="1"/>
  <c r="AE349" i="26"/>
  <c r="AF349" i="26" s="1"/>
  <c r="AD731" i="26"/>
  <c r="AC39" i="34"/>
  <c r="AH39" i="34" s="1"/>
  <c r="AA404" i="26"/>
  <c r="AE404" i="26" s="1"/>
  <c r="X279" i="24"/>
  <c r="Y279" i="24"/>
  <c r="AD885" i="26"/>
  <c r="AD67" i="26"/>
  <c r="AB612" i="26"/>
  <c r="AD612" i="26" s="1"/>
  <c r="AF245" i="26"/>
  <c r="AF466" i="26"/>
  <c r="AG19" i="34"/>
  <c r="AH19" i="34" s="1"/>
  <c r="AA188" i="26"/>
  <c r="AE188" i="26" s="1"/>
  <c r="AA280" i="26"/>
  <c r="AB71" i="24"/>
  <c r="AD71" i="24" s="1"/>
  <c r="AG85" i="24"/>
  <c r="AA590" i="26"/>
  <c r="AB590" i="26" s="1"/>
  <c r="AA905" i="26"/>
  <c r="AB905" i="26" s="1"/>
  <c r="AB807" i="26"/>
  <c r="AD807" i="26" s="1"/>
  <c r="AB802" i="26"/>
  <c r="AD802" i="26" s="1"/>
  <c r="AE906" i="26"/>
  <c r="AF906" i="26" s="1"/>
  <c r="AE448" i="26"/>
  <c r="AF448" i="26" s="1"/>
  <c r="AA869" i="26"/>
  <c r="AB869" i="26" s="1"/>
  <c r="AD869" i="26" s="1"/>
  <c r="Z1034" i="26"/>
  <c r="AB574" i="26"/>
  <c r="AD574" i="26" s="1"/>
  <c r="AB962" i="26"/>
  <c r="AD962" i="26" s="1"/>
  <c r="AB594" i="26"/>
  <c r="AD594" i="26" s="1"/>
  <c r="AA344" i="24"/>
  <c r="AB344" i="24" s="1"/>
  <c r="AD344" i="24" s="1"/>
  <c r="Z22" i="21"/>
  <c r="X190" i="24"/>
  <c r="Y190" i="24" s="1"/>
  <c r="AA275" i="24"/>
  <c r="AF275" i="24" s="1"/>
  <c r="Y384" i="24"/>
  <c r="Y897" i="26"/>
  <c r="Z897" i="26" s="1"/>
  <c r="Y1212" i="26"/>
  <c r="AB381" i="26"/>
  <c r="AD381" i="26" s="1"/>
  <c r="AB103" i="24"/>
  <c r="AD103" i="24" s="1"/>
  <c r="AB209" i="26"/>
  <c r="AD209" i="26" s="1"/>
  <c r="AA950" i="26"/>
  <c r="AB413" i="26"/>
  <c r="AD413" i="26" s="1"/>
  <c r="AB1087" i="26"/>
  <c r="AF1087" i="26" s="1"/>
  <c r="AF316" i="24"/>
  <c r="AG316" i="24" s="1"/>
  <c r="X108" i="24"/>
  <c r="Y108" i="24" s="1"/>
  <c r="X164" i="24"/>
  <c r="Y164" i="24" s="1"/>
  <c r="X189" i="24"/>
  <c r="Y189" i="24"/>
  <c r="Z439" i="24"/>
  <c r="Z296" i="26"/>
  <c r="Z368" i="26"/>
  <c r="Y609" i="26"/>
  <c r="AD327" i="24"/>
  <c r="AF54" i="24"/>
  <c r="X184" i="24"/>
  <c r="X110" i="26"/>
  <c r="Y110" i="26" s="1"/>
  <c r="Z472" i="26"/>
  <c r="E366" i="35"/>
  <c r="R365" i="35"/>
  <c r="S365" i="35" s="1"/>
  <c r="U365" i="35"/>
  <c r="V505" i="35"/>
  <c r="O506" i="35" s="1"/>
  <c r="P506" i="35" s="1"/>
  <c r="T505" i="35"/>
  <c r="Z816" i="23"/>
  <c r="AA816" i="23" s="1"/>
  <c r="AI729" i="23"/>
  <c r="AE715" i="23"/>
  <c r="AA688" i="23"/>
  <c r="Z633" i="23"/>
  <c r="AA633" i="23" s="1"/>
  <c r="AB462" i="23"/>
  <c r="AG462" i="23"/>
  <c r="Z670" i="23"/>
  <c r="Z627" i="23"/>
  <c r="Z421" i="23"/>
  <c r="Z555" i="23"/>
  <c r="AA539" i="23"/>
  <c r="AA501" i="23"/>
  <c r="Y681" i="23"/>
  <c r="Z605" i="23"/>
  <c r="AA568" i="23"/>
  <c r="AG568" i="23" s="1"/>
  <c r="Z508" i="23"/>
  <c r="AG438" i="23"/>
  <c r="AH438" i="23" s="1"/>
  <c r="Z251" i="23"/>
  <c r="AA457" i="23"/>
  <c r="Y445" i="23"/>
  <c r="Z445" i="23" s="1"/>
  <c r="AE423" i="23"/>
  <c r="Z415" i="23"/>
  <c r="AB391" i="23"/>
  <c r="AC391" i="23" s="1"/>
  <c r="AA346" i="23"/>
  <c r="AA258" i="23"/>
  <c r="AB258" i="23" s="1"/>
  <c r="AB456" i="23"/>
  <c r="AH456" i="23" s="1"/>
  <c r="Z401" i="23"/>
  <c r="Z369" i="23"/>
  <c r="AA369" i="23" s="1"/>
  <c r="AB357" i="23"/>
  <c r="AC357" i="23" s="1"/>
  <c r="AA209" i="23"/>
  <c r="AG209" i="23" s="1"/>
  <c r="Z281" i="23"/>
  <c r="Z242" i="23"/>
  <c r="AB175" i="23"/>
  <c r="AA77" i="23"/>
  <c r="Y334" i="23"/>
  <c r="AB290" i="23"/>
  <c r="AC290" i="23" s="1"/>
  <c r="AB205" i="23"/>
  <c r="AC205" i="23" s="1"/>
  <c r="AA56" i="23"/>
  <c r="AA265" i="23"/>
  <c r="AG265" i="23"/>
  <c r="Z238" i="23"/>
  <c r="AA190" i="23"/>
  <c r="AG190" i="23" s="1"/>
  <c r="AG119" i="23"/>
  <c r="AC22" i="23"/>
  <c r="AE22" i="23" s="1"/>
  <c r="Y187" i="23"/>
  <c r="Z187" i="23" s="1"/>
  <c r="AB119" i="23"/>
  <c r="Z109" i="23"/>
  <c r="Y145" i="23"/>
  <c r="AG129" i="23"/>
  <c r="AH129" i="23" s="1"/>
  <c r="Z124" i="23"/>
  <c r="Y92" i="23"/>
  <c r="Z92" i="23" s="1"/>
  <c r="AC59" i="23"/>
  <c r="AE59" i="23" s="1"/>
  <c r="AA19" i="23"/>
  <c r="AB19" i="23" s="1"/>
  <c r="AC19" i="23" s="1"/>
  <c r="AA55" i="23"/>
  <c r="T505" i="28"/>
  <c r="V505" i="28"/>
  <c r="O506" i="28" s="1"/>
  <c r="P506" i="28" s="1"/>
  <c r="L387" i="28"/>
  <c r="M387" i="28" s="1"/>
  <c r="T188" i="28"/>
  <c r="V188" i="28"/>
  <c r="O189" i="28" s="1"/>
  <c r="P189" i="28" s="1"/>
  <c r="R220" i="28"/>
  <c r="S220" i="28" s="1"/>
  <c r="E221" i="28"/>
  <c r="U220" i="28"/>
  <c r="AA46" i="30"/>
  <c r="T8" i="28"/>
  <c r="AC20" i="30"/>
  <c r="AD20" i="30" s="1"/>
  <c r="AA30" i="30"/>
  <c r="AF1058" i="26"/>
  <c r="AB541" i="26"/>
  <c r="AF541" i="26" s="1"/>
  <c r="AB266" i="26"/>
  <c r="AD266" i="26" s="1"/>
  <c r="AG41" i="24"/>
  <c r="AB456" i="24"/>
  <c r="AD456" i="24" s="1"/>
  <c r="Z40" i="34"/>
  <c r="AB901" i="26"/>
  <c r="AD901" i="26" s="1"/>
  <c r="AB42" i="34"/>
  <c r="AC42" i="34" s="1"/>
  <c r="AG520" i="23"/>
  <c r="AG542" i="23"/>
  <c r="AB551" i="23"/>
  <c r="AG303" i="23"/>
  <c r="AH303" i="23" s="1"/>
  <c r="AG197" i="23"/>
  <c r="AC23" i="23"/>
  <c r="AE23" i="23" s="1"/>
  <c r="AB51" i="23"/>
  <c r="AC51" i="23" s="1"/>
  <c r="AE51" i="23" s="1"/>
  <c r="AB44" i="30"/>
  <c r="AC44" i="30" s="1"/>
  <c r="AE999" i="26"/>
  <c r="AF999" i="26" s="1"/>
  <c r="AG298" i="24"/>
  <c r="AE620" i="26"/>
  <c r="AF620" i="26" s="1"/>
  <c r="AD866" i="26"/>
  <c r="AB184" i="26"/>
  <c r="AD184" i="26" s="1"/>
  <c r="AB43" i="34"/>
  <c r="AE377" i="26"/>
  <c r="AF377" i="26" s="1"/>
  <c r="AG692" i="23"/>
  <c r="AH692" i="23" s="1"/>
  <c r="AB442" i="23"/>
  <c r="AG258" i="23"/>
  <c r="AH258" i="23" s="1"/>
  <c r="Y285" i="23"/>
  <c r="AG22" i="23"/>
  <c r="AH22" i="23" s="1"/>
  <c r="L459" i="28"/>
  <c r="M459" i="28" s="1"/>
  <c r="L110" i="28"/>
  <c r="M110" i="28" s="1"/>
  <c r="L293" i="28"/>
  <c r="M293" i="28" s="1"/>
  <c r="AB34" i="34"/>
  <c r="AC34" i="34" s="1"/>
  <c r="AF1033" i="26"/>
  <c r="AA200" i="24"/>
  <c r="AB200" i="24" s="1"/>
  <c r="AE724" i="26"/>
  <c r="AF724" i="26" s="1"/>
  <c r="AC25" i="29"/>
  <c r="AE25" i="29" s="1"/>
  <c r="AE334" i="26"/>
  <c r="AB205" i="24"/>
  <c r="AD205" i="24" s="1"/>
  <c r="AA748" i="26"/>
  <c r="AB748" i="26" s="1"/>
  <c r="BM1100" i="11"/>
  <c r="BN1100" i="11" s="1"/>
  <c r="BP1100" i="11" s="1"/>
  <c r="AG648" i="23"/>
  <c r="AG589" i="23"/>
  <c r="AH589" i="23" s="1"/>
  <c r="AA302" i="23"/>
  <c r="AG302" i="23" s="1"/>
  <c r="Y273" i="23"/>
  <c r="AE69" i="34"/>
  <c r="AF677" i="26"/>
  <c r="AB402" i="26"/>
  <c r="AD402" i="26" s="1"/>
  <c r="AE772" i="26"/>
  <c r="AF772" i="26" s="1"/>
  <c r="AG352" i="24"/>
  <c r="AA139" i="26"/>
  <c r="AE139" i="26" s="1"/>
  <c r="AF407" i="26"/>
  <c r="AF152" i="26"/>
  <c r="AF210" i="26"/>
  <c r="AC64" i="34"/>
  <c r="AE64" i="34" s="1"/>
  <c r="L60" i="35"/>
  <c r="M60" i="35" s="1"/>
  <c r="AA637" i="23"/>
  <c r="AB637" i="23" s="1"/>
  <c r="AG391" i="23"/>
  <c r="AH391" i="23" s="1"/>
  <c r="AA363" i="23"/>
  <c r="Z300" i="23"/>
  <c r="AA300" i="23" s="1"/>
  <c r="AA93" i="23"/>
  <c r="AG93" i="23" s="1"/>
  <c r="AG262" i="23"/>
  <c r="AA99" i="23"/>
  <c r="AG99" i="23" s="1"/>
  <c r="AG16" i="23"/>
  <c r="AH16" i="23" s="1"/>
  <c r="AF333" i="26"/>
  <c r="AA473" i="26"/>
  <c r="AB447" i="26"/>
  <c r="AG104" i="24"/>
  <c r="AB564" i="26"/>
  <c r="AF850" i="26"/>
  <c r="AA428" i="24"/>
  <c r="AB428" i="24" s="1"/>
  <c r="AA668" i="26"/>
  <c r="AD913" i="26"/>
  <c r="AB913" i="26"/>
  <c r="AB693" i="26"/>
  <c r="AD258" i="26"/>
  <c r="AE258" i="26"/>
  <c r="AF258" i="26" s="1"/>
  <c r="AD397" i="24"/>
  <c r="AG43" i="24"/>
  <c r="AB128" i="26"/>
  <c r="AD128" i="26" s="1"/>
  <c r="AF172" i="26"/>
  <c r="AB420" i="24"/>
  <c r="AF264" i="26"/>
  <c r="AD544" i="26"/>
  <c r="AG288" i="24"/>
  <c r="AB811" i="26"/>
  <c r="AD811" i="26" s="1"/>
  <c r="AB588" i="26"/>
  <c r="AD588" i="26" s="1"/>
  <c r="Z69" i="24"/>
  <c r="AE728" i="26"/>
  <c r="AB824" i="26"/>
  <c r="AD824" i="26" s="1"/>
  <c r="AB363" i="24"/>
  <c r="AF316" i="26"/>
  <c r="Z130" i="24"/>
  <c r="AA130" i="24" s="1"/>
  <c r="AH38" i="21"/>
  <c r="AB1029" i="26"/>
  <c r="AF780" i="26"/>
  <c r="X172" i="24"/>
  <c r="Y172" i="24" s="1"/>
  <c r="Z263" i="24"/>
  <c r="AA263" i="24" s="1"/>
  <c r="AB450" i="24"/>
  <c r="AD450" i="24" s="1"/>
  <c r="X174" i="26"/>
  <c r="Z619" i="26"/>
  <c r="AB842" i="26"/>
  <c r="AD842" i="26" s="1"/>
  <c r="AB446" i="24"/>
  <c r="AB553" i="26"/>
  <c r="AF553" i="26" s="1"/>
  <c r="X86" i="24"/>
  <c r="Y86" i="24"/>
  <c r="Z400" i="24"/>
  <c r="AA283" i="26"/>
  <c r="Z592" i="26"/>
  <c r="AA592" i="26" s="1"/>
  <c r="AG12" i="29"/>
  <c r="Z818" i="23"/>
  <c r="T362" i="35"/>
  <c r="V362" i="35"/>
  <c r="O363" i="35" s="1"/>
  <c r="P363" i="35" s="1"/>
  <c r="V240" i="35"/>
  <c r="O241" i="35" s="1"/>
  <c r="P241" i="35" s="1"/>
  <c r="T240" i="35"/>
  <c r="AC692" i="23"/>
  <c r="AB564" i="23"/>
  <c r="AB562" i="23"/>
  <c r="AC562" i="23" s="1"/>
  <c r="AB678" i="23"/>
  <c r="AA675" i="23"/>
  <c r="Z655" i="23"/>
  <c r="AA655" i="23" s="1"/>
  <c r="Z647" i="23"/>
  <c r="AA647" i="23" s="1"/>
  <c r="AB647" i="23" s="1"/>
  <c r="AA639" i="23"/>
  <c r="AC587" i="23"/>
  <c r="AE587" i="23" s="1"/>
  <c r="AB545" i="23"/>
  <c r="AA353" i="23"/>
  <c r="AB294" i="23"/>
  <c r="AC294" i="23" s="1"/>
  <c r="AA475" i="23"/>
  <c r="Z411" i="23"/>
  <c r="AA355" i="23"/>
  <c r="Z280" i="23"/>
  <c r="AB424" i="23"/>
  <c r="AC375" i="23"/>
  <c r="AE375" i="23" s="1"/>
  <c r="AA166" i="23"/>
  <c r="AG166" i="23" s="1"/>
  <c r="Z284" i="23"/>
  <c r="AA284" i="23" s="1"/>
  <c r="AA282" i="23"/>
  <c r="AA142" i="23"/>
  <c r="AB142" i="23" s="1"/>
  <c r="AA374" i="23"/>
  <c r="Z230" i="23"/>
  <c r="AA103" i="23"/>
  <c r="AA181" i="23"/>
  <c r="AC170" i="23"/>
  <c r="Z269" i="23"/>
  <c r="Z179" i="23"/>
  <c r="AC24" i="23"/>
  <c r="AE24" i="23" s="1"/>
  <c r="AC129" i="23"/>
  <c r="AE129" i="23" s="1"/>
  <c r="AA88" i="23"/>
  <c r="AB88" i="23" s="1"/>
  <c r="AC88" i="23" s="1"/>
  <c r="Z72" i="23"/>
  <c r="Z62" i="23"/>
  <c r="Z134" i="23"/>
  <c r="AA102" i="23"/>
  <c r="AA68" i="23"/>
  <c r="L432" i="28"/>
  <c r="M432" i="28" s="1"/>
  <c r="E368" i="28"/>
  <c r="R367" i="28"/>
  <c r="S367" i="28" s="1"/>
  <c r="U367" i="28"/>
  <c r="E169" i="28"/>
  <c r="R168" i="28"/>
  <c r="S168" i="28" s="1"/>
  <c r="U168" i="28"/>
  <c r="R138" i="28"/>
  <c r="S138" i="28" s="1"/>
  <c r="E139" i="28"/>
  <c r="U138" i="28"/>
  <c r="AI20" i="30"/>
  <c r="AD688" i="26"/>
  <c r="AB451" i="24"/>
  <c r="AD451" i="24" s="1"/>
  <c r="AD410" i="24"/>
  <c r="AB1085" i="26"/>
  <c r="AD1085" i="26" s="1"/>
  <c r="Z196" i="24"/>
  <c r="AA196" i="24" s="1"/>
  <c r="AD863" i="26"/>
  <c r="AF437" i="24"/>
  <c r="AG437" i="24" s="1"/>
  <c r="AF613" i="26"/>
  <c r="AB157" i="26"/>
  <c r="AF157" i="26" s="1"/>
  <c r="AE549" i="26"/>
  <c r="AD233" i="26"/>
  <c r="AE233" i="26"/>
  <c r="AF233" i="26" s="1"/>
  <c r="AE211" i="26"/>
  <c r="AB196" i="26"/>
  <c r="AF196" i="26" s="1"/>
  <c r="AE910" i="26"/>
  <c r="AF910" i="26" s="1"/>
  <c r="AF1104" i="26"/>
  <c r="AB51" i="34"/>
  <c r="AE913" i="26"/>
  <c r="AF913" i="26" s="1"/>
  <c r="AD693" i="26"/>
  <c r="AB12" i="21"/>
  <c r="AB919" i="26"/>
  <c r="AD919" i="26" s="1"/>
  <c r="AE756" i="26"/>
  <c r="AF756" i="26" s="1"/>
  <c r="AE19" i="34"/>
  <c r="AA963" i="26"/>
  <c r="AB963" i="26" s="1"/>
  <c r="AD963" i="26" s="1"/>
  <c r="AE237" i="26"/>
  <c r="AA540" i="26"/>
  <c r="AF73" i="26"/>
  <c r="AF413" i="26"/>
  <c r="AB141" i="26"/>
  <c r="AD141" i="26" s="1"/>
  <c r="AA140" i="26"/>
  <c r="AE140" i="26" s="1"/>
  <c r="AA687" i="26"/>
  <c r="AB687" i="26" s="1"/>
  <c r="AH64" i="34"/>
  <c r="X312" i="26"/>
  <c r="Y312" i="26" s="1"/>
  <c r="W49" i="26"/>
  <c r="W10" i="26" s="1"/>
  <c r="Z60" i="26"/>
  <c r="Z379" i="26"/>
  <c r="AB621" i="26"/>
  <c r="AD318" i="26"/>
  <c r="BL1096" i="11"/>
  <c r="BK1096" i="11"/>
  <c r="Z110" i="24"/>
  <c r="AA331" i="24"/>
  <c r="Z65" i="26"/>
  <c r="AA65" i="26" s="1"/>
  <c r="AE65" i="26" s="1"/>
  <c r="X166" i="26"/>
  <c r="Y166" i="26" s="1"/>
  <c r="AA274" i="26"/>
  <c r="Z628" i="26"/>
  <c r="Z1032" i="26"/>
  <c r="BK1058" i="11"/>
  <c r="BL1058" i="11" s="1"/>
  <c r="AA78" i="24"/>
  <c r="Z191" i="24"/>
  <c r="X435" i="26"/>
  <c r="Y435" i="26" s="1"/>
  <c r="Z642" i="26"/>
  <c r="X841" i="26"/>
  <c r="Y841" i="26" s="1"/>
  <c r="X1211" i="26"/>
  <c r="Y1211" i="26" s="1"/>
  <c r="L137" i="35"/>
  <c r="M137" i="35" s="1"/>
  <c r="AI709" i="23"/>
  <c r="AB617" i="23"/>
  <c r="AG611" i="23"/>
  <c r="AB611" i="23"/>
  <c r="AB592" i="23"/>
  <c r="AA514" i="23"/>
  <c r="AB514" i="23" s="1"/>
  <c r="AC634" i="23"/>
  <c r="AB435" i="23"/>
  <c r="AC435" i="23" s="1"/>
  <c r="AG551" i="23"/>
  <c r="AH551" i="23" s="1"/>
  <c r="AB443" i="23"/>
  <c r="AA523" i="23"/>
  <c r="AB341" i="23"/>
  <c r="AB460" i="23"/>
  <c r="AC460" i="23" s="1"/>
  <c r="AA450" i="23"/>
  <c r="AA378" i="23"/>
  <c r="AA404" i="23"/>
  <c r="AG404" i="23" s="1"/>
  <c r="AA348" i="23"/>
  <c r="AC221" i="23"/>
  <c r="AA430" i="23"/>
  <c r="AG430" i="23" s="1"/>
  <c r="Z398" i="23"/>
  <c r="AA335" i="23"/>
  <c r="AB335" i="23" s="1"/>
  <c r="AI322" i="23"/>
  <c r="Z293" i="23"/>
  <c r="AA222" i="23"/>
  <c r="AB146" i="23"/>
  <c r="AA256" i="23"/>
  <c r="AG256" i="23" s="1"/>
  <c r="AA240" i="23"/>
  <c r="AA232" i="23"/>
  <c r="AA224" i="23"/>
  <c r="AA208" i="23"/>
  <c r="AA192" i="23"/>
  <c r="AG192" i="23" s="1"/>
  <c r="AB178" i="23"/>
  <c r="AC178" i="23" s="1"/>
  <c r="Z261" i="23"/>
  <c r="Z171" i="23"/>
  <c r="Z84" i="23"/>
  <c r="AA50" i="23"/>
  <c r="R342" i="28"/>
  <c r="S342" i="28" s="1"/>
  <c r="E343" i="28"/>
  <c r="U342" i="28"/>
  <c r="Q60" i="28"/>
  <c r="AA28" i="30"/>
  <c r="AB22" i="30"/>
  <c r="AC12" i="30"/>
  <c r="AA1113" i="26"/>
  <c r="AB1113" i="26" s="1"/>
  <c r="AB13" i="21"/>
  <c r="AC13" i="21" s="1"/>
  <c r="Z465" i="26"/>
  <c r="AB109" i="26"/>
  <c r="AF109" i="26" s="1"/>
  <c r="AG376" i="24"/>
  <c r="AA434" i="24"/>
  <c r="AB434" i="24" s="1"/>
  <c r="AD727" i="26"/>
  <c r="AB944" i="26"/>
  <c r="AD944" i="26" s="1"/>
  <c r="AE364" i="26"/>
  <c r="AF364" i="26" s="1"/>
  <c r="AA348" i="26"/>
  <c r="AB348" i="26" s="1"/>
  <c r="AA208" i="24"/>
  <c r="AB208" i="24" s="1"/>
  <c r="AD208" i="24" s="1"/>
  <c r="AB19" i="26"/>
  <c r="AD19" i="26" s="1"/>
  <c r="AB133" i="26"/>
  <c r="AC12" i="34"/>
  <c r="Z646" i="26"/>
  <c r="AA646" i="26" s="1"/>
  <c r="Z422" i="26"/>
  <c r="AB686" i="26"/>
  <c r="AD686" i="26" s="1"/>
  <c r="AA589" i="26"/>
  <c r="AB589" i="26" s="1"/>
  <c r="AD918" i="26"/>
  <c r="AA428" i="26"/>
  <c r="AE428" i="26" s="1"/>
  <c r="AD288" i="24"/>
  <c r="AA959" i="26"/>
  <c r="AB959" i="26" s="1"/>
  <c r="AE544" i="26"/>
  <c r="AF544" i="26" s="1"/>
  <c r="AA904" i="26"/>
  <c r="AB904" i="26" s="1"/>
  <c r="AD80" i="26"/>
  <c r="Z639" i="26"/>
  <c r="AA639" i="26" s="1"/>
  <c r="AE639" i="26" s="1"/>
  <c r="BP1060" i="11"/>
  <c r="AB388" i="26"/>
  <c r="X607" i="26"/>
  <c r="Y607" i="26" s="1"/>
  <c r="Z427" i="24"/>
  <c r="W1197" i="26"/>
  <c r="AF581" i="26"/>
  <c r="AD97" i="24"/>
  <c r="AD739" i="26"/>
  <c r="Z131" i="24"/>
  <c r="AA131" i="24" s="1"/>
  <c r="X217" i="26"/>
  <c r="Y217" i="26"/>
  <c r="X347" i="26"/>
  <c r="Y347" i="26" s="1"/>
  <c r="Y480" i="26"/>
  <c r="AB605" i="26"/>
  <c r="AD605" i="26" s="1"/>
  <c r="Z123" i="24"/>
  <c r="AA228" i="24"/>
  <c r="Z335" i="24"/>
  <c r="Z1036" i="26"/>
  <c r="AC31" i="21"/>
  <c r="Q189" i="35"/>
  <c r="R508" i="35"/>
  <c r="S508" i="35" s="1"/>
  <c r="E509" i="35"/>
  <c r="U508" i="35"/>
  <c r="V385" i="35"/>
  <c r="O386" i="35" s="1"/>
  <c r="P386" i="35" s="1"/>
  <c r="T385" i="35"/>
  <c r="L110" i="35"/>
  <c r="M110" i="35" s="1"/>
  <c r="AH715" i="23"/>
  <c r="AI715" i="23" s="1"/>
  <c r="AA659" i="23"/>
  <c r="AA643" i="23"/>
  <c r="AG548" i="23"/>
  <c r="AH548" i="23" s="1"/>
  <c r="Z677" i="23"/>
  <c r="AA677" i="23" s="1"/>
  <c r="Z494" i="23"/>
  <c r="AA480" i="23"/>
  <c r="AB480" i="23" s="1"/>
  <c r="AA699" i="23"/>
  <c r="AB699" i="23" s="1"/>
  <c r="AC699" i="23" s="1"/>
  <c r="Z683" i="23"/>
  <c r="AA667" i="23"/>
  <c r="AA644" i="23"/>
  <c r="AB644" i="23" s="1"/>
  <c r="AG588" i="23"/>
  <c r="AA451" i="23"/>
  <c r="Z583" i="23"/>
  <c r="AG496" i="23"/>
  <c r="AA470" i="23"/>
  <c r="AB470" i="23" s="1"/>
  <c r="AA474" i="23"/>
  <c r="AB474" i="23" s="1"/>
  <c r="AB436" i="23"/>
  <c r="AC436" i="23" s="1"/>
  <c r="AB350" i="23"/>
  <c r="AC350" i="23" s="1"/>
  <c r="AG350" i="23"/>
  <c r="AB219" i="23"/>
  <c r="AC219" i="23" s="1"/>
  <c r="AG219" i="23"/>
  <c r="Z383" i="23"/>
  <c r="AA383" i="23" s="1"/>
  <c r="AB359" i="23"/>
  <c r="AA143" i="23"/>
  <c r="AB497" i="23"/>
  <c r="AB465" i="23"/>
  <c r="AA429" i="23"/>
  <c r="AA365" i="23"/>
  <c r="AG365" i="23" s="1"/>
  <c r="AC249" i="23"/>
  <c r="Z519" i="23"/>
  <c r="AA503" i="23"/>
  <c r="AG503" i="23" s="1"/>
  <c r="AA471" i="23"/>
  <c r="AB363" i="23"/>
  <c r="AB354" i="23"/>
  <c r="AC354" i="23" s="1"/>
  <c r="AA370" i="23"/>
  <c r="AA295" i="23"/>
  <c r="AB295" i="23" s="1"/>
  <c r="AA279" i="23"/>
  <c r="Z218" i="23"/>
  <c r="Z152" i="23"/>
  <c r="AA152" i="23" s="1"/>
  <c r="Z127" i="23"/>
  <c r="AB247" i="23"/>
  <c r="AB215" i="23"/>
  <c r="AB172" i="23"/>
  <c r="AG172" i="23"/>
  <c r="AG135" i="23"/>
  <c r="AA283" i="23"/>
  <c r="AG283" i="23" s="1"/>
  <c r="Z246" i="23"/>
  <c r="AA246" i="23" s="1"/>
  <c r="Z111" i="23"/>
  <c r="AA111" i="23" s="1"/>
  <c r="AA186" i="23"/>
  <c r="AA89" i="23"/>
  <c r="AA163" i="23"/>
  <c r="AA85" i="23"/>
  <c r="AB53" i="23"/>
  <c r="AG24" i="23"/>
  <c r="AH24" i="23" s="1"/>
  <c r="Z80" i="23"/>
  <c r="AA118" i="23"/>
  <c r="Z75" i="23"/>
  <c r="AA75" i="23" s="1"/>
  <c r="AA14" i="23"/>
  <c r="AG14" i="23" s="1"/>
  <c r="Z120" i="23"/>
  <c r="AE70" i="23"/>
  <c r="Z15" i="23"/>
  <c r="Z11" i="23" s="1"/>
  <c r="Q162" i="28"/>
  <c r="G61" i="28"/>
  <c r="N60" i="28"/>
  <c r="I60" i="28"/>
  <c r="AD43" i="30"/>
  <c r="AF43" i="30" s="1"/>
  <c r="AC25" i="30"/>
  <c r="AD25" i="30" s="1"/>
  <c r="AF25" i="30" s="1"/>
  <c r="AH25" i="30"/>
  <c r="AF815" i="26"/>
  <c r="AB662" i="26"/>
  <c r="AD662" i="26" s="1"/>
  <c r="AB229" i="24"/>
  <c r="AD229" i="24" s="1"/>
  <c r="AB321" i="24"/>
  <c r="AG321" i="24" s="1"/>
  <c r="AF354" i="24"/>
  <c r="AG354" i="24" s="1"/>
  <c r="AD1035" i="26"/>
  <c r="AD949" i="26"/>
  <c r="AB1018" i="26"/>
  <c r="AF1018" i="26" s="1"/>
  <c r="AB713" i="26"/>
  <c r="AD713" i="26" s="1"/>
  <c r="AA487" i="26"/>
  <c r="AB487" i="26" s="1"/>
  <c r="AD968" i="26"/>
  <c r="AA432" i="24"/>
  <c r="AB432" i="24" s="1"/>
  <c r="AD432" i="24" s="1"/>
  <c r="AE890" i="26"/>
  <c r="AF890" i="26" s="1"/>
  <c r="AD194" i="26"/>
  <c r="AE402" i="26"/>
  <c r="AF402" i="26" s="1"/>
  <c r="AA1080" i="26"/>
  <c r="AB1080" i="26" s="1"/>
  <c r="AF259" i="26"/>
  <c r="AA369" i="26"/>
  <c r="AE369" i="26" s="1"/>
  <c r="AD333" i="26"/>
  <c r="AA481" i="26"/>
  <c r="AB481" i="26" s="1"/>
  <c r="AD927" i="26"/>
  <c r="AA883" i="26"/>
  <c r="AB883" i="26" s="1"/>
  <c r="AE447" i="26"/>
  <c r="AD620" i="26"/>
  <c r="AB23" i="29"/>
  <c r="AE20" i="29"/>
  <c r="AC32" i="21"/>
  <c r="AA32" i="21"/>
  <c r="AB32" i="21" s="1"/>
  <c r="AE32" i="21"/>
  <c r="AF71" i="26"/>
  <c r="AE133" i="26"/>
  <c r="AF576" i="26"/>
  <c r="AB334" i="26"/>
  <c r="AD334" i="26" s="1"/>
  <c r="AG64" i="21"/>
  <c r="AB786" i="26"/>
  <c r="AD786" i="26" s="1"/>
  <c r="AF147" i="26"/>
  <c r="AB71" i="34"/>
  <c r="Z717" i="26"/>
  <c r="AA717" i="26" s="1"/>
  <c r="AE807" i="26"/>
  <c r="AF807" i="26" s="1"/>
  <c r="AF761" i="26"/>
  <c r="AF305" i="26"/>
  <c r="AD681" i="26"/>
  <c r="AA524" i="26"/>
  <c r="AE524" i="26" s="1"/>
  <c r="AB557" i="26"/>
  <c r="AF557" i="26" s="1"/>
  <c r="Z556" i="26"/>
  <c r="AA862" i="26"/>
  <c r="AE862" i="26" s="1"/>
  <c r="BM1046" i="19"/>
  <c r="AA947" i="26"/>
  <c r="AE947" i="26" s="1"/>
  <c r="AF344" i="24"/>
  <c r="Z62" i="24"/>
  <c r="X87" i="26"/>
  <c r="Z455" i="26"/>
  <c r="Z258" i="24"/>
  <c r="AD192" i="26"/>
  <c r="AE96" i="26"/>
  <c r="AF96" i="26" s="1"/>
  <c r="AA129" i="26"/>
  <c r="AB129" i="26" s="1"/>
  <c r="AD871" i="26"/>
  <c r="AA412" i="24"/>
  <c r="X107" i="26"/>
  <c r="BK1047" i="19"/>
  <c r="BJ1044" i="19"/>
  <c r="BJ1043" i="19" s="1"/>
  <c r="AA340" i="24"/>
  <c r="AB340" i="24" s="1"/>
  <c r="AD340" i="24" s="1"/>
  <c r="AA472" i="26"/>
  <c r="X563" i="26"/>
  <c r="Y563" i="26" s="1"/>
  <c r="W538" i="26"/>
  <c r="X870" i="26"/>
  <c r="Y870" i="26" s="1"/>
  <c r="AA52" i="29"/>
  <c r="AB52" i="29" s="1"/>
  <c r="AG52" i="29" s="1"/>
  <c r="E462" i="35"/>
  <c r="R461" i="35"/>
  <c r="S461" i="35" s="1"/>
  <c r="U461" i="35"/>
  <c r="Q458" i="35"/>
  <c r="L506" i="35"/>
  <c r="M506" i="35" s="1"/>
  <c r="Q162" i="35"/>
  <c r="AI705" i="23"/>
  <c r="AA658" i="23"/>
  <c r="AB658" i="23" s="1"/>
  <c r="Z642" i="23"/>
  <c r="Z565" i="23"/>
  <c r="AA565" i="23" s="1"/>
  <c r="Z559" i="23"/>
  <c r="AA559" i="23" s="1"/>
  <c r="AA543" i="23"/>
  <c r="AB543" i="23" s="1"/>
  <c r="AA389" i="23"/>
  <c r="AG389" i="23" s="1"/>
  <c r="Z556" i="23"/>
  <c r="AA486" i="23"/>
  <c r="AB486" i="23" s="1"/>
  <c r="AA632" i="23"/>
  <c r="AB632" i="23" s="1"/>
  <c r="Z536" i="23"/>
  <c r="Z472" i="23"/>
  <c r="Z466" i="23"/>
  <c r="AA437" i="23"/>
  <c r="AG437" i="23" s="1"/>
  <c r="Z409" i="23"/>
  <c r="Z507" i="23"/>
  <c r="AA449" i="23"/>
  <c r="Z459" i="23"/>
  <c r="AA358" i="23"/>
  <c r="AB217" i="23"/>
  <c r="AC217" i="23" s="1"/>
  <c r="AB461" i="23"/>
  <c r="AC461" i="23" s="1"/>
  <c r="AA439" i="23"/>
  <c r="AG439" i="23" s="1"/>
  <c r="AA195" i="23"/>
  <c r="AA394" i="23"/>
  <c r="AA281" i="23"/>
  <c r="Z137" i="23"/>
  <c r="AA137" i="23" s="1"/>
  <c r="Z388" i="23"/>
  <c r="AA414" i="23"/>
  <c r="AG414" i="23" s="1"/>
  <c r="Z382" i="23"/>
  <c r="AA238" i="23"/>
  <c r="AA183" i="23"/>
  <c r="AG183" i="23" s="1"/>
  <c r="Z167" i="23"/>
  <c r="Z158" i="23"/>
  <c r="AB244" i="23"/>
  <c r="AC244" i="23" s="1"/>
  <c r="AE244" i="23" s="1"/>
  <c r="AB228" i="23"/>
  <c r="AC228" i="23" s="1"/>
  <c r="AE228" i="23" s="1"/>
  <c r="AB212" i="23"/>
  <c r="AC212" i="23" s="1"/>
  <c r="AE212" i="23" s="1"/>
  <c r="AB196" i="23"/>
  <c r="AC196" i="23" s="1"/>
  <c r="AE196" i="23" s="1"/>
  <c r="Z155" i="23"/>
  <c r="AA155" i="23" s="1"/>
  <c r="AB115" i="23"/>
  <c r="Z267" i="23"/>
  <c r="AA267" i="23" s="1"/>
  <c r="AA76" i="23"/>
  <c r="AB76" i="23" s="1"/>
  <c r="AC16" i="23"/>
  <c r="AE16" i="23" s="1"/>
  <c r="Z71" i="23"/>
  <c r="AB65" i="23"/>
  <c r="AC65" i="23" s="1"/>
  <c r="AI40" i="23"/>
  <c r="AA21" i="23"/>
  <c r="AB21" i="23" s="1"/>
  <c r="Z112" i="23"/>
  <c r="AA74" i="23"/>
  <c r="AA20" i="23"/>
  <c r="AG20" i="23" s="1"/>
  <c r="AB47" i="30"/>
  <c r="AA42" i="30"/>
  <c r="AB28" i="30"/>
  <c r="AC28" i="30" s="1"/>
  <c r="AB331" i="26"/>
  <c r="AD331" i="26" s="1"/>
  <c r="AG322" i="24"/>
  <c r="AE727" i="26"/>
  <c r="AF727" i="26" s="1"/>
  <c r="AE433" i="26"/>
  <c r="AF433" i="26" s="1"/>
  <c r="AA454" i="24"/>
  <c r="AB356" i="26"/>
  <c r="AD356" i="26" s="1"/>
  <c r="AA163" i="24"/>
  <c r="AB163" i="24" s="1"/>
  <c r="AG652" i="23"/>
  <c r="AG498" i="23"/>
  <c r="AG424" i="23"/>
  <c r="AH424" i="23" s="1"/>
  <c r="Z289" i="23"/>
  <c r="AG188" i="23"/>
  <c r="AH188" i="23" s="1"/>
  <c r="AG186" i="23"/>
  <c r="AG240" i="23"/>
  <c r="V408" i="28"/>
  <c r="O409" i="28" s="1"/>
  <c r="P409" i="28" s="1"/>
  <c r="T408" i="28"/>
  <c r="AD1018" i="26"/>
  <c r="AD461" i="26"/>
  <c r="AE686" i="26"/>
  <c r="AF686" i="26" s="1"/>
  <c r="AE700" i="26"/>
  <c r="AF700" i="26" s="1"/>
  <c r="AD53" i="26"/>
  <c r="AF339" i="26"/>
  <c r="AC43" i="34"/>
  <c r="AB591" i="23"/>
  <c r="AB615" i="23"/>
  <c r="AA425" i="23"/>
  <c r="AC203" i="23"/>
  <c r="AA395" i="23"/>
  <c r="Z292" i="23"/>
  <c r="AG247" i="23"/>
  <c r="AH247" i="23" s="1"/>
  <c r="AB67" i="23"/>
  <c r="V315" i="28"/>
  <c r="O316" i="28" s="1"/>
  <c r="P316" i="28" s="1"/>
  <c r="T315" i="28"/>
  <c r="AF209" i="24"/>
  <c r="AG209" i="24" s="1"/>
  <c r="AF1037" i="26"/>
  <c r="AB525" i="26"/>
  <c r="AD525" i="26" s="1"/>
  <c r="AG12" i="34"/>
  <c r="AA132" i="26"/>
  <c r="AB132" i="26" s="1"/>
  <c r="AG668" i="23"/>
  <c r="AG607" i="23"/>
  <c r="AH607" i="23" s="1"/>
  <c r="AG545" i="23"/>
  <c r="AH545" i="23" s="1"/>
  <c r="AG474" i="23"/>
  <c r="AG431" i="23"/>
  <c r="AG253" i="23"/>
  <c r="AD481" i="26"/>
  <c r="AD159" i="26"/>
  <c r="AD364" i="26"/>
  <c r="AG32" i="21"/>
  <c r="AD71" i="26"/>
  <c r="AB436" i="24"/>
  <c r="AD436" i="24" s="1"/>
  <c r="AB676" i="26"/>
  <c r="AF676" i="26" s="1"/>
  <c r="AE802" i="26"/>
  <c r="AF802" i="26" s="1"/>
  <c r="AE190" i="26"/>
  <c r="AF190" i="26" s="1"/>
  <c r="V59" i="35"/>
  <c r="O60" i="35" s="1"/>
  <c r="P60" i="35" s="1"/>
  <c r="T59" i="35"/>
  <c r="AA61" i="23"/>
  <c r="AA349" i="23"/>
  <c r="AB349" i="23" s="1"/>
  <c r="AG477" i="23"/>
  <c r="AH477" i="23" s="1"/>
  <c r="AI477" i="23" s="1"/>
  <c r="AA361" i="23"/>
  <c r="AG354" i="23"/>
  <c r="AG215" i="23"/>
  <c r="AH215" i="23" s="1"/>
  <c r="Z301" i="23"/>
  <c r="AA301" i="23" s="1"/>
  <c r="AD477" i="26"/>
  <c r="AE477" i="26"/>
  <c r="AF477" i="26" s="1"/>
  <c r="AF848" i="26"/>
  <c r="AB326" i="24"/>
  <c r="AD326" i="24" s="1"/>
  <c r="AB1084" i="26"/>
  <c r="AD1084" i="26" s="1"/>
  <c r="AB239" i="24"/>
  <c r="AD239" i="24" s="1"/>
  <c r="AF16" i="26"/>
  <c r="AB404" i="26"/>
  <c r="AG141" i="24"/>
  <c r="AB684" i="26"/>
  <c r="AD684" i="26" s="1"/>
  <c r="AF1204" i="26"/>
  <c r="AE1072" i="26"/>
  <c r="AA629" i="26"/>
  <c r="AE629" i="26" s="1"/>
  <c r="AH33" i="34"/>
  <c r="AF53" i="26"/>
  <c r="AB205" i="26"/>
  <c r="AA19" i="21"/>
  <c r="AB181" i="26"/>
  <c r="AG98" i="24"/>
  <c r="AB765" i="26"/>
  <c r="AD765" i="26"/>
  <c r="AF363" i="24"/>
  <c r="AG363" i="24" s="1"/>
  <c r="X268" i="24"/>
  <c r="Y268" i="24" s="1"/>
  <c r="X118" i="26"/>
  <c r="X660" i="26"/>
  <c r="Y660" i="26"/>
  <c r="BL1095" i="11"/>
  <c r="Z270" i="24"/>
  <c r="Z312" i="24"/>
  <c r="Y308" i="26"/>
  <c r="X308" i="26"/>
  <c r="AA450" i="26"/>
  <c r="AE450" i="26" s="1"/>
  <c r="AD1029" i="26"/>
  <c r="Z55" i="24"/>
  <c r="AF723" i="26"/>
  <c r="BK16" i="11"/>
  <c r="AA119" i="24"/>
  <c r="Z328" i="24"/>
  <c r="AA359" i="24"/>
  <c r="AB359" i="24" s="1"/>
  <c r="Z395" i="26"/>
  <c r="AD446" i="24"/>
  <c r="AA284" i="24"/>
  <c r="AF284" i="24" s="1"/>
  <c r="X315" i="24"/>
  <c r="Y315" i="24"/>
  <c r="X171" i="26"/>
  <c r="Y171" i="26"/>
  <c r="Y58" i="34"/>
  <c r="L293" i="35"/>
  <c r="M293" i="35" s="1"/>
  <c r="L363" i="35"/>
  <c r="M363" i="35" s="1"/>
  <c r="E140" i="35"/>
  <c r="R139" i="35"/>
  <c r="S139" i="35" s="1"/>
  <c r="U139" i="35"/>
  <c r="L241" i="35"/>
  <c r="M241" i="35" s="1"/>
  <c r="AB680" i="23"/>
  <c r="AA597" i="23"/>
  <c r="AB597" i="23" s="1"/>
  <c r="Z679" i="23"/>
  <c r="AB626" i="23"/>
  <c r="AA596" i="23"/>
  <c r="AB520" i="23"/>
  <c r="AC520" i="23" s="1"/>
  <c r="AA485" i="23"/>
  <c r="AG485" i="23" s="1"/>
  <c r="AA693" i="23"/>
  <c r="AB606" i="23"/>
  <c r="AC606" i="23" s="1"/>
  <c r="AA576" i="23"/>
  <c r="AC527" i="23"/>
  <c r="AE527" i="23" s="1"/>
  <c r="AB512" i="23"/>
  <c r="AA492" i="23"/>
  <c r="AB492" i="23" s="1"/>
  <c r="AG675" i="23"/>
  <c r="Z641" i="23"/>
  <c r="AB604" i="23"/>
  <c r="AA538" i="23"/>
  <c r="AA478" i="23"/>
  <c r="Y690" i="23"/>
  <c r="AA614" i="23"/>
  <c r="AB550" i="23"/>
  <c r="AB407" i="23"/>
  <c r="AC407" i="23" s="1"/>
  <c r="AE407" i="23" s="1"/>
  <c r="G86" i="28"/>
  <c r="I85" i="28"/>
  <c r="N85" i="28"/>
  <c r="AG475" i="23"/>
  <c r="AB384" i="23"/>
  <c r="AH203" i="23"/>
  <c r="AI203" i="23" s="1"/>
  <c r="Z511" i="23"/>
  <c r="Z479" i="23"/>
  <c r="AH461" i="23"/>
  <c r="Z433" i="23"/>
  <c r="Z399" i="23"/>
  <c r="AA399" i="23" s="1"/>
  <c r="AA392" i="23"/>
  <c r="AA351" i="23"/>
  <c r="AB351" i="23" s="1"/>
  <c r="AA386" i="23"/>
  <c r="AA342" i="23"/>
  <c r="Y234" i="23"/>
  <c r="Z380" i="23"/>
  <c r="AA380" i="23" s="1"/>
  <c r="AA352" i="23"/>
  <c r="AB262" i="23"/>
  <c r="AA230" i="23"/>
  <c r="Z263" i="23"/>
  <c r="AB186" i="23"/>
  <c r="AG181" i="23"/>
  <c r="AA179" i="23"/>
  <c r="AA259" i="23"/>
  <c r="AG259" i="23" s="1"/>
  <c r="AA177" i="23"/>
  <c r="Z161" i="23"/>
  <c r="AI25" i="23"/>
  <c r="AA83" i="23"/>
  <c r="Z136" i="23"/>
  <c r="AA104" i="23"/>
  <c r="AC78" i="23"/>
  <c r="AE78" i="23" s="1"/>
  <c r="AA12" i="23"/>
  <c r="AG12" i="23" s="1"/>
  <c r="T431" i="28"/>
  <c r="V431" i="28"/>
  <c r="O432" i="28" s="1"/>
  <c r="P432" i="28" s="1"/>
  <c r="E297" i="28"/>
  <c r="R296" i="28"/>
  <c r="S296" i="28" s="1"/>
  <c r="U296" i="28"/>
  <c r="AC31" i="30"/>
  <c r="Z1099" i="26"/>
  <c r="AC38" i="34"/>
  <c r="AB447" i="24"/>
  <c r="BN1079" i="11"/>
  <c r="AF946" i="26"/>
  <c r="AD604" i="26"/>
  <c r="AB145" i="26"/>
  <c r="AF145" i="26" s="1"/>
  <c r="AH19" i="29"/>
  <c r="AF80" i="26"/>
  <c r="AE1084" i="26"/>
  <c r="AG111" i="24"/>
  <c r="AB75" i="24"/>
  <c r="AF75" i="24"/>
  <c r="AD564" i="26"/>
  <c r="AF393" i="26"/>
  <c r="AB1201" i="26"/>
  <c r="AD1201" i="26" s="1"/>
  <c r="AB48" i="29"/>
  <c r="AE693" i="26"/>
  <c r="AF693" i="26" s="1"/>
  <c r="AB326" i="26"/>
  <c r="AD326" i="26" s="1"/>
  <c r="AE326" i="26"/>
  <c r="AA425" i="26"/>
  <c r="AB425" i="26" s="1"/>
  <c r="AD425" i="26" s="1"/>
  <c r="AE425" i="26"/>
  <c r="AB324" i="26"/>
  <c r="AD324" i="26" s="1"/>
  <c r="AA197" i="26"/>
  <c r="AB211" i="26"/>
  <c r="AD211" i="26" s="1"/>
  <c r="AE1013" i="26"/>
  <c r="AF547" i="26"/>
  <c r="Z582" i="26"/>
  <c r="BK1052" i="11"/>
  <c r="AA488" i="26"/>
  <c r="AA758" i="26"/>
  <c r="AE758" i="26" s="1"/>
  <c r="X271" i="24"/>
  <c r="Y271" i="24" s="1"/>
  <c r="AG404" i="24"/>
  <c r="Z242" i="26"/>
  <c r="AA277" i="26"/>
  <c r="X454" i="26"/>
  <c r="AE621" i="26"/>
  <c r="AF621" i="26" s="1"/>
  <c r="AG242" i="24"/>
  <c r="BK1051" i="19"/>
  <c r="AA95" i="24"/>
  <c r="AA150" i="24"/>
  <c r="Z431" i="24"/>
  <c r="Z463" i="26"/>
  <c r="AB958" i="26"/>
  <c r="AA182" i="24"/>
  <c r="AB182" i="24" s="1"/>
  <c r="AA87" i="24"/>
  <c r="AF87" i="24" s="1"/>
  <c r="Z114" i="24"/>
  <c r="Z142" i="24"/>
  <c r="AA142" i="24" s="1"/>
  <c r="AA170" i="24"/>
  <c r="AA191" i="24"/>
  <c r="Y260" i="24"/>
  <c r="AA319" i="24"/>
  <c r="Z405" i="24"/>
  <c r="AB380" i="24"/>
  <c r="AD380" i="24" s="1"/>
  <c r="AA833" i="26"/>
  <c r="AE833" i="26" s="1"/>
  <c r="Q340" i="35"/>
  <c r="V215" i="35"/>
  <c r="O216" i="35" s="1"/>
  <c r="P216" i="35" s="1"/>
  <c r="T215" i="35"/>
  <c r="AG676" i="23"/>
  <c r="AB676" i="23"/>
  <c r="AB688" i="23"/>
  <c r="AA661" i="23"/>
  <c r="AG661" i="23" s="1"/>
  <c r="Z671" i="23"/>
  <c r="AA671" i="23" s="1"/>
  <c r="AA580" i="23"/>
  <c r="AB580" i="23" s="1"/>
  <c r="AA557" i="23"/>
  <c r="AB557" i="23" s="1"/>
  <c r="AC557" i="23" s="1"/>
  <c r="Z553" i="23"/>
  <c r="AG547" i="23"/>
  <c r="AB547" i="23"/>
  <c r="AC547" i="23" s="1"/>
  <c r="AA522" i="23"/>
  <c r="AB522" i="23" s="1"/>
  <c r="AA490" i="23"/>
  <c r="AG490" i="23" s="1"/>
  <c r="AB686" i="23"/>
  <c r="Z669" i="23"/>
  <c r="AA590" i="23"/>
  <c r="AG526" i="23"/>
  <c r="AB526" i="23"/>
  <c r="AA653" i="23"/>
  <c r="AG653" i="23" s="1"/>
  <c r="Z645" i="23"/>
  <c r="AB636" i="23"/>
  <c r="AC636" i="23" s="1"/>
  <c r="AG587" i="23"/>
  <c r="AH587" i="23" s="1"/>
  <c r="AB518" i="23"/>
  <c r="AC518" i="23" s="1"/>
  <c r="AA516" i="23"/>
  <c r="AA504" i="23"/>
  <c r="AG504" i="23" s="1"/>
  <c r="Y673" i="23"/>
  <c r="Z673" i="23" s="1"/>
  <c r="AB635" i="23"/>
  <c r="AC635" i="23" s="1"/>
  <c r="AG615" i="23"/>
  <c r="AB568" i="23"/>
  <c r="AG566" i="23"/>
  <c r="AA525" i="23"/>
  <c r="AB525" i="23" s="1"/>
  <c r="AB496" i="23"/>
  <c r="AG405" i="23"/>
  <c r="AH405" i="23" s="1"/>
  <c r="AB469" i="23"/>
  <c r="AA148" i="23"/>
  <c r="AG148" i="23" s="1"/>
  <c r="AD15" i="30"/>
  <c r="AF15" i="30" s="1"/>
  <c r="AH15" i="30"/>
  <c r="AI15" i="30" s="1"/>
  <c r="AG523" i="23"/>
  <c r="Z434" i="23"/>
  <c r="AB385" i="23"/>
  <c r="AA243" i="23"/>
  <c r="AB243" i="23" s="1"/>
  <c r="AC243" i="23" s="1"/>
  <c r="AA521" i="23"/>
  <c r="Z473" i="23"/>
  <c r="AA473" i="23" s="1"/>
  <c r="AA296" i="23"/>
  <c r="AC456" i="23"/>
  <c r="AC344" i="23"/>
  <c r="Z194" i="23"/>
  <c r="AA140" i="23"/>
  <c r="AB140" i="23" s="1"/>
  <c r="AG348" i="23"/>
  <c r="AB274" i="23"/>
  <c r="AC274" i="23" s="1"/>
  <c r="AA239" i="23"/>
  <c r="AB223" i="23"/>
  <c r="AA156" i="23"/>
  <c r="AB156" i="23" s="1"/>
  <c r="AB183" i="23"/>
  <c r="AB100" i="30"/>
  <c r="AC100" i="30" s="1"/>
  <c r="Z173" i="23"/>
  <c r="AA173" i="23" s="1"/>
  <c r="AA130" i="23"/>
  <c r="AA73" i="23"/>
  <c r="AB73" i="23" s="1"/>
  <c r="AC73" i="23" s="1"/>
  <c r="AA171" i="23"/>
  <c r="AA108" i="23"/>
  <c r="Z94" i="23"/>
  <c r="Z79" i="23"/>
  <c r="Z60" i="23"/>
  <c r="Z28" i="23"/>
  <c r="X27" i="23"/>
  <c r="AA128" i="23"/>
  <c r="T292" i="28"/>
  <c r="E244" i="28"/>
  <c r="R243" i="28"/>
  <c r="S243" i="28" s="1"/>
  <c r="U243" i="28"/>
  <c r="AA33" i="30"/>
  <c r="Z34" i="30"/>
  <c r="AH22" i="30"/>
  <c r="AH12" i="30"/>
  <c r="AF158" i="26"/>
  <c r="AF816" i="26"/>
  <c r="AD278" i="26"/>
  <c r="Z1111" i="26"/>
  <c r="AA1111" i="26" s="1"/>
  <c r="AF936" i="26"/>
  <c r="AE29" i="26"/>
  <c r="AD145" i="26"/>
  <c r="AF193" i="26"/>
  <c r="AB16" i="34"/>
  <c r="AA206" i="24"/>
  <c r="AF206" i="24" s="1"/>
  <c r="AE564" i="26"/>
  <c r="AF564" i="26" s="1"/>
  <c r="AB422" i="24"/>
  <c r="AG422" i="24" s="1"/>
  <c r="AD910" i="26"/>
  <c r="AE630" i="26"/>
  <c r="AF630" i="26" s="1"/>
  <c r="AB216" i="26"/>
  <c r="AF191" i="26"/>
  <c r="AA240" i="26"/>
  <c r="AE525" i="26"/>
  <c r="AF525" i="26" s="1"/>
  <c r="AB67" i="24"/>
  <c r="AG67" i="24" s="1"/>
  <c r="AD67" i="24"/>
  <c r="X183" i="24"/>
  <c r="Y183" i="24" s="1"/>
  <c r="Z266" i="24"/>
  <c r="AA205" i="26"/>
  <c r="AE205" i="26" s="1"/>
  <c r="AA933" i="26"/>
  <c r="AB1042" i="26"/>
  <c r="AD1042" i="26" s="1"/>
  <c r="AA153" i="26"/>
  <c r="AA409" i="26"/>
  <c r="AF650" i="26"/>
  <c r="AB366" i="26"/>
  <c r="AD366" i="26" s="1"/>
  <c r="AB212" i="24"/>
  <c r="AE1021" i="26"/>
  <c r="Y385" i="24"/>
  <c r="X385" i="24"/>
  <c r="AE388" i="26"/>
  <c r="AF388" i="26" s="1"/>
  <c r="AF930" i="26"/>
  <c r="AA30" i="21"/>
  <c r="AH41" i="21"/>
  <c r="Z101" i="26"/>
  <c r="Z440" i="26"/>
  <c r="AA785" i="26"/>
  <c r="AE785" i="26" s="1"/>
  <c r="AC46" i="21"/>
  <c r="AA350" i="26"/>
  <c r="AB350" i="26" s="1"/>
  <c r="AA674" i="26"/>
  <c r="AB674" i="26" s="1"/>
  <c r="Z156" i="24"/>
  <c r="AA156" i="24" s="1"/>
  <c r="Z401" i="24"/>
  <c r="AA401" i="24" s="1"/>
  <c r="AA435" i="24"/>
  <c r="X671" i="26"/>
  <c r="Y671" i="26"/>
  <c r="AB1006" i="26"/>
  <c r="AD1006" i="26" s="1"/>
  <c r="AB256" i="24"/>
  <c r="AA94" i="24"/>
  <c r="AF94" i="24" s="1"/>
  <c r="AA179" i="24"/>
  <c r="AA335" i="24"/>
  <c r="AC47" i="21"/>
  <c r="AB47" i="21"/>
  <c r="AA276" i="26"/>
  <c r="X705" i="26"/>
  <c r="X880" i="26"/>
  <c r="Y880" i="26" s="1"/>
  <c r="Y33" i="29"/>
  <c r="Z33" i="29" s="1"/>
  <c r="Q85" i="35"/>
  <c r="Q292" i="35"/>
  <c r="E245" i="35"/>
  <c r="R244" i="35"/>
  <c r="S244" i="35" s="1"/>
  <c r="U244" i="35"/>
  <c r="L386" i="35"/>
  <c r="M386" i="35" s="1"/>
  <c r="V109" i="35"/>
  <c r="O110" i="35" s="1"/>
  <c r="P110" i="35" s="1"/>
  <c r="T109" i="35"/>
  <c r="AA650" i="23"/>
  <c r="AB650" i="23" s="1"/>
  <c r="AH711" i="23"/>
  <c r="AI711" i="23" s="1"/>
  <c r="AA700" i="23"/>
  <c r="Z664" i="23"/>
  <c r="AA613" i="23"/>
  <c r="AG613" i="23" s="1"/>
  <c r="Z695" i="23"/>
  <c r="AA695" i="23" s="1"/>
  <c r="Z651" i="23"/>
  <c r="AA601" i="23"/>
  <c r="AG601" i="23" s="1"/>
  <c r="AA594" i="23"/>
  <c r="Z532" i="23"/>
  <c r="Z502" i="23"/>
  <c r="AA500" i="23"/>
  <c r="AA488" i="23"/>
  <c r="Z464" i="23"/>
  <c r="AA464" i="23" s="1"/>
  <c r="Z654" i="23"/>
  <c r="Z640" i="23"/>
  <c r="AA608" i="23"/>
  <c r="Z575" i="23"/>
  <c r="AA544" i="23"/>
  <c r="Z524" i="23"/>
  <c r="Z509" i="23"/>
  <c r="AG636" i="23"/>
  <c r="AH636" i="23" s="1"/>
  <c r="Z571" i="23"/>
  <c r="AA540" i="23"/>
  <c r="AB540" i="23" s="1"/>
  <c r="Z506" i="23"/>
  <c r="AG435" i="23"/>
  <c r="AH435" i="23" s="1"/>
  <c r="Z682" i="23"/>
  <c r="AA616" i="23"/>
  <c r="AA599" i="23"/>
  <c r="AA552" i="23"/>
  <c r="AA535" i="23"/>
  <c r="Z373" i="23"/>
  <c r="AG469" i="23"/>
  <c r="AG443" i="23"/>
  <c r="Z413" i="23"/>
  <c r="AA381" i="23"/>
  <c r="AG381" i="23" s="1"/>
  <c r="AB368" i="23"/>
  <c r="AC368" i="23" s="1"/>
  <c r="AA347" i="23"/>
  <c r="AA138" i="23"/>
  <c r="AB138" i="23" s="1"/>
  <c r="AC138" i="23" s="1"/>
  <c r="Z515" i="23"/>
  <c r="AA515" i="23" s="1"/>
  <c r="AA483" i="23"/>
  <c r="Z467" i="23"/>
  <c r="AA467" i="23" s="1"/>
  <c r="AG446" i="23"/>
  <c r="AB211" i="23"/>
  <c r="AG211" i="23"/>
  <c r="Z448" i="23"/>
  <c r="AA448" i="23" s="1"/>
  <c r="Z397" i="23"/>
  <c r="AB286" i="23"/>
  <c r="AA235" i="23"/>
  <c r="AB235" i="23" s="1"/>
  <c r="AG471" i="23"/>
  <c r="AB446" i="23"/>
  <c r="AC446" i="23" s="1"/>
  <c r="AA218" i="23"/>
  <c r="Z159" i="23"/>
  <c r="AA159" i="23" s="1"/>
  <c r="AB125" i="23"/>
  <c r="Z428" i="23"/>
  <c r="AA231" i="23"/>
  <c r="AA199" i="23"/>
  <c r="Z422" i="23"/>
  <c r="AA422" i="23" s="1"/>
  <c r="AA343" i="23"/>
  <c r="AA299" i="23"/>
  <c r="AG299" i="23" s="1"/>
  <c r="Z272" i="23"/>
  <c r="AE170" i="23"/>
  <c r="AA165" i="23"/>
  <c r="AA154" i="23"/>
  <c r="AB154" i="23" s="1"/>
  <c r="AC154" i="23" s="1"/>
  <c r="AA121" i="23"/>
  <c r="AB121" i="23" s="1"/>
  <c r="Z185" i="23"/>
  <c r="AA169" i="23"/>
  <c r="AA13" i="23"/>
  <c r="AB13" i="23" s="1"/>
  <c r="Z132" i="23"/>
  <c r="AA100" i="23"/>
  <c r="AA91" i="23"/>
  <c r="Z52" i="23"/>
  <c r="AB58" i="23"/>
  <c r="AG58" i="23"/>
  <c r="L483" i="28"/>
  <c r="M483" i="28"/>
  <c r="L241" i="28"/>
  <c r="M241" i="28" s="1"/>
  <c r="E192" i="28"/>
  <c r="R191" i="28"/>
  <c r="S191" i="28" s="1"/>
  <c r="U191" i="28"/>
  <c r="R64" i="28"/>
  <c r="S64" i="28" s="1"/>
  <c r="E65" i="28"/>
  <c r="U64" i="28"/>
  <c r="AB37" i="30"/>
  <c r="AC37" i="30" s="1"/>
  <c r="AC38" i="30"/>
  <c r="AB45" i="30"/>
  <c r="AH45" i="30" s="1"/>
  <c r="Z24" i="30"/>
  <c r="AA24" i="30" s="1"/>
  <c r="AB19" i="30"/>
  <c r="AC19" i="30" s="1"/>
  <c r="AG52" i="24"/>
  <c r="AG361" i="24"/>
  <c r="AB310" i="24"/>
  <c r="AD310" i="24" s="1"/>
  <c r="AF570" i="26"/>
  <c r="AB471" i="26"/>
  <c r="AF471" i="26" s="1"/>
  <c r="AF451" i="24"/>
  <c r="AF252" i="26"/>
  <c r="AE713" i="26"/>
  <c r="AF713" i="26" s="1"/>
  <c r="AB386" i="24"/>
  <c r="AD386" i="24" s="1"/>
  <c r="AA1081" i="26"/>
  <c r="Z1110" i="26"/>
  <c r="AG53" i="24"/>
  <c r="AD157" i="26"/>
  <c r="AG16" i="34"/>
  <c r="AA1004" i="26"/>
  <c r="AD447" i="26"/>
  <c r="AA187" i="24"/>
  <c r="AB187" i="24" s="1"/>
  <c r="AG61" i="24"/>
  <c r="AB837" i="26"/>
  <c r="AF837" i="26" s="1"/>
  <c r="AF702" i="26"/>
  <c r="AC12" i="21"/>
  <c r="AA354" i="26"/>
  <c r="AE354" i="26" s="1"/>
  <c r="AB718" i="26"/>
  <c r="AD718" i="26" s="1"/>
  <c r="Z423" i="24"/>
  <c r="AA423" i="24" s="1"/>
  <c r="AB706" i="26"/>
  <c r="AF706" i="26" s="1"/>
  <c r="AB1072" i="26"/>
  <c r="AD1072" i="26" s="1"/>
  <c r="Z192" i="24"/>
  <c r="AD420" i="24"/>
  <c r="AF635" i="26"/>
  <c r="AD700" i="26"/>
  <c r="AE638" i="26"/>
  <c r="AF638" i="26" s="1"/>
  <c r="AD75" i="24"/>
  <c r="AA137" i="26"/>
  <c r="AA359" i="26"/>
  <c r="AA287" i="26"/>
  <c r="AA689" i="26"/>
  <c r="AB689" i="26" s="1"/>
  <c r="AA796" i="26"/>
  <c r="X88" i="24"/>
  <c r="Y88" i="24" s="1"/>
  <c r="X254" i="24"/>
  <c r="AA332" i="24"/>
  <c r="AB332" i="24" s="1"/>
  <c r="AB449" i="24"/>
  <c r="AD449" i="24" s="1"/>
  <c r="X583" i="26"/>
  <c r="Y583" i="26" s="1"/>
  <c r="Z1212" i="26"/>
  <c r="AF695" i="26"/>
  <c r="AA925" i="26"/>
  <c r="AA1207" i="26"/>
  <c r="AE1207" i="26" s="1"/>
  <c r="BK1081" i="19"/>
  <c r="Y113" i="24"/>
  <c r="AA135" i="24"/>
  <c r="AF135" i="24" s="1"/>
  <c r="Z169" i="24"/>
  <c r="Y347" i="24"/>
  <c r="X656" i="26"/>
  <c r="Y656" i="26"/>
  <c r="Z129" i="24"/>
  <c r="X367" i="24"/>
  <c r="Z282" i="26"/>
  <c r="AA372" i="26"/>
  <c r="AA23" i="21"/>
  <c r="AB23" i="21" s="1"/>
  <c r="M86" i="35"/>
  <c r="L86" i="35"/>
  <c r="R165" i="35"/>
  <c r="S165" i="35" s="1"/>
  <c r="E166" i="35"/>
  <c r="U165" i="35"/>
  <c r="R270" i="35"/>
  <c r="S270" i="35" s="1"/>
  <c r="E271" i="35"/>
  <c r="U270" i="35"/>
  <c r="X815" i="23"/>
  <c r="E89" i="35"/>
  <c r="R88" i="35"/>
  <c r="S88" i="35" s="1"/>
  <c r="U88" i="35"/>
  <c r="AI740" i="23"/>
  <c r="AI721" i="23"/>
  <c r="Z672" i="23"/>
  <c r="AA672" i="23" s="1"/>
  <c r="AI707" i="23"/>
  <c r="AA656" i="23"/>
  <c r="AB656" i="23" s="1"/>
  <c r="Z687" i="23"/>
  <c r="Z657" i="23"/>
  <c r="Z649" i="23"/>
  <c r="Z631" i="23"/>
  <c r="Z585" i="23"/>
  <c r="Z579" i="23"/>
  <c r="AA563" i="23"/>
  <c r="AB563" i="23" s="1"/>
  <c r="Z685" i="23"/>
  <c r="Z629" i="23"/>
  <c r="Z624" i="23"/>
  <c r="AA528" i="23"/>
  <c r="Z482" i="23"/>
  <c r="Z619" i="23"/>
  <c r="Z561" i="23"/>
  <c r="Y697" i="23"/>
  <c r="Z697" i="23" s="1"/>
  <c r="Z600" i="23"/>
  <c r="AA600" i="23" s="1"/>
  <c r="Z510" i="23"/>
  <c r="AA468" i="23"/>
  <c r="AG468" i="23" s="1"/>
  <c r="Z278" i="23"/>
  <c r="Q85" i="28"/>
  <c r="Z440" i="23"/>
  <c r="AA440" i="23" s="1"/>
  <c r="AA417" i="23"/>
  <c r="AB417" i="23" s="1"/>
  <c r="AA408" i="23"/>
  <c r="AA379" i="23"/>
  <c r="AG379" i="23" s="1"/>
  <c r="AA260" i="23"/>
  <c r="Z505" i="23"/>
  <c r="AA419" i="23"/>
  <c r="Z393" i="23"/>
  <c r="AE456" i="23"/>
  <c r="AG395" i="23"/>
  <c r="Y297" i="23"/>
  <c r="Z210" i="23"/>
  <c r="AG125" i="23"/>
  <c r="Z334" i="23"/>
  <c r="Z333" i="23" s="1"/>
  <c r="X333" i="23"/>
  <c r="AA255" i="23"/>
  <c r="AB207" i="23"/>
  <c r="AC207" i="23" s="1"/>
  <c r="AA191" i="23"/>
  <c r="AA176" i="23"/>
  <c r="AB176" i="23" s="1"/>
  <c r="AC176" i="23" s="1"/>
  <c r="AA151" i="23"/>
  <c r="AH23" i="23"/>
  <c r="Z271" i="23"/>
  <c r="AA271" i="23" s="1"/>
  <c r="Z189" i="23"/>
  <c r="AA189" i="23" s="1"/>
  <c r="Z162" i="23"/>
  <c r="Z64" i="23"/>
  <c r="Z145" i="23"/>
  <c r="Z123" i="23"/>
  <c r="AA97" i="23"/>
  <c r="AG97" i="23" s="1"/>
  <c r="AA124" i="23"/>
  <c r="AI33" i="23"/>
  <c r="AA101" i="30"/>
  <c r="AA87" i="23"/>
  <c r="AI43" i="23"/>
  <c r="AA66" i="23"/>
  <c r="X49" i="23"/>
  <c r="Q267" i="28"/>
  <c r="G163" i="28"/>
  <c r="I162" i="28"/>
  <c r="N162" i="28"/>
  <c r="R88" i="28"/>
  <c r="S88" i="28" s="1"/>
  <c r="E89" i="28"/>
  <c r="U88" i="28"/>
  <c r="AB42" i="30"/>
  <c r="AB40" i="30"/>
  <c r="AC35" i="30"/>
  <c r="AI35" i="30" s="1"/>
  <c r="AB30" i="30"/>
  <c r="AD422" i="24"/>
  <c r="AD133" i="26"/>
  <c r="AF749" i="26"/>
  <c r="AB257" i="26"/>
  <c r="AF257" i="26" s="1"/>
  <c r="AG564" i="23"/>
  <c r="AH564" i="23" s="1"/>
  <c r="AG606" i="23"/>
  <c r="AH606" i="23" s="1"/>
  <c r="AA289" i="23"/>
  <c r="AA131" i="23"/>
  <c r="AA39" i="30"/>
  <c r="AG223" i="23"/>
  <c r="AG208" i="23"/>
  <c r="L409" i="28"/>
  <c r="M409" i="28" s="1"/>
  <c r="AE315" i="26"/>
  <c r="AF315" i="26" s="1"/>
  <c r="AF187" i="26"/>
  <c r="AF434" i="24"/>
  <c r="AA1108" i="26"/>
  <c r="AA694" i="23"/>
  <c r="AB694" i="23" s="1"/>
  <c r="AG480" i="23"/>
  <c r="AG385" i="23"/>
  <c r="AG521" i="23"/>
  <c r="AH305" i="23"/>
  <c r="AI305" i="23" s="1"/>
  <c r="Z285" i="23"/>
  <c r="AH29" i="30"/>
  <c r="AI29" i="30" s="1"/>
  <c r="AJ29" i="30" s="1"/>
  <c r="AG170" i="23"/>
  <c r="AH170" i="23" s="1"/>
  <c r="AI170" i="23" s="1"/>
  <c r="L316" i="28"/>
  <c r="M316" i="28" s="1"/>
  <c r="AG44" i="29"/>
  <c r="AF58" i="24"/>
  <c r="AG58" i="24" s="1"/>
  <c r="AB215" i="24"/>
  <c r="AD837" i="26"/>
  <c r="AE141" i="26"/>
  <c r="AF141" i="26" s="1"/>
  <c r="AF442" i="26"/>
  <c r="AF1010" i="26"/>
  <c r="L409" i="35"/>
  <c r="M409" i="35" s="1"/>
  <c r="AG628" i="23"/>
  <c r="AG621" i="23"/>
  <c r="AB567" i="23"/>
  <c r="AC567" i="23" s="1"/>
  <c r="Z288" i="23"/>
  <c r="AA288" i="23" s="1"/>
  <c r="AB164" i="23"/>
  <c r="AG407" i="23"/>
  <c r="AG195" i="23"/>
  <c r="AF421" i="24"/>
  <c r="AG421" i="24" s="1"/>
  <c r="AE765" i="26"/>
  <c r="AF765" i="26" s="1"/>
  <c r="AB35" i="29"/>
  <c r="Y492" i="26"/>
  <c r="Z17" i="29"/>
  <c r="AG549" i="23"/>
  <c r="AG604" i="23"/>
  <c r="AH604" i="23" s="1"/>
  <c r="AG637" i="23"/>
  <c r="AG403" i="23"/>
  <c r="AH403" i="23" s="1"/>
  <c r="AG463" i="23"/>
  <c r="AG249" i="23"/>
  <c r="AH249" i="23" s="1"/>
  <c r="AI249" i="23" s="1"/>
  <c r="AA427" i="23"/>
  <c r="AG344" i="23"/>
  <c r="AH344" i="23" s="1"/>
  <c r="Z276" i="23"/>
  <c r="Z102" i="30"/>
  <c r="AG423" i="23" l="1"/>
  <c r="AH423" i="23" s="1"/>
  <c r="AI423" i="23" s="1"/>
  <c r="AG138" i="23"/>
  <c r="AG113" i="23"/>
  <c r="AH113" i="23" s="1"/>
  <c r="AH586" i="23"/>
  <c r="AI586" i="23" s="1"/>
  <c r="AH219" i="23"/>
  <c r="AI219" i="23" s="1"/>
  <c r="AB578" i="23"/>
  <c r="AI113" i="23"/>
  <c r="AH58" i="23"/>
  <c r="AG232" i="23"/>
  <c r="AG68" i="23"/>
  <c r="AG142" i="23"/>
  <c r="AC638" i="23"/>
  <c r="AE638" i="23" s="1"/>
  <c r="Z817" i="23"/>
  <c r="AA817" i="23" s="1"/>
  <c r="AG817" i="23" s="1"/>
  <c r="AH354" i="23"/>
  <c r="AB236" i="23"/>
  <c r="AC236" i="23" s="1"/>
  <c r="AE236" i="23" s="1"/>
  <c r="AC589" i="23"/>
  <c r="AE589" i="23" s="1"/>
  <c r="AH443" i="23"/>
  <c r="AH615" i="23"/>
  <c r="AB204" i="23"/>
  <c r="AC204" i="23" s="1"/>
  <c r="AE204" i="23" s="1"/>
  <c r="AH638" i="23"/>
  <c r="AI638" i="23" s="1"/>
  <c r="AI23" i="23"/>
  <c r="AH18" i="23"/>
  <c r="AH454" i="23"/>
  <c r="AI241" i="23"/>
  <c r="AG597" i="23"/>
  <c r="AG88" i="23"/>
  <c r="AH534" i="23"/>
  <c r="AI534" i="23" s="1"/>
  <c r="AH446" i="23"/>
  <c r="AH618" i="23"/>
  <c r="AI618" i="23" s="1"/>
  <c r="AH101" i="23"/>
  <c r="AH211" i="23"/>
  <c r="AH558" i="23"/>
  <c r="AH622" i="23"/>
  <c r="AI622" i="23" s="1"/>
  <c r="AA1047" i="26"/>
  <c r="AB1047" i="26" s="1"/>
  <c r="AD1047" i="26" s="1"/>
  <c r="Z117" i="26"/>
  <c r="AA117" i="26" s="1"/>
  <c r="AF175" i="24"/>
  <c r="Z1107" i="26"/>
  <c r="AA1107" i="26" s="1"/>
  <c r="AB1107" i="26" s="1"/>
  <c r="AD1107" i="26" s="1"/>
  <c r="AB132" i="24"/>
  <c r="AF132" i="24"/>
  <c r="AG132" i="24" s="1"/>
  <c r="AD132" i="24"/>
  <c r="AE390" i="26"/>
  <c r="AC27" i="29"/>
  <c r="AE27" i="29" s="1"/>
  <c r="AA27" i="29"/>
  <c r="AB27" i="29" s="1"/>
  <c r="AG27" i="29"/>
  <c r="AH27" i="29" s="1"/>
  <c r="AA24" i="34"/>
  <c r="AG24" i="34" s="1"/>
  <c r="Z275" i="26"/>
  <c r="AA275" i="26"/>
  <c r="AA63" i="34"/>
  <c r="Z1095" i="26"/>
  <c r="AA1095" i="26" s="1"/>
  <c r="AB1086" i="26"/>
  <c r="AD1086" i="26" s="1"/>
  <c r="N36" i="28"/>
  <c r="G37" i="28"/>
  <c r="I36" i="28"/>
  <c r="AE432" i="26"/>
  <c r="AF432" i="26" s="1"/>
  <c r="AD432" i="26"/>
  <c r="AB432" i="26"/>
  <c r="AA20" i="34"/>
  <c r="AB178" i="26"/>
  <c r="AE178" i="26"/>
  <c r="AF178" i="26" s="1"/>
  <c r="AD178" i="26"/>
  <c r="AH26" i="30"/>
  <c r="AA18" i="34"/>
  <c r="AH549" i="23"/>
  <c r="AB12" i="23"/>
  <c r="AE43" i="34"/>
  <c r="AA360" i="24"/>
  <c r="AF360" i="24" s="1"/>
  <c r="AG360" i="24" s="1"/>
  <c r="BL1063" i="11"/>
  <c r="BN1063" i="11" s="1"/>
  <c r="BP1063" i="11" s="1"/>
  <c r="AD345" i="24"/>
  <c r="AA353" i="26"/>
  <c r="AB353" i="26" s="1"/>
  <c r="AD353" i="26" s="1"/>
  <c r="AD859" i="26"/>
  <c r="Z68" i="34"/>
  <c r="AB121" i="24"/>
  <c r="AB345" i="24"/>
  <c r="AF386" i="26"/>
  <c r="AA173" i="24"/>
  <c r="AB173" i="24" s="1"/>
  <c r="AD173" i="24" s="1"/>
  <c r="AF392" i="26"/>
  <c r="AD392" i="26"/>
  <c r="AE493" i="26"/>
  <c r="AB822" i="26"/>
  <c r="AF822" i="26" s="1"/>
  <c r="E296" i="35"/>
  <c r="U295" i="35"/>
  <c r="R295" i="35"/>
  <c r="S295" i="35" s="1"/>
  <c r="R320" i="35"/>
  <c r="S320" i="35" s="1"/>
  <c r="E321" i="35"/>
  <c r="U320" i="35"/>
  <c r="AA1210" i="26"/>
  <c r="AB1210" i="26" s="1"/>
  <c r="AD1210" i="26" s="1"/>
  <c r="AA259" i="24"/>
  <c r="AD259" i="24" s="1"/>
  <c r="Z247" i="24"/>
  <c r="AD835" i="26"/>
  <c r="Z561" i="26"/>
  <c r="AA561" i="26" s="1"/>
  <c r="Y68" i="26"/>
  <c r="Z68" i="26" s="1"/>
  <c r="AB207" i="24"/>
  <c r="AD207" i="24" s="1"/>
  <c r="AA453" i="24"/>
  <c r="AB453" i="24"/>
  <c r="AD453" i="24" s="1"/>
  <c r="AE661" i="26"/>
  <c r="AF207" i="24"/>
  <c r="AG207" i="24" s="1"/>
  <c r="AG144" i="24"/>
  <c r="AA121" i="24"/>
  <c r="AH21" i="21"/>
  <c r="Y444" i="26"/>
  <c r="Z444" i="26" s="1"/>
  <c r="AD822" i="26"/>
  <c r="AB259" i="24"/>
  <c r="AG233" i="24"/>
  <c r="AF388" i="24"/>
  <c r="AH37" i="30"/>
  <c r="AI37" i="30" s="1"/>
  <c r="AI344" i="23"/>
  <c r="AH407" i="23"/>
  <c r="AH628" i="23"/>
  <c r="AH44" i="29"/>
  <c r="AH100" i="30"/>
  <c r="AH385" i="23"/>
  <c r="AA169" i="24"/>
  <c r="AF169" i="24" s="1"/>
  <c r="AB275" i="24"/>
  <c r="AG275" i="24" s="1"/>
  <c r="AH469" i="23"/>
  <c r="AG699" i="23"/>
  <c r="AH699" i="23" s="1"/>
  <c r="AI699" i="23" s="1"/>
  <c r="AE590" i="26"/>
  <c r="AH18" i="30"/>
  <c r="AI587" i="23"/>
  <c r="AA166" i="24"/>
  <c r="AF166" i="24" s="1"/>
  <c r="BL1052" i="11"/>
  <c r="BM1052" i="11" s="1"/>
  <c r="BN1052" i="11" s="1"/>
  <c r="BP1052" i="11" s="1"/>
  <c r="AH290" i="23"/>
  <c r="AI290" i="23" s="1"/>
  <c r="AC30" i="34"/>
  <c r="AH32" i="21"/>
  <c r="AG248" i="23"/>
  <c r="AG155" i="23"/>
  <c r="AH183" i="23"/>
  <c r="AA356" i="23"/>
  <c r="AB356" i="23" s="1"/>
  <c r="AA242" i="23"/>
  <c r="AG242" i="23" s="1"/>
  <c r="AF340" i="24"/>
  <c r="AD553" i="26"/>
  <c r="AF133" i="26"/>
  <c r="AI24" i="23"/>
  <c r="AF335" i="24"/>
  <c r="AC18" i="30"/>
  <c r="AD18" i="30" s="1"/>
  <c r="AF18" i="30" s="1"/>
  <c r="AH611" i="23"/>
  <c r="AB144" i="23"/>
  <c r="AH144" i="23" s="1"/>
  <c r="AE562" i="23"/>
  <c r="AI22" i="23"/>
  <c r="AH568" i="23"/>
  <c r="AE81" i="26"/>
  <c r="AB100" i="23"/>
  <c r="AC100" i="23" s="1"/>
  <c r="AE31" i="21"/>
  <c r="BO1066" i="19"/>
  <c r="AD469" i="26"/>
  <c r="AG128" i="23"/>
  <c r="AG108" i="23"/>
  <c r="AH90" i="23"/>
  <c r="AG516" i="23"/>
  <c r="AF958" i="26"/>
  <c r="AF654" i="26"/>
  <c r="AF181" i="26"/>
  <c r="AD106" i="26"/>
  <c r="AB513" i="23"/>
  <c r="AC513" i="23" s="1"/>
  <c r="AG696" i="23"/>
  <c r="AE692" i="23"/>
  <c r="AF364" i="24"/>
  <c r="AB30" i="34"/>
  <c r="AE30" i="34" s="1"/>
  <c r="AG35" i="29"/>
  <c r="AF1085" i="26"/>
  <c r="AF228" i="24"/>
  <c r="AE46" i="21"/>
  <c r="AC22" i="30"/>
  <c r="AG224" i="23"/>
  <c r="AH529" i="23"/>
  <c r="AF319" i="24"/>
  <c r="AF919" i="26"/>
  <c r="AG392" i="23"/>
  <c r="AG450" i="24"/>
  <c r="AB364" i="24"/>
  <c r="AD364" i="24" s="1"/>
  <c r="AH24" i="21"/>
  <c r="AH371" i="23"/>
  <c r="AI371" i="23" s="1"/>
  <c r="AE1086" i="26"/>
  <c r="AF1086" i="26" s="1"/>
  <c r="Y145" i="24"/>
  <c r="AA1052" i="26"/>
  <c r="AB1052" i="26" s="1"/>
  <c r="AE1052" i="26"/>
  <c r="AB573" i="26"/>
  <c r="AF915" i="26"/>
  <c r="AD86" i="26"/>
  <c r="AB28" i="29"/>
  <c r="AG28" i="29" s="1"/>
  <c r="AH28" i="29" s="1"/>
  <c r="AE275" i="26"/>
  <c r="Z74" i="26"/>
  <c r="AF50" i="24"/>
  <c r="AB50" i="24"/>
  <c r="AD50" i="24" s="1"/>
  <c r="AF993" i="26"/>
  <c r="AA1077" i="26"/>
  <c r="AE353" i="26"/>
  <c r="Z21" i="26"/>
  <c r="AB1048" i="26"/>
  <c r="AD1048" i="26" s="1"/>
  <c r="AF729" i="26"/>
  <c r="AB1091" i="26"/>
  <c r="AE1091" i="26"/>
  <c r="AF1091" i="26" s="1"/>
  <c r="AF291" i="26"/>
  <c r="AD291" i="26"/>
  <c r="AC49" i="34"/>
  <c r="AE49" i="34" s="1"/>
  <c r="Z1001" i="26"/>
  <c r="Z591" i="26"/>
  <c r="AA591" i="26" s="1"/>
  <c r="AB388" i="24"/>
  <c r="AD388" i="24" s="1"/>
  <c r="Z348" i="24"/>
  <c r="AF173" i="24"/>
  <c r="Z468" i="26"/>
  <c r="AF259" i="24"/>
  <c r="AG259" i="24" s="1"/>
  <c r="AF246" i="24"/>
  <c r="AG246" i="24" s="1"/>
  <c r="R344" i="35"/>
  <c r="S344" i="35" s="1"/>
  <c r="E345" i="35"/>
  <c r="U344" i="35"/>
  <c r="AE21" i="21"/>
  <c r="AD158" i="24"/>
  <c r="AE678" i="26"/>
  <c r="AF678" i="26" s="1"/>
  <c r="AH35" i="34"/>
  <c r="AE1210" i="26"/>
  <c r="Z439" i="26"/>
  <c r="AA439" i="26" s="1"/>
  <c r="Z116" i="24"/>
  <c r="Z680" i="26"/>
  <c r="AA680" i="26" s="1"/>
  <c r="AD121" i="24"/>
  <c r="AA105" i="24"/>
  <c r="AB105" i="24" s="1"/>
  <c r="AD105" i="24" s="1"/>
  <c r="AE423" i="26"/>
  <c r="AF423" i="26" s="1"/>
  <c r="AD423" i="26"/>
  <c r="AD72" i="24"/>
  <c r="L9" i="28"/>
  <c r="M9" i="28"/>
  <c r="AA214" i="26"/>
  <c r="AC31" i="29"/>
  <c r="AE31" i="29" s="1"/>
  <c r="AF526" i="26"/>
  <c r="AD526" i="26"/>
  <c r="AF418" i="24"/>
  <c r="AG418" i="24" s="1"/>
  <c r="AB92" i="26"/>
  <c r="AD92" i="26" s="1"/>
  <c r="AG80" i="24"/>
  <c r="AF127" i="24"/>
  <c r="AB175" i="24"/>
  <c r="AD175" i="24" s="1"/>
  <c r="AA307" i="24"/>
  <c r="AF27" i="30"/>
  <c r="AF340" i="26"/>
  <c r="AE812" i="26"/>
  <c r="AF812" i="26" s="1"/>
  <c r="AF22" i="24"/>
  <c r="AG22" i="24" s="1"/>
  <c r="Z27" i="23"/>
  <c r="AG157" i="23"/>
  <c r="AG451" i="24"/>
  <c r="AB154" i="24"/>
  <c r="AG154" i="24" s="1"/>
  <c r="AF205" i="26"/>
  <c r="AD1092" i="26"/>
  <c r="AG335" i="23"/>
  <c r="AH335" i="23" s="1"/>
  <c r="AE447" i="23"/>
  <c r="AC233" i="23"/>
  <c r="AE233" i="23" s="1"/>
  <c r="AA229" i="26"/>
  <c r="AE229" i="26" s="1"/>
  <c r="AF971" i="26"/>
  <c r="AB280" i="26"/>
  <c r="AD280" i="26" s="1"/>
  <c r="AH668" i="23"/>
  <c r="AI668" i="23" s="1"/>
  <c r="AH41" i="30"/>
  <c r="AB220" i="23"/>
  <c r="AC220" i="23" s="1"/>
  <c r="AE220" i="23" s="1"/>
  <c r="AB252" i="23"/>
  <c r="AC252" i="23" s="1"/>
  <c r="AE252" i="23" s="1"/>
  <c r="AF208" i="24"/>
  <c r="AC26" i="30"/>
  <c r="AD26" i="30" s="1"/>
  <c r="AF26" i="30" s="1"/>
  <c r="AC186" i="23"/>
  <c r="AE186" i="23" s="1"/>
  <c r="AH350" i="23"/>
  <c r="AA362" i="24"/>
  <c r="AF362" i="24" s="1"/>
  <c r="BM1096" i="11"/>
  <c r="AF580" i="26"/>
  <c r="AH542" i="23"/>
  <c r="AI456" i="23"/>
  <c r="AG54" i="24"/>
  <c r="AD1079" i="26"/>
  <c r="AF404" i="26"/>
  <c r="AG47" i="21"/>
  <c r="AH47" i="21" s="1"/>
  <c r="AI221" i="23"/>
  <c r="AE634" i="23"/>
  <c r="AE277" i="26"/>
  <c r="AG239" i="24"/>
  <c r="AC424" i="23"/>
  <c r="BP1079" i="11"/>
  <c r="AE372" i="26"/>
  <c r="AF332" i="24"/>
  <c r="AE473" i="26"/>
  <c r="AC442" i="23"/>
  <c r="AE442" i="23" s="1"/>
  <c r="AE371" i="23"/>
  <c r="AD388" i="26"/>
  <c r="AE274" i="26"/>
  <c r="AG326" i="24"/>
  <c r="AD363" i="24"/>
  <c r="AF89" i="26"/>
  <c r="AF426" i="26"/>
  <c r="I162" i="35"/>
  <c r="G163" i="35"/>
  <c r="L163" i="35" s="1"/>
  <c r="M163" i="35" s="1"/>
  <c r="N162" i="35"/>
  <c r="AA682" i="26"/>
  <c r="AE682" i="26" s="1"/>
  <c r="AB682" i="26"/>
  <c r="AF682" i="26" s="1"/>
  <c r="Z351" i="24"/>
  <c r="AA351" i="24" s="1"/>
  <c r="AF1048" i="26"/>
  <c r="Z113" i="26"/>
  <c r="AD134" i="26"/>
  <c r="AC28" i="29"/>
  <c r="AA28" i="34"/>
  <c r="AB28" i="34" s="1"/>
  <c r="AB275" i="26"/>
  <c r="AD275" i="26" s="1"/>
  <c r="Z20" i="26"/>
  <c r="AF1005" i="26"/>
  <c r="AE1047" i="26"/>
  <c r="Z554" i="26"/>
  <c r="Z51" i="26"/>
  <c r="AA51" i="26" s="1"/>
  <c r="AD941" i="26"/>
  <c r="E413" i="35"/>
  <c r="U412" i="35"/>
  <c r="R412" i="35"/>
  <c r="S412" i="35" s="1"/>
  <c r="AB57" i="26"/>
  <c r="Z175" i="26"/>
  <c r="AB90" i="26"/>
  <c r="AD90" i="26" s="1"/>
  <c r="AC32" i="34"/>
  <c r="AE32" i="34" s="1"/>
  <c r="AC61" i="21"/>
  <c r="AE61" i="21" s="1"/>
  <c r="AA451" i="26"/>
  <c r="AD451" i="26" s="1"/>
  <c r="E437" i="35"/>
  <c r="U436" i="35"/>
  <c r="R436" i="35"/>
  <c r="S436" i="35" s="1"/>
  <c r="AF703" i="26"/>
  <c r="Z1203" i="26"/>
  <c r="AA1203" i="26" s="1"/>
  <c r="AE1203" i="26" s="1"/>
  <c r="Y625" i="26"/>
  <c r="Z38" i="24"/>
  <c r="AF38" i="24" s="1"/>
  <c r="AG38" i="24" s="1"/>
  <c r="AF1094" i="26"/>
  <c r="AF234" i="26"/>
  <c r="AF410" i="26"/>
  <c r="AF325" i="24"/>
  <c r="AG325" i="24" s="1"/>
  <c r="AF370" i="26"/>
  <c r="Z452" i="26"/>
  <c r="AA452" i="26" s="1"/>
  <c r="AA381" i="24"/>
  <c r="AF381" i="24" s="1"/>
  <c r="Z759" i="26"/>
  <c r="AF46" i="24"/>
  <c r="AG46" i="24" s="1"/>
  <c r="AG60" i="24"/>
  <c r="AB270" i="23"/>
  <c r="AC270" i="23" s="1"/>
  <c r="AF1067" i="26"/>
  <c r="AD427" i="26"/>
  <c r="AA421" i="26"/>
  <c r="AE680" i="26"/>
  <c r="AC16" i="21"/>
  <c r="AH16" i="21" s="1"/>
  <c r="AA57" i="26"/>
  <c r="AE57" i="26" s="1"/>
  <c r="AG281" i="24"/>
  <c r="AE825" i="26"/>
  <c r="AF825" i="26" s="1"/>
  <c r="AD825" i="26"/>
  <c r="AD636" i="26"/>
  <c r="AD100" i="26"/>
  <c r="AA270" i="26"/>
  <c r="AE270" i="26" s="1"/>
  <c r="AB539" i="26"/>
  <c r="AD539" i="26" s="1"/>
  <c r="AE539" i="26"/>
  <c r="AB912" i="26"/>
  <c r="AD912" i="26" s="1"/>
  <c r="AF762" i="26"/>
  <c r="AD600" i="26"/>
  <c r="Z243" i="24"/>
  <c r="AA193" i="24"/>
  <c r="AB84" i="26"/>
  <c r="AD84" i="26" s="1"/>
  <c r="AF679" i="26"/>
  <c r="AB712" i="26"/>
  <c r="AF712" i="26" s="1"/>
  <c r="Z1103" i="26"/>
  <c r="AF601" i="26"/>
  <c r="AE427" i="26"/>
  <c r="AF427" i="26" s="1"/>
  <c r="AA26" i="24"/>
  <c r="AB26" i="24" s="1"/>
  <c r="AF146" i="26"/>
  <c r="AE636" i="26"/>
  <c r="AF636" i="26" s="1"/>
  <c r="AF116" i="26"/>
  <c r="Z15" i="34"/>
  <c r="AF1066" i="26"/>
  <c r="AE952" i="26"/>
  <c r="AF952" i="26" s="1"/>
  <c r="AB126" i="23"/>
  <c r="AC126" i="23" s="1"/>
  <c r="AE126" i="23" s="1"/>
  <c r="AD991" i="26"/>
  <c r="AH223" i="23"/>
  <c r="AG154" i="23"/>
  <c r="AG513" i="23"/>
  <c r="AF255" i="24"/>
  <c r="AC26" i="29"/>
  <c r="AE26" i="29" s="1"/>
  <c r="AE280" i="26"/>
  <c r="AF280" i="26" s="1"/>
  <c r="X8" i="23"/>
  <c r="AG492" i="23"/>
  <c r="AB430" i="26"/>
  <c r="AD430" i="26" s="1"/>
  <c r="AF447" i="26"/>
  <c r="AE481" i="26"/>
  <c r="AF481" i="26" s="1"/>
  <c r="AE487" i="26"/>
  <c r="AH28" i="30"/>
  <c r="AG171" i="23"/>
  <c r="AC546" i="23"/>
  <c r="AE546" i="23" s="1"/>
  <c r="AF191" i="24"/>
  <c r="AG179" i="23"/>
  <c r="AC647" i="23"/>
  <c r="AE647" i="23" s="1"/>
  <c r="AC542" i="23"/>
  <c r="AE542" i="23" s="1"/>
  <c r="Z445" i="24"/>
  <c r="AF728" i="26"/>
  <c r="AG165" i="23"/>
  <c r="AE249" i="23"/>
  <c r="AH465" i="23"/>
  <c r="AG659" i="23"/>
  <c r="AF216" i="26"/>
  <c r="AG212" i="24"/>
  <c r="AG222" i="23"/>
  <c r="AH634" i="23"/>
  <c r="AD31" i="30"/>
  <c r="AF31" i="30" s="1"/>
  <c r="AG386" i="23"/>
  <c r="AG441" i="23"/>
  <c r="AB284" i="24"/>
  <c r="AG284" i="24" s="1"/>
  <c r="AG447" i="24"/>
  <c r="AE203" i="23"/>
  <c r="AE344" i="23"/>
  <c r="AF1006" i="26"/>
  <c r="AE49" i="29"/>
  <c r="AG257" i="23"/>
  <c r="AD621" i="26"/>
  <c r="AI558" i="23"/>
  <c r="AD38" i="30"/>
  <c r="AF38" i="30" s="1"/>
  <c r="AF476" i="26"/>
  <c r="R389" i="28"/>
  <c r="S389" i="28" s="1"/>
  <c r="U389" i="28"/>
  <c r="E390" i="28"/>
  <c r="AD682" i="26"/>
  <c r="AF121" i="24"/>
  <c r="AG121" i="24" s="1"/>
  <c r="BM1063" i="11"/>
  <c r="Z1209" i="26"/>
  <c r="AF879" i="26"/>
  <c r="Y1069" i="26"/>
  <c r="AE28" i="29"/>
  <c r="Y1096" i="26"/>
  <c r="Z1096" i="26" s="1"/>
  <c r="Y673" i="26"/>
  <c r="AA309" i="26"/>
  <c r="AE243" i="26"/>
  <c r="AF243" i="26" s="1"/>
  <c r="AD243" i="26"/>
  <c r="Z106" i="24"/>
  <c r="AA106" i="24" s="1"/>
  <c r="AB451" i="26"/>
  <c r="AE451" i="26"/>
  <c r="AF451" i="26" s="1"/>
  <c r="Z26" i="34"/>
  <c r="Z1213" i="26"/>
  <c r="AA617" i="26"/>
  <c r="AA399" i="26"/>
  <c r="AB399" i="26" s="1"/>
  <c r="AD399" i="26" s="1"/>
  <c r="AB127" i="24"/>
  <c r="AD127" i="24" s="1"/>
  <c r="Z42" i="24"/>
  <c r="AA42" i="24" s="1"/>
  <c r="AF42" i="24" s="1"/>
  <c r="AF314" i="26"/>
  <c r="AC18" i="21"/>
  <c r="AH18" i="21" s="1"/>
  <c r="AA68" i="34"/>
  <c r="Z55" i="34"/>
  <c r="Y93" i="26"/>
  <c r="AF345" i="24"/>
  <c r="AG345" i="24" s="1"/>
  <c r="Z46" i="34"/>
  <c r="AA46" i="34" s="1"/>
  <c r="AA285" i="26"/>
  <c r="AB285" i="26" s="1"/>
  <c r="AD285" i="26" s="1"/>
  <c r="AH31" i="29"/>
  <c r="AF292" i="24"/>
  <c r="AH62" i="21"/>
  <c r="Y356" i="24"/>
  <c r="Y125" i="24"/>
  <c r="Z125" i="24"/>
  <c r="AF378" i="26"/>
  <c r="AA124" i="26"/>
  <c r="AB124" i="26"/>
  <c r="AA396" i="24"/>
  <c r="AF396" i="24" s="1"/>
  <c r="AA38" i="24"/>
  <c r="AB38" i="24" s="1"/>
  <c r="G318" i="35"/>
  <c r="L318" i="35" s="1"/>
  <c r="M318" i="35" s="1"/>
  <c r="N317" i="35"/>
  <c r="I317" i="35"/>
  <c r="Y157" i="24"/>
  <c r="Z793" i="26"/>
  <c r="AB20" i="34"/>
  <c r="AG20" i="34" s="1"/>
  <c r="Z769" i="26"/>
  <c r="Y206" i="26"/>
  <c r="AA292" i="24"/>
  <c r="AB292" i="24" s="1"/>
  <c r="AG292" i="24" s="1"/>
  <c r="AA567" i="26"/>
  <c r="AE567" i="26" s="1"/>
  <c r="Z742" i="26"/>
  <c r="Z143" i="26"/>
  <c r="Z324" i="24"/>
  <c r="AA286" i="24"/>
  <c r="AF286" i="24" s="1"/>
  <c r="AB269" i="26"/>
  <c r="AF269" i="26" s="1"/>
  <c r="AA207" i="26"/>
  <c r="AE207" i="26" s="1"/>
  <c r="Y297" i="26"/>
  <c r="AB680" i="26"/>
  <c r="Z276" i="24"/>
  <c r="AF154" i="26"/>
  <c r="AB390" i="26"/>
  <c r="AD390" i="26" s="1"/>
  <c r="Z641" i="26"/>
  <c r="AF453" i="24"/>
  <c r="AG453" i="24" s="1"/>
  <c r="Y274" i="24"/>
  <c r="AG318" i="24"/>
  <c r="AA405" i="26"/>
  <c r="AE405" i="26"/>
  <c r="AB405" i="26"/>
  <c r="AD405" i="26" s="1"/>
  <c r="AF50" i="26"/>
  <c r="AB661" i="26"/>
  <c r="AF661" i="26" s="1"/>
  <c r="AB546" i="26"/>
  <c r="AF546" i="26" s="1"/>
  <c r="AD546" i="26"/>
  <c r="AF105" i="24"/>
  <c r="AF28" i="26"/>
  <c r="AA155" i="26"/>
  <c r="AE155" i="26" s="1"/>
  <c r="AD1067" i="26"/>
  <c r="Z449" i="26"/>
  <c r="AE269" i="26"/>
  <c r="AB24" i="34"/>
  <c r="AB63" i="34"/>
  <c r="AE285" i="26"/>
  <c r="AD1091" i="26"/>
  <c r="AE50" i="29"/>
  <c r="AI27" i="30"/>
  <c r="AJ27" i="30" s="1"/>
  <c r="AF829" i="26"/>
  <c r="Y1015" i="26"/>
  <c r="Z1015" i="26" s="1"/>
  <c r="AB467" i="26"/>
  <c r="AD467" i="26" s="1"/>
  <c r="G410" i="28"/>
  <c r="N409" i="28"/>
  <c r="I409" i="28"/>
  <c r="AH12" i="23"/>
  <c r="AC492" i="23"/>
  <c r="AE492" i="23" s="1"/>
  <c r="G111" i="35"/>
  <c r="N110" i="35"/>
  <c r="I110" i="35"/>
  <c r="G433" i="28"/>
  <c r="I432" i="28"/>
  <c r="N432" i="28"/>
  <c r="AB655" i="23"/>
  <c r="AC655" i="23" s="1"/>
  <c r="AE655" i="23" s="1"/>
  <c r="AB300" i="23"/>
  <c r="AC300" i="23" s="1"/>
  <c r="G61" i="35"/>
  <c r="N60" i="35"/>
  <c r="I60" i="35"/>
  <c r="G460" i="28"/>
  <c r="N459" i="28"/>
  <c r="I459" i="28"/>
  <c r="AG541" i="23"/>
  <c r="G164" i="35"/>
  <c r="N163" i="35"/>
  <c r="I163" i="35"/>
  <c r="G191" i="35"/>
  <c r="N190" i="35"/>
  <c r="I190" i="35"/>
  <c r="G242" i="28"/>
  <c r="I241" i="28"/>
  <c r="N241" i="28"/>
  <c r="Q241" i="28"/>
  <c r="AC140" i="23"/>
  <c r="AE140" i="23" s="1"/>
  <c r="AC597" i="23"/>
  <c r="AE597" i="23" s="1"/>
  <c r="G242" i="35"/>
  <c r="I241" i="35"/>
  <c r="N241" i="35"/>
  <c r="AG152" i="23"/>
  <c r="G294" i="28"/>
  <c r="I293" i="28"/>
  <c r="N293" i="28"/>
  <c r="AG291" i="23"/>
  <c r="AE294" i="23"/>
  <c r="AI529" i="23"/>
  <c r="AE34" i="34"/>
  <c r="AA38" i="29"/>
  <c r="G317" i="28"/>
  <c r="N316" i="28"/>
  <c r="I316" i="28"/>
  <c r="AB301" i="23"/>
  <c r="AC301" i="23" s="1"/>
  <c r="G388" i="28"/>
  <c r="I387" i="28"/>
  <c r="N387" i="28"/>
  <c r="AE19" i="23"/>
  <c r="G341" i="28"/>
  <c r="N340" i="28"/>
  <c r="I340" i="28"/>
  <c r="G483" i="35"/>
  <c r="N482" i="35"/>
  <c r="I482" i="35"/>
  <c r="Z14" i="26"/>
  <c r="AC696" i="23"/>
  <c r="AE696" i="23" s="1"/>
  <c r="AG332" i="24"/>
  <c r="G410" i="35"/>
  <c r="N409" i="35"/>
  <c r="I409" i="35"/>
  <c r="G319" i="35"/>
  <c r="I318" i="35"/>
  <c r="N318" i="35"/>
  <c r="G387" i="35"/>
  <c r="N386" i="35"/>
  <c r="I386" i="35"/>
  <c r="AI28" i="30"/>
  <c r="AG30" i="23"/>
  <c r="AG23" i="21"/>
  <c r="G269" i="28"/>
  <c r="N268" i="28"/>
  <c r="I268" i="28"/>
  <c r="G217" i="35"/>
  <c r="N216" i="35"/>
  <c r="I216" i="35"/>
  <c r="AH463" i="23"/>
  <c r="AB214" i="24"/>
  <c r="AD215" i="24"/>
  <c r="AD214" i="24" s="1"/>
  <c r="AB101" i="30"/>
  <c r="AA88" i="24"/>
  <c r="AH637" i="23"/>
  <c r="Z11" i="29"/>
  <c r="Z10" i="29" s="1"/>
  <c r="AI100" i="30"/>
  <c r="AC694" i="23"/>
  <c r="AI606" i="23"/>
  <c r="AH157" i="23"/>
  <c r="AH125" i="23"/>
  <c r="AA697" i="23"/>
  <c r="AB697" i="23" s="1"/>
  <c r="R271" i="35"/>
  <c r="S271" i="35" s="1"/>
  <c r="E272" i="35"/>
  <c r="U271" i="35"/>
  <c r="G87" i="35"/>
  <c r="N86" i="35"/>
  <c r="I86" i="35"/>
  <c r="BL1081" i="19"/>
  <c r="BM1081" i="19" s="1"/>
  <c r="Z88" i="24"/>
  <c r="AI435" i="23"/>
  <c r="AC650" i="23"/>
  <c r="E246" i="35"/>
  <c r="R245" i="35"/>
  <c r="S245" i="35" s="1"/>
  <c r="U245" i="35"/>
  <c r="AA33" i="29"/>
  <c r="AF1021" i="26"/>
  <c r="AB1207" i="26"/>
  <c r="AF1207" i="26" s="1"/>
  <c r="AA64" i="23"/>
  <c r="AB64" i="23" s="1"/>
  <c r="AC156" i="23"/>
  <c r="AE156" i="23" s="1"/>
  <c r="AG239" i="23"/>
  <c r="AI405" i="23"/>
  <c r="AH566" i="23"/>
  <c r="AA673" i="23"/>
  <c r="AB673" i="23" s="1"/>
  <c r="AH526" i="23"/>
  <c r="AC522" i="23"/>
  <c r="AE522" i="23" s="1"/>
  <c r="AC580" i="23"/>
  <c r="AH676" i="23"/>
  <c r="Q216" i="35"/>
  <c r="Z260" i="24"/>
  <c r="Y454" i="26"/>
  <c r="AG75" i="24"/>
  <c r="AF1084" i="26"/>
  <c r="AB299" i="23"/>
  <c r="AH299" i="23" s="1"/>
  <c r="AC351" i="23"/>
  <c r="L86" i="28"/>
  <c r="M86" i="28" s="1"/>
  <c r="AG478" i="23"/>
  <c r="AG576" i="23"/>
  <c r="AG596" i="23"/>
  <c r="Z315" i="24"/>
  <c r="BL16" i="11"/>
  <c r="BP16" i="11" s="1"/>
  <c r="Y118" i="26"/>
  <c r="AF1072" i="26"/>
  <c r="AA102" i="30"/>
  <c r="AA276" i="23"/>
  <c r="AG276" i="23" s="1"/>
  <c r="AG361" i="23"/>
  <c r="AG614" i="23"/>
  <c r="AC35" i="29"/>
  <c r="AE35" i="29" s="1"/>
  <c r="AG425" i="23"/>
  <c r="AH186" i="23"/>
  <c r="AH498" i="23"/>
  <c r="AF454" i="24"/>
  <c r="AC543" i="23"/>
  <c r="AE543" i="23" s="1"/>
  <c r="AC52" i="29"/>
  <c r="AH52" i="29" s="1"/>
  <c r="BL1047" i="19"/>
  <c r="AA523" i="26"/>
  <c r="AF423" i="24"/>
  <c r="AC23" i="29"/>
  <c r="AE23" i="29" s="1"/>
  <c r="AI25" i="30"/>
  <c r="AJ25" i="30" s="1"/>
  <c r="AD37" i="30"/>
  <c r="T162" i="28"/>
  <c r="AB246" i="23"/>
  <c r="AC246" i="23" s="1"/>
  <c r="AE246" i="23" s="1"/>
  <c r="AB218" i="23"/>
  <c r="AC218" i="23" s="1"/>
  <c r="AE218" i="23" s="1"/>
  <c r="AG429" i="23"/>
  <c r="AG449" i="23"/>
  <c r="AH496" i="23"/>
  <c r="AA642" i="23"/>
  <c r="Q386" i="35"/>
  <c r="E510" i="35"/>
  <c r="R509" i="35"/>
  <c r="S509" i="35" s="1"/>
  <c r="U509" i="35"/>
  <c r="Z480" i="26"/>
  <c r="Z217" i="26"/>
  <c r="AB153" i="26"/>
  <c r="AD153" i="26" s="1"/>
  <c r="AE933" i="26"/>
  <c r="AF331" i="26"/>
  <c r="AG126" i="23"/>
  <c r="AH126" i="23" s="1"/>
  <c r="AD100" i="30"/>
  <c r="AB255" i="23"/>
  <c r="AG343" i="23"/>
  <c r="AA582" i="26"/>
  <c r="AE582" i="26" s="1"/>
  <c r="AD589" i="26"/>
  <c r="AG12" i="21"/>
  <c r="AE287" i="26"/>
  <c r="AG229" i="24"/>
  <c r="AG103" i="23"/>
  <c r="AB199" i="23"/>
  <c r="AC199" i="23" s="1"/>
  <c r="AE199" i="23" s="1"/>
  <c r="AA433" i="23"/>
  <c r="AB433" i="23" s="1"/>
  <c r="AB143" i="23"/>
  <c r="AC143" i="23" s="1"/>
  <c r="Z690" i="23"/>
  <c r="AA690" i="23" s="1"/>
  <c r="AG690" i="23" s="1"/>
  <c r="AA494" i="23"/>
  <c r="Z86" i="24"/>
  <c r="AE359" i="26"/>
  <c r="AD428" i="24"/>
  <c r="AB206" i="24"/>
  <c r="AG206" i="24" s="1"/>
  <c r="AH262" i="23"/>
  <c r="AC363" i="23"/>
  <c r="AE363" i="23" s="1"/>
  <c r="AH520" i="23"/>
  <c r="AI520" i="23" s="1"/>
  <c r="AA40" i="34"/>
  <c r="AD205" i="26"/>
  <c r="V8" i="28"/>
  <c r="O9" i="28" s="1"/>
  <c r="P9" i="28" s="1"/>
  <c r="AC21" i="23"/>
  <c r="AE21" i="23" s="1"/>
  <c r="AB124" i="23"/>
  <c r="AA145" i="23"/>
  <c r="AC157" i="23"/>
  <c r="AE157" i="23" s="1"/>
  <c r="AB238" i="23"/>
  <c r="AC238" i="23" s="1"/>
  <c r="AB77" i="23"/>
  <c r="AC77" i="23" s="1"/>
  <c r="AG77" i="23"/>
  <c r="AB281" i="23"/>
  <c r="AC281" i="23" s="1"/>
  <c r="AE281" i="23" s="1"/>
  <c r="AC258" i="23"/>
  <c r="AH462" i="23"/>
  <c r="E367" i="35"/>
  <c r="R366" i="35"/>
  <c r="S366" i="35" s="1"/>
  <c r="U366" i="35"/>
  <c r="AE52" i="29"/>
  <c r="Z190" i="24"/>
  <c r="AF81" i="26"/>
  <c r="AC47" i="30"/>
  <c r="AG118" i="23"/>
  <c r="AA132" i="23"/>
  <c r="AB132" i="23" s="1"/>
  <c r="AB169" i="23"/>
  <c r="AB99" i="23"/>
  <c r="AH99" i="23" s="1"/>
  <c r="AA428" i="23"/>
  <c r="AB428" i="23" s="1"/>
  <c r="AA182" i="23"/>
  <c r="AB182" i="23" s="1"/>
  <c r="AC182" i="23" s="1"/>
  <c r="AH180" i="23"/>
  <c r="AC458" i="23"/>
  <c r="AE458" i="23" s="1"/>
  <c r="AA665" i="23"/>
  <c r="AB665" i="23" s="1"/>
  <c r="AG501" i="23"/>
  <c r="AB643" i="23"/>
  <c r="AC643" i="23" s="1"/>
  <c r="AG688" i="23"/>
  <c r="AH688" i="23" s="1"/>
  <c r="BK1044" i="11"/>
  <c r="BK1043" i="11" s="1"/>
  <c r="AB435" i="24"/>
  <c r="AB156" i="24"/>
  <c r="Y1197" i="26"/>
  <c r="AE884" i="26"/>
  <c r="AE240" i="26"/>
  <c r="AB947" i="26"/>
  <c r="AD947" i="26" s="1"/>
  <c r="AE13" i="21"/>
  <c r="AH47" i="30"/>
  <c r="AI47" i="30" s="1"/>
  <c r="R271" i="28"/>
  <c r="S271" i="28" s="1"/>
  <c r="E272" i="28"/>
  <c r="U271" i="28"/>
  <c r="AA60" i="23"/>
  <c r="AB60" i="23" s="1"/>
  <c r="AB277" i="23"/>
  <c r="AC277" i="23" s="1"/>
  <c r="AE277" i="23" s="1"/>
  <c r="AG378" i="23"/>
  <c r="AH357" i="23"/>
  <c r="AI357" i="23" s="1"/>
  <c r="AI454" i="23"/>
  <c r="AH341" i="23"/>
  <c r="AH567" i="23"/>
  <c r="AI567" i="23" s="1"/>
  <c r="AE435" i="23"/>
  <c r="AI634" i="23"/>
  <c r="AA573" i="23"/>
  <c r="AB573" i="23" s="1"/>
  <c r="R63" i="35"/>
  <c r="S63" i="35" s="1"/>
  <c r="E64" i="35"/>
  <c r="U63" i="35"/>
  <c r="AB833" i="26"/>
  <c r="AD833" i="26" s="1"/>
  <c r="AB319" i="24"/>
  <c r="AG319" i="24" s="1"/>
  <c r="AB65" i="26"/>
  <c r="AF65" i="26" s="1"/>
  <c r="AB95" i="24"/>
  <c r="AE488" i="26"/>
  <c r="AF488" i="26" s="1"/>
  <c r="AB488" i="26"/>
  <c r="AB240" i="26"/>
  <c r="AD240" i="26" s="1"/>
  <c r="AE1113" i="26"/>
  <c r="AF1113" i="26" s="1"/>
  <c r="V386" i="28"/>
  <c r="O387" i="28" s="1"/>
  <c r="P387" i="28" s="1"/>
  <c r="AG102" i="23"/>
  <c r="AA116" i="23"/>
  <c r="AB177" i="23"/>
  <c r="AC177" i="23" s="1"/>
  <c r="AE177" i="23" s="1"/>
  <c r="AB395" i="23"/>
  <c r="AA479" i="23"/>
  <c r="AB479" i="23" s="1"/>
  <c r="AG164" i="23"/>
  <c r="AH164" i="23" s="1"/>
  <c r="AB260" i="23"/>
  <c r="AC260" i="23" s="1"/>
  <c r="AE260" i="23" s="1"/>
  <c r="AB437" i="23"/>
  <c r="AH437" i="23" s="1"/>
  <c r="AB639" i="23"/>
  <c r="AC639" i="23" s="1"/>
  <c r="AC591" i="23"/>
  <c r="AE591" i="23" s="1"/>
  <c r="AB488" i="23"/>
  <c r="AC488" i="23" s="1"/>
  <c r="AE488" i="23" s="1"/>
  <c r="AC611" i="23"/>
  <c r="AE611" i="23" s="1"/>
  <c r="AA664" i="23"/>
  <c r="E220" i="35"/>
  <c r="R219" i="35"/>
  <c r="S219" i="35" s="1"/>
  <c r="U219" i="35"/>
  <c r="AD15" i="20"/>
  <c r="AD748" i="26"/>
  <c r="AC16" i="34"/>
  <c r="AE16" i="34" s="1"/>
  <c r="AD471" i="26"/>
  <c r="AH384" i="23"/>
  <c r="AI602" i="23"/>
  <c r="AG451" i="23"/>
  <c r="Q409" i="35"/>
  <c r="AI38" i="30"/>
  <c r="AJ38" i="30" s="1"/>
  <c r="Q110" i="28"/>
  <c r="AH294" i="23"/>
  <c r="AI294" i="23" s="1"/>
  <c r="AI375" i="23"/>
  <c r="V482" i="28"/>
  <c r="O483" i="28" s="1"/>
  <c r="P483" i="28" s="1"/>
  <c r="AG87" i="23"/>
  <c r="AB87" i="23"/>
  <c r="AC87" i="23" s="1"/>
  <c r="AE87" i="23" s="1"/>
  <c r="AB155" i="23"/>
  <c r="AC155" i="23" s="1"/>
  <c r="AE155" i="23" s="1"/>
  <c r="AB189" i="23"/>
  <c r="AC189" i="23" s="1"/>
  <c r="AE189" i="23" s="1"/>
  <c r="AC146" i="23"/>
  <c r="AE146" i="23" s="1"/>
  <c r="AB237" i="23"/>
  <c r="AC237" i="23" s="1"/>
  <c r="AE237" i="23" s="1"/>
  <c r="AG237" i="23"/>
  <c r="AE243" i="23"/>
  <c r="AB201" i="23"/>
  <c r="AC201" i="23" s="1"/>
  <c r="AE201" i="23" s="1"/>
  <c r="AG201" i="23"/>
  <c r="AG554" i="23"/>
  <c r="AB554" i="23"/>
  <c r="AC554" i="23" s="1"/>
  <c r="AE554" i="23" s="1"/>
  <c r="AG662" i="23"/>
  <c r="AA631" i="23"/>
  <c r="AB631" i="23" s="1"/>
  <c r="T267" i="35"/>
  <c r="AA1078" i="26"/>
  <c r="AB1078" i="26" s="1"/>
  <c r="AE1078" i="26"/>
  <c r="AF1078" i="26" s="1"/>
  <c r="AA439" i="24"/>
  <c r="AF439" i="24" s="1"/>
  <c r="AD1087" i="26"/>
  <c r="AE950" i="26"/>
  <c r="Z384" i="24"/>
  <c r="AF594" i="26"/>
  <c r="AD332" i="26"/>
  <c r="AH25" i="29"/>
  <c r="Z107" i="24"/>
  <c r="AG23" i="24"/>
  <c r="AD1109" i="26"/>
  <c r="AC21" i="30"/>
  <c r="AI36" i="30"/>
  <c r="AJ36" i="30" s="1"/>
  <c r="AC86" i="23"/>
  <c r="AE86" i="23" s="1"/>
  <c r="AB118" i="23"/>
  <c r="AC118" i="23" s="1"/>
  <c r="V458" i="28"/>
  <c r="O459" i="28" s="1"/>
  <c r="P459" i="28" s="1"/>
  <c r="AG214" i="23"/>
  <c r="AB214" i="23"/>
  <c r="AB282" i="23"/>
  <c r="AC282" i="23" s="1"/>
  <c r="AG428" i="23"/>
  <c r="AC287" i="23"/>
  <c r="AE287" i="23" s="1"/>
  <c r="AA402" i="23"/>
  <c r="AB402" i="23" s="1"/>
  <c r="AG416" i="23"/>
  <c r="AH416" i="23" s="1"/>
  <c r="AC416" i="23"/>
  <c r="AE416" i="23" s="1"/>
  <c r="AA519" i="23"/>
  <c r="AG442" i="23"/>
  <c r="AH442" i="23" s="1"/>
  <c r="AI442" i="23" s="1"/>
  <c r="AG376" i="23"/>
  <c r="AH376" i="23" s="1"/>
  <c r="AB467" i="23"/>
  <c r="AC467" i="23" s="1"/>
  <c r="AE467" i="23" s="1"/>
  <c r="AB577" i="23"/>
  <c r="AC577" i="23" s="1"/>
  <c r="AG667" i="23"/>
  <c r="AB667" i="23"/>
  <c r="AC667" i="23" s="1"/>
  <c r="AC564" i="23"/>
  <c r="AE564" i="23" s="1"/>
  <c r="L341" i="35"/>
  <c r="M341" i="35" s="1"/>
  <c r="AF156" i="24"/>
  <c r="AG156" i="24" s="1"/>
  <c r="AD216" i="26"/>
  <c r="Z1200" i="26"/>
  <c r="AA101" i="26"/>
  <c r="AB101" i="26" s="1"/>
  <c r="Y392" i="24"/>
  <c r="AB360" i="24"/>
  <c r="AD360" i="24" s="1"/>
  <c r="AB884" i="26"/>
  <c r="AD884" i="26" s="1"/>
  <c r="AB1020" i="26"/>
  <c r="AD1020" i="26" s="1"/>
  <c r="AF232" i="26"/>
  <c r="AF251" i="26"/>
  <c r="AA32" i="30"/>
  <c r="AC42" i="30"/>
  <c r="AD42" i="30" s="1"/>
  <c r="AF42" i="30" s="1"/>
  <c r="AA141" i="23"/>
  <c r="AB141" i="23" s="1"/>
  <c r="AB200" i="23"/>
  <c r="AC200" i="23" s="1"/>
  <c r="AB232" i="23"/>
  <c r="AC232" i="23" s="1"/>
  <c r="AA398" i="23"/>
  <c r="AG398" i="23" s="1"/>
  <c r="AE221" i="23"/>
  <c r="AB348" i="23"/>
  <c r="AC348" i="23" s="1"/>
  <c r="AE348" i="23" s="1"/>
  <c r="AA194" i="23"/>
  <c r="AG194" i="23" s="1"/>
  <c r="AA410" i="23"/>
  <c r="AB387" i="23"/>
  <c r="AC387" i="23" s="1"/>
  <c r="AE387" i="23" s="1"/>
  <c r="AC257" i="23"/>
  <c r="AE257" i="23" s="1"/>
  <c r="AA491" i="23"/>
  <c r="AG491" i="23" s="1"/>
  <c r="AA278" i="23"/>
  <c r="AA466" i="23"/>
  <c r="AC566" i="23"/>
  <c r="AH635" i="23"/>
  <c r="AI635" i="23" s="1"/>
  <c r="AC526" i="23"/>
  <c r="AA646" i="23"/>
  <c r="AG646" i="23" s="1"/>
  <c r="AG671" i="23"/>
  <c r="AA605" i="23"/>
  <c r="V316" i="35"/>
  <c r="O317" i="35" s="1"/>
  <c r="P317" i="35" s="1"/>
  <c r="AB87" i="24"/>
  <c r="AG87" i="24" s="1"/>
  <c r="BL19" i="11"/>
  <c r="BP19" i="11" s="1"/>
  <c r="AD65" i="26"/>
  <c r="Z300" i="24"/>
  <c r="AD163" i="24"/>
  <c r="AE959" i="26"/>
  <c r="AF959" i="26" s="1"/>
  <c r="AD732" i="26"/>
  <c r="AE883" i="26"/>
  <c r="AF883" i="26" s="1"/>
  <c r="AB1089" i="26"/>
  <c r="AD1089" i="26" s="1"/>
  <c r="AD47" i="30"/>
  <c r="AB102" i="23"/>
  <c r="AC102" i="23" s="1"/>
  <c r="AE102" i="23" s="1"/>
  <c r="AA72" i="23"/>
  <c r="AB72" i="23" s="1"/>
  <c r="AB179" i="23"/>
  <c r="AC179" i="23" s="1"/>
  <c r="AB181" i="23"/>
  <c r="AC181" i="23" s="1"/>
  <c r="AE181" i="23" s="1"/>
  <c r="AC262" i="23"/>
  <c r="AE262" i="23" s="1"/>
  <c r="AH268" i="23"/>
  <c r="AI268" i="23" s="1"/>
  <c r="AB63" i="23"/>
  <c r="AC63" i="23" s="1"/>
  <c r="AE63" i="23" s="1"/>
  <c r="AB439" i="23"/>
  <c r="AC439" i="23" s="1"/>
  <c r="AE439" i="23" s="1"/>
  <c r="AE438" i="23"/>
  <c r="AA499" i="23"/>
  <c r="AB609" i="23"/>
  <c r="AB652" i="23"/>
  <c r="AG464" i="23"/>
  <c r="AA619" i="26"/>
  <c r="AB619" i="26" s="1"/>
  <c r="AE619" i="26"/>
  <c r="AF619" i="26" s="1"/>
  <c r="AA150" i="26"/>
  <c r="AB150" i="26" s="1"/>
  <c r="AB263" i="24"/>
  <c r="BP1059" i="11"/>
  <c r="AB189" i="26"/>
  <c r="AD189" i="26" s="1"/>
  <c r="AA980" i="26"/>
  <c r="AB980" i="26" s="1"/>
  <c r="AD980" i="26" s="1"/>
  <c r="Z95" i="26"/>
  <c r="Y95" i="26"/>
  <c r="AF824" i="26"/>
  <c r="AF356" i="26"/>
  <c r="AB950" i="26"/>
  <c r="AD950" i="26" s="1"/>
  <c r="AE38" i="34"/>
  <c r="AA112" i="23"/>
  <c r="AG112" i="23" s="1"/>
  <c r="AG145" i="23"/>
  <c r="AA687" i="23"/>
  <c r="AG687" i="23" s="1"/>
  <c r="AA52" i="23"/>
  <c r="AB52" i="23" s="1"/>
  <c r="AH336" i="23"/>
  <c r="AI336" i="23" s="1"/>
  <c r="AG143" i="23"/>
  <c r="AG347" i="23"/>
  <c r="AG694" i="23"/>
  <c r="AH694" i="23" s="1"/>
  <c r="AD156" i="24"/>
  <c r="AG29" i="24"/>
  <c r="AG23" i="29"/>
  <c r="AH23" i="29" s="1"/>
  <c r="AC115" i="23"/>
  <c r="AE115" i="23" s="1"/>
  <c r="AG173" i="23"/>
  <c r="AE207" i="23"/>
  <c r="AB493" i="23"/>
  <c r="AG514" i="23"/>
  <c r="AH514" i="23" s="1"/>
  <c r="AE557" i="23"/>
  <c r="AA642" i="26"/>
  <c r="AE642" i="26" s="1"/>
  <c r="AF95" i="24"/>
  <c r="AG95" i="24" s="1"/>
  <c r="AG251" i="24"/>
  <c r="AA269" i="23"/>
  <c r="AG269" i="23" s="1"/>
  <c r="AB135" i="23"/>
  <c r="AC135" i="23" s="1"/>
  <c r="AE135" i="23" s="1"/>
  <c r="AC125" i="23"/>
  <c r="AE125" i="23" s="1"/>
  <c r="AB360" i="23"/>
  <c r="AC360" i="23" s="1"/>
  <c r="AE441" i="23"/>
  <c r="AC180" i="23"/>
  <c r="AE180" i="23" s="1"/>
  <c r="AG470" i="23"/>
  <c r="AH470" i="23" s="1"/>
  <c r="AE606" i="23"/>
  <c r="AB596" i="23"/>
  <c r="AD284" i="24"/>
  <c r="AA30" i="24"/>
  <c r="AF300" i="26"/>
  <c r="AG19" i="23"/>
  <c r="AH19" i="23" s="1"/>
  <c r="AI19" i="23" s="1"/>
  <c r="AC193" i="23"/>
  <c r="AE193" i="23" s="1"/>
  <c r="AB408" i="23"/>
  <c r="AC408" i="23" s="1"/>
  <c r="AE408" i="23" s="1"/>
  <c r="AG13" i="23"/>
  <c r="AH13" i="23" s="1"/>
  <c r="AB396" i="23"/>
  <c r="AH396" i="23" s="1"/>
  <c r="AG535" i="23"/>
  <c r="AG49" i="29"/>
  <c r="AH49" i="29" s="1"/>
  <c r="AF263" i="26"/>
  <c r="AG155" i="24"/>
  <c r="AD417" i="26"/>
  <c r="AF809" i="26"/>
  <c r="AA28" i="23"/>
  <c r="AG28" i="23" s="1"/>
  <c r="AA261" i="23"/>
  <c r="AG261" i="23" s="1"/>
  <c r="AE405" i="23"/>
  <c r="AA669" i="23"/>
  <c r="AG669" i="23" s="1"/>
  <c r="AB661" i="23"/>
  <c r="AH661" i="23" s="1"/>
  <c r="AE1206" i="26"/>
  <c r="AB582" i="26"/>
  <c r="AD582" i="26" s="1"/>
  <c r="AF493" i="26"/>
  <c r="T363" i="28"/>
  <c r="AC58" i="23"/>
  <c r="AE58" i="23" s="1"/>
  <c r="AB190" i="23"/>
  <c r="AC190" i="23" s="1"/>
  <c r="AC215" i="23"/>
  <c r="AE215" i="23" s="1"/>
  <c r="AE351" i="23"/>
  <c r="AB478" i="23"/>
  <c r="AC478" i="23" s="1"/>
  <c r="AE478" i="23" s="1"/>
  <c r="AG647" i="23"/>
  <c r="AH647" i="23" s="1"/>
  <c r="AA328" i="24"/>
  <c r="AF328" i="24" s="1"/>
  <c r="AD1113" i="26"/>
  <c r="AD44" i="30"/>
  <c r="AE42" i="34"/>
  <c r="AG271" i="23"/>
  <c r="AG238" i="23"/>
  <c r="AE461" i="23"/>
  <c r="AH684" i="23"/>
  <c r="AI684" i="23" s="1"/>
  <c r="AD129" i="26"/>
  <c r="AG26" i="29"/>
  <c r="AH26" i="29" s="1"/>
  <c r="AC169" i="23"/>
  <c r="AI101" i="23"/>
  <c r="AE219" i="23"/>
  <c r="AG643" i="23"/>
  <c r="AH643" i="23" s="1"/>
  <c r="AI643" i="23" s="1"/>
  <c r="AG31" i="21"/>
  <c r="AH31" i="21" s="1"/>
  <c r="AD435" i="24"/>
  <c r="AE1020" i="26"/>
  <c r="AF1020" i="26" s="1"/>
  <c r="AH67" i="23"/>
  <c r="AB160" i="23"/>
  <c r="AG243" i="23"/>
  <c r="AH243" i="23" s="1"/>
  <c r="AI243" i="23" s="1"/>
  <c r="AE566" i="23"/>
  <c r="AB653" i="23"/>
  <c r="AC686" i="23"/>
  <c r="AE686" i="23" s="1"/>
  <c r="AG580" i="23"/>
  <c r="AH580" i="23" s="1"/>
  <c r="AI580" i="23" s="1"/>
  <c r="AF901" i="26"/>
  <c r="AF41" i="30"/>
  <c r="AE154" i="23"/>
  <c r="AB298" i="23"/>
  <c r="AC298" i="23" s="1"/>
  <c r="AB386" i="23"/>
  <c r="AC384" i="23"/>
  <c r="AE384" i="23" s="1"/>
  <c r="AB353" i="23"/>
  <c r="AC353" i="23" s="1"/>
  <c r="AE353" i="23" s="1"/>
  <c r="AB584" i="23"/>
  <c r="AG543" i="23"/>
  <c r="AH543" i="23" s="1"/>
  <c r="AB517" i="23"/>
  <c r="AH517" i="23" s="1"/>
  <c r="AA685" i="23"/>
  <c r="AA282" i="26"/>
  <c r="AB282" i="26" s="1"/>
  <c r="AD282" i="26" s="1"/>
  <c r="AC14" i="30"/>
  <c r="AI14" i="30" s="1"/>
  <c r="AG100" i="23"/>
  <c r="AH100" i="23" s="1"/>
  <c r="AI100" i="23" s="1"/>
  <c r="AB89" i="23"/>
  <c r="AI227" i="23"/>
  <c r="AG515" i="23"/>
  <c r="AA1036" i="26"/>
  <c r="AE1036" i="26" s="1"/>
  <c r="AF605" i="26"/>
  <c r="AD154" i="24"/>
  <c r="AD348" i="26"/>
  <c r="AF20" i="30"/>
  <c r="AG191" i="23"/>
  <c r="AG140" i="23"/>
  <c r="AH140" i="23" s="1"/>
  <c r="AI140" i="23" s="1"/>
  <c r="AE258" i="23"/>
  <c r="AG349" i="23"/>
  <c r="AH349" i="23" s="1"/>
  <c r="AB148" i="23"/>
  <c r="AC148" i="23" s="1"/>
  <c r="AD958" i="26"/>
  <c r="AG303" i="24"/>
  <c r="AF163" i="24"/>
  <c r="AG163" i="24" s="1"/>
  <c r="AC72" i="23"/>
  <c r="AE72" i="23" s="1"/>
  <c r="AC119" i="23"/>
  <c r="AE119" i="23" s="1"/>
  <c r="AB367" i="23"/>
  <c r="AC367" i="23" s="1"/>
  <c r="AE367" i="23" s="1"/>
  <c r="AE138" i="23"/>
  <c r="AC551" i="23"/>
  <c r="AE551" i="23" s="1"/>
  <c r="AG609" i="23"/>
  <c r="AA445" i="24"/>
  <c r="AF805" i="26"/>
  <c r="AB19" i="21"/>
  <c r="AG51" i="34"/>
  <c r="AF977" i="26"/>
  <c r="AH395" i="23"/>
  <c r="AI407" i="23"/>
  <c r="AH138" i="23"/>
  <c r="AI138" i="23" s="1"/>
  <c r="AH621" i="23"/>
  <c r="R89" i="28"/>
  <c r="S89" i="28" s="1"/>
  <c r="E90" i="28"/>
  <c r="U89" i="28"/>
  <c r="L163" i="28"/>
  <c r="M163" i="28" s="1"/>
  <c r="AC124" i="23"/>
  <c r="AG417" i="23"/>
  <c r="AH417" i="23" s="1"/>
  <c r="AC417" i="23"/>
  <c r="AE417" i="23" s="1"/>
  <c r="AC563" i="23"/>
  <c r="AE563" i="23" s="1"/>
  <c r="AC656" i="23"/>
  <c r="AE656" i="23" s="1"/>
  <c r="E167" i="35"/>
  <c r="R166" i="35"/>
  <c r="S166" i="35" s="1"/>
  <c r="U166" i="35"/>
  <c r="AF88" i="24"/>
  <c r="AB423" i="24"/>
  <c r="AH16" i="34"/>
  <c r="AE1081" i="26"/>
  <c r="E66" i="28"/>
  <c r="R65" i="28"/>
  <c r="S65" i="28" s="1"/>
  <c r="U65" i="28"/>
  <c r="AC101" i="30"/>
  <c r="AD101" i="30" s="1"/>
  <c r="AB448" i="23"/>
  <c r="AC448" i="23" s="1"/>
  <c r="AE448" i="23" s="1"/>
  <c r="Q110" i="35"/>
  <c r="Z385" i="24"/>
  <c r="Z183" i="24"/>
  <c r="AB796" i="26"/>
  <c r="AD796" i="26" s="1"/>
  <c r="AD206" i="24"/>
  <c r="V292" i="28"/>
  <c r="O293" i="28" s="1"/>
  <c r="P293" i="28" s="1"/>
  <c r="AB194" i="23"/>
  <c r="AJ15" i="30"/>
  <c r="AC653" i="23"/>
  <c r="AA482" i="23"/>
  <c r="AB528" i="23"/>
  <c r="AC528" i="23" s="1"/>
  <c r="AE528" i="23" s="1"/>
  <c r="AG557" i="23"/>
  <c r="AH557" i="23" s="1"/>
  <c r="AI557" i="23" s="1"/>
  <c r="T340" i="35"/>
  <c r="BL1051" i="19"/>
  <c r="AF1013" i="26"/>
  <c r="AA266" i="24"/>
  <c r="AB266" i="24" s="1"/>
  <c r="AD266" i="24" s="1"/>
  <c r="AF326" i="26"/>
  <c r="E298" i="28"/>
  <c r="R297" i="28"/>
  <c r="S297" i="28" s="1"/>
  <c r="U297" i="28"/>
  <c r="AC12" i="23"/>
  <c r="AE12" i="23" s="1"/>
  <c r="AH88" i="23"/>
  <c r="AI88" i="23" s="1"/>
  <c r="AC386" i="23"/>
  <c r="AG369" i="23"/>
  <c r="AB399" i="23"/>
  <c r="AC399" i="23" s="1"/>
  <c r="AE399" i="23" s="1"/>
  <c r="AI461" i="23"/>
  <c r="AB552" i="23"/>
  <c r="AC596" i="23"/>
  <c r="Z58" i="34"/>
  <c r="Z171" i="26"/>
  <c r="Z308" i="26"/>
  <c r="Z268" i="24"/>
  <c r="AF1042" i="26"/>
  <c r="AA192" i="24"/>
  <c r="AG538" i="23"/>
  <c r="Q60" i="35"/>
  <c r="AI607" i="23"/>
  <c r="Q316" i="28"/>
  <c r="AI41" i="30"/>
  <c r="AJ41" i="30" s="1"/>
  <c r="AB39" i="30"/>
  <c r="AH652" i="23"/>
  <c r="AG74" i="23"/>
  <c r="AB74" i="23"/>
  <c r="AC74" i="23" s="1"/>
  <c r="AA505" i="23"/>
  <c r="AG505" i="23" s="1"/>
  <c r="AC632" i="23"/>
  <c r="AA561" i="23"/>
  <c r="AB559" i="23"/>
  <c r="AC559" i="23" s="1"/>
  <c r="AE559" i="23" s="1"/>
  <c r="AG559" i="23"/>
  <c r="AG685" i="23"/>
  <c r="AA649" i="23"/>
  <c r="T458" i="35"/>
  <c r="Z870" i="26"/>
  <c r="Z563" i="26"/>
  <c r="AA563" i="26" s="1"/>
  <c r="X538" i="26"/>
  <c r="AA129" i="24"/>
  <c r="Z347" i="24"/>
  <c r="AA347" i="24" s="1"/>
  <c r="AE925" i="26"/>
  <c r="Y87" i="26"/>
  <c r="AG344" i="24"/>
  <c r="AE689" i="26"/>
  <c r="AF689" i="26" s="1"/>
  <c r="AB925" i="26"/>
  <c r="AD925" i="26" s="1"/>
  <c r="AG208" i="24"/>
  <c r="AE523" i="26"/>
  <c r="AH523" i="26" s="1"/>
  <c r="AF487" i="26"/>
  <c r="AB24" i="30"/>
  <c r="AB152" i="23"/>
  <c r="AC152" i="23" s="1"/>
  <c r="AE152" i="23" s="1"/>
  <c r="AC286" i="23"/>
  <c r="AE286" i="23" s="1"/>
  <c r="AC474" i="23"/>
  <c r="AE474" i="23" s="1"/>
  <c r="AH588" i="23"/>
  <c r="AI548" i="23"/>
  <c r="Z347" i="26"/>
  <c r="Z607" i="26"/>
  <c r="AF1089" i="26"/>
  <c r="AB646" i="26"/>
  <c r="AE348" i="26"/>
  <c r="AF348" i="26" s="1"/>
  <c r="T60" i="28"/>
  <c r="E344" i="28"/>
  <c r="R343" i="28"/>
  <c r="S343" i="28" s="1"/>
  <c r="U343" i="28"/>
  <c r="AC359" i="23"/>
  <c r="AE359" i="23" s="1"/>
  <c r="AB61" i="23"/>
  <c r="AC61" i="23" s="1"/>
  <c r="AA472" i="23"/>
  <c r="AG472" i="23" s="1"/>
  <c r="AE635" i="23"/>
  <c r="AE518" i="23"/>
  <c r="AA645" i="23"/>
  <c r="AA575" i="23"/>
  <c r="AA553" i="23"/>
  <c r="AB553" i="23" s="1"/>
  <c r="Z1211" i="26"/>
  <c r="Z841" i="26"/>
  <c r="AA841" i="26" s="1"/>
  <c r="AB841" i="26" s="1"/>
  <c r="BM1058" i="11"/>
  <c r="X49" i="26"/>
  <c r="AB758" i="26"/>
  <c r="AF758" i="26" s="1"/>
  <c r="AB933" i="26"/>
  <c r="AD933" i="26" s="1"/>
  <c r="AG48" i="29"/>
  <c r="AB287" i="26"/>
  <c r="AD287" i="26" s="1"/>
  <c r="AF366" i="26"/>
  <c r="AB369" i="26"/>
  <c r="AF369" i="26" s="1"/>
  <c r="AB196" i="24"/>
  <c r="AD196" i="24" s="1"/>
  <c r="R169" i="28"/>
  <c r="S169" i="28" s="1"/>
  <c r="E170" i="28"/>
  <c r="U169" i="28"/>
  <c r="AB231" i="23"/>
  <c r="AB343" i="23"/>
  <c r="AC343" i="23" s="1"/>
  <c r="AE343" i="23" s="1"/>
  <c r="AB381" i="23"/>
  <c r="AC381" i="23" s="1"/>
  <c r="AB451" i="23"/>
  <c r="Q363" i="35"/>
  <c r="AH12" i="29"/>
  <c r="AA55" i="24"/>
  <c r="AB55" i="24" s="1"/>
  <c r="AD55" i="24" s="1"/>
  <c r="AB359" i="26"/>
  <c r="AD359" i="26" s="1"/>
  <c r="AB629" i="26"/>
  <c r="AD629" i="26" s="1"/>
  <c r="AF19" i="26"/>
  <c r="AB409" i="26"/>
  <c r="AD409" i="26" s="1"/>
  <c r="AI16" i="23"/>
  <c r="AG301" i="23"/>
  <c r="AH301" i="23" s="1"/>
  <c r="AI391" i="23"/>
  <c r="AH367" i="23"/>
  <c r="AF334" i="26"/>
  <c r="AA285" i="23"/>
  <c r="AG285" i="23" s="1"/>
  <c r="AI692" i="23"/>
  <c r="AG658" i="23"/>
  <c r="AH658" i="23" s="1"/>
  <c r="AC13" i="23"/>
  <c r="AG394" i="23"/>
  <c r="AB369" i="23"/>
  <c r="AC369" i="23" s="1"/>
  <c r="AE369" i="23" s="1"/>
  <c r="AB539" i="23"/>
  <c r="AC539" i="23" s="1"/>
  <c r="AE539" i="23" s="1"/>
  <c r="AC688" i="23"/>
  <c r="AE688" i="23" s="1"/>
  <c r="AB472" i="26"/>
  <c r="AD472" i="26" s="1"/>
  <c r="Z164" i="24"/>
  <c r="AA1212" i="26"/>
  <c r="AB1212" i="26" s="1"/>
  <c r="AD1212" i="26" s="1"/>
  <c r="AC71" i="34"/>
  <c r="AE71" i="34" s="1"/>
  <c r="AI18" i="23"/>
  <c r="AG111" i="23"/>
  <c r="AG422" i="23"/>
  <c r="AC213" i="23"/>
  <c r="AE213" i="23" s="1"/>
  <c r="AA364" i="23"/>
  <c r="AB364" i="23" s="1"/>
  <c r="AC465" i="23"/>
  <c r="AG432" i="23"/>
  <c r="AB582" i="23"/>
  <c r="AH518" i="23"/>
  <c r="AI518" i="23" s="1"/>
  <c r="AG677" i="23"/>
  <c r="AB659" i="23"/>
  <c r="AC659" i="23" s="1"/>
  <c r="AG656" i="23"/>
  <c r="AH656" i="23" s="1"/>
  <c r="E194" i="35"/>
  <c r="T136" i="35"/>
  <c r="AF401" i="24"/>
  <c r="AD959" i="26"/>
  <c r="AB399" i="24"/>
  <c r="AD399" i="24" s="1"/>
  <c r="AG35" i="24"/>
  <c r="AF612" i="26"/>
  <c r="AD200" i="24"/>
  <c r="AD1080" i="26"/>
  <c r="AD109" i="26"/>
  <c r="AA162" i="23"/>
  <c r="AG162" i="23" s="1"/>
  <c r="AB398" i="23"/>
  <c r="AC398" i="23" s="1"/>
  <c r="AG450" i="23"/>
  <c r="AE636" i="23"/>
  <c r="AA531" i="23"/>
  <c r="AG531" i="23" s="1"/>
  <c r="AB671" i="23"/>
  <c r="AC671" i="23" s="1"/>
  <c r="AE671" i="23" s="1"/>
  <c r="AB142" i="24"/>
  <c r="AB277" i="26"/>
  <c r="AF277" i="26" s="1"/>
  <c r="AE197" i="26"/>
  <c r="AE1004" i="26"/>
  <c r="E413" i="28"/>
  <c r="R412" i="28"/>
  <c r="S412" i="28" s="1"/>
  <c r="U412" i="28"/>
  <c r="AB104" i="23"/>
  <c r="AC104" i="23" s="1"/>
  <c r="AI266" i="23"/>
  <c r="AB352" i="23"/>
  <c r="AA127" i="23"/>
  <c r="AG127" i="23" s="1"/>
  <c r="AB342" i="23"/>
  <c r="AA418" i="23"/>
  <c r="AG418" i="23" s="1"/>
  <c r="AB495" i="23"/>
  <c r="AC495" i="23" s="1"/>
  <c r="AE495" i="23" s="1"/>
  <c r="AC545" i="23"/>
  <c r="AE545" i="23" s="1"/>
  <c r="AA509" i="23"/>
  <c r="AB509" i="23" s="1"/>
  <c r="AB613" i="23"/>
  <c r="AH613" i="23" s="1"/>
  <c r="AA533" i="23"/>
  <c r="AH696" i="23"/>
  <c r="AA670" i="23"/>
  <c r="AB670" i="23" s="1"/>
  <c r="E391" i="35"/>
  <c r="R390" i="35"/>
  <c r="S390" i="35" s="1"/>
  <c r="U390" i="35"/>
  <c r="AG446" i="24"/>
  <c r="AF445" i="24"/>
  <c r="AB140" i="26"/>
  <c r="AD140" i="26" s="1"/>
  <c r="AF324" i="26"/>
  <c r="AB540" i="26"/>
  <c r="AD540" i="26" s="1"/>
  <c r="AH38" i="34"/>
  <c r="AG215" i="24"/>
  <c r="AG214" i="24" s="1"/>
  <c r="AG301" i="24"/>
  <c r="AC462" i="23"/>
  <c r="AE462" i="23" s="1"/>
  <c r="AH512" i="23"/>
  <c r="AH51" i="23"/>
  <c r="AI51" i="23" s="1"/>
  <c r="AH481" i="23"/>
  <c r="AI481" i="23" s="1"/>
  <c r="AE132" i="26"/>
  <c r="AF132" i="26" s="1"/>
  <c r="AC48" i="29"/>
  <c r="AE48" i="29" s="1"/>
  <c r="AA29" i="23"/>
  <c r="AG29" i="23" s="1"/>
  <c r="AG351" i="23"/>
  <c r="AH351" i="23" s="1"/>
  <c r="AI351" i="23" s="1"/>
  <c r="AH603" i="23"/>
  <c r="AH178" i="23"/>
  <c r="AI178" i="23" s="1"/>
  <c r="AH146" i="23"/>
  <c r="AH359" i="23"/>
  <c r="AB40" i="34"/>
  <c r="AE589" i="26"/>
  <c r="AF589" i="26" s="1"/>
  <c r="AH30" i="30"/>
  <c r="AG21" i="23"/>
  <c r="AH21" i="23" s="1"/>
  <c r="AB110" i="23"/>
  <c r="AH110" i="23" s="1"/>
  <c r="AB267" i="23"/>
  <c r="AH196" i="23"/>
  <c r="AI196" i="23" s="1"/>
  <c r="AH228" i="23"/>
  <c r="AI228" i="23" s="1"/>
  <c r="AB414" i="23"/>
  <c r="AC414" i="23" s="1"/>
  <c r="AA210" i="23"/>
  <c r="AG210" i="23" s="1"/>
  <c r="AA426" i="23"/>
  <c r="AB345" i="23"/>
  <c r="AB379" i="23"/>
  <c r="AH379" i="23" s="1"/>
  <c r="AG455" i="23"/>
  <c r="AB455" i="23"/>
  <c r="AB541" i="23"/>
  <c r="AC541" i="23" s="1"/>
  <c r="AB702" i="23"/>
  <c r="AC702" i="23" s="1"/>
  <c r="Z647" i="26"/>
  <c r="AA647" i="26" s="1"/>
  <c r="AB129" i="24"/>
  <c r="Z609" i="26"/>
  <c r="AB412" i="24"/>
  <c r="AD412" i="24" s="1"/>
  <c r="AB135" i="24"/>
  <c r="AD135" i="24" s="1"/>
  <c r="AA22" i="21"/>
  <c r="AB22" i="21" s="1"/>
  <c r="AB668" i="26"/>
  <c r="AD668" i="26" s="1"/>
  <c r="AG436" i="24"/>
  <c r="AA107" i="24"/>
  <c r="AD404" i="26"/>
  <c r="AD294" i="26"/>
  <c r="AD321" i="24"/>
  <c r="Q340" i="28"/>
  <c r="AA15" i="23"/>
  <c r="AB15" i="23" s="1"/>
  <c r="Y11" i="23"/>
  <c r="AA120" i="23"/>
  <c r="AG120" i="23" s="1"/>
  <c r="AB75" i="23"/>
  <c r="AC75" i="23" s="1"/>
  <c r="AE75" i="23" s="1"/>
  <c r="AG98" i="23"/>
  <c r="AH98" i="23" s="1"/>
  <c r="AC98" i="23"/>
  <c r="AE98" i="23" s="1"/>
  <c r="AB422" i="23"/>
  <c r="AC422" i="23" s="1"/>
  <c r="AB229" i="23"/>
  <c r="AC229" i="23" s="1"/>
  <c r="AG150" i="23"/>
  <c r="AB150" i="23"/>
  <c r="AC150" i="23" s="1"/>
  <c r="AE150" i="23" s="1"/>
  <c r="AC184" i="23"/>
  <c r="AI184" i="23" s="1"/>
  <c r="AC303" i="23"/>
  <c r="AE303" i="23" s="1"/>
  <c r="AB471" i="23"/>
  <c r="AH471" i="23" s="1"/>
  <c r="AG355" i="23"/>
  <c r="AA682" i="23"/>
  <c r="AG682" i="23" s="1"/>
  <c r="AC604" i="23"/>
  <c r="AI604" i="23" s="1"/>
  <c r="AA683" i="23"/>
  <c r="AB683" i="23" s="1"/>
  <c r="AB677" i="23"/>
  <c r="AC677" i="23" s="1"/>
  <c r="AE677" i="23" s="1"/>
  <c r="AB530" i="23"/>
  <c r="AC530" i="23" s="1"/>
  <c r="AE530" i="23" s="1"/>
  <c r="AB595" i="23"/>
  <c r="AB581" i="23"/>
  <c r="AH581" i="23" s="1"/>
  <c r="AE47" i="21"/>
  <c r="AF179" i="24"/>
  <c r="AB179" i="24"/>
  <c r="AD179" i="24" s="1"/>
  <c r="AB131" i="24"/>
  <c r="X1197" i="26"/>
  <c r="AA427" i="24"/>
  <c r="AB427" i="24" s="1"/>
  <c r="AB30" i="21"/>
  <c r="AG30" i="21" s="1"/>
  <c r="AD212" i="24"/>
  <c r="AF811" i="26"/>
  <c r="AD179" i="26"/>
  <c r="G217" i="28"/>
  <c r="N216" i="28"/>
  <c r="I216" i="28"/>
  <c r="AB128" i="23"/>
  <c r="AC128" i="23" s="1"/>
  <c r="AE128" i="23" s="1"/>
  <c r="AA84" i="23"/>
  <c r="AB84" i="23" s="1"/>
  <c r="AB208" i="23"/>
  <c r="AC208" i="23" s="1"/>
  <c r="AB240" i="23"/>
  <c r="AC240" i="23" s="1"/>
  <c r="AB151" i="23"/>
  <c r="AC151" i="23" s="1"/>
  <c r="AA293" i="23"/>
  <c r="AA372" i="23"/>
  <c r="AE460" i="23"/>
  <c r="AA459" i="23"/>
  <c r="AH257" i="23"/>
  <c r="AI257" i="23" s="1"/>
  <c r="AB523" i="23"/>
  <c r="AC523" i="23" s="1"/>
  <c r="AE523" i="23" s="1"/>
  <c r="AB468" i="23"/>
  <c r="AH468" i="23" s="1"/>
  <c r="AE567" i="23"/>
  <c r="AG673" i="23"/>
  <c r="AA484" i="23"/>
  <c r="AB484" i="23" s="1"/>
  <c r="AC484" i="23" s="1"/>
  <c r="AG644" i="23"/>
  <c r="AH644" i="23" s="1"/>
  <c r="AH591" i="23"/>
  <c r="AI591" i="23" s="1"/>
  <c r="AE610" i="23"/>
  <c r="AB170" i="24"/>
  <c r="AD170" i="24" s="1"/>
  <c r="AF78" i="24"/>
  <c r="AB78" i="24"/>
  <c r="AD78" i="24" s="1"/>
  <c r="AB1083" i="26"/>
  <c r="AD1083" i="26" s="1"/>
  <c r="Z599" i="26"/>
  <c r="AB166" i="24"/>
  <c r="AD166" i="24" s="1"/>
  <c r="AG14" i="34"/>
  <c r="AD905" i="26"/>
  <c r="AE904" i="26"/>
  <c r="AF904" i="26" s="1"/>
  <c r="AB137" i="26"/>
  <c r="AD137" i="26" s="1"/>
  <c r="AG13" i="21"/>
  <c r="AH13" i="21" s="1"/>
  <c r="AD784" i="26"/>
  <c r="AA17" i="23"/>
  <c r="AB17" i="23" s="1"/>
  <c r="AA134" i="23"/>
  <c r="AB134" i="23" s="1"/>
  <c r="AB114" i="23"/>
  <c r="AH205" i="23"/>
  <c r="AI205" i="23" s="1"/>
  <c r="AG352" i="23"/>
  <c r="AH352" i="23" s="1"/>
  <c r="AG137" i="23"/>
  <c r="AG202" i="23"/>
  <c r="AB202" i="23"/>
  <c r="AC202" i="23" s="1"/>
  <c r="AB452" i="23"/>
  <c r="AC452" i="23" s="1"/>
  <c r="AE452" i="23" s="1"/>
  <c r="AE446" i="23"/>
  <c r="AE403" i="23"/>
  <c r="AC550" i="23"/>
  <c r="AE550" i="23" s="1"/>
  <c r="AG674" i="23"/>
  <c r="AB674" i="23"/>
  <c r="AC674" i="23" s="1"/>
  <c r="AA506" i="23"/>
  <c r="AB506" i="23" s="1"/>
  <c r="AE639" i="23"/>
  <c r="AB569" i="23"/>
  <c r="AC569" i="23" s="1"/>
  <c r="E486" i="35"/>
  <c r="R485" i="35"/>
  <c r="S485" i="35" s="1"/>
  <c r="U485" i="35"/>
  <c r="AB659" i="26"/>
  <c r="AD659" i="26" s="1"/>
  <c r="AA162" i="24"/>
  <c r="AB162" i="24" s="1"/>
  <c r="AD162" i="24" s="1"/>
  <c r="AB119" i="24"/>
  <c r="AD119" i="24" s="1"/>
  <c r="AF1029" i="26"/>
  <c r="Z664" i="26"/>
  <c r="AA664" i="26" s="1"/>
  <c r="AB664" i="26" s="1"/>
  <c r="Z389" i="24"/>
  <c r="AA389" i="24" s="1"/>
  <c r="AB130" i="24"/>
  <c r="AD130" i="24" s="1"/>
  <c r="AB966" i="26"/>
  <c r="AD966" i="26" s="1"/>
  <c r="AD384" i="26"/>
  <c r="AE687" i="26"/>
  <c r="AF687" i="26" s="1"/>
  <c r="AG195" i="24"/>
  <c r="AA1045" i="26"/>
  <c r="AB1045" i="26" s="1"/>
  <c r="AG289" i="23"/>
  <c r="AE472" i="26"/>
  <c r="AA62" i="24"/>
  <c r="AB62" i="24" s="1"/>
  <c r="AF786" i="26"/>
  <c r="AG246" i="23"/>
  <c r="AH246" i="23" s="1"/>
  <c r="AG467" i="23"/>
  <c r="AB347" i="23"/>
  <c r="AC347" i="23" s="1"/>
  <c r="AG103" i="24"/>
  <c r="AD559" i="26"/>
  <c r="AG130" i="23"/>
  <c r="AB239" i="23"/>
  <c r="AC239" i="23" s="1"/>
  <c r="AH436" i="23"/>
  <c r="AI436" i="23" s="1"/>
  <c r="AE632" i="23"/>
  <c r="AE586" i="23"/>
  <c r="AB560" i="23"/>
  <c r="AB490" i="23"/>
  <c r="AH490" i="23" s="1"/>
  <c r="AB191" i="24"/>
  <c r="AG191" i="24" s="1"/>
  <c r="AA628" i="26"/>
  <c r="AA242" i="26"/>
  <c r="AE242" i="26" s="1"/>
  <c r="AH27" i="21"/>
  <c r="AB48" i="21"/>
  <c r="AC172" i="23"/>
  <c r="AE172" i="23" s="1"/>
  <c r="AG495" i="23"/>
  <c r="AH495" i="23" s="1"/>
  <c r="AC211" i="23"/>
  <c r="AE211" i="23" s="1"/>
  <c r="AG539" i="23"/>
  <c r="AA679" i="23"/>
  <c r="AB679" i="23" s="1"/>
  <c r="AG71" i="34"/>
  <c r="AG300" i="23"/>
  <c r="AA292" i="23"/>
  <c r="AB292" i="23" s="1"/>
  <c r="AG189" i="23"/>
  <c r="AH189" i="23" s="1"/>
  <c r="AG408" i="23"/>
  <c r="AH408" i="23" s="1"/>
  <c r="AA455" i="26"/>
  <c r="AE455" i="26" s="1"/>
  <c r="AD557" i="26"/>
  <c r="AA16" i="30"/>
  <c r="AG169" i="23"/>
  <c r="AH169" i="23" s="1"/>
  <c r="AI169" i="23" s="1"/>
  <c r="AG453" i="23"/>
  <c r="AE350" i="23"/>
  <c r="AG650" i="23"/>
  <c r="AH650" i="23" s="1"/>
  <c r="AI650" i="23" s="1"/>
  <c r="AF131" i="24"/>
  <c r="AG131" i="24" s="1"/>
  <c r="AF200" i="24"/>
  <c r="AG200" i="24" s="1"/>
  <c r="AA79" i="23"/>
  <c r="AB79" i="23" s="1"/>
  <c r="AG156" i="23"/>
  <c r="AH156" i="23" s="1"/>
  <c r="AI156" i="23" s="1"/>
  <c r="AC496" i="23"/>
  <c r="AE496" i="23" s="1"/>
  <c r="AG522" i="23"/>
  <c r="AH522" i="23" s="1"/>
  <c r="AI522" i="23" s="1"/>
  <c r="AA379" i="26"/>
  <c r="AB572" i="23"/>
  <c r="AH572" i="23" s="1"/>
  <c r="AD619" i="26"/>
  <c r="AE409" i="26"/>
  <c r="AF409" i="26" s="1"/>
  <c r="AG34" i="34"/>
  <c r="AH34" i="34" s="1"/>
  <c r="AH44" i="30"/>
  <c r="AI44" i="30" s="1"/>
  <c r="AJ44" i="30" s="1"/>
  <c r="AG42" i="34"/>
  <c r="AH42" i="34" s="1"/>
  <c r="AE684" i="23"/>
  <c r="AB14" i="23"/>
  <c r="AH14" i="23" s="1"/>
  <c r="AE106" i="23"/>
  <c r="AE368" i="23"/>
  <c r="AA440" i="26"/>
  <c r="AE440" i="26" s="1"/>
  <c r="AF944" i="26"/>
  <c r="AF112" i="26"/>
  <c r="AB33" i="30"/>
  <c r="AH217" i="23"/>
  <c r="AI217" i="23" s="1"/>
  <c r="AF142" i="24"/>
  <c r="AD277" i="26"/>
  <c r="AC142" i="23"/>
  <c r="AE424" i="23"/>
  <c r="AA280" i="23"/>
  <c r="AG280" i="23" s="1"/>
  <c r="AE592" i="26"/>
  <c r="AD263" i="24"/>
  <c r="AF130" i="24"/>
  <c r="AG130" i="24" s="1"/>
  <c r="AF1064" i="26"/>
  <c r="AH17" i="34"/>
  <c r="AC30" i="30"/>
  <c r="AF962" i="26"/>
  <c r="AG698" i="23"/>
  <c r="AE39" i="34"/>
  <c r="AD1207" i="26"/>
  <c r="AF36" i="30"/>
  <c r="AG73" i="23"/>
  <c r="AH73" i="23" s="1"/>
  <c r="AI73" i="23" s="1"/>
  <c r="AC223" i="23"/>
  <c r="AE223" i="23" s="1"/>
  <c r="AC377" i="23"/>
  <c r="AE377" i="23" s="1"/>
  <c r="AC660" i="23"/>
  <c r="AE660" i="23" s="1"/>
  <c r="AB704" i="23"/>
  <c r="AD95" i="24"/>
  <c r="AB428" i="26"/>
  <c r="AD428" i="26" s="1"/>
  <c r="AF1090" i="26"/>
  <c r="AE13" i="23"/>
  <c r="AA263" i="23"/>
  <c r="AG231" i="23"/>
  <c r="AB122" i="23"/>
  <c r="AC122" i="23" s="1"/>
  <c r="AB355" i="23"/>
  <c r="AC355" i="23" s="1"/>
  <c r="AC678" i="23"/>
  <c r="AE678" i="23" s="1"/>
  <c r="AC628" i="23"/>
  <c r="AE628" i="23" s="1"/>
  <c r="AF842" i="26"/>
  <c r="AA227" i="24"/>
  <c r="AD181" i="26"/>
  <c r="AF192" i="24"/>
  <c r="AJ37" i="30"/>
  <c r="AG434" i="24"/>
  <c r="AC255" i="23"/>
  <c r="T85" i="28"/>
  <c r="AC121" i="23"/>
  <c r="AC235" i="23"/>
  <c r="AE235" i="23" s="1"/>
  <c r="AI446" i="23"/>
  <c r="AB594" i="23"/>
  <c r="AC594" i="23" s="1"/>
  <c r="AB700" i="23"/>
  <c r="AC700" i="23" s="1"/>
  <c r="AE700" i="23" s="1"/>
  <c r="T292" i="35"/>
  <c r="AB33" i="29"/>
  <c r="AG33" i="29" s="1"/>
  <c r="Y11" i="29"/>
  <c r="Y10" i="29" s="1"/>
  <c r="Z880" i="26"/>
  <c r="AD674" i="26"/>
  <c r="AA385" i="24"/>
  <c r="AA183" i="24"/>
  <c r="AB1111" i="26"/>
  <c r="AD1111" i="26" s="1"/>
  <c r="AI22" i="30"/>
  <c r="AB191" i="23"/>
  <c r="AB473" i="23"/>
  <c r="AC473" i="23" s="1"/>
  <c r="AE473" i="23" s="1"/>
  <c r="AH653" i="23"/>
  <c r="Z454" i="26"/>
  <c r="Z271" i="24"/>
  <c r="Q432" i="28"/>
  <c r="AB116" i="23"/>
  <c r="AA123" i="23"/>
  <c r="AG123" i="23" s="1"/>
  <c r="AH181" i="23"/>
  <c r="AH142" i="23"/>
  <c r="AC352" i="23"/>
  <c r="AE352" i="23" s="1"/>
  <c r="AH286" i="23"/>
  <c r="AH492" i="23"/>
  <c r="AH597" i="23"/>
  <c r="AI597" i="23" s="1"/>
  <c r="R140" i="35"/>
  <c r="S140" i="35" s="1"/>
  <c r="E141" i="35"/>
  <c r="U140" i="35"/>
  <c r="G294" i="35"/>
  <c r="N293" i="35"/>
  <c r="I293" i="35"/>
  <c r="Y11" i="34"/>
  <c r="Y10" i="34" s="1"/>
  <c r="AA308" i="26"/>
  <c r="Z118" i="26"/>
  <c r="AG159" i="23"/>
  <c r="AC349" i="23"/>
  <c r="AE349" i="23" s="1"/>
  <c r="AA17" i="29"/>
  <c r="AA11" i="29" s="1"/>
  <c r="AA10" i="29" s="1"/>
  <c r="AC395" i="23"/>
  <c r="Q409" i="28"/>
  <c r="AI424" i="23"/>
  <c r="AC76" i="23"/>
  <c r="AC183" i="23"/>
  <c r="AI183" i="23" s="1"/>
  <c r="AH439" i="23"/>
  <c r="AG440" i="23"/>
  <c r="AG565" i="23"/>
  <c r="AB565" i="23"/>
  <c r="AC565" i="23" s="1"/>
  <c r="AE565" i="23" s="1"/>
  <c r="AA657" i="23"/>
  <c r="G507" i="35"/>
  <c r="I506" i="35"/>
  <c r="N506" i="35"/>
  <c r="E463" i="35"/>
  <c r="R462" i="35"/>
  <c r="S462" i="35" s="1"/>
  <c r="U462" i="35"/>
  <c r="BK1044" i="19"/>
  <c r="BK1043" i="19" s="1"/>
  <c r="AE137" i="26"/>
  <c r="AF137" i="26" s="1"/>
  <c r="AD257" i="26"/>
  <c r="AD487" i="26"/>
  <c r="AC45" i="30"/>
  <c r="AI45" i="30" s="1"/>
  <c r="AB111" i="23"/>
  <c r="AC111" i="23" s="1"/>
  <c r="AE111" i="23" s="1"/>
  <c r="AH172" i="23"/>
  <c r="AC295" i="23"/>
  <c r="AE295" i="23" s="1"/>
  <c r="AG383" i="23"/>
  <c r="AB383" i="23"/>
  <c r="AC383" i="23" s="1"/>
  <c r="AE383" i="23" s="1"/>
  <c r="AG632" i="23"/>
  <c r="AH632" i="23" s="1"/>
  <c r="AI632" i="23" s="1"/>
  <c r="AG486" i="23"/>
  <c r="AH486" i="23" s="1"/>
  <c r="AA619" i="23"/>
  <c r="AG619" i="23" s="1"/>
  <c r="AA579" i="23"/>
  <c r="AG700" i="23"/>
  <c r="AH700" i="23" s="1"/>
  <c r="T189" i="35"/>
  <c r="AB1081" i="26"/>
  <c r="AD1081" i="26" s="1"/>
  <c r="AD28" i="30"/>
  <c r="AB361" i="23"/>
  <c r="AA583" i="23"/>
  <c r="AB583" i="23" s="1"/>
  <c r="AC514" i="23"/>
  <c r="AE514" i="23" s="1"/>
  <c r="AB590" i="23"/>
  <c r="AC590" i="23" s="1"/>
  <c r="AE590" i="23" s="1"/>
  <c r="AE547" i="23"/>
  <c r="Z435" i="26"/>
  <c r="Z166" i="26"/>
  <c r="BN1096" i="11"/>
  <c r="BP1096" i="11" s="1"/>
  <c r="Z312" i="26"/>
  <c r="AF237" i="26"/>
  <c r="AF211" i="26"/>
  <c r="AF549" i="26"/>
  <c r="AJ20" i="30"/>
  <c r="E369" i="28"/>
  <c r="R368" i="28"/>
  <c r="S368" i="28" s="1"/>
  <c r="U368" i="28"/>
  <c r="AB230" i="23"/>
  <c r="AC230" i="23" s="1"/>
  <c r="AE230" i="23" s="1"/>
  <c r="Z234" i="23"/>
  <c r="AB614" i="23"/>
  <c r="AB538" i="23"/>
  <c r="AA502" i="23"/>
  <c r="AB502" i="23" s="1"/>
  <c r="AA532" i="23"/>
  <c r="AA86" i="24"/>
  <c r="AE646" i="26"/>
  <c r="AF646" i="26" s="1"/>
  <c r="AC637" i="23"/>
  <c r="AE637" i="23" s="1"/>
  <c r="AG488" i="23"/>
  <c r="AF128" i="26"/>
  <c r="Q189" i="28"/>
  <c r="Q506" i="28"/>
  <c r="AG55" i="23"/>
  <c r="AG114" i="23"/>
  <c r="AH114" i="23" s="1"/>
  <c r="AA187" i="23"/>
  <c r="AB187" i="23" s="1"/>
  <c r="AH190" i="23"/>
  <c r="AI190" i="23" s="1"/>
  <c r="AA445" i="23"/>
  <c r="AG445" i="23" s="1"/>
  <c r="AI438" i="23"/>
  <c r="Z681" i="23"/>
  <c r="AB685" i="23"/>
  <c r="Z815" i="23"/>
  <c r="AB816" i="23"/>
  <c r="AC816" i="23" s="1"/>
  <c r="Q506" i="35"/>
  <c r="AA897" i="26"/>
  <c r="AB897" i="26" s="1"/>
  <c r="AD897" i="26" s="1"/>
  <c r="AA190" i="24"/>
  <c r="AG22" i="21"/>
  <c r="Z279" i="24"/>
  <c r="AG75" i="23"/>
  <c r="AH75" i="23" s="1"/>
  <c r="AA185" i="23"/>
  <c r="AB185" i="23" s="1"/>
  <c r="AB163" i="23"/>
  <c r="AC163" i="23" s="1"/>
  <c r="E511" i="28"/>
  <c r="R510" i="28"/>
  <c r="S510" i="28" s="1"/>
  <c r="U510" i="28"/>
  <c r="AB165" i="23"/>
  <c r="AC165" i="23" s="1"/>
  <c r="AE165" i="23" s="1"/>
  <c r="AG176" i="23"/>
  <c r="AH176" i="23" s="1"/>
  <c r="AI176" i="23" s="1"/>
  <c r="AB291" i="23"/>
  <c r="AC291" i="23" s="1"/>
  <c r="AE291" i="23" s="1"/>
  <c r="AB93" i="23"/>
  <c r="AC164" i="23"/>
  <c r="AE164" i="23" s="1"/>
  <c r="AH497" i="23"/>
  <c r="AB346" i="23"/>
  <c r="AC346" i="23" s="1"/>
  <c r="AE346" i="23" s="1"/>
  <c r="AB483" i="23"/>
  <c r="AC483" i="23" s="1"/>
  <c r="AE483" i="23" s="1"/>
  <c r="AC498" i="23"/>
  <c r="AA555" i="23"/>
  <c r="AB555" i="23" s="1"/>
  <c r="AB576" i="23"/>
  <c r="AC576" i="23" s="1"/>
  <c r="AE576" i="23" s="1"/>
  <c r="AE694" i="23"/>
  <c r="AB695" i="23"/>
  <c r="AC695" i="23" s="1"/>
  <c r="AE695" i="23" s="1"/>
  <c r="AC680" i="23"/>
  <c r="AB336" i="24"/>
  <c r="AD350" i="26"/>
  <c r="AH46" i="21"/>
  <c r="Z322" i="26"/>
  <c r="AA322" i="26" s="1"/>
  <c r="AA556" i="26"/>
  <c r="AB454" i="24"/>
  <c r="AD454" i="24" s="1"/>
  <c r="AE65" i="23"/>
  <c r="AG84" i="23"/>
  <c r="AE178" i="23"/>
  <c r="AC335" i="23"/>
  <c r="AE335" i="23" s="1"/>
  <c r="AC253" i="23"/>
  <c r="AE253" i="23" s="1"/>
  <c r="AB226" i="23"/>
  <c r="AC226" i="23" s="1"/>
  <c r="AB195" i="23"/>
  <c r="AC195" i="23" s="1"/>
  <c r="AA434" i="23"/>
  <c r="AB434" i="23" s="1"/>
  <c r="AA251" i="23"/>
  <c r="AB251" i="23" s="1"/>
  <c r="AA508" i="23"/>
  <c r="AG508" i="23" s="1"/>
  <c r="AB501" i="23"/>
  <c r="AC501" i="23" s="1"/>
  <c r="AE501" i="23" s="1"/>
  <c r="AA571" i="23"/>
  <c r="AG571" i="23" s="1"/>
  <c r="AA421" i="23"/>
  <c r="AH617" i="23"/>
  <c r="AG573" i="23"/>
  <c r="AA23" i="26"/>
  <c r="Y14" i="26"/>
  <c r="AA405" i="24"/>
  <c r="AB405" i="24" s="1"/>
  <c r="AD405" i="24" s="1"/>
  <c r="AB177" i="24"/>
  <c r="AD177" i="24" s="1"/>
  <c r="AA463" i="26"/>
  <c r="AB463" i="26" s="1"/>
  <c r="AD463" i="26" s="1"/>
  <c r="AA431" i="24"/>
  <c r="AF431" i="24" s="1"/>
  <c r="AB242" i="26"/>
  <c r="Y371" i="24"/>
  <c r="AD745" i="26"/>
  <c r="AF684" i="26"/>
  <c r="AB188" i="26"/>
  <c r="AD188" i="26" s="1"/>
  <c r="AC14" i="34"/>
  <c r="AF428" i="24"/>
  <c r="AG428" i="24" s="1"/>
  <c r="AF432" i="24"/>
  <c r="AG432" i="24" s="1"/>
  <c r="AE1099" i="26"/>
  <c r="G137" i="28"/>
  <c r="I136" i="28"/>
  <c r="N136" i="28"/>
  <c r="AA136" i="23"/>
  <c r="AG136" i="23" s="1"/>
  <c r="AG374" i="23"/>
  <c r="AG412" i="23"/>
  <c r="AB412" i="23"/>
  <c r="AC412" i="23" s="1"/>
  <c r="AE412" i="23" s="1"/>
  <c r="AA401" i="23"/>
  <c r="AB401" i="23" s="1"/>
  <c r="AH441" i="23"/>
  <c r="AI441" i="23" s="1"/>
  <c r="AG664" i="23"/>
  <c r="AI15" i="20"/>
  <c r="Z979" i="26"/>
  <c r="AA979" i="26" s="1"/>
  <c r="AB328" i="24"/>
  <c r="AA143" i="24"/>
  <c r="AF143" i="24" s="1"/>
  <c r="AD590" i="26"/>
  <c r="AC64" i="21"/>
  <c r="AE64" i="21" s="1"/>
  <c r="AD689" i="26"/>
  <c r="AA1099" i="26"/>
  <c r="AG245" i="23"/>
  <c r="Y340" i="23"/>
  <c r="AH686" i="23"/>
  <c r="AI686" i="23" s="1"/>
  <c r="Z492" i="26"/>
  <c r="Z273" i="23"/>
  <c r="AA273" i="23" s="1"/>
  <c r="AG563" i="23"/>
  <c r="AH563" i="23" s="1"/>
  <c r="AI563" i="23" s="1"/>
  <c r="AG420" i="24"/>
  <c r="AB57" i="23"/>
  <c r="AG213" i="23"/>
  <c r="AH213" i="23" s="1"/>
  <c r="AI213" i="23" s="1"/>
  <c r="AG358" i="23"/>
  <c r="AB1108" i="26"/>
  <c r="AI59" i="23"/>
  <c r="AB289" i="23"/>
  <c r="AH562" i="23"/>
  <c r="AI562" i="23" s="1"/>
  <c r="AI21" i="30"/>
  <c r="AB46" i="30"/>
  <c r="G507" i="28"/>
  <c r="I506" i="28"/>
  <c r="N506" i="28"/>
  <c r="AC67" i="23"/>
  <c r="AE67" i="23" s="1"/>
  <c r="AB55" i="23"/>
  <c r="AH204" i="23"/>
  <c r="AI204" i="23" s="1"/>
  <c r="AH236" i="23"/>
  <c r="AI236" i="23" s="1"/>
  <c r="AB271" i="23"/>
  <c r="AC271" i="23" s="1"/>
  <c r="AE271" i="23" s="1"/>
  <c r="AI78" i="23"/>
  <c r="AE290" i="23"/>
  <c r="AA388" i="23"/>
  <c r="AB388" i="23" s="1"/>
  <c r="AA362" i="23"/>
  <c r="AG399" i="23"/>
  <c r="AH399" i="23" s="1"/>
  <c r="AA507" i="23"/>
  <c r="AB598" i="23"/>
  <c r="AG598" i="23"/>
  <c r="AG697" i="23"/>
  <c r="AC588" i="23"/>
  <c r="AE588" i="23" s="1"/>
  <c r="AC592" i="23"/>
  <c r="AE592" i="23" s="1"/>
  <c r="AE580" i="23"/>
  <c r="AE650" i="23"/>
  <c r="T432" i="35"/>
  <c r="Z736" i="26"/>
  <c r="AB372" i="26"/>
  <c r="AD372" i="26" s="1"/>
  <c r="AA368" i="26"/>
  <c r="Z220" i="26"/>
  <c r="AD332" i="24"/>
  <c r="Y408" i="24"/>
  <c r="AF741" i="26"/>
  <c r="AA627" i="26"/>
  <c r="AB627" i="26" s="1"/>
  <c r="E320" i="28"/>
  <c r="R319" i="28"/>
  <c r="S319" i="28" s="1"/>
  <c r="U319" i="28"/>
  <c r="AA80" i="23"/>
  <c r="AB80" i="23" s="1"/>
  <c r="AB275" i="23"/>
  <c r="AC275" i="23" s="1"/>
  <c r="AB245" i="23"/>
  <c r="AC245" i="23" s="1"/>
  <c r="AE245" i="23" s="1"/>
  <c r="AB370" i="23"/>
  <c r="AC370" i="23" s="1"/>
  <c r="AA487" i="23"/>
  <c r="AB515" i="23"/>
  <c r="AC515" i="23" s="1"/>
  <c r="AB432" i="23"/>
  <c r="AC432" i="23" s="1"/>
  <c r="AG623" i="23"/>
  <c r="AB623" i="23"/>
  <c r="AC623" i="23" s="1"/>
  <c r="AA651" i="23"/>
  <c r="AG651" i="23" s="1"/>
  <c r="AC648" i="23"/>
  <c r="AE648" i="23" s="1"/>
  <c r="AB1036" i="26"/>
  <c r="AD1036" i="26" s="1"/>
  <c r="AG256" i="24"/>
  <c r="Z397" i="26"/>
  <c r="AB401" i="24"/>
  <c r="AB785" i="26"/>
  <c r="AF785" i="26" s="1"/>
  <c r="Z392" i="24"/>
  <c r="Z445" i="26"/>
  <c r="AA445" i="26" s="1"/>
  <c r="AB445" i="26" s="1"/>
  <c r="AE963" i="26"/>
  <c r="AF963" i="26" s="1"/>
  <c r="AE869" i="26"/>
  <c r="AF869" i="26" s="1"/>
  <c r="AE674" i="26"/>
  <c r="AF674" i="26" s="1"/>
  <c r="AE153" i="26"/>
  <c r="AF153" i="26" s="1"/>
  <c r="AD541" i="26"/>
  <c r="AE1080" i="26"/>
  <c r="AF1080" i="26" s="1"/>
  <c r="E114" i="28"/>
  <c r="R113" i="28"/>
  <c r="S113" i="28" s="1"/>
  <c r="U113" i="28"/>
  <c r="AB66" i="23"/>
  <c r="AG139" i="23"/>
  <c r="AB139" i="23"/>
  <c r="AE73" i="23"/>
  <c r="AB173" i="23"/>
  <c r="AC173" i="23" s="1"/>
  <c r="AB216" i="23"/>
  <c r="AC216" i="23" s="1"/>
  <c r="AB248" i="23"/>
  <c r="AC248" i="23" s="1"/>
  <c r="AA167" i="23"/>
  <c r="AB430" i="23"/>
  <c r="AC430" i="23" s="1"/>
  <c r="AA272" i="23"/>
  <c r="AB404" i="23"/>
  <c r="AC404" i="23" s="1"/>
  <c r="AB378" i="23"/>
  <c r="AC378" i="23" s="1"/>
  <c r="AE357" i="23"/>
  <c r="AE217" i="23"/>
  <c r="AB489" i="23"/>
  <c r="AC489" i="23" s="1"/>
  <c r="AH447" i="23"/>
  <c r="AI447" i="23" s="1"/>
  <c r="AA510" i="23"/>
  <c r="AE529" i="23"/>
  <c r="AH678" i="23"/>
  <c r="AI678" i="23" s="1"/>
  <c r="AE548" i="23"/>
  <c r="AH610" i="23"/>
  <c r="AI610" i="23" s="1"/>
  <c r="AC676" i="23"/>
  <c r="AE676" i="23" s="1"/>
  <c r="AG380" i="24"/>
  <c r="AD142" i="24"/>
  <c r="AE1083" i="26"/>
  <c r="AF1083" i="26" s="1"/>
  <c r="AC65" i="21"/>
  <c r="AE65" i="21" s="1"/>
  <c r="AD758" i="26"/>
  <c r="AB524" i="26"/>
  <c r="AB523" i="26" s="1"/>
  <c r="AE905" i="26"/>
  <c r="AF905" i="26" s="1"/>
  <c r="AD904" i="26"/>
  <c r="AB63" i="24"/>
  <c r="AD63" i="24" s="1"/>
  <c r="AA443" i="26"/>
  <c r="AB443" i="26" s="1"/>
  <c r="AH31" i="30"/>
  <c r="AI31" i="30" s="1"/>
  <c r="AJ31" i="30" s="1"/>
  <c r="Q136" i="28"/>
  <c r="AB68" i="23"/>
  <c r="AH68" i="23" s="1"/>
  <c r="AB54" i="23"/>
  <c r="AC54" i="23" s="1"/>
  <c r="AE88" i="23"/>
  <c r="AE121" i="23"/>
  <c r="AB259" i="23"/>
  <c r="AH259" i="23" s="1"/>
  <c r="AB263" i="23"/>
  <c r="AB374" i="23"/>
  <c r="AC374" i="23" s="1"/>
  <c r="AA95" i="23"/>
  <c r="AB95" i="23" s="1"/>
  <c r="AB392" i="23"/>
  <c r="AC392" i="23" s="1"/>
  <c r="AA397" i="23"/>
  <c r="AB397" i="23" s="1"/>
  <c r="AB475" i="23"/>
  <c r="AC475" i="23" s="1"/>
  <c r="AE475" i="23" s="1"/>
  <c r="AA415" i="23"/>
  <c r="AE602" i="23"/>
  <c r="AB675" i="23"/>
  <c r="AC675" i="23" s="1"/>
  <c r="AC626" i="23"/>
  <c r="AE626" i="23" s="1"/>
  <c r="AB592" i="26"/>
  <c r="AF359" i="24"/>
  <c r="AG359" i="24" s="1"/>
  <c r="AF119" i="24"/>
  <c r="AG119" i="24" s="1"/>
  <c r="AB450" i="26"/>
  <c r="AD450" i="26" s="1"/>
  <c r="AA312" i="24"/>
  <c r="Z74" i="24"/>
  <c r="AE748" i="26"/>
  <c r="AF748" i="26" s="1"/>
  <c r="AF1202" i="26"/>
  <c r="AA114" i="26"/>
  <c r="AE114" i="26" s="1"/>
  <c r="AE384" i="26"/>
  <c r="AF384" i="26" s="1"/>
  <c r="AF588" i="26"/>
  <c r="AB139" i="26"/>
  <c r="AF139" i="26" s="1"/>
  <c r="AD687" i="26"/>
  <c r="AH57" i="34"/>
  <c r="AH50" i="34"/>
  <c r="AF201" i="24"/>
  <c r="AG201" i="24" s="1"/>
  <c r="AG310" i="24"/>
  <c r="AH40" i="30"/>
  <c r="AA71" i="23"/>
  <c r="AB71" i="23" s="1"/>
  <c r="AG218" i="23"/>
  <c r="AH218" i="23" s="1"/>
  <c r="AG519" i="23"/>
  <c r="AB599" i="23"/>
  <c r="AC599" i="23" s="1"/>
  <c r="AE599" i="23" s="1"/>
  <c r="AB601" i="23"/>
  <c r="AC601" i="23" s="1"/>
  <c r="AE601" i="23" s="1"/>
  <c r="L459" i="35"/>
  <c r="M459" i="35" s="1"/>
  <c r="AA311" i="26"/>
  <c r="AE311" i="26" s="1"/>
  <c r="AE350" i="26"/>
  <c r="AF350" i="26" s="1"/>
  <c r="AF28" i="30"/>
  <c r="AH115" i="23"/>
  <c r="AI115" i="23" s="1"/>
  <c r="AB130" i="23"/>
  <c r="AC130" i="23" s="1"/>
  <c r="AE274" i="23"/>
  <c r="AG489" i="23"/>
  <c r="AC469" i="23"/>
  <c r="AE469" i="23" s="1"/>
  <c r="AG525" i="23"/>
  <c r="AH525" i="23" s="1"/>
  <c r="AD488" i="26"/>
  <c r="AE745" i="26"/>
  <c r="AF745" i="26" s="1"/>
  <c r="AF771" i="26"/>
  <c r="AF662" i="26"/>
  <c r="AG177" i="23"/>
  <c r="AH177" i="23" s="1"/>
  <c r="AC247" i="23"/>
  <c r="AE247" i="23" s="1"/>
  <c r="AC342" i="23"/>
  <c r="AB302" i="23"/>
  <c r="AH302" i="23" s="1"/>
  <c r="AA411" i="23"/>
  <c r="AC615" i="23"/>
  <c r="AE615" i="23" s="1"/>
  <c r="AG655" i="23"/>
  <c r="AH655" i="23" s="1"/>
  <c r="AD359" i="24"/>
  <c r="AD676" i="26"/>
  <c r="AE1108" i="26"/>
  <c r="AG267" i="23"/>
  <c r="AH267" i="23" s="1"/>
  <c r="AB85" i="23"/>
  <c r="AC85" i="23" s="1"/>
  <c r="AH287" i="23"/>
  <c r="AI287" i="23" s="1"/>
  <c r="AE477" i="23"/>
  <c r="AF336" i="24"/>
  <c r="AG336" i="24" s="1"/>
  <c r="AD131" i="24"/>
  <c r="AD785" i="26"/>
  <c r="AB981" i="26"/>
  <c r="AD981" i="26" s="1"/>
  <c r="AA117" i="23"/>
  <c r="AE526" i="23"/>
  <c r="AB666" i="23"/>
  <c r="AD191" i="24"/>
  <c r="AF209" i="26"/>
  <c r="AG275" i="23"/>
  <c r="AH275" i="23" s="1"/>
  <c r="AE498" i="23"/>
  <c r="AC603" i="23"/>
  <c r="AE603" i="23" s="1"/>
  <c r="AC512" i="23"/>
  <c r="AE512" i="23" s="1"/>
  <c r="AA270" i="24"/>
  <c r="AD423" i="24"/>
  <c r="AB662" i="23"/>
  <c r="AC662" i="23" s="1"/>
  <c r="AE129" i="26"/>
  <c r="AF129" i="26" s="1"/>
  <c r="AD275" i="24"/>
  <c r="AG71" i="24"/>
  <c r="AD45" i="30"/>
  <c r="AF45" i="30" s="1"/>
  <c r="AE268" i="23"/>
  <c r="AG295" i="23"/>
  <c r="AH295" i="23" s="1"/>
  <c r="AI295" i="23" s="1"/>
  <c r="AF381" i="26"/>
  <c r="AE101" i="26"/>
  <c r="AF1060" i="26"/>
  <c r="AB50" i="23"/>
  <c r="AG141" i="23"/>
  <c r="AF100" i="30"/>
  <c r="AC341" i="23"/>
  <c r="AE341" i="23" s="1"/>
  <c r="AB38" i="29"/>
  <c r="AA110" i="24"/>
  <c r="AF266" i="26"/>
  <c r="AG86" i="23"/>
  <c r="AH86" i="23" s="1"/>
  <c r="AI86" i="23" s="1"/>
  <c r="AB198" i="23"/>
  <c r="AC198" i="23" s="1"/>
  <c r="AE198" i="23" s="1"/>
  <c r="AG199" i="23"/>
  <c r="AH199" i="23" s="1"/>
  <c r="AH225" i="23"/>
  <c r="AE604" i="23"/>
  <c r="AG608" i="23"/>
  <c r="AG626" i="23"/>
  <c r="AH626" i="23" s="1"/>
  <c r="AD592" i="26"/>
  <c r="AF263" i="24"/>
  <c r="AG263" i="24" s="1"/>
  <c r="BM1095" i="11"/>
  <c r="AF223" i="26"/>
  <c r="AE540" i="26"/>
  <c r="AE668" i="26"/>
  <c r="AF668" i="26" s="1"/>
  <c r="AG43" i="34"/>
  <c r="AH43" i="34" s="1"/>
  <c r="AB169" i="24"/>
  <c r="AG121" i="23"/>
  <c r="AH121" i="23" s="1"/>
  <c r="AI121" i="23" s="1"/>
  <c r="AE436" i="23"/>
  <c r="AE643" i="23"/>
  <c r="L9" i="35"/>
  <c r="M9" i="35"/>
  <c r="Q9" i="35" s="1"/>
  <c r="T9" i="35" s="1"/>
  <c r="AA123" i="24"/>
  <c r="AF123" i="24" s="1"/>
  <c r="AF435" i="24"/>
  <c r="AG435" i="24" s="1"/>
  <c r="AE796" i="26"/>
  <c r="AF796" i="26" s="1"/>
  <c r="AG473" i="23"/>
  <c r="AH473" i="23" s="1"/>
  <c r="AH377" i="23"/>
  <c r="AI377" i="23" s="1"/>
  <c r="AB504" i="23"/>
  <c r="AH504" i="23" s="1"/>
  <c r="AG704" i="23"/>
  <c r="AA114" i="24"/>
  <c r="AF114" i="24" s="1"/>
  <c r="AD182" i="24"/>
  <c r="AG205" i="24"/>
  <c r="AB655" i="26"/>
  <c r="AD655" i="26" s="1"/>
  <c r="AF1114" i="26"/>
  <c r="AE179" i="23"/>
  <c r="AG282" i="23"/>
  <c r="AH282" i="23" s="1"/>
  <c r="AH368" i="23"/>
  <c r="AI368" i="23" s="1"/>
  <c r="AB485" i="23"/>
  <c r="AB20" i="21"/>
  <c r="AC20" i="21" s="1"/>
  <c r="Y11" i="21"/>
  <c r="Y10" i="21" s="1"/>
  <c r="Y429" i="26"/>
  <c r="Z429" i="26" s="1"/>
  <c r="AF420" i="26"/>
  <c r="AD474" i="26"/>
  <c r="AG288" i="23"/>
  <c r="T267" i="28"/>
  <c r="AB440" i="23"/>
  <c r="AB192" i="24"/>
  <c r="AF187" i="24"/>
  <c r="AG187" i="24" s="1"/>
  <c r="AD187" i="24"/>
  <c r="AI636" i="23"/>
  <c r="AI403" i="23"/>
  <c r="AH569" i="23"/>
  <c r="AI569" i="23" s="1"/>
  <c r="AH154" i="23"/>
  <c r="AI154" i="23" s="1"/>
  <c r="AH480" i="23"/>
  <c r="AG66" i="23"/>
  <c r="AG131" i="23"/>
  <c r="AG64" i="23"/>
  <c r="AE176" i="23"/>
  <c r="AG427" i="23"/>
  <c r="AB600" i="23"/>
  <c r="AG600" i="23"/>
  <c r="AB672" i="23"/>
  <c r="AG672" i="23"/>
  <c r="R89" i="35"/>
  <c r="S89" i="35" s="1"/>
  <c r="E90" i="35"/>
  <c r="U89" i="35"/>
  <c r="Y367" i="24"/>
  <c r="Z367" i="24" s="1"/>
  <c r="Z656" i="26"/>
  <c r="Z583" i="26"/>
  <c r="AA583" i="26" s="1"/>
  <c r="Y254" i="24"/>
  <c r="AB88" i="24"/>
  <c r="AD88" i="24" s="1"/>
  <c r="E195" i="28"/>
  <c r="R192" i="28"/>
  <c r="S192" i="28" s="1"/>
  <c r="U192" i="28"/>
  <c r="E193" i="28"/>
  <c r="G484" i="28"/>
  <c r="I483" i="28"/>
  <c r="N483" i="28"/>
  <c r="AI58" i="23"/>
  <c r="AC299" i="23"/>
  <c r="AB159" i="23"/>
  <c r="AC159" i="23" s="1"/>
  <c r="AC552" i="23"/>
  <c r="AB682" i="23"/>
  <c r="AC540" i="23"/>
  <c r="AE540" i="23" s="1"/>
  <c r="AB464" i="23"/>
  <c r="AC464" i="23" s="1"/>
  <c r="AB651" i="23"/>
  <c r="AC613" i="23"/>
  <c r="T85" i="35"/>
  <c r="Y705" i="26"/>
  <c r="Y538" i="26" s="1"/>
  <c r="Z671" i="26"/>
  <c r="AF385" i="24"/>
  <c r="AF590" i="26"/>
  <c r="AF183" i="24"/>
  <c r="X21" i="24"/>
  <c r="AF29" i="26"/>
  <c r="AF26" i="26" s="1"/>
  <c r="AE26" i="26"/>
  <c r="AH26" i="26" s="1"/>
  <c r="AI12" i="30"/>
  <c r="E245" i="28"/>
  <c r="R244" i="28"/>
  <c r="S244" i="28" s="1"/>
  <c r="U244" i="28"/>
  <c r="AH348" i="23"/>
  <c r="AG235" i="23"/>
  <c r="AH235" i="23" s="1"/>
  <c r="AA654" i="23"/>
  <c r="AH547" i="23"/>
  <c r="AI547" i="23" s="1"/>
  <c r="AA260" i="24"/>
  <c r="AF425" i="26"/>
  <c r="AH207" i="23"/>
  <c r="AI207" i="23" s="1"/>
  <c r="AB380" i="23"/>
  <c r="AC380" i="23" s="1"/>
  <c r="AE380" i="23" s="1"/>
  <c r="AA234" i="23"/>
  <c r="AB427" i="23"/>
  <c r="AC427" i="23" s="1"/>
  <c r="AH345" i="23"/>
  <c r="AH452" i="23"/>
  <c r="AC538" i="23"/>
  <c r="AB608" i="23"/>
  <c r="G364" i="35"/>
  <c r="N363" i="35"/>
  <c r="I363" i="35"/>
  <c r="AA171" i="26"/>
  <c r="AA315" i="24"/>
  <c r="Z660" i="26"/>
  <c r="AI215" i="23"/>
  <c r="AI354" i="23"/>
  <c r="AH253" i="23"/>
  <c r="AH474" i="23"/>
  <c r="AI474" i="23" s="1"/>
  <c r="AH12" i="34"/>
  <c r="T216" i="28"/>
  <c r="AI188" i="23"/>
  <c r="AG448" i="23"/>
  <c r="AD35" i="30"/>
  <c r="AJ35" i="30" s="1"/>
  <c r="AB112" i="23"/>
  <c r="AB137" i="23"/>
  <c r="AC137" i="23" s="1"/>
  <c r="Z297" i="23"/>
  <c r="AA297" i="23" s="1"/>
  <c r="AC437" i="23"/>
  <c r="AC486" i="23"/>
  <c r="AE486" i="23" s="1"/>
  <c r="AB389" i="23"/>
  <c r="AH389" i="23" s="1"/>
  <c r="AA585" i="23"/>
  <c r="AC658" i="23"/>
  <c r="AE658" i="23" s="1"/>
  <c r="T162" i="35"/>
  <c r="AG340" i="24"/>
  <c r="Y107" i="26"/>
  <c r="Z113" i="24"/>
  <c r="Z87" i="26"/>
  <c r="AB717" i="26"/>
  <c r="AD717" i="26" s="1"/>
  <c r="AB23" i="30"/>
  <c r="AH23" i="30" s="1"/>
  <c r="L61" i="28"/>
  <c r="M61" i="28" s="1"/>
  <c r="AC89" i="23"/>
  <c r="AI350" i="23"/>
  <c r="AC470" i="23"/>
  <c r="AE470" i="23" s="1"/>
  <c r="AC644" i="23"/>
  <c r="AE644" i="23" s="1"/>
  <c r="AC480" i="23"/>
  <c r="AE480" i="23" s="1"/>
  <c r="AG594" i="23"/>
  <c r="AB335" i="24"/>
  <c r="AD335" i="24" s="1"/>
  <c r="AA480" i="26"/>
  <c r="AA347" i="26"/>
  <c r="AE347" i="26" s="1"/>
  <c r="AA217" i="26"/>
  <c r="AE217" i="26" s="1"/>
  <c r="AD401" i="24"/>
  <c r="AC30" i="21"/>
  <c r="AE30" i="21" s="1"/>
  <c r="AB639" i="26"/>
  <c r="AF639" i="26" s="1"/>
  <c r="AF428" i="26"/>
  <c r="AD706" i="26"/>
  <c r="AD434" i="24"/>
  <c r="Y49" i="23"/>
  <c r="AA158" i="23"/>
  <c r="AG158" i="23" s="1"/>
  <c r="AB425" i="23"/>
  <c r="AB449" i="23"/>
  <c r="AG616" i="23"/>
  <c r="AG590" i="23"/>
  <c r="AH590" i="23" s="1"/>
  <c r="AG553" i="23"/>
  <c r="G138" i="35"/>
  <c r="N137" i="35"/>
  <c r="I137" i="35"/>
  <c r="BN1058" i="11"/>
  <c r="AF182" i="24"/>
  <c r="AG182" i="24" s="1"/>
  <c r="AB197" i="26"/>
  <c r="AD197" i="26" s="1"/>
  <c r="AA422" i="26"/>
  <c r="AB422" i="26" s="1"/>
  <c r="AF718" i="26"/>
  <c r="AE12" i="21"/>
  <c r="AA465" i="26"/>
  <c r="AB465" i="26" s="1"/>
  <c r="AD465" i="26" s="1"/>
  <c r="E140" i="28"/>
  <c r="R139" i="28"/>
  <c r="S139" i="28" s="1"/>
  <c r="U139" i="28"/>
  <c r="AB283" i="23"/>
  <c r="AH283" i="23" s="1"/>
  <c r="AG433" i="23"/>
  <c r="AB365" i="23"/>
  <c r="AC365" i="23" s="1"/>
  <c r="AG353" i="23"/>
  <c r="AH353" i="23" s="1"/>
  <c r="AA409" i="23"/>
  <c r="AB616" i="23"/>
  <c r="AC616" i="23" s="1"/>
  <c r="AE616" i="23" s="1"/>
  <c r="AA641" i="23"/>
  <c r="AB641" i="23" s="1"/>
  <c r="AG494" i="23"/>
  <c r="AA640" i="23"/>
  <c r="AE520" i="23"/>
  <c r="AA629" i="23"/>
  <c r="AG629" i="23" s="1"/>
  <c r="Q241" i="35"/>
  <c r="AA395" i="26"/>
  <c r="AE395" i="26" s="1"/>
  <c r="Y174" i="26"/>
  <c r="Z172" i="24"/>
  <c r="BN1095" i="11"/>
  <c r="AD646" i="26"/>
  <c r="AC99" i="23"/>
  <c r="AE99" i="23" s="1"/>
  <c r="AG540" i="23"/>
  <c r="AH540" i="23" s="1"/>
  <c r="AG260" i="23"/>
  <c r="AH648" i="23"/>
  <c r="AI648" i="23" s="1"/>
  <c r="AD132" i="26"/>
  <c r="G111" i="28"/>
  <c r="I110" i="28"/>
  <c r="N110" i="28"/>
  <c r="AI258" i="23"/>
  <c r="AH197" i="23"/>
  <c r="AI542" i="23"/>
  <c r="R221" i="28"/>
  <c r="S221" i="28" s="1"/>
  <c r="E222" i="28"/>
  <c r="U221" i="28"/>
  <c r="AA92" i="23"/>
  <c r="AG92" i="23" s="1"/>
  <c r="AI129" i="23"/>
  <c r="AH119" i="23"/>
  <c r="AI119" i="23" s="1"/>
  <c r="AB265" i="23"/>
  <c r="AC265" i="23" s="1"/>
  <c r="AA334" i="23"/>
  <c r="AA333" i="23" s="1"/>
  <c r="Y333" i="23"/>
  <c r="AB242" i="23"/>
  <c r="AC242" i="23" s="1"/>
  <c r="AB209" i="23"/>
  <c r="AH209" i="23" s="1"/>
  <c r="AG419" i="23"/>
  <c r="AE391" i="23"/>
  <c r="AG457" i="23"/>
  <c r="AB457" i="23"/>
  <c r="AC457" i="23" s="1"/>
  <c r="AC568" i="23"/>
  <c r="AB633" i="23"/>
  <c r="AC633" i="23" s="1"/>
  <c r="AE633" i="23" s="1"/>
  <c r="AG633" i="23"/>
  <c r="Z110" i="26"/>
  <c r="Y184" i="24"/>
  <c r="Z189" i="24"/>
  <c r="Z108" i="24"/>
  <c r="AE897" i="26"/>
  <c r="AB190" i="24"/>
  <c r="AF188" i="26"/>
  <c r="AD883" i="26"/>
  <c r="AE627" i="26"/>
  <c r="AD19" i="30"/>
  <c r="AF19" i="30" s="1"/>
  <c r="AH19" i="30"/>
  <c r="AI19" i="30" s="1"/>
  <c r="V35" i="28"/>
  <c r="O36" i="28" s="1"/>
  <c r="P36" i="28" s="1"/>
  <c r="AA153" i="23"/>
  <c r="AB30" i="23"/>
  <c r="AC30" i="23" s="1"/>
  <c r="AE30" i="23" s="1"/>
  <c r="AC214" i="23"/>
  <c r="AB131" i="23"/>
  <c r="AH274" i="23"/>
  <c r="AI274" i="23" s="1"/>
  <c r="AB453" i="23"/>
  <c r="AC453" i="23" s="1"/>
  <c r="AC497" i="23"/>
  <c r="AE497" i="23" s="1"/>
  <c r="AC525" i="23"/>
  <c r="AE525" i="23" s="1"/>
  <c r="AB698" i="23"/>
  <c r="AB625" i="23"/>
  <c r="AC625" i="23" s="1"/>
  <c r="AG528" i="23"/>
  <c r="AH528" i="23" s="1"/>
  <c r="AB500" i="23"/>
  <c r="AC549" i="23"/>
  <c r="AE549" i="23" s="1"/>
  <c r="E196" i="35"/>
  <c r="R195" i="35"/>
  <c r="S195" i="35" s="1"/>
  <c r="U195" i="35"/>
  <c r="R113" i="35"/>
  <c r="S113" i="35" s="1"/>
  <c r="E114" i="35"/>
  <c r="U113" i="35"/>
  <c r="Y984" i="26"/>
  <c r="Z861" i="26"/>
  <c r="BL1049" i="11"/>
  <c r="AA284" i="26"/>
  <c r="AB284" i="26" s="1"/>
  <c r="AB362" i="24"/>
  <c r="AD362" i="24"/>
  <c r="Y272" i="24"/>
  <c r="AE717" i="26"/>
  <c r="AF717" i="26" s="1"/>
  <c r="AF266" i="24"/>
  <c r="AE12" i="34"/>
  <c r="Z171" i="24"/>
  <c r="AJ43" i="30"/>
  <c r="AA96" i="23"/>
  <c r="AB96" i="23" s="1"/>
  <c r="AA94" i="23"/>
  <c r="AG94" i="23" s="1"/>
  <c r="AH106" i="23"/>
  <c r="AI106" i="23" s="1"/>
  <c r="AI90" i="23"/>
  <c r="AB222" i="23"/>
  <c r="AC222" i="23" s="1"/>
  <c r="AB56" i="23"/>
  <c r="AG387" i="23"/>
  <c r="AH387" i="23" s="1"/>
  <c r="AG552" i="23"/>
  <c r="AH552" i="23" s="1"/>
  <c r="AI552" i="23" s="1"/>
  <c r="AC630" i="23"/>
  <c r="AE630" i="23" s="1"/>
  <c r="Z689" i="23"/>
  <c r="AB516" i="23"/>
  <c r="AH516" i="23" s="1"/>
  <c r="AI527" i="23"/>
  <c r="AA624" i="23"/>
  <c r="AB624" i="23" s="1"/>
  <c r="AB701" i="23"/>
  <c r="AC701" i="23" s="1"/>
  <c r="AE701" i="23" s="1"/>
  <c r="AH546" i="23"/>
  <c r="AI546" i="23" s="1"/>
  <c r="AC617" i="23"/>
  <c r="AE617" i="23" s="1"/>
  <c r="AB1206" i="26"/>
  <c r="X10" i="26"/>
  <c r="Z343" i="24"/>
  <c r="AF177" i="24"/>
  <c r="AG177" i="24" s="1"/>
  <c r="AF377" i="24"/>
  <c r="Z298" i="26"/>
  <c r="AB331" i="24"/>
  <c r="AF331" i="24"/>
  <c r="AG331" i="24" s="1"/>
  <c r="AF150" i="24"/>
  <c r="AB150" i="24"/>
  <c r="AD150" i="24" s="1"/>
  <c r="Z283" i="24"/>
  <c r="AA283" i="24" s="1"/>
  <c r="AF283" i="24" s="1"/>
  <c r="AB33" i="24"/>
  <c r="AD33" i="24" s="1"/>
  <c r="AB354" i="26"/>
  <c r="AF354" i="26" s="1"/>
  <c r="AC51" i="34"/>
  <c r="AE51" i="34" s="1"/>
  <c r="AD196" i="26"/>
  <c r="AE1111" i="26"/>
  <c r="AF1111" i="26" s="1"/>
  <c r="AG386" i="24"/>
  <c r="AA161" i="23"/>
  <c r="AB161" i="23" s="1"/>
  <c r="AC197" i="23"/>
  <c r="AE197" i="23" s="1"/>
  <c r="AG284" i="23"/>
  <c r="AA511" i="23"/>
  <c r="AB511" i="23" s="1"/>
  <c r="AA393" i="23"/>
  <c r="AB393" i="23" s="1"/>
  <c r="AC225" i="23"/>
  <c r="AE225" i="23" s="1"/>
  <c r="AA413" i="23"/>
  <c r="AA373" i="23"/>
  <c r="AG373" i="23" s="1"/>
  <c r="AB544" i="23"/>
  <c r="AG533" i="23"/>
  <c r="AE283" i="26"/>
  <c r="AB283" i="26"/>
  <c r="AD283" i="26" s="1"/>
  <c r="AB30" i="24"/>
  <c r="Z330" i="26"/>
  <c r="X226" i="24"/>
  <c r="AF55" i="24"/>
  <c r="Y295" i="24"/>
  <c r="Y92" i="24"/>
  <c r="Z92" i="24" s="1"/>
  <c r="AB66" i="24"/>
  <c r="AD66" i="24" s="1"/>
  <c r="AB81" i="23"/>
  <c r="AC81" i="23" s="1"/>
  <c r="AE81" i="23" s="1"/>
  <c r="AH400" i="23"/>
  <c r="AB17" i="29"/>
  <c r="AB11" i="29" s="1"/>
  <c r="AB10" i="29" s="1"/>
  <c r="AD447" i="24"/>
  <c r="AD445" i="24" s="1"/>
  <c r="AH460" i="23"/>
  <c r="AI460" i="23" s="1"/>
  <c r="AC621" i="23"/>
  <c r="AE621" i="23" s="1"/>
  <c r="AB491" i="26"/>
  <c r="AD491" i="26" s="1"/>
  <c r="AE491" i="26"/>
  <c r="AC133" i="23"/>
  <c r="AE133" i="23" s="1"/>
  <c r="AG133" i="23"/>
  <c r="AH133" i="23" s="1"/>
  <c r="AC385" i="23"/>
  <c r="AI385" i="23" s="1"/>
  <c r="AD1108" i="26"/>
  <c r="AD201" i="24"/>
  <c r="AC39" i="30"/>
  <c r="AC53" i="23"/>
  <c r="AE53" i="23" s="1"/>
  <c r="AG680" i="23"/>
  <c r="AH680" i="23" s="1"/>
  <c r="AI680" i="23" s="1"/>
  <c r="G190" i="28"/>
  <c r="N189" i="28"/>
  <c r="I189" i="28"/>
  <c r="AG76" i="23"/>
  <c r="AH76" i="23" s="1"/>
  <c r="AI76" i="23" s="1"/>
  <c r="AE76" i="23"/>
  <c r="AA109" i="23"/>
  <c r="AB109" i="23" s="1"/>
  <c r="AH212" i="23"/>
  <c r="AI212" i="23" s="1"/>
  <c r="AH244" i="23"/>
  <c r="AI244" i="23" s="1"/>
  <c r="AB174" i="23"/>
  <c r="AC174" i="23" s="1"/>
  <c r="AA206" i="23"/>
  <c r="AB206" i="23" s="1"/>
  <c r="AA382" i="23"/>
  <c r="AG382" i="23" s="1"/>
  <c r="AB105" i="23"/>
  <c r="AC105" i="23" s="1"/>
  <c r="AG105" i="23"/>
  <c r="AB420" i="23"/>
  <c r="AG281" i="23"/>
  <c r="AH281" i="23" s="1"/>
  <c r="AB394" i="23"/>
  <c r="AB419" i="23"/>
  <c r="AC419" i="23" s="1"/>
  <c r="AE419" i="23" s="1"/>
  <c r="AC443" i="23"/>
  <c r="AE443" i="23" s="1"/>
  <c r="AB476" i="23"/>
  <c r="AC476" i="23" s="1"/>
  <c r="AG476" i="23"/>
  <c r="AG620" i="23"/>
  <c r="AB620" i="23"/>
  <c r="AA819" i="23"/>
  <c r="AG819" i="23" s="1"/>
  <c r="Z969" i="26"/>
  <c r="AA969" i="26" s="1"/>
  <c r="AC23" i="21"/>
  <c r="AE23" i="21" s="1"/>
  <c r="AA296" i="26"/>
  <c r="AE296" i="26" s="1"/>
  <c r="AB255" i="24"/>
  <c r="AD255" i="24" s="1"/>
  <c r="AD77" i="24"/>
  <c r="AF77" i="24"/>
  <c r="AG77" i="24" s="1"/>
  <c r="AE1212" i="26"/>
  <c r="AG449" i="24"/>
  <c r="AB707" i="26"/>
  <c r="AD707" i="26" s="1"/>
  <c r="AB862" i="26"/>
  <c r="AD862" i="26" s="1"/>
  <c r="AF107" i="24"/>
  <c r="AF1201" i="26"/>
  <c r="AB473" i="26"/>
  <c r="AD473" i="26" s="1"/>
  <c r="AH24" i="30"/>
  <c r="E438" i="28"/>
  <c r="R437" i="28"/>
  <c r="S437" i="28" s="1"/>
  <c r="U437" i="28"/>
  <c r="R487" i="28"/>
  <c r="S487" i="28" s="1"/>
  <c r="E488" i="28"/>
  <c r="U487" i="28"/>
  <c r="AG91" i="23"/>
  <c r="AB91" i="23"/>
  <c r="AB103" i="23"/>
  <c r="AC144" i="23"/>
  <c r="AE144" i="23" s="1"/>
  <c r="AG255" i="23"/>
  <c r="AH255" i="23" s="1"/>
  <c r="AI255" i="23" s="1"/>
  <c r="AC175" i="23"/>
  <c r="AE175" i="23" s="1"/>
  <c r="AG250" i="23"/>
  <c r="AB250" i="23"/>
  <c r="AC250" i="23" s="1"/>
  <c r="AB503" i="23"/>
  <c r="AC503" i="23" s="1"/>
  <c r="AC376" i="23"/>
  <c r="AE376" i="23" s="1"/>
  <c r="AG61" i="23"/>
  <c r="AG582" i="23"/>
  <c r="AH582" i="23" s="1"/>
  <c r="AH577" i="23"/>
  <c r="AI660" i="23"/>
  <c r="AE699" i="23"/>
  <c r="AA627" i="23"/>
  <c r="AA537" i="23"/>
  <c r="AG695" i="23"/>
  <c r="AH695" i="23" s="1"/>
  <c r="AG816" i="23"/>
  <c r="AB276" i="26"/>
  <c r="AD276" i="26" s="1"/>
  <c r="AB228" i="24"/>
  <c r="AG228" i="24" s="1"/>
  <c r="AB94" i="24"/>
  <c r="AG94" i="24" s="1"/>
  <c r="Z84" i="24"/>
  <c r="AA84" i="24" s="1"/>
  <c r="Z26" i="21"/>
  <c r="AA26" i="21" s="1"/>
  <c r="AF236" i="24"/>
  <c r="AB236" i="24"/>
  <c r="Z159" i="24"/>
  <c r="AF399" i="24"/>
  <c r="AG399" i="24" s="1"/>
  <c r="AF186" i="26"/>
  <c r="AD29" i="26"/>
  <c r="AD26" i="26" s="1"/>
  <c r="AD22" i="30"/>
  <c r="AF22" i="30" s="1"/>
  <c r="AH42" i="30"/>
  <c r="AI42" i="30" s="1"/>
  <c r="R463" i="28"/>
  <c r="S463" i="28" s="1"/>
  <c r="E464" i="28"/>
  <c r="U463" i="28"/>
  <c r="AB20" i="23"/>
  <c r="AH20" i="23" s="1"/>
  <c r="AB171" i="23"/>
  <c r="AB192" i="23"/>
  <c r="AC192" i="23" s="1"/>
  <c r="AB224" i="23"/>
  <c r="AC224" i="23" s="1"/>
  <c r="AB256" i="23"/>
  <c r="AC256" i="23" s="1"/>
  <c r="AA254" i="23"/>
  <c r="AB366" i="23"/>
  <c r="AC366" i="23" s="1"/>
  <c r="AE188" i="23"/>
  <c r="AB450" i="23"/>
  <c r="AG296" i="23"/>
  <c r="AB296" i="23"/>
  <c r="AC296" i="23" s="1"/>
  <c r="AB521" i="23"/>
  <c r="AC521" i="23" s="1"/>
  <c r="AC400" i="23"/>
  <c r="AE400" i="23" s="1"/>
  <c r="AA444" i="23"/>
  <c r="AB97" i="23"/>
  <c r="AH97" i="23" s="1"/>
  <c r="AA536" i="23"/>
  <c r="AB536" i="23" s="1"/>
  <c r="AG630" i="23"/>
  <c r="AH630" i="23" s="1"/>
  <c r="AA556" i="23"/>
  <c r="AA593" i="23"/>
  <c r="AC463" i="23"/>
  <c r="AE463" i="23" s="1"/>
  <c r="AG701" i="23"/>
  <c r="AH701" i="23" s="1"/>
  <c r="AG595" i="23"/>
  <c r="AH595" i="23" s="1"/>
  <c r="AB612" i="23"/>
  <c r="AH612" i="23" s="1"/>
  <c r="Q482" i="35"/>
  <c r="Z1088" i="26"/>
  <c r="AF405" i="24"/>
  <c r="AB377" i="24"/>
  <c r="AD377" i="24" s="1"/>
  <c r="AB274" i="26"/>
  <c r="AF274" i="26" s="1"/>
  <c r="Z478" i="26"/>
  <c r="AA60" i="26"/>
  <c r="AB60" i="26" s="1"/>
  <c r="Y49" i="26"/>
  <c r="AE60" i="26"/>
  <c r="AA1034" i="26"/>
  <c r="AE1034" i="26" s="1"/>
  <c r="AB1004" i="26"/>
  <c r="AD1004" i="26" s="1"/>
  <c r="AB462" i="26"/>
  <c r="AD462" i="26" s="1"/>
  <c r="AG83" i="23"/>
  <c r="AB83" i="23"/>
  <c r="AC83" i="23" s="1"/>
  <c r="AE83" i="23" s="1"/>
  <c r="AA62" i="23"/>
  <c r="AG62" i="23" s="1"/>
  <c r="AG116" i="23"/>
  <c r="AG147" i="23"/>
  <c r="AB147" i="23"/>
  <c r="AC147" i="23" s="1"/>
  <c r="AA149" i="23"/>
  <c r="AA264" i="23"/>
  <c r="AA406" i="23"/>
  <c r="AG406" i="23" s="1"/>
  <c r="AE142" i="23"/>
  <c r="AB284" i="23"/>
  <c r="AG380" i="23"/>
  <c r="AB166" i="23"/>
  <c r="AG342" i="23"/>
  <c r="AH342" i="23" s="1"/>
  <c r="AI342" i="23" s="1"/>
  <c r="AE354" i="23"/>
  <c r="AB429" i="23"/>
  <c r="AC429" i="23" s="1"/>
  <c r="AE481" i="23"/>
  <c r="AG458" i="23"/>
  <c r="AH458" i="23" s="1"/>
  <c r="AI458" i="23" s="1"/>
  <c r="AG506" i="23"/>
  <c r="AA691" i="23"/>
  <c r="AB691" i="23" s="1"/>
  <c r="AA524" i="23"/>
  <c r="AG524" i="23" s="1"/>
  <c r="AG693" i="23"/>
  <c r="AB693" i="23"/>
  <c r="AC693" i="23" s="1"/>
  <c r="AE668" i="23"/>
  <c r="AA818" i="23"/>
  <c r="Z873" i="26"/>
  <c r="AA873" i="26" s="1"/>
  <c r="AA400" i="24"/>
  <c r="AB400" i="24" s="1"/>
  <c r="Z418" i="26"/>
  <c r="AB229" i="26"/>
  <c r="AD328" i="24"/>
  <c r="AE336" i="26"/>
  <c r="AB336" i="26"/>
  <c r="AD336" i="26"/>
  <c r="AF312" i="24"/>
  <c r="AA1032" i="26"/>
  <c r="AB652" i="26"/>
  <c r="AD652" i="26" s="1"/>
  <c r="AF385" i="26"/>
  <c r="AA69" i="24"/>
  <c r="AA1110" i="26"/>
  <c r="AB1110" i="26" s="1"/>
  <c r="AE474" i="26"/>
  <c r="AF474" i="26" s="1"/>
  <c r="AF558" i="26"/>
  <c r="AF196" i="24"/>
  <c r="AG196" i="24" s="1"/>
  <c r="AC40" i="30"/>
  <c r="AD40" i="30" s="1"/>
  <c r="AE205" i="23"/>
  <c r="AA258" i="24"/>
  <c r="AF258" i="24" s="1"/>
  <c r="AF574" i="26"/>
  <c r="AG163" i="23"/>
  <c r="AH163" i="23" s="1"/>
  <c r="AI163" i="23" s="1"/>
  <c r="AA390" i="23"/>
  <c r="AG279" i="23"/>
  <c r="AE465" i="23"/>
  <c r="AG599" i="23"/>
  <c r="AH599" i="23" s="1"/>
  <c r="L36" i="35"/>
  <c r="M36" i="35" s="1"/>
  <c r="AH21" i="34"/>
  <c r="AF1039" i="26"/>
  <c r="AB108" i="23"/>
  <c r="AC108" i="23" s="1"/>
  <c r="AE208" i="23"/>
  <c r="AG56" i="23"/>
  <c r="AH56" i="23" s="1"/>
  <c r="AG484" i="23"/>
  <c r="AG592" i="23"/>
  <c r="AH592" i="23" s="1"/>
  <c r="AI592" i="23" s="1"/>
  <c r="AF184" i="26"/>
  <c r="AG53" i="23"/>
  <c r="AH53" i="23" s="1"/>
  <c r="AG175" i="23"/>
  <c r="AH175" i="23" s="1"/>
  <c r="AB431" i="23"/>
  <c r="AC431" i="23" s="1"/>
  <c r="AE431" i="23" s="1"/>
  <c r="AB358" i="23"/>
  <c r="AG499" i="23"/>
  <c r="AD400" i="24"/>
  <c r="AD30" i="24"/>
  <c r="AB288" i="23"/>
  <c r="AC288" i="23" s="1"/>
  <c r="AH193" i="23"/>
  <c r="AI193" i="23" s="1"/>
  <c r="AF412" i="24"/>
  <c r="AG412" i="24" s="1"/>
  <c r="AG85" i="23"/>
  <c r="AH85" i="23" s="1"/>
  <c r="AG370" i="23"/>
  <c r="AG483" i="23"/>
  <c r="AB535" i="23"/>
  <c r="AE276" i="26"/>
  <c r="AD336" i="24"/>
  <c r="BO1046" i="19"/>
  <c r="Y27" i="23"/>
  <c r="AB69" i="23"/>
  <c r="AE216" i="23"/>
  <c r="AG293" i="23"/>
  <c r="AE385" i="23"/>
  <c r="AD1206" i="26"/>
  <c r="AF170" i="24"/>
  <c r="AG170" i="24" s="1"/>
  <c r="AA34" i="21"/>
  <c r="Z11" i="34"/>
  <c r="Z10" i="34" s="1"/>
  <c r="L364" i="28"/>
  <c r="M364" i="28"/>
  <c r="AB279" i="23"/>
  <c r="AC279" i="23" s="1"/>
  <c r="AG639" i="23"/>
  <c r="AH639" i="23" s="1"/>
  <c r="AI639" i="23" s="1"/>
  <c r="AE659" i="26"/>
  <c r="AF659" i="26" s="1"/>
  <c r="AG265" i="24"/>
  <c r="AF479" i="26"/>
  <c r="AF1056" i="26"/>
  <c r="AF44" i="30"/>
  <c r="AG151" i="23"/>
  <c r="AH151" i="23" s="1"/>
  <c r="AD1078" i="26"/>
  <c r="AF37" i="30"/>
  <c r="AG500" i="23"/>
  <c r="AA304" i="24"/>
  <c r="AB304" i="24" s="1"/>
  <c r="BL1078" i="11"/>
  <c r="AD12" i="30"/>
  <c r="AG50" i="23"/>
  <c r="AG226" i="23"/>
  <c r="AG38" i="29"/>
  <c r="AF63" i="24"/>
  <c r="AG63" i="24" s="1"/>
  <c r="AG229" i="23"/>
  <c r="AH229" i="23" s="1"/>
  <c r="AG363" i="23"/>
  <c r="AH363" i="23" s="1"/>
  <c r="AI363" i="23" s="1"/>
  <c r="AG346" i="23"/>
  <c r="AH346" i="23" s="1"/>
  <c r="AG550" i="23"/>
  <c r="AH550" i="23" s="1"/>
  <c r="AI550" i="23" s="1"/>
  <c r="L433" i="35"/>
  <c r="M433" i="35" s="1"/>
  <c r="AE980" i="26"/>
  <c r="AE462" i="26"/>
  <c r="AF462" i="26" s="1"/>
  <c r="AG124" i="23"/>
  <c r="AH124" i="23" s="1"/>
  <c r="AE282" i="26"/>
  <c r="AD14" i="30"/>
  <c r="AF14" i="30" s="1"/>
  <c r="AH101" i="30"/>
  <c r="AI101" i="30" s="1"/>
  <c r="AG89" i="23"/>
  <c r="AH89" i="23" s="1"/>
  <c r="AH107" i="23"/>
  <c r="AI107" i="23" s="1"/>
  <c r="AD256" i="24"/>
  <c r="AD236" i="24"/>
  <c r="AG456" i="24"/>
  <c r="AD639" i="26"/>
  <c r="AA34" i="30"/>
  <c r="AH65" i="23"/>
  <c r="AI65" i="23" s="1"/>
  <c r="AG200" i="23"/>
  <c r="AH200" i="23" s="1"/>
  <c r="AI200" i="23" s="1"/>
  <c r="AG277" i="23"/>
  <c r="AH277" i="23" s="1"/>
  <c r="AA703" i="23"/>
  <c r="AD331" i="24"/>
  <c r="AF951" i="26"/>
  <c r="AG104" i="23"/>
  <c r="AH104" i="23" s="1"/>
  <c r="AG161" i="23"/>
  <c r="AG230" i="23"/>
  <c r="AH230" i="23" s="1"/>
  <c r="AB168" i="23"/>
  <c r="AC168" i="23" s="1"/>
  <c r="AG479" i="23"/>
  <c r="AG544" i="23"/>
  <c r="AE680" i="23"/>
  <c r="L268" i="35"/>
  <c r="M268" i="35" s="1"/>
  <c r="AG20" i="21"/>
  <c r="AF227" i="24"/>
  <c r="AE189" i="26"/>
  <c r="AF189" i="26" s="1"/>
  <c r="AG17" i="23" l="1"/>
  <c r="AG364" i="23"/>
  <c r="AB28" i="23"/>
  <c r="AI172" i="23"/>
  <c r="AB269" i="23"/>
  <c r="AI543" i="23"/>
  <c r="AI694" i="23"/>
  <c r="AI277" i="23"/>
  <c r="AH226" i="23"/>
  <c r="AI226" i="23" s="1"/>
  <c r="AH370" i="23"/>
  <c r="AI370" i="23" s="1"/>
  <c r="AH116" i="23"/>
  <c r="AG206" i="23"/>
  <c r="AI387" i="23"/>
  <c r="AB127" i="23"/>
  <c r="AH448" i="23"/>
  <c r="AH475" i="23"/>
  <c r="AI626" i="23"/>
  <c r="AC683" i="23"/>
  <c r="AE683" i="23" s="1"/>
  <c r="AI492" i="23"/>
  <c r="AH63" i="23"/>
  <c r="AH231" i="23"/>
  <c r="AH300" i="23"/>
  <c r="AG15" i="23"/>
  <c r="AH609" i="23"/>
  <c r="AI647" i="23"/>
  <c r="AH220" i="23"/>
  <c r="AI220" i="23" s="1"/>
  <c r="AG511" i="23"/>
  <c r="AI89" i="23"/>
  <c r="AH573" i="23"/>
  <c r="AI286" i="23"/>
  <c r="AG182" i="23"/>
  <c r="AH182" i="23" s="1"/>
  <c r="AI182" i="23" s="1"/>
  <c r="AI696" i="23"/>
  <c r="AH143" i="23"/>
  <c r="AI143" i="23" s="1"/>
  <c r="AI186" i="23"/>
  <c r="AH513" i="23"/>
  <c r="AH74" i="23"/>
  <c r="AC578" i="23"/>
  <c r="AE578" i="23" s="1"/>
  <c r="AI611" i="23"/>
  <c r="AI211" i="23"/>
  <c r="AH578" i="23"/>
  <c r="AI589" i="23"/>
  <c r="AH483" i="23"/>
  <c r="AE299" i="23"/>
  <c r="AH105" i="23"/>
  <c r="AI568" i="23"/>
  <c r="AH260" i="23"/>
  <c r="AB491" i="23"/>
  <c r="AI235" i="23"/>
  <c r="AC379" i="23"/>
  <c r="AE379" i="23" s="1"/>
  <c r="AH488" i="23"/>
  <c r="AC194" i="23"/>
  <c r="AE194" i="23" s="1"/>
  <c r="AC581" i="23"/>
  <c r="AE581" i="23" s="1"/>
  <c r="AI21" i="23"/>
  <c r="AI465" i="23"/>
  <c r="AH135" i="23"/>
  <c r="AI564" i="23"/>
  <c r="AE232" i="23"/>
  <c r="AG631" i="23"/>
  <c r="AH554" i="23"/>
  <c r="AH237" i="23"/>
  <c r="AI237" i="23" s="1"/>
  <c r="AH87" i="23"/>
  <c r="AH64" i="23"/>
  <c r="AI53" i="23"/>
  <c r="AH232" i="23"/>
  <c r="AI232" i="23" s="1"/>
  <c r="AH704" i="23"/>
  <c r="AI653" i="23"/>
  <c r="AH381" i="23"/>
  <c r="AI381" i="23" s="1"/>
  <c r="AE659" i="23"/>
  <c r="AI146" i="23"/>
  <c r="AC356" i="23"/>
  <c r="AE356" i="23" s="1"/>
  <c r="AI124" i="23"/>
  <c r="AH61" i="23"/>
  <c r="AI61" i="23" s="1"/>
  <c r="AI551" i="23"/>
  <c r="AH594" i="23"/>
  <c r="AE184" i="23"/>
  <c r="AB280" i="23"/>
  <c r="AH539" i="23"/>
  <c r="AH467" i="23"/>
  <c r="AI656" i="23"/>
  <c r="AH238" i="23"/>
  <c r="AI238" i="23" s="1"/>
  <c r="AG60" i="23"/>
  <c r="AG132" i="23"/>
  <c r="AE238" i="23"/>
  <c r="AH476" i="23"/>
  <c r="AI476" i="23" s="1"/>
  <c r="AH672" i="23"/>
  <c r="AE414" i="23"/>
  <c r="AH500" i="23"/>
  <c r="AH380" i="23"/>
  <c r="AI380" i="23" s="1"/>
  <c r="AE675" i="23"/>
  <c r="AH559" i="23"/>
  <c r="AI417" i="23"/>
  <c r="AG402" i="23"/>
  <c r="AH402" i="23" s="1"/>
  <c r="AI630" i="23"/>
  <c r="AH620" i="23"/>
  <c r="AH489" i="23"/>
  <c r="AI489" i="23" s="1"/>
  <c r="AE430" i="23"/>
  <c r="AI513" i="23"/>
  <c r="AE513" i="23"/>
  <c r="AB1095" i="26"/>
  <c r="AD1095" i="26" s="1"/>
  <c r="AE1095" i="26"/>
  <c r="AF1095" i="26" s="1"/>
  <c r="AE591" i="26"/>
  <c r="AA444" i="26"/>
  <c r="AB444" i="26"/>
  <c r="AD444" i="26" s="1"/>
  <c r="AE444" i="26"/>
  <c r="AF444" i="26" s="1"/>
  <c r="AC28" i="34"/>
  <c r="AE28" i="34"/>
  <c r="AB439" i="26"/>
  <c r="AD439" i="26" s="1"/>
  <c r="AE439" i="26"/>
  <c r="AF439" i="26" s="1"/>
  <c r="AA68" i="26"/>
  <c r="AE68" i="26" s="1"/>
  <c r="AF68" i="26" s="1"/>
  <c r="AB68" i="26"/>
  <c r="AD68" i="26" s="1"/>
  <c r="AE117" i="26"/>
  <c r="AB117" i="26"/>
  <c r="AF117" i="26" s="1"/>
  <c r="AA1096" i="26"/>
  <c r="AB1096" i="26"/>
  <c r="AD1096" i="26" s="1"/>
  <c r="AF1052" i="26"/>
  <c r="AD1052" i="26"/>
  <c r="AF229" i="26"/>
  <c r="AE265" i="23"/>
  <c r="AI590" i="23"/>
  <c r="AC20" i="23"/>
  <c r="AI20" i="23" s="1"/>
  <c r="AE202" i="23"/>
  <c r="BP1058" i="11"/>
  <c r="AE74" i="23"/>
  <c r="AD39" i="30"/>
  <c r="AE89" i="23"/>
  <c r="AE214" i="23"/>
  <c r="AE118" i="23"/>
  <c r="AI99" i="23"/>
  <c r="AF47" i="30"/>
  <c r="AE255" i="23"/>
  <c r="AF285" i="26"/>
  <c r="Z297" i="26"/>
  <c r="AA297" i="26" s="1"/>
  <c r="AE399" i="26"/>
  <c r="AF399" i="26" s="1"/>
  <c r="AB106" i="24"/>
  <c r="AD106" i="24" s="1"/>
  <c r="E391" i="28"/>
  <c r="U390" i="28"/>
  <c r="R390" i="28"/>
  <c r="S390" i="28" s="1"/>
  <c r="AA15" i="34"/>
  <c r="AF680" i="26"/>
  <c r="AE270" i="23"/>
  <c r="AB207" i="26"/>
  <c r="AD207" i="26" s="1"/>
  <c r="E414" i="35"/>
  <c r="R413" i="35"/>
  <c r="S413" i="35" s="1"/>
  <c r="U413" i="35"/>
  <c r="AF1047" i="26"/>
  <c r="AB351" i="24"/>
  <c r="AD351" i="24" s="1"/>
  <c r="AB396" i="24"/>
  <c r="AG396" i="24" s="1"/>
  <c r="AF307" i="24"/>
  <c r="AE214" i="26"/>
  <c r="AE18" i="21"/>
  <c r="AG173" i="24"/>
  <c r="AB286" i="24"/>
  <c r="AG286" i="24" s="1"/>
  <c r="AF26" i="24"/>
  <c r="AG26" i="24" s="1"/>
  <c r="AH61" i="21"/>
  <c r="AF573" i="26"/>
  <c r="AD573" i="26"/>
  <c r="AF467" i="26"/>
  <c r="AG364" i="24"/>
  <c r="AI18" i="30"/>
  <c r="AJ18" i="30" s="1"/>
  <c r="AB214" i="26"/>
  <c r="AD214" i="26" s="1"/>
  <c r="Z157" i="24"/>
  <c r="AA157" i="24" s="1"/>
  <c r="Z356" i="24"/>
  <c r="AA356" i="24" s="1"/>
  <c r="AE1096" i="26"/>
  <c r="AF1096" i="26" s="1"/>
  <c r="AB270" i="26"/>
  <c r="AD270" i="26" s="1"/>
  <c r="AH49" i="34"/>
  <c r="AH270" i="23"/>
  <c r="AI270" i="23" s="1"/>
  <c r="AB18" i="34"/>
  <c r="AC18" i="34" s="1"/>
  <c r="AE18" i="34" s="1"/>
  <c r="L37" i="28"/>
  <c r="M37" i="28" s="1"/>
  <c r="AG63" i="34"/>
  <c r="AE51" i="26"/>
  <c r="AA113" i="26"/>
  <c r="AB113" i="26" s="1"/>
  <c r="AD113" i="26" s="1"/>
  <c r="AF92" i="26"/>
  <c r="AE1107" i="26"/>
  <c r="AF1107" i="26" s="1"/>
  <c r="AA449" i="26"/>
  <c r="AB449" i="26" s="1"/>
  <c r="AF449" i="26" s="1"/>
  <c r="AG175" i="24"/>
  <c r="AH279" i="23"/>
  <c r="AI279" i="23" s="1"/>
  <c r="AH83" i="23"/>
  <c r="AC612" i="23"/>
  <c r="AE612" i="23" s="1"/>
  <c r="AI133" i="23"/>
  <c r="AG362" i="24"/>
  <c r="AC209" i="23"/>
  <c r="AE209" i="23" s="1"/>
  <c r="AI540" i="23"/>
  <c r="AG169" i="24"/>
  <c r="AH245" i="23"/>
  <c r="AI628" i="23"/>
  <c r="AC17" i="23"/>
  <c r="AI581" i="23"/>
  <c r="AH150" i="23"/>
  <c r="AI613" i="23"/>
  <c r="AE61" i="23"/>
  <c r="AF925" i="26"/>
  <c r="AE552" i="23"/>
  <c r="AF1036" i="26"/>
  <c r="AE653" i="23"/>
  <c r="AG328" i="24"/>
  <c r="AE437" i="23"/>
  <c r="AE395" i="23"/>
  <c r="AE169" i="23"/>
  <c r="AE124" i="23"/>
  <c r="AI299" i="23"/>
  <c r="AC38" i="29"/>
  <c r="AG105" i="24"/>
  <c r="AF207" i="26"/>
  <c r="AA742" i="26"/>
  <c r="AD742" i="26" s="1"/>
  <c r="AB742" i="26"/>
  <c r="Z93" i="26"/>
  <c r="AE93" i="26" s="1"/>
  <c r="AA93" i="26"/>
  <c r="AB155" i="26"/>
  <c r="AD155" i="26" s="1"/>
  <c r="AF106" i="24"/>
  <c r="AE309" i="26"/>
  <c r="AD309" i="26"/>
  <c r="AF430" i="26"/>
  <c r="AE421" i="26"/>
  <c r="AD421" i="26"/>
  <c r="AB452" i="26"/>
  <c r="AD452" i="26"/>
  <c r="AB1203" i="26"/>
  <c r="AD1203" i="26" s="1"/>
  <c r="AD292" i="24"/>
  <c r="AH252" i="23"/>
  <c r="AI252" i="23" s="1"/>
  <c r="AB421" i="26"/>
  <c r="AA769" i="26"/>
  <c r="AB769" i="26" s="1"/>
  <c r="E346" i="35"/>
  <c r="R345" i="35"/>
  <c r="S345" i="35" s="1"/>
  <c r="U345" i="35"/>
  <c r="AB348" i="24"/>
  <c r="AE16" i="21"/>
  <c r="AF353" i="26"/>
  <c r="AF912" i="26"/>
  <c r="AA175" i="26"/>
  <c r="AE175" i="26" s="1"/>
  <c r="AA145" i="24"/>
  <c r="Z274" i="24"/>
  <c r="AD396" i="24"/>
  <c r="AA1001" i="26"/>
  <c r="AE1001" i="26" s="1"/>
  <c r="AD269" i="26"/>
  <c r="Z145" i="24"/>
  <c r="AI26" i="30"/>
  <c r="AJ26" i="30" s="1"/>
  <c r="AC63" i="34"/>
  <c r="AH63" i="34" s="1"/>
  <c r="AC24" i="34"/>
  <c r="AH24" i="34" s="1"/>
  <c r="AF390" i="26"/>
  <c r="AF90" i="26"/>
  <c r="AF84" i="26"/>
  <c r="AI612" i="23"/>
  <c r="AE366" i="23"/>
  <c r="AA11" i="21"/>
  <c r="AA10" i="21" s="1"/>
  <c r="AE174" i="23"/>
  <c r="AH633" i="23"/>
  <c r="AI633" i="23" s="1"/>
  <c r="AG109" i="23"/>
  <c r="AC389" i="23"/>
  <c r="AE389" i="23" s="1"/>
  <c r="X10" i="24"/>
  <c r="AF35" i="30"/>
  <c r="AE23" i="26"/>
  <c r="AC93" i="23"/>
  <c r="AE93" i="23" s="1"/>
  <c r="AH30" i="21"/>
  <c r="AD192" i="24"/>
  <c r="AE171" i="26"/>
  <c r="AJ14" i="30"/>
  <c r="AE386" i="23"/>
  <c r="AE596" i="23"/>
  <c r="AH112" i="23"/>
  <c r="AF190" i="24"/>
  <c r="AG190" i="24" s="1"/>
  <c r="AF582" i="26"/>
  <c r="AI126" i="23"/>
  <c r="AC33" i="29"/>
  <c r="AE33" i="29" s="1"/>
  <c r="AA1015" i="26"/>
  <c r="AB1015" i="26" s="1"/>
  <c r="AD1015" i="26" s="1"/>
  <c r="AA143" i="26"/>
  <c r="AE143" i="26" s="1"/>
  <c r="AF143" i="26" s="1"/>
  <c r="AB143" i="26"/>
  <c r="AD143" i="26" s="1"/>
  <c r="AC46" i="34"/>
  <c r="AE46" i="34" s="1"/>
  <c r="AA55" i="34"/>
  <c r="AC55" i="34" s="1"/>
  <c r="AE55" i="34" s="1"/>
  <c r="AB42" i="24"/>
  <c r="AG42" i="24" s="1"/>
  <c r="AD42" i="24"/>
  <c r="AE617" i="26"/>
  <c r="AB617" i="26"/>
  <c r="AD617" i="26"/>
  <c r="AF193" i="24"/>
  <c r="AD286" i="24"/>
  <c r="AE452" i="26"/>
  <c r="AF452" i="26" s="1"/>
  <c r="AB193" i="24"/>
  <c r="AD193" i="24" s="1"/>
  <c r="AB51" i="26"/>
  <c r="AD51" i="26" s="1"/>
  <c r="AB309" i="26"/>
  <c r="AG127" i="24"/>
  <c r="AA1103" i="26"/>
  <c r="G10" i="28"/>
  <c r="I9" i="28"/>
  <c r="N9" i="28"/>
  <c r="AA276" i="24"/>
  <c r="AA116" i="24"/>
  <c r="AB116" i="24"/>
  <c r="AB381" i="24"/>
  <c r="AG381" i="24" s="1"/>
  <c r="AF1210" i="26"/>
  <c r="AA21" i="26"/>
  <c r="AB21" i="26" s="1"/>
  <c r="AE21" i="26"/>
  <c r="AF21" i="26" s="1"/>
  <c r="AB1077" i="26"/>
  <c r="AD1077" i="26" s="1"/>
  <c r="AE1077" i="26"/>
  <c r="AF1077" i="26" s="1"/>
  <c r="AF275" i="26"/>
  <c r="Z206" i="26"/>
  <c r="E322" i="35"/>
  <c r="R321" i="35"/>
  <c r="S321" i="35" s="1"/>
  <c r="U321" i="35"/>
  <c r="AA348" i="24"/>
  <c r="AB46" i="34"/>
  <c r="AG46" i="34" s="1"/>
  <c r="AH46" i="34" s="1"/>
  <c r="AA554" i="26"/>
  <c r="AE554" i="26" s="1"/>
  <c r="AB55" i="34"/>
  <c r="AA74" i="26"/>
  <c r="AB74" i="26" s="1"/>
  <c r="AG30" i="34"/>
  <c r="AH30" i="34" s="1"/>
  <c r="AC20" i="34"/>
  <c r="AH20" i="34" s="1"/>
  <c r="AD680" i="26"/>
  <c r="AB296" i="26"/>
  <c r="AF296" i="26" s="1"/>
  <c r="AH600" i="23"/>
  <c r="AC131" i="23"/>
  <c r="AE131" i="23" s="1"/>
  <c r="BP1095" i="11"/>
  <c r="AH651" i="23"/>
  <c r="AD139" i="26"/>
  <c r="AA815" i="23"/>
  <c r="AG187" i="23"/>
  <c r="AH187" i="23" s="1"/>
  <c r="AC302" i="23"/>
  <c r="AI302" i="23" s="1"/>
  <c r="AE538" i="23"/>
  <c r="AJ45" i="30"/>
  <c r="AE183" i="23"/>
  <c r="AC614" i="23"/>
  <c r="AE614" i="23" s="1"/>
  <c r="AF242" i="26"/>
  <c r="AE674" i="23"/>
  <c r="AH14" i="34"/>
  <c r="AI379" i="23"/>
  <c r="AE342" i="23"/>
  <c r="AB385" i="24"/>
  <c r="AC396" i="23"/>
  <c r="AI396" i="23" s="1"/>
  <c r="AB642" i="26"/>
  <c r="AD642" i="26" s="1"/>
  <c r="AF260" i="24"/>
  <c r="AF155" i="26"/>
  <c r="AF405" i="26"/>
  <c r="AA793" i="26"/>
  <c r="AE793" i="26" s="1"/>
  <c r="AF793" i="26" s="1"/>
  <c r="AB793" i="26"/>
  <c r="AD793" i="26" s="1"/>
  <c r="AE124" i="26"/>
  <c r="AF124" i="26" s="1"/>
  <c r="AD124" i="26"/>
  <c r="AA125" i="24"/>
  <c r="AF125" i="24" s="1"/>
  <c r="AA1213" i="26"/>
  <c r="AE1213" i="26" s="1"/>
  <c r="AF1213" i="26" s="1"/>
  <c r="AB1213" i="26"/>
  <c r="AD1213" i="26" s="1"/>
  <c r="AB567" i="26"/>
  <c r="AD567" i="26" s="1"/>
  <c r="AD712" i="26"/>
  <c r="AA243" i="24"/>
  <c r="AF243" i="24" s="1"/>
  <c r="AG243" i="24" s="1"/>
  <c r="AB243" i="24"/>
  <c r="AD243" i="24" s="1"/>
  <c r="AF539" i="26"/>
  <c r="AF57" i="26"/>
  <c r="AD38" i="24"/>
  <c r="R437" i="35"/>
  <c r="S437" i="35" s="1"/>
  <c r="E438" i="35"/>
  <c r="U437" i="35"/>
  <c r="AA26" i="34"/>
  <c r="AG28" i="34"/>
  <c r="AH28" i="34" s="1"/>
  <c r="AA641" i="26"/>
  <c r="AB641" i="26" s="1"/>
  <c r="AF351" i="24"/>
  <c r="AG351" i="24" s="1"/>
  <c r="AD26" i="24"/>
  <c r="AA759" i="26"/>
  <c r="AB759" i="26" s="1"/>
  <c r="Z625" i="26"/>
  <c r="AB591" i="26"/>
  <c r="AD591" i="26" s="1"/>
  <c r="AG50" i="24"/>
  <c r="AG388" i="24"/>
  <c r="AD661" i="26"/>
  <c r="AB561" i="26"/>
  <c r="AD561" i="26" s="1"/>
  <c r="AE742" i="26"/>
  <c r="AF742" i="26" s="1"/>
  <c r="U296" i="35"/>
  <c r="R296" i="35"/>
  <c r="S296" i="35" s="1"/>
  <c r="E297" i="35"/>
  <c r="AA468" i="26"/>
  <c r="AB468" i="26" s="1"/>
  <c r="AB68" i="34"/>
  <c r="AG68" i="34" s="1"/>
  <c r="AA247" i="24"/>
  <c r="AF247" i="24" s="1"/>
  <c r="Z673" i="26"/>
  <c r="AA673" i="26" s="1"/>
  <c r="Z1069" i="26"/>
  <c r="AA1069" i="26" s="1"/>
  <c r="AE1069" i="26" s="1"/>
  <c r="AA1209" i="26"/>
  <c r="AE561" i="26"/>
  <c r="AF561" i="26" s="1"/>
  <c r="AI233" i="23"/>
  <c r="AE100" i="23"/>
  <c r="AB307" i="24"/>
  <c r="AD307" i="24" s="1"/>
  <c r="AD57" i="26"/>
  <c r="AH32" i="34"/>
  <c r="AG356" i="23"/>
  <c r="AH356" i="23" s="1"/>
  <c r="AI356" i="23" s="1"/>
  <c r="AB276" i="24"/>
  <c r="AE449" i="26"/>
  <c r="AA324" i="24"/>
  <c r="AF324" i="24" s="1"/>
  <c r="AA20" i="26"/>
  <c r="AE20" i="26" s="1"/>
  <c r="G434" i="35"/>
  <c r="I433" i="35"/>
  <c r="N433" i="35"/>
  <c r="AC80" i="23"/>
  <c r="AE80" i="23" s="1"/>
  <c r="G37" i="35"/>
  <c r="N36" i="35"/>
  <c r="I36" i="35"/>
  <c r="Q36" i="35"/>
  <c r="T36" i="35" s="1"/>
  <c r="AE816" i="23"/>
  <c r="AC673" i="23"/>
  <c r="AE673" i="23" s="1"/>
  <c r="AC161" i="23"/>
  <c r="AE161" i="23" s="1"/>
  <c r="AB322" i="26"/>
  <c r="AD322" i="26" s="1"/>
  <c r="AD60" i="26"/>
  <c r="AC511" i="23"/>
  <c r="AE511" i="23" s="1"/>
  <c r="AC84" i="23"/>
  <c r="AE84" i="23" s="1"/>
  <c r="AE647" i="26"/>
  <c r="G342" i="35"/>
  <c r="I341" i="35"/>
  <c r="N341" i="35"/>
  <c r="AC631" i="23"/>
  <c r="AE631" i="23" s="1"/>
  <c r="AC60" i="23"/>
  <c r="AE60" i="23" s="1"/>
  <c r="AC665" i="23"/>
  <c r="AE665" i="23" s="1"/>
  <c r="AE182" i="23"/>
  <c r="AC132" i="23"/>
  <c r="AE132" i="23" s="1"/>
  <c r="AC364" i="23"/>
  <c r="AE364" i="23" s="1"/>
  <c r="AC402" i="23"/>
  <c r="AE402" i="23" s="1"/>
  <c r="AC428" i="23"/>
  <c r="AE428" i="23" s="1"/>
  <c r="G87" i="28"/>
  <c r="I86" i="28"/>
  <c r="N86" i="28"/>
  <c r="V9" i="35"/>
  <c r="O10" i="35" s="1"/>
  <c r="P10" i="35" s="1"/>
  <c r="G164" i="28"/>
  <c r="N163" i="28"/>
  <c r="I163" i="28"/>
  <c r="AC479" i="23"/>
  <c r="AE479" i="23" s="1"/>
  <c r="AC697" i="23"/>
  <c r="AE697" i="23" s="1"/>
  <c r="AG55" i="24"/>
  <c r="AH20" i="21"/>
  <c r="G269" i="35"/>
  <c r="N268" i="35"/>
  <c r="I268" i="35"/>
  <c r="AH161" i="23"/>
  <c r="AH38" i="29"/>
  <c r="G365" i="28"/>
  <c r="I364" i="28"/>
  <c r="N364" i="28"/>
  <c r="AI175" i="23"/>
  <c r="AI599" i="23"/>
  <c r="AH506" i="23"/>
  <c r="AB149" i="23"/>
  <c r="AC149" i="23" s="1"/>
  <c r="AD274" i="26"/>
  <c r="AC536" i="23"/>
  <c r="AG236" i="24"/>
  <c r="AI695" i="23"/>
  <c r="AE250" i="23"/>
  <c r="AH91" i="23"/>
  <c r="AE105" i="23"/>
  <c r="AI400" i="23"/>
  <c r="AH284" i="23"/>
  <c r="AG377" i="24"/>
  <c r="AG66" i="24"/>
  <c r="BL1044" i="11"/>
  <c r="BL1043" i="11" s="1"/>
  <c r="AI197" i="23"/>
  <c r="L111" i="28"/>
  <c r="M111" i="28" s="1"/>
  <c r="T241" i="35"/>
  <c r="G62" i="28"/>
  <c r="N61" i="28"/>
  <c r="I61" i="28"/>
  <c r="Z107" i="26"/>
  <c r="AC449" i="23"/>
  <c r="AE449" i="23" s="1"/>
  <c r="AI448" i="23"/>
  <c r="AI144" i="23"/>
  <c r="L364" i="35"/>
  <c r="M364" i="35" s="1"/>
  <c r="AI475" i="23"/>
  <c r="AI348" i="23"/>
  <c r="V85" i="35"/>
  <c r="O86" i="35" s="1"/>
  <c r="P86" i="35" s="1"/>
  <c r="AB640" i="23"/>
  <c r="AC640" i="23" s="1"/>
  <c r="AE640" i="23" s="1"/>
  <c r="AH503" i="23"/>
  <c r="AI503" i="23" s="1"/>
  <c r="R195" i="28"/>
  <c r="S195" i="28" s="1"/>
  <c r="E196" i="28"/>
  <c r="U195" i="28"/>
  <c r="Y226" i="24"/>
  <c r="R90" i="35"/>
  <c r="S90" i="35" s="1"/>
  <c r="E91" i="35"/>
  <c r="U90" i="35"/>
  <c r="AG585" i="23"/>
  <c r="AH427" i="23"/>
  <c r="AI427" i="23" s="1"/>
  <c r="AC97" i="23"/>
  <c r="AI97" i="23" s="1"/>
  <c r="AH66" i="23"/>
  <c r="AH288" i="23"/>
  <c r="AI288" i="23" s="1"/>
  <c r="AE20" i="21"/>
  <c r="AI282" i="23"/>
  <c r="AE404" i="23"/>
  <c r="Y21" i="24"/>
  <c r="AG411" i="23"/>
  <c r="AI525" i="23"/>
  <c r="AI218" i="23"/>
  <c r="AG415" i="23"/>
  <c r="AC95" i="23"/>
  <c r="AE95" i="23" s="1"/>
  <c r="T136" i="28"/>
  <c r="AF110" i="24"/>
  <c r="AH139" i="23"/>
  <c r="AE623" i="23"/>
  <c r="AH364" i="23"/>
  <c r="AI364" i="23" s="1"/>
  <c r="E321" i="28"/>
  <c r="R320" i="28"/>
  <c r="S320" i="28" s="1"/>
  <c r="U320" i="28"/>
  <c r="AC598" i="23"/>
  <c r="AE598" i="23" s="1"/>
  <c r="AG362" i="23"/>
  <c r="AC46" i="30"/>
  <c r="AD46" i="30" s="1"/>
  <c r="AH46" i="30"/>
  <c r="AH412" i="23"/>
  <c r="AI412" i="23" s="1"/>
  <c r="Y10" i="26"/>
  <c r="AB593" i="23"/>
  <c r="AC593" i="23" s="1"/>
  <c r="AE593" i="23" s="1"/>
  <c r="AH625" i="23"/>
  <c r="AI625" i="23" s="1"/>
  <c r="AI75" i="23"/>
  <c r="AA279" i="24"/>
  <c r="AF279" i="24" s="1"/>
  <c r="AE368" i="26"/>
  <c r="AC56" i="23"/>
  <c r="AE56" i="23" s="1"/>
  <c r="AH55" i="23"/>
  <c r="AG292" i="23"/>
  <c r="AH292" i="23" s="1"/>
  <c r="AB234" i="23"/>
  <c r="AC234" i="23" s="1"/>
  <c r="AE234" i="23" s="1"/>
  <c r="AE465" i="26"/>
  <c r="AF465" i="26" s="1"/>
  <c r="AI486" i="23"/>
  <c r="AH383" i="23"/>
  <c r="AI383" i="23" s="1"/>
  <c r="AE159" i="23"/>
  <c r="AC358" i="23"/>
  <c r="AE358" i="23" s="1"/>
  <c r="AH485" i="23"/>
  <c r="AI615" i="23"/>
  <c r="AJ22" i="30"/>
  <c r="AC535" i="23"/>
  <c r="AE535" i="23" s="1"/>
  <c r="AC263" i="23"/>
  <c r="AF592" i="26"/>
  <c r="AC116" i="23"/>
  <c r="AE116" i="23" s="1"/>
  <c r="AI408" i="23"/>
  <c r="AH71" i="34"/>
  <c r="AI539" i="23"/>
  <c r="AG48" i="21"/>
  <c r="AC48" i="21"/>
  <c r="AE48" i="21" s="1"/>
  <c r="AI467" i="23"/>
  <c r="AG297" i="23"/>
  <c r="AA74" i="24"/>
  <c r="AE17" i="23"/>
  <c r="AG78" i="24"/>
  <c r="AH673" i="23"/>
  <c r="AG372" i="23"/>
  <c r="L217" i="28"/>
  <c r="M217" i="28" s="1"/>
  <c r="AC682" i="23"/>
  <c r="AE682" i="23" s="1"/>
  <c r="AI98" i="23"/>
  <c r="AC15" i="23"/>
  <c r="AE15" i="23" s="1"/>
  <c r="AA220" i="26"/>
  <c r="AB220" i="26" s="1"/>
  <c r="AE969" i="26"/>
  <c r="AI359" i="23"/>
  <c r="AE229" i="23"/>
  <c r="AH269" i="23"/>
  <c r="E414" i="28"/>
  <c r="R413" i="28"/>
  <c r="S413" i="28" s="1"/>
  <c r="U413" i="28"/>
  <c r="AF197" i="26"/>
  <c r="AH65" i="21"/>
  <c r="AH450" i="23"/>
  <c r="AG401" i="24"/>
  <c r="V136" i="35"/>
  <c r="O137" i="35" s="1"/>
  <c r="P137" i="35" s="1"/>
  <c r="AH677" i="23"/>
  <c r="AI677" i="23" s="1"/>
  <c r="AC582" i="23"/>
  <c r="AE582" i="23" s="1"/>
  <c r="AE432" i="23"/>
  <c r="AH422" i="23"/>
  <c r="AI422" i="23" s="1"/>
  <c r="AG80" i="23"/>
  <c r="AH80" i="23" s="1"/>
  <c r="AI80" i="23" s="1"/>
  <c r="Z184" i="24"/>
  <c r="AA184" i="24" s="1"/>
  <c r="AF184" i="24" s="1"/>
  <c r="AB421" i="23"/>
  <c r="AE137" i="23"/>
  <c r="AI303" i="23"/>
  <c r="AB110" i="24"/>
  <c r="AD110" i="24" s="1"/>
  <c r="E345" i="28"/>
  <c r="R344" i="28"/>
  <c r="S344" i="28" s="1"/>
  <c r="U344" i="28"/>
  <c r="AB123" i="24"/>
  <c r="AD123" i="24" s="1"/>
  <c r="AC451" i="23"/>
  <c r="AE451" i="23" s="1"/>
  <c r="AE279" i="23"/>
  <c r="AG272" i="23"/>
  <c r="AA87" i="26"/>
  <c r="AB87" i="26" s="1"/>
  <c r="AB167" i="23"/>
  <c r="AH538" i="23"/>
  <c r="AI538" i="23" s="1"/>
  <c r="AB308" i="26"/>
  <c r="AD308" i="26" s="1"/>
  <c r="T110" i="35"/>
  <c r="AC608" i="23"/>
  <c r="AE608" i="23" s="1"/>
  <c r="AF1081" i="26"/>
  <c r="AG88" i="24"/>
  <c r="AG649" i="23"/>
  <c r="AE151" i="23"/>
  <c r="AI223" i="23"/>
  <c r="AG657" i="23"/>
  <c r="AC468" i="23"/>
  <c r="AI468" i="23" s="1"/>
  <c r="AI549" i="23"/>
  <c r="AH515" i="23"/>
  <c r="AI515" i="23" s="1"/>
  <c r="AC160" i="23"/>
  <c r="AE160" i="23" s="1"/>
  <c r="AF1206" i="26"/>
  <c r="AA27" i="23"/>
  <c r="AC28" i="23"/>
  <c r="AE85" i="23"/>
  <c r="AI470" i="23"/>
  <c r="AC269" i="23"/>
  <c r="AE628" i="26"/>
  <c r="AI514" i="23"/>
  <c r="AH173" i="23"/>
  <c r="AI173" i="23" s="1"/>
  <c r="AF62" i="24"/>
  <c r="AG62" i="24" s="1"/>
  <c r="AB270" i="24"/>
  <c r="AD270" i="24" s="1"/>
  <c r="AB499" i="23"/>
  <c r="AC499" i="23" s="1"/>
  <c r="AE499" i="23" s="1"/>
  <c r="AE360" i="23"/>
  <c r="AB379" i="26"/>
  <c r="AD379" i="26" s="1"/>
  <c r="Q317" i="35"/>
  <c r="AG434" i="23"/>
  <c r="AH434" i="23" s="1"/>
  <c r="AG410" i="23"/>
  <c r="AG96" i="23"/>
  <c r="AH96" i="23" s="1"/>
  <c r="AE284" i="26"/>
  <c r="AF284" i="26" s="1"/>
  <c r="AE667" i="23"/>
  <c r="AE577" i="23"/>
  <c r="AH428" i="23"/>
  <c r="AI428" i="23" s="1"/>
  <c r="AH132" i="23"/>
  <c r="AI132" i="23" s="1"/>
  <c r="AD62" i="24"/>
  <c r="AD169" i="24"/>
  <c r="AH631" i="23"/>
  <c r="AI631" i="23" s="1"/>
  <c r="Q483" i="28"/>
  <c r="J484" i="28"/>
  <c r="K484" i="28" s="1"/>
  <c r="T409" i="35"/>
  <c r="AI384" i="23"/>
  <c r="AG509" i="23"/>
  <c r="AH509" i="23" s="1"/>
  <c r="AE263" i="23"/>
  <c r="Q387" i="28"/>
  <c r="J388" i="28"/>
  <c r="K388" i="28" s="1"/>
  <c r="AA343" i="24"/>
  <c r="AF343" i="24" s="1"/>
  <c r="E273" i="28"/>
  <c r="R272" i="28"/>
  <c r="S272" i="28" s="1"/>
  <c r="U272" i="28"/>
  <c r="AI688" i="23"/>
  <c r="AB646" i="23"/>
  <c r="AC646" i="23" s="1"/>
  <c r="AE646" i="23" s="1"/>
  <c r="AH501" i="23"/>
  <c r="AI501" i="23" s="1"/>
  <c r="AB390" i="23"/>
  <c r="AE1110" i="26"/>
  <c r="AF1110" i="26" s="1"/>
  <c r="R367" i="35"/>
  <c r="S367" i="35" s="1"/>
  <c r="E368" i="35"/>
  <c r="U367" i="35"/>
  <c r="AB627" i="23"/>
  <c r="AB508" i="23"/>
  <c r="AH508" i="23" s="1"/>
  <c r="AH77" i="23"/>
  <c r="AI77" i="23" s="1"/>
  <c r="Q9" i="28"/>
  <c r="AH168" i="23"/>
  <c r="AI168" i="23" s="1"/>
  <c r="Z174" i="26"/>
  <c r="AB62" i="23"/>
  <c r="AH62" i="23" s="1"/>
  <c r="AH12" i="21"/>
  <c r="AG645" i="23"/>
  <c r="AA49" i="23"/>
  <c r="E511" i="35"/>
  <c r="R510" i="35"/>
  <c r="S510" i="35" s="1"/>
  <c r="U510" i="35"/>
  <c r="AC698" i="23"/>
  <c r="AE698" i="23" s="1"/>
  <c r="AE429" i="23"/>
  <c r="AG642" i="23"/>
  <c r="AB466" i="23"/>
  <c r="AE195" i="23"/>
  <c r="AI498" i="23"/>
  <c r="AC425" i="23"/>
  <c r="AE425" i="23" s="1"/>
  <c r="AI545" i="23"/>
  <c r="AC361" i="23"/>
  <c r="AE361" i="23" s="1"/>
  <c r="AA454" i="26"/>
  <c r="AB454" i="26" s="1"/>
  <c r="T216" i="35"/>
  <c r="AB645" i="23"/>
  <c r="AC645" i="23" s="1"/>
  <c r="AE645" i="23" s="1"/>
  <c r="AH523" i="23"/>
  <c r="AI523" i="23" s="1"/>
  <c r="AB254" i="23"/>
  <c r="R246" i="35"/>
  <c r="S246" i="35" s="1"/>
  <c r="E248" i="35"/>
  <c r="U246" i="35"/>
  <c r="AH530" i="23"/>
  <c r="AI530" i="23" s="1"/>
  <c r="L87" i="35"/>
  <c r="M87" i="35" s="1"/>
  <c r="E273" i="35"/>
  <c r="R272" i="35"/>
  <c r="S272" i="35" s="1"/>
  <c r="U272" i="35"/>
  <c r="AG482" i="23"/>
  <c r="AB510" i="23"/>
  <c r="AI125" i="23"/>
  <c r="AI157" i="23"/>
  <c r="AH195" i="23"/>
  <c r="AI195" i="23" s="1"/>
  <c r="AE427" i="23"/>
  <c r="AF101" i="30"/>
  <c r="AC651" i="23"/>
  <c r="AB143" i="24"/>
  <c r="AG143" i="24" s="1"/>
  <c r="AH222" i="23"/>
  <c r="AI222" i="23" s="1"/>
  <c r="AH165" i="23"/>
  <c r="AI165" i="23" s="1"/>
  <c r="AH93" i="23"/>
  <c r="AI93" i="23" s="1"/>
  <c r="AC284" i="23"/>
  <c r="AE284" i="23" s="1"/>
  <c r="AG72" i="23"/>
  <c r="AH72" i="23" s="1"/>
  <c r="AI72" i="23" s="1"/>
  <c r="AC450" i="23"/>
  <c r="AE450" i="23" s="1"/>
  <c r="AE224" i="23"/>
  <c r="AB347" i="26"/>
  <c r="AF347" i="26" s="1"/>
  <c r="AC455" i="23"/>
  <c r="AE455" i="23" s="1"/>
  <c r="AE563" i="26"/>
  <c r="AC267" i="23"/>
  <c r="AE267" i="23" s="1"/>
  <c r="AG19" i="21"/>
  <c r="AC609" i="23"/>
  <c r="AE609" i="23" s="1"/>
  <c r="AB136" i="23"/>
  <c r="AH136" i="23" s="1"/>
  <c r="AB94" i="23"/>
  <c r="AG640" i="23"/>
  <c r="AH640" i="23" s="1"/>
  <c r="AC91" i="23"/>
  <c r="AE91" i="23" s="1"/>
  <c r="AF40" i="30"/>
  <c r="L410" i="35"/>
  <c r="M410" i="35" s="1"/>
  <c r="AE521" i="23"/>
  <c r="AC595" i="23"/>
  <c r="AE595" i="23" s="1"/>
  <c r="AE476" i="23"/>
  <c r="AF966" i="26"/>
  <c r="AE463" i="26"/>
  <c r="AF463" i="26" s="1"/>
  <c r="AE453" i="23"/>
  <c r="AE379" i="26"/>
  <c r="AF379" i="26" s="1"/>
  <c r="AB410" i="23"/>
  <c r="AC410" i="23" s="1"/>
  <c r="AE87" i="26"/>
  <c r="AE381" i="23"/>
  <c r="AG52" i="23"/>
  <c r="AH52" i="23" s="1"/>
  <c r="AC289" i="23"/>
  <c r="AE289" i="23" s="1"/>
  <c r="AE664" i="26"/>
  <c r="AF664" i="26" s="1"/>
  <c r="AE693" i="23"/>
  <c r="AA599" i="26"/>
  <c r="AD445" i="26"/>
  <c r="AC620" i="23"/>
  <c r="AI620" i="23" s="1"/>
  <c r="AH35" i="29"/>
  <c r="AH360" i="23"/>
  <c r="AI360" i="23" s="1"/>
  <c r="AH108" i="23"/>
  <c r="AI108" i="23" s="1"/>
  <c r="AG334" i="23"/>
  <c r="AF140" i="26"/>
  <c r="AH366" i="23"/>
  <c r="AI366" i="23" s="1"/>
  <c r="AG335" i="24"/>
  <c r="AH155" i="23"/>
  <c r="AI155" i="23" s="1"/>
  <c r="AA58" i="34"/>
  <c r="AD319" i="24"/>
  <c r="AE568" i="23"/>
  <c r="AE108" i="23"/>
  <c r="L242" i="28"/>
  <c r="M242" i="28" s="1"/>
  <c r="AF162" i="24"/>
  <c r="AG162" i="24" s="1"/>
  <c r="AG149" i="23"/>
  <c r="AF427" i="24"/>
  <c r="AG427" i="24" s="1"/>
  <c r="AF84" i="24"/>
  <c r="AB969" i="26"/>
  <c r="AE702" i="23"/>
  <c r="AH57" i="23"/>
  <c r="AF30" i="24"/>
  <c r="AG33" i="24"/>
  <c r="AC139" i="23"/>
  <c r="AE139" i="23" s="1"/>
  <c r="AE168" i="23"/>
  <c r="AB445" i="23"/>
  <c r="AC445" i="23" s="1"/>
  <c r="AE300" i="23"/>
  <c r="AE355" i="23"/>
  <c r="AH414" i="23"/>
  <c r="AI414" i="23" s="1"/>
  <c r="AB817" i="23"/>
  <c r="AG263" i="23"/>
  <c r="AH263" i="23" s="1"/>
  <c r="AI263" i="23" s="1"/>
  <c r="AB431" i="24"/>
  <c r="AD431" i="24" s="1"/>
  <c r="AE594" i="23"/>
  <c r="AC672" i="23"/>
  <c r="AE672" i="23" s="1"/>
  <c r="L410" i="28"/>
  <c r="M410" i="28" s="1"/>
  <c r="AJ101" i="30"/>
  <c r="AF12" i="30"/>
  <c r="AI83" i="23"/>
  <c r="AI582" i="23"/>
  <c r="AH544" i="23"/>
  <c r="AI151" i="23"/>
  <c r="AH479" i="23"/>
  <c r="AI479" i="23" s="1"/>
  <c r="AF282" i="26"/>
  <c r="AI229" i="23"/>
  <c r="AE192" i="23"/>
  <c r="AC691" i="23"/>
  <c r="AI104" i="23"/>
  <c r="AF980" i="26"/>
  <c r="AI346" i="23"/>
  <c r="AH50" i="23"/>
  <c r="AC69" i="23"/>
  <c r="AE69" i="23" s="1"/>
  <c r="AF276" i="26"/>
  <c r="AI85" i="23"/>
  <c r="AF336" i="26"/>
  <c r="AH693" i="23"/>
  <c r="AI693" i="23" s="1"/>
  <c r="AE147" i="23"/>
  <c r="AE296" i="23"/>
  <c r="AG254" i="23"/>
  <c r="AH254" i="23" s="1"/>
  <c r="AJ42" i="30"/>
  <c r="AE422" i="26"/>
  <c r="AF422" i="26" s="1"/>
  <c r="Z11" i="21"/>
  <c r="Z10" i="21" s="1"/>
  <c r="AI577" i="23"/>
  <c r="AH250" i="23"/>
  <c r="AI250" i="23" s="1"/>
  <c r="E489" i="28"/>
  <c r="R488" i="28"/>
  <c r="S488" i="28" s="1"/>
  <c r="U488" i="28"/>
  <c r="AF1212" i="26"/>
  <c r="AC109" i="23"/>
  <c r="AF491" i="26"/>
  <c r="AD1110" i="26"/>
  <c r="AB703" i="23"/>
  <c r="AC703" i="23" s="1"/>
  <c r="AE703" i="23" s="1"/>
  <c r="AC624" i="23"/>
  <c r="AB444" i="23"/>
  <c r="AC444" i="23" s="1"/>
  <c r="AF304" i="24"/>
  <c r="AG304" i="24" s="1"/>
  <c r="R196" i="35"/>
  <c r="S196" i="35" s="1"/>
  <c r="E198" i="35"/>
  <c r="E197" i="35"/>
  <c r="U196" i="35"/>
  <c r="AI528" i="23"/>
  <c r="AJ19" i="30"/>
  <c r="AF897" i="26"/>
  <c r="AD296" i="26"/>
  <c r="AH457" i="23"/>
  <c r="AI457" i="23" s="1"/>
  <c r="E223" i="28"/>
  <c r="R222" i="28"/>
  <c r="S222" i="28" s="1"/>
  <c r="U222" i="28"/>
  <c r="AI353" i="23"/>
  <c r="L138" i="35"/>
  <c r="M138" i="35" s="1"/>
  <c r="AH616" i="23"/>
  <c r="AI616" i="23" s="1"/>
  <c r="Z340" i="23"/>
  <c r="AH127" i="23"/>
  <c r="AG536" i="23"/>
  <c r="AH536" i="23" s="1"/>
  <c r="AI536" i="23" s="1"/>
  <c r="AI253" i="23"/>
  <c r="AI452" i="23"/>
  <c r="R245" i="28"/>
  <c r="S245" i="28" s="1"/>
  <c r="E246" i="28"/>
  <c r="U245" i="28"/>
  <c r="AG385" i="24"/>
  <c r="AB373" i="23"/>
  <c r="AC373" i="23" s="1"/>
  <c r="AE373" i="23" s="1"/>
  <c r="E194" i="28"/>
  <c r="AA656" i="26"/>
  <c r="AE656" i="26" s="1"/>
  <c r="AB585" i="23"/>
  <c r="AC585" i="23" s="1"/>
  <c r="AH131" i="23"/>
  <c r="AI131" i="23" s="1"/>
  <c r="AI480" i="23"/>
  <c r="AI473" i="23"/>
  <c r="AF540" i="26"/>
  <c r="AI225" i="23"/>
  <c r="AH17" i="23"/>
  <c r="AI17" i="23" s="1"/>
  <c r="AF101" i="26"/>
  <c r="AH682" i="23"/>
  <c r="AI275" i="23"/>
  <c r="AF1108" i="26"/>
  <c r="AG390" i="23"/>
  <c r="AH390" i="23" s="1"/>
  <c r="AC71" i="23"/>
  <c r="AE71" i="23" s="1"/>
  <c r="AE392" i="23"/>
  <c r="AE374" i="23"/>
  <c r="AE489" i="23"/>
  <c r="AA159" i="24"/>
  <c r="AB159" i="24" s="1"/>
  <c r="AD159" i="24" s="1"/>
  <c r="AH623" i="23"/>
  <c r="AI623" i="23" s="1"/>
  <c r="AB487" i="23"/>
  <c r="AC487" i="23" s="1"/>
  <c r="AD969" i="26"/>
  <c r="AH598" i="23"/>
  <c r="AB507" i="23"/>
  <c r="AC507" i="23" s="1"/>
  <c r="AE242" i="23"/>
  <c r="AC57" i="23"/>
  <c r="AE57" i="23" s="1"/>
  <c r="AI14" i="20"/>
  <c r="AI9" i="20" s="1"/>
  <c r="AJ15" i="20"/>
  <c r="AJ14" i="20" s="1"/>
  <c r="AJ9" i="20" s="1"/>
  <c r="AH374" i="23"/>
  <c r="AI374" i="23" s="1"/>
  <c r="L137" i="28"/>
  <c r="M137" i="28" s="1"/>
  <c r="AA478" i="26"/>
  <c r="AE478" i="26" s="1"/>
  <c r="AI617" i="23"/>
  <c r="AA689" i="23"/>
  <c r="AH84" i="23"/>
  <c r="AI84" i="23" s="1"/>
  <c r="AB311" i="26"/>
  <c r="AD311" i="26" s="1"/>
  <c r="AC555" i="23"/>
  <c r="AE555" i="23" s="1"/>
  <c r="AI497" i="23"/>
  <c r="AD627" i="26"/>
  <c r="AB1034" i="26"/>
  <c r="AF1034" i="26" s="1"/>
  <c r="AG555" i="23"/>
  <c r="AH555" i="23" s="1"/>
  <c r="AC55" i="23"/>
  <c r="AE55" i="23" s="1"/>
  <c r="T189" i="28"/>
  <c r="AI488" i="23"/>
  <c r="AC502" i="23"/>
  <c r="AE502" i="23" s="1"/>
  <c r="AE464" i="23"/>
  <c r="AH365" i="23"/>
  <c r="AI365" i="23" s="1"/>
  <c r="AI439" i="23"/>
  <c r="AH159" i="23"/>
  <c r="AI159" i="23" s="1"/>
  <c r="L294" i="35"/>
  <c r="M294" i="35" s="1"/>
  <c r="R141" i="35"/>
  <c r="S141" i="35" s="1"/>
  <c r="E142" i="35"/>
  <c r="U141" i="35"/>
  <c r="AI142" i="23"/>
  <c r="AA671" i="26"/>
  <c r="AC544" i="23"/>
  <c r="AE544" i="23" s="1"/>
  <c r="AI469" i="23"/>
  <c r="AG255" i="24"/>
  <c r="AE569" i="23"/>
  <c r="AB16" i="30"/>
  <c r="AI189" i="23"/>
  <c r="AB312" i="24"/>
  <c r="AD312" i="24" s="1"/>
  <c r="AE222" i="23"/>
  <c r="AH289" i="23"/>
  <c r="AI289" i="23" s="1"/>
  <c r="AH674" i="23"/>
  <c r="AI674" i="23" s="1"/>
  <c r="AH202" i="23"/>
  <c r="AI202" i="23" s="1"/>
  <c r="AI644" i="23"/>
  <c r="AD427" i="24"/>
  <c r="AB26" i="21"/>
  <c r="AG26" i="21" s="1"/>
  <c r="AH355" i="23"/>
  <c r="AI355" i="23" s="1"/>
  <c r="AB455" i="26"/>
  <c r="AF455" i="26" s="1"/>
  <c r="AH455" i="23"/>
  <c r="AI455" i="23" s="1"/>
  <c r="AG426" i="23"/>
  <c r="AE239" i="23"/>
  <c r="AI30" i="30"/>
  <c r="AF655" i="26"/>
  <c r="AD143" i="24"/>
  <c r="R391" i="35"/>
  <c r="S391" i="35" s="1"/>
  <c r="E392" i="35"/>
  <c r="U391" i="35"/>
  <c r="AG413" i="23"/>
  <c r="AF1004" i="26"/>
  <c r="AA298" i="26"/>
  <c r="AE484" i="23"/>
  <c r="AA110" i="26"/>
  <c r="AE110" i="26" s="1"/>
  <c r="AH265" i="23"/>
  <c r="AI265" i="23" s="1"/>
  <c r="AI367" i="23"/>
  <c r="AH48" i="29"/>
  <c r="AA312" i="26"/>
  <c r="AE312" i="26" s="1"/>
  <c r="AA166" i="26"/>
  <c r="AE166" i="26" s="1"/>
  <c r="AB556" i="26"/>
  <c r="AD556" i="26" s="1"/>
  <c r="AB258" i="24"/>
  <c r="AG258" i="24" s="1"/>
  <c r="AD129" i="24"/>
  <c r="AH685" i="23"/>
  <c r="AH431" i="23"/>
  <c r="AI431" i="23" s="1"/>
  <c r="AH369" i="23"/>
  <c r="AI369" i="23" s="1"/>
  <c r="AA11" i="23"/>
  <c r="V340" i="35"/>
  <c r="O341" i="35" s="1"/>
  <c r="P341" i="35" s="1"/>
  <c r="AI443" i="23"/>
  <c r="E67" i="28"/>
  <c r="R66" i="28"/>
  <c r="S66" i="28" s="1"/>
  <c r="U66" i="28"/>
  <c r="AB649" i="23"/>
  <c r="AC649" i="23" s="1"/>
  <c r="AG561" i="23"/>
  <c r="E91" i="28"/>
  <c r="R90" i="28"/>
  <c r="S90" i="28" s="1"/>
  <c r="U90" i="28"/>
  <c r="AH174" i="23"/>
  <c r="AI174" i="23" s="1"/>
  <c r="AB657" i="23"/>
  <c r="AE468" i="23"/>
  <c r="AH191" i="23"/>
  <c r="AD422" i="26"/>
  <c r="AI67" i="23"/>
  <c r="AH271" i="23"/>
  <c r="AI271" i="23" s="1"/>
  <c r="AH491" i="23"/>
  <c r="AI13" i="23"/>
  <c r="AG234" i="23"/>
  <c r="AH234" i="23" s="1"/>
  <c r="AC493" i="23"/>
  <c r="AE493" i="23" s="1"/>
  <c r="AA95" i="26"/>
  <c r="AE95" i="26" s="1"/>
  <c r="Z1197" i="26"/>
  <c r="AD228" i="24"/>
  <c r="AH667" i="23"/>
  <c r="AI667" i="23" s="1"/>
  <c r="AI416" i="23"/>
  <c r="AE282" i="23"/>
  <c r="AH214" i="23"/>
  <c r="AI214" i="23" s="1"/>
  <c r="AB114" i="26"/>
  <c r="AF114" i="26" s="1"/>
  <c r="V267" i="35"/>
  <c r="O268" i="35" s="1"/>
  <c r="P268" i="35" s="1"/>
  <c r="AH201" i="23"/>
  <c r="AI201" i="23" s="1"/>
  <c r="AB334" i="23"/>
  <c r="AB333" i="23" s="1"/>
  <c r="T110" i="28"/>
  <c r="AH451" i="23"/>
  <c r="AI451" i="23" s="1"/>
  <c r="AD150" i="26"/>
  <c r="AB979" i="26"/>
  <c r="AD979" i="26" s="1"/>
  <c r="AI164" i="23"/>
  <c r="AD354" i="26"/>
  <c r="AE1032" i="26"/>
  <c r="E65" i="35"/>
  <c r="R64" i="35"/>
  <c r="S64" i="35" s="1"/>
  <c r="U64" i="35"/>
  <c r="AB669" i="23"/>
  <c r="AC669" i="23" s="1"/>
  <c r="AH81" i="23"/>
  <c r="AI81" i="23" s="1"/>
  <c r="AF240" i="26"/>
  <c r="Z272" i="24"/>
  <c r="AA1200" i="26"/>
  <c r="AB1200" i="26" s="1"/>
  <c r="AD1200" i="26" s="1"/>
  <c r="AC652" i="23"/>
  <c r="AE652" i="23" s="1"/>
  <c r="AG665" i="23"/>
  <c r="AH665" i="23" s="1"/>
  <c r="AH118" i="23"/>
  <c r="AI118" i="23" s="1"/>
  <c r="AA384" i="24"/>
  <c r="AB384" i="24" s="1"/>
  <c r="AB687" i="23"/>
  <c r="AE77" i="23"/>
  <c r="AE288" i="23"/>
  <c r="AB445" i="24"/>
  <c r="AB690" i="23"/>
  <c r="AH690" i="23" s="1"/>
  <c r="AB114" i="24"/>
  <c r="AD114" i="24" s="1"/>
  <c r="AI496" i="23"/>
  <c r="AG423" i="24"/>
  <c r="AF862" i="26"/>
  <c r="BM1047" i="19"/>
  <c r="BO1047" i="19" s="1"/>
  <c r="BL1044" i="19"/>
  <c r="BL1043" i="19" s="1"/>
  <c r="AB642" i="23"/>
  <c r="AB556" i="23"/>
  <c r="AC556" i="23" s="1"/>
  <c r="AG466" i="23"/>
  <c r="AI247" i="23"/>
  <c r="AH361" i="23"/>
  <c r="AI361" i="23" s="1"/>
  <c r="AH596" i="23"/>
  <c r="AI596" i="23" s="1"/>
  <c r="AH478" i="23"/>
  <c r="AI478" i="23" s="1"/>
  <c r="AH239" i="23"/>
  <c r="AI239" i="23" s="1"/>
  <c r="AC64" i="23"/>
  <c r="AE64" i="23" s="1"/>
  <c r="AB571" i="23"/>
  <c r="AC571" i="23" s="1"/>
  <c r="AE571" i="23" s="1"/>
  <c r="AB482" i="23"/>
  <c r="AB278" i="23"/>
  <c r="AC191" i="23"/>
  <c r="AE191" i="23" s="1"/>
  <c r="AB123" i="23"/>
  <c r="AC123" i="23" s="1"/>
  <c r="AH521" i="23"/>
  <c r="AI521" i="23" s="1"/>
  <c r="AG579" i="23"/>
  <c r="AE240" i="23"/>
  <c r="AE503" i="23"/>
  <c r="L269" i="28"/>
  <c r="M269" i="28" s="1"/>
  <c r="AH198" i="23"/>
  <c r="AI198" i="23" s="1"/>
  <c r="AG117" i="23"/>
  <c r="AH659" i="23"/>
  <c r="AI659" i="23" s="1"/>
  <c r="AH122" i="23"/>
  <c r="AI122" i="23" s="1"/>
  <c r="AH30" i="23"/>
  <c r="AI30" i="23" s="1"/>
  <c r="AB406" i="23"/>
  <c r="AC406" i="23" s="1"/>
  <c r="AE841" i="26"/>
  <c r="AF841" i="26" s="1"/>
  <c r="AH404" i="23"/>
  <c r="AI404" i="23" s="1"/>
  <c r="AH171" i="23"/>
  <c r="AE143" i="23"/>
  <c r="AB362" i="23"/>
  <c r="AC362" i="23" s="1"/>
  <c r="AE308" i="26"/>
  <c r="AF308" i="26" s="1"/>
  <c r="AH702" i="23"/>
  <c r="AI702" i="23" s="1"/>
  <c r="AC690" i="23"/>
  <c r="AC516" i="23"/>
  <c r="AE516" i="23" s="1"/>
  <c r="AB440" i="26"/>
  <c r="AD440" i="26" s="1"/>
  <c r="L387" i="35"/>
  <c r="M387" i="35" s="1"/>
  <c r="AB285" i="23"/>
  <c r="AG487" i="23"/>
  <c r="AH487" i="23" s="1"/>
  <c r="AF372" i="26"/>
  <c r="AC517" i="23"/>
  <c r="AI517" i="23" s="1"/>
  <c r="AB23" i="26"/>
  <c r="L483" i="35"/>
  <c r="M483" i="35"/>
  <c r="AG444" i="23"/>
  <c r="AH444" i="23" s="1"/>
  <c r="AE190" i="23"/>
  <c r="AC68" i="23"/>
  <c r="AE68" i="23" s="1"/>
  <c r="AB372" i="23"/>
  <c r="AE301" i="23"/>
  <c r="AF270" i="24"/>
  <c r="AG270" i="24" s="1"/>
  <c r="AF833" i="26"/>
  <c r="AC171" i="23"/>
  <c r="AE171" i="23" s="1"/>
  <c r="AA880" i="26"/>
  <c r="AE38" i="29"/>
  <c r="AD664" i="26"/>
  <c r="AH392" i="23"/>
  <c r="AI392" i="23" s="1"/>
  <c r="AE445" i="26"/>
  <c r="AF445" i="26" s="1"/>
  <c r="AG507" i="23"/>
  <c r="AH507" i="23" s="1"/>
  <c r="AE979" i="26"/>
  <c r="AF979" i="26" s="1"/>
  <c r="AG593" i="23"/>
  <c r="AH593" i="23" s="1"/>
  <c r="AH128" i="23"/>
  <c r="AI128" i="23" s="1"/>
  <c r="AB411" i="23"/>
  <c r="AC411" i="23" s="1"/>
  <c r="AC471" i="23"/>
  <c r="AI471" i="23" s="1"/>
  <c r="AF707" i="26"/>
  <c r="AE20" i="23"/>
  <c r="AB418" i="23"/>
  <c r="AC418" i="23" s="1"/>
  <c r="AH601" i="23"/>
  <c r="AI601" i="23" s="1"/>
  <c r="T241" i="28"/>
  <c r="AG818" i="23"/>
  <c r="AG815" i="23" s="1"/>
  <c r="AG166" i="24"/>
  <c r="L191" i="35"/>
  <c r="M191" i="35" s="1"/>
  <c r="AE541" i="23"/>
  <c r="AC206" i="23"/>
  <c r="AE206" i="23" s="1"/>
  <c r="AC704" i="23"/>
  <c r="AE704" i="23" s="1"/>
  <c r="AC96" i="23"/>
  <c r="AE96" i="23" s="1"/>
  <c r="AD284" i="26"/>
  <c r="AG153" i="23"/>
  <c r="AH242" i="23"/>
  <c r="AI242" i="23" s="1"/>
  <c r="L61" i="35"/>
  <c r="M61" i="35" s="1"/>
  <c r="AC166" i="23"/>
  <c r="AE166" i="23" s="1"/>
  <c r="AA271" i="24"/>
  <c r="AF271" i="24" s="1"/>
  <c r="AE130" i="23"/>
  <c r="AC500" i="23"/>
  <c r="AE500" i="23" s="1"/>
  <c r="AC440" i="23"/>
  <c r="AE440" i="23" s="1"/>
  <c r="AH94" i="23"/>
  <c r="AB298" i="26"/>
  <c r="AH109" i="23"/>
  <c r="AI109" i="23" s="1"/>
  <c r="AC641" i="23"/>
  <c r="E141" i="28"/>
  <c r="R140" i="28"/>
  <c r="S140" i="28" s="1"/>
  <c r="U140" i="28"/>
  <c r="AI594" i="23"/>
  <c r="AB297" i="23"/>
  <c r="AC297" i="23" s="1"/>
  <c r="AG654" i="23"/>
  <c r="AH373" i="23"/>
  <c r="L484" i="28"/>
  <c r="M484" i="28" s="1"/>
  <c r="AB583" i="26"/>
  <c r="AA367" i="24"/>
  <c r="AB367" i="24" s="1"/>
  <c r="AF367" i="24"/>
  <c r="AI64" i="23"/>
  <c r="V267" i="28"/>
  <c r="O268" i="28" s="1"/>
  <c r="P268" i="28" s="1"/>
  <c r="AC504" i="23"/>
  <c r="AE504" i="23" s="1"/>
  <c r="G10" i="35"/>
  <c r="I9" i="35"/>
  <c r="N9" i="35"/>
  <c r="AI199" i="23"/>
  <c r="AH141" i="23"/>
  <c r="AI655" i="23"/>
  <c r="AI177" i="23"/>
  <c r="G460" i="35"/>
  <c r="N459" i="35"/>
  <c r="I459" i="35"/>
  <c r="AI40" i="30"/>
  <c r="AJ40" i="30" s="1"/>
  <c r="AF74" i="24"/>
  <c r="AD443" i="26"/>
  <c r="AA1088" i="26"/>
  <c r="AC167" i="23"/>
  <c r="AB273" i="23"/>
  <c r="AC273" i="23" s="1"/>
  <c r="AE273" i="23" s="1"/>
  <c r="AF69" i="24"/>
  <c r="AC401" i="23"/>
  <c r="AE401" i="23" s="1"/>
  <c r="AG114" i="24"/>
  <c r="AF23" i="26"/>
  <c r="AE14" i="26"/>
  <c r="AC421" i="23"/>
  <c r="AC508" i="23"/>
  <c r="AA861" i="26"/>
  <c r="AB861" i="26" s="1"/>
  <c r="AA108" i="24"/>
  <c r="T506" i="35"/>
  <c r="AC420" i="23"/>
  <c r="AE420" i="23" s="1"/>
  <c r="E370" i="28"/>
  <c r="R369" i="28"/>
  <c r="S369" i="28" s="1"/>
  <c r="U369" i="28"/>
  <c r="Z49" i="26"/>
  <c r="AB1032" i="26"/>
  <c r="AD1032" i="26" s="1"/>
  <c r="V189" i="35"/>
  <c r="O190" i="35" s="1"/>
  <c r="P190" i="35" s="1"/>
  <c r="AC283" i="23"/>
  <c r="AE283" i="23" s="1"/>
  <c r="L507" i="35"/>
  <c r="M507" i="35" s="1"/>
  <c r="AB409" i="23"/>
  <c r="AC409" i="23" s="1"/>
  <c r="AE409" i="23" s="1"/>
  <c r="AI181" i="23"/>
  <c r="AI63" i="23"/>
  <c r="Z705" i="26"/>
  <c r="AC66" i="23"/>
  <c r="AE66" i="23" s="1"/>
  <c r="AH698" i="23"/>
  <c r="AI698" i="23" s="1"/>
  <c r="AH33" i="30"/>
  <c r="AI33" i="30" s="1"/>
  <c r="AC33" i="30"/>
  <c r="AC79" i="23"/>
  <c r="AE79" i="23" s="1"/>
  <c r="AC292" i="23"/>
  <c r="AE292" i="23" s="1"/>
  <c r="AI495" i="23"/>
  <c r="AC490" i="23"/>
  <c r="AI490" i="23" s="1"/>
  <c r="AE173" i="23"/>
  <c r="AI246" i="23"/>
  <c r="AD1045" i="26"/>
  <c r="AB389" i="24"/>
  <c r="E487" i="35"/>
  <c r="R486" i="35"/>
  <c r="S486" i="35" s="1"/>
  <c r="U486" i="35"/>
  <c r="AC506" i="23"/>
  <c r="AE506" i="23" s="1"/>
  <c r="AH137" i="23"/>
  <c r="AI137" i="23" s="1"/>
  <c r="AB293" i="23"/>
  <c r="AC293" i="23" s="1"/>
  <c r="AC185" i="23"/>
  <c r="AE185" i="23" s="1"/>
  <c r="Y8" i="23"/>
  <c r="T340" i="28"/>
  <c r="Z408" i="24"/>
  <c r="AB647" i="26"/>
  <c r="AD647" i="26" s="1"/>
  <c r="AB29" i="23"/>
  <c r="AH29" i="23" s="1"/>
  <c r="AG641" i="23"/>
  <c r="AH641" i="23" s="1"/>
  <c r="AI641" i="23" s="1"/>
  <c r="AI512" i="23"/>
  <c r="AF389" i="24"/>
  <c r="AC670" i="23"/>
  <c r="AE670" i="23" s="1"/>
  <c r="AC127" i="23"/>
  <c r="AE14" i="34"/>
  <c r="Z371" i="24"/>
  <c r="AA171" i="24"/>
  <c r="AB171" i="24" s="1"/>
  <c r="AB537" i="23"/>
  <c r="AC537" i="23" s="1"/>
  <c r="AE537" i="23" s="1"/>
  <c r="AH432" i="23"/>
  <c r="AI432" i="23" s="1"/>
  <c r="AH111" i="23"/>
  <c r="AI111" i="23" s="1"/>
  <c r="AB368" i="26"/>
  <c r="AD368" i="26" s="1"/>
  <c r="AG670" i="23"/>
  <c r="AH670" i="23" s="1"/>
  <c r="AA681" i="23"/>
  <c r="AC187" i="23"/>
  <c r="AE187" i="23" s="1"/>
  <c r="AD30" i="30"/>
  <c r="AF30" i="30" s="1"/>
  <c r="AA172" i="24"/>
  <c r="AF172" i="24" s="1"/>
  <c r="T363" i="35"/>
  <c r="AC553" i="23"/>
  <c r="AE553" i="23" s="1"/>
  <c r="V60" i="28"/>
  <c r="O61" i="28" s="1"/>
  <c r="P61" i="28" s="1"/>
  <c r="AC14" i="23"/>
  <c r="AE14" i="23" s="1"/>
  <c r="AF524" i="26"/>
  <c r="AF523" i="26" s="1"/>
  <c r="V458" i="35"/>
  <c r="O459" i="35" s="1"/>
  <c r="P459" i="35" s="1"/>
  <c r="AI559" i="23"/>
  <c r="AC394" i="23"/>
  <c r="AE394" i="23" s="1"/>
  <c r="AH248" i="23"/>
  <c r="AI248" i="23" s="1"/>
  <c r="T60" i="35"/>
  <c r="AB395" i="26"/>
  <c r="AF395" i="26" s="1"/>
  <c r="AH54" i="23"/>
  <c r="AI54" i="23" s="1"/>
  <c r="R298" i="28"/>
  <c r="S298" i="28" s="1"/>
  <c r="E299" i="28"/>
  <c r="U298" i="28"/>
  <c r="AI437" i="23"/>
  <c r="AD385" i="24"/>
  <c r="AB524" i="23"/>
  <c r="AH524" i="23" s="1"/>
  <c r="AC24" i="30"/>
  <c r="AD24" i="30" s="1"/>
  <c r="E168" i="35"/>
  <c r="R167" i="35"/>
  <c r="S167" i="35" s="1"/>
  <c r="U167" i="35"/>
  <c r="AB561" i="23"/>
  <c r="AB162" i="23"/>
  <c r="AC162" i="23" s="1"/>
  <c r="AI621" i="23"/>
  <c r="AI395" i="23"/>
  <c r="AH51" i="34"/>
  <c r="AE613" i="23"/>
  <c r="AI349" i="23"/>
  <c r="AC685" i="23"/>
  <c r="AE685" i="23" s="1"/>
  <c r="AC584" i="23"/>
  <c r="AE584" i="23" s="1"/>
  <c r="Z49" i="23"/>
  <c r="Z8" i="23" s="1"/>
  <c r="AE365" i="23"/>
  <c r="AH535" i="23"/>
  <c r="AD455" i="26"/>
  <c r="AC231" i="23"/>
  <c r="AE231" i="23" s="1"/>
  <c r="AB95" i="26"/>
  <c r="AG679" i="23"/>
  <c r="AH679" i="23" s="1"/>
  <c r="AH671" i="23"/>
  <c r="AI671" i="23" s="1"/>
  <c r="AH194" i="23"/>
  <c r="AI194" i="23" s="1"/>
  <c r="AH398" i="23"/>
  <c r="AI398" i="23" s="1"/>
  <c r="AC141" i="23"/>
  <c r="AE141" i="23" s="1"/>
  <c r="AB32" i="30"/>
  <c r="AH32" i="30" s="1"/>
  <c r="AG397" i="23"/>
  <c r="AH397" i="23" s="1"/>
  <c r="AD21" i="30"/>
  <c r="AJ21" i="30" s="1"/>
  <c r="AF21" i="30"/>
  <c r="AF950" i="26"/>
  <c r="AH662" i="23"/>
  <c r="AI662" i="23" s="1"/>
  <c r="AI554" i="23"/>
  <c r="AI87" i="23"/>
  <c r="AE150" i="26"/>
  <c r="AF150" i="26" s="1"/>
  <c r="AD14" i="20"/>
  <c r="AD9" i="20" s="1"/>
  <c r="AF15" i="20"/>
  <c r="AF14" i="20" s="1"/>
  <c r="AF9" i="20" s="1"/>
  <c r="AE122" i="23"/>
  <c r="AD87" i="24"/>
  <c r="AB533" i="23"/>
  <c r="AC533" i="23" s="1"/>
  <c r="AH378" i="23"/>
  <c r="AI378" i="23" s="1"/>
  <c r="AJ47" i="30"/>
  <c r="AD101" i="26"/>
  <c r="AI180" i="23"/>
  <c r="AD190" i="24"/>
  <c r="AA609" i="26"/>
  <c r="AI462" i="23"/>
  <c r="AG605" i="23"/>
  <c r="AE148" i="23"/>
  <c r="AC110" i="23"/>
  <c r="AE110" i="23" s="1"/>
  <c r="AC40" i="34"/>
  <c r="AE40" i="34" s="1"/>
  <c r="AF359" i="26"/>
  <c r="AF86" i="24"/>
  <c r="AB86" i="24"/>
  <c r="AD86" i="24" s="1"/>
  <c r="AH103" i="23"/>
  <c r="AD369" i="26"/>
  <c r="AD841" i="26"/>
  <c r="AH343" i="23"/>
  <c r="AI343" i="23" s="1"/>
  <c r="AB217" i="26"/>
  <c r="AF217" i="26" s="1"/>
  <c r="T386" i="35"/>
  <c r="AH449" i="23"/>
  <c r="AI449" i="23" s="1"/>
  <c r="AE422" i="23"/>
  <c r="AH64" i="21"/>
  <c r="AB563" i="26"/>
  <c r="AD563" i="26" s="1"/>
  <c r="AG556" i="23"/>
  <c r="AH556" i="23" s="1"/>
  <c r="AG459" i="23"/>
  <c r="AG454" i="24"/>
  <c r="AG445" i="24" s="1"/>
  <c r="AH240" i="23"/>
  <c r="AI240" i="23" s="1"/>
  <c r="AH192" i="23"/>
  <c r="AI192" i="23" s="1"/>
  <c r="AA118" i="26"/>
  <c r="AE118" i="26" s="1"/>
  <c r="AH576" i="23"/>
  <c r="AI576" i="23" s="1"/>
  <c r="BM1051" i="19"/>
  <c r="BO1051" i="19" s="1"/>
  <c r="AI676" i="23"/>
  <c r="AI566" i="23"/>
  <c r="AD33" i="30"/>
  <c r="AB654" i="23"/>
  <c r="AC654" i="23" s="1"/>
  <c r="AE654" i="23" s="1"/>
  <c r="AG278" i="23"/>
  <c r="AJ100" i="30"/>
  <c r="AC17" i="29"/>
  <c r="AB579" i="23"/>
  <c r="AC579" i="23" s="1"/>
  <c r="AI463" i="23"/>
  <c r="L217" i="35"/>
  <c r="M217" i="35" s="1"/>
  <c r="AG95" i="23"/>
  <c r="AH95" i="23" s="1"/>
  <c r="AI95" i="23" s="1"/>
  <c r="AH39" i="30"/>
  <c r="AI39" i="30" s="1"/>
  <c r="AJ39" i="30" s="1"/>
  <c r="AH386" i="23"/>
  <c r="AI386" i="23" s="1"/>
  <c r="AC94" i="23"/>
  <c r="AH298" i="23"/>
  <c r="AI298" i="23" s="1"/>
  <c r="AF400" i="24"/>
  <c r="AG400" i="24" s="1"/>
  <c r="AH430" i="23"/>
  <c r="AI430" i="23" s="1"/>
  <c r="AJ28" i="30"/>
  <c r="AG683" i="23"/>
  <c r="AH683" i="23" s="1"/>
  <c r="AI683" i="23" s="1"/>
  <c r="AE536" i="23"/>
  <c r="AH420" i="23"/>
  <c r="AI420" i="23" s="1"/>
  <c r="AG703" i="23"/>
  <c r="AH703" i="23" s="1"/>
  <c r="AH160" i="23"/>
  <c r="AI160" i="23" s="1"/>
  <c r="L341" i="28"/>
  <c r="M341" i="28" s="1"/>
  <c r="AA164" i="24"/>
  <c r="AF164" i="24" s="1"/>
  <c r="M388" i="28"/>
  <c r="L388" i="28"/>
  <c r="AG691" i="23"/>
  <c r="AH691" i="23" s="1"/>
  <c r="AI691" i="23" s="1"/>
  <c r="AB166" i="26"/>
  <c r="AA1211" i="26"/>
  <c r="AB1211" i="26" s="1"/>
  <c r="AE398" i="23"/>
  <c r="AE556" i="26"/>
  <c r="AF556" i="26" s="1"/>
  <c r="AF450" i="26"/>
  <c r="AC114" i="23"/>
  <c r="AI114" i="23" s="1"/>
  <c r="AD242" i="26"/>
  <c r="AG79" i="23"/>
  <c r="AH79" i="23" s="1"/>
  <c r="AB145" i="23"/>
  <c r="AC145" i="23" s="1"/>
  <c r="AE54" i="23"/>
  <c r="AE1088" i="26"/>
  <c r="AE256" i="23"/>
  <c r="AE1045" i="26"/>
  <c r="AF1045" i="26" s="1"/>
  <c r="AH291" i="23"/>
  <c r="AI291" i="23" s="1"/>
  <c r="AE457" i="23"/>
  <c r="L294" i="28"/>
  <c r="M294" i="28"/>
  <c r="AE378" i="23"/>
  <c r="AA607" i="26"/>
  <c r="AB607" i="26" s="1"/>
  <c r="AE370" i="23"/>
  <c r="AB426" i="23"/>
  <c r="AB671" i="26"/>
  <c r="AG502" i="23"/>
  <c r="AH502" i="23" s="1"/>
  <c r="AI502" i="23" s="1"/>
  <c r="AE583" i="26"/>
  <c r="AF583" i="26" s="1"/>
  <c r="AC600" i="23"/>
  <c r="AI600" i="23" s="1"/>
  <c r="AE691" i="23"/>
  <c r="AA397" i="26"/>
  <c r="AH584" i="23"/>
  <c r="AI584" i="23" s="1"/>
  <c r="AH493" i="23"/>
  <c r="AI493" i="23" s="1"/>
  <c r="AE625" i="23"/>
  <c r="AD1034" i="26"/>
  <c r="AC103" i="23"/>
  <c r="AE103" i="23" s="1"/>
  <c r="AD217" i="26"/>
  <c r="M111" i="35"/>
  <c r="L111" i="35"/>
  <c r="AG11" i="23"/>
  <c r="AD454" i="26"/>
  <c r="AH148" i="23"/>
  <c r="AI148" i="23" s="1"/>
  <c r="AB153" i="23"/>
  <c r="AC153" i="23" s="1"/>
  <c r="AH511" i="23"/>
  <c r="AI511" i="23" s="1"/>
  <c r="AI701" i="23"/>
  <c r="AI230" i="23"/>
  <c r="BM1078" i="11"/>
  <c r="BN1078" i="11" s="1"/>
  <c r="AB34" i="21"/>
  <c r="AG34" i="21" s="1"/>
  <c r="AI483" i="23"/>
  <c r="AH484" i="23"/>
  <c r="AI484" i="23" s="1"/>
  <c r="AC390" i="23"/>
  <c r="AB873" i="26"/>
  <c r="AD873" i="26" s="1"/>
  <c r="AH147" i="23"/>
  <c r="AI147" i="23" s="1"/>
  <c r="AC62" i="23"/>
  <c r="AF60" i="26"/>
  <c r="AG405" i="24"/>
  <c r="T482" i="35"/>
  <c r="AH296" i="23"/>
  <c r="AI296" i="23" s="1"/>
  <c r="E465" i="28"/>
  <c r="R464" i="28"/>
  <c r="S464" i="28" s="1"/>
  <c r="U464" i="28"/>
  <c r="AB84" i="24"/>
  <c r="AH816" i="23"/>
  <c r="R438" i="28"/>
  <c r="S438" i="28" s="1"/>
  <c r="E439" i="28"/>
  <c r="U438" i="28"/>
  <c r="AI281" i="23"/>
  <c r="AI105" i="23"/>
  <c r="AH206" i="23"/>
  <c r="L190" i="28"/>
  <c r="M190" i="28" s="1"/>
  <c r="AA92" i="24"/>
  <c r="AF92" i="24" s="1"/>
  <c r="AF283" i="26"/>
  <c r="AC393" i="23"/>
  <c r="AE393" i="23" s="1"/>
  <c r="AB283" i="24"/>
  <c r="AG283" i="24" s="1"/>
  <c r="AG150" i="24"/>
  <c r="AE298" i="26"/>
  <c r="AF298" i="26" s="1"/>
  <c r="AG266" i="24"/>
  <c r="BM1049" i="11"/>
  <c r="BM1044" i="11" s="1"/>
  <c r="BM1043" i="11" s="1"/>
  <c r="E115" i="35"/>
  <c r="R114" i="35"/>
  <c r="S114" i="35" s="1"/>
  <c r="U114" i="35"/>
  <c r="Q36" i="28"/>
  <c r="AF627" i="26"/>
  <c r="AH419" i="23"/>
  <c r="AI419" i="23" s="1"/>
  <c r="AE109" i="23"/>
  <c r="AI260" i="23"/>
  <c r="AB818" i="23"/>
  <c r="AH433" i="23"/>
  <c r="AH553" i="23"/>
  <c r="AI553" i="23" s="1"/>
  <c r="AA107" i="26"/>
  <c r="V162" i="35"/>
  <c r="O163" i="35" s="1"/>
  <c r="P163" i="35" s="1"/>
  <c r="AE624" i="23"/>
  <c r="V216" i="28"/>
  <c r="O217" i="28" s="1"/>
  <c r="P217" i="28" s="1"/>
  <c r="Z21" i="24"/>
  <c r="AJ12" i="30"/>
  <c r="AA705" i="26"/>
  <c r="AD583" i="26"/>
  <c r="AG624" i="23"/>
  <c r="AH624" i="23" s="1"/>
  <c r="AI624" i="23" s="1"/>
  <c r="AA113" i="24"/>
  <c r="AB113" i="24" s="1"/>
  <c r="AA429" i="26"/>
  <c r="AB429" i="26" s="1"/>
  <c r="AG393" i="23"/>
  <c r="AH393" i="23" s="1"/>
  <c r="AI393" i="23" s="1"/>
  <c r="AH608" i="23"/>
  <c r="AI608" i="23" s="1"/>
  <c r="AC50" i="23"/>
  <c r="AE50" i="23" s="1"/>
  <c r="AD304" i="24"/>
  <c r="AD258" i="24"/>
  <c r="AD114" i="26"/>
  <c r="AH817" i="23"/>
  <c r="AC397" i="23"/>
  <c r="AE397" i="23" s="1"/>
  <c r="AG264" i="23"/>
  <c r="AC510" i="23"/>
  <c r="E115" i="28"/>
  <c r="R114" i="28"/>
  <c r="S114" i="28" s="1"/>
  <c r="U114" i="28"/>
  <c r="AG537" i="23"/>
  <c r="AH537" i="23" s="1"/>
  <c r="AE275" i="23"/>
  <c r="AE443" i="26"/>
  <c r="AF443" i="26" s="1"/>
  <c r="V432" i="35"/>
  <c r="O433" i="35" s="1"/>
  <c r="P433" i="35" s="1"/>
  <c r="AH697" i="23"/>
  <c r="AI697" i="23" s="1"/>
  <c r="AI399" i="23"/>
  <c r="AG388" i="23"/>
  <c r="AH388" i="23" s="1"/>
  <c r="AC388" i="23"/>
  <c r="AE388" i="23" s="1"/>
  <c r="L507" i="28"/>
  <c r="M507" i="28"/>
  <c r="AH358" i="23"/>
  <c r="AI358" i="23" s="1"/>
  <c r="AF981" i="26"/>
  <c r="AI245" i="23"/>
  <c r="Z295" i="24"/>
  <c r="AA330" i="26"/>
  <c r="AC666" i="23"/>
  <c r="AE666" i="23" s="1"/>
  <c r="AG689" i="23"/>
  <c r="AC251" i="23"/>
  <c r="AE251" i="23" s="1"/>
  <c r="Z984" i="26"/>
  <c r="AA984" i="26" s="1"/>
  <c r="E512" i="28"/>
  <c r="R511" i="28"/>
  <c r="S511" i="28" s="1"/>
  <c r="U511" i="28"/>
  <c r="AH123" i="23"/>
  <c r="AB279" i="24"/>
  <c r="AA189" i="24"/>
  <c r="AG71" i="23"/>
  <c r="AH71" i="23" s="1"/>
  <c r="AI71" i="23" s="1"/>
  <c r="T506" i="28"/>
  <c r="AG17" i="29"/>
  <c r="AC583" i="23"/>
  <c r="AE583" i="23" s="1"/>
  <c r="AH28" i="23"/>
  <c r="AG27" i="23"/>
  <c r="AI700" i="23"/>
  <c r="R463" i="35"/>
  <c r="S463" i="35" s="1"/>
  <c r="E464" i="35"/>
  <c r="U463" i="35"/>
  <c r="AH565" i="23"/>
  <c r="AI565" i="23" s="1"/>
  <c r="AH440" i="23"/>
  <c r="AI440" i="23" s="1"/>
  <c r="T409" i="28"/>
  <c r="AA660" i="26"/>
  <c r="AB660" i="26" s="1"/>
  <c r="AB11" i="23"/>
  <c r="T432" i="28"/>
  <c r="V292" i="35"/>
  <c r="O293" i="35" s="1"/>
  <c r="P293" i="35" s="1"/>
  <c r="V85" i="28"/>
  <c r="O86" i="28" s="1"/>
  <c r="P86" i="28" s="1"/>
  <c r="AG192" i="24"/>
  <c r="AE641" i="23"/>
  <c r="AE515" i="23"/>
  <c r="AG142" i="24"/>
  <c r="AC572" i="23"/>
  <c r="AI572" i="23" s="1"/>
  <c r="AH453" i="23"/>
  <c r="AI453" i="23" s="1"/>
  <c r="AI300" i="23"/>
  <c r="AC679" i="23"/>
  <c r="AE679" i="23" s="1"/>
  <c r="AC560" i="23"/>
  <c r="AE560" i="23" s="1"/>
  <c r="AH130" i="23"/>
  <c r="AI130" i="23" s="1"/>
  <c r="AE347" i="23"/>
  <c r="AH15" i="23"/>
  <c r="AI15" i="23" s="1"/>
  <c r="AF472" i="26"/>
  <c r="AA418" i="26"/>
  <c r="AI352" i="23"/>
  <c r="AC259" i="23"/>
  <c r="AE259" i="23" s="1"/>
  <c r="AC134" i="23"/>
  <c r="AE134" i="23" s="1"/>
  <c r="AG134" i="23"/>
  <c r="AH134" i="23" s="1"/>
  <c r="AH69" i="23"/>
  <c r="AG179" i="24"/>
  <c r="AI150" i="23"/>
  <c r="AC23" i="30"/>
  <c r="AI23" i="30" s="1"/>
  <c r="AA736" i="26"/>
  <c r="AE736" i="26" s="1"/>
  <c r="AI603" i="23"/>
  <c r="AD389" i="24"/>
  <c r="AC509" i="23"/>
  <c r="AE509" i="23" s="1"/>
  <c r="AE104" i="23"/>
  <c r="AB117" i="23"/>
  <c r="AC117" i="23" s="1"/>
  <c r="AC22" i="21"/>
  <c r="AE22" i="21" s="1"/>
  <c r="AG421" i="23"/>
  <c r="AH421" i="23" s="1"/>
  <c r="AI421" i="23" s="1"/>
  <c r="AG251" i="23"/>
  <c r="AH251" i="23" s="1"/>
  <c r="AH394" i="23"/>
  <c r="AI394" i="23" s="1"/>
  <c r="AI658" i="23"/>
  <c r="AI301" i="23"/>
  <c r="R170" i="28"/>
  <c r="S170" i="28" s="1"/>
  <c r="E171" i="28"/>
  <c r="U170" i="28"/>
  <c r="AA435" i="26"/>
  <c r="AB435" i="26" s="1"/>
  <c r="AG583" i="23"/>
  <c r="AH583" i="23" s="1"/>
  <c r="AB34" i="30"/>
  <c r="AI588" i="23"/>
  <c r="AI135" i="23"/>
  <c r="AB347" i="24"/>
  <c r="AD347" i="24" s="1"/>
  <c r="AF347" i="24"/>
  <c r="AB819" i="23"/>
  <c r="AC819" i="23" s="1"/>
  <c r="AB472" i="23"/>
  <c r="AC472" i="23" s="1"/>
  <c r="AG167" i="23"/>
  <c r="AH167" i="23" s="1"/>
  <c r="AI167" i="23" s="1"/>
  <c r="AI74" i="23"/>
  <c r="T316" i="28"/>
  <c r="AB171" i="26"/>
  <c r="AD171" i="26" s="1"/>
  <c r="AH166" i="23"/>
  <c r="AI166" i="23" s="1"/>
  <c r="Q293" i="28"/>
  <c r="AB532" i="23"/>
  <c r="AB272" i="23"/>
  <c r="AB505" i="23"/>
  <c r="AA492" i="26"/>
  <c r="AB492" i="26" s="1"/>
  <c r="Z254" i="24"/>
  <c r="AB619" i="23"/>
  <c r="AC619" i="23" s="1"/>
  <c r="AB210" i="23"/>
  <c r="AC19" i="21"/>
  <c r="AI609" i="23"/>
  <c r="V363" i="28"/>
  <c r="O364" i="28" s="1"/>
  <c r="P364" i="28" s="1"/>
  <c r="AH60" i="23"/>
  <c r="AI60" i="23" s="1"/>
  <c r="AH347" i="23"/>
  <c r="AI347" i="23" s="1"/>
  <c r="AC52" i="23"/>
  <c r="AE52" i="23" s="1"/>
  <c r="AC112" i="23"/>
  <c r="AE112" i="23" s="1"/>
  <c r="AH464" i="23"/>
  <c r="AI464" i="23" s="1"/>
  <c r="AC34" i="21"/>
  <c r="AB628" i="26"/>
  <c r="AD628" i="26" s="1"/>
  <c r="AC485" i="23"/>
  <c r="AE485" i="23" s="1"/>
  <c r="AC491" i="23"/>
  <c r="AE491" i="23" s="1"/>
  <c r="AB261" i="23"/>
  <c r="AH261" i="23" s="1"/>
  <c r="AC32" i="30"/>
  <c r="AA392" i="24"/>
  <c r="AF392" i="24" s="1"/>
  <c r="AI376" i="23"/>
  <c r="AB519" i="23"/>
  <c r="AC519" i="23" s="1"/>
  <c r="Q459" i="28"/>
  <c r="J460" i="28"/>
  <c r="K460" i="28" s="1"/>
  <c r="L460" i="28" s="1"/>
  <c r="M460" i="28" s="1"/>
  <c r="AC16" i="30"/>
  <c r="AB107" i="24"/>
  <c r="AD107" i="24" s="1"/>
  <c r="AE662" i="23"/>
  <c r="AF39" i="30"/>
  <c r="AC285" i="23"/>
  <c r="Z538" i="26"/>
  <c r="Z10" i="26" s="1"/>
  <c r="AB227" i="24"/>
  <c r="E221" i="35"/>
  <c r="R220" i="35"/>
  <c r="S220" i="35" s="1"/>
  <c r="U220" i="35"/>
  <c r="AE298" i="23"/>
  <c r="AB264" i="23"/>
  <c r="AH102" i="23"/>
  <c r="AI102" i="23" s="1"/>
  <c r="AA300" i="24"/>
  <c r="AF300" i="24" s="1"/>
  <c r="AC573" i="23"/>
  <c r="AI573" i="23" s="1"/>
  <c r="AI341" i="23"/>
  <c r="AF884" i="26"/>
  <c r="AE322" i="26"/>
  <c r="AF322" i="26" s="1"/>
  <c r="AB531" i="23"/>
  <c r="AH531" i="23" s="1"/>
  <c r="AF384" i="24"/>
  <c r="AB439" i="24"/>
  <c r="AD439" i="24" s="1"/>
  <c r="AG627" i="23"/>
  <c r="AH627" i="23" s="1"/>
  <c r="AB605" i="23"/>
  <c r="AC605" i="23" s="1"/>
  <c r="AB415" i="23"/>
  <c r="AC415" i="23" s="1"/>
  <c r="AG40" i="34"/>
  <c r="AG273" i="23"/>
  <c r="AH273" i="23" s="1"/>
  <c r="AI262" i="23"/>
  <c r="AB69" i="24"/>
  <c r="AD69" i="24" s="1"/>
  <c r="AC433" i="23"/>
  <c r="AE433" i="23" s="1"/>
  <c r="AF287" i="26"/>
  <c r="AG575" i="23"/>
  <c r="AF933" i="26"/>
  <c r="AB480" i="26"/>
  <c r="AD480" i="26" s="1"/>
  <c r="AB494" i="23"/>
  <c r="AH494" i="23" s="1"/>
  <c r="AH429" i="23"/>
  <c r="AI429" i="23" s="1"/>
  <c r="V162" i="28"/>
  <c r="O163" i="28" s="1"/>
  <c r="P163" i="28" s="1"/>
  <c r="AD524" i="26"/>
  <c r="AD523" i="26" s="1"/>
  <c r="AB459" i="23"/>
  <c r="AB158" i="23"/>
  <c r="AH158" i="23" s="1"/>
  <c r="AH425" i="23"/>
  <c r="AH614" i="23"/>
  <c r="AF315" i="24"/>
  <c r="AB315" i="24"/>
  <c r="AD315" i="24" s="1"/>
  <c r="AH675" i="23"/>
  <c r="AI675" i="23" s="1"/>
  <c r="AB1099" i="26"/>
  <c r="AD1099" i="26" s="1"/>
  <c r="AB260" i="24"/>
  <c r="AD260" i="24" s="1"/>
  <c r="AC661" i="23"/>
  <c r="AE661" i="23" s="1"/>
  <c r="AI526" i="23"/>
  <c r="AI335" i="23"/>
  <c r="AC34" i="30"/>
  <c r="AB664" i="23"/>
  <c r="AH664" i="23" s="1"/>
  <c r="AB575" i="23"/>
  <c r="AC575" i="23" s="1"/>
  <c r="AB413" i="23"/>
  <c r="AC413" i="23" s="1"/>
  <c r="BO1081" i="19"/>
  <c r="AB629" i="23"/>
  <c r="AC629" i="23" s="1"/>
  <c r="AG510" i="23"/>
  <c r="AH510" i="23" s="1"/>
  <c r="AH208" i="23"/>
  <c r="AI208" i="23" s="1"/>
  <c r="AI637" i="23"/>
  <c r="AB276" i="23"/>
  <c r="AH276" i="23" s="1"/>
  <c r="AD94" i="24"/>
  <c r="AH23" i="21"/>
  <c r="AF108" i="24"/>
  <c r="AH179" i="23"/>
  <c r="AI179" i="23" s="1"/>
  <c r="AH256" i="23"/>
  <c r="AI256" i="23" s="1"/>
  <c r="AE127" i="23"/>
  <c r="AG409" i="23"/>
  <c r="AB382" i="23"/>
  <c r="AC382" i="23" s="1"/>
  <c r="AF629" i="26"/>
  <c r="AA268" i="24"/>
  <c r="AG532" i="23"/>
  <c r="AF129" i="24"/>
  <c r="AG129" i="24" s="1"/>
  <c r="AF473" i="26"/>
  <c r="AH560" i="23"/>
  <c r="AG185" i="23"/>
  <c r="AH185" i="23" s="1"/>
  <c r="AI185" i="23" s="1"/>
  <c r="AH216" i="23"/>
  <c r="AI216" i="23" s="1"/>
  <c r="AF947" i="26"/>
  <c r="AD229" i="26"/>
  <c r="AG135" i="24"/>
  <c r="AB92" i="23"/>
  <c r="L317" i="28"/>
  <c r="M317" i="28"/>
  <c r="AE873" i="26"/>
  <c r="AF873" i="26" s="1"/>
  <c r="AH224" i="23"/>
  <c r="AI224" i="23" s="1"/>
  <c r="AF652" i="26"/>
  <c r="AH666" i="23"/>
  <c r="AI666" i="23" s="1"/>
  <c r="AC434" i="23"/>
  <c r="AE434" i="23" s="1"/>
  <c r="AE163" i="23"/>
  <c r="AG401" i="23"/>
  <c r="AH401" i="23" s="1"/>
  <c r="AI401" i="23" s="1"/>
  <c r="AE480" i="26"/>
  <c r="AF480" i="26" s="1"/>
  <c r="AH152" i="23"/>
  <c r="AI152" i="23" s="1"/>
  <c r="AE107" i="26"/>
  <c r="L242" i="35"/>
  <c r="M242" i="35" s="1"/>
  <c r="AC345" i="23"/>
  <c r="AE345" i="23" s="1"/>
  <c r="AE406" i="23"/>
  <c r="AE248" i="23"/>
  <c r="AD84" i="24"/>
  <c r="L164" i="35"/>
  <c r="M164" i="35" s="1"/>
  <c r="AH541" i="23"/>
  <c r="AI541" i="23" s="1"/>
  <c r="AE330" i="26"/>
  <c r="AE226" i="23"/>
  <c r="AF46" i="30"/>
  <c r="AE269" i="23"/>
  <c r="L433" i="28"/>
  <c r="M433" i="28" s="1"/>
  <c r="AE200" i="23"/>
  <c r="AB120" i="23"/>
  <c r="AH120" i="23" s="1"/>
  <c r="AA870" i="26"/>
  <c r="AE870" i="26" s="1"/>
  <c r="AI12" i="23"/>
  <c r="AH11" i="23"/>
  <c r="AB183" i="24"/>
  <c r="AD183" i="24" s="1"/>
  <c r="AB102" i="30"/>
  <c r="AI672" i="23" l="1"/>
  <c r="AH293" i="23"/>
  <c r="AH149" i="23"/>
  <c r="AI149" i="23" s="1"/>
  <c r="AE396" i="23"/>
  <c r="AI510" i="23"/>
  <c r="AH445" i="23"/>
  <c r="AI673" i="23"/>
  <c r="AI578" i="23"/>
  <c r="AI389" i="23"/>
  <c r="AI402" i="23"/>
  <c r="AI560" i="23"/>
  <c r="AI388" i="23"/>
  <c r="AH418" i="23"/>
  <c r="AI614" i="23"/>
  <c r="AE11" i="23"/>
  <c r="AH466" i="23"/>
  <c r="AI665" i="23"/>
  <c r="AI116" i="23"/>
  <c r="AH499" i="23"/>
  <c r="AI499" i="23" s="1"/>
  <c r="AI651" i="23"/>
  <c r="AC280" i="23"/>
  <c r="AE280" i="23" s="1"/>
  <c r="AI425" i="23"/>
  <c r="AI583" i="23"/>
  <c r="AI69" i="23"/>
  <c r="AH278" i="23"/>
  <c r="AI535" i="23"/>
  <c r="AH280" i="23"/>
  <c r="AE97" i="23"/>
  <c r="AH532" i="23"/>
  <c r="AH409" i="23"/>
  <c r="AI231" i="23"/>
  <c r="AB27" i="23"/>
  <c r="AE302" i="23"/>
  <c r="AI206" i="23"/>
  <c r="AI79" i="23"/>
  <c r="AI598" i="23"/>
  <c r="AI682" i="23"/>
  <c r="AI161" i="23"/>
  <c r="AI209" i="23"/>
  <c r="AI293" i="23"/>
  <c r="AE490" i="23"/>
  <c r="G38" i="28"/>
  <c r="I37" i="28"/>
  <c r="N37" i="28"/>
  <c r="AB297" i="26"/>
  <c r="AD297" i="26" s="1"/>
  <c r="AE297" i="26"/>
  <c r="AG347" i="24"/>
  <c r="AH34" i="21"/>
  <c r="AC29" i="23"/>
  <c r="AI29" i="23" s="1"/>
  <c r="AE293" i="23"/>
  <c r="AF33" i="30"/>
  <c r="AF166" i="26"/>
  <c r="AF159" i="24"/>
  <c r="AE390" i="23"/>
  <c r="AE421" i="23"/>
  <c r="AB554" i="26"/>
  <c r="AE641" i="26"/>
  <c r="AF641" i="26" s="1"/>
  <c r="E323" i="35"/>
  <c r="R322" i="35"/>
  <c r="S322" i="35" s="1"/>
  <c r="U322" i="35"/>
  <c r="AD468" i="26"/>
  <c r="AF116" i="24"/>
  <c r="AG116" i="24" s="1"/>
  <c r="AD116" i="24"/>
  <c r="L10" i="28"/>
  <c r="M10" i="28" s="1"/>
  <c r="AB125" i="24"/>
  <c r="AD125" i="24" s="1"/>
  <c r="AE24" i="34"/>
  <c r="AB15" i="34"/>
  <c r="AG15" i="34" s="1"/>
  <c r="AE759" i="26"/>
  <c r="AF759" i="26" s="1"/>
  <c r="AG106" i="24"/>
  <c r="AD769" i="26"/>
  <c r="AH33" i="29"/>
  <c r="AB26" i="34"/>
  <c r="AC26" i="34" s="1"/>
  <c r="AB175" i="26"/>
  <c r="AD175" i="26" s="1"/>
  <c r="AA625" i="26"/>
  <c r="AB625" i="26" s="1"/>
  <c r="AD625" i="26" s="1"/>
  <c r="AD641" i="26"/>
  <c r="AD117" i="26"/>
  <c r="AD21" i="26"/>
  <c r="AG55" i="34"/>
  <c r="AH55" i="34" s="1"/>
  <c r="AE468" i="26"/>
  <c r="AF468" i="26" s="1"/>
  <c r="AE1015" i="26"/>
  <c r="AF1015" i="26" s="1"/>
  <c r="AE20" i="34"/>
  <c r="AA21" i="24"/>
  <c r="AI103" i="23"/>
  <c r="AI690" i="23"/>
  <c r="AE585" i="23"/>
  <c r="AE510" i="23"/>
  <c r="AI62" i="23"/>
  <c r="AG279" i="24"/>
  <c r="AG110" i="24"/>
  <c r="AB1069" i="26"/>
  <c r="AF1069" i="26" s="1"/>
  <c r="AD381" i="24"/>
  <c r="AF642" i="26"/>
  <c r="AF348" i="24"/>
  <c r="AG348" i="24" s="1"/>
  <c r="AD348" i="24"/>
  <c r="AD276" i="24"/>
  <c r="AG193" i="24"/>
  <c r="AF617" i="26"/>
  <c r="AF145" i="24"/>
  <c r="AB145" i="24"/>
  <c r="AD145" i="24" s="1"/>
  <c r="AB247" i="24"/>
  <c r="AD247" i="24" s="1"/>
  <c r="E347" i="35"/>
  <c r="R346" i="35"/>
  <c r="S346" i="35" s="1"/>
  <c r="U346" i="35"/>
  <c r="AE769" i="26"/>
  <c r="AF769" i="26" s="1"/>
  <c r="AC68" i="34"/>
  <c r="AE68" i="34" s="1"/>
  <c r="AB1001" i="26"/>
  <c r="AD1001" i="26" s="1"/>
  <c r="AF214" i="26"/>
  <c r="R391" i="28"/>
  <c r="S391" i="28" s="1"/>
  <c r="E392" i="28"/>
  <c r="U391" i="28"/>
  <c r="AG18" i="34"/>
  <c r="AH18" i="34" s="1"/>
  <c r="AF270" i="26"/>
  <c r="AE63" i="34"/>
  <c r="AE113" i="26"/>
  <c r="AF113" i="26" s="1"/>
  <c r="AF1203" i="26"/>
  <c r="AD384" i="24"/>
  <c r="AD671" i="26"/>
  <c r="AI508" i="23"/>
  <c r="AB673" i="26"/>
  <c r="AD673" i="26" s="1"/>
  <c r="AE673" i="26"/>
  <c r="AD759" i="26"/>
  <c r="E439" i="35"/>
  <c r="R438" i="35"/>
  <c r="S438" i="35" s="1"/>
  <c r="U438" i="35"/>
  <c r="AB1103" i="26"/>
  <c r="AD1103" i="26" s="1"/>
  <c r="AE1103" i="26"/>
  <c r="AF1103" i="26" s="1"/>
  <c r="AA274" i="24"/>
  <c r="AF274" i="24" s="1"/>
  <c r="AB356" i="24"/>
  <c r="AD356" i="24" s="1"/>
  <c r="AG307" i="24"/>
  <c r="AF356" i="24"/>
  <c r="AG356" i="24" s="1"/>
  <c r="AA206" i="26"/>
  <c r="AE206" i="26" s="1"/>
  <c r="AA14" i="26"/>
  <c r="AE1209" i="26"/>
  <c r="AF1209" i="26" s="1"/>
  <c r="AD554" i="26"/>
  <c r="AF567" i="26"/>
  <c r="AG384" i="24"/>
  <c r="AG86" i="24"/>
  <c r="AI171" i="23"/>
  <c r="AI191" i="23"/>
  <c r="AD298" i="26"/>
  <c r="AE94" i="23"/>
  <c r="AE454" i="26"/>
  <c r="AF454" i="26" s="1"/>
  <c r="AE167" i="23"/>
  <c r="AI269" i="23"/>
  <c r="R297" i="35"/>
  <c r="S297" i="35" s="1"/>
  <c r="E298" i="35"/>
  <c r="U297" i="35"/>
  <c r="AE74" i="26"/>
  <c r="AF74" i="26" s="1"/>
  <c r="AD74" i="26"/>
  <c r="AF554" i="26"/>
  <c r="AB1209" i="26"/>
  <c r="AD1209" i="26" s="1"/>
  <c r="AF1001" i="26"/>
  <c r="AB20" i="26"/>
  <c r="AD20" i="26" s="1"/>
  <c r="AF421" i="26"/>
  <c r="AF309" i="26"/>
  <c r="AB93" i="26"/>
  <c r="AD93" i="26" s="1"/>
  <c r="AD449" i="26"/>
  <c r="AF51" i="26"/>
  <c r="AB157" i="24"/>
  <c r="AD157" i="24" s="1"/>
  <c r="AF157" i="24"/>
  <c r="AG157" i="24" s="1"/>
  <c r="R414" i="35"/>
  <c r="S414" i="35" s="1"/>
  <c r="U414" i="35"/>
  <c r="E415" i="35"/>
  <c r="AB324" i="24"/>
  <c r="AG324" i="24" s="1"/>
  <c r="AF276" i="24"/>
  <c r="AG276" i="24" s="1"/>
  <c r="AF591" i="26"/>
  <c r="G270" i="28"/>
  <c r="N269" i="28"/>
  <c r="I269" i="28"/>
  <c r="BO1044" i="19"/>
  <c r="BO1043" i="19" s="1"/>
  <c r="AD87" i="26"/>
  <c r="G218" i="28"/>
  <c r="N217" i="28"/>
  <c r="I217" i="28"/>
  <c r="G365" i="35"/>
  <c r="N364" i="35"/>
  <c r="I364" i="35"/>
  <c r="G434" i="28"/>
  <c r="N433" i="28"/>
  <c r="I433" i="28"/>
  <c r="G243" i="35"/>
  <c r="N242" i="35"/>
  <c r="I242" i="35"/>
  <c r="G191" i="28"/>
  <c r="N190" i="28"/>
  <c r="I190" i="28"/>
  <c r="G138" i="28"/>
  <c r="I137" i="28"/>
  <c r="N137" i="28"/>
  <c r="G88" i="35"/>
  <c r="I87" i="35"/>
  <c r="N87" i="35"/>
  <c r="G112" i="28"/>
  <c r="I111" i="28"/>
  <c r="N111" i="28"/>
  <c r="G461" i="28"/>
  <c r="I460" i="28"/>
  <c r="N460" i="28"/>
  <c r="G342" i="28"/>
  <c r="I341" i="28"/>
  <c r="N341" i="28"/>
  <c r="G192" i="35"/>
  <c r="N191" i="35"/>
  <c r="I191" i="35"/>
  <c r="G295" i="35"/>
  <c r="N294" i="35"/>
  <c r="I294" i="35"/>
  <c r="G411" i="35"/>
  <c r="I410" i="35"/>
  <c r="N410" i="35"/>
  <c r="AI273" i="23"/>
  <c r="AH575" i="23"/>
  <c r="AI575" i="23" s="1"/>
  <c r="R221" i="35"/>
  <c r="S221" i="35" s="1"/>
  <c r="E222" i="35"/>
  <c r="U221" i="35"/>
  <c r="AH102" i="30"/>
  <c r="AC102" i="30"/>
  <c r="AE472" i="23"/>
  <c r="AD227" i="24"/>
  <c r="AE605" i="23"/>
  <c r="AE519" i="23"/>
  <c r="Q364" i="28"/>
  <c r="J365" i="28"/>
  <c r="K365" i="28" s="1"/>
  <c r="T293" i="28"/>
  <c r="AB268" i="24"/>
  <c r="AD268" i="24" s="1"/>
  <c r="AI251" i="23"/>
  <c r="AH210" i="23"/>
  <c r="AE572" i="23"/>
  <c r="V432" i="28"/>
  <c r="O433" i="28" s="1"/>
  <c r="P433" i="28" s="1"/>
  <c r="V409" i="28"/>
  <c r="O410" i="28" s="1"/>
  <c r="P410" i="28" s="1"/>
  <c r="V506" i="28"/>
  <c r="O507" i="28" s="1"/>
  <c r="P507" i="28" s="1"/>
  <c r="R115" i="28"/>
  <c r="S115" i="28" s="1"/>
  <c r="E116" i="28"/>
  <c r="U115" i="28"/>
  <c r="AH519" i="23"/>
  <c r="AI519" i="23" s="1"/>
  <c r="AB49" i="23"/>
  <c r="AD429" i="26"/>
  <c r="Q217" i="28"/>
  <c r="AI433" i="23"/>
  <c r="AE34" i="21"/>
  <c r="AD34" i="30"/>
  <c r="AF34" i="30" s="1"/>
  <c r="AC264" i="23"/>
  <c r="AE264" i="23" s="1"/>
  <c r="AF113" i="24"/>
  <c r="AG113" i="24" s="1"/>
  <c r="R168" i="35"/>
  <c r="S168" i="35" s="1"/>
  <c r="E169" i="35"/>
  <c r="U168" i="35"/>
  <c r="R299" i="28"/>
  <c r="S299" i="28" s="1"/>
  <c r="E300" i="28"/>
  <c r="U299" i="28"/>
  <c r="AH472" i="23"/>
  <c r="AI472" i="23" s="1"/>
  <c r="R487" i="35"/>
  <c r="S487" i="35" s="1"/>
  <c r="E488" i="35"/>
  <c r="U487" i="35"/>
  <c r="AD395" i="26"/>
  <c r="AE413" i="23"/>
  <c r="V506" i="35"/>
  <c r="O507" i="35" s="1"/>
  <c r="P507" i="35" s="1"/>
  <c r="AG69" i="24"/>
  <c r="AB397" i="26"/>
  <c r="AD397" i="26" s="1"/>
  <c r="AB172" i="24"/>
  <c r="AD172" i="24" s="1"/>
  <c r="AB108" i="24"/>
  <c r="AD108" i="24" s="1"/>
  <c r="AH818" i="23"/>
  <c r="AE418" i="26"/>
  <c r="AD607" i="26"/>
  <c r="AA1197" i="26"/>
  <c r="AE669" i="23"/>
  <c r="AG439" i="24"/>
  <c r="AB300" i="24"/>
  <c r="AG300" i="24" s="1"/>
  <c r="AC687" i="23"/>
  <c r="AE687" i="23" s="1"/>
  <c r="AH561" i="23"/>
  <c r="AE117" i="23"/>
  <c r="E143" i="35"/>
  <c r="R142" i="35"/>
  <c r="S142" i="35" s="1"/>
  <c r="U142" i="35"/>
  <c r="AI555" i="23"/>
  <c r="AD171" i="24"/>
  <c r="AI704" i="23"/>
  <c r="AB110" i="26"/>
  <c r="AF171" i="24"/>
  <c r="AG171" i="24" s="1"/>
  <c r="AC334" i="23"/>
  <c r="AC333" i="23" s="1"/>
  <c r="AI595" i="23"/>
  <c r="AB418" i="26"/>
  <c r="AD418" i="26" s="1"/>
  <c r="AI500" i="23"/>
  <c r="AH334" i="23"/>
  <c r="AG333" i="23"/>
  <c r="AI640" i="23"/>
  <c r="R273" i="35"/>
  <c r="S273" i="35" s="1"/>
  <c r="E274" i="35"/>
  <c r="U273" i="35"/>
  <c r="AH645" i="23"/>
  <c r="AI645" i="23" s="1"/>
  <c r="AC494" i="23"/>
  <c r="AI494" i="23" s="1"/>
  <c r="R368" i="35"/>
  <c r="S368" i="35" s="1"/>
  <c r="E369" i="35"/>
  <c r="U368" i="35"/>
  <c r="E274" i="28"/>
  <c r="R273" i="28"/>
  <c r="S273" i="28" s="1"/>
  <c r="U273" i="28"/>
  <c r="AC664" i="23"/>
  <c r="AI664" i="23" s="1"/>
  <c r="AI96" i="23"/>
  <c r="AI434" i="23"/>
  <c r="T317" i="35"/>
  <c r="AE517" i="23"/>
  <c r="AE297" i="23"/>
  <c r="AC482" i="23"/>
  <c r="AE482" i="23" s="1"/>
  <c r="AH272" i="23"/>
  <c r="R345" i="28"/>
  <c r="S345" i="28" s="1"/>
  <c r="E346" i="28"/>
  <c r="U345" i="28"/>
  <c r="Q137" i="35"/>
  <c r="AH297" i="23"/>
  <c r="AI297" i="23" s="1"/>
  <c r="AI187" i="23"/>
  <c r="AF368" i="26"/>
  <c r="AI46" i="30"/>
  <c r="AJ46" i="30" s="1"/>
  <c r="AE362" i="23"/>
  <c r="AI139" i="23"/>
  <c r="V136" i="28"/>
  <c r="O137" i="28" s="1"/>
  <c r="P137" i="28" s="1"/>
  <c r="AH411" i="23"/>
  <c r="AI411" i="23" s="1"/>
  <c r="AI66" i="23"/>
  <c r="AH585" i="23"/>
  <c r="AI585" i="23" s="1"/>
  <c r="E92" i="35"/>
  <c r="R91" i="35"/>
  <c r="S91" i="35" s="1"/>
  <c r="U91" i="35"/>
  <c r="AB656" i="26"/>
  <c r="AF656" i="26" s="1"/>
  <c r="AI284" i="23"/>
  <c r="AA295" i="24"/>
  <c r="AI24" i="30"/>
  <c r="AJ24" i="30" s="1"/>
  <c r="AE149" i="23"/>
  <c r="AI56" i="23"/>
  <c r="L365" i="28"/>
  <c r="M365" i="28" s="1"/>
  <c r="AC627" i="23"/>
  <c r="AE627" i="23" s="1"/>
  <c r="AI14" i="23"/>
  <c r="AB392" i="24"/>
  <c r="AD392" i="24" s="1"/>
  <c r="AB92" i="24"/>
  <c r="AD92" i="24" s="1"/>
  <c r="AD347" i="26"/>
  <c r="AH571" i="23"/>
  <c r="AI571" i="23" s="1"/>
  <c r="AE114" i="23"/>
  <c r="AF311" i="26"/>
  <c r="AE671" i="26"/>
  <c r="AF671" i="26" s="1"/>
  <c r="AI516" i="23"/>
  <c r="AE556" i="23"/>
  <c r="AE573" i="23"/>
  <c r="AE445" i="23"/>
  <c r="AH629" i="23"/>
  <c r="AI629" i="23" s="1"/>
  <c r="V36" i="35"/>
  <c r="O37" i="35" s="1"/>
  <c r="P37" i="35" s="1"/>
  <c r="AI283" i="23"/>
  <c r="AC261" i="23"/>
  <c r="AI261" i="23" s="1"/>
  <c r="AE619" i="23"/>
  <c r="Q293" i="35"/>
  <c r="AD435" i="26"/>
  <c r="AI123" i="23"/>
  <c r="AC272" i="23"/>
  <c r="AE272" i="23" s="1"/>
  <c r="T36" i="28"/>
  <c r="AI816" i="23"/>
  <c r="BP1078" i="11"/>
  <c r="AF189" i="24"/>
  <c r="AC426" i="23"/>
  <c r="AE426" i="23" s="1"/>
  <c r="AD23" i="30"/>
  <c r="AJ23" i="30" s="1"/>
  <c r="AC276" i="23"/>
  <c r="AI276" i="23" s="1"/>
  <c r="AH459" i="23"/>
  <c r="BN1049" i="11"/>
  <c r="BN1044" i="11" s="1"/>
  <c r="BN1043" i="11" s="1"/>
  <c r="AI32" i="30"/>
  <c r="AH145" i="23"/>
  <c r="AI145" i="23" s="1"/>
  <c r="AE162" i="23"/>
  <c r="V60" i="35"/>
  <c r="O61" i="35" s="1"/>
  <c r="P61" i="35" s="1"/>
  <c r="AJ33" i="30"/>
  <c r="AB705" i="26"/>
  <c r="AD705" i="26" s="1"/>
  <c r="G508" i="35"/>
  <c r="N507" i="35"/>
  <c r="I507" i="35"/>
  <c r="AI445" i="23"/>
  <c r="AI141" i="23"/>
  <c r="L10" i="35"/>
  <c r="M10" i="35" s="1"/>
  <c r="Q268" i="28"/>
  <c r="AD367" i="24"/>
  <c r="AH654" i="23"/>
  <c r="AI654" i="23" s="1"/>
  <c r="R141" i="28"/>
  <c r="S141" i="28" s="1"/>
  <c r="E142" i="28"/>
  <c r="U141" i="28"/>
  <c r="AC92" i="23"/>
  <c r="AE92" i="23" s="1"/>
  <c r="AD861" i="26"/>
  <c r="AI94" i="23"/>
  <c r="G62" i="35"/>
  <c r="N61" i="35"/>
  <c r="I61" i="35"/>
  <c r="AF24" i="30"/>
  <c r="AE418" i="23"/>
  <c r="AI593" i="23"/>
  <c r="AB14" i="26"/>
  <c r="AD23" i="26"/>
  <c r="AD14" i="26" s="1"/>
  <c r="AI487" i="23"/>
  <c r="AH579" i="23"/>
  <c r="AI579" i="23" s="1"/>
  <c r="E66" i="35"/>
  <c r="R65" i="35"/>
  <c r="S65" i="35" s="1"/>
  <c r="U65" i="35"/>
  <c r="AC278" i="23"/>
  <c r="AE411" i="23"/>
  <c r="AI491" i="23"/>
  <c r="AE649" i="23"/>
  <c r="Q341" i="35"/>
  <c r="J342" i="35"/>
  <c r="K342" i="35" s="1"/>
  <c r="AH413" i="23"/>
  <c r="AI413" i="23" s="1"/>
  <c r="AH426" i="23"/>
  <c r="AF440" i="26"/>
  <c r="AD166" i="26"/>
  <c r="AE507" i="23"/>
  <c r="AE487" i="23"/>
  <c r="AI390" i="23"/>
  <c r="E199" i="35"/>
  <c r="R198" i="35"/>
  <c r="S198" i="35" s="1"/>
  <c r="U198" i="35"/>
  <c r="AH687" i="23"/>
  <c r="AC26" i="21"/>
  <c r="AE26" i="21" s="1"/>
  <c r="AB1088" i="26"/>
  <c r="AF1088" i="26" s="1"/>
  <c r="AG49" i="23"/>
  <c r="AC524" i="23"/>
  <c r="AI524" i="23" s="1"/>
  <c r="AC817" i="23"/>
  <c r="AE817" i="23" s="1"/>
  <c r="AE880" i="26"/>
  <c r="AH19" i="21"/>
  <c r="AD283" i="24"/>
  <c r="AC642" i="23"/>
  <c r="AE642" i="23" s="1"/>
  <c r="AG11" i="21"/>
  <c r="AG10" i="21" s="1"/>
  <c r="T9" i="28"/>
  <c r="T387" i="28"/>
  <c r="AE410" i="23"/>
  <c r="AC466" i="23"/>
  <c r="AE466" i="23" s="1"/>
  <c r="AH657" i="23"/>
  <c r="AH649" i="23"/>
  <c r="AI649" i="23" s="1"/>
  <c r="AC11" i="23"/>
  <c r="AI652" i="23"/>
  <c r="AB870" i="26"/>
  <c r="AD870" i="26" s="1"/>
  <c r="AB184" i="24"/>
  <c r="AG184" i="24" s="1"/>
  <c r="R414" i="28"/>
  <c r="S414" i="28" s="1"/>
  <c r="E415" i="28"/>
  <c r="U414" i="28"/>
  <c r="AF969" i="26"/>
  <c r="AI485" i="23"/>
  <c r="AE435" i="26"/>
  <c r="AF435" i="26" s="1"/>
  <c r="AC532" i="23"/>
  <c r="AD279" i="24"/>
  <c r="AH646" i="23"/>
  <c r="AI646" i="23" s="1"/>
  <c r="Y10" i="24"/>
  <c r="AD656" i="26"/>
  <c r="AE705" i="26"/>
  <c r="AF705" i="26" s="1"/>
  <c r="L62" i="28"/>
  <c r="M62" i="28" s="1"/>
  <c r="AA174" i="26"/>
  <c r="AE174" i="26" s="1"/>
  <c r="AB189" i="24"/>
  <c r="AD189" i="24" s="1"/>
  <c r="AE444" i="23"/>
  <c r="AI91" i="23"/>
  <c r="AI506" i="23"/>
  <c r="L269" i="35"/>
  <c r="M269" i="35" s="1"/>
  <c r="AB343" i="24"/>
  <c r="AD343" i="24" s="1"/>
  <c r="AG431" i="24"/>
  <c r="AE600" i="23"/>
  <c r="AE861" i="26"/>
  <c r="AF861" i="26" s="1"/>
  <c r="AC254" i="23"/>
  <c r="AI254" i="23" s="1"/>
  <c r="AH669" i="23"/>
  <c r="AI669" i="23" s="1"/>
  <c r="L342" i="35"/>
  <c r="M342" i="35"/>
  <c r="AI661" i="23"/>
  <c r="AE620" i="23"/>
  <c r="AB880" i="26"/>
  <c r="AD880" i="26" s="1"/>
  <c r="AH619" i="23"/>
  <c r="AI619" i="23" s="1"/>
  <c r="AI68" i="23"/>
  <c r="AH34" i="30"/>
  <c r="AI34" i="30" s="1"/>
  <c r="AJ34" i="30" s="1"/>
  <c r="AE575" i="23"/>
  <c r="AI627" i="23"/>
  <c r="AC120" i="23"/>
  <c r="AI120" i="23" s="1"/>
  <c r="G318" i="28"/>
  <c r="N317" i="28"/>
  <c r="I317" i="28"/>
  <c r="AH40" i="34"/>
  <c r="T459" i="28"/>
  <c r="AC11" i="21"/>
  <c r="AC10" i="21" s="1"/>
  <c r="Z226" i="24"/>
  <c r="V316" i="28"/>
  <c r="O317" i="28" s="1"/>
  <c r="P317" i="28" s="1"/>
  <c r="E172" i="28"/>
  <c r="R171" i="28"/>
  <c r="S171" i="28" s="1"/>
  <c r="U171" i="28"/>
  <c r="AI134" i="23"/>
  <c r="R464" i="35"/>
  <c r="S464" i="35" s="1"/>
  <c r="E465" i="35"/>
  <c r="U464" i="35"/>
  <c r="AH17" i="29"/>
  <c r="AH11" i="29" s="1"/>
  <c r="AH10" i="29" s="1"/>
  <c r="AG11" i="29"/>
  <c r="AG10" i="29" s="1"/>
  <c r="AB815" i="23"/>
  <c r="R512" i="28"/>
  <c r="S512" i="28" s="1"/>
  <c r="E513" i="28"/>
  <c r="U512" i="28"/>
  <c r="AG183" i="24"/>
  <c r="AC158" i="23"/>
  <c r="AI158" i="23" s="1"/>
  <c r="AE819" i="23"/>
  <c r="E116" i="35"/>
  <c r="R115" i="35"/>
  <c r="S115" i="35" s="1"/>
  <c r="U115" i="35"/>
  <c r="AG107" i="24"/>
  <c r="R439" i="28"/>
  <c r="S439" i="28" s="1"/>
  <c r="E440" i="28"/>
  <c r="U439" i="28"/>
  <c r="V482" i="35"/>
  <c r="O483" i="35" s="1"/>
  <c r="P483" i="35" s="1"/>
  <c r="G112" i="35"/>
  <c r="I111" i="35"/>
  <c r="N111" i="35"/>
  <c r="G295" i="28"/>
  <c r="N294" i="28"/>
  <c r="I294" i="28"/>
  <c r="AD1211" i="26"/>
  <c r="G389" i="28"/>
  <c r="I388" i="28"/>
  <c r="N388" i="28"/>
  <c r="G218" i="35"/>
  <c r="N217" i="35"/>
  <c r="I217" i="35"/>
  <c r="AC11" i="29"/>
  <c r="AC10" i="29" s="1"/>
  <c r="AE17" i="29"/>
  <c r="AE11" i="29" s="1"/>
  <c r="AE10" i="29" s="1"/>
  <c r="AI556" i="23"/>
  <c r="V386" i="35"/>
  <c r="O387" i="35" s="1"/>
  <c r="P387" i="35" s="1"/>
  <c r="AE533" i="23"/>
  <c r="AD32" i="30"/>
  <c r="AF32" i="30" s="1"/>
  <c r="AH505" i="23"/>
  <c r="J460" i="35"/>
  <c r="K460" i="35" s="1"/>
  <c r="L460" i="35" s="1"/>
  <c r="M460" i="35" s="1"/>
  <c r="Q459" i="35"/>
  <c r="Q61" i="28"/>
  <c r="V363" i="35"/>
  <c r="O364" i="35" s="1"/>
  <c r="P364" i="35" s="1"/>
  <c r="AI418" i="23"/>
  <c r="Q190" i="35"/>
  <c r="R370" i="28"/>
  <c r="S370" i="28" s="1"/>
  <c r="E371" i="28"/>
  <c r="U370" i="28"/>
  <c r="AB681" i="23"/>
  <c r="AC681" i="23" s="1"/>
  <c r="AH22" i="21"/>
  <c r="AF1099" i="26"/>
  <c r="AD113" i="24"/>
  <c r="AG367" i="24"/>
  <c r="G485" i="28"/>
  <c r="N484" i="28"/>
  <c r="I484" i="28"/>
  <c r="AI345" i="23"/>
  <c r="AD660" i="26"/>
  <c r="AE607" i="26"/>
  <c r="AF607" i="26" s="1"/>
  <c r="AE1211" i="26"/>
  <c r="AF1211" i="26" s="1"/>
  <c r="AI444" i="23"/>
  <c r="AE285" i="23"/>
  <c r="AF268" i="24"/>
  <c r="AG268" i="24" s="1"/>
  <c r="AH117" i="23"/>
  <c r="AI117" i="23" s="1"/>
  <c r="AE690" i="23"/>
  <c r="AF1032" i="26"/>
  <c r="V110" i="28"/>
  <c r="O111" i="28" s="1"/>
  <c r="P111" i="28" s="1"/>
  <c r="AF95" i="26"/>
  <c r="AD492" i="26"/>
  <c r="AC505" i="23"/>
  <c r="AE505" i="23" s="1"/>
  <c r="AF110" i="26"/>
  <c r="AC531" i="23"/>
  <c r="AI531" i="23" s="1"/>
  <c r="R392" i="35"/>
  <c r="S392" i="35" s="1"/>
  <c r="E393" i="35"/>
  <c r="U392" i="35"/>
  <c r="AE29" i="23"/>
  <c r="AC459" i="23"/>
  <c r="AE459" i="23" s="1"/>
  <c r="AE579" i="23"/>
  <c r="V189" i="28"/>
  <c r="O190" i="28" s="1"/>
  <c r="P190" i="28" s="1"/>
  <c r="R246" i="28"/>
  <c r="S246" i="28" s="1"/>
  <c r="E248" i="28"/>
  <c r="U246" i="28"/>
  <c r="G139" i="35"/>
  <c r="N138" i="35"/>
  <c r="I138" i="35"/>
  <c r="E224" i="28"/>
  <c r="R223" i="28"/>
  <c r="S223" i="28" s="1"/>
  <c r="U223" i="28"/>
  <c r="AA272" i="24"/>
  <c r="AF272" i="24" s="1"/>
  <c r="AG159" i="24"/>
  <c r="AC818" i="23"/>
  <c r="AE818" i="23" s="1"/>
  <c r="AG312" i="24"/>
  <c r="AI50" i="23"/>
  <c r="AI544" i="23"/>
  <c r="G411" i="28"/>
  <c r="N410" i="28"/>
  <c r="I410" i="28"/>
  <c r="AG30" i="24"/>
  <c r="AF21" i="24"/>
  <c r="AG84" i="24"/>
  <c r="G243" i="28"/>
  <c r="I242" i="28"/>
  <c r="N242" i="28"/>
  <c r="AF87" i="26"/>
  <c r="V216" i="35"/>
  <c r="O217" i="35" s="1"/>
  <c r="P217" i="35" s="1"/>
  <c r="AE660" i="26"/>
  <c r="AF660" i="26" s="1"/>
  <c r="AH642" i="23"/>
  <c r="AI642" i="23" s="1"/>
  <c r="R511" i="35"/>
  <c r="S511" i="35" s="1"/>
  <c r="E512" i="35"/>
  <c r="U511" i="35"/>
  <c r="AE609" i="26"/>
  <c r="T483" i="28"/>
  <c r="AH410" i="23"/>
  <c r="AI410" i="23" s="1"/>
  <c r="AF628" i="26"/>
  <c r="V110" i="35"/>
  <c r="O111" i="35" s="1"/>
  <c r="P111" i="35" s="1"/>
  <c r="AI450" i="23"/>
  <c r="AB609" i="26"/>
  <c r="AD609" i="26" s="1"/>
  <c r="AC372" i="23"/>
  <c r="AI292" i="23"/>
  <c r="AB736" i="26"/>
  <c r="AF736" i="26" s="1"/>
  <c r="AE651" i="23"/>
  <c r="AI267" i="23"/>
  <c r="AE429" i="26"/>
  <c r="AF429" i="26" s="1"/>
  <c r="AB107" i="26"/>
  <c r="V241" i="35"/>
  <c r="O242" i="35" s="1"/>
  <c r="P242" i="35" s="1"/>
  <c r="BP1049" i="11"/>
  <c r="BP1044" i="11" s="1"/>
  <c r="BP1043" i="11" s="1"/>
  <c r="AB689" i="23"/>
  <c r="AB330" i="26"/>
  <c r="AD330" i="26" s="1"/>
  <c r="AB478" i="26"/>
  <c r="AF478" i="26" s="1"/>
  <c r="L164" i="28"/>
  <c r="M164" i="28" s="1"/>
  <c r="AB118" i="26"/>
  <c r="AD118" i="26" s="1"/>
  <c r="AH92" i="23"/>
  <c r="AI92" i="23" s="1"/>
  <c r="L87" i="28"/>
  <c r="M87" i="28" s="1"/>
  <c r="AB11" i="21"/>
  <c r="AB10" i="21" s="1"/>
  <c r="AF171" i="26"/>
  <c r="AF647" i="26"/>
  <c r="AB312" i="26"/>
  <c r="AF312" i="26" s="1"/>
  <c r="AI504" i="23"/>
  <c r="AH819" i="23"/>
  <c r="AI819" i="23" s="1"/>
  <c r="AI110" i="23"/>
  <c r="AI259" i="23"/>
  <c r="AD107" i="26"/>
  <c r="AD110" i="26"/>
  <c r="AE1200" i="26"/>
  <c r="AG123" i="24"/>
  <c r="AF330" i="26"/>
  <c r="Q163" i="28"/>
  <c r="AE531" i="23"/>
  <c r="AI409" i="23"/>
  <c r="AI11" i="23"/>
  <c r="G165" i="35"/>
  <c r="I164" i="35"/>
  <c r="N164" i="35"/>
  <c r="AG315" i="24"/>
  <c r="AE494" i="23"/>
  <c r="AE415" i="23"/>
  <c r="AG392" i="24"/>
  <c r="AE19" i="21"/>
  <c r="AE11" i="21" s="1"/>
  <c r="AE10" i="21" s="1"/>
  <c r="Q86" i="28"/>
  <c r="AI28" i="23"/>
  <c r="AH27" i="23"/>
  <c r="AB984" i="26"/>
  <c r="AD984" i="26" s="1"/>
  <c r="AB295" i="24"/>
  <c r="G508" i="28"/>
  <c r="I507" i="28"/>
  <c r="N507" i="28"/>
  <c r="Q433" i="35"/>
  <c r="J434" i="35"/>
  <c r="K434" i="35" s="1"/>
  <c r="AI537" i="23"/>
  <c r="AH264" i="23"/>
  <c r="AI264" i="23" s="1"/>
  <c r="Z10" i="24"/>
  <c r="Q163" i="35"/>
  <c r="AE984" i="26"/>
  <c r="E466" i="28"/>
  <c r="R465" i="28"/>
  <c r="S465" i="28" s="1"/>
  <c r="U465" i="28"/>
  <c r="AG227" i="24"/>
  <c r="AI703" i="23"/>
  <c r="AE629" i="23"/>
  <c r="AH605" i="23"/>
  <c r="AI605" i="23" s="1"/>
  <c r="AI397" i="23"/>
  <c r="AI679" i="23"/>
  <c r="AE492" i="26"/>
  <c r="AF492" i="26" s="1"/>
  <c r="AI670" i="23"/>
  <c r="AG389" i="24"/>
  <c r="V340" i="28"/>
  <c r="O341" i="28" s="1"/>
  <c r="P341" i="28" s="1"/>
  <c r="AH14" i="26"/>
  <c r="AA408" i="24"/>
  <c r="AI373" i="23"/>
  <c r="AF23" i="30"/>
  <c r="AH153" i="23"/>
  <c r="AI153" i="23" s="1"/>
  <c r="V241" i="28"/>
  <c r="O242" i="28" s="1"/>
  <c r="P242" i="28" s="1"/>
  <c r="AI507" i="23"/>
  <c r="G484" i="35"/>
  <c r="I483" i="35"/>
  <c r="N483" i="35"/>
  <c r="G388" i="35"/>
  <c r="I387" i="35"/>
  <c r="N387" i="35"/>
  <c r="AE123" i="23"/>
  <c r="BM1044" i="19"/>
  <c r="BM1043" i="19" s="1"/>
  <c r="AE382" i="23"/>
  <c r="Q268" i="35"/>
  <c r="AB1197" i="26"/>
  <c r="AD95" i="26"/>
  <c r="AI234" i="23"/>
  <c r="E92" i="28"/>
  <c r="R91" i="28"/>
  <c r="S91" i="28" s="1"/>
  <c r="U91" i="28"/>
  <c r="R67" i="28"/>
  <c r="S67" i="28" s="1"/>
  <c r="E68" i="28"/>
  <c r="U67" i="28"/>
  <c r="AI685" i="23"/>
  <c r="AB164" i="24"/>
  <c r="AD164" i="24" s="1"/>
  <c r="AJ30" i="30"/>
  <c r="AE471" i="23"/>
  <c r="AH16" i="30"/>
  <c r="AD16" i="30"/>
  <c r="AF16" i="30" s="1"/>
  <c r="AA371" i="24"/>
  <c r="AF371" i="24" s="1"/>
  <c r="AI127" i="23"/>
  <c r="AH533" i="23"/>
  <c r="AI533" i="23" s="1"/>
  <c r="AH382" i="23"/>
  <c r="AI382" i="23" s="1"/>
  <c r="E490" i="28"/>
  <c r="R489" i="28"/>
  <c r="S489" i="28" s="1"/>
  <c r="U489" i="28"/>
  <c r="AA49" i="26"/>
  <c r="AH406" i="23"/>
  <c r="AI406" i="23" s="1"/>
  <c r="AI57" i="23"/>
  <c r="AA11" i="34"/>
  <c r="AA10" i="34" s="1"/>
  <c r="AB58" i="34"/>
  <c r="AB11" i="34" s="1"/>
  <c r="AB10" i="34" s="1"/>
  <c r="AB599" i="26"/>
  <c r="AB538" i="26" s="1"/>
  <c r="AE599" i="26"/>
  <c r="AI52" i="23"/>
  <c r="AC136" i="23"/>
  <c r="AE136" i="23" s="1"/>
  <c r="AA340" i="23"/>
  <c r="AF563" i="26"/>
  <c r="AH482" i="23"/>
  <c r="R248" i="35"/>
  <c r="S248" i="35" s="1"/>
  <c r="E249" i="35"/>
  <c r="U248" i="35"/>
  <c r="AE62" i="23"/>
  <c r="AE508" i="23"/>
  <c r="AI509" i="23"/>
  <c r="V409" i="35"/>
  <c r="O410" i="35" s="1"/>
  <c r="P410" i="35" s="1"/>
  <c r="AE28" i="23"/>
  <c r="AC561" i="23"/>
  <c r="AE561" i="23" s="1"/>
  <c r="AG681" i="23"/>
  <c r="AH681" i="23" s="1"/>
  <c r="AE220" i="26"/>
  <c r="AF220" i="26" s="1"/>
  <c r="AD220" i="26"/>
  <c r="AH372" i="23"/>
  <c r="AI372" i="23" s="1"/>
  <c r="AH48" i="21"/>
  <c r="AE158" i="23"/>
  <c r="AC657" i="23"/>
  <c r="AE657" i="23" s="1"/>
  <c r="AI55" i="23"/>
  <c r="AH362" i="23"/>
  <c r="AI362" i="23" s="1"/>
  <c r="R321" i="28"/>
  <c r="S321" i="28" s="1"/>
  <c r="E322" i="28"/>
  <c r="U321" i="28"/>
  <c r="AH415" i="23"/>
  <c r="AI415" i="23" s="1"/>
  <c r="AA254" i="24"/>
  <c r="AA226" i="24" s="1"/>
  <c r="AA10" i="24" s="1"/>
  <c r="R196" i="28"/>
  <c r="S196" i="28" s="1"/>
  <c r="E198" i="28"/>
  <c r="U196" i="28"/>
  <c r="E197" i="28"/>
  <c r="Q86" i="35"/>
  <c r="AD184" i="24"/>
  <c r="AE145" i="23"/>
  <c r="AE153" i="23"/>
  <c r="AG260" i="24"/>
  <c r="AH285" i="23"/>
  <c r="AI285" i="23" s="1"/>
  <c r="AC210" i="23"/>
  <c r="AE210" i="23" s="1"/>
  <c r="AI112" i="23"/>
  <c r="AB74" i="24"/>
  <c r="AG74" i="24" s="1"/>
  <c r="AH162" i="23"/>
  <c r="AI162" i="23" s="1"/>
  <c r="AA538" i="26"/>
  <c r="L37" i="35"/>
  <c r="M37" i="35" s="1"/>
  <c r="AB271" i="24"/>
  <c r="AG271" i="24" s="1"/>
  <c r="AE397" i="26"/>
  <c r="AF397" i="26" s="1"/>
  <c r="L434" i="35"/>
  <c r="M434" i="35" s="1"/>
  <c r="AI466" i="23" l="1"/>
  <c r="AC27" i="23"/>
  <c r="AI482" i="23"/>
  <c r="AI278" i="23"/>
  <c r="AE27" i="23"/>
  <c r="AE334" i="23"/>
  <c r="AE333" i="23" s="1"/>
  <c r="AI532" i="23"/>
  <c r="AI280" i="23"/>
  <c r="AI681" i="23"/>
  <c r="AI687" i="23"/>
  <c r="AI426" i="23"/>
  <c r="AE120" i="23"/>
  <c r="AI27" i="23"/>
  <c r="I10" i="28"/>
  <c r="G11" i="28"/>
  <c r="L11" i="28" s="1"/>
  <c r="M11" i="28" s="1"/>
  <c r="N10" i="28"/>
  <c r="AD271" i="24"/>
  <c r="AB340" i="23"/>
  <c r="AB8" i="23" s="1"/>
  <c r="AD1197" i="26"/>
  <c r="AB174" i="26"/>
  <c r="AD174" i="26" s="1"/>
  <c r="AI102" i="30"/>
  <c r="R415" i="35"/>
  <c r="S415" i="35" s="1"/>
  <c r="E416" i="35"/>
  <c r="U415" i="35"/>
  <c r="AB274" i="24"/>
  <c r="AD274" i="24" s="1"/>
  <c r="AF673" i="26"/>
  <c r="R347" i="35"/>
  <c r="S347" i="35" s="1"/>
  <c r="E348" i="35"/>
  <c r="U347" i="35"/>
  <c r="AG145" i="24"/>
  <c r="AB206" i="26"/>
  <c r="AD206" i="26" s="1"/>
  <c r="AD324" i="24"/>
  <c r="E324" i="35"/>
  <c r="R323" i="35"/>
  <c r="S323" i="35" s="1"/>
  <c r="U323" i="35"/>
  <c r="AF20" i="26"/>
  <c r="AF14" i="26" s="1"/>
  <c r="AH68" i="34"/>
  <c r="AG247" i="24"/>
  <c r="AB49" i="26"/>
  <c r="U298" i="35"/>
  <c r="E299" i="35"/>
  <c r="R298" i="35"/>
  <c r="S298" i="35" s="1"/>
  <c r="AG26" i="34"/>
  <c r="AH26" i="34" s="1"/>
  <c r="AE26" i="34"/>
  <c r="AF297" i="26"/>
  <c r="L38" i="28"/>
  <c r="M38" i="28" s="1"/>
  <c r="AD295" i="24"/>
  <c r="R439" i="35"/>
  <c r="S439" i="35" s="1"/>
  <c r="E440" i="35"/>
  <c r="U439" i="35"/>
  <c r="AC15" i="34"/>
  <c r="AE15" i="34" s="1"/>
  <c r="AF175" i="26"/>
  <c r="AF93" i="26"/>
  <c r="AD74" i="24"/>
  <c r="AD312" i="26"/>
  <c r="AI505" i="23"/>
  <c r="AD300" i="24"/>
  <c r="U392" i="28"/>
  <c r="E393" i="28"/>
  <c r="R392" i="28"/>
  <c r="S392" i="28" s="1"/>
  <c r="AD1069" i="26"/>
  <c r="AE625" i="26"/>
  <c r="AF625" i="26" s="1"/>
  <c r="AG125" i="24"/>
  <c r="G435" i="35"/>
  <c r="N434" i="35"/>
  <c r="I434" i="35"/>
  <c r="AF174" i="26"/>
  <c r="AE49" i="26"/>
  <c r="G461" i="35"/>
  <c r="N460" i="35"/>
  <c r="I460" i="35"/>
  <c r="G63" i="28"/>
  <c r="N62" i="28"/>
  <c r="I62" i="28"/>
  <c r="G165" i="28"/>
  <c r="N164" i="28"/>
  <c r="I164" i="28"/>
  <c r="G270" i="35"/>
  <c r="N269" i="35"/>
  <c r="I269" i="35"/>
  <c r="AD21" i="24"/>
  <c r="AE815" i="23"/>
  <c r="G38" i="35"/>
  <c r="I37" i="35"/>
  <c r="N37" i="35"/>
  <c r="G11" i="35"/>
  <c r="N10" i="35"/>
  <c r="I10" i="35"/>
  <c r="Q10" i="35"/>
  <c r="T10" i="35" s="1"/>
  <c r="AJ340" i="23"/>
  <c r="AF599" i="26"/>
  <c r="AI16" i="30"/>
  <c r="T268" i="35"/>
  <c r="Q242" i="28"/>
  <c r="T433" i="35"/>
  <c r="T163" i="28"/>
  <c r="AF609" i="26"/>
  <c r="R512" i="35"/>
  <c r="S512" i="35" s="1"/>
  <c r="E513" i="35"/>
  <c r="U512" i="35"/>
  <c r="L139" i="35"/>
  <c r="M139" i="35" s="1"/>
  <c r="E249" i="28"/>
  <c r="R248" i="28"/>
  <c r="S248" i="28" s="1"/>
  <c r="U248" i="28"/>
  <c r="Q190" i="28"/>
  <c r="R371" i="28"/>
  <c r="S371" i="28" s="1"/>
  <c r="E372" i="28"/>
  <c r="U371" i="28"/>
  <c r="AD736" i="26"/>
  <c r="J484" i="35"/>
  <c r="K484" i="35" s="1"/>
  <c r="Q483" i="35"/>
  <c r="R116" i="35"/>
  <c r="S116" i="35" s="1"/>
  <c r="E117" i="35"/>
  <c r="U116" i="35"/>
  <c r="Q317" i="28"/>
  <c r="R415" i="28"/>
  <c r="S415" i="28" s="1"/>
  <c r="E416" i="28"/>
  <c r="U415" i="28"/>
  <c r="AE538" i="26"/>
  <c r="AH538" i="26" s="1"/>
  <c r="AB272" i="24"/>
  <c r="AG272" i="24" s="1"/>
  <c r="AE372" i="23"/>
  <c r="AE524" i="23"/>
  <c r="AB371" i="24"/>
  <c r="AG371" i="24" s="1"/>
  <c r="AE276" i="23"/>
  <c r="AG92" i="24"/>
  <c r="V317" i="35"/>
  <c r="O318" i="35" s="1"/>
  <c r="P318" i="35" s="1"/>
  <c r="R274" i="28"/>
  <c r="S274" i="28" s="1"/>
  <c r="E275" i="28"/>
  <c r="U274" i="28"/>
  <c r="E370" i="35"/>
  <c r="R369" i="35"/>
  <c r="S369" i="35" s="1"/>
  <c r="U369" i="35"/>
  <c r="AF295" i="24"/>
  <c r="AG295" i="24" s="1"/>
  <c r="T364" i="28"/>
  <c r="AD102" i="30"/>
  <c r="AF102" i="30"/>
  <c r="AG108" i="24"/>
  <c r="AG343" i="24"/>
  <c r="AF870" i="26"/>
  <c r="L88" i="35"/>
  <c r="M88" i="35" s="1"/>
  <c r="L138" i="28"/>
  <c r="M138" i="28" s="1"/>
  <c r="M191" i="28"/>
  <c r="L191" i="28"/>
  <c r="AE681" i="23"/>
  <c r="AH26" i="21"/>
  <c r="AH11" i="21" s="1"/>
  <c r="AH10" i="21" s="1"/>
  <c r="AA10" i="26"/>
  <c r="AA8" i="23"/>
  <c r="R68" i="28"/>
  <c r="S68" i="28" s="1"/>
  <c r="E69" i="28"/>
  <c r="U68" i="28"/>
  <c r="AF408" i="24"/>
  <c r="J342" i="28"/>
  <c r="K342" i="28" s="1"/>
  <c r="L342" i="28" s="1"/>
  <c r="M342" i="28" s="1"/>
  <c r="Q341" i="28"/>
  <c r="T163" i="35"/>
  <c r="T86" i="28"/>
  <c r="R224" i="28"/>
  <c r="S224" i="28" s="1"/>
  <c r="E225" i="28"/>
  <c r="U224" i="28"/>
  <c r="AF254" i="24"/>
  <c r="Q111" i="28"/>
  <c r="T61" i="28"/>
  <c r="J388" i="35"/>
  <c r="K388" i="35" s="1"/>
  <c r="Q387" i="35"/>
  <c r="E441" i="28"/>
  <c r="R440" i="28"/>
  <c r="S440" i="28" s="1"/>
  <c r="U440" i="28"/>
  <c r="AH689" i="23"/>
  <c r="AH340" i="23" s="1"/>
  <c r="R513" i="28"/>
  <c r="S513" i="28" s="1"/>
  <c r="E514" i="28"/>
  <c r="U513" i="28"/>
  <c r="E466" i="35"/>
  <c r="R465" i="35"/>
  <c r="S465" i="35" s="1"/>
  <c r="U465" i="35"/>
  <c r="G343" i="35"/>
  <c r="N342" i="35"/>
  <c r="I342" i="35"/>
  <c r="V9" i="28"/>
  <c r="O10" i="28" s="1"/>
  <c r="P10" i="28" s="1"/>
  <c r="AF880" i="26"/>
  <c r="AI459" i="23"/>
  <c r="AI817" i="23"/>
  <c r="Q37" i="35"/>
  <c r="T37" i="35" s="1"/>
  <c r="V37" i="35" s="1"/>
  <c r="O38" i="35" s="1"/>
  <c r="P38" i="35" s="1"/>
  <c r="T137" i="35"/>
  <c r="R346" i="28"/>
  <c r="S346" i="28" s="1"/>
  <c r="E347" i="28"/>
  <c r="U346" i="28"/>
  <c r="AD478" i="26"/>
  <c r="AD49" i="26" s="1"/>
  <c r="E144" i="35"/>
  <c r="R143" i="35"/>
  <c r="S143" i="35" s="1"/>
  <c r="U143" i="35"/>
  <c r="AI818" i="23"/>
  <c r="AI815" i="23" s="1"/>
  <c r="E301" i="28"/>
  <c r="R300" i="28"/>
  <c r="S300" i="28" s="1"/>
  <c r="U300" i="28"/>
  <c r="Q507" i="28"/>
  <c r="J508" i="28"/>
  <c r="K508" i="28" s="1"/>
  <c r="Q433" i="28"/>
  <c r="J434" i="28"/>
  <c r="K434" i="28" s="1"/>
  <c r="L434" i="28" s="1"/>
  <c r="M434" i="28" s="1"/>
  <c r="AJ102" i="30"/>
  <c r="E223" i="35"/>
  <c r="R222" i="35"/>
  <c r="S222" i="35" s="1"/>
  <c r="U222" i="35"/>
  <c r="AF107" i="26"/>
  <c r="AE532" i="23"/>
  <c r="AD1088" i="26"/>
  <c r="L243" i="35"/>
  <c r="M243" i="35" s="1"/>
  <c r="AI136" i="23"/>
  <c r="E250" i="35"/>
  <c r="R249" i="35"/>
  <c r="S249" i="35" s="1"/>
  <c r="U249" i="35"/>
  <c r="R322" i="28"/>
  <c r="S322" i="28" s="1"/>
  <c r="E323" i="28"/>
  <c r="U322" i="28"/>
  <c r="Q410" i="35"/>
  <c r="J411" i="35"/>
  <c r="K411" i="35" s="1"/>
  <c r="L411" i="35" s="1"/>
  <c r="M411" i="35" s="1"/>
  <c r="R490" i="28"/>
  <c r="S490" i="28" s="1"/>
  <c r="E491" i="28"/>
  <c r="U490" i="28"/>
  <c r="L484" i="35"/>
  <c r="M484" i="35" s="1"/>
  <c r="R466" i="28"/>
  <c r="S466" i="28" s="1"/>
  <c r="E467" i="28"/>
  <c r="U466" i="28"/>
  <c r="L165" i="35"/>
  <c r="M165" i="35" s="1"/>
  <c r="Q111" i="35"/>
  <c r="Q217" i="35"/>
  <c r="T190" i="35"/>
  <c r="L112" i="35"/>
  <c r="M112" i="35" s="1"/>
  <c r="V459" i="28"/>
  <c r="O460" i="28" s="1"/>
  <c r="P460" i="28" s="1"/>
  <c r="AB21" i="24"/>
  <c r="AG58" i="34"/>
  <c r="AD272" i="24"/>
  <c r="T341" i="35"/>
  <c r="AE278" i="23"/>
  <c r="AB10" i="26"/>
  <c r="L62" i="35"/>
  <c r="M62" i="35" s="1"/>
  <c r="R142" i="28"/>
  <c r="S142" i="28" s="1"/>
  <c r="E143" i="28"/>
  <c r="U142" i="28"/>
  <c r="AB408" i="24"/>
  <c r="AD408" i="24" s="1"/>
  <c r="AJ32" i="30"/>
  <c r="AH815" i="23"/>
  <c r="V36" i="28"/>
  <c r="O37" i="28" s="1"/>
  <c r="P37" i="28" s="1"/>
  <c r="R488" i="35"/>
  <c r="S488" i="35" s="1"/>
  <c r="E489" i="35"/>
  <c r="U488" i="35"/>
  <c r="R169" i="35"/>
  <c r="S169" i="35" s="1"/>
  <c r="E170" i="35"/>
  <c r="U169" i="35"/>
  <c r="AF118" i="26"/>
  <c r="T217" i="28"/>
  <c r="R116" i="28"/>
  <c r="S116" i="28" s="1"/>
  <c r="E117" i="28"/>
  <c r="U116" i="28"/>
  <c r="AE664" i="23"/>
  <c r="AE254" i="23"/>
  <c r="AG172" i="24"/>
  <c r="L218" i="28"/>
  <c r="M218" i="28" s="1"/>
  <c r="AD599" i="26"/>
  <c r="AD538" i="26" s="1"/>
  <c r="T86" i="35"/>
  <c r="E199" i="28"/>
  <c r="R198" i="28"/>
  <c r="S198" i="28" s="1"/>
  <c r="U198" i="28"/>
  <c r="R92" i="28"/>
  <c r="S92" i="28" s="1"/>
  <c r="E93" i="28"/>
  <c r="U92" i="28"/>
  <c r="L388" i="35"/>
  <c r="M388" i="35" s="1"/>
  <c r="AG164" i="24"/>
  <c r="AF984" i="26"/>
  <c r="AC49" i="23"/>
  <c r="L508" i="28"/>
  <c r="M508" i="28" s="1"/>
  <c r="AF1200" i="26"/>
  <c r="AF1197" i="26" s="1"/>
  <c r="AE1197" i="26"/>
  <c r="AH1197" i="26" s="1"/>
  <c r="G88" i="28"/>
  <c r="I87" i="28"/>
  <c r="N87" i="28"/>
  <c r="Q242" i="35"/>
  <c r="V483" i="28"/>
  <c r="O484" i="28" s="1"/>
  <c r="P484" i="28" s="1"/>
  <c r="L243" i="28"/>
  <c r="M243" i="28" s="1"/>
  <c r="AH49" i="23"/>
  <c r="AC689" i="23"/>
  <c r="AC340" i="23" s="1"/>
  <c r="E394" i="35"/>
  <c r="R393" i="35"/>
  <c r="S393" i="35" s="1"/>
  <c r="U393" i="35"/>
  <c r="AD371" i="24"/>
  <c r="Q364" i="35"/>
  <c r="J365" i="35"/>
  <c r="K365" i="35" s="1"/>
  <c r="T459" i="35"/>
  <c r="L218" i="35"/>
  <c r="M218" i="35"/>
  <c r="E173" i="28"/>
  <c r="R172" i="28"/>
  <c r="S172" i="28" s="1"/>
  <c r="U172" i="28"/>
  <c r="AB254" i="24"/>
  <c r="AB226" i="24" s="1"/>
  <c r="L318" i="28"/>
  <c r="M318" i="28" s="1"/>
  <c r="AI657" i="23"/>
  <c r="V387" i="28"/>
  <c r="O388" i="28" s="1"/>
  <c r="P388" i="28" s="1"/>
  <c r="AC815" i="23"/>
  <c r="E200" i="35"/>
  <c r="R199" i="35"/>
  <c r="S199" i="35" s="1"/>
  <c r="U199" i="35"/>
  <c r="R66" i="35"/>
  <c r="S66" i="35" s="1"/>
  <c r="E67" i="35"/>
  <c r="U66" i="35"/>
  <c r="T268" i="28"/>
  <c r="Q61" i="35"/>
  <c r="AG340" i="23"/>
  <c r="AG8" i="23" s="1"/>
  <c r="AG189" i="24"/>
  <c r="AG21" i="24" s="1"/>
  <c r="T293" i="35"/>
  <c r="AE261" i="23"/>
  <c r="G366" i="28"/>
  <c r="N365" i="28"/>
  <c r="I365" i="28"/>
  <c r="E93" i="35"/>
  <c r="R92" i="35"/>
  <c r="S92" i="35" s="1"/>
  <c r="U92" i="35"/>
  <c r="Q137" i="28"/>
  <c r="AI272" i="23"/>
  <c r="E275" i="35"/>
  <c r="R274" i="35"/>
  <c r="S274" i="35" s="1"/>
  <c r="U274" i="35"/>
  <c r="AI334" i="23"/>
  <c r="AI333" i="23" s="1"/>
  <c r="AH333" i="23"/>
  <c r="AI561" i="23"/>
  <c r="AF418" i="26"/>
  <c r="J508" i="35"/>
  <c r="K508" i="35" s="1"/>
  <c r="L508" i="35" s="1"/>
  <c r="M508" i="35" s="1"/>
  <c r="Q507" i="35"/>
  <c r="J411" i="28"/>
  <c r="K411" i="28" s="1"/>
  <c r="L411" i="28" s="1"/>
  <c r="M411" i="28" s="1"/>
  <c r="Q410" i="28"/>
  <c r="AI210" i="23"/>
  <c r="V293" i="28"/>
  <c r="O294" i="28" s="1"/>
  <c r="P294" i="28" s="1"/>
  <c r="L112" i="28"/>
  <c r="M112" i="28"/>
  <c r="L365" i="35"/>
  <c r="M365" i="35" s="1"/>
  <c r="AC58" i="34"/>
  <c r="AH8" i="23" l="1"/>
  <c r="N38" i="28"/>
  <c r="G39" i="28"/>
  <c r="I38" i="28"/>
  <c r="AD254" i="24"/>
  <c r="AI49" i="23"/>
  <c r="R416" i="35"/>
  <c r="S416" i="35" s="1"/>
  <c r="E417" i="35"/>
  <c r="U416" i="35"/>
  <c r="AF206" i="26"/>
  <c r="AF49" i="26" s="1"/>
  <c r="AE49" i="23"/>
  <c r="AD226" i="24"/>
  <c r="E441" i="35"/>
  <c r="U440" i="35"/>
  <c r="R440" i="35"/>
  <c r="S440" i="35" s="1"/>
  <c r="AD10" i="26"/>
  <c r="U393" i="28"/>
  <c r="E394" i="28"/>
  <c r="R393" i="28"/>
  <c r="S393" i="28" s="1"/>
  <c r="U299" i="35"/>
  <c r="E300" i="35"/>
  <c r="R299" i="35"/>
  <c r="S299" i="35" s="1"/>
  <c r="E325" i="35"/>
  <c r="U324" i="35"/>
  <c r="R324" i="35"/>
  <c r="S324" i="35" s="1"/>
  <c r="I11" i="28"/>
  <c r="N11" i="28"/>
  <c r="G12" i="28"/>
  <c r="AH15" i="34"/>
  <c r="E349" i="35"/>
  <c r="U348" i="35"/>
  <c r="R348" i="35"/>
  <c r="S348" i="35" s="1"/>
  <c r="AG274" i="24"/>
  <c r="G412" i="28"/>
  <c r="N411" i="28"/>
  <c r="I411" i="28"/>
  <c r="G435" i="28"/>
  <c r="N434" i="28"/>
  <c r="I434" i="28"/>
  <c r="AC8" i="23"/>
  <c r="G219" i="28"/>
  <c r="N218" i="28"/>
  <c r="I218" i="28"/>
  <c r="G366" i="35"/>
  <c r="N365" i="35"/>
  <c r="I365" i="35"/>
  <c r="G509" i="35"/>
  <c r="N508" i="35"/>
  <c r="I508" i="35"/>
  <c r="G244" i="28"/>
  <c r="N243" i="28"/>
  <c r="I243" i="28"/>
  <c r="G412" i="35"/>
  <c r="N411" i="35"/>
  <c r="I411" i="35"/>
  <c r="G139" i="28"/>
  <c r="N138" i="28"/>
  <c r="I138" i="28"/>
  <c r="G343" i="28"/>
  <c r="N342" i="28"/>
  <c r="I342" i="28"/>
  <c r="G140" i="35"/>
  <c r="I139" i="35"/>
  <c r="N139" i="35"/>
  <c r="G389" i="35"/>
  <c r="I388" i="35"/>
  <c r="N388" i="35"/>
  <c r="G63" i="35"/>
  <c r="N62" i="35"/>
  <c r="I62" i="35"/>
  <c r="G244" i="35"/>
  <c r="I243" i="35"/>
  <c r="N243" i="35"/>
  <c r="T507" i="35"/>
  <c r="J295" i="28"/>
  <c r="K295" i="28" s="1"/>
  <c r="L295" i="28" s="1"/>
  <c r="M295" i="28" s="1"/>
  <c r="Q294" i="28"/>
  <c r="V86" i="35"/>
  <c r="O87" i="35" s="1"/>
  <c r="P87" i="35" s="1"/>
  <c r="V217" i="28"/>
  <c r="O218" i="28" s="1"/>
  <c r="P218" i="28" s="1"/>
  <c r="Q37" i="28"/>
  <c r="E144" i="28"/>
  <c r="R143" i="28"/>
  <c r="S143" i="28" s="1"/>
  <c r="U143" i="28"/>
  <c r="Q460" i="28"/>
  <c r="J461" i="28"/>
  <c r="K461" i="28" s="1"/>
  <c r="L461" i="28" s="1"/>
  <c r="M461" i="28" s="1"/>
  <c r="G113" i="35"/>
  <c r="N112" i="35"/>
  <c r="I112" i="35"/>
  <c r="T111" i="35"/>
  <c r="G485" i="35"/>
  <c r="I484" i="35"/>
  <c r="N484" i="35"/>
  <c r="T387" i="35"/>
  <c r="AE689" i="23"/>
  <c r="AE340" i="23" s="1"/>
  <c r="AE8" i="23" s="1"/>
  <c r="T341" i="28"/>
  <c r="G192" i="28"/>
  <c r="I191" i="28"/>
  <c r="N191" i="28"/>
  <c r="G89" i="35"/>
  <c r="I88" i="35"/>
  <c r="N88" i="35"/>
  <c r="E417" i="28"/>
  <c r="R416" i="28"/>
  <c r="S416" i="28" s="1"/>
  <c r="U416" i="28"/>
  <c r="T317" i="28"/>
  <c r="T483" i="35"/>
  <c r="V10" i="35"/>
  <c r="O11" i="35" s="1"/>
  <c r="P11" i="35" s="1"/>
  <c r="AH49" i="26"/>
  <c r="AE10" i="26"/>
  <c r="AI11" i="26" s="1"/>
  <c r="AI10" i="26" s="1"/>
  <c r="AK10" i="26" s="1"/>
  <c r="G219" i="35"/>
  <c r="N218" i="35"/>
  <c r="I218" i="35"/>
  <c r="R93" i="35"/>
  <c r="S93" i="35" s="1"/>
  <c r="E94" i="35"/>
  <c r="U93" i="35"/>
  <c r="L88" i="28"/>
  <c r="M88" i="28"/>
  <c r="G509" i="28"/>
  <c r="N508" i="28"/>
  <c r="I508" i="28"/>
  <c r="E118" i="28"/>
  <c r="R117" i="28"/>
  <c r="S117" i="28" s="1"/>
  <c r="U117" i="28"/>
  <c r="E171" i="35"/>
  <c r="R170" i="35"/>
  <c r="S170" i="35" s="1"/>
  <c r="U170" i="35"/>
  <c r="AH58" i="34"/>
  <c r="AH11" i="34" s="1"/>
  <c r="AH10" i="34" s="1"/>
  <c r="AG11" i="34"/>
  <c r="AG10" i="34" s="1"/>
  <c r="R491" i="28"/>
  <c r="S491" i="28" s="1"/>
  <c r="E492" i="28"/>
  <c r="U491" i="28"/>
  <c r="T410" i="35"/>
  <c r="E324" i="28"/>
  <c r="R323" i="28"/>
  <c r="S323" i="28" s="1"/>
  <c r="U323" i="28"/>
  <c r="R144" i="35"/>
  <c r="S144" i="35" s="1"/>
  <c r="E145" i="35"/>
  <c r="U144" i="35"/>
  <c r="V137" i="35"/>
  <c r="O138" i="35" s="1"/>
  <c r="P138" i="35" s="1"/>
  <c r="Q10" i="28"/>
  <c r="AI689" i="23"/>
  <c r="AI340" i="23" s="1"/>
  <c r="AI8" i="23" s="1"/>
  <c r="T111" i="28"/>
  <c r="V163" i="35"/>
  <c r="O164" i="35" s="1"/>
  <c r="P164" i="35" s="1"/>
  <c r="E371" i="35"/>
  <c r="R370" i="35"/>
  <c r="S370" i="35" s="1"/>
  <c r="U370" i="35"/>
  <c r="R275" i="28"/>
  <c r="S275" i="28" s="1"/>
  <c r="E276" i="28"/>
  <c r="U275" i="28"/>
  <c r="R117" i="35"/>
  <c r="S117" i="35" s="1"/>
  <c r="E118" i="35"/>
  <c r="U117" i="35"/>
  <c r="T190" i="28"/>
  <c r="E514" i="35"/>
  <c r="U513" i="35"/>
  <c r="R513" i="35"/>
  <c r="S513" i="35" s="1"/>
  <c r="V163" i="28"/>
  <c r="O164" i="28" s="1"/>
  <c r="P164" i="28" s="1"/>
  <c r="T242" i="28"/>
  <c r="AJ16" i="30"/>
  <c r="L38" i="35"/>
  <c r="M38" i="35" s="1"/>
  <c r="L63" i="28"/>
  <c r="M63" i="28" s="1"/>
  <c r="V293" i="35"/>
  <c r="O294" i="35" s="1"/>
  <c r="P294" i="35" s="1"/>
  <c r="G319" i="28"/>
  <c r="I318" i="28"/>
  <c r="N318" i="28"/>
  <c r="V459" i="35"/>
  <c r="O460" i="35" s="1"/>
  <c r="P460" i="35" s="1"/>
  <c r="Q484" i="28"/>
  <c r="J485" i="28"/>
  <c r="K485" i="28" s="1"/>
  <c r="L485" i="28" s="1"/>
  <c r="M485" i="28" s="1"/>
  <c r="R93" i="28"/>
  <c r="S93" i="28" s="1"/>
  <c r="E94" i="28"/>
  <c r="U93" i="28"/>
  <c r="T410" i="28"/>
  <c r="T137" i="28"/>
  <c r="T61" i="35"/>
  <c r="V268" i="28"/>
  <c r="O269" i="28" s="1"/>
  <c r="P269" i="28" s="1"/>
  <c r="R67" i="35"/>
  <c r="S67" i="35" s="1"/>
  <c r="E68" i="35"/>
  <c r="U67" i="35"/>
  <c r="Q388" i="28"/>
  <c r="J389" i="28"/>
  <c r="K389" i="28" s="1"/>
  <c r="L389" i="28" s="1"/>
  <c r="M389" i="28" s="1"/>
  <c r="G113" i="28"/>
  <c r="I112" i="28"/>
  <c r="N112" i="28"/>
  <c r="E276" i="35"/>
  <c r="R275" i="35"/>
  <c r="S275" i="35" s="1"/>
  <c r="U275" i="35"/>
  <c r="AC11" i="34"/>
  <c r="AC10" i="34" s="1"/>
  <c r="AE58" i="34"/>
  <c r="AE11" i="34" s="1"/>
  <c r="AE10" i="34" s="1"/>
  <c r="E201" i="35"/>
  <c r="R200" i="35"/>
  <c r="S200" i="35" s="1"/>
  <c r="U200" i="35"/>
  <c r="R173" i="28"/>
  <c r="S173" i="28" s="1"/>
  <c r="E174" i="28"/>
  <c r="U173" i="28"/>
  <c r="T364" i="35"/>
  <c r="E395" i="35"/>
  <c r="R394" i="35"/>
  <c r="S394" i="35" s="1"/>
  <c r="U394" i="35"/>
  <c r="T242" i="35"/>
  <c r="E200" i="28"/>
  <c r="R199" i="28"/>
  <c r="S199" i="28" s="1"/>
  <c r="U199" i="28"/>
  <c r="E490" i="35"/>
  <c r="R489" i="35"/>
  <c r="S489" i="35" s="1"/>
  <c r="U489" i="35"/>
  <c r="T217" i="35"/>
  <c r="G166" i="35"/>
  <c r="I165" i="35"/>
  <c r="N165" i="35"/>
  <c r="R467" i="28"/>
  <c r="S467" i="28" s="1"/>
  <c r="E468" i="28"/>
  <c r="U467" i="28"/>
  <c r="E224" i="35"/>
  <c r="R223" i="35"/>
  <c r="S223" i="35" s="1"/>
  <c r="U223" i="35"/>
  <c r="T507" i="28"/>
  <c r="E348" i="28"/>
  <c r="R347" i="28"/>
  <c r="S347" i="28" s="1"/>
  <c r="U347" i="28"/>
  <c r="E442" i="28"/>
  <c r="R441" i="28"/>
  <c r="S441" i="28" s="1"/>
  <c r="U441" i="28"/>
  <c r="AG254" i="24"/>
  <c r="AF226" i="24"/>
  <c r="AF10" i="24" s="1"/>
  <c r="E373" i="28"/>
  <c r="R372" i="28"/>
  <c r="S372" i="28" s="1"/>
  <c r="U372" i="28"/>
  <c r="E250" i="28"/>
  <c r="R249" i="28"/>
  <c r="S249" i="28" s="1"/>
  <c r="U249" i="28"/>
  <c r="AF538" i="26"/>
  <c r="L165" i="28"/>
  <c r="M165" i="28"/>
  <c r="V341" i="35"/>
  <c r="O342" i="35" s="1"/>
  <c r="P342" i="35" s="1"/>
  <c r="AB10" i="24"/>
  <c r="AG10" i="24" s="1"/>
  <c r="V190" i="35"/>
  <c r="O191" i="35" s="1"/>
  <c r="P191" i="35" s="1"/>
  <c r="E251" i="35"/>
  <c r="R250" i="35"/>
  <c r="S250" i="35" s="1"/>
  <c r="U250" i="35"/>
  <c r="T433" i="28"/>
  <c r="E302" i="28"/>
  <c r="R301" i="28"/>
  <c r="S301" i="28" s="1"/>
  <c r="U301" i="28"/>
  <c r="E467" i="35"/>
  <c r="R466" i="35"/>
  <c r="S466" i="35" s="1"/>
  <c r="U466" i="35"/>
  <c r="E515" i="28"/>
  <c r="R514" i="28"/>
  <c r="S514" i="28" s="1"/>
  <c r="U514" i="28"/>
  <c r="V61" i="28"/>
  <c r="O62" i="28" s="1"/>
  <c r="P62" i="28" s="1"/>
  <c r="R225" i="28"/>
  <c r="S225" i="28" s="1"/>
  <c r="E226" i="28"/>
  <c r="U225" i="28"/>
  <c r="V86" i="28"/>
  <c r="O87" i="28" s="1"/>
  <c r="P87" i="28" s="1"/>
  <c r="AG408" i="24"/>
  <c r="R69" i="28"/>
  <c r="S69" i="28" s="1"/>
  <c r="E70" i="28"/>
  <c r="U69" i="28"/>
  <c r="V364" i="28"/>
  <c r="O365" i="28" s="1"/>
  <c r="P365" i="28" s="1"/>
  <c r="Q318" i="35"/>
  <c r="J319" i="35"/>
  <c r="K319" i="35" s="1"/>
  <c r="L319" i="35" s="1"/>
  <c r="M319" i="35" s="1"/>
  <c r="V433" i="35"/>
  <c r="O434" i="35" s="1"/>
  <c r="P434" i="35" s="1"/>
  <c r="V268" i="35"/>
  <c r="O269" i="35" s="1"/>
  <c r="P269" i="35" s="1"/>
  <c r="L11" i="35"/>
  <c r="M11" i="35" s="1"/>
  <c r="AD10" i="24"/>
  <c r="L12" i="28" l="1"/>
  <c r="M12" i="28"/>
  <c r="U417" i="35"/>
  <c r="E418" i="35"/>
  <c r="R417" i="35"/>
  <c r="S417" i="35" s="1"/>
  <c r="U325" i="35"/>
  <c r="E326" i="35"/>
  <c r="R325" i="35"/>
  <c r="S325" i="35" s="1"/>
  <c r="E350" i="35"/>
  <c r="R349" i="35"/>
  <c r="S349" i="35" s="1"/>
  <c r="U349" i="35"/>
  <c r="E395" i="28"/>
  <c r="U394" i="28"/>
  <c r="R394" i="28"/>
  <c r="S394" i="28" s="1"/>
  <c r="L39" i="28"/>
  <c r="M39" i="28" s="1"/>
  <c r="AF10" i="26"/>
  <c r="U300" i="35"/>
  <c r="R300" i="35"/>
  <c r="S300" i="35" s="1"/>
  <c r="E301" i="35"/>
  <c r="R441" i="35"/>
  <c r="S441" i="35" s="1"/>
  <c r="U441" i="35"/>
  <c r="E442" i="35"/>
  <c r="G39" i="35"/>
  <c r="N38" i="35"/>
  <c r="I38" i="35"/>
  <c r="Q38" i="35"/>
  <c r="T38" i="35" s="1"/>
  <c r="V38" i="35" s="1"/>
  <c r="O39" i="35" s="1"/>
  <c r="P39" i="35" s="1"/>
  <c r="G12" i="35"/>
  <c r="N11" i="35"/>
  <c r="I11" i="35"/>
  <c r="G64" i="28"/>
  <c r="I63" i="28"/>
  <c r="N63" i="28"/>
  <c r="R395" i="35"/>
  <c r="S395" i="35" s="1"/>
  <c r="E396" i="35"/>
  <c r="U395" i="35"/>
  <c r="R276" i="35"/>
  <c r="S276" i="35" s="1"/>
  <c r="E277" i="35"/>
  <c r="U276" i="35"/>
  <c r="R371" i="35"/>
  <c r="S371" i="35" s="1"/>
  <c r="E372" i="35"/>
  <c r="U371" i="35"/>
  <c r="G89" i="28"/>
  <c r="I88" i="28"/>
  <c r="N88" i="28"/>
  <c r="E418" i="28"/>
  <c r="R417" i="28"/>
  <c r="S417" i="28" s="1"/>
  <c r="U417" i="28"/>
  <c r="V341" i="28"/>
  <c r="O342" i="28" s="1"/>
  <c r="P342" i="28" s="1"/>
  <c r="L140" i="35"/>
  <c r="M140" i="35"/>
  <c r="Q434" i="35"/>
  <c r="J435" i="35"/>
  <c r="K435" i="35" s="1"/>
  <c r="L435" i="35" s="1"/>
  <c r="M435" i="35" s="1"/>
  <c r="E516" i="28"/>
  <c r="R515" i="28"/>
  <c r="S515" i="28" s="1"/>
  <c r="U515" i="28"/>
  <c r="R250" i="28"/>
  <c r="S250" i="28" s="1"/>
  <c r="E251" i="28"/>
  <c r="U250" i="28"/>
  <c r="AG226" i="24"/>
  <c r="R224" i="35"/>
  <c r="S224" i="35" s="1"/>
  <c r="E225" i="35"/>
  <c r="U224" i="35"/>
  <c r="E469" i="28"/>
  <c r="R468" i="28"/>
  <c r="S468" i="28" s="1"/>
  <c r="U468" i="28"/>
  <c r="L166" i="35"/>
  <c r="M166" i="35"/>
  <c r="R200" i="28"/>
  <c r="S200" i="28" s="1"/>
  <c r="E201" i="28"/>
  <c r="U200" i="28"/>
  <c r="R201" i="35"/>
  <c r="S201" i="35" s="1"/>
  <c r="E202" i="35"/>
  <c r="U201" i="35"/>
  <c r="V410" i="28"/>
  <c r="O411" i="28" s="1"/>
  <c r="P411" i="28" s="1"/>
  <c r="E95" i="28"/>
  <c r="R94" i="28"/>
  <c r="S94" i="28" s="1"/>
  <c r="U94" i="28"/>
  <c r="T484" i="28"/>
  <c r="Q164" i="28"/>
  <c r="V190" i="28"/>
  <c r="O191" i="28" s="1"/>
  <c r="P191" i="28" s="1"/>
  <c r="E119" i="35"/>
  <c r="R118" i="35"/>
  <c r="S118" i="35" s="1"/>
  <c r="U118" i="35"/>
  <c r="T10" i="28"/>
  <c r="E325" i="28"/>
  <c r="R324" i="28"/>
  <c r="S324" i="28" s="1"/>
  <c r="U324" i="28"/>
  <c r="R94" i="35"/>
  <c r="S94" i="35" s="1"/>
  <c r="E95" i="35"/>
  <c r="U94" i="35"/>
  <c r="V483" i="35"/>
  <c r="O484" i="35" s="1"/>
  <c r="P484" i="35" s="1"/>
  <c r="T460" i="28"/>
  <c r="Q218" i="28"/>
  <c r="J219" i="28"/>
  <c r="K219" i="28" s="1"/>
  <c r="T294" i="28"/>
  <c r="V507" i="35"/>
  <c r="O508" i="35" s="1"/>
  <c r="P508" i="35" s="1"/>
  <c r="V507" i="28"/>
  <c r="O508" i="28" s="1"/>
  <c r="P508" i="28" s="1"/>
  <c r="E491" i="35"/>
  <c r="R490" i="35"/>
  <c r="S490" i="35" s="1"/>
  <c r="U490" i="35"/>
  <c r="Q269" i="28"/>
  <c r="J270" i="28"/>
  <c r="K270" i="28" s="1"/>
  <c r="L270" i="28" s="1"/>
  <c r="M270" i="28" s="1"/>
  <c r="V242" i="28"/>
  <c r="O243" i="28" s="1"/>
  <c r="P243" i="28" s="1"/>
  <c r="T37" i="28"/>
  <c r="V433" i="28"/>
  <c r="O434" i="28" s="1"/>
  <c r="P434" i="28" s="1"/>
  <c r="Q342" i="35"/>
  <c r="J343" i="35"/>
  <c r="K343" i="35" s="1"/>
  <c r="L343" i="35" s="1"/>
  <c r="M343" i="35" s="1"/>
  <c r="E374" i="28"/>
  <c r="R373" i="28"/>
  <c r="S373" i="28" s="1"/>
  <c r="U373" i="28"/>
  <c r="R442" i="28"/>
  <c r="S442" i="28" s="1"/>
  <c r="E443" i="28"/>
  <c r="U442" i="28"/>
  <c r="E349" i="28"/>
  <c r="R348" i="28"/>
  <c r="S348" i="28" s="1"/>
  <c r="U348" i="28"/>
  <c r="V364" i="35"/>
  <c r="O365" i="35" s="1"/>
  <c r="P365" i="35" s="1"/>
  <c r="T388" i="28"/>
  <c r="E69" i="35"/>
  <c r="R68" i="35"/>
  <c r="S68" i="35" s="1"/>
  <c r="U68" i="35"/>
  <c r="Q460" i="35"/>
  <c r="J461" i="35"/>
  <c r="K461" i="35" s="1"/>
  <c r="L461" i="35" s="1"/>
  <c r="M461" i="35" s="1"/>
  <c r="E277" i="28"/>
  <c r="R276" i="28"/>
  <c r="S276" i="28" s="1"/>
  <c r="U276" i="28"/>
  <c r="Q164" i="35"/>
  <c r="V111" i="28"/>
  <c r="O112" i="28" s="1"/>
  <c r="P112" i="28" s="1"/>
  <c r="Q138" i="35"/>
  <c r="Q11" i="35"/>
  <c r="T11" i="35" s="1"/>
  <c r="V11" i="35" s="1"/>
  <c r="O12" i="35" s="1"/>
  <c r="P12" i="35" s="1"/>
  <c r="L113" i="35"/>
  <c r="M113" i="35" s="1"/>
  <c r="E145" i="28"/>
  <c r="R144" i="28"/>
  <c r="S144" i="28" s="1"/>
  <c r="U144" i="28"/>
  <c r="L139" i="28"/>
  <c r="M139" i="28" s="1"/>
  <c r="L219" i="28"/>
  <c r="M219" i="28" s="1"/>
  <c r="G320" i="35"/>
  <c r="N319" i="35"/>
  <c r="I319" i="35"/>
  <c r="R70" i="28"/>
  <c r="S70" i="28" s="1"/>
  <c r="E71" i="28"/>
  <c r="U70" i="28"/>
  <c r="E227" i="28"/>
  <c r="R226" i="28"/>
  <c r="S226" i="28" s="1"/>
  <c r="U226" i="28"/>
  <c r="R302" i="28"/>
  <c r="S302" i="28" s="1"/>
  <c r="E303" i="28"/>
  <c r="U302" i="28"/>
  <c r="Q191" i="35"/>
  <c r="J192" i="35"/>
  <c r="K192" i="35" s="1"/>
  <c r="L192" i="35" s="1"/>
  <c r="M192" i="35" s="1"/>
  <c r="G166" i="28"/>
  <c r="I165" i="28"/>
  <c r="N165" i="28"/>
  <c r="G390" i="28"/>
  <c r="N389" i="28"/>
  <c r="I389" i="28"/>
  <c r="E119" i="28"/>
  <c r="R118" i="28"/>
  <c r="S118" i="28" s="1"/>
  <c r="U118" i="28"/>
  <c r="L63" i="35"/>
  <c r="M63" i="35" s="1"/>
  <c r="T318" i="35"/>
  <c r="R467" i="35"/>
  <c r="S467" i="35" s="1"/>
  <c r="E468" i="35"/>
  <c r="U467" i="35"/>
  <c r="J270" i="35"/>
  <c r="K270" i="35" s="1"/>
  <c r="L270" i="35" s="1"/>
  <c r="M270" i="35" s="1"/>
  <c r="Q269" i="35"/>
  <c r="J366" i="28"/>
  <c r="K366" i="28" s="1"/>
  <c r="L366" i="28" s="1"/>
  <c r="M366" i="28" s="1"/>
  <c r="Q365" i="28"/>
  <c r="Q87" i="28"/>
  <c r="Q62" i="28"/>
  <c r="R251" i="35"/>
  <c r="S251" i="35" s="1"/>
  <c r="E252" i="35"/>
  <c r="U251" i="35"/>
  <c r="V217" i="35"/>
  <c r="O218" i="35" s="1"/>
  <c r="P218" i="35" s="1"/>
  <c r="V242" i="35"/>
  <c r="O243" i="35" s="1"/>
  <c r="P243" i="35" s="1"/>
  <c r="R174" i="28"/>
  <c r="S174" i="28" s="1"/>
  <c r="E175" i="28"/>
  <c r="U174" i="28"/>
  <c r="L113" i="28"/>
  <c r="M113" i="28" s="1"/>
  <c r="V61" i="35"/>
  <c r="O62" i="35" s="1"/>
  <c r="P62" i="35" s="1"/>
  <c r="V137" i="28"/>
  <c r="O138" i="28" s="1"/>
  <c r="P138" i="28" s="1"/>
  <c r="G486" i="28"/>
  <c r="N485" i="28"/>
  <c r="I485" i="28"/>
  <c r="Q294" i="35"/>
  <c r="J295" i="35"/>
  <c r="K295" i="35" s="1"/>
  <c r="L295" i="35" s="1"/>
  <c r="M295" i="35" s="1"/>
  <c r="E515" i="35"/>
  <c r="R514" i="35"/>
  <c r="S514" i="35" s="1"/>
  <c r="U514" i="35"/>
  <c r="R145" i="35"/>
  <c r="S145" i="35" s="1"/>
  <c r="E146" i="35"/>
  <c r="U145" i="35"/>
  <c r="V410" i="35"/>
  <c r="O411" i="35" s="1"/>
  <c r="P411" i="35" s="1"/>
  <c r="R492" i="28"/>
  <c r="S492" i="28" s="1"/>
  <c r="E493" i="28"/>
  <c r="U492" i="28"/>
  <c r="E172" i="35"/>
  <c r="R171" i="35"/>
  <c r="S171" i="35" s="1"/>
  <c r="U171" i="35"/>
  <c r="V317" i="28"/>
  <c r="O318" i="28" s="1"/>
  <c r="P318" i="28" s="1"/>
  <c r="L89" i="35"/>
  <c r="M89" i="35"/>
  <c r="V387" i="35"/>
  <c r="O388" i="35" s="1"/>
  <c r="P388" i="35" s="1"/>
  <c r="V111" i="35"/>
  <c r="O112" i="35" s="1"/>
  <c r="P112" i="35" s="1"/>
  <c r="G462" i="28"/>
  <c r="N461" i="28"/>
  <c r="I461" i="28"/>
  <c r="Q87" i="35"/>
  <c r="G296" i="28"/>
  <c r="I295" i="28"/>
  <c r="N295" i="28"/>
  <c r="G40" i="28" l="1"/>
  <c r="N39" i="28"/>
  <c r="I39" i="28"/>
  <c r="U301" i="35"/>
  <c r="R301" i="35"/>
  <c r="S301" i="35" s="1"/>
  <c r="E302" i="35"/>
  <c r="E396" i="28"/>
  <c r="U395" i="28"/>
  <c r="R395" i="28"/>
  <c r="S395" i="28" s="1"/>
  <c r="R418" i="35"/>
  <c r="S418" i="35" s="1"/>
  <c r="U418" i="35"/>
  <c r="E419" i="35"/>
  <c r="R442" i="35"/>
  <c r="S442" i="35" s="1"/>
  <c r="U442" i="35"/>
  <c r="E443" i="35"/>
  <c r="E327" i="35"/>
  <c r="R326" i="35"/>
  <c r="S326" i="35" s="1"/>
  <c r="U326" i="35"/>
  <c r="I12" i="28"/>
  <c r="N12" i="28"/>
  <c r="G13" i="28"/>
  <c r="L13" i="28" s="1"/>
  <c r="M13" i="28" s="1"/>
  <c r="U350" i="35"/>
  <c r="E351" i="35"/>
  <c r="R350" i="35"/>
  <c r="S350" i="35" s="1"/>
  <c r="G114" i="28"/>
  <c r="I113" i="28"/>
  <c r="N113" i="28"/>
  <c r="G114" i="35"/>
  <c r="N113" i="35"/>
  <c r="I113" i="35"/>
  <c r="G64" i="35"/>
  <c r="N63" i="35"/>
  <c r="I63" i="35"/>
  <c r="G14" i="28"/>
  <c r="N13" i="28"/>
  <c r="I13" i="28"/>
  <c r="G90" i="35"/>
  <c r="I89" i="35"/>
  <c r="N89" i="35"/>
  <c r="J412" i="35"/>
  <c r="K412" i="35" s="1"/>
  <c r="L412" i="35" s="1"/>
  <c r="M412" i="35" s="1"/>
  <c r="Q411" i="35"/>
  <c r="T62" i="28"/>
  <c r="T365" i="28"/>
  <c r="V318" i="35"/>
  <c r="O319" i="35" s="1"/>
  <c r="P319" i="35" s="1"/>
  <c r="G140" i="28"/>
  <c r="N139" i="28"/>
  <c r="I139" i="28"/>
  <c r="G344" i="35"/>
  <c r="N343" i="35"/>
  <c r="I343" i="35"/>
  <c r="T218" i="28"/>
  <c r="V10" i="28"/>
  <c r="O11" i="28" s="1"/>
  <c r="P11" i="28" s="1"/>
  <c r="E147" i="35"/>
  <c r="R146" i="35"/>
  <c r="S146" i="35" s="1"/>
  <c r="U146" i="35"/>
  <c r="Q243" i="35"/>
  <c r="J244" i="35"/>
  <c r="K244" i="35" s="1"/>
  <c r="L244" i="35" s="1"/>
  <c r="M244" i="35" s="1"/>
  <c r="E253" i="35"/>
  <c r="R252" i="35"/>
  <c r="S252" i="35" s="1"/>
  <c r="U252" i="35"/>
  <c r="G367" i="28"/>
  <c r="I366" i="28"/>
  <c r="N366" i="28"/>
  <c r="R468" i="35"/>
  <c r="S468" i="35" s="1"/>
  <c r="E469" i="35"/>
  <c r="U468" i="35"/>
  <c r="L166" i="28"/>
  <c r="M166" i="28" s="1"/>
  <c r="G220" i="28"/>
  <c r="I219" i="28"/>
  <c r="N219" i="28"/>
  <c r="R145" i="28"/>
  <c r="S145" i="28" s="1"/>
  <c r="E146" i="28"/>
  <c r="U145" i="28"/>
  <c r="V388" i="28"/>
  <c r="O389" i="28" s="1"/>
  <c r="P389" i="28" s="1"/>
  <c r="R349" i="28"/>
  <c r="S349" i="28" s="1"/>
  <c r="E350" i="28"/>
  <c r="U349" i="28"/>
  <c r="R443" i="28"/>
  <c r="S443" i="28" s="1"/>
  <c r="E444" i="28"/>
  <c r="U443" i="28"/>
  <c r="R491" i="35"/>
  <c r="S491" i="35" s="1"/>
  <c r="E492" i="35"/>
  <c r="U491" i="35"/>
  <c r="V294" i="28"/>
  <c r="O295" i="28" s="1"/>
  <c r="P295" i="28" s="1"/>
  <c r="Q484" i="35"/>
  <c r="J485" i="35"/>
  <c r="K485" i="35" s="1"/>
  <c r="L485" i="35" s="1"/>
  <c r="M485" i="35" s="1"/>
  <c r="E120" i="35"/>
  <c r="R119" i="35"/>
  <c r="S119" i="35" s="1"/>
  <c r="U119" i="35"/>
  <c r="Q411" i="28"/>
  <c r="J412" i="28"/>
  <c r="K412" i="28" s="1"/>
  <c r="L412" i="28" s="1"/>
  <c r="M412" i="28" s="1"/>
  <c r="G167" i="35"/>
  <c r="I166" i="35"/>
  <c r="N166" i="35"/>
  <c r="G436" i="35"/>
  <c r="N435" i="35"/>
  <c r="I435" i="35"/>
  <c r="L89" i="28"/>
  <c r="M89" i="28" s="1"/>
  <c r="T87" i="35"/>
  <c r="G296" i="35"/>
  <c r="N295" i="35"/>
  <c r="I295" i="35"/>
  <c r="G195" i="35"/>
  <c r="G193" i="35"/>
  <c r="N192" i="35"/>
  <c r="I192" i="35"/>
  <c r="Q112" i="28"/>
  <c r="E278" i="28"/>
  <c r="R277" i="28"/>
  <c r="S277" i="28" s="1"/>
  <c r="U277" i="28"/>
  <c r="Q243" i="28"/>
  <c r="J244" i="28"/>
  <c r="K244" i="28" s="1"/>
  <c r="L244" i="28" s="1"/>
  <c r="M244" i="28" s="1"/>
  <c r="E96" i="35"/>
  <c r="R95" i="35"/>
  <c r="S95" i="35" s="1"/>
  <c r="U95" i="35"/>
  <c r="G141" i="35"/>
  <c r="N140" i="35"/>
  <c r="I140" i="35"/>
  <c r="J40" i="35"/>
  <c r="K40" i="35" s="1"/>
  <c r="L296" i="28"/>
  <c r="M296" i="28" s="1"/>
  <c r="Q388" i="35"/>
  <c r="J389" i="35"/>
  <c r="K389" i="35" s="1"/>
  <c r="L389" i="35" s="1"/>
  <c r="M389" i="35" s="1"/>
  <c r="Q318" i="28"/>
  <c r="J319" i="28"/>
  <c r="K319" i="28" s="1"/>
  <c r="L319" i="28" s="1"/>
  <c r="M319" i="28" s="1"/>
  <c r="E173" i="35"/>
  <c r="R172" i="35"/>
  <c r="S172" i="35" s="1"/>
  <c r="U172" i="35"/>
  <c r="R493" i="28"/>
  <c r="S493" i="28" s="1"/>
  <c r="E494" i="28"/>
  <c r="U493" i="28"/>
  <c r="T294" i="35"/>
  <c r="Q138" i="28"/>
  <c r="T87" i="28"/>
  <c r="T191" i="35"/>
  <c r="R303" i="28"/>
  <c r="S303" i="28" s="1"/>
  <c r="E304" i="28"/>
  <c r="U303" i="28"/>
  <c r="T460" i="35"/>
  <c r="T342" i="35"/>
  <c r="G271" i="28"/>
  <c r="N270" i="28"/>
  <c r="I270" i="28"/>
  <c r="J509" i="28"/>
  <c r="K509" i="28" s="1"/>
  <c r="L509" i="28" s="1"/>
  <c r="M509" i="28" s="1"/>
  <c r="Q508" i="28"/>
  <c r="Q508" i="35"/>
  <c r="J509" i="35"/>
  <c r="K509" i="35" s="1"/>
  <c r="L509" i="35" s="1"/>
  <c r="M509" i="35" s="1"/>
  <c r="V460" i="28"/>
  <c r="O461" i="28" s="1"/>
  <c r="P461" i="28" s="1"/>
  <c r="R325" i="28"/>
  <c r="S325" i="28" s="1"/>
  <c r="E326" i="28"/>
  <c r="U325" i="28"/>
  <c r="Q191" i="28"/>
  <c r="J192" i="28"/>
  <c r="K192" i="28" s="1"/>
  <c r="L192" i="28" s="1"/>
  <c r="M192" i="28" s="1"/>
  <c r="R202" i="35"/>
  <c r="S202" i="35" s="1"/>
  <c r="E203" i="35"/>
  <c r="U202" i="35"/>
  <c r="R251" i="28"/>
  <c r="S251" i="28" s="1"/>
  <c r="E252" i="28"/>
  <c r="U251" i="28"/>
  <c r="R418" i="28"/>
  <c r="S418" i="28" s="1"/>
  <c r="E419" i="28"/>
  <c r="U418" i="28"/>
  <c r="R372" i="35"/>
  <c r="S372" i="35" s="1"/>
  <c r="E373" i="35"/>
  <c r="U372" i="35"/>
  <c r="Q112" i="35"/>
  <c r="Q62" i="35"/>
  <c r="G271" i="35"/>
  <c r="N270" i="35"/>
  <c r="I270" i="35"/>
  <c r="E228" i="28"/>
  <c r="R227" i="28"/>
  <c r="S227" i="28" s="1"/>
  <c r="U227" i="28"/>
  <c r="E72" i="28"/>
  <c r="R71" i="28"/>
  <c r="S71" i="28" s="1"/>
  <c r="U71" i="28"/>
  <c r="G462" i="35"/>
  <c r="I461" i="35"/>
  <c r="N461" i="35"/>
  <c r="T269" i="28"/>
  <c r="T164" i="28"/>
  <c r="E96" i="28"/>
  <c r="R95" i="28"/>
  <c r="S95" i="28" s="1"/>
  <c r="U95" i="28"/>
  <c r="R516" i="28"/>
  <c r="S516" i="28" s="1"/>
  <c r="E517" i="28"/>
  <c r="U516" i="28"/>
  <c r="Q342" i="28"/>
  <c r="J343" i="28"/>
  <c r="K343" i="28" s="1"/>
  <c r="L343" i="28" s="1"/>
  <c r="M343" i="28" s="1"/>
  <c r="R396" i="35"/>
  <c r="S396" i="35" s="1"/>
  <c r="E397" i="35"/>
  <c r="U396" i="35"/>
  <c r="L64" i="28"/>
  <c r="M64" i="28" s="1"/>
  <c r="U515" i="35"/>
  <c r="R515" i="35"/>
  <c r="S515" i="35" s="1"/>
  <c r="E516" i="35"/>
  <c r="E176" i="28"/>
  <c r="R175" i="28"/>
  <c r="S175" i="28" s="1"/>
  <c r="U175" i="28"/>
  <c r="Q218" i="35"/>
  <c r="J219" i="35"/>
  <c r="K219" i="35" s="1"/>
  <c r="L219" i="35" s="1"/>
  <c r="M219" i="35" s="1"/>
  <c r="T269" i="35"/>
  <c r="R119" i="28"/>
  <c r="S119" i="28" s="1"/>
  <c r="E120" i="28"/>
  <c r="U119" i="28"/>
  <c r="T138" i="35"/>
  <c r="T164" i="35"/>
  <c r="E70" i="35"/>
  <c r="R69" i="35"/>
  <c r="S69" i="35" s="1"/>
  <c r="U69" i="35"/>
  <c r="Q365" i="35"/>
  <c r="J366" i="35"/>
  <c r="K366" i="35" s="1"/>
  <c r="L366" i="35" s="1"/>
  <c r="M366" i="35" s="1"/>
  <c r="R374" i="28"/>
  <c r="S374" i="28" s="1"/>
  <c r="E375" i="28"/>
  <c r="U374" i="28"/>
  <c r="J435" i="28"/>
  <c r="K435" i="28" s="1"/>
  <c r="L435" i="28" s="1"/>
  <c r="M435" i="28" s="1"/>
  <c r="Q434" i="28"/>
  <c r="V37" i="28"/>
  <c r="O38" i="28" s="1"/>
  <c r="P38" i="28" s="1"/>
  <c r="V484" i="28"/>
  <c r="O485" i="28" s="1"/>
  <c r="P485" i="28" s="1"/>
  <c r="R201" i="28"/>
  <c r="S201" i="28" s="1"/>
  <c r="E202" i="28"/>
  <c r="U201" i="28"/>
  <c r="E470" i="28"/>
  <c r="R469" i="28"/>
  <c r="S469" i="28" s="1"/>
  <c r="U469" i="28"/>
  <c r="R225" i="35"/>
  <c r="S225" i="35" s="1"/>
  <c r="E226" i="35"/>
  <c r="U225" i="35"/>
  <c r="T434" i="35"/>
  <c r="R277" i="35"/>
  <c r="S277" i="35" s="1"/>
  <c r="E278" i="35"/>
  <c r="U277" i="35"/>
  <c r="L12" i="35"/>
  <c r="M12" i="35" s="1"/>
  <c r="L39" i="35"/>
  <c r="M39" i="35"/>
  <c r="Q39" i="35" s="1"/>
  <c r="T39" i="35" s="1"/>
  <c r="V39" i="35" s="1"/>
  <c r="O40" i="35" s="1"/>
  <c r="P40" i="35" s="1"/>
  <c r="U327" i="35" l="1"/>
  <c r="R327" i="35"/>
  <c r="S327" i="35" s="1"/>
  <c r="E328" i="35"/>
  <c r="R419" i="35"/>
  <c r="S419" i="35" s="1"/>
  <c r="E420" i="35"/>
  <c r="U419" i="35"/>
  <c r="E352" i="35"/>
  <c r="U351" i="35"/>
  <c r="R351" i="35"/>
  <c r="S351" i="35" s="1"/>
  <c r="E444" i="35"/>
  <c r="U443" i="35"/>
  <c r="R443" i="35"/>
  <c r="S443" i="35" s="1"/>
  <c r="R396" i="28"/>
  <c r="S396" i="28" s="1"/>
  <c r="U396" i="28"/>
  <c r="E397" i="28"/>
  <c r="E303" i="35"/>
  <c r="R302" i="35"/>
  <c r="S302" i="35" s="1"/>
  <c r="U302" i="35"/>
  <c r="G65" i="28"/>
  <c r="N64" i="28"/>
  <c r="I64" i="28"/>
  <c r="J41" i="35"/>
  <c r="K41" i="35" s="1"/>
  <c r="G297" i="28"/>
  <c r="I296" i="28"/>
  <c r="N296" i="28"/>
  <c r="G13" i="35"/>
  <c r="N12" i="35"/>
  <c r="I12" i="35"/>
  <c r="V434" i="35"/>
  <c r="O435" i="35" s="1"/>
  <c r="P435" i="35" s="1"/>
  <c r="E227" i="35"/>
  <c r="R226" i="35"/>
  <c r="S226" i="35" s="1"/>
  <c r="U226" i="35"/>
  <c r="Q485" i="28"/>
  <c r="J486" i="28"/>
  <c r="K486" i="28" s="1"/>
  <c r="L486" i="28" s="1"/>
  <c r="M486" i="28" s="1"/>
  <c r="G367" i="35"/>
  <c r="N366" i="35"/>
  <c r="I366" i="35"/>
  <c r="R516" i="35"/>
  <c r="S516" i="35" s="1"/>
  <c r="E517" i="35"/>
  <c r="U516" i="35"/>
  <c r="E204" i="35"/>
  <c r="R203" i="35"/>
  <c r="S203" i="35" s="1"/>
  <c r="U203" i="35"/>
  <c r="T191" i="28"/>
  <c r="R326" i="28"/>
  <c r="S326" i="28" s="1"/>
  <c r="E327" i="28"/>
  <c r="U326" i="28"/>
  <c r="G510" i="35"/>
  <c r="N509" i="35"/>
  <c r="I509" i="35"/>
  <c r="T508" i="28"/>
  <c r="L271" i="28"/>
  <c r="M271" i="28" s="1"/>
  <c r="V191" i="35"/>
  <c r="O192" i="35" s="1"/>
  <c r="P192" i="35" s="1"/>
  <c r="V87" i="28"/>
  <c r="O88" i="28" s="1"/>
  <c r="P88" i="28" s="1"/>
  <c r="V294" i="35"/>
  <c r="O295" i="35" s="1"/>
  <c r="P295" i="35" s="1"/>
  <c r="E495" i="28"/>
  <c r="R494" i="28"/>
  <c r="S494" i="28" s="1"/>
  <c r="U494" i="28"/>
  <c r="T388" i="35"/>
  <c r="T112" i="28"/>
  <c r="R120" i="35"/>
  <c r="S120" i="35" s="1"/>
  <c r="E121" i="35"/>
  <c r="U120" i="35"/>
  <c r="Q295" i="28"/>
  <c r="G167" i="28"/>
  <c r="I166" i="28"/>
  <c r="N166" i="28"/>
  <c r="G245" i="35"/>
  <c r="N244" i="35"/>
  <c r="I244" i="35"/>
  <c r="V62" i="28"/>
  <c r="O63" i="28" s="1"/>
  <c r="P63" i="28" s="1"/>
  <c r="G413" i="35"/>
  <c r="N412" i="35"/>
  <c r="I412" i="35"/>
  <c r="L114" i="35"/>
  <c r="M114" i="35" s="1"/>
  <c r="E279" i="35"/>
  <c r="R278" i="35"/>
  <c r="S278" i="35" s="1"/>
  <c r="U278" i="35"/>
  <c r="T434" i="28"/>
  <c r="V164" i="35"/>
  <c r="O165" i="35" s="1"/>
  <c r="P165" i="35" s="1"/>
  <c r="T218" i="35"/>
  <c r="G344" i="28"/>
  <c r="N343" i="28"/>
  <c r="I343" i="28"/>
  <c r="R96" i="28"/>
  <c r="S96" i="28" s="1"/>
  <c r="E97" i="28"/>
  <c r="U96" i="28"/>
  <c r="V269" i="28"/>
  <c r="O270" i="28" s="1"/>
  <c r="P270" i="28" s="1"/>
  <c r="E73" i="28"/>
  <c r="R72" i="28"/>
  <c r="S72" i="28" s="1"/>
  <c r="U72" i="28"/>
  <c r="L271" i="35"/>
  <c r="M271" i="35" s="1"/>
  <c r="T112" i="35"/>
  <c r="E374" i="35"/>
  <c r="R373" i="35"/>
  <c r="S373" i="35" s="1"/>
  <c r="U373" i="35"/>
  <c r="G510" i="28"/>
  <c r="I509" i="28"/>
  <c r="N509" i="28"/>
  <c r="V460" i="35"/>
  <c r="O461" i="35" s="1"/>
  <c r="P461" i="35" s="1"/>
  <c r="E305" i="28"/>
  <c r="R304" i="28"/>
  <c r="S304" i="28" s="1"/>
  <c r="U304" i="28"/>
  <c r="T318" i="28"/>
  <c r="T243" i="28"/>
  <c r="L193" i="35"/>
  <c r="M193" i="35" s="1"/>
  <c r="L296" i="35"/>
  <c r="M296" i="35"/>
  <c r="G90" i="28"/>
  <c r="N89" i="28"/>
  <c r="I89" i="28"/>
  <c r="G413" i="28"/>
  <c r="I412" i="28"/>
  <c r="N412" i="28"/>
  <c r="G486" i="35"/>
  <c r="N485" i="35"/>
  <c r="I485" i="35"/>
  <c r="R492" i="35"/>
  <c r="S492" i="35" s="1"/>
  <c r="E493" i="35"/>
  <c r="U492" i="35"/>
  <c r="Q389" i="28"/>
  <c r="J390" i="28"/>
  <c r="K390" i="28" s="1"/>
  <c r="L390" i="28" s="1"/>
  <c r="M390" i="28" s="1"/>
  <c r="E470" i="35"/>
  <c r="R469" i="35"/>
  <c r="S469" i="35" s="1"/>
  <c r="U469" i="35"/>
  <c r="E148" i="35"/>
  <c r="R147" i="35"/>
  <c r="S147" i="35" s="1"/>
  <c r="U147" i="35"/>
  <c r="V218" i="28"/>
  <c r="O219" i="28" s="1"/>
  <c r="P219" i="28" s="1"/>
  <c r="L64" i="35"/>
  <c r="M64" i="35" s="1"/>
  <c r="G40" i="35"/>
  <c r="N39" i="35"/>
  <c r="I39" i="35"/>
  <c r="R470" i="28"/>
  <c r="S470" i="28" s="1"/>
  <c r="E471" i="28"/>
  <c r="U470" i="28"/>
  <c r="E203" i="28"/>
  <c r="R202" i="28"/>
  <c r="S202" i="28" s="1"/>
  <c r="U202" i="28"/>
  <c r="Q38" i="28"/>
  <c r="G436" i="28"/>
  <c r="N435" i="28"/>
  <c r="I435" i="28"/>
  <c r="R375" i="28"/>
  <c r="S375" i="28" s="1"/>
  <c r="E376" i="28"/>
  <c r="U375" i="28"/>
  <c r="T365" i="35"/>
  <c r="V269" i="35"/>
  <c r="O270" i="35" s="1"/>
  <c r="P270" i="35" s="1"/>
  <c r="R176" i="28"/>
  <c r="S176" i="28" s="1"/>
  <c r="E177" i="28"/>
  <c r="U176" i="28"/>
  <c r="R228" i="28"/>
  <c r="S228" i="28" s="1"/>
  <c r="E229" i="28"/>
  <c r="U228" i="28"/>
  <c r="R419" i="28"/>
  <c r="S419" i="28" s="1"/>
  <c r="E420" i="28"/>
  <c r="U419" i="28"/>
  <c r="G195" i="28"/>
  <c r="G193" i="28"/>
  <c r="N192" i="28"/>
  <c r="I192" i="28"/>
  <c r="Q461" i="28"/>
  <c r="J462" i="28"/>
  <c r="K462" i="28" s="1"/>
  <c r="L462" i="28" s="1"/>
  <c r="M462" i="28" s="1"/>
  <c r="T508" i="35"/>
  <c r="V342" i="35"/>
  <c r="O343" i="35" s="1"/>
  <c r="P343" i="35" s="1"/>
  <c r="T138" i="28"/>
  <c r="R173" i="35"/>
  <c r="S173" i="35" s="1"/>
  <c r="E174" i="35"/>
  <c r="U173" i="35"/>
  <c r="G390" i="35"/>
  <c r="N389" i="35"/>
  <c r="I389" i="35"/>
  <c r="E97" i="35"/>
  <c r="R96" i="35"/>
  <c r="S96" i="35" s="1"/>
  <c r="U96" i="35"/>
  <c r="R278" i="28"/>
  <c r="S278" i="28" s="1"/>
  <c r="E279" i="28"/>
  <c r="U278" i="28"/>
  <c r="L195" i="35"/>
  <c r="M195" i="35" s="1"/>
  <c r="E445" i="28"/>
  <c r="R444" i="28"/>
  <c r="S444" i="28" s="1"/>
  <c r="U444" i="28"/>
  <c r="T243" i="35"/>
  <c r="Q11" i="28"/>
  <c r="T11" i="28" s="1"/>
  <c r="V11" i="28" s="1"/>
  <c r="O12" i="28" s="1"/>
  <c r="P12" i="28" s="1"/>
  <c r="L140" i="28"/>
  <c r="M140" i="28"/>
  <c r="V365" i="28"/>
  <c r="O366" i="28" s="1"/>
  <c r="P366" i="28" s="1"/>
  <c r="L14" i="28"/>
  <c r="M14" i="28" s="1"/>
  <c r="R70" i="35"/>
  <c r="S70" i="35" s="1"/>
  <c r="E71" i="35"/>
  <c r="U70" i="35"/>
  <c r="V138" i="35"/>
  <c r="O139" i="35" s="1"/>
  <c r="P139" i="35" s="1"/>
  <c r="R120" i="28"/>
  <c r="S120" i="28" s="1"/>
  <c r="E121" i="28"/>
  <c r="U120" i="28"/>
  <c r="G220" i="35"/>
  <c r="I219" i="35"/>
  <c r="N219" i="35"/>
  <c r="E398" i="35"/>
  <c r="R397" i="35"/>
  <c r="S397" i="35" s="1"/>
  <c r="U397" i="35"/>
  <c r="T342" i="28"/>
  <c r="R517" i="28"/>
  <c r="S517" i="28" s="1"/>
  <c r="E518" i="28"/>
  <c r="U517" i="28"/>
  <c r="V164" i="28"/>
  <c r="O165" i="28" s="1"/>
  <c r="P165" i="28" s="1"/>
  <c r="T62" i="35"/>
  <c r="E253" i="28"/>
  <c r="R252" i="28"/>
  <c r="S252" i="28" s="1"/>
  <c r="U252" i="28"/>
  <c r="G320" i="28"/>
  <c r="I319" i="28"/>
  <c r="N319" i="28"/>
  <c r="G245" i="28"/>
  <c r="N244" i="28"/>
  <c r="I244" i="28"/>
  <c r="V87" i="35"/>
  <c r="O88" i="35" s="1"/>
  <c r="P88" i="35" s="1"/>
  <c r="T411" i="28"/>
  <c r="T484" i="35"/>
  <c r="R350" i="28"/>
  <c r="S350" i="28" s="1"/>
  <c r="E351" i="28"/>
  <c r="U350" i="28"/>
  <c r="R146" i="28"/>
  <c r="S146" i="28" s="1"/>
  <c r="E147" i="28"/>
  <c r="U146" i="28"/>
  <c r="L220" i="28"/>
  <c r="M220" i="28" s="1"/>
  <c r="E254" i="35"/>
  <c r="R253" i="35"/>
  <c r="S253" i="35" s="1"/>
  <c r="U253" i="35"/>
  <c r="Q12" i="35"/>
  <c r="T12" i="35" s="1"/>
  <c r="V12" i="35" s="1"/>
  <c r="O13" i="35" s="1"/>
  <c r="P13" i="35" s="1"/>
  <c r="J320" i="35"/>
  <c r="K320" i="35" s="1"/>
  <c r="L320" i="35" s="1"/>
  <c r="M320" i="35" s="1"/>
  <c r="Q319" i="35"/>
  <c r="T411" i="35"/>
  <c r="L114" i="28"/>
  <c r="M114" i="28" s="1"/>
  <c r="E304" i="35" l="1"/>
  <c r="R303" i="35"/>
  <c r="S303" i="35" s="1"/>
  <c r="U303" i="35"/>
  <c r="R397" i="28"/>
  <c r="S397" i="28" s="1"/>
  <c r="U397" i="28"/>
  <c r="E398" i="28"/>
  <c r="R352" i="35"/>
  <c r="S352" i="35" s="1"/>
  <c r="E353" i="35"/>
  <c r="U352" i="35"/>
  <c r="R328" i="35"/>
  <c r="S328" i="35" s="1"/>
  <c r="E329" i="35"/>
  <c r="U328" i="35"/>
  <c r="R444" i="35"/>
  <c r="S444" i="35" s="1"/>
  <c r="E445" i="35"/>
  <c r="U444" i="35"/>
  <c r="R420" i="35"/>
  <c r="S420" i="35" s="1"/>
  <c r="E421" i="35"/>
  <c r="U420" i="35"/>
  <c r="G272" i="35"/>
  <c r="N271" i="35"/>
  <c r="I271" i="35"/>
  <c r="G115" i="35"/>
  <c r="N114" i="35"/>
  <c r="I114" i="35"/>
  <c r="G221" i="28"/>
  <c r="N220" i="28"/>
  <c r="I220" i="28"/>
  <c r="G15" i="28"/>
  <c r="N14" i="28"/>
  <c r="I14" i="28"/>
  <c r="Q12" i="28"/>
  <c r="T12" i="28" s="1"/>
  <c r="V12" i="28"/>
  <c r="O13" i="28" s="1"/>
  <c r="P13" i="28" s="1"/>
  <c r="G196" i="35"/>
  <c r="I195" i="35"/>
  <c r="N195" i="35"/>
  <c r="G194" i="35"/>
  <c r="I193" i="35"/>
  <c r="N193" i="35"/>
  <c r="G272" i="28"/>
  <c r="I271" i="28"/>
  <c r="N271" i="28"/>
  <c r="E255" i="35"/>
  <c r="R254" i="35"/>
  <c r="S254" i="35" s="1"/>
  <c r="U254" i="35"/>
  <c r="V411" i="28"/>
  <c r="O412" i="28" s="1"/>
  <c r="P412" i="28" s="1"/>
  <c r="Q139" i="35"/>
  <c r="V243" i="35"/>
  <c r="O244" i="35" s="1"/>
  <c r="P244" i="35" s="1"/>
  <c r="E446" i="28"/>
  <c r="R445" i="28"/>
  <c r="S445" i="28" s="1"/>
  <c r="U445" i="28"/>
  <c r="R97" i="35"/>
  <c r="S97" i="35" s="1"/>
  <c r="E98" i="35"/>
  <c r="U97" i="35"/>
  <c r="L193" i="28"/>
  <c r="M193" i="28" s="1"/>
  <c r="V365" i="35"/>
  <c r="O366" i="35" s="1"/>
  <c r="P366" i="35" s="1"/>
  <c r="R376" i="28"/>
  <c r="U376" i="28"/>
  <c r="G65" i="35"/>
  <c r="N64" i="35"/>
  <c r="I64" i="35"/>
  <c r="Q219" i="28"/>
  <c r="G391" i="28"/>
  <c r="N390" i="28"/>
  <c r="I390" i="28"/>
  <c r="V243" i="28"/>
  <c r="O244" i="28" s="1"/>
  <c r="P244" i="28" s="1"/>
  <c r="Q461" i="35"/>
  <c r="J462" i="35"/>
  <c r="K462" i="35" s="1"/>
  <c r="L462" i="35" s="1"/>
  <c r="M462" i="35" s="1"/>
  <c r="R97" i="28"/>
  <c r="S97" i="28" s="1"/>
  <c r="E98" i="28"/>
  <c r="U97" i="28"/>
  <c r="V112" i="28"/>
  <c r="O113" i="28" s="1"/>
  <c r="P113" i="28" s="1"/>
  <c r="V508" i="28"/>
  <c r="O509" i="28" s="1"/>
  <c r="P509" i="28" s="1"/>
  <c r="R517" i="35"/>
  <c r="S517" i="35" s="1"/>
  <c r="U517" i="35"/>
  <c r="E518" i="35"/>
  <c r="T485" i="28"/>
  <c r="V485" i="28" s="1"/>
  <c r="O486" i="28" s="1"/>
  <c r="P486" i="28" s="1"/>
  <c r="T319" i="35"/>
  <c r="V319" i="35" s="1"/>
  <c r="O320" i="35" s="1"/>
  <c r="P320" i="35" s="1"/>
  <c r="V62" i="35"/>
  <c r="O63" i="35" s="1"/>
  <c r="P63" i="35" s="1"/>
  <c r="R71" i="35"/>
  <c r="S71" i="35" s="1"/>
  <c r="E72" i="35"/>
  <c r="U71" i="35"/>
  <c r="Q366" i="28"/>
  <c r="J367" i="28"/>
  <c r="K367" i="28" s="1"/>
  <c r="L367" i="28" s="1"/>
  <c r="M367" i="28" s="1"/>
  <c r="T461" i="28"/>
  <c r="V461" i="28" s="1"/>
  <c r="O462" i="28" s="1"/>
  <c r="P462" i="28" s="1"/>
  <c r="L195" i="28"/>
  <c r="M195" i="28"/>
  <c r="E421" i="28"/>
  <c r="R420" i="28"/>
  <c r="S420" i="28" s="1"/>
  <c r="U420" i="28"/>
  <c r="Q270" i="35"/>
  <c r="E375" i="35"/>
  <c r="R374" i="35"/>
  <c r="S374" i="35" s="1"/>
  <c r="U374" i="35"/>
  <c r="V388" i="35"/>
  <c r="O389" i="35" s="1"/>
  <c r="P389" i="35" s="1"/>
  <c r="Q88" i="28"/>
  <c r="E228" i="35"/>
  <c r="R227" i="35"/>
  <c r="S227" i="35" s="1"/>
  <c r="U227" i="35"/>
  <c r="G115" i="28"/>
  <c r="N114" i="28"/>
  <c r="I114" i="28"/>
  <c r="G321" i="35"/>
  <c r="I320" i="35"/>
  <c r="N320" i="35"/>
  <c r="E148" i="28"/>
  <c r="R147" i="28"/>
  <c r="S147" i="28" s="1"/>
  <c r="U147" i="28"/>
  <c r="V484" i="35"/>
  <c r="O485" i="35" s="1"/>
  <c r="P485" i="35" s="1"/>
  <c r="Q88" i="35"/>
  <c r="L245" i="28"/>
  <c r="M245" i="28" s="1"/>
  <c r="Q165" i="28"/>
  <c r="V342" i="28"/>
  <c r="O343" i="28" s="1"/>
  <c r="P343" i="28" s="1"/>
  <c r="L220" i="35"/>
  <c r="M220" i="35" s="1"/>
  <c r="R121" i="28"/>
  <c r="S121" i="28" s="1"/>
  <c r="E122" i="28"/>
  <c r="U121" i="28"/>
  <c r="R279" i="28"/>
  <c r="S279" i="28" s="1"/>
  <c r="E280" i="28"/>
  <c r="U279" i="28"/>
  <c r="V138" i="28"/>
  <c r="O139" i="28" s="1"/>
  <c r="P139" i="28" s="1"/>
  <c r="V508" i="35"/>
  <c r="O509" i="35" s="1"/>
  <c r="P509" i="35" s="1"/>
  <c r="R229" i="28"/>
  <c r="S229" i="28" s="1"/>
  <c r="E230" i="28"/>
  <c r="U229" i="28"/>
  <c r="T38" i="28"/>
  <c r="V38" i="28" s="1"/>
  <c r="O39" i="28" s="1"/>
  <c r="P39" i="28" s="1"/>
  <c r="R148" i="35"/>
  <c r="S148" i="35" s="1"/>
  <c r="E149" i="35"/>
  <c r="U148" i="35"/>
  <c r="T389" i="28"/>
  <c r="V389" i="28" s="1"/>
  <c r="O390" i="28" s="1"/>
  <c r="P390" i="28" s="1"/>
  <c r="E494" i="35"/>
  <c r="R493" i="35"/>
  <c r="S493" i="35" s="1"/>
  <c r="U493" i="35"/>
  <c r="V318" i="28"/>
  <c r="O319" i="28" s="1"/>
  <c r="P319" i="28" s="1"/>
  <c r="R73" i="28"/>
  <c r="S73" i="28" s="1"/>
  <c r="E74" i="28"/>
  <c r="U73" i="28"/>
  <c r="V218" i="35"/>
  <c r="O219" i="35" s="1"/>
  <c r="P219" i="35" s="1"/>
  <c r="V434" i="28"/>
  <c r="O435" i="28" s="1"/>
  <c r="P435" i="28" s="1"/>
  <c r="Q63" i="28"/>
  <c r="L245" i="35"/>
  <c r="M245" i="35" s="1"/>
  <c r="E496" i="28"/>
  <c r="R495" i="28"/>
  <c r="S495" i="28" s="1"/>
  <c r="U495" i="28"/>
  <c r="V191" i="28"/>
  <c r="O192" i="28" s="1"/>
  <c r="P192" i="28" s="1"/>
  <c r="G487" i="28"/>
  <c r="I486" i="28"/>
  <c r="N486" i="28"/>
  <c r="J436" i="35"/>
  <c r="K436" i="35" s="1"/>
  <c r="L436" i="35" s="1"/>
  <c r="M436" i="35" s="1"/>
  <c r="Q435" i="35"/>
  <c r="L13" i="35"/>
  <c r="M13" i="35" s="1"/>
  <c r="V411" i="35"/>
  <c r="O412" i="35" s="1"/>
  <c r="P412" i="35" s="1"/>
  <c r="E352" i="28"/>
  <c r="R351" i="28"/>
  <c r="S351" i="28" s="1"/>
  <c r="U351" i="28"/>
  <c r="E254" i="28"/>
  <c r="R253" i="28"/>
  <c r="S253" i="28" s="1"/>
  <c r="U253" i="28"/>
  <c r="E519" i="28"/>
  <c r="R518" i="28"/>
  <c r="S518" i="28" s="1"/>
  <c r="U518" i="28"/>
  <c r="E399" i="35"/>
  <c r="R398" i="35"/>
  <c r="S398" i="35" s="1"/>
  <c r="U398" i="35"/>
  <c r="G141" i="28"/>
  <c r="N140" i="28"/>
  <c r="I140" i="28"/>
  <c r="E175" i="35"/>
  <c r="R174" i="35"/>
  <c r="S174" i="35" s="1"/>
  <c r="U174" i="35"/>
  <c r="J344" i="35"/>
  <c r="K344" i="35" s="1"/>
  <c r="L344" i="35" s="1"/>
  <c r="M344" i="35" s="1"/>
  <c r="Q343" i="35"/>
  <c r="G463" i="28"/>
  <c r="I462" i="28"/>
  <c r="N462" i="28"/>
  <c r="R177" i="28"/>
  <c r="S177" i="28" s="1"/>
  <c r="E178" i="28"/>
  <c r="U177" i="28"/>
  <c r="E204" i="28"/>
  <c r="R203" i="28"/>
  <c r="S203" i="28" s="1"/>
  <c r="U203" i="28"/>
  <c r="R471" i="28"/>
  <c r="S471" i="28" s="1"/>
  <c r="E472" i="28"/>
  <c r="U471" i="28"/>
  <c r="L40" i="35"/>
  <c r="M40" i="35" s="1"/>
  <c r="E471" i="35"/>
  <c r="R470" i="35"/>
  <c r="S470" i="35" s="1"/>
  <c r="U470" i="35"/>
  <c r="G297" i="35"/>
  <c r="I296" i="35"/>
  <c r="N296" i="35"/>
  <c r="E306" i="28"/>
  <c r="R305" i="28"/>
  <c r="S305" i="28" s="1"/>
  <c r="U305" i="28"/>
  <c r="V112" i="35"/>
  <c r="O113" i="35" s="1"/>
  <c r="P113" i="35" s="1"/>
  <c r="Q270" i="28"/>
  <c r="Q165" i="35"/>
  <c r="E280" i="35"/>
  <c r="R279" i="35"/>
  <c r="S279" i="35" s="1"/>
  <c r="U279" i="35"/>
  <c r="T295" i="28"/>
  <c r="V295" i="28" s="1"/>
  <c r="O296" i="28" s="1"/>
  <c r="P296" i="28" s="1"/>
  <c r="R121" i="35"/>
  <c r="S121" i="35" s="1"/>
  <c r="E122" i="35"/>
  <c r="U121" i="35"/>
  <c r="Q295" i="35"/>
  <c r="Q192" i="35"/>
  <c r="E328" i="28"/>
  <c r="R327" i="28"/>
  <c r="S327" i="28" s="1"/>
  <c r="U327" i="28"/>
  <c r="E205" i="35"/>
  <c r="R204" i="35"/>
  <c r="S204" i="35" s="1"/>
  <c r="U204" i="35"/>
  <c r="U353" i="35" l="1"/>
  <c r="R353" i="35"/>
  <c r="E330" i="35"/>
  <c r="R329" i="35"/>
  <c r="S329" i="35" s="1"/>
  <c r="U329" i="35"/>
  <c r="R445" i="35"/>
  <c r="S445" i="35" s="1"/>
  <c r="U445" i="35"/>
  <c r="E446" i="35"/>
  <c r="U398" i="28"/>
  <c r="R398" i="28"/>
  <c r="S398" i="28" s="1"/>
  <c r="E399" i="28"/>
  <c r="U421" i="35"/>
  <c r="E422" i="35"/>
  <c r="R421" i="35"/>
  <c r="S421" i="35" s="1"/>
  <c r="E305" i="35"/>
  <c r="U304" i="35"/>
  <c r="R304" i="35"/>
  <c r="S304" i="35" s="1"/>
  <c r="G246" i="35"/>
  <c r="I245" i="35"/>
  <c r="N245" i="35"/>
  <c r="G194" i="28"/>
  <c r="N193" i="28"/>
  <c r="I193" i="28"/>
  <c r="G41" i="35"/>
  <c r="N40" i="35"/>
  <c r="I40" i="35"/>
  <c r="Q40" i="35"/>
  <c r="T40" i="35" s="1"/>
  <c r="V40" i="35" s="1"/>
  <c r="O41" i="35" s="1"/>
  <c r="P41" i="35" s="1"/>
  <c r="G221" i="35"/>
  <c r="I220" i="35"/>
  <c r="N220" i="35"/>
  <c r="E329" i="28"/>
  <c r="R328" i="28"/>
  <c r="S328" i="28" s="1"/>
  <c r="U328" i="28"/>
  <c r="T192" i="35"/>
  <c r="V192" i="35" s="1"/>
  <c r="O195" i="35" s="1"/>
  <c r="P195" i="35" s="1"/>
  <c r="E353" i="28"/>
  <c r="R352" i="28"/>
  <c r="S352" i="28" s="1"/>
  <c r="U352" i="28"/>
  <c r="T435" i="35"/>
  <c r="V435" i="35" s="1"/>
  <c r="O436" i="35" s="1"/>
  <c r="P436" i="35" s="1"/>
  <c r="Q435" i="28"/>
  <c r="J436" i="28"/>
  <c r="K436" i="28" s="1"/>
  <c r="L436" i="28" s="1"/>
  <c r="M436" i="28" s="1"/>
  <c r="Q39" i="28"/>
  <c r="T39" i="28" s="1"/>
  <c r="V39" i="28"/>
  <c r="O40" i="28" s="1"/>
  <c r="P40" i="28" s="1"/>
  <c r="J40" i="28"/>
  <c r="K40" i="28" s="1"/>
  <c r="L40" i="28" s="1"/>
  <c r="M40" i="28" s="1"/>
  <c r="R230" i="28"/>
  <c r="U230" i="28"/>
  <c r="Q139" i="28"/>
  <c r="T165" i="28"/>
  <c r="V165" i="28" s="1"/>
  <c r="O166" i="28" s="1"/>
  <c r="P166" i="28" s="1"/>
  <c r="E149" i="28"/>
  <c r="R148" i="28"/>
  <c r="S148" i="28" s="1"/>
  <c r="U148" i="28"/>
  <c r="T88" i="28"/>
  <c r="V88" i="28" s="1"/>
  <c r="O89" i="28" s="1"/>
  <c r="P89" i="28" s="1"/>
  <c r="E422" i="28"/>
  <c r="R421" i="28"/>
  <c r="S421" i="28" s="1"/>
  <c r="U421" i="28"/>
  <c r="J463" i="28"/>
  <c r="K463" i="28" s="1"/>
  <c r="Q462" i="28"/>
  <c r="T462" i="28" s="1"/>
  <c r="V462" i="28" s="1"/>
  <c r="O463" i="28" s="1"/>
  <c r="P463" i="28" s="1"/>
  <c r="J487" i="28"/>
  <c r="K487" i="28" s="1"/>
  <c r="L487" i="28" s="1"/>
  <c r="M487" i="28" s="1"/>
  <c r="Q486" i="28"/>
  <c r="T486" i="28" s="1"/>
  <c r="V486" i="28" s="1"/>
  <c r="O487" i="28" s="1"/>
  <c r="P487" i="28" s="1"/>
  <c r="Q113" i="28"/>
  <c r="Q244" i="28"/>
  <c r="Q366" i="35"/>
  <c r="J367" i="35"/>
  <c r="K367" i="35" s="1"/>
  <c r="L367" i="35" s="1"/>
  <c r="M367" i="35" s="1"/>
  <c r="T139" i="35"/>
  <c r="V139" i="35" s="1"/>
  <c r="O140" i="35" s="1"/>
  <c r="P140" i="35" s="1"/>
  <c r="R255" i="35"/>
  <c r="S255" i="35" s="1"/>
  <c r="E256" i="35"/>
  <c r="U255" i="35"/>
  <c r="Q296" i="28"/>
  <c r="J297" i="28"/>
  <c r="K297" i="28" s="1"/>
  <c r="L297" i="28" s="1"/>
  <c r="M297" i="28" s="1"/>
  <c r="R306" i="28"/>
  <c r="S306" i="28" s="1"/>
  <c r="E307" i="28"/>
  <c r="U306" i="28"/>
  <c r="R471" i="35"/>
  <c r="S471" i="35" s="1"/>
  <c r="E472" i="35"/>
  <c r="U471" i="35"/>
  <c r="R472" i="28"/>
  <c r="U472" i="28"/>
  <c r="T343" i="35"/>
  <c r="V343" i="35" s="1"/>
  <c r="O344" i="35" s="1"/>
  <c r="P344" i="35" s="1"/>
  <c r="R399" i="35"/>
  <c r="U399" i="35"/>
  <c r="G14" i="35"/>
  <c r="I13" i="35"/>
  <c r="N13" i="35"/>
  <c r="G437" i="35"/>
  <c r="N436" i="35"/>
  <c r="I436" i="35"/>
  <c r="Q192" i="28"/>
  <c r="Q319" i="28"/>
  <c r="J320" i="28"/>
  <c r="K320" i="28" s="1"/>
  <c r="L320" i="28" s="1"/>
  <c r="M320" i="28" s="1"/>
  <c r="J391" i="28"/>
  <c r="K391" i="28" s="1"/>
  <c r="L391" i="28" s="1"/>
  <c r="M391" i="28" s="1"/>
  <c r="Q390" i="28"/>
  <c r="T390" i="28" s="1"/>
  <c r="V390" i="28" s="1"/>
  <c r="O391" i="28" s="1"/>
  <c r="P391" i="28" s="1"/>
  <c r="R149" i="35"/>
  <c r="S149" i="35" s="1"/>
  <c r="E150" i="35"/>
  <c r="U149" i="35"/>
  <c r="E281" i="28"/>
  <c r="R280" i="28"/>
  <c r="S280" i="28" s="1"/>
  <c r="U280" i="28"/>
  <c r="T88" i="35"/>
  <c r="V88" i="35" s="1"/>
  <c r="O89" i="35" s="1"/>
  <c r="P89" i="35" s="1"/>
  <c r="E229" i="35"/>
  <c r="R228" i="35"/>
  <c r="S228" i="35" s="1"/>
  <c r="U228" i="35"/>
  <c r="G196" i="28"/>
  <c r="N195" i="28"/>
  <c r="I195" i="28"/>
  <c r="G368" i="28"/>
  <c r="N367" i="28"/>
  <c r="I367" i="28"/>
  <c r="Q63" i="35"/>
  <c r="E99" i="28"/>
  <c r="R98" i="28"/>
  <c r="S98" i="28" s="1"/>
  <c r="U98" i="28"/>
  <c r="G463" i="35"/>
  <c r="I462" i="35"/>
  <c r="N462" i="35"/>
  <c r="R446" i="28"/>
  <c r="S446" i="28" s="1"/>
  <c r="E447" i="28"/>
  <c r="U446" i="28"/>
  <c r="T295" i="35"/>
  <c r="V295" i="35" s="1"/>
  <c r="O296" i="35" s="1"/>
  <c r="P296" i="35" s="1"/>
  <c r="E123" i="35"/>
  <c r="R122" i="35"/>
  <c r="S122" i="35" s="1"/>
  <c r="U122" i="35"/>
  <c r="R280" i="35"/>
  <c r="S280" i="35" s="1"/>
  <c r="E281" i="35"/>
  <c r="U280" i="35"/>
  <c r="T270" i="28"/>
  <c r="V270" i="28" s="1"/>
  <c r="O271" i="28" s="1"/>
  <c r="P271" i="28" s="1"/>
  <c r="G345" i="35"/>
  <c r="N344" i="35"/>
  <c r="I344" i="35"/>
  <c r="E520" i="28"/>
  <c r="R519" i="28"/>
  <c r="S519" i="28" s="1"/>
  <c r="U519" i="28"/>
  <c r="Q13" i="35"/>
  <c r="T13" i="35" s="1"/>
  <c r="V13" i="35" s="1"/>
  <c r="O14" i="35" s="1"/>
  <c r="P14" i="35" s="1"/>
  <c r="Q219" i="35"/>
  <c r="Q509" i="35"/>
  <c r="J510" i="35"/>
  <c r="K510" i="35" s="1"/>
  <c r="L510" i="35" s="1"/>
  <c r="M510" i="35" s="1"/>
  <c r="E123" i="28"/>
  <c r="R122" i="28"/>
  <c r="S122" i="28" s="1"/>
  <c r="U122" i="28"/>
  <c r="Q343" i="28"/>
  <c r="J344" i="28"/>
  <c r="K344" i="28" s="1"/>
  <c r="L344" i="28" s="1"/>
  <c r="M344" i="28" s="1"/>
  <c r="G246" i="28"/>
  <c r="I245" i="28"/>
  <c r="N245" i="28"/>
  <c r="Q485" i="35"/>
  <c r="J486" i="35"/>
  <c r="K486" i="35" s="1"/>
  <c r="L486" i="35" s="1"/>
  <c r="M486" i="35" s="1"/>
  <c r="Q389" i="35"/>
  <c r="J390" i="35"/>
  <c r="K390" i="35" s="1"/>
  <c r="L390" i="35" s="1"/>
  <c r="M390" i="35" s="1"/>
  <c r="T270" i="35"/>
  <c r="V270" i="35" s="1"/>
  <c r="O271" i="35" s="1"/>
  <c r="P271" i="35" s="1"/>
  <c r="Q320" i="35"/>
  <c r="J321" i="35"/>
  <c r="K321" i="35" s="1"/>
  <c r="R518" i="35"/>
  <c r="S518" i="35" s="1"/>
  <c r="U518" i="35"/>
  <c r="E519" i="35"/>
  <c r="Q509" i="28"/>
  <c r="J510" i="28"/>
  <c r="K510" i="28" s="1"/>
  <c r="L510" i="28" s="1"/>
  <c r="M510" i="28" s="1"/>
  <c r="T219" i="28"/>
  <c r="V219" i="28" s="1"/>
  <c r="O220" i="28" s="1"/>
  <c r="P220" i="28" s="1"/>
  <c r="Q244" i="35"/>
  <c r="Q412" i="28"/>
  <c r="J413" i="28"/>
  <c r="K413" i="28" s="1"/>
  <c r="L413" i="28" s="1"/>
  <c r="M413" i="28" s="1"/>
  <c r="M194" i="35"/>
  <c r="L194" i="35"/>
  <c r="Q13" i="28"/>
  <c r="T13" i="28" s="1"/>
  <c r="V13" i="28"/>
  <c r="O14" i="28" s="1"/>
  <c r="P14" i="28" s="1"/>
  <c r="M15" i="28"/>
  <c r="L15" i="28"/>
  <c r="R205" i="35"/>
  <c r="S205" i="35" s="1"/>
  <c r="E206" i="35"/>
  <c r="U205" i="35"/>
  <c r="T165" i="35"/>
  <c r="V165" i="35" s="1"/>
  <c r="O166" i="35" s="1"/>
  <c r="P166" i="35" s="1"/>
  <c r="Q113" i="35"/>
  <c r="R204" i="28"/>
  <c r="S204" i="28" s="1"/>
  <c r="E205" i="28"/>
  <c r="U204" i="28"/>
  <c r="R178" i="28"/>
  <c r="U178" i="28"/>
  <c r="L463" i="28"/>
  <c r="M463" i="28" s="1"/>
  <c r="E176" i="35"/>
  <c r="R175" i="35"/>
  <c r="S175" i="35" s="1"/>
  <c r="U175" i="35"/>
  <c r="R254" i="28"/>
  <c r="S254" i="28" s="1"/>
  <c r="E255" i="28"/>
  <c r="U254" i="28"/>
  <c r="Q412" i="35"/>
  <c r="J413" i="35"/>
  <c r="K413" i="35" s="1"/>
  <c r="L413" i="35" s="1"/>
  <c r="M413" i="35" s="1"/>
  <c r="R496" i="28"/>
  <c r="U496" i="28"/>
  <c r="T63" i="28"/>
  <c r="V63" i="28" s="1"/>
  <c r="O64" i="28" s="1"/>
  <c r="P64" i="28" s="1"/>
  <c r="R74" i="28"/>
  <c r="S74" i="28" s="1"/>
  <c r="E75" i="28"/>
  <c r="U74" i="28"/>
  <c r="E495" i="35"/>
  <c r="R494" i="35"/>
  <c r="S494" i="35" s="1"/>
  <c r="U494" i="35"/>
  <c r="L321" i="35"/>
  <c r="M321" i="35" s="1"/>
  <c r="R375" i="35"/>
  <c r="S375" i="35" s="1"/>
  <c r="E376" i="35"/>
  <c r="U375" i="35"/>
  <c r="T366" i="28"/>
  <c r="V366" i="28" s="1"/>
  <c r="O367" i="28" s="1"/>
  <c r="P367" i="28" s="1"/>
  <c r="E73" i="35"/>
  <c r="R72" i="35"/>
  <c r="S72" i="35" s="1"/>
  <c r="U72" i="35"/>
  <c r="T461" i="35"/>
  <c r="V461" i="35" s="1"/>
  <c r="O462" i="35" s="1"/>
  <c r="P462" i="35" s="1"/>
  <c r="S376" i="28"/>
  <c r="S377" i="28"/>
  <c r="R98" i="35"/>
  <c r="S98" i="35" s="1"/>
  <c r="E99" i="35"/>
  <c r="U98" i="35"/>
  <c r="R446" i="35" l="1"/>
  <c r="S446" i="35" s="1"/>
  <c r="U446" i="35"/>
  <c r="E447" i="35"/>
  <c r="R305" i="35"/>
  <c r="S305" i="35" s="1"/>
  <c r="E306" i="35"/>
  <c r="U305" i="35"/>
  <c r="U399" i="28"/>
  <c r="R399" i="28"/>
  <c r="R330" i="35"/>
  <c r="U330" i="35"/>
  <c r="S353" i="35"/>
  <c r="S354" i="35"/>
  <c r="R422" i="35"/>
  <c r="U422" i="35"/>
  <c r="G392" i="28"/>
  <c r="I391" i="28"/>
  <c r="N391" i="28"/>
  <c r="Q487" i="28"/>
  <c r="T487" i="28" s="1"/>
  <c r="V487" i="28" s="1"/>
  <c r="O488" i="28" s="1"/>
  <c r="P488" i="28" s="1"/>
  <c r="J488" i="28"/>
  <c r="K488" i="28" s="1"/>
  <c r="G488" i="28"/>
  <c r="I487" i="28"/>
  <c r="N487" i="28"/>
  <c r="G464" i="28"/>
  <c r="N463" i="28"/>
  <c r="I463" i="28"/>
  <c r="Q391" i="28"/>
  <c r="T391" i="28" s="1"/>
  <c r="V391" i="28" s="1"/>
  <c r="O392" i="28" s="1"/>
  <c r="P392" i="28" s="1"/>
  <c r="J392" i="28"/>
  <c r="K392" i="28" s="1"/>
  <c r="G322" i="35"/>
  <c r="N321" i="35"/>
  <c r="I321" i="35"/>
  <c r="J65" i="28"/>
  <c r="K65" i="28" s="1"/>
  <c r="L65" i="28" s="1"/>
  <c r="M65" i="28" s="1"/>
  <c r="Q64" i="28"/>
  <c r="T64" i="28" s="1"/>
  <c r="V64" i="28" s="1"/>
  <c r="O65" i="28" s="1"/>
  <c r="P65" i="28" s="1"/>
  <c r="S496" i="28"/>
  <c r="S497" i="28"/>
  <c r="Q166" i="35"/>
  <c r="T166" i="35" s="1"/>
  <c r="V166" i="35" s="1"/>
  <c r="O167" i="35" s="1"/>
  <c r="P167" i="35" s="1"/>
  <c r="J167" i="35"/>
  <c r="K167" i="35" s="1"/>
  <c r="L167" i="35" s="1"/>
  <c r="M167" i="35" s="1"/>
  <c r="R206" i="35"/>
  <c r="U206" i="35"/>
  <c r="Q14" i="28"/>
  <c r="T14" i="28" s="1"/>
  <c r="V14" i="28" s="1"/>
  <c r="O15" i="28" s="1"/>
  <c r="P15" i="28" s="1"/>
  <c r="G414" i="28"/>
  <c r="N413" i="28"/>
  <c r="I413" i="28"/>
  <c r="G391" i="35"/>
  <c r="N390" i="35"/>
  <c r="I390" i="35"/>
  <c r="E124" i="35"/>
  <c r="R123" i="35"/>
  <c r="S123" i="35" s="1"/>
  <c r="U123" i="35"/>
  <c r="Q89" i="35"/>
  <c r="T89" i="35" s="1"/>
  <c r="V89" i="35" s="1"/>
  <c r="O90" i="35" s="1"/>
  <c r="P90" i="35" s="1"/>
  <c r="J90" i="35"/>
  <c r="K90" i="35" s="1"/>
  <c r="L90" i="35" s="1"/>
  <c r="M90" i="35" s="1"/>
  <c r="T319" i="28"/>
  <c r="V319" i="28" s="1"/>
  <c r="O320" i="28" s="1"/>
  <c r="P320" i="28" s="1"/>
  <c r="L14" i="35"/>
  <c r="M14" i="35" s="1"/>
  <c r="S399" i="35"/>
  <c r="S400" i="35"/>
  <c r="Q344" i="35"/>
  <c r="T344" i="35" s="1"/>
  <c r="V344" i="35" s="1"/>
  <c r="O345" i="35" s="1"/>
  <c r="P345" i="35" s="1"/>
  <c r="J345" i="35"/>
  <c r="K345" i="35" s="1"/>
  <c r="L345" i="35" s="1"/>
  <c r="M345" i="35" s="1"/>
  <c r="S472" i="28"/>
  <c r="S473" i="28"/>
  <c r="R472" i="35"/>
  <c r="U472" i="35"/>
  <c r="R422" i="28"/>
  <c r="U422" i="28"/>
  <c r="R149" i="28"/>
  <c r="S149" i="28" s="1"/>
  <c r="E150" i="28"/>
  <c r="U149" i="28"/>
  <c r="T139" i="28"/>
  <c r="V139" i="28" s="1"/>
  <c r="O140" i="28" s="1"/>
  <c r="P140" i="28" s="1"/>
  <c r="S230" i="28"/>
  <c r="S231" i="28"/>
  <c r="G437" i="28"/>
  <c r="I436" i="28"/>
  <c r="N436" i="28"/>
  <c r="L194" i="28"/>
  <c r="M194" i="28" s="1"/>
  <c r="E100" i="35"/>
  <c r="R99" i="35"/>
  <c r="S99" i="35" s="1"/>
  <c r="U99" i="35"/>
  <c r="Q367" i="28"/>
  <c r="T367" i="28" s="1"/>
  <c r="V367" i="28"/>
  <c r="O368" i="28" s="1"/>
  <c r="P368" i="28" s="1"/>
  <c r="J368" i="28"/>
  <c r="K368" i="28" s="1"/>
  <c r="R376" i="35"/>
  <c r="U376" i="35"/>
  <c r="R495" i="35"/>
  <c r="S495" i="35" s="1"/>
  <c r="E496" i="35"/>
  <c r="U495" i="35"/>
  <c r="E76" i="28"/>
  <c r="R75" i="28"/>
  <c r="S75" i="28" s="1"/>
  <c r="U75" i="28"/>
  <c r="G414" i="35"/>
  <c r="I413" i="35"/>
  <c r="N413" i="35"/>
  <c r="R176" i="35"/>
  <c r="S176" i="35" s="1"/>
  <c r="E177" i="35"/>
  <c r="U176" i="35"/>
  <c r="T509" i="28"/>
  <c r="V509" i="28" s="1"/>
  <c r="O510" i="28" s="1"/>
  <c r="P510" i="28" s="1"/>
  <c r="T320" i="35"/>
  <c r="V320" i="35" s="1"/>
  <c r="O321" i="35" s="1"/>
  <c r="P321" i="35" s="1"/>
  <c r="J272" i="35"/>
  <c r="K272" i="35" s="1"/>
  <c r="L272" i="35" s="1"/>
  <c r="M272" i="35" s="1"/>
  <c r="Q271" i="35"/>
  <c r="T271" i="35" s="1"/>
  <c r="V271" i="35" s="1"/>
  <c r="O272" i="35" s="1"/>
  <c r="P272" i="35" s="1"/>
  <c r="G487" i="35"/>
  <c r="N486" i="35"/>
  <c r="I486" i="35"/>
  <c r="T343" i="28"/>
  <c r="V343" i="28" s="1"/>
  <c r="O344" i="28" s="1"/>
  <c r="P344" i="28" s="1"/>
  <c r="T509" i="35"/>
  <c r="V509" i="35" s="1"/>
  <c r="O510" i="35" s="1"/>
  <c r="P510" i="35" s="1"/>
  <c r="R520" i="28"/>
  <c r="S520" i="28" s="1"/>
  <c r="E521" i="28"/>
  <c r="U520" i="28"/>
  <c r="E100" i="28"/>
  <c r="R99" i="28"/>
  <c r="S99" i="28" s="1"/>
  <c r="U99" i="28"/>
  <c r="E282" i="28"/>
  <c r="R281" i="28"/>
  <c r="S281" i="28" s="1"/>
  <c r="U281" i="28"/>
  <c r="E151" i="35"/>
  <c r="R150" i="35"/>
  <c r="S150" i="35" s="1"/>
  <c r="U150" i="35"/>
  <c r="R307" i="28"/>
  <c r="U307" i="28"/>
  <c r="T296" i="28"/>
  <c r="V296" i="28" s="1"/>
  <c r="O297" i="28" s="1"/>
  <c r="P297" i="28" s="1"/>
  <c r="T366" i="35"/>
  <c r="V366" i="35" s="1"/>
  <c r="O367" i="35" s="1"/>
  <c r="P367" i="35" s="1"/>
  <c r="T244" i="28"/>
  <c r="V244" i="28" s="1"/>
  <c r="O245" i="28" s="1"/>
  <c r="P245" i="28" s="1"/>
  <c r="Q463" i="28"/>
  <c r="T463" i="28" s="1"/>
  <c r="V463" i="28" s="1"/>
  <c r="O464" i="28" s="1"/>
  <c r="P464" i="28" s="1"/>
  <c r="J464" i="28"/>
  <c r="K464" i="28" s="1"/>
  <c r="G41" i="28"/>
  <c r="I40" i="28"/>
  <c r="N40" i="28"/>
  <c r="Q195" i="35"/>
  <c r="T195" i="35" s="1"/>
  <c r="V195" i="35" s="1"/>
  <c r="O196" i="35" s="1"/>
  <c r="P196" i="35" s="1"/>
  <c r="J196" i="35"/>
  <c r="K196" i="35" s="1"/>
  <c r="L196" i="35" s="1"/>
  <c r="M196" i="35" s="1"/>
  <c r="L41" i="35"/>
  <c r="M41" i="35"/>
  <c r="Q462" i="35"/>
  <c r="T462" i="35" s="1"/>
  <c r="V462" i="35" s="1"/>
  <c r="O463" i="35" s="1"/>
  <c r="P463" i="35" s="1"/>
  <c r="J463" i="35"/>
  <c r="K463" i="35" s="1"/>
  <c r="L463" i="35" s="1"/>
  <c r="M463" i="35" s="1"/>
  <c r="T113" i="35"/>
  <c r="V113" i="35" s="1"/>
  <c r="O114" i="35" s="1"/>
  <c r="P114" i="35" s="1"/>
  <c r="T412" i="28"/>
  <c r="V412" i="28" s="1"/>
  <c r="O413" i="28" s="1"/>
  <c r="P413" i="28" s="1"/>
  <c r="J221" i="28"/>
  <c r="K221" i="28" s="1"/>
  <c r="L221" i="28" s="1"/>
  <c r="M221" i="28" s="1"/>
  <c r="Q220" i="28"/>
  <c r="T220" i="28" s="1"/>
  <c r="V220" i="28" s="1"/>
  <c r="O221" i="28" s="1"/>
  <c r="P221" i="28" s="1"/>
  <c r="T389" i="35"/>
  <c r="V389" i="35" s="1"/>
  <c r="O390" i="35" s="1"/>
  <c r="P390" i="35" s="1"/>
  <c r="R123" i="28"/>
  <c r="S123" i="28" s="1"/>
  <c r="E124" i="28"/>
  <c r="U123" i="28"/>
  <c r="T219" i="35"/>
  <c r="V219" i="35" s="1"/>
  <c r="O220" i="35" s="1"/>
  <c r="P220" i="35" s="1"/>
  <c r="Q271" i="28"/>
  <c r="T271" i="28" s="1"/>
  <c r="V271" i="28" s="1"/>
  <c r="O272" i="28" s="1"/>
  <c r="P272" i="28" s="1"/>
  <c r="J272" i="28"/>
  <c r="K272" i="28" s="1"/>
  <c r="L272" i="28" s="1"/>
  <c r="M272" i="28" s="1"/>
  <c r="R281" i="35"/>
  <c r="S281" i="35" s="1"/>
  <c r="E282" i="35"/>
  <c r="U281" i="35"/>
  <c r="J297" i="35"/>
  <c r="K297" i="35" s="1"/>
  <c r="L297" i="35" s="1"/>
  <c r="M297" i="35" s="1"/>
  <c r="Q296" i="35"/>
  <c r="T296" i="35" s="1"/>
  <c r="V296" i="35"/>
  <c r="O297" i="35" s="1"/>
  <c r="P297" i="35" s="1"/>
  <c r="R447" i="28"/>
  <c r="S447" i="28" s="1"/>
  <c r="E448" i="28"/>
  <c r="U447" i="28"/>
  <c r="L368" i="28"/>
  <c r="M368" i="28" s="1"/>
  <c r="R229" i="35"/>
  <c r="S229" i="35" s="1"/>
  <c r="E230" i="35"/>
  <c r="U229" i="35"/>
  <c r="G321" i="28"/>
  <c r="I320" i="28"/>
  <c r="N320" i="28"/>
  <c r="T192" i="28"/>
  <c r="V192" i="28" s="1"/>
  <c r="O195" i="28" s="1"/>
  <c r="P195" i="28" s="1"/>
  <c r="Q140" i="35"/>
  <c r="T140" i="35" s="1"/>
  <c r="V140" i="35" s="1"/>
  <c r="O141" i="35" s="1"/>
  <c r="P141" i="35" s="1"/>
  <c r="J141" i="35"/>
  <c r="K141" i="35" s="1"/>
  <c r="L141" i="35" s="1"/>
  <c r="M141" i="35" s="1"/>
  <c r="Q166" i="28"/>
  <c r="T166" i="28" s="1"/>
  <c r="V166" i="28" s="1"/>
  <c r="O167" i="28" s="1"/>
  <c r="P167" i="28" s="1"/>
  <c r="J167" i="28"/>
  <c r="K167" i="28" s="1"/>
  <c r="L167" i="28" s="1"/>
  <c r="M167" i="28" s="1"/>
  <c r="Q40" i="28"/>
  <c r="T40" i="28" s="1"/>
  <c r="V40" i="28" s="1"/>
  <c r="O41" i="28" s="1"/>
  <c r="P41" i="28" s="1"/>
  <c r="J41" i="28"/>
  <c r="K41" i="28" s="1"/>
  <c r="T435" i="28"/>
  <c r="V435" i="28" s="1"/>
  <c r="O436" i="28" s="1"/>
  <c r="P436" i="28" s="1"/>
  <c r="Q436" i="35"/>
  <c r="T436" i="35" s="1"/>
  <c r="V436" i="35" s="1"/>
  <c r="O437" i="35" s="1"/>
  <c r="P437" i="35" s="1"/>
  <c r="J437" i="35"/>
  <c r="K437" i="35" s="1"/>
  <c r="L437" i="35" s="1"/>
  <c r="M437" i="35" s="1"/>
  <c r="R329" i="28"/>
  <c r="S329" i="28" s="1"/>
  <c r="E330" i="28"/>
  <c r="U329" i="28"/>
  <c r="Q41" i="35"/>
  <c r="T41" i="35" s="1"/>
  <c r="V41" i="35" s="1"/>
  <c r="O42" i="35" s="1"/>
  <c r="P42" i="35" s="1"/>
  <c r="J42" i="35"/>
  <c r="K42" i="35" s="1"/>
  <c r="E74" i="35"/>
  <c r="R73" i="35"/>
  <c r="S73" i="35" s="1"/>
  <c r="U73" i="35"/>
  <c r="T412" i="35"/>
  <c r="V412" i="35" s="1"/>
  <c r="O413" i="35" s="1"/>
  <c r="P413" i="35" s="1"/>
  <c r="R255" i="28"/>
  <c r="S255" i="28" s="1"/>
  <c r="E256" i="28"/>
  <c r="U255" i="28"/>
  <c r="S178" i="28"/>
  <c r="S179" i="28"/>
  <c r="R205" i="28"/>
  <c r="S205" i="28" s="1"/>
  <c r="E206" i="28"/>
  <c r="U205" i="28"/>
  <c r="G16" i="28"/>
  <c r="N15" i="28"/>
  <c r="I15" i="28"/>
  <c r="N194" i="35"/>
  <c r="I194" i="35"/>
  <c r="T244" i="35"/>
  <c r="V244" i="35" s="1"/>
  <c r="O245" i="35" s="1"/>
  <c r="P245" i="35" s="1"/>
  <c r="G511" i="28"/>
  <c r="I510" i="28"/>
  <c r="N510" i="28"/>
  <c r="E520" i="35"/>
  <c r="R519" i="35"/>
  <c r="S519" i="35" s="1"/>
  <c r="U519" i="35"/>
  <c r="T485" i="35"/>
  <c r="V485" i="35" s="1"/>
  <c r="O486" i="35" s="1"/>
  <c r="P486" i="35" s="1"/>
  <c r="G345" i="28"/>
  <c r="I344" i="28"/>
  <c r="N344" i="28"/>
  <c r="G511" i="35"/>
  <c r="N510" i="35"/>
  <c r="I510" i="35"/>
  <c r="T63" i="35"/>
  <c r="V63" i="35" s="1"/>
  <c r="O64" i="35" s="1"/>
  <c r="P64" i="35" s="1"/>
  <c r="G298" i="28"/>
  <c r="N297" i="28"/>
  <c r="I297" i="28"/>
  <c r="R256" i="35"/>
  <c r="S256" i="35" s="1"/>
  <c r="E257" i="35"/>
  <c r="U256" i="35"/>
  <c r="G368" i="35"/>
  <c r="N367" i="35"/>
  <c r="I367" i="35"/>
  <c r="T113" i="28"/>
  <c r="V113" i="28" s="1"/>
  <c r="O114" i="28" s="1"/>
  <c r="P114" i="28" s="1"/>
  <c r="Q89" i="28"/>
  <c r="T89" i="28" s="1"/>
  <c r="V89" i="28"/>
  <c r="O90" i="28" s="1"/>
  <c r="P90" i="28" s="1"/>
  <c r="J90" i="28"/>
  <c r="K90" i="28" s="1"/>
  <c r="L90" i="28" s="1"/>
  <c r="M90" i="28" s="1"/>
  <c r="R353" i="28"/>
  <c r="U353" i="28"/>
  <c r="S399" i="28" l="1"/>
  <c r="S400" i="28"/>
  <c r="E448" i="35"/>
  <c r="U447" i="35"/>
  <c r="R447" i="35"/>
  <c r="S447" i="35" s="1"/>
  <c r="S422" i="35"/>
  <c r="S423" i="35"/>
  <c r="S330" i="35"/>
  <c r="S331" i="35"/>
  <c r="R306" i="35"/>
  <c r="S306" i="35" s="1"/>
  <c r="U306" i="35"/>
  <c r="E307" i="35"/>
  <c r="G438" i="35"/>
  <c r="N437" i="35"/>
  <c r="I437" i="35"/>
  <c r="G464" i="35"/>
  <c r="I463" i="35"/>
  <c r="N463" i="35"/>
  <c r="J489" i="28"/>
  <c r="K489" i="28" s="1"/>
  <c r="J42" i="28"/>
  <c r="K42" i="28" s="1"/>
  <c r="Q272" i="28"/>
  <c r="T272" i="28" s="1"/>
  <c r="V272" i="28"/>
  <c r="O273" i="28" s="1"/>
  <c r="P273" i="28" s="1"/>
  <c r="J273" i="28"/>
  <c r="K273" i="28" s="1"/>
  <c r="Q15" i="28"/>
  <c r="T15" i="28" s="1"/>
  <c r="V15" i="28" s="1"/>
  <c r="O16" i="28" s="1"/>
  <c r="P16" i="28" s="1"/>
  <c r="J168" i="35"/>
  <c r="K168" i="35" s="1"/>
  <c r="Q167" i="35"/>
  <c r="T167" i="35" s="1"/>
  <c r="V167" i="35" s="1"/>
  <c r="O168" i="35" s="1"/>
  <c r="P168" i="35" s="1"/>
  <c r="J142" i="35"/>
  <c r="K142" i="35" s="1"/>
  <c r="Q141" i="35"/>
  <c r="T141" i="35" s="1"/>
  <c r="V141" i="35" s="1"/>
  <c r="O142" i="35" s="1"/>
  <c r="P142" i="35" s="1"/>
  <c r="J198" i="35"/>
  <c r="K198" i="35" s="1"/>
  <c r="Q196" i="35"/>
  <c r="T196" i="35" s="1"/>
  <c r="V196" i="35" s="1"/>
  <c r="O198" i="35" s="1"/>
  <c r="P198" i="35" s="1"/>
  <c r="G346" i="35"/>
  <c r="I345" i="35"/>
  <c r="N345" i="35"/>
  <c r="G369" i="28"/>
  <c r="N368" i="28"/>
  <c r="I368" i="28"/>
  <c r="J465" i="28"/>
  <c r="K465" i="28" s="1"/>
  <c r="J91" i="35"/>
  <c r="K91" i="35" s="1"/>
  <c r="Q90" i="35"/>
  <c r="T90" i="35" s="1"/>
  <c r="V90" i="35" s="1"/>
  <c r="O91" i="35" s="1"/>
  <c r="P91" i="35" s="1"/>
  <c r="E257" i="28"/>
  <c r="R256" i="28"/>
  <c r="S256" i="28" s="1"/>
  <c r="U256" i="28"/>
  <c r="J196" i="28"/>
  <c r="K196" i="28" s="1"/>
  <c r="L196" i="28" s="1"/>
  <c r="M196" i="28" s="1"/>
  <c r="Q195" i="28"/>
  <c r="T195" i="28" s="1"/>
  <c r="V195" i="28" s="1"/>
  <c r="O196" i="28" s="1"/>
  <c r="P196" i="28" s="1"/>
  <c r="Q297" i="35"/>
  <c r="T297" i="35" s="1"/>
  <c r="V297" i="35"/>
  <c r="O298" i="35" s="1"/>
  <c r="P298" i="35" s="1"/>
  <c r="J298" i="35"/>
  <c r="K298" i="35" s="1"/>
  <c r="G273" i="28"/>
  <c r="I272" i="28"/>
  <c r="N272" i="28"/>
  <c r="Q220" i="35"/>
  <c r="T220" i="35" s="1"/>
  <c r="V220" i="35" s="1"/>
  <c r="O221" i="35" s="1"/>
  <c r="P221" i="35" s="1"/>
  <c r="J221" i="35"/>
  <c r="K221" i="35" s="1"/>
  <c r="L221" i="35" s="1"/>
  <c r="M221" i="35" s="1"/>
  <c r="E125" i="28"/>
  <c r="R124" i="28"/>
  <c r="S124" i="28" s="1"/>
  <c r="U124" i="28"/>
  <c r="G222" i="28"/>
  <c r="N221" i="28"/>
  <c r="I221" i="28"/>
  <c r="Q114" i="35"/>
  <c r="T114" i="35" s="1"/>
  <c r="V114" i="35" s="1"/>
  <c r="O115" i="35" s="1"/>
  <c r="P115" i="35" s="1"/>
  <c r="J115" i="35"/>
  <c r="K115" i="35" s="1"/>
  <c r="L115" i="35" s="1"/>
  <c r="M115" i="35" s="1"/>
  <c r="G42" i="35"/>
  <c r="I41" i="35"/>
  <c r="N41" i="35"/>
  <c r="G198" i="35"/>
  <c r="I196" i="35"/>
  <c r="N196" i="35"/>
  <c r="J368" i="35"/>
  <c r="K368" i="35" s="1"/>
  <c r="L368" i="35" s="1"/>
  <c r="M368" i="35" s="1"/>
  <c r="Q367" i="35"/>
  <c r="T367" i="35" s="1"/>
  <c r="V367" i="35" s="1"/>
  <c r="O368" i="35" s="1"/>
  <c r="P368" i="35" s="1"/>
  <c r="Q510" i="35"/>
  <c r="T510" i="35" s="1"/>
  <c r="V510" i="35" s="1"/>
  <c r="O511" i="35" s="1"/>
  <c r="P511" i="35" s="1"/>
  <c r="J511" i="35"/>
  <c r="K511" i="35" s="1"/>
  <c r="L511" i="35" s="1"/>
  <c r="M511" i="35" s="1"/>
  <c r="G273" i="35"/>
  <c r="N272" i="35"/>
  <c r="I272" i="35"/>
  <c r="Q510" i="28"/>
  <c r="T510" i="28" s="1"/>
  <c r="V510" i="28" s="1"/>
  <c r="O511" i="28" s="1"/>
  <c r="P511" i="28" s="1"/>
  <c r="J511" i="28"/>
  <c r="K511" i="28" s="1"/>
  <c r="R177" i="35"/>
  <c r="S177" i="35" s="1"/>
  <c r="E178" i="35"/>
  <c r="U177" i="35"/>
  <c r="Q368" i="28"/>
  <c r="T368" i="28" s="1"/>
  <c r="V368" i="28" s="1"/>
  <c r="O369" i="28" s="1"/>
  <c r="P369" i="28" s="1"/>
  <c r="J369" i="28"/>
  <c r="K369" i="28" s="1"/>
  <c r="I194" i="28"/>
  <c r="N194" i="28"/>
  <c r="S422" i="28"/>
  <c r="S423" i="28"/>
  <c r="S472" i="35"/>
  <c r="S473" i="35"/>
  <c r="Q345" i="35"/>
  <c r="T345" i="35" s="1"/>
  <c r="V345" i="35"/>
  <c r="O346" i="35" s="1"/>
  <c r="P346" i="35" s="1"/>
  <c r="J346" i="35"/>
  <c r="K346" i="35" s="1"/>
  <c r="G15" i="35"/>
  <c r="N14" i="35"/>
  <c r="I14" i="35"/>
  <c r="G91" i="35"/>
  <c r="N90" i="35"/>
  <c r="I90" i="35"/>
  <c r="Q65" i="28"/>
  <c r="T65" i="28" s="1"/>
  <c r="V65" i="28" s="1"/>
  <c r="O66" i="28" s="1"/>
  <c r="P66" i="28" s="1"/>
  <c r="J66" i="28"/>
  <c r="K66" i="28" s="1"/>
  <c r="R257" i="35"/>
  <c r="U257" i="35"/>
  <c r="G91" i="28"/>
  <c r="N90" i="28"/>
  <c r="I90" i="28"/>
  <c r="Q114" i="28"/>
  <c r="T114" i="28" s="1"/>
  <c r="V114" i="28" s="1"/>
  <c r="O115" i="28" s="1"/>
  <c r="P115" i="28" s="1"/>
  <c r="J115" i="28"/>
  <c r="K115" i="28" s="1"/>
  <c r="L115" i="28" s="1"/>
  <c r="M115" i="28" s="1"/>
  <c r="L16" i="28"/>
  <c r="M16" i="28" s="1"/>
  <c r="R206" i="28"/>
  <c r="U206" i="28"/>
  <c r="Q436" i="28"/>
  <c r="T436" i="28" s="1"/>
  <c r="V436" i="28" s="1"/>
  <c r="O437" i="28" s="1"/>
  <c r="P437" i="28" s="1"/>
  <c r="J437" i="28"/>
  <c r="K437" i="28" s="1"/>
  <c r="G168" i="28"/>
  <c r="I167" i="28"/>
  <c r="N167" i="28"/>
  <c r="Q390" i="35"/>
  <c r="T390" i="35" s="1"/>
  <c r="V390" i="35" s="1"/>
  <c r="O391" i="35" s="1"/>
  <c r="P391" i="35" s="1"/>
  <c r="J391" i="35"/>
  <c r="K391" i="35" s="1"/>
  <c r="L391" i="35" s="1"/>
  <c r="M391" i="35" s="1"/>
  <c r="L41" i="28"/>
  <c r="M41" i="28" s="1"/>
  <c r="E152" i="35"/>
  <c r="R151" i="35"/>
  <c r="S151" i="35" s="1"/>
  <c r="U151" i="35"/>
  <c r="R100" i="28"/>
  <c r="S100" i="28" s="1"/>
  <c r="E101" i="28"/>
  <c r="U100" i="28"/>
  <c r="R521" i="28"/>
  <c r="S521" i="28" s="1"/>
  <c r="E522" i="28"/>
  <c r="U521" i="28"/>
  <c r="R76" i="28"/>
  <c r="U76" i="28"/>
  <c r="R496" i="35"/>
  <c r="U496" i="35"/>
  <c r="R124" i="35"/>
  <c r="S124" i="35" s="1"/>
  <c r="E125" i="35"/>
  <c r="U124" i="35"/>
  <c r="Q14" i="35"/>
  <c r="T14" i="35" s="1"/>
  <c r="V14" i="35" s="1"/>
  <c r="O15" i="35" s="1"/>
  <c r="P15" i="35" s="1"/>
  <c r="S206" i="35"/>
  <c r="S207" i="35"/>
  <c r="G66" i="28"/>
  <c r="N65" i="28"/>
  <c r="I65" i="28"/>
  <c r="L488" i="28"/>
  <c r="M488" i="28" s="1"/>
  <c r="S353" i="28"/>
  <c r="S354" i="28"/>
  <c r="Q245" i="35"/>
  <c r="T245" i="35" s="1"/>
  <c r="V245" i="35" s="1"/>
  <c r="O246" i="35" s="1"/>
  <c r="P246" i="35" s="1"/>
  <c r="J246" i="35"/>
  <c r="K246" i="35" s="1"/>
  <c r="L246" i="35" s="1"/>
  <c r="M246" i="35" s="1"/>
  <c r="R74" i="35"/>
  <c r="S74" i="35" s="1"/>
  <c r="E75" i="35"/>
  <c r="U74" i="35"/>
  <c r="Q90" i="28"/>
  <c r="T90" i="28" s="1"/>
  <c r="V90" i="28" s="1"/>
  <c r="O91" i="28" s="1"/>
  <c r="P91" i="28" s="1"/>
  <c r="J91" i="28"/>
  <c r="K91" i="28" s="1"/>
  <c r="Q486" i="35"/>
  <c r="T486" i="35" s="1"/>
  <c r="V486" i="35"/>
  <c r="O487" i="35" s="1"/>
  <c r="P487" i="35" s="1"/>
  <c r="J487" i="35"/>
  <c r="K487" i="35" s="1"/>
  <c r="L487" i="35" s="1"/>
  <c r="M487" i="35" s="1"/>
  <c r="L511" i="28"/>
  <c r="M511" i="28" s="1"/>
  <c r="J43" i="35"/>
  <c r="K43" i="35" s="1"/>
  <c r="Q437" i="35"/>
  <c r="T437" i="35" s="1"/>
  <c r="V437" i="35"/>
  <c r="O438" i="35" s="1"/>
  <c r="P438" i="35" s="1"/>
  <c r="J438" i="35"/>
  <c r="K438" i="35" s="1"/>
  <c r="Q167" i="28"/>
  <c r="T167" i="28" s="1"/>
  <c r="V167" i="28" s="1"/>
  <c r="O168" i="28" s="1"/>
  <c r="P168" i="28" s="1"/>
  <c r="J168" i="28"/>
  <c r="K168" i="28" s="1"/>
  <c r="R448" i="28"/>
  <c r="U448" i="28"/>
  <c r="G298" i="35"/>
  <c r="I297" i="35"/>
  <c r="N297" i="35"/>
  <c r="R282" i="35"/>
  <c r="U282" i="35"/>
  <c r="Q221" i="28"/>
  <c r="T221" i="28" s="1"/>
  <c r="V221" i="28" s="1"/>
  <c r="O222" i="28" s="1"/>
  <c r="P222" i="28" s="1"/>
  <c r="J222" i="28"/>
  <c r="K222" i="28" s="1"/>
  <c r="Q413" i="28"/>
  <c r="T413" i="28" s="1"/>
  <c r="V413" i="28" s="1"/>
  <c r="O414" i="28" s="1"/>
  <c r="P414" i="28" s="1"/>
  <c r="J414" i="28"/>
  <c r="K414" i="28" s="1"/>
  <c r="J464" i="35"/>
  <c r="K464" i="35" s="1"/>
  <c r="Q463" i="35"/>
  <c r="T463" i="35" s="1"/>
  <c r="V463" i="35" s="1"/>
  <c r="O464" i="35" s="1"/>
  <c r="P464" i="35" s="1"/>
  <c r="J246" i="28"/>
  <c r="K246" i="28" s="1"/>
  <c r="L246" i="28" s="1"/>
  <c r="M246" i="28" s="1"/>
  <c r="V245" i="28"/>
  <c r="O246" i="28" s="1"/>
  <c r="P246" i="28" s="1"/>
  <c r="Q245" i="28"/>
  <c r="T245" i="28" s="1"/>
  <c r="Q297" i="28"/>
  <c r="T297" i="28" s="1"/>
  <c r="V297" i="28" s="1"/>
  <c r="O298" i="28" s="1"/>
  <c r="P298" i="28" s="1"/>
  <c r="J298" i="28"/>
  <c r="K298" i="28" s="1"/>
  <c r="S307" i="28"/>
  <c r="S308" i="28"/>
  <c r="R282" i="28"/>
  <c r="U282" i="28"/>
  <c r="Q344" i="28"/>
  <c r="T344" i="28" s="1"/>
  <c r="V344" i="28" s="1"/>
  <c r="O345" i="28" s="1"/>
  <c r="P345" i="28" s="1"/>
  <c r="J345" i="28"/>
  <c r="K345" i="28" s="1"/>
  <c r="L345" i="28" s="1"/>
  <c r="M345" i="28" s="1"/>
  <c r="Q321" i="35"/>
  <c r="T321" i="35" s="1"/>
  <c r="V321" i="35"/>
  <c r="O322" i="35" s="1"/>
  <c r="P322" i="35" s="1"/>
  <c r="J322" i="35"/>
  <c r="K322" i="35" s="1"/>
  <c r="L322" i="35" s="1"/>
  <c r="M322" i="35" s="1"/>
  <c r="S376" i="35"/>
  <c r="S377" i="35"/>
  <c r="E101" i="35"/>
  <c r="R100" i="35"/>
  <c r="S100" i="35" s="1"/>
  <c r="U100" i="35"/>
  <c r="G168" i="35"/>
  <c r="N167" i="35"/>
  <c r="I167" i="35"/>
  <c r="J393" i="28"/>
  <c r="K393" i="28" s="1"/>
  <c r="L464" i="28"/>
  <c r="M464" i="28" s="1"/>
  <c r="L298" i="28"/>
  <c r="M298" i="28" s="1"/>
  <c r="G142" i="35"/>
  <c r="N141" i="35"/>
  <c r="I141" i="35"/>
  <c r="Q64" i="35"/>
  <c r="T64" i="35" s="1"/>
  <c r="V64" i="35" s="1"/>
  <c r="O65" i="35" s="1"/>
  <c r="P65" i="35" s="1"/>
  <c r="J65" i="35"/>
  <c r="K65" i="35" s="1"/>
  <c r="L65" i="35" s="1"/>
  <c r="M65" i="35" s="1"/>
  <c r="E521" i="35"/>
  <c r="R520" i="35"/>
  <c r="S520" i="35" s="1"/>
  <c r="U520" i="35"/>
  <c r="Q413" i="35"/>
  <c r="T413" i="35" s="1"/>
  <c r="V413" i="35" s="1"/>
  <c r="O414" i="35" s="1"/>
  <c r="P414" i="35" s="1"/>
  <c r="J414" i="35"/>
  <c r="K414" i="35" s="1"/>
  <c r="L414" i="35" s="1"/>
  <c r="M414" i="35" s="1"/>
  <c r="R330" i="28"/>
  <c r="U330" i="28"/>
  <c r="R230" i="35"/>
  <c r="U230" i="35"/>
  <c r="Q272" i="35"/>
  <c r="T272" i="35" s="1"/>
  <c r="V272" i="35"/>
  <c r="O273" i="35" s="1"/>
  <c r="P273" i="35" s="1"/>
  <c r="J273" i="35"/>
  <c r="K273" i="35" s="1"/>
  <c r="L437" i="28"/>
  <c r="M437" i="28" s="1"/>
  <c r="Q140" i="28"/>
  <c r="T140" i="28" s="1"/>
  <c r="V140" i="28"/>
  <c r="O141" i="28" s="1"/>
  <c r="P141" i="28" s="1"/>
  <c r="J141" i="28"/>
  <c r="K141" i="28" s="1"/>
  <c r="L141" i="28" s="1"/>
  <c r="M141" i="28" s="1"/>
  <c r="R150" i="28"/>
  <c r="S150" i="28" s="1"/>
  <c r="E151" i="28"/>
  <c r="U150" i="28"/>
  <c r="Q320" i="28"/>
  <c r="T320" i="28" s="1"/>
  <c r="V320" i="28" s="1"/>
  <c r="O321" i="28" s="1"/>
  <c r="P321" i="28" s="1"/>
  <c r="J321" i="28"/>
  <c r="K321" i="28" s="1"/>
  <c r="L321" i="28" s="1"/>
  <c r="M321" i="28" s="1"/>
  <c r="L414" i="28"/>
  <c r="M414" i="28" s="1"/>
  <c r="L392" i="28"/>
  <c r="M392" i="28" s="1"/>
  <c r="R307" i="35" l="1"/>
  <c r="U307" i="35"/>
  <c r="R448" i="35"/>
  <c r="U448" i="35"/>
  <c r="G346" i="28"/>
  <c r="N345" i="28"/>
  <c r="I345" i="28"/>
  <c r="J299" i="28"/>
  <c r="K299" i="28" s="1"/>
  <c r="Q298" i="28"/>
  <c r="T298" i="28" s="1"/>
  <c r="V298" i="28"/>
  <c r="O299" i="28" s="1"/>
  <c r="P299" i="28" s="1"/>
  <c r="J169" i="28"/>
  <c r="K169" i="28" s="1"/>
  <c r="G392" i="35"/>
  <c r="N391" i="35"/>
  <c r="I391" i="35"/>
  <c r="Q368" i="35"/>
  <c r="T368" i="35" s="1"/>
  <c r="V368" i="35"/>
  <c r="O369" i="35" s="1"/>
  <c r="P369" i="35" s="1"/>
  <c r="J369" i="35"/>
  <c r="K369" i="35" s="1"/>
  <c r="Q16" i="28"/>
  <c r="T16" i="28" s="1"/>
  <c r="V16" i="28" s="1"/>
  <c r="O17" i="28" s="1"/>
  <c r="P17" i="28" s="1"/>
  <c r="G323" i="35"/>
  <c r="N322" i="35"/>
  <c r="I322" i="35"/>
  <c r="G512" i="28"/>
  <c r="N511" i="28"/>
  <c r="I511" i="28"/>
  <c r="J370" i="28"/>
  <c r="K370" i="28" s="1"/>
  <c r="G369" i="35"/>
  <c r="I368" i="35"/>
  <c r="N368" i="35"/>
  <c r="J116" i="35"/>
  <c r="K116" i="35" s="1"/>
  <c r="Q115" i="35"/>
  <c r="T115" i="35" s="1"/>
  <c r="V115" i="35"/>
  <c r="O116" i="35" s="1"/>
  <c r="P116" i="35" s="1"/>
  <c r="J199" i="35"/>
  <c r="K199" i="35" s="1"/>
  <c r="G415" i="35"/>
  <c r="I414" i="35"/>
  <c r="N414" i="35"/>
  <c r="G299" i="28"/>
  <c r="N298" i="28"/>
  <c r="I298" i="28"/>
  <c r="G488" i="35"/>
  <c r="N487" i="35"/>
  <c r="I487" i="35"/>
  <c r="J92" i="28"/>
  <c r="K92" i="28" s="1"/>
  <c r="J67" i="28"/>
  <c r="K67" i="28" s="1"/>
  <c r="Q511" i="28"/>
  <c r="T511" i="28" s="1"/>
  <c r="V511" i="28" s="1"/>
  <c r="O512" i="28" s="1"/>
  <c r="P512" i="28" s="1"/>
  <c r="J512" i="28"/>
  <c r="K512" i="28" s="1"/>
  <c r="G322" i="28"/>
  <c r="N321" i="28"/>
  <c r="I321" i="28"/>
  <c r="G465" i="28"/>
  <c r="I464" i="28"/>
  <c r="N464" i="28"/>
  <c r="Q464" i="28"/>
  <c r="T464" i="28" s="1"/>
  <c r="V464" i="28" s="1"/>
  <c r="O465" i="28" s="1"/>
  <c r="P465" i="28" s="1"/>
  <c r="J223" i="28"/>
  <c r="K223" i="28" s="1"/>
  <c r="J248" i="35"/>
  <c r="K248" i="35" s="1"/>
  <c r="Q246" i="35"/>
  <c r="T246" i="35" s="1"/>
  <c r="V246" i="35" s="1"/>
  <c r="O248" i="35" s="1"/>
  <c r="P248" i="35" s="1"/>
  <c r="G17" i="28"/>
  <c r="I16" i="28"/>
  <c r="N16" i="28"/>
  <c r="J116" i="28"/>
  <c r="K116" i="28" s="1"/>
  <c r="Q115" i="28"/>
  <c r="T115" i="28" s="1"/>
  <c r="V115" i="28" s="1"/>
  <c r="O116" i="28" s="1"/>
  <c r="P116" i="28" s="1"/>
  <c r="J512" i="35"/>
  <c r="K512" i="35" s="1"/>
  <c r="V511" i="35"/>
  <c r="O512" i="35" s="1"/>
  <c r="P512" i="35" s="1"/>
  <c r="Q511" i="35"/>
  <c r="T511" i="35" s="1"/>
  <c r="J143" i="35"/>
  <c r="K143" i="35" s="1"/>
  <c r="G393" i="28"/>
  <c r="I392" i="28"/>
  <c r="N392" i="28"/>
  <c r="G415" i="28"/>
  <c r="I414" i="28"/>
  <c r="N414" i="28"/>
  <c r="E152" i="28"/>
  <c r="R151" i="28"/>
  <c r="S151" i="28" s="1"/>
  <c r="U151" i="28"/>
  <c r="S230" i="35"/>
  <c r="S231" i="35"/>
  <c r="Q414" i="35"/>
  <c r="T414" i="35" s="1"/>
  <c r="V414" i="35" s="1"/>
  <c r="O415" i="35" s="1"/>
  <c r="P415" i="35" s="1"/>
  <c r="J415" i="35"/>
  <c r="K415" i="35" s="1"/>
  <c r="J66" i="35"/>
  <c r="K66" i="35" s="1"/>
  <c r="Q65" i="35"/>
  <c r="T65" i="35" s="1"/>
  <c r="V65" i="35" s="1"/>
  <c r="O66" i="35" s="1"/>
  <c r="P66" i="35" s="1"/>
  <c r="L142" i="35"/>
  <c r="M142" i="35" s="1"/>
  <c r="J465" i="35"/>
  <c r="K465" i="35" s="1"/>
  <c r="J415" i="28"/>
  <c r="K415" i="28" s="1"/>
  <c r="Q414" i="28"/>
  <c r="T414" i="28" s="1"/>
  <c r="V414" i="28"/>
  <c r="O415" i="28" s="1"/>
  <c r="P415" i="28" s="1"/>
  <c r="S282" i="35"/>
  <c r="S283" i="35"/>
  <c r="J439" i="35"/>
  <c r="K439" i="35" s="1"/>
  <c r="J488" i="35"/>
  <c r="K488" i="35" s="1"/>
  <c r="Q487" i="35"/>
  <c r="T487" i="35" s="1"/>
  <c r="V487" i="35"/>
  <c r="O488" i="35" s="1"/>
  <c r="P488" i="35" s="1"/>
  <c r="R75" i="35"/>
  <c r="S75" i="35" s="1"/>
  <c r="E76" i="35"/>
  <c r="U75" i="35"/>
  <c r="G489" i="28"/>
  <c r="I488" i="28"/>
  <c r="N488" i="28"/>
  <c r="R152" i="35"/>
  <c r="U152" i="35"/>
  <c r="J392" i="35"/>
  <c r="K392" i="35" s="1"/>
  <c r="Q391" i="35"/>
  <c r="T391" i="35" s="1"/>
  <c r="V391" i="35" s="1"/>
  <c r="O392" i="35" s="1"/>
  <c r="P392" i="35" s="1"/>
  <c r="L168" i="28"/>
  <c r="M168" i="28" s="1"/>
  <c r="G116" i="28"/>
  <c r="N115" i="28"/>
  <c r="I115" i="28"/>
  <c r="J347" i="35"/>
  <c r="K347" i="35" s="1"/>
  <c r="R125" i="28"/>
  <c r="S125" i="28" s="1"/>
  <c r="E126" i="28"/>
  <c r="U125" i="28"/>
  <c r="J299" i="35"/>
  <c r="K299" i="35" s="1"/>
  <c r="G198" i="28"/>
  <c r="I196" i="28"/>
  <c r="N196" i="28"/>
  <c r="J169" i="35"/>
  <c r="K169" i="35" s="1"/>
  <c r="L464" i="35"/>
  <c r="M464" i="35" s="1"/>
  <c r="J322" i="28"/>
  <c r="K322" i="28" s="1"/>
  <c r="Q321" i="28"/>
  <c r="T321" i="28" s="1"/>
  <c r="V321" i="28" s="1"/>
  <c r="O322" i="28" s="1"/>
  <c r="P322" i="28" s="1"/>
  <c r="G438" i="28"/>
  <c r="I437" i="28"/>
  <c r="N437" i="28"/>
  <c r="G142" i="28"/>
  <c r="N141" i="28"/>
  <c r="I141" i="28"/>
  <c r="R521" i="35"/>
  <c r="S521" i="35" s="1"/>
  <c r="U521" i="35"/>
  <c r="E522" i="35"/>
  <c r="R522" i="28"/>
  <c r="U522" i="28"/>
  <c r="L91" i="28"/>
  <c r="M91" i="28" s="1"/>
  <c r="S257" i="35"/>
  <c r="S258" i="35"/>
  <c r="L273" i="35"/>
  <c r="M273" i="35" s="1"/>
  <c r="L42" i="35"/>
  <c r="M42" i="35" s="1"/>
  <c r="G222" i="35"/>
  <c r="N221" i="35"/>
  <c r="I221" i="35"/>
  <c r="R257" i="28"/>
  <c r="U257" i="28"/>
  <c r="L346" i="35"/>
  <c r="M346" i="35" s="1"/>
  <c r="Q488" i="28"/>
  <c r="T488" i="28" s="1"/>
  <c r="V488" i="28" s="1"/>
  <c r="O489" i="28" s="1"/>
  <c r="P489" i="28" s="1"/>
  <c r="J142" i="28"/>
  <c r="K142" i="28" s="1"/>
  <c r="Q141" i="28"/>
  <c r="T141" i="28" s="1"/>
  <c r="V141" i="28" s="1"/>
  <c r="O142" i="28" s="1"/>
  <c r="P142" i="28" s="1"/>
  <c r="S330" i="28"/>
  <c r="S331" i="28"/>
  <c r="L168" i="35"/>
  <c r="M168" i="35" s="1"/>
  <c r="J346" i="28"/>
  <c r="K346" i="28" s="1"/>
  <c r="Q345" i="28"/>
  <c r="T345" i="28" s="1"/>
  <c r="V345" i="28" s="1"/>
  <c r="O346" i="28" s="1"/>
  <c r="P346" i="28" s="1"/>
  <c r="Q246" i="28"/>
  <c r="T246" i="28" s="1"/>
  <c r="V246" i="28"/>
  <c r="O248" i="28" s="1"/>
  <c r="P248" i="28" s="1"/>
  <c r="J248" i="28"/>
  <c r="K248" i="28" s="1"/>
  <c r="G248" i="35"/>
  <c r="N246" i="35"/>
  <c r="I246" i="35"/>
  <c r="R125" i="35"/>
  <c r="S125" i="35" s="1"/>
  <c r="E126" i="35"/>
  <c r="U125" i="35"/>
  <c r="R101" i="28"/>
  <c r="U101" i="28"/>
  <c r="G42" i="28"/>
  <c r="N41" i="28"/>
  <c r="I41" i="28"/>
  <c r="Q437" i="28"/>
  <c r="T437" i="28" s="1"/>
  <c r="V437" i="28"/>
  <c r="O438" i="28" s="1"/>
  <c r="P438" i="28" s="1"/>
  <c r="J438" i="28"/>
  <c r="K438" i="28" s="1"/>
  <c r="G512" i="35"/>
  <c r="I511" i="35"/>
  <c r="N511" i="35"/>
  <c r="L15" i="35"/>
  <c r="M15" i="35"/>
  <c r="R178" i="35"/>
  <c r="U178" i="35"/>
  <c r="L198" i="35"/>
  <c r="M198" i="35"/>
  <c r="G116" i="35"/>
  <c r="I115" i="35"/>
  <c r="N115" i="35"/>
  <c r="J222" i="35"/>
  <c r="K222" i="35" s="1"/>
  <c r="Q221" i="35"/>
  <c r="T221" i="35" s="1"/>
  <c r="V221" i="35"/>
  <c r="O222" i="35" s="1"/>
  <c r="P222" i="35" s="1"/>
  <c r="L273" i="28"/>
  <c r="M273" i="28"/>
  <c r="Q196" i="28"/>
  <c r="T196" i="28" s="1"/>
  <c r="V196" i="28"/>
  <c r="O198" i="28" s="1"/>
  <c r="P198" i="28" s="1"/>
  <c r="J198" i="28"/>
  <c r="K198" i="28" s="1"/>
  <c r="J92" i="35"/>
  <c r="K92" i="35" s="1"/>
  <c r="L369" i="28"/>
  <c r="M369" i="28"/>
  <c r="Q273" i="28"/>
  <c r="T273" i="28" s="1"/>
  <c r="V273" i="28"/>
  <c r="O274" i="28" s="1"/>
  <c r="P274" i="28" s="1"/>
  <c r="J274" i="28"/>
  <c r="K274" i="28" s="1"/>
  <c r="Q41" i="28"/>
  <c r="T41" i="28" s="1"/>
  <c r="V41" i="28" s="1"/>
  <c r="O42" i="28" s="1"/>
  <c r="P42" i="28" s="1"/>
  <c r="J274" i="35"/>
  <c r="K274" i="35" s="1"/>
  <c r="G66" i="35"/>
  <c r="I65" i="35"/>
  <c r="N65" i="35"/>
  <c r="Q392" i="28"/>
  <c r="T392" i="28" s="1"/>
  <c r="V392" i="28" s="1"/>
  <c r="O393" i="28" s="1"/>
  <c r="P393" i="28" s="1"/>
  <c r="R101" i="35"/>
  <c r="U101" i="35"/>
  <c r="Q322" i="35"/>
  <c r="T322" i="35" s="1"/>
  <c r="V322" i="35" s="1"/>
  <c r="O323" i="35" s="1"/>
  <c r="P323" i="35" s="1"/>
  <c r="J323" i="35"/>
  <c r="K323" i="35" s="1"/>
  <c r="S282" i="28"/>
  <c r="S283" i="28"/>
  <c r="G248" i="28"/>
  <c r="N246" i="28"/>
  <c r="I246" i="28"/>
  <c r="L298" i="35"/>
  <c r="M298" i="35" s="1"/>
  <c r="S448" i="28"/>
  <c r="S449" i="28"/>
  <c r="L66" i="28"/>
  <c r="M66" i="28" s="1"/>
  <c r="S496" i="35"/>
  <c r="S497" i="35"/>
  <c r="S76" i="28"/>
  <c r="S77" i="28"/>
  <c r="S206" i="28"/>
  <c r="S207" i="28"/>
  <c r="L91" i="35"/>
  <c r="M91" i="35" s="1"/>
  <c r="L222" i="28"/>
  <c r="M222" i="28" s="1"/>
  <c r="L438" i="35"/>
  <c r="M438" i="35" s="1"/>
  <c r="S448" i="35" l="1"/>
  <c r="S449" i="35"/>
  <c r="S308" i="35"/>
  <c r="S307" i="35"/>
  <c r="G223" i="28"/>
  <c r="N222" i="28"/>
  <c r="I222" i="28"/>
  <c r="Q222" i="28"/>
  <c r="T222" i="28" s="1"/>
  <c r="V222" i="28" s="1"/>
  <c r="O223" i="28" s="1"/>
  <c r="P223" i="28" s="1"/>
  <c r="J324" i="35"/>
  <c r="K324" i="35" s="1"/>
  <c r="J347" i="28"/>
  <c r="K347" i="28" s="1"/>
  <c r="G347" i="35"/>
  <c r="N346" i="35"/>
  <c r="I346" i="35"/>
  <c r="Q346" i="35"/>
  <c r="T346" i="35" s="1"/>
  <c r="V346" i="35" s="1"/>
  <c r="O347" i="35" s="1"/>
  <c r="P347" i="35" s="1"/>
  <c r="G274" i="35"/>
  <c r="I273" i="35"/>
  <c r="N273" i="35"/>
  <c r="Q273" i="35"/>
  <c r="T273" i="35" s="1"/>
  <c r="V273" i="35" s="1"/>
  <c r="O274" i="35" s="1"/>
  <c r="P274" i="35" s="1"/>
  <c r="G92" i="35"/>
  <c r="I91" i="35"/>
  <c r="N91" i="35"/>
  <c r="Q91" i="35"/>
  <c r="T91" i="35" s="1"/>
  <c r="V91" i="35" s="1"/>
  <c r="O92" i="35" s="1"/>
  <c r="P92" i="35" s="1"/>
  <c r="J143" i="28"/>
  <c r="K143" i="28" s="1"/>
  <c r="G169" i="35"/>
  <c r="I168" i="35"/>
  <c r="N168" i="35"/>
  <c r="Q168" i="35"/>
  <c r="T168" i="35" s="1"/>
  <c r="V168" i="35" s="1"/>
  <c r="O169" i="35" s="1"/>
  <c r="P169" i="35" s="1"/>
  <c r="G143" i="35"/>
  <c r="I142" i="35"/>
  <c r="N142" i="35"/>
  <c r="Q142" i="35"/>
  <c r="T142" i="35" s="1"/>
  <c r="V142" i="35" s="1"/>
  <c r="O143" i="35" s="1"/>
  <c r="P143" i="35" s="1"/>
  <c r="J416" i="35"/>
  <c r="K416" i="35" s="1"/>
  <c r="J117" i="28"/>
  <c r="K117" i="28" s="1"/>
  <c r="G439" i="35"/>
  <c r="I438" i="35"/>
  <c r="N438" i="35"/>
  <c r="Q438" i="35"/>
  <c r="T438" i="35" s="1"/>
  <c r="V438" i="35" s="1"/>
  <c r="O439" i="35" s="1"/>
  <c r="P439" i="35" s="1"/>
  <c r="G92" i="28"/>
  <c r="I91" i="28"/>
  <c r="N91" i="28"/>
  <c r="Q91" i="28"/>
  <c r="T91" i="28" s="1"/>
  <c r="V91" i="28" s="1"/>
  <c r="O92" i="28" s="1"/>
  <c r="P92" i="28" s="1"/>
  <c r="J323" i="28"/>
  <c r="K323" i="28" s="1"/>
  <c r="J67" i="35"/>
  <c r="K67" i="35" s="1"/>
  <c r="G67" i="28"/>
  <c r="I66" i="28"/>
  <c r="N66" i="28"/>
  <c r="G299" i="35"/>
  <c r="N298" i="35"/>
  <c r="I298" i="35"/>
  <c r="S101" i="35"/>
  <c r="S102" i="35"/>
  <c r="L66" i="35"/>
  <c r="M66" i="35" s="1"/>
  <c r="J43" i="28"/>
  <c r="K43" i="28" s="1"/>
  <c r="G370" i="28"/>
  <c r="N369" i="28"/>
  <c r="I369" i="28"/>
  <c r="G274" i="28"/>
  <c r="N273" i="28"/>
  <c r="I273" i="28"/>
  <c r="G199" i="35"/>
  <c r="N198" i="35"/>
  <c r="I198" i="35"/>
  <c r="J439" i="28"/>
  <c r="K439" i="28" s="1"/>
  <c r="L42" i="28"/>
  <c r="M42" i="28" s="1"/>
  <c r="Q42" i="28" s="1"/>
  <c r="T42" i="28" s="1"/>
  <c r="V42" i="28" s="1"/>
  <c r="O43" i="28" s="1"/>
  <c r="P43" i="28" s="1"/>
  <c r="S101" i="28"/>
  <c r="S102" i="28"/>
  <c r="R126" i="35"/>
  <c r="U126" i="35"/>
  <c r="J249" i="28"/>
  <c r="K249" i="28" s="1"/>
  <c r="J490" i="28"/>
  <c r="K490" i="28" s="1"/>
  <c r="L438" i="28"/>
  <c r="M438" i="28" s="1"/>
  <c r="G465" i="35"/>
  <c r="N464" i="35"/>
  <c r="I464" i="35"/>
  <c r="J393" i="35"/>
  <c r="K393" i="35" s="1"/>
  <c r="Q464" i="35"/>
  <c r="T464" i="35" s="1"/>
  <c r="V464" i="35" s="1"/>
  <c r="O465" i="35" s="1"/>
  <c r="P465" i="35" s="1"/>
  <c r="J466" i="28"/>
  <c r="K466" i="28" s="1"/>
  <c r="J513" i="28"/>
  <c r="K513" i="28" s="1"/>
  <c r="L415" i="35"/>
  <c r="M415" i="35" s="1"/>
  <c r="J117" i="35"/>
  <c r="K117" i="35" s="1"/>
  <c r="J394" i="28"/>
  <c r="K394" i="28" s="1"/>
  <c r="S178" i="35"/>
  <c r="S179" i="35"/>
  <c r="L222" i="35"/>
  <c r="M222" i="35" s="1"/>
  <c r="Q222" i="35" s="1"/>
  <c r="T222" i="35" s="1"/>
  <c r="V222" i="35" s="1"/>
  <c r="O223" i="35" s="1"/>
  <c r="P223" i="35" s="1"/>
  <c r="S522" i="28"/>
  <c r="S523" i="28"/>
  <c r="L142" i="28"/>
  <c r="M142" i="28" s="1"/>
  <c r="Q142" i="28" s="1"/>
  <c r="T142" i="28" s="1"/>
  <c r="V142" i="28" s="1"/>
  <c r="O143" i="28" s="1"/>
  <c r="P143" i="28" s="1"/>
  <c r="L116" i="28"/>
  <c r="M116" i="28" s="1"/>
  <c r="L489" i="28"/>
  <c r="M489" i="28"/>
  <c r="Q489" i="28" s="1"/>
  <c r="T489" i="28" s="1"/>
  <c r="V489" i="28" s="1"/>
  <c r="O490" i="28" s="1"/>
  <c r="P490" i="28" s="1"/>
  <c r="R76" i="35"/>
  <c r="U76" i="35"/>
  <c r="L393" i="28"/>
  <c r="M393" i="28" s="1"/>
  <c r="L17" i="28"/>
  <c r="M17" i="28" s="1"/>
  <c r="L299" i="28"/>
  <c r="M299" i="28" s="1"/>
  <c r="L369" i="35"/>
  <c r="M369" i="35" s="1"/>
  <c r="J275" i="28"/>
  <c r="K275" i="28" s="1"/>
  <c r="J199" i="28"/>
  <c r="K199" i="28" s="1"/>
  <c r="J223" i="35"/>
  <c r="K223" i="35" s="1"/>
  <c r="G16" i="35"/>
  <c r="N15" i="35"/>
  <c r="I15" i="35"/>
  <c r="L512" i="35"/>
  <c r="M512" i="35" s="1"/>
  <c r="Q512" i="35" s="1"/>
  <c r="T512" i="35" s="1"/>
  <c r="V512" i="35" s="1"/>
  <c r="O513" i="35" s="1"/>
  <c r="P513" i="35" s="1"/>
  <c r="L248" i="35"/>
  <c r="M248" i="35" s="1"/>
  <c r="Q248" i="35" s="1"/>
  <c r="T248" i="35" s="1"/>
  <c r="V248" i="35" s="1"/>
  <c r="O249" i="35" s="1"/>
  <c r="P249" i="35" s="1"/>
  <c r="S257" i="28"/>
  <c r="S258" i="28"/>
  <c r="G43" i="35"/>
  <c r="N42" i="35"/>
  <c r="I42" i="35"/>
  <c r="Q42" i="35"/>
  <c r="T42" i="35" s="1"/>
  <c r="V42" i="35" s="1"/>
  <c r="O43" i="35" s="1"/>
  <c r="P43" i="35" s="1"/>
  <c r="Q298" i="35"/>
  <c r="T298" i="35" s="1"/>
  <c r="V298" i="35" s="1"/>
  <c r="O299" i="35" s="1"/>
  <c r="P299" i="35" s="1"/>
  <c r="R126" i="28"/>
  <c r="U126" i="28"/>
  <c r="G169" i="28"/>
  <c r="N168" i="28"/>
  <c r="I168" i="28"/>
  <c r="S152" i="35"/>
  <c r="S153" i="35"/>
  <c r="L415" i="28"/>
  <c r="M415" i="28" s="1"/>
  <c r="J513" i="35"/>
  <c r="K513" i="35" s="1"/>
  <c r="J249" i="35"/>
  <c r="K249" i="35" s="1"/>
  <c r="L322" i="28"/>
  <c r="M322" i="28" s="1"/>
  <c r="Q66" i="28"/>
  <c r="T66" i="28" s="1"/>
  <c r="V66" i="28" s="1"/>
  <c r="O67" i="28" s="1"/>
  <c r="P67" i="28" s="1"/>
  <c r="L488" i="35"/>
  <c r="M488" i="35" s="1"/>
  <c r="Q369" i="28"/>
  <c r="T369" i="28" s="1"/>
  <c r="V369" i="28" s="1"/>
  <c r="O370" i="28" s="1"/>
  <c r="P370" i="28" s="1"/>
  <c r="L323" i="35"/>
  <c r="M323" i="35" s="1"/>
  <c r="Q323" i="35" s="1"/>
  <c r="T323" i="35" s="1"/>
  <c r="V323" i="35" s="1"/>
  <c r="O324" i="35" s="1"/>
  <c r="P324" i="35" s="1"/>
  <c r="J370" i="35"/>
  <c r="K370" i="35" s="1"/>
  <c r="L392" i="35"/>
  <c r="M392" i="35" s="1"/>
  <c r="J300" i="28"/>
  <c r="K300" i="28" s="1"/>
  <c r="L248" i="28"/>
  <c r="M248" i="28" s="1"/>
  <c r="L116" i="35"/>
  <c r="M116" i="35" s="1"/>
  <c r="Q116" i="35" s="1"/>
  <c r="T116" i="35" s="1"/>
  <c r="V116" i="35" s="1"/>
  <c r="O117" i="35" s="1"/>
  <c r="P117" i="35" s="1"/>
  <c r="Q15" i="35"/>
  <c r="T15" i="35" s="1"/>
  <c r="V15" i="35" s="1"/>
  <c r="O16" i="35" s="1"/>
  <c r="P16" i="35" s="1"/>
  <c r="R522" i="35"/>
  <c r="U522" i="35"/>
  <c r="L198" i="28"/>
  <c r="M198" i="28" s="1"/>
  <c r="J489" i="35"/>
  <c r="K489" i="35" s="1"/>
  <c r="J416" i="28"/>
  <c r="K416" i="28" s="1"/>
  <c r="R152" i="28"/>
  <c r="U152" i="28"/>
  <c r="L465" i="28"/>
  <c r="M465" i="28"/>
  <c r="Q198" i="35"/>
  <c r="T198" i="35" s="1"/>
  <c r="V198" i="35" s="1"/>
  <c r="O199" i="35" s="1"/>
  <c r="P199" i="35" s="1"/>
  <c r="L512" i="28"/>
  <c r="M512" i="28" s="1"/>
  <c r="Q168" i="28"/>
  <c r="T168" i="28" s="1"/>
  <c r="V168" i="28" s="1"/>
  <c r="O169" i="28" s="1"/>
  <c r="P169" i="28" s="1"/>
  <c r="L346" i="28"/>
  <c r="M346" i="28" s="1"/>
  <c r="J118" i="35" l="1"/>
  <c r="K118" i="35" s="1"/>
  <c r="G323" i="28"/>
  <c r="N322" i="28"/>
  <c r="I322" i="28"/>
  <c r="Q322" i="28"/>
  <c r="T322" i="28" s="1"/>
  <c r="V322" i="28" s="1"/>
  <c r="O323" i="28" s="1"/>
  <c r="P323" i="28" s="1"/>
  <c r="J250" i="35"/>
  <c r="K250" i="35" s="1"/>
  <c r="G370" i="35"/>
  <c r="N369" i="35"/>
  <c r="I369" i="35"/>
  <c r="Q369" i="35"/>
  <c r="T369" i="35" s="1"/>
  <c r="V369" i="35" s="1"/>
  <c r="O370" i="35" s="1"/>
  <c r="P370" i="35" s="1"/>
  <c r="G117" i="28"/>
  <c r="I116" i="28"/>
  <c r="N116" i="28"/>
  <c r="Q116" i="28"/>
  <c r="T116" i="28" s="1"/>
  <c r="V116" i="28" s="1"/>
  <c r="O117" i="28" s="1"/>
  <c r="P117" i="28" s="1"/>
  <c r="G199" i="28"/>
  <c r="I198" i="28"/>
  <c r="N198" i="28"/>
  <c r="Q198" i="28"/>
  <c r="T198" i="28" s="1"/>
  <c r="V198" i="28" s="1"/>
  <c r="O199" i="28" s="1"/>
  <c r="P199" i="28" s="1"/>
  <c r="G393" i="35"/>
  <c r="N392" i="35"/>
  <c r="I392" i="35"/>
  <c r="Q392" i="35"/>
  <c r="T392" i="35" s="1"/>
  <c r="V392" i="35" s="1"/>
  <c r="O393" i="35" s="1"/>
  <c r="P393" i="35" s="1"/>
  <c r="G416" i="28"/>
  <c r="I415" i="28"/>
  <c r="N415" i="28"/>
  <c r="Q415" i="28"/>
  <c r="T415" i="28" s="1"/>
  <c r="V415" i="28" s="1"/>
  <c r="O416" i="28" s="1"/>
  <c r="P416" i="28" s="1"/>
  <c r="G300" i="28"/>
  <c r="I299" i="28"/>
  <c r="N299" i="28"/>
  <c r="Q299" i="28"/>
  <c r="T299" i="28" s="1"/>
  <c r="V299" i="28" s="1"/>
  <c r="O300" i="28" s="1"/>
  <c r="P300" i="28" s="1"/>
  <c r="J144" i="28"/>
  <c r="K144" i="28" s="1"/>
  <c r="G513" i="28"/>
  <c r="I512" i="28"/>
  <c r="N512" i="28"/>
  <c r="Q512" i="28"/>
  <c r="T512" i="28" s="1"/>
  <c r="V512" i="28" s="1"/>
  <c r="O513" i="28" s="1"/>
  <c r="P513" i="28" s="1"/>
  <c r="G347" i="28"/>
  <c r="I346" i="28"/>
  <c r="N346" i="28"/>
  <c r="Q346" i="28"/>
  <c r="T346" i="28" s="1"/>
  <c r="V346" i="28" s="1"/>
  <c r="O347" i="28" s="1"/>
  <c r="P347" i="28" s="1"/>
  <c r="G489" i="35"/>
  <c r="N488" i="35"/>
  <c r="I488" i="35"/>
  <c r="Q488" i="35"/>
  <c r="T488" i="35" s="1"/>
  <c r="V488" i="35" s="1"/>
  <c r="O489" i="35" s="1"/>
  <c r="P489" i="35" s="1"/>
  <c r="G18" i="28"/>
  <c r="N17" i="28"/>
  <c r="I17" i="28"/>
  <c r="Q17" i="28"/>
  <c r="J491" i="28"/>
  <c r="K491" i="28" s="1"/>
  <c r="J325" i="35"/>
  <c r="K325" i="35" s="1"/>
  <c r="G394" i="28"/>
  <c r="I393" i="28"/>
  <c r="N393" i="28"/>
  <c r="Q393" i="28"/>
  <c r="T393" i="28" s="1"/>
  <c r="V393" i="28" s="1"/>
  <c r="O394" i="28" s="1"/>
  <c r="P394" i="28" s="1"/>
  <c r="G416" i="35"/>
  <c r="I415" i="35"/>
  <c r="N415" i="35"/>
  <c r="Q415" i="35"/>
  <c r="T415" i="35" s="1"/>
  <c r="V415" i="35" s="1"/>
  <c r="O416" i="35" s="1"/>
  <c r="P416" i="35" s="1"/>
  <c r="G439" i="28"/>
  <c r="I438" i="28"/>
  <c r="N438" i="28"/>
  <c r="Q438" i="28"/>
  <c r="T438" i="28" s="1"/>
  <c r="V438" i="28" s="1"/>
  <c r="O439" i="28" s="1"/>
  <c r="P439" i="28" s="1"/>
  <c r="J44" i="28"/>
  <c r="K44" i="28" s="1"/>
  <c r="G466" i="28"/>
  <c r="N465" i="28"/>
  <c r="I465" i="28"/>
  <c r="J68" i="28"/>
  <c r="K68" i="28" s="1"/>
  <c r="J300" i="35"/>
  <c r="K300" i="35" s="1"/>
  <c r="L43" i="35"/>
  <c r="M43" i="35"/>
  <c r="Q43" i="35" s="1"/>
  <c r="T43" i="35" s="1"/>
  <c r="V43" i="35" s="1"/>
  <c r="O44" i="35" s="1"/>
  <c r="P44" i="35" s="1"/>
  <c r="Q465" i="28"/>
  <c r="T465" i="28" s="1"/>
  <c r="V465" i="28" s="1"/>
  <c r="O466" i="28" s="1"/>
  <c r="P466" i="28" s="1"/>
  <c r="L274" i="28"/>
  <c r="M274" i="28" s="1"/>
  <c r="L67" i="28"/>
  <c r="M67" i="28"/>
  <c r="J224" i="28"/>
  <c r="K224" i="28" s="1"/>
  <c r="J170" i="28"/>
  <c r="K170" i="28" s="1"/>
  <c r="S152" i="28"/>
  <c r="S153" i="28"/>
  <c r="S522" i="35"/>
  <c r="S523" i="35"/>
  <c r="J371" i="28"/>
  <c r="K371" i="28" s="1"/>
  <c r="J44" i="35"/>
  <c r="K44" i="35" s="1"/>
  <c r="L16" i="35"/>
  <c r="M16" i="35" s="1"/>
  <c r="J466" i="35"/>
  <c r="K466" i="35" s="1"/>
  <c r="L199" i="35"/>
  <c r="M199" i="35" s="1"/>
  <c r="L299" i="35"/>
  <c r="M299" i="35" s="1"/>
  <c r="L92" i="35"/>
  <c r="M92" i="35" s="1"/>
  <c r="M274" i="35"/>
  <c r="L274" i="35"/>
  <c r="L347" i="35"/>
  <c r="M347" i="35"/>
  <c r="Q347" i="35" s="1"/>
  <c r="T347" i="35" s="1"/>
  <c r="V347" i="35" s="1"/>
  <c r="O348" i="35" s="1"/>
  <c r="P348" i="35" s="1"/>
  <c r="G249" i="28"/>
  <c r="I248" i="28"/>
  <c r="N248" i="28"/>
  <c r="G513" i="35"/>
  <c r="N512" i="35"/>
  <c r="I512" i="35"/>
  <c r="S76" i="35"/>
  <c r="S77" i="35"/>
  <c r="L92" i="28"/>
  <c r="M92" i="28" s="1"/>
  <c r="Q92" i="28" s="1"/>
  <c r="T92" i="28" s="1"/>
  <c r="V92" i="28" s="1"/>
  <c r="O93" i="28" s="1"/>
  <c r="P93" i="28" s="1"/>
  <c r="L439" i="35"/>
  <c r="M439" i="35" s="1"/>
  <c r="L143" i="35"/>
  <c r="M143" i="35" s="1"/>
  <c r="M169" i="35"/>
  <c r="L169" i="35"/>
  <c r="J93" i="35"/>
  <c r="K93" i="35" s="1"/>
  <c r="Q274" i="35"/>
  <c r="T274" i="35" s="1"/>
  <c r="V274" i="35" s="1"/>
  <c r="O275" i="35" s="1"/>
  <c r="P275" i="35" s="1"/>
  <c r="J275" i="35"/>
  <c r="K275" i="35" s="1"/>
  <c r="J348" i="35"/>
  <c r="K348" i="35" s="1"/>
  <c r="J200" i="35"/>
  <c r="K200" i="35" s="1"/>
  <c r="G117" i="35"/>
  <c r="I116" i="35"/>
  <c r="N116" i="35"/>
  <c r="G324" i="35"/>
  <c r="I323" i="35"/>
  <c r="N323" i="35"/>
  <c r="J514" i="35"/>
  <c r="K514" i="35" s="1"/>
  <c r="L169" i="28"/>
  <c r="M169" i="28" s="1"/>
  <c r="Q169" i="28" s="1"/>
  <c r="T169" i="28" s="1"/>
  <c r="V169" i="28" s="1"/>
  <c r="O170" i="28" s="1"/>
  <c r="P170" i="28" s="1"/>
  <c r="S126" i="28"/>
  <c r="S127" i="28"/>
  <c r="G249" i="35"/>
  <c r="N248" i="35"/>
  <c r="I248" i="35"/>
  <c r="J224" i="35"/>
  <c r="K224" i="35" s="1"/>
  <c r="G490" i="28"/>
  <c r="N489" i="28"/>
  <c r="I489" i="28"/>
  <c r="G143" i="28"/>
  <c r="I142" i="28"/>
  <c r="N142" i="28"/>
  <c r="G223" i="35"/>
  <c r="I222" i="35"/>
  <c r="N222" i="35"/>
  <c r="L465" i="35"/>
  <c r="M465" i="35" s="1"/>
  <c r="Q248" i="28"/>
  <c r="T248" i="28" s="1"/>
  <c r="V248" i="28" s="1"/>
  <c r="O249" i="28" s="1"/>
  <c r="P249" i="28" s="1"/>
  <c r="S126" i="35"/>
  <c r="S127" i="35"/>
  <c r="G43" i="28"/>
  <c r="I42" i="28"/>
  <c r="N42" i="28"/>
  <c r="L370" i="28"/>
  <c r="M370" i="28" s="1"/>
  <c r="Q370" i="28" s="1"/>
  <c r="T370" i="28" s="1"/>
  <c r="V370" i="28" s="1"/>
  <c r="O371" i="28" s="1"/>
  <c r="P371" i="28" s="1"/>
  <c r="G67" i="35"/>
  <c r="N66" i="35"/>
  <c r="I66" i="35"/>
  <c r="Q66" i="35"/>
  <c r="T66" i="35" s="1"/>
  <c r="V66" i="35" s="1"/>
  <c r="O67" i="35" s="1"/>
  <c r="P67" i="35" s="1"/>
  <c r="J93" i="28"/>
  <c r="K93" i="28" s="1"/>
  <c r="J440" i="35"/>
  <c r="K440" i="35" s="1"/>
  <c r="J144" i="35"/>
  <c r="K144" i="35" s="1"/>
  <c r="J170" i="35"/>
  <c r="K170" i="35" s="1"/>
  <c r="Q169" i="35"/>
  <c r="T169" i="35" s="1"/>
  <c r="V169" i="35" s="1"/>
  <c r="O170" i="35" s="1"/>
  <c r="P170" i="35" s="1"/>
  <c r="L223" i="28"/>
  <c r="M223" i="28"/>
  <c r="J372" i="28" l="1"/>
  <c r="K372" i="28" s="1"/>
  <c r="J94" i="28"/>
  <c r="K94" i="28" s="1"/>
  <c r="G440" i="35"/>
  <c r="N439" i="35"/>
  <c r="I439" i="35"/>
  <c r="Q439" i="35"/>
  <c r="T439" i="35" s="1"/>
  <c r="V439" i="35" s="1"/>
  <c r="O440" i="35" s="1"/>
  <c r="P440" i="35" s="1"/>
  <c r="G200" i="35"/>
  <c r="N199" i="35"/>
  <c r="I199" i="35"/>
  <c r="Q199" i="35"/>
  <c r="T199" i="35" s="1"/>
  <c r="V199" i="35" s="1"/>
  <c r="O200" i="35" s="1"/>
  <c r="P200" i="35" s="1"/>
  <c r="G466" i="35"/>
  <c r="N465" i="35"/>
  <c r="I465" i="35"/>
  <c r="Q465" i="35"/>
  <c r="T465" i="35" s="1"/>
  <c r="V465" i="35" s="1"/>
  <c r="O466" i="35" s="1"/>
  <c r="P466" i="35" s="1"/>
  <c r="J171" i="28"/>
  <c r="K171" i="28" s="1"/>
  <c r="G275" i="28"/>
  <c r="I274" i="28"/>
  <c r="N274" i="28"/>
  <c r="Q274" i="28"/>
  <c r="T274" i="28" s="1"/>
  <c r="V274" i="28" s="1"/>
  <c r="O275" i="28" s="1"/>
  <c r="P275" i="28" s="1"/>
  <c r="J276" i="35"/>
  <c r="K276" i="35" s="1"/>
  <c r="G144" i="35"/>
  <c r="N143" i="35"/>
  <c r="I143" i="35"/>
  <c r="Q143" i="35"/>
  <c r="T143" i="35" s="1"/>
  <c r="V143" i="35" s="1"/>
  <c r="O144" i="35" s="1"/>
  <c r="P144" i="35" s="1"/>
  <c r="G93" i="35"/>
  <c r="N92" i="35"/>
  <c r="I92" i="35"/>
  <c r="Q92" i="35"/>
  <c r="T92" i="35" s="1"/>
  <c r="V92" i="35" s="1"/>
  <c r="O93" i="35" s="1"/>
  <c r="P93" i="35" s="1"/>
  <c r="G17" i="35"/>
  <c r="N16" i="35"/>
  <c r="I16" i="35"/>
  <c r="Q16" i="35"/>
  <c r="T16" i="35" s="1"/>
  <c r="V16" i="35" s="1"/>
  <c r="O17" i="35" s="1"/>
  <c r="P17" i="35" s="1"/>
  <c r="J171" i="35"/>
  <c r="K171" i="35" s="1"/>
  <c r="J349" i="35"/>
  <c r="K349" i="35" s="1"/>
  <c r="G300" i="35"/>
  <c r="N299" i="35"/>
  <c r="I299" i="35"/>
  <c r="Q299" i="35"/>
  <c r="T299" i="35" s="1"/>
  <c r="V299" i="35" s="1"/>
  <c r="O300" i="35" s="1"/>
  <c r="P300" i="35" s="1"/>
  <c r="J45" i="35"/>
  <c r="K45" i="35" s="1"/>
  <c r="G224" i="28"/>
  <c r="I223" i="28"/>
  <c r="N223" i="28"/>
  <c r="L67" i="35"/>
  <c r="M67" i="35" s="1"/>
  <c r="L143" i="28"/>
  <c r="M143" i="28" s="1"/>
  <c r="L117" i="35"/>
  <c r="M117" i="35" s="1"/>
  <c r="L249" i="28"/>
  <c r="M249" i="28" s="1"/>
  <c r="Q249" i="28" s="1"/>
  <c r="T249" i="28" s="1"/>
  <c r="V249" i="28" s="1"/>
  <c r="O250" i="28" s="1"/>
  <c r="P250" i="28" s="1"/>
  <c r="L439" i="28"/>
  <c r="M439" i="28" s="1"/>
  <c r="Q439" i="28" s="1"/>
  <c r="T439" i="28" s="1"/>
  <c r="V439" i="28" s="1"/>
  <c r="O440" i="28" s="1"/>
  <c r="P440" i="28" s="1"/>
  <c r="L416" i="35"/>
  <c r="M416" i="35" s="1"/>
  <c r="Q416" i="35" s="1"/>
  <c r="T416" i="35" s="1"/>
  <c r="V416" i="35" s="1"/>
  <c r="O417" i="35" s="1"/>
  <c r="P417" i="35" s="1"/>
  <c r="L394" i="28"/>
  <c r="M394" i="28" s="1"/>
  <c r="L323" i="28"/>
  <c r="M323" i="28" s="1"/>
  <c r="L490" i="28"/>
  <c r="M490" i="28"/>
  <c r="L324" i="35"/>
  <c r="M324" i="35"/>
  <c r="L513" i="35"/>
  <c r="M513" i="35" s="1"/>
  <c r="Q223" i="28"/>
  <c r="T223" i="28" s="1"/>
  <c r="V223" i="28" s="1"/>
  <c r="O224" i="28" s="1"/>
  <c r="P224" i="28" s="1"/>
  <c r="L466" i="28"/>
  <c r="M466" i="28" s="1"/>
  <c r="J440" i="28"/>
  <c r="K440" i="28" s="1"/>
  <c r="J417" i="35"/>
  <c r="K417" i="35" s="1"/>
  <c r="J395" i="28"/>
  <c r="K395" i="28" s="1"/>
  <c r="L300" i="28"/>
  <c r="M300" i="28" s="1"/>
  <c r="L416" i="28"/>
  <c r="M416" i="28" s="1"/>
  <c r="L393" i="35"/>
  <c r="M393" i="35" s="1"/>
  <c r="L199" i="28"/>
  <c r="M199" i="28"/>
  <c r="Q199" i="28" s="1"/>
  <c r="T199" i="28" s="1"/>
  <c r="V199" i="28" s="1"/>
  <c r="O200" i="28" s="1"/>
  <c r="P200" i="28" s="1"/>
  <c r="L117" i="28"/>
  <c r="M117" i="28" s="1"/>
  <c r="L370" i="35"/>
  <c r="M370" i="35" s="1"/>
  <c r="Q370" i="35" s="1"/>
  <c r="T370" i="35" s="1"/>
  <c r="V370" i="35" s="1"/>
  <c r="O371" i="35" s="1"/>
  <c r="P371" i="35" s="1"/>
  <c r="J324" i="28"/>
  <c r="K324" i="28" s="1"/>
  <c r="J250" i="28"/>
  <c r="K250" i="28" s="1"/>
  <c r="G170" i="28"/>
  <c r="I169" i="28"/>
  <c r="N169" i="28"/>
  <c r="G170" i="35"/>
  <c r="N169" i="35"/>
  <c r="I169" i="35"/>
  <c r="G275" i="35"/>
  <c r="I274" i="35"/>
  <c r="N274" i="35"/>
  <c r="G68" i="28"/>
  <c r="I67" i="28"/>
  <c r="N67" i="28"/>
  <c r="J467" i="28"/>
  <c r="K467" i="28" s="1"/>
  <c r="Q67" i="28"/>
  <c r="T67" i="28" s="1"/>
  <c r="V67" i="28" s="1"/>
  <c r="O68" i="28" s="1"/>
  <c r="P68" i="28" s="1"/>
  <c r="L18" i="28"/>
  <c r="M18" i="28" s="1"/>
  <c r="L489" i="35"/>
  <c r="M489" i="35" s="1"/>
  <c r="L347" i="28"/>
  <c r="M347" i="28" s="1"/>
  <c r="L513" i="28"/>
  <c r="M513" i="28" s="1"/>
  <c r="Q513" i="28" s="1"/>
  <c r="T513" i="28" s="1"/>
  <c r="V513" i="28" s="1"/>
  <c r="O514" i="28" s="1"/>
  <c r="P514" i="28" s="1"/>
  <c r="J301" i="28"/>
  <c r="K301" i="28" s="1"/>
  <c r="J417" i="28"/>
  <c r="K417" i="28" s="1"/>
  <c r="J394" i="35"/>
  <c r="K394" i="35" s="1"/>
  <c r="J200" i="28"/>
  <c r="K200" i="28" s="1"/>
  <c r="J118" i="28"/>
  <c r="K118" i="28" s="1"/>
  <c r="J371" i="35"/>
  <c r="K371" i="35" s="1"/>
  <c r="J68" i="35"/>
  <c r="K68" i="35" s="1"/>
  <c r="G371" i="28"/>
  <c r="N370" i="28"/>
  <c r="I370" i="28"/>
  <c r="L43" i="28"/>
  <c r="M43" i="28" s="1"/>
  <c r="L223" i="35"/>
  <c r="M223" i="35" s="1"/>
  <c r="L249" i="35"/>
  <c r="M249" i="35" s="1"/>
  <c r="G93" i="28"/>
  <c r="N92" i="28"/>
  <c r="I92" i="28"/>
  <c r="G348" i="35"/>
  <c r="I347" i="35"/>
  <c r="N347" i="35"/>
  <c r="G44" i="35"/>
  <c r="N43" i="35"/>
  <c r="I43" i="35"/>
  <c r="AC17" i="28"/>
  <c r="X12" i="27" s="1"/>
  <c r="T17" i="28"/>
  <c r="V17" i="28" s="1"/>
  <c r="O18" i="28" s="1"/>
  <c r="P18" i="28" s="1"/>
  <c r="J490" i="35"/>
  <c r="K490" i="35" s="1"/>
  <c r="J348" i="28"/>
  <c r="K348" i="28" s="1"/>
  <c r="J514" i="28"/>
  <c r="K514" i="28" s="1"/>
  <c r="G250" i="35" l="1"/>
  <c r="I249" i="35"/>
  <c r="N249" i="35"/>
  <c r="Q249" i="35"/>
  <c r="T249" i="35" s="1"/>
  <c r="V249" i="35" s="1"/>
  <c r="O250" i="35" s="1"/>
  <c r="P250" i="35" s="1"/>
  <c r="J372" i="35"/>
  <c r="K372" i="35" s="1"/>
  <c r="G301" i="28"/>
  <c r="I300" i="28"/>
  <c r="N300" i="28"/>
  <c r="Q300" i="28"/>
  <c r="T300" i="28" s="1"/>
  <c r="V300" i="28" s="1"/>
  <c r="O301" i="28" s="1"/>
  <c r="P301" i="28" s="1"/>
  <c r="G144" i="28"/>
  <c r="I143" i="28"/>
  <c r="N143" i="28"/>
  <c r="Q143" i="28"/>
  <c r="T143" i="28" s="1"/>
  <c r="V143" i="28" s="1"/>
  <c r="O144" i="28" s="1"/>
  <c r="P144" i="28" s="1"/>
  <c r="G224" i="35"/>
  <c r="N223" i="35"/>
  <c r="I223" i="35"/>
  <c r="Q223" i="35"/>
  <c r="T223" i="35" s="1"/>
  <c r="V223" i="35" s="1"/>
  <c r="O224" i="35" s="1"/>
  <c r="P224" i="35" s="1"/>
  <c r="G348" i="28"/>
  <c r="N347" i="28"/>
  <c r="I347" i="28"/>
  <c r="Q347" i="28"/>
  <c r="T347" i="28" s="1"/>
  <c r="V347" i="28" s="1"/>
  <c r="O348" i="28" s="1"/>
  <c r="P348" i="28" s="1"/>
  <c r="G514" i="35"/>
  <c r="I513" i="35"/>
  <c r="N513" i="35"/>
  <c r="Q513" i="35"/>
  <c r="T513" i="35" s="1"/>
  <c r="V513" i="35" s="1"/>
  <c r="O514" i="35" s="1"/>
  <c r="P514" i="35" s="1"/>
  <c r="G68" i="35"/>
  <c r="N67" i="35"/>
  <c r="I67" i="35"/>
  <c r="Q67" i="35"/>
  <c r="T67" i="35" s="1"/>
  <c r="V67" i="35" s="1"/>
  <c r="O68" i="35" s="1"/>
  <c r="P68" i="35" s="1"/>
  <c r="G44" i="28"/>
  <c r="N43" i="28"/>
  <c r="I43" i="28"/>
  <c r="Q43" i="28"/>
  <c r="T43" i="28" s="1"/>
  <c r="V43" i="28" s="1"/>
  <c r="O44" i="28" s="1"/>
  <c r="P44" i="28" s="1"/>
  <c r="G490" i="35"/>
  <c r="N489" i="35"/>
  <c r="I489" i="35"/>
  <c r="Q489" i="35"/>
  <c r="T489" i="35" s="1"/>
  <c r="V489" i="35" s="1"/>
  <c r="O490" i="35" s="1"/>
  <c r="P490" i="35" s="1"/>
  <c r="G394" i="35"/>
  <c r="I393" i="35"/>
  <c r="N393" i="35"/>
  <c r="Q393" i="35"/>
  <c r="T393" i="35" s="1"/>
  <c r="V393" i="35" s="1"/>
  <c r="O394" i="35" s="1"/>
  <c r="P394" i="35" s="1"/>
  <c r="J441" i="28"/>
  <c r="K441" i="28" s="1"/>
  <c r="G324" i="28"/>
  <c r="I323" i="28"/>
  <c r="N323" i="28"/>
  <c r="Q323" i="28"/>
  <c r="T323" i="28" s="1"/>
  <c r="V323" i="28" s="1"/>
  <c r="O324" i="28" s="1"/>
  <c r="P324" i="28" s="1"/>
  <c r="J201" i="28"/>
  <c r="K201" i="28" s="1"/>
  <c r="G19" i="28"/>
  <c r="I18" i="28"/>
  <c r="N18" i="28"/>
  <c r="J251" i="28"/>
  <c r="K251" i="28" s="1"/>
  <c r="G118" i="28"/>
  <c r="I117" i="28"/>
  <c r="N117" i="28"/>
  <c r="Q117" i="28"/>
  <c r="T117" i="28" s="1"/>
  <c r="V117" i="28" s="1"/>
  <c r="O118" i="28" s="1"/>
  <c r="P118" i="28" s="1"/>
  <c r="G417" i="28"/>
  <c r="I416" i="28"/>
  <c r="N416" i="28"/>
  <c r="Q416" i="28"/>
  <c r="T416" i="28" s="1"/>
  <c r="V416" i="28" s="1"/>
  <c r="O417" i="28" s="1"/>
  <c r="P417" i="28" s="1"/>
  <c r="G467" i="28"/>
  <c r="N466" i="28"/>
  <c r="I466" i="28"/>
  <c r="Q466" i="28"/>
  <c r="T466" i="28" s="1"/>
  <c r="V466" i="28" s="1"/>
  <c r="O467" i="28" s="1"/>
  <c r="P467" i="28" s="1"/>
  <c r="G118" i="35"/>
  <c r="N117" i="35"/>
  <c r="I117" i="35"/>
  <c r="Q117" i="35"/>
  <c r="T117" i="35" s="1"/>
  <c r="V117" i="35" s="1"/>
  <c r="O118" i="35" s="1"/>
  <c r="P118" i="35" s="1"/>
  <c r="G514" i="28"/>
  <c r="I513" i="28"/>
  <c r="N513" i="28"/>
  <c r="J69" i="28"/>
  <c r="K69" i="28" s="1"/>
  <c r="L170" i="35"/>
  <c r="M170" i="35"/>
  <c r="G325" i="35"/>
  <c r="I324" i="35"/>
  <c r="N324" i="35"/>
  <c r="Q324" i="35"/>
  <c r="T324" i="35" s="1"/>
  <c r="V324" i="35" s="1"/>
  <c r="O325" i="35" s="1"/>
  <c r="P325" i="35" s="1"/>
  <c r="G417" i="35"/>
  <c r="N416" i="35"/>
  <c r="I416" i="35"/>
  <c r="G250" i="28"/>
  <c r="N249" i="28"/>
  <c r="I249" i="28"/>
  <c r="J94" i="35"/>
  <c r="K94" i="35" s="1"/>
  <c r="J145" i="35"/>
  <c r="K145" i="35" s="1"/>
  <c r="L348" i="35"/>
  <c r="M348" i="35"/>
  <c r="L93" i="28"/>
  <c r="M93" i="28" s="1"/>
  <c r="L275" i="35"/>
  <c r="M275" i="35" s="1"/>
  <c r="J225" i="28"/>
  <c r="K225" i="28" s="1"/>
  <c r="L300" i="35"/>
  <c r="M300" i="35" s="1"/>
  <c r="Q300" i="35" s="1"/>
  <c r="T300" i="35" s="1"/>
  <c r="V300" i="35" s="1"/>
  <c r="O301" i="35" s="1"/>
  <c r="P301" i="35" s="1"/>
  <c r="L466" i="35"/>
  <c r="M466" i="35" s="1"/>
  <c r="Q466" i="35" s="1"/>
  <c r="T466" i="35" s="1"/>
  <c r="V466" i="35" s="1"/>
  <c r="O467" i="35" s="1"/>
  <c r="P467" i="35" s="1"/>
  <c r="L200" i="35"/>
  <c r="M200" i="35" s="1"/>
  <c r="Q200" i="35" s="1"/>
  <c r="T200" i="35" s="1"/>
  <c r="V200" i="35" s="1"/>
  <c r="O201" i="35" s="1"/>
  <c r="P201" i="35" s="1"/>
  <c r="L440" i="35"/>
  <c r="M440" i="35" s="1"/>
  <c r="Q440" i="35" s="1"/>
  <c r="T440" i="35" s="1"/>
  <c r="V440" i="35" s="1"/>
  <c r="O441" i="35" s="1"/>
  <c r="P441" i="35" s="1"/>
  <c r="L371" i="28"/>
  <c r="M371" i="28" s="1"/>
  <c r="L68" i="28"/>
  <c r="M68" i="28"/>
  <c r="G371" i="35"/>
  <c r="N370" i="35"/>
  <c r="I370" i="35"/>
  <c r="G200" i="28"/>
  <c r="N199" i="28"/>
  <c r="I199" i="28"/>
  <c r="J418" i="35"/>
  <c r="K418" i="35" s="1"/>
  <c r="G491" i="28"/>
  <c r="N490" i="28"/>
  <c r="I490" i="28"/>
  <c r="Q490" i="28"/>
  <c r="T490" i="28" s="1"/>
  <c r="V490" i="28" s="1"/>
  <c r="O491" i="28" s="1"/>
  <c r="P491" i="28" s="1"/>
  <c r="G395" i="28"/>
  <c r="N394" i="28"/>
  <c r="I394" i="28"/>
  <c r="G440" i="28"/>
  <c r="I439" i="28"/>
  <c r="N439" i="28"/>
  <c r="L224" i="28"/>
  <c r="M224" i="28" s="1"/>
  <c r="Q224" i="28" s="1"/>
  <c r="T224" i="28" s="1"/>
  <c r="V224" i="28" s="1"/>
  <c r="O225" i="28" s="1"/>
  <c r="P225" i="28" s="1"/>
  <c r="J301" i="35"/>
  <c r="K301" i="35" s="1"/>
  <c r="L275" i="28"/>
  <c r="M275" i="28"/>
  <c r="Q275" i="28" s="1"/>
  <c r="T275" i="28" s="1"/>
  <c r="V275" i="28" s="1"/>
  <c r="O276" i="28" s="1"/>
  <c r="P276" i="28" s="1"/>
  <c r="J467" i="35"/>
  <c r="K467" i="35" s="1"/>
  <c r="J201" i="35"/>
  <c r="K201" i="35" s="1"/>
  <c r="J441" i="35"/>
  <c r="K441" i="35" s="1"/>
  <c r="J515" i="28"/>
  <c r="K515" i="28" s="1"/>
  <c r="Q18" i="28"/>
  <c r="T18" i="28" s="1"/>
  <c r="V18" i="28" s="1"/>
  <c r="O19" i="28" s="1"/>
  <c r="P19" i="28" s="1"/>
  <c r="L44" i="35"/>
  <c r="M44" i="35" s="1"/>
  <c r="L170" i="28"/>
  <c r="M170" i="28" s="1"/>
  <c r="Q394" i="28"/>
  <c r="L17" i="35"/>
  <c r="M17" i="35" s="1"/>
  <c r="L93" i="35"/>
  <c r="M93" i="35"/>
  <c r="Q93" i="35" s="1"/>
  <c r="T93" i="35" s="1"/>
  <c r="V93" i="35" s="1"/>
  <c r="O94" i="35" s="1"/>
  <c r="P94" i="35" s="1"/>
  <c r="L144" i="35"/>
  <c r="M144" i="35" s="1"/>
  <c r="J276" i="28"/>
  <c r="K276" i="28" s="1"/>
  <c r="J226" i="28" l="1"/>
  <c r="K226" i="28" s="1"/>
  <c r="J302" i="35"/>
  <c r="K302" i="35" s="1"/>
  <c r="G94" i="28"/>
  <c r="I93" i="28"/>
  <c r="N93" i="28"/>
  <c r="Q93" i="28"/>
  <c r="T93" i="28" s="1"/>
  <c r="V93" i="28" s="1"/>
  <c r="O94" i="28" s="1"/>
  <c r="P94" i="28" s="1"/>
  <c r="G18" i="35"/>
  <c r="I17" i="35"/>
  <c r="N17" i="35"/>
  <c r="Q17" i="35"/>
  <c r="J277" i="28"/>
  <c r="K277" i="28" s="1"/>
  <c r="G372" i="28"/>
  <c r="N371" i="28"/>
  <c r="I371" i="28"/>
  <c r="Q371" i="28"/>
  <c r="J202" i="35"/>
  <c r="K202" i="35" s="1"/>
  <c r="G145" i="35"/>
  <c r="N144" i="35"/>
  <c r="I144" i="35"/>
  <c r="Q144" i="35"/>
  <c r="T144" i="35" s="1"/>
  <c r="V144" i="35" s="1"/>
  <c r="O145" i="35" s="1"/>
  <c r="P145" i="35" s="1"/>
  <c r="J95" i="35"/>
  <c r="K95" i="35" s="1"/>
  <c r="G171" i="28"/>
  <c r="N170" i="28"/>
  <c r="I170" i="28"/>
  <c r="Q170" i="28"/>
  <c r="T170" i="28" s="1"/>
  <c r="V170" i="28" s="1"/>
  <c r="O171" i="28" s="1"/>
  <c r="P171" i="28" s="1"/>
  <c r="G276" i="35"/>
  <c r="N275" i="35"/>
  <c r="I275" i="35"/>
  <c r="Q275" i="35"/>
  <c r="T275" i="35" s="1"/>
  <c r="V275" i="35" s="1"/>
  <c r="O276" i="35" s="1"/>
  <c r="P276" i="35" s="1"/>
  <c r="J442" i="35"/>
  <c r="K442" i="35" s="1"/>
  <c r="L417" i="35"/>
  <c r="M417" i="35" s="1"/>
  <c r="L325" i="35"/>
  <c r="M325" i="35" s="1"/>
  <c r="M514" i="28"/>
  <c r="L514" i="28"/>
  <c r="L118" i="35"/>
  <c r="M118" i="35" s="1"/>
  <c r="Q118" i="35" s="1"/>
  <c r="T118" i="35" s="1"/>
  <c r="V118" i="35" s="1"/>
  <c r="O119" i="35" s="1"/>
  <c r="P119" i="35" s="1"/>
  <c r="L467" i="28"/>
  <c r="M467" i="28" s="1"/>
  <c r="L417" i="28"/>
  <c r="M417" i="28"/>
  <c r="L118" i="28"/>
  <c r="M118" i="28" s="1"/>
  <c r="L394" i="35"/>
  <c r="M394" i="35" s="1"/>
  <c r="Q394" i="35" s="1"/>
  <c r="L490" i="35"/>
  <c r="M490" i="35" s="1"/>
  <c r="L44" i="28"/>
  <c r="M44" i="28" s="1"/>
  <c r="L68" i="35"/>
  <c r="M68" i="35" s="1"/>
  <c r="L514" i="35"/>
  <c r="M514" i="35" s="1"/>
  <c r="L348" i="28"/>
  <c r="M348" i="28" s="1"/>
  <c r="L224" i="35"/>
  <c r="M224" i="35"/>
  <c r="L144" i="28"/>
  <c r="M144" i="28" s="1"/>
  <c r="L301" i="28"/>
  <c r="M301" i="28" s="1"/>
  <c r="Q301" i="28" s="1"/>
  <c r="T301" i="28" s="1"/>
  <c r="V301" i="28" s="1"/>
  <c r="O302" i="28" s="1"/>
  <c r="P302" i="28" s="1"/>
  <c r="J251" i="35"/>
  <c r="K251" i="35" s="1"/>
  <c r="L491" i="28"/>
  <c r="M491" i="28"/>
  <c r="G301" i="35"/>
  <c r="N300" i="35"/>
  <c r="I300" i="35"/>
  <c r="J326" i="35"/>
  <c r="K326" i="35" s="1"/>
  <c r="G171" i="35"/>
  <c r="I170" i="35"/>
  <c r="N170" i="35"/>
  <c r="Q170" i="35"/>
  <c r="T170" i="35" s="1"/>
  <c r="V170" i="35" s="1"/>
  <c r="O171" i="35" s="1"/>
  <c r="P171" i="35" s="1"/>
  <c r="J119" i="35"/>
  <c r="K119" i="35" s="1"/>
  <c r="J468" i="28"/>
  <c r="K468" i="28" s="1"/>
  <c r="Q417" i="28"/>
  <c r="J418" i="28"/>
  <c r="K418" i="28" s="1"/>
  <c r="J119" i="28"/>
  <c r="K119" i="28" s="1"/>
  <c r="L324" i="28"/>
  <c r="M324" i="28" s="1"/>
  <c r="Q324" i="28" s="1"/>
  <c r="T324" i="28" s="1"/>
  <c r="V324" i="28" s="1"/>
  <c r="O325" i="28" s="1"/>
  <c r="P325" i="28" s="1"/>
  <c r="J395" i="35"/>
  <c r="K395" i="35" s="1"/>
  <c r="J491" i="35"/>
  <c r="K491" i="35" s="1"/>
  <c r="J45" i="28"/>
  <c r="K45" i="28" s="1"/>
  <c r="J69" i="35"/>
  <c r="K69" i="35" s="1"/>
  <c r="J515" i="35"/>
  <c r="K515" i="35" s="1"/>
  <c r="J349" i="28"/>
  <c r="K349" i="28" s="1"/>
  <c r="Q224" i="35"/>
  <c r="T224" i="35" s="1"/>
  <c r="V224" i="35"/>
  <c r="O225" i="35" s="1"/>
  <c r="P225" i="35" s="1"/>
  <c r="J225" i="35"/>
  <c r="K225" i="35" s="1"/>
  <c r="J145" i="28"/>
  <c r="K145" i="28" s="1"/>
  <c r="J302" i="28"/>
  <c r="K302" i="28" s="1"/>
  <c r="G276" i="28"/>
  <c r="I275" i="28"/>
  <c r="N275" i="28"/>
  <c r="L395" i="28"/>
  <c r="M395" i="28"/>
  <c r="G201" i="35"/>
  <c r="N200" i="35"/>
  <c r="I200" i="35"/>
  <c r="G349" i="35"/>
  <c r="N348" i="35"/>
  <c r="I348" i="35"/>
  <c r="Q348" i="35"/>
  <c r="L250" i="28"/>
  <c r="M250" i="28" s="1"/>
  <c r="G94" i="35"/>
  <c r="N93" i="35"/>
  <c r="I93" i="35"/>
  <c r="T394" i="28"/>
  <c r="V394" i="28" s="1"/>
  <c r="O395" i="28" s="1"/>
  <c r="P395" i="28" s="1"/>
  <c r="AC393" i="28"/>
  <c r="G225" i="28"/>
  <c r="I224" i="28"/>
  <c r="N224" i="28"/>
  <c r="L440" i="28"/>
  <c r="M440" i="28" s="1"/>
  <c r="Q491" i="28"/>
  <c r="J492" i="28"/>
  <c r="K492" i="28" s="1"/>
  <c r="L371" i="35"/>
  <c r="M371" i="35" s="1"/>
  <c r="L19" i="28"/>
  <c r="M19" i="28" s="1"/>
  <c r="J325" i="28"/>
  <c r="K325" i="28" s="1"/>
  <c r="G45" i="35"/>
  <c r="N44" i="35"/>
  <c r="I44" i="35"/>
  <c r="Q44" i="35"/>
  <c r="T44" i="35" s="1"/>
  <c r="V44" i="35" s="1"/>
  <c r="O45" i="35" s="1"/>
  <c r="P45" i="35" s="1"/>
  <c r="J468" i="35"/>
  <c r="K468" i="35" s="1"/>
  <c r="L200" i="28"/>
  <c r="M200" i="28" s="1"/>
  <c r="G69" i="28"/>
  <c r="N68" i="28"/>
  <c r="I68" i="28"/>
  <c r="G441" i="35"/>
  <c r="N440" i="35"/>
  <c r="I440" i="35"/>
  <c r="G467" i="35"/>
  <c r="I466" i="35"/>
  <c r="N466" i="35"/>
  <c r="Q68" i="28"/>
  <c r="T68" i="28" s="1"/>
  <c r="V68" i="28" s="1"/>
  <c r="O69" i="28" s="1"/>
  <c r="P69" i="28" s="1"/>
  <c r="L250" i="35"/>
  <c r="M250" i="35" s="1"/>
  <c r="G20" i="28" l="1"/>
  <c r="I19" i="28"/>
  <c r="N19" i="28"/>
  <c r="Q19" i="28"/>
  <c r="G251" i="28"/>
  <c r="I250" i="28"/>
  <c r="N250" i="28"/>
  <c r="Q250" i="28"/>
  <c r="T250" i="28" s="1"/>
  <c r="V250" i="28" s="1"/>
  <c r="O251" i="28" s="1"/>
  <c r="P251" i="28" s="1"/>
  <c r="G349" i="28"/>
  <c r="N348" i="28"/>
  <c r="I348" i="28"/>
  <c r="Q348" i="28"/>
  <c r="G491" i="35"/>
  <c r="N490" i="35"/>
  <c r="I490" i="35"/>
  <c r="Q490" i="35"/>
  <c r="T490" i="35" s="1"/>
  <c r="V490" i="35" s="1"/>
  <c r="O491" i="35" s="1"/>
  <c r="P491" i="35" s="1"/>
  <c r="G251" i="35"/>
  <c r="I250" i="35"/>
  <c r="N250" i="35"/>
  <c r="Q250" i="35"/>
  <c r="T250" i="35" s="1"/>
  <c r="V250" i="35" s="1"/>
  <c r="O251" i="35" s="1"/>
  <c r="P251" i="35" s="1"/>
  <c r="G372" i="35"/>
  <c r="I371" i="35"/>
  <c r="N371" i="35"/>
  <c r="Q371" i="35"/>
  <c r="G145" i="28"/>
  <c r="N144" i="28"/>
  <c r="I144" i="28"/>
  <c r="Q144" i="28"/>
  <c r="T144" i="28" s="1"/>
  <c r="V144" i="28" s="1"/>
  <c r="O145" i="28" s="1"/>
  <c r="P145" i="28" s="1"/>
  <c r="G515" i="35"/>
  <c r="I514" i="35"/>
  <c r="N514" i="35"/>
  <c r="Q514" i="35"/>
  <c r="T514" i="35" s="1"/>
  <c r="V514" i="35" s="1"/>
  <c r="O515" i="35" s="1"/>
  <c r="P515" i="35" s="1"/>
  <c r="G201" i="28"/>
  <c r="N200" i="28"/>
  <c r="I200" i="28"/>
  <c r="Q200" i="28"/>
  <c r="T200" i="28" s="1"/>
  <c r="V200" i="28" s="1"/>
  <c r="O201" i="28" s="1"/>
  <c r="P201" i="28" s="1"/>
  <c r="G69" i="35"/>
  <c r="N68" i="35"/>
  <c r="I68" i="35"/>
  <c r="Q68" i="35"/>
  <c r="T68" i="35" s="1"/>
  <c r="V68" i="35" s="1"/>
  <c r="O69" i="35" s="1"/>
  <c r="P69" i="35" s="1"/>
  <c r="G468" i="28"/>
  <c r="N467" i="28"/>
  <c r="I467" i="28"/>
  <c r="Q467" i="28"/>
  <c r="G441" i="28"/>
  <c r="N440" i="28"/>
  <c r="I440" i="28"/>
  <c r="Q440" i="28"/>
  <c r="T440" i="28" s="1"/>
  <c r="V440" i="28" s="1"/>
  <c r="O441" i="28" s="1"/>
  <c r="P441" i="28" s="1"/>
  <c r="G45" i="28"/>
  <c r="N44" i="28"/>
  <c r="I44" i="28"/>
  <c r="Q44" i="28"/>
  <c r="T44" i="28" s="1"/>
  <c r="V44" i="28" s="1"/>
  <c r="O45" i="28" s="1"/>
  <c r="P45" i="28" s="1"/>
  <c r="G119" i="28"/>
  <c r="N118" i="28"/>
  <c r="I118" i="28"/>
  <c r="Q118" i="28"/>
  <c r="T118" i="28" s="1"/>
  <c r="V118" i="28" s="1"/>
  <c r="O119" i="28" s="1"/>
  <c r="P119" i="28" s="1"/>
  <c r="G326" i="35"/>
  <c r="N325" i="35"/>
  <c r="I325" i="35"/>
  <c r="Q325" i="35"/>
  <c r="L467" i="35"/>
  <c r="M467" i="35"/>
  <c r="L69" i="28"/>
  <c r="M69" i="28" s="1"/>
  <c r="J46" i="35"/>
  <c r="K46" i="35" s="1"/>
  <c r="Q395" i="28"/>
  <c r="J396" i="28"/>
  <c r="K396" i="28" s="1"/>
  <c r="L201" i="35"/>
  <c r="M201" i="35" s="1"/>
  <c r="T394" i="35"/>
  <c r="V394" i="35" s="1"/>
  <c r="O395" i="35" s="1"/>
  <c r="P395" i="35" s="1"/>
  <c r="AC393" i="35"/>
  <c r="T417" i="28"/>
  <c r="V417" i="28" s="1"/>
  <c r="O418" i="28" s="1"/>
  <c r="P418" i="28" s="1"/>
  <c r="AC416" i="28"/>
  <c r="L301" i="35"/>
  <c r="M301" i="35" s="1"/>
  <c r="L276" i="35"/>
  <c r="M276" i="35" s="1"/>
  <c r="L171" i="28"/>
  <c r="M171" i="28" s="1"/>
  <c r="J146" i="35"/>
  <c r="K146" i="35" s="1"/>
  <c r="L441" i="35"/>
  <c r="M441" i="35" s="1"/>
  <c r="J326" i="28"/>
  <c r="K326" i="28" s="1"/>
  <c r="T491" i="28"/>
  <c r="V491" i="28" s="1"/>
  <c r="O492" i="28" s="1"/>
  <c r="P492" i="28" s="1"/>
  <c r="AC489" i="28"/>
  <c r="L349" i="35"/>
  <c r="M349" i="35" s="1"/>
  <c r="G396" i="28"/>
  <c r="I395" i="28"/>
  <c r="N395" i="28"/>
  <c r="L276" i="28"/>
  <c r="M276" i="28" s="1"/>
  <c r="J226" i="35"/>
  <c r="K226" i="35" s="1"/>
  <c r="G325" i="28"/>
  <c r="N324" i="28"/>
  <c r="I324" i="28"/>
  <c r="J120" i="35"/>
  <c r="K120" i="35" s="1"/>
  <c r="G492" i="28"/>
  <c r="I491" i="28"/>
  <c r="N491" i="28"/>
  <c r="G515" i="28"/>
  <c r="N514" i="28"/>
  <c r="I514" i="28"/>
  <c r="Q514" i="28"/>
  <c r="T514" i="28" s="1"/>
  <c r="V514" i="28" s="1"/>
  <c r="O515" i="28" s="1"/>
  <c r="P515" i="28" s="1"/>
  <c r="G418" i="35"/>
  <c r="N417" i="35"/>
  <c r="I417" i="35"/>
  <c r="Q417" i="35"/>
  <c r="J277" i="35"/>
  <c r="K277" i="35" s="1"/>
  <c r="J172" i="28"/>
  <c r="K172" i="28" s="1"/>
  <c r="L18" i="35"/>
  <c r="M18" i="35"/>
  <c r="L94" i="28"/>
  <c r="M94" i="28" s="1"/>
  <c r="L225" i="28"/>
  <c r="M225" i="28"/>
  <c r="T348" i="35"/>
  <c r="V348" i="35" s="1"/>
  <c r="O349" i="35" s="1"/>
  <c r="P349" i="35" s="1"/>
  <c r="AC347" i="35"/>
  <c r="L171" i="35"/>
  <c r="M171" i="35" s="1"/>
  <c r="G302" i="28"/>
  <c r="I301" i="28"/>
  <c r="N301" i="28"/>
  <c r="G225" i="35"/>
  <c r="I224" i="35"/>
  <c r="N224" i="35"/>
  <c r="G395" i="35"/>
  <c r="I394" i="35"/>
  <c r="N394" i="35"/>
  <c r="G418" i="28"/>
  <c r="I417" i="28"/>
  <c r="N417" i="28"/>
  <c r="G119" i="35"/>
  <c r="N118" i="35"/>
  <c r="I118" i="35"/>
  <c r="L372" i="28"/>
  <c r="M372" i="28" s="1"/>
  <c r="T17" i="35"/>
  <c r="V17" i="35" s="1"/>
  <c r="O18" i="35" s="1"/>
  <c r="P18" i="35" s="1"/>
  <c r="AC17" i="35"/>
  <c r="J95" i="28"/>
  <c r="K95" i="28" s="1"/>
  <c r="J70" i="28"/>
  <c r="K70" i="28" s="1"/>
  <c r="L45" i="35"/>
  <c r="M45" i="35" s="1"/>
  <c r="X88" i="30"/>
  <c r="X52" i="27"/>
  <c r="L94" i="35"/>
  <c r="M94" i="35" s="1"/>
  <c r="J303" i="28"/>
  <c r="K303" i="28" s="1"/>
  <c r="J172" i="35"/>
  <c r="K172" i="35" s="1"/>
  <c r="L145" i="35"/>
  <c r="M145" i="35" s="1"/>
  <c r="T371" i="28"/>
  <c r="V371" i="28" s="1"/>
  <c r="O372" i="28" s="1"/>
  <c r="P372" i="28" s="1"/>
  <c r="AC370" i="28"/>
  <c r="G146" i="35" l="1"/>
  <c r="N145" i="35"/>
  <c r="I145" i="35"/>
  <c r="Q145" i="35"/>
  <c r="T145" i="35" s="1"/>
  <c r="V145" i="35" s="1"/>
  <c r="O146" i="35" s="1"/>
  <c r="P146" i="35" s="1"/>
  <c r="G172" i="28"/>
  <c r="I171" i="28"/>
  <c r="N171" i="28"/>
  <c r="Q171" i="28"/>
  <c r="T171" i="28" s="1"/>
  <c r="V171" i="28" s="1"/>
  <c r="O172" i="28" s="1"/>
  <c r="P172" i="28" s="1"/>
  <c r="G202" i="35"/>
  <c r="I201" i="35"/>
  <c r="N201" i="35"/>
  <c r="Q201" i="35"/>
  <c r="G70" i="28"/>
  <c r="I69" i="28"/>
  <c r="N69" i="28"/>
  <c r="Q69" i="28"/>
  <c r="T69" i="28" s="1"/>
  <c r="V69" i="28" s="1"/>
  <c r="O70" i="28" s="1"/>
  <c r="P70" i="28" s="1"/>
  <c r="G95" i="35"/>
  <c r="I94" i="35"/>
  <c r="N94" i="35"/>
  <c r="Q94" i="35"/>
  <c r="T94" i="35" s="1"/>
  <c r="V94" i="35" s="1"/>
  <c r="O95" i="35" s="1"/>
  <c r="P95" i="35" s="1"/>
  <c r="G350" i="35"/>
  <c r="I349" i="35"/>
  <c r="N349" i="35"/>
  <c r="G442" i="35"/>
  <c r="N441" i="35"/>
  <c r="I441" i="35"/>
  <c r="Q441" i="35"/>
  <c r="T441" i="35" s="1"/>
  <c r="V441" i="35" s="1"/>
  <c r="O442" i="35" s="1"/>
  <c r="P442" i="35" s="1"/>
  <c r="G277" i="28"/>
  <c r="N276" i="28"/>
  <c r="I276" i="28"/>
  <c r="Q276" i="28"/>
  <c r="T276" i="28" s="1"/>
  <c r="V276" i="28" s="1"/>
  <c r="O277" i="28" s="1"/>
  <c r="P277" i="28" s="1"/>
  <c r="G373" i="28"/>
  <c r="N372" i="28"/>
  <c r="I372" i="28"/>
  <c r="G172" i="35"/>
  <c r="I171" i="35"/>
  <c r="N171" i="35"/>
  <c r="Q171" i="35"/>
  <c r="T171" i="35" s="1"/>
  <c r="V171" i="35" s="1"/>
  <c r="O172" i="35" s="1"/>
  <c r="P172" i="35" s="1"/>
  <c r="G95" i="28"/>
  <c r="N94" i="28"/>
  <c r="I94" i="28"/>
  <c r="L418" i="35"/>
  <c r="M418" i="35" s="1"/>
  <c r="L515" i="28"/>
  <c r="M515" i="28" s="1"/>
  <c r="X96" i="30"/>
  <c r="X60" i="27"/>
  <c r="G277" i="35"/>
  <c r="N276" i="35"/>
  <c r="I276" i="35"/>
  <c r="X90" i="30"/>
  <c r="X54" i="27"/>
  <c r="T395" i="28"/>
  <c r="V395" i="28" s="1"/>
  <c r="O396" i="28" s="1"/>
  <c r="P396" i="28" s="1"/>
  <c r="Y88" i="30"/>
  <c r="Y52" i="27"/>
  <c r="T325" i="35"/>
  <c r="V325" i="35" s="1"/>
  <c r="O326" i="35" s="1"/>
  <c r="P326" i="35" s="1"/>
  <c r="AC323" i="35"/>
  <c r="J120" i="28"/>
  <c r="K120" i="28" s="1"/>
  <c r="J46" i="28"/>
  <c r="K46" i="28" s="1"/>
  <c r="J442" i="28"/>
  <c r="K442" i="28" s="1"/>
  <c r="T467" i="28"/>
  <c r="V467" i="28" s="1"/>
  <c r="O468" i="28" s="1"/>
  <c r="P468" i="28" s="1"/>
  <c r="AC465" i="28"/>
  <c r="J70" i="35"/>
  <c r="K70" i="35" s="1"/>
  <c r="J202" i="28"/>
  <c r="K202" i="28" s="1"/>
  <c r="J516" i="35"/>
  <c r="K516" i="35" s="1"/>
  <c r="J146" i="28"/>
  <c r="K146" i="28" s="1"/>
  <c r="T371" i="35"/>
  <c r="V371" i="35" s="1"/>
  <c r="O372" i="35" s="1"/>
  <c r="P372" i="35" s="1"/>
  <c r="AC370" i="35"/>
  <c r="J252" i="35"/>
  <c r="K252" i="35" s="1"/>
  <c r="J492" i="35"/>
  <c r="K492" i="35" s="1"/>
  <c r="T348" i="28"/>
  <c r="V348" i="28" s="1"/>
  <c r="O349" i="28" s="1"/>
  <c r="P349" i="28" s="1"/>
  <c r="AC347" i="28"/>
  <c r="J252" i="28"/>
  <c r="K252" i="28" s="1"/>
  <c r="T19" i="28"/>
  <c r="V19" i="28" s="1"/>
  <c r="O20" i="28" s="1"/>
  <c r="P20" i="28" s="1"/>
  <c r="AD17" i="28"/>
  <c r="X48" i="30" s="1"/>
  <c r="X86" i="30"/>
  <c r="X50" i="27"/>
  <c r="L119" i="35"/>
  <c r="M119" i="35" s="1"/>
  <c r="Q372" i="28"/>
  <c r="J373" i="28"/>
  <c r="K373" i="28" s="1"/>
  <c r="Q94" i="28"/>
  <c r="T94" i="28" s="1"/>
  <c r="V94" i="28" s="1"/>
  <c r="O95" i="28" s="1"/>
  <c r="P95" i="28" s="1"/>
  <c r="L225" i="35"/>
  <c r="M225" i="35" s="1"/>
  <c r="G226" i="28"/>
  <c r="I225" i="28"/>
  <c r="N225" i="28"/>
  <c r="Q225" i="28"/>
  <c r="G19" i="35"/>
  <c r="I18" i="35"/>
  <c r="N18" i="35"/>
  <c r="T417" i="35"/>
  <c r="V417" i="35" s="1"/>
  <c r="O418" i="35" s="1"/>
  <c r="P418" i="35" s="1"/>
  <c r="AC416" i="35"/>
  <c r="J516" i="28"/>
  <c r="K516" i="28" s="1"/>
  <c r="L325" i="28"/>
  <c r="M325" i="28" s="1"/>
  <c r="L396" i="28"/>
  <c r="M396" i="28" s="1"/>
  <c r="J493" i="28"/>
  <c r="K493" i="28" s="1"/>
  <c r="J419" i="28"/>
  <c r="K419" i="28" s="1"/>
  <c r="L302" i="28"/>
  <c r="M302" i="28"/>
  <c r="G46" i="35"/>
  <c r="I45" i="35"/>
  <c r="N45" i="35"/>
  <c r="L395" i="35"/>
  <c r="M395" i="35" s="1"/>
  <c r="G302" i="35"/>
  <c r="I301" i="35"/>
  <c r="N301" i="35"/>
  <c r="Q301" i="35"/>
  <c r="T301" i="35" s="1"/>
  <c r="V301" i="35" s="1"/>
  <c r="O302" i="35" s="1"/>
  <c r="P302" i="35" s="1"/>
  <c r="G468" i="35"/>
  <c r="N467" i="35"/>
  <c r="I467" i="35"/>
  <c r="Q467" i="35"/>
  <c r="Q349" i="35"/>
  <c r="T349" i="35" s="1"/>
  <c r="V349" i="35"/>
  <c r="O350" i="35" s="1"/>
  <c r="P350" i="35" s="1"/>
  <c r="J350" i="35"/>
  <c r="K350" i="35" s="1"/>
  <c r="Q18" i="35"/>
  <c r="T18" i="35" s="1"/>
  <c r="V18" i="35" s="1"/>
  <c r="O19" i="35" s="1"/>
  <c r="P19" i="35" s="1"/>
  <c r="L418" i="28"/>
  <c r="M418" i="28"/>
  <c r="Q276" i="35"/>
  <c r="T276" i="35" s="1"/>
  <c r="V276" i="35" s="1"/>
  <c r="O277" i="35" s="1"/>
  <c r="P277" i="35" s="1"/>
  <c r="L492" i="28"/>
  <c r="M492" i="28" s="1"/>
  <c r="J396" i="35"/>
  <c r="K396" i="35" s="1"/>
  <c r="Q45" i="35"/>
  <c r="L326" i="35"/>
  <c r="M326" i="35" s="1"/>
  <c r="L119" i="28"/>
  <c r="M119" i="28"/>
  <c r="L45" i="28"/>
  <c r="M45" i="28" s="1"/>
  <c r="L441" i="28"/>
  <c r="M441" i="28"/>
  <c r="Q441" i="28" s="1"/>
  <c r="T441" i="28" s="1"/>
  <c r="V441" i="28" s="1"/>
  <c r="O442" i="28" s="1"/>
  <c r="P442" i="28" s="1"/>
  <c r="L468" i="28"/>
  <c r="M468" i="28" s="1"/>
  <c r="L69" i="35"/>
  <c r="M69" i="35" s="1"/>
  <c r="L201" i="28"/>
  <c r="M201" i="28" s="1"/>
  <c r="L515" i="35"/>
  <c r="M515" i="35"/>
  <c r="L145" i="28"/>
  <c r="M145" i="28" s="1"/>
  <c r="L372" i="35"/>
  <c r="M372" i="35" s="1"/>
  <c r="M251" i="35"/>
  <c r="L251" i="35"/>
  <c r="L491" i="35"/>
  <c r="M491" i="35" s="1"/>
  <c r="L349" i="28"/>
  <c r="M349" i="28" s="1"/>
  <c r="L251" i="28"/>
  <c r="M251" i="28"/>
  <c r="L20" i="28"/>
  <c r="M20" i="28" s="1"/>
  <c r="G327" i="35" l="1"/>
  <c r="I326" i="35"/>
  <c r="N326" i="35"/>
  <c r="J443" i="28"/>
  <c r="K443" i="28" s="1"/>
  <c r="G516" i="28"/>
  <c r="N515" i="28"/>
  <c r="I515" i="28"/>
  <c r="Q515" i="28"/>
  <c r="T515" i="28" s="1"/>
  <c r="V515" i="28" s="1"/>
  <c r="O516" i="28" s="1"/>
  <c r="P516" i="28" s="1"/>
  <c r="G350" i="28"/>
  <c r="N349" i="28"/>
  <c r="I349" i="28"/>
  <c r="G202" i="28"/>
  <c r="I201" i="28"/>
  <c r="N201" i="28"/>
  <c r="Q201" i="28"/>
  <c r="G146" i="28"/>
  <c r="I145" i="28"/>
  <c r="N145" i="28"/>
  <c r="Q145" i="28"/>
  <c r="T145" i="28" s="1"/>
  <c r="V145" i="28" s="1"/>
  <c r="O146" i="28" s="1"/>
  <c r="P146" i="28" s="1"/>
  <c r="G70" i="35"/>
  <c r="N69" i="35"/>
  <c r="I69" i="35"/>
  <c r="Q69" i="35"/>
  <c r="T69" i="35" s="1"/>
  <c r="V69" i="35" s="1"/>
  <c r="O70" i="35" s="1"/>
  <c r="P70" i="35" s="1"/>
  <c r="G396" i="35"/>
  <c r="N395" i="35"/>
  <c r="I395" i="35"/>
  <c r="Q395" i="35"/>
  <c r="T395" i="35" s="1"/>
  <c r="V395" i="35" s="1"/>
  <c r="O396" i="35" s="1"/>
  <c r="P396" i="35" s="1"/>
  <c r="G397" i="28"/>
  <c r="I396" i="28"/>
  <c r="N396" i="28"/>
  <c r="G226" i="35"/>
  <c r="N225" i="35"/>
  <c r="I225" i="35"/>
  <c r="Q225" i="35"/>
  <c r="G21" i="28"/>
  <c r="N20" i="28"/>
  <c r="I20" i="28"/>
  <c r="G326" i="28"/>
  <c r="I325" i="28"/>
  <c r="N325" i="28"/>
  <c r="Q325" i="28"/>
  <c r="G469" i="28"/>
  <c r="I468" i="28"/>
  <c r="N468" i="28"/>
  <c r="G46" i="28"/>
  <c r="I45" i="28"/>
  <c r="N45" i="28"/>
  <c r="G419" i="28"/>
  <c r="I418" i="28"/>
  <c r="N418" i="28"/>
  <c r="G303" i="28"/>
  <c r="I302" i="28"/>
  <c r="N302" i="28"/>
  <c r="Q302" i="28"/>
  <c r="Q418" i="35"/>
  <c r="T418" i="35" s="1"/>
  <c r="V418" i="35" s="1"/>
  <c r="O419" i="35" s="1"/>
  <c r="P419" i="35" s="1"/>
  <c r="J419" i="35"/>
  <c r="K419" i="35" s="1"/>
  <c r="T225" i="28"/>
  <c r="V225" i="28" s="1"/>
  <c r="O226" i="28" s="1"/>
  <c r="P226" i="28" s="1"/>
  <c r="AC223" i="28"/>
  <c r="G120" i="35"/>
  <c r="N119" i="35"/>
  <c r="I119" i="35"/>
  <c r="Q119" i="35"/>
  <c r="T119" i="35" s="1"/>
  <c r="V119" i="35" s="1"/>
  <c r="O120" i="35" s="1"/>
  <c r="P120" i="35" s="1"/>
  <c r="X94" i="30"/>
  <c r="X58" i="27"/>
  <c r="Q326" i="35"/>
  <c r="T326" i="35" s="1"/>
  <c r="V326" i="35" s="1"/>
  <c r="O327" i="35" s="1"/>
  <c r="P327" i="35" s="1"/>
  <c r="J327" i="35"/>
  <c r="K327" i="35" s="1"/>
  <c r="L277" i="35"/>
  <c r="M277" i="35" s="1"/>
  <c r="Q277" i="35" s="1"/>
  <c r="L373" i="28"/>
  <c r="M373" i="28"/>
  <c r="L277" i="28"/>
  <c r="M277" i="28" s="1"/>
  <c r="Q277" i="28" s="1"/>
  <c r="L442" i="35"/>
  <c r="M442" i="35"/>
  <c r="J96" i="35"/>
  <c r="K96" i="35" s="1"/>
  <c r="J71" i="28"/>
  <c r="K71" i="28" s="1"/>
  <c r="T201" i="35"/>
  <c r="V201" i="35" s="1"/>
  <c r="O202" i="35" s="1"/>
  <c r="P202" i="35" s="1"/>
  <c r="AC198" i="35"/>
  <c r="J173" i="28"/>
  <c r="K173" i="28" s="1"/>
  <c r="J147" i="35"/>
  <c r="K147" i="35" s="1"/>
  <c r="G252" i="35"/>
  <c r="N251" i="35"/>
  <c r="I251" i="35"/>
  <c r="G252" i="28"/>
  <c r="I251" i="28"/>
  <c r="N251" i="28"/>
  <c r="G492" i="35"/>
  <c r="N491" i="35"/>
  <c r="I491" i="35"/>
  <c r="G373" i="35"/>
  <c r="N372" i="35"/>
  <c r="I372" i="35"/>
  <c r="G516" i="35"/>
  <c r="I515" i="35"/>
  <c r="N515" i="35"/>
  <c r="G442" i="28"/>
  <c r="N441" i="28"/>
  <c r="I441" i="28"/>
  <c r="G120" i="28"/>
  <c r="N119" i="28"/>
  <c r="I119" i="28"/>
  <c r="T45" i="35"/>
  <c r="V45" i="35" s="1"/>
  <c r="O46" i="35" s="1"/>
  <c r="P46" i="35" s="1"/>
  <c r="AC45" i="35"/>
  <c r="G493" i="28"/>
  <c r="I492" i="28"/>
  <c r="N492" i="28"/>
  <c r="J351" i="35"/>
  <c r="K351" i="35" s="1"/>
  <c r="Q251" i="28"/>
  <c r="T251" i="28" s="1"/>
  <c r="V251" i="28" s="1"/>
  <c r="O252" i="28" s="1"/>
  <c r="P252" i="28" s="1"/>
  <c r="Q491" i="35"/>
  <c r="Q468" i="28"/>
  <c r="J469" i="28"/>
  <c r="K469" i="28" s="1"/>
  <c r="G419" i="35"/>
  <c r="I418" i="35"/>
  <c r="N418" i="35"/>
  <c r="L95" i="28"/>
  <c r="M95" i="28" s="1"/>
  <c r="Q95" i="28" s="1"/>
  <c r="T95" i="28" s="1"/>
  <c r="V95" i="28" s="1"/>
  <c r="O96" i="28" s="1"/>
  <c r="P96" i="28" s="1"/>
  <c r="L172" i="35"/>
  <c r="M172" i="35" s="1"/>
  <c r="J278" i="28"/>
  <c r="K278" i="28" s="1"/>
  <c r="Q442" i="35"/>
  <c r="T442" i="35" s="1"/>
  <c r="V442" i="35" s="1"/>
  <c r="O443" i="35" s="1"/>
  <c r="P443" i="35" s="1"/>
  <c r="J443" i="35"/>
  <c r="K443" i="35" s="1"/>
  <c r="L468" i="35"/>
  <c r="M468" i="35" s="1"/>
  <c r="L302" i="35"/>
  <c r="M302" i="35" s="1"/>
  <c r="J96" i="28"/>
  <c r="K96" i="28" s="1"/>
  <c r="T372" i="28"/>
  <c r="V372" i="28" s="1"/>
  <c r="O373" i="28" s="1"/>
  <c r="P373" i="28" s="1"/>
  <c r="Y86" i="30"/>
  <c r="Y50" i="27"/>
  <c r="Q20" i="28"/>
  <c r="X83" i="30"/>
  <c r="X47" i="27"/>
  <c r="Q119" i="28"/>
  <c r="T119" i="28" s="1"/>
  <c r="V119" i="28" s="1"/>
  <c r="O120" i="28" s="1"/>
  <c r="P120" i="28" s="1"/>
  <c r="J173" i="35"/>
  <c r="K173" i="35" s="1"/>
  <c r="J278" i="35"/>
  <c r="K278" i="35" s="1"/>
  <c r="T467" i="35"/>
  <c r="V467" i="35" s="1"/>
  <c r="O468" i="35" s="1"/>
  <c r="P468" i="35" s="1"/>
  <c r="AC465" i="35"/>
  <c r="J303" i="35"/>
  <c r="K303" i="35" s="1"/>
  <c r="L46" i="35"/>
  <c r="M46" i="35" s="1"/>
  <c r="Q418" i="28"/>
  <c r="Q492" i="28"/>
  <c r="L19" i="35"/>
  <c r="M19" i="35" s="1"/>
  <c r="L226" i="28"/>
  <c r="M226" i="28" s="1"/>
  <c r="J350" i="28"/>
  <c r="K350" i="28" s="1"/>
  <c r="Q349" i="28"/>
  <c r="Q251" i="35"/>
  <c r="T251" i="35" s="1"/>
  <c r="V251" i="35" s="1"/>
  <c r="O252" i="35" s="1"/>
  <c r="P252" i="35" s="1"/>
  <c r="Q372" i="35"/>
  <c r="T372" i="35" s="1"/>
  <c r="V372" i="35" s="1"/>
  <c r="O373" i="35" s="1"/>
  <c r="P373" i="35" s="1"/>
  <c r="J373" i="35"/>
  <c r="K373" i="35" s="1"/>
  <c r="Q515" i="35"/>
  <c r="T515" i="35" s="1"/>
  <c r="V515" i="35" s="1"/>
  <c r="O516" i="35" s="1"/>
  <c r="P516" i="35" s="1"/>
  <c r="Q45" i="28"/>
  <c r="Q396" i="28"/>
  <c r="J397" i="28"/>
  <c r="K397" i="28" s="1"/>
  <c r="L350" i="35"/>
  <c r="M350" i="35" s="1"/>
  <c r="L95" i="35"/>
  <c r="M95" i="35" s="1"/>
  <c r="L70" i="28"/>
  <c r="M70" i="28" s="1"/>
  <c r="L202" i="35"/>
  <c r="M202" i="35" s="1"/>
  <c r="L172" i="28"/>
  <c r="M172" i="28" s="1"/>
  <c r="L146" i="35"/>
  <c r="M146" i="35" s="1"/>
  <c r="G173" i="28" l="1"/>
  <c r="N172" i="28"/>
  <c r="I172" i="28"/>
  <c r="Q172" i="28"/>
  <c r="T172" i="28" s="1"/>
  <c r="V172" i="28" s="1"/>
  <c r="O173" i="28" s="1"/>
  <c r="P173" i="28" s="1"/>
  <c r="G227" i="28"/>
  <c r="I226" i="28"/>
  <c r="N226" i="28"/>
  <c r="G47" i="35"/>
  <c r="I46" i="35"/>
  <c r="N46" i="35"/>
  <c r="J444" i="35"/>
  <c r="K444" i="35" s="1"/>
  <c r="G203" i="35"/>
  <c r="N202" i="35"/>
  <c r="I202" i="35"/>
  <c r="G20" i="35"/>
  <c r="N19" i="35"/>
  <c r="I19" i="35"/>
  <c r="Q19" i="35"/>
  <c r="T19" i="35" s="1"/>
  <c r="V19" i="35" s="1"/>
  <c r="O20" i="35" s="1"/>
  <c r="P20" i="35" s="1"/>
  <c r="G303" i="35"/>
  <c r="N302" i="35"/>
  <c r="I302" i="35"/>
  <c r="Q302" i="35"/>
  <c r="J420" i="35"/>
  <c r="K420" i="35" s="1"/>
  <c r="G71" i="28"/>
  <c r="I70" i="28"/>
  <c r="N70" i="28"/>
  <c r="Q70" i="28"/>
  <c r="T70" i="28" s="1"/>
  <c r="V70" i="28" s="1"/>
  <c r="O71" i="28" s="1"/>
  <c r="P71" i="28" s="1"/>
  <c r="G469" i="35"/>
  <c r="N468" i="35"/>
  <c r="I468" i="35"/>
  <c r="G147" i="35"/>
  <c r="N146" i="35"/>
  <c r="I146" i="35"/>
  <c r="Q146" i="35"/>
  <c r="T146" i="35" s="1"/>
  <c r="V146" i="35" s="1"/>
  <c r="O147" i="35" s="1"/>
  <c r="P147" i="35" s="1"/>
  <c r="G96" i="35"/>
  <c r="I95" i="35"/>
  <c r="N95" i="35"/>
  <c r="Q95" i="35"/>
  <c r="T95" i="35" s="1"/>
  <c r="V95" i="35" s="1"/>
  <c r="O96" i="35" s="1"/>
  <c r="P96" i="35" s="1"/>
  <c r="G173" i="35"/>
  <c r="N172" i="35"/>
  <c r="I172" i="35"/>
  <c r="Q172" i="35"/>
  <c r="T172" i="35" s="1"/>
  <c r="V172" i="35" s="1"/>
  <c r="O173" i="35" s="1"/>
  <c r="P173" i="35" s="1"/>
  <c r="J328" i="35"/>
  <c r="K328" i="35" s="1"/>
  <c r="G351" i="35"/>
  <c r="I350" i="35"/>
  <c r="N350" i="35"/>
  <c r="T396" i="28"/>
  <c r="V396" i="28" s="1"/>
  <c r="O397" i="28" s="1"/>
  <c r="P397" i="28" s="1"/>
  <c r="Z88" i="30"/>
  <c r="Z52" i="27"/>
  <c r="J374" i="35"/>
  <c r="K374" i="35" s="1"/>
  <c r="T349" i="28"/>
  <c r="V349" i="28" s="1"/>
  <c r="O350" i="28" s="1"/>
  <c r="P350" i="28" s="1"/>
  <c r="Y83" i="30"/>
  <c r="Y47" i="27"/>
  <c r="T492" i="28"/>
  <c r="V492" i="28" s="1"/>
  <c r="O493" i="28" s="1"/>
  <c r="P493" i="28" s="1"/>
  <c r="Y96" i="30"/>
  <c r="Y60" i="27"/>
  <c r="Q468" i="35"/>
  <c r="T468" i="35" s="1"/>
  <c r="V468" i="35"/>
  <c r="O469" i="35" s="1"/>
  <c r="P469" i="35" s="1"/>
  <c r="J469" i="35"/>
  <c r="K469" i="35" s="1"/>
  <c r="J121" i="28"/>
  <c r="K121" i="28" s="1"/>
  <c r="T20" i="28"/>
  <c r="V20" i="28" s="1"/>
  <c r="O21" i="28" s="1"/>
  <c r="P21" i="28" s="1"/>
  <c r="Y48" i="30"/>
  <c r="Y12" i="27"/>
  <c r="T277" i="28"/>
  <c r="V277" i="28" s="1"/>
  <c r="O278" i="28" s="1"/>
  <c r="P278" i="28" s="1"/>
  <c r="AC274" i="28"/>
  <c r="Q350" i="35"/>
  <c r="T350" i="35" s="1"/>
  <c r="V350" i="35" s="1"/>
  <c r="O351" i="35" s="1"/>
  <c r="P351" i="35" s="1"/>
  <c r="L120" i="28"/>
  <c r="M120" i="28" s="1"/>
  <c r="L492" i="35"/>
  <c r="M492" i="35" s="1"/>
  <c r="L120" i="35"/>
  <c r="M120" i="35" s="1"/>
  <c r="Q120" i="35" s="1"/>
  <c r="T120" i="35" s="1"/>
  <c r="V120" i="35" s="1"/>
  <c r="O121" i="35" s="1"/>
  <c r="P121" i="35" s="1"/>
  <c r="L419" i="28"/>
  <c r="M419" i="28" s="1"/>
  <c r="L397" i="28"/>
  <c r="M397" i="28"/>
  <c r="L396" i="35"/>
  <c r="M396" i="35" s="1"/>
  <c r="AC45" i="28"/>
  <c r="X14" i="27" s="1"/>
  <c r="T45" i="28"/>
  <c r="V45" i="28" s="1"/>
  <c r="O46" i="28" s="1"/>
  <c r="P46" i="28" s="1"/>
  <c r="T418" i="28"/>
  <c r="V418" i="28" s="1"/>
  <c r="O419" i="28" s="1"/>
  <c r="P419" i="28" s="1"/>
  <c r="Y90" i="30"/>
  <c r="Y54" i="27"/>
  <c r="J97" i="28"/>
  <c r="K97" i="28" s="1"/>
  <c r="T468" i="28"/>
  <c r="V468" i="28" s="1"/>
  <c r="O469" i="28" s="1"/>
  <c r="P469" i="28" s="1"/>
  <c r="Y94" i="30"/>
  <c r="Y58" i="27"/>
  <c r="Q46" i="35"/>
  <c r="T46" i="35" s="1"/>
  <c r="V46" i="35"/>
  <c r="O47" i="35" s="1"/>
  <c r="P47" i="35" s="1"/>
  <c r="J47" i="35"/>
  <c r="K47" i="35" s="1"/>
  <c r="L373" i="35"/>
  <c r="M373" i="35" s="1"/>
  <c r="G443" i="35"/>
  <c r="I442" i="35"/>
  <c r="N442" i="35"/>
  <c r="G374" i="28"/>
  <c r="N373" i="28"/>
  <c r="I373" i="28"/>
  <c r="J121" i="35"/>
  <c r="K121" i="35" s="1"/>
  <c r="X70" i="30"/>
  <c r="X34" i="27"/>
  <c r="L303" i="28"/>
  <c r="M303" i="28" s="1"/>
  <c r="L21" i="28"/>
  <c r="M21" i="28" s="1"/>
  <c r="L226" i="35"/>
  <c r="M226" i="35" s="1"/>
  <c r="J397" i="35"/>
  <c r="K397" i="35" s="1"/>
  <c r="L350" i="28"/>
  <c r="M350" i="28" s="1"/>
  <c r="L516" i="28"/>
  <c r="M516" i="28"/>
  <c r="Q516" i="28" s="1"/>
  <c r="T516" i="28" s="1"/>
  <c r="V516" i="28" s="1"/>
  <c r="O517" i="28" s="1"/>
  <c r="P517" i="28" s="1"/>
  <c r="J517" i="35"/>
  <c r="K517" i="35" s="1"/>
  <c r="J253" i="35"/>
  <c r="K253" i="35" s="1"/>
  <c r="T491" i="35"/>
  <c r="V491" i="35" s="1"/>
  <c r="O492" i="35" s="1"/>
  <c r="P492" i="35" s="1"/>
  <c r="AC489" i="35"/>
  <c r="L516" i="35"/>
  <c r="M516" i="35" s="1"/>
  <c r="Q516" i="35" s="1"/>
  <c r="T516" i="35" s="1"/>
  <c r="V516" i="35" s="1"/>
  <c r="O517" i="35" s="1"/>
  <c r="P517" i="35" s="1"/>
  <c r="L252" i="35"/>
  <c r="M252" i="35" s="1"/>
  <c r="Q202" i="35"/>
  <c r="T202" i="35" s="1"/>
  <c r="V202" i="35"/>
  <c r="O203" i="35" s="1"/>
  <c r="P203" i="35" s="1"/>
  <c r="J203" i="35"/>
  <c r="K203" i="35" s="1"/>
  <c r="Q226" i="28"/>
  <c r="J227" i="28"/>
  <c r="K227" i="28" s="1"/>
  <c r="T302" i="28"/>
  <c r="V302" i="28" s="1"/>
  <c r="O303" i="28" s="1"/>
  <c r="P303" i="28" s="1"/>
  <c r="AC299" i="28"/>
  <c r="L469" i="28"/>
  <c r="M469" i="28" s="1"/>
  <c r="L326" i="28"/>
  <c r="M326" i="28"/>
  <c r="T225" i="35"/>
  <c r="V225" i="35" s="1"/>
  <c r="O226" i="35" s="1"/>
  <c r="P226" i="35" s="1"/>
  <c r="AC223" i="35"/>
  <c r="L70" i="35"/>
  <c r="M70" i="35"/>
  <c r="L146" i="28"/>
  <c r="M146" i="28" s="1"/>
  <c r="L202" i="28"/>
  <c r="M202" i="28" s="1"/>
  <c r="J517" i="28"/>
  <c r="K517" i="28" s="1"/>
  <c r="T277" i="35"/>
  <c r="V277" i="35" s="1"/>
  <c r="O278" i="35" s="1"/>
  <c r="P278" i="35" s="1"/>
  <c r="AC274" i="35"/>
  <c r="Q373" i="28"/>
  <c r="J374" i="28"/>
  <c r="K374" i="28" s="1"/>
  <c r="G96" i="28"/>
  <c r="I95" i="28"/>
  <c r="N95" i="28"/>
  <c r="L419" i="35"/>
  <c r="M419" i="35" s="1"/>
  <c r="J253" i="28"/>
  <c r="K253" i="28" s="1"/>
  <c r="L493" i="28"/>
  <c r="M493" i="28" s="1"/>
  <c r="L442" i="28"/>
  <c r="M442" i="28" s="1"/>
  <c r="M252" i="28"/>
  <c r="Q252" i="28" s="1"/>
  <c r="L252" i="28"/>
  <c r="G278" i="28"/>
  <c r="N277" i="28"/>
  <c r="I277" i="28"/>
  <c r="G278" i="35"/>
  <c r="N277" i="35"/>
  <c r="I277" i="35"/>
  <c r="M46" i="28"/>
  <c r="L46" i="28"/>
  <c r="T325" i="28"/>
  <c r="V325" i="28" s="1"/>
  <c r="O326" i="28" s="1"/>
  <c r="P326" i="28" s="1"/>
  <c r="AC323" i="28"/>
  <c r="Q70" i="35"/>
  <c r="T70" i="35" s="1"/>
  <c r="V70" i="35" s="1"/>
  <c r="O71" i="35" s="1"/>
  <c r="P71" i="35" s="1"/>
  <c r="J71" i="35"/>
  <c r="K71" i="35" s="1"/>
  <c r="J147" i="28"/>
  <c r="K147" i="28" s="1"/>
  <c r="T201" i="28"/>
  <c r="V201" i="28" s="1"/>
  <c r="O202" i="28" s="1"/>
  <c r="P202" i="28" s="1"/>
  <c r="AC198" i="28"/>
  <c r="L327" i="35"/>
  <c r="M327" i="35" s="1"/>
  <c r="J518" i="28" l="1"/>
  <c r="K518" i="28" s="1"/>
  <c r="G351" i="28"/>
  <c r="N350" i="28"/>
  <c r="I350" i="28"/>
  <c r="G304" i="28"/>
  <c r="I303" i="28"/>
  <c r="N303" i="28"/>
  <c r="G374" i="35"/>
  <c r="I373" i="35"/>
  <c r="N373" i="35"/>
  <c r="Q373" i="35"/>
  <c r="T373" i="35" s="1"/>
  <c r="V373" i="35" s="1"/>
  <c r="O374" i="35" s="1"/>
  <c r="P374" i="35" s="1"/>
  <c r="G420" i="28"/>
  <c r="I419" i="28"/>
  <c r="N419" i="28"/>
  <c r="G328" i="35"/>
  <c r="I327" i="35"/>
  <c r="N327" i="35"/>
  <c r="Q327" i="35"/>
  <c r="T327" i="35" s="1"/>
  <c r="V327" i="35" s="1"/>
  <c r="O328" i="35" s="1"/>
  <c r="P328" i="35" s="1"/>
  <c r="G494" i="28"/>
  <c r="N493" i="28"/>
  <c r="I493" i="28"/>
  <c r="J518" i="35"/>
  <c r="K518" i="35" s="1"/>
  <c r="G397" i="35"/>
  <c r="I396" i="35"/>
  <c r="N396" i="35"/>
  <c r="Q396" i="35"/>
  <c r="T396" i="35" s="1"/>
  <c r="V396" i="35" s="1"/>
  <c r="O397" i="35" s="1"/>
  <c r="P397" i="35" s="1"/>
  <c r="J72" i="35"/>
  <c r="K72" i="35" s="1"/>
  <c r="T252" i="28"/>
  <c r="V252" i="28" s="1"/>
  <c r="O253" i="28" s="1"/>
  <c r="P253" i="28" s="1"/>
  <c r="AC248" i="28"/>
  <c r="G203" i="28"/>
  <c r="N202" i="28"/>
  <c r="I202" i="28"/>
  <c r="G470" i="28"/>
  <c r="I469" i="28"/>
  <c r="N469" i="28"/>
  <c r="G253" i="35"/>
  <c r="N252" i="35"/>
  <c r="I252" i="35"/>
  <c r="Q252" i="35"/>
  <c r="G227" i="35"/>
  <c r="I226" i="35"/>
  <c r="N226" i="35"/>
  <c r="G147" i="28"/>
  <c r="N146" i="28"/>
  <c r="I146" i="28"/>
  <c r="Q146" i="28"/>
  <c r="T146" i="28" s="1"/>
  <c r="V146" i="28" s="1"/>
  <c r="O147" i="28" s="1"/>
  <c r="P147" i="28" s="1"/>
  <c r="G22" i="28"/>
  <c r="N21" i="28"/>
  <c r="I21" i="28"/>
  <c r="G493" i="35"/>
  <c r="N492" i="35"/>
  <c r="I492" i="35"/>
  <c r="G47" i="28"/>
  <c r="I46" i="28"/>
  <c r="N46" i="28"/>
  <c r="M278" i="35"/>
  <c r="L278" i="35"/>
  <c r="T373" i="28"/>
  <c r="V373" i="28" s="1"/>
  <c r="O374" i="28" s="1"/>
  <c r="P374" i="28" s="1"/>
  <c r="Z86" i="30"/>
  <c r="Z50" i="27"/>
  <c r="L443" i="35"/>
  <c r="M443" i="35"/>
  <c r="J48" i="35"/>
  <c r="K48" i="35" s="1"/>
  <c r="Q469" i="28"/>
  <c r="J470" i="28"/>
  <c r="K470" i="28" s="1"/>
  <c r="Q419" i="28"/>
  <c r="J420" i="28"/>
  <c r="K420" i="28" s="1"/>
  <c r="X76" i="30"/>
  <c r="X40" i="27"/>
  <c r="Q21" i="28"/>
  <c r="Q350" i="28"/>
  <c r="J351" i="28"/>
  <c r="K351" i="28" s="1"/>
  <c r="L173" i="35"/>
  <c r="M173" i="35" s="1"/>
  <c r="Q173" i="35" s="1"/>
  <c r="L96" i="35"/>
  <c r="M96" i="35" s="1"/>
  <c r="Q96" i="35" s="1"/>
  <c r="L147" i="35"/>
  <c r="M147" i="35" s="1"/>
  <c r="Q147" i="35" s="1"/>
  <c r="J72" i="28"/>
  <c r="K72" i="28" s="1"/>
  <c r="L47" i="35"/>
  <c r="M47" i="35" s="1"/>
  <c r="J174" i="28"/>
  <c r="K174" i="28" s="1"/>
  <c r="X80" i="30"/>
  <c r="X44" i="27"/>
  <c r="G253" i="28"/>
  <c r="I252" i="28"/>
  <c r="N252" i="28"/>
  <c r="G420" i="35"/>
  <c r="I419" i="35"/>
  <c r="N419" i="35"/>
  <c r="L96" i="28"/>
  <c r="M96" i="28" s="1"/>
  <c r="Q226" i="35"/>
  <c r="T226" i="35" s="1"/>
  <c r="V226" i="35" s="1"/>
  <c r="O227" i="35" s="1"/>
  <c r="P227" i="35" s="1"/>
  <c r="J227" i="35"/>
  <c r="K227" i="35" s="1"/>
  <c r="Q492" i="35"/>
  <c r="T492" i="35" s="1"/>
  <c r="V492" i="35" s="1"/>
  <c r="O493" i="35" s="1"/>
  <c r="P493" i="35" s="1"/>
  <c r="J493" i="35"/>
  <c r="K493" i="35" s="1"/>
  <c r="G517" i="28"/>
  <c r="I516" i="28"/>
  <c r="N516" i="28"/>
  <c r="J122" i="35"/>
  <c r="K122" i="35" s="1"/>
  <c r="L374" i="28"/>
  <c r="M374" i="28" s="1"/>
  <c r="J47" i="28"/>
  <c r="K47" i="28" s="1"/>
  <c r="Q46" i="28"/>
  <c r="G398" i="28"/>
  <c r="N397" i="28"/>
  <c r="I397" i="28"/>
  <c r="G121" i="35"/>
  <c r="I120" i="35"/>
  <c r="N120" i="35"/>
  <c r="G121" i="28"/>
  <c r="I120" i="28"/>
  <c r="N120" i="28"/>
  <c r="J279" i="28"/>
  <c r="K279" i="28" s="1"/>
  <c r="Q120" i="28"/>
  <c r="T120" i="28" s="1"/>
  <c r="V120" i="28" s="1"/>
  <c r="O121" i="28" s="1"/>
  <c r="P121" i="28" s="1"/>
  <c r="J470" i="35"/>
  <c r="K470" i="35" s="1"/>
  <c r="Q493" i="28"/>
  <c r="J494" i="28"/>
  <c r="K494" i="28" s="1"/>
  <c r="L351" i="35"/>
  <c r="M351" i="35" s="1"/>
  <c r="J174" i="35"/>
  <c r="K174" i="35" s="1"/>
  <c r="J97" i="35"/>
  <c r="K97" i="35" s="1"/>
  <c r="J148" i="35"/>
  <c r="K148" i="35" s="1"/>
  <c r="Q419" i="35"/>
  <c r="T419" i="35" s="1"/>
  <c r="V419" i="35" s="1"/>
  <c r="O420" i="35" s="1"/>
  <c r="P420" i="35" s="1"/>
  <c r="M203" i="35"/>
  <c r="Q203" i="35" s="1"/>
  <c r="T203" i="35" s="1"/>
  <c r="V203" i="35" s="1"/>
  <c r="O204" i="35" s="1"/>
  <c r="P204" i="35" s="1"/>
  <c r="L203" i="35"/>
  <c r="Q202" i="28"/>
  <c r="J203" i="28"/>
  <c r="K203" i="28" s="1"/>
  <c r="Q326" i="28"/>
  <c r="J327" i="28"/>
  <c r="K327" i="28" s="1"/>
  <c r="G443" i="28"/>
  <c r="N442" i="28"/>
  <c r="I442" i="28"/>
  <c r="Q442" i="28"/>
  <c r="T442" i="28" s="1"/>
  <c r="V442" i="28" s="1"/>
  <c r="O443" i="28" s="1"/>
  <c r="P443" i="28" s="1"/>
  <c r="Q278" i="35"/>
  <c r="T278" i="35" s="1"/>
  <c r="V278" i="35" s="1"/>
  <c r="O279" i="35" s="1"/>
  <c r="P279" i="35" s="1"/>
  <c r="J279" i="35"/>
  <c r="K279" i="35" s="1"/>
  <c r="G71" i="35"/>
  <c r="N70" i="35"/>
  <c r="I70" i="35"/>
  <c r="G327" i="28"/>
  <c r="N326" i="28"/>
  <c r="I326" i="28"/>
  <c r="X78" i="30"/>
  <c r="X42" i="27"/>
  <c r="T226" i="28"/>
  <c r="V226" i="28" s="1"/>
  <c r="O227" i="28" s="1"/>
  <c r="P227" i="28" s="1"/>
  <c r="Y70" i="30"/>
  <c r="Y34" i="27"/>
  <c r="J204" i="35"/>
  <c r="K204" i="35" s="1"/>
  <c r="G517" i="35"/>
  <c r="I516" i="35"/>
  <c r="N516" i="35"/>
  <c r="Q397" i="28"/>
  <c r="J398" i="28"/>
  <c r="K398" i="28" s="1"/>
  <c r="L303" i="35"/>
  <c r="M303" i="35" s="1"/>
  <c r="L20" i="35"/>
  <c r="M20" i="35" s="1"/>
  <c r="X64" i="30"/>
  <c r="X28" i="27"/>
  <c r="L278" i="28"/>
  <c r="M278" i="28" s="1"/>
  <c r="Q303" i="28"/>
  <c r="J304" i="28"/>
  <c r="K304" i="28" s="1"/>
  <c r="J352" i="35"/>
  <c r="K352" i="35" s="1"/>
  <c r="L469" i="35"/>
  <c r="M469" i="35" s="1"/>
  <c r="M71" i="28"/>
  <c r="L71" i="28"/>
  <c r="T302" i="35"/>
  <c r="V302" i="35" s="1"/>
  <c r="O303" i="35" s="1"/>
  <c r="P303" i="35" s="1"/>
  <c r="AC299" i="35"/>
  <c r="L227" i="28"/>
  <c r="M227" i="28" s="1"/>
  <c r="L173" i="28"/>
  <c r="M173" i="28" s="1"/>
  <c r="G174" i="28" l="1"/>
  <c r="N173" i="28"/>
  <c r="I173" i="28"/>
  <c r="Q173" i="28"/>
  <c r="J280" i="35"/>
  <c r="K280" i="35" s="1"/>
  <c r="J228" i="35"/>
  <c r="K228" i="35" s="1"/>
  <c r="G228" i="28"/>
  <c r="I227" i="28"/>
  <c r="N227" i="28"/>
  <c r="G97" i="28"/>
  <c r="I96" i="28"/>
  <c r="N96" i="28"/>
  <c r="Q96" i="28"/>
  <c r="G21" i="35"/>
  <c r="N20" i="35"/>
  <c r="I20" i="35"/>
  <c r="Q20" i="35"/>
  <c r="T20" i="35" s="1"/>
  <c r="V20" i="35" s="1"/>
  <c r="O21" i="35" s="1"/>
  <c r="P21" i="35" s="1"/>
  <c r="G352" i="35"/>
  <c r="N351" i="35"/>
  <c r="I351" i="35"/>
  <c r="Q351" i="35"/>
  <c r="T351" i="35" s="1"/>
  <c r="V351" i="35" s="1"/>
  <c r="O352" i="35" s="1"/>
  <c r="P352" i="35" s="1"/>
  <c r="G279" i="28"/>
  <c r="I278" i="28"/>
  <c r="N278" i="28"/>
  <c r="Q278" i="28"/>
  <c r="G304" i="35"/>
  <c r="I303" i="35"/>
  <c r="N303" i="35"/>
  <c r="G375" i="28"/>
  <c r="I374" i="28"/>
  <c r="N374" i="28"/>
  <c r="J205" i="35"/>
  <c r="K205" i="35" s="1"/>
  <c r="Q227" i="28"/>
  <c r="J228" i="28"/>
  <c r="K228" i="28" s="1"/>
  <c r="L71" i="35"/>
  <c r="M71" i="35" s="1"/>
  <c r="J444" i="28"/>
  <c r="K444" i="28" s="1"/>
  <c r="J421" i="35"/>
  <c r="K421" i="35" s="1"/>
  <c r="T173" i="35"/>
  <c r="V173" i="35" s="1"/>
  <c r="O174" i="35" s="1"/>
  <c r="P174" i="35" s="1"/>
  <c r="AC170" i="35"/>
  <c r="L121" i="35"/>
  <c r="M121" i="35" s="1"/>
  <c r="T46" i="28"/>
  <c r="V46" i="28" s="1"/>
  <c r="O47" i="28" s="1"/>
  <c r="P47" i="28" s="1"/>
  <c r="AD45" i="28"/>
  <c r="X50" i="30" s="1"/>
  <c r="J494" i="35"/>
  <c r="K494" i="35" s="1"/>
  <c r="L253" i="28"/>
  <c r="M253" i="28" s="1"/>
  <c r="G148" i="35"/>
  <c r="N147" i="35"/>
  <c r="I147" i="35"/>
  <c r="G174" i="35"/>
  <c r="N173" i="35"/>
  <c r="I173" i="35"/>
  <c r="T21" i="28"/>
  <c r="V21" i="28" s="1"/>
  <c r="O22" i="28" s="1"/>
  <c r="P22" i="28" s="1"/>
  <c r="Z48" i="30"/>
  <c r="Z12" i="27"/>
  <c r="T469" i="28"/>
  <c r="V469" i="28" s="1"/>
  <c r="O470" i="28" s="1"/>
  <c r="P470" i="28" s="1"/>
  <c r="Z94" i="30"/>
  <c r="Z58" i="27"/>
  <c r="G444" i="35"/>
  <c r="N443" i="35"/>
  <c r="I443" i="35"/>
  <c r="Q443" i="35"/>
  <c r="J375" i="28"/>
  <c r="K375" i="28" s="1"/>
  <c r="Q374" i="28"/>
  <c r="L493" i="35"/>
  <c r="M493" i="35" s="1"/>
  <c r="J148" i="28"/>
  <c r="K148" i="28" s="1"/>
  <c r="L203" i="28"/>
  <c r="M203" i="28" s="1"/>
  <c r="J329" i="35"/>
  <c r="K329" i="35" s="1"/>
  <c r="M351" i="28"/>
  <c r="L351" i="28"/>
  <c r="T397" i="28"/>
  <c r="V397" i="28" s="1"/>
  <c r="O398" i="28" s="1"/>
  <c r="P398" i="28" s="1"/>
  <c r="AA88" i="30"/>
  <c r="AA52" i="27"/>
  <c r="L327" i="28"/>
  <c r="M327" i="28" s="1"/>
  <c r="T202" i="28"/>
  <c r="V202" i="28" s="1"/>
  <c r="O203" i="28" s="1"/>
  <c r="P203" i="28" s="1"/>
  <c r="Y64" i="30"/>
  <c r="Y28" i="27"/>
  <c r="T147" i="35"/>
  <c r="V147" i="35" s="1"/>
  <c r="O148" i="35" s="1"/>
  <c r="P148" i="35" s="1"/>
  <c r="AC143" i="35"/>
  <c r="T96" i="35"/>
  <c r="V96" i="35" s="1"/>
  <c r="O97" i="35" s="1"/>
  <c r="P97" i="35" s="1"/>
  <c r="AC92" i="35"/>
  <c r="L121" i="28"/>
  <c r="M121" i="28" s="1"/>
  <c r="Q121" i="28" s="1"/>
  <c r="L420" i="35"/>
  <c r="M420" i="35" s="1"/>
  <c r="T350" i="28"/>
  <c r="V350" i="28" s="1"/>
  <c r="O351" i="28" s="1"/>
  <c r="P351" i="28" s="1"/>
  <c r="Z83" i="30"/>
  <c r="Z47" i="27"/>
  <c r="T419" i="28"/>
  <c r="V419" i="28" s="1"/>
  <c r="O420" i="28" s="1"/>
  <c r="P420" i="28" s="1"/>
  <c r="Z90" i="30"/>
  <c r="Z54" i="27"/>
  <c r="L47" i="28"/>
  <c r="M47" i="28" s="1"/>
  <c r="L470" i="28"/>
  <c r="M470" i="28"/>
  <c r="X72" i="30"/>
  <c r="X36" i="27"/>
  <c r="L397" i="35"/>
  <c r="M397" i="35" s="1"/>
  <c r="M304" i="28"/>
  <c r="L304" i="28"/>
  <c r="G72" i="28"/>
  <c r="N71" i="28"/>
  <c r="I71" i="28"/>
  <c r="Q303" i="35"/>
  <c r="T303" i="35" s="1"/>
  <c r="V303" i="35" s="1"/>
  <c r="O304" i="35" s="1"/>
  <c r="P304" i="35" s="1"/>
  <c r="J304" i="35"/>
  <c r="K304" i="35" s="1"/>
  <c r="G470" i="35"/>
  <c r="N469" i="35"/>
  <c r="I469" i="35"/>
  <c r="T303" i="28"/>
  <c r="V303" i="28" s="1"/>
  <c r="O304" i="28" s="1"/>
  <c r="P304" i="28" s="1"/>
  <c r="Y78" i="30"/>
  <c r="Y42" i="27"/>
  <c r="L517" i="35"/>
  <c r="M517" i="35" s="1"/>
  <c r="T326" i="28"/>
  <c r="V326" i="28" s="1"/>
  <c r="O327" i="28" s="1"/>
  <c r="P327" i="28" s="1"/>
  <c r="Y80" i="30"/>
  <c r="Y44" i="27"/>
  <c r="Q469" i="35"/>
  <c r="T469" i="35" s="1"/>
  <c r="V469" i="35" s="1"/>
  <c r="O470" i="35" s="1"/>
  <c r="P470" i="35" s="1"/>
  <c r="L517" i="28"/>
  <c r="M517" i="28" s="1"/>
  <c r="G48" i="35"/>
  <c r="N47" i="35"/>
  <c r="I47" i="35"/>
  <c r="Q71" i="28"/>
  <c r="G97" i="35"/>
  <c r="N96" i="35"/>
  <c r="I96" i="35"/>
  <c r="G279" i="35"/>
  <c r="N278" i="35"/>
  <c r="I278" i="35"/>
  <c r="L227" i="35"/>
  <c r="M227" i="35" s="1"/>
  <c r="L253" i="35"/>
  <c r="M253" i="35" s="1"/>
  <c r="J254" i="28"/>
  <c r="K254" i="28" s="1"/>
  <c r="J398" i="35"/>
  <c r="K398" i="35" s="1"/>
  <c r="L420" i="28"/>
  <c r="M420" i="28" s="1"/>
  <c r="L374" i="35"/>
  <c r="M374" i="35"/>
  <c r="L443" i="28"/>
  <c r="M443" i="28" s="1"/>
  <c r="G204" i="35"/>
  <c r="N203" i="35"/>
  <c r="I203" i="35"/>
  <c r="T493" i="28"/>
  <c r="V493" i="28" s="1"/>
  <c r="O494" i="28" s="1"/>
  <c r="P494" i="28" s="1"/>
  <c r="Z96" i="30"/>
  <c r="Z60" i="27"/>
  <c r="J122" i="28"/>
  <c r="K122" i="28" s="1"/>
  <c r="L398" i="28"/>
  <c r="M398" i="28" s="1"/>
  <c r="Q47" i="35"/>
  <c r="T47" i="35" s="1"/>
  <c r="V47" i="35" s="1"/>
  <c r="O48" i="35" s="1"/>
  <c r="P48" i="35" s="1"/>
  <c r="L22" i="28"/>
  <c r="M22" i="28" s="1"/>
  <c r="L147" i="28"/>
  <c r="M147" i="28" s="1"/>
  <c r="T252" i="35"/>
  <c r="V252" i="35" s="1"/>
  <c r="O253" i="35" s="1"/>
  <c r="P253" i="35" s="1"/>
  <c r="AC248" i="35"/>
  <c r="L494" i="28"/>
  <c r="M494" i="28" s="1"/>
  <c r="L328" i="35"/>
  <c r="M328" i="35"/>
  <c r="Q328" i="35" s="1"/>
  <c r="T328" i="35" s="1"/>
  <c r="V328" i="35" s="1"/>
  <c r="O329" i="35" s="1"/>
  <c r="P329" i="35" s="1"/>
  <c r="Q374" i="35"/>
  <c r="T374" i="35" s="1"/>
  <c r="V374" i="35" s="1"/>
  <c r="O375" i="35" s="1"/>
  <c r="P375" i="35" s="1"/>
  <c r="J375" i="35"/>
  <c r="K375" i="35" s="1"/>
  <c r="J376" i="35" l="1"/>
  <c r="K376" i="35" s="1"/>
  <c r="G23" i="28"/>
  <c r="N22" i="28"/>
  <c r="I22" i="28"/>
  <c r="G228" i="35"/>
  <c r="N227" i="35"/>
  <c r="I227" i="35"/>
  <c r="Q227" i="35"/>
  <c r="T227" i="35" s="1"/>
  <c r="V227" i="35" s="1"/>
  <c r="O228" i="35" s="1"/>
  <c r="P228" i="35" s="1"/>
  <c r="G421" i="35"/>
  <c r="N420" i="35"/>
  <c r="I420" i="35"/>
  <c r="Q420" i="35"/>
  <c r="T420" i="35" s="1"/>
  <c r="V420" i="35" s="1"/>
  <c r="O421" i="35" s="1"/>
  <c r="P421" i="35" s="1"/>
  <c r="G494" i="35"/>
  <c r="N493" i="35"/>
  <c r="I493" i="35"/>
  <c r="Q493" i="35"/>
  <c r="T493" i="35" s="1"/>
  <c r="V493" i="35" s="1"/>
  <c r="O494" i="35" s="1"/>
  <c r="P494" i="35" s="1"/>
  <c r="J330" i="35"/>
  <c r="K330" i="35" s="1"/>
  <c r="G518" i="35"/>
  <c r="N517" i="35"/>
  <c r="I517" i="35"/>
  <c r="Q517" i="35"/>
  <c r="J305" i="35"/>
  <c r="K305" i="35" s="1"/>
  <c r="G399" i="28"/>
  <c r="I398" i="28"/>
  <c r="N398" i="28"/>
  <c r="G204" i="28"/>
  <c r="I203" i="28"/>
  <c r="N203" i="28"/>
  <c r="G444" i="28"/>
  <c r="I443" i="28"/>
  <c r="N443" i="28"/>
  <c r="Q443" i="28"/>
  <c r="G398" i="35"/>
  <c r="N397" i="35"/>
  <c r="I397" i="35"/>
  <c r="Q397" i="35"/>
  <c r="T397" i="35" s="1"/>
  <c r="V397" i="35" s="1"/>
  <c r="O398" i="35" s="1"/>
  <c r="P398" i="35" s="1"/>
  <c r="G254" i="28"/>
  <c r="I253" i="28"/>
  <c r="N253" i="28"/>
  <c r="Q253" i="28"/>
  <c r="G122" i="35"/>
  <c r="N121" i="35"/>
  <c r="I121" i="35"/>
  <c r="Q121" i="35"/>
  <c r="L204" i="35"/>
  <c r="M204" i="35" s="1"/>
  <c r="Q327" i="28"/>
  <c r="J328" i="28"/>
  <c r="K328" i="28" s="1"/>
  <c r="L72" i="28"/>
  <c r="M72" i="28" s="1"/>
  <c r="J149" i="35"/>
  <c r="K149" i="35" s="1"/>
  <c r="T443" i="35"/>
  <c r="V443" i="35" s="1"/>
  <c r="O444" i="35" s="1"/>
  <c r="P444" i="35" s="1"/>
  <c r="AC439" i="35"/>
  <c r="L174" i="35"/>
  <c r="M174" i="35" s="1"/>
  <c r="T173" i="28"/>
  <c r="V173" i="28" s="1"/>
  <c r="O174" i="28" s="1"/>
  <c r="P174" i="28" s="1"/>
  <c r="AC170" i="28"/>
  <c r="G495" i="28"/>
  <c r="N494" i="28"/>
  <c r="I494" i="28"/>
  <c r="G148" i="28"/>
  <c r="N147" i="28"/>
  <c r="I147" i="28"/>
  <c r="J49" i="35"/>
  <c r="K49" i="35" s="1"/>
  <c r="Q494" i="28"/>
  <c r="J495" i="28"/>
  <c r="K495" i="28" s="1"/>
  <c r="L97" i="35"/>
  <c r="M97" i="35" s="1"/>
  <c r="L48" i="35"/>
  <c r="M48" i="35" s="1"/>
  <c r="J471" i="35"/>
  <c r="K471" i="35" s="1"/>
  <c r="Q420" i="28"/>
  <c r="J421" i="28"/>
  <c r="K421" i="28" s="1"/>
  <c r="G328" i="28"/>
  <c r="I327" i="28"/>
  <c r="N327" i="28"/>
  <c r="Q22" i="28"/>
  <c r="T227" i="28"/>
  <c r="V227" i="28" s="1"/>
  <c r="O228" i="28" s="1"/>
  <c r="P228" i="28" s="1"/>
  <c r="Z70" i="30"/>
  <c r="Z34" i="27"/>
  <c r="L228" i="28"/>
  <c r="M228" i="28"/>
  <c r="G329" i="35"/>
  <c r="N328" i="35"/>
  <c r="I328" i="35"/>
  <c r="T121" i="28"/>
  <c r="V121" i="28" s="1"/>
  <c r="O122" i="28" s="1"/>
  <c r="P122" i="28" s="1"/>
  <c r="AC117" i="28"/>
  <c r="G421" i="28"/>
  <c r="N420" i="28"/>
  <c r="I420" i="28"/>
  <c r="G254" i="35"/>
  <c r="N253" i="35"/>
  <c r="I253" i="35"/>
  <c r="T71" i="28"/>
  <c r="V71" i="28" s="1"/>
  <c r="O72" i="28" s="1"/>
  <c r="P72" i="28" s="1"/>
  <c r="AC67" i="28"/>
  <c r="L470" i="35"/>
  <c r="M470" i="35" s="1"/>
  <c r="G305" i="28"/>
  <c r="N304" i="28"/>
  <c r="I304" i="28"/>
  <c r="G48" i="28"/>
  <c r="I47" i="28"/>
  <c r="N47" i="28"/>
  <c r="Q351" i="28"/>
  <c r="J352" i="28"/>
  <c r="K352" i="28" s="1"/>
  <c r="J98" i="35"/>
  <c r="K98" i="35" s="1"/>
  <c r="J399" i="28"/>
  <c r="K399" i="28" s="1"/>
  <c r="Q398" i="28"/>
  <c r="G352" i="28"/>
  <c r="N351" i="28"/>
  <c r="I351" i="28"/>
  <c r="Q147" i="28"/>
  <c r="T374" i="28"/>
  <c r="V374" i="28" s="1"/>
  <c r="O375" i="28" s="1"/>
  <c r="P375" i="28" s="1"/>
  <c r="AA86" i="30"/>
  <c r="AA50" i="27"/>
  <c r="J471" i="28"/>
  <c r="K471" i="28" s="1"/>
  <c r="Q470" i="28"/>
  <c r="Q47" i="28"/>
  <c r="J48" i="28"/>
  <c r="K48" i="28" s="1"/>
  <c r="J175" i="35"/>
  <c r="K175" i="35" s="1"/>
  <c r="G72" i="35"/>
  <c r="N71" i="35"/>
  <c r="I71" i="35"/>
  <c r="Q71" i="35"/>
  <c r="L304" i="35"/>
  <c r="M304" i="35" s="1"/>
  <c r="L279" i="28"/>
  <c r="M279" i="28"/>
  <c r="L352" i="35"/>
  <c r="M352" i="35" s="1"/>
  <c r="L21" i="35"/>
  <c r="M21" i="35" s="1"/>
  <c r="L97" i="28"/>
  <c r="M97" i="28" s="1"/>
  <c r="J254" i="35"/>
  <c r="K254" i="35" s="1"/>
  <c r="Q253" i="35"/>
  <c r="T253" i="35" s="1"/>
  <c r="V253" i="35" s="1"/>
  <c r="O254" i="35" s="1"/>
  <c r="P254" i="35" s="1"/>
  <c r="G375" i="35"/>
  <c r="N374" i="35"/>
  <c r="I374" i="35"/>
  <c r="L279" i="35"/>
  <c r="M279" i="35" s="1"/>
  <c r="G518" i="28"/>
  <c r="I517" i="28"/>
  <c r="N517" i="28"/>
  <c r="Q517" i="28"/>
  <c r="Q304" i="28"/>
  <c r="J305" i="28"/>
  <c r="K305" i="28" s="1"/>
  <c r="G471" i="28"/>
  <c r="N470" i="28"/>
  <c r="I470" i="28"/>
  <c r="G122" i="28"/>
  <c r="I121" i="28"/>
  <c r="N121" i="28"/>
  <c r="Q203" i="28"/>
  <c r="J204" i="28"/>
  <c r="K204" i="28" s="1"/>
  <c r="L444" i="35"/>
  <c r="M444" i="35" s="1"/>
  <c r="L148" i="35"/>
  <c r="M148" i="35" s="1"/>
  <c r="L375" i="28"/>
  <c r="M375" i="28"/>
  <c r="T278" i="28"/>
  <c r="V278" i="28" s="1"/>
  <c r="O279" i="28" s="1"/>
  <c r="P279" i="28" s="1"/>
  <c r="Y76" i="30"/>
  <c r="Y40" i="27"/>
  <c r="J353" i="35"/>
  <c r="K353" i="35" s="1"/>
  <c r="T96" i="28"/>
  <c r="V96" i="28" s="1"/>
  <c r="O97" i="28" s="1"/>
  <c r="P97" i="28" s="1"/>
  <c r="AC92" i="28"/>
  <c r="L174" i="28"/>
  <c r="M174" i="28"/>
  <c r="J255" i="35" l="1"/>
  <c r="K255" i="35" s="1"/>
  <c r="G305" i="35"/>
  <c r="N304" i="35"/>
  <c r="I304" i="35"/>
  <c r="Q304" i="35"/>
  <c r="T304" i="35" s="1"/>
  <c r="V304" i="35" s="1"/>
  <c r="O305" i="35" s="1"/>
  <c r="P305" i="35" s="1"/>
  <c r="G471" i="35"/>
  <c r="N470" i="35"/>
  <c r="I470" i="35"/>
  <c r="Q470" i="35"/>
  <c r="T470" i="35" s="1"/>
  <c r="V470" i="35" s="1"/>
  <c r="O471" i="35" s="1"/>
  <c r="P471" i="35" s="1"/>
  <c r="G353" i="35"/>
  <c r="N352" i="35"/>
  <c r="I352" i="35"/>
  <c r="Q352" i="35"/>
  <c r="T352" i="35" s="1"/>
  <c r="V352" i="35" s="1"/>
  <c r="O353" i="35" s="1"/>
  <c r="P353" i="35" s="1"/>
  <c r="G98" i="28"/>
  <c r="I97" i="28"/>
  <c r="N97" i="28"/>
  <c r="G49" i="35"/>
  <c r="N48" i="35"/>
  <c r="I48" i="35"/>
  <c r="Q48" i="35"/>
  <c r="T48" i="35" s="1"/>
  <c r="V48" i="35" s="1"/>
  <c r="O49" i="35" s="1"/>
  <c r="P49" i="35" s="1"/>
  <c r="G149" i="35"/>
  <c r="I148" i="35"/>
  <c r="N148" i="35"/>
  <c r="Q148" i="35"/>
  <c r="T148" i="35" s="1"/>
  <c r="V148" i="35" s="1"/>
  <c r="O149" i="35" s="1"/>
  <c r="P149" i="35" s="1"/>
  <c r="G98" i="35"/>
  <c r="N97" i="35"/>
  <c r="I97" i="35"/>
  <c r="Q97" i="35"/>
  <c r="T97" i="35" s="1"/>
  <c r="V97" i="35" s="1"/>
  <c r="O98" i="35" s="1"/>
  <c r="P98" i="35" s="1"/>
  <c r="G175" i="35"/>
  <c r="N174" i="35"/>
  <c r="I174" i="35"/>
  <c r="Q174" i="35"/>
  <c r="T174" i="35" s="1"/>
  <c r="V174" i="35" s="1"/>
  <c r="O175" i="35" s="1"/>
  <c r="P175" i="35" s="1"/>
  <c r="G205" i="35"/>
  <c r="N204" i="35"/>
  <c r="I204" i="35"/>
  <c r="Q204" i="35"/>
  <c r="T204" i="35" s="1"/>
  <c r="V204" i="35" s="1"/>
  <c r="O205" i="35" s="1"/>
  <c r="P205" i="35" s="1"/>
  <c r="G445" i="35"/>
  <c r="N444" i="35"/>
  <c r="I444" i="35"/>
  <c r="L471" i="28"/>
  <c r="M471" i="28" s="1"/>
  <c r="G280" i="35"/>
  <c r="I279" i="35"/>
  <c r="N279" i="35"/>
  <c r="Q279" i="35"/>
  <c r="T279" i="35" s="1"/>
  <c r="V279" i="35" s="1"/>
  <c r="O280" i="35" s="1"/>
  <c r="P280" i="35" s="1"/>
  <c r="L375" i="35"/>
  <c r="M375" i="35" s="1"/>
  <c r="G22" i="35"/>
  <c r="N21" i="35"/>
  <c r="I21" i="35"/>
  <c r="G280" i="28"/>
  <c r="I279" i="28"/>
  <c r="N279" i="28"/>
  <c r="T71" i="35"/>
  <c r="V71" i="35" s="1"/>
  <c r="O72" i="35" s="1"/>
  <c r="P72" i="35" s="1"/>
  <c r="AC67" i="35"/>
  <c r="T47" i="28"/>
  <c r="V47" i="28" s="1"/>
  <c r="O48" i="28" s="1"/>
  <c r="P48" i="28" s="1"/>
  <c r="Y50" i="30"/>
  <c r="Y14" i="27"/>
  <c r="T147" i="28"/>
  <c r="V147" i="28" s="1"/>
  <c r="O148" i="28" s="1"/>
  <c r="P148" i="28" s="1"/>
  <c r="AC143" i="28"/>
  <c r="L48" i="28"/>
  <c r="M48" i="28" s="1"/>
  <c r="L305" i="28"/>
  <c r="M305" i="28" s="1"/>
  <c r="Q72" i="28"/>
  <c r="J73" i="28"/>
  <c r="K73" i="28" s="1"/>
  <c r="J123" i="28"/>
  <c r="K123" i="28" s="1"/>
  <c r="G229" i="28"/>
  <c r="N228" i="28"/>
  <c r="I228" i="28"/>
  <c r="J229" i="28"/>
  <c r="K229" i="28" s="1"/>
  <c r="Q228" i="28"/>
  <c r="T22" i="28"/>
  <c r="V22" i="28" s="1"/>
  <c r="O23" i="28" s="1"/>
  <c r="P23" i="28" s="1"/>
  <c r="AA48" i="30"/>
  <c r="AA12" i="27"/>
  <c r="Q174" i="28"/>
  <c r="J175" i="28"/>
  <c r="K175" i="28" s="1"/>
  <c r="Q444" i="35"/>
  <c r="T444" i="35" s="1"/>
  <c r="V444" i="35" s="1"/>
  <c r="O445" i="35" s="1"/>
  <c r="P445" i="35" s="1"/>
  <c r="J445" i="35"/>
  <c r="K445" i="35" s="1"/>
  <c r="T443" i="28"/>
  <c r="V443" i="28" s="1"/>
  <c r="O444" i="28" s="1"/>
  <c r="P444" i="28" s="1"/>
  <c r="AC439" i="28"/>
  <c r="L23" i="28"/>
  <c r="M23" i="28" s="1"/>
  <c r="X55" i="30"/>
  <c r="X19" i="27"/>
  <c r="Q279" i="28"/>
  <c r="J280" i="28"/>
  <c r="K280" i="28" s="1"/>
  <c r="T517" i="28"/>
  <c r="V517" i="28" s="1"/>
  <c r="O518" i="28" s="1"/>
  <c r="P518" i="28" s="1"/>
  <c r="AC513" i="28"/>
  <c r="G376" i="28"/>
  <c r="N375" i="28"/>
  <c r="I375" i="28"/>
  <c r="T398" i="28"/>
  <c r="V398" i="28" s="1"/>
  <c r="O399" i="28" s="1"/>
  <c r="P399" i="28" s="1"/>
  <c r="AB88" i="30"/>
  <c r="AH88" i="30" s="1"/>
  <c r="AB52" i="27"/>
  <c r="T351" i="28"/>
  <c r="V351" i="28" s="1"/>
  <c r="O352" i="28" s="1"/>
  <c r="P352" i="28" s="1"/>
  <c r="AA83" i="30"/>
  <c r="AA47" i="27"/>
  <c r="L328" i="28"/>
  <c r="M328" i="28" s="1"/>
  <c r="T420" i="28"/>
  <c r="V420" i="28" s="1"/>
  <c r="O421" i="28" s="1"/>
  <c r="P421" i="28" s="1"/>
  <c r="AA90" i="30"/>
  <c r="AA54" i="27"/>
  <c r="T494" i="28"/>
  <c r="V494" i="28" s="1"/>
  <c r="O495" i="28" s="1"/>
  <c r="P495" i="28" s="1"/>
  <c r="AA96" i="30"/>
  <c r="AA60" i="27"/>
  <c r="L122" i="35"/>
  <c r="M122" i="35" s="1"/>
  <c r="L254" i="28"/>
  <c r="M254" i="28" s="1"/>
  <c r="L494" i="35"/>
  <c r="M494" i="35" s="1"/>
  <c r="M421" i="35"/>
  <c r="L421" i="35"/>
  <c r="L228" i="35"/>
  <c r="M228" i="35" s="1"/>
  <c r="Q228" i="35" s="1"/>
  <c r="T228" i="35" s="1"/>
  <c r="V228" i="35" s="1"/>
  <c r="O229" i="35" s="1"/>
  <c r="P229" i="35" s="1"/>
  <c r="Q97" i="28"/>
  <c r="J98" i="28"/>
  <c r="K98" i="28" s="1"/>
  <c r="T203" i="28"/>
  <c r="V203" i="28" s="1"/>
  <c r="O204" i="28" s="1"/>
  <c r="P204" i="28" s="1"/>
  <c r="Z64" i="30"/>
  <c r="Z28" i="27"/>
  <c r="G175" i="28"/>
  <c r="I174" i="28"/>
  <c r="N174" i="28"/>
  <c r="Q21" i="35"/>
  <c r="T21" i="35" s="1"/>
  <c r="V21" i="35" s="1"/>
  <c r="O22" i="35" s="1"/>
  <c r="P22" i="35" s="1"/>
  <c r="L421" i="28"/>
  <c r="M421" i="28"/>
  <c r="L495" i="28"/>
  <c r="M495" i="28" s="1"/>
  <c r="G73" i="28"/>
  <c r="N72" i="28"/>
  <c r="I72" i="28"/>
  <c r="T327" i="28"/>
  <c r="V327" i="28" s="1"/>
  <c r="O328" i="28" s="1"/>
  <c r="P328" i="28" s="1"/>
  <c r="Z80" i="30"/>
  <c r="Z44" i="27"/>
  <c r="T121" i="35"/>
  <c r="V121" i="35" s="1"/>
  <c r="O122" i="35" s="1"/>
  <c r="P122" i="35" s="1"/>
  <c r="AC117" i="35"/>
  <c r="T253" i="28"/>
  <c r="V253" i="28" s="1"/>
  <c r="O254" i="28" s="1"/>
  <c r="P254" i="28" s="1"/>
  <c r="Y72" i="30"/>
  <c r="Y36" i="27"/>
  <c r="L398" i="35"/>
  <c r="M398" i="35" s="1"/>
  <c r="Q398" i="35" s="1"/>
  <c r="T398" i="35" s="1"/>
  <c r="V398" i="35" s="1"/>
  <c r="O399" i="35" s="1"/>
  <c r="P399" i="35" s="1"/>
  <c r="L204" i="28"/>
  <c r="M204" i="28" s="1"/>
  <c r="L518" i="35"/>
  <c r="M518" i="35" s="1"/>
  <c r="J495" i="35"/>
  <c r="K495" i="35" s="1"/>
  <c r="Q421" i="35"/>
  <c r="T421" i="35" s="1"/>
  <c r="V421" i="35" s="1"/>
  <c r="O422" i="35" s="1"/>
  <c r="P422" i="35" s="1"/>
  <c r="J422" i="35"/>
  <c r="K422" i="35" s="1"/>
  <c r="J229" i="35"/>
  <c r="K229" i="35" s="1"/>
  <c r="L122" i="28"/>
  <c r="M122" i="28" s="1"/>
  <c r="T304" i="28"/>
  <c r="V304" i="28" s="1"/>
  <c r="O305" i="28" s="1"/>
  <c r="P305" i="28" s="1"/>
  <c r="Z78" i="30"/>
  <c r="Z42" i="27"/>
  <c r="M518" i="28"/>
  <c r="L518" i="28"/>
  <c r="L72" i="35"/>
  <c r="M72" i="35" s="1"/>
  <c r="T470" i="28"/>
  <c r="V470" i="28" s="1"/>
  <c r="O471" i="28" s="1"/>
  <c r="P471" i="28" s="1"/>
  <c r="AA94" i="30"/>
  <c r="AA58" i="27"/>
  <c r="Q375" i="28"/>
  <c r="J376" i="28"/>
  <c r="K376" i="28" s="1"/>
  <c r="L352" i="28"/>
  <c r="M352" i="28" s="1"/>
  <c r="X52" i="30"/>
  <c r="X16" i="27"/>
  <c r="L254" i="35"/>
  <c r="M254" i="35" s="1"/>
  <c r="X58" i="30"/>
  <c r="X22" i="27"/>
  <c r="L329" i="35"/>
  <c r="M329" i="35" s="1"/>
  <c r="L148" i="28"/>
  <c r="M148" i="28" s="1"/>
  <c r="X62" i="30"/>
  <c r="X26" i="27"/>
  <c r="J399" i="35"/>
  <c r="K399" i="35" s="1"/>
  <c r="L444" i="28"/>
  <c r="M444" i="28" s="1"/>
  <c r="L399" i="28"/>
  <c r="M399" i="28" s="1"/>
  <c r="T517" i="35"/>
  <c r="V517" i="35" s="1"/>
  <c r="O518" i="35" s="1"/>
  <c r="P518" i="35" s="1"/>
  <c r="AC513" i="35"/>
  <c r="G123" i="28" l="1"/>
  <c r="N122" i="28"/>
  <c r="I122" i="28"/>
  <c r="Q122" i="28"/>
  <c r="J400" i="35"/>
  <c r="K400" i="35" s="1"/>
  <c r="G255" i="28"/>
  <c r="N254" i="28"/>
  <c r="I254" i="28"/>
  <c r="G472" i="28"/>
  <c r="N471" i="28"/>
  <c r="I471" i="28"/>
  <c r="G330" i="35"/>
  <c r="N329" i="35"/>
  <c r="I329" i="35"/>
  <c r="Q329" i="35"/>
  <c r="T329" i="35" s="1"/>
  <c r="V329" i="35" s="1"/>
  <c r="O330" i="35" s="1"/>
  <c r="P330" i="35" s="1"/>
  <c r="J423" i="35"/>
  <c r="K423" i="35" s="1"/>
  <c r="J230" i="35"/>
  <c r="K230" i="35" s="1"/>
  <c r="G24" i="28"/>
  <c r="I23" i="28"/>
  <c r="N23" i="28"/>
  <c r="G376" i="35"/>
  <c r="N375" i="35"/>
  <c r="I375" i="35"/>
  <c r="Q375" i="35"/>
  <c r="T375" i="35" s="1"/>
  <c r="V375" i="35" s="1"/>
  <c r="O376" i="35" s="1"/>
  <c r="P376" i="35" s="1"/>
  <c r="G445" i="28"/>
  <c r="N444" i="28"/>
  <c r="I444" i="28"/>
  <c r="Q471" i="28"/>
  <c r="J472" i="28"/>
  <c r="K472" i="28" s="1"/>
  <c r="G519" i="35"/>
  <c r="I518" i="35"/>
  <c r="N518" i="35"/>
  <c r="G495" i="35"/>
  <c r="N494" i="35"/>
  <c r="I494" i="35"/>
  <c r="Q352" i="28"/>
  <c r="J353" i="28"/>
  <c r="K353" i="28" s="1"/>
  <c r="G49" i="28"/>
  <c r="N48" i="28"/>
  <c r="I48" i="28"/>
  <c r="G353" i="28"/>
  <c r="N352" i="28"/>
  <c r="I352" i="28"/>
  <c r="Q305" i="28"/>
  <c r="J306" i="28"/>
  <c r="K306" i="28" s="1"/>
  <c r="Q494" i="35"/>
  <c r="T494" i="35" s="1"/>
  <c r="V494" i="35" s="1"/>
  <c r="O495" i="35" s="1"/>
  <c r="P495" i="35" s="1"/>
  <c r="T97" i="28"/>
  <c r="V97" i="28" s="1"/>
  <c r="O98" i="28" s="1"/>
  <c r="P98" i="28" s="1"/>
  <c r="Y55" i="30"/>
  <c r="Y19" i="27"/>
  <c r="G422" i="35"/>
  <c r="N421" i="35"/>
  <c r="I421" i="35"/>
  <c r="Q421" i="28"/>
  <c r="J422" i="28"/>
  <c r="K422" i="28" s="1"/>
  <c r="Q399" i="28"/>
  <c r="J400" i="28"/>
  <c r="K400" i="28" s="1"/>
  <c r="Q444" i="28"/>
  <c r="J445" i="28"/>
  <c r="K445" i="28" s="1"/>
  <c r="Q72" i="35"/>
  <c r="T72" i="35" s="1"/>
  <c r="V72" i="35"/>
  <c r="O73" i="35" s="1"/>
  <c r="P73" i="35" s="1"/>
  <c r="J73" i="35"/>
  <c r="K73" i="35" s="1"/>
  <c r="L280" i="35"/>
  <c r="M280" i="35"/>
  <c r="M98" i="28"/>
  <c r="L98" i="28"/>
  <c r="L353" i="35"/>
  <c r="M353" i="35" s="1"/>
  <c r="L471" i="35"/>
  <c r="M471" i="35" s="1"/>
  <c r="L305" i="35"/>
  <c r="M305" i="35" s="1"/>
  <c r="J281" i="35"/>
  <c r="K281" i="35" s="1"/>
  <c r="L445" i="35"/>
  <c r="M445" i="35" s="1"/>
  <c r="L205" i="35"/>
  <c r="M205" i="35" s="1"/>
  <c r="L175" i="35"/>
  <c r="M175" i="35" s="1"/>
  <c r="L98" i="35"/>
  <c r="M98" i="35" s="1"/>
  <c r="L149" i="35"/>
  <c r="M149" i="35" s="1"/>
  <c r="L49" i="35"/>
  <c r="M49" i="35" s="1"/>
  <c r="Q49" i="35" s="1"/>
  <c r="T49" i="35" s="1"/>
  <c r="V49" i="35" s="1"/>
  <c r="O50" i="35" s="1"/>
  <c r="P50" i="35" s="1"/>
  <c r="J354" i="35"/>
  <c r="K354" i="35" s="1"/>
  <c r="J472" i="35"/>
  <c r="K472" i="35" s="1"/>
  <c r="J306" i="35"/>
  <c r="K306" i="35" s="1"/>
  <c r="Q518" i="35"/>
  <c r="T518" i="35" s="1"/>
  <c r="V518" i="35" s="1"/>
  <c r="O519" i="35" s="1"/>
  <c r="P519" i="35" s="1"/>
  <c r="J519" i="35"/>
  <c r="K519" i="35" s="1"/>
  <c r="G519" i="28"/>
  <c r="I518" i="28"/>
  <c r="N518" i="28"/>
  <c r="G399" i="35"/>
  <c r="N398" i="35"/>
  <c r="I398" i="35"/>
  <c r="J205" i="28"/>
  <c r="K205" i="28" s="1"/>
  <c r="Q204" i="28"/>
  <c r="G123" i="35"/>
  <c r="N122" i="35"/>
  <c r="I122" i="35"/>
  <c r="G329" i="28"/>
  <c r="N328" i="28"/>
  <c r="I328" i="28"/>
  <c r="L376" i="28"/>
  <c r="M376" i="28" s="1"/>
  <c r="G400" i="28"/>
  <c r="N399" i="28"/>
  <c r="I399" i="28"/>
  <c r="T375" i="28"/>
  <c r="V375" i="28" s="1"/>
  <c r="O376" i="28" s="1"/>
  <c r="P376" i="28" s="1"/>
  <c r="AB86" i="30"/>
  <c r="AH86" i="30" s="1"/>
  <c r="AB50" i="27"/>
  <c r="G73" i="35"/>
  <c r="N72" i="35"/>
  <c r="I72" i="35"/>
  <c r="Q328" i="28"/>
  <c r="J329" i="28"/>
  <c r="K329" i="28" s="1"/>
  <c r="G496" i="28"/>
  <c r="N495" i="28"/>
  <c r="I495" i="28"/>
  <c r="G422" i="28"/>
  <c r="N421" i="28"/>
  <c r="I421" i="28"/>
  <c r="L175" i="28"/>
  <c r="M175" i="28"/>
  <c r="AG52" i="27"/>
  <c r="X98" i="30"/>
  <c r="X62" i="27"/>
  <c r="T279" i="28"/>
  <c r="V279" i="28" s="1"/>
  <c r="O280" i="28" s="1"/>
  <c r="P280" i="28" s="1"/>
  <c r="Z76" i="30"/>
  <c r="Z40" i="27"/>
  <c r="J446" i="35"/>
  <c r="K446" i="35" s="1"/>
  <c r="T174" i="28"/>
  <c r="V174" i="28" s="1"/>
  <c r="O175" i="28" s="1"/>
  <c r="P175" i="28" s="1"/>
  <c r="Y62" i="30"/>
  <c r="Y26" i="27"/>
  <c r="G306" i="28"/>
  <c r="N305" i="28"/>
  <c r="I305" i="28"/>
  <c r="X60" i="30"/>
  <c r="X24" i="27"/>
  <c r="Q48" i="28"/>
  <c r="J49" i="28"/>
  <c r="K49" i="28" s="1"/>
  <c r="L22" i="35"/>
  <c r="M22" i="35"/>
  <c r="J206" i="35"/>
  <c r="K206" i="35" s="1"/>
  <c r="J176" i="35"/>
  <c r="K176" i="35" s="1"/>
  <c r="J99" i="35"/>
  <c r="K99" i="35" s="1"/>
  <c r="J150" i="35"/>
  <c r="K150" i="35" s="1"/>
  <c r="J50" i="35"/>
  <c r="K50" i="35" s="1"/>
  <c r="J255" i="28"/>
  <c r="K255" i="28" s="1"/>
  <c r="Q254" i="28"/>
  <c r="L73" i="28"/>
  <c r="M73" i="28" s="1"/>
  <c r="G229" i="35"/>
  <c r="N228" i="35"/>
  <c r="I228" i="35"/>
  <c r="Q495" i="28"/>
  <c r="J496" i="28"/>
  <c r="K496" i="28" s="1"/>
  <c r="Q23" i="28"/>
  <c r="T72" i="28"/>
  <c r="V72" i="28" s="1"/>
  <c r="O73" i="28" s="1"/>
  <c r="P73" i="28" s="1"/>
  <c r="Y52" i="30"/>
  <c r="Y16" i="27"/>
  <c r="G255" i="35"/>
  <c r="N254" i="35"/>
  <c r="I254" i="35"/>
  <c r="G149" i="28"/>
  <c r="I148" i="28"/>
  <c r="N148" i="28"/>
  <c r="G205" i="28"/>
  <c r="N204" i="28"/>
  <c r="I204" i="28"/>
  <c r="Q122" i="35"/>
  <c r="T122" i="35" s="1"/>
  <c r="V122" i="35" s="1"/>
  <c r="O123" i="35" s="1"/>
  <c r="P123" i="35" s="1"/>
  <c r="J123" i="35"/>
  <c r="K123" i="35" s="1"/>
  <c r="Q518" i="28"/>
  <c r="J519" i="28"/>
  <c r="K519" i="28" s="1"/>
  <c r="X92" i="30"/>
  <c r="X56" i="27"/>
  <c r="T228" i="28"/>
  <c r="V228" i="28" s="1"/>
  <c r="O229" i="28" s="1"/>
  <c r="P229" i="28" s="1"/>
  <c r="AA70" i="30"/>
  <c r="AA34" i="27"/>
  <c r="L229" i="28"/>
  <c r="M229" i="28" s="1"/>
  <c r="Q148" i="28"/>
  <c r="J149" i="28"/>
  <c r="K149" i="28" s="1"/>
  <c r="L280" i="28"/>
  <c r="M280" i="28" s="1"/>
  <c r="Q254" i="35"/>
  <c r="T254" i="35" s="1"/>
  <c r="V254" i="35" s="1"/>
  <c r="O255" i="35" s="1"/>
  <c r="P255" i="35" s="1"/>
  <c r="G206" i="35" l="1"/>
  <c r="N205" i="35"/>
  <c r="I205" i="35"/>
  <c r="Q205" i="35"/>
  <c r="T205" i="35" s="1"/>
  <c r="V205" i="35" s="1"/>
  <c r="O206" i="35" s="1"/>
  <c r="P206" i="35" s="1"/>
  <c r="G150" i="35"/>
  <c r="N149" i="35"/>
  <c r="I149" i="35"/>
  <c r="Q149" i="35"/>
  <c r="T149" i="35" s="1"/>
  <c r="V149" i="35" s="1"/>
  <c r="O150" i="35" s="1"/>
  <c r="P150" i="35" s="1"/>
  <c r="G446" i="35"/>
  <c r="N445" i="35"/>
  <c r="I445" i="35"/>
  <c r="Q445" i="35"/>
  <c r="T445" i="35" s="1"/>
  <c r="V445" i="35" s="1"/>
  <c r="O446" i="35" s="1"/>
  <c r="P446" i="35" s="1"/>
  <c r="G472" i="35"/>
  <c r="N471" i="35"/>
  <c r="I471" i="35"/>
  <c r="Q471" i="35"/>
  <c r="T471" i="35" s="1"/>
  <c r="V471" i="35" s="1"/>
  <c r="O472" i="35" s="1"/>
  <c r="P472" i="35" s="1"/>
  <c r="G230" i="28"/>
  <c r="N229" i="28"/>
  <c r="I229" i="28"/>
  <c r="G99" i="35"/>
  <c r="N98" i="35"/>
  <c r="I98" i="35"/>
  <c r="Q98" i="35"/>
  <c r="T98" i="35" s="1"/>
  <c r="V98" i="35" s="1"/>
  <c r="O99" i="35" s="1"/>
  <c r="P99" i="35" s="1"/>
  <c r="G354" i="35"/>
  <c r="N353" i="35"/>
  <c r="I353" i="35"/>
  <c r="Q353" i="35"/>
  <c r="T353" i="35" s="1"/>
  <c r="G281" i="28"/>
  <c r="I280" i="28"/>
  <c r="N280" i="28"/>
  <c r="G74" i="28"/>
  <c r="N73" i="28"/>
  <c r="I73" i="28"/>
  <c r="G377" i="28"/>
  <c r="N376" i="28"/>
  <c r="I376" i="28"/>
  <c r="J520" i="35"/>
  <c r="K520" i="35" s="1"/>
  <c r="G176" i="35"/>
  <c r="N175" i="35"/>
  <c r="I175" i="35"/>
  <c r="Q175" i="35"/>
  <c r="T175" i="35" s="1"/>
  <c r="V175" i="35" s="1"/>
  <c r="O176" i="35" s="1"/>
  <c r="P176" i="35" s="1"/>
  <c r="G23" i="35"/>
  <c r="I22" i="35"/>
  <c r="N22" i="35"/>
  <c r="G281" i="35"/>
  <c r="I280" i="35"/>
  <c r="N280" i="35"/>
  <c r="T444" i="28"/>
  <c r="V444" i="28" s="1"/>
  <c r="O445" i="28" s="1"/>
  <c r="P445" i="28" s="1"/>
  <c r="Y92" i="30"/>
  <c r="Y56" i="27"/>
  <c r="T399" i="28"/>
  <c r="V399" i="28" s="1"/>
  <c r="O400" i="28" s="1"/>
  <c r="P400" i="28" s="1"/>
  <c r="AC88" i="30"/>
  <c r="AC52" i="27"/>
  <c r="AE52" i="27" s="1"/>
  <c r="T421" i="28"/>
  <c r="V421" i="28" s="1"/>
  <c r="O422" i="28" s="1"/>
  <c r="P422" i="28" s="1"/>
  <c r="AB90" i="30"/>
  <c r="AH90" i="30" s="1"/>
  <c r="AB54" i="27"/>
  <c r="L422" i="35"/>
  <c r="M422" i="35" s="1"/>
  <c r="J496" i="35"/>
  <c r="K496" i="35" s="1"/>
  <c r="L353" i="28"/>
  <c r="M353" i="28" s="1"/>
  <c r="L49" i="28"/>
  <c r="M49" i="28" s="1"/>
  <c r="L445" i="28"/>
  <c r="M445" i="28" s="1"/>
  <c r="L376" i="35"/>
  <c r="M376" i="35" s="1"/>
  <c r="L472" i="28"/>
  <c r="M472" i="28" s="1"/>
  <c r="J124" i="35"/>
  <c r="K124" i="35" s="1"/>
  <c r="X11" i="30"/>
  <c r="X10" i="30" s="1"/>
  <c r="Q175" i="28"/>
  <c r="J176" i="28"/>
  <c r="K176" i="28" s="1"/>
  <c r="L496" i="28"/>
  <c r="M496" i="28" s="1"/>
  <c r="L73" i="35"/>
  <c r="M73" i="35" s="1"/>
  <c r="L123" i="35"/>
  <c r="M123" i="35" s="1"/>
  <c r="J74" i="35"/>
  <c r="K74" i="35" s="1"/>
  <c r="Q98" i="28"/>
  <c r="J99" i="28"/>
  <c r="K99" i="28" s="1"/>
  <c r="T305" i="28"/>
  <c r="V305" i="28" s="1"/>
  <c r="O306" i="28" s="1"/>
  <c r="P306" i="28" s="1"/>
  <c r="AA78" i="30"/>
  <c r="AA42" i="27"/>
  <c r="T352" i="28"/>
  <c r="V352" i="28" s="1"/>
  <c r="O353" i="28" s="1"/>
  <c r="P353" i="28" s="1"/>
  <c r="AB83" i="30"/>
  <c r="AH83" i="30" s="1"/>
  <c r="AB47" i="27"/>
  <c r="L24" i="28"/>
  <c r="M24" i="28" s="1"/>
  <c r="L255" i="28"/>
  <c r="M255" i="28" s="1"/>
  <c r="J256" i="35"/>
  <c r="K256" i="35" s="1"/>
  <c r="T518" i="28"/>
  <c r="V518" i="28" s="1"/>
  <c r="O519" i="28" s="1"/>
  <c r="P519" i="28" s="1"/>
  <c r="Y98" i="30"/>
  <c r="Y62" i="27"/>
  <c r="G176" i="28"/>
  <c r="I175" i="28"/>
  <c r="N175" i="28"/>
  <c r="AG50" i="27"/>
  <c r="L329" i="28"/>
  <c r="M329" i="28" s="1"/>
  <c r="L519" i="28"/>
  <c r="M519" i="28" s="1"/>
  <c r="G306" i="35"/>
  <c r="N305" i="35"/>
  <c r="I305" i="35"/>
  <c r="T148" i="28"/>
  <c r="V148" i="28" s="1"/>
  <c r="O149" i="28" s="1"/>
  <c r="P149" i="28" s="1"/>
  <c r="Y60" i="30"/>
  <c r="Y24" i="27"/>
  <c r="Q22" i="35"/>
  <c r="T22" i="35" s="1"/>
  <c r="V22" i="35" s="1"/>
  <c r="O23" i="35" s="1"/>
  <c r="P23" i="35" s="1"/>
  <c r="L205" i="28"/>
  <c r="M205" i="28" s="1"/>
  <c r="J74" i="28"/>
  <c r="K74" i="28" s="1"/>
  <c r="Q73" i="28"/>
  <c r="M229" i="35"/>
  <c r="L229" i="35"/>
  <c r="T254" i="28"/>
  <c r="V254" i="28" s="1"/>
  <c r="O255" i="28" s="1"/>
  <c r="P255" i="28" s="1"/>
  <c r="Z72" i="30"/>
  <c r="Z36" i="27"/>
  <c r="J51" i="35"/>
  <c r="K51" i="35" s="1"/>
  <c r="Q280" i="28"/>
  <c r="J281" i="28"/>
  <c r="K281" i="28" s="1"/>
  <c r="L400" i="28"/>
  <c r="M400" i="28" s="1"/>
  <c r="L399" i="35"/>
  <c r="M399" i="35" s="1"/>
  <c r="G50" i="35"/>
  <c r="N49" i="35"/>
  <c r="I49" i="35"/>
  <c r="X11" i="27"/>
  <c r="X10" i="27" s="1"/>
  <c r="T471" i="28"/>
  <c r="V471" i="28" s="1"/>
  <c r="O472" i="28" s="1"/>
  <c r="P472" i="28" s="1"/>
  <c r="AB94" i="30"/>
  <c r="AH94" i="30" s="1"/>
  <c r="AB58" i="27"/>
  <c r="J377" i="35"/>
  <c r="K377" i="35" s="1"/>
  <c r="L330" i="35"/>
  <c r="M330" i="35" s="1"/>
  <c r="L149" i="28"/>
  <c r="M149" i="28" s="1"/>
  <c r="T23" i="28"/>
  <c r="V23" i="28" s="1"/>
  <c r="O24" i="28" s="1"/>
  <c r="P24" i="28" s="1"/>
  <c r="AB48" i="30"/>
  <c r="AB12" i="27"/>
  <c r="G99" i="28"/>
  <c r="N98" i="28"/>
  <c r="I98" i="28"/>
  <c r="T122" i="28"/>
  <c r="V122" i="28" s="1"/>
  <c r="O123" i="28" s="1"/>
  <c r="P123" i="28" s="1"/>
  <c r="Y58" i="30"/>
  <c r="Y22" i="27"/>
  <c r="Y11" i="27" s="1"/>
  <c r="Y10" i="27" s="1"/>
  <c r="L306" i="28"/>
  <c r="M306" i="28" s="1"/>
  <c r="AH52" i="27"/>
  <c r="L422" i="28"/>
  <c r="M422" i="28"/>
  <c r="T204" i="28"/>
  <c r="V204" i="28" s="1"/>
  <c r="O205" i="28" s="1"/>
  <c r="P205" i="28" s="1"/>
  <c r="AA64" i="30"/>
  <c r="AA28" i="27"/>
  <c r="Q229" i="28"/>
  <c r="J230" i="28"/>
  <c r="K230" i="28" s="1"/>
  <c r="L255" i="35"/>
  <c r="M255" i="35" s="1"/>
  <c r="T495" i="28"/>
  <c r="V495" i="28" s="1"/>
  <c r="O496" i="28" s="1"/>
  <c r="P496" i="28" s="1"/>
  <c r="AB96" i="30"/>
  <c r="AH96" i="30" s="1"/>
  <c r="AB60" i="27"/>
  <c r="T48" i="28"/>
  <c r="V48" i="28" s="1"/>
  <c r="O49" i="28" s="1"/>
  <c r="P49" i="28" s="1"/>
  <c r="Z50" i="30"/>
  <c r="Z14" i="27"/>
  <c r="T328" i="28"/>
  <c r="V328" i="28" s="1"/>
  <c r="O329" i="28" s="1"/>
  <c r="P329" i="28" s="1"/>
  <c r="AA80" i="30"/>
  <c r="AA44" i="27"/>
  <c r="Q376" i="28"/>
  <c r="J377" i="28"/>
  <c r="K377" i="28" s="1"/>
  <c r="Q305" i="35"/>
  <c r="T305" i="35" s="1"/>
  <c r="V305" i="35" s="1"/>
  <c r="O306" i="35" s="1"/>
  <c r="P306" i="35" s="1"/>
  <c r="Q280" i="35"/>
  <c r="T280" i="35" s="1"/>
  <c r="V280" i="35" s="1"/>
  <c r="O281" i="35" s="1"/>
  <c r="P281" i="35" s="1"/>
  <c r="L495" i="35"/>
  <c r="M495" i="35" s="1"/>
  <c r="L519" i="35"/>
  <c r="M519" i="35" s="1"/>
  <c r="J331" i="35"/>
  <c r="K331" i="35" s="1"/>
  <c r="L123" i="28"/>
  <c r="M123" i="28"/>
  <c r="G496" i="35" l="1"/>
  <c r="N495" i="35"/>
  <c r="I495" i="35"/>
  <c r="Q495" i="35"/>
  <c r="T495" i="35" s="1"/>
  <c r="V495" i="35" s="1"/>
  <c r="O496" i="35" s="1"/>
  <c r="P496" i="35" s="1"/>
  <c r="G497" i="28"/>
  <c r="I496" i="28"/>
  <c r="N496" i="28"/>
  <c r="G330" i="28"/>
  <c r="N329" i="28"/>
  <c r="I329" i="28"/>
  <c r="G473" i="28"/>
  <c r="N472" i="28"/>
  <c r="I472" i="28"/>
  <c r="G331" i="35"/>
  <c r="N330" i="35"/>
  <c r="I330" i="35"/>
  <c r="Q330" i="35"/>
  <c r="T330" i="35" s="1"/>
  <c r="G256" i="35"/>
  <c r="I255" i="35"/>
  <c r="N255" i="35"/>
  <c r="Q255" i="35"/>
  <c r="T255" i="35" s="1"/>
  <c r="V255" i="35" s="1"/>
  <c r="O256" i="35" s="1"/>
  <c r="P256" i="35" s="1"/>
  <c r="G256" i="28"/>
  <c r="N255" i="28"/>
  <c r="I255" i="28"/>
  <c r="G377" i="35"/>
  <c r="I376" i="35"/>
  <c r="N376" i="35"/>
  <c r="Q376" i="35"/>
  <c r="T376" i="35" s="1"/>
  <c r="N400" i="28"/>
  <c r="I400" i="28"/>
  <c r="G520" i="35"/>
  <c r="N519" i="35"/>
  <c r="I519" i="35"/>
  <c r="Q519" i="35"/>
  <c r="T519" i="35" s="1"/>
  <c r="V519" i="35" s="1"/>
  <c r="O520" i="35" s="1"/>
  <c r="P520" i="35" s="1"/>
  <c r="G206" i="28"/>
  <c r="N205" i="28"/>
  <c r="I205" i="28"/>
  <c r="G25" i="28"/>
  <c r="I24" i="28"/>
  <c r="N24" i="28"/>
  <c r="G74" i="35"/>
  <c r="N73" i="35"/>
  <c r="I73" i="35"/>
  <c r="Q73" i="35"/>
  <c r="T73" i="35" s="1"/>
  <c r="V73" i="35" s="1"/>
  <c r="O74" i="35" s="1"/>
  <c r="P74" i="35" s="1"/>
  <c r="G124" i="28"/>
  <c r="I123" i="28"/>
  <c r="N123" i="28"/>
  <c r="J330" i="28"/>
  <c r="K330" i="28" s="1"/>
  <c r="Q329" i="28"/>
  <c r="Q24" i="28"/>
  <c r="G400" i="35"/>
  <c r="N399" i="35"/>
  <c r="I399" i="35"/>
  <c r="Q399" i="35"/>
  <c r="T399" i="35" s="1"/>
  <c r="G124" i="35"/>
  <c r="N123" i="35"/>
  <c r="I123" i="35"/>
  <c r="Q400" i="28"/>
  <c r="T400" i="28" s="1"/>
  <c r="V400" i="28" s="1"/>
  <c r="L176" i="35"/>
  <c r="M176" i="35" s="1"/>
  <c r="Q176" i="35" s="1"/>
  <c r="T176" i="35" s="1"/>
  <c r="V176" i="35" s="1"/>
  <c r="O177" i="35" s="1"/>
  <c r="P177" i="35" s="1"/>
  <c r="J207" i="35"/>
  <c r="K207" i="35" s="1"/>
  <c r="J282" i="35"/>
  <c r="K282" i="35" s="1"/>
  <c r="G150" i="28"/>
  <c r="N149" i="28"/>
  <c r="I149" i="28"/>
  <c r="Q255" i="28"/>
  <c r="J256" i="28"/>
  <c r="K256" i="28" s="1"/>
  <c r="T73" i="28"/>
  <c r="V73" i="28" s="1"/>
  <c r="O74" i="28" s="1"/>
  <c r="P74" i="28" s="1"/>
  <c r="Z52" i="30"/>
  <c r="Z16" i="27"/>
  <c r="AH50" i="27"/>
  <c r="Q519" i="28"/>
  <c r="J520" i="28"/>
  <c r="K520" i="28" s="1"/>
  <c r="Q353" i="28"/>
  <c r="J354" i="28"/>
  <c r="K354" i="28" s="1"/>
  <c r="G423" i="35"/>
  <c r="I422" i="35"/>
  <c r="N422" i="35"/>
  <c r="Q422" i="35"/>
  <c r="T422" i="35" s="1"/>
  <c r="J423" i="28"/>
  <c r="K423" i="28" s="1"/>
  <c r="Q422" i="28"/>
  <c r="J177" i="35"/>
  <c r="K177" i="35" s="1"/>
  <c r="Q496" i="28"/>
  <c r="J497" i="28"/>
  <c r="K497" i="28" s="1"/>
  <c r="J124" i="28"/>
  <c r="K124" i="28" s="1"/>
  <c r="Q123" i="28"/>
  <c r="AG58" i="27"/>
  <c r="J150" i="28"/>
  <c r="K150" i="28" s="1"/>
  <c r="Q149" i="28"/>
  <c r="J307" i="28"/>
  <c r="K307" i="28" s="1"/>
  <c r="Q306" i="28"/>
  <c r="G446" i="28"/>
  <c r="N445" i="28"/>
  <c r="I445" i="28"/>
  <c r="J473" i="35"/>
  <c r="K473" i="35" s="1"/>
  <c r="J151" i="35"/>
  <c r="K151" i="35" s="1"/>
  <c r="T376" i="28"/>
  <c r="V376" i="28" s="1"/>
  <c r="O377" i="28" s="1"/>
  <c r="P377" i="28" s="1"/>
  <c r="AC86" i="30"/>
  <c r="AC50" i="27"/>
  <c r="AE50" i="27" s="1"/>
  <c r="Q49" i="28"/>
  <c r="J50" i="28"/>
  <c r="K50" i="28" s="1"/>
  <c r="J307" i="35"/>
  <c r="K307" i="35" s="1"/>
  <c r="AG60" i="27"/>
  <c r="AG12" i="27"/>
  <c r="Q472" i="28"/>
  <c r="J473" i="28"/>
  <c r="K473" i="28" s="1"/>
  <c r="T280" i="28"/>
  <c r="V280" i="28" s="1"/>
  <c r="O281" i="28" s="1"/>
  <c r="P281" i="28" s="1"/>
  <c r="AA76" i="30"/>
  <c r="AA40" i="27"/>
  <c r="Q123" i="35"/>
  <c r="T123" i="35" s="1"/>
  <c r="V123" i="35" s="1"/>
  <c r="O124" i="35" s="1"/>
  <c r="P124" i="35" s="1"/>
  <c r="L281" i="35"/>
  <c r="M281" i="35" s="1"/>
  <c r="M377" i="28"/>
  <c r="L377" i="28"/>
  <c r="L74" i="28"/>
  <c r="M74" i="28" s="1"/>
  <c r="L281" i="28"/>
  <c r="M281" i="28" s="1"/>
  <c r="L354" i="35"/>
  <c r="M354" i="35" s="1"/>
  <c r="L99" i="35"/>
  <c r="M99" i="35" s="1"/>
  <c r="G423" i="28"/>
  <c r="N422" i="28"/>
  <c r="I422" i="28"/>
  <c r="G307" i="28"/>
  <c r="I306" i="28"/>
  <c r="N306" i="28"/>
  <c r="L99" i="28"/>
  <c r="M99" i="28" s="1"/>
  <c r="G520" i="28"/>
  <c r="I519" i="28"/>
  <c r="N519" i="28"/>
  <c r="L176" i="28"/>
  <c r="M176" i="28" s="1"/>
  <c r="G354" i="28"/>
  <c r="N353" i="28"/>
  <c r="I353" i="28"/>
  <c r="J447" i="35"/>
  <c r="K447" i="35" s="1"/>
  <c r="T229" i="28"/>
  <c r="V229" i="28" s="1"/>
  <c r="O230" i="28" s="1"/>
  <c r="P230" i="28" s="1"/>
  <c r="AB70" i="30"/>
  <c r="AH70" i="30" s="1"/>
  <c r="AB34" i="27"/>
  <c r="Q205" i="28"/>
  <c r="J206" i="28"/>
  <c r="K206" i="28" s="1"/>
  <c r="Y11" i="30"/>
  <c r="Y10" i="30" s="1"/>
  <c r="AH48" i="30"/>
  <c r="L50" i="35"/>
  <c r="M50" i="35"/>
  <c r="G230" i="35"/>
  <c r="N229" i="35"/>
  <c r="I229" i="35"/>
  <c r="Q229" i="35"/>
  <c r="T229" i="35" s="1"/>
  <c r="V229" i="35" s="1"/>
  <c r="O230" i="35" s="1"/>
  <c r="P230" i="35" s="1"/>
  <c r="L306" i="35"/>
  <c r="M306" i="35" s="1"/>
  <c r="AG47" i="27"/>
  <c r="T98" i="28"/>
  <c r="V98" i="28" s="1"/>
  <c r="O99" i="28" s="1"/>
  <c r="P99" i="28" s="1"/>
  <c r="Z55" i="30"/>
  <c r="Z19" i="27"/>
  <c r="T175" i="28"/>
  <c r="V175" i="28" s="1"/>
  <c r="O176" i="28" s="1"/>
  <c r="P176" i="28" s="1"/>
  <c r="Z62" i="30"/>
  <c r="Z26" i="27"/>
  <c r="G50" i="28"/>
  <c r="I49" i="28"/>
  <c r="N49" i="28"/>
  <c r="AG54" i="27"/>
  <c r="Q445" i="28"/>
  <c r="J446" i="28"/>
  <c r="K446" i="28" s="1"/>
  <c r="L23" i="35"/>
  <c r="M23" i="35" s="1"/>
  <c r="T355" i="35"/>
  <c r="V353" i="35"/>
  <c r="O354" i="35" s="1"/>
  <c r="P354" i="35" s="1"/>
  <c r="J100" i="35"/>
  <c r="K100" i="35" s="1"/>
  <c r="L230" i="28"/>
  <c r="M230" i="28" s="1"/>
  <c r="L472" i="35"/>
  <c r="M472" i="35" s="1"/>
  <c r="L446" i="35"/>
  <c r="M446" i="35"/>
  <c r="Q446" i="35" s="1"/>
  <c r="T446" i="35" s="1"/>
  <c r="V446" i="35" s="1"/>
  <c r="O447" i="35" s="1"/>
  <c r="P447" i="35" s="1"/>
  <c r="L150" i="35"/>
  <c r="M150" i="35" s="1"/>
  <c r="L206" i="35"/>
  <c r="M206" i="35"/>
  <c r="Q206" i="35" s="1"/>
  <c r="T206" i="35" s="1"/>
  <c r="G282" i="28" l="1"/>
  <c r="N281" i="28"/>
  <c r="I281" i="28"/>
  <c r="T208" i="35"/>
  <c r="V206" i="35"/>
  <c r="O207" i="35" s="1"/>
  <c r="P207" i="35" s="1"/>
  <c r="G24" i="35"/>
  <c r="N23" i="35"/>
  <c r="I23" i="35"/>
  <c r="Q23" i="35"/>
  <c r="T23" i="35" s="1"/>
  <c r="V23" i="35" s="1"/>
  <c r="O24" i="35" s="1"/>
  <c r="P24" i="35" s="1"/>
  <c r="G100" i="35"/>
  <c r="I99" i="35"/>
  <c r="N99" i="35"/>
  <c r="Q99" i="35"/>
  <c r="T99" i="35" s="1"/>
  <c r="V99" i="35" s="1"/>
  <c r="O100" i="35" s="1"/>
  <c r="P100" i="35" s="1"/>
  <c r="G231" i="28"/>
  <c r="N230" i="28"/>
  <c r="I230" i="28"/>
  <c r="G100" i="28"/>
  <c r="I99" i="28"/>
  <c r="N99" i="28"/>
  <c r="J448" i="35"/>
  <c r="K448" i="35" s="1"/>
  <c r="G307" i="35"/>
  <c r="N306" i="35"/>
  <c r="I306" i="35"/>
  <c r="Q306" i="35"/>
  <c r="T306" i="35" s="1"/>
  <c r="V306" i="35" s="1"/>
  <c r="O307" i="35" s="1"/>
  <c r="P307" i="35" s="1"/>
  <c r="J231" i="35"/>
  <c r="K231" i="35" s="1"/>
  <c r="N377" i="28"/>
  <c r="I377" i="28"/>
  <c r="T353" i="28"/>
  <c r="V353" i="28" s="1"/>
  <c r="O354" i="28" s="1"/>
  <c r="P354" i="28" s="1"/>
  <c r="AC83" i="30"/>
  <c r="AC47" i="27"/>
  <c r="AE47" i="27" s="1"/>
  <c r="T255" i="28"/>
  <c r="V255" i="28" s="1"/>
  <c r="O256" i="28" s="1"/>
  <c r="P256" i="28" s="1"/>
  <c r="AA72" i="30"/>
  <c r="AA36" i="27"/>
  <c r="L124" i="35"/>
  <c r="M124" i="35" s="1"/>
  <c r="T329" i="28"/>
  <c r="V329" i="28" s="1"/>
  <c r="O330" i="28" s="1"/>
  <c r="P330" i="28" s="1"/>
  <c r="AB80" i="30"/>
  <c r="AH80" i="30" s="1"/>
  <c r="AB44" i="27"/>
  <c r="L206" i="28"/>
  <c r="M206" i="28" s="1"/>
  <c r="Q354" i="35"/>
  <c r="T354" i="35" s="1"/>
  <c r="V354" i="35"/>
  <c r="AH47" i="27"/>
  <c r="Q230" i="28"/>
  <c r="J231" i="28"/>
  <c r="K231" i="28" s="1"/>
  <c r="L307" i="28"/>
  <c r="M307" i="28" s="1"/>
  <c r="I354" i="35"/>
  <c r="N354" i="35"/>
  <c r="G75" i="28"/>
  <c r="N74" i="28"/>
  <c r="I74" i="28"/>
  <c r="G282" i="35"/>
  <c r="I281" i="35"/>
  <c r="N281" i="35"/>
  <c r="T49" i="28"/>
  <c r="V49" i="28" s="1"/>
  <c r="O50" i="28" s="1"/>
  <c r="P50" i="28" s="1"/>
  <c r="AA50" i="30"/>
  <c r="AA14" i="27"/>
  <c r="L446" i="28"/>
  <c r="M446" i="28" s="1"/>
  <c r="T149" i="28"/>
  <c r="V149" i="28" s="1"/>
  <c r="O150" i="28" s="1"/>
  <c r="P150" i="28" s="1"/>
  <c r="Z60" i="30"/>
  <c r="Z24" i="27"/>
  <c r="J178" i="35"/>
  <c r="K178" i="35" s="1"/>
  <c r="L423" i="35"/>
  <c r="M423" i="35" s="1"/>
  <c r="Q74" i="28"/>
  <c r="J75" i="28"/>
  <c r="K75" i="28" s="1"/>
  <c r="AD88" i="30"/>
  <c r="T401" i="28"/>
  <c r="L400" i="35"/>
  <c r="M400" i="35"/>
  <c r="L124" i="28"/>
  <c r="M124" i="28" s="1"/>
  <c r="L74" i="35"/>
  <c r="M74" i="35" s="1"/>
  <c r="Q74" i="35" s="1"/>
  <c r="T74" i="35" s="1"/>
  <c r="V74" i="35" s="1"/>
  <c r="O75" i="35" s="1"/>
  <c r="P75" i="35" s="1"/>
  <c r="J521" i="35"/>
  <c r="K521" i="35" s="1"/>
  <c r="L256" i="28"/>
  <c r="M256" i="28" s="1"/>
  <c r="L256" i="35"/>
  <c r="M256" i="35" s="1"/>
  <c r="L331" i="35"/>
  <c r="M331" i="35" s="1"/>
  <c r="G207" i="35"/>
  <c r="N206" i="35"/>
  <c r="I206" i="35"/>
  <c r="L50" i="28"/>
  <c r="M50" i="28" s="1"/>
  <c r="L520" i="28"/>
  <c r="M520" i="28" s="1"/>
  <c r="Q377" i="28"/>
  <c r="T377" i="28" s="1"/>
  <c r="AF88" i="30"/>
  <c r="L25" i="28"/>
  <c r="M25" i="28" s="1"/>
  <c r="L520" i="35"/>
  <c r="M520" i="35" s="1"/>
  <c r="L473" i="28"/>
  <c r="M473" i="28" s="1"/>
  <c r="G151" i="35"/>
  <c r="N150" i="35"/>
  <c r="I150" i="35"/>
  <c r="G473" i="35"/>
  <c r="N472" i="35"/>
  <c r="I472" i="35"/>
  <c r="AI83" i="30"/>
  <c r="AC341" i="35"/>
  <c r="AC342" i="35" s="1"/>
  <c r="Q99" i="28"/>
  <c r="J100" i="28"/>
  <c r="K100" i="28" s="1"/>
  <c r="G51" i="35"/>
  <c r="I50" i="35"/>
  <c r="N50" i="35"/>
  <c r="Q50" i="35"/>
  <c r="T50" i="35" s="1"/>
  <c r="V50" i="35" s="1"/>
  <c r="O51" i="35" s="1"/>
  <c r="P51" i="35" s="1"/>
  <c r="T205" i="28"/>
  <c r="V205" i="28" s="1"/>
  <c r="O206" i="28" s="1"/>
  <c r="P206" i="28" s="1"/>
  <c r="AB64" i="30"/>
  <c r="AH64" i="30" s="1"/>
  <c r="AB28" i="27"/>
  <c r="Q472" i="35"/>
  <c r="T472" i="35" s="1"/>
  <c r="T123" i="28"/>
  <c r="V123" i="28" s="1"/>
  <c r="O124" i="28" s="1"/>
  <c r="P124" i="28" s="1"/>
  <c r="Z58" i="30"/>
  <c r="Z22" i="27"/>
  <c r="T424" i="35"/>
  <c r="V422" i="35"/>
  <c r="O423" i="35" s="1"/>
  <c r="P423" i="35" s="1"/>
  <c r="Q281" i="35"/>
  <c r="T281" i="35" s="1"/>
  <c r="V281" i="35" s="1"/>
  <c r="O282" i="35" s="1"/>
  <c r="P282" i="35" s="1"/>
  <c r="G177" i="35"/>
  <c r="N176" i="35"/>
  <c r="I176" i="35"/>
  <c r="T401" i="35"/>
  <c r="V399" i="35"/>
  <c r="O400" i="35" s="1"/>
  <c r="P400" i="35" s="1"/>
  <c r="J75" i="35"/>
  <c r="K75" i="35" s="1"/>
  <c r="L377" i="35"/>
  <c r="M377" i="35" s="1"/>
  <c r="J257" i="35"/>
  <c r="K257" i="35" s="1"/>
  <c r="T332" i="35"/>
  <c r="V330" i="35"/>
  <c r="O331" i="35" s="1"/>
  <c r="P331" i="35" s="1"/>
  <c r="G447" i="35"/>
  <c r="I446" i="35"/>
  <c r="N446" i="35"/>
  <c r="G177" i="28"/>
  <c r="I176" i="28"/>
  <c r="N176" i="28"/>
  <c r="L423" i="28"/>
  <c r="M423" i="28" s="1"/>
  <c r="Q281" i="28"/>
  <c r="J282" i="28"/>
  <c r="K282" i="28" s="1"/>
  <c r="J497" i="35"/>
  <c r="K497" i="35" s="1"/>
  <c r="T445" i="28"/>
  <c r="V445" i="28" s="1"/>
  <c r="O446" i="28" s="1"/>
  <c r="P446" i="28" s="1"/>
  <c r="Z92" i="30"/>
  <c r="Z56" i="27"/>
  <c r="J177" i="28"/>
  <c r="K177" i="28" s="1"/>
  <c r="Q176" i="28"/>
  <c r="L230" i="35"/>
  <c r="M230" i="35" s="1"/>
  <c r="AG34" i="27"/>
  <c r="L354" i="28"/>
  <c r="M354" i="28" s="1"/>
  <c r="J125" i="35"/>
  <c r="K125" i="35" s="1"/>
  <c r="T472" i="28"/>
  <c r="V472" i="28" s="1"/>
  <c r="O473" i="28" s="1"/>
  <c r="P473" i="28" s="1"/>
  <c r="AC94" i="30"/>
  <c r="AC58" i="27"/>
  <c r="AE58" i="27" s="1"/>
  <c r="Q150" i="35"/>
  <c r="T150" i="35" s="1"/>
  <c r="V150" i="35" s="1"/>
  <c r="O151" i="35" s="1"/>
  <c r="P151" i="35" s="1"/>
  <c r="T306" i="28"/>
  <c r="V306" i="28" s="1"/>
  <c r="O307" i="28" s="1"/>
  <c r="P307" i="28" s="1"/>
  <c r="AB78" i="30"/>
  <c r="AH78" i="30" s="1"/>
  <c r="AB42" i="27"/>
  <c r="T496" i="28"/>
  <c r="V496" i="28" s="1"/>
  <c r="O497" i="28" s="1"/>
  <c r="P497" i="28" s="1"/>
  <c r="AC96" i="30"/>
  <c r="AC60" i="27"/>
  <c r="AE60" i="27" s="1"/>
  <c r="T422" i="28"/>
  <c r="V422" i="28" s="1"/>
  <c r="O423" i="28" s="1"/>
  <c r="P423" i="28" s="1"/>
  <c r="AC90" i="30"/>
  <c r="AC54" i="27"/>
  <c r="AE54" i="27" s="1"/>
  <c r="T519" i="28"/>
  <c r="V519" i="28" s="1"/>
  <c r="O520" i="28" s="1"/>
  <c r="P520" i="28" s="1"/>
  <c r="Z98" i="30"/>
  <c r="Z62" i="27"/>
  <c r="L150" i="28"/>
  <c r="M150" i="28" s="1"/>
  <c r="T24" i="28"/>
  <c r="V24" i="28" s="1"/>
  <c r="O25" i="28" s="1"/>
  <c r="P25" i="28" s="1"/>
  <c r="AC48" i="30"/>
  <c r="AC12" i="27"/>
  <c r="T378" i="35"/>
  <c r="V376" i="35"/>
  <c r="O377" i="35" s="1"/>
  <c r="P377" i="35" s="1"/>
  <c r="L330" i="28"/>
  <c r="M330" i="28" s="1"/>
  <c r="L497" i="28"/>
  <c r="M497" i="28" s="1"/>
  <c r="L496" i="35"/>
  <c r="M496" i="35"/>
  <c r="N354" i="28" l="1"/>
  <c r="I354" i="28"/>
  <c r="I423" i="35"/>
  <c r="N423" i="35"/>
  <c r="G521" i="28"/>
  <c r="I520" i="28"/>
  <c r="N520" i="28"/>
  <c r="G125" i="28"/>
  <c r="I124" i="28"/>
  <c r="N124" i="28"/>
  <c r="G447" i="28"/>
  <c r="N446" i="28"/>
  <c r="I446" i="28"/>
  <c r="G521" i="35"/>
  <c r="N520" i="35"/>
  <c r="I520" i="35"/>
  <c r="Q520" i="35"/>
  <c r="T520" i="35" s="1"/>
  <c r="V520" i="35" s="1"/>
  <c r="O521" i="35" s="1"/>
  <c r="P521" i="35" s="1"/>
  <c r="G151" i="28"/>
  <c r="I150" i="28"/>
  <c r="N150" i="28"/>
  <c r="G231" i="35"/>
  <c r="N230" i="35"/>
  <c r="I230" i="35"/>
  <c r="Q230" i="35"/>
  <c r="T230" i="35" s="1"/>
  <c r="G51" i="28"/>
  <c r="I50" i="28"/>
  <c r="N50" i="28"/>
  <c r="I331" i="35"/>
  <c r="N331" i="35"/>
  <c r="J76" i="35"/>
  <c r="K76" i="35" s="1"/>
  <c r="N497" i="28"/>
  <c r="I497" i="28"/>
  <c r="N423" i="28"/>
  <c r="I423" i="28"/>
  <c r="G257" i="35"/>
  <c r="N256" i="35"/>
  <c r="I256" i="35"/>
  <c r="Q256" i="35"/>
  <c r="T256" i="35" s="1"/>
  <c r="V256" i="35" s="1"/>
  <c r="O257" i="35" s="1"/>
  <c r="P257" i="35" s="1"/>
  <c r="G497" i="35"/>
  <c r="I496" i="35"/>
  <c r="N496" i="35"/>
  <c r="AE12" i="27"/>
  <c r="N25" i="28"/>
  <c r="I25" i="28"/>
  <c r="G257" i="28"/>
  <c r="N256" i="28"/>
  <c r="I256" i="28"/>
  <c r="I400" i="35"/>
  <c r="N400" i="35"/>
  <c r="G308" i="28"/>
  <c r="I307" i="28"/>
  <c r="N307" i="28"/>
  <c r="T230" i="28"/>
  <c r="V230" i="28" s="1"/>
  <c r="O231" i="28" s="1"/>
  <c r="P231" i="28" s="1"/>
  <c r="AC70" i="30"/>
  <c r="AC34" i="27"/>
  <c r="AE34" i="27" s="1"/>
  <c r="G207" i="28"/>
  <c r="I206" i="28"/>
  <c r="N206" i="28"/>
  <c r="G125" i="35"/>
  <c r="N124" i="35"/>
  <c r="I124" i="35"/>
  <c r="AH58" i="27"/>
  <c r="J308" i="35"/>
  <c r="K308" i="35" s="1"/>
  <c r="Z11" i="30"/>
  <c r="Z10" i="30" s="1"/>
  <c r="AI64" i="30"/>
  <c r="AC190" i="35"/>
  <c r="AC191" i="35" s="1"/>
  <c r="J521" i="28"/>
  <c r="K521" i="28" s="1"/>
  <c r="Q520" i="28"/>
  <c r="Q496" i="35"/>
  <c r="T496" i="35" s="1"/>
  <c r="T281" i="28"/>
  <c r="V281" i="28" s="1"/>
  <c r="O282" i="28" s="1"/>
  <c r="P282" i="28" s="1"/>
  <c r="AB76" i="30"/>
  <c r="AH76" i="30" s="1"/>
  <c r="AB40" i="27"/>
  <c r="Q400" i="35"/>
  <c r="T400" i="35" s="1"/>
  <c r="V400" i="35" s="1"/>
  <c r="L177" i="35"/>
  <c r="M177" i="35" s="1"/>
  <c r="AH60" i="27"/>
  <c r="T99" i="28"/>
  <c r="V99" i="28" s="1"/>
  <c r="O100" i="28" s="1"/>
  <c r="P100" i="28" s="1"/>
  <c r="AA55" i="30"/>
  <c r="AA19" i="27"/>
  <c r="L75" i="28"/>
  <c r="M75" i="28" s="1"/>
  <c r="AC343" i="35"/>
  <c r="AG44" i="27"/>
  <c r="G331" i="28"/>
  <c r="I330" i="28"/>
  <c r="N330" i="28"/>
  <c r="Q423" i="28"/>
  <c r="T423" i="28" s="1"/>
  <c r="V423" i="28"/>
  <c r="AG42" i="27"/>
  <c r="AI80" i="30"/>
  <c r="AC317" i="35"/>
  <c r="AC318" i="35" s="1"/>
  <c r="AI90" i="30"/>
  <c r="AC410" i="35"/>
  <c r="AC411" i="35" s="1"/>
  <c r="AG28" i="27"/>
  <c r="N473" i="28"/>
  <c r="I473" i="28"/>
  <c r="G75" i="35"/>
  <c r="N74" i="35"/>
  <c r="I74" i="35"/>
  <c r="Q256" i="28"/>
  <c r="J257" i="28"/>
  <c r="K257" i="28" s="1"/>
  <c r="Z11" i="27"/>
  <c r="Z10" i="27" s="1"/>
  <c r="Q377" i="35"/>
  <c r="T377" i="35" s="1"/>
  <c r="V377" i="35"/>
  <c r="Q25" i="28"/>
  <c r="T25" i="28" s="1"/>
  <c r="V25" i="28" s="1"/>
  <c r="AF48" i="30" s="1"/>
  <c r="Q307" i="28"/>
  <c r="J308" i="28"/>
  <c r="K308" i="28" s="1"/>
  <c r="Q473" i="28"/>
  <c r="T473" i="28" s="1"/>
  <c r="V473" i="28" s="1"/>
  <c r="Q124" i="35"/>
  <c r="T124" i="35" s="1"/>
  <c r="V124" i="35" s="1"/>
  <c r="O125" i="35" s="1"/>
  <c r="P125" i="35" s="1"/>
  <c r="AH34" i="27"/>
  <c r="T176" i="28"/>
  <c r="V176" i="28" s="1"/>
  <c r="O177" i="28" s="1"/>
  <c r="P177" i="28" s="1"/>
  <c r="AA62" i="30"/>
  <c r="AA26" i="27"/>
  <c r="J447" i="28"/>
  <c r="K447" i="28" s="1"/>
  <c r="Q446" i="28"/>
  <c r="L177" i="28"/>
  <c r="M177" i="28" s="1"/>
  <c r="L447" i="35"/>
  <c r="M447" i="35" s="1"/>
  <c r="AI88" i="30"/>
  <c r="AC387" i="35"/>
  <c r="AC388" i="35" s="1"/>
  <c r="J283" i="35"/>
  <c r="K283" i="35" s="1"/>
  <c r="Q206" i="28"/>
  <c r="J207" i="28"/>
  <c r="K207" i="28" s="1"/>
  <c r="L51" i="35"/>
  <c r="M51" i="35" s="1"/>
  <c r="L151" i="35"/>
  <c r="M151" i="35" s="1"/>
  <c r="L207" i="35"/>
  <c r="M207" i="35" s="1"/>
  <c r="AJ88" i="30"/>
  <c r="AC387" i="28"/>
  <c r="AC388" i="28" s="1"/>
  <c r="AC389" i="28" s="1"/>
  <c r="T74" i="28"/>
  <c r="V74" i="28" s="1"/>
  <c r="O75" i="28" s="1"/>
  <c r="P75" i="28" s="1"/>
  <c r="AA52" i="30"/>
  <c r="AA16" i="27"/>
  <c r="Q150" i="28"/>
  <c r="J151" i="28"/>
  <c r="K151" i="28" s="1"/>
  <c r="L282" i="35"/>
  <c r="M282" i="35" s="1"/>
  <c r="Q282" i="35" s="1"/>
  <c r="T282" i="35" s="1"/>
  <c r="AH12" i="27"/>
  <c r="L231" i="28"/>
  <c r="M231" i="28" s="1"/>
  <c r="M100" i="35"/>
  <c r="L100" i="35"/>
  <c r="L24" i="35"/>
  <c r="M24" i="35" s="1"/>
  <c r="I377" i="35"/>
  <c r="N377" i="35"/>
  <c r="T474" i="35"/>
  <c r="V472" i="35"/>
  <c r="O473" i="35" s="1"/>
  <c r="P473" i="35" s="1"/>
  <c r="AD86" i="30"/>
  <c r="T378" i="28"/>
  <c r="AI86" i="30"/>
  <c r="AC364" i="35"/>
  <c r="AC365" i="35" s="1"/>
  <c r="Q497" i="28"/>
  <c r="T497" i="28" s="1"/>
  <c r="V497" i="28" s="1"/>
  <c r="J152" i="35"/>
  <c r="K152" i="35" s="1"/>
  <c r="Q331" i="35"/>
  <c r="T331" i="35" s="1"/>
  <c r="V331" i="35"/>
  <c r="AC319" i="35" s="1"/>
  <c r="Q423" i="35"/>
  <c r="T423" i="35" s="1"/>
  <c r="V423" i="35" s="1"/>
  <c r="AC412" i="35" s="1"/>
  <c r="Q124" i="28"/>
  <c r="J125" i="28"/>
  <c r="K125" i="28" s="1"/>
  <c r="J52" i="35"/>
  <c r="K52" i="35" s="1"/>
  <c r="L473" i="35"/>
  <c r="M473" i="35" s="1"/>
  <c r="V377" i="28"/>
  <c r="AH54" i="27"/>
  <c r="J51" i="28"/>
  <c r="K51" i="28" s="1"/>
  <c r="Q50" i="28"/>
  <c r="Q330" i="28"/>
  <c r="J331" i="28"/>
  <c r="K331" i="28" s="1"/>
  <c r="Q354" i="28"/>
  <c r="T354" i="28" s="1"/>
  <c r="L307" i="35"/>
  <c r="M307" i="35"/>
  <c r="L100" i="28"/>
  <c r="M100" i="28" s="1"/>
  <c r="J101" i="35"/>
  <c r="K101" i="35" s="1"/>
  <c r="Q100" i="35"/>
  <c r="T100" i="35" s="1"/>
  <c r="V100" i="35" s="1"/>
  <c r="O101" i="35" s="1"/>
  <c r="P101" i="35" s="1"/>
  <c r="L282" i="28"/>
  <c r="M282" i="28" s="1"/>
  <c r="AC366" i="35" l="1"/>
  <c r="AC389" i="35"/>
  <c r="G283" i="28"/>
  <c r="I282" i="28"/>
  <c r="N282" i="28"/>
  <c r="I473" i="35"/>
  <c r="N473" i="35"/>
  <c r="N51" i="35"/>
  <c r="G52" i="35"/>
  <c r="I51" i="35"/>
  <c r="Q51" i="35"/>
  <c r="T51" i="35" s="1"/>
  <c r="G178" i="28"/>
  <c r="I177" i="28"/>
  <c r="N177" i="28"/>
  <c r="G76" i="28"/>
  <c r="N75" i="28"/>
  <c r="I75" i="28"/>
  <c r="J102" i="35"/>
  <c r="K102" i="35" s="1"/>
  <c r="G178" i="35"/>
  <c r="I177" i="35"/>
  <c r="N177" i="35"/>
  <c r="Q177" i="35"/>
  <c r="T177" i="35" s="1"/>
  <c r="V177" i="35" s="1"/>
  <c r="O178" i="35" s="1"/>
  <c r="P178" i="35" s="1"/>
  <c r="G152" i="35"/>
  <c r="I151" i="35"/>
  <c r="N151" i="35"/>
  <c r="Q151" i="35"/>
  <c r="T151" i="35" s="1"/>
  <c r="V151" i="35" s="1"/>
  <c r="O152" i="35" s="1"/>
  <c r="P152" i="35" s="1"/>
  <c r="G101" i="28"/>
  <c r="N100" i="28"/>
  <c r="I100" i="28"/>
  <c r="T284" i="35"/>
  <c r="V282" i="35"/>
  <c r="O283" i="35" s="1"/>
  <c r="P283" i="35" s="1"/>
  <c r="I207" i="35"/>
  <c r="N207" i="35"/>
  <c r="Q207" i="35"/>
  <c r="T207" i="35" s="1"/>
  <c r="V207" i="35" s="1"/>
  <c r="AC192" i="35" s="1"/>
  <c r="AD83" i="30"/>
  <c r="T355" i="28"/>
  <c r="T150" i="28"/>
  <c r="V150" i="28" s="1"/>
  <c r="O151" i="28" s="1"/>
  <c r="P151" i="28" s="1"/>
  <c r="AA60" i="30"/>
  <c r="AA24" i="27"/>
  <c r="T498" i="35"/>
  <c r="V496" i="35"/>
  <c r="O497" i="35" s="1"/>
  <c r="P497" i="35" s="1"/>
  <c r="T232" i="35"/>
  <c r="V230" i="35"/>
  <c r="O231" i="35" s="1"/>
  <c r="P231" i="35" s="1"/>
  <c r="L125" i="28"/>
  <c r="M125" i="28" s="1"/>
  <c r="G308" i="35"/>
  <c r="N307" i="35"/>
  <c r="I307" i="35"/>
  <c r="AF86" i="30"/>
  <c r="T124" i="28"/>
  <c r="V124" i="28" s="1"/>
  <c r="O125" i="28" s="1"/>
  <c r="P125" i="28" s="1"/>
  <c r="AA58" i="30"/>
  <c r="AA22" i="27"/>
  <c r="AA11" i="27" s="1"/>
  <c r="AA10" i="27" s="1"/>
  <c r="Q473" i="35"/>
  <c r="T473" i="35" s="1"/>
  <c r="V473" i="35"/>
  <c r="N231" i="28"/>
  <c r="I231" i="28"/>
  <c r="T307" i="28"/>
  <c r="V307" i="28" s="1"/>
  <c r="O308" i="28" s="1"/>
  <c r="P308" i="28" s="1"/>
  <c r="AC78" i="30"/>
  <c r="AC42" i="27"/>
  <c r="AE42" i="27" s="1"/>
  <c r="T256" i="28"/>
  <c r="V256" i="28" s="1"/>
  <c r="O257" i="28" s="1"/>
  <c r="P257" i="28" s="1"/>
  <c r="AB72" i="30"/>
  <c r="AH72" i="30" s="1"/>
  <c r="AB36" i="27"/>
  <c r="J101" i="28"/>
  <c r="K101" i="28" s="1"/>
  <c r="Q100" i="28"/>
  <c r="AG40" i="27"/>
  <c r="Q231" i="28"/>
  <c r="T231" i="28" s="1"/>
  <c r="V231" i="28"/>
  <c r="L447" i="28"/>
  <c r="M447" i="28" s="1"/>
  <c r="T330" i="28"/>
  <c r="V330" i="28" s="1"/>
  <c r="O331" i="28" s="1"/>
  <c r="P331" i="28" s="1"/>
  <c r="AC80" i="30"/>
  <c r="AC44" i="27"/>
  <c r="AE44" i="27" s="1"/>
  <c r="G101" i="35"/>
  <c r="I100" i="35"/>
  <c r="N100" i="35"/>
  <c r="J126" i="35"/>
  <c r="K126" i="35" s="1"/>
  <c r="L75" i="35"/>
  <c r="M75" i="35" s="1"/>
  <c r="L308" i="28"/>
  <c r="M308" i="28"/>
  <c r="T50" i="28"/>
  <c r="V50" i="28" s="1"/>
  <c r="O51" i="28" s="1"/>
  <c r="P51" i="28" s="1"/>
  <c r="AB50" i="30"/>
  <c r="AH50" i="30" s="1"/>
  <c r="AB14" i="27"/>
  <c r="AF96" i="30"/>
  <c r="N24" i="35"/>
  <c r="G25" i="35"/>
  <c r="I24" i="35"/>
  <c r="G448" i="35"/>
  <c r="N447" i="35"/>
  <c r="I447" i="35"/>
  <c r="Q447" i="35"/>
  <c r="T447" i="35" s="1"/>
  <c r="V447" i="35" s="1"/>
  <c r="O448" i="35" s="1"/>
  <c r="P448" i="35" s="1"/>
  <c r="AF94" i="30"/>
  <c r="L331" i="28"/>
  <c r="M331" i="28" s="1"/>
  <c r="AD96" i="30"/>
  <c r="T498" i="28"/>
  <c r="AI94" i="30"/>
  <c r="AC459" i="35"/>
  <c r="AC460" i="35" s="1"/>
  <c r="T206" i="28"/>
  <c r="V206" i="28" s="1"/>
  <c r="O207" i="28" s="1"/>
  <c r="P207" i="28" s="1"/>
  <c r="AC64" i="30"/>
  <c r="AC28" i="27"/>
  <c r="AE28" i="27" s="1"/>
  <c r="T446" i="28"/>
  <c r="V446" i="28" s="1"/>
  <c r="O447" i="28" s="1"/>
  <c r="P447" i="28" s="1"/>
  <c r="AA92" i="30"/>
  <c r="AA56" i="27"/>
  <c r="Q177" i="28"/>
  <c r="J178" i="28"/>
  <c r="K178" i="28" s="1"/>
  <c r="AD94" i="30"/>
  <c r="T474" i="28"/>
  <c r="AD90" i="30"/>
  <c r="T424" i="28"/>
  <c r="T520" i="28"/>
  <c r="V520" i="28" s="1"/>
  <c r="O521" i="28" s="1"/>
  <c r="P521" i="28" s="1"/>
  <c r="AA98" i="30"/>
  <c r="AA11" i="30" s="1"/>
  <c r="AA10" i="30" s="1"/>
  <c r="AA62" i="27"/>
  <c r="M207" i="28"/>
  <c r="L207" i="28"/>
  <c r="L151" i="28"/>
  <c r="M151" i="28" s="1"/>
  <c r="L521" i="35"/>
  <c r="M521" i="35" s="1"/>
  <c r="J258" i="35"/>
  <c r="K258" i="35" s="1"/>
  <c r="AF90" i="30"/>
  <c r="Q24" i="35"/>
  <c r="T24" i="35" s="1"/>
  <c r="V354" i="28"/>
  <c r="AJ86" i="30"/>
  <c r="AC364" i="28"/>
  <c r="AC365" i="28" s="1"/>
  <c r="AC366" i="28" s="1"/>
  <c r="G283" i="35"/>
  <c r="I282" i="35"/>
  <c r="N282" i="35"/>
  <c r="Q75" i="28"/>
  <c r="J76" i="28"/>
  <c r="K76" i="28" s="1"/>
  <c r="AD48" i="30"/>
  <c r="T26" i="28"/>
  <c r="AH28" i="27"/>
  <c r="AH42" i="27"/>
  <c r="Q282" i="28"/>
  <c r="J283" i="28"/>
  <c r="K283" i="28" s="1"/>
  <c r="Q307" i="35"/>
  <c r="T307" i="35" s="1"/>
  <c r="L125" i="35"/>
  <c r="M125" i="35" s="1"/>
  <c r="Q125" i="35" s="1"/>
  <c r="T125" i="35" s="1"/>
  <c r="V125" i="35" s="1"/>
  <c r="O126" i="35" s="1"/>
  <c r="P126" i="35" s="1"/>
  <c r="L257" i="28"/>
  <c r="M257" i="28"/>
  <c r="L497" i="35"/>
  <c r="M497" i="35" s="1"/>
  <c r="M257" i="35"/>
  <c r="L257" i="35"/>
  <c r="L51" i="28"/>
  <c r="M51" i="28" s="1"/>
  <c r="L231" i="35"/>
  <c r="M231" i="35" s="1"/>
  <c r="J522" i="35"/>
  <c r="K522" i="35" s="1"/>
  <c r="L521" i="28"/>
  <c r="M521" i="28" s="1"/>
  <c r="AC461" i="35" l="1"/>
  <c r="AH44" i="27"/>
  <c r="G522" i="35"/>
  <c r="I521" i="35"/>
  <c r="N521" i="35"/>
  <c r="Q521" i="35"/>
  <c r="T521" i="35" s="1"/>
  <c r="V521" i="35" s="1"/>
  <c r="O522" i="35" s="1"/>
  <c r="P522" i="35" s="1"/>
  <c r="G448" i="28"/>
  <c r="I447" i="28"/>
  <c r="N447" i="28"/>
  <c r="G126" i="28"/>
  <c r="I125" i="28"/>
  <c r="N125" i="28"/>
  <c r="N331" i="28"/>
  <c r="I331" i="28"/>
  <c r="N497" i="35"/>
  <c r="I497" i="35"/>
  <c r="G522" i="28"/>
  <c r="N521" i="28"/>
  <c r="I521" i="28"/>
  <c r="G52" i="28"/>
  <c r="N51" i="28"/>
  <c r="I51" i="28"/>
  <c r="G152" i="28"/>
  <c r="N151" i="28"/>
  <c r="I151" i="28"/>
  <c r="J127" i="35"/>
  <c r="K127" i="35" s="1"/>
  <c r="G258" i="35"/>
  <c r="N257" i="35"/>
  <c r="I257" i="35"/>
  <c r="T309" i="35"/>
  <c r="V307" i="35"/>
  <c r="O308" i="35" s="1"/>
  <c r="P308" i="35" s="1"/>
  <c r="M283" i="35"/>
  <c r="Q283" i="35" s="1"/>
  <c r="T283" i="35" s="1"/>
  <c r="V283" i="35" s="1"/>
  <c r="AC270" i="35" s="1"/>
  <c r="L283" i="35"/>
  <c r="N207" i="28"/>
  <c r="I207" i="28"/>
  <c r="Q207" i="28"/>
  <c r="T207" i="28" s="1"/>
  <c r="Q51" i="28"/>
  <c r="J52" i="28"/>
  <c r="K52" i="28" s="1"/>
  <c r="J126" i="28"/>
  <c r="K126" i="28" s="1"/>
  <c r="Q125" i="28"/>
  <c r="J153" i="35"/>
  <c r="K153" i="35" s="1"/>
  <c r="J179" i="35"/>
  <c r="K179" i="35" s="1"/>
  <c r="AJ48" i="30"/>
  <c r="AC9" i="28"/>
  <c r="AC10" i="28" s="1"/>
  <c r="AC11" i="28" s="1"/>
  <c r="T75" i="28"/>
  <c r="V75" i="28" s="1"/>
  <c r="O76" i="28" s="1"/>
  <c r="P76" i="28" s="1"/>
  <c r="AB52" i="30"/>
  <c r="AH52" i="30" s="1"/>
  <c r="AB16" i="27"/>
  <c r="T26" i="35"/>
  <c r="V24" i="35"/>
  <c r="O25" i="35" s="1"/>
  <c r="P25" i="35" s="1"/>
  <c r="Q447" i="28"/>
  <c r="J448" i="28"/>
  <c r="K448" i="28" s="1"/>
  <c r="L448" i="35"/>
  <c r="M448" i="35" s="1"/>
  <c r="Q448" i="35" s="1"/>
  <c r="T448" i="35" s="1"/>
  <c r="N308" i="28"/>
  <c r="I308" i="28"/>
  <c r="Q331" i="28"/>
  <c r="T331" i="28" s="1"/>
  <c r="V331" i="28" s="1"/>
  <c r="AD70" i="30"/>
  <c r="T232" i="28"/>
  <c r="Q257" i="28"/>
  <c r="J258" i="28"/>
  <c r="K258" i="28" s="1"/>
  <c r="L308" i="35"/>
  <c r="M308" i="35" s="1"/>
  <c r="AI70" i="30"/>
  <c r="AC217" i="35"/>
  <c r="AC218" i="35" s="1"/>
  <c r="Q151" i="28"/>
  <c r="J152" i="28"/>
  <c r="K152" i="28" s="1"/>
  <c r="L52" i="35"/>
  <c r="M52" i="35" s="1"/>
  <c r="G258" i="28"/>
  <c r="I257" i="28"/>
  <c r="N257" i="28"/>
  <c r="AF83" i="30"/>
  <c r="AJ90" i="30"/>
  <c r="AC410" i="28"/>
  <c r="AC411" i="28" s="1"/>
  <c r="AC412" i="28" s="1"/>
  <c r="AJ96" i="30"/>
  <c r="AC483" i="28"/>
  <c r="AC484" i="28" s="1"/>
  <c r="AC485" i="28" s="1"/>
  <c r="G76" i="35"/>
  <c r="N75" i="35"/>
  <c r="I75" i="35"/>
  <c r="Q75" i="35"/>
  <c r="T75" i="35" s="1"/>
  <c r="V75" i="35" s="1"/>
  <c r="O76" i="35" s="1"/>
  <c r="P76" i="35" s="1"/>
  <c r="Q308" i="28"/>
  <c r="T308" i="28" s="1"/>
  <c r="Q231" i="35"/>
  <c r="T231" i="35" s="1"/>
  <c r="V231" i="35" s="1"/>
  <c r="AI76" i="30"/>
  <c r="AC268" i="35"/>
  <c r="AC269" i="35" s="1"/>
  <c r="Q257" i="35"/>
  <c r="T257" i="35" s="1"/>
  <c r="AJ94" i="30"/>
  <c r="AC459" i="28"/>
  <c r="AC460" i="28" s="1"/>
  <c r="AC461" i="28" s="1"/>
  <c r="T177" i="28"/>
  <c r="V177" i="28" s="1"/>
  <c r="O178" i="28" s="1"/>
  <c r="P178" i="28" s="1"/>
  <c r="AB62" i="30"/>
  <c r="AH62" i="30" s="1"/>
  <c r="AB26" i="27"/>
  <c r="J449" i="35"/>
  <c r="K449" i="35" s="1"/>
  <c r="L25" i="35"/>
  <c r="M25" i="35"/>
  <c r="AG14" i="27"/>
  <c r="L101" i="35"/>
  <c r="M101" i="35" s="1"/>
  <c r="Q497" i="35"/>
  <c r="T497" i="35" s="1"/>
  <c r="V497" i="35" s="1"/>
  <c r="AJ83" i="30"/>
  <c r="AC341" i="28"/>
  <c r="AC342" i="28" s="1"/>
  <c r="AC343" i="28" s="1"/>
  <c r="L178" i="28"/>
  <c r="M178" i="28" s="1"/>
  <c r="N231" i="35"/>
  <c r="I231" i="35"/>
  <c r="AF70" i="30"/>
  <c r="T100" i="28"/>
  <c r="V100" i="28" s="1"/>
  <c r="O101" i="28" s="1"/>
  <c r="P101" i="28" s="1"/>
  <c r="AB55" i="30"/>
  <c r="AH55" i="30" s="1"/>
  <c r="AB19" i="27"/>
  <c r="G126" i="35"/>
  <c r="N125" i="35"/>
  <c r="I125" i="35"/>
  <c r="T282" i="28"/>
  <c r="V282" i="28" s="1"/>
  <c r="O283" i="28" s="1"/>
  <c r="P283" i="28" s="1"/>
  <c r="AC76" i="30"/>
  <c r="AC40" i="27"/>
  <c r="AE40" i="27" s="1"/>
  <c r="Q521" i="28"/>
  <c r="J522" i="28"/>
  <c r="K522" i="28" s="1"/>
  <c r="AG36" i="27"/>
  <c r="AI96" i="30"/>
  <c r="AC483" i="35"/>
  <c r="AC484" i="35" s="1"/>
  <c r="L101" i="28"/>
  <c r="M101" i="28"/>
  <c r="L152" i="35"/>
  <c r="M152" i="35" s="1"/>
  <c r="L178" i="35"/>
  <c r="M178" i="35" s="1"/>
  <c r="L76" i="28"/>
  <c r="M76" i="28" s="1"/>
  <c r="T53" i="35"/>
  <c r="V51" i="35"/>
  <c r="O52" i="35" s="1"/>
  <c r="P52" i="35" s="1"/>
  <c r="L283" i="28"/>
  <c r="M283" i="28" s="1"/>
  <c r="T450" i="35" l="1"/>
  <c r="V448" i="35"/>
  <c r="O449" i="35" s="1"/>
  <c r="P449" i="35" s="1"/>
  <c r="AC485" i="35"/>
  <c r="N283" i="28"/>
  <c r="I283" i="28"/>
  <c r="N308" i="35"/>
  <c r="I308" i="35"/>
  <c r="G77" i="28"/>
  <c r="I76" i="28"/>
  <c r="N76" i="28"/>
  <c r="N52" i="35"/>
  <c r="I52" i="35"/>
  <c r="G153" i="35"/>
  <c r="N152" i="35"/>
  <c r="I152" i="35"/>
  <c r="Q152" i="35"/>
  <c r="T152" i="35" s="1"/>
  <c r="Q283" i="28"/>
  <c r="T283" i="28" s="1"/>
  <c r="V283" i="28"/>
  <c r="G179" i="28"/>
  <c r="I178" i="28"/>
  <c r="N178" i="28"/>
  <c r="G102" i="35"/>
  <c r="N101" i="35"/>
  <c r="I101" i="35"/>
  <c r="Q101" i="35"/>
  <c r="T101" i="35" s="1"/>
  <c r="Q178" i="28"/>
  <c r="J179" i="28"/>
  <c r="K179" i="28" s="1"/>
  <c r="L76" i="35"/>
  <c r="M76" i="35" s="1"/>
  <c r="Q76" i="35" s="1"/>
  <c r="T76" i="35" s="1"/>
  <c r="V25" i="35"/>
  <c r="Q25" i="35"/>
  <c r="T25" i="35" s="1"/>
  <c r="N283" i="35"/>
  <c r="I283" i="35"/>
  <c r="J523" i="35"/>
  <c r="K523" i="35" s="1"/>
  <c r="Q52" i="35"/>
  <c r="T52" i="35" s="1"/>
  <c r="V52" i="35"/>
  <c r="G179" i="35"/>
  <c r="N178" i="35"/>
  <c r="I178" i="35"/>
  <c r="G102" i="28"/>
  <c r="I101" i="28"/>
  <c r="N101" i="28"/>
  <c r="T521" i="28"/>
  <c r="V521" i="28" s="1"/>
  <c r="O522" i="28" s="1"/>
  <c r="P522" i="28" s="1"/>
  <c r="AB98" i="30"/>
  <c r="AB62" i="27"/>
  <c r="N25" i="35"/>
  <c r="I25" i="35"/>
  <c r="AI92" i="30"/>
  <c r="AC433" i="35"/>
  <c r="AC434" i="35" s="1"/>
  <c r="AC219" i="35"/>
  <c r="J77" i="35"/>
  <c r="K77" i="35" s="1"/>
  <c r="AF80" i="30"/>
  <c r="G449" i="35"/>
  <c r="N448" i="35"/>
  <c r="I448" i="35"/>
  <c r="T447" i="28"/>
  <c r="V447" i="28" s="1"/>
  <c r="O448" i="28" s="1"/>
  <c r="P448" i="28" s="1"/>
  <c r="AB92" i="30"/>
  <c r="AH92" i="30" s="1"/>
  <c r="AB56" i="27"/>
  <c r="AI48" i="30"/>
  <c r="AC9" i="35"/>
  <c r="AC10" i="35" s="1"/>
  <c r="Q178" i="35"/>
  <c r="T178" i="35" s="1"/>
  <c r="T51" i="28"/>
  <c r="V51" i="28" s="1"/>
  <c r="O52" i="28" s="1"/>
  <c r="P52" i="28" s="1"/>
  <c r="AC50" i="30"/>
  <c r="AC14" i="27"/>
  <c r="Q308" i="35"/>
  <c r="T308" i="35" s="1"/>
  <c r="V308" i="35" s="1"/>
  <c r="AC295" i="35" s="1"/>
  <c r="L258" i="35"/>
  <c r="M258" i="35" s="1"/>
  <c r="M522" i="28"/>
  <c r="L522" i="28"/>
  <c r="AG19" i="27"/>
  <c r="T259" i="35"/>
  <c r="V257" i="35"/>
  <c r="O258" i="35" s="1"/>
  <c r="P258" i="35" s="1"/>
  <c r="AD78" i="30"/>
  <c r="T309" i="28"/>
  <c r="AD64" i="30"/>
  <c r="T208" i="28"/>
  <c r="AI50" i="30"/>
  <c r="AC36" i="35"/>
  <c r="AC37" i="35" s="1"/>
  <c r="Q101" i="28"/>
  <c r="J102" i="28"/>
  <c r="K102" i="28" s="1"/>
  <c r="AG26" i="27"/>
  <c r="L258" i="28"/>
  <c r="M258" i="28" s="1"/>
  <c r="T257" i="28"/>
  <c r="V257" i="28" s="1"/>
  <c r="O258" i="28" s="1"/>
  <c r="P258" i="28" s="1"/>
  <c r="AC72" i="30"/>
  <c r="AC36" i="27"/>
  <c r="AE36" i="27" s="1"/>
  <c r="AD80" i="30"/>
  <c r="T332" i="28"/>
  <c r="AG16" i="27"/>
  <c r="T125" i="28"/>
  <c r="V125" i="28" s="1"/>
  <c r="O126" i="28" s="1"/>
  <c r="P126" i="28" s="1"/>
  <c r="AB58" i="30"/>
  <c r="AH58" i="30" s="1"/>
  <c r="AB22" i="27"/>
  <c r="AI78" i="30"/>
  <c r="AC293" i="35"/>
  <c r="AC294" i="35" s="1"/>
  <c r="L52" i="28"/>
  <c r="M52" i="28" s="1"/>
  <c r="Q76" i="28"/>
  <c r="J77" i="28"/>
  <c r="K77" i="28" s="1"/>
  <c r="L126" i="28"/>
  <c r="M126" i="28" s="1"/>
  <c r="L126" i="35"/>
  <c r="M126" i="35" s="1"/>
  <c r="AH40" i="27"/>
  <c r="AH14" i="27"/>
  <c r="V308" i="28"/>
  <c r="T151" i="28"/>
  <c r="V151" i="28" s="1"/>
  <c r="O152" i="28" s="1"/>
  <c r="P152" i="28" s="1"/>
  <c r="AB60" i="30"/>
  <c r="AH60" i="30" s="1"/>
  <c r="AB24" i="27"/>
  <c r="AJ70" i="30"/>
  <c r="AC217" i="28"/>
  <c r="AC218" i="28" s="1"/>
  <c r="AC219" i="28" s="1"/>
  <c r="V207" i="28"/>
  <c r="L152" i="28"/>
  <c r="M152" i="28"/>
  <c r="L448" i="28"/>
  <c r="M448" i="28" s="1"/>
  <c r="L522" i="35"/>
  <c r="M522" i="35"/>
  <c r="T78" i="35" l="1"/>
  <c r="V76" i="35"/>
  <c r="O77" i="35" s="1"/>
  <c r="P77" i="35" s="1"/>
  <c r="AC38" i="35"/>
  <c r="G127" i="28"/>
  <c r="I126" i="28"/>
  <c r="N126" i="28"/>
  <c r="N258" i="35"/>
  <c r="I258" i="35"/>
  <c r="I52" i="28"/>
  <c r="N52" i="28"/>
  <c r="N258" i="28"/>
  <c r="I258" i="28"/>
  <c r="G523" i="35"/>
  <c r="N522" i="35"/>
  <c r="I522" i="35"/>
  <c r="G127" i="35"/>
  <c r="N126" i="35"/>
  <c r="I126" i="35"/>
  <c r="Q126" i="35"/>
  <c r="T126" i="35" s="1"/>
  <c r="AJ64" i="30"/>
  <c r="AC190" i="28"/>
  <c r="AC191" i="28" s="1"/>
  <c r="L179" i="28"/>
  <c r="M179" i="28" s="1"/>
  <c r="AG24" i="27"/>
  <c r="T101" i="28"/>
  <c r="V101" i="28" s="1"/>
  <c r="O102" i="28" s="1"/>
  <c r="P102" i="28" s="1"/>
  <c r="AC55" i="30"/>
  <c r="AC19" i="27"/>
  <c r="AE19" i="27" s="1"/>
  <c r="AI72" i="30"/>
  <c r="AC242" i="35"/>
  <c r="AC243" i="35" s="1"/>
  <c r="AE14" i="27"/>
  <c r="AC11" i="35"/>
  <c r="Q448" i="28"/>
  <c r="J449" i="28"/>
  <c r="K449" i="28" s="1"/>
  <c r="AI52" i="30"/>
  <c r="AC61" i="35"/>
  <c r="AC62" i="35" s="1"/>
  <c r="Q522" i="28"/>
  <c r="J523" i="28"/>
  <c r="K523" i="28" s="1"/>
  <c r="G77" i="35"/>
  <c r="N76" i="35"/>
  <c r="I76" i="35"/>
  <c r="T178" i="28"/>
  <c r="V178" i="28" s="1"/>
  <c r="O179" i="28" s="1"/>
  <c r="P179" i="28" s="1"/>
  <c r="AC62" i="30"/>
  <c r="AC26" i="27"/>
  <c r="AE26" i="27" s="1"/>
  <c r="L102" i="35"/>
  <c r="M102" i="35" s="1"/>
  <c r="AF76" i="30"/>
  <c r="G153" i="28"/>
  <c r="N152" i="28"/>
  <c r="I152" i="28"/>
  <c r="Q258" i="35"/>
  <c r="T258" i="35" s="1"/>
  <c r="V258" i="35" s="1"/>
  <c r="AC244" i="35" s="1"/>
  <c r="G523" i="28"/>
  <c r="N522" i="28"/>
  <c r="I522" i="28"/>
  <c r="T180" i="35"/>
  <c r="V178" i="35"/>
  <c r="O179" i="35" s="1"/>
  <c r="P179" i="35" s="1"/>
  <c r="L449" i="35"/>
  <c r="M449" i="35" s="1"/>
  <c r="L102" i="28"/>
  <c r="M102" i="28" s="1"/>
  <c r="Q522" i="35"/>
  <c r="T522" i="35" s="1"/>
  <c r="AC192" i="28"/>
  <c r="AF64" i="30"/>
  <c r="AH36" i="27"/>
  <c r="Q126" i="28"/>
  <c r="J127" i="28"/>
  <c r="K127" i="28" s="1"/>
  <c r="AJ80" i="30"/>
  <c r="AC317" i="28"/>
  <c r="AC318" i="28" s="1"/>
  <c r="AC319" i="28" s="1"/>
  <c r="Q258" i="28"/>
  <c r="T258" i="28" s="1"/>
  <c r="AH26" i="27"/>
  <c r="AJ78" i="30"/>
  <c r="AC293" i="28"/>
  <c r="AC294" i="28" s="1"/>
  <c r="AC295" i="28" s="1"/>
  <c r="T103" i="35"/>
  <c r="V101" i="35"/>
  <c r="O102" i="35" s="1"/>
  <c r="P102" i="35" s="1"/>
  <c r="AD76" i="30"/>
  <c r="T284" i="28"/>
  <c r="L153" i="35"/>
  <c r="M153" i="35"/>
  <c r="AF78" i="30"/>
  <c r="AG22" i="27"/>
  <c r="AB11" i="27"/>
  <c r="AB10" i="27" s="1"/>
  <c r="AB11" i="30"/>
  <c r="AB10" i="30" s="1"/>
  <c r="AH98" i="30"/>
  <c r="AH11" i="30" s="1"/>
  <c r="AH10" i="30" s="1"/>
  <c r="G449" i="28"/>
  <c r="I448" i="28"/>
  <c r="N448" i="28"/>
  <c r="Q152" i="28"/>
  <c r="J153" i="28"/>
  <c r="K153" i="28" s="1"/>
  <c r="T76" i="28"/>
  <c r="V76" i="28" s="1"/>
  <c r="O77" i="28" s="1"/>
  <c r="P77" i="28" s="1"/>
  <c r="AC52" i="30"/>
  <c r="AC16" i="27"/>
  <c r="AE16" i="27" s="1"/>
  <c r="Q52" i="28"/>
  <c r="T52" i="28" s="1"/>
  <c r="V52" i="28" s="1"/>
  <c r="AG56" i="27"/>
  <c r="AG62" i="27"/>
  <c r="L179" i="35"/>
  <c r="M179" i="35" s="1"/>
  <c r="T154" i="35"/>
  <c r="V152" i="35"/>
  <c r="O153" i="35" s="1"/>
  <c r="P153" i="35" s="1"/>
  <c r="L77" i="28"/>
  <c r="M77" i="28"/>
  <c r="N179" i="35" l="1"/>
  <c r="I179" i="35"/>
  <c r="I102" i="35"/>
  <c r="N102" i="35"/>
  <c r="N179" i="28"/>
  <c r="I179" i="28"/>
  <c r="N102" i="28"/>
  <c r="I102" i="28"/>
  <c r="T152" i="28"/>
  <c r="V152" i="28" s="1"/>
  <c r="O153" i="28" s="1"/>
  <c r="P153" i="28" s="1"/>
  <c r="AC60" i="30"/>
  <c r="AC24" i="27"/>
  <c r="AE24" i="27" s="1"/>
  <c r="AG11" i="27"/>
  <c r="AG10" i="27" s="1"/>
  <c r="AI55" i="30"/>
  <c r="AC86" i="35"/>
  <c r="AC87" i="35" s="1"/>
  <c r="T126" i="28"/>
  <c r="V126" i="28" s="1"/>
  <c r="O127" i="28" s="1"/>
  <c r="P127" i="28" s="1"/>
  <c r="AC58" i="30"/>
  <c r="AC22" i="27"/>
  <c r="AE22" i="27" s="1"/>
  <c r="N449" i="35"/>
  <c r="I449" i="35"/>
  <c r="Q449" i="35"/>
  <c r="T449" i="35" s="1"/>
  <c r="V449" i="35" s="1"/>
  <c r="AC435" i="35" s="1"/>
  <c r="T522" i="28"/>
  <c r="V522" i="28" s="1"/>
  <c r="O523" i="28" s="1"/>
  <c r="P523" i="28" s="1"/>
  <c r="AC98" i="30"/>
  <c r="AC62" i="27"/>
  <c r="AE62" i="27" s="1"/>
  <c r="AC11" i="27"/>
  <c r="AC10" i="27" s="1"/>
  <c r="N77" i="28"/>
  <c r="I77" i="28"/>
  <c r="L449" i="28"/>
  <c r="M449" i="28" s="1"/>
  <c r="Q102" i="35"/>
  <c r="T102" i="35" s="1"/>
  <c r="V102" i="35" s="1"/>
  <c r="AC88" i="35" s="1"/>
  <c r="Q153" i="35"/>
  <c r="T153" i="35" s="1"/>
  <c r="V153" i="35" s="1"/>
  <c r="AC139" i="35" s="1"/>
  <c r="AH62" i="27"/>
  <c r="AF50" i="30"/>
  <c r="Q77" i="28"/>
  <c r="T77" i="28" s="1"/>
  <c r="AJ76" i="30"/>
  <c r="AC268" i="28"/>
  <c r="AC269" i="28" s="1"/>
  <c r="AC270" i="28" s="1"/>
  <c r="T524" i="35"/>
  <c r="V522" i="35"/>
  <c r="O523" i="35" s="1"/>
  <c r="P523" i="35" s="1"/>
  <c r="L77" i="35"/>
  <c r="M77" i="35" s="1"/>
  <c r="T448" i="28"/>
  <c r="V448" i="28" s="1"/>
  <c r="O449" i="28" s="1"/>
  <c r="P449" i="28" s="1"/>
  <c r="AC92" i="30"/>
  <c r="AC56" i="27"/>
  <c r="AE56" i="27" s="1"/>
  <c r="Q102" i="28"/>
  <c r="T102" i="28" s="1"/>
  <c r="V102" i="28"/>
  <c r="L523" i="35"/>
  <c r="M523" i="35" s="1"/>
  <c r="N153" i="35"/>
  <c r="I153" i="35"/>
  <c r="AD72" i="30"/>
  <c r="T259" i="28"/>
  <c r="AI62" i="30"/>
  <c r="AC163" i="35"/>
  <c r="AC164" i="35" s="1"/>
  <c r="L153" i="28"/>
  <c r="M153" i="28" s="1"/>
  <c r="T128" i="35"/>
  <c r="V126" i="35"/>
  <c r="O127" i="35" s="1"/>
  <c r="P127" i="35" s="1"/>
  <c r="AI60" i="30"/>
  <c r="AC137" i="35"/>
  <c r="AC138" i="35" s="1"/>
  <c r="AD50" i="30"/>
  <c r="T53" i="28"/>
  <c r="AH19" i="27"/>
  <c r="V258" i="28"/>
  <c r="Q179" i="35"/>
  <c r="T179" i="35" s="1"/>
  <c r="V179" i="35" s="1"/>
  <c r="AC165" i="35" s="1"/>
  <c r="L523" i="28"/>
  <c r="M523" i="28" s="1"/>
  <c r="Q179" i="28"/>
  <c r="T179" i="28" s="1"/>
  <c r="V179" i="28" s="1"/>
  <c r="AH16" i="27"/>
  <c r="L127" i="35"/>
  <c r="M127" i="35"/>
  <c r="L127" i="28"/>
  <c r="M127" i="28" s="1"/>
  <c r="AE11" i="27" l="1"/>
  <c r="AE10" i="27" s="1"/>
  <c r="N153" i="28"/>
  <c r="I153" i="28"/>
  <c r="N449" i="28"/>
  <c r="I449" i="28"/>
  <c r="I523" i="35"/>
  <c r="N523" i="35"/>
  <c r="N77" i="35"/>
  <c r="I77" i="35"/>
  <c r="Q77" i="35"/>
  <c r="T77" i="35" s="1"/>
  <c r="V77" i="35" s="1"/>
  <c r="AC63" i="35" s="1"/>
  <c r="N127" i="28"/>
  <c r="I127" i="28"/>
  <c r="AJ50" i="30"/>
  <c r="AC36" i="28"/>
  <c r="AC37" i="28" s="1"/>
  <c r="AC38" i="28" s="1"/>
  <c r="AI98" i="30"/>
  <c r="AC507" i="35"/>
  <c r="AC508" i="35" s="1"/>
  <c r="Q127" i="28"/>
  <c r="T127" i="28" s="1"/>
  <c r="AH22" i="27"/>
  <c r="AH56" i="27"/>
  <c r="Q449" i="28"/>
  <c r="T449" i="28" s="1"/>
  <c r="Q153" i="28"/>
  <c r="T153" i="28" s="1"/>
  <c r="V153" i="28" s="1"/>
  <c r="N127" i="35"/>
  <c r="I127" i="35"/>
  <c r="AD62" i="30"/>
  <c r="T180" i="28"/>
  <c r="AI58" i="30"/>
  <c r="AI11" i="30" s="1"/>
  <c r="AI10" i="30" s="1"/>
  <c r="AC111" i="35"/>
  <c r="AC112" i="35" s="1"/>
  <c r="AD55" i="30"/>
  <c r="T103" i="28"/>
  <c r="AC244" i="28"/>
  <c r="AF72" i="30"/>
  <c r="AJ72" i="30"/>
  <c r="AC242" i="28"/>
  <c r="AC243" i="28" s="1"/>
  <c r="AC11" i="30"/>
  <c r="AC10" i="30" s="1"/>
  <c r="AH24" i="27"/>
  <c r="AF62" i="30"/>
  <c r="Q127" i="35"/>
  <c r="T127" i="35" s="1"/>
  <c r="V127" i="35" s="1"/>
  <c r="AC113" i="35" s="1"/>
  <c r="AF55" i="30"/>
  <c r="AD52" i="30"/>
  <c r="T78" i="28"/>
  <c r="N523" i="28"/>
  <c r="I523" i="28"/>
  <c r="Q523" i="35"/>
  <c r="T523" i="35" s="1"/>
  <c r="V523" i="35"/>
  <c r="V77" i="28"/>
  <c r="Q523" i="28"/>
  <c r="T523" i="28" s="1"/>
  <c r="AH11" i="27" l="1"/>
  <c r="AH10" i="27" s="1"/>
  <c r="AM8" i="30"/>
  <c r="AL8" i="23"/>
  <c r="AF60" i="30"/>
  <c r="AD98" i="30"/>
  <c r="T524" i="28"/>
  <c r="AD58" i="30"/>
  <c r="T128" i="28"/>
  <c r="AJ55" i="30"/>
  <c r="AC86" i="28"/>
  <c r="AC87" i="28" s="1"/>
  <c r="AC88" i="28" s="1"/>
  <c r="AJ62" i="30"/>
  <c r="AC163" i="28"/>
  <c r="AC164" i="28" s="1"/>
  <c r="AC165" i="28" s="1"/>
  <c r="AC509" i="35"/>
  <c r="AD60" i="30"/>
  <c r="T154" i="28"/>
  <c r="AD92" i="30"/>
  <c r="T450" i="28"/>
  <c r="AF52" i="30"/>
  <c r="AC63" i="28"/>
  <c r="V523" i="28"/>
  <c r="AJ52" i="30"/>
  <c r="AC61" i="28"/>
  <c r="AC62" i="28" s="1"/>
  <c r="V449" i="28"/>
  <c r="V127" i="28"/>
  <c r="AF98" i="30" l="1"/>
  <c r="AJ58" i="30"/>
  <c r="AC111" i="28"/>
  <c r="AC112" i="28" s="1"/>
  <c r="AC113" i="28" s="1"/>
  <c r="AJ60" i="30"/>
  <c r="AC137" i="28"/>
  <c r="AC138" i="28" s="1"/>
  <c r="AC139" i="28" s="1"/>
  <c r="AJ98" i="30"/>
  <c r="AC507" i="28"/>
  <c r="AC508" i="28" s="1"/>
  <c r="AC509" i="28" s="1"/>
  <c r="AF58" i="30"/>
  <c r="AC435" i="28"/>
  <c r="AF92" i="30"/>
  <c r="AJ92" i="30"/>
  <c r="AC433" i="28"/>
  <c r="AC434" i="28" s="1"/>
  <c r="AD11" i="30"/>
  <c r="AD10" i="30" s="1"/>
  <c r="AJ11" i="30" l="1"/>
  <c r="AJ10" i="30" s="1"/>
  <c r="AF11" i="30"/>
  <c r="AF10" i="30" s="1"/>
</calcChain>
</file>

<file path=xl/sharedStrings.xml><?xml version="1.0" encoding="utf-8"?>
<sst xmlns="http://schemas.openxmlformats.org/spreadsheetml/2006/main" count="61872" uniqueCount="3721">
  <si>
    <t>No Urut</t>
  </si>
  <si>
    <t>Jenis Aset</t>
  </si>
  <si>
    <t>Jenis Barang/ Nama Barang</t>
  </si>
  <si>
    <t>Kode Barang</t>
  </si>
  <si>
    <t>Nomor Register</t>
  </si>
  <si>
    <t>Status Tanah</t>
  </si>
  <si>
    <t>Merk/Type</t>
  </si>
  <si>
    <t>Ukuran/CC</t>
  </si>
  <si>
    <t>Bahan</t>
  </si>
  <si>
    <t>Nomor</t>
  </si>
  <si>
    <t>Asal usul cara perolehan</t>
  </si>
  <si>
    <t>Hak</t>
  </si>
  <si>
    <t>Sertifikat</t>
  </si>
  <si>
    <t>Penggunaan</t>
  </si>
  <si>
    <t>Asal Usul</t>
  </si>
  <si>
    <t>Pabrik</t>
  </si>
  <si>
    <t>Rangka</t>
  </si>
  <si>
    <t>Mesin</t>
  </si>
  <si>
    <t>Polisi</t>
  </si>
  <si>
    <t>BPKB</t>
  </si>
  <si>
    <t>Tanggal</t>
  </si>
  <si>
    <t>ASET TETAP</t>
  </si>
  <si>
    <t>1.1</t>
  </si>
  <si>
    <t xml:space="preserve">Tanah </t>
  </si>
  <si>
    <t>1.1.1</t>
  </si>
  <si>
    <t>1.2</t>
  </si>
  <si>
    <t xml:space="preserve">Peralatan dan Mesin </t>
  </si>
  <si>
    <t>1.2.1</t>
  </si>
  <si>
    <t xml:space="preserve">Alat-Alat Berat </t>
  </si>
  <si>
    <t>1.2.2</t>
  </si>
  <si>
    <t xml:space="preserve">Alat-Alat Angkutan </t>
  </si>
  <si>
    <t>1.2.3</t>
  </si>
  <si>
    <t xml:space="preserve">Alat-Alat Bengkel </t>
  </si>
  <si>
    <t>1.2.4</t>
  </si>
  <si>
    <t xml:space="preserve">Alat-Alat Pertanian dan Peternakan </t>
  </si>
  <si>
    <t>1.2.5</t>
  </si>
  <si>
    <t xml:space="preserve">Alat-Alat Kantor dan Rumah Tangga </t>
  </si>
  <si>
    <t>1.2.6</t>
  </si>
  <si>
    <t xml:space="preserve">Alat-Alat Studio dan Komunikasi </t>
  </si>
  <si>
    <t>1.2.7</t>
  </si>
  <si>
    <t xml:space="preserve">Alat-Alat Ukur </t>
  </si>
  <si>
    <t>1.2.8</t>
  </si>
  <si>
    <t xml:space="preserve">Alat-Alat Kedokteran </t>
  </si>
  <si>
    <t>1.2.9</t>
  </si>
  <si>
    <t>Alat-Alat Laboratorium</t>
  </si>
  <si>
    <t>1.2.10</t>
  </si>
  <si>
    <t xml:space="preserve">Alat-Alat Keamanan </t>
  </si>
  <si>
    <t>1.3</t>
  </si>
  <si>
    <t xml:space="preserve">Gedung dan Bangunan </t>
  </si>
  <si>
    <t>1.3.1</t>
  </si>
  <si>
    <t>Bangunan Gedung</t>
  </si>
  <si>
    <t>1.3.2</t>
  </si>
  <si>
    <t xml:space="preserve">Bangunan Monumen </t>
  </si>
  <si>
    <t>1.4</t>
  </si>
  <si>
    <t xml:space="preserve">Jalan, Irigasi dan Jaringan </t>
  </si>
  <si>
    <t>1.4.1</t>
  </si>
  <si>
    <t xml:space="preserve">Jalan dan Jembatan </t>
  </si>
  <si>
    <t>1.4.2</t>
  </si>
  <si>
    <t>Bangunan Air (Irigasi)</t>
  </si>
  <si>
    <t>1.4.3</t>
  </si>
  <si>
    <t>Instalasi</t>
  </si>
  <si>
    <t>1.4.4</t>
  </si>
  <si>
    <t xml:space="preserve">Jaringan </t>
  </si>
  <si>
    <t>1.5</t>
  </si>
  <si>
    <t>Aset Tetap Lainnya</t>
  </si>
  <si>
    <t>1.5.1</t>
  </si>
  <si>
    <t>Buku dan Perpustakaan</t>
  </si>
  <si>
    <t>1.5.2</t>
  </si>
  <si>
    <t>Barang Bercorak Kesenian/Kebudayaan</t>
  </si>
  <si>
    <t>1.5.3</t>
  </si>
  <si>
    <t xml:space="preserve">Hewan/ Ternak dan Tumbuhan </t>
  </si>
  <si>
    <t>1.6</t>
  </si>
  <si>
    <t>Konstruksi Dalam Pengerjaan</t>
  </si>
  <si>
    <t>1.6.1</t>
  </si>
  <si>
    <t>Konstruksi Bangunan</t>
  </si>
  <si>
    <t>Luas Lantai (M2)</t>
  </si>
  <si>
    <t>Bertingkat Tidak</t>
  </si>
  <si>
    <t>Beton/Tidak</t>
  </si>
  <si>
    <t>Dokumen Gedung</t>
  </si>
  <si>
    <t>Nomor Kode Tanah</t>
  </si>
  <si>
    <t>Buku Perpustakaan</t>
  </si>
  <si>
    <t>Barang bercorak Kesesian/Kebudayaan</t>
  </si>
  <si>
    <t>Hewan/Ternak dan Tumbuhan</t>
  </si>
  <si>
    <t>Judul/Pencipta</t>
  </si>
  <si>
    <t>Spesifikasi</t>
  </si>
  <si>
    <t>Asal Daerah</t>
  </si>
  <si>
    <t>Pencipta</t>
  </si>
  <si>
    <t>Jenis</t>
  </si>
  <si>
    <t>Ukuran</t>
  </si>
  <si>
    <t>Bangunan (P, SP, D)</t>
  </si>
  <si>
    <t>Panjang (M2)</t>
  </si>
  <si>
    <t>Lebar (M)</t>
  </si>
  <si>
    <t>Luas (M2)</t>
  </si>
  <si>
    <t>Tahun Pengadaan</t>
  </si>
  <si>
    <t>Tahun Pembelian</t>
  </si>
  <si>
    <t>Letak/Lokasi Alamat</t>
  </si>
  <si>
    <t>Unit Pembantu</t>
  </si>
  <si>
    <t>Bidang</t>
  </si>
  <si>
    <t>Lokasi</t>
  </si>
  <si>
    <t>Alamat</t>
  </si>
  <si>
    <t>Jumlah</t>
  </si>
  <si>
    <t>Barang/unit</t>
  </si>
  <si>
    <t>Satuan</t>
  </si>
  <si>
    <t>Harga</t>
  </si>
  <si>
    <t>Harga Satuan</t>
  </si>
  <si>
    <t>Harga Perolehan</t>
  </si>
  <si>
    <t>Ket</t>
  </si>
  <si>
    <t>Keterangan</t>
  </si>
  <si>
    <t>Kondisi Bangunan  (B, KB,RB)</t>
  </si>
  <si>
    <t>Kondisi Bangunan/Barang  (B,KB,RB,H)</t>
  </si>
  <si>
    <t>Isi KIB A</t>
  </si>
  <si>
    <t>Isi KIB B</t>
  </si>
  <si>
    <t>Isi KIB C</t>
  </si>
  <si>
    <t>Isi KIB D</t>
  </si>
  <si>
    <t>Isi KIB E</t>
  </si>
  <si>
    <t>Isi KIB F</t>
  </si>
  <si>
    <t>Tgl, Bln, Thn Mulai</t>
  </si>
  <si>
    <t>A</t>
  </si>
  <si>
    <t>No</t>
  </si>
  <si>
    <t>Luas</t>
  </si>
  <si>
    <t>Letak/Alamat</t>
  </si>
  <si>
    <t>Harga(Ribuan Rp)</t>
  </si>
  <si>
    <t>Register</t>
  </si>
  <si>
    <t>B</t>
  </si>
  <si>
    <t>Harga (Rp)</t>
  </si>
  <si>
    <t>C</t>
  </si>
  <si>
    <t>Kondisi Bangunan (B, KB,RB)</t>
  </si>
  <si>
    <t>Asal usul</t>
  </si>
  <si>
    <t>D</t>
  </si>
  <si>
    <t>Konstruksi</t>
  </si>
  <si>
    <t>Letak/Lokasi</t>
  </si>
  <si>
    <t>Dokumen</t>
  </si>
  <si>
    <t>E</t>
  </si>
  <si>
    <t>Tahun Cetak/Pembelian</t>
  </si>
  <si>
    <t>F</t>
  </si>
  <si>
    <t>Asal usul pembiayaan</t>
  </si>
  <si>
    <t>Nilai Kontrak (Ribuan Rp)</t>
  </si>
  <si>
    <t>Bertingkat/Tidak</t>
  </si>
  <si>
    <t>Keterangan Mutasi</t>
  </si>
  <si>
    <t>Letak</t>
  </si>
  <si>
    <t>Dokumen Mutasi</t>
  </si>
  <si>
    <t>Tgl</t>
  </si>
  <si>
    <t>PENGURUS BARANG</t>
  </si>
  <si>
    <t>MENGETAHUI</t>
  </si>
  <si>
    <t>KABUPATEN KUANTAN SINGINGI</t>
  </si>
  <si>
    <t>-</t>
  </si>
  <si>
    <t>MINIBUS</t>
  </si>
  <si>
    <t>MOBIL AMBULANCE</t>
  </si>
  <si>
    <t>MOBIL JENAZAH</t>
  </si>
  <si>
    <t>SEPEDA MOTOR</t>
  </si>
  <si>
    <t>02.03.01.01.04.0001</t>
  </si>
  <si>
    <t>02.03.01.04.01.0001</t>
  </si>
  <si>
    <t>02.03.01.04.02.0001</t>
  </si>
  <si>
    <t>02.03.01.05.01.0001</t>
  </si>
  <si>
    <t>ISUZU /PANTER</t>
  </si>
  <si>
    <t>MITSUBISHI /L 300</t>
  </si>
  <si>
    <t>TOYOTA  /KIJANG</t>
  </si>
  <si>
    <t>HONDA /SUPRA X</t>
  </si>
  <si>
    <t>HONDA /SUPRA FIT</t>
  </si>
  <si>
    <t>2500</t>
  </si>
  <si>
    <t>2477</t>
  </si>
  <si>
    <t>1781</t>
  </si>
  <si>
    <t>2499</t>
  </si>
  <si>
    <t>100</t>
  </si>
  <si>
    <t>2004</t>
  </si>
  <si>
    <t>2001</t>
  </si>
  <si>
    <t>2002</t>
  </si>
  <si>
    <t>2005</t>
  </si>
  <si>
    <t>F4K-258502</t>
  </si>
  <si>
    <t>E258502</t>
  </si>
  <si>
    <t>BM 77 K</t>
  </si>
  <si>
    <t>R/878100/1/05/U</t>
  </si>
  <si>
    <t>MHML300DB4R234479</t>
  </si>
  <si>
    <t>4D56C-460690</t>
  </si>
  <si>
    <t>BM 7002 K</t>
  </si>
  <si>
    <t>R/805350/VIII/2004.DITLANTAS</t>
  </si>
  <si>
    <t>MHF11KF801067234</t>
  </si>
  <si>
    <t>7K-0440682</t>
  </si>
  <si>
    <t>BM 1004 K</t>
  </si>
  <si>
    <t>R/425526/X/2001DITLANTAS</t>
  </si>
  <si>
    <t>MHF11KF80Y0064063</t>
  </si>
  <si>
    <t>7K-0391913</t>
  </si>
  <si>
    <t>BM 50 K</t>
  </si>
  <si>
    <t>R/478736/VI/02/LL</t>
  </si>
  <si>
    <t>MHCTBR54B5K127299</t>
  </si>
  <si>
    <t>E 127299</t>
  </si>
  <si>
    <t>BM 8035 K</t>
  </si>
  <si>
    <t>R/234112/II/2006.DITLANTAS</t>
  </si>
  <si>
    <t>MH1KEVA125K168226</t>
  </si>
  <si>
    <t>KEVA E 1267170</t>
  </si>
  <si>
    <t>BM 2528 K</t>
  </si>
  <si>
    <t>R/329491/IX/2006/U/KS</t>
  </si>
  <si>
    <t>MH1KEVA275K170577</t>
  </si>
  <si>
    <t>KEVA E 2168977</t>
  </si>
  <si>
    <t>BM 2529 K</t>
  </si>
  <si>
    <t>R/329492/IX/2006/U/KS</t>
  </si>
  <si>
    <t>MH1KEVA255K168634</t>
  </si>
  <si>
    <t>KEVA E 2168031</t>
  </si>
  <si>
    <t>BM 2530 K</t>
  </si>
  <si>
    <t>R/329493/IX/2006/U/KS</t>
  </si>
  <si>
    <t>MH1HB21164K308021</t>
  </si>
  <si>
    <t>HB21E-1303980</t>
  </si>
  <si>
    <t>BM 2446 K</t>
  </si>
  <si>
    <t>0</t>
  </si>
  <si>
    <t>APBD</t>
  </si>
  <si>
    <t>APBN</t>
  </si>
  <si>
    <t>-Ambulance gawat darurat</t>
  </si>
  <si>
    <t>GENSET</t>
  </si>
  <si>
    <t>VAKUM</t>
  </si>
  <si>
    <t>02.04.01.03.05.0001</t>
  </si>
  <si>
    <t>02.04.01.07.38.0001</t>
  </si>
  <si>
    <t>TELEPHONE</t>
  </si>
  <si>
    <t>I PHONE</t>
  </si>
  <si>
    <t>Mesin fax</t>
  </si>
  <si>
    <t>02.07.02.01.11.0001</t>
  </si>
  <si>
    <t>02.07.02.01.10.0001</t>
  </si>
  <si>
    <t>WORDPHONE /KX T 9555 LMID</t>
  </si>
  <si>
    <t>AIPHONE /TD 12 Z</t>
  </si>
  <si>
    <t>WORDPHONE /KX - T9555</t>
  </si>
  <si>
    <t>Panasonic</t>
  </si>
  <si>
    <t>PLASTIK</t>
  </si>
  <si>
    <t>EBONIT</t>
  </si>
  <si>
    <t>BESI PLAT</t>
  </si>
  <si>
    <t>STAINLESS</t>
  </si>
  <si>
    <t>BESI + KACA</t>
  </si>
  <si>
    <t>BESI</t>
  </si>
  <si>
    <t>BESI + EBONIT</t>
  </si>
  <si>
    <t>EBONIT + PLASTIK</t>
  </si>
  <si>
    <t>STAINLESS + KACA</t>
  </si>
  <si>
    <t>ALUMINIUM + KACA</t>
  </si>
  <si>
    <t>BESI + BUSA</t>
  </si>
  <si>
    <t>PLASTIK + BESI</t>
  </si>
  <si>
    <t>FLAT</t>
  </si>
  <si>
    <t>KAYU</t>
  </si>
  <si>
    <t>EBONIT PLAT</t>
  </si>
  <si>
    <t>STENLISS</t>
  </si>
  <si>
    <t>EBONIT + KACA</t>
  </si>
  <si>
    <t>STANLESS</t>
  </si>
  <si>
    <t>FIBER</t>
  </si>
  <si>
    <t>STENLESS</t>
  </si>
  <si>
    <t>2003</t>
  </si>
  <si>
    <t>1999</t>
  </si>
  <si>
    <t>COMPRESOR</t>
  </si>
  <si>
    <t>STANDART WASKOM</t>
  </si>
  <si>
    <t>DENTAL UNIT</t>
  </si>
  <si>
    <t>ALAT STERIL</t>
  </si>
  <si>
    <t>PISPOT</t>
  </si>
  <si>
    <t>STETOSCOPE</t>
  </si>
  <si>
    <t>TENSIMETER</t>
  </si>
  <si>
    <t>WASKOM</t>
  </si>
  <si>
    <t>TANG GIGI</t>
  </si>
  <si>
    <t>SENDOK CETAK</t>
  </si>
  <si>
    <t>TEMPAT CUCI TANGAN</t>
  </si>
  <si>
    <t>ALAT FACUM</t>
  </si>
  <si>
    <t>STANDAR  INFUS</t>
  </si>
  <si>
    <t>TABUNG OKSIGEN</t>
  </si>
  <si>
    <t>SUCTION UNIT</t>
  </si>
  <si>
    <t>TROLLY OBAT</t>
  </si>
  <si>
    <t>TIMBANGAN</t>
  </si>
  <si>
    <t>INFANT WARMER</t>
  </si>
  <si>
    <t>INFANT INCUBATOR</t>
  </si>
  <si>
    <t>PHOTO CARDIOGRAFY</t>
  </si>
  <si>
    <t>BOX BAYI</t>
  </si>
  <si>
    <t>MEDION INSTRUMENT</t>
  </si>
  <si>
    <t>AMBU BABY</t>
  </si>
  <si>
    <t>RADIOGRHAFY SYSTEM</t>
  </si>
  <si>
    <t>DENTAL PANORAMIC</t>
  </si>
  <si>
    <t>BED PASIEN</t>
  </si>
  <si>
    <t>STERILISASI</t>
  </si>
  <si>
    <t>WASKOM PENCUCI</t>
  </si>
  <si>
    <t>TIMBANGAN  BADAN</t>
  </si>
  <si>
    <t>TIANG INFUS</t>
  </si>
  <si>
    <t>SACSION</t>
  </si>
  <si>
    <t>EXPLORISASI SET</t>
  </si>
  <si>
    <t>CORTERAGE SET</t>
  </si>
  <si>
    <t>SPECULUM</t>
  </si>
  <si>
    <t>USG</t>
  </si>
  <si>
    <t>VACUM</t>
  </si>
  <si>
    <t>LAMPU SOROT</t>
  </si>
  <si>
    <t>TIMBANGAN BAYI</t>
  </si>
  <si>
    <t>DOPPLER</t>
  </si>
  <si>
    <t>STESTOSCOPE</t>
  </si>
  <si>
    <t>STETOSCOP</t>
  </si>
  <si>
    <t>TENSI METER</t>
  </si>
  <si>
    <t>TEMPAT TIDUR PASIEN</t>
  </si>
  <si>
    <t>TEMPAT TIDUR</t>
  </si>
  <si>
    <t>TROLLY MEDIS</t>
  </si>
  <si>
    <t>ALAT MANDI PASIEN</t>
  </si>
  <si>
    <t>KASUR ANAK</t>
  </si>
  <si>
    <t>KERETA DORONG</t>
  </si>
  <si>
    <t>TROLLY</t>
  </si>
  <si>
    <t>GENEKOLOGI BED</t>
  </si>
  <si>
    <t>AUTOCLAVE</t>
  </si>
  <si>
    <t>BRAND CARD</t>
  </si>
  <si>
    <t>SUCTION</t>
  </si>
  <si>
    <t>MEJA OPERASI</t>
  </si>
  <si>
    <t>TABUNGN OKSIGEN</t>
  </si>
  <si>
    <t>MEJA INSTRUMENT</t>
  </si>
  <si>
    <t>OXYPAL PLUS</t>
  </si>
  <si>
    <t>LARYNGOSKOP</t>
  </si>
  <si>
    <t>VENTILATOR</t>
  </si>
  <si>
    <t>LAPOROS COPY</t>
  </si>
  <si>
    <t>LAMPU OPERASI</t>
  </si>
  <si>
    <t>MEJA PERIKSA</t>
  </si>
  <si>
    <t>MEJA ALAT/TROLY</t>
  </si>
  <si>
    <t>ALAT PENYEDOT</t>
  </si>
  <si>
    <t>AUTO GLOP/STERIL ALAT</t>
  </si>
  <si>
    <t>TANGGA PERIKSA</t>
  </si>
  <si>
    <t>KURSI RODA</t>
  </si>
  <si>
    <t>LEMARI PAKAIAN</t>
  </si>
  <si>
    <t>MEJA PASIEN</t>
  </si>
  <si>
    <t>PERALATAN EKG</t>
  </si>
  <si>
    <t>DEFIBRILATOR</t>
  </si>
  <si>
    <t>NEBULIZER</t>
  </si>
  <si>
    <t>AUTO CLAVE</t>
  </si>
  <si>
    <t>AMBUBAG SET</t>
  </si>
  <si>
    <t>NECK COLLAR</t>
  </si>
  <si>
    <t>OPERATING TABLE</t>
  </si>
  <si>
    <t>ORTHOPAEDIT EMERGENCY SET</t>
  </si>
  <si>
    <t>INTRUMENT SET</t>
  </si>
  <si>
    <t>PERTUS SET</t>
  </si>
  <si>
    <t>PASIEN BED</t>
  </si>
  <si>
    <t>PALTENT MONITOR</t>
  </si>
  <si>
    <t>PEDIATRICEMERGENCY SET</t>
  </si>
  <si>
    <t>RECTAL AND HAEMMAR SET</t>
  </si>
  <si>
    <t>TEPIRATOR</t>
  </si>
  <si>
    <t>RESPIRATOR</t>
  </si>
  <si>
    <t>RESUCRATION ADULT</t>
  </si>
  <si>
    <t>RESUCTATION ADULT</t>
  </si>
  <si>
    <t>RECUCTATION BABY</t>
  </si>
  <si>
    <t>INFANT RECUCTICATOR</t>
  </si>
  <si>
    <t>STARCHER SCOOP</t>
  </si>
  <si>
    <t>CAESAREAN SECTION SET</t>
  </si>
  <si>
    <t>GYGMOMANOMETER EXAM TABLE</t>
  </si>
  <si>
    <t>EMERG TRACHTOMY INS</t>
  </si>
  <si>
    <t>STERILLIZER</t>
  </si>
  <si>
    <t>SUTURE MOCHEL SET</t>
  </si>
  <si>
    <t>SUCTION PUMP</t>
  </si>
  <si>
    <t>SYRINGNE PUMP</t>
  </si>
  <si>
    <t>ALAT SINAR BATU GINJAL</t>
  </si>
  <si>
    <t>GINECOLOGIE BAD</t>
  </si>
  <si>
    <t>EYSTERECTOMY SET</t>
  </si>
  <si>
    <t>GASTRO INSTESTINAL SET</t>
  </si>
  <si>
    <t>TRANCEOTOMI SET IN CASE</t>
  </si>
  <si>
    <t>TRACTHEOTOMY SET</t>
  </si>
  <si>
    <t>TROLLY INSTRUMENT</t>
  </si>
  <si>
    <t>CRYO SURGERY</t>
  </si>
  <si>
    <t>VACCINATION NEEDLE SET</t>
  </si>
  <si>
    <t>VAGINAL STRESATION</t>
  </si>
  <si>
    <t>VAGINAL TIP</t>
  </si>
  <si>
    <t>VENASEKRTIE SET</t>
  </si>
  <si>
    <t>WEIGHING SCALE</t>
  </si>
  <si>
    <t>WHELL CHAIR</t>
  </si>
  <si>
    <t>ANATOMISCHE PINSET</t>
  </si>
  <si>
    <t>BABY INCUBATOR</t>
  </si>
  <si>
    <t>AMPUTASI SET</t>
  </si>
  <si>
    <t>AUTO SPRIROMETER</t>
  </si>
  <si>
    <t>BABY WEIGHING SCALE</t>
  </si>
  <si>
    <t>BABY MANIKIN</t>
  </si>
  <si>
    <t>BANDAGE INTSRUMENT SET</t>
  </si>
  <si>
    <t>BASIC SET ANAK</t>
  </si>
  <si>
    <t>INSTRUMENT CABINET</t>
  </si>
  <si>
    <t>BOUGI SET</t>
  </si>
  <si>
    <t>CARDIOTOGRAHY</t>
  </si>
  <si>
    <t>CATHEAR</t>
  </si>
  <si>
    <t>CHILD BLS MANIKIN</t>
  </si>
  <si>
    <t>CIRCUMCISION SET</t>
  </si>
  <si>
    <t>CURARETAGE ABONTUS</t>
  </si>
  <si>
    <t>CURRETAGE DIAGNOSTIC</t>
  </si>
  <si>
    <t>DELIVERI BED</t>
  </si>
  <si>
    <t>DIAGNOSTIK SET</t>
  </si>
  <si>
    <t>DILATATION CURAGGE</t>
  </si>
  <si>
    <t>DOUBLE BOWL SLAND STAINLESS</t>
  </si>
  <si>
    <t>EKG ( 3 CHAND )</t>
  </si>
  <si>
    <t>ELEKTRO SURGERY</t>
  </si>
  <si>
    <t>ELEKTRIC CAUTER SURGERY</t>
  </si>
  <si>
    <t>LAMP EMERGENCY</t>
  </si>
  <si>
    <t>EMERGENCY MOBILE</t>
  </si>
  <si>
    <t>EMERGENCY STECHER</t>
  </si>
  <si>
    <t>EMERGENCY TROLLEY</t>
  </si>
  <si>
    <t>EVI CERATEI SET</t>
  </si>
  <si>
    <t>EXAMINATIONLAMP</t>
  </si>
  <si>
    <t>EXAMINATION TABLE</t>
  </si>
  <si>
    <t>FILM VIEWER BOX I</t>
  </si>
  <si>
    <t>FILM VIEWER BOX 2</t>
  </si>
  <si>
    <t>FORCEP EXTRATION SET</t>
  </si>
  <si>
    <t>FULL BADY MANAKIN</t>
  </si>
  <si>
    <t>GALL BLADDER &amp; BILEDUCH</t>
  </si>
  <si>
    <t>GENERAL LAPAROTARY</t>
  </si>
  <si>
    <t>HECTING SET</t>
  </si>
  <si>
    <t>TIMBANGAN BADAN</t>
  </si>
  <si>
    <t>HERNIOTOMY &amp; APPENECTORY</t>
  </si>
  <si>
    <t>HYDROTUBATION SET</t>
  </si>
  <si>
    <t>HYLERRECTORY SET</t>
  </si>
  <si>
    <t>INCISION &amp; DRAINAGE SET</t>
  </si>
  <si>
    <t>INCISION SET II</t>
  </si>
  <si>
    <t>INFANT RECTAL SYRINGE</t>
  </si>
  <si>
    <t>INFUSION PUMP</t>
  </si>
  <si>
    <t>INFUSING STAND</t>
  </si>
  <si>
    <t>INTRUMENT STAND</t>
  </si>
  <si>
    <t>INTRUMENT TABLE</t>
  </si>
  <si>
    <t>INTRUMENT TROLEYY</t>
  </si>
  <si>
    <t>BRAKAR</t>
  </si>
  <si>
    <t>BED SIDE MONITOR</t>
  </si>
  <si>
    <t>INTUBATION TARINING</t>
  </si>
  <si>
    <t>LAPAROSCOPY SET</t>
  </si>
  <si>
    <t>LAPARATOMY SET</t>
  </si>
  <si>
    <t>LARYNGOSCOPY ADULF</t>
  </si>
  <si>
    <t>LARINGOSCOPY PEDIATRIC</t>
  </si>
  <si>
    <t>LARYNGOSCOPE</t>
  </si>
  <si>
    <t>MAJOR BASIC SET</t>
  </si>
  <si>
    <t>MAYOR SURGERY SET</t>
  </si>
  <si>
    <t>MAYOR TABLE</t>
  </si>
  <si>
    <t>MEJA GINECOLOGY</t>
  </si>
  <si>
    <t>MEJA MOTRUMENT</t>
  </si>
  <si>
    <t>MINOR SET INSTRUMEN</t>
  </si>
  <si>
    <t>KRETELER VAGINAL SPECULUM</t>
  </si>
  <si>
    <t>MOBILE EXAMINATION LIGHT</t>
  </si>
  <si>
    <t>- Operating Theatre Pendant for  Surgeon</t>
  </si>
  <si>
    <t>- Operating Theatre Pendant for Anesthesi</t>
  </si>
  <si>
    <t>- Anaeesthesia Machine 2 Gas 2 Vaporizer</t>
  </si>
  <si>
    <t>- Operating Table</t>
  </si>
  <si>
    <t>-  Container kamar bedah</t>
  </si>
  <si>
    <t>- Oxygen &amp; Air Concertratos</t>
  </si>
  <si>
    <t>- Bed Patient ICU</t>
  </si>
  <si>
    <t>- Patient Monitor</t>
  </si>
  <si>
    <t>- Syringe Pump</t>
  </si>
  <si>
    <t>- Infusion Pump</t>
  </si>
  <si>
    <t>- Bed Side Cabinet</t>
  </si>
  <si>
    <t>-  over bed  table</t>
  </si>
  <si>
    <t>- Minor Surgery Set</t>
  </si>
  <si>
    <t>- Tracheotomy Set</t>
  </si>
  <si>
    <t>- Resuscitasi Table</t>
  </si>
  <si>
    <t xml:space="preserve">- Decubitus Mattress </t>
  </si>
  <si>
    <t>- Infussion Stand</t>
  </si>
  <si>
    <t>- Regulator / Mobile Suction kit</t>
  </si>
  <si>
    <t>- Ventilator ICU</t>
  </si>
  <si>
    <t>- Neonate Ventialtor With High Frequensy Oscillator</t>
  </si>
  <si>
    <t>- Resusitasi Set</t>
  </si>
  <si>
    <t xml:space="preserve">- Nebulizer </t>
  </si>
  <si>
    <t>- Devibrilator</t>
  </si>
  <si>
    <t xml:space="preserve">- Dressing Set </t>
  </si>
  <si>
    <t>- Vena Sectio Set</t>
  </si>
  <si>
    <t>- Intubasi + Emergency Kit</t>
  </si>
  <si>
    <t>- Oxygen + Air Concertrator</t>
  </si>
  <si>
    <t>- Examinitation Table + Foot Step</t>
  </si>
  <si>
    <t>- Mobile Examination Lamp</t>
  </si>
  <si>
    <t>- Sphygmomanometer</t>
  </si>
  <si>
    <t>- Stethoscope</t>
  </si>
  <si>
    <t>- Double Bowl</t>
  </si>
  <si>
    <t>- Trolley Instrument</t>
  </si>
  <si>
    <t>- Reflex Hammer</t>
  </si>
  <si>
    <t>- Weighting Scale + Height Meter</t>
  </si>
  <si>
    <t>- Thermometer</t>
  </si>
  <si>
    <t>-Kidney Bowls</t>
  </si>
  <si>
    <t>-Diagnostic Set</t>
  </si>
  <si>
    <t>-Pen Light</t>
  </si>
  <si>
    <t>- X-Ray Film Viewer, double</t>
  </si>
  <si>
    <t>-Esamination Table + Foot Step</t>
  </si>
  <si>
    <t>- Mobile Examination Lemp</t>
  </si>
  <si>
    <t>-Sphygmomanometer</t>
  </si>
  <si>
    <t>;-Stethoscope</t>
  </si>
  <si>
    <t>-Kitney Bowls</t>
  </si>
  <si>
    <t>-Termometer</t>
  </si>
  <si>
    <t>-X-Ray Film Viewer, double</t>
  </si>
  <si>
    <t>-Dental Unit With Camera Intra Oral. Focus X-Ray, CPU</t>
  </si>
  <si>
    <t>-Cassett Sterilizer</t>
  </si>
  <si>
    <t>-Examination Table + Footstep</t>
  </si>
  <si>
    <t>-Mobile Examination Lemp</t>
  </si>
  <si>
    <t>-ECG Recorder (3 chanel)</t>
  </si>
  <si>
    <t>-Reflex Hammer</t>
  </si>
  <si>
    <t>-Mobile Ekamination Lamp</t>
  </si>
  <si>
    <t>-Stethosocope</t>
  </si>
  <si>
    <t>-Double bowl</t>
  </si>
  <si>
    <t>-Thermometer</t>
  </si>
  <si>
    <t>-X-Ray Film Viewer</t>
  </si>
  <si>
    <t>-Trolley Instrumen</t>
  </si>
  <si>
    <t>-Pediatrick Resuscitasi Set</t>
  </si>
  <si>
    <t>-Laryngoscope</t>
  </si>
  <si>
    <t>-Rectal Speculum</t>
  </si>
  <si>
    <t>-Minor Surgery Set</t>
  </si>
  <si>
    <t>-Gynaekologic Bed Elekteric</t>
  </si>
  <si>
    <t>-Stethoscope</t>
  </si>
  <si>
    <t>-Vaginal Examination Set</t>
  </si>
  <si>
    <t>-Fetaltone Detector/ Dopler</t>
  </si>
  <si>
    <t>-Peltimeter</t>
  </si>
  <si>
    <t>-Pengait IUD dan Injeksi KB</t>
  </si>
  <si>
    <t>-Tenaculum</t>
  </si>
  <si>
    <t>-Dilatator Hegar Set</t>
  </si>
  <si>
    <t>-Tampon Tang</t>
  </si>
  <si>
    <t>-Footstep</t>
  </si>
  <si>
    <t>-USG B/W</t>
  </si>
  <si>
    <t>-S/S Working Table, dim; 1800x750x850 mm</t>
  </si>
  <si>
    <t>-S/S Pecink Table, dim; 1500x750x850 mm</t>
  </si>
  <si>
    <t>-S/S Sink Single bowel, dim; 1500x750x850 mm</t>
  </si>
  <si>
    <t>-Sealing Machine</t>
  </si>
  <si>
    <t>-Cutting Device</t>
  </si>
  <si>
    <t>-S/S Distribution Trolley</t>
  </si>
  <si>
    <t>-S/S Adjustable Solid Selving, dim; 1500x500x1800 mm</t>
  </si>
  <si>
    <t>-Air Compressor 3 HP</t>
  </si>
  <si>
    <t>-Sterilizer</t>
  </si>
  <si>
    <t>-Patient bed for Ward</t>
  </si>
  <si>
    <t>-Patient bed for VIP</t>
  </si>
  <si>
    <t>-Bedside table for Ward</t>
  </si>
  <si>
    <t>-Bedside table for VIP</t>
  </si>
  <si>
    <t>-Over bed table</t>
  </si>
  <si>
    <t>-Matress for Adult</t>
  </si>
  <si>
    <t>-Sphygmomanometer (Pediatric)</t>
  </si>
  <si>
    <t>-Medical Scale Digital</t>
  </si>
  <si>
    <t>-Anatomy Pinset, Set of 3'S</t>
  </si>
  <si>
    <t>-Chyrugis Pinset, Set of 3'S</t>
  </si>
  <si>
    <t>-Ligatur Scissor, Set of 2'S</t>
  </si>
  <si>
    <t>-Bandage Scissor, Set of 2's</t>
  </si>
  <si>
    <t>-Vena Sectio Set</t>
  </si>
  <si>
    <t>-Forcep (Korentang) + Tempat</t>
  </si>
  <si>
    <t>-Instrument Tray, Aprox 450x300x100 mm</t>
  </si>
  <si>
    <t>-Glycerine Syringe, stanless steel</t>
  </si>
  <si>
    <t>-Bladder Syringe, 200 cc</t>
  </si>
  <si>
    <t>-Bedpan, stanless steel</t>
  </si>
  <si>
    <t>-Urinal For male</t>
  </si>
  <si>
    <t>-Baby (Pediatric) Bed Set + Matres</t>
  </si>
  <si>
    <t>-Tongue Depresor 12 cm</t>
  </si>
  <si>
    <t>-Percussion Hammer</t>
  </si>
  <si>
    <t>-Double Bowel (Stainless Teel) 36 cm w/ stand</t>
  </si>
  <si>
    <t>-Bath Bowl</t>
  </si>
  <si>
    <t>-Fetal Doppler with F.H.R Display</t>
  </si>
  <si>
    <t>-Sputum Cup</t>
  </si>
  <si>
    <t>-Infusion Pump</t>
  </si>
  <si>
    <t>-Syringe Pump</t>
  </si>
  <si>
    <t>-EKG 1-3 chanels</t>
  </si>
  <si>
    <t>-Sterilizing Drum</t>
  </si>
  <si>
    <t>-Medical Termometer</t>
  </si>
  <si>
    <t>-Laundry Trolley</t>
  </si>
  <si>
    <t>-Locker 6 Cup Board</t>
  </si>
  <si>
    <t>-Comode Chair</t>
  </si>
  <si>
    <t>-Mobile Examination Light</t>
  </si>
  <si>
    <t>-Baby Scale Digital, Cap.20 kg</t>
  </si>
  <si>
    <t>-Baby Basket and transport chat</t>
  </si>
  <si>
    <t>-Ophalmoscope</t>
  </si>
  <si>
    <t>-Head Light</t>
  </si>
  <si>
    <t>-Container for cotton wool</t>
  </si>
  <si>
    <t>-Round Bowl (Tempat Betadine)</t>
  </si>
  <si>
    <t>-Funnel (corong) top dim 8 cm</t>
  </si>
  <si>
    <t>-Anti Decubitus Matress</t>
  </si>
  <si>
    <t>-Bedpan And Urinal Carriage</t>
  </si>
  <si>
    <t>-Medicaion Cart (Medicine Trolley 50 Drawers)</t>
  </si>
  <si>
    <t>-Instrument Table</t>
  </si>
  <si>
    <t>-Folding Stretcher</t>
  </si>
  <si>
    <t>-Wheel Chairs</t>
  </si>
  <si>
    <t>-Linen Hamper Cartiage</t>
  </si>
  <si>
    <t>-Medicine Cabinet</t>
  </si>
  <si>
    <t>-Baby Clothes Cabinet</t>
  </si>
  <si>
    <t>-Examination Table</t>
  </si>
  <si>
    <t>-Emergency Trolley</t>
  </si>
  <si>
    <t>-Intrumen Cabinet</t>
  </si>
  <si>
    <t>-Bed Screen (2 Fold)</t>
  </si>
  <si>
    <t>-Dressing Trolley</t>
  </si>
  <si>
    <t>-Breast Pump</t>
  </si>
  <si>
    <t>-Female Catheter</t>
  </si>
  <si>
    <t>-Catheter Logam</t>
  </si>
  <si>
    <t>-Catheter Nelaton</t>
  </si>
  <si>
    <t>-Infusion Stand for bed</t>
  </si>
  <si>
    <t>Pengadaan peralatan Penunjang medis (Laundry, Kitchen, dll)</t>
  </si>
  <si>
    <t>Loundry :</t>
  </si>
  <si>
    <t>- S/S Single bowl, dim;1000x750x850 mm</t>
  </si>
  <si>
    <t>-Washer Extractor</t>
  </si>
  <si>
    <t>-Drying Tumbler</t>
  </si>
  <si>
    <t>-Flatwork Ironer</t>
  </si>
  <si>
    <t>-S/S Folding Table, dim; 1500x750x850 mm</t>
  </si>
  <si>
    <t>-S/S Adjust Table Solid Shelving, dim; 1500x500x1000 mm</t>
  </si>
  <si>
    <t>S/S Canvas Trolley; 750x900x700</t>
  </si>
  <si>
    <t>- Scale</t>
  </si>
  <si>
    <t>- S/S Single Sink Table with Splash Back + kran panas/dingin</t>
  </si>
  <si>
    <t>-S/S Refrigerator UP Right cabinet, 4 door chiller</t>
  </si>
  <si>
    <t>-S/S Refrigerator UP Right cabinet, 4 door Freezer</t>
  </si>
  <si>
    <t>- S/S Double Sink Table with Splash Back + kran panas/dingin</t>
  </si>
  <si>
    <t>-S/S Work Table without Splah Back</t>
  </si>
  <si>
    <t>-Industrial Meat Mincer</t>
  </si>
  <si>
    <t>-Insect Killer</t>
  </si>
  <si>
    <t>-S/S Bain Marie + Food Pants</t>
  </si>
  <si>
    <t>-S/S Adjust Table Solid Pan Rack</t>
  </si>
  <si>
    <t>-Electric Dishwashing Machine</t>
  </si>
  <si>
    <t>-S/S Clean Dish Table with splash back</t>
  </si>
  <si>
    <t>-S/S Boiling Pan, capacity 150 liter</t>
  </si>
  <si>
    <t>-S/S Gas Deep Fry 2 Basket Oil Capacity 23 Liter</t>
  </si>
  <si>
    <t>- S/S Gas Table Range 4 Burner with oven</t>
  </si>
  <si>
    <t xml:space="preserve">- S/S Dough work table </t>
  </si>
  <si>
    <t>-Gas Stock Pot Stand</t>
  </si>
  <si>
    <t>-S/S Exhaust Hood Wall type Tapa Fan dan Ducting</t>
  </si>
  <si>
    <t>-Gas Rice Cooker , 3 deks</t>
  </si>
  <si>
    <t>-S/S Exhaust Hood wall type tapa fan dan  ducting</t>
  </si>
  <si>
    <t>-S/S Work counter with sliding door with spalsh back</t>
  </si>
  <si>
    <t>- S/S Heated distribution trolley</t>
  </si>
  <si>
    <t>-S/S Nerutral Distribution Trolley</t>
  </si>
  <si>
    <t>-S/S Tray Slide</t>
  </si>
  <si>
    <t>-Transfer Stretcher</t>
  </si>
  <si>
    <t>-Hospital Linen</t>
  </si>
  <si>
    <t>-Wheel Chair</t>
  </si>
  <si>
    <t>02.08.02.03.22.0001</t>
  </si>
  <si>
    <t>02.08.01.01.68.0001</t>
  </si>
  <si>
    <t>02.08.01.02.02.0001</t>
  </si>
  <si>
    <t>02.08.01.01.64.0001</t>
  </si>
  <si>
    <t>02.08.01.01.04.0001</t>
  </si>
  <si>
    <t>02.08.02.01.51.0001</t>
  </si>
  <si>
    <t>02.08.01.01.08.0001</t>
  </si>
  <si>
    <t>02.08.01.02.56.0001</t>
  </si>
  <si>
    <t>02.08.01.02.12.0001</t>
  </si>
  <si>
    <t>02.08.01.19.05.0001</t>
  </si>
  <si>
    <t>02.08.01.09.26.0001</t>
  </si>
  <si>
    <t>02.08.01.01.05.0001</t>
  </si>
  <si>
    <t>02.08.01.10.69.0001</t>
  </si>
  <si>
    <t>02.08.01.01.62.0001</t>
  </si>
  <si>
    <t>02.08.01.12.07.0001</t>
  </si>
  <si>
    <t>02.08.02.01.16.0001</t>
  </si>
  <si>
    <t>02.08.01.01.70.0001</t>
  </si>
  <si>
    <t>02.08.01.12.43.0001</t>
  </si>
  <si>
    <t>02.08.01.12.15.0001</t>
  </si>
  <si>
    <t>02.08.01.12.75.0001</t>
  </si>
  <si>
    <t>02.08.01.12.81.0001</t>
  </si>
  <si>
    <t>02.08.01.12.53.0001</t>
  </si>
  <si>
    <t>02.08.02.01.08.0001</t>
  </si>
  <si>
    <t>02.08.01.18.02.0001</t>
  </si>
  <si>
    <t>02.08.01.18.13.0001</t>
  </si>
  <si>
    <t>02.08.01.01.150.0001</t>
  </si>
  <si>
    <t>02.08.02.01.52.0001</t>
  </si>
  <si>
    <t>02.08.01.03.51.0001</t>
  </si>
  <si>
    <t>02.08.01.10.25.0001</t>
  </si>
  <si>
    <t>02.08.01.13.62.0001</t>
  </si>
  <si>
    <t>02.08.01.09.21.0001</t>
  </si>
  <si>
    <t>02.08.01.03.04.0001</t>
  </si>
  <si>
    <t>02.08.01.08.30.0001</t>
  </si>
  <si>
    <t>02.08.01.09.54.0001</t>
  </si>
  <si>
    <t>02.08.01.10.13.0001</t>
  </si>
  <si>
    <t>02.08.01.01.10.0001</t>
  </si>
  <si>
    <t>02.08.01.03.65.0001</t>
  </si>
  <si>
    <t>02.08.01.01.71.0001</t>
  </si>
  <si>
    <t>02.08.01.13.71.0001</t>
  </si>
  <si>
    <t>02.08.01.08.53.0001</t>
  </si>
  <si>
    <t>02.08.02.01.62.0001</t>
  </si>
  <si>
    <t>02.08.01.01.41.0001</t>
  </si>
  <si>
    <t>02.08.01.16.06.0001</t>
  </si>
  <si>
    <t>02.08.01.08.14.0001</t>
  </si>
  <si>
    <t>02.08.01.01.44.0001</t>
  </si>
  <si>
    <t>02.08.01.16.11.0001</t>
  </si>
  <si>
    <t>02.08.01.05.59.0001</t>
  </si>
  <si>
    <t>02.08.02.01.60.0001</t>
  </si>
  <si>
    <t>02.08.01.10.39.0001</t>
  </si>
  <si>
    <t>02.08.01.01.157.0001</t>
  </si>
  <si>
    <t>02.08.01.01.36.0001</t>
  </si>
  <si>
    <t>02.08.01.08.13.0001</t>
  </si>
  <si>
    <t>02.08.01.01.01.0001</t>
  </si>
  <si>
    <t>02.08.01.14.02.0001</t>
  </si>
  <si>
    <t>02.08.01.01.19.0001</t>
  </si>
  <si>
    <t>02.08.01.16.03.0001</t>
  </si>
  <si>
    <t>02.08.02.01.18.0001</t>
  </si>
  <si>
    <t>02.08.01.08.42.0001</t>
  </si>
  <si>
    <t>02.08.01.16.04.0001</t>
  </si>
  <si>
    <t>02.08.01.03.23.0001</t>
  </si>
  <si>
    <t>02.08.01.01.125.0001</t>
  </si>
  <si>
    <t>02.08.01.08.28.0001</t>
  </si>
  <si>
    <t>02.08.01.12.77.0001</t>
  </si>
  <si>
    <t>02.08.01.13.66.0001</t>
  </si>
  <si>
    <t>02.08.01.08.18.0001</t>
  </si>
  <si>
    <t>02.08.02.05.06.0001</t>
  </si>
  <si>
    <t>02.08.01.05.80.0001</t>
  </si>
  <si>
    <t>02.08.01.04.20.0001</t>
  </si>
  <si>
    <t>02.08.01.09.03.0001</t>
  </si>
  <si>
    <t>02.08.01.09.66.0001</t>
  </si>
  <si>
    <t>02.08.01.05.70.0001</t>
  </si>
  <si>
    <t>02.08.01.13.47.0001</t>
  </si>
  <si>
    <t>02.08.02.01.33.0001</t>
  </si>
  <si>
    <t>02.08.01.10.81.0001</t>
  </si>
  <si>
    <t>02.08.01.09.02.0001</t>
  </si>
  <si>
    <t>02.08.01.08.08.0001</t>
  </si>
  <si>
    <t>02.08.01.12.30.0001</t>
  </si>
  <si>
    <t>02.08.01.08.07.0001</t>
  </si>
  <si>
    <t>02.08.01.08.25.0001</t>
  </si>
  <si>
    <t>02.08.01.12.63.0001</t>
  </si>
  <si>
    <t>02.08.01.09.06.0001</t>
  </si>
  <si>
    <t>02.08.01.03.48.0001</t>
  </si>
  <si>
    <t>02.08.01.12.23.0001</t>
  </si>
  <si>
    <t>02.08.01.16.09.0001</t>
  </si>
  <si>
    <t>02.08.01.01.25.0001</t>
  </si>
  <si>
    <t>02.08.02.02.25.0001</t>
  </si>
  <si>
    <t>02.08.01.01.14.0001</t>
  </si>
  <si>
    <t>02.08.01.21.06.0001</t>
  </si>
  <si>
    <t>02.08.01.09.68.0001</t>
  </si>
  <si>
    <t>02.08.02.04.05.0001</t>
  </si>
  <si>
    <t>02.08.01.09.64.0001</t>
  </si>
  <si>
    <t>02.08.01.01.03.0001</t>
  </si>
  <si>
    <t>02.08.02.01.61.0001</t>
  </si>
  <si>
    <t>02.08.01.19.03.0001</t>
  </si>
  <si>
    <t>02.08.01.04.43.0001</t>
  </si>
  <si>
    <t>02.08.02.01.30.0001</t>
  </si>
  <si>
    <t>02.08.01.16.02.0001</t>
  </si>
  <si>
    <t>02.08.01.08.02.0001</t>
  </si>
  <si>
    <t>02.08.02.01.56.0001</t>
  </si>
  <si>
    <t>02.08.01.09.33.0001</t>
  </si>
  <si>
    <t>02.08.01.08.53</t>
  </si>
  <si>
    <t>02.08.01.08.54</t>
  </si>
  <si>
    <t>02.08.01.08.12</t>
  </si>
  <si>
    <t>02.08.01.08.14</t>
  </si>
  <si>
    <t>02.08.01.08.55</t>
  </si>
  <si>
    <t>02.08.01.08.56</t>
  </si>
  <si>
    <t>02.09.01.17.19</t>
  </si>
  <si>
    <t>02.08.01.10.09</t>
  </si>
  <si>
    <t>02.08.01.09.53</t>
  </si>
  <si>
    <t>02.08.01.09.55</t>
  </si>
  <si>
    <t>02.08.01.09.57</t>
  </si>
  <si>
    <t>02.08.01.09.59</t>
  </si>
  <si>
    <t>02.08.01.09.62</t>
  </si>
  <si>
    <t>02.08.01.09.63</t>
  </si>
  <si>
    <t>002</t>
  </si>
  <si>
    <t>001</t>
  </si>
  <si>
    <t>006</t>
  </si>
  <si>
    <t>004</t>
  </si>
  <si>
    <t>003</t>
  </si>
  <si>
    <t>076</t>
  </si>
  <si>
    <t>078</t>
  </si>
  <si>
    <t>082</t>
  </si>
  <si>
    <t>016</t>
  </si>
  <si>
    <t>008</t>
  </si>
  <si>
    <t>012</t>
  </si>
  <si>
    <t>024</t>
  </si>
  <si>
    <t>036</t>
  </si>
  <si>
    <t>010</t>
  </si>
  <si>
    <t>080</t>
  </si>
  <si>
    <t>060</t>
  </si>
  <si>
    <t>040</t>
  </si>
  <si>
    <t>018</t>
  </si>
  <si>
    <t>005</t>
  </si>
  <si>
    <t>007</t>
  </si>
  <si>
    <t>0001</t>
  </si>
  <si>
    <t>0001-0002</t>
  </si>
  <si>
    <t>AIR MED /SM.18</t>
  </si>
  <si>
    <t>MAK HEALTH SCALE /2 TEMPAT</t>
  </si>
  <si>
    <t>CLESTA /BEHMONT</t>
  </si>
  <si>
    <t>SMIC</t>
  </si>
  <si>
    <t>STANDART</t>
  </si>
  <si>
    <t>NOVA /STANDART</t>
  </si>
  <si>
    <t>TEGAK</t>
  </si>
  <si>
    <t>CROWN /STANDART</t>
  </si>
  <si>
    <t>press team</t>
  </si>
  <si>
    <t>MAX /BIASA</t>
  </si>
  <si>
    <t>ATOM</t>
  </si>
  <si>
    <t>MAX /STANDART</t>
  </si>
  <si>
    <t>KA RIYA /TEGAK</t>
  </si>
  <si>
    <t>LOKAL</t>
  </si>
  <si>
    <t>UNI-M INC /TFS-40</t>
  </si>
  <si>
    <t>LOKAL /DORONG</t>
  </si>
  <si>
    <t>TANITA</t>
  </si>
  <si>
    <t>CHOONGWAE CORPORATIUM /CBW-1100</t>
  </si>
  <si>
    <t>CHOONGWAE CORPORATIUM /CHS-930 SCA</t>
  </si>
  <si>
    <t>CHOONGWAE CORPORATIUM /CHS-I 1000 INFANT</t>
  </si>
  <si>
    <t>TESENA /TSN-5ST</t>
  </si>
  <si>
    <t>CHOONGWAE CORPORATIUM /CHS-PU 34</t>
  </si>
  <si>
    <t>LOKAL /LOTDD</t>
  </si>
  <si>
    <t>AMBU /MANUAL</t>
  </si>
  <si>
    <t>TOSHIBA /ROTANODE</t>
  </si>
  <si>
    <t>1 ORANG</t>
  </si>
  <si>
    <t>ELITE FIJI</t>
  </si>
  <si>
    <t>DETECTO</t>
  </si>
  <si>
    <t>1 PINTU</t>
  </si>
  <si>
    <t>PORTABLE ABSORB /YB-SXT-2 RRC</t>
  </si>
  <si>
    <t>STUT /CTS-200</t>
  </si>
  <si>
    <t>SUPER SUCTION /TSA 40D</t>
  </si>
  <si>
    <t>YUYU /STANDART</t>
  </si>
  <si>
    <t>TAM TA</t>
  </si>
  <si>
    <t>ATOM /DP-20 FHR</t>
  </si>
  <si>
    <t>RIESTER DUPLEX</t>
  </si>
  <si>
    <t>RIESTER</t>
  </si>
  <si>
    <t>ALOKA /55D-1000</t>
  </si>
  <si>
    <t>CARRY /MINI</t>
  </si>
  <si>
    <t>2 TINGKAT</t>
  </si>
  <si>
    <t>IB5 /FCP. 2155</t>
  </si>
  <si>
    <t>MAK HEALTH SCALE /STANDART</t>
  </si>
  <si>
    <t>3 RODA</t>
  </si>
  <si>
    <t>2 RODA</t>
  </si>
  <si>
    <t>4 RODA</t>
  </si>
  <si>
    <t>STUNDRY /CE 0434</t>
  </si>
  <si>
    <t>SHIMA /1 ORANG</t>
  </si>
  <si>
    <t>2 RAK</t>
  </si>
  <si>
    <t>MAX /1 ORANG</t>
  </si>
  <si>
    <t>ABN /TEMPEL</t>
  </si>
  <si>
    <t>MAX</t>
  </si>
  <si>
    <t>LOKAL /STANDART</t>
  </si>
  <si>
    <t>RUDOLF</t>
  </si>
  <si>
    <t>LOKAL /1 ORANG</t>
  </si>
  <si>
    <t>MAK-LOKAL /1 ORANG</t>
  </si>
  <si>
    <t>MAK-LOKAL</t>
  </si>
  <si>
    <t>ACOMA</t>
  </si>
  <si>
    <t>KARIXA /TEGAK</t>
  </si>
  <si>
    <t>CHONGWAE</t>
  </si>
  <si>
    <t>CHONGWAE /ACCE-860</t>
  </si>
  <si>
    <t>THERATA</t>
  </si>
  <si>
    <t>MAX /4 PINTU</t>
  </si>
  <si>
    <t>MAX /34101</t>
  </si>
  <si>
    <t>MAX /TEGAK</t>
  </si>
  <si>
    <t>LOKAL /1 LACI</t>
  </si>
  <si>
    <t>AUTO CARDINER /FCP. 2155</t>
  </si>
  <si>
    <t>RIESTER /TEGAK</t>
  </si>
  <si>
    <t>NIHON KOHDEN</t>
  </si>
  <si>
    <t>AROMA /MISTY</t>
  </si>
  <si>
    <t>SMIC /TEGAK</t>
  </si>
  <si>
    <t>AC-OX-HA</t>
  </si>
  <si>
    <t>AMBU</t>
  </si>
  <si>
    <t>MEDICAN</t>
  </si>
  <si>
    <t>LENGAN</t>
  </si>
  <si>
    <t>LOKAL /1 PINTU</t>
  </si>
  <si>
    <t>SINGLE</t>
  </si>
  <si>
    <t>Ondal/Ondascope 400</t>
  </si>
  <si>
    <t>Stephan/Akzent</t>
  </si>
  <si>
    <t>Berchtold/Operon B-710</t>
  </si>
  <si>
    <t>Medicon/Container</t>
  </si>
  <si>
    <t xml:space="preserve">Stephan/Staxel 3,5 </t>
  </si>
  <si>
    <t>MAK/31820+36113</t>
  </si>
  <si>
    <t>Criticare/nGEUNITY 8100 EP</t>
  </si>
  <si>
    <t>Fresennius/Agilia</t>
  </si>
  <si>
    <t>MAK/31811</t>
  </si>
  <si>
    <t>Medicon/Instrument Set</t>
  </si>
  <si>
    <t>Stephan/Alia</t>
  </si>
  <si>
    <t>Blue Cross/ET-A1</t>
  </si>
  <si>
    <t>MAK/34104M+34152</t>
  </si>
  <si>
    <t>Smic/ZT 120</t>
  </si>
  <si>
    <t>Gerathrem/CE-0118</t>
  </si>
  <si>
    <t>MAK/36302</t>
  </si>
  <si>
    <t>MAK/35101</t>
  </si>
  <si>
    <t>Ultratech/PD 1 +</t>
  </si>
  <si>
    <t>MAK/34152</t>
  </si>
  <si>
    <t>Wipak/RS 120</t>
  </si>
  <si>
    <t>Wipak/CD 900</t>
  </si>
  <si>
    <t>MAK/73002</t>
  </si>
  <si>
    <t>MAK/31817</t>
  </si>
  <si>
    <t>MAK/31812</t>
  </si>
  <si>
    <t>MAK/35301</t>
  </si>
  <si>
    <t>MAK/32504</t>
  </si>
  <si>
    <t>MAK/31302</t>
  </si>
  <si>
    <t>MAK/33609+36111</t>
  </si>
  <si>
    <t>MAK/36501</t>
  </si>
  <si>
    <t>MAK/36602</t>
  </si>
  <si>
    <t>MAK/31201</t>
  </si>
  <si>
    <t>MAK/31303</t>
  </si>
  <si>
    <t>MAK/32902</t>
  </si>
  <si>
    <t>MAK/34101</t>
  </si>
  <si>
    <t>MAK/36603</t>
  </si>
  <si>
    <t>MAK/32901</t>
  </si>
  <si>
    <t>MAK/36202</t>
  </si>
  <si>
    <t>MAK/35102</t>
  </si>
  <si>
    <t>Rusch/402100180</t>
  </si>
  <si>
    <t>Lokal</t>
  </si>
  <si>
    <t>2006</t>
  </si>
  <si>
    <t>2000</t>
  </si>
  <si>
    <t>AKL.10703605317</t>
  </si>
  <si>
    <t>AKL.20402303509</t>
  </si>
  <si>
    <t>AKL.11603200124</t>
  </si>
  <si>
    <t>AKL.1070360692</t>
  </si>
  <si>
    <t>AKL20403303520</t>
  </si>
  <si>
    <t>AKD.1090250039+ AKD10903400565</t>
  </si>
  <si>
    <t>AKL.20502605150</t>
  </si>
  <si>
    <t>AKL.20902700001</t>
  </si>
  <si>
    <t>YF.05.05B.V.790</t>
  </si>
  <si>
    <t>AKL.11603605254</t>
  </si>
  <si>
    <t>AKL.104022603511</t>
  </si>
  <si>
    <t>AKL.20403303511</t>
  </si>
  <si>
    <t>AKL.20403303514</t>
  </si>
  <si>
    <t>AKL.20403603335</t>
  </si>
  <si>
    <t>AKL.20403603407</t>
  </si>
  <si>
    <t>AKL.20505602051</t>
  </si>
  <si>
    <t>AKL.10505605233</t>
  </si>
  <si>
    <t>AKL.20403303520</t>
  </si>
  <si>
    <t>AKD.11104400580</t>
  </si>
  <si>
    <t>AKL.21603200341</t>
  </si>
  <si>
    <t>AKL.10703605587</t>
  </si>
  <si>
    <t>AKD.10903500478</t>
  </si>
  <si>
    <t>AKL.10605400433</t>
  </si>
  <si>
    <t>AKL.10804605347</t>
  </si>
  <si>
    <t>AKD.10903400367</t>
  </si>
  <si>
    <t>AKL.20502602053</t>
  </si>
  <si>
    <t>AKD.10903400571</t>
  </si>
  <si>
    <t>YF.05.04.05.VB.770</t>
  </si>
  <si>
    <t>AKL.10703605229</t>
  </si>
  <si>
    <t>AKL.21102700237</t>
  </si>
  <si>
    <t>AKL.10703606670</t>
  </si>
  <si>
    <t>AKL.11303605448</t>
  </si>
  <si>
    <t>AKL.21102403350</t>
  </si>
  <si>
    <t>AKD.10902400545</t>
  </si>
  <si>
    <t>AKD.20903500354</t>
  </si>
  <si>
    <t>YF.05.04.05VB.770</t>
  </si>
  <si>
    <t>AKD.10903400583</t>
  </si>
  <si>
    <t>AKD.10903400565</t>
  </si>
  <si>
    <t>AKL.2102700237</t>
  </si>
  <si>
    <t>AKL.20902701111</t>
  </si>
  <si>
    <t>AKL.20502601752</t>
  </si>
  <si>
    <t>AKD.20902500325</t>
  </si>
  <si>
    <t>AKD.11402400567</t>
  </si>
  <si>
    <t>AKD.10902400581</t>
  </si>
  <si>
    <t>AKD.10903400522</t>
  </si>
  <si>
    <t>AKD.10903400570</t>
  </si>
  <si>
    <t>-Meja Gynecolog Electric</t>
  </si>
  <si>
    <t>-Delivery Bed</t>
  </si>
  <si>
    <t>-Comfort Bed</t>
  </si>
  <si>
    <t>-Klem Pean</t>
  </si>
  <si>
    <t>-Vena Section Set</t>
  </si>
  <si>
    <t>-Resusitasi Set</t>
  </si>
  <si>
    <t>-Tongue Spatula</t>
  </si>
  <si>
    <t>-Buli-buli panas dan dingun</t>
  </si>
  <si>
    <t>-Emergency Mobile Straecther</t>
  </si>
  <si>
    <t>-Locker 6 Cupboard</t>
  </si>
  <si>
    <t>-Gunting tajam kecil bengkok</t>
  </si>
  <si>
    <t>-Kulkas Vaksin dual power electric and Karosene</t>
  </si>
  <si>
    <t>-Loundry Trolley</t>
  </si>
  <si>
    <t>-Lampu Tindakan</t>
  </si>
  <si>
    <t>-Oxygen devisi + tabunng 6M3 +Regulator O2+Flow meter+Humidifeir+ Trolley 6M3</t>
  </si>
  <si>
    <t>-Foot Step</t>
  </si>
  <si>
    <t>-Examination  Stool</t>
  </si>
  <si>
    <t>-Medication Cart (Medicine Trolley 50 drawers)</t>
  </si>
  <si>
    <t>-Instrument Cabinet</t>
  </si>
  <si>
    <t>-Bak Instrument 300x200x50 mm</t>
  </si>
  <si>
    <t>-Bulldog Alteri Klem 1 Inch</t>
  </si>
  <si>
    <t>-Bulldog Alteri klem 2 inch</t>
  </si>
  <si>
    <t>-Torniquet Tungkai (Cuff tungkai+cuff tangan)</t>
  </si>
  <si>
    <t>-Tromol Besar</t>
  </si>
  <si>
    <t>-Electric Plester Saw</t>
  </si>
  <si>
    <t>-Section Anak</t>
  </si>
  <si>
    <t>-Baby Basket</t>
  </si>
  <si>
    <t>-Kursi Ruang Tunggu Poli</t>
  </si>
  <si>
    <t>-Face Mask, size 0-3</t>
  </si>
  <si>
    <t>-Blood Gas Analizer sted profil phox oxymetri</t>
  </si>
  <si>
    <t>-Elektrolyte Analizer</t>
  </si>
  <si>
    <t>-Hematology Analizer</t>
  </si>
  <si>
    <t>Operating Microscope</t>
  </si>
  <si>
    <t>Catarac Set</t>
  </si>
  <si>
    <t>Basic Instrument Set</t>
  </si>
  <si>
    <t>Chalazion Set</t>
  </si>
  <si>
    <t>Minor Surgery Set</t>
  </si>
  <si>
    <t>Autho Retrachtometer-Kerotometer</t>
  </si>
  <si>
    <t>Non Contact Tonometer</t>
  </si>
  <si>
    <t>Meja Instument (stainless)</t>
  </si>
  <si>
    <t>Lampu Sorot (Portable)</t>
  </si>
  <si>
    <t>Stand Ifus (Portable)</t>
  </si>
  <si>
    <t>Loupe/Optivisor 40 (3 Dioptri)</t>
  </si>
  <si>
    <t>Bak Steril + Tutup (22 X 12 )</t>
  </si>
  <si>
    <t>Comc bulat + Tutup (12 X 10)</t>
  </si>
  <si>
    <t>Adaptor Streak Retinoscope (Port)</t>
  </si>
  <si>
    <t>Baju Operasi (Katoon)</t>
  </si>
  <si>
    <t>Kain Operasi/Bahan Tenun (Linen)</t>
  </si>
  <si>
    <t>Universal Trial Frame</t>
  </si>
  <si>
    <t>Tonometer Sciosts</t>
  </si>
  <si>
    <t>Peralatan Water Treatmen</t>
  </si>
  <si>
    <t>Emergency Resusitasi Set</t>
  </si>
  <si>
    <t>Nebulizer</t>
  </si>
  <si>
    <t>Minor Surgeri Set</t>
  </si>
  <si>
    <t>Ventilator Transport</t>
  </si>
  <si>
    <t>EKG 12 Chanel</t>
  </si>
  <si>
    <t>Suction Pump</t>
  </si>
  <si>
    <t>Kit Pemeriksa Sederhana</t>
  </si>
  <si>
    <t>Examination Lamp</t>
  </si>
  <si>
    <t>Head Lamp</t>
  </si>
  <si>
    <t>Glukometer With Stick</t>
  </si>
  <si>
    <t>Dilatation and Curret Abortus</t>
  </si>
  <si>
    <t>Partus Set</t>
  </si>
  <si>
    <t>Meja Gynecology</t>
  </si>
  <si>
    <t>Doopler</t>
  </si>
  <si>
    <t>Neck Collar</t>
  </si>
  <si>
    <t>Sterilisator kering</t>
  </si>
  <si>
    <t>Emergency Streccher</t>
  </si>
  <si>
    <t>THT Set</t>
  </si>
  <si>
    <t>Infus Pump</t>
  </si>
  <si>
    <t>Syring Pump</t>
  </si>
  <si>
    <t>Pulse Oxymeter</t>
  </si>
  <si>
    <t>Mayor Surgeri Set</t>
  </si>
  <si>
    <t>Mobile Operation Lamp</t>
  </si>
  <si>
    <t>Infan Warmer</t>
  </si>
  <si>
    <t>Laboratorium (autoanalyzer)</t>
  </si>
  <si>
    <t>Electrotherapy/Endomed/Electrical Stimulator</t>
  </si>
  <si>
    <t>Traction Unit</t>
  </si>
  <si>
    <t>Paraffin Bath ”Para Pack”</t>
  </si>
  <si>
    <t>Treadmill</t>
  </si>
  <si>
    <t>Infrared Lamp</t>
  </si>
  <si>
    <t>Shortwave Therapy</t>
  </si>
  <si>
    <t>Tilt Table</t>
  </si>
  <si>
    <t>Pulley Weight For Upper/Lower Limbs</t>
  </si>
  <si>
    <t>Matras Latihan</t>
  </si>
  <si>
    <t>Bola</t>
  </si>
  <si>
    <t>1. Infant warmer</t>
  </si>
  <si>
    <t>2. Fototherapy (therapy sinar)</t>
  </si>
  <si>
    <t>3. laryngoscope Neonatal</t>
  </si>
  <si>
    <t>4. Resusitasi Bayi/ Balon sungkup bayi (Bag Mask)</t>
  </si>
  <si>
    <t>5. CPAP</t>
  </si>
  <si>
    <t>6. Emergency Medical Set</t>
  </si>
  <si>
    <t>7. ECG 3 Channel (Monitor denyut Jantung</t>
  </si>
  <si>
    <t>8. Fetal Doppler</t>
  </si>
  <si>
    <t>Set Tempat Tidur Kelas III (Matras + Bantal)</t>
  </si>
  <si>
    <t>Kit Pemeriksaan Sederhana</t>
  </si>
  <si>
    <t>Oxigen Concentrator</t>
  </si>
  <si>
    <t>050</t>
  </si>
  <si>
    <t>0001-0004</t>
  </si>
  <si>
    <t>0001-0050</t>
  </si>
  <si>
    <t>0001-0005</t>
  </si>
  <si>
    <t>0001-0003</t>
  </si>
  <si>
    <t>02,08,01,04,43</t>
  </si>
  <si>
    <t>02,08,01,04,44</t>
  </si>
  <si>
    <t>02,08,01,04,45</t>
  </si>
  <si>
    <t>02,08,01,04,46</t>
  </si>
  <si>
    <t>02,08,01,01,05</t>
  </si>
  <si>
    <t>02,08,01,04,47</t>
  </si>
  <si>
    <t>02,08,01,04,48</t>
  </si>
  <si>
    <t>02,08,01,01,44</t>
  </si>
  <si>
    <t>02,08,01,0140</t>
  </si>
  <si>
    <t>02,08,01,10,40</t>
  </si>
  <si>
    <t>02,08,01,04,49</t>
  </si>
  <si>
    <t>02,08,01,08,56</t>
  </si>
  <si>
    <t>02,08,01,10,42</t>
  </si>
  <si>
    <t>02,08,01,04,50</t>
  </si>
  <si>
    <t>02,08,01,10,53</t>
  </si>
  <si>
    <t>02,08,01,10,54</t>
  </si>
  <si>
    <t>02,08,01,10,51</t>
  </si>
  <si>
    <t>02,08,01,10,52</t>
  </si>
  <si>
    <t>02.02.01.11.04</t>
  </si>
  <si>
    <t>02.08.01.20.01</t>
  </si>
  <si>
    <t>02.08.01.20.16</t>
  </si>
  <si>
    <t>02.08.01.01.05</t>
  </si>
  <si>
    <t>02.08.01.20.17</t>
  </si>
  <si>
    <t>02.08.01.20.18</t>
  </si>
  <si>
    <t>02.08.01.20.06</t>
  </si>
  <si>
    <t>02.08.01.20.19</t>
  </si>
  <si>
    <t>02.08.01.20.20</t>
  </si>
  <si>
    <t>02.08.01.20.21</t>
  </si>
  <si>
    <t>02.08.01.20.22</t>
  </si>
  <si>
    <t>02.08.01.20.23</t>
  </si>
  <si>
    <t>02.08.01.20.24</t>
  </si>
  <si>
    <t>02.08.01.20.25</t>
  </si>
  <si>
    <t>02.08.01.20.26</t>
  </si>
  <si>
    <t>02.08.01.20.27</t>
  </si>
  <si>
    <t>02.08.01.20.05</t>
  </si>
  <si>
    <t>02.08.01.20.28</t>
  </si>
  <si>
    <t>02.08.01.20.29</t>
  </si>
  <si>
    <t>02.08.01.20.10</t>
  </si>
  <si>
    <t>02.08.01.20.30</t>
  </si>
  <si>
    <t>02.08.01.20.31</t>
  </si>
  <si>
    <t>02.08.01.20.04</t>
  </si>
  <si>
    <t>02.08.01.20.32</t>
  </si>
  <si>
    <t>02.06.03.01.01</t>
  </si>
  <si>
    <t>02.06.03.01.02</t>
  </si>
  <si>
    <t>02.06.03.04.08</t>
  </si>
  <si>
    <t>02.06.04.07.05</t>
  </si>
  <si>
    <t>02.06.03.01.06</t>
  </si>
  <si>
    <t>02.06.01.04.02</t>
  </si>
  <si>
    <t>02.06.04.07.09</t>
  </si>
  <si>
    <t>02.06.04.07.10</t>
  </si>
  <si>
    <t>Carl Zeis/OMNI Visu 160</t>
  </si>
  <si>
    <t>Jhonweis</t>
  </si>
  <si>
    <t>Kowa KW/2000</t>
  </si>
  <si>
    <t>Kowa/ KW-800</t>
  </si>
  <si>
    <t>BE Hospital</t>
  </si>
  <si>
    <t>Ka We</t>
  </si>
  <si>
    <t>Donegan/DA-4Magnifies</t>
  </si>
  <si>
    <t>Unicom</t>
  </si>
  <si>
    <t>Neiz/RX-2</t>
  </si>
  <si>
    <t>Oculus/UB 3</t>
  </si>
  <si>
    <t>Riester</t>
  </si>
  <si>
    <t>Ebra</t>
  </si>
  <si>
    <t>Vitalograph/24350</t>
  </si>
  <si>
    <t>Sharp/Comport 2000 Ku 400</t>
  </si>
  <si>
    <t>Rudolf/various</t>
  </si>
  <si>
    <t>Smith Medical/Parapac 200 D</t>
  </si>
  <si>
    <t>Welch Allyn/CP 100</t>
  </si>
  <si>
    <t>Hirzt/Hiko-Rapidovac 791-16</t>
  </si>
  <si>
    <t>Medium/versalite</t>
  </si>
  <si>
    <t>Lobeck/Medismart</t>
  </si>
  <si>
    <t>Rudolf/Various</t>
  </si>
  <si>
    <t>Karixa/KA 15-11BSS</t>
  </si>
  <si>
    <t>Sharp/Diana KD 250</t>
  </si>
  <si>
    <t>Alcare/Polyneck</t>
  </si>
  <si>
    <t>KSG/KSG 525</t>
  </si>
  <si>
    <t>Terumo/TE 112</t>
  </si>
  <si>
    <t>Terumo/TE 331</t>
  </si>
  <si>
    <t>Huntleiggh/Mni Pulse</t>
  </si>
  <si>
    <t>Medium/Centurion 051543</t>
  </si>
  <si>
    <t>Gris/921191</t>
  </si>
  <si>
    <t>Vitros/350</t>
  </si>
  <si>
    <t>BTL/4610</t>
  </si>
  <si>
    <t>OG Giken/OL 1100</t>
  </si>
  <si>
    <t>NS-402 S</t>
  </si>
  <si>
    <t>Kettler</t>
  </si>
  <si>
    <t>EL-210</t>
  </si>
  <si>
    <t>SW 500</t>
  </si>
  <si>
    <t>UA-501</t>
  </si>
  <si>
    <t>Og Giken/GH-480</t>
  </si>
  <si>
    <t>Ardo Switzerland</t>
  </si>
  <si>
    <t>Amelux</t>
  </si>
  <si>
    <t>Blue Cross-Japan</t>
  </si>
  <si>
    <t>Fisher Valve Unit</t>
  </si>
  <si>
    <t>Sohngen/Germany</t>
  </si>
  <si>
    <t>BTL-UK</t>
  </si>
  <si>
    <t>HANSHIN-KOREA</t>
  </si>
  <si>
    <t>AUTO ANALIZAER</t>
  </si>
  <si>
    <t>MICROSCOPE</t>
  </si>
  <si>
    <t>CENTRI FUGE HOUTOGARTE</t>
  </si>
  <si>
    <t>CENTRITAGE</t>
  </si>
  <si>
    <t>HUMALYSER JUNIOR</t>
  </si>
  <si>
    <t>CENTRIFUGE</t>
  </si>
  <si>
    <t>MEDITORN JUNIOR 2/ TEST URINE</t>
  </si>
  <si>
    <t>TIANG GELAS UKUR</t>
  </si>
  <si>
    <t>HUMAPETTE</t>
  </si>
  <si>
    <t>MICROCOPE</t>
  </si>
  <si>
    <t>EMBRIOTONI SET</t>
  </si>
  <si>
    <t>02.09.01.46.12.0001</t>
  </si>
  <si>
    <t>02.09.01.12.20.0001</t>
  </si>
  <si>
    <t>02.09.01.62.01.0001</t>
  </si>
  <si>
    <t>02.09.01.12.01.0001</t>
  </si>
  <si>
    <t>02.09.01.58.28.0001</t>
  </si>
  <si>
    <t>02.09.06.03.44.0001</t>
  </si>
  <si>
    <t>02.09.01.12.071.0001</t>
  </si>
  <si>
    <t>02.09.01.20.09.0001</t>
  </si>
  <si>
    <t>02.09.01.46.59.0001</t>
  </si>
  <si>
    <t>02.09.02.06.41.0001</t>
  </si>
  <si>
    <t>02.09.06.03.33.0001</t>
  </si>
  <si>
    <t>AUTO ANALIZAER 900S PLUS /HUMAN</t>
  </si>
  <si>
    <t>OLYMPUS /NEA</t>
  </si>
  <si>
    <t>OLYMPUS /CX 21</t>
  </si>
  <si>
    <t>K /KHT-410</t>
  </si>
  <si>
    <t>K /PLC-05</t>
  </si>
  <si>
    <t>HUMALYZER JUNIOR /HUMAN</t>
  </si>
  <si>
    <t>K /MODEL: VRN 360</t>
  </si>
  <si>
    <t>MEDITRON II /100 TEST</t>
  </si>
  <si>
    <t>6 TIANG</t>
  </si>
  <si>
    <t>HUMAN /5-50 MI</t>
  </si>
  <si>
    <t>HUMAN /100-1000 MI</t>
  </si>
  <si>
    <t>FLST/MEIDES /ELEKTRON</t>
  </si>
  <si>
    <t>FLST/MEIDES /CAHAYA</t>
  </si>
  <si>
    <t>MISTY</t>
  </si>
  <si>
    <t>POLIKLINIK ( RAWAT JALAN )</t>
  </si>
  <si>
    <t>UNIT GAWAT DARURAT ( UGD )/ ADMINISTRASI TU</t>
  </si>
  <si>
    <t>RUANG ANAK</t>
  </si>
  <si>
    <t>POS SATPAM</t>
  </si>
  <si>
    <t>PARKIR</t>
  </si>
  <si>
    <t>RUANGAN LAKI-LAKI</t>
  </si>
  <si>
    <t>LABOR, APOTIK, GIGI</t>
  </si>
  <si>
    <t>RUANGAN WANITA</t>
  </si>
  <si>
    <t>KEBIDANAN</t>
  </si>
  <si>
    <t>VIP UTAMA ( RUANGAN ANGGREK )</t>
  </si>
  <si>
    <t>DAPUR</t>
  </si>
  <si>
    <t>WC/ SUMUR</t>
  </si>
  <si>
    <t>RADIO AGNOSTIK / RADIOLOGI</t>
  </si>
  <si>
    <t>OPERASI</t>
  </si>
  <si>
    <t>KAMAR MAYAT</t>
  </si>
  <si>
    <t>RUANGAN DOKTER UMUM</t>
  </si>
  <si>
    <t>RUANGAN DOKTER GIGI</t>
  </si>
  <si>
    <t>RUANGAN JAGA DOKTER</t>
  </si>
  <si>
    <t>KORIDOR</t>
  </si>
  <si>
    <t>GEDUNG A RSUD  ATAS</t>
  </si>
  <si>
    <t>GEDUNG B RSUD ATAS</t>
  </si>
  <si>
    <t>GEDUNG C RSUD ATAS</t>
  </si>
  <si>
    <t>Pengadaan Konstruksi/Pembelian Gedung Kantor :</t>
  </si>
  <si>
    <t>Rehabilitasi bangunan CCSD</t>
  </si>
  <si>
    <t>Rehabilitasi bangunan ICU</t>
  </si>
  <si>
    <t>Rehabilitasi pekerjaan Hospital Curtain</t>
  </si>
  <si>
    <t>Rehabilitasi bangunan Metgas Kebidanan</t>
  </si>
  <si>
    <t>Rehabilitasi pembangunan Selasar (Tahap II)</t>
  </si>
  <si>
    <t>Rehabilitasi pekerjaan jaringan luar air kotor</t>
  </si>
  <si>
    <t>Rehabilitasi pekerjaan turap samping dan belakang</t>
  </si>
  <si>
    <t>Rehabilitasi pekerjaan interior pada bangunan OK</t>
  </si>
  <si>
    <t>Pekerjaan instalasi AC pada bangunan OK</t>
  </si>
  <si>
    <t>Pekerjaan pembersihan lantai</t>
  </si>
  <si>
    <t>Ruang tunggu keluarga pasien</t>
  </si>
  <si>
    <t>Gedung UTDRS</t>
  </si>
  <si>
    <t>Rehabilitasi Gedung Rumah Sakit Teluk Kuantan :</t>
  </si>
  <si>
    <t>Penangkal Petri</t>
  </si>
  <si>
    <t>Ruang Kebidanan dan Kandungan</t>
  </si>
  <si>
    <t>Power Hause</t>
  </si>
  <si>
    <t>Dapur dan Laundry</t>
  </si>
  <si>
    <t>Gedung Kamar Mayat</t>
  </si>
  <si>
    <t>Menara Air</t>
  </si>
  <si>
    <t>Selasar</t>
  </si>
  <si>
    <t>Gedung Kamar Bedah</t>
  </si>
  <si>
    <t>Gedung Poliklinik</t>
  </si>
  <si>
    <t>Atap Gedung Rawat Inap</t>
  </si>
  <si>
    <t>Bengkel dan Kantin</t>
  </si>
  <si>
    <t>Rehabilitasi musholah + Ruang Isolasi</t>
  </si>
  <si>
    <t>Rehabilitasi Gedung Bangsal Kls III</t>
  </si>
  <si>
    <t>Rehabilitasi bangunan radiologi + Selasar penghubung</t>
  </si>
  <si>
    <t>Rehabilitasi Toilet</t>
  </si>
  <si>
    <t>Rehabilitasi Lanskap dan tempat parkir kendaraan</t>
  </si>
  <si>
    <t>Pembangunan fisik rehabilitasi bangunan rumah sakit</t>
  </si>
  <si>
    <t>Pemb.pengelolaan limbah</t>
  </si>
  <si>
    <t>03.11.01.01.01.0001</t>
  </si>
  <si>
    <t>03.11.01.06.01.0001</t>
  </si>
  <si>
    <t>Tidak</t>
  </si>
  <si>
    <t>Bertingkat</t>
  </si>
  <si>
    <t>PERMANEN</t>
  </si>
  <si>
    <t>NON PERMANEN</t>
  </si>
  <si>
    <t>Beton</t>
  </si>
  <si>
    <t>Komp. Pemda</t>
  </si>
  <si>
    <t>009..a/Kontrak/PPK-RSUD/IX/2008</t>
  </si>
  <si>
    <t>009.b/Kontrak/PPK-RSUD/IX/2008</t>
  </si>
  <si>
    <t>009/Kontrak/pPK-RSUD/IX/2008</t>
  </si>
  <si>
    <t>01.01.11.04.03.0001</t>
  </si>
  <si>
    <t>MEJA KERJA</t>
  </si>
  <si>
    <t>KURSI KERJA</t>
  </si>
  <si>
    <t>KURSI PUTAR</t>
  </si>
  <si>
    <t>RAK KAYU</t>
  </si>
  <si>
    <t>PRINTER</t>
  </si>
  <si>
    <t>KURSI TAMU</t>
  </si>
  <si>
    <t>KURSI PLASTIK</t>
  </si>
  <si>
    <t>TELEVISI</t>
  </si>
  <si>
    <t>RAK TELEVISI</t>
  </si>
  <si>
    <t>KURSI TUNGGU</t>
  </si>
  <si>
    <t>KURSI</t>
  </si>
  <si>
    <t>DRAKER</t>
  </si>
  <si>
    <t>KIPAS ANGIN</t>
  </si>
  <si>
    <t>KURSI BIASA</t>
  </si>
  <si>
    <t>MEJA</t>
  </si>
  <si>
    <t>LEMARI BIASA</t>
  </si>
  <si>
    <t>MEJA OBAT</t>
  </si>
  <si>
    <t>STERIL LISATOR</t>
  </si>
  <si>
    <t>DISPENSER</t>
  </si>
  <si>
    <t>LEMARI</t>
  </si>
  <si>
    <t>LEMARI PASIEN</t>
  </si>
  <si>
    <t>MEJA KOMPUTER</t>
  </si>
  <si>
    <t>KOMPOR GAS</t>
  </si>
  <si>
    <t>MEJA RESEPSIONIST</t>
  </si>
  <si>
    <t>PAPAN TULIS</t>
  </si>
  <si>
    <t>LEMARI BOFET</t>
  </si>
  <si>
    <t>RAK PIRING</t>
  </si>
  <si>
    <t>LEMARI ES</t>
  </si>
  <si>
    <t>VIDEO COMPACT DISC</t>
  </si>
  <si>
    <t>LEMARI OBAT</t>
  </si>
  <si>
    <t>AC</t>
  </si>
  <si>
    <t>RACUN API</t>
  </si>
  <si>
    <t>MONITOR</t>
  </si>
  <si>
    <t>CPU</t>
  </si>
  <si>
    <t>STAVOL</t>
  </si>
  <si>
    <t>RAK BUKU</t>
  </si>
  <si>
    <t>TEMPAT TIDUR BAYI</t>
  </si>
  <si>
    <t xml:space="preserve">KIPAS ANGIN </t>
  </si>
  <si>
    <t>ETALASE</t>
  </si>
  <si>
    <t>LEMARI KACA</t>
  </si>
  <si>
    <t>LEMARI RAK</t>
  </si>
  <si>
    <t>LEMARI PANJANG</t>
  </si>
  <si>
    <t>RAK OBAT</t>
  </si>
  <si>
    <t>KURSI LIPAT</t>
  </si>
  <si>
    <t>RAK ETALASE</t>
  </si>
  <si>
    <t>LEMARI BESI</t>
  </si>
  <si>
    <t>BANGKU</t>
  </si>
  <si>
    <t>KULKAS</t>
  </si>
  <si>
    <t>LEMARI / KATALOG</t>
  </si>
  <si>
    <t>TIMBANGAN ORANG DEWASA</t>
  </si>
  <si>
    <t>RAK BESI</t>
  </si>
  <si>
    <t>FILLING CABINET</t>
  </si>
  <si>
    <t>RAK</t>
  </si>
  <si>
    <t>TAPE</t>
  </si>
  <si>
    <t>TRAY RAK</t>
  </si>
  <si>
    <t>TABUNG GAS</t>
  </si>
  <si>
    <t>LEMARI BUKU</t>
  </si>
  <si>
    <t>KURSI DOKTER</t>
  </si>
  <si>
    <t>LEMARI ARSIP</t>
  </si>
  <si>
    <t>SPEAKER</t>
  </si>
  <si>
    <t>UPS</t>
  </si>
  <si>
    <t>KOTAK P3K</t>
  </si>
  <si>
    <t>RAK SEPATU</t>
  </si>
  <si>
    <t>KURSI RODA PASIEN</t>
  </si>
  <si>
    <t>LOKER PASIEN</t>
  </si>
  <si>
    <t>KASUR DEWASA</t>
  </si>
  <si>
    <t>KASUR BUSA</t>
  </si>
  <si>
    <t>LOKER PERAWAT</t>
  </si>
  <si>
    <t>TROLY CUCI RAMBUT</t>
  </si>
  <si>
    <t>TROLI TEMPAT OBAT</t>
  </si>
  <si>
    <t>KASUR</t>
  </si>
  <si>
    <t>TANGGA</t>
  </si>
  <si>
    <t>TROLY</t>
  </si>
  <si>
    <t>MEJA KASIR</t>
  </si>
  <si>
    <t>KASUR ANAK-ANAK</t>
  </si>
  <si>
    <t>BANTAL</t>
  </si>
  <si>
    <t>LEMARI KAYU</t>
  </si>
  <si>
    <t>TEMPAT TIDUR ORANG DEWASA</t>
  </si>
  <si>
    <t>MEJA KAYU</t>
  </si>
  <si>
    <t>KURSI ROTAN</t>
  </si>
  <si>
    <t>TEMPAT TIDUR MAYAT</t>
  </si>
  <si>
    <t>LAMPU</t>
  </si>
  <si>
    <t>RAK ARSIP</t>
  </si>
  <si>
    <t>STABILIZER</t>
  </si>
  <si>
    <t>BRANKAS</t>
  </si>
  <si>
    <t>RADIO</t>
  </si>
  <si>
    <t>DIGITAL SATELITE</t>
  </si>
  <si>
    <t>MEJA TELEVISI</t>
  </si>
  <si>
    <t>FAXIMILE</t>
  </si>
  <si>
    <t>PAPAN DATA</t>
  </si>
  <si>
    <t>LAP TOP</t>
  </si>
  <si>
    <t>SCANNER</t>
  </si>
  <si>
    <t>GENERATOR SET</t>
  </si>
  <si>
    <t>KARPET</t>
  </si>
  <si>
    <t>KURSI KAYU</t>
  </si>
  <si>
    <t>LEMARI INSTRUMENT</t>
  </si>
  <si>
    <t>LOCKER</t>
  </si>
  <si>
    <t>Kursi Staff</t>
  </si>
  <si>
    <t>Kursi Tunggu Pasien</t>
  </si>
  <si>
    <t xml:space="preserve"> Dry Chrmical Powder 20 Kg</t>
  </si>
  <si>
    <t xml:space="preserve"> Dry Chemical Powder 3,5 Kg</t>
  </si>
  <si>
    <t xml:space="preserve"> Tool Sheet</t>
  </si>
  <si>
    <t xml:space="preserve"> Tang Amphere</t>
  </si>
  <si>
    <t xml:space="preserve"> Regulator</t>
  </si>
  <si>
    <t xml:space="preserve"> Kunci Sheet</t>
  </si>
  <si>
    <t>TV untuk ruang rawat inap dan ruang tunggu pasien</t>
  </si>
  <si>
    <t>Digital parabola</t>
  </si>
  <si>
    <t>Sound system ruang tunggu pasien</t>
  </si>
  <si>
    <t>pembelian tabung gas elpiji</t>
  </si>
  <si>
    <t>Refridgerator, frezer untuk Instalasi Gizi</t>
  </si>
  <si>
    <t>Mangkok cina, gelas, piring, sendok dll pasien</t>
  </si>
  <si>
    <t>Drying Tumbler, 23 kg</t>
  </si>
  <si>
    <t>Washer Extractor 22 kg</t>
  </si>
  <si>
    <t>Laundry trolley</t>
  </si>
  <si>
    <t>Personal Komputer</t>
  </si>
  <si>
    <t>Note Book</t>
  </si>
  <si>
    <t>Printer Laser Jet (A4)</t>
  </si>
  <si>
    <t>Flashdisk 1GB</t>
  </si>
  <si>
    <t>Catridge komputer</t>
  </si>
  <si>
    <t>Sofware pengolahan data rekam medis</t>
  </si>
  <si>
    <t>Mesin Tik</t>
  </si>
  <si>
    <t>Lemari Pustaka</t>
  </si>
  <si>
    <t>Lemari Arsip</t>
  </si>
  <si>
    <t>filling Cabinet</t>
  </si>
  <si>
    <t>Rak Besi Steel</t>
  </si>
  <si>
    <t>Lemari Bergerak diatas Rel</t>
  </si>
  <si>
    <t>Almari Arsip</t>
  </si>
  <si>
    <t>Kaca pembatas (apotek dan kasir)</t>
  </si>
  <si>
    <t>Tiang Bendera / Umbul-umbul</t>
  </si>
  <si>
    <t>Meja 1/2 Biro</t>
  </si>
  <si>
    <t>Meja 1 Biro</t>
  </si>
  <si>
    <t>Meja Racik Obat</t>
  </si>
  <si>
    <t>Meja Konfigurasi</t>
  </si>
  <si>
    <t>Meja Rapat + Kursi Rapat</t>
  </si>
  <si>
    <t>Meja Nurse Station (120 x 100 cm)</t>
  </si>
  <si>
    <t>Meja Nurse Station (200 x 180 cm)</t>
  </si>
  <si>
    <t>Kursi Kerja</t>
  </si>
  <si>
    <t>Tempat Tidur</t>
  </si>
  <si>
    <t>Spring Bed</t>
  </si>
  <si>
    <t>Sofa</t>
  </si>
  <si>
    <t>Mesin Pengolah Air Bersih</t>
  </si>
  <si>
    <t>Saklar Otomatis</t>
  </si>
  <si>
    <t>Lampu Emergency</t>
  </si>
  <si>
    <t>Batrai/Accu (100 Ampre)</t>
  </si>
  <si>
    <t>Kabel NGYY 4 x 125 mm (30 M)</t>
  </si>
  <si>
    <t>Bor Listrik (Plus Mata Bor)</t>
  </si>
  <si>
    <t>Ragum</t>
  </si>
  <si>
    <t>Gerinda Listrik</t>
  </si>
  <si>
    <t>Gergaji Besi</t>
  </si>
  <si>
    <t>Obeng Set</t>
  </si>
  <si>
    <t>Kikir Halus</t>
  </si>
  <si>
    <t>Kunci L</t>
  </si>
  <si>
    <t>Tang Set</t>
  </si>
  <si>
    <t>Tang Ampere</t>
  </si>
  <si>
    <t>Elektric Glove</t>
  </si>
  <si>
    <t>Kulkas rumah tangga</t>
  </si>
  <si>
    <t>Gordyn</t>
  </si>
  <si>
    <t>Vertikal blind + rail alumunium</t>
  </si>
  <si>
    <t>kaca film buram</t>
  </si>
  <si>
    <t>Gordyn spiral</t>
  </si>
  <si>
    <t>Tali Spiral</t>
  </si>
  <si>
    <t>Pita ikat</t>
  </si>
  <si>
    <t>Gordyn sekat</t>
  </si>
  <si>
    <t>Rell</t>
  </si>
  <si>
    <t>Kaki Rell</t>
  </si>
  <si>
    <t>Laken/Laket set</t>
  </si>
  <si>
    <t>02.06.01.05.62.0001</t>
  </si>
  <si>
    <t>02.06.02.01.125.0001</t>
  </si>
  <si>
    <t>02.06.02.01.30.0001</t>
  </si>
  <si>
    <t>02.06.01.04.03.0001</t>
  </si>
  <si>
    <t>02.06.03.05.03.0001</t>
  </si>
  <si>
    <t>02.06.02.01.28.0001</t>
  </si>
  <si>
    <t>02.06.02.01.65.0001</t>
  </si>
  <si>
    <t>02.06.02.06.03.0001</t>
  </si>
  <si>
    <t>02.06.02.01.64.0001</t>
  </si>
  <si>
    <t>02.06.02.01.151.0001</t>
  </si>
  <si>
    <t>02.06.02.04.06.0001</t>
  </si>
  <si>
    <t>02.06.02.01.31.0001</t>
  </si>
  <si>
    <t>02.06.02.01.61.0001</t>
  </si>
  <si>
    <t>02.06.01.04.11.0001</t>
  </si>
  <si>
    <t>02.06.02.01.22.0001</t>
  </si>
  <si>
    <t>02.06.02.03.05.0001</t>
  </si>
  <si>
    <t>02.06.02.06.39.0001</t>
  </si>
  <si>
    <t>02.06.01.04.16.0001</t>
  </si>
  <si>
    <t>02.06.02.01.161.0001</t>
  </si>
  <si>
    <t>02.06.02.01.37.0001</t>
  </si>
  <si>
    <t>02.06.02.05.02.0001</t>
  </si>
  <si>
    <t>02.06.02.01.17.0001</t>
  </si>
  <si>
    <t>02.06.01.05.08.0001</t>
  </si>
  <si>
    <t>02.06.02.05.23.0000</t>
  </si>
  <si>
    <t>02.06.02.04.01.0001</t>
  </si>
  <si>
    <t>02.06.02.06.58.0001</t>
  </si>
  <si>
    <t>02.06.02.01.74.0001</t>
  </si>
  <si>
    <t>02.06.02.04.02.0001</t>
  </si>
  <si>
    <t>02.06.02.07.17.0001</t>
  </si>
  <si>
    <t>02.06.03.05.02.0001</t>
  </si>
  <si>
    <t>02.06.03.03.06.0001</t>
  </si>
  <si>
    <t>02.06.02.01.156.0001</t>
  </si>
  <si>
    <t>02.06.02.01.149.0001</t>
  </si>
  <si>
    <t>02.06.02.01.83.0001</t>
  </si>
  <si>
    <t>02.06.02.04.14.0001</t>
  </si>
  <si>
    <t>02.06.01.04.17.0001</t>
  </si>
  <si>
    <t>02.06.01.04.12.0001</t>
  </si>
  <si>
    <t>02.06.02.04.03.0001</t>
  </si>
  <si>
    <t>02.06.02.01.146.0001</t>
  </si>
  <si>
    <t>02.06.02.01.34.0001</t>
  </si>
  <si>
    <t>02.06.02.01.127.0001</t>
  </si>
  <si>
    <t>02.06.02.01.123.0001</t>
  </si>
  <si>
    <t>02.06.02.06.25.0001</t>
  </si>
  <si>
    <t>02.06.02.01.105.0001</t>
  </si>
  <si>
    <t>02.06.01.04.25.0001</t>
  </si>
  <si>
    <t>02.06.01.04.18.0001</t>
  </si>
  <si>
    <t>02.06.02.06.80.0001</t>
  </si>
  <si>
    <t>02.06.02.05.09.0001</t>
  </si>
  <si>
    <t>02.06.02.01.101.0001</t>
  </si>
  <si>
    <t>02.06.02.01.124.0001</t>
  </si>
  <si>
    <t>02.06.03.05.01.0001</t>
  </si>
  <si>
    <t>02.06.03.05.18.0001</t>
  </si>
  <si>
    <t>02.06.03.05.13.0001</t>
  </si>
  <si>
    <t>02.06.02.01.142.0001</t>
  </si>
  <si>
    <t>02.06.02.01.38.0001</t>
  </si>
  <si>
    <t>02.06.02.06.50.0001</t>
  </si>
  <si>
    <t>02.06.02.06.37.0001</t>
  </si>
  <si>
    <t>02.06.02.01.39.0001</t>
  </si>
  <si>
    <t>02.06.02.01.06.0001</t>
  </si>
  <si>
    <t>02.06.02.01.33.0001</t>
  </si>
  <si>
    <t>02.06.02.06.52.0001</t>
  </si>
  <si>
    <t>02.06.02.01.48.0001</t>
  </si>
  <si>
    <t>02.06.01.04.15.0001</t>
  </si>
  <si>
    <t>02.06.02.06.20.0001</t>
  </si>
  <si>
    <t>02.06.01.04.06.0001</t>
  </si>
  <si>
    <t>02.06.02.06.02.0001</t>
  </si>
  <si>
    <t>02.06.02.06.91.0001</t>
  </si>
  <si>
    <t>02.06.02.01.62.0001</t>
  </si>
  <si>
    <t>02.06.01.05.63.0001</t>
  </si>
  <si>
    <t>02.06.01.05.44.0001</t>
  </si>
  <si>
    <t>02.06.03.02.02.0001</t>
  </si>
  <si>
    <t>02.06.03.05.04.0001</t>
  </si>
  <si>
    <t>02.06.02.06.131.0001</t>
  </si>
  <si>
    <t>02.06.02.01.103.0001</t>
  </si>
  <si>
    <t>02.06.03.03.10.0001</t>
  </si>
  <si>
    <t>02.06.01.04.24.0001</t>
  </si>
  <si>
    <t>025</t>
  </si>
  <si>
    <t>0001-0015</t>
  </si>
  <si>
    <t>0001-0020</t>
  </si>
  <si>
    <t>0001-0012</t>
  </si>
  <si>
    <t>0001-0100</t>
  </si>
  <si>
    <t>0001-0066</t>
  </si>
  <si>
    <t>0001-0011</t>
  </si>
  <si>
    <t>BIG STAR</t>
  </si>
  <si>
    <t>OLIMPIC</t>
  </si>
  <si>
    <t>HP</t>
  </si>
  <si>
    <t>NAPOLLY TOP</t>
  </si>
  <si>
    <t>SAMSUNG</t>
  </si>
  <si>
    <t>HI-PRO</t>
  </si>
  <si>
    <t>SUMATRA FIBER CLASS</t>
  </si>
  <si>
    <t>KIRIN</t>
  </si>
  <si>
    <t>SANKIO</t>
  </si>
  <si>
    <t>CHOONGWAE</t>
  </si>
  <si>
    <t>MIYAKO</t>
  </si>
  <si>
    <t>RINAI</t>
  </si>
  <si>
    <t>HITACHI</t>
  </si>
  <si>
    <t>LG</t>
  </si>
  <si>
    <t>dino</t>
  </si>
  <si>
    <t>VENUS</t>
  </si>
  <si>
    <t>NAPOLLY</t>
  </si>
  <si>
    <t>MASPION</t>
  </si>
  <si>
    <t>PANASONIC</t>
  </si>
  <si>
    <t>fuhrer</t>
  </si>
  <si>
    <t>SAKO</t>
  </si>
  <si>
    <t>MIDEA</t>
  </si>
  <si>
    <t>LAMRI</t>
  </si>
  <si>
    <t>SANYO</t>
  </si>
  <si>
    <t>SHIMA</t>
  </si>
  <si>
    <t>NATIONAL</t>
  </si>
  <si>
    <t>CMC</t>
  </si>
  <si>
    <t>SHARP</t>
  </si>
  <si>
    <t>1 L</t>
  </si>
  <si>
    <t>NASIONAL</t>
  </si>
  <si>
    <t>NEGRO</t>
  </si>
  <si>
    <t>UNITAL</t>
  </si>
  <si>
    <t>IKI</t>
  </si>
  <si>
    <t>POLYTRON</t>
  </si>
  <si>
    <t>LIGNA</t>
  </si>
  <si>
    <t>EPSON</t>
  </si>
  <si>
    <t>ACER</t>
  </si>
  <si>
    <t>ICHIKO</t>
  </si>
  <si>
    <t>XERUS</t>
  </si>
  <si>
    <t>BUILD UP</t>
  </si>
  <si>
    <t>X BAS</t>
  </si>
  <si>
    <t>PROLINK</t>
  </si>
  <si>
    <t>EXPO</t>
  </si>
  <si>
    <t>ENERGY</t>
  </si>
  <si>
    <t>MARK</t>
  </si>
  <si>
    <t>MORA</t>
  </si>
  <si>
    <t>CHITOSE</t>
  </si>
  <si>
    <t>BACK RAICE</t>
  </si>
  <si>
    <t>MARCEL</t>
  </si>
  <si>
    <t>G-101</t>
  </si>
  <si>
    <t>STARONE</t>
  </si>
  <si>
    <t>ELVIRON</t>
  </si>
  <si>
    <t>MUSTANG</t>
  </si>
  <si>
    <t>FUTURA</t>
  </si>
  <si>
    <t>ICA</t>
  </si>
  <si>
    <t>CANON</t>
  </si>
  <si>
    <t>COMPAQ</t>
  </si>
  <si>
    <t>ICHIBAN</t>
  </si>
  <si>
    <t>AWIKO</t>
  </si>
  <si>
    <t>MITSUWA</t>
  </si>
  <si>
    <t>UCHIDA</t>
  </si>
  <si>
    <t xml:space="preserve">MAESTRO </t>
  </si>
  <si>
    <t>HIPRO</t>
  </si>
  <si>
    <t>MITHOCIBA</t>
  </si>
  <si>
    <t>HARTECH</t>
  </si>
  <si>
    <t>MONTANA</t>
  </si>
  <si>
    <t>Merlin Gering</t>
  </si>
  <si>
    <t>Philips</t>
  </si>
  <si>
    <t>GS</t>
  </si>
  <si>
    <t>NGYY 4X125 mm</t>
  </si>
  <si>
    <t>Boss 700 Watt</t>
  </si>
  <si>
    <t>Boss 600 Watt</t>
  </si>
  <si>
    <t>10 Inch</t>
  </si>
  <si>
    <t>Boss 670 Watt</t>
  </si>
  <si>
    <t>Tekiro</t>
  </si>
  <si>
    <t>900 Amp</t>
  </si>
  <si>
    <t xml:space="preserve">PLASTIK + BUSA </t>
  </si>
  <si>
    <t>SERBUK PRESS</t>
  </si>
  <si>
    <t>KAYU + BUSA</t>
  </si>
  <si>
    <t>EBONIT KACA</t>
  </si>
  <si>
    <t>KAYU + TRIPLEK</t>
  </si>
  <si>
    <t>BESI + PLASTIK</t>
  </si>
  <si>
    <t>STAINLESS + BUSA</t>
  </si>
  <si>
    <t>KAYU + KACA + TRIPLEK</t>
  </si>
  <si>
    <t>KAYU + MIKA</t>
  </si>
  <si>
    <t>KAYU + KACA</t>
  </si>
  <si>
    <t>PLAT</t>
  </si>
  <si>
    <t>SERBUK PRESS + KACA</t>
  </si>
  <si>
    <t>ALUMINIUM</t>
  </si>
  <si>
    <t>BESI + FIBER GLASS</t>
  </si>
  <si>
    <t>BUSA</t>
  </si>
  <si>
    <t>ROTAN + KAYU</t>
  </si>
  <si>
    <t>SERBUK PRESS + BESI</t>
  </si>
  <si>
    <t>TRIPLEK + MIKA</t>
  </si>
  <si>
    <t>KAIN + KAPUK</t>
  </si>
  <si>
    <t>BESI + KAYU</t>
  </si>
  <si>
    <t>Dr . David Oloan , MARS</t>
  </si>
  <si>
    <t>NIP . 19650801 200012 1 004</t>
  </si>
  <si>
    <t>Besi</t>
  </si>
  <si>
    <t>ISUZU</t>
  </si>
  <si>
    <t>MITSUBISHI</t>
  </si>
  <si>
    <t>TOYOTA</t>
  </si>
  <si>
    <t>HONDA</t>
  </si>
  <si>
    <t>BM 8000 K</t>
  </si>
  <si>
    <t>KIA</t>
  </si>
  <si>
    <t>Daejoo KOR</t>
  </si>
  <si>
    <t>ITC-100</t>
  </si>
  <si>
    <t>Stainles</t>
  </si>
  <si>
    <t>Ka.TU</t>
  </si>
  <si>
    <t>RSUD</t>
  </si>
  <si>
    <t>Ka. Sub. Bag. Umum</t>
  </si>
  <si>
    <t>Pel. Non. Medis</t>
  </si>
  <si>
    <t>ELEKTRO COUTER</t>
  </si>
  <si>
    <t>O-K</t>
  </si>
  <si>
    <t>BUSA+BESI</t>
  </si>
  <si>
    <t>PASIR SILIKA</t>
  </si>
  <si>
    <t>M-E</t>
  </si>
  <si>
    <t>LOUNDRY</t>
  </si>
  <si>
    <t>INST. GIZI</t>
  </si>
  <si>
    <t>REKAM MEDIS</t>
  </si>
  <si>
    <t>SEKRETARIAT</t>
  </si>
  <si>
    <t>RUANG RAPAT/AULA</t>
  </si>
  <si>
    <t>SELURUH RUANGAN</t>
  </si>
  <si>
    <t>IGD</t>
  </si>
  <si>
    <t>0002</t>
  </si>
  <si>
    <t>0003</t>
  </si>
  <si>
    <t>KB</t>
  </si>
  <si>
    <t>FIBER/KAYU</t>
  </si>
  <si>
    <t>KACA</t>
  </si>
  <si>
    <t>STANLES</t>
  </si>
  <si>
    <t>FIBER-BESI</t>
  </si>
  <si>
    <t>TEMBAGA</t>
  </si>
  <si>
    <t xml:space="preserve">KAIN </t>
  </si>
  <si>
    <t>KAIN</t>
  </si>
  <si>
    <t>STAINLES</t>
  </si>
  <si>
    <t>BESI+FIBER</t>
  </si>
  <si>
    <t>BESI+STAIINLES</t>
  </si>
  <si>
    <t>STAINLES-FIBER</t>
  </si>
  <si>
    <t>FIBER+KARET</t>
  </si>
  <si>
    <t>KARET</t>
  </si>
  <si>
    <t>BESI+BUSA</t>
  </si>
  <si>
    <t>STAINLES+BESI</t>
  </si>
  <si>
    <t>STAINLES+BUSA</t>
  </si>
  <si>
    <t>KARET+FIBER</t>
  </si>
  <si>
    <t>FIBER+BESI</t>
  </si>
  <si>
    <t>KACA+ALUMINIUM</t>
  </si>
  <si>
    <t>STAINLES+FIBER+KARET</t>
  </si>
  <si>
    <t>BESI-FIBER</t>
  </si>
  <si>
    <t>POLY GIGI</t>
  </si>
  <si>
    <t>APOTEK &amp; VIP</t>
  </si>
  <si>
    <t>RUANG DIREKTUR</t>
  </si>
  <si>
    <t>RUANGAN ICU</t>
  </si>
  <si>
    <t>IPSRS</t>
  </si>
  <si>
    <t>LABORATORIUM</t>
  </si>
  <si>
    <t>RUANG RAWATAN</t>
  </si>
  <si>
    <t>Tanah Perkantoran</t>
  </si>
  <si>
    <t>.</t>
  </si>
  <si>
    <t>H</t>
  </si>
  <si>
    <t>0001-OOO2</t>
  </si>
  <si>
    <t>R. Komite Medik</t>
  </si>
  <si>
    <t>ICU</t>
  </si>
  <si>
    <t>POLIKLINIK UMUM</t>
  </si>
  <si>
    <t>Ka. Bid. Keperawatan</t>
  </si>
  <si>
    <t>Ka. Sie. ASKEP</t>
  </si>
  <si>
    <t>Ka. TU</t>
  </si>
  <si>
    <t>Ka. Bid. Pel</t>
  </si>
  <si>
    <t>Poly Gigi</t>
  </si>
  <si>
    <t>Poly  Penyakit Dalam</t>
  </si>
  <si>
    <t>Poly Anak</t>
  </si>
  <si>
    <t>Poly Bedah</t>
  </si>
  <si>
    <t>Poly Kebidanan</t>
  </si>
  <si>
    <t>CCSD</t>
  </si>
  <si>
    <t>RAWAT INAP</t>
  </si>
  <si>
    <t>Ruang Kebidanan</t>
  </si>
  <si>
    <t>Perinatologi</t>
  </si>
  <si>
    <t>Perinatologi (1 Rusak)</t>
  </si>
  <si>
    <t>Radiologi</t>
  </si>
  <si>
    <t>PERINATOLOGI</t>
  </si>
  <si>
    <t>Laboratorium</t>
  </si>
  <si>
    <t>KITCHEN</t>
  </si>
  <si>
    <t>LAUNDRY</t>
  </si>
  <si>
    <t>Perlengkapan</t>
  </si>
  <si>
    <t>Setda</t>
  </si>
  <si>
    <t>Manajemen, Bid.Pel., Bid. Kep, Bid.Yanomed</t>
  </si>
  <si>
    <t>Selasar Poly, R. Tunggu Pasien</t>
  </si>
  <si>
    <t>VIP, R. Jaga Perawat  Ruangan &amp; Poly</t>
  </si>
  <si>
    <t>Sekre, Inst.Farm, R.Lelang, Kasir, R.Program</t>
  </si>
  <si>
    <t>Direktur</t>
  </si>
  <si>
    <t>R. Program &amp; Inst.Farm</t>
  </si>
  <si>
    <t>R.Program</t>
  </si>
  <si>
    <t>Bag. Keuangan</t>
  </si>
  <si>
    <t>R.Sekr. Dir, Ktu. Ka. Bid</t>
  </si>
  <si>
    <t>R.Dir, Sekr.Dir, Sekre, R.Komite Medik, Mushola, Sekr.Dir, R. Staf Bid.Pel, RM dll</t>
  </si>
  <si>
    <t xml:space="preserve">Sekretariat, Kasir </t>
  </si>
  <si>
    <t>Apotek &amp; Kasir</t>
  </si>
  <si>
    <t>Seluruh Ruangan Bag. Adm termasuk Manajemen</t>
  </si>
  <si>
    <t>0001-0090</t>
  </si>
  <si>
    <t>IGD 2, ICU &amp; VIP</t>
  </si>
  <si>
    <t>R. Rawatan</t>
  </si>
  <si>
    <t>R.Dir &amp; KTU</t>
  </si>
  <si>
    <t>Inst. Farm</t>
  </si>
  <si>
    <t>R.Tunggu Bedah</t>
  </si>
  <si>
    <t>Inst. Gizi</t>
  </si>
  <si>
    <t>R. Rawatan, Igd, OK, Perlengkapan, Loundry, inst.Farm</t>
  </si>
  <si>
    <t>R.Dir, R.KTU, R.Ka.Bid, Perlengkapan, R.Staf Bid.Pel/BidKep,IPSRS</t>
  </si>
  <si>
    <t>SETDA</t>
  </si>
  <si>
    <t>Germany</t>
  </si>
  <si>
    <t>Indonesia</t>
  </si>
  <si>
    <t>U.S.A</t>
  </si>
  <si>
    <t>Perancis</t>
  </si>
  <si>
    <t>Japan</t>
  </si>
  <si>
    <t>Inggris</t>
  </si>
  <si>
    <t>Japan/Indonesia</t>
  </si>
  <si>
    <t>Denmark</t>
  </si>
  <si>
    <t>Hungaria</t>
  </si>
  <si>
    <t>Fresennius/Optima</t>
  </si>
  <si>
    <t>MAK/36101</t>
  </si>
  <si>
    <t>Sharp/Lokal OT.6000</t>
  </si>
  <si>
    <t>Stepahn/Stefanie</t>
  </si>
  <si>
    <t>Ambu/ Mark III</t>
  </si>
  <si>
    <t>Innomed/Cardio AID</t>
  </si>
  <si>
    <t>Sharp/Comfort 2000</t>
  </si>
  <si>
    <t>Huntligh/betabed</t>
  </si>
  <si>
    <t>Cardio Aid/Inomed</t>
  </si>
  <si>
    <t>MAK</t>
  </si>
  <si>
    <t>Riester/Cat. Nova</t>
  </si>
  <si>
    <t>Medicon</t>
  </si>
  <si>
    <t>R.R.C</t>
  </si>
  <si>
    <t>Medicon/47.20.17</t>
  </si>
  <si>
    <t>Riester/Cat. Duplex</t>
  </si>
  <si>
    <t>Fortuna DX/PT.Andini.S</t>
  </si>
  <si>
    <t>Statim</t>
  </si>
  <si>
    <t>Canada</t>
  </si>
  <si>
    <t>Inomed</t>
  </si>
  <si>
    <t>MAK/34104E</t>
  </si>
  <si>
    <t>Berchtold/D 300 SO</t>
  </si>
  <si>
    <t>Medicon/44.07.50</t>
  </si>
  <si>
    <t>Riester/ Fortelux N</t>
  </si>
  <si>
    <t>Hilman/HHS-048</t>
  </si>
  <si>
    <t>Medicon/45.01.06</t>
  </si>
  <si>
    <t>Medicon/50.73.08</t>
  </si>
  <si>
    <t>Medicon/53.10.30</t>
  </si>
  <si>
    <t>Medicon/52.90.10</t>
  </si>
  <si>
    <t>Medicon/52.44.25</t>
  </si>
  <si>
    <t>Medicon/52.30.42</t>
  </si>
  <si>
    <t>Medicon/19.81.26</t>
  </si>
  <si>
    <t>GE/Logiq Pro</t>
  </si>
  <si>
    <t>Local/Stainless Steel</t>
  </si>
  <si>
    <t>Finlandia</t>
  </si>
  <si>
    <t>Swan</t>
  </si>
  <si>
    <t>Matachana/SC 500 E-1</t>
  </si>
  <si>
    <t>SpaNYOL</t>
  </si>
  <si>
    <t>MAK/31803C</t>
  </si>
  <si>
    <t>MAK/31815</t>
  </si>
  <si>
    <t>Mak/36113</t>
  </si>
  <si>
    <t>medicon/06.00.14</t>
  </si>
  <si>
    <t>medicon/06.05.14</t>
  </si>
  <si>
    <t>medicon/14.06.13</t>
  </si>
  <si>
    <t>medicon/40.25.14</t>
  </si>
  <si>
    <t>medicon/46.52.50</t>
  </si>
  <si>
    <t>Local</t>
  </si>
  <si>
    <t>Medicon/09.78.85</t>
  </si>
  <si>
    <t>Medicon/47.72.31</t>
  </si>
  <si>
    <t>045</t>
  </si>
  <si>
    <t>Medicon/72.00.50</t>
  </si>
  <si>
    <t>Medicon/47.35.32</t>
  </si>
  <si>
    <t>Medicon/46..60.10</t>
  </si>
  <si>
    <t>Fresenius/Optima</t>
  </si>
  <si>
    <t>Fresenius/Agilia</t>
  </si>
  <si>
    <t>Inomed/Heart Mirror</t>
  </si>
  <si>
    <t>Medicon/47.40.06</t>
  </si>
  <si>
    <t>Gerathrem</t>
  </si>
  <si>
    <t>Berchtold/D 300 Mobile</t>
  </si>
  <si>
    <t>Soenhle/8310</t>
  </si>
  <si>
    <t>Riester/Penscope</t>
  </si>
  <si>
    <t>Riester/Ri Focus</t>
  </si>
  <si>
    <t>Medicon/330.20.00</t>
  </si>
  <si>
    <t>Medicon/47.30.08</t>
  </si>
  <si>
    <t>Local/KH-06.120-40</t>
  </si>
  <si>
    <t>Hunltleight/Betabed</t>
  </si>
  <si>
    <t>England</t>
  </si>
  <si>
    <t>MAK/35302B</t>
  </si>
  <si>
    <t>Semperit</t>
  </si>
  <si>
    <t>Medicon/51.71.12</t>
  </si>
  <si>
    <t>Medicon/51.71.14</t>
  </si>
  <si>
    <t>Elektrolux/W 3250 N</t>
  </si>
  <si>
    <t>Swedia</t>
  </si>
  <si>
    <t>Elektrolux/T 3550</t>
  </si>
  <si>
    <t>Elektrolux/IB 3 2316</t>
  </si>
  <si>
    <t>Local/Stainless Steel + canvas</t>
  </si>
  <si>
    <t>Nagata/K-300 W</t>
  </si>
  <si>
    <t>Taiwan</t>
  </si>
  <si>
    <t>Nayati/ASC L2-75 R</t>
  </si>
  <si>
    <t>Pokka/NayatiPR G4-2/1</t>
  </si>
  <si>
    <t>Pokka/NayatiPF G4-2/1</t>
  </si>
  <si>
    <t>Pokka/Nayati-ASASWO 15-75L/C/R</t>
  </si>
  <si>
    <t>Pokka/Nayati-STPA 15-75</t>
  </si>
  <si>
    <t>Optima/Nayati GL 22 S</t>
  </si>
  <si>
    <t>Exocutor/EX 16</t>
  </si>
  <si>
    <t>Nayati/ABMA 12-75</t>
  </si>
  <si>
    <t>Nayati/ASO 18-75 IR</t>
  </si>
  <si>
    <t>Nayati/ASO 15-75 IR</t>
  </si>
  <si>
    <t>Nayati/SPRS Q15-50</t>
  </si>
  <si>
    <t>Nayati/NDWE 60</t>
  </si>
  <si>
    <t>Nayati/ATDO 12-75</t>
  </si>
  <si>
    <t>Nayati/NGBP 6-90</t>
  </si>
  <si>
    <t>Nayati/NF 8/40</t>
  </si>
  <si>
    <t>Nayati/NSR 8-75</t>
  </si>
  <si>
    <t>Nayati/SDTA 18-90</t>
  </si>
  <si>
    <t>Nayati/NGE N 5-50</t>
  </si>
  <si>
    <t>Nayati/SHE 24-90</t>
  </si>
  <si>
    <t>Nayati/NGRC 3-22</t>
  </si>
  <si>
    <t>Nayati/SHE 12-90</t>
  </si>
  <si>
    <t>Nayati/AWD 15-75</t>
  </si>
  <si>
    <t>Nayati/NDET B-60 H</t>
  </si>
  <si>
    <t xml:space="preserve">Nayati/NDET B-60 </t>
  </si>
  <si>
    <t>015</t>
  </si>
  <si>
    <t>Famed Zywieck/WP-02</t>
  </si>
  <si>
    <t>Polandia</t>
  </si>
  <si>
    <t>Lestari/Various</t>
  </si>
  <si>
    <t>Famed Zywieck/FG-04</t>
  </si>
  <si>
    <t>MAK/34102</t>
  </si>
  <si>
    <t>MAK/31804S</t>
  </si>
  <si>
    <t>Medicon/16.11.14</t>
  </si>
  <si>
    <t>Local/lokal</t>
  </si>
  <si>
    <t>MAK/31208</t>
  </si>
  <si>
    <t>Medicon/04.67.15</t>
  </si>
  <si>
    <t>SIBIR Int'l/V11OKE</t>
  </si>
  <si>
    <t>Berchtold/D 540</t>
  </si>
  <si>
    <t>Sharp/OT.6000</t>
  </si>
  <si>
    <t>MAK/34151</t>
  </si>
  <si>
    <t>Medicon/47.27.23</t>
  </si>
  <si>
    <t>Medicon/15.10.08</t>
  </si>
  <si>
    <t>042</t>
  </si>
  <si>
    <t>Medicon/15.10.12</t>
  </si>
  <si>
    <t>Riester.5255/Comprimeter</t>
  </si>
  <si>
    <t>Medicon/46.91.12</t>
  </si>
  <si>
    <t>Medicon/40.50.82</t>
  </si>
  <si>
    <t>Penlon/SP 20</t>
  </si>
  <si>
    <t>032</t>
  </si>
  <si>
    <t>MAK/99103 t4 + Matress</t>
  </si>
  <si>
    <t>Rusch</t>
  </si>
  <si>
    <t>Novabiomedical</t>
  </si>
  <si>
    <t>Roche/9180</t>
  </si>
  <si>
    <t>Sysmex/KX 21</t>
  </si>
  <si>
    <t>japan</t>
  </si>
  <si>
    <t>R. Kebidanan</t>
  </si>
  <si>
    <t xml:space="preserve">R.JAGA RAWATAN </t>
  </si>
  <si>
    <t>R. JAGA RAWATAN</t>
  </si>
  <si>
    <t>M-E &amp; PERLENGKAPAN</t>
  </si>
  <si>
    <t>RM,Sekre</t>
  </si>
  <si>
    <t>Sekre, RM, Inst. Gizi, IPSRS</t>
  </si>
  <si>
    <t>R. Pendaftaran</t>
  </si>
  <si>
    <t>Gudang Farmasi</t>
  </si>
  <si>
    <t xml:space="preserve"> R.Jaga R. Bedah, Labor</t>
  </si>
  <si>
    <t>POLY MATA</t>
  </si>
  <si>
    <t>R.RAWATAN</t>
  </si>
  <si>
    <t>KEBIDANAB</t>
  </si>
  <si>
    <t>R.ANAK</t>
  </si>
  <si>
    <t>R.INTERNE</t>
  </si>
  <si>
    <t>R.PERINATOLOGI</t>
  </si>
  <si>
    <t>R.POLY  UMUM</t>
  </si>
  <si>
    <t>R.POLY BEDAH</t>
  </si>
  <si>
    <t>R.IGD</t>
  </si>
  <si>
    <t>R.O-K</t>
  </si>
  <si>
    <t>R.KEBIDANAN</t>
  </si>
  <si>
    <t>R.PONEK</t>
  </si>
  <si>
    <t xml:space="preserve">Loundry, Gudang, Farmasi, R.Interne, R.Bedah, R.Anak </t>
  </si>
  <si>
    <t>Poly umum</t>
  </si>
  <si>
    <t>R.IGD, R.Fisioterapi</t>
  </si>
  <si>
    <t>R.BEDAH</t>
  </si>
  <si>
    <t>SELASAR POLYKLINIK</t>
  </si>
  <si>
    <t>R.LABOR</t>
  </si>
  <si>
    <t>R.Fisioterapi</t>
  </si>
  <si>
    <t>R.PONEK &amp; R.PERINATOLOGI</t>
  </si>
  <si>
    <t>R.PONEK &amp; R.KEBIDANAN</t>
  </si>
  <si>
    <t>IGD &amp; PONEK</t>
  </si>
  <si>
    <t>R.PERLENGKAPAN</t>
  </si>
  <si>
    <t>0001-0017</t>
  </si>
  <si>
    <t>DIAN SILVIA DEWI. ST</t>
  </si>
  <si>
    <t>NIP. 19810624 201001 2 002</t>
  </si>
  <si>
    <t>RM</t>
  </si>
  <si>
    <t>R.Perlengkapan</t>
  </si>
  <si>
    <t>Sekre</t>
  </si>
  <si>
    <t>R.Perinatologi</t>
  </si>
  <si>
    <t>R.O-K, R.Keb</t>
  </si>
  <si>
    <t>POLYKLINIK</t>
  </si>
  <si>
    <t>Seluruh Ruangan</t>
  </si>
  <si>
    <t>± 15 BH-RB</t>
  </si>
  <si>
    <t>± 33 BH-RB</t>
  </si>
  <si>
    <t>± 2 BH-RB</t>
  </si>
  <si>
    <t>VIP</t>
  </si>
  <si>
    <t>RB=33 BH</t>
  </si>
  <si>
    <t>Dalam penelusuran</t>
  </si>
  <si>
    <t>Dalam Penelusuran</t>
  </si>
  <si>
    <t>INCENERATOR</t>
  </si>
  <si>
    <t>12.04.06.07.02.12.04</t>
  </si>
  <si>
    <t>SMOKELESS/Brand CMC, Model SLI_2</t>
  </si>
  <si>
    <t>PENGADAAN LAMPU ULTRAVIOLET</t>
  </si>
  <si>
    <t>12.04.06.07.02.12.03</t>
  </si>
  <si>
    <t>GEA</t>
  </si>
  <si>
    <t>REGULATOR OKSIGEN</t>
  </si>
  <si>
    <t>PIPET MIKRO LABORATORIUM</t>
  </si>
  <si>
    <t>TECO DIAGNOSTIK</t>
  </si>
  <si>
    <t>AMBUBAG DEWASA</t>
  </si>
  <si>
    <t>AMBUBAG ANAK</t>
  </si>
  <si>
    <t>AMBUBAG BAYI</t>
  </si>
  <si>
    <t>PELAYANAN NON MEDIS</t>
  </si>
  <si>
    <t>KEPERAWATAN</t>
  </si>
  <si>
    <t>0001-0034</t>
  </si>
  <si>
    <t>Rehabilitasi Bangunan Rawat Inap Lantai II dan KM/WC</t>
  </si>
  <si>
    <t>Rumah Pelindung incenertor</t>
  </si>
  <si>
    <t>BETON</t>
  </si>
  <si>
    <t>TIDAK</t>
  </si>
  <si>
    <t>M2</t>
  </si>
  <si>
    <t>Pelayanan Medis</t>
  </si>
  <si>
    <t>N I H I L</t>
  </si>
  <si>
    <t>KARTU INVENTARIS BARANG ( KIB ) B</t>
  </si>
  <si>
    <t>PERALATAN DAN MESIN</t>
  </si>
  <si>
    <t>Letak / Lokasi Alamat</t>
  </si>
  <si>
    <t>KARTU INVENTARIS BARANG ( KIB ) C</t>
  </si>
  <si>
    <t>GEDUNG DAN BANGUNAN</t>
  </si>
  <si>
    <t>KONTRUKSI</t>
  </si>
  <si>
    <t>KARTU INVENTARIS BARANG ( KIB ) D</t>
  </si>
  <si>
    <t>JALAN , IRIGASI DAN JARINGAN</t>
  </si>
  <si>
    <t>0001 - 0003</t>
  </si>
  <si>
    <t>0001 - 0020</t>
  </si>
  <si>
    <t>0001 - 0006</t>
  </si>
  <si>
    <t>0001 - 0010</t>
  </si>
  <si>
    <t>0001 - 0007</t>
  </si>
  <si>
    <t>0001 - 0005</t>
  </si>
  <si>
    <t>0001 - 0040</t>
  </si>
  <si>
    <t>Ultrasonic Nebulizer Comfort 2000 KU 400 (Sharp)</t>
  </si>
  <si>
    <t>D0ctor Friends DF 300</t>
  </si>
  <si>
    <t>Sharp</t>
  </si>
  <si>
    <t>Renz</t>
  </si>
  <si>
    <t>Littman Classic II 3 M</t>
  </si>
  <si>
    <t>Riester Nova Presameter</t>
  </si>
  <si>
    <t>Safety</t>
  </si>
  <si>
    <t>NESCO/XY300</t>
  </si>
  <si>
    <t>Pengadaan Pompa Air Sumur &amp; Instalasi Air Bersih</t>
  </si>
  <si>
    <t>Kain</t>
  </si>
  <si>
    <t>Campuran</t>
  </si>
  <si>
    <t>DIREKTUR  R S U D</t>
  </si>
  <si>
    <t>SEKAI</t>
  </si>
  <si>
    <t>Lenovo</t>
  </si>
  <si>
    <t>Pixma</t>
  </si>
  <si>
    <t>Xerox</t>
  </si>
  <si>
    <t>Arakawa</t>
  </si>
  <si>
    <t>Belden</t>
  </si>
  <si>
    <t>TP-Link</t>
  </si>
  <si>
    <t>Quintus</t>
  </si>
  <si>
    <t>Ultrasonik</t>
  </si>
  <si>
    <t>Analyticon</t>
  </si>
  <si>
    <t>Littman</t>
  </si>
  <si>
    <t>Bistos</t>
  </si>
  <si>
    <t>Yamaco</t>
  </si>
  <si>
    <t>CAMPURAN</t>
  </si>
  <si>
    <r>
      <t xml:space="preserve">                     </t>
    </r>
    <r>
      <rPr>
        <b/>
        <sz val="12"/>
        <color indexed="8"/>
        <rFont val="Calibri"/>
        <family val="2"/>
      </rPr>
      <t>NO KODE LOKASI : 12.04.06.01.03.06.14</t>
    </r>
  </si>
  <si>
    <t>Teluk Kuantan,  31 Desember 2014</t>
  </si>
  <si>
    <t>Amp</t>
  </si>
  <si>
    <t>IG</t>
  </si>
  <si>
    <t>Neng Shou</t>
  </si>
  <si>
    <t>Lesso</t>
  </si>
  <si>
    <t>Magic Star</t>
  </si>
  <si>
    <t>Spall</t>
  </si>
  <si>
    <t>Masa Manfaat</t>
  </si>
  <si>
    <t>Tahun</t>
  </si>
  <si>
    <t>Perolehan</t>
  </si>
  <si>
    <t>02.06.04.01.65.0001</t>
  </si>
  <si>
    <t>Kode</t>
  </si>
  <si>
    <t>Nama Barang/</t>
  </si>
  <si>
    <t>Masa</t>
  </si>
  <si>
    <t>Penyusutan</t>
  </si>
  <si>
    <t>Besarnya Penyusutan</t>
  </si>
  <si>
    <t>Nilai</t>
  </si>
  <si>
    <t>Kelompok</t>
  </si>
  <si>
    <t>Jenis Barang</t>
  </si>
  <si>
    <t>Manfaat</t>
  </si>
  <si>
    <t>Tahunan</t>
  </si>
  <si>
    <t>Tahun s/d 2013</t>
  </si>
  <si>
    <t>s/d Tahun 2013</t>
  </si>
  <si>
    <t>s/d Tahun 2014</t>
  </si>
  <si>
    <t>s/d Tahun 2015</t>
  </si>
  <si>
    <t>Buku</t>
  </si>
  <si>
    <t>02.07.01</t>
  </si>
  <si>
    <t>kelompok</t>
  </si>
  <si>
    <t>Uraian</t>
  </si>
  <si>
    <t>Level</t>
  </si>
  <si>
    <t>MASA MANFAAT</t>
  </si>
  <si>
    <t>1.00.00.00.00</t>
  </si>
  <si>
    <t>GOLONGAN TANAH</t>
  </si>
  <si>
    <t>1.01.00.00.00</t>
  </si>
  <si>
    <t>TANAH</t>
  </si>
  <si>
    <t>1.01.01.00.00</t>
  </si>
  <si>
    <t>PERKAMPUNGAN</t>
  </si>
  <si>
    <t>1.01.02.00.00</t>
  </si>
  <si>
    <t>TANAH PERTANIAN</t>
  </si>
  <si>
    <t>1.01.03.00.00</t>
  </si>
  <si>
    <t>TANAH PERKEBUNAN</t>
  </si>
  <si>
    <t>1.01.04.00.00</t>
  </si>
  <si>
    <t>KEBUN CAMPURAN</t>
  </si>
  <si>
    <t>1.01.05.00.00</t>
  </si>
  <si>
    <t>HUTAN</t>
  </si>
  <si>
    <t>1.01.06.00.00</t>
  </si>
  <si>
    <t>KOLAM IKAN</t>
  </si>
  <si>
    <t>1.01.07.00.00</t>
  </si>
  <si>
    <t>DANAU/RAWA</t>
  </si>
  <si>
    <t>1.01.08.00.00</t>
  </si>
  <si>
    <t>TANAH TANDUS/RUSAK</t>
  </si>
  <si>
    <t>1.01.09.00.00</t>
  </si>
  <si>
    <t>ALANG-ALANG DAN PADANG RUMPUT</t>
  </si>
  <si>
    <t>1.01.10.00.00</t>
  </si>
  <si>
    <t>TANAH PENGGUNA LAIN</t>
  </si>
  <si>
    <t>1.01.11.00.00</t>
  </si>
  <si>
    <t>TANAH UNTUK BANGUNAN GEDUNG</t>
  </si>
  <si>
    <t>1.01.12.00.00</t>
  </si>
  <si>
    <t>TANAH PERTAMBANGAN</t>
  </si>
  <si>
    <t>1.01.13.00.00</t>
  </si>
  <si>
    <t>TANAH UNTUK BANGUNAN BUKAN GEDUNG</t>
  </si>
  <si>
    <t>2.00.00.00.00</t>
  </si>
  <si>
    <t>GOLONGAN PERALATAN DAN MESIN</t>
  </si>
  <si>
    <t>2.02.00.00.00</t>
  </si>
  <si>
    <t>ALAT -ALAT BESAR</t>
  </si>
  <si>
    <t>2.02.01.00.00</t>
  </si>
  <si>
    <t>Alat-alat Besar Darat</t>
  </si>
  <si>
    <t>2.02.02.00.00</t>
  </si>
  <si>
    <t>Alat-alat Besar Apung</t>
  </si>
  <si>
    <t>2.02.03.00.00</t>
  </si>
  <si>
    <t>Alat-alat Bantu</t>
  </si>
  <si>
    <t>2.03.00.00.00</t>
  </si>
  <si>
    <t>ALAT- ALAT ANGKUTAN</t>
  </si>
  <si>
    <t>2.03.01.00.00</t>
  </si>
  <si>
    <t>Alat Angkutan Darat Bermotor</t>
  </si>
  <si>
    <t>2.03.02.00.00</t>
  </si>
  <si>
    <t>Alat Angkutan Berat tak Bermotor</t>
  </si>
  <si>
    <t>2.03.03.00.00</t>
  </si>
  <si>
    <t>Alat Angkut Apung Bermotor</t>
  </si>
  <si>
    <t>2.03.04.00.00</t>
  </si>
  <si>
    <t>Alat Angkut Apung Tak Bermotor</t>
  </si>
  <si>
    <t>2.04.00.00.00</t>
  </si>
  <si>
    <t>ALAT BENGKEL DAN ALAT UKUR</t>
  </si>
  <si>
    <t>2.04.01.00.00</t>
  </si>
  <si>
    <t>Alat Bengkel Bermesin</t>
  </si>
  <si>
    <t>2.04.02.01.00</t>
  </si>
  <si>
    <t>Alat Bengkel Tak Bermesin</t>
  </si>
  <si>
    <t>2.04.03.00.00</t>
  </si>
  <si>
    <t>Alat Ukur</t>
  </si>
  <si>
    <t>2.05.00.00.00</t>
  </si>
  <si>
    <t>ALAT PERTANIAN</t>
  </si>
  <si>
    <t>2.05.01.00.00</t>
  </si>
  <si>
    <t>ALAT PENGOLAHAN</t>
  </si>
  <si>
    <t>2.05.02.00.00</t>
  </si>
  <si>
    <t>ALAT PEMELIHARAAN TANAMAN/ALAT PENYIMPANAN</t>
  </si>
  <si>
    <t>2.06.00.00.00</t>
  </si>
  <si>
    <t>ALAT KANTOR DAN RUMAH TANGGA</t>
  </si>
  <si>
    <t>2.06.01.00.00</t>
  </si>
  <si>
    <t>ALAT KANTOR</t>
  </si>
  <si>
    <t>2.06.02.00.00</t>
  </si>
  <si>
    <t>ALAT RUMAH TANGGA</t>
  </si>
  <si>
    <t>2.06.03.00.00</t>
  </si>
  <si>
    <t>KOMPUTER</t>
  </si>
  <si>
    <t>2.06.04.00.00</t>
  </si>
  <si>
    <t>MEJA DAN KURSI KERJA/RAPAT PEJABAT</t>
  </si>
  <si>
    <t>2.07.00.00.00</t>
  </si>
  <si>
    <t>ALAT STUDIO DAN ALAT KOMUNIKASI</t>
  </si>
  <si>
    <t>2.07.01.00.00</t>
  </si>
  <si>
    <t>ALAT STUDIO</t>
  </si>
  <si>
    <t>2.07.02.00.00</t>
  </si>
  <si>
    <t>ALAT KOMUNIKASI</t>
  </si>
  <si>
    <t>2.07.03.00.00</t>
  </si>
  <si>
    <t>PERALATAN PEMANCAR</t>
  </si>
  <si>
    <t>2.08.00.00.00</t>
  </si>
  <si>
    <t>ALAT-ALAT KEDOKTERAN</t>
  </si>
  <si>
    <t>2.08.01.00.00</t>
  </si>
  <si>
    <t>ALAT KEDOKTERAN</t>
  </si>
  <si>
    <t>2.08.02.00.00</t>
  </si>
  <si>
    <t>ALAT KESEHATAN</t>
  </si>
  <si>
    <t>2.09.00.00.00</t>
  </si>
  <si>
    <t>ALAT LABORATORIM</t>
  </si>
  <si>
    <t>2.09.01.00.00</t>
  </si>
  <si>
    <t>UNIT UNIT LABORATORIUM</t>
  </si>
  <si>
    <t>2.09.02.00.00</t>
  </si>
  <si>
    <t>ALAT PERAGA / PRAKTEK SEKOLAH</t>
  </si>
  <si>
    <t>2.09.03.00.00</t>
  </si>
  <si>
    <t>UNIT ALAT LABORATORIUM KIMIA NUKLIR</t>
  </si>
  <si>
    <t>2.09.04.00.00</t>
  </si>
  <si>
    <t>ALAT LABORAORIUM FISIKA NUKLIR /ELEKTRONIKA</t>
  </si>
  <si>
    <t>2.09.05.00.00</t>
  </si>
  <si>
    <t>ALAT PROTEKSI RADIASI / PROTEKSI LINGKUNGAN</t>
  </si>
  <si>
    <t>2.09.06.00.00</t>
  </si>
  <si>
    <t>RADIATION APPLICATION AND NON DESTRUCTIVE TESTING LABORATORY (BATAM)</t>
  </si>
  <si>
    <t>2.09.07.00.00</t>
  </si>
  <si>
    <t>ALAT LABORATORIUM LINGKUNGAN HIDUP</t>
  </si>
  <si>
    <t>2.09.08.00.00</t>
  </si>
  <si>
    <t>PERALATAN LABORATORIUM HIDRODINAMIKA</t>
  </si>
  <si>
    <t>2.10.00.00.00</t>
  </si>
  <si>
    <t>ALAT-ALAT PERSENJATAAN/KEAMANAN</t>
  </si>
  <si>
    <t>2.10.01.00.00</t>
  </si>
  <si>
    <t>SENJATA API</t>
  </si>
  <si>
    <t>2.10.02.00.00</t>
  </si>
  <si>
    <t>PERSENJATAAN NON SENJATA API</t>
  </si>
  <si>
    <t>2.10.03.00.00</t>
  </si>
  <si>
    <t>AMUNIISI</t>
  </si>
  <si>
    <t>2.10.04.00.00</t>
  </si>
  <si>
    <t>SENJATA SINAR</t>
  </si>
  <si>
    <t>3.00.00.00.00</t>
  </si>
  <si>
    <t>GOLONGAN GEDUNG DAN BANGUNAN</t>
  </si>
  <si>
    <t>3.11.00.00.00</t>
  </si>
  <si>
    <t>BANGUNAN GEDUNG</t>
  </si>
  <si>
    <t>3.11.01.00.00</t>
  </si>
  <si>
    <t>BANGUNAN GEDUNG TEMPAT KERJA</t>
  </si>
  <si>
    <t>3.11.02.00.00</t>
  </si>
  <si>
    <t>BANGUNAN GEDUNG TEMPAT TINGGAL</t>
  </si>
  <si>
    <t>3.11.03.00.00</t>
  </si>
  <si>
    <t>BANGUNAN MENARA</t>
  </si>
  <si>
    <t>3.12.00.00.00</t>
  </si>
  <si>
    <t>MONUMEN</t>
  </si>
  <si>
    <t>3.12.01.00.00</t>
  </si>
  <si>
    <t>Bangunan Bersejarah</t>
  </si>
  <si>
    <t>3.12.02.00.00</t>
  </si>
  <si>
    <t>TUGU PERINGATAN</t>
  </si>
  <si>
    <t>3.12.03.00.00</t>
  </si>
  <si>
    <t>CANDI</t>
  </si>
  <si>
    <t>3.12.04.00.00</t>
  </si>
  <si>
    <t>MONUMEN/BANUNAN BERSEJARAH</t>
  </si>
  <si>
    <t>3.12.06.00.00</t>
  </si>
  <si>
    <t>TUGU TITIK KONTROL/PASTI</t>
  </si>
  <si>
    <t>3.12.07.00.00</t>
  </si>
  <si>
    <t>RAMBU-RAMBU</t>
  </si>
  <si>
    <t>3.12.08.00.00</t>
  </si>
  <si>
    <t>RAMBU-RAMBU LALU LINTAS UDARA</t>
  </si>
  <si>
    <t>4.00.00.00.00</t>
  </si>
  <si>
    <t>GOLONGAN JALAN, IRIGASI DAN JARINGAN</t>
  </si>
  <si>
    <t>4.13.00.00.00</t>
  </si>
  <si>
    <t>JALAN DAN JEMBATAN</t>
  </si>
  <si>
    <t>4.13.01.00.00</t>
  </si>
  <si>
    <t>JALAN</t>
  </si>
  <si>
    <t>4.14.00.00.00</t>
  </si>
  <si>
    <t>BANGUNAN AIR/IRIGASI</t>
  </si>
  <si>
    <t>4.14.01.00.00</t>
  </si>
  <si>
    <t>Bangunan Air Irigasi</t>
  </si>
  <si>
    <t>4.14.04.00.00</t>
  </si>
  <si>
    <t>BANGUNAN PENGAMAN SUNGAI DAN PENANGGULANGAN BENCANA ALAM</t>
  </si>
  <si>
    <t>4.14.05.00.00</t>
  </si>
  <si>
    <t>BANGUNAN PENGEMBANGAN SUMBER AIR DAN AIR TNH</t>
  </si>
  <si>
    <t>4.14.08.00.00</t>
  </si>
  <si>
    <t>BANGUNAN AIR</t>
  </si>
  <si>
    <t>4.15.00.00.00</t>
  </si>
  <si>
    <t>INSTALASI</t>
  </si>
  <si>
    <t>4.15.01.00.00</t>
  </si>
  <si>
    <t>INSTALASI AIR MINUM/BERSIH</t>
  </si>
  <si>
    <t>4.15.03.00.00</t>
  </si>
  <si>
    <t>INSTALASI PENGOLAHAN SAMPAH NON ORGANIK</t>
  </si>
  <si>
    <t>4.15.04.00.00</t>
  </si>
  <si>
    <t>INSTALASI PENGOLAHAN BAHAN BANGUNAN</t>
  </si>
  <si>
    <t>4.15.05.00.00</t>
  </si>
  <si>
    <t>INSTALASI PEMBANGKIT LISTRIK</t>
  </si>
  <si>
    <t>4.15.06.00.00</t>
  </si>
  <si>
    <t>INSTALASI GARDU LISTRIK</t>
  </si>
  <si>
    <t>4.15.07.00.00</t>
  </si>
  <si>
    <t>INSTALASI PERTAHANAN</t>
  </si>
  <si>
    <t>4.15.08.00.00</t>
  </si>
  <si>
    <t>INSTALASI GAS</t>
  </si>
  <si>
    <t>4.15.09.00.00</t>
  </si>
  <si>
    <t>INSTALASI PENGAMAN</t>
  </si>
  <si>
    <t>4.16.00.00.00</t>
  </si>
  <si>
    <t>JARINGAN</t>
  </si>
  <si>
    <t>4.16.02.00.00</t>
  </si>
  <si>
    <t>JARINGAN LISTRIK</t>
  </si>
  <si>
    <t>4.16.03.00.00</t>
  </si>
  <si>
    <t>JARINGAN TELEPON</t>
  </si>
  <si>
    <t>4.16.04.00.00</t>
  </si>
  <si>
    <t>JARINGAN GAS</t>
  </si>
  <si>
    <t>5.00.00.00.00</t>
  </si>
  <si>
    <t>GOLONGAN ASSET TETAP LAINNYA</t>
  </si>
  <si>
    <t>5.17.00.00.00</t>
  </si>
  <si>
    <t>BUKU DAN PERPUSTAKAAN</t>
  </si>
  <si>
    <t>5.17.01.00.00</t>
  </si>
  <si>
    <t>BUKU</t>
  </si>
  <si>
    <t>5.17.03.00.00</t>
  </si>
  <si>
    <t>BARANG-BARANG PERPUSTAKAAN</t>
  </si>
  <si>
    <t>5.18.00.00.00</t>
  </si>
  <si>
    <t>BARANG BERCORAK KEBUDAYAAN</t>
  </si>
  <si>
    <t>5.18.01.00.00</t>
  </si>
  <si>
    <t>5.18.02.00.00</t>
  </si>
  <si>
    <t>ALAT OLAH RAGA LAINNYA</t>
  </si>
  <si>
    <t>5.19.00.00.00</t>
  </si>
  <si>
    <t>HEWAN DAN TERNAK SERTA TANAMAN</t>
  </si>
  <si>
    <t>5.19.01.00.00</t>
  </si>
  <si>
    <t>HEWAN</t>
  </si>
  <si>
    <t>6.00.00.00.00</t>
  </si>
  <si>
    <t>GOLONGAN KONSTRUKSI DLM PENGERJAAN</t>
  </si>
  <si>
    <t>(Tahun)</t>
  </si>
  <si>
    <t>I</t>
  </si>
  <si>
    <t>Peralatan dan Mesin</t>
  </si>
  <si>
    <t>Alat-Alat Besar Darat</t>
  </si>
  <si>
    <t>Alat-Alat Besar Apung</t>
  </si>
  <si>
    <t>Alat Angkutan Berat Tak Bermotor</t>
  </si>
  <si>
    <t>Alat Angkut Bermotor Udara</t>
  </si>
  <si>
    <t>Alat Pengolahan Pertanian</t>
  </si>
  <si>
    <t>Alat Pemeliharaan Tanaman/Alat Penyimpan Pertanian</t>
  </si>
  <si>
    <t>Alat Kantor</t>
  </si>
  <si>
    <t>Alat Rumah Tangga</t>
  </si>
  <si>
    <t>Peralatan Komputer</t>
  </si>
  <si>
    <t>Meja Dan Kursi Kerja/Rapat Pejabat</t>
  </si>
  <si>
    <t xml:space="preserve"> 5 </t>
  </si>
  <si>
    <t>Alat Studio</t>
  </si>
  <si>
    <t>Alat Komunikasi</t>
  </si>
  <si>
    <t>Peralatan Pemancar</t>
  </si>
  <si>
    <t>Alat Kedokteran</t>
  </si>
  <si>
    <t>Alat Kesehatan</t>
  </si>
  <si>
    <t>Unit-Unit Laboratorium</t>
  </si>
  <si>
    <t>Alat Peraga/Praktek Sekolah</t>
  </si>
  <si>
    <t>Unit Alat Laboratorium Kimia Nuklir</t>
  </si>
  <si>
    <t>Alat Laboratorium Fisika Nuklir / Elektronika</t>
  </si>
  <si>
    <t>Alat Proteksi Radiasi / Proteksi Lingkungan</t>
  </si>
  <si>
    <t>Radiation Aplication and Non Destructive Testing Laboratory (BATAM)</t>
  </si>
  <si>
    <t>Alat Laboratorium Lingkungan Hidup</t>
  </si>
  <si>
    <t>Peralatan Laboratorium Hidrodinamika</t>
  </si>
  <si>
    <t>Senjata Api</t>
  </si>
  <si>
    <t>Persenjataan Non Senjata Api</t>
  </si>
  <si>
    <t>Alat Keamanan dan Perlindungan</t>
  </si>
  <si>
    <t>II</t>
  </si>
  <si>
    <t>Gedung dan Bangunan</t>
  </si>
  <si>
    <t>Bangunan Gedung Tempat Kerja</t>
  </si>
  <si>
    <t>Bangunan Gedung Tempat Tinggal</t>
  </si>
  <si>
    <t>Bangunan Menara</t>
  </si>
  <si>
    <t>Tugu Peringatan</t>
  </si>
  <si>
    <t>Candi</t>
  </si>
  <si>
    <t>Monumen/Bangunan Bersejarah</t>
  </si>
  <si>
    <t>Tugu Peringatan Lain</t>
  </si>
  <si>
    <t>Tugu Titik Kontrol/Pasti</t>
  </si>
  <si>
    <t>Rambu-Rambu</t>
  </si>
  <si>
    <t>Rambu-Rambu Lalu Lintas Udara</t>
  </si>
  <si>
    <t>III</t>
  </si>
  <si>
    <t>Jalan, Irigasi, dan Jaringan</t>
  </si>
  <si>
    <t>Jalan</t>
  </si>
  <si>
    <t>Jembatan</t>
  </si>
  <si>
    <t>Bangunan Air Pasang Surut</t>
  </si>
  <si>
    <t>Bangunan Air Rawa</t>
  </si>
  <si>
    <t>Bangunan Pengaman Sungai dan Penanggulangan Bencana Alam</t>
  </si>
  <si>
    <t>Bangunan Pengembangan Sumber Air dan Air Tanah</t>
  </si>
  <si>
    <t>Bangunan Air Bersih/Baku</t>
  </si>
  <si>
    <t>Bangunan Air Kotor</t>
  </si>
  <si>
    <t>Instalasi Air Minum/Air Bersih</t>
  </si>
  <si>
    <t>Instalasi Air Kotor</t>
  </si>
  <si>
    <t>Instalasi Pengolahan Sampah</t>
  </si>
  <si>
    <t>Instalasi Pengolahan Bahan Bangunan</t>
  </si>
  <si>
    <t>Instalasi Pembangkit Listrik</t>
  </si>
  <si>
    <t>Instalasi Gardu Listrik</t>
  </si>
  <si>
    <t>Instalasi Pertahanan</t>
  </si>
  <si>
    <t>Instalasi Gas</t>
  </si>
  <si>
    <t>Instalasi Pengaman</t>
  </si>
  <si>
    <t>Jaringan Air Minum</t>
  </si>
  <si>
    <t>Jaringan Listrik</t>
  </si>
  <si>
    <t>Jaringan Telepon</t>
  </si>
  <si>
    <t>Jaringan Gas</t>
  </si>
  <si>
    <t>04.15.01</t>
  </si>
  <si>
    <t>s/d Tahun 2016</t>
  </si>
  <si>
    <r>
      <t xml:space="preserve">                     </t>
    </r>
    <r>
      <rPr>
        <b/>
        <sz val="12"/>
        <color indexed="8"/>
        <rFont val="Calibri"/>
        <family val="2"/>
        <scheme val="minor"/>
      </rPr>
      <t>NO KODE LOKASI : 12.04.06.01.03.06.14</t>
    </r>
  </si>
  <si>
    <t>2008</t>
  </si>
  <si>
    <t>2007</t>
  </si>
  <si>
    <t>1975</t>
  </si>
  <si>
    <t>1995</t>
  </si>
  <si>
    <t>1990</t>
  </si>
  <si>
    <t>Teluk Kuantan,          Desember 2016</t>
  </si>
  <si>
    <t>DWIRAH YULISPARTY, SE</t>
  </si>
  <si>
    <t>NIP. 19810704 200701 2 003</t>
  </si>
  <si>
    <t>dr. H. FAHDIANSYAH, SpOG</t>
  </si>
  <si>
    <t>NIP . 19751212 20501 1 002</t>
  </si>
  <si>
    <t>Teluk Kuantan,          Desember 2017</t>
  </si>
  <si>
    <t>s/d Tahun 2017</t>
  </si>
  <si>
    <t>02.08.01.12.15</t>
  </si>
  <si>
    <t>02.08.01.16.01</t>
  </si>
  <si>
    <t>02.08.01.09.65</t>
  </si>
  <si>
    <t>s/d Tahun 2018</t>
  </si>
  <si>
    <t>PC ALL IN ONE + JARINGAN</t>
  </si>
  <si>
    <t>PC BUILT UP</t>
  </si>
  <si>
    <t>LAPTOP</t>
  </si>
  <si>
    <t>PRINTER DOTMATRIKS</t>
  </si>
  <si>
    <t>PRINTER ALL IN ONE</t>
  </si>
  <si>
    <t>PRINTER LASERJET</t>
  </si>
  <si>
    <t>PRINTER ALL IN ONE (PORTABLE)</t>
  </si>
  <si>
    <t>PRINTER KASIR (STRUK)</t>
  </si>
  <si>
    <t>MESIN FAX</t>
  </si>
  <si>
    <t>TELEVISI LED 32"</t>
  </si>
  <si>
    <t>KARPET MUSHALLA</t>
  </si>
  <si>
    <t>MIC/SPEAKER/TOA MUSALLA</t>
  </si>
  <si>
    <t>KIPAS ANGIN MUSALLA</t>
  </si>
  <si>
    <t>WASTAFEL</t>
  </si>
  <si>
    <t>KURSI TUNGGU PASIEN 3 SEAT (MILD STEEL TANPA BUSA)</t>
  </si>
  <si>
    <t>KURSI TAMU DIREKTUR</t>
  </si>
  <si>
    <t>INFOKUS/PROYEKTOR</t>
  </si>
  <si>
    <t>SOUND SYSTEM</t>
  </si>
  <si>
    <t>02.06.03.02.01</t>
  </si>
  <si>
    <t>02.06.03.02.03</t>
  </si>
  <si>
    <t>02.06.03.06.06</t>
  </si>
  <si>
    <t>02.06.02.06.03</t>
  </si>
  <si>
    <t>02.06.02.01.46</t>
  </si>
  <si>
    <t>02.06.02.06.14</t>
  </si>
  <si>
    <t>02.06.02.04.06</t>
  </si>
  <si>
    <t>02.06.02.06.50</t>
  </si>
  <si>
    <t>02.06.02.01.33</t>
  </si>
  <si>
    <t>02.06.01.04.04</t>
  </si>
  <si>
    <t>02.06.02.01.28</t>
  </si>
  <si>
    <t>02.06.02.06.09</t>
  </si>
  <si>
    <t>02.06.03.01.03</t>
  </si>
  <si>
    <t>PC BUILT UP + MEJA KOMPUTER</t>
  </si>
  <si>
    <t>PERALATAN DAN JARINGAN KOMPUTER</t>
  </si>
  <si>
    <t xml:space="preserve">LAPTOP </t>
  </si>
  <si>
    <t>2.06.03</t>
  </si>
  <si>
    <t>2.06.02</t>
  </si>
  <si>
    <t>BELUM DISUSUTKAN DIATAS BULAN JUNI TH 2018</t>
  </si>
  <si>
    <t>02.08.01.10.47</t>
  </si>
  <si>
    <t>02.08.01.01.04</t>
  </si>
  <si>
    <t>02.08.01.01.68</t>
  </si>
  <si>
    <t>PULSE OXYMETER</t>
  </si>
  <si>
    <t>VASCULUMINATOR</t>
  </si>
  <si>
    <t>02.08.01.08.31</t>
  </si>
  <si>
    <t>SCUB UP</t>
  </si>
  <si>
    <t>JACKSON REES</t>
  </si>
  <si>
    <t>RUBBER REBREATHING ANASTHESI FACE MASK 00-5</t>
  </si>
  <si>
    <t>02.08.01.08.36</t>
  </si>
  <si>
    <t>BLOOD WARMER</t>
  </si>
  <si>
    <t>MIKROSKOP</t>
  </si>
  <si>
    <t>CENTRIFUGE KECIL</t>
  </si>
  <si>
    <t>AUDIO METRI</t>
  </si>
  <si>
    <t>OAE (OTO ACOUSTIC EMISSION)</t>
  </si>
  <si>
    <t>ENDOSKOPI SINUSKOPI</t>
  </si>
  <si>
    <t>TRACHEOTOMY</t>
  </si>
  <si>
    <t>ELECTROCAUTER/ ESU (ELEKTRO SURGIKAL UNIT)</t>
  </si>
  <si>
    <t>02.08.01.03.36</t>
  </si>
  <si>
    <t>LAMPU SOROT DAN KACA PEMBESAR</t>
  </si>
  <si>
    <t>02.08.01.03.58</t>
  </si>
  <si>
    <t>WOOD LAMP</t>
  </si>
  <si>
    <t>02.08.01.01.19</t>
  </si>
  <si>
    <t>MEDIC DIGITAL SCALE</t>
  </si>
  <si>
    <t>CPAP BUBLE PHYZER</t>
  </si>
  <si>
    <t>02.08.02.02.06</t>
  </si>
  <si>
    <t>THERAPY LASER</t>
  </si>
  <si>
    <t>EXODONTIA SET FOR ADULT</t>
  </si>
  <si>
    <t>UPS UNTUK ALAT KESEHATAN 20 KVA</t>
  </si>
  <si>
    <t>MESIN RADIOLOGI</t>
  </si>
  <si>
    <t>ANASTHESIA MACHINE</t>
  </si>
  <si>
    <t>02.08.01.01.44</t>
  </si>
  <si>
    <t>INSTRUMENT TABLE</t>
  </si>
  <si>
    <t>02.08.01.08.27</t>
  </si>
  <si>
    <t>EKG</t>
  </si>
  <si>
    <t>02.08.01.18.17</t>
  </si>
  <si>
    <t>SYRINGE PUMP</t>
  </si>
  <si>
    <t>KURSI THT</t>
  </si>
  <si>
    <t>02.08.01.15.04</t>
  </si>
  <si>
    <t>PATIENT MONITOR INFANT</t>
  </si>
  <si>
    <t>02.08.01.18.29</t>
  </si>
  <si>
    <t>SIMULATOR ECG</t>
  </si>
  <si>
    <t>ALAT KALIBRASI TENSIMETER</t>
  </si>
  <si>
    <t>02.08.02.01.05</t>
  </si>
  <si>
    <t>MESIN ANAESTHESI</t>
  </si>
  <si>
    <t>02.08.01.10.62</t>
  </si>
  <si>
    <t>VENTILATOR INFAN</t>
  </si>
  <si>
    <t>VENTILATOR ADULT</t>
  </si>
  <si>
    <t>TABUNG GAS 02 BESAR</t>
  </si>
  <si>
    <t>TABUNG GAS 02 KECIL</t>
  </si>
  <si>
    <t>REGULATOR 02</t>
  </si>
  <si>
    <t>02.08.01.18.02</t>
  </si>
  <si>
    <t>GENERAL RADIOGRAPHY FLOOR MOUNTED</t>
  </si>
  <si>
    <t>BOWA ELECTROSURGICAL DEVICE</t>
  </si>
  <si>
    <t>MEDICON BASIC ENT INSTRUMENT SET</t>
  </si>
  <si>
    <t>02.08.02.02.25</t>
  </si>
  <si>
    <t>WHEEL CHAIR (KURSI RODA)</t>
  </si>
  <si>
    <t>02.08.01.20.12</t>
  </si>
  <si>
    <t>GYNAECOLOGY BED (GEA GYNECOLOGY OPERATING TABLE 3004)</t>
  </si>
  <si>
    <t>02.08.01.20.02</t>
  </si>
  <si>
    <t>DEFIBRILLATOR (BEXEN CARDIO OSATU DEFIBRILLATOR REANIBEX 800)</t>
  </si>
  <si>
    <t>SUCTION PUMP (FAZZINI SUCTION PUMP F-31)</t>
  </si>
  <si>
    <t>02.08.01.09.70</t>
  </si>
  <si>
    <t>LAMPU TINDAKAN (SIMEON MOBILE EXAMINATION LIGH LED 60.000 LUX)</t>
  </si>
  <si>
    <t>STRECHER BED (MULTIFUCTION EMERGENCY SRETCHER PLATINUM INSPIRATION PI-1000 MS)</t>
  </si>
  <si>
    <t>BRAEL FTAL DOPPLER</t>
  </si>
  <si>
    <t>GIGANTE NEONATAL INFANT WARMER TYPE NEOSOLUTION</t>
  </si>
  <si>
    <t>MINDRAY SK MEDICAL BENE FUSION SP5 EX SYRINGE PUMP</t>
  </si>
  <si>
    <t>MINDRAY SK MEDICAL BENE FUSION VP5 EX INFUSION PUMP</t>
  </si>
  <si>
    <t>USG 4D (GE LOGIQ F8 FOR OBGYN 3D/4D)</t>
  </si>
  <si>
    <t>AUTOMATED ENZYME IMMUNOASSAY SYSTEM</t>
  </si>
  <si>
    <t>2.08.01</t>
  </si>
  <si>
    <t>02.04.01.01.07</t>
  </si>
  <si>
    <t>GERINDA DUDUK/MESIN KETING</t>
  </si>
  <si>
    <t>02.04.01.01.08</t>
  </si>
  <si>
    <t>GERINDA TANGAN</t>
  </si>
  <si>
    <t>02.04.01.01.05</t>
  </si>
  <si>
    <t>BOR DUDUK</t>
  </si>
  <si>
    <t>BOR TANGAN</t>
  </si>
  <si>
    <t>BOR TEMBOK</t>
  </si>
  <si>
    <t>02.04.01.01.31</t>
  </si>
  <si>
    <t>TRAFO LAS 160 AMPERE</t>
  </si>
  <si>
    <t>02.04.02.01.22</t>
  </si>
  <si>
    <t>MESIN ROBIN 5.0 VK 3 INC</t>
  </si>
  <si>
    <t>TOOL SET AC</t>
  </si>
  <si>
    <t>JET CLEANER</t>
  </si>
  <si>
    <t>SELANG KOMPRESOR 100 M</t>
  </si>
  <si>
    <t>PHOTOTERAPI RADIOMETER</t>
  </si>
  <si>
    <t>KUNCI SOK 832</t>
  </si>
  <si>
    <t>KOMPRESOR</t>
  </si>
  <si>
    <t>VALIDATING TEMPERATURE AUTO CLAVE</t>
  </si>
  <si>
    <t>JACK HAMMER</t>
  </si>
  <si>
    <t>AMBULANCE GAWAT DARURAT</t>
  </si>
  <si>
    <t>No.</t>
  </si>
  <si>
    <t>Kode Aset</t>
  </si>
  <si>
    <t>Kelompok Aset Tetap</t>
  </si>
  <si>
    <t>02.02.01</t>
  </si>
  <si>
    <t>02.02.02</t>
  </si>
  <si>
    <t>02.02.03</t>
  </si>
  <si>
    <t>02.03.01</t>
  </si>
  <si>
    <t>02.03.02</t>
  </si>
  <si>
    <t>02.03.03</t>
  </si>
  <si>
    <t>02.03.04</t>
  </si>
  <si>
    <t>02.03.05</t>
  </si>
  <si>
    <t>02.04.01</t>
  </si>
  <si>
    <t>02.04.02</t>
  </si>
  <si>
    <t>02.04.03</t>
  </si>
  <si>
    <t>02.05.01</t>
  </si>
  <si>
    <t>02.05.02</t>
  </si>
  <si>
    <t>02.06.01</t>
  </si>
  <si>
    <t>02.06.03</t>
  </si>
  <si>
    <t>02.07.02</t>
  </si>
  <si>
    <t>02.07.03</t>
  </si>
  <si>
    <t>02.08.01</t>
  </si>
  <si>
    <t>02.08.02</t>
  </si>
  <si>
    <t>02.09.01</t>
  </si>
  <si>
    <t>02.09.02</t>
  </si>
  <si>
    <t>02.09.03</t>
  </si>
  <si>
    <t>02.09.04</t>
  </si>
  <si>
    <t>02.09.05</t>
  </si>
  <si>
    <t>02.09.06</t>
  </si>
  <si>
    <t>02.09.07</t>
  </si>
  <si>
    <t>02.09.08</t>
  </si>
  <si>
    <t>02.10.01</t>
  </si>
  <si>
    <t>02.10.02</t>
  </si>
  <si>
    <t>02.10.03</t>
  </si>
  <si>
    <t>Amunisi</t>
  </si>
  <si>
    <t>02.10.04</t>
  </si>
  <si>
    <t>03.11.01</t>
  </si>
  <si>
    <t>03.11.02</t>
  </si>
  <si>
    <t>03.11.03</t>
  </si>
  <si>
    <t>03.12.01</t>
  </si>
  <si>
    <t>03.12.05</t>
  </si>
  <si>
    <t>03.12.03</t>
  </si>
  <si>
    <t>03.12.04</t>
  </si>
  <si>
    <t>03.12.06</t>
  </si>
  <si>
    <t>03.12.07</t>
  </si>
  <si>
    <t>03.12.08</t>
  </si>
  <si>
    <t>04.13.01</t>
  </si>
  <si>
    <t>04.13.02</t>
  </si>
  <si>
    <t>04.14.01</t>
  </si>
  <si>
    <t>04.14.02</t>
  </si>
  <si>
    <t>04.14.03</t>
  </si>
  <si>
    <t>04.14.04</t>
  </si>
  <si>
    <t>04.14.05</t>
  </si>
  <si>
    <t>04.14.06</t>
  </si>
  <si>
    <t>04.14.07</t>
  </si>
  <si>
    <t>04.14.08</t>
  </si>
  <si>
    <t>Bangunan Air</t>
  </si>
  <si>
    <t>04.15.02</t>
  </si>
  <si>
    <t>04.15.03</t>
  </si>
  <si>
    <t>04.15.04</t>
  </si>
  <si>
    <t>04.15.05</t>
  </si>
  <si>
    <t>04.15.06</t>
  </si>
  <si>
    <t>04.15.07</t>
  </si>
  <si>
    <t>04.15.08</t>
  </si>
  <si>
    <t>04.15.09</t>
  </si>
  <si>
    <t>04.16.01</t>
  </si>
  <si>
    <t>04.16.02</t>
  </si>
  <si>
    <t>04.16.03</t>
  </si>
  <si>
    <t>04.16.04</t>
  </si>
  <si>
    <t>02.06.02</t>
  </si>
  <si>
    <t>02.06.04</t>
  </si>
  <si>
    <t>02.04.02.05.01</t>
  </si>
  <si>
    <t xml:space="preserve">Akumulasi Penyusutan </t>
  </si>
  <si>
    <t>Akumulasi Penyusutan</t>
  </si>
  <si>
    <t>Total th 2017</t>
  </si>
  <si>
    <t xml:space="preserve"> DRY CHRMICAL POWDER 20 KG</t>
  </si>
  <si>
    <t xml:space="preserve"> DRY CHEMICAL POWDER 3,5 KG</t>
  </si>
  <si>
    <t xml:space="preserve"> TOOL SHEET</t>
  </si>
  <si>
    <t xml:space="preserve"> TANG AMPHERE</t>
  </si>
  <si>
    <t xml:space="preserve"> REGULATOR</t>
  </si>
  <si>
    <t xml:space="preserve"> KUNCI SHEET</t>
  </si>
  <si>
    <t>DIGITAL PARABOLA</t>
  </si>
  <si>
    <t>SOUND SYSTEM RUANG TUNGGU PASIEN</t>
  </si>
  <si>
    <t>TABUNG GAS ELPIJI</t>
  </si>
  <si>
    <t>REFRIDGERATOR, FREZER UNTUK INSTALASI GIZI</t>
  </si>
  <si>
    <t>MANGKOK CINA, GELAS, PIRING, SENDOK DLL PASIEN</t>
  </si>
  <si>
    <t>DRYING TUMBLER, 23 KG</t>
  </si>
  <si>
    <t>WASHER EXTRACTOR 22 KG</t>
  </si>
  <si>
    <t>LAUNDRY TROLLEY</t>
  </si>
  <si>
    <t>PERSONAL KOMPUTER</t>
  </si>
  <si>
    <t>NOTE BOOK</t>
  </si>
  <si>
    <t>PRINTER LASER JET (A4)</t>
  </si>
  <si>
    <t>FLASHDISK 1GB</t>
  </si>
  <si>
    <t>CATRIDGE KOMPUTER</t>
  </si>
  <si>
    <t>SOFWARE PENGOLAHAN DATA REKAM MEDIS</t>
  </si>
  <si>
    <t>MESIN KETIK</t>
  </si>
  <si>
    <t>LEMARI PUSTAKA</t>
  </si>
  <si>
    <t>RAK BESI STEEL</t>
  </si>
  <si>
    <t>LEMARI BERGERAK DIATAS REL</t>
  </si>
  <si>
    <t>ALMARI ARSIP</t>
  </si>
  <si>
    <t>KACA PEMBATAS (APOTEK DAN KASIR)</t>
  </si>
  <si>
    <t>TIANG BENDERA / UMBUL-UMBUL</t>
  </si>
  <si>
    <t>MEJA 1/2 BIRO</t>
  </si>
  <si>
    <t>MEJA 1 BIRO</t>
  </si>
  <si>
    <t>MEJA RACIK OBAT</t>
  </si>
  <si>
    <t>MEJA KONFIGURASI</t>
  </si>
  <si>
    <t>MEJA RAPAT + KURSI RAPAT</t>
  </si>
  <si>
    <t>MEJA NURSE STATION (120 X 100 CM)</t>
  </si>
  <si>
    <t>MEJA NURSE STATION (200 X 180 CM)</t>
  </si>
  <si>
    <t>SPRING BED</t>
  </si>
  <si>
    <t>SOFA</t>
  </si>
  <si>
    <t>MESIN PENGOLAH AIR BERSIH</t>
  </si>
  <si>
    <t>SAKLAR OTOMATIS</t>
  </si>
  <si>
    <t>LAMPU EMERGENCY</t>
  </si>
  <si>
    <t>BATRAI/ACCU (100 AMPRE)</t>
  </si>
  <si>
    <t>KABEL NGYY 4 X 125 MM (30 M)</t>
  </si>
  <si>
    <t>BOR LISTRIK (PLUS MATA BOR)</t>
  </si>
  <si>
    <t>RAGUM</t>
  </si>
  <si>
    <t>GERINDA LISTRIK</t>
  </si>
  <si>
    <t>GERGAJI BESI</t>
  </si>
  <si>
    <t>OBENG SET</t>
  </si>
  <si>
    <t>KIKIR HALUS</t>
  </si>
  <si>
    <t>KUNCI L</t>
  </si>
  <si>
    <t>TANG SET</t>
  </si>
  <si>
    <t>TANG AMPERE</t>
  </si>
  <si>
    <t>ELEKTRIC GLOVE</t>
  </si>
  <si>
    <t>GORDYN</t>
  </si>
  <si>
    <t>VERTIKAL BLIND + RAIL ALUMUNIUM</t>
  </si>
  <si>
    <t>KACA FILM BURAM</t>
  </si>
  <si>
    <t>GORDYN SPIRAL</t>
  </si>
  <si>
    <t>TALI SPIRAL</t>
  </si>
  <si>
    <t>PITA IKAT</t>
  </si>
  <si>
    <t>GORDYN SEKAT</t>
  </si>
  <si>
    <t>RELL</t>
  </si>
  <si>
    <t>KAKI RELL</t>
  </si>
  <si>
    <t>LAKEN/LAKET SET</t>
  </si>
  <si>
    <t>PERLAK (SARUNG KASUR PERLAK) UKURAN BESAR</t>
  </si>
  <si>
    <t>PERLAK (SARUNG KASUR PERLAK) UKURAN KECIL</t>
  </si>
  <si>
    <t>BLENDER</t>
  </si>
  <si>
    <t>MAGIC COM (PENANAK NASI)</t>
  </si>
  <si>
    <t>SPREY DAN SARUNG BANTAL</t>
  </si>
  <si>
    <t>BEDUNG</t>
  </si>
  <si>
    <t>KOMPUTER SERVER BUILT UP (SIM RS)</t>
  </si>
  <si>
    <t xml:space="preserve">KOMPUTER SERVER BUILT UP (SIKNAS) </t>
  </si>
  <si>
    <t>PRINTER INJET (SARPRAS)</t>
  </si>
  <si>
    <t>PRINTER LASERJET (PROGRAM &amp; YANMED)</t>
  </si>
  <si>
    <t>MONITOR KOMPUTER WIDE SCREEN (PROGRAM)</t>
  </si>
  <si>
    <t>UPS 3000 VA</t>
  </si>
  <si>
    <t>KABEL UTP CAT 6</t>
  </si>
  <si>
    <t>RJ 45</t>
  </si>
  <si>
    <t>TANG KLIPING</t>
  </si>
  <si>
    <t>LAN TESTER</t>
  </si>
  <si>
    <t>PIPA KABEL TD</t>
  </si>
  <si>
    <t>SWITCH HUB 8 PORT</t>
  </si>
  <si>
    <t>SWITCH HUB 16 PORT</t>
  </si>
  <si>
    <t>SWITCH HUB 24 PORT</t>
  </si>
  <si>
    <t>PEMASANGAN JARINGAN LAN</t>
  </si>
  <si>
    <t>JARINGAN KOMPUTER</t>
  </si>
  <si>
    <t>ALAT PENDINGIN</t>
  </si>
  <si>
    <t>STERILIZER</t>
  </si>
  <si>
    <t>ULTA SONO GRAPY (USG)</t>
  </si>
  <si>
    <t>RECTAL CAMULA</t>
  </si>
  <si>
    <t>TRACHEOTOMY SET</t>
  </si>
  <si>
    <t>VENA DISECTION</t>
  </si>
  <si>
    <t>DIAGNOSTIC SET</t>
  </si>
  <si>
    <t>EXAMINATION LAMP</t>
  </si>
  <si>
    <t>INSTRUMENT TRAY</t>
  </si>
  <si>
    <t>OPERATING THEATRE PENDANT FOR  SURGEON</t>
  </si>
  <si>
    <t>OPERATING THEATRE PENDANT FOR ANESTHESI</t>
  </si>
  <si>
    <t>ANAEESTHESIA MACHINE 2 GAS 2 VAPORIZER</t>
  </si>
  <si>
    <t>CONTAINER KAMAR BEDAH</t>
  </si>
  <si>
    <t>OXYGEN &amp; AIR CONCERTRATOS</t>
  </si>
  <si>
    <t>BED PATIENT ICU</t>
  </si>
  <si>
    <t>PATIENT MONITOR</t>
  </si>
  <si>
    <t>OVER BED  TABLE</t>
  </si>
  <si>
    <t>MINOR SURGERY SET</t>
  </si>
  <si>
    <t>RESUSCITASI TABLE</t>
  </si>
  <si>
    <t xml:space="preserve">DECUBITUS MATTRESS </t>
  </si>
  <si>
    <t>INFUSSION STAND</t>
  </si>
  <si>
    <t>VENTILATOR ICU</t>
  </si>
  <si>
    <t>NEONATE VENTIALTOR WITH HIGH FREQUENSY OSCILLATOR</t>
  </si>
  <si>
    <t>RESUSITASI SET</t>
  </si>
  <si>
    <t xml:space="preserve">NEBULIZER </t>
  </si>
  <si>
    <t>DEVIBRILATOR</t>
  </si>
  <si>
    <t>DRESSING</t>
  </si>
  <si>
    <t>INTUBASI + EMERGENCY KIT</t>
  </si>
  <si>
    <t>OXYGEN + AIR CONCERTRATOR</t>
  </si>
  <si>
    <t>SPHYGMOMANOMETER</t>
  </si>
  <si>
    <t>DOUBLE BOWL</t>
  </si>
  <si>
    <t>TROLLEY INSTRUMENT</t>
  </si>
  <si>
    <t>REFLEX HAMMER</t>
  </si>
  <si>
    <t>WEIGHTING SCALE + HEIGHT METER</t>
  </si>
  <si>
    <t>TERMOMETER</t>
  </si>
  <si>
    <t>KIDNEY BOWLS</t>
  </si>
  <si>
    <t>PEN LIGHT</t>
  </si>
  <si>
    <t>X-RAY FILM VIEWER, DOUBLE</t>
  </si>
  <si>
    <t xml:space="preserve">ESAMINATION TABLE </t>
  </si>
  <si>
    <t>KITNEY BOWLS</t>
  </si>
  <si>
    <t>DENTAL UNIT WITH CAMERA INTRA ORAL. FOCUS X-RAY, CPU</t>
  </si>
  <si>
    <t>CASSETTE</t>
  </si>
  <si>
    <t>ECG RECORDER (3 CHANEL)</t>
  </si>
  <si>
    <t xml:space="preserve">EXAMINATION TABLE </t>
  </si>
  <si>
    <t>X-RAY FILM VIEWER</t>
  </si>
  <si>
    <t>TROLLEY INSTRUMEN</t>
  </si>
  <si>
    <t>PEDIATRICK RESUSCITASI SET</t>
  </si>
  <si>
    <t>GYNAEKOLOGIC BED ELEKTERIC</t>
  </si>
  <si>
    <t>VAGINAL EXAMINATION SET</t>
  </si>
  <si>
    <t>FETALTONE DETECTOR/ DOPLER</t>
  </si>
  <si>
    <t>PELTIMETER</t>
  </si>
  <si>
    <t>PENGAIT IUD DAN INJEKSI KB</t>
  </si>
  <si>
    <t>TENACULUM</t>
  </si>
  <si>
    <t>DILATATOR HEGAR SET</t>
  </si>
  <si>
    <t>TAMPON TANG</t>
  </si>
  <si>
    <t>FOOTSTEP</t>
  </si>
  <si>
    <t>WORKING TABLE, DIM</t>
  </si>
  <si>
    <t>PECINK TABLE, DIM</t>
  </si>
  <si>
    <t>SINK SINGLE BOWEL, DIM</t>
  </si>
  <si>
    <t>SEALING MACHINE</t>
  </si>
  <si>
    <t>CUTTING DEVICE</t>
  </si>
  <si>
    <t>DISTRIBUTION TROLLEY</t>
  </si>
  <si>
    <t>ADJUSTABLE SOLID SELVING, DIM</t>
  </si>
  <si>
    <t>AIR COMPRESSOR 3 HP</t>
  </si>
  <si>
    <t>PATIENT BED FOR WARD</t>
  </si>
  <si>
    <t>PATIENT BED FOR VIP</t>
  </si>
  <si>
    <t>OVER BED TABLE</t>
  </si>
  <si>
    <t>MATRESS FOR ADULT</t>
  </si>
  <si>
    <t xml:space="preserve">SPHYGMOMANOMETER </t>
  </si>
  <si>
    <t>MEDICAL SCALE DIGITAL</t>
  </si>
  <si>
    <t>ANATOMY PINSET, SET OF 3'S</t>
  </si>
  <si>
    <t>CHYRUGIS PINSET, SET OF 3'S</t>
  </si>
  <si>
    <t>LIGATUR SCISSOR, SET OF 2'S</t>
  </si>
  <si>
    <t>BANDAGE SCISSOR, SET OF 2'S</t>
  </si>
  <si>
    <t>FORCEP (KORENTANG) + TEMPAT</t>
  </si>
  <si>
    <t>GLYCERINE SYRINGE, STANLESS STEEL</t>
  </si>
  <si>
    <t>BLADDER SYRINGE, 200 CC</t>
  </si>
  <si>
    <t>BEDPAN, STANLESS STEEL</t>
  </si>
  <si>
    <t>URINAL FOR MALE</t>
  </si>
  <si>
    <t>BABY (PEDIATRIC) BED SET + MATRES</t>
  </si>
  <si>
    <t>TONGUE DEPRESOR 12 CM</t>
  </si>
  <si>
    <t>PERCUSSION HAMMER</t>
  </si>
  <si>
    <t>DOUBLE BOWEL (STAINLESS TEEL) 3</t>
  </si>
  <si>
    <t>BATH BOWL</t>
  </si>
  <si>
    <t>FETAL DOPPLER WITH F.H.R DISPLAY</t>
  </si>
  <si>
    <t>SPUTUM CUP</t>
  </si>
  <si>
    <t>EKG 1-3 CHANELS</t>
  </si>
  <si>
    <t>STERILIZING DRUM</t>
  </si>
  <si>
    <t>LOCKER 6 CUP BOARD</t>
  </si>
  <si>
    <t>COMODE CHAIR</t>
  </si>
  <si>
    <t>BABY SCALE DIGITAL, CAP.20 KG</t>
  </si>
  <si>
    <t>BABY BASKET AND TRANSPORT CHAT</t>
  </si>
  <si>
    <t>OPHALMOSCOPE</t>
  </si>
  <si>
    <t>HEAD LIGHT</t>
  </si>
  <si>
    <t>CONTAINER FOR COTTON WOOL</t>
  </si>
  <si>
    <t>ROUND BOWL (TEMPAT BETADINE)</t>
  </si>
  <si>
    <t>FUNNEL (CORONG) TOP DIM 8 CM</t>
  </si>
  <si>
    <t>ANTI DECUBITUS MATRESS</t>
  </si>
  <si>
    <t>BEDPAN AND URINAL CARRIAGE</t>
  </si>
  <si>
    <t>MEDICAION CART (MEDICINE TROLLEY 50 DRAWERS)</t>
  </si>
  <si>
    <t>FOLDING STRETCHER</t>
  </si>
  <si>
    <t>WHEEL CHAIRS</t>
  </si>
  <si>
    <t>LINEN HAMPER CARTIAGE</t>
  </si>
  <si>
    <t>MEDICINE CABINET</t>
  </si>
  <si>
    <t>BABY CLOTHES CABINET</t>
  </si>
  <si>
    <t>BED SCREEN (2 FOLD)</t>
  </si>
  <si>
    <t>DRESSING TROLLEY</t>
  </si>
  <si>
    <t>BREAST PUMP</t>
  </si>
  <si>
    <t xml:space="preserve">CATHETER FEMALE </t>
  </si>
  <si>
    <t>CATHETER LOGAM</t>
  </si>
  <si>
    <t>CATHETER NELATON</t>
  </si>
  <si>
    <t>INFUSION STAND FOR BED</t>
  </si>
  <si>
    <t>SINGLE BOWL</t>
  </si>
  <si>
    <t>WASHER EXTRACTOR</t>
  </si>
  <si>
    <t>DRYING TUMBLER</t>
  </si>
  <si>
    <t>FLATWORK IRONER</t>
  </si>
  <si>
    <t>FOLDING TABLE</t>
  </si>
  <si>
    <t>ADJUST TABLE SOLID SHELVING</t>
  </si>
  <si>
    <t>CANVAS TROLLEY</t>
  </si>
  <si>
    <t>SCALE</t>
  </si>
  <si>
    <t>SINGLE SINK TABLE WITH SPLASH BACK + KRAN PANAS/DINGIN</t>
  </si>
  <si>
    <t>REFRIGERATOR UP RIGHT CABINET, 4 DOOR CHILLER</t>
  </si>
  <si>
    <t>REFRIGERATOR UP RIGHT CABINET, 4 DOOR FREEZER</t>
  </si>
  <si>
    <t>DOUBLE SINK TABLE WITH SPLASH BACK + KRAN PANAS/DINGIN</t>
  </si>
  <si>
    <t>WORK TABLE WITHOUT SPLAH BACK</t>
  </si>
  <si>
    <t>INDUSTRIAL MEAT MINCER</t>
  </si>
  <si>
    <t>NSECT KILLER</t>
  </si>
  <si>
    <t>BAIN MARIE + FOOD PANTS</t>
  </si>
  <si>
    <t>ADJUST TABLE SOLID PAN RACK</t>
  </si>
  <si>
    <t>ELECTRIC DISHWASHING MACHINE</t>
  </si>
  <si>
    <t>CLEAN DISH TABLE WITH SPLASH BACK</t>
  </si>
  <si>
    <t>BOILING PAN, CAPACITY 150 LITER</t>
  </si>
  <si>
    <t>GAS DEEP FRY 2 BASKET OIL CAPACITY 23 LITER</t>
  </si>
  <si>
    <t>GAS TABLE RANGE 4 BURNER WITH OVEN</t>
  </si>
  <si>
    <t xml:space="preserve">DOUGH WORK TABLE </t>
  </si>
  <si>
    <t>GAS STOCK POT STAND</t>
  </si>
  <si>
    <t>EXHAUST HOOD WALL TYPE TAPA FAN DAN DUCTING</t>
  </si>
  <si>
    <t>GAS RICE COOKER , 3 DEKS</t>
  </si>
  <si>
    <t>EXHAUST HOOD WALL TYPE TAPA FAN DAN  DUCTING</t>
  </si>
  <si>
    <t>WORK COUNTER WITH SLIDING DOOR WITH SPALSH BACK</t>
  </si>
  <si>
    <t>HEATED DISTRIBUTION TROLLEY</t>
  </si>
  <si>
    <t>NERUTRAL DISTRIBUTION TROLLEY</t>
  </si>
  <si>
    <t>TRAY SLIDE</t>
  </si>
  <si>
    <t>TRANSFER STRETCHER</t>
  </si>
  <si>
    <t>HOSPITAL LINEN</t>
  </si>
  <si>
    <t>WHEEL CHAIR</t>
  </si>
  <si>
    <t>MEJA GYNECOLOG ELECTRIC</t>
  </si>
  <si>
    <t>DELIVERY BED</t>
  </si>
  <si>
    <t>COMFORT BED</t>
  </si>
  <si>
    <t>KLEM PEAN</t>
  </si>
  <si>
    <t>TONGUE SPATULA</t>
  </si>
  <si>
    <t>BULI-BULI PANAS DAN DINGUN</t>
  </si>
  <si>
    <t>EMERGENCY MOBILE STRAECTHER</t>
  </si>
  <si>
    <t>LOCKER 6 CUPBOARD</t>
  </si>
  <si>
    <t>GUNTING TAJAM KECIL BENGKOK</t>
  </si>
  <si>
    <t>KULKAS VAKSIN DUAL POWER ELECTRIC AND KAROSENE</t>
  </si>
  <si>
    <t>LOUNDRY TROLLEY</t>
  </si>
  <si>
    <t>LAMPU TINDAKAN</t>
  </si>
  <si>
    <t>OXYGEN DEVISI + TABUNG 6M3 REGULATOR O2+FLOW METER+HUMIDIFEIR+ TROLLEY 6M3</t>
  </si>
  <si>
    <t>FOOT STEP</t>
  </si>
  <si>
    <t>MEDICATION CART (MEDICINE TROLLEY 50 DRAWERS)</t>
  </si>
  <si>
    <t>BAK INSTRUMENT 300X200X50 MM</t>
  </si>
  <si>
    <t>BULLDOG ALTERI KLEM 1 INCH</t>
  </si>
  <si>
    <t>BULLDOG ALTERI KLEM 2 INCH</t>
  </si>
  <si>
    <t>TORNIQUET TUNGKAI (CUFF TUNGKAI+CUFF TANGAN)</t>
  </si>
  <si>
    <t>TROMOL BESAR</t>
  </si>
  <si>
    <t>ELECTRIC PLESTER SAW</t>
  </si>
  <si>
    <t>SECTION ANAK</t>
  </si>
  <si>
    <t>BABY BASKET</t>
  </si>
  <si>
    <t>KURSI RUANG TUNGGU POLI</t>
  </si>
  <si>
    <t>FACE MASK, SIZE 0-3</t>
  </si>
  <si>
    <t xml:space="preserve">BLOOD GAS ANALYZER </t>
  </si>
  <si>
    <t>HEMATOLOGY ANALYZER</t>
  </si>
  <si>
    <t>OPERATING MOCROSCOPE</t>
  </si>
  <si>
    <t>CATARAC SET</t>
  </si>
  <si>
    <t>BASIC INSTRUMENT SET</t>
  </si>
  <si>
    <t>CHALAZION SET</t>
  </si>
  <si>
    <t>AUTHO RETRACHTOMETER-KEROTOMETER</t>
  </si>
  <si>
    <t>NON CONTACT TONOMETER</t>
  </si>
  <si>
    <t>MEJA INSTUMENT (STAINLESS)</t>
  </si>
  <si>
    <t>LAMPU SOROT (PORTABLE)</t>
  </si>
  <si>
    <t xml:space="preserve">INFUSING STAND </t>
  </si>
  <si>
    <t>LOUPE/OPTIVISOR 40 (3 DIOPTRI)</t>
  </si>
  <si>
    <t>BAK STERIL + TUTUP (22 X 12 )</t>
  </si>
  <si>
    <t>COMC BULAT + TUTUP (12 X 10)</t>
  </si>
  <si>
    <t>ADAPTOR STREAK RETINOSCOPE (PORT)</t>
  </si>
  <si>
    <t>BAJU OPERASI (KATOON)</t>
  </si>
  <si>
    <t>KAIN OPERASI/BAHAN TENUN (LINEN)</t>
  </si>
  <si>
    <t>UNIVERSAL TRIAL FRAME</t>
  </si>
  <si>
    <t>SCHIOETZ TONOMETER</t>
  </si>
  <si>
    <t>PERALATAN WATER TREATMEN</t>
  </si>
  <si>
    <t>EMERGENCY RESUSITASI SET</t>
  </si>
  <si>
    <t>MINOR SURGERI SET</t>
  </si>
  <si>
    <t>VENTILATOR TRANSPORT</t>
  </si>
  <si>
    <t>EKG 12 CHANEL</t>
  </si>
  <si>
    <t>KIT PEMERIKSA SEDERHANA</t>
  </si>
  <si>
    <t>HEAD LAMP</t>
  </si>
  <si>
    <t>GLUKOMETER WITH STICK</t>
  </si>
  <si>
    <t>DILATATION AND CURRET ABORTUS</t>
  </si>
  <si>
    <t>PARTUS SET</t>
  </si>
  <si>
    <t>MEJA GYNECOLOGY</t>
  </si>
  <si>
    <t>DOOPLER</t>
  </si>
  <si>
    <t xml:space="preserve">STERILISATOR </t>
  </si>
  <si>
    <t>EMERGENCY STRECCHER</t>
  </si>
  <si>
    <t>THT SET</t>
  </si>
  <si>
    <t>MAYOR SURGERI SET</t>
  </si>
  <si>
    <t>OPERATING LAMP</t>
  </si>
  <si>
    <t>INFAN WARMER</t>
  </si>
  <si>
    <t>LABORATORIUM (AUTO ANALYZER)</t>
  </si>
  <si>
    <t>ELECTRO THERAPY/ENDOMED/ELECTRICAL STIMULATOR</t>
  </si>
  <si>
    <t>TRACTION UNIT</t>
  </si>
  <si>
    <t>PARAFFIN BATH ”PARA PACK”</t>
  </si>
  <si>
    <t>TREADMILL</t>
  </si>
  <si>
    <t>INFRARED LAMP</t>
  </si>
  <si>
    <t>SHORT WAVE THERAPY</t>
  </si>
  <si>
    <t>TILT TABLE</t>
  </si>
  <si>
    <t>PULLEY WEIGHT FOR UPPER/LOWER LIMBS</t>
  </si>
  <si>
    <t>MATRAS LATIHAN</t>
  </si>
  <si>
    <t>BOLA</t>
  </si>
  <si>
    <t>INFANT VINTILATOR</t>
  </si>
  <si>
    <t>FOTO THERAPY (THERAPY SINAR)</t>
  </si>
  <si>
    <t>RESUSITASI BAYI/ BALON SUNGKUP BAYI (BAG MASK)</t>
  </si>
  <si>
    <t>CPAP</t>
  </si>
  <si>
    <t>EMERGENCY MEDICAL SET</t>
  </si>
  <si>
    <t>ECG 3 CHANNEL (MONITOR DENYUT JANTUNG</t>
  </si>
  <si>
    <t>FETAL DOPPLER</t>
  </si>
  <si>
    <t>SET TEMPAT TIDUR KELAS III (MATRAS + BANTAL)</t>
  </si>
  <si>
    <t>KIT PEMERIKSAAN SEDERHANA</t>
  </si>
  <si>
    <t>OXYGEN CONCENTRATOR</t>
  </si>
  <si>
    <t>INFRA RED &amp; ULTRAVIOLET</t>
  </si>
  <si>
    <t xml:space="preserve">OXIGEN REGULATOR </t>
  </si>
  <si>
    <t xml:space="preserve">OXYGEN REGULATOR </t>
  </si>
  <si>
    <t>MINOR SET</t>
  </si>
  <si>
    <t>DRESSING SET</t>
  </si>
  <si>
    <t>BLOOD BANK REFRIGERATOR</t>
  </si>
  <si>
    <t>HEMATOLOGI ANALYZER</t>
  </si>
  <si>
    <t>ULTRA SONO GRAPY (USG)</t>
  </si>
  <si>
    <t>URINE ANALYZER</t>
  </si>
  <si>
    <t>OTOSKOP</t>
  </si>
  <si>
    <t>PINSET TELINGA ANAK DAN DEWASA</t>
  </si>
  <si>
    <t>ALIGATOR TELINGA</t>
  </si>
  <si>
    <t>SPATEL TONGUE BESI</t>
  </si>
  <si>
    <t>LAMPU KEPALA BISTOS + LOOP</t>
  </si>
  <si>
    <t>SPEKULUM NEONATES</t>
  </si>
  <si>
    <t>SUCTION TIP UKURAN 4</t>
  </si>
  <si>
    <t>SUCTION TIP UKURAN 6</t>
  </si>
  <si>
    <t>SUCTION TIP UKURAN 8</t>
  </si>
  <si>
    <t>SPEKULUM ANAK</t>
  </si>
  <si>
    <t>SPEKULUM DEWASA</t>
  </si>
  <si>
    <t>ALIGATOR LARING</t>
  </si>
  <si>
    <t>TROCART LURUS</t>
  </si>
  <si>
    <t>TROCART BENGKOK</t>
  </si>
  <si>
    <t>CORPAL EXT SET</t>
  </si>
  <si>
    <t>SERUMEN SET</t>
  </si>
  <si>
    <t>PINSET BAYONET</t>
  </si>
  <si>
    <t>MANUAL SILICONE RESUSCITATION SET (BAYI)</t>
  </si>
  <si>
    <t>OXYGEN CONCENTRATOR 8 LITER DUAL FLOW WITH OXYGEN MONITORING</t>
  </si>
  <si>
    <t>NEONATAL PHOTOTHERAPY IRRADIATOR</t>
  </si>
  <si>
    <t>ELECTROCARDIOGRAPH</t>
  </si>
  <si>
    <t>2.06.04</t>
  </si>
  <si>
    <t>ALAT-ALAT ANGKUTAN</t>
  </si>
  <si>
    <t>PERALATAN MESIN</t>
  </si>
  <si>
    <t>ALAT-ALAT BERAT</t>
  </si>
  <si>
    <t>ALAT-ALAT PERTANIAN DAN PETERNAKAN</t>
  </si>
  <si>
    <t>ALAT-ALAT KANTOR DAN RUMAH TANGGA</t>
  </si>
  <si>
    <t>ALAT-ALAT STUDIO DAN KOMUNIKASI</t>
  </si>
  <si>
    <t>ALAT-ALAT UKUR</t>
  </si>
  <si>
    <t>ALAT-ALAT LABOLATORIUM</t>
  </si>
  <si>
    <t>CALK</t>
  </si>
  <si>
    <t>PENYU 2017</t>
  </si>
  <si>
    <t>SELISIH</t>
  </si>
  <si>
    <t>ALAT-ALAT BENGKEL</t>
  </si>
  <si>
    <t>ALAT-ALAT PERTANIAN</t>
  </si>
  <si>
    <t>ALAT-ALAT KEAMANAN</t>
  </si>
  <si>
    <t xml:space="preserve">PERALATAN DAN MESIN </t>
  </si>
  <si>
    <t xml:space="preserve">ALAT-ALAT BERAT </t>
  </si>
  <si>
    <t/>
  </si>
  <si>
    <t xml:space="preserve">ALAT-ALAT ANGKUTAN </t>
  </si>
  <si>
    <t xml:space="preserve">ALAT-ALAT BENGKEL </t>
  </si>
  <si>
    <t xml:space="preserve">ALAT-ALAT PERTANIAN DAN PETERNAKAN </t>
  </si>
  <si>
    <t xml:space="preserve">ALAT-ALAT KANTOR DAN RUMAH TANGGA </t>
  </si>
  <si>
    <t xml:space="preserve">NO </t>
  </si>
  <si>
    <t>KODE BARANG</t>
  </si>
  <si>
    <t>JENIS BARANG / NAMA BARANG</t>
  </si>
  <si>
    <t>NOMOR REGISTER</t>
  </si>
  <si>
    <t>MERK/TYPE</t>
  </si>
  <si>
    <t>UKURAN/ CC</t>
  </si>
  <si>
    <t>BAHAN</t>
  </si>
  <si>
    <t>TAHUN PEMBELIAN</t>
  </si>
  <si>
    <t>NOMOR</t>
  </si>
  <si>
    <t>PABRIK</t>
  </si>
  <si>
    <t>RANGKA</t>
  </si>
  <si>
    <t>MESIN</t>
  </si>
  <si>
    <t>POLISI</t>
  </si>
  <si>
    <t>ASAL USUL CARA PEROLEHAN</t>
  </si>
  <si>
    <t>HARGA</t>
  </si>
  <si>
    <t>KETERANGAN</t>
  </si>
  <si>
    <t>02.03.01.01.04</t>
  </si>
  <si>
    <t>02.03.01.04.01</t>
  </si>
  <si>
    <t>02.03.01.04.02</t>
  </si>
  <si>
    <t>02.03.01.05.01</t>
  </si>
  <si>
    <t>02.04.01.03.05</t>
  </si>
  <si>
    <t>02.04.01.07.38</t>
  </si>
  <si>
    <t>02.06.02.01.04</t>
  </si>
  <si>
    <t>02.06.02.01.05</t>
  </si>
  <si>
    <t>02.06.02.01.30</t>
  </si>
  <si>
    <t>02.06.01.04.03</t>
  </si>
  <si>
    <t>02.06.03.05.03</t>
  </si>
  <si>
    <t>02.06.02.01.64</t>
  </si>
  <si>
    <t>02.06.02.01.31</t>
  </si>
  <si>
    <t>02.06.02.01.61</t>
  </si>
  <si>
    <t>02.06.01.04.11</t>
  </si>
  <si>
    <t>02.06.02.06.39</t>
  </si>
  <si>
    <t>02.06.01.04.16</t>
  </si>
  <si>
    <t>02.06.02.01.16</t>
  </si>
  <si>
    <t>02.06.02.01.37</t>
  </si>
  <si>
    <t>02.06.02.05.02</t>
  </si>
  <si>
    <t>02.06.02.01.17</t>
  </si>
  <si>
    <t>02.06.01.05.08</t>
  </si>
  <si>
    <t>02.06.02.05.23</t>
  </si>
  <si>
    <t>02.06.02.04.01</t>
  </si>
  <si>
    <t>02.06.02.06.58</t>
  </si>
  <si>
    <t>02.06.02.01.74</t>
  </si>
  <si>
    <t>02.06.02.04.02</t>
  </si>
  <si>
    <t>02.06.02.07.17</t>
  </si>
  <si>
    <t>02.06.03.05.02</t>
  </si>
  <si>
    <t>02.06.03.03.06</t>
  </si>
  <si>
    <t>02.06.02.06.20</t>
  </si>
  <si>
    <t>02.06.02.01.83</t>
  </si>
  <si>
    <t>02.06.02.04.14</t>
  </si>
  <si>
    <t>02.06.02.01.08</t>
  </si>
  <si>
    <t>02.06.01.04.17</t>
  </si>
  <si>
    <t>02.06.01.04.12</t>
  </si>
  <si>
    <t>02.06.02.04.03</t>
  </si>
  <si>
    <t>02.06.02.01.34</t>
  </si>
  <si>
    <t>02.06.02.06.25</t>
  </si>
  <si>
    <t>02.06.02.06.80</t>
  </si>
  <si>
    <t>02.06.01.04.18</t>
  </si>
  <si>
    <t>02.06.02.05.09</t>
  </si>
  <si>
    <t>02.06.02.03.04</t>
  </si>
  <si>
    <t>02.06.04.07.06</t>
  </si>
  <si>
    <t>02.06.03.05.18</t>
  </si>
  <si>
    <t>02.06.02.06.18</t>
  </si>
  <si>
    <t>02.06.02.01.15</t>
  </si>
  <si>
    <t>02.06.02.01.14</t>
  </si>
  <si>
    <t>02.06.02.01.38</t>
  </si>
  <si>
    <t>02.06.02.06.38</t>
  </si>
  <si>
    <t>02.06.01.04.01</t>
  </si>
  <si>
    <t>02.06.02.06.37</t>
  </si>
  <si>
    <t>02.06.01.04.05</t>
  </si>
  <si>
    <t>02.06.02.01.39</t>
  </si>
  <si>
    <t>02.06.02.06.52</t>
  </si>
  <si>
    <t>02.06.03.04.06</t>
  </si>
  <si>
    <t>02.06.01.04.25</t>
  </si>
  <si>
    <t>02.06.01.04.06</t>
  </si>
  <si>
    <t>02.06.02.06.02</t>
  </si>
  <si>
    <t>02.06.02.06.91</t>
  </si>
  <si>
    <t>02.06.02.01.62</t>
  </si>
  <si>
    <t>02.06.01.05.63</t>
  </si>
  <si>
    <t>02.06.01.05.10</t>
  </si>
  <si>
    <t>02.06.03.02.02</t>
  </si>
  <si>
    <t>02.06.03.05.04</t>
  </si>
  <si>
    <t>02.06.02.06.13</t>
  </si>
  <si>
    <t>02.06.02.01.10</t>
  </si>
  <si>
    <t>02.06.01.04.24</t>
  </si>
  <si>
    <t>02.06.04.01.65</t>
  </si>
  <si>
    <t>02.06.02.06.08</t>
  </si>
  <si>
    <t>02.06.02.05.14</t>
  </si>
  <si>
    <t>02.06.02.05.05</t>
  </si>
  <si>
    <t>02.06.03.01.05</t>
  </si>
  <si>
    <t>02.06.01.01.01</t>
  </si>
  <si>
    <t>02.06.02.01.48</t>
  </si>
  <si>
    <t>02.06.04.04.07</t>
  </si>
  <si>
    <t>02.06.02.01.49</t>
  </si>
  <si>
    <t>02.06.02.01.45</t>
  </si>
  <si>
    <t>02.06.03.03.14</t>
  </si>
  <si>
    <t>02.07.02.01.11</t>
  </si>
  <si>
    <t>02.07.02.01.10</t>
  </si>
  <si>
    <t>02.07.01.01.82</t>
  </si>
  <si>
    <t>02.07.01.01.81</t>
  </si>
  <si>
    <t>02.08.02.03.22</t>
  </si>
  <si>
    <t>02.08.01.02.02</t>
  </si>
  <si>
    <t>02.08.01.01.64</t>
  </si>
  <si>
    <t>02.08.01.01.08</t>
  </si>
  <si>
    <t>02.08.01.02.56</t>
  </si>
  <si>
    <t>02.08.01.02.12</t>
  </si>
  <si>
    <t>02.08.01.19.05</t>
  </si>
  <si>
    <t>02.08.01.09.26</t>
  </si>
  <si>
    <t>02.08.01.10.69</t>
  </si>
  <si>
    <t>02.08.01.01.62</t>
  </si>
  <si>
    <t>02.08.01.05.11</t>
  </si>
  <si>
    <t>02.08.01.01.70</t>
  </si>
  <si>
    <t>02.08.01.12.43</t>
  </si>
  <si>
    <t>02.08.01.12.75</t>
  </si>
  <si>
    <t>02.08.01.12.81</t>
  </si>
  <si>
    <t>02.08.01.12.53</t>
  </si>
  <si>
    <t>02.08.02.01.08</t>
  </si>
  <si>
    <t>02.08.01.18.13</t>
  </si>
  <si>
    <t>02.08.01.01.15</t>
  </si>
  <si>
    <t>02.08.02.01.52</t>
  </si>
  <si>
    <t>02.08.01.10.25</t>
  </si>
  <si>
    <t>02.08.01.13.62</t>
  </si>
  <si>
    <t>02.08.01.09.21</t>
  </si>
  <si>
    <t>02.08.01.03.04</t>
  </si>
  <si>
    <t>02.08.01.10.56</t>
  </si>
  <si>
    <t>02.08.01.09.54</t>
  </si>
  <si>
    <t>02.08.01.01.10</t>
  </si>
  <si>
    <t>02.08.01.03.65</t>
  </si>
  <si>
    <t>02.08.01.13.71</t>
  </si>
  <si>
    <t>02.08.02.01.62</t>
  </si>
  <si>
    <t>02.08.01.01.41</t>
  </si>
  <si>
    <t>02.08.01.16.11</t>
  </si>
  <si>
    <t>02.08.01.05.59</t>
  </si>
  <si>
    <t>02.08.01.16.09</t>
  </si>
  <si>
    <t>02.08.01.10.39</t>
  </si>
  <si>
    <t>02.08.01.01.36</t>
  </si>
  <si>
    <t>02.08.01.08.13</t>
  </si>
  <si>
    <t>02.08.01.01.01</t>
  </si>
  <si>
    <t>02.08.01.14.02</t>
  </si>
  <si>
    <t>02.08.01.08.42</t>
  </si>
  <si>
    <t>02.08.01.16.04</t>
  </si>
  <si>
    <t>02.08.01.03.23</t>
  </si>
  <si>
    <t>02.08.01.01.12</t>
  </si>
  <si>
    <t>02.08.01.08.28</t>
  </si>
  <si>
    <t>02.08.01.12.77</t>
  </si>
  <si>
    <t>02.08.01.03.61</t>
  </si>
  <si>
    <t>02.08.01.08.18</t>
  </si>
  <si>
    <t>02.08.02.05.06</t>
  </si>
  <si>
    <t>02.08.01.05.80</t>
  </si>
  <si>
    <t>02.08.01.04.20</t>
  </si>
  <si>
    <t>02.08.01.09.03</t>
  </si>
  <si>
    <t>02.08.01.09.66</t>
  </si>
  <si>
    <t>02.08.01.05.70</t>
  </si>
  <si>
    <t>02.08.01.13.47</t>
  </si>
  <si>
    <t>02.08.02.01.33</t>
  </si>
  <si>
    <t>02.08.01.10.81</t>
  </si>
  <si>
    <t>02.08.01.09.02</t>
  </si>
  <si>
    <t>02.08.01.08.08</t>
  </si>
  <si>
    <t>02.08.01.08.25</t>
  </si>
  <si>
    <t>02.08.01.12.63</t>
  </si>
  <si>
    <t>02.08.01.09.06</t>
  </si>
  <si>
    <t>02.08.01.03.48</t>
  </si>
  <si>
    <t>02.08.01.05.02</t>
  </si>
  <si>
    <t>02.08.01.01.25</t>
  </si>
  <si>
    <t>02.08.01.01.14</t>
  </si>
  <si>
    <t>02.08.01.09.68</t>
  </si>
  <si>
    <t>02.08.02.04.05</t>
  </si>
  <si>
    <t>02.08.01.09.64</t>
  </si>
  <si>
    <t>02.08.01.06.01</t>
  </si>
  <si>
    <t>02.08.02.01.61</t>
  </si>
  <si>
    <t>02.08.01.19.03</t>
  </si>
  <si>
    <t>02.08.01.04.43</t>
  </si>
  <si>
    <t>02.08.01.09.69</t>
  </si>
  <si>
    <t>02.08.01.03.51</t>
  </si>
  <si>
    <t>02.08.01.16.07</t>
  </si>
  <si>
    <t>02.08.01.03.07</t>
  </si>
  <si>
    <t>02.08.01.16.02</t>
  </si>
  <si>
    <t>02.08.01.08.02</t>
  </si>
  <si>
    <t>02.08.02.01.56</t>
  </si>
  <si>
    <t>02.08.01.09.33</t>
  </si>
  <si>
    <t>02.08.01.09.27</t>
  </si>
  <si>
    <t>02.08.01.04.27</t>
  </si>
  <si>
    <t>02.08.01.12.37</t>
  </si>
  <si>
    <t>02.08.01.13.06</t>
  </si>
  <si>
    <t>02.08.01.06.17</t>
  </si>
  <si>
    <t>02.08.01.03.12</t>
  </si>
  <si>
    <t>02.08.01.15.05</t>
  </si>
  <si>
    <t>02.08.01.09.18</t>
  </si>
  <si>
    <t>02.08.01.09.24</t>
  </si>
  <si>
    <t>02.08.01.08.23</t>
  </si>
  <si>
    <t>02.08.01.04.12</t>
  </si>
  <si>
    <t>02.08.01.08.24</t>
  </si>
  <si>
    <t>02.08.02.02.04</t>
  </si>
  <si>
    <t>02.08.01.09.61</t>
  </si>
  <si>
    <t>02.08.02.02.10</t>
  </si>
  <si>
    <t>02.08.01.16.31</t>
  </si>
  <si>
    <t>02.08.02.02.01</t>
  </si>
  <si>
    <t>02.08.01.20.15</t>
  </si>
  <si>
    <t>02.08.01.08.19</t>
  </si>
  <si>
    <t>02.08.02.02.07</t>
  </si>
  <si>
    <t>02.08.01.03.46</t>
  </si>
  <si>
    <t>02.08.01.01.34</t>
  </si>
  <si>
    <t>02.09.01.46.12</t>
  </si>
  <si>
    <t>02.09.02.05.59</t>
  </si>
  <si>
    <t>02.09.01.62.01</t>
  </si>
  <si>
    <t>02.09.01.12.01</t>
  </si>
  <si>
    <t>02.09.01.58.28</t>
  </si>
  <si>
    <t>02.09.06.03.44</t>
  </si>
  <si>
    <t>02.09.01.24.12</t>
  </si>
  <si>
    <t>02.09.01.20.09</t>
  </si>
  <si>
    <t>02.09.01.46.59</t>
  </si>
  <si>
    <t>02.09.02.06.41</t>
  </si>
  <si>
    <t>0001-0006</t>
  </si>
  <si>
    <t>0001-0076</t>
  </si>
  <si>
    <t>0001-0078</t>
  </si>
  <si>
    <t>0001-0082</t>
  </si>
  <si>
    <t>0001-0016</t>
  </si>
  <si>
    <t>0001-0008</t>
  </si>
  <si>
    <t>0001-0024</t>
  </si>
  <si>
    <t>0001-0036</t>
  </si>
  <si>
    <t>0001-0060</t>
  </si>
  <si>
    <t>0001-0045</t>
  </si>
  <si>
    <t>0001-0010</t>
  </si>
  <si>
    <t>0001-0080</t>
  </si>
  <si>
    <t>0001-0040</t>
  </si>
  <si>
    <t>0001-0018</t>
  </si>
  <si>
    <t>0001-0007</t>
  </si>
  <si>
    <t>0001-0042</t>
  </si>
  <si>
    <t>0001-0032</t>
  </si>
  <si>
    <t>0001-0014</t>
  </si>
  <si>
    <t>0001-0065</t>
  </si>
  <si>
    <t>DAEJOO KOR</t>
  </si>
  <si>
    <t>BOSCH</t>
  </si>
  <si>
    <t>LAKON</t>
  </si>
  <si>
    <t>TEKIRO</t>
  </si>
  <si>
    <t>INTERNE</t>
  </si>
  <si>
    <t>LIPPRO</t>
  </si>
  <si>
    <t>SHARK</t>
  </si>
  <si>
    <t>MADGETECH</t>
  </si>
  <si>
    <t>DINO</t>
  </si>
  <si>
    <t>FUHRER</t>
  </si>
  <si>
    <t>MERLIN GERING</t>
  </si>
  <si>
    <t>PHILIPS</t>
  </si>
  <si>
    <t>BOSS 700 WATT</t>
  </si>
  <si>
    <t>BOSS 600 WATT</t>
  </si>
  <si>
    <t>10 INCH</t>
  </si>
  <si>
    <t>BOS670 WATT</t>
  </si>
  <si>
    <t>900 AMP</t>
  </si>
  <si>
    <t>LENOVO</t>
  </si>
  <si>
    <t>PIXMA</t>
  </si>
  <si>
    <t>XEROX</t>
  </si>
  <si>
    <t>ARAKAWA</t>
  </si>
  <si>
    <t>BELDEN</t>
  </si>
  <si>
    <t>AMP</t>
  </si>
  <si>
    <t>NENG SHOU</t>
  </si>
  <si>
    <t>LESSO</t>
  </si>
  <si>
    <t>TP-LINK</t>
  </si>
  <si>
    <t>OKI</t>
  </si>
  <si>
    <t>HP LASERJET PRO M12W</t>
  </si>
  <si>
    <t>BROTHER</t>
  </si>
  <si>
    <t>PANASONIC KX-FP983</t>
  </si>
  <si>
    <t>PERMADANI</t>
  </si>
  <si>
    <t>BESI/ STAINLESS</t>
  </si>
  <si>
    <t>ASUS</t>
  </si>
  <si>
    <t>DCP T 510 BRHOTHER</t>
  </si>
  <si>
    <t>SOUND SYSTEM RM</t>
  </si>
  <si>
    <t>MICROPHONE</t>
  </si>
  <si>
    <t>PRESS TEAM</t>
  </si>
  <si>
    <t>ONDAL/ONDASCOPE 400</t>
  </si>
  <si>
    <t>STEPHAN/AKZENT</t>
  </si>
  <si>
    <t>BERCHTOLD/OPERON B-710</t>
  </si>
  <si>
    <t>MEDICON/CONTAINER</t>
  </si>
  <si>
    <t xml:space="preserve">STEPHAN/STAXEL 3,5 </t>
  </si>
  <si>
    <t>CRITICARE/NGEUNITY 8100 EP</t>
  </si>
  <si>
    <t>FRESENNIUS/AGILIA</t>
  </si>
  <si>
    <t>FRESENNIUS/OPTIMA</t>
  </si>
  <si>
    <t>MEDICON/INSTRUMENT SET</t>
  </si>
  <si>
    <t>BLUE CROSS/ET-A1</t>
  </si>
  <si>
    <t>HUNTLIGH/BETABED</t>
  </si>
  <si>
    <t>SHARP/LOKAL OT.6000</t>
  </si>
  <si>
    <t>STEPHAN/ALIA</t>
  </si>
  <si>
    <t>STEPAHN/STEFANIE</t>
  </si>
  <si>
    <t>AMBU/ MARK III</t>
  </si>
  <si>
    <t>SHARP/COMFORT 2000</t>
  </si>
  <si>
    <t>INNOMED/CARDIO AID</t>
  </si>
  <si>
    <t>CARDIO AID/INOMED</t>
  </si>
  <si>
    <t>BERCHTOLD/D 300 SO</t>
  </si>
  <si>
    <t>RIESTER/CAT. NOVA</t>
  </si>
  <si>
    <t>RIESTER/CAT. DUPLEX</t>
  </si>
  <si>
    <t>MEDICON/44.07.50</t>
  </si>
  <si>
    <t>SMIC/ZT 120</t>
  </si>
  <si>
    <t>GERATHREM/CE-0118</t>
  </si>
  <si>
    <t>MEDICON/47.20.17</t>
  </si>
  <si>
    <t>RIESTER/ FORTELUX N</t>
  </si>
  <si>
    <t>HILMAN/HHS-048</t>
  </si>
  <si>
    <t>FORTUNA DX/PT.ANDINI.S</t>
  </si>
  <si>
    <t>STATIM</t>
  </si>
  <si>
    <t>INOMED</t>
  </si>
  <si>
    <t>MEDICON/45.01.06</t>
  </si>
  <si>
    <t>MEDICON/50.73.08</t>
  </si>
  <si>
    <t>ULTRATECH/PD 1 +</t>
  </si>
  <si>
    <t>MEDICON/53.10.30</t>
  </si>
  <si>
    <t>MEDICON/52.90.10</t>
  </si>
  <si>
    <t>MEDICON/52.44.25</t>
  </si>
  <si>
    <t>MEDICON/52.30.42</t>
  </si>
  <si>
    <t>MEDICON/19.81.26</t>
  </si>
  <si>
    <t>GE/LOGIQ PRO</t>
  </si>
  <si>
    <t>LOCAL/STAINLESS STEEL</t>
  </si>
  <si>
    <t>WIPAK/RS 120</t>
  </si>
  <si>
    <t>WIPAK/CD 900</t>
  </si>
  <si>
    <t>SWAN</t>
  </si>
  <si>
    <t>MATACHANA/SC 500 E-1</t>
  </si>
  <si>
    <t>MAK/36113</t>
  </si>
  <si>
    <t>MEDICON/06.00.14</t>
  </si>
  <si>
    <t>MEDICON/06.05.14</t>
  </si>
  <si>
    <t>MEDICON/14.06.13</t>
  </si>
  <si>
    <t>MEDICON/40.25.14</t>
  </si>
  <si>
    <t>MEDICON</t>
  </si>
  <si>
    <t>MEDICON/46.52.50</t>
  </si>
  <si>
    <t>LOCAL</t>
  </si>
  <si>
    <t>MEDICON/09.78.85</t>
  </si>
  <si>
    <t>MEDICON/47.72.31</t>
  </si>
  <si>
    <t>MEDICON/72.00.50</t>
  </si>
  <si>
    <t>MEDICON/47.35.32</t>
  </si>
  <si>
    <t>MEDICON/46..60.10</t>
  </si>
  <si>
    <t>FRESENIUS/OPTIMA</t>
  </si>
  <si>
    <t>FRESENIUS/AGILIA</t>
  </si>
  <si>
    <t>INOMED/HEART MIRROR</t>
  </si>
  <si>
    <t>MEDICON/47.40.06</t>
  </si>
  <si>
    <t>GERATHREM</t>
  </si>
  <si>
    <t>BERCHTOLD/D 300 MOBILE</t>
  </si>
  <si>
    <t>SOENHLE/8310</t>
  </si>
  <si>
    <t>RIESTER/PENSCOPE</t>
  </si>
  <si>
    <t>RIESTER/RI FOCUS</t>
  </si>
  <si>
    <t>MEDICON/330.20.00</t>
  </si>
  <si>
    <t>MEDICON/47.30.08</t>
  </si>
  <si>
    <t>LOCAL/KH-06.120-40</t>
  </si>
  <si>
    <t>HUNLTLEIGHT/BETABED</t>
  </si>
  <si>
    <t>SEMPERIT</t>
  </si>
  <si>
    <t>MEDICON/51.71.12</t>
  </si>
  <si>
    <t>MEDICON/51.71.14</t>
  </si>
  <si>
    <t>RUSCH/402100180</t>
  </si>
  <si>
    <t>ELEKTROLUX/W 3250 N</t>
  </si>
  <si>
    <t>ELEKTROLUX/T 3550</t>
  </si>
  <si>
    <t>ELEKTROLUX/IB 3 2316</t>
  </si>
  <si>
    <t>LOCAL/STAINLESS STEEL + CANVAS</t>
  </si>
  <si>
    <t>NAGATA/K-300 W</t>
  </si>
  <si>
    <t>NAYATI/ASC L2-75 R</t>
  </si>
  <si>
    <t>POKKA/NAYATIPR G4-2/1</t>
  </si>
  <si>
    <t>POKKA/NAYATIPF G4-2/1</t>
  </si>
  <si>
    <t>POKKA/NAYATI-ASASWO 15-75L/C/R</t>
  </si>
  <si>
    <t>POKKA/NAYATI-STPA 15-75</t>
  </si>
  <si>
    <t>OPTIMA/NAYATI GL 22 S</t>
  </si>
  <si>
    <t>EXOCUTOR/EX 16</t>
  </si>
  <si>
    <t>NAYATI/ABMA 12-75</t>
  </si>
  <si>
    <t>NAYATI/ASO 18-75 IR</t>
  </si>
  <si>
    <t>NAYATI/ASO 15-75 IR</t>
  </si>
  <si>
    <t>NAYATI/SPRS Q15-50</t>
  </si>
  <si>
    <t>NAYATI/NDWE 60</t>
  </si>
  <si>
    <t>NAYATI/ATDO 12-75</t>
  </si>
  <si>
    <t>NAYATI/NGBP 6-90</t>
  </si>
  <si>
    <t>NAYATI/NF 8/40</t>
  </si>
  <si>
    <t>NAYATI/NSR 8-75</t>
  </si>
  <si>
    <t>NAYATI/SDTA 18-90</t>
  </si>
  <si>
    <t>NAYATI/NGE N 5-50</t>
  </si>
  <si>
    <t>NAYATI/SHE 24-90</t>
  </si>
  <si>
    <t>NAYATI/NGRC 3-22</t>
  </si>
  <si>
    <t>NAYATI/SHE 12-90</t>
  </si>
  <si>
    <t>NAYATI/AWD 15-75</t>
  </si>
  <si>
    <t>NAYATI/NDET B-60 H</t>
  </si>
  <si>
    <t xml:space="preserve">NAYATI/NDET B-60 </t>
  </si>
  <si>
    <t>FAMED ZYWIECK/WP-02</t>
  </si>
  <si>
    <t>LESTARI/VARIOUS</t>
  </si>
  <si>
    <t>FAMED ZYWIECK/FG-04</t>
  </si>
  <si>
    <t>MEDICON/16.11.14</t>
  </si>
  <si>
    <t>LOCAL/LOKAL</t>
  </si>
  <si>
    <t>MEDICON/04.67.15</t>
  </si>
  <si>
    <t>SIBIR INT'L/V11OKE</t>
  </si>
  <si>
    <t>BERCHTOLD/D 540</t>
  </si>
  <si>
    <t>SHARP/OT.6000</t>
  </si>
  <si>
    <t>MEDICON/47.27.23</t>
  </si>
  <si>
    <t>MEDICON/15.10.08</t>
  </si>
  <si>
    <t>MEDICON/15.10.12</t>
  </si>
  <si>
    <t>RIESTER.5255/COMPRIMETER</t>
  </si>
  <si>
    <t>MEDICON/46.91.12</t>
  </si>
  <si>
    <t>MEDICON/40.50.82</t>
  </si>
  <si>
    <t>PENLON/SP 20</t>
  </si>
  <si>
    <t>MAK/99103 T4 + MATRESS</t>
  </si>
  <si>
    <t>RUSCH</t>
  </si>
  <si>
    <t>NOVABIOMEDICAL</t>
  </si>
  <si>
    <t>ROCHE/9180</t>
  </si>
  <si>
    <t>SYSMEX/KX 21</t>
  </si>
  <si>
    <t>CARL ZEIS/OMNI VISU 160</t>
  </si>
  <si>
    <t>JHONWEIS</t>
  </si>
  <si>
    <t>KOWA KW/2000</t>
  </si>
  <si>
    <t>KOWA/ KW-800</t>
  </si>
  <si>
    <t>BE HOSPITAL</t>
  </si>
  <si>
    <t>KA WE</t>
  </si>
  <si>
    <t>DONEGAN/DA-4MAGNIFIES</t>
  </si>
  <si>
    <t>UNICOM</t>
  </si>
  <si>
    <t>NEIZ/RX-2</t>
  </si>
  <si>
    <t>OCULUS/UB 3</t>
  </si>
  <si>
    <t>EBRA</t>
  </si>
  <si>
    <t>VITALOGRAPH/24350</t>
  </si>
  <si>
    <t>SHARP/COMPORT 2000 KU 400</t>
  </si>
  <si>
    <t>RUDOLF/VARIOUS</t>
  </si>
  <si>
    <t>SMITH MEDICAL/PARAPAC 200 D</t>
  </si>
  <si>
    <t>WELCH ALLYN/CP 100</t>
  </si>
  <si>
    <t>HIRZT/HIKO-RAPIDOVAC 791-16</t>
  </si>
  <si>
    <t>MEDIUM/VERSALITE</t>
  </si>
  <si>
    <t>LOBECK/MEDISMART</t>
  </si>
  <si>
    <t>KARIXA/KA 15-11BSS</t>
  </si>
  <si>
    <t>SHARP/DIANA KD 250</t>
  </si>
  <si>
    <t>ALCARE/POLYNECK</t>
  </si>
  <si>
    <t>TERUMO/TE 112</t>
  </si>
  <si>
    <t>TERUMO/TE 331</t>
  </si>
  <si>
    <t>HUNTLEIGGH/MNI PULSE</t>
  </si>
  <si>
    <t>MEDIUM/CENTURION 051543</t>
  </si>
  <si>
    <t>GRIS/921191</t>
  </si>
  <si>
    <t>VITROS/350</t>
  </si>
  <si>
    <t>OG GIKEN/OL 1100</t>
  </si>
  <si>
    <t>KETTLER</t>
  </si>
  <si>
    <t>OG GIKEN/GH-480</t>
  </si>
  <si>
    <t>ARDO SWITZERLAND</t>
  </si>
  <si>
    <t>AMELUX</t>
  </si>
  <si>
    <t>BLUE CROSS-JAPAN</t>
  </si>
  <si>
    <t>FISHER VALVE UNIT</t>
  </si>
  <si>
    <t>SOHNGEN/GERMANY</t>
  </si>
  <si>
    <t>SMOKELESS/BRAND CMC, MODEL SLI_2</t>
  </si>
  <si>
    <t>ULTRASONIC NEBULIZER COMFORT 2000 KU 400 (SHARP)</t>
  </si>
  <si>
    <t>D0CTOR FRIENDS DF 300</t>
  </si>
  <si>
    <t>RENZ</t>
  </si>
  <si>
    <t>LITTMAN CLASSIC II 3 M</t>
  </si>
  <si>
    <t>RIESTER NOVA PRESAMETER</t>
  </si>
  <si>
    <t>SAFETY</t>
  </si>
  <si>
    <t>QUINTUS</t>
  </si>
  <si>
    <t>ULTRASONIK</t>
  </si>
  <si>
    <t>ANALYTICON</t>
  </si>
  <si>
    <t>MAGIC STAR</t>
  </si>
  <si>
    <t>LITTMAN</t>
  </si>
  <si>
    <t>BISTOS</t>
  </si>
  <si>
    <t>SPALL</t>
  </si>
  <si>
    <t>YAMACO</t>
  </si>
  <si>
    <t>OMRON C900</t>
  </si>
  <si>
    <t>ADSCOPE/ 603 BK</t>
  </si>
  <si>
    <t>ADSCOPE/ 604 BK</t>
  </si>
  <si>
    <t>ROSSMAX</t>
  </si>
  <si>
    <t>DECONINGH</t>
  </si>
  <si>
    <t>ELITE FUJI/ EAC 2200</t>
  </si>
  <si>
    <t>UZUMCU/ 80700</t>
  </si>
  <si>
    <t>MORTON</t>
  </si>
  <si>
    <t>MORTO/ ANASTHESIA</t>
  </si>
  <si>
    <t>NOUVA/ 05 PLUS</t>
  </si>
  <si>
    <t>AXIOM</t>
  </si>
  <si>
    <t>HETTICH/ EBA 200</t>
  </si>
  <si>
    <t>SIBELMED/ 400 AOM</t>
  </si>
  <si>
    <t>CHAMMED/ XVS3</t>
  </si>
  <si>
    <t>SCHWERT</t>
  </si>
  <si>
    <t>UZUMCU/ EK 160</t>
  </si>
  <si>
    <t>CHAMMED/ CU-5000</t>
  </si>
  <si>
    <t>ACEM/ R EVO</t>
  </si>
  <si>
    <t>GRIS/ 8211301</t>
  </si>
  <si>
    <t>ELITECH/ DIGIT PRO</t>
  </si>
  <si>
    <t>DIAMEDICAL/ BABY CPAP</t>
  </si>
  <si>
    <t>EME PHYSIO</t>
  </si>
  <si>
    <t>DEWIMED</t>
  </si>
  <si>
    <t>PROLINK/ PUS 20 KVA</t>
  </si>
  <si>
    <t>GMM/ MAC</t>
  </si>
  <si>
    <t>PRIMUS/ KGAA</t>
  </si>
  <si>
    <t>RUDOLF/ VARIOUS</t>
  </si>
  <si>
    <t>REANIBEX 700</t>
  </si>
  <si>
    <t>FUKUDA DENSHI/ CARDIMEX</t>
  </si>
  <si>
    <t>ACOMA/ SB 10MK11</t>
  </si>
  <si>
    <t>BRAUN/ ADVANCE</t>
  </si>
  <si>
    <t>OMRON/HBP-1100</t>
  </si>
  <si>
    <t>CHAMMED/ CH 200</t>
  </si>
  <si>
    <t>OMRON/ HBP 1100</t>
  </si>
  <si>
    <t>COMEN/ C60</t>
  </si>
  <si>
    <t>FLUKE BIOMEDICAL/ PS 410</t>
  </si>
  <si>
    <t>FLUKE BIOMEDICADPM4 1G</t>
  </si>
  <si>
    <t>SPACELABS/ USA</t>
  </si>
  <si>
    <t>SMITH MEDICAL/ UK</t>
  </si>
  <si>
    <t>GMM/MTO PS</t>
  </si>
  <si>
    <t>OSATU BEXEN/ REANIBEX 800</t>
  </si>
  <si>
    <t>SIMEON</t>
  </si>
  <si>
    <t>PLATINUM INPIRATION</t>
  </si>
  <si>
    <t>BRAEL</t>
  </si>
  <si>
    <t>GE HEALTHCARE</t>
  </si>
  <si>
    <t>TOSOH</t>
  </si>
  <si>
    <t>GERMANY</t>
  </si>
  <si>
    <t>INDONESIA</t>
  </si>
  <si>
    <t>PERANCIS</t>
  </si>
  <si>
    <t>JAPAN</t>
  </si>
  <si>
    <t>INGGRIS</t>
  </si>
  <si>
    <t>JAPAN/INDONESIA</t>
  </si>
  <si>
    <t>DENMARK</t>
  </si>
  <si>
    <t>HUNGARIA</t>
  </si>
  <si>
    <t>CANADA</t>
  </si>
  <si>
    <t>FINLANDIA</t>
  </si>
  <si>
    <t>SPANYOL</t>
  </si>
  <si>
    <t>ENGLAND</t>
  </si>
  <si>
    <t>SWEDIA</t>
  </si>
  <si>
    <t>TAIWAN</t>
  </si>
  <si>
    <t>POLANDIA</t>
  </si>
  <si>
    <t>KODE KELOMPOK</t>
  </si>
  <si>
    <t>NAMA BARANG</t>
  </si>
  <si>
    <t>PENYUSUTAN TAHUNAN</t>
  </si>
  <si>
    <t>GEDUNG ADMINISTRASI, POLIKLINIK, FARMASI DAN MEDICAL RECORD</t>
  </si>
  <si>
    <t>TAMBAHAN</t>
  </si>
  <si>
    <t>KOMP. PEMDA</t>
  </si>
  <si>
    <t>REHABILITASI BANGUNAN ICU</t>
  </si>
  <si>
    <t>REHABILITASI PEKERJAAN HOSPITAL CURTAIN</t>
  </si>
  <si>
    <t>REHABILITASI PEMBANGUNAN SELASAR (TAHAP II)</t>
  </si>
  <si>
    <t>REHABILITASI PEKERJAAN JARINGAN LUAR AIR KOTOR</t>
  </si>
  <si>
    <t>REHABILITASI PEKERJAAN INTERIOR PADA BANGUNAN OK</t>
  </si>
  <si>
    <t>PEKERJAAN INSTALASI AC PADA BANGUNAN OK</t>
  </si>
  <si>
    <t>GEDUNG UTDRS</t>
  </si>
  <si>
    <t>RUANG KEBIDANAN DAN KANDUNGAN</t>
  </si>
  <si>
    <t>MENARA AIR</t>
  </si>
  <si>
    <t>GEDUNG POLIKLINIK</t>
  </si>
  <si>
    <t>REHABILITASI TOILET</t>
  </si>
  <si>
    <t>PEMBANGUNAN FISIK REHABILITASI BANGUNAN RUMAH SAKIT</t>
  </si>
  <si>
    <t>BANUNAN MONUMEN</t>
  </si>
  <si>
    <t>BERTINGKAT</t>
  </si>
  <si>
    <t>GEDUNG KEBIDANAN</t>
  </si>
  <si>
    <t>960 M2</t>
  </si>
  <si>
    <t>009/KONTRAK-PPK RSUD/VI/2007</t>
  </si>
  <si>
    <t>REHABILITASI BANGUNAN MEDICAL GAS KEBIDANAN</t>
  </si>
  <si>
    <t>GEDUNG GAWAT DARURAT</t>
  </si>
  <si>
    <t>REHABILITASI ATAP GEDUNG UGD</t>
  </si>
  <si>
    <t>009.a/Kontrak/PPK-RSUD/IX/2008</t>
  </si>
  <si>
    <t>OK</t>
  </si>
  <si>
    <t>GEDUNG JENAZA</t>
  </si>
  <si>
    <t>REHABILITASI GEDUNG KAMAR MAYAT</t>
  </si>
  <si>
    <t>GEDUNG CSSD</t>
  </si>
  <si>
    <t>REHABILITASI BANGUNAN CSSD</t>
  </si>
  <si>
    <t>REHABILITASI GEDUNG DAPUR DAN LAUNDRY</t>
  </si>
  <si>
    <t>GEDUNG RAWAT INAP</t>
  </si>
  <si>
    <t>REHABILITASI ATAP RAWAT INAP</t>
  </si>
  <si>
    <t>GEDUNG DAPUR</t>
  </si>
  <si>
    <t>REHABILITASI BANGUNAN RAWAT INAP LANTAI II DAN KM /WC</t>
  </si>
  <si>
    <t>REHABILITASI GEDUNG BANGSAL KLS III + SELASAR PENGHUBUNG</t>
  </si>
  <si>
    <t>445/RSUD/BA/1982.1</t>
  </si>
  <si>
    <t>2009</t>
  </si>
  <si>
    <t>GEDUNG RADIOLOGI</t>
  </si>
  <si>
    <t>REHABILITASI BANGUNAN RADIOLOGI</t>
  </si>
  <si>
    <t>445/RSUD/BA/1982</t>
  </si>
  <si>
    <t>PENANGKAL PETIR</t>
  </si>
  <si>
    <t>KODE : 1</t>
  </si>
  <si>
    <t>Nama Barang</t>
  </si>
  <si>
    <t>Waktu Perolehan</t>
  </si>
  <si>
    <t>Nilai (Rp)</t>
  </si>
  <si>
    <t>Sisa Manfaat Saat Kapitalisasi</t>
  </si>
  <si>
    <t>Tahun Habis Barang Sebelum kapitalisasi</t>
  </si>
  <si>
    <t>%</t>
  </si>
  <si>
    <t xml:space="preserve">Potensi Penambahan UE </t>
  </si>
  <si>
    <t xml:space="preserve"> penambahan UE  Maksimal</t>
  </si>
  <si>
    <t>Sisa Masa Manfaat Akhir</t>
  </si>
  <si>
    <t>Tanggal Habis Barang Setelah Kapitalisasi</t>
  </si>
  <si>
    <t>Nilali perolehan</t>
  </si>
  <si>
    <t>susut</t>
  </si>
  <si>
    <t xml:space="preserve">NILAI BUKU s.d </t>
  </si>
  <si>
    <t>KET</t>
  </si>
  <si>
    <t>Sebelum Kapitalisasi</t>
  </si>
  <si>
    <t>Setelah Kapitalisasi</t>
  </si>
  <si>
    <t>S.D 31 Desember</t>
  </si>
  <si>
    <t>Akumulasi Tahun</t>
  </si>
  <si>
    <t>Hari</t>
  </si>
  <si>
    <t>Periode</t>
  </si>
  <si>
    <t>Kontrol Kebenaran Perhitungan Penyusutan:</t>
  </si>
  <si>
    <t>Total Nilai Perolehan + Rehab/Pemeliharan</t>
  </si>
  <si>
    <t>Akumulasi penyusutan</t>
  </si>
  <si>
    <t>Nilai Buku s.d. Tahun 2018</t>
  </si>
  <si>
    <t>Selisih</t>
  </si>
  <si>
    <t xml:space="preserve"> </t>
  </si>
  <si>
    <t>Akumulasi s/d 2013</t>
  </si>
  <si>
    <t>KODE : 2</t>
  </si>
  <si>
    <t>GEDUNG OPERASI</t>
  </si>
  <si>
    <t>REHABILITASI GEDUNG KAMAR BEDAH</t>
  </si>
  <si>
    <t>GEDUNG LABORATORIUM</t>
  </si>
  <si>
    <t>REHABILITASI ATAP GEDUNG LABORATORIUM</t>
  </si>
  <si>
    <t>GEDUNG ICU</t>
  </si>
  <si>
    <t>SELASAR PENGHUBUNG</t>
  </si>
  <si>
    <t>REHABILITASI SELASAR</t>
  </si>
  <si>
    <t>009/KONTRAK-PPK/RSUD/VI/2007</t>
  </si>
  <si>
    <t>009.a/KONTRAK/PPK-RSUD/IX/2008</t>
  </si>
  <si>
    <t>445/RSUD/BA/1982.I</t>
  </si>
  <si>
    <t>MUSHALLA</t>
  </si>
  <si>
    <t>REHABILITASI MUSHOLAH</t>
  </si>
  <si>
    <t>REHABILITASI MUSHOLAH + RUANGAN ISOLASI</t>
  </si>
  <si>
    <t>KANTIN</t>
  </si>
  <si>
    <t>REHABILITASI GEDUNG BENGKEL DAN KANTIN</t>
  </si>
  <si>
    <t>UNIT PENGELOLAHAN LIMBAH</t>
  </si>
  <si>
    <t>HALAMAN/PARKIR/TAMAN</t>
  </si>
  <si>
    <t>REHABILITASI PEKERJAAN TEMPAT PARKIR</t>
  </si>
  <si>
    <t>REHABILITASI PENANGKAL PETIR</t>
  </si>
  <si>
    <t>AIR BERSIH</t>
  </si>
  <si>
    <t>LAND SCAPE</t>
  </si>
  <si>
    <t>REHABILITASI LANSKAP</t>
  </si>
  <si>
    <t>GUSUR TIMBUN</t>
  </si>
  <si>
    <t>PEKERJAAN TURAP SAMPING DAN BELAKANG</t>
  </si>
  <si>
    <t>GEDUNG RUANG TUNGGU PASIEN</t>
  </si>
  <si>
    <t>REHABILITASI BANGUNAN POWER HOUSE</t>
  </si>
  <si>
    <t>009.b/KONTRAK/PPK-RSUD/IX/2008</t>
  </si>
  <si>
    <t>GEDUNG CUCI</t>
  </si>
  <si>
    <t>GEDUNG WORK SHOP</t>
  </si>
  <si>
    <t>RUMAH DOKTER</t>
  </si>
  <si>
    <t>GUDANG OBAT &amp; PERALATAN</t>
  </si>
  <si>
    <t>GEDUNG FISIOTERAPI &amp; NESTHESI</t>
  </si>
  <si>
    <t>GEDUNG VIP &amp; TRAINING FASILITY</t>
  </si>
  <si>
    <t>ASRAMA PERAWAT 2 LANTAI</t>
  </si>
  <si>
    <t>INCENERATOR KAP.110 KG/JAM</t>
  </si>
  <si>
    <t>GENERATOR 300 KVA</t>
  </si>
  <si>
    <t>RUMAH GENSET</t>
  </si>
  <si>
    <t>REHABILITASI POLIKLINIK</t>
  </si>
  <si>
    <t>GEDUNG REHABILITASI/ PEMULIHAN MEDIS</t>
  </si>
  <si>
    <t>KODE : 3</t>
  </si>
  <si>
    <t>KODE : 4</t>
  </si>
  <si>
    <t>KODE : 5</t>
  </si>
  <si>
    <t>KODE : 6</t>
  </si>
  <si>
    <t>KODE : 7</t>
  </si>
  <si>
    <t>KODE : 8</t>
  </si>
  <si>
    <t>KODE : 9</t>
  </si>
  <si>
    <t>KODE : 10</t>
  </si>
  <si>
    <t>KODE : 11</t>
  </si>
  <si>
    <t>KODE : 12</t>
  </si>
  <si>
    <t>KODE : 13</t>
  </si>
  <si>
    <t>KODE : 14</t>
  </si>
  <si>
    <t>KODE : 15</t>
  </si>
  <si>
    <t>KODE : 16</t>
  </si>
  <si>
    <t>KODE : 17</t>
  </si>
  <si>
    <t>KODE : 18</t>
  </si>
  <si>
    <t>KODE : 19</t>
  </si>
  <si>
    <t>KODE : 20</t>
  </si>
  <si>
    <t>KODE : 21</t>
  </si>
  <si>
    <t>Akumulasi sd 2013</t>
  </si>
  <si>
    <t>okk</t>
  </si>
  <si>
    <t xml:space="preserve">KARTU INVENTARIS BARANG ( KIB ) </t>
  </si>
  <si>
    <t>A . TANAH</t>
  </si>
  <si>
    <t>NO. URUT</t>
  </si>
  <si>
    <t>LUAS  (M2)</t>
  </si>
  <si>
    <t>TAHUN PENGADAAN</t>
  </si>
  <si>
    <t>LETAK/ LOKASI ALAMAT</t>
  </si>
  <si>
    <t>STATUS TANAH</t>
  </si>
  <si>
    <t>PENGGUNAAN</t>
  </si>
  <si>
    <t>HARGA (Rp)</t>
  </si>
  <si>
    <t>REGISTER</t>
  </si>
  <si>
    <t>HAK</t>
  </si>
  <si>
    <t>SERTIFIKAT</t>
  </si>
  <si>
    <t>TANGGAL</t>
  </si>
  <si>
    <t xml:space="preserve">TANAH </t>
  </si>
  <si>
    <t>ASET TETAP LAINNYA</t>
  </si>
  <si>
    <t>BUKU PERPUSTAKAAN</t>
  </si>
  <si>
    <t>BARANG BERCORAK KESENIAN / KEBUDAYAAN</t>
  </si>
  <si>
    <t>HEWAN / TERNAK DAN TUMBUHAN</t>
  </si>
  <si>
    <t>JUMLAH</t>
  </si>
  <si>
    <t>TAHUN CETAK / PEMBELIAN</t>
  </si>
  <si>
    <t xml:space="preserve"> REGISTER</t>
  </si>
  <si>
    <t>JUDUL/ PENCIPTA</t>
  </si>
  <si>
    <t>SPESIFIKASI</t>
  </si>
  <si>
    <t>ASAL DAERAH</t>
  </si>
  <si>
    <t>PENCIPTA</t>
  </si>
  <si>
    <t>JENIS</t>
  </si>
  <si>
    <t>UKURAN</t>
  </si>
  <si>
    <t>KONTRUKSI DALAM PENGERJAAN</t>
  </si>
  <si>
    <t>BANGUNAN (P,SP,D)</t>
  </si>
  <si>
    <t>KONTRUKSI BANGUNAN</t>
  </si>
  <si>
    <t>LUAS LANTAI (M2)</t>
  </si>
  <si>
    <t>LETAK / LOKASI ALAMAT</t>
  </si>
  <si>
    <t>DOKUMEN GEDUNG</t>
  </si>
  <si>
    <t>TGL, BLN TAHUN MULAI</t>
  </si>
  <si>
    <t>NOMOR KODE TANAH</t>
  </si>
  <si>
    <t>ASAL USUL PEMBIAYAAN</t>
  </si>
  <si>
    <t>NILAI KONTRAK (Rp)</t>
  </si>
  <si>
    <t>BERTINGKAT / TIDAK</t>
  </si>
  <si>
    <t>BETON / TIDAK</t>
  </si>
  <si>
    <t>KONDISI BANGUNAN /BARANG  (B,KB,RB)</t>
  </si>
  <si>
    <t>LUAS (M2)</t>
  </si>
  <si>
    <t>03.11.01.01.01</t>
  </si>
  <si>
    <t>BESARNYA PENYUSUTAN s/d TAHUN 2014</t>
  </si>
  <si>
    <t>BESARNYA PENYUSUTAN s/d TAHUN 2015</t>
  </si>
  <si>
    <t>BESARNYA PENYUSUTAN s/d TAHUN 2016</t>
  </si>
  <si>
    <t>JUMLAH TAHUN s/d 2013</t>
  </si>
  <si>
    <t>BESARNYA PENYUSUTAN s/d TAHUN 2013</t>
  </si>
  <si>
    <t>BESARNYA PENYUSUTAN s/d TAHUN 2017</t>
  </si>
  <si>
    <t>BESARNYA PENYUSUTAN s/d TAHUN 2018</t>
  </si>
  <si>
    <t>TAHUN</t>
  </si>
  <si>
    <t>NILAI BUKU</t>
  </si>
  <si>
    <t>HARGA PEROLEHAN</t>
  </si>
  <si>
    <t>AKUMULASI PENYUSUTAN s/d 2017</t>
  </si>
  <si>
    <t>AKUMULASI PENYUSUTAN s/d 2018</t>
  </si>
  <si>
    <t>NOMOR URUT</t>
  </si>
  <si>
    <t>PANJANG (M2)</t>
  </si>
  <si>
    <t>LEBAR (M)</t>
  </si>
  <si>
    <t>LETAK</t>
  </si>
  <si>
    <t>ASAL USUL</t>
  </si>
  <si>
    <t>KONDISI BANGUNAN / BARANG  (B,KB,RB,H)</t>
  </si>
  <si>
    <t>JALAN, IRIGASI DAN JARINGAN</t>
  </si>
  <si>
    <t>BANGUNAN AIR (IRIGASI)</t>
  </si>
  <si>
    <t>PENGADAAN POMPA AIR SUMUR &amp; INSTALASI AIR BERSIH</t>
  </si>
  <si>
    <t>REHABILITASI BANGUNAN CCSD</t>
  </si>
  <si>
    <t>PEKERJAAN PEMBERSIHAN LANTAI</t>
  </si>
  <si>
    <t>RUANG TUNGGU KELUARGA PASIEN</t>
  </si>
  <si>
    <t>REHABILITASI MEDICAL GAS KEBIDANAN</t>
  </si>
  <si>
    <t>REHABILITASI PEKERJAAN TURAP BELAKANG</t>
  </si>
  <si>
    <t>3.11.01</t>
  </si>
  <si>
    <t>REHABILITASI RUANG KEBIDANAN DAN KANDUNGAN</t>
  </si>
  <si>
    <t>REHABILITASI GEDUNG DAPUR DAN LOUNDRY</t>
  </si>
  <si>
    <t>GEDUNGUTDRS</t>
  </si>
  <si>
    <t>REHABILITASI GEDUNG BANGSAL KLS III</t>
  </si>
  <si>
    <t>REHABILITASI BANGUNAN RADIOLOGI + SELASAR PENGHUBUNG</t>
  </si>
  <si>
    <t>REHABILITASI LANSKAP DAN TEMPAT PARKIR KENDARAAN</t>
  </si>
  <si>
    <t>PEMB.PENGELOLAAN LIMBAH</t>
  </si>
  <si>
    <t>REHABILITASI BANGUNAN RAWAT INAP LANTAI II DAN KM/WC</t>
  </si>
  <si>
    <t>RUMAH PELINDUNG INCENERTOR</t>
  </si>
  <si>
    <t>BANGUNAN MONUMEN</t>
  </si>
  <si>
    <t>REHABILITASI MUSHALLA   DAN RUANG ISOLASI</t>
  </si>
  <si>
    <t xml:space="preserve">REHABILITASI MUSHALLA </t>
  </si>
  <si>
    <t>KOMP.PEMDA</t>
  </si>
  <si>
    <t>PENGADAAN KONSTRUKSI/PEMBELIAN GEDUNG KANTOR :</t>
  </si>
  <si>
    <t>REHABILITASI BANGUNAN METGAS KEBIDANAN</t>
  </si>
  <si>
    <t>REHABILITASI PEKERJAAN TURAP SAMPING DAN BELAKANG</t>
  </si>
  <si>
    <t>REHABILITASI GEDUNG RUMAH SAKIT TELUK KUANTAN :</t>
  </si>
  <si>
    <t>PENANGKAL PETRI</t>
  </si>
  <si>
    <t>POWER HAUSE</t>
  </si>
  <si>
    <t>DAPUR DAN LAUNDRY</t>
  </si>
  <si>
    <t>GEDUNG KAMAR MAYAT</t>
  </si>
  <si>
    <t>SELASAR</t>
  </si>
  <si>
    <t>GEDUNG KAMAR BEDAH</t>
  </si>
  <si>
    <t>ATAP GEDUNG RAWAT INAP</t>
  </si>
  <si>
    <t>BENGKEL DAN KANTIN</t>
  </si>
  <si>
    <t>REHABILITASI MUSHOLAH + RUANG ISOLASI</t>
  </si>
  <si>
    <t xml:space="preserve">BANGUNAN MONUMEN </t>
  </si>
  <si>
    <t>TAHUN s/d 2013</t>
  </si>
  <si>
    <t>AWAL</t>
  </si>
  <si>
    <t>TOTAL</t>
  </si>
  <si>
    <t>REHABILITASI GEDUNG POLIKLINIK</t>
  </si>
  <si>
    <t>O</t>
  </si>
  <si>
    <t>02.03.01.02.04</t>
  </si>
  <si>
    <t>LAIN-LAIN</t>
  </si>
  <si>
    <t>02.04.01.02.01</t>
  </si>
  <si>
    <t>02.04.01.02.02</t>
  </si>
  <si>
    <t>02.04.01.01.09</t>
  </si>
  <si>
    <t>02.04.01.09.12</t>
  </si>
  <si>
    <t>02.04.01.01.18</t>
  </si>
  <si>
    <t>02.06.02.01.03</t>
  </si>
  <si>
    <t>02.06.04.07.07</t>
  </si>
  <si>
    <t>02.06.02.01.01</t>
  </si>
  <si>
    <t>02.06.02.04.04</t>
  </si>
  <si>
    <t>02.06.02.01.09</t>
  </si>
  <si>
    <t>02.06.02.01.41</t>
  </si>
  <si>
    <t>02.06.01.05.40</t>
  </si>
  <si>
    <t>02.06.02.07.03</t>
  </si>
  <si>
    <t>02.06.03.04.15</t>
  </si>
  <si>
    <t>L</t>
  </si>
  <si>
    <t>02.06.04.01.06</t>
  </si>
  <si>
    <t>02.06.03.05.10</t>
  </si>
  <si>
    <t>02.07.02.01.20</t>
  </si>
  <si>
    <t>FACSIMILE</t>
  </si>
  <si>
    <t>02.07.02.01.08</t>
  </si>
  <si>
    <t>02.07.01.01.40</t>
  </si>
  <si>
    <t>02.08.01.08.30</t>
  </si>
  <si>
    <t>LARYNGOSCOPE ADULF</t>
  </si>
  <si>
    <t>LARINGOSCOPE PEDIATRIC</t>
  </si>
  <si>
    <t>02.08.01.08.32</t>
  </si>
  <si>
    <t>02.08.02.05.10</t>
  </si>
  <si>
    <t>02.08.01.02.15</t>
  </si>
  <si>
    <t>0001-0001</t>
  </si>
  <si>
    <t>'0001-0010</t>
  </si>
  <si>
    <t>02.08.01.12.09</t>
  </si>
  <si>
    <t>02.08.01.20.09</t>
  </si>
  <si>
    <t>02.08.01.18.03</t>
  </si>
  <si>
    <t>02.08.01.10.42</t>
  </si>
  <si>
    <t>02.08.01.13.57</t>
  </si>
  <si>
    <t>02.08.01.02.06</t>
  </si>
  <si>
    <t>02.08.01.09.16</t>
  </si>
  <si>
    <t>0004</t>
  </si>
  <si>
    <t>'0001-0080</t>
  </si>
  <si>
    <t>0010</t>
  </si>
  <si>
    <t>0008</t>
  </si>
  <si>
    <t>02.08.01.07.06</t>
  </si>
  <si>
    <t>02.08.01.08.47</t>
  </si>
  <si>
    <t>02.08.02.05.07</t>
  </si>
  <si>
    <t>02.08.01.09.58</t>
  </si>
  <si>
    <t>02.08.01.11.03</t>
  </si>
  <si>
    <t>02.08.01.06.09</t>
  </si>
  <si>
    <t>02.08.01.13.37</t>
  </si>
  <si>
    <t>EKG (ELEKTROKARDIOGRAM) 12 CHANEL</t>
  </si>
  <si>
    <t>02.08.01.10.73</t>
  </si>
  <si>
    <t>02.08.01.05.83</t>
  </si>
  <si>
    <t>02.08.01.05.79</t>
  </si>
  <si>
    <t>02.08.01.08.49</t>
  </si>
  <si>
    <t>02.08.02.02.14</t>
  </si>
  <si>
    <t>02.08.02.02.03</t>
  </si>
  <si>
    <t>02.08.01.10.22</t>
  </si>
  <si>
    <t>ALAT KEDOKTERAN UMUM</t>
  </si>
  <si>
    <t>02.08.01.12.48</t>
  </si>
  <si>
    <t>02.08.01.06.10</t>
  </si>
  <si>
    <t>02.09.01.12.20</t>
  </si>
  <si>
    <t>03.11.02.02.01</t>
  </si>
  <si>
    <t>03.11.01.06.01</t>
  </si>
  <si>
    <t>03.11.01.08.01</t>
  </si>
  <si>
    <t>03.11.02.05.01</t>
  </si>
  <si>
    <t>03.11.01.27.01</t>
  </si>
  <si>
    <t>03.11.01.13.01</t>
  </si>
  <si>
    <t>03.11.01.14.01</t>
  </si>
  <si>
    <t>04.15.01.02.02</t>
  </si>
  <si>
    <t>CRISTIE</t>
  </si>
  <si>
    <t>2 PK</t>
  </si>
  <si>
    <t>DEFIBRILATOR MONITOR</t>
  </si>
  <si>
    <t>INFUSION AND BLOOD WARMER</t>
  </si>
  <si>
    <t>0001-0030</t>
  </si>
  <si>
    <t>PEMBANGUNAN GEDUNG RAWAT INAP TAHAP 1</t>
  </si>
  <si>
    <t>PEMDA</t>
  </si>
  <si>
    <t>445/ADD/RSUD-TU/2019/0955a</t>
  </si>
  <si>
    <t>50,53%</t>
  </si>
  <si>
    <t>REHABILITASI GEDUNG IGD</t>
  </si>
  <si>
    <t>405 M2</t>
  </si>
  <si>
    <t>445/RSUD-TU/VI/2019/1027</t>
  </si>
  <si>
    <t>60,22%</t>
  </si>
  <si>
    <t>DAK</t>
  </si>
  <si>
    <t>2019</t>
  </si>
  <si>
    <t>FONA ART PLUS C</t>
  </si>
  <si>
    <t>MATRAS KK</t>
  </si>
  <si>
    <t>TESALYS/ STERIPL US 80</t>
  </si>
  <si>
    <t>MINDRAY</t>
  </si>
  <si>
    <t>FONA</t>
  </si>
  <si>
    <t>BALDEN</t>
  </si>
  <si>
    <t>2160  M2</t>
  </si>
  <si>
    <t>19 Juli 2019</t>
  </si>
  <si>
    <t>KONSULTASI PENGAWAS GEDUNG RAWAT INAP TAHAP 1</t>
  </si>
  <si>
    <t>445/RSUD-TU/2019/1192</t>
  </si>
  <si>
    <t>60,36%</t>
  </si>
  <si>
    <t>PENGAWASAN REHABILITASI IGD</t>
  </si>
  <si>
    <t>445/ADDRSUD/TU/XI/2019/1027</t>
  </si>
  <si>
    <t>26 Juni 2019</t>
  </si>
  <si>
    <t>80,45 %</t>
  </si>
  <si>
    <t>s/d Tahun 2019</t>
  </si>
  <si>
    <t>BESARNYA PENYUSUTAN s/d TAHUN 2019</t>
  </si>
  <si>
    <t>Nilai Buku s.d. Tahun 2019</t>
  </si>
  <si>
    <t>BITMOS</t>
  </si>
  <si>
    <t>KARIXA</t>
  </si>
  <si>
    <t>ELPIS</t>
  </si>
  <si>
    <t>PARAMOUNT</t>
  </si>
  <si>
    <t>ACARE</t>
  </si>
  <si>
    <t>AXION</t>
  </si>
  <si>
    <t>SKN 01-12 CE</t>
  </si>
  <si>
    <t>MINDRAY SK</t>
  </si>
  <si>
    <t>BIEGLER</t>
  </si>
  <si>
    <t>FAZZINI</t>
  </si>
  <si>
    <t>FRIMED</t>
  </si>
  <si>
    <t>SKN 05-02ABS</t>
  </si>
  <si>
    <t>KA 04-00BSS</t>
  </si>
  <si>
    <t>SKN 01-12C</t>
  </si>
  <si>
    <t>BUMA</t>
  </si>
  <si>
    <t>MEDICOR</t>
  </si>
  <si>
    <t>STERIS</t>
  </si>
  <si>
    <t>LAMPU OPERASI MOBILE/ MOBILE EMERGENCY LAMP WITH BATTERY/ EMALED 300 M</t>
  </si>
  <si>
    <t>VEIN VIEWER FLEX</t>
  </si>
  <si>
    <t>MEDICAL GYNAECOLOGYCAL HCAIR</t>
  </si>
  <si>
    <t>BED TRANSFER STRETCHER TROLLEY</t>
  </si>
  <si>
    <t>HANDHELD PULSE OXYMETRI</t>
  </si>
  <si>
    <t>HOSPITAL BED</t>
  </si>
  <si>
    <t>CENTRAL MONITORING SYSTEM</t>
  </si>
  <si>
    <t>PHARMACEUTICAL REFRIGRATOR</t>
  </si>
  <si>
    <t>INFUSION STAND</t>
  </si>
  <si>
    <t>OVERBED TABLE</t>
  </si>
  <si>
    <t>BEDSIDE CABINET</t>
  </si>
  <si>
    <t>HOSPITAL BED MANUAL</t>
  </si>
  <si>
    <t>INFANT WARMER ADVANCE BLR 2100</t>
  </si>
  <si>
    <t>PROBES 3D/4D SHARED SERVICE</t>
  </si>
  <si>
    <t>DIAGNOSTIC ULTRASOUND SYSTEM</t>
  </si>
  <si>
    <t>CENTURY MEDIUM 36-SD</t>
  </si>
  <si>
    <t>BLOOD BANK REFRIGERATOR TYPE FS 30 E</t>
  </si>
  <si>
    <t>EMALED</t>
  </si>
  <si>
    <t>GE LOGIQ P9 3</t>
  </si>
  <si>
    <t>0005</t>
  </si>
  <si>
    <t>CARETIUM</t>
  </si>
  <si>
    <t>THERMO SCIENTIFIC</t>
  </si>
  <si>
    <t>BIOLABO</t>
  </si>
  <si>
    <t>AUTOMATED ERYTHROCYTE SEDIMENTATION RATE ANALYZER</t>
  </si>
  <si>
    <t>ELEKTROLYTE ANALYZER AND ACCESSORIES</t>
  </si>
  <si>
    <t>COMPACT DIGITAL MINI ROTATOR ORBITAL SHAKER</t>
  </si>
  <si>
    <t>SEMI AUTOMATIC ANALYZER FOR HAEMOSTASIS</t>
  </si>
  <si>
    <t>DIESSE AUTOMATIC</t>
  </si>
  <si>
    <t>STERILIZER STEAM WITH SHREDDING-STERIPLUS 80</t>
  </si>
  <si>
    <t>DPLYTE</t>
  </si>
  <si>
    <t>VESMATIC EASY</t>
  </si>
  <si>
    <t>AVANZA - NEW 1.3 E M/T</t>
  </si>
  <si>
    <t>MHKM5EA2JFJ003563</t>
  </si>
  <si>
    <t>1NRF037539</t>
  </si>
  <si>
    <t>BM 1279 K</t>
  </si>
  <si>
    <t>Lain-lain</t>
  </si>
  <si>
    <t>MHFXW42G7E2300083</t>
  </si>
  <si>
    <t>ITR 7897417</t>
  </si>
  <si>
    <t>MUTASI SETDA</t>
  </si>
  <si>
    <t>AKUMULASI PENYUSUTAN s/d 2019</t>
  </si>
  <si>
    <t>MHKM5EA2JFJ001524</t>
  </si>
  <si>
    <t>1NRF017586</t>
  </si>
  <si>
    <t>BM 1286 K</t>
  </si>
  <si>
    <t>02.03.01.03.02</t>
  </si>
  <si>
    <t>PICK UP</t>
  </si>
  <si>
    <t>TOYOTA NEW HILUX PICK UP STD M/T DIESEL</t>
  </si>
  <si>
    <t>MROAS12G9F0016500</t>
  </si>
  <si>
    <t>L065614570</t>
  </si>
  <si>
    <t>BM 8109 K</t>
  </si>
  <si>
    <t>BM 42 K / 1241</t>
  </si>
  <si>
    <t>TOYOTA KIJANG/ INNOVA LUXURY GMT</t>
  </si>
  <si>
    <t>Akm. 2018</t>
  </si>
  <si>
    <t>Penyu.2018</t>
  </si>
  <si>
    <t>Nilai Buku</t>
  </si>
  <si>
    <t>Tidak Pakai Rumus….</t>
  </si>
  <si>
    <t>di koreksi  Akumulasi kapitalisasi</t>
  </si>
  <si>
    <t xml:space="preserve">Sado Awal Akumulasi 2018 Koreksi </t>
  </si>
  <si>
    <t>02.09.01.14.78</t>
  </si>
  <si>
    <t>Reklas Dari Alat Labolatorium</t>
  </si>
  <si>
    <t>Perbaiki</t>
  </si>
  <si>
    <t>Total Akm. 2013</t>
  </si>
  <si>
    <t>perbaiki</t>
  </si>
  <si>
    <t>KARTU INVENTARIS BARANG ( KIB )</t>
  </si>
  <si>
    <t>F. KONTRUKSI DALAM PENGERJAAN</t>
  </si>
  <si>
    <t>NO KODE LOKASI : 12.04.06.01.03.06.14</t>
  </si>
  <si>
    <t>TELUK KUANTAN,  31 DESEMBER 2019</t>
  </si>
  <si>
    <t xml:space="preserve">dr. M. IRVAN HUSIN </t>
  </si>
  <si>
    <t>NIP. 19690306 200003 1 009</t>
  </si>
  <si>
    <t>E. ASET TETAP LAINNYA</t>
  </si>
  <si>
    <r>
      <t xml:space="preserve">                     </t>
    </r>
    <r>
      <rPr>
        <b/>
        <sz val="11"/>
        <color indexed="8"/>
        <rFont val="Cambria"/>
        <family val="1"/>
        <scheme val="major"/>
      </rPr>
      <t>NO KODE LOKASI : 12.04.06.01.03.06.14</t>
    </r>
  </si>
  <si>
    <t>D. JALAN , IRIGASI DAN JARINGAN</t>
  </si>
  <si>
    <t>C. GEDUNG DAN BANGUNAN</t>
  </si>
  <si>
    <t>N I H 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</si>
</sst>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0">
    <numFmt numFmtId="41" formatCode="_(* #,##0_);_(* \(#,##0\);_(* &quot;-&quot;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(&quot;$&quot;* #,##0.00_);_(&quot;$&quot;* \(#,##0.00\);_(&quot;$&quot;* &quot;-&quot;??_);_(@_)"/>
    <numFmt numFmtId="167" formatCode="_(&quot;Rp&quot;* #,##0_);_(&quot;Rp&quot;* \(#,##0\);_(&quot;Rp&quot;* &quot;-&quot;_);_(@_)"/>
    <numFmt numFmtId="168" formatCode="_(* #,##0.00_);_(* \(#,##0.00\);_(* &quot;-&quot;_);_(@_)"/>
    <numFmt numFmtId="169" formatCode="[$-421]dd\ mmmm\ yyyy;@"/>
    <numFmt numFmtId="170" formatCode="_-* #,##0_-;\-* #,##0_-;_-* &quot;-&quot;??_-;_-@_-"/>
    <numFmt numFmtId="171" formatCode="dd\-mmm\-yyyy"/>
    <numFmt numFmtId="172" formatCode="#,##0_ ;\-#,##0\ "/>
    <numFmt numFmtId="173" formatCode="#,##0;[Red]#,##0"/>
    <numFmt numFmtId="174" formatCode="_(* #,##0.0000000_);_(* \(#,##0.0000000\);_(* &quot;-&quot;??_);_(@_)"/>
    <numFmt numFmtId="175" formatCode="_(* #,##0.000_);_(* \(#,##0.000\);_(* &quot;-&quot;_);_(@_)"/>
    <numFmt numFmtId="176" formatCode="_([$€-2]* #,##0.00_);_([$€-2]* \(#,##0.00\);_([$€-2]* &quot;-&quot;??_)"/>
    <numFmt numFmtId="177" formatCode="_(* #,##0_);_(* \(#,##0\);_(* \-_);_(@_)"/>
    <numFmt numFmtId="178" formatCode="_(* #,##0.0_);_(* \(#,##0.0\);_(* &quot;-&quot;_);_(@_)"/>
    <numFmt numFmtId="179" formatCode="_([$Rp.-421]* #,##0_);_([$Rp.-421]* \(#,##0\);_([$Rp.-421]* &quot;-&quot;_);_(@_)"/>
    <numFmt numFmtId="180" formatCode="[$-409]d\-mmm\-yy;@"/>
    <numFmt numFmtId="181" formatCode="_-* #,##0.0000_-;\-* #,##0.0000_-;_-* &quot;-&quot;??_-;_-@_-"/>
  </numFmts>
  <fonts count="96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charset val="1"/>
      <scheme val="minor"/>
    </font>
    <font>
      <sz val="11"/>
      <color indexed="8"/>
      <name val="Calibri"/>
      <family val="2"/>
      <charset val="1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theme="1"/>
      <name val="Calibri"/>
      <family val="2"/>
      <charset val="1"/>
      <scheme val="minor"/>
    </font>
    <font>
      <sz val="10"/>
      <name val="Calibri"/>
      <family val="2"/>
      <scheme val="minor"/>
    </font>
    <font>
      <sz val="9"/>
      <color theme="1"/>
      <name val="Calibri"/>
      <family val="2"/>
      <charset val="1"/>
      <scheme val="minor"/>
    </font>
    <font>
      <sz val="8"/>
      <color theme="1"/>
      <name val="Calibri"/>
      <family val="2"/>
      <charset val="1"/>
      <scheme val="minor"/>
    </font>
    <font>
      <sz val="11"/>
      <color theme="3"/>
      <name val="Calibri"/>
      <family val="2"/>
      <charset val="1"/>
      <scheme val="minor"/>
    </font>
    <font>
      <sz val="11"/>
      <color theme="1"/>
      <name val="Calibri"/>
      <family val="2"/>
    </font>
    <font>
      <sz val="10"/>
      <color theme="1"/>
      <name val="Calibri"/>
      <family val="2"/>
      <charset val="1"/>
      <scheme val="minor"/>
    </font>
    <font>
      <sz val="1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</font>
    <font>
      <sz val="10"/>
      <color theme="3"/>
      <name val="Calibri"/>
      <family val="2"/>
      <scheme val="minor"/>
    </font>
    <font>
      <b/>
      <sz val="10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theme="8" tint="-0.249977111117893"/>
      <name val="Calibri"/>
      <family val="2"/>
      <scheme val="minor"/>
    </font>
    <font>
      <sz val="11"/>
      <color theme="7" tint="-0.249977111117893"/>
      <name val="Calibri"/>
      <family val="2"/>
      <scheme val="minor"/>
    </font>
    <font>
      <sz val="11"/>
      <color theme="6" tint="-0.249977111117893"/>
      <name val="Calibri"/>
      <family val="2"/>
      <scheme val="minor"/>
    </font>
    <font>
      <u/>
      <sz val="11"/>
      <color theme="8" tint="-0.249977111117893"/>
      <name val="Calibri"/>
      <family val="2"/>
      <scheme val="minor"/>
    </font>
    <font>
      <u/>
      <sz val="11"/>
      <color theme="7" tint="-0.249977111117893"/>
      <name val="Calibri"/>
      <family val="2"/>
      <scheme val="minor"/>
    </font>
    <font>
      <sz val="12"/>
      <color theme="1"/>
      <name val="Bookman Old Style"/>
      <family val="1"/>
    </font>
    <font>
      <sz val="12"/>
      <color rgb="FF000000"/>
      <name val="Bookman Old Style"/>
      <family val="1"/>
    </font>
    <font>
      <b/>
      <sz val="12"/>
      <color indexed="8"/>
      <name val="Calibri"/>
      <family val="2"/>
      <scheme val="minor"/>
    </font>
    <font>
      <sz val="11"/>
      <name val="Calibri"/>
      <family val="2"/>
      <scheme val="minor"/>
    </font>
    <font>
      <sz val="20"/>
      <color theme="1"/>
      <name val="Calibri"/>
      <family val="2"/>
      <scheme val="minor"/>
    </font>
    <font>
      <sz val="20"/>
      <name val="Calibri"/>
      <family val="2"/>
      <scheme val="minor"/>
    </font>
    <font>
      <sz val="11"/>
      <color indexed="8"/>
      <name val="Calibri"/>
      <family val="2"/>
    </font>
    <font>
      <b/>
      <sz val="12"/>
      <color theme="1"/>
      <name val="Arial Narrow"/>
      <family val="2"/>
    </font>
    <font>
      <sz val="12"/>
      <color theme="1"/>
      <name val="Arial Narrow"/>
      <family val="2"/>
    </font>
    <font>
      <sz val="12"/>
      <color rgb="FF000000"/>
      <name val="Arial Narrow"/>
      <family val="2"/>
    </font>
    <font>
      <sz val="10"/>
      <name val="Arial"/>
      <family val="2"/>
    </font>
    <font>
      <sz val="12"/>
      <name val="Arial Narrow"/>
      <family val="2"/>
    </font>
    <font>
      <b/>
      <u/>
      <sz val="11"/>
      <name val="Calibri"/>
      <family val="2"/>
      <scheme val="minor"/>
    </font>
    <font>
      <sz val="12"/>
      <color theme="0"/>
      <name val="Arial Narrow"/>
      <family val="2"/>
    </font>
    <font>
      <b/>
      <sz val="12"/>
      <color rgb="FF000000"/>
      <name val="Arial Narrow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theme="1"/>
      <name val="Arial"/>
      <family val="2"/>
      <charset val="1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u/>
      <sz val="11"/>
      <color theme="10"/>
      <name val="Calibri"/>
      <family val="2"/>
    </font>
    <font>
      <u/>
      <sz val="10"/>
      <color indexed="12"/>
      <name val="MS Sans Serif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sz val="10"/>
      <color indexed="8"/>
      <name val="Arial"/>
      <family val="2"/>
    </font>
    <font>
      <b/>
      <sz val="11"/>
      <color indexed="63"/>
      <name val="Calibri"/>
      <family val="2"/>
    </font>
    <font>
      <sz val="8"/>
      <color indexed="8"/>
      <name val="Arial"/>
      <family val="2"/>
    </font>
    <font>
      <b/>
      <sz val="18"/>
      <color indexed="62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color theme="1"/>
      <name val="Arial Narrow"/>
      <family val="2"/>
    </font>
    <font>
      <b/>
      <sz val="8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20"/>
      <color theme="1"/>
      <name val="Cambria"/>
      <family val="1"/>
      <scheme val="major"/>
    </font>
    <font>
      <sz val="11"/>
      <color theme="1"/>
      <name val="Cambria"/>
      <family val="1"/>
      <scheme val="major"/>
    </font>
    <font>
      <b/>
      <sz val="12"/>
      <color indexed="8"/>
      <name val="Cambria"/>
      <family val="1"/>
      <scheme val="major"/>
    </font>
    <font>
      <b/>
      <sz val="10"/>
      <color theme="1"/>
      <name val="Cambria"/>
      <family val="1"/>
      <scheme val="major"/>
    </font>
    <font>
      <b/>
      <sz val="11"/>
      <color theme="1"/>
      <name val="Cambria"/>
      <family val="1"/>
      <scheme val="major"/>
    </font>
    <font>
      <sz val="10"/>
      <color theme="1"/>
      <name val="Cambria"/>
      <family val="1"/>
      <scheme val="major"/>
    </font>
    <font>
      <sz val="11"/>
      <color rgb="FFFF0000"/>
      <name val="Cambria"/>
      <family val="1"/>
      <scheme val="major"/>
    </font>
    <font>
      <sz val="9"/>
      <color theme="1"/>
      <name val="Cambria"/>
      <family val="1"/>
      <scheme val="major"/>
    </font>
    <font>
      <sz val="11"/>
      <color theme="3"/>
      <name val="Cambria"/>
      <family val="1"/>
      <scheme val="major"/>
    </font>
    <font>
      <b/>
      <u/>
      <sz val="11"/>
      <color theme="1"/>
      <name val="Cambria"/>
      <family val="1"/>
      <scheme val="major"/>
    </font>
    <font>
      <sz val="11"/>
      <name val="Cambria"/>
      <family val="1"/>
      <scheme val="major"/>
    </font>
    <font>
      <b/>
      <sz val="11"/>
      <color indexed="8"/>
      <name val="Cambria"/>
      <family val="1"/>
      <scheme val="major"/>
    </font>
    <font>
      <b/>
      <sz val="11"/>
      <name val="Cambria"/>
      <family val="1"/>
      <scheme val="major"/>
    </font>
  </fonts>
  <fills count="3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9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27"/>
      </patternFill>
    </fill>
    <fill>
      <patternFill patternType="solid">
        <f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4"/>
      </patternFill>
    </fill>
    <fill>
      <patternFill patternType="solid">
        <fgColor indexed="49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53"/>
      </patternFill>
    </fill>
    <fill>
      <patternFill patternType="solid">
        <fgColor indexed="45"/>
      </patternFill>
    </fill>
    <fill>
      <patternFill patternType="solid">
        <fgColor indexed="55"/>
      </patternFill>
    </fill>
    <fill>
      <patternFill patternType="solid">
        <fgColor indexed="42"/>
      </patternFill>
    </fill>
    <fill>
      <patternFill patternType="solid">
        <fgColor theme="9" tint="-0.249977111117893"/>
        <bgColor indexed="64"/>
      </patternFill>
    </fill>
  </fills>
  <borders count="8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auto="1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auto="1"/>
      </right>
      <top/>
      <bottom style="medium">
        <color rgb="FF000000"/>
      </bottom>
      <diagonal/>
    </border>
    <border>
      <left/>
      <right style="medium">
        <color auto="1"/>
      </right>
      <top/>
      <bottom style="medium">
        <color rgb="FF000000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49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dashed">
        <color auto="1"/>
      </bottom>
      <diagonal/>
    </border>
    <border>
      <left style="medium">
        <color auto="1"/>
      </left>
      <right style="medium">
        <color auto="1"/>
      </right>
      <top style="dashed">
        <color auto="1"/>
      </top>
      <bottom style="dashed">
        <color auto="1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  <border>
      <left/>
      <right/>
      <top style="dashed">
        <color auto="1"/>
      </top>
      <bottom style="dashed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dashed">
        <color auto="1"/>
      </top>
      <bottom style="dashed">
        <color auto="1"/>
      </bottom>
      <diagonal/>
    </border>
    <border>
      <left style="medium">
        <color auto="1"/>
      </left>
      <right style="medium">
        <color auto="1"/>
      </right>
      <top style="dashed">
        <color auto="1"/>
      </top>
      <bottom style="dotted">
        <color auto="1"/>
      </bottom>
      <diagonal/>
    </border>
    <border>
      <left style="medium">
        <color auto="1"/>
      </left>
      <right style="medium">
        <color auto="1"/>
      </right>
      <top style="dotted">
        <color auto="1"/>
      </top>
      <bottom style="dotted">
        <color auto="1"/>
      </bottom>
      <diagonal/>
    </border>
    <border>
      <left style="medium">
        <color auto="1"/>
      </left>
      <right style="medium">
        <color auto="1"/>
      </right>
      <top style="dotted">
        <color auto="1"/>
      </top>
      <bottom style="dashed">
        <color auto="1"/>
      </bottom>
      <diagonal/>
    </border>
    <border>
      <left style="medium">
        <color auto="1"/>
      </left>
      <right style="medium">
        <color auto="1"/>
      </right>
      <top style="dotted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dotted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double">
        <color indexed="64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double">
        <color indexed="64"/>
      </bottom>
      <diagonal/>
    </border>
  </borders>
  <cellStyleXfs count="450">
    <xf numFmtId="0" fontId="0" fillId="0" borderId="0"/>
    <xf numFmtId="0" fontId="15" fillId="0" borderId="0"/>
    <xf numFmtId="0" fontId="18" fillId="0" borderId="0"/>
    <xf numFmtId="41" fontId="23" fillId="0" borderId="0" applyFont="0" applyFill="0" applyBorder="0" applyAlignment="0" applyProtection="0"/>
    <xf numFmtId="41" fontId="13" fillId="0" borderId="0" applyFont="0" applyFill="0" applyBorder="0" applyAlignment="0" applyProtection="0"/>
    <xf numFmtId="0" fontId="12" fillId="0" borderId="0"/>
    <xf numFmtId="165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0" fontId="50" fillId="0" borderId="0"/>
    <xf numFmtId="0" fontId="5" fillId="0" borderId="0"/>
    <xf numFmtId="0" fontId="23" fillId="0" borderId="0"/>
    <xf numFmtId="0" fontId="23" fillId="0" borderId="0"/>
    <xf numFmtId="0" fontId="4" fillId="0" borderId="0"/>
    <xf numFmtId="41" fontId="4" fillId="0" borderId="0" applyFont="0" applyFill="0" applyBorder="0" applyAlignment="0" applyProtection="0"/>
    <xf numFmtId="0" fontId="23" fillId="0" borderId="0"/>
    <xf numFmtId="0" fontId="23" fillId="0" borderId="0"/>
    <xf numFmtId="43" fontId="23" fillId="0" borderId="0" applyFont="0" applyFill="0" applyBorder="0" applyAlignment="0" applyProtection="0"/>
    <xf numFmtId="0" fontId="3" fillId="0" borderId="0"/>
    <xf numFmtId="41" fontId="23" fillId="0" borderId="0" applyFont="0" applyFill="0" applyBorder="0" applyAlignment="0" applyProtection="0"/>
    <xf numFmtId="0" fontId="23" fillId="0" borderId="0"/>
    <xf numFmtId="0" fontId="54" fillId="0" borderId="0"/>
    <xf numFmtId="0" fontId="23" fillId="0" borderId="0"/>
    <xf numFmtId="9" fontId="23" fillId="0" borderId="0" applyFont="0" applyFill="0" applyBorder="0" applyAlignment="0" applyProtection="0"/>
    <xf numFmtId="165" fontId="3" fillId="0" borderId="0" applyFont="0" applyFill="0" applyBorder="0" applyAlignment="0" applyProtection="0"/>
    <xf numFmtId="0" fontId="50" fillId="14" borderId="0" applyNumberFormat="0" applyBorder="0" applyAlignment="0" applyProtection="0"/>
    <xf numFmtId="0" fontId="50" fillId="15" borderId="0" applyNumberFormat="0" applyBorder="0" applyAlignment="0" applyProtection="0"/>
    <xf numFmtId="0" fontId="50" fillId="16" borderId="0" applyNumberFormat="0" applyBorder="0" applyAlignment="0" applyProtection="0"/>
    <xf numFmtId="0" fontId="50" fillId="14" borderId="0" applyNumberFormat="0" applyBorder="0" applyAlignment="0" applyProtection="0"/>
    <xf numFmtId="0" fontId="50" fillId="17" borderId="0" applyNumberFormat="0" applyBorder="0" applyAlignment="0" applyProtection="0"/>
    <xf numFmtId="0" fontId="50" fillId="15" borderId="0" applyNumberFormat="0" applyBorder="0" applyAlignment="0" applyProtection="0"/>
    <xf numFmtId="0" fontId="50" fillId="18" borderId="0" applyNumberFormat="0" applyBorder="0" applyAlignment="0" applyProtection="0"/>
    <xf numFmtId="0" fontId="50" fillId="19" borderId="0" applyNumberFormat="0" applyBorder="0" applyAlignment="0" applyProtection="0"/>
    <xf numFmtId="0" fontId="50" fillId="20" borderId="0" applyNumberFormat="0" applyBorder="0" applyAlignment="0" applyProtection="0"/>
    <xf numFmtId="0" fontId="50" fillId="18" borderId="0" applyNumberFormat="0" applyBorder="0" applyAlignment="0" applyProtection="0"/>
    <xf numFmtId="0" fontId="50" fillId="21" borderId="0" applyNumberFormat="0" applyBorder="0" applyAlignment="0" applyProtection="0"/>
    <xf numFmtId="0" fontId="50" fillId="15" borderId="0" applyNumberFormat="0" applyBorder="0" applyAlignment="0" applyProtection="0"/>
    <xf numFmtId="0" fontId="59" fillId="22" borderId="0" applyNumberFormat="0" applyBorder="0" applyAlignment="0" applyProtection="0"/>
    <xf numFmtId="0" fontId="59" fillId="19" borderId="0" applyNumberFormat="0" applyBorder="0" applyAlignment="0" applyProtection="0"/>
    <xf numFmtId="0" fontId="59" fillId="20" borderId="0" applyNumberFormat="0" applyBorder="0" applyAlignment="0" applyProtection="0"/>
    <xf numFmtId="0" fontId="59" fillId="18" borderId="0" applyNumberFormat="0" applyBorder="0" applyAlignment="0" applyProtection="0"/>
    <xf numFmtId="0" fontId="59" fillId="22" borderId="0" applyNumberFormat="0" applyBorder="0" applyAlignment="0" applyProtection="0"/>
    <xf numFmtId="0" fontId="59" fillId="15" borderId="0" applyNumberFormat="0" applyBorder="0" applyAlignment="0" applyProtection="0"/>
    <xf numFmtId="0" fontId="59" fillId="22" borderId="0" applyNumberFormat="0" applyBorder="0" applyAlignment="0" applyProtection="0"/>
    <xf numFmtId="0" fontId="59" fillId="23" borderId="0" applyNumberFormat="0" applyBorder="0" applyAlignment="0" applyProtection="0"/>
    <xf numFmtId="0" fontId="59" fillId="24" borderId="0" applyNumberFormat="0" applyBorder="0" applyAlignment="0" applyProtection="0"/>
    <xf numFmtId="0" fontId="59" fillId="25" borderId="0" applyNumberFormat="0" applyBorder="0" applyAlignment="0" applyProtection="0"/>
    <xf numFmtId="0" fontId="59" fillId="22" borderId="0" applyNumberFormat="0" applyBorder="0" applyAlignment="0" applyProtection="0"/>
    <xf numFmtId="0" fontId="59" fillId="26" borderId="0" applyNumberFormat="0" applyBorder="0" applyAlignment="0" applyProtection="0"/>
    <xf numFmtId="0" fontId="60" fillId="27" borderId="0" applyNumberFormat="0" applyBorder="0" applyAlignment="0" applyProtection="0"/>
    <xf numFmtId="0" fontId="61" fillId="14" borderId="42" applyNumberFormat="0" applyAlignment="0" applyProtection="0"/>
    <xf numFmtId="0" fontId="62" fillId="28" borderId="43" applyNumberFormat="0" applyAlignment="0" applyProtection="0"/>
    <xf numFmtId="41" fontId="23" fillId="0" borderId="0" applyFont="0" applyFill="0" applyBorder="0" applyAlignment="0" applyProtection="0"/>
    <xf numFmtId="0" fontId="54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41" fontId="23" fillId="0" borderId="0" applyFont="0" applyFill="0" applyBorder="0" applyAlignment="0" applyProtection="0"/>
    <xf numFmtId="176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" fillId="0" borderId="0" applyFont="0" applyFill="0" applyBorder="0" applyAlignment="0" applyProtection="0"/>
    <xf numFmtId="168" fontId="54" fillId="0" borderId="0" applyFont="0" applyFill="0" applyBorder="0" applyAlignment="0" applyProtection="0"/>
    <xf numFmtId="168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8" fontId="3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63" fillId="0" borderId="0" applyFont="0" applyFill="0" applyBorder="0" applyAlignment="0" applyProtection="0"/>
    <xf numFmtId="168" fontId="3" fillId="0" borderId="0" applyFont="0" applyFill="0" applyBorder="0" applyAlignment="0" applyProtection="0"/>
    <xf numFmtId="168" fontId="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64" fontId="3" fillId="0" borderId="0" applyFont="0" applyFill="0" applyBorder="0" applyAlignment="0" applyProtection="0"/>
    <xf numFmtId="41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63" fillId="0" borderId="0" applyFont="0" applyFill="0" applyBorder="0" applyAlignment="0" applyProtection="0"/>
    <xf numFmtId="164" fontId="3" fillId="0" borderId="0" applyFont="0" applyFill="0" applyBorder="0" applyAlignment="0" applyProtection="0"/>
    <xf numFmtId="164" fontId="5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50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54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15" fillId="0" borderId="0" applyFont="0" applyFill="0" applyBorder="0" applyAlignment="0" applyProtection="0"/>
    <xf numFmtId="41" fontId="15" fillId="0" borderId="0" applyFont="0" applyFill="0" applyBorder="0" applyAlignment="0" applyProtection="0"/>
    <xf numFmtId="0" fontId="54" fillId="0" borderId="0" applyFont="0" applyFill="0" applyBorder="0" applyAlignment="0" applyProtection="0"/>
    <xf numFmtId="166" fontId="54" fillId="0" borderId="0" applyFont="0" applyFill="0" applyBorder="0" applyAlignment="0" applyProtection="0"/>
    <xf numFmtId="41" fontId="6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176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1" fontId="23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6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0" fontId="54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54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23" fillId="0" borderId="0" applyFont="0" applyFill="0" applyBorder="0" applyAlignment="0" applyProtection="0"/>
    <xf numFmtId="43" fontId="54" fillId="0" borderId="0" applyFont="0" applyFill="0" applyBorder="0" applyAlignment="0" applyProtection="0"/>
    <xf numFmtId="177" fontId="23" fillId="0" borderId="0" applyFont="0" applyFill="0" applyBorder="0" applyAlignment="0" applyProtection="0"/>
    <xf numFmtId="167" fontId="15" fillId="0" borderId="0" applyFont="0" applyFill="0" applyBorder="0" applyAlignment="0" applyProtection="0"/>
    <xf numFmtId="166" fontId="54" fillId="0" borderId="0" applyFont="0" applyFill="0" applyBorder="0" applyAlignment="0" applyProtection="0"/>
    <xf numFmtId="0" fontId="54" fillId="0" borderId="0" applyFont="0" applyFill="0" applyBorder="0" applyAlignment="0" applyProtection="0"/>
    <xf numFmtId="178" fontId="54" fillId="0" borderId="0" applyFont="0" applyFill="0" applyBorder="0" applyAlignment="0" applyProtection="0"/>
    <xf numFmtId="179" fontId="54" fillId="0" borderId="0" applyFont="0" applyFill="0" applyBorder="0" applyAlignment="0" applyProtection="0"/>
    <xf numFmtId="177" fontId="50" fillId="0" borderId="0"/>
    <xf numFmtId="0" fontId="50" fillId="0" borderId="0"/>
    <xf numFmtId="0" fontId="64" fillId="0" borderId="0" applyNumberFormat="0" applyFill="0" applyBorder="0" applyAlignment="0" applyProtection="0"/>
    <xf numFmtId="0" fontId="65" fillId="29" borderId="0" applyNumberFormat="0" applyBorder="0" applyAlignment="0" applyProtection="0"/>
    <xf numFmtId="0" fontId="66" fillId="0" borderId="44" applyNumberFormat="0" applyFill="0" applyAlignment="0" applyProtection="0"/>
    <xf numFmtId="0" fontId="67" fillId="0" borderId="45" applyNumberFormat="0" applyFill="0" applyAlignment="0" applyProtection="0"/>
    <xf numFmtId="0" fontId="68" fillId="0" borderId="46" applyNumberFormat="0" applyFill="0" applyAlignment="0" applyProtection="0"/>
    <xf numFmtId="0" fontId="68" fillId="0" borderId="0" applyNumberFormat="0" applyFill="0" applyBorder="0" applyAlignment="0" applyProtection="0"/>
    <xf numFmtId="0" fontId="69" fillId="0" borderId="0" applyNumberFormat="0" applyFill="0" applyBorder="0" applyAlignment="0" applyProtection="0">
      <alignment vertical="top"/>
      <protection locked="0"/>
    </xf>
    <xf numFmtId="0" fontId="70" fillId="0" borderId="0" applyNumberFormat="0" applyFill="0" applyBorder="0" applyAlignment="0" applyProtection="0"/>
    <xf numFmtId="0" fontId="71" fillId="15" borderId="42" applyNumberFormat="0" applyAlignment="0" applyProtection="0"/>
    <xf numFmtId="41" fontId="54" fillId="0" borderId="0" applyFont="0" applyFill="0" applyBorder="0" applyAlignment="0" applyProtection="0"/>
    <xf numFmtId="41" fontId="54" fillId="0" borderId="0" applyFont="0" applyFill="0" applyBorder="0" applyAlignment="0" applyProtection="0"/>
    <xf numFmtId="43" fontId="50" fillId="0" borderId="0" applyFont="0" applyFill="0" applyBorder="0" applyAlignment="0" applyProtection="0"/>
    <xf numFmtId="0" fontId="72" fillId="0" borderId="47" applyNumberFormat="0" applyFill="0" applyAlignment="0" applyProtection="0"/>
    <xf numFmtId="0" fontId="73" fillId="20" borderId="0" applyNumberFormat="0" applyBorder="0" applyAlignment="0" applyProtection="0"/>
    <xf numFmtId="0" fontId="3" fillId="0" borderId="0"/>
    <xf numFmtId="0" fontId="3" fillId="0" borderId="0"/>
    <xf numFmtId="0" fontId="23" fillId="0" borderId="0"/>
    <xf numFmtId="0" fontId="23" fillId="0" borderId="0"/>
    <xf numFmtId="0" fontId="3" fillId="0" borderId="0"/>
    <xf numFmtId="0" fontId="23" fillId="0" borderId="0"/>
    <xf numFmtId="0" fontId="3" fillId="0" borderId="0"/>
    <xf numFmtId="0" fontId="3" fillId="0" borderId="0"/>
    <xf numFmtId="0" fontId="23" fillId="0" borderId="0"/>
    <xf numFmtId="0" fontId="2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63" fillId="0" borderId="0"/>
    <xf numFmtId="0" fontId="3" fillId="0" borderId="0"/>
    <xf numFmtId="0" fontId="23" fillId="0" borderId="0"/>
    <xf numFmtId="0" fontId="23" fillId="0" borderId="0"/>
    <xf numFmtId="0" fontId="54" fillId="0" borderId="0"/>
    <xf numFmtId="0" fontId="6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4" fillId="0" borderId="0"/>
    <xf numFmtId="0" fontId="54" fillId="0" borderId="0"/>
    <xf numFmtId="0" fontId="74" fillId="0" borderId="0">
      <alignment vertical="top"/>
    </xf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180" fontId="3" fillId="0" borderId="0"/>
    <xf numFmtId="179" fontId="54" fillId="0" borderId="0"/>
    <xf numFmtId="179" fontId="54" fillId="0" borderId="0"/>
    <xf numFmtId="0" fontId="23" fillId="0" borderId="0"/>
    <xf numFmtId="179" fontId="5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80" fontId="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4" fillId="0" borderId="0"/>
    <xf numFmtId="0" fontId="54" fillId="0" borderId="0"/>
    <xf numFmtId="0" fontId="5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63" fillId="0" borderId="0"/>
    <xf numFmtId="0" fontId="15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54" fillId="0" borderId="0"/>
    <xf numFmtId="0" fontId="23" fillId="0" borderId="0"/>
    <xf numFmtId="0" fontId="23" fillId="0" borderId="0"/>
    <xf numFmtId="0" fontId="6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54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3" fillId="0" borderId="0"/>
    <xf numFmtId="0" fontId="3" fillId="0" borderId="0"/>
    <xf numFmtId="0" fontId="23" fillId="0" borderId="0"/>
    <xf numFmtId="0" fontId="23" fillId="0" borderId="0"/>
    <xf numFmtId="0" fontId="23" fillId="0" borderId="0"/>
    <xf numFmtId="0" fontId="23" fillId="0" borderId="0"/>
    <xf numFmtId="179" fontId="54" fillId="0" borderId="0"/>
    <xf numFmtId="0" fontId="23" fillId="0" borderId="0"/>
    <xf numFmtId="0" fontId="54" fillId="0" borderId="0"/>
    <xf numFmtId="0" fontId="54" fillId="0" borderId="0"/>
    <xf numFmtId="0" fontId="3" fillId="0" borderId="0"/>
    <xf numFmtId="0" fontId="54" fillId="0" borderId="0"/>
    <xf numFmtId="0" fontId="54" fillId="16" borderId="48" applyNumberFormat="0" applyFont="0" applyAlignment="0" applyProtection="0"/>
    <xf numFmtId="0" fontId="75" fillId="14" borderId="49" applyNumberFormat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23" fillId="0" borderId="0" applyFont="0" applyFill="0" applyBorder="0" applyAlignment="0" applyProtection="0"/>
    <xf numFmtId="9" fontId="54" fillId="0" borderId="0" applyFont="0" applyFill="0" applyBorder="0" applyAlignment="0" applyProtection="0"/>
    <xf numFmtId="9" fontId="23" fillId="0" borderId="0" applyFont="0" applyFill="0" applyBorder="0" applyAlignment="0" applyProtection="0"/>
    <xf numFmtId="0" fontId="76" fillId="14" borderId="0">
      <alignment horizontal="left" vertical="top"/>
    </xf>
    <xf numFmtId="0" fontId="77" fillId="0" borderId="0" applyNumberFormat="0" applyFill="0" applyBorder="0" applyAlignment="0" applyProtection="0"/>
    <xf numFmtId="0" fontId="78" fillId="0" borderId="50" applyNumberFormat="0" applyFill="0" applyAlignment="0" applyProtection="0"/>
    <xf numFmtId="0" fontId="79" fillId="0" borderId="0" applyNumberFormat="0" applyFill="0" applyBorder="0" applyAlignment="0" applyProtection="0"/>
    <xf numFmtId="0" fontId="2" fillId="0" borderId="0"/>
  </cellStyleXfs>
  <cellXfs count="1872">
    <xf numFmtId="0" fontId="0" fillId="0" borderId="0" xfId="0"/>
    <xf numFmtId="0" fontId="16" fillId="0" borderId="1" xfId="1" applyFont="1" applyBorder="1" applyAlignment="1">
      <alignment horizontal="center" vertical="center"/>
    </xf>
    <xf numFmtId="0" fontId="0" fillId="0" borderId="1" xfId="0" applyBorder="1"/>
    <xf numFmtId="0" fontId="19" fillId="0" borderId="1" xfId="2" applyFont="1" applyBorder="1" applyAlignment="1">
      <alignment horizontal="center" vertical="center"/>
    </xf>
    <xf numFmtId="0" fontId="18" fillId="0" borderId="1" xfId="0" applyFont="1" applyBorder="1" applyAlignment="1">
      <alignment horizontal="left" vertical="center"/>
    </xf>
    <xf numFmtId="0" fontId="17" fillId="0" borderId="1" xfId="0" applyFont="1" applyBorder="1" applyAlignment="1">
      <alignment horizontal="left" wrapText="1"/>
    </xf>
    <xf numFmtId="0" fontId="18" fillId="0" borderId="1" xfId="0" applyFont="1" applyBorder="1" applyAlignment="1">
      <alignment horizontal="left" wrapText="1"/>
    </xf>
    <xf numFmtId="0" fontId="18" fillId="0" borderId="1" xfId="0" applyFont="1" applyBorder="1" applyAlignment="1">
      <alignment vertical="center" wrapText="1"/>
    </xf>
    <xf numFmtId="0" fontId="17" fillId="0" borderId="1" xfId="0" applyFont="1" applyBorder="1" applyAlignment="1">
      <alignment vertical="center" wrapText="1"/>
    </xf>
    <xf numFmtId="0" fontId="19" fillId="2" borderId="1" xfId="2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0" fillId="0" borderId="0" xfId="0" applyAlignment="1">
      <alignment wrapText="1"/>
    </xf>
    <xf numFmtId="0" fontId="18" fillId="2" borderId="1" xfId="0" applyFont="1" applyFill="1" applyBorder="1" applyAlignment="1">
      <alignment horizontal="left" vertical="center"/>
    </xf>
    <xf numFmtId="0" fontId="18" fillId="2" borderId="1" xfId="0" applyFont="1" applyFill="1" applyBorder="1" applyAlignment="1">
      <alignment horizontal="left" wrapText="1"/>
    </xf>
    <xf numFmtId="0" fontId="0" fillId="2" borderId="0" xfId="0" applyFill="1"/>
    <xf numFmtId="0" fontId="16" fillId="4" borderId="1" xfId="1" applyFont="1" applyFill="1" applyBorder="1" applyAlignment="1">
      <alignment horizontal="center" vertical="center"/>
    </xf>
    <xf numFmtId="0" fontId="16" fillId="2" borderId="1" xfId="1" applyFont="1" applyFill="1" applyBorder="1" applyAlignment="1">
      <alignment horizontal="center" vertical="center"/>
    </xf>
    <xf numFmtId="0" fontId="16" fillId="4" borderId="1" xfId="2" applyFont="1" applyFill="1" applyBorder="1" applyAlignment="1">
      <alignment horizontal="center" vertical="center"/>
    </xf>
    <xf numFmtId="0" fontId="16" fillId="4" borderId="1" xfId="2" applyFont="1" applyFill="1" applyBorder="1" applyAlignment="1">
      <alignment vertical="center"/>
    </xf>
    <xf numFmtId="0" fontId="19" fillId="4" borderId="1" xfId="2" applyFont="1" applyFill="1" applyBorder="1" applyAlignment="1">
      <alignment horizontal="center" vertical="center"/>
    </xf>
    <xf numFmtId="0" fontId="20" fillId="0" borderId="0" xfId="0" applyFont="1" applyAlignment="1">
      <alignment vertical="center"/>
    </xf>
    <xf numFmtId="0" fontId="18" fillId="0" borderId="0" xfId="2"/>
    <xf numFmtId="0" fontId="24" fillId="0" borderId="1" xfId="0" applyFont="1" applyFill="1" applyBorder="1" applyAlignment="1">
      <alignment wrapText="1"/>
    </xf>
    <xf numFmtId="0" fontId="24" fillId="0" borderId="1" xfId="0" applyFont="1" applyFill="1" applyBorder="1" applyAlignment="1">
      <alignment horizontal="center"/>
    </xf>
    <xf numFmtId="0" fontId="24" fillId="0" borderId="1" xfId="0" applyFont="1" applyFill="1" applyBorder="1" applyAlignment="1">
      <alignment horizontal="center" wrapText="1"/>
    </xf>
    <xf numFmtId="0" fontId="18" fillId="0" borderId="1" xfId="0" applyFont="1" applyBorder="1" applyAlignment="1">
      <alignment horizontal="left" vertical="top"/>
    </xf>
    <xf numFmtId="0" fontId="18" fillId="0" borderId="1" xfId="0" applyFont="1" applyBorder="1" applyAlignment="1">
      <alignment horizontal="left" vertical="top" wrapText="1"/>
    </xf>
    <xf numFmtId="0" fontId="24" fillId="0" borderId="1" xfId="0" applyFont="1" applyFill="1" applyBorder="1" applyAlignment="1">
      <alignment vertical="top" wrapText="1"/>
    </xf>
    <xf numFmtId="0" fontId="0" fillId="0" borderId="1" xfId="0" applyBorder="1" applyAlignment="1">
      <alignment vertical="top"/>
    </xf>
    <xf numFmtId="0" fontId="24" fillId="0" borderId="1" xfId="0" applyFont="1" applyFill="1" applyBorder="1" applyAlignment="1">
      <alignment horizontal="center" vertical="top"/>
    </xf>
    <xf numFmtId="0" fontId="0" fillId="0" borderId="0" xfId="0" applyAlignment="1">
      <alignment vertical="top"/>
    </xf>
    <xf numFmtId="0" fontId="18" fillId="0" borderId="0" xfId="2" applyAlignment="1"/>
    <xf numFmtId="0" fontId="18" fillId="0" borderId="0" xfId="2" applyFont="1" applyAlignment="1"/>
    <xf numFmtId="0" fontId="24" fillId="0" borderId="5" xfId="0" applyFont="1" applyFill="1" applyBorder="1" applyAlignment="1">
      <alignment horizontal="center"/>
    </xf>
    <xf numFmtId="0" fontId="16" fillId="0" borderId="1" xfId="0" applyFont="1" applyBorder="1" applyAlignment="1">
      <alignment wrapText="1"/>
    </xf>
    <xf numFmtId="0" fontId="16" fillId="0" borderId="1" xfId="0" applyFont="1" applyFill="1" applyBorder="1" applyAlignment="1">
      <alignment wrapText="1"/>
    </xf>
    <xf numFmtId="0" fontId="16" fillId="0" borderId="1" xfId="0" applyFont="1" applyBorder="1"/>
    <xf numFmtId="0" fontId="16" fillId="0" borderId="1" xfId="0" applyFont="1" applyBorder="1" applyAlignment="1">
      <alignment horizontal="center"/>
    </xf>
    <xf numFmtId="0" fontId="24" fillId="2" borderId="1" xfId="0" applyFont="1" applyFill="1" applyBorder="1" applyAlignment="1">
      <alignment horizontal="center"/>
    </xf>
    <xf numFmtId="0" fontId="24" fillId="2" borderId="1" xfId="0" applyFont="1" applyFill="1" applyBorder="1" applyAlignment="1">
      <alignment wrapText="1"/>
    </xf>
    <xf numFmtId="0" fontId="24" fillId="2" borderId="5" xfId="0" applyFont="1" applyFill="1" applyBorder="1" applyAlignment="1">
      <alignment horizontal="center"/>
    </xf>
    <xf numFmtId="0" fontId="24" fillId="0" borderId="3" xfId="0" applyFont="1" applyFill="1" applyBorder="1" applyAlignment="1">
      <alignment horizontal="center"/>
    </xf>
    <xf numFmtId="0" fontId="16" fillId="0" borderId="5" xfId="1" applyFont="1" applyBorder="1" applyAlignment="1">
      <alignment horizontal="center" vertical="center"/>
    </xf>
    <xf numFmtId="0" fontId="0" fillId="2" borderId="1" xfId="0" quotePrefix="1" applyFill="1" applyBorder="1" applyAlignment="1">
      <alignment horizontal="center"/>
    </xf>
    <xf numFmtId="0" fontId="0" fillId="2" borderId="1" xfId="0" applyFill="1" applyBorder="1" applyAlignment="1">
      <alignment horizontal="center"/>
    </xf>
    <xf numFmtId="41" fontId="24" fillId="0" borderId="1" xfId="3" applyFont="1" applyFill="1" applyBorder="1" applyAlignment="1">
      <alignment horizontal="center" wrapText="1"/>
    </xf>
    <xf numFmtId="0" fontId="16" fillId="2" borderId="3" xfId="0" applyFont="1" applyFill="1" applyBorder="1" applyAlignment="1">
      <alignment horizontal="center"/>
    </xf>
    <xf numFmtId="0" fontId="0" fillId="2" borderId="0" xfId="0" applyFill="1" applyBorder="1" applyAlignment="1">
      <alignment horizontal="center"/>
    </xf>
    <xf numFmtId="0" fontId="0" fillId="2" borderId="1" xfId="0" quotePrefix="1" applyFill="1" applyBorder="1" applyAlignment="1">
      <alignment horizontal="center" vertical="top"/>
    </xf>
    <xf numFmtId="41" fontId="24" fillId="0" borderId="1" xfId="3" applyFont="1" applyFill="1" applyBorder="1" applyAlignment="1">
      <alignment horizontal="center" vertical="center" wrapText="1"/>
    </xf>
    <xf numFmtId="0" fontId="24" fillId="0" borderId="5" xfId="0" quotePrefix="1" applyFont="1" applyFill="1" applyBorder="1" applyAlignment="1">
      <alignment horizontal="center"/>
    </xf>
    <xf numFmtId="0" fontId="0" fillId="2" borderId="1" xfId="0" applyFont="1" applyFill="1" applyBorder="1" applyAlignment="1"/>
    <xf numFmtId="0" fontId="14" fillId="2" borderId="12" xfId="0" applyFont="1" applyFill="1" applyBorder="1" applyAlignment="1"/>
    <xf numFmtId="0" fontId="0" fillId="2" borderId="2" xfId="0" applyFill="1" applyBorder="1" applyAlignment="1">
      <alignment horizontal="center"/>
    </xf>
    <xf numFmtId="0" fontId="18" fillId="2" borderId="5" xfId="0" applyFont="1" applyFill="1" applyBorder="1" applyAlignment="1">
      <alignment horizontal="center" wrapText="1"/>
    </xf>
    <xf numFmtId="0" fontId="18" fillId="0" borderId="1" xfId="0" applyFont="1" applyBorder="1" applyAlignment="1">
      <alignment horizontal="center" wrapText="1"/>
    </xf>
    <xf numFmtId="0" fontId="18" fillId="0" borderId="1" xfId="0" applyFont="1" applyBorder="1" applyAlignment="1">
      <alignment horizontal="center" vertical="center" wrapText="1"/>
    </xf>
    <xf numFmtId="0" fontId="0" fillId="2" borderId="11" xfId="0" applyFill="1" applyBorder="1" applyAlignment="1">
      <alignment horizontal="center"/>
    </xf>
    <xf numFmtId="0" fontId="18" fillId="2" borderId="1" xfId="0" applyFont="1" applyFill="1" applyBorder="1" applyAlignment="1">
      <alignment horizontal="center" vertical="center" wrapText="1"/>
    </xf>
    <xf numFmtId="0" fontId="0" fillId="2" borderId="10" xfId="0" applyFill="1" applyBorder="1" applyAlignment="1">
      <alignment horizontal="center"/>
    </xf>
    <xf numFmtId="0" fontId="0" fillId="2" borderId="5" xfId="0" applyFill="1" applyBorder="1" applyAlignment="1">
      <alignment horizontal="center"/>
    </xf>
    <xf numFmtId="0" fontId="0" fillId="2" borderId="1" xfId="0" applyFont="1" applyFill="1" applyBorder="1" applyAlignment="1">
      <alignment horizontal="center"/>
    </xf>
    <xf numFmtId="0" fontId="18" fillId="2" borderId="5" xfId="0" quotePrefix="1" applyFont="1" applyFill="1" applyBorder="1" applyAlignment="1">
      <alignment horizontal="center" wrapText="1"/>
    </xf>
    <xf numFmtId="0" fontId="0" fillId="2" borderId="8" xfId="0" applyFill="1" applyBorder="1" applyAlignment="1">
      <alignment horizontal="center"/>
    </xf>
    <xf numFmtId="0" fontId="0" fillId="2" borderId="0" xfId="0" applyFont="1" applyFill="1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wrapText="1"/>
    </xf>
    <xf numFmtId="0" fontId="24" fillId="0" borderId="1" xfId="0" applyFont="1" applyFill="1" applyBorder="1" applyAlignment="1">
      <alignment horizontal="center" vertical="center" wrapText="1"/>
    </xf>
    <xf numFmtId="0" fontId="24" fillId="0" borderId="1" xfId="0" applyFont="1" applyFill="1" applyBorder="1" applyAlignment="1">
      <alignment horizontal="left" vertical="center" wrapText="1"/>
    </xf>
    <xf numFmtId="0" fontId="24" fillId="0" borderId="1" xfId="0" applyFont="1" applyFill="1" applyBorder="1" applyAlignment="1">
      <alignment horizontal="center" vertical="center"/>
    </xf>
    <xf numFmtId="168" fontId="24" fillId="2" borderId="1" xfId="3" applyNumberFormat="1" applyFont="1" applyFill="1" applyBorder="1" applyAlignment="1">
      <alignment horizontal="center" vertical="center"/>
    </xf>
    <xf numFmtId="0" fontId="24" fillId="0" borderId="1" xfId="0" applyFont="1" applyFill="1" applyBorder="1" applyAlignment="1">
      <alignment vertical="center" wrapText="1"/>
    </xf>
    <xf numFmtId="0" fontId="24" fillId="0" borderId="5" xfId="0" applyFont="1" applyFill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18" fillId="2" borderId="5" xfId="0" applyFont="1" applyFill="1" applyBorder="1" applyAlignment="1">
      <alignment horizontal="center" vertical="center" wrapText="1"/>
    </xf>
    <xf numFmtId="0" fontId="24" fillId="7" borderId="5" xfId="0" applyFont="1" applyFill="1" applyBorder="1" applyAlignment="1">
      <alignment horizontal="center"/>
    </xf>
    <xf numFmtId="0" fontId="24" fillId="7" borderId="5" xfId="0" quotePrefix="1" applyFont="1" applyFill="1" applyBorder="1" applyAlignment="1">
      <alignment horizontal="center"/>
    </xf>
    <xf numFmtId="0" fontId="24" fillId="2" borderId="3" xfId="0" applyFont="1" applyFill="1" applyBorder="1" applyAlignment="1">
      <alignment horizontal="center" wrapText="1"/>
    </xf>
    <xf numFmtId="0" fontId="29" fillId="2" borderId="1" xfId="0" applyFont="1" applyFill="1" applyBorder="1" applyAlignment="1">
      <alignment horizontal="center"/>
    </xf>
    <xf numFmtId="0" fontId="29" fillId="2" borderId="1" xfId="0" applyFont="1" applyFill="1" applyBorder="1" applyAlignment="1">
      <alignment horizontal="center" vertical="center"/>
    </xf>
    <xf numFmtId="0" fontId="30" fillId="2" borderId="1" xfId="0" applyFont="1" applyFill="1" applyBorder="1" applyAlignment="1">
      <alignment wrapText="1"/>
    </xf>
    <xf numFmtId="0" fontId="30" fillId="2" borderId="5" xfId="0" applyFont="1" applyFill="1" applyBorder="1" applyAlignment="1">
      <alignment horizontal="center"/>
    </xf>
    <xf numFmtId="0" fontId="14" fillId="2" borderId="1" xfId="0" applyFont="1" applyFill="1" applyBorder="1" applyAlignment="1">
      <alignment horizontal="center"/>
    </xf>
    <xf numFmtId="0" fontId="0" fillId="5" borderId="0" xfId="0" applyFill="1"/>
    <xf numFmtId="0" fontId="0" fillId="2" borderId="7" xfId="0" applyFill="1" applyBorder="1" applyAlignment="1">
      <alignment horizontal="center"/>
    </xf>
    <xf numFmtId="0" fontId="0" fillId="2" borderId="6" xfId="0" applyFill="1" applyBorder="1" applyAlignment="1">
      <alignment horizontal="center"/>
    </xf>
    <xf numFmtId="0" fontId="18" fillId="2" borderId="1" xfId="0" applyFont="1" applyFill="1" applyBorder="1" applyAlignment="1">
      <alignment horizontal="center"/>
    </xf>
    <xf numFmtId="0" fontId="0" fillId="2" borderId="2" xfId="0" applyFill="1" applyBorder="1" applyAlignment="1">
      <alignment horizontal="center" vertical="center"/>
    </xf>
    <xf numFmtId="0" fontId="21" fillId="0" borderId="0" xfId="0" applyFont="1" applyAlignment="1"/>
    <xf numFmtId="0" fontId="0" fillId="2" borderId="8" xfId="0" applyFont="1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28" fillId="2" borderId="14" xfId="0" applyFont="1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18" fillId="0" borderId="1" xfId="0" applyFont="1" applyBorder="1" applyAlignment="1">
      <alignment horizontal="left"/>
    </xf>
    <xf numFmtId="0" fontId="0" fillId="0" borderId="0" xfId="0" applyAlignment="1"/>
    <xf numFmtId="0" fontId="18" fillId="0" borderId="1" xfId="0" applyFont="1" applyBorder="1" applyAlignment="1">
      <alignment horizontal="left" vertical="center" wrapText="1"/>
    </xf>
    <xf numFmtId="0" fontId="18" fillId="2" borderId="5" xfId="0" quotePrefix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horizontal="center"/>
    </xf>
    <xf numFmtId="0" fontId="16" fillId="2" borderId="1" xfId="0" applyFont="1" applyFill="1" applyBorder="1" applyAlignment="1">
      <alignment horizontal="center"/>
    </xf>
    <xf numFmtId="0" fontId="0" fillId="2" borderId="1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wrapText="1"/>
    </xf>
    <xf numFmtId="0" fontId="24" fillId="2" borderId="3" xfId="0" applyFont="1" applyFill="1" applyBorder="1" applyAlignment="1">
      <alignment horizontal="center" vertical="center" wrapText="1"/>
    </xf>
    <xf numFmtId="0" fontId="24" fillId="2" borderId="1" xfId="0" applyFont="1" applyFill="1" applyBorder="1" applyAlignment="1">
      <alignment vertical="center" wrapText="1"/>
    </xf>
    <xf numFmtId="0" fontId="24" fillId="2" borderId="1" xfId="0" applyFont="1" applyFill="1" applyBorder="1" applyAlignment="1">
      <alignment horizontal="center" vertical="center"/>
    </xf>
    <xf numFmtId="0" fontId="16" fillId="0" borderId="1" xfId="0" applyFont="1" applyBorder="1" applyAlignment="1">
      <alignment vertical="top"/>
    </xf>
    <xf numFmtId="0" fontId="0" fillId="2" borderId="1" xfId="0" applyFill="1" applyBorder="1" applyAlignment="1">
      <alignment horizontal="center" vertical="top"/>
    </xf>
    <xf numFmtId="0" fontId="17" fillId="0" borderId="1" xfId="0" applyFont="1" applyBorder="1" applyAlignment="1">
      <alignment horizontal="left" vertical="top" wrapText="1"/>
    </xf>
    <xf numFmtId="0" fontId="0" fillId="0" borderId="1" xfId="0" applyBorder="1" applyAlignment="1">
      <alignment horizontal="center" vertical="top"/>
    </xf>
    <xf numFmtId="0" fontId="0" fillId="2" borderId="1" xfId="0" applyFill="1" applyBorder="1" applyAlignment="1">
      <alignment horizontal="center" vertical="center" wrapText="1"/>
    </xf>
    <xf numFmtId="0" fontId="0" fillId="2" borderId="7" xfId="0" applyFont="1" applyFill="1" applyBorder="1" applyAlignment="1">
      <alignment horizontal="center"/>
    </xf>
    <xf numFmtId="0" fontId="0" fillId="2" borderId="6" xfId="0" applyFont="1" applyFill="1" applyBorder="1" applyAlignment="1">
      <alignment horizontal="center"/>
    </xf>
    <xf numFmtId="0" fontId="18" fillId="0" borderId="3" xfId="0" applyFont="1" applyBorder="1" applyAlignment="1">
      <alignment horizontal="center" wrapText="1"/>
    </xf>
    <xf numFmtId="0" fontId="0" fillId="0" borderId="3" xfId="0" applyBorder="1" applyAlignment="1">
      <alignment horizontal="center"/>
    </xf>
    <xf numFmtId="0" fontId="18" fillId="2" borderId="3" xfId="0" applyFont="1" applyFill="1" applyBorder="1" applyAlignment="1">
      <alignment horizontal="center" wrapText="1"/>
    </xf>
    <xf numFmtId="0" fontId="24" fillId="0" borderId="5" xfId="0" quotePrefix="1" applyFont="1" applyFill="1" applyBorder="1" applyAlignment="1">
      <alignment horizontal="center" vertical="center"/>
    </xf>
    <xf numFmtId="0" fontId="28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3" fillId="2" borderId="1" xfId="0" applyFont="1" applyFill="1" applyBorder="1" applyAlignment="1">
      <alignment horizontal="center" wrapText="1"/>
    </xf>
    <xf numFmtId="0" fontId="0" fillId="0" borderId="0" xfId="0" applyAlignment="1">
      <alignment vertical="center" wrapText="1"/>
    </xf>
    <xf numFmtId="0" fontId="0" fillId="0" borderId="1" xfId="0" applyBorder="1" applyAlignment="1">
      <alignment vertical="center" wrapText="1"/>
    </xf>
    <xf numFmtId="0" fontId="18" fillId="0" borderId="3" xfId="0" applyFont="1" applyBorder="1" applyAlignment="1">
      <alignment horizontal="center" vertical="center" wrapText="1"/>
    </xf>
    <xf numFmtId="0" fontId="0" fillId="2" borderId="0" xfId="0" applyFill="1" applyBorder="1" applyAlignment="1">
      <alignment horizontal="center" vertical="center"/>
    </xf>
    <xf numFmtId="0" fontId="24" fillId="7" borderId="5" xfId="0" applyFont="1" applyFill="1" applyBorder="1" applyAlignment="1">
      <alignment horizontal="center" vertical="center"/>
    </xf>
    <xf numFmtId="0" fontId="24" fillId="7" borderId="5" xfId="0" quotePrefix="1" applyFont="1" applyFill="1" applyBorder="1" applyAlignment="1">
      <alignment horizontal="center" vertical="center"/>
    </xf>
    <xf numFmtId="0" fontId="18" fillId="2" borderId="1" xfId="0" applyFont="1" applyFill="1" applyBorder="1" applyAlignment="1">
      <alignment horizontal="center" vertical="center"/>
    </xf>
    <xf numFmtId="0" fontId="24" fillId="2" borderId="5" xfId="0" applyFont="1" applyFill="1" applyBorder="1" applyAlignment="1">
      <alignment horizontal="center" vertical="center"/>
    </xf>
    <xf numFmtId="0" fontId="24" fillId="6" borderId="1" xfId="0" applyFont="1" applyFill="1" applyBorder="1" applyAlignment="1">
      <alignment vertical="center" wrapText="1"/>
    </xf>
    <xf numFmtId="0" fontId="24" fillId="6" borderId="5" xfId="0" applyFont="1" applyFill="1" applyBorder="1" applyAlignment="1">
      <alignment horizontal="center" vertical="center"/>
    </xf>
    <xf numFmtId="0" fontId="24" fillId="2" borderId="5" xfId="0" quotePrefix="1" applyFont="1" applyFill="1" applyBorder="1" applyAlignment="1">
      <alignment horizontal="center" vertical="center"/>
    </xf>
    <xf numFmtId="0" fontId="16" fillId="0" borderId="1" xfId="0" applyFont="1" applyFill="1" applyBorder="1" applyAlignment="1">
      <alignment horizontal="center" vertical="center"/>
    </xf>
    <xf numFmtId="0" fontId="0" fillId="2" borderId="0" xfId="0" applyFont="1" applyFill="1" applyBorder="1" applyAlignment="1">
      <alignment horizontal="center" vertical="center"/>
    </xf>
    <xf numFmtId="0" fontId="0" fillId="2" borderId="1" xfId="0" quotePrefix="1" applyFill="1" applyBorder="1" applyAlignment="1">
      <alignment horizontal="center" vertical="center"/>
    </xf>
    <xf numFmtId="0" fontId="13" fillId="2" borderId="1" xfId="0" applyFont="1" applyFill="1" applyBorder="1" applyAlignment="1">
      <alignment horizontal="center" vertical="center" wrapText="1"/>
    </xf>
    <xf numFmtId="0" fontId="16" fillId="0" borderId="1" xfId="0" applyFont="1" applyBorder="1" applyAlignment="1">
      <alignment vertical="center" wrapText="1"/>
    </xf>
    <xf numFmtId="0" fontId="16" fillId="0" borderId="1" xfId="0" applyFont="1" applyBorder="1" applyAlignment="1">
      <alignment horizontal="center" vertical="center"/>
    </xf>
    <xf numFmtId="0" fontId="16" fillId="2" borderId="3" xfId="0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1" fontId="24" fillId="2" borderId="1" xfId="3" applyFont="1" applyFill="1" applyBorder="1" applyAlignment="1">
      <alignment horizontal="center" wrapText="1"/>
    </xf>
    <xf numFmtId="41" fontId="24" fillId="7" borderId="1" xfId="3" applyFont="1" applyFill="1" applyBorder="1" applyAlignment="1">
      <alignment horizontal="center" wrapText="1"/>
    </xf>
    <xf numFmtId="41" fontId="24" fillId="0" borderId="1" xfId="3" applyFont="1" applyFill="1" applyBorder="1" applyAlignment="1">
      <alignment horizontal="center" vertical="top" wrapText="1"/>
    </xf>
    <xf numFmtId="41" fontId="30" fillId="2" borderId="1" xfId="3" applyFont="1" applyFill="1" applyBorder="1" applyAlignment="1">
      <alignment horizontal="center" wrapText="1"/>
    </xf>
    <xf numFmtId="41" fontId="24" fillId="7" borderId="1" xfId="3" applyFont="1" applyFill="1" applyBorder="1" applyAlignment="1">
      <alignment horizontal="center" vertical="center" wrapText="1"/>
    </xf>
    <xf numFmtId="41" fontId="24" fillId="6" borderId="1" xfId="3" applyFont="1" applyFill="1" applyBorder="1" applyAlignment="1">
      <alignment horizontal="center" vertical="center" wrapText="1"/>
    </xf>
    <xf numFmtId="41" fontId="24" fillId="2" borderId="1" xfId="3" applyFont="1" applyFill="1" applyBorder="1" applyAlignment="1">
      <alignment horizontal="center" vertical="center" wrapText="1"/>
    </xf>
    <xf numFmtId="0" fontId="24" fillId="2" borderId="1" xfId="0" applyFont="1" applyFill="1" applyBorder="1" applyAlignment="1">
      <alignment horizontal="center" wrapText="1"/>
    </xf>
    <xf numFmtId="0" fontId="24" fillId="0" borderId="1" xfId="0" applyFont="1" applyFill="1" applyBorder="1" applyAlignment="1">
      <alignment horizontal="center" vertical="top" wrapText="1"/>
    </xf>
    <xf numFmtId="0" fontId="0" fillId="7" borderId="1" xfId="0" applyFill="1" applyBorder="1" applyAlignment="1">
      <alignment horizontal="center" vertical="center"/>
    </xf>
    <xf numFmtId="0" fontId="24" fillId="7" borderId="1" xfId="0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/>
    </xf>
    <xf numFmtId="0" fontId="0" fillId="6" borderId="1" xfId="0" applyFill="1" applyBorder="1" applyAlignment="1">
      <alignment horizontal="center" vertical="center"/>
    </xf>
    <xf numFmtId="0" fontId="25" fillId="2" borderId="1" xfId="0" applyFont="1" applyFill="1" applyBorder="1" applyAlignment="1">
      <alignment horizontal="center" vertical="center"/>
    </xf>
    <xf numFmtId="0" fontId="24" fillId="2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0" fontId="0" fillId="0" borderId="5" xfId="0" applyBorder="1" applyAlignment="1">
      <alignment horizontal="center"/>
    </xf>
    <xf numFmtId="0" fontId="0" fillId="3" borderId="9" xfId="0" applyFill="1" applyBorder="1" applyAlignment="1">
      <alignment horizontal="center"/>
    </xf>
    <xf numFmtId="0" fontId="0" fillId="3" borderId="8" xfId="0" applyFill="1" applyBorder="1" applyAlignment="1">
      <alignment horizontal="center"/>
    </xf>
    <xf numFmtId="0" fontId="0" fillId="2" borderId="0" xfId="0" applyFill="1" applyAlignment="1">
      <alignment horizontal="center"/>
    </xf>
    <xf numFmtId="0" fontId="14" fillId="2" borderId="13" xfId="0" applyFont="1" applyFill="1" applyBorder="1" applyAlignment="1">
      <alignment horizontal="center"/>
    </xf>
    <xf numFmtId="0" fontId="14" fillId="3" borderId="13" xfId="0" applyFont="1" applyFill="1" applyBorder="1" applyAlignment="1">
      <alignment horizontal="center"/>
    </xf>
    <xf numFmtId="0" fontId="14" fillId="3" borderId="14" xfId="0" applyFont="1" applyFill="1" applyBorder="1" applyAlignment="1">
      <alignment horizontal="center"/>
    </xf>
    <xf numFmtId="0" fontId="0" fillId="3" borderId="12" xfId="0" applyFill="1" applyBorder="1" applyAlignment="1">
      <alignment horizontal="center"/>
    </xf>
    <xf numFmtId="0" fontId="0" fillId="0" borderId="3" xfId="0" applyBorder="1" applyAlignment="1">
      <alignment horizontal="center" vertical="top"/>
    </xf>
    <xf numFmtId="0" fontId="0" fillId="0" borderId="5" xfId="0" applyBorder="1" applyAlignment="1">
      <alignment horizontal="center" vertical="top"/>
    </xf>
    <xf numFmtId="0" fontId="16" fillId="0" borderId="2" xfId="2" applyFont="1" applyBorder="1" applyAlignment="1">
      <alignment horizontal="center" vertical="top" wrapText="1"/>
    </xf>
    <xf numFmtId="0" fontId="0" fillId="0" borderId="0" xfId="0" applyAlignment="1">
      <alignment horizontal="center" vertical="top"/>
    </xf>
    <xf numFmtId="0" fontId="18" fillId="0" borderId="5" xfId="0" applyFont="1" applyBorder="1" applyAlignment="1">
      <alignment horizontal="center" wrapText="1"/>
    </xf>
    <xf numFmtId="0" fontId="18" fillId="0" borderId="5" xfId="0" applyFont="1" applyBorder="1" applyAlignment="1">
      <alignment horizontal="center" vertical="center" wrapText="1"/>
    </xf>
    <xf numFmtId="168" fontId="17" fillId="2" borderId="1" xfId="0" applyNumberFormat="1" applyFont="1" applyFill="1" applyBorder="1" applyAlignment="1">
      <alignment horizontal="center" vertical="center" wrapText="1"/>
    </xf>
    <xf numFmtId="0" fontId="24" fillId="0" borderId="5" xfId="0" applyFont="1" applyFill="1" applyBorder="1" applyAlignment="1">
      <alignment horizontal="center" wrapText="1"/>
    </xf>
    <xf numFmtId="168" fontId="24" fillId="2" borderId="1" xfId="3" applyNumberFormat="1" applyFont="1" applyFill="1" applyBorder="1" applyAlignment="1">
      <alignment horizontal="center"/>
    </xf>
    <xf numFmtId="0" fontId="26" fillId="2" borderId="1" xfId="0" applyFont="1" applyFill="1" applyBorder="1" applyAlignment="1">
      <alignment horizontal="center"/>
    </xf>
    <xf numFmtId="0" fontId="0" fillId="2" borderId="11" xfId="0" applyFill="1" applyBorder="1" applyAlignment="1">
      <alignment horizontal="center" vertical="center"/>
    </xf>
    <xf numFmtId="15" fontId="0" fillId="2" borderId="1" xfId="0" applyNumberFormat="1" applyFill="1" applyBorder="1" applyAlignment="1">
      <alignment horizontal="center"/>
    </xf>
    <xf numFmtId="0" fontId="27" fillId="2" borderId="1" xfId="0" quotePrefix="1" applyFont="1" applyFill="1" applyBorder="1" applyAlignment="1">
      <alignment horizontal="center"/>
    </xf>
    <xf numFmtId="0" fontId="27" fillId="2" borderId="1" xfId="0" applyFont="1" applyFill="1" applyBorder="1" applyAlignment="1">
      <alignment horizontal="center"/>
    </xf>
    <xf numFmtId="0" fontId="0" fillId="5" borderId="0" xfId="0" applyFill="1" applyAlignment="1">
      <alignment horizontal="center"/>
    </xf>
    <xf numFmtId="0" fontId="14" fillId="2" borderId="5" xfId="0" applyFont="1" applyFill="1" applyBorder="1" applyAlignment="1">
      <alignment horizontal="center"/>
    </xf>
    <xf numFmtId="168" fontId="24" fillId="2" borderId="1" xfId="3" applyNumberFormat="1" applyFont="1" applyFill="1" applyBorder="1" applyAlignment="1">
      <alignment horizontal="center" vertical="top"/>
    </xf>
    <xf numFmtId="168" fontId="32" fillId="2" borderId="1" xfId="0" applyNumberFormat="1" applyFont="1" applyFill="1" applyBorder="1" applyAlignment="1">
      <alignment horizontal="center" vertical="center" wrapText="1"/>
    </xf>
    <xf numFmtId="0" fontId="0" fillId="2" borderId="0" xfId="0" quotePrefix="1" applyFill="1" applyAlignment="1">
      <alignment horizontal="center"/>
    </xf>
    <xf numFmtId="0" fontId="0" fillId="2" borderId="3" xfId="0" quotePrefix="1" applyFill="1" applyBorder="1" applyAlignment="1">
      <alignment horizontal="center"/>
    </xf>
    <xf numFmtId="0" fontId="0" fillId="2" borderId="3" xfId="0" quotePrefix="1" applyFill="1" applyBorder="1" applyAlignment="1">
      <alignment horizontal="center" vertical="center"/>
    </xf>
    <xf numFmtId="0" fontId="30" fillId="2" borderId="1" xfId="0" applyFont="1" applyFill="1" applyBorder="1" applyAlignment="1">
      <alignment horizontal="center"/>
    </xf>
    <xf numFmtId="0" fontId="31" fillId="2" borderId="1" xfId="0" applyFont="1" applyFill="1" applyBorder="1" applyAlignment="1">
      <alignment horizontal="center"/>
    </xf>
    <xf numFmtId="0" fontId="24" fillId="0" borderId="3" xfId="0" applyFont="1" applyFill="1" applyBorder="1" applyAlignment="1">
      <alignment horizontal="center" vertical="center" wrapText="1"/>
    </xf>
    <xf numFmtId="0" fontId="24" fillId="0" borderId="3" xfId="0" applyFont="1" applyFill="1" applyBorder="1" applyAlignment="1">
      <alignment horizontal="center" wrapText="1"/>
    </xf>
    <xf numFmtId="0" fontId="24" fillId="6" borderId="1" xfId="0" applyFont="1" applyFill="1" applyBorder="1" applyAlignment="1">
      <alignment horizontal="center" vertical="center"/>
    </xf>
    <xf numFmtId="0" fontId="24" fillId="6" borderId="3" xfId="0" applyFont="1" applyFill="1" applyBorder="1" applyAlignment="1">
      <alignment horizontal="center" vertical="center" wrapText="1"/>
    </xf>
    <xf numFmtId="0" fontId="13" fillId="2" borderId="1" xfId="0" quotePrefix="1" applyFont="1" applyFill="1" applyBorder="1" applyAlignment="1">
      <alignment horizontal="center" vertical="center" wrapText="1"/>
    </xf>
    <xf numFmtId="0" fontId="13" fillId="2" borderId="1" xfId="0" quotePrefix="1" applyFont="1" applyFill="1" applyBorder="1" applyAlignment="1">
      <alignment horizontal="center" wrapText="1"/>
    </xf>
    <xf numFmtId="168" fontId="33" fillId="2" borderId="1" xfId="0" applyNumberFormat="1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/>
    </xf>
    <xf numFmtId="168" fontId="32" fillId="2" borderId="1" xfId="0" applyNumberFormat="1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16" fillId="0" borderId="1" xfId="0" applyFont="1" applyBorder="1" applyAlignment="1">
      <alignment horizontal="center" vertical="center" wrapText="1"/>
    </xf>
    <xf numFmtId="0" fontId="0" fillId="3" borderId="11" xfId="0" applyFill="1" applyBorder="1" applyAlignment="1">
      <alignment horizontal="center" vertical="center"/>
    </xf>
    <xf numFmtId="15" fontId="16" fillId="0" borderId="1" xfId="0" applyNumberFormat="1" applyFont="1" applyBorder="1" applyAlignment="1">
      <alignment horizontal="center" vertical="center"/>
    </xf>
    <xf numFmtId="168" fontId="16" fillId="2" borderId="1" xfId="3" applyNumberFormat="1" applyFont="1" applyFill="1" applyBorder="1" applyAlignment="1">
      <alignment horizontal="center" vertical="center"/>
    </xf>
    <xf numFmtId="0" fontId="0" fillId="3" borderId="1" xfId="0" applyFill="1" applyBorder="1" applyAlignment="1">
      <alignment horizontal="center"/>
    </xf>
    <xf numFmtId="0" fontId="16" fillId="0" borderId="1" xfId="0" applyFont="1" applyBorder="1" applyAlignment="1">
      <alignment horizontal="center" wrapText="1"/>
    </xf>
    <xf numFmtId="0" fontId="0" fillId="3" borderId="11" xfId="0" applyFill="1" applyBorder="1" applyAlignment="1">
      <alignment horizontal="center"/>
    </xf>
    <xf numFmtId="15" fontId="16" fillId="0" borderId="1" xfId="0" applyNumberFormat="1" applyFont="1" applyBorder="1" applyAlignment="1">
      <alignment horizontal="center"/>
    </xf>
    <xf numFmtId="168" fontId="16" fillId="2" borderId="1" xfId="3" applyNumberFormat="1" applyFont="1" applyFill="1" applyBorder="1" applyAlignment="1">
      <alignment horizontal="center"/>
    </xf>
    <xf numFmtId="14" fontId="16" fillId="0" borderId="1" xfId="0" applyNumberFormat="1" applyFont="1" applyBorder="1" applyAlignment="1">
      <alignment horizontal="center" vertical="center"/>
    </xf>
    <xf numFmtId="168" fontId="17" fillId="2" borderId="1" xfId="0" applyNumberFormat="1" applyFont="1" applyFill="1" applyBorder="1" applyAlignment="1">
      <alignment horizontal="center" vertical="center"/>
    </xf>
    <xf numFmtId="0" fontId="16" fillId="2" borderId="7" xfId="0" applyFont="1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0" xfId="0" applyFill="1" applyBorder="1" applyAlignment="1">
      <alignment horizontal="center" vertical="center" wrapText="1"/>
    </xf>
    <xf numFmtId="168" fontId="17" fillId="0" borderId="1" xfId="0" applyNumberFormat="1" applyFont="1" applyBorder="1" applyAlignment="1">
      <alignment horizontal="center" vertical="top"/>
    </xf>
    <xf numFmtId="168" fontId="24" fillId="8" borderId="1" xfId="3" applyNumberFormat="1" applyFont="1" applyFill="1" applyBorder="1" applyAlignment="1">
      <alignment horizontal="center" vertical="center"/>
    </xf>
    <xf numFmtId="168" fontId="24" fillId="8" borderId="1" xfId="3" applyNumberFormat="1" applyFont="1" applyFill="1" applyBorder="1" applyAlignment="1">
      <alignment horizontal="center"/>
    </xf>
    <xf numFmtId="168" fontId="16" fillId="8" borderId="1" xfId="3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wrapText="1"/>
    </xf>
    <xf numFmtId="0" fontId="16" fillId="0" borderId="1" xfId="2" applyFont="1" applyBorder="1" applyAlignment="1">
      <alignment horizontal="center" vertical="center"/>
    </xf>
    <xf numFmtId="0" fontId="16" fillId="0" borderId="2" xfId="2" applyFont="1" applyBorder="1" applyAlignment="1">
      <alignment horizontal="center" vertical="center" wrapText="1"/>
    </xf>
    <xf numFmtId="0" fontId="18" fillId="0" borderId="2" xfId="0" applyFont="1" applyBorder="1" applyAlignment="1">
      <alignment horizontal="left" vertical="center"/>
    </xf>
    <xf numFmtId="0" fontId="0" fillId="0" borderId="0" xfId="0" applyBorder="1" applyAlignment="1">
      <alignment horizontal="center"/>
    </xf>
    <xf numFmtId="0" fontId="0" fillId="0" borderId="12" xfId="0" applyBorder="1" applyAlignment="1">
      <alignment horizontal="center"/>
    </xf>
    <xf numFmtId="0" fontId="18" fillId="0" borderId="2" xfId="0" applyFont="1" applyBorder="1" applyAlignment="1">
      <alignment horizontal="left" wrapText="1"/>
    </xf>
    <xf numFmtId="0" fontId="18" fillId="0" borderId="7" xfId="0" applyFont="1" applyBorder="1" applyAlignment="1">
      <alignment horizontal="left" vertical="center"/>
    </xf>
    <xf numFmtId="0" fontId="16" fillId="2" borderId="6" xfId="0" applyFont="1" applyFill="1" applyBorder="1" applyAlignment="1">
      <alignment horizontal="center"/>
    </xf>
    <xf numFmtId="0" fontId="18" fillId="2" borderId="2" xfId="0" applyFont="1" applyFill="1" applyBorder="1" applyAlignment="1">
      <alignment horizontal="center" wrapText="1"/>
    </xf>
    <xf numFmtId="0" fontId="0" fillId="0" borderId="7" xfId="0" applyBorder="1" applyAlignment="1">
      <alignment horizontal="center"/>
    </xf>
    <xf numFmtId="0" fontId="16" fillId="2" borderId="7" xfId="0" applyFont="1" applyFill="1" applyBorder="1" applyAlignment="1">
      <alignment horizontal="center"/>
    </xf>
    <xf numFmtId="0" fontId="16" fillId="2" borderId="2" xfId="0" applyFont="1" applyFill="1" applyBorder="1" applyAlignment="1">
      <alignment horizontal="center"/>
    </xf>
    <xf numFmtId="0" fontId="16" fillId="2" borderId="2" xfId="0" applyFont="1" applyFill="1" applyBorder="1" applyAlignment="1">
      <alignment horizontal="center" vertical="center"/>
    </xf>
    <xf numFmtId="0" fontId="16" fillId="0" borderId="1" xfId="0" applyFont="1" applyBorder="1" applyAlignment="1">
      <alignment horizontal="left" vertical="center"/>
    </xf>
    <xf numFmtId="0" fontId="32" fillId="0" borderId="1" xfId="0" applyFont="1" applyBorder="1" applyAlignment="1">
      <alignment horizontal="left" wrapText="1"/>
    </xf>
    <xf numFmtId="0" fontId="16" fillId="0" borderId="3" xfId="0" applyFont="1" applyBorder="1" applyAlignment="1">
      <alignment horizontal="center"/>
    </xf>
    <xf numFmtId="0" fontId="16" fillId="0" borderId="5" xfId="0" applyFont="1" applyBorder="1" applyAlignment="1">
      <alignment horizontal="center"/>
    </xf>
    <xf numFmtId="0" fontId="16" fillId="2" borderId="1" xfId="0" applyFont="1" applyFill="1" applyBorder="1" applyAlignment="1"/>
    <xf numFmtId="0" fontId="16" fillId="3" borderId="9" xfId="0" applyFont="1" applyFill="1" applyBorder="1" applyAlignment="1">
      <alignment horizontal="center"/>
    </xf>
    <xf numFmtId="0" fontId="16" fillId="2" borderId="1" xfId="0" applyFont="1" applyFill="1" applyBorder="1" applyAlignment="1">
      <alignment horizontal="left" vertical="center"/>
    </xf>
    <xf numFmtId="0" fontId="16" fillId="2" borderId="1" xfId="0" applyFont="1" applyFill="1" applyBorder="1" applyAlignment="1">
      <alignment horizontal="left" wrapText="1"/>
    </xf>
    <xf numFmtId="0" fontId="16" fillId="3" borderId="8" xfId="0" applyFont="1" applyFill="1" applyBorder="1" applyAlignment="1">
      <alignment horizontal="center"/>
    </xf>
    <xf numFmtId="0" fontId="16" fillId="0" borderId="1" xfId="0" applyFont="1" applyBorder="1" applyAlignment="1">
      <alignment horizontal="left" wrapText="1"/>
    </xf>
    <xf numFmtId="0" fontId="30" fillId="2" borderId="12" xfId="0" applyFont="1" applyFill="1" applyBorder="1" applyAlignment="1"/>
    <xf numFmtId="0" fontId="30" fillId="2" borderId="13" xfId="0" applyFont="1" applyFill="1" applyBorder="1" applyAlignment="1">
      <alignment horizontal="center"/>
    </xf>
    <xf numFmtId="0" fontId="16" fillId="3" borderId="12" xfId="0" applyFont="1" applyFill="1" applyBorder="1" applyAlignment="1">
      <alignment horizontal="center"/>
    </xf>
    <xf numFmtId="0" fontId="30" fillId="3" borderId="13" xfId="0" applyFont="1" applyFill="1" applyBorder="1" applyAlignment="1">
      <alignment horizontal="center"/>
    </xf>
    <xf numFmtId="0" fontId="30" fillId="3" borderId="14" xfId="0" applyFont="1" applyFill="1" applyBorder="1" applyAlignment="1">
      <alignment horizontal="center"/>
    </xf>
    <xf numFmtId="0" fontId="16" fillId="0" borderId="1" xfId="0" applyFont="1" applyBorder="1" applyAlignment="1">
      <alignment horizontal="left" vertical="top"/>
    </xf>
    <xf numFmtId="0" fontId="32" fillId="0" borderId="1" xfId="0" applyFont="1" applyBorder="1" applyAlignment="1">
      <alignment horizontal="left" vertical="top" wrapText="1"/>
    </xf>
    <xf numFmtId="0" fontId="16" fillId="0" borderId="1" xfId="0" applyFont="1" applyBorder="1" applyAlignment="1">
      <alignment horizontal="center" vertical="top"/>
    </xf>
    <xf numFmtId="0" fontId="16" fillId="0" borderId="3" xfId="0" applyFont="1" applyBorder="1" applyAlignment="1">
      <alignment horizontal="center" vertical="top"/>
    </xf>
    <xf numFmtId="0" fontId="16" fillId="0" borderId="5" xfId="0" applyFont="1" applyBorder="1" applyAlignment="1">
      <alignment horizontal="center" vertical="top"/>
    </xf>
    <xf numFmtId="168" fontId="32" fillId="0" borderId="1" xfId="0" applyNumberFormat="1" applyFont="1" applyBorder="1" applyAlignment="1">
      <alignment horizontal="center" vertical="top"/>
    </xf>
    <xf numFmtId="0" fontId="16" fillId="0" borderId="3" xfId="0" applyFont="1" applyBorder="1" applyAlignment="1">
      <alignment horizontal="center" wrapText="1"/>
    </xf>
    <xf numFmtId="0" fontId="16" fillId="0" borderId="5" xfId="0" applyFont="1" applyBorder="1" applyAlignment="1">
      <alignment horizontal="center" wrapText="1"/>
    </xf>
    <xf numFmtId="0" fontId="16" fillId="0" borderId="1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center" vertical="center" wrapText="1"/>
    </xf>
    <xf numFmtId="0" fontId="16" fillId="0" borderId="5" xfId="0" applyFont="1" applyBorder="1" applyAlignment="1">
      <alignment horizontal="center" vertical="center" wrapText="1"/>
    </xf>
    <xf numFmtId="0" fontId="16" fillId="2" borderId="1" xfId="0" quotePrefix="1" applyFont="1" applyFill="1" applyBorder="1" applyAlignment="1">
      <alignment horizontal="center"/>
    </xf>
    <xf numFmtId="0" fontId="16" fillId="2" borderId="1" xfId="0" quotePrefix="1" applyFont="1" applyFill="1" applyBorder="1" applyAlignment="1">
      <alignment horizontal="center" vertical="center"/>
    </xf>
    <xf numFmtId="0" fontId="16" fillId="2" borderId="0" xfId="0" applyFont="1" applyFill="1" applyBorder="1" applyAlignment="1">
      <alignment horizontal="center" vertical="center"/>
    </xf>
    <xf numFmtId="0" fontId="16" fillId="2" borderId="11" xfId="0" applyFont="1" applyFill="1" applyBorder="1" applyAlignment="1">
      <alignment horizontal="center" vertical="center"/>
    </xf>
    <xf numFmtId="0" fontId="16" fillId="2" borderId="1" xfId="0" applyFont="1" applyFill="1" applyBorder="1" applyAlignment="1">
      <alignment horizontal="center" wrapText="1"/>
    </xf>
    <xf numFmtId="0" fontId="16" fillId="2" borderId="1" xfId="0" applyFont="1" applyFill="1" applyBorder="1" applyAlignment="1">
      <alignment horizontal="center" vertical="center" wrapText="1"/>
    </xf>
    <xf numFmtId="0" fontId="35" fillId="2" borderId="1" xfId="0" quotePrefix="1" applyFont="1" applyFill="1" applyBorder="1" applyAlignment="1">
      <alignment horizontal="center"/>
    </xf>
    <xf numFmtId="0" fontId="35" fillId="2" borderId="1" xfId="0" applyFont="1" applyFill="1" applyBorder="1" applyAlignment="1">
      <alignment horizontal="center"/>
    </xf>
    <xf numFmtId="0" fontId="16" fillId="2" borderId="8" xfId="0" applyFont="1" applyFill="1" applyBorder="1" applyAlignment="1">
      <alignment horizontal="center"/>
    </xf>
    <xf numFmtId="0" fontId="16" fillId="2" borderId="5" xfId="0" applyFont="1" applyFill="1" applyBorder="1" applyAlignment="1">
      <alignment horizontal="center" wrapText="1"/>
    </xf>
    <xf numFmtId="0" fontId="16" fillId="2" borderId="5" xfId="0" quotePrefix="1" applyFont="1" applyFill="1" applyBorder="1" applyAlignment="1">
      <alignment horizontal="center" wrapText="1"/>
    </xf>
    <xf numFmtId="0" fontId="16" fillId="2" borderId="8" xfId="0" applyFont="1" applyFill="1" applyBorder="1" applyAlignment="1">
      <alignment horizontal="center" vertical="center"/>
    </xf>
    <xf numFmtId="0" fontId="16" fillId="2" borderId="5" xfId="0" applyFont="1" applyFill="1" applyBorder="1" applyAlignment="1">
      <alignment horizontal="center" vertical="center" wrapText="1"/>
    </xf>
    <xf numFmtId="0" fontId="16" fillId="2" borderId="5" xfId="0" quotePrefix="1" applyFont="1" applyFill="1" applyBorder="1" applyAlignment="1">
      <alignment horizontal="center" vertical="center" wrapText="1"/>
    </xf>
    <xf numFmtId="0" fontId="16" fillId="2" borderId="0" xfId="0" applyFont="1" applyFill="1" applyBorder="1" applyAlignment="1">
      <alignment horizontal="center"/>
    </xf>
    <xf numFmtId="0" fontId="16" fillId="2" borderId="5" xfId="0" applyFont="1" applyFill="1" applyBorder="1" applyAlignment="1">
      <alignment horizontal="center"/>
    </xf>
    <xf numFmtId="0" fontId="16" fillId="2" borderId="0" xfId="0" applyFont="1" applyFill="1" applyBorder="1" applyAlignment="1">
      <alignment horizontal="center" vertical="center" wrapText="1"/>
    </xf>
    <xf numFmtId="0" fontId="16" fillId="0" borderId="1" xfId="0" applyFont="1" applyBorder="1" applyAlignment="1">
      <alignment horizontal="left" vertical="top" wrapText="1"/>
    </xf>
    <xf numFmtId="0" fontId="16" fillId="2" borderId="1" xfId="0" quotePrefix="1" applyFont="1" applyFill="1" applyBorder="1" applyAlignment="1">
      <alignment horizontal="center" vertical="top"/>
    </xf>
    <xf numFmtId="0" fontId="16" fillId="2" borderId="1" xfId="0" applyFont="1" applyFill="1" applyBorder="1" applyAlignment="1">
      <alignment horizontal="center" vertical="top"/>
    </xf>
    <xf numFmtId="0" fontId="16" fillId="0" borderId="0" xfId="0" applyFont="1" applyAlignment="1">
      <alignment horizontal="center"/>
    </xf>
    <xf numFmtId="0" fontId="16" fillId="2" borderId="3" xfId="0" applyFont="1" applyFill="1" applyBorder="1" applyAlignment="1">
      <alignment horizontal="center" wrapText="1"/>
    </xf>
    <xf numFmtId="0" fontId="16" fillId="2" borderId="0" xfId="0" quotePrefix="1" applyFont="1" applyFill="1" applyAlignment="1">
      <alignment horizontal="center"/>
    </xf>
    <xf numFmtId="0" fontId="16" fillId="2" borderId="3" xfId="0" quotePrefix="1" applyFont="1" applyFill="1" applyBorder="1" applyAlignment="1">
      <alignment horizontal="center"/>
    </xf>
    <xf numFmtId="0" fontId="16" fillId="2" borderId="3" xfId="0" quotePrefix="1" applyFont="1" applyFill="1" applyBorder="1" applyAlignment="1">
      <alignment horizontal="center" vertical="center"/>
    </xf>
    <xf numFmtId="0" fontId="16" fillId="7" borderId="1" xfId="0" applyFont="1" applyFill="1" applyBorder="1" applyAlignment="1">
      <alignment horizontal="center" vertical="center"/>
    </xf>
    <xf numFmtId="0" fontId="16" fillId="7" borderId="1" xfId="0" applyFont="1" applyFill="1" applyBorder="1" applyAlignment="1">
      <alignment horizontal="center"/>
    </xf>
    <xf numFmtId="0" fontId="16" fillId="6" borderId="1" xfId="0" applyFont="1" applyFill="1" applyBorder="1" applyAlignment="1">
      <alignment horizontal="center" vertical="center"/>
    </xf>
    <xf numFmtId="0" fontId="16" fillId="2" borderId="1" xfId="0" quotePrefix="1" applyFont="1" applyFill="1" applyBorder="1" applyAlignment="1">
      <alignment horizontal="center" vertical="center" wrapText="1"/>
    </xf>
    <xf numFmtId="0" fontId="16" fillId="2" borderId="1" xfId="0" quotePrefix="1" applyFont="1" applyFill="1" applyBorder="1" applyAlignment="1">
      <alignment horizontal="center" wrapText="1"/>
    </xf>
    <xf numFmtId="0" fontId="16" fillId="0" borderId="2" xfId="0" applyFont="1" applyBorder="1" applyAlignment="1">
      <alignment horizontal="left" vertical="center"/>
    </xf>
    <xf numFmtId="0" fontId="16" fillId="0" borderId="2" xfId="0" applyFont="1" applyBorder="1" applyAlignment="1">
      <alignment horizontal="center"/>
    </xf>
    <xf numFmtId="0" fontId="16" fillId="0" borderId="7" xfId="0" applyFont="1" applyBorder="1" applyAlignment="1">
      <alignment horizontal="left" vertical="center"/>
    </xf>
    <xf numFmtId="0" fontId="16" fillId="0" borderId="7" xfId="0" applyFont="1" applyBorder="1" applyAlignment="1">
      <alignment horizontal="center"/>
    </xf>
    <xf numFmtId="0" fontId="16" fillId="0" borderId="12" xfId="0" applyFont="1" applyBorder="1" applyAlignment="1">
      <alignment horizontal="center"/>
    </xf>
    <xf numFmtId="0" fontId="16" fillId="0" borderId="14" xfId="0" applyFont="1" applyBorder="1" applyAlignment="1">
      <alignment horizontal="center"/>
    </xf>
    <xf numFmtId="0" fontId="18" fillId="0" borderId="2" xfId="0" applyFont="1" applyBorder="1" applyAlignment="1">
      <alignment vertical="center" wrapText="1"/>
    </xf>
    <xf numFmtId="168" fontId="16" fillId="2" borderId="2" xfId="3" applyNumberFormat="1" applyFont="1" applyFill="1" applyBorder="1" applyAlignment="1">
      <alignment horizontal="center"/>
    </xf>
    <xf numFmtId="0" fontId="0" fillId="0" borderId="7" xfId="0" applyBorder="1"/>
    <xf numFmtId="0" fontId="0" fillId="0" borderId="14" xfId="0" applyBorder="1" applyAlignment="1">
      <alignment horizontal="center"/>
    </xf>
    <xf numFmtId="0" fontId="21" fillId="0" borderId="0" xfId="0" applyFont="1" applyAlignment="1">
      <alignment vertical="center"/>
    </xf>
    <xf numFmtId="0" fontId="16" fillId="0" borderId="1" xfId="0" applyFont="1" applyBorder="1" applyAlignment="1">
      <alignment horizontal="center" vertical="center" wrapText="1"/>
    </xf>
    <xf numFmtId="43" fontId="0" fillId="0" borderId="0" xfId="0" applyNumberFormat="1" applyAlignment="1">
      <alignment horizontal="center"/>
    </xf>
    <xf numFmtId="0" fontId="17" fillId="0" borderId="15" xfId="0" applyFont="1" applyBorder="1" applyAlignment="1">
      <alignment horizontal="center" vertical="center" wrapText="1"/>
    </xf>
    <xf numFmtId="0" fontId="32" fillId="0" borderId="15" xfId="0" applyFont="1" applyFill="1" applyBorder="1" applyAlignment="1">
      <alignment horizontal="center" vertical="center" wrapText="1"/>
    </xf>
    <xf numFmtId="0" fontId="32" fillId="0" borderId="16" xfId="0" applyFont="1" applyFill="1" applyBorder="1" applyAlignment="1">
      <alignment horizontal="center" vertical="center" wrapText="1"/>
    </xf>
    <xf numFmtId="0" fontId="17" fillId="0" borderId="16" xfId="0" applyFont="1" applyBorder="1" applyAlignment="1">
      <alignment horizontal="center" vertical="center" wrapText="1"/>
    </xf>
    <xf numFmtId="0" fontId="17" fillId="0" borderId="17" xfId="0" applyFont="1" applyBorder="1" applyAlignment="1">
      <alignment horizontal="center" vertical="center" wrapText="1"/>
    </xf>
    <xf numFmtId="0" fontId="17" fillId="0" borderId="15" xfId="0" applyFont="1" applyBorder="1" applyAlignment="1">
      <alignment vertical="center" wrapText="1"/>
    </xf>
    <xf numFmtId="0" fontId="0" fillId="0" borderId="16" xfId="0" applyBorder="1"/>
    <xf numFmtId="0" fontId="32" fillId="0" borderId="16" xfId="0" applyFont="1" applyFill="1" applyBorder="1" applyAlignment="1">
      <alignment vertical="center"/>
    </xf>
    <xf numFmtId="0" fontId="16" fillId="0" borderId="16" xfId="0" applyFont="1" applyFill="1" applyBorder="1" applyAlignment="1">
      <alignment vertical="center"/>
    </xf>
    <xf numFmtId="41" fontId="16" fillId="0" borderId="16" xfId="4" applyFont="1" applyFill="1" applyBorder="1" applyAlignment="1">
      <alignment vertical="center"/>
    </xf>
    <xf numFmtId="41" fontId="16" fillId="0" borderId="16" xfId="3" applyFont="1" applyFill="1" applyBorder="1" applyAlignment="1">
      <alignment vertical="center"/>
    </xf>
    <xf numFmtId="1" fontId="16" fillId="0" borderId="16" xfId="0" applyNumberFormat="1" applyFont="1" applyFill="1" applyBorder="1" applyAlignment="1">
      <alignment vertical="center"/>
    </xf>
    <xf numFmtId="43" fontId="16" fillId="0" borderId="16" xfId="0" applyNumberFormat="1" applyFont="1" applyFill="1" applyBorder="1" applyAlignment="1">
      <alignment vertical="center"/>
    </xf>
    <xf numFmtId="41" fontId="12" fillId="0" borderId="16" xfId="3" applyFont="1" applyBorder="1" applyAlignment="1">
      <alignment vertical="center"/>
    </xf>
    <xf numFmtId="0" fontId="32" fillId="2" borderId="18" xfId="2" applyFont="1" applyFill="1" applyBorder="1" applyAlignment="1">
      <alignment vertical="center" wrapText="1"/>
    </xf>
    <xf numFmtId="0" fontId="32" fillId="0" borderId="18" xfId="2" applyFont="1" applyBorder="1" applyAlignment="1">
      <alignment horizontal="center" vertical="center"/>
    </xf>
    <xf numFmtId="0" fontId="32" fillId="0" borderId="18" xfId="1" applyFont="1" applyBorder="1" applyAlignment="1">
      <alignment horizontal="center" vertical="center"/>
    </xf>
    <xf numFmtId="0" fontId="17" fillId="0" borderId="18" xfId="0" applyFont="1" applyBorder="1" applyAlignment="1">
      <alignment horizontal="center" vertical="center"/>
    </xf>
    <xf numFmtId="0" fontId="32" fillId="0" borderId="15" xfId="1" applyFont="1" applyBorder="1" applyAlignment="1">
      <alignment horizontal="center" vertical="center"/>
    </xf>
    <xf numFmtId="0" fontId="17" fillId="0" borderId="15" xfId="0" applyFont="1" applyBorder="1" applyAlignment="1">
      <alignment horizontal="center" vertical="center"/>
    </xf>
    <xf numFmtId="0" fontId="18" fillId="0" borderId="15" xfId="0" applyFont="1" applyBorder="1" applyAlignment="1">
      <alignment horizontal="left" vertical="center"/>
    </xf>
    <xf numFmtId="0" fontId="0" fillId="0" borderId="15" xfId="0" applyBorder="1" applyAlignment="1">
      <alignment horizontal="center"/>
    </xf>
    <xf numFmtId="0" fontId="0" fillId="0" borderId="15" xfId="0" applyBorder="1"/>
    <xf numFmtId="0" fontId="32" fillId="0" borderId="15" xfId="0" applyFont="1" applyFill="1" applyBorder="1" applyAlignment="1">
      <alignment vertical="center" wrapText="1"/>
    </xf>
    <xf numFmtId="0" fontId="16" fillId="2" borderId="16" xfId="0" applyFont="1" applyFill="1" applyBorder="1" applyAlignment="1">
      <alignment horizontal="center"/>
    </xf>
    <xf numFmtId="0" fontId="16" fillId="2" borderId="16" xfId="0" applyFont="1" applyFill="1" applyBorder="1" applyAlignment="1">
      <alignment horizontal="center" vertical="center"/>
    </xf>
    <xf numFmtId="0" fontId="32" fillId="0" borderId="17" xfId="0" applyFont="1" applyFill="1" applyBorder="1" applyAlignment="1">
      <alignment vertical="center"/>
    </xf>
    <xf numFmtId="0" fontId="16" fillId="0" borderId="17" xfId="0" applyFont="1" applyFill="1" applyBorder="1" applyAlignment="1">
      <alignment vertical="center"/>
    </xf>
    <xf numFmtId="41" fontId="16" fillId="0" borderId="17" xfId="4" applyFont="1" applyFill="1" applyBorder="1" applyAlignment="1">
      <alignment vertical="center"/>
    </xf>
    <xf numFmtId="41" fontId="16" fillId="0" borderId="17" xfId="3" applyFont="1" applyFill="1" applyBorder="1" applyAlignment="1">
      <alignment vertical="center"/>
    </xf>
    <xf numFmtId="1" fontId="16" fillId="0" borderId="17" xfId="0" applyNumberFormat="1" applyFont="1" applyFill="1" applyBorder="1" applyAlignment="1">
      <alignment vertical="center"/>
    </xf>
    <xf numFmtId="43" fontId="16" fillId="0" borderId="17" xfId="0" applyNumberFormat="1" applyFont="1" applyFill="1" applyBorder="1" applyAlignment="1">
      <alignment vertical="center"/>
    </xf>
    <xf numFmtId="41" fontId="12" fillId="0" borderId="17" xfId="3" applyFont="1" applyBorder="1" applyAlignment="1">
      <alignment vertical="center"/>
    </xf>
    <xf numFmtId="43" fontId="36" fillId="0" borderId="6" xfId="0" applyNumberFormat="1" applyFont="1" applyFill="1" applyBorder="1" applyAlignment="1">
      <alignment vertical="center"/>
    </xf>
    <xf numFmtId="0" fontId="32" fillId="0" borderId="7" xfId="0" applyFont="1" applyBorder="1" applyAlignment="1">
      <alignment horizontal="left" wrapText="1"/>
    </xf>
    <xf numFmtId="0" fontId="16" fillId="0" borderId="7" xfId="0" applyFont="1" applyBorder="1"/>
    <xf numFmtId="168" fontId="32" fillId="0" borderId="7" xfId="0" applyNumberFormat="1" applyFont="1" applyBorder="1" applyAlignment="1">
      <alignment horizontal="center"/>
    </xf>
    <xf numFmtId="0" fontId="32" fillId="0" borderId="18" xfId="2" applyFont="1" applyBorder="1" applyAlignment="1">
      <alignment vertical="center" wrapText="1"/>
    </xf>
    <xf numFmtId="0" fontId="32" fillId="0" borderId="18" xfId="0" applyFont="1" applyBorder="1" applyAlignment="1">
      <alignment horizontal="center" vertical="center"/>
    </xf>
    <xf numFmtId="0" fontId="16" fillId="0" borderId="2" xfId="0" applyFont="1" applyBorder="1" applyAlignment="1">
      <alignment horizontal="left" wrapText="1"/>
    </xf>
    <xf numFmtId="0" fontId="16" fillId="0" borderId="2" xfId="0" applyFont="1" applyBorder="1" applyAlignment="1">
      <alignment horizontal="center" wrapText="1"/>
    </xf>
    <xf numFmtId="0" fontId="16" fillId="0" borderId="9" xfId="0" applyFont="1" applyBorder="1" applyAlignment="1">
      <alignment horizontal="center" wrapText="1"/>
    </xf>
    <xf numFmtId="0" fontId="16" fillId="0" borderId="10" xfId="0" applyFont="1" applyBorder="1" applyAlignment="1">
      <alignment horizontal="center" wrapText="1"/>
    </xf>
    <xf numFmtId="0" fontId="16" fillId="2" borderId="2" xfId="0" applyFont="1" applyFill="1" applyBorder="1" applyAlignment="1">
      <alignment horizontal="center" wrapText="1"/>
    </xf>
    <xf numFmtId="0" fontId="16" fillId="2" borderId="10" xfId="0" applyFont="1" applyFill="1" applyBorder="1" applyAlignment="1">
      <alignment horizontal="center" wrapText="1"/>
    </xf>
    <xf numFmtId="0" fontId="16" fillId="0" borderId="15" xfId="0" applyFont="1" applyBorder="1" applyAlignment="1">
      <alignment horizontal="left" vertical="center"/>
    </xf>
    <xf numFmtId="0" fontId="16" fillId="0" borderId="15" xfId="0" applyFont="1" applyBorder="1" applyAlignment="1">
      <alignment vertical="center" wrapText="1"/>
    </xf>
    <xf numFmtId="0" fontId="16" fillId="0" borderId="15" xfId="0" applyFont="1" applyBorder="1"/>
    <xf numFmtId="0" fontId="16" fillId="0" borderId="15" xfId="0" applyFont="1" applyBorder="1" applyAlignment="1">
      <alignment horizontal="center"/>
    </xf>
    <xf numFmtId="0" fontId="16" fillId="2" borderId="15" xfId="0" applyFont="1" applyFill="1" applyBorder="1" applyAlignment="1">
      <alignment horizontal="center"/>
    </xf>
    <xf numFmtId="0" fontId="0" fillId="2" borderId="19" xfId="0" applyFill="1" applyBorder="1" applyAlignment="1">
      <alignment horizontal="center"/>
    </xf>
    <xf numFmtId="0" fontId="16" fillId="2" borderId="16" xfId="0" applyFont="1" applyFill="1" applyBorder="1" applyAlignment="1">
      <alignment horizontal="left" vertical="center"/>
    </xf>
    <xf numFmtId="0" fontId="0" fillId="2" borderId="20" xfId="0" applyFill="1" applyBorder="1" applyAlignment="1">
      <alignment horizontal="center" vertical="center"/>
    </xf>
    <xf numFmtId="0" fontId="16" fillId="2" borderId="16" xfId="0" applyFont="1" applyFill="1" applyBorder="1" applyAlignment="1">
      <alignment vertical="center" wrapText="1"/>
    </xf>
    <xf numFmtId="0" fontId="0" fillId="2" borderId="20" xfId="0" applyFill="1" applyBorder="1" applyAlignment="1">
      <alignment horizontal="center"/>
    </xf>
    <xf numFmtId="0" fontId="16" fillId="2" borderId="16" xfId="0" applyFont="1" applyFill="1" applyBorder="1" applyAlignment="1">
      <alignment horizontal="left" vertical="center" wrapText="1"/>
    </xf>
    <xf numFmtId="0" fontId="16" fillId="2" borderId="16" xfId="0" applyFont="1" applyFill="1" applyBorder="1" applyAlignment="1">
      <alignment horizontal="center" vertical="center" wrapText="1"/>
    </xf>
    <xf numFmtId="15" fontId="16" fillId="2" borderId="16" xfId="0" applyNumberFormat="1" applyFont="1" applyFill="1" applyBorder="1" applyAlignment="1">
      <alignment horizontal="center" vertical="center"/>
    </xf>
    <xf numFmtId="168" fontId="16" fillId="2" borderId="16" xfId="3" applyNumberFormat="1" applyFont="1" applyFill="1" applyBorder="1" applyAlignment="1">
      <alignment horizontal="center" vertical="center"/>
    </xf>
    <xf numFmtId="0" fontId="16" fillId="2" borderId="20" xfId="0" applyFont="1" applyFill="1" applyBorder="1" applyAlignment="1">
      <alignment horizontal="center" vertical="center"/>
    </xf>
    <xf numFmtId="0" fontId="16" fillId="2" borderId="16" xfId="0" applyFont="1" applyFill="1" applyBorder="1" applyAlignment="1">
      <alignment horizontal="left" wrapText="1"/>
    </xf>
    <xf numFmtId="0" fontId="16" fillId="2" borderId="16" xfId="0" applyFont="1" applyFill="1" applyBorder="1" applyAlignment="1">
      <alignment wrapText="1"/>
    </xf>
    <xf numFmtId="0" fontId="16" fillId="2" borderId="16" xfId="0" applyFont="1" applyFill="1" applyBorder="1" applyAlignment="1">
      <alignment horizontal="center" wrapText="1"/>
    </xf>
    <xf numFmtId="15" fontId="16" fillId="2" borderId="16" xfId="0" applyNumberFormat="1" applyFont="1" applyFill="1" applyBorder="1" applyAlignment="1">
      <alignment horizontal="center"/>
    </xf>
    <xf numFmtId="168" fontId="16" fillId="2" borderId="16" xfId="3" applyNumberFormat="1" applyFont="1" applyFill="1" applyBorder="1" applyAlignment="1">
      <alignment horizontal="center"/>
    </xf>
    <xf numFmtId="0" fontId="16" fillId="2" borderId="20" xfId="0" applyFont="1" applyFill="1" applyBorder="1" applyAlignment="1">
      <alignment horizontal="center"/>
    </xf>
    <xf numFmtId="0" fontId="16" fillId="2" borderId="16" xfId="0" applyFont="1" applyFill="1" applyBorder="1" applyAlignment="1">
      <alignment horizontal="left"/>
    </xf>
    <xf numFmtId="0" fontId="16" fillId="0" borderId="21" xfId="0" applyFont="1" applyBorder="1" applyAlignment="1">
      <alignment horizontal="left" vertical="center"/>
    </xf>
    <xf numFmtId="0" fontId="16" fillId="0" borderId="21" xfId="0" applyFont="1" applyBorder="1" applyAlignment="1">
      <alignment horizontal="left" vertical="center" wrapText="1"/>
    </xf>
    <xf numFmtId="0" fontId="16" fillId="0" borderId="21" xfId="0" applyFont="1" applyBorder="1" applyAlignment="1">
      <alignment vertical="center" wrapText="1"/>
    </xf>
    <xf numFmtId="0" fontId="16" fillId="0" borderId="21" xfId="0" applyFont="1" applyBorder="1" applyAlignment="1">
      <alignment horizontal="center" vertical="center"/>
    </xf>
    <xf numFmtId="0" fontId="16" fillId="0" borderId="21" xfId="0" applyFont="1" applyBorder="1" applyAlignment="1">
      <alignment horizontal="center" vertical="center" wrapText="1"/>
    </xf>
    <xf numFmtId="0" fontId="16" fillId="2" borderId="21" xfId="0" applyFont="1" applyFill="1" applyBorder="1" applyAlignment="1">
      <alignment horizontal="center" vertical="center"/>
    </xf>
    <xf numFmtId="15" fontId="16" fillId="2" borderId="21" xfId="0" applyNumberFormat="1" applyFont="1" applyFill="1" applyBorder="1" applyAlignment="1">
      <alignment horizontal="center" vertical="center"/>
    </xf>
    <xf numFmtId="0" fontId="16" fillId="2" borderId="21" xfId="0" applyFont="1" applyFill="1" applyBorder="1" applyAlignment="1">
      <alignment horizontal="center" vertical="center" wrapText="1"/>
    </xf>
    <xf numFmtId="0" fontId="16" fillId="3" borderId="21" xfId="0" applyFont="1" applyFill="1" applyBorder="1" applyAlignment="1">
      <alignment horizontal="center" vertical="center"/>
    </xf>
    <xf numFmtId="0" fontId="16" fillId="3" borderId="16" xfId="0" applyFont="1" applyFill="1" applyBorder="1" applyAlignment="1">
      <alignment horizontal="center" vertical="center"/>
    </xf>
    <xf numFmtId="15" fontId="16" fillId="0" borderId="21" xfId="0" applyNumberFormat="1" applyFont="1" applyBorder="1" applyAlignment="1">
      <alignment horizontal="center" vertical="center"/>
    </xf>
    <xf numFmtId="168" fontId="16" fillId="2" borderId="21" xfId="3" applyNumberFormat="1" applyFont="1" applyFill="1" applyBorder="1" applyAlignment="1">
      <alignment horizontal="center" vertical="center"/>
    </xf>
    <xf numFmtId="0" fontId="16" fillId="0" borderId="22" xfId="0" applyFont="1" applyBorder="1" applyAlignment="1">
      <alignment horizontal="left" vertical="center"/>
    </xf>
    <xf numFmtId="0" fontId="16" fillId="0" borderId="22" xfId="0" applyFont="1" applyBorder="1" applyAlignment="1">
      <alignment horizontal="left" vertical="center" wrapText="1"/>
    </xf>
    <xf numFmtId="0" fontId="16" fillId="0" borderId="22" xfId="0" applyFont="1" applyBorder="1" applyAlignment="1">
      <alignment vertical="center" wrapText="1"/>
    </xf>
    <xf numFmtId="0" fontId="16" fillId="0" borderId="22" xfId="0" applyFont="1" applyBorder="1" applyAlignment="1">
      <alignment horizontal="center" vertical="center"/>
    </xf>
    <xf numFmtId="0" fontId="16" fillId="0" borderId="22" xfId="0" applyFont="1" applyBorder="1" applyAlignment="1">
      <alignment horizontal="center" vertical="center" wrapText="1"/>
    </xf>
    <xf numFmtId="0" fontId="16" fillId="2" borderId="22" xfId="0" applyFont="1" applyFill="1" applyBorder="1" applyAlignment="1">
      <alignment horizontal="center" vertical="center"/>
    </xf>
    <xf numFmtId="15" fontId="16" fillId="2" borderId="22" xfId="0" applyNumberFormat="1" applyFont="1" applyFill="1" applyBorder="1" applyAlignment="1">
      <alignment horizontal="center" vertical="center"/>
    </xf>
    <xf numFmtId="0" fontId="16" fillId="2" borderId="22" xfId="0" applyFont="1" applyFill="1" applyBorder="1" applyAlignment="1">
      <alignment horizontal="center" vertical="center" wrapText="1"/>
    </xf>
    <xf numFmtId="0" fontId="16" fillId="3" borderId="22" xfId="0" applyFont="1" applyFill="1" applyBorder="1" applyAlignment="1">
      <alignment horizontal="center" vertical="center"/>
    </xf>
    <xf numFmtId="15" fontId="16" fillId="0" borderId="22" xfId="0" applyNumberFormat="1" applyFont="1" applyBorder="1" applyAlignment="1">
      <alignment horizontal="center" vertical="center"/>
    </xf>
    <xf numFmtId="168" fontId="16" fillId="2" borderId="22" xfId="3" applyNumberFormat="1" applyFont="1" applyFill="1" applyBorder="1" applyAlignment="1">
      <alignment horizontal="center" vertical="center"/>
    </xf>
    <xf numFmtId="14" fontId="16" fillId="2" borderId="16" xfId="0" applyNumberFormat="1" applyFont="1" applyFill="1" applyBorder="1" applyAlignment="1">
      <alignment horizontal="center" vertical="center"/>
    </xf>
    <xf numFmtId="0" fontId="18" fillId="2" borderId="20" xfId="0" applyFont="1" applyFill="1" applyBorder="1" applyAlignment="1">
      <alignment horizontal="center" vertical="center" wrapText="1"/>
    </xf>
    <xf numFmtId="0" fontId="16" fillId="2" borderId="16" xfId="0" applyFont="1" applyFill="1" applyBorder="1"/>
    <xf numFmtId="0" fontId="32" fillId="0" borderId="21" xfId="0" applyFont="1" applyBorder="1" applyAlignment="1">
      <alignment vertical="center" wrapText="1"/>
    </xf>
    <xf numFmtId="0" fontId="16" fillId="2" borderId="21" xfId="0" applyFont="1" applyFill="1" applyBorder="1" applyAlignment="1">
      <alignment horizontal="center"/>
    </xf>
    <xf numFmtId="0" fontId="16" fillId="3" borderId="16" xfId="0" applyFont="1" applyFill="1" applyBorder="1" applyAlignment="1">
      <alignment horizontal="center"/>
    </xf>
    <xf numFmtId="0" fontId="16" fillId="0" borderId="21" xfId="0" applyFont="1" applyBorder="1" applyAlignment="1">
      <alignment horizontal="center"/>
    </xf>
    <xf numFmtId="0" fontId="16" fillId="3" borderId="21" xfId="0" applyFont="1" applyFill="1" applyBorder="1" applyAlignment="1">
      <alignment horizontal="center"/>
    </xf>
    <xf numFmtId="168" fontId="16" fillId="2" borderId="21" xfId="3" applyNumberFormat="1" applyFont="1" applyFill="1" applyBorder="1" applyAlignment="1">
      <alignment horizontal="center"/>
    </xf>
    <xf numFmtId="0" fontId="16" fillId="0" borderId="20" xfId="0" applyFont="1" applyBorder="1" applyAlignment="1">
      <alignment horizontal="left" vertical="center"/>
    </xf>
    <xf numFmtId="0" fontId="16" fillId="0" borderId="20" xfId="0" applyFont="1" applyBorder="1" applyAlignment="1">
      <alignment vertical="center" wrapText="1"/>
    </xf>
    <xf numFmtId="0" fontId="16" fillId="0" borderId="20" xfId="0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/>
    </xf>
    <xf numFmtId="0" fontId="16" fillId="3" borderId="20" xfId="0" applyFont="1" applyFill="1" applyBorder="1" applyAlignment="1">
      <alignment horizontal="center"/>
    </xf>
    <xf numFmtId="168" fontId="16" fillId="2" borderId="20" xfId="3" applyNumberFormat="1" applyFont="1" applyFill="1" applyBorder="1" applyAlignment="1">
      <alignment horizontal="center"/>
    </xf>
    <xf numFmtId="0" fontId="16" fillId="0" borderId="20" xfId="0" applyFont="1" applyBorder="1" applyAlignment="1">
      <alignment horizontal="left" wrapText="1"/>
    </xf>
    <xf numFmtId="0" fontId="16" fillId="2" borderId="16" xfId="0" applyFont="1" applyFill="1" applyBorder="1" applyAlignment="1"/>
    <xf numFmtId="0" fontId="16" fillId="2" borderId="20" xfId="0" applyFont="1" applyFill="1" applyBorder="1" applyAlignment="1">
      <alignment vertical="center" wrapText="1"/>
    </xf>
    <xf numFmtId="0" fontId="16" fillId="2" borderId="20" xfId="0" applyFont="1" applyFill="1" applyBorder="1" applyAlignment="1">
      <alignment horizontal="center" vertical="center" wrapText="1"/>
    </xf>
    <xf numFmtId="0" fontId="16" fillId="0" borderId="20" xfId="0" applyFont="1" applyBorder="1"/>
    <xf numFmtId="0" fontId="32" fillId="0" borderId="20" xfId="0" applyFont="1" applyBorder="1" applyAlignment="1">
      <alignment vertical="center" wrapText="1"/>
    </xf>
    <xf numFmtId="0" fontId="16" fillId="2" borderId="22" xfId="0" applyFont="1" applyFill="1" applyBorder="1" applyAlignment="1">
      <alignment vertical="center"/>
    </xf>
    <xf numFmtId="0" fontId="16" fillId="0" borderId="20" xfId="0" applyFont="1" applyBorder="1" applyAlignment="1">
      <alignment horizontal="center" vertical="center"/>
    </xf>
    <xf numFmtId="168" fontId="16" fillId="2" borderId="20" xfId="3" applyNumberFormat="1" applyFont="1" applyFill="1" applyBorder="1" applyAlignment="1">
      <alignment horizontal="center" vertical="center"/>
    </xf>
    <xf numFmtId="0" fontId="16" fillId="2" borderId="20" xfId="0" applyFont="1" applyFill="1" applyBorder="1" applyAlignment="1"/>
    <xf numFmtId="0" fontId="16" fillId="2" borderId="21" xfId="0" applyFont="1" applyFill="1" applyBorder="1" applyAlignment="1"/>
    <xf numFmtId="0" fontId="0" fillId="0" borderId="20" xfId="0" applyBorder="1" applyAlignment="1">
      <alignment horizontal="center"/>
    </xf>
    <xf numFmtId="168" fontId="32" fillId="2" borderId="20" xfId="0" applyNumberFormat="1" applyFont="1" applyFill="1" applyBorder="1" applyAlignment="1">
      <alignment horizontal="center" vertical="center"/>
    </xf>
    <xf numFmtId="0" fontId="16" fillId="0" borderId="20" xfId="0" applyFont="1" applyBorder="1" applyAlignment="1">
      <alignment horizontal="left" vertical="center" wrapText="1"/>
    </xf>
    <xf numFmtId="0" fontId="16" fillId="0" borderId="20" xfId="0" applyNumberFormat="1" applyFont="1" applyBorder="1" applyAlignment="1">
      <alignment vertical="center" wrapText="1"/>
    </xf>
    <xf numFmtId="0" fontId="16" fillId="3" borderId="20" xfId="0" applyFont="1" applyFill="1" applyBorder="1" applyAlignment="1">
      <alignment horizontal="center" vertical="center"/>
    </xf>
    <xf numFmtId="169" fontId="16" fillId="2" borderId="20" xfId="0" quotePrefix="1" applyNumberFormat="1" applyFont="1" applyFill="1" applyBorder="1" applyAlignment="1">
      <alignment horizontal="center" vertical="center" wrapText="1"/>
    </xf>
    <xf numFmtId="168" fontId="16" fillId="2" borderId="20" xfId="3" applyNumberFormat="1" applyFont="1" applyFill="1" applyBorder="1" applyAlignment="1">
      <alignment horizontal="center" vertical="center" wrapText="1"/>
    </xf>
    <xf numFmtId="0" fontId="19" fillId="0" borderId="20" xfId="0" applyNumberFormat="1" applyFont="1" applyBorder="1" applyAlignment="1">
      <alignment horizontal="center" vertical="center" wrapText="1"/>
    </xf>
    <xf numFmtId="0" fontId="16" fillId="0" borderId="20" xfId="0" applyFont="1" applyBorder="1" applyAlignment="1">
      <alignment horizontal="center" wrapText="1"/>
    </xf>
    <xf numFmtId="0" fontId="16" fillId="2" borderId="20" xfId="0" applyFont="1" applyFill="1" applyBorder="1" applyAlignment="1">
      <alignment horizontal="center" wrapText="1"/>
    </xf>
    <xf numFmtId="43" fontId="16" fillId="2" borderId="20" xfId="0" applyNumberFormat="1" applyFont="1" applyFill="1" applyBorder="1" applyAlignment="1">
      <alignment horizontal="center" wrapText="1"/>
    </xf>
    <xf numFmtId="0" fontId="18" fillId="0" borderId="20" xfId="0" applyFont="1" applyBorder="1" applyAlignment="1">
      <alignment horizontal="center" wrapText="1"/>
    </xf>
    <xf numFmtId="0" fontId="16" fillId="0" borderId="23" xfId="0" applyFont="1" applyBorder="1" applyAlignment="1">
      <alignment horizontal="left" vertical="center"/>
    </xf>
    <xf numFmtId="0" fontId="16" fillId="0" borderId="23" xfId="0" applyFont="1" applyBorder="1" applyAlignment="1">
      <alignment vertical="center" wrapText="1"/>
    </xf>
    <xf numFmtId="0" fontId="16" fillId="0" borderId="23" xfId="0" applyFont="1" applyBorder="1"/>
    <xf numFmtId="0" fontId="16" fillId="0" borderId="23" xfId="0" applyFont="1" applyBorder="1" applyAlignment="1">
      <alignment horizontal="center"/>
    </xf>
    <xf numFmtId="0" fontId="0" fillId="0" borderId="23" xfId="0" applyBorder="1" applyAlignment="1">
      <alignment horizontal="center"/>
    </xf>
    <xf numFmtId="0" fontId="37" fillId="0" borderId="24" xfId="0" applyFont="1" applyBorder="1" applyAlignment="1">
      <alignment horizontal="center" vertical="center" wrapText="1"/>
    </xf>
    <xf numFmtId="0" fontId="37" fillId="0" borderId="24" xfId="0" applyFont="1" applyFill="1" applyBorder="1" applyAlignment="1">
      <alignment horizontal="center" vertical="center" wrapText="1"/>
    </xf>
    <xf numFmtId="0" fontId="37" fillId="0" borderId="6" xfId="0" applyFont="1" applyFill="1" applyBorder="1" applyAlignment="1">
      <alignment horizontal="center" vertical="center" wrapText="1"/>
    </xf>
    <xf numFmtId="0" fontId="38" fillId="0" borderId="7" xfId="0" applyFont="1" applyBorder="1" applyAlignment="1">
      <alignment horizontal="center" vertical="center" wrapText="1"/>
    </xf>
    <xf numFmtId="0" fontId="38" fillId="0" borderId="7" xfId="0" applyFont="1" applyBorder="1" applyAlignment="1">
      <alignment vertical="center" wrapText="1"/>
    </xf>
    <xf numFmtId="0" fontId="38" fillId="0" borderId="7" xfId="0" applyFont="1" applyBorder="1" applyAlignment="1">
      <alignment horizontal="center"/>
    </xf>
    <xf numFmtId="0" fontId="39" fillId="0" borderId="1" xfId="0" applyFont="1" applyBorder="1" applyAlignment="1">
      <alignment horizontal="center" vertical="center" wrapText="1"/>
    </xf>
    <xf numFmtId="0" fontId="39" fillId="0" borderId="1" xfId="0" applyFont="1" applyBorder="1" applyAlignment="1">
      <alignment vertical="center" wrapText="1"/>
    </xf>
    <xf numFmtId="0" fontId="39" fillId="0" borderId="1" xfId="0" applyFont="1" applyBorder="1" applyAlignment="1">
      <alignment horizontal="center"/>
    </xf>
    <xf numFmtId="0" fontId="40" fillId="0" borderId="1" xfId="0" applyFont="1" applyBorder="1" applyAlignment="1">
      <alignment horizontal="center" vertical="center" wrapText="1"/>
    </xf>
    <xf numFmtId="0" fontId="40" fillId="0" borderId="1" xfId="0" applyFont="1" applyBorder="1" applyAlignment="1">
      <alignment vertical="center" wrapText="1"/>
    </xf>
    <xf numFmtId="0" fontId="40" fillId="0" borderId="1" xfId="0" applyFont="1" applyBorder="1" applyAlignment="1">
      <alignment horizontal="center"/>
    </xf>
    <xf numFmtId="0" fontId="38" fillId="0" borderId="1" xfId="0" applyFont="1" applyBorder="1" applyAlignment="1">
      <alignment vertical="center" wrapText="1"/>
    </xf>
    <xf numFmtId="0" fontId="38" fillId="0" borderId="1" xfId="0" applyFont="1" applyBorder="1" applyAlignment="1">
      <alignment horizontal="center"/>
    </xf>
    <xf numFmtId="0" fontId="41" fillId="0" borderId="1" xfId="0" applyFont="1" applyBorder="1" applyAlignment="1">
      <alignment vertical="center" wrapText="1"/>
    </xf>
    <xf numFmtId="0" fontId="40" fillId="0" borderId="7" xfId="0" applyFont="1" applyBorder="1" applyAlignment="1">
      <alignment horizontal="center" vertical="center" wrapText="1"/>
    </xf>
    <xf numFmtId="0" fontId="42" fillId="0" borderId="1" xfId="0" applyFont="1" applyBorder="1" applyAlignment="1">
      <alignment vertical="center" wrapText="1"/>
    </xf>
    <xf numFmtId="0" fontId="43" fillId="0" borderId="1" xfId="0" applyFont="1" applyBorder="1" applyAlignment="1">
      <alignment vertical="center" wrapText="1"/>
    </xf>
    <xf numFmtId="0" fontId="12" fillId="0" borderId="0" xfId="5"/>
    <xf numFmtId="0" fontId="44" fillId="0" borderId="26" xfId="5" applyFont="1" applyBorder="1" applyAlignment="1">
      <alignment horizontal="center" vertical="center" wrapText="1"/>
    </xf>
    <xf numFmtId="0" fontId="44" fillId="0" borderId="29" xfId="5" applyFont="1" applyBorder="1" applyAlignment="1">
      <alignment horizontal="center" vertical="center" wrapText="1"/>
    </xf>
    <xf numFmtId="0" fontId="44" fillId="0" borderId="28" xfId="5" applyFont="1" applyBorder="1" applyAlignment="1">
      <alignment horizontal="center" vertical="center" wrapText="1"/>
    </xf>
    <xf numFmtId="0" fontId="44" fillId="0" borderId="29" xfId="5" applyFont="1" applyBorder="1" applyAlignment="1">
      <alignment vertical="center" wrapText="1"/>
    </xf>
    <xf numFmtId="0" fontId="44" fillId="0" borderId="31" xfId="5" applyFont="1" applyBorder="1" applyAlignment="1">
      <alignment horizontal="center" vertical="center" wrapText="1"/>
    </xf>
    <xf numFmtId="0" fontId="45" fillId="0" borderId="28" xfId="5" applyFont="1" applyBorder="1" applyAlignment="1">
      <alignment horizontal="center" vertical="center" wrapText="1"/>
    </xf>
    <xf numFmtId="0" fontId="45" fillId="0" borderId="29" xfId="5" applyFont="1" applyBorder="1" applyAlignment="1">
      <alignment vertical="center" wrapText="1"/>
    </xf>
    <xf numFmtId="0" fontId="45" fillId="0" borderId="29" xfId="5" applyFont="1" applyBorder="1" applyAlignment="1">
      <alignment horizontal="center" vertical="center" wrapText="1"/>
    </xf>
    <xf numFmtId="0" fontId="45" fillId="0" borderId="31" xfId="5" applyFont="1" applyBorder="1" applyAlignment="1">
      <alignment horizontal="center" vertical="center" wrapText="1"/>
    </xf>
    <xf numFmtId="0" fontId="45" fillId="0" borderId="28" xfId="5" applyFont="1" applyBorder="1" applyAlignment="1">
      <alignment horizontal="right" vertical="center" wrapText="1"/>
    </xf>
    <xf numFmtId="0" fontId="17" fillId="0" borderId="7" xfId="0" applyFont="1" applyBorder="1" applyAlignment="1">
      <alignment horizontal="left" wrapText="1"/>
    </xf>
    <xf numFmtId="168" fontId="17" fillId="0" borderId="7" xfId="0" applyNumberFormat="1" applyFont="1" applyBorder="1" applyAlignment="1">
      <alignment horizontal="center"/>
    </xf>
    <xf numFmtId="0" fontId="18" fillId="0" borderId="2" xfId="0" applyFont="1" applyBorder="1" applyAlignment="1">
      <alignment horizontal="center" vertical="center" wrapText="1"/>
    </xf>
    <xf numFmtId="0" fontId="18" fillId="2" borderId="2" xfId="0" applyFont="1" applyFill="1" applyBorder="1" applyAlignment="1">
      <alignment horizontal="center" vertical="center" wrapText="1"/>
    </xf>
    <xf numFmtId="0" fontId="18" fillId="0" borderId="9" xfId="0" applyFont="1" applyBorder="1" applyAlignment="1">
      <alignment horizontal="center" vertical="center" wrapText="1"/>
    </xf>
    <xf numFmtId="0" fontId="18" fillId="0" borderId="10" xfId="0" applyFont="1" applyBorder="1" applyAlignment="1">
      <alignment horizontal="center" vertical="center" wrapText="1"/>
    </xf>
    <xf numFmtId="0" fontId="18" fillId="2" borderId="10" xfId="0" applyFont="1" applyFill="1" applyBorder="1" applyAlignment="1">
      <alignment horizontal="center" vertical="center" wrapText="1"/>
    </xf>
    <xf numFmtId="0" fontId="18" fillId="0" borderId="15" xfId="0" applyFont="1" applyBorder="1" applyAlignment="1">
      <alignment vertical="center" wrapText="1"/>
    </xf>
    <xf numFmtId="0" fontId="0" fillId="2" borderId="15" xfId="0" applyFill="1" applyBorder="1" applyAlignment="1">
      <alignment horizontal="center"/>
    </xf>
    <xf numFmtId="168" fontId="16" fillId="2" borderId="15" xfId="3" applyNumberFormat="1" applyFont="1" applyFill="1" applyBorder="1" applyAlignment="1">
      <alignment horizontal="center"/>
    </xf>
    <xf numFmtId="0" fontId="17" fillId="0" borderId="16" xfId="0" applyFont="1" applyBorder="1" applyAlignment="1">
      <alignment vertical="center" wrapText="1"/>
    </xf>
    <xf numFmtId="168" fontId="17" fillId="2" borderId="16" xfId="0" applyNumberFormat="1" applyFont="1" applyFill="1" applyBorder="1" applyAlignment="1">
      <alignment horizontal="center" vertical="center"/>
    </xf>
    <xf numFmtId="43" fontId="36" fillId="0" borderId="0" xfId="0" applyNumberFormat="1" applyFont="1" applyFill="1" applyBorder="1" applyAlignment="1">
      <alignment vertical="center"/>
    </xf>
    <xf numFmtId="0" fontId="16" fillId="0" borderId="0" xfId="0" applyFont="1" applyAlignment="1">
      <alignment horizontal="center" vertical="center"/>
    </xf>
    <xf numFmtId="0" fontId="16" fillId="0" borderId="0" xfId="0" applyFont="1" applyAlignment="1">
      <alignment vertical="center"/>
    </xf>
    <xf numFmtId="0" fontId="17" fillId="0" borderId="15" xfId="0" applyFont="1" applyFill="1" applyBorder="1" applyAlignment="1">
      <alignment horizontal="center" vertical="center" wrapText="1"/>
    </xf>
    <xf numFmtId="0" fontId="16" fillId="0" borderId="1" xfId="2" applyFont="1" applyBorder="1" applyAlignment="1">
      <alignment horizontal="center" vertical="center"/>
    </xf>
    <xf numFmtId="0" fontId="18" fillId="0" borderId="0" xfId="2" applyAlignment="1">
      <alignment horizontal="center"/>
    </xf>
    <xf numFmtId="0" fontId="22" fillId="0" borderId="0" xfId="2" applyFont="1" applyAlignment="1">
      <alignment horizontal="center"/>
    </xf>
    <xf numFmtId="0" fontId="18" fillId="0" borderId="0" xfId="2" applyFont="1" applyAlignment="1">
      <alignment horizontal="center"/>
    </xf>
    <xf numFmtId="0" fontId="0" fillId="0" borderId="1" xfId="0" applyBorder="1" applyAlignment="1">
      <alignment horizontal="center" wrapText="1"/>
    </xf>
    <xf numFmtId="0" fontId="16" fillId="0" borderId="2" xfId="2" applyFont="1" applyBorder="1" applyAlignment="1">
      <alignment horizontal="center" vertical="center" wrapText="1"/>
    </xf>
    <xf numFmtId="0" fontId="32" fillId="0" borderId="18" xfId="2" applyFont="1" applyBorder="1" applyAlignment="1">
      <alignment horizontal="center" vertical="center"/>
    </xf>
    <xf numFmtId="0" fontId="32" fillId="0" borderId="18" xfId="0" applyFont="1" applyBorder="1" applyAlignment="1">
      <alignment horizontal="center" vertical="center"/>
    </xf>
    <xf numFmtId="0" fontId="16" fillId="9" borderId="16" xfId="0" applyFont="1" applyFill="1" applyBorder="1" applyAlignment="1">
      <alignment horizontal="center"/>
    </xf>
    <xf numFmtId="0" fontId="16" fillId="9" borderId="16" xfId="0" applyFont="1" applyFill="1" applyBorder="1" applyAlignment="1">
      <alignment horizontal="left" vertical="center"/>
    </xf>
    <xf numFmtId="0" fontId="16" fillId="9" borderId="16" xfId="0" applyFont="1" applyFill="1" applyBorder="1" applyAlignment="1">
      <alignment horizontal="center" vertical="center" wrapText="1"/>
    </xf>
    <xf numFmtId="0" fontId="32" fillId="9" borderId="16" xfId="0" applyFont="1" applyFill="1" applyBorder="1" applyAlignment="1">
      <alignment vertical="center"/>
    </xf>
    <xf numFmtId="0" fontId="16" fillId="9" borderId="16" xfId="0" applyFont="1" applyFill="1" applyBorder="1" applyAlignment="1">
      <alignment vertical="center"/>
    </xf>
    <xf numFmtId="41" fontId="16" fillId="9" borderId="16" xfId="4" applyFont="1" applyFill="1" applyBorder="1" applyAlignment="1">
      <alignment vertical="center"/>
    </xf>
    <xf numFmtId="41" fontId="16" fillId="9" borderId="16" xfId="3" applyFont="1" applyFill="1" applyBorder="1" applyAlignment="1">
      <alignment vertical="center"/>
    </xf>
    <xf numFmtId="0" fontId="47" fillId="2" borderId="16" xfId="0" applyFont="1" applyFill="1" applyBorder="1" applyAlignment="1">
      <alignment horizontal="center" vertical="center"/>
    </xf>
    <xf numFmtId="0" fontId="47" fillId="2" borderId="16" xfId="0" applyFont="1" applyFill="1" applyBorder="1" applyAlignment="1">
      <alignment vertical="center" wrapText="1"/>
    </xf>
    <xf numFmtId="0" fontId="10" fillId="9" borderId="16" xfId="0" applyFont="1" applyFill="1" applyBorder="1" applyAlignment="1">
      <alignment horizontal="center"/>
    </xf>
    <xf numFmtId="0" fontId="10" fillId="2" borderId="16" xfId="0" applyFont="1" applyFill="1" applyBorder="1" applyAlignment="1">
      <alignment horizontal="left" vertical="center"/>
    </xf>
    <xf numFmtId="0" fontId="10" fillId="2" borderId="16" xfId="0" applyFont="1" applyFill="1" applyBorder="1" applyAlignment="1">
      <alignment horizontal="left" wrapText="1"/>
    </xf>
    <xf numFmtId="0" fontId="10" fillId="2" borderId="16" xfId="0" applyFont="1" applyFill="1" applyBorder="1" applyAlignment="1">
      <alignment horizontal="center"/>
    </xf>
    <xf numFmtId="0" fontId="10" fillId="0" borderId="16" xfId="0" applyFont="1" applyBorder="1" applyAlignment="1">
      <alignment horizontal="center"/>
    </xf>
    <xf numFmtId="0" fontId="10" fillId="0" borderId="16" xfId="0" applyFont="1" applyBorder="1"/>
    <xf numFmtId="0" fontId="10" fillId="0" borderId="0" xfId="0" applyFont="1" applyAlignment="1">
      <alignment horizontal="center"/>
    </xf>
    <xf numFmtId="0" fontId="10" fillId="2" borderId="16" xfId="0" applyFont="1" applyFill="1" applyBorder="1" applyAlignment="1">
      <alignment horizontal="center" wrapText="1"/>
    </xf>
    <xf numFmtId="0" fontId="10" fillId="0" borderId="16" xfId="0" applyFont="1" applyBorder="1" applyAlignment="1">
      <alignment horizontal="center" wrapText="1"/>
    </xf>
    <xf numFmtId="0" fontId="10" fillId="9" borderId="16" xfId="0" applyFont="1" applyFill="1" applyBorder="1" applyAlignment="1">
      <alignment horizontal="left" vertical="center"/>
    </xf>
    <xf numFmtId="0" fontId="10" fillId="9" borderId="16" xfId="0" applyFont="1" applyFill="1" applyBorder="1" applyAlignment="1">
      <alignment horizontal="center" vertical="center" wrapText="1"/>
    </xf>
    <xf numFmtId="0" fontId="10" fillId="0" borderId="0" xfId="0" applyFont="1" applyAlignment="1">
      <alignment horizontal="center" vertical="center"/>
    </xf>
    <xf numFmtId="0" fontId="17" fillId="0" borderId="16" xfId="0" applyFont="1" applyFill="1" applyBorder="1" applyAlignment="1">
      <alignment vertical="center"/>
    </xf>
    <xf numFmtId="0" fontId="10" fillId="0" borderId="16" xfId="0" applyFont="1" applyFill="1" applyBorder="1" applyAlignment="1">
      <alignment vertical="center"/>
    </xf>
    <xf numFmtId="41" fontId="10" fillId="0" borderId="16" xfId="4" applyFont="1" applyFill="1" applyBorder="1" applyAlignment="1">
      <alignment vertical="center"/>
    </xf>
    <xf numFmtId="41" fontId="10" fillId="0" borderId="16" xfId="3" applyFont="1" applyFill="1" applyBorder="1" applyAlignment="1">
      <alignment vertical="center"/>
    </xf>
    <xf numFmtId="41" fontId="10" fillId="0" borderId="16" xfId="3" applyFont="1" applyBorder="1" applyAlignment="1">
      <alignment vertical="center"/>
    </xf>
    <xf numFmtId="43" fontId="10" fillId="0" borderId="16" xfId="0" applyNumberFormat="1" applyFont="1" applyFill="1" applyBorder="1" applyAlignment="1">
      <alignment vertical="center"/>
    </xf>
    <xf numFmtId="0" fontId="10" fillId="2" borderId="16" xfId="0" applyFont="1" applyFill="1" applyBorder="1" applyAlignment="1">
      <alignment horizontal="center" vertical="center"/>
    </xf>
    <xf numFmtId="0" fontId="10" fillId="2" borderId="16" xfId="0" applyFont="1" applyFill="1" applyBorder="1" applyAlignment="1">
      <alignment horizontal="left" vertical="center" wrapText="1"/>
    </xf>
    <xf numFmtId="0" fontId="10" fillId="2" borderId="16" xfId="0" quotePrefix="1" applyFont="1" applyFill="1" applyBorder="1" applyAlignment="1">
      <alignment horizontal="center" vertical="center"/>
    </xf>
    <xf numFmtId="41" fontId="47" fillId="2" borderId="16" xfId="3" applyFont="1" applyFill="1" applyBorder="1" applyAlignment="1">
      <alignment horizontal="center" vertical="center" wrapText="1"/>
    </xf>
    <xf numFmtId="168" fontId="47" fillId="2" borderId="16" xfId="3" applyNumberFormat="1" applyFont="1" applyFill="1" applyBorder="1" applyAlignment="1">
      <alignment horizontal="center" vertical="center"/>
    </xf>
    <xf numFmtId="0" fontId="10" fillId="0" borderId="16" xfId="0" applyFont="1" applyBorder="1" applyAlignment="1">
      <alignment horizontal="left" vertical="center"/>
    </xf>
    <xf numFmtId="0" fontId="10" fillId="0" borderId="16" xfId="0" applyFont="1" applyBorder="1" applyAlignment="1">
      <alignment horizontal="left" wrapText="1"/>
    </xf>
    <xf numFmtId="0" fontId="10" fillId="2" borderId="16" xfId="0" applyFont="1" applyFill="1" applyBorder="1" applyAlignment="1">
      <alignment horizontal="center" vertical="center" wrapText="1"/>
    </xf>
    <xf numFmtId="0" fontId="47" fillId="2" borderId="16" xfId="0" applyFont="1" applyFill="1" applyBorder="1" applyAlignment="1">
      <alignment horizontal="center" vertical="center" wrapText="1"/>
    </xf>
    <xf numFmtId="0" fontId="10" fillId="0" borderId="16" xfId="0" applyFont="1" applyBorder="1" applyAlignment="1">
      <alignment horizontal="left" vertical="center" wrapText="1"/>
    </xf>
    <xf numFmtId="0" fontId="47" fillId="0" borderId="16" xfId="0" applyFont="1" applyFill="1" applyBorder="1" applyAlignment="1">
      <alignment horizontal="center" vertical="center"/>
    </xf>
    <xf numFmtId="0" fontId="47" fillId="0" borderId="16" xfId="0" applyFont="1" applyFill="1" applyBorder="1" applyAlignment="1">
      <alignment vertical="center" wrapText="1"/>
    </xf>
    <xf numFmtId="0" fontId="10" fillId="0" borderId="16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 wrapText="1"/>
    </xf>
    <xf numFmtId="0" fontId="47" fillId="0" borderId="16" xfId="0" applyFont="1" applyFill="1" applyBorder="1" applyAlignment="1">
      <alignment horizontal="left" vertical="center" wrapText="1"/>
    </xf>
    <xf numFmtId="0" fontId="47" fillId="0" borderId="16" xfId="0" quotePrefix="1" applyFont="1" applyFill="1" applyBorder="1" applyAlignment="1">
      <alignment horizontal="center" vertical="center"/>
    </xf>
    <xf numFmtId="0" fontId="47" fillId="2" borderId="16" xfId="0" applyFont="1" applyFill="1" applyBorder="1" applyAlignment="1">
      <alignment horizontal="left" vertical="center" wrapText="1"/>
    </xf>
    <xf numFmtId="1" fontId="10" fillId="0" borderId="16" xfId="0" applyNumberFormat="1" applyFont="1" applyFill="1" applyBorder="1" applyAlignment="1">
      <alignment vertical="center"/>
    </xf>
    <xf numFmtId="0" fontId="47" fillId="2" borderId="16" xfId="0" quotePrefix="1" applyFont="1" applyFill="1" applyBorder="1" applyAlignment="1">
      <alignment horizontal="center" vertical="center"/>
    </xf>
    <xf numFmtId="0" fontId="10" fillId="2" borderId="16" xfId="0" applyFont="1" applyFill="1" applyBorder="1" applyAlignment="1">
      <alignment vertical="center" wrapText="1"/>
    </xf>
    <xf numFmtId="0" fontId="10" fillId="2" borderId="16" xfId="0" applyFont="1" applyFill="1" applyBorder="1"/>
    <xf numFmtId="0" fontId="10" fillId="0" borderId="17" xfId="0" applyFont="1" applyBorder="1" applyAlignment="1">
      <alignment horizontal="left" vertical="center"/>
    </xf>
    <xf numFmtId="0" fontId="10" fillId="0" borderId="17" xfId="0" applyFont="1" applyBorder="1" applyAlignment="1">
      <alignment vertical="center" wrapText="1"/>
    </xf>
    <xf numFmtId="0" fontId="10" fillId="0" borderId="17" xfId="0" applyFont="1" applyBorder="1" applyAlignment="1">
      <alignment horizontal="center"/>
    </xf>
    <xf numFmtId="0" fontId="10" fillId="0" borderId="17" xfId="0" applyFont="1" applyBorder="1"/>
    <xf numFmtId="0" fontId="10" fillId="0" borderId="0" xfId="0" applyFont="1"/>
    <xf numFmtId="0" fontId="10" fillId="2" borderId="32" xfId="0" applyFont="1" applyFill="1" applyBorder="1" applyAlignment="1">
      <alignment vertical="center" wrapText="1"/>
    </xf>
    <xf numFmtId="0" fontId="10" fillId="2" borderId="33" xfId="0" applyFont="1" applyFill="1" applyBorder="1" applyAlignment="1">
      <alignment horizontal="center"/>
    </xf>
    <xf numFmtId="168" fontId="10" fillId="2" borderId="16" xfId="3" applyNumberFormat="1" applyFont="1" applyFill="1" applyBorder="1" applyAlignment="1">
      <alignment horizontal="center"/>
    </xf>
    <xf numFmtId="0" fontId="10" fillId="2" borderId="16" xfId="0" applyFont="1" applyFill="1" applyBorder="1" applyAlignment="1"/>
    <xf numFmtId="0" fontId="10" fillId="2" borderId="16" xfId="0" applyFont="1" applyFill="1" applyBorder="1" applyAlignment="1">
      <alignment vertical="center"/>
    </xf>
    <xf numFmtId="0" fontId="10" fillId="3" borderId="16" xfId="0" applyFont="1" applyFill="1" applyBorder="1" applyAlignment="1">
      <alignment horizontal="center" vertical="center"/>
    </xf>
    <xf numFmtId="168" fontId="10" fillId="2" borderId="16" xfId="3" applyNumberFormat="1" applyFont="1" applyFill="1" applyBorder="1" applyAlignment="1">
      <alignment horizontal="center" vertical="center"/>
    </xf>
    <xf numFmtId="0" fontId="10" fillId="0" borderId="0" xfId="0" applyFont="1" applyAlignment="1">
      <alignment vertical="center"/>
    </xf>
    <xf numFmtId="0" fontId="10" fillId="0" borderId="16" xfId="0" applyFont="1" applyBorder="1" applyAlignment="1">
      <alignment vertical="center" wrapText="1"/>
    </xf>
    <xf numFmtId="0" fontId="10" fillId="3" borderId="16" xfId="0" applyFont="1" applyFill="1" applyBorder="1" applyAlignment="1">
      <alignment horizontal="center"/>
    </xf>
    <xf numFmtId="0" fontId="10" fillId="0" borderId="16" xfId="0" applyNumberFormat="1" applyFont="1" applyBorder="1" applyAlignment="1">
      <alignment vertical="center" wrapText="1"/>
    </xf>
    <xf numFmtId="169" fontId="10" fillId="2" borderId="16" xfId="0" quotePrefix="1" applyNumberFormat="1" applyFont="1" applyFill="1" applyBorder="1" applyAlignment="1">
      <alignment horizontal="center" vertical="center" wrapText="1"/>
    </xf>
    <xf numFmtId="168" fontId="10" fillId="2" borderId="16" xfId="3" applyNumberFormat="1" applyFont="1" applyFill="1" applyBorder="1" applyAlignment="1">
      <alignment horizontal="center" vertical="center" wrapText="1"/>
    </xf>
    <xf numFmtId="0" fontId="10" fillId="0" borderId="16" xfId="0" applyNumberFormat="1" applyFont="1" applyBorder="1" applyAlignment="1">
      <alignment horizontal="center" vertical="center" wrapText="1"/>
    </xf>
    <xf numFmtId="43" fontId="10" fillId="2" borderId="16" xfId="0" applyNumberFormat="1" applyFont="1" applyFill="1" applyBorder="1" applyAlignment="1">
      <alignment horizontal="center" wrapText="1"/>
    </xf>
    <xf numFmtId="0" fontId="10" fillId="2" borderId="17" xfId="0" applyFont="1" applyFill="1" applyBorder="1" applyAlignment="1">
      <alignment horizontal="center"/>
    </xf>
    <xf numFmtId="0" fontId="32" fillId="9" borderId="16" xfId="0" applyFont="1" applyFill="1" applyBorder="1" applyAlignment="1">
      <alignment vertical="center" wrapText="1"/>
    </xf>
    <xf numFmtId="0" fontId="16" fillId="9" borderId="16" xfId="0" applyFont="1" applyFill="1" applyBorder="1" applyAlignment="1">
      <alignment horizontal="center" vertical="center"/>
    </xf>
    <xf numFmtId="168" fontId="32" fillId="9" borderId="16" xfId="0" applyNumberFormat="1" applyFont="1" applyFill="1" applyBorder="1" applyAlignment="1">
      <alignment horizontal="center" vertical="center"/>
    </xf>
    <xf numFmtId="0" fontId="0" fillId="9" borderId="20" xfId="0" applyFill="1" applyBorder="1" applyAlignment="1">
      <alignment horizontal="center" vertical="center"/>
    </xf>
    <xf numFmtId="0" fontId="0" fillId="9" borderId="16" xfId="0" applyFill="1" applyBorder="1" applyAlignment="1">
      <alignment horizontal="center" vertical="center"/>
    </xf>
    <xf numFmtId="0" fontId="16" fillId="9" borderId="16" xfId="0" applyFont="1" applyFill="1" applyBorder="1" applyAlignment="1">
      <alignment vertical="center" wrapText="1"/>
    </xf>
    <xf numFmtId="0" fontId="0" fillId="9" borderId="20" xfId="0" applyFill="1" applyBorder="1" applyAlignment="1">
      <alignment horizontal="center"/>
    </xf>
    <xf numFmtId="0" fontId="0" fillId="9" borderId="16" xfId="0" applyFill="1" applyBorder="1"/>
    <xf numFmtId="168" fontId="16" fillId="9" borderId="16" xfId="3" applyNumberFormat="1" applyFont="1" applyFill="1" applyBorder="1" applyAlignment="1">
      <alignment horizontal="center"/>
    </xf>
    <xf numFmtId="0" fontId="18" fillId="9" borderId="20" xfId="0" applyFont="1" applyFill="1" applyBorder="1" applyAlignment="1">
      <alignment horizontal="center" vertical="center" wrapText="1"/>
    </xf>
    <xf numFmtId="0" fontId="17" fillId="9" borderId="16" xfId="0" applyFont="1" applyFill="1" applyBorder="1" applyAlignment="1">
      <alignment vertical="center" wrapText="1"/>
    </xf>
    <xf numFmtId="168" fontId="17" fillId="9" borderId="16" xfId="3" applyNumberFormat="1" applyFont="1" applyFill="1" applyBorder="1" applyAlignment="1">
      <alignment horizontal="center"/>
    </xf>
    <xf numFmtId="0" fontId="10" fillId="9" borderId="16" xfId="0" applyFont="1" applyFill="1" applyBorder="1" applyAlignment="1">
      <alignment vertical="center" wrapText="1"/>
    </xf>
    <xf numFmtId="168" fontId="10" fillId="9" borderId="16" xfId="3" applyNumberFormat="1" applyFont="1" applyFill="1" applyBorder="1" applyAlignment="1">
      <alignment horizontal="center"/>
    </xf>
    <xf numFmtId="15" fontId="16" fillId="2" borderId="16" xfId="0" quotePrefix="1" applyNumberFormat="1" applyFont="1" applyFill="1" applyBorder="1" applyAlignment="1">
      <alignment horizontal="center" vertical="center"/>
    </xf>
    <xf numFmtId="168" fontId="32" fillId="10" borderId="16" xfId="0" applyNumberFormat="1" applyFont="1" applyFill="1" applyBorder="1" applyAlignment="1">
      <alignment horizontal="center" vertical="center"/>
    </xf>
    <xf numFmtId="0" fontId="18" fillId="0" borderId="0" xfId="2" applyAlignment="1">
      <alignment horizontal="center"/>
    </xf>
    <xf numFmtId="0" fontId="22" fillId="0" borderId="0" xfId="2" applyFont="1" applyAlignment="1">
      <alignment horizontal="center"/>
    </xf>
    <xf numFmtId="0" fontId="18" fillId="0" borderId="0" xfId="2" applyFont="1" applyAlignment="1">
      <alignment horizontal="center"/>
    </xf>
    <xf numFmtId="0" fontId="32" fillId="0" borderId="18" xfId="0" applyFont="1" applyBorder="1" applyAlignment="1">
      <alignment horizontal="center" vertical="center"/>
    </xf>
    <xf numFmtId="15" fontId="16" fillId="2" borderId="16" xfId="0" quotePrefix="1" applyNumberFormat="1" applyFont="1" applyFill="1" applyBorder="1" applyAlignment="1">
      <alignment horizontal="center"/>
    </xf>
    <xf numFmtId="0" fontId="16" fillId="0" borderId="16" xfId="0" applyFont="1" applyBorder="1" applyAlignment="1">
      <alignment horizontal="left" vertical="center"/>
    </xf>
    <xf numFmtId="0" fontId="16" fillId="0" borderId="16" xfId="0" applyFont="1" applyBorder="1" applyAlignment="1">
      <alignment vertical="center" wrapText="1"/>
    </xf>
    <xf numFmtId="0" fontId="16" fillId="0" borderId="16" xfId="0" applyFont="1" applyBorder="1" applyAlignment="1">
      <alignment horizontal="center" vertical="center"/>
    </xf>
    <xf numFmtId="0" fontId="16" fillId="0" borderId="16" xfId="0" applyFont="1" applyBorder="1" applyAlignment="1">
      <alignment horizontal="center" vertical="center" wrapText="1"/>
    </xf>
    <xf numFmtId="0" fontId="18" fillId="0" borderId="0" xfId="2" applyAlignment="1">
      <alignment horizontal="center"/>
    </xf>
    <xf numFmtId="0" fontId="22" fillId="0" borderId="0" xfId="2" applyFont="1" applyAlignment="1">
      <alignment horizontal="center"/>
    </xf>
    <xf numFmtId="0" fontId="18" fillId="0" borderId="0" xfId="2" applyFont="1" applyAlignment="1">
      <alignment horizontal="center"/>
    </xf>
    <xf numFmtId="168" fontId="0" fillId="0" borderId="0" xfId="0" applyNumberFormat="1" applyAlignment="1">
      <alignment horizontal="center"/>
    </xf>
    <xf numFmtId="41" fontId="12" fillId="9" borderId="16" xfId="3" applyFont="1" applyFill="1" applyBorder="1" applyAlignment="1">
      <alignment vertical="center"/>
    </xf>
    <xf numFmtId="43" fontId="16" fillId="9" borderId="16" xfId="0" applyNumberFormat="1" applyFont="1" applyFill="1" applyBorder="1" applyAlignment="1">
      <alignment vertical="center"/>
    </xf>
    <xf numFmtId="0" fontId="16" fillId="0" borderId="16" xfId="0" applyFont="1" applyBorder="1" applyAlignment="1">
      <alignment horizontal="center"/>
    </xf>
    <xf numFmtId="0" fontId="16" fillId="0" borderId="16" xfId="0" applyFont="1" applyBorder="1" applyAlignment="1">
      <alignment horizontal="left" wrapText="1"/>
    </xf>
    <xf numFmtId="0" fontId="16" fillId="0" borderId="16" xfId="0" applyFont="1" applyBorder="1"/>
    <xf numFmtId="0" fontId="16" fillId="2" borderId="16" xfId="0" applyFont="1" applyFill="1" applyBorder="1" applyAlignment="1">
      <alignment vertical="center"/>
    </xf>
    <xf numFmtId="168" fontId="32" fillId="2" borderId="16" xfId="0" applyNumberFormat="1" applyFont="1" applyFill="1" applyBorder="1" applyAlignment="1">
      <alignment horizontal="center" vertical="center"/>
    </xf>
    <xf numFmtId="0" fontId="16" fillId="0" borderId="16" xfId="0" applyNumberFormat="1" applyFont="1" applyBorder="1" applyAlignment="1">
      <alignment vertical="center" wrapText="1"/>
    </xf>
    <xf numFmtId="168" fontId="16" fillId="2" borderId="16" xfId="3" applyNumberFormat="1" applyFont="1" applyFill="1" applyBorder="1" applyAlignment="1">
      <alignment horizontal="center" vertical="center" wrapText="1"/>
    </xf>
    <xf numFmtId="0" fontId="16" fillId="0" borderId="16" xfId="0" applyFont="1" applyBorder="1" applyAlignment="1">
      <alignment horizontal="center" wrapText="1"/>
    </xf>
    <xf numFmtId="43" fontId="16" fillId="2" borderId="16" xfId="0" applyNumberFormat="1" applyFont="1" applyFill="1" applyBorder="1" applyAlignment="1">
      <alignment horizontal="center" wrapText="1"/>
    </xf>
    <xf numFmtId="0" fontId="16" fillId="0" borderId="17" xfId="0" applyFont="1" applyBorder="1" applyAlignment="1">
      <alignment horizontal="left" vertical="center"/>
    </xf>
    <xf numFmtId="0" fontId="16" fillId="0" borderId="17" xfId="0" applyFont="1" applyBorder="1"/>
    <xf numFmtId="0" fontId="16" fillId="0" borderId="17" xfId="0" applyFont="1" applyBorder="1" applyAlignment="1">
      <alignment horizontal="center"/>
    </xf>
    <xf numFmtId="0" fontId="47" fillId="11" borderId="16" xfId="0" applyFont="1" applyFill="1" applyBorder="1" applyAlignment="1">
      <alignment horizontal="center" vertical="center"/>
    </xf>
    <xf numFmtId="41" fontId="10" fillId="2" borderId="16" xfId="3" applyFont="1" applyFill="1" applyBorder="1" applyAlignment="1">
      <alignment vertical="center"/>
    </xf>
    <xf numFmtId="165" fontId="12" fillId="0" borderId="16" xfId="3" applyNumberFormat="1" applyFont="1" applyBorder="1" applyAlignment="1">
      <alignment vertical="center"/>
    </xf>
    <xf numFmtId="0" fontId="17" fillId="0" borderId="0" xfId="0" applyFont="1" applyAlignment="1">
      <alignment horizontal="center" vertical="center"/>
    </xf>
    <xf numFmtId="0" fontId="17" fillId="12" borderId="0" xfId="0" applyFont="1" applyFill="1" applyAlignment="1">
      <alignment horizontal="center" vertical="center"/>
    </xf>
    <xf numFmtId="0" fontId="17" fillId="12" borderId="0" xfId="0" applyFont="1" applyFill="1" applyAlignment="1">
      <alignment vertical="center"/>
    </xf>
    <xf numFmtId="0" fontId="17" fillId="0" borderId="0" xfId="0" applyFont="1" applyAlignment="1">
      <alignment vertical="center"/>
    </xf>
    <xf numFmtId="21" fontId="0" fillId="0" borderId="0" xfId="0" applyNumberFormat="1" applyAlignment="1">
      <alignment horizontal="center" vertical="center"/>
    </xf>
    <xf numFmtId="21" fontId="0" fillId="0" borderId="0" xfId="0" quotePrefix="1" applyNumberFormat="1" applyAlignment="1">
      <alignment horizontal="center" vertical="center"/>
    </xf>
    <xf numFmtId="0" fontId="17" fillId="0" borderId="0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 vertical="center"/>
    </xf>
    <xf numFmtId="168" fontId="47" fillId="11" borderId="0" xfId="3" applyNumberFormat="1" applyFont="1" applyFill="1" applyBorder="1" applyAlignment="1">
      <alignment horizontal="center" vertical="center"/>
    </xf>
    <xf numFmtId="0" fontId="10" fillId="2" borderId="16" xfId="0" applyFont="1" applyFill="1" applyBorder="1" applyAlignment="1">
      <alignment horizontal="center" vertical="center" wrapText="1"/>
    </xf>
    <xf numFmtId="0" fontId="10" fillId="2" borderId="16" xfId="0" applyFont="1" applyFill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0" xfId="0" applyFont="1" applyAlignment="1">
      <alignment vertical="center"/>
    </xf>
    <xf numFmtId="0" fontId="11" fillId="0" borderId="0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 wrapText="1"/>
    </xf>
    <xf numFmtId="0" fontId="11" fillId="0" borderId="0" xfId="0" applyFont="1" applyAlignment="1">
      <alignment vertical="center" wrapText="1"/>
    </xf>
    <xf numFmtId="0" fontId="11" fillId="0" borderId="1" xfId="0" applyFont="1" applyBorder="1" applyAlignment="1">
      <alignment horizontal="center" vertical="center"/>
    </xf>
    <xf numFmtId="0" fontId="16" fillId="0" borderId="15" xfId="0" applyFont="1" applyBorder="1" applyAlignment="1">
      <alignment horizontal="center" vertical="center"/>
    </xf>
    <xf numFmtId="0" fontId="16" fillId="0" borderId="15" xfId="0" applyFont="1" applyBorder="1" applyAlignment="1">
      <alignment vertical="center"/>
    </xf>
    <xf numFmtId="0" fontId="10" fillId="0" borderId="16" xfId="0" applyFont="1" applyBorder="1" applyAlignment="1">
      <alignment vertical="center"/>
    </xf>
    <xf numFmtId="168" fontId="10" fillId="2" borderId="16" xfId="0" applyNumberFormat="1" applyFont="1" applyFill="1" applyBorder="1" applyAlignment="1">
      <alignment horizontal="center" vertical="center"/>
    </xf>
    <xf numFmtId="165" fontId="16" fillId="0" borderId="0" xfId="6" applyNumberFormat="1" applyFont="1" applyAlignment="1">
      <alignment horizontal="center" vertical="center"/>
    </xf>
    <xf numFmtId="43" fontId="16" fillId="0" borderId="0" xfId="0" applyNumberFormat="1" applyFont="1" applyAlignment="1">
      <alignment horizontal="center" vertical="center"/>
    </xf>
    <xf numFmtId="168" fontId="10" fillId="2" borderId="16" xfId="0" applyNumberFormat="1" applyFont="1" applyFill="1" applyBorder="1" applyAlignment="1">
      <alignment horizontal="center" vertical="center" wrapText="1"/>
    </xf>
    <xf numFmtId="0" fontId="16" fillId="2" borderId="0" xfId="0" applyFont="1" applyFill="1" applyAlignment="1">
      <alignment horizontal="center" vertical="center"/>
    </xf>
    <xf numFmtId="0" fontId="16" fillId="2" borderId="0" xfId="0" applyFont="1" applyFill="1" applyAlignment="1">
      <alignment vertical="center"/>
    </xf>
    <xf numFmtId="168" fontId="47" fillId="0" borderId="16" xfId="3" applyNumberFormat="1" applyFont="1" applyFill="1" applyBorder="1" applyAlignment="1">
      <alignment horizontal="center" vertical="center"/>
    </xf>
    <xf numFmtId="0" fontId="16" fillId="0" borderId="0" xfId="0" applyFont="1" applyFill="1" applyAlignment="1">
      <alignment horizontal="center" vertical="center"/>
    </xf>
    <xf numFmtId="0" fontId="16" fillId="0" borderId="0" xfId="0" applyFont="1" applyFill="1" applyAlignment="1">
      <alignment vertical="center"/>
    </xf>
    <xf numFmtId="0" fontId="47" fillId="2" borderId="6" xfId="0" applyFont="1" applyFill="1" applyBorder="1" applyAlignment="1">
      <alignment vertical="center" wrapText="1"/>
    </xf>
    <xf numFmtId="168" fontId="47" fillId="2" borderId="6" xfId="3" applyNumberFormat="1" applyFont="1" applyFill="1" applyBorder="1" applyAlignment="1">
      <alignment horizontal="center" vertical="center"/>
    </xf>
    <xf numFmtId="0" fontId="47" fillId="11" borderId="0" xfId="0" applyFont="1" applyFill="1" applyBorder="1" applyAlignment="1">
      <alignment vertical="center" wrapText="1"/>
    </xf>
    <xf numFmtId="0" fontId="47" fillId="11" borderId="16" xfId="0" quotePrefix="1" applyFont="1" applyFill="1" applyBorder="1" applyAlignment="1">
      <alignment horizontal="center" vertical="center"/>
    </xf>
    <xf numFmtId="0" fontId="31" fillId="2" borderId="16" xfId="0" applyFont="1" applyFill="1" applyBorder="1" applyAlignment="1">
      <alignment horizontal="center" vertical="center"/>
    </xf>
    <xf numFmtId="41" fontId="31" fillId="2" borderId="16" xfId="3" applyFont="1" applyFill="1" applyBorder="1" applyAlignment="1">
      <alignment horizontal="center" vertical="center" wrapText="1"/>
    </xf>
    <xf numFmtId="0" fontId="47" fillId="11" borderId="16" xfId="0" applyFont="1" applyFill="1" applyBorder="1" applyAlignment="1">
      <alignment vertical="center" wrapText="1"/>
    </xf>
    <xf numFmtId="168" fontId="47" fillId="2" borderId="0" xfId="3" applyNumberFormat="1" applyFont="1" applyFill="1" applyBorder="1" applyAlignment="1">
      <alignment horizontal="center" vertical="center"/>
    </xf>
    <xf numFmtId="0" fontId="18" fillId="0" borderId="0" xfId="2" applyFont="1" applyAlignment="1">
      <alignment vertical="center"/>
    </xf>
    <xf numFmtId="0" fontId="18" fillId="0" borderId="0" xfId="2" applyAlignment="1">
      <alignment vertical="center"/>
    </xf>
    <xf numFmtId="165" fontId="10" fillId="2" borderId="16" xfId="0" applyNumberFormat="1" applyFont="1" applyFill="1" applyBorder="1" applyAlignment="1">
      <alignment horizontal="center" vertical="center"/>
    </xf>
    <xf numFmtId="165" fontId="10" fillId="2" borderId="16" xfId="6" applyFont="1" applyFill="1" applyBorder="1" applyAlignment="1">
      <alignment horizontal="center" vertical="center"/>
    </xf>
    <xf numFmtId="168" fontId="17" fillId="2" borderId="16" xfId="0" applyNumberFormat="1" applyFont="1" applyFill="1" applyBorder="1" applyAlignment="1">
      <alignment horizontal="center" vertical="center" wrapText="1"/>
    </xf>
    <xf numFmtId="0" fontId="17" fillId="2" borderId="16" xfId="0" applyFont="1" applyFill="1" applyBorder="1" applyAlignment="1">
      <alignment vertical="center"/>
    </xf>
    <xf numFmtId="41" fontId="10" fillId="2" borderId="16" xfId="4" applyFont="1" applyFill="1" applyBorder="1" applyAlignment="1">
      <alignment vertical="center"/>
    </xf>
    <xf numFmtId="168" fontId="17" fillId="2" borderId="0" xfId="0" applyNumberFormat="1" applyFont="1" applyFill="1" applyBorder="1" applyAlignment="1">
      <alignment horizontal="center" vertical="center"/>
    </xf>
    <xf numFmtId="168" fontId="17" fillId="2" borderId="0" xfId="0" applyNumberFormat="1" applyFont="1" applyFill="1" applyAlignment="1">
      <alignment horizontal="center" vertical="center"/>
    </xf>
    <xf numFmtId="168" fontId="10" fillId="2" borderId="16" xfId="3" applyNumberFormat="1" applyFont="1" applyFill="1" applyBorder="1" applyAlignment="1">
      <alignment vertical="center"/>
    </xf>
    <xf numFmtId="1" fontId="10" fillId="2" borderId="16" xfId="0" applyNumberFormat="1" applyFont="1" applyFill="1" applyBorder="1" applyAlignment="1">
      <alignment horizontal="center" vertical="center"/>
    </xf>
    <xf numFmtId="43" fontId="10" fillId="2" borderId="16" xfId="0" applyNumberFormat="1" applyFont="1" applyFill="1" applyBorder="1" applyAlignment="1">
      <alignment vertical="center"/>
    </xf>
    <xf numFmtId="0" fontId="10" fillId="2" borderId="0" xfId="0" applyFont="1" applyFill="1" applyAlignment="1">
      <alignment horizontal="center" vertical="center"/>
    </xf>
    <xf numFmtId="168" fontId="10" fillId="2" borderId="16" xfId="4" applyNumberFormat="1" applyFont="1" applyFill="1" applyBorder="1" applyAlignment="1">
      <alignment vertical="center"/>
    </xf>
    <xf numFmtId="168" fontId="0" fillId="2" borderId="0" xfId="0" applyNumberFormat="1" applyFill="1" applyAlignment="1">
      <alignment horizontal="center" vertical="center"/>
    </xf>
    <xf numFmtId="0" fontId="37" fillId="2" borderId="16" xfId="0" applyFont="1" applyFill="1" applyBorder="1" applyAlignment="1">
      <alignment vertical="center"/>
    </xf>
    <xf numFmtId="1" fontId="10" fillId="2" borderId="16" xfId="0" applyNumberFormat="1" applyFont="1" applyFill="1" applyBorder="1" applyAlignment="1">
      <alignment vertical="center"/>
    </xf>
    <xf numFmtId="0" fontId="10" fillId="2" borderId="17" xfId="0" applyFont="1" applyFill="1" applyBorder="1" applyAlignment="1">
      <alignment horizontal="left" vertical="center"/>
    </xf>
    <xf numFmtId="0" fontId="10" fillId="2" borderId="17" xfId="0" applyFont="1" applyFill="1" applyBorder="1" applyAlignment="1">
      <alignment horizontal="center" vertical="center"/>
    </xf>
    <xf numFmtId="0" fontId="10" fillId="2" borderId="17" xfId="0" applyFont="1" applyFill="1" applyBorder="1" applyAlignment="1">
      <alignment vertical="center"/>
    </xf>
    <xf numFmtId="0" fontId="17" fillId="2" borderId="17" xfId="0" applyFont="1" applyFill="1" applyBorder="1" applyAlignment="1">
      <alignment vertical="center"/>
    </xf>
    <xf numFmtId="41" fontId="10" fillId="2" borderId="17" xfId="4" applyFont="1" applyFill="1" applyBorder="1" applyAlignment="1">
      <alignment vertical="center"/>
    </xf>
    <xf numFmtId="41" fontId="10" fillId="2" borderId="17" xfId="3" applyFont="1" applyFill="1" applyBorder="1" applyAlignment="1">
      <alignment vertical="center"/>
    </xf>
    <xf numFmtId="1" fontId="10" fillId="2" borderId="17" xfId="0" applyNumberFormat="1" applyFont="1" applyFill="1" applyBorder="1" applyAlignment="1">
      <alignment vertical="center"/>
    </xf>
    <xf numFmtId="43" fontId="10" fillId="2" borderId="17" xfId="0" applyNumberFormat="1" applyFont="1" applyFill="1" applyBorder="1" applyAlignment="1">
      <alignment vertical="center"/>
    </xf>
    <xf numFmtId="0" fontId="10" fillId="2" borderId="0" xfId="0" applyFont="1" applyFill="1" applyAlignment="1">
      <alignment vertical="center"/>
    </xf>
    <xf numFmtId="41" fontId="10" fillId="2" borderId="0" xfId="0" applyNumberFormat="1" applyFont="1" applyFill="1" applyAlignment="1">
      <alignment horizontal="center" vertical="center"/>
    </xf>
    <xf numFmtId="0" fontId="0" fillId="2" borderId="0" xfId="0" applyFill="1" applyAlignment="1">
      <alignment vertical="center"/>
    </xf>
    <xf numFmtId="0" fontId="18" fillId="2" borderId="0" xfId="2" applyFill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8" fillId="2" borderId="0" xfId="2" applyFont="1" applyFill="1" applyAlignment="1">
      <alignment horizontal="center" vertical="center"/>
    </xf>
    <xf numFmtId="0" fontId="18" fillId="2" borderId="0" xfId="2" applyFont="1" applyFill="1" applyAlignment="1">
      <alignment vertical="center"/>
    </xf>
    <xf numFmtId="0" fontId="18" fillId="2" borderId="0" xfId="2" applyFill="1" applyAlignment="1">
      <alignment vertical="center"/>
    </xf>
    <xf numFmtId="0" fontId="22" fillId="2" borderId="0" xfId="2" applyFont="1" applyFill="1" applyAlignment="1">
      <alignment horizontal="center" vertical="center"/>
    </xf>
    <xf numFmtId="0" fontId="17" fillId="2" borderId="16" xfId="0" applyFont="1" applyFill="1" applyBorder="1" applyAlignment="1">
      <alignment horizontal="left" vertical="center" wrapText="1"/>
    </xf>
    <xf numFmtId="43" fontId="32" fillId="2" borderId="0" xfId="0" applyNumberFormat="1" applyFont="1" applyFill="1" applyAlignment="1">
      <alignment horizontal="center" vertical="center"/>
    </xf>
    <xf numFmtId="165" fontId="32" fillId="2" borderId="0" xfId="0" applyNumberFormat="1" applyFont="1" applyFill="1" applyAlignment="1">
      <alignment vertical="center"/>
    </xf>
    <xf numFmtId="0" fontId="17" fillId="2" borderId="0" xfId="0" applyFont="1" applyFill="1" applyAlignment="1">
      <alignment horizontal="center" vertical="center"/>
    </xf>
    <xf numFmtId="165" fontId="16" fillId="2" borderId="0" xfId="6" applyNumberFormat="1" applyFont="1" applyFill="1" applyAlignment="1">
      <alignment horizontal="center" vertical="center"/>
    </xf>
    <xf numFmtId="43" fontId="16" fillId="2" borderId="0" xfId="0" applyNumberFormat="1" applyFont="1" applyFill="1" applyAlignment="1">
      <alignment horizontal="center" vertical="center"/>
    </xf>
    <xf numFmtId="0" fontId="32" fillId="2" borderId="0" xfId="0" applyFont="1" applyFill="1" applyAlignment="1">
      <alignment horizontal="center" vertical="center"/>
    </xf>
    <xf numFmtId="0" fontId="47" fillId="2" borderId="0" xfId="0" applyFont="1" applyFill="1" applyBorder="1" applyAlignment="1">
      <alignment vertical="center" wrapText="1"/>
    </xf>
    <xf numFmtId="0" fontId="11" fillId="0" borderId="16" xfId="0" applyFont="1" applyBorder="1" applyAlignment="1">
      <alignment horizontal="center" vertical="center"/>
    </xf>
    <xf numFmtId="168" fontId="0" fillId="2" borderId="16" xfId="0" applyNumberFormat="1" applyFill="1" applyBorder="1" applyAlignment="1">
      <alignment horizontal="center" vertical="center"/>
    </xf>
    <xf numFmtId="165" fontId="16" fillId="2" borderId="0" xfId="6" applyFont="1" applyFill="1" applyAlignment="1">
      <alignment horizontal="center" vertical="center"/>
    </xf>
    <xf numFmtId="165" fontId="16" fillId="2" borderId="0" xfId="0" applyNumberFormat="1" applyFont="1" applyFill="1" applyAlignment="1">
      <alignment horizontal="center" vertical="center"/>
    </xf>
    <xf numFmtId="0" fontId="10" fillId="2" borderId="16" xfId="0" applyFont="1" applyFill="1" applyBorder="1" applyAlignment="1">
      <alignment horizontal="center" vertical="center"/>
    </xf>
    <xf numFmtId="0" fontId="10" fillId="2" borderId="16" xfId="0" applyFont="1" applyFill="1" applyBorder="1" applyAlignment="1">
      <alignment horizontal="center" vertical="center" wrapText="1"/>
    </xf>
    <xf numFmtId="165" fontId="16" fillId="2" borderId="0" xfId="6" applyFont="1" applyFill="1" applyAlignment="1">
      <alignment vertical="center"/>
    </xf>
    <xf numFmtId="0" fontId="17" fillId="0" borderId="0" xfId="0" applyFont="1" applyFill="1" applyBorder="1" applyAlignment="1">
      <alignment horizontal="center" vertical="center" wrapText="1"/>
    </xf>
    <xf numFmtId="0" fontId="32" fillId="0" borderId="16" xfId="0" applyFont="1" applyFill="1" applyBorder="1" applyAlignment="1">
      <alignment vertical="center" wrapText="1"/>
    </xf>
    <xf numFmtId="0" fontId="17" fillId="0" borderId="16" xfId="0" applyFont="1" applyBorder="1" applyAlignment="1">
      <alignment horizontal="center" vertical="center"/>
    </xf>
    <xf numFmtId="0" fontId="17" fillId="2" borderId="16" xfId="0" applyFont="1" applyFill="1" applyBorder="1" applyAlignment="1">
      <alignment horizontal="center" vertical="center" wrapText="1"/>
    </xf>
    <xf numFmtId="0" fontId="16" fillId="0" borderId="16" xfId="0" applyFont="1" applyBorder="1" applyAlignment="1">
      <alignment vertical="center"/>
    </xf>
    <xf numFmtId="0" fontId="20" fillId="0" borderId="0" xfId="0" applyFont="1" applyAlignment="1">
      <alignment horizontal="center"/>
    </xf>
    <xf numFmtId="0" fontId="47" fillId="11" borderId="0" xfId="0" applyFont="1" applyFill="1" applyBorder="1" applyAlignment="1">
      <alignment horizontal="center" vertical="center"/>
    </xf>
    <xf numFmtId="0" fontId="17" fillId="0" borderId="34" xfId="0" applyFont="1" applyBorder="1" applyAlignment="1">
      <alignment horizontal="center" vertical="center"/>
    </xf>
    <xf numFmtId="0" fontId="16" fillId="0" borderId="34" xfId="0" applyFont="1" applyBorder="1" applyAlignment="1">
      <alignment horizontal="center" vertical="center"/>
    </xf>
    <xf numFmtId="168" fontId="17" fillId="2" borderId="32" xfId="0" applyNumberFormat="1" applyFont="1" applyFill="1" applyBorder="1" applyAlignment="1">
      <alignment horizontal="center" vertical="center" wrapText="1"/>
    </xf>
    <xf numFmtId="0" fontId="17" fillId="0" borderId="36" xfId="0" applyFont="1" applyBorder="1" applyAlignment="1">
      <alignment vertical="center" wrapText="1"/>
    </xf>
    <xf numFmtId="0" fontId="32" fillId="0" borderId="36" xfId="0" applyFont="1" applyFill="1" applyBorder="1" applyAlignment="1">
      <alignment vertical="center" wrapText="1"/>
    </xf>
    <xf numFmtId="0" fontId="17" fillId="2" borderId="33" xfId="0" applyFont="1" applyFill="1" applyBorder="1" applyAlignment="1">
      <alignment vertical="center"/>
    </xf>
    <xf numFmtId="0" fontId="17" fillId="0" borderId="33" xfId="0" applyFont="1" applyFill="1" applyBorder="1" applyAlignment="1">
      <alignment vertical="center"/>
    </xf>
    <xf numFmtId="0" fontId="17" fillId="11" borderId="33" xfId="0" applyFont="1" applyFill="1" applyBorder="1" applyAlignment="1">
      <alignment vertical="center"/>
    </xf>
    <xf numFmtId="0" fontId="37" fillId="2" borderId="33" xfId="0" applyFont="1" applyFill="1" applyBorder="1" applyAlignment="1">
      <alignment vertical="center"/>
    </xf>
    <xf numFmtId="0" fontId="17" fillId="0" borderId="39" xfId="0" applyFont="1" applyFill="1" applyBorder="1" applyAlignment="1">
      <alignment vertical="center"/>
    </xf>
    <xf numFmtId="0" fontId="17" fillId="2" borderId="16" xfId="2" applyFont="1" applyFill="1" applyBorder="1" applyAlignment="1">
      <alignment horizontal="center" vertical="center"/>
    </xf>
    <xf numFmtId="0" fontId="32" fillId="2" borderId="16" xfId="2" applyFont="1" applyFill="1" applyBorder="1" applyAlignment="1">
      <alignment horizontal="center" vertical="center"/>
    </xf>
    <xf numFmtId="0" fontId="32" fillId="0" borderId="16" xfId="1" applyFont="1" applyBorder="1" applyAlignment="1">
      <alignment horizontal="center" vertical="center"/>
    </xf>
    <xf numFmtId="0" fontId="17" fillId="0" borderId="15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20" fillId="0" borderId="0" xfId="0" applyFont="1" applyAlignment="1">
      <alignment horizontal="center" vertical="center"/>
    </xf>
    <xf numFmtId="0" fontId="17" fillId="0" borderId="16" xfId="0" applyFont="1" applyFill="1" applyBorder="1" applyAlignment="1">
      <alignment horizontal="center" vertical="center" wrapText="1"/>
    </xf>
    <xf numFmtId="0" fontId="17" fillId="2" borderId="16" xfId="0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vertical="center"/>
    </xf>
    <xf numFmtId="0" fontId="4" fillId="0" borderId="0" xfId="0" applyFont="1" applyBorder="1" applyAlignment="1">
      <alignment horizontal="center" vertical="center"/>
    </xf>
    <xf numFmtId="0" fontId="17" fillId="2" borderId="16" xfId="12" applyFont="1" applyFill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65" fontId="4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vertical="center" wrapText="1"/>
    </xf>
    <xf numFmtId="0" fontId="17" fillId="0" borderId="18" xfId="12" applyFont="1" applyBorder="1" applyAlignment="1">
      <alignment horizontal="center" vertical="center"/>
    </xf>
    <xf numFmtId="165" fontId="4" fillId="0" borderId="0" xfId="0" applyNumberFormat="1" applyFont="1" applyAlignment="1">
      <alignment horizontal="center" vertical="center"/>
    </xf>
    <xf numFmtId="0" fontId="4" fillId="0" borderId="15" xfId="0" applyFont="1" applyBorder="1" applyAlignment="1">
      <alignment horizontal="center" vertical="center"/>
    </xf>
    <xf numFmtId="0" fontId="4" fillId="2" borderId="16" xfId="0" applyFont="1" applyFill="1" applyBorder="1" applyAlignment="1">
      <alignment horizontal="left" vertical="center"/>
    </xf>
    <xf numFmtId="0" fontId="4" fillId="2" borderId="16" xfId="0" applyFont="1" applyFill="1" applyBorder="1" applyAlignment="1">
      <alignment horizontal="center" vertical="center"/>
    </xf>
    <xf numFmtId="0" fontId="4" fillId="2" borderId="32" xfId="0" applyFont="1" applyFill="1" applyBorder="1" applyAlignment="1">
      <alignment horizontal="center" vertical="center"/>
    </xf>
    <xf numFmtId="0" fontId="4" fillId="2" borderId="33" xfId="0" applyFont="1" applyFill="1" applyBorder="1" applyAlignment="1">
      <alignment vertical="center"/>
    </xf>
    <xf numFmtId="0" fontId="4" fillId="2" borderId="16" xfId="0" applyFont="1" applyFill="1" applyBorder="1" applyAlignment="1">
      <alignment vertical="center"/>
    </xf>
    <xf numFmtId="0" fontId="4" fillId="2" borderId="16" xfId="0" applyFont="1" applyFill="1" applyBorder="1" applyAlignment="1">
      <alignment horizontal="left" vertical="center" wrapText="1"/>
    </xf>
    <xf numFmtId="165" fontId="4" fillId="2" borderId="16" xfId="6" applyFont="1" applyFill="1" applyBorder="1" applyAlignment="1">
      <alignment horizontal="center" vertical="center"/>
    </xf>
    <xf numFmtId="168" fontId="4" fillId="2" borderId="16" xfId="0" applyNumberFormat="1" applyFont="1" applyFill="1" applyBorder="1" applyAlignment="1">
      <alignment horizontal="center" vertical="center"/>
    </xf>
    <xf numFmtId="0" fontId="4" fillId="2" borderId="16" xfId="0" applyFont="1" applyFill="1" applyBorder="1" applyAlignment="1">
      <alignment horizontal="center" vertical="center" wrapText="1"/>
    </xf>
    <xf numFmtId="0" fontId="4" fillId="2" borderId="32" xfId="0" applyFont="1" applyFill="1" applyBorder="1" applyAlignment="1">
      <alignment horizontal="center" vertical="center" wrapText="1"/>
    </xf>
    <xf numFmtId="168" fontId="4" fillId="2" borderId="16" xfId="0" applyNumberFormat="1" applyFont="1" applyFill="1" applyBorder="1" applyAlignment="1">
      <alignment horizontal="center" vertical="center" wrapText="1"/>
    </xf>
    <xf numFmtId="41" fontId="4" fillId="2" borderId="16" xfId="13" applyFont="1" applyFill="1" applyBorder="1" applyAlignment="1">
      <alignment vertical="center"/>
    </xf>
    <xf numFmtId="168" fontId="4" fillId="2" borderId="16" xfId="13" applyNumberFormat="1" applyFont="1" applyFill="1" applyBorder="1" applyAlignment="1">
      <alignment vertical="center"/>
    </xf>
    <xf numFmtId="168" fontId="4" fillId="2" borderId="16" xfId="3" applyNumberFormat="1" applyFont="1" applyFill="1" applyBorder="1" applyAlignment="1">
      <alignment vertical="center"/>
    </xf>
    <xf numFmtId="1" fontId="4" fillId="2" borderId="16" xfId="0" applyNumberFormat="1" applyFont="1" applyFill="1" applyBorder="1" applyAlignment="1">
      <alignment horizontal="center" vertical="center"/>
    </xf>
    <xf numFmtId="41" fontId="4" fillId="2" borderId="16" xfId="3" applyFont="1" applyFill="1" applyBorder="1" applyAlignment="1">
      <alignment vertical="center"/>
    </xf>
    <xf numFmtId="165" fontId="4" fillId="2" borderId="16" xfId="0" applyNumberFormat="1" applyFont="1" applyFill="1" applyBorder="1" applyAlignment="1">
      <alignment horizontal="center" vertical="center"/>
    </xf>
    <xf numFmtId="165" fontId="4" fillId="2" borderId="0" xfId="0" applyNumberFormat="1" applyFont="1" applyFill="1" applyAlignment="1">
      <alignment horizontal="center" vertical="center"/>
    </xf>
    <xf numFmtId="43" fontId="4" fillId="2" borderId="16" xfId="0" applyNumberFormat="1" applyFont="1" applyFill="1" applyBorder="1" applyAlignment="1">
      <alignment vertical="center"/>
    </xf>
    <xf numFmtId="0" fontId="4" fillId="2" borderId="0" xfId="0" applyFont="1" applyFill="1" applyAlignment="1">
      <alignment horizontal="center" vertical="center"/>
    </xf>
    <xf numFmtId="1" fontId="4" fillId="2" borderId="16" xfId="0" applyNumberFormat="1" applyFont="1" applyFill="1" applyBorder="1" applyAlignment="1">
      <alignment vertical="center"/>
    </xf>
    <xf numFmtId="0" fontId="4" fillId="2" borderId="16" xfId="0" quotePrefix="1" applyFont="1" applyFill="1" applyBorder="1" applyAlignment="1">
      <alignment horizontal="center" vertical="center"/>
    </xf>
    <xf numFmtId="0" fontId="4" fillId="0" borderId="16" xfId="0" applyFont="1" applyFill="1" applyBorder="1" applyAlignment="1">
      <alignment vertical="center"/>
    </xf>
    <xf numFmtId="168" fontId="4" fillId="0" borderId="16" xfId="13" applyNumberFormat="1" applyFont="1" applyFill="1" applyBorder="1" applyAlignment="1">
      <alignment vertical="center"/>
    </xf>
    <xf numFmtId="168" fontId="4" fillId="0" borderId="16" xfId="3" applyNumberFormat="1" applyFont="1" applyFill="1" applyBorder="1" applyAlignment="1">
      <alignment vertical="center"/>
    </xf>
    <xf numFmtId="1" fontId="4" fillId="0" borderId="16" xfId="0" applyNumberFormat="1" applyFont="1" applyFill="1" applyBorder="1" applyAlignment="1">
      <alignment horizontal="center" vertical="center"/>
    </xf>
    <xf numFmtId="41" fontId="4" fillId="0" borderId="16" xfId="3" applyFont="1" applyBorder="1" applyAlignment="1">
      <alignment vertical="center"/>
    </xf>
    <xf numFmtId="165" fontId="4" fillId="0" borderId="16" xfId="0" applyNumberFormat="1" applyFont="1" applyBorder="1" applyAlignment="1">
      <alignment horizontal="center" vertical="center"/>
    </xf>
    <xf numFmtId="0" fontId="4" fillId="0" borderId="16" xfId="0" applyFont="1" applyBorder="1" applyAlignment="1">
      <alignment horizontal="left" vertical="center"/>
    </xf>
    <xf numFmtId="0" fontId="4" fillId="0" borderId="16" xfId="0" applyFont="1" applyBorder="1" applyAlignment="1">
      <alignment horizontal="center" vertical="center"/>
    </xf>
    <xf numFmtId="0" fontId="4" fillId="0" borderId="16" xfId="0" applyFont="1" applyFill="1" applyBorder="1" applyAlignment="1">
      <alignment horizontal="left" vertical="center"/>
    </xf>
    <xf numFmtId="0" fontId="4" fillId="0" borderId="32" xfId="0" applyFont="1" applyFill="1" applyBorder="1" applyAlignment="1">
      <alignment horizontal="center" vertical="center"/>
    </xf>
    <xf numFmtId="0" fontId="4" fillId="0" borderId="16" xfId="0" applyFont="1" applyFill="1" applyBorder="1" applyAlignment="1">
      <alignment horizontal="center" vertical="center"/>
    </xf>
    <xf numFmtId="165" fontId="4" fillId="0" borderId="16" xfId="0" applyNumberFormat="1" applyFont="1" applyFill="1" applyBorder="1" applyAlignment="1">
      <alignment vertical="center"/>
    </xf>
    <xf numFmtId="0" fontId="4" fillId="2" borderId="33" xfId="0" applyFont="1" applyFill="1" applyBorder="1" applyAlignment="1">
      <alignment horizontal="left" vertical="center" wrapText="1"/>
    </xf>
    <xf numFmtId="0" fontId="4" fillId="11" borderId="16" xfId="0" applyFont="1" applyFill="1" applyBorder="1" applyAlignment="1">
      <alignment horizontal="left" vertical="center"/>
    </xf>
    <xf numFmtId="0" fontId="4" fillId="11" borderId="32" xfId="0" applyFont="1" applyFill="1" applyBorder="1" applyAlignment="1">
      <alignment horizontal="center" vertical="center"/>
    </xf>
    <xf numFmtId="0" fontId="4" fillId="11" borderId="16" xfId="0" applyFont="1" applyFill="1" applyBorder="1" applyAlignment="1">
      <alignment horizontal="center" vertical="center"/>
    </xf>
    <xf numFmtId="0" fontId="4" fillId="11" borderId="16" xfId="0" applyFont="1" applyFill="1" applyBorder="1" applyAlignment="1">
      <alignment vertical="center"/>
    </xf>
    <xf numFmtId="168" fontId="4" fillId="11" borderId="16" xfId="13" applyNumberFormat="1" applyFont="1" applyFill="1" applyBorder="1" applyAlignment="1">
      <alignment vertical="center"/>
    </xf>
    <xf numFmtId="41" fontId="4" fillId="11" borderId="16" xfId="3" applyFont="1" applyFill="1" applyBorder="1" applyAlignment="1">
      <alignment vertical="center"/>
    </xf>
    <xf numFmtId="1" fontId="4" fillId="11" borderId="16" xfId="0" applyNumberFormat="1" applyFont="1" applyFill="1" applyBorder="1" applyAlignment="1">
      <alignment horizontal="center" vertical="center"/>
    </xf>
    <xf numFmtId="43" fontId="4" fillId="0" borderId="16" xfId="0" applyNumberFormat="1" applyFont="1" applyFill="1" applyBorder="1" applyAlignment="1">
      <alignment vertical="center"/>
    </xf>
    <xf numFmtId="168" fontId="4" fillId="11" borderId="16" xfId="0" applyNumberFormat="1" applyFont="1" applyFill="1" applyBorder="1" applyAlignment="1">
      <alignment vertical="center"/>
    </xf>
    <xf numFmtId="41" fontId="4" fillId="0" borderId="16" xfId="13" applyFont="1" applyFill="1" applyBorder="1" applyAlignment="1">
      <alignment vertical="center"/>
    </xf>
    <xf numFmtId="41" fontId="4" fillId="0" borderId="16" xfId="3" applyFont="1" applyFill="1" applyBorder="1" applyAlignment="1">
      <alignment vertical="center"/>
    </xf>
    <xf numFmtId="0" fontId="4" fillId="11" borderId="16" xfId="0" quotePrefix="1" applyFont="1" applyFill="1" applyBorder="1" applyAlignment="1">
      <alignment horizontal="center" vertical="center"/>
    </xf>
    <xf numFmtId="0" fontId="4" fillId="11" borderId="32" xfId="0" applyFont="1" applyFill="1" applyBorder="1" applyAlignment="1">
      <alignment horizontal="center" vertical="center" wrapText="1"/>
    </xf>
    <xf numFmtId="0" fontId="4" fillId="11" borderId="16" xfId="0" applyFont="1" applyFill="1" applyBorder="1" applyAlignment="1">
      <alignment horizontal="center" vertical="center" wrapText="1"/>
    </xf>
    <xf numFmtId="0" fontId="4" fillId="11" borderId="0" xfId="0" applyFont="1" applyFill="1" applyAlignment="1">
      <alignment horizontal="center" vertical="center"/>
    </xf>
    <xf numFmtId="165" fontId="4" fillId="11" borderId="16" xfId="6" applyFont="1" applyFill="1" applyBorder="1" applyAlignment="1">
      <alignment vertical="center"/>
    </xf>
    <xf numFmtId="1" fontId="4" fillId="0" borderId="16" xfId="0" applyNumberFormat="1" applyFont="1" applyFill="1" applyBorder="1" applyAlignment="1">
      <alignment vertical="center"/>
    </xf>
    <xf numFmtId="0" fontId="4" fillId="0" borderId="17" xfId="0" applyFont="1" applyBorder="1" applyAlignment="1">
      <alignment horizontal="left" vertical="center"/>
    </xf>
    <xf numFmtId="0" fontId="4" fillId="0" borderId="17" xfId="0" applyFont="1" applyBorder="1" applyAlignment="1">
      <alignment horizontal="center" vertical="center"/>
    </xf>
    <xf numFmtId="0" fontId="4" fillId="0" borderId="17" xfId="0" applyFont="1" applyBorder="1" applyAlignment="1">
      <alignment vertical="center"/>
    </xf>
    <xf numFmtId="0" fontId="4" fillId="0" borderId="37" xfId="0" applyFont="1" applyBorder="1" applyAlignment="1">
      <alignment horizontal="center" vertical="center"/>
    </xf>
    <xf numFmtId="0" fontId="4" fillId="0" borderId="17" xfId="0" applyFont="1" applyFill="1" applyBorder="1" applyAlignment="1">
      <alignment vertical="center"/>
    </xf>
    <xf numFmtId="41" fontId="4" fillId="0" borderId="17" xfId="13" applyFont="1" applyFill="1" applyBorder="1" applyAlignment="1">
      <alignment vertical="center"/>
    </xf>
    <xf numFmtId="41" fontId="4" fillId="0" borderId="17" xfId="3" applyFont="1" applyFill="1" applyBorder="1" applyAlignment="1">
      <alignment vertical="center"/>
    </xf>
    <xf numFmtId="1" fontId="4" fillId="0" borderId="17" xfId="0" applyNumberFormat="1" applyFont="1" applyFill="1" applyBorder="1" applyAlignment="1">
      <alignment vertical="center"/>
    </xf>
    <xf numFmtId="41" fontId="4" fillId="0" borderId="17" xfId="3" applyFont="1" applyBorder="1" applyAlignment="1">
      <alignment vertical="center"/>
    </xf>
    <xf numFmtId="43" fontId="4" fillId="0" borderId="17" xfId="0" applyNumberFormat="1" applyFont="1" applyFill="1" applyBorder="1" applyAlignment="1">
      <alignment vertical="center"/>
    </xf>
    <xf numFmtId="41" fontId="4" fillId="0" borderId="0" xfId="0" applyNumberFormat="1" applyFont="1" applyAlignment="1">
      <alignment horizontal="center" vertical="center"/>
    </xf>
    <xf numFmtId="0" fontId="4" fillId="0" borderId="0" xfId="12" applyAlignment="1">
      <alignment horizontal="center" vertical="center"/>
    </xf>
    <xf numFmtId="0" fontId="4" fillId="0" borderId="0" xfId="12" applyFont="1" applyAlignment="1">
      <alignment horizontal="center" vertical="center"/>
    </xf>
    <xf numFmtId="0" fontId="4" fillId="0" borderId="0" xfId="12" applyFont="1" applyAlignment="1">
      <alignment vertical="center"/>
    </xf>
    <xf numFmtId="0" fontId="4" fillId="0" borderId="0" xfId="12" applyAlignment="1">
      <alignment vertical="center"/>
    </xf>
    <xf numFmtId="0" fontId="22" fillId="0" borderId="0" xfId="12" applyFont="1" applyAlignment="1">
      <alignment horizontal="center" vertical="center"/>
    </xf>
    <xf numFmtId="1" fontId="16" fillId="0" borderId="16" xfId="0" applyNumberFormat="1" applyFont="1" applyFill="1" applyBorder="1" applyAlignment="1">
      <alignment horizontal="center" vertical="center"/>
    </xf>
    <xf numFmtId="1" fontId="16" fillId="9" borderId="16" xfId="0" applyNumberFormat="1" applyFont="1" applyFill="1" applyBorder="1" applyAlignment="1">
      <alignment horizontal="center" vertical="center"/>
    </xf>
    <xf numFmtId="1" fontId="16" fillId="0" borderId="17" xfId="0" applyNumberFormat="1" applyFont="1" applyFill="1" applyBorder="1" applyAlignment="1">
      <alignment horizontal="center" vertical="center"/>
    </xf>
    <xf numFmtId="0" fontId="23" fillId="0" borderId="0" xfId="14" applyFill="1"/>
    <xf numFmtId="4" fontId="23" fillId="0" borderId="0" xfId="14" applyNumberFormat="1" applyFill="1"/>
    <xf numFmtId="0" fontId="52" fillId="0" borderId="0" xfId="15" applyFont="1" applyFill="1" applyAlignment="1">
      <alignment horizontal="center"/>
    </xf>
    <xf numFmtId="0" fontId="52" fillId="0" borderId="0" xfId="15" applyFont="1" applyFill="1"/>
    <xf numFmtId="165" fontId="52" fillId="0" borderId="0" xfId="16" applyNumberFormat="1" applyFont="1" applyFill="1" applyBorder="1" applyAlignment="1">
      <alignment horizontal="center" vertical="center" wrapText="1"/>
    </xf>
    <xf numFmtId="0" fontId="53" fillId="0" borderId="0" xfId="15" applyNumberFormat="1" applyFont="1" applyFill="1" applyBorder="1" applyAlignment="1">
      <alignment horizontal="center" vertical="center" wrapText="1"/>
    </xf>
    <xf numFmtId="14" fontId="52" fillId="0" borderId="0" xfId="15" applyNumberFormat="1" applyFont="1" applyFill="1"/>
    <xf numFmtId="0" fontId="52" fillId="0" borderId="0" xfId="15" applyFont="1" applyFill="1" applyBorder="1"/>
    <xf numFmtId="0" fontId="51" fillId="0" borderId="5" xfId="17" applyFont="1" applyFill="1" applyBorder="1" applyAlignment="1">
      <alignment horizontal="center" vertical="center" wrapText="1"/>
    </xf>
    <xf numFmtId="0" fontId="51" fillId="0" borderId="0" xfId="17" applyFont="1" applyFill="1" applyBorder="1" applyAlignment="1">
      <alignment horizontal="center" vertical="center" wrapText="1"/>
    </xf>
    <xf numFmtId="0" fontId="51" fillId="0" borderId="0" xfId="15" applyFont="1" applyFill="1" applyBorder="1" applyAlignment="1">
      <alignment horizontal="center" vertical="center" wrapText="1"/>
    </xf>
    <xf numFmtId="0" fontId="51" fillId="0" borderId="0" xfId="15" applyFont="1" applyFill="1" applyBorder="1" applyAlignment="1">
      <alignment vertical="center" wrapText="1"/>
    </xf>
    <xf numFmtId="168" fontId="51" fillId="0" borderId="0" xfId="18" applyNumberFormat="1" applyFont="1" applyFill="1" applyBorder="1" applyAlignment="1">
      <alignment vertical="center" wrapText="1"/>
    </xf>
    <xf numFmtId="168" fontId="52" fillId="0" borderId="0" xfId="18" applyNumberFormat="1" applyFont="1" applyFill="1" applyBorder="1" applyAlignment="1">
      <alignment horizontal="center" vertical="center" wrapText="1"/>
    </xf>
    <xf numFmtId="168" fontId="52" fillId="0" borderId="0" xfId="18" applyNumberFormat="1" applyFont="1" applyFill="1" applyAlignment="1">
      <alignment horizontal="center" vertical="center" wrapText="1"/>
    </xf>
    <xf numFmtId="0" fontId="52" fillId="0" borderId="0" xfId="15" applyFont="1" applyFill="1" applyAlignment="1">
      <alignment horizontal="center" vertical="center" wrapText="1"/>
    </xf>
    <xf numFmtId="14" fontId="51" fillId="0" borderId="0" xfId="15" applyNumberFormat="1" applyFont="1" applyFill="1" applyBorder="1" applyAlignment="1">
      <alignment horizontal="center" vertical="center" wrapText="1"/>
    </xf>
    <xf numFmtId="14" fontId="51" fillId="0" borderId="1" xfId="15" applyNumberFormat="1" applyFont="1" applyFill="1" applyBorder="1" applyAlignment="1">
      <alignment horizontal="center" vertical="center" wrapText="1"/>
    </xf>
    <xf numFmtId="1" fontId="51" fillId="0" borderId="1" xfId="15" applyNumberFormat="1" applyFont="1" applyFill="1" applyBorder="1" applyAlignment="1">
      <alignment horizontal="center" vertical="center" wrapText="1"/>
    </xf>
    <xf numFmtId="0" fontId="51" fillId="0" borderId="1" xfId="15" applyFont="1" applyFill="1" applyBorder="1" applyAlignment="1">
      <alignment horizontal="center" vertical="center" wrapText="1"/>
    </xf>
    <xf numFmtId="0" fontId="51" fillId="0" borderId="1" xfId="15" applyFont="1" applyFill="1" applyBorder="1" applyAlignment="1">
      <alignment horizontal="center" vertical="center"/>
    </xf>
    <xf numFmtId="1" fontId="51" fillId="0" borderId="0" xfId="15" applyNumberFormat="1" applyFont="1" applyFill="1" applyBorder="1" applyAlignment="1">
      <alignment horizontal="center" vertical="center" wrapText="1"/>
    </xf>
    <xf numFmtId="43" fontId="55" fillId="0" borderId="0" xfId="15" applyNumberFormat="1" applyFont="1" applyFill="1" applyBorder="1" applyAlignment="1">
      <alignment horizontal="center" vertical="center" wrapText="1"/>
    </xf>
    <xf numFmtId="0" fontId="55" fillId="0" borderId="0" xfId="15" applyFont="1" applyFill="1" applyBorder="1" applyAlignment="1">
      <alignment horizontal="center" vertical="center" wrapText="1"/>
    </xf>
    <xf numFmtId="14" fontId="55" fillId="0" borderId="0" xfId="15" applyNumberFormat="1" applyFont="1" applyFill="1" applyBorder="1" applyAlignment="1">
      <alignment horizontal="center" vertical="center" wrapText="1"/>
    </xf>
    <xf numFmtId="0" fontId="55" fillId="0" borderId="0" xfId="18" applyNumberFormat="1" applyFont="1" applyFill="1" applyBorder="1" applyAlignment="1">
      <alignment horizontal="center" vertical="center" wrapText="1"/>
    </xf>
    <xf numFmtId="168" fontId="55" fillId="0" borderId="0" xfId="18" applyNumberFormat="1" applyFont="1" applyFill="1" applyBorder="1" applyAlignment="1">
      <alignment horizontal="center" vertical="center" wrapText="1"/>
    </xf>
    <xf numFmtId="0" fontId="55" fillId="0" borderId="0" xfId="15" applyNumberFormat="1" applyFont="1" applyFill="1" applyBorder="1" applyAlignment="1">
      <alignment horizontal="center" vertical="center" wrapText="1"/>
    </xf>
    <xf numFmtId="168" fontId="55" fillId="0" borderId="0" xfId="15" applyNumberFormat="1" applyFont="1" applyFill="1" applyBorder="1" applyAlignment="1">
      <alignment horizontal="center" vertical="center" wrapText="1"/>
    </xf>
    <xf numFmtId="174" fontId="55" fillId="0" borderId="0" xfId="15" applyNumberFormat="1" applyFont="1" applyFill="1" applyBorder="1" applyAlignment="1">
      <alignment horizontal="center" vertical="center" wrapText="1"/>
    </xf>
    <xf numFmtId="175" fontId="55" fillId="0" borderId="0" xfId="15" applyNumberFormat="1" applyFont="1" applyFill="1" applyBorder="1" applyAlignment="1">
      <alignment horizontal="center" vertical="center" wrapText="1"/>
    </xf>
    <xf numFmtId="168" fontId="55" fillId="0" borderId="0" xfId="18" applyNumberFormat="1" applyFont="1" applyFill="1" applyAlignment="1">
      <alignment horizontal="center" vertical="center" wrapText="1"/>
    </xf>
    <xf numFmtId="0" fontId="55" fillId="0" borderId="0" xfId="15" applyFont="1" applyFill="1" applyAlignment="1">
      <alignment horizontal="center" vertical="center" wrapText="1"/>
    </xf>
    <xf numFmtId="14" fontId="55" fillId="0" borderId="0" xfId="15" applyNumberFormat="1" applyFont="1" applyFill="1" applyAlignment="1">
      <alignment horizontal="center" vertical="center" wrapText="1"/>
    </xf>
    <xf numFmtId="0" fontId="29" fillId="2" borderId="1" xfId="19" applyFont="1" applyFill="1" applyBorder="1" applyAlignment="1">
      <alignment vertical="center"/>
    </xf>
    <xf numFmtId="0" fontId="55" fillId="2" borderId="1" xfId="20" applyFont="1" applyFill="1" applyBorder="1" applyAlignment="1">
      <alignment horizontal="left" vertical="center"/>
    </xf>
    <xf numFmtId="14" fontId="52" fillId="2" borderId="1" xfId="15" applyNumberFormat="1" applyFont="1" applyFill="1" applyBorder="1" applyAlignment="1">
      <alignment horizontal="center" vertical="center" wrapText="1"/>
    </xf>
    <xf numFmtId="1" fontId="55" fillId="2" borderId="1" xfId="15" applyNumberFormat="1" applyFont="1" applyFill="1" applyBorder="1" applyAlignment="1">
      <alignment vertical="center" wrapText="1"/>
    </xf>
    <xf numFmtId="168" fontId="52" fillId="2" borderId="1" xfId="18" applyNumberFormat="1" applyFont="1" applyFill="1" applyBorder="1" applyAlignment="1">
      <alignment vertical="center" wrapText="1"/>
    </xf>
    <xf numFmtId="1" fontId="52" fillId="0" borderId="1" xfId="15" applyNumberFormat="1" applyFont="1" applyFill="1" applyBorder="1" applyAlignment="1">
      <alignment horizontal="center" vertical="center" wrapText="1"/>
    </xf>
    <xf numFmtId="172" fontId="52" fillId="0" borderId="1" xfId="15" applyNumberFormat="1" applyFont="1" applyFill="1" applyBorder="1" applyAlignment="1">
      <alignment horizontal="center" vertical="center" wrapText="1"/>
    </xf>
    <xf numFmtId="4" fontId="55" fillId="0" borderId="1" xfId="15" applyNumberFormat="1" applyFont="1" applyFill="1" applyBorder="1" applyAlignment="1">
      <alignment horizontal="center" vertical="center" wrapText="1"/>
    </xf>
    <xf numFmtId="4" fontId="55" fillId="0" borderId="1" xfId="15" applyNumberFormat="1" applyFont="1" applyFill="1" applyBorder="1" applyAlignment="1">
      <alignment horizontal="right" vertical="center" wrapText="1"/>
    </xf>
    <xf numFmtId="0" fontId="52" fillId="0" borderId="1" xfId="15" applyFont="1" applyFill="1" applyBorder="1" applyAlignment="1">
      <alignment horizontal="center" vertical="center" wrapText="1"/>
    </xf>
    <xf numFmtId="4" fontId="52" fillId="0" borderId="1" xfId="15" applyNumberFormat="1" applyFont="1" applyFill="1" applyBorder="1" applyAlignment="1">
      <alignment horizontal="center" vertical="center" wrapText="1"/>
    </xf>
    <xf numFmtId="4" fontId="52" fillId="0" borderId="1" xfId="18" applyNumberFormat="1" applyFont="1" applyFill="1" applyBorder="1" applyAlignment="1">
      <alignment horizontal="center" vertical="center" wrapText="1"/>
    </xf>
    <xf numFmtId="0" fontId="57" fillId="0" borderId="1" xfId="15" applyFont="1" applyFill="1" applyBorder="1" applyAlignment="1">
      <alignment horizontal="left" vertical="center" wrapText="1"/>
    </xf>
    <xf numFmtId="43" fontId="52" fillId="0" borderId="0" xfId="15" applyNumberFormat="1" applyFont="1" applyFill="1" applyBorder="1" applyAlignment="1">
      <alignment horizontal="center" vertical="center" wrapText="1"/>
    </xf>
    <xf numFmtId="173" fontId="23" fillId="0" borderId="8" xfId="21" applyNumberFormat="1" applyFill="1" applyBorder="1" applyAlignment="1">
      <alignment vertical="center"/>
    </xf>
    <xf numFmtId="0" fontId="52" fillId="0" borderId="0" xfId="15" applyFont="1" applyFill="1" applyBorder="1" applyAlignment="1">
      <alignment horizontal="center" vertical="center" wrapText="1"/>
    </xf>
    <xf numFmtId="165" fontId="52" fillId="0" borderId="11" xfId="23" applyFont="1" applyFill="1" applyBorder="1" applyAlignment="1">
      <alignment horizontal="center" vertical="center" wrapText="1"/>
    </xf>
    <xf numFmtId="14" fontId="53" fillId="0" borderId="0" xfId="15" applyNumberFormat="1" applyFont="1" applyFill="1" applyBorder="1" applyAlignment="1">
      <alignment horizontal="center" vertical="center" wrapText="1"/>
    </xf>
    <xf numFmtId="14" fontId="52" fillId="0" borderId="0" xfId="15" applyNumberFormat="1" applyFont="1" applyFill="1" applyBorder="1" applyAlignment="1">
      <alignment horizontal="center" vertical="center" wrapText="1"/>
    </xf>
    <xf numFmtId="0" fontId="52" fillId="0" borderId="0" xfId="18" applyNumberFormat="1" applyFont="1" applyFill="1" applyBorder="1" applyAlignment="1">
      <alignment horizontal="center" vertical="center" wrapText="1"/>
    </xf>
    <xf numFmtId="0" fontId="52" fillId="0" borderId="0" xfId="15" applyNumberFormat="1" applyFont="1" applyFill="1" applyBorder="1" applyAlignment="1">
      <alignment horizontal="center" vertical="center" wrapText="1"/>
    </xf>
    <xf numFmtId="168" fontId="52" fillId="0" borderId="0" xfId="15" applyNumberFormat="1" applyFont="1" applyFill="1" applyBorder="1" applyAlignment="1">
      <alignment horizontal="center" vertical="center" wrapText="1"/>
    </xf>
    <xf numFmtId="174" fontId="52" fillId="0" borderId="0" xfId="15" applyNumberFormat="1" applyFont="1" applyFill="1" applyBorder="1" applyAlignment="1">
      <alignment horizontal="center" vertical="center" wrapText="1"/>
    </xf>
    <xf numFmtId="175" fontId="52" fillId="0" borderId="0" xfId="15" applyNumberFormat="1" applyFont="1" applyFill="1" applyBorder="1" applyAlignment="1">
      <alignment horizontal="center" vertical="center" wrapText="1"/>
    </xf>
    <xf numFmtId="14" fontId="52" fillId="0" borderId="0" xfId="15" applyNumberFormat="1" applyFont="1" applyFill="1" applyAlignment="1">
      <alignment horizontal="center" vertical="center" wrapText="1"/>
    </xf>
    <xf numFmtId="0" fontId="52" fillId="2" borderId="1" xfId="15" applyFont="1" applyFill="1" applyBorder="1" applyAlignment="1">
      <alignment vertical="center" wrapText="1"/>
    </xf>
    <xf numFmtId="1" fontId="52" fillId="2" borderId="1" xfId="15" applyNumberFormat="1" applyFont="1" applyFill="1" applyBorder="1" applyAlignment="1">
      <alignment horizontal="center" vertical="center" wrapText="1"/>
    </xf>
    <xf numFmtId="173" fontId="17" fillId="0" borderId="8" xfId="21" applyNumberFormat="1" applyFont="1" applyFill="1" applyBorder="1" applyAlignment="1">
      <alignment vertical="center"/>
    </xf>
    <xf numFmtId="0" fontId="52" fillId="2" borderId="1" xfId="14" applyFont="1" applyFill="1" applyBorder="1" applyAlignment="1">
      <alignment vertical="center"/>
    </xf>
    <xf numFmtId="41" fontId="52" fillId="2" borderId="1" xfId="18" applyFont="1" applyFill="1" applyBorder="1" applyAlignment="1">
      <alignment vertical="center" wrapText="1"/>
    </xf>
    <xf numFmtId="0" fontId="52" fillId="2" borderId="1" xfId="15" applyFont="1" applyFill="1" applyBorder="1" applyAlignment="1">
      <alignment horizontal="center" vertical="center" wrapText="1"/>
    </xf>
    <xf numFmtId="0" fontId="52" fillId="0" borderId="1" xfId="15" applyFont="1" applyFill="1" applyBorder="1" applyAlignment="1">
      <alignment horizontal="left" vertical="center" wrapText="1"/>
    </xf>
    <xf numFmtId="4" fontId="52" fillId="0" borderId="0" xfId="15" applyNumberFormat="1" applyFont="1" applyFill="1" applyBorder="1" applyAlignment="1">
      <alignment vertical="center" wrapText="1"/>
    </xf>
    <xf numFmtId="41" fontId="51" fillId="2" borderId="1" xfId="18" applyFont="1" applyFill="1" applyBorder="1" applyAlignment="1">
      <alignment vertical="center"/>
    </xf>
    <xf numFmtId="3" fontId="51" fillId="0" borderId="1" xfId="15" applyNumberFormat="1" applyFont="1" applyFill="1" applyBorder="1" applyAlignment="1">
      <alignment horizontal="center" vertical="center" wrapText="1"/>
    </xf>
    <xf numFmtId="170" fontId="51" fillId="0" borderId="1" xfId="16" applyNumberFormat="1" applyFont="1" applyFill="1" applyBorder="1" applyAlignment="1">
      <alignment horizontal="center" vertical="center" wrapText="1"/>
    </xf>
    <xf numFmtId="171" fontId="58" fillId="0" borderId="1" xfId="15" applyNumberFormat="1" applyFont="1" applyFill="1" applyBorder="1" applyAlignment="1">
      <alignment horizontal="center" vertical="center" wrapText="1"/>
    </xf>
    <xf numFmtId="172" fontId="51" fillId="0" borderId="1" xfId="15" applyNumberFormat="1" applyFont="1" applyFill="1" applyBorder="1" applyAlignment="1">
      <alignment horizontal="center" vertical="center" wrapText="1"/>
    </xf>
    <xf numFmtId="4" fontId="58" fillId="0" borderId="1" xfId="15" applyNumberFormat="1" applyFont="1" applyFill="1" applyBorder="1" applyAlignment="1">
      <alignment horizontal="center" vertical="center" wrapText="1"/>
    </xf>
    <xf numFmtId="165" fontId="51" fillId="0" borderId="1" xfId="16" applyNumberFormat="1" applyFont="1" applyFill="1" applyBorder="1" applyAlignment="1">
      <alignment horizontal="center" vertical="center" wrapText="1"/>
    </xf>
    <xf numFmtId="4" fontId="51" fillId="0" borderId="1" xfId="18" applyNumberFormat="1" applyFont="1" applyFill="1" applyBorder="1" applyAlignment="1">
      <alignment horizontal="right" vertical="center" wrapText="1"/>
    </xf>
    <xf numFmtId="0" fontId="51" fillId="0" borderId="1" xfId="16" applyNumberFormat="1" applyFont="1" applyFill="1" applyBorder="1" applyAlignment="1">
      <alignment horizontal="center" vertical="center" wrapText="1"/>
    </xf>
    <xf numFmtId="171" fontId="51" fillId="0" borderId="1" xfId="15" applyNumberFormat="1" applyFont="1" applyFill="1" applyBorder="1" applyAlignment="1">
      <alignment horizontal="center" vertical="center" wrapText="1"/>
    </xf>
    <xf numFmtId="4" fontId="51" fillId="0" borderId="1" xfId="16" applyNumberFormat="1" applyFont="1" applyFill="1" applyBorder="1" applyAlignment="1">
      <alignment horizontal="center" vertical="center" wrapText="1"/>
    </xf>
    <xf numFmtId="14" fontId="58" fillId="0" borderId="0" xfId="15" applyNumberFormat="1" applyFont="1" applyFill="1" applyBorder="1" applyAlignment="1">
      <alignment horizontal="center" vertical="center" wrapText="1"/>
    </xf>
    <xf numFmtId="43" fontId="51" fillId="0" borderId="0" xfId="15" applyNumberFormat="1" applyFont="1" applyFill="1" applyBorder="1" applyAlignment="1">
      <alignment horizontal="center" vertical="center" wrapText="1"/>
    </xf>
    <xf numFmtId="0" fontId="51" fillId="0" borderId="0" xfId="18" applyNumberFormat="1" applyFont="1" applyFill="1" applyBorder="1" applyAlignment="1">
      <alignment horizontal="center" vertical="center" wrapText="1"/>
    </xf>
    <xf numFmtId="168" fontId="51" fillId="0" borderId="0" xfId="18" applyNumberFormat="1" applyFont="1" applyFill="1" applyBorder="1" applyAlignment="1">
      <alignment horizontal="center" vertical="center" wrapText="1"/>
    </xf>
    <xf numFmtId="0" fontId="51" fillId="0" borderId="0" xfId="15" applyNumberFormat="1" applyFont="1" applyFill="1" applyBorder="1" applyAlignment="1">
      <alignment horizontal="center" vertical="center" wrapText="1"/>
    </xf>
    <xf numFmtId="168" fontId="51" fillId="0" borderId="0" xfId="15" applyNumberFormat="1" applyFont="1" applyFill="1" applyBorder="1" applyAlignment="1">
      <alignment horizontal="center" vertical="center" wrapText="1"/>
    </xf>
    <xf numFmtId="174" fontId="51" fillId="0" borderId="0" xfId="15" applyNumberFormat="1" applyFont="1" applyFill="1" applyBorder="1" applyAlignment="1">
      <alignment horizontal="center" vertical="center" wrapText="1"/>
    </xf>
    <xf numFmtId="175" fontId="51" fillId="0" borderId="0" xfId="15" applyNumberFormat="1" applyFont="1" applyFill="1" applyBorder="1" applyAlignment="1">
      <alignment horizontal="center" vertical="center" wrapText="1"/>
    </xf>
    <xf numFmtId="168" fontId="51" fillId="0" borderId="0" xfId="18" applyNumberFormat="1" applyFont="1" applyFill="1" applyAlignment="1">
      <alignment horizontal="center" vertical="center" wrapText="1"/>
    </xf>
    <xf numFmtId="0" fontId="51" fillId="0" borderId="0" xfId="15" applyFont="1" applyFill="1" applyAlignment="1">
      <alignment horizontal="center" vertical="center" wrapText="1"/>
    </xf>
    <xf numFmtId="14" fontId="51" fillId="0" borderId="0" xfId="15" applyNumberFormat="1" applyFont="1" applyFill="1" applyAlignment="1">
      <alignment horizontal="center" vertical="center" wrapText="1"/>
    </xf>
    <xf numFmtId="0" fontId="23" fillId="0" borderId="0" xfId="14" applyFill="1" applyAlignment="1">
      <alignment vertical="center"/>
    </xf>
    <xf numFmtId="165" fontId="23" fillId="0" borderId="0" xfId="23" applyFont="1" applyFill="1" applyAlignment="1">
      <alignment vertical="center"/>
    </xf>
    <xf numFmtId="0" fontId="52" fillId="0" borderId="0" xfId="15" applyFont="1" applyFill="1" applyAlignment="1">
      <alignment horizontal="center" vertical="center"/>
    </xf>
    <xf numFmtId="0" fontId="52" fillId="0" borderId="0" xfId="15" applyFont="1" applyFill="1" applyAlignment="1">
      <alignment vertical="center"/>
    </xf>
    <xf numFmtId="41" fontId="52" fillId="0" borderId="0" xfId="18" applyFont="1" applyFill="1" applyAlignment="1">
      <alignment vertical="center"/>
    </xf>
    <xf numFmtId="43" fontId="52" fillId="0" borderId="0" xfId="15" applyNumberFormat="1" applyFont="1" applyFill="1" applyAlignment="1">
      <alignment vertical="center"/>
    </xf>
    <xf numFmtId="0" fontId="52" fillId="0" borderId="0" xfId="15" applyFont="1" applyFill="1" applyBorder="1" applyAlignment="1">
      <alignment vertical="center"/>
    </xf>
    <xf numFmtId="165" fontId="51" fillId="0" borderId="0" xfId="15" applyNumberFormat="1" applyFont="1" applyFill="1" applyBorder="1" applyAlignment="1">
      <alignment horizontal="center" vertical="center" wrapText="1"/>
    </xf>
    <xf numFmtId="0" fontId="52" fillId="0" borderId="1" xfId="15" applyFont="1" applyFill="1" applyBorder="1" applyAlignment="1">
      <alignment horizontal="center" vertical="center" wrapText="1"/>
    </xf>
    <xf numFmtId="0" fontId="55" fillId="0" borderId="1" xfId="20" applyFont="1" applyFill="1" applyBorder="1" applyAlignment="1">
      <alignment horizontal="left" vertical="center"/>
    </xf>
    <xf numFmtId="14" fontId="52" fillId="0" borderId="1" xfId="15" applyNumberFormat="1" applyFont="1" applyFill="1" applyBorder="1" applyAlignment="1">
      <alignment horizontal="center" vertical="center" wrapText="1"/>
    </xf>
    <xf numFmtId="3" fontId="52" fillId="2" borderId="1" xfId="16" applyNumberFormat="1" applyFont="1" applyFill="1" applyBorder="1" applyAlignment="1">
      <alignment horizontal="center" vertical="center" wrapText="1"/>
    </xf>
    <xf numFmtId="1" fontId="55" fillId="2" borderId="1" xfId="15" applyNumberFormat="1" applyFont="1" applyFill="1" applyBorder="1" applyAlignment="1">
      <alignment horizontal="center" vertical="center" wrapText="1"/>
    </xf>
    <xf numFmtId="9" fontId="53" fillId="2" borderId="1" xfId="22" applyFont="1" applyFill="1" applyBorder="1" applyAlignment="1">
      <alignment horizontal="center" vertical="center" wrapText="1"/>
    </xf>
    <xf numFmtId="3" fontId="52" fillId="2" borderId="1" xfId="15" applyNumberFormat="1" applyFont="1" applyFill="1" applyBorder="1" applyAlignment="1">
      <alignment horizontal="center" vertical="center" wrapText="1"/>
    </xf>
    <xf numFmtId="172" fontId="52" fillId="2" borderId="1" xfId="15" applyNumberFormat="1" applyFont="1" applyFill="1" applyBorder="1" applyAlignment="1">
      <alignment horizontal="center" vertical="center" wrapText="1"/>
    </xf>
    <xf numFmtId="4" fontId="55" fillId="2" borderId="1" xfId="15" applyNumberFormat="1" applyFont="1" applyFill="1" applyBorder="1" applyAlignment="1">
      <alignment horizontal="right" vertical="center" wrapText="1"/>
    </xf>
    <xf numFmtId="173" fontId="23" fillId="0" borderId="12" xfId="21" applyNumberFormat="1" applyFill="1" applyBorder="1" applyAlignment="1">
      <alignment vertical="center"/>
    </xf>
    <xf numFmtId="165" fontId="52" fillId="0" borderId="13" xfId="16" applyNumberFormat="1" applyFont="1" applyFill="1" applyBorder="1" applyAlignment="1">
      <alignment horizontal="center" vertical="center" wrapText="1"/>
    </xf>
    <xf numFmtId="41" fontId="52" fillId="0" borderId="14" xfId="18" applyFont="1" applyFill="1" applyBorder="1" applyAlignment="1">
      <alignment horizontal="center" vertical="center" wrapText="1"/>
    </xf>
    <xf numFmtId="0" fontId="52" fillId="0" borderId="1" xfId="15" applyFont="1" applyFill="1" applyBorder="1" applyAlignment="1">
      <alignment vertical="center" wrapText="1"/>
    </xf>
    <xf numFmtId="4" fontId="52" fillId="0" borderId="0" xfId="18" applyNumberFormat="1" applyFont="1" applyFill="1" applyBorder="1" applyAlignment="1">
      <alignment horizontal="center" vertical="center" wrapText="1"/>
    </xf>
    <xf numFmtId="168" fontId="0" fillId="0" borderId="0" xfId="18" applyNumberFormat="1" applyFont="1" applyFill="1" applyAlignment="1">
      <alignment vertical="center"/>
    </xf>
    <xf numFmtId="4" fontId="55" fillId="2" borderId="1" xfId="15" applyNumberFormat="1" applyFont="1" applyFill="1" applyBorder="1" applyAlignment="1">
      <alignment horizontal="center" vertical="center" wrapText="1"/>
    </xf>
    <xf numFmtId="0" fontId="57" fillId="2" borderId="1" xfId="15" applyFont="1" applyFill="1" applyBorder="1" applyAlignment="1">
      <alignment horizontal="left" vertical="center" wrapText="1"/>
    </xf>
    <xf numFmtId="0" fontId="80" fillId="2" borderId="1" xfId="15" applyFont="1" applyFill="1" applyBorder="1" applyAlignment="1">
      <alignment vertical="center" wrapText="1"/>
    </xf>
    <xf numFmtId="0" fontId="20" fillId="0" borderId="0" xfId="0" applyFont="1" applyAlignment="1">
      <alignment horizontal="center" vertical="center"/>
    </xf>
    <xf numFmtId="0" fontId="17" fillId="0" borderId="15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18" fillId="0" borderId="0" xfId="2" applyAlignment="1">
      <alignment horizontal="center" vertical="center"/>
    </xf>
    <xf numFmtId="0" fontId="18" fillId="0" borderId="0" xfId="2" applyFont="1" applyAlignment="1">
      <alignment horizontal="center" vertical="center"/>
    </xf>
    <xf numFmtId="0" fontId="22" fillId="0" borderId="0" xfId="2" applyFont="1" applyAlignment="1">
      <alignment horizontal="center" vertical="center"/>
    </xf>
    <xf numFmtId="0" fontId="32" fillId="0" borderId="18" xfId="0" applyFont="1" applyBorder="1" applyAlignment="1">
      <alignment horizontal="center" vertical="center"/>
    </xf>
    <xf numFmtId="0" fontId="52" fillId="0" borderId="1" xfId="15" applyFont="1" applyFill="1" applyBorder="1" applyAlignment="1">
      <alignment horizontal="center" vertical="center" wrapText="1"/>
    </xf>
    <xf numFmtId="0" fontId="51" fillId="0" borderId="1" xfId="15" applyFont="1" applyFill="1" applyBorder="1" applyAlignment="1">
      <alignment horizontal="center" vertical="center" wrapText="1"/>
    </xf>
    <xf numFmtId="0" fontId="51" fillId="0" borderId="5" xfId="17" applyFont="1" applyFill="1" applyBorder="1" applyAlignment="1">
      <alignment horizontal="center" vertical="center" wrapText="1"/>
    </xf>
    <xf numFmtId="0" fontId="51" fillId="0" borderId="0" xfId="17" applyFont="1" applyFill="1" applyBorder="1" applyAlignment="1">
      <alignment horizontal="center" vertical="center" wrapText="1"/>
    </xf>
    <xf numFmtId="0" fontId="52" fillId="2" borderId="51" xfId="15" applyFont="1" applyFill="1" applyBorder="1" applyAlignment="1">
      <alignment horizontal="center" vertical="center" wrapText="1"/>
    </xf>
    <xf numFmtId="0" fontId="52" fillId="2" borderId="52" xfId="15" applyFont="1" applyFill="1" applyBorder="1" applyAlignment="1">
      <alignment horizontal="center" vertical="center" wrapText="1"/>
    </xf>
    <xf numFmtId="0" fontId="52" fillId="2" borderId="1" xfId="15" applyFont="1" applyFill="1" applyBorder="1" applyAlignment="1">
      <alignment horizontal="center" vertical="center"/>
    </xf>
    <xf numFmtId="0" fontId="29" fillId="2" borderId="1" xfId="19" applyFont="1" applyFill="1" applyBorder="1" applyAlignment="1">
      <alignment vertical="center" wrapText="1"/>
    </xf>
    <xf numFmtId="14" fontId="55" fillId="2" borderId="1" xfId="15" applyNumberFormat="1" applyFont="1" applyFill="1" applyBorder="1" applyAlignment="1">
      <alignment horizontal="center" vertical="center" wrapText="1"/>
    </xf>
    <xf numFmtId="168" fontId="55" fillId="2" borderId="1" xfId="18" applyNumberFormat="1" applyFont="1" applyFill="1" applyBorder="1" applyAlignment="1">
      <alignment vertical="center"/>
    </xf>
    <xf numFmtId="3" fontId="55" fillId="2" borderId="1" xfId="15" applyNumberFormat="1" applyFont="1" applyFill="1" applyBorder="1" applyAlignment="1">
      <alignment horizontal="center" vertical="center" wrapText="1"/>
    </xf>
    <xf numFmtId="3" fontId="55" fillId="2" borderId="1" xfId="16" applyNumberFormat="1" applyFont="1" applyFill="1" applyBorder="1" applyAlignment="1">
      <alignment horizontal="center" vertical="center" wrapText="1"/>
    </xf>
    <xf numFmtId="171" fontId="55" fillId="2" borderId="1" xfId="15" applyNumberFormat="1" applyFont="1" applyFill="1" applyBorder="1" applyAlignment="1">
      <alignment horizontal="center" vertical="center" wrapText="1"/>
    </xf>
    <xf numFmtId="172" fontId="55" fillId="2" borderId="1" xfId="15" applyNumberFormat="1" applyFont="1" applyFill="1" applyBorder="1" applyAlignment="1">
      <alignment horizontal="center" vertical="center" wrapText="1"/>
    </xf>
    <xf numFmtId="0" fontId="55" fillId="2" borderId="1" xfId="15" applyFont="1" applyFill="1" applyBorder="1" applyAlignment="1">
      <alignment horizontal="center" vertical="center" wrapText="1"/>
    </xf>
    <xf numFmtId="4" fontId="52" fillId="2" borderId="1" xfId="15" applyNumberFormat="1" applyFont="1" applyFill="1" applyBorder="1" applyAlignment="1">
      <alignment horizontal="center" vertical="center" wrapText="1"/>
    </xf>
    <xf numFmtId="4" fontId="55" fillId="2" borderId="1" xfId="18" applyNumberFormat="1" applyFont="1" applyFill="1" applyBorder="1" applyAlignment="1">
      <alignment horizontal="center" vertical="center" wrapText="1"/>
    </xf>
    <xf numFmtId="1" fontId="55" fillId="2" borderId="1" xfId="15" applyNumberFormat="1" applyFont="1" applyFill="1" applyBorder="1" applyAlignment="1">
      <alignment horizontal="left" vertical="center" wrapText="1"/>
    </xf>
    <xf numFmtId="43" fontId="55" fillId="2" borderId="0" xfId="15" applyNumberFormat="1" applyFont="1" applyFill="1" applyBorder="1" applyAlignment="1">
      <alignment horizontal="center" vertical="center" wrapText="1"/>
    </xf>
    <xf numFmtId="173" fontId="56" fillId="2" borderId="9" xfId="21" applyNumberFormat="1" applyFont="1" applyFill="1" applyBorder="1" applyAlignment="1">
      <alignment vertical="center"/>
    </xf>
    <xf numFmtId="0" fontId="55" fillId="2" borderId="41" xfId="15" applyFont="1" applyFill="1" applyBorder="1" applyAlignment="1">
      <alignment horizontal="center" vertical="center" wrapText="1"/>
    </xf>
    <xf numFmtId="0" fontId="55" fillId="2" borderId="10" xfId="15" applyFont="1" applyFill="1" applyBorder="1" applyAlignment="1">
      <alignment horizontal="center" vertical="center" wrapText="1"/>
    </xf>
    <xf numFmtId="0" fontId="55" fillId="2" borderId="0" xfId="15" applyFont="1" applyFill="1" applyBorder="1" applyAlignment="1">
      <alignment horizontal="center" vertical="center" wrapText="1"/>
    </xf>
    <xf numFmtId="14" fontId="55" fillId="2" borderId="0" xfId="15" applyNumberFormat="1" applyFont="1" applyFill="1" applyBorder="1" applyAlignment="1">
      <alignment horizontal="center" vertical="center" wrapText="1"/>
    </xf>
    <xf numFmtId="0" fontId="55" fillId="2" borderId="0" xfId="18" applyNumberFormat="1" applyFont="1" applyFill="1" applyBorder="1" applyAlignment="1">
      <alignment horizontal="center" vertical="center" wrapText="1"/>
    </xf>
    <xf numFmtId="168" fontId="55" fillId="2" borderId="0" xfId="18" applyNumberFormat="1" applyFont="1" applyFill="1" applyBorder="1" applyAlignment="1">
      <alignment horizontal="center" vertical="center" wrapText="1"/>
    </xf>
    <xf numFmtId="0" fontId="55" fillId="2" borderId="0" xfId="15" applyNumberFormat="1" applyFont="1" applyFill="1" applyBorder="1" applyAlignment="1">
      <alignment horizontal="center" vertical="center" wrapText="1"/>
    </xf>
    <xf numFmtId="168" fontId="55" fillId="2" borderId="0" xfId="15" applyNumberFormat="1" applyFont="1" applyFill="1" applyBorder="1" applyAlignment="1">
      <alignment horizontal="center" vertical="center" wrapText="1"/>
    </xf>
    <xf numFmtId="174" fontId="55" fillId="2" borderId="0" xfId="15" applyNumberFormat="1" applyFont="1" applyFill="1" applyBorder="1" applyAlignment="1">
      <alignment horizontal="center" vertical="center" wrapText="1"/>
    </xf>
    <xf numFmtId="175" fontId="55" fillId="2" borderId="0" xfId="15" applyNumberFormat="1" applyFont="1" applyFill="1" applyBorder="1" applyAlignment="1">
      <alignment horizontal="center" vertical="center" wrapText="1"/>
    </xf>
    <xf numFmtId="168" fontId="55" fillId="2" borderId="0" xfId="18" applyNumberFormat="1" applyFont="1" applyFill="1" applyAlignment="1">
      <alignment horizontal="center" vertical="center" wrapText="1"/>
    </xf>
    <xf numFmtId="0" fontId="55" fillId="2" borderId="0" xfId="15" applyFont="1" applyFill="1" applyAlignment="1">
      <alignment horizontal="center" vertical="center" wrapText="1"/>
    </xf>
    <xf numFmtId="14" fontId="55" fillId="2" borderId="0" xfId="15" applyNumberFormat="1" applyFont="1" applyFill="1" applyAlignment="1">
      <alignment horizontal="center" vertical="center" wrapText="1"/>
    </xf>
    <xf numFmtId="4" fontId="52" fillId="2" borderId="1" xfId="18" applyNumberFormat="1" applyFont="1" applyFill="1" applyBorder="1" applyAlignment="1">
      <alignment horizontal="center" vertical="center" wrapText="1"/>
    </xf>
    <xf numFmtId="43" fontId="52" fillId="2" borderId="0" xfId="15" applyNumberFormat="1" applyFont="1" applyFill="1" applyBorder="1" applyAlignment="1">
      <alignment horizontal="center" vertical="center" wrapText="1"/>
    </xf>
    <xf numFmtId="173" fontId="23" fillId="2" borderId="8" xfId="21" applyNumberFormat="1" applyFill="1" applyBorder="1" applyAlignment="1">
      <alignment vertical="center"/>
    </xf>
    <xf numFmtId="0" fontId="52" fillId="2" borderId="0" xfId="15" applyFont="1" applyFill="1" applyBorder="1" applyAlignment="1">
      <alignment horizontal="center" vertical="center" wrapText="1"/>
    </xf>
    <xf numFmtId="165" fontId="52" fillId="2" borderId="11" xfId="23" applyFont="1" applyFill="1" applyBorder="1" applyAlignment="1">
      <alignment horizontal="center" vertical="center" wrapText="1"/>
    </xf>
    <xf numFmtId="165" fontId="52" fillId="2" borderId="0" xfId="16" applyNumberFormat="1" applyFont="1" applyFill="1" applyBorder="1" applyAlignment="1">
      <alignment horizontal="center" vertical="center" wrapText="1"/>
    </xf>
    <xf numFmtId="14" fontId="53" fillId="2" borderId="0" xfId="15" applyNumberFormat="1" applyFont="1" applyFill="1" applyBorder="1" applyAlignment="1">
      <alignment horizontal="center" vertical="center" wrapText="1"/>
    </xf>
    <xf numFmtId="14" fontId="52" fillId="2" borderId="0" xfId="15" applyNumberFormat="1" applyFont="1" applyFill="1" applyBorder="1" applyAlignment="1">
      <alignment horizontal="center" vertical="center" wrapText="1"/>
    </xf>
    <xf numFmtId="0" fontId="52" fillId="2" borderId="0" xfId="18" applyNumberFormat="1" applyFont="1" applyFill="1" applyBorder="1" applyAlignment="1">
      <alignment horizontal="center" vertical="center" wrapText="1"/>
    </xf>
    <xf numFmtId="168" fontId="52" fillId="2" borderId="0" xfId="18" applyNumberFormat="1" applyFont="1" applyFill="1" applyBorder="1" applyAlignment="1">
      <alignment horizontal="center" vertical="center" wrapText="1"/>
    </xf>
    <xf numFmtId="0" fontId="52" fillId="2" borderId="0" xfId="15" applyNumberFormat="1" applyFont="1" applyFill="1" applyBorder="1" applyAlignment="1">
      <alignment horizontal="center" vertical="center" wrapText="1"/>
    </xf>
    <xf numFmtId="168" fontId="52" fillId="2" borderId="0" xfId="15" applyNumberFormat="1" applyFont="1" applyFill="1" applyBorder="1" applyAlignment="1">
      <alignment horizontal="center" vertical="center" wrapText="1"/>
    </xf>
    <xf numFmtId="174" fontId="52" fillId="2" borderId="0" xfId="15" applyNumberFormat="1" applyFont="1" applyFill="1" applyBorder="1" applyAlignment="1">
      <alignment horizontal="center" vertical="center" wrapText="1"/>
    </xf>
    <xf numFmtId="175" fontId="52" fillId="2" borderId="0" xfId="15" applyNumberFormat="1" applyFont="1" applyFill="1" applyBorder="1" applyAlignment="1">
      <alignment horizontal="center" vertical="center" wrapText="1"/>
    </xf>
    <xf numFmtId="168" fontId="52" fillId="2" borderId="0" xfId="18" applyNumberFormat="1" applyFont="1" applyFill="1" applyAlignment="1">
      <alignment horizontal="center" vertical="center" wrapText="1"/>
    </xf>
    <xf numFmtId="0" fontId="52" fillId="2" borderId="0" xfId="15" applyFont="1" applyFill="1" applyAlignment="1">
      <alignment horizontal="center" vertical="center" wrapText="1"/>
    </xf>
    <xf numFmtId="14" fontId="52" fillId="2" borderId="0" xfId="15" applyNumberFormat="1" applyFont="1" applyFill="1" applyAlignment="1">
      <alignment horizontal="center" vertical="center" wrapText="1"/>
    </xf>
    <xf numFmtId="173" fontId="17" fillId="2" borderId="8" xfId="21" applyNumberFormat="1" applyFont="1" applyFill="1" applyBorder="1" applyAlignment="1">
      <alignment vertical="center"/>
    </xf>
    <xf numFmtId="41" fontId="52" fillId="2" borderId="11" xfId="18" applyFont="1" applyFill="1" applyBorder="1" applyAlignment="1">
      <alignment horizontal="center" vertical="center" wrapText="1"/>
    </xf>
    <xf numFmtId="4" fontId="52" fillId="2" borderId="12" xfId="15" applyNumberFormat="1" applyFont="1" applyFill="1" applyBorder="1" applyAlignment="1">
      <alignment horizontal="center" vertical="center" wrapText="1"/>
    </xf>
    <xf numFmtId="0" fontId="52" fillId="2" borderId="13" xfId="15" applyFont="1" applyFill="1" applyBorder="1" applyAlignment="1">
      <alignment horizontal="center" vertical="center" wrapText="1"/>
    </xf>
    <xf numFmtId="0" fontId="52" fillId="2" borderId="14" xfId="15" applyFont="1" applyFill="1" applyBorder="1" applyAlignment="1">
      <alignment horizontal="center" vertical="center" wrapText="1"/>
    </xf>
    <xf numFmtId="4" fontId="52" fillId="2" borderId="0" xfId="15" applyNumberFormat="1" applyFont="1" applyFill="1" applyBorder="1" applyAlignment="1">
      <alignment horizontal="center" vertical="center" wrapText="1"/>
    </xf>
    <xf numFmtId="165" fontId="52" fillId="2" borderId="0" xfId="23" applyFont="1" applyFill="1" applyBorder="1" applyAlignment="1">
      <alignment horizontal="center" vertical="center" wrapText="1"/>
    </xf>
    <xf numFmtId="0" fontId="52" fillId="0" borderId="52" xfId="15" applyFont="1" applyFill="1" applyBorder="1" applyAlignment="1">
      <alignment vertical="center" wrapText="1"/>
    </xf>
    <xf numFmtId="1" fontId="52" fillId="0" borderId="52" xfId="15" applyNumberFormat="1" applyFont="1" applyFill="1" applyBorder="1" applyAlignment="1">
      <alignment horizontal="center" vertical="center" wrapText="1"/>
    </xf>
    <xf numFmtId="14" fontId="52" fillId="0" borderId="52" xfId="15" applyNumberFormat="1" applyFont="1" applyFill="1" applyBorder="1" applyAlignment="1">
      <alignment horizontal="center" vertical="center" wrapText="1"/>
    </xf>
    <xf numFmtId="1" fontId="55" fillId="2" borderId="52" xfId="15" applyNumberFormat="1" applyFont="1" applyFill="1" applyBorder="1" applyAlignment="1">
      <alignment vertical="center" wrapText="1"/>
    </xf>
    <xf numFmtId="41" fontId="52" fillId="2" borderId="52" xfId="18" applyFont="1" applyFill="1" applyBorder="1" applyAlignment="1">
      <alignment vertical="center" wrapText="1"/>
    </xf>
    <xf numFmtId="3" fontId="52" fillId="2" borderId="52" xfId="16" applyNumberFormat="1" applyFont="1" applyFill="1" applyBorder="1" applyAlignment="1">
      <alignment horizontal="center" vertical="center" wrapText="1"/>
    </xf>
    <xf numFmtId="1" fontId="55" fillId="2" borderId="52" xfId="15" applyNumberFormat="1" applyFont="1" applyFill="1" applyBorder="1" applyAlignment="1">
      <alignment horizontal="center" vertical="center" wrapText="1"/>
    </xf>
    <xf numFmtId="9" fontId="53" fillId="2" borderId="52" xfId="22" applyFont="1" applyFill="1" applyBorder="1" applyAlignment="1">
      <alignment horizontal="center" vertical="center" wrapText="1"/>
    </xf>
    <xf numFmtId="3" fontId="52" fillId="2" borderId="52" xfId="15" applyNumberFormat="1" applyFont="1" applyFill="1" applyBorder="1" applyAlignment="1">
      <alignment horizontal="center" vertical="center" wrapText="1"/>
    </xf>
    <xf numFmtId="172" fontId="52" fillId="2" borderId="52" xfId="15" applyNumberFormat="1" applyFont="1" applyFill="1" applyBorder="1" applyAlignment="1">
      <alignment horizontal="center" vertical="center" wrapText="1"/>
    </xf>
    <xf numFmtId="4" fontId="55" fillId="0" borderId="52" xfId="15" applyNumberFormat="1" applyFont="1" applyFill="1" applyBorder="1" applyAlignment="1">
      <alignment horizontal="center" vertical="center" wrapText="1"/>
    </xf>
    <xf numFmtId="4" fontId="55" fillId="0" borderId="52" xfId="15" applyNumberFormat="1" applyFont="1" applyFill="1" applyBorder="1" applyAlignment="1">
      <alignment horizontal="right" vertical="center" wrapText="1"/>
    </xf>
    <xf numFmtId="4" fontId="55" fillId="2" borderId="52" xfId="15" applyNumberFormat="1" applyFont="1" applyFill="1" applyBorder="1" applyAlignment="1">
      <alignment horizontal="right" vertical="center" wrapText="1"/>
    </xf>
    <xf numFmtId="0" fontId="52" fillId="0" borderId="52" xfId="15" applyFont="1" applyFill="1" applyBorder="1" applyAlignment="1">
      <alignment horizontal="center" vertical="center" wrapText="1"/>
    </xf>
    <xf numFmtId="172" fontId="52" fillId="0" borderId="52" xfId="15" applyNumberFormat="1" applyFont="1" applyFill="1" applyBorder="1" applyAlignment="1">
      <alignment horizontal="center" vertical="center" wrapText="1"/>
    </xf>
    <xf numFmtId="4" fontId="52" fillId="0" borderId="52" xfId="15" applyNumberFormat="1" applyFont="1" applyFill="1" applyBorder="1" applyAlignment="1">
      <alignment horizontal="center" vertical="center" wrapText="1"/>
    </xf>
    <xf numFmtId="4" fontId="52" fillId="0" borderId="52" xfId="18" applyNumberFormat="1" applyFont="1" applyFill="1" applyBorder="1" applyAlignment="1">
      <alignment horizontal="center" vertical="center" wrapText="1"/>
    </xf>
    <xf numFmtId="0" fontId="57" fillId="0" borderId="52" xfId="15" applyFont="1" applyFill="1" applyBorder="1" applyAlignment="1">
      <alignment horizontal="left" vertical="center" wrapText="1"/>
    </xf>
    <xf numFmtId="0" fontId="52" fillId="0" borderId="12" xfId="15" applyFont="1" applyFill="1" applyBorder="1" applyAlignment="1">
      <alignment horizontal="center" vertical="center" wrapText="1"/>
    </xf>
    <xf numFmtId="168" fontId="51" fillId="2" borderId="1" xfId="18" applyNumberFormat="1" applyFont="1" applyFill="1" applyBorder="1" applyAlignment="1">
      <alignment vertical="center"/>
    </xf>
    <xf numFmtId="0" fontId="51" fillId="0" borderId="1" xfId="15" applyFont="1" applyFill="1" applyBorder="1" applyAlignment="1">
      <alignment horizontal="center" vertical="center" wrapText="1"/>
    </xf>
    <xf numFmtId="0" fontId="51" fillId="0" borderId="5" xfId="17" applyFont="1" applyFill="1" applyBorder="1" applyAlignment="1">
      <alignment horizontal="center" vertical="center" wrapText="1"/>
    </xf>
    <xf numFmtId="0" fontId="51" fillId="0" borderId="0" xfId="17" applyFont="1" applyFill="1" applyBorder="1" applyAlignment="1">
      <alignment horizontal="center" vertical="center" wrapText="1"/>
    </xf>
    <xf numFmtId="0" fontId="21" fillId="0" borderId="0" xfId="0" applyFont="1" applyAlignment="1">
      <alignment horizontal="center" vertical="center"/>
    </xf>
    <xf numFmtId="43" fontId="0" fillId="0" borderId="0" xfId="0" applyNumberFormat="1" applyAlignment="1">
      <alignment horizontal="center" vertical="center"/>
    </xf>
    <xf numFmtId="168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9" borderId="16" xfId="0" applyFill="1" applyBorder="1" applyAlignment="1">
      <alignment vertical="center"/>
    </xf>
    <xf numFmtId="168" fontId="16" fillId="9" borderId="16" xfId="3" applyNumberFormat="1" applyFont="1" applyFill="1" applyBorder="1" applyAlignment="1">
      <alignment horizontal="center" vertical="center"/>
    </xf>
    <xf numFmtId="0" fontId="16" fillId="0" borderId="17" xfId="0" applyFont="1" applyBorder="1" applyAlignment="1">
      <alignment vertical="center"/>
    </xf>
    <xf numFmtId="0" fontId="16" fillId="0" borderId="17" xfId="0" applyFont="1" applyBorder="1" applyAlignment="1">
      <alignment horizontal="center" vertical="center"/>
    </xf>
    <xf numFmtId="0" fontId="16" fillId="0" borderId="54" xfId="0" applyFont="1" applyBorder="1" applyAlignment="1">
      <alignment horizontal="left" vertical="center"/>
    </xf>
    <xf numFmtId="0" fontId="16" fillId="0" borderId="54" xfId="0" applyFont="1" applyBorder="1" applyAlignment="1">
      <alignment vertical="center"/>
    </xf>
    <xf numFmtId="0" fontId="16" fillId="0" borderId="54" xfId="0" applyFont="1" applyBorder="1" applyAlignment="1">
      <alignment horizontal="center" vertical="center"/>
    </xf>
    <xf numFmtId="0" fontId="16" fillId="2" borderId="54" xfId="0" applyFont="1" applyFill="1" applyBorder="1" applyAlignment="1">
      <alignment horizontal="center" vertical="center"/>
    </xf>
    <xf numFmtId="0" fontId="16" fillId="9" borderId="55" xfId="0" applyFont="1" applyFill="1" applyBorder="1" applyAlignment="1">
      <alignment horizontal="left" vertical="center"/>
    </xf>
    <xf numFmtId="0" fontId="32" fillId="9" borderId="55" xfId="0" applyFont="1" applyFill="1" applyBorder="1" applyAlignment="1">
      <alignment vertical="center" wrapText="1"/>
    </xf>
    <xf numFmtId="0" fontId="16" fillId="9" borderId="55" xfId="0" applyFont="1" applyFill="1" applyBorder="1" applyAlignment="1">
      <alignment horizontal="center" vertical="center"/>
    </xf>
    <xf numFmtId="168" fontId="32" fillId="9" borderId="55" xfId="0" applyNumberFormat="1" applyFont="1" applyFill="1" applyBorder="1" applyAlignment="1">
      <alignment horizontal="center" vertical="center"/>
    </xf>
    <xf numFmtId="0" fontId="16" fillId="9" borderId="55" xfId="0" applyFont="1" applyFill="1" applyBorder="1" applyAlignment="1">
      <alignment vertical="center" wrapText="1"/>
    </xf>
    <xf numFmtId="0" fontId="16" fillId="2" borderId="55" xfId="0" applyFont="1" applyFill="1" applyBorder="1" applyAlignment="1">
      <alignment horizontal="left" vertical="center"/>
    </xf>
    <xf numFmtId="0" fontId="16" fillId="2" borderId="55" xfId="0" applyFont="1" applyFill="1" applyBorder="1" applyAlignment="1">
      <alignment vertical="center" wrapText="1"/>
    </xf>
    <xf numFmtId="0" fontId="16" fillId="2" borderId="55" xfId="0" applyFont="1" applyFill="1" applyBorder="1" applyAlignment="1">
      <alignment horizontal="center" vertical="center"/>
    </xf>
    <xf numFmtId="0" fontId="16" fillId="2" borderId="55" xfId="0" applyFont="1" applyFill="1" applyBorder="1" applyAlignment="1">
      <alignment horizontal="center" vertical="center" wrapText="1"/>
    </xf>
    <xf numFmtId="15" fontId="16" fillId="2" borderId="55" xfId="0" quotePrefix="1" applyNumberFormat="1" applyFont="1" applyFill="1" applyBorder="1" applyAlignment="1">
      <alignment horizontal="center" vertical="center"/>
    </xf>
    <xf numFmtId="168" fontId="16" fillId="2" borderId="55" xfId="3" applyNumberFormat="1" applyFont="1" applyFill="1" applyBorder="1" applyAlignment="1">
      <alignment horizontal="center" vertical="center"/>
    </xf>
    <xf numFmtId="170" fontId="23" fillId="0" borderId="0" xfId="6" applyNumberFormat="1" applyFill="1"/>
    <xf numFmtId="170" fontId="52" fillId="0" borderId="0" xfId="6" applyNumberFormat="1" applyFont="1" applyFill="1"/>
    <xf numFmtId="170" fontId="51" fillId="0" borderId="1" xfId="6" applyNumberFormat="1" applyFont="1" applyFill="1" applyBorder="1" applyAlignment="1">
      <alignment horizontal="center" vertical="center"/>
    </xf>
    <xf numFmtId="170" fontId="55" fillId="2" borderId="1" xfId="6" applyNumberFormat="1" applyFont="1" applyFill="1" applyBorder="1" applyAlignment="1">
      <alignment horizontal="center" vertical="center" wrapText="1"/>
    </xf>
    <xf numFmtId="170" fontId="52" fillId="2" borderId="1" xfId="6" applyNumberFormat="1" applyFont="1" applyFill="1" applyBorder="1" applyAlignment="1">
      <alignment horizontal="center" vertical="center" wrapText="1"/>
    </xf>
    <xf numFmtId="170" fontId="51" fillId="0" borderId="1" xfId="6" applyNumberFormat="1" applyFont="1" applyFill="1" applyBorder="1" applyAlignment="1">
      <alignment horizontal="center" vertical="center" wrapText="1"/>
    </xf>
    <xf numFmtId="170" fontId="23" fillId="0" borderId="0" xfId="6" applyNumberFormat="1" applyFill="1" applyAlignment="1">
      <alignment vertical="center"/>
    </xf>
    <xf numFmtId="170" fontId="52" fillId="0" borderId="0" xfId="6" applyNumberFormat="1" applyFont="1" applyFill="1" applyAlignment="1">
      <alignment vertical="center"/>
    </xf>
    <xf numFmtId="170" fontId="52" fillId="2" borderId="52" xfId="6" applyNumberFormat="1" applyFont="1" applyFill="1" applyBorder="1" applyAlignment="1">
      <alignment horizontal="center" vertical="center" wrapText="1"/>
    </xf>
    <xf numFmtId="0" fontId="16" fillId="0" borderId="1" xfId="15" applyFont="1" applyFill="1" applyBorder="1" applyAlignment="1">
      <alignment vertical="center" wrapText="1"/>
    </xf>
    <xf numFmtId="0" fontId="16" fillId="2" borderId="33" xfId="0" applyFont="1" applyFill="1" applyBorder="1" applyAlignment="1">
      <alignment wrapText="1"/>
    </xf>
    <xf numFmtId="0" fontId="29" fillId="2" borderId="60" xfId="19" applyFont="1" applyFill="1" applyBorder="1" applyAlignment="1">
      <alignment vertical="center"/>
    </xf>
    <xf numFmtId="0" fontId="16" fillId="0" borderId="60" xfId="15" applyFont="1" applyFill="1" applyBorder="1" applyAlignment="1">
      <alignment vertical="center" wrapText="1"/>
    </xf>
    <xf numFmtId="0" fontId="23" fillId="0" borderId="0" xfId="14" applyFill="1" applyAlignment="1">
      <alignment horizontal="center"/>
    </xf>
    <xf numFmtId="0" fontId="23" fillId="0" borderId="0" xfId="14" applyFill="1" applyAlignment="1">
      <alignment horizontal="center" vertical="center"/>
    </xf>
    <xf numFmtId="0" fontId="52" fillId="0" borderId="1" xfId="15" applyFont="1" applyFill="1" applyBorder="1" applyAlignment="1">
      <alignment horizontal="center" vertical="center"/>
    </xf>
    <xf numFmtId="0" fontId="52" fillId="0" borderId="52" xfId="15" applyFont="1" applyFill="1" applyBorder="1" applyAlignment="1">
      <alignment horizontal="center" vertical="center"/>
    </xf>
    <xf numFmtId="0" fontId="29" fillId="2" borderId="52" xfId="19" applyFont="1" applyFill="1" applyBorder="1" applyAlignment="1">
      <alignment vertical="center"/>
    </xf>
    <xf numFmtId="0" fontId="55" fillId="0" borderId="52" xfId="20" applyFont="1" applyFill="1" applyBorder="1" applyAlignment="1">
      <alignment horizontal="left" vertical="center"/>
    </xf>
    <xf numFmtId="168" fontId="52" fillId="2" borderId="52" xfId="18" applyNumberFormat="1" applyFont="1" applyFill="1" applyBorder="1" applyAlignment="1">
      <alignment vertical="center" wrapText="1"/>
    </xf>
    <xf numFmtId="0" fontId="52" fillId="0" borderId="61" xfId="15" applyFont="1" applyFill="1" applyBorder="1" applyAlignment="1">
      <alignment horizontal="center" vertical="center"/>
    </xf>
    <xf numFmtId="3" fontId="55" fillId="2" borderId="60" xfId="15" applyNumberFormat="1" applyFont="1" applyFill="1" applyBorder="1" applyAlignment="1">
      <alignment horizontal="center" vertical="center" wrapText="1"/>
    </xf>
    <xf numFmtId="1" fontId="52" fillId="2" borderId="60" xfId="15" applyNumberFormat="1" applyFont="1" applyFill="1" applyBorder="1" applyAlignment="1">
      <alignment horizontal="center" vertical="center" wrapText="1"/>
    </xf>
    <xf numFmtId="0" fontId="16" fillId="2" borderId="52" xfId="0" applyFont="1" applyFill="1" applyBorder="1" applyAlignment="1">
      <alignment vertical="center" wrapText="1"/>
    </xf>
    <xf numFmtId="0" fontId="55" fillId="2" borderId="52" xfId="20" applyFont="1" applyFill="1" applyBorder="1" applyAlignment="1">
      <alignment horizontal="left" vertical="center"/>
    </xf>
    <xf numFmtId="14" fontId="55" fillId="2" borderId="52" xfId="15" applyNumberFormat="1" applyFont="1" applyFill="1" applyBorder="1" applyAlignment="1">
      <alignment horizontal="center" vertical="center" wrapText="1"/>
    </xf>
    <xf numFmtId="168" fontId="16" fillId="2" borderId="52" xfId="3" applyNumberFormat="1" applyFont="1" applyFill="1" applyBorder="1" applyAlignment="1">
      <alignment horizontal="center" vertical="center"/>
    </xf>
    <xf numFmtId="0" fontId="29" fillId="2" borderId="52" xfId="19" applyFont="1" applyFill="1" applyBorder="1" applyAlignment="1">
      <alignment vertical="center" wrapText="1"/>
    </xf>
    <xf numFmtId="0" fontId="52" fillId="0" borderId="61" xfId="15" applyFont="1" applyFill="1" applyBorder="1" applyAlignment="1">
      <alignment vertical="center" wrapText="1"/>
    </xf>
    <xf numFmtId="0" fontId="55" fillId="2" borderId="60" xfId="20" applyFont="1" applyFill="1" applyBorder="1" applyAlignment="1">
      <alignment horizontal="left" vertical="center"/>
    </xf>
    <xf numFmtId="0" fontId="55" fillId="0" borderId="60" xfId="20" applyFont="1" applyFill="1" applyBorder="1" applyAlignment="1">
      <alignment horizontal="left" vertical="center"/>
    </xf>
    <xf numFmtId="0" fontId="51" fillId="0" borderId="5" xfId="17" applyFont="1" applyFill="1" applyBorder="1" applyAlignment="1">
      <alignment horizontal="center" vertical="center" wrapText="1"/>
    </xf>
    <xf numFmtId="0" fontId="51" fillId="0" borderId="0" xfId="17" applyFont="1" applyFill="1" applyBorder="1" applyAlignment="1">
      <alignment horizontal="center" vertical="center" wrapText="1"/>
    </xf>
    <xf numFmtId="0" fontId="51" fillId="0" borderId="1" xfId="15" applyFont="1" applyFill="1" applyBorder="1" applyAlignment="1">
      <alignment horizontal="center" vertical="center" wrapText="1"/>
    </xf>
    <xf numFmtId="170" fontId="51" fillId="0" borderId="1" xfId="6" applyNumberFormat="1" applyFont="1" applyFill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1" fontId="52" fillId="0" borderId="60" xfId="15" applyNumberFormat="1" applyFont="1" applyFill="1" applyBorder="1" applyAlignment="1">
      <alignment horizontal="center" vertical="center" wrapText="1"/>
    </xf>
    <xf numFmtId="0" fontId="16" fillId="2" borderId="17" xfId="0" applyFont="1" applyFill="1" applyBorder="1" applyAlignment="1">
      <alignment horizontal="left" vertical="center"/>
    </xf>
    <xf numFmtId="0" fontId="0" fillId="0" borderId="52" xfId="0" applyBorder="1" applyAlignment="1">
      <alignment horizontal="center"/>
    </xf>
    <xf numFmtId="0" fontId="32" fillId="0" borderId="15" xfId="449" applyFont="1" applyBorder="1" applyAlignment="1">
      <alignment horizontal="center" vertical="center" wrapText="1"/>
    </xf>
    <xf numFmtId="0" fontId="32" fillId="0" borderId="18" xfId="449" applyFont="1" applyBorder="1" applyAlignment="1">
      <alignment horizontal="center" vertical="center" wrapText="1"/>
    </xf>
    <xf numFmtId="0" fontId="32" fillId="0" borderId="18" xfId="449" applyFont="1" applyBorder="1" applyAlignment="1">
      <alignment horizontal="center" vertical="center"/>
    </xf>
    <xf numFmtId="0" fontId="17" fillId="0" borderId="18" xfId="0" applyFont="1" applyBorder="1" applyAlignment="1">
      <alignment vertical="center" wrapText="1"/>
    </xf>
    <xf numFmtId="0" fontId="0" fillId="0" borderId="16" xfId="0" applyBorder="1" applyAlignment="1">
      <alignment horizontal="center" vertical="center"/>
    </xf>
    <xf numFmtId="0" fontId="17" fillId="0" borderId="15" xfId="0" applyFont="1" applyBorder="1" applyAlignment="1">
      <alignment horizontal="center" vertical="center" wrapText="1"/>
    </xf>
    <xf numFmtId="0" fontId="0" fillId="0" borderId="0" xfId="0" applyAlignment="1">
      <alignment vertical="center"/>
    </xf>
    <xf numFmtId="0" fontId="20" fillId="0" borderId="0" xfId="0" applyFont="1" applyAlignment="1">
      <alignment horizontal="center"/>
    </xf>
    <xf numFmtId="0" fontId="32" fillId="0" borderId="18" xfId="0" applyFont="1" applyBorder="1" applyAlignment="1">
      <alignment horizontal="center" vertical="center"/>
    </xf>
    <xf numFmtId="0" fontId="32" fillId="0" borderId="18" xfId="449" applyFont="1" applyBorder="1" applyAlignment="1">
      <alignment horizontal="center" vertical="center" wrapText="1"/>
    </xf>
    <xf numFmtId="165" fontId="32" fillId="0" borderId="0" xfId="6" applyFont="1" applyAlignment="1">
      <alignment vertical="center"/>
    </xf>
    <xf numFmtId="165" fontId="32" fillId="0" borderId="0" xfId="0" applyNumberFormat="1" applyFont="1" applyAlignment="1">
      <alignment vertical="center"/>
    </xf>
    <xf numFmtId="0" fontId="0" fillId="9" borderId="16" xfId="0" applyFill="1" applyBorder="1" applyAlignment="1">
      <alignment horizontal="center"/>
    </xf>
    <xf numFmtId="165" fontId="81" fillId="0" borderId="0" xfId="0" applyNumberFormat="1" applyFont="1" applyAlignment="1">
      <alignment vertical="center"/>
    </xf>
    <xf numFmtId="165" fontId="52" fillId="0" borderId="52" xfId="6" applyFont="1" applyFill="1" applyBorder="1" applyAlignment="1">
      <alignment vertical="center" wrapText="1"/>
    </xf>
    <xf numFmtId="1" fontId="55" fillId="0" borderId="52" xfId="20" applyNumberFormat="1" applyFont="1" applyFill="1" applyBorder="1" applyAlignment="1">
      <alignment horizontal="left" vertical="center"/>
    </xf>
    <xf numFmtId="165" fontId="16" fillId="2" borderId="16" xfId="6" applyFont="1" applyFill="1" applyBorder="1" applyAlignment="1">
      <alignment horizontal="center" vertical="center"/>
    </xf>
    <xf numFmtId="0" fontId="32" fillId="2" borderId="16" xfId="0" applyFont="1" applyFill="1" applyBorder="1" applyAlignment="1">
      <alignment vertical="center"/>
    </xf>
    <xf numFmtId="41" fontId="16" fillId="2" borderId="16" xfId="4" applyFont="1" applyFill="1" applyBorder="1" applyAlignment="1">
      <alignment vertical="center"/>
    </xf>
    <xf numFmtId="41" fontId="16" fillId="2" borderId="16" xfId="3" applyFont="1" applyFill="1" applyBorder="1" applyAlignment="1">
      <alignment vertical="center"/>
    </xf>
    <xf numFmtId="1" fontId="16" fillId="2" borderId="16" xfId="0" applyNumberFormat="1" applyFont="1" applyFill="1" applyBorder="1" applyAlignment="1">
      <alignment horizontal="center" vertical="center"/>
    </xf>
    <xf numFmtId="165" fontId="12" fillId="2" borderId="16" xfId="3" applyNumberFormat="1" applyFont="1" applyFill="1" applyBorder="1" applyAlignment="1">
      <alignment vertical="center"/>
    </xf>
    <xf numFmtId="43" fontId="16" fillId="2" borderId="16" xfId="0" applyNumberFormat="1" applyFont="1" applyFill="1" applyBorder="1" applyAlignment="1">
      <alignment vertical="center"/>
    </xf>
    <xf numFmtId="0" fontId="17" fillId="0" borderId="15" xfId="0" applyFont="1" applyBorder="1" applyAlignment="1">
      <alignment horizontal="center" vertical="center" wrapText="1"/>
    </xf>
    <xf numFmtId="0" fontId="18" fillId="2" borderId="0" xfId="2" applyFill="1" applyAlignment="1">
      <alignment horizontal="center" vertical="center"/>
    </xf>
    <xf numFmtId="0" fontId="0" fillId="2" borderId="0" xfId="0" applyFill="1" applyAlignment="1">
      <alignment vertical="center"/>
    </xf>
    <xf numFmtId="0" fontId="18" fillId="2" borderId="0" xfId="2" applyFont="1" applyFill="1" applyAlignment="1">
      <alignment horizontal="center" vertical="center"/>
    </xf>
    <xf numFmtId="0" fontId="22" fillId="2" borderId="0" xfId="2" applyFont="1" applyFill="1" applyAlignment="1">
      <alignment horizontal="center" vertical="center"/>
    </xf>
    <xf numFmtId="0" fontId="17" fillId="0" borderId="18" xfId="2" applyFont="1" applyBorder="1" applyAlignment="1">
      <alignment horizontal="center" vertical="center"/>
    </xf>
    <xf numFmtId="0" fontId="10" fillId="2" borderId="16" xfId="0" applyFont="1" applyFill="1" applyBorder="1" applyAlignment="1">
      <alignment horizontal="center" vertical="center" wrapText="1"/>
    </xf>
    <xf numFmtId="0" fontId="10" fillId="2" borderId="16" xfId="0" applyFont="1" applyFill="1" applyBorder="1" applyAlignment="1">
      <alignment horizontal="center" vertical="center"/>
    </xf>
    <xf numFmtId="0" fontId="32" fillId="7" borderId="16" xfId="0" applyFont="1" applyFill="1" applyBorder="1" applyAlignment="1">
      <alignment vertical="center"/>
    </xf>
    <xf numFmtId="0" fontId="16" fillId="7" borderId="16" xfId="0" applyFont="1" applyFill="1" applyBorder="1" applyAlignment="1">
      <alignment vertical="center"/>
    </xf>
    <xf numFmtId="1" fontId="16" fillId="7" borderId="16" xfId="0" applyNumberFormat="1" applyFont="1" applyFill="1" applyBorder="1" applyAlignment="1">
      <alignment horizontal="center" vertical="center"/>
    </xf>
    <xf numFmtId="165" fontId="12" fillId="7" borderId="16" xfId="3" applyNumberFormat="1" applyFont="1" applyFill="1" applyBorder="1" applyAlignment="1">
      <alignment vertical="center"/>
    </xf>
    <xf numFmtId="43" fontId="16" fillId="7" borderId="16" xfId="0" applyNumberFormat="1" applyFont="1" applyFill="1" applyBorder="1" applyAlignment="1">
      <alignment vertical="center"/>
    </xf>
    <xf numFmtId="0" fontId="0" fillId="7" borderId="0" xfId="0" applyFill="1" applyAlignment="1">
      <alignment horizontal="center" vertical="center"/>
    </xf>
    <xf numFmtId="0" fontId="0" fillId="7" borderId="0" xfId="0" applyFill="1" applyAlignment="1">
      <alignment vertical="center"/>
    </xf>
    <xf numFmtId="41" fontId="12" fillId="2" borderId="16" xfId="3" applyFont="1" applyFill="1" applyBorder="1" applyAlignment="1">
      <alignment vertical="center"/>
    </xf>
    <xf numFmtId="165" fontId="0" fillId="0" borderId="0" xfId="6" applyFont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21" fillId="0" borderId="0" xfId="0" applyFont="1" applyBorder="1" applyAlignment="1">
      <alignment vertical="center"/>
    </xf>
    <xf numFmtId="181" fontId="16" fillId="9" borderId="55" xfId="6" applyNumberFormat="1" applyFont="1" applyFill="1" applyBorder="1" applyAlignment="1">
      <alignment horizontal="center" vertical="center"/>
    </xf>
    <xf numFmtId="168" fontId="16" fillId="9" borderId="16" xfId="0" applyNumberFormat="1" applyFont="1" applyFill="1" applyBorder="1" applyAlignment="1">
      <alignment horizontal="center" vertical="center"/>
    </xf>
    <xf numFmtId="0" fontId="16" fillId="9" borderId="67" xfId="0" applyFont="1" applyFill="1" applyBorder="1" applyAlignment="1">
      <alignment horizontal="center" vertical="center"/>
    </xf>
    <xf numFmtId="0" fontId="0" fillId="2" borderId="0" xfId="0" applyFill="1" applyAlignment="1">
      <alignment vertical="center"/>
    </xf>
    <xf numFmtId="0" fontId="0" fillId="4" borderId="16" xfId="0" applyFill="1" applyBorder="1" applyAlignment="1">
      <alignment horizontal="center" vertical="center"/>
    </xf>
    <xf numFmtId="168" fontId="0" fillId="4" borderId="16" xfId="0" applyNumberFormat="1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4" borderId="18" xfId="0" applyFill="1" applyBorder="1" applyAlignment="1">
      <alignment horizontal="center" vertical="center"/>
    </xf>
    <xf numFmtId="0" fontId="0" fillId="0" borderId="16" xfId="0" applyBorder="1" applyAlignment="1">
      <alignment horizontal="center"/>
    </xf>
    <xf numFmtId="0" fontId="0" fillId="4" borderId="16" xfId="0" applyFill="1" applyBorder="1" applyAlignment="1">
      <alignment horizontal="center"/>
    </xf>
    <xf numFmtId="0" fontId="0" fillId="4" borderId="17" xfId="0" applyFill="1" applyBorder="1" applyAlignment="1">
      <alignment horizontal="center"/>
    </xf>
    <xf numFmtId="0" fontId="0" fillId="4" borderId="18" xfId="0" applyFill="1" applyBorder="1" applyAlignment="1">
      <alignment horizontal="center"/>
    </xf>
    <xf numFmtId="1" fontId="16" fillId="2" borderId="16" xfId="0" applyNumberFormat="1" applyFont="1" applyFill="1" applyBorder="1" applyAlignment="1">
      <alignment vertical="center"/>
    </xf>
    <xf numFmtId="168" fontId="16" fillId="2" borderId="16" xfId="0" applyNumberFormat="1" applyFont="1" applyFill="1" applyBorder="1" applyAlignment="1">
      <alignment horizontal="center" vertical="center"/>
    </xf>
    <xf numFmtId="0" fontId="0" fillId="2" borderId="16" xfId="0" applyFill="1" applyBorder="1" applyAlignment="1">
      <alignment horizontal="center" vertical="center"/>
    </xf>
    <xf numFmtId="0" fontId="0" fillId="2" borderId="16" xfId="0" applyFill="1" applyBorder="1" applyAlignment="1">
      <alignment horizontal="center"/>
    </xf>
    <xf numFmtId="0" fontId="32" fillId="2" borderId="17" xfId="0" applyFont="1" applyFill="1" applyBorder="1" applyAlignment="1">
      <alignment vertical="center"/>
    </xf>
    <xf numFmtId="0" fontId="16" fillId="2" borderId="17" xfId="0" applyFont="1" applyFill="1" applyBorder="1" applyAlignment="1">
      <alignment vertical="center"/>
    </xf>
    <xf numFmtId="41" fontId="16" fillId="2" borderId="17" xfId="4" applyFont="1" applyFill="1" applyBorder="1" applyAlignment="1">
      <alignment vertical="center"/>
    </xf>
    <xf numFmtId="41" fontId="16" fillId="2" borderId="17" xfId="3" applyFont="1" applyFill="1" applyBorder="1" applyAlignment="1">
      <alignment vertical="center"/>
    </xf>
    <xf numFmtId="1" fontId="16" fillId="2" borderId="17" xfId="0" applyNumberFormat="1" applyFont="1" applyFill="1" applyBorder="1" applyAlignment="1">
      <alignment horizontal="center" vertical="center"/>
    </xf>
    <xf numFmtId="41" fontId="12" fillId="2" borderId="17" xfId="3" applyFont="1" applyFill="1" applyBorder="1" applyAlignment="1">
      <alignment vertical="center"/>
    </xf>
    <xf numFmtId="43" fontId="16" fillId="2" borderId="17" xfId="0" applyNumberFormat="1" applyFont="1" applyFill="1" applyBorder="1" applyAlignment="1">
      <alignment vertical="center"/>
    </xf>
    <xf numFmtId="0" fontId="0" fillId="2" borderId="17" xfId="0" applyFill="1" applyBorder="1" applyAlignment="1">
      <alignment horizontal="center"/>
    </xf>
    <xf numFmtId="0" fontId="18" fillId="2" borderId="0" xfId="2" applyFill="1" applyAlignment="1">
      <alignment horizontal="center"/>
    </xf>
    <xf numFmtId="0" fontId="18" fillId="2" borderId="0" xfId="2" applyFont="1" applyFill="1" applyAlignment="1">
      <alignment horizontal="center"/>
    </xf>
    <xf numFmtId="0" fontId="18" fillId="2" borderId="0" xfId="2" applyFont="1" applyFill="1" applyAlignment="1"/>
    <xf numFmtId="0" fontId="18" fillId="2" borderId="0" xfId="2" applyFill="1" applyAlignment="1"/>
    <xf numFmtId="0" fontId="18" fillId="2" borderId="0" xfId="2" applyFill="1"/>
    <xf numFmtId="0" fontId="22" fillId="2" borderId="0" xfId="2" applyFont="1" applyFill="1" applyAlignment="1">
      <alignment horizontal="center"/>
    </xf>
    <xf numFmtId="0" fontId="29" fillId="2" borderId="56" xfId="0" applyFont="1" applyFill="1" applyBorder="1" applyAlignment="1">
      <alignment vertical="center"/>
    </xf>
    <xf numFmtId="0" fontId="29" fillId="2" borderId="56" xfId="0" applyFont="1" applyFill="1" applyBorder="1" applyAlignment="1">
      <alignment horizontal="center" vertical="center"/>
    </xf>
    <xf numFmtId="0" fontId="29" fillId="2" borderId="57" xfId="0" applyFont="1" applyFill="1" applyBorder="1" applyAlignment="1">
      <alignment horizontal="center" vertical="center"/>
    </xf>
    <xf numFmtId="168" fontId="16" fillId="2" borderId="16" xfId="0" applyNumberFormat="1" applyFont="1" applyFill="1" applyBorder="1" applyAlignment="1">
      <alignment horizontal="center"/>
    </xf>
    <xf numFmtId="168" fontId="16" fillId="2" borderId="16" xfId="3" applyNumberFormat="1" applyFont="1" applyFill="1" applyBorder="1" applyAlignment="1">
      <alignment vertical="center"/>
    </xf>
    <xf numFmtId="165" fontId="16" fillId="2" borderId="16" xfId="0" applyNumberFormat="1" applyFont="1" applyFill="1" applyBorder="1" applyAlignment="1">
      <alignment horizontal="center" vertical="center"/>
    </xf>
    <xf numFmtId="0" fontId="16" fillId="2" borderId="17" xfId="0" applyFont="1" applyFill="1" applyBorder="1" applyAlignment="1">
      <alignment horizontal="center" vertical="center"/>
    </xf>
    <xf numFmtId="0" fontId="0" fillId="2" borderId="17" xfId="0" applyFill="1" applyBorder="1" applyAlignment="1">
      <alignment horizontal="center" vertical="center"/>
    </xf>
    <xf numFmtId="0" fontId="16" fillId="2" borderId="68" xfId="0" applyFont="1" applyFill="1" applyBorder="1" applyAlignment="1">
      <alignment horizontal="left" vertical="center"/>
    </xf>
    <xf numFmtId="0" fontId="16" fillId="2" borderId="68" xfId="0" applyFont="1" applyFill="1" applyBorder="1" applyAlignment="1">
      <alignment vertical="center" wrapText="1"/>
    </xf>
    <xf numFmtId="0" fontId="16" fillId="2" borderId="68" xfId="0" applyFont="1" applyFill="1" applyBorder="1" applyAlignment="1">
      <alignment horizontal="center"/>
    </xf>
    <xf numFmtId="0" fontId="16" fillId="2" borderId="68" xfId="0" applyFont="1" applyFill="1" applyBorder="1" applyAlignment="1">
      <alignment horizontal="center" vertical="center" wrapText="1"/>
    </xf>
    <xf numFmtId="0" fontId="16" fillId="2" borderId="68" xfId="0" applyFont="1" applyFill="1" applyBorder="1" applyAlignment="1">
      <alignment horizontal="center" vertical="center"/>
    </xf>
    <xf numFmtId="15" fontId="16" fillId="2" borderId="68" xfId="0" quotePrefix="1" applyNumberFormat="1" applyFont="1" applyFill="1" applyBorder="1" applyAlignment="1">
      <alignment horizontal="center" vertical="center"/>
    </xf>
    <xf numFmtId="168" fontId="16" fillId="2" borderId="68" xfId="3" applyNumberFormat="1" applyFont="1" applyFill="1" applyBorder="1" applyAlignment="1">
      <alignment horizontal="center" vertical="center"/>
    </xf>
    <xf numFmtId="0" fontId="16" fillId="2" borderId="69" xfId="0" applyFont="1" applyFill="1" applyBorder="1" applyAlignment="1">
      <alignment horizontal="left" vertical="center"/>
    </xf>
    <xf numFmtId="0" fontId="16" fillId="2" borderId="69" xfId="0" applyFont="1" applyFill="1" applyBorder="1" applyAlignment="1">
      <alignment vertical="center" wrapText="1"/>
    </xf>
    <xf numFmtId="0" fontId="16" fillId="2" borderId="69" xfId="0" applyFont="1" applyFill="1" applyBorder="1" applyAlignment="1">
      <alignment horizontal="center"/>
    </xf>
    <xf numFmtId="0" fontId="16" fillId="2" borderId="69" xfId="0" applyFont="1" applyFill="1" applyBorder="1" applyAlignment="1">
      <alignment horizontal="center" vertical="center" wrapText="1"/>
    </xf>
    <xf numFmtId="0" fontId="16" fillId="2" borderId="69" xfId="0" applyFont="1" applyFill="1" applyBorder="1" applyAlignment="1">
      <alignment horizontal="center" vertical="center"/>
    </xf>
    <xf numFmtId="15" fontId="16" fillId="2" borderId="69" xfId="0" quotePrefix="1" applyNumberFormat="1" applyFont="1" applyFill="1" applyBorder="1" applyAlignment="1">
      <alignment horizontal="center" vertical="center"/>
    </xf>
    <xf numFmtId="168" fontId="16" fillId="2" borderId="69" xfId="3" applyNumberFormat="1" applyFont="1" applyFill="1" applyBorder="1" applyAlignment="1">
      <alignment horizontal="center" vertical="center"/>
    </xf>
    <xf numFmtId="0" fontId="29" fillId="2" borderId="69" xfId="0" applyFont="1" applyFill="1" applyBorder="1" applyAlignment="1">
      <alignment horizontal="center" vertical="center"/>
    </xf>
    <xf numFmtId="165" fontId="16" fillId="2" borderId="69" xfId="0" applyNumberFormat="1" applyFont="1" applyFill="1" applyBorder="1" applyAlignment="1">
      <alignment horizontal="center" vertical="center"/>
    </xf>
    <xf numFmtId="0" fontId="29" fillId="2" borderId="69" xfId="0" quotePrefix="1" applyFont="1" applyFill="1" applyBorder="1" applyAlignment="1">
      <alignment horizontal="center" vertical="center" wrapText="1"/>
    </xf>
    <xf numFmtId="0" fontId="29" fillId="2" borderId="69" xfId="0" applyFont="1" applyFill="1" applyBorder="1" applyAlignment="1">
      <alignment vertical="center"/>
    </xf>
    <xf numFmtId="0" fontId="29" fillId="2" borderId="69" xfId="0" quotePrefix="1" applyFont="1" applyFill="1" applyBorder="1" applyAlignment="1">
      <alignment horizontal="center" vertical="center"/>
    </xf>
    <xf numFmtId="0" fontId="16" fillId="2" borderId="70" xfId="0" applyFont="1" applyFill="1" applyBorder="1" applyAlignment="1">
      <alignment horizontal="left" vertical="center"/>
    </xf>
    <xf numFmtId="0" fontId="16" fillId="2" borderId="70" xfId="0" applyFont="1" applyFill="1" applyBorder="1" applyAlignment="1">
      <alignment vertical="center" wrapText="1"/>
    </xf>
    <xf numFmtId="0" fontId="16" fillId="2" borderId="70" xfId="0" applyFont="1" applyFill="1" applyBorder="1" applyAlignment="1">
      <alignment horizontal="center" vertical="center"/>
    </xf>
    <xf numFmtId="0" fontId="16" fillId="2" borderId="70" xfId="0" applyFont="1" applyFill="1" applyBorder="1" applyAlignment="1">
      <alignment horizontal="center" vertical="center" wrapText="1"/>
    </xf>
    <xf numFmtId="0" fontId="29" fillId="2" borderId="70" xfId="0" applyFont="1" applyFill="1" applyBorder="1" applyAlignment="1">
      <alignment horizontal="center" vertical="center"/>
    </xf>
    <xf numFmtId="168" fontId="16" fillId="2" borderId="70" xfId="3" applyNumberFormat="1" applyFont="1" applyFill="1" applyBorder="1" applyAlignment="1">
      <alignment horizontal="center" vertical="center"/>
    </xf>
    <xf numFmtId="0" fontId="16" fillId="9" borderId="69" xfId="0" applyFont="1" applyFill="1" applyBorder="1" applyAlignment="1">
      <alignment vertical="center" wrapText="1"/>
    </xf>
    <xf numFmtId="0" fontId="16" fillId="9" borderId="69" xfId="0" applyFont="1" applyFill="1" applyBorder="1" applyAlignment="1">
      <alignment horizontal="center" vertical="center"/>
    </xf>
    <xf numFmtId="168" fontId="32" fillId="9" borderId="69" xfId="0" applyNumberFormat="1" applyFont="1" applyFill="1" applyBorder="1" applyAlignment="1">
      <alignment horizontal="center" vertical="center"/>
    </xf>
    <xf numFmtId="0" fontId="16" fillId="7" borderId="69" xfId="0" applyFont="1" applyFill="1" applyBorder="1" applyAlignment="1">
      <alignment vertical="center" wrapText="1"/>
    </xf>
    <xf numFmtId="165" fontId="16" fillId="2" borderId="69" xfId="6" applyFont="1" applyFill="1" applyBorder="1" applyAlignment="1">
      <alignment horizontal="center" vertical="center"/>
    </xf>
    <xf numFmtId="168" fontId="16" fillId="7" borderId="69" xfId="3" applyNumberFormat="1" applyFont="1" applyFill="1" applyBorder="1" applyAlignment="1">
      <alignment horizontal="center" vertical="center"/>
    </xf>
    <xf numFmtId="0" fontId="16" fillId="2" borderId="71" xfId="0" applyFont="1" applyFill="1" applyBorder="1" applyAlignment="1">
      <alignment horizontal="left" vertical="center"/>
    </xf>
    <xf numFmtId="0" fontId="32" fillId="30" borderId="16" xfId="0" applyFont="1" applyFill="1" applyBorder="1" applyAlignment="1">
      <alignment horizontal="left" vertical="center"/>
    </xf>
    <xf numFmtId="0" fontId="32" fillId="30" borderId="16" xfId="0" applyFont="1" applyFill="1" applyBorder="1" applyAlignment="1">
      <alignment vertical="center" wrapText="1"/>
    </xf>
    <xf numFmtId="0" fontId="16" fillId="30" borderId="16" xfId="0" applyFont="1" applyFill="1" applyBorder="1" applyAlignment="1">
      <alignment horizontal="center" vertical="center" wrapText="1"/>
    </xf>
    <xf numFmtId="0" fontId="16" fillId="30" borderId="16" xfId="0" applyFont="1" applyFill="1" applyBorder="1" applyAlignment="1">
      <alignment horizontal="center" vertical="center"/>
    </xf>
    <xf numFmtId="168" fontId="16" fillId="30" borderId="16" xfId="3" applyNumberFormat="1" applyFont="1" applyFill="1" applyBorder="1" applyAlignment="1">
      <alignment horizontal="center" vertical="center"/>
    </xf>
    <xf numFmtId="0" fontId="16" fillId="0" borderId="72" xfId="0" applyFont="1" applyBorder="1" applyAlignment="1">
      <alignment horizontal="left" vertical="center"/>
    </xf>
    <xf numFmtId="0" fontId="16" fillId="0" borderId="72" xfId="0" applyFont="1" applyBorder="1"/>
    <xf numFmtId="0" fontId="16" fillId="0" borderId="72" xfId="0" applyFont="1" applyBorder="1" applyAlignment="1">
      <alignment horizontal="center"/>
    </xf>
    <xf numFmtId="0" fontId="16" fillId="2" borderId="72" xfId="0" applyFont="1" applyFill="1" applyBorder="1" applyAlignment="1">
      <alignment horizontal="center"/>
    </xf>
    <xf numFmtId="0" fontId="16" fillId="9" borderId="69" xfId="0" applyFont="1" applyFill="1" applyBorder="1" applyAlignment="1">
      <alignment horizontal="left" vertical="center"/>
    </xf>
    <xf numFmtId="0" fontId="32" fillId="9" borderId="69" xfId="0" applyFont="1" applyFill="1" applyBorder="1" applyAlignment="1">
      <alignment vertical="center" wrapText="1"/>
    </xf>
    <xf numFmtId="0" fontId="16" fillId="9" borderId="69" xfId="0" applyFont="1" applyFill="1" applyBorder="1" applyAlignment="1">
      <alignment horizontal="center"/>
    </xf>
    <xf numFmtId="0" fontId="16" fillId="2" borderId="69" xfId="0" applyFont="1" applyFill="1" applyBorder="1" applyAlignment="1">
      <alignment wrapText="1"/>
    </xf>
    <xf numFmtId="0" fontId="16" fillId="2" borderId="69" xfId="0" applyFont="1" applyFill="1" applyBorder="1" applyAlignment="1">
      <alignment horizontal="center" wrapText="1"/>
    </xf>
    <xf numFmtId="15" fontId="16" fillId="2" borderId="69" xfId="0" quotePrefix="1" applyNumberFormat="1" applyFont="1" applyFill="1" applyBorder="1" applyAlignment="1">
      <alignment horizontal="center"/>
    </xf>
    <xf numFmtId="168" fontId="16" fillId="2" borderId="69" xfId="3" applyNumberFormat="1" applyFont="1" applyFill="1" applyBorder="1" applyAlignment="1">
      <alignment horizontal="center"/>
    </xf>
    <xf numFmtId="15" fontId="16" fillId="2" borderId="69" xfId="0" applyNumberFormat="1" applyFont="1" applyFill="1" applyBorder="1" applyAlignment="1">
      <alignment horizontal="center" vertical="center"/>
    </xf>
    <xf numFmtId="168" fontId="16" fillId="2" borderId="69" xfId="0" applyNumberFormat="1" applyFont="1" applyFill="1" applyBorder="1" applyAlignment="1">
      <alignment horizontal="center" vertical="center"/>
    </xf>
    <xf numFmtId="14" fontId="16" fillId="2" borderId="69" xfId="0" applyNumberFormat="1" applyFont="1" applyFill="1" applyBorder="1" applyAlignment="1">
      <alignment horizontal="center" vertical="center"/>
    </xf>
    <xf numFmtId="0" fontId="16" fillId="2" borderId="71" xfId="0" applyFont="1" applyFill="1" applyBorder="1"/>
    <xf numFmtId="0" fontId="16" fillId="2" borderId="71" xfId="0" applyFont="1" applyFill="1" applyBorder="1" applyAlignment="1">
      <alignment horizontal="center"/>
    </xf>
    <xf numFmtId="0" fontId="32" fillId="30" borderId="69" xfId="0" applyFont="1" applyFill="1" applyBorder="1" applyAlignment="1">
      <alignment horizontal="left" vertical="center"/>
    </xf>
    <xf numFmtId="0" fontId="32" fillId="30" borderId="69" xfId="0" applyFont="1" applyFill="1" applyBorder="1" applyAlignment="1">
      <alignment vertical="center" wrapText="1"/>
    </xf>
    <xf numFmtId="0" fontId="32" fillId="30" borderId="69" xfId="0" applyFont="1" applyFill="1" applyBorder="1" applyAlignment="1">
      <alignment horizontal="center" vertical="center" wrapText="1"/>
    </xf>
    <xf numFmtId="0" fontId="32" fillId="30" borderId="69" xfId="0" applyFont="1" applyFill="1" applyBorder="1" applyAlignment="1">
      <alignment horizontal="center"/>
    </xf>
    <xf numFmtId="168" fontId="32" fillId="30" borderId="69" xfId="3" applyNumberFormat="1" applyFont="1" applyFill="1" applyBorder="1" applyAlignment="1">
      <alignment horizontal="center"/>
    </xf>
    <xf numFmtId="0" fontId="10" fillId="2" borderId="0" xfId="0" applyFont="1" applyFill="1" applyBorder="1" applyAlignment="1">
      <alignment horizontal="center" vertical="center"/>
    </xf>
    <xf numFmtId="0" fontId="16" fillId="0" borderId="0" xfId="0" applyFont="1" applyBorder="1" applyAlignment="1">
      <alignment horizontal="center" vertical="center"/>
    </xf>
    <xf numFmtId="168" fontId="82" fillId="0" borderId="0" xfId="0" applyNumberFormat="1" applyFont="1" applyAlignment="1"/>
    <xf numFmtId="0" fontId="16" fillId="7" borderId="16" xfId="0" applyFont="1" applyFill="1" applyBorder="1" applyAlignment="1">
      <alignment horizontal="left" vertical="center"/>
    </xf>
    <xf numFmtId="0" fontId="16" fillId="7" borderId="16" xfId="0" applyFont="1" applyFill="1" applyBorder="1" applyAlignment="1">
      <alignment vertical="center" wrapText="1"/>
    </xf>
    <xf numFmtId="0" fontId="16" fillId="7" borderId="16" xfId="0" applyFont="1" applyFill="1" applyBorder="1" applyAlignment="1">
      <alignment horizontal="center" vertical="center"/>
    </xf>
    <xf numFmtId="0" fontId="16" fillId="7" borderId="16" xfId="0" applyFont="1" applyFill="1" applyBorder="1" applyAlignment="1">
      <alignment horizontal="center" vertical="center" wrapText="1"/>
    </xf>
    <xf numFmtId="15" fontId="16" fillId="7" borderId="16" xfId="0" quotePrefix="1" applyNumberFormat="1" applyFont="1" applyFill="1" applyBorder="1" applyAlignment="1">
      <alignment horizontal="center" vertical="center"/>
    </xf>
    <xf numFmtId="0" fontId="16" fillId="7" borderId="16" xfId="0" applyFont="1" applyFill="1" applyBorder="1" applyAlignment="1">
      <alignment horizontal="center"/>
    </xf>
    <xf numFmtId="168" fontId="16" fillId="7" borderId="16" xfId="3" applyNumberFormat="1" applyFont="1" applyFill="1" applyBorder="1" applyAlignment="1">
      <alignment horizontal="center" vertical="center"/>
    </xf>
    <xf numFmtId="41" fontId="16" fillId="7" borderId="16" xfId="4" applyFont="1" applyFill="1" applyBorder="1" applyAlignment="1">
      <alignment vertical="center"/>
    </xf>
    <xf numFmtId="41" fontId="16" fillId="7" borderId="16" xfId="3" applyFont="1" applyFill="1" applyBorder="1" applyAlignment="1">
      <alignment vertical="center"/>
    </xf>
    <xf numFmtId="168" fontId="0" fillId="7" borderId="16" xfId="0" applyNumberFormat="1" applyFill="1" applyBorder="1" applyAlignment="1">
      <alignment horizontal="center" vertical="center"/>
    </xf>
    <xf numFmtId="0" fontId="16" fillId="7" borderId="16" xfId="0" applyFont="1" applyFill="1" applyBorder="1" applyAlignment="1">
      <alignment horizontal="left"/>
    </xf>
    <xf numFmtId="0" fontId="16" fillId="7" borderId="16" xfId="0" applyFont="1" applyFill="1" applyBorder="1" applyAlignment="1">
      <alignment wrapText="1"/>
    </xf>
    <xf numFmtId="0" fontId="16" fillId="7" borderId="16" xfId="0" applyFont="1" applyFill="1" applyBorder="1" applyAlignment="1">
      <alignment horizontal="center" wrapText="1"/>
    </xf>
    <xf numFmtId="15" fontId="16" fillId="7" borderId="16" xfId="0" quotePrefix="1" applyNumberFormat="1" applyFont="1" applyFill="1" applyBorder="1" applyAlignment="1">
      <alignment horizontal="center"/>
    </xf>
    <xf numFmtId="168" fontId="16" fillId="7" borderId="16" xfId="3" applyNumberFormat="1" applyFont="1" applyFill="1" applyBorder="1" applyAlignment="1">
      <alignment horizontal="center"/>
    </xf>
    <xf numFmtId="0" fontId="0" fillId="7" borderId="0" xfId="0" applyFill="1" applyAlignment="1">
      <alignment horizontal="center"/>
    </xf>
    <xf numFmtId="0" fontId="0" fillId="7" borderId="0" xfId="0" applyFill="1" applyAlignment="1"/>
    <xf numFmtId="165" fontId="0" fillId="2" borderId="0" xfId="6" applyFont="1" applyFill="1" applyAlignment="1">
      <alignment horizontal="center" vertical="center"/>
    </xf>
    <xf numFmtId="0" fontId="16" fillId="4" borderId="69" xfId="0" applyFont="1" applyFill="1" applyBorder="1" applyAlignment="1">
      <alignment vertical="center" wrapText="1"/>
    </xf>
    <xf numFmtId="0" fontId="29" fillId="4" borderId="69" xfId="0" applyFont="1" applyFill="1" applyBorder="1" applyAlignment="1">
      <alignment vertical="center"/>
    </xf>
    <xf numFmtId="165" fontId="0" fillId="0" borderId="0" xfId="6" applyFont="1" applyAlignment="1">
      <alignment horizontal="center"/>
    </xf>
    <xf numFmtId="0" fontId="16" fillId="2" borderId="55" xfId="0" quotePrefix="1" applyFont="1" applyFill="1" applyBorder="1" applyAlignment="1">
      <alignment horizontal="center" vertical="center" wrapText="1"/>
    </xf>
    <xf numFmtId="0" fontId="52" fillId="2" borderId="0" xfId="15" applyFont="1" applyFill="1" applyBorder="1" applyAlignment="1">
      <alignment horizontal="center" vertical="center" wrapText="1"/>
    </xf>
    <xf numFmtId="1" fontId="52" fillId="2" borderId="52" xfId="15" applyNumberFormat="1" applyFont="1" applyFill="1" applyBorder="1" applyAlignment="1">
      <alignment horizontal="center" vertical="center" wrapText="1"/>
    </xf>
    <xf numFmtId="0" fontId="57" fillId="2" borderId="52" xfId="15" applyFont="1" applyFill="1" applyBorder="1" applyAlignment="1">
      <alignment horizontal="left" vertical="center" wrapText="1"/>
    </xf>
    <xf numFmtId="0" fontId="52" fillId="2" borderId="52" xfId="15" applyFont="1" applyFill="1" applyBorder="1" applyAlignment="1">
      <alignment horizontal="center" vertical="center"/>
    </xf>
    <xf numFmtId="0" fontId="52" fillId="2" borderId="52" xfId="15" applyFont="1" applyFill="1" applyBorder="1" applyAlignment="1">
      <alignment vertical="center" wrapText="1"/>
    </xf>
    <xf numFmtId="14" fontId="52" fillId="2" borderId="52" xfId="15" applyNumberFormat="1" applyFont="1" applyFill="1" applyBorder="1" applyAlignment="1">
      <alignment horizontal="center" vertical="center" wrapText="1"/>
    </xf>
    <xf numFmtId="165" fontId="51" fillId="2" borderId="1" xfId="6" applyFont="1" applyFill="1" applyBorder="1" applyAlignment="1">
      <alignment vertical="center"/>
    </xf>
    <xf numFmtId="0" fontId="1" fillId="0" borderId="0" xfId="0" applyFont="1" applyAlignment="1">
      <alignment horizontal="center" vertical="center"/>
    </xf>
    <xf numFmtId="0" fontId="52" fillId="2" borderId="0" xfId="15" applyFont="1" applyFill="1" applyBorder="1" applyAlignment="1">
      <alignment horizontal="center" vertical="center" wrapText="1"/>
    </xf>
    <xf numFmtId="0" fontId="52" fillId="2" borderId="61" xfId="15" applyFont="1" applyFill="1" applyBorder="1" applyAlignment="1">
      <alignment horizontal="center" vertical="center"/>
    </xf>
    <xf numFmtId="0" fontId="52" fillId="2" borderId="63" xfId="15" applyFont="1" applyFill="1" applyBorder="1" applyAlignment="1">
      <alignment vertical="center" wrapText="1"/>
    </xf>
    <xf numFmtId="1" fontId="52" fillId="2" borderId="63" xfId="15" applyNumberFormat="1" applyFont="1" applyFill="1" applyBorder="1" applyAlignment="1">
      <alignment horizontal="center" vertical="center" wrapText="1"/>
    </xf>
    <xf numFmtId="14" fontId="52" fillId="2" borderId="63" xfId="15" applyNumberFormat="1" applyFont="1" applyFill="1" applyBorder="1" applyAlignment="1">
      <alignment horizontal="center" vertical="center" wrapText="1"/>
    </xf>
    <xf numFmtId="1" fontId="55" fillId="2" borderId="60" xfId="15" applyNumberFormat="1" applyFont="1" applyFill="1" applyBorder="1" applyAlignment="1">
      <alignment vertical="center" wrapText="1"/>
    </xf>
    <xf numFmtId="0" fontId="52" fillId="0" borderId="1" xfId="15" applyFont="1" applyFill="1" applyBorder="1" applyAlignment="1">
      <alignment horizontal="right" vertical="center" wrapText="1"/>
    </xf>
    <xf numFmtId="170" fontId="52" fillId="0" borderId="11" xfId="23" applyNumberFormat="1" applyFont="1" applyFill="1" applyBorder="1" applyAlignment="1">
      <alignment horizontal="center" vertical="center" wrapText="1"/>
    </xf>
    <xf numFmtId="0" fontId="52" fillId="0" borderId="63" xfId="15" applyFont="1" applyFill="1" applyBorder="1" applyAlignment="1">
      <alignment vertical="center" wrapText="1"/>
    </xf>
    <xf numFmtId="1" fontId="52" fillId="0" borderId="63" xfId="15" applyNumberFormat="1" applyFont="1" applyFill="1" applyBorder="1" applyAlignment="1">
      <alignment horizontal="center" vertical="center" wrapText="1"/>
    </xf>
    <xf numFmtId="14" fontId="52" fillId="0" borderId="63" xfId="15" applyNumberFormat="1" applyFont="1" applyFill="1" applyBorder="1" applyAlignment="1">
      <alignment horizontal="center" vertical="center" wrapText="1"/>
    </xf>
    <xf numFmtId="0" fontId="52" fillId="0" borderId="52" xfId="15" applyFont="1" applyFill="1" applyBorder="1" applyAlignment="1">
      <alignment horizontal="left" vertical="center" wrapText="1"/>
    </xf>
    <xf numFmtId="0" fontId="11" fillId="2" borderId="0" xfId="0" applyFont="1" applyFill="1" applyAlignment="1">
      <alignment vertical="center"/>
    </xf>
    <xf numFmtId="0" fontId="11" fillId="2" borderId="0" xfId="0" applyFont="1" applyFill="1" applyAlignment="1">
      <alignment horizontal="center" vertical="center"/>
    </xf>
    <xf numFmtId="0" fontId="52" fillId="2" borderId="0" xfId="15" applyFont="1" applyFill="1" applyBorder="1" applyAlignment="1">
      <alignment horizontal="center" vertical="center" wrapText="1"/>
    </xf>
    <xf numFmtId="0" fontId="51" fillId="0" borderId="0" xfId="17" applyFont="1" applyFill="1" applyBorder="1" applyAlignment="1">
      <alignment horizontal="center" vertical="center" wrapText="1"/>
    </xf>
    <xf numFmtId="0" fontId="51" fillId="0" borderId="1" xfId="15" applyFont="1" applyFill="1" applyBorder="1" applyAlignment="1">
      <alignment horizontal="center" vertical="center" wrapText="1"/>
    </xf>
    <xf numFmtId="170" fontId="51" fillId="0" borderId="1" xfId="6" applyNumberFormat="1" applyFont="1" applyFill="1" applyBorder="1" applyAlignment="1">
      <alignment horizontal="center" vertical="center" wrapText="1"/>
    </xf>
    <xf numFmtId="0" fontId="51" fillId="0" borderId="5" xfId="17" applyFont="1" applyFill="1" applyBorder="1" applyAlignment="1">
      <alignment horizontal="center" vertical="center" wrapText="1"/>
    </xf>
    <xf numFmtId="0" fontId="52" fillId="0" borderId="12" xfId="15" applyFont="1" applyFill="1" applyBorder="1" applyAlignment="1">
      <alignment horizontal="center" vertical="center" wrapText="1"/>
    </xf>
    <xf numFmtId="165" fontId="10" fillId="0" borderId="0" xfId="6" applyFont="1" applyAlignment="1">
      <alignment horizontal="center" vertical="center"/>
    </xf>
    <xf numFmtId="4" fontId="52" fillId="9" borderId="0" xfId="15" applyNumberFormat="1" applyFont="1" applyFill="1" applyBorder="1" applyAlignment="1">
      <alignment horizontal="center" vertical="center" wrapText="1"/>
    </xf>
    <xf numFmtId="4" fontId="23" fillId="9" borderId="0" xfId="14" applyNumberFormat="1" applyFill="1" applyAlignment="1">
      <alignment vertical="center"/>
    </xf>
    <xf numFmtId="0" fontId="0" fillId="0" borderId="0" xfId="14" applyFont="1" applyFill="1" applyAlignment="1">
      <alignment vertical="center"/>
    </xf>
    <xf numFmtId="0" fontId="83" fillId="0" borderId="0" xfId="0" applyFont="1" applyAlignment="1"/>
    <xf numFmtId="0" fontId="84" fillId="0" borderId="0" xfId="0" applyFont="1" applyAlignment="1">
      <alignment horizontal="center"/>
    </xf>
    <xf numFmtId="0" fontId="84" fillId="0" borderId="0" xfId="0" applyFont="1"/>
    <xf numFmtId="0" fontId="84" fillId="0" borderId="0" xfId="0" applyFont="1" applyAlignment="1">
      <alignment horizontal="center" wrapText="1"/>
    </xf>
    <xf numFmtId="0" fontId="84" fillId="0" borderId="0" xfId="0" applyFont="1" applyAlignment="1">
      <alignment wrapText="1"/>
    </xf>
    <xf numFmtId="165" fontId="84" fillId="0" borderId="0" xfId="6" applyFont="1" applyAlignment="1">
      <alignment horizontal="center"/>
    </xf>
    <xf numFmtId="0" fontId="84" fillId="0" borderId="52" xfId="0" applyFont="1" applyBorder="1" applyAlignment="1">
      <alignment horizontal="center" wrapText="1"/>
    </xf>
    <xf numFmtId="0" fontId="84" fillId="0" borderId="52" xfId="0" applyFont="1" applyBorder="1" applyAlignment="1">
      <alignment horizontal="center"/>
    </xf>
    <xf numFmtId="0" fontId="84" fillId="0" borderId="7" xfId="0" applyFont="1" applyBorder="1" applyAlignment="1">
      <alignment horizontal="center" vertical="center"/>
    </xf>
    <xf numFmtId="0" fontId="84" fillId="0" borderId="52" xfId="0" applyFont="1" applyBorder="1" applyAlignment="1">
      <alignment horizontal="center" vertical="center"/>
    </xf>
    <xf numFmtId="0" fontId="87" fillId="0" borderId="52" xfId="0" applyFont="1" applyBorder="1" applyAlignment="1">
      <alignment horizontal="left" wrapText="1"/>
    </xf>
    <xf numFmtId="0" fontId="84" fillId="0" borderId="52" xfId="0" applyFont="1" applyBorder="1"/>
    <xf numFmtId="0" fontId="84" fillId="0" borderId="60" xfId="0" applyFont="1" applyBorder="1" applyAlignment="1">
      <alignment horizontal="center"/>
    </xf>
    <xf numFmtId="0" fontId="84" fillId="2" borderId="52" xfId="0" applyFont="1" applyFill="1" applyBorder="1" applyAlignment="1"/>
    <xf numFmtId="0" fontId="84" fillId="2" borderId="52" xfId="0" applyFont="1" applyFill="1" applyBorder="1" applyAlignment="1">
      <alignment horizontal="left" wrapText="1"/>
    </xf>
    <xf numFmtId="0" fontId="84" fillId="2" borderId="52" xfId="0" applyFont="1" applyFill="1" applyBorder="1" applyAlignment="1">
      <alignment horizontal="center"/>
    </xf>
    <xf numFmtId="0" fontId="84" fillId="2" borderId="0" xfId="0" applyFont="1" applyFill="1" applyAlignment="1">
      <alignment horizontal="center"/>
    </xf>
    <xf numFmtId="0" fontId="84" fillId="2" borderId="0" xfId="0" applyFont="1" applyFill="1"/>
    <xf numFmtId="0" fontId="84" fillId="0" borderId="52" xfId="0" applyFont="1" applyBorder="1" applyAlignment="1">
      <alignment horizontal="left" wrapText="1"/>
    </xf>
    <xf numFmtId="0" fontId="89" fillId="2" borderId="52" xfId="0" applyFont="1" applyFill="1" applyBorder="1" applyAlignment="1">
      <alignment horizontal="center"/>
    </xf>
    <xf numFmtId="0" fontId="87" fillId="0" borderId="52" xfId="0" applyFont="1" applyBorder="1" applyAlignment="1">
      <alignment horizontal="left" vertical="top" wrapText="1"/>
    </xf>
    <xf numFmtId="0" fontId="84" fillId="0" borderId="52" xfId="0" applyFont="1" applyBorder="1" applyAlignment="1">
      <alignment vertical="top"/>
    </xf>
    <xf numFmtId="0" fontId="84" fillId="0" borderId="52" xfId="0" applyFont="1" applyBorder="1" applyAlignment="1">
      <alignment horizontal="center" vertical="top"/>
    </xf>
    <xf numFmtId="0" fontId="84" fillId="0" borderId="60" xfId="0" applyFont="1" applyBorder="1" applyAlignment="1">
      <alignment horizontal="center" vertical="top"/>
    </xf>
    <xf numFmtId="168" fontId="87" fillId="0" borderId="52" xfId="0" applyNumberFormat="1" applyFont="1" applyBorder="1" applyAlignment="1">
      <alignment horizontal="center" vertical="top"/>
    </xf>
    <xf numFmtId="0" fontId="84" fillId="0" borderId="0" xfId="0" applyFont="1" applyAlignment="1">
      <alignment horizontal="center" vertical="top"/>
    </xf>
    <xf numFmtId="0" fontId="84" fillId="0" borderId="0" xfId="0" applyFont="1" applyAlignment="1">
      <alignment vertical="top"/>
    </xf>
    <xf numFmtId="0" fontId="84" fillId="0" borderId="60" xfId="0" applyFont="1" applyBorder="1" applyAlignment="1">
      <alignment horizontal="center" wrapText="1"/>
    </xf>
    <xf numFmtId="0" fontId="84" fillId="0" borderId="52" xfId="0" applyFont="1" applyBorder="1" applyAlignment="1">
      <alignment horizontal="left" vertical="center" wrapText="1"/>
    </xf>
    <xf numFmtId="0" fontId="84" fillId="0" borderId="52" xfId="0" applyFont="1" applyBorder="1" applyAlignment="1">
      <alignment horizontal="center" vertical="center" wrapText="1"/>
    </xf>
    <xf numFmtId="0" fontId="84" fillId="0" borderId="60" xfId="0" applyFont="1" applyBorder="1" applyAlignment="1">
      <alignment horizontal="center" vertical="center" wrapText="1"/>
    </xf>
    <xf numFmtId="168" fontId="87" fillId="2" borderId="52" xfId="0" applyNumberFormat="1" applyFont="1" applyFill="1" applyBorder="1" applyAlignment="1">
      <alignment horizontal="center" vertical="center" wrapText="1"/>
    </xf>
    <xf numFmtId="0" fontId="84" fillId="0" borderId="0" xfId="0" applyFont="1" applyAlignment="1">
      <alignment horizontal="center" vertical="center"/>
    </xf>
    <xf numFmtId="0" fontId="84" fillId="0" borderId="0" xfId="0" applyFont="1" applyAlignment="1">
      <alignment vertical="center"/>
    </xf>
    <xf numFmtId="0" fontId="84" fillId="2" borderId="52" xfId="0" quotePrefix="1" applyFont="1" applyFill="1" applyBorder="1" applyAlignment="1">
      <alignment horizontal="center"/>
    </xf>
    <xf numFmtId="0" fontId="84" fillId="2" borderId="11" xfId="0" applyFont="1" applyFill="1" applyBorder="1" applyAlignment="1">
      <alignment horizontal="center"/>
    </xf>
    <xf numFmtId="0" fontId="84" fillId="2" borderId="52" xfId="0" applyFont="1" applyFill="1" applyBorder="1" applyAlignment="1">
      <alignment horizontal="center" vertical="center"/>
    </xf>
    <xf numFmtId="0" fontId="84" fillId="2" borderId="52" xfId="0" quotePrefix="1" applyFont="1" applyFill="1" applyBorder="1" applyAlignment="1">
      <alignment horizontal="center" vertical="center"/>
    </xf>
    <xf numFmtId="0" fontId="84" fillId="2" borderId="52" xfId="0" applyFont="1" applyFill="1" applyBorder="1" applyAlignment="1">
      <alignment horizontal="center" wrapText="1"/>
    </xf>
    <xf numFmtId="0" fontId="84" fillId="2" borderId="52" xfId="0" applyFont="1" applyFill="1" applyBorder="1" applyAlignment="1">
      <alignment horizontal="center" vertical="center" wrapText="1"/>
    </xf>
    <xf numFmtId="15" fontId="84" fillId="2" borderId="52" xfId="0" applyNumberFormat="1" applyFont="1" applyFill="1" applyBorder="1" applyAlignment="1">
      <alignment horizontal="center"/>
    </xf>
    <xf numFmtId="0" fontId="91" fillId="2" borderId="52" xfId="0" quotePrefix="1" applyFont="1" applyFill="1" applyBorder="1" applyAlignment="1">
      <alignment horizontal="center"/>
    </xf>
    <xf numFmtId="0" fontId="91" fillId="2" borderId="52" xfId="0" applyFont="1" applyFill="1" applyBorder="1" applyAlignment="1">
      <alignment horizontal="center"/>
    </xf>
    <xf numFmtId="0" fontId="84" fillId="2" borderId="60" xfId="0" applyFont="1" applyFill="1" applyBorder="1" applyAlignment="1">
      <alignment horizontal="center" wrapText="1"/>
    </xf>
    <xf numFmtId="0" fontId="84" fillId="2" borderId="60" xfId="0" applyFont="1" applyFill="1" applyBorder="1" applyAlignment="1">
      <alignment horizontal="center" vertical="center" wrapText="1"/>
    </xf>
    <xf numFmtId="0" fontId="84" fillId="2" borderId="60" xfId="0" applyFont="1" applyFill="1" applyBorder="1" applyAlignment="1">
      <alignment horizontal="center"/>
    </xf>
    <xf numFmtId="0" fontId="84" fillId="5" borderId="0" xfId="0" applyFont="1" applyFill="1" applyAlignment="1">
      <alignment horizontal="center"/>
    </xf>
    <xf numFmtId="0" fontId="84" fillId="5" borderId="0" xfId="0" applyFont="1" applyFill="1"/>
    <xf numFmtId="0" fontId="84" fillId="2" borderId="60" xfId="0" applyFont="1" applyFill="1" applyBorder="1" applyAlignment="1">
      <alignment horizontal="center" vertical="center"/>
    </xf>
    <xf numFmtId="0" fontId="84" fillId="2" borderId="7" xfId="0" applyFont="1" applyFill="1" applyBorder="1" applyAlignment="1">
      <alignment horizontal="center" vertical="center"/>
    </xf>
    <xf numFmtId="0" fontId="84" fillId="0" borderId="52" xfId="0" applyFont="1" applyBorder="1" applyAlignment="1">
      <alignment horizontal="left" vertical="top" wrapText="1"/>
    </xf>
    <xf numFmtId="0" fontId="84" fillId="2" borderId="52" xfId="0" quotePrefix="1" applyFont="1" applyFill="1" applyBorder="1" applyAlignment="1">
      <alignment horizontal="center" vertical="top"/>
    </xf>
    <xf numFmtId="0" fontId="84" fillId="2" borderId="52" xfId="0" applyFont="1" applyFill="1" applyBorder="1" applyAlignment="1">
      <alignment horizontal="center" vertical="top"/>
    </xf>
    <xf numFmtId="0" fontId="84" fillId="7" borderId="52" xfId="0" applyFont="1" applyFill="1" applyBorder="1" applyAlignment="1">
      <alignment horizontal="center" vertical="center"/>
    </xf>
    <xf numFmtId="0" fontId="84" fillId="7" borderId="52" xfId="0" applyFont="1" applyFill="1" applyBorder="1" applyAlignment="1">
      <alignment horizontal="center"/>
    </xf>
    <xf numFmtId="0" fontId="84" fillId="6" borderId="52" xfId="0" applyFont="1" applyFill="1" applyBorder="1" applyAlignment="1">
      <alignment horizontal="center" vertical="center"/>
    </xf>
    <xf numFmtId="0" fontId="84" fillId="2" borderId="52" xfId="0" quotePrefix="1" applyFont="1" applyFill="1" applyBorder="1" applyAlignment="1">
      <alignment horizontal="center" vertical="center" wrapText="1"/>
    </xf>
    <xf numFmtId="0" fontId="84" fillId="2" borderId="52" xfId="0" quotePrefix="1" applyFont="1" applyFill="1" applyBorder="1" applyAlignment="1">
      <alignment horizontal="center" wrapText="1"/>
    </xf>
    <xf numFmtId="0" fontId="84" fillId="0" borderId="52" xfId="0" applyFont="1" applyBorder="1" applyAlignment="1">
      <alignment vertical="center" wrapText="1"/>
    </xf>
    <xf numFmtId="0" fontId="87" fillId="0" borderId="52" xfId="0" applyFont="1" applyBorder="1" applyAlignment="1">
      <alignment vertical="center" wrapText="1"/>
    </xf>
    <xf numFmtId="0" fontId="84" fillId="0" borderId="52" xfId="0" applyFont="1" applyBorder="1" applyAlignment="1">
      <alignment vertical="center"/>
    </xf>
    <xf numFmtId="0" fontId="84" fillId="0" borderId="60" xfId="0" applyFont="1" applyBorder="1" applyAlignment="1">
      <alignment horizontal="center" vertical="center"/>
    </xf>
    <xf numFmtId="168" fontId="87" fillId="2" borderId="52" xfId="0" applyNumberFormat="1" applyFont="1" applyFill="1" applyBorder="1" applyAlignment="1">
      <alignment horizontal="center" vertical="center"/>
    </xf>
    <xf numFmtId="0" fontId="88" fillId="0" borderId="52" xfId="0" applyFont="1" applyBorder="1" applyAlignment="1">
      <alignment horizontal="center" vertical="center" wrapText="1"/>
    </xf>
    <xf numFmtId="0" fontId="88" fillId="0" borderId="52" xfId="0" applyFont="1" applyBorder="1" applyAlignment="1">
      <alignment horizontal="center" vertical="center"/>
    </xf>
    <xf numFmtId="0" fontId="84" fillId="3" borderId="52" xfId="0" applyFont="1" applyFill="1" applyBorder="1" applyAlignment="1">
      <alignment horizontal="center" vertical="center"/>
    </xf>
    <xf numFmtId="0" fontId="84" fillId="3" borderId="52" xfId="0" applyFont="1" applyFill="1" applyBorder="1" applyAlignment="1">
      <alignment horizontal="center"/>
    </xf>
    <xf numFmtId="0" fontId="84" fillId="0" borderId="0" xfId="0" applyFont="1" applyAlignment="1"/>
    <xf numFmtId="0" fontId="84" fillId="2" borderId="52" xfId="0" applyFont="1" applyFill="1" applyBorder="1" applyAlignment="1">
      <alignment vertical="center" wrapText="1"/>
    </xf>
    <xf numFmtId="0" fontId="84" fillId="0" borderId="7" xfId="0" applyFont="1" applyBorder="1" applyAlignment="1">
      <alignment horizontal="center"/>
    </xf>
    <xf numFmtId="168" fontId="84" fillId="0" borderId="0" xfId="0" applyNumberFormat="1" applyFont="1" applyAlignment="1">
      <alignment horizontal="center" vertical="center"/>
    </xf>
    <xf numFmtId="0" fontId="84" fillId="0" borderId="0" xfId="449" applyFont="1" applyAlignment="1">
      <alignment horizontal="center"/>
    </xf>
    <xf numFmtId="0" fontId="84" fillId="0" borderId="0" xfId="449" applyFont="1" applyAlignment="1"/>
    <xf numFmtId="0" fontId="92" fillId="0" borderId="0" xfId="449" applyFont="1" applyAlignment="1">
      <alignment horizontal="center"/>
    </xf>
    <xf numFmtId="0" fontId="84" fillId="0" borderId="52" xfId="1" applyFont="1" applyBorder="1" applyAlignment="1">
      <alignment horizontal="center" vertical="center"/>
    </xf>
    <xf numFmtId="0" fontId="93" fillId="0" borderId="52" xfId="0" applyFont="1" applyFill="1" applyBorder="1" applyAlignment="1">
      <alignment wrapText="1"/>
    </xf>
    <xf numFmtId="0" fontId="93" fillId="0" borderId="52" xfId="0" applyFont="1" applyFill="1" applyBorder="1" applyAlignment="1">
      <alignment horizontal="center"/>
    </xf>
    <xf numFmtId="41" fontId="93" fillId="0" borderId="52" xfId="3" applyFont="1" applyFill="1" applyBorder="1" applyAlignment="1">
      <alignment horizontal="center" wrapText="1"/>
    </xf>
    <xf numFmtId="0" fontId="93" fillId="0" borderId="52" xfId="0" applyFont="1" applyFill="1" applyBorder="1" applyAlignment="1">
      <alignment horizontal="center" wrapText="1"/>
    </xf>
    <xf numFmtId="168" fontId="93" fillId="2" borderId="52" xfId="3" applyNumberFormat="1" applyFont="1" applyFill="1" applyBorder="1" applyAlignment="1">
      <alignment horizontal="center"/>
    </xf>
    <xf numFmtId="0" fontId="93" fillId="0" borderId="52" xfId="0" applyFont="1" applyFill="1" applyBorder="1" applyAlignment="1">
      <alignment vertical="center" wrapText="1"/>
    </xf>
    <xf numFmtId="41" fontId="93" fillId="0" borderId="52" xfId="3" applyFont="1" applyFill="1" applyBorder="1" applyAlignment="1">
      <alignment horizontal="center" vertical="center" wrapText="1"/>
    </xf>
    <xf numFmtId="0" fontId="93" fillId="0" borderId="52" xfId="0" applyFont="1" applyFill="1" applyBorder="1" applyAlignment="1">
      <alignment horizontal="center" vertical="center"/>
    </xf>
    <xf numFmtId="168" fontId="93" fillId="2" borderId="52" xfId="3" applyNumberFormat="1" applyFont="1" applyFill="1" applyBorder="1" applyAlignment="1">
      <alignment horizontal="center" vertical="center"/>
    </xf>
    <xf numFmtId="0" fontId="93" fillId="2" borderId="52" xfId="0" applyFont="1" applyFill="1" applyBorder="1" applyAlignment="1">
      <alignment wrapText="1"/>
    </xf>
    <xf numFmtId="0" fontId="93" fillId="2" borderId="52" xfId="0" applyFont="1" applyFill="1" applyBorder="1" applyAlignment="1">
      <alignment horizontal="center"/>
    </xf>
    <xf numFmtId="0" fontId="84" fillId="0" borderId="52" xfId="449" applyFont="1" applyBorder="1" applyAlignment="1">
      <alignment horizontal="center" vertical="center"/>
    </xf>
    <xf numFmtId="0" fontId="93" fillId="0" borderId="52" xfId="0" applyFont="1" applyFill="1" applyBorder="1" applyAlignment="1">
      <alignment horizontal="center" vertical="center" wrapText="1"/>
    </xf>
    <xf numFmtId="41" fontId="93" fillId="2" borderId="52" xfId="3" applyFont="1" applyFill="1" applyBorder="1" applyAlignment="1">
      <alignment horizontal="center" wrapText="1"/>
    </xf>
    <xf numFmtId="0" fontId="93" fillId="2" borderId="52" xfId="0" applyFont="1" applyFill="1" applyBorder="1" applyAlignment="1">
      <alignment horizontal="center" wrapText="1"/>
    </xf>
    <xf numFmtId="0" fontId="93" fillId="0" borderId="52" xfId="0" applyFont="1" applyFill="1" applyBorder="1" applyAlignment="1">
      <alignment horizontal="left" vertical="center" wrapText="1"/>
    </xf>
    <xf numFmtId="0" fontId="93" fillId="0" borderId="52" xfId="0" applyFont="1" applyFill="1" applyBorder="1" applyAlignment="1">
      <alignment vertical="top" wrapText="1"/>
    </xf>
    <xf numFmtId="0" fontId="93" fillId="0" borderId="52" xfId="0" applyFont="1" applyFill="1" applyBorder="1" applyAlignment="1">
      <alignment horizontal="center" vertical="top"/>
    </xf>
    <xf numFmtId="41" fontId="93" fillId="0" borderId="52" xfId="3" applyFont="1" applyFill="1" applyBorder="1" applyAlignment="1">
      <alignment horizontal="center" vertical="top" wrapText="1"/>
    </xf>
    <xf numFmtId="0" fontId="93" fillId="0" borderId="52" xfId="0" applyFont="1" applyFill="1" applyBorder="1" applyAlignment="1">
      <alignment horizontal="center" vertical="top" wrapText="1"/>
    </xf>
    <xf numFmtId="168" fontId="93" fillId="2" borderId="52" xfId="3" applyNumberFormat="1" applyFont="1" applyFill="1" applyBorder="1" applyAlignment="1">
      <alignment horizontal="center" vertical="top"/>
    </xf>
    <xf numFmtId="0" fontId="89" fillId="2" borderId="52" xfId="0" applyFont="1" applyFill="1" applyBorder="1" applyAlignment="1">
      <alignment wrapText="1"/>
    </xf>
    <xf numFmtId="41" fontId="89" fillId="2" borderId="52" xfId="3" applyFont="1" applyFill="1" applyBorder="1" applyAlignment="1">
      <alignment horizontal="center" wrapText="1"/>
    </xf>
    <xf numFmtId="41" fontId="93" fillId="7" borderId="52" xfId="3" applyFont="1" applyFill="1" applyBorder="1" applyAlignment="1">
      <alignment horizontal="center" vertical="center" wrapText="1"/>
    </xf>
    <xf numFmtId="0" fontId="93" fillId="7" borderId="52" xfId="0" applyFont="1" applyFill="1" applyBorder="1" applyAlignment="1">
      <alignment horizontal="center" vertical="center" wrapText="1"/>
    </xf>
    <xf numFmtId="41" fontId="93" fillId="7" borderId="52" xfId="3" applyFont="1" applyFill="1" applyBorder="1" applyAlignment="1">
      <alignment horizontal="center" wrapText="1"/>
    </xf>
    <xf numFmtId="0" fontId="93" fillId="2" borderId="52" xfId="0" applyFont="1" applyFill="1" applyBorder="1" applyAlignment="1">
      <alignment vertical="center" wrapText="1"/>
    </xf>
    <xf numFmtId="0" fontId="93" fillId="2" borderId="52" xfId="0" applyFont="1" applyFill="1" applyBorder="1" applyAlignment="1">
      <alignment horizontal="center" vertical="center"/>
    </xf>
    <xf numFmtId="0" fontId="93" fillId="6" borderId="52" xfId="0" applyFont="1" applyFill="1" applyBorder="1" applyAlignment="1">
      <alignment vertical="center" wrapText="1"/>
    </xf>
    <xf numFmtId="0" fontId="93" fillId="6" borderId="52" xfId="0" applyFont="1" applyFill="1" applyBorder="1" applyAlignment="1">
      <alignment horizontal="center" vertical="center"/>
    </xf>
    <xf numFmtId="41" fontId="93" fillId="6" borderId="52" xfId="3" applyFont="1" applyFill="1" applyBorder="1" applyAlignment="1">
      <alignment horizontal="center" vertical="center" wrapText="1"/>
    </xf>
    <xf numFmtId="41" fontId="93" fillId="2" borderId="52" xfId="3" applyFont="1" applyFill="1" applyBorder="1" applyAlignment="1">
      <alignment horizontal="center" vertical="center" wrapText="1"/>
    </xf>
    <xf numFmtId="0" fontId="84" fillId="0" borderId="52" xfId="0" applyFont="1" applyFill="1" applyBorder="1" applyAlignment="1">
      <alignment horizontal="center" vertical="center"/>
    </xf>
    <xf numFmtId="168" fontId="93" fillId="8" borderId="52" xfId="3" applyNumberFormat="1" applyFont="1" applyFill="1" applyBorder="1" applyAlignment="1">
      <alignment horizontal="center" vertical="center"/>
    </xf>
    <xf numFmtId="168" fontId="93" fillId="8" borderId="52" xfId="3" applyNumberFormat="1" applyFont="1" applyFill="1" applyBorder="1" applyAlignment="1">
      <alignment horizontal="center"/>
    </xf>
    <xf numFmtId="0" fontId="93" fillId="2" borderId="52" xfId="0" applyFont="1" applyFill="1" applyBorder="1" applyAlignment="1">
      <alignment horizontal="center" vertical="center" wrapText="1"/>
    </xf>
    <xf numFmtId="15" fontId="84" fillId="0" borderId="52" xfId="0" applyNumberFormat="1" applyFont="1" applyBorder="1" applyAlignment="1">
      <alignment horizontal="center" vertical="center"/>
    </xf>
    <xf numFmtId="168" fontId="84" fillId="2" borderId="52" xfId="3" applyNumberFormat="1" applyFont="1" applyFill="1" applyBorder="1" applyAlignment="1">
      <alignment horizontal="center" vertical="center"/>
    </xf>
    <xf numFmtId="0" fontId="84" fillId="0" borderId="52" xfId="0" applyFont="1" applyBorder="1" applyAlignment="1">
      <alignment wrapText="1"/>
    </xf>
    <xf numFmtId="15" fontId="84" fillId="0" borderId="52" xfId="0" applyNumberFormat="1" applyFont="1" applyBorder="1" applyAlignment="1">
      <alignment horizontal="center"/>
    </xf>
    <xf numFmtId="168" fontId="84" fillId="2" borderId="52" xfId="3" applyNumberFormat="1" applyFont="1" applyFill="1" applyBorder="1" applyAlignment="1">
      <alignment horizontal="center"/>
    </xf>
    <xf numFmtId="0" fontId="84" fillId="0" borderId="52" xfId="0" applyFont="1" applyFill="1" applyBorder="1" applyAlignment="1">
      <alignment wrapText="1"/>
    </xf>
    <xf numFmtId="14" fontId="84" fillId="0" borderId="52" xfId="0" applyNumberFormat="1" applyFont="1" applyBorder="1" applyAlignment="1">
      <alignment horizontal="center" vertical="center"/>
    </xf>
    <xf numFmtId="168" fontId="84" fillId="8" borderId="52" xfId="3" applyNumberFormat="1" applyFont="1" applyFill="1" applyBorder="1" applyAlignment="1">
      <alignment horizontal="center" vertical="center"/>
    </xf>
    <xf numFmtId="0" fontId="88" fillId="2" borderId="60" xfId="0" applyFont="1" applyFill="1" applyBorder="1" applyAlignment="1">
      <alignment horizontal="center"/>
    </xf>
    <xf numFmtId="0" fontId="88" fillId="2" borderId="60" xfId="0" applyFont="1" applyFill="1" applyBorder="1" applyAlignment="1">
      <alignment horizontal="center" vertical="center"/>
    </xf>
    <xf numFmtId="0" fontId="90" fillId="0" borderId="60" xfId="0" applyNumberFormat="1" applyFont="1" applyBorder="1" applyAlignment="1">
      <alignment horizontal="center" vertical="center" wrapText="1"/>
    </xf>
    <xf numFmtId="0" fontId="84" fillId="0" borderId="0" xfId="0" applyFont="1" applyBorder="1" applyAlignment="1">
      <alignment horizontal="center"/>
    </xf>
    <xf numFmtId="0" fontId="87" fillId="0" borderId="62" xfId="449" applyFont="1" applyBorder="1" applyAlignment="1">
      <alignment vertical="center" wrapText="1"/>
    </xf>
    <xf numFmtId="0" fontId="87" fillId="2" borderId="62" xfId="449" applyFont="1" applyFill="1" applyBorder="1" applyAlignment="1">
      <alignment vertical="center" wrapText="1"/>
    </xf>
    <xf numFmtId="0" fontId="84" fillId="0" borderId="66" xfId="0" applyFont="1" applyBorder="1" applyAlignment="1">
      <alignment horizontal="left" vertical="center"/>
    </xf>
    <xf numFmtId="0" fontId="84" fillId="0" borderId="74" xfId="0" applyFont="1" applyBorder="1" applyAlignment="1">
      <alignment horizontal="center"/>
    </xf>
    <xf numFmtId="0" fontId="84" fillId="2" borderId="66" xfId="0" applyFont="1" applyFill="1" applyBorder="1" applyAlignment="1">
      <alignment horizontal="left" vertical="center"/>
    </xf>
    <xf numFmtId="0" fontId="89" fillId="2" borderId="52" xfId="0" applyFont="1" applyFill="1" applyBorder="1" applyAlignment="1"/>
    <xf numFmtId="0" fontId="89" fillId="3" borderId="52" xfId="0" applyFont="1" applyFill="1" applyBorder="1" applyAlignment="1">
      <alignment horizontal="center"/>
    </xf>
    <xf numFmtId="0" fontId="84" fillId="2" borderId="74" xfId="0" applyFont="1" applyFill="1" applyBorder="1" applyAlignment="1">
      <alignment horizontal="center"/>
    </xf>
    <xf numFmtId="0" fontId="84" fillId="0" borderId="66" xfId="0" applyFont="1" applyBorder="1" applyAlignment="1">
      <alignment horizontal="left" vertical="top"/>
    </xf>
    <xf numFmtId="0" fontId="84" fillId="0" borderId="52" xfId="449" applyFont="1" applyBorder="1" applyAlignment="1">
      <alignment horizontal="center" vertical="top" wrapText="1"/>
    </xf>
    <xf numFmtId="0" fontId="84" fillId="0" borderId="74" xfId="0" applyFont="1" applyBorder="1" applyAlignment="1">
      <alignment horizontal="center" vertical="top"/>
    </xf>
    <xf numFmtId="0" fontId="84" fillId="0" borderId="52" xfId="449" applyFont="1" applyBorder="1" applyAlignment="1">
      <alignment horizontal="center" vertical="center" wrapText="1"/>
    </xf>
    <xf numFmtId="0" fontId="84" fillId="0" borderId="74" xfId="0" applyFont="1" applyBorder="1" applyAlignment="1">
      <alignment horizontal="center" wrapText="1"/>
    </xf>
    <xf numFmtId="0" fontId="84" fillId="0" borderId="74" xfId="0" applyFont="1" applyBorder="1" applyAlignment="1">
      <alignment horizontal="center" vertical="center" wrapText="1"/>
    </xf>
    <xf numFmtId="0" fontId="84" fillId="2" borderId="74" xfId="0" applyFont="1" applyFill="1" applyBorder="1" applyAlignment="1">
      <alignment horizontal="center" vertical="center"/>
    </xf>
    <xf numFmtId="0" fontId="84" fillId="2" borderId="74" xfId="0" applyFont="1" applyFill="1" applyBorder="1" applyAlignment="1">
      <alignment horizontal="center" wrapText="1"/>
    </xf>
    <xf numFmtId="0" fontId="84" fillId="2" borderId="74" xfId="0" applyFont="1" applyFill="1" applyBorder="1" applyAlignment="1">
      <alignment horizontal="center" vertical="center" wrapText="1"/>
    </xf>
    <xf numFmtId="0" fontId="89" fillId="2" borderId="74" xfId="0" applyFont="1" applyFill="1" applyBorder="1" applyAlignment="1">
      <alignment horizontal="center"/>
    </xf>
    <xf numFmtId="0" fontId="84" fillId="0" borderId="66" xfId="0" applyFont="1" applyBorder="1" applyAlignment="1">
      <alignment horizontal="center" vertical="center"/>
    </xf>
    <xf numFmtId="0" fontId="93" fillId="0" borderId="52" xfId="0" quotePrefix="1" applyFont="1" applyFill="1" applyBorder="1" applyAlignment="1">
      <alignment horizontal="center" vertical="center"/>
    </xf>
    <xf numFmtId="0" fontId="93" fillId="0" borderId="52" xfId="0" quotePrefix="1" applyFont="1" applyFill="1" applyBorder="1" applyAlignment="1">
      <alignment horizontal="center"/>
    </xf>
    <xf numFmtId="0" fontId="93" fillId="7" borderId="52" xfId="0" applyFont="1" applyFill="1" applyBorder="1" applyAlignment="1">
      <alignment horizontal="center" vertical="center"/>
    </xf>
    <xf numFmtId="0" fontId="93" fillId="7" borderId="52" xfId="0" quotePrefix="1" applyFont="1" applyFill="1" applyBorder="1" applyAlignment="1">
      <alignment horizontal="center" vertical="center"/>
    </xf>
    <xf numFmtId="0" fontId="93" fillId="7" borderId="52" xfId="0" applyFont="1" applyFill="1" applyBorder="1" applyAlignment="1">
      <alignment horizontal="center"/>
    </xf>
    <xf numFmtId="0" fontId="93" fillId="7" borderId="52" xfId="0" quotePrefix="1" applyFont="1" applyFill="1" applyBorder="1" applyAlignment="1">
      <alignment horizontal="center"/>
    </xf>
    <xf numFmtId="0" fontId="93" fillId="6" borderId="52" xfId="0" applyFont="1" applyFill="1" applyBorder="1" applyAlignment="1">
      <alignment horizontal="center" vertical="center" wrapText="1"/>
    </xf>
    <xf numFmtId="0" fontId="93" fillId="2" borderId="52" xfId="0" quotePrefix="1" applyFont="1" applyFill="1" applyBorder="1" applyAlignment="1">
      <alignment horizontal="center" vertical="center"/>
    </xf>
    <xf numFmtId="0" fontId="84" fillId="0" borderId="66" xfId="0" applyFont="1" applyBorder="1" applyAlignment="1">
      <alignment horizontal="left"/>
    </xf>
    <xf numFmtId="0" fontId="84" fillId="2" borderId="52" xfId="0" applyFont="1" applyFill="1" applyBorder="1" applyAlignment="1">
      <alignment vertical="center"/>
    </xf>
    <xf numFmtId="0" fontId="87" fillId="2" borderId="52" xfId="0" applyFont="1" applyFill="1" applyBorder="1" applyAlignment="1">
      <alignment vertical="center" wrapText="1"/>
    </xf>
    <xf numFmtId="0" fontId="87" fillId="2" borderId="52" xfId="0" applyFont="1" applyFill="1" applyBorder="1" applyAlignment="1">
      <alignment vertical="center"/>
    </xf>
    <xf numFmtId="15" fontId="84" fillId="2" borderId="52" xfId="0" applyNumberFormat="1" applyFont="1" applyFill="1" applyBorder="1" applyAlignment="1">
      <alignment vertical="center"/>
    </xf>
    <xf numFmtId="168" fontId="84" fillId="2" borderId="52" xfId="0" applyNumberFormat="1" applyFont="1" applyFill="1" applyBorder="1" applyAlignment="1">
      <alignment horizontal="center" vertical="center"/>
    </xf>
    <xf numFmtId="0" fontId="84" fillId="2" borderId="52" xfId="0" applyFont="1" applyFill="1" applyBorder="1" applyAlignment="1">
      <alignment horizontal="left" vertical="center" wrapText="1"/>
    </xf>
    <xf numFmtId="0" fontId="84" fillId="2" borderId="52" xfId="0" applyNumberFormat="1" applyFont="1" applyFill="1" applyBorder="1" applyAlignment="1">
      <alignment vertical="center" wrapText="1"/>
    </xf>
    <xf numFmtId="15" fontId="84" fillId="2" borderId="52" xfId="0" applyNumberFormat="1" applyFont="1" applyFill="1" applyBorder="1" applyAlignment="1">
      <alignment horizontal="center" vertical="center"/>
    </xf>
    <xf numFmtId="169" fontId="84" fillId="2" borderId="52" xfId="0" quotePrefix="1" applyNumberFormat="1" applyFont="1" applyFill="1" applyBorder="1" applyAlignment="1">
      <alignment horizontal="center" vertical="center" wrapText="1"/>
    </xf>
    <xf numFmtId="168" fontId="84" fillId="2" borderId="52" xfId="3" applyNumberFormat="1" applyFont="1" applyFill="1" applyBorder="1" applyAlignment="1">
      <alignment horizontal="center" vertical="center" wrapText="1"/>
    </xf>
    <xf numFmtId="0" fontId="84" fillId="0" borderId="75" xfId="0" applyFont="1" applyBorder="1" applyAlignment="1">
      <alignment horizontal="left" vertical="center"/>
    </xf>
    <xf numFmtId="0" fontId="84" fillId="0" borderId="64" xfId="0" applyFont="1" applyBorder="1" applyAlignment="1">
      <alignment vertical="center" wrapText="1"/>
    </xf>
    <xf numFmtId="0" fontId="84" fillId="2" borderId="64" xfId="0" applyFont="1" applyFill="1" applyBorder="1" applyAlignment="1">
      <alignment vertical="center" wrapText="1"/>
    </xf>
    <xf numFmtId="0" fontId="84" fillId="0" borderId="64" xfId="0" applyFont="1" applyBorder="1" applyAlignment="1">
      <alignment horizontal="center"/>
    </xf>
    <xf numFmtId="0" fontId="84" fillId="2" borderId="76" xfId="0" applyFont="1" applyFill="1" applyBorder="1" applyAlignment="1">
      <alignment horizontal="center"/>
    </xf>
    <xf numFmtId="0" fontId="87" fillId="0" borderId="64" xfId="449" applyFont="1" applyBorder="1" applyAlignment="1">
      <alignment horizontal="center" vertical="center"/>
    </xf>
    <xf numFmtId="0" fontId="84" fillId="0" borderId="77" xfId="0" applyFont="1" applyBorder="1" applyAlignment="1">
      <alignment horizontal="left" vertical="center"/>
    </xf>
    <xf numFmtId="0" fontId="87" fillId="0" borderId="7" xfId="0" applyFont="1" applyBorder="1" applyAlignment="1">
      <alignment horizontal="left" wrapText="1"/>
    </xf>
    <xf numFmtId="0" fontId="84" fillId="0" borderId="7" xfId="0" applyFont="1" applyBorder="1"/>
    <xf numFmtId="168" fontId="87" fillId="0" borderId="7" xfId="0" applyNumberFormat="1" applyFont="1" applyBorder="1" applyAlignment="1">
      <alignment horizontal="center"/>
    </xf>
    <xf numFmtId="0" fontId="84" fillId="0" borderId="78" xfId="0" applyFont="1" applyBorder="1" applyAlignment="1">
      <alignment horizontal="center"/>
    </xf>
    <xf numFmtId="0" fontId="84" fillId="0" borderId="79" xfId="1" applyFont="1" applyBorder="1" applyAlignment="1">
      <alignment horizontal="center" vertical="center"/>
    </xf>
    <xf numFmtId="0" fontId="84" fillId="0" borderId="80" xfId="0" applyFont="1" applyBorder="1" applyAlignment="1">
      <alignment horizontal="center" vertical="center"/>
    </xf>
    <xf numFmtId="0" fontId="84" fillId="0" borderId="80" xfId="1" applyFont="1" applyBorder="1" applyAlignment="1">
      <alignment horizontal="center" vertical="center"/>
    </xf>
    <xf numFmtId="0" fontId="84" fillId="0" borderId="81" xfId="1" applyFont="1" applyBorder="1" applyAlignment="1">
      <alignment horizontal="center" vertical="center"/>
    </xf>
    <xf numFmtId="0" fontId="87" fillId="2" borderId="66" xfId="0" applyFont="1" applyFill="1" applyBorder="1" applyAlignment="1">
      <alignment horizontal="left" vertical="center"/>
    </xf>
    <xf numFmtId="0" fontId="87" fillId="2" borderId="52" xfId="0" applyFont="1" applyFill="1" applyBorder="1" applyAlignment="1"/>
    <xf numFmtId="43" fontId="84" fillId="2" borderId="74" xfId="0" applyNumberFormat="1" applyFont="1" applyFill="1" applyBorder="1" applyAlignment="1">
      <alignment horizontal="center" vertical="center"/>
    </xf>
    <xf numFmtId="0" fontId="88" fillId="0" borderId="60" xfId="0" applyFont="1" applyBorder="1" applyAlignment="1">
      <alignment horizontal="center" vertical="center"/>
    </xf>
    <xf numFmtId="43" fontId="88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center" vertical="center"/>
    </xf>
    <xf numFmtId="43" fontId="84" fillId="2" borderId="52" xfId="0" applyNumberFormat="1" applyFont="1" applyFill="1" applyBorder="1" applyAlignment="1">
      <alignment horizontal="center" vertical="center" wrapText="1"/>
    </xf>
    <xf numFmtId="0" fontId="88" fillId="0" borderId="60" xfId="0" applyFont="1" applyBorder="1" applyAlignment="1">
      <alignment horizontal="center" vertical="center" wrapText="1"/>
    </xf>
    <xf numFmtId="43" fontId="84" fillId="0" borderId="0" xfId="0" applyNumberFormat="1" applyFont="1" applyAlignment="1">
      <alignment horizontal="center" vertical="center"/>
    </xf>
    <xf numFmtId="0" fontId="84" fillId="0" borderId="64" xfId="0" applyFont="1" applyBorder="1" applyAlignment="1">
      <alignment horizontal="center" vertical="center"/>
    </xf>
    <xf numFmtId="165" fontId="84" fillId="0" borderId="64" xfId="6" applyFont="1" applyBorder="1" applyAlignment="1">
      <alignment horizontal="center" vertical="center"/>
    </xf>
    <xf numFmtId="0" fontId="84" fillId="2" borderId="76" xfId="0" applyFont="1" applyFill="1" applyBorder="1" applyAlignment="1">
      <alignment horizontal="center" vertical="center"/>
    </xf>
    <xf numFmtId="0" fontId="87" fillId="0" borderId="79" xfId="1" applyFont="1" applyBorder="1" applyAlignment="1">
      <alignment horizontal="center" vertical="center"/>
    </xf>
    <xf numFmtId="0" fontId="87" fillId="0" borderId="80" xfId="0" applyFont="1" applyBorder="1" applyAlignment="1">
      <alignment horizontal="center" vertical="center"/>
    </xf>
    <xf numFmtId="0" fontId="87" fillId="0" borderId="80" xfId="1" applyFont="1" applyBorder="1" applyAlignment="1">
      <alignment horizontal="center" vertical="center"/>
    </xf>
    <xf numFmtId="0" fontId="87" fillId="0" borderId="81" xfId="1" applyFont="1" applyBorder="1" applyAlignment="1">
      <alignment horizontal="center" vertical="center"/>
    </xf>
    <xf numFmtId="0" fontId="86" fillId="0" borderId="60" xfId="1" applyFont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86" fillId="0" borderId="52" xfId="1" applyFont="1" applyBorder="1" applyAlignment="1">
      <alignment horizontal="center" vertical="center"/>
    </xf>
    <xf numFmtId="168" fontId="87" fillId="0" borderId="0" xfId="0" applyNumberFormat="1" applyFont="1" applyAlignment="1">
      <alignment horizontal="center"/>
    </xf>
    <xf numFmtId="0" fontId="87" fillId="0" borderId="0" xfId="0" applyFont="1" applyAlignment="1">
      <alignment horizontal="center"/>
    </xf>
    <xf numFmtId="0" fontId="87" fillId="0" borderId="0" xfId="0" applyFont="1"/>
    <xf numFmtId="0" fontId="85" fillId="0" borderId="0" xfId="0" applyFont="1" applyAlignment="1">
      <alignment horizontal="left" vertical="center"/>
    </xf>
    <xf numFmtId="0" fontId="87" fillId="0" borderId="0" xfId="449" applyFont="1" applyAlignment="1">
      <alignment horizontal="center"/>
    </xf>
    <xf numFmtId="165" fontId="87" fillId="0" borderId="0" xfId="6" applyFont="1" applyAlignment="1">
      <alignment horizontal="center"/>
    </xf>
    <xf numFmtId="0" fontId="87" fillId="0" borderId="0" xfId="449" applyFont="1" applyAlignment="1"/>
    <xf numFmtId="165" fontId="87" fillId="0" borderId="0" xfId="449" applyNumberFormat="1" applyFont="1" applyAlignment="1">
      <alignment horizontal="center"/>
    </xf>
    <xf numFmtId="0" fontId="87" fillId="0" borderId="0" xfId="449" applyFont="1"/>
    <xf numFmtId="0" fontId="84" fillId="2" borderId="66" xfId="0" applyFont="1" applyFill="1" applyBorder="1" applyAlignment="1">
      <alignment horizontal="center" vertical="center"/>
    </xf>
    <xf numFmtId="0" fontId="87" fillId="0" borderId="0" xfId="0" applyFont="1" applyAlignment="1"/>
    <xf numFmtId="0" fontId="87" fillId="0" borderId="0" xfId="0" applyFont="1" applyAlignment="1">
      <alignment vertical="center"/>
    </xf>
    <xf numFmtId="0" fontId="84" fillId="2" borderId="60" xfId="449" applyFont="1" applyFill="1" applyBorder="1" applyAlignment="1">
      <alignment horizontal="center" vertical="center" wrapText="1"/>
    </xf>
    <xf numFmtId="0" fontId="84" fillId="0" borderId="60" xfId="1" applyFont="1" applyBorder="1" applyAlignment="1">
      <alignment horizontal="center" vertical="center"/>
    </xf>
    <xf numFmtId="0" fontId="84" fillId="0" borderId="64" xfId="0" applyFont="1" applyBorder="1"/>
    <xf numFmtId="0" fontId="87" fillId="0" borderId="64" xfId="449" applyFont="1" applyBorder="1" applyAlignment="1">
      <alignment horizontal="center" vertical="center" wrapText="1"/>
    </xf>
    <xf numFmtId="0" fontId="87" fillId="2" borderId="64" xfId="449" applyFont="1" applyFill="1" applyBorder="1" applyAlignment="1">
      <alignment horizontal="center" vertical="center" wrapText="1"/>
    </xf>
    <xf numFmtId="0" fontId="87" fillId="0" borderId="64" xfId="0" applyFont="1" applyBorder="1" applyAlignment="1">
      <alignment horizontal="center" vertical="center" wrapText="1"/>
    </xf>
    <xf numFmtId="0" fontId="87" fillId="2" borderId="52" xfId="0" applyFont="1" applyFill="1" applyBorder="1" applyAlignment="1">
      <alignment horizontal="center" vertical="center" wrapText="1"/>
    </xf>
    <xf numFmtId="0" fontId="92" fillId="0" borderId="0" xfId="449" applyFont="1" applyAlignment="1"/>
    <xf numFmtId="0" fontId="87" fillId="2" borderId="16" xfId="2" applyFont="1" applyFill="1" applyBorder="1" applyAlignment="1">
      <alignment horizontal="center" vertical="center"/>
    </xf>
    <xf numFmtId="0" fontId="87" fillId="0" borderId="15" xfId="0" applyFont="1" applyBorder="1" applyAlignment="1">
      <alignment horizontal="center" vertical="center" wrapText="1"/>
    </xf>
    <xf numFmtId="0" fontId="87" fillId="0" borderId="15" xfId="0" applyFont="1" applyFill="1" applyBorder="1" applyAlignment="1">
      <alignment horizontal="center" vertical="center" wrapText="1"/>
    </xf>
    <xf numFmtId="0" fontId="95" fillId="2" borderId="15" xfId="0" applyFont="1" applyFill="1" applyBorder="1" applyAlignment="1">
      <alignment horizontal="center" vertical="center" wrapText="1"/>
    </xf>
    <xf numFmtId="0" fontId="87" fillId="0" borderId="16" xfId="0" applyFont="1" applyFill="1" applyBorder="1" applyAlignment="1">
      <alignment horizontal="center" vertical="center" wrapText="1"/>
    </xf>
    <xf numFmtId="0" fontId="87" fillId="0" borderId="16" xfId="0" applyFont="1" applyBorder="1" applyAlignment="1">
      <alignment horizontal="center" vertical="center" wrapText="1"/>
    </xf>
    <xf numFmtId="0" fontId="95" fillId="2" borderId="16" xfId="0" applyFont="1" applyFill="1" applyBorder="1" applyAlignment="1">
      <alignment horizontal="center" vertical="center" wrapText="1"/>
    </xf>
    <xf numFmtId="0" fontId="87" fillId="0" borderId="16" xfId="1" applyFont="1" applyBorder="1" applyAlignment="1">
      <alignment horizontal="center" vertical="center"/>
    </xf>
    <xf numFmtId="0" fontId="87" fillId="0" borderId="15" xfId="0" applyFont="1" applyBorder="1" applyAlignment="1">
      <alignment vertical="center" wrapText="1"/>
    </xf>
    <xf numFmtId="0" fontId="95" fillId="2" borderId="15" xfId="0" applyFont="1" applyFill="1" applyBorder="1" applyAlignment="1">
      <alignment vertical="center" wrapText="1"/>
    </xf>
    <xf numFmtId="0" fontId="93" fillId="2" borderId="15" xfId="0" applyFont="1" applyFill="1" applyBorder="1" applyAlignment="1">
      <alignment horizontal="center"/>
    </xf>
    <xf numFmtId="43" fontId="93" fillId="2" borderId="16" xfId="0" applyNumberFormat="1" applyFont="1" applyFill="1" applyBorder="1" applyAlignment="1">
      <alignment horizontal="center" vertical="center"/>
    </xf>
    <xf numFmtId="0" fontId="84" fillId="0" borderId="0" xfId="2" applyFont="1" applyAlignment="1">
      <alignment horizontal="center"/>
    </xf>
    <xf numFmtId="0" fontId="92" fillId="0" borderId="0" xfId="2" applyFont="1" applyAlignment="1">
      <alignment horizontal="center"/>
    </xf>
    <xf numFmtId="0" fontId="94" fillId="0" borderId="0" xfId="0" applyFont="1" applyAlignment="1">
      <alignment horizontal="left"/>
    </xf>
    <xf numFmtId="0" fontId="84" fillId="2" borderId="75" xfId="0" applyFont="1" applyFill="1" applyBorder="1" applyAlignment="1">
      <alignment horizontal="left" vertical="center"/>
    </xf>
    <xf numFmtId="0" fontId="87" fillId="2" borderId="64" xfId="0" applyFont="1" applyFill="1" applyBorder="1" applyAlignment="1">
      <alignment vertical="center" wrapText="1"/>
    </xf>
    <xf numFmtId="0" fontId="87" fillId="0" borderId="64" xfId="2" applyFont="1" applyBorder="1" applyAlignment="1">
      <alignment horizontal="center" vertical="center" wrapText="1"/>
    </xf>
    <xf numFmtId="0" fontId="87" fillId="0" borderId="64" xfId="2" applyFont="1" applyBorder="1" applyAlignment="1">
      <alignment horizontal="center" vertical="center"/>
    </xf>
    <xf numFmtId="0" fontId="87" fillId="2" borderId="7" xfId="0" applyFont="1" applyFill="1" applyBorder="1" applyAlignment="1">
      <alignment vertical="center" wrapText="1"/>
    </xf>
    <xf numFmtId="0" fontId="84" fillId="2" borderId="7" xfId="0" applyFont="1" applyFill="1" applyBorder="1" applyAlignment="1">
      <alignment horizontal="center" vertical="center" wrapText="1"/>
    </xf>
    <xf numFmtId="168" fontId="87" fillId="2" borderId="7" xfId="3" applyNumberFormat="1" applyFont="1" applyFill="1" applyBorder="1" applyAlignment="1">
      <alignment horizontal="center" vertical="center"/>
    </xf>
    <xf numFmtId="0" fontId="84" fillId="2" borderId="78" xfId="0" applyFont="1" applyFill="1" applyBorder="1" applyAlignment="1">
      <alignment horizontal="center" vertical="center"/>
    </xf>
    <xf numFmtId="0" fontId="84" fillId="2" borderId="16" xfId="0" applyFont="1" applyFill="1" applyBorder="1" applyAlignment="1">
      <alignment horizontal="center" vertical="center"/>
    </xf>
    <xf numFmtId="168" fontId="87" fillId="2" borderId="16" xfId="3" applyNumberFormat="1" applyFont="1" applyFill="1" applyBorder="1" applyAlignment="1">
      <alignment horizontal="center" vertical="center"/>
    </xf>
    <xf numFmtId="168" fontId="95" fillId="2" borderId="16" xfId="3" applyNumberFormat="1" applyFont="1" applyFill="1" applyBorder="1" applyAlignment="1">
      <alignment horizontal="center" vertical="center"/>
    </xf>
    <xf numFmtId="168" fontId="95" fillId="2" borderId="16" xfId="0" applyNumberFormat="1" applyFont="1" applyFill="1" applyBorder="1" applyAlignment="1">
      <alignment horizontal="center" vertical="center"/>
    </xf>
    <xf numFmtId="0" fontId="84" fillId="2" borderId="0" xfId="0" applyFont="1" applyFill="1" applyAlignment="1">
      <alignment horizontal="center" vertical="center"/>
    </xf>
    <xf numFmtId="0" fontId="84" fillId="2" borderId="0" xfId="0" applyFont="1" applyFill="1" applyAlignment="1">
      <alignment vertical="center"/>
    </xf>
    <xf numFmtId="0" fontId="93" fillId="2" borderId="16" xfId="0" applyFont="1" applyFill="1" applyBorder="1" applyAlignment="1">
      <alignment horizontal="center" vertical="center"/>
    </xf>
    <xf numFmtId="0" fontId="95" fillId="2" borderId="16" xfId="0" applyFont="1" applyFill="1" applyBorder="1" applyAlignment="1">
      <alignment horizontal="center" vertical="center"/>
    </xf>
    <xf numFmtId="43" fontId="84" fillId="2" borderId="16" xfId="0" applyNumberFormat="1" applyFont="1" applyFill="1" applyBorder="1" applyAlignment="1">
      <alignment horizontal="center" vertical="center"/>
    </xf>
    <xf numFmtId="168" fontId="84" fillId="2" borderId="16" xfId="3" applyNumberFormat="1" applyFont="1" applyFill="1" applyBorder="1" applyAlignment="1">
      <alignment horizontal="center" vertical="center"/>
    </xf>
    <xf numFmtId="0" fontId="87" fillId="2" borderId="16" xfId="0" applyFont="1" applyFill="1" applyBorder="1" applyAlignment="1">
      <alignment horizontal="center" vertical="center"/>
    </xf>
    <xf numFmtId="168" fontId="93" fillId="2" borderId="16" xfId="0" applyNumberFormat="1" applyFont="1" applyFill="1" applyBorder="1" applyAlignment="1">
      <alignment horizontal="center" vertical="center"/>
    </xf>
    <xf numFmtId="165" fontId="84" fillId="2" borderId="0" xfId="0" applyNumberFormat="1" applyFont="1" applyFill="1" applyAlignment="1">
      <alignment horizontal="center" vertical="center"/>
    </xf>
    <xf numFmtId="0" fontId="84" fillId="2" borderId="64" xfId="0" applyFont="1" applyFill="1" applyBorder="1" applyAlignment="1">
      <alignment horizontal="center" vertical="center"/>
    </xf>
    <xf numFmtId="168" fontId="84" fillId="2" borderId="64" xfId="3" applyNumberFormat="1" applyFont="1" applyFill="1" applyBorder="1" applyAlignment="1">
      <alignment horizontal="center" vertical="center"/>
    </xf>
    <xf numFmtId="0" fontId="84" fillId="0" borderId="16" xfId="0" applyFont="1" applyBorder="1" applyAlignment="1">
      <alignment horizontal="center" vertical="center"/>
    </xf>
    <xf numFmtId="0" fontId="87" fillId="2" borderId="77" xfId="0" applyFont="1" applyFill="1" applyBorder="1" applyAlignment="1">
      <alignment horizontal="left" vertical="center"/>
    </xf>
    <xf numFmtId="0" fontId="84" fillId="2" borderId="66" xfId="0" applyFont="1" applyFill="1" applyBorder="1" applyAlignment="1">
      <alignment vertical="center"/>
    </xf>
    <xf numFmtId="0" fontId="87" fillId="0" borderId="16" xfId="0" applyFont="1" applyFill="1" applyBorder="1" applyAlignment="1">
      <alignment vertical="center"/>
    </xf>
    <xf numFmtId="0" fontId="84" fillId="0" borderId="16" xfId="0" applyFont="1" applyFill="1" applyBorder="1" applyAlignment="1">
      <alignment vertical="center"/>
    </xf>
    <xf numFmtId="165" fontId="84" fillId="0" borderId="16" xfId="6" applyFont="1" applyFill="1" applyBorder="1" applyAlignment="1">
      <alignment vertical="center"/>
    </xf>
    <xf numFmtId="1" fontId="84" fillId="0" borderId="16" xfId="0" applyNumberFormat="1" applyFont="1" applyFill="1" applyBorder="1" applyAlignment="1">
      <alignment vertical="center"/>
    </xf>
    <xf numFmtId="1" fontId="84" fillId="0" borderId="16" xfId="0" applyNumberFormat="1" applyFont="1" applyFill="1" applyBorder="1" applyAlignment="1">
      <alignment horizontal="center" vertical="center"/>
    </xf>
    <xf numFmtId="43" fontId="84" fillId="0" borderId="16" xfId="0" applyNumberFormat="1" applyFont="1" applyFill="1" applyBorder="1" applyAlignment="1">
      <alignment vertical="center"/>
    </xf>
    <xf numFmtId="0" fontId="87" fillId="0" borderId="0" xfId="0" applyFont="1" applyFill="1" applyBorder="1" applyAlignment="1">
      <alignment horizontal="center" vertical="center"/>
    </xf>
    <xf numFmtId="0" fontId="84" fillId="0" borderId="0" xfId="0" applyFont="1" applyFill="1" applyAlignment="1">
      <alignment horizontal="center" vertical="center"/>
    </xf>
    <xf numFmtId="165" fontId="84" fillId="0" borderId="0" xfId="6" applyFont="1" applyFill="1" applyAlignment="1">
      <alignment horizontal="center" vertical="center"/>
    </xf>
    <xf numFmtId="0" fontId="84" fillId="0" borderId="0" xfId="0" applyFont="1" applyFill="1" applyAlignment="1">
      <alignment vertical="center"/>
    </xf>
    <xf numFmtId="0" fontId="87" fillId="0" borderId="0" xfId="0" applyFont="1" applyFill="1" applyAlignment="1">
      <alignment vertical="center"/>
    </xf>
    <xf numFmtId="0" fontId="87" fillId="0" borderId="0" xfId="0" applyFont="1" applyFill="1" applyAlignment="1">
      <alignment horizontal="center" vertical="center"/>
    </xf>
    <xf numFmtId="165" fontId="87" fillId="0" borderId="0" xfId="6" applyFont="1" applyFill="1" applyAlignment="1">
      <alignment vertical="center"/>
    </xf>
    <xf numFmtId="0" fontId="87" fillId="0" borderId="0" xfId="0" applyFont="1" applyFill="1" applyBorder="1" applyAlignment="1">
      <alignment vertical="center"/>
    </xf>
    <xf numFmtId="0" fontId="84" fillId="0" borderId="0" xfId="0" applyFont="1" applyFill="1" applyAlignment="1">
      <alignment horizontal="center" vertical="center" wrapText="1"/>
    </xf>
    <xf numFmtId="0" fontId="84" fillId="0" borderId="0" xfId="0" applyFont="1" applyFill="1" applyBorder="1" applyAlignment="1">
      <alignment horizontal="center" vertical="center"/>
    </xf>
    <xf numFmtId="0" fontId="87" fillId="0" borderId="16" xfId="2" applyFont="1" applyFill="1" applyBorder="1" applyAlignment="1">
      <alignment horizontal="center" vertical="center"/>
    </xf>
    <xf numFmtId="0" fontId="84" fillId="0" borderId="0" xfId="0" applyFont="1" applyFill="1" applyAlignment="1">
      <alignment vertical="center" wrapText="1"/>
    </xf>
    <xf numFmtId="0" fontId="87" fillId="0" borderId="16" xfId="1" applyFont="1" applyFill="1" applyBorder="1" applyAlignment="1">
      <alignment horizontal="center" vertical="center"/>
    </xf>
    <xf numFmtId="0" fontId="87" fillId="0" borderId="15" xfId="0" applyFont="1" applyFill="1" applyBorder="1" applyAlignment="1">
      <alignment vertical="center" wrapText="1"/>
    </xf>
    <xf numFmtId="165" fontId="87" fillId="0" borderId="15" xfId="6" applyFont="1" applyFill="1" applyBorder="1" applyAlignment="1">
      <alignment vertical="center" wrapText="1"/>
    </xf>
    <xf numFmtId="0" fontId="87" fillId="0" borderId="18" xfId="0" applyFont="1" applyFill="1" applyBorder="1" applyAlignment="1">
      <alignment vertical="center" wrapText="1"/>
    </xf>
    <xf numFmtId="0" fontId="84" fillId="0" borderId="59" xfId="0" applyFont="1" applyFill="1" applyBorder="1" applyAlignment="1">
      <alignment horizontal="center" vertical="center"/>
    </xf>
    <xf numFmtId="0" fontId="84" fillId="0" borderId="18" xfId="0" applyFont="1" applyFill="1" applyBorder="1" applyAlignment="1">
      <alignment horizontal="center" vertical="center"/>
    </xf>
    <xf numFmtId="43" fontId="84" fillId="0" borderId="0" xfId="0" applyNumberFormat="1" applyFont="1" applyFill="1" applyAlignment="1">
      <alignment horizontal="center" vertical="center"/>
    </xf>
    <xf numFmtId="0" fontId="84" fillId="0" borderId="16" xfId="0" applyFont="1" applyFill="1" applyBorder="1" applyAlignment="1">
      <alignment horizontal="center" vertical="center"/>
    </xf>
    <xf numFmtId="0" fontId="84" fillId="0" borderId="15" xfId="0" applyFont="1" applyFill="1" applyBorder="1" applyAlignment="1">
      <alignment horizontal="center" vertical="center"/>
    </xf>
    <xf numFmtId="165" fontId="84" fillId="0" borderId="15" xfId="6" applyFont="1" applyFill="1" applyBorder="1" applyAlignment="1">
      <alignment horizontal="center" vertical="center"/>
    </xf>
    <xf numFmtId="0" fontId="84" fillId="0" borderId="33" xfId="0" applyFont="1" applyFill="1" applyBorder="1" applyAlignment="1">
      <alignment horizontal="center" vertical="center"/>
    </xf>
    <xf numFmtId="165" fontId="84" fillId="0" borderId="16" xfId="6" applyFont="1" applyFill="1" applyBorder="1" applyAlignment="1">
      <alignment horizontal="center" vertical="center"/>
    </xf>
    <xf numFmtId="165" fontId="87" fillId="0" borderId="16" xfId="6" applyFont="1" applyFill="1" applyBorder="1" applyAlignment="1">
      <alignment horizontal="center" vertical="center"/>
    </xf>
    <xf numFmtId="168" fontId="87" fillId="0" borderId="16" xfId="0" applyNumberFormat="1" applyFont="1" applyFill="1" applyBorder="1" applyAlignment="1">
      <alignment horizontal="center" vertical="center"/>
    </xf>
    <xf numFmtId="168" fontId="87" fillId="0" borderId="33" xfId="0" applyNumberFormat="1" applyFont="1" applyFill="1" applyBorder="1" applyAlignment="1">
      <alignment horizontal="center" vertical="center"/>
    </xf>
    <xf numFmtId="165" fontId="84" fillId="0" borderId="16" xfId="3" applyNumberFormat="1" applyFont="1" applyFill="1" applyBorder="1" applyAlignment="1">
      <alignment vertical="center"/>
    </xf>
    <xf numFmtId="168" fontId="84" fillId="0" borderId="33" xfId="0" applyNumberFormat="1" applyFont="1" applyFill="1" applyBorder="1" applyAlignment="1">
      <alignment horizontal="center" vertical="center"/>
    </xf>
    <xf numFmtId="165" fontId="84" fillId="0" borderId="16" xfId="0" applyNumberFormat="1" applyFont="1" applyFill="1" applyBorder="1" applyAlignment="1">
      <alignment horizontal="center" vertical="center"/>
    </xf>
    <xf numFmtId="168" fontId="84" fillId="0" borderId="16" xfId="3" applyNumberFormat="1" applyFont="1" applyFill="1" applyBorder="1" applyAlignment="1">
      <alignment horizontal="center" vertical="center"/>
    </xf>
    <xf numFmtId="168" fontId="84" fillId="0" borderId="16" xfId="0" applyNumberFormat="1" applyFont="1" applyFill="1" applyBorder="1" applyAlignment="1">
      <alignment horizontal="center"/>
    </xf>
    <xf numFmtId="0" fontId="84" fillId="0" borderId="16" xfId="0" applyFont="1" applyFill="1" applyBorder="1" applyAlignment="1">
      <alignment horizontal="center"/>
    </xf>
    <xf numFmtId="168" fontId="84" fillId="0" borderId="16" xfId="0" applyNumberFormat="1" applyFont="1" applyFill="1" applyBorder="1" applyAlignment="1">
      <alignment horizontal="center" vertical="center"/>
    </xf>
    <xf numFmtId="0" fontId="84" fillId="0" borderId="16" xfId="0" applyFont="1" applyFill="1" applyBorder="1" applyAlignment="1">
      <alignment horizontal="center" vertical="center" wrapText="1"/>
    </xf>
    <xf numFmtId="41" fontId="84" fillId="0" borderId="16" xfId="3" applyFont="1" applyFill="1" applyBorder="1" applyAlignment="1">
      <alignment vertical="center"/>
    </xf>
    <xf numFmtId="0" fontId="87" fillId="0" borderId="17" xfId="0" applyFont="1" applyFill="1" applyBorder="1" applyAlignment="1">
      <alignment vertical="center"/>
    </xf>
    <xf numFmtId="0" fontId="84" fillId="0" borderId="17" xfId="0" applyFont="1" applyFill="1" applyBorder="1" applyAlignment="1">
      <alignment vertical="center"/>
    </xf>
    <xf numFmtId="165" fontId="84" fillId="0" borderId="17" xfId="6" applyFont="1" applyFill="1" applyBorder="1" applyAlignment="1">
      <alignment vertical="center"/>
    </xf>
    <xf numFmtId="1" fontId="84" fillId="0" borderId="17" xfId="0" applyNumberFormat="1" applyFont="1" applyFill="1" applyBorder="1" applyAlignment="1">
      <alignment horizontal="center" vertical="center"/>
    </xf>
    <xf numFmtId="41" fontId="84" fillId="0" borderId="17" xfId="3" applyFont="1" applyFill="1" applyBorder="1" applyAlignment="1">
      <alignment vertical="center"/>
    </xf>
    <xf numFmtId="43" fontId="84" fillId="0" borderId="17" xfId="0" applyNumberFormat="1" applyFont="1" applyFill="1" applyBorder="1" applyAlignment="1">
      <alignment vertical="center"/>
    </xf>
    <xf numFmtId="0" fontId="84" fillId="0" borderId="39" xfId="0" applyFont="1" applyFill="1" applyBorder="1" applyAlignment="1">
      <alignment horizontal="center" vertical="center"/>
    </xf>
    <xf numFmtId="0" fontId="84" fillId="0" borderId="17" xfId="0" applyFont="1" applyFill="1" applyBorder="1" applyAlignment="1">
      <alignment horizontal="center" vertical="center"/>
    </xf>
    <xf numFmtId="0" fontId="84" fillId="0" borderId="0" xfId="2" applyFont="1" applyFill="1" applyAlignment="1">
      <alignment horizontal="center" vertical="center"/>
    </xf>
    <xf numFmtId="0" fontId="84" fillId="0" borderId="0" xfId="2" applyFont="1" applyFill="1" applyAlignment="1">
      <alignment vertical="center"/>
    </xf>
    <xf numFmtId="0" fontId="84" fillId="0" borderId="66" xfId="0" applyFont="1" applyFill="1" applyBorder="1" applyAlignment="1">
      <alignment horizontal="left" vertical="center"/>
    </xf>
    <xf numFmtId="165" fontId="84" fillId="0" borderId="74" xfId="6" applyFont="1" applyFill="1" applyBorder="1" applyAlignment="1">
      <alignment horizontal="center" vertical="center"/>
    </xf>
    <xf numFmtId="0" fontId="87" fillId="0" borderId="52" xfId="0" applyFont="1" applyFill="1" applyBorder="1" applyAlignment="1">
      <alignment vertical="center" wrapText="1"/>
    </xf>
    <xf numFmtId="168" fontId="87" fillId="0" borderId="52" xfId="0" applyNumberFormat="1" applyFont="1" applyFill="1" applyBorder="1" applyAlignment="1">
      <alignment horizontal="center" vertical="center"/>
    </xf>
    <xf numFmtId="0" fontId="84" fillId="0" borderId="52" xfId="0" applyFont="1" applyFill="1" applyBorder="1" applyAlignment="1">
      <alignment vertical="center" wrapText="1"/>
    </xf>
    <xf numFmtId="0" fontId="84" fillId="0" borderId="52" xfId="0" quotePrefix="1" applyFont="1" applyFill="1" applyBorder="1" applyAlignment="1">
      <alignment horizontal="center" vertical="center" wrapText="1"/>
    </xf>
    <xf numFmtId="0" fontId="84" fillId="0" borderId="52" xfId="0" applyFont="1" applyFill="1" applyBorder="1" applyAlignment="1">
      <alignment horizontal="center" vertical="center" wrapText="1"/>
    </xf>
    <xf numFmtId="15" fontId="84" fillId="0" borderId="52" xfId="0" quotePrefix="1" applyNumberFormat="1" applyFont="1" applyFill="1" applyBorder="1" applyAlignment="1">
      <alignment horizontal="center" vertical="center"/>
    </xf>
    <xf numFmtId="168" fontId="84" fillId="0" borderId="52" xfId="3" applyNumberFormat="1" applyFont="1" applyFill="1" applyBorder="1" applyAlignment="1">
      <alignment horizontal="center" vertical="center"/>
    </xf>
    <xf numFmtId="0" fontId="84" fillId="0" borderId="74" xfId="0" applyFont="1" applyFill="1" applyBorder="1" applyAlignment="1">
      <alignment horizontal="center"/>
    </xf>
    <xf numFmtId="0" fontId="84" fillId="0" borderId="74" xfId="0" applyFont="1" applyFill="1" applyBorder="1" applyAlignment="1">
      <alignment horizontal="center" vertical="center"/>
    </xf>
    <xf numFmtId="168" fontId="84" fillId="0" borderId="74" xfId="0" applyNumberFormat="1" applyFont="1" applyFill="1" applyBorder="1" applyAlignment="1">
      <alignment horizontal="center" vertical="center"/>
    </xf>
    <xf numFmtId="165" fontId="84" fillId="0" borderId="74" xfId="0" applyNumberFormat="1" applyFont="1" applyFill="1" applyBorder="1" applyAlignment="1">
      <alignment horizontal="center" vertical="center"/>
    </xf>
    <xf numFmtId="165" fontId="93" fillId="0" borderId="74" xfId="6" applyFont="1" applyFill="1" applyBorder="1" applyAlignment="1">
      <alignment horizontal="center" vertical="center"/>
    </xf>
    <xf numFmtId="165" fontId="84" fillId="0" borderId="52" xfId="0" applyNumberFormat="1" applyFont="1" applyFill="1" applyBorder="1" applyAlignment="1">
      <alignment horizontal="center" vertical="center"/>
    </xf>
    <xf numFmtId="0" fontId="84" fillId="0" borderId="52" xfId="0" quotePrefix="1" applyFont="1" applyFill="1" applyBorder="1" applyAlignment="1">
      <alignment horizontal="center" vertical="center"/>
    </xf>
    <xf numFmtId="14" fontId="84" fillId="0" borderId="52" xfId="0" quotePrefix="1" applyNumberFormat="1" applyFont="1" applyFill="1" applyBorder="1" applyAlignment="1">
      <alignment horizontal="center" vertical="center"/>
    </xf>
    <xf numFmtId="165" fontId="84" fillId="0" borderId="74" xfId="6" applyFont="1" applyFill="1" applyBorder="1" applyAlignment="1">
      <alignment horizontal="center" vertical="center" wrapText="1"/>
    </xf>
    <xf numFmtId="0" fontId="84" fillId="0" borderId="75" xfId="0" applyFont="1" applyFill="1" applyBorder="1" applyAlignment="1">
      <alignment horizontal="left" vertical="center"/>
    </xf>
    <xf numFmtId="0" fontId="84" fillId="0" borderId="64" xfId="0" applyFont="1" applyFill="1" applyBorder="1" applyAlignment="1">
      <alignment vertical="center"/>
    </xf>
    <xf numFmtId="0" fontId="84" fillId="0" borderId="64" xfId="0" applyFont="1" applyFill="1" applyBorder="1" applyAlignment="1">
      <alignment horizontal="center" vertical="center"/>
    </xf>
    <xf numFmtId="165" fontId="84" fillId="0" borderId="76" xfId="6" applyFont="1" applyFill="1" applyBorder="1" applyAlignment="1">
      <alignment horizontal="center" vertical="center"/>
    </xf>
    <xf numFmtId="0" fontId="87" fillId="0" borderId="64" xfId="449" applyFont="1" applyFill="1" applyBorder="1" applyAlignment="1">
      <alignment horizontal="center" vertical="center" wrapText="1"/>
    </xf>
    <xf numFmtId="0" fontId="87" fillId="0" borderId="64" xfId="449" applyFont="1" applyFill="1" applyBorder="1" applyAlignment="1">
      <alignment horizontal="center" vertical="center"/>
    </xf>
    <xf numFmtId="0" fontId="84" fillId="0" borderId="77" xfId="0" applyFont="1" applyFill="1" applyBorder="1" applyAlignment="1">
      <alignment horizontal="left" vertical="center"/>
    </xf>
    <xf numFmtId="0" fontId="84" fillId="0" borderId="7" xfId="0" applyFont="1" applyFill="1" applyBorder="1" applyAlignment="1">
      <alignment vertical="center"/>
    </xf>
    <xf numFmtId="0" fontId="84" fillId="0" borderId="7" xfId="0" applyFont="1" applyFill="1" applyBorder="1" applyAlignment="1">
      <alignment horizontal="center" vertical="center"/>
    </xf>
    <xf numFmtId="165" fontId="84" fillId="0" borderId="78" xfId="6" applyFont="1" applyFill="1" applyBorder="1" applyAlignment="1">
      <alignment horizontal="center" vertical="center"/>
    </xf>
    <xf numFmtId="0" fontId="87" fillId="0" borderId="79" xfId="1" applyFont="1" applyFill="1" applyBorder="1" applyAlignment="1">
      <alignment horizontal="center" vertical="center"/>
    </xf>
    <xf numFmtId="0" fontId="87" fillId="0" borderId="80" xfId="1" applyFont="1" applyFill="1" applyBorder="1" applyAlignment="1">
      <alignment horizontal="center" vertical="center"/>
    </xf>
    <xf numFmtId="0" fontId="87" fillId="0" borderId="80" xfId="0" applyFont="1" applyFill="1" applyBorder="1" applyAlignment="1">
      <alignment horizontal="center" vertical="center"/>
    </xf>
    <xf numFmtId="0" fontId="87" fillId="0" borderId="66" xfId="0" applyFont="1" applyFill="1" applyBorder="1" applyAlignment="1">
      <alignment horizontal="left" vertical="center"/>
    </xf>
    <xf numFmtId="0" fontId="87" fillId="0" borderId="52" xfId="0" applyFont="1" applyFill="1" applyBorder="1" applyAlignment="1">
      <alignment horizontal="center" vertical="center" wrapText="1"/>
    </xf>
    <xf numFmtId="0" fontId="92" fillId="0" borderId="0" xfId="2" applyFont="1" applyFill="1" applyAlignment="1">
      <alignment vertical="center"/>
    </xf>
    <xf numFmtId="0" fontId="84" fillId="0" borderId="66" xfId="0" applyFont="1" applyFill="1" applyBorder="1" applyAlignment="1">
      <alignment horizontal="center" vertical="center"/>
    </xf>
    <xf numFmtId="0" fontId="87" fillId="0" borderId="16" xfId="0" applyFont="1" applyFill="1" applyBorder="1" applyAlignment="1">
      <alignment vertical="center" wrapText="1"/>
    </xf>
    <xf numFmtId="43" fontId="87" fillId="0" borderId="0" xfId="0" applyNumberFormat="1" applyFont="1" applyFill="1" applyAlignment="1">
      <alignment horizontal="center" vertical="center"/>
    </xf>
    <xf numFmtId="165" fontId="87" fillId="0" borderId="0" xfId="0" applyNumberFormat="1" applyFont="1" applyFill="1" applyAlignment="1">
      <alignment vertical="center"/>
    </xf>
    <xf numFmtId="0" fontId="84" fillId="0" borderId="16" xfId="0" applyFont="1" applyFill="1" applyBorder="1" applyAlignment="1">
      <alignment horizontal="left" vertical="center" wrapText="1"/>
    </xf>
    <xf numFmtId="0" fontId="87" fillId="0" borderId="16" xfId="0" applyFont="1" applyFill="1" applyBorder="1" applyAlignment="1">
      <alignment horizontal="center" vertical="center"/>
    </xf>
    <xf numFmtId="165" fontId="84" fillId="0" borderId="0" xfId="6" applyNumberFormat="1" applyFont="1" applyFill="1" applyAlignment="1">
      <alignment horizontal="center" vertical="center"/>
    </xf>
    <xf numFmtId="168" fontId="84" fillId="0" borderId="16" xfId="0" applyNumberFormat="1" applyFont="1" applyFill="1" applyBorder="1" applyAlignment="1">
      <alignment horizontal="center" vertical="center" wrapText="1"/>
    </xf>
    <xf numFmtId="168" fontId="87" fillId="0" borderId="16" xfId="0" applyNumberFormat="1" applyFont="1" applyFill="1" applyBorder="1" applyAlignment="1">
      <alignment horizontal="center" vertical="center" wrapText="1"/>
    </xf>
    <xf numFmtId="41" fontId="84" fillId="0" borderId="16" xfId="4" applyFont="1" applyFill="1" applyBorder="1" applyAlignment="1">
      <alignment vertical="center"/>
    </xf>
    <xf numFmtId="0" fontId="93" fillId="0" borderId="16" xfId="0" applyFont="1" applyFill="1" applyBorder="1" applyAlignment="1">
      <alignment horizontal="center" vertical="center"/>
    </xf>
    <xf numFmtId="168" fontId="84" fillId="0" borderId="16" xfId="4" applyNumberFormat="1" applyFont="1" applyFill="1" applyBorder="1" applyAlignment="1">
      <alignment vertical="center"/>
    </xf>
    <xf numFmtId="168" fontId="84" fillId="0" borderId="16" xfId="3" applyNumberFormat="1" applyFont="1" applyFill="1" applyBorder="1" applyAlignment="1">
      <alignment vertical="center"/>
    </xf>
    <xf numFmtId="165" fontId="87" fillId="0" borderId="0" xfId="6" applyFont="1" applyFill="1" applyAlignment="1">
      <alignment horizontal="center" vertical="center"/>
    </xf>
    <xf numFmtId="165" fontId="84" fillId="0" borderId="0" xfId="0" applyNumberFormat="1" applyFont="1" applyFill="1" applyAlignment="1">
      <alignment horizontal="center" vertical="center"/>
    </xf>
    <xf numFmtId="0" fontId="84" fillId="0" borderId="16" xfId="3" applyNumberFormat="1" applyFont="1" applyFill="1" applyBorder="1" applyAlignment="1">
      <alignment horizontal="center" vertical="center"/>
    </xf>
    <xf numFmtId="168" fontId="93" fillId="0" borderId="16" xfId="3" applyNumberFormat="1" applyFont="1" applyFill="1" applyBorder="1" applyAlignment="1">
      <alignment vertical="center"/>
    </xf>
    <xf numFmtId="168" fontId="84" fillId="0" borderId="0" xfId="0" applyNumberFormat="1" applyFont="1" applyFill="1" applyAlignment="1">
      <alignment horizontal="center" vertical="center"/>
    </xf>
    <xf numFmtId="0" fontId="95" fillId="0" borderId="16" xfId="0" applyFont="1" applyFill="1" applyBorder="1" applyAlignment="1">
      <alignment vertical="center"/>
    </xf>
    <xf numFmtId="0" fontId="93" fillId="0" borderId="16" xfId="0" applyFont="1" applyFill="1" applyBorder="1" applyAlignment="1">
      <alignment vertical="center"/>
    </xf>
    <xf numFmtId="165" fontId="84" fillId="0" borderId="0" xfId="6" applyFont="1" applyFill="1" applyAlignment="1">
      <alignment vertical="center"/>
    </xf>
    <xf numFmtId="41" fontId="84" fillId="0" borderId="17" xfId="4" applyFont="1" applyFill="1" applyBorder="1" applyAlignment="1">
      <alignment vertical="center"/>
    </xf>
    <xf numFmtId="1" fontId="84" fillId="0" borderId="17" xfId="0" applyNumberFormat="1" applyFont="1" applyFill="1" applyBorder="1" applyAlignment="1">
      <alignment vertical="center"/>
    </xf>
    <xf numFmtId="41" fontId="84" fillId="0" borderId="0" xfId="0" applyNumberFormat="1" applyFont="1" applyFill="1" applyAlignment="1">
      <alignment horizontal="center" vertical="center"/>
    </xf>
    <xf numFmtId="0" fontId="87" fillId="0" borderId="33" xfId="2" applyFont="1" applyFill="1" applyBorder="1" applyAlignment="1">
      <alignment horizontal="center" vertical="center"/>
    </xf>
    <xf numFmtId="0" fontId="87" fillId="0" borderId="33" xfId="1" applyFont="1" applyFill="1" applyBorder="1" applyAlignment="1">
      <alignment horizontal="center" vertical="center"/>
    </xf>
    <xf numFmtId="0" fontId="84" fillId="0" borderId="33" xfId="0" applyFont="1" applyFill="1" applyBorder="1" applyAlignment="1">
      <alignment horizontal="center" vertical="center" wrapText="1"/>
    </xf>
    <xf numFmtId="43" fontId="84" fillId="0" borderId="33" xfId="0" applyNumberFormat="1" applyFont="1" applyFill="1" applyBorder="1" applyAlignment="1">
      <alignment horizontal="center" vertical="center" wrapText="1"/>
    </xf>
    <xf numFmtId="0" fontId="93" fillId="0" borderId="33" xfId="0" applyFont="1" applyFill="1" applyBorder="1" applyAlignment="1">
      <alignment vertical="center"/>
    </xf>
    <xf numFmtId="0" fontId="93" fillId="0" borderId="33" xfId="0" applyFont="1" applyFill="1" applyBorder="1" applyAlignment="1">
      <alignment horizontal="center" vertical="center"/>
    </xf>
    <xf numFmtId="0" fontId="87" fillId="0" borderId="52" xfId="0" applyFont="1" applyFill="1" applyBorder="1" applyAlignment="1">
      <alignment horizontal="left" vertical="center" wrapText="1"/>
    </xf>
    <xf numFmtId="0" fontId="84" fillId="0" borderId="52" xfId="0" applyFont="1" applyFill="1" applyBorder="1" applyAlignment="1">
      <alignment horizontal="left" vertical="center" wrapText="1"/>
    </xf>
    <xf numFmtId="0" fontId="84" fillId="0" borderId="74" xfId="0" applyFont="1" applyFill="1" applyBorder="1" applyAlignment="1">
      <alignment horizontal="center" vertical="center" wrapText="1"/>
    </xf>
    <xf numFmtId="168" fontId="87" fillId="0" borderId="52" xfId="0" applyNumberFormat="1" applyFont="1" applyFill="1" applyBorder="1" applyAlignment="1">
      <alignment horizontal="center" vertical="center" wrapText="1"/>
    </xf>
    <xf numFmtId="168" fontId="93" fillId="0" borderId="52" xfId="3" applyNumberFormat="1" applyFont="1" applyFill="1" applyBorder="1" applyAlignment="1">
      <alignment horizontal="center" vertical="center"/>
    </xf>
    <xf numFmtId="0" fontId="91" fillId="0" borderId="52" xfId="0" quotePrefix="1" applyFont="1" applyFill="1" applyBorder="1" applyAlignment="1">
      <alignment horizontal="center" vertical="center"/>
    </xf>
    <xf numFmtId="0" fontId="91" fillId="0" borderId="52" xfId="0" applyFont="1" applyFill="1" applyBorder="1" applyAlignment="1">
      <alignment horizontal="center" vertical="center"/>
    </xf>
    <xf numFmtId="165" fontId="84" fillId="0" borderId="52" xfId="6" applyFont="1" applyFill="1" applyBorder="1" applyAlignment="1">
      <alignment horizontal="center" vertical="center" wrapText="1"/>
    </xf>
    <xf numFmtId="168" fontId="93" fillId="0" borderId="74" xfId="3" applyNumberFormat="1" applyFont="1" applyFill="1" applyBorder="1" applyAlignment="1">
      <alignment horizontal="center" vertical="center"/>
    </xf>
    <xf numFmtId="165" fontId="84" fillId="0" borderId="52" xfId="0" applyNumberFormat="1" applyFont="1" applyFill="1" applyBorder="1" applyAlignment="1">
      <alignment horizontal="center" vertical="center" wrapText="1"/>
    </xf>
    <xf numFmtId="168" fontId="87" fillId="0" borderId="74" xfId="0" applyNumberFormat="1" applyFont="1" applyFill="1" applyBorder="1" applyAlignment="1">
      <alignment horizontal="center" vertical="center" wrapText="1"/>
    </xf>
    <xf numFmtId="0" fontId="93" fillId="0" borderId="66" xfId="0" applyFont="1" applyFill="1" applyBorder="1" applyAlignment="1">
      <alignment horizontal="center" vertical="center"/>
    </xf>
    <xf numFmtId="165" fontId="84" fillId="0" borderId="52" xfId="6" applyFont="1" applyFill="1" applyBorder="1" applyAlignment="1">
      <alignment vertical="center"/>
    </xf>
    <xf numFmtId="0" fontId="84" fillId="0" borderId="74" xfId="0" applyFont="1" applyFill="1" applyBorder="1" applyAlignment="1">
      <alignment vertical="center"/>
    </xf>
    <xf numFmtId="168" fontId="84" fillId="0" borderId="74" xfId="91" applyNumberFormat="1" applyFont="1" applyFill="1" applyBorder="1" applyAlignment="1">
      <alignment vertical="center"/>
    </xf>
    <xf numFmtId="168" fontId="84" fillId="0" borderId="74" xfId="91" applyNumberFormat="1" applyFont="1" applyFill="1" applyBorder="1" applyAlignment="1">
      <alignment horizontal="center" vertical="center"/>
    </xf>
    <xf numFmtId="41" fontId="84" fillId="0" borderId="52" xfId="3" applyFont="1" applyFill="1" applyBorder="1" applyAlignment="1">
      <alignment horizontal="center" vertical="center" wrapText="1"/>
    </xf>
    <xf numFmtId="0" fontId="84" fillId="0" borderId="76" xfId="0" applyFont="1" applyFill="1" applyBorder="1" applyAlignment="1">
      <alignment horizontal="center" vertical="center"/>
    </xf>
    <xf numFmtId="0" fontId="87" fillId="0" borderId="64" xfId="2" applyFont="1" applyFill="1" applyBorder="1" applyAlignment="1">
      <alignment horizontal="center" vertical="center"/>
    </xf>
    <xf numFmtId="0" fontId="84" fillId="0" borderId="78" xfId="0" applyFont="1" applyFill="1" applyBorder="1" applyAlignment="1">
      <alignment horizontal="center" vertical="center"/>
    </xf>
    <xf numFmtId="0" fontId="87" fillId="0" borderId="81" xfId="0" applyFont="1" applyFill="1" applyBorder="1" applyAlignment="1">
      <alignment horizontal="center" vertical="center"/>
    </xf>
    <xf numFmtId="41" fontId="93" fillId="0" borderId="52" xfId="3" applyFont="1" applyFill="1" applyBorder="1" applyAlignment="1">
      <alignment vertical="center" wrapText="1"/>
    </xf>
    <xf numFmtId="0" fontId="87" fillId="0" borderId="52" xfId="0" applyFont="1" applyFill="1" applyBorder="1" applyAlignment="1">
      <alignment vertical="center"/>
    </xf>
    <xf numFmtId="0" fontId="87" fillId="2" borderId="52" xfId="0" applyFont="1" applyFill="1" applyBorder="1" applyAlignment="1">
      <alignment horizontal="center" vertical="center"/>
    </xf>
    <xf numFmtId="0" fontId="87" fillId="0" borderId="7" xfId="0" applyFont="1" applyBorder="1" applyAlignment="1">
      <alignment horizontal="left" vertical="center" wrapText="1"/>
    </xf>
    <xf numFmtId="168" fontId="87" fillId="0" borderId="7" xfId="0" applyNumberFormat="1" applyFont="1" applyBorder="1" applyAlignment="1">
      <alignment horizontal="center" vertical="center"/>
    </xf>
    <xf numFmtId="0" fontId="84" fillId="0" borderId="78" xfId="0" applyFont="1" applyBorder="1" applyAlignment="1">
      <alignment horizontal="center" vertical="center"/>
    </xf>
    <xf numFmtId="0" fontId="87" fillId="2" borderId="52" xfId="0" applyFont="1" applyFill="1" applyBorder="1" applyAlignment="1">
      <alignment horizontal="left" vertical="center" wrapText="1"/>
    </xf>
    <xf numFmtId="0" fontId="89" fillId="2" borderId="52" xfId="0" applyFont="1" applyFill="1" applyBorder="1" applyAlignment="1">
      <alignment vertical="center"/>
    </xf>
    <xf numFmtId="0" fontId="89" fillId="2" borderId="52" xfId="0" applyFont="1" applyFill="1" applyBorder="1" applyAlignment="1">
      <alignment horizontal="center" vertical="center"/>
    </xf>
    <xf numFmtId="0" fontId="84" fillId="0" borderId="64" xfId="0" applyFont="1" applyBorder="1" applyAlignment="1">
      <alignment vertical="center"/>
    </xf>
    <xf numFmtId="0" fontId="87" fillId="0" borderId="77" xfId="0" applyFont="1" applyBorder="1" applyAlignment="1">
      <alignment horizontal="left" vertical="center"/>
    </xf>
    <xf numFmtId="0" fontId="87" fillId="0" borderId="0" xfId="449" applyFont="1" applyAlignment="1">
      <alignment horizontal="center"/>
    </xf>
    <xf numFmtId="0" fontId="92" fillId="0" borderId="0" xfId="449" applyFont="1" applyAlignment="1">
      <alignment horizontal="center"/>
    </xf>
    <xf numFmtId="0" fontId="84" fillId="2" borderId="60" xfId="449" applyFont="1" applyFill="1" applyBorder="1" applyAlignment="1">
      <alignment horizontal="center" vertical="center" wrapText="1"/>
    </xf>
    <xf numFmtId="0" fontId="84" fillId="0" borderId="61" xfId="0" applyFont="1" applyBorder="1" applyAlignment="1">
      <alignment horizontal="center" vertical="center" wrapText="1"/>
    </xf>
    <xf numFmtId="0" fontId="84" fillId="0" borderId="60" xfId="0" applyFont="1" applyBorder="1" applyAlignment="1">
      <alignment horizontal="center" vertical="center" wrapText="1"/>
    </xf>
    <xf numFmtId="0" fontId="87" fillId="0" borderId="52" xfId="449" applyFont="1" applyBorder="1" applyAlignment="1">
      <alignment horizontal="center" vertical="center"/>
    </xf>
    <xf numFmtId="0" fontId="87" fillId="0" borderId="64" xfId="449" applyFont="1" applyBorder="1" applyAlignment="1">
      <alignment horizontal="center" vertical="center"/>
    </xf>
    <xf numFmtId="0" fontId="87" fillId="2" borderId="52" xfId="449" applyFont="1" applyFill="1" applyBorder="1" applyAlignment="1">
      <alignment horizontal="center" vertical="center" wrapText="1"/>
    </xf>
    <xf numFmtId="0" fontId="87" fillId="2" borderId="64" xfId="449" applyFont="1" applyFill="1" applyBorder="1" applyAlignment="1">
      <alignment horizontal="center" vertical="center" wrapText="1"/>
    </xf>
    <xf numFmtId="0" fontId="87" fillId="0" borderId="52" xfId="0" applyFont="1" applyBorder="1" applyAlignment="1">
      <alignment horizontal="center" vertical="center" wrapText="1"/>
    </xf>
    <xf numFmtId="0" fontId="87" fillId="0" borderId="64" xfId="0" applyFont="1" applyBorder="1" applyAlignment="1">
      <alignment horizontal="center" vertical="center" wrapText="1"/>
    </xf>
    <xf numFmtId="0" fontId="87" fillId="0" borderId="52" xfId="449" applyFont="1" applyBorder="1" applyAlignment="1">
      <alignment horizontal="center" vertical="center" wrapText="1"/>
    </xf>
    <xf numFmtId="0" fontId="87" fillId="0" borderId="64" xfId="449" applyFont="1" applyBorder="1" applyAlignment="1">
      <alignment horizontal="center" vertical="center" wrapText="1"/>
    </xf>
    <xf numFmtId="0" fontId="87" fillId="2" borderId="73" xfId="449" applyFont="1" applyFill="1" applyBorder="1" applyAlignment="1">
      <alignment horizontal="center" vertical="center"/>
    </xf>
    <xf numFmtId="0" fontId="87" fillId="2" borderId="74" xfId="449" applyFont="1" applyFill="1" applyBorder="1" applyAlignment="1">
      <alignment horizontal="center" vertical="center"/>
    </xf>
    <xf numFmtId="0" fontId="87" fillId="2" borderId="76" xfId="449" applyFont="1" applyFill="1" applyBorder="1" applyAlignment="1">
      <alignment horizontal="center" vertical="center"/>
    </xf>
    <xf numFmtId="0" fontId="87" fillId="0" borderId="62" xfId="449" applyFont="1" applyBorder="1" applyAlignment="1">
      <alignment horizontal="center" vertical="center" wrapText="1"/>
    </xf>
    <xf numFmtId="0" fontId="87" fillId="2" borderId="62" xfId="449" applyFont="1" applyFill="1" applyBorder="1" applyAlignment="1">
      <alignment horizontal="center" vertical="center" wrapText="1"/>
    </xf>
    <xf numFmtId="0" fontId="84" fillId="0" borderId="60" xfId="0" applyFont="1" applyBorder="1" applyAlignment="1">
      <alignment horizontal="center" wrapText="1"/>
    </xf>
    <xf numFmtId="0" fontId="84" fillId="0" borderId="52" xfId="0" applyFont="1" applyBorder="1" applyAlignment="1">
      <alignment horizontal="center" wrapText="1"/>
    </xf>
    <xf numFmtId="0" fontId="87" fillId="0" borderId="62" xfId="1" applyFont="1" applyBorder="1" applyAlignment="1">
      <alignment horizontal="center" vertical="center" wrapText="1"/>
    </xf>
    <xf numFmtId="0" fontId="87" fillId="0" borderId="52" xfId="1" applyFont="1" applyBorder="1" applyAlignment="1">
      <alignment horizontal="center" vertical="center" wrapText="1"/>
    </xf>
    <xf numFmtId="0" fontId="87" fillId="0" borderId="64" xfId="1" applyFont="1" applyBorder="1" applyAlignment="1">
      <alignment horizontal="center" vertical="center" wrapText="1"/>
    </xf>
    <xf numFmtId="0" fontId="83" fillId="0" borderId="0" xfId="0" applyFont="1" applyAlignment="1">
      <alignment horizontal="center"/>
    </xf>
    <xf numFmtId="0" fontId="87" fillId="0" borderId="65" xfId="1" applyFont="1" applyBorder="1" applyAlignment="1">
      <alignment horizontal="center" vertical="center" wrapText="1"/>
    </xf>
    <xf numFmtId="0" fontId="87" fillId="0" borderId="66" xfId="1" applyFont="1" applyBorder="1" applyAlignment="1">
      <alignment horizontal="center" vertical="center" wrapText="1"/>
    </xf>
    <xf numFmtId="0" fontId="87" fillId="0" borderId="75" xfId="1" applyFont="1" applyBorder="1" applyAlignment="1">
      <alignment horizontal="center" vertical="center" wrapText="1"/>
    </xf>
    <xf numFmtId="0" fontId="87" fillId="0" borderId="62" xfId="0" applyFont="1" applyBorder="1" applyAlignment="1">
      <alignment horizontal="center" vertical="center"/>
    </xf>
    <xf numFmtId="0" fontId="87" fillId="0" borderId="52" xfId="0" applyFont="1" applyBorder="1" applyAlignment="1">
      <alignment horizontal="center" vertical="center"/>
    </xf>
    <xf numFmtId="0" fontId="87" fillId="0" borderId="64" xfId="0" applyFont="1" applyBorder="1" applyAlignment="1">
      <alignment horizontal="center" vertical="center"/>
    </xf>
    <xf numFmtId="0" fontId="87" fillId="0" borderId="62" xfId="0" applyFont="1" applyBorder="1" applyAlignment="1">
      <alignment horizontal="center" vertical="center" wrapText="1"/>
    </xf>
    <xf numFmtId="0" fontId="87" fillId="0" borderId="62" xfId="449" applyFont="1" applyBorder="1" applyAlignment="1">
      <alignment horizontal="center" vertical="center"/>
    </xf>
    <xf numFmtId="0" fontId="17" fillId="0" borderId="15" xfId="0" applyFont="1" applyBorder="1" applyAlignment="1">
      <alignment horizontal="center" vertical="center" wrapText="1"/>
    </xf>
    <xf numFmtId="0" fontId="17" fillId="0" borderId="17" xfId="0" applyFont="1" applyBorder="1" applyAlignment="1">
      <alignment horizontal="center" vertical="center" wrapText="1"/>
    </xf>
    <xf numFmtId="0" fontId="32" fillId="0" borderId="15" xfId="0" applyFont="1" applyFill="1" applyBorder="1" applyAlignment="1">
      <alignment horizontal="center" vertical="center" wrapText="1"/>
    </xf>
    <xf numFmtId="0" fontId="32" fillId="0" borderId="17" xfId="0" applyFont="1" applyFill="1" applyBorder="1" applyAlignment="1">
      <alignment horizontal="center" vertical="center" wrapText="1"/>
    </xf>
    <xf numFmtId="0" fontId="17" fillId="0" borderId="16" xfId="0" applyFont="1" applyBorder="1" applyAlignment="1">
      <alignment horizontal="center" vertical="center" wrapText="1"/>
    </xf>
    <xf numFmtId="0" fontId="22" fillId="0" borderId="0" xfId="12" applyFont="1" applyAlignment="1">
      <alignment horizontal="center" vertical="center"/>
    </xf>
    <xf numFmtId="0" fontId="4" fillId="0" borderId="0" xfId="12" applyFont="1" applyAlignment="1">
      <alignment horizontal="center" vertical="center"/>
    </xf>
    <xf numFmtId="0" fontId="4" fillId="0" borderId="0" xfId="12" applyAlignment="1">
      <alignment horizontal="center" vertical="center"/>
    </xf>
    <xf numFmtId="41" fontId="48" fillId="11" borderId="34" xfId="13" applyFont="1" applyFill="1" applyBorder="1" applyAlignment="1">
      <alignment horizontal="center" vertical="center"/>
    </xf>
    <xf numFmtId="41" fontId="48" fillId="11" borderId="35" xfId="13" applyFont="1" applyFill="1" applyBorder="1" applyAlignment="1">
      <alignment horizontal="center" vertical="center"/>
    </xf>
    <xf numFmtId="41" fontId="48" fillId="11" borderId="36" xfId="13" applyFont="1" applyFill="1" applyBorder="1" applyAlignment="1">
      <alignment horizontal="center" vertical="center"/>
    </xf>
    <xf numFmtId="41" fontId="48" fillId="11" borderId="37" xfId="13" applyFont="1" applyFill="1" applyBorder="1" applyAlignment="1">
      <alignment horizontal="center" vertical="center"/>
    </xf>
    <xf numFmtId="41" fontId="48" fillId="11" borderId="38" xfId="13" applyFont="1" applyFill="1" applyBorder="1" applyAlignment="1">
      <alignment horizontal="center" vertical="center"/>
    </xf>
    <xf numFmtId="41" fontId="48" fillId="11" borderId="39" xfId="13" applyFont="1" applyFill="1" applyBorder="1" applyAlignment="1">
      <alignment horizontal="center" vertical="center"/>
    </xf>
    <xf numFmtId="0" fontId="49" fillId="11" borderId="35" xfId="0" applyFont="1" applyFill="1" applyBorder="1" applyAlignment="1">
      <alignment horizontal="center" vertical="center"/>
    </xf>
    <xf numFmtId="0" fontId="49" fillId="11" borderId="36" xfId="0" applyFont="1" applyFill="1" applyBorder="1" applyAlignment="1">
      <alignment horizontal="center" vertical="center"/>
    </xf>
    <xf numFmtId="0" fontId="49" fillId="11" borderId="0" xfId="0" applyFont="1" applyFill="1" applyBorder="1" applyAlignment="1">
      <alignment horizontal="center" vertical="center"/>
    </xf>
    <xf numFmtId="0" fontId="49" fillId="11" borderId="33" xfId="0" applyFont="1" applyFill="1" applyBorder="1" applyAlignment="1">
      <alignment horizontal="center" vertical="center"/>
    </xf>
    <xf numFmtId="0" fontId="49" fillId="11" borderId="38" xfId="0" applyFont="1" applyFill="1" applyBorder="1" applyAlignment="1">
      <alignment horizontal="center" vertical="center"/>
    </xf>
    <xf numFmtId="0" fontId="49" fillId="11" borderId="39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17" fillId="0" borderId="40" xfId="12" applyFont="1" applyBorder="1" applyAlignment="1">
      <alignment horizontal="center" vertical="center" wrapText="1"/>
    </xf>
    <xf numFmtId="0" fontId="17" fillId="0" borderId="58" xfId="12" applyFont="1" applyBorder="1" applyAlignment="1">
      <alignment horizontal="center" vertical="center" wrapText="1"/>
    </xf>
    <xf numFmtId="0" fontId="17" fillId="0" borderId="59" xfId="12" applyFont="1" applyBorder="1" applyAlignment="1">
      <alignment horizontal="center" vertical="center" wrapText="1"/>
    </xf>
    <xf numFmtId="0" fontId="17" fillId="0" borderId="18" xfId="12" applyFont="1" applyBorder="1" applyAlignment="1">
      <alignment horizontal="center" vertical="center" wrapText="1"/>
    </xf>
    <xf numFmtId="0" fontId="17" fillId="2" borderId="18" xfId="12" applyFont="1" applyFill="1" applyBorder="1" applyAlignment="1">
      <alignment horizontal="center" vertical="center" wrapText="1"/>
    </xf>
    <xf numFmtId="0" fontId="17" fillId="2" borderId="40" xfId="12" applyFont="1" applyFill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7" fillId="0" borderId="18" xfId="1" applyFont="1" applyBorder="1" applyAlignment="1">
      <alignment horizontal="center" vertical="center" wrapText="1"/>
    </xf>
    <xf numFmtId="0" fontId="6" fillId="2" borderId="0" xfId="2" applyFont="1" applyFill="1" applyAlignment="1">
      <alignment horizontal="center" vertical="center"/>
    </xf>
    <xf numFmtId="0" fontId="18" fillId="2" borderId="0" xfId="2" applyFill="1" applyAlignment="1">
      <alignment horizontal="center" vertical="center"/>
    </xf>
    <xf numFmtId="0" fontId="9" fillId="2" borderId="0" xfId="2" applyFont="1" applyFill="1" applyAlignment="1">
      <alignment horizontal="center" vertical="center"/>
    </xf>
    <xf numFmtId="0" fontId="8" fillId="2" borderId="0" xfId="2" applyFont="1" applyFill="1" applyAlignment="1">
      <alignment horizontal="center" vertical="center"/>
    </xf>
    <xf numFmtId="0" fontId="0" fillId="2" borderId="0" xfId="0" applyFill="1" applyAlignment="1">
      <alignment vertical="center"/>
    </xf>
    <xf numFmtId="0" fontId="13" fillId="2" borderId="0" xfId="2" applyFont="1" applyFill="1" applyAlignment="1">
      <alignment horizontal="center" vertical="center"/>
    </xf>
    <xf numFmtId="0" fontId="18" fillId="2" borderId="0" xfId="2" applyFont="1" applyFill="1" applyAlignment="1">
      <alignment horizontal="center" vertical="center"/>
    </xf>
    <xf numFmtId="0" fontId="22" fillId="2" borderId="0" xfId="2" applyFont="1" applyFill="1" applyAlignment="1">
      <alignment horizontal="center" vertical="center"/>
    </xf>
    <xf numFmtId="0" fontId="32" fillId="0" borderId="18" xfId="449" applyFont="1" applyBorder="1" applyAlignment="1">
      <alignment horizontal="center" vertical="center" wrapText="1"/>
    </xf>
    <xf numFmtId="0" fontId="17" fillId="0" borderId="18" xfId="2" applyFont="1" applyBorder="1" applyAlignment="1">
      <alignment horizontal="center" vertical="center" wrapText="1"/>
    </xf>
    <xf numFmtId="0" fontId="17" fillId="2" borderId="18" xfId="2" applyFont="1" applyFill="1" applyBorder="1" applyAlignment="1">
      <alignment horizontal="center" vertical="center" wrapText="1"/>
    </xf>
    <xf numFmtId="0" fontId="17" fillId="2" borderId="40" xfId="2" applyFont="1" applyFill="1" applyBorder="1" applyAlignment="1">
      <alignment horizontal="center" vertical="center"/>
    </xf>
    <xf numFmtId="0" fontId="83" fillId="0" borderId="0" xfId="0" applyFont="1" applyFill="1" applyAlignment="1">
      <alignment horizontal="center" vertical="center"/>
    </xf>
    <xf numFmtId="0" fontId="87" fillId="0" borderId="65" xfId="1" applyFont="1" applyFill="1" applyBorder="1" applyAlignment="1">
      <alignment horizontal="center" vertical="center" wrapText="1"/>
    </xf>
    <xf numFmtId="0" fontId="87" fillId="0" borderId="75" xfId="1" applyFont="1" applyFill="1" applyBorder="1" applyAlignment="1">
      <alignment horizontal="center" vertical="center" wrapText="1"/>
    </xf>
    <xf numFmtId="0" fontId="87" fillId="0" borderId="62" xfId="2" applyFont="1" applyFill="1" applyBorder="1" applyAlignment="1">
      <alignment horizontal="center" vertical="center" wrapText="1"/>
    </xf>
    <xf numFmtId="0" fontId="87" fillId="0" borderId="64" xfId="2" applyFont="1" applyFill="1" applyBorder="1" applyAlignment="1">
      <alignment horizontal="center" vertical="center" wrapText="1"/>
    </xf>
    <xf numFmtId="0" fontId="87" fillId="0" borderId="73" xfId="2" applyFont="1" applyFill="1" applyBorder="1" applyAlignment="1">
      <alignment horizontal="center" vertical="center"/>
    </xf>
    <xf numFmtId="0" fontId="87" fillId="0" borderId="76" xfId="2" applyFont="1" applyFill="1" applyBorder="1" applyAlignment="1">
      <alignment horizontal="center" vertical="center"/>
    </xf>
    <xf numFmtId="0" fontId="94" fillId="0" borderId="38" xfId="0" applyFont="1" applyFill="1" applyBorder="1" applyAlignment="1">
      <alignment horizontal="center" vertical="center"/>
    </xf>
    <xf numFmtId="0" fontId="87" fillId="0" borderId="38" xfId="0" applyFont="1" applyFill="1" applyBorder="1" applyAlignment="1">
      <alignment horizontal="center" vertical="center"/>
    </xf>
    <xf numFmtId="0" fontId="87" fillId="0" borderId="15" xfId="0" applyFont="1" applyFill="1" applyBorder="1" applyAlignment="1">
      <alignment horizontal="center" vertical="center" wrapText="1"/>
    </xf>
    <xf numFmtId="0" fontId="87" fillId="0" borderId="17" xfId="0" applyFont="1" applyFill="1" applyBorder="1" applyAlignment="1">
      <alignment horizontal="center" vertical="center" wrapText="1"/>
    </xf>
    <xf numFmtId="0" fontId="87" fillId="0" borderId="18" xfId="449" applyFont="1" applyFill="1" applyBorder="1" applyAlignment="1">
      <alignment horizontal="center" vertical="center" wrapText="1"/>
    </xf>
    <xf numFmtId="0" fontId="87" fillId="0" borderId="16" xfId="0" applyFont="1" applyFill="1" applyBorder="1" applyAlignment="1">
      <alignment horizontal="center" vertical="center" wrapText="1"/>
    </xf>
    <xf numFmtId="0" fontId="20" fillId="0" borderId="0" xfId="0" applyFont="1" applyAlignment="1">
      <alignment horizontal="center"/>
    </xf>
    <xf numFmtId="0" fontId="32" fillId="0" borderId="18" xfId="1" applyFont="1" applyBorder="1" applyAlignment="1">
      <alignment horizontal="center" vertical="center" wrapText="1"/>
    </xf>
    <xf numFmtId="0" fontId="32" fillId="2" borderId="18" xfId="449" applyFont="1" applyFill="1" applyBorder="1" applyAlignment="1">
      <alignment horizontal="center" vertical="center" wrapText="1"/>
    </xf>
    <xf numFmtId="0" fontId="32" fillId="0" borderId="18" xfId="0" applyFont="1" applyBorder="1" applyAlignment="1">
      <alignment horizontal="center" vertical="center" wrapText="1"/>
    </xf>
    <xf numFmtId="0" fontId="32" fillId="2" borderId="18" xfId="449" applyFont="1" applyFill="1" applyBorder="1" applyAlignment="1">
      <alignment horizontal="center" vertical="center"/>
    </xf>
    <xf numFmtId="0" fontId="9" fillId="0" borderId="0" xfId="2" applyFont="1" applyAlignment="1">
      <alignment horizontal="center"/>
    </xf>
    <xf numFmtId="0" fontId="18" fillId="0" borderId="0" xfId="2" applyAlignment="1">
      <alignment horizontal="center"/>
    </xf>
    <xf numFmtId="0" fontId="32" fillId="2" borderId="15" xfId="449" applyFont="1" applyFill="1" applyBorder="1" applyAlignment="1">
      <alignment horizontal="center" vertical="center" wrapText="1"/>
    </xf>
    <xf numFmtId="0" fontId="32" fillId="2" borderId="16" xfId="449" applyFont="1" applyFill="1" applyBorder="1" applyAlignment="1">
      <alignment horizontal="center" vertical="center" wrapText="1"/>
    </xf>
    <xf numFmtId="0" fontId="13" fillId="0" borderId="0" xfId="2" applyFont="1" applyAlignment="1">
      <alignment horizontal="center"/>
    </xf>
    <xf numFmtId="0" fontId="18" fillId="0" borderId="0" xfId="2" applyFont="1" applyAlignment="1">
      <alignment horizontal="center"/>
    </xf>
    <xf numFmtId="0" fontId="22" fillId="0" borderId="0" xfId="2" applyFont="1" applyAlignment="1">
      <alignment horizontal="center"/>
    </xf>
    <xf numFmtId="0" fontId="32" fillId="2" borderId="18" xfId="0" applyFont="1" applyFill="1" applyBorder="1" applyAlignment="1">
      <alignment horizontal="center" vertical="center" wrapText="1"/>
    </xf>
    <xf numFmtId="0" fontId="32" fillId="0" borderId="40" xfId="449" applyFont="1" applyBorder="1" applyAlignment="1">
      <alignment horizontal="center" vertical="center" wrapText="1"/>
    </xf>
    <xf numFmtId="0" fontId="32" fillId="0" borderId="59" xfId="449" applyFont="1" applyBorder="1" applyAlignment="1">
      <alignment horizontal="center" vertical="center" wrapText="1"/>
    </xf>
    <xf numFmtId="0" fontId="32" fillId="0" borderId="36" xfId="449" applyFont="1" applyBorder="1" applyAlignment="1">
      <alignment horizontal="center" vertical="center" wrapText="1"/>
    </xf>
    <xf numFmtId="0" fontId="32" fillId="0" borderId="39" xfId="449" applyFont="1" applyBorder="1" applyAlignment="1">
      <alignment horizontal="center" vertical="center" wrapText="1"/>
    </xf>
    <xf numFmtId="0" fontId="9" fillId="2" borderId="0" xfId="2" applyFont="1" applyFill="1" applyAlignment="1">
      <alignment horizontal="center"/>
    </xf>
    <xf numFmtId="0" fontId="18" fillId="2" borderId="0" xfId="2" applyFill="1" applyAlignment="1">
      <alignment horizontal="center"/>
    </xf>
    <xf numFmtId="0" fontId="13" fillId="2" borderId="0" xfId="2" applyFont="1" applyFill="1" applyAlignment="1">
      <alignment horizontal="center"/>
    </xf>
    <xf numFmtId="0" fontId="18" fillId="2" borderId="0" xfId="2" applyFont="1" applyFill="1" applyAlignment="1">
      <alignment horizontal="center"/>
    </xf>
    <xf numFmtId="0" fontId="22" fillId="2" borderId="0" xfId="2" applyFont="1" applyFill="1" applyAlignment="1">
      <alignment horizontal="center"/>
    </xf>
    <xf numFmtId="0" fontId="32" fillId="0" borderId="18" xfId="2" applyFont="1" applyBorder="1" applyAlignment="1">
      <alignment horizontal="center" vertical="center" wrapText="1"/>
    </xf>
    <xf numFmtId="0" fontId="32" fillId="0" borderId="18" xfId="0" applyFont="1" applyBorder="1" applyAlignment="1">
      <alignment horizontal="center" vertical="center"/>
    </xf>
    <xf numFmtId="0" fontId="32" fillId="2" borderId="18" xfId="2" applyFont="1" applyFill="1" applyBorder="1" applyAlignment="1">
      <alignment horizontal="center" vertical="center" wrapText="1"/>
    </xf>
    <xf numFmtId="0" fontId="32" fillId="0" borderId="18" xfId="2" applyFont="1" applyBorder="1" applyAlignment="1">
      <alignment horizontal="center" vertical="center"/>
    </xf>
    <xf numFmtId="0" fontId="16" fillId="2" borderId="5" xfId="2" applyFont="1" applyFill="1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0" fontId="32" fillId="2" borderId="18" xfId="2" applyFont="1" applyFill="1" applyBorder="1" applyAlignment="1">
      <alignment horizontal="center" vertical="center"/>
    </xf>
    <xf numFmtId="0" fontId="0" fillId="0" borderId="5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32" fillId="2" borderId="16" xfId="0" applyFont="1" applyFill="1" applyBorder="1" applyAlignment="1">
      <alignment horizontal="center" vertical="center" wrapText="1"/>
    </xf>
    <xf numFmtId="0" fontId="6" fillId="0" borderId="0" xfId="2" applyFont="1" applyAlignment="1">
      <alignment horizontal="center"/>
    </xf>
    <xf numFmtId="0" fontId="22" fillId="0" borderId="0" xfId="2" applyFont="1" applyAlignment="1">
      <alignment horizontal="center" vertical="center"/>
    </xf>
    <xf numFmtId="0" fontId="9" fillId="0" borderId="0" xfId="2" applyFont="1" applyAlignment="1">
      <alignment horizontal="center" vertical="center"/>
    </xf>
    <xf numFmtId="0" fontId="18" fillId="0" borderId="0" xfId="2" applyAlignment="1">
      <alignment horizontal="center" vertical="center"/>
    </xf>
    <xf numFmtId="0" fontId="13" fillId="0" borderId="0" xfId="2" applyFont="1" applyAlignment="1">
      <alignment horizontal="center" vertical="center"/>
    </xf>
    <xf numFmtId="0" fontId="18" fillId="0" borderId="0" xfId="2" applyFont="1" applyAlignment="1">
      <alignment horizontal="center" vertical="center"/>
    </xf>
    <xf numFmtId="165" fontId="87" fillId="0" borderId="15" xfId="6" applyFont="1" applyFill="1" applyBorder="1" applyAlignment="1">
      <alignment horizontal="center" vertical="center" wrapText="1"/>
    </xf>
    <xf numFmtId="165" fontId="87" fillId="0" borderId="17" xfId="6" applyFont="1" applyFill="1" applyBorder="1" applyAlignment="1">
      <alignment horizontal="center" vertical="center" wrapText="1"/>
    </xf>
    <xf numFmtId="0" fontId="87" fillId="0" borderId="62" xfId="449" applyFont="1" applyFill="1" applyBorder="1" applyAlignment="1">
      <alignment horizontal="center" vertical="center" wrapText="1"/>
    </xf>
    <xf numFmtId="0" fontId="87" fillId="0" borderId="64" xfId="449" applyFont="1" applyFill="1" applyBorder="1" applyAlignment="1">
      <alignment horizontal="center" vertical="center" wrapText="1"/>
    </xf>
    <xf numFmtId="165" fontId="87" fillId="0" borderId="73" xfId="6" applyFont="1" applyFill="1" applyBorder="1" applyAlignment="1">
      <alignment horizontal="center" vertical="center"/>
    </xf>
    <xf numFmtId="165" fontId="87" fillId="0" borderId="76" xfId="6" applyFont="1" applyFill="1" applyBorder="1" applyAlignment="1">
      <alignment horizontal="center" vertical="center"/>
    </xf>
    <xf numFmtId="0" fontId="87" fillId="0" borderId="62" xfId="0" applyFont="1" applyFill="1" applyBorder="1" applyAlignment="1">
      <alignment horizontal="center" vertical="center" wrapText="1"/>
    </xf>
    <xf numFmtId="0" fontId="87" fillId="0" borderId="64" xfId="0" applyFont="1" applyFill="1" applyBorder="1" applyAlignment="1">
      <alignment horizontal="center" vertical="center" wrapText="1"/>
    </xf>
    <xf numFmtId="0" fontId="51" fillId="0" borderId="1" xfId="15" applyFont="1" applyFill="1" applyBorder="1" applyAlignment="1">
      <alignment horizontal="center" vertical="center" wrapText="1"/>
    </xf>
    <xf numFmtId="0" fontId="51" fillId="0" borderId="2" xfId="15" applyFont="1" applyFill="1" applyBorder="1" applyAlignment="1">
      <alignment horizontal="center" vertical="center" wrapText="1"/>
    </xf>
    <xf numFmtId="0" fontId="51" fillId="0" borderId="6" xfId="15" applyFont="1" applyFill="1" applyBorder="1" applyAlignment="1">
      <alignment horizontal="center" vertical="center" wrapText="1"/>
    </xf>
    <xf numFmtId="0" fontId="51" fillId="0" borderId="7" xfId="15" applyFont="1" applyFill="1" applyBorder="1" applyAlignment="1">
      <alignment horizontal="center" vertical="center" wrapText="1"/>
    </xf>
    <xf numFmtId="170" fontId="51" fillId="0" borderId="1" xfId="6" applyNumberFormat="1" applyFont="1" applyFill="1" applyBorder="1" applyAlignment="1">
      <alignment horizontal="center" vertical="center" wrapText="1"/>
    </xf>
    <xf numFmtId="0" fontId="51" fillId="0" borderId="9" xfId="15" applyFont="1" applyFill="1" applyBorder="1" applyAlignment="1">
      <alignment horizontal="center" vertical="center" wrapText="1"/>
    </xf>
    <xf numFmtId="0" fontId="51" fillId="0" borderId="12" xfId="15" applyFont="1" applyFill="1" applyBorder="1" applyAlignment="1">
      <alignment horizontal="center" vertical="center" wrapText="1"/>
    </xf>
    <xf numFmtId="0" fontId="51" fillId="0" borderId="13" xfId="15" applyFont="1" applyFill="1" applyBorder="1" applyAlignment="1">
      <alignment horizontal="left"/>
    </xf>
    <xf numFmtId="0" fontId="51" fillId="13" borderId="1" xfId="15" applyFont="1" applyFill="1" applyBorder="1" applyAlignment="1">
      <alignment horizontal="center" vertical="center" wrapText="1"/>
    </xf>
    <xf numFmtId="0" fontId="52" fillId="2" borderId="0" xfId="15" applyFont="1" applyFill="1" applyBorder="1" applyAlignment="1">
      <alignment horizontal="center" vertical="center" wrapText="1"/>
    </xf>
    <xf numFmtId="0" fontId="51" fillId="2" borderId="3" xfId="15" applyFont="1" applyFill="1" applyBorder="1" applyAlignment="1">
      <alignment horizontal="center" vertical="center"/>
    </xf>
    <xf numFmtId="0" fontId="51" fillId="2" borderId="4" xfId="15" applyFont="1" applyFill="1" applyBorder="1" applyAlignment="1">
      <alignment horizontal="center" vertical="center"/>
    </xf>
    <xf numFmtId="0" fontId="51" fillId="2" borderId="5" xfId="15" applyFont="1" applyFill="1" applyBorder="1" applyAlignment="1">
      <alignment horizontal="center" vertical="center"/>
    </xf>
    <xf numFmtId="0" fontId="51" fillId="0" borderId="3" xfId="17" applyFont="1" applyFill="1" applyBorder="1" applyAlignment="1">
      <alignment horizontal="center" vertical="center" wrapText="1"/>
    </xf>
    <xf numFmtId="0" fontId="51" fillId="0" borderId="5" xfId="17" applyFont="1" applyFill="1" applyBorder="1" applyAlignment="1">
      <alignment horizontal="center" vertical="center" wrapText="1"/>
    </xf>
    <xf numFmtId="0" fontId="51" fillId="0" borderId="4" xfId="17" applyFont="1" applyFill="1" applyBorder="1" applyAlignment="1">
      <alignment horizontal="center" vertical="center" wrapText="1"/>
    </xf>
    <xf numFmtId="0" fontId="51" fillId="0" borderId="1" xfId="17" applyFont="1" applyFill="1" applyBorder="1" applyAlignment="1">
      <alignment horizontal="center" vertical="center" wrapText="1"/>
    </xf>
    <xf numFmtId="0" fontId="51" fillId="0" borderId="2" xfId="17" applyFont="1" applyFill="1" applyBorder="1" applyAlignment="1">
      <alignment horizontal="center" vertical="center" wrapText="1"/>
    </xf>
    <xf numFmtId="0" fontId="51" fillId="0" borderId="6" xfId="17" applyFont="1" applyFill="1" applyBorder="1" applyAlignment="1">
      <alignment horizontal="center" vertical="center" wrapText="1"/>
    </xf>
    <xf numFmtId="0" fontId="51" fillId="0" borderId="7" xfId="17" applyFont="1" applyFill="1" applyBorder="1" applyAlignment="1">
      <alignment horizontal="center" vertical="center" wrapText="1"/>
    </xf>
    <xf numFmtId="0" fontId="51" fillId="0" borderId="0" xfId="17" applyFont="1" applyFill="1" applyBorder="1" applyAlignment="1">
      <alignment horizontal="center" vertical="center" wrapText="1"/>
    </xf>
    <xf numFmtId="0" fontId="51" fillId="0" borderId="13" xfId="15" applyFont="1" applyFill="1" applyBorder="1" applyAlignment="1">
      <alignment horizontal="left" vertical="center"/>
    </xf>
    <xf numFmtId="0" fontId="51" fillId="2" borderId="1" xfId="15" applyFont="1" applyFill="1" applyBorder="1" applyAlignment="1">
      <alignment horizontal="center" vertical="center" wrapText="1"/>
    </xf>
    <xf numFmtId="0" fontId="52" fillId="0" borderId="0" xfId="15" applyFont="1" applyFill="1" applyBorder="1" applyAlignment="1">
      <alignment horizontal="left" vertical="center" wrapText="1"/>
    </xf>
    <xf numFmtId="0" fontId="51" fillId="0" borderId="3" xfId="15" applyFont="1" applyFill="1" applyBorder="1" applyAlignment="1">
      <alignment horizontal="center" vertical="center"/>
    </xf>
    <xf numFmtId="0" fontId="51" fillId="0" borderId="4" xfId="15" applyFont="1" applyFill="1" applyBorder="1" applyAlignment="1">
      <alignment horizontal="center" vertical="center"/>
    </xf>
    <xf numFmtId="0" fontId="51" fillId="0" borderId="5" xfId="15" applyFont="1" applyFill="1" applyBorder="1" applyAlignment="1">
      <alignment horizontal="center" vertical="center"/>
    </xf>
    <xf numFmtId="0" fontId="52" fillId="0" borderId="53" xfId="15" applyFont="1" applyFill="1" applyBorder="1" applyAlignment="1">
      <alignment horizontal="center" vertical="center" wrapText="1"/>
    </xf>
    <xf numFmtId="0" fontId="52" fillId="0" borderId="8" xfId="15" applyFont="1" applyFill="1" applyBorder="1" applyAlignment="1">
      <alignment horizontal="center" vertical="center" wrapText="1"/>
    </xf>
    <xf numFmtId="0" fontId="52" fillId="0" borderId="12" xfId="15" applyFont="1" applyFill="1" applyBorder="1" applyAlignment="1">
      <alignment horizontal="center" vertical="center" wrapText="1"/>
    </xf>
    <xf numFmtId="0" fontId="52" fillId="0" borderId="51" xfId="15" applyFont="1" applyFill="1" applyBorder="1" applyAlignment="1">
      <alignment horizontal="center" vertical="center" wrapText="1"/>
    </xf>
    <xf numFmtId="0" fontId="52" fillId="0" borderId="6" xfId="15" applyFont="1" applyFill="1" applyBorder="1" applyAlignment="1">
      <alignment horizontal="center" vertical="center" wrapText="1"/>
    </xf>
    <xf numFmtId="0" fontId="52" fillId="0" borderId="7" xfId="15" applyFont="1" applyFill="1" applyBorder="1" applyAlignment="1">
      <alignment horizontal="center" vertical="center" wrapText="1"/>
    </xf>
    <xf numFmtId="43" fontId="84" fillId="2" borderId="16" xfId="0" applyNumberFormat="1" applyFont="1" applyFill="1" applyBorder="1" applyAlignment="1">
      <alignment horizontal="center" vertical="center"/>
    </xf>
    <xf numFmtId="1" fontId="84" fillId="2" borderId="16" xfId="0" applyNumberFormat="1" applyFont="1" applyFill="1" applyBorder="1" applyAlignment="1">
      <alignment horizontal="center" vertical="center"/>
    </xf>
    <xf numFmtId="168" fontId="84" fillId="2" borderId="16" xfId="3" applyNumberFormat="1" applyFont="1" applyFill="1" applyBorder="1" applyAlignment="1">
      <alignment horizontal="center" vertical="center"/>
    </xf>
    <xf numFmtId="0" fontId="87" fillId="2" borderId="16" xfId="0" applyFont="1" applyFill="1" applyBorder="1" applyAlignment="1">
      <alignment horizontal="center" vertical="center"/>
    </xf>
    <xf numFmtId="0" fontId="84" fillId="2" borderId="16" xfId="0" applyFont="1" applyFill="1" applyBorder="1" applyAlignment="1">
      <alignment horizontal="center" vertical="center" wrapText="1"/>
    </xf>
    <xf numFmtId="0" fontId="84" fillId="2" borderId="16" xfId="0" applyFont="1" applyFill="1" applyBorder="1" applyAlignment="1">
      <alignment horizontal="center" vertical="center"/>
    </xf>
    <xf numFmtId="165" fontId="84" fillId="2" borderId="16" xfId="6" applyFont="1" applyFill="1" applyBorder="1" applyAlignment="1">
      <alignment horizontal="center" vertical="center"/>
    </xf>
    <xf numFmtId="41" fontId="84" fillId="2" borderId="16" xfId="3" applyFont="1" applyFill="1" applyBorder="1" applyAlignment="1">
      <alignment horizontal="center" vertical="center"/>
    </xf>
    <xf numFmtId="0" fontId="87" fillId="0" borderId="62" xfId="2" applyFont="1" applyBorder="1" applyAlignment="1">
      <alignment horizontal="center" vertical="center" wrapText="1"/>
    </xf>
    <xf numFmtId="0" fontId="87" fillId="0" borderId="64" xfId="2" applyFont="1" applyBorder="1" applyAlignment="1">
      <alignment horizontal="center" vertical="center" wrapText="1"/>
    </xf>
    <xf numFmtId="0" fontId="87" fillId="2" borderId="62" xfId="2" applyFont="1" applyFill="1" applyBorder="1" applyAlignment="1">
      <alignment horizontal="center" vertical="center" wrapText="1"/>
    </xf>
    <xf numFmtId="0" fontId="87" fillId="2" borderId="64" xfId="2" applyFont="1" applyFill="1" applyBorder="1" applyAlignment="1">
      <alignment horizontal="center" vertical="center" wrapText="1"/>
    </xf>
    <xf numFmtId="0" fontId="87" fillId="2" borderId="73" xfId="2" applyFont="1" applyFill="1" applyBorder="1" applyAlignment="1">
      <alignment horizontal="center" vertical="center"/>
    </xf>
    <xf numFmtId="0" fontId="87" fillId="2" borderId="76" xfId="2" applyFont="1" applyFill="1" applyBorder="1" applyAlignment="1">
      <alignment horizontal="center" vertical="center"/>
    </xf>
    <xf numFmtId="0" fontId="88" fillId="2" borderId="60" xfId="449" applyFont="1" applyFill="1" applyBorder="1" applyAlignment="1">
      <alignment horizontal="center" vertical="center" wrapText="1"/>
    </xf>
    <xf numFmtId="0" fontId="17" fillId="0" borderId="18" xfId="0" applyFont="1" applyBorder="1" applyAlignment="1">
      <alignment horizontal="center" vertical="center"/>
    </xf>
    <xf numFmtId="0" fontId="17" fillId="2" borderId="18" xfId="0" applyFont="1" applyFill="1" applyBorder="1" applyAlignment="1">
      <alignment horizontal="center" vertical="center" wrapText="1"/>
    </xf>
    <xf numFmtId="0" fontId="7" fillId="0" borderId="0" xfId="2" applyFont="1" applyAlignment="1">
      <alignment horizontal="center"/>
    </xf>
    <xf numFmtId="0" fontId="17" fillId="0" borderId="18" xfId="0" applyFont="1" applyBorder="1" applyAlignment="1">
      <alignment horizontal="center" vertical="center" wrapText="1"/>
    </xf>
    <xf numFmtId="0" fontId="32" fillId="2" borderId="20" xfId="0" applyFont="1" applyFill="1" applyBorder="1" applyAlignment="1">
      <alignment horizontal="center" vertical="center" wrapText="1"/>
    </xf>
    <xf numFmtId="0" fontId="16" fillId="2" borderId="1" xfId="2" applyFont="1" applyFill="1" applyBorder="1" applyAlignment="1">
      <alignment horizontal="center" vertical="center"/>
    </xf>
    <xf numFmtId="0" fontId="16" fillId="2" borderId="1" xfId="2" applyFont="1" applyFill="1" applyBorder="1" applyAlignment="1">
      <alignment horizontal="center" vertical="center" wrapText="1"/>
    </xf>
    <xf numFmtId="0" fontId="16" fillId="4" borderId="1" xfId="2" applyFont="1" applyFill="1" applyBorder="1" applyAlignment="1">
      <alignment horizontal="center" vertical="center"/>
    </xf>
    <xf numFmtId="0" fontId="20" fillId="0" borderId="11" xfId="0" applyFont="1" applyBorder="1" applyAlignment="1">
      <alignment horizontal="center" vertical="center" textRotation="255"/>
    </xf>
    <xf numFmtId="0" fontId="16" fillId="4" borderId="1" xfId="2" applyFont="1" applyFill="1" applyBorder="1" applyAlignment="1">
      <alignment horizontal="center" vertical="center" wrapText="1"/>
    </xf>
    <xf numFmtId="0" fontId="16" fillId="2" borderId="2" xfId="2" applyFont="1" applyFill="1" applyBorder="1" applyAlignment="1">
      <alignment horizontal="center" vertical="center" wrapText="1"/>
    </xf>
    <xf numFmtId="0" fontId="16" fillId="2" borderId="6" xfId="2" applyFont="1" applyFill="1" applyBorder="1" applyAlignment="1">
      <alignment horizontal="center" vertical="center" wrapText="1"/>
    </xf>
    <xf numFmtId="0" fontId="16" fillId="2" borderId="7" xfId="2" applyFont="1" applyFill="1" applyBorder="1" applyAlignment="1">
      <alignment horizontal="center" vertical="center" wrapText="1"/>
    </xf>
    <xf numFmtId="0" fontId="16" fillId="4" borderId="2" xfId="2" applyFont="1" applyFill="1" applyBorder="1" applyAlignment="1">
      <alignment horizontal="center" vertical="center" wrapText="1"/>
    </xf>
    <xf numFmtId="0" fontId="16" fillId="4" borderId="6" xfId="2" applyFont="1" applyFill="1" applyBorder="1" applyAlignment="1">
      <alignment horizontal="center" vertical="center" wrapText="1"/>
    </xf>
    <xf numFmtId="0" fontId="16" fillId="4" borderId="7" xfId="2" applyFont="1" applyFill="1" applyBorder="1" applyAlignment="1">
      <alignment horizontal="center" vertical="center" wrapText="1"/>
    </xf>
    <xf numFmtId="0" fontId="16" fillId="4" borderId="2" xfId="2" applyFont="1" applyFill="1" applyBorder="1" applyAlignment="1">
      <alignment horizontal="center" vertical="center"/>
    </xf>
    <xf numFmtId="0" fontId="16" fillId="4" borderId="7" xfId="2" applyFont="1" applyFill="1" applyBorder="1" applyAlignment="1">
      <alignment horizontal="center" vertical="center"/>
    </xf>
    <xf numFmtId="0" fontId="16" fillId="4" borderId="3" xfId="2" applyFont="1" applyFill="1" applyBorder="1" applyAlignment="1">
      <alignment horizontal="center" vertical="center"/>
    </xf>
    <xf numFmtId="0" fontId="16" fillId="4" borderId="5" xfId="2" applyFont="1" applyFill="1" applyBorder="1" applyAlignment="1">
      <alignment horizontal="center" vertical="center"/>
    </xf>
    <xf numFmtId="0" fontId="16" fillId="4" borderId="3" xfId="2" applyFont="1" applyFill="1" applyBorder="1" applyAlignment="1">
      <alignment horizontal="center" vertical="center" wrapText="1"/>
    </xf>
    <xf numFmtId="0" fontId="16" fillId="4" borderId="5" xfId="2" applyFont="1" applyFill="1" applyBorder="1" applyAlignment="1">
      <alignment horizontal="center" vertical="center" wrapText="1"/>
    </xf>
    <xf numFmtId="0" fontId="16" fillId="4" borderId="4" xfId="2" applyFont="1" applyFill="1" applyBorder="1" applyAlignment="1">
      <alignment horizontal="center" vertical="center" wrapText="1"/>
    </xf>
    <xf numFmtId="0" fontId="16" fillId="4" borderId="1" xfId="1" applyFont="1" applyFill="1" applyBorder="1" applyAlignment="1">
      <alignment horizontal="center" vertical="center" wrapText="1"/>
    </xf>
    <xf numFmtId="0" fontId="16" fillId="2" borderId="1" xfId="1" applyFont="1" applyFill="1" applyBorder="1" applyAlignment="1">
      <alignment horizontal="center" vertical="center" wrapText="1"/>
    </xf>
    <xf numFmtId="0" fontId="16" fillId="2" borderId="1" xfId="1" applyFont="1" applyFill="1" applyBorder="1" applyAlignment="1">
      <alignment horizontal="center" vertical="center"/>
    </xf>
    <xf numFmtId="0" fontId="44" fillId="0" borderId="25" xfId="5" applyFont="1" applyBorder="1" applyAlignment="1">
      <alignment horizontal="center" vertical="center" wrapText="1"/>
    </xf>
    <xf numFmtId="0" fontId="44" fillId="0" borderId="28" xfId="5" applyFont="1" applyBorder="1" applyAlignment="1">
      <alignment horizontal="center" vertical="center" wrapText="1"/>
    </xf>
    <xf numFmtId="0" fontId="44" fillId="0" borderId="27" xfId="5" applyFont="1" applyBorder="1" applyAlignment="1">
      <alignment horizontal="center" vertical="center" wrapText="1"/>
    </xf>
    <xf numFmtId="0" fontId="44" fillId="0" borderId="30" xfId="5" applyFont="1" applyBorder="1" applyAlignment="1">
      <alignment horizontal="center" vertical="center" wrapText="1"/>
    </xf>
    <xf numFmtId="0" fontId="87" fillId="2" borderId="66" xfId="0" quotePrefix="1" applyFont="1" applyFill="1" applyBorder="1" applyAlignment="1">
      <alignment horizontal="left" vertical="center"/>
    </xf>
    <xf numFmtId="168" fontId="87" fillId="2" borderId="52" xfId="3" applyNumberFormat="1" applyFont="1" applyFill="1" applyBorder="1" applyAlignment="1">
      <alignment horizontal="center" vertical="center"/>
    </xf>
  </cellXfs>
  <cellStyles count="450">
    <cellStyle name="20% - Accent1 2" xfId="24" xr:uid="{00000000-0005-0000-0000-000000000000}"/>
    <cellStyle name="20% - Accent2 2" xfId="25" xr:uid="{00000000-0005-0000-0000-000001000000}"/>
    <cellStyle name="20% - Accent3 2" xfId="26" xr:uid="{00000000-0005-0000-0000-000002000000}"/>
    <cellStyle name="20% - Accent4 2" xfId="27" xr:uid="{00000000-0005-0000-0000-000003000000}"/>
    <cellStyle name="20% - Accent5 2" xfId="28" xr:uid="{00000000-0005-0000-0000-000004000000}"/>
    <cellStyle name="20% - Accent6 2" xfId="29" xr:uid="{00000000-0005-0000-0000-000005000000}"/>
    <cellStyle name="40% - Accent1 2" xfId="30" xr:uid="{00000000-0005-0000-0000-000006000000}"/>
    <cellStyle name="40% - Accent2 2" xfId="31" xr:uid="{00000000-0005-0000-0000-000007000000}"/>
    <cellStyle name="40% - Accent3 2" xfId="32" xr:uid="{00000000-0005-0000-0000-000008000000}"/>
    <cellStyle name="40% - Accent4 2" xfId="33" xr:uid="{00000000-0005-0000-0000-000009000000}"/>
    <cellStyle name="40% - Accent5 2" xfId="34" xr:uid="{00000000-0005-0000-0000-00000A000000}"/>
    <cellStyle name="40% - Accent6 2" xfId="35" xr:uid="{00000000-0005-0000-0000-00000B000000}"/>
    <cellStyle name="60% - Accent1 2" xfId="36" xr:uid="{00000000-0005-0000-0000-00000C000000}"/>
    <cellStyle name="60% - Accent2 2" xfId="37" xr:uid="{00000000-0005-0000-0000-00000D000000}"/>
    <cellStyle name="60% - Accent3 2" xfId="38" xr:uid="{00000000-0005-0000-0000-00000E000000}"/>
    <cellStyle name="60% - Accent4 2" xfId="39" xr:uid="{00000000-0005-0000-0000-00000F000000}"/>
    <cellStyle name="60% - Accent5 2" xfId="40" xr:uid="{00000000-0005-0000-0000-000010000000}"/>
    <cellStyle name="60% - Accent6 2" xfId="41" xr:uid="{00000000-0005-0000-0000-000011000000}"/>
    <cellStyle name="Accent1 2" xfId="42" xr:uid="{00000000-0005-0000-0000-000012000000}"/>
    <cellStyle name="Accent2 2" xfId="43" xr:uid="{00000000-0005-0000-0000-000013000000}"/>
    <cellStyle name="Accent3 2" xfId="44" xr:uid="{00000000-0005-0000-0000-000014000000}"/>
    <cellStyle name="Accent4 2" xfId="45" xr:uid="{00000000-0005-0000-0000-000015000000}"/>
    <cellStyle name="Accent5 2" xfId="46" xr:uid="{00000000-0005-0000-0000-000016000000}"/>
    <cellStyle name="Accent6 2" xfId="47" xr:uid="{00000000-0005-0000-0000-000017000000}"/>
    <cellStyle name="Bad 2" xfId="48" xr:uid="{00000000-0005-0000-0000-000018000000}"/>
    <cellStyle name="Calculation 2" xfId="49" xr:uid="{00000000-0005-0000-0000-000019000000}"/>
    <cellStyle name="Check Cell 2" xfId="50" xr:uid="{00000000-0005-0000-0000-00001A000000}"/>
    <cellStyle name="Comma" xfId="6" builtinId="3"/>
    <cellStyle name="Comma [0]" xfId="3" builtinId="6"/>
    <cellStyle name="Comma [0] 10" xfId="51" xr:uid="{00000000-0005-0000-0000-00001D000000}"/>
    <cellStyle name="Comma [0] 10 10" xfId="52" xr:uid="{00000000-0005-0000-0000-00001E000000}"/>
    <cellStyle name="Comma [0] 10 11" xfId="53" xr:uid="{00000000-0005-0000-0000-00001F000000}"/>
    <cellStyle name="Comma [0] 10 12" xfId="54" xr:uid="{00000000-0005-0000-0000-000020000000}"/>
    <cellStyle name="Comma [0] 10 13" xfId="55" xr:uid="{00000000-0005-0000-0000-000021000000}"/>
    <cellStyle name="Comma [0] 10 2" xfId="56" xr:uid="{00000000-0005-0000-0000-000022000000}"/>
    <cellStyle name="Comma [0] 10 2 2" xfId="57" xr:uid="{00000000-0005-0000-0000-000023000000}"/>
    <cellStyle name="Comma [0] 10 2 2 2" xfId="58" xr:uid="{00000000-0005-0000-0000-000024000000}"/>
    <cellStyle name="Comma [0] 10 2 3" xfId="59" xr:uid="{00000000-0005-0000-0000-000025000000}"/>
    <cellStyle name="Comma [0] 10 3" xfId="60" xr:uid="{00000000-0005-0000-0000-000026000000}"/>
    <cellStyle name="Comma [0] 10 4" xfId="61" xr:uid="{00000000-0005-0000-0000-000027000000}"/>
    <cellStyle name="Comma [0] 10 5" xfId="62" xr:uid="{00000000-0005-0000-0000-000028000000}"/>
    <cellStyle name="Comma [0] 10 6" xfId="63" xr:uid="{00000000-0005-0000-0000-000029000000}"/>
    <cellStyle name="Comma [0] 10 7" xfId="64" xr:uid="{00000000-0005-0000-0000-00002A000000}"/>
    <cellStyle name="Comma [0] 10 8" xfId="65" xr:uid="{00000000-0005-0000-0000-00002B000000}"/>
    <cellStyle name="Comma [0] 10 9" xfId="66" xr:uid="{00000000-0005-0000-0000-00002C000000}"/>
    <cellStyle name="Comma [0] 11" xfId="67" xr:uid="{00000000-0005-0000-0000-00002D000000}"/>
    <cellStyle name="Comma [0] 11 2" xfId="68" xr:uid="{00000000-0005-0000-0000-00002E000000}"/>
    <cellStyle name="Comma [0] 11 2 2" xfId="69" xr:uid="{00000000-0005-0000-0000-00002F000000}"/>
    <cellStyle name="Comma [0] 11 2 3" xfId="70" xr:uid="{00000000-0005-0000-0000-000030000000}"/>
    <cellStyle name="Comma [0] 11 3" xfId="71" xr:uid="{00000000-0005-0000-0000-000031000000}"/>
    <cellStyle name="Comma [0] 12" xfId="72" xr:uid="{00000000-0005-0000-0000-000032000000}"/>
    <cellStyle name="Comma [0] 12 2" xfId="73" xr:uid="{00000000-0005-0000-0000-000033000000}"/>
    <cellStyle name="Comma [0] 12 2 2" xfId="74" xr:uid="{00000000-0005-0000-0000-000034000000}"/>
    <cellStyle name="Comma [0] 12 3" xfId="75" xr:uid="{00000000-0005-0000-0000-000035000000}"/>
    <cellStyle name="Comma [0] 13" xfId="76" xr:uid="{00000000-0005-0000-0000-000036000000}"/>
    <cellStyle name="Comma [0] 13 2" xfId="77" xr:uid="{00000000-0005-0000-0000-000037000000}"/>
    <cellStyle name="Comma [0] 13 2 2" xfId="78" xr:uid="{00000000-0005-0000-0000-000038000000}"/>
    <cellStyle name="Comma [0] 13 2 2 2" xfId="79" xr:uid="{00000000-0005-0000-0000-000039000000}"/>
    <cellStyle name="Comma [0] 14" xfId="80" xr:uid="{00000000-0005-0000-0000-00003A000000}"/>
    <cellStyle name="Comma [0] 15" xfId="81" xr:uid="{00000000-0005-0000-0000-00003B000000}"/>
    <cellStyle name="Comma [0] 15 2" xfId="82" xr:uid="{00000000-0005-0000-0000-00003C000000}"/>
    <cellStyle name="Comma [0] 16" xfId="83" xr:uid="{00000000-0005-0000-0000-00003D000000}"/>
    <cellStyle name="Comma [0] 17" xfId="84" xr:uid="{00000000-0005-0000-0000-00003E000000}"/>
    <cellStyle name="Comma [0] 18" xfId="85" xr:uid="{00000000-0005-0000-0000-00003F000000}"/>
    <cellStyle name="Comma [0] 19" xfId="86" xr:uid="{00000000-0005-0000-0000-000040000000}"/>
    <cellStyle name="Comma [0] 2" xfId="4" xr:uid="{00000000-0005-0000-0000-000041000000}"/>
    <cellStyle name="Comma [0] 2 13" xfId="87" xr:uid="{00000000-0005-0000-0000-000042000000}"/>
    <cellStyle name="Comma [0] 2 2" xfId="13" xr:uid="{00000000-0005-0000-0000-000043000000}"/>
    <cellStyle name="Comma [0] 2 2 2" xfId="88" xr:uid="{00000000-0005-0000-0000-000044000000}"/>
    <cellStyle name="Comma [0] 2 2 3" xfId="89" xr:uid="{00000000-0005-0000-0000-000045000000}"/>
    <cellStyle name="Comma [0] 2 2 4" xfId="90" xr:uid="{00000000-0005-0000-0000-000046000000}"/>
    <cellStyle name="Comma [0] 2 2 5" xfId="91" xr:uid="{00000000-0005-0000-0000-000047000000}"/>
    <cellStyle name="Comma [0] 2 2 6" xfId="18" xr:uid="{00000000-0005-0000-0000-000048000000}"/>
    <cellStyle name="Comma [0] 2 3" xfId="92" xr:uid="{00000000-0005-0000-0000-000049000000}"/>
    <cellStyle name="Comma [0] 2 3 2" xfId="93" xr:uid="{00000000-0005-0000-0000-00004A000000}"/>
    <cellStyle name="Comma [0] 2 3 2 2" xfId="94" xr:uid="{00000000-0005-0000-0000-00004B000000}"/>
    <cellStyle name="Comma [0] 2 3 3" xfId="95" xr:uid="{00000000-0005-0000-0000-00004C000000}"/>
    <cellStyle name="Comma [0] 2 3 3 2" xfId="96" xr:uid="{00000000-0005-0000-0000-00004D000000}"/>
    <cellStyle name="Comma [0] 2 3 3 2 2" xfId="97" xr:uid="{00000000-0005-0000-0000-00004E000000}"/>
    <cellStyle name="Comma [0] 2 3 3 2 3" xfId="98" xr:uid="{00000000-0005-0000-0000-00004F000000}"/>
    <cellStyle name="Comma [0] 2 3 3 3" xfId="99" xr:uid="{00000000-0005-0000-0000-000050000000}"/>
    <cellStyle name="Comma [0] 2 4" xfId="100" xr:uid="{00000000-0005-0000-0000-000051000000}"/>
    <cellStyle name="Comma [0] 2 5" xfId="101" xr:uid="{00000000-0005-0000-0000-000052000000}"/>
    <cellStyle name="Comma [0] 2 6" xfId="102" xr:uid="{00000000-0005-0000-0000-000053000000}"/>
    <cellStyle name="Comma [0] 2 6 2" xfId="103" xr:uid="{00000000-0005-0000-0000-000054000000}"/>
    <cellStyle name="Comma [0] 2 7" xfId="104" xr:uid="{00000000-0005-0000-0000-000055000000}"/>
    <cellStyle name="Comma [0] 2 8" xfId="105" xr:uid="{00000000-0005-0000-0000-000056000000}"/>
    <cellStyle name="Comma [0] 2_BS C.2.1.1.17-piutang DBH Pajak" xfId="106" xr:uid="{00000000-0005-0000-0000-000057000000}"/>
    <cellStyle name="Comma [0] 20" xfId="107" xr:uid="{00000000-0005-0000-0000-000058000000}"/>
    <cellStyle name="Comma [0] 20 2" xfId="108" xr:uid="{00000000-0005-0000-0000-000059000000}"/>
    <cellStyle name="Comma [0] 20 3" xfId="109" xr:uid="{00000000-0005-0000-0000-00005A000000}"/>
    <cellStyle name="Comma [0] 20 3 2" xfId="110" xr:uid="{00000000-0005-0000-0000-00005B000000}"/>
    <cellStyle name="Comma [0] 20 4" xfId="111" xr:uid="{00000000-0005-0000-0000-00005C000000}"/>
    <cellStyle name="Comma [0] 20 5" xfId="112" xr:uid="{00000000-0005-0000-0000-00005D000000}"/>
    <cellStyle name="Comma [0] 21" xfId="113" xr:uid="{00000000-0005-0000-0000-00005E000000}"/>
    <cellStyle name="Comma [0] 21 2" xfId="114" xr:uid="{00000000-0005-0000-0000-00005F000000}"/>
    <cellStyle name="Comma [0] 22" xfId="115" xr:uid="{00000000-0005-0000-0000-000060000000}"/>
    <cellStyle name="Comma [0] 23" xfId="116" xr:uid="{00000000-0005-0000-0000-000061000000}"/>
    <cellStyle name="Comma [0] 24" xfId="117" xr:uid="{00000000-0005-0000-0000-000062000000}"/>
    <cellStyle name="Comma [0] 25" xfId="118" xr:uid="{00000000-0005-0000-0000-000063000000}"/>
    <cellStyle name="Comma [0] 3" xfId="119" xr:uid="{00000000-0005-0000-0000-000064000000}"/>
    <cellStyle name="Comma [0] 3 2" xfId="120" xr:uid="{00000000-0005-0000-0000-000065000000}"/>
    <cellStyle name="Comma [0] 3 2 2" xfId="121" xr:uid="{00000000-0005-0000-0000-000066000000}"/>
    <cellStyle name="Comma [0] 3 2 2 2" xfId="122" xr:uid="{00000000-0005-0000-0000-000067000000}"/>
    <cellStyle name="Comma [0] 3 2 3" xfId="123" xr:uid="{00000000-0005-0000-0000-000068000000}"/>
    <cellStyle name="Comma [0] 3 2 4" xfId="124" xr:uid="{00000000-0005-0000-0000-000069000000}"/>
    <cellStyle name="Comma [0] 3 2 5" xfId="125" xr:uid="{00000000-0005-0000-0000-00006A000000}"/>
    <cellStyle name="Comma [0] 3 2 6" xfId="126" xr:uid="{00000000-0005-0000-0000-00006B000000}"/>
    <cellStyle name="Comma [0] 3 2 7" xfId="127" xr:uid="{00000000-0005-0000-0000-00006C000000}"/>
    <cellStyle name="Comma [0] 3 3" xfId="128" xr:uid="{00000000-0005-0000-0000-00006D000000}"/>
    <cellStyle name="Comma [0] 3 3 2" xfId="129" xr:uid="{00000000-0005-0000-0000-00006E000000}"/>
    <cellStyle name="Comma [0] 3 4" xfId="130" xr:uid="{00000000-0005-0000-0000-00006F000000}"/>
    <cellStyle name="Comma [0] 3 4 2" xfId="131" xr:uid="{00000000-0005-0000-0000-000070000000}"/>
    <cellStyle name="Comma [0] 3 5" xfId="132" xr:uid="{00000000-0005-0000-0000-000071000000}"/>
    <cellStyle name="Comma [0] 3 6" xfId="133" xr:uid="{00000000-0005-0000-0000-000072000000}"/>
    <cellStyle name="Comma [0] 3 7" xfId="134" xr:uid="{00000000-0005-0000-0000-000073000000}"/>
    <cellStyle name="Comma [0] 3 8" xfId="135" xr:uid="{00000000-0005-0000-0000-000074000000}"/>
    <cellStyle name="Comma [0] 4" xfId="136" xr:uid="{00000000-0005-0000-0000-000075000000}"/>
    <cellStyle name="Comma [0] 4 2" xfId="137" xr:uid="{00000000-0005-0000-0000-000076000000}"/>
    <cellStyle name="Comma [0] 4 3" xfId="138" xr:uid="{00000000-0005-0000-0000-000077000000}"/>
    <cellStyle name="Comma [0] 4 4" xfId="139" xr:uid="{00000000-0005-0000-0000-000078000000}"/>
    <cellStyle name="Comma [0] 4 5" xfId="140" xr:uid="{00000000-0005-0000-0000-000079000000}"/>
    <cellStyle name="Comma [0] 4 6" xfId="141" xr:uid="{00000000-0005-0000-0000-00007A000000}"/>
    <cellStyle name="Comma [0] 5" xfId="142" xr:uid="{00000000-0005-0000-0000-00007B000000}"/>
    <cellStyle name="Comma [0] 6" xfId="143" xr:uid="{00000000-0005-0000-0000-00007C000000}"/>
    <cellStyle name="Comma [0] 6 2" xfId="144" xr:uid="{00000000-0005-0000-0000-00007D000000}"/>
    <cellStyle name="Comma [0] 6 2 2" xfId="145" xr:uid="{00000000-0005-0000-0000-00007E000000}"/>
    <cellStyle name="Comma [0] 6 3" xfId="146" xr:uid="{00000000-0005-0000-0000-00007F000000}"/>
    <cellStyle name="Comma [0] 6 4" xfId="147" xr:uid="{00000000-0005-0000-0000-000080000000}"/>
    <cellStyle name="Comma [0] 6 5" xfId="148" xr:uid="{00000000-0005-0000-0000-000081000000}"/>
    <cellStyle name="Comma [0] 7" xfId="149" xr:uid="{00000000-0005-0000-0000-000082000000}"/>
    <cellStyle name="Comma [0] 7 2" xfId="150" xr:uid="{00000000-0005-0000-0000-000083000000}"/>
    <cellStyle name="Comma [0] 7 2 2" xfId="151" xr:uid="{00000000-0005-0000-0000-000084000000}"/>
    <cellStyle name="Comma [0] 7 2 2 2" xfId="152" xr:uid="{00000000-0005-0000-0000-000085000000}"/>
    <cellStyle name="Comma [0] 7 3" xfId="153" xr:uid="{00000000-0005-0000-0000-000086000000}"/>
    <cellStyle name="Comma [0] 7 3 2" xfId="154" xr:uid="{00000000-0005-0000-0000-000087000000}"/>
    <cellStyle name="Comma [0] 7 3 3" xfId="155" xr:uid="{00000000-0005-0000-0000-000088000000}"/>
    <cellStyle name="Comma [0] 8" xfId="156" xr:uid="{00000000-0005-0000-0000-000089000000}"/>
    <cellStyle name="Comma [0] 8 2" xfId="157" xr:uid="{00000000-0005-0000-0000-00008A000000}"/>
    <cellStyle name="Comma [0] 8 3" xfId="158" xr:uid="{00000000-0005-0000-0000-00008B000000}"/>
    <cellStyle name="Comma [0] 9" xfId="159" xr:uid="{00000000-0005-0000-0000-00008C000000}"/>
    <cellStyle name="Comma [0] 9 2" xfId="160" xr:uid="{00000000-0005-0000-0000-00008D000000}"/>
    <cellStyle name="Comma 10" xfId="161" xr:uid="{00000000-0005-0000-0000-00008E000000}"/>
    <cellStyle name="Comma 11" xfId="162" xr:uid="{00000000-0005-0000-0000-00008F000000}"/>
    <cellStyle name="Comma 12" xfId="163" xr:uid="{00000000-0005-0000-0000-000090000000}"/>
    <cellStyle name="Comma 13" xfId="164" xr:uid="{00000000-0005-0000-0000-000091000000}"/>
    <cellStyle name="Comma 14" xfId="165" xr:uid="{00000000-0005-0000-0000-000092000000}"/>
    <cellStyle name="Comma 15" xfId="166" xr:uid="{00000000-0005-0000-0000-000093000000}"/>
    <cellStyle name="Comma 16" xfId="167" xr:uid="{00000000-0005-0000-0000-000094000000}"/>
    <cellStyle name="Comma 17" xfId="168" xr:uid="{00000000-0005-0000-0000-000095000000}"/>
    <cellStyle name="Comma 17 2" xfId="169" xr:uid="{00000000-0005-0000-0000-000096000000}"/>
    <cellStyle name="Comma 17 3" xfId="170" xr:uid="{00000000-0005-0000-0000-000097000000}"/>
    <cellStyle name="Comma 17 3 2" xfId="171" xr:uid="{00000000-0005-0000-0000-000098000000}"/>
    <cellStyle name="Comma 17 4" xfId="172" xr:uid="{00000000-0005-0000-0000-000099000000}"/>
    <cellStyle name="Comma 18" xfId="173" xr:uid="{00000000-0005-0000-0000-00009A000000}"/>
    <cellStyle name="Comma 2" xfId="23" xr:uid="{00000000-0005-0000-0000-00009B000000}"/>
    <cellStyle name="Comma 2 2" xfId="174" xr:uid="{00000000-0005-0000-0000-00009C000000}"/>
    <cellStyle name="Comma 2 2 2" xfId="175" xr:uid="{00000000-0005-0000-0000-00009D000000}"/>
    <cellStyle name="Comma 2 2 2 2" xfId="176" xr:uid="{00000000-0005-0000-0000-00009E000000}"/>
    <cellStyle name="Comma 2 3" xfId="177" xr:uid="{00000000-0005-0000-0000-00009F000000}"/>
    <cellStyle name="Comma 2 4" xfId="178" xr:uid="{00000000-0005-0000-0000-0000A0000000}"/>
    <cellStyle name="Comma 2 4 2" xfId="179" xr:uid="{00000000-0005-0000-0000-0000A1000000}"/>
    <cellStyle name="Comma 2 5" xfId="180" xr:uid="{00000000-0005-0000-0000-0000A2000000}"/>
    <cellStyle name="Comma 2 6" xfId="181" xr:uid="{00000000-0005-0000-0000-0000A3000000}"/>
    <cellStyle name="Comma 2 7" xfId="182" xr:uid="{00000000-0005-0000-0000-0000A4000000}"/>
    <cellStyle name="Comma 2 8" xfId="183" xr:uid="{00000000-0005-0000-0000-0000A5000000}"/>
    <cellStyle name="Comma 2 9" xfId="16" xr:uid="{00000000-0005-0000-0000-0000A6000000}"/>
    <cellStyle name="Comma 3" xfId="184" xr:uid="{00000000-0005-0000-0000-0000A7000000}"/>
    <cellStyle name="Comma 3 2" xfId="185" xr:uid="{00000000-0005-0000-0000-0000A8000000}"/>
    <cellStyle name="Comma 3 3" xfId="186" xr:uid="{00000000-0005-0000-0000-0000A9000000}"/>
    <cellStyle name="Comma 4" xfId="187" xr:uid="{00000000-0005-0000-0000-0000AA000000}"/>
    <cellStyle name="Comma 4 2" xfId="188" xr:uid="{00000000-0005-0000-0000-0000AB000000}"/>
    <cellStyle name="Comma 4 3" xfId="189" xr:uid="{00000000-0005-0000-0000-0000AC000000}"/>
    <cellStyle name="Comma 5" xfId="7" xr:uid="{00000000-0005-0000-0000-0000AD000000}"/>
    <cellStyle name="Comma 5 2" xfId="190" xr:uid="{00000000-0005-0000-0000-0000AE000000}"/>
    <cellStyle name="Comma 5 2 2" xfId="191" xr:uid="{00000000-0005-0000-0000-0000AF000000}"/>
    <cellStyle name="Comma 5 2 2 2" xfId="192" xr:uid="{00000000-0005-0000-0000-0000B0000000}"/>
    <cellStyle name="Comma 5 2 3" xfId="193" xr:uid="{00000000-0005-0000-0000-0000B1000000}"/>
    <cellStyle name="Comma 5 3" xfId="194" xr:uid="{00000000-0005-0000-0000-0000B2000000}"/>
    <cellStyle name="Comma 5 4" xfId="195" xr:uid="{00000000-0005-0000-0000-0000B3000000}"/>
    <cellStyle name="Comma 5 5" xfId="196" xr:uid="{00000000-0005-0000-0000-0000B4000000}"/>
    <cellStyle name="Comma 5 5 2" xfId="197" xr:uid="{00000000-0005-0000-0000-0000B5000000}"/>
    <cellStyle name="Comma 5 6" xfId="198" xr:uid="{00000000-0005-0000-0000-0000B6000000}"/>
    <cellStyle name="Comma 5 7" xfId="199" xr:uid="{00000000-0005-0000-0000-0000B7000000}"/>
    <cellStyle name="Comma 6" xfId="200" xr:uid="{00000000-0005-0000-0000-0000B8000000}"/>
    <cellStyle name="Comma 6 2" xfId="201" xr:uid="{00000000-0005-0000-0000-0000B9000000}"/>
    <cellStyle name="Comma 6 3" xfId="202" xr:uid="{00000000-0005-0000-0000-0000BA000000}"/>
    <cellStyle name="Comma 7" xfId="203" xr:uid="{00000000-0005-0000-0000-0000BB000000}"/>
    <cellStyle name="Comma 7 2" xfId="204" xr:uid="{00000000-0005-0000-0000-0000BC000000}"/>
    <cellStyle name="Comma 7 2 2" xfId="205" xr:uid="{00000000-0005-0000-0000-0000BD000000}"/>
    <cellStyle name="Comma 7 2 3" xfId="206" xr:uid="{00000000-0005-0000-0000-0000BE000000}"/>
    <cellStyle name="Comma 8" xfId="207" xr:uid="{00000000-0005-0000-0000-0000BF000000}"/>
    <cellStyle name="Comma 8 2" xfId="208" xr:uid="{00000000-0005-0000-0000-0000C0000000}"/>
    <cellStyle name="Comma 9" xfId="209" xr:uid="{00000000-0005-0000-0000-0000C1000000}"/>
    <cellStyle name="Currency [0] 2" xfId="210" xr:uid="{00000000-0005-0000-0000-0000C2000000}"/>
    <cellStyle name="Currency [0] 3" xfId="211" xr:uid="{00000000-0005-0000-0000-0000C3000000}"/>
    <cellStyle name="Currency 2" xfId="212" xr:uid="{00000000-0005-0000-0000-0000C4000000}"/>
    <cellStyle name="Currency 3" xfId="213" xr:uid="{00000000-0005-0000-0000-0000C5000000}"/>
    <cellStyle name="Currency 4" xfId="214" xr:uid="{00000000-0005-0000-0000-0000C6000000}"/>
    <cellStyle name="Euro" xfId="215" xr:uid="{00000000-0005-0000-0000-0000C7000000}"/>
    <cellStyle name="Excel Built-in Comma [0]" xfId="216" xr:uid="{00000000-0005-0000-0000-0000C8000000}"/>
    <cellStyle name="Excel Built-in Normal" xfId="217" xr:uid="{00000000-0005-0000-0000-0000C9000000}"/>
    <cellStyle name="Explanatory Text 2" xfId="218" xr:uid="{00000000-0005-0000-0000-0000CA000000}"/>
    <cellStyle name="Good 2" xfId="219" xr:uid="{00000000-0005-0000-0000-0000CB000000}"/>
    <cellStyle name="Heading 1 2" xfId="220" xr:uid="{00000000-0005-0000-0000-0000CC000000}"/>
    <cellStyle name="Heading 2 2" xfId="221" xr:uid="{00000000-0005-0000-0000-0000CD000000}"/>
    <cellStyle name="Heading 3 2" xfId="222" xr:uid="{00000000-0005-0000-0000-0000CE000000}"/>
    <cellStyle name="Heading 4 2" xfId="223" xr:uid="{00000000-0005-0000-0000-0000CF000000}"/>
    <cellStyle name="Hyperlink 2" xfId="224" xr:uid="{00000000-0005-0000-0000-0000D0000000}"/>
    <cellStyle name="Hyperlink 3" xfId="225" xr:uid="{00000000-0005-0000-0000-0000D1000000}"/>
    <cellStyle name="Input 2" xfId="226" xr:uid="{00000000-0005-0000-0000-0000D2000000}"/>
    <cellStyle name="Koma [0] 2" xfId="227" xr:uid="{00000000-0005-0000-0000-0000D3000000}"/>
    <cellStyle name="Koma [0] 3" xfId="228" xr:uid="{00000000-0005-0000-0000-0000D4000000}"/>
    <cellStyle name="Koma 2" xfId="229" xr:uid="{00000000-0005-0000-0000-0000D5000000}"/>
    <cellStyle name="Linked Cell 2" xfId="230" xr:uid="{00000000-0005-0000-0000-0000D6000000}"/>
    <cellStyle name="Neutral 2" xfId="231" xr:uid="{00000000-0005-0000-0000-0000D7000000}"/>
    <cellStyle name="Normal" xfId="0" builtinId="0"/>
    <cellStyle name="Normal 10" xfId="232" xr:uid="{00000000-0005-0000-0000-0000D9000000}"/>
    <cellStyle name="Normal 10 2" xfId="233" xr:uid="{00000000-0005-0000-0000-0000DA000000}"/>
    <cellStyle name="Normal 11" xfId="19" xr:uid="{00000000-0005-0000-0000-0000DB000000}"/>
    <cellStyle name="Normal 11 2" xfId="234" xr:uid="{00000000-0005-0000-0000-0000DC000000}"/>
    <cellStyle name="Normal 11 3" xfId="235" xr:uid="{00000000-0005-0000-0000-0000DD000000}"/>
    <cellStyle name="Normal 12" xfId="236" xr:uid="{00000000-0005-0000-0000-0000DE000000}"/>
    <cellStyle name="Normal 12 2" xfId="21" xr:uid="{00000000-0005-0000-0000-0000DF000000}"/>
    <cellStyle name="Normal 12 3" xfId="237" xr:uid="{00000000-0005-0000-0000-0000E0000000}"/>
    <cellStyle name="Normal 13" xfId="238" xr:uid="{00000000-0005-0000-0000-0000E1000000}"/>
    <cellStyle name="Normal 14" xfId="239" xr:uid="{00000000-0005-0000-0000-0000E2000000}"/>
    <cellStyle name="Normal 15" xfId="240" xr:uid="{00000000-0005-0000-0000-0000E3000000}"/>
    <cellStyle name="Normal 15 2" xfId="241" xr:uid="{00000000-0005-0000-0000-0000E4000000}"/>
    <cellStyle name="Normal 16" xfId="242" xr:uid="{00000000-0005-0000-0000-0000E5000000}"/>
    <cellStyle name="Normal 16 2" xfId="243" xr:uid="{00000000-0005-0000-0000-0000E6000000}"/>
    <cellStyle name="Normal 16 2 2" xfId="244" xr:uid="{00000000-0005-0000-0000-0000E7000000}"/>
    <cellStyle name="Normal 16 2 2 2" xfId="245" xr:uid="{00000000-0005-0000-0000-0000E8000000}"/>
    <cellStyle name="Normal 16 2 2 2 2" xfId="246" xr:uid="{00000000-0005-0000-0000-0000E9000000}"/>
    <cellStyle name="Normal 16 2 2 2 2 2" xfId="247" xr:uid="{00000000-0005-0000-0000-0000EA000000}"/>
    <cellStyle name="Normal 16 3" xfId="248" xr:uid="{00000000-0005-0000-0000-0000EB000000}"/>
    <cellStyle name="Normal 16 4" xfId="249" xr:uid="{00000000-0005-0000-0000-0000EC000000}"/>
    <cellStyle name="Normal 17" xfId="250" xr:uid="{00000000-0005-0000-0000-0000ED000000}"/>
    <cellStyle name="Normal 17 2" xfId="251" xr:uid="{00000000-0005-0000-0000-0000EE000000}"/>
    <cellStyle name="Normal 17 2 2" xfId="252" xr:uid="{00000000-0005-0000-0000-0000EF000000}"/>
    <cellStyle name="Normal 18" xfId="253" xr:uid="{00000000-0005-0000-0000-0000F0000000}"/>
    <cellStyle name="Normal 18 2" xfId="254" xr:uid="{00000000-0005-0000-0000-0000F1000000}"/>
    <cellStyle name="Normal 19" xfId="255" xr:uid="{00000000-0005-0000-0000-0000F2000000}"/>
    <cellStyle name="Normal 19 2" xfId="256" xr:uid="{00000000-0005-0000-0000-0000F3000000}"/>
    <cellStyle name="Normal 19 2 2" xfId="257" xr:uid="{00000000-0005-0000-0000-0000F4000000}"/>
    <cellStyle name="Normal 19 2 2 2" xfId="258" xr:uid="{00000000-0005-0000-0000-0000F5000000}"/>
    <cellStyle name="Normal 19 3" xfId="259" xr:uid="{00000000-0005-0000-0000-0000F6000000}"/>
    <cellStyle name="Normal 19 3 2" xfId="260" xr:uid="{00000000-0005-0000-0000-0000F7000000}"/>
    <cellStyle name="Normal 19 3 3" xfId="261" xr:uid="{00000000-0005-0000-0000-0000F8000000}"/>
    <cellStyle name="Normal 2" xfId="2" xr:uid="{00000000-0005-0000-0000-0000F9000000}"/>
    <cellStyle name="Normal 2 10" xfId="262" xr:uid="{00000000-0005-0000-0000-0000FA000000}"/>
    <cellStyle name="Normal 2 11" xfId="263" xr:uid="{00000000-0005-0000-0000-0000FB000000}"/>
    <cellStyle name="Normal 2 12" xfId="264" xr:uid="{00000000-0005-0000-0000-0000FC000000}"/>
    <cellStyle name="Normal 2 13" xfId="449" xr:uid="{00000000-0005-0000-0000-0000FD000000}"/>
    <cellStyle name="Normal 2 2" xfId="5" xr:uid="{00000000-0005-0000-0000-0000FE000000}"/>
    <cellStyle name="Normal 2 2 10" xfId="265" xr:uid="{00000000-0005-0000-0000-0000FF000000}"/>
    <cellStyle name="Normal 2 2 11" xfId="266" xr:uid="{00000000-0005-0000-0000-000000010000}"/>
    <cellStyle name="Normal 2 2 12" xfId="267" xr:uid="{00000000-0005-0000-0000-000001010000}"/>
    <cellStyle name="Normal 2 2 13" xfId="268" xr:uid="{00000000-0005-0000-0000-000002010000}"/>
    <cellStyle name="Normal 2 2 14" xfId="269" xr:uid="{00000000-0005-0000-0000-000003010000}"/>
    <cellStyle name="Normal 2 2 15" xfId="270" xr:uid="{00000000-0005-0000-0000-000004010000}"/>
    <cellStyle name="Normal 2 2 16" xfId="271" xr:uid="{00000000-0005-0000-0000-000005010000}"/>
    <cellStyle name="Normal 2 2 17" xfId="17" xr:uid="{00000000-0005-0000-0000-000006010000}"/>
    <cellStyle name="Normal 2 2 2" xfId="272" xr:uid="{00000000-0005-0000-0000-000007010000}"/>
    <cellStyle name="Normal 2 2 2 2" xfId="273" xr:uid="{00000000-0005-0000-0000-000008010000}"/>
    <cellStyle name="Normal 2 2 2 2 2" xfId="274" xr:uid="{00000000-0005-0000-0000-000009010000}"/>
    <cellStyle name="Normal 2 2 3" xfId="275" xr:uid="{00000000-0005-0000-0000-00000A010000}"/>
    <cellStyle name="Normal 2 2 4" xfId="276" xr:uid="{00000000-0005-0000-0000-00000B010000}"/>
    <cellStyle name="Normal 2 2 4 2" xfId="277" xr:uid="{00000000-0005-0000-0000-00000C010000}"/>
    <cellStyle name="Normal 2 2 4 2 2" xfId="278" xr:uid="{00000000-0005-0000-0000-00000D010000}"/>
    <cellStyle name="Normal 2 2 4 3" xfId="279" xr:uid="{00000000-0005-0000-0000-00000E010000}"/>
    <cellStyle name="Normal 2 2 4 3 2" xfId="280" xr:uid="{00000000-0005-0000-0000-00000F010000}"/>
    <cellStyle name="Normal 2 2 4 3 2 2" xfId="281" xr:uid="{00000000-0005-0000-0000-000010010000}"/>
    <cellStyle name="Normal 2 2 4 4" xfId="282" xr:uid="{00000000-0005-0000-0000-000011010000}"/>
    <cellStyle name="Normal 2 2 5" xfId="283" xr:uid="{00000000-0005-0000-0000-000012010000}"/>
    <cellStyle name="Normal 2 2 6" xfId="284" xr:uid="{00000000-0005-0000-0000-000013010000}"/>
    <cellStyle name="Normal 2 2 7" xfId="285" xr:uid="{00000000-0005-0000-0000-000014010000}"/>
    <cellStyle name="Normal 2 2 8" xfId="286" xr:uid="{00000000-0005-0000-0000-000015010000}"/>
    <cellStyle name="Normal 2 2 9" xfId="287" xr:uid="{00000000-0005-0000-0000-000016010000}"/>
    <cellStyle name="Normal 2 25" xfId="288" xr:uid="{00000000-0005-0000-0000-000017010000}"/>
    <cellStyle name="Normal 2 28" xfId="289" xr:uid="{00000000-0005-0000-0000-000018010000}"/>
    <cellStyle name="Normal 2 3" xfId="12" xr:uid="{00000000-0005-0000-0000-000019010000}"/>
    <cellStyle name="Normal 2 3 2" xfId="290" xr:uid="{00000000-0005-0000-0000-00001A010000}"/>
    <cellStyle name="Normal 2 3 2 2" xfId="291" xr:uid="{00000000-0005-0000-0000-00001B010000}"/>
    <cellStyle name="Normal 2 3 3" xfId="15" xr:uid="{00000000-0005-0000-0000-00001C010000}"/>
    <cellStyle name="Normal 2 31" xfId="292" xr:uid="{00000000-0005-0000-0000-00001D010000}"/>
    <cellStyle name="Normal 2 4" xfId="293" xr:uid="{00000000-0005-0000-0000-00001E010000}"/>
    <cellStyle name="Normal 2 4 2" xfId="294" xr:uid="{00000000-0005-0000-0000-00001F010000}"/>
    <cellStyle name="Normal 2 4 2 2" xfId="295" xr:uid="{00000000-0005-0000-0000-000020010000}"/>
    <cellStyle name="Normal 2 4 3" xfId="296" xr:uid="{00000000-0005-0000-0000-000021010000}"/>
    <cellStyle name="Normal 2 5" xfId="297" xr:uid="{00000000-0005-0000-0000-000022010000}"/>
    <cellStyle name="Normal 2 6" xfId="298" xr:uid="{00000000-0005-0000-0000-000023010000}"/>
    <cellStyle name="Normal 2 6 2" xfId="299" xr:uid="{00000000-0005-0000-0000-000024010000}"/>
    <cellStyle name="Normal 2 7" xfId="300" xr:uid="{00000000-0005-0000-0000-000025010000}"/>
    <cellStyle name="Normal 2 8" xfId="301" xr:uid="{00000000-0005-0000-0000-000026010000}"/>
    <cellStyle name="Normal 2 9" xfId="302" xr:uid="{00000000-0005-0000-0000-000027010000}"/>
    <cellStyle name="Normal 2_BPMPKB 2007" xfId="8" xr:uid="{00000000-0005-0000-0000-000028010000}"/>
    <cellStyle name="Normal 20" xfId="303" xr:uid="{00000000-0005-0000-0000-000029010000}"/>
    <cellStyle name="Normal 20 2" xfId="304" xr:uid="{00000000-0005-0000-0000-00002A010000}"/>
    <cellStyle name="Normal 20 3" xfId="305" xr:uid="{00000000-0005-0000-0000-00002B010000}"/>
    <cellStyle name="Normal 20 4" xfId="306" xr:uid="{00000000-0005-0000-0000-00002C010000}"/>
    <cellStyle name="Normal 21" xfId="307" xr:uid="{00000000-0005-0000-0000-00002D010000}"/>
    <cellStyle name="Normal 21 2" xfId="308" xr:uid="{00000000-0005-0000-0000-00002E010000}"/>
    <cellStyle name="Normal 21 3" xfId="309" xr:uid="{00000000-0005-0000-0000-00002F010000}"/>
    <cellStyle name="Normal 21 3 2" xfId="310" xr:uid="{00000000-0005-0000-0000-000030010000}"/>
    <cellStyle name="Normal 21 3 3" xfId="311" xr:uid="{00000000-0005-0000-0000-000031010000}"/>
    <cellStyle name="Normal 21 3 4" xfId="312" xr:uid="{00000000-0005-0000-0000-000032010000}"/>
    <cellStyle name="Normal 22" xfId="313" xr:uid="{00000000-0005-0000-0000-000033010000}"/>
    <cellStyle name="Normal 22 2" xfId="314" xr:uid="{00000000-0005-0000-0000-000034010000}"/>
    <cellStyle name="Normal 22 3" xfId="315" xr:uid="{00000000-0005-0000-0000-000035010000}"/>
    <cellStyle name="Normal 22 3 2" xfId="316" xr:uid="{00000000-0005-0000-0000-000036010000}"/>
    <cellStyle name="Normal 23" xfId="317" xr:uid="{00000000-0005-0000-0000-000037010000}"/>
    <cellStyle name="Normal 23 2" xfId="318" xr:uid="{00000000-0005-0000-0000-000038010000}"/>
    <cellStyle name="Normal 23 2 2" xfId="319" xr:uid="{00000000-0005-0000-0000-000039010000}"/>
    <cellStyle name="Normal 23 3" xfId="320" xr:uid="{00000000-0005-0000-0000-00003A010000}"/>
    <cellStyle name="Normal 23 3 2" xfId="321" xr:uid="{00000000-0005-0000-0000-00003B010000}"/>
    <cellStyle name="Normal 23 4" xfId="322" xr:uid="{00000000-0005-0000-0000-00003C010000}"/>
    <cellStyle name="Normal 23 5" xfId="323" xr:uid="{00000000-0005-0000-0000-00003D010000}"/>
    <cellStyle name="Normal 23 5 2" xfId="324" xr:uid="{00000000-0005-0000-0000-00003E010000}"/>
    <cellStyle name="Normal 23 6" xfId="325" xr:uid="{00000000-0005-0000-0000-00003F010000}"/>
    <cellStyle name="Normal 23 7" xfId="326" xr:uid="{00000000-0005-0000-0000-000040010000}"/>
    <cellStyle name="Normal 24" xfId="327" xr:uid="{00000000-0005-0000-0000-000041010000}"/>
    <cellStyle name="Normal 25" xfId="328" xr:uid="{00000000-0005-0000-0000-000042010000}"/>
    <cellStyle name="Normal 26" xfId="329" xr:uid="{00000000-0005-0000-0000-000043010000}"/>
    <cellStyle name="Normal 26 2" xfId="330" xr:uid="{00000000-0005-0000-0000-000044010000}"/>
    <cellStyle name="Normal 26 3" xfId="331" xr:uid="{00000000-0005-0000-0000-000045010000}"/>
    <cellStyle name="Normal 26 4" xfId="332" xr:uid="{00000000-0005-0000-0000-000046010000}"/>
    <cellStyle name="Normal 26 5" xfId="333" xr:uid="{00000000-0005-0000-0000-000047010000}"/>
    <cellStyle name="Normal 26 6" xfId="334" xr:uid="{00000000-0005-0000-0000-000048010000}"/>
    <cellStyle name="Normal 27" xfId="335" xr:uid="{00000000-0005-0000-0000-000049010000}"/>
    <cellStyle name="Normal 28" xfId="336" xr:uid="{00000000-0005-0000-0000-00004A010000}"/>
    <cellStyle name="Normal 28 2" xfId="337" xr:uid="{00000000-0005-0000-0000-00004B010000}"/>
    <cellStyle name="Normal 28 2 2" xfId="338" xr:uid="{00000000-0005-0000-0000-00004C010000}"/>
    <cellStyle name="Normal 28 3" xfId="339" xr:uid="{00000000-0005-0000-0000-00004D010000}"/>
    <cellStyle name="Normal 28 3 2" xfId="340" xr:uid="{00000000-0005-0000-0000-00004E010000}"/>
    <cellStyle name="Normal 28 3 3" xfId="341" xr:uid="{00000000-0005-0000-0000-00004F010000}"/>
    <cellStyle name="Normal 28 4" xfId="342" xr:uid="{00000000-0005-0000-0000-000050010000}"/>
    <cellStyle name="Normal 29" xfId="343" xr:uid="{00000000-0005-0000-0000-000051010000}"/>
    <cellStyle name="Normal 3" xfId="344" xr:uid="{00000000-0005-0000-0000-000052010000}"/>
    <cellStyle name="Normal 3 10" xfId="20" xr:uid="{00000000-0005-0000-0000-000053010000}"/>
    <cellStyle name="Normal 3 11" xfId="345" xr:uid="{00000000-0005-0000-0000-000054010000}"/>
    <cellStyle name="Normal 3 12" xfId="346" xr:uid="{00000000-0005-0000-0000-000055010000}"/>
    <cellStyle name="Normal 3 13" xfId="347" xr:uid="{00000000-0005-0000-0000-000056010000}"/>
    <cellStyle name="Normal 3 14" xfId="348" xr:uid="{00000000-0005-0000-0000-000057010000}"/>
    <cellStyle name="Normal 3 15" xfId="349" xr:uid="{00000000-0005-0000-0000-000058010000}"/>
    <cellStyle name="Normal 3 2" xfId="9" xr:uid="{00000000-0005-0000-0000-000059010000}"/>
    <cellStyle name="Normal 3 2 2" xfId="350" xr:uid="{00000000-0005-0000-0000-00005A010000}"/>
    <cellStyle name="Normal 3 2 2 2" xfId="351" xr:uid="{00000000-0005-0000-0000-00005B010000}"/>
    <cellStyle name="Normal 3 2 3" xfId="352" xr:uid="{00000000-0005-0000-0000-00005C010000}"/>
    <cellStyle name="Normal 3 2 4" xfId="353" xr:uid="{00000000-0005-0000-0000-00005D010000}"/>
    <cellStyle name="Normal 3 2 5" xfId="354" xr:uid="{00000000-0005-0000-0000-00005E010000}"/>
    <cellStyle name="Normal 3 2 6" xfId="355" xr:uid="{00000000-0005-0000-0000-00005F010000}"/>
    <cellStyle name="Normal 3 2 7" xfId="356" xr:uid="{00000000-0005-0000-0000-000060010000}"/>
    <cellStyle name="Normal 3 2 8" xfId="357" xr:uid="{00000000-0005-0000-0000-000061010000}"/>
    <cellStyle name="Normal 3 3" xfId="358" xr:uid="{00000000-0005-0000-0000-000062010000}"/>
    <cellStyle name="Normal 3 3 2" xfId="359" xr:uid="{00000000-0005-0000-0000-000063010000}"/>
    <cellStyle name="Normal 3 4" xfId="360" xr:uid="{00000000-0005-0000-0000-000064010000}"/>
    <cellStyle name="Normal 3 5" xfId="361" xr:uid="{00000000-0005-0000-0000-000065010000}"/>
    <cellStyle name="Normal 3 6" xfId="362" xr:uid="{00000000-0005-0000-0000-000066010000}"/>
    <cellStyle name="Normal 3 7" xfId="363" xr:uid="{00000000-0005-0000-0000-000067010000}"/>
    <cellStyle name="Normal 3 8" xfId="364" xr:uid="{00000000-0005-0000-0000-000068010000}"/>
    <cellStyle name="Normal 3 9" xfId="365" xr:uid="{00000000-0005-0000-0000-000069010000}"/>
    <cellStyle name="Normal 3 9 2" xfId="366" xr:uid="{00000000-0005-0000-0000-00006A010000}"/>
    <cellStyle name="Normal 30" xfId="367" xr:uid="{00000000-0005-0000-0000-00006B010000}"/>
    <cellStyle name="Normal 31" xfId="368" xr:uid="{00000000-0005-0000-0000-00006C010000}"/>
    <cellStyle name="Normal 32" xfId="369" xr:uid="{00000000-0005-0000-0000-00006D010000}"/>
    <cellStyle name="Normal 33" xfId="370" xr:uid="{00000000-0005-0000-0000-00006E010000}"/>
    <cellStyle name="Normal 34" xfId="371" xr:uid="{00000000-0005-0000-0000-00006F010000}"/>
    <cellStyle name="Normal 35" xfId="372" xr:uid="{00000000-0005-0000-0000-000070010000}"/>
    <cellStyle name="Normal 36" xfId="373" xr:uid="{00000000-0005-0000-0000-000071010000}"/>
    <cellStyle name="Normal 37" xfId="374" xr:uid="{00000000-0005-0000-0000-000072010000}"/>
    <cellStyle name="Normal 37 2" xfId="375" xr:uid="{00000000-0005-0000-0000-000073010000}"/>
    <cellStyle name="Normal 37 3" xfId="376" xr:uid="{00000000-0005-0000-0000-000074010000}"/>
    <cellStyle name="Normal 37 3 2" xfId="377" xr:uid="{00000000-0005-0000-0000-000075010000}"/>
    <cellStyle name="Normal 37 4" xfId="378" xr:uid="{00000000-0005-0000-0000-000076010000}"/>
    <cellStyle name="Normal 38" xfId="379" xr:uid="{00000000-0005-0000-0000-000077010000}"/>
    <cellStyle name="Normal 38 2" xfId="380" xr:uid="{00000000-0005-0000-0000-000078010000}"/>
    <cellStyle name="Normal 39" xfId="381" xr:uid="{00000000-0005-0000-0000-000079010000}"/>
    <cellStyle name="Normal 4" xfId="1" xr:uid="{00000000-0005-0000-0000-00007A010000}"/>
    <cellStyle name="Normal 4 10" xfId="382" xr:uid="{00000000-0005-0000-0000-00007B010000}"/>
    <cellStyle name="Normal 4 11" xfId="383" xr:uid="{00000000-0005-0000-0000-00007C010000}"/>
    <cellStyle name="Normal 4 12" xfId="384" xr:uid="{00000000-0005-0000-0000-00007D010000}"/>
    <cellStyle name="Normal 4 13" xfId="385" xr:uid="{00000000-0005-0000-0000-00007E010000}"/>
    <cellStyle name="Normal 4 14" xfId="386" xr:uid="{00000000-0005-0000-0000-00007F010000}"/>
    <cellStyle name="Normal 4 15" xfId="387" xr:uid="{00000000-0005-0000-0000-000080010000}"/>
    <cellStyle name="Normal 4 16" xfId="388" xr:uid="{00000000-0005-0000-0000-000081010000}"/>
    <cellStyle name="Normal 4 17" xfId="389" xr:uid="{00000000-0005-0000-0000-000082010000}"/>
    <cellStyle name="Normal 4 2" xfId="390" xr:uid="{00000000-0005-0000-0000-000083010000}"/>
    <cellStyle name="Normal 4 3" xfId="391" xr:uid="{00000000-0005-0000-0000-000084010000}"/>
    <cellStyle name="Normal 4 4" xfId="392" xr:uid="{00000000-0005-0000-0000-000085010000}"/>
    <cellStyle name="Normal 4 5" xfId="393" xr:uid="{00000000-0005-0000-0000-000086010000}"/>
    <cellStyle name="Normal 4 6" xfId="394" xr:uid="{00000000-0005-0000-0000-000087010000}"/>
    <cellStyle name="Normal 4 7" xfId="395" xr:uid="{00000000-0005-0000-0000-000088010000}"/>
    <cellStyle name="Normal 4 8" xfId="396" xr:uid="{00000000-0005-0000-0000-000089010000}"/>
    <cellStyle name="Normal 4 9" xfId="397" xr:uid="{00000000-0005-0000-0000-00008A010000}"/>
    <cellStyle name="Normal 40" xfId="398" xr:uid="{00000000-0005-0000-0000-00008B010000}"/>
    <cellStyle name="Normal 41" xfId="14" xr:uid="{00000000-0005-0000-0000-00008C010000}"/>
    <cellStyle name="Normal 42" xfId="399" xr:uid="{00000000-0005-0000-0000-00008D010000}"/>
    <cellStyle name="Normal 5" xfId="400" xr:uid="{00000000-0005-0000-0000-00008E010000}"/>
    <cellStyle name="Normal 5 10" xfId="401" xr:uid="{00000000-0005-0000-0000-00008F010000}"/>
    <cellStyle name="Normal 5 10 2" xfId="402" xr:uid="{00000000-0005-0000-0000-000090010000}"/>
    <cellStyle name="Normal 5 11" xfId="403" xr:uid="{00000000-0005-0000-0000-000091010000}"/>
    <cellStyle name="Normal 5 12" xfId="404" xr:uid="{00000000-0005-0000-0000-000092010000}"/>
    <cellStyle name="Normal 5 2" xfId="405" xr:uid="{00000000-0005-0000-0000-000093010000}"/>
    <cellStyle name="Normal 5 2 2" xfId="406" xr:uid="{00000000-0005-0000-0000-000094010000}"/>
    <cellStyle name="Normal 5 2 3" xfId="407" xr:uid="{00000000-0005-0000-0000-000095010000}"/>
    <cellStyle name="Normal 5 2 4" xfId="408" xr:uid="{00000000-0005-0000-0000-000096010000}"/>
    <cellStyle name="Normal 5 2 5" xfId="409" xr:uid="{00000000-0005-0000-0000-000097010000}"/>
    <cellStyle name="Normal 5 2 6" xfId="410" xr:uid="{00000000-0005-0000-0000-000098010000}"/>
    <cellStyle name="Normal 5 2 7" xfId="411" xr:uid="{00000000-0005-0000-0000-000099010000}"/>
    <cellStyle name="Normal 5 3" xfId="10" xr:uid="{00000000-0005-0000-0000-00009A010000}"/>
    <cellStyle name="Normal 5 3 2" xfId="412" xr:uid="{00000000-0005-0000-0000-00009B010000}"/>
    <cellStyle name="Normal 5 4" xfId="413" xr:uid="{00000000-0005-0000-0000-00009C010000}"/>
    <cellStyle name="Normal 5 5" xfId="414" xr:uid="{00000000-0005-0000-0000-00009D010000}"/>
    <cellStyle name="Normal 5 6" xfId="415" xr:uid="{00000000-0005-0000-0000-00009E010000}"/>
    <cellStyle name="Normal 5 7" xfId="416" xr:uid="{00000000-0005-0000-0000-00009F010000}"/>
    <cellStyle name="Normal 5 8" xfId="417" xr:uid="{00000000-0005-0000-0000-0000A0010000}"/>
    <cellStyle name="Normal 5 9" xfId="418" xr:uid="{00000000-0005-0000-0000-0000A1010000}"/>
    <cellStyle name="Normal 6" xfId="419" xr:uid="{00000000-0005-0000-0000-0000A2010000}"/>
    <cellStyle name="Normal 6 2" xfId="420" xr:uid="{00000000-0005-0000-0000-0000A3010000}"/>
    <cellStyle name="Normal 6 3" xfId="421" xr:uid="{00000000-0005-0000-0000-0000A4010000}"/>
    <cellStyle name="Normal 6 4" xfId="422" xr:uid="{00000000-0005-0000-0000-0000A5010000}"/>
    <cellStyle name="Normal 6 5" xfId="423" xr:uid="{00000000-0005-0000-0000-0000A6010000}"/>
    <cellStyle name="Normal 6 6" xfId="424" xr:uid="{00000000-0005-0000-0000-0000A7010000}"/>
    <cellStyle name="Normal 7" xfId="425" xr:uid="{00000000-0005-0000-0000-0000A8010000}"/>
    <cellStyle name="Normal 7 2" xfId="426" xr:uid="{00000000-0005-0000-0000-0000A9010000}"/>
    <cellStyle name="Normal 7_6_Laporan Keuangan_Lampiran Buku I Baru" xfId="427" xr:uid="{00000000-0005-0000-0000-0000AA010000}"/>
    <cellStyle name="Normal 8" xfId="11" xr:uid="{00000000-0005-0000-0000-0000AB010000}"/>
    <cellStyle name="Normal 8 2" xfId="428" xr:uid="{00000000-0005-0000-0000-0000AC010000}"/>
    <cellStyle name="Normal 9" xfId="429" xr:uid="{00000000-0005-0000-0000-0000AD010000}"/>
    <cellStyle name="Normal 9 2" xfId="430" xr:uid="{00000000-0005-0000-0000-0000AE010000}"/>
    <cellStyle name="Note 2" xfId="431" xr:uid="{00000000-0005-0000-0000-0000AF010000}"/>
    <cellStyle name="Output 2" xfId="432" xr:uid="{00000000-0005-0000-0000-0000B0010000}"/>
    <cellStyle name="Percent 2" xfId="433" xr:uid="{00000000-0005-0000-0000-0000B1010000}"/>
    <cellStyle name="Percent 2 2" xfId="434" xr:uid="{00000000-0005-0000-0000-0000B2010000}"/>
    <cellStyle name="Percent 2 2 2" xfId="435" xr:uid="{00000000-0005-0000-0000-0000B3010000}"/>
    <cellStyle name="Percent 2 3" xfId="436" xr:uid="{00000000-0005-0000-0000-0000B4010000}"/>
    <cellStyle name="Percent 2 4" xfId="437" xr:uid="{00000000-0005-0000-0000-0000B5010000}"/>
    <cellStyle name="Percent 2 5" xfId="438" xr:uid="{00000000-0005-0000-0000-0000B6010000}"/>
    <cellStyle name="Percent 3" xfId="439" xr:uid="{00000000-0005-0000-0000-0000B7010000}"/>
    <cellStyle name="Percent 4" xfId="440" xr:uid="{00000000-0005-0000-0000-0000B8010000}"/>
    <cellStyle name="Percent 4 2" xfId="441" xr:uid="{00000000-0005-0000-0000-0000B9010000}"/>
    <cellStyle name="Percent 5" xfId="442" xr:uid="{00000000-0005-0000-0000-0000BA010000}"/>
    <cellStyle name="Percent 6" xfId="443" xr:uid="{00000000-0005-0000-0000-0000BB010000}"/>
    <cellStyle name="Percent 7" xfId="444" xr:uid="{00000000-0005-0000-0000-0000BC010000}"/>
    <cellStyle name="Percent 8" xfId="22" xr:uid="{00000000-0005-0000-0000-0000BD010000}"/>
    <cellStyle name="S19" xfId="445" xr:uid="{00000000-0005-0000-0000-0000BE010000}"/>
    <cellStyle name="Title 2" xfId="446" xr:uid="{00000000-0005-0000-0000-0000BF010000}"/>
    <cellStyle name="Total 2" xfId="447" xr:uid="{00000000-0005-0000-0000-0000C0010000}"/>
    <cellStyle name="Warning Text 2" xfId="448" xr:uid="{00000000-0005-0000-0000-0000C101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5.xml"/><Relationship Id="rId39" Type="http://schemas.openxmlformats.org/officeDocument/2006/relationships/externalLink" Target="externalLinks/externalLink18.xml"/><Relationship Id="rId21" Type="http://schemas.openxmlformats.org/officeDocument/2006/relationships/worksheet" Target="worksheets/sheet21.xml"/><Relationship Id="rId34" Type="http://schemas.openxmlformats.org/officeDocument/2006/relationships/externalLink" Target="externalLinks/externalLink13.xml"/><Relationship Id="rId42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externalLink" Target="externalLinks/externalLink8.xml"/><Relationship Id="rId41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3.xml"/><Relationship Id="rId32" Type="http://schemas.openxmlformats.org/officeDocument/2006/relationships/externalLink" Target="externalLinks/externalLink11.xml"/><Relationship Id="rId37" Type="http://schemas.openxmlformats.org/officeDocument/2006/relationships/externalLink" Target="externalLinks/externalLink16.xml"/><Relationship Id="rId40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2.xml"/><Relationship Id="rId28" Type="http://schemas.openxmlformats.org/officeDocument/2006/relationships/externalLink" Target="externalLinks/externalLink7.xml"/><Relationship Id="rId36" Type="http://schemas.openxmlformats.org/officeDocument/2006/relationships/externalLink" Target="externalLinks/externalLink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externalLink" Target="externalLinks/externalLink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1.xml"/><Relationship Id="rId27" Type="http://schemas.openxmlformats.org/officeDocument/2006/relationships/externalLink" Target="externalLinks/externalLink6.xml"/><Relationship Id="rId30" Type="http://schemas.openxmlformats.org/officeDocument/2006/relationships/externalLink" Target="externalLinks/externalLink9.xml"/><Relationship Id="rId35" Type="http://schemas.openxmlformats.org/officeDocument/2006/relationships/externalLink" Target="externalLinks/externalLink14.xml"/><Relationship Id="rId43" Type="http://schemas.openxmlformats.org/officeDocument/2006/relationships/calcChain" Target="calcChain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externalLink" Target="externalLinks/externalLink4.xml"/><Relationship Id="rId33" Type="http://schemas.openxmlformats.org/officeDocument/2006/relationships/externalLink" Target="externalLinks/externalLink12.xml"/><Relationship Id="rId38" Type="http://schemas.openxmlformats.org/officeDocument/2006/relationships/externalLink" Target="externalLinks/externalLink1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711199</xdr:colOff>
      <xdr:row>0</xdr:row>
      <xdr:rowOff>95251</xdr:rowOff>
    </xdr:from>
    <xdr:to>
      <xdr:col>2</xdr:col>
      <xdr:colOff>1387474</xdr:colOff>
      <xdr:row>2</xdr:row>
      <xdr:rowOff>133351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3324" y="95251"/>
          <a:ext cx="676275" cy="6731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123825</xdr:colOff>
      <xdr:row>2</xdr:row>
      <xdr:rowOff>57150</xdr:rowOff>
    </xdr:from>
    <xdr:to>
      <xdr:col>1</xdr:col>
      <xdr:colOff>800100</xdr:colOff>
      <xdr:row>4</xdr:row>
      <xdr:rowOff>85725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0"/>
          <a:ext cx="67627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123825</xdr:colOff>
      <xdr:row>2</xdr:row>
      <xdr:rowOff>57150</xdr:rowOff>
    </xdr:from>
    <xdr:to>
      <xdr:col>1</xdr:col>
      <xdr:colOff>800100</xdr:colOff>
      <xdr:row>4</xdr:row>
      <xdr:rowOff>85725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76500" y="0"/>
          <a:ext cx="676275" cy="85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1124858</xdr:colOff>
      <xdr:row>0</xdr:row>
      <xdr:rowOff>163286</xdr:rowOff>
    </xdr:from>
    <xdr:to>
      <xdr:col>1</xdr:col>
      <xdr:colOff>1890032</xdr:colOff>
      <xdr:row>2</xdr:row>
      <xdr:rowOff>85725</xdr:rowOff>
    </xdr:to>
    <xdr:pic>
      <xdr:nvPicPr>
        <xdr:cNvPr id="3" name="Picture 9">
          <a:extLst>
            <a:ext uri="{FF2B5EF4-FFF2-40B4-BE49-F238E27FC236}">
              <a16:creationId xmlns:a16="http://schemas.microsoft.com/office/drawing/2014/main" id="{93400A2C-C5EF-8B40-93E8-98BAFC750C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14715" y="163286"/>
          <a:ext cx="765174" cy="8295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123825</xdr:colOff>
      <xdr:row>2</xdr:row>
      <xdr:rowOff>57150</xdr:rowOff>
    </xdr:from>
    <xdr:to>
      <xdr:col>1</xdr:col>
      <xdr:colOff>800100</xdr:colOff>
      <xdr:row>4</xdr:row>
      <xdr:rowOff>85725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723900"/>
          <a:ext cx="6762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123825</xdr:colOff>
      <xdr:row>2</xdr:row>
      <xdr:rowOff>57150</xdr:rowOff>
    </xdr:from>
    <xdr:to>
      <xdr:col>1</xdr:col>
      <xdr:colOff>800100</xdr:colOff>
      <xdr:row>4</xdr:row>
      <xdr:rowOff>85725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590550"/>
          <a:ext cx="6762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123825</xdr:colOff>
      <xdr:row>2</xdr:row>
      <xdr:rowOff>57150</xdr:rowOff>
    </xdr:from>
    <xdr:to>
      <xdr:col>2</xdr:col>
      <xdr:colOff>800100</xdr:colOff>
      <xdr:row>4</xdr:row>
      <xdr:rowOff>85725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723900"/>
          <a:ext cx="6762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123825</xdr:colOff>
      <xdr:row>2</xdr:row>
      <xdr:rowOff>57150</xdr:rowOff>
    </xdr:from>
    <xdr:to>
      <xdr:col>1</xdr:col>
      <xdr:colOff>800100</xdr:colOff>
      <xdr:row>4</xdr:row>
      <xdr:rowOff>85725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590550"/>
          <a:ext cx="6762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123825</xdr:colOff>
      <xdr:row>2</xdr:row>
      <xdr:rowOff>57150</xdr:rowOff>
    </xdr:from>
    <xdr:to>
      <xdr:col>1</xdr:col>
      <xdr:colOff>800100</xdr:colOff>
      <xdr:row>4</xdr:row>
      <xdr:rowOff>85725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590550"/>
          <a:ext cx="6762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849540</xdr:colOff>
      <xdr:row>0</xdr:row>
      <xdr:rowOff>181429</xdr:rowOff>
    </xdr:from>
    <xdr:to>
      <xdr:col>1</xdr:col>
      <xdr:colOff>1614714</xdr:colOff>
      <xdr:row>3</xdr:row>
      <xdr:rowOff>31297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39397" y="181429"/>
          <a:ext cx="765174" cy="8295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123825</xdr:colOff>
      <xdr:row>0</xdr:row>
      <xdr:rowOff>292176</xdr:rowOff>
    </xdr:from>
    <xdr:to>
      <xdr:col>1</xdr:col>
      <xdr:colOff>755030</xdr:colOff>
      <xdr:row>3</xdr:row>
      <xdr:rowOff>48398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17575" y="292176"/>
          <a:ext cx="631205" cy="613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806450</xdr:colOff>
      <xdr:row>0</xdr:row>
      <xdr:rowOff>174625</xdr:rowOff>
    </xdr:from>
    <xdr:to>
      <xdr:col>1</xdr:col>
      <xdr:colOff>1437655</xdr:colOff>
      <xdr:row>2</xdr:row>
      <xdr:rowOff>270648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98575" y="174625"/>
          <a:ext cx="631205" cy="73102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139700</xdr:colOff>
      <xdr:row>0</xdr:row>
      <xdr:rowOff>181051</xdr:rowOff>
    </xdr:from>
    <xdr:to>
      <xdr:col>2</xdr:col>
      <xdr:colOff>770905</xdr:colOff>
      <xdr:row>2</xdr:row>
      <xdr:rowOff>286523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825" y="181051"/>
          <a:ext cx="631205" cy="74047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123825</xdr:colOff>
      <xdr:row>2</xdr:row>
      <xdr:rowOff>22301</xdr:rowOff>
    </xdr:from>
    <xdr:to>
      <xdr:col>2</xdr:col>
      <xdr:colOff>755030</xdr:colOff>
      <xdr:row>4</xdr:row>
      <xdr:rowOff>127773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3612" y="696021"/>
          <a:ext cx="631205" cy="63980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123825</xdr:colOff>
      <xdr:row>2</xdr:row>
      <xdr:rowOff>57150</xdr:rowOff>
    </xdr:from>
    <xdr:to>
      <xdr:col>2</xdr:col>
      <xdr:colOff>800100</xdr:colOff>
      <xdr:row>4</xdr:row>
      <xdr:rowOff>85725</xdr:rowOff>
    </xdr:to>
    <xdr:pic>
      <xdr:nvPicPr>
        <xdr:cNvPr id="2" name="Picture 9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2450" y="723900"/>
          <a:ext cx="6762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Users/Windows10/Downloads/KANTOR/1.%20PERWAKILAN%20PEKANBARU/16.%20Sensus%20BMD%20Inhu/02.%20Sensus%20SKPD%202012/P_KIB%202007%20SD%202012%20Kehutanan_Ed%20Juli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ASET%20%20LHILIES/Aset%202018%20Okk/ASET%202018/DINAS%20LINGKUNGAN%20HIDUP/LKPD%20KOLUT%202006%20NET%20BUANGET/BUKU%201/Book1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ASET%20%20LHILIES/Aset%202018%20Okk/ASET%202018/DINAS%20LINGKUNGAN%20HIDUP/My%20Work/HAPSEM%20I%20KENDARI%202007/2_LHP%20Kendari%20Semester%20I%202007/1_LKPD/05_LHP%20LKPD%20Kolaka%20Utara/Buku%201/LRA%20Keuangan%20Audited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PERLENGKAPAN/Dinas%20Pendidikanf_master%20KK%20Penyusutan%20Aset%20Tetap_Akrual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KANTOR/1.%20PERWAKILAN%20PEKANBARU/16.%20Sensus%20BMD%20Inhu/02.%20Sensus%20SKPD%202012/P_KIB%202007%20SD%202012%20Kehutanan_Ed%20Juli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ASET%20%20LHILIES/Aset%202018%20Okk/ASET%202018%20ASLI/1RUMAH%20SAKIT%20UMUM%20DAERAH/Penyusutan%202018/Penyusutan%20BPTPM%202018%20okk.xlsx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Users/Macbook/Documents/ASET/LILIS/Penyusutan%202018/Penyusutan%20BPTPM%202018%20okk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ASET%20%20LHILIES/Aset%202018%20Okk/ASET%202018/DINAS%20LINGKUNGAN%20HIDUP/LRA%20Kolut%2006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PERLENGKAPAN%20ASET%202014/Dinas%20Pendidikanf_master%20KK%20Penyusutan%20Aset%20Tetap_Akrual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ASET%202016/Penyusutan%202015/Dinas%20Kesehatan%202014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SASA/2018/ASET/PENYUSUTAN/Dinas%20Kependudukan%20dan%20Pencatatan%20Sipil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KIB%202014/8.%20Kartu%20Inventaris%20Ruangan%20(KIR)%202015%20SMT%20I%20-%20BACKUP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DATA%20INVENTARIS%202014%20yang%20ada%20perubahan%20data/KKS%20DAN%20KIB%20DINAS%20KOPERASI%20UMKM/KIB%202010%20S.D%202014%20Koperasi%20UKM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ASET%20%20LHILIES/Aset%202018%20Okk/ASET%202018/DINAS%20LINGKUNGAN%20HIDUP/Kolaka%20Utara/Book1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ASET%20%20LHILIES/Aset%202018%20Okk/ASET%202018/DINAS%20LINGKUNGAN%20HIDUP/FILE%20SASA/2018/ASET/Daftar%20Kapitalisasi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FILE%20SASA/2018/ASET/Daftar%20Kapitalisasi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ASET%20%20LHILIES/Aset%202018%20Okk/ASET%202018%20ASLI/1RUMAH%20SAKIT%20UMUM%20DAERAH/4.%20PENYUSUTAN%20RUMAH%20SAKIT%20UMUM%20DAERAH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/ASET%20%20LHILIES/Aset%202018%20Okk/ASET%202018/DINAS%20LINGKUNGAN%20HIDUP/KAPITALISASI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. TANAH"/>
      <sheetName val="B. PELTN MSIN "/>
      <sheetName val="B. PELTN MSIN  (2)"/>
      <sheetName val="c. GB"/>
      <sheetName val="D. JIJ"/>
      <sheetName val="E.ATL"/>
      <sheetName val="F.AL"/>
      <sheetName val="BI"/>
      <sheetName val="2011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PEM"/>
      <sheetName val="EKBANG"/>
      <sheetName val="PMD"/>
      <sheetName val="KESBANG"/>
      <sheetName val="CAPIL"/>
      <sheetName val="BAPPEDA"/>
      <sheetName val="BAWASDA"/>
      <sheetName val="DIKBUDPAR"/>
    </sheetNames>
    <sheetDataSet>
      <sheetData sheetId="0">
        <row r="5">
          <cell r="J5" t="str">
            <v>BAGIAN PEMERINTAHAN</v>
          </cell>
        </row>
      </sheetData>
      <sheetData sheetId="1">
        <row r="4">
          <cell r="J4" t="str">
            <v>BAGIAN EKONOMI PEMBANGUNAN</v>
          </cell>
        </row>
      </sheetData>
      <sheetData sheetId="2">
        <row r="5">
          <cell r="J5" t="str">
            <v>BAGIAN PEMBERDAYAAN MASYARAKAT DESA</v>
          </cell>
        </row>
      </sheetData>
      <sheetData sheetId="3">
        <row r="5">
          <cell r="J5" t="str">
            <v>KANTOR KESATUAN BANGSA DAN PERLINDUNGAN MASYARAKAT</v>
          </cell>
        </row>
      </sheetData>
      <sheetData sheetId="4">
        <row r="5">
          <cell r="J5" t="str">
            <v>KANTOR CATATAN SIPIL</v>
          </cell>
        </row>
      </sheetData>
      <sheetData sheetId="5">
        <row r="5">
          <cell r="J5" t="str">
            <v>B A P P E D A</v>
          </cell>
        </row>
      </sheetData>
      <sheetData sheetId="6">
        <row r="5">
          <cell r="J5" t="str">
            <v>B A W A S D A</v>
          </cell>
        </row>
      </sheetData>
      <sheetData sheetId="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iran Kas"/>
      <sheetName val="LRA"/>
      <sheetName val="Silpa"/>
      <sheetName val="UUDP 05"/>
      <sheetName val="Rekap Pdptn"/>
      <sheetName val="Pdptn"/>
      <sheetName val="Rekap Belanja"/>
      <sheetName val="Rekap Publik"/>
      <sheetName val="Publik"/>
      <sheetName val="Rekap Aprtr"/>
      <sheetName val="Aparatur"/>
      <sheetName val="Bant _ Tdk Trsangka"/>
      <sheetName val="Pembiayaan"/>
      <sheetName val="Gaji DPRD"/>
      <sheetName val="Bupati"/>
      <sheetName val="Setda"/>
      <sheetName val="Sekretaris"/>
      <sheetName val="Ast I"/>
      <sheetName val="Ast II"/>
      <sheetName val="KPUD"/>
      <sheetName val="Pemerintahan"/>
      <sheetName val="Hukum"/>
      <sheetName val="Ekbang"/>
      <sheetName val="PMD"/>
      <sheetName val="Kepegawaian"/>
      <sheetName val="Keuangan"/>
      <sheetName val="Umum"/>
      <sheetName val="Setwan"/>
      <sheetName val="Dispenda"/>
      <sheetName val="Bappeda"/>
      <sheetName val="Bawasda"/>
      <sheetName val="Kesbang"/>
      <sheetName val="Pertanian"/>
      <sheetName val="Tambang"/>
      <sheetName val="Hutan"/>
      <sheetName val="Perindag"/>
      <sheetName val="Kesehatan"/>
      <sheetName val="Dikbudpar"/>
      <sheetName val="PU"/>
      <sheetName val="Capil"/>
      <sheetName val="Lasusua"/>
      <sheetName val="Pakue"/>
      <sheetName val="B Putih"/>
      <sheetName val="R Angin"/>
      <sheetName val="Ngapa"/>
      <sheetName val="Kodeoh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/>
      <sheetData sheetId="6"/>
      <sheetData sheetId="7" refreshError="1"/>
      <sheetData sheetId="8"/>
      <sheetData sheetId="9" refreshError="1"/>
      <sheetData sheetId="10"/>
      <sheetData sheetId="11"/>
      <sheetData sheetId="12"/>
      <sheetData sheetId="13" refreshError="1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 refreshError="1"/>
      <sheetData sheetId="44"/>
      <sheetData sheetId="45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namic Filtering"/>
      <sheetName val="KIB A AU eksekusi"/>
      <sheetName val="KIB A AU"/>
      <sheetName val="KIB A"/>
      <sheetName val="Sheet4"/>
      <sheetName val="Sheet5"/>
      <sheetName val="KIB B"/>
      <sheetName val="kode barang"/>
      <sheetName val="MASA MANFAAT"/>
      <sheetName val="KIB C"/>
      <sheetName val="KIB D"/>
      <sheetName val="KIB E"/>
      <sheetName val="KIB F"/>
      <sheetName val="Sheet2"/>
    </sheetNames>
    <sheetDataSet>
      <sheetData sheetId="0">
        <row r="2">
          <cell r="H2">
            <v>0</v>
          </cell>
        </row>
        <row r="3">
          <cell r="H3">
            <v>0</v>
          </cell>
        </row>
        <row r="4">
          <cell r="H4">
            <v>0</v>
          </cell>
        </row>
        <row r="5">
          <cell r="H5">
            <v>0</v>
          </cell>
        </row>
        <row r="6">
          <cell r="H6">
            <v>0</v>
          </cell>
        </row>
        <row r="7">
          <cell r="H7">
            <v>0</v>
          </cell>
        </row>
        <row r="8">
          <cell r="H8">
            <v>0</v>
          </cell>
        </row>
        <row r="9">
          <cell r="H9">
            <v>0</v>
          </cell>
        </row>
        <row r="10">
          <cell r="H10">
            <v>0</v>
          </cell>
        </row>
        <row r="11">
          <cell r="H11">
            <v>0</v>
          </cell>
        </row>
        <row r="12">
          <cell r="H12">
            <v>0</v>
          </cell>
        </row>
        <row r="13">
          <cell r="H13">
            <v>0</v>
          </cell>
        </row>
        <row r="14">
          <cell r="H14">
            <v>0</v>
          </cell>
        </row>
        <row r="15">
          <cell r="H15">
            <v>0</v>
          </cell>
        </row>
        <row r="16">
          <cell r="H16">
            <v>0</v>
          </cell>
        </row>
        <row r="17">
          <cell r="H17">
            <v>0</v>
          </cell>
        </row>
        <row r="18">
          <cell r="H18">
            <v>0</v>
          </cell>
        </row>
        <row r="19">
          <cell r="H19">
            <v>0</v>
          </cell>
        </row>
        <row r="20">
          <cell r="H20">
            <v>0</v>
          </cell>
        </row>
        <row r="21">
          <cell r="H21">
            <v>0</v>
          </cell>
        </row>
        <row r="22">
          <cell r="H22">
            <v>0</v>
          </cell>
        </row>
        <row r="23">
          <cell r="H23">
            <v>0</v>
          </cell>
        </row>
        <row r="24">
          <cell r="H24">
            <v>0</v>
          </cell>
        </row>
        <row r="25">
          <cell r="H25">
            <v>0</v>
          </cell>
        </row>
        <row r="26">
          <cell r="H26">
            <v>0</v>
          </cell>
        </row>
        <row r="27">
          <cell r="H27">
            <v>0</v>
          </cell>
        </row>
        <row r="28">
          <cell r="H28">
            <v>0</v>
          </cell>
        </row>
        <row r="29">
          <cell r="H29">
            <v>0</v>
          </cell>
        </row>
        <row r="30">
          <cell r="H30">
            <v>0</v>
          </cell>
        </row>
        <row r="31">
          <cell r="H31">
            <v>0</v>
          </cell>
        </row>
        <row r="32">
          <cell r="H32">
            <v>0</v>
          </cell>
        </row>
        <row r="33">
          <cell r="H33">
            <v>0</v>
          </cell>
        </row>
        <row r="34">
          <cell r="H34">
            <v>0</v>
          </cell>
        </row>
        <row r="35">
          <cell r="H35">
            <v>0</v>
          </cell>
        </row>
        <row r="36">
          <cell r="H36">
            <v>0</v>
          </cell>
        </row>
        <row r="37">
          <cell r="H37">
            <v>0</v>
          </cell>
        </row>
        <row r="38">
          <cell r="H38">
            <v>0</v>
          </cell>
        </row>
        <row r="39">
          <cell r="H39">
            <v>0</v>
          </cell>
        </row>
        <row r="40">
          <cell r="H40">
            <v>0</v>
          </cell>
        </row>
        <row r="41">
          <cell r="H41">
            <v>0</v>
          </cell>
        </row>
        <row r="42">
          <cell r="H42">
            <v>0</v>
          </cell>
        </row>
        <row r="43">
          <cell r="H43">
            <v>0</v>
          </cell>
        </row>
        <row r="44">
          <cell r="H44">
            <v>0</v>
          </cell>
        </row>
        <row r="45">
          <cell r="H45">
            <v>0</v>
          </cell>
        </row>
        <row r="46">
          <cell r="H46">
            <v>0</v>
          </cell>
        </row>
        <row r="47">
          <cell r="H47">
            <v>0</v>
          </cell>
        </row>
        <row r="48">
          <cell r="H48">
            <v>0</v>
          </cell>
        </row>
        <row r="49">
          <cell r="H49">
            <v>0</v>
          </cell>
        </row>
        <row r="50">
          <cell r="H50">
            <v>0</v>
          </cell>
        </row>
        <row r="51">
          <cell r="H51">
            <v>0</v>
          </cell>
        </row>
        <row r="52">
          <cell r="H52">
            <v>0</v>
          </cell>
        </row>
        <row r="53">
          <cell r="H53">
            <v>0</v>
          </cell>
        </row>
        <row r="54">
          <cell r="H54">
            <v>0</v>
          </cell>
        </row>
        <row r="55">
          <cell r="H55">
            <v>0</v>
          </cell>
        </row>
        <row r="56">
          <cell r="H56">
            <v>0</v>
          </cell>
        </row>
        <row r="57">
          <cell r="H57">
            <v>0</v>
          </cell>
        </row>
        <row r="58">
          <cell r="H58">
            <v>0</v>
          </cell>
        </row>
        <row r="59">
          <cell r="H59">
            <v>0</v>
          </cell>
        </row>
        <row r="60">
          <cell r="H60">
            <v>0</v>
          </cell>
        </row>
        <row r="61">
          <cell r="H61">
            <v>0</v>
          </cell>
        </row>
        <row r="62">
          <cell r="H62">
            <v>0</v>
          </cell>
        </row>
        <row r="63">
          <cell r="H63">
            <v>0</v>
          </cell>
        </row>
        <row r="64">
          <cell r="H64">
            <v>0</v>
          </cell>
        </row>
        <row r="65">
          <cell r="H65">
            <v>0</v>
          </cell>
        </row>
        <row r="66">
          <cell r="H66">
            <v>0</v>
          </cell>
        </row>
        <row r="67">
          <cell r="H67">
            <v>0</v>
          </cell>
        </row>
        <row r="68">
          <cell r="H68">
            <v>0</v>
          </cell>
        </row>
        <row r="69">
          <cell r="H69">
            <v>0</v>
          </cell>
        </row>
        <row r="70">
          <cell r="H70">
            <v>0</v>
          </cell>
        </row>
        <row r="71">
          <cell r="H71">
            <v>0</v>
          </cell>
        </row>
        <row r="72">
          <cell r="H72">
            <v>0</v>
          </cell>
        </row>
        <row r="73">
          <cell r="H73">
            <v>0</v>
          </cell>
        </row>
        <row r="74">
          <cell r="H74">
            <v>0</v>
          </cell>
        </row>
        <row r="75">
          <cell r="H75">
            <v>0</v>
          </cell>
        </row>
        <row r="76">
          <cell r="H76">
            <v>0</v>
          </cell>
        </row>
        <row r="77">
          <cell r="H77">
            <v>0</v>
          </cell>
        </row>
        <row r="78">
          <cell r="H78">
            <v>0</v>
          </cell>
        </row>
        <row r="79">
          <cell r="H79">
            <v>0</v>
          </cell>
        </row>
        <row r="80">
          <cell r="H80">
            <v>0</v>
          </cell>
        </row>
        <row r="81">
          <cell r="H81">
            <v>0</v>
          </cell>
        </row>
        <row r="82">
          <cell r="H82">
            <v>0</v>
          </cell>
        </row>
        <row r="83">
          <cell r="H83">
            <v>0</v>
          </cell>
        </row>
        <row r="84">
          <cell r="H84">
            <v>0</v>
          </cell>
        </row>
        <row r="85">
          <cell r="H85">
            <v>0</v>
          </cell>
        </row>
        <row r="86">
          <cell r="H86">
            <v>0</v>
          </cell>
        </row>
        <row r="87">
          <cell r="H87">
            <v>0</v>
          </cell>
        </row>
        <row r="88">
          <cell r="H88">
            <v>0</v>
          </cell>
        </row>
        <row r="89">
          <cell r="H89">
            <v>0</v>
          </cell>
        </row>
        <row r="90">
          <cell r="H90">
            <v>0</v>
          </cell>
        </row>
        <row r="91">
          <cell r="H91">
            <v>0</v>
          </cell>
        </row>
        <row r="92">
          <cell r="H92">
            <v>0</v>
          </cell>
        </row>
        <row r="93">
          <cell r="H93">
            <v>0</v>
          </cell>
        </row>
        <row r="94">
          <cell r="H94">
            <v>0</v>
          </cell>
        </row>
        <row r="95">
          <cell r="H95">
            <v>0</v>
          </cell>
        </row>
        <row r="96">
          <cell r="H96">
            <v>0</v>
          </cell>
        </row>
        <row r="97">
          <cell r="H97">
            <v>0</v>
          </cell>
        </row>
        <row r="98">
          <cell r="H98">
            <v>0</v>
          </cell>
        </row>
        <row r="99">
          <cell r="H99">
            <v>0</v>
          </cell>
        </row>
        <row r="100">
          <cell r="H100">
            <v>0</v>
          </cell>
        </row>
        <row r="101">
          <cell r="H101">
            <v>0</v>
          </cell>
        </row>
        <row r="102">
          <cell r="H102">
            <v>0</v>
          </cell>
        </row>
        <row r="103">
          <cell r="H103">
            <v>0</v>
          </cell>
        </row>
        <row r="104">
          <cell r="H104">
            <v>0</v>
          </cell>
        </row>
        <row r="105">
          <cell r="H105">
            <v>0</v>
          </cell>
        </row>
        <row r="106">
          <cell r="H106">
            <v>0</v>
          </cell>
        </row>
        <row r="107">
          <cell r="H107">
            <v>0</v>
          </cell>
        </row>
        <row r="108">
          <cell r="H108">
            <v>0</v>
          </cell>
        </row>
        <row r="109">
          <cell r="H109">
            <v>0</v>
          </cell>
        </row>
        <row r="110">
          <cell r="H110">
            <v>0</v>
          </cell>
        </row>
        <row r="111">
          <cell r="H111">
            <v>0</v>
          </cell>
        </row>
        <row r="112">
          <cell r="H112">
            <v>0</v>
          </cell>
        </row>
        <row r="113">
          <cell r="H113">
            <v>0</v>
          </cell>
        </row>
        <row r="114">
          <cell r="H114">
            <v>0</v>
          </cell>
        </row>
        <row r="115">
          <cell r="H115">
            <v>0</v>
          </cell>
        </row>
        <row r="116">
          <cell r="H116">
            <v>0</v>
          </cell>
        </row>
        <row r="117">
          <cell r="H117">
            <v>0</v>
          </cell>
        </row>
        <row r="118">
          <cell r="H118">
            <v>0</v>
          </cell>
        </row>
        <row r="119">
          <cell r="H119">
            <v>0</v>
          </cell>
        </row>
        <row r="120">
          <cell r="H120">
            <v>0</v>
          </cell>
        </row>
        <row r="121">
          <cell r="H121">
            <v>0</v>
          </cell>
        </row>
        <row r="122">
          <cell r="H122">
            <v>0</v>
          </cell>
        </row>
        <row r="123">
          <cell r="H123">
            <v>0</v>
          </cell>
        </row>
        <row r="124">
          <cell r="H124">
            <v>0</v>
          </cell>
        </row>
        <row r="125">
          <cell r="H125">
            <v>0</v>
          </cell>
        </row>
        <row r="126">
          <cell r="H126">
            <v>0</v>
          </cell>
        </row>
        <row r="127">
          <cell r="H127">
            <v>0</v>
          </cell>
        </row>
        <row r="128">
          <cell r="H128">
            <v>0</v>
          </cell>
        </row>
        <row r="129">
          <cell r="H129">
            <v>0</v>
          </cell>
        </row>
        <row r="130">
          <cell r="H130">
            <v>0</v>
          </cell>
        </row>
        <row r="131">
          <cell r="H131">
            <v>0</v>
          </cell>
        </row>
        <row r="132">
          <cell r="H132">
            <v>0</v>
          </cell>
        </row>
        <row r="133">
          <cell r="H133">
            <v>0</v>
          </cell>
        </row>
        <row r="134">
          <cell r="H134">
            <v>0</v>
          </cell>
        </row>
        <row r="135">
          <cell r="H135">
            <v>0</v>
          </cell>
        </row>
        <row r="136">
          <cell r="H136">
            <v>0</v>
          </cell>
        </row>
        <row r="137">
          <cell r="H137">
            <v>0</v>
          </cell>
        </row>
        <row r="138">
          <cell r="H138">
            <v>0</v>
          </cell>
        </row>
        <row r="139">
          <cell r="H139">
            <v>0</v>
          </cell>
        </row>
        <row r="140">
          <cell r="H140">
            <v>0</v>
          </cell>
        </row>
        <row r="141">
          <cell r="H141">
            <v>0</v>
          </cell>
        </row>
        <row r="142">
          <cell r="H142">
            <v>0</v>
          </cell>
        </row>
        <row r="143">
          <cell r="H143">
            <v>0</v>
          </cell>
        </row>
        <row r="144">
          <cell r="H144">
            <v>0</v>
          </cell>
        </row>
        <row r="145">
          <cell r="H145">
            <v>0</v>
          </cell>
        </row>
        <row r="146">
          <cell r="H146">
            <v>0</v>
          </cell>
        </row>
        <row r="147">
          <cell r="H147">
            <v>0</v>
          </cell>
        </row>
        <row r="148">
          <cell r="H148">
            <v>0</v>
          </cell>
        </row>
        <row r="149">
          <cell r="H149">
            <v>0</v>
          </cell>
        </row>
        <row r="150">
          <cell r="H150">
            <v>0</v>
          </cell>
        </row>
        <row r="151">
          <cell r="H151">
            <v>0</v>
          </cell>
        </row>
        <row r="152">
          <cell r="H152">
            <v>0</v>
          </cell>
        </row>
        <row r="153">
          <cell r="H153">
            <v>0</v>
          </cell>
        </row>
        <row r="154">
          <cell r="H154">
            <v>0</v>
          </cell>
        </row>
        <row r="155">
          <cell r="H155">
            <v>0</v>
          </cell>
        </row>
        <row r="156">
          <cell r="H156">
            <v>0</v>
          </cell>
        </row>
        <row r="157">
          <cell r="H157">
            <v>0</v>
          </cell>
        </row>
        <row r="158">
          <cell r="H158">
            <v>0</v>
          </cell>
        </row>
        <row r="159">
          <cell r="H159">
            <v>0</v>
          </cell>
        </row>
        <row r="160">
          <cell r="H160">
            <v>0</v>
          </cell>
        </row>
        <row r="161">
          <cell r="H161">
            <v>0</v>
          </cell>
        </row>
        <row r="162">
          <cell r="H162">
            <v>0</v>
          </cell>
        </row>
        <row r="163">
          <cell r="H163">
            <v>0</v>
          </cell>
        </row>
        <row r="164">
          <cell r="H164">
            <v>0</v>
          </cell>
        </row>
        <row r="165">
          <cell r="H165">
            <v>0</v>
          </cell>
        </row>
        <row r="166">
          <cell r="H166">
            <v>0</v>
          </cell>
        </row>
        <row r="167">
          <cell r="H167">
            <v>0</v>
          </cell>
        </row>
        <row r="168">
          <cell r="H168">
            <v>0</v>
          </cell>
        </row>
        <row r="169">
          <cell r="H169">
            <v>0</v>
          </cell>
        </row>
        <row r="170">
          <cell r="H170">
            <v>0</v>
          </cell>
        </row>
        <row r="171">
          <cell r="H171">
            <v>0</v>
          </cell>
        </row>
        <row r="172">
          <cell r="H172">
            <v>0</v>
          </cell>
        </row>
        <row r="173">
          <cell r="H173">
            <v>0</v>
          </cell>
        </row>
        <row r="174">
          <cell r="H174">
            <v>0</v>
          </cell>
        </row>
        <row r="175">
          <cell r="H175">
            <v>0</v>
          </cell>
        </row>
        <row r="176">
          <cell r="H176">
            <v>0</v>
          </cell>
        </row>
        <row r="177">
          <cell r="H177">
            <v>0</v>
          </cell>
        </row>
        <row r="178">
          <cell r="H178">
            <v>0</v>
          </cell>
        </row>
        <row r="179">
          <cell r="H179">
            <v>0</v>
          </cell>
        </row>
        <row r="180">
          <cell r="H180">
            <v>0</v>
          </cell>
        </row>
        <row r="181">
          <cell r="H181">
            <v>0</v>
          </cell>
        </row>
        <row r="182">
          <cell r="H182">
            <v>0</v>
          </cell>
        </row>
        <row r="183">
          <cell r="H183">
            <v>0</v>
          </cell>
        </row>
        <row r="184">
          <cell r="H184">
            <v>0</v>
          </cell>
        </row>
        <row r="185">
          <cell r="H185">
            <v>0</v>
          </cell>
        </row>
        <row r="186">
          <cell r="H186">
            <v>0</v>
          </cell>
        </row>
        <row r="187">
          <cell r="H187">
            <v>0</v>
          </cell>
        </row>
        <row r="188">
          <cell r="H188">
            <v>0</v>
          </cell>
        </row>
        <row r="189">
          <cell r="H189">
            <v>0</v>
          </cell>
        </row>
        <row r="190">
          <cell r="H190">
            <v>0</v>
          </cell>
        </row>
        <row r="191">
          <cell r="H191">
            <v>0</v>
          </cell>
        </row>
        <row r="192">
          <cell r="H192">
            <v>0</v>
          </cell>
        </row>
        <row r="193">
          <cell r="H193">
            <v>0</v>
          </cell>
        </row>
        <row r="194">
          <cell r="H194">
            <v>0</v>
          </cell>
        </row>
        <row r="195">
          <cell r="H195">
            <v>0</v>
          </cell>
        </row>
        <row r="196">
          <cell r="H196">
            <v>0</v>
          </cell>
        </row>
        <row r="197">
          <cell r="H197">
            <v>0</v>
          </cell>
        </row>
        <row r="198">
          <cell r="H198">
            <v>0</v>
          </cell>
        </row>
        <row r="199">
          <cell r="H199">
            <v>0</v>
          </cell>
        </row>
        <row r="200">
          <cell r="H200">
            <v>0</v>
          </cell>
        </row>
        <row r="201">
          <cell r="H201">
            <v>0</v>
          </cell>
        </row>
        <row r="202">
          <cell r="H202">
            <v>0</v>
          </cell>
        </row>
        <row r="203">
          <cell r="H203">
            <v>0</v>
          </cell>
        </row>
        <row r="204">
          <cell r="H204">
            <v>0</v>
          </cell>
        </row>
        <row r="205">
          <cell r="H205">
            <v>0</v>
          </cell>
        </row>
        <row r="206">
          <cell r="H206">
            <v>0</v>
          </cell>
        </row>
        <row r="207">
          <cell r="H207">
            <v>0</v>
          </cell>
        </row>
        <row r="208">
          <cell r="H208">
            <v>0</v>
          </cell>
        </row>
        <row r="209">
          <cell r="H209">
            <v>0</v>
          </cell>
        </row>
        <row r="210">
          <cell r="H210">
            <v>0</v>
          </cell>
        </row>
        <row r="211">
          <cell r="H211">
            <v>0</v>
          </cell>
        </row>
        <row r="212">
          <cell r="H212">
            <v>0</v>
          </cell>
        </row>
        <row r="213">
          <cell r="H213">
            <v>0</v>
          </cell>
        </row>
        <row r="214">
          <cell r="H214">
            <v>0</v>
          </cell>
        </row>
        <row r="215">
          <cell r="H215">
            <v>0</v>
          </cell>
        </row>
        <row r="216">
          <cell r="H216">
            <v>0</v>
          </cell>
        </row>
        <row r="217">
          <cell r="H217">
            <v>0</v>
          </cell>
        </row>
        <row r="218">
          <cell r="H218">
            <v>0</v>
          </cell>
        </row>
        <row r="219">
          <cell r="H219">
            <v>0</v>
          </cell>
        </row>
        <row r="220">
          <cell r="H220">
            <v>0</v>
          </cell>
        </row>
        <row r="221">
          <cell r="H221">
            <v>0</v>
          </cell>
        </row>
        <row r="222">
          <cell r="H222">
            <v>0</v>
          </cell>
        </row>
        <row r="223">
          <cell r="H223">
            <v>0</v>
          </cell>
        </row>
        <row r="224">
          <cell r="H224">
            <v>0</v>
          </cell>
        </row>
        <row r="225">
          <cell r="H225">
            <v>0</v>
          </cell>
        </row>
        <row r="226">
          <cell r="H226">
            <v>0</v>
          </cell>
        </row>
        <row r="227">
          <cell r="H227">
            <v>0</v>
          </cell>
        </row>
        <row r="228">
          <cell r="H228">
            <v>0</v>
          </cell>
        </row>
        <row r="229">
          <cell r="H229">
            <v>0</v>
          </cell>
        </row>
        <row r="230">
          <cell r="H230">
            <v>0</v>
          </cell>
        </row>
        <row r="231">
          <cell r="H231">
            <v>0</v>
          </cell>
        </row>
        <row r="232">
          <cell r="H232">
            <v>0</v>
          </cell>
        </row>
        <row r="233">
          <cell r="H233">
            <v>0</v>
          </cell>
        </row>
        <row r="234">
          <cell r="H234">
            <v>0</v>
          </cell>
        </row>
        <row r="235">
          <cell r="H235">
            <v>0</v>
          </cell>
        </row>
        <row r="236">
          <cell r="H236">
            <v>0</v>
          </cell>
        </row>
        <row r="237">
          <cell r="H237">
            <v>0</v>
          </cell>
        </row>
        <row r="238">
          <cell r="H238">
            <v>0</v>
          </cell>
        </row>
        <row r="239">
          <cell r="H239">
            <v>0</v>
          </cell>
        </row>
        <row r="240">
          <cell r="H240">
            <v>0</v>
          </cell>
        </row>
        <row r="241">
          <cell r="H241">
            <v>0</v>
          </cell>
        </row>
        <row r="242">
          <cell r="H242">
            <v>0</v>
          </cell>
        </row>
        <row r="243">
          <cell r="H243">
            <v>0</v>
          </cell>
        </row>
        <row r="244">
          <cell r="H244">
            <v>0</v>
          </cell>
        </row>
        <row r="245">
          <cell r="H245">
            <v>0</v>
          </cell>
        </row>
        <row r="246">
          <cell r="H246">
            <v>0</v>
          </cell>
        </row>
        <row r="247">
          <cell r="H247">
            <v>0</v>
          </cell>
        </row>
        <row r="248">
          <cell r="H248">
            <v>0</v>
          </cell>
        </row>
        <row r="249">
          <cell r="H249">
            <v>0</v>
          </cell>
        </row>
        <row r="250">
          <cell r="H250">
            <v>0</v>
          </cell>
        </row>
        <row r="251">
          <cell r="H251">
            <v>0</v>
          </cell>
        </row>
        <row r="252">
          <cell r="H252">
            <v>0</v>
          </cell>
        </row>
        <row r="253">
          <cell r="H253">
            <v>0</v>
          </cell>
        </row>
        <row r="254">
          <cell r="H254">
            <v>0</v>
          </cell>
        </row>
        <row r="255">
          <cell r="H255">
            <v>0</v>
          </cell>
        </row>
        <row r="256">
          <cell r="H256">
            <v>0</v>
          </cell>
        </row>
        <row r="257">
          <cell r="H257">
            <v>0</v>
          </cell>
        </row>
        <row r="258">
          <cell r="H258">
            <v>0</v>
          </cell>
        </row>
        <row r="259">
          <cell r="H259">
            <v>0</v>
          </cell>
        </row>
        <row r="260">
          <cell r="H260">
            <v>0</v>
          </cell>
        </row>
        <row r="261">
          <cell r="H261">
            <v>0</v>
          </cell>
        </row>
        <row r="262">
          <cell r="H262">
            <v>0</v>
          </cell>
        </row>
        <row r="263">
          <cell r="H263">
            <v>0</v>
          </cell>
        </row>
        <row r="264">
          <cell r="H264">
            <v>0</v>
          </cell>
        </row>
        <row r="265">
          <cell r="H265">
            <v>0</v>
          </cell>
        </row>
        <row r="266">
          <cell r="H266">
            <v>0</v>
          </cell>
        </row>
        <row r="267">
          <cell r="H267">
            <v>0</v>
          </cell>
        </row>
        <row r="268">
          <cell r="H268">
            <v>0</v>
          </cell>
        </row>
        <row r="269">
          <cell r="H269">
            <v>0</v>
          </cell>
        </row>
        <row r="270">
          <cell r="H270">
            <v>0</v>
          </cell>
        </row>
        <row r="271">
          <cell r="H271">
            <v>0</v>
          </cell>
        </row>
        <row r="272">
          <cell r="H272">
            <v>0</v>
          </cell>
        </row>
        <row r="273">
          <cell r="H273">
            <v>0</v>
          </cell>
        </row>
        <row r="274">
          <cell r="H274">
            <v>0</v>
          </cell>
        </row>
        <row r="275">
          <cell r="H275">
            <v>0</v>
          </cell>
        </row>
        <row r="276">
          <cell r="H276">
            <v>0</v>
          </cell>
        </row>
        <row r="277">
          <cell r="H277">
            <v>0</v>
          </cell>
        </row>
        <row r="278">
          <cell r="H278">
            <v>0</v>
          </cell>
        </row>
        <row r="279">
          <cell r="H279">
            <v>0</v>
          </cell>
        </row>
        <row r="280">
          <cell r="H280">
            <v>0</v>
          </cell>
        </row>
        <row r="281">
          <cell r="H281">
            <v>0</v>
          </cell>
        </row>
        <row r="282">
          <cell r="H282">
            <v>0</v>
          </cell>
        </row>
        <row r="283">
          <cell r="H283">
            <v>0</v>
          </cell>
        </row>
        <row r="284">
          <cell r="H284">
            <v>0</v>
          </cell>
        </row>
        <row r="285">
          <cell r="H285">
            <v>0</v>
          </cell>
        </row>
        <row r="286">
          <cell r="H286">
            <v>0</v>
          </cell>
        </row>
        <row r="287">
          <cell r="H287">
            <v>0</v>
          </cell>
        </row>
        <row r="288">
          <cell r="H288">
            <v>0</v>
          </cell>
        </row>
        <row r="289">
          <cell r="H289">
            <v>0</v>
          </cell>
        </row>
        <row r="290">
          <cell r="H290">
            <v>0</v>
          </cell>
        </row>
        <row r="291">
          <cell r="H291">
            <v>0</v>
          </cell>
        </row>
        <row r="292">
          <cell r="H292">
            <v>0</v>
          </cell>
        </row>
        <row r="293">
          <cell r="H293">
            <v>0</v>
          </cell>
        </row>
        <row r="294">
          <cell r="H294">
            <v>0</v>
          </cell>
        </row>
        <row r="295">
          <cell r="H295">
            <v>0</v>
          </cell>
        </row>
        <row r="296">
          <cell r="H296">
            <v>0</v>
          </cell>
        </row>
        <row r="297">
          <cell r="H297">
            <v>0</v>
          </cell>
        </row>
        <row r="298">
          <cell r="H298">
            <v>0</v>
          </cell>
        </row>
        <row r="299">
          <cell r="H299">
            <v>0</v>
          </cell>
        </row>
        <row r="300">
          <cell r="H300">
            <v>0</v>
          </cell>
        </row>
        <row r="301">
          <cell r="H301">
            <v>0</v>
          </cell>
        </row>
        <row r="302">
          <cell r="H302">
            <v>0</v>
          </cell>
        </row>
        <row r="303">
          <cell r="H303">
            <v>0</v>
          </cell>
        </row>
        <row r="304">
          <cell r="H304">
            <v>0</v>
          </cell>
        </row>
        <row r="305">
          <cell r="H305">
            <v>0</v>
          </cell>
        </row>
        <row r="306">
          <cell r="H306">
            <v>0</v>
          </cell>
        </row>
        <row r="307">
          <cell r="H307">
            <v>0</v>
          </cell>
        </row>
        <row r="308">
          <cell r="H308">
            <v>0</v>
          </cell>
        </row>
        <row r="309">
          <cell r="H309">
            <v>0</v>
          </cell>
        </row>
        <row r="310">
          <cell r="H310">
            <v>0</v>
          </cell>
        </row>
        <row r="311">
          <cell r="H311">
            <v>0</v>
          </cell>
        </row>
        <row r="312">
          <cell r="H312">
            <v>0</v>
          </cell>
        </row>
        <row r="313">
          <cell r="H313">
            <v>0</v>
          </cell>
        </row>
        <row r="314">
          <cell r="H314">
            <v>0</v>
          </cell>
        </row>
        <row r="315">
          <cell r="H315">
            <v>0</v>
          </cell>
        </row>
        <row r="316">
          <cell r="H316">
            <v>0</v>
          </cell>
        </row>
        <row r="317">
          <cell r="H317">
            <v>0</v>
          </cell>
        </row>
        <row r="318">
          <cell r="H318">
            <v>0</v>
          </cell>
        </row>
        <row r="319">
          <cell r="H319">
            <v>0</v>
          </cell>
        </row>
        <row r="320">
          <cell r="H320">
            <v>0</v>
          </cell>
        </row>
        <row r="321">
          <cell r="H321">
            <v>0</v>
          </cell>
        </row>
        <row r="322">
          <cell r="H322">
            <v>0</v>
          </cell>
        </row>
        <row r="323">
          <cell r="H323">
            <v>0</v>
          </cell>
        </row>
        <row r="324">
          <cell r="H324">
            <v>0</v>
          </cell>
        </row>
        <row r="325">
          <cell r="H325">
            <v>0</v>
          </cell>
        </row>
        <row r="326">
          <cell r="H326">
            <v>0</v>
          </cell>
        </row>
        <row r="327">
          <cell r="H327">
            <v>0</v>
          </cell>
        </row>
        <row r="328">
          <cell r="H328">
            <v>0</v>
          </cell>
        </row>
        <row r="329">
          <cell r="H329">
            <v>0</v>
          </cell>
        </row>
        <row r="330">
          <cell r="H330">
            <v>0</v>
          </cell>
        </row>
        <row r="331">
          <cell r="H331">
            <v>0</v>
          </cell>
        </row>
        <row r="332">
          <cell r="H332">
            <v>0</v>
          </cell>
        </row>
        <row r="333">
          <cell r="H333">
            <v>0</v>
          </cell>
        </row>
        <row r="334">
          <cell r="H334">
            <v>0</v>
          </cell>
        </row>
        <row r="335">
          <cell r="H335">
            <v>0</v>
          </cell>
        </row>
        <row r="336">
          <cell r="H336">
            <v>0</v>
          </cell>
        </row>
        <row r="337">
          <cell r="H337">
            <v>0</v>
          </cell>
        </row>
        <row r="338">
          <cell r="H338">
            <v>0</v>
          </cell>
        </row>
        <row r="339">
          <cell r="H339">
            <v>0</v>
          </cell>
        </row>
        <row r="340">
          <cell r="H340">
            <v>0</v>
          </cell>
        </row>
        <row r="341">
          <cell r="H341">
            <v>0</v>
          </cell>
        </row>
        <row r="342">
          <cell r="H342">
            <v>0</v>
          </cell>
        </row>
        <row r="343">
          <cell r="H343">
            <v>0</v>
          </cell>
        </row>
        <row r="344">
          <cell r="H344">
            <v>0</v>
          </cell>
        </row>
        <row r="345">
          <cell r="H345">
            <v>0</v>
          </cell>
        </row>
        <row r="346">
          <cell r="H346">
            <v>0</v>
          </cell>
        </row>
        <row r="347">
          <cell r="H347">
            <v>0</v>
          </cell>
        </row>
        <row r="348">
          <cell r="H348">
            <v>0</v>
          </cell>
        </row>
        <row r="349">
          <cell r="H349">
            <v>0</v>
          </cell>
        </row>
        <row r="350">
          <cell r="H350">
            <v>0</v>
          </cell>
        </row>
        <row r="351">
          <cell r="H351">
            <v>0</v>
          </cell>
        </row>
        <row r="352">
          <cell r="H352">
            <v>0</v>
          </cell>
        </row>
        <row r="353">
          <cell r="H353">
            <v>0</v>
          </cell>
        </row>
        <row r="354">
          <cell r="H354">
            <v>0</v>
          </cell>
        </row>
        <row r="355">
          <cell r="H355">
            <v>0</v>
          </cell>
        </row>
        <row r="356">
          <cell r="H356">
            <v>0</v>
          </cell>
        </row>
        <row r="357">
          <cell r="H357">
            <v>0</v>
          </cell>
        </row>
        <row r="358">
          <cell r="H358">
            <v>0</v>
          </cell>
        </row>
        <row r="359">
          <cell r="H359">
            <v>0</v>
          </cell>
        </row>
        <row r="360">
          <cell r="H360">
            <v>0</v>
          </cell>
        </row>
        <row r="361">
          <cell r="H361">
            <v>0</v>
          </cell>
        </row>
        <row r="362">
          <cell r="H362">
            <v>0</v>
          </cell>
        </row>
        <row r="363">
          <cell r="H363">
            <v>0</v>
          </cell>
        </row>
        <row r="364">
          <cell r="H364">
            <v>0</v>
          </cell>
        </row>
        <row r="365">
          <cell r="H365">
            <v>0</v>
          </cell>
        </row>
        <row r="366">
          <cell r="H366">
            <v>0</v>
          </cell>
        </row>
        <row r="367">
          <cell r="H367">
            <v>0</v>
          </cell>
        </row>
        <row r="368">
          <cell r="H368">
            <v>0</v>
          </cell>
        </row>
        <row r="369">
          <cell r="H369">
            <v>0</v>
          </cell>
        </row>
        <row r="370">
          <cell r="H370">
            <v>0</v>
          </cell>
        </row>
        <row r="371">
          <cell r="H371">
            <v>0</v>
          </cell>
        </row>
        <row r="372">
          <cell r="H372">
            <v>0</v>
          </cell>
        </row>
        <row r="373">
          <cell r="H373">
            <v>0</v>
          </cell>
        </row>
        <row r="374">
          <cell r="H374">
            <v>0</v>
          </cell>
        </row>
        <row r="375">
          <cell r="H375">
            <v>0</v>
          </cell>
        </row>
        <row r="376">
          <cell r="H376">
            <v>0</v>
          </cell>
        </row>
        <row r="377">
          <cell r="H377">
            <v>0</v>
          </cell>
        </row>
        <row r="378">
          <cell r="H378">
            <v>0</v>
          </cell>
        </row>
        <row r="379">
          <cell r="H379">
            <v>0</v>
          </cell>
        </row>
        <row r="380">
          <cell r="H380">
            <v>0</v>
          </cell>
        </row>
        <row r="381">
          <cell r="H381">
            <v>0</v>
          </cell>
        </row>
        <row r="382">
          <cell r="H382">
            <v>0</v>
          </cell>
        </row>
        <row r="383">
          <cell r="H383">
            <v>0</v>
          </cell>
        </row>
        <row r="384">
          <cell r="H384">
            <v>0</v>
          </cell>
        </row>
        <row r="385">
          <cell r="H385">
            <v>0</v>
          </cell>
        </row>
        <row r="386">
          <cell r="H386">
            <v>0</v>
          </cell>
        </row>
        <row r="387">
          <cell r="H387">
            <v>0</v>
          </cell>
        </row>
        <row r="388">
          <cell r="H388">
            <v>0</v>
          </cell>
        </row>
        <row r="389">
          <cell r="H389">
            <v>0</v>
          </cell>
        </row>
        <row r="390">
          <cell r="H390">
            <v>0</v>
          </cell>
        </row>
        <row r="391">
          <cell r="H391">
            <v>0</v>
          </cell>
        </row>
        <row r="392">
          <cell r="H392">
            <v>0</v>
          </cell>
        </row>
        <row r="393">
          <cell r="H393">
            <v>0</v>
          </cell>
        </row>
        <row r="394">
          <cell r="H394">
            <v>0</v>
          </cell>
        </row>
        <row r="395">
          <cell r="H395">
            <v>0</v>
          </cell>
        </row>
        <row r="396">
          <cell r="H396">
            <v>0</v>
          </cell>
        </row>
        <row r="397">
          <cell r="H397">
            <v>0</v>
          </cell>
        </row>
        <row r="398">
          <cell r="H398">
            <v>0</v>
          </cell>
        </row>
        <row r="399">
          <cell r="H399">
            <v>0</v>
          </cell>
        </row>
        <row r="400">
          <cell r="H400">
            <v>0</v>
          </cell>
        </row>
        <row r="401">
          <cell r="H401">
            <v>0</v>
          </cell>
        </row>
        <row r="402">
          <cell r="H402">
            <v>0</v>
          </cell>
        </row>
        <row r="403">
          <cell r="H403">
            <v>0</v>
          </cell>
        </row>
        <row r="404">
          <cell r="H404">
            <v>0</v>
          </cell>
        </row>
        <row r="405">
          <cell r="H405">
            <v>0</v>
          </cell>
        </row>
        <row r="406">
          <cell r="H406">
            <v>0</v>
          </cell>
        </row>
        <row r="407">
          <cell r="H407">
            <v>0</v>
          </cell>
        </row>
        <row r="408">
          <cell r="H408">
            <v>0</v>
          </cell>
        </row>
        <row r="409">
          <cell r="H409">
            <v>0</v>
          </cell>
        </row>
        <row r="410">
          <cell r="H410">
            <v>0</v>
          </cell>
        </row>
        <row r="411">
          <cell r="H411">
            <v>0</v>
          </cell>
        </row>
        <row r="412">
          <cell r="H412">
            <v>0</v>
          </cell>
        </row>
        <row r="413">
          <cell r="H413">
            <v>0</v>
          </cell>
        </row>
        <row r="414">
          <cell r="H414">
            <v>0</v>
          </cell>
        </row>
        <row r="415">
          <cell r="H415">
            <v>0</v>
          </cell>
        </row>
        <row r="416">
          <cell r="H416">
            <v>0</v>
          </cell>
        </row>
        <row r="417">
          <cell r="H417">
            <v>0</v>
          </cell>
        </row>
        <row r="418">
          <cell r="H418">
            <v>0</v>
          </cell>
        </row>
        <row r="419">
          <cell r="H419">
            <v>0</v>
          </cell>
        </row>
        <row r="420">
          <cell r="H420">
            <v>0</v>
          </cell>
        </row>
        <row r="421">
          <cell r="H421">
            <v>0</v>
          </cell>
        </row>
        <row r="422">
          <cell r="H422">
            <v>0</v>
          </cell>
        </row>
        <row r="423">
          <cell r="H423">
            <v>0</v>
          </cell>
        </row>
        <row r="424">
          <cell r="H424">
            <v>0</v>
          </cell>
        </row>
        <row r="425">
          <cell r="H425">
            <v>0</v>
          </cell>
        </row>
        <row r="426">
          <cell r="H426">
            <v>0</v>
          </cell>
        </row>
        <row r="427">
          <cell r="H427">
            <v>0</v>
          </cell>
        </row>
        <row r="428">
          <cell r="H428">
            <v>0</v>
          </cell>
        </row>
        <row r="429">
          <cell r="H429">
            <v>0</v>
          </cell>
        </row>
        <row r="430">
          <cell r="H430">
            <v>0</v>
          </cell>
        </row>
        <row r="431">
          <cell r="H431">
            <v>0</v>
          </cell>
        </row>
        <row r="432">
          <cell r="H432">
            <v>0</v>
          </cell>
        </row>
        <row r="433">
          <cell r="H433">
            <v>0</v>
          </cell>
        </row>
        <row r="434">
          <cell r="H434">
            <v>0</v>
          </cell>
        </row>
        <row r="435">
          <cell r="H435">
            <v>0</v>
          </cell>
        </row>
        <row r="436">
          <cell r="H436">
            <v>0</v>
          </cell>
        </row>
        <row r="437">
          <cell r="H437">
            <v>0</v>
          </cell>
        </row>
        <row r="438">
          <cell r="H438">
            <v>0</v>
          </cell>
        </row>
        <row r="439">
          <cell r="H439">
            <v>0</v>
          </cell>
        </row>
        <row r="440">
          <cell r="H440">
            <v>0</v>
          </cell>
        </row>
        <row r="441">
          <cell r="H441">
            <v>0</v>
          </cell>
        </row>
        <row r="442">
          <cell r="H442">
            <v>0</v>
          </cell>
        </row>
        <row r="443">
          <cell r="H443">
            <v>0</v>
          </cell>
        </row>
        <row r="444">
          <cell r="H444">
            <v>0</v>
          </cell>
        </row>
        <row r="445">
          <cell r="H445">
            <v>0</v>
          </cell>
        </row>
        <row r="446">
          <cell r="H446">
            <v>0</v>
          </cell>
        </row>
        <row r="447">
          <cell r="H447">
            <v>0</v>
          </cell>
        </row>
        <row r="448">
          <cell r="H448">
            <v>0</v>
          </cell>
        </row>
        <row r="449">
          <cell r="H449">
            <v>0</v>
          </cell>
        </row>
        <row r="450">
          <cell r="H450">
            <v>0</v>
          </cell>
        </row>
        <row r="451">
          <cell r="H451">
            <v>0</v>
          </cell>
        </row>
        <row r="452">
          <cell r="H452">
            <v>0</v>
          </cell>
        </row>
        <row r="453">
          <cell r="H453">
            <v>0</v>
          </cell>
        </row>
        <row r="454">
          <cell r="H454">
            <v>0</v>
          </cell>
        </row>
        <row r="455">
          <cell r="H455">
            <v>0</v>
          </cell>
        </row>
        <row r="456">
          <cell r="H456">
            <v>0</v>
          </cell>
        </row>
        <row r="457">
          <cell r="H457">
            <v>0</v>
          </cell>
        </row>
        <row r="458">
          <cell r="H458">
            <v>0</v>
          </cell>
        </row>
        <row r="459">
          <cell r="H459">
            <v>0</v>
          </cell>
        </row>
        <row r="460">
          <cell r="H460">
            <v>0</v>
          </cell>
        </row>
        <row r="461">
          <cell r="H461">
            <v>0</v>
          </cell>
        </row>
        <row r="462">
          <cell r="H462">
            <v>0</v>
          </cell>
        </row>
        <row r="463">
          <cell r="H463">
            <v>0</v>
          </cell>
        </row>
        <row r="464">
          <cell r="H464">
            <v>0</v>
          </cell>
        </row>
        <row r="465">
          <cell r="H465">
            <v>0</v>
          </cell>
        </row>
        <row r="466">
          <cell r="H466">
            <v>0</v>
          </cell>
        </row>
        <row r="467">
          <cell r="H467">
            <v>0</v>
          </cell>
        </row>
        <row r="468">
          <cell r="H468">
            <v>0</v>
          </cell>
        </row>
        <row r="469">
          <cell r="H469">
            <v>0</v>
          </cell>
        </row>
        <row r="470">
          <cell r="H470">
            <v>0</v>
          </cell>
        </row>
        <row r="471">
          <cell r="H471">
            <v>0</v>
          </cell>
        </row>
        <row r="472">
          <cell r="H472">
            <v>0</v>
          </cell>
        </row>
        <row r="473">
          <cell r="H473">
            <v>0</v>
          </cell>
        </row>
        <row r="474">
          <cell r="H474">
            <v>0</v>
          </cell>
        </row>
        <row r="475">
          <cell r="H475">
            <v>0</v>
          </cell>
        </row>
        <row r="476">
          <cell r="H476">
            <v>0</v>
          </cell>
        </row>
        <row r="477">
          <cell r="H477">
            <v>0</v>
          </cell>
        </row>
        <row r="478">
          <cell r="H478">
            <v>0</v>
          </cell>
        </row>
        <row r="479">
          <cell r="H479">
            <v>0</v>
          </cell>
        </row>
        <row r="480">
          <cell r="H480">
            <v>0</v>
          </cell>
        </row>
        <row r="481">
          <cell r="H481">
            <v>0</v>
          </cell>
        </row>
        <row r="482">
          <cell r="H482">
            <v>0</v>
          </cell>
        </row>
        <row r="483">
          <cell r="H483">
            <v>0</v>
          </cell>
        </row>
        <row r="484">
          <cell r="H484">
            <v>0</v>
          </cell>
        </row>
        <row r="485">
          <cell r="H485">
            <v>0</v>
          </cell>
        </row>
        <row r="486">
          <cell r="H486">
            <v>0</v>
          </cell>
        </row>
        <row r="487">
          <cell r="H487">
            <v>0</v>
          </cell>
        </row>
        <row r="488">
          <cell r="H488">
            <v>0</v>
          </cell>
        </row>
        <row r="489">
          <cell r="H489">
            <v>0</v>
          </cell>
        </row>
        <row r="490">
          <cell r="H490">
            <v>0</v>
          </cell>
        </row>
        <row r="491">
          <cell r="H491">
            <v>0</v>
          </cell>
        </row>
        <row r="492">
          <cell r="H492">
            <v>0</v>
          </cell>
        </row>
        <row r="493">
          <cell r="H493">
            <v>0</v>
          </cell>
        </row>
        <row r="494">
          <cell r="H494">
            <v>0</v>
          </cell>
        </row>
        <row r="495">
          <cell r="H495">
            <v>0</v>
          </cell>
        </row>
        <row r="496">
          <cell r="H496">
            <v>0</v>
          </cell>
        </row>
        <row r="497">
          <cell r="H497">
            <v>0</v>
          </cell>
        </row>
        <row r="498">
          <cell r="H498">
            <v>0</v>
          </cell>
        </row>
        <row r="499">
          <cell r="H499">
            <v>0</v>
          </cell>
        </row>
        <row r="500">
          <cell r="H500">
            <v>0</v>
          </cell>
        </row>
        <row r="501">
          <cell r="H501">
            <v>0</v>
          </cell>
        </row>
        <row r="502">
          <cell r="H502">
            <v>0</v>
          </cell>
        </row>
        <row r="503">
          <cell r="H503">
            <v>0</v>
          </cell>
        </row>
        <row r="504">
          <cell r="H504">
            <v>0</v>
          </cell>
        </row>
        <row r="505">
          <cell r="H505">
            <v>0</v>
          </cell>
        </row>
        <row r="506">
          <cell r="H506">
            <v>0</v>
          </cell>
        </row>
        <row r="507">
          <cell r="H507">
            <v>0</v>
          </cell>
        </row>
        <row r="508">
          <cell r="H508">
            <v>0</v>
          </cell>
        </row>
        <row r="509">
          <cell r="H509">
            <v>0</v>
          </cell>
        </row>
        <row r="510">
          <cell r="H510">
            <v>0</v>
          </cell>
        </row>
        <row r="511">
          <cell r="H511">
            <v>0</v>
          </cell>
        </row>
        <row r="512">
          <cell r="H512">
            <v>0</v>
          </cell>
        </row>
        <row r="513">
          <cell r="H513">
            <v>0</v>
          </cell>
        </row>
        <row r="514">
          <cell r="H514">
            <v>0</v>
          </cell>
        </row>
        <row r="515">
          <cell r="H515">
            <v>0</v>
          </cell>
        </row>
        <row r="516">
          <cell r="H516">
            <v>0</v>
          </cell>
        </row>
        <row r="517">
          <cell r="H517">
            <v>0</v>
          </cell>
        </row>
        <row r="518">
          <cell r="H518">
            <v>0</v>
          </cell>
        </row>
        <row r="519">
          <cell r="H519">
            <v>0</v>
          </cell>
        </row>
        <row r="520">
          <cell r="H520">
            <v>0</v>
          </cell>
        </row>
        <row r="521">
          <cell r="H521">
            <v>0</v>
          </cell>
        </row>
        <row r="522">
          <cell r="H522">
            <v>0</v>
          </cell>
        </row>
        <row r="523">
          <cell r="H523">
            <v>0</v>
          </cell>
        </row>
        <row r="524">
          <cell r="H524">
            <v>0</v>
          </cell>
        </row>
        <row r="525">
          <cell r="H525">
            <v>0</v>
          </cell>
        </row>
        <row r="526">
          <cell r="H526">
            <v>0</v>
          </cell>
        </row>
        <row r="527">
          <cell r="H527">
            <v>0</v>
          </cell>
        </row>
        <row r="528">
          <cell r="H528">
            <v>0</v>
          </cell>
        </row>
        <row r="529">
          <cell r="H529">
            <v>0</v>
          </cell>
        </row>
        <row r="530">
          <cell r="H530">
            <v>0</v>
          </cell>
        </row>
        <row r="531">
          <cell r="H531">
            <v>0</v>
          </cell>
        </row>
        <row r="532">
          <cell r="H532">
            <v>0</v>
          </cell>
        </row>
        <row r="533">
          <cell r="H533">
            <v>0</v>
          </cell>
        </row>
        <row r="534">
          <cell r="H534">
            <v>0</v>
          </cell>
        </row>
        <row r="535">
          <cell r="H535">
            <v>0</v>
          </cell>
        </row>
        <row r="536">
          <cell r="H536">
            <v>0</v>
          </cell>
        </row>
        <row r="537">
          <cell r="H537">
            <v>0</v>
          </cell>
        </row>
        <row r="538">
          <cell r="H538">
            <v>0</v>
          </cell>
        </row>
        <row r="539">
          <cell r="H539">
            <v>0</v>
          </cell>
        </row>
        <row r="540">
          <cell r="H540">
            <v>0</v>
          </cell>
        </row>
        <row r="541">
          <cell r="H541">
            <v>0</v>
          </cell>
        </row>
        <row r="542">
          <cell r="H542">
            <v>0</v>
          </cell>
        </row>
        <row r="543">
          <cell r="H543">
            <v>0</v>
          </cell>
        </row>
        <row r="544">
          <cell r="H544">
            <v>0</v>
          </cell>
        </row>
        <row r="545">
          <cell r="H545">
            <v>0</v>
          </cell>
        </row>
        <row r="546">
          <cell r="H546">
            <v>0</v>
          </cell>
        </row>
        <row r="547">
          <cell r="H547">
            <v>0</v>
          </cell>
        </row>
        <row r="548">
          <cell r="H548">
            <v>0</v>
          </cell>
        </row>
        <row r="549">
          <cell r="H549">
            <v>0</v>
          </cell>
        </row>
        <row r="550">
          <cell r="H550">
            <v>0</v>
          </cell>
        </row>
        <row r="551">
          <cell r="H551">
            <v>0</v>
          </cell>
        </row>
        <row r="552">
          <cell r="H552">
            <v>0</v>
          </cell>
        </row>
        <row r="553">
          <cell r="H553">
            <v>0</v>
          </cell>
        </row>
        <row r="554">
          <cell r="H554">
            <v>0</v>
          </cell>
        </row>
        <row r="555">
          <cell r="H555">
            <v>0</v>
          </cell>
        </row>
        <row r="556">
          <cell r="H556">
            <v>0</v>
          </cell>
        </row>
        <row r="557">
          <cell r="H557">
            <v>0</v>
          </cell>
        </row>
        <row r="558">
          <cell r="H558">
            <v>0</v>
          </cell>
        </row>
        <row r="559">
          <cell r="H559">
            <v>0</v>
          </cell>
        </row>
        <row r="560">
          <cell r="H560">
            <v>0</v>
          </cell>
        </row>
        <row r="561">
          <cell r="H561">
            <v>0</v>
          </cell>
        </row>
        <row r="562">
          <cell r="H562">
            <v>0</v>
          </cell>
        </row>
        <row r="563">
          <cell r="H563">
            <v>0</v>
          </cell>
        </row>
        <row r="564">
          <cell r="H564">
            <v>0</v>
          </cell>
        </row>
        <row r="565">
          <cell r="H565">
            <v>0</v>
          </cell>
        </row>
        <row r="566">
          <cell r="H566">
            <v>0</v>
          </cell>
        </row>
        <row r="567">
          <cell r="H567">
            <v>0</v>
          </cell>
        </row>
        <row r="568">
          <cell r="H568">
            <v>0</v>
          </cell>
        </row>
        <row r="569">
          <cell r="H569">
            <v>0</v>
          </cell>
        </row>
        <row r="570">
          <cell r="H570">
            <v>0</v>
          </cell>
        </row>
        <row r="571">
          <cell r="H571">
            <v>0</v>
          </cell>
        </row>
        <row r="572">
          <cell r="H572">
            <v>0</v>
          </cell>
        </row>
        <row r="573">
          <cell r="H573">
            <v>0</v>
          </cell>
        </row>
        <row r="574">
          <cell r="H574">
            <v>0</v>
          </cell>
        </row>
        <row r="575">
          <cell r="H575">
            <v>0</v>
          </cell>
        </row>
        <row r="576">
          <cell r="H576">
            <v>0</v>
          </cell>
        </row>
        <row r="577">
          <cell r="H577">
            <v>0</v>
          </cell>
        </row>
        <row r="578">
          <cell r="H578">
            <v>0</v>
          </cell>
        </row>
        <row r="579">
          <cell r="H579">
            <v>0</v>
          </cell>
        </row>
        <row r="580">
          <cell r="H580">
            <v>0</v>
          </cell>
        </row>
        <row r="581">
          <cell r="H581">
            <v>0</v>
          </cell>
        </row>
        <row r="582">
          <cell r="H582">
            <v>0</v>
          </cell>
        </row>
        <row r="583">
          <cell r="H583">
            <v>0</v>
          </cell>
        </row>
        <row r="584">
          <cell r="H584">
            <v>0</v>
          </cell>
        </row>
        <row r="585">
          <cell r="H585">
            <v>0</v>
          </cell>
        </row>
        <row r="586">
          <cell r="H586">
            <v>0</v>
          </cell>
        </row>
        <row r="587">
          <cell r="H587">
            <v>0</v>
          </cell>
        </row>
        <row r="588">
          <cell r="H588">
            <v>0</v>
          </cell>
        </row>
        <row r="589">
          <cell r="H589">
            <v>0</v>
          </cell>
        </row>
        <row r="590">
          <cell r="H590">
            <v>0</v>
          </cell>
        </row>
        <row r="591">
          <cell r="H591">
            <v>0</v>
          </cell>
        </row>
        <row r="592">
          <cell r="H592">
            <v>0</v>
          </cell>
        </row>
        <row r="593">
          <cell r="H593">
            <v>0</v>
          </cell>
        </row>
        <row r="594">
          <cell r="H594">
            <v>0</v>
          </cell>
        </row>
        <row r="595">
          <cell r="H595">
            <v>0</v>
          </cell>
        </row>
        <row r="596">
          <cell r="H596">
            <v>0</v>
          </cell>
        </row>
        <row r="597">
          <cell r="H597">
            <v>0</v>
          </cell>
        </row>
        <row r="598">
          <cell r="H598">
            <v>0</v>
          </cell>
        </row>
        <row r="599">
          <cell r="H599">
            <v>0</v>
          </cell>
        </row>
        <row r="600">
          <cell r="H600">
            <v>0</v>
          </cell>
        </row>
        <row r="601">
          <cell r="H601">
            <v>0</v>
          </cell>
        </row>
        <row r="602">
          <cell r="H602">
            <v>0</v>
          </cell>
        </row>
        <row r="603">
          <cell r="H603">
            <v>0</v>
          </cell>
        </row>
        <row r="604">
          <cell r="H604">
            <v>0</v>
          </cell>
        </row>
        <row r="605">
          <cell r="H605">
            <v>0</v>
          </cell>
        </row>
        <row r="606">
          <cell r="H606">
            <v>0</v>
          </cell>
        </row>
        <row r="607">
          <cell r="H607">
            <v>0</v>
          </cell>
        </row>
        <row r="608">
          <cell r="H608">
            <v>0</v>
          </cell>
        </row>
        <row r="609">
          <cell r="H609">
            <v>0</v>
          </cell>
        </row>
        <row r="610">
          <cell r="H610">
            <v>0</v>
          </cell>
        </row>
        <row r="611">
          <cell r="H611">
            <v>0</v>
          </cell>
        </row>
        <row r="612">
          <cell r="H612">
            <v>0</v>
          </cell>
        </row>
        <row r="613">
          <cell r="H613">
            <v>0</v>
          </cell>
        </row>
        <row r="614">
          <cell r="H614">
            <v>0</v>
          </cell>
        </row>
        <row r="615">
          <cell r="H615">
            <v>0</v>
          </cell>
        </row>
        <row r="616">
          <cell r="H616">
            <v>0</v>
          </cell>
        </row>
        <row r="617">
          <cell r="H617">
            <v>0</v>
          </cell>
        </row>
        <row r="618">
          <cell r="H618">
            <v>0</v>
          </cell>
        </row>
        <row r="619">
          <cell r="H619">
            <v>0</v>
          </cell>
        </row>
        <row r="620">
          <cell r="H620">
            <v>0</v>
          </cell>
        </row>
        <row r="621">
          <cell r="H621">
            <v>0</v>
          </cell>
        </row>
        <row r="622">
          <cell r="H622">
            <v>0</v>
          </cell>
        </row>
        <row r="623">
          <cell r="H623">
            <v>0</v>
          </cell>
        </row>
        <row r="624">
          <cell r="H624">
            <v>0</v>
          </cell>
        </row>
        <row r="625">
          <cell r="H625">
            <v>0</v>
          </cell>
        </row>
        <row r="626">
          <cell r="H626">
            <v>0</v>
          </cell>
        </row>
        <row r="627">
          <cell r="H627">
            <v>0</v>
          </cell>
        </row>
        <row r="628">
          <cell r="H628">
            <v>0</v>
          </cell>
        </row>
        <row r="629">
          <cell r="H629">
            <v>0</v>
          </cell>
        </row>
        <row r="630">
          <cell r="H630">
            <v>0</v>
          </cell>
        </row>
        <row r="631">
          <cell r="H631">
            <v>0</v>
          </cell>
        </row>
        <row r="632">
          <cell r="H632">
            <v>0</v>
          </cell>
        </row>
        <row r="633">
          <cell r="H633">
            <v>0</v>
          </cell>
        </row>
        <row r="634">
          <cell r="H634">
            <v>0</v>
          </cell>
        </row>
        <row r="635">
          <cell r="H635">
            <v>0</v>
          </cell>
        </row>
        <row r="636">
          <cell r="H636">
            <v>0</v>
          </cell>
        </row>
        <row r="637">
          <cell r="H637">
            <v>0</v>
          </cell>
        </row>
        <row r="638">
          <cell r="H638">
            <v>0</v>
          </cell>
        </row>
        <row r="639">
          <cell r="H639">
            <v>0</v>
          </cell>
        </row>
        <row r="640">
          <cell r="H640">
            <v>0</v>
          </cell>
        </row>
        <row r="641">
          <cell r="H641">
            <v>0</v>
          </cell>
        </row>
        <row r="642">
          <cell r="H642">
            <v>0</v>
          </cell>
        </row>
        <row r="643">
          <cell r="H643">
            <v>0</v>
          </cell>
        </row>
        <row r="644">
          <cell r="H644">
            <v>0</v>
          </cell>
        </row>
        <row r="645">
          <cell r="H645">
            <v>0</v>
          </cell>
        </row>
        <row r="646">
          <cell r="H646">
            <v>0</v>
          </cell>
        </row>
        <row r="647">
          <cell r="H647">
            <v>0</v>
          </cell>
        </row>
        <row r="648">
          <cell r="H648">
            <v>0</v>
          </cell>
        </row>
        <row r="649">
          <cell r="H649">
            <v>0</v>
          </cell>
        </row>
        <row r="650">
          <cell r="H650">
            <v>0</v>
          </cell>
        </row>
        <row r="651">
          <cell r="H651">
            <v>0</v>
          </cell>
        </row>
        <row r="652">
          <cell r="H652">
            <v>0</v>
          </cell>
        </row>
        <row r="653">
          <cell r="H653">
            <v>0</v>
          </cell>
        </row>
        <row r="654">
          <cell r="H654">
            <v>0</v>
          </cell>
        </row>
        <row r="655">
          <cell r="H655">
            <v>0</v>
          </cell>
        </row>
        <row r="656">
          <cell r="H656">
            <v>0</v>
          </cell>
        </row>
        <row r="657">
          <cell r="H657">
            <v>0</v>
          </cell>
        </row>
        <row r="658">
          <cell r="H658">
            <v>0</v>
          </cell>
        </row>
        <row r="659">
          <cell r="H659">
            <v>0</v>
          </cell>
        </row>
        <row r="660">
          <cell r="H660">
            <v>0</v>
          </cell>
        </row>
        <row r="661">
          <cell r="H661">
            <v>0</v>
          </cell>
        </row>
        <row r="662">
          <cell r="H662">
            <v>0</v>
          </cell>
        </row>
        <row r="663">
          <cell r="H663">
            <v>0</v>
          </cell>
        </row>
        <row r="664">
          <cell r="H664">
            <v>0</v>
          </cell>
        </row>
        <row r="665">
          <cell r="H665">
            <v>0</v>
          </cell>
        </row>
        <row r="666">
          <cell r="H666">
            <v>0</v>
          </cell>
        </row>
        <row r="667">
          <cell r="H667">
            <v>0</v>
          </cell>
        </row>
        <row r="668">
          <cell r="H668">
            <v>0</v>
          </cell>
        </row>
        <row r="669">
          <cell r="H669">
            <v>0</v>
          </cell>
        </row>
        <row r="670">
          <cell r="H670">
            <v>0</v>
          </cell>
        </row>
        <row r="671">
          <cell r="H671">
            <v>0</v>
          </cell>
        </row>
        <row r="672">
          <cell r="H672">
            <v>0</v>
          </cell>
        </row>
        <row r="673">
          <cell r="H673">
            <v>0</v>
          </cell>
        </row>
        <row r="674">
          <cell r="H674">
            <v>0</v>
          </cell>
        </row>
        <row r="675">
          <cell r="H675">
            <v>0</v>
          </cell>
        </row>
        <row r="676">
          <cell r="H676">
            <v>0</v>
          </cell>
        </row>
        <row r="677">
          <cell r="H677">
            <v>0</v>
          </cell>
        </row>
        <row r="678">
          <cell r="H678">
            <v>0</v>
          </cell>
        </row>
        <row r="679">
          <cell r="H679">
            <v>0</v>
          </cell>
        </row>
        <row r="680">
          <cell r="H680">
            <v>0</v>
          </cell>
        </row>
        <row r="681">
          <cell r="H681">
            <v>0</v>
          </cell>
        </row>
        <row r="682">
          <cell r="H682">
            <v>0</v>
          </cell>
        </row>
        <row r="683">
          <cell r="H683">
            <v>0</v>
          </cell>
        </row>
        <row r="684">
          <cell r="H684">
            <v>0</v>
          </cell>
        </row>
        <row r="685">
          <cell r="H685">
            <v>0</v>
          </cell>
        </row>
        <row r="686">
          <cell r="H686">
            <v>0</v>
          </cell>
        </row>
        <row r="687">
          <cell r="H687">
            <v>0</v>
          </cell>
        </row>
        <row r="688">
          <cell r="H688">
            <v>0</v>
          </cell>
        </row>
        <row r="689">
          <cell r="H689">
            <v>0</v>
          </cell>
        </row>
        <row r="690">
          <cell r="H690">
            <v>0</v>
          </cell>
        </row>
        <row r="691">
          <cell r="H691">
            <v>0</v>
          </cell>
        </row>
        <row r="692">
          <cell r="H692">
            <v>0</v>
          </cell>
        </row>
        <row r="693">
          <cell r="H693">
            <v>0</v>
          </cell>
        </row>
        <row r="694">
          <cell r="H694">
            <v>0</v>
          </cell>
        </row>
        <row r="695">
          <cell r="H695">
            <v>0</v>
          </cell>
        </row>
        <row r="696">
          <cell r="H696">
            <v>0</v>
          </cell>
        </row>
        <row r="697">
          <cell r="H697">
            <v>0</v>
          </cell>
        </row>
        <row r="698">
          <cell r="H698">
            <v>0</v>
          </cell>
        </row>
        <row r="699">
          <cell r="H699">
            <v>0</v>
          </cell>
        </row>
        <row r="700">
          <cell r="H700">
            <v>0</v>
          </cell>
        </row>
        <row r="701">
          <cell r="H701">
            <v>0</v>
          </cell>
        </row>
        <row r="702">
          <cell r="H702">
            <v>0</v>
          </cell>
        </row>
        <row r="703">
          <cell r="H703">
            <v>0</v>
          </cell>
        </row>
        <row r="704">
          <cell r="H704">
            <v>0</v>
          </cell>
        </row>
        <row r="705">
          <cell r="H705">
            <v>0</v>
          </cell>
        </row>
        <row r="706">
          <cell r="H706">
            <v>0</v>
          </cell>
        </row>
        <row r="707">
          <cell r="H707">
            <v>0</v>
          </cell>
        </row>
        <row r="708">
          <cell r="H708">
            <v>0</v>
          </cell>
        </row>
        <row r="709">
          <cell r="H709">
            <v>0</v>
          </cell>
        </row>
        <row r="710">
          <cell r="H710">
            <v>0</v>
          </cell>
        </row>
        <row r="711">
          <cell r="H711">
            <v>0</v>
          </cell>
        </row>
        <row r="712">
          <cell r="H712">
            <v>0</v>
          </cell>
        </row>
        <row r="713">
          <cell r="H713">
            <v>0</v>
          </cell>
        </row>
        <row r="714">
          <cell r="H714">
            <v>0</v>
          </cell>
        </row>
        <row r="715">
          <cell r="H715">
            <v>0</v>
          </cell>
        </row>
        <row r="716">
          <cell r="H716">
            <v>0</v>
          </cell>
        </row>
        <row r="717">
          <cell r="H717">
            <v>0</v>
          </cell>
        </row>
        <row r="718">
          <cell r="H718">
            <v>0</v>
          </cell>
        </row>
        <row r="719">
          <cell r="H719">
            <v>0</v>
          </cell>
        </row>
        <row r="720">
          <cell r="H720">
            <v>0</v>
          </cell>
        </row>
        <row r="721">
          <cell r="H721">
            <v>0</v>
          </cell>
        </row>
        <row r="722">
          <cell r="H722">
            <v>0</v>
          </cell>
        </row>
        <row r="723">
          <cell r="H723">
            <v>0</v>
          </cell>
        </row>
        <row r="724">
          <cell r="H724">
            <v>0</v>
          </cell>
        </row>
        <row r="725">
          <cell r="H725">
            <v>0</v>
          </cell>
        </row>
        <row r="726">
          <cell r="H726">
            <v>0</v>
          </cell>
        </row>
        <row r="727">
          <cell r="H727">
            <v>0</v>
          </cell>
        </row>
        <row r="728">
          <cell r="H728">
            <v>0</v>
          </cell>
        </row>
        <row r="729">
          <cell r="H729">
            <v>0</v>
          </cell>
        </row>
        <row r="730">
          <cell r="H730">
            <v>0</v>
          </cell>
        </row>
        <row r="731">
          <cell r="H731">
            <v>0</v>
          </cell>
        </row>
        <row r="732">
          <cell r="H732">
            <v>0</v>
          </cell>
        </row>
        <row r="733">
          <cell r="H733">
            <v>0</v>
          </cell>
        </row>
        <row r="734">
          <cell r="H734">
            <v>0</v>
          </cell>
        </row>
        <row r="735">
          <cell r="H735">
            <v>0</v>
          </cell>
        </row>
        <row r="736">
          <cell r="H736">
            <v>0</v>
          </cell>
        </row>
        <row r="737">
          <cell r="H737">
            <v>0</v>
          </cell>
        </row>
        <row r="738">
          <cell r="H738">
            <v>0</v>
          </cell>
        </row>
        <row r="739">
          <cell r="H739">
            <v>0</v>
          </cell>
        </row>
        <row r="740">
          <cell r="H740">
            <v>0</v>
          </cell>
        </row>
        <row r="741">
          <cell r="H741">
            <v>0</v>
          </cell>
        </row>
        <row r="742">
          <cell r="H742">
            <v>0</v>
          </cell>
        </row>
        <row r="743">
          <cell r="H743">
            <v>0</v>
          </cell>
        </row>
        <row r="744">
          <cell r="H744">
            <v>0</v>
          </cell>
        </row>
        <row r="745">
          <cell r="H745">
            <v>0</v>
          </cell>
        </row>
        <row r="746">
          <cell r="H746">
            <v>0</v>
          </cell>
        </row>
        <row r="747">
          <cell r="H747">
            <v>0</v>
          </cell>
        </row>
        <row r="748">
          <cell r="H748">
            <v>0</v>
          </cell>
        </row>
        <row r="749">
          <cell r="H749">
            <v>0</v>
          </cell>
        </row>
        <row r="750">
          <cell r="H750">
            <v>0</v>
          </cell>
        </row>
        <row r="751">
          <cell r="H751">
            <v>0</v>
          </cell>
        </row>
        <row r="752">
          <cell r="H752">
            <v>0</v>
          </cell>
        </row>
        <row r="753">
          <cell r="H753">
            <v>0</v>
          </cell>
        </row>
        <row r="754">
          <cell r="H754">
            <v>0</v>
          </cell>
        </row>
        <row r="755">
          <cell r="H755">
            <v>0</v>
          </cell>
        </row>
        <row r="756">
          <cell r="H756">
            <v>0</v>
          </cell>
        </row>
        <row r="757">
          <cell r="H757">
            <v>0</v>
          </cell>
        </row>
        <row r="758">
          <cell r="H758">
            <v>0</v>
          </cell>
        </row>
        <row r="759">
          <cell r="H759">
            <v>0</v>
          </cell>
        </row>
        <row r="760">
          <cell r="H760">
            <v>0</v>
          </cell>
        </row>
        <row r="761">
          <cell r="H761">
            <v>0</v>
          </cell>
        </row>
        <row r="762">
          <cell r="H762">
            <v>0</v>
          </cell>
        </row>
        <row r="763">
          <cell r="H763">
            <v>0</v>
          </cell>
        </row>
        <row r="764">
          <cell r="H764">
            <v>0</v>
          </cell>
        </row>
        <row r="765">
          <cell r="H765">
            <v>0</v>
          </cell>
        </row>
        <row r="766">
          <cell r="H766">
            <v>0</v>
          </cell>
        </row>
        <row r="767">
          <cell r="H767">
            <v>0</v>
          </cell>
        </row>
        <row r="768">
          <cell r="H768">
            <v>0</v>
          </cell>
        </row>
        <row r="769">
          <cell r="H769">
            <v>0</v>
          </cell>
        </row>
        <row r="770">
          <cell r="H770">
            <v>0</v>
          </cell>
        </row>
        <row r="771">
          <cell r="H771">
            <v>0</v>
          </cell>
        </row>
        <row r="772">
          <cell r="H772">
            <v>0</v>
          </cell>
        </row>
        <row r="773">
          <cell r="H773">
            <v>0</v>
          </cell>
        </row>
        <row r="774">
          <cell r="H774">
            <v>0</v>
          </cell>
        </row>
        <row r="775">
          <cell r="H775">
            <v>0</v>
          </cell>
        </row>
        <row r="776">
          <cell r="H776">
            <v>0</v>
          </cell>
        </row>
        <row r="777">
          <cell r="H777">
            <v>0</v>
          </cell>
        </row>
        <row r="778">
          <cell r="H778">
            <v>0</v>
          </cell>
        </row>
        <row r="779">
          <cell r="H779">
            <v>0</v>
          </cell>
        </row>
        <row r="780">
          <cell r="H780">
            <v>0</v>
          </cell>
        </row>
        <row r="781">
          <cell r="H781">
            <v>0</v>
          </cell>
        </row>
        <row r="782">
          <cell r="H782">
            <v>0</v>
          </cell>
        </row>
        <row r="783">
          <cell r="H783">
            <v>0</v>
          </cell>
        </row>
        <row r="784">
          <cell r="H784">
            <v>0</v>
          </cell>
        </row>
        <row r="785">
          <cell r="H785">
            <v>0</v>
          </cell>
        </row>
        <row r="786">
          <cell r="H786">
            <v>0</v>
          </cell>
        </row>
        <row r="787">
          <cell r="H787">
            <v>0</v>
          </cell>
        </row>
        <row r="788">
          <cell r="H788">
            <v>0</v>
          </cell>
        </row>
        <row r="789">
          <cell r="H789">
            <v>0</v>
          </cell>
        </row>
        <row r="790">
          <cell r="H790">
            <v>0</v>
          </cell>
        </row>
        <row r="791">
          <cell r="H791">
            <v>0</v>
          </cell>
        </row>
        <row r="792">
          <cell r="H792">
            <v>0</v>
          </cell>
        </row>
        <row r="793">
          <cell r="H793">
            <v>0</v>
          </cell>
        </row>
        <row r="794">
          <cell r="H794">
            <v>0</v>
          </cell>
        </row>
        <row r="795">
          <cell r="H795">
            <v>0</v>
          </cell>
        </row>
        <row r="796">
          <cell r="H796">
            <v>0</v>
          </cell>
        </row>
        <row r="797">
          <cell r="H797">
            <v>0</v>
          </cell>
        </row>
        <row r="798">
          <cell r="H798">
            <v>0</v>
          </cell>
        </row>
        <row r="799">
          <cell r="H799">
            <v>0</v>
          </cell>
        </row>
        <row r="800">
          <cell r="H800">
            <v>0</v>
          </cell>
        </row>
        <row r="801">
          <cell r="H801">
            <v>0</v>
          </cell>
        </row>
        <row r="802">
          <cell r="H802">
            <v>0</v>
          </cell>
        </row>
        <row r="803">
          <cell r="H803">
            <v>0</v>
          </cell>
        </row>
        <row r="804">
          <cell r="H804">
            <v>0</v>
          </cell>
        </row>
        <row r="805">
          <cell r="H805">
            <v>0</v>
          </cell>
        </row>
        <row r="806">
          <cell r="H806">
            <v>0</v>
          </cell>
        </row>
        <row r="807">
          <cell r="H807">
            <v>0</v>
          </cell>
        </row>
        <row r="808">
          <cell r="H808">
            <v>0</v>
          </cell>
        </row>
        <row r="809">
          <cell r="H809">
            <v>0</v>
          </cell>
        </row>
        <row r="810">
          <cell r="H810">
            <v>0</v>
          </cell>
        </row>
        <row r="811">
          <cell r="H811">
            <v>0</v>
          </cell>
        </row>
        <row r="812">
          <cell r="H812">
            <v>0</v>
          </cell>
        </row>
        <row r="813">
          <cell r="H813">
            <v>0</v>
          </cell>
        </row>
        <row r="814">
          <cell r="H814">
            <v>0</v>
          </cell>
        </row>
        <row r="815">
          <cell r="H815">
            <v>0</v>
          </cell>
        </row>
        <row r="816">
          <cell r="H816">
            <v>0</v>
          </cell>
        </row>
        <row r="817">
          <cell r="H817">
            <v>0</v>
          </cell>
        </row>
        <row r="818">
          <cell r="H818">
            <v>0</v>
          </cell>
        </row>
        <row r="819">
          <cell r="H819">
            <v>0</v>
          </cell>
        </row>
        <row r="820">
          <cell r="H820">
            <v>0</v>
          </cell>
        </row>
        <row r="821">
          <cell r="H821">
            <v>0</v>
          </cell>
        </row>
        <row r="822">
          <cell r="H822">
            <v>0</v>
          </cell>
        </row>
        <row r="823">
          <cell r="H823">
            <v>0</v>
          </cell>
        </row>
        <row r="824">
          <cell r="H824">
            <v>0</v>
          </cell>
        </row>
        <row r="825">
          <cell r="H825">
            <v>0</v>
          </cell>
        </row>
        <row r="826">
          <cell r="H826">
            <v>0</v>
          </cell>
        </row>
        <row r="827">
          <cell r="H827">
            <v>0</v>
          </cell>
        </row>
        <row r="828">
          <cell r="H828">
            <v>0</v>
          </cell>
        </row>
        <row r="829">
          <cell r="H829">
            <v>0</v>
          </cell>
        </row>
        <row r="830">
          <cell r="H830">
            <v>0</v>
          </cell>
        </row>
        <row r="831">
          <cell r="H831">
            <v>0</v>
          </cell>
        </row>
        <row r="832">
          <cell r="H832">
            <v>0</v>
          </cell>
        </row>
        <row r="833">
          <cell r="H833">
            <v>0</v>
          </cell>
        </row>
        <row r="834">
          <cell r="H834">
            <v>0</v>
          </cell>
        </row>
        <row r="835">
          <cell r="H835">
            <v>0</v>
          </cell>
        </row>
        <row r="836">
          <cell r="H836">
            <v>0</v>
          </cell>
        </row>
        <row r="837">
          <cell r="H837">
            <v>0</v>
          </cell>
        </row>
        <row r="838">
          <cell r="H838">
            <v>0</v>
          </cell>
        </row>
        <row r="839">
          <cell r="H839">
            <v>0</v>
          </cell>
        </row>
        <row r="840">
          <cell r="H840">
            <v>0</v>
          </cell>
        </row>
        <row r="841">
          <cell r="H841">
            <v>0</v>
          </cell>
        </row>
        <row r="842">
          <cell r="H842">
            <v>0</v>
          </cell>
        </row>
        <row r="843">
          <cell r="H843">
            <v>0</v>
          </cell>
        </row>
        <row r="844">
          <cell r="H844">
            <v>0</v>
          </cell>
        </row>
        <row r="845">
          <cell r="H845">
            <v>0</v>
          </cell>
        </row>
        <row r="846">
          <cell r="H846">
            <v>0</v>
          </cell>
        </row>
        <row r="847">
          <cell r="H847">
            <v>0</v>
          </cell>
        </row>
        <row r="848">
          <cell r="H848">
            <v>0</v>
          </cell>
        </row>
        <row r="849">
          <cell r="H849">
            <v>0</v>
          </cell>
        </row>
        <row r="850">
          <cell r="H850">
            <v>0</v>
          </cell>
        </row>
        <row r="851">
          <cell r="H851">
            <v>0</v>
          </cell>
        </row>
        <row r="852">
          <cell r="H852">
            <v>0</v>
          </cell>
        </row>
        <row r="853">
          <cell r="H853">
            <v>0</v>
          </cell>
        </row>
        <row r="854">
          <cell r="H854">
            <v>0</v>
          </cell>
        </row>
        <row r="855">
          <cell r="H855">
            <v>0</v>
          </cell>
        </row>
        <row r="856">
          <cell r="H856">
            <v>0</v>
          </cell>
        </row>
        <row r="857">
          <cell r="H857">
            <v>0</v>
          </cell>
        </row>
        <row r="858">
          <cell r="H858">
            <v>0</v>
          </cell>
        </row>
        <row r="859">
          <cell r="H859">
            <v>0</v>
          </cell>
        </row>
        <row r="860">
          <cell r="H860">
            <v>0</v>
          </cell>
        </row>
        <row r="861">
          <cell r="H861">
            <v>0</v>
          </cell>
        </row>
        <row r="862">
          <cell r="H862">
            <v>0</v>
          </cell>
        </row>
        <row r="863">
          <cell r="H863">
            <v>0</v>
          </cell>
        </row>
        <row r="864">
          <cell r="H864">
            <v>0</v>
          </cell>
        </row>
        <row r="865">
          <cell r="H865">
            <v>0</v>
          </cell>
        </row>
        <row r="866">
          <cell r="H866">
            <v>0</v>
          </cell>
        </row>
        <row r="867">
          <cell r="H867">
            <v>0</v>
          </cell>
        </row>
        <row r="868">
          <cell r="H868">
            <v>0</v>
          </cell>
        </row>
        <row r="869">
          <cell r="H869">
            <v>0</v>
          </cell>
        </row>
        <row r="870">
          <cell r="H870">
            <v>0</v>
          </cell>
        </row>
        <row r="871">
          <cell r="H871">
            <v>0</v>
          </cell>
        </row>
        <row r="872">
          <cell r="H872">
            <v>0</v>
          </cell>
        </row>
        <row r="873">
          <cell r="H873">
            <v>0</v>
          </cell>
        </row>
        <row r="874">
          <cell r="H874">
            <v>0</v>
          </cell>
        </row>
        <row r="875">
          <cell r="H875">
            <v>0</v>
          </cell>
        </row>
        <row r="876">
          <cell r="H876">
            <v>0</v>
          </cell>
        </row>
        <row r="877">
          <cell r="H877">
            <v>0</v>
          </cell>
        </row>
        <row r="878">
          <cell r="H878">
            <v>0</v>
          </cell>
        </row>
        <row r="879">
          <cell r="H879">
            <v>0</v>
          </cell>
        </row>
        <row r="880">
          <cell r="H880">
            <v>0</v>
          </cell>
        </row>
        <row r="881">
          <cell r="H881">
            <v>0</v>
          </cell>
        </row>
        <row r="882">
          <cell r="H882">
            <v>0</v>
          </cell>
        </row>
        <row r="883">
          <cell r="H883">
            <v>0</v>
          </cell>
        </row>
        <row r="884">
          <cell r="H884">
            <v>0</v>
          </cell>
        </row>
        <row r="885">
          <cell r="H885">
            <v>0</v>
          </cell>
        </row>
        <row r="886">
          <cell r="H886">
            <v>0</v>
          </cell>
        </row>
        <row r="887">
          <cell r="H887">
            <v>0</v>
          </cell>
        </row>
        <row r="888">
          <cell r="H888">
            <v>0</v>
          </cell>
        </row>
        <row r="889">
          <cell r="H889">
            <v>0</v>
          </cell>
        </row>
        <row r="890">
          <cell r="H890">
            <v>0</v>
          </cell>
        </row>
        <row r="891">
          <cell r="H891">
            <v>0</v>
          </cell>
        </row>
        <row r="892">
          <cell r="H892">
            <v>0</v>
          </cell>
        </row>
        <row r="893">
          <cell r="H893">
            <v>0</v>
          </cell>
        </row>
        <row r="894">
          <cell r="H894">
            <v>0</v>
          </cell>
        </row>
        <row r="895">
          <cell r="H895">
            <v>0</v>
          </cell>
        </row>
        <row r="896">
          <cell r="H896">
            <v>0</v>
          </cell>
        </row>
        <row r="897">
          <cell r="H897">
            <v>0</v>
          </cell>
        </row>
        <row r="898">
          <cell r="H898">
            <v>0</v>
          </cell>
        </row>
        <row r="899">
          <cell r="H899">
            <v>0</v>
          </cell>
        </row>
        <row r="900">
          <cell r="H900">
            <v>0</v>
          </cell>
        </row>
        <row r="901">
          <cell r="H901">
            <v>0</v>
          </cell>
        </row>
        <row r="902">
          <cell r="H902">
            <v>0</v>
          </cell>
        </row>
        <row r="903">
          <cell r="H903">
            <v>0</v>
          </cell>
        </row>
        <row r="904">
          <cell r="H904">
            <v>0</v>
          </cell>
        </row>
        <row r="905">
          <cell r="H905">
            <v>0</v>
          </cell>
        </row>
        <row r="906">
          <cell r="H906">
            <v>0</v>
          </cell>
        </row>
        <row r="907">
          <cell r="H907">
            <v>0</v>
          </cell>
        </row>
        <row r="908">
          <cell r="H908">
            <v>0</v>
          </cell>
        </row>
        <row r="909">
          <cell r="H909">
            <v>0</v>
          </cell>
        </row>
        <row r="910">
          <cell r="H910">
            <v>0</v>
          </cell>
        </row>
        <row r="911">
          <cell r="H911">
            <v>0</v>
          </cell>
        </row>
        <row r="912">
          <cell r="H912">
            <v>0</v>
          </cell>
        </row>
        <row r="913">
          <cell r="H913">
            <v>0</v>
          </cell>
        </row>
        <row r="914">
          <cell r="H914">
            <v>0</v>
          </cell>
        </row>
        <row r="915">
          <cell r="H915">
            <v>0</v>
          </cell>
        </row>
        <row r="916">
          <cell r="H916">
            <v>0</v>
          </cell>
        </row>
        <row r="917">
          <cell r="H917">
            <v>0</v>
          </cell>
        </row>
        <row r="918">
          <cell r="H918">
            <v>0</v>
          </cell>
        </row>
        <row r="919">
          <cell r="H919">
            <v>0</v>
          </cell>
        </row>
        <row r="920">
          <cell r="H920">
            <v>0</v>
          </cell>
        </row>
        <row r="921">
          <cell r="H921">
            <v>0</v>
          </cell>
        </row>
        <row r="922">
          <cell r="H922">
            <v>0</v>
          </cell>
        </row>
        <row r="923">
          <cell r="H923">
            <v>0</v>
          </cell>
        </row>
        <row r="924">
          <cell r="H924">
            <v>0</v>
          </cell>
        </row>
        <row r="925">
          <cell r="H925">
            <v>0</v>
          </cell>
        </row>
        <row r="926">
          <cell r="H926">
            <v>0</v>
          </cell>
        </row>
        <row r="927">
          <cell r="H927">
            <v>0</v>
          </cell>
        </row>
        <row r="928">
          <cell r="H928">
            <v>0</v>
          </cell>
        </row>
        <row r="929">
          <cell r="H929">
            <v>0</v>
          </cell>
        </row>
        <row r="930">
          <cell r="H930">
            <v>0</v>
          </cell>
        </row>
        <row r="931">
          <cell r="H931">
            <v>0</v>
          </cell>
        </row>
        <row r="932">
          <cell r="H932">
            <v>0</v>
          </cell>
        </row>
        <row r="933">
          <cell r="H933">
            <v>0</v>
          </cell>
        </row>
        <row r="934">
          <cell r="H934">
            <v>0</v>
          </cell>
        </row>
        <row r="935">
          <cell r="H935">
            <v>0</v>
          </cell>
        </row>
        <row r="936">
          <cell r="H936">
            <v>0</v>
          </cell>
        </row>
        <row r="937">
          <cell r="H937">
            <v>0</v>
          </cell>
        </row>
        <row r="938">
          <cell r="H938">
            <v>0</v>
          </cell>
        </row>
        <row r="939">
          <cell r="H939">
            <v>0</v>
          </cell>
        </row>
        <row r="940">
          <cell r="H940">
            <v>0</v>
          </cell>
        </row>
        <row r="941">
          <cell r="H941">
            <v>0</v>
          </cell>
        </row>
        <row r="942">
          <cell r="H942">
            <v>0</v>
          </cell>
        </row>
        <row r="943">
          <cell r="H943">
            <v>0</v>
          </cell>
        </row>
        <row r="944">
          <cell r="H944">
            <v>0</v>
          </cell>
        </row>
        <row r="945">
          <cell r="H945">
            <v>0</v>
          </cell>
        </row>
        <row r="946">
          <cell r="H946">
            <v>0</v>
          </cell>
        </row>
        <row r="947">
          <cell r="H947">
            <v>0</v>
          </cell>
        </row>
        <row r="948">
          <cell r="H948">
            <v>0</v>
          </cell>
        </row>
        <row r="949">
          <cell r="H949">
            <v>0</v>
          </cell>
        </row>
        <row r="950">
          <cell r="H950">
            <v>0</v>
          </cell>
        </row>
        <row r="951">
          <cell r="H951">
            <v>0</v>
          </cell>
        </row>
        <row r="952">
          <cell r="H952">
            <v>0</v>
          </cell>
        </row>
        <row r="953">
          <cell r="H953">
            <v>0</v>
          </cell>
        </row>
        <row r="954">
          <cell r="H954">
            <v>0</v>
          </cell>
        </row>
        <row r="955">
          <cell r="H955">
            <v>0</v>
          </cell>
        </row>
        <row r="956">
          <cell r="H956">
            <v>0</v>
          </cell>
        </row>
        <row r="957">
          <cell r="H957">
            <v>0</v>
          </cell>
        </row>
        <row r="958">
          <cell r="H958">
            <v>0</v>
          </cell>
        </row>
        <row r="959">
          <cell r="H959">
            <v>0</v>
          </cell>
        </row>
        <row r="960">
          <cell r="H960">
            <v>0</v>
          </cell>
        </row>
        <row r="961">
          <cell r="H961">
            <v>0</v>
          </cell>
        </row>
        <row r="962">
          <cell r="H962">
            <v>0</v>
          </cell>
        </row>
        <row r="963">
          <cell r="H963">
            <v>0</v>
          </cell>
        </row>
        <row r="964">
          <cell r="H964">
            <v>0</v>
          </cell>
        </row>
        <row r="965">
          <cell r="H965">
            <v>0</v>
          </cell>
        </row>
        <row r="966">
          <cell r="H966">
            <v>0</v>
          </cell>
        </row>
        <row r="967">
          <cell r="H967">
            <v>0</v>
          </cell>
        </row>
        <row r="968">
          <cell r="H968">
            <v>0</v>
          </cell>
        </row>
        <row r="969">
          <cell r="H969">
            <v>0</v>
          </cell>
        </row>
        <row r="970">
          <cell r="H970">
            <v>0</v>
          </cell>
        </row>
        <row r="971">
          <cell r="H971">
            <v>0</v>
          </cell>
        </row>
        <row r="972">
          <cell r="H972">
            <v>0</v>
          </cell>
        </row>
        <row r="973">
          <cell r="H973">
            <v>0</v>
          </cell>
        </row>
        <row r="974">
          <cell r="H974">
            <v>0</v>
          </cell>
        </row>
        <row r="975">
          <cell r="H975">
            <v>0</v>
          </cell>
        </row>
        <row r="976">
          <cell r="H976">
            <v>0</v>
          </cell>
        </row>
        <row r="977">
          <cell r="H977">
            <v>0</v>
          </cell>
        </row>
        <row r="978">
          <cell r="H978">
            <v>0</v>
          </cell>
        </row>
        <row r="979">
          <cell r="H979">
            <v>0</v>
          </cell>
        </row>
        <row r="980">
          <cell r="H980">
            <v>0</v>
          </cell>
        </row>
        <row r="981">
          <cell r="H981">
            <v>0</v>
          </cell>
        </row>
        <row r="982">
          <cell r="H982">
            <v>0</v>
          </cell>
        </row>
        <row r="983">
          <cell r="H983">
            <v>0</v>
          </cell>
        </row>
        <row r="984">
          <cell r="H984">
            <v>0</v>
          </cell>
        </row>
        <row r="985">
          <cell r="H985">
            <v>0</v>
          </cell>
        </row>
        <row r="986">
          <cell r="H986">
            <v>0</v>
          </cell>
        </row>
        <row r="987">
          <cell r="H987">
            <v>0</v>
          </cell>
        </row>
        <row r="988">
          <cell r="H988">
            <v>0</v>
          </cell>
        </row>
        <row r="989">
          <cell r="H989">
            <v>0</v>
          </cell>
        </row>
        <row r="990">
          <cell r="H990">
            <v>0</v>
          </cell>
        </row>
        <row r="991">
          <cell r="H991">
            <v>0</v>
          </cell>
        </row>
        <row r="992">
          <cell r="H992">
            <v>0</v>
          </cell>
        </row>
        <row r="993">
          <cell r="H993">
            <v>0</v>
          </cell>
        </row>
        <row r="994">
          <cell r="H994">
            <v>0</v>
          </cell>
        </row>
        <row r="995">
          <cell r="H995">
            <v>0</v>
          </cell>
        </row>
        <row r="996">
          <cell r="H996">
            <v>0</v>
          </cell>
        </row>
        <row r="997">
          <cell r="H997">
            <v>0</v>
          </cell>
        </row>
        <row r="998">
          <cell r="H998">
            <v>0</v>
          </cell>
        </row>
        <row r="999">
          <cell r="H999">
            <v>0</v>
          </cell>
        </row>
        <row r="1000">
          <cell r="H1000">
            <v>0</v>
          </cell>
        </row>
        <row r="1001">
          <cell r="H1001">
            <v>0</v>
          </cell>
        </row>
        <row r="1002">
          <cell r="H1002">
            <v>0</v>
          </cell>
        </row>
        <row r="1003">
          <cell r="H1003">
            <v>0</v>
          </cell>
        </row>
        <row r="1004">
          <cell r="H1004">
            <v>0</v>
          </cell>
        </row>
        <row r="1005">
          <cell r="H1005">
            <v>0</v>
          </cell>
        </row>
        <row r="1006">
          <cell r="H1006">
            <v>0</v>
          </cell>
        </row>
        <row r="1007">
          <cell r="H1007">
            <v>0</v>
          </cell>
        </row>
        <row r="1008">
          <cell r="H1008">
            <v>0</v>
          </cell>
        </row>
        <row r="1009">
          <cell r="H1009">
            <v>0</v>
          </cell>
        </row>
        <row r="1010">
          <cell r="H1010">
            <v>0</v>
          </cell>
        </row>
        <row r="1011">
          <cell r="H1011">
            <v>0</v>
          </cell>
        </row>
        <row r="1012">
          <cell r="H1012">
            <v>0</v>
          </cell>
        </row>
        <row r="1013">
          <cell r="H1013">
            <v>0</v>
          </cell>
        </row>
        <row r="1014">
          <cell r="H1014">
            <v>0</v>
          </cell>
        </row>
        <row r="1015">
          <cell r="H1015">
            <v>0</v>
          </cell>
        </row>
        <row r="1016">
          <cell r="H1016">
            <v>0</v>
          </cell>
        </row>
        <row r="1017">
          <cell r="H1017">
            <v>0</v>
          </cell>
        </row>
        <row r="1018">
          <cell r="H1018">
            <v>0</v>
          </cell>
        </row>
        <row r="1019">
          <cell r="H1019">
            <v>0</v>
          </cell>
        </row>
        <row r="1020">
          <cell r="H1020">
            <v>0</v>
          </cell>
        </row>
        <row r="1021">
          <cell r="H1021">
            <v>0</v>
          </cell>
        </row>
        <row r="1022">
          <cell r="H1022">
            <v>0</v>
          </cell>
        </row>
        <row r="1023">
          <cell r="H1023">
            <v>0</v>
          </cell>
        </row>
        <row r="1024">
          <cell r="H1024">
            <v>0</v>
          </cell>
        </row>
        <row r="1025">
          <cell r="H1025">
            <v>0</v>
          </cell>
        </row>
        <row r="1026">
          <cell r="H1026">
            <v>0</v>
          </cell>
        </row>
        <row r="1027">
          <cell r="H1027">
            <v>0</v>
          </cell>
        </row>
        <row r="1028">
          <cell r="H1028">
            <v>0</v>
          </cell>
        </row>
        <row r="1029">
          <cell r="H1029">
            <v>0</v>
          </cell>
        </row>
        <row r="1030">
          <cell r="H1030">
            <v>0</v>
          </cell>
        </row>
        <row r="1031">
          <cell r="H1031">
            <v>0</v>
          </cell>
        </row>
        <row r="1032">
          <cell r="H1032">
            <v>0</v>
          </cell>
        </row>
        <row r="1033">
          <cell r="H1033">
            <v>0</v>
          </cell>
        </row>
        <row r="1034">
          <cell r="H1034">
            <v>0</v>
          </cell>
        </row>
        <row r="1035">
          <cell r="H1035">
            <v>0</v>
          </cell>
        </row>
        <row r="1036">
          <cell r="H1036">
            <v>0</v>
          </cell>
        </row>
        <row r="1037">
          <cell r="H1037">
            <v>0</v>
          </cell>
        </row>
        <row r="1038">
          <cell r="H1038">
            <v>0</v>
          </cell>
        </row>
        <row r="1039">
          <cell r="H1039">
            <v>0</v>
          </cell>
        </row>
        <row r="1040">
          <cell r="H1040">
            <v>0</v>
          </cell>
        </row>
        <row r="1041">
          <cell r="H1041">
            <v>0</v>
          </cell>
        </row>
        <row r="1042">
          <cell r="H1042">
            <v>0</v>
          </cell>
        </row>
        <row r="1043">
          <cell r="H1043">
            <v>0</v>
          </cell>
        </row>
        <row r="1044">
          <cell r="H1044">
            <v>0</v>
          </cell>
        </row>
        <row r="1045">
          <cell r="H1045">
            <v>0</v>
          </cell>
        </row>
        <row r="1046">
          <cell r="H1046">
            <v>0</v>
          </cell>
        </row>
        <row r="1047">
          <cell r="H1047">
            <v>0</v>
          </cell>
        </row>
        <row r="1048">
          <cell r="H1048">
            <v>0</v>
          </cell>
        </row>
        <row r="1049">
          <cell r="H1049">
            <v>0</v>
          </cell>
        </row>
        <row r="1050">
          <cell r="H1050">
            <v>0</v>
          </cell>
        </row>
        <row r="1051">
          <cell r="H1051">
            <v>0</v>
          </cell>
        </row>
        <row r="1052">
          <cell r="H1052">
            <v>0</v>
          </cell>
        </row>
        <row r="1053">
          <cell r="H1053">
            <v>0</v>
          </cell>
        </row>
        <row r="1054">
          <cell r="H1054">
            <v>0</v>
          </cell>
        </row>
        <row r="1055">
          <cell r="H1055">
            <v>0</v>
          </cell>
        </row>
        <row r="1056">
          <cell r="H1056">
            <v>0</v>
          </cell>
        </row>
        <row r="1057">
          <cell r="H1057">
            <v>0</v>
          </cell>
        </row>
        <row r="1058">
          <cell r="H1058">
            <v>0</v>
          </cell>
        </row>
        <row r="1059">
          <cell r="H1059">
            <v>0</v>
          </cell>
        </row>
        <row r="1060">
          <cell r="H1060">
            <v>0</v>
          </cell>
        </row>
        <row r="1061">
          <cell r="H1061">
            <v>0</v>
          </cell>
        </row>
        <row r="1062">
          <cell r="H1062">
            <v>0</v>
          </cell>
        </row>
        <row r="1063">
          <cell r="H1063">
            <v>0</v>
          </cell>
        </row>
        <row r="1064">
          <cell r="H1064">
            <v>0</v>
          </cell>
        </row>
        <row r="1065">
          <cell r="H1065">
            <v>0</v>
          </cell>
        </row>
        <row r="1066">
          <cell r="H1066">
            <v>0</v>
          </cell>
        </row>
        <row r="1067">
          <cell r="H1067">
            <v>0</v>
          </cell>
        </row>
        <row r="1068">
          <cell r="H1068">
            <v>0</v>
          </cell>
        </row>
        <row r="1069">
          <cell r="H1069">
            <v>0</v>
          </cell>
        </row>
        <row r="1070">
          <cell r="H1070">
            <v>0</v>
          </cell>
        </row>
        <row r="1071">
          <cell r="H1071">
            <v>0</v>
          </cell>
        </row>
        <row r="1072">
          <cell r="H1072">
            <v>0</v>
          </cell>
        </row>
        <row r="1073">
          <cell r="H1073">
            <v>0</v>
          </cell>
        </row>
        <row r="1074">
          <cell r="H1074">
            <v>0</v>
          </cell>
        </row>
        <row r="1075">
          <cell r="H1075">
            <v>0</v>
          </cell>
        </row>
        <row r="1076">
          <cell r="H1076">
            <v>0</v>
          </cell>
        </row>
        <row r="1077">
          <cell r="H1077">
            <v>0</v>
          </cell>
        </row>
        <row r="1078">
          <cell r="H1078">
            <v>0</v>
          </cell>
        </row>
        <row r="1079">
          <cell r="H1079">
            <v>0</v>
          </cell>
        </row>
        <row r="1080">
          <cell r="H1080">
            <v>0</v>
          </cell>
        </row>
        <row r="1081">
          <cell r="H1081">
            <v>0</v>
          </cell>
        </row>
        <row r="1082">
          <cell r="H1082">
            <v>0</v>
          </cell>
        </row>
        <row r="1083">
          <cell r="H1083">
            <v>0</v>
          </cell>
        </row>
        <row r="1084">
          <cell r="H1084">
            <v>0</v>
          </cell>
        </row>
        <row r="1085">
          <cell r="H1085">
            <v>0</v>
          </cell>
        </row>
        <row r="1086">
          <cell r="H1086">
            <v>0</v>
          </cell>
        </row>
        <row r="1087">
          <cell r="H1087">
            <v>0</v>
          </cell>
        </row>
        <row r="1088">
          <cell r="H1088">
            <v>0</v>
          </cell>
        </row>
        <row r="1089">
          <cell r="H1089">
            <v>0</v>
          </cell>
        </row>
        <row r="1090">
          <cell r="H1090">
            <v>0</v>
          </cell>
        </row>
        <row r="1091">
          <cell r="H1091">
            <v>0</v>
          </cell>
        </row>
        <row r="1092">
          <cell r="H1092">
            <v>0</v>
          </cell>
        </row>
        <row r="1093">
          <cell r="H1093">
            <v>0</v>
          </cell>
        </row>
        <row r="1094">
          <cell r="H1094">
            <v>0</v>
          </cell>
        </row>
        <row r="1095">
          <cell r="H1095">
            <v>0</v>
          </cell>
        </row>
        <row r="1096">
          <cell r="H1096">
            <v>0</v>
          </cell>
        </row>
        <row r="1097">
          <cell r="H1097">
            <v>0</v>
          </cell>
        </row>
        <row r="1098">
          <cell r="H1098">
            <v>0</v>
          </cell>
        </row>
        <row r="1099">
          <cell r="H1099">
            <v>0</v>
          </cell>
        </row>
        <row r="1100">
          <cell r="H1100">
            <v>0</v>
          </cell>
        </row>
        <row r="1101">
          <cell r="H1101">
            <v>0</v>
          </cell>
        </row>
        <row r="1102">
          <cell r="H1102">
            <v>0</v>
          </cell>
        </row>
        <row r="1103">
          <cell r="H1103">
            <v>0</v>
          </cell>
        </row>
        <row r="1104">
          <cell r="H1104">
            <v>0</v>
          </cell>
        </row>
        <row r="1105">
          <cell r="H1105">
            <v>0</v>
          </cell>
        </row>
        <row r="1106">
          <cell r="H1106">
            <v>0</v>
          </cell>
        </row>
        <row r="1107">
          <cell r="H1107">
            <v>0</v>
          </cell>
        </row>
        <row r="1108">
          <cell r="H1108">
            <v>0</v>
          </cell>
        </row>
        <row r="1109">
          <cell r="H1109">
            <v>0</v>
          </cell>
        </row>
        <row r="1110">
          <cell r="H1110">
            <v>0</v>
          </cell>
        </row>
        <row r="1111">
          <cell r="H1111">
            <v>0</v>
          </cell>
        </row>
        <row r="1112">
          <cell r="H1112">
            <v>0</v>
          </cell>
        </row>
        <row r="1113">
          <cell r="H1113">
            <v>0</v>
          </cell>
        </row>
        <row r="1114">
          <cell r="H1114">
            <v>0</v>
          </cell>
        </row>
        <row r="1115">
          <cell r="H1115">
            <v>0</v>
          </cell>
        </row>
        <row r="1116">
          <cell r="H1116">
            <v>0</v>
          </cell>
        </row>
        <row r="1117">
          <cell r="H1117">
            <v>0</v>
          </cell>
        </row>
        <row r="1118">
          <cell r="H1118">
            <v>0</v>
          </cell>
        </row>
        <row r="1119">
          <cell r="H1119">
            <v>0</v>
          </cell>
        </row>
        <row r="1120">
          <cell r="H1120">
            <v>0</v>
          </cell>
        </row>
        <row r="1121">
          <cell r="H1121">
            <v>0</v>
          </cell>
        </row>
        <row r="1122">
          <cell r="H1122">
            <v>0</v>
          </cell>
        </row>
        <row r="1123">
          <cell r="H1123">
            <v>0</v>
          </cell>
        </row>
        <row r="1124">
          <cell r="H1124">
            <v>0</v>
          </cell>
        </row>
        <row r="1125">
          <cell r="H1125">
            <v>0</v>
          </cell>
        </row>
        <row r="1126">
          <cell r="H1126">
            <v>0</v>
          </cell>
        </row>
        <row r="1127">
          <cell r="H1127">
            <v>0</v>
          </cell>
        </row>
        <row r="1128">
          <cell r="H1128">
            <v>0</v>
          </cell>
        </row>
        <row r="1129">
          <cell r="H1129">
            <v>0</v>
          </cell>
        </row>
        <row r="1130">
          <cell r="H1130">
            <v>0</v>
          </cell>
        </row>
        <row r="1131">
          <cell r="H1131">
            <v>0</v>
          </cell>
        </row>
        <row r="1132">
          <cell r="H1132">
            <v>0</v>
          </cell>
        </row>
        <row r="1133">
          <cell r="H1133">
            <v>0</v>
          </cell>
        </row>
        <row r="1134">
          <cell r="H1134">
            <v>0</v>
          </cell>
        </row>
        <row r="1135">
          <cell r="H1135">
            <v>0</v>
          </cell>
        </row>
        <row r="1136">
          <cell r="H1136">
            <v>0</v>
          </cell>
        </row>
        <row r="1137">
          <cell r="H1137">
            <v>0</v>
          </cell>
        </row>
        <row r="1138">
          <cell r="H1138">
            <v>0</v>
          </cell>
        </row>
        <row r="1139">
          <cell r="H1139">
            <v>0</v>
          </cell>
        </row>
        <row r="1140">
          <cell r="H1140">
            <v>0</v>
          </cell>
        </row>
        <row r="1141">
          <cell r="H1141">
            <v>0</v>
          </cell>
        </row>
        <row r="1142">
          <cell r="H1142">
            <v>0</v>
          </cell>
        </row>
        <row r="1143">
          <cell r="H1143">
            <v>0</v>
          </cell>
        </row>
        <row r="1144">
          <cell r="H1144">
            <v>0</v>
          </cell>
        </row>
        <row r="1145">
          <cell r="H1145">
            <v>0</v>
          </cell>
        </row>
        <row r="1146">
          <cell r="H1146">
            <v>0</v>
          </cell>
        </row>
        <row r="1147">
          <cell r="H1147">
            <v>0</v>
          </cell>
        </row>
        <row r="1148">
          <cell r="H1148">
            <v>0</v>
          </cell>
        </row>
        <row r="1149">
          <cell r="H1149">
            <v>0</v>
          </cell>
        </row>
        <row r="1150">
          <cell r="H1150">
            <v>0</v>
          </cell>
        </row>
        <row r="1151">
          <cell r="H1151">
            <v>0</v>
          </cell>
        </row>
        <row r="1152">
          <cell r="H1152">
            <v>0</v>
          </cell>
        </row>
        <row r="1153">
          <cell r="H1153">
            <v>0</v>
          </cell>
        </row>
        <row r="1154">
          <cell r="H1154">
            <v>0</v>
          </cell>
        </row>
        <row r="1155">
          <cell r="H1155">
            <v>0</v>
          </cell>
        </row>
        <row r="1156">
          <cell r="H1156">
            <v>0</v>
          </cell>
        </row>
        <row r="1157">
          <cell r="H1157">
            <v>0</v>
          </cell>
        </row>
        <row r="1158">
          <cell r="H1158">
            <v>0</v>
          </cell>
        </row>
        <row r="1159">
          <cell r="H1159">
            <v>0</v>
          </cell>
        </row>
        <row r="1160">
          <cell r="H1160">
            <v>0</v>
          </cell>
        </row>
        <row r="1161">
          <cell r="H1161">
            <v>0</v>
          </cell>
        </row>
        <row r="1162">
          <cell r="H1162">
            <v>0</v>
          </cell>
        </row>
        <row r="1163">
          <cell r="H1163">
            <v>0</v>
          </cell>
        </row>
        <row r="1164">
          <cell r="H1164">
            <v>0</v>
          </cell>
        </row>
        <row r="1165">
          <cell r="H1165">
            <v>0</v>
          </cell>
        </row>
        <row r="1166">
          <cell r="H1166">
            <v>0</v>
          </cell>
        </row>
        <row r="1167">
          <cell r="H1167">
            <v>0</v>
          </cell>
        </row>
        <row r="1168">
          <cell r="H1168">
            <v>0</v>
          </cell>
        </row>
        <row r="1169">
          <cell r="H1169">
            <v>0</v>
          </cell>
        </row>
        <row r="1170">
          <cell r="H1170">
            <v>0</v>
          </cell>
        </row>
        <row r="1171">
          <cell r="H1171">
            <v>0</v>
          </cell>
        </row>
        <row r="1172">
          <cell r="H1172">
            <v>0</v>
          </cell>
        </row>
        <row r="1173">
          <cell r="H1173">
            <v>0</v>
          </cell>
        </row>
        <row r="1174">
          <cell r="H1174">
            <v>0</v>
          </cell>
        </row>
        <row r="1175">
          <cell r="H1175">
            <v>0</v>
          </cell>
        </row>
        <row r="1176">
          <cell r="H1176">
            <v>0</v>
          </cell>
        </row>
        <row r="1177">
          <cell r="H1177">
            <v>0</v>
          </cell>
        </row>
        <row r="1178">
          <cell r="H1178">
            <v>0</v>
          </cell>
        </row>
        <row r="1179">
          <cell r="H1179">
            <v>0</v>
          </cell>
        </row>
        <row r="1180">
          <cell r="H1180">
            <v>0</v>
          </cell>
        </row>
        <row r="1181">
          <cell r="H1181">
            <v>0</v>
          </cell>
        </row>
        <row r="1182">
          <cell r="H1182">
            <v>0</v>
          </cell>
        </row>
        <row r="1183">
          <cell r="H1183">
            <v>0</v>
          </cell>
        </row>
        <row r="1184">
          <cell r="H1184">
            <v>0</v>
          </cell>
        </row>
        <row r="1185">
          <cell r="H1185">
            <v>0</v>
          </cell>
        </row>
        <row r="1186">
          <cell r="H1186">
            <v>0</v>
          </cell>
        </row>
        <row r="1187">
          <cell r="H1187">
            <v>0</v>
          </cell>
        </row>
        <row r="1188">
          <cell r="H1188">
            <v>0</v>
          </cell>
        </row>
        <row r="1189">
          <cell r="H1189">
            <v>0</v>
          </cell>
        </row>
        <row r="1190">
          <cell r="H1190">
            <v>0</v>
          </cell>
        </row>
        <row r="1191">
          <cell r="H1191">
            <v>0</v>
          </cell>
        </row>
        <row r="1192">
          <cell r="H1192">
            <v>0</v>
          </cell>
        </row>
        <row r="1193">
          <cell r="H1193">
            <v>0</v>
          </cell>
        </row>
        <row r="1194">
          <cell r="H1194">
            <v>0</v>
          </cell>
        </row>
        <row r="1195">
          <cell r="H1195">
            <v>0</v>
          </cell>
        </row>
        <row r="1196">
          <cell r="H1196">
            <v>0</v>
          </cell>
        </row>
        <row r="1197">
          <cell r="H1197">
            <v>0</v>
          </cell>
        </row>
        <row r="1198">
          <cell r="H1198">
            <v>0</v>
          </cell>
        </row>
        <row r="1199">
          <cell r="H1199">
            <v>0</v>
          </cell>
        </row>
        <row r="1200">
          <cell r="H1200">
            <v>0</v>
          </cell>
        </row>
        <row r="1201">
          <cell r="H1201">
            <v>0</v>
          </cell>
        </row>
        <row r="1202">
          <cell r="H1202">
            <v>0</v>
          </cell>
        </row>
        <row r="1203">
          <cell r="H1203">
            <v>0</v>
          </cell>
        </row>
        <row r="1204">
          <cell r="H1204">
            <v>0</v>
          </cell>
        </row>
        <row r="1205">
          <cell r="H1205">
            <v>0</v>
          </cell>
        </row>
        <row r="1206">
          <cell r="H1206">
            <v>0</v>
          </cell>
        </row>
        <row r="1207">
          <cell r="H1207">
            <v>0</v>
          </cell>
        </row>
        <row r="1208">
          <cell r="H1208">
            <v>0</v>
          </cell>
        </row>
        <row r="1209">
          <cell r="H1209">
            <v>0</v>
          </cell>
        </row>
        <row r="1210">
          <cell r="H1210">
            <v>0</v>
          </cell>
        </row>
        <row r="1211">
          <cell r="H1211">
            <v>0</v>
          </cell>
        </row>
        <row r="1212">
          <cell r="H1212">
            <v>0</v>
          </cell>
        </row>
        <row r="1213">
          <cell r="H1213">
            <v>0</v>
          </cell>
        </row>
        <row r="1214">
          <cell r="H1214">
            <v>0</v>
          </cell>
        </row>
        <row r="1215">
          <cell r="H1215">
            <v>0</v>
          </cell>
        </row>
        <row r="1216">
          <cell r="H1216">
            <v>0</v>
          </cell>
        </row>
        <row r="1217">
          <cell r="H1217">
            <v>0</v>
          </cell>
        </row>
        <row r="1218">
          <cell r="H1218">
            <v>0</v>
          </cell>
        </row>
        <row r="1219">
          <cell r="H1219">
            <v>0</v>
          </cell>
        </row>
        <row r="1220">
          <cell r="H1220">
            <v>0</v>
          </cell>
        </row>
        <row r="1221">
          <cell r="H1221">
            <v>0</v>
          </cell>
        </row>
        <row r="1222">
          <cell r="H1222">
            <v>0</v>
          </cell>
        </row>
        <row r="1223">
          <cell r="H1223">
            <v>0</v>
          </cell>
        </row>
        <row r="1224">
          <cell r="H1224">
            <v>0</v>
          </cell>
        </row>
        <row r="1225">
          <cell r="H1225">
            <v>0</v>
          </cell>
        </row>
        <row r="1226">
          <cell r="H1226">
            <v>0</v>
          </cell>
        </row>
        <row r="1227">
          <cell r="H1227">
            <v>0</v>
          </cell>
        </row>
        <row r="1228">
          <cell r="H1228">
            <v>0</v>
          </cell>
        </row>
        <row r="1229">
          <cell r="H1229">
            <v>0</v>
          </cell>
        </row>
        <row r="1230">
          <cell r="H1230">
            <v>0</v>
          </cell>
        </row>
        <row r="1231">
          <cell r="H1231">
            <v>0</v>
          </cell>
        </row>
        <row r="1232">
          <cell r="H1232">
            <v>0</v>
          </cell>
        </row>
        <row r="1233">
          <cell r="H1233">
            <v>0</v>
          </cell>
        </row>
        <row r="1234">
          <cell r="H1234">
            <v>0</v>
          </cell>
        </row>
        <row r="1235">
          <cell r="H1235">
            <v>0</v>
          </cell>
        </row>
        <row r="1236">
          <cell r="H1236">
            <v>0</v>
          </cell>
        </row>
        <row r="1237">
          <cell r="H1237">
            <v>0</v>
          </cell>
        </row>
        <row r="1238">
          <cell r="H1238">
            <v>0</v>
          </cell>
        </row>
        <row r="1239">
          <cell r="H1239">
            <v>0</v>
          </cell>
        </row>
        <row r="1240">
          <cell r="H1240">
            <v>0</v>
          </cell>
        </row>
        <row r="1241">
          <cell r="H1241">
            <v>0</v>
          </cell>
        </row>
        <row r="1242">
          <cell r="H1242">
            <v>0</v>
          </cell>
        </row>
        <row r="1243">
          <cell r="H1243">
            <v>0</v>
          </cell>
        </row>
        <row r="1244">
          <cell r="H1244">
            <v>0</v>
          </cell>
        </row>
        <row r="1245">
          <cell r="H1245">
            <v>0</v>
          </cell>
        </row>
        <row r="1246">
          <cell r="H1246">
            <v>0</v>
          </cell>
        </row>
        <row r="1247">
          <cell r="H1247">
            <v>0</v>
          </cell>
        </row>
        <row r="1248">
          <cell r="H1248">
            <v>0</v>
          </cell>
        </row>
        <row r="1249">
          <cell r="H1249">
            <v>0</v>
          </cell>
        </row>
        <row r="1250">
          <cell r="H1250">
            <v>0</v>
          </cell>
        </row>
        <row r="1251">
          <cell r="H1251">
            <v>0</v>
          </cell>
        </row>
        <row r="1252">
          <cell r="H1252">
            <v>0</v>
          </cell>
        </row>
        <row r="1253">
          <cell r="H1253">
            <v>0</v>
          </cell>
        </row>
        <row r="1254">
          <cell r="H1254">
            <v>0</v>
          </cell>
        </row>
        <row r="1255">
          <cell r="H1255">
            <v>0</v>
          </cell>
        </row>
        <row r="1256">
          <cell r="H1256">
            <v>0</v>
          </cell>
        </row>
        <row r="1257">
          <cell r="H1257">
            <v>0</v>
          </cell>
        </row>
        <row r="1258">
          <cell r="H1258">
            <v>0</v>
          </cell>
        </row>
        <row r="1259">
          <cell r="H1259">
            <v>0</v>
          </cell>
        </row>
        <row r="1260">
          <cell r="H1260">
            <v>0</v>
          </cell>
        </row>
        <row r="1261">
          <cell r="H1261">
            <v>0</v>
          </cell>
        </row>
        <row r="1262">
          <cell r="H1262">
            <v>0</v>
          </cell>
        </row>
        <row r="1263">
          <cell r="H1263">
            <v>0</v>
          </cell>
        </row>
        <row r="1264">
          <cell r="H1264">
            <v>0</v>
          </cell>
        </row>
        <row r="1265">
          <cell r="H1265">
            <v>0</v>
          </cell>
        </row>
        <row r="1266">
          <cell r="H1266">
            <v>0</v>
          </cell>
        </row>
        <row r="1267">
          <cell r="H1267">
            <v>0</v>
          </cell>
        </row>
        <row r="1268">
          <cell r="H1268">
            <v>0</v>
          </cell>
        </row>
        <row r="1269">
          <cell r="H1269">
            <v>0</v>
          </cell>
        </row>
        <row r="1270">
          <cell r="H1270">
            <v>0</v>
          </cell>
        </row>
        <row r="1271">
          <cell r="H1271">
            <v>0</v>
          </cell>
        </row>
        <row r="1272">
          <cell r="H1272">
            <v>0</v>
          </cell>
        </row>
        <row r="1273">
          <cell r="H1273">
            <v>0</v>
          </cell>
        </row>
        <row r="1274">
          <cell r="H1274">
            <v>0</v>
          </cell>
        </row>
        <row r="1275">
          <cell r="H1275">
            <v>0</v>
          </cell>
        </row>
        <row r="1276">
          <cell r="H1276">
            <v>0</v>
          </cell>
        </row>
        <row r="1277">
          <cell r="H1277">
            <v>0</v>
          </cell>
        </row>
        <row r="1278">
          <cell r="H1278">
            <v>0</v>
          </cell>
        </row>
        <row r="1279">
          <cell r="H1279">
            <v>0</v>
          </cell>
        </row>
        <row r="1280">
          <cell r="H1280">
            <v>0</v>
          </cell>
        </row>
        <row r="1281">
          <cell r="H1281">
            <v>0</v>
          </cell>
        </row>
        <row r="1282">
          <cell r="H1282">
            <v>0</v>
          </cell>
        </row>
        <row r="1283">
          <cell r="H1283">
            <v>0</v>
          </cell>
        </row>
        <row r="1284">
          <cell r="H1284">
            <v>0</v>
          </cell>
        </row>
        <row r="1285">
          <cell r="H1285">
            <v>0</v>
          </cell>
        </row>
        <row r="1286">
          <cell r="H1286">
            <v>0</v>
          </cell>
        </row>
        <row r="1287">
          <cell r="H1287">
            <v>0</v>
          </cell>
        </row>
        <row r="1288">
          <cell r="H1288">
            <v>0</v>
          </cell>
        </row>
        <row r="1289">
          <cell r="H1289">
            <v>0</v>
          </cell>
        </row>
        <row r="1290">
          <cell r="H1290">
            <v>0</v>
          </cell>
        </row>
        <row r="1291">
          <cell r="H1291">
            <v>0</v>
          </cell>
        </row>
        <row r="1292">
          <cell r="H1292">
            <v>0</v>
          </cell>
        </row>
        <row r="1293">
          <cell r="H1293">
            <v>0</v>
          </cell>
        </row>
        <row r="1294">
          <cell r="H1294">
            <v>0</v>
          </cell>
        </row>
        <row r="1295">
          <cell r="H1295">
            <v>0</v>
          </cell>
        </row>
        <row r="1296">
          <cell r="H1296">
            <v>0</v>
          </cell>
        </row>
        <row r="1297">
          <cell r="H1297">
            <v>0</v>
          </cell>
        </row>
        <row r="1298">
          <cell r="H1298">
            <v>0</v>
          </cell>
        </row>
        <row r="1299">
          <cell r="H1299">
            <v>0</v>
          </cell>
        </row>
        <row r="1300">
          <cell r="H1300">
            <v>0</v>
          </cell>
        </row>
        <row r="1301">
          <cell r="H1301">
            <v>0</v>
          </cell>
        </row>
        <row r="1302">
          <cell r="H1302">
            <v>0</v>
          </cell>
        </row>
        <row r="1303">
          <cell r="H1303">
            <v>0</v>
          </cell>
        </row>
        <row r="1304">
          <cell r="H1304">
            <v>0</v>
          </cell>
        </row>
        <row r="1305">
          <cell r="H1305">
            <v>0</v>
          </cell>
        </row>
        <row r="1306">
          <cell r="H1306">
            <v>0</v>
          </cell>
        </row>
        <row r="1307">
          <cell r="H1307">
            <v>0</v>
          </cell>
        </row>
        <row r="1308">
          <cell r="H1308">
            <v>0</v>
          </cell>
        </row>
        <row r="1309">
          <cell r="H1309">
            <v>0</v>
          </cell>
        </row>
        <row r="1310">
          <cell r="H1310">
            <v>0</v>
          </cell>
        </row>
        <row r="1311">
          <cell r="H1311">
            <v>0</v>
          </cell>
        </row>
        <row r="1312">
          <cell r="H1312">
            <v>0</v>
          </cell>
        </row>
        <row r="1313">
          <cell r="H1313">
            <v>0</v>
          </cell>
        </row>
        <row r="1314">
          <cell r="H1314">
            <v>0</v>
          </cell>
        </row>
        <row r="1315">
          <cell r="H1315">
            <v>0</v>
          </cell>
        </row>
        <row r="1316">
          <cell r="H1316">
            <v>0</v>
          </cell>
        </row>
        <row r="1317">
          <cell r="H1317">
            <v>0</v>
          </cell>
        </row>
        <row r="1318">
          <cell r="H1318">
            <v>0</v>
          </cell>
        </row>
        <row r="1319">
          <cell r="H1319">
            <v>0</v>
          </cell>
        </row>
        <row r="1320">
          <cell r="H1320">
            <v>0</v>
          </cell>
        </row>
        <row r="1321">
          <cell r="H1321">
            <v>0</v>
          </cell>
        </row>
        <row r="1322">
          <cell r="H1322">
            <v>0</v>
          </cell>
        </row>
        <row r="1323">
          <cell r="H1323">
            <v>0</v>
          </cell>
        </row>
        <row r="1324">
          <cell r="H1324">
            <v>0</v>
          </cell>
        </row>
        <row r="1325">
          <cell r="H1325">
            <v>0</v>
          </cell>
        </row>
        <row r="1326">
          <cell r="H1326">
            <v>0</v>
          </cell>
        </row>
        <row r="1327">
          <cell r="H1327">
            <v>0</v>
          </cell>
        </row>
        <row r="1328">
          <cell r="H1328">
            <v>0</v>
          </cell>
        </row>
        <row r="1329">
          <cell r="H1329">
            <v>0</v>
          </cell>
        </row>
        <row r="1330">
          <cell r="H1330">
            <v>0</v>
          </cell>
        </row>
        <row r="1331">
          <cell r="H1331">
            <v>0</v>
          </cell>
        </row>
        <row r="1332">
          <cell r="H1332">
            <v>0</v>
          </cell>
        </row>
        <row r="1333">
          <cell r="H1333">
            <v>0</v>
          </cell>
        </row>
        <row r="1334">
          <cell r="H1334">
            <v>0</v>
          </cell>
        </row>
        <row r="1335">
          <cell r="H1335">
            <v>0</v>
          </cell>
        </row>
        <row r="1336">
          <cell r="H1336">
            <v>0</v>
          </cell>
        </row>
        <row r="1337">
          <cell r="H1337">
            <v>0</v>
          </cell>
        </row>
        <row r="1338">
          <cell r="H1338">
            <v>0</v>
          </cell>
        </row>
        <row r="1339">
          <cell r="H1339">
            <v>0</v>
          </cell>
        </row>
        <row r="1340">
          <cell r="H1340">
            <v>0</v>
          </cell>
        </row>
        <row r="1341">
          <cell r="H1341">
            <v>0</v>
          </cell>
        </row>
        <row r="1342">
          <cell r="H1342">
            <v>0</v>
          </cell>
        </row>
        <row r="1343">
          <cell r="H1343">
            <v>0</v>
          </cell>
        </row>
        <row r="1344">
          <cell r="H1344">
            <v>0</v>
          </cell>
        </row>
        <row r="1345">
          <cell r="H1345">
            <v>0</v>
          </cell>
        </row>
        <row r="1346">
          <cell r="H1346">
            <v>0</v>
          </cell>
        </row>
        <row r="1347">
          <cell r="H1347">
            <v>0</v>
          </cell>
        </row>
        <row r="1348">
          <cell r="H1348">
            <v>0</v>
          </cell>
        </row>
        <row r="1349">
          <cell r="H1349">
            <v>0</v>
          </cell>
        </row>
        <row r="1350">
          <cell r="H1350">
            <v>0</v>
          </cell>
        </row>
        <row r="1351">
          <cell r="H1351">
            <v>0</v>
          </cell>
        </row>
        <row r="1352">
          <cell r="H1352">
            <v>0</v>
          </cell>
        </row>
        <row r="1353">
          <cell r="H1353">
            <v>0</v>
          </cell>
        </row>
        <row r="1354">
          <cell r="H1354">
            <v>0</v>
          </cell>
        </row>
        <row r="1355">
          <cell r="H1355">
            <v>0</v>
          </cell>
        </row>
        <row r="1356">
          <cell r="H1356">
            <v>0</v>
          </cell>
        </row>
        <row r="1357">
          <cell r="H1357">
            <v>0</v>
          </cell>
        </row>
        <row r="1358">
          <cell r="H1358">
            <v>0</v>
          </cell>
        </row>
        <row r="1359">
          <cell r="H1359">
            <v>0</v>
          </cell>
        </row>
        <row r="1360">
          <cell r="H1360">
            <v>0</v>
          </cell>
        </row>
        <row r="1361">
          <cell r="H1361">
            <v>0</v>
          </cell>
        </row>
        <row r="1362">
          <cell r="H1362">
            <v>0</v>
          </cell>
        </row>
        <row r="1363">
          <cell r="H1363">
            <v>0</v>
          </cell>
        </row>
        <row r="1364">
          <cell r="H1364">
            <v>0</v>
          </cell>
        </row>
        <row r="1365">
          <cell r="H1365">
            <v>0</v>
          </cell>
        </row>
        <row r="1366">
          <cell r="H1366">
            <v>0</v>
          </cell>
        </row>
        <row r="1367">
          <cell r="H1367">
            <v>0</v>
          </cell>
        </row>
        <row r="1368">
          <cell r="H1368">
            <v>0</v>
          </cell>
        </row>
        <row r="1369">
          <cell r="H1369">
            <v>0</v>
          </cell>
        </row>
        <row r="1370">
          <cell r="H1370">
            <v>0</v>
          </cell>
        </row>
        <row r="1371">
          <cell r="H1371">
            <v>0</v>
          </cell>
        </row>
        <row r="1372">
          <cell r="H1372">
            <v>0</v>
          </cell>
        </row>
        <row r="1373">
          <cell r="H1373">
            <v>0</v>
          </cell>
        </row>
        <row r="1374">
          <cell r="H1374">
            <v>0</v>
          </cell>
        </row>
        <row r="1375">
          <cell r="H1375">
            <v>0</v>
          </cell>
        </row>
        <row r="1376">
          <cell r="H1376">
            <v>0</v>
          </cell>
        </row>
        <row r="1377">
          <cell r="H1377">
            <v>0</v>
          </cell>
        </row>
        <row r="1378">
          <cell r="H1378">
            <v>0</v>
          </cell>
        </row>
        <row r="1379">
          <cell r="H1379">
            <v>0</v>
          </cell>
        </row>
        <row r="1380">
          <cell r="H1380">
            <v>0</v>
          </cell>
        </row>
        <row r="1381">
          <cell r="H1381">
            <v>0</v>
          </cell>
        </row>
        <row r="1382">
          <cell r="H1382">
            <v>0</v>
          </cell>
        </row>
        <row r="1383">
          <cell r="H1383">
            <v>0</v>
          </cell>
        </row>
        <row r="1384">
          <cell r="H1384">
            <v>0</v>
          </cell>
        </row>
        <row r="1385">
          <cell r="H1385">
            <v>0</v>
          </cell>
        </row>
        <row r="1386">
          <cell r="H1386">
            <v>0</v>
          </cell>
        </row>
        <row r="1387">
          <cell r="H1387">
            <v>0</v>
          </cell>
        </row>
        <row r="1388">
          <cell r="H1388">
            <v>0</v>
          </cell>
        </row>
        <row r="1389">
          <cell r="H1389">
            <v>0</v>
          </cell>
        </row>
        <row r="1390">
          <cell r="H1390">
            <v>0</v>
          </cell>
        </row>
        <row r="1391">
          <cell r="H1391">
            <v>0</v>
          </cell>
        </row>
        <row r="1392">
          <cell r="H1392">
            <v>0</v>
          </cell>
        </row>
        <row r="1393">
          <cell r="H1393">
            <v>0</v>
          </cell>
        </row>
        <row r="1394">
          <cell r="H1394">
            <v>0</v>
          </cell>
        </row>
        <row r="1395">
          <cell r="H1395">
            <v>0</v>
          </cell>
        </row>
        <row r="1396">
          <cell r="H1396">
            <v>0</v>
          </cell>
        </row>
        <row r="1397">
          <cell r="H1397">
            <v>0</v>
          </cell>
        </row>
        <row r="1398">
          <cell r="H1398">
            <v>0</v>
          </cell>
        </row>
        <row r="1399">
          <cell r="H1399">
            <v>0</v>
          </cell>
        </row>
        <row r="1400">
          <cell r="H1400">
            <v>0</v>
          </cell>
        </row>
        <row r="1401">
          <cell r="H1401">
            <v>0</v>
          </cell>
        </row>
        <row r="1402">
          <cell r="H1402">
            <v>0</v>
          </cell>
        </row>
        <row r="1403">
          <cell r="H1403">
            <v>0</v>
          </cell>
        </row>
        <row r="1404">
          <cell r="H1404">
            <v>0</v>
          </cell>
        </row>
        <row r="1405">
          <cell r="H1405">
            <v>0</v>
          </cell>
        </row>
        <row r="1406">
          <cell r="H1406">
            <v>0</v>
          </cell>
        </row>
        <row r="1407">
          <cell r="H1407">
            <v>0</v>
          </cell>
        </row>
        <row r="1408">
          <cell r="H1408">
            <v>0</v>
          </cell>
        </row>
        <row r="1409">
          <cell r="H1409">
            <v>0</v>
          </cell>
        </row>
        <row r="1410">
          <cell r="H1410">
            <v>0</v>
          </cell>
        </row>
        <row r="1411">
          <cell r="H1411">
            <v>0</v>
          </cell>
        </row>
        <row r="1412">
          <cell r="H1412">
            <v>0</v>
          </cell>
        </row>
        <row r="1413">
          <cell r="H1413">
            <v>0</v>
          </cell>
        </row>
        <row r="1414">
          <cell r="H1414">
            <v>0</v>
          </cell>
        </row>
        <row r="1415">
          <cell r="H1415">
            <v>0</v>
          </cell>
        </row>
        <row r="1416">
          <cell r="H1416">
            <v>0</v>
          </cell>
        </row>
        <row r="1417">
          <cell r="H1417">
            <v>0</v>
          </cell>
        </row>
        <row r="1418">
          <cell r="H1418">
            <v>0</v>
          </cell>
        </row>
        <row r="1419">
          <cell r="H1419">
            <v>0</v>
          </cell>
        </row>
        <row r="1420">
          <cell r="H1420">
            <v>0</v>
          </cell>
        </row>
        <row r="1421">
          <cell r="H1421">
            <v>0</v>
          </cell>
        </row>
        <row r="1422">
          <cell r="H1422">
            <v>0</v>
          </cell>
        </row>
        <row r="1423">
          <cell r="H1423">
            <v>0</v>
          </cell>
        </row>
        <row r="1424">
          <cell r="H1424">
            <v>0</v>
          </cell>
        </row>
        <row r="1425">
          <cell r="H1425">
            <v>0</v>
          </cell>
        </row>
        <row r="1426">
          <cell r="H1426">
            <v>0</v>
          </cell>
        </row>
        <row r="1427">
          <cell r="H1427">
            <v>0</v>
          </cell>
        </row>
        <row r="1428">
          <cell r="H1428">
            <v>0</v>
          </cell>
        </row>
        <row r="1429">
          <cell r="H1429">
            <v>0</v>
          </cell>
        </row>
        <row r="1430">
          <cell r="H1430">
            <v>0</v>
          </cell>
        </row>
        <row r="1431">
          <cell r="H1431">
            <v>0</v>
          </cell>
        </row>
        <row r="1432">
          <cell r="H1432">
            <v>0</v>
          </cell>
        </row>
        <row r="1433">
          <cell r="H1433">
            <v>0</v>
          </cell>
        </row>
        <row r="1434">
          <cell r="H1434">
            <v>0</v>
          </cell>
        </row>
        <row r="1435">
          <cell r="H1435">
            <v>0</v>
          </cell>
        </row>
        <row r="1436">
          <cell r="H1436">
            <v>0</v>
          </cell>
        </row>
        <row r="1437">
          <cell r="H1437">
            <v>0</v>
          </cell>
        </row>
        <row r="1438">
          <cell r="H1438">
            <v>0</v>
          </cell>
        </row>
        <row r="1439">
          <cell r="H1439">
            <v>0</v>
          </cell>
        </row>
        <row r="1440">
          <cell r="H1440">
            <v>0</v>
          </cell>
        </row>
        <row r="1441">
          <cell r="H1441">
            <v>0</v>
          </cell>
        </row>
        <row r="1442">
          <cell r="H1442">
            <v>0</v>
          </cell>
        </row>
        <row r="1443">
          <cell r="H1443">
            <v>0</v>
          </cell>
        </row>
        <row r="1444">
          <cell r="H1444">
            <v>0</v>
          </cell>
        </row>
        <row r="1445">
          <cell r="H1445">
            <v>0</v>
          </cell>
        </row>
        <row r="1446">
          <cell r="H1446">
            <v>0</v>
          </cell>
        </row>
        <row r="1447">
          <cell r="H1447">
            <v>0</v>
          </cell>
        </row>
        <row r="1448">
          <cell r="H1448">
            <v>0</v>
          </cell>
        </row>
        <row r="1449">
          <cell r="H1449">
            <v>0</v>
          </cell>
        </row>
        <row r="1450">
          <cell r="H1450">
            <v>0</v>
          </cell>
        </row>
        <row r="1451">
          <cell r="H1451">
            <v>0</v>
          </cell>
        </row>
        <row r="1452">
          <cell r="H1452">
            <v>0</v>
          </cell>
        </row>
        <row r="1453">
          <cell r="H1453">
            <v>0</v>
          </cell>
        </row>
        <row r="1454">
          <cell r="H1454">
            <v>0</v>
          </cell>
        </row>
        <row r="1455">
          <cell r="H1455">
            <v>0</v>
          </cell>
        </row>
        <row r="1456">
          <cell r="H1456">
            <v>0</v>
          </cell>
        </row>
        <row r="1457">
          <cell r="H1457">
            <v>0</v>
          </cell>
        </row>
        <row r="1458">
          <cell r="H1458">
            <v>0</v>
          </cell>
        </row>
        <row r="1459">
          <cell r="H1459">
            <v>0</v>
          </cell>
        </row>
        <row r="1460">
          <cell r="H1460">
            <v>0</v>
          </cell>
        </row>
        <row r="1461">
          <cell r="H1461">
            <v>0</v>
          </cell>
        </row>
        <row r="1462">
          <cell r="H1462">
            <v>0</v>
          </cell>
        </row>
        <row r="1463">
          <cell r="H1463">
            <v>0</v>
          </cell>
        </row>
        <row r="1464">
          <cell r="H1464">
            <v>0</v>
          </cell>
        </row>
        <row r="1465">
          <cell r="H1465">
            <v>0</v>
          </cell>
        </row>
        <row r="1466">
          <cell r="H1466">
            <v>0</v>
          </cell>
        </row>
        <row r="1467">
          <cell r="H1467">
            <v>0</v>
          </cell>
        </row>
        <row r="1468">
          <cell r="H1468">
            <v>0</v>
          </cell>
        </row>
        <row r="1469">
          <cell r="H1469">
            <v>0</v>
          </cell>
        </row>
        <row r="1470">
          <cell r="H1470">
            <v>0</v>
          </cell>
        </row>
        <row r="1471">
          <cell r="H1471">
            <v>0</v>
          </cell>
        </row>
        <row r="1472">
          <cell r="H1472">
            <v>0</v>
          </cell>
        </row>
        <row r="1473">
          <cell r="H1473">
            <v>0</v>
          </cell>
        </row>
        <row r="1474">
          <cell r="H1474">
            <v>0</v>
          </cell>
        </row>
        <row r="1475">
          <cell r="H1475">
            <v>0</v>
          </cell>
        </row>
        <row r="1476">
          <cell r="H1476">
            <v>0</v>
          </cell>
        </row>
        <row r="1477">
          <cell r="H1477">
            <v>0</v>
          </cell>
        </row>
        <row r="1478">
          <cell r="H1478">
            <v>0</v>
          </cell>
        </row>
        <row r="1479">
          <cell r="H1479">
            <v>0</v>
          </cell>
        </row>
        <row r="1480">
          <cell r="H1480">
            <v>0</v>
          </cell>
        </row>
        <row r="1481">
          <cell r="H1481">
            <v>0</v>
          </cell>
        </row>
        <row r="1482">
          <cell r="H1482">
            <v>0</v>
          </cell>
        </row>
        <row r="1483">
          <cell r="H1483">
            <v>0</v>
          </cell>
        </row>
        <row r="1484">
          <cell r="H1484">
            <v>0</v>
          </cell>
        </row>
        <row r="1485">
          <cell r="H1485">
            <v>0</v>
          </cell>
        </row>
        <row r="1486">
          <cell r="H1486">
            <v>0</v>
          </cell>
        </row>
        <row r="1487">
          <cell r="H1487">
            <v>0</v>
          </cell>
        </row>
        <row r="1488">
          <cell r="H1488">
            <v>0</v>
          </cell>
        </row>
        <row r="1489">
          <cell r="H1489">
            <v>0</v>
          </cell>
        </row>
        <row r="1490">
          <cell r="H1490">
            <v>0</v>
          </cell>
        </row>
        <row r="1491">
          <cell r="H1491">
            <v>0</v>
          </cell>
        </row>
        <row r="1492">
          <cell r="H1492">
            <v>0</v>
          </cell>
        </row>
        <row r="1493">
          <cell r="H1493">
            <v>0</v>
          </cell>
        </row>
        <row r="1494">
          <cell r="H1494">
            <v>0</v>
          </cell>
        </row>
        <row r="1495">
          <cell r="H1495">
            <v>0</v>
          </cell>
        </row>
        <row r="1496">
          <cell r="H1496">
            <v>0</v>
          </cell>
        </row>
        <row r="1497">
          <cell r="H1497">
            <v>0</v>
          </cell>
        </row>
        <row r="1498">
          <cell r="H1498">
            <v>0</v>
          </cell>
        </row>
        <row r="1499">
          <cell r="H1499">
            <v>0</v>
          </cell>
        </row>
        <row r="1500">
          <cell r="H1500">
            <v>0</v>
          </cell>
        </row>
        <row r="1501">
          <cell r="H1501">
            <v>0</v>
          </cell>
        </row>
        <row r="1502">
          <cell r="H1502">
            <v>0</v>
          </cell>
        </row>
        <row r="1503">
          <cell r="H1503">
            <v>0</v>
          </cell>
        </row>
        <row r="1504">
          <cell r="H1504">
            <v>0</v>
          </cell>
        </row>
        <row r="1505">
          <cell r="H1505">
            <v>0</v>
          </cell>
        </row>
        <row r="1506">
          <cell r="H1506">
            <v>0</v>
          </cell>
        </row>
        <row r="1507">
          <cell r="H1507">
            <v>0</v>
          </cell>
        </row>
        <row r="1508">
          <cell r="H1508">
            <v>0</v>
          </cell>
        </row>
        <row r="1509">
          <cell r="H1509">
            <v>0</v>
          </cell>
        </row>
        <row r="1510">
          <cell r="H1510">
            <v>0</v>
          </cell>
        </row>
        <row r="1511">
          <cell r="H1511">
            <v>0</v>
          </cell>
        </row>
        <row r="1512">
          <cell r="H1512">
            <v>0</v>
          </cell>
        </row>
        <row r="1513">
          <cell r="H1513">
            <v>0</v>
          </cell>
        </row>
        <row r="1514">
          <cell r="H1514">
            <v>0</v>
          </cell>
        </row>
        <row r="1515">
          <cell r="H1515">
            <v>0</v>
          </cell>
        </row>
        <row r="1516">
          <cell r="H1516">
            <v>0</v>
          </cell>
        </row>
        <row r="1517">
          <cell r="H1517">
            <v>0</v>
          </cell>
        </row>
        <row r="1518">
          <cell r="H1518">
            <v>0</v>
          </cell>
        </row>
        <row r="1519">
          <cell r="H1519">
            <v>0</v>
          </cell>
        </row>
        <row r="1520">
          <cell r="H1520">
            <v>0</v>
          </cell>
        </row>
        <row r="1521">
          <cell r="H1521">
            <v>0</v>
          </cell>
        </row>
        <row r="1522">
          <cell r="H1522">
            <v>0</v>
          </cell>
        </row>
        <row r="1523">
          <cell r="H1523">
            <v>0</v>
          </cell>
        </row>
        <row r="1524">
          <cell r="H1524">
            <v>0</v>
          </cell>
        </row>
        <row r="1525">
          <cell r="H1525">
            <v>0</v>
          </cell>
        </row>
        <row r="1526">
          <cell r="H1526">
            <v>0</v>
          </cell>
        </row>
        <row r="1527">
          <cell r="H1527">
            <v>0</v>
          </cell>
        </row>
        <row r="1528">
          <cell r="H1528">
            <v>0</v>
          </cell>
        </row>
        <row r="1529">
          <cell r="H1529">
            <v>0</v>
          </cell>
        </row>
        <row r="1530">
          <cell r="H1530">
            <v>0</v>
          </cell>
        </row>
        <row r="1531">
          <cell r="H1531">
            <v>0</v>
          </cell>
        </row>
        <row r="1532">
          <cell r="H1532">
            <v>0</v>
          </cell>
        </row>
        <row r="1533">
          <cell r="H1533">
            <v>0</v>
          </cell>
        </row>
        <row r="1534">
          <cell r="H1534">
            <v>0</v>
          </cell>
        </row>
        <row r="1535">
          <cell r="H1535">
            <v>0</v>
          </cell>
        </row>
        <row r="1536">
          <cell r="H1536">
            <v>0</v>
          </cell>
        </row>
        <row r="1537">
          <cell r="H1537">
            <v>0</v>
          </cell>
        </row>
        <row r="1538">
          <cell r="H1538">
            <v>0</v>
          </cell>
        </row>
        <row r="1539">
          <cell r="H1539">
            <v>0</v>
          </cell>
        </row>
        <row r="1540">
          <cell r="H1540">
            <v>0</v>
          </cell>
        </row>
        <row r="1541">
          <cell r="H1541">
            <v>0</v>
          </cell>
        </row>
        <row r="1542">
          <cell r="H1542">
            <v>0</v>
          </cell>
        </row>
        <row r="1543">
          <cell r="H1543">
            <v>0</v>
          </cell>
        </row>
        <row r="1544">
          <cell r="H1544">
            <v>0</v>
          </cell>
        </row>
        <row r="1545">
          <cell r="H1545">
            <v>0</v>
          </cell>
        </row>
        <row r="1546">
          <cell r="H1546">
            <v>0</v>
          </cell>
        </row>
        <row r="1547">
          <cell r="H1547">
            <v>0</v>
          </cell>
        </row>
        <row r="1548">
          <cell r="H1548">
            <v>0</v>
          </cell>
        </row>
        <row r="1549">
          <cell r="H1549">
            <v>0</v>
          </cell>
        </row>
        <row r="1550">
          <cell r="H1550">
            <v>0</v>
          </cell>
        </row>
        <row r="1551">
          <cell r="H1551">
            <v>0</v>
          </cell>
        </row>
        <row r="1552">
          <cell r="H1552">
            <v>0</v>
          </cell>
        </row>
        <row r="1553">
          <cell r="H1553">
            <v>0</v>
          </cell>
        </row>
        <row r="1554">
          <cell r="H1554">
            <v>0</v>
          </cell>
        </row>
        <row r="1555">
          <cell r="H1555">
            <v>0</v>
          </cell>
        </row>
        <row r="1556">
          <cell r="H1556">
            <v>0</v>
          </cell>
        </row>
        <row r="1557">
          <cell r="H1557">
            <v>0</v>
          </cell>
        </row>
        <row r="1558">
          <cell r="H1558">
            <v>0</v>
          </cell>
        </row>
        <row r="1559">
          <cell r="H1559">
            <v>0</v>
          </cell>
        </row>
        <row r="1560">
          <cell r="H1560">
            <v>0</v>
          </cell>
        </row>
        <row r="1561">
          <cell r="H1561">
            <v>0</v>
          </cell>
        </row>
        <row r="1562">
          <cell r="H1562">
            <v>0</v>
          </cell>
        </row>
        <row r="1563">
          <cell r="H1563">
            <v>0</v>
          </cell>
        </row>
        <row r="1564">
          <cell r="H1564">
            <v>0</v>
          </cell>
        </row>
        <row r="1565">
          <cell r="H1565">
            <v>0</v>
          </cell>
        </row>
        <row r="1566">
          <cell r="H1566">
            <v>0</v>
          </cell>
        </row>
        <row r="1567">
          <cell r="H1567">
            <v>0</v>
          </cell>
        </row>
        <row r="1568">
          <cell r="H1568">
            <v>0</v>
          </cell>
        </row>
        <row r="1569">
          <cell r="H1569">
            <v>0</v>
          </cell>
        </row>
        <row r="1570">
          <cell r="H1570">
            <v>0</v>
          </cell>
        </row>
        <row r="1571">
          <cell r="H1571">
            <v>0</v>
          </cell>
        </row>
        <row r="1572">
          <cell r="H1572">
            <v>0</v>
          </cell>
        </row>
        <row r="1573">
          <cell r="H1573">
            <v>0</v>
          </cell>
        </row>
        <row r="1574">
          <cell r="H1574">
            <v>0</v>
          </cell>
        </row>
        <row r="1575">
          <cell r="H1575">
            <v>0</v>
          </cell>
        </row>
        <row r="1576">
          <cell r="H1576">
            <v>0</v>
          </cell>
        </row>
        <row r="1577">
          <cell r="H1577">
            <v>0</v>
          </cell>
        </row>
        <row r="1578">
          <cell r="H1578">
            <v>0</v>
          </cell>
        </row>
        <row r="1579">
          <cell r="H1579">
            <v>0</v>
          </cell>
        </row>
        <row r="1580">
          <cell r="H1580">
            <v>0</v>
          </cell>
        </row>
        <row r="1581">
          <cell r="H1581">
            <v>0</v>
          </cell>
        </row>
        <row r="1582">
          <cell r="H1582">
            <v>0</v>
          </cell>
        </row>
        <row r="1583">
          <cell r="H1583">
            <v>0</v>
          </cell>
        </row>
        <row r="1584">
          <cell r="H1584">
            <v>0</v>
          </cell>
        </row>
        <row r="1585">
          <cell r="H1585">
            <v>0</v>
          </cell>
        </row>
        <row r="1586">
          <cell r="H1586">
            <v>0</v>
          </cell>
        </row>
        <row r="1587">
          <cell r="H1587">
            <v>0</v>
          </cell>
        </row>
        <row r="1588">
          <cell r="H1588">
            <v>0</v>
          </cell>
        </row>
        <row r="1589">
          <cell r="H1589">
            <v>0</v>
          </cell>
        </row>
        <row r="1590">
          <cell r="H1590">
            <v>0</v>
          </cell>
        </row>
        <row r="1591">
          <cell r="H1591">
            <v>0</v>
          </cell>
        </row>
        <row r="1592">
          <cell r="H1592">
            <v>0</v>
          </cell>
        </row>
        <row r="1593">
          <cell r="H1593">
            <v>0</v>
          </cell>
        </row>
        <row r="1594">
          <cell r="H1594">
            <v>0</v>
          </cell>
        </row>
        <row r="1595">
          <cell r="H1595">
            <v>0</v>
          </cell>
        </row>
        <row r="1596">
          <cell r="H1596">
            <v>0</v>
          </cell>
        </row>
        <row r="1597">
          <cell r="H1597">
            <v>0</v>
          </cell>
        </row>
        <row r="1598">
          <cell r="H1598">
            <v>0</v>
          </cell>
        </row>
        <row r="1599">
          <cell r="H1599">
            <v>0</v>
          </cell>
        </row>
        <row r="1600">
          <cell r="H1600">
            <v>0</v>
          </cell>
        </row>
        <row r="1601">
          <cell r="H1601">
            <v>0</v>
          </cell>
        </row>
        <row r="1602">
          <cell r="H1602">
            <v>0</v>
          </cell>
        </row>
        <row r="1603">
          <cell r="H1603">
            <v>0</v>
          </cell>
        </row>
        <row r="1604">
          <cell r="H1604">
            <v>0</v>
          </cell>
        </row>
        <row r="1605">
          <cell r="H1605">
            <v>0</v>
          </cell>
        </row>
        <row r="1606">
          <cell r="H1606">
            <v>0</v>
          </cell>
        </row>
        <row r="1607">
          <cell r="H1607">
            <v>0</v>
          </cell>
        </row>
        <row r="1608">
          <cell r="H1608">
            <v>0</v>
          </cell>
        </row>
        <row r="1609">
          <cell r="H1609">
            <v>0</v>
          </cell>
        </row>
        <row r="1610">
          <cell r="H1610">
            <v>0</v>
          </cell>
        </row>
        <row r="1611">
          <cell r="H1611">
            <v>0</v>
          </cell>
        </row>
        <row r="1612">
          <cell r="H1612">
            <v>0</v>
          </cell>
        </row>
        <row r="1613">
          <cell r="H1613">
            <v>0</v>
          </cell>
        </row>
        <row r="1614">
          <cell r="H1614">
            <v>0</v>
          </cell>
        </row>
        <row r="1615">
          <cell r="H1615">
            <v>0</v>
          </cell>
        </row>
        <row r="1616">
          <cell r="H1616">
            <v>0</v>
          </cell>
        </row>
        <row r="1617">
          <cell r="H1617">
            <v>0</v>
          </cell>
        </row>
        <row r="1618">
          <cell r="H1618">
            <v>0</v>
          </cell>
        </row>
        <row r="1619">
          <cell r="H1619">
            <v>0</v>
          </cell>
        </row>
        <row r="1620">
          <cell r="H1620">
            <v>0</v>
          </cell>
        </row>
        <row r="1621">
          <cell r="H1621">
            <v>0</v>
          </cell>
        </row>
        <row r="1622">
          <cell r="H1622">
            <v>0</v>
          </cell>
        </row>
        <row r="1623">
          <cell r="H1623">
            <v>0</v>
          </cell>
        </row>
        <row r="1624">
          <cell r="H1624">
            <v>0</v>
          </cell>
        </row>
        <row r="1625">
          <cell r="H1625">
            <v>0</v>
          </cell>
        </row>
        <row r="1626">
          <cell r="H1626">
            <v>0</v>
          </cell>
        </row>
        <row r="1627">
          <cell r="H1627">
            <v>0</v>
          </cell>
        </row>
        <row r="1628">
          <cell r="H1628">
            <v>0</v>
          </cell>
        </row>
        <row r="1629">
          <cell r="H1629">
            <v>0</v>
          </cell>
        </row>
        <row r="1630">
          <cell r="H1630">
            <v>0</v>
          </cell>
        </row>
        <row r="1631">
          <cell r="H1631">
            <v>0</v>
          </cell>
        </row>
        <row r="1632">
          <cell r="H1632">
            <v>0</v>
          </cell>
        </row>
        <row r="1633">
          <cell r="H1633">
            <v>0</v>
          </cell>
        </row>
        <row r="1634">
          <cell r="H1634">
            <v>0</v>
          </cell>
        </row>
        <row r="1635">
          <cell r="H1635">
            <v>0</v>
          </cell>
        </row>
        <row r="1636">
          <cell r="H1636">
            <v>0</v>
          </cell>
        </row>
        <row r="1637">
          <cell r="H1637">
            <v>0</v>
          </cell>
        </row>
        <row r="1638">
          <cell r="H1638">
            <v>0</v>
          </cell>
        </row>
        <row r="1639">
          <cell r="H1639">
            <v>0</v>
          </cell>
        </row>
        <row r="1640">
          <cell r="H1640">
            <v>0</v>
          </cell>
        </row>
        <row r="1641">
          <cell r="H1641">
            <v>0</v>
          </cell>
        </row>
        <row r="1642">
          <cell r="H1642">
            <v>0</v>
          </cell>
        </row>
        <row r="1643">
          <cell r="H1643">
            <v>0</v>
          </cell>
        </row>
        <row r="1644">
          <cell r="H1644">
            <v>0</v>
          </cell>
        </row>
        <row r="1645">
          <cell r="H1645">
            <v>0</v>
          </cell>
        </row>
        <row r="1646">
          <cell r="H1646">
            <v>0</v>
          </cell>
        </row>
        <row r="1647">
          <cell r="H1647">
            <v>0</v>
          </cell>
        </row>
        <row r="1648">
          <cell r="H1648">
            <v>0</v>
          </cell>
        </row>
        <row r="1649">
          <cell r="H1649">
            <v>0</v>
          </cell>
        </row>
        <row r="1650">
          <cell r="H1650">
            <v>0</v>
          </cell>
        </row>
        <row r="1651">
          <cell r="H1651">
            <v>0</v>
          </cell>
        </row>
        <row r="1652">
          <cell r="H1652">
            <v>0</v>
          </cell>
        </row>
        <row r="1653">
          <cell r="H1653">
            <v>0</v>
          </cell>
        </row>
        <row r="1654">
          <cell r="H1654">
            <v>0</v>
          </cell>
        </row>
        <row r="1655">
          <cell r="H1655">
            <v>0</v>
          </cell>
        </row>
        <row r="1656">
          <cell r="H1656">
            <v>0</v>
          </cell>
        </row>
        <row r="1657">
          <cell r="H1657">
            <v>0</v>
          </cell>
        </row>
        <row r="1658">
          <cell r="H1658">
            <v>0</v>
          </cell>
        </row>
        <row r="1659">
          <cell r="H1659">
            <v>0</v>
          </cell>
        </row>
        <row r="1660">
          <cell r="H1660">
            <v>0</v>
          </cell>
        </row>
        <row r="1661">
          <cell r="H1661">
            <v>0</v>
          </cell>
        </row>
        <row r="1662">
          <cell r="H1662">
            <v>0</v>
          </cell>
        </row>
        <row r="1663">
          <cell r="H1663">
            <v>0</v>
          </cell>
        </row>
        <row r="1664">
          <cell r="H1664">
            <v>0</v>
          </cell>
        </row>
        <row r="1665">
          <cell r="H1665">
            <v>0</v>
          </cell>
        </row>
        <row r="1666">
          <cell r="H1666">
            <v>0</v>
          </cell>
        </row>
        <row r="1667">
          <cell r="H1667">
            <v>0</v>
          </cell>
        </row>
        <row r="1668">
          <cell r="H1668">
            <v>0</v>
          </cell>
        </row>
        <row r="1669">
          <cell r="H1669">
            <v>0</v>
          </cell>
        </row>
        <row r="1670">
          <cell r="H1670">
            <v>0</v>
          </cell>
        </row>
        <row r="1671">
          <cell r="H1671">
            <v>0</v>
          </cell>
        </row>
        <row r="1672">
          <cell r="H1672">
            <v>0</v>
          </cell>
        </row>
        <row r="1673">
          <cell r="H1673">
            <v>0</v>
          </cell>
        </row>
        <row r="1674">
          <cell r="H1674">
            <v>0</v>
          </cell>
        </row>
        <row r="1675">
          <cell r="H1675">
            <v>0</v>
          </cell>
        </row>
        <row r="1676">
          <cell r="H1676">
            <v>0</v>
          </cell>
        </row>
        <row r="1677">
          <cell r="H1677">
            <v>0</v>
          </cell>
        </row>
        <row r="1678">
          <cell r="H1678">
            <v>0</v>
          </cell>
        </row>
        <row r="1679">
          <cell r="H1679">
            <v>0</v>
          </cell>
        </row>
        <row r="1680">
          <cell r="H1680">
            <v>0</v>
          </cell>
        </row>
        <row r="1681">
          <cell r="H1681">
            <v>0</v>
          </cell>
        </row>
        <row r="1682">
          <cell r="H1682">
            <v>0</v>
          </cell>
        </row>
        <row r="1683">
          <cell r="H1683">
            <v>0</v>
          </cell>
        </row>
        <row r="1684">
          <cell r="H1684">
            <v>0</v>
          </cell>
        </row>
        <row r="1685">
          <cell r="H1685">
            <v>0</v>
          </cell>
        </row>
        <row r="1686">
          <cell r="H1686">
            <v>0</v>
          </cell>
        </row>
        <row r="1687">
          <cell r="H1687">
            <v>0</v>
          </cell>
        </row>
        <row r="1688">
          <cell r="H1688">
            <v>0</v>
          </cell>
        </row>
        <row r="1689">
          <cell r="H1689">
            <v>0</v>
          </cell>
        </row>
        <row r="1690">
          <cell r="H1690">
            <v>0</v>
          </cell>
        </row>
        <row r="1691">
          <cell r="H1691">
            <v>0</v>
          </cell>
        </row>
        <row r="1692">
          <cell r="H1692">
            <v>0</v>
          </cell>
        </row>
        <row r="1693">
          <cell r="H1693">
            <v>0</v>
          </cell>
        </row>
        <row r="1694">
          <cell r="H1694">
            <v>0</v>
          </cell>
        </row>
        <row r="1695">
          <cell r="H1695">
            <v>0</v>
          </cell>
        </row>
        <row r="1696">
          <cell r="H1696">
            <v>0</v>
          </cell>
        </row>
        <row r="1697">
          <cell r="H1697">
            <v>0</v>
          </cell>
        </row>
        <row r="1698">
          <cell r="H1698">
            <v>0</v>
          </cell>
        </row>
        <row r="1699">
          <cell r="H1699">
            <v>0</v>
          </cell>
        </row>
        <row r="1700">
          <cell r="H1700">
            <v>0</v>
          </cell>
        </row>
        <row r="1701">
          <cell r="H1701">
            <v>0</v>
          </cell>
        </row>
        <row r="1702">
          <cell r="H1702">
            <v>0</v>
          </cell>
        </row>
        <row r="1703">
          <cell r="H1703">
            <v>0</v>
          </cell>
        </row>
        <row r="1704">
          <cell r="H1704">
            <v>0</v>
          </cell>
        </row>
        <row r="1705">
          <cell r="H1705">
            <v>0</v>
          </cell>
        </row>
        <row r="1706">
          <cell r="H1706">
            <v>0</v>
          </cell>
        </row>
        <row r="1707">
          <cell r="H1707">
            <v>0</v>
          </cell>
        </row>
        <row r="1708">
          <cell r="H1708">
            <v>0</v>
          </cell>
        </row>
        <row r="1709">
          <cell r="H1709">
            <v>0</v>
          </cell>
        </row>
        <row r="1710">
          <cell r="H1710">
            <v>0</v>
          </cell>
        </row>
        <row r="1711">
          <cell r="H1711">
            <v>0</v>
          </cell>
        </row>
        <row r="1712">
          <cell r="H1712">
            <v>0</v>
          </cell>
        </row>
        <row r="1713">
          <cell r="H1713">
            <v>0</v>
          </cell>
        </row>
        <row r="1714">
          <cell r="H1714">
            <v>0</v>
          </cell>
        </row>
        <row r="1715">
          <cell r="H1715">
            <v>0</v>
          </cell>
        </row>
        <row r="1716">
          <cell r="H1716">
            <v>0</v>
          </cell>
        </row>
        <row r="1717">
          <cell r="H1717">
            <v>0</v>
          </cell>
        </row>
        <row r="1718">
          <cell r="H1718">
            <v>0</v>
          </cell>
        </row>
        <row r="1719">
          <cell r="H1719">
            <v>0</v>
          </cell>
        </row>
        <row r="1720">
          <cell r="H1720">
            <v>0</v>
          </cell>
        </row>
        <row r="1721">
          <cell r="H1721">
            <v>0</v>
          </cell>
        </row>
        <row r="1722">
          <cell r="H1722">
            <v>0</v>
          </cell>
        </row>
        <row r="1723">
          <cell r="H1723">
            <v>0</v>
          </cell>
        </row>
        <row r="1724">
          <cell r="H1724">
            <v>0</v>
          </cell>
        </row>
        <row r="1725">
          <cell r="H1725">
            <v>0</v>
          </cell>
        </row>
        <row r="1726">
          <cell r="H1726">
            <v>0</v>
          </cell>
        </row>
        <row r="1727">
          <cell r="H1727">
            <v>0</v>
          </cell>
        </row>
        <row r="1728">
          <cell r="H1728">
            <v>0</v>
          </cell>
        </row>
        <row r="1729">
          <cell r="H1729">
            <v>0</v>
          </cell>
        </row>
        <row r="1730">
          <cell r="H1730">
            <v>0</v>
          </cell>
        </row>
        <row r="1731">
          <cell r="H1731">
            <v>0</v>
          </cell>
        </row>
        <row r="1732">
          <cell r="H1732">
            <v>0</v>
          </cell>
        </row>
        <row r="1733">
          <cell r="H1733">
            <v>0</v>
          </cell>
        </row>
        <row r="1734">
          <cell r="H1734">
            <v>0</v>
          </cell>
        </row>
        <row r="1735">
          <cell r="H1735">
            <v>0</v>
          </cell>
        </row>
        <row r="1736">
          <cell r="H1736">
            <v>0</v>
          </cell>
        </row>
        <row r="1737">
          <cell r="H1737">
            <v>0</v>
          </cell>
        </row>
        <row r="1738">
          <cell r="H1738">
            <v>0</v>
          </cell>
        </row>
        <row r="1739">
          <cell r="H1739">
            <v>0</v>
          </cell>
        </row>
        <row r="1740">
          <cell r="H1740">
            <v>0</v>
          </cell>
        </row>
        <row r="1741">
          <cell r="H1741">
            <v>0</v>
          </cell>
        </row>
        <row r="1742">
          <cell r="H1742">
            <v>0</v>
          </cell>
        </row>
        <row r="1743">
          <cell r="H1743">
            <v>0</v>
          </cell>
        </row>
        <row r="1744">
          <cell r="H1744">
            <v>0</v>
          </cell>
        </row>
        <row r="1745">
          <cell r="H1745">
            <v>0</v>
          </cell>
        </row>
        <row r="1746">
          <cell r="H1746">
            <v>0</v>
          </cell>
        </row>
        <row r="1747">
          <cell r="H1747">
            <v>0</v>
          </cell>
        </row>
        <row r="1748">
          <cell r="H1748">
            <v>0</v>
          </cell>
        </row>
        <row r="1749">
          <cell r="H1749">
            <v>0</v>
          </cell>
        </row>
        <row r="1750">
          <cell r="H1750">
            <v>0</v>
          </cell>
        </row>
        <row r="1751">
          <cell r="H1751">
            <v>0</v>
          </cell>
        </row>
        <row r="1752">
          <cell r="H1752">
            <v>0</v>
          </cell>
        </row>
        <row r="1753">
          <cell r="H1753">
            <v>0</v>
          </cell>
        </row>
        <row r="1754">
          <cell r="H1754">
            <v>0</v>
          </cell>
        </row>
        <row r="1755">
          <cell r="H1755">
            <v>0</v>
          </cell>
        </row>
        <row r="1756">
          <cell r="H1756">
            <v>0</v>
          </cell>
        </row>
        <row r="1757">
          <cell r="H1757">
            <v>0</v>
          </cell>
        </row>
        <row r="1758">
          <cell r="H1758">
            <v>0</v>
          </cell>
        </row>
        <row r="1759">
          <cell r="H1759">
            <v>0</v>
          </cell>
        </row>
        <row r="1760">
          <cell r="H1760">
            <v>0</v>
          </cell>
        </row>
        <row r="1761">
          <cell r="H1761">
            <v>0</v>
          </cell>
        </row>
        <row r="1762">
          <cell r="H1762">
            <v>0</v>
          </cell>
        </row>
        <row r="1763">
          <cell r="H1763">
            <v>0</v>
          </cell>
        </row>
        <row r="1764">
          <cell r="H1764">
            <v>0</v>
          </cell>
        </row>
        <row r="1765">
          <cell r="H1765">
            <v>0</v>
          </cell>
        </row>
        <row r="1766">
          <cell r="H1766">
            <v>0</v>
          </cell>
        </row>
        <row r="1767">
          <cell r="H1767">
            <v>0</v>
          </cell>
        </row>
        <row r="1768">
          <cell r="H1768">
            <v>0</v>
          </cell>
        </row>
        <row r="1769">
          <cell r="H1769">
            <v>0</v>
          </cell>
        </row>
        <row r="1770">
          <cell r="H1770">
            <v>0</v>
          </cell>
        </row>
        <row r="1771">
          <cell r="H1771">
            <v>0</v>
          </cell>
        </row>
        <row r="1772">
          <cell r="H1772">
            <v>0</v>
          </cell>
        </row>
        <row r="1773">
          <cell r="H1773">
            <v>0</v>
          </cell>
        </row>
        <row r="1774">
          <cell r="H1774">
            <v>0</v>
          </cell>
        </row>
        <row r="1775">
          <cell r="H1775">
            <v>0</v>
          </cell>
        </row>
        <row r="1776">
          <cell r="H1776">
            <v>0</v>
          </cell>
        </row>
        <row r="1777">
          <cell r="H1777">
            <v>0</v>
          </cell>
        </row>
        <row r="1778">
          <cell r="H1778">
            <v>0</v>
          </cell>
        </row>
        <row r="1779">
          <cell r="H1779">
            <v>0</v>
          </cell>
        </row>
        <row r="1780">
          <cell r="H1780">
            <v>0</v>
          </cell>
        </row>
        <row r="1781">
          <cell r="H1781">
            <v>0</v>
          </cell>
        </row>
        <row r="1782">
          <cell r="H1782">
            <v>0</v>
          </cell>
        </row>
        <row r="1783">
          <cell r="H1783">
            <v>0</v>
          </cell>
        </row>
        <row r="1784">
          <cell r="H1784">
            <v>0</v>
          </cell>
        </row>
        <row r="1785">
          <cell r="H1785">
            <v>0</v>
          </cell>
        </row>
        <row r="1786">
          <cell r="H1786">
            <v>0</v>
          </cell>
        </row>
        <row r="1787">
          <cell r="H1787">
            <v>0</v>
          </cell>
        </row>
        <row r="1788">
          <cell r="H1788">
            <v>0</v>
          </cell>
        </row>
        <row r="1789">
          <cell r="H1789">
            <v>0</v>
          </cell>
        </row>
        <row r="1790">
          <cell r="H1790">
            <v>0</v>
          </cell>
        </row>
        <row r="1791">
          <cell r="H1791">
            <v>0</v>
          </cell>
        </row>
        <row r="1792">
          <cell r="H1792">
            <v>0</v>
          </cell>
        </row>
        <row r="1793">
          <cell r="H1793">
            <v>0</v>
          </cell>
        </row>
        <row r="1794">
          <cell r="H1794">
            <v>0</v>
          </cell>
        </row>
        <row r="1795">
          <cell r="H1795">
            <v>0</v>
          </cell>
        </row>
        <row r="1796">
          <cell r="H1796">
            <v>0</v>
          </cell>
        </row>
        <row r="1797">
          <cell r="H1797">
            <v>0</v>
          </cell>
        </row>
        <row r="1798">
          <cell r="H1798">
            <v>0</v>
          </cell>
        </row>
        <row r="1799">
          <cell r="H1799">
            <v>0</v>
          </cell>
        </row>
        <row r="1800">
          <cell r="H1800">
            <v>0</v>
          </cell>
        </row>
        <row r="1801">
          <cell r="H1801">
            <v>0</v>
          </cell>
        </row>
        <row r="1802">
          <cell r="H1802">
            <v>0</v>
          </cell>
        </row>
        <row r="1803">
          <cell r="H1803">
            <v>0</v>
          </cell>
        </row>
        <row r="1804">
          <cell r="H1804">
            <v>0</v>
          </cell>
        </row>
        <row r="1805">
          <cell r="H1805">
            <v>0</v>
          </cell>
        </row>
        <row r="1806">
          <cell r="H1806">
            <v>0</v>
          </cell>
        </row>
        <row r="1807">
          <cell r="H1807">
            <v>0</v>
          </cell>
        </row>
        <row r="1808">
          <cell r="H1808">
            <v>0</v>
          </cell>
        </row>
        <row r="1809">
          <cell r="H1809">
            <v>0</v>
          </cell>
        </row>
        <row r="1810">
          <cell r="H1810">
            <v>0</v>
          </cell>
        </row>
        <row r="1811">
          <cell r="H1811">
            <v>0</v>
          </cell>
        </row>
        <row r="1812">
          <cell r="H1812">
            <v>0</v>
          </cell>
        </row>
        <row r="1813">
          <cell r="H1813">
            <v>0</v>
          </cell>
        </row>
        <row r="1814">
          <cell r="H1814">
            <v>0</v>
          </cell>
        </row>
        <row r="1815">
          <cell r="H1815">
            <v>0</v>
          </cell>
        </row>
        <row r="1816">
          <cell r="H1816">
            <v>0</v>
          </cell>
        </row>
        <row r="1817">
          <cell r="H1817">
            <v>0</v>
          </cell>
        </row>
        <row r="1818">
          <cell r="H1818">
            <v>0</v>
          </cell>
        </row>
        <row r="1819">
          <cell r="H1819">
            <v>0</v>
          </cell>
        </row>
        <row r="1820">
          <cell r="H1820">
            <v>0</v>
          </cell>
        </row>
        <row r="1821">
          <cell r="H1821">
            <v>0</v>
          </cell>
        </row>
        <row r="1822">
          <cell r="H1822">
            <v>0</v>
          </cell>
        </row>
        <row r="1823">
          <cell r="H1823">
            <v>0</v>
          </cell>
        </row>
        <row r="1824">
          <cell r="H1824">
            <v>0</v>
          </cell>
        </row>
        <row r="1825">
          <cell r="H1825">
            <v>0</v>
          </cell>
        </row>
        <row r="1826">
          <cell r="H1826">
            <v>0</v>
          </cell>
        </row>
        <row r="1827">
          <cell r="H1827">
            <v>0</v>
          </cell>
        </row>
        <row r="1828">
          <cell r="H1828">
            <v>0</v>
          </cell>
        </row>
        <row r="1829">
          <cell r="H1829">
            <v>0</v>
          </cell>
        </row>
        <row r="1830">
          <cell r="H1830">
            <v>0</v>
          </cell>
        </row>
        <row r="1831">
          <cell r="H1831">
            <v>0</v>
          </cell>
        </row>
        <row r="1832">
          <cell r="H1832">
            <v>0</v>
          </cell>
        </row>
        <row r="1833">
          <cell r="H1833">
            <v>0</v>
          </cell>
        </row>
        <row r="1834">
          <cell r="H1834">
            <v>0</v>
          </cell>
        </row>
        <row r="1835">
          <cell r="H1835">
            <v>0</v>
          </cell>
        </row>
        <row r="1836">
          <cell r="H1836">
            <v>0</v>
          </cell>
        </row>
        <row r="1837">
          <cell r="H1837">
            <v>0</v>
          </cell>
        </row>
        <row r="1838">
          <cell r="H1838">
            <v>0</v>
          </cell>
        </row>
        <row r="1839">
          <cell r="H1839">
            <v>0</v>
          </cell>
        </row>
        <row r="1840">
          <cell r="H1840">
            <v>0</v>
          </cell>
        </row>
        <row r="1841">
          <cell r="H1841">
            <v>0</v>
          </cell>
        </row>
        <row r="1842">
          <cell r="H1842">
            <v>0</v>
          </cell>
        </row>
        <row r="1843">
          <cell r="H1843">
            <v>0</v>
          </cell>
        </row>
        <row r="1844">
          <cell r="H1844">
            <v>0</v>
          </cell>
        </row>
        <row r="1845">
          <cell r="H1845">
            <v>0</v>
          </cell>
        </row>
        <row r="1846">
          <cell r="H1846">
            <v>0</v>
          </cell>
        </row>
        <row r="1847">
          <cell r="H1847">
            <v>0</v>
          </cell>
        </row>
        <row r="1848">
          <cell r="H1848">
            <v>0</v>
          </cell>
        </row>
        <row r="1849">
          <cell r="H1849">
            <v>0</v>
          </cell>
        </row>
        <row r="1850">
          <cell r="H1850">
            <v>0</v>
          </cell>
        </row>
        <row r="1851">
          <cell r="H1851">
            <v>0</v>
          </cell>
        </row>
        <row r="1852">
          <cell r="H1852">
            <v>0</v>
          </cell>
        </row>
        <row r="1853">
          <cell r="H1853">
            <v>0</v>
          </cell>
        </row>
        <row r="1854">
          <cell r="H1854">
            <v>0</v>
          </cell>
        </row>
        <row r="1855">
          <cell r="H1855">
            <v>0</v>
          </cell>
        </row>
        <row r="1856">
          <cell r="H1856">
            <v>0</v>
          </cell>
        </row>
        <row r="1857">
          <cell r="H1857">
            <v>0</v>
          </cell>
        </row>
        <row r="1858">
          <cell r="H1858">
            <v>0</v>
          </cell>
        </row>
        <row r="1859">
          <cell r="H1859">
            <v>0</v>
          </cell>
        </row>
        <row r="1860">
          <cell r="H1860">
            <v>0</v>
          </cell>
        </row>
        <row r="1861">
          <cell r="H1861">
            <v>0</v>
          </cell>
        </row>
        <row r="1862">
          <cell r="H1862">
            <v>0</v>
          </cell>
        </row>
        <row r="1863">
          <cell r="H1863">
            <v>0</v>
          </cell>
        </row>
        <row r="1864">
          <cell r="H1864">
            <v>0</v>
          </cell>
        </row>
        <row r="1865">
          <cell r="H1865">
            <v>0</v>
          </cell>
        </row>
        <row r="1866">
          <cell r="H1866">
            <v>0</v>
          </cell>
        </row>
        <row r="1867">
          <cell r="H1867">
            <v>0</v>
          </cell>
        </row>
        <row r="1868">
          <cell r="H1868">
            <v>0</v>
          </cell>
        </row>
        <row r="1869">
          <cell r="H1869">
            <v>0</v>
          </cell>
        </row>
        <row r="1870">
          <cell r="H1870">
            <v>0</v>
          </cell>
        </row>
        <row r="1871">
          <cell r="H1871">
            <v>0</v>
          </cell>
        </row>
        <row r="1872">
          <cell r="H1872">
            <v>0</v>
          </cell>
        </row>
        <row r="1873">
          <cell r="H1873">
            <v>0</v>
          </cell>
        </row>
        <row r="1874">
          <cell r="H1874">
            <v>0</v>
          </cell>
        </row>
        <row r="1875">
          <cell r="H1875">
            <v>0</v>
          </cell>
        </row>
        <row r="1876">
          <cell r="H1876">
            <v>0</v>
          </cell>
        </row>
        <row r="1877">
          <cell r="H1877">
            <v>0</v>
          </cell>
        </row>
        <row r="1878">
          <cell r="H1878">
            <v>0</v>
          </cell>
        </row>
        <row r="1879">
          <cell r="H1879">
            <v>0</v>
          </cell>
        </row>
        <row r="1880">
          <cell r="H1880">
            <v>0</v>
          </cell>
        </row>
        <row r="1881">
          <cell r="H1881">
            <v>0</v>
          </cell>
        </row>
        <row r="1882">
          <cell r="H1882">
            <v>0</v>
          </cell>
        </row>
        <row r="1883">
          <cell r="H1883">
            <v>0</v>
          </cell>
        </row>
        <row r="1884">
          <cell r="H1884">
            <v>0</v>
          </cell>
        </row>
        <row r="1885">
          <cell r="H1885">
            <v>0</v>
          </cell>
        </row>
        <row r="1886">
          <cell r="H1886">
            <v>0</v>
          </cell>
        </row>
        <row r="1887">
          <cell r="H1887">
            <v>0</v>
          </cell>
        </row>
        <row r="1888">
          <cell r="H1888">
            <v>0</v>
          </cell>
        </row>
        <row r="1889">
          <cell r="H1889">
            <v>0</v>
          </cell>
        </row>
        <row r="1890">
          <cell r="H1890">
            <v>0</v>
          </cell>
        </row>
        <row r="1891">
          <cell r="H1891">
            <v>0</v>
          </cell>
        </row>
        <row r="1892">
          <cell r="H1892">
            <v>0</v>
          </cell>
        </row>
        <row r="1893">
          <cell r="H1893">
            <v>0</v>
          </cell>
        </row>
        <row r="1894">
          <cell r="H1894">
            <v>0</v>
          </cell>
        </row>
        <row r="1895">
          <cell r="H1895">
            <v>0</v>
          </cell>
        </row>
        <row r="1896">
          <cell r="H1896">
            <v>0</v>
          </cell>
        </row>
        <row r="1897">
          <cell r="H1897">
            <v>0</v>
          </cell>
        </row>
        <row r="1898">
          <cell r="H1898">
            <v>0</v>
          </cell>
        </row>
        <row r="1899">
          <cell r="H1899">
            <v>0</v>
          </cell>
        </row>
        <row r="1900">
          <cell r="H1900">
            <v>0</v>
          </cell>
        </row>
        <row r="1901">
          <cell r="H1901">
            <v>0</v>
          </cell>
        </row>
        <row r="1902">
          <cell r="H1902">
            <v>0</v>
          </cell>
        </row>
        <row r="1903">
          <cell r="H1903">
            <v>0</v>
          </cell>
        </row>
        <row r="1904">
          <cell r="H1904">
            <v>0</v>
          </cell>
        </row>
        <row r="1905">
          <cell r="H1905">
            <v>0</v>
          </cell>
        </row>
        <row r="1906">
          <cell r="H1906">
            <v>0</v>
          </cell>
        </row>
        <row r="1907">
          <cell r="H1907">
            <v>0</v>
          </cell>
        </row>
        <row r="1908">
          <cell r="H1908">
            <v>0</v>
          </cell>
        </row>
        <row r="1909">
          <cell r="H1909">
            <v>0</v>
          </cell>
        </row>
        <row r="1910">
          <cell r="H1910">
            <v>0</v>
          </cell>
        </row>
        <row r="1911">
          <cell r="H1911">
            <v>0</v>
          </cell>
        </row>
        <row r="1912">
          <cell r="H1912">
            <v>0</v>
          </cell>
        </row>
        <row r="1913">
          <cell r="H1913">
            <v>0</v>
          </cell>
        </row>
        <row r="1914">
          <cell r="H1914">
            <v>0</v>
          </cell>
        </row>
        <row r="1915">
          <cell r="H1915">
            <v>0</v>
          </cell>
        </row>
        <row r="1916">
          <cell r="H1916">
            <v>0</v>
          </cell>
        </row>
        <row r="1917">
          <cell r="H1917">
            <v>0</v>
          </cell>
        </row>
        <row r="1918">
          <cell r="H1918">
            <v>0</v>
          </cell>
        </row>
        <row r="1919">
          <cell r="H1919">
            <v>0</v>
          </cell>
        </row>
        <row r="1920">
          <cell r="H1920">
            <v>0</v>
          </cell>
        </row>
        <row r="1921">
          <cell r="H1921">
            <v>0</v>
          </cell>
        </row>
        <row r="1922">
          <cell r="H1922">
            <v>0</v>
          </cell>
        </row>
        <row r="1923">
          <cell r="H1923">
            <v>0</v>
          </cell>
        </row>
        <row r="1924">
          <cell r="H1924">
            <v>0</v>
          </cell>
        </row>
        <row r="1925">
          <cell r="H1925">
            <v>0</v>
          </cell>
        </row>
        <row r="1926">
          <cell r="H1926">
            <v>0</v>
          </cell>
        </row>
        <row r="1927">
          <cell r="H1927">
            <v>0</v>
          </cell>
        </row>
        <row r="1928">
          <cell r="H1928">
            <v>0</v>
          </cell>
        </row>
        <row r="1929">
          <cell r="H1929">
            <v>0</v>
          </cell>
        </row>
        <row r="1930">
          <cell r="H1930">
            <v>0</v>
          </cell>
        </row>
        <row r="1931">
          <cell r="H1931">
            <v>0</v>
          </cell>
        </row>
        <row r="1932">
          <cell r="H1932">
            <v>0</v>
          </cell>
        </row>
        <row r="1933">
          <cell r="H1933">
            <v>0</v>
          </cell>
        </row>
        <row r="1934">
          <cell r="H1934">
            <v>0</v>
          </cell>
        </row>
        <row r="1935">
          <cell r="H1935">
            <v>0</v>
          </cell>
        </row>
        <row r="1936">
          <cell r="H1936">
            <v>0</v>
          </cell>
        </row>
        <row r="1937">
          <cell r="H1937">
            <v>0</v>
          </cell>
        </row>
        <row r="1938">
          <cell r="H1938">
            <v>0</v>
          </cell>
        </row>
        <row r="1939">
          <cell r="H1939">
            <v>0</v>
          </cell>
        </row>
        <row r="1940">
          <cell r="H1940">
            <v>0</v>
          </cell>
        </row>
        <row r="1941">
          <cell r="H1941">
            <v>0</v>
          </cell>
        </row>
        <row r="1942">
          <cell r="H1942">
            <v>0</v>
          </cell>
        </row>
        <row r="1943">
          <cell r="H1943">
            <v>0</v>
          </cell>
        </row>
        <row r="1944">
          <cell r="H1944">
            <v>0</v>
          </cell>
        </row>
        <row r="1945">
          <cell r="H1945">
            <v>0</v>
          </cell>
        </row>
        <row r="1946">
          <cell r="H1946">
            <v>0</v>
          </cell>
        </row>
        <row r="1947">
          <cell r="H1947">
            <v>0</v>
          </cell>
        </row>
        <row r="1948">
          <cell r="H1948">
            <v>0</v>
          </cell>
        </row>
        <row r="1949">
          <cell r="H1949">
            <v>0</v>
          </cell>
        </row>
        <row r="1950">
          <cell r="H1950">
            <v>0</v>
          </cell>
        </row>
        <row r="1951">
          <cell r="H1951">
            <v>0</v>
          </cell>
        </row>
        <row r="1952">
          <cell r="H1952">
            <v>0</v>
          </cell>
        </row>
        <row r="1953">
          <cell r="H1953">
            <v>0</v>
          </cell>
        </row>
        <row r="1954">
          <cell r="H1954">
            <v>0</v>
          </cell>
        </row>
        <row r="1955">
          <cell r="H1955">
            <v>0</v>
          </cell>
        </row>
        <row r="1956">
          <cell r="H1956">
            <v>0</v>
          </cell>
        </row>
        <row r="1957">
          <cell r="H1957">
            <v>0</v>
          </cell>
        </row>
        <row r="1958">
          <cell r="H1958">
            <v>0</v>
          </cell>
        </row>
        <row r="1959">
          <cell r="H1959">
            <v>0</v>
          </cell>
        </row>
        <row r="1960">
          <cell r="H1960">
            <v>0</v>
          </cell>
        </row>
        <row r="1961">
          <cell r="H1961">
            <v>0</v>
          </cell>
        </row>
        <row r="1962">
          <cell r="H1962">
            <v>0</v>
          </cell>
        </row>
        <row r="1963">
          <cell r="H1963">
            <v>0</v>
          </cell>
        </row>
        <row r="1964">
          <cell r="H1964">
            <v>0</v>
          </cell>
        </row>
        <row r="1965">
          <cell r="H1965">
            <v>0</v>
          </cell>
        </row>
        <row r="1966">
          <cell r="H1966">
            <v>0</v>
          </cell>
        </row>
        <row r="1967">
          <cell r="H1967">
            <v>0</v>
          </cell>
        </row>
        <row r="1968">
          <cell r="H1968">
            <v>0</v>
          </cell>
        </row>
        <row r="1969">
          <cell r="H1969">
            <v>0</v>
          </cell>
        </row>
        <row r="1970">
          <cell r="H1970">
            <v>0</v>
          </cell>
        </row>
        <row r="1971">
          <cell r="H1971">
            <v>0</v>
          </cell>
        </row>
        <row r="1972">
          <cell r="H1972">
            <v>0</v>
          </cell>
        </row>
        <row r="1973">
          <cell r="H1973">
            <v>0</v>
          </cell>
        </row>
        <row r="1974">
          <cell r="H1974">
            <v>0</v>
          </cell>
        </row>
        <row r="1975">
          <cell r="H1975">
            <v>0</v>
          </cell>
        </row>
        <row r="1976">
          <cell r="H1976">
            <v>0</v>
          </cell>
        </row>
        <row r="1977">
          <cell r="H1977">
            <v>0</v>
          </cell>
        </row>
        <row r="1978">
          <cell r="H1978">
            <v>0</v>
          </cell>
        </row>
        <row r="1979">
          <cell r="H1979">
            <v>0</v>
          </cell>
        </row>
        <row r="1980">
          <cell r="H1980">
            <v>0</v>
          </cell>
        </row>
        <row r="1981">
          <cell r="H1981">
            <v>0</v>
          </cell>
        </row>
        <row r="1982">
          <cell r="H1982">
            <v>0</v>
          </cell>
        </row>
        <row r="1983">
          <cell r="H1983">
            <v>0</v>
          </cell>
        </row>
        <row r="1984">
          <cell r="H1984">
            <v>0</v>
          </cell>
        </row>
        <row r="1985">
          <cell r="H1985">
            <v>0</v>
          </cell>
        </row>
        <row r="1986">
          <cell r="H1986">
            <v>0</v>
          </cell>
        </row>
        <row r="1987">
          <cell r="H1987">
            <v>0</v>
          </cell>
        </row>
        <row r="1988">
          <cell r="H1988">
            <v>0</v>
          </cell>
        </row>
        <row r="1989">
          <cell r="H1989">
            <v>0</v>
          </cell>
        </row>
        <row r="1990">
          <cell r="H1990">
            <v>0</v>
          </cell>
        </row>
        <row r="1991">
          <cell r="H1991">
            <v>0</v>
          </cell>
        </row>
        <row r="1992">
          <cell r="H1992">
            <v>0</v>
          </cell>
        </row>
        <row r="1993">
          <cell r="H1993">
            <v>0</v>
          </cell>
        </row>
        <row r="1994">
          <cell r="H1994">
            <v>0</v>
          </cell>
        </row>
        <row r="1995">
          <cell r="H1995">
            <v>0</v>
          </cell>
        </row>
        <row r="1996">
          <cell r="H1996">
            <v>0</v>
          </cell>
        </row>
        <row r="1997">
          <cell r="H1997">
            <v>0</v>
          </cell>
        </row>
        <row r="1998">
          <cell r="H1998">
            <v>0</v>
          </cell>
        </row>
        <row r="1999">
          <cell r="H1999">
            <v>0</v>
          </cell>
        </row>
        <row r="2000">
          <cell r="H2000">
            <v>0</v>
          </cell>
        </row>
        <row r="2001">
          <cell r="H2001">
            <v>0</v>
          </cell>
        </row>
        <row r="2002">
          <cell r="H2002">
            <v>0</v>
          </cell>
        </row>
        <row r="2003">
          <cell r="H2003">
            <v>0</v>
          </cell>
        </row>
        <row r="2004">
          <cell r="H2004">
            <v>0</v>
          </cell>
        </row>
        <row r="2005">
          <cell r="H2005">
            <v>0</v>
          </cell>
        </row>
        <row r="2006">
          <cell r="H2006">
            <v>0</v>
          </cell>
        </row>
        <row r="2007">
          <cell r="H2007">
            <v>0</v>
          </cell>
        </row>
        <row r="2008">
          <cell r="H2008">
            <v>0</v>
          </cell>
        </row>
        <row r="2009">
          <cell r="H2009">
            <v>0</v>
          </cell>
        </row>
        <row r="2010">
          <cell r="H2010">
            <v>0</v>
          </cell>
        </row>
        <row r="2011">
          <cell r="H2011">
            <v>0</v>
          </cell>
        </row>
        <row r="2012">
          <cell r="H2012">
            <v>0</v>
          </cell>
        </row>
        <row r="2013">
          <cell r="H2013">
            <v>0</v>
          </cell>
        </row>
        <row r="2014">
          <cell r="H2014">
            <v>0</v>
          </cell>
        </row>
        <row r="2015">
          <cell r="H2015">
            <v>0</v>
          </cell>
        </row>
        <row r="2016">
          <cell r="H2016">
            <v>0</v>
          </cell>
        </row>
        <row r="2017">
          <cell r="H2017">
            <v>0</v>
          </cell>
        </row>
        <row r="2018">
          <cell r="H2018">
            <v>0</v>
          </cell>
        </row>
        <row r="2019">
          <cell r="H2019">
            <v>0</v>
          </cell>
        </row>
        <row r="2020">
          <cell r="H2020">
            <v>0</v>
          </cell>
        </row>
        <row r="2021">
          <cell r="H2021">
            <v>0</v>
          </cell>
        </row>
        <row r="2022">
          <cell r="H2022">
            <v>0</v>
          </cell>
        </row>
        <row r="2023">
          <cell r="H2023">
            <v>0</v>
          </cell>
        </row>
        <row r="2024">
          <cell r="H2024">
            <v>0</v>
          </cell>
        </row>
        <row r="2025">
          <cell r="H2025">
            <v>0</v>
          </cell>
        </row>
        <row r="2026">
          <cell r="H2026">
            <v>0</v>
          </cell>
        </row>
        <row r="2027">
          <cell r="H2027">
            <v>0</v>
          </cell>
        </row>
        <row r="2028">
          <cell r="H2028">
            <v>0</v>
          </cell>
        </row>
        <row r="2029">
          <cell r="H2029">
            <v>0</v>
          </cell>
        </row>
        <row r="2030">
          <cell r="H2030">
            <v>0</v>
          </cell>
        </row>
        <row r="2031">
          <cell r="H2031">
            <v>0</v>
          </cell>
        </row>
        <row r="2032">
          <cell r="H2032">
            <v>0</v>
          </cell>
        </row>
        <row r="2033">
          <cell r="H2033">
            <v>0</v>
          </cell>
        </row>
        <row r="2034">
          <cell r="H2034">
            <v>0</v>
          </cell>
        </row>
        <row r="2035">
          <cell r="H2035">
            <v>0</v>
          </cell>
        </row>
        <row r="2036">
          <cell r="H2036">
            <v>0</v>
          </cell>
        </row>
        <row r="2037">
          <cell r="H2037">
            <v>0</v>
          </cell>
        </row>
        <row r="2038">
          <cell r="H2038">
            <v>0</v>
          </cell>
        </row>
        <row r="2039">
          <cell r="H2039">
            <v>0</v>
          </cell>
        </row>
        <row r="2040">
          <cell r="H2040">
            <v>0</v>
          </cell>
        </row>
        <row r="2041">
          <cell r="H2041">
            <v>0</v>
          </cell>
        </row>
        <row r="2042">
          <cell r="H2042">
            <v>0</v>
          </cell>
        </row>
        <row r="2043">
          <cell r="H2043">
            <v>0</v>
          </cell>
        </row>
        <row r="2044">
          <cell r="H2044">
            <v>0</v>
          </cell>
        </row>
        <row r="2045">
          <cell r="H2045">
            <v>0</v>
          </cell>
        </row>
        <row r="2046">
          <cell r="H2046">
            <v>0</v>
          </cell>
        </row>
        <row r="2047">
          <cell r="H2047">
            <v>0</v>
          </cell>
        </row>
        <row r="2048">
          <cell r="H2048">
            <v>0</v>
          </cell>
        </row>
        <row r="2049">
          <cell r="H2049">
            <v>0</v>
          </cell>
        </row>
        <row r="2050">
          <cell r="H2050">
            <v>0</v>
          </cell>
        </row>
        <row r="2051">
          <cell r="H2051">
            <v>0</v>
          </cell>
        </row>
        <row r="2052">
          <cell r="H2052">
            <v>0</v>
          </cell>
        </row>
        <row r="2053">
          <cell r="H2053">
            <v>0</v>
          </cell>
        </row>
        <row r="2054">
          <cell r="H2054">
            <v>0</v>
          </cell>
        </row>
        <row r="2055">
          <cell r="H2055">
            <v>0</v>
          </cell>
        </row>
        <row r="2056">
          <cell r="H2056">
            <v>0</v>
          </cell>
        </row>
        <row r="2057">
          <cell r="H2057">
            <v>0</v>
          </cell>
        </row>
        <row r="2058">
          <cell r="H2058">
            <v>0</v>
          </cell>
        </row>
        <row r="2059">
          <cell r="H2059">
            <v>0</v>
          </cell>
        </row>
        <row r="2060">
          <cell r="H2060">
            <v>0</v>
          </cell>
        </row>
        <row r="2061">
          <cell r="H2061">
            <v>0</v>
          </cell>
        </row>
        <row r="2062">
          <cell r="H2062">
            <v>0</v>
          </cell>
        </row>
        <row r="2063">
          <cell r="H2063">
            <v>0</v>
          </cell>
        </row>
        <row r="2064">
          <cell r="H2064">
            <v>0</v>
          </cell>
        </row>
        <row r="2065">
          <cell r="H2065">
            <v>0</v>
          </cell>
        </row>
        <row r="2066">
          <cell r="H2066">
            <v>0</v>
          </cell>
        </row>
        <row r="2067">
          <cell r="H2067">
            <v>0</v>
          </cell>
        </row>
        <row r="2068">
          <cell r="H2068">
            <v>0</v>
          </cell>
        </row>
        <row r="2069">
          <cell r="H2069">
            <v>0</v>
          </cell>
        </row>
        <row r="2070">
          <cell r="H2070">
            <v>0</v>
          </cell>
        </row>
        <row r="2071">
          <cell r="H2071">
            <v>0</v>
          </cell>
        </row>
        <row r="2072">
          <cell r="H2072">
            <v>0</v>
          </cell>
        </row>
        <row r="2073">
          <cell r="H2073">
            <v>0</v>
          </cell>
        </row>
        <row r="2074">
          <cell r="H2074">
            <v>0</v>
          </cell>
        </row>
        <row r="2075">
          <cell r="H2075">
            <v>0</v>
          </cell>
        </row>
        <row r="2076">
          <cell r="H2076">
            <v>0</v>
          </cell>
        </row>
        <row r="2077">
          <cell r="H2077">
            <v>0</v>
          </cell>
        </row>
        <row r="2078">
          <cell r="H2078">
            <v>0</v>
          </cell>
        </row>
        <row r="2079">
          <cell r="H2079">
            <v>0</v>
          </cell>
        </row>
        <row r="2080">
          <cell r="H2080">
            <v>0</v>
          </cell>
        </row>
        <row r="2081">
          <cell r="H2081">
            <v>0</v>
          </cell>
        </row>
        <row r="2082">
          <cell r="H2082">
            <v>0</v>
          </cell>
        </row>
        <row r="2083">
          <cell r="H2083">
            <v>0</v>
          </cell>
        </row>
        <row r="2084">
          <cell r="H2084">
            <v>0</v>
          </cell>
        </row>
        <row r="2085">
          <cell r="H2085">
            <v>0</v>
          </cell>
        </row>
        <row r="2086">
          <cell r="H2086">
            <v>0</v>
          </cell>
        </row>
        <row r="2087">
          <cell r="H2087">
            <v>0</v>
          </cell>
        </row>
        <row r="2088">
          <cell r="H2088">
            <v>0</v>
          </cell>
        </row>
        <row r="2089">
          <cell r="H2089">
            <v>0</v>
          </cell>
        </row>
        <row r="2090">
          <cell r="H2090">
            <v>0</v>
          </cell>
        </row>
        <row r="2091">
          <cell r="H2091">
            <v>0</v>
          </cell>
        </row>
        <row r="2092">
          <cell r="H2092">
            <v>0</v>
          </cell>
        </row>
        <row r="2093">
          <cell r="H2093">
            <v>0</v>
          </cell>
        </row>
        <row r="2094">
          <cell r="H2094">
            <v>0</v>
          </cell>
        </row>
        <row r="2095">
          <cell r="H2095">
            <v>0</v>
          </cell>
        </row>
        <row r="2096">
          <cell r="H2096">
            <v>0</v>
          </cell>
        </row>
        <row r="2097">
          <cell r="H2097">
            <v>0</v>
          </cell>
        </row>
        <row r="2098">
          <cell r="H2098">
            <v>0</v>
          </cell>
        </row>
        <row r="2099">
          <cell r="H2099">
            <v>0</v>
          </cell>
        </row>
        <row r="2100">
          <cell r="H2100">
            <v>0</v>
          </cell>
        </row>
        <row r="2101">
          <cell r="H2101">
            <v>0</v>
          </cell>
        </row>
        <row r="2102">
          <cell r="H2102">
            <v>0</v>
          </cell>
        </row>
        <row r="2103">
          <cell r="H2103">
            <v>0</v>
          </cell>
        </row>
        <row r="2104">
          <cell r="H2104">
            <v>0</v>
          </cell>
        </row>
        <row r="2105">
          <cell r="H2105">
            <v>0</v>
          </cell>
        </row>
        <row r="2106">
          <cell r="H2106">
            <v>0</v>
          </cell>
        </row>
        <row r="2107">
          <cell r="H2107">
            <v>0</v>
          </cell>
        </row>
        <row r="2108">
          <cell r="H2108">
            <v>0</v>
          </cell>
        </row>
        <row r="2109">
          <cell r="H2109">
            <v>0</v>
          </cell>
        </row>
        <row r="2110">
          <cell r="H2110">
            <v>0</v>
          </cell>
        </row>
        <row r="2111">
          <cell r="H2111">
            <v>0</v>
          </cell>
        </row>
        <row r="2112">
          <cell r="H2112">
            <v>0</v>
          </cell>
        </row>
        <row r="2113">
          <cell r="H2113">
            <v>0</v>
          </cell>
        </row>
        <row r="2114">
          <cell r="H2114">
            <v>0</v>
          </cell>
        </row>
        <row r="2115">
          <cell r="H2115">
            <v>0</v>
          </cell>
        </row>
        <row r="2116">
          <cell r="H2116">
            <v>0</v>
          </cell>
        </row>
        <row r="2117">
          <cell r="H2117">
            <v>0</v>
          </cell>
        </row>
        <row r="2118">
          <cell r="H2118">
            <v>0</v>
          </cell>
        </row>
        <row r="2119">
          <cell r="H2119">
            <v>0</v>
          </cell>
        </row>
        <row r="2120">
          <cell r="H2120">
            <v>0</v>
          </cell>
        </row>
        <row r="2121">
          <cell r="H2121">
            <v>0</v>
          </cell>
        </row>
        <row r="2122">
          <cell r="H2122">
            <v>0</v>
          </cell>
        </row>
        <row r="2123">
          <cell r="H2123">
            <v>0</v>
          </cell>
        </row>
        <row r="2124">
          <cell r="H2124">
            <v>0</v>
          </cell>
        </row>
        <row r="2125">
          <cell r="H2125">
            <v>0</v>
          </cell>
        </row>
        <row r="2126">
          <cell r="H2126">
            <v>0</v>
          </cell>
        </row>
        <row r="2127">
          <cell r="H2127">
            <v>0</v>
          </cell>
        </row>
        <row r="2128">
          <cell r="H2128">
            <v>0</v>
          </cell>
        </row>
        <row r="2129">
          <cell r="H2129">
            <v>0</v>
          </cell>
        </row>
        <row r="2130">
          <cell r="H2130">
            <v>0</v>
          </cell>
        </row>
        <row r="2131">
          <cell r="H2131">
            <v>0</v>
          </cell>
        </row>
        <row r="2132">
          <cell r="H2132">
            <v>0</v>
          </cell>
        </row>
        <row r="2133">
          <cell r="H2133">
            <v>0</v>
          </cell>
        </row>
        <row r="2134">
          <cell r="H2134">
            <v>0</v>
          </cell>
        </row>
        <row r="2135">
          <cell r="H2135">
            <v>0</v>
          </cell>
        </row>
        <row r="2136">
          <cell r="H2136">
            <v>0</v>
          </cell>
        </row>
        <row r="2137">
          <cell r="H2137">
            <v>0</v>
          </cell>
        </row>
        <row r="2138">
          <cell r="H2138">
            <v>0</v>
          </cell>
        </row>
        <row r="2139">
          <cell r="H2139">
            <v>0</v>
          </cell>
        </row>
        <row r="2140">
          <cell r="H2140">
            <v>0</v>
          </cell>
        </row>
        <row r="2141">
          <cell r="H2141">
            <v>0</v>
          </cell>
        </row>
        <row r="2142">
          <cell r="H2142">
            <v>0</v>
          </cell>
        </row>
        <row r="2143">
          <cell r="H2143">
            <v>0</v>
          </cell>
        </row>
        <row r="2144">
          <cell r="H2144">
            <v>0</v>
          </cell>
        </row>
        <row r="2145">
          <cell r="H2145">
            <v>0</v>
          </cell>
        </row>
        <row r="2146">
          <cell r="H2146">
            <v>0</v>
          </cell>
        </row>
        <row r="2147">
          <cell r="H2147">
            <v>0</v>
          </cell>
        </row>
        <row r="2148">
          <cell r="H2148">
            <v>0</v>
          </cell>
        </row>
        <row r="2149">
          <cell r="H2149">
            <v>0</v>
          </cell>
        </row>
        <row r="2150">
          <cell r="H2150">
            <v>0</v>
          </cell>
        </row>
        <row r="2151">
          <cell r="H2151">
            <v>0</v>
          </cell>
        </row>
        <row r="2152">
          <cell r="H2152">
            <v>0</v>
          </cell>
        </row>
        <row r="2153">
          <cell r="H2153">
            <v>0</v>
          </cell>
        </row>
        <row r="2154">
          <cell r="H2154">
            <v>0</v>
          </cell>
        </row>
        <row r="2155">
          <cell r="H2155">
            <v>0</v>
          </cell>
        </row>
        <row r="2156">
          <cell r="H2156">
            <v>0</v>
          </cell>
        </row>
        <row r="2157">
          <cell r="H2157">
            <v>0</v>
          </cell>
        </row>
        <row r="2158">
          <cell r="H2158">
            <v>0</v>
          </cell>
        </row>
        <row r="2159">
          <cell r="H2159">
            <v>0</v>
          </cell>
        </row>
        <row r="2160">
          <cell r="H2160">
            <v>0</v>
          </cell>
        </row>
        <row r="2161">
          <cell r="H2161">
            <v>0</v>
          </cell>
        </row>
        <row r="2162">
          <cell r="H2162">
            <v>0</v>
          </cell>
        </row>
        <row r="2163">
          <cell r="H2163">
            <v>0</v>
          </cell>
        </row>
        <row r="2164">
          <cell r="H2164">
            <v>0</v>
          </cell>
        </row>
        <row r="2165">
          <cell r="H2165">
            <v>0</v>
          </cell>
        </row>
        <row r="2166">
          <cell r="H2166">
            <v>0</v>
          </cell>
        </row>
        <row r="2167">
          <cell r="H2167">
            <v>0</v>
          </cell>
        </row>
        <row r="2168">
          <cell r="H2168">
            <v>0</v>
          </cell>
        </row>
        <row r="2169">
          <cell r="H2169">
            <v>0</v>
          </cell>
        </row>
        <row r="2170">
          <cell r="H2170">
            <v>0</v>
          </cell>
        </row>
        <row r="2171">
          <cell r="H2171">
            <v>0</v>
          </cell>
        </row>
        <row r="2172">
          <cell r="H2172">
            <v>0</v>
          </cell>
        </row>
        <row r="2173">
          <cell r="H2173">
            <v>0</v>
          </cell>
        </row>
        <row r="2174">
          <cell r="H2174">
            <v>0</v>
          </cell>
        </row>
        <row r="2175">
          <cell r="H2175">
            <v>0</v>
          </cell>
        </row>
        <row r="2176">
          <cell r="H2176">
            <v>0</v>
          </cell>
        </row>
        <row r="2177">
          <cell r="H2177">
            <v>0</v>
          </cell>
        </row>
        <row r="2178">
          <cell r="H2178">
            <v>0</v>
          </cell>
        </row>
        <row r="2179">
          <cell r="H2179">
            <v>0</v>
          </cell>
        </row>
        <row r="2180">
          <cell r="H2180">
            <v>0</v>
          </cell>
        </row>
        <row r="2181">
          <cell r="H2181">
            <v>0</v>
          </cell>
        </row>
        <row r="2182">
          <cell r="H2182">
            <v>0</v>
          </cell>
        </row>
        <row r="2183">
          <cell r="H2183">
            <v>0</v>
          </cell>
        </row>
        <row r="2184">
          <cell r="H2184">
            <v>0</v>
          </cell>
        </row>
        <row r="2185">
          <cell r="H2185">
            <v>0</v>
          </cell>
        </row>
        <row r="2186">
          <cell r="H2186">
            <v>0</v>
          </cell>
        </row>
        <row r="2187">
          <cell r="H2187">
            <v>0</v>
          </cell>
        </row>
        <row r="2188">
          <cell r="H2188">
            <v>0</v>
          </cell>
        </row>
        <row r="2189">
          <cell r="H2189">
            <v>0</v>
          </cell>
        </row>
        <row r="2190">
          <cell r="H2190">
            <v>0</v>
          </cell>
        </row>
        <row r="2191">
          <cell r="H2191">
            <v>0</v>
          </cell>
        </row>
        <row r="2192">
          <cell r="H2192">
            <v>0</v>
          </cell>
        </row>
        <row r="2193">
          <cell r="H2193">
            <v>0</v>
          </cell>
        </row>
        <row r="2194">
          <cell r="H2194">
            <v>0</v>
          </cell>
        </row>
        <row r="2195">
          <cell r="H2195">
            <v>0</v>
          </cell>
        </row>
        <row r="2196">
          <cell r="H2196">
            <v>0</v>
          </cell>
        </row>
        <row r="2197">
          <cell r="H2197">
            <v>0</v>
          </cell>
        </row>
        <row r="2198">
          <cell r="H2198">
            <v>0</v>
          </cell>
        </row>
        <row r="2199">
          <cell r="H2199">
            <v>0</v>
          </cell>
        </row>
        <row r="2200">
          <cell r="H2200">
            <v>0</v>
          </cell>
        </row>
        <row r="2201">
          <cell r="H2201">
            <v>0</v>
          </cell>
        </row>
        <row r="2202">
          <cell r="H2202">
            <v>0</v>
          </cell>
        </row>
        <row r="2203">
          <cell r="H2203">
            <v>0</v>
          </cell>
        </row>
        <row r="2204">
          <cell r="H2204">
            <v>0</v>
          </cell>
        </row>
        <row r="2205">
          <cell r="H2205">
            <v>0</v>
          </cell>
        </row>
        <row r="2206">
          <cell r="H2206">
            <v>0</v>
          </cell>
        </row>
        <row r="2207">
          <cell r="H2207">
            <v>0</v>
          </cell>
        </row>
        <row r="2208">
          <cell r="H2208">
            <v>0</v>
          </cell>
        </row>
        <row r="2209">
          <cell r="H2209">
            <v>0</v>
          </cell>
        </row>
        <row r="2210">
          <cell r="H2210">
            <v>0</v>
          </cell>
        </row>
        <row r="2211">
          <cell r="H2211">
            <v>0</v>
          </cell>
        </row>
        <row r="2212">
          <cell r="H2212">
            <v>0</v>
          </cell>
        </row>
        <row r="2213">
          <cell r="H2213">
            <v>0</v>
          </cell>
        </row>
        <row r="2214">
          <cell r="H2214">
            <v>0</v>
          </cell>
        </row>
        <row r="2215">
          <cell r="H2215">
            <v>0</v>
          </cell>
        </row>
        <row r="2216">
          <cell r="H2216">
            <v>0</v>
          </cell>
        </row>
        <row r="2217">
          <cell r="H2217">
            <v>0</v>
          </cell>
        </row>
        <row r="2218">
          <cell r="H2218">
            <v>0</v>
          </cell>
        </row>
        <row r="2219">
          <cell r="H2219">
            <v>0</v>
          </cell>
        </row>
        <row r="2220">
          <cell r="H2220">
            <v>0</v>
          </cell>
        </row>
        <row r="2221">
          <cell r="H2221">
            <v>0</v>
          </cell>
        </row>
        <row r="2222">
          <cell r="H2222">
            <v>0</v>
          </cell>
        </row>
        <row r="2223">
          <cell r="H2223">
            <v>0</v>
          </cell>
        </row>
        <row r="2224">
          <cell r="H2224">
            <v>0</v>
          </cell>
        </row>
        <row r="2225">
          <cell r="H2225">
            <v>0</v>
          </cell>
        </row>
        <row r="2226">
          <cell r="H2226">
            <v>0</v>
          </cell>
        </row>
        <row r="2227">
          <cell r="H2227">
            <v>0</v>
          </cell>
        </row>
        <row r="2228">
          <cell r="H2228">
            <v>0</v>
          </cell>
        </row>
        <row r="2229">
          <cell r="H2229">
            <v>0</v>
          </cell>
        </row>
        <row r="2230">
          <cell r="H2230">
            <v>0</v>
          </cell>
        </row>
        <row r="2231">
          <cell r="H2231">
            <v>0</v>
          </cell>
        </row>
        <row r="2232">
          <cell r="H2232">
            <v>0</v>
          </cell>
        </row>
        <row r="2233">
          <cell r="H2233">
            <v>0</v>
          </cell>
        </row>
        <row r="2234">
          <cell r="H2234">
            <v>0</v>
          </cell>
        </row>
        <row r="2235">
          <cell r="H2235">
            <v>0</v>
          </cell>
        </row>
        <row r="2236">
          <cell r="H2236">
            <v>0</v>
          </cell>
        </row>
        <row r="2237">
          <cell r="H2237">
            <v>0</v>
          </cell>
        </row>
        <row r="2238">
          <cell r="H2238">
            <v>0</v>
          </cell>
        </row>
        <row r="2239">
          <cell r="H2239">
            <v>0</v>
          </cell>
        </row>
        <row r="2240">
          <cell r="H2240">
            <v>0</v>
          </cell>
        </row>
        <row r="2241">
          <cell r="H2241">
            <v>0</v>
          </cell>
        </row>
        <row r="2242">
          <cell r="H2242">
            <v>0</v>
          </cell>
        </row>
        <row r="2243">
          <cell r="H2243">
            <v>0</v>
          </cell>
        </row>
        <row r="2244">
          <cell r="H2244">
            <v>0</v>
          </cell>
        </row>
        <row r="2245">
          <cell r="H2245">
            <v>0</v>
          </cell>
        </row>
        <row r="2246">
          <cell r="H2246">
            <v>0</v>
          </cell>
        </row>
        <row r="2247">
          <cell r="H2247">
            <v>0</v>
          </cell>
        </row>
        <row r="2248">
          <cell r="H2248">
            <v>0</v>
          </cell>
        </row>
        <row r="2249">
          <cell r="H2249">
            <v>0</v>
          </cell>
        </row>
        <row r="2250">
          <cell r="H2250">
            <v>0</v>
          </cell>
        </row>
        <row r="2251">
          <cell r="H2251">
            <v>0</v>
          </cell>
        </row>
        <row r="2252">
          <cell r="H2252">
            <v>0</v>
          </cell>
        </row>
        <row r="2253">
          <cell r="H2253">
            <v>0</v>
          </cell>
        </row>
        <row r="2254">
          <cell r="H2254">
            <v>0</v>
          </cell>
        </row>
        <row r="2255">
          <cell r="H2255">
            <v>0</v>
          </cell>
        </row>
        <row r="2256">
          <cell r="H2256">
            <v>0</v>
          </cell>
        </row>
        <row r="2257">
          <cell r="H2257">
            <v>0</v>
          </cell>
        </row>
        <row r="2258">
          <cell r="H2258">
            <v>0</v>
          </cell>
        </row>
        <row r="2259">
          <cell r="H2259">
            <v>0</v>
          </cell>
        </row>
        <row r="2260">
          <cell r="H2260">
            <v>0</v>
          </cell>
        </row>
        <row r="2261">
          <cell r="H2261">
            <v>0</v>
          </cell>
        </row>
        <row r="2262">
          <cell r="H2262">
            <v>0</v>
          </cell>
        </row>
        <row r="2263">
          <cell r="H2263">
            <v>0</v>
          </cell>
        </row>
        <row r="2264">
          <cell r="H2264">
            <v>0</v>
          </cell>
        </row>
        <row r="2265">
          <cell r="H2265">
            <v>0</v>
          </cell>
        </row>
        <row r="2266">
          <cell r="H2266">
            <v>0</v>
          </cell>
        </row>
        <row r="2267">
          <cell r="H2267">
            <v>0</v>
          </cell>
        </row>
        <row r="2268">
          <cell r="H2268">
            <v>0</v>
          </cell>
        </row>
        <row r="2269">
          <cell r="H2269">
            <v>0</v>
          </cell>
        </row>
        <row r="2270">
          <cell r="H2270">
            <v>0</v>
          </cell>
        </row>
        <row r="2271">
          <cell r="H2271">
            <v>0</v>
          </cell>
        </row>
        <row r="2272">
          <cell r="H2272">
            <v>0</v>
          </cell>
        </row>
        <row r="2273">
          <cell r="H2273">
            <v>0</v>
          </cell>
        </row>
        <row r="2274">
          <cell r="H2274">
            <v>0</v>
          </cell>
        </row>
        <row r="2275">
          <cell r="H2275">
            <v>0</v>
          </cell>
        </row>
        <row r="2276">
          <cell r="H2276">
            <v>0</v>
          </cell>
        </row>
        <row r="2277">
          <cell r="H2277">
            <v>0</v>
          </cell>
        </row>
        <row r="2278">
          <cell r="H2278">
            <v>0</v>
          </cell>
        </row>
        <row r="2279">
          <cell r="H2279">
            <v>0</v>
          </cell>
        </row>
        <row r="2280">
          <cell r="H2280">
            <v>0</v>
          </cell>
        </row>
        <row r="2281">
          <cell r="H2281">
            <v>0</v>
          </cell>
        </row>
        <row r="2282">
          <cell r="H2282">
            <v>0</v>
          </cell>
        </row>
        <row r="2283">
          <cell r="H2283">
            <v>0</v>
          </cell>
        </row>
        <row r="2284">
          <cell r="H2284">
            <v>0</v>
          </cell>
        </row>
        <row r="2285">
          <cell r="H2285">
            <v>0</v>
          </cell>
        </row>
        <row r="2286">
          <cell r="H2286">
            <v>0</v>
          </cell>
        </row>
        <row r="2287">
          <cell r="H2287">
            <v>0</v>
          </cell>
        </row>
        <row r="2288">
          <cell r="H2288">
            <v>0</v>
          </cell>
        </row>
        <row r="2289">
          <cell r="H2289">
            <v>0</v>
          </cell>
        </row>
        <row r="2290">
          <cell r="H2290">
            <v>0</v>
          </cell>
        </row>
        <row r="2291">
          <cell r="H2291">
            <v>0</v>
          </cell>
        </row>
        <row r="2292">
          <cell r="H2292">
            <v>0</v>
          </cell>
        </row>
        <row r="2293">
          <cell r="H2293">
            <v>0</v>
          </cell>
        </row>
        <row r="2294">
          <cell r="H2294">
            <v>0</v>
          </cell>
        </row>
        <row r="2295">
          <cell r="H2295">
            <v>0</v>
          </cell>
        </row>
        <row r="2296">
          <cell r="H2296">
            <v>0</v>
          </cell>
        </row>
        <row r="2297">
          <cell r="H2297">
            <v>0</v>
          </cell>
        </row>
        <row r="2298">
          <cell r="H2298">
            <v>0</v>
          </cell>
        </row>
        <row r="2299">
          <cell r="H2299">
            <v>0</v>
          </cell>
        </row>
        <row r="2300">
          <cell r="H2300">
            <v>0</v>
          </cell>
        </row>
        <row r="2301">
          <cell r="H2301">
            <v>0</v>
          </cell>
        </row>
        <row r="2302">
          <cell r="H2302">
            <v>0</v>
          </cell>
        </row>
        <row r="2303">
          <cell r="H2303">
            <v>0</v>
          </cell>
        </row>
        <row r="2304">
          <cell r="H2304">
            <v>0</v>
          </cell>
        </row>
        <row r="2305">
          <cell r="H2305">
            <v>0</v>
          </cell>
        </row>
        <row r="2306">
          <cell r="H2306">
            <v>0</v>
          </cell>
        </row>
        <row r="2307">
          <cell r="H2307">
            <v>0</v>
          </cell>
        </row>
        <row r="2308">
          <cell r="H2308">
            <v>0</v>
          </cell>
        </row>
        <row r="2309">
          <cell r="H2309">
            <v>0</v>
          </cell>
        </row>
        <row r="2310">
          <cell r="H2310">
            <v>0</v>
          </cell>
        </row>
        <row r="2311">
          <cell r="H2311">
            <v>0</v>
          </cell>
        </row>
        <row r="2312">
          <cell r="H2312">
            <v>0</v>
          </cell>
        </row>
        <row r="2313">
          <cell r="H2313">
            <v>0</v>
          </cell>
        </row>
        <row r="2314">
          <cell r="H2314">
            <v>0</v>
          </cell>
        </row>
        <row r="2315">
          <cell r="H2315">
            <v>0</v>
          </cell>
        </row>
        <row r="2316">
          <cell r="H2316">
            <v>0</v>
          </cell>
        </row>
        <row r="2317">
          <cell r="H2317">
            <v>0</v>
          </cell>
        </row>
        <row r="2318">
          <cell r="H2318">
            <v>0</v>
          </cell>
        </row>
        <row r="2319">
          <cell r="H2319">
            <v>0</v>
          </cell>
        </row>
        <row r="2320">
          <cell r="H2320">
            <v>0</v>
          </cell>
        </row>
        <row r="2321">
          <cell r="H2321">
            <v>0</v>
          </cell>
        </row>
        <row r="2322">
          <cell r="H2322">
            <v>0</v>
          </cell>
        </row>
        <row r="2323">
          <cell r="H2323">
            <v>0</v>
          </cell>
        </row>
        <row r="2324">
          <cell r="H2324">
            <v>0</v>
          </cell>
        </row>
        <row r="2325">
          <cell r="H2325">
            <v>0</v>
          </cell>
        </row>
        <row r="2326">
          <cell r="H2326">
            <v>0</v>
          </cell>
        </row>
        <row r="2327">
          <cell r="H2327">
            <v>0</v>
          </cell>
        </row>
        <row r="2328">
          <cell r="H2328">
            <v>0</v>
          </cell>
        </row>
        <row r="2329">
          <cell r="H2329">
            <v>0</v>
          </cell>
        </row>
        <row r="2330">
          <cell r="H2330">
            <v>0</v>
          </cell>
        </row>
        <row r="2331">
          <cell r="H2331">
            <v>0</v>
          </cell>
        </row>
        <row r="2332">
          <cell r="H2332">
            <v>0</v>
          </cell>
        </row>
        <row r="2333">
          <cell r="H2333">
            <v>0</v>
          </cell>
        </row>
        <row r="2334">
          <cell r="H2334">
            <v>0</v>
          </cell>
        </row>
        <row r="2335">
          <cell r="H2335">
            <v>0</v>
          </cell>
        </row>
        <row r="2336">
          <cell r="H2336">
            <v>0</v>
          </cell>
        </row>
        <row r="2337">
          <cell r="H2337">
            <v>0</v>
          </cell>
        </row>
        <row r="2338">
          <cell r="H2338">
            <v>0</v>
          </cell>
        </row>
        <row r="2339">
          <cell r="H2339">
            <v>0</v>
          </cell>
        </row>
        <row r="2340">
          <cell r="H2340">
            <v>0</v>
          </cell>
        </row>
        <row r="2341">
          <cell r="H2341">
            <v>0</v>
          </cell>
        </row>
        <row r="2342">
          <cell r="H2342">
            <v>0</v>
          </cell>
        </row>
        <row r="2343">
          <cell r="H2343">
            <v>0</v>
          </cell>
        </row>
        <row r="2344">
          <cell r="H2344">
            <v>0</v>
          </cell>
        </row>
        <row r="2345">
          <cell r="H2345">
            <v>0</v>
          </cell>
        </row>
        <row r="2346">
          <cell r="H2346">
            <v>0</v>
          </cell>
        </row>
        <row r="2347">
          <cell r="H2347">
            <v>0</v>
          </cell>
        </row>
        <row r="2348">
          <cell r="H2348">
            <v>0</v>
          </cell>
        </row>
        <row r="2349">
          <cell r="H2349">
            <v>0</v>
          </cell>
        </row>
        <row r="2350">
          <cell r="H2350">
            <v>0</v>
          </cell>
        </row>
        <row r="2351">
          <cell r="H2351">
            <v>0</v>
          </cell>
        </row>
        <row r="2352">
          <cell r="H2352">
            <v>0</v>
          </cell>
        </row>
        <row r="2353">
          <cell r="H2353">
            <v>0</v>
          </cell>
        </row>
        <row r="2354">
          <cell r="H2354">
            <v>0</v>
          </cell>
        </row>
        <row r="2355">
          <cell r="H2355">
            <v>0</v>
          </cell>
        </row>
        <row r="2356">
          <cell r="H2356">
            <v>0</v>
          </cell>
        </row>
        <row r="2357">
          <cell r="H2357">
            <v>0</v>
          </cell>
        </row>
        <row r="2358">
          <cell r="H2358">
            <v>0</v>
          </cell>
        </row>
        <row r="2359">
          <cell r="H2359">
            <v>0</v>
          </cell>
        </row>
        <row r="2360">
          <cell r="H2360">
            <v>0</v>
          </cell>
        </row>
        <row r="2361">
          <cell r="H2361">
            <v>0</v>
          </cell>
        </row>
        <row r="2362">
          <cell r="H2362">
            <v>0</v>
          </cell>
        </row>
        <row r="2363">
          <cell r="H2363">
            <v>0</v>
          </cell>
        </row>
        <row r="2364">
          <cell r="H2364">
            <v>0</v>
          </cell>
        </row>
        <row r="2365">
          <cell r="H2365">
            <v>0</v>
          </cell>
        </row>
        <row r="2366">
          <cell r="H2366">
            <v>0</v>
          </cell>
        </row>
        <row r="2367">
          <cell r="H2367">
            <v>0</v>
          </cell>
        </row>
        <row r="2368">
          <cell r="H2368">
            <v>0</v>
          </cell>
        </row>
        <row r="2369">
          <cell r="H2369">
            <v>0</v>
          </cell>
        </row>
        <row r="2370">
          <cell r="H2370">
            <v>0</v>
          </cell>
        </row>
        <row r="2371">
          <cell r="H2371">
            <v>0</v>
          </cell>
        </row>
        <row r="2372">
          <cell r="H2372">
            <v>0</v>
          </cell>
        </row>
        <row r="2373">
          <cell r="H2373">
            <v>0</v>
          </cell>
        </row>
        <row r="2374">
          <cell r="H2374">
            <v>0</v>
          </cell>
        </row>
        <row r="2375">
          <cell r="H2375">
            <v>0</v>
          </cell>
        </row>
        <row r="2376">
          <cell r="H2376">
            <v>0</v>
          </cell>
        </row>
        <row r="2377">
          <cell r="H2377">
            <v>0</v>
          </cell>
        </row>
        <row r="2378">
          <cell r="H2378">
            <v>0</v>
          </cell>
        </row>
        <row r="2379">
          <cell r="H2379">
            <v>0</v>
          </cell>
        </row>
        <row r="2380">
          <cell r="H2380">
            <v>0</v>
          </cell>
        </row>
        <row r="2381">
          <cell r="H2381">
            <v>0</v>
          </cell>
        </row>
        <row r="2382">
          <cell r="H2382">
            <v>0</v>
          </cell>
        </row>
        <row r="2383">
          <cell r="H2383">
            <v>0</v>
          </cell>
        </row>
        <row r="2384">
          <cell r="H2384">
            <v>0</v>
          </cell>
        </row>
        <row r="2385">
          <cell r="H2385">
            <v>0</v>
          </cell>
        </row>
        <row r="2386">
          <cell r="H2386">
            <v>0</v>
          </cell>
        </row>
        <row r="2387">
          <cell r="H2387">
            <v>0</v>
          </cell>
        </row>
        <row r="2388">
          <cell r="H2388">
            <v>0</v>
          </cell>
        </row>
        <row r="2389">
          <cell r="H2389">
            <v>0</v>
          </cell>
        </row>
        <row r="2390">
          <cell r="H2390">
            <v>0</v>
          </cell>
        </row>
        <row r="2391">
          <cell r="H2391">
            <v>0</v>
          </cell>
        </row>
        <row r="2392">
          <cell r="H2392">
            <v>0</v>
          </cell>
        </row>
        <row r="2393">
          <cell r="H2393">
            <v>0</v>
          </cell>
        </row>
        <row r="2394">
          <cell r="H2394">
            <v>0</v>
          </cell>
        </row>
        <row r="2395">
          <cell r="H2395">
            <v>0</v>
          </cell>
        </row>
        <row r="2396">
          <cell r="H2396">
            <v>0</v>
          </cell>
        </row>
        <row r="2397">
          <cell r="H2397">
            <v>0</v>
          </cell>
        </row>
        <row r="2398">
          <cell r="H2398">
            <v>0</v>
          </cell>
        </row>
        <row r="2399">
          <cell r="H2399">
            <v>0</v>
          </cell>
        </row>
        <row r="2400">
          <cell r="H2400">
            <v>0</v>
          </cell>
        </row>
        <row r="2401">
          <cell r="H2401">
            <v>0</v>
          </cell>
        </row>
        <row r="2402">
          <cell r="H2402">
            <v>0</v>
          </cell>
        </row>
        <row r="2403">
          <cell r="H2403">
            <v>0</v>
          </cell>
        </row>
        <row r="2404">
          <cell r="H2404">
            <v>0</v>
          </cell>
        </row>
        <row r="2405">
          <cell r="H2405">
            <v>0</v>
          </cell>
        </row>
        <row r="2406">
          <cell r="H2406">
            <v>0</v>
          </cell>
        </row>
        <row r="2407">
          <cell r="H2407">
            <v>0</v>
          </cell>
        </row>
        <row r="2408">
          <cell r="H2408">
            <v>0</v>
          </cell>
        </row>
        <row r="2409">
          <cell r="H2409">
            <v>0</v>
          </cell>
        </row>
        <row r="2410">
          <cell r="H2410">
            <v>0</v>
          </cell>
        </row>
        <row r="2411">
          <cell r="H2411">
            <v>0</v>
          </cell>
        </row>
        <row r="2412">
          <cell r="H2412">
            <v>0</v>
          </cell>
        </row>
        <row r="2413">
          <cell r="H2413">
            <v>0</v>
          </cell>
        </row>
        <row r="2414">
          <cell r="H2414">
            <v>0</v>
          </cell>
        </row>
        <row r="2415">
          <cell r="H2415">
            <v>0</v>
          </cell>
        </row>
        <row r="2416">
          <cell r="H2416">
            <v>0</v>
          </cell>
        </row>
        <row r="2417">
          <cell r="H2417">
            <v>0</v>
          </cell>
        </row>
        <row r="2418">
          <cell r="H2418">
            <v>0</v>
          </cell>
        </row>
        <row r="2419">
          <cell r="H2419">
            <v>0</v>
          </cell>
        </row>
        <row r="2420">
          <cell r="H2420">
            <v>0</v>
          </cell>
        </row>
        <row r="2421">
          <cell r="H2421">
            <v>0</v>
          </cell>
        </row>
        <row r="2422">
          <cell r="H2422">
            <v>0</v>
          </cell>
        </row>
        <row r="2423">
          <cell r="H2423">
            <v>0</v>
          </cell>
        </row>
        <row r="2424">
          <cell r="H2424">
            <v>0</v>
          </cell>
        </row>
        <row r="2425">
          <cell r="H2425">
            <v>0</v>
          </cell>
        </row>
        <row r="2426">
          <cell r="H2426">
            <v>0</v>
          </cell>
        </row>
        <row r="2427">
          <cell r="H2427">
            <v>0</v>
          </cell>
        </row>
        <row r="2428">
          <cell r="H2428">
            <v>0</v>
          </cell>
        </row>
        <row r="2429">
          <cell r="H2429">
            <v>0</v>
          </cell>
        </row>
        <row r="2430">
          <cell r="H2430">
            <v>0</v>
          </cell>
        </row>
        <row r="2431">
          <cell r="H2431">
            <v>0</v>
          </cell>
        </row>
        <row r="2432">
          <cell r="H2432">
            <v>0</v>
          </cell>
        </row>
        <row r="2433">
          <cell r="H2433">
            <v>0</v>
          </cell>
        </row>
        <row r="2434">
          <cell r="H2434">
            <v>0</v>
          </cell>
        </row>
        <row r="2435">
          <cell r="H2435">
            <v>0</v>
          </cell>
        </row>
        <row r="2436">
          <cell r="H2436">
            <v>0</v>
          </cell>
        </row>
        <row r="2437">
          <cell r="H2437">
            <v>0</v>
          </cell>
        </row>
        <row r="2438">
          <cell r="H2438">
            <v>0</v>
          </cell>
        </row>
        <row r="2439">
          <cell r="H2439">
            <v>0</v>
          </cell>
        </row>
        <row r="2440">
          <cell r="H2440">
            <v>0</v>
          </cell>
        </row>
        <row r="2441">
          <cell r="H2441">
            <v>0</v>
          </cell>
        </row>
        <row r="2442">
          <cell r="H2442">
            <v>0</v>
          </cell>
        </row>
        <row r="2443">
          <cell r="H2443">
            <v>0</v>
          </cell>
        </row>
        <row r="2444">
          <cell r="H2444">
            <v>0</v>
          </cell>
        </row>
        <row r="2445">
          <cell r="H2445">
            <v>0</v>
          </cell>
        </row>
        <row r="2446">
          <cell r="H2446">
            <v>0</v>
          </cell>
        </row>
        <row r="2447">
          <cell r="H2447">
            <v>0</v>
          </cell>
        </row>
        <row r="2448">
          <cell r="H2448">
            <v>0</v>
          </cell>
        </row>
        <row r="2449">
          <cell r="H2449">
            <v>0</v>
          </cell>
        </row>
        <row r="2450">
          <cell r="H2450">
            <v>0</v>
          </cell>
        </row>
        <row r="2451">
          <cell r="H2451">
            <v>0</v>
          </cell>
        </row>
        <row r="2452">
          <cell r="H2452">
            <v>0</v>
          </cell>
        </row>
        <row r="2453">
          <cell r="H2453">
            <v>0</v>
          </cell>
        </row>
        <row r="2454">
          <cell r="H2454">
            <v>0</v>
          </cell>
        </row>
        <row r="2455">
          <cell r="H2455">
            <v>0</v>
          </cell>
        </row>
        <row r="2456">
          <cell r="H2456">
            <v>0</v>
          </cell>
        </row>
        <row r="2457">
          <cell r="H2457">
            <v>0</v>
          </cell>
        </row>
        <row r="2458">
          <cell r="H2458">
            <v>0</v>
          </cell>
        </row>
        <row r="2459">
          <cell r="H2459">
            <v>0</v>
          </cell>
        </row>
        <row r="2460">
          <cell r="H2460">
            <v>0</v>
          </cell>
        </row>
        <row r="2461">
          <cell r="H2461">
            <v>0</v>
          </cell>
        </row>
        <row r="2462">
          <cell r="H2462">
            <v>0</v>
          </cell>
        </row>
        <row r="2463">
          <cell r="H2463">
            <v>0</v>
          </cell>
        </row>
        <row r="2464">
          <cell r="H2464">
            <v>0</v>
          </cell>
        </row>
        <row r="2465">
          <cell r="H2465">
            <v>0</v>
          </cell>
        </row>
        <row r="2466">
          <cell r="H2466">
            <v>0</v>
          </cell>
        </row>
        <row r="2467">
          <cell r="H2467">
            <v>0</v>
          </cell>
        </row>
        <row r="2468">
          <cell r="H2468">
            <v>0</v>
          </cell>
        </row>
        <row r="2469">
          <cell r="H2469">
            <v>0</v>
          </cell>
        </row>
        <row r="2470">
          <cell r="H2470">
            <v>0</v>
          </cell>
        </row>
        <row r="2471">
          <cell r="H2471">
            <v>0</v>
          </cell>
        </row>
        <row r="2472">
          <cell r="H2472">
            <v>0</v>
          </cell>
        </row>
        <row r="2473">
          <cell r="H2473">
            <v>0</v>
          </cell>
        </row>
        <row r="2474">
          <cell r="H2474">
            <v>0</v>
          </cell>
        </row>
        <row r="2475">
          <cell r="H2475">
            <v>0</v>
          </cell>
        </row>
        <row r="2476">
          <cell r="H2476">
            <v>0</v>
          </cell>
        </row>
        <row r="2477">
          <cell r="H2477">
            <v>0</v>
          </cell>
        </row>
        <row r="2478">
          <cell r="H2478">
            <v>0</v>
          </cell>
        </row>
        <row r="2479">
          <cell r="H2479">
            <v>0</v>
          </cell>
        </row>
        <row r="2480">
          <cell r="H2480">
            <v>0</v>
          </cell>
        </row>
        <row r="2481">
          <cell r="H2481">
            <v>0</v>
          </cell>
        </row>
        <row r="2482">
          <cell r="H2482">
            <v>0</v>
          </cell>
        </row>
        <row r="2483">
          <cell r="H2483">
            <v>0</v>
          </cell>
        </row>
        <row r="2484">
          <cell r="H2484">
            <v>0</v>
          </cell>
        </row>
        <row r="2485">
          <cell r="H2485">
            <v>0</v>
          </cell>
        </row>
        <row r="2486">
          <cell r="H2486">
            <v>0</v>
          </cell>
        </row>
        <row r="2487">
          <cell r="H2487">
            <v>0</v>
          </cell>
        </row>
        <row r="2488">
          <cell r="H2488">
            <v>0</v>
          </cell>
        </row>
        <row r="2489">
          <cell r="H2489">
            <v>0</v>
          </cell>
        </row>
        <row r="2490">
          <cell r="H2490">
            <v>0</v>
          </cell>
        </row>
        <row r="2491">
          <cell r="H2491">
            <v>0</v>
          </cell>
        </row>
        <row r="2492">
          <cell r="H2492">
            <v>0</v>
          </cell>
        </row>
        <row r="2493">
          <cell r="H2493">
            <v>0</v>
          </cell>
        </row>
        <row r="2494">
          <cell r="H2494">
            <v>0</v>
          </cell>
        </row>
        <row r="2495">
          <cell r="H2495">
            <v>0</v>
          </cell>
        </row>
        <row r="2496">
          <cell r="H2496">
            <v>0</v>
          </cell>
        </row>
        <row r="2497">
          <cell r="H2497">
            <v>0</v>
          </cell>
        </row>
        <row r="2498">
          <cell r="H2498">
            <v>0</v>
          </cell>
        </row>
        <row r="2499">
          <cell r="H2499">
            <v>0</v>
          </cell>
        </row>
        <row r="2500">
          <cell r="H2500">
            <v>0</v>
          </cell>
        </row>
        <row r="2501">
          <cell r="H2501">
            <v>0</v>
          </cell>
        </row>
        <row r="2502">
          <cell r="H2502">
            <v>0</v>
          </cell>
        </row>
        <row r="2503">
          <cell r="H2503">
            <v>0</v>
          </cell>
        </row>
        <row r="2504">
          <cell r="H2504">
            <v>0</v>
          </cell>
        </row>
        <row r="2505">
          <cell r="H2505">
            <v>0</v>
          </cell>
        </row>
        <row r="2506">
          <cell r="H2506">
            <v>0</v>
          </cell>
        </row>
        <row r="2507">
          <cell r="H2507">
            <v>0</v>
          </cell>
        </row>
        <row r="2508">
          <cell r="H2508">
            <v>0</v>
          </cell>
        </row>
        <row r="2509">
          <cell r="H2509">
            <v>0</v>
          </cell>
        </row>
        <row r="2510">
          <cell r="H2510">
            <v>0</v>
          </cell>
        </row>
        <row r="2511">
          <cell r="H2511">
            <v>0</v>
          </cell>
        </row>
        <row r="2512">
          <cell r="H2512">
            <v>0</v>
          </cell>
        </row>
        <row r="2513">
          <cell r="H2513">
            <v>0</v>
          </cell>
        </row>
        <row r="2514">
          <cell r="H2514">
            <v>0</v>
          </cell>
        </row>
        <row r="2515">
          <cell r="H2515">
            <v>0</v>
          </cell>
        </row>
        <row r="2516">
          <cell r="H2516">
            <v>0</v>
          </cell>
        </row>
        <row r="2517">
          <cell r="H2517">
            <v>0</v>
          </cell>
        </row>
        <row r="2518">
          <cell r="H2518">
            <v>0</v>
          </cell>
        </row>
        <row r="2519">
          <cell r="H2519">
            <v>0</v>
          </cell>
        </row>
        <row r="2520">
          <cell r="H2520">
            <v>0</v>
          </cell>
        </row>
        <row r="2521">
          <cell r="H2521">
            <v>0</v>
          </cell>
        </row>
        <row r="2522">
          <cell r="H2522">
            <v>0</v>
          </cell>
        </row>
        <row r="2523">
          <cell r="H2523">
            <v>0</v>
          </cell>
        </row>
        <row r="2524">
          <cell r="H2524">
            <v>0</v>
          </cell>
        </row>
        <row r="2525">
          <cell r="H2525">
            <v>0</v>
          </cell>
        </row>
        <row r="2526">
          <cell r="H2526">
            <v>0</v>
          </cell>
        </row>
        <row r="2527">
          <cell r="H2527">
            <v>0</v>
          </cell>
        </row>
        <row r="2528">
          <cell r="H2528">
            <v>0</v>
          </cell>
        </row>
        <row r="2529">
          <cell r="H2529">
            <v>0</v>
          </cell>
        </row>
        <row r="2530">
          <cell r="H2530">
            <v>0</v>
          </cell>
        </row>
        <row r="2531">
          <cell r="H2531">
            <v>0</v>
          </cell>
        </row>
        <row r="2532">
          <cell r="H2532">
            <v>0</v>
          </cell>
        </row>
        <row r="2533">
          <cell r="H2533">
            <v>0</v>
          </cell>
        </row>
        <row r="2534">
          <cell r="H2534">
            <v>0</v>
          </cell>
        </row>
        <row r="2535">
          <cell r="H2535">
            <v>0</v>
          </cell>
        </row>
        <row r="2536">
          <cell r="H2536">
            <v>0</v>
          </cell>
        </row>
        <row r="2537">
          <cell r="H2537">
            <v>0</v>
          </cell>
        </row>
        <row r="2538">
          <cell r="H2538">
            <v>0</v>
          </cell>
        </row>
        <row r="2539">
          <cell r="H2539">
            <v>0</v>
          </cell>
        </row>
        <row r="2540">
          <cell r="H2540">
            <v>0</v>
          </cell>
        </row>
        <row r="2541">
          <cell r="H2541">
            <v>0</v>
          </cell>
        </row>
        <row r="2542">
          <cell r="H2542">
            <v>0</v>
          </cell>
        </row>
        <row r="2543">
          <cell r="H2543">
            <v>0</v>
          </cell>
        </row>
        <row r="2544">
          <cell r="H2544">
            <v>0</v>
          </cell>
        </row>
        <row r="2545">
          <cell r="H2545">
            <v>0</v>
          </cell>
        </row>
        <row r="2546">
          <cell r="H2546">
            <v>0</v>
          </cell>
        </row>
        <row r="2547">
          <cell r="H2547">
            <v>0</v>
          </cell>
        </row>
        <row r="2548">
          <cell r="H2548">
            <v>0</v>
          </cell>
        </row>
        <row r="2549">
          <cell r="H2549">
            <v>0</v>
          </cell>
        </row>
        <row r="2550">
          <cell r="H2550">
            <v>0</v>
          </cell>
        </row>
        <row r="2551">
          <cell r="H2551">
            <v>0</v>
          </cell>
        </row>
        <row r="2552">
          <cell r="H2552">
            <v>0</v>
          </cell>
        </row>
        <row r="2553">
          <cell r="H2553">
            <v>0</v>
          </cell>
        </row>
        <row r="2554">
          <cell r="H2554">
            <v>0</v>
          </cell>
        </row>
        <row r="2555">
          <cell r="H2555">
            <v>0</v>
          </cell>
        </row>
        <row r="2556">
          <cell r="H2556">
            <v>0</v>
          </cell>
        </row>
        <row r="2557">
          <cell r="H2557">
            <v>0</v>
          </cell>
        </row>
        <row r="2558">
          <cell r="H2558">
            <v>0</v>
          </cell>
        </row>
        <row r="2559">
          <cell r="H2559">
            <v>0</v>
          </cell>
        </row>
        <row r="2560">
          <cell r="H2560">
            <v>0</v>
          </cell>
        </row>
        <row r="2561">
          <cell r="H2561">
            <v>0</v>
          </cell>
        </row>
        <row r="2562">
          <cell r="H2562">
            <v>0</v>
          </cell>
        </row>
        <row r="2563">
          <cell r="H2563">
            <v>0</v>
          </cell>
        </row>
        <row r="2564">
          <cell r="H2564">
            <v>0</v>
          </cell>
        </row>
        <row r="2565">
          <cell r="H2565">
            <v>0</v>
          </cell>
        </row>
        <row r="2566">
          <cell r="H2566">
            <v>0</v>
          </cell>
        </row>
        <row r="2567">
          <cell r="H2567">
            <v>0</v>
          </cell>
        </row>
        <row r="2568">
          <cell r="H2568">
            <v>0</v>
          </cell>
        </row>
        <row r="2569">
          <cell r="H2569">
            <v>0</v>
          </cell>
        </row>
        <row r="2570">
          <cell r="H2570">
            <v>0</v>
          </cell>
        </row>
        <row r="2571">
          <cell r="H2571">
            <v>0</v>
          </cell>
        </row>
        <row r="2572">
          <cell r="H2572">
            <v>0</v>
          </cell>
        </row>
        <row r="2573">
          <cell r="H2573">
            <v>0</v>
          </cell>
        </row>
        <row r="2574">
          <cell r="H2574">
            <v>0</v>
          </cell>
        </row>
        <row r="2575">
          <cell r="H2575">
            <v>0</v>
          </cell>
        </row>
        <row r="2576">
          <cell r="H2576">
            <v>0</v>
          </cell>
        </row>
        <row r="2577">
          <cell r="H2577">
            <v>0</v>
          </cell>
        </row>
        <row r="2578">
          <cell r="H2578">
            <v>0</v>
          </cell>
        </row>
        <row r="2579">
          <cell r="H2579">
            <v>0</v>
          </cell>
        </row>
        <row r="2580">
          <cell r="H2580">
            <v>0</v>
          </cell>
        </row>
        <row r="2581">
          <cell r="H2581">
            <v>0</v>
          </cell>
        </row>
        <row r="2582">
          <cell r="H2582">
            <v>0</v>
          </cell>
        </row>
        <row r="2583">
          <cell r="H2583">
            <v>0</v>
          </cell>
        </row>
        <row r="2584">
          <cell r="H2584">
            <v>0</v>
          </cell>
        </row>
        <row r="2585">
          <cell r="H2585">
            <v>0</v>
          </cell>
        </row>
        <row r="2586">
          <cell r="H2586">
            <v>0</v>
          </cell>
        </row>
        <row r="2587">
          <cell r="H2587">
            <v>0</v>
          </cell>
        </row>
        <row r="2588">
          <cell r="H2588">
            <v>0</v>
          </cell>
        </row>
        <row r="2589">
          <cell r="H2589">
            <v>0</v>
          </cell>
        </row>
        <row r="2590">
          <cell r="H2590">
            <v>0</v>
          </cell>
        </row>
        <row r="2591">
          <cell r="H2591">
            <v>0</v>
          </cell>
        </row>
        <row r="2592">
          <cell r="H2592">
            <v>0</v>
          </cell>
        </row>
        <row r="2593">
          <cell r="H2593">
            <v>0</v>
          </cell>
        </row>
        <row r="2594">
          <cell r="H2594">
            <v>0</v>
          </cell>
        </row>
        <row r="2595">
          <cell r="H2595">
            <v>0</v>
          </cell>
        </row>
        <row r="2596">
          <cell r="H2596">
            <v>0</v>
          </cell>
        </row>
        <row r="2597">
          <cell r="H2597">
            <v>0</v>
          </cell>
        </row>
        <row r="2598">
          <cell r="H2598">
            <v>0</v>
          </cell>
        </row>
        <row r="2599">
          <cell r="H2599">
            <v>0</v>
          </cell>
        </row>
        <row r="2600">
          <cell r="H2600">
            <v>0</v>
          </cell>
        </row>
        <row r="2601">
          <cell r="H2601">
            <v>0</v>
          </cell>
        </row>
        <row r="2602">
          <cell r="H2602">
            <v>0</v>
          </cell>
        </row>
        <row r="2603">
          <cell r="H2603">
            <v>0</v>
          </cell>
        </row>
        <row r="2604">
          <cell r="H2604">
            <v>0</v>
          </cell>
        </row>
        <row r="2605">
          <cell r="H2605">
            <v>0</v>
          </cell>
        </row>
        <row r="2606">
          <cell r="H2606">
            <v>0</v>
          </cell>
        </row>
        <row r="2607">
          <cell r="H2607">
            <v>0</v>
          </cell>
        </row>
        <row r="2608">
          <cell r="H2608">
            <v>0</v>
          </cell>
        </row>
        <row r="2609">
          <cell r="H2609">
            <v>0</v>
          </cell>
        </row>
        <row r="2610">
          <cell r="H2610">
            <v>0</v>
          </cell>
        </row>
        <row r="2611">
          <cell r="H2611">
            <v>0</v>
          </cell>
        </row>
        <row r="2612">
          <cell r="H2612">
            <v>0</v>
          </cell>
        </row>
        <row r="2613">
          <cell r="H2613">
            <v>0</v>
          </cell>
        </row>
        <row r="2614">
          <cell r="H2614">
            <v>0</v>
          </cell>
        </row>
        <row r="2615">
          <cell r="H2615">
            <v>0</v>
          </cell>
        </row>
        <row r="2616">
          <cell r="H2616">
            <v>0</v>
          </cell>
        </row>
        <row r="2617">
          <cell r="H2617">
            <v>0</v>
          </cell>
        </row>
        <row r="2618">
          <cell r="H2618">
            <v>0</v>
          </cell>
        </row>
        <row r="2619">
          <cell r="H2619">
            <v>0</v>
          </cell>
        </row>
        <row r="2620">
          <cell r="H2620">
            <v>0</v>
          </cell>
        </row>
        <row r="2621">
          <cell r="H2621">
            <v>0</v>
          </cell>
        </row>
        <row r="2622">
          <cell r="H2622">
            <v>0</v>
          </cell>
        </row>
        <row r="2623">
          <cell r="H2623">
            <v>0</v>
          </cell>
        </row>
        <row r="2624">
          <cell r="H2624">
            <v>0</v>
          </cell>
        </row>
        <row r="2625">
          <cell r="H2625">
            <v>0</v>
          </cell>
        </row>
        <row r="2626">
          <cell r="H2626">
            <v>0</v>
          </cell>
        </row>
        <row r="2627">
          <cell r="H2627">
            <v>0</v>
          </cell>
        </row>
        <row r="2628">
          <cell r="H2628">
            <v>0</v>
          </cell>
        </row>
        <row r="2629">
          <cell r="H2629">
            <v>0</v>
          </cell>
        </row>
        <row r="2630">
          <cell r="H2630">
            <v>0</v>
          </cell>
        </row>
        <row r="2631">
          <cell r="H2631">
            <v>0</v>
          </cell>
        </row>
        <row r="2632">
          <cell r="H2632">
            <v>0</v>
          </cell>
        </row>
        <row r="2633">
          <cell r="H2633">
            <v>0</v>
          </cell>
        </row>
        <row r="2634">
          <cell r="H2634">
            <v>0</v>
          </cell>
        </row>
        <row r="2635">
          <cell r="H2635">
            <v>0</v>
          </cell>
        </row>
        <row r="2636">
          <cell r="H2636">
            <v>0</v>
          </cell>
        </row>
        <row r="2637">
          <cell r="H2637">
            <v>0</v>
          </cell>
        </row>
        <row r="2638">
          <cell r="H2638">
            <v>0</v>
          </cell>
        </row>
        <row r="2639">
          <cell r="H2639">
            <v>0</v>
          </cell>
        </row>
        <row r="2640">
          <cell r="H2640">
            <v>0</v>
          </cell>
        </row>
        <row r="2641">
          <cell r="H2641">
            <v>0</v>
          </cell>
        </row>
        <row r="2642">
          <cell r="H2642">
            <v>0</v>
          </cell>
        </row>
        <row r="2643">
          <cell r="H2643">
            <v>0</v>
          </cell>
        </row>
        <row r="2644">
          <cell r="H2644">
            <v>0</v>
          </cell>
        </row>
        <row r="2645">
          <cell r="H2645">
            <v>0</v>
          </cell>
        </row>
        <row r="2646">
          <cell r="H2646">
            <v>0</v>
          </cell>
        </row>
        <row r="2647">
          <cell r="H2647">
            <v>0</v>
          </cell>
        </row>
        <row r="2648">
          <cell r="H2648">
            <v>0</v>
          </cell>
        </row>
        <row r="2649">
          <cell r="H2649">
            <v>0</v>
          </cell>
        </row>
        <row r="2650">
          <cell r="H2650">
            <v>0</v>
          </cell>
        </row>
        <row r="2651">
          <cell r="H2651">
            <v>0</v>
          </cell>
        </row>
        <row r="2652">
          <cell r="H2652">
            <v>0</v>
          </cell>
        </row>
        <row r="2653">
          <cell r="H2653">
            <v>0</v>
          </cell>
        </row>
        <row r="2654">
          <cell r="H2654">
            <v>0</v>
          </cell>
        </row>
        <row r="2655">
          <cell r="H2655">
            <v>0</v>
          </cell>
        </row>
        <row r="2656">
          <cell r="H2656">
            <v>0</v>
          </cell>
        </row>
        <row r="2657">
          <cell r="H2657">
            <v>0</v>
          </cell>
        </row>
        <row r="2658">
          <cell r="H2658">
            <v>0</v>
          </cell>
        </row>
        <row r="2659">
          <cell r="H2659">
            <v>0</v>
          </cell>
        </row>
        <row r="2660">
          <cell r="H2660">
            <v>0</v>
          </cell>
        </row>
        <row r="2661">
          <cell r="H2661">
            <v>0</v>
          </cell>
        </row>
        <row r="2662">
          <cell r="H2662">
            <v>0</v>
          </cell>
        </row>
        <row r="2663">
          <cell r="H2663">
            <v>0</v>
          </cell>
        </row>
        <row r="2664">
          <cell r="H2664">
            <v>0</v>
          </cell>
        </row>
        <row r="2665">
          <cell r="H2665">
            <v>0</v>
          </cell>
        </row>
        <row r="2666">
          <cell r="H2666">
            <v>0</v>
          </cell>
        </row>
        <row r="2667">
          <cell r="H2667">
            <v>0</v>
          </cell>
        </row>
        <row r="2668">
          <cell r="H2668">
            <v>0</v>
          </cell>
        </row>
        <row r="2669">
          <cell r="H2669">
            <v>0</v>
          </cell>
        </row>
        <row r="2670">
          <cell r="H2670">
            <v>0</v>
          </cell>
        </row>
        <row r="2671">
          <cell r="H2671">
            <v>0</v>
          </cell>
        </row>
        <row r="2672">
          <cell r="H2672">
            <v>0</v>
          </cell>
        </row>
        <row r="2673">
          <cell r="H2673">
            <v>0</v>
          </cell>
        </row>
        <row r="2674">
          <cell r="H2674">
            <v>0</v>
          </cell>
        </row>
        <row r="2675">
          <cell r="H2675">
            <v>0</v>
          </cell>
        </row>
        <row r="2676">
          <cell r="H2676">
            <v>0</v>
          </cell>
        </row>
        <row r="2677">
          <cell r="H2677">
            <v>0</v>
          </cell>
        </row>
        <row r="2678">
          <cell r="H2678">
            <v>0</v>
          </cell>
        </row>
        <row r="2679">
          <cell r="H2679">
            <v>0</v>
          </cell>
        </row>
        <row r="2680">
          <cell r="H2680">
            <v>0</v>
          </cell>
        </row>
        <row r="2681">
          <cell r="H2681">
            <v>0</v>
          </cell>
        </row>
        <row r="2682">
          <cell r="H2682">
            <v>0</v>
          </cell>
        </row>
        <row r="2683">
          <cell r="H2683">
            <v>0</v>
          </cell>
        </row>
        <row r="2684">
          <cell r="H2684">
            <v>0</v>
          </cell>
        </row>
        <row r="2685">
          <cell r="H2685">
            <v>0</v>
          </cell>
        </row>
        <row r="2686">
          <cell r="H2686">
            <v>0</v>
          </cell>
        </row>
        <row r="2687">
          <cell r="H2687">
            <v>0</v>
          </cell>
        </row>
        <row r="2688">
          <cell r="H2688">
            <v>0</v>
          </cell>
        </row>
        <row r="2689">
          <cell r="H2689">
            <v>0</v>
          </cell>
        </row>
        <row r="2690">
          <cell r="H2690">
            <v>0</v>
          </cell>
        </row>
        <row r="2691">
          <cell r="H2691">
            <v>0</v>
          </cell>
        </row>
        <row r="2692">
          <cell r="H2692">
            <v>0</v>
          </cell>
        </row>
        <row r="2693">
          <cell r="H2693">
            <v>0</v>
          </cell>
        </row>
        <row r="2694">
          <cell r="H2694">
            <v>0</v>
          </cell>
        </row>
        <row r="2695">
          <cell r="H2695">
            <v>0</v>
          </cell>
        </row>
        <row r="2696">
          <cell r="H2696">
            <v>0</v>
          </cell>
        </row>
        <row r="2697">
          <cell r="H2697">
            <v>0</v>
          </cell>
        </row>
        <row r="2698">
          <cell r="H2698">
            <v>0</v>
          </cell>
        </row>
        <row r="2699">
          <cell r="H2699">
            <v>0</v>
          </cell>
        </row>
        <row r="2700">
          <cell r="H2700">
            <v>0</v>
          </cell>
        </row>
        <row r="2701">
          <cell r="H2701">
            <v>0</v>
          </cell>
        </row>
        <row r="2702">
          <cell r="H2702">
            <v>0</v>
          </cell>
        </row>
        <row r="2703">
          <cell r="H2703">
            <v>0</v>
          </cell>
        </row>
        <row r="2704">
          <cell r="H2704">
            <v>0</v>
          </cell>
        </row>
        <row r="2705">
          <cell r="H2705">
            <v>0</v>
          </cell>
        </row>
        <row r="2706">
          <cell r="H2706">
            <v>0</v>
          </cell>
        </row>
        <row r="2707">
          <cell r="H2707">
            <v>0</v>
          </cell>
        </row>
        <row r="2708">
          <cell r="H2708">
            <v>0</v>
          </cell>
        </row>
        <row r="2709">
          <cell r="H2709">
            <v>0</v>
          </cell>
        </row>
        <row r="2710">
          <cell r="H2710">
            <v>0</v>
          </cell>
        </row>
        <row r="2711">
          <cell r="H2711">
            <v>0</v>
          </cell>
        </row>
        <row r="2712">
          <cell r="H2712">
            <v>0</v>
          </cell>
        </row>
        <row r="2713">
          <cell r="H2713">
            <v>0</v>
          </cell>
        </row>
        <row r="2714">
          <cell r="H2714">
            <v>0</v>
          </cell>
        </row>
        <row r="2715">
          <cell r="H2715">
            <v>0</v>
          </cell>
        </row>
        <row r="2716">
          <cell r="H2716">
            <v>0</v>
          </cell>
        </row>
        <row r="2717">
          <cell r="H2717">
            <v>0</v>
          </cell>
        </row>
        <row r="2718">
          <cell r="H2718">
            <v>0</v>
          </cell>
        </row>
        <row r="2719">
          <cell r="H2719">
            <v>0</v>
          </cell>
        </row>
        <row r="2720">
          <cell r="H2720">
            <v>0</v>
          </cell>
        </row>
        <row r="2721">
          <cell r="H2721">
            <v>0</v>
          </cell>
        </row>
        <row r="2722">
          <cell r="H2722">
            <v>0</v>
          </cell>
        </row>
        <row r="2723">
          <cell r="H2723">
            <v>0</v>
          </cell>
        </row>
        <row r="2724">
          <cell r="H2724">
            <v>0</v>
          </cell>
        </row>
        <row r="2725">
          <cell r="H2725">
            <v>0</v>
          </cell>
        </row>
        <row r="2726">
          <cell r="H2726">
            <v>0</v>
          </cell>
        </row>
        <row r="2727">
          <cell r="H2727">
            <v>0</v>
          </cell>
        </row>
        <row r="2728">
          <cell r="H2728">
            <v>0</v>
          </cell>
        </row>
        <row r="2729">
          <cell r="H2729">
            <v>0</v>
          </cell>
        </row>
        <row r="2730">
          <cell r="H2730">
            <v>0</v>
          </cell>
        </row>
        <row r="2731">
          <cell r="H2731">
            <v>0</v>
          </cell>
        </row>
        <row r="2732">
          <cell r="H2732">
            <v>0</v>
          </cell>
        </row>
        <row r="2733">
          <cell r="H2733">
            <v>0</v>
          </cell>
        </row>
        <row r="2734">
          <cell r="H2734">
            <v>0</v>
          </cell>
        </row>
        <row r="2735">
          <cell r="H2735">
            <v>0</v>
          </cell>
        </row>
        <row r="2736">
          <cell r="H2736">
            <v>0</v>
          </cell>
        </row>
        <row r="2737">
          <cell r="H2737">
            <v>0</v>
          </cell>
        </row>
        <row r="2738">
          <cell r="H2738">
            <v>0</v>
          </cell>
        </row>
        <row r="2739">
          <cell r="H2739">
            <v>0</v>
          </cell>
        </row>
        <row r="2740">
          <cell r="H2740">
            <v>0</v>
          </cell>
        </row>
        <row r="2741">
          <cell r="H2741">
            <v>0</v>
          </cell>
        </row>
        <row r="2742">
          <cell r="H2742">
            <v>0</v>
          </cell>
        </row>
        <row r="2743">
          <cell r="H2743">
            <v>0</v>
          </cell>
        </row>
        <row r="2744">
          <cell r="H2744">
            <v>0</v>
          </cell>
        </row>
        <row r="2745">
          <cell r="H2745">
            <v>0</v>
          </cell>
        </row>
        <row r="2746">
          <cell r="H2746">
            <v>0</v>
          </cell>
        </row>
        <row r="2747">
          <cell r="H2747">
            <v>0</v>
          </cell>
        </row>
        <row r="2748">
          <cell r="H2748">
            <v>0</v>
          </cell>
        </row>
        <row r="2749">
          <cell r="H2749">
            <v>0</v>
          </cell>
        </row>
        <row r="2750">
          <cell r="H2750">
            <v>0</v>
          </cell>
        </row>
        <row r="2751">
          <cell r="H2751">
            <v>0</v>
          </cell>
        </row>
        <row r="2752">
          <cell r="H2752">
            <v>0</v>
          </cell>
        </row>
        <row r="2753">
          <cell r="H2753">
            <v>0</v>
          </cell>
        </row>
        <row r="2754">
          <cell r="H2754">
            <v>0</v>
          </cell>
        </row>
        <row r="2755">
          <cell r="H2755">
            <v>0</v>
          </cell>
        </row>
        <row r="2756">
          <cell r="H2756">
            <v>0</v>
          </cell>
        </row>
        <row r="2757">
          <cell r="H2757">
            <v>0</v>
          </cell>
        </row>
        <row r="2758">
          <cell r="H2758">
            <v>0</v>
          </cell>
        </row>
        <row r="2759">
          <cell r="H2759">
            <v>0</v>
          </cell>
        </row>
        <row r="2760">
          <cell r="H2760">
            <v>0</v>
          </cell>
        </row>
        <row r="2761">
          <cell r="H2761">
            <v>0</v>
          </cell>
        </row>
        <row r="2762">
          <cell r="H2762">
            <v>0</v>
          </cell>
        </row>
        <row r="2763">
          <cell r="H2763">
            <v>0</v>
          </cell>
        </row>
        <row r="2764">
          <cell r="H2764">
            <v>0</v>
          </cell>
        </row>
        <row r="2765">
          <cell r="H2765">
            <v>0</v>
          </cell>
        </row>
        <row r="2766">
          <cell r="H2766">
            <v>0</v>
          </cell>
        </row>
        <row r="2767">
          <cell r="H2767">
            <v>0</v>
          </cell>
        </row>
        <row r="2768">
          <cell r="H2768">
            <v>0</v>
          </cell>
        </row>
        <row r="2769">
          <cell r="H2769">
            <v>0</v>
          </cell>
        </row>
        <row r="2770">
          <cell r="H2770">
            <v>0</v>
          </cell>
        </row>
        <row r="2771">
          <cell r="H2771">
            <v>0</v>
          </cell>
        </row>
        <row r="2772">
          <cell r="H2772">
            <v>0</v>
          </cell>
        </row>
        <row r="2773">
          <cell r="H2773">
            <v>0</v>
          </cell>
        </row>
        <row r="2774">
          <cell r="H2774">
            <v>0</v>
          </cell>
        </row>
        <row r="2775">
          <cell r="H2775">
            <v>0</v>
          </cell>
        </row>
        <row r="2776">
          <cell r="H2776">
            <v>0</v>
          </cell>
        </row>
        <row r="2777">
          <cell r="H2777">
            <v>0</v>
          </cell>
        </row>
        <row r="2778">
          <cell r="H2778">
            <v>0</v>
          </cell>
        </row>
        <row r="2779">
          <cell r="H2779">
            <v>0</v>
          </cell>
        </row>
        <row r="2780">
          <cell r="H2780">
            <v>0</v>
          </cell>
        </row>
        <row r="2781">
          <cell r="H2781">
            <v>0</v>
          </cell>
        </row>
        <row r="2782">
          <cell r="H2782">
            <v>0</v>
          </cell>
        </row>
        <row r="2783">
          <cell r="H2783">
            <v>0</v>
          </cell>
        </row>
        <row r="2784">
          <cell r="H2784">
            <v>0</v>
          </cell>
        </row>
        <row r="2785">
          <cell r="H2785">
            <v>0</v>
          </cell>
        </row>
        <row r="2786">
          <cell r="H2786">
            <v>0</v>
          </cell>
        </row>
        <row r="2787">
          <cell r="H2787">
            <v>0</v>
          </cell>
        </row>
        <row r="2788">
          <cell r="H2788">
            <v>0</v>
          </cell>
        </row>
        <row r="2789">
          <cell r="H2789">
            <v>0</v>
          </cell>
        </row>
        <row r="2790">
          <cell r="H2790">
            <v>0</v>
          </cell>
        </row>
        <row r="2791">
          <cell r="H2791">
            <v>0</v>
          </cell>
        </row>
        <row r="2792">
          <cell r="H2792">
            <v>0</v>
          </cell>
        </row>
        <row r="2793">
          <cell r="H2793">
            <v>0</v>
          </cell>
        </row>
        <row r="2794">
          <cell r="H2794">
            <v>0</v>
          </cell>
        </row>
        <row r="2795">
          <cell r="H2795">
            <v>0</v>
          </cell>
        </row>
        <row r="2796">
          <cell r="H2796">
            <v>0</v>
          </cell>
        </row>
        <row r="2797">
          <cell r="H2797">
            <v>0</v>
          </cell>
        </row>
        <row r="2798">
          <cell r="H2798">
            <v>0</v>
          </cell>
        </row>
        <row r="2799">
          <cell r="H2799">
            <v>0</v>
          </cell>
        </row>
        <row r="2800">
          <cell r="H2800">
            <v>0</v>
          </cell>
        </row>
        <row r="2801">
          <cell r="H2801">
            <v>0</v>
          </cell>
        </row>
        <row r="2802">
          <cell r="H2802">
            <v>0</v>
          </cell>
        </row>
        <row r="2803">
          <cell r="H2803">
            <v>0</v>
          </cell>
        </row>
        <row r="2804">
          <cell r="H2804">
            <v>0</v>
          </cell>
        </row>
        <row r="2805">
          <cell r="H2805">
            <v>0</v>
          </cell>
        </row>
        <row r="2806">
          <cell r="H2806">
            <v>0</v>
          </cell>
        </row>
        <row r="2807">
          <cell r="H2807">
            <v>0</v>
          </cell>
        </row>
        <row r="2808">
          <cell r="H2808">
            <v>0</v>
          </cell>
        </row>
        <row r="2809">
          <cell r="H2809">
            <v>0</v>
          </cell>
        </row>
        <row r="2810">
          <cell r="H2810">
            <v>0</v>
          </cell>
        </row>
        <row r="2811">
          <cell r="H2811">
            <v>0</v>
          </cell>
        </row>
        <row r="2812">
          <cell r="H2812">
            <v>0</v>
          </cell>
        </row>
        <row r="2813">
          <cell r="H2813">
            <v>0</v>
          </cell>
        </row>
        <row r="2814">
          <cell r="H2814">
            <v>0</v>
          </cell>
        </row>
        <row r="2815">
          <cell r="H2815">
            <v>0</v>
          </cell>
        </row>
        <row r="2816">
          <cell r="H2816">
            <v>0</v>
          </cell>
        </row>
        <row r="2817">
          <cell r="H2817">
            <v>0</v>
          </cell>
        </row>
        <row r="2818">
          <cell r="H2818">
            <v>0</v>
          </cell>
        </row>
        <row r="2819">
          <cell r="H2819">
            <v>0</v>
          </cell>
        </row>
        <row r="2820">
          <cell r="H2820">
            <v>0</v>
          </cell>
        </row>
        <row r="2821">
          <cell r="H2821">
            <v>0</v>
          </cell>
        </row>
        <row r="2822">
          <cell r="H2822">
            <v>0</v>
          </cell>
        </row>
        <row r="2823">
          <cell r="H2823">
            <v>0</v>
          </cell>
        </row>
        <row r="2824">
          <cell r="H2824">
            <v>0</v>
          </cell>
        </row>
        <row r="2825">
          <cell r="H2825">
            <v>0</v>
          </cell>
        </row>
        <row r="2826">
          <cell r="H2826">
            <v>0</v>
          </cell>
        </row>
        <row r="2827">
          <cell r="H2827">
            <v>0</v>
          </cell>
        </row>
        <row r="2828">
          <cell r="H2828">
            <v>0</v>
          </cell>
        </row>
        <row r="2829">
          <cell r="H2829">
            <v>0</v>
          </cell>
        </row>
        <row r="2830">
          <cell r="H2830">
            <v>0</v>
          </cell>
        </row>
        <row r="2831">
          <cell r="H2831">
            <v>0</v>
          </cell>
        </row>
        <row r="2832">
          <cell r="H2832">
            <v>0</v>
          </cell>
        </row>
        <row r="2833">
          <cell r="H2833">
            <v>0</v>
          </cell>
        </row>
        <row r="2834">
          <cell r="H2834">
            <v>0</v>
          </cell>
        </row>
        <row r="2835">
          <cell r="H2835">
            <v>0</v>
          </cell>
        </row>
        <row r="2836">
          <cell r="H2836">
            <v>0</v>
          </cell>
        </row>
        <row r="2837">
          <cell r="H2837">
            <v>0</v>
          </cell>
        </row>
        <row r="2838">
          <cell r="H2838">
            <v>0</v>
          </cell>
        </row>
        <row r="2839">
          <cell r="H2839">
            <v>0</v>
          </cell>
        </row>
        <row r="2840">
          <cell r="H2840">
            <v>0</v>
          </cell>
        </row>
        <row r="2841">
          <cell r="H2841">
            <v>0</v>
          </cell>
        </row>
        <row r="2842">
          <cell r="H2842">
            <v>0</v>
          </cell>
        </row>
        <row r="2843">
          <cell r="H2843">
            <v>0</v>
          </cell>
        </row>
        <row r="2844">
          <cell r="H2844">
            <v>0</v>
          </cell>
        </row>
        <row r="2845">
          <cell r="H2845">
            <v>0</v>
          </cell>
        </row>
        <row r="2846">
          <cell r="H2846">
            <v>0</v>
          </cell>
        </row>
        <row r="2847">
          <cell r="H2847">
            <v>0</v>
          </cell>
        </row>
        <row r="2848">
          <cell r="H2848">
            <v>0</v>
          </cell>
        </row>
        <row r="2849">
          <cell r="H2849">
            <v>0</v>
          </cell>
        </row>
        <row r="2850">
          <cell r="H2850">
            <v>0</v>
          </cell>
        </row>
        <row r="2851">
          <cell r="H2851">
            <v>0</v>
          </cell>
        </row>
        <row r="2852">
          <cell r="H2852">
            <v>0</v>
          </cell>
        </row>
        <row r="2853">
          <cell r="H2853">
            <v>0</v>
          </cell>
        </row>
        <row r="2854">
          <cell r="H2854">
            <v>0</v>
          </cell>
        </row>
        <row r="2855">
          <cell r="H2855">
            <v>0</v>
          </cell>
        </row>
        <row r="2856">
          <cell r="H2856">
            <v>0</v>
          </cell>
        </row>
        <row r="2857">
          <cell r="H2857">
            <v>0</v>
          </cell>
        </row>
        <row r="2858">
          <cell r="H2858">
            <v>0</v>
          </cell>
        </row>
        <row r="2859">
          <cell r="H2859">
            <v>0</v>
          </cell>
        </row>
        <row r="2860">
          <cell r="H2860">
            <v>0</v>
          </cell>
        </row>
        <row r="2861">
          <cell r="H2861">
            <v>0</v>
          </cell>
        </row>
        <row r="2862">
          <cell r="H2862">
            <v>0</v>
          </cell>
        </row>
        <row r="2863">
          <cell r="H2863">
            <v>0</v>
          </cell>
        </row>
        <row r="2864">
          <cell r="H2864">
            <v>0</v>
          </cell>
        </row>
        <row r="2865">
          <cell r="H2865">
            <v>0</v>
          </cell>
        </row>
        <row r="2866">
          <cell r="H2866">
            <v>0</v>
          </cell>
        </row>
        <row r="2867">
          <cell r="H2867">
            <v>0</v>
          </cell>
        </row>
        <row r="2868">
          <cell r="H2868">
            <v>0</v>
          </cell>
        </row>
        <row r="2869">
          <cell r="H2869">
            <v>0</v>
          </cell>
        </row>
        <row r="2870">
          <cell r="H2870">
            <v>0</v>
          </cell>
        </row>
        <row r="2871">
          <cell r="H2871">
            <v>0</v>
          </cell>
        </row>
        <row r="2872">
          <cell r="H2872">
            <v>0</v>
          </cell>
        </row>
        <row r="2873">
          <cell r="H2873">
            <v>0</v>
          </cell>
        </row>
        <row r="2874">
          <cell r="H2874">
            <v>0</v>
          </cell>
        </row>
        <row r="2875">
          <cell r="H2875">
            <v>0</v>
          </cell>
        </row>
        <row r="2876">
          <cell r="H2876">
            <v>0</v>
          </cell>
        </row>
        <row r="2877">
          <cell r="H2877">
            <v>0</v>
          </cell>
        </row>
        <row r="2878">
          <cell r="H2878">
            <v>0</v>
          </cell>
        </row>
        <row r="2879">
          <cell r="H2879">
            <v>0</v>
          </cell>
        </row>
        <row r="2880">
          <cell r="H2880">
            <v>0</v>
          </cell>
        </row>
        <row r="2881">
          <cell r="H2881">
            <v>0</v>
          </cell>
        </row>
        <row r="2882">
          <cell r="H2882">
            <v>0</v>
          </cell>
        </row>
        <row r="2883">
          <cell r="H2883">
            <v>0</v>
          </cell>
        </row>
        <row r="2884">
          <cell r="H2884">
            <v>0</v>
          </cell>
        </row>
        <row r="2885">
          <cell r="H2885">
            <v>0</v>
          </cell>
        </row>
        <row r="2886">
          <cell r="H2886">
            <v>0</v>
          </cell>
        </row>
        <row r="2887">
          <cell r="H2887">
            <v>0</v>
          </cell>
        </row>
        <row r="2888">
          <cell r="H2888">
            <v>0</v>
          </cell>
        </row>
        <row r="2889">
          <cell r="H2889">
            <v>0</v>
          </cell>
        </row>
        <row r="2890">
          <cell r="H2890">
            <v>0</v>
          </cell>
        </row>
        <row r="2891">
          <cell r="H2891">
            <v>0</v>
          </cell>
        </row>
        <row r="2892">
          <cell r="H2892">
            <v>0</v>
          </cell>
        </row>
        <row r="2893">
          <cell r="H2893">
            <v>0</v>
          </cell>
        </row>
        <row r="2894">
          <cell r="H2894">
            <v>0</v>
          </cell>
        </row>
        <row r="2895">
          <cell r="H2895">
            <v>0</v>
          </cell>
        </row>
        <row r="2896">
          <cell r="H2896">
            <v>0</v>
          </cell>
        </row>
        <row r="2897">
          <cell r="H2897">
            <v>0</v>
          </cell>
        </row>
        <row r="2898">
          <cell r="H2898">
            <v>0</v>
          </cell>
        </row>
        <row r="2899">
          <cell r="H2899">
            <v>0</v>
          </cell>
        </row>
        <row r="2900">
          <cell r="H2900">
            <v>0</v>
          </cell>
        </row>
        <row r="2901">
          <cell r="H2901">
            <v>0</v>
          </cell>
        </row>
        <row r="2902">
          <cell r="H2902">
            <v>0</v>
          </cell>
        </row>
        <row r="2903">
          <cell r="H2903">
            <v>0</v>
          </cell>
        </row>
        <row r="2904">
          <cell r="H2904">
            <v>0</v>
          </cell>
        </row>
        <row r="2905">
          <cell r="H2905">
            <v>0</v>
          </cell>
        </row>
        <row r="2906">
          <cell r="H2906">
            <v>0</v>
          </cell>
        </row>
        <row r="2907">
          <cell r="H2907">
            <v>0</v>
          </cell>
        </row>
        <row r="2908">
          <cell r="H2908">
            <v>0</v>
          </cell>
        </row>
        <row r="2909">
          <cell r="H2909">
            <v>0</v>
          </cell>
        </row>
        <row r="2910">
          <cell r="H2910">
            <v>0</v>
          </cell>
        </row>
        <row r="2911">
          <cell r="H2911">
            <v>0</v>
          </cell>
        </row>
        <row r="2912">
          <cell r="H2912">
            <v>0</v>
          </cell>
        </row>
        <row r="2913">
          <cell r="H2913">
            <v>0</v>
          </cell>
        </row>
        <row r="2914">
          <cell r="H2914">
            <v>0</v>
          </cell>
        </row>
        <row r="2915">
          <cell r="H2915">
            <v>0</v>
          </cell>
        </row>
        <row r="2916">
          <cell r="H2916">
            <v>0</v>
          </cell>
        </row>
        <row r="2917">
          <cell r="H2917">
            <v>0</v>
          </cell>
        </row>
        <row r="2918">
          <cell r="H2918">
            <v>0</v>
          </cell>
        </row>
        <row r="2919">
          <cell r="H2919">
            <v>0</v>
          </cell>
        </row>
        <row r="2920">
          <cell r="H2920">
            <v>0</v>
          </cell>
        </row>
        <row r="2921">
          <cell r="H2921">
            <v>0</v>
          </cell>
        </row>
        <row r="2922">
          <cell r="H2922">
            <v>0</v>
          </cell>
        </row>
        <row r="2923">
          <cell r="H2923">
            <v>0</v>
          </cell>
        </row>
        <row r="2924">
          <cell r="H2924">
            <v>0</v>
          </cell>
        </row>
        <row r="2925">
          <cell r="H2925">
            <v>0</v>
          </cell>
        </row>
        <row r="2926">
          <cell r="H2926">
            <v>0</v>
          </cell>
        </row>
        <row r="2927">
          <cell r="H2927">
            <v>0</v>
          </cell>
        </row>
        <row r="2928">
          <cell r="H2928">
            <v>0</v>
          </cell>
        </row>
        <row r="2929">
          <cell r="H2929">
            <v>0</v>
          </cell>
        </row>
        <row r="2930">
          <cell r="H2930">
            <v>0</v>
          </cell>
        </row>
        <row r="2931">
          <cell r="H2931">
            <v>0</v>
          </cell>
        </row>
        <row r="2932">
          <cell r="H2932">
            <v>0</v>
          </cell>
        </row>
        <row r="2933">
          <cell r="H2933">
            <v>0</v>
          </cell>
        </row>
        <row r="2934">
          <cell r="H2934">
            <v>0</v>
          </cell>
        </row>
        <row r="2935">
          <cell r="H2935">
            <v>0</v>
          </cell>
        </row>
        <row r="2936">
          <cell r="H2936">
            <v>0</v>
          </cell>
        </row>
        <row r="2937">
          <cell r="H2937">
            <v>0</v>
          </cell>
        </row>
        <row r="2938">
          <cell r="H2938">
            <v>0</v>
          </cell>
        </row>
        <row r="2939">
          <cell r="H2939">
            <v>0</v>
          </cell>
        </row>
        <row r="2940">
          <cell r="H2940">
            <v>0</v>
          </cell>
        </row>
        <row r="2941">
          <cell r="H2941">
            <v>0</v>
          </cell>
        </row>
        <row r="2942">
          <cell r="H2942">
            <v>0</v>
          </cell>
        </row>
        <row r="2943">
          <cell r="H2943">
            <v>0</v>
          </cell>
        </row>
        <row r="2944">
          <cell r="H2944">
            <v>0</v>
          </cell>
        </row>
        <row r="2945">
          <cell r="H2945">
            <v>0</v>
          </cell>
        </row>
        <row r="2946">
          <cell r="H2946">
            <v>0</v>
          </cell>
        </row>
        <row r="2947">
          <cell r="H2947">
            <v>0</v>
          </cell>
        </row>
        <row r="2948">
          <cell r="H2948">
            <v>0</v>
          </cell>
        </row>
        <row r="2949">
          <cell r="H2949">
            <v>0</v>
          </cell>
        </row>
        <row r="2950">
          <cell r="H2950">
            <v>0</v>
          </cell>
        </row>
        <row r="2951">
          <cell r="H2951">
            <v>0</v>
          </cell>
        </row>
        <row r="2952">
          <cell r="H2952">
            <v>0</v>
          </cell>
        </row>
        <row r="2953">
          <cell r="H2953">
            <v>0</v>
          </cell>
        </row>
        <row r="2954">
          <cell r="H2954">
            <v>0</v>
          </cell>
        </row>
        <row r="2955">
          <cell r="H2955">
            <v>0</v>
          </cell>
        </row>
        <row r="2956">
          <cell r="H2956">
            <v>0</v>
          </cell>
        </row>
        <row r="2957">
          <cell r="H2957">
            <v>0</v>
          </cell>
        </row>
        <row r="2958">
          <cell r="H2958">
            <v>0</v>
          </cell>
        </row>
        <row r="2959">
          <cell r="H2959">
            <v>0</v>
          </cell>
        </row>
        <row r="2960">
          <cell r="H2960">
            <v>0</v>
          </cell>
        </row>
        <row r="2961">
          <cell r="H2961">
            <v>0</v>
          </cell>
        </row>
        <row r="2962">
          <cell r="H2962">
            <v>0</v>
          </cell>
        </row>
        <row r="2963">
          <cell r="H2963">
            <v>0</v>
          </cell>
        </row>
        <row r="2964">
          <cell r="H2964">
            <v>0</v>
          </cell>
        </row>
        <row r="2965">
          <cell r="H2965">
            <v>0</v>
          </cell>
        </row>
        <row r="2966">
          <cell r="H2966">
            <v>0</v>
          </cell>
        </row>
        <row r="2967">
          <cell r="H2967">
            <v>0</v>
          </cell>
        </row>
        <row r="2968">
          <cell r="H2968">
            <v>0</v>
          </cell>
        </row>
        <row r="2969">
          <cell r="H2969">
            <v>0</v>
          </cell>
        </row>
        <row r="2970">
          <cell r="H2970">
            <v>0</v>
          </cell>
        </row>
        <row r="2971">
          <cell r="H2971">
            <v>0</v>
          </cell>
        </row>
        <row r="2972">
          <cell r="H2972">
            <v>0</v>
          </cell>
        </row>
        <row r="2973">
          <cell r="H2973">
            <v>0</v>
          </cell>
        </row>
        <row r="2974">
          <cell r="H2974">
            <v>0</v>
          </cell>
        </row>
        <row r="2975">
          <cell r="H2975">
            <v>0</v>
          </cell>
        </row>
        <row r="2976">
          <cell r="H2976">
            <v>0</v>
          </cell>
        </row>
        <row r="2977">
          <cell r="H2977">
            <v>0</v>
          </cell>
        </row>
        <row r="2978">
          <cell r="H2978">
            <v>0</v>
          </cell>
        </row>
        <row r="2979">
          <cell r="H2979">
            <v>0</v>
          </cell>
        </row>
        <row r="2980">
          <cell r="H2980">
            <v>0</v>
          </cell>
        </row>
        <row r="2981">
          <cell r="H2981">
            <v>0</v>
          </cell>
        </row>
        <row r="2982">
          <cell r="H2982">
            <v>0</v>
          </cell>
        </row>
        <row r="2983">
          <cell r="H2983">
            <v>0</v>
          </cell>
        </row>
        <row r="2984">
          <cell r="H2984">
            <v>0</v>
          </cell>
        </row>
        <row r="2985">
          <cell r="H2985">
            <v>0</v>
          </cell>
        </row>
        <row r="2986">
          <cell r="H2986">
            <v>0</v>
          </cell>
        </row>
        <row r="2987">
          <cell r="H2987">
            <v>0</v>
          </cell>
        </row>
        <row r="2988">
          <cell r="H2988">
            <v>0</v>
          </cell>
        </row>
        <row r="2989">
          <cell r="H2989">
            <v>0</v>
          </cell>
        </row>
        <row r="2990">
          <cell r="H2990">
            <v>0</v>
          </cell>
        </row>
        <row r="2991">
          <cell r="H2991">
            <v>0</v>
          </cell>
        </row>
        <row r="2992">
          <cell r="H2992">
            <v>0</v>
          </cell>
        </row>
        <row r="2993">
          <cell r="H2993">
            <v>0</v>
          </cell>
        </row>
        <row r="2994">
          <cell r="H2994">
            <v>0</v>
          </cell>
        </row>
        <row r="2995">
          <cell r="H2995">
            <v>0</v>
          </cell>
        </row>
        <row r="2996">
          <cell r="H2996">
            <v>0</v>
          </cell>
        </row>
        <row r="2997">
          <cell r="H2997">
            <v>0</v>
          </cell>
        </row>
        <row r="2998">
          <cell r="H2998">
            <v>0</v>
          </cell>
        </row>
        <row r="2999">
          <cell r="H2999">
            <v>0</v>
          </cell>
        </row>
        <row r="3000">
          <cell r="H3000">
            <v>0</v>
          </cell>
        </row>
        <row r="3001">
          <cell r="H3001">
            <v>0</v>
          </cell>
        </row>
        <row r="3002">
          <cell r="H3002">
            <v>0</v>
          </cell>
        </row>
        <row r="3003">
          <cell r="H3003">
            <v>0</v>
          </cell>
        </row>
        <row r="3004">
          <cell r="H3004">
            <v>0</v>
          </cell>
        </row>
        <row r="3005">
          <cell r="H3005">
            <v>0</v>
          </cell>
        </row>
        <row r="3006">
          <cell r="H3006">
            <v>0</v>
          </cell>
        </row>
        <row r="3007">
          <cell r="H3007">
            <v>0</v>
          </cell>
        </row>
        <row r="3008">
          <cell r="H3008">
            <v>0</v>
          </cell>
        </row>
        <row r="3009">
          <cell r="H3009">
            <v>0</v>
          </cell>
        </row>
        <row r="3010">
          <cell r="H3010">
            <v>0</v>
          </cell>
        </row>
        <row r="3011">
          <cell r="H3011">
            <v>0</v>
          </cell>
        </row>
        <row r="3012">
          <cell r="H3012">
            <v>0</v>
          </cell>
        </row>
        <row r="3013">
          <cell r="H3013">
            <v>0</v>
          </cell>
        </row>
        <row r="3014">
          <cell r="H3014">
            <v>0</v>
          </cell>
        </row>
        <row r="3015">
          <cell r="H3015">
            <v>0</v>
          </cell>
        </row>
        <row r="3016">
          <cell r="H3016">
            <v>0</v>
          </cell>
        </row>
        <row r="3017">
          <cell r="H3017">
            <v>0</v>
          </cell>
        </row>
        <row r="3018">
          <cell r="H3018">
            <v>0</v>
          </cell>
        </row>
        <row r="3019">
          <cell r="H3019">
            <v>0</v>
          </cell>
        </row>
        <row r="3020">
          <cell r="H3020">
            <v>0</v>
          </cell>
        </row>
        <row r="3021">
          <cell r="H3021">
            <v>0</v>
          </cell>
        </row>
        <row r="3022">
          <cell r="H3022">
            <v>0</v>
          </cell>
        </row>
        <row r="3023">
          <cell r="H3023">
            <v>0</v>
          </cell>
        </row>
        <row r="3024">
          <cell r="H3024">
            <v>0</v>
          </cell>
        </row>
        <row r="3025">
          <cell r="H3025">
            <v>0</v>
          </cell>
        </row>
        <row r="3026">
          <cell r="H3026">
            <v>0</v>
          </cell>
        </row>
        <row r="3027">
          <cell r="H3027">
            <v>0</v>
          </cell>
        </row>
        <row r="3028">
          <cell r="H3028">
            <v>0</v>
          </cell>
        </row>
        <row r="3029">
          <cell r="H3029">
            <v>0</v>
          </cell>
        </row>
        <row r="3030">
          <cell r="H3030">
            <v>0</v>
          </cell>
        </row>
        <row r="3031">
          <cell r="H3031">
            <v>0</v>
          </cell>
        </row>
        <row r="3032">
          <cell r="H3032">
            <v>0</v>
          </cell>
        </row>
        <row r="3033">
          <cell r="H3033">
            <v>0</v>
          </cell>
        </row>
        <row r="3034">
          <cell r="H3034">
            <v>0</v>
          </cell>
        </row>
        <row r="3035">
          <cell r="H3035">
            <v>0</v>
          </cell>
        </row>
        <row r="3036">
          <cell r="H3036">
            <v>0</v>
          </cell>
        </row>
        <row r="3037">
          <cell r="H3037">
            <v>0</v>
          </cell>
        </row>
        <row r="3038">
          <cell r="H3038">
            <v>0</v>
          </cell>
        </row>
        <row r="3039">
          <cell r="H3039">
            <v>0</v>
          </cell>
        </row>
        <row r="3040">
          <cell r="H3040">
            <v>0</v>
          </cell>
        </row>
        <row r="3041">
          <cell r="H3041">
            <v>0</v>
          </cell>
        </row>
        <row r="3042">
          <cell r="H3042">
            <v>0</v>
          </cell>
        </row>
        <row r="3043">
          <cell r="H3043">
            <v>0</v>
          </cell>
        </row>
        <row r="3044">
          <cell r="H3044">
            <v>0</v>
          </cell>
        </row>
        <row r="3045">
          <cell r="H3045">
            <v>0</v>
          </cell>
        </row>
        <row r="3046">
          <cell r="H3046">
            <v>0</v>
          </cell>
        </row>
        <row r="3047">
          <cell r="H3047">
            <v>0</v>
          </cell>
        </row>
        <row r="3048">
          <cell r="H3048">
            <v>0</v>
          </cell>
        </row>
        <row r="3049">
          <cell r="H3049">
            <v>0</v>
          </cell>
        </row>
        <row r="3050">
          <cell r="H3050">
            <v>0</v>
          </cell>
        </row>
        <row r="3051">
          <cell r="H3051">
            <v>0</v>
          </cell>
        </row>
        <row r="3052">
          <cell r="H3052">
            <v>0</v>
          </cell>
        </row>
        <row r="3053">
          <cell r="H3053">
            <v>0</v>
          </cell>
        </row>
        <row r="3054">
          <cell r="H3054">
            <v>0</v>
          </cell>
        </row>
        <row r="3055">
          <cell r="H3055">
            <v>0</v>
          </cell>
        </row>
        <row r="3056">
          <cell r="H3056">
            <v>0</v>
          </cell>
        </row>
        <row r="3057">
          <cell r="H3057">
            <v>0</v>
          </cell>
        </row>
        <row r="3058">
          <cell r="H3058">
            <v>0</v>
          </cell>
        </row>
        <row r="3059">
          <cell r="H3059">
            <v>0</v>
          </cell>
        </row>
        <row r="3060">
          <cell r="H3060">
            <v>0</v>
          </cell>
        </row>
        <row r="3061">
          <cell r="H3061">
            <v>0</v>
          </cell>
        </row>
        <row r="3062">
          <cell r="H3062">
            <v>0</v>
          </cell>
        </row>
        <row r="3063">
          <cell r="H3063">
            <v>0</v>
          </cell>
        </row>
        <row r="3064">
          <cell r="H3064">
            <v>0</v>
          </cell>
        </row>
        <row r="3065">
          <cell r="H3065">
            <v>0</v>
          </cell>
        </row>
        <row r="3066">
          <cell r="H3066">
            <v>0</v>
          </cell>
        </row>
        <row r="3067">
          <cell r="H3067">
            <v>0</v>
          </cell>
        </row>
        <row r="3068">
          <cell r="H3068">
            <v>0</v>
          </cell>
        </row>
        <row r="3069">
          <cell r="H3069">
            <v>0</v>
          </cell>
        </row>
        <row r="3070">
          <cell r="H3070">
            <v>0</v>
          </cell>
        </row>
        <row r="3071">
          <cell r="H3071">
            <v>0</v>
          </cell>
        </row>
        <row r="3072">
          <cell r="H3072">
            <v>0</v>
          </cell>
        </row>
        <row r="3073">
          <cell r="H3073">
            <v>0</v>
          </cell>
        </row>
        <row r="3074">
          <cell r="H3074">
            <v>0</v>
          </cell>
        </row>
        <row r="3075">
          <cell r="H3075">
            <v>0</v>
          </cell>
        </row>
        <row r="3076">
          <cell r="H3076">
            <v>0</v>
          </cell>
        </row>
        <row r="3077">
          <cell r="H3077">
            <v>0</v>
          </cell>
        </row>
        <row r="3078">
          <cell r="H3078">
            <v>0</v>
          </cell>
        </row>
        <row r="3079">
          <cell r="H3079">
            <v>0</v>
          </cell>
        </row>
        <row r="3080">
          <cell r="H3080">
            <v>0</v>
          </cell>
        </row>
        <row r="3081">
          <cell r="H3081">
            <v>0</v>
          </cell>
        </row>
        <row r="3082">
          <cell r="H3082">
            <v>0</v>
          </cell>
        </row>
        <row r="3083">
          <cell r="H3083">
            <v>0</v>
          </cell>
        </row>
        <row r="3084">
          <cell r="H3084">
            <v>0</v>
          </cell>
        </row>
        <row r="3085">
          <cell r="H3085">
            <v>0</v>
          </cell>
        </row>
        <row r="3086">
          <cell r="H3086">
            <v>0</v>
          </cell>
        </row>
        <row r="3087">
          <cell r="H3087">
            <v>0</v>
          </cell>
        </row>
        <row r="3088">
          <cell r="H3088">
            <v>0</v>
          </cell>
        </row>
        <row r="3089">
          <cell r="H3089">
            <v>0</v>
          </cell>
        </row>
        <row r="3090">
          <cell r="H3090">
            <v>0</v>
          </cell>
        </row>
        <row r="3091">
          <cell r="H3091">
            <v>0</v>
          </cell>
        </row>
        <row r="3092">
          <cell r="H3092">
            <v>0</v>
          </cell>
        </row>
        <row r="3093">
          <cell r="H3093">
            <v>0</v>
          </cell>
        </row>
        <row r="3094">
          <cell r="H3094">
            <v>0</v>
          </cell>
        </row>
        <row r="3095">
          <cell r="H3095">
            <v>0</v>
          </cell>
        </row>
        <row r="3096">
          <cell r="H3096">
            <v>0</v>
          </cell>
        </row>
        <row r="3097">
          <cell r="H3097">
            <v>0</v>
          </cell>
        </row>
        <row r="3098">
          <cell r="H3098">
            <v>0</v>
          </cell>
        </row>
        <row r="3099">
          <cell r="H3099">
            <v>0</v>
          </cell>
        </row>
        <row r="3100">
          <cell r="H3100">
            <v>0</v>
          </cell>
        </row>
        <row r="3101">
          <cell r="H3101">
            <v>0</v>
          </cell>
        </row>
        <row r="3102">
          <cell r="H3102">
            <v>0</v>
          </cell>
        </row>
        <row r="3103">
          <cell r="H3103">
            <v>0</v>
          </cell>
        </row>
        <row r="3104">
          <cell r="H3104">
            <v>0</v>
          </cell>
        </row>
        <row r="3105">
          <cell r="H3105">
            <v>0</v>
          </cell>
        </row>
        <row r="3106">
          <cell r="H3106">
            <v>0</v>
          </cell>
        </row>
        <row r="3107">
          <cell r="H3107">
            <v>0</v>
          </cell>
        </row>
        <row r="3108">
          <cell r="H3108">
            <v>0</v>
          </cell>
        </row>
        <row r="3109">
          <cell r="H3109">
            <v>0</v>
          </cell>
        </row>
        <row r="3110">
          <cell r="H3110">
            <v>0</v>
          </cell>
        </row>
        <row r="3111">
          <cell r="H3111">
            <v>0</v>
          </cell>
        </row>
        <row r="3112">
          <cell r="H3112">
            <v>0</v>
          </cell>
        </row>
        <row r="3113">
          <cell r="H3113">
            <v>0</v>
          </cell>
        </row>
        <row r="3114">
          <cell r="H3114">
            <v>0</v>
          </cell>
        </row>
        <row r="3115">
          <cell r="H3115">
            <v>0</v>
          </cell>
        </row>
        <row r="3116">
          <cell r="H3116">
            <v>0</v>
          </cell>
        </row>
        <row r="3117">
          <cell r="H3117">
            <v>0</v>
          </cell>
        </row>
        <row r="3118">
          <cell r="H3118">
            <v>0</v>
          </cell>
        </row>
        <row r="3119">
          <cell r="H3119">
            <v>0</v>
          </cell>
        </row>
        <row r="3120">
          <cell r="H3120">
            <v>0</v>
          </cell>
        </row>
        <row r="3121">
          <cell r="H3121">
            <v>0</v>
          </cell>
        </row>
        <row r="3122">
          <cell r="H3122">
            <v>0</v>
          </cell>
        </row>
        <row r="3123">
          <cell r="H3123">
            <v>0</v>
          </cell>
        </row>
        <row r="3124">
          <cell r="H3124">
            <v>0</v>
          </cell>
        </row>
        <row r="3125">
          <cell r="H3125">
            <v>0</v>
          </cell>
        </row>
        <row r="3126">
          <cell r="H3126">
            <v>0</v>
          </cell>
        </row>
        <row r="3127">
          <cell r="H3127">
            <v>0</v>
          </cell>
        </row>
        <row r="3128">
          <cell r="H3128">
            <v>0</v>
          </cell>
        </row>
        <row r="3129">
          <cell r="H3129">
            <v>0</v>
          </cell>
        </row>
        <row r="3130">
          <cell r="H3130">
            <v>0</v>
          </cell>
        </row>
        <row r="3131">
          <cell r="H3131">
            <v>0</v>
          </cell>
        </row>
        <row r="3132">
          <cell r="H3132">
            <v>0</v>
          </cell>
        </row>
        <row r="3133">
          <cell r="H3133">
            <v>0</v>
          </cell>
        </row>
        <row r="3134">
          <cell r="H3134">
            <v>0</v>
          </cell>
        </row>
        <row r="3135">
          <cell r="H3135">
            <v>0</v>
          </cell>
        </row>
        <row r="3136">
          <cell r="H3136">
            <v>0</v>
          </cell>
        </row>
        <row r="3137">
          <cell r="H3137">
            <v>0</v>
          </cell>
        </row>
        <row r="3138">
          <cell r="H3138">
            <v>0</v>
          </cell>
        </row>
        <row r="3139">
          <cell r="H3139">
            <v>0</v>
          </cell>
        </row>
        <row r="3140">
          <cell r="H3140">
            <v>0</v>
          </cell>
        </row>
        <row r="3141">
          <cell r="H3141">
            <v>0</v>
          </cell>
        </row>
        <row r="3142">
          <cell r="H3142">
            <v>0</v>
          </cell>
        </row>
        <row r="3143">
          <cell r="H3143">
            <v>0</v>
          </cell>
        </row>
        <row r="3144">
          <cell r="H3144">
            <v>0</v>
          </cell>
        </row>
        <row r="3145">
          <cell r="H3145">
            <v>0</v>
          </cell>
        </row>
        <row r="3146">
          <cell r="H3146">
            <v>0</v>
          </cell>
        </row>
        <row r="3147">
          <cell r="H3147">
            <v>0</v>
          </cell>
        </row>
        <row r="3148">
          <cell r="H3148">
            <v>0</v>
          </cell>
        </row>
        <row r="3149">
          <cell r="H3149">
            <v>0</v>
          </cell>
        </row>
        <row r="3150">
          <cell r="H3150">
            <v>0</v>
          </cell>
        </row>
        <row r="3151">
          <cell r="H3151">
            <v>0</v>
          </cell>
        </row>
        <row r="3152">
          <cell r="H3152">
            <v>0</v>
          </cell>
        </row>
        <row r="3153">
          <cell r="H3153">
            <v>0</v>
          </cell>
        </row>
        <row r="3154">
          <cell r="H3154">
            <v>0</v>
          </cell>
        </row>
        <row r="3155">
          <cell r="H3155">
            <v>0</v>
          </cell>
        </row>
        <row r="3156">
          <cell r="H3156">
            <v>0</v>
          </cell>
        </row>
        <row r="3157">
          <cell r="H3157">
            <v>0</v>
          </cell>
        </row>
        <row r="3158">
          <cell r="H3158">
            <v>0</v>
          </cell>
        </row>
        <row r="3159">
          <cell r="H3159">
            <v>0</v>
          </cell>
        </row>
        <row r="3160">
          <cell r="H3160">
            <v>0</v>
          </cell>
        </row>
        <row r="3161">
          <cell r="H3161">
            <v>0</v>
          </cell>
        </row>
        <row r="3162">
          <cell r="H3162">
            <v>0</v>
          </cell>
        </row>
        <row r="3163">
          <cell r="H3163">
            <v>0</v>
          </cell>
        </row>
        <row r="3164">
          <cell r="H3164">
            <v>0</v>
          </cell>
        </row>
        <row r="3165">
          <cell r="H3165">
            <v>0</v>
          </cell>
        </row>
        <row r="3166">
          <cell r="H3166">
            <v>0</v>
          </cell>
        </row>
        <row r="3167">
          <cell r="H3167">
            <v>0</v>
          </cell>
        </row>
        <row r="3168">
          <cell r="H3168">
            <v>0</v>
          </cell>
        </row>
        <row r="3169">
          <cell r="H3169">
            <v>0</v>
          </cell>
        </row>
        <row r="3170">
          <cell r="H3170">
            <v>0</v>
          </cell>
        </row>
        <row r="3171">
          <cell r="H3171">
            <v>0</v>
          </cell>
        </row>
        <row r="3172">
          <cell r="H3172">
            <v>0</v>
          </cell>
        </row>
        <row r="3173">
          <cell r="H3173">
            <v>0</v>
          </cell>
        </row>
        <row r="3174">
          <cell r="H3174">
            <v>0</v>
          </cell>
        </row>
        <row r="3175">
          <cell r="H3175">
            <v>0</v>
          </cell>
        </row>
        <row r="3176">
          <cell r="H3176">
            <v>0</v>
          </cell>
        </row>
        <row r="3177">
          <cell r="H3177">
            <v>0</v>
          </cell>
        </row>
        <row r="3178">
          <cell r="H3178">
            <v>0</v>
          </cell>
        </row>
        <row r="3179">
          <cell r="H3179">
            <v>0</v>
          </cell>
        </row>
        <row r="3180">
          <cell r="H3180">
            <v>0</v>
          </cell>
        </row>
        <row r="3181">
          <cell r="H3181">
            <v>0</v>
          </cell>
        </row>
        <row r="3182">
          <cell r="H3182">
            <v>0</v>
          </cell>
        </row>
        <row r="3183">
          <cell r="H3183">
            <v>0</v>
          </cell>
        </row>
        <row r="3184">
          <cell r="H3184">
            <v>0</v>
          </cell>
        </row>
        <row r="3185">
          <cell r="H3185">
            <v>0</v>
          </cell>
        </row>
        <row r="3186">
          <cell r="H3186">
            <v>0</v>
          </cell>
        </row>
        <row r="3187">
          <cell r="H3187">
            <v>0</v>
          </cell>
        </row>
        <row r="3188">
          <cell r="H3188">
            <v>0</v>
          </cell>
        </row>
        <row r="3189">
          <cell r="H3189">
            <v>0</v>
          </cell>
        </row>
        <row r="3190">
          <cell r="H3190">
            <v>0</v>
          </cell>
        </row>
        <row r="3191">
          <cell r="H3191">
            <v>0</v>
          </cell>
        </row>
        <row r="3192">
          <cell r="H3192">
            <v>0</v>
          </cell>
        </row>
        <row r="3193">
          <cell r="H3193">
            <v>0</v>
          </cell>
        </row>
        <row r="3194">
          <cell r="H3194">
            <v>0</v>
          </cell>
        </row>
        <row r="3195">
          <cell r="H3195">
            <v>0</v>
          </cell>
        </row>
        <row r="3196">
          <cell r="H3196">
            <v>0</v>
          </cell>
        </row>
        <row r="3197">
          <cell r="H3197">
            <v>0</v>
          </cell>
        </row>
        <row r="3198">
          <cell r="H3198">
            <v>0</v>
          </cell>
        </row>
        <row r="3199">
          <cell r="H3199">
            <v>0</v>
          </cell>
        </row>
        <row r="3200">
          <cell r="H3200">
            <v>0</v>
          </cell>
        </row>
        <row r="3201">
          <cell r="H3201">
            <v>0</v>
          </cell>
        </row>
        <row r="3202">
          <cell r="H3202">
            <v>0</v>
          </cell>
        </row>
        <row r="3203">
          <cell r="H3203">
            <v>0</v>
          </cell>
        </row>
        <row r="3204">
          <cell r="H3204">
            <v>0</v>
          </cell>
        </row>
        <row r="3205">
          <cell r="H3205">
            <v>0</v>
          </cell>
        </row>
        <row r="3206">
          <cell r="H3206">
            <v>0</v>
          </cell>
        </row>
        <row r="3207">
          <cell r="H3207">
            <v>0</v>
          </cell>
        </row>
        <row r="3208">
          <cell r="H3208">
            <v>0</v>
          </cell>
        </row>
        <row r="3209">
          <cell r="H3209">
            <v>0</v>
          </cell>
        </row>
        <row r="3210">
          <cell r="H3210">
            <v>0</v>
          </cell>
        </row>
        <row r="3211">
          <cell r="H3211">
            <v>0</v>
          </cell>
        </row>
        <row r="3212">
          <cell r="H3212">
            <v>0</v>
          </cell>
        </row>
        <row r="3213">
          <cell r="H3213">
            <v>0</v>
          </cell>
        </row>
        <row r="3214">
          <cell r="H3214">
            <v>0</v>
          </cell>
        </row>
        <row r="3215">
          <cell r="H3215">
            <v>0</v>
          </cell>
        </row>
        <row r="3216">
          <cell r="H3216">
            <v>0</v>
          </cell>
        </row>
        <row r="3217">
          <cell r="H3217">
            <v>0</v>
          </cell>
        </row>
        <row r="3218">
          <cell r="H3218">
            <v>0</v>
          </cell>
        </row>
        <row r="3219">
          <cell r="H3219">
            <v>0</v>
          </cell>
        </row>
        <row r="3220">
          <cell r="H3220">
            <v>0</v>
          </cell>
        </row>
        <row r="3221">
          <cell r="H3221">
            <v>0</v>
          </cell>
        </row>
        <row r="3222">
          <cell r="H3222">
            <v>0</v>
          </cell>
        </row>
        <row r="3223">
          <cell r="H3223">
            <v>0</v>
          </cell>
        </row>
        <row r="3224">
          <cell r="H3224">
            <v>0</v>
          </cell>
        </row>
        <row r="3225">
          <cell r="H3225">
            <v>0</v>
          </cell>
        </row>
        <row r="3226">
          <cell r="H3226">
            <v>0</v>
          </cell>
        </row>
        <row r="3227">
          <cell r="H3227">
            <v>0</v>
          </cell>
        </row>
        <row r="3228">
          <cell r="H3228">
            <v>0</v>
          </cell>
        </row>
        <row r="3229">
          <cell r="H3229">
            <v>0</v>
          </cell>
        </row>
        <row r="3230">
          <cell r="H3230">
            <v>0</v>
          </cell>
        </row>
        <row r="3231">
          <cell r="H3231">
            <v>0</v>
          </cell>
        </row>
        <row r="3232">
          <cell r="H3232">
            <v>0</v>
          </cell>
        </row>
        <row r="3233">
          <cell r="H3233">
            <v>0</v>
          </cell>
        </row>
        <row r="3234">
          <cell r="H3234">
            <v>0</v>
          </cell>
        </row>
        <row r="3235">
          <cell r="H3235">
            <v>0</v>
          </cell>
        </row>
        <row r="3236">
          <cell r="H3236">
            <v>0</v>
          </cell>
        </row>
        <row r="3237">
          <cell r="H3237">
            <v>0</v>
          </cell>
        </row>
        <row r="3238">
          <cell r="H3238">
            <v>0</v>
          </cell>
        </row>
        <row r="3239">
          <cell r="H3239">
            <v>0</v>
          </cell>
        </row>
        <row r="3240">
          <cell r="H3240">
            <v>0</v>
          </cell>
        </row>
        <row r="3241">
          <cell r="H3241">
            <v>0</v>
          </cell>
        </row>
        <row r="3242">
          <cell r="H3242">
            <v>0</v>
          </cell>
        </row>
        <row r="3243">
          <cell r="H3243">
            <v>0</v>
          </cell>
        </row>
        <row r="3244">
          <cell r="H3244">
            <v>0</v>
          </cell>
        </row>
        <row r="3245">
          <cell r="H3245">
            <v>0</v>
          </cell>
        </row>
        <row r="3246">
          <cell r="H3246">
            <v>0</v>
          </cell>
        </row>
        <row r="3247">
          <cell r="H3247">
            <v>0</v>
          </cell>
        </row>
        <row r="3248">
          <cell r="H3248">
            <v>0</v>
          </cell>
        </row>
        <row r="3249">
          <cell r="H3249">
            <v>0</v>
          </cell>
        </row>
        <row r="3250">
          <cell r="H3250">
            <v>0</v>
          </cell>
        </row>
        <row r="3251">
          <cell r="H3251">
            <v>0</v>
          </cell>
        </row>
        <row r="3252">
          <cell r="H3252">
            <v>0</v>
          </cell>
        </row>
        <row r="3253">
          <cell r="H3253">
            <v>0</v>
          </cell>
        </row>
        <row r="3254">
          <cell r="H3254">
            <v>0</v>
          </cell>
        </row>
        <row r="3255">
          <cell r="H3255">
            <v>0</v>
          </cell>
        </row>
        <row r="3256">
          <cell r="H3256">
            <v>0</v>
          </cell>
        </row>
        <row r="3257">
          <cell r="H3257">
            <v>0</v>
          </cell>
        </row>
        <row r="3258">
          <cell r="H3258">
            <v>0</v>
          </cell>
        </row>
        <row r="3259">
          <cell r="H3259">
            <v>0</v>
          </cell>
        </row>
        <row r="3260">
          <cell r="H3260">
            <v>0</v>
          </cell>
        </row>
        <row r="3261">
          <cell r="H3261">
            <v>0</v>
          </cell>
        </row>
        <row r="3262">
          <cell r="H3262">
            <v>0</v>
          </cell>
        </row>
        <row r="3263">
          <cell r="H3263">
            <v>0</v>
          </cell>
        </row>
        <row r="3264">
          <cell r="H3264">
            <v>0</v>
          </cell>
        </row>
        <row r="3265">
          <cell r="H3265">
            <v>0</v>
          </cell>
        </row>
        <row r="3266">
          <cell r="H3266">
            <v>0</v>
          </cell>
        </row>
        <row r="3267">
          <cell r="H3267">
            <v>0</v>
          </cell>
        </row>
        <row r="3268">
          <cell r="H3268">
            <v>0</v>
          </cell>
        </row>
        <row r="3269">
          <cell r="H3269">
            <v>0</v>
          </cell>
        </row>
        <row r="3270">
          <cell r="H3270">
            <v>0</v>
          </cell>
        </row>
        <row r="3271">
          <cell r="H3271">
            <v>0</v>
          </cell>
        </row>
        <row r="3272">
          <cell r="H3272">
            <v>0</v>
          </cell>
        </row>
        <row r="3273">
          <cell r="H3273">
            <v>0</v>
          </cell>
        </row>
        <row r="3274">
          <cell r="H3274">
            <v>0</v>
          </cell>
        </row>
        <row r="3275">
          <cell r="H3275">
            <v>0</v>
          </cell>
        </row>
        <row r="3276">
          <cell r="H3276">
            <v>0</v>
          </cell>
        </row>
        <row r="3277">
          <cell r="H3277">
            <v>0</v>
          </cell>
        </row>
        <row r="3278">
          <cell r="H3278">
            <v>0</v>
          </cell>
        </row>
        <row r="3279">
          <cell r="H3279">
            <v>0</v>
          </cell>
        </row>
        <row r="3280">
          <cell r="H3280">
            <v>0</v>
          </cell>
        </row>
        <row r="3281">
          <cell r="H3281">
            <v>0</v>
          </cell>
        </row>
        <row r="3282">
          <cell r="H3282">
            <v>0</v>
          </cell>
        </row>
        <row r="3283">
          <cell r="H3283">
            <v>0</v>
          </cell>
        </row>
        <row r="3284">
          <cell r="H3284">
            <v>0</v>
          </cell>
        </row>
        <row r="3285">
          <cell r="H3285">
            <v>0</v>
          </cell>
        </row>
        <row r="3286">
          <cell r="H3286">
            <v>0</v>
          </cell>
        </row>
        <row r="3287">
          <cell r="H3287">
            <v>0</v>
          </cell>
        </row>
        <row r="3288">
          <cell r="H3288">
            <v>0</v>
          </cell>
        </row>
        <row r="3289">
          <cell r="H3289">
            <v>0</v>
          </cell>
        </row>
        <row r="3290">
          <cell r="H3290">
            <v>0</v>
          </cell>
        </row>
        <row r="3291">
          <cell r="H3291">
            <v>0</v>
          </cell>
        </row>
        <row r="3292">
          <cell r="H3292">
            <v>0</v>
          </cell>
        </row>
        <row r="3293">
          <cell r="H3293">
            <v>0</v>
          </cell>
        </row>
        <row r="3294">
          <cell r="H3294">
            <v>0</v>
          </cell>
        </row>
        <row r="3295">
          <cell r="H3295">
            <v>0</v>
          </cell>
        </row>
        <row r="3296">
          <cell r="H3296">
            <v>0</v>
          </cell>
        </row>
        <row r="3297">
          <cell r="H3297">
            <v>0</v>
          </cell>
        </row>
        <row r="3298">
          <cell r="H3298">
            <v>0</v>
          </cell>
        </row>
        <row r="3299">
          <cell r="H3299">
            <v>0</v>
          </cell>
        </row>
        <row r="3300">
          <cell r="H3300">
            <v>0</v>
          </cell>
        </row>
        <row r="3301">
          <cell r="H3301">
            <v>0</v>
          </cell>
        </row>
        <row r="3302">
          <cell r="H3302">
            <v>0</v>
          </cell>
        </row>
        <row r="3303">
          <cell r="H3303">
            <v>0</v>
          </cell>
        </row>
        <row r="3304">
          <cell r="H3304">
            <v>0</v>
          </cell>
        </row>
        <row r="3305">
          <cell r="H3305">
            <v>0</v>
          </cell>
        </row>
        <row r="3306">
          <cell r="H3306">
            <v>0</v>
          </cell>
        </row>
        <row r="3307">
          <cell r="H3307">
            <v>0</v>
          </cell>
        </row>
        <row r="3308">
          <cell r="H3308">
            <v>0</v>
          </cell>
        </row>
        <row r="3309">
          <cell r="H3309">
            <v>0</v>
          </cell>
        </row>
        <row r="3310">
          <cell r="H3310">
            <v>0</v>
          </cell>
        </row>
        <row r="3311">
          <cell r="H3311">
            <v>0</v>
          </cell>
        </row>
        <row r="3312">
          <cell r="H3312">
            <v>0</v>
          </cell>
        </row>
        <row r="3313">
          <cell r="H3313">
            <v>0</v>
          </cell>
        </row>
        <row r="3314">
          <cell r="H3314">
            <v>0</v>
          </cell>
        </row>
        <row r="3315">
          <cell r="H3315">
            <v>0</v>
          </cell>
        </row>
        <row r="3316">
          <cell r="H3316">
            <v>0</v>
          </cell>
        </row>
        <row r="3317">
          <cell r="H3317">
            <v>0</v>
          </cell>
        </row>
        <row r="3318">
          <cell r="H3318">
            <v>0</v>
          </cell>
        </row>
        <row r="3319">
          <cell r="H3319">
            <v>0</v>
          </cell>
        </row>
        <row r="3320">
          <cell r="H3320">
            <v>0</v>
          </cell>
        </row>
        <row r="3321">
          <cell r="H3321">
            <v>0</v>
          </cell>
        </row>
        <row r="3322">
          <cell r="H3322">
            <v>0</v>
          </cell>
        </row>
        <row r="3323">
          <cell r="H3323">
            <v>0</v>
          </cell>
        </row>
        <row r="3324">
          <cell r="H3324">
            <v>0</v>
          </cell>
        </row>
        <row r="3325">
          <cell r="H3325">
            <v>0</v>
          </cell>
        </row>
        <row r="3326">
          <cell r="H3326">
            <v>0</v>
          </cell>
        </row>
        <row r="3327">
          <cell r="H3327">
            <v>0</v>
          </cell>
        </row>
        <row r="3328">
          <cell r="H3328">
            <v>0</v>
          </cell>
        </row>
        <row r="3329">
          <cell r="H3329">
            <v>0</v>
          </cell>
        </row>
        <row r="3330">
          <cell r="H3330">
            <v>0</v>
          </cell>
        </row>
        <row r="3331">
          <cell r="H3331">
            <v>0</v>
          </cell>
        </row>
        <row r="3332">
          <cell r="H3332">
            <v>0</v>
          </cell>
        </row>
        <row r="3333">
          <cell r="H3333">
            <v>0</v>
          </cell>
        </row>
        <row r="3334">
          <cell r="H3334">
            <v>0</v>
          </cell>
        </row>
        <row r="3335">
          <cell r="H3335">
            <v>0</v>
          </cell>
        </row>
        <row r="3336">
          <cell r="H3336">
            <v>0</v>
          </cell>
        </row>
        <row r="3337">
          <cell r="H3337">
            <v>0</v>
          </cell>
        </row>
        <row r="3338">
          <cell r="H3338">
            <v>0</v>
          </cell>
        </row>
        <row r="3339">
          <cell r="H3339">
            <v>0</v>
          </cell>
        </row>
        <row r="3340">
          <cell r="H3340">
            <v>0</v>
          </cell>
        </row>
        <row r="3341">
          <cell r="H3341">
            <v>0</v>
          </cell>
        </row>
        <row r="3342">
          <cell r="H3342">
            <v>0</v>
          </cell>
        </row>
        <row r="3343">
          <cell r="H3343">
            <v>0</v>
          </cell>
        </row>
        <row r="3344">
          <cell r="H3344">
            <v>0</v>
          </cell>
        </row>
        <row r="3345">
          <cell r="H3345">
            <v>0</v>
          </cell>
        </row>
        <row r="3346">
          <cell r="H3346">
            <v>0</v>
          </cell>
        </row>
        <row r="3347">
          <cell r="H3347">
            <v>0</v>
          </cell>
        </row>
        <row r="3348">
          <cell r="H3348">
            <v>0</v>
          </cell>
        </row>
        <row r="3349">
          <cell r="H3349">
            <v>0</v>
          </cell>
        </row>
        <row r="3350">
          <cell r="H3350">
            <v>0</v>
          </cell>
        </row>
        <row r="3351">
          <cell r="H3351">
            <v>0</v>
          </cell>
        </row>
        <row r="3352">
          <cell r="H3352">
            <v>0</v>
          </cell>
        </row>
        <row r="3353">
          <cell r="H3353">
            <v>0</v>
          </cell>
        </row>
        <row r="3354">
          <cell r="H3354">
            <v>0</v>
          </cell>
        </row>
        <row r="3355">
          <cell r="H3355">
            <v>0</v>
          </cell>
        </row>
        <row r="3356">
          <cell r="H3356">
            <v>0</v>
          </cell>
        </row>
        <row r="3357">
          <cell r="H3357">
            <v>0</v>
          </cell>
        </row>
        <row r="3358">
          <cell r="H3358">
            <v>0</v>
          </cell>
        </row>
        <row r="3359">
          <cell r="H3359">
            <v>0</v>
          </cell>
        </row>
        <row r="3360">
          <cell r="H3360">
            <v>0</v>
          </cell>
        </row>
        <row r="3361">
          <cell r="H3361">
            <v>0</v>
          </cell>
        </row>
        <row r="3362">
          <cell r="H3362">
            <v>0</v>
          </cell>
        </row>
        <row r="3363">
          <cell r="H3363">
            <v>0</v>
          </cell>
        </row>
        <row r="3364">
          <cell r="H3364">
            <v>0</v>
          </cell>
        </row>
        <row r="3365">
          <cell r="H3365">
            <v>0</v>
          </cell>
        </row>
        <row r="3366">
          <cell r="H3366">
            <v>0</v>
          </cell>
        </row>
        <row r="3367">
          <cell r="H3367">
            <v>0</v>
          </cell>
        </row>
        <row r="3368">
          <cell r="H3368">
            <v>0</v>
          </cell>
        </row>
        <row r="3369">
          <cell r="H3369">
            <v>0</v>
          </cell>
        </row>
        <row r="3370">
          <cell r="H3370">
            <v>0</v>
          </cell>
        </row>
        <row r="3371">
          <cell r="H3371">
            <v>0</v>
          </cell>
        </row>
        <row r="3372">
          <cell r="H3372">
            <v>0</v>
          </cell>
        </row>
        <row r="3373">
          <cell r="H3373">
            <v>0</v>
          </cell>
        </row>
        <row r="3374">
          <cell r="H3374">
            <v>0</v>
          </cell>
        </row>
        <row r="3375">
          <cell r="H3375">
            <v>0</v>
          </cell>
        </row>
        <row r="3376">
          <cell r="H3376">
            <v>0</v>
          </cell>
        </row>
        <row r="3377">
          <cell r="H3377">
            <v>0</v>
          </cell>
        </row>
        <row r="3378">
          <cell r="H3378">
            <v>0</v>
          </cell>
        </row>
        <row r="3379">
          <cell r="H3379">
            <v>0</v>
          </cell>
        </row>
        <row r="3380">
          <cell r="H3380">
            <v>0</v>
          </cell>
        </row>
        <row r="3381">
          <cell r="H3381">
            <v>0</v>
          </cell>
        </row>
        <row r="3382">
          <cell r="H3382">
            <v>0</v>
          </cell>
        </row>
        <row r="3383">
          <cell r="H3383">
            <v>0</v>
          </cell>
        </row>
        <row r="3384">
          <cell r="H3384">
            <v>0</v>
          </cell>
        </row>
        <row r="3385">
          <cell r="H3385">
            <v>0</v>
          </cell>
        </row>
        <row r="3386">
          <cell r="H3386">
            <v>0</v>
          </cell>
        </row>
        <row r="3387">
          <cell r="H3387">
            <v>0</v>
          </cell>
        </row>
        <row r="3388">
          <cell r="H3388">
            <v>0</v>
          </cell>
        </row>
        <row r="3389">
          <cell r="H3389">
            <v>0</v>
          </cell>
        </row>
        <row r="3390">
          <cell r="H3390">
            <v>0</v>
          </cell>
        </row>
        <row r="3391">
          <cell r="H3391">
            <v>0</v>
          </cell>
        </row>
        <row r="3392">
          <cell r="H3392">
            <v>0</v>
          </cell>
        </row>
        <row r="3393">
          <cell r="H3393">
            <v>0</v>
          </cell>
        </row>
        <row r="3394">
          <cell r="H3394">
            <v>0</v>
          </cell>
        </row>
        <row r="3395">
          <cell r="H3395">
            <v>0</v>
          </cell>
        </row>
        <row r="3396">
          <cell r="H3396">
            <v>0</v>
          </cell>
        </row>
        <row r="3397">
          <cell r="H3397">
            <v>0</v>
          </cell>
        </row>
        <row r="3398">
          <cell r="H3398">
            <v>0</v>
          </cell>
        </row>
        <row r="3399">
          <cell r="H3399">
            <v>0</v>
          </cell>
        </row>
        <row r="3400">
          <cell r="H3400">
            <v>0</v>
          </cell>
        </row>
        <row r="3401">
          <cell r="H3401">
            <v>0</v>
          </cell>
        </row>
        <row r="3402">
          <cell r="H3402">
            <v>0</v>
          </cell>
        </row>
        <row r="3403">
          <cell r="H3403">
            <v>0</v>
          </cell>
        </row>
        <row r="3404">
          <cell r="H3404">
            <v>0</v>
          </cell>
        </row>
        <row r="3405">
          <cell r="H3405">
            <v>0</v>
          </cell>
        </row>
        <row r="3406">
          <cell r="H3406">
            <v>0</v>
          </cell>
        </row>
        <row r="3407">
          <cell r="H3407">
            <v>0</v>
          </cell>
        </row>
        <row r="3408">
          <cell r="H3408">
            <v>0</v>
          </cell>
        </row>
        <row r="3409">
          <cell r="H3409">
            <v>0</v>
          </cell>
        </row>
        <row r="3410">
          <cell r="H3410">
            <v>0</v>
          </cell>
        </row>
        <row r="3411">
          <cell r="H3411">
            <v>0</v>
          </cell>
        </row>
        <row r="3412">
          <cell r="H3412">
            <v>0</v>
          </cell>
        </row>
        <row r="3413">
          <cell r="H3413">
            <v>0</v>
          </cell>
        </row>
        <row r="3414">
          <cell r="H3414">
            <v>0</v>
          </cell>
        </row>
        <row r="3415">
          <cell r="H3415">
            <v>0</v>
          </cell>
        </row>
        <row r="3416">
          <cell r="H3416">
            <v>0</v>
          </cell>
        </row>
        <row r="3417">
          <cell r="H3417">
            <v>0</v>
          </cell>
        </row>
        <row r="3418">
          <cell r="H3418">
            <v>0</v>
          </cell>
        </row>
        <row r="3419">
          <cell r="H3419">
            <v>0</v>
          </cell>
        </row>
        <row r="3420">
          <cell r="H3420">
            <v>0</v>
          </cell>
        </row>
        <row r="3421">
          <cell r="H3421">
            <v>0</v>
          </cell>
        </row>
        <row r="3422">
          <cell r="H3422">
            <v>0</v>
          </cell>
        </row>
        <row r="3423">
          <cell r="H3423">
            <v>0</v>
          </cell>
        </row>
        <row r="3424">
          <cell r="H3424">
            <v>0</v>
          </cell>
        </row>
        <row r="3425">
          <cell r="H3425">
            <v>0</v>
          </cell>
        </row>
        <row r="3426">
          <cell r="H3426">
            <v>0</v>
          </cell>
        </row>
        <row r="3427">
          <cell r="H3427">
            <v>0</v>
          </cell>
        </row>
        <row r="3428">
          <cell r="H3428">
            <v>0</v>
          </cell>
        </row>
        <row r="3429">
          <cell r="H3429">
            <v>0</v>
          </cell>
        </row>
        <row r="3430">
          <cell r="H3430">
            <v>0</v>
          </cell>
        </row>
        <row r="3431">
          <cell r="H3431">
            <v>0</v>
          </cell>
        </row>
        <row r="3432">
          <cell r="H3432">
            <v>0</v>
          </cell>
        </row>
        <row r="3433">
          <cell r="H3433">
            <v>0</v>
          </cell>
        </row>
        <row r="3434">
          <cell r="H3434">
            <v>0</v>
          </cell>
        </row>
        <row r="3435">
          <cell r="H3435">
            <v>0</v>
          </cell>
        </row>
        <row r="3436">
          <cell r="H3436">
            <v>0</v>
          </cell>
        </row>
        <row r="3437">
          <cell r="H3437">
            <v>0</v>
          </cell>
        </row>
        <row r="3438">
          <cell r="H3438">
            <v>0</v>
          </cell>
        </row>
        <row r="3439">
          <cell r="H3439">
            <v>0</v>
          </cell>
        </row>
        <row r="3440">
          <cell r="H3440">
            <v>0</v>
          </cell>
        </row>
        <row r="3441">
          <cell r="H3441">
            <v>0</v>
          </cell>
        </row>
        <row r="3442">
          <cell r="H3442">
            <v>0</v>
          </cell>
        </row>
        <row r="3443">
          <cell r="H3443">
            <v>0</v>
          </cell>
        </row>
        <row r="3444">
          <cell r="H3444">
            <v>0</v>
          </cell>
        </row>
        <row r="3445">
          <cell r="H3445">
            <v>0</v>
          </cell>
        </row>
        <row r="3446">
          <cell r="H3446">
            <v>0</v>
          </cell>
        </row>
        <row r="3447">
          <cell r="H3447">
            <v>0</v>
          </cell>
        </row>
        <row r="3448">
          <cell r="H3448">
            <v>0</v>
          </cell>
        </row>
        <row r="3449">
          <cell r="H3449">
            <v>0</v>
          </cell>
        </row>
        <row r="3450">
          <cell r="H3450">
            <v>0</v>
          </cell>
        </row>
        <row r="3451">
          <cell r="H3451">
            <v>0</v>
          </cell>
        </row>
        <row r="3452">
          <cell r="H3452">
            <v>0</v>
          </cell>
        </row>
        <row r="3453">
          <cell r="H3453">
            <v>0</v>
          </cell>
        </row>
        <row r="3454">
          <cell r="H3454">
            <v>0</v>
          </cell>
        </row>
        <row r="3455">
          <cell r="H3455">
            <v>0</v>
          </cell>
        </row>
        <row r="3456">
          <cell r="H3456">
            <v>0</v>
          </cell>
        </row>
        <row r="3457">
          <cell r="H3457">
            <v>0</v>
          </cell>
        </row>
        <row r="3458">
          <cell r="H3458">
            <v>0</v>
          </cell>
        </row>
        <row r="3459">
          <cell r="H3459">
            <v>0</v>
          </cell>
        </row>
        <row r="3460">
          <cell r="H3460">
            <v>0</v>
          </cell>
        </row>
        <row r="3461">
          <cell r="H3461">
            <v>0</v>
          </cell>
        </row>
        <row r="3462">
          <cell r="H3462">
            <v>0</v>
          </cell>
        </row>
        <row r="3463">
          <cell r="H3463">
            <v>0</v>
          </cell>
        </row>
        <row r="3464">
          <cell r="H3464">
            <v>0</v>
          </cell>
        </row>
        <row r="3465">
          <cell r="H3465">
            <v>0</v>
          </cell>
        </row>
        <row r="3466">
          <cell r="H3466">
            <v>0</v>
          </cell>
        </row>
        <row r="3467">
          <cell r="H3467">
            <v>0</v>
          </cell>
        </row>
        <row r="3468">
          <cell r="H3468">
            <v>0</v>
          </cell>
        </row>
        <row r="3469">
          <cell r="H3469">
            <v>0</v>
          </cell>
        </row>
        <row r="3470">
          <cell r="H3470">
            <v>0</v>
          </cell>
        </row>
        <row r="3471">
          <cell r="H3471">
            <v>0</v>
          </cell>
        </row>
        <row r="3472">
          <cell r="H3472">
            <v>0</v>
          </cell>
        </row>
        <row r="3473">
          <cell r="H3473">
            <v>0</v>
          </cell>
        </row>
        <row r="3474">
          <cell r="H3474">
            <v>0</v>
          </cell>
        </row>
        <row r="3475">
          <cell r="H3475">
            <v>0</v>
          </cell>
        </row>
        <row r="3476">
          <cell r="H3476">
            <v>0</v>
          </cell>
        </row>
        <row r="3477">
          <cell r="H3477">
            <v>0</v>
          </cell>
        </row>
        <row r="3478">
          <cell r="H3478">
            <v>0</v>
          </cell>
        </row>
        <row r="3479">
          <cell r="H3479">
            <v>0</v>
          </cell>
        </row>
        <row r="3480">
          <cell r="H3480">
            <v>0</v>
          </cell>
        </row>
        <row r="3481">
          <cell r="H3481">
            <v>0</v>
          </cell>
        </row>
        <row r="3482">
          <cell r="H3482">
            <v>0</v>
          </cell>
        </row>
        <row r="3483">
          <cell r="H3483">
            <v>0</v>
          </cell>
        </row>
        <row r="3484">
          <cell r="H3484">
            <v>0</v>
          </cell>
        </row>
        <row r="3485">
          <cell r="H3485">
            <v>0</v>
          </cell>
        </row>
        <row r="3486">
          <cell r="H3486">
            <v>0</v>
          </cell>
        </row>
        <row r="3487">
          <cell r="H3487">
            <v>0</v>
          </cell>
        </row>
        <row r="3488">
          <cell r="H3488">
            <v>0</v>
          </cell>
        </row>
        <row r="3489">
          <cell r="H3489">
            <v>0</v>
          </cell>
        </row>
        <row r="3490">
          <cell r="H3490">
            <v>0</v>
          </cell>
        </row>
        <row r="3491">
          <cell r="H3491">
            <v>0</v>
          </cell>
        </row>
        <row r="3492">
          <cell r="H3492">
            <v>0</v>
          </cell>
        </row>
        <row r="3493">
          <cell r="H3493">
            <v>0</v>
          </cell>
        </row>
        <row r="3494">
          <cell r="H3494">
            <v>0</v>
          </cell>
        </row>
        <row r="3495">
          <cell r="H3495">
            <v>0</v>
          </cell>
        </row>
        <row r="3496">
          <cell r="H3496">
            <v>0</v>
          </cell>
        </row>
        <row r="3497">
          <cell r="H3497">
            <v>0</v>
          </cell>
        </row>
        <row r="3498">
          <cell r="H3498">
            <v>0</v>
          </cell>
        </row>
        <row r="3499">
          <cell r="H3499">
            <v>0</v>
          </cell>
        </row>
        <row r="3500">
          <cell r="H3500">
            <v>0</v>
          </cell>
        </row>
        <row r="3501">
          <cell r="H3501">
            <v>0</v>
          </cell>
        </row>
        <row r="3502">
          <cell r="H3502">
            <v>0</v>
          </cell>
        </row>
        <row r="3503">
          <cell r="H3503">
            <v>0</v>
          </cell>
        </row>
        <row r="3504">
          <cell r="H3504">
            <v>0</v>
          </cell>
        </row>
        <row r="3505">
          <cell r="H3505">
            <v>0</v>
          </cell>
        </row>
        <row r="3506">
          <cell r="H3506">
            <v>0</v>
          </cell>
        </row>
        <row r="3507">
          <cell r="H3507">
            <v>0</v>
          </cell>
        </row>
        <row r="3508">
          <cell r="H3508">
            <v>0</v>
          </cell>
        </row>
        <row r="3509">
          <cell r="H3509">
            <v>0</v>
          </cell>
        </row>
        <row r="3510">
          <cell r="H3510">
            <v>0</v>
          </cell>
        </row>
        <row r="3511">
          <cell r="H3511">
            <v>0</v>
          </cell>
        </row>
        <row r="3512">
          <cell r="H3512">
            <v>0</v>
          </cell>
        </row>
        <row r="3513">
          <cell r="H3513">
            <v>0</v>
          </cell>
        </row>
        <row r="3514">
          <cell r="H3514">
            <v>0</v>
          </cell>
        </row>
        <row r="3515">
          <cell r="H3515">
            <v>0</v>
          </cell>
        </row>
        <row r="3516">
          <cell r="H3516">
            <v>0</v>
          </cell>
        </row>
        <row r="3517">
          <cell r="H3517">
            <v>0</v>
          </cell>
        </row>
        <row r="3518">
          <cell r="H3518">
            <v>0</v>
          </cell>
        </row>
        <row r="3519">
          <cell r="H3519">
            <v>0</v>
          </cell>
        </row>
        <row r="3520">
          <cell r="H3520">
            <v>0</v>
          </cell>
        </row>
        <row r="3521">
          <cell r="H3521">
            <v>0</v>
          </cell>
        </row>
        <row r="3522">
          <cell r="H3522">
            <v>0</v>
          </cell>
        </row>
        <row r="3523">
          <cell r="H3523">
            <v>0</v>
          </cell>
        </row>
        <row r="3524">
          <cell r="H3524">
            <v>0</v>
          </cell>
        </row>
        <row r="3525">
          <cell r="H3525">
            <v>0</v>
          </cell>
        </row>
        <row r="3526">
          <cell r="H3526">
            <v>0</v>
          </cell>
        </row>
        <row r="3527">
          <cell r="H3527">
            <v>0</v>
          </cell>
        </row>
        <row r="3528">
          <cell r="H3528">
            <v>0</v>
          </cell>
        </row>
        <row r="3529">
          <cell r="H3529">
            <v>0</v>
          </cell>
        </row>
        <row r="3530">
          <cell r="H3530">
            <v>0</v>
          </cell>
        </row>
        <row r="3531">
          <cell r="H3531">
            <v>0</v>
          </cell>
        </row>
        <row r="3532">
          <cell r="H3532">
            <v>0</v>
          </cell>
        </row>
        <row r="3533">
          <cell r="H3533">
            <v>0</v>
          </cell>
        </row>
        <row r="3534">
          <cell r="H3534">
            <v>0</v>
          </cell>
        </row>
        <row r="3535">
          <cell r="H3535">
            <v>0</v>
          </cell>
        </row>
        <row r="3536">
          <cell r="H3536">
            <v>0</v>
          </cell>
        </row>
        <row r="3537">
          <cell r="H3537">
            <v>0</v>
          </cell>
        </row>
        <row r="3538">
          <cell r="H3538">
            <v>0</v>
          </cell>
        </row>
        <row r="3539">
          <cell r="H3539">
            <v>0</v>
          </cell>
        </row>
        <row r="3540">
          <cell r="H3540">
            <v>0</v>
          </cell>
        </row>
        <row r="3541">
          <cell r="H3541">
            <v>0</v>
          </cell>
        </row>
        <row r="3542">
          <cell r="H3542">
            <v>0</v>
          </cell>
        </row>
        <row r="3543">
          <cell r="H3543">
            <v>0</v>
          </cell>
        </row>
        <row r="3544">
          <cell r="H3544">
            <v>0</v>
          </cell>
        </row>
        <row r="3545">
          <cell r="H3545">
            <v>0</v>
          </cell>
        </row>
        <row r="3546">
          <cell r="H3546">
            <v>0</v>
          </cell>
        </row>
        <row r="3547">
          <cell r="H3547">
            <v>0</v>
          </cell>
        </row>
        <row r="3548">
          <cell r="H3548">
            <v>0</v>
          </cell>
        </row>
        <row r="3549">
          <cell r="H3549">
            <v>0</v>
          </cell>
        </row>
        <row r="3550">
          <cell r="H3550">
            <v>0</v>
          </cell>
        </row>
        <row r="3551">
          <cell r="H3551">
            <v>0</v>
          </cell>
        </row>
        <row r="3552">
          <cell r="H3552">
            <v>0</v>
          </cell>
        </row>
        <row r="3553">
          <cell r="H3553">
            <v>0</v>
          </cell>
        </row>
        <row r="3554">
          <cell r="H3554">
            <v>0</v>
          </cell>
        </row>
        <row r="3555">
          <cell r="H3555">
            <v>0</v>
          </cell>
        </row>
        <row r="3556">
          <cell r="H3556">
            <v>0</v>
          </cell>
        </row>
        <row r="3557">
          <cell r="H3557">
            <v>0</v>
          </cell>
        </row>
        <row r="3558">
          <cell r="H3558">
            <v>0</v>
          </cell>
        </row>
        <row r="3559">
          <cell r="H3559">
            <v>0</v>
          </cell>
        </row>
        <row r="3560">
          <cell r="H3560">
            <v>0</v>
          </cell>
        </row>
        <row r="3561">
          <cell r="H3561">
            <v>0</v>
          </cell>
        </row>
        <row r="3562">
          <cell r="H3562">
            <v>0</v>
          </cell>
        </row>
        <row r="3563">
          <cell r="H3563">
            <v>0</v>
          </cell>
        </row>
        <row r="3564">
          <cell r="H3564">
            <v>0</v>
          </cell>
        </row>
        <row r="3565">
          <cell r="H3565">
            <v>0</v>
          </cell>
        </row>
        <row r="3566">
          <cell r="H3566">
            <v>0</v>
          </cell>
        </row>
        <row r="3567">
          <cell r="H3567">
            <v>0</v>
          </cell>
        </row>
        <row r="3568">
          <cell r="H3568">
            <v>0</v>
          </cell>
        </row>
        <row r="3569">
          <cell r="H3569">
            <v>0</v>
          </cell>
        </row>
        <row r="3570">
          <cell r="H3570">
            <v>0</v>
          </cell>
        </row>
        <row r="3571">
          <cell r="H3571">
            <v>0</v>
          </cell>
        </row>
        <row r="3572">
          <cell r="H3572">
            <v>0</v>
          </cell>
        </row>
        <row r="3573">
          <cell r="H3573">
            <v>0</v>
          </cell>
        </row>
        <row r="3574">
          <cell r="H3574">
            <v>0</v>
          </cell>
        </row>
        <row r="3575">
          <cell r="H3575">
            <v>0</v>
          </cell>
        </row>
        <row r="3576">
          <cell r="H3576">
            <v>0</v>
          </cell>
        </row>
        <row r="3577">
          <cell r="H3577">
            <v>0</v>
          </cell>
        </row>
        <row r="3578">
          <cell r="H3578">
            <v>0</v>
          </cell>
        </row>
        <row r="3579">
          <cell r="H3579">
            <v>0</v>
          </cell>
        </row>
        <row r="3580">
          <cell r="H3580">
            <v>0</v>
          </cell>
        </row>
        <row r="3581">
          <cell r="H3581">
            <v>0</v>
          </cell>
        </row>
        <row r="3582">
          <cell r="H3582">
            <v>0</v>
          </cell>
        </row>
        <row r="3583">
          <cell r="H3583">
            <v>0</v>
          </cell>
        </row>
        <row r="3584">
          <cell r="H3584">
            <v>0</v>
          </cell>
        </row>
        <row r="3585">
          <cell r="H3585">
            <v>0</v>
          </cell>
        </row>
        <row r="3586">
          <cell r="H3586">
            <v>0</v>
          </cell>
        </row>
        <row r="3587">
          <cell r="H3587">
            <v>0</v>
          </cell>
        </row>
        <row r="3588">
          <cell r="H3588">
            <v>0</v>
          </cell>
        </row>
        <row r="3589">
          <cell r="H3589">
            <v>0</v>
          </cell>
        </row>
        <row r="3590">
          <cell r="H3590">
            <v>0</v>
          </cell>
        </row>
        <row r="3591">
          <cell r="H3591">
            <v>0</v>
          </cell>
        </row>
        <row r="3592">
          <cell r="H3592">
            <v>0</v>
          </cell>
        </row>
        <row r="3593">
          <cell r="H3593">
            <v>0</v>
          </cell>
        </row>
        <row r="3594">
          <cell r="H3594">
            <v>0</v>
          </cell>
        </row>
        <row r="3595">
          <cell r="H3595">
            <v>0</v>
          </cell>
        </row>
        <row r="3596">
          <cell r="H3596">
            <v>0</v>
          </cell>
        </row>
        <row r="3597">
          <cell r="H3597">
            <v>0</v>
          </cell>
        </row>
        <row r="3598">
          <cell r="H3598">
            <v>0</v>
          </cell>
        </row>
        <row r="3599">
          <cell r="H3599">
            <v>0</v>
          </cell>
        </row>
        <row r="3600">
          <cell r="H3600">
            <v>0</v>
          </cell>
        </row>
        <row r="3601">
          <cell r="H3601">
            <v>0</v>
          </cell>
        </row>
        <row r="3602">
          <cell r="H3602">
            <v>0</v>
          </cell>
        </row>
        <row r="3603">
          <cell r="H3603">
            <v>0</v>
          </cell>
        </row>
        <row r="3604">
          <cell r="H3604">
            <v>0</v>
          </cell>
        </row>
        <row r="3605">
          <cell r="H3605">
            <v>0</v>
          </cell>
        </row>
        <row r="3606">
          <cell r="H3606">
            <v>0</v>
          </cell>
        </row>
        <row r="3607">
          <cell r="H3607">
            <v>0</v>
          </cell>
        </row>
        <row r="3608">
          <cell r="H3608">
            <v>0</v>
          </cell>
        </row>
        <row r="3609">
          <cell r="H3609">
            <v>0</v>
          </cell>
        </row>
        <row r="3610">
          <cell r="H3610">
            <v>0</v>
          </cell>
        </row>
        <row r="3611">
          <cell r="H3611">
            <v>0</v>
          </cell>
        </row>
        <row r="3612">
          <cell r="H3612">
            <v>0</v>
          </cell>
        </row>
        <row r="3613">
          <cell r="H3613">
            <v>0</v>
          </cell>
        </row>
        <row r="3614">
          <cell r="H3614">
            <v>0</v>
          </cell>
        </row>
        <row r="3615">
          <cell r="H3615">
            <v>0</v>
          </cell>
        </row>
        <row r="3616">
          <cell r="H3616">
            <v>0</v>
          </cell>
        </row>
        <row r="3617">
          <cell r="H3617">
            <v>0</v>
          </cell>
        </row>
        <row r="3618">
          <cell r="H3618">
            <v>0</v>
          </cell>
        </row>
        <row r="3619">
          <cell r="H3619">
            <v>0</v>
          </cell>
        </row>
        <row r="3620">
          <cell r="H3620">
            <v>0</v>
          </cell>
        </row>
        <row r="3621">
          <cell r="H3621">
            <v>0</v>
          </cell>
        </row>
        <row r="3622">
          <cell r="H3622">
            <v>0</v>
          </cell>
        </row>
        <row r="3623">
          <cell r="H3623">
            <v>0</v>
          </cell>
        </row>
        <row r="3624">
          <cell r="H3624">
            <v>0</v>
          </cell>
        </row>
        <row r="3625">
          <cell r="H3625">
            <v>0</v>
          </cell>
        </row>
        <row r="3626">
          <cell r="H3626">
            <v>0</v>
          </cell>
        </row>
        <row r="3627">
          <cell r="H3627">
            <v>0</v>
          </cell>
        </row>
        <row r="3628">
          <cell r="H3628">
            <v>0</v>
          </cell>
        </row>
        <row r="3629">
          <cell r="H3629">
            <v>0</v>
          </cell>
        </row>
        <row r="3630">
          <cell r="H3630">
            <v>0</v>
          </cell>
        </row>
        <row r="3631">
          <cell r="H3631">
            <v>0</v>
          </cell>
        </row>
        <row r="3632">
          <cell r="H3632">
            <v>0</v>
          </cell>
        </row>
        <row r="3633">
          <cell r="H3633">
            <v>0</v>
          </cell>
        </row>
        <row r="3634">
          <cell r="H3634">
            <v>0</v>
          </cell>
        </row>
        <row r="3635">
          <cell r="H3635">
            <v>0</v>
          </cell>
        </row>
        <row r="3636">
          <cell r="H3636">
            <v>0</v>
          </cell>
        </row>
        <row r="3637">
          <cell r="H3637">
            <v>0</v>
          </cell>
        </row>
        <row r="3638">
          <cell r="H3638">
            <v>0</v>
          </cell>
        </row>
        <row r="3639">
          <cell r="H3639">
            <v>0</v>
          </cell>
        </row>
        <row r="3640">
          <cell r="H3640">
            <v>0</v>
          </cell>
        </row>
        <row r="3641">
          <cell r="H3641">
            <v>0</v>
          </cell>
        </row>
        <row r="3642">
          <cell r="H3642">
            <v>0</v>
          </cell>
        </row>
        <row r="3643">
          <cell r="H3643">
            <v>0</v>
          </cell>
        </row>
        <row r="3644">
          <cell r="H3644">
            <v>0</v>
          </cell>
        </row>
        <row r="3645">
          <cell r="H3645">
            <v>0</v>
          </cell>
        </row>
        <row r="3646">
          <cell r="H3646">
            <v>0</v>
          </cell>
        </row>
        <row r="3647">
          <cell r="H3647">
            <v>0</v>
          </cell>
        </row>
        <row r="3648">
          <cell r="H3648">
            <v>0</v>
          </cell>
        </row>
        <row r="3649">
          <cell r="H3649">
            <v>0</v>
          </cell>
        </row>
        <row r="3650">
          <cell r="H3650">
            <v>0</v>
          </cell>
        </row>
        <row r="3651">
          <cell r="H3651">
            <v>0</v>
          </cell>
        </row>
        <row r="3652">
          <cell r="H3652">
            <v>0</v>
          </cell>
        </row>
        <row r="3653">
          <cell r="H3653">
            <v>0</v>
          </cell>
        </row>
        <row r="3654">
          <cell r="H3654">
            <v>0</v>
          </cell>
        </row>
        <row r="3655">
          <cell r="H3655">
            <v>0</v>
          </cell>
        </row>
        <row r="3656">
          <cell r="H3656">
            <v>0</v>
          </cell>
        </row>
        <row r="3657">
          <cell r="H3657">
            <v>0</v>
          </cell>
        </row>
        <row r="3658">
          <cell r="H3658">
            <v>0</v>
          </cell>
        </row>
        <row r="3659">
          <cell r="H3659">
            <v>0</v>
          </cell>
        </row>
        <row r="3660">
          <cell r="H3660">
            <v>0</v>
          </cell>
        </row>
        <row r="3661">
          <cell r="H3661">
            <v>0</v>
          </cell>
        </row>
        <row r="3662">
          <cell r="H3662">
            <v>0</v>
          </cell>
        </row>
        <row r="3663">
          <cell r="H3663">
            <v>0</v>
          </cell>
        </row>
        <row r="3664">
          <cell r="H3664">
            <v>0</v>
          </cell>
        </row>
        <row r="3665">
          <cell r="H3665">
            <v>0</v>
          </cell>
        </row>
        <row r="3666">
          <cell r="H3666">
            <v>0</v>
          </cell>
        </row>
        <row r="3667">
          <cell r="H3667">
            <v>0</v>
          </cell>
        </row>
        <row r="3668">
          <cell r="H3668">
            <v>0</v>
          </cell>
        </row>
        <row r="3669">
          <cell r="H3669">
            <v>0</v>
          </cell>
        </row>
        <row r="3670">
          <cell r="H3670">
            <v>0</v>
          </cell>
        </row>
        <row r="3671">
          <cell r="H3671">
            <v>0</v>
          </cell>
        </row>
        <row r="3672">
          <cell r="H3672">
            <v>0</v>
          </cell>
        </row>
        <row r="3673">
          <cell r="H3673">
            <v>0</v>
          </cell>
        </row>
        <row r="3674">
          <cell r="H3674">
            <v>0</v>
          </cell>
        </row>
        <row r="3675">
          <cell r="H3675">
            <v>0</v>
          </cell>
        </row>
        <row r="3676">
          <cell r="H3676">
            <v>0</v>
          </cell>
        </row>
        <row r="3677">
          <cell r="H3677">
            <v>0</v>
          </cell>
        </row>
        <row r="3678">
          <cell r="H3678">
            <v>0</v>
          </cell>
        </row>
        <row r="3679">
          <cell r="H3679">
            <v>0</v>
          </cell>
        </row>
        <row r="3680">
          <cell r="H3680">
            <v>0</v>
          </cell>
        </row>
        <row r="3681">
          <cell r="H3681">
            <v>0</v>
          </cell>
        </row>
        <row r="3682">
          <cell r="H3682">
            <v>0</v>
          </cell>
        </row>
        <row r="3683">
          <cell r="H3683">
            <v>0</v>
          </cell>
        </row>
        <row r="3684">
          <cell r="H3684">
            <v>0</v>
          </cell>
        </row>
        <row r="3685">
          <cell r="H3685">
            <v>0</v>
          </cell>
        </row>
        <row r="3686">
          <cell r="H3686">
            <v>0</v>
          </cell>
        </row>
        <row r="3687">
          <cell r="H3687">
            <v>0</v>
          </cell>
        </row>
        <row r="3688">
          <cell r="H3688">
            <v>0</v>
          </cell>
        </row>
        <row r="3689">
          <cell r="H3689">
            <v>0</v>
          </cell>
        </row>
        <row r="3690">
          <cell r="H3690">
            <v>0</v>
          </cell>
        </row>
        <row r="3691">
          <cell r="H3691">
            <v>0</v>
          </cell>
        </row>
        <row r="3692">
          <cell r="H3692">
            <v>0</v>
          </cell>
        </row>
        <row r="3693">
          <cell r="H3693">
            <v>0</v>
          </cell>
        </row>
        <row r="3694">
          <cell r="H3694">
            <v>0</v>
          </cell>
        </row>
        <row r="3695">
          <cell r="H3695">
            <v>0</v>
          </cell>
        </row>
        <row r="3696">
          <cell r="H3696">
            <v>0</v>
          </cell>
        </row>
        <row r="3697">
          <cell r="H3697">
            <v>0</v>
          </cell>
        </row>
        <row r="3698">
          <cell r="H3698">
            <v>0</v>
          </cell>
        </row>
        <row r="3699">
          <cell r="H3699">
            <v>0</v>
          </cell>
        </row>
        <row r="3700">
          <cell r="H3700">
            <v>0</v>
          </cell>
        </row>
        <row r="3701">
          <cell r="H3701">
            <v>0</v>
          </cell>
        </row>
        <row r="3702">
          <cell r="H3702">
            <v>0</v>
          </cell>
        </row>
        <row r="3703">
          <cell r="H3703">
            <v>0</v>
          </cell>
        </row>
        <row r="3704">
          <cell r="H3704">
            <v>0</v>
          </cell>
        </row>
        <row r="3705">
          <cell r="H3705">
            <v>0</v>
          </cell>
        </row>
        <row r="3706">
          <cell r="H3706">
            <v>0</v>
          </cell>
        </row>
        <row r="3707">
          <cell r="H3707">
            <v>0</v>
          </cell>
        </row>
        <row r="3708">
          <cell r="H3708">
            <v>0</v>
          </cell>
        </row>
        <row r="3709">
          <cell r="H3709">
            <v>0</v>
          </cell>
        </row>
        <row r="3710">
          <cell r="H3710">
            <v>0</v>
          </cell>
        </row>
        <row r="3711">
          <cell r="H3711">
            <v>0</v>
          </cell>
        </row>
        <row r="3712">
          <cell r="H3712">
            <v>0</v>
          </cell>
        </row>
        <row r="3713">
          <cell r="H3713">
            <v>0</v>
          </cell>
        </row>
        <row r="3714">
          <cell r="H3714">
            <v>0</v>
          </cell>
        </row>
        <row r="3715">
          <cell r="H3715">
            <v>0</v>
          </cell>
        </row>
        <row r="3716">
          <cell r="H3716">
            <v>0</v>
          </cell>
        </row>
        <row r="3717">
          <cell r="H3717">
            <v>0</v>
          </cell>
        </row>
        <row r="3718">
          <cell r="H3718">
            <v>0</v>
          </cell>
        </row>
        <row r="3719">
          <cell r="H3719">
            <v>0</v>
          </cell>
        </row>
        <row r="3720">
          <cell r="H3720">
            <v>0</v>
          </cell>
        </row>
        <row r="3721">
          <cell r="H3721">
            <v>0</v>
          </cell>
        </row>
        <row r="3722">
          <cell r="H3722">
            <v>0</v>
          </cell>
        </row>
        <row r="3723">
          <cell r="H3723">
            <v>0</v>
          </cell>
        </row>
        <row r="3724">
          <cell r="H3724">
            <v>0</v>
          </cell>
        </row>
        <row r="3725">
          <cell r="H3725">
            <v>0</v>
          </cell>
        </row>
        <row r="3726">
          <cell r="H3726">
            <v>0</v>
          </cell>
        </row>
        <row r="3727">
          <cell r="H3727">
            <v>0</v>
          </cell>
        </row>
        <row r="3728">
          <cell r="H3728">
            <v>0</v>
          </cell>
        </row>
        <row r="3729">
          <cell r="H3729">
            <v>0</v>
          </cell>
        </row>
        <row r="3730">
          <cell r="H3730">
            <v>0</v>
          </cell>
        </row>
        <row r="3731">
          <cell r="H3731">
            <v>0</v>
          </cell>
        </row>
        <row r="3732">
          <cell r="H3732">
            <v>0</v>
          </cell>
        </row>
        <row r="3733">
          <cell r="H3733">
            <v>0</v>
          </cell>
        </row>
        <row r="3734">
          <cell r="H3734">
            <v>0</v>
          </cell>
        </row>
        <row r="3735">
          <cell r="H3735">
            <v>0</v>
          </cell>
        </row>
        <row r="3736">
          <cell r="H3736">
            <v>0</v>
          </cell>
        </row>
        <row r="3737">
          <cell r="H3737">
            <v>0</v>
          </cell>
        </row>
        <row r="3738">
          <cell r="H3738">
            <v>0</v>
          </cell>
        </row>
        <row r="3739">
          <cell r="H3739">
            <v>0</v>
          </cell>
        </row>
        <row r="3740">
          <cell r="H3740">
            <v>0</v>
          </cell>
        </row>
        <row r="3741">
          <cell r="H3741">
            <v>0</v>
          </cell>
        </row>
        <row r="3742">
          <cell r="H3742">
            <v>0</v>
          </cell>
        </row>
        <row r="3743">
          <cell r="H3743">
            <v>0</v>
          </cell>
        </row>
        <row r="3744">
          <cell r="H3744">
            <v>0</v>
          </cell>
        </row>
        <row r="3745">
          <cell r="H3745">
            <v>0</v>
          </cell>
        </row>
        <row r="3746">
          <cell r="H3746">
            <v>0</v>
          </cell>
        </row>
        <row r="3747">
          <cell r="H3747">
            <v>0</v>
          </cell>
        </row>
        <row r="3748">
          <cell r="H3748">
            <v>0</v>
          </cell>
        </row>
        <row r="3749">
          <cell r="H3749">
            <v>0</v>
          </cell>
        </row>
        <row r="3750">
          <cell r="H3750">
            <v>0</v>
          </cell>
        </row>
        <row r="3751">
          <cell r="H3751">
            <v>0</v>
          </cell>
        </row>
        <row r="3752">
          <cell r="H3752">
            <v>0</v>
          </cell>
        </row>
        <row r="3753">
          <cell r="H3753">
            <v>0</v>
          </cell>
        </row>
        <row r="3754">
          <cell r="H3754">
            <v>0</v>
          </cell>
        </row>
        <row r="3755">
          <cell r="H3755">
            <v>0</v>
          </cell>
        </row>
        <row r="3756">
          <cell r="H3756">
            <v>0</v>
          </cell>
        </row>
        <row r="3757">
          <cell r="H3757">
            <v>0</v>
          </cell>
        </row>
        <row r="3758">
          <cell r="H3758">
            <v>0</v>
          </cell>
        </row>
        <row r="3759">
          <cell r="H3759">
            <v>0</v>
          </cell>
        </row>
        <row r="3760">
          <cell r="H3760">
            <v>0</v>
          </cell>
        </row>
        <row r="3761">
          <cell r="H3761">
            <v>0</v>
          </cell>
        </row>
        <row r="3762">
          <cell r="H3762">
            <v>0</v>
          </cell>
        </row>
        <row r="3763">
          <cell r="H3763">
            <v>0</v>
          </cell>
        </row>
        <row r="3764">
          <cell r="H3764">
            <v>0</v>
          </cell>
        </row>
        <row r="3765">
          <cell r="H3765">
            <v>0</v>
          </cell>
        </row>
        <row r="3766">
          <cell r="H3766">
            <v>0</v>
          </cell>
        </row>
        <row r="3767">
          <cell r="H3767">
            <v>0</v>
          </cell>
        </row>
        <row r="3768">
          <cell r="H3768">
            <v>0</v>
          </cell>
        </row>
        <row r="3769">
          <cell r="H3769">
            <v>0</v>
          </cell>
        </row>
        <row r="3770">
          <cell r="H3770">
            <v>0</v>
          </cell>
        </row>
        <row r="3771">
          <cell r="H3771">
            <v>0</v>
          </cell>
        </row>
        <row r="3772">
          <cell r="H3772">
            <v>0</v>
          </cell>
        </row>
        <row r="3773">
          <cell r="H3773">
            <v>0</v>
          </cell>
        </row>
        <row r="3774">
          <cell r="H3774">
            <v>0</v>
          </cell>
        </row>
        <row r="3775">
          <cell r="H3775">
            <v>0</v>
          </cell>
        </row>
        <row r="3776">
          <cell r="H3776">
            <v>0</v>
          </cell>
        </row>
        <row r="3777">
          <cell r="H3777">
            <v>0</v>
          </cell>
        </row>
        <row r="3778">
          <cell r="H3778">
            <v>0</v>
          </cell>
        </row>
        <row r="3779">
          <cell r="H3779">
            <v>0</v>
          </cell>
        </row>
        <row r="3780">
          <cell r="H3780">
            <v>0</v>
          </cell>
        </row>
        <row r="3781">
          <cell r="H3781">
            <v>0</v>
          </cell>
        </row>
        <row r="3782">
          <cell r="H3782">
            <v>0</v>
          </cell>
        </row>
        <row r="3783">
          <cell r="H3783">
            <v>0</v>
          </cell>
        </row>
        <row r="3784">
          <cell r="H3784">
            <v>0</v>
          </cell>
        </row>
        <row r="3785">
          <cell r="H3785">
            <v>0</v>
          </cell>
        </row>
        <row r="3786">
          <cell r="H3786">
            <v>0</v>
          </cell>
        </row>
        <row r="3787">
          <cell r="H3787">
            <v>0</v>
          </cell>
        </row>
        <row r="3788">
          <cell r="H3788">
            <v>0</v>
          </cell>
        </row>
        <row r="3789">
          <cell r="H3789">
            <v>0</v>
          </cell>
        </row>
        <row r="3790">
          <cell r="H3790">
            <v>0</v>
          </cell>
        </row>
        <row r="3791">
          <cell r="H3791">
            <v>0</v>
          </cell>
        </row>
        <row r="3792">
          <cell r="H3792">
            <v>0</v>
          </cell>
        </row>
        <row r="3793">
          <cell r="H3793">
            <v>0</v>
          </cell>
        </row>
        <row r="3794">
          <cell r="H3794">
            <v>0</v>
          </cell>
        </row>
        <row r="3795">
          <cell r="H3795">
            <v>0</v>
          </cell>
        </row>
        <row r="3796">
          <cell r="H3796">
            <v>0</v>
          </cell>
        </row>
        <row r="3797">
          <cell r="H3797">
            <v>0</v>
          </cell>
        </row>
        <row r="3798">
          <cell r="H3798">
            <v>0</v>
          </cell>
        </row>
        <row r="3799">
          <cell r="H3799">
            <v>0</v>
          </cell>
        </row>
        <row r="3800">
          <cell r="H3800">
            <v>0</v>
          </cell>
        </row>
        <row r="3801">
          <cell r="H3801">
            <v>0</v>
          </cell>
        </row>
        <row r="3802">
          <cell r="H3802">
            <v>0</v>
          </cell>
        </row>
        <row r="3803">
          <cell r="H3803">
            <v>0</v>
          </cell>
        </row>
        <row r="3804">
          <cell r="H3804">
            <v>0</v>
          </cell>
        </row>
        <row r="3805">
          <cell r="H3805">
            <v>0</v>
          </cell>
        </row>
        <row r="3806">
          <cell r="H3806">
            <v>0</v>
          </cell>
        </row>
        <row r="3807">
          <cell r="H3807">
            <v>0</v>
          </cell>
        </row>
        <row r="3808">
          <cell r="H3808">
            <v>0</v>
          </cell>
        </row>
        <row r="3809">
          <cell r="H3809">
            <v>0</v>
          </cell>
        </row>
        <row r="3810">
          <cell r="H3810">
            <v>0</v>
          </cell>
        </row>
        <row r="3811">
          <cell r="H3811">
            <v>0</v>
          </cell>
        </row>
        <row r="3812">
          <cell r="H3812">
            <v>0</v>
          </cell>
        </row>
        <row r="3813">
          <cell r="H3813">
            <v>0</v>
          </cell>
        </row>
        <row r="3814">
          <cell r="H3814">
            <v>0</v>
          </cell>
        </row>
        <row r="3815">
          <cell r="H3815">
            <v>0</v>
          </cell>
        </row>
        <row r="3816">
          <cell r="H3816">
            <v>0</v>
          </cell>
        </row>
        <row r="3817">
          <cell r="H3817">
            <v>0</v>
          </cell>
        </row>
        <row r="3818">
          <cell r="H3818">
            <v>0</v>
          </cell>
        </row>
        <row r="3819">
          <cell r="H3819">
            <v>0</v>
          </cell>
        </row>
        <row r="3820">
          <cell r="H3820">
            <v>0</v>
          </cell>
        </row>
        <row r="3821">
          <cell r="H3821">
            <v>0</v>
          </cell>
        </row>
        <row r="3822">
          <cell r="H3822">
            <v>0</v>
          </cell>
        </row>
        <row r="3823">
          <cell r="H3823">
            <v>0</v>
          </cell>
        </row>
        <row r="3824">
          <cell r="H3824">
            <v>0</v>
          </cell>
        </row>
        <row r="3825">
          <cell r="H3825">
            <v>0</v>
          </cell>
        </row>
        <row r="3826">
          <cell r="H3826">
            <v>0</v>
          </cell>
        </row>
        <row r="3827">
          <cell r="H3827">
            <v>0</v>
          </cell>
        </row>
        <row r="3828">
          <cell r="H3828">
            <v>0</v>
          </cell>
        </row>
        <row r="3829">
          <cell r="H3829">
            <v>0</v>
          </cell>
        </row>
        <row r="3830">
          <cell r="H3830">
            <v>0</v>
          </cell>
        </row>
        <row r="3831">
          <cell r="H3831">
            <v>0</v>
          </cell>
        </row>
        <row r="3832">
          <cell r="H3832">
            <v>0</v>
          </cell>
        </row>
        <row r="3833">
          <cell r="H3833">
            <v>0</v>
          </cell>
        </row>
        <row r="3834">
          <cell r="H3834">
            <v>0</v>
          </cell>
        </row>
        <row r="3835">
          <cell r="H3835">
            <v>0</v>
          </cell>
        </row>
        <row r="3836">
          <cell r="H3836">
            <v>0</v>
          </cell>
        </row>
        <row r="3837">
          <cell r="H3837">
            <v>0</v>
          </cell>
        </row>
        <row r="3838">
          <cell r="H3838">
            <v>0</v>
          </cell>
        </row>
        <row r="3839">
          <cell r="H3839">
            <v>0</v>
          </cell>
        </row>
        <row r="3840">
          <cell r="H3840">
            <v>0</v>
          </cell>
        </row>
        <row r="3841">
          <cell r="H3841">
            <v>0</v>
          </cell>
        </row>
        <row r="3842">
          <cell r="H3842">
            <v>0</v>
          </cell>
        </row>
        <row r="3843">
          <cell r="H3843">
            <v>0</v>
          </cell>
        </row>
        <row r="3844">
          <cell r="H3844">
            <v>0</v>
          </cell>
        </row>
        <row r="3845">
          <cell r="H3845">
            <v>0</v>
          </cell>
        </row>
        <row r="3846">
          <cell r="H3846">
            <v>0</v>
          </cell>
        </row>
        <row r="3847">
          <cell r="H3847">
            <v>0</v>
          </cell>
        </row>
        <row r="3848">
          <cell r="H3848">
            <v>0</v>
          </cell>
        </row>
        <row r="3849">
          <cell r="H3849">
            <v>0</v>
          </cell>
        </row>
        <row r="3850">
          <cell r="H3850">
            <v>0</v>
          </cell>
        </row>
        <row r="3851">
          <cell r="H3851">
            <v>0</v>
          </cell>
        </row>
        <row r="3852">
          <cell r="H3852">
            <v>0</v>
          </cell>
        </row>
        <row r="3853">
          <cell r="H3853">
            <v>0</v>
          </cell>
        </row>
        <row r="3854">
          <cell r="H3854">
            <v>0</v>
          </cell>
        </row>
        <row r="3855">
          <cell r="H3855">
            <v>0</v>
          </cell>
        </row>
        <row r="3856">
          <cell r="H3856">
            <v>0</v>
          </cell>
        </row>
        <row r="3857">
          <cell r="H3857">
            <v>0</v>
          </cell>
        </row>
        <row r="3858">
          <cell r="H3858">
            <v>0</v>
          </cell>
        </row>
        <row r="3859">
          <cell r="H3859">
            <v>0</v>
          </cell>
        </row>
        <row r="3860">
          <cell r="H3860">
            <v>0</v>
          </cell>
        </row>
        <row r="3861">
          <cell r="H3861">
            <v>0</v>
          </cell>
        </row>
        <row r="3862">
          <cell r="H3862">
            <v>0</v>
          </cell>
        </row>
        <row r="3863">
          <cell r="H3863">
            <v>0</v>
          </cell>
        </row>
        <row r="3864">
          <cell r="H3864">
            <v>0</v>
          </cell>
        </row>
        <row r="3865">
          <cell r="H3865">
            <v>0</v>
          </cell>
        </row>
        <row r="3866">
          <cell r="H3866">
            <v>0</v>
          </cell>
        </row>
        <row r="3867">
          <cell r="H3867">
            <v>0</v>
          </cell>
        </row>
        <row r="3868">
          <cell r="H3868">
            <v>0</v>
          </cell>
        </row>
        <row r="3869">
          <cell r="H3869">
            <v>0</v>
          </cell>
        </row>
        <row r="3870">
          <cell r="H3870">
            <v>0</v>
          </cell>
        </row>
        <row r="3871">
          <cell r="H3871">
            <v>0</v>
          </cell>
        </row>
        <row r="3872">
          <cell r="H3872">
            <v>0</v>
          </cell>
        </row>
        <row r="3873">
          <cell r="H3873">
            <v>0</v>
          </cell>
        </row>
        <row r="3874">
          <cell r="H3874">
            <v>0</v>
          </cell>
        </row>
        <row r="3875">
          <cell r="H3875">
            <v>0</v>
          </cell>
        </row>
        <row r="3876">
          <cell r="H3876">
            <v>0</v>
          </cell>
        </row>
        <row r="3877">
          <cell r="H3877">
            <v>0</v>
          </cell>
        </row>
        <row r="3878">
          <cell r="H3878">
            <v>0</v>
          </cell>
        </row>
        <row r="3879">
          <cell r="H3879">
            <v>0</v>
          </cell>
        </row>
        <row r="3880">
          <cell r="H3880">
            <v>0</v>
          </cell>
        </row>
        <row r="3881">
          <cell r="H3881">
            <v>0</v>
          </cell>
        </row>
        <row r="3882">
          <cell r="H3882">
            <v>0</v>
          </cell>
        </row>
        <row r="3883">
          <cell r="H3883">
            <v>0</v>
          </cell>
        </row>
        <row r="3884">
          <cell r="H3884">
            <v>0</v>
          </cell>
        </row>
        <row r="3885">
          <cell r="H3885">
            <v>0</v>
          </cell>
        </row>
        <row r="3886">
          <cell r="H3886">
            <v>0</v>
          </cell>
        </row>
        <row r="3887">
          <cell r="H3887">
            <v>0</v>
          </cell>
        </row>
        <row r="3888">
          <cell r="H3888">
            <v>0</v>
          </cell>
        </row>
        <row r="3889">
          <cell r="H3889">
            <v>0</v>
          </cell>
        </row>
        <row r="3890">
          <cell r="H3890">
            <v>0</v>
          </cell>
        </row>
        <row r="3891">
          <cell r="H3891">
            <v>0</v>
          </cell>
        </row>
        <row r="3892">
          <cell r="H3892">
            <v>0</v>
          </cell>
        </row>
        <row r="3893">
          <cell r="H3893">
            <v>0</v>
          </cell>
        </row>
        <row r="3894">
          <cell r="H3894">
            <v>0</v>
          </cell>
        </row>
        <row r="3895">
          <cell r="H3895">
            <v>0</v>
          </cell>
        </row>
        <row r="3896">
          <cell r="H3896">
            <v>0</v>
          </cell>
        </row>
        <row r="3897">
          <cell r="H3897">
            <v>0</v>
          </cell>
        </row>
        <row r="3898">
          <cell r="H3898">
            <v>0</v>
          </cell>
        </row>
        <row r="3899">
          <cell r="H3899">
            <v>0</v>
          </cell>
        </row>
        <row r="3900">
          <cell r="H3900">
            <v>0</v>
          </cell>
        </row>
        <row r="3901">
          <cell r="H3901">
            <v>0</v>
          </cell>
        </row>
        <row r="3902">
          <cell r="H3902">
            <v>0</v>
          </cell>
        </row>
        <row r="3903">
          <cell r="H3903">
            <v>0</v>
          </cell>
        </row>
        <row r="3904">
          <cell r="H3904">
            <v>0</v>
          </cell>
        </row>
        <row r="3905">
          <cell r="H3905">
            <v>0</v>
          </cell>
        </row>
        <row r="3906">
          <cell r="H3906">
            <v>0</v>
          </cell>
        </row>
        <row r="3907">
          <cell r="H3907">
            <v>0</v>
          </cell>
        </row>
        <row r="3908">
          <cell r="H3908">
            <v>0</v>
          </cell>
        </row>
        <row r="3909">
          <cell r="H3909">
            <v>0</v>
          </cell>
        </row>
        <row r="3910">
          <cell r="H3910">
            <v>0</v>
          </cell>
        </row>
        <row r="3911">
          <cell r="H3911">
            <v>0</v>
          </cell>
        </row>
        <row r="3912">
          <cell r="H3912">
            <v>0</v>
          </cell>
        </row>
        <row r="3913">
          <cell r="H3913">
            <v>0</v>
          </cell>
        </row>
        <row r="3914">
          <cell r="H3914">
            <v>0</v>
          </cell>
        </row>
        <row r="3915">
          <cell r="H3915">
            <v>0</v>
          </cell>
        </row>
        <row r="3916">
          <cell r="H3916">
            <v>0</v>
          </cell>
        </row>
        <row r="3917">
          <cell r="H3917">
            <v>0</v>
          </cell>
        </row>
        <row r="3918">
          <cell r="H3918">
            <v>0</v>
          </cell>
        </row>
        <row r="3919">
          <cell r="H3919">
            <v>0</v>
          </cell>
        </row>
        <row r="3920">
          <cell r="H3920">
            <v>0</v>
          </cell>
        </row>
        <row r="3921">
          <cell r="H3921">
            <v>0</v>
          </cell>
        </row>
        <row r="3922">
          <cell r="H3922">
            <v>0</v>
          </cell>
        </row>
        <row r="3923">
          <cell r="H3923">
            <v>0</v>
          </cell>
        </row>
        <row r="3924">
          <cell r="H3924">
            <v>0</v>
          </cell>
        </row>
        <row r="3925">
          <cell r="H3925">
            <v>0</v>
          </cell>
        </row>
        <row r="3926">
          <cell r="H3926">
            <v>0</v>
          </cell>
        </row>
        <row r="3927">
          <cell r="H3927">
            <v>0</v>
          </cell>
        </row>
        <row r="3928">
          <cell r="H3928">
            <v>0</v>
          </cell>
        </row>
        <row r="3929">
          <cell r="H3929">
            <v>0</v>
          </cell>
        </row>
        <row r="3930">
          <cell r="H3930">
            <v>0</v>
          </cell>
        </row>
        <row r="3931">
          <cell r="H3931">
            <v>0</v>
          </cell>
        </row>
        <row r="3932">
          <cell r="H3932">
            <v>0</v>
          </cell>
        </row>
        <row r="3933">
          <cell r="H3933">
            <v>0</v>
          </cell>
        </row>
        <row r="3934">
          <cell r="H3934">
            <v>0</v>
          </cell>
        </row>
        <row r="3935">
          <cell r="H3935">
            <v>0</v>
          </cell>
        </row>
        <row r="3936">
          <cell r="H3936">
            <v>0</v>
          </cell>
        </row>
        <row r="3937">
          <cell r="H3937">
            <v>0</v>
          </cell>
        </row>
        <row r="3938">
          <cell r="H3938">
            <v>0</v>
          </cell>
        </row>
        <row r="3939">
          <cell r="H3939">
            <v>0</v>
          </cell>
        </row>
        <row r="3940">
          <cell r="H3940">
            <v>0</v>
          </cell>
        </row>
        <row r="3941">
          <cell r="H3941">
            <v>0</v>
          </cell>
        </row>
        <row r="3942">
          <cell r="H3942">
            <v>0</v>
          </cell>
        </row>
        <row r="3943">
          <cell r="H3943">
            <v>0</v>
          </cell>
        </row>
        <row r="3944">
          <cell r="H3944">
            <v>0</v>
          </cell>
        </row>
        <row r="3945">
          <cell r="H3945">
            <v>0</v>
          </cell>
        </row>
        <row r="3946">
          <cell r="H3946">
            <v>0</v>
          </cell>
        </row>
        <row r="3947">
          <cell r="H3947">
            <v>0</v>
          </cell>
        </row>
        <row r="3948">
          <cell r="H3948">
            <v>0</v>
          </cell>
        </row>
        <row r="3949">
          <cell r="H3949">
            <v>0</v>
          </cell>
        </row>
        <row r="3950">
          <cell r="H3950">
            <v>0</v>
          </cell>
        </row>
        <row r="3951">
          <cell r="H3951">
            <v>0</v>
          </cell>
        </row>
        <row r="3952">
          <cell r="H3952">
            <v>0</v>
          </cell>
        </row>
        <row r="3953">
          <cell r="H3953">
            <v>0</v>
          </cell>
        </row>
        <row r="3954">
          <cell r="H3954">
            <v>0</v>
          </cell>
        </row>
        <row r="3955">
          <cell r="H3955">
            <v>0</v>
          </cell>
        </row>
        <row r="3956">
          <cell r="H3956">
            <v>0</v>
          </cell>
        </row>
        <row r="3957">
          <cell r="H3957">
            <v>0</v>
          </cell>
        </row>
        <row r="3958">
          <cell r="H3958">
            <v>0</v>
          </cell>
        </row>
        <row r="3959">
          <cell r="H3959">
            <v>0</v>
          </cell>
        </row>
        <row r="3960">
          <cell r="H3960">
            <v>0</v>
          </cell>
        </row>
        <row r="3961">
          <cell r="H3961">
            <v>0</v>
          </cell>
        </row>
        <row r="3962">
          <cell r="H3962">
            <v>0</v>
          </cell>
        </row>
        <row r="3963">
          <cell r="H3963">
            <v>0</v>
          </cell>
        </row>
        <row r="3964">
          <cell r="H3964">
            <v>0</v>
          </cell>
        </row>
        <row r="3965">
          <cell r="H3965">
            <v>0</v>
          </cell>
        </row>
        <row r="3966">
          <cell r="H3966">
            <v>0</v>
          </cell>
        </row>
        <row r="3967">
          <cell r="H3967">
            <v>0</v>
          </cell>
        </row>
        <row r="3968">
          <cell r="H3968">
            <v>0</v>
          </cell>
        </row>
        <row r="3969">
          <cell r="H3969">
            <v>0</v>
          </cell>
        </row>
        <row r="3970">
          <cell r="H3970">
            <v>0</v>
          </cell>
        </row>
        <row r="3971">
          <cell r="H3971">
            <v>0</v>
          </cell>
        </row>
        <row r="3972">
          <cell r="H3972">
            <v>0</v>
          </cell>
        </row>
        <row r="3973">
          <cell r="H3973">
            <v>0</v>
          </cell>
        </row>
        <row r="3974">
          <cell r="H3974">
            <v>0</v>
          </cell>
        </row>
        <row r="3975">
          <cell r="H3975">
            <v>0</v>
          </cell>
        </row>
        <row r="3976">
          <cell r="H3976">
            <v>0</v>
          </cell>
        </row>
        <row r="3977">
          <cell r="H3977">
            <v>0</v>
          </cell>
        </row>
        <row r="3978">
          <cell r="H3978">
            <v>0</v>
          </cell>
        </row>
        <row r="3979">
          <cell r="H3979">
            <v>0</v>
          </cell>
        </row>
        <row r="3980">
          <cell r="H3980">
            <v>0</v>
          </cell>
        </row>
        <row r="3981">
          <cell r="H3981">
            <v>0</v>
          </cell>
        </row>
        <row r="3982">
          <cell r="H3982">
            <v>0</v>
          </cell>
        </row>
        <row r="3983">
          <cell r="H3983">
            <v>0</v>
          </cell>
        </row>
        <row r="3984">
          <cell r="H3984">
            <v>0</v>
          </cell>
        </row>
        <row r="3985">
          <cell r="H3985">
            <v>0</v>
          </cell>
        </row>
        <row r="3986">
          <cell r="H3986">
            <v>0</v>
          </cell>
        </row>
        <row r="3987">
          <cell r="H3987">
            <v>0</v>
          </cell>
        </row>
        <row r="3988">
          <cell r="H3988">
            <v>0</v>
          </cell>
        </row>
        <row r="3989">
          <cell r="H3989">
            <v>0</v>
          </cell>
        </row>
        <row r="3990">
          <cell r="H3990">
            <v>0</v>
          </cell>
        </row>
        <row r="3991">
          <cell r="H3991">
            <v>0</v>
          </cell>
        </row>
        <row r="3992">
          <cell r="H3992">
            <v>0</v>
          </cell>
        </row>
        <row r="3993">
          <cell r="H3993">
            <v>0</v>
          </cell>
        </row>
        <row r="3994">
          <cell r="H3994">
            <v>0</v>
          </cell>
        </row>
        <row r="3995">
          <cell r="H3995">
            <v>0</v>
          </cell>
        </row>
        <row r="3996">
          <cell r="H3996">
            <v>0</v>
          </cell>
        </row>
        <row r="3997">
          <cell r="H3997">
            <v>0</v>
          </cell>
        </row>
        <row r="3998">
          <cell r="H3998">
            <v>0</v>
          </cell>
        </row>
        <row r="3999">
          <cell r="H3999">
            <v>0</v>
          </cell>
        </row>
        <row r="4000">
          <cell r="H4000">
            <v>0</v>
          </cell>
        </row>
        <row r="4001">
          <cell r="H4001">
            <v>0</v>
          </cell>
        </row>
        <row r="4002">
          <cell r="H4002">
            <v>0</v>
          </cell>
        </row>
        <row r="4003">
          <cell r="H4003">
            <v>0</v>
          </cell>
        </row>
        <row r="4004">
          <cell r="H4004">
            <v>0</v>
          </cell>
        </row>
        <row r="4005">
          <cell r="H4005">
            <v>0</v>
          </cell>
        </row>
        <row r="4006">
          <cell r="H4006">
            <v>0</v>
          </cell>
        </row>
        <row r="4007">
          <cell r="H4007">
            <v>0</v>
          </cell>
        </row>
        <row r="4008">
          <cell r="H4008">
            <v>0</v>
          </cell>
        </row>
        <row r="4009">
          <cell r="H4009">
            <v>0</v>
          </cell>
        </row>
        <row r="4010">
          <cell r="H4010">
            <v>0</v>
          </cell>
        </row>
        <row r="4011">
          <cell r="H4011">
            <v>0</v>
          </cell>
        </row>
        <row r="4012">
          <cell r="H4012">
            <v>0</v>
          </cell>
        </row>
        <row r="4013">
          <cell r="H4013">
            <v>0</v>
          </cell>
        </row>
        <row r="4014">
          <cell r="H4014">
            <v>0</v>
          </cell>
        </row>
        <row r="4015">
          <cell r="H4015">
            <v>0</v>
          </cell>
        </row>
        <row r="4016">
          <cell r="H4016">
            <v>0</v>
          </cell>
        </row>
        <row r="4017">
          <cell r="H4017">
            <v>0</v>
          </cell>
        </row>
        <row r="4018">
          <cell r="H4018">
            <v>0</v>
          </cell>
        </row>
        <row r="4019">
          <cell r="H4019">
            <v>0</v>
          </cell>
        </row>
        <row r="4020">
          <cell r="H4020">
            <v>0</v>
          </cell>
        </row>
        <row r="4021">
          <cell r="H4021">
            <v>0</v>
          </cell>
        </row>
        <row r="4022">
          <cell r="H4022">
            <v>0</v>
          </cell>
        </row>
        <row r="4023">
          <cell r="H4023">
            <v>0</v>
          </cell>
        </row>
        <row r="4024">
          <cell r="H4024">
            <v>0</v>
          </cell>
        </row>
        <row r="4025">
          <cell r="H4025">
            <v>0</v>
          </cell>
        </row>
        <row r="4026">
          <cell r="H4026">
            <v>0</v>
          </cell>
        </row>
        <row r="4027">
          <cell r="H4027">
            <v>0</v>
          </cell>
        </row>
        <row r="4028">
          <cell r="H4028">
            <v>0</v>
          </cell>
        </row>
        <row r="4029">
          <cell r="H4029">
            <v>0</v>
          </cell>
        </row>
        <row r="4030">
          <cell r="H4030">
            <v>0</v>
          </cell>
        </row>
        <row r="4031">
          <cell r="H4031">
            <v>0</v>
          </cell>
        </row>
        <row r="4032">
          <cell r="H4032">
            <v>0</v>
          </cell>
        </row>
        <row r="4033">
          <cell r="H4033">
            <v>0</v>
          </cell>
        </row>
        <row r="4034">
          <cell r="H4034">
            <v>0</v>
          </cell>
        </row>
        <row r="4035">
          <cell r="H4035">
            <v>0</v>
          </cell>
        </row>
        <row r="4036">
          <cell r="H4036">
            <v>0</v>
          </cell>
        </row>
        <row r="4037">
          <cell r="H4037">
            <v>0</v>
          </cell>
        </row>
        <row r="4038">
          <cell r="H4038">
            <v>0</v>
          </cell>
        </row>
        <row r="4039">
          <cell r="H4039">
            <v>0</v>
          </cell>
        </row>
        <row r="4040">
          <cell r="H4040">
            <v>0</v>
          </cell>
        </row>
        <row r="4041">
          <cell r="H4041">
            <v>0</v>
          </cell>
        </row>
        <row r="4042">
          <cell r="H4042">
            <v>0</v>
          </cell>
        </row>
        <row r="4043">
          <cell r="H4043">
            <v>0</v>
          </cell>
        </row>
        <row r="4044">
          <cell r="H4044">
            <v>0</v>
          </cell>
        </row>
        <row r="4045">
          <cell r="H4045">
            <v>0</v>
          </cell>
        </row>
        <row r="4046">
          <cell r="H4046">
            <v>0</v>
          </cell>
        </row>
        <row r="4047">
          <cell r="H4047">
            <v>0</v>
          </cell>
        </row>
        <row r="4048">
          <cell r="H4048">
            <v>0</v>
          </cell>
        </row>
        <row r="4049">
          <cell r="H4049">
            <v>0</v>
          </cell>
        </row>
        <row r="4050">
          <cell r="H4050">
            <v>0</v>
          </cell>
        </row>
        <row r="4051">
          <cell r="H4051">
            <v>0</v>
          </cell>
        </row>
        <row r="4052">
          <cell r="H4052">
            <v>0</v>
          </cell>
        </row>
        <row r="4053">
          <cell r="H4053">
            <v>0</v>
          </cell>
        </row>
        <row r="4054">
          <cell r="H4054">
            <v>0</v>
          </cell>
        </row>
        <row r="4055">
          <cell r="H4055">
            <v>0</v>
          </cell>
        </row>
        <row r="4056">
          <cell r="H4056">
            <v>0</v>
          </cell>
        </row>
        <row r="4057">
          <cell r="H4057">
            <v>0</v>
          </cell>
        </row>
        <row r="4058">
          <cell r="H4058">
            <v>0</v>
          </cell>
        </row>
        <row r="4059">
          <cell r="H4059">
            <v>0</v>
          </cell>
        </row>
        <row r="4060">
          <cell r="H4060">
            <v>0</v>
          </cell>
        </row>
        <row r="4061">
          <cell r="H4061">
            <v>0</v>
          </cell>
        </row>
        <row r="4062">
          <cell r="H4062">
            <v>0</v>
          </cell>
        </row>
        <row r="4063">
          <cell r="H4063">
            <v>0</v>
          </cell>
        </row>
        <row r="4064">
          <cell r="H4064">
            <v>0</v>
          </cell>
        </row>
        <row r="4065">
          <cell r="H4065">
            <v>0</v>
          </cell>
        </row>
        <row r="4066">
          <cell r="H4066">
            <v>0</v>
          </cell>
        </row>
        <row r="4067">
          <cell r="H4067">
            <v>0</v>
          </cell>
        </row>
        <row r="4068">
          <cell r="H4068">
            <v>0</v>
          </cell>
        </row>
        <row r="4069">
          <cell r="H4069">
            <v>0</v>
          </cell>
        </row>
        <row r="4070">
          <cell r="H4070">
            <v>0</v>
          </cell>
        </row>
        <row r="4071">
          <cell r="H4071">
            <v>0</v>
          </cell>
        </row>
        <row r="4072">
          <cell r="H4072">
            <v>0</v>
          </cell>
        </row>
        <row r="4073">
          <cell r="H4073">
            <v>0</v>
          </cell>
        </row>
        <row r="4074">
          <cell r="H4074">
            <v>0</v>
          </cell>
        </row>
        <row r="4075">
          <cell r="H4075">
            <v>0</v>
          </cell>
        </row>
        <row r="4076">
          <cell r="H4076">
            <v>0</v>
          </cell>
        </row>
        <row r="4077">
          <cell r="H4077">
            <v>0</v>
          </cell>
        </row>
        <row r="4078">
          <cell r="H4078">
            <v>0</v>
          </cell>
        </row>
        <row r="4079">
          <cell r="H4079">
            <v>0</v>
          </cell>
        </row>
        <row r="4080">
          <cell r="H4080">
            <v>0</v>
          </cell>
        </row>
        <row r="4081">
          <cell r="H4081">
            <v>0</v>
          </cell>
        </row>
        <row r="4082">
          <cell r="H4082">
            <v>0</v>
          </cell>
        </row>
        <row r="4083">
          <cell r="H4083">
            <v>0</v>
          </cell>
        </row>
        <row r="4084">
          <cell r="H4084">
            <v>0</v>
          </cell>
        </row>
        <row r="4085">
          <cell r="H4085">
            <v>0</v>
          </cell>
        </row>
        <row r="4086">
          <cell r="H4086">
            <v>0</v>
          </cell>
        </row>
        <row r="4087">
          <cell r="H4087">
            <v>0</v>
          </cell>
        </row>
        <row r="4088">
          <cell r="H4088">
            <v>0</v>
          </cell>
        </row>
        <row r="4089">
          <cell r="H4089">
            <v>0</v>
          </cell>
        </row>
        <row r="4090">
          <cell r="H4090">
            <v>0</v>
          </cell>
        </row>
        <row r="4091">
          <cell r="H4091">
            <v>0</v>
          </cell>
        </row>
        <row r="4092">
          <cell r="H4092">
            <v>0</v>
          </cell>
        </row>
        <row r="4093">
          <cell r="H4093">
            <v>0</v>
          </cell>
        </row>
        <row r="4094">
          <cell r="H4094">
            <v>0</v>
          </cell>
        </row>
        <row r="4095">
          <cell r="H4095">
            <v>0</v>
          </cell>
        </row>
        <row r="4096">
          <cell r="H4096">
            <v>0</v>
          </cell>
        </row>
        <row r="4097">
          <cell r="H4097">
            <v>0</v>
          </cell>
        </row>
        <row r="4098">
          <cell r="H4098">
            <v>0</v>
          </cell>
        </row>
        <row r="4099">
          <cell r="H4099">
            <v>0</v>
          </cell>
        </row>
        <row r="4100">
          <cell r="H4100">
            <v>0</v>
          </cell>
        </row>
        <row r="4101">
          <cell r="H4101">
            <v>0</v>
          </cell>
        </row>
        <row r="4102">
          <cell r="H4102">
            <v>0</v>
          </cell>
        </row>
        <row r="4103">
          <cell r="H4103">
            <v>0</v>
          </cell>
        </row>
        <row r="4104">
          <cell r="H4104">
            <v>0</v>
          </cell>
        </row>
        <row r="4105">
          <cell r="H4105">
            <v>0</v>
          </cell>
        </row>
        <row r="4106">
          <cell r="H4106">
            <v>0</v>
          </cell>
        </row>
        <row r="4107">
          <cell r="H4107">
            <v>0</v>
          </cell>
        </row>
        <row r="4108">
          <cell r="H4108">
            <v>0</v>
          </cell>
        </row>
        <row r="4109">
          <cell r="H4109">
            <v>0</v>
          </cell>
        </row>
        <row r="4110">
          <cell r="H4110">
            <v>0</v>
          </cell>
        </row>
        <row r="4111">
          <cell r="H4111">
            <v>0</v>
          </cell>
        </row>
        <row r="4112">
          <cell r="H4112">
            <v>0</v>
          </cell>
        </row>
        <row r="4113">
          <cell r="H4113">
            <v>0</v>
          </cell>
        </row>
        <row r="4114">
          <cell r="H4114">
            <v>0</v>
          </cell>
        </row>
        <row r="4115">
          <cell r="H4115">
            <v>0</v>
          </cell>
        </row>
        <row r="4116">
          <cell r="H4116">
            <v>0</v>
          </cell>
        </row>
        <row r="4117">
          <cell r="H4117">
            <v>0</v>
          </cell>
        </row>
        <row r="4118">
          <cell r="H4118">
            <v>0</v>
          </cell>
        </row>
        <row r="4119">
          <cell r="H4119">
            <v>0</v>
          </cell>
        </row>
        <row r="4120">
          <cell r="H4120">
            <v>0</v>
          </cell>
        </row>
        <row r="4121">
          <cell r="H4121">
            <v>0</v>
          </cell>
        </row>
        <row r="4122">
          <cell r="H4122">
            <v>0</v>
          </cell>
        </row>
        <row r="4123">
          <cell r="H4123">
            <v>0</v>
          </cell>
        </row>
        <row r="4124">
          <cell r="H4124">
            <v>0</v>
          </cell>
        </row>
        <row r="4125">
          <cell r="H4125">
            <v>0</v>
          </cell>
        </row>
        <row r="4126">
          <cell r="H4126">
            <v>0</v>
          </cell>
        </row>
        <row r="4127">
          <cell r="H4127">
            <v>0</v>
          </cell>
        </row>
        <row r="4128">
          <cell r="H4128">
            <v>0</v>
          </cell>
        </row>
        <row r="4129">
          <cell r="H4129">
            <v>0</v>
          </cell>
        </row>
        <row r="4130">
          <cell r="H4130">
            <v>0</v>
          </cell>
        </row>
        <row r="4131">
          <cell r="H4131">
            <v>0</v>
          </cell>
        </row>
        <row r="4132">
          <cell r="H4132">
            <v>0</v>
          </cell>
        </row>
        <row r="4133">
          <cell r="H4133">
            <v>0</v>
          </cell>
        </row>
        <row r="4134">
          <cell r="H4134">
            <v>0</v>
          </cell>
        </row>
        <row r="4135">
          <cell r="H4135">
            <v>0</v>
          </cell>
        </row>
        <row r="4136">
          <cell r="H4136">
            <v>0</v>
          </cell>
        </row>
        <row r="4137">
          <cell r="H4137">
            <v>0</v>
          </cell>
        </row>
        <row r="4138">
          <cell r="H4138">
            <v>0</v>
          </cell>
        </row>
        <row r="4139">
          <cell r="H4139">
            <v>0</v>
          </cell>
        </row>
        <row r="4140">
          <cell r="H4140">
            <v>0</v>
          </cell>
        </row>
        <row r="4141">
          <cell r="H4141">
            <v>0</v>
          </cell>
        </row>
        <row r="4142">
          <cell r="H4142">
            <v>0</v>
          </cell>
        </row>
        <row r="4143">
          <cell r="H4143">
            <v>0</v>
          </cell>
        </row>
        <row r="4144">
          <cell r="H4144">
            <v>0</v>
          </cell>
        </row>
        <row r="4145">
          <cell r="H4145">
            <v>0</v>
          </cell>
        </row>
        <row r="4146">
          <cell r="H4146">
            <v>0</v>
          </cell>
        </row>
        <row r="4147">
          <cell r="H4147">
            <v>0</v>
          </cell>
        </row>
        <row r="4148">
          <cell r="H4148">
            <v>0</v>
          </cell>
        </row>
        <row r="4149">
          <cell r="H4149">
            <v>0</v>
          </cell>
        </row>
        <row r="4150">
          <cell r="H4150">
            <v>0</v>
          </cell>
        </row>
        <row r="4151">
          <cell r="H4151">
            <v>0</v>
          </cell>
        </row>
        <row r="4152">
          <cell r="H4152">
            <v>0</v>
          </cell>
        </row>
        <row r="4153">
          <cell r="H4153">
            <v>0</v>
          </cell>
        </row>
        <row r="4154">
          <cell r="H4154">
            <v>0</v>
          </cell>
        </row>
        <row r="4155">
          <cell r="H4155">
            <v>0</v>
          </cell>
        </row>
        <row r="4156">
          <cell r="H4156">
            <v>0</v>
          </cell>
        </row>
        <row r="4157">
          <cell r="H4157">
            <v>0</v>
          </cell>
        </row>
        <row r="4158">
          <cell r="H4158">
            <v>0</v>
          </cell>
        </row>
        <row r="4159">
          <cell r="H4159">
            <v>0</v>
          </cell>
        </row>
        <row r="4160">
          <cell r="H4160">
            <v>0</v>
          </cell>
        </row>
        <row r="4161">
          <cell r="H4161">
            <v>0</v>
          </cell>
        </row>
        <row r="4162">
          <cell r="H4162">
            <v>0</v>
          </cell>
        </row>
        <row r="4163">
          <cell r="H4163">
            <v>0</v>
          </cell>
        </row>
        <row r="4164">
          <cell r="H4164">
            <v>0</v>
          </cell>
        </row>
        <row r="4165">
          <cell r="H4165">
            <v>0</v>
          </cell>
        </row>
        <row r="4166">
          <cell r="H4166">
            <v>0</v>
          </cell>
        </row>
        <row r="4167">
          <cell r="H4167">
            <v>0</v>
          </cell>
        </row>
        <row r="4168">
          <cell r="H4168">
            <v>0</v>
          </cell>
        </row>
        <row r="4169">
          <cell r="H4169">
            <v>0</v>
          </cell>
        </row>
        <row r="4170">
          <cell r="H4170">
            <v>0</v>
          </cell>
        </row>
        <row r="4171">
          <cell r="H4171">
            <v>0</v>
          </cell>
        </row>
        <row r="4172">
          <cell r="H4172">
            <v>0</v>
          </cell>
        </row>
        <row r="4173">
          <cell r="H4173">
            <v>0</v>
          </cell>
        </row>
        <row r="4174">
          <cell r="H4174">
            <v>0</v>
          </cell>
        </row>
        <row r="4175">
          <cell r="H4175">
            <v>0</v>
          </cell>
        </row>
        <row r="4176">
          <cell r="H4176">
            <v>0</v>
          </cell>
        </row>
        <row r="4177">
          <cell r="H4177">
            <v>0</v>
          </cell>
        </row>
        <row r="4178">
          <cell r="H4178">
            <v>0</v>
          </cell>
        </row>
        <row r="4179">
          <cell r="H4179">
            <v>0</v>
          </cell>
        </row>
        <row r="4180">
          <cell r="H4180">
            <v>0</v>
          </cell>
        </row>
        <row r="4181">
          <cell r="H4181">
            <v>0</v>
          </cell>
        </row>
        <row r="4182">
          <cell r="H4182">
            <v>0</v>
          </cell>
        </row>
        <row r="4183">
          <cell r="H4183">
            <v>0</v>
          </cell>
        </row>
        <row r="4184">
          <cell r="H4184">
            <v>0</v>
          </cell>
        </row>
        <row r="4185">
          <cell r="H4185">
            <v>0</v>
          </cell>
        </row>
        <row r="4186">
          <cell r="H4186">
            <v>0</v>
          </cell>
        </row>
        <row r="4187">
          <cell r="H4187">
            <v>0</v>
          </cell>
        </row>
        <row r="4188">
          <cell r="H4188">
            <v>0</v>
          </cell>
        </row>
        <row r="4189">
          <cell r="H4189">
            <v>0</v>
          </cell>
        </row>
        <row r="4190">
          <cell r="H4190">
            <v>0</v>
          </cell>
        </row>
        <row r="4191">
          <cell r="H4191">
            <v>0</v>
          </cell>
        </row>
        <row r="4192">
          <cell r="H4192">
            <v>0</v>
          </cell>
        </row>
        <row r="4193">
          <cell r="H4193">
            <v>0</v>
          </cell>
        </row>
        <row r="4194">
          <cell r="H4194">
            <v>0</v>
          </cell>
        </row>
        <row r="4195">
          <cell r="H4195">
            <v>0</v>
          </cell>
        </row>
        <row r="4196">
          <cell r="H4196">
            <v>0</v>
          </cell>
        </row>
        <row r="4197">
          <cell r="H4197">
            <v>0</v>
          </cell>
        </row>
        <row r="4198">
          <cell r="H4198">
            <v>0</v>
          </cell>
        </row>
        <row r="4199">
          <cell r="H4199">
            <v>0</v>
          </cell>
        </row>
        <row r="4200">
          <cell r="H4200">
            <v>0</v>
          </cell>
        </row>
        <row r="4201">
          <cell r="H4201">
            <v>0</v>
          </cell>
        </row>
        <row r="4202">
          <cell r="H4202">
            <v>0</v>
          </cell>
        </row>
        <row r="4203">
          <cell r="H4203">
            <v>0</v>
          </cell>
        </row>
        <row r="4204">
          <cell r="H4204">
            <v>0</v>
          </cell>
        </row>
        <row r="4205">
          <cell r="H4205">
            <v>0</v>
          </cell>
        </row>
        <row r="4206">
          <cell r="H4206">
            <v>0</v>
          </cell>
        </row>
        <row r="4207">
          <cell r="H4207">
            <v>0</v>
          </cell>
        </row>
        <row r="4208">
          <cell r="H4208">
            <v>0</v>
          </cell>
        </row>
        <row r="4209">
          <cell r="H4209">
            <v>0</v>
          </cell>
        </row>
        <row r="4210">
          <cell r="H4210">
            <v>0</v>
          </cell>
        </row>
        <row r="4211">
          <cell r="H4211">
            <v>0</v>
          </cell>
        </row>
        <row r="4212">
          <cell r="H4212">
            <v>0</v>
          </cell>
        </row>
        <row r="4213">
          <cell r="H4213">
            <v>0</v>
          </cell>
        </row>
        <row r="4214">
          <cell r="H4214">
            <v>0</v>
          </cell>
        </row>
        <row r="4215">
          <cell r="H4215">
            <v>0</v>
          </cell>
        </row>
        <row r="4216">
          <cell r="H4216">
            <v>0</v>
          </cell>
        </row>
        <row r="4217">
          <cell r="H4217">
            <v>0</v>
          </cell>
        </row>
        <row r="4218">
          <cell r="H4218">
            <v>0</v>
          </cell>
        </row>
        <row r="4219">
          <cell r="H4219">
            <v>0</v>
          </cell>
        </row>
        <row r="4220">
          <cell r="H4220">
            <v>0</v>
          </cell>
        </row>
        <row r="4221">
          <cell r="H4221">
            <v>0</v>
          </cell>
        </row>
        <row r="4222">
          <cell r="H4222">
            <v>0</v>
          </cell>
        </row>
        <row r="4223">
          <cell r="H4223">
            <v>0</v>
          </cell>
        </row>
        <row r="4224">
          <cell r="H4224">
            <v>0</v>
          </cell>
        </row>
        <row r="4225">
          <cell r="H4225">
            <v>0</v>
          </cell>
        </row>
        <row r="4226">
          <cell r="H4226">
            <v>0</v>
          </cell>
        </row>
        <row r="4227">
          <cell r="H4227">
            <v>0</v>
          </cell>
        </row>
        <row r="4228">
          <cell r="H4228">
            <v>0</v>
          </cell>
        </row>
        <row r="4229">
          <cell r="H4229">
            <v>0</v>
          </cell>
        </row>
        <row r="4230">
          <cell r="H4230">
            <v>0</v>
          </cell>
        </row>
        <row r="4231">
          <cell r="H4231">
            <v>0</v>
          </cell>
        </row>
        <row r="4232">
          <cell r="H4232">
            <v>0</v>
          </cell>
        </row>
        <row r="4233">
          <cell r="H4233">
            <v>0</v>
          </cell>
        </row>
        <row r="4234">
          <cell r="H4234">
            <v>0</v>
          </cell>
        </row>
        <row r="4235">
          <cell r="H4235">
            <v>0</v>
          </cell>
        </row>
        <row r="4236">
          <cell r="H4236">
            <v>0</v>
          </cell>
        </row>
        <row r="4237">
          <cell r="H4237">
            <v>0</v>
          </cell>
        </row>
        <row r="4238">
          <cell r="H4238">
            <v>0</v>
          </cell>
        </row>
        <row r="4239">
          <cell r="H4239">
            <v>0</v>
          </cell>
        </row>
        <row r="4240">
          <cell r="H4240">
            <v>0</v>
          </cell>
        </row>
        <row r="4241">
          <cell r="H4241">
            <v>0</v>
          </cell>
        </row>
        <row r="4242">
          <cell r="H4242">
            <v>0</v>
          </cell>
        </row>
        <row r="4243">
          <cell r="H4243">
            <v>0</v>
          </cell>
        </row>
        <row r="4244">
          <cell r="H4244">
            <v>0</v>
          </cell>
        </row>
        <row r="4245">
          <cell r="H4245">
            <v>0</v>
          </cell>
        </row>
        <row r="4246">
          <cell r="H4246">
            <v>0</v>
          </cell>
        </row>
        <row r="4247">
          <cell r="H4247">
            <v>0</v>
          </cell>
        </row>
        <row r="4248">
          <cell r="H4248">
            <v>0</v>
          </cell>
        </row>
        <row r="4249">
          <cell r="H4249">
            <v>0</v>
          </cell>
        </row>
        <row r="4250">
          <cell r="H4250">
            <v>0</v>
          </cell>
        </row>
        <row r="4251">
          <cell r="H4251">
            <v>0</v>
          </cell>
        </row>
        <row r="4252">
          <cell r="H4252">
            <v>0</v>
          </cell>
        </row>
        <row r="4253">
          <cell r="H4253">
            <v>0</v>
          </cell>
        </row>
        <row r="4254">
          <cell r="H4254">
            <v>0</v>
          </cell>
        </row>
        <row r="4255">
          <cell r="H4255">
            <v>0</v>
          </cell>
        </row>
        <row r="4256">
          <cell r="H4256">
            <v>0</v>
          </cell>
        </row>
        <row r="4257">
          <cell r="H4257">
            <v>0</v>
          </cell>
        </row>
        <row r="4258">
          <cell r="H4258">
            <v>0</v>
          </cell>
        </row>
        <row r="4259">
          <cell r="H4259">
            <v>0</v>
          </cell>
        </row>
        <row r="4260">
          <cell r="H4260">
            <v>0</v>
          </cell>
        </row>
        <row r="4261">
          <cell r="H4261">
            <v>0</v>
          </cell>
        </row>
        <row r="4262">
          <cell r="H4262">
            <v>0</v>
          </cell>
        </row>
        <row r="4263">
          <cell r="H4263">
            <v>0</v>
          </cell>
        </row>
        <row r="4264">
          <cell r="H4264">
            <v>0</v>
          </cell>
        </row>
        <row r="4265">
          <cell r="H4265">
            <v>0</v>
          </cell>
        </row>
        <row r="4266">
          <cell r="H4266">
            <v>0</v>
          </cell>
        </row>
        <row r="4267">
          <cell r="H4267">
            <v>0</v>
          </cell>
        </row>
        <row r="4268">
          <cell r="H4268">
            <v>0</v>
          </cell>
        </row>
        <row r="4269">
          <cell r="H4269">
            <v>0</v>
          </cell>
        </row>
        <row r="4270">
          <cell r="H4270">
            <v>0</v>
          </cell>
        </row>
        <row r="4271">
          <cell r="H4271">
            <v>0</v>
          </cell>
        </row>
        <row r="4272">
          <cell r="H4272">
            <v>0</v>
          </cell>
        </row>
        <row r="4273">
          <cell r="H4273">
            <v>0</v>
          </cell>
        </row>
        <row r="4274">
          <cell r="H4274">
            <v>0</v>
          </cell>
        </row>
        <row r="4275">
          <cell r="H4275">
            <v>0</v>
          </cell>
        </row>
        <row r="4276">
          <cell r="H4276">
            <v>0</v>
          </cell>
        </row>
        <row r="4277">
          <cell r="H4277">
            <v>0</v>
          </cell>
        </row>
        <row r="4278">
          <cell r="H4278">
            <v>0</v>
          </cell>
        </row>
        <row r="4279">
          <cell r="H4279">
            <v>0</v>
          </cell>
        </row>
        <row r="4280">
          <cell r="H4280">
            <v>0</v>
          </cell>
        </row>
        <row r="4281">
          <cell r="H4281">
            <v>0</v>
          </cell>
        </row>
        <row r="4282">
          <cell r="H4282">
            <v>0</v>
          </cell>
        </row>
        <row r="4283">
          <cell r="H4283">
            <v>0</v>
          </cell>
        </row>
        <row r="4284">
          <cell r="H4284">
            <v>0</v>
          </cell>
        </row>
        <row r="4285">
          <cell r="H4285">
            <v>0</v>
          </cell>
        </row>
        <row r="4286">
          <cell r="H4286">
            <v>0</v>
          </cell>
        </row>
        <row r="4287">
          <cell r="H4287">
            <v>0</v>
          </cell>
        </row>
        <row r="4288">
          <cell r="H4288">
            <v>0</v>
          </cell>
        </row>
        <row r="4289">
          <cell r="H4289">
            <v>0</v>
          </cell>
        </row>
        <row r="4290">
          <cell r="H4290">
            <v>0</v>
          </cell>
        </row>
        <row r="4291">
          <cell r="H4291">
            <v>0</v>
          </cell>
        </row>
        <row r="4292">
          <cell r="H4292">
            <v>0</v>
          </cell>
        </row>
        <row r="4293">
          <cell r="H4293">
            <v>0</v>
          </cell>
        </row>
        <row r="4294">
          <cell r="H4294">
            <v>0</v>
          </cell>
        </row>
        <row r="4295">
          <cell r="H4295">
            <v>0</v>
          </cell>
        </row>
        <row r="4296">
          <cell r="H4296">
            <v>0</v>
          </cell>
        </row>
        <row r="4297">
          <cell r="H4297">
            <v>0</v>
          </cell>
        </row>
        <row r="4298">
          <cell r="H4298">
            <v>0</v>
          </cell>
        </row>
        <row r="4299">
          <cell r="H4299">
            <v>0</v>
          </cell>
        </row>
        <row r="4300">
          <cell r="H4300">
            <v>0</v>
          </cell>
        </row>
        <row r="4301">
          <cell r="H4301">
            <v>0</v>
          </cell>
        </row>
        <row r="4302">
          <cell r="H4302">
            <v>0</v>
          </cell>
        </row>
        <row r="4303">
          <cell r="H4303">
            <v>0</v>
          </cell>
        </row>
        <row r="4304">
          <cell r="H4304">
            <v>0</v>
          </cell>
        </row>
        <row r="4305">
          <cell r="H4305">
            <v>0</v>
          </cell>
        </row>
        <row r="4306">
          <cell r="H4306">
            <v>0</v>
          </cell>
        </row>
        <row r="4307">
          <cell r="H4307">
            <v>0</v>
          </cell>
        </row>
        <row r="4308">
          <cell r="H4308">
            <v>0</v>
          </cell>
        </row>
        <row r="4309">
          <cell r="H4309">
            <v>0</v>
          </cell>
        </row>
        <row r="4310">
          <cell r="H4310">
            <v>0</v>
          </cell>
        </row>
        <row r="4311">
          <cell r="H4311">
            <v>0</v>
          </cell>
        </row>
        <row r="4312">
          <cell r="H4312">
            <v>0</v>
          </cell>
        </row>
        <row r="4313">
          <cell r="H4313">
            <v>0</v>
          </cell>
        </row>
        <row r="4314">
          <cell r="H4314">
            <v>0</v>
          </cell>
        </row>
        <row r="4315">
          <cell r="H4315">
            <v>0</v>
          </cell>
        </row>
        <row r="4316">
          <cell r="H4316">
            <v>0</v>
          </cell>
        </row>
        <row r="4317">
          <cell r="H4317">
            <v>0</v>
          </cell>
        </row>
        <row r="4318">
          <cell r="H4318">
            <v>0</v>
          </cell>
        </row>
        <row r="4319">
          <cell r="H4319">
            <v>0</v>
          </cell>
        </row>
        <row r="4320">
          <cell r="H4320">
            <v>0</v>
          </cell>
        </row>
        <row r="4321">
          <cell r="H4321">
            <v>0</v>
          </cell>
        </row>
        <row r="4322">
          <cell r="H4322">
            <v>0</v>
          </cell>
        </row>
        <row r="4323">
          <cell r="H4323">
            <v>0</v>
          </cell>
        </row>
        <row r="4324">
          <cell r="H4324">
            <v>0</v>
          </cell>
        </row>
        <row r="4325">
          <cell r="H4325">
            <v>0</v>
          </cell>
        </row>
        <row r="4326">
          <cell r="H4326">
            <v>0</v>
          </cell>
        </row>
        <row r="4327">
          <cell r="H4327">
            <v>0</v>
          </cell>
        </row>
        <row r="4328">
          <cell r="H4328">
            <v>0</v>
          </cell>
        </row>
        <row r="4329">
          <cell r="H4329">
            <v>0</v>
          </cell>
        </row>
        <row r="4330">
          <cell r="H4330">
            <v>0</v>
          </cell>
        </row>
        <row r="4331">
          <cell r="H4331">
            <v>0</v>
          </cell>
        </row>
        <row r="4332">
          <cell r="H4332">
            <v>0</v>
          </cell>
        </row>
        <row r="4333">
          <cell r="H4333">
            <v>0</v>
          </cell>
        </row>
        <row r="4334">
          <cell r="H4334">
            <v>0</v>
          </cell>
        </row>
        <row r="4335">
          <cell r="H4335">
            <v>0</v>
          </cell>
        </row>
        <row r="4336">
          <cell r="H4336">
            <v>0</v>
          </cell>
        </row>
        <row r="4337">
          <cell r="H4337">
            <v>0</v>
          </cell>
        </row>
        <row r="4338">
          <cell r="H4338">
            <v>0</v>
          </cell>
        </row>
        <row r="4339">
          <cell r="H4339">
            <v>0</v>
          </cell>
        </row>
        <row r="4340">
          <cell r="H4340">
            <v>0</v>
          </cell>
        </row>
        <row r="4341">
          <cell r="H4341">
            <v>0</v>
          </cell>
        </row>
        <row r="4342">
          <cell r="H4342">
            <v>0</v>
          </cell>
        </row>
        <row r="4343">
          <cell r="H4343">
            <v>0</v>
          </cell>
        </row>
        <row r="4344">
          <cell r="H4344">
            <v>0</v>
          </cell>
        </row>
        <row r="4345">
          <cell r="H4345">
            <v>0</v>
          </cell>
        </row>
        <row r="4346">
          <cell r="H4346">
            <v>0</v>
          </cell>
        </row>
        <row r="4347">
          <cell r="H4347">
            <v>0</v>
          </cell>
        </row>
        <row r="4348">
          <cell r="H4348">
            <v>0</v>
          </cell>
        </row>
        <row r="4349">
          <cell r="H4349">
            <v>0</v>
          </cell>
        </row>
        <row r="4350">
          <cell r="H4350">
            <v>0</v>
          </cell>
        </row>
        <row r="4351">
          <cell r="H4351">
            <v>0</v>
          </cell>
        </row>
        <row r="4352">
          <cell r="H4352">
            <v>0</v>
          </cell>
        </row>
        <row r="4353">
          <cell r="H4353">
            <v>0</v>
          </cell>
        </row>
        <row r="4354">
          <cell r="H4354">
            <v>0</v>
          </cell>
        </row>
        <row r="4355">
          <cell r="H4355">
            <v>0</v>
          </cell>
        </row>
        <row r="4356">
          <cell r="H4356">
            <v>0</v>
          </cell>
        </row>
        <row r="4357">
          <cell r="H4357">
            <v>0</v>
          </cell>
        </row>
        <row r="4358">
          <cell r="H4358">
            <v>0</v>
          </cell>
        </row>
        <row r="4359">
          <cell r="H4359">
            <v>0</v>
          </cell>
        </row>
        <row r="4360">
          <cell r="H4360">
            <v>0</v>
          </cell>
        </row>
        <row r="4361">
          <cell r="H4361">
            <v>0</v>
          </cell>
        </row>
        <row r="4362">
          <cell r="H4362">
            <v>0</v>
          </cell>
        </row>
        <row r="4363">
          <cell r="H4363">
            <v>0</v>
          </cell>
        </row>
        <row r="4364">
          <cell r="H4364">
            <v>0</v>
          </cell>
        </row>
        <row r="4365">
          <cell r="H4365">
            <v>0</v>
          </cell>
        </row>
        <row r="4366">
          <cell r="H4366">
            <v>0</v>
          </cell>
        </row>
        <row r="4367">
          <cell r="H4367">
            <v>0</v>
          </cell>
        </row>
        <row r="4368">
          <cell r="H4368">
            <v>0</v>
          </cell>
        </row>
        <row r="4369">
          <cell r="H4369">
            <v>0</v>
          </cell>
        </row>
        <row r="4370">
          <cell r="H4370">
            <v>0</v>
          </cell>
        </row>
        <row r="4371">
          <cell r="H4371">
            <v>0</v>
          </cell>
        </row>
        <row r="4372">
          <cell r="H4372">
            <v>0</v>
          </cell>
        </row>
        <row r="4373">
          <cell r="H4373">
            <v>0</v>
          </cell>
        </row>
        <row r="4374">
          <cell r="H4374">
            <v>0</v>
          </cell>
        </row>
        <row r="4375">
          <cell r="H4375">
            <v>0</v>
          </cell>
        </row>
        <row r="4376">
          <cell r="H4376">
            <v>0</v>
          </cell>
        </row>
        <row r="4377">
          <cell r="H4377">
            <v>0</v>
          </cell>
        </row>
        <row r="4378">
          <cell r="H4378">
            <v>0</v>
          </cell>
        </row>
        <row r="4379">
          <cell r="H4379">
            <v>0</v>
          </cell>
        </row>
        <row r="4380">
          <cell r="H4380">
            <v>0</v>
          </cell>
        </row>
        <row r="4381">
          <cell r="H4381">
            <v>0</v>
          </cell>
        </row>
        <row r="4382">
          <cell r="H4382">
            <v>0</v>
          </cell>
        </row>
        <row r="4383">
          <cell r="H4383">
            <v>0</v>
          </cell>
        </row>
        <row r="4384">
          <cell r="H4384">
            <v>0</v>
          </cell>
        </row>
        <row r="4385">
          <cell r="H4385">
            <v>0</v>
          </cell>
        </row>
        <row r="4386">
          <cell r="H4386">
            <v>0</v>
          </cell>
        </row>
        <row r="4387">
          <cell r="H4387">
            <v>0</v>
          </cell>
        </row>
        <row r="4388">
          <cell r="H4388">
            <v>0</v>
          </cell>
        </row>
        <row r="4389">
          <cell r="H4389">
            <v>0</v>
          </cell>
        </row>
        <row r="4390">
          <cell r="H4390">
            <v>0</v>
          </cell>
        </row>
        <row r="4391">
          <cell r="H4391">
            <v>0</v>
          </cell>
        </row>
        <row r="4392">
          <cell r="H4392">
            <v>0</v>
          </cell>
        </row>
        <row r="4393">
          <cell r="H4393">
            <v>0</v>
          </cell>
        </row>
        <row r="4394">
          <cell r="H4394">
            <v>0</v>
          </cell>
        </row>
        <row r="4395">
          <cell r="H4395">
            <v>0</v>
          </cell>
        </row>
        <row r="4396">
          <cell r="H4396">
            <v>0</v>
          </cell>
        </row>
        <row r="4397">
          <cell r="H4397">
            <v>0</v>
          </cell>
        </row>
        <row r="4398">
          <cell r="H4398">
            <v>0</v>
          </cell>
        </row>
        <row r="4399">
          <cell r="H4399">
            <v>0</v>
          </cell>
        </row>
        <row r="4400">
          <cell r="H4400">
            <v>0</v>
          </cell>
        </row>
        <row r="4401">
          <cell r="H4401">
            <v>0</v>
          </cell>
        </row>
        <row r="4402">
          <cell r="H4402">
            <v>0</v>
          </cell>
        </row>
        <row r="4403">
          <cell r="H4403">
            <v>0</v>
          </cell>
        </row>
        <row r="4404">
          <cell r="H4404">
            <v>0</v>
          </cell>
        </row>
        <row r="4405">
          <cell r="H4405">
            <v>0</v>
          </cell>
        </row>
        <row r="4406">
          <cell r="H4406">
            <v>0</v>
          </cell>
        </row>
        <row r="4407">
          <cell r="H4407">
            <v>0</v>
          </cell>
        </row>
        <row r="4408">
          <cell r="H4408">
            <v>0</v>
          </cell>
        </row>
        <row r="4409">
          <cell r="H4409">
            <v>0</v>
          </cell>
        </row>
        <row r="4410">
          <cell r="H4410">
            <v>0</v>
          </cell>
        </row>
        <row r="4411">
          <cell r="H4411">
            <v>0</v>
          </cell>
        </row>
        <row r="4412">
          <cell r="H4412">
            <v>0</v>
          </cell>
        </row>
        <row r="4413">
          <cell r="H4413">
            <v>0</v>
          </cell>
        </row>
        <row r="4414">
          <cell r="H4414">
            <v>0</v>
          </cell>
        </row>
        <row r="4415">
          <cell r="H4415">
            <v>0</v>
          </cell>
        </row>
        <row r="4416">
          <cell r="H4416">
            <v>0</v>
          </cell>
        </row>
        <row r="4417">
          <cell r="H4417">
            <v>0</v>
          </cell>
        </row>
        <row r="4418">
          <cell r="H4418">
            <v>0</v>
          </cell>
        </row>
        <row r="4419">
          <cell r="H4419">
            <v>0</v>
          </cell>
        </row>
        <row r="4420">
          <cell r="H4420">
            <v>0</v>
          </cell>
        </row>
        <row r="4421">
          <cell r="H4421">
            <v>0</v>
          </cell>
        </row>
        <row r="4422">
          <cell r="H4422">
            <v>0</v>
          </cell>
        </row>
        <row r="4423">
          <cell r="H4423">
            <v>0</v>
          </cell>
        </row>
        <row r="4424">
          <cell r="H4424">
            <v>0</v>
          </cell>
        </row>
        <row r="4425">
          <cell r="H4425">
            <v>0</v>
          </cell>
        </row>
        <row r="4426">
          <cell r="H4426">
            <v>0</v>
          </cell>
        </row>
        <row r="4427">
          <cell r="H4427">
            <v>0</v>
          </cell>
        </row>
        <row r="4428">
          <cell r="H4428">
            <v>0</v>
          </cell>
        </row>
        <row r="4429">
          <cell r="H4429">
            <v>0</v>
          </cell>
        </row>
        <row r="4430">
          <cell r="H4430">
            <v>0</v>
          </cell>
        </row>
        <row r="4431">
          <cell r="H4431">
            <v>0</v>
          </cell>
        </row>
        <row r="4432">
          <cell r="H4432">
            <v>0</v>
          </cell>
        </row>
        <row r="4433">
          <cell r="H4433">
            <v>0</v>
          </cell>
        </row>
        <row r="4434">
          <cell r="H4434">
            <v>0</v>
          </cell>
        </row>
        <row r="4435">
          <cell r="H4435">
            <v>0</v>
          </cell>
        </row>
        <row r="4436">
          <cell r="H4436">
            <v>0</v>
          </cell>
        </row>
        <row r="4437">
          <cell r="H4437">
            <v>0</v>
          </cell>
        </row>
        <row r="4438">
          <cell r="H4438">
            <v>0</v>
          </cell>
        </row>
        <row r="4439">
          <cell r="H4439">
            <v>0</v>
          </cell>
        </row>
        <row r="4440">
          <cell r="H4440">
            <v>0</v>
          </cell>
        </row>
        <row r="4441">
          <cell r="H4441">
            <v>0</v>
          </cell>
        </row>
        <row r="4442">
          <cell r="H4442">
            <v>0</v>
          </cell>
        </row>
        <row r="4443">
          <cell r="H4443">
            <v>0</v>
          </cell>
        </row>
        <row r="4444">
          <cell r="H4444">
            <v>0</v>
          </cell>
        </row>
        <row r="4445">
          <cell r="H4445">
            <v>0</v>
          </cell>
        </row>
        <row r="4446">
          <cell r="H4446">
            <v>0</v>
          </cell>
        </row>
        <row r="4447">
          <cell r="H4447">
            <v>0</v>
          </cell>
        </row>
        <row r="4448">
          <cell r="H4448">
            <v>0</v>
          </cell>
        </row>
        <row r="4449">
          <cell r="H4449">
            <v>0</v>
          </cell>
        </row>
        <row r="4450">
          <cell r="H4450">
            <v>0</v>
          </cell>
        </row>
        <row r="4451">
          <cell r="H4451">
            <v>0</v>
          </cell>
        </row>
        <row r="4452">
          <cell r="H4452">
            <v>0</v>
          </cell>
        </row>
        <row r="4453">
          <cell r="H4453">
            <v>0</v>
          </cell>
        </row>
        <row r="4454">
          <cell r="H4454">
            <v>0</v>
          </cell>
        </row>
        <row r="4455">
          <cell r="H4455">
            <v>0</v>
          </cell>
        </row>
        <row r="4456">
          <cell r="H4456">
            <v>0</v>
          </cell>
        </row>
        <row r="4457">
          <cell r="H4457">
            <v>0</v>
          </cell>
        </row>
        <row r="4458">
          <cell r="H4458">
            <v>0</v>
          </cell>
        </row>
        <row r="4459">
          <cell r="H4459">
            <v>0</v>
          </cell>
        </row>
        <row r="4460">
          <cell r="H4460">
            <v>0</v>
          </cell>
        </row>
        <row r="4461">
          <cell r="H4461">
            <v>0</v>
          </cell>
        </row>
        <row r="4462">
          <cell r="H4462">
            <v>0</v>
          </cell>
        </row>
        <row r="4463">
          <cell r="H4463">
            <v>0</v>
          </cell>
        </row>
        <row r="4464">
          <cell r="H4464">
            <v>0</v>
          </cell>
        </row>
        <row r="4465">
          <cell r="H4465">
            <v>0</v>
          </cell>
        </row>
        <row r="4466">
          <cell r="H4466">
            <v>0</v>
          </cell>
        </row>
        <row r="4467">
          <cell r="H4467">
            <v>0</v>
          </cell>
        </row>
        <row r="4468">
          <cell r="H4468">
            <v>0</v>
          </cell>
        </row>
        <row r="4469">
          <cell r="H4469">
            <v>0</v>
          </cell>
        </row>
        <row r="4470">
          <cell r="H4470">
            <v>0</v>
          </cell>
        </row>
        <row r="4471">
          <cell r="H4471">
            <v>0</v>
          </cell>
        </row>
        <row r="4472">
          <cell r="H4472">
            <v>0</v>
          </cell>
        </row>
        <row r="4473">
          <cell r="H4473">
            <v>0</v>
          </cell>
        </row>
        <row r="4474">
          <cell r="H4474">
            <v>0</v>
          </cell>
        </row>
        <row r="4475">
          <cell r="H4475">
            <v>0</v>
          </cell>
        </row>
        <row r="4476">
          <cell r="H4476">
            <v>0</v>
          </cell>
        </row>
        <row r="4477">
          <cell r="H4477">
            <v>0</v>
          </cell>
        </row>
        <row r="4478">
          <cell r="H4478">
            <v>0</v>
          </cell>
        </row>
        <row r="4479">
          <cell r="H4479">
            <v>0</v>
          </cell>
        </row>
        <row r="4480">
          <cell r="H4480">
            <v>0</v>
          </cell>
        </row>
        <row r="4481">
          <cell r="H4481">
            <v>0</v>
          </cell>
        </row>
        <row r="4482">
          <cell r="H4482">
            <v>0</v>
          </cell>
        </row>
        <row r="4483">
          <cell r="H4483">
            <v>0</v>
          </cell>
        </row>
        <row r="4484">
          <cell r="H4484">
            <v>0</v>
          </cell>
        </row>
        <row r="4485">
          <cell r="H4485">
            <v>0</v>
          </cell>
        </row>
        <row r="4486">
          <cell r="H4486">
            <v>0</v>
          </cell>
        </row>
        <row r="4487">
          <cell r="H4487">
            <v>0</v>
          </cell>
        </row>
        <row r="4488">
          <cell r="H4488">
            <v>0</v>
          </cell>
        </row>
        <row r="4489">
          <cell r="H4489">
            <v>0</v>
          </cell>
        </row>
        <row r="4490">
          <cell r="H4490">
            <v>0</v>
          </cell>
        </row>
        <row r="4491">
          <cell r="H4491">
            <v>0</v>
          </cell>
        </row>
        <row r="4492">
          <cell r="H4492">
            <v>0</v>
          </cell>
        </row>
        <row r="4493">
          <cell r="H4493">
            <v>0</v>
          </cell>
        </row>
        <row r="4494">
          <cell r="H4494">
            <v>0</v>
          </cell>
        </row>
        <row r="4495">
          <cell r="H4495">
            <v>0</v>
          </cell>
        </row>
        <row r="4496">
          <cell r="H4496">
            <v>0</v>
          </cell>
        </row>
        <row r="4497">
          <cell r="H4497">
            <v>0</v>
          </cell>
        </row>
        <row r="4498">
          <cell r="H4498">
            <v>0</v>
          </cell>
        </row>
        <row r="4499">
          <cell r="H4499">
            <v>0</v>
          </cell>
        </row>
        <row r="4500">
          <cell r="H4500">
            <v>0</v>
          </cell>
        </row>
        <row r="4501">
          <cell r="H4501">
            <v>0</v>
          </cell>
        </row>
        <row r="4502">
          <cell r="H4502">
            <v>0</v>
          </cell>
        </row>
        <row r="4503">
          <cell r="H4503">
            <v>0</v>
          </cell>
        </row>
        <row r="4504">
          <cell r="H4504">
            <v>0</v>
          </cell>
        </row>
        <row r="4505">
          <cell r="H4505">
            <v>0</v>
          </cell>
        </row>
        <row r="4506">
          <cell r="H4506">
            <v>0</v>
          </cell>
        </row>
        <row r="4507">
          <cell r="H4507">
            <v>0</v>
          </cell>
        </row>
        <row r="4508">
          <cell r="H4508">
            <v>0</v>
          </cell>
        </row>
        <row r="4509">
          <cell r="H4509">
            <v>0</v>
          </cell>
        </row>
        <row r="4510">
          <cell r="H4510">
            <v>0</v>
          </cell>
        </row>
        <row r="4511">
          <cell r="H4511">
            <v>0</v>
          </cell>
        </row>
        <row r="4512">
          <cell r="H4512">
            <v>0</v>
          </cell>
        </row>
        <row r="4513">
          <cell r="H4513">
            <v>0</v>
          </cell>
        </row>
        <row r="4514">
          <cell r="H4514">
            <v>0</v>
          </cell>
        </row>
        <row r="4515">
          <cell r="H4515">
            <v>0</v>
          </cell>
        </row>
        <row r="4516">
          <cell r="H4516">
            <v>0</v>
          </cell>
        </row>
        <row r="4517">
          <cell r="H4517">
            <v>0</v>
          </cell>
        </row>
        <row r="4518">
          <cell r="H4518">
            <v>0</v>
          </cell>
        </row>
        <row r="4519">
          <cell r="H4519">
            <v>0</v>
          </cell>
        </row>
        <row r="4520">
          <cell r="H4520">
            <v>0</v>
          </cell>
        </row>
        <row r="4521">
          <cell r="H4521">
            <v>0</v>
          </cell>
        </row>
        <row r="4522">
          <cell r="H4522">
            <v>0</v>
          </cell>
        </row>
        <row r="4523">
          <cell r="H4523">
            <v>0</v>
          </cell>
        </row>
        <row r="4524">
          <cell r="H4524">
            <v>0</v>
          </cell>
        </row>
        <row r="4525">
          <cell r="H4525">
            <v>0</v>
          </cell>
        </row>
        <row r="4526">
          <cell r="H4526">
            <v>0</v>
          </cell>
        </row>
        <row r="4527">
          <cell r="H4527">
            <v>0</v>
          </cell>
        </row>
        <row r="4528">
          <cell r="H4528">
            <v>0</v>
          </cell>
        </row>
        <row r="4529">
          <cell r="H4529">
            <v>0</v>
          </cell>
        </row>
        <row r="4530">
          <cell r="H4530">
            <v>0</v>
          </cell>
        </row>
        <row r="4531">
          <cell r="H4531">
            <v>0</v>
          </cell>
        </row>
        <row r="4532">
          <cell r="H4532">
            <v>0</v>
          </cell>
        </row>
        <row r="4533">
          <cell r="H4533">
            <v>0</v>
          </cell>
        </row>
        <row r="4534">
          <cell r="H4534">
            <v>0</v>
          </cell>
        </row>
        <row r="4535">
          <cell r="H4535">
            <v>0</v>
          </cell>
        </row>
        <row r="4536">
          <cell r="H4536">
            <v>0</v>
          </cell>
        </row>
        <row r="4537">
          <cell r="H4537">
            <v>0</v>
          </cell>
        </row>
        <row r="4538">
          <cell r="H4538">
            <v>0</v>
          </cell>
        </row>
        <row r="4539">
          <cell r="H4539">
            <v>0</v>
          </cell>
        </row>
        <row r="4540">
          <cell r="H4540">
            <v>0</v>
          </cell>
        </row>
        <row r="4541">
          <cell r="H4541">
            <v>0</v>
          </cell>
        </row>
        <row r="4542">
          <cell r="H4542">
            <v>0</v>
          </cell>
        </row>
        <row r="4543">
          <cell r="H4543">
            <v>0</v>
          </cell>
        </row>
        <row r="4544">
          <cell r="H4544">
            <v>0</v>
          </cell>
        </row>
        <row r="4545">
          <cell r="H4545">
            <v>0</v>
          </cell>
        </row>
        <row r="4546">
          <cell r="H4546">
            <v>0</v>
          </cell>
        </row>
        <row r="4547">
          <cell r="H4547">
            <v>0</v>
          </cell>
        </row>
        <row r="4548">
          <cell r="H4548">
            <v>0</v>
          </cell>
        </row>
        <row r="4549">
          <cell r="H4549">
            <v>0</v>
          </cell>
        </row>
        <row r="4550">
          <cell r="H4550">
            <v>0</v>
          </cell>
        </row>
        <row r="4551">
          <cell r="H4551">
            <v>0</v>
          </cell>
        </row>
        <row r="4552">
          <cell r="H4552">
            <v>0</v>
          </cell>
        </row>
        <row r="4553">
          <cell r="H4553">
            <v>0</v>
          </cell>
        </row>
        <row r="4554">
          <cell r="H4554">
            <v>0</v>
          </cell>
        </row>
        <row r="4555">
          <cell r="H4555">
            <v>0</v>
          </cell>
        </row>
        <row r="4556">
          <cell r="H4556">
            <v>0</v>
          </cell>
        </row>
        <row r="4557">
          <cell r="H4557">
            <v>0</v>
          </cell>
        </row>
        <row r="4558">
          <cell r="H4558">
            <v>0</v>
          </cell>
        </row>
        <row r="4559">
          <cell r="H4559">
            <v>0</v>
          </cell>
        </row>
        <row r="4560">
          <cell r="H4560">
            <v>0</v>
          </cell>
        </row>
        <row r="4561">
          <cell r="H4561">
            <v>0</v>
          </cell>
        </row>
        <row r="4562">
          <cell r="H4562">
            <v>0</v>
          </cell>
        </row>
        <row r="4563">
          <cell r="H4563">
            <v>0</v>
          </cell>
        </row>
        <row r="4564">
          <cell r="H4564">
            <v>0</v>
          </cell>
        </row>
        <row r="4565">
          <cell r="H4565">
            <v>0</v>
          </cell>
        </row>
        <row r="4566">
          <cell r="H4566">
            <v>0</v>
          </cell>
        </row>
        <row r="4567">
          <cell r="H4567">
            <v>0</v>
          </cell>
        </row>
        <row r="4568">
          <cell r="H4568">
            <v>0</v>
          </cell>
        </row>
        <row r="4569">
          <cell r="H4569">
            <v>0</v>
          </cell>
        </row>
        <row r="4570">
          <cell r="H4570">
            <v>0</v>
          </cell>
        </row>
        <row r="4571">
          <cell r="H4571">
            <v>0</v>
          </cell>
        </row>
        <row r="4572">
          <cell r="H4572">
            <v>0</v>
          </cell>
        </row>
        <row r="4573">
          <cell r="H4573">
            <v>0</v>
          </cell>
        </row>
        <row r="4574">
          <cell r="H4574">
            <v>0</v>
          </cell>
        </row>
        <row r="4575">
          <cell r="H4575">
            <v>0</v>
          </cell>
        </row>
        <row r="4576">
          <cell r="H4576">
            <v>0</v>
          </cell>
        </row>
        <row r="4577">
          <cell r="H4577">
            <v>0</v>
          </cell>
        </row>
        <row r="4578">
          <cell r="H4578">
            <v>0</v>
          </cell>
        </row>
        <row r="4579">
          <cell r="H4579">
            <v>0</v>
          </cell>
        </row>
        <row r="4580">
          <cell r="H4580">
            <v>0</v>
          </cell>
        </row>
        <row r="4581">
          <cell r="H4581">
            <v>0</v>
          </cell>
        </row>
        <row r="4582">
          <cell r="H4582">
            <v>0</v>
          </cell>
        </row>
        <row r="4583">
          <cell r="H4583">
            <v>0</v>
          </cell>
        </row>
        <row r="4584">
          <cell r="H4584">
            <v>0</v>
          </cell>
        </row>
        <row r="4585">
          <cell r="H4585">
            <v>0</v>
          </cell>
        </row>
        <row r="4586">
          <cell r="H4586">
            <v>0</v>
          </cell>
        </row>
        <row r="4587">
          <cell r="H4587">
            <v>0</v>
          </cell>
        </row>
        <row r="4588">
          <cell r="H4588">
            <v>0</v>
          </cell>
        </row>
        <row r="4589">
          <cell r="H4589">
            <v>0</v>
          </cell>
        </row>
        <row r="4590">
          <cell r="H4590">
            <v>0</v>
          </cell>
        </row>
        <row r="4591">
          <cell r="H4591">
            <v>0</v>
          </cell>
        </row>
        <row r="4592">
          <cell r="H4592">
            <v>0</v>
          </cell>
        </row>
        <row r="4593">
          <cell r="H4593">
            <v>0</v>
          </cell>
        </row>
        <row r="4594">
          <cell r="H4594">
            <v>0</v>
          </cell>
        </row>
        <row r="4595">
          <cell r="H4595">
            <v>0</v>
          </cell>
        </row>
        <row r="4596">
          <cell r="H4596">
            <v>0</v>
          </cell>
        </row>
        <row r="4597">
          <cell r="H4597">
            <v>0</v>
          </cell>
        </row>
        <row r="4598">
          <cell r="H4598">
            <v>0</v>
          </cell>
        </row>
        <row r="4599">
          <cell r="H4599">
            <v>0</v>
          </cell>
        </row>
        <row r="4600">
          <cell r="H4600">
            <v>0</v>
          </cell>
        </row>
        <row r="4601">
          <cell r="H4601">
            <v>0</v>
          </cell>
        </row>
        <row r="4602">
          <cell r="H4602">
            <v>0</v>
          </cell>
        </row>
        <row r="4603">
          <cell r="H4603">
            <v>0</v>
          </cell>
        </row>
        <row r="4604">
          <cell r="H4604">
            <v>0</v>
          </cell>
        </row>
        <row r="4605">
          <cell r="H4605">
            <v>0</v>
          </cell>
        </row>
        <row r="4606">
          <cell r="H4606">
            <v>0</v>
          </cell>
        </row>
        <row r="4607">
          <cell r="H4607">
            <v>0</v>
          </cell>
        </row>
        <row r="4608">
          <cell r="H4608">
            <v>0</v>
          </cell>
        </row>
        <row r="4609">
          <cell r="H4609">
            <v>0</v>
          </cell>
        </row>
        <row r="4610">
          <cell r="H4610">
            <v>0</v>
          </cell>
        </row>
        <row r="4611">
          <cell r="H4611">
            <v>0</v>
          </cell>
        </row>
        <row r="4612">
          <cell r="H4612">
            <v>0</v>
          </cell>
        </row>
        <row r="4613">
          <cell r="H4613">
            <v>0</v>
          </cell>
        </row>
        <row r="4614">
          <cell r="H4614">
            <v>0</v>
          </cell>
        </row>
        <row r="4615">
          <cell r="H4615">
            <v>0</v>
          </cell>
        </row>
        <row r="4616">
          <cell r="H4616">
            <v>0</v>
          </cell>
        </row>
        <row r="4617">
          <cell r="H4617">
            <v>0</v>
          </cell>
        </row>
        <row r="4618">
          <cell r="H4618">
            <v>0</v>
          </cell>
        </row>
        <row r="4619">
          <cell r="H4619">
            <v>0</v>
          </cell>
        </row>
        <row r="4620">
          <cell r="H4620">
            <v>0</v>
          </cell>
        </row>
        <row r="4621">
          <cell r="H4621">
            <v>0</v>
          </cell>
        </row>
        <row r="4622">
          <cell r="H4622">
            <v>0</v>
          </cell>
        </row>
        <row r="4623">
          <cell r="H4623">
            <v>0</v>
          </cell>
        </row>
        <row r="4624">
          <cell r="H4624">
            <v>0</v>
          </cell>
        </row>
        <row r="4625">
          <cell r="H4625">
            <v>0</v>
          </cell>
        </row>
        <row r="4626">
          <cell r="H4626">
            <v>0</v>
          </cell>
        </row>
        <row r="4627">
          <cell r="H4627">
            <v>0</v>
          </cell>
        </row>
        <row r="4628">
          <cell r="H4628">
            <v>0</v>
          </cell>
        </row>
        <row r="4629">
          <cell r="H4629">
            <v>0</v>
          </cell>
        </row>
        <row r="4630">
          <cell r="H4630">
            <v>0</v>
          </cell>
        </row>
        <row r="4631">
          <cell r="H4631">
            <v>0</v>
          </cell>
        </row>
        <row r="4632">
          <cell r="H4632">
            <v>0</v>
          </cell>
        </row>
        <row r="4633">
          <cell r="H4633">
            <v>0</v>
          </cell>
        </row>
        <row r="4634">
          <cell r="H4634">
            <v>0</v>
          </cell>
        </row>
        <row r="4635">
          <cell r="H4635">
            <v>0</v>
          </cell>
        </row>
        <row r="4636">
          <cell r="H4636">
            <v>0</v>
          </cell>
        </row>
        <row r="4637">
          <cell r="H4637">
            <v>0</v>
          </cell>
        </row>
        <row r="4638">
          <cell r="H4638">
            <v>0</v>
          </cell>
        </row>
        <row r="4639">
          <cell r="H4639">
            <v>0</v>
          </cell>
        </row>
        <row r="4640">
          <cell r="H4640">
            <v>0</v>
          </cell>
        </row>
        <row r="4641">
          <cell r="H4641">
            <v>0</v>
          </cell>
        </row>
        <row r="4642">
          <cell r="H4642">
            <v>0</v>
          </cell>
        </row>
        <row r="4643">
          <cell r="H4643">
            <v>0</v>
          </cell>
        </row>
        <row r="4644">
          <cell r="H4644">
            <v>0</v>
          </cell>
        </row>
        <row r="4645">
          <cell r="H4645">
            <v>0</v>
          </cell>
        </row>
        <row r="4646">
          <cell r="H4646">
            <v>0</v>
          </cell>
        </row>
        <row r="4647">
          <cell r="H4647">
            <v>0</v>
          </cell>
        </row>
        <row r="4648">
          <cell r="H4648">
            <v>0</v>
          </cell>
        </row>
        <row r="4649">
          <cell r="H4649">
            <v>0</v>
          </cell>
        </row>
        <row r="4650">
          <cell r="H4650">
            <v>0</v>
          </cell>
        </row>
        <row r="4651">
          <cell r="H4651">
            <v>0</v>
          </cell>
        </row>
        <row r="4652">
          <cell r="H4652">
            <v>0</v>
          </cell>
        </row>
        <row r="4653">
          <cell r="H4653">
            <v>0</v>
          </cell>
        </row>
        <row r="4654">
          <cell r="H4654">
            <v>0</v>
          </cell>
        </row>
        <row r="4655">
          <cell r="H4655">
            <v>0</v>
          </cell>
        </row>
        <row r="4656">
          <cell r="H4656">
            <v>0</v>
          </cell>
        </row>
        <row r="4657">
          <cell r="H4657">
            <v>0</v>
          </cell>
        </row>
        <row r="4658">
          <cell r="H4658">
            <v>0</v>
          </cell>
        </row>
        <row r="4659">
          <cell r="H4659">
            <v>0</v>
          </cell>
        </row>
        <row r="4660">
          <cell r="H4660">
            <v>0</v>
          </cell>
        </row>
        <row r="4661">
          <cell r="H4661">
            <v>0</v>
          </cell>
        </row>
        <row r="4662">
          <cell r="H4662">
            <v>0</v>
          </cell>
        </row>
        <row r="4663">
          <cell r="H4663">
            <v>0</v>
          </cell>
        </row>
        <row r="4664">
          <cell r="H4664">
            <v>0</v>
          </cell>
        </row>
        <row r="4665">
          <cell r="H4665">
            <v>0</v>
          </cell>
        </row>
        <row r="4666">
          <cell r="H4666">
            <v>0</v>
          </cell>
        </row>
        <row r="4667">
          <cell r="H4667">
            <v>0</v>
          </cell>
        </row>
        <row r="4668">
          <cell r="H4668">
            <v>0</v>
          </cell>
        </row>
        <row r="4669">
          <cell r="H4669">
            <v>0</v>
          </cell>
        </row>
        <row r="4670">
          <cell r="H4670">
            <v>0</v>
          </cell>
        </row>
        <row r="4671">
          <cell r="H4671">
            <v>0</v>
          </cell>
        </row>
        <row r="4672">
          <cell r="H4672">
            <v>0</v>
          </cell>
        </row>
        <row r="4673">
          <cell r="H4673">
            <v>0</v>
          </cell>
        </row>
        <row r="4674">
          <cell r="H4674">
            <v>0</v>
          </cell>
        </row>
        <row r="4675">
          <cell r="H4675">
            <v>0</v>
          </cell>
        </row>
        <row r="4676">
          <cell r="H4676">
            <v>0</v>
          </cell>
        </row>
        <row r="4677">
          <cell r="H4677">
            <v>0</v>
          </cell>
        </row>
        <row r="4678">
          <cell r="H4678">
            <v>0</v>
          </cell>
        </row>
        <row r="4679">
          <cell r="H4679">
            <v>0</v>
          </cell>
        </row>
        <row r="4680">
          <cell r="H4680">
            <v>0</v>
          </cell>
        </row>
        <row r="4681">
          <cell r="H4681">
            <v>0</v>
          </cell>
        </row>
        <row r="4682">
          <cell r="H4682">
            <v>0</v>
          </cell>
        </row>
        <row r="4683">
          <cell r="H4683">
            <v>0</v>
          </cell>
        </row>
        <row r="4684">
          <cell r="H4684">
            <v>0</v>
          </cell>
        </row>
        <row r="4685">
          <cell r="H4685">
            <v>0</v>
          </cell>
        </row>
        <row r="4686">
          <cell r="H4686">
            <v>0</v>
          </cell>
        </row>
        <row r="4687">
          <cell r="H4687">
            <v>0</v>
          </cell>
        </row>
        <row r="4688">
          <cell r="H4688">
            <v>0</v>
          </cell>
        </row>
        <row r="4689">
          <cell r="H4689">
            <v>0</v>
          </cell>
        </row>
        <row r="4690">
          <cell r="H4690">
            <v>0</v>
          </cell>
        </row>
        <row r="4691">
          <cell r="H4691">
            <v>0</v>
          </cell>
        </row>
        <row r="4692">
          <cell r="H4692">
            <v>0</v>
          </cell>
        </row>
        <row r="4693">
          <cell r="H4693">
            <v>0</v>
          </cell>
        </row>
        <row r="4694">
          <cell r="H4694">
            <v>0</v>
          </cell>
        </row>
        <row r="4695">
          <cell r="H4695">
            <v>0</v>
          </cell>
        </row>
        <row r="4696">
          <cell r="H4696">
            <v>0</v>
          </cell>
        </row>
        <row r="4697">
          <cell r="H4697">
            <v>0</v>
          </cell>
        </row>
        <row r="4698">
          <cell r="H4698">
            <v>0</v>
          </cell>
        </row>
        <row r="4699">
          <cell r="H4699">
            <v>0</v>
          </cell>
        </row>
        <row r="4700">
          <cell r="H4700">
            <v>0</v>
          </cell>
        </row>
        <row r="4701">
          <cell r="H4701">
            <v>0</v>
          </cell>
        </row>
        <row r="4702">
          <cell r="H4702">
            <v>0</v>
          </cell>
        </row>
        <row r="4703">
          <cell r="H4703">
            <v>0</v>
          </cell>
        </row>
        <row r="4704">
          <cell r="H4704">
            <v>0</v>
          </cell>
        </row>
        <row r="4705">
          <cell r="H4705">
            <v>0</v>
          </cell>
        </row>
        <row r="4706">
          <cell r="H4706">
            <v>0</v>
          </cell>
        </row>
        <row r="4707">
          <cell r="H4707">
            <v>0</v>
          </cell>
        </row>
        <row r="4708">
          <cell r="H4708">
            <v>0</v>
          </cell>
        </row>
        <row r="4709">
          <cell r="H4709">
            <v>0</v>
          </cell>
        </row>
        <row r="4710">
          <cell r="H4710">
            <v>0</v>
          </cell>
        </row>
        <row r="4711">
          <cell r="H4711">
            <v>0</v>
          </cell>
        </row>
        <row r="4712">
          <cell r="H4712">
            <v>0</v>
          </cell>
        </row>
        <row r="4713">
          <cell r="H4713">
            <v>0</v>
          </cell>
        </row>
        <row r="4714">
          <cell r="H4714">
            <v>0</v>
          </cell>
        </row>
        <row r="4715">
          <cell r="H4715">
            <v>0</v>
          </cell>
        </row>
        <row r="4716">
          <cell r="H4716">
            <v>0</v>
          </cell>
        </row>
        <row r="4717">
          <cell r="H4717">
            <v>0</v>
          </cell>
        </row>
        <row r="4718">
          <cell r="H4718">
            <v>0</v>
          </cell>
        </row>
        <row r="4719">
          <cell r="H4719">
            <v>0</v>
          </cell>
        </row>
        <row r="4720">
          <cell r="H4720">
            <v>0</v>
          </cell>
        </row>
        <row r="4721">
          <cell r="H4721">
            <v>0</v>
          </cell>
        </row>
        <row r="4722">
          <cell r="H4722">
            <v>0</v>
          </cell>
        </row>
        <row r="4723">
          <cell r="H4723">
            <v>0</v>
          </cell>
        </row>
        <row r="4724">
          <cell r="H4724">
            <v>0</v>
          </cell>
        </row>
        <row r="4725">
          <cell r="H4725">
            <v>0</v>
          </cell>
        </row>
        <row r="4726">
          <cell r="H4726">
            <v>0</v>
          </cell>
        </row>
        <row r="4727">
          <cell r="H4727">
            <v>0</v>
          </cell>
        </row>
        <row r="4728">
          <cell r="H4728">
            <v>0</v>
          </cell>
        </row>
        <row r="4729">
          <cell r="H4729">
            <v>0</v>
          </cell>
        </row>
        <row r="4730">
          <cell r="H4730">
            <v>0</v>
          </cell>
        </row>
        <row r="4731">
          <cell r="H4731">
            <v>0</v>
          </cell>
        </row>
        <row r="4732">
          <cell r="H4732">
            <v>0</v>
          </cell>
        </row>
        <row r="4733">
          <cell r="H4733">
            <v>0</v>
          </cell>
        </row>
        <row r="4734">
          <cell r="H4734">
            <v>0</v>
          </cell>
        </row>
        <row r="4735">
          <cell r="H4735">
            <v>0</v>
          </cell>
        </row>
        <row r="4736">
          <cell r="H4736">
            <v>0</v>
          </cell>
        </row>
        <row r="4737">
          <cell r="H4737">
            <v>0</v>
          </cell>
        </row>
        <row r="4738">
          <cell r="H4738">
            <v>0</v>
          </cell>
        </row>
        <row r="4739">
          <cell r="H4739">
            <v>0</v>
          </cell>
        </row>
        <row r="4740">
          <cell r="H4740">
            <v>0</v>
          </cell>
        </row>
        <row r="4741">
          <cell r="H4741">
            <v>0</v>
          </cell>
        </row>
        <row r="4742">
          <cell r="H4742">
            <v>0</v>
          </cell>
        </row>
        <row r="4743">
          <cell r="H4743">
            <v>0</v>
          </cell>
        </row>
        <row r="4744">
          <cell r="H4744">
            <v>0</v>
          </cell>
        </row>
        <row r="4745">
          <cell r="H4745">
            <v>0</v>
          </cell>
        </row>
        <row r="4746">
          <cell r="H4746">
            <v>0</v>
          </cell>
        </row>
        <row r="4747">
          <cell r="H4747">
            <v>0</v>
          </cell>
        </row>
        <row r="4748">
          <cell r="H4748">
            <v>0</v>
          </cell>
        </row>
        <row r="4749">
          <cell r="H4749">
            <v>0</v>
          </cell>
        </row>
        <row r="4750">
          <cell r="H4750">
            <v>0</v>
          </cell>
        </row>
        <row r="4751">
          <cell r="H4751">
            <v>0</v>
          </cell>
        </row>
        <row r="4752">
          <cell r="H4752">
            <v>0</v>
          </cell>
        </row>
        <row r="4753">
          <cell r="H4753">
            <v>0</v>
          </cell>
        </row>
        <row r="4754">
          <cell r="H4754">
            <v>0</v>
          </cell>
        </row>
        <row r="4755">
          <cell r="H4755">
            <v>0</v>
          </cell>
        </row>
        <row r="4756">
          <cell r="H4756">
            <v>0</v>
          </cell>
        </row>
        <row r="4757">
          <cell r="H4757">
            <v>0</v>
          </cell>
        </row>
        <row r="4758">
          <cell r="H4758">
            <v>0</v>
          </cell>
        </row>
        <row r="4759">
          <cell r="H4759">
            <v>0</v>
          </cell>
        </row>
        <row r="4760">
          <cell r="H4760">
            <v>0</v>
          </cell>
        </row>
        <row r="4761">
          <cell r="H4761">
            <v>0</v>
          </cell>
        </row>
        <row r="4762">
          <cell r="H4762">
            <v>0</v>
          </cell>
        </row>
        <row r="4763">
          <cell r="H4763">
            <v>0</v>
          </cell>
        </row>
        <row r="4764">
          <cell r="H4764">
            <v>0</v>
          </cell>
        </row>
        <row r="4765">
          <cell r="H4765">
            <v>0</v>
          </cell>
        </row>
        <row r="4766">
          <cell r="H4766">
            <v>0</v>
          </cell>
        </row>
        <row r="4767">
          <cell r="H4767">
            <v>0</v>
          </cell>
        </row>
        <row r="4768">
          <cell r="H4768">
            <v>0</v>
          </cell>
        </row>
        <row r="4769">
          <cell r="H4769">
            <v>0</v>
          </cell>
        </row>
        <row r="4770">
          <cell r="H4770">
            <v>0</v>
          </cell>
        </row>
        <row r="4771">
          <cell r="H4771">
            <v>0</v>
          </cell>
        </row>
        <row r="4772">
          <cell r="H4772">
            <v>0</v>
          </cell>
        </row>
        <row r="4773">
          <cell r="H4773">
            <v>0</v>
          </cell>
        </row>
        <row r="4774">
          <cell r="H4774">
            <v>0</v>
          </cell>
        </row>
        <row r="4775">
          <cell r="H4775">
            <v>0</v>
          </cell>
        </row>
        <row r="4776">
          <cell r="H4776">
            <v>0</v>
          </cell>
        </row>
        <row r="4777">
          <cell r="H4777">
            <v>0</v>
          </cell>
        </row>
        <row r="4778">
          <cell r="H4778">
            <v>0</v>
          </cell>
        </row>
        <row r="4779">
          <cell r="H4779">
            <v>0</v>
          </cell>
        </row>
        <row r="4780">
          <cell r="H4780">
            <v>0</v>
          </cell>
        </row>
        <row r="4781">
          <cell r="H4781">
            <v>0</v>
          </cell>
        </row>
        <row r="4782">
          <cell r="H4782">
            <v>0</v>
          </cell>
        </row>
        <row r="4783">
          <cell r="H4783">
            <v>0</v>
          </cell>
        </row>
        <row r="4784">
          <cell r="H4784">
            <v>0</v>
          </cell>
        </row>
        <row r="4785">
          <cell r="H4785">
            <v>0</v>
          </cell>
        </row>
        <row r="4786">
          <cell r="H4786">
            <v>0</v>
          </cell>
        </row>
        <row r="4787">
          <cell r="H4787">
            <v>0</v>
          </cell>
        </row>
        <row r="4788">
          <cell r="H4788">
            <v>0</v>
          </cell>
        </row>
        <row r="4789">
          <cell r="H4789">
            <v>0</v>
          </cell>
        </row>
        <row r="4790">
          <cell r="H4790">
            <v>0</v>
          </cell>
        </row>
        <row r="4791">
          <cell r="H4791">
            <v>0</v>
          </cell>
        </row>
        <row r="4792">
          <cell r="H4792">
            <v>0</v>
          </cell>
        </row>
        <row r="4793">
          <cell r="H4793">
            <v>0</v>
          </cell>
        </row>
        <row r="4794">
          <cell r="H4794">
            <v>0</v>
          </cell>
        </row>
        <row r="4795">
          <cell r="H4795">
            <v>0</v>
          </cell>
        </row>
        <row r="4796">
          <cell r="H4796">
            <v>0</v>
          </cell>
        </row>
        <row r="4797">
          <cell r="H4797">
            <v>0</v>
          </cell>
        </row>
        <row r="4798">
          <cell r="H4798">
            <v>0</v>
          </cell>
        </row>
        <row r="4799">
          <cell r="H4799">
            <v>0</v>
          </cell>
        </row>
        <row r="4800">
          <cell r="H4800">
            <v>0</v>
          </cell>
        </row>
        <row r="4801">
          <cell r="H4801">
            <v>0</v>
          </cell>
        </row>
        <row r="4802">
          <cell r="H4802">
            <v>0</v>
          </cell>
        </row>
        <row r="4803">
          <cell r="H4803">
            <v>0</v>
          </cell>
        </row>
        <row r="4804">
          <cell r="H4804">
            <v>0</v>
          </cell>
        </row>
        <row r="4805">
          <cell r="H4805">
            <v>0</v>
          </cell>
        </row>
        <row r="4806">
          <cell r="H4806">
            <v>0</v>
          </cell>
        </row>
        <row r="4807">
          <cell r="H4807">
            <v>0</v>
          </cell>
        </row>
        <row r="4808">
          <cell r="H4808">
            <v>0</v>
          </cell>
        </row>
        <row r="4809">
          <cell r="H4809">
            <v>0</v>
          </cell>
        </row>
        <row r="4810">
          <cell r="H4810">
            <v>0</v>
          </cell>
        </row>
        <row r="4811">
          <cell r="H4811">
            <v>0</v>
          </cell>
        </row>
        <row r="4812">
          <cell r="H4812">
            <v>0</v>
          </cell>
        </row>
        <row r="4813">
          <cell r="H4813">
            <v>0</v>
          </cell>
        </row>
        <row r="4814">
          <cell r="H4814">
            <v>0</v>
          </cell>
        </row>
        <row r="4815">
          <cell r="H4815">
            <v>0</v>
          </cell>
        </row>
        <row r="4816">
          <cell r="H4816">
            <v>0</v>
          </cell>
        </row>
        <row r="4817">
          <cell r="H4817">
            <v>0</v>
          </cell>
        </row>
        <row r="4818">
          <cell r="H4818">
            <v>0</v>
          </cell>
        </row>
        <row r="4819">
          <cell r="H4819">
            <v>0</v>
          </cell>
        </row>
        <row r="4820">
          <cell r="H4820">
            <v>0</v>
          </cell>
        </row>
        <row r="4821">
          <cell r="H4821">
            <v>0</v>
          </cell>
        </row>
        <row r="4822">
          <cell r="H4822">
            <v>0</v>
          </cell>
        </row>
        <row r="4823">
          <cell r="H4823">
            <v>0</v>
          </cell>
        </row>
        <row r="4824">
          <cell r="H4824">
            <v>0</v>
          </cell>
        </row>
        <row r="4825">
          <cell r="H4825">
            <v>0</v>
          </cell>
        </row>
        <row r="4826">
          <cell r="H4826">
            <v>0</v>
          </cell>
        </row>
        <row r="4827">
          <cell r="H4827">
            <v>0</v>
          </cell>
        </row>
        <row r="4828">
          <cell r="H4828">
            <v>0</v>
          </cell>
        </row>
        <row r="4829">
          <cell r="H4829">
            <v>0</v>
          </cell>
        </row>
        <row r="4830">
          <cell r="H4830">
            <v>0</v>
          </cell>
        </row>
        <row r="4831">
          <cell r="H4831">
            <v>0</v>
          </cell>
        </row>
        <row r="4832">
          <cell r="H4832">
            <v>0</v>
          </cell>
        </row>
        <row r="4833">
          <cell r="H4833">
            <v>0</v>
          </cell>
        </row>
        <row r="4834">
          <cell r="H4834">
            <v>0</v>
          </cell>
        </row>
        <row r="4835">
          <cell r="H4835">
            <v>0</v>
          </cell>
        </row>
        <row r="4836">
          <cell r="H4836">
            <v>0</v>
          </cell>
        </row>
        <row r="4837">
          <cell r="H4837">
            <v>0</v>
          </cell>
        </row>
        <row r="4838">
          <cell r="H4838">
            <v>0</v>
          </cell>
        </row>
        <row r="4839">
          <cell r="H4839">
            <v>0</v>
          </cell>
        </row>
        <row r="4840">
          <cell r="H4840">
            <v>0</v>
          </cell>
        </row>
        <row r="4841">
          <cell r="H4841">
            <v>0</v>
          </cell>
        </row>
        <row r="4842">
          <cell r="H4842">
            <v>0</v>
          </cell>
        </row>
        <row r="4843">
          <cell r="H4843">
            <v>0</v>
          </cell>
        </row>
        <row r="4844">
          <cell r="H4844">
            <v>0</v>
          </cell>
        </row>
        <row r="4845">
          <cell r="H4845">
            <v>0</v>
          </cell>
        </row>
        <row r="4846">
          <cell r="H4846">
            <v>0</v>
          </cell>
        </row>
        <row r="4847">
          <cell r="H4847">
            <v>0</v>
          </cell>
        </row>
        <row r="4848">
          <cell r="H4848">
            <v>0</v>
          </cell>
        </row>
        <row r="4849">
          <cell r="H4849">
            <v>0</v>
          </cell>
        </row>
        <row r="4850">
          <cell r="H4850">
            <v>0</v>
          </cell>
        </row>
        <row r="4851">
          <cell r="H4851">
            <v>0</v>
          </cell>
        </row>
        <row r="4852">
          <cell r="H4852">
            <v>0</v>
          </cell>
        </row>
        <row r="4853">
          <cell r="H4853">
            <v>0</v>
          </cell>
        </row>
        <row r="4854">
          <cell r="H4854">
            <v>0</v>
          </cell>
        </row>
        <row r="4855">
          <cell r="H4855">
            <v>0</v>
          </cell>
        </row>
        <row r="4856">
          <cell r="H4856">
            <v>0</v>
          </cell>
        </row>
        <row r="4857">
          <cell r="H4857">
            <v>0</v>
          </cell>
        </row>
        <row r="4858">
          <cell r="H4858">
            <v>0</v>
          </cell>
        </row>
        <row r="4859">
          <cell r="H4859">
            <v>0</v>
          </cell>
        </row>
        <row r="4860">
          <cell r="H4860">
            <v>0</v>
          </cell>
        </row>
        <row r="4861">
          <cell r="H4861">
            <v>0</v>
          </cell>
        </row>
        <row r="4862">
          <cell r="H4862">
            <v>0</v>
          </cell>
        </row>
        <row r="4863">
          <cell r="H4863">
            <v>0</v>
          </cell>
        </row>
        <row r="4864">
          <cell r="H4864">
            <v>0</v>
          </cell>
        </row>
        <row r="4865">
          <cell r="H4865">
            <v>0</v>
          </cell>
        </row>
        <row r="4866">
          <cell r="H4866">
            <v>0</v>
          </cell>
        </row>
        <row r="4867">
          <cell r="H4867">
            <v>0</v>
          </cell>
        </row>
        <row r="4868">
          <cell r="H4868">
            <v>0</v>
          </cell>
        </row>
        <row r="4869">
          <cell r="H4869">
            <v>0</v>
          </cell>
        </row>
        <row r="4870">
          <cell r="H4870">
            <v>0</v>
          </cell>
        </row>
        <row r="4871">
          <cell r="H4871">
            <v>0</v>
          </cell>
        </row>
        <row r="4872">
          <cell r="H4872">
            <v>0</v>
          </cell>
        </row>
        <row r="4873">
          <cell r="H4873">
            <v>0</v>
          </cell>
        </row>
        <row r="4874">
          <cell r="H4874">
            <v>0</v>
          </cell>
        </row>
        <row r="4875">
          <cell r="H4875">
            <v>0</v>
          </cell>
        </row>
        <row r="4876">
          <cell r="H4876">
            <v>0</v>
          </cell>
        </row>
        <row r="4877">
          <cell r="H4877">
            <v>0</v>
          </cell>
        </row>
        <row r="4878">
          <cell r="H4878">
            <v>0</v>
          </cell>
        </row>
        <row r="4879">
          <cell r="H4879">
            <v>0</v>
          </cell>
        </row>
        <row r="4880">
          <cell r="H4880">
            <v>0</v>
          </cell>
        </row>
        <row r="4881">
          <cell r="H4881">
            <v>0</v>
          </cell>
        </row>
        <row r="4882">
          <cell r="H4882">
            <v>0</v>
          </cell>
        </row>
        <row r="4883">
          <cell r="H4883">
            <v>0</v>
          </cell>
        </row>
        <row r="4884">
          <cell r="H4884">
            <v>0</v>
          </cell>
        </row>
        <row r="4885">
          <cell r="H4885">
            <v>0</v>
          </cell>
        </row>
        <row r="4886">
          <cell r="H4886">
            <v>0</v>
          </cell>
        </row>
        <row r="4887">
          <cell r="H4887">
            <v>0</v>
          </cell>
        </row>
        <row r="4888">
          <cell r="H4888">
            <v>0</v>
          </cell>
        </row>
        <row r="4889">
          <cell r="H4889">
            <v>0</v>
          </cell>
        </row>
        <row r="4890">
          <cell r="H4890">
            <v>0</v>
          </cell>
        </row>
        <row r="4891">
          <cell r="H4891">
            <v>0</v>
          </cell>
        </row>
        <row r="4892">
          <cell r="H4892">
            <v>0</v>
          </cell>
        </row>
        <row r="4893">
          <cell r="H4893">
            <v>0</v>
          </cell>
        </row>
        <row r="4894">
          <cell r="H4894">
            <v>0</v>
          </cell>
        </row>
        <row r="4895">
          <cell r="H4895">
            <v>0</v>
          </cell>
        </row>
        <row r="4896">
          <cell r="H4896">
            <v>0</v>
          </cell>
        </row>
        <row r="4897">
          <cell r="H4897">
            <v>0</v>
          </cell>
        </row>
        <row r="4898">
          <cell r="H4898">
            <v>0</v>
          </cell>
        </row>
        <row r="4899">
          <cell r="H4899">
            <v>0</v>
          </cell>
        </row>
        <row r="4900">
          <cell r="H4900">
            <v>0</v>
          </cell>
        </row>
        <row r="4901">
          <cell r="H4901">
            <v>0</v>
          </cell>
        </row>
        <row r="4902">
          <cell r="H4902">
            <v>0</v>
          </cell>
        </row>
        <row r="4903">
          <cell r="H4903">
            <v>0</v>
          </cell>
        </row>
        <row r="4904">
          <cell r="H4904">
            <v>0</v>
          </cell>
        </row>
        <row r="4905">
          <cell r="H4905">
            <v>0</v>
          </cell>
        </row>
        <row r="4906">
          <cell r="H4906">
            <v>0</v>
          </cell>
        </row>
        <row r="4907">
          <cell r="H4907">
            <v>0</v>
          </cell>
        </row>
        <row r="4908">
          <cell r="H4908">
            <v>0</v>
          </cell>
        </row>
        <row r="4909">
          <cell r="H4909">
            <v>0</v>
          </cell>
        </row>
        <row r="4910">
          <cell r="H4910">
            <v>0</v>
          </cell>
        </row>
        <row r="4911">
          <cell r="H4911">
            <v>0</v>
          </cell>
        </row>
        <row r="4912">
          <cell r="H4912">
            <v>0</v>
          </cell>
        </row>
        <row r="4913">
          <cell r="H4913">
            <v>0</v>
          </cell>
        </row>
        <row r="4914">
          <cell r="H4914">
            <v>0</v>
          </cell>
        </row>
        <row r="4915">
          <cell r="H4915">
            <v>0</v>
          </cell>
        </row>
        <row r="4916">
          <cell r="H4916">
            <v>0</v>
          </cell>
        </row>
        <row r="4917">
          <cell r="H4917">
            <v>0</v>
          </cell>
        </row>
        <row r="4918">
          <cell r="H4918">
            <v>0</v>
          </cell>
        </row>
        <row r="4919">
          <cell r="H4919">
            <v>0</v>
          </cell>
        </row>
        <row r="4920">
          <cell r="H4920">
            <v>0</v>
          </cell>
        </row>
        <row r="4921">
          <cell r="H4921">
            <v>0</v>
          </cell>
        </row>
        <row r="4922">
          <cell r="H4922">
            <v>0</v>
          </cell>
        </row>
        <row r="4923">
          <cell r="H4923">
            <v>0</v>
          </cell>
        </row>
        <row r="4924">
          <cell r="H4924">
            <v>0</v>
          </cell>
        </row>
        <row r="4925">
          <cell r="H4925">
            <v>0</v>
          </cell>
        </row>
        <row r="4926">
          <cell r="H4926">
            <v>0</v>
          </cell>
        </row>
        <row r="4927">
          <cell r="H4927">
            <v>0</v>
          </cell>
        </row>
        <row r="4928">
          <cell r="H4928">
            <v>0</v>
          </cell>
        </row>
        <row r="4929">
          <cell r="H4929">
            <v>0</v>
          </cell>
        </row>
        <row r="4930">
          <cell r="H4930">
            <v>0</v>
          </cell>
        </row>
        <row r="4931">
          <cell r="H4931">
            <v>0</v>
          </cell>
        </row>
        <row r="4932">
          <cell r="H4932">
            <v>0</v>
          </cell>
        </row>
        <row r="4933">
          <cell r="H4933">
            <v>0</v>
          </cell>
        </row>
        <row r="4934">
          <cell r="H4934">
            <v>0</v>
          </cell>
        </row>
        <row r="4935">
          <cell r="H4935">
            <v>0</v>
          </cell>
        </row>
        <row r="4936">
          <cell r="H4936">
            <v>0</v>
          </cell>
        </row>
        <row r="4937">
          <cell r="H4937">
            <v>0</v>
          </cell>
        </row>
        <row r="4938">
          <cell r="H4938">
            <v>0</v>
          </cell>
        </row>
        <row r="4939">
          <cell r="H4939">
            <v>0</v>
          </cell>
        </row>
        <row r="4940">
          <cell r="H4940">
            <v>0</v>
          </cell>
        </row>
        <row r="4941">
          <cell r="H4941">
            <v>0</v>
          </cell>
        </row>
        <row r="4942">
          <cell r="H4942">
            <v>0</v>
          </cell>
        </row>
        <row r="4943">
          <cell r="H4943">
            <v>0</v>
          </cell>
        </row>
        <row r="4944">
          <cell r="H4944">
            <v>0</v>
          </cell>
        </row>
        <row r="4945">
          <cell r="H4945">
            <v>0</v>
          </cell>
        </row>
        <row r="4946">
          <cell r="H4946">
            <v>0</v>
          </cell>
        </row>
        <row r="4947">
          <cell r="H4947">
            <v>0</v>
          </cell>
        </row>
        <row r="4948">
          <cell r="H4948">
            <v>0</v>
          </cell>
        </row>
        <row r="4949">
          <cell r="H4949">
            <v>0</v>
          </cell>
        </row>
        <row r="4950">
          <cell r="H4950">
            <v>0</v>
          </cell>
        </row>
        <row r="4951">
          <cell r="H4951">
            <v>0</v>
          </cell>
        </row>
        <row r="4952">
          <cell r="H4952">
            <v>0</v>
          </cell>
        </row>
        <row r="4953">
          <cell r="H4953">
            <v>0</v>
          </cell>
        </row>
        <row r="4954">
          <cell r="H4954">
            <v>0</v>
          </cell>
        </row>
        <row r="4955">
          <cell r="H4955">
            <v>0</v>
          </cell>
        </row>
        <row r="4956">
          <cell r="H4956">
            <v>0</v>
          </cell>
        </row>
        <row r="4957">
          <cell r="H4957">
            <v>0</v>
          </cell>
        </row>
        <row r="4958">
          <cell r="H4958">
            <v>0</v>
          </cell>
        </row>
        <row r="4959">
          <cell r="H4959">
            <v>0</v>
          </cell>
        </row>
        <row r="4960">
          <cell r="H4960">
            <v>0</v>
          </cell>
        </row>
        <row r="4961">
          <cell r="H4961">
            <v>0</v>
          </cell>
        </row>
        <row r="4962">
          <cell r="H4962">
            <v>0</v>
          </cell>
        </row>
        <row r="4963">
          <cell r="H4963">
            <v>0</v>
          </cell>
        </row>
        <row r="4964">
          <cell r="H4964">
            <v>0</v>
          </cell>
        </row>
        <row r="4965">
          <cell r="H4965">
            <v>0</v>
          </cell>
        </row>
        <row r="4966">
          <cell r="H4966">
            <v>0</v>
          </cell>
        </row>
        <row r="4967">
          <cell r="H4967">
            <v>0</v>
          </cell>
        </row>
        <row r="4968">
          <cell r="H4968">
            <v>0</v>
          </cell>
        </row>
        <row r="4969">
          <cell r="H4969">
            <v>0</v>
          </cell>
        </row>
        <row r="4970">
          <cell r="H4970">
            <v>0</v>
          </cell>
        </row>
        <row r="4971">
          <cell r="H4971">
            <v>0</v>
          </cell>
        </row>
        <row r="4972">
          <cell r="H4972">
            <v>0</v>
          </cell>
        </row>
        <row r="4973">
          <cell r="H4973">
            <v>0</v>
          </cell>
        </row>
        <row r="4974">
          <cell r="H4974">
            <v>0</v>
          </cell>
        </row>
        <row r="4975">
          <cell r="H4975">
            <v>0</v>
          </cell>
        </row>
        <row r="4976">
          <cell r="H4976">
            <v>0</v>
          </cell>
        </row>
        <row r="4977">
          <cell r="H4977">
            <v>0</v>
          </cell>
        </row>
        <row r="4978">
          <cell r="H4978">
            <v>0</v>
          </cell>
        </row>
        <row r="4979">
          <cell r="H4979">
            <v>0</v>
          </cell>
        </row>
        <row r="4980">
          <cell r="H4980">
            <v>0</v>
          </cell>
        </row>
        <row r="4981">
          <cell r="H4981">
            <v>0</v>
          </cell>
        </row>
        <row r="4982">
          <cell r="H4982">
            <v>0</v>
          </cell>
        </row>
        <row r="4983">
          <cell r="H4983">
            <v>0</v>
          </cell>
        </row>
        <row r="4984">
          <cell r="H4984">
            <v>0</v>
          </cell>
        </row>
        <row r="4985">
          <cell r="H4985">
            <v>0</v>
          </cell>
        </row>
        <row r="4986">
          <cell r="H4986">
            <v>0</v>
          </cell>
        </row>
        <row r="4987">
          <cell r="H4987">
            <v>0</v>
          </cell>
        </row>
        <row r="4988">
          <cell r="H4988">
            <v>0</v>
          </cell>
        </row>
        <row r="4989">
          <cell r="H4989">
            <v>0</v>
          </cell>
        </row>
        <row r="4990">
          <cell r="H4990">
            <v>0</v>
          </cell>
        </row>
        <row r="4991">
          <cell r="H4991">
            <v>0</v>
          </cell>
        </row>
        <row r="4992">
          <cell r="H4992">
            <v>0</v>
          </cell>
        </row>
        <row r="4993">
          <cell r="H4993">
            <v>0</v>
          </cell>
        </row>
        <row r="4994">
          <cell r="H4994">
            <v>0</v>
          </cell>
        </row>
        <row r="4995">
          <cell r="H4995">
            <v>0</v>
          </cell>
        </row>
        <row r="4996">
          <cell r="H4996">
            <v>0</v>
          </cell>
        </row>
        <row r="4997">
          <cell r="H4997">
            <v>0</v>
          </cell>
        </row>
        <row r="4998">
          <cell r="H4998">
            <v>0</v>
          </cell>
        </row>
        <row r="4999">
          <cell r="H4999">
            <v>0</v>
          </cell>
        </row>
        <row r="5000">
          <cell r="H5000">
            <v>0</v>
          </cell>
        </row>
        <row r="5001">
          <cell r="H5001">
            <v>0</v>
          </cell>
        </row>
        <row r="5002">
          <cell r="H5002">
            <v>0</v>
          </cell>
        </row>
        <row r="5003">
          <cell r="H5003">
            <v>0</v>
          </cell>
        </row>
        <row r="5004">
          <cell r="H5004">
            <v>0</v>
          </cell>
        </row>
        <row r="5005">
          <cell r="H5005">
            <v>0</v>
          </cell>
        </row>
        <row r="5006">
          <cell r="H5006">
            <v>0</v>
          </cell>
        </row>
        <row r="5007">
          <cell r="H5007">
            <v>0</v>
          </cell>
        </row>
        <row r="5008">
          <cell r="H5008">
            <v>0</v>
          </cell>
        </row>
        <row r="5009">
          <cell r="H5009">
            <v>0</v>
          </cell>
        </row>
        <row r="5010">
          <cell r="H5010">
            <v>0</v>
          </cell>
        </row>
        <row r="5011">
          <cell r="H5011">
            <v>0</v>
          </cell>
        </row>
        <row r="5012">
          <cell r="H5012">
            <v>0</v>
          </cell>
        </row>
        <row r="5013">
          <cell r="H5013">
            <v>0</v>
          </cell>
        </row>
        <row r="5014">
          <cell r="H5014">
            <v>0</v>
          </cell>
        </row>
        <row r="5015">
          <cell r="H5015">
            <v>0</v>
          </cell>
        </row>
        <row r="5016">
          <cell r="H5016">
            <v>0</v>
          </cell>
        </row>
        <row r="5017">
          <cell r="H5017">
            <v>0</v>
          </cell>
        </row>
        <row r="5018">
          <cell r="H5018">
            <v>0</v>
          </cell>
        </row>
        <row r="5019">
          <cell r="H5019">
            <v>0</v>
          </cell>
        </row>
        <row r="5020">
          <cell r="H5020">
            <v>0</v>
          </cell>
        </row>
        <row r="5021">
          <cell r="H5021">
            <v>0</v>
          </cell>
        </row>
        <row r="5022">
          <cell r="H5022">
            <v>0</v>
          </cell>
        </row>
        <row r="5023">
          <cell r="H5023">
            <v>0</v>
          </cell>
        </row>
        <row r="5024">
          <cell r="H5024">
            <v>0</v>
          </cell>
        </row>
        <row r="5025">
          <cell r="H5025">
            <v>0</v>
          </cell>
        </row>
        <row r="5026">
          <cell r="H5026">
            <v>0</v>
          </cell>
        </row>
        <row r="5027">
          <cell r="H5027">
            <v>0</v>
          </cell>
        </row>
        <row r="5028">
          <cell r="H5028">
            <v>0</v>
          </cell>
        </row>
        <row r="5029">
          <cell r="H5029">
            <v>0</v>
          </cell>
        </row>
        <row r="5030">
          <cell r="H5030">
            <v>0</v>
          </cell>
        </row>
        <row r="5031">
          <cell r="H5031">
            <v>0</v>
          </cell>
        </row>
        <row r="5032">
          <cell r="H5032">
            <v>0</v>
          </cell>
        </row>
        <row r="5033">
          <cell r="H5033">
            <v>0</v>
          </cell>
        </row>
        <row r="5034">
          <cell r="H5034">
            <v>0</v>
          </cell>
        </row>
        <row r="5035">
          <cell r="H5035">
            <v>0</v>
          </cell>
        </row>
        <row r="5036">
          <cell r="H5036">
            <v>0</v>
          </cell>
        </row>
        <row r="5037">
          <cell r="H5037">
            <v>0</v>
          </cell>
        </row>
        <row r="5038">
          <cell r="H5038">
            <v>0</v>
          </cell>
        </row>
        <row r="5039">
          <cell r="H5039">
            <v>0</v>
          </cell>
        </row>
        <row r="5040">
          <cell r="H5040">
            <v>0</v>
          </cell>
        </row>
        <row r="5041">
          <cell r="H5041">
            <v>0</v>
          </cell>
        </row>
        <row r="5042">
          <cell r="H5042">
            <v>0</v>
          </cell>
        </row>
        <row r="5043">
          <cell r="H5043">
            <v>0</v>
          </cell>
        </row>
        <row r="5044">
          <cell r="H5044">
            <v>0</v>
          </cell>
        </row>
        <row r="5045">
          <cell r="H5045">
            <v>0</v>
          </cell>
        </row>
        <row r="5046">
          <cell r="H5046">
            <v>0</v>
          </cell>
        </row>
        <row r="5047">
          <cell r="H5047">
            <v>0</v>
          </cell>
        </row>
        <row r="5048">
          <cell r="H5048">
            <v>0</v>
          </cell>
        </row>
        <row r="5049">
          <cell r="H5049">
            <v>0</v>
          </cell>
        </row>
        <row r="5050">
          <cell r="H5050">
            <v>0</v>
          </cell>
        </row>
        <row r="5051">
          <cell r="H5051">
            <v>0</v>
          </cell>
        </row>
        <row r="5052">
          <cell r="H5052">
            <v>0</v>
          </cell>
        </row>
        <row r="5053">
          <cell r="H5053">
            <v>0</v>
          </cell>
        </row>
        <row r="5054">
          <cell r="H5054">
            <v>0</v>
          </cell>
        </row>
        <row r="5055">
          <cell r="H5055">
            <v>0</v>
          </cell>
        </row>
        <row r="5056">
          <cell r="H5056">
            <v>0</v>
          </cell>
        </row>
        <row r="5057">
          <cell r="H5057">
            <v>0</v>
          </cell>
        </row>
        <row r="5058">
          <cell r="H5058">
            <v>0</v>
          </cell>
        </row>
        <row r="5059">
          <cell r="H5059">
            <v>0</v>
          </cell>
        </row>
        <row r="5060">
          <cell r="H5060">
            <v>0</v>
          </cell>
        </row>
        <row r="5061">
          <cell r="H5061">
            <v>0</v>
          </cell>
        </row>
        <row r="5062">
          <cell r="H5062">
            <v>0</v>
          </cell>
        </row>
        <row r="5063">
          <cell r="H5063">
            <v>0</v>
          </cell>
        </row>
        <row r="5064">
          <cell r="H5064">
            <v>0</v>
          </cell>
        </row>
        <row r="5065">
          <cell r="H5065">
            <v>0</v>
          </cell>
        </row>
        <row r="5066">
          <cell r="H5066">
            <v>0</v>
          </cell>
        </row>
        <row r="5067">
          <cell r="H5067">
            <v>0</v>
          </cell>
        </row>
        <row r="5068">
          <cell r="H5068">
            <v>0</v>
          </cell>
        </row>
        <row r="5069">
          <cell r="H5069">
            <v>0</v>
          </cell>
        </row>
        <row r="5070">
          <cell r="H5070">
            <v>0</v>
          </cell>
        </row>
        <row r="5071">
          <cell r="H5071">
            <v>0</v>
          </cell>
        </row>
        <row r="5072">
          <cell r="H5072">
            <v>0</v>
          </cell>
        </row>
        <row r="5073">
          <cell r="H5073">
            <v>0</v>
          </cell>
        </row>
        <row r="5074">
          <cell r="H5074">
            <v>0</v>
          </cell>
        </row>
        <row r="5075">
          <cell r="H5075">
            <v>0</v>
          </cell>
        </row>
        <row r="5076">
          <cell r="H5076">
            <v>0</v>
          </cell>
        </row>
        <row r="5077">
          <cell r="H5077">
            <v>0</v>
          </cell>
        </row>
        <row r="5078">
          <cell r="H5078">
            <v>0</v>
          </cell>
        </row>
        <row r="5079">
          <cell r="H5079">
            <v>0</v>
          </cell>
        </row>
        <row r="5080">
          <cell r="H5080">
            <v>0</v>
          </cell>
        </row>
        <row r="5081">
          <cell r="H5081">
            <v>0</v>
          </cell>
        </row>
        <row r="5082">
          <cell r="H5082">
            <v>0</v>
          </cell>
        </row>
        <row r="5083">
          <cell r="H5083">
            <v>0</v>
          </cell>
        </row>
        <row r="5084">
          <cell r="H5084">
            <v>0</v>
          </cell>
        </row>
        <row r="5085">
          <cell r="H5085">
            <v>0</v>
          </cell>
        </row>
        <row r="5086">
          <cell r="H5086">
            <v>0</v>
          </cell>
        </row>
        <row r="5087">
          <cell r="H5087">
            <v>0</v>
          </cell>
        </row>
        <row r="5088">
          <cell r="H5088">
            <v>0</v>
          </cell>
        </row>
        <row r="5089">
          <cell r="H5089">
            <v>0</v>
          </cell>
        </row>
        <row r="5090">
          <cell r="H5090">
            <v>0</v>
          </cell>
        </row>
        <row r="5091">
          <cell r="H5091">
            <v>0</v>
          </cell>
        </row>
        <row r="5092">
          <cell r="H5092">
            <v>0</v>
          </cell>
        </row>
        <row r="5093">
          <cell r="H5093">
            <v>0</v>
          </cell>
        </row>
        <row r="5094">
          <cell r="H5094">
            <v>0</v>
          </cell>
        </row>
        <row r="5095">
          <cell r="H5095">
            <v>0</v>
          </cell>
        </row>
        <row r="5096">
          <cell r="H5096">
            <v>0</v>
          </cell>
        </row>
        <row r="5097">
          <cell r="H5097">
            <v>0</v>
          </cell>
        </row>
        <row r="5098">
          <cell r="H5098">
            <v>0</v>
          </cell>
        </row>
        <row r="5099">
          <cell r="H5099">
            <v>0</v>
          </cell>
        </row>
        <row r="5100">
          <cell r="H5100">
            <v>0</v>
          </cell>
        </row>
        <row r="5101">
          <cell r="H5101">
            <v>0</v>
          </cell>
        </row>
        <row r="5102">
          <cell r="H5102">
            <v>0</v>
          </cell>
        </row>
        <row r="5103">
          <cell r="H5103">
            <v>0</v>
          </cell>
        </row>
        <row r="5104">
          <cell r="H5104">
            <v>0</v>
          </cell>
        </row>
        <row r="5105">
          <cell r="H5105">
            <v>0</v>
          </cell>
        </row>
        <row r="5106">
          <cell r="H5106">
            <v>0</v>
          </cell>
        </row>
        <row r="5107">
          <cell r="H5107">
            <v>0</v>
          </cell>
        </row>
        <row r="5108">
          <cell r="H5108">
            <v>0</v>
          </cell>
        </row>
        <row r="5109">
          <cell r="H5109">
            <v>0</v>
          </cell>
        </row>
        <row r="5110">
          <cell r="H5110">
            <v>0</v>
          </cell>
        </row>
        <row r="5111">
          <cell r="H5111">
            <v>0</v>
          </cell>
        </row>
        <row r="5112">
          <cell r="H5112">
            <v>0</v>
          </cell>
        </row>
        <row r="5113">
          <cell r="H5113">
            <v>0</v>
          </cell>
        </row>
        <row r="5114">
          <cell r="H5114">
            <v>0</v>
          </cell>
        </row>
        <row r="5115">
          <cell r="H5115">
            <v>0</v>
          </cell>
        </row>
        <row r="5116">
          <cell r="H5116">
            <v>0</v>
          </cell>
        </row>
        <row r="5117">
          <cell r="H5117">
            <v>0</v>
          </cell>
        </row>
        <row r="5118">
          <cell r="H5118">
            <v>0</v>
          </cell>
        </row>
        <row r="5119">
          <cell r="H5119">
            <v>0</v>
          </cell>
        </row>
        <row r="5120">
          <cell r="H5120">
            <v>0</v>
          </cell>
        </row>
        <row r="5121">
          <cell r="H5121">
            <v>0</v>
          </cell>
        </row>
        <row r="5122">
          <cell r="H5122">
            <v>0</v>
          </cell>
        </row>
        <row r="5123">
          <cell r="H5123">
            <v>0</v>
          </cell>
        </row>
        <row r="5124">
          <cell r="H5124">
            <v>0</v>
          </cell>
        </row>
        <row r="5125">
          <cell r="H5125">
            <v>0</v>
          </cell>
        </row>
        <row r="5126">
          <cell r="H5126">
            <v>0</v>
          </cell>
        </row>
        <row r="5127">
          <cell r="H5127">
            <v>0</v>
          </cell>
        </row>
        <row r="5128">
          <cell r="H5128">
            <v>0</v>
          </cell>
        </row>
        <row r="5129">
          <cell r="H5129">
            <v>0</v>
          </cell>
        </row>
        <row r="5130">
          <cell r="H5130">
            <v>0</v>
          </cell>
        </row>
        <row r="5131">
          <cell r="H5131">
            <v>0</v>
          </cell>
        </row>
        <row r="5132">
          <cell r="H5132">
            <v>0</v>
          </cell>
        </row>
        <row r="5133">
          <cell r="H5133">
            <v>0</v>
          </cell>
        </row>
        <row r="5134">
          <cell r="H5134">
            <v>0</v>
          </cell>
        </row>
        <row r="5135">
          <cell r="H5135">
            <v>0</v>
          </cell>
        </row>
        <row r="5136">
          <cell r="H5136">
            <v>0</v>
          </cell>
        </row>
        <row r="5137">
          <cell r="H5137">
            <v>0</v>
          </cell>
        </row>
        <row r="5138">
          <cell r="H5138">
            <v>0</v>
          </cell>
        </row>
        <row r="5139">
          <cell r="H5139">
            <v>0</v>
          </cell>
        </row>
        <row r="5140">
          <cell r="H5140">
            <v>0</v>
          </cell>
        </row>
        <row r="5141">
          <cell r="H5141">
            <v>0</v>
          </cell>
        </row>
        <row r="5142">
          <cell r="H5142">
            <v>0</v>
          </cell>
        </row>
        <row r="5143">
          <cell r="H5143">
            <v>0</v>
          </cell>
        </row>
        <row r="5144">
          <cell r="H5144">
            <v>0</v>
          </cell>
        </row>
        <row r="5145">
          <cell r="H5145">
            <v>0</v>
          </cell>
        </row>
        <row r="5146">
          <cell r="H5146">
            <v>0</v>
          </cell>
        </row>
        <row r="5147">
          <cell r="H5147">
            <v>0</v>
          </cell>
        </row>
        <row r="5148">
          <cell r="H5148">
            <v>0</v>
          </cell>
        </row>
        <row r="5149">
          <cell r="H5149">
            <v>0</v>
          </cell>
        </row>
        <row r="5150">
          <cell r="H5150">
            <v>0</v>
          </cell>
        </row>
        <row r="5151">
          <cell r="H5151">
            <v>0</v>
          </cell>
        </row>
        <row r="5152">
          <cell r="H5152">
            <v>0</v>
          </cell>
        </row>
        <row r="5153">
          <cell r="H5153">
            <v>0</v>
          </cell>
        </row>
        <row r="5154">
          <cell r="H5154">
            <v>0</v>
          </cell>
        </row>
        <row r="5155">
          <cell r="H5155">
            <v>0</v>
          </cell>
        </row>
        <row r="5156">
          <cell r="H5156">
            <v>0</v>
          </cell>
        </row>
        <row r="5157">
          <cell r="H5157">
            <v>0</v>
          </cell>
        </row>
        <row r="5158">
          <cell r="H5158">
            <v>0</v>
          </cell>
        </row>
        <row r="5159">
          <cell r="H5159">
            <v>0</v>
          </cell>
        </row>
        <row r="5160">
          <cell r="H5160">
            <v>0</v>
          </cell>
        </row>
        <row r="5161">
          <cell r="H5161">
            <v>0</v>
          </cell>
        </row>
        <row r="5162">
          <cell r="H5162">
            <v>0</v>
          </cell>
        </row>
        <row r="5163">
          <cell r="H5163">
            <v>0</v>
          </cell>
        </row>
        <row r="5164">
          <cell r="H5164">
            <v>0</v>
          </cell>
        </row>
        <row r="5165">
          <cell r="H5165">
            <v>0</v>
          </cell>
        </row>
        <row r="5166">
          <cell r="H5166">
            <v>0</v>
          </cell>
        </row>
        <row r="5167">
          <cell r="H5167">
            <v>0</v>
          </cell>
        </row>
        <row r="5168">
          <cell r="H5168">
            <v>0</v>
          </cell>
        </row>
        <row r="5169">
          <cell r="H5169">
            <v>0</v>
          </cell>
        </row>
        <row r="5170">
          <cell r="H5170">
            <v>0</v>
          </cell>
        </row>
        <row r="5171">
          <cell r="H5171">
            <v>0</v>
          </cell>
        </row>
        <row r="5172">
          <cell r="H5172">
            <v>0</v>
          </cell>
        </row>
        <row r="5173">
          <cell r="H5173">
            <v>0</v>
          </cell>
        </row>
        <row r="5174">
          <cell r="H5174">
            <v>0</v>
          </cell>
        </row>
        <row r="5175">
          <cell r="H5175">
            <v>0</v>
          </cell>
        </row>
        <row r="5176">
          <cell r="H5176">
            <v>0</v>
          </cell>
        </row>
        <row r="5177">
          <cell r="H5177">
            <v>0</v>
          </cell>
        </row>
        <row r="5178">
          <cell r="H5178">
            <v>0</v>
          </cell>
        </row>
        <row r="5179">
          <cell r="H5179">
            <v>0</v>
          </cell>
        </row>
        <row r="5180">
          <cell r="H5180">
            <v>0</v>
          </cell>
        </row>
        <row r="5181">
          <cell r="H5181">
            <v>0</v>
          </cell>
        </row>
        <row r="5182">
          <cell r="H5182">
            <v>0</v>
          </cell>
        </row>
        <row r="5183">
          <cell r="H5183">
            <v>0</v>
          </cell>
        </row>
        <row r="5184">
          <cell r="H5184">
            <v>0</v>
          </cell>
        </row>
        <row r="5185">
          <cell r="H5185">
            <v>0</v>
          </cell>
        </row>
        <row r="5186">
          <cell r="H5186">
            <v>0</v>
          </cell>
        </row>
        <row r="5187">
          <cell r="H5187">
            <v>0</v>
          </cell>
        </row>
        <row r="5188">
          <cell r="H5188">
            <v>0</v>
          </cell>
        </row>
        <row r="5189">
          <cell r="H5189">
            <v>0</v>
          </cell>
        </row>
        <row r="5190">
          <cell r="H5190">
            <v>0</v>
          </cell>
        </row>
        <row r="5191">
          <cell r="H5191">
            <v>0</v>
          </cell>
        </row>
        <row r="5192">
          <cell r="H5192">
            <v>0</v>
          </cell>
        </row>
        <row r="5193">
          <cell r="H5193">
            <v>0</v>
          </cell>
        </row>
        <row r="5194">
          <cell r="H5194">
            <v>0</v>
          </cell>
        </row>
        <row r="5195">
          <cell r="H5195">
            <v>0</v>
          </cell>
        </row>
        <row r="5196">
          <cell r="H5196">
            <v>0</v>
          </cell>
        </row>
        <row r="5197">
          <cell r="H5197">
            <v>0</v>
          </cell>
        </row>
        <row r="5198">
          <cell r="H5198">
            <v>0</v>
          </cell>
        </row>
        <row r="5199">
          <cell r="H5199">
            <v>0</v>
          </cell>
        </row>
        <row r="5200">
          <cell r="H5200">
            <v>0</v>
          </cell>
        </row>
        <row r="5201">
          <cell r="H5201">
            <v>0</v>
          </cell>
        </row>
        <row r="5202">
          <cell r="H5202">
            <v>0</v>
          </cell>
        </row>
        <row r="5203">
          <cell r="H5203">
            <v>0</v>
          </cell>
        </row>
        <row r="5204">
          <cell r="H5204">
            <v>0</v>
          </cell>
        </row>
        <row r="5205">
          <cell r="H5205">
            <v>0</v>
          </cell>
        </row>
        <row r="5206">
          <cell r="H5206">
            <v>0</v>
          </cell>
        </row>
        <row r="5207">
          <cell r="H5207">
            <v>0</v>
          </cell>
        </row>
        <row r="5208">
          <cell r="H5208">
            <v>0</v>
          </cell>
        </row>
        <row r="5209">
          <cell r="H5209">
            <v>0</v>
          </cell>
        </row>
        <row r="5210">
          <cell r="H5210">
            <v>0</v>
          </cell>
        </row>
        <row r="5211">
          <cell r="H5211">
            <v>0</v>
          </cell>
        </row>
        <row r="5212">
          <cell r="H5212">
            <v>0</v>
          </cell>
        </row>
        <row r="5213">
          <cell r="H5213">
            <v>0</v>
          </cell>
        </row>
        <row r="5214">
          <cell r="H5214">
            <v>0</v>
          </cell>
        </row>
        <row r="5215">
          <cell r="H5215">
            <v>0</v>
          </cell>
        </row>
        <row r="5216">
          <cell r="H5216">
            <v>0</v>
          </cell>
        </row>
        <row r="5217">
          <cell r="H5217">
            <v>0</v>
          </cell>
        </row>
        <row r="5218">
          <cell r="H5218">
            <v>0</v>
          </cell>
        </row>
        <row r="5219">
          <cell r="H5219">
            <v>0</v>
          </cell>
        </row>
        <row r="5220">
          <cell r="H5220">
            <v>0</v>
          </cell>
        </row>
        <row r="5221">
          <cell r="H5221">
            <v>0</v>
          </cell>
        </row>
        <row r="5222">
          <cell r="H5222">
            <v>0</v>
          </cell>
        </row>
        <row r="5223">
          <cell r="H5223">
            <v>0</v>
          </cell>
        </row>
        <row r="5224">
          <cell r="H5224">
            <v>0</v>
          </cell>
        </row>
        <row r="5225">
          <cell r="H5225">
            <v>0</v>
          </cell>
        </row>
        <row r="5226">
          <cell r="H5226">
            <v>0</v>
          </cell>
        </row>
        <row r="5227">
          <cell r="H5227">
            <v>0</v>
          </cell>
        </row>
        <row r="5228">
          <cell r="H5228">
            <v>0</v>
          </cell>
        </row>
        <row r="5229">
          <cell r="H5229">
            <v>0</v>
          </cell>
        </row>
        <row r="5230">
          <cell r="H5230">
            <v>0</v>
          </cell>
        </row>
        <row r="5231">
          <cell r="H5231">
            <v>0</v>
          </cell>
        </row>
        <row r="5232">
          <cell r="H5232">
            <v>0</v>
          </cell>
        </row>
        <row r="5233">
          <cell r="H5233">
            <v>0</v>
          </cell>
        </row>
        <row r="5234">
          <cell r="H5234">
            <v>0</v>
          </cell>
        </row>
        <row r="5235">
          <cell r="H5235">
            <v>0</v>
          </cell>
        </row>
        <row r="5236">
          <cell r="H5236">
            <v>0</v>
          </cell>
        </row>
        <row r="5237">
          <cell r="H5237">
            <v>0</v>
          </cell>
        </row>
        <row r="5238">
          <cell r="H5238">
            <v>0</v>
          </cell>
        </row>
        <row r="5239">
          <cell r="H5239">
            <v>0</v>
          </cell>
        </row>
        <row r="5240">
          <cell r="H5240">
            <v>0</v>
          </cell>
        </row>
        <row r="5241">
          <cell r="H5241">
            <v>0</v>
          </cell>
        </row>
        <row r="5242">
          <cell r="H5242">
            <v>0</v>
          </cell>
        </row>
        <row r="5243">
          <cell r="H5243">
            <v>0</v>
          </cell>
        </row>
        <row r="5244">
          <cell r="H5244">
            <v>0</v>
          </cell>
        </row>
        <row r="5245">
          <cell r="H5245">
            <v>0</v>
          </cell>
        </row>
        <row r="5246">
          <cell r="H5246">
            <v>0</v>
          </cell>
        </row>
        <row r="5247">
          <cell r="H5247">
            <v>0</v>
          </cell>
        </row>
        <row r="5248">
          <cell r="H5248">
            <v>0</v>
          </cell>
        </row>
        <row r="5249">
          <cell r="H5249">
            <v>0</v>
          </cell>
        </row>
        <row r="5250">
          <cell r="H5250">
            <v>0</v>
          </cell>
        </row>
        <row r="5251">
          <cell r="H5251">
            <v>0</v>
          </cell>
        </row>
        <row r="5252">
          <cell r="H5252">
            <v>0</v>
          </cell>
        </row>
        <row r="5253">
          <cell r="H5253">
            <v>0</v>
          </cell>
        </row>
        <row r="5254">
          <cell r="H5254">
            <v>0</v>
          </cell>
        </row>
        <row r="5255">
          <cell r="H5255">
            <v>0</v>
          </cell>
        </row>
        <row r="5256">
          <cell r="H5256">
            <v>0</v>
          </cell>
        </row>
        <row r="5257">
          <cell r="H5257">
            <v>0</v>
          </cell>
        </row>
        <row r="5258">
          <cell r="H5258">
            <v>0</v>
          </cell>
        </row>
        <row r="5259">
          <cell r="H5259">
            <v>0</v>
          </cell>
        </row>
        <row r="5260">
          <cell r="H5260">
            <v>0</v>
          </cell>
        </row>
        <row r="5261">
          <cell r="H5261">
            <v>0</v>
          </cell>
        </row>
        <row r="5262">
          <cell r="H5262">
            <v>0</v>
          </cell>
        </row>
        <row r="5263">
          <cell r="H5263">
            <v>0</v>
          </cell>
        </row>
        <row r="5264">
          <cell r="H5264">
            <v>0</v>
          </cell>
        </row>
        <row r="5265">
          <cell r="H5265">
            <v>0</v>
          </cell>
        </row>
        <row r="5266">
          <cell r="H5266">
            <v>0</v>
          </cell>
        </row>
        <row r="5267">
          <cell r="H5267">
            <v>0</v>
          </cell>
        </row>
        <row r="5268">
          <cell r="H5268">
            <v>0</v>
          </cell>
        </row>
        <row r="5269">
          <cell r="H5269">
            <v>0</v>
          </cell>
        </row>
        <row r="5270">
          <cell r="H5270">
            <v>0</v>
          </cell>
        </row>
        <row r="5271">
          <cell r="H5271">
            <v>0</v>
          </cell>
        </row>
        <row r="5272">
          <cell r="H5272">
            <v>0</v>
          </cell>
        </row>
        <row r="5273">
          <cell r="H5273">
            <v>0</v>
          </cell>
        </row>
        <row r="5274">
          <cell r="H5274">
            <v>0</v>
          </cell>
        </row>
        <row r="5275">
          <cell r="H5275">
            <v>0</v>
          </cell>
        </row>
        <row r="5276">
          <cell r="H5276">
            <v>0</v>
          </cell>
        </row>
        <row r="5277">
          <cell r="H5277">
            <v>0</v>
          </cell>
        </row>
        <row r="5278">
          <cell r="H5278">
            <v>0</v>
          </cell>
        </row>
        <row r="5279">
          <cell r="H5279">
            <v>0</v>
          </cell>
        </row>
        <row r="5280">
          <cell r="H5280">
            <v>0</v>
          </cell>
        </row>
        <row r="5281">
          <cell r="H5281">
            <v>0</v>
          </cell>
        </row>
        <row r="5282">
          <cell r="H5282">
            <v>0</v>
          </cell>
        </row>
        <row r="5283">
          <cell r="H5283">
            <v>0</v>
          </cell>
        </row>
        <row r="5284">
          <cell r="H5284">
            <v>0</v>
          </cell>
        </row>
        <row r="5285">
          <cell r="H5285">
            <v>0</v>
          </cell>
        </row>
        <row r="5286">
          <cell r="H5286">
            <v>0</v>
          </cell>
        </row>
        <row r="5287">
          <cell r="H5287">
            <v>0</v>
          </cell>
        </row>
        <row r="5288">
          <cell r="H5288">
            <v>0</v>
          </cell>
        </row>
        <row r="5289">
          <cell r="H5289">
            <v>0</v>
          </cell>
        </row>
        <row r="5290">
          <cell r="H5290">
            <v>0</v>
          </cell>
        </row>
        <row r="5291">
          <cell r="H5291">
            <v>0</v>
          </cell>
        </row>
        <row r="5292">
          <cell r="H5292">
            <v>0</v>
          </cell>
        </row>
        <row r="5293">
          <cell r="H5293">
            <v>0</v>
          </cell>
        </row>
        <row r="5294">
          <cell r="H5294">
            <v>0</v>
          </cell>
        </row>
        <row r="5295">
          <cell r="H5295">
            <v>0</v>
          </cell>
        </row>
        <row r="5296">
          <cell r="H5296">
            <v>0</v>
          </cell>
        </row>
        <row r="5297">
          <cell r="H5297">
            <v>0</v>
          </cell>
        </row>
        <row r="5298">
          <cell r="H5298">
            <v>0</v>
          </cell>
        </row>
        <row r="5299">
          <cell r="H5299">
            <v>0</v>
          </cell>
        </row>
        <row r="5300">
          <cell r="H5300">
            <v>0</v>
          </cell>
        </row>
        <row r="5301">
          <cell r="H5301">
            <v>0</v>
          </cell>
        </row>
        <row r="5302">
          <cell r="H5302">
            <v>0</v>
          </cell>
        </row>
        <row r="5303">
          <cell r="H5303">
            <v>0</v>
          </cell>
        </row>
        <row r="5304">
          <cell r="H5304">
            <v>0</v>
          </cell>
        </row>
        <row r="5305">
          <cell r="H5305">
            <v>0</v>
          </cell>
        </row>
        <row r="5306">
          <cell r="H5306">
            <v>0</v>
          </cell>
        </row>
        <row r="5307">
          <cell r="H5307">
            <v>0</v>
          </cell>
        </row>
        <row r="5308">
          <cell r="H5308">
            <v>0</v>
          </cell>
        </row>
        <row r="5309">
          <cell r="H5309">
            <v>0</v>
          </cell>
        </row>
        <row r="5310">
          <cell r="H5310">
            <v>0</v>
          </cell>
        </row>
        <row r="5311">
          <cell r="H5311">
            <v>0</v>
          </cell>
        </row>
        <row r="5312">
          <cell r="H5312">
            <v>0</v>
          </cell>
        </row>
        <row r="5313">
          <cell r="H5313">
            <v>0</v>
          </cell>
        </row>
        <row r="5314">
          <cell r="H5314">
            <v>0</v>
          </cell>
        </row>
        <row r="5315">
          <cell r="H5315">
            <v>0</v>
          </cell>
        </row>
        <row r="5316">
          <cell r="H5316">
            <v>0</v>
          </cell>
        </row>
        <row r="5317">
          <cell r="H5317">
            <v>0</v>
          </cell>
        </row>
        <row r="5318">
          <cell r="H5318">
            <v>0</v>
          </cell>
        </row>
        <row r="5319">
          <cell r="H5319">
            <v>0</v>
          </cell>
        </row>
        <row r="5320">
          <cell r="H5320">
            <v>0</v>
          </cell>
        </row>
        <row r="5321">
          <cell r="H5321">
            <v>0</v>
          </cell>
        </row>
        <row r="5322">
          <cell r="H5322">
            <v>0</v>
          </cell>
        </row>
        <row r="5323">
          <cell r="H5323">
            <v>0</v>
          </cell>
        </row>
        <row r="5324">
          <cell r="H5324">
            <v>0</v>
          </cell>
        </row>
        <row r="5325">
          <cell r="H5325">
            <v>0</v>
          </cell>
        </row>
        <row r="5326">
          <cell r="H5326">
            <v>0</v>
          </cell>
        </row>
        <row r="5327">
          <cell r="H5327">
            <v>0</v>
          </cell>
        </row>
        <row r="5328">
          <cell r="H5328">
            <v>0</v>
          </cell>
        </row>
        <row r="5329">
          <cell r="H5329">
            <v>0</v>
          </cell>
        </row>
        <row r="5330">
          <cell r="H5330">
            <v>0</v>
          </cell>
        </row>
        <row r="5331">
          <cell r="H5331">
            <v>0</v>
          </cell>
        </row>
        <row r="5332">
          <cell r="H5332">
            <v>0</v>
          </cell>
        </row>
        <row r="5333">
          <cell r="H5333">
            <v>0</v>
          </cell>
        </row>
        <row r="5334">
          <cell r="H5334">
            <v>0</v>
          </cell>
        </row>
        <row r="5335">
          <cell r="H5335">
            <v>0</v>
          </cell>
        </row>
        <row r="5336">
          <cell r="H5336">
            <v>0</v>
          </cell>
        </row>
        <row r="5337">
          <cell r="H5337">
            <v>0</v>
          </cell>
        </row>
        <row r="5338">
          <cell r="H5338">
            <v>0</v>
          </cell>
        </row>
        <row r="5339">
          <cell r="H5339">
            <v>0</v>
          </cell>
        </row>
        <row r="5340">
          <cell r="H5340">
            <v>0</v>
          </cell>
        </row>
        <row r="5341">
          <cell r="H5341">
            <v>0</v>
          </cell>
        </row>
        <row r="5342">
          <cell r="H5342">
            <v>0</v>
          </cell>
        </row>
        <row r="5343">
          <cell r="H5343">
            <v>0</v>
          </cell>
        </row>
        <row r="5344">
          <cell r="H5344">
            <v>0</v>
          </cell>
        </row>
        <row r="5345">
          <cell r="H5345">
            <v>0</v>
          </cell>
        </row>
        <row r="5346">
          <cell r="H5346">
            <v>0</v>
          </cell>
        </row>
        <row r="5347">
          <cell r="H5347">
            <v>0</v>
          </cell>
        </row>
        <row r="5348">
          <cell r="H5348">
            <v>0</v>
          </cell>
        </row>
        <row r="5349">
          <cell r="H5349">
            <v>0</v>
          </cell>
        </row>
        <row r="5350">
          <cell r="H5350">
            <v>0</v>
          </cell>
        </row>
        <row r="5351">
          <cell r="H5351">
            <v>0</v>
          </cell>
        </row>
        <row r="5352">
          <cell r="H5352">
            <v>0</v>
          </cell>
        </row>
        <row r="5353">
          <cell r="H5353">
            <v>0</v>
          </cell>
        </row>
        <row r="5354">
          <cell r="H5354">
            <v>0</v>
          </cell>
        </row>
        <row r="5355">
          <cell r="H5355">
            <v>0</v>
          </cell>
        </row>
        <row r="5356">
          <cell r="H5356">
            <v>0</v>
          </cell>
        </row>
        <row r="5357">
          <cell r="H5357">
            <v>0</v>
          </cell>
        </row>
        <row r="5358">
          <cell r="H5358">
            <v>0</v>
          </cell>
        </row>
        <row r="5359">
          <cell r="H5359">
            <v>0</v>
          </cell>
        </row>
        <row r="5360">
          <cell r="H5360">
            <v>0</v>
          </cell>
        </row>
        <row r="5361">
          <cell r="H5361">
            <v>0</v>
          </cell>
        </row>
        <row r="5362">
          <cell r="H5362">
            <v>0</v>
          </cell>
        </row>
        <row r="5363">
          <cell r="H5363">
            <v>0</v>
          </cell>
        </row>
        <row r="5364">
          <cell r="H5364">
            <v>0</v>
          </cell>
        </row>
        <row r="5365">
          <cell r="H5365">
            <v>0</v>
          </cell>
        </row>
        <row r="5366">
          <cell r="H5366">
            <v>0</v>
          </cell>
        </row>
        <row r="5367">
          <cell r="H5367">
            <v>0</v>
          </cell>
        </row>
        <row r="5368">
          <cell r="H5368">
            <v>0</v>
          </cell>
        </row>
        <row r="5369">
          <cell r="H5369">
            <v>0</v>
          </cell>
        </row>
        <row r="5370">
          <cell r="H5370">
            <v>0</v>
          </cell>
        </row>
        <row r="5371">
          <cell r="H5371">
            <v>0</v>
          </cell>
        </row>
        <row r="5372">
          <cell r="H5372">
            <v>0</v>
          </cell>
        </row>
        <row r="5373">
          <cell r="H5373">
            <v>0</v>
          </cell>
        </row>
        <row r="5374">
          <cell r="H5374">
            <v>0</v>
          </cell>
        </row>
        <row r="5375">
          <cell r="H5375">
            <v>0</v>
          </cell>
        </row>
        <row r="5376">
          <cell r="H5376">
            <v>0</v>
          </cell>
        </row>
        <row r="5377">
          <cell r="H5377">
            <v>0</v>
          </cell>
        </row>
        <row r="5378">
          <cell r="H5378">
            <v>0</v>
          </cell>
        </row>
        <row r="5379">
          <cell r="H5379">
            <v>0</v>
          </cell>
        </row>
        <row r="5380">
          <cell r="H5380">
            <v>0</v>
          </cell>
        </row>
        <row r="5381">
          <cell r="H5381">
            <v>0</v>
          </cell>
        </row>
        <row r="5382">
          <cell r="H5382">
            <v>0</v>
          </cell>
        </row>
        <row r="5383">
          <cell r="H5383">
            <v>0</v>
          </cell>
        </row>
        <row r="5384">
          <cell r="H5384">
            <v>0</v>
          </cell>
        </row>
        <row r="5385">
          <cell r="H5385">
            <v>0</v>
          </cell>
        </row>
        <row r="5386">
          <cell r="H5386">
            <v>0</v>
          </cell>
        </row>
        <row r="5387">
          <cell r="H5387">
            <v>0</v>
          </cell>
        </row>
        <row r="5388">
          <cell r="H5388">
            <v>0</v>
          </cell>
        </row>
        <row r="5389">
          <cell r="H5389">
            <v>0</v>
          </cell>
        </row>
        <row r="5390">
          <cell r="H5390">
            <v>0</v>
          </cell>
        </row>
        <row r="5391">
          <cell r="H5391">
            <v>0</v>
          </cell>
        </row>
        <row r="5392">
          <cell r="H5392">
            <v>0</v>
          </cell>
        </row>
        <row r="5393">
          <cell r="H5393">
            <v>0</v>
          </cell>
        </row>
        <row r="5394">
          <cell r="H5394">
            <v>0</v>
          </cell>
        </row>
        <row r="5395">
          <cell r="H5395">
            <v>0</v>
          </cell>
        </row>
        <row r="5396">
          <cell r="H5396">
            <v>0</v>
          </cell>
        </row>
        <row r="5397">
          <cell r="H5397">
            <v>0</v>
          </cell>
        </row>
        <row r="5398">
          <cell r="H5398">
            <v>0</v>
          </cell>
        </row>
        <row r="5399">
          <cell r="H5399">
            <v>0</v>
          </cell>
        </row>
        <row r="5400">
          <cell r="H5400">
            <v>0</v>
          </cell>
        </row>
        <row r="5401">
          <cell r="H5401">
            <v>0</v>
          </cell>
        </row>
        <row r="5402">
          <cell r="H5402">
            <v>0</v>
          </cell>
        </row>
        <row r="5403">
          <cell r="H5403">
            <v>0</v>
          </cell>
        </row>
        <row r="5404">
          <cell r="H5404">
            <v>0</v>
          </cell>
        </row>
        <row r="5405">
          <cell r="H5405">
            <v>0</v>
          </cell>
        </row>
        <row r="5406">
          <cell r="H5406">
            <v>0</v>
          </cell>
        </row>
        <row r="5407">
          <cell r="H5407">
            <v>0</v>
          </cell>
        </row>
        <row r="5408">
          <cell r="H5408">
            <v>0</v>
          </cell>
        </row>
        <row r="5409">
          <cell r="H5409">
            <v>0</v>
          </cell>
        </row>
        <row r="5410">
          <cell r="H5410">
            <v>0</v>
          </cell>
        </row>
        <row r="5411">
          <cell r="H5411">
            <v>0</v>
          </cell>
        </row>
        <row r="5412">
          <cell r="H5412">
            <v>0</v>
          </cell>
        </row>
        <row r="5413">
          <cell r="H5413">
            <v>0</v>
          </cell>
        </row>
        <row r="5414">
          <cell r="H5414">
            <v>0</v>
          </cell>
        </row>
        <row r="5415">
          <cell r="H5415">
            <v>0</v>
          </cell>
        </row>
        <row r="5416">
          <cell r="H5416">
            <v>0</v>
          </cell>
        </row>
        <row r="5417">
          <cell r="H5417">
            <v>0</v>
          </cell>
        </row>
        <row r="5418">
          <cell r="H5418">
            <v>0</v>
          </cell>
        </row>
        <row r="5419">
          <cell r="H5419">
            <v>0</v>
          </cell>
        </row>
        <row r="5420">
          <cell r="H5420">
            <v>0</v>
          </cell>
        </row>
        <row r="5421">
          <cell r="H5421">
            <v>0</v>
          </cell>
        </row>
        <row r="5422">
          <cell r="H5422">
            <v>0</v>
          </cell>
        </row>
        <row r="5423">
          <cell r="H5423">
            <v>0</v>
          </cell>
        </row>
        <row r="5424">
          <cell r="H5424">
            <v>0</v>
          </cell>
        </row>
        <row r="5425">
          <cell r="H5425">
            <v>0</v>
          </cell>
        </row>
        <row r="5426">
          <cell r="H5426">
            <v>0</v>
          </cell>
        </row>
        <row r="5427">
          <cell r="H5427">
            <v>0</v>
          </cell>
        </row>
        <row r="5428">
          <cell r="H5428">
            <v>0</v>
          </cell>
        </row>
        <row r="5429">
          <cell r="H5429">
            <v>0</v>
          </cell>
        </row>
        <row r="5430">
          <cell r="H5430">
            <v>0</v>
          </cell>
        </row>
        <row r="5431">
          <cell r="H5431">
            <v>0</v>
          </cell>
        </row>
        <row r="5432">
          <cell r="H5432">
            <v>0</v>
          </cell>
        </row>
        <row r="5433">
          <cell r="H5433">
            <v>0</v>
          </cell>
        </row>
        <row r="5434">
          <cell r="H5434">
            <v>0</v>
          </cell>
        </row>
        <row r="5435">
          <cell r="H5435">
            <v>0</v>
          </cell>
        </row>
        <row r="5436">
          <cell r="H5436">
            <v>0</v>
          </cell>
        </row>
        <row r="5437">
          <cell r="H5437">
            <v>0</v>
          </cell>
        </row>
        <row r="5438">
          <cell r="H5438">
            <v>0</v>
          </cell>
        </row>
        <row r="5439">
          <cell r="H5439">
            <v>0</v>
          </cell>
        </row>
        <row r="5440">
          <cell r="H5440">
            <v>0</v>
          </cell>
        </row>
        <row r="5441">
          <cell r="H5441">
            <v>0</v>
          </cell>
        </row>
        <row r="5442">
          <cell r="H5442">
            <v>0</v>
          </cell>
        </row>
        <row r="5443">
          <cell r="H5443">
            <v>0</v>
          </cell>
        </row>
        <row r="5444">
          <cell r="H5444">
            <v>0</v>
          </cell>
        </row>
        <row r="5445">
          <cell r="H5445">
            <v>0</v>
          </cell>
        </row>
        <row r="5446">
          <cell r="H5446">
            <v>0</v>
          </cell>
        </row>
        <row r="5447">
          <cell r="H5447">
            <v>0</v>
          </cell>
        </row>
        <row r="5448">
          <cell r="H5448">
            <v>0</v>
          </cell>
        </row>
        <row r="5449">
          <cell r="H5449">
            <v>0</v>
          </cell>
        </row>
        <row r="5450">
          <cell r="H5450">
            <v>0</v>
          </cell>
        </row>
        <row r="5451">
          <cell r="H5451">
            <v>0</v>
          </cell>
        </row>
        <row r="5452">
          <cell r="H5452">
            <v>0</v>
          </cell>
        </row>
        <row r="5453">
          <cell r="H5453">
            <v>0</v>
          </cell>
        </row>
        <row r="5454">
          <cell r="H5454">
            <v>0</v>
          </cell>
        </row>
        <row r="5455">
          <cell r="H5455">
            <v>0</v>
          </cell>
        </row>
        <row r="5456">
          <cell r="H5456">
            <v>0</v>
          </cell>
        </row>
        <row r="5457">
          <cell r="H5457">
            <v>0</v>
          </cell>
        </row>
        <row r="5458">
          <cell r="H5458">
            <v>0</v>
          </cell>
        </row>
        <row r="5459">
          <cell r="H5459">
            <v>0</v>
          </cell>
        </row>
        <row r="5460">
          <cell r="H5460">
            <v>0</v>
          </cell>
        </row>
        <row r="5461">
          <cell r="H5461">
            <v>0</v>
          </cell>
        </row>
        <row r="5462">
          <cell r="H5462">
            <v>0</v>
          </cell>
        </row>
        <row r="5463">
          <cell r="H5463">
            <v>0</v>
          </cell>
        </row>
        <row r="5464">
          <cell r="H5464">
            <v>0</v>
          </cell>
        </row>
        <row r="5465">
          <cell r="H5465">
            <v>0</v>
          </cell>
        </row>
        <row r="5466">
          <cell r="H5466">
            <v>0</v>
          </cell>
        </row>
        <row r="5467">
          <cell r="H5467">
            <v>0</v>
          </cell>
        </row>
        <row r="5468">
          <cell r="H5468">
            <v>0</v>
          </cell>
        </row>
        <row r="5469">
          <cell r="H5469">
            <v>0</v>
          </cell>
        </row>
        <row r="5470">
          <cell r="H5470">
            <v>0</v>
          </cell>
        </row>
        <row r="5471">
          <cell r="H5471">
            <v>0</v>
          </cell>
        </row>
        <row r="5472">
          <cell r="H5472">
            <v>0</v>
          </cell>
        </row>
        <row r="5473">
          <cell r="H5473">
            <v>0</v>
          </cell>
        </row>
        <row r="5474">
          <cell r="H5474">
            <v>0</v>
          </cell>
        </row>
        <row r="5475">
          <cell r="H5475">
            <v>0</v>
          </cell>
        </row>
        <row r="5476">
          <cell r="H5476">
            <v>0</v>
          </cell>
        </row>
        <row r="5477">
          <cell r="H5477">
            <v>0</v>
          </cell>
        </row>
        <row r="5478">
          <cell r="H5478">
            <v>0</v>
          </cell>
        </row>
        <row r="5479">
          <cell r="H5479">
            <v>0</v>
          </cell>
        </row>
        <row r="5480">
          <cell r="H5480">
            <v>0</v>
          </cell>
        </row>
        <row r="5481">
          <cell r="H5481">
            <v>0</v>
          </cell>
        </row>
        <row r="5482">
          <cell r="H5482">
            <v>0</v>
          </cell>
        </row>
        <row r="5483">
          <cell r="H5483">
            <v>0</v>
          </cell>
        </row>
        <row r="5484">
          <cell r="H5484">
            <v>0</v>
          </cell>
        </row>
        <row r="5485">
          <cell r="H5485">
            <v>0</v>
          </cell>
        </row>
        <row r="5486">
          <cell r="H5486">
            <v>0</v>
          </cell>
        </row>
        <row r="5487">
          <cell r="H5487">
            <v>0</v>
          </cell>
        </row>
        <row r="5488">
          <cell r="H5488">
            <v>0</v>
          </cell>
        </row>
        <row r="5489">
          <cell r="H5489">
            <v>0</v>
          </cell>
        </row>
        <row r="5490">
          <cell r="H5490">
            <v>0</v>
          </cell>
        </row>
        <row r="5491">
          <cell r="H5491">
            <v>0</v>
          </cell>
        </row>
        <row r="5492">
          <cell r="H5492">
            <v>0</v>
          </cell>
        </row>
        <row r="5493">
          <cell r="H5493">
            <v>0</v>
          </cell>
        </row>
        <row r="5494">
          <cell r="H5494">
            <v>0</v>
          </cell>
        </row>
        <row r="5495">
          <cell r="H5495">
            <v>0</v>
          </cell>
        </row>
        <row r="5496">
          <cell r="H5496">
            <v>0</v>
          </cell>
        </row>
        <row r="5497">
          <cell r="H5497">
            <v>0</v>
          </cell>
        </row>
        <row r="5498">
          <cell r="H5498">
            <v>0</v>
          </cell>
        </row>
        <row r="5499">
          <cell r="H5499">
            <v>0</v>
          </cell>
        </row>
        <row r="5500">
          <cell r="H5500">
            <v>0</v>
          </cell>
        </row>
        <row r="5501">
          <cell r="H5501">
            <v>0</v>
          </cell>
        </row>
        <row r="5502">
          <cell r="H5502">
            <v>0</v>
          </cell>
        </row>
        <row r="5503">
          <cell r="H5503">
            <v>0</v>
          </cell>
        </row>
        <row r="5504">
          <cell r="H5504">
            <v>0</v>
          </cell>
        </row>
        <row r="5505">
          <cell r="H5505">
            <v>0</v>
          </cell>
        </row>
        <row r="5506">
          <cell r="H5506">
            <v>0</v>
          </cell>
        </row>
        <row r="5507">
          <cell r="H5507">
            <v>0</v>
          </cell>
        </row>
        <row r="5508">
          <cell r="H5508">
            <v>0</v>
          </cell>
        </row>
        <row r="5509">
          <cell r="H5509">
            <v>0</v>
          </cell>
        </row>
        <row r="5510">
          <cell r="H5510">
            <v>0</v>
          </cell>
        </row>
        <row r="5511">
          <cell r="H5511">
            <v>0</v>
          </cell>
        </row>
        <row r="5512">
          <cell r="H5512">
            <v>0</v>
          </cell>
        </row>
        <row r="5513">
          <cell r="H5513">
            <v>0</v>
          </cell>
        </row>
        <row r="5514">
          <cell r="H5514">
            <v>0</v>
          </cell>
        </row>
        <row r="5515">
          <cell r="H5515">
            <v>0</v>
          </cell>
        </row>
        <row r="5516">
          <cell r="H5516">
            <v>0</v>
          </cell>
        </row>
        <row r="5517">
          <cell r="H5517">
            <v>0</v>
          </cell>
        </row>
        <row r="5518">
          <cell r="H5518">
            <v>0</v>
          </cell>
        </row>
        <row r="5519">
          <cell r="H5519">
            <v>0</v>
          </cell>
        </row>
        <row r="5520">
          <cell r="H5520">
            <v>0</v>
          </cell>
        </row>
        <row r="5521">
          <cell r="H5521">
            <v>0</v>
          </cell>
        </row>
        <row r="5522">
          <cell r="H5522">
            <v>0</v>
          </cell>
        </row>
        <row r="5523">
          <cell r="H5523">
            <v>0</v>
          </cell>
        </row>
        <row r="5524">
          <cell r="H5524">
            <v>0</v>
          </cell>
        </row>
        <row r="5525">
          <cell r="H5525">
            <v>0</v>
          </cell>
        </row>
        <row r="5526">
          <cell r="H5526">
            <v>0</v>
          </cell>
        </row>
        <row r="5527">
          <cell r="H5527">
            <v>0</v>
          </cell>
        </row>
        <row r="5528">
          <cell r="H5528">
            <v>0</v>
          </cell>
        </row>
        <row r="5529">
          <cell r="H5529">
            <v>0</v>
          </cell>
        </row>
        <row r="5530">
          <cell r="H5530">
            <v>0</v>
          </cell>
        </row>
        <row r="5531">
          <cell r="H5531">
            <v>0</v>
          </cell>
        </row>
        <row r="5532">
          <cell r="H5532">
            <v>0</v>
          </cell>
        </row>
        <row r="5533">
          <cell r="H5533">
            <v>0</v>
          </cell>
        </row>
        <row r="5534">
          <cell r="H5534">
            <v>0</v>
          </cell>
        </row>
        <row r="5535">
          <cell r="H5535">
            <v>0</v>
          </cell>
        </row>
        <row r="5536">
          <cell r="H5536">
            <v>0</v>
          </cell>
        </row>
        <row r="5537">
          <cell r="H5537">
            <v>0</v>
          </cell>
        </row>
        <row r="5538">
          <cell r="H5538">
            <v>0</v>
          </cell>
        </row>
        <row r="5539">
          <cell r="H5539">
            <v>0</v>
          </cell>
        </row>
        <row r="5540">
          <cell r="H5540">
            <v>0</v>
          </cell>
        </row>
        <row r="5541">
          <cell r="H5541">
            <v>0</v>
          </cell>
        </row>
        <row r="5542">
          <cell r="H5542">
            <v>0</v>
          </cell>
        </row>
        <row r="5543">
          <cell r="H5543">
            <v>0</v>
          </cell>
        </row>
        <row r="5544">
          <cell r="H5544">
            <v>0</v>
          </cell>
        </row>
        <row r="5545">
          <cell r="H5545">
            <v>0</v>
          </cell>
        </row>
        <row r="5546">
          <cell r="H5546">
            <v>0</v>
          </cell>
        </row>
        <row r="5547">
          <cell r="H5547">
            <v>0</v>
          </cell>
        </row>
        <row r="5548">
          <cell r="H5548">
            <v>0</v>
          </cell>
        </row>
        <row r="5549">
          <cell r="H5549">
            <v>0</v>
          </cell>
        </row>
        <row r="5550">
          <cell r="H5550">
            <v>0</v>
          </cell>
        </row>
        <row r="5551">
          <cell r="H5551">
            <v>0</v>
          </cell>
        </row>
        <row r="5552">
          <cell r="H5552">
            <v>0</v>
          </cell>
        </row>
        <row r="5553">
          <cell r="H5553">
            <v>0</v>
          </cell>
        </row>
        <row r="5554">
          <cell r="H5554">
            <v>0</v>
          </cell>
        </row>
        <row r="5555">
          <cell r="H5555">
            <v>0</v>
          </cell>
        </row>
        <row r="5556">
          <cell r="H5556">
            <v>0</v>
          </cell>
        </row>
        <row r="5557">
          <cell r="H5557">
            <v>0</v>
          </cell>
        </row>
        <row r="5558">
          <cell r="H5558">
            <v>0</v>
          </cell>
        </row>
        <row r="5559">
          <cell r="H5559">
            <v>0</v>
          </cell>
        </row>
        <row r="5560">
          <cell r="H5560">
            <v>0</v>
          </cell>
        </row>
        <row r="5561">
          <cell r="H5561">
            <v>0</v>
          </cell>
        </row>
        <row r="5562">
          <cell r="H5562">
            <v>0</v>
          </cell>
        </row>
        <row r="5563">
          <cell r="H5563">
            <v>0</v>
          </cell>
        </row>
        <row r="5564">
          <cell r="H5564">
            <v>0</v>
          </cell>
        </row>
        <row r="5565">
          <cell r="H5565">
            <v>0</v>
          </cell>
        </row>
        <row r="5566">
          <cell r="H5566">
            <v>0</v>
          </cell>
        </row>
        <row r="5567">
          <cell r="H5567">
            <v>0</v>
          </cell>
        </row>
        <row r="5568">
          <cell r="H5568">
            <v>0</v>
          </cell>
        </row>
        <row r="5569">
          <cell r="H5569">
            <v>0</v>
          </cell>
        </row>
        <row r="5570">
          <cell r="H5570">
            <v>0</v>
          </cell>
        </row>
        <row r="5571">
          <cell r="H5571">
            <v>0</v>
          </cell>
        </row>
        <row r="5572">
          <cell r="H5572">
            <v>0</v>
          </cell>
        </row>
        <row r="5573">
          <cell r="H5573">
            <v>0</v>
          </cell>
        </row>
        <row r="5574">
          <cell r="H5574">
            <v>0</v>
          </cell>
        </row>
        <row r="5575">
          <cell r="H5575">
            <v>0</v>
          </cell>
        </row>
        <row r="5576">
          <cell r="H5576">
            <v>0</v>
          </cell>
        </row>
        <row r="5577">
          <cell r="H5577">
            <v>0</v>
          </cell>
        </row>
        <row r="5578">
          <cell r="H5578">
            <v>0</v>
          </cell>
        </row>
        <row r="5579">
          <cell r="H5579">
            <v>0</v>
          </cell>
        </row>
        <row r="5580">
          <cell r="H5580">
            <v>0</v>
          </cell>
        </row>
        <row r="5581">
          <cell r="H5581">
            <v>0</v>
          </cell>
        </row>
        <row r="5582">
          <cell r="H5582">
            <v>0</v>
          </cell>
        </row>
        <row r="5583">
          <cell r="H5583">
            <v>0</v>
          </cell>
        </row>
        <row r="5584">
          <cell r="H5584">
            <v>0</v>
          </cell>
        </row>
        <row r="5585">
          <cell r="H5585">
            <v>0</v>
          </cell>
        </row>
        <row r="5586">
          <cell r="H5586">
            <v>0</v>
          </cell>
        </row>
        <row r="5587">
          <cell r="H5587">
            <v>0</v>
          </cell>
        </row>
        <row r="5588">
          <cell r="H5588">
            <v>0</v>
          </cell>
        </row>
        <row r="5589">
          <cell r="H5589">
            <v>0</v>
          </cell>
        </row>
        <row r="5590">
          <cell r="H5590">
            <v>0</v>
          </cell>
        </row>
        <row r="5591">
          <cell r="H5591">
            <v>0</v>
          </cell>
        </row>
        <row r="5592">
          <cell r="H5592">
            <v>0</v>
          </cell>
        </row>
        <row r="5593">
          <cell r="H5593">
            <v>0</v>
          </cell>
        </row>
        <row r="5594">
          <cell r="H5594">
            <v>0</v>
          </cell>
        </row>
        <row r="5595">
          <cell r="H5595">
            <v>0</v>
          </cell>
        </row>
        <row r="5596">
          <cell r="H5596">
            <v>0</v>
          </cell>
        </row>
        <row r="5597">
          <cell r="H5597">
            <v>0</v>
          </cell>
        </row>
        <row r="5598">
          <cell r="H5598">
            <v>0</v>
          </cell>
        </row>
        <row r="5599">
          <cell r="H5599">
            <v>0</v>
          </cell>
        </row>
        <row r="5600">
          <cell r="H5600">
            <v>0</v>
          </cell>
        </row>
        <row r="5601">
          <cell r="H5601">
            <v>0</v>
          </cell>
        </row>
        <row r="5602">
          <cell r="H5602">
            <v>0</v>
          </cell>
        </row>
        <row r="5603">
          <cell r="H5603">
            <v>0</v>
          </cell>
        </row>
        <row r="5604">
          <cell r="H5604">
            <v>0</v>
          </cell>
        </row>
        <row r="5605">
          <cell r="H5605">
            <v>0</v>
          </cell>
        </row>
        <row r="5606">
          <cell r="H5606">
            <v>0</v>
          </cell>
        </row>
        <row r="5607">
          <cell r="H5607">
            <v>0</v>
          </cell>
        </row>
        <row r="5608">
          <cell r="H5608">
            <v>0</v>
          </cell>
        </row>
        <row r="5609">
          <cell r="H5609">
            <v>0</v>
          </cell>
        </row>
        <row r="5610">
          <cell r="H5610">
            <v>0</v>
          </cell>
        </row>
        <row r="5611">
          <cell r="H5611">
            <v>0</v>
          </cell>
        </row>
        <row r="5612">
          <cell r="H5612">
            <v>0</v>
          </cell>
        </row>
        <row r="5613">
          <cell r="H5613">
            <v>0</v>
          </cell>
        </row>
        <row r="5614">
          <cell r="H5614">
            <v>0</v>
          </cell>
        </row>
        <row r="5615">
          <cell r="H5615">
            <v>0</v>
          </cell>
        </row>
        <row r="5616">
          <cell r="H5616">
            <v>0</v>
          </cell>
        </row>
        <row r="5617">
          <cell r="H5617">
            <v>0</v>
          </cell>
        </row>
        <row r="5618">
          <cell r="H5618">
            <v>0</v>
          </cell>
        </row>
        <row r="5619">
          <cell r="H5619">
            <v>0</v>
          </cell>
        </row>
        <row r="5620">
          <cell r="H5620">
            <v>0</v>
          </cell>
        </row>
        <row r="5621">
          <cell r="H5621">
            <v>0</v>
          </cell>
        </row>
        <row r="5622">
          <cell r="H5622">
            <v>0</v>
          </cell>
        </row>
        <row r="5623">
          <cell r="H5623">
            <v>0</v>
          </cell>
        </row>
        <row r="5624">
          <cell r="H5624">
            <v>0</v>
          </cell>
        </row>
        <row r="5625">
          <cell r="H5625">
            <v>0</v>
          </cell>
        </row>
        <row r="5626">
          <cell r="H5626">
            <v>0</v>
          </cell>
        </row>
        <row r="5627">
          <cell r="H5627">
            <v>0</v>
          </cell>
        </row>
        <row r="5628">
          <cell r="H5628">
            <v>0</v>
          </cell>
        </row>
        <row r="5629">
          <cell r="H5629">
            <v>0</v>
          </cell>
        </row>
        <row r="5630">
          <cell r="H5630">
            <v>0</v>
          </cell>
        </row>
        <row r="5631">
          <cell r="H5631">
            <v>0</v>
          </cell>
        </row>
        <row r="5632">
          <cell r="H5632">
            <v>0</v>
          </cell>
        </row>
        <row r="5633">
          <cell r="H5633">
            <v>0</v>
          </cell>
        </row>
        <row r="5634">
          <cell r="H5634">
            <v>0</v>
          </cell>
        </row>
        <row r="5635">
          <cell r="H5635">
            <v>0</v>
          </cell>
        </row>
        <row r="5636">
          <cell r="H5636">
            <v>0</v>
          </cell>
        </row>
        <row r="5637">
          <cell r="H5637">
            <v>0</v>
          </cell>
        </row>
        <row r="5638">
          <cell r="H5638">
            <v>0</v>
          </cell>
        </row>
        <row r="5639">
          <cell r="H5639">
            <v>0</v>
          </cell>
        </row>
        <row r="5640">
          <cell r="H5640">
            <v>0</v>
          </cell>
        </row>
        <row r="5641">
          <cell r="H5641">
            <v>0</v>
          </cell>
        </row>
        <row r="5642">
          <cell r="H5642">
            <v>0</v>
          </cell>
        </row>
        <row r="5643">
          <cell r="H5643">
            <v>0</v>
          </cell>
        </row>
        <row r="5644">
          <cell r="H5644">
            <v>0</v>
          </cell>
        </row>
        <row r="5645">
          <cell r="H5645">
            <v>0</v>
          </cell>
        </row>
        <row r="5646">
          <cell r="H5646">
            <v>0</v>
          </cell>
        </row>
        <row r="5647">
          <cell r="H5647">
            <v>0</v>
          </cell>
        </row>
        <row r="5648">
          <cell r="H5648">
            <v>0</v>
          </cell>
        </row>
        <row r="5649">
          <cell r="H5649">
            <v>0</v>
          </cell>
        </row>
        <row r="5650">
          <cell r="H5650">
            <v>0</v>
          </cell>
        </row>
        <row r="5651">
          <cell r="H5651">
            <v>0</v>
          </cell>
        </row>
        <row r="5652">
          <cell r="H5652">
            <v>0</v>
          </cell>
        </row>
        <row r="5653">
          <cell r="H5653">
            <v>0</v>
          </cell>
        </row>
        <row r="5654">
          <cell r="H5654">
            <v>0</v>
          </cell>
        </row>
        <row r="5655">
          <cell r="H5655">
            <v>0</v>
          </cell>
        </row>
        <row r="5656">
          <cell r="H5656">
            <v>0</v>
          </cell>
        </row>
        <row r="5657">
          <cell r="H5657">
            <v>0</v>
          </cell>
        </row>
        <row r="5658">
          <cell r="H5658">
            <v>0</v>
          </cell>
        </row>
        <row r="5659">
          <cell r="H5659">
            <v>0</v>
          </cell>
        </row>
        <row r="5660">
          <cell r="H5660">
            <v>0</v>
          </cell>
        </row>
        <row r="5661">
          <cell r="H5661">
            <v>0</v>
          </cell>
        </row>
        <row r="5662">
          <cell r="H5662">
            <v>0</v>
          </cell>
        </row>
        <row r="5663">
          <cell r="H5663">
            <v>0</v>
          </cell>
        </row>
        <row r="5664">
          <cell r="H5664">
            <v>0</v>
          </cell>
        </row>
        <row r="5665">
          <cell r="H5665">
            <v>0</v>
          </cell>
        </row>
        <row r="5666">
          <cell r="H5666">
            <v>0</v>
          </cell>
        </row>
        <row r="5667">
          <cell r="H5667">
            <v>0</v>
          </cell>
        </row>
        <row r="5668">
          <cell r="H5668">
            <v>0</v>
          </cell>
        </row>
        <row r="5669">
          <cell r="H5669">
            <v>0</v>
          </cell>
        </row>
        <row r="5670">
          <cell r="H5670">
            <v>0</v>
          </cell>
        </row>
        <row r="5671">
          <cell r="H5671">
            <v>0</v>
          </cell>
        </row>
        <row r="5672">
          <cell r="H5672">
            <v>0</v>
          </cell>
        </row>
        <row r="5673">
          <cell r="H5673">
            <v>0</v>
          </cell>
        </row>
        <row r="5674">
          <cell r="H5674">
            <v>0</v>
          </cell>
        </row>
        <row r="5675">
          <cell r="H5675">
            <v>0</v>
          </cell>
        </row>
        <row r="5676">
          <cell r="H5676">
            <v>0</v>
          </cell>
        </row>
        <row r="5677">
          <cell r="H5677">
            <v>0</v>
          </cell>
        </row>
        <row r="5678">
          <cell r="H5678">
            <v>0</v>
          </cell>
        </row>
        <row r="5679">
          <cell r="H5679">
            <v>0</v>
          </cell>
        </row>
        <row r="5680">
          <cell r="H5680">
            <v>0</v>
          </cell>
        </row>
        <row r="5681">
          <cell r="H5681">
            <v>0</v>
          </cell>
        </row>
        <row r="5682">
          <cell r="H5682">
            <v>0</v>
          </cell>
        </row>
        <row r="5683">
          <cell r="H5683">
            <v>0</v>
          </cell>
        </row>
        <row r="5684">
          <cell r="H5684">
            <v>0</v>
          </cell>
        </row>
        <row r="5685">
          <cell r="H5685">
            <v>0</v>
          </cell>
        </row>
        <row r="5686">
          <cell r="H5686">
            <v>0</v>
          </cell>
        </row>
        <row r="5687">
          <cell r="H5687">
            <v>0</v>
          </cell>
        </row>
        <row r="5688">
          <cell r="H5688">
            <v>0</v>
          </cell>
        </row>
        <row r="5689">
          <cell r="H5689">
            <v>0</v>
          </cell>
        </row>
        <row r="5690">
          <cell r="H5690">
            <v>0</v>
          </cell>
        </row>
        <row r="5691">
          <cell r="H5691">
            <v>0</v>
          </cell>
        </row>
        <row r="5692">
          <cell r="H5692">
            <v>0</v>
          </cell>
        </row>
        <row r="5693">
          <cell r="H5693">
            <v>0</v>
          </cell>
        </row>
        <row r="5694">
          <cell r="H5694">
            <v>0</v>
          </cell>
        </row>
        <row r="5695">
          <cell r="H5695">
            <v>0</v>
          </cell>
        </row>
        <row r="5696">
          <cell r="H5696">
            <v>0</v>
          </cell>
        </row>
        <row r="5697">
          <cell r="H5697">
            <v>0</v>
          </cell>
        </row>
        <row r="5698">
          <cell r="H5698">
            <v>0</v>
          </cell>
        </row>
        <row r="5699">
          <cell r="H5699">
            <v>0</v>
          </cell>
        </row>
        <row r="5700">
          <cell r="H5700">
            <v>0</v>
          </cell>
        </row>
        <row r="5701">
          <cell r="H5701">
            <v>0</v>
          </cell>
        </row>
        <row r="5702">
          <cell r="H5702">
            <v>0</v>
          </cell>
        </row>
        <row r="5703">
          <cell r="H5703">
            <v>0</v>
          </cell>
        </row>
        <row r="5704">
          <cell r="H5704">
            <v>0</v>
          </cell>
        </row>
        <row r="5705">
          <cell r="H5705">
            <v>0</v>
          </cell>
        </row>
        <row r="5706">
          <cell r="H5706">
            <v>0</v>
          </cell>
        </row>
        <row r="5707">
          <cell r="H5707">
            <v>0</v>
          </cell>
        </row>
        <row r="5708">
          <cell r="H5708">
            <v>0</v>
          </cell>
        </row>
        <row r="5709">
          <cell r="H5709">
            <v>0</v>
          </cell>
        </row>
        <row r="5710">
          <cell r="H5710">
            <v>0</v>
          </cell>
        </row>
        <row r="5711">
          <cell r="H5711">
            <v>0</v>
          </cell>
        </row>
        <row r="5712">
          <cell r="H5712">
            <v>0</v>
          </cell>
        </row>
        <row r="5713">
          <cell r="H5713">
            <v>0</v>
          </cell>
        </row>
        <row r="5714">
          <cell r="H5714">
            <v>0</v>
          </cell>
        </row>
        <row r="5715">
          <cell r="H5715">
            <v>0</v>
          </cell>
        </row>
        <row r="5716">
          <cell r="H5716">
            <v>0</v>
          </cell>
        </row>
        <row r="5717">
          <cell r="H5717">
            <v>0</v>
          </cell>
        </row>
        <row r="5718">
          <cell r="H5718">
            <v>0</v>
          </cell>
        </row>
        <row r="5719">
          <cell r="H5719">
            <v>0</v>
          </cell>
        </row>
        <row r="5720">
          <cell r="H5720">
            <v>0</v>
          </cell>
        </row>
        <row r="5721">
          <cell r="H5721">
            <v>0</v>
          </cell>
        </row>
        <row r="5722">
          <cell r="H5722">
            <v>0</v>
          </cell>
        </row>
        <row r="5723">
          <cell r="H5723">
            <v>0</v>
          </cell>
        </row>
        <row r="5724">
          <cell r="H5724">
            <v>0</v>
          </cell>
        </row>
        <row r="5725">
          <cell r="H5725">
            <v>0</v>
          </cell>
        </row>
        <row r="5726">
          <cell r="H5726">
            <v>0</v>
          </cell>
        </row>
        <row r="5727">
          <cell r="H5727">
            <v>0</v>
          </cell>
        </row>
        <row r="5728">
          <cell r="H5728">
            <v>0</v>
          </cell>
        </row>
        <row r="5729">
          <cell r="H5729">
            <v>0</v>
          </cell>
        </row>
        <row r="5730">
          <cell r="H5730">
            <v>0</v>
          </cell>
        </row>
        <row r="5731">
          <cell r="H5731">
            <v>0</v>
          </cell>
        </row>
        <row r="5732">
          <cell r="H5732">
            <v>0</v>
          </cell>
        </row>
        <row r="5733">
          <cell r="H5733">
            <v>0</v>
          </cell>
        </row>
        <row r="5734">
          <cell r="H5734">
            <v>0</v>
          </cell>
        </row>
        <row r="5735">
          <cell r="H5735">
            <v>0</v>
          </cell>
        </row>
        <row r="5736">
          <cell r="H5736">
            <v>0</v>
          </cell>
        </row>
        <row r="5737">
          <cell r="H5737">
            <v>0</v>
          </cell>
        </row>
        <row r="5738">
          <cell r="H5738">
            <v>0</v>
          </cell>
        </row>
        <row r="5739">
          <cell r="H5739">
            <v>0</v>
          </cell>
        </row>
        <row r="5740">
          <cell r="H5740">
            <v>0</v>
          </cell>
        </row>
        <row r="5741">
          <cell r="H5741">
            <v>0</v>
          </cell>
        </row>
        <row r="5742">
          <cell r="H5742">
            <v>0</v>
          </cell>
        </row>
        <row r="5743">
          <cell r="H5743">
            <v>0</v>
          </cell>
        </row>
        <row r="5744">
          <cell r="H5744">
            <v>0</v>
          </cell>
        </row>
        <row r="5745">
          <cell r="H5745">
            <v>0</v>
          </cell>
        </row>
        <row r="5746">
          <cell r="H5746">
            <v>0</v>
          </cell>
        </row>
        <row r="5747">
          <cell r="H5747">
            <v>0</v>
          </cell>
        </row>
        <row r="5748">
          <cell r="H5748">
            <v>0</v>
          </cell>
        </row>
        <row r="5749">
          <cell r="H5749">
            <v>0</v>
          </cell>
        </row>
        <row r="5750">
          <cell r="H5750">
            <v>0</v>
          </cell>
        </row>
        <row r="5751">
          <cell r="H5751">
            <v>0</v>
          </cell>
        </row>
        <row r="5752">
          <cell r="H5752">
            <v>0</v>
          </cell>
        </row>
        <row r="5753">
          <cell r="H5753">
            <v>0</v>
          </cell>
        </row>
        <row r="5754">
          <cell r="H5754">
            <v>0</v>
          </cell>
        </row>
        <row r="5755">
          <cell r="H5755">
            <v>0</v>
          </cell>
        </row>
        <row r="5756">
          <cell r="H5756">
            <v>0</v>
          </cell>
        </row>
        <row r="5757">
          <cell r="H5757">
            <v>0</v>
          </cell>
        </row>
        <row r="5758">
          <cell r="H5758">
            <v>0</v>
          </cell>
        </row>
        <row r="5759">
          <cell r="H5759">
            <v>0</v>
          </cell>
        </row>
        <row r="5760">
          <cell r="H5760">
            <v>0</v>
          </cell>
        </row>
        <row r="5761">
          <cell r="H5761">
            <v>0</v>
          </cell>
        </row>
        <row r="5762">
          <cell r="H5762">
            <v>0</v>
          </cell>
        </row>
        <row r="5763">
          <cell r="H5763">
            <v>0</v>
          </cell>
        </row>
        <row r="5764">
          <cell r="H5764">
            <v>0</v>
          </cell>
        </row>
        <row r="5765">
          <cell r="H5765">
            <v>0</v>
          </cell>
        </row>
        <row r="5766">
          <cell r="H5766">
            <v>0</v>
          </cell>
        </row>
        <row r="5767">
          <cell r="H5767">
            <v>0</v>
          </cell>
        </row>
        <row r="5768">
          <cell r="H5768">
            <v>0</v>
          </cell>
        </row>
        <row r="5769">
          <cell r="H5769">
            <v>0</v>
          </cell>
        </row>
        <row r="5770">
          <cell r="H5770">
            <v>0</v>
          </cell>
        </row>
        <row r="5771">
          <cell r="H5771">
            <v>0</v>
          </cell>
        </row>
        <row r="5772">
          <cell r="H5772">
            <v>0</v>
          </cell>
        </row>
        <row r="5773">
          <cell r="H5773">
            <v>0</v>
          </cell>
        </row>
        <row r="5774">
          <cell r="H5774">
            <v>0</v>
          </cell>
        </row>
        <row r="5775">
          <cell r="H5775">
            <v>0</v>
          </cell>
        </row>
        <row r="5776">
          <cell r="H5776">
            <v>0</v>
          </cell>
        </row>
        <row r="5777">
          <cell r="H5777">
            <v>0</v>
          </cell>
        </row>
        <row r="5778">
          <cell r="H5778">
            <v>0</v>
          </cell>
        </row>
        <row r="5779">
          <cell r="H5779">
            <v>0</v>
          </cell>
        </row>
        <row r="5780">
          <cell r="H5780">
            <v>0</v>
          </cell>
        </row>
        <row r="5781">
          <cell r="H5781">
            <v>0</v>
          </cell>
        </row>
        <row r="5782">
          <cell r="H5782">
            <v>0</v>
          </cell>
        </row>
        <row r="5783">
          <cell r="H5783">
            <v>0</v>
          </cell>
        </row>
        <row r="5784">
          <cell r="H5784">
            <v>0</v>
          </cell>
        </row>
        <row r="5785">
          <cell r="H5785">
            <v>0</v>
          </cell>
        </row>
        <row r="5786">
          <cell r="H5786">
            <v>0</v>
          </cell>
        </row>
        <row r="5787">
          <cell r="H5787">
            <v>0</v>
          </cell>
        </row>
        <row r="5788">
          <cell r="H5788">
            <v>0</v>
          </cell>
        </row>
        <row r="5789">
          <cell r="H5789">
            <v>0</v>
          </cell>
        </row>
        <row r="5790">
          <cell r="H5790">
            <v>0</v>
          </cell>
        </row>
        <row r="5791">
          <cell r="H5791">
            <v>0</v>
          </cell>
        </row>
        <row r="5792">
          <cell r="H5792">
            <v>0</v>
          </cell>
        </row>
        <row r="5793">
          <cell r="H5793">
            <v>0</v>
          </cell>
        </row>
        <row r="5794">
          <cell r="H5794">
            <v>0</v>
          </cell>
        </row>
        <row r="5795">
          <cell r="H5795">
            <v>0</v>
          </cell>
        </row>
        <row r="5796">
          <cell r="H5796">
            <v>0</v>
          </cell>
        </row>
        <row r="5797">
          <cell r="H5797">
            <v>0</v>
          </cell>
        </row>
        <row r="5798">
          <cell r="H5798">
            <v>0</v>
          </cell>
        </row>
        <row r="5799">
          <cell r="H5799">
            <v>0</v>
          </cell>
        </row>
        <row r="5800">
          <cell r="H5800">
            <v>0</v>
          </cell>
        </row>
        <row r="5801">
          <cell r="H5801">
            <v>0</v>
          </cell>
        </row>
        <row r="5802">
          <cell r="H5802">
            <v>0</v>
          </cell>
        </row>
        <row r="5803">
          <cell r="H5803">
            <v>0</v>
          </cell>
        </row>
        <row r="5804">
          <cell r="H5804">
            <v>0</v>
          </cell>
        </row>
        <row r="5805">
          <cell r="H5805">
            <v>0</v>
          </cell>
        </row>
        <row r="5806">
          <cell r="H5806">
            <v>0</v>
          </cell>
        </row>
        <row r="5807">
          <cell r="H5807">
            <v>0</v>
          </cell>
        </row>
        <row r="5808">
          <cell r="H5808">
            <v>0</v>
          </cell>
        </row>
        <row r="5809">
          <cell r="H5809">
            <v>0</v>
          </cell>
        </row>
        <row r="5810">
          <cell r="H5810">
            <v>0</v>
          </cell>
        </row>
        <row r="5811">
          <cell r="H5811">
            <v>0</v>
          </cell>
        </row>
        <row r="5812">
          <cell r="H5812">
            <v>0</v>
          </cell>
        </row>
        <row r="5813">
          <cell r="H5813">
            <v>0</v>
          </cell>
        </row>
        <row r="5814">
          <cell r="H5814">
            <v>0</v>
          </cell>
        </row>
        <row r="5815">
          <cell r="H5815">
            <v>0</v>
          </cell>
        </row>
        <row r="5816">
          <cell r="H5816">
            <v>0</v>
          </cell>
        </row>
        <row r="5817">
          <cell r="H5817">
            <v>0</v>
          </cell>
        </row>
        <row r="5818">
          <cell r="H5818">
            <v>0</v>
          </cell>
        </row>
        <row r="5819">
          <cell r="H5819">
            <v>0</v>
          </cell>
        </row>
        <row r="5820">
          <cell r="H5820">
            <v>0</v>
          </cell>
        </row>
        <row r="5821">
          <cell r="H5821">
            <v>0</v>
          </cell>
        </row>
        <row r="5822">
          <cell r="H5822">
            <v>0</v>
          </cell>
        </row>
        <row r="5823">
          <cell r="H5823">
            <v>0</v>
          </cell>
        </row>
        <row r="5824">
          <cell r="H5824">
            <v>0</v>
          </cell>
        </row>
        <row r="5825">
          <cell r="H5825">
            <v>0</v>
          </cell>
        </row>
        <row r="5826">
          <cell r="H5826">
            <v>0</v>
          </cell>
        </row>
        <row r="5827">
          <cell r="H5827">
            <v>0</v>
          </cell>
        </row>
        <row r="5828">
          <cell r="H5828">
            <v>0</v>
          </cell>
        </row>
        <row r="5829">
          <cell r="H5829">
            <v>0</v>
          </cell>
        </row>
        <row r="5830">
          <cell r="H5830">
            <v>0</v>
          </cell>
        </row>
        <row r="5831">
          <cell r="H5831">
            <v>0</v>
          </cell>
        </row>
        <row r="5832">
          <cell r="H5832">
            <v>0</v>
          </cell>
        </row>
        <row r="5833">
          <cell r="H5833">
            <v>0</v>
          </cell>
        </row>
        <row r="5834">
          <cell r="H5834">
            <v>0</v>
          </cell>
        </row>
        <row r="5835">
          <cell r="H5835">
            <v>0</v>
          </cell>
        </row>
        <row r="5836">
          <cell r="H5836">
            <v>0</v>
          </cell>
        </row>
        <row r="5837">
          <cell r="H5837">
            <v>0</v>
          </cell>
        </row>
        <row r="5838">
          <cell r="H5838">
            <v>0</v>
          </cell>
        </row>
        <row r="5839">
          <cell r="H5839">
            <v>0</v>
          </cell>
        </row>
        <row r="5840">
          <cell r="H5840">
            <v>0</v>
          </cell>
        </row>
        <row r="5841">
          <cell r="H5841">
            <v>0</v>
          </cell>
        </row>
        <row r="5842">
          <cell r="H5842">
            <v>0</v>
          </cell>
        </row>
        <row r="5843">
          <cell r="H5843">
            <v>0</v>
          </cell>
        </row>
        <row r="5844">
          <cell r="H5844">
            <v>0</v>
          </cell>
        </row>
        <row r="5845">
          <cell r="H5845">
            <v>0</v>
          </cell>
        </row>
        <row r="5846">
          <cell r="H5846">
            <v>0</v>
          </cell>
        </row>
        <row r="5847">
          <cell r="H5847">
            <v>0</v>
          </cell>
        </row>
        <row r="5848">
          <cell r="H5848">
            <v>0</v>
          </cell>
        </row>
        <row r="5849">
          <cell r="H5849">
            <v>0</v>
          </cell>
        </row>
        <row r="5850">
          <cell r="H5850">
            <v>0</v>
          </cell>
        </row>
        <row r="5851">
          <cell r="H5851">
            <v>0</v>
          </cell>
        </row>
        <row r="5852">
          <cell r="H5852">
            <v>0</v>
          </cell>
        </row>
        <row r="5853">
          <cell r="H5853">
            <v>0</v>
          </cell>
        </row>
        <row r="5854">
          <cell r="H5854">
            <v>0</v>
          </cell>
        </row>
        <row r="5855">
          <cell r="H5855">
            <v>0</v>
          </cell>
        </row>
        <row r="5856">
          <cell r="H5856">
            <v>0</v>
          </cell>
        </row>
        <row r="5857">
          <cell r="H5857">
            <v>0</v>
          </cell>
        </row>
        <row r="5858">
          <cell r="H5858">
            <v>0</v>
          </cell>
        </row>
        <row r="5859">
          <cell r="H5859">
            <v>0</v>
          </cell>
        </row>
        <row r="5860">
          <cell r="H5860">
            <v>0</v>
          </cell>
        </row>
        <row r="5861">
          <cell r="H5861">
            <v>0</v>
          </cell>
        </row>
        <row r="5862">
          <cell r="H5862">
            <v>0</v>
          </cell>
        </row>
        <row r="5863">
          <cell r="H5863">
            <v>0</v>
          </cell>
        </row>
        <row r="5864">
          <cell r="H5864">
            <v>0</v>
          </cell>
        </row>
        <row r="5865">
          <cell r="H5865">
            <v>0</v>
          </cell>
        </row>
        <row r="5866">
          <cell r="H5866">
            <v>0</v>
          </cell>
        </row>
        <row r="5867">
          <cell r="H5867">
            <v>0</v>
          </cell>
        </row>
        <row r="5868">
          <cell r="H5868">
            <v>0</v>
          </cell>
        </row>
        <row r="5869">
          <cell r="H5869">
            <v>0</v>
          </cell>
        </row>
        <row r="5870">
          <cell r="H5870">
            <v>0</v>
          </cell>
        </row>
        <row r="5871">
          <cell r="H5871">
            <v>0</v>
          </cell>
        </row>
        <row r="5872">
          <cell r="H5872">
            <v>0</v>
          </cell>
        </row>
        <row r="5873">
          <cell r="H5873">
            <v>0</v>
          </cell>
        </row>
        <row r="5874">
          <cell r="H5874">
            <v>0</v>
          </cell>
        </row>
        <row r="5875">
          <cell r="H5875">
            <v>0</v>
          </cell>
        </row>
        <row r="5876">
          <cell r="H5876">
            <v>0</v>
          </cell>
        </row>
        <row r="5877">
          <cell r="H5877">
            <v>0</v>
          </cell>
        </row>
        <row r="5878">
          <cell r="H5878">
            <v>0</v>
          </cell>
        </row>
        <row r="5879">
          <cell r="H5879">
            <v>0</v>
          </cell>
        </row>
        <row r="5880">
          <cell r="H5880">
            <v>0</v>
          </cell>
        </row>
        <row r="5881">
          <cell r="H5881">
            <v>0</v>
          </cell>
        </row>
        <row r="5882">
          <cell r="H5882">
            <v>0</v>
          </cell>
        </row>
        <row r="5883">
          <cell r="H5883">
            <v>0</v>
          </cell>
        </row>
        <row r="5884">
          <cell r="H5884">
            <v>0</v>
          </cell>
        </row>
        <row r="5885">
          <cell r="H5885">
            <v>0</v>
          </cell>
        </row>
        <row r="5886">
          <cell r="H5886">
            <v>0</v>
          </cell>
        </row>
        <row r="5887">
          <cell r="H5887">
            <v>0</v>
          </cell>
        </row>
        <row r="5888">
          <cell r="H5888">
            <v>0</v>
          </cell>
        </row>
        <row r="5889">
          <cell r="H5889">
            <v>0</v>
          </cell>
        </row>
        <row r="5890">
          <cell r="H5890">
            <v>0</v>
          </cell>
        </row>
        <row r="5891">
          <cell r="H5891">
            <v>0</v>
          </cell>
        </row>
        <row r="5892">
          <cell r="H5892">
            <v>0</v>
          </cell>
        </row>
        <row r="5893">
          <cell r="H5893">
            <v>0</v>
          </cell>
        </row>
        <row r="5894">
          <cell r="H5894">
            <v>0</v>
          </cell>
        </row>
        <row r="5895">
          <cell r="H5895">
            <v>0</v>
          </cell>
        </row>
        <row r="5896">
          <cell r="H5896">
            <v>0</v>
          </cell>
        </row>
        <row r="5897">
          <cell r="H5897">
            <v>0</v>
          </cell>
        </row>
        <row r="5898">
          <cell r="H5898">
            <v>0</v>
          </cell>
        </row>
        <row r="5899">
          <cell r="H5899">
            <v>0</v>
          </cell>
        </row>
        <row r="5900">
          <cell r="H5900">
            <v>0</v>
          </cell>
        </row>
        <row r="5901">
          <cell r="H5901">
            <v>0</v>
          </cell>
        </row>
        <row r="5902">
          <cell r="H5902">
            <v>0</v>
          </cell>
        </row>
        <row r="5903">
          <cell r="H5903">
            <v>0</v>
          </cell>
        </row>
        <row r="5904">
          <cell r="H5904">
            <v>0</v>
          </cell>
        </row>
        <row r="5905">
          <cell r="H5905">
            <v>0</v>
          </cell>
        </row>
        <row r="5906">
          <cell r="H5906">
            <v>0</v>
          </cell>
        </row>
        <row r="5907">
          <cell r="H5907">
            <v>0</v>
          </cell>
        </row>
        <row r="5908">
          <cell r="H5908">
            <v>0</v>
          </cell>
        </row>
        <row r="5909">
          <cell r="H5909">
            <v>0</v>
          </cell>
        </row>
        <row r="5910">
          <cell r="H5910">
            <v>0</v>
          </cell>
        </row>
        <row r="5911">
          <cell r="H5911">
            <v>0</v>
          </cell>
        </row>
        <row r="5912">
          <cell r="H5912">
            <v>0</v>
          </cell>
        </row>
        <row r="5913">
          <cell r="H5913">
            <v>0</v>
          </cell>
        </row>
        <row r="5914">
          <cell r="H5914">
            <v>0</v>
          </cell>
        </row>
        <row r="5915">
          <cell r="H5915">
            <v>0</v>
          </cell>
        </row>
        <row r="5916">
          <cell r="H5916">
            <v>0</v>
          </cell>
        </row>
        <row r="5917">
          <cell r="H5917">
            <v>0</v>
          </cell>
        </row>
        <row r="5918">
          <cell r="H5918">
            <v>0</v>
          </cell>
        </row>
        <row r="5919">
          <cell r="H5919">
            <v>0</v>
          </cell>
        </row>
        <row r="5920">
          <cell r="H5920">
            <v>0</v>
          </cell>
        </row>
        <row r="5921">
          <cell r="H5921">
            <v>0</v>
          </cell>
        </row>
        <row r="5922">
          <cell r="H5922">
            <v>0</v>
          </cell>
        </row>
        <row r="5923">
          <cell r="H5923">
            <v>0</v>
          </cell>
        </row>
        <row r="5924">
          <cell r="H5924">
            <v>0</v>
          </cell>
        </row>
        <row r="5925">
          <cell r="H5925">
            <v>0</v>
          </cell>
        </row>
        <row r="5926">
          <cell r="H5926">
            <v>0</v>
          </cell>
        </row>
        <row r="5927">
          <cell r="H5927">
            <v>0</v>
          </cell>
        </row>
        <row r="5928">
          <cell r="H5928">
            <v>0</v>
          </cell>
        </row>
        <row r="5929">
          <cell r="H5929">
            <v>0</v>
          </cell>
        </row>
        <row r="5930">
          <cell r="H5930">
            <v>0</v>
          </cell>
        </row>
        <row r="5931">
          <cell r="H5931">
            <v>0</v>
          </cell>
        </row>
        <row r="5932">
          <cell r="H5932">
            <v>0</v>
          </cell>
        </row>
        <row r="5933">
          <cell r="H5933">
            <v>0</v>
          </cell>
        </row>
        <row r="5934">
          <cell r="H5934">
            <v>0</v>
          </cell>
        </row>
        <row r="5935">
          <cell r="H5935">
            <v>0</v>
          </cell>
        </row>
        <row r="5936">
          <cell r="H5936">
            <v>0</v>
          </cell>
        </row>
        <row r="5937">
          <cell r="H5937">
            <v>0</v>
          </cell>
        </row>
        <row r="5938">
          <cell r="H5938">
            <v>0</v>
          </cell>
        </row>
        <row r="5939">
          <cell r="H5939">
            <v>0</v>
          </cell>
        </row>
        <row r="5940">
          <cell r="H5940">
            <v>0</v>
          </cell>
        </row>
        <row r="5941">
          <cell r="H5941">
            <v>0</v>
          </cell>
        </row>
        <row r="5942">
          <cell r="H5942">
            <v>0</v>
          </cell>
        </row>
        <row r="5943">
          <cell r="H5943">
            <v>0</v>
          </cell>
        </row>
        <row r="5944">
          <cell r="H5944">
            <v>0</v>
          </cell>
        </row>
        <row r="5945">
          <cell r="H5945">
            <v>0</v>
          </cell>
        </row>
        <row r="5946">
          <cell r="H5946">
            <v>0</v>
          </cell>
        </row>
        <row r="5947">
          <cell r="H5947">
            <v>0</v>
          </cell>
        </row>
        <row r="5948">
          <cell r="H5948">
            <v>0</v>
          </cell>
        </row>
        <row r="5949">
          <cell r="H5949">
            <v>0</v>
          </cell>
        </row>
        <row r="5950">
          <cell r="H5950">
            <v>0</v>
          </cell>
        </row>
        <row r="5951">
          <cell r="H5951">
            <v>0</v>
          </cell>
        </row>
        <row r="5952">
          <cell r="H5952">
            <v>0</v>
          </cell>
        </row>
        <row r="5953">
          <cell r="H5953">
            <v>0</v>
          </cell>
        </row>
        <row r="5954">
          <cell r="H5954">
            <v>0</v>
          </cell>
        </row>
        <row r="5955">
          <cell r="H5955">
            <v>0</v>
          </cell>
        </row>
        <row r="5956">
          <cell r="H5956">
            <v>0</v>
          </cell>
        </row>
        <row r="5957">
          <cell r="H5957">
            <v>0</v>
          </cell>
        </row>
        <row r="5958">
          <cell r="H5958">
            <v>0</v>
          </cell>
        </row>
        <row r="5959">
          <cell r="H5959">
            <v>0</v>
          </cell>
        </row>
        <row r="5960">
          <cell r="H5960">
            <v>0</v>
          </cell>
        </row>
        <row r="5961">
          <cell r="H5961">
            <v>0</v>
          </cell>
        </row>
        <row r="5962">
          <cell r="H5962">
            <v>0</v>
          </cell>
        </row>
        <row r="5963">
          <cell r="H5963">
            <v>0</v>
          </cell>
        </row>
        <row r="5964">
          <cell r="H5964">
            <v>0</v>
          </cell>
        </row>
        <row r="5965">
          <cell r="H5965">
            <v>0</v>
          </cell>
        </row>
        <row r="5966">
          <cell r="H5966">
            <v>0</v>
          </cell>
        </row>
        <row r="5967">
          <cell r="H5967">
            <v>0</v>
          </cell>
        </row>
        <row r="5968">
          <cell r="H5968">
            <v>0</v>
          </cell>
        </row>
        <row r="5969">
          <cell r="H5969">
            <v>0</v>
          </cell>
        </row>
        <row r="5970">
          <cell r="H5970">
            <v>0</v>
          </cell>
        </row>
        <row r="5971">
          <cell r="H5971">
            <v>0</v>
          </cell>
        </row>
        <row r="5972">
          <cell r="H5972">
            <v>0</v>
          </cell>
        </row>
        <row r="5973">
          <cell r="H5973">
            <v>0</v>
          </cell>
        </row>
        <row r="5974">
          <cell r="H5974">
            <v>0</v>
          </cell>
        </row>
        <row r="5975">
          <cell r="H5975">
            <v>0</v>
          </cell>
        </row>
        <row r="5976">
          <cell r="H5976">
            <v>0</v>
          </cell>
        </row>
        <row r="5977">
          <cell r="H5977">
            <v>0</v>
          </cell>
        </row>
        <row r="5978">
          <cell r="H5978">
            <v>0</v>
          </cell>
        </row>
        <row r="5979">
          <cell r="H5979">
            <v>0</v>
          </cell>
        </row>
        <row r="5980">
          <cell r="H5980">
            <v>0</v>
          </cell>
        </row>
        <row r="5981">
          <cell r="H5981">
            <v>0</v>
          </cell>
        </row>
        <row r="5982">
          <cell r="H5982">
            <v>0</v>
          </cell>
        </row>
        <row r="5983">
          <cell r="H5983">
            <v>0</v>
          </cell>
        </row>
        <row r="5984">
          <cell r="H5984">
            <v>0</v>
          </cell>
        </row>
        <row r="5985">
          <cell r="H5985">
            <v>0</v>
          </cell>
        </row>
        <row r="5986">
          <cell r="H5986">
            <v>0</v>
          </cell>
        </row>
        <row r="5987">
          <cell r="H5987">
            <v>0</v>
          </cell>
        </row>
        <row r="5988">
          <cell r="H5988">
            <v>0</v>
          </cell>
        </row>
        <row r="5989">
          <cell r="H5989">
            <v>0</v>
          </cell>
        </row>
        <row r="5990">
          <cell r="H5990">
            <v>0</v>
          </cell>
        </row>
        <row r="5991">
          <cell r="H5991">
            <v>0</v>
          </cell>
        </row>
        <row r="5992">
          <cell r="H5992">
            <v>0</v>
          </cell>
        </row>
        <row r="5993">
          <cell r="H5993">
            <v>0</v>
          </cell>
        </row>
        <row r="5994">
          <cell r="H5994">
            <v>0</v>
          </cell>
        </row>
        <row r="5995">
          <cell r="H5995">
            <v>0</v>
          </cell>
        </row>
        <row r="5996">
          <cell r="H5996">
            <v>0</v>
          </cell>
        </row>
        <row r="5997">
          <cell r="H5997">
            <v>0</v>
          </cell>
        </row>
        <row r="5998">
          <cell r="H5998">
            <v>0</v>
          </cell>
        </row>
        <row r="5999">
          <cell r="H5999">
            <v>0</v>
          </cell>
        </row>
        <row r="6000">
          <cell r="H6000">
            <v>0</v>
          </cell>
        </row>
        <row r="6001">
          <cell r="H6001">
            <v>0</v>
          </cell>
        </row>
        <row r="6002">
          <cell r="H6002">
            <v>0</v>
          </cell>
        </row>
        <row r="6003">
          <cell r="H6003">
            <v>0</v>
          </cell>
        </row>
        <row r="6004">
          <cell r="H6004">
            <v>0</v>
          </cell>
        </row>
        <row r="6005">
          <cell r="H6005">
            <v>0</v>
          </cell>
        </row>
        <row r="6006">
          <cell r="H6006">
            <v>0</v>
          </cell>
        </row>
        <row r="6007">
          <cell r="H6007">
            <v>0</v>
          </cell>
        </row>
        <row r="6008">
          <cell r="H6008">
            <v>0</v>
          </cell>
        </row>
        <row r="6009">
          <cell r="H6009">
            <v>0</v>
          </cell>
        </row>
        <row r="6010">
          <cell r="H6010">
            <v>0</v>
          </cell>
        </row>
        <row r="6011">
          <cell r="H6011">
            <v>0</v>
          </cell>
        </row>
        <row r="6012">
          <cell r="H6012">
            <v>0</v>
          </cell>
        </row>
        <row r="6013">
          <cell r="H6013">
            <v>0</v>
          </cell>
        </row>
        <row r="6014">
          <cell r="H6014">
            <v>0</v>
          </cell>
        </row>
        <row r="6015">
          <cell r="H6015">
            <v>0</v>
          </cell>
        </row>
        <row r="6016">
          <cell r="H6016">
            <v>0</v>
          </cell>
        </row>
        <row r="6017">
          <cell r="H6017">
            <v>0</v>
          </cell>
        </row>
        <row r="6018">
          <cell r="H6018">
            <v>0</v>
          </cell>
        </row>
        <row r="6019">
          <cell r="H6019">
            <v>0</v>
          </cell>
        </row>
        <row r="6020">
          <cell r="H6020">
            <v>0</v>
          </cell>
        </row>
        <row r="6021">
          <cell r="H6021">
            <v>0</v>
          </cell>
        </row>
        <row r="6022">
          <cell r="H6022">
            <v>0</v>
          </cell>
        </row>
        <row r="6023">
          <cell r="H6023">
            <v>0</v>
          </cell>
        </row>
        <row r="6024">
          <cell r="H6024">
            <v>0</v>
          </cell>
        </row>
        <row r="6025">
          <cell r="H6025">
            <v>0</v>
          </cell>
        </row>
        <row r="6026">
          <cell r="H6026">
            <v>0</v>
          </cell>
        </row>
        <row r="6027">
          <cell r="H6027">
            <v>0</v>
          </cell>
        </row>
        <row r="6028">
          <cell r="H6028">
            <v>0</v>
          </cell>
        </row>
        <row r="6029">
          <cell r="H6029">
            <v>0</v>
          </cell>
        </row>
        <row r="6030">
          <cell r="H6030">
            <v>0</v>
          </cell>
        </row>
        <row r="6031">
          <cell r="H6031">
            <v>0</v>
          </cell>
        </row>
        <row r="6032">
          <cell r="H6032">
            <v>0</v>
          </cell>
        </row>
        <row r="6033">
          <cell r="H6033">
            <v>0</v>
          </cell>
        </row>
        <row r="6034">
          <cell r="H6034">
            <v>0</v>
          </cell>
        </row>
        <row r="6035">
          <cell r="H6035">
            <v>0</v>
          </cell>
        </row>
        <row r="6036">
          <cell r="H6036">
            <v>0</v>
          </cell>
        </row>
        <row r="6037">
          <cell r="H6037">
            <v>0</v>
          </cell>
        </row>
        <row r="6038">
          <cell r="H6038">
            <v>0</v>
          </cell>
        </row>
        <row r="6039">
          <cell r="H6039">
            <v>0</v>
          </cell>
        </row>
        <row r="6040">
          <cell r="H6040">
            <v>0</v>
          </cell>
        </row>
        <row r="6041">
          <cell r="H6041">
            <v>0</v>
          </cell>
        </row>
        <row r="6042">
          <cell r="H6042">
            <v>0</v>
          </cell>
        </row>
        <row r="6043">
          <cell r="H6043">
            <v>0</v>
          </cell>
        </row>
        <row r="6044">
          <cell r="H6044">
            <v>0</v>
          </cell>
        </row>
        <row r="6045">
          <cell r="H6045">
            <v>0</v>
          </cell>
        </row>
        <row r="6046">
          <cell r="H6046">
            <v>0</v>
          </cell>
        </row>
        <row r="6047">
          <cell r="H6047">
            <v>0</v>
          </cell>
        </row>
        <row r="6048">
          <cell r="H6048">
            <v>0</v>
          </cell>
        </row>
        <row r="6049">
          <cell r="H6049">
            <v>0</v>
          </cell>
        </row>
        <row r="6050">
          <cell r="H6050">
            <v>0</v>
          </cell>
        </row>
        <row r="6051">
          <cell r="H6051">
            <v>0</v>
          </cell>
        </row>
        <row r="6052">
          <cell r="H6052">
            <v>0</v>
          </cell>
        </row>
        <row r="6053">
          <cell r="H6053">
            <v>0</v>
          </cell>
        </row>
        <row r="6054">
          <cell r="H6054">
            <v>0</v>
          </cell>
        </row>
        <row r="6055">
          <cell r="H6055">
            <v>0</v>
          </cell>
        </row>
        <row r="6056">
          <cell r="H6056">
            <v>0</v>
          </cell>
        </row>
        <row r="6057">
          <cell r="H6057">
            <v>0</v>
          </cell>
        </row>
        <row r="6058">
          <cell r="H6058">
            <v>0</v>
          </cell>
        </row>
        <row r="6059">
          <cell r="H6059">
            <v>0</v>
          </cell>
        </row>
        <row r="6060">
          <cell r="H6060">
            <v>0</v>
          </cell>
        </row>
        <row r="6061">
          <cell r="H6061">
            <v>0</v>
          </cell>
        </row>
        <row r="6062">
          <cell r="H6062">
            <v>0</v>
          </cell>
        </row>
        <row r="6063">
          <cell r="H6063">
            <v>0</v>
          </cell>
        </row>
        <row r="6064">
          <cell r="H6064">
            <v>0</v>
          </cell>
        </row>
        <row r="6065">
          <cell r="H6065">
            <v>0</v>
          </cell>
        </row>
        <row r="6066">
          <cell r="H6066">
            <v>0</v>
          </cell>
        </row>
        <row r="6067">
          <cell r="H6067">
            <v>0</v>
          </cell>
        </row>
        <row r="6068">
          <cell r="H6068">
            <v>0</v>
          </cell>
        </row>
        <row r="6069">
          <cell r="H6069">
            <v>0</v>
          </cell>
        </row>
        <row r="6070">
          <cell r="H6070">
            <v>0</v>
          </cell>
        </row>
        <row r="6071">
          <cell r="H6071">
            <v>0</v>
          </cell>
        </row>
        <row r="6072">
          <cell r="H6072">
            <v>0</v>
          </cell>
        </row>
        <row r="6073">
          <cell r="H6073">
            <v>0</v>
          </cell>
        </row>
        <row r="6074">
          <cell r="H6074">
            <v>0</v>
          </cell>
        </row>
        <row r="6075">
          <cell r="H6075">
            <v>0</v>
          </cell>
        </row>
        <row r="6076">
          <cell r="H6076">
            <v>0</v>
          </cell>
        </row>
        <row r="6077">
          <cell r="H6077">
            <v>0</v>
          </cell>
        </row>
        <row r="6078">
          <cell r="H6078">
            <v>0</v>
          </cell>
        </row>
        <row r="6079">
          <cell r="H6079">
            <v>0</v>
          </cell>
        </row>
        <row r="6080">
          <cell r="H6080">
            <v>0</v>
          </cell>
        </row>
        <row r="6081">
          <cell r="H6081">
            <v>0</v>
          </cell>
        </row>
        <row r="6082">
          <cell r="H6082">
            <v>0</v>
          </cell>
        </row>
        <row r="6083">
          <cell r="H6083">
            <v>0</v>
          </cell>
        </row>
        <row r="6084">
          <cell r="H6084">
            <v>0</v>
          </cell>
        </row>
        <row r="6085">
          <cell r="H6085">
            <v>0</v>
          </cell>
        </row>
        <row r="6086">
          <cell r="H6086">
            <v>0</v>
          </cell>
        </row>
        <row r="6087">
          <cell r="H6087">
            <v>0</v>
          </cell>
        </row>
        <row r="6088">
          <cell r="H6088">
            <v>0</v>
          </cell>
        </row>
        <row r="6089">
          <cell r="H6089">
            <v>0</v>
          </cell>
        </row>
        <row r="6090">
          <cell r="H6090">
            <v>0</v>
          </cell>
        </row>
        <row r="6091">
          <cell r="H6091">
            <v>0</v>
          </cell>
        </row>
        <row r="6092">
          <cell r="H6092">
            <v>0</v>
          </cell>
        </row>
        <row r="6093">
          <cell r="H6093">
            <v>0</v>
          </cell>
        </row>
        <row r="6094">
          <cell r="H6094">
            <v>0</v>
          </cell>
        </row>
        <row r="6095">
          <cell r="H6095">
            <v>0</v>
          </cell>
        </row>
        <row r="6096">
          <cell r="H6096">
            <v>0</v>
          </cell>
        </row>
        <row r="6097">
          <cell r="H6097">
            <v>0</v>
          </cell>
        </row>
        <row r="6098">
          <cell r="H6098">
            <v>0</v>
          </cell>
        </row>
        <row r="6099">
          <cell r="H6099">
            <v>0</v>
          </cell>
        </row>
        <row r="6100">
          <cell r="H6100">
            <v>0</v>
          </cell>
        </row>
        <row r="6101">
          <cell r="H6101">
            <v>0</v>
          </cell>
        </row>
        <row r="6102">
          <cell r="H6102">
            <v>0</v>
          </cell>
        </row>
        <row r="6103">
          <cell r="H6103">
            <v>0</v>
          </cell>
        </row>
        <row r="6104">
          <cell r="H6104">
            <v>0</v>
          </cell>
        </row>
        <row r="6105">
          <cell r="H6105">
            <v>0</v>
          </cell>
        </row>
        <row r="6106">
          <cell r="H6106">
            <v>0</v>
          </cell>
        </row>
        <row r="6107">
          <cell r="H6107">
            <v>0</v>
          </cell>
        </row>
        <row r="6108">
          <cell r="H6108">
            <v>0</v>
          </cell>
        </row>
        <row r="6109">
          <cell r="H6109">
            <v>0</v>
          </cell>
        </row>
        <row r="6110">
          <cell r="H6110">
            <v>0</v>
          </cell>
        </row>
        <row r="6111">
          <cell r="H6111">
            <v>0</v>
          </cell>
        </row>
        <row r="6112">
          <cell r="H6112">
            <v>0</v>
          </cell>
        </row>
        <row r="6113">
          <cell r="H6113">
            <v>0</v>
          </cell>
        </row>
        <row r="6114">
          <cell r="H6114">
            <v>0</v>
          </cell>
        </row>
        <row r="6115">
          <cell r="H6115">
            <v>0</v>
          </cell>
        </row>
        <row r="6116">
          <cell r="H6116">
            <v>0</v>
          </cell>
        </row>
        <row r="6117">
          <cell r="H6117">
            <v>0</v>
          </cell>
        </row>
        <row r="6118">
          <cell r="H6118">
            <v>0</v>
          </cell>
        </row>
        <row r="6119">
          <cell r="H6119">
            <v>0</v>
          </cell>
        </row>
        <row r="6120">
          <cell r="H6120">
            <v>0</v>
          </cell>
        </row>
        <row r="6121">
          <cell r="H6121">
            <v>0</v>
          </cell>
        </row>
        <row r="6122">
          <cell r="H6122">
            <v>0</v>
          </cell>
        </row>
        <row r="6123">
          <cell r="H6123">
            <v>0</v>
          </cell>
        </row>
        <row r="6124">
          <cell r="H6124">
            <v>0</v>
          </cell>
        </row>
        <row r="6125">
          <cell r="H6125">
            <v>0</v>
          </cell>
        </row>
        <row r="6126">
          <cell r="H6126">
            <v>0</v>
          </cell>
        </row>
        <row r="6127">
          <cell r="H6127">
            <v>0</v>
          </cell>
        </row>
        <row r="6128">
          <cell r="H6128">
            <v>0</v>
          </cell>
        </row>
        <row r="6129">
          <cell r="H6129">
            <v>0</v>
          </cell>
        </row>
        <row r="6130">
          <cell r="H6130">
            <v>0</v>
          </cell>
        </row>
        <row r="6131">
          <cell r="H6131">
            <v>0</v>
          </cell>
        </row>
        <row r="6132">
          <cell r="H6132">
            <v>0</v>
          </cell>
        </row>
        <row r="6133">
          <cell r="H6133">
            <v>0</v>
          </cell>
        </row>
        <row r="6134">
          <cell r="H6134">
            <v>0</v>
          </cell>
        </row>
        <row r="6135">
          <cell r="H6135">
            <v>0</v>
          </cell>
        </row>
        <row r="6136">
          <cell r="H6136">
            <v>0</v>
          </cell>
        </row>
        <row r="6137">
          <cell r="H6137">
            <v>0</v>
          </cell>
        </row>
        <row r="6138">
          <cell r="H6138">
            <v>0</v>
          </cell>
        </row>
        <row r="6139">
          <cell r="H6139">
            <v>0</v>
          </cell>
        </row>
        <row r="6140">
          <cell r="H6140">
            <v>0</v>
          </cell>
        </row>
        <row r="6141">
          <cell r="H6141">
            <v>0</v>
          </cell>
        </row>
        <row r="6142">
          <cell r="H6142">
            <v>0</v>
          </cell>
        </row>
        <row r="6143">
          <cell r="H6143">
            <v>0</v>
          </cell>
        </row>
        <row r="6144">
          <cell r="H6144">
            <v>0</v>
          </cell>
        </row>
        <row r="6145">
          <cell r="H6145">
            <v>0</v>
          </cell>
        </row>
        <row r="6146">
          <cell r="H6146">
            <v>0</v>
          </cell>
        </row>
        <row r="6147">
          <cell r="H6147">
            <v>0</v>
          </cell>
        </row>
        <row r="6148">
          <cell r="H6148">
            <v>0</v>
          </cell>
        </row>
        <row r="6149">
          <cell r="H6149">
            <v>0</v>
          </cell>
        </row>
        <row r="6150">
          <cell r="H6150">
            <v>0</v>
          </cell>
        </row>
        <row r="6151">
          <cell r="H6151">
            <v>0</v>
          </cell>
        </row>
        <row r="6152">
          <cell r="H6152">
            <v>0</v>
          </cell>
        </row>
        <row r="6153">
          <cell r="H6153">
            <v>0</v>
          </cell>
        </row>
        <row r="6154">
          <cell r="H6154">
            <v>0</v>
          </cell>
        </row>
        <row r="6155">
          <cell r="H6155">
            <v>0</v>
          </cell>
        </row>
        <row r="6156">
          <cell r="H6156">
            <v>0</v>
          </cell>
        </row>
        <row r="6157">
          <cell r="H6157">
            <v>0</v>
          </cell>
        </row>
        <row r="6158">
          <cell r="H6158">
            <v>0</v>
          </cell>
        </row>
        <row r="6159">
          <cell r="H6159">
            <v>0</v>
          </cell>
        </row>
        <row r="6160">
          <cell r="H6160">
            <v>0</v>
          </cell>
        </row>
        <row r="6161">
          <cell r="H6161">
            <v>0</v>
          </cell>
        </row>
        <row r="6162">
          <cell r="H6162">
            <v>0</v>
          </cell>
        </row>
        <row r="6163">
          <cell r="H6163">
            <v>0</v>
          </cell>
        </row>
        <row r="6164">
          <cell r="H6164">
            <v>0</v>
          </cell>
        </row>
        <row r="6165">
          <cell r="H6165">
            <v>0</v>
          </cell>
        </row>
        <row r="6166">
          <cell r="H6166">
            <v>0</v>
          </cell>
        </row>
        <row r="6167">
          <cell r="H6167">
            <v>0</v>
          </cell>
        </row>
        <row r="6168">
          <cell r="H6168">
            <v>0</v>
          </cell>
        </row>
        <row r="6169">
          <cell r="H6169">
            <v>0</v>
          </cell>
        </row>
        <row r="6170">
          <cell r="H6170">
            <v>0</v>
          </cell>
        </row>
        <row r="6171">
          <cell r="H6171">
            <v>0</v>
          </cell>
        </row>
        <row r="6172">
          <cell r="H6172">
            <v>0</v>
          </cell>
        </row>
        <row r="6173">
          <cell r="H6173">
            <v>0</v>
          </cell>
        </row>
        <row r="6174">
          <cell r="H6174">
            <v>0</v>
          </cell>
        </row>
        <row r="6175">
          <cell r="H6175">
            <v>0</v>
          </cell>
        </row>
        <row r="6176">
          <cell r="H6176">
            <v>0</v>
          </cell>
        </row>
        <row r="6177">
          <cell r="H6177">
            <v>0</v>
          </cell>
        </row>
        <row r="6178">
          <cell r="H6178">
            <v>0</v>
          </cell>
        </row>
        <row r="6179">
          <cell r="H6179">
            <v>0</v>
          </cell>
        </row>
        <row r="6180">
          <cell r="H6180">
            <v>0</v>
          </cell>
        </row>
        <row r="6181">
          <cell r="H6181">
            <v>0</v>
          </cell>
        </row>
        <row r="6182">
          <cell r="H6182">
            <v>0</v>
          </cell>
        </row>
        <row r="6183">
          <cell r="H6183">
            <v>0</v>
          </cell>
        </row>
        <row r="6184">
          <cell r="H6184">
            <v>0</v>
          </cell>
        </row>
        <row r="6185">
          <cell r="H6185">
            <v>0</v>
          </cell>
        </row>
        <row r="6186">
          <cell r="H6186">
            <v>0</v>
          </cell>
        </row>
        <row r="6187">
          <cell r="H6187">
            <v>0</v>
          </cell>
        </row>
        <row r="6188">
          <cell r="H6188">
            <v>0</v>
          </cell>
        </row>
        <row r="6189">
          <cell r="H6189">
            <v>0</v>
          </cell>
        </row>
        <row r="6190">
          <cell r="H6190">
            <v>0</v>
          </cell>
        </row>
        <row r="6191">
          <cell r="H6191">
            <v>0</v>
          </cell>
        </row>
        <row r="6192">
          <cell r="H6192">
            <v>0</v>
          </cell>
        </row>
        <row r="6193">
          <cell r="H6193">
            <v>0</v>
          </cell>
        </row>
        <row r="6194">
          <cell r="H6194">
            <v>0</v>
          </cell>
        </row>
        <row r="6195">
          <cell r="H6195">
            <v>0</v>
          </cell>
        </row>
        <row r="6196">
          <cell r="H6196">
            <v>0</v>
          </cell>
        </row>
        <row r="6197">
          <cell r="H6197">
            <v>0</v>
          </cell>
        </row>
        <row r="6198">
          <cell r="H6198">
            <v>0</v>
          </cell>
        </row>
        <row r="6199">
          <cell r="H6199">
            <v>0</v>
          </cell>
        </row>
        <row r="6200">
          <cell r="H6200">
            <v>0</v>
          </cell>
        </row>
        <row r="6201">
          <cell r="H6201">
            <v>0</v>
          </cell>
        </row>
        <row r="6202">
          <cell r="H6202">
            <v>0</v>
          </cell>
        </row>
        <row r="6203">
          <cell r="H6203">
            <v>0</v>
          </cell>
        </row>
        <row r="6204">
          <cell r="H6204">
            <v>0</v>
          </cell>
        </row>
        <row r="6205">
          <cell r="H6205">
            <v>0</v>
          </cell>
        </row>
        <row r="6206">
          <cell r="H6206">
            <v>0</v>
          </cell>
        </row>
        <row r="6207">
          <cell r="H6207">
            <v>0</v>
          </cell>
        </row>
        <row r="6208">
          <cell r="H6208">
            <v>0</v>
          </cell>
        </row>
        <row r="6209">
          <cell r="H6209">
            <v>0</v>
          </cell>
        </row>
        <row r="6210">
          <cell r="H6210">
            <v>0</v>
          </cell>
        </row>
        <row r="6211">
          <cell r="H6211">
            <v>0</v>
          </cell>
        </row>
        <row r="6212">
          <cell r="H6212">
            <v>0</v>
          </cell>
        </row>
        <row r="6213">
          <cell r="H6213">
            <v>0</v>
          </cell>
        </row>
        <row r="6214">
          <cell r="H6214">
            <v>0</v>
          </cell>
        </row>
        <row r="6215">
          <cell r="H6215">
            <v>0</v>
          </cell>
        </row>
        <row r="6216">
          <cell r="H6216">
            <v>0</v>
          </cell>
        </row>
        <row r="6217">
          <cell r="H6217">
            <v>0</v>
          </cell>
        </row>
        <row r="6218">
          <cell r="H6218">
            <v>0</v>
          </cell>
        </row>
        <row r="6219">
          <cell r="H6219">
            <v>0</v>
          </cell>
        </row>
        <row r="6220">
          <cell r="H6220">
            <v>0</v>
          </cell>
        </row>
        <row r="6221">
          <cell r="H6221">
            <v>0</v>
          </cell>
        </row>
        <row r="6222">
          <cell r="H6222">
            <v>0</v>
          </cell>
        </row>
        <row r="6223">
          <cell r="H6223">
            <v>0</v>
          </cell>
        </row>
        <row r="6224">
          <cell r="H6224">
            <v>0</v>
          </cell>
        </row>
        <row r="6225">
          <cell r="H6225">
            <v>0</v>
          </cell>
        </row>
        <row r="6226">
          <cell r="H6226">
            <v>0</v>
          </cell>
        </row>
        <row r="6227">
          <cell r="H6227">
            <v>0</v>
          </cell>
        </row>
        <row r="6228">
          <cell r="H6228">
            <v>0</v>
          </cell>
        </row>
        <row r="6229">
          <cell r="H6229">
            <v>0</v>
          </cell>
        </row>
        <row r="6230">
          <cell r="H6230">
            <v>0</v>
          </cell>
        </row>
        <row r="6231">
          <cell r="H6231">
            <v>0</v>
          </cell>
        </row>
        <row r="6232">
          <cell r="H6232">
            <v>0</v>
          </cell>
        </row>
        <row r="6233">
          <cell r="H6233">
            <v>0</v>
          </cell>
        </row>
        <row r="6234">
          <cell r="H6234">
            <v>0</v>
          </cell>
        </row>
        <row r="6235">
          <cell r="H6235">
            <v>0</v>
          </cell>
        </row>
        <row r="6236">
          <cell r="H6236">
            <v>0</v>
          </cell>
        </row>
        <row r="6237">
          <cell r="H6237">
            <v>0</v>
          </cell>
        </row>
        <row r="6238">
          <cell r="H6238">
            <v>0</v>
          </cell>
        </row>
        <row r="6239">
          <cell r="H6239">
            <v>0</v>
          </cell>
        </row>
        <row r="6240">
          <cell r="H6240">
            <v>0</v>
          </cell>
        </row>
        <row r="6241">
          <cell r="H6241">
            <v>0</v>
          </cell>
        </row>
        <row r="6242">
          <cell r="H6242">
            <v>0</v>
          </cell>
        </row>
        <row r="6243">
          <cell r="H6243">
            <v>0</v>
          </cell>
        </row>
        <row r="6244">
          <cell r="H6244">
            <v>0</v>
          </cell>
        </row>
        <row r="6245">
          <cell r="H6245">
            <v>0</v>
          </cell>
        </row>
        <row r="6246">
          <cell r="H6246">
            <v>0</v>
          </cell>
        </row>
        <row r="6247">
          <cell r="H6247">
            <v>0</v>
          </cell>
        </row>
        <row r="6248">
          <cell r="H6248">
            <v>0</v>
          </cell>
        </row>
        <row r="6249">
          <cell r="H6249">
            <v>0</v>
          </cell>
        </row>
        <row r="6250">
          <cell r="H6250">
            <v>0</v>
          </cell>
        </row>
        <row r="6251">
          <cell r="H6251">
            <v>0</v>
          </cell>
        </row>
        <row r="6252">
          <cell r="H6252">
            <v>0</v>
          </cell>
        </row>
        <row r="6253">
          <cell r="H6253">
            <v>0</v>
          </cell>
        </row>
        <row r="6254">
          <cell r="H6254">
            <v>0</v>
          </cell>
        </row>
        <row r="6255">
          <cell r="H6255">
            <v>0</v>
          </cell>
        </row>
        <row r="6256">
          <cell r="H6256">
            <v>0</v>
          </cell>
        </row>
        <row r="6257">
          <cell r="H6257">
            <v>0</v>
          </cell>
        </row>
        <row r="6258">
          <cell r="H6258">
            <v>0</v>
          </cell>
        </row>
        <row r="6259">
          <cell r="H6259">
            <v>0</v>
          </cell>
        </row>
        <row r="6260">
          <cell r="H6260">
            <v>0</v>
          </cell>
        </row>
        <row r="6261">
          <cell r="H6261">
            <v>0</v>
          </cell>
        </row>
        <row r="6262">
          <cell r="H6262">
            <v>0</v>
          </cell>
        </row>
        <row r="6263">
          <cell r="H6263">
            <v>0</v>
          </cell>
        </row>
        <row r="6264">
          <cell r="H6264">
            <v>0</v>
          </cell>
        </row>
        <row r="6265">
          <cell r="H6265">
            <v>0</v>
          </cell>
        </row>
        <row r="6266">
          <cell r="H6266">
            <v>0</v>
          </cell>
        </row>
        <row r="6267">
          <cell r="H6267">
            <v>0</v>
          </cell>
        </row>
        <row r="6268">
          <cell r="H6268">
            <v>0</v>
          </cell>
        </row>
        <row r="6269">
          <cell r="H6269">
            <v>0</v>
          </cell>
        </row>
        <row r="6270">
          <cell r="H6270">
            <v>0</v>
          </cell>
        </row>
        <row r="6271">
          <cell r="H6271">
            <v>0</v>
          </cell>
        </row>
        <row r="6272">
          <cell r="H6272">
            <v>0</v>
          </cell>
        </row>
        <row r="6273">
          <cell r="H6273">
            <v>0</v>
          </cell>
        </row>
        <row r="6274">
          <cell r="H6274">
            <v>0</v>
          </cell>
        </row>
        <row r="6275">
          <cell r="H6275">
            <v>0</v>
          </cell>
        </row>
        <row r="6276">
          <cell r="H6276">
            <v>0</v>
          </cell>
        </row>
        <row r="6277">
          <cell r="H6277">
            <v>0</v>
          </cell>
        </row>
        <row r="6278">
          <cell r="H6278">
            <v>0</v>
          </cell>
        </row>
        <row r="6279">
          <cell r="H6279">
            <v>0</v>
          </cell>
        </row>
        <row r="6280">
          <cell r="H6280">
            <v>0</v>
          </cell>
        </row>
        <row r="6281">
          <cell r="H6281">
            <v>0</v>
          </cell>
        </row>
        <row r="6282">
          <cell r="H6282">
            <v>0</v>
          </cell>
        </row>
        <row r="6283">
          <cell r="H6283">
            <v>0</v>
          </cell>
        </row>
        <row r="6284">
          <cell r="H6284">
            <v>0</v>
          </cell>
        </row>
        <row r="6285">
          <cell r="H6285">
            <v>0</v>
          </cell>
        </row>
        <row r="6286">
          <cell r="H6286">
            <v>0</v>
          </cell>
        </row>
        <row r="6287">
          <cell r="H6287">
            <v>0</v>
          </cell>
        </row>
        <row r="6288">
          <cell r="H6288">
            <v>0</v>
          </cell>
        </row>
        <row r="6289">
          <cell r="H6289">
            <v>0</v>
          </cell>
        </row>
        <row r="6290">
          <cell r="H6290">
            <v>0</v>
          </cell>
        </row>
        <row r="6291">
          <cell r="H6291">
            <v>0</v>
          </cell>
        </row>
        <row r="6292">
          <cell r="H6292">
            <v>0</v>
          </cell>
        </row>
        <row r="6293">
          <cell r="H6293">
            <v>0</v>
          </cell>
        </row>
        <row r="6294">
          <cell r="H6294">
            <v>0</v>
          </cell>
        </row>
        <row r="6295">
          <cell r="H6295">
            <v>0</v>
          </cell>
        </row>
        <row r="6296">
          <cell r="H6296">
            <v>0</v>
          </cell>
        </row>
        <row r="6297">
          <cell r="H6297">
            <v>0</v>
          </cell>
        </row>
        <row r="6298">
          <cell r="H6298">
            <v>0</v>
          </cell>
        </row>
        <row r="6299">
          <cell r="H6299">
            <v>0</v>
          </cell>
        </row>
        <row r="6300">
          <cell r="H6300">
            <v>0</v>
          </cell>
        </row>
        <row r="6301">
          <cell r="H6301">
            <v>0</v>
          </cell>
        </row>
        <row r="6302">
          <cell r="H6302">
            <v>0</v>
          </cell>
        </row>
        <row r="6303">
          <cell r="H6303">
            <v>0</v>
          </cell>
        </row>
        <row r="6304">
          <cell r="H6304">
            <v>0</v>
          </cell>
        </row>
        <row r="6305">
          <cell r="H6305">
            <v>0</v>
          </cell>
        </row>
        <row r="6306">
          <cell r="H6306">
            <v>0</v>
          </cell>
        </row>
        <row r="6307">
          <cell r="H6307">
            <v>0</v>
          </cell>
        </row>
        <row r="6308">
          <cell r="H6308">
            <v>0</v>
          </cell>
        </row>
        <row r="6309">
          <cell r="H6309">
            <v>0</v>
          </cell>
        </row>
        <row r="6310">
          <cell r="H6310">
            <v>0</v>
          </cell>
        </row>
        <row r="6311">
          <cell r="H6311">
            <v>0</v>
          </cell>
        </row>
        <row r="6312">
          <cell r="H6312">
            <v>0</v>
          </cell>
        </row>
        <row r="6313">
          <cell r="H6313">
            <v>0</v>
          </cell>
        </row>
        <row r="6314">
          <cell r="H6314">
            <v>0</v>
          </cell>
        </row>
        <row r="6315">
          <cell r="H6315">
            <v>0</v>
          </cell>
        </row>
        <row r="6316">
          <cell r="H6316">
            <v>0</v>
          </cell>
        </row>
        <row r="6317">
          <cell r="H6317">
            <v>0</v>
          </cell>
        </row>
        <row r="6318">
          <cell r="H6318">
            <v>0</v>
          </cell>
        </row>
        <row r="6319">
          <cell r="H6319">
            <v>0</v>
          </cell>
        </row>
        <row r="6320">
          <cell r="H6320">
            <v>0</v>
          </cell>
        </row>
        <row r="6321">
          <cell r="H6321">
            <v>0</v>
          </cell>
        </row>
        <row r="6322">
          <cell r="H6322">
            <v>0</v>
          </cell>
        </row>
        <row r="6323">
          <cell r="H6323">
            <v>0</v>
          </cell>
        </row>
        <row r="6324">
          <cell r="H6324">
            <v>0</v>
          </cell>
        </row>
        <row r="6325">
          <cell r="H6325">
            <v>0</v>
          </cell>
        </row>
        <row r="6326">
          <cell r="H6326">
            <v>0</v>
          </cell>
        </row>
        <row r="6327">
          <cell r="H6327">
            <v>0</v>
          </cell>
        </row>
        <row r="6328">
          <cell r="H6328">
            <v>0</v>
          </cell>
        </row>
        <row r="6329">
          <cell r="H6329">
            <v>0</v>
          </cell>
        </row>
        <row r="6330">
          <cell r="H6330">
            <v>0</v>
          </cell>
        </row>
        <row r="6331">
          <cell r="H6331">
            <v>0</v>
          </cell>
        </row>
        <row r="6332">
          <cell r="H6332">
            <v>0</v>
          </cell>
        </row>
        <row r="6333">
          <cell r="H6333">
            <v>0</v>
          </cell>
        </row>
        <row r="6334">
          <cell r="H6334">
            <v>0</v>
          </cell>
        </row>
        <row r="6335">
          <cell r="H6335">
            <v>0</v>
          </cell>
        </row>
        <row r="6336">
          <cell r="H6336">
            <v>0</v>
          </cell>
        </row>
        <row r="6337">
          <cell r="H6337">
            <v>0</v>
          </cell>
        </row>
        <row r="6338">
          <cell r="H6338">
            <v>0</v>
          </cell>
        </row>
        <row r="6339">
          <cell r="H6339">
            <v>0</v>
          </cell>
        </row>
        <row r="6340">
          <cell r="H6340">
            <v>0</v>
          </cell>
        </row>
        <row r="6341">
          <cell r="H6341">
            <v>0</v>
          </cell>
        </row>
        <row r="6342">
          <cell r="H6342">
            <v>0</v>
          </cell>
        </row>
        <row r="6343">
          <cell r="H6343">
            <v>0</v>
          </cell>
        </row>
        <row r="6344">
          <cell r="H6344">
            <v>0</v>
          </cell>
        </row>
        <row r="6345">
          <cell r="H6345">
            <v>0</v>
          </cell>
        </row>
        <row r="6346">
          <cell r="H6346">
            <v>0</v>
          </cell>
        </row>
        <row r="6347">
          <cell r="H6347">
            <v>0</v>
          </cell>
        </row>
        <row r="6348">
          <cell r="H6348">
            <v>0</v>
          </cell>
        </row>
        <row r="6349">
          <cell r="H6349">
            <v>0</v>
          </cell>
        </row>
        <row r="6350">
          <cell r="H6350">
            <v>0</v>
          </cell>
        </row>
        <row r="6351">
          <cell r="H6351">
            <v>0</v>
          </cell>
        </row>
        <row r="6352">
          <cell r="H6352">
            <v>0</v>
          </cell>
        </row>
        <row r="6353">
          <cell r="H6353">
            <v>0</v>
          </cell>
        </row>
        <row r="6354">
          <cell r="H6354">
            <v>0</v>
          </cell>
        </row>
        <row r="6355">
          <cell r="H6355">
            <v>0</v>
          </cell>
        </row>
        <row r="6356">
          <cell r="H6356">
            <v>0</v>
          </cell>
        </row>
        <row r="6357">
          <cell r="H6357">
            <v>0</v>
          </cell>
        </row>
        <row r="6358">
          <cell r="H6358">
            <v>0</v>
          </cell>
        </row>
        <row r="6359">
          <cell r="H6359">
            <v>0</v>
          </cell>
        </row>
        <row r="6360">
          <cell r="H6360">
            <v>0</v>
          </cell>
        </row>
        <row r="6361">
          <cell r="H6361">
            <v>0</v>
          </cell>
        </row>
        <row r="6362">
          <cell r="H6362">
            <v>0</v>
          </cell>
        </row>
        <row r="6363">
          <cell r="H6363">
            <v>0</v>
          </cell>
        </row>
        <row r="6364">
          <cell r="H6364">
            <v>0</v>
          </cell>
        </row>
        <row r="6365">
          <cell r="H6365">
            <v>0</v>
          </cell>
        </row>
        <row r="6366">
          <cell r="H6366">
            <v>0</v>
          </cell>
        </row>
        <row r="6367">
          <cell r="H6367">
            <v>0</v>
          </cell>
        </row>
        <row r="6368">
          <cell r="H6368">
            <v>0</v>
          </cell>
        </row>
        <row r="6369">
          <cell r="H6369">
            <v>0</v>
          </cell>
        </row>
        <row r="6370">
          <cell r="H6370">
            <v>0</v>
          </cell>
        </row>
        <row r="6371">
          <cell r="H6371">
            <v>0</v>
          </cell>
        </row>
        <row r="6372">
          <cell r="H6372">
            <v>0</v>
          </cell>
        </row>
        <row r="6373">
          <cell r="H6373">
            <v>0</v>
          </cell>
        </row>
        <row r="6374">
          <cell r="H6374">
            <v>0</v>
          </cell>
        </row>
        <row r="6375">
          <cell r="H6375">
            <v>0</v>
          </cell>
        </row>
        <row r="6376">
          <cell r="H6376">
            <v>0</v>
          </cell>
        </row>
        <row r="6377">
          <cell r="H6377">
            <v>0</v>
          </cell>
        </row>
        <row r="6378">
          <cell r="H6378">
            <v>0</v>
          </cell>
        </row>
        <row r="6379">
          <cell r="H6379">
            <v>0</v>
          </cell>
        </row>
        <row r="6380">
          <cell r="H6380">
            <v>0</v>
          </cell>
        </row>
        <row r="6381">
          <cell r="H6381">
            <v>0</v>
          </cell>
        </row>
        <row r="6382">
          <cell r="H6382">
            <v>0</v>
          </cell>
        </row>
        <row r="6383">
          <cell r="H6383">
            <v>0</v>
          </cell>
        </row>
        <row r="6384">
          <cell r="H6384">
            <v>0</v>
          </cell>
        </row>
        <row r="6385">
          <cell r="H6385">
            <v>0</v>
          </cell>
        </row>
        <row r="6386">
          <cell r="H6386">
            <v>0</v>
          </cell>
        </row>
        <row r="6387">
          <cell r="H6387">
            <v>0</v>
          </cell>
        </row>
        <row r="6388">
          <cell r="H6388">
            <v>0</v>
          </cell>
        </row>
        <row r="6389">
          <cell r="H6389">
            <v>0</v>
          </cell>
        </row>
        <row r="6390">
          <cell r="H6390">
            <v>0</v>
          </cell>
        </row>
        <row r="6391">
          <cell r="H6391">
            <v>0</v>
          </cell>
        </row>
        <row r="6392">
          <cell r="H6392">
            <v>0</v>
          </cell>
        </row>
        <row r="6393">
          <cell r="H6393">
            <v>0</v>
          </cell>
        </row>
        <row r="6394">
          <cell r="H6394">
            <v>0</v>
          </cell>
        </row>
        <row r="6395">
          <cell r="H6395">
            <v>0</v>
          </cell>
        </row>
        <row r="6396">
          <cell r="H6396">
            <v>0</v>
          </cell>
        </row>
        <row r="6397">
          <cell r="H6397">
            <v>0</v>
          </cell>
        </row>
        <row r="6398">
          <cell r="H6398">
            <v>0</v>
          </cell>
        </row>
        <row r="6399">
          <cell r="H6399">
            <v>0</v>
          </cell>
        </row>
        <row r="6400">
          <cell r="H6400">
            <v>0</v>
          </cell>
        </row>
        <row r="6401">
          <cell r="H6401">
            <v>0</v>
          </cell>
        </row>
        <row r="6402">
          <cell r="H6402">
            <v>0</v>
          </cell>
        </row>
        <row r="6403">
          <cell r="H6403">
            <v>0</v>
          </cell>
        </row>
        <row r="6404">
          <cell r="H6404">
            <v>0</v>
          </cell>
        </row>
        <row r="6405">
          <cell r="H6405">
            <v>0</v>
          </cell>
        </row>
        <row r="6406">
          <cell r="H6406">
            <v>0</v>
          </cell>
        </row>
        <row r="6407">
          <cell r="H6407">
            <v>0</v>
          </cell>
        </row>
        <row r="6408">
          <cell r="H6408">
            <v>0</v>
          </cell>
        </row>
        <row r="6409">
          <cell r="H6409">
            <v>0</v>
          </cell>
        </row>
        <row r="6410">
          <cell r="H6410">
            <v>0</v>
          </cell>
        </row>
        <row r="6411">
          <cell r="H6411">
            <v>0</v>
          </cell>
        </row>
        <row r="6412">
          <cell r="H6412">
            <v>0</v>
          </cell>
        </row>
        <row r="6413">
          <cell r="H6413">
            <v>0</v>
          </cell>
        </row>
        <row r="6414">
          <cell r="H6414">
            <v>0</v>
          </cell>
        </row>
        <row r="6415">
          <cell r="H6415">
            <v>0</v>
          </cell>
        </row>
        <row r="6416">
          <cell r="H6416">
            <v>0</v>
          </cell>
        </row>
        <row r="6417">
          <cell r="H6417">
            <v>0</v>
          </cell>
        </row>
        <row r="6418">
          <cell r="H6418">
            <v>0</v>
          </cell>
        </row>
        <row r="6419">
          <cell r="H6419">
            <v>0</v>
          </cell>
        </row>
        <row r="6420">
          <cell r="H6420">
            <v>0</v>
          </cell>
        </row>
        <row r="6421">
          <cell r="H6421">
            <v>0</v>
          </cell>
        </row>
        <row r="6422">
          <cell r="H6422">
            <v>0</v>
          </cell>
        </row>
        <row r="6423">
          <cell r="H6423">
            <v>0</v>
          </cell>
        </row>
        <row r="6424">
          <cell r="H6424">
            <v>0</v>
          </cell>
        </row>
        <row r="6425">
          <cell r="H6425">
            <v>0</v>
          </cell>
        </row>
        <row r="6426">
          <cell r="H6426">
            <v>0</v>
          </cell>
        </row>
        <row r="6427">
          <cell r="H6427">
            <v>0</v>
          </cell>
        </row>
        <row r="6428">
          <cell r="H6428">
            <v>0</v>
          </cell>
        </row>
        <row r="6429">
          <cell r="H6429">
            <v>0</v>
          </cell>
        </row>
        <row r="6430">
          <cell r="H6430">
            <v>0</v>
          </cell>
        </row>
        <row r="6431">
          <cell r="H6431">
            <v>0</v>
          </cell>
        </row>
        <row r="6432">
          <cell r="H6432">
            <v>0</v>
          </cell>
        </row>
        <row r="6433">
          <cell r="H6433">
            <v>0</v>
          </cell>
        </row>
        <row r="6434">
          <cell r="H6434">
            <v>0</v>
          </cell>
        </row>
        <row r="6435">
          <cell r="H6435">
            <v>0</v>
          </cell>
        </row>
        <row r="6436">
          <cell r="H6436">
            <v>0</v>
          </cell>
        </row>
        <row r="6437">
          <cell r="H6437">
            <v>0</v>
          </cell>
        </row>
        <row r="6438">
          <cell r="H6438">
            <v>0</v>
          </cell>
        </row>
        <row r="6439">
          <cell r="H6439">
            <v>0</v>
          </cell>
        </row>
        <row r="6440">
          <cell r="H6440">
            <v>0</v>
          </cell>
        </row>
        <row r="6441">
          <cell r="H6441">
            <v>0</v>
          </cell>
        </row>
        <row r="6442">
          <cell r="H6442">
            <v>0</v>
          </cell>
        </row>
        <row r="6443">
          <cell r="H6443">
            <v>0</v>
          </cell>
        </row>
        <row r="6444">
          <cell r="H6444">
            <v>0</v>
          </cell>
        </row>
        <row r="6445">
          <cell r="H6445">
            <v>0</v>
          </cell>
        </row>
        <row r="6446">
          <cell r="H6446">
            <v>0</v>
          </cell>
        </row>
        <row r="6447">
          <cell r="H6447">
            <v>0</v>
          </cell>
        </row>
        <row r="6448">
          <cell r="H6448">
            <v>0</v>
          </cell>
        </row>
        <row r="6449">
          <cell r="H6449">
            <v>0</v>
          </cell>
        </row>
        <row r="6450">
          <cell r="H6450">
            <v>0</v>
          </cell>
        </row>
        <row r="6451">
          <cell r="H6451">
            <v>0</v>
          </cell>
        </row>
        <row r="6452">
          <cell r="H6452">
            <v>0</v>
          </cell>
        </row>
        <row r="6453">
          <cell r="H6453">
            <v>0</v>
          </cell>
        </row>
        <row r="6454">
          <cell r="H6454">
            <v>0</v>
          </cell>
        </row>
        <row r="6455">
          <cell r="H6455">
            <v>0</v>
          </cell>
        </row>
        <row r="6456">
          <cell r="H6456">
            <v>0</v>
          </cell>
        </row>
        <row r="6457">
          <cell r="H6457">
            <v>0</v>
          </cell>
        </row>
        <row r="6458">
          <cell r="H6458">
            <v>0</v>
          </cell>
        </row>
        <row r="6459">
          <cell r="H6459">
            <v>0</v>
          </cell>
        </row>
        <row r="6460">
          <cell r="H6460">
            <v>0</v>
          </cell>
        </row>
        <row r="6461">
          <cell r="H6461">
            <v>0</v>
          </cell>
        </row>
        <row r="6462">
          <cell r="H6462">
            <v>0</v>
          </cell>
        </row>
        <row r="6463">
          <cell r="H6463">
            <v>0</v>
          </cell>
        </row>
        <row r="6464">
          <cell r="H6464">
            <v>0</v>
          </cell>
        </row>
        <row r="6465">
          <cell r="H6465">
            <v>0</v>
          </cell>
        </row>
        <row r="6466">
          <cell r="H6466">
            <v>0</v>
          </cell>
        </row>
        <row r="6467">
          <cell r="H6467">
            <v>0</v>
          </cell>
        </row>
        <row r="6468">
          <cell r="H6468">
            <v>0</v>
          </cell>
        </row>
        <row r="6469">
          <cell r="H6469">
            <v>0</v>
          </cell>
        </row>
        <row r="6470">
          <cell r="H6470">
            <v>0</v>
          </cell>
        </row>
        <row r="6471">
          <cell r="H6471">
            <v>0</v>
          </cell>
        </row>
        <row r="6472">
          <cell r="H6472">
            <v>0</v>
          </cell>
        </row>
        <row r="6473">
          <cell r="H6473">
            <v>0</v>
          </cell>
        </row>
        <row r="6474">
          <cell r="H6474">
            <v>0</v>
          </cell>
        </row>
        <row r="6475">
          <cell r="H6475">
            <v>0</v>
          </cell>
        </row>
        <row r="6476">
          <cell r="H6476">
            <v>0</v>
          </cell>
        </row>
        <row r="6477">
          <cell r="H6477">
            <v>0</v>
          </cell>
        </row>
        <row r="6478">
          <cell r="H6478">
            <v>0</v>
          </cell>
        </row>
        <row r="6479">
          <cell r="H6479">
            <v>0</v>
          </cell>
        </row>
        <row r="6480">
          <cell r="H6480">
            <v>0</v>
          </cell>
        </row>
        <row r="6481">
          <cell r="H6481">
            <v>0</v>
          </cell>
        </row>
        <row r="6482">
          <cell r="H6482">
            <v>0</v>
          </cell>
        </row>
        <row r="6483">
          <cell r="H6483">
            <v>0</v>
          </cell>
        </row>
        <row r="6484">
          <cell r="H6484">
            <v>0</v>
          </cell>
        </row>
        <row r="6485">
          <cell r="H6485">
            <v>0</v>
          </cell>
        </row>
        <row r="6486">
          <cell r="H6486">
            <v>0</v>
          </cell>
        </row>
        <row r="6487">
          <cell r="H6487">
            <v>0</v>
          </cell>
        </row>
        <row r="6488">
          <cell r="H6488">
            <v>0</v>
          </cell>
        </row>
        <row r="6489">
          <cell r="H6489">
            <v>0</v>
          </cell>
        </row>
        <row r="6490">
          <cell r="H6490">
            <v>0</v>
          </cell>
        </row>
        <row r="6491">
          <cell r="H6491">
            <v>0</v>
          </cell>
        </row>
        <row r="6492">
          <cell r="H6492">
            <v>0</v>
          </cell>
        </row>
        <row r="6493">
          <cell r="H6493">
            <v>0</v>
          </cell>
        </row>
        <row r="6494">
          <cell r="H6494">
            <v>0</v>
          </cell>
        </row>
        <row r="6495">
          <cell r="H6495">
            <v>0</v>
          </cell>
        </row>
        <row r="6496">
          <cell r="H6496">
            <v>0</v>
          </cell>
        </row>
        <row r="6497">
          <cell r="H6497">
            <v>0</v>
          </cell>
        </row>
        <row r="6498">
          <cell r="H6498">
            <v>0</v>
          </cell>
        </row>
        <row r="6499">
          <cell r="H6499">
            <v>0</v>
          </cell>
        </row>
        <row r="6500">
          <cell r="H6500">
            <v>0</v>
          </cell>
        </row>
        <row r="6501">
          <cell r="H6501">
            <v>0</v>
          </cell>
        </row>
        <row r="6502">
          <cell r="H6502">
            <v>0</v>
          </cell>
        </row>
        <row r="6503">
          <cell r="H6503">
            <v>0</v>
          </cell>
        </row>
        <row r="6504">
          <cell r="H6504">
            <v>0</v>
          </cell>
        </row>
        <row r="6505">
          <cell r="H6505">
            <v>0</v>
          </cell>
        </row>
        <row r="6506">
          <cell r="H6506">
            <v>0</v>
          </cell>
        </row>
        <row r="6507">
          <cell r="H6507">
            <v>0</v>
          </cell>
        </row>
        <row r="6508">
          <cell r="H6508">
            <v>0</v>
          </cell>
        </row>
        <row r="6509">
          <cell r="H6509">
            <v>0</v>
          </cell>
        </row>
        <row r="6510">
          <cell r="H6510">
            <v>0</v>
          </cell>
        </row>
        <row r="6511">
          <cell r="H6511">
            <v>0</v>
          </cell>
        </row>
        <row r="6512">
          <cell r="H6512">
            <v>0</v>
          </cell>
        </row>
        <row r="6513">
          <cell r="H6513">
            <v>0</v>
          </cell>
        </row>
        <row r="6514">
          <cell r="H6514">
            <v>0</v>
          </cell>
        </row>
        <row r="6515">
          <cell r="H6515">
            <v>0</v>
          </cell>
        </row>
        <row r="6516">
          <cell r="H6516">
            <v>0</v>
          </cell>
        </row>
        <row r="6517">
          <cell r="H6517">
            <v>0</v>
          </cell>
        </row>
        <row r="6518">
          <cell r="H6518">
            <v>0</v>
          </cell>
        </row>
        <row r="6519">
          <cell r="H6519">
            <v>0</v>
          </cell>
        </row>
        <row r="6520">
          <cell r="H6520">
            <v>0</v>
          </cell>
        </row>
        <row r="6521">
          <cell r="H6521">
            <v>0</v>
          </cell>
        </row>
        <row r="6522">
          <cell r="H6522">
            <v>0</v>
          </cell>
        </row>
        <row r="6523">
          <cell r="H6523">
            <v>0</v>
          </cell>
        </row>
        <row r="6524">
          <cell r="H6524">
            <v>0</v>
          </cell>
        </row>
        <row r="6525">
          <cell r="H6525">
            <v>0</v>
          </cell>
        </row>
        <row r="6526">
          <cell r="H6526">
            <v>0</v>
          </cell>
        </row>
        <row r="6527">
          <cell r="H6527">
            <v>0</v>
          </cell>
        </row>
        <row r="6528">
          <cell r="H6528">
            <v>0</v>
          </cell>
        </row>
        <row r="6529">
          <cell r="H6529">
            <v>0</v>
          </cell>
        </row>
        <row r="6530">
          <cell r="H6530">
            <v>0</v>
          </cell>
        </row>
        <row r="6531">
          <cell r="H6531">
            <v>0</v>
          </cell>
        </row>
        <row r="6532">
          <cell r="H6532">
            <v>0</v>
          </cell>
        </row>
        <row r="6533">
          <cell r="H6533">
            <v>0</v>
          </cell>
        </row>
        <row r="6534">
          <cell r="H6534">
            <v>0</v>
          </cell>
        </row>
        <row r="6535">
          <cell r="H6535">
            <v>0</v>
          </cell>
        </row>
        <row r="6536">
          <cell r="H6536">
            <v>0</v>
          </cell>
        </row>
        <row r="6537">
          <cell r="H6537">
            <v>0</v>
          </cell>
        </row>
        <row r="6538">
          <cell r="H6538">
            <v>0</v>
          </cell>
        </row>
        <row r="6539">
          <cell r="H6539">
            <v>0</v>
          </cell>
        </row>
        <row r="6540">
          <cell r="H6540">
            <v>0</v>
          </cell>
        </row>
        <row r="6541">
          <cell r="H6541">
            <v>0</v>
          </cell>
        </row>
        <row r="6542">
          <cell r="H6542">
            <v>0</v>
          </cell>
        </row>
        <row r="6543">
          <cell r="H6543">
            <v>0</v>
          </cell>
        </row>
        <row r="6544">
          <cell r="H6544">
            <v>0</v>
          </cell>
        </row>
        <row r="6545">
          <cell r="H6545">
            <v>0</v>
          </cell>
        </row>
        <row r="6546">
          <cell r="H6546">
            <v>0</v>
          </cell>
        </row>
        <row r="6547">
          <cell r="H6547">
            <v>0</v>
          </cell>
        </row>
        <row r="6548">
          <cell r="H6548">
            <v>0</v>
          </cell>
        </row>
        <row r="6549">
          <cell r="H6549">
            <v>0</v>
          </cell>
        </row>
        <row r="6550">
          <cell r="H6550">
            <v>0</v>
          </cell>
        </row>
        <row r="6551">
          <cell r="H6551">
            <v>0</v>
          </cell>
        </row>
        <row r="6552">
          <cell r="H6552">
            <v>0</v>
          </cell>
        </row>
        <row r="6553">
          <cell r="H6553">
            <v>0</v>
          </cell>
        </row>
        <row r="6554">
          <cell r="H6554">
            <v>0</v>
          </cell>
        </row>
        <row r="6555">
          <cell r="H6555">
            <v>0</v>
          </cell>
        </row>
        <row r="6556">
          <cell r="H6556">
            <v>0</v>
          </cell>
        </row>
        <row r="6557">
          <cell r="H6557">
            <v>0</v>
          </cell>
        </row>
        <row r="6558">
          <cell r="H6558">
            <v>0</v>
          </cell>
        </row>
        <row r="6559">
          <cell r="H6559">
            <v>0</v>
          </cell>
        </row>
        <row r="6560">
          <cell r="H6560">
            <v>0</v>
          </cell>
        </row>
        <row r="6561">
          <cell r="H6561">
            <v>0</v>
          </cell>
        </row>
        <row r="6562">
          <cell r="H6562">
            <v>0</v>
          </cell>
        </row>
        <row r="6563">
          <cell r="H6563">
            <v>0</v>
          </cell>
        </row>
        <row r="6564">
          <cell r="H6564">
            <v>0</v>
          </cell>
        </row>
        <row r="6565">
          <cell r="H6565">
            <v>0</v>
          </cell>
        </row>
        <row r="6566">
          <cell r="H6566">
            <v>0</v>
          </cell>
        </row>
        <row r="6567">
          <cell r="H6567">
            <v>0</v>
          </cell>
        </row>
        <row r="6568">
          <cell r="H6568">
            <v>0</v>
          </cell>
        </row>
        <row r="6569">
          <cell r="H6569">
            <v>0</v>
          </cell>
        </row>
        <row r="6570">
          <cell r="H6570">
            <v>0</v>
          </cell>
        </row>
        <row r="6571">
          <cell r="H6571">
            <v>0</v>
          </cell>
        </row>
        <row r="6572">
          <cell r="H6572">
            <v>0</v>
          </cell>
        </row>
        <row r="6573">
          <cell r="H6573">
            <v>0</v>
          </cell>
        </row>
        <row r="6574">
          <cell r="H6574">
            <v>0</v>
          </cell>
        </row>
        <row r="6575">
          <cell r="H6575">
            <v>0</v>
          </cell>
        </row>
        <row r="6576">
          <cell r="H6576">
            <v>0</v>
          </cell>
        </row>
        <row r="6577">
          <cell r="H6577">
            <v>0</v>
          </cell>
        </row>
        <row r="6578">
          <cell r="H6578">
            <v>0</v>
          </cell>
        </row>
        <row r="6579">
          <cell r="H6579">
            <v>0</v>
          </cell>
        </row>
        <row r="6580">
          <cell r="H6580">
            <v>0</v>
          </cell>
        </row>
        <row r="6581">
          <cell r="H6581">
            <v>0</v>
          </cell>
        </row>
        <row r="6582">
          <cell r="H6582">
            <v>0</v>
          </cell>
        </row>
        <row r="6583">
          <cell r="H6583">
            <v>0</v>
          </cell>
        </row>
        <row r="6584">
          <cell r="H6584">
            <v>0</v>
          </cell>
        </row>
        <row r="6585">
          <cell r="H6585">
            <v>0</v>
          </cell>
        </row>
        <row r="6586">
          <cell r="H6586">
            <v>0</v>
          </cell>
        </row>
        <row r="6587">
          <cell r="H6587">
            <v>0</v>
          </cell>
        </row>
        <row r="6588">
          <cell r="H6588">
            <v>0</v>
          </cell>
        </row>
        <row r="6589">
          <cell r="H6589">
            <v>0</v>
          </cell>
        </row>
        <row r="6590">
          <cell r="H6590">
            <v>0</v>
          </cell>
        </row>
        <row r="6591">
          <cell r="H6591">
            <v>0</v>
          </cell>
        </row>
        <row r="6592">
          <cell r="H6592">
            <v>0</v>
          </cell>
        </row>
        <row r="6593">
          <cell r="H6593">
            <v>0</v>
          </cell>
        </row>
        <row r="6594">
          <cell r="H6594">
            <v>0</v>
          </cell>
        </row>
        <row r="6595">
          <cell r="H6595">
            <v>0</v>
          </cell>
        </row>
        <row r="6596">
          <cell r="H6596">
            <v>0</v>
          </cell>
        </row>
        <row r="6597">
          <cell r="H6597">
            <v>0</v>
          </cell>
        </row>
        <row r="6598">
          <cell r="H6598">
            <v>0</v>
          </cell>
        </row>
        <row r="6599">
          <cell r="H6599">
            <v>0</v>
          </cell>
        </row>
        <row r="6600">
          <cell r="H6600">
            <v>0</v>
          </cell>
        </row>
        <row r="6601">
          <cell r="H6601">
            <v>0</v>
          </cell>
        </row>
        <row r="6602">
          <cell r="H6602">
            <v>0</v>
          </cell>
        </row>
        <row r="6603">
          <cell r="H6603">
            <v>0</v>
          </cell>
        </row>
        <row r="6604">
          <cell r="H6604">
            <v>0</v>
          </cell>
        </row>
        <row r="6605">
          <cell r="H6605">
            <v>0</v>
          </cell>
        </row>
        <row r="6606">
          <cell r="H6606">
            <v>0</v>
          </cell>
        </row>
        <row r="6607">
          <cell r="H6607">
            <v>0</v>
          </cell>
        </row>
        <row r="6608">
          <cell r="H6608">
            <v>0</v>
          </cell>
        </row>
        <row r="6609">
          <cell r="H6609">
            <v>0</v>
          </cell>
        </row>
        <row r="6610">
          <cell r="H6610">
            <v>0</v>
          </cell>
        </row>
        <row r="6611">
          <cell r="H6611">
            <v>0</v>
          </cell>
        </row>
        <row r="6612">
          <cell r="H6612">
            <v>0</v>
          </cell>
        </row>
        <row r="6613">
          <cell r="H6613">
            <v>0</v>
          </cell>
        </row>
        <row r="6614">
          <cell r="H6614">
            <v>0</v>
          </cell>
        </row>
        <row r="6615">
          <cell r="H6615">
            <v>0</v>
          </cell>
        </row>
        <row r="6616">
          <cell r="H6616">
            <v>0</v>
          </cell>
        </row>
        <row r="6617">
          <cell r="H6617">
            <v>0</v>
          </cell>
        </row>
        <row r="6618">
          <cell r="H6618">
            <v>0</v>
          </cell>
        </row>
        <row r="6619">
          <cell r="H6619">
            <v>0</v>
          </cell>
        </row>
        <row r="6620">
          <cell r="H6620">
            <v>0</v>
          </cell>
        </row>
        <row r="6621">
          <cell r="H6621">
            <v>0</v>
          </cell>
        </row>
        <row r="6622">
          <cell r="H6622">
            <v>0</v>
          </cell>
        </row>
        <row r="6623">
          <cell r="H6623">
            <v>0</v>
          </cell>
        </row>
        <row r="6624">
          <cell r="H6624">
            <v>0</v>
          </cell>
        </row>
        <row r="6625">
          <cell r="H6625">
            <v>0</v>
          </cell>
        </row>
        <row r="6626">
          <cell r="H6626">
            <v>0</v>
          </cell>
        </row>
        <row r="6627">
          <cell r="H6627">
            <v>0</v>
          </cell>
        </row>
        <row r="6628">
          <cell r="H6628">
            <v>0</v>
          </cell>
        </row>
        <row r="6629">
          <cell r="H6629">
            <v>0</v>
          </cell>
        </row>
        <row r="6630">
          <cell r="H6630">
            <v>0</v>
          </cell>
        </row>
        <row r="6631">
          <cell r="H6631">
            <v>0</v>
          </cell>
        </row>
        <row r="6632">
          <cell r="H6632">
            <v>0</v>
          </cell>
        </row>
        <row r="6633">
          <cell r="H6633">
            <v>0</v>
          </cell>
        </row>
        <row r="6634">
          <cell r="H6634">
            <v>0</v>
          </cell>
        </row>
        <row r="6635">
          <cell r="H6635">
            <v>0</v>
          </cell>
        </row>
        <row r="6636">
          <cell r="H6636">
            <v>0</v>
          </cell>
        </row>
        <row r="6637">
          <cell r="H6637">
            <v>0</v>
          </cell>
        </row>
        <row r="6638">
          <cell r="H6638">
            <v>0</v>
          </cell>
        </row>
        <row r="6639">
          <cell r="H6639">
            <v>0</v>
          </cell>
        </row>
        <row r="6640">
          <cell r="H6640">
            <v>0</v>
          </cell>
        </row>
        <row r="6641">
          <cell r="H6641">
            <v>0</v>
          </cell>
        </row>
        <row r="6642">
          <cell r="H6642">
            <v>0</v>
          </cell>
        </row>
        <row r="6643">
          <cell r="H6643">
            <v>0</v>
          </cell>
        </row>
        <row r="6644">
          <cell r="H6644">
            <v>0</v>
          </cell>
        </row>
        <row r="6645">
          <cell r="H6645">
            <v>0</v>
          </cell>
        </row>
        <row r="6646">
          <cell r="H6646">
            <v>0</v>
          </cell>
        </row>
        <row r="6647">
          <cell r="H6647">
            <v>0</v>
          </cell>
        </row>
        <row r="6648">
          <cell r="H6648">
            <v>0</v>
          </cell>
        </row>
        <row r="6649">
          <cell r="H6649">
            <v>0</v>
          </cell>
        </row>
        <row r="6650">
          <cell r="H6650">
            <v>0</v>
          </cell>
        </row>
        <row r="6651">
          <cell r="H6651">
            <v>0</v>
          </cell>
        </row>
        <row r="6652">
          <cell r="H6652">
            <v>0</v>
          </cell>
        </row>
        <row r="6653">
          <cell r="H6653">
            <v>0</v>
          </cell>
        </row>
        <row r="6654">
          <cell r="H6654">
            <v>0</v>
          </cell>
        </row>
        <row r="6655">
          <cell r="H6655">
            <v>0</v>
          </cell>
        </row>
        <row r="6656">
          <cell r="H6656">
            <v>0</v>
          </cell>
        </row>
        <row r="6657">
          <cell r="H6657">
            <v>0</v>
          </cell>
        </row>
        <row r="6658">
          <cell r="H6658">
            <v>0</v>
          </cell>
        </row>
        <row r="6659">
          <cell r="H6659">
            <v>0</v>
          </cell>
        </row>
        <row r="6660">
          <cell r="H6660">
            <v>0</v>
          </cell>
        </row>
        <row r="6661">
          <cell r="H6661">
            <v>0</v>
          </cell>
        </row>
        <row r="6662">
          <cell r="H6662">
            <v>0</v>
          </cell>
        </row>
        <row r="6663">
          <cell r="H6663">
            <v>0</v>
          </cell>
        </row>
        <row r="6664">
          <cell r="H6664">
            <v>0</v>
          </cell>
        </row>
        <row r="6665">
          <cell r="H6665">
            <v>0</v>
          </cell>
        </row>
        <row r="6666">
          <cell r="H6666">
            <v>0</v>
          </cell>
        </row>
        <row r="6667">
          <cell r="H6667">
            <v>0</v>
          </cell>
        </row>
        <row r="6668">
          <cell r="H6668">
            <v>0</v>
          </cell>
        </row>
        <row r="6669">
          <cell r="H6669">
            <v>0</v>
          </cell>
        </row>
        <row r="6670">
          <cell r="H6670">
            <v>0</v>
          </cell>
        </row>
        <row r="6671">
          <cell r="H6671">
            <v>0</v>
          </cell>
        </row>
        <row r="6672">
          <cell r="H6672">
            <v>0</v>
          </cell>
        </row>
        <row r="6673">
          <cell r="H6673">
            <v>0</v>
          </cell>
        </row>
        <row r="6674">
          <cell r="H6674">
            <v>0</v>
          </cell>
        </row>
        <row r="6675">
          <cell r="H6675">
            <v>0</v>
          </cell>
        </row>
        <row r="6676">
          <cell r="H6676">
            <v>0</v>
          </cell>
        </row>
        <row r="6677">
          <cell r="H6677">
            <v>0</v>
          </cell>
        </row>
        <row r="6678">
          <cell r="H6678">
            <v>0</v>
          </cell>
        </row>
        <row r="6679">
          <cell r="H6679">
            <v>0</v>
          </cell>
        </row>
        <row r="6680">
          <cell r="H6680">
            <v>0</v>
          </cell>
        </row>
        <row r="6681">
          <cell r="H6681">
            <v>0</v>
          </cell>
        </row>
        <row r="6682">
          <cell r="H6682">
            <v>0</v>
          </cell>
        </row>
        <row r="6683">
          <cell r="H6683">
            <v>0</v>
          </cell>
        </row>
        <row r="6684">
          <cell r="H6684">
            <v>0</v>
          </cell>
        </row>
        <row r="6685">
          <cell r="H6685">
            <v>0</v>
          </cell>
        </row>
        <row r="6686">
          <cell r="H6686">
            <v>0</v>
          </cell>
        </row>
        <row r="6687">
          <cell r="H6687">
            <v>0</v>
          </cell>
        </row>
        <row r="6688">
          <cell r="H6688">
            <v>0</v>
          </cell>
        </row>
        <row r="6689">
          <cell r="H6689">
            <v>0</v>
          </cell>
        </row>
        <row r="6690">
          <cell r="H6690">
            <v>0</v>
          </cell>
        </row>
        <row r="6691">
          <cell r="H6691">
            <v>0</v>
          </cell>
        </row>
        <row r="6692">
          <cell r="H6692">
            <v>0</v>
          </cell>
        </row>
        <row r="6693">
          <cell r="H6693">
            <v>0</v>
          </cell>
        </row>
        <row r="6694">
          <cell r="H6694">
            <v>0</v>
          </cell>
        </row>
        <row r="6695">
          <cell r="H6695">
            <v>0</v>
          </cell>
        </row>
        <row r="6696">
          <cell r="H6696">
            <v>0</v>
          </cell>
        </row>
        <row r="6697">
          <cell r="H6697">
            <v>0</v>
          </cell>
        </row>
        <row r="6698">
          <cell r="H6698">
            <v>0</v>
          </cell>
        </row>
        <row r="6699">
          <cell r="H6699">
            <v>0</v>
          </cell>
        </row>
        <row r="6700">
          <cell r="H6700">
            <v>0</v>
          </cell>
        </row>
        <row r="6701">
          <cell r="H6701">
            <v>0</v>
          </cell>
        </row>
        <row r="6702">
          <cell r="H6702">
            <v>0</v>
          </cell>
        </row>
        <row r="6703">
          <cell r="H6703">
            <v>0</v>
          </cell>
        </row>
        <row r="6704">
          <cell r="H6704">
            <v>0</v>
          </cell>
        </row>
        <row r="6705">
          <cell r="H6705">
            <v>0</v>
          </cell>
        </row>
        <row r="6706">
          <cell r="H6706">
            <v>0</v>
          </cell>
        </row>
        <row r="6707">
          <cell r="H6707">
            <v>0</v>
          </cell>
        </row>
        <row r="6708">
          <cell r="H6708">
            <v>0</v>
          </cell>
        </row>
        <row r="6709">
          <cell r="H6709">
            <v>0</v>
          </cell>
        </row>
        <row r="6710">
          <cell r="H6710">
            <v>0</v>
          </cell>
        </row>
        <row r="6711">
          <cell r="H6711">
            <v>0</v>
          </cell>
        </row>
        <row r="6712">
          <cell r="H6712">
            <v>0</v>
          </cell>
        </row>
        <row r="6713">
          <cell r="H6713">
            <v>0</v>
          </cell>
        </row>
        <row r="6714">
          <cell r="H6714">
            <v>0</v>
          </cell>
        </row>
        <row r="6715">
          <cell r="H6715">
            <v>0</v>
          </cell>
        </row>
        <row r="6716">
          <cell r="H6716">
            <v>0</v>
          </cell>
        </row>
        <row r="6717">
          <cell r="H6717">
            <v>0</v>
          </cell>
        </row>
        <row r="6718">
          <cell r="H6718">
            <v>0</v>
          </cell>
        </row>
        <row r="6719">
          <cell r="H6719">
            <v>0</v>
          </cell>
        </row>
        <row r="6720">
          <cell r="H6720">
            <v>0</v>
          </cell>
        </row>
        <row r="6721">
          <cell r="H6721">
            <v>0</v>
          </cell>
        </row>
        <row r="6722">
          <cell r="H6722">
            <v>0</v>
          </cell>
        </row>
        <row r="6723">
          <cell r="H6723">
            <v>0</v>
          </cell>
        </row>
        <row r="6724">
          <cell r="H6724">
            <v>0</v>
          </cell>
        </row>
        <row r="6725">
          <cell r="H6725">
            <v>0</v>
          </cell>
        </row>
        <row r="6726">
          <cell r="H6726">
            <v>0</v>
          </cell>
        </row>
        <row r="6727">
          <cell r="H6727">
            <v>0</v>
          </cell>
        </row>
        <row r="6728">
          <cell r="H6728">
            <v>0</v>
          </cell>
        </row>
        <row r="6729">
          <cell r="H6729">
            <v>0</v>
          </cell>
        </row>
        <row r="6730">
          <cell r="H6730">
            <v>0</v>
          </cell>
        </row>
        <row r="6731">
          <cell r="H6731">
            <v>0</v>
          </cell>
        </row>
        <row r="6732">
          <cell r="H6732">
            <v>0</v>
          </cell>
        </row>
        <row r="6733">
          <cell r="H6733">
            <v>0</v>
          </cell>
        </row>
        <row r="6734">
          <cell r="H6734">
            <v>0</v>
          </cell>
        </row>
        <row r="6735">
          <cell r="H6735">
            <v>0</v>
          </cell>
        </row>
        <row r="6736">
          <cell r="H6736">
            <v>0</v>
          </cell>
        </row>
        <row r="6737">
          <cell r="H6737">
            <v>0</v>
          </cell>
        </row>
        <row r="6738">
          <cell r="H6738">
            <v>0</v>
          </cell>
        </row>
        <row r="6739">
          <cell r="H6739">
            <v>0</v>
          </cell>
        </row>
        <row r="6740">
          <cell r="H6740">
            <v>0</v>
          </cell>
        </row>
        <row r="6741">
          <cell r="H6741">
            <v>0</v>
          </cell>
        </row>
        <row r="6742">
          <cell r="H6742">
            <v>0</v>
          </cell>
        </row>
        <row r="6743">
          <cell r="H6743">
            <v>0</v>
          </cell>
        </row>
        <row r="6744">
          <cell r="H6744">
            <v>0</v>
          </cell>
        </row>
        <row r="6745">
          <cell r="H6745">
            <v>0</v>
          </cell>
        </row>
        <row r="6746">
          <cell r="H6746">
            <v>0</v>
          </cell>
        </row>
        <row r="6747">
          <cell r="H6747">
            <v>0</v>
          </cell>
        </row>
        <row r="6748">
          <cell r="H6748">
            <v>0</v>
          </cell>
        </row>
        <row r="6749">
          <cell r="H6749">
            <v>0</v>
          </cell>
        </row>
        <row r="6750">
          <cell r="H6750">
            <v>0</v>
          </cell>
        </row>
        <row r="6751">
          <cell r="H6751">
            <v>0</v>
          </cell>
        </row>
        <row r="6752">
          <cell r="H6752">
            <v>0</v>
          </cell>
        </row>
        <row r="6753">
          <cell r="H6753">
            <v>0</v>
          </cell>
        </row>
        <row r="6754">
          <cell r="H6754">
            <v>0</v>
          </cell>
        </row>
        <row r="6755">
          <cell r="H6755">
            <v>0</v>
          </cell>
        </row>
        <row r="6756">
          <cell r="H6756">
            <v>0</v>
          </cell>
        </row>
        <row r="6757">
          <cell r="H6757">
            <v>0</v>
          </cell>
        </row>
        <row r="6758">
          <cell r="H6758">
            <v>0</v>
          </cell>
        </row>
        <row r="6759">
          <cell r="H6759">
            <v>0</v>
          </cell>
        </row>
        <row r="6760">
          <cell r="H6760">
            <v>0</v>
          </cell>
        </row>
        <row r="6761">
          <cell r="H6761">
            <v>0</v>
          </cell>
        </row>
        <row r="6762">
          <cell r="H6762">
            <v>0</v>
          </cell>
        </row>
        <row r="6763">
          <cell r="H6763">
            <v>0</v>
          </cell>
        </row>
        <row r="6764">
          <cell r="H6764">
            <v>0</v>
          </cell>
        </row>
        <row r="6765">
          <cell r="H6765">
            <v>0</v>
          </cell>
        </row>
        <row r="6766">
          <cell r="H6766">
            <v>0</v>
          </cell>
        </row>
        <row r="6767">
          <cell r="H6767">
            <v>0</v>
          </cell>
        </row>
        <row r="6768">
          <cell r="H6768">
            <v>0</v>
          </cell>
        </row>
        <row r="6769">
          <cell r="H6769">
            <v>0</v>
          </cell>
        </row>
        <row r="6770">
          <cell r="H6770">
            <v>0</v>
          </cell>
        </row>
        <row r="6771">
          <cell r="H6771">
            <v>0</v>
          </cell>
        </row>
        <row r="6772">
          <cell r="H6772">
            <v>0</v>
          </cell>
        </row>
        <row r="6773">
          <cell r="H6773">
            <v>0</v>
          </cell>
        </row>
        <row r="6774">
          <cell r="H6774">
            <v>0</v>
          </cell>
        </row>
        <row r="6775">
          <cell r="H6775">
            <v>0</v>
          </cell>
        </row>
        <row r="6776">
          <cell r="H6776">
            <v>0</v>
          </cell>
        </row>
        <row r="6777">
          <cell r="H6777">
            <v>0</v>
          </cell>
        </row>
        <row r="6778">
          <cell r="H6778">
            <v>0</v>
          </cell>
        </row>
        <row r="6779">
          <cell r="H6779">
            <v>0</v>
          </cell>
        </row>
        <row r="6780">
          <cell r="H6780">
            <v>0</v>
          </cell>
        </row>
        <row r="6781">
          <cell r="H6781">
            <v>0</v>
          </cell>
        </row>
        <row r="6782">
          <cell r="H6782">
            <v>0</v>
          </cell>
        </row>
        <row r="6783">
          <cell r="H6783">
            <v>0</v>
          </cell>
        </row>
        <row r="6784">
          <cell r="H6784">
            <v>0</v>
          </cell>
        </row>
        <row r="6785">
          <cell r="H6785">
            <v>0</v>
          </cell>
        </row>
        <row r="6786">
          <cell r="H6786">
            <v>0</v>
          </cell>
        </row>
        <row r="6787">
          <cell r="H6787">
            <v>0</v>
          </cell>
        </row>
        <row r="6788">
          <cell r="H6788">
            <v>0</v>
          </cell>
        </row>
        <row r="6789">
          <cell r="H6789">
            <v>0</v>
          </cell>
        </row>
        <row r="6790">
          <cell r="H6790">
            <v>0</v>
          </cell>
        </row>
        <row r="6791">
          <cell r="H6791">
            <v>0</v>
          </cell>
        </row>
        <row r="6792">
          <cell r="H6792">
            <v>0</v>
          </cell>
        </row>
        <row r="6793">
          <cell r="H6793">
            <v>0</v>
          </cell>
        </row>
        <row r="6794">
          <cell r="H6794">
            <v>0</v>
          </cell>
        </row>
        <row r="6795">
          <cell r="H6795">
            <v>0</v>
          </cell>
        </row>
        <row r="6796">
          <cell r="H6796">
            <v>0</v>
          </cell>
        </row>
        <row r="6797">
          <cell r="H6797">
            <v>0</v>
          </cell>
        </row>
        <row r="6798">
          <cell r="H6798">
            <v>0</v>
          </cell>
        </row>
        <row r="6799">
          <cell r="H6799">
            <v>0</v>
          </cell>
        </row>
        <row r="6800">
          <cell r="H6800">
            <v>0</v>
          </cell>
        </row>
        <row r="6801">
          <cell r="H6801">
            <v>0</v>
          </cell>
        </row>
        <row r="6802">
          <cell r="H6802">
            <v>0</v>
          </cell>
        </row>
        <row r="6803">
          <cell r="H6803">
            <v>0</v>
          </cell>
        </row>
        <row r="6804">
          <cell r="H6804">
            <v>0</v>
          </cell>
        </row>
        <row r="6805">
          <cell r="H6805">
            <v>0</v>
          </cell>
        </row>
        <row r="6806">
          <cell r="H6806">
            <v>0</v>
          </cell>
        </row>
        <row r="6807">
          <cell r="H6807">
            <v>0</v>
          </cell>
        </row>
        <row r="6808">
          <cell r="H6808">
            <v>0</v>
          </cell>
        </row>
        <row r="6809">
          <cell r="H6809">
            <v>0</v>
          </cell>
        </row>
        <row r="6810">
          <cell r="H6810">
            <v>0</v>
          </cell>
        </row>
        <row r="6811">
          <cell r="H6811">
            <v>0</v>
          </cell>
        </row>
        <row r="6812">
          <cell r="H6812">
            <v>0</v>
          </cell>
        </row>
        <row r="6813">
          <cell r="H6813">
            <v>0</v>
          </cell>
        </row>
        <row r="6814">
          <cell r="H6814">
            <v>0</v>
          </cell>
        </row>
        <row r="6815">
          <cell r="H6815">
            <v>0</v>
          </cell>
        </row>
        <row r="6816">
          <cell r="H6816">
            <v>0</v>
          </cell>
        </row>
        <row r="6817">
          <cell r="H6817">
            <v>0</v>
          </cell>
        </row>
        <row r="6818">
          <cell r="H6818">
            <v>0</v>
          </cell>
        </row>
        <row r="6819">
          <cell r="H6819">
            <v>0</v>
          </cell>
        </row>
        <row r="6820">
          <cell r="H6820">
            <v>0</v>
          </cell>
        </row>
        <row r="6821">
          <cell r="H6821">
            <v>0</v>
          </cell>
        </row>
        <row r="6822">
          <cell r="H6822">
            <v>0</v>
          </cell>
        </row>
        <row r="6823">
          <cell r="H6823">
            <v>0</v>
          </cell>
        </row>
        <row r="6824">
          <cell r="H6824">
            <v>0</v>
          </cell>
        </row>
        <row r="6825">
          <cell r="H6825">
            <v>0</v>
          </cell>
        </row>
        <row r="6826">
          <cell r="H6826">
            <v>0</v>
          </cell>
        </row>
        <row r="6827">
          <cell r="H6827">
            <v>0</v>
          </cell>
        </row>
        <row r="6828">
          <cell r="H6828">
            <v>0</v>
          </cell>
        </row>
        <row r="6829">
          <cell r="H6829">
            <v>0</v>
          </cell>
        </row>
        <row r="6830">
          <cell r="H6830">
            <v>0</v>
          </cell>
        </row>
        <row r="6831">
          <cell r="H6831">
            <v>0</v>
          </cell>
        </row>
        <row r="6832">
          <cell r="H6832">
            <v>0</v>
          </cell>
        </row>
        <row r="6833">
          <cell r="H6833">
            <v>0</v>
          </cell>
        </row>
        <row r="6834">
          <cell r="H6834">
            <v>0</v>
          </cell>
        </row>
        <row r="6835">
          <cell r="H6835">
            <v>0</v>
          </cell>
        </row>
        <row r="6836">
          <cell r="H6836">
            <v>0</v>
          </cell>
        </row>
        <row r="6837">
          <cell r="H6837">
            <v>0</v>
          </cell>
        </row>
        <row r="6838">
          <cell r="H6838">
            <v>0</v>
          </cell>
        </row>
        <row r="6839">
          <cell r="H6839">
            <v>0</v>
          </cell>
        </row>
        <row r="6840">
          <cell r="H6840">
            <v>0</v>
          </cell>
        </row>
        <row r="6841">
          <cell r="H6841">
            <v>0</v>
          </cell>
        </row>
        <row r="6842">
          <cell r="H6842">
            <v>0</v>
          </cell>
        </row>
        <row r="6843">
          <cell r="H6843">
            <v>0</v>
          </cell>
        </row>
        <row r="6844">
          <cell r="H6844">
            <v>0</v>
          </cell>
        </row>
        <row r="6845">
          <cell r="H6845">
            <v>0</v>
          </cell>
        </row>
        <row r="6846">
          <cell r="H6846">
            <v>0</v>
          </cell>
        </row>
        <row r="6847">
          <cell r="H6847">
            <v>0</v>
          </cell>
        </row>
        <row r="6848">
          <cell r="H6848">
            <v>0</v>
          </cell>
        </row>
        <row r="6849">
          <cell r="H6849">
            <v>0</v>
          </cell>
        </row>
        <row r="6850">
          <cell r="H6850">
            <v>0</v>
          </cell>
        </row>
        <row r="6851">
          <cell r="H6851">
            <v>0</v>
          </cell>
        </row>
        <row r="6852">
          <cell r="H6852">
            <v>0</v>
          </cell>
        </row>
        <row r="6853">
          <cell r="H6853">
            <v>0</v>
          </cell>
        </row>
        <row r="6854">
          <cell r="H6854">
            <v>0</v>
          </cell>
        </row>
        <row r="6855">
          <cell r="H6855">
            <v>0</v>
          </cell>
        </row>
        <row r="6856">
          <cell r="H6856">
            <v>0</v>
          </cell>
        </row>
        <row r="6857">
          <cell r="H6857">
            <v>0</v>
          </cell>
        </row>
        <row r="6858">
          <cell r="H6858">
            <v>0</v>
          </cell>
        </row>
        <row r="6859">
          <cell r="H6859">
            <v>0</v>
          </cell>
        </row>
        <row r="6860">
          <cell r="H6860">
            <v>0</v>
          </cell>
        </row>
        <row r="6861">
          <cell r="H6861">
            <v>0</v>
          </cell>
        </row>
        <row r="6862">
          <cell r="H6862">
            <v>0</v>
          </cell>
        </row>
        <row r="6863">
          <cell r="H6863">
            <v>0</v>
          </cell>
        </row>
        <row r="6864">
          <cell r="H6864">
            <v>0</v>
          </cell>
        </row>
        <row r="6865">
          <cell r="H6865">
            <v>0</v>
          </cell>
        </row>
        <row r="6866">
          <cell r="H6866">
            <v>0</v>
          </cell>
        </row>
        <row r="6867">
          <cell r="H6867">
            <v>0</v>
          </cell>
        </row>
        <row r="6868">
          <cell r="H6868">
            <v>0</v>
          </cell>
        </row>
        <row r="6869">
          <cell r="H6869">
            <v>0</v>
          </cell>
        </row>
        <row r="6870">
          <cell r="H6870">
            <v>0</v>
          </cell>
        </row>
        <row r="6871">
          <cell r="H6871">
            <v>0</v>
          </cell>
        </row>
        <row r="6872">
          <cell r="H6872">
            <v>0</v>
          </cell>
        </row>
        <row r="6873">
          <cell r="H6873">
            <v>0</v>
          </cell>
        </row>
        <row r="6874">
          <cell r="H6874">
            <v>0</v>
          </cell>
        </row>
        <row r="6875">
          <cell r="H6875">
            <v>0</v>
          </cell>
        </row>
        <row r="6876">
          <cell r="H6876">
            <v>0</v>
          </cell>
        </row>
        <row r="6877">
          <cell r="H6877">
            <v>0</v>
          </cell>
        </row>
        <row r="6878">
          <cell r="H6878">
            <v>0</v>
          </cell>
        </row>
        <row r="6879">
          <cell r="H6879">
            <v>0</v>
          </cell>
        </row>
        <row r="6880">
          <cell r="H6880">
            <v>0</v>
          </cell>
        </row>
        <row r="6881">
          <cell r="H6881">
            <v>0</v>
          </cell>
        </row>
        <row r="6882">
          <cell r="H6882">
            <v>0</v>
          </cell>
        </row>
        <row r="6883">
          <cell r="H6883">
            <v>0</v>
          </cell>
        </row>
        <row r="6884">
          <cell r="H6884">
            <v>0</v>
          </cell>
        </row>
        <row r="6885">
          <cell r="H6885">
            <v>0</v>
          </cell>
        </row>
        <row r="6886">
          <cell r="H6886">
            <v>0</v>
          </cell>
        </row>
        <row r="6887">
          <cell r="H6887">
            <v>0</v>
          </cell>
        </row>
        <row r="6888">
          <cell r="H6888">
            <v>0</v>
          </cell>
        </row>
        <row r="6889">
          <cell r="H6889">
            <v>0</v>
          </cell>
        </row>
        <row r="6890">
          <cell r="H6890">
            <v>0</v>
          </cell>
        </row>
        <row r="6891">
          <cell r="H6891">
            <v>0</v>
          </cell>
        </row>
        <row r="6892">
          <cell r="H6892">
            <v>0</v>
          </cell>
        </row>
        <row r="6893">
          <cell r="H6893">
            <v>0</v>
          </cell>
        </row>
        <row r="6894">
          <cell r="H6894">
            <v>0</v>
          </cell>
        </row>
        <row r="6895">
          <cell r="H6895">
            <v>0</v>
          </cell>
        </row>
        <row r="6896">
          <cell r="H6896">
            <v>0</v>
          </cell>
        </row>
        <row r="6897">
          <cell r="H6897">
            <v>0</v>
          </cell>
        </row>
        <row r="6898">
          <cell r="H6898">
            <v>0</v>
          </cell>
        </row>
        <row r="6899">
          <cell r="H6899">
            <v>0</v>
          </cell>
        </row>
        <row r="6900">
          <cell r="H6900">
            <v>0</v>
          </cell>
        </row>
        <row r="6901">
          <cell r="H6901">
            <v>0</v>
          </cell>
        </row>
        <row r="6902">
          <cell r="H6902">
            <v>0</v>
          </cell>
        </row>
        <row r="6903">
          <cell r="H6903">
            <v>0</v>
          </cell>
        </row>
        <row r="6904">
          <cell r="H6904">
            <v>0</v>
          </cell>
        </row>
        <row r="6905">
          <cell r="H6905">
            <v>0</v>
          </cell>
        </row>
        <row r="6906">
          <cell r="H6906">
            <v>0</v>
          </cell>
        </row>
        <row r="6907">
          <cell r="H6907">
            <v>0</v>
          </cell>
        </row>
        <row r="6908">
          <cell r="H6908">
            <v>0</v>
          </cell>
        </row>
        <row r="6909">
          <cell r="H6909">
            <v>0</v>
          </cell>
        </row>
        <row r="6910">
          <cell r="H6910">
            <v>0</v>
          </cell>
        </row>
        <row r="6911">
          <cell r="H6911">
            <v>0</v>
          </cell>
        </row>
        <row r="6912">
          <cell r="H6912">
            <v>0</v>
          </cell>
        </row>
        <row r="6913">
          <cell r="H6913">
            <v>0</v>
          </cell>
        </row>
        <row r="6914">
          <cell r="H6914">
            <v>0</v>
          </cell>
        </row>
        <row r="6915">
          <cell r="H6915">
            <v>0</v>
          </cell>
        </row>
        <row r="6916">
          <cell r="H6916">
            <v>0</v>
          </cell>
        </row>
        <row r="6917">
          <cell r="H6917">
            <v>0</v>
          </cell>
        </row>
        <row r="6918">
          <cell r="H6918">
            <v>0</v>
          </cell>
        </row>
        <row r="6919">
          <cell r="H6919">
            <v>0</v>
          </cell>
        </row>
        <row r="6920">
          <cell r="H6920">
            <v>0</v>
          </cell>
        </row>
        <row r="6921">
          <cell r="H6921">
            <v>0</v>
          </cell>
        </row>
        <row r="6922">
          <cell r="H6922">
            <v>0</v>
          </cell>
        </row>
        <row r="6923">
          <cell r="H6923">
            <v>0</v>
          </cell>
        </row>
        <row r="6924">
          <cell r="H6924">
            <v>0</v>
          </cell>
        </row>
        <row r="6925">
          <cell r="H6925">
            <v>0</v>
          </cell>
        </row>
        <row r="6926">
          <cell r="H6926">
            <v>0</v>
          </cell>
        </row>
        <row r="6927">
          <cell r="H6927">
            <v>0</v>
          </cell>
        </row>
        <row r="6928">
          <cell r="H6928">
            <v>0</v>
          </cell>
        </row>
        <row r="6929">
          <cell r="H6929">
            <v>0</v>
          </cell>
        </row>
        <row r="6930">
          <cell r="H6930">
            <v>0</v>
          </cell>
        </row>
        <row r="6931">
          <cell r="H6931">
            <v>0</v>
          </cell>
        </row>
        <row r="6932">
          <cell r="H6932">
            <v>0</v>
          </cell>
        </row>
        <row r="6933">
          <cell r="H6933">
            <v>0</v>
          </cell>
        </row>
        <row r="6934">
          <cell r="H6934">
            <v>0</v>
          </cell>
        </row>
        <row r="6935">
          <cell r="H6935">
            <v>0</v>
          </cell>
        </row>
        <row r="6936">
          <cell r="H6936">
            <v>0</v>
          </cell>
        </row>
        <row r="6937">
          <cell r="H6937">
            <v>0</v>
          </cell>
        </row>
        <row r="6938">
          <cell r="H6938">
            <v>0</v>
          </cell>
        </row>
        <row r="6939">
          <cell r="H6939">
            <v>0</v>
          </cell>
        </row>
        <row r="6940">
          <cell r="H6940">
            <v>0</v>
          </cell>
        </row>
        <row r="6941">
          <cell r="H6941">
            <v>0</v>
          </cell>
        </row>
        <row r="6942">
          <cell r="H6942">
            <v>0</v>
          </cell>
        </row>
        <row r="6943">
          <cell r="H6943">
            <v>0</v>
          </cell>
        </row>
        <row r="6944">
          <cell r="H6944">
            <v>0</v>
          </cell>
        </row>
        <row r="6945">
          <cell r="H6945">
            <v>0</v>
          </cell>
        </row>
        <row r="6946">
          <cell r="H6946">
            <v>0</v>
          </cell>
        </row>
        <row r="6947">
          <cell r="H6947">
            <v>0</v>
          </cell>
        </row>
        <row r="6948">
          <cell r="H6948">
            <v>0</v>
          </cell>
        </row>
        <row r="6949">
          <cell r="H6949">
            <v>0</v>
          </cell>
        </row>
        <row r="6950">
          <cell r="H6950">
            <v>0</v>
          </cell>
        </row>
        <row r="6951">
          <cell r="H6951">
            <v>0</v>
          </cell>
        </row>
        <row r="6952">
          <cell r="H6952">
            <v>0</v>
          </cell>
        </row>
        <row r="6953">
          <cell r="H6953">
            <v>0</v>
          </cell>
        </row>
        <row r="6954">
          <cell r="H6954">
            <v>0</v>
          </cell>
        </row>
        <row r="6955">
          <cell r="H6955">
            <v>0</v>
          </cell>
        </row>
        <row r="6956">
          <cell r="H6956">
            <v>0</v>
          </cell>
        </row>
        <row r="6957">
          <cell r="H6957">
            <v>0</v>
          </cell>
        </row>
        <row r="6958">
          <cell r="H6958">
            <v>0</v>
          </cell>
        </row>
        <row r="6959">
          <cell r="H6959">
            <v>0</v>
          </cell>
        </row>
        <row r="6960">
          <cell r="H6960">
            <v>0</v>
          </cell>
        </row>
        <row r="6961">
          <cell r="H6961">
            <v>0</v>
          </cell>
        </row>
        <row r="6962">
          <cell r="H6962">
            <v>0</v>
          </cell>
        </row>
        <row r="6963">
          <cell r="H6963">
            <v>0</v>
          </cell>
        </row>
        <row r="6964">
          <cell r="H6964">
            <v>0</v>
          </cell>
        </row>
        <row r="6965">
          <cell r="H6965">
            <v>0</v>
          </cell>
        </row>
        <row r="6966">
          <cell r="H6966">
            <v>0</v>
          </cell>
        </row>
        <row r="6967">
          <cell r="H6967">
            <v>0</v>
          </cell>
        </row>
        <row r="6968">
          <cell r="H6968">
            <v>0</v>
          </cell>
        </row>
        <row r="6969">
          <cell r="H6969">
            <v>0</v>
          </cell>
        </row>
        <row r="6970">
          <cell r="H6970">
            <v>0</v>
          </cell>
        </row>
        <row r="6971">
          <cell r="H6971">
            <v>0</v>
          </cell>
        </row>
        <row r="6972">
          <cell r="H6972">
            <v>0</v>
          </cell>
        </row>
        <row r="6973">
          <cell r="H6973">
            <v>0</v>
          </cell>
        </row>
        <row r="6974">
          <cell r="H6974">
            <v>0</v>
          </cell>
        </row>
        <row r="6975">
          <cell r="H6975">
            <v>0</v>
          </cell>
        </row>
        <row r="6976">
          <cell r="H6976">
            <v>0</v>
          </cell>
        </row>
        <row r="6977">
          <cell r="H6977">
            <v>0</v>
          </cell>
        </row>
        <row r="6978">
          <cell r="H6978">
            <v>0</v>
          </cell>
        </row>
        <row r="6979">
          <cell r="H6979">
            <v>0</v>
          </cell>
        </row>
        <row r="6980">
          <cell r="H6980">
            <v>0</v>
          </cell>
        </row>
        <row r="6981">
          <cell r="H6981">
            <v>0</v>
          </cell>
        </row>
        <row r="6982">
          <cell r="H6982">
            <v>0</v>
          </cell>
        </row>
        <row r="6983">
          <cell r="H6983">
            <v>0</v>
          </cell>
        </row>
        <row r="6984">
          <cell r="H6984">
            <v>0</v>
          </cell>
        </row>
        <row r="6985">
          <cell r="H6985">
            <v>0</v>
          </cell>
        </row>
        <row r="6986">
          <cell r="H6986">
            <v>0</v>
          </cell>
        </row>
        <row r="6987">
          <cell r="H6987">
            <v>0</v>
          </cell>
        </row>
        <row r="6988">
          <cell r="H6988">
            <v>0</v>
          </cell>
        </row>
        <row r="6989">
          <cell r="H6989">
            <v>0</v>
          </cell>
        </row>
        <row r="6990">
          <cell r="H6990">
            <v>0</v>
          </cell>
        </row>
        <row r="6991">
          <cell r="H6991">
            <v>0</v>
          </cell>
        </row>
        <row r="6992">
          <cell r="H6992">
            <v>0</v>
          </cell>
        </row>
        <row r="6993">
          <cell r="H6993">
            <v>0</v>
          </cell>
        </row>
        <row r="6994">
          <cell r="H6994">
            <v>0</v>
          </cell>
        </row>
        <row r="6995">
          <cell r="H6995">
            <v>0</v>
          </cell>
        </row>
        <row r="6996">
          <cell r="H6996">
            <v>0</v>
          </cell>
        </row>
        <row r="6997">
          <cell r="H6997">
            <v>0</v>
          </cell>
        </row>
        <row r="6998">
          <cell r="H6998">
            <v>0</v>
          </cell>
        </row>
        <row r="6999">
          <cell r="H6999">
            <v>0</v>
          </cell>
        </row>
        <row r="7000">
          <cell r="H7000">
            <v>0</v>
          </cell>
        </row>
        <row r="7001">
          <cell r="H7001">
            <v>0</v>
          </cell>
        </row>
        <row r="7002">
          <cell r="H7002">
            <v>0</v>
          </cell>
        </row>
        <row r="7003">
          <cell r="H7003">
            <v>0</v>
          </cell>
        </row>
        <row r="7004">
          <cell r="H7004">
            <v>0</v>
          </cell>
        </row>
        <row r="7005">
          <cell r="H7005">
            <v>0</v>
          </cell>
        </row>
        <row r="7006">
          <cell r="H7006">
            <v>0</v>
          </cell>
        </row>
        <row r="7007">
          <cell r="H7007">
            <v>0</v>
          </cell>
        </row>
        <row r="7008">
          <cell r="H7008">
            <v>0</v>
          </cell>
        </row>
        <row r="7009">
          <cell r="H7009">
            <v>0</v>
          </cell>
        </row>
        <row r="7010">
          <cell r="H7010">
            <v>0</v>
          </cell>
        </row>
        <row r="7011">
          <cell r="H7011">
            <v>0</v>
          </cell>
        </row>
        <row r="7012">
          <cell r="H7012">
            <v>0</v>
          </cell>
        </row>
        <row r="7013">
          <cell r="H7013">
            <v>0</v>
          </cell>
        </row>
        <row r="7014">
          <cell r="H7014">
            <v>0</v>
          </cell>
        </row>
        <row r="7015">
          <cell r="H7015">
            <v>0</v>
          </cell>
        </row>
        <row r="7016">
          <cell r="H7016">
            <v>0</v>
          </cell>
        </row>
        <row r="7017">
          <cell r="H7017">
            <v>0</v>
          </cell>
        </row>
        <row r="7018">
          <cell r="H7018">
            <v>0</v>
          </cell>
        </row>
        <row r="7019">
          <cell r="H7019">
            <v>0</v>
          </cell>
        </row>
        <row r="7020">
          <cell r="H7020">
            <v>0</v>
          </cell>
        </row>
        <row r="7021">
          <cell r="H7021">
            <v>0</v>
          </cell>
        </row>
        <row r="7022">
          <cell r="H7022">
            <v>0</v>
          </cell>
        </row>
        <row r="7023">
          <cell r="H7023">
            <v>0</v>
          </cell>
        </row>
        <row r="7024">
          <cell r="H7024">
            <v>0</v>
          </cell>
        </row>
        <row r="7025">
          <cell r="H7025">
            <v>0</v>
          </cell>
        </row>
        <row r="7026">
          <cell r="H7026">
            <v>0</v>
          </cell>
        </row>
        <row r="7027">
          <cell r="H7027">
            <v>0</v>
          </cell>
        </row>
        <row r="7028">
          <cell r="H7028">
            <v>0</v>
          </cell>
        </row>
        <row r="7029">
          <cell r="H7029">
            <v>0</v>
          </cell>
        </row>
        <row r="7030">
          <cell r="H7030">
            <v>0</v>
          </cell>
        </row>
        <row r="7031">
          <cell r="H7031">
            <v>0</v>
          </cell>
        </row>
        <row r="7032">
          <cell r="H7032">
            <v>0</v>
          </cell>
        </row>
        <row r="7033">
          <cell r="H7033">
            <v>0</v>
          </cell>
        </row>
        <row r="7034">
          <cell r="H7034">
            <v>0</v>
          </cell>
        </row>
        <row r="7035">
          <cell r="H7035">
            <v>0</v>
          </cell>
        </row>
        <row r="7036">
          <cell r="H7036">
            <v>0</v>
          </cell>
        </row>
        <row r="7037">
          <cell r="H7037">
            <v>0</v>
          </cell>
        </row>
        <row r="7038">
          <cell r="H7038">
            <v>0</v>
          </cell>
        </row>
        <row r="7039">
          <cell r="H7039">
            <v>0</v>
          </cell>
        </row>
        <row r="7040">
          <cell r="H7040">
            <v>0</v>
          </cell>
        </row>
        <row r="7041">
          <cell r="H7041">
            <v>0</v>
          </cell>
        </row>
        <row r="7042">
          <cell r="H7042">
            <v>0</v>
          </cell>
        </row>
        <row r="7043">
          <cell r="H7043">
            <v>0</v>
          </cell>
        </row>
        <row r="7044">
          <cell r="H7044">
            <v>0</v>
          </cell>
        </row>
        <row r="7045">
          <cell r="H7045">
            <v>0</v>
          </cell>
        </row>
        <row r="7046">
          <cell r="H7046">
            <v>0</v>
          </cell>
        </row>
        <row r="7047">
          <cell r="H7047">
            <v>0</v>
          </cell>
        </row>
        <row r="7048">
          <cell r="H7048">
            <v>0</v>
          </cell>
        </row>
        <row r="7049">
          <cell r="H7049">
            <v>0</v>
          </cell>
        </row>
        <row r="7050">
          <cell r="H7050">
            <v>0</v>
          </cell>
        </row>
        <row r="7051">
          <cell r="H7051">
            <v>0</v>
          </cell>
        </row>
        <row r="7052">
          <cell r="H7052">
            <v>0</v>
          </cell>
        </row>
        <row r="7053">
          <cell r="H7053">
            <v>0</v>
          </cell>
        </row>
        <row r="7054">
          <cell r="H7054">
            <v>0</v>
          </cell>
        </row>
        <row r="7055">
          <cell r="H7055">
            <v>0</v>
          </cell>
        </row>
        <row r="7056">
          <cell r="H7056">
            <v>0</v>
          </cell>
        </row>
        <row r="7057">
          <cell r="H7057">
            <v>0</v>
          </cell>
        </row>
        <row r="7058">
          <cell r="H7058">
            <v>0</v>
          </cell>
        </row>
        <row r="7059">
          <cell r="H7059">
            <v>0</v>
          </cell>
        </row>
        <row r="7060">
          <cell r="H7060">
            <v>0</v>
          </cell>
        </row>
        <row r="7061">
          <cell r="H7061">
            <v>0</v>
          </cell>
        </row>
        <row r="7062">
          <cell r="H7062">
            <v>0</v>
          </cell>
        </row>
        <row r="7063">
          <cell r="H7063">
            <v>0</v>
          </cell>
        </row>
        <row r="7064">
          <cell r="H7064">
            <v>0</v>
          </cell>
        </row>
        <row r="7065">
          <cell r="H7065">
            <v>0</v>
          </cell>
        </row>
        <row r="7066">
          <cell r="H7066">
            <v>0</v>
          </cell>
        </row>
        <row r="7067">
          <cell r="H7067">
            <v>0</v>
          </cell>
        </row>
        <row r="7068">
          <cell r="H7068">
            <v>0</v>
          </cell>
        </row>
        <row r="7069">
          <cell r="H7069">
            <v>0</v>
          </cell>
        </row>
        <row r="7070">
          <cell r="H7070">
            <v>0</v>
          </cell>
        </row>
        <row r="7071">
          <cell r="H7071">
            <v>0</v>
          </cell>
        </row>
        <row r="7072">
          <cell r="H7072">
            <v>0</v>
          </cell>
        </row>
        <row r="7073">
          <cell r="H7073">
            <v>0</v>
          </cell>
        </row>
        <row r="7074">
          <cell r="H7074">
            <v>0</v>
          </cell>
        </row>
        <row r="7075">
          <cell r="H7075">
            <v>0</v>
          </cell>
        </row>
        <row r="7076">
          <cell r="H7076">
            <v>0</v>
          </cell>
        </row>
        <row r="7077">
          <cell r="H7077">
            <v>0</v>
          </cell>
        </row>
        <row r="7078">
          <cell r="H7078">
            <v>0</v>
          </cell>
        </row>
        <row r="7079">
          <cell r="H7079">
            <v>0</v>
          </cell>
        </row>
        <row r="7080">
          <cell r="H7080">
            <v>0</v>
          </cell>
        </row>
        <row r="7081">
          <cell r="H7081">
            <v>0</v>
          </cell>
        </row>
        <row r="7082">
          <cell r="H7082">
            <v>0</v>
          </cell>
        </row>
        <row r="7083">
          <cell r="H7083">
            <v>0</v>
          </cell>
        </row>
        <row r="7084">
          <cell r="H7084">
            <v>0</v>
          </cell>
        </row>
        <row r="7085">
          <cell r="H7085">
            <v>0</v>
          </cell>
        </row>
        <row r="7086">
          <cell r="H7086">
            <v>0</v>
          </cell>
        </row>
        <row r="7087">
          <cell r="H7087">
            <v>0</v>
          </cell>
        </row>
        <row r="7088">
          <cell r="H7088">
            <v>0</v>
          </cell>
        </row>
        <row r="7089">
          <cell r="H7089">
            <v>0</v>
          </cell>
        </row>
        <row r="7090">
          <cell r="H7090">
            <v>0</v>
          </cell>
        </row>
        <row r="7091">
          <cell r="H7091">
            <v>0</v>
          </cell>
        </row>
        <row r="7092">
          <cell r="H7092">
            <v>0</v>
          </cell>
        </row>
        <row r="7093">
          <cell r="H7093">
            <v>0</v>
          </cell>
        </row>
        <row r="7094">
          <cell r="H7094">
            <v>0</v>
          </cell>
        </row>
        <row r="7095">
          <cell r="H7095">
            <v>0</v>
          </cell>
        </row>
        <row r="7096">
          <cell r="H7096">
            <v>0</v>
          </cell>
        </row>
        <row r="7097">
          <cell r="H7097">
            <v>0</v>
          </cell>
        </row>
        <row r="7098">
          <cell r="H7098">
            <v>0</v>
          </cell>
        </row>
        <row r="7099">
          <cell r="H7099">
            <v>0</v>
          </cell>
        </row>
        <row r="7100">
          <cell r="H7100">
            <v>0</v>
          </cell>
        </row>
        <row r="7101">
          <cell r="H7101">
            <v>0</v>
          </cell>
        </row>
        <row r="7102">
          <cell r="H7102">
            <v>0</v>
          </cell>
        </row>
        <row r="7103">
          <cell r="H7103">
            <v>0</v>
          </cell>
        </row>
        <row r="7104">
          <cell r="H7104">
            <v>0</v>
          </cell>
        </row>
        <row r="7105">
          <cell r="H7105">
            <v>0</v>
          </cell>
        </row>
        <row r="7106">
          <cell r="H7106">
            <v>0</v>
          </cell>
        </row>
        <row r="7107">
          <cell r="H7107">
            <v>0</v>
          </cell>
        </row>
        <row r="7108">
          <cell r="H7108">
            <v>0</v>
          </cell>
        </row>
        <row r="7109">
          <cell r="H7109">
            <v>0</v>
          </cell>
        </row>
        <row r="7110">
          <cell r="H7110">
            <v>0</v>
          </cell>
        </row>
        <row r="7111">
          <cell r="H7111">
            <v>0</v>
          </cell>
        </row>
        <row r="7112">
          <cell r="H7112">
            <v>0</v>
          </cell>
        </row>
        <row r="7113">
          <cell r="H7113">
            <v>0</v>
          </cell>
        </row>
        <row r="7114">
          <cell r="H7114">
            <v>0</v>
          </cell>
        </row>
        <row r="7115">
          <cell r="H7115">
            <v>0</v>
          </cell>
        </row>
        <row r="7116">
          <cell r="H7116">
            <v>0</v>
          </cell>
        </row>
        <row r="7117">
          <cell r="H7117">
            <v>0</v>
          </cell>
        </row>
        <row r="7118">
          <cell r="H7118">
            <v>0</v>
          </cell>
        </row>
        <row r="7119">
          <cell r="H7119">
            <v>0</v>
          </cell>
        </row>
        <row r="7120">
          <cell r="H7120">
            <v>0</v>
          </cell>
        </row>
        <row r="7121">
          <cell r="H7121">
            <v>0</v>
          </cell>
        </row>
        <row r="7122">
          <cell r="H7122">
            <v>0</v>
          </cell>
        </row>
        <row r="7123">
          <cell r="H7123">
            <v>0</v>
          </cell>
        </row>
        <row r="7124">
          <cell r="H7124">
            <v>0</v>
          </cell>
        </row>
        <row r="7125">
          <cell r="H7125">
            <v>0</v>
          </cell>
        </row>
        <row r="7126">
          <cell r="H7126">
            <v>0</v>
          </cell>
        </row>
        <row r="7127">
          <cell r="H7127">
            <v>0</v>
          </cell>
        </row>
        <row r="7128">
          <cell r="H7128">
            <v>0</v>
          </cell>
        </row>
        <row r="7129">
          <cell r="H7129">
            <v>0</v>
          </cell>
        </row>
        <row r="7130">
          <cell r="H7130">
            <v>0</v>
          </cell>
        </row>
        <row r="7131">
          <cell r="H7131">
            <v>0</v>
          </cell>
        </row>
        <row r="7132">
          <cell r="H7132">
            <v>0</v>
          </cell>
        </row>
        <row r="7133">
          <cell r="H7133">
            <v>0</v>
          </cell>
        </row>
        <row r="7134">
          <cell r="H7134">
            <v>0</v>
          </cell>
        </row>
        <row r="7135">
          <cell r="H7135">
            <v>0</v>
          </cell>
        </row>
        <row r="7136">
          <cell r="H7136">
            <v>0</v>
          </cell>
        </row>
        <row r="7137">
          <cell r="H7137">
            <v>0</v>
          </cell>
        </row>
        <row r="7138">
          <cell r="H7138">
            <v>0</v>
          </cell>
        </row>
        <row r="7139">
          <cell r="H7139">
            <v>0</v>
          </cell>
        </row>
        <row r="7140">
          <cell r="H7140">
            <v>0</v>
          </cell>
        </row>
        <row r="7141">
          <cell r="H7141">
            <v>0</v>
          </cell>
        </row>
        <row r="7142">
          <cell r="H7142">
            <v>0</v>
          </cell>
        </row>
        <row r="7143">
          <cell r="H7143">
            <v>0</v>
          </cell>
        </row>
        <row r="7144">
          <cell r="H7144">
            <v>0</v>
          </cell>
        </row>
        <row r="7145">
          <cell r="H7145">
            <v>0</v>
          </cell>
        </row>
        <row r="7146">
          <cell r="H7146">
            <v>0</v>
          </cell>
        </row>
        <row r="7147">
          <cell r="H7147">
            <v>0</v>
          </cell>
        </row>
        <row r="7148">
          <cell r="H7148">
            <v>0</v>
          </cell>
        </row>
        <row r="7149">
          <cell r="H7149">
            <v>0</v>
          </cell>
        </row>
        <row r="7150">
          <cell r="H7150">
            <v>0</v>
          </cell>
        </row>
        <row r="7151">
          <cell r="H7151">
            <v>0</v>
          </cell>
        </row>
        <row r="7152">
          <cell r="H7152">
            <v>0</v>
          </cell>
        </row>
        <row r="7153">
          <cell r="H7153">
            <v>0</v>
          </cell>
        </row>
        <row r="7154">
          <cell r="H7154">
            <v>0</v>
          </cell>
        </row>
        <row r="7155">
          <cell r="H7155">
            <v>0</v>
          </cell>
        </row>
        <row r="7156">
          <cell r="H7156">
            <v>0</v>
          </cell>
        </row>
        <row r="7157">
          <cell r="H7157">
            <v>0</v>
          </cell>
        </row>
        <row r="7158">
          <cell r="H7158">
            <v>0</v>
          </cell>
        </row>
        <row r="7159">
          <cell r="H7159">
            <v>0</v>
          </cell>
        </row>
        <row r="7160">
          <cell r="H7160">
            <v>0</v>
          </cell>
        </row>
        <row r="7161">
          <cell r="H7161">
            <v>0</v>
          </cell>
        </row>
        <row r="7162">
          <cell r="H7162">
            <v>0</v>
          </cell>
        </row>
        <row r="7163">
          <cell r="H7163">
            <v>0</v>
          </cell>
        </row>
        <row r="7164">
          <cell r="H7164">
            <v>0</v>
          </cell>
        </row>
        <row r="7165">
          <cell r="H7165">
            <v>0</v>
          </cell>
        </row>
        <row r="7166">
          <cell r="H7166">
            <v>0</v>
          </cell>
        </row>
        <row r="7167">
          <cell r="H7167">
            <v>0</v>
          </cell>
        </row>
        <row r="7168">
          <cell r="H7168">
            <v>0</v>
          </cell>
        </row>
        <row r="7169">
          <cell r="H7169">
            <v>0</v>
          </cell>
        </row>
        <row r="7170">
          <cell r="H7170">
            <v>0</v>
          </cell>
        </row>
        <row r="7171">
          <cell r="H7171">
            <v>0</v>
          </cell>
        </row>
        <row r="7172">
          <cell r="H7172">
            <v>0</v>
          </cell>
        </row>
        <row r="7173">
          <cell r="H7173">
            <v>0</v>
          </cell>
        </row>
        <row r="7174">
          <cell r="H7174">
            <v>0</v>
          </cell>
        </row>
        <row r="7175">
          <cell r="H7175">
            <v>0</v>
          </cell>
        </row>
        <row r="7176">
          <cell r="H7176">
            <v>0</v>
          </cell>
        </row>
        <row r="7177">
          <cell r="H7177">
            <v>0</v>
          </cell>
        </row>
        <row r="7178">
          <cell r="H7178">
            <v>0</v>
          </cell>
        </row>
        <row r="7179">
          <cell r="H7179">
            <v>0</v>
          </cell>
        </row>
        <row r="7180">
          <cell r="H7180">
            <v>0</v>
          </cell>
        </row>
        <row r="7181">
          <cell r="H7181">
            <v>0</v>
          </cell>
        </row>
        <row r="7182">
          <cell r="H7182">
            <v>0</v>
          </cell>
        </row>
        <row r="7183">
          <cell r="H7183">
            <v>0</v>
          </cell>
        </row>
        <row r="7184">
          <cell r="H7184">
            <v>0</v>
          </cell>
        </row>
        <row r="7185">
          <cell r="H7185">
            <v>0</v>
          </cell>
        </row>
        <row r="7186">
          <cell r="H7186">
            <v>0</v>
          </cell>
        </row>
        <row r="7187">
          <cell r="H7187">
            <v>0</v>
          </cell>
        </row>
        <row r="7188">
          <cell r="H7188">
            <v>0</v>
          </cell>
        </row>
        <row r="7189">
          <cell r="H7189">
            <v>0</v>
          </cell>
        </row>
        <row r="7190">
          <cell r="H7190">
            <v>0</v>
          </cell>
        </row>
        <row r="7191">
          <cell r="H7191">
            <v>0</v>
          </cell>
        </row>
        <row r="7192">
          <cell r="H7192">
            <v>0</v>
          </cell>
        </row>
        <row r="7193">
          <cell r="H7193">
            <v>0</v>
          </cell>
        </row>
        <row r="7194">
          <cell r="H7194">
            <v>0</v>
          </cell>
        </row>
        <row r="7195">
          <cell r="H7195">
            <v>0</v>
          </cell>
        </row>
        <row r="7196">
          <cell r="H7196">
            <v>0</v>
          </cell>
        </row>
        <row r="7197">
          <cell r="H7197">
            <v>0</v>
          </cell>
        </row>
        <row r="7198">
          <cell r="H7198">
            <v>0</v>
          </cell>
        </row>
        <row r="7199">
          <cell r="H7199">
            <v>0</v>
          </cell>
        </row>
        <row r="7200">
          <cell r="H7200">
            <v>0</v>
          </cell>
        </row>
        <row r="7201">
          <cell r="H7201">
            <v>0</v>
          </cell>
        </row>
        <row r="7202">
          <cell r="H7202">
            <v>0</v>
          </cell>
        </row>
        <row r="7203">
          <cell r="H7203">
            <v>0</v>
          </cell>
        </row>
        <row r="7204">
          <cell r="H7204">
            <v>0</v>
          </cell>
        </row>
        <row r="7205">
          <cell r="H7205">
            <v>0</v>
          </cell>
        </row>
        <row r="7206">
          <cell r="H7206">
            <v>0</v>
          </cell>
        </row>
        <row r="7207">
          <cell r="H7207">
            <v>0</v>
          </cell>
        </row>
        <row r="7208">
          <cell r="H7208">
            <v>0</v>
          </cell>
        </row>
        <row r="7209">
          <cell r="H7209">
            <v>0</v>
          </cell>
        </row>
        <row r="7210">
          <cell r="H7210">
            <v>0</v>
          </cell>
        </row>
        <row r="7211">
          <cell r="H7211">
            <v>0</v>
          </cell>
        </row>
        <row r="7212">
          <cell r="H7212">
            <v>0</v>
          </cell>
        </row>
        <row r="7213">
          <cell r="H7213">
            <v>0</v>
          </cell>
        </row>
        <row r="7214">
          <cell r="H7214">
            <v>0</v>
          </cell>
        </row>
        <row r="7215">
          <cell r="H7215">
            <v>0</v>
          </cell>
        </row>
        <row r="7216">
          <cell r="H7216">
            <v>0</v>
          </cell>
        </row>
        <row r="7217">
          <cell r="H7217">
            <v>0</v>
          </cell>
        </row>
        <row r="7218">
          <cell r="H7218">
            <v>0</v>
          </cell>
        </row>
        <row r="7219">
          <cell r="H7219">
            <v>0</v>
          </cell>
        </row>
        <row r="7220">
          <cell r="H7220">
            <v>0</v>
          </cell>
        </row>
        <row r="7221">
          <cell r="H7221">
            <v>0</v>
          </cell>
        </row>
        <row r="7222">
          <cell r="H7222">
            <v>0</v>
          </cell>
        </row>
        <row r="7223">
          <cell r="H7223">
            <v>0</v>
          </cell>
        </row>
        <row r="7224">
          <cell r="H7224">
            <v>0</v>
          </cell>
        </row>
        <row r="7225">
          <cell r="H7225">
            <v>0</v>
          </cell>
        </row>
        <row r="7226">
          <cell r="H7226">
            <v>0</v>
          </cell>
        </row>
        <row r="7227">
          <cell r="H7227">
            <v>0</v>
          </cell>
        </row>
        <row r="7228">
          <cell r="H7228">
            <v>0</v>
          </cell>
        </row>
        <row r="7229">
          <cell r="H7229">
            <v>0</v>
          </cell>
        </row>
        <row r="7230">
          <cell r="H7230">
            <v>0</v>
          </cell>
        </row>
        <row r="7231">
          <cell r="H7231">
            <v>0</v>
          </cell>
        </row>
        <row r="7232">
          <cell r="H7232">
            <v>0</v>
          </cell>
        </row>
        <row r="7233">
          <cell r="H7233">
            <v>0</v>
          </cell>
        </row>
        <row r="7234">
          <cell r="H7234">
            <v>0</v>
          </cell>
        </row>
        <row r="7235">
          <cell r="H7235">
            <v>0</v>
          </cell>
        </row>
        <row r="7236">
          <cell r="H7236">
            <v>0</v>
          </cell>
        </row>
        <row r="7237">
          <cell r="H7237">
            <v>0</v>
          </cell>
        </row>
        <row r="7238">
          <cell r="H7238">
            <v>0</v>
          </cell>
        </row>
        <row r="7239">
          <cell r="H7239">
            <v>0</v>
          </cell>
        </row>
        <row r="7240">
          <cell r="H7240">
            <v>0</v>
          </cell>
        </row>
        <row r="7241">
          <cell r="H7241">
            <v>0</v>
          </cell>
        </row>
        <row r="7242">
          <cell r="H7242">
            <v>0</v>
          </cell>
        </row>
        <row r="7243">
          <cell r="H7243">
            <v>0</v>
          </cell>
        </row>
        <row r="7244">
          <cell r="H7244">
            <v>0</v>
          </cell>
        </row>
        <row r="7245">
          <cell r="H7245">
            <v>0</v>
          </cell>
        </row>
        <row r="7246">
          <cell r="H7246">
            <v>0</v>
          </cell>
        </row>
        <row r="7247">
          <cell r="H7247">
            <v>0</v>
          </cell>
        </row>
        <row r="7248">
          <cell r="H7248">
            <v>0</v>
          </cell>
        </row>
        <row r="7249">
          <cell r="H7249">
            <v>0</v>
          </cell>
        </row>
        <row r="7250">
          <cell r="H7250">
            <v>0</v>
          </cell>
        </row>
        <row r="7251">
          <cell r="H7251">
            <v>0</v>
          </cell>
        </row>
        <row r="7252">
          <cell r="H7252">
            <v>0</v>
          </cell>
        </row>
        <row r="7253">
          <cell r="H7253">
            <v>0</v>
          </cell>
        </row>
        <row r="7254">
          <cell r="H7254">
            <v>0</v>
          </cell>
        </row>
        <row r="7255">
          <cell r="H7255">
            <v>0</v>
          </cell>
        </row>
        <row r="7256">
          <cell r="H7256">
            <v>0</v>
          </cell>
        </row>
        <row r="7257">
          <cell r="H7257">
            <v>0</v>
          </cell>
        </row>
        <row r="7258">
          <cell r="H7258">
            <v>0</v>
          </cell>
        </row>
        <row r="7259">
          <cell r="H7259">
            <v>0</v>
          </cell>
        </row>
        <row r="7260">
          <cell r="H7260">
            <v>0</v>
          </cell>
        </row>
        <row r="7261">
          <cell r="H7261">
            <v>0</v>
          </cell>
        </row>
        <row r="7262">
          <cell r="H7262">
            <v>0</v>
          </cell>
        </row>
        <row r="7263">
          <cell r="H7263">
            <v>0</v>
          </cell>
        </row>
        <row r="7264">
          <cell r="H7264">
            <v>0</v>
          </cell>
        </row>
        <row r="7265">
          <cell r="H7265">
            <v>0</v>
          </cell>
        </row>
        <row r="7266">
          <cell r="H7266">
            <v>0</v>
          </cell>
        </row>
        <row r="7267">
          <cell r="H7267">
            <v>0</v>
          </cell>
        </row>
        <row r="7268">
          <cell r="H7268">
            <v>0</v>
          </cell>
        </row>
        <row r="7269">
          <cell r="H7269">
            <v>0</v>
          </cell>
        </row>
        <row r="7270">
          <cell r="H7270">
            <v>0</v>
          </cell>
        </row>
        <row r="7271">
          <cell r="H7271">
            <v>0</v>
          </cell>
        </row>
        <row r="7272">
          <cell r="H7272">
            <v>0</v>
          </cell>
        </row>
        <row r="7273">
          <cell r="H7273">
            <v>0</v>
          </cell>
        </row>
        <row r="7274">
          <cell r="H7274">
            <v>0</v>
          </cell>
        </row>
        <row r="7275">
          <cell r="H7275">
            <v>0</v>
          </cell>
        </row>
        <row r="7276">
          <cell r="H7276">
            <v>0</v>
          </cell>
        </row>
        <row r="7277">
          <cell r="H7277">
            <v>0</v>
          </cell>
        </row>
        <row r="7278">
          <cell r="H7278">
            <v>0</v>
          </cell>
        </row>
        <row r="7279">
          <cell r="H7279">
            <v>0</v>
          </cell>
        </row>
        <row r="7280">
          <cell r="H7280">
            <v>0</v>
          </cell>
        </row>
        <row r="7281">
          <cell r="H7281">
            <v>0</v>
          </cell>
        </row>
        <row r="7282">
          <cell r="H7282">
            <v>0</v>
          </cell>
        </row>
        <row r="7283">
          <cell r="H7283">
            <v>0</v>
          </cell>
        </row>
        <row r="7284">
          <cell r="H7284">
            <v>0</v>
          </cell>
        </row>
        <row r="7285">
          <cell r="H7285">
            <v>0</v>
          </cell>
        </row>
        <row r="7286">
          <cell r="H7286">
            <v>0</v>
          </cell>
        </row>
        <row r="7287">
          <cell r="H7287">
            <v>0</v>
          </cell>
        </row>
        <row r="7288">
          <cell r="H7288">
            <v>0</v>
          </cell>
        </row>
        <row r="7289">
          <cell r="H7289">
            <v>0</v>
          </cell>
        </row>
        <row r="7290">
          <cell r="H7290">
            <v>0</v>
          </cell>
        </row>
        <row r="7291">
          <cell r="H7291">
            <v>0</v>
          </cell>
        </row>
        <row r="7292">
          <cell r="H7292">
            <v>0</v>
          </cell>
        </row>
        <row r="7293">
          <cell r="H7293">
            <v>0</v>
          </cell>
        </row>
        <row r="7294">
          <cell r="H7294">
            <v>0</v>
          </cell>
        </row>
        <row r="7295">
          <cell r="H7295">
            <v>0</v>
          </cell>
        </row>
        <row r="7296">
          <cell r="H7296">
            <v>0</v>
          </cell>
        </row>
        <row r="7297">
          <cell r="H7297">
            <v>0</v>
          </cell>
        </row>
        <row r="7298">
          <cell r="H7298">
            <v>0</v>
          </cell>
        </row>
        <row r="7299">
          <cell r="H7299">
            <v>0</v>
          </cell>
        </row>
        <row r="7300">
          <cell r="H7300">
            <v>0</v>
          </cell>
        </row>
        <row r="7301">
          <cell r="H7301">
            <v>0</v>
          </cell>
        </row>
        <row r="7302">
          <cell r="H7302">
            <v>0</v>
          </cell>
        </row>
        <row r="7303">
          <cell r="H7303">
            <v>0</v>
          </cell>
        </row>
        <row r="7304">
          <cell r="H7304">
            <v>0</v>
          </cell>
        </row>
        <row r="7305">
          <cell r="H7305">
            <v>0</v>
          </cell>
        </row>
        <row r="7306">
          <cell r="H7306">
            <v>0</v>
          </cell>
        </row>
        <row r="7307">
          <cell r="H7307">
            <v>0</v>
          </cell>
        </row>
        <row r="7308">
          <cell r="H7308">
            <v>0</v>
          </cell>
        </row>
        <row r="7309">
          <cell r="H7309">
            <v>0</v>
          </cell>
        </row>
        <row r="7310">
          <cell r="H7310">
            <v>0</v>
          </cell>
        </row>
        <row r="7311">
          <cell r="H7311">
            <v>0</v>
          </cell>
        </row>
        <row r="7312">
          <cell r="H7312">
            <v>0</v>
          </cell>
        </row>
        <row r="7313">
          <cell r="H7313">
            <v>0</v>
          </cell>
        </row>
        <row r="7314">
          <cell r="H7314">
            <v>0</v>
          </cell>
        </row>
        <row r="7315">
          <cell r="H7315">
            <v>0</v>
          </cell>
        </row>
        <row r="7316">
          <cell r="H7316">
            <v>0</v>
          </cell>
        </row>
        <row r="7317">
          <cell r="H7317">
            <v>0</v>
          </cell>
        </row>
        <row r="7318">
          <cell r="H7318">
            <v>0</v>
          </cell>
        </row>
        <row r="7319">
          <cell r="H7319">
            <v>0</v>
          </cell>
        </row>
        <row r="7320">
          <cell r="H7320">
            <v>0</v>
          </cell>
        </row>
        <row r="7321">
          <cell r="H7321">
            <v>0</v>
          </cell>
        </row>
        <row r="7322">
          <cell r="H7322">
            <v>0</v>
          </cell>
        </row>
        <row r="7323">
          <cell r="H7323">
            <v>0</v>
          </cell>
        </row>
        <row r="7324">
          <cell r="H7324">
            <v>0</v>
          </cell>
        </row>
        <row r="7325">
          <cell r="H7325">
            <v>0</v>
          </cell>
        </row>
        <row r="7326">
          <cell r="H7326">
            <v>0</v>
          </cell>
        </row>
        <row r="7327">
          <cell r="H7327">
            <v>0</v>
          </cell>
        </row>
        <row r="7328">
          <cell r="H7328">
            <v>0</v>
          </cell>
        </row>
        <row r="7329">
          <cell r="H7329">
            <v>0</v>
          </cell>
        </row>
        <row r="7330">
          <cell r="H7330">
            <v>0</v>
          </cell>
        </row>
        <row r="7331">
          <cell r="H7331">
            <v>0</v>
          </cell>
        </row>
        <row r="7332">
          <cell r="H7332">
            <v>0</v>
          </cell>
        </row>
        <row r="7333">
          <cell r="H7333">
            <v>0</v>
          </cell>
        </row>
        <row r="7334">
          <cell r="H7334">
            <v>0</v>
          </cell>
        </row>
        <row r="7335">
          <cell r="H7335">
            <v>0</v>
          </cell>
        </row>
        <row r="7336">
          <cell r="H7336">
            <v>0</v>
          </cell>
        </row>
        <row r="7337">
          <cell r="H7337">
            <v>0</v>
          </cell>
        </row>
        <row r="7338">
          <cell r="H7338">
            <v>0</v>
          </cell>
        </row>
        <row r="7339">
          <cell r="H7339">
            <v>0</v>
          </cell>
        </row>
        <row r="7340">
          <cell r="H7340">
            <v>0</v>
          </cell>
        </row>
        <row r="7341">
          <cell r="H7341">
            <v>0</v>
          </cell>
        </row>
        <row r="7342">
          <cell r="H7342">
            <v>0</v>
          </cell>
        </row>
        <row r="7343">
          <cell r="H7343">
            <v>0</v>
          </cell>
        </row>
        <row r="7344">
          <cell r="H7344">
            <v>0</v>
          </cell>
        </row>
        <row r="7345">
          <cell r="H7345">
            <v>0</v>
          </cell>
        </row>
        <row r="7346">
          <cell r="H7346">
            <v>0</v>
          </cell>
        </row>
        <row r="7347">
          <cell r="H7347">
            <v>0</v>
          </cell>
        </row>
        <row r="7348">
          <cell r="H7348">
            <v>0</v>
          </cell>
        </row>
        <row r="7349">
          <cell r="H7349">
            <v>0</v>
          </cell>
        </row>
        <row r="7350">
          <cell r="H7350">
            <v>0</v>
          </cell>
        </row>
        <row r="7351">
          <cell r="H7351">
            <v>0</v>
          </cell>
        </row>
        <row r="7352">
          <cell r="H7352">
            <v>0</v>
          </cell>
        </row>
        <row r="7353">
          <cell r="H7353">
            <v>0</v>
          </cell>
        </row>
        <row r="7354">
          <cell r="H7354">
            <v>0</v>
          </cell>
        </row>
        <row r="7355">
          <cell r="H7355">
            <v>0</v>
          </cell>
        </row>
        <row r="7356">
          <cell r="H7356">
            <v>0</v>
          </cell>
        </row>
        <row r="7357">
          <cell r="H7357">
            <v>0</v>
          </cell>
        </row>
        <row r="7358">
          <cell r="H7358">
            <v>0</v>
          </cell>
        </row>
        <row r="7359">
          <cell r="H7359">
            <v>0</v>
          </cell>
        </row>
        <row r="7360">
          <cell r="H7360">
            <v>0</v>
          </cell>
        </row>
        <row r="7361">
          <cell r="H7361">
            <v>0</v>
          </cell>
        </row>
        <row r="7362">
          <cell r="H7362">
            <v>0</v>
          </cell>
        </row>
        <row r="7363">
          <cell r="H7363">
            <v>0</v>
          </cell>
        </row>
        <row r="7364">
          <cell r="H7364">
            <v>0</v>
          </cell>
        </row>
        <row r="7365">
          <cell r="H7365">
            <v>0</v>
          </cell>
        </row>
        <row r="7366">
          <cell r="H7366">
            <v>0</v>
          </cell>
        </row>
        <row r="7367">
          <cell r="H7367">
            <v>0</v>
          </cell>
        </row>
        <row r="7368">
          <cell r="H7368">
            <v>0</v>
          </cell>
        </row>
        <row r="7369">
          <cell r="H7369">
            <v>0</v>
          </cell>
        </row>
        <row r="7370">
          <cell r="H7370">
            <v>0</v>
          </cell>
        </row>
        <row r="7371">
          <cell r="H7371">
            <v>0</v>
          </cell>
        </row>
        <row r="7372">
          <cell r="H7372">
            <v>0</v>
          </cell>
        </row>
        <row r="7373">
          <cell r="H7373">
            <v>0</v>
          </cell>
        </row>
        <row r="7374">
          <cell r="H7374">
            <v>0</v>
          </cell>
        </row>
        <row r="7375">
          <cell r="H7375">
            <v>0</v>
          </cell>
        </row>
        <row r="7376">
          <cell r="H7376">
            <v>0</v>
          </cell>
        </row>
        <row r="7377">
          <cell r="H7377">
            <v>0</v>
          </cell>
        </row>
        <row r="7378">
          <cell r="H7378">
            <v>0</v>
          </cell>
        </row>
        <row r="7379">
          <cell r="H7379">
            <v>0</v>
          </cell>
        </row>
        <row r="7380">
          <cell r="H7380">
            <v>0</v>
          </cell>
        </row>
        <row r="7381">
          <cell r="H7381">
            <v>0</v>
          </cell>
        </row>
        <row r="7382">
          <cell r="H7382">
            <v>0</v>
          </cell>
        </row>
        <row r="7383">
          <cell r="H7383">
            <v>0</v>
          </cell>
        </row>
        <row r="7384">
          <cell r="H7384">
            <v>0</v>
          </cell>
        </row>
        <row r="7385">
          <cell r="H7385">
            <v>0</v>
          </cell>
        </row>
        <row r="7386">
          <cell r="H7386">
            <v>0</v>
          </cell>
        </row>
        <row r="7387">
          <cell r="H7387">
            <v>0</v>
          </cell>
        </row>
        <row r="7388">
          <cell r="H7388">
            <v>0</v>
          </cell>
        </row>
        <row r="7389">
          <cell r="H7389">
            <v>0</v>
          </cell>
        </row>
        <row r="7390">
          <cell r="H7390">
            <v>0</v>
          </cell>
        </row>
        <row r="7391">
          <cell r="H7391">
            <v>0</v>
          </cell>
        </row>
        <row r="7392">
          <cell r="H7392">
            <v>0</v>
          </cell>
        </row>
        <row r="7393">
          <cell r="H7393">
            <v>0</v>
          </cell>
        </row>
        <row r="7394">
          <cell r="H7394">
            <v>0</v>
          </cell>
        </row>
        <row r="7395">
          <cell r="H7395">
            <v>0</v>
          </cell>
        </row>
        <row r="7396">
          <cell r="H7396">
            <v>0</v>
          </cell>
        </row>
        <row r="7397">
          <cell r="H7397">
            <v>0</v>
          </cell>
        </row>
        <row r="7398">
          <cell r="H7398">
            <v>0</v>
          </cell>
        </row>
        <row r="7399">
          <cell r="H7399">
            <v>0</v>
          </cell>
        </row>
        <row r="7400">
          <cell r="H7400">
            <v>0</v>
          </cell>
        </row>
        <row r="7401">
          <cell r="H7401">
            <v>0</v>
          </cell>
        </row>
        <row r="7402">
          <cell r="H7402">
            <v>0</v>
          </cell>
        </row>
        <row r="7403">
          <cell r="H7403">
            <v>0</v>
          </cell>
        </row>
        <row r="7404">
          <cell r="H7404">
            <v>0</v>
          </cell>
        </row>
        <row r="7405">
          <cell r="H7405">
            <v>0</v>
          </cell>
        </row>
        <row r="7406">
          <cell r="H7406">
            <v>0</v>
          </cell>
        </row>
        <row r="7407">
          <cell r="H7407">
            <v>0</v>
          </cell>
        </row>
        <row r="7408">
          <cell r="H7408">
            <v>0</v>
          </cell>
        </row>
        <row r="7409">
          <cell r="H7409">
            <v>0</v>
          </cell>
        </row>
        <row r="7410">
          <cell r="H7410">
            <v>0</v>
          </cell>
        </row>
        <row r="7411">
          <cell r="H7411">
            <v>0</v>
          </cell>
        </row>
        <row r="7412">
          <cell r="H7412">
            <v>0</v>
          </cell>
        </row>
        <row r="7413">
          <cell r="H7413">
            <v>0</v>
          </cell>
        </row>
        <row r="7414">
          <cell r="H7414">
            <v>0</v>
          </cell>
        </row>
        <row r="7415">
          <cell r="H7415">
            <v>0</v>
          </cell>
        </row>
        <row r="7416">
          <cell r="H7416">
            <v>0</v>
          </cell>
        </row>
        <row r="7417">
          <cell r="H7417">
            <v>0</v>
          </cell>
        </row>
        <row r="7418">
          <cell r="H7418">
            <v>0</v>
          </cell>
        </row>
        <row r="7419">
          <cell r="H7419">
            <v>0</v>
          </cell>
        </row>
        <row r="7420">
          <cell r="H7420">
            <v>0</v>
          </cell>
        </row>
        <row r="7421">
          <cell r="H7421">
            <v>0</v>
          </cell>
        </row>
        <row r="7422">
          <cell r="H7422">
            <v>0</v>
          </cell>
        </row>
        <row r="7423">
          <cell r="H7423">
            <v>0</v>
          </cell>
        </row>
        <row r="7424">
          <cell r="H7424">
            <v>0</v>
          </cell>
        </row>
        <row r="7425">
          <cell r="H7425">
            <v>0</v>
          </cell>
        </row>
        <row r="7426">
          <cell r="H7426">
            <v>0</v>
          </cell>
        </row>
        <row r="7427">
          <cell r="H7427">
            <v>0</v>
          </cell>
        </row>
        <row r="7428">
          <cell r="H7428">
            <v>0</v>
          </cell>
        </row>
        <row r="7429">
          <cell r="H7429">
            <v>0</v>
          </cell>
        </row>
        <row r="7430">
          <cell r="H7430">
            <v>0</v>
          </cell>
        </row>
        <row r="7431">
          <cell r="H7431">
            <v>0</v>
          </cell>
        </row>
        <row r="7432">
          <cell r="H7432">
            <v>0</v>
          </cell>
        </row>
        <row r="7433">
          <cell r="H7433">
            <v>0</v>
          </cell>
        </row>
        <row r="7434">
          <cell r="H7434">
            <v>0</v>
          </cell>
        </row>
        <row r="7435">
          <cell r="H7435">
            <v>0</v>
          </cell>
        </row>
        <row r="7436">
          <cell r="H7436">
            <v>0</v>
          </cell>
        </row>
        <row r="7437">
          <cell r="H7437">
            <v>0</v>
          </cell>
        </row>
        <row r="7438">
          <cell r="H7438">
            <v>0</v>
          </cell>
        </row>
        <row r="7439">
          <cell r="H7439">
            <v>0</v>
          </cell>
        </row>
        <row r="7440">
          <cell r="H7440">
            <v>0</v>
          </cell>
        </row>
        <row r="7441">
          <cell r="H7441">
            <v>0</v>
          </cell>
        </row>
        <row r="7442">
          <cell r="H7442">
            <v>0</v>
          </cell>
        </row>
        <row r="7443">
          <cell r="H7443">
            <v>0</v>
          </cell>
        </row>
        <row r="7444">
          <cell r="H7444">
            <v>0</v>
          </cell>
        </row>
        <row r="7445">
          <cell r="H7445">
            <v>0</v>
          </cell>
        </row>
        <row r="7446">
          <cell r="H7446">
            <v>0</v>
          </cell>
        </row>
        <row r="7447">
          <cell r="H7447">
            <v>0</v>
          </cell>
        </row>
        <row r="7448">
          <cell r="H7448">
            <v>0</v>
          </cell>
        </row>
        <row r="7449">
          <cell r="H7449">
            <v>0</v>
          </cell>
        </row>
        <row r="7450">
          <cell r="H7450">
            <v>0</v>
          </cell>
        </row>
        <row r="7451">
          <cell r="H7451">
            <v>0</v>
          </cell>
        </row>
        <row r="7452">
          <cell r="H7452">
            <v>0</v>
          </cell>
        </row>
        <row r="7453">
          <cell r="H7453">
            <v>0</v>
          </cell>
        </row>
        <row r="7454">
          <cell r="H7454">
            <v>0</v>
          </cell>
        </row>
        <row r="7455">
          <cell r="H7455">
            <v>0</v>
          </cell>
        </row>
        <row r="7456">
          <cell r="H7456">
            <v>0</v>
          </cell>
        </row>
        <row r="7457">
          <cell r="H7457">
            <v>0</v>
          </cell>
        </row>
        <row r="7458">
          <cell r="H7458">
            <v>0</v>
          </cell>
        </row>
        <row r="7459">
          <cell r="H7459">
            <v>0</v>
          </cell>
        </row>
        <row r="7460">
          <cell r="H7460">
            <v>0</v>
          </cell>
        </row>
        <row r="7461">
          <cell r="H7461">
            <v>0</v>
          </cell>
        </row>
        <row r="7462">
          <cell r="H7462">
            <v>0</v>
          </cell>
        </row>
        <row r="7463">
          <cell r="H7463">
            <v>0</v>
          </cell>
        </row>
        <row r="7464">
          <cell r="H7464">
            <v>0</v>
          </cell>
        </row>
        <row r="7465">
          <cell r="H7465">
            <v>0</v>
          </cell>
        </row>
        <row r="7466">
          <cell r="H7466">
            <v>0</v>
          </cell>
        </row>
        <row r="7467">
          <cell r="H7467">
            <v>0</v>
          </cell>
        </row>
        <row r="7468">
          <cell r="H7468">
            <v>0</v>
          </cell>
        </row>
        <row r="7469">
          <cell r="H7469">
            <v>0</v>
          </cell>
        </row>
        <row r="7470">
          <cell r="H7470">
            <v>0</v>
          </cell>
        </row>
        <row r="7471">
          <cell r="H7471">
            <v>0</v>
          </cell>
        </row>
        <row r="7472">
          <cell r="H7472">
            <v>0</v>
          </cell>
        </row>
        <row r="7473">
          <cell r="H7473">
            <v>0</v>
          </cell>
        </row>
        <row r="7474">
          <cell r="H7474">
            <v>0</v>
          </cell>
        </row>
        <row r="7475">
          <cell r="H7475">
            <v>0</v>
          </cell>
        </row>
        <row r="7476">
          <cell r="H7476">
            <v>0</v>
          </cell>
        </row>
        <row r="7477">
          <cell r="H7477">
            <v>0</v>
          </cell>
        </row>
        <row r="7478">
          <cell r="H7478">
            <v>0</v>
          </cell>
        </row>
        <row r="7479">
          <cell r="H7479">
            <v>0</v>
          </cell>
        </row>
        <row r="7480">
          <cell r="H7480">
            <v>0</v>
          </cell>
        </row>
        <row r="7481">
          <cell r="H7481">
            <v>0</v>
          </cell>
        </row>
        <row r="7482">
          <cell r="H7482">
            <v>0</v>
          </cell>
        </row>
        <row r="7483">
          <cell r="H7483">
            <v>0</v>
          </cell>
        </row>
        <row r="7484">
          <cell r="H7484">
            <v>0</v>
          </cell>
        </row>
        <row r="7485">
          <cell r="H7485">
            <v>0</v>
          </cell>
        </row>
        <row r="7486">
          <cell r="H7486">
            <v>0</v>
          </cell>
        </row>
        <row r="7487">
          <cell r="H7487">
            <v>0</v>
          </cell>
        </row>
        <row r="7488">
          <cell r="H7488">
            <v>0</v>
          </cell>
        </row>
        <row r="7489">
          <cell r="H7489">
            <v>0</v>
          </cell>
        </row>
        <row r="7490">
          <cell r="H7490">
            <v>0</v>
          </cell>
        </row>
        <row r="7491">
          <cell r="H7491">
            <v>0</v>
          </cell>
        </row>
        <row r="7492">
          <cell r="H7492">
            <v>0</v>
          </cell>
        </row>
        <row r="7493">
          <cell r="H7493">
            <v>0</v>
          </cell>
        </row>
        <row r="7494">
          <cell r="H7494">
            <v>0</v>
          </cell>
        </row>
        <row r="7495">
          <cell r="H7495">
            <v>0</v>
          </cell>
        </row>
        <row r="7496">
          <cell r="H7496">
            <v>0</v>
          </cell>
        </row>
        <row r="7497">
          <cell r="H7497">
            <v>0</v>
          </cell>
        </row>
        <row r="7498">
          <cell r="H7498">
            <v>0</v>
          </cell>
        </row>
        <row r="7499">
          <cell r="H7499">
            <v>0</v>
          </cell>
        </row>
        <row r="7500">
          <cell r="H7500">
            <v>0</v>
          </cell>
        </row>
        <row r="7501">
          <cell r="H7501">
            <v>0</v>
          </cell>
        </row>
        <row r="7502">
          <cell r="H7502">
            <v>0</v>
          </cell>
        </row>
        <row r="7503">
          <cell r="H7503">
            <v>0</v>
          </cell>
        </row>
        <row r="7504">
          <cell r="H7504">
            <v>0</v>
          </cell>
        </row>
        <row r="7505">
          <cell r="H7505">
            <v>0</v>
          </cell>
        </row>
        <row r="7506">
          <cell r="H7506">
            <v>0</v>
          </cell>
        </row>
        <row r="7507">
          <cell r="H7507">
            <v>0</v>
          </cell>
        </row>
        <row r="7508">
          <cell r="H7508">
            <v>0</v>
          </cell>
        </row>
        <row r="7509">
          <cell r="H7509">
            <v>0</v>
          </cell>
        </row>
        <row r="7510">
          <cell r="H7510">
            <v>0</v>
          </cell>
        </row>
        <row r="7511">
          <cell r="H7511">
            <v>0</v>
          </cell>
        </row>
        <row r="7512">
          <cell r="H7512">
            <v>0</v>
          </cell>
        </row>
        <row r="7513">
          <cell r="H7513">
            <v>0</v>
          </cell>
        </row>
        <row r="7514">
          <cell r="H7514">
            <v>0</v>
          </cell>
        </row>
        <row r="7515">
          <cell r="H7515">
            <v>0</v>
          </cell>
        </row>
        <row r="7516">
          <cell r="H7516">
            <v>0</v>
          </cell>
        </row>
        <row r="7517">
          <cell r="H7517">
            <v>0</v>
          </cell>
        </row>
        <row r="7518">
          <cell r="H7518">
            <v>0</v>
          </cell>
        </row>
        <row r="7519">
          <cell r="H7519">
            <v>0</v>
          </cell>
        </row>
        <row r="7520">
          <cell r="H7520">
            <v>0</v>
          </cell>
        </row>
        <row r="7521">
          <cell r="H7521">
            <v>0</v>
          </cell>
        </row>
        <row r="7522">
          <cell r="H7522">
            <v>0</v>
          </cell>
        </row>
        <row r="7523">
          <cell r="H7523">
            <v>0</v>
          </cell>
        </row>
        <row r="7524">
          <cell r="H7524">
            <v>0</v>
          </cell>
        </row>
        <row r="7525">
          <cell r="H7525">
            <v>0</v>
          </cell>
        </row>
        <row r="7526">
          <cell r="H7526">
            <v>0</v>
          </cell>
        </row>
        <row r="7527">
          <cell r="H7527">
            <v>0</v>
          </cell>
        </row>
        <row r="7528">
          <cell r="H7528">
            <v>0</v>
          </cell>
        </row>
        <row r="7529">
          <cell r="H7529">
            <v>0</v>
          </cell>
        </row>
        <row r="7530">
          <cell r="H7530">
            <v>0</v>
          </cell>
        </row>
        <row r="7531">
          <cell r="H7531">
            <v>0</v>
          </cell>
        </row>
        <row r="7532">
          <cell r="H7532">
            <v>0</v>
          </cell>
        </row>
        <row r="7533">
          <cell r="H7533">
            <v>0</v>
          </cell>
        </row>
        <row r="7534">
          <cell r="H7534">
            <v>0</v>
          </cell>
        </row>
        <row r="7535">
          <cell r="H7535">
            <v>0</v>
          </cell>
        </row>
        <row r="7536">
          <cell r="H7536">
            <v>0</v>
          </cell>
        </row>
        <row r="7537">
          <cell r="H7537">
            <v>0</v>
          </cell>
        </row>
        <row r="7538">
          <cell r="H7538">
            <v>0</v>
          </cell>
        </row>
        <row r="7539">
          <cell r="H7539">
            <v>0</v>
          </cell>
        </row>
        <row r="7540">
          <cell r="H7540">
            <v>0</v>
          </cell>
        </row>
        <row r="7541">
          <cell r="H7541">
            <v>0</v>
          </cell>
        </row>
        <row r="7542">
          <cell r="H7542">
            <v>0</v>
          </cell>
        </row>
        <row r="7543">
          <cell r="H7543">
            <v>0</v>
          </cell>
        </row>
        <row r="7544">
          <cell r="H7544">
            <v>0</v>
          </cell>
        </row>
        <row r="7545">
          <cell r="H7545">
            <v>0</v>
          </cell>
        </row>
        <row r="7546">
          <cell r="H7546">
            <v>0</v>
          </cell>
        </row>
        <row r="7547">
          <cell r="H7547">
            <v>0</v>
          </cell>
        </row>
        <row r="7548">
          <cell r="H7548">
            <v>0</v>
          </cell>
        </row>
        <row r="7549">
          <cell r="H7549">
            <v>0</v>
          </cell>
        </row>
        <row r="7550">
          <cell r="H7550">
            <v>0</v>
          </cell>
        </row>
        <row r="7551">
          <cell r="H7551">
            <v>0</v>
          </cell>
        </row>
        <row r="7552">
          <cell r="H7552">
            <v>0</v>
          </cell>
        </row>
        <row r="7553">
          <cell r="H7553">
            <v>0</v>
          </cell>
        </row>
        <row r="7554">
          <cell r="H7554">
            <v>0</v>
          </cell>
        </row>
        <row r="7555">
          <cell r="H7555">
            <v>0</v>
          </cell>
        </row>
        <row r="7556">
          <cell r="H7556">
            <v>0</v>
          </cell>
        </row>
        <row r="7557">
          <cell r="H7557">
            <v>0</v>
          </cell>
        </row>
        <row r="7558">
          <cell r="H7558">
            <v>0</v>
          </cell>
        </row>
        <row r="7559">
          <cell r="H7559">
            <v>0</v>
          </cell>
        </row>
        <row r="7560">
          <cell r="H7560">
            <v>0</v>
          </cell>
        </row>
        <row r="7561">
          <cell r="H7561">
            <v>0</v>
          </cell>
        </row>
        <row r="7562">
          <cell r="H7562">
            <v>0</v>
          </cell>
        </row>
        <row r="7563">
          <cell r="H7563">
            <v>0</v>
          </cell>
        </row>
        <row r="7564">
          <cell r="H7564">
            <v>0</v>
          </cell>
        </row>
        <row r="7565">
          <cell r="H7565">
            <v>0</v>
          </cell>
        </row>
        <row r="7566">
          <cell r="H7566">
            <v>0</v>
          </cell>
        </row>
        <row r="7567">
          <cell r="H7567">
            <v>0</v>
          </cell>
        </row>
        <row r="7568">
          <cell r="H7568">
            <v>0</v>
          </cell>
        </row>
        <row r="7569">
          <cell r="H7569">
            <v>0</v>
          </cell>
        </row>
        <row r="7570">
          <cell r="H7570">
            <v>0</v>
          </cell>
        </row>
        <row r="7571">
          <cell r="H7571">
            <v>0</v>
          </cell>
        </row>
        <row r="7572">
          <cell r="H7572">
            <v>0</v>
          </cell>
        </row>
        <row r="7573">
          <cell r="H7573">
            <v>0</v>
          </cell>
        </row>
        <row r="7574">
          <cell r="H7574">
            <v>0</v>
          </cell>
        </row>
        <row r="7575">
          <cell r="H7575">
            <v>0</v>
          </cell>
        </row>
        <row r="7576">
          <cell r="H7576">
            <v>0</v>
          </cell>
        </row>
        <row r="7577">
          <cell r="H7577">
            <v>0</v>
          </cell>
        </row>
        <row r="7578">
          <cell r="H7578">
            <v>0</v>
          </cell>
        </row>
        <row r="7579">
          <cell r="H7579">
            <v>0</v>
          </cell>
        </row>
        <row r="7580">
          <cell r="H7580">
            <v>0</v>
          </cell>
        </row>
        <row r="7581">
          <cell r="H7581">
            <v>0</v>
          </cell>
        </row>
        <row r="7582">
          <cell r="H7582">
            <v>0</v>
          </cell>
        </row>
        <row r="7583">
          <cell r="H7583">
            <v>0</v>
          </cell>
        </row>
        <row r="7584">
          <cell r="H7584">
            <v>0</v>
          </cell>
        </row>
        <row r="7585">
          <cell r="H7585">
            <v>0</v>
          </cell>
        </row>
        <row r="7586">
          <cell r="H7586">
            <v>0</v>
          </cell>
        </row>
        <row r="7587">
          <cell r="H7587">
            <v>0</v>
          </cell>
        </row>
        <row r="7588">
          <cell r="H7588">
            <v>0</v>
          </cell>
        </row>
        <row r="7589">
          <cell r="H7589">
            <v>0</v>
          </cell>
        </row>
        <row r="7590">
          <cell r="H7590">
            <v>0</v>
          </cell>
        </row>
        <row r="7591">
          <cell r="H7591">
            <v>0</v>
          </cell>
        </row>
        <row r="7592">
          <cell r="H7592">
            <v>0</v>
          </cell>
        </row>
        <row r="7593">
          <cell r="H7593">
            <v>0</v>
          </cell>
        </row>
        <row r="7594">
          <cell r="H7594">
            <v>0</v>
          </cell>
        </row>
        <row r="7595">
          <cell r="H7595">
            <v>0</v>
          </cell>
        </row>
        <row r="7596">
          <cell r="H7596">
            <v>0</v>
          </cell>
        </row>
        <row r="7597">
          <cell r="H7597">
            <v>0</v>
          </cell>
        </row>
        <row r="7598">
          <cell r="H7598">
            <v>0</v>
          </cell>
        </row>
        <row r="7599">
          <cell r="H7599">
            <v>0</v>
          </cell>
        </row>
        <row r="7600">
          <cell r="H7600">
            <v>0</v>
          </cell>
        </row>
        <row r="7601">
          <cell r="H7601">
            <v>0</v>
          </cell>
        </row>
        <row r="7602">
          <cell r="H7602">
            <v>0</v>
          </cell>
        </row>
        <row r="7603">
          <cell r="H7603">
            <v>0</v>
          </cell>
        </row>
        <row r="7604">
          <cell r="H7604">
            <v>0</v>
          </cell>
        </row>
        <row r="7605">
          <cell r="H7605">
            <v>0</v>
          </cell>
        </row>
        <row r="7606">
          <cell r="H7606">
            <v>0</v>
          </cell>
        </row>
        <row r="7607">
          <cell r="H7607">
            <v>0</v>
          </cell>
        </row>
        <row r="7608">
          <cell r="H7608">
            <v>0</v>
          </cell>
        </row>
        <row r="7609">
          <cell r="H7609">
            <v>0</v>
          </cell>
        </row>
        <row r="7610">
          <cell r="H7610">
            <v>0</v>
          </cell>
        </row>
        <row r="7611">
          <cell r="H7611">
            <v>0</v>
          </cell>
        </row>
        <row r="7612">
          <cell r="H7612">
            <v>0</v>
          </cell>
        </row>
        <row r="7613">
          <cell r="H7613">
            <v>0</v>
          </cell>
        </row>
        <row r="7614">
          <cell r="H7614">
            <v>0</v>
          </cell>
        </row>
        <row r="7615">
          <cell r="H7615">
            <v>0</v>
          </cell>
        </row>
        <row r="7616">
          <cell r="H7616">
            <v>0</v>
          </cell>
        </row>
        <row r="7617">
          <cell r="H7617">
            <v>0</v>
          </cell>
        </row>
        <row r="7618">
          <cell r="H7618">
            <v>0</v>
          </cell>
        </row>
        <row r="7619">
          <cell r="H7619">
            <v>0</v>
          </cell>
        </row>
        <row r="7620">
          <cell r="H7620">
            <v>0</v>
          </cell>
        </row>
        <row r="7621">
          <cell r="H7621">
            <v>0</v>
          </cell>
        </row>
        <row r="7622">
          <cell r="H7622">
            <v>0</v>
          </cell>
        </row>
        <row r="7623">
          <cell r="H7623">
            <v>0</v>
          </cell>
        </row>
        <row r="7624">
          <cell r="H7624">
            <v>0</v>
          </cell>
        </row>
        <row r="7625">
          <cell r="H7625">
            <v>0</v>
          </cell>
        </row>
        <row r="7626">
          <cell r="H7626">
            <v>0</v>
          </cell>
        </row>
        <row r="7627">
          <cell r="H7627">
            <v>0</v>
          </cell>
        </row>
        <row r="7628">
          <cell r="H7628">
            <v>0</v>
          </cell>
        </row>
        <row r="7629">
          <cell r="H7629">
            <v>0</v>
          </cell>
        </row>
        <row r="7630">
          <cell r="H7630">
            <v>0</v>
          </cell>
        </row>
        <row r="7631">
          <cell r="H7631">
            <v>0</v>
          </cell>
        </row>
        <row r="7632">
          <cell r="H7632">
            <v>0</v>
          </cell>
        </row>
        <row r="7633">
          <cell r="H7633">
            <v>0</v>
          </cell>
        </row>
        <row r="7634">
          <cell r="H7634">
            <v>0</v>
          </cell>
        </row>
        <row r="7635">
          <cell r="H7635">
            <v>0</v>
          </cell>
        </row>
        <row r="7636">
          <cell r="H7636">
            <v>0</v>
          </cell>
        </row>
        <row r="7637">
          <cell r="H7637">
            <v>0</v>
          </cell>
        </row>
        <row r="7638">
          <cell r="H7638">
            <v>0</v>
          </cell>
        </row>
        <row r="7639">
          <cell r="H7639">
            <v>0</v>
          </cell>
        </row>
        <row r="7640">
          <cell r="H7640">
            <v>0</v>
          </cell>
        </row>
        <row r="7641">
          <cell r="H7641">
            <v>0</v>
          </cell>
        </row>
        <row r="7642">
          <cell r="H7642">
            <v>0</v>
          </cell>
        </row>
        <row r="7643">
          <cell r="H7643">
            <v>0</v>
          </cell>
        </row>
        <row r="7644">
          <cell r="H7644">
            <v>0</v>
          </cell>
        </row>
        <row r="7645">
          <cell r="H7645">
            <v>0</v>
          </cell>
        </row>
        <row r="7646">
          <cell r="H7646">
            <v>0</v>
          </cell>
        </row>
        <row r="7647">
          <cell r="H7647">
            <v>0</v>
          </cell>
        </row>
        <row r="7648">
          <cell r="H7648">
            <v>0</v>
          </cell>
        </row>
        <row r="7649">
          <cell r="H7649">
            <v>0</v>
          </cell>
        </row>
        <row r="7650">
          <cell r="H7650">
            <v>0</v>
          </cell>
        </row>
        <row r="7651">
          <cell r="H7651">
            <v>0</v>
          </cell>
        </row>
        <row r="7652">
          <cell r="H7652">
            <v>0</v>
          </cell>
        </row>
        <row r="7653">
          <cell r="H7653">
            <v>0</v>
          </cell>
        </row>
        <row r="7654">
          <cell r="H7654">
            <v>0</v>
          </cell>
        </row>
        <row r="7655">
          <cell r="H7655">
            <v>0</v>
          </cell>
        </row>
        <row r="7656">
          <cell r="H7656">
            <v>0</v>
          </cell>
        </row>
        <row r="7657">
          <cell r="H7657">
            <v>0</v>
          </cell>
        </row>
        <row r="7658">
          <cell r="H7658">
            <v>0</v>
          </cell>
        </row>
        <row r="7659">
          <cell r="H7659">
            <v>0</v>
          </cell>
        </row>
        <row r="7660">
          <cell r="H7660">
            <v>0</v>
          </cell>
        </row>
        <row r="7661">
          <cell r="H7661">
            <v>0</v>
          </cell>
        </row>
        <row r="7662">
          <cell r="H7662">
            <v>0</v>
          </cell>
        </row>
        <row r="7663">
          <cell r="H7663">
            <v>0</v>
          </cell>
        </row>
        <row r="7664">
          <cell r="H7664">
            <v>0</v>
          </cell>
        </row>
        <row r="7665">
          <cell r="H7665">
            <v>0</v>
          </cell>
        </row>
        <row r="7666">
          <cell r="H7666">
            <v>0</v>
          </cell>
        </row>
        <row r="7667">
          <cell r="H7667">
            <v>0</v>
          </cell>
        </row>
        <row r="7668">
          <cell r="H7668">
            <v>0</v>
          </cell>
        </row>
        <row r="7669">
          <cell r="H7669">
            <v>0</v>
          </cell>
        </row>
        <row r="7670">
          <cell r="H7670">
            <v>0</v>
          </cell>
        </row>
        <row r="7671">
          <cell r="H7671">
            <v>0</v>
          </cell>
        </row>
        <row r="7672">
          <cell r="H7672">
            <v>0</v>
          </cell>
        </row>
        <row r="7673">
          <cell r="H7673">
            <v>0</v>
          </cell>
        </row>
        <row r="7674">
          <cell r="H7674">
            <v>0</v>
          </cell>
        </row>
        <row r="7675">
          <cell r="H7675">
            <v>0</v>
          </cell>
        </row>
        <row r="7676">
          <cell r="H7676">
            <v>0</v>
          </cell>
        </row>
        <row r="7677">
          <cell r="H7677">
            <v>0</v>
          </cell>
        </row>
        <row r="7678">
          <cell r="H7678">
            <v>0</v>
          </cell>
        </row>
        <row r="7679">
          <cell r="H7679">
            <v>0</v>
          </cell>
        </row>
        <row r="7680">
          <cell r="H7680">
            <v>0</v>
          </cell>
        </row>
        <row r="7681">
          <cell r="H7681">
            <v>0</v>
          </cell>
        </row>
        <row r="7682">
          <cell r="H7682">
            <v>0</v>
          </cell>
        </row>
        <row r="7683">
          <cell r="H7683">
            <v>0</v>
          </cell>
        </row>
        <row r="7684">
          <cell r="H7684">
            <v>0</v>
          </cell>
        </row>
        <row r="7685">
          <cell r="H7685">
            <v>0</v>
          </cell>
        </row>
        <row r="7686">
          <cell r="H7686">
            <v>0</v>
          </cell>
        </row>
        <row r="7687">
          <cell r="H7687">
            <v>0</v>
          </cell>
        </row>
        <row r="7688">
          <cell r="H7688">
            <v>0</v>
          </cell>
        </row>
        <row r="7689">
          <cell r="H7689">
            <v>0</v>
          </cell>
        </row>
        <row r="7690">
          <cell r="H7690">
            <v>0</v>
          </cell>
        </row>
        <row r="7691">
          <cell r="H7691">
            <v>0</v>
          </cell>
        </row>
        <row r="7692">
          <cell r="H7692">
            <v>0</v>
          </cell>
        </row>
        <row r="7693">
          <cell r="H7693">
            <v>0</v>
          </cell>
        </row>
        <row r="7694">
          <cell r="H7694">
            <v>0</v>
          </cell>
        </row>
        <row r="7695">
          <cell r="H7695">
            <v>0</v>
          </cell>
        </row>
        <row r="7696">
          <cell r="H7696">
            <v>0</v>
          </cell>
        </row>
        <row r="7697">
          <cell r="H7697">
            <v>0</v>
          </cell>
        </row>
        <row r="7698">
          <cell r="H7698">
            <v>0</v>
          </cell>
        </row>
        <row r="7699">
          <cell r="H7699">
            <v>0</v>
          </cell>
        </row>
        <row r="7700">
          <cell r="H7700">
            <v>0</v>
          </cell>
        </row>
        <row r="7701">
          <cell r="H7701">
            <v>0</v>
          </cell>
        </row>
        <row r="7702">
          <cell r="H7702">
            <v>0</v>
          </cell>
        </row>
        <row r="7703">
          <cell r="H7703">
            <v>0</v>
          </cell>
        </row>
        <row r="7704">
          <cell r="H7704">
            <v>0</v>
          </cell>
        </row>
        <row r="7705">
          <cell r="H7705">
            <v>0</v>
          </cell>
        </row>
        <row r="7706">
          <cell r="H7706">
            <v>0</v>
          </cell>
        </row>
        <row r="7707">
          <cell r="H7707">
            <v>0</v>
          </cell>
        </row>
        <row r="7708">
          <cell r="H7708">
            <v>0</v>
          </cell>
        </row>
        <row r="7709">
          <cell r="H7709">
            <v>0</v>
          </cell>
        </row>
        <row r="7710">
          <cell r="H7710">
            <v>0</v>
          </cell>
        </row>
        <row r="7711">
          <cell r="H7711">
            <v>0</v>
          </cell>
        </row>
        <row r="7712">
          <cell r="H7712">
            <v>0</v>
          </cell>
        </row>
        <row r="7713">
          <cell r="H7713">
            <v>0</v>
          </cell>
        </row>
        <row r="7714">
          <cell r="H7714">
            <v>0</v>
          </cell>
        </row>
        <row r="7715">
          <cell r="H7715">
            <v>0</v>
          </cell>
        </row>
        <row r="7716">
          <cell r="H7716">
            <v>0</v>
          </cell>
        </row>
        <row r="7717">
          <cell r="H7717">
            <v>0</v>
          </cell>
        </row>
        <row r="7718">
          <cell r="H7718">
            <v>0</v>
          </cell>
        </row>
        <row r="7719">
          <cell r="H7719">
            <v>0</v>
          </cell>
        </row>
        <row r="7720">
          <cell r="H7720">
            <v>0</v>
          </cell>
        </row>
        <row r="7721">
          <cell r="H7721">
            <v>0</v>
          </cell>
        </row>
        <row r="7722">
          <cell r="H7722">
            <v>0</v>
          </cell>
        </row>
        <row r="7723">
          <cell r="H7723">
            <v>0</v>
          </cell>
        </row>
        <row r="7724">
          <cell r="H7724">
            <v>0</v>
          </cell>
        </row>
        <row r="7725">
          <cell r="H7725">
            <v>0</v>
          </cell>
        </row>
        <row r="7726">
          <cell r="H7726">
            <v>0</v>
          </cell>
        </row>
        <row r="7727">
          <cell r="H7727">
            <v>0</v>
          </cell>
        </row>
        <row r="7728">
          <cell r="H7728">
            <v>0</v>
          </cell>
        </row>
        <row r="7729">
          <cell r="H7729">
            <v>0</v>
          </cell>
        </row>
        <row r="7730">
          <cell r="H7730">
            <v>0</v>
          </cell>
        </row>
        <row r="7731">
          <cell r="H7731">
            <v>0</v>
          </cell>
        </row>
        <row r="7732">
          <cell r="H7732">
            <v>0</v>
          </cell>
        </row>
        <row r="7733">
          <cell r="H7733">
            <v>0</v>
          </cell>
        </row>
        <row r="7734">
          <cell r="H7734">
            <v>0</v>
          </cell>
        </row>
        <row r="7735">
          <cell r="H7735">
            <v>0</v>
          </cell>
        </row>
        <row r="7736">
          <cell r="H7736">
            <v>0</v>
          </cell>
        </row>
        <row r="7737">
          <cell r="H7737">
            <v>0</v>
          </cell>
        </row>
        <row r="7738">
          <cell r="H7738">
            <v>0</v>
          </cell>
        </row>
        <row r="7739">
          <cell r="H7739">
            <v>0</v>
          </cell>
        </row>
        <row r="7740">
          <cell r="H7740">
            <v>0</v>
          </cell>
        </row>
        <row r="7741">
          <cell r="H7741">
            <v>0</v>
          </cell>
        </row>
        <row r="7742">
          <cell r="H7742">
            <v>0</v>
          </cell>
        </row>
        <row r="7743">
          <cell r="H7743">
            <v>0</v>
          </cell>
        </row>
        <row r="7744">
          <cell r="H7744">
            <v>0</v>
          </cell>
        </row>
        <row r="7745">
          <cell r="H7745">
            <v>0</v>
          </cell>
        </row>
        <row r="7746">
          <cell r="H7746">
            <v>0</v>
          </cell>
        </row>
        <row r="7747">
          <cell r="H7747">
            <v>0</v>
          </cell>
        </row>
        <row r="7748">
          <cell r="H7748">
            <v>0</v>
          </cell>
        </row>
        <row r="7749">
          <cell r="H7749">
            <v>0</v>
          </cell>
        </row>
        <row r="7750">
          <cell r="H7750">
            <v>0</v>
          </cell>
        </row>
        <row r="7751">
          <cell r="H7751">
            <v>0</v>
          </cell>
        </row>
        <row r="7752">
          <cell r="H7752">
            <v>0</v>
          </cell>
        </row>
        <row r="7753">
          <cell r="H7753">
            <v>0</v>
          </cell>
        </row>
        <row r="7754">
          <cell r="H7754">
            <v>0</v>
          </cell>
        </row>
        <row r="7755">
          <cell r="H7755">
            <v>0</v>
          </cell>
        </row>
        <row r="7756">
          <cell r="H7756">
            <v>0</v>
          </cell>
        </row>
        <row r="7757">
          <cell r="H7757">
            <v>0</v>
          </cell>
        </row>
        <row r="7758">
          <cell r="H7758">
            <v>0</v>
          </cell>
        </row>
        <row r="7759">
          <cell r="H7759">
            <v>0</v>
          </cell>
        </row>
        <row r="7760">
          <cell r="H7760">
            <v>0</v>
          </cell>
        </row>
        <row r="7761">
          <cell r="H7761">
            <v>0</v>
          </cell>
        </row>
        <row r="7762">
          <cell r="H7762">
            <v>0</v>
          </cell>
        </row>
        <row r="7763">
          <cell r="H7763">
            <v>0</v>
          </cell>
        </row>
        <row r="7764">
          <cell r="H7764">
            <v>0</v>
          </cell>
        </row>
        <row r="7765">
          <cell r="H7765">
            <v>0</v>
          </cell>
        </row>
        <row r="7766">
          <cell r="H7766">
            <v>0</v>
          </cell>
        </row>
        <row r="7767">
          <cell r="H7767">
            <v>0</v>
          </cell>
        </row>
        <row r="7768">
          <cell r="H7768">
            <v>0</v>
          </cell>
        </row>
        <row r="7769">
          <cell r="H7769">
            <v>0</v>
          </cell>
        </row>
        <row r="7770">
          <cell r="H7770">
            <v>0</v>
          </cell>
        </row>
        <row r="7771">
          <cell r="H7771">
            <v>0</v>
          </cell>
        </row>
        <row r="7772">
          <cell r="H7772">
            <v>0</v>
          </cell>
        </row>
        <row r="7773">
          <cell r="H7773">
            <v>0</v>
          </cell>
        </row>
        <row r="7774">
          <cell r="H7774">
            <v>0</v>
          </cell>
        </row>
        <row r="7775">
          <cell r="H7775">
            <v>0</v>
          </cell>
        </row>
        <row r="7776">
          <cell r="H7776">
            <v>0</v>
          </cell>
        </row>
        <row r="7777">
          <cell r="H7777">
            <v>0</v>
          </cell>
        </row>
        <row r="7778">
          <cell r="H7778">
            <v>0</v>
          </cell>
        </row>
        <row r="7779">
          <cell r="H7779">
            <v>0</v>
          </cell>
        </row>
        <row r="7780">
          <cell r="H7780">
            <v>0</v>
          </cell>
        </row>
        <row r="7781">
          <cell r="H7781">
            <v>0</v>
          </cell>
        </row>
        <row r="7782">
          <cell r="H7782">
            <v>0</v>
          </cell>
        </row>
        <row r="7783">
          <cell r="H7783">
            <v>0</v>
          </cell>
        </row>
        <row r="7784">
          <cell r="H7784">
            <v>0</v>
          </cell>
        </row>
        <row r="7785">
          <cell r="H7785">
            <v>0</v>
          </cell>
        </row>
        <row r="7786">
          <cell r="H7786">
            <v>0</v>
          </cell>
        </row>
        <row r="7787">
          <cell r="H7787">
            <v>0</v>
          </cell>
        </row>
        <row r="7788">
          <cell r="H7788">
            <v>0</v>
          </cell>
        </row>
        <row r="7789">
          <cell r="H7789">
            <v>0</v>
          </cell>
        </row>
        <row r="7790">
          <cell r="H7790">
            <v>0</v>
          </cell>
        </row>
        <row r="7791">
          <cell r="H7791">
            <v>0</v>
          </cell>
        </row>
        <row r="7792">
          <cell r="H7792">
            <v>0</v>
          </cell>
        </row>
        <row r="7793">
          <cell r="H7793">
            <v>0</v>
          </cell>
        </row>
        <row r="7794">
          <cell r="H7794">
            <v>0</v>
          </cell>
        </row>
        <row r="7795">
          <cell r="H7795">
            <v>0</v>
          </cell>
        </row>
        <row r="7796">
          <cell r="H7796">
            <v>0</v>
          </cell>
        </row>
        <row r="7797">
          <cell r="H7797">
            <v>0</v>
          </cell>
        </row>
        <row r="7798">
          <cell r="H7798">
            <v>0</v>
          </cell>
        </row>
        <row r="7799">
          <cell r="H7799">
            <v>0</v>
          </cell>
        </row>
        <row r="7800">
          <cell r="H7800">
            <v>0</v>
          </cell>
        </row>
        <row r="7801">
          <cell r="H7801">
            <v>0</v>
          </cell>
        </row>
        <row r="7802">
          <cell r="H7802">
            <v>0</v>
          </cell>
        </row>
        <row r="7803">
          <cell r="H7803">
            <v>0</v>
          </cell>
        </row>
        <row r="7804">
          <cell r="H7804">
            <v>0</v>
          </cell>
        </row>
        <row r="7805">
          <cell r="H7805">
            <v>0</v>
          </cell>
        </row>
        <row r="7806">
          <cell r="H7806">
            <v>0</v>
          </cell>
        </row>
        <row r="7807">
          <cell r="H7807">
            <v>0</v>
          </cell>
        </row>
        <row r="7808">
          <cell r="H7808">
            <v>0</v>
          </cell>
        </row>
        <row r="7809">
          <cell r="H7809">
            <v>0</v>
          </cell>
        </row>
        <row r="7810">
          <cell r="H7810">
            <v>0</v>
          </cell>
        </row>
        <row r="7811">
          <cell r="H7811">
            <v>0</v>
          </cell>
        </row>
        <row r="7812">
          <cell r="H7812">
            <v>0</v>
          </cell>
        </row>
        <row r="7813">
          <cell r="H7813">
            <v>0</v>
          </cell>
        </row>
        <row r="7814">
          <cell r="H7814">
            <v>0</v>
          </cell>
        </row>
        <row r="7815">
          <cell r="H7815">
            <v>0</v>
          </cell>
        </row>
        <row r="7816">
          <cell r="H7816">
            <v>0</v>
          </cell>
        </row>
        <row r="7817">
          <cell r="H7817">
            <v>0</v>
          </cell>
        </row>
        <row r="7818">
          <cell r="H7818">
            <v>0</v>
          </cell>
        </row>
        <row r="7819">
          <cell r="H7819">
            <v>0</v>
          </cell>
        </row>
        <row r="7820">
          <cell r="H7820">
            <v>0</v>
          </cell>
        </row>
        <row r="7821">
          <cell r="H7821">
            <v>0</v>
          </cell>
        </row>
        <row r="7822">
          <cell r="H7822">
            <v>0</v>
          </cell>
        </row>
        <row r="7823">
          <cell r="H7823">
            <v>0</v>
          </cell>
        </row>
        <row r="7824">
          <cell r="H7824">
            <v>0</v>
          </cell>
        </row>
        <row r="7825">
          <cell r="H7825">
            <v>0</v>
          </cell>
        </row>
        <row r="7826">
          <cell r="H7826">
            <v>0</v>
          </cell>
        </row>
        <row r="7827">
          <cell r="H7827">
            <v>0</v>
          </cell>
        </row>
        <row r="7828">
          <cell r="H7828">
            <v>0</v>
          </cell>
        </row>
        <row r="7829">
          <cell r="H7829">
            <v>0</v>
          </cell>
        </row>
        <row r="7830">
          <cell r="H7830">
            <v>0</v>
          </cell>
        </row>
        <row r="7831">
          <cell r="H7831">
            <v>0</v>
          </cell>
        </row>
        <row r="7832">
          <cell r="H7832">
            <v>0</v>
          </cell>
        </row>
        <row r="7833">
          <cell r="H7833">
            <v>0</v>
          </cell>
        </row>
        <row r="7834">
          <cell r="H7834">
            <v>0</v>
          </cell>
        </row>
        <row r="7835">
          <cell r="H7835">
            <v>0</v>
          </cell>
        </row>
        <row r="7836">
          <cell r="H7836">
            <v>0</v>
          </cell>
        </row>
        <row r="7837">
          <cell r="H7837">
            <v>0</v>
          </cell>
        </row>
        <row r="7838">
          <cell r="H7838">
            <v>0</v>
          </cell>
        </row>
        <row r="7839">
          <cell r="H7839">
            <v>0</v>
          </cell>
        </row>
        <row r="7840">
          <cell r="H7840">
            <v>0</v>
          </cell>
        </row>
        <row r="7841">
          <cell r="H7841">
            <v>0</v>
          </cell>
        </row>
        <row r="7842">
          <cell r="H7842">
            <v>0</v>
          </cell>
        </row>
        <row r="7843">
          <cell r="H7843">
            <v>0</v>
          </cell>
        </row>
        <row r="7844">
          <cell r="H7844">
            <v>0</v>
          </cell>
        </row>
        <row r="7845">
          <cell r="H7845">
            <v>0</v>
          </cell>
        </row>
        <row r="7846">
          <cell r="H7846">
            <v>0</v>
          </cell>
        </row>
        <row r="7847">
          <cell r="H7847">
            <v>0</v>
          </cell>
        </row>
        <row r="7848">
          <cell r="H7848">
            <v>0</v>
          </cell>
        </row>
        <row r="7849">
          <cell r="H7849">
            <v>0</v>
          </cell>
        </row>
        <row r="7850">
          <cell r="H7850">
            <v>0</v>
          </cell>
        </row>
        <row r="7851">
          <cell r="H7851">
            <v>0</v>
          </cell>
        </row>
        <row r="7852">
          <cell r="H7852">
            <v>0</v>
          </cell>
        </row>
        <row r="7853">
          <cell r="H7853">
            <v>0</v>
          </cell>
        </row>
        <row r="7854">
          <cell r="H7854">
            <v>0</v>
          </cell>
        </row>
        <row r="7855">
          <cell r="H7855">
            <v>0</v>
          </cell>
        </row>
        <row r="7856">
          <cell r="H7856">
            <v>0</v>
          </cell>
        </row>
        <row r="7857">
          <cell r="H7857">
            <v>0</v>
          </cell>
        </row>
        <row r="7858">
          <cell r="H7858">
            <v>0</v>
          </cell>
        </row>
        <row r="7859">
          <cell r="H7859">
            <v>0</v>
          </cell>
        </row>
        <row r="7860">
          <cell r="H7860">
            <v>0</v>
          </cell>
        </row>
        <row r="7861">
          <cell r="H7861">
            <v>0</v>
          </cell>
        </row>
        <row r="7862">
          <cell r="H7862">
            <v>0</v>
          </cell>
        </row>
        <row r="7863">
          <cell r="H7863">
            <v>0</v>
          </cell>
        </row>
        <row r="7864">
          <cell r="H7864">
            <v>0</v>
          </cell>
        </row>
        <row r="7865">
          <cell r="H7865">
            <v>0</v>
          </cell>
        </row>
        <row r="7866">
          <cell r="H7866">
            <v>0</v>
          </cell>
        </row>
        <row r="7867">
          <cell r="H7867">
            <v>0</v>
          </cell>
        </row>
        <row r="7868">
          <cell r="H7868">
            <v>0</v>
          </cell>
        </row>
        <row r="7869">
          <cell r="H7869">
            <v>0</v>
          </cell>
        </row>
        <row r="7870">
          <cell r="H7870">
            <v>0</v>
          </cell>
        </row>
        <row r="7871">
          <cell r="H7871">
            <v>0</v>
          </cell>
        </row>
        <row r="7872">
          <cell r="H7872">
            <v>0</v>
          </cell>
        </row>
        <row r="7873">
          <cell r="H7873">
            <v>0</v>
          </cell>
        </row>
        <row r="7874">
          <cell r="H7874">
            <v>0</v>
          </cell>
        </row>
        <row r="7875">
          <cell r="H7875">
            <v>0</v>
          </cell>
        </row>
        <row r="7876">
          <cell r="H7876">
            <v>0</v>
          </cell>
        </row>
        <row r="7877">
          <cell r="H7877">
            <v>0</v>
          </cell>
        </row>
        <row r="7878">
          <cell r="H7878">
            <v>0</v>
          </cell>
        </row>
        <row r="7879">
          <cell r="H7879">
            <v>0</v>
          </cell>
        </row>
        <row r="7880">
          <cell r="H7880">
            <v>0</v>
          </cell>
        </row>
        <row r="7881">
          <cell r="H7881">
            <v>0</v>
          </cell>
        </row>
        <row r="7882">
          <cell r="H7882">
            <v>0</v>
          </cell>
        </row>
        <row r="7883">
          <cell r="H7883">
            <v>0</v>
          </cell>
        </row>
        <row r="7884">
          <cell r="H7884">
            <v>0</v>
          </cell>
        </row>
        <row r="7885">
          <cell r="H7885">
            <v>0</v>
          </cell>
        </row>
        <row r="7886">
          <cell r="H7886">
            <v>0</v>
          </cell>
        </row>
        <row r="7887">
          <cell r="H7887">
            <v>0</v>
          </cell>
        </row>
        <row r="7888">
          <cell r="H7888">
            <v>0</v>
          </cell>
        </row>
        <row r="7889">
          <cell r="H7889">
            <v>0</v>
          </cell>
        </row>
        <row r="7890">
          <cell r="H7890">
            <v>0</v>
          </cell>
        </row>
        <row r="7891">
          <cell r="H7891">
            <v>0</v>
          </cell>
        </row>
        <row r="7892">
          <cell r="H7892">
            <v>0</v>
          </cell>
        </row>
        <row r="7893">
          <cell r="H7893">
            <v>0</v>
          </cell>
        </row>
        <row r="7894">
          <cell r="H7894">
            <v>0</v>
          </cell>
        </row>
        <row r="7895">
          <cell r="H7895">
            <v>0</v>
          </cell>
        </row>
        <row r="7896">
          <cell r="H7896">
            <v>0</v>
          </cell>
        </row>
        <row r="7897">
          <cell r="H7897">
            <v>0</v>
          </cell>
        </row>
        <row r="7898">
          <cell r="H7898">
            <v>0</v>
          </cell>
        </row>
        <row r="7899">
          <cell r="H7899">
            <v>0</v>
          </cell>
        </row>
        <row r="7900">
          <cell r="H7900">
            <v>0</v>
          </cell>
        </row>
        <row r="7901">
          <cell r="H7901">
            <v>0</v>
          </cell>
        </row>
        <row r="7902">
          <cell r="H7902">
            <v>0</v>
          </cell>
        </row>
        <row r="7903">
          <cell r="H7903">
            <v>0</v>
          </cell>
        </row>
        <row r="7904">
          <cell r="H7904">
            <v>0</v>
          </cell>
        </row>
        <row r="7905">
          <cell r="H7905">
            <v>0</v>
          </cell>
        </row>
        <row r="7906">
          <cell r="H7906">
            <v>0</v>
          </cell>
        </row>
        <row r="7907">
          <cell r="H7907">
            <v>0</v>
          </cell>
        </row>
        <row r="7908">
          <cell r="H7908">
            <v>0</v>
          </cell>
        </row>
        <row r="7909">
          <cell r="H7909">
            <v>0</v>
          </cell>
        </row>
        <row r="7910">
          <cell r="H7910">
            <v>0</v>
          </cell>
        </row>
        <row r="7911">
          <cell r="H7911">
            <v>0</v>
          </cell>
        </row>
        <row r="7912">
          <cell r="H7912">
            <v>0</v>
          </cell>
        </row>
        <row r="7913">
          <cell r="H7913">
            <v>0</v>
          </cell>
        </row>
        <row r="7914">
          <cell r="H7914">
            <v>0</v>
          </cell>
        </row>
        <row r="7915">
          <cell r="H7915">
            <v>0</v>
          </cell>
        </row>
        <row r="7916">
          <cell r="H7916">
            <v>0</v>
          </cell>
        </row>
        <row r="7917">
          <cell r="H7917">
            <v>0</v>
          </cell>
        </row>
        <row r="7918">
          <cell r="H7918">
            <v>0</v>
          </cell>
        </row>
        <row r="7919">
          <cell r="H7919">
            <v>0</v>
          </cell>
        </row>
        <row r="7920">
          <cell r="H7920">
            <v>0</v>
          </cell>
        </row>
        <row r="7921">
          <cell r="H7921">
            <v>0</v>
          </cell>
        </row>
        <row r="7922">
          <cell r="H7922">
            <v>0</v>
          </cell>
        </row>
        <row r="7923">
          <cell r="H7923">
            <v>0</v>
          </cell>
        </row>
        <row r="7924">
          <cell r="H7924">
            <v>0</v>
          </cell>
        </row>
        <row r="7925">
          <cell r="H7925">
            <v>0</v>
          </cell>
        </row>
        <row r="7926">
          <cell r="H7926">
            <v>0</v>
          </cell>
        </row>
        <row r="7927">
          <cell r="H7927">
            <v>0</v>
          </cell>
        </row>
        <row r="7928">
          <cell r="H7928">
            <v>0</v>
          </cell>
        </row>
        <row r="7929">
          <cell r="H7929">
            <v>0</v>
          </cell>
        </row>
        <row r="7930">
          <cell r="H7930">
            <v>0</v>
          </cell>
        </row>
        <row r="7931">
          <cell r="H7931">
            <v>0</v>
          </cell>
        </row>
        <row r="7932">
          <cell r="H7932">
            <v>0</v>
          </cell>
        </row>
        <row r="7933">
          <cell r="H7933">
            <v>0</v>
          </cell>
        </row>
        <row r="7934">
          <cell r="H7934">
            <v>0</v>
          </cell>
        </row>
        <row r="7935">
          <cell r="H7935">
            <v>0</v>
          </cell>
        </row>
        <row r="7936">
          <cell r="H7936">
            <v>0</v>
          </cell>
        </row>
        <row r="7937">
          <cell r="H7937">
            <v>0</v>
          </cell>
        </row>
        <row r="7938">
          <cell r="H7938">
            <v>0</v>
          </cell>
        </row>
        <row r="7939">
          <cell r="H7939">
            <v>0</v>
          </cell>
        </row>
        <row r="7940">
          <cell r="H7940">
            <v>0</v>
          </cell>
        </row>
        <row r="7941">
          <cell r="H7941">
            <v>0</v>
          </cell>
        </row>
        <row r="7942">
          <cell r="H7942">
            <v>0</v>
          </cell>
        </row>
        <row r="7943">
          <cell r="H7943">
            <v>0</v>
          </cell>
        </row>
        <row r="7944">
          <cell r="H7944">
            <v>0</v>
          </cell>
        </row>
        <row r="7945">
          <cell r="H7945">
            <v>0</v>
          </cell>
        </row>
        <row r="7946">
          <cell r="H7946">
            <v>0</v>
          </cell>
        </row>
        <row r="7947">
          <cell r="H7947">
            <v>0</v>
          </cell>
        </row>
        <row r="7948">
          <cell r="H7948">
            <v>0</v>
          </cell>
        </row>
        <row r="7949">
          <cell r="H7949">
            <v>0</v>
          </cell>
        </row>
        <row r="7950">
          <cell r="H7950">
            <v>0</v>
          </cell>
        </row>
        <row r="7951">
          <cell r="H795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2">
          <cell r="B2" t="str">
            <v>1.00.00</v>
          </cell>
        </row>
      </sheetData>
      <sheetData sheetId="8"/>
      <sheetData sheetId="9"/>
      <sheetData sheetId="10"/>
      <sheetData sheetId="11"/>
      <sheetData sheetId="12"/>
      <sheetData sheetId="13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. TANAH"/>
      <sheetName val="B. PELTN MSIN "/>
      <sheetName val="B. PELTN MSIN  (2)"/>
      <sheetName val="c. GB"/>
      <sheetName val="D. JIJ"/>
      <sheetName val="E.ATL"/>
      <sheetName val="F.AL"/>
      <sheetName val="BI"/>
      <sheetName val="2011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ns_aset"/>
      <sheetName val="MASTER"/>
      <sheetName val="KIB F"/>
      <sheetName val="KIB E"/>
      <sheetName val="KIB D"/>
      <sheetName val="KIB C"/>
      <sheetName val="UE"/>
      <sheetName val="KIB B"/>
      <sheetName val="KIB A"/>
      <sheetName val="Sheet2"/>
      <sheetName val="Sheet3"/>
      <sheetName val="MASA MANFAAT"/>
      <sheetName val="kode barang"/>
    </sheetNames>
    <sheetDataSet>
      <sheetData sheetId="0">
        <row r="1">
          <cell r="B1" t="str">
            <v>kelompok</v>
          </cell>
          <cell r="C1" t="str">
            <v>Uraian</v>
          </cell>
        </row>
        <row r="2">
          <cell r="B2" t="str">
            <v>01.00</v>
          </cell>
          <cell r="C2" t="str">
            <v>GOLONGAN TANAH</v>
          </cell>
        </row>
        <row r="3">
          <cell r="B3" t="str">
            <v>01.01</v>
          </cell>
          <cell r="C3" t="str">
            <v>TANAH</v>
          </cell>
        </row>
        <row r="4">
          <cell r="B4" t="str">
            <v>01.01</v>
          </cell>
          <cell r="C4" t="str">
            <v>PERKAMPUNGAN</v>
          </cell>
        </row>
        <row r="5">
          <cell r="B5" t="str">
            <v>01.01</v>
          </cell>
          <cell r="C5" t="str">
            <v>TANAH PERTANIAN</v>
          </cell>
        </row>
        <row r="6">
          <cell r="B6" t="str">
            <v>01.01</v>
          </cell>
          <cell r="C6" t="str">
            <v>TANAH PERKEBUNAN</v>
          </cell>
        </row>
        <row r="7">
          <cell r="B7" t="str">
            <v>01.01</v>
          </cell>
          <cell r="C7" t="str">
            <v>KEBUN CAMPURAN</v>
          </cell>
        </row>
        <row r="8">
          <cell r="B8" t="str">
            <v>01.01</v>
          </cell>
          <cell r="C8" t="str">
            <v>HUTAN</v>
          </cell>
        </row>
        <row r="9">
          <cell r="B9" t="str">
            <v>01.01</v>
          </cell>
          <cell r="C9" t="str">
            <v>KOLAM IKAN</v>
          </cell>
        </row>
        <row r="10">
          <cell r="B10" t="str">
            <v>01.01</v>
          </cell>
          <cell r="C10" t="str">
            <v>DANAU/RAWA</v>
          </cell>
        </row>
        <row r="11">
          <cell r="B11" t="str">
            <v>01.01</v>
          </cell>
          <cell r="C11" t="str">
            <v>TANAH TANDUS/RUSAK</v>
          </cell>
        </row>
        <row r="12">
          <cell r="B12" t="str">
            <v>01.01</v>
          </cell>
          <cell r="C12" t="str">
            <v>ALANG-ALANG DAN PADANG RUMPUT</v>
          </cell>
        </row>
        <row r="13">
          <cell r="B13" t="str">
            <v>01.01</v>
          </cell>
          <cell r="C13" t="str">
            <v>TANAH PENGGUNA LAIN</v>
          </cell>
        </row>
        <row r="14">
          <cell r="B14" t="str">
            <v>01.01</v>
          </cell>
          <cell r="C14" t="str">
            <v>TANAH UNTUK BANGUNAN GEDUNG</v>
          </cell>
        </row>
        <row r="15">
          <cell r="B15" t="str">
            <v>01.01</v>
          </cell>
          <cell r="C15" t="str">
            <v>TANAH PERTAMBANGAN</v>
          </cell>
        </row>
        <row r="16">
          <cell r="B16" t="str">
            <v>01.01</v>
          </cell>
          <cell r="C16" t="str">
            <v>TANAH UNTUK BANGUNAN BUKAN GEDUNG</v>
          </cell>
        </row>
        <row r="17">
          <cell r="B17" t="str">
            <v>02.00</v>
          </cell>
          <cell r="C17" t="str">
            <v>GOLONGAN PERALATAN DAN MESIN</v>
          </cell>
        </row>
        <row r="18">
          <cell r="B18" t="str">
            <v>02.02</v>
          </cell>
          <cell r="C18" t="str">
            <v>ALAT -ALAT BESAR</v>
          </cell>
        </row>
        <row r="19">
          <cell r="C19" t="str">
            <v>Alat-alat Besar Darat</v>
          </cell>
        </row>
        <row r="20">
          <cell r="C20" t="str">
            <v>Alat-alat Besar Apung</v>
          </cell>
        </row>
        <row r="21">
          <cell r="C21" t="str">
            <v>Alat-alat Bantu</v>
          </cell>
        </row>
        <row r="22">
          <cell r="B22" t="str">
            <v>02.03</v>
          </cell>
          <cell r="C22" t="str">
            <v>ALAT- ALAT ANGKUTAN</v>
          </cell>
        </row>
        <row r="23">
          <cell r="C23" t="str">
            <v>Alat Angkutan Darat Bermotor</v>
          </cell>
        </row>
        <row r="24">
          <cell r="C24" t="str">
            <v>Alat Angkutan Berat tak Bermotor</v>
          </cell>
        </row>
        <row r="25">
          <cell r="C25" t="str">
            <v>Alat Angkut Apung Bermotor</v>
          </cell>
        </row>
        <row r="26">
          <cell r="C26" t="str">
            <v>Alat Angkut Apung Tak Bermotor</v>
          </cell>
        </row>
        <row r="27">
          <cell r="B27" t="str">
            <v>02.04</v>
          </cell>
          <cell r="C27" t="str">
            <v>ALAT BENGKEL DAN ALAT UKUR</v>
          </cell>
        </row>
        <row r="28">
          <cell r="C28" t="str">
            <v>Alat Bengkel Bermesin</v>
          </cell>
        </row>
        <row r="29">
          <cell r="C29" t="str">
            <v>Alat Bengkel Tak Bermesin</v>
          </cell>
        </row>
        <row r="30">
          <cell r="C30" t="str">
            <v>Alat Ukur</v>
          </cell>
        </row>
        <row r="31">
          <cell r="B31" t="str">
            <v>02.05</v>
          </cell>
          <cell r="C31" t="str">
            <v>ALAT PERTANIAN</v>
          </cell>
        </row>
        <row r="32">
          <cell r="C32" t="str">
            <v>ALAT PENGOLAHAN</v>
          </cell>
        </row>
        <row r="33">
          <cell r="C33" t="str">
            <v>ALAT PEMELIHARAAN TANAMAN/ALAT PENYIMPANAN</v>
          </cell>
        </row>
        <row r="34">
          <cell r="B34" t="str">
            <v>02.06</v>
          </cell>
          <cell r="C34" t="str">
            <v>ALAT KANTOR DAN RUMAH TANGGA</v>
          </cell>
        </row>
        <row r="35">
          <cell r="C35" t="str">
            <v>ALAT KANTOR</v>
          </cell>
        </row>
        <row r="36">
          <cell r="C36" t="str">
            <v>ALAT RUMAH TANGGA</v>
          </cell>
        </row>
        <row r="37">
          <cell r="C37" t="str">
            <v>KOMPUTER</v>
          </cell>
        </row>
        <row r="38">
          <cell r="C38" t="str">
            <v>MEJA DAN KURSI KERJA/RAPAT PEJABAT</v>
          </cell>
        </row>
        <row r="39">
          <cell r="B39" t="str">
            <v>02.07</v>
          </cell>
          <cell r="C39" t="str">
            <v>ALAT STUDIO DAN ALAT KOMUNIKASI</v>
          </cell>
        </row>
        <row r="40">
          <cell r="C40" t="str">
            <v>ALAT STUDIO</v>
          </cell>
        </row>
        <row r="41">
          <cell r="C41" t="str">
            <v>ALAT KOMUNIKASI</v>
          </cell>
        </row>
        <row r="42">
          <cell r="C42" t="str">
            <v>PERALATAN PEMANCAR</v>
          </cell>
        </row>
        <row r="43">
          <cell r="B43" t="str">
            <v>02.08</v>
          </cell>
          <cell r="C43" t="str">
            <v>ALAT-ALAT KEDOKTERAN</v>
          </cell>
        </row>
        <row r="44">
          <cell r="C44" t="str">
            <v>ALAT KEDOKTERAN</v>
          </cell>
        </row>
        <row r="45">
          <cell r="C45" t="str">
            <v>ALAT KESEHATAN</v>
          </cell>
        </row>
        <row r="46">
          <cell r="B46" t="str">
            <v>02.09</v>
          </cell>
          <cell r="C46" t="str">
            <v>ALAT LABORATORIM</v>
          </cell>
        </row>
        <row r="47">
          <cell r="C47" t="str">
            <v>UNIT UNIT LABORATORIUM</v>
          </cell>
        </row>
        <row r="48">
          <cell r="C48" t="str">
            <v>ALAT PERAGA / PRAKTEK SEKOLAH</v>
          </cell>
        </row>
        <row r="49">
          <cell r="C49" t="str">
            <v>UNIT ALAT LABORATORIUM KIMIA NUKLIR</v>
          </cell>
        </row>
        <row r="50">
          <cell r="C50" t="str">
            <v>ALAT LABORAORIUM FISIKA NUKLIR /ELEKTRONIKA</v>
          </cell>
        </row>
        <row r="51">
          <cell r="C51" t="str">
            <v>ALAT PROTEKSI RADIASI / PROTEKSI LINGKUNGAN</v>
          </cell>
        </row>
        <row r="52">
          <cell r="C52" t="str">
            <v>RADIATION APPLICATION AND NON DESTRUCTIVE TESTING LABORATORY (BATAM)</v>
          </cell>
        </row>
        <row r="53">
          <cell r="C53" t="str">
            <v>ALAT LABORATORIUM LINGKUNGAN HIDUP</v>
          </cell>
        </row>
        <row r="54">
          <cell r="C54" t="str">
            <v>PERALATAN LABORATORIUM HIDRODINAMIKA</v>
          </cell>
        </row>
        <row r="55">
          <cell r="B55" t="str">
            <v>02.10</v>
          </cell>
          <cell r="C55" t="str">
            <v>ALAT-ALAT PERSENJATAAN/KEAMANAN</v>
          </cell>
        </row>
        <row r="56">
          <cell r="C56" t="str">
            <v>SENJATA API</v>
          </cell>
        </row>
        <row r="57">
          <cell r="C57" t="str">
            <v>PERSENJATAAN NON SENJATA API</v>
          </cell>
        </row>
        <row r="58">
          <cell r="C58" t="str">
            <v>AMUNIISI</v>
          </cell>
        </row>
        <row r="59">
          <cell r="C59" t="str">
            <v>SENJATA SINAR</v>
          </cell>
        </row>
        <row r="60">
          <cell r="B60" t="str">
            <v>03.00</v>
          </cell>
          <cell r="C60" t="str">
            <v>GOLONGAN GEDUNG DAN BANGUNAN</v>
          </cell>
        </row>
        <row r="61">
          <cell r="B61" t="str">
            <v>03.11</v>
          </cell>
          <cell r="C61" t="str">
            <v>BANGUNAN GEDUNG</v>
          </cell>
        </row>
        <row r="62">
          <cell r="C62" t="str">
            <v>BANGUNAN GEDUNG TEMPAT KERJA</v>
          </cell>
        </row>
        <row r="63">
          <cell r="C63" t="str">
            <v>BANGUNAN GEDUNG TEMPAT TINGGAL</v>
          </cell>
        </row>
        <row r="64">
          <cell r="C64" t="str">
            <v>BANGUNAN MENARA</v>
          </cell>
        </row>
        <row r="65">
          <cell r="B65" t="str">
            <v>03.12</v>
          </cell>
          <cell r="C65" t="str">
            <v>MONUMEN</v>
          </cell>
        </row>
        <row r="66">
          <cell r="C66" t="str">
            <v>Bangunan Bersejarah</v>
          </cell>
        </row>
        <row r="67">
          <cell r="C67" t="str">
            <v>TUGU PERINGATAN</v>
          </cell>
        </row>
        <row r="68">
          <cell r="C68" t="str">
            <v>CANDI</v>
          </cell>
        </row>
        <row r="69">
          <cell r="C69" t="str">
            <v>MONUMEN/BANUNAN BERSEJARAH</v>
          </cell>
        </row>
        <row r="70">
          <cell r="C70" t="str">
            <v>RAMBU-RAMBU</v>
          </cell>
        </row>
        <row r="71">
          <cell r="C71" t="str">
            <v>RAMBU-RAMBU LALU LINTAS UDARA</v>
          </cell>
        </row>
        <row r="72">
          <cell r="B72" t="str">
            <v>04.00</v>
          </cell>
          <cell r="C72" t="str">
            <v>GOLONGAN JALAN, IRIGASI DAN JARINGAN</v>
          </cell>
        </row>
        <row r="73">
          <cell r="B73" t="str">
            <v>04.13</v>
          </cell>
          <cell r="C73" t="str">
            <v>JALAN DAN JEMBATAN</v>
          </cell>
        </row>
        <row r="74">
          <cell r="C74" t="str">
            <v>JALAN</v>
          </cell>
        </row>
        <row r="75">
          <cell r="B75" t="str">
            <v>04.14</v>
          </cell>
          <cell r="C75" t="str">
            <v>BANGUNAN AIR/IRIGASI</v>
          </cell>
        </row>
        <row r="76">
          <cell r="C76" t="str">
            <v>Bangunan Air Irigasi</v>
          </cell>
        </row>
        <row r="77">
          <cell r="C77" t="str">
            <v>BANGUNAN PENGAMAN SUNGAI DAN PENANGGULANGAN BENCANA ALAM</v>
          </cell>
        </row>
        <row r="78">
          <cell r="C78" t="str">
            <v>BANGUNAN PENGEMBANGAN SUMBER AIR DAN AIR TNH</v>
          </cell>
        </row>
        <row r="79">
          <cell r="C79" t="str">
            <v>BANGUNAN AIR</v>
          </cell>
        </row>
        <row r="80">
          <cell r="B80" t="str">
            <v>04.15</v>
          </cell>
          <cell r="C80" t="str">
            <v>INSTALASI</v>
          </cell>
        </row>
        <row r="81">
          <cell r="C81" t="str">
            <v>INSTALASI AIR MINUM/BERSIH</v>
          </cell>
        </row>
        <row r="82">
          <cell r="C82" t="str">
            <v>INSTALASI PENGOLAHAN SAMPAH NON ORGANIK</v>
          </cell>
        </row>
        <row r="83">
          <cell r="C83" t="str">
            <v>INSTALASI PENGOLAHAN BAHAN BANGUNAN</v>
          </cell>
        </row>
        <row r="84">
          <cell r="C84" t="str">
            <v>INSTALASI GARDU LISTRIK</v>
          </cell>
        </row>
        <row r="85">
          <cell r="C85" t="str">
            <v>INSTALASI PERTAHANAN</v>
          </cell>
        </row>
        <row r="86">
          <cell r="C86" t="str">
            <v>INSTALASI GAS</v>
          </cell>
        </row>
        <row r="87">
          <cell r="C87" t="str">
            <v>INSTALASI PENGAMAN</v>
          </cell>
        </row>
        <row r="88">
          <cell r="B88" t="str">
            <v>04.16</v>
          </cell>
          <cell r="C88" t="str">
            <v>JARINGAN</v>
          </cell>
        </row>
        <row r="89">
          <cell r="C89" t="str">
            <v>JARINGAN LISTRIK</v>
          </cell>
        </row>
        <row r="90">
          <cell r="C90" t="str">
            <v>JARINGAN TELEPON</v>
          </cell>
        </row>
        <row r="91">
          <cell r="C91" t="str">
            <v>JARINGAN GAS</v>
          </cell>
        </row>
        <row r="92">
          <cell r="B92" t="str">
            <v>05.00</v>
          </cell>
          <cell r="C92" t="str">
            <v>GOLONGAN ASSET TETAP LAINNYA</v>
          </cell>
        </row>
        <row r="93">
          <cell r="B93" t="str">
            <v>05.17</v>
          </cell>
          <cell r="C93" t="str">
            <v>BUKU DAN PERPUSTAKAAN</v>
          </cell>
        </row>
        <row r="94">
          <cell r="C94" t="str">
            <v>BUKU</v>
          </cell>
        </row>
        <row r="95">
          <cell r="C95" t="str">
            <v>BARANG-BARANG PERPUSTAKAAN</v>
          </cell>
        </row>
        <row r="96">
          <cell r="B96" t="str">
            <v>05.18</v>
          </cell>
          <cell r="C96" t="str">
            <v>BARANG BERCORAK KEBUDAYAAN</v>
          </cell>
        </row>
        <row r="97">
          <cell r="C97" t="str">
            <v>BARANG BERCORAK KEBUDAYAAN</v>
          </cell>
        </row>
        <row r="98">
          <cell r="C98" t="str">
            <v>ALAT OLAH RAGA LAINNYA</v>
          </cell>
        </row>
        <row r="99">
          <cell r="B99" t="str">
            <v>05.19</v>
          </cell>
          <cell r="C99" t="str">
            <v>HEWAN DAN TERNAK SERTA TANAMAN</v>
          </cell>
        </row>
        <row r="100">
          <cell r="C100" t="str">
            <v>HEWAN</v>
          </cell>
        </row>
        <row r="101">
          <cell r="B101" t="str">
            <v>06.00</v>
          </cell>
          <cell r="C101" t="str">
            <v>GOLONGAN KONSTRUKSI DLM PENGERJAAN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ns_aset"/>
      <sheetName val="MASTER"/>
      <sheetName val="KIB F"/>
      <sheetName val="KIB E"/>
      <sheetName val="KIB D"/>
      <sheetName val="KIB C"/>
      <sheetName val="UE"/>
      <sheetName val="KIB B"/>
      <sheetName val="KIB A"/>
      <sheetName val="Sheet2"/>
      <sheetName val="Sheet3"/>
      <sheetName val="MASA MANFAAT"/>
      <sheetName val="kode barang"/>
    </sheetNames>
    <sheetDataSet>
      <sheetData sheetId="0">
        <row r="1">
          <cell r="B1" t="str">
            <v>kelompok</v>
          </cell>
          <cell r="C1" t="str">
            <v>Uraian</v>
          </cell>
        </row>
        <row r="2">
          <cell r="B2" t="str">
            <v>01.00</v>
          </cell>
          <cell r="C2" t="str">
            <v>GOLONGAN TANAH</v>
          </cell>
        </row>
        <row r="3">
          <cell r="B3" t="str">
            <v>01.01</v>
          </cell>
          <cell r="C3" t="str">
            <v>TANAH</v>
          </cell>
        </row>
        <row r="4">
          <cell r="B4" t="str">
            <v>01.01</v>
          </cell>
          <cell r="C4" t="str">
            <v>PERKAMPUNGAN</v>
          </cell>
        </row>
        <row r="5">
          <cell r="B5" t="str">
            <v>01.01</v>
          </cell>
          <cell r="C5" t="str">
            <v>TANAH PERTANIAN</v>
          </cell>
        </row>
        <row r="6">
          <cell r="B6" t="str">
            <v>01.01</v>
          </cell>
          <cell r="C6" t="str">
            <v>TANAH PERKEBUNAN</v>
          </cell>
        </row>
        <row r="7">
          <cell r="B7" t="str">
            <v>01.01</v>
          </cell>
          <cell r="C7" t="str">
            <v>KEBUN CAMPURAN</v>
          </cell>
        </row>
        <row r="8">
          <cell r="B8" t="str">
            <v>01.01</v>
          </cell>
          <cell r="C8" t="str">
            <v>HUTAN</v>
          </cell>
        </row>
        <row r="9">
          <cell r="B9" t="str">
            <v>01.01</v>
          </cell>
          <cell r="C9" t="str">
            <v>KOLAM IKAN</v>
          </cell>
        </row>
        <row r="10">
          <cell r="B10" t="str">
            <v>01.01</v>
          </cell>
          <cell r="C10" t="str">
            <v>DANAU/RAWA</v>
          </cell>
        </row>
        <row r="11">
          <cell r="B11" t="str">
            <v>01.01</v>
          </cell>
          <cell r="C11" t="str">
            <v>TANAH TANDUS/RUSAK</v>
          </cell>
        </row>
        <row r="12">
          <cell r="B12" t="str">
            <v>01.01</v>
          </cell>
          <cell r="C12" t="str">
            <v>ALANG-ALANG DAN PADANG RUMPUT</v>
          </cell>
        </row>
        <row r="13">
          <cell r="B13" t="str">
            <v>01.01</v>
          </cell>
          <cell r="C13" t="str">
            <v>TANAH PENGGUNA LAIN</v>
          </cell>
        </row>
        <row r="14">
          <cell r="B14" t="str">
            <v>01.01</v>
          </cell>
          <cell r="C14" t="str">
            <v>TANAH UNTUK BANGUNAN GEDUNG</v>
          </cell>
        </row>
        <row r="15">
          <cell r="B15" t="str">
            <v>01.01</v>
          </cell>
          <cell r="C15" t="str">
            <v>TANAH PERTAMBANGAN</v>
          </cell>
        </row>
        <row r="16">
          <cell r="B16" t="str">
            <v>01.01</v>
          </cell>
          <cell r="C16" t="str">
            <v>TANAH UNTUK BANGUNAN BUKAN GEDUNG</v>
          </cell>
        </row>
        <row r="17">
          <cell r="B17" t="str">
            <v>02.00</v>
          </cell>
          <cell r="C17" t="str">
            <v>GOLONGAN PERALATAN DAN MESIN</v>
          </cell>
        </row>
        <row r="18">
          <cell r="B18" t="str">
            <v>02.02</v>
          </cell>
          <cell r="C18" t="str">
            <v>ALAT -ALAT BESAR</v>
          </cell>
        </row>
        <row r="19">
          <cell r="C19" t="str">
            <v>Alat-alat Besar Darat</v>
          </cell>
        </row>
        <row r="20">
          <cell r="C20" t="str">
            <v>Alat-alat Besar Apung</v>
          </cell>
        </row>
        <row r="21">
          <cell r="C21" t="str">
            <v>Alat-alat Bantu</v>
          </cell>
        </row>
        <row r="22">
          <cell r="B22" t="str">
            <v>02.03</v>
          </cell>
          <cell r="C22" t="str">
            <v>ALAT- ALAT ANGKUTAN</v>
          </cell>
        </row>
        <row r="23">
          <cell r="C23" t="str">
            <v>Alat Angkutan Darat Bermotor</v>
          </cell>
        </row>
        <row r="24">
          <cell r="C24" t="str">
            <v>Alat Angkutan Berat tak Bermotor</v>
          </cell>
        </row>
        <row r="25">
          <cell r="C25" t="str">
            <v>Alat Angkut Apung Bermotor</v>
          </cell>
        </row>
        <row r="26">
          <cell r="C26" t="str">
            <v>Alat Angkut Apung Tak Bermotor</v>
          </cell>
        </row>
        <row r="27">
          <cell r="B27" t="str">
            <v>02.04</v>
          </cell>
          <cell r="C27" t="str">
            <v>ALAT BENGKEL DAN ALAT UKUR</v>
          </cell>
        </row>
        <row r="28">
          <cell r="C28" t="str">
            <v>Alat Bengkel Bermesin</v>
          </cell>
        </row>
        <row r="29">
          <cell r="C29" t="str">
            <v>Alat Bengkel Tak Bermesin</v>
          </cell>
        </row>
        <row r="30">
          <cell r="C30" t="str">
            <v>Alat Ukur</v>
          </cell>
        </row>
        <row r="31">
          <cell r="B31" t="str">
            <v>02.05</v>
          </cell>
          <cell r="C31" t="str">
            <v>ALAT PERTANIAN</v>
          </cell>
        </row>
        <row r="32">
          <cell r="C32" t="str">
            <v>ALAT PENGOLAHAN</v>
          </cell>
        </row>
        <row r="33">
          <cell r="C33" t="str">
            <v>ALAT PEMELIHARAAN TANAMAN/ALAT PENYIMPANAN</v>
          </cell>
        </row>
        <row r="34">
          <cell r="B34" t="str">
            <v>02.06</v>
          </cell>
          <cell r="C34" t="str">
            <v>ALAT KANTOR DAN RUMAH TANGGA</v>
          </cell>
        </row>
        <row r="35">
          <cell r="C35" t="str">
            <v>ALAT KANTOR</v>
          </cell>
        </row>
        <row r="36">
          <cell r="C36" t="str">
            <v>ALAT RUMAH TANGGA</v>
          </cell>
        </row>
        <row r="37">
          <cell r="C37" t="str">
            <v>KOMPUTER</v>
          </cell>
        </row>
        <row r="38">
          <cell r="C38" t="str">
            <v>MEJA DAN KURSI KERJA/RAPAT PEJABAT</v>
          </cell>
        </row>
        <row r="39">
          <cell r="B39" t="str">
            <v>02.07</v>
          </cell>
          <cell r="C39" t="str">
            <v>ALAT STUDIO DAN ALAT KOMUNIKASI</v>
          </cell>
        </row>
        <row r="40">
          <cell r="C40" t="str">
            <v>ALAT STUDIO</v>
          </cell>
        </row>
        <row r="41">
          <cell r="C41" t="str">
            <v>ALAT KOMUNIKASI</v>
          </cell>
        </row>
        <row r="42">
          <cell r="C42" t="str">
            <v>PERALATAN PEMANCAR</v>
          </cell>
        </row>
        <row r="43">
          <cell r="B43" t="str">
            <v>02.08</v>
          </cell>
          <cell r="C43" t="str">
            <v>ALAT-ALAT KEDOKTERAN</v>
          </cell>
        </row>
        <row r="44">
          <cell r="C44" t="str">
            <v>ALAT KEDOKTERAN</v>
          </cell>
        </row>
        <row r="45">
          <cell r="C45" t="str">
            <v>ALAT KESEHATAN</v>
          </cell>
        </row>
        <row r="46">
          <cell r="B46" t="str">
            <v>02.09</v>
          </cell>
          <cell r="C46" t="str">
            <v>ALAT LABORATORIM</v>
          </cell>
        </row>
        <row r="47">
          <cell r="C47" t="str">
            <v>UNIT UNIT LABORATORIUM</v>
          </cell>
        </row>
        <row r="48">
          <cell r="C48" t="str">
            <v>ALAT PERAGA / PRAKTEK SEKOLAH</v>
          </cell>
        </row>
        <row r="49">
          <cell r="C49" t="str">
            <v>UNIT ALAT LABORATORIUM KIMIA NUKLIR</v>
          </cell>
        </row>
        <row r="50">
          <cell r="C50" t="str">
            <v>ALAT LABORAORIUM FISIKA NUKLIR /ELEKTRONIKA</v>
          </cell>
        </row>
        <row r="51">
          <cell r="C51" t="str">
            <v>ALAT PROTEKSI RADIASI / PROTEKSI LINGKUNGAN</v>
          </cell>
        </row>
        <row r="52">
          <cell r="C52" t="str">
            <v>RADIATION APPLICATION AND NON DESTRUCTIVE TESTING LABORATORY (BATAM)</v>
          </cell>
        </row>
        <row r="53">
          <cell r="C53" t="str">
            <v>ALAT LABORATORIUM LINGKUNGAN HIDUP</v>
          </cell>
        </row>
        <row r="54">
          <cell r="C54" t="str">
            <v>PERALATAN LABORATORIUM HIDRODINAMIKA</v>
          </cell>
        </row>
        <row r="55">
          <cell r="B55" t="str">
            <v>02.10</v>
          </cell>
          <cell r="C55" t="str">
            <v>ALAT-ALAT PERSENJATAAN/KEAMANAN</v>
          </cell>
        </row>
        <row r="56">
          <cell r="C56" t="str">
            <v>SENJATA API</v>
          </cell>
        </row>
        <row r="57">
          <cell r="C57" t="str">
            <v>PERSENJATAAN NON SENJATA API</v>
          </cell>
        </row>
        <row r="58">
          <cell r="C58" t="str">
            <v>AMUNIISI</v>
          </cell>
        </row>
        <row r="59">
          <cell r="C59" t="str">
            <v>SENJATA SINAR</v>
          </cell>
        </row>
        <row r="60">
          <cell r="B60" t="str">
            <v>03.00</v>
          </cell>
          <cell r="C60" t="str">
            <v>GOLONGAN GEDUNG DAN BANGUNAN</v>
          </cell>
        </row>
        <row r="61">
          <cell r="B61" t="str">
            <v>03.11</v>
          </cell>
          <cell r="C61" t="str">
            <v>BANGUNAN GEDUNG</v>
          </cell>
        </row>
        <row r="62">
          <cell r="C62" t="str">
            <v>BANGUNAN GEDUNG TEMPAT KERJA</v>
          </cell>
        </row>
        <row r="63">
          <cell r="C63" t="str">
            <v>BANGUNAN GEDUNG TEMPAT TINGGAL</v>
          </cell>
        </row>
        <row r="64">
          <cell r="C64" t="str">
            <v>BANGUNAN MENARA</v>
          </cell>
        </row>
        <row r="65">
          <cell r="B65" t="str">
            <v>03.12</v>
          </cell>
          <cell r="C65" t="str">
            <v>MONUMEN</v>
          </cell>
        </row>
        <row r="66">
          <cell r="C66" t="str">
            <v>Bangunan Bersejarah</v>
          </cell>
        </row>
        <row r="67">
          <cell r="C67" t="str">
            <v>TUGU PERINGATAN</v>
          </cell>
        </row>
        <row r="68">
          <cell r="C68" t="str">
            <v>CANDI</v>
          </cell>
        </row>
        <row r="69">
          <cell r="C69" t="str">
            <v>MONUMEN/BANUNAN BERSEJARAH</v>
          </cell>
        </row>
        <row r="70">
          <cell r="C70" t="str">
            <v>RAMBU-RAMBU</v>
          </cell>
        </row>
        <row r="71">
          <cell r="C71" t="str">
            <v>RAMBU-RAMBU LALU LINTAS UDARA</v>
          </cell>
        </row>
        <row r="72">
          <cell r="B72" t="str">
            <v>04.00</v>
          </cell>
          <cell r="C72" t="str">
            <v>GOLONGAN JALAN, IRIGASI DAN JARINGAN</v>
          </cell>
        </row>
        <row r="73">
          <cell r="B73" t="str">
            <v>04.13</v>
          </cell>
          <cell r="C73" t="str">
            <v>JALAN DAN JEMBATAN</v>
          </cell>
        </row>
        <row r="74">
          <cell r="C74" t="str">
            <v>JALAN</v>
          </cell>
        </row>
        <row r="75">
          <cell r="B75" t="str">
            <v>04.14</v>
          </cell>
          <cell r="C75" t="str">
            <v>BANGUNAN AIR/IRIGASI</v>
          </cell>
        </row>
        <row r="76">
          <cell r="C76" t="str">
            <v>Bangunan Air Irigasi</v>
          </cell>
        </row>
        <row r="77">
          <cell r="C77" t="str">
            <v>BANGUNAN PENGAMAN SUNGAI DAN PENANGGULANGAN BENCANA ALAM</v>
          </cell>
        </row>
        <row r="78">
          <cell r="C78" t="str">
            <v>BANGUNAN PENGEMBANGAN SUMBER AIR DAN AIR TNH</v>
          </cell>
        </row>
        <row r="79">
          <cell r="C79" t="str">
            <v>BANGUNAN AIR</v>
          </cell>
        </row>
        <row r="80">
          <cell r="B80" t="str">
            <v>04.15</v>
          </cell>
          <cell r="C80" t="str">
            <v>INSTALASI</v>
          </cell>
        </row>
        <row r="81">
          <cell r="C81" t="str">
            <v>INSTALASI AIR MINUM/BERSIH</v>
          </cell>
        </row>
        <row r="82">
          <cell r="C82" t="str">
            <v>INSTALASI PENGOLAHAN SAMPAH NON ORGANIK</v>
          </cell>
        </row>
        <row r="83">
          <cell r="C83" t="str">
            <v>INSTALASI PENGOLAHAN BAHAN BANGUNAN</v>
          </cell>
        </row>
        <row r="84">
          <cell r="C84" t="str">
            <v>INSTALASI GARDU LISTRIK</v>
          </cell>
        </row>
        <row r="85">
          <cell r="C85" t="str">
            <v>INSTALASI PERTAHANAN</v>
          </cell>
        </row>
        <row r="86">
          <cell r="C86" t="str">
            <v>INSTALASI GAS</v>
          </cell>
        </row>
        <row r="87">
          <cell r="C87" t="str">
            <v>INSTALASI PENGAMAN</v>
          </cell>
        </row>
        <row r="88">
          <cell r="B88" t="str">
            <v>04.16</v>
          </cell>
          <cell r="C88" t="str">
            <v>JARINGAN</v>
          </cell>
        </row>
        <row r="89">
          <cell r="C89" t="str">
            <v>JARINGAN LISTRIK</v>
          </cell>
        </row>
        <row r="90">
          <cell r="C90" t="str">
            <v>JARINGAN TELEPON</v>
          </cell>
        </row>
        <row r="91">
          <cell r="C91" t="str">
            <v>JARINGAN GAS</v>
          </cell>
        </row>
        <row r="92">
          <cell r="B92" t="str">
            <v>05.00</v>
          </cell>
          <cell r="C92" t="str">
            <v>GOLONGAN ASSET TETAP LAINNYA</v>
          </cell>
        </row>
        <row r="93">
          <cell r="B93" t="str">
            <v>05.17</v>
          </cell>
          <cell r="C93" t="str">
            <v>BUKU DAN PERPUSTAKAAN</v>
          </cell>
        </row>
        <row r="94">
          <cell r="C94" t="str">
            <v>BUKU</v>
          </cell>
        </row>
        <row r="95">
          <cell r="C95" t="str">
            <v>BARANG-BARANG PERPUSTAKAAN</v>
          </cell>
        </row>
        <row r="96">
          <cell r="B96" t="str">
            <v>05.18</v>
          </cell>
          <cell r="C96" t="str">
            <v>BARANG BERCORAK KEBUDAYAAN</v>
          </cell>
        </row>
        <row r="97">
          <cell r="C97" t="str">
            <v>BARANG BERCORAK KEBUDAYAAN</v>
          </cell>
        </row>
        <row r="98">
          <cell r="C98" t="str">
            <v>ALAT OLAH RAGA LAINNYA</v>
          </cell>
        </row>
        <row r="99">
          <cell r="B99" t="str">
            <v>05.19</v>
          </cell>
          <cell r="C99" t="str">
            <v>HEWAN DAN TERNAK SERTA TANAMAN</v>
          </cell>
        </row>
        <row r="100">
          <cell r="C100" t="str">
            <v>HEWAN</v>
          </cell>
        </row>
        <row r="101">
          <cell r="B101" t="str">
            <v>06.00</v>
          </cell>
          <cell r="C101" t="str">
            <v>GOLONGAN KONSTRUKSI DLM PENGERJAAN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PATI"/>
      <sheetName val="WABUP"/>
      <sheetName val="DPRD"/>
      <sheetName val="SEKRETARIAT DAERAH"/>
      <sheetName val="SEKDA"/>
      <sheetName val="ASS. 1"/>
      <sheetName val="ASS. 2"/>
      <sheetName val="UMUM"/>
      <sheetName val="KEUANGAN"/>
      <sheetName val="KEPEGAWAIAN"/>
      <sheetName val="HUKUM"/>
      <sheetName val="PERTANIAN"/>
      <sheetName val="PERINDAG"/>
      <sheetName val="RT. ANGIN"/>
      <sheetName val="LASUSUA"/>
      <sheetName val="KODEOHA "/>
      <sheetName val="NGAPA"/>
      <sheetName val="PAKUE"/>
      <sheetName val="BT. PUTIH"/>
      <sheetName val="SETWAN"/>
      <sheetName val="KPUD kurang 66 jt"/>
      <sheetName val="PERTAMBANGAN"/>
      <sheetName val="PU "/>
      <sheetName val="KEHUTANAN"/>
      <sheetName val="KESEHATAN"/>
      <sheetName val="Aliran Kas"/>
      <sheetName val="LRA"/>
      <sheetName val="Silpa"/>
      <sheetName val="Rekap Pdptn"/>
      <sheetName val="Pdptn"/>
      <sheetName val="Rekap Belanja"/>
      <sheetName val="Rekap Publik"/>
      <sheetName val="Publik"/>
      <sheetName val="Rekap Aprtr"/>
      <sheetName val="Aparatur"/>
      <sheetName val="Bant &amp; Tdk Trsangka"/>
      <sheetName val="Pembiayaan"/>
      <sheetName val="DISPENDA"/>
      <sheetName val="DIKBUDP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namic Filtering"/>
      <sheetName val="KIB A AU eksekusi"/>
      <sheetName val="KIB A AU"/>
      <sheetName val="KIB A"/>
      <sheetName val="Sheet4"/>
      <sheetName val="Sheet5"/>
      <sheetName val="KIB B"/>
      <sheetName val="kode barang"/>
      <sheetName val="MASA MANFAAT"/>
      <sheetName val="KIB C"/>
      <sheetName val="KIB D"/>
      <sheetName val="KIB E"/>
      <sheetName val="KIB F"/>
      <sheetName val="Sheet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2">
          <cell r="B2" t="str">
            <v>1.00.00</v>
          </cell>
          <cell r="C2" t="str">
            <v>GOLONGAN TANAH</v>
          </cell>
        </row>
        <row r="3">
          <cell r="B3" t="str">
            <v>1.01.00</v>
          </cell>
          <cell r="C3" t="str">
            <v>TANAH</v>
          </cell>
        </row>
        <row r="4">
          <cell r="B4" t="str">
            <v>1.01.01</v>
          </cell>
          <cell r="C4" t="str">
            <v>PERKAMPUNGAN</v>
          </cell>
          <cell r="D4">
            <v>3</v>
          </cell>
        </row>
        <row r="5">
          <cell r="B5" t="str">
            <v>1.01.02</v>
          </cell>
          <cell r="C5" t="str">
            <v>TANAH PERTANIAN</v>
          </cell>
          <cell r="D5">
            <v>3</v>
          </cell>
        </row>
        <row r="6">
          <cell r="B6" t="str">
            <v>1.01.03</v>
          </cell>
          <cell r="C6" t="str">
            <v>TANAH PERKEBUNAN</v>
          </cell>
          <cell r="D6">
            <v>3</v>
          </cell>
        </row>
        <row r="7">
          <cell r="B7" t="str">
            <v>1.01.04</v>
          </cell>
          <cell r="C7" t="str">
            <v>KEBUN CAMPURAN</v>
          </cell>
          <cell r="D7">
            <v>3</v>
          </cell>
        </row>
        <row r="8">
          <cell r="B8" t="str">
            <v>1.01.05</v>
          </cell>
          <cell r="C8" t="str">
            <v>HUTAN</v>
          </cell>
          <cell r="D8">
            <v>3</v>
          </cell>
        </row>
        <row r="9">
          <cell r="B9" t="str">
            <v>1.01.06</v>
          </cell>
          <cell r="C9" t="str">
            <v>KOLAM IKAN</v>
          </cell>
          <cell r="D9">
            <v>3</v>
          </cell>
        </row>
        <row r="10">
          <cell r="B10" t="str">
            <v>1.01.07</v>
          </cell>
          <cell r="C10" t="str">
            <v>DANAU/RAWA</v>
          </cell>
          <cell r="D10">
            <v>3</v>
          </cell>
        </row>
        <row r="11">
          <cell r="B11" t="str">
            <v>1.01.08</v>
          </cell>
          <cell r="C11" t="str">
            <v>TANAH TANDUS/RUSAK</v>
          </cell>
          <cell r="D11">
            <v>3</v>
          </cell>
        </row>
        <row r="12">
          <cell r="B12" t="str">
            <v>1.01.09</v>
          </cell>
          <cell r="C12" t="str">
            <v>ALANG-ALANG DAN PADANG RUMPUT</v>
          </cell>
          <cell r="D12">
            <v>3</v>
          </cell>
        </row>
        <row r="13">
          <cell r="B13" t="str">
            <v>1.01.10</v>
          </cell>
          <cell r="C13" t="str">
            <v>TANAH PENGGUNA LAIN</v>
          </cell>
          <cell r="D13">
            <v>3</v>
          </cell>
        </row>
        <row r="14">
          <cell r="B14" t="str">
            <v>1.01.11</v>
          </cell>
          <cell r="C14" t="str">
            <v>TANAH UNTUK BANGUNAN GEDUNG</v>
          </cell>
          <cell r="D14">
            <v>3</v>
          </cell>
        </row>
        <row r="15">
          <cell r="B15" t="str">
            <v>1.01.12</v>
          </cell>
          <cell r="C15" t="str">
            <v>TANAH PERTAMBANGAN</v>
          </cell>
          <cell r="D15">
            <v>3</v>
          </cell>
        </row>
        <row r="16">
          <cell r="B16" t="str">
            <v>1.01.13</v>
          </cell>
          <cell r="C16" t="str">
            <v>TANAH UNTUK BANGUNAN BUKAN GEDUNG</v>
          </cell>
          <cell r="D16">
            <v>3</v>
          </cell>
        </row>
        <row r="17">
          <cell r="B17" t="str">
            <v>2.00.00</v>
          </cell>
          <cell r="C17" t="str">
            <v>GOLONGAN PERALATAN DAN MESIN</v>
          </cell>
          <cell r="D17">
            <v>1</v>
          </cell>
        </row>
        <row r="18">
          <cell r="B18" t="str">
            <v>2.02.00</v>
          </cell>
          <cell r="C18" t="str">
            <v>ALAT -ALAT BESAR</v>
          </cell>
          <cell r="D18">
            <v>2</v>
          </cell>
        </row>
        <row r="19">
          <cell r="B19" t="str">
            <v>2.02.01</v>
          </cell>
          <cell r="C19" t="str">
            <v>Alat-alat Besar Darat</v>
          </cell>
          <cell r="D19">
            <v>3</v>
          </cell>
          <cell r="E19">
            <v>10</v>
          </cell>
        </row>
        <row r="20">
          <cell r="B20" t="str">
            <v>2.02.02</v>
          </cell>
          <cell r="C20" t="str">
            <v>Alat-alat Besar Apung</v>
          </cell>
          <cell r="D20">
            <v>3</v>
          </cell>
          <cell r="E20">
            <v>8</v>
          </cell>
        </row>
        <row r="21">
          <cell r="B21" t="str">
            <v>2.02.03</v>
          </cell>
          <cell r="C21" t="str">
            <v>Alat-alat Bantu</v>
          </cell>
          <cell r="D21">
            <v>3</v>
          </cell>
          <cell r="E21">
            <v>7</v>
          </cell>
        </row>
        <row r="22">
          <cell r="B22" t="str">
            <v>2.03.00</v>
          </cell>
          <cell r="C22" t="str">
            <v>ALAT- ALAT ANGKUTAN</v>
          </cell>
          <cell r="D22">
            <v>2</v>
          </cell>
        </row>
        <row r="23">
          <cell r="B23" t="str">
            <v>2.03.01</v>
          </cell>
          <cell r="C23" t="str">
            <v>Alat Angkutan Darat Bermotor</v>
          </cell>
          <cell r="D23">
            <v>3</v>
          </cell>
          <cell r="E23">
            <v>7</v>
          </cell>
        </row>
        <row r="24">
          <cell r="B24" t="str">
            <v>2.03.02</v>
          </cell>
          <cell r="C24" t="str">
            <v>Alat Angkutan Berat tak Bermotor</v>
          </cell>
          <cell r="D24">
            <v>3</v>
          </cell>
          <cell r="E24">
            <v>2</v>
          </cell>
        </row>
        <row r="25">
          <cell r="B25" t="str">
            <v>2.03.03</v>
          </cell>
          <cell r="C25" t="str">
            <v>Alat Angkut Apung Bermotor</v>
          </cell>
          <cell r="D25">
            <v>3</v>
          </cell>
          <cell r="E25">
            <v>10</v>
          </cell>
        </row>
        <row r="26">
          <cell r="B26" t="str">
            <v>2.03.04</v>
          </cell>
          <cell r="C26" t="str">
            <v>Alat Angkut Apung Tak Bermotor</v>
          </cell>
          <cell r="D26">
            <v>3</v>
          </cell>
          <cell r="E26">
            <v>3</v>
          </cell>
        </row>
        <row r="27">
          <cell r="B27" t="str">
            <v>2.04.00</v>
          </cell>
          <cell r="C27" t="str">
            <v>ALAT BENGKEL DAN ALAT UKUR</v>
          </cell>
          <cell r="D27">
            <v>2</v>
          </cell>
        </row>
        <row r="28">
          <cell r="B28" t="str">
            <v>2.04.01</v>
          </cell>
          <cell r="C28" t="str">
            <v>Alat Bengkel Bermesin</v>
          </cell>
          <cell r="D28">
            <v>3</v>
          </cell>
          <cell r="E28">
            <v>10</v>
          </cell>
        </row>
        <row r="29">
          <cell r="B29" t="str">
            <v>2.05.00</v>
          </cell>
          <cell r="C29" t="str">
            <v>ALAT PERTANIAN</v>
          </cell>
          <cell r="D29">
            <v>2</v>
          </cell>
        </row>
        <row r="30">
          <cell r="B30" t="str">
            <v>2.05.01</v>
          </cell>
          <cell r="C30" t="str">
            <v>ALAT PENGOLAHAN</v>
          </cell>
          <cell r="D30">
            <v>3</v>
          </cell>
          <cell r="E30">
            <v>4</v>
          </cell>
        </row>
        <row r="31">
          <cell r="B31" t="str">
            <v>2.05.02</v>
          </cell>
          <cell r="C31" t="str">
            <v>ALAT PEMELIHARAAN TANAMAN/ALAT PENYIMPANAN</v>
          </cell>
          <cell r="D31">
            <v>3</v>
          </cell>
          <cell r="E31">
            <v>4</v>
          </cell>
        </row>
        <row r="32">
          <cell r="B32" t="str">
            <v>2.06.00</v>
          </cell>
          <cell r="C32" t="str">
            <v>ALAT KANTOR DAN RUMAH TANGGA</v>
          </cell>
          <cell r="D32">
            <v>2</v>
          </cell>
        </row>
        <row r="33">
          <cell r="B33" t="str">
            <v>2.06.01</v>
          </cell>
          <cell r="C33" t="str">
            <v>ALAT KANTOR</v>
          </cell>
          <cell r="D33">
            <v>3</v>
          </cell>
          <cell r="E33">
            <v>5</v>
          </cell>
        </row>
        <row r="34">
          <cell r="B34" t="str">
            <v>2.06.02</v>
          </cell>
          <cell r="C34" t="str">
            <v>ALAT RUMAH TANGGA</v>
          </cell>
          <cell r="D34">
            <v>3</v>
          </cell>
          <cell r="E34">
            <v>5</v>
          </cell>
        </row>
        <row r="35">
          <cell r="B35" t="str">
            <v>2.06.03</v>
          </cell>
          <cell r="C35" t="str">
            <v>KOMPUTER</v>
          </cell>
          <cell r="D35">
            <v>3</v>
          </cell>
          <cell r="E35">
            <v>4</v>
          </cell>
        </row>
        <row r="36">
          <cell r="B36" t="str">
            <v>2.06.04</v>
          </cell>
          <cell r="C36" t="str">
            <v>MEJA DAN KURSI KERJA/RAPAT PEJABAT</v>
          </cell>
          <cell r="D36">
            <v>3</v>
          </cell>
          <cell r="E36">
            <v>5</v>
          </cell>
        </row>
        <row r="37">
          <cell r="B37" t="str">
            <v>2.07.00</v>
          </cell>
          <cell r="C37" t="str">
            <v>ALAT STUDIO DAN ALAT KOMUNIKASI</v>
          </cell>
          <cell r="D37">
            <v>2</v>
          </cell>
        </row>
        <row r="38">
          <cell r="B38" t="str">
            <v>2.07.01</v>
          </cell>
          <cell r="C38" t="str">
            <v>ALAT STUDIO</v>
          </cell>
          <cell r="D38">
            <v>3</v>
          </cell>
          <cell r="E38">
            <v>5</v>
          </cell>
        </row>
        <row r="39">
          <cell r="B39" t="str">
            <v>2.07.02</v>
          </cell>
          <cell r="C39" t="str">
            <v>ALAT KOMUNIKASI</v>
          </cell>
          <cell r="D39">
            <v>3</v>
          </cell>
          <cell r="E39">
            <v>5</v>
          </cell>
        </row>
        <row r="40">
          <cell r="B40" t="str">
            <v>2.07.03</v>
          </cell>
          <cell r="C40" t="str">
            <v>PERALATAN PEMANCAR</v>
          </cell>
          <cell r="D40">
            <v>3</v>
          </cell>
          <cell r="E40">
            <v>10</v>
          </cell>
        </row>
        <row r="41">
          <cell r="B41" t="str">
            <v>2.08.00</v>
          </cell>
          <cell r="C41" t="str">
            <v>ALAT-ALAT KEDOKTERAN</v>
          </cell>
          <cell r="D41">
            <v>2</v>
          </cell>
        </row>
        <row r="42">
          <cell r="B42" t="str">
            <v>2.08.01</v>
          </cell>
          <cell r="C42" t="str">
            <v>ALAT KEDOKTERAN</v>
          </cell>
          <cell r="D42">
            <v>3</v>
          </cell>
          <cell r="E42">
            <v>5</v>
          </cell>
        </row>
        <row r="43">
          <cell r="B43" t="str">
            <v>2.08.02</v>
          </cell>
          <cell r="C43" t="str">
            <v>ALAT KESEHATAN</v>
          </cell>
          <cell r="D43">
            <v>3</v>
          </cell>
          <cell r="E43">
            <v>5</v>
          </cell>
        </row>
        <row r="44">
          <cell r="B44" t="str">
            <v>2.09.00</v>
          </cell>
          <cell r="C44" t="str">
            <v>ALAT LABORATORIM</v>
          </cell>
          <cell r="D44">
            <v>2</v>
          </cell>
        </row>
        <row r="45">
          <cell r="B45" t="str">
            <v>2.09.01</v>
          </cell>
          <cell r="C45" t="str">
            <v>UNIT UNIT LABORATORIUM</v>
          </cell>
          <cell r="D45">
            <v>3</v>
          </cell>
          <cell r="E45">
            <v>8</v>
          </cell>
        </row>
        <row r="46">
          <cell r="B46" t="str">
            <v>2.09.02</v>
          </cell>
          <cell r="C46" t="str">
            <v>ALAT PERAGA / PRAKTEK SEKOLAH</v>
          </cell>
          <cell r="D46">
            <v>3</v>
          </cell>
          <cell r="E46">
            <v>10</v>
          </cell>
        </row>
        <row r="47">
          <cell r="B47" t="str">
            <v>2.09.03</v>
          </cell>
          <cell r="C47" t="str">
            <v>UNIT ALAT LABORATORIUM KIMIA NUKLIR</v>
          </cell>
          <cell r="D47">
            <v>3</v>
          </cell>
          <cell r="E47">
            <v>15</v>
          </cell>
        </row>
        <row r="48">
          <cell r="B48" t="str">
            <v>2.09.04</v>
          </cell>
          <cell r="C48" t="str">
            <v>ALAT LABORAORIUM FISIKA NUKLIR /ELEKTRONIKA</v>
          </cell>
          <cell r="D48">
            <v>3</v>
          </cell>
          <cell r="E48">
            <v>15</v>
          </cell>
        </row>
        <row r="49">
          <cell r="B49" t="str">
            <v>2.09.05</v>
          </cell>
          <cell r="C49" t="str">
            <v>ALAT PROTEKSI RADIASI / PROTEKSI LINGKUNGAN</v>
          </cell>
          <cell r="D49">
            <v>3</v>
          </cell>
          <cell r="E49">
            <v>10</v>
          </cell>
        </row>
        <row r="50">
          <cell r="B50" t="str">
            <v>2.09.06</v>
          </cell>
          <cell r="C50" t="str">
            <v>RADIATION APPLICATION AND NON DESTRUCTIVE TESTING LABORATORY (BATAM)</v>
          </cell>
          <cell r="D50">
            <v>3</v>
          </cell>
          <cell r="E50">
            <v>10</v>
          </cell>
        </row>
        <row r="51">
          <cell r="B51" t="str">
            <v>2.09.07</v>
          </cell>
          <cell r="C51" t="str">
            <v>ALAT LABORATORIUM LINGKUNGAN HIDUP</v>
          </cell>
          <cell r="D51">
            <v>3</v>
          </cell>
          <cell r="E51">
            <v>7</v>
          </cell>
        </row>
        <row r="52">
          <cell r="B52" t="str">
            <v>2.09.08</v>
          </cell>
          <cell r="C52" t="str">
            <v>PERALATAN LABORATORIUM HIDRODINAMIKA</v>
          </cell>
          <cell r="D52">
            <v>3</v>
          </cell>
          <cell r="E52">
            <v>15</v>
          </cell>
        </row>
        <row r="53">
          <cell r="B53" t="str">
            <v>2.10.00</v>
          </cell>
          <cell r="C53" t="str">
            <v>ALAT-ALAT PERSENJATAAN/KEAMANAN</v>
          </cell>
          <cell r="D53">
            <v>2</v>
          </cell>
        </row>
        <row r="54">
          <cell r="B54" t="str">
            <v>2.10.01</v>
          </cell>
          <cell r="C54" t="str">
            <v>SENJATA API</v>
          </cell>
          <cell r="D54">
            <v>3</v>
          </cell>
          <cell r="E54">
            <v>10</v>
          </cell>
        </row>
        <row r="55">
          <cell r="B55" t="str">
            <v>2.10.02</v>
          </cell>
          <cell r="C55" t="str">
            <v>PERSENJATAAN NON SENJATA API</v>
          </cell>
          <cell r="D55">
            <v>3</v>
          </cell>
          <cell r="E55">
            <v>3</v>
          </cell>
        </row>
        <row r="56">
          <cell r="B56" t="str">
            <v>2.10.03</v>
          </cell>
          <cell r="C56" t="str">
            <v>AMUNIISI</v>
          </cell>
          <cell r="D56">
            <v>3</v>
          </cell>
        </row>
        <row r="57">
          <cell r="B57" t="str">
            <v>2.10.04</v>
          </cell>
          <cell r="C57" t="str">
            <v>SENJATA SINAR</v>
          </cell>
          <cell r="D57">
            <v>3</v>
          </cell>
        </row>
        <row r="58">
          <cell r="B58" t="str">
            <v>3.00.00</v>
          </cell>
          <cell r="C58" t="str">
            <v>GOLONGAN GEDUNG DAN BANGUNAN</v>
          </cell>
          <cell r="D58">
            <v>1</v>
          </cell>
        </row>
        <row r="59">
          <cell r="B59" t="str">
            <v>3.11.00</v>
          </cell>
          <cell r="C59" t="str">
            <v>BANGUNAN GEDUNG</v>
          </cell>
          <cell r="D59">
            <v>2</v>
          </cell>
        </row>
        <row r="60">
          <cell r="B60" t="str">
            <v>3.11.01</v>
          </cell>
          <cell r="C60" t="str">
            <v>BANGUNAN GEDUNG TEMPAT KERJA</v>
          </cell>
          <cell r="D60">
            <v>3</v>
          </cell>
          <cell r="E60">
            <v>50</v>
          </cell>
        </row>
        <row r="61">
          <cell r="B61" t="str">
            <v>3.11.02</v>
          </cell>
          <cell r="C61" t="str">
            <v>BANGUNAN GEDUNG TEMPAT TINGGAL</v>
          </cell>
          <cell r="D61">
            <v>3</v>
          </cell>
          <cell r="E61">
            <v>50</v>
          </cell>
        </row>
        <row r="62">
          <cell r="B62" t="str">
            <v>3.11.03</v>
          </cell>
          <cell r="C62" t="str">
            <v>BANGUNAN MENARA</v>
          </cell>
          <cell r="D62">
            <v>3</v>
          </cell>
          <cell r="E62">
            <v>40</v>
          </cell>
        </row>
        <row r="63">
          <cell r="B63" t="str">
            <v>3.12.00</v>
          </cell>
          <cell r="C63" t="str">
            <v>MONUMEN</v>
          </cell>
          <cell r="D63">
            <v>2</v>
          </cell>
        </row>
        <row r="64">
          <cell r="B64" t="str">
            <v>3.12.01</v>
          </cell>
          <cell r="C64" t="str">
            <v>Bangunan Bersejarah</v>
          </cell>
          <cell r="D64">
            <v>3</v>
          </cell>
          <cell r="E64">
            <v>50</v>
          </cell>
        </row>
        <row r="65">
          <cell r="B65" t="str">
            <v>3.12.02</v>
          </cell>
          <cell r="C65" t="str">
            <v>TUGU PERINGATAN</v>
          </cell>
          <cell r="D65">
            <v>3</v>
          </cell>
          <cell r="E65">
            <v>50</v>
          </cell>
        </row>
        <row r="66">
          <cell r="B66" t="str">
            <v>3.12.03</v>
          </cell>
          <cell r="C66" t="str">
            <v>CANDI</v>
          </cell>
          <cell r="D66">
            <v>3</v>
          </cell>
          <cell r="E66">
            <v>50</v>
          </cell>
        </row>
        <row r="67">
          <cell r="B67" t="str">
            <v>3.12.04</v>
          </cell>
          <cell r="C67" t="str">
            <v>MONUMEN/BANUNAN BERSEJARAH</v>
          </cell>
          <cell r="D67">
            <v>3</v>
          </cell>
          <cell r="E67">
            <v>50</v>
          </cell>
        </row>
        <row r="68">
          <cell r="B68" t="str">
            <v>3.12.07</v>
          </cell>
          <cell r="C68" t="str">
            <v>RAMBU-RAMBU</v>
          </cell>
          <cell r="D68">
            <v>3</v>
          </cell>
          <cell r="E68">
            <v>50</v>
          </cell>
        </row>
        <row r="69">
          <cell r="B69" t="str">
            <v>3.12.08</v>
          </cell>
          <cell r="C69" t="str">
            <v>RAMBU-RAMBU LALU LINTAS UDARA</v>
          </cell>
          <cell r="D69">
            <v>3</v>
          </cell>
          <cell r="E69">
            <v>50</v>
          </cell>
        </row>
        <row r="70">
          <cell r="B70" t="str">
            <v>4.00.00</v>
          </cell>
          <cell r="C70" t="str">
            <v>GOLONGAN JALAN, IRIGASI DAN JARINGAN</v>
          </cell>
          <cell r="D70">
            <v>1</v>
          </cell>
        </row>
        <row r="71">
          <cell r="B71" t="str">
            <v>4.13.00</v>
          </cell>
          <cell r="C71" t="str">
            <v>JALAN DAN JEMBATAN</v>
          </cell>
          <cell r="D71">
            <v>2</v>
          </cell>
        </row>
        <row r="72">
          <cell r="B72" t="str">
            <v>4.13.01</v>
          </cell>
          <cell r="C72" t="str">
            <v>JALAN</v>
          </cell>
          <cell r="D72">
            <v>3</v>
          </cell>
          <cell r="E72">
            <v>10</v>
          </cell>
        </row>
        <row r="73">
          <cell r="B73" t="str">
            <v>4.14.00</v>
          </cell>
          <cell r="C73" t="str">
            <v>BANGUNAN AIR/IRIGASI</v>
          </cell>
          <cell r="D73">
            <v>2</v>
          </cell>
        </row>
        <row r="74">
          <cell r="B74" t="str">
            <v>4.14.01</v>
          </cell>
          <cell r="C74" t="str">
            <v>Bangunan Air Irigasi</v>
          </cell>
          <cell r="D74">
            <v>3</v>
          </cell>
          <cell r="E74">
            <v>50</v>
          </cell>
        </row>
        <row r="75">
          <cell r="B75" t="str">
            <v>4.14.04</v>
          </cell>
          <cell r="C75" t="str">
            <v>BANGUNAN PENGAMAN SUNGAI DAN PENANGGULANGAN BENCANA ALAM</v>
          </cell>
          <cell r="D75">
            <v>3</v>
          </cell>
          <cell r="E75">
            <v>10</v>
          </cell>
        </row>
        <row r="76">
          <cell r="B76" t="str">
            <v>4.14.05</v>
          </cell>
          <cell r="C76" t="str">
            <v>BANGUNAN PENGEMBANGAN SUMBER AIR DAN AIR TNH</v>
          </cell>
          <cell r="D76">
            <v>3</v>
          </cell>
          <cell r="E76">
            <v>30</v>
          </cell>
        </row>
        <row r="77">
          <cell r="B77" t="str">
            <v>4.14.08</v>
          </cell>
          <cell r="C77" t="str">
            <v>BANGUNAN AIR</v>
          </cell>
          <cell r="D77">
            <v>3</v>
          </cell>
          <cell r="E77">
            <v>40</v>
          </cell>
        </row>
        <row r="78">
          <cell r="B78" t="str">
            <v>4.15.00</v>
          </cell>
          <cell r="C78" t="str">
            <v>INSTALASI</v>
          </cell>
          <cell r="D78">
            <v>2</v>
          </cell>
        </row>
        <row r="79">
          <cell r="B79" t="str">
            <v>4.15.01</v>
          </cell>
          <cell r="C79" t="str">
            <v>INSTALASI AIR MINUM/BERSIH</v>
          </cell>
          <cell r="D79">
            <v>3</v>
          </cell>
          <cell r="E79">
            <v>30</v>
          </cell>
        </row>
        <row r="80">
          <cell r="B80" t="str">
            <v>4.15.03</v>
          </cell>
          <cell r="C80" t="str">
            <v>INSTALASI PENGOLAHAN SAMPAH NON ORGANIK</v>
          </cell>
          <cell r="D80">
            <v>3</v>
          </cell>
          <cell r="E80">
            <v>10</v>
          </cell>
        </row>
        <row r="81">
          <cell r="B81" t="str">
            <v>4.15.04</v>
          </cell>
          <cell r="C81" t="str">
            <v>INSTALASI PENGOLAHAN BAHAN BANGUNAN</v>
          </cell>
          <cell r="D81">
            <v>3</v>
          </cell>
          <cell r="E81">
            <v>10</v>
          </cell>
        </row>
        <row r="82">
          <cell r="B82" t="str">
            <v>4.15.06</v>
          </cell>
          <cell r="C82" t="str">
            <v>INSTALASI GARDU LISTRIK</v>
          </cell>
          <cell r="D82">
            <v>3</v>
          </cell>
          <cell r="E82">
            <v>40</v>
          </cell>
        </row>
        <row r="83">
          <cell r="B83" t="str">
            <v>4.15.07</v>
          </cell>
          <cell r="C83" t="str">
            <v>INSTALASI PERTAHANAN</v>
          </cell>
          <cell r="D83">
            <v>3</v>
          </cell>
          <cell r="E83">
            <v>30</v>
          </cell>
        </row>
        <row r="84">
          <cell r="B84" t="str">
            <v>4.15.08</v>
          </cell>
          <cell r="C84" t="str">
            <v>INSTALASI GAS</v>
          </cell>
          <cell r="D84">
            <v>3</v>
          </cell>
          <cell r="E84">
            <v>30</v>
          </cell>
        </row>
        <row r="85">
          <cell r="B85" t="str">
            <v>4.15.09</v>
          </cell>
          <cell r="C85" t="str">
            <v>INSTALASI PENGAMAN</v>
          </cell>
          <cell r="D85">
            <v>3</v>
          </cell>
          <cell r="E85">
            <v>20</v>
          </cell>
        </row>
        <row r="86">
          <cell r="B86" t="str">
            <v>4.16.00</v>
          </cell>
          <cell r="C86" t="str">
            <v>JARINGAN</v>
          </cell>
          <cell r="D86">
            <v>2</v>
          </cell>
        </row>
        <row r="87">
          <cell r="B87" t="str">
            <v>4.16.02</v>
          </cell>
          <cell r="C87" t="str">
            <v>JARINGAN LISTRIK</v>
          </cell>
          <cell r="D87">
            <v>3</v>
          </cell>
          <cell r="E87">
            <v>40</v>
          </cell>
        </row>
        <row r="88">
          <cell r="B88" t="str">
            <v>4.16.03</v>
          </cell>
          <cell r="C88" t="str">
            <v>JARINGAN TELEPON</v>
          </cell>
          <cell r="D88">
            <v>3</v>
          </cell>
          <cell r="E88">
            <v>20</v>
          </cell>
        </row>
        <row r="89">
          <cell r="B89" t="str">
            <v>4.16.04</v>
          </cell>
          <cell r="C89" t="str">
            <v>JARINGAN GAS</v>
          </cell>
          <cell r="D89">
            <v>3</v>
          </cell>
          <cell r="E89">
            <v>30</v>
          </cell>
        </row>
        <row r="90">
          <cell r="B90" t="str">
            <v>5.00.00</v>
          </cell>
          <cell r="C90" t="str">
            <v>GOLONGAN ASSET TETAP LAINNYA</v>
          </cell>
          <cell r="D90">
            <v>1</v>
          </cell>
        </row>
        <row r="91">
          <cell r="B91" t="str">
            <v>5.17.00</v>
          </cell>
          <cell r="C91" t="str">
            <v>BUKU DAN PERPUSTAKAAN</v>
          </cell>
          <cell r="D91">
            <v>2</v>
          </cell>
        </row>
        <row r="92">
          <cell r="B92" t="str">
            <v>5.17.01</v>
          </cell>
          <cell r="C92" t="str">
            <v>BUKU</v>
          </cell>
          <cell r="D92">
            <v>3</v>
          </cell>
        </row>
        <row r="93">
          <cell r="B93" t="str">
            <v>5.17.03</v>
          </cell>
          <cell r="C93" t="str">
            <v>BARANG-BARANG PERPUSTAKAAN</v>
          </cell>
          <cell r="D93">
            <v>3</v>
          </cell>
        </row>
        <row r="94">
          <cell r="B94" t="str">
            <v>5.18.00</v>
          </cell>
          <cell r="C94" t="str">
            <v>BARANG BERCORAK KEBUDAYAAN</v>
          </cell>
          <cell r="D94">
            <v>2</v>
          </cell>
        </row>
        <row r="95">
          <cell r="B95" t="str">
            <v>5.18.01</v>
          </cell>
          <cell r="C95" t="str">
            <v>BARANG BERCORAK KEBUDAYAAN</v>
          </cell>
          <cell r="D95">
            <v>3</v>
          </cell>
        </row>
        <row r="96">
          <cell r="B96" t="str">
            <v>5.18.02</v>
          </cell>
          <cell r="C96" t="str">
            <v>ALAT OLAH RAGA LAINNYA</v>
          </cell>
          <cell r="D96">
            <v>3</v>
          </cell>
        </row>
        <row r="97">
          <cell r="B97" t="str">
            <v>5.19.00</v>
          </cell>
          <cell r="C97" t="str">
            <v>HEWAN DAN TERNAK SERTA TANAMAN</v>
          </cell>
          <cell r="D97">
            <v>2</v>
          </cell>
        </row>
        <row r="98">
          <cell r="B98" t="str">
            <v>5.19.01</v>
          </cell>
          <cell r="C98" t="str">
            <v>HEWAN</v>
          </cell>
          <cell r="D98">
            <v>3</v>
          </cell>
        </row>
        <row r="99">
          <cell r="B99" t="str">
            <v>6.00.00</v>
          </cell>
          <cell r="C99" t="str">
            <v>GOLONGAN KONSTRUKSI DLM PENGERJAAN</v>
          </cell>
          <cell r="D99">
            <v>1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de barang"/>
      <sheetName val="MASA MANFAAT"/>
      <sheetName val="KIB A"/>
      <sheetName val="KIB A aud"/>
      <sheetName val="KIB A EKSEKUSI baru"/>
      <sheetName val="KIB B ( + )"/>
      <sheetName val="KIB C"/>
      <sheetName val="KIB D"/>
      <sheetName val="KIB E"/>
      <sheetName val="KIB F"/>
      <sheetName val="KIB B&lt;300000"/>
      <sheetName val="Di bwh nilai kapitalisasi"/>
      <sheetName val="Sheet1"/>
      <sheetName val="KODE BARANG MASTER DISDIK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2">
          <cell r="B2" t="str">
            <v>1.00.00</v>
          </cell>
          <cell r="C2" t="str">
            <v>GOLONGAN TANAH</v>
          </cell>
        </row>
        <row r="3">
          <cell r="B3" t="str">
            <v>1.01.00</v>
          </cell>
          <cell r="C3" t="str">
            <v>TANAH</v>
          </cell>
        </row>
        <row r="4">
          <cell r="B4" t="str">
            <v>1.01.01</v>
          </cell>
          <cell r="C4" t="str">
            <v>PERKAMPUNGAN</v>
          </cell>
          <cell r="D4">
            <v>3</v>
          </cell>
        </row>
        <row r="5">
          <cell r="B5" t="str">
            <v>1.01.02</v>
          </cell>
          <cell r="C5" t="str">
            <v>TANAH PERTANIAN</v>
          </cell>
          <cell r="D5">
            <v>3</v>
          </cell>
        </row>
        <row r="6">
          <cell r="B6" t="str">
            <v>1.01.03</v>
          </cell>
          <cell r="C6" t="str">
            <v>TANAH PERKEBUNAN</v>
          </cell>
          <cell r="D6">
            <v>3</v>
          </cell>
        </row>
        <row r="7">
          <cell r="B7" t="str">
            <v>1.01.04</v>
          </cell>
          <cell r="C7" t="str">
            <v>KEBUN CAMPURAN</v>
          </cell>
          <cell r="D7">
            <v>3</v>
          </cell>
        </row>
        <row r="8">
          <cell r="B8" t="str">
            <v>1.01.05</v>
          </cell>
          <cell r="C8" t="str">
            <v>HUTAN</v>
          </cell>
          <cell r="D8">
            <v>3</v>
          </cell>
        </row>
        <row r="9">
          <cell r="B9" t="str">
            <v>1.01.06</v>
          </cell>
          <cell r="C9" t="str">
            <v>KOLAM IKAN</v>
          </cell>
          <cell r="D9">
            <v>3</v>
          </cell>
        </row>
        <row r="10">
          <cell r="B10" t="str">
            <v>1.01.07</v>
          </cell>
          <cell r="C10" t="str">
            <v>DANAU/RAWA</v>
          </cell>
          <cell r="D10">
            <v>3</v>
          </cell>
        </row>
        <row r="11">
          <cell r="B11" t="str">
            <v>1.01.08</v>
          </cell>
          <cell r="C11" t="str">
            <v>TANAH TANDUS/RUSAK</v>
          </cell>
          <cell r="D11">
            <v>3</v>
          </cell>
        </row>
        <row r="12">
          <cell r="B12" t="str">
            <v>1.01.09</v>
          </cell>
          <cell r="C12" t="str">
            <v>ALANG-ALANG DAN PADANG RUMPUT</v>
          </cell>
          <cell r="D12">
            <v>3</v>
          </cell>
        </row>
        <row r="13">
          <cell r="B13" t="str">
            <v>1.01.10</v>
          </cell>
          <cell r="C13" t="str">
            <v>TANAH PENGGUNA LAIN</v>
          </cell>
          <cell r="D13">
            <v>3</v>
          </cell>
        </row>
        <row r="14">
          <cell r="B14" t="str">
            <v>1.01.11</v>
          </cell>
          <cell r="C14" t="str">
            <v>TANAH UNTUK BANGUNAN GEDUNG</v>
          </cell>
          <cell r="D14">
            <v>3</v>
          </cell>
        </row>
        <row r="15">
          <cell r="B15" t="str">
            <v>1.01.12</v>
          </cell>
          <cell r="C15" t="str">
            <v>TANAH PERTAMBANGAN</v>
          </cell>
          <cell r="D15">
            <v>3</v>
          </cell>
        </row>
        <row r="16">
          <cell r="B16" t="str">
            <v>1.01.13</v>
          </cell>
          <cell r="C16" t="str">
            <v>TANAH UNTUK BANGUNAN BUKAN GEDUNG</v>
          </cell>
          <cell r="D16">
            <v>3</v>
          </cell>
        </row>
        <row r="17">
          <cell r="B17" t="str">
            <v>2.00.00</v>
          </cell>
          <cell r="C17" t="str">
            <v>GOLONGAN PERALATAN DAN MESIN</v>
          </cell>
          <cell r="D17">
            <v>1</v>
          </cell>
        </row>
        <row r="18">
          <cell r="B18" t="str">
            <v>2.02.00</v>
          </cell>
          <cell r="C18" t="str">
            <v>ALAT -ALAT BESAR</v>
          </cell>
          <cell r="D18">
            <v>2</v>
          </cell>
        </row>
        <row r="19">
          <cell r="B19" t="str">
            <v>2.02.01</v>
          </cell>
          <cell r="C19" t="str">
            <v>Alat-alat Besar Darat</v>
          </cell>
          <cell r="D19">
            <v>3</v>
          </cell>
          <cell r="E19">
            <v>10</v>
          </cell>
        </row>
        <row r="20">
          <cell r="B20" t="str">
            <v>2.02.02</v>
          </cell>
          <cell r="C20" t="str">
            <v>Alat-alat Besar Apung</v>
          </cell>
          <cell r="D20">
            <v>3</v>
          </cell>
          <cell r="E20">
            <v>8</v>
          </cell>
        </row>
        <row r="21">
          <cell r="B21" t="str">
            <v>2.02.03</v>
          </cell>
          <cell r="C21" t="str">
            <v>Alat-alat Bantu</v>
          </cell>
          <cell r="D21">
            <v>3</v>
          </cell>
          <cell r="E21">
            <v>7</v>
          </cell>
        </row>
        <row r="22">
          <cell r="B22" t="str">
            <v>2.03.00</v>
          </cell>
          <cell r="C22" t="str">
            <v>ALAT- ALAT ANGKUTAN</v>
          </cell>
          <cell r="D22">
            <v>2</v>
          </cell>
        </row>
        <row r="23">
          <cell r="B23" t="str">
            <v>2.03.01</v>
          </cell>
          <cell r="C23" t="str">
            <v>Alat Angkutan Darat Bermotor</v>
          </cell>
          <cell r="D23">
            <v>3</v>
          </cell>
          <cell r="E23">
            <v>7</v>
          </cell>
        </row>
        <row r="24">
          <cell r="B24" t="str">
            <v>2.03.02</v>
          </cell>
          <cell r="C24" t="str">
            <v>Alat Angkutan Berat tak Bermotor</v>
          </cell>
          <cell r="D24">
            <v>3</v>
          </cell>
          <cell r="E24">
            <v>2</v>
          </cell>
        </row>
        <row r="25">
          <cell r="B25" t="str">
            <v>2.03.03</v>
          </cell>
          <cell r="C25" t="str">
            <v>Alat Angkut Apung Bermotor</v>
          </cell>
          <cell r="D25">
            <v>3</v>
          </cell>
          <cell r="E25">
            <v>10</v>
          </cell>
        </row>
        <row r="26">
          <cell r="B26" t="str">
            <v>2.03.04</v>
          </cell>
          <cell r="C26" t="str">
            <v>Alat Angkut Apung Tak Bermotor</v>
          </cell>
          <cell r="D26">
            <v>3</v>
          </cell>
          <cell r="E26">
            <v>3</v>
          </cell>
        </row>
        <row r="27">
          <cell r="B27" t="str">
            <v>2.04.00</v>
          </cell>
          <cell r="C27" t="str">
            <v>ALAT BENGKEL DAN ALAT UKUR</v>
          </cell>
          <cell r="D27">
            <v>2</v>
          </cell>
        </row>
        <row r="28">
          <cell r="B28" t="str">
            <v>2.04.01</v>
          </cell>
          <cell r="C28" t="str">
            <v>Alat Bengkel Bermesin</v>
          </cell>
          <cell r="D28">
            <v>3</v>
          </cell>
          <cell r="E28">
            <v>10</v>
          </cell>
        </row>
        <row r="29">
          <cell r="B29" t="str">
            <v>2.05.00</v>
          </cell>
          <cell r="C29" t="str">
            <v>ALAT PERTANIAN</v>
          </cell>
          <cell r="D29">
            <v>2</v>
          </cell>
        </row>
        <row r="30">
          <cell r="B30" t="str">
            <v>2.04.02</v>
          </cell>
          <cell r="C30" t="str">
            <v>Alat Bengkel Tak Bermesin</v>
          </cell>
          <cell r="D30">
            <v>3</v>
          </cell>
          <cell r="E30">
            <v>5</v>
          </cell>
        </row>
        <row r="31">
          <cell r="B31" t="str">
            <v>2.04.03</v>
          </cell>
          <cell r="C31" t="str">
            <v>Alat Ukur</v>
          </cell>
          <cell r="D31">
            <v>3</v>
          </cell>
          <cell r="E31">
            <v>5</v>
          </cell>
        </row>
        <row r="32">
          <cell r="B32" t="str">
            <v>2.05.01</v>
          </cell>
          <cell r="C32" t="str">
            <v>ALAT PENGOLAHAN</v>
          </cell>
          <cell r="D32">
            <v>3</v>
          </cell>
          <cell r="E32">
            <v>4</v>
          </cell>
        </row>
        <row r="33">
          <cell r="B33" t="str">
            <v>2.05.02</v>
          </cell>
          <cell r="C33" t="str">
            <v>ALAT PEMELIHARAAN TANAMAN/ALAT PENYIMPANAN</v>
          </cell>
          <cell r="D33">
            <v>3</v>
          </cell>
          <cell r="E33">
            <v>4</v>
          </cell>
        </row>
        <row r="34">
          <cell r="B34" t="str">
            <v>2.06.00</v>
          </cell>
          <cell r="C34" t="str">
            <v>ALAT KANTOR DAN RUMAH TANGGA</v>
          </cell>
          <cell r="D34">
            <v>2</v>
          </cell>
        </row>
        <row r="35">
          <cell r="B35" t="str">
            <v>2.06.01</v>
          </cell>
          <cell r="C35" t="str">
            <v>ALAT KANTOR</v>
          </cell>
          <cell r="D35">
            <v>3</v>
          </cell>
          <cell r="E35">
            <v>5</v>
          </cell>
        </row>
        <row r="36">
          <cell r="B36" t="str">
            <v>2.06.02</v>
          </cell>
          <cell r="C36" t="str">
            <v>ALAT RUMAH TANGGA</v>
          </cell>
          <cell r="D36">
            <v>3</v>
          </cell>
          <cell r="E36">
            <v>5</v>
          </cell>
        </row>
        <row r="37">
          <cell r="B37" t="str">
            <v>2.06.03</v>
          </cell>
          <cell r="C37" t="str">
            <v>KOMPUTER</v>
          </cell>
          <cell r="D37">
            <v>3</v>
          </cell>
          <cell r="E37">
            <v>4</v>
          </cell>
        </row>
        <row r="38">
          <cell r="B38" t="str">
            <v>2.06.04</v>
          </cell>
          <cell r="C38" t="str">
            <v>MEJA DAN KURSI KERJA/RAPAT PEJABAT</v>
          </cell>
          <cell r="D38">
            <v>3</v>
          </cell>
          <cell r="E38">
            <v>5</v>
          </cell>
        </row>
        <row r="39">
          <cell r="B39" t="str">
            <v>2.07.00</v>
          </cell>
          <cell r="C39" t="str">
            <v>ALAT STUDIO DAN ALAT KOMUNIKASI</v>
          </cell>
          <cell r="D39">
            <v>2</v>
          </cell>
        </row>
        <row r="40">
          <cell r="B40" t="str">
            <v>2.07.01</v>
          </cell>
          <cell r="C40" t="str">
            <v>ALAT STUDIO</v>
          </cell>
          <cell r="D40">
            <v>3</v>
          </cell>
          <cell r="E40">
            <v>5</v>
          </cell>
        </row>
        <row r="41">
          <cell r="B41" t="str">
            <v>2.07.02</v>
          </cell>
          <cell r="C41" t="str">
            <v>ALAT KOMUNIKASI</v>
          </cell>
          <cell r="D41">
            <v>3</v>
          </cell>
          <cell r="E41">
            <v>5</v>
          </cell>
        </row>
        <row r="42">
          <cell r="B42" t="str">
            <v>2.07.03</v>
          </cell>
          <cell r="C42" t="str">
            <v>PERALATAN PEMANCAR</v>
          </cell>
          <cell r="D42">
            <v>3</v>
          </cell>
          <cell r="E42">
            <v>10</v>
          </cell>
        </row>
        <row r="43">
          <cell r="B43" t="str">
            <v>2.08.00</v>
          </cell>
          <cell r="C43" t="str">
            <v>ALAT-ALAT KEDOKTERAN</v>
          </cell>
          <cell r="D43">
            <v>2</v>
          </cell>
        </row>
        <row r="44">
          <cell r="B44" t="str">
            <v>2.08.01</v>
          </cell>
          <cell r="C44" t="str">
            <v>ALAT KEDOKTERAN</v>
          </cell>
          <cell r="D44">
            <v>3</v>
          </cell>
          <cell r="E44">
            <v>5</v>
          </cell>
        </row>
        <row r="45">
          <cell r="B45" t="str">
            <v>2.08.02</v>
          </cell>
          <cell r="C45" t="str">
            <v>ALAT KESEHATAN</v>
          </cell>
          <cell r="D45">
            <v>3</v>
          </cell>
          <cell r="E45">
            <v>5</v>
          </cell>
        </row>
        <row r="46">
          <cell r="B46" t="str">
            <v>2.09.00</v>
          </cell>
          <cell r="C46" t="str">
            <v>ALAT LABORATORIM</v>
          </cell>
          <cell r="D46">
            <v>2</v>
          </cell>
        </row>
        <row r="47">
          <cell r="B47" t="str">
            <v>2.09.01</v>
          </cell>
          <cell r="C47" t="str">
            <v>UNIT UNIT LABORATORIUM</v>
          </cell>
          <cell r="D47">
            <v>3</v>
          </cell>
          <cell r="E47">
            <v>8</v>
          </cell>
        </row>
        <row r="48">
          <cell r="B48" t="str">
            <v>2.09.02</v>
          </cell>
          <cell r="C48" t="str">
            <v>ALAT PERAGA / PRAKTEK SEKOLAH</v>
          </cell>
          <cell r="D48">
            <v>3</v>
          </cell>
          <cell r="E48">
            <v>10</v>
          </cell>
        </row>
        <row r="49">
          <cell r="B49" t="str">
            <v>2.09.03</v>
          </cell>
          <cell r="C49" t="str">
            <v>UNIT ALAT LABORATORIUM KIMIA NUKLIR</v>
          </cell>
          <cell r="D49">
            <v>3</v>
          </cell>
          <cell r="E49">
            <v>15</v>
          </cell>
        </row>
        <row r="50">
          <cell r="B50" t="str">
            <v>2.09.04</v>
          </cell>
          <cell r="C50" t="str">
            <v>ALAT LABORAORIUM FISIKA NUKLIR /ELEKTRONIKA</v>
          </cell>
          <cell r="D50">
            <v>3</v>
          </cell>
          <cell r="E50">
            <v>15</v>
          </cell>
        </row>
        <row r="51">
          <cell r="B51" t="str">
            <v>2.09.05</v>
          </cell>
          <cell r="C51" t="str">
            <v>ALAT PROTEKSI RADIASI / PROTEKSI LINGKUNGAN</v>
          </cell>
          <cell r="D51">
            <v>3</v>
          </cell>
          <cell r="E51">
            <v>10</v>
          </cell>
        </row>
        <row r="52">
          <cell r="B52" t="str">
            <v>2.09.06</v>
          </cell>
          <cell r="C52" t="str">
            <v>RADIATION APPLICATION AND NON DESTRUCTIVE TESTING LABORATORY (BATAM)</v>
          </cell>
          <cell r="D52">
            <v>3</v>
          </cell>
          <cell r="E52">
            <v>10</v>
          </cell>
        </row>
        <row r="53">
          <cell r="B53" t="str">
            <v>2.09.07</v>
          </cell>
          <cell r="C53" t="str">
            <v>ALAT LABORATORIUM LINGKUNGAN HIDUP</v>
          </cell>
          <cell r="D53">
            <v>3</v>
          </cell>
          <cell r="E53">
            <v>7</v>
          </cell>
        </row>
        <row r="54">
          <cell r="B54" t="str">
            <v>2.09.08</v>
          </cell>
          <cell r="C54" t="str">
            <v>PERALATAN LABORATORIUM HIDRODINAMIKA</v>
          </cell>
          <cell r="D54">
            <v>3</v>
          </cell>
          <cell r="E54">
            <v>15</v>
          </cell>
        </row>
        <row r="55">
          <cell r="B55" t="str">
            <v>2.10.00</v>
          </cell>
          <cell r="C55" t="str">
            <v>ALAT-ALAT PERSENJATAAN/KEAMANAN</v>
          </cell>
          <cell r="D55">
            <v>2</v>
          </cell>
        </row>
        <row r="56">
          <cell r="B56" t="str">
            <v>2.10.01</v>
          </cell>
          <cell r="C56" t="str">
            <v>SENJATA API</v>
          </cell>
          <cell r="D56">
            <v>3</v>
          </cell>
          <cell r="E56">
            <v>10</v>
          </cell>
        </row>
        <row r="57">
          <cell r="B57" t="str">
            <v>2.10.02</v>
          </cell>
          <cell r="C57" t="str">
            <v>PERSENJATAAN NON SENJATA API</v>
          </cell>
          <cell r="D57">
            <v>3</v>
          </cell>
          <cell r="E57">
            <v>3</v>
          </cell>
        </row>
        <row r="58">
          <cell r="B58" t="str">
            <v>2.10.03</v>
          </cell>
          <cell r="C58" t="str">
            <v>AMUNIISI</v>
          </cell>
          <cell r="D58">
            <v>3</v>
          </cell>
        </row>
        <row r="59">
          <cell r="B59" t="str">
            <v>2.10.04</v>
          </cell>
          <cell r="C59" t="str">
            <v>SENJATA SINAR</v>
          </cell>
          <cell r="D59">
            <v>3</v>
          </cell>
        </row>
        <row r="60">
          <cell r="B60" t="str">
            <v>3.00.00</v>
          </cell>
          <cell r="C60" t="str">
            <v>GOLONGAN GEDUNG DAN BANGUNAN</v>
          </cell>
          <cell r="D60">
            <v>1</v>
          </cell>
        </row>
        <row r="61">
          <cell r="B61" t="str">
            <v>3.11.00</v>
          </cell>
          <cell r="C61" t="str">
            <v>BANGUNAN GEDUNG</v>
          </cell>
          <cell r="D61">
            <v>2</v>
          </cell>
        </row>
        <row r="62">
          <cell r="B62" t="str">
            <v>3.11.01</v>
          </cell>
          <cell r="C62" t="str">
            <v>BANGUNAN GEDUNG TEMPAT KERJA</v>
          </cell>
          <cell r="D62">
            <v>3</v>
          </cell>
          <cell r="E62">
            <v>50</v>
          </cell>
        </row>
        <row r="63">
          <cell r="B63" t="str">
            <v>3.11.02</v>
          </cell>
          <cell r="C63" t="str">
            <v>BANGUNAN GEDUNG TEMPAT TINGGAL</v>
          </cell>
          <cell r="D63">
            <v>3</v>
          </cell>
          <cell r="E63">
            <v>50</v>
          </cell>
        </row>
        <row r="64">
          <cell r="B64" t="str">
            <v>3.11.03</v>
          </cell>
          <cell r="C64" t="str">
            <v>BANGUNAN MENARA</v>
          </cell>
          <cell r="D64">
            <v>3</v>
          </cell>
          <cell r="E64">
            <v>40</v>
          </cell>
        </row>
        <row r="65">
          <cell r="B65" t="str">
            <v>3.12.00</v>
          </cell>
          <cell r="C65" t="str">
            <v>MONUMEN</v>
          </cell>
          <cell r="D65">
            <v>2</v>
          </cell>
        </row>
        <row r="66">
          <cell r="B66" t="str">
            <v>3.12.01</v>
          </cell>
          <cell r="C66" t="str">
            <v>Bangunan Bersejarah</v>
          </cell>
          <cell r="D66">
            <v>3</v>
          </cell>
          <cell r="E66">
            <v>50</v>
          </cell>
        </row>
        <row r="67">
          <cell r="B67" t="str">
            <v>3.12.02</v>
          </cell>
          <cell r="C67" t="str">
            <v>TUGU PERINGATAN</v>
          </cell>
          <cell r="D67">
            <v>3</v>
          </cell>
          <cell r="E67">
            <v>50</v>
          </cell>
        </row>
        <row r="68">
          <cell r="B68" t="str">
            <v>3.12.03</v>
          </cell>
          <cell r="C68" t="str">
            <v>CANDI</v>
          </cell>
          <cell r="D68">
            <v>3</v>
          </cell>
          <cell r="E68">
            <v>50</v>
          </cell>
        </row>
        <row r="69">
          <cell r="B69" t="str">
            <v>3.12.04</v>
          </cell>
          <cell r="C69" t="str">
            <v>MONUMEN/BANUNAN BERSEJARAH</v>
          </cell>
          <cell r="D69">
            <v>3</v>
          </cell>
          <cell r="E69">
            <v>50</v>
          </cell>
        </row>
        <row r="70">
          <cell r="B70" t="str">
            <v>3.12.07</v>
          </cell>
          <cell r="C70" t="str">
            <v>RAMBU-RAMBU</v>
          </cell>
          <cell r="D70">
            <v>3</v>
          </cell>
          <cell r="E70">
            <v>50</v>
          </cell>
        </row>
        <row r="71">
          <cell r="B71" t="str">
            <v>3.12.08</v>
          </cell>
          <cell r="C71" t="str">
            <v>RAMBU-RAMBU LALU LINTAS UDARA</v>
          </cell>
          <cell r="D71">
            <v>3</v>
          </cell>
          <cell r="E71">
            <v>50</v>
          </cell>
        </row>
        <row r="72">
          <cell r="B72" t="str">
            <v>4.00.00</v>
          </cell>
          <cell r="C72" t="str">
            <v>GOLONGAN JALAN, IRIGASI DAN JARINGAN</v>
          </cell>
          <cell r="D72">
            <v>1</v>
          </cell>
        </row>
        <row r="73">
          <cell r="B73" t="str">
            <v>4.13.00</v>
          </cell>
          <cell r="C73" t="str">
            <v>JALAN DAN JEMBATAN</v>
          </cell>
          <cell r="D73">
            <v>2</v>
          </cell>
        </row>
        <row r="74">
          <cell r="B74" t="str">
            <v>4.13.01</v>
          </cell>
          <cell r="C74" t="str">
            <v>JALAN</v>
          </cell>
          <cell r="D74">
            <v>3</v>
          </cell>
          <cell r="E74">
            <v>10</v>
          </cell>
        </row>
        <row r="75">
          <cell r="B75" t="str">
            <v>4.14.00</v>
          </cell>
          <cell r="C75" t="str">
            <v>BANGUNAN AIR/IRIGASI</v>
          </cell>
          <cell r="D75">
            <v>2</v>
          </cell>
        </row>
        <row r="76">
          <cell r="B76" t="str">
            <v>4.14.01</v>
          </cell>
          <cell r="C76" t="str">
            <v>Bangunan Air Irigasi</v>
          </cell>
          <cell r="D76">
            <v>3</v>
          </cell>
          <cell r="E76">
            <v>50</v>
          </cell>
        </row>
        <row r="77">
          <cell r="B77" t="str">
            <v>4.14.04</v>
          </cell>
          <cell r="C77" t="str">
            <v>BANGUNAN PENGAMAN SUNGAI DAN PENANGGULANGAN BENCANA ALAM</v>
          </cell>
          <cell r="D77">
            <v>3</v>
          </cell>
          <cell r="E77">
            <v>10</v>
          </cell>
        </row>
        <row r="78">
          <cell r="B78" t="str">
            <v>4.14.05</v>
          </cell>
          <cell r="C78" t="str">
            <v>BANGUNAN PENGEMBANGAN SUMBER AIR DAN AIR TNH</v>
          </cell>
          <cell r="D78">
            <v>3</v>
          </cell>
          <cell r="E78">
            <v>30</v>
          </cell>
        </row>
        <row r="79">
          <cell r="B79" t="str">
            <v>4.14.08</v>
          </cell>
          <cell r="C79" t="str">
            <v>BANGUNAN AIR</v>
          </cell>
          <cell r="D79">
            <v>3</v>
          </cell>
          <cell r="E79">
            <v>40</v>
          </cell>
        </row>
        <row r="80">
          <cell r="B80" t="str">
            <v>4.15.00</v>
          </cell>
          <cell r="C80" t="str">
            <v>INSTALASI</v>
          </cell>
          <cell r="D80">
            <v>2</v>
          </cell>
        </row>
        <row r="81">
          <cell r="B81" t="str">
            <v>4.15.01</v>
          </cell>
          <cell r="C81" t="str">
            <v>INSTALASI AIR MINUM/BERSIH</v>
          </cell>
          <cell r="D81">
            <v>3</v>
          </cell>
          <cell r="E81">
            <v>30</v>
          </cell>
        </row>
        <row r="82">
          <cell r="B82" t="str">
            <v>4.15.03</v>
          </cell>
          <cell r="C82" t="str">
            <v>INSTALASI PENGOLAHAN SAMPAH NON ORGANIK</v>
          </cell>
          <cell r="D82">
            <v>3</v>
          </cell>
          <cell r="E82">
            <v>10</v>
          </cell>
        </row>
        <row r="83">
          <cell r="B83" t="str">
            <v>4.15.04</v>
          </cell>
          <cell r="C83" t="str">
            <v>INSTALASI PENGOLAHAN BAHAN BANGUNAN</v>
          </cell>
          <cell r="D83">
            <v>3</v>
          </cell>
          <cell r="E83">
            <v>10</v>
          </cell>
        </row>
        <row r="84">
          <cell r="B84" t="str">
            <v>4.15.06</v>
          </cell>
          <cell r="C84" t="str">
            <v>INSTALASI GARDU LISTRIK</v>
          </cell>
          <cell r="D84">
            <v>3</v>
          </cell>
          <cell r="E84">
            <v>40</v>
          </cell>
        </row>
        <row r="85">
          <cell r="B85" t="str">
            <v>4.15.07</v>
          </cell>
          <cell r="C85" t="str">
            <v>INSTALASI PERTAHANAN</v>
          </cell>
          <cell r="D85">
            <v>3</v>
          </cell>
          <cell r="E85">
            <v>30</v>
          </cell>
        </row>
        <row r="86">
          <cell r="B86" t="str">
            <v>4.15.08</v>
          </cell>
          <cell r="C86" t="str">
            <v>INSTALASI GAS</v>
          </cell>
          <cell r="D86">
            <v>3</v>
          </cell>
          <cell r="E86">
            <v>30</v>
          </cell>
        </row>
        <row r="87">
          <cell r="B87" t="str">
            <v>4.15.09</v>
          </cell>
          <cell r="C87" t="str">
            <v>INSTALASI PENGAMAN</v>
          </cell>
          <cell r="D87">
            <v>3</v>
          </cell>
          <cell r="E87">
            <v>20</v>
          </cell>
        </row>
        <row r="88">
          <cell r="B88" t="str">
            <v>4.16.00</v>
          </cell>
          <cell r="C88" t="str">
            <v>JARINGAN</v>
          </cell>
          <cell r="D88">
            <v>2</v>
          </cell>
        </row>
        <row r="89">
          <cell r="B89" t="str">
            <v>4.16.02</v>
          </cell>
          <cell r="C89" t="str">
            <v>JARINGAN LISTRIK</v>
          </cell>
          <cell r="D89">
            <v>3</v>
          </cell>
          <cell r="E89">
            <v>40</v>
          </cell>
        </row>
        <row r="90">
          <cell r="B90" t="str">
            <v>4.16.03</v>
          </cell>
          <cell r="C90" t="str">
            <v>JARINGAN TELEPON</v>
          </cell>
          <cell r="D90">
            <v>3</v>
          </cell>
          <cell r="E90">
            <v>20</v>
          </cell>
        </row>
        <row r="91">
          <cell r="B91" t="str">
            <v>4.16.04</v>
          </cell>
          <cell r="C91" t="str">
            <v>JARINGAN GAS</v>
          </cell>
          <cell r="D91">
            <v>3</v>
          </cell>
          <cell r="E91">
            <v>30</v>
          </cell>
        </row>
        <row r="92">
          <cell r="B92" t="str">
            <v>5.00.00</v>
          </cell>
          <cell r="C92" t="str">
            <v>GOLONGAN ASSET TETAP LAINNYA</v>
          </cell>
          <cell r="D92">
            <v>1</v>
          </cell>
        </row>
        <row r="93">
          <cell r="B93" t="str">
            <v>5.17.00</v>
          </cell>
          <cell r="C93" t="str">
            <v>BUKU DAN PERPUSTAKAAN</v>
          </cell>
          <cell r="D93">
            <v>2</v>
          </cell>
        </row>
        <row r="94">
          <cell r="B94" t="str">
            <v>5.17.01</v>
          </cell>
          <cell r="C94" t="str">
            <v>BUKU</v>
          </cell>
          <cell r="D94">
            <v>3</v>
          </cell>
        </row>
        <row r="95">
          <cell r="B95" t="str">
            <v>5.17.03</v>
          </cell>
          <cell r="C95" t="str">
            <v>BARANG-BARANG PERPUSTAKAAN</v>
          </cell>
          <cell r="D95">
            <v>3</v>
          </cell>
        </row>
        <row r="96">
          <cell r="B96" t="str">
            <v>5.18.00</v>
          </cell>
          <cell r="C96" t="str">
            <v>BARANG BERCORAK KEBUDAYAAN</v>
          </cell>
          <cell r="D96">
            <v>2</v>
          </cell>
        </row>
        <row r="97">
          <cell r="B97" t="str">
            <v>5.18.01</v>
          </cell>
          <cell r="C97" t="str">
            <v>BARANG BERCORAK KEBUDAYAAN</v>
          </cell>
          <cell r="D97">
            <v>3</v>
          </cell>
        </row>
        <row r="98">
          <cell r="B98" t="str">
            <v>5.18.02</v>
          </cell>
          <cell r="C98" t="str">
            <v>ALAT OLAH RAGA LAINNYA</v>
          </cell>
          <cell r="D98">
            <v>3</v>
          </cell>
        </row>
        <row r="99">
          <cell r="B99" t="str">
            <v>5.19.00</v>
          </cell>
          <cell r="C99" t="str">
            <v>HEWAN DAN TERNAK SERTA TANAMAN</v>
          </cell>
          <cell r="D99">
            <v>2</v>
          </cell>
        </row>
        <row r="100">
          <cell r="B100" t="str">
            <v>5.19.01</v>
          </cell>
          <cell r="C100" t="str">
            <v>HEWAN</v>
          </cell>
          <cell r="D100">
            <v>3</v>
          </cell>
        </row>
        <row r="101">
          <cell r="B101" t="str">
            <v>6.00.00</v>
          </cell>
          <cell r="C101" t="str">
            <v>GOLONGAN KONSTRUKSI DLM PENGERJAAN</v>
          </cell>
          <cell r="D101">
            <v>1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de barang"/>
      <sheetName val="jns_aset"/>
      <sheetName val="MASA MANFAAT"/>
      <sheetName val="UE"/>
      <sheetName val="KIB A"/>
      <sheetName val="KIB B"/>
      <sheetName val="KIB C"/>
      <sheetName val="KIB D"/>
      <sheetName val="KIB E"/>
      <sheetName val="KIB F"/>
      <sheetName val="KIB B&lt;300000"/>
      <sheetName val="note2017"/>
      <sheetName val="Sheet2"/>
    </sheetNames>
    <sheetDataSet>
      <sheetData sheetId="0">
        <row r="2">
          <cell r="B2" t="str">
            <v>1.00.00</v>
          </cell>
          <cell r="C2" t="str">
            <v>GOLONGAN TANAH</v>
          </cell>
        </row>
        <row r="3">
          <cell r="B3" t="str">
            <v>1.01.00</v>
          </cell>
          <cell r="C3" t="str">
            <v>TANAH</v>
          </cell>
        </row>
        <row r="4">
          <cell r="B4" t="str">
            <v>1.01.01</v>
          </cell>
          <cell r="C4" t="str">
            <v>PERKAMPUNGAN</v>
          </cell>
          <cell r="D4">
            <v>3</v>
          </cell>
        </row>
        <row r="5">
          <cell r="B5" t="str">
            <v>1.01.02</v>
          </cell>
          <cell r="C5" t="str">
            <v>TANAH PERTANIAN</v>
          </cell>
          <cell r="D5">
            <v>3</v>
          </cell>
        </row>
        <row r="6">
          <cell r="B6" t="str">
            <v>1.01.03</v>
          </cell>
          <cell r="C6" t="str">
            <v>TANAH PERKEBUNAN</v>
          </cell>
          <cell r="D6">
            <v>3</v>
          </cell>
        </row>
        <row r="7">
          <cell r="B7" t="str">
            <v>1.01.04</v>
          </cell>
          <cell r="C7" t="str">
            <v>KEBUN CAMPURAN</v>
          </cell>
          <cell r="D7">
            <v>3</v>
          </cell>
        </row>
        <row r="8">
          <cell r="B8" t="str">
            <v>1.01.05</v>
          </cell>
          <cell r="C8" t="str">
            <v>HUTAN</v>
          </cell>
          <cell r="D8">
            <v>3</v>
          </cell>
        </row>
        <row r="9">
          <cell r="B9" t="str">
            <v>1.01.06</v>
          </cell>
          <cell r="C9" t="str">
            <v>KOLAM IKAN</v>
          </cell>
          <cell r="D9">
            <v>3</v>
          </cell>
        </row>
        <row r="10">
          <cell r="B10" t="str">
            <v>1.01.07</v>
          </cell>
          <cell r="C10" t="str">
            <v>DANAU/RAWA</v>
          </cell>
          <cell r="D10">
            <v>3</v>
          </cell>
        </row>
        <row r="11">
          <cell r="B11" t="str">
            <v>1.01.08</v>
          </cell>
          <cell r="C11" t="str">
            <v>TANAH TANDUS/RUSAK</v>
          </cell>
          <cell r="D11">
            <v>3</v>
          </cell>
        </row>
        <row r="12">
          <cell r="B12" t="str">
            <v>1.01.09</v>
          </cell>
          <cell r="C12" t="str">
            <v>ALANG-ALANG DAN PADANG RUMPUT</v>
          </cell>
          <cell r="D12">
            <v>3</v>
          </cell>
        </row>
        <row r="13">
          <cell r="B13" t="str">
            <v>1.01.10</v>
          </cell>
          <cell r="C13" t="str">
            <v>TANAH PENGGUNA LAIN</v>
          </cell>
          <cell r="D13">
            <v>3</v>
          </cell>
        </row>
        <row r="14">
          <cell r="B14" t="str">
            <v>1.01.11</v>
          </cell>
          <cell r="C14" t="str">
            <v>TANAH UNTUK BANGUNAN GEDUNG</v>
          </cell>
          <cell r="D14">
            <v>3</v>
          </cell>
        </row>
        <row r="15">
          <cell r="B15" t="str">
            <v>1.01.12</v>
          </cell>
          <cell r="C15" t="str">
            <v>TANAH PERTAMBANGAN</v>
          </cell>
          <cell r="D15">
            <v>3</v>
          </cell>
        </row>
        <row r="16">
          <cell r="B16" t="str">
            <v>1.01.13</v>
          </cell>
          <cell r="C16" t="str">
            <v>TANAH UNTUK BANGUNAN BUKAN GEDUNG</v>
          </cell>
          <cell r="D16">
            <v>3</v>
          </cell>
        </row>
        <row r="17">
          <cell r="B17" t="str">
            <v>2.00.00</v>
          </cell>
          <cell r="C17" t="str">
            <v>GOLONGAN PERALATAN DAN MESIN</v>
          </cell>
          <cell r="D17">
            <v>1</v>
          </cell>
        </row>
        <row r="18">
          <cell r="B18" t="str">
            <v>2.02.00</v>
          </cell>
          <cell r="C18" t="str">
            <v>ALAT -ALAT BESAR</v>
          </cell>
          <cell r="D18">
            <v>2</v>
          </cell>
        </row>
        <row r="19">
          <cell r="B19" t="str">
            <v>2.02.01</v>
          </cell>
          <cell r="C19" t="str">
            <v>Alat-alat Besar Darat</v>
          </cell>
          <cell r="D19">
            <v>3</v>
          </cell>
          <cell r="E19">
            <v>10</v>
          </cell>
        </row>
        <row r="20">
          <cell r="B20" t="str">
            <v>2.02.02</v>
          </cell>
          <cell r="C20" t="str">
            <v>Alat-alat Besar Apung</v>
          </cell>
          <cell r="D20">
            <v>3</v>
          </cell>
          <cell r="E20">
            <v>8</v>
          </cell>
        </row>
        <row r="21">
          <cell r="B21" t="str">
            <v>2.02.03</v>
          </cell>
          <cell r="C21" t="str">
            <v>Alat-alat Bantu</v>
          </cell>
          <cell r="D21">
            <v>3</v>
          </cell>
          <cell r="E21">
            <v>7</v>
          </cell>
        </row>
        <row r="22">
          <cell r="B22" t="str">
            <v>2.03.00</v>
          </cell>
          <cell r="C22" t="str">
            <v>ALAT- ALAT ANGKUTAN</v>
          </cell>
          <cell r="D22">
            <v>2</v>
          </cell>
        </row>
        <row r="23">
          <cell r="B23" t="str">
            <v>2.03.01</v>
          </cell>
          <cell r="C23" t="str">
            <v>Alat Angkutan Darat Bermotor</v>
          </cell>
          <cell r="D23">
            <v>3</v>
          </cell>
          <cell r="E23">
            <v>7</v>
          </cell>
        </row>
        <row r="24">
          <cell r="B24" t="str">
            <v>2.03.02</v>
          </cell>
          <cell r="C24" t="str">
            <v>Alat Angkutan Berat tak Bermotor</v>
          </cell>
          <cell r="D24">
            <v>3</v>
          </cell>
          <cell r="E24">
            <v>2</v>
          </cell>
        </row>
        <row r="25">
          <cell r="B25" t="str">
            <v>2.03.03</v>
          </cell>
          <cell r="C25" t="str">
            <v>Alat Angkut Apung Bermotor</v>
          </cell>
          <cell r="D25">
            <v>3</v>
          </cell>
          <cell r="E25">
            <v>10</v>
          </cell>
        </row>
        <row r="26">
          <cell r="B26" t="str">
            <v>2.03.04</v>
          </cell>
          <cell r="C26" t="str">
            <v>Alat Angkut Apung Tak Bermotor</v>
          </cell>
          <cell r="D26">
            <v>3</v>
          </cell>
          <cell r="E26">
            <v>3</v>
          </cell>
        </row>
        <row r="27">
          <cell r="B27" t="str">
            <v>2.04.00</v>
          </cell>
          <cell r="C27" t="str">
            <v>ALAT BENGKEL DAN ALAT UKUR</v>
          </cell>
          <cell r="D27">
            <v>2</v>
          </cell>
        </row>
        <row r="28">
          <cell r="B28" t="str">
            <v>2.04.01</v>
          </cell>
          <cell r="C28" t="str">
            <v>Alat Bengkel Bermesin</v>
          </cell>
          <cell r="D28">
            <v>3</v>
          </cell>
          <cell r="E28">
            <v>10</v>
          </cell>
        </row>
        <row r="29">
          <cell r="B29" t="str">
            <v>2.04.02</v>
          </cell>
          <cell r="C29" t="str">
            <v>Alat Bengkel Tak Bermesin</v>
          </cell>
          <cell r="D29">
            <v>3</v>
          </cell>
          <cell r="E29">
            <v>5</v>
          </cell>
        </row>
        <row r="30">
          <cell r="B30" t="str">
            <v>2.04.03</v>
          </cell>
          <cell r="C30" t="str">
            <v>Alat Ukur</v>
          </cell>
          <cell r="D30">
            <v>3</v>
          </cell>
          <cell r="E30">
            <v>5</v>
          </cell>
        </row>
        <row r="31">
          <cell r="B31" t="str">
            <v>2.05.00</v>
          </cell>
          <cell r="C31" t="str">
            <v>ALAT PERTANIAN</v>
          </cell>
          <cell r="D31">
            <v>2</v>
          </cell>
        </row>
        <row r="32">
          <cell r="B32" t="str">
            <v>2.05.01</v>
          </cell>
          <cell r="C32" t="str">
            <v>ALAT PENGOLAHAN</v>
          </cell>
          <cell r="D32">
            <v>3</v>
          </cell>
          <cell r="E32">
            <v>4</v>
          </cell>
        </row>
        <row r="33">
          <cell r="B33" t="str">
            <v>2.05.02</v>
          </cell>
          <cell r="C33" t="str">
            <v>ALAT PEMELIHARAAN TANAMAN/ALAT PENYIMPANAN</v>
          </cell>
          <cell r="D33">
            <v>3</v>
          </cell>
          <cell r="E33">
            <v>4</v>
          </cell>
        </row>
        <row r="34">
          <cell r="B34" t="str">
            <v>2.06.00</v>
          </cell>
          <cell r="C34" t="str">
            <v>ALAT KANTOR DAN RUMAH TANGGA</v>
          </cell>
          <cell r="D34">
            <v>2</v>
          </cell>
        </row>
        <row r="35">
          <cell r="B35" t="str">
            <v>2.06.01</v>
          </cell>
          <cell r="C35" t="str">
            <v>ALAT KANTOR</v>
          </cell>
          <cell r="D35">
            <v>3</v>
          </cell>
          <cell r="E35">
            <v>5</v>
          </cell>
        </row>
        <row r="36">
          <cell r="B36" t="str">
            <v>2.06.02</v>
          </cell>
          <cell r="C36" t="str">
            <v>ALAT RUMAH TANGGA</v>
          </cell>
          <cell r="D36">
            <v>3</v>
          </cell>
          <cell r="E36">
            <v>5</v>
          </cell>
        </row>
        <row r="37">
          <cell r="B37" t="str">
            <v>2.06.03</v>
          </cell>
          <cell r="C37" t="str">
            <v>KOMPUTER</v>
          </cell>
          <cell r="D37">
            <v>3</v>
          </cell>
          <cell r="E37">
            <v>4</v>
          </cell>
        </row>
        <row r="38">
          <cell r="B38" t="str">
            <v>2.06.04</v>
          </cell>
          <cell r="C38" t="str">
            <v>MEJA DAN KURSI KERJA/RAPAT PEJABAT</v>
          </cell>
          <cell r="D38">
            <v>3</v>
          </cell>
          <cell r="E38">
            <v>5</v>
          </cell>
        </row>
        <row r="39">
          <cell r="B39" t="str">
            <v>2.07.00</v>
          </cell>
          <cell r="C39" t="str">
            <v>ALAT STUDIO DAN ALAT KOMUNIKASI</v>
          </cell>
          <cell r="D39">
            <v>2</v>
          </cell>
        </row>
        <row r="40">
          <cell r="B40" t="str">
            <v>2.07.01</v>
          </cell>
          <cell r="C40" t="str">
            <v>ALAT STUDIO</v>
          </cell>
          <cell r="D40">
            <v>3</v>
          </cell>
          <cell r="E40">
            <v>5</v>
          </cell>
        </row>
        <row r="41">
          <cell r="B41" t="str">
            <v>2.07.02</v>
          </cell>
          <cell r="C41" t="str">
            <v>ALAT KOMUNIKASI</v>
          </cell>
          <cell r="D41">
            <v>3</v>
          </cell>
          <cell r="E41">
            <v>5</v>
          </cell>
        </row>
        <row r="42">
          <cell r="B42" t="str">
            <v>2.07.03</v>
          </cell>
          <cell r="C42" t="str">
            <v>PERALATAN PEMANCAR</v>
          </cell>
          <cell r="D42">
            <v>3</v>
          </cell>
          <cell r="E42">
            <v>10</v>
          </cell>
        </row>
        <row r="43">
          <cell r="B43" t="str">
            <v>2.08.00</v>
          </cell>
          <cell r="C43" t="str">
            <v>ALAT-ALAT KEDOKTERAN</v>
          </cell>
          <cell r="D43">
            <v>2</v>
          </cell>
        </row>
        <row r="44">
          <cell r="B44" t="str">
            <v>2.08.01</v>
          </cell>
          <cell r="C44" t="str">
            <v>ALAT KEDOKTERAN</v>
          </cell>
          <cell r="D44">
            <v>3</v>
          </cell>
          <cell r="E44">
            <v>5</v>
          </cell>
        </row>
        <row r="45">
          <cell r="B45" t="str">
            <v>2.08.02</v>
          </cell>
          <cell r="C45" t="str">
            <v>ALAT KESEHATAN</v>
          </cell>
          <cell r="D45">
            <v>3</v>
          </cell>
          <cell r="E45">
            <v>5</v>
          </cell>
        </row>
        <row r="46">
          <cell r="B46" t="str">
            <v>2.09.00</v>
          </cell>
          <cell r="C46" t="str">
            <v>ALAT LABORATORIM</v>
          </cell>
          <cell r="D46">
            <v>2</v>
          </cell>
        </row>
        <row r="47">
          <cell r="B47" t="str">
            <v>2.09.01</v>
          </cell>
          <cell r="C47" t="str">
            <v>UNIT UNIT LABORATORIUM</v>
          </cell>
          <cell r="D47">
            <v>3</v>
          </cell>
          <cell r="E47">
            <v>8</v>
          </cell>
        </row>
        <row r="48">
          <cell r="B48" t="str">
            <v>2.09.02</v>
          </cell>
          <cell r="C48" t="str">
            <v>ALAT PERAGA / PRAKTEK SEKOLAH</v>
          </cell>
          <cell r="D48">
            <v>3</v>
          </cell>
          <cell r="E48">
            <v>10</v>
          </cell>
        </row>
        <row r="49">
          <cell r="B49" t="str">
            <v>2.09.03</v>
          </cell>
          <cell r="C49" t="str">
            <v>UNIT ALAT LABORATORIUM KIMIA NUKLIR</v>
          </cell>
          <cell r="D49">
            <v>3</v>
          </cell>
          <cell r="E49">
            <v>15</v>
          </cell>
        </row>
        <row r="50">
          <cell r="B50" t="str">
            <v>2.09.04</v>
          </cell>
          <cell r="C50" t="str">
            <v>ALAT LABORAORIUM FISIKA NUKLIR /ELEKTRONIKA</v>
          </cell>
          <cell r="D50">
            <v>3</v>
          </cell>
          <cell r="E50">
            <v>15</v>
          </cell>
        </row>
        <row r="51">
          <cell r="B51" t="str">
            <v>2.09.05</v>
          </cell>
          <cell r="C51" t="str">
            <v>ALAT PROTEKSI RADIASI / PROTEKSI LINGKUNGAN</v>
          </cell>
          <cell r="D51">
            <v>3</v>
          </cell>
          <cell r="E51">
            <v>10</v>
          </cell>
        </row>
        <row r="52">
          <cell r="B52" t="str">
            <v>2.09.06</v>
          </cell>
          <cell r="C52" t="str">
            <v>RADIATION APPLICATION AND NON DESTRUCTIVE TESTING LABORATORY (BATAM)</v>
          </cell>
          <cell r="D52">
            <v>3</v>
          </cell>
          <cell r="E52">
            <v>10</v>
          </cell>
        </row>
        <row r="53">
          <cell r="B53" t="str">
            <v>2.09.07</v>
          </cell>
          <cell r="C53" t="str">
            <v>ALAT LABORATORIUM LINGKUNGAN HIDUP</v>
          </cell>
          <cell r="D53">
            <v>3</v>
          </cell>
          <cell r="E53">
            <v>7</v>
          </cell>
        </row>
        <row r="54">
          <cell r="B54" t="str">
            <v>2.09.08</v>
          </cell>
          <cell r="C54" t="str">
            <v>PERALATAN LABORATORIUM HIDRODINAMIKA</v>
          </cell>
          <cell r="D54">
            <v>3</v>
          </cell>
          <cell r="E54">
            <v>15</v>
          </cell>
        </row>
        <row r="55">
          <cell r="B55" t="str">
            <v>2.10.00</v>
          </cell>
          <cell r="C55" t="str">
            <v>ALAT-ALAT PERSENJATAAN/KEAMANAN</v>
          </cell>
          <cell r="D55">
            <v>2</v>
          </cell>
        </row>
        <row r="56">
          <cell r="B56" t="str">
            <v>2.10.01</v>
          </cell>
          <cell r="C56" t="str">
            <v>SENJATA API</v>
          </cell>
          <cell r="D56">
            <v>3</v>
          </cell>
          <cell r="E56">
            <v>10</v>
          </cell>
        </row>
        <row r="57">
          <cell r="B57" t="str">
            <v>2.10.02</v>
          </cell>
          <cell r="C57" t="str">
            <v>PERSENJATAAN NON SENJATA API</v>
          </cell>
          <cell r="D57">
            <v>3</v>
          </cell>
          <cell r="E57">
            <v>3</v>
          </cell>
        </row>
        <row r="58">
          <cell r="B58" t="str">
            <v>2.10.03</v>
          </cell>
          <cell r="C58" t="str">
            <v>AMUNIISI</v>
          </cell>
          <cell r="D58">
            <v>3</v>
          </cell>
          <cell r="E58">
            <v>5</v>
          </cell>
        </row>
        <row r="59">
          <cell r="B59" t="str">
            <v>2.10.04</v>
          </cell>
          <cell r="C59" t="str">
            <v>SENJATA SINAR</v>
          </cell>
          <cell r="D59">
            <v>3</v>
          </cell>
        </row>
        <row r="60">
          <cell r="B60" t="str">
            <v>3.00.00</v>
          </cell>
          <cell r="C60" t="str">
            <v>GOLONGAN GEDUNG DAN BANGUNAN</v>
          </cell>
          <cell r="D60">
            <v>1</v>
          </cell>
        </row>
        <row r="61">
          <cell r="B61" t="str">
            <v>3.11.00</v>
          </cell>
          <cell r="C61" t="str">
            <v>BANGUNAN GEDUNG</v>
          </cell>
          <cell r="D61">
            <v>2</v>
          </cell>
        </row>
        <row r="62">
          <cell r="B62" t="str">
            <v>3.11.01</v>
          </cell>
          <cell r="C62" t="str">
            <v>BANGUNAN GEDUNG TEMPAT KERJA</v>
          </cell>
          <cell r="D62">
            <v>3</v>
          </cell>
          <cell r="E62">
            <v>50</v>
          </cell>
        </row>
        <row r="63">
          <cell r="B63" t="str">
            <v>3.11.02</v>
          </cell>
          <cell r="C63" t="str">
            <v>BANGUNAN GEDUNG TEMPAT TINGGAL</v>
          </cell>
          <cell r="D63">
            <v>3</v>
          </cell>
          <cell r="E63">
            <v>50</v>
          </cell>
        </row>
        <row r="64">
          <cell r="B64" t="str">
            <v>3.11.03</v>
          </cell>
          <cell r="C64" t="str">
            <v>BANGUNAN MENARA</v>
          </cell>
          <cell r="D64">
            <v>3</v>
          </cell>
          <cell r="E64">
            <v>40</v>
          </cell>
        </row>
        <row r="65">
          <cell r="B65" t="str">
            <v>3.12.00</v>
          </cell>
          <cell r="C65" t="str">
            <v>MONUMEN</v>
          </cell>
          <cell r="D65">
            <v>2</v>
          </cell>
        </row>
        <row r="66">
          <cell r="B66" t="str">
            <v>3.12.01</v>
          </cell>
          <cell r="C66" t="str">
            <v>Bangunan Bersejarah</v>
          </cell>
          <cell r="D66">
            <v>3</v>
          </cell>
          <cell r="E66">
            <v>50</v>
          </cell>
        </row>
        <row r="67">
          <cell r="B67" t="str">
            <v>3.12.02</v>
          </cell>
          <cell r="C67" t="str">
            <v>TUGU PERINGATAN</v>
          </cell>
          <cell r="D67">
            <v>3</v>
          </cell>
          <cell r="E67">
            <v>50</v>
          </cell>
        </row>
        <row r="68">
          <cell r="B68" t="str">
            <v>3.12.03</v>
          </cell>
          <cell r="C68" t="str">
            <v>CANDI</v>
          </cell>
          <cell r="D68">
            <v>3</v>
          </cell>
          <cell r="E68">
            <v>50</v>
          </cell>
        </row>
        <row r="69">
          <cell r="B69" t="str">
            <v>3.12.04</v>
          </cell>
          <cell r="C69" t="str">
            <v>MONUMEN/BANUNAN BERSEJARAH</v>
          </cell>
          <cell r="D69">
            <v>3</v>
          </cell>
          <cell r="E69">
            <v>50</v>
          </cell>
        </row>
        <row r="70">
          <cell r="B70" t="str">
            <v>3.12.07</v>
          </cell>
          <cell r="C70" t="str">
            <v>RAMBU-RAMBU</v>
          </cell>
          <cell r="D70">
            <v>3</v>
          </cell>
          <cell r="E70">
            <v>50</v>
          </cell>
        </row>
        <row r="71">
          <cell r="B71" t="str">
            <v>3.12.08</v>
          </cell>
          <cell r="C71" t="str">
            <v>RAMBU-RAMBU LALU LINTAS UDARA</v>
          </cell>
          <cell r="D71">
            <v>3</v>
          </cell>
          <cell r="E71">
            <v>50</v>
          </cell>
        </row>
        <row r="72">
          <cell r="B72" t="str">
            <v>4.00.00</v>
          </cell>
          <cell r="C72" t="str">
            <v>GOLONGAN JALAN, IRIGASI DAN JARINGAN</v>
          </cell>
          <cell r="D72">
            <v>1</v>
          </cell>
        </row>
        <row r="73">
          <cell r="B73" t="str">
            <v>4.13.00</v>
          </cell>
          <cell r="C73" t="str">
            <v>JALAN DAN JEMBATAN</v>
          </cell>
          <cell r="D73">
            <v>2</v>
          </cell>
        </row>
        <row r="74">
          <cell r="B74" t="str">
            <v>4.13.01</v>
          </cell>
          <cell r="C74" t="str">
            <v>JALAN</v>
          </cell>
          <cell r="D74">
            <v>3</v>
          </cell>
          <cell r="E74">
            <v>10</v>
          </cell>
        </row>
        <row r="75">
          <cell r="B75" t="str">
            <v>4.14.00</v>
          </cell>
          <cell r="C75" t="str">
            <v>BANGUNAN AIR/IRIGASI</v>
          </cell>
          <cell r="D75">
            <v>2</v>
          </cell>
        </row>
        <row r="76">
          <cell r="B76" t="str">
            <v>4.14.01</v>
          </cell>
          <cell r="C76" t="str">
            <v>Bangunan Air Irigasi</v>
          </cell>
          <cell r="D76">
            <v>3</v>
          </cell>
          <cell r="E76">
            <v>50</v>
          </cell>
        </row>
        <row r="77">
          <cell r="B77" t="str">
            <v>4.14.04</v>
          </cell>
          <cell r="C77" t="str">
            <v>BANGUNAN PENGAMAN SUNGAI DAN PENANGGULANGAN BENCANA ALAM</v>
          </cell>
          <cell r="D77">
            <v>3</v>
          </cell>
          <cell r="E77">
            <v>10</v>
          </cell>
        </row>
        <row r="78">
          <cell r="B78" t="str">
            <v>4.14.05</v>
          </cell>
          <cell r="C78" t="str">
            <v>BANGUNAN PENGEMBANGAN SUMBER AIR DAN AIR TNH</v>
          </cell>
          <cell r="D78">
            <v>3</v>
          </cell>
          <cell r="E78">
            <v>30</v>
          </cell>
        </row>
        <row r="79">
          <cell r="B79" t="str">
            <v>4.14.08</v>
          </cell>
          <cell r="C79" t="str">
            <v>BANGUNAN AIR</v>
          </cell>
          <cell r="D79">
            <v>3</v>
          </cell>
          <cell r="E79">
            <v>40</v>
          </cell>
        </row>
        <row r="80">
          <cell r="B80" t="str">
            <v>4.15.00</v>
          </cell>
          <cell r="C80" t="str">
            <v>INSTALASI</v>
          </cell>
          <cell r="D80">
            <v>2</v>
          </cell>
        </row>
        <row r="81">
          <cell r="B81" t="str">
            <v>4.15.01</v>
          </cell>
          <cell r="C81" t="str">
            <v>INSTALASI AIR MINUM/BERSIH</v>
          </cell>
          <cell r="D81">
            <v>3</v>
          </cell>
          <cell r="E81">
            <v>30</v>
          </cell>
        </row>
        <row r="82">
          <cell r="B82" t="str">
            <v>4.15.03</v>
          </cell>
          <cell r="C82" t="str">
            <v>INSTALASI PENGOLAHAN SAMPAH NON ORGANIK</v>
          </cell>
          <cell r="D82">
            <v>3</v>
          </cell>
          <cell r="E82">
            <v>10</v>
          </cell>
        </row>
        <row r="83">
          <cell r="B83" t="str">
            <v>4.15.04</v>
          </cell>
          <cell r="C83" t="str">
            <v>INSTALASI PENGOLAHAN BAHAN BANGUNAN</v>
          </cell>
          <cell r="D83">
            <v>3</v>
          </cell>
          <cell r="E83">
            <v>10</v>
          </cell>
        </row>
        <row r="84">
          <cell r="B84" t="str">
            <v>4.15.06</v>
          </cell>
          <cell r="C84" t="str">
            <v>INSTALASI GARDU LISTRIK</v>
          </cell>
          <cell r="D84">
            <v>3</v>
          </cell>
          <cell r="E84">
            <v>40</v>
          </cell>
        </row>
        <row r="85">
          <cell r="B85" t="str">
            <v>4.15.07</v>
          </cell>
          <cell r="C85" t="str">
            <v>INSTALASI PERTAHANAN</v>
          </cell>
          <cell r="D85">
            <v>3</v>
          </cell>
          <cell r="E85">
            <v>30</v>
          </cell>
        </row>
        <row r="86">
          <cell r="B86" t="str">
            <v>4.15.08</v>
          </cell>
          <cell r="C86" t="str">
            <v>INSTALASI GAS</v>
          </cell>
          <cell r="D86">
            <v>3</v>
          </cell>
          <cell r="E86">
            <v>30</v>
          </cell>
        </row>
        <row r="87">
          <cell r="B87" t="str">
            <v>4.15.09</v>
          </cell>
          <cell r="C87" t="str">
            <v>INSTALASI PENGAMAN</v>
          </cell>
          <cell r="D87">
            <v>3</v>
          </cell>
          <cell r="E87">
            <v>20</v>
          </cell>
        </row>
        <row r="88">
          <cell r="B88" t="str">
            <v>4.16.00</v>
          </cell>
          <cell r="C88" t="str">
            <v>JARINGAN</v>
          </cell>
          <cell r="D88">
            <v>2</v>
          </cell>
        </row>
        <row r="89">
          <cell r="B89" t="str">
            <v>4.16.02</v>
          </cell>
          <cell r="C89" t="str">
            <v>JARINGAN LISTRIK</v>
          </cell>
          <cell r="D89">
            <v>3</v>
          </cell>
          <cell r="E89">
            <v>40</v>
          </cell>
        </row>
        <row r="90">
          <cell r="B90" t="str">
            <v>4.16.03</v>
          </cell>
          <cell r="C90" t="str">
            <v>JARINGAN TELEPON</v>
          </cell>
          <cell r="D90">
            <v>3</v>
          </cell>
          <cell r="E90">
            <v>20</v>
          </cell>
        </row>
        <row r="91">
          <cell r="B91" t="str">
            <v>4.16.04</v>
          </cell>
          <cell r="C91" t="str">
            <v>JARINGAN GAS</v>
          </cell>
          <cell r="D91">
            <v>3</v>
          </cell>
          <cell r="E91">
            <v>30</v>
          </cell>
        </row>
        <row r="92">
          <cell r="B92" t="str">
            <v>5.00.00</v>
          </cell>
          <cell r="C92" t="str">
            <v>GOLONGAN ASSET TETAP LAINNYA</v>
          </cell>
          <cell r="D92">
            <v>1</v>
          </cell>
        </row>
        <row r="93">
          <cell r="B93" t="str">
            <v>5.17.00</v>
          </cell>
          <cell r="C93" t="str">
            <v>BUKU DAN PERPUSTAKAAN</v>
          </cell>
          <cell r="D93">
            <v>2</v>
          </cell>
        </row>
        <row r="94">
          <cell r="B94" t="str">
            <v>5.17.01</v>
          </cell>
          <cell r="C94" t="str">
            <v>BUKU</v>
          </cell>
          <cell r="D94">
            <v>3</v>
          </cell>
        </row>
        <row r="95">
          <cell r="B95" t="str">
            <v>5.17.03</v>
          </cell>
          <cell r="C95" t="str">
            <v>BARANG-BARANG PERPUSTAKAAN</v>
          </cell>
          <cell r="D95">
            <v>3</v>
          </cell>
        </row>
        <row r="96">
          <cell r="B96" t="str">
            <v>5.18.00</v>
          </cell>
          <cell r="C96" t="str">
            <v>BARANG BERCORAK KEBUDAYAAN</v>
          </cell>
          <cell r="D96">
            <v>2</v>
          </cell>
        </row>
        <row r="97">
          <cell r="B97" t="str">
            <v>5.18.01</v>
          </cell>
          <cell r="C97" t="str">
            <v>BARANG BERCORAK KEBUDAYAAN</v>
          </cell>
          <cell r="D97">
            <v>3</v>
          </cell>
        </row>
        <row r="98">
          <cell r="B98" t="str">
            <v>5.18.02</v>
          </cell>
          <cell r="C98" t="str">
            <v>ALAT OLAH RAGA LAINNYA</v>
          </cell>
          <cell r="D98">
            <v>3</v>
          </cell>
        </row>
        <row r="99">
          <cell r="B99" t="str">
            <v>5.19.00</v>
          </cell>
          <cell r="C99" t="str">
            <v>HEWAN DAN TERNAK SERTA TANAMAN</v>
          </cell>
          <cell r="D99">
            <v>2</v>
          </cell>
        </row>
        <row r="100">
          <cell r="B100" t="str">
            <v>5.19.01</v>
          </cell>
          <cell r="C100" t="str">
            <v>HEWAN</v>
          </cell>
          <cell r="D100">
            <v>3</v>
          </cell>
        </row>
        <row r="101">
          <cell r="B101" t="str">
            <v>6.00.00</v>
          </cell>
          <cell r="C101" t="str">
            <v>GOLONGAN KONSTRUKSI DLM PENGERJAAN</v>
          </cell>
          <cell r="D101">
            <v>1</v>
          </cell>
        </row>
      </sheetData>
      <sheetData sheetId="1"/>
      <sheetData sheetId="2" refreshError="1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UDANG"/>
      <sheetName val="COVER"/>
      <sheetName val="RUANG A"/>
      <sheetName val="RUANG B"/>
      <sheetName val="UMUM"/>
      <sheetName val="SEKBAN"/>
      <sheetName val="KABAN"/>
      <sheetName val="PROGRAM"/>
      <sheetName val="KEUANGAN"/>
      <sheetName val="DIKLAT"/>
      <sheetName val="PEMBINAAN"/>
      <sheetName val="PERENCANAAN"/>
      <sheetName val="MUTASI"/>
      <sheetName val="MAKAN"/>
      <sheetName val="MUSHALLA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.AL (2)"/>
      <sheetName val="A.TANAH  PENGGABUNGAN 2015"/>
      <sheetName val="A.TANAH  PERUBAHAN  (2)"/>
      <sheetName val="A.TANAH"/>
      <sheetName val="B. PELTN BPKB  PERUBAHAN ( 2 )"/>
      <sheetName val="B. PELTN MSIN  PENGGABUNGAN2015"/>
      <sheetName val="B. PELTN MSIN  PERUBAHAN (2)"/>
      <sheetName val="B. PELTN MSIN "/>
      <sheetName val="C.GEDUNG  pengabungan 2015"/>
      <sheetName val="C.GEDUNG perubahan (2)"/>
      <sheetName val="C.GEDUNG"/>
      <sheetName val="D.JIJ PENGABUNGAN 2015"/>
      <sheetName val="D.JIJ"/>
      <sheetName val="E.ATL PENGABUNGAN 2015"/>
      <sheetName val="E.ATL"/>
      <sheetName val="F.AL"/>
      <sheetName val="BI"/>
      <sheetName val="2011"/>
      <sheetName val="JLH REKAP  (2) 2015"/>
      <sheetName val="JLH REKAP"/>
      <sheetName val="REKAP KIB"/>
      <sheetName val="Sheet1"/>
      <sheetName val="B. PELTN MSIN  PENGGABUNGAN2014"/>
      <sheetName val="ASET YANG RUSAK"/>
    </sheetNames>
    <sheetDataSet>
      <sheetData sheetId="0" refreshError="1"/>
      <sheetData sheetId="1">
        <row r="35">
          <cell r="P35">
            <v>5470552.0423859162</v>
          </cell>
        </row>
      </sheetData>
      <sheetData sheetId="2"/>
      <sheetData sheetId="3"/>
      <sheetData sheetId="4"/>
      <sheetData sheetId="5">
        <row r="12">
          <cell r="P12">
            <v>342331999.99999994</v>
          </cell>
        </row>
      </sheetData>
      <sheetData sheetId="6"/>
      <sheetData sheetId="7">
        <row r="19">
          <cell r="U19">
            <v>3993077.9968591868</v>
          </cell>
        </row>
      </sheetData>
      <sheetData sheetId="8">
        <row r="19">
          <cell r="U19">
            <v>3993077.9968591868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>
        <row r="14">
          <cell r="Z14">
            <v>1083637147.6107485</v>
          </cell>
        </row>
      </sheetData>
      <sheetData sheetId="22"/>
      <sheetData sheetId="23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KBUDPAR"/>
      <sheetName val="TAPEM"/>
      <sheetName val="EKBANG"/>
      <sheetName val="PMD"/>
      <sheetName val="KESBANG"/>
      <sheetName val="CAPIL"/>
      <sheetName val="BAPPEDA"/>
      <sheetName val="BAWASDA"/>
    </sheetNames>
    <sheetDataSet>
      <sheetData sheetId="0">
        <row r="5">
          <cell r="J5" t="str">
            <v>BAGIAN PEMERINTAHAN</v>
          </cell>
        </row>
      </sheetData>
      <sheetData sheetId="1">
        <row r="4">
          <cell r="J4" t="str">
            <v>BAGIAN EKONOMI PEMBANGUNAN</v>
          </cell>
        </row>
      </sheetData>
      <sheetData sheetId="2">
        <row r="4">
          <cell r="J4" t="str">
            <v>BAGIAN EKONOMI PEMBANGUNAN</v>
          </cell>
        </row>
      </sheetData>
      <sheetData sheetId="3">
        <row r="5">
          <cell r="J5" t="str">
            <v>BAGIAN PEMBERDAYAAN MASYARAKAT DESA</v>
          </cell>
        </row>
      </sheetData>
      <sheetData sheetId="4">
        <row r="5">
          <cell r="J5" t="str">
            <v>KANTOR KESATUAN BANGSA DAN PERLINDUNGAN MASYARAKAT</v>
          </cell>
        </row>
      </sheetData>
      <sheetData sheetId="5">
        <row r="5">
          <cell r="J5" t="str">
            <v>KANTOR CATATAN SIPIL</v>
          </cell>
        </row>
      </sheetData>
      <sheetData sheetId="6">
        <row r="5">
          <cell r="J5" t="str">
            <v>B A P P E D A</v>
          </cell>
        </row>
      </sheetData>
      <sheetData sheetId="7">
        <row r="5">
          <cell r="J5" t="str">
            <v>B A W A S D A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B C"/>
      <sheetName val="Sheet2"/>
      <sheetName val="KIB D"/>
      <sheetName val="Sheet3"/>
      <sheetName val="Sheet1"/>
      <sheetName val="Sheet4"/>
    </sheetNames>
    <sheetDataSet>
      <sheetData sheetId="0"/>
      <sheetData sheetId="1"/>
      <sheetData sheetId="2"/>
      <sheetData sheetId="3"/>
      <sheetData sheetId="4"/>
      <sheetData sheetId="5">
        <row r="4">
          <cell r="D4">
            <v>9520000000</v>
          </cell>
          <cell r="E4">
            <v>2001</v>
          </cell>
        </row>
        <row r="5">
          <cell r="D5">
            <v>9504000000</v>
          </cell>
          <cell r="E5">
            <v>2001</v>
          </cell>
        </row>
        <row r="6">
          <cell r="D6">
            <v>9883854526</v>
          </cell>
          <cell r="E6">
            <v>2001</v>
          </cell>
        </row>
        <row r="7">
          <cell r="D7">
            <v>1008000000</v>
          </cell>
          <cell r="E7">
            <v>2001</v>
          </cell>
        </row>
        <row r="8">
          <cell r="D8">
            <v>5145000000</v>
          </cell>
          <cell r="E8">
            <v>2001</v>
          </cell>
        </row>
        <row r="9">
          <cell r="D9">
            <v>16253400000</v>
          </cell>
          <cell r="E9">
            <v>2001</v>
          </cell>
        </row>
        <row r="10">
          <cell r="D10">
            <v>378000000</v>
          </cell>
          <cell r="E10">
            <v>2001</v>
          </cell>
        </row>
        <row r="11">
          <cell r="D11">
            <v>2275000000</v>
          </cell>
          <cell r="E11">
            <v>2001</v>
          </cell>
        </row>
        <row r="12">
          <cell r="D12">
            <v>3584000000</v>
          </cell>
          <cell r="E12">
            <v>2001</v>
          </cell>
        </row>
        <row r="13">
          <cell r="D13">
            <v>2520000000</v>
          </cell>
          <cell r="E13">
            <v>2001</v>
          </cell>
        </row>
        <row r="14">
          <cell r="D14">
            <v>1680000000</v>
          </cell>
          <cell r="E14">
            <v>2001</v>
          </cell>
        </row>
        <row r="15">
          <cell r="D15">
            <v>1456000000</v>
          </cell>
          <cell r="E15">
            <v>2001</v>
          </cell>
        </row>
        <row r="16">
          <cell r="D16">
            <v>1050000000</v>
          </cell>
          <cell r="E16">
            <v>2001</v>
          </cell>
        </row>
        <row r="17">
          <cell r="D17">
            <v>1575000000</v>
          </cell>
          <cell r="E17">
            <v>2001</v>
          </cell>
        </row>
        <row r="18">
          <cell r="D18">
            <v>2940000000</v>
          </cell>
          <cell r="E18">
            <v>2001</v>
          </cell>
        </row>
        <row r="19">
          <cell r="D19">
            <v>190125000</v>
          </cell>
          <cell r="E19">
            <v>2001</v>
          </cell>
        </row>
        <row r="20">
          <cell r="D20">
            <v>292500000</v>
          </cell>
          <cell r="E20">
            <v>2001</v>
          </cell>
        </row>
        <row r="21">
          <cell r="D21">
            <v>1568000000</v>
          </cell>
          <cell r="E21">
            <v>2001</v>
          </cell>
        </row>
        <row r="22">
          <cell r="D22">
            <v>1792000000</v>
          </cell>
          <cell r="E22">
            <v>2001</v>
          </cell>
        </row>
        <row r="23">
          <cell r="D23">
            <v>15680000000</v>
          </cell>
          <cell r="E23">
            <v>2001</v>
          </cell>
        </row>
        <row r="24">
          <cell r="D24">
            <v>2362500000</v>
          </cell>
          <cell r="E24">
            <v>2001</v>
          </cell>
        </row>
        <row r="25">
          <cell r="D25">
            <v>470400000</v>
          </cell>
          <cell r="E25">
            <v>2001</v>
          </cell>
        </row>
        <row r="26">
          <cell r="D26">
            <v>22932000000</v>
          </cell>
          <cell r="E26">
            <v>2001</v>
          </cell>
        </row>
        <row r="27">
          <cell r="D27">
            <v>14883166858.823</v>
          </cell>
          <cell r="E27">
            <v>2001</v>
          </cell>
        </row>
        <row r="28">
          <cell r="D28">
            <v>7982951762.6100006</v>
          </cell>
          <cell r="E28">
            <v>2001</v>
          </cell>
        </row>
        <row r="29">
          <cell r="D29">
            <v>9141204662</v>
          </cell>
          <cell r="E29">
            <v>2001</v>
          </cell>
        </row>
        <row r="30">
          <cell r="D30">
            <v>4900000000</v>
          </cell>
          <cell r="E30">
            <v>2001</v>
          </cell>
        </row>
        <row r="31">
          <cell r="D31">
            <v>4410000000</v>
          </cell>
          <cell r="E31">
            <v>2001</v>
          </cell>
        </row>
        <row r="32">
          <cell r="D32">
            <v>1056000000</v>
          </cell>
          <cell r="E32">
            <v>2001</v>
          </cell>
        </row>
        <row r="33">
          <cell r="D33">
            <v>4029052001.6099997</v>
          </cell>
          <cell r="E33">
            <v>2001</v>
          </cell>
        </row>
        <row r="34">
          <cell r="D34">
            <v>3741417795</v>
          </cell>
          <cell r="E34">
            <v>2001</v>
          </cell>
        </row>
        <row r="35">
          <cell r="D35">
            <v>525000000</v>
          </cell>
          <cell r="E35">
            <v>2001</v>
          </cell>
        </row>
        <row r="36">
          <cell r="D36">
            <v>173880000</v>
          </cell>
          <cell r="E36">
            <v>2001</v>
          </cell>
        </row>
        <row r="37">
          <cell r="D37">
            <v>5670000000</v>
          </cell>
          <cell r="E37">
            <v>2001</v>
          </cell>
        </row>
        <row r="38">
          <cell r="D38">
            <v>614250000</v>
          </cell>
          <cell r="E38">
            <v>2001</v>
          </cell>
        </row>
        <row r="39">
          <cell r="D39">
            <v>1375920000</v>
          </cell>
          <cell r="E39">
            <v>2001</v>
          </cell>
        </row>
        <row r="40">
          <cell r="D40">
            <v>262500000</v>
          </cell>
          <cell r="E40">
            <v>2001</v>
          </cell>
        </row>
        <row r="41">
          <cell r="D41">
            <v>756000000</v>
          </cell>
          <cell r="E41">
            <v>2001</v>
          </cell>
        </row>
        <row r="42">
          <cell r="D42">
            <v>630000000</v>
          </cell>
          <cell r="E42">
            <v>2001</v>
          </cell>
        </row>
        <row r="43">
          <cell r="D43">
            <v>2252250000</v>
          </cell>
          <cell r="E43">
            <v>2001</v>
          </cell>
        </row>
        <row r="44">
          <cell r="D44">
            <v>90000000</v>
          </cell>
          <cell r="E44">
            <v>2001</v>
          </cell>
        </row>
        <row r="45">
          <cell r="D45">
            <v>108000000</v>
          </cell>
          <cell r="E45">
            <v>2001</v>
          </cell>
        </row>
        <row r="46">
          <cell r="D46">
            <v>4725000000</v>
          </cell>
          <cell r="E46">
            <v>2001</v>
          </cell>
        </row>
        <row r="47">
          <cell r="D47">
            <v>216000000</v>
          </cell>
          <cell r="E47">
            <v>2001</v>
          </cell>
        </row>
        <row r="48">
          <cell r="D48">
            <v>168750000</v>
          </cell>
          <cell r="E48">
            <v>2001</v>
          </cell>
        </row>
        <row r="49">
          <cell r="D49">
            <v>180000000</v>
          </cell>
          <cell r="E49">
            <v>2001</v>
          </cell>
        </row>
        <row r="50">
          <cell r="D50">
            <v>336000000</v>
          </cell>
          <cell r="E50">
            <v>2001</v>
          </cell>
        </row>
        <row r="51">
          <cell r="D51">
            <v>999000000</v>
          </cell>
          <cell r="E51">
            <v>2001</v>
          </cell>
        </row>
        <row r="52">
          <cell r="D52">
            <v>468000000</v>
          </cell>
          <cell r="E52">
            <v>2001</v>
          </cell>
        </row>
        <row r="53">
          <cell r="D53">
            <v>2856000000</v>
          </cell>
          <cell r="E53">
            <v>2001</v>
          </cell>
        </row>
        <row r="54">
          <cell r="D54">
            <v>2940000000</v>
          </cell>
          <cell r="E54">
            <v>2001</v>
          </cell>
        </row>
        <row r="55">
          <cell r="D55">
            <v>107250000</v>
          </cell>
          <cell r="E55">
            <v>2001</v>
          </cell>
        </row>
        <row r="56">
          <cell r="D56">
            <v>4725000000</v>
          </cell>
          <cell r="E56">
            <v>2001</v>
          </cell>
        </row>
        <row r="57">
          <cell r="D57">
            <v>31588402771.260002</v>
          </cell>
          <cell r="E57">
            <v>2001</v>
          </cell>
        </row>
        <row r="58">
          <cell r="D58">
            <v>1134000000</v>
          </cell>
          <cell r="E58">
            <v>2001</v>
          </cell>
        </row>
        <row r="59">
          <cell r="D59">
            <v>7275000000</v>
          </cell>
          <cell r="E59">
            <v>2001</v>
          </cell>
        </row>
        <row r="60">
          <cell r="D60">
            <v>234097500</v>
          </cell>
          <cell r="E60">
            <v>2001</v>
          </cell>
        </row>
        <row r="61">
          <cell r="D61">
            <v>949130000</v>
          </cell>
          <cell r="E61">
            <v>2001</v>
          </cell>
        </row>
        <row r="62">
          <cell r="D62">
            <v>386750000</v>
          </cell>
          <cell r="E62">
            <v>2001</v>
          </cell>
        </row>
        <row r="63">
          <cell r="D63">
            <v>153562500</v>
          </cell>
          <cell r="E63">
            <v>2001</v>
          </cell>
        </row>
        <row r="64">
          <cell r="D64">
            <v>268450000</v>
          </cell>
          <cell r="E64">
            <v>2001</v>
          </cell>
        </row>
        <row r="65">
          <cell r="D65">
            <v>428610000</v>
          </cell>
          <cell r="E65">
            <v>2001</v>
          </cell>
        </row>
        <row r="66">
          <cell r="D66">
            <v>87587500</v>
          </cell>
          <cell r="E66">
            <v>2001</v>
          </cell>
        </row>
        <row r="67">
          <cell r="D67">
            <v>324187500</v>
          </cell>
          <cell r="E67">
            <v>2001</v>
          </cell>
        </row>
        <row r="68">
          <cell r="D68">
            <v>1305000000</v>
          </cell>
          <cell r="E68">
            <v>2001</v>
          </cell>
        </row>
        <row r="69">
          <cell r="D69">
            <v>118755000</v>
          </cell>
          <cell r="E69">
            <v>2001</v>
          </cell>
        </row>
        <row r="70">
          <cell r="D70">
            <v>68040000</v>
          </cell>
          <cell r="E70">
            <v>2001</v>
          </cell>
        </row>
        <row r="71">
          <cell r="D71">
            <v>86450000</v>
          </cell>
          <cell r="E71">
            <v>2001</v>
          </cell>
        </row>
        <row r="72">
          <cell r="D72">
            <v>145600000</v>
          </cell>
          <cell r="E72">
            <v>2001</v>
          </cell>
        </row>
        <row r="73">
          <cell r="D73">
            <v>145600000</v>
          </cell>
          <cell r="E73">
            <v>2001</v>
          </cell>
        </row>
        <row r="74">
          <cell r="D74">
            <v>174720000</v>
          </cell>
          <cell r="E74">
            <v>2001</v>
          </cell>
        </row>
        <row r="75">
          <cell r="D75">
            <v>317362500</v>
          </cell>
          <cell r="E75">
            <v>2001</v>
          </cell>
        </row>
        <row r="76">
          <cell r="D76">
            <v>1742422500</v>
          </cell>
          <cell r="E76">
            <v>2001</v>
          </cell>
        </row>
        <row r="77">
          <cell r="D77">
            <v>216125000</v>
          </cell>
          <cell r="E77">
            <v>2001</v>
          </cell>
        </row>
        <row r="78">
          <cell r="D78">
            <v>1650550765</v>
          </cell>
          <cell r="E78">
            <v>2001</v>
          </cell>
        </row>
        <row r="79">
          <cell r="D79">
            <v>630000000</v>
          </cell>
          <cell r="E79">
            <v>2001</v>
          </cell>
        </row>
        <row r="80">
          <cell r="D80">
            <v>9359649503.9899998</v>
          </cell>
          <cell r="E80">
            <v>2001</v>
          </cell>
        </row>
        <row r="81">
          <cell r="D81">
            <v>2275000000</v>
          </cell>
          <cell r="E81">
            <v>2001</v>
          </cell>
        </row>
        <row r="82">
          <cell r="D82">
            <v>3890250000</v>
          </cell>
          <cell r="E82">
            <v>2001</v>
          </cell>
        </row>
        <row r="83">
          <cell r="D83">
            <v>4299750000</v>
          </cell>
          <cell r="E83">
            <v>2001</v>
          </cell>
        </row>
        <row r="84">
          <cell r="D84">
            <v>2591976598.3800001</v>
          </cell>
          <cell r="E84">
            <v>2001</v>
          </cell>
        </row>
        <row r="85">
          <cell r="D85">
            <v>540000000</v>
          </cell>
          <cell r="E85">
            <v>2001</v>
          </cell>
        </row>
        <row r="86">
          <cell r="D86">
            <v>1620000000</v>
          </cell>
          <cell r="E86">
            <v>2001</v>
          </cell>
        </row>
        <row r="87">
          <cell r="D87">
            <v>540000000</v>
          </cell>
          <cell r="E87">
            <v>2001</v>
          </cell>
        </row>
        <row r="88">
          <cell r="D88">
            <v>900000000</v>
          </cell>
          <cell r="E88">
            <v>2001</v>
          </cell>
        </row>
        <row r="89">
          <cell r="D89">
            <v>175500000</v>
          </cell>
          <cell r="E89">
            <v>2001</v>
          </cell>
        </row>
        <row r="90">
          <cell r="D90">
            <v>675000000</v>
          </cell>
          <cell r="E90">
            <v>2001</v>
          </cell>
        </row>
        <row r="91">
          <cell r="D91">
            <v>3360000000</v>
          </cell>
          <cell r="E91">
            <v>2001</v>
          </cell>
        </row>
        <row r="92">
          <cell r="D92">
            <v>2700000000</v>
          </cell>
          <cell r="E92">
            <v>2001</v>
          </cell>
        </row>
        <row r="93">
          <cell r="D93">
            <v>288000000</v>
          </cell>
          <cell r="E93">
            <v>2001</v>
          </cell>
        </row>
        <row r="94">
          <cell r="D94">
            <v>3273925686</v>
          </cell>
          <cell r="E94">
            <v>2001</v>
          </cell>
        </row>
        <row r="95">
          <cell r="D95">
            <v>2475000000</v>
          </cell>
          <cell r="E95">
            <v>2001</v>
          </cell>
        </row>
        <row r="96">
          <cell r="D96">
            <v>450000000</v>
          </cell>
          <cell r="E96">
            <v>2001</v>
          </cell>
        </row>
        <row r="97">
          <cell r="D97">
            <v>46812964265.480003</v>
          </cell>
          <cell r="E97">
            <v>2001</v>
          </cell>
        </row>
        <row r="98">
          <cell r="D98">
            <v>6975000000</v>
          </cell>
          <cell r="E98">
            <v>2001</v>
          </cell>
        </row>
        <row r="99">
          <cell r="D99">
            <v>20175343360</v>
          </cell>
          <cell r="E99">
            <v>2001</v>
          </cell>
        </row>
        <row r="100">
          <cell r="D100">
            <v>13778074379</v>
          </cell>
          <cell r="E100">
            <v>2001</v>
          </cell>
        </row>
        <row r="101">
          <cell r="D101">
            <v>4420800000</v>
          </cell>
          <cell r="E101">
            <v>2001</v>
          </cell>
        </row>
        <row r="102">
          <cell r="D102">
            <v>175500000</v>
          </cell>
          <cell r="E102">
            <v>2001</v>
          </cell>
        </row>
        <row r="103">
          <cell r="D103">
            <v>3360000000</v>
          </cell>
          <cell r="E103">
            <v>2001</v>
          </cell>
        </row>
        <row r="104">
          <cell r="D104">
            <v>2080000000</v>
          </cell>
          <cell r="E104">
            <v>2001</v>
          </cell>
        </row>
        <row r="105">
          <cell r="D105">
            <v>980850000</v>
          </cell>
          <cell r="E105">
            <v>2001</v>
          </cell>
        </row>
        <row r="106">
          <cell r="D106">
            <v>506250000</v>
          </cell>
          <cell r="E106">
            <v>2001</v>
          </cell>
        </row>
        <row r="107">
          <cell r="D107">
            <v>1108800000</v>
          </cell>
          <cell r="E107">
            <v>2001</v>
          </cell>
        </row>
        <row r="108">
          <cell r="D108">
            <v>1142400000</v>
          </cell>
          <cell r="E108">
            <v>2001</v>
          </cell>
        </row>
        <row r="109">
          <cell r="D109">
            <v>913733028</v>
          </cell>
          <cell r="E109">
            <v>2001</v>
          </cell>
        </row>
        <row r="110">
          <cell r="D110">
            <v>15371093732.342295</v>
          </cell>
          <cell r="E110">
            <v>2001</v>
          </cell>
        </row>
        <row r="111">
          <cell r="D111">
            <v>2058000000</v>
          </cell>
          <cell r="E111">
            <v>2001</v>
          </cell>
        </row>
        <row r="112">
          <cell r="D112">
            <v>2016000000</v>
          </cell>
          <cell r="E112">
            <v>2001</v>
          </cell>
        </row>
        <row r="113">
          <cell r="D113">
            <v>1176000000</v>
          </cell>
          <cell r="E113">
            <v>2001</v>
          </cell>
        </row>
        <row r="114">
          <cell r="D114">
            <v>1848000000</v>
          </cell>
          <cell r="E114">
            <v>2001</v>
          </cell>
        </row>
        <row r="115">
          <cell r="D115">
            <v>4200000000</v>
          </cell>
          <cell r="E115">
            <v>2001</v>
          </cell>
        </row>
        <row r="116">
          <cell r="D116">
            <v>4992000000</v>
          </cell>
          <cell r="E116">
            <v>2001</v>
          </cell>
        </row>
        <row r="117">
          <cell r="D117">
            <v>8400000000</v>
          </cell>
          <cell r="E117">
            <v>2001</v>
          </cell>
        </row>
        <row r="118">
          <cell r="D118">
            <v>12022715750</v>
          </cell>
          <cell r="E118">
            <v>2001</v>
          </cell>
        </row>
        <row r="119">
          <cell r="D119">
            <v>1300000000</v>
          </cell>
          <cell r="E119">
            <v>2001</v>
          </cell>
        </row>
        <row r="120">
          <cell r="D120">
            <v>14400000000</v>
          </cell>
          <cell r="E120">
            <v>2001</v>
          </cell>
        </row>
        <row r="121">
          <cell r="D121">
            <v>16170000000</v>
          </cell>
          <cell r="E121">
            <v>2001</v>
          </cell>
        </row>
        <row r="122">
          <cell r="D122">
            <v>819000000</v>
          </cell>
          <cell r="E122">
            <v>2001</v>
          </cell>
        </row>
        <row r="123">
          <cell r="D123">
            <v>303750000</v>
          </cell>
          <cell r="E123">
            <v>2001</v>
          </cell>
        </row>
        <row r="124">
          <cell r="D124">
            <v>17280000000</v>
          </cell>
          <cell r="E124">
            <v>2001</v>
          </cell>
        </row>
        <row r="125">
          <cell r="D125">
            <v>56840000000</v>
          </cell>
          <cell r="E125">
            <v>2001</v>
          </cell>
        </row>
        <row r="126">
          <cell r="D126">
            <v>15288000000</v>
          </cell>
          <cell r="E126">
            <v>2001</v>
          </cell>
        </row>
        <row r="127">
          <cell r="D127">
            <v>11424000000</v>
          </cell>
          <cell r="E127">
            <v>2001</v>
          </cell>
        </row>
        <row r="128">
          <cell r="D128">
            <v>15680000000</v>
          </cell>
          <cell r="E128">
            <v>2001</v>
          </cell>
        </row>
        <row r="129">
          <cell r="D129">
            <v>3060956544</v>
          </cell>
          <cell r="E129">
            <v>2001</v>
          </cell>
        </row>
        <row r="130">
          <cell r="D130">
            <v>4992000000</v>
          </cell>
          <cell r="E130">
            <v>2001</v>
          </cell>
        </row>
        <row r="131">
          <cell r="D131">
            <v>4302632417</v>
          </cell>
          <cell r="E131">
            <v>2001</v>
          </cell>
        </row>
        <row r="132">
          <cell r="D132">
            <v>1755000000</v>
          </cell>
          <cell r="E132">
            <v>2001</v>
          </cell>
        </row>
        <row r="133">
          <cell r="D133">
            <v>5376000000</v>
          </cell>
          <cell r="E133">
            <v>2001</v>
          </cell>
        </row>
        <row r="134">
          <cell r="D134">
            <v>998400000</v>
          </cell>
          <cell r="E134">
            <v>2001</v>
          </cell>
        </row>
        <row r="135">
          <cell r="D135">
            <v>1248000000</v>
          </cell>
          <cell r="E135">
            <v>2001</v>
          </cell>
        </row>
        <row r="136">
          <cell r="D136">
            <v>1190400000</v>
          </cell>
          <cell r="E136">
            <v>2001</v>
          </cell>
        </row>
        <row r="137">
          <cell r="D137">
            <v>580500000</v>
          </cell>
          <cell r="E137">
            <v>2001</v>
          </cell>
        </row>
        <row r="138">
          <cell r="D138">
            <v>261000000</v>
          </cell>
          <cell r="E138">
            <v>2001</v>
          </cell>
        </row>
        <row r="139">
          <cell r="D139">
            <v>3159000000</v>
          </cell>
          <cell r="E139">
            <v>2001</v>
          </cell>
        </row>
        <row r="140">
          <cell r="D140">
            <v>6552000000</v>
          </cell>
          <cell r="E140">
            <v>2001</v>
          </cell>
        </row>
        <row r="141">
          <cell r="D141">
            <v>765000000</v>
          </cell>
          <cell r="E141">
            <v>2001</v>
          </cell>
        </row>
        <row r="142">
          <cell r="D142">
            <v>6048000000</v>
          </cell>
          <cell r="E142">
            <v>2001</v>
          </cell>
        </row>
        <row r="143">
          <cell r="D143">
            <v>2937600000</v>
          </cell>
          <cell r="E143">
            <v>2001</v>
          </cell>
        </row>
        <row r="144">
          <cell r="D144">
            <v>720000000</v>
          </cell>
          <cell r="E144">
            <v>2001</v>
          </cell>
        </row>
        <row r="145">
          <cell r="D145">
            <v>1080000000</v>
          </cell>
          <cell r="E145">
            <v>2001</v>
          </cell>
        </row>
        <row r="146">
          <cell r="D146">
            <v>1011456000</v>
          </cell>
          <cell r="E146">
            <v>2001</v>
          </cell>
        </row>
        <row r="147">
          <cell r="D147">
            <v>3640000000</v>
          </cell>
          <cell r="E147">
            <v>2001</v>
          </cell>
        </row>
        <row r="148">
          <cell r="D148">
            <v>3071250000</v>
          </cell>
          <cell r="E148">
            <v>2001</v>
          </cell>
        </row>
        <row r="149">
          <cell r="D149">
            <v>3240000000</v>
          </cell>
          <cell r="E149">
            <v>2001</v>
          </cell>
        </row>
        <row r="150">
          <cell r="D150">
            <v>2835000000</v>
          </cell>
          <cell r="E150">
            <v>2001</v>
          </cell>
        </row>
        <row r="151">
          <cell r="D151">
            <v>1215000000</v>
          </cell>
          <cell r="E151">
            <v>2001</v>
          </cell>
        </row>
        <row r="152">
          <cell r="D152">
            <v>2835000000</v>
          </cell>
          <cell r="E152">
            <v>2001</v>
          </cell>
        </row>
        <row r="153">
          <cell r="D153">
            <v>3000000000</v>
          </cell>
          <cell r="E153">
            <v>2001</v>
          </cell>
        </row>
        <row r="154">
          <cell r="D154">
            <v>263250000</v>
          </cell>
          <cell r="E154">
            <v>2001</v>
          </cell>
        </row>
        <row r="155">
          <cell r="D155">
            <v>5119353361.6199999</v>
          </cell>
          <cell r="E155">
            <v>2001</v>
          </cell>
        </row>
        <row r="156">
          <cell r="D156">
            <v>2304000000</v>
          </cell>
          <cell r="E156">
            <v>2001</v>
          </cell>
        </row>
        <row r="157">
          <cell r="D157">
            <v>643500000</v>
          </cell>
          <cell r="E157">
            <v>2001</v>
          </cell>
        </row>
        <row r="158">
          <cell r="D158">
            <v>1008000000</v>
          </cell>
          <cell r="E158">
            <v>2001</v>
          </cell>
        </row>
        <row r="159">
          <cell r="D159">
            <v>1440000000</v>
          </cell>
          <cell r="E159">
            <v>2001</v>
          </cell>
        </row>
        <row r="160">
          <cell r="D160">
            <v>864000000</v>
          </cell>
          <cell r="E160">
            <v>2001</v>
          </cell>
        </row>
        <row r="161">
          <cell r="D161">
            <v>540000000</v>
          </cell>
          <cell r="E161">
            <v>2001</v>
          </cell>
        </row>
        <row r="162">
          <cell r="D162">
            <v>3160500000</v>
          </cell>
          <cell r="E162">
            <v>2001</v>
          </cell>
        </row>
        <row r="163">
          <cell r="D163">
            <v>1323000000</v>
          </cell>
          <cell r="E163">
            <v>2001</v>
          </cell>
        </row>
        <row r="164">
          <cell r="D164">
            <v>648000000</v>
          </cell>
          <cell r="E164">
            <v>2001</v>
          </cell>
        </row>
        <row r="165">
          <cell r="D165">
            <v>1440000000</v>
          </cell>
          <cell r="E165">
            <v>2001</v>
          </cell>
        </row>
        <row r="166">
          <cell r="D166">
            <v>787500000</v>
          </cell>
          <cell r="E166">
            <v>2001</v>
          </cell>
        </row>
        <row r="167">
          <cell r="D167">
            <v>700000000</v>
          </cell>
          <cell r="E167">
            <v>2001</v>
          </cell>
        </row>
        <row r="168">
          <cell r="D168">
            <v>536747180</v>
          </cell>
          <cell r="E168">
            <v>2001</v>
          </cell>
        </row>
        <row r="169">
          <cell r="D169">
            <v>600000000</v>
          </cell>
          <cell r="E169">
            <v>2001</v>
          </cell>
        </row>
        <row r="170">
          <cell r="D170">
            <v>243750000</v>
          </cell>
          <cell r="E170">
            <v>2001</v>
          </cell>
        </row>
        <row r="171">
          <cell r="D171">
            <v>787500000</v>
          </cell>
          <cell r="E171">
            <v>2001</v>
          </cell>
        </row>
        <row r="172">
          <cell r="D172">
            <v>4613760526</v>
          </cell>
          <cell r="E172">
            <v>2001</v>
          </cell>
        </row>
        <row r="173">
          <cell r="D173">
            <v>832000000</v>
          </cell>
          <cell r="E173">
            <v>2001</v>
          </cell>
        </row>
        <row r="174">
          <cell r="D174">
            <v>187200000</v>
          </cell>
          <cell r="E174">
            <v>2001</v>
          </cell>
        </row>
        <row r="175">
          <cell r="D175">
            <v>525000000</v>
          </cell>
          <cell r="E175">
            <v>2001</v>
          </cell>
        </row>
        <row r="176">
          <cell r="D176">
            <v>1115572260</v>
          </cell>
          <cell r="E176">
            <v>2001</v>
          </cell>
        </row>
        <row r="177">
          <cell r="D177">
            <v>537600000</v>
          </cell>
          <cell r="E177">
            <v>2001</v>
          </cell>
        </row>
        <row r="178">
          <cell r="D178">
            <v>1229280000</v>
          </cell>
          <cell r="E178">
            <v>2001</v>
          </cell>
        </row>
        <row r="179">
          <cell r="D179">
            <v>180000000</v>
          </cell>
          <cell r="E179">
            <v>2001</v>
          </cell>
        </row>
        <row r="180">
          <cell r="D180">
            <v>975000000</v>
          </cell>
          <cell r="E180">
            <v>2001</v>
          </cell>
        </row>
        <row r="181">
          <cell r="D181">
            <v>472500000</v>
          </cell>
          <cell r="E181">
            <v>2001</v>
          </cell>
        </row>
        <row r="182">
          <cell r="D182">
            <v>337500000</v>
          </cell>
          <cell r="E182">
            <v>2001</v>
          </cell>
        </row>
        <row r="183">
          <cell r="D183">
            <v>441000000</v>
          </cell>
          <cell r="E183">
            <v>2001</v>
          </cell>
        </row>
        <row r="184">
          <cell r="D184">
            <v>472500000</v>
          </cell>
          <cell r="E184">
            <v>2001</v>
          </cell>
        </row>
        <row r="185">
          <cell r="D185">
            <v>405000000</v>
          </cell>
          <cell r="E185">
            <v>2001</v>
          </cell>
        </row>
        <row r="186">
          <cell r="D186">
            <v>810000000</v>
          </cell>
          <cell r="E186">
            <v>2001</v>
          </cell>
        </row>
        <row r="187">
          <cell r="D187">
            <v>47250000</v>
          </cell>
          <cell r="E187">
            <v>2001</v>
          </cell>
        </row>
        <row r="188">
          <cell r="D188">
            <v>378000000</v>
          </cell>
          <cell r="E188">
            <v>2001</v>
          </cell>
        </row>
        <row r="189">
          <cell r="D189">
            <v>270000000</v>
          </cell>
          <cell r="E189">
            <v>2001</v>
          </cell>
        </row>
        <row r="190">
          <cell r="D190">
            <v>453375000</v>
          </cell>
          <cell r="E190">
            <v>2001</v>
          </cell>
        </row>
        <row r="191">
          <cell r="D191">
            <v>1215000000</v>
          </cell>
          <cell r="E191">
            <v>2001</v>
          </cell>
        </row>
        <row r="192">
          <cell r="D192">
            <v>239400000</v>
          </cell>
          <cell r="E192">
            <v>2001</v>
          </cell>
        </row>
        <row r="193">
          <cell r="D193">
            <v>1770000000</v>
          </cell>
          <cell r="E193">
            <v>2001</v>
          </cell>
        </row>
        <row r="194">
          <cell r="D194">
            <v>1248000000</v>
          </cell>
          <cell r="E194">
            <v>2001</v>
          </cell>
        </row>
        <row r="195">
          <cell r="D195">
            <v>6600000000</v>
          </cell>
          <cell r="E195">
            <v>2004</v>
          </cell>
        </row>
        <row r="196">
          <cell r="D196">
            <v>841500000</v>
          </cell>
          <cell r="E196">
            <v>2006</v>
          </cell>
        </row>
        <row r="197">
          <cell r="D197">
            <v>7560000000</v>
          </cell>
          <cell r="E197">
            <v>1993</v>
          </cell>
        </row>
        <row r="198">
          <cell r="D198">
            <v>945000000</v>
          </cell>
          <cell r="E198">
            <v>1996</v>
          </cell>
        </row>
        <row r="199">
          <cell r="D199">
            <v>286650000</v>
          </cell>
          <cell r="E199">
            <v>1942</v>
          </cell>
        </row>
        <row r="200">
          <cell r="D200">
            <v>420000000</v>
          </cell>
          <cell r="E200">
            <v>1980</v>
          </cell>
        </row>
        <row r="201">
          <cell r="D201">
            <v>128000000</v>
          </cell>
          <cell r="E201">
            <v>2006</v>
          </cell>
        </row>
        <row r="202">
          <cell r="D202">
            <v>7177500000</v>
          </cell>
          <cell r="E202">
            <v>2005</v>
          </cell>
        </row>
        <row r="203">
          <cell r="D203">
            <v>336000000</v>
          </cell>
          <cell r="E203">
            <v>2006</v>
          </cell>
        </row>
        <row r="204">
          <cell r="D204">
            <v>294000000</v>
          </cell>
          <cell r="E204">
            <v>1942</v>
          </cell>
        </row>
        <row r="205">
          <cell r="D205">
            <v>504000000</v>
          </cell>
          <cell r="E205">
            <v>1980</v>
          </cell>
        </row>
        <row r="206">
          <cell r="D206">
            <v>150000000</v>
          </cell>
          <cell r="E206">
            <v>2006</v>
          </cell>
        </row>
        <row r="207">
          <cell r="D207">
            <v>162000000</v>
          </cell>
          <cell r="E207">
            <v>1999</v>
          </cell>
        </row>
        <row r="208">
          <cell r="D208">
            <v>841500000</v>
          </cell>
          <cell r="E208">
            <v>2006</v>
          </cell>
        </row>
        <row r="209">
          <cell r="D209">
            <v>2772000000</v>
          </cell>
          <cell r="E209">
            <v>1987</v>
          </cell>
        </row>
        <row r="210">
          <cell r="D210">
            <v>308000000</v>
          </cell>
          <cell r="E210">
            <v>1999</v>
          </cell>
        </row>
        <row r="211">
          <cell r="D211">
            <v>1155000000</v>
          </cell>
          <cell r="E211">
            <v>2003</v>
          </cell>
        </row>
        <row r="212">
          <cell r="D212">
            <v>374400000</v>
          </cell>
          <cell r="E212">
            <v>2000</v>
          </cell>
        </row>
        <row r="213">
          <cell r="D213">
            <v>345600000</v>
          </cell>
          <cell r="E213">
            <v>1981</v>
          </cell>
        </row>
        <row r="214">
          <cell r="D214">
            <v>3168000000</v>
          </cell>
          <cell r="E214">
            <v>1999</v>
          </cell>
        </row>
        <row r="215">
          <cell r="D215">
            <v>388800000</v>
          </cell>
          <cell r="E215">
            <v>1990</v>
          </cell>
        </row>
        <row r="216">
          <cell r="D216">
            <v>648000000</v>
          </cell>
          <cell r="E216">
            <v>1990</v>
          </cell>
        </row>
        <row r="217">
          <cell r="D217">
            <v>374400000</v>
          </cell>
          <cell r="E217">
            <v>2000</v>
          </cell>
        </row>
        <row r="218">
          <cell r="D218">
            <v>388800000</v>
          </cell>
          <cell r="E218">
            <v>1990</v>
          </cell>
        </row>
        <row r="219">
          <cell r="D219">
            <v>345600000</v>
          </cell>
          <cell r="E219">
            <v>1987</v>
          </cell>
        </row>
        <row r="220">
          <cell r="D220">
            <v>486000000</v>
          </cell>
          <cell r="E220">
            <v>1991</v>
          </cell>
        </row>
        <row r="221">
          <cell r="D221">
            <v>230400000</v>
          </cell>
          <cell r="E221">
            <v>2006</v>
          </cell>
        </row>
        <row r="222">
          <cell r="D222">
            <v>378000000</v>
          </cell>
          <cell r="E222">
            <v>1990</v>
          </cell>
        </row>
        <row r="223">
          <cell r="D223">
            <v>576000000</v>
          </cell>
          <cell r="E223">
            <v>1987</v>
          </cell>
        </row>
        <row r="224">
          <cell r="D224">
            <v>432000000</v>
          </cell>
          <cell r="E224">
            <v>2006</v>
          </cell>
        </row>
        <row r="225">
          <cell r="D225">
            <v>226800000</v>
          </cell>
          <cell r="E225">
            <v>1992</v>
          </cell>
        </row>
        <row r="226">
          <cell r="D226">
            <v>324000000</v>
          </cell>
          <cell r="E226">
            <v>2006</v>
          </cell>
        </row>
        <row r="227">
          <cell r="D227">
            <v>140400000</v>
          </cell>
          <cell r="E227">
            <v>2004</v>
          </cell>
        </row>
        <row r="228">
          <cell r="D228">
            <v>396000000</v>
          </cell>
          <cell r="E228">
            <v>1982</v>
          </cell>
        </row>
        <row r="229">
          <cell r="D229">
            <v>140400000</v>
          </cell>
          <cell r="E229">
            <v>2004</v>
          </cell>
        </row>
        <row r="230">
          <cell r="D230">
            <v>720000000</v>
          </cell>
          <cell r="E230">
            <v>2006</v>
          </cell>
        </row>
        <row r="231">
          <cell r="D231">
            <v>384000000</v>
          </cell>
          <cell r="E231">
            <v>2005</v>
          </cell>
        </row>
        <row r="232">
          <cell r="D232">
            <v>140400000</v>
          </cell>
          <cell r="E232">
            <v>2004</v>
          </cell>
        </row>
        <row r="233">
          <cell r="D233">
            <v>135000000</v>
          </cell>
          <cell r="E233">
            <v>1996</v>
          </cell>
        </row>
        <row r="234">
          <cell r="D234">
            <v>252000000</v>
          </cell>
          <cell r="E234">
            <v>1995</v>
          </cell>
        </row>
        <row r="235">
          <cell r="D235">
            <v>336000000</v>
          </cell>
          <cell r="E235">
            <v>1978</v>
          </cell>
        </row>
        <row r="236">
          <cell r="D236">
            <v>528000000</v>
          </cell>
          <cell r="E236">
            <v>1990</v>
          </cell>
        </row>
        <row r="237">
          <cell r="D237">
            <v>180000000</v>
          </cell>
          <cell r="E237">
            <v>1990</v>
          </cell>
        </row>
        <row r="238">
          <cell r="D238">
            <v>252000000</v>
          </cell>
          <cell r="E238">
            <v>1984</v>
          </cell>
        </row>
        <row r="239">
          <cell r="D239">
            <v>486000000</v>
          </cell>
          <cell r="E239">
            <v>1986</v>
          </cell>
        </row>
        <row r="240">
          <cell r="D240">
            <v>1848000000</v>
          </cell>
          <cell r="E240">
            <v>1988</v>
          </cell>
        </row>
        <row r="241">
          <cell r="D241">
            <v>422400000</v>
          </cell>
          <cell r="E241">
            <v>1981</v>
          </cell>
        </row>
        <row r="242">
          <cell r="D242">
            <v>1320000000</v>
          </cell>
          <cell r="E242">
            <v>2006</v>
          </cell>
        </row>
        <row r="243">
          <cell r="D243">
            <v>528000000</v>
          </cell>
          <cell r="E243">
            <v>2006</v>
          </cell>
        </row>
        <row r="244">
          <cell r="D244">
            <v>2125200000</v>
          </cell>
          <cell r="E244">
            <v>1987</v>
          </cell>
        </row>
        <row r="245">
          <cell r="D245">
            <v>841500000</v>
          </cell>
          <cell r="E245">
            <v>2004</v>
          </cell>
        </row>
        <row r="246">
          <cell r="D246">
            <v>495000000</v>
          </cell>
          <cell r="E246">
            <v>2001</v>
          </cell>
        </row>
        <row r="247">
          <cell r="D247">
            <v>2059200000</v>
          </cell>
          <cell r="E247">
            <v>2004</v>
          </cell>
        </row>
        <row r="248">
          <cell r="D248">
            <v>495000000</v>
          </cell>
          <cell r="E248">
            <v>2001</v>
          </cell>
        </row>
        <row r="249">
          <cell r="D249">
            <v>841500000</v>
          </cell>
          <cell r="E249">
            <v>2004</v>
          </cell>
        </row>
        <row r="250">
          <cell r="D250">
            <v>150000000</v>
          </cell>
          <cell r="E250">
            <v>2006</v>
          </cell>
        </row>
        <row r="251">
          <cell r="D251">
            <v>1750542695.4095719</v>
          </cell>
          <cell r="E251">
            <v>2007</v>
          </cell>
        </row>
        <row r="252">
          <cell r="D252">
            <v>1797674273.4540961</v>
          </cell>
          <cell r="E252">
            <v>2007</v>
          </cell>
        </row>
        <row r="253">
          <cell r="D253">
            <v>2826398290.872139</v>
          </cell>
          <cell r="E253">
            <v>2007</v>
          </cell>
        </row>
        <row r="254">
          <cell r="D254">
            <v>1990033077.2583308</v>
          </cell>
          <cell r="E254">
            <v>2007</v>
          </cell>
        </row>
        <row r="255">
          <cell r="D255">
            <v>2194386304.3273997</v>
          </cell>
          <cell r="E255">
            <v>2007</v>
          </cell>
        </row>
        <row r="256">
          <cell r="D256">
            <v>5037798091.3787003</v>
          </cell>
          <cell r="E256">
            <v>2007</v>
          </cell>
        </row>
        <row r="257">
          <cell r="D257">
            <v>1259881574.9739072</v>
          </cell>
          <cell r="E257">
            <v>2007</v>
          </cell>
        </row>
        <row r="258">
          <cell r="D258">
            <v>1445197841.9462903</v>
          </cell>
          <cell r="E258">
            <v>2007</v>
          </cell>
        </row>
        <row r="259">
          <cell r="D259">
            <v>3995337645.1723862</v>
          </cell>
          <cell r="E259">
            <v>2007</v>
          </cell>
        </row>
        <row r="260">
          <cell r="D260">
            <v>92623120.774719015</v>
          </cell>
          <cell r="E260">
            <v>2007</v>
          </cell>
        </row>
        <row r="261">
          <cell r="D261">
            <v>9470100204.3266697</v>
          </cell>
          <cell r="E261">
            <v>2007</v>
          </cell>
        </row>
        <row r="262">
          <cell r="D262">
            <v>1495355556.08446</v>
          </cell>
          <cell r="E262">
            <v>2007</v>
          </cell>
        </row>
        <row r="263">
          <cell r="D263">
            <v>1601590326.3398361</v>
          </cell>
          <cell r="E263">
            <v>2007</v>
          </cell>
        </row>
        <row r="264">
          <cell r="D264">
            <v>1236351311.7744997</v>
          </cell>
          <cell r="E264">
            <v>2007</v>
          </cell>
        </row>
        <row r="265">
          <cell r="D265">
            <v>1286184534.3929939</v>
          </cell>
          <cell r="E265">
            <v>2007</v>
          </cell>
        </row>
        <row r="266">
          <cell r="D266">
            <v>3309782443.4143963</v>
          </cell>
          <cell r="E266">
            <v>2007</v>
          </cell>
        </row>
        <row r="267">
          <cell r="D267">
            <v>2746245475.7522197</v>
          </cell>
          <cell r="E267">
            <v>2007</v>
          </cell>
        </row>
        <row r="268">
          <cell r="D268">
            <v>2013774833.48155</v>
          </cell>
          <cell r="E268">
            <v>2007</v>
          </cell>
        </row>
        <row r="269">
          <cell r="D269">
            <v>5825831760.3196297</v>
          </cell>
          <cell r="E269">
            <v>2007</v>
          </cell>
        </row>
        <row r="270">
          <cell r="D270">
            <v>1143090531.604764</v>
          </cell>
          <cell r="E270">
            <v>2007</v>
          </cell>
        </row>
        <row r="271">
          <cell r="D271">
            <v>364880737.00996</v>
          </cell>
          <cell r="E271">
            <v>2007</v>
          </cell>
        </row>
        <row r="272">
          <cell r="D272">
            <v>2746245475.7522197</v>
          </cell>
          <cell r="E272">
            <v>2007</v>
          </cell>
        </row>
        <row r="273">
          <cell r="D273">
            <v>789287288.45564878</v>
          </cell>
          <cell r="E273">
            <v>2007</v>
          </cell>
        </row>
        <row r="274">
          <cell r="D274">
            <v>677119699.41373801</v>
          </cell>
          <cell r="E274">
            <v>2007</v>
          </cell>
        </row>
        <row r="275">
          <cell r="D275">
            <v>789287288.44000006</v>
          </cell>
          <cell r="E275">
            <v>2007</v>
          </cell>
        </row>
        <row r="276">
          <cell r="D276">
            <v>786808471.61551905</v>
          </cell>
          <cell r="E276">
            <v>2007</v>
          </cell>
        </row>
        <row r="277">
          <cell r="D277">
            <v>732909624.99453104</v>
          </cell>
          <cell r="E277">
            <v>2007</v>
          </cell>
        </row>
        <row r="278">
          <cell r="D278">
            <v>646450700.572227</v>
          </cell>
          <cell r="E278">
            <v>2007</v>
          </cell>
        </row>
        <row r="279">
          <cell r="D279">
            <v>680558937.49492168</v>
          </cell>
          <cell r="E279">
            <v>2007</v>
          </cell>
        </row>
        <row r="280">
          <cell r="D280">
            <v>631947584.81671309</v>
          </cell>
          <cell r="E280">
            <v>2007</v>
          </cell>
        </row>
        <row r="281">
          <cell r="D281">
            <v>659658905.78583896</v>
          </cell>
          <cell r="E281">
            <v>2007</v>
          </cell>
        </row>
        <row r="282">
          <cell r="D282">
            <v>667654574.73438203</v>
          </cell>
          <cell r="E282">
            <v>2007</v>
          </cell>
        </row>
        <row r="283">
          <cell r="D283">
            <v>705972610.72970796</v>
          </cell>
          <cell r="E283">
            <v>2007</v>
          </cell>
        </row>
        <row r="284">
          <cell r="D284">
            <v>779831709.96329999</v>
          </cell>
          <cell r="E284">
            <v>2007</v>
          </cell>
        </row>
        <row r="285">
          <cell r="D285">
            <v>890878662.61464095</v>
          </cell>
          <cell r="E285">
            <v>2007</v>
          </cell>
        </row>
        <row r="286">
          <cell r="D286">
            <v>786272302.10877895</v>
          </cell>
          <cell r="E286">
            <v>2007</v>
          </cell>
        </row>
        <row r="287">
          <cell r="D287">
            <v>695109994.81529498</v>
          </cell>
          <cell r="E287">
            <v>2007</v>
          </cell>
        </row>
        <row r="288">
          <cell r="D288">
            <v>929480817.58420205</v>
          </cell>
          <cell r="E288">
            <v>2007</v>
          </cell>
        </row>
        <row r="289">
          <cell r="D289">
            <v>738816590.76175904</v>
          </cell>
          <cell r="E289">
            <v>2007</v>
          </cell>
        </row>
        <row r="290">
          <cell r="D290">
            <v>1400963703.44068</v>
          </cell>
          <cell r="E290">
            <v>2015</v>
          </cell>
        </row>
        <row r="291">
          <cell r="D291">
            <v>1606819122.6242001</v>
          </cell>
          <cell r="E291">
            <v>2007</v>
          </cell>
        </row>
        <row r="292">
          <cell r="D292">
            <v>966122240.69814003</v>
          </cell>
          <cell r="E292">
            <v>2007</v>
          </cell>
        </row>
        <row r="293">
          <cell r="D293">
            <v>1327353361.6165369</v>
          </cell>
          <cell r="E293">
            <v>2007</v>
          </cell>
        </row>
        <row r="294">
          <cell r="D294">
            <v>6847118208.5808697</v>
          </cell>
          <cell r="E294">
            <v>2007</v>
          </cell>
        </row>
        <row r="295">
          <cell r="D295">
            <v>2864585047.9665399</v>
          </cell>
          <cell r="E295">
            <v>2007</v>
          </cell>
        </row>
        <row r="296">
          <cell r="D296">
            <v>1327353361.6165369</v>
          </cell>
          <cell r="E296">
            <v>2007</v>
          </cell>
        </row>
        <row r="297">
          <cell r="D297">
            <v>1327353361.6165369</v>
          </cell>
          <cell r="E297">
            <v>2007</v>
          </cell>
        </row>
        <row r="298">
          <cell r="D298">
            <v>1327353361.6165369</v>
          </cell>
          <cell r="E298">
            <v>2007</v>
          </cell>
        </row>
        <row r="299">
          <cell r="D299">
            <v>1327353361.6165369</v>
          </cell>
          <cell r="E299">
            <v>2007</v>
          </cell>
        </row>
        <row r="300">
          <cell r="D300">
            <v>1110059695.6493311</v>
          </cell>
          <cell r="E300">
            <v>2007</v>
          </cell>
        </row>
        <row r="301">
          <cell r="D301">
            <v>1327353361.6165369</v>
          </cell>
          <cell r="E301">
            <v>2007</v>
          </cell>
        </row>
        <row r="302">
          <cell r="D302">
            <v>636337766.08424675</v>
          </cell>
          <cell r="E302">
            <v>2007</v>
          </cell>
        </row>
        <row r="303">
          <cell r="D303">
            <v>837379143.13253343</v>
          </cell>
          <cell r="E303">
            <v>2007</v>
          </cell>
        </row>
        <row r="304">
          <cell r="D304">
            <v>4984557066.1999998</v>
          </cell>
          <cell r="E304">
            <v>2007</v>
          </cell>
        </row>
        <row r="305">
          <cell r="D305">
            <v>3783819547.1500001</v>
          </cell>
          <cell r="E305">
            <v>2007</v>
          </cell>
        </row>
        <row r="306">
          <cell r="D306">
            <v>749497417.32000005</v>
          </cell>
          <cell r="E306">
            <v>2007</v>
          </cell>
        </row>
        <row r="307">
          <cell r="D307">
            <v>1012401500</v>
          </cell>
          <cell r="E307">
            <v>2007</v>
          </cell>
        </row>
        <row r="308">
          <cell r="D308">
            <v>14991856876.784245</v>
          </cell>
          <cell r="E308">
            <v>2007</v>
          </cell>
        </row>
        <row r="309">
          <cell r="D309">
            <v>1004635245.0665743</v>
          </cell>
          <cell r="E309">
            <v>2007</v>
          </cell>
        </row>
        <row r="310">
          <cell r="D310">
            <v>3087425688.1593609</v>
          </cell>
          <cell r="E310">
            <v>2007</v>
          </cell>
        </row>
        <row r="311">
          <cell r="D311">
            <v>2113731899.5999999</v>
          </cell>
          <cell r="E311">
            <v>2007</v>
          </cell>
        </row>
        <row r="312">
          <cell r="D312">
            <v>29986611460</v>
          </cell>
          <cell r="E312">
            <v>2008</v>
          </cell>
        </row>
        <row r="313">
          <cell r="D313">
            <v>8726284111.1459866</v>
          </cell>
          <cell r="E313">
            <v>2008</v>
          </cell>
        </row>
        <row r="314">
          <cell r="D314">
            <v>5674612893</v>
          </cell>
          <cell r="E314">
            <v>2008</v>
          </cell>
        </row>
        <row r="315">
          <cell r="D315">
            <v>1685204437</v>
          </cell>
          <cell r="E315">
            <v>2008</v>
          </cell>
        </row>
        <row r="316">
          <cell r="D316">
            <v>1969256837</v>
          </cell>
          <cell r="E316">
            <v>2008</v>
          </cell>
        </row>
        <row r="317">
          <cell r="D317">
            <v>10544570566</v>
          </cell>
          <cell r="E317">
            <v>2008</v>
          </cell>
        </row>
        <row r="318">
          <cell r="D318">
            <v>5288983329</v>
          </cell>
          <cell r="E318">
            <v>2008</v>
          </cell>
        </row>
        <row r="319">
          <cell r="D319">
            <v>711641781</v>
          </cell>
          <cell r="E319">
            <v>2008</v>
          </cell>
        </row>
        <row r="320">
          <cell r="D320">
            <v>4998589477</v>
          </cell>
          <cell r="E320">
            <v>2008</v>
          </cell>
        </row>
        <row r="321">
          <cell r="D321">
            <v>829088158</v>
          </cell>
          <cell r="E321">
            <v>2008</v>
          </cell>
        </row>
        <row r="322">
          <cell r="D322">
            <v>250000000</v>
          </cell>
          <cell r="E322">
            <v>2008</v>
          </cell>
        </row>
        <row r="323">
          <cell r="D323">
            <v>5108967559.5763826</v>
          </cell>
          <cell r="E323">
            <v>2008</v>
          </cell>
        </row>
        <row r="324">
          <cell r="D324">
            <v>2130596812.9205101</v>
          </cell>
          <cell r="E324">
            <v>2008</v>
          </cell>
        </row>
        <row r="325">
          <cell r="D325">
            <v>837796595</v>
          </cell>
          <cell r="E325">
            <v>2008</v>
          </cell>
        </row>
        <row r="326">
          <cell r="D326">
            <v>523294499</v>
          </cell>
          <cell r="E326">
            <v>2008</v>
          </cell>
        </row>
        <row r="327">
          <cell r="D327">
            <v>498235979.05180186</v>
          </cell>
          <cell r="E327">
            <v>2008</v>
          </cell>
        </row>
        <row r="328">
          <cell r="D328">
            <v>400080843</v>
          </cell>
          <cell r="E328">
            <v>2008</v>
          </cell>
        </row>
        <row r="329">
          <cell r="D329">
            <v>326364200</v>
          </cell>
          <cell r="E329">
            <v>2008</v>
          </cell>
        </row>
        <row r="330">
          <cell r="D330">
            <v>22133964474</v>
          </cell>
          <cell r="E330">
            <v>2009</v>
          </cell>
        </row>
        <row r="331">
          <cell r="D331">
            <v>22007615819</v>
          </cell>
          <cell r="E331">
            <v>2009</v>
          </cell>
        </row>
        <row r="332">
          <cell r="D332">
            <v>530573293</v>
          </cell>
          <cell r="E332">
            <v>2009</v>
          </cell>
        </row>
        <row r="333">
          <cell r="D333">
            <v>3574205433</v>
          </cell>
          <cell r="E333">
            <v>2009</v>
          </cell>
        </row>
        <row r="334">
          <cell r="D334">
            <v>1200224056</v>
          </cell>
          <cell r="E334">
            <v>2009</v>
          </cell>
        </row>
        <row r="335">
          <cell r="D335">
            <v>20917123303</v>
          </cell>
          <cell r="E335">
            <v>2010</v>
          </cell>
        </row>
        <row r="336">
          <cell r="D336">
            <v>1977632629</v>
          </cell>
          <cell r="E336">
            <v>2010</v>
          </cell>
        </row>
        <row r="337">
          <cell r="D337">
            <v>1192070199</v>
          </cell>
          <cell r="E337">
            <v>2010</v>
          </cell>
        </row>
        <row r="338">
          <cell r="D338">
            <v>2978274268.4109097</v>
          </cell>
          <cell r="E338">
            <v>2011</v>
          </cell>
        </row>
        <row r="339">
          <cell r="D339">
            <v>1759387701.9008303</v>
          </cell>
          <cell r="E339">
            <v>2011</v>
          </cell>
        </row>
        <row r="340">
          <cell r="D340">
            <v>1487022334.5887914</v>
          </cell>
          <cell r="E340">
            <v>2011</v>
          </cell>
        </row>
        <row r="341">
          <cell r="D341">
            <v>3557254334.12431</v>
          </cell>
          <cell r="E341">
            <v>2011</v>
          </cell>
        </row>
        <row r="342">
          <cell r="D342">
            <v>3257404911.7153997</v>
          </cell>
          <cell r="E342">
            <v>2011</v>
          </cell>
        </row>
        <row r="343">
          <cell r="D343">
            <v>3841002466.5544596</v>
          </cell>
          <cell r="E343">
            <v>2011</v>
          </cell>
        </row>
        <row r="344">
          <cell r="D344">
            <v>672970829.95844185</v>
          </cell>
          <cell r="E344">
            <v>2011</v>
          </cell>
        </row>
        <row r="345">
          <cell r="D345">
            <v>720415026.35516441</v>
          </cell>
          <cell r="E345">
            <v>2011</v>
          </cell>
        </row>
        <row r="346">
          <cell r="D346">
            <v>4609392818.7695818</v>
          </cell>
          <cell r="E346">
            <v>2011</v>
          </cell>
        </row>
        <row r="347">
          <cell r="D347">
            <v>666142171.96289265</v>
          </cell>
          <cell r="E347">
            <v>2011</v>
          </cell>
        </row>
        <row r="348">
          <cell r="D348">
            <v>1650335467.45</v>
          </cell>
          <cell r="E348">
            <v>2011</v>
          </cell>
        </row>
        <row r="349">
          <cell r="D349">
            <v>562181911.29999995</v>
          </cell>
          <cell r="E349">
            <v>2011</v>
          </cell>
        </row>
        <row r="350">
          <cell r="D350">
            <v>16031900</v>
          </cell>
          <cell r="E350">
            <v>2011</v>
          </cell>
        </row>
        <row r="351">
          <cell r="D351">
            <v>56100500</v>
          </cell>
          <cell r="E351">
            <v>2011</v>
          </cell>
        </row>
        <row r="352">
          <cell r="D352">
            <v>56964700</v>
          </cell>
          <cell r="E352">
            <v>2011</v>
          </cell>
        </row>
        <row r="353">
          <cell r="D353">
            <v>1798246935</v>
          </cell>
          <cell r="E353">
            <v>2011</v>
          </cell>
        </row>
        <row r="354">
          <cell r="D354">
            <v>84556900</v>
          </cell>
          <cell r="E354">
            <v>2011</v>
          </cell>
        </row>
        <row r="355">
          <cell r="D355">
            <v>3830922576</v>
          </cell>
          <cell r="E355">
            <v>2011</v>
          </cell>
        </row>
        <row r="356">
          <cell r="D356">
            <v>1722640846.3199999</v>
          </cell>
          <cell r="E356">
            <v>2011</v>
          </cell>
        </row>
        <row r="357">
          <cell r="D357">
            <v>6948665692.3699999</v>
          </cell>
          <cell r="E357">
            <v>2011</v>
          </cell>
        </row>
        <row r="358">
          <cell r="D358">
            <v>7667608917.5499992</v>
          </cell>
          <cell r="E358">
            <v>2011</v>
          </cell>
        </row>
        <row r="359">
          <cell r="D359">
            <v>8087400</v>
          </cell>
          <cell r="E359">
            <v>2012</v>
          </cell>
        </row>
        <row r="360">
          <cell r="D360">
            <v>1131370695.543797</v>
          </cell>
          <cell r="E360">
            <v>2012</v>
          </cell>
        </row>
        <row r="361">
          <cell r="D361">
            <v>1636229063.0043535</v>
          </cell>
          <cell r="E361">
            <v>2012</v>
          </cell>
        </row>
        <row r="362">
          <cell r="D362">
            <v>1136545521.504935</v>
          </cell>
          <cell r="E362">
            <v>2012</v>
          </cell>
        </row>
        <row r="363">
          <cell r="D363">
            <v>1244781279.9893248</v>
          </cell>
          <cell r="E363">
            <v>2012</v>
          </cell>
        </row>
        <row r="364">
          <cell r="D364">
            <v>2776676476.1366801</v>
          </cell>
          <cell r="E364">
            <v>2012</v>
          </cell>
        </row>
        <row r="365">
          <cell r="D365">
            <v>1560463250.3707366</v>
          </cell>
          <cell r="E365">
            <v>2012</v>
          </cell>
        </row>
        <row r="366">
          <cell r="D366">
            <v>410267652.64856702</v>
          </cell>
          <cell r="E366">
            <v>2012</v>
          </cell>
        </row>
        <row r="367">
          <cell r="D367">
            <v>3314762916.41675</v>
          </cell>
          <cell r="E367">
            <v>2012</v>
          </cell>
        </row>
        <row r="368">
          <cell r="D368">
            <v>3138518318.2668023</v>
          </cell>
          <cell r="E368">
            <v>2012</v>
          </cell>
        </row>
        <row r="369">
          <cell r="D369">
            <v>3248767238.5415602</v>
          </cell>
          <cell r="E369">
            <v>2012</v>
          </cell>
        </row>
        <row r="370">
          <cell r="D370">
            <v>1467969946.0446103</v>
          </cell>
          <cell r="E370">
            <v>2012</v>
          </cell>
        </row>
        <row r="371">
          <cell r="D371">
            <v>3429496091.4810162</v>
          </cell>
          <cell r="E371">
            <v>2012</v>
          </cell>
        </row>
        <row r="372">
          <cell r="D372">
            <v>2671864502.9721117</v>
          </cell>
          <cell r="E372">
            <v>2012</v>
          </cell>
        </row>
        <row r="373">
          <cell r="D373">
            <v>4766925638.6591597</v>
          </cell>
          <cell r="E373">
            <v>2012</v>
          </cell>
        </row>
        <row r="374">
          <cell r="D374">
            <v>1598810500.7151661</v>
          </cell>
          <cell r="E374">
            <v>2012</v>
          </cell>
        </row>
        <row r="375">
          <cell r="D375">
            <v>1899132200.4191258</v>
          </cell>
          <cell r="E375">
            <v>2012</v>
          </cell>
        </row>
        <row r="376">
          <cell r="D376">
            <v>1571078911.2345409</v>
          </cell>
          <cell r="E376">
            <v>2012</v>
          </cell>
        </row>
        <row r="377">
          <cell r="D377">
            <v>8033301761.4229603</v>
          </cell>
          <cell r="E377">
            <v>2012</v>
          </cell>
        </row>
        <row r="378">
          <cell r="D378">
            <v>1597174170.3423619</v>
          </cell>
          <cell r="E378">
            <v>2012</v>
          </cell>
        </row>
        <row r="379">
          <cell r="D379">
            <v>1462268233.7791154</v>
          </cell>
          <cell r="E379">
            <v>2012</v>
          </cell>
        </row>
        <row r="380">
          <cell r="D380">
            <v>1593664584.2917645</v>
          </cell>
          <cell r="E380">
            <v>2012</v>
          </cell>
        </row>
        <row r="381">
          <cell r="D381">
            <v>1600078073.018373</v>
          </cell>
          <cell r="E381">
            <v>2012</v>
          </cell>
        </row>
        <row r="382">
          <cell r="D382">
            <v>1536783053.2370956</v>
          </cell>
          <cell r="E382">
            <v>2012</v>
          </cell>
        </row>
        <row r="383">
          <cell r="D383">
            <v>3289380516.7796202</v>
          </cell>
          <cell r="E383">
            <v>2012</v>
          </cell>
        </row>
        <row r="384">
          <cell r="D384">
            <v>11987663158.4603</v>
          </cell>
          <cell r="E384">
            <v>2012</v>
          </cell>
        </row>
        <row r="385">
          <cell r="D385">
            <v>3331381781.9313898</v>
          </cell>
          <cell r="E385">
            <v>2012</v>
          </cell>
        </row>
        <row r="386">
          <cell r="D386">
            <v>7204662185.0902042</v>
          </cell>
          <cell r="E386">
            <v>2012</v>
          </cell>
        </row>
        <row r="387">
          <cell r="D387">
            <v>1032348746.5314332</v>
          </cell>
          <cell r="E387">
            <v>2012</v>
          </cell>
        </row>
        <row r="388">
          <cell r="D388">
            <v>1145248023.880646</v>
          </cell>
          <cell r="E388">
            <v>2012</v>
          </cell>
        </row>
        <row r="389">
          <cell r="D389">
            <v>76019206.029997841</v>
          </cell>
          <cell r="E389">
            <v>2012</v>
          </cell>
        </row>
        <row r="390">
          <cell r="D390">
            <v>76115535.321222559</v>
          </cell>
          <cell r="E390">
            <v>2012</v>
          </cell>
        </row>
        <row r="391">
          <cell r="D391">
            <v>102755972.83967289</v>
          </cell>
          <cell r="E391">
            <v>2012</v>
          </cell>
        </row>
        <row r="392">
          <cell r="D392">
            <v>83626402.271583661</v>
          </cell>
          <cell r="E392">
            <v>2012</v>
          </cell>
        </row>
        <row r="393">
          <cell r="D393">
            <v>61843579.711400554</v>
          </cell>
          <cell r="E393">
            <v>2012</v>
          </cell>
        </row>
        <row r="394">
          <cell r="D394">
            <v>3375384144</v>
          </cell>
          <cell r="E394">
            <v>2012</v>
          </cell>
        </row>
        <row r="395">
          <cell r="D395">
            <v>3935487059</v>
          </cell>
          <cell r="E395">
            <v>2012</v>
          </cell>
        </row>
        <row r="396">
          <cell r="D396">
            <v>2219297579</v>
          </cell>
          <cell r="E396">
            <v>2013</v>
          </cell>
        </row>
        <row r="397">
          <cell r="D397">
            <v>1284742209</v>
          </cell>
          <cell r="E397">
            <v>2013</v>
          </cell>
        </row>
        <row r="398">
          <cell r="D398">
            <v>1749736768</v>
          </cell>
          <cell r="E398">
            <v>2013</v>
          </cell>
        </row>
        <row r="399">
          <cell r="D399">
            <v>1663779645</v>
          </cell>
          <cell r="E399">
            <v>2013</v>
          </cell>
        </row>
        <row r="400">
          <cell r="D400">
            <v>5337508027</v>
          </cell>
          <cell r="E400">
            <v>2013</v>
          </cell>
        </row>
        <row r="401">
          <cell r="D401">
            <v>3623464863</v>
          </cell>
          <cell r="E401">
            <v>2013</v>
          </cell>
        </row>
        <row r="402">
          <cell r="D402">
            <v>1768063472</v>
          </cell>
          <cell r="E402">
            <v>2013</v>
          </cell>
        </row>
        <row r="403">
          <cell r="D403">
            <v>1780990624</v>
          </cell>
          <cell r="E403">
            <v>2013</v>
          </cell>
        </row>
        <row r="404">
          <cell r="D404">
            <v>1721445175</v>
          </cell>
          <cell r="E404">
            <v>2013</v>
          </cell>
        </row>
        <row r="405">
          <cell r="D405">
            <v>3025459495</v>
          </cell>
          <cell r="E405">
            <v>2013</v>
          </cell>
        </row>
        <row r="406">
          <cell r="D406">
            <v>5749727762</v>
          </cell>
          <cell r="E406">
            <v>2013</v>
          </cell>
        </row>
        <row r="407">
          <cell r="D407">
            <v>716925612</v>
          </cell>
          <cell r="E407">
            <v>2013</v>
          </cell>
        </row>
        <row r="408">
          <cell r="D408">
            <v>1027221016</v>
          </cell>
          <cell r="E408">
            <v>2013</v>
          </cell>
        </row>
        <row r="409">
          <cell r="D409">
            <v>8623468047</v>
          </cell>
          <cell r="E409">
            <v>2013</v>
          </cell>
        </row>
        <row r="410">
          <cell r="D410">
            <v>2280941691</v>
          </cell>
          <cell r="E410">
            <v>2013</v>
          </cell>
        </row>
        <row r="411">
          <cell r="D411">
            <v>2104052688</v>
          </cell>
          <cell r="E411">
            <v>2013</v>
          </cell>
        </row>
        <row r="412">
          <cell r="D412">
            <v>1827236217</v>
          </cell>
          <cell r="E412">
            <v>2013</v>
          </cell>
        </row>
        <row r="413">
          <cell r="D413">
            <v>1701051417</v>
          </cell>
          <cell r="E413">
            <v>2013</v>
          </cell>
        </row>
        <row r="414">
          <cell r="D414">
            <v>1684357399</v>
          </cell>
          <cell r="E414">
            <v>2013</v>
          </cell>
        </row>
        <row r="415">
          <cell r="D415">
            <v>783907728</v>
          </cell>
          <cell r="E415">
            <v>2013</v>
          </cell>
        </row>
        <row r="416">
          <cell r="D416">
            <v>198785526</v>
          </cell>
          <cell r="E416">
            <v>2013</v>
          </cell>
        </row>
        <row r="417">
          <cell r="D417">
            <v>2229465896</v>
          </cell>
          <cell r="E417">
            <v>2013</v>
          </cell>
        </row>
        <row r="418">
          <cell r="D418">
            <v>195230504</v>
          </cell>
          <cell r="E418">
            <v>2013</v>
          </cell>
        </row>
        <row r="419">
          <cell r="D419">
            <v>272429048</v>
          </cell>
          <cell r="E419">
            <v>2014</v>
          </cell>
        </row>
        <row r="420">
          <cell r="D420">
            <v>2236254252</v>
          </cell>
          <cell r="E420">
            <v>2014</v>
          </cell>
        </row>
        <row r="421">
          <cell r="D421">
            <v>1858553044</v>
          </cell>
          <cell r="E421">
            <v>2014</v>
          </cell>
        </row>
        <row r="422">
          <cell r="D422">
            <v>1872278823</v>
          </cell>
          <cell r="E422">
            <v>2014</v>
          </cell>
        </row>
        <row r="423">
          <cell r="D423">
            <v>1212803223</v>
          </cell>
          <cell r="E423">
            <v>2014</v>
          </cell>
        </row>
        <row r="424">
          <cell r="D424">
            <v>197719954</v>
          </cell>
          <cell r="E424">
            <v>2014</v>
          </cell>
        </row>
        <row r="425">
          <cell r="D425">
            <v>197994103</v>
          </cell>
          <cell r="E425">
            <v>2014</v>
          </cell>
        </row>
        <row r="426">
          <cell r="D426">
            <v>187443170</v>
          </cell>
          <cell r="E426">
            <v>2014</v>
          </cell>
        </row>
        <row r="427">
          <cell r="D427">
            <v>1834435855</v>
          </cell>
          <cell r="E427">
            <v>2014</v>
          </cell>
        </row>
        <row r="428">
          <cell r="D428">
            <v>692444812</v>
          </cell>
          <cell r="E428">
            <v>2014</v>
          </cell>
        </row>
        <row r="429">
          <cell r="D429">
            <v>1894172066</v>
          </cell>
          <cell r="E429">
            <v>2014</v>
          </cell>
        </row>
        <row r="430">
          <cell r="D430">
            <v>5255870053</v>
          </cell>
          <cell r="E430">
            <v>2014</v>
          </cell>
        </row>
        <row r="431">
          <cell r="D431">
            <v>3769961879</v>
          </cell>
          <cell r="E431">
            <v>2014</v>
          </cell>
        </row>
        <row r="432">
          <cell r="D432">
            <v>1172323688</v>
          </cell>
          <cell r="E432">
            <v>2014</v>
          </cell>
        </row>
        <row r="433">
          <cell r="D433">
            <v>254080364</v>
          </cell>
          <cell r="E433">
            <v>2014</v>
          </cell>
        </row>
        <row r="434">
          <cell r="D434">
            <v>2410554234</v>
          </cell>
          <cell r="E434">
            <v>2014</v>
          </cell>
        </row>
        <row r="435">
          <cell r="D435">
            <v>1930134008</v>
          </cell>
          <cell r="E435">
            <v>2014</v>
          </cell>
        </row>
        <row r="436">
          <cell r="D436">
            <v>197942320</v>
          </cell>
          <cell r="E436">
            <v>2014</v>
          </cell>
        </row>
        <row r="437">
          <cell r="D437">
            <v>1927376842</v>
          </cell>
          <cell r="E437">
            <v>2014</v>
          </cell>
        </row>
        <row r="438">
          <cell r="D438">
            <v>321413975</v>
          </cell>
          <cell r="E438">
            <v>2014</v>
          </cell>
        </row>
        <row r="439">
          <cell r="D439">
            <v>1913817758</v>
          </cell>
          <cell r="E439">
            <v>2014</v>
          </cell>
        </row>
        <row r="440">
          <cell r="D440">
            <v>9827462391.6313477</v>
          </cell>
          <cell r="E440">
            <v>2014</v>
          </cell>
        </row>
        <row r="441">
          <cell r="D441">
            <v>1947872840</v>
          </cell>
          <cell r="E441">
            <v>2014</v>
          </cell>
        </row>
        <row r="442">
          <cell r="D442">
            <v>197462951</v>
          </cell>
          <cell r="E442">
            <v>2014</v>
          </cell>
        </row>
        <row r="443">
          <cell r="D443">
            <v>198146512</v>
          </cell>
          <cell r="E443">
            <v>2014</v>
          </cell>
        </row>
        <row r="444">
          <cell r="D444">
            <v>197600820</v>
          </cell>
          <cell r="E444">
            <v>2014</v>
          </cell>
        </row>
        <row r="445">
          <cell r="D445">
            <v>198334296</v>
          </cell>
          <cell r="E445">
            <v>2014</v>
          </cell>
        </row>
        <row r="446">
          <cell r="D446">
            <v>197935199</v>
          </cell>
          <cell r="E446">
            <v>2014</v>
          </cell>
        </row>
        <row r="447">
          <cell r="D447">
            <v>197798349</v>
          </cell>
          <cell r="E447">
            <v>2014</v>
          </cell>
        </row>
        <row r="448">
          <cell r="D448">
            <v>197815874</v>
          </cell>
          <cell r="E448">
            <v>2014</v>
          </cell>
        </row>
        <row r="449">
          <cell r="D449">
            <v>1914115810</v>
          </cell>
          <cell r="E449">
            <v>2014</v>
          </cell>
        </row>
        <row r="450">
          <cell r="D450">
            <v>446302277</v>
          </cell>
          <cell r="E450">
            <v>2014</v>
          </cell>
        </row>
        <row r="451">
          <cell r="D451">
            <v>371814177</v>
          </cell>
          <cell r="E451">
            <v>2014</v>
          </cell>
        </row>
        <row r="452">
          <cell r="D452">
            <v>197910872</v>
          </cell>
          <cell r="E452">
            <v>2014</v>
          </cell>
        </row>
        <row r="453">
          <cell r="D453">
            <v>197392348</v>
          </cell>
          <cell r="E453">
            <v>2014</v>
          </cell>
        </row>
        <row r="454">
          <cell r="D454">
            <v>197742059</v>
          </cell>
          <cell r="E454">
            <v>2014</v>
          </cell>
        </row>
        <row r="455">
          <cell r="D455">
            <v>197566438</v>
          </cell>
          <cell r="E455">
            <v>2014</v>
          </cell>
        </row>
        <row r="456">
          <cell r="D456">
            <v>197650648</v>
          </cell>
          <cell r="E456">
            <v>2014</v>
          </cell>
        </row>
        <row r="457">
          <cell r="D457">
            <v>197626838</v>
          </cell>
          <cell r="E457">
            <v>2014</v>
          </cell>
        </row>
        <row r="458">
          <cell r="D458">
            <v>196879677</v>
          </cell>
          <cell r="E458">
            <v>2014</v>
          </cell>
        </row>
        <row r="459">
          <cell r="D459">
            <v>197078483</v>
          </cell>
          <cell r="E459">
            <v>2014</v>
          </cell>
        </row>
        <row r="460">
          <cell r="D460">
            <v>197436525</v>
          </cell>
          <cell r="E460">
            <v>2014</v>
          </cell>
        </row>
        <row r="461">
          <cell r="D461">
            <v>197544440</v>
          </cell>
          <cell r="E461">
            <v>2014</v>
          </cell>
        </row>
        <row r="462">
          <cell r="D462">
            <v>192182044</v>
          </cell>
          <cell r="E462">
            <v>2014</v>
          </cell>
        </row>
        <row r="463">
          <cell r="D463">
            <v>187069610</v>
          </cell>
          <cell r="E463">
            <v>2014</v>
          </cell>
        </row>
        <row r="464">
          <cell r="D464">
            <v>197659444</v>
          </cell>
          <cell r="E464">
            <v>2014</v>
          </cell>
        </row>
        <row r="465">
          <cell r="D465">
            <v>196939048</v>
          </cell>
          <cell r="E465">
            <v>2014</v>
          </cell>
        </row>
        <row r="466">
          <cell r="D466">
            <v>198230943</v>
          </cell>
          <cell r="E466">
            <v>2014</v>
          </cell>
        </row>
        <row r="467">
          <cell r="D467">
            <v>197782386</v>
          </cell>
          <cell r="E467">
            <v>2014</v>
          </cell>
        </row>
        <row r="468">
          <cell r="D468">
            <v>197436838</v>
          </cell>
          <cell r="E468">
            <v>2014</v>
          </cell>
        </row>
        <row r="469">
          <cell r="D469">
            <v>1892921442</v>
          </cell>
          <cell r="E469">
            <v>2014</v>
          </cell>
        </row>
        <row r="470">
          <cell r="D470">
            <v>189452159</v>
          </cell>
          <cell r="E470">
            <v>2014</v>
          </cell>
        </row>
        <row r="471">
          <cell r="D471">
            <v>197613420</v>
          </cell>
          <cell r="E471">
            <v>2014</v>
          </cell>
        </row>
        <row r="472">
          <cell r="D472">
            <v>197861466</v>
          </cell>
          <cell r="E472">
            <v>2014</v>
          </cell>
        </row>
        <row r="473">
          <cell r="D473">
            <v>49779000</v>
          </cell>
          <cell r="E473">
            <v>2014</v>
          </cell>
        </row>
        <row r="474">
          <cell r="D474">
            <v>5771596592</v>
          </cell>
          <cell r="E474">
            <v>2015</v>
          </cell>
        </row>
        <row r="475">
          <cell r="D475">
            <v>3199037978</v>
          </cell>
          <cell r="E475">
            <v>2015</v>
          </cell>
        </row>
        <row r="476">
          <cell r="D476">
            <v>2127760813</v>
          </cell>
          <cell r="E476">
            <v>2015</v>
          </cell>
        </row>
        <row r="477">
          <cell r="D477">
            <v>1931170394</v>
          </cell>
          <cell r="E477">
            <v>2015</v>
          </cell>
        </row>
        <row r="478">
          <cell r="D478">
            <v>4142581848.1999998</v>
          </cell>
          <cell r="E478">
            <v>2015</v>
          </cell>
        </row>
        <row r="479">
          <cell r="D479">
            <v>2691692465</v>
          </cell>
          <cell r="E479">
            <v>2015</v>
          </cell>
        </row>
        <row r="480">
          <cell r="D480">
            <v>8656542443.2000008</v>
          </cell>
          <cell r="E480">
            <v>2015</v>
          </cell>
        </row>
        <row r="481">
          <cell r="D481">
            <v>1038080204</v>
          </cell>
          <cell r="E481">
            <v>2015</v>
          </cell>
        </row>
        <row r="482">
          <cell r="D482">
            <v>3131158428</v>
          </cell>
          <cell r="E482">
            <v>2015</v>
          </cell>
        </row>
        <row r="483">
          <cell r="D483">
            <v>2128040770</v>
          </cell>
          <cell r="E483">
            <v>2015</v>
          </cell>
        </row>
        <row r="484">
          <cell r="D484">
            <v>1990157144</v>
          </cell>
          <cell r="E484">
            <v>2015</v>
          </cell>
        </row>
        <row r="485">
          <cell r="D485">
            <v>2091776958</v>
          </cell>
          <cell r="E485">
            <v>2015</v>
          </cell>
        </row>
        <row r="486">
          <cell r="D486">
            <v>2126653104.2</v>
          </cell>
          <cell r="E486">
            <v>2015</v>
          </cell>
        </row>
        <row r="487">
          <cell r="D487">
            <v>3147563153</v>
          </cell>
          <cell r="E487">
            <v>2015</v>
          </cell>
        </row>
        <row r="488">
          <cell r="D488">
            <v>3073451038</v>
          </cell>
          <cell r="E488">
            <v>2015</v>
          </cell>
        </row>
        <row r="489">
          <cell r="D489">
            <v>3166464963</v>
          </cell>
          <cell r="E489">
            <v>2015</v>
          </cell>
        </row>
        <row r="490">
          <cell r="D490">
            <v>2122086666</v>
          </cell>
          <cell r="E490">
            <v>2015</v>
          </cell>
        </row>
        <row r="491">
          <cell r="D491">
            <v>2025740168</v>
          </cell>
          <cell r="E491">
            <v>2015</v>
          </cell>
        </row>
        <row r="492">
          <cell r="D492">
            <v>2153193000</v>
          </cell>
          <cell r="E492">
            <v>2015</v>
          </cell>
        </row>
        <row r="493">
          <cell r="D493">
            <v>2038722656.2</v>
          </cell>
          <cell r="E493">
            <v>2015</v>
          </cell>
        </row>
        <row r="494">
          <cell r="D494">
            <v>1656251100</v>
          </cell>
          <cell r="E494">
            <v>2015</v>
          </cell>
        </row>
        <row r="495">
          <cell r="D495">
            <v>3760564386.1999998</v>
          </cell>
          <cell r="E495">
            <v>2015</v>
          </cell>
        </row>
        <row r="496">
          <cell r="D496">
            <v>2482976673</v>
          </cell>
          <cell r="E496">
            <v>2015</v>
          </cell>
        </row>
        <row r="497">
          <cell r="D497">
            <v>2128408453</v>
          </cell>
          <cell r="E497">
            <v>2015</v>
          </cell>
        </row>
        <row r="498">
          <cell r="D498">
            <v>2132575732</v>
          </cell>
          <cell r="E498">
            <v>2015</v>
          </cell>
        </row>
        <row r="499">
          <cell r="D499">
            <v>2066023866.2</v>
          </cell>
          <cell r="E499">
            <v>2015</v>
          </cell>
        </row>
        <row r="500">
          <cell r="D500">
            <v>1212664598</v>
          </cell>
          <cell r="E500">
            <v>2015</v>
          </cell>
        </row>
        <row r="501">
          <cell r="D501">
            <v>2361312163</v>
          </cell>
          <cell r="E501">
            <v>2015</v>
          </cell>
        </row>
        <row r="502">
          <cell r="D502">
            <v>1855632664.2</v>
          </cell>
          <cell r="E502">
            <v>2015</v>
          </cell>
        </row>
        <row r="503">
          <cell r="D503">
            <v>2083405986.2</v>
          </cell>
          <cell r="E503">
            <v>2015</v>
          </cell>
        </row>
        <row r="504">
          <cell r="D504">
            <v>2349817980</v>
          </cell>
          <cell r="E504">
            <v>2015</v>
          </cell>
        </row>
        <row r="505">
          <cell r="D505">
            <v>247494064</v>
          </cell>
          <cell r="E505">
            <v>2015</v>
          </cell>
        </row>
        <row r="506">
          <cell r="D506">
            <v>2801026132</v>
          </cell>
          <cell r="E506">
            <v>2015</v>
          </cell>
        </row>
        <row r="507">
          <cell r="D507">
            <v>2023879506</v>
          </cell>
          <cell r="E507">
            <v>2015</v>
          </cell>
        </row>
        <row r="508">
          <cell r="D508">
            <v>6993176545.3037949</v>
          </cell>
          <cell r="E508">
            <v>2015</v>
          </cell>
        </row>
        <row r="509">
          <cell r="D509">
            <v>5113308736.9644003</v>
          </cell>
          <cell r="E509">
            <v>2015</v>
          </cell>
        </row>
        <row r="510">
          <cell r="D510">
            <v>6147420832.6300564</v>
          </cell>
          <cell r="E510">
            <v>2015</v>
          </cell>
        </row>
        <row r="511">
          <cell r="D511">
            <v>4424469137.1017532</v>
          </cell>
          <cell r="E511">
            <v>2015</v>
          </cell>
        </row>
        <row r="512">
          <cell r="D512">
            <v>194299755</v>
          </cell>
          <cell r="E512">
            <v>2015</v>
          </cell>
        </row>
        <row r="513">
          <cell r="D513">
            <v>187607827</v>
          </cell>
          <cell r="E513">
            <v>2015</v>
          </cell>
        </row>
        <row r="514">
          <cell r="D514">
            <v>1976709313</v>
          </cell>
          <cell r="E514">
            <v>2015</v>
          </cell>
        </row>
        <row r="515">
          <cell r="D515">
            <v>1945562821</v>
          </cell>
          <cell r="E515">
            <v>2015</v>
          </cell>
        </row>
        <row r="516">
          <cell r="D516">
            <v>194273678</v>
          </cell>
          <cell r="E516">
            <v>2015</v>
          </cell>
        </row>
        <row r="517">
          <cell r="D517">
            <v>469897527</v>
          </cell>
          <cell r="E517">
            <v>2015</v>
          </cell>
        </row>
        <row r="518">
          <cell r="D518">
            <v>194582579</v>
          </cell>
          <cell r="E518">
            <v>2015</v>
          </cell>
        </row>
        <row r="519">
          <cell r="D519">
            <v>194304755</v>
          </cell>
          <cell r="E519">
            <v>2015</v>
          </cell>
        </row>
        <row r="520">
          <cell r="D520">
            <v>194194110</v>
          </cell>
          <cell r="E520">
            <v>2015</v>
          </cell>
        </row>
        <row r="521">
          <cell r="D521">
            <v>191295534</v>
          </cell>
          <cell r="E521">
            <v>2015</v>
          </cell>
        </row>
        <row r="522">
          <cell r="D522">
            <v>195476550</v>
          </cell>
          <cell r="E522">
            <v>2015</v>
          </cell>
        </row>
        <row r="523">
          <cell r="D523">
            <v>193212995</v>
          </cell>
          <cell r="E523">
            <v>2015</v>
          </cell>
        </row>
        <row r="524">
          <cell r="D524">
            <v>193532549</v>
          </cell>
          <cell r="E524">
            <v>2015</v>
          </cell>
        </row>
        <row r="525">
          <cell r="D525">
            <v>192293177</v>
          </cell>
          <cell r="E525">
            <v>2015</v>
          </cell>
        </row>
        <row r="526">
          <cell r="D526">
            <v>190538964</v>
          </cell>
          <cell r="E526">
            <v>2015</v>
          </cell>
        </row>
        <row r="527">
          <cell r="D527">
            <v>121648894</v>
          </cell>
          <cell r="E527">
            <v>2015</v>
          </cell>
        </row>
        <row r="528">
          <cell r="D528">
            <v>1945177628</v>
          </cell>
          <cell r="E528">
            <v>2015</v>
          </cell>
        </row>
        <row r="529">
          <cell r="D529">
            <v>2197200060</v>
          </cell>
          <cell r="E529">
            <v>2015</v>
          </cell>
        </row>
        <row r="530">
          <cell r="D530">
            <v>2122831297</v>
          </cell>
          <cell r="E530">
            <v>2015</v>
          </cell>
        </row>
        <row r="531">
          <cell r="D531">
            <v>8378965790.1999998</v>
          </cell>
          <cell r="E531">
            <v>2015</v>
          </cell>
        </row>
        <row r="532">
          <cell r="D532">
            <v>2059213886</v>
          </cell>
          <cell r="E532">
            <v>2015</v>
          </cell>
        </row>
        <row r="533">
          <cell r="D533">
            <v>2125785396</v>
          </cell>
          <cell r="E533">
            <v>2015</v>
          </cell>
        </row>
        <row r="534">
          <cell r="D534">
            <v>191142383</v>
          </cell>
          <cell r="E534">
            <v>2015</v>
          </cell>
        </row>
        <row r="535">
          <cell r="D535">
            <v>190265603</v>
          </cell>
          <cell r="E535">
            <v>2015</v>
          </cell>
        </row>
        <row r="536">
          <cell r="D536">
            <v>741801931</v>
          </cell>
          <cell r="E536">
            <v>2015</v>
          </cell>
        </row>
        <row r="537">
          <cell r="D537">
            <v>194535396</v>
          </cell>
          <cell r="E537">
            <v>2015</v>
          </cell>
        </row>
        <row r="538">
          <cell r="D538">
            <v>194109943</v>
          </cell>
          <cell r="E538">
            <v>2015</v>
          </cell>
        </row>
        <row r="539">
          <cell r="D539">
            <v>194305774</v>
          </cell>
          <cell r="E539">
            <v>2015</v>
          </cell>
        </row>
        <row r="540">
          <cell r="D540">
            <v>192442791</v>
          </cell>
          <cell r="E540">
            <v>2015</v>
          </cell>
        </row>
        <row r="541">
          <cell r="D541">
            <v>195564131</v>
          </cell>
          <cell r="E541">
            <v>2015</v>
          </cell>
        </row>
        <row r="542">
          <cell r="D542">
            <v>194585175</v>
          </cell>
          <cell r="E542">
            <v>2015</v>
          </cell>
        </row>
        <row r="543">
          <cell r="D543">
            <v>194014396</v>
          </cell>
          <cell r="E543">
            <v>2015</v>
          </cell>
        </row>
        <row r="544">
          <cell r="D544">
            <v>28270054450.200001</v>
          </cell>
          <cell r="E544">
            <v>2015</v>
          </cell>
        </row>
        <row r="545">
          <cell r="D545">
            <v>1777518495</v>
          </cell>
          <cell r="E545">
            <v>2015</v>
          </cell>
        </row>
        <row r="546">
          <cell r="D546">
            <v>2539770681</v>
          </cell>
          <cell r="E546">
            <v>2015</v>
          </cell>
        </row>
        <row r="547">
          <cell r="D547">
            <v>246942569</v>
          </cell>
          <cell r="E547">
            <v>2015</v>
          </cell>
        </row>
        <row r="548">
          <cell r="D548">
            <v>191714919</v>
          </cell>
          <cell r="E548">
            <v>2015</v>
          </cell>
        </row>
        <row r="549">
          <cell r="D549">
            <v>133925703</v>
          </cell>
          <cell r="E549">
            <v>2015</v>
          </cell>
        </row>
        <row r="550">
          <cell r="D550">
            <v>191639680</v>
          </cell>
          <cell r="E550">
            <v>2015</v>
          </cell>
        </row>
        <row r="551">
          <cell r="D551">
            <v>192010205</v>
          </cell>
          <cell r="E551">
            <v>2015</v>
          </cell>
        </row>
        <row r="552">
          <cell r="D552">
            <v>190930494</v>
          </cell>
          <cell r="E552">
            <v>2015</v>
          </cell>
        </row>
        <row r="553">
          <cell r="D553">
            <v>674055175</v>
          </cell>
          <cell r="E553">
            <v>2015</v>
          </cell>
        </row>
        <row r="554">
          <cell r="D554">
            <v>194413644</v>
          </cell>
          <cell r="E554">
            <v>2015</v>
          </cell>
        </row>
        <row r="555">
          <cell r="D555">
            <v>194508025</v>
          </cell>
          <cell r="E555">
            <v>2015</v>
          </cell>
        </row>
        <row r="556">
          <cell r="D556">
            <v>194125619</v>
          </cell>
          <cell r="E556">
            <v>2015</v>
          </cell>
        </row>
        <row r="557">
          <cell r="D557">
            <v>194469172</v>
          </cell>
          <cell r="E557">
            <v>2015</v>
          </cell>
        </row>
        <row r="558">
          <cell r="D558">
            <v>8141572842.6999998</v>
          </cell>
          <cell r="E558">
            <v>2016</v>
          </cell>
        </row>
        <row r="559">
          <cell r="D559">
            <v>8147247049.011054</v>
          </cell>
          <cell r="E559">
            <v>2016</v>
          </cell>
        </row>
        <row r="560">
          <cell r="D560">
            <v>2960652854.1300001</v>
          </cell>
          <cell r="E560">
            <v>2016</v>
          </cell>
        </row>
        <row r="561">
          <cell r="D561">
            <v>1997824226.8399999</v>
          </cell>
          <cell r="E561">
            <v>2016</v>
          </cell>
        </row>
        <row r="562">
          <cell r="D562">
            <v>4868290282.0367718</v>
          </cell>
          <cell r="E562">
            <v>2016</v>
          </cell>
        </row>
        <row r="563">
          <cell r="D563">
            <v>1945903540.0999999</v>
          </cell>
          <cell r="E563">
            <v>2016</v>
          </cell>
        </row>
        <row r="564">
          <cell r="D564">
            <v>2819328226.6399999</v>
          </cell>
          <cell r="E564">
            <v>2016</v>
          </cell>
        </row>
        <row r="565">
          <cell r="D565">
            <v>9785377200</v>
          </cell>
          <cell r="E565">
            <v>2016</v>
          </cell>
        </row>
        <row r="566">
          <cell r="D566">
            <v>2400192423</v>
          </cell>
          <cell r="E566">
            <v>2016</v>
          </cell>
        </row>
        <row r="567">
          <cell r="D567">
            <v>8482176848.3360138</v>
          </cell>
          <cell r="E567">
            <v>2016</v>
          </cell>
        </row>
        <row r="568">
          <cell r="D568">
            <v>5591436679.1599998</v>
          </cell>
          <cell r="E568">
            <v>2016</v>
          </cell>
        </row>
        <row r="569">
          <cell r="D569">
            <v>5487724779.8400002</v>
          </cell>
          <cell r="E569">
            <v>2016</v>
          </cell>
        </row>
        <row r="570">
          <cell r="D570">
            <v>1890595464.96</v>
          </cell>
          <cell r="E570">
            <v>2016</v>
          </cell>
        </row>
        <row r="571">
          <cell r="D571">
            <v>2933446349.48</v>
          </cell>
          <cell r="E571">
            <v>2016</v>
          </cell>
        </row>
        <row r="572">
          <cell r="D572">
            <v>4250968123.3900442</v>
          </cell>
          <cell r="E572">
            <v>2016</v>
          </cell>
        </row>
        <row r="573">
          <cell r="D573">
            <v>2398001772.73</v>
          </cell>
          <cell r="E573">
            <v>2016</v>
          </cell>
        </row>
        <row r="574">
          <cell r="D574">
            <v>4682270294.1660614</v>
          </cell>
          <cell r="E574">
            <v>2016</v>
          </cell>
        </row>
        <row r="575">
          <cell r="D575">
            <v>3797259567.7199998</v>
          </cell>
          <cell r="E575">
            <v>2016</v>
          </cell>
        </row>
        <row r="576">
          <cell r="D576">
            <v>5854757832.3698645</v>
          </cell>
          <cell r="E576">
            <v>2016</v>
          </cell>
        </row>
        <row r="577">
          <cell r="D577">
            <v>4070073728.3230543</v>
          </cell>
          <cell r="E577">
            <v>2016</v>
          </cell>
        </row>
        <row r="578">
          <cell r="D578">
            <v>5335623040.4074984</v>
          </cell>
          <cell r="E578">
            <v>2016</v>
          </cell>
        </row>
        <row r="579">
          <cell r="D579">
            <v>2201551942.5196371</v>
          </cell>
          <cell r="E579">
            <v>2016</v>
          </cell>
        </row>
        <row r="580">
          <cell r="D580">
            <v>6046396941.1700001</v>
          </cell>
          <cell r="E580">
            <v>2016</v>
          </cell>
        </row>
        <row r="581">
          <cell r="D581">
            <v>1766998059.23</v>
          </cell>
          <cell r="E581">
            <v>2016</v>
          </cell>
        </row>
        <row r="582">
          <cell r="D582">
            <v>1944916077.3699999</v>
          </cell>
          <cell r="E582">
            <v>2016</v>
          </cell>
        </row>
        <row r="583">
          <cell r="D583">
            <v>1944689998.1099999</v>
          </cell>
          <cell r="E583">
            <v>2016</v>
          </cell>
        </row>
        <row r="584">
          <cell r="D584">
            <v>2522478651.5700002</v>
          </cell>
          <cell r="E584">
            <v>2016</v>
          </cell>
        </row>
        <row r="585">
          <cell r="D585">
            <v>998055696.14999998</v>
          </cell>
          <cell r="E585">
            <v>2016</v>
          </cell>
        </row>
        <row r="586">
          <cell r="D586">
            <v>198356308</v>
          </cell>
          <cell r="E586">
            <v>2016</v>
          </cell>
        </row>
        <row r="587">
          <cell r="D587">
            <v>197669566</v>
          </cell>
          <cell r="E587">
            <v>2016</v>
          </cell>
        </row>
        <row r="588">
          <cell r="D588">
            <v>49212500</v>
          </cell>
          <cell r="E588">
            <v>2013</v>
          </cell>
        </row>
        <row r="589">
          <cell r="D589">
            <v>1578446994</v>
          </cell>
          <cell r="E589">
            <v>2014</v>
          </cell>
        </row>
        <row r="590">
          <cell r="D590">
            <v>246942569</v>
          </cell>
          <cell r="E590">
            <v>2015</v>
          </cell>
        </row>
        <row r="591">
          <cell r="D591">
            <v>14872500</v>
          </cell>
          <cell r="E591">
            <v>2011</v>
          </cell>
        </row>
      </sheetData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B C"/>
      <sheetName val="Sheet2"/>
      <sheetName val="KIB D"/>
      <sheetName val="Sheet3"/>
      <sheetName val="Sheet1"/>
      <sheetName val="Sheet4"/>
    </sheetNames>
    <sheetDataSet>
      <sheetData sheetId="0"/>
      <sheetData sheetId="1"/>
      <sheetData sheetId="2"/>
      <sheetData sheetId="3"/>
      <sheetData sheetId="4"/>
      <sheetData sheetId="5">
        <row r="4">
          <cell r="D4">
            <v>9520000000</v>
          </cell>
          <cell r="E4">
            <v>2001</v>
          </cell>
        </row>
        <row r="5">
          <cell r="D5">
            <v>9504000000</v>
          </cell>
          <cell r="E5">
            <v>2001</v>
          </cell>
        </row>
        <row r="6">
          <cell r="D6">
            <v>9883854526</v>
          </cell>
          <cell r="E6">
            <v>2001</v>
          </cell>
        </row>
        <row r="7">
          <cell r="D7">
            <v>1008000000</v>
          </cell>
          <cell r="E7">
            <v>2001</v>
          </cell>
        </row>
        <row r="8">
          <cell r="D8">
            <v>5145000000</v>
          </cell>
          <cell r="E8">
            <v>2001</v>
          </cell>
        </row>
        <row r="9">
          <cell r="D9">
            <v>16253400000</v>
          </cell>
          <cell r="E9">
            <v>2001</v>
          </cell>
        </row>
        <row r="10">
          <cell r="D10">
            <v>378000000</v>
          </cell>
          <cell r="E10">
            <v>2001</v>
          </cell>
        </row>
        <row r="11">
          <cell r="D11">
            <v>2275000000</v>
          </cell>
          <cell r="E11">
            <v>2001</v>
          </cell>
        </row>
        <row r="12">
          <cell r="D12">
            <v>3584000000</v>
          </cell>
          <cell r="E12">
            <v>2001</v>
          </cell>
        </row>
        <row r="13">
          <cell r="D13">
            <v>2520000000</v>
          </cell>
          <cell r="E13">
            <v>2001</v>
          </cell>
        </row>
        <row r="14">
          <cell r="D14">
            <v>1680000000</v>
          </cell>
          <cell r="E14">
            <v>2001</v>
          </cell>
        </row>
        <row r="15">
          <cell r="D15">
            <v>1456000000</v>
          </cell>
          <cell r="E15">
            <v>2001</v>
          </cell>
        </row>
        <row r="16">
          <cell r="D16">
            <v>1050000000</v>
          </cell>
          <cell r="E16">
            <v>2001</v>
          </cell>
        </row>
        <row r="17">
          <cell r="D17">
            <v>1575000000</v>
          </cell>
          <cell r="E17">
            <v>2001</v>
          </cell>
        </row>
        <row r="18">
          <cell r="D18">
            <v>2940000000</v>
          </cell>
          <cell r="E18">
            <v>2001</v>
          </cell>
        </row>
        <row r="19">
          <cell r="D19">
            <v>190125000</v>
          </cell>
          <cell r="E19">
            <v>2001</v>
          </cell>
        </row>
        <row r="20">
          <cell r="D20">
            <v>292500000</v>
          </cell>
          <cell r="E20">
            <v>2001</v>
          </cell>
        </row>
        <row r="21">
          <cell r="D21">
            <v>1568000000</v>
          </cell>
          <cell r="E21">
            <v>2001</v>
          </cell>
        </row>
        <row r="22">
          <cell r="D22">
            <v>1792000000</v>
          </cell>
          <cell r="E22">
            <v>2001</v>
          </cell>
        </row>
        <row r="23">
          <cell r="D23">
            <v>15680000000</v>
          </cell>
          <cell r="E23">
            <v>2001</v>
          </cell>
        </row>
        <row r="24">
          <cell r="D24">
            <v>2362500000</v>
          </cell>
          <cell r="E24">
            <v>2001</v>
          </cell>
        </row>
        <row r="25">
          <cell r="D25">
            <v>470400000</v>
          </cell>
          <cell r="E25">
            <v>2001</v>
          </cell>
        </row>
        <row r="26">
          <cell r="D26">
            <v>22932000000</v>
          </cell>
          <cell r="E26">
            <v>2001</v>
          </cell>
        </row>
        <row r="27">
          <cell r="D27">
            <v>14883166858.823</v>
          </cell>
          <cell r="E27">
            <v>2001</v>
          </cell>
        </row>
        <row r="28">
          <cell r="D28">
            <v>7982951762.6100006</v>
          </cell>
          <cell r="E28">
            <v>2001</v>
          </cell>
        </row>
        <row r="29">
          <cell r="D29">
            <v>9141204662</v>
          </cell>
          <cell r="E29">
            <v>2001</v>
          </cell>
        </row>
        <row r="30">
          <cell r="D30">
            <v>4900000000</v>
          </cell>
          <cell r="E30">
            <v>2001</v>
          </cell>
        </row>
        <row r="31">
          <cell r="D31">
            <v>4410000000</v>
          </cell>
          <cell r="E31">
            <v>2001</v>
          </cell>
        </row>
        <row r="32">
          <cell r="D32">
            <v>1056000000</v>
          </cell>
          <cell r="E32">
            <v>2001</v>
          </cell>
        </row>
        <row r="33">
          <cell r="D33">
            <v>4029052001.6099997</v>
          </cell>
          <cell r="E33">
            <v>2001</v>
          </cell>
        </row>
        <row r="34">
          <cell r="D34">
            <v>3741417795</v>
          </cell>
          <cell r="E34">
            <v>2001</v>
          </cell>
        </row>
        <row r="35">
          <cell r="D35">
            <v>525000000</v>
          </cell>
          <cell r="E35">
            <v>2001</v>
          </cell>
        </row>
        <row r="36">
          <cell r="D36">
            <v>173880000</v>
          </cell>
          <cell r="E36">
            <v>2001</v>
          </cell>
        </row>
        <row r="37">
          <cell r="D37">
            <v>5670000000</v>
          </cell>
          <cell r="E37">
            <v>2001</v>
          </cell>
        </row>
        <row r="38">
          <cell r="D38">
            <v>614250000</v>
          </cell>
          <cell r="E38">
            <v>2001</v>
          </cell>
        </row>
        <row r="39">
          <cell r="D39">
            <v>1375920000</v>
          </cell>
          <cell r="E39">
            <v>2001</v>
          </cell>
        </row>
        <row r="40">
          <cell r="D40">
            <v>262500000</v>
          </cell>
          <cell r="E40">
            <v>2001</v>
          </cell>
        </row>
        <row r="41">
          <cell r="D41">
            <v>756000000</v>
          </cell>
          <cell r="E41">
            <v>2001</v>
          </cell>
        </row>
        <row r="42">
          <cell r="D42">
            <v>630000000</v>
          </cell>
          <cell r="E42">
            <v>2001</v>
          </cell>
        </row>
        <row r="43">
          <cell r="D43">
            <v>2252250000</v>
          </cell>
          <cell r="E43">
            <v>2001</v>
          </cell>
        </row>
        <row r="44">
          <cell r="D44">
            <v>90000000</v>
          </cell>
          <cell r="E44">
            <v>2001</v>
          </cell>
        </row>
        <row r="45">
          <cell r="D45">
            <v>108000000</v>
          </cell>
          <cell r="E45">
            <v>2001</v>
          </cell>
        </row>
        <row r="46">
          <cell r="D46">
            <v>4725000000</v>
          </cell>
          <cell r="E46">
            <v>2001</v>
          </cell>
        </row>
        <row r="47">
          <cell r="D47">
            <v>216000000</v>
          </cell>
          <cell r="E47">
            <v>2001</v>
          </cell>
        </row>
        <row r="48">
          <cell r="D48">
            <v>168750000</v>
          </cell>
          <cell r="E48">
            <v>2001</v>
          </cell>
        </row>
        <row r="49">
          <cell r="D49">
            <v>180000000</v>
          </cell>
          <cell r="E49">
            <v>2001</v>
          </cell>
        </row>
        <row r="50">
          <cell r="D50">
            <v>336000000</v>
          </cell>
          <cell r="E50">
            <v>2001</v>
          </cell>
        </row>
        <row r="51">
          <cell r="D51">
            <v>999000000</v>
          </cell>
          <cell r="E51">
            <v>2001</v>
          </cell>
        </row>
        <row r="52">
          <cell r="D52">
            <v>468000000</v>
          </cell>
          <cell r="E52">
            <v>2001</v>
          </cell>
        </row>
        <row r="53">
          <cell r="D53">
            <v>2856000000</v>
          </cell>
          <cell r="E53">
            <v>2001</v>
          </cell>
        </row>
        <row r="54">
          <cell r="D54">
            <v>2940000000</v>
          </cell>
          <cell r="E54">
            <v>2001</v>
          </cell>
        </row>
        <row r="55">
          <cell r="D55">
            <v>107250000</v>
          </cell>
          <cell r="E55">
            <v>2001</v>
          </cell>
        </row>
        <row r="56">
          <cell r="D56">
            <v>4725000000</v>
          </cell>
          <cell r="E56">
            <v>2001</v>
          </cell>
        </row>
        <row r="57">
          <cell r="D57">
            <v>31588402771.260002</v>
          </cell>
          <cell r="E57">
            <v>2001</v>
          </cell>
        </row>
        <row r="58">
          <cell r="D58">
            <v>1134000000</v>
          </cell>
          <cell r="E58">
            <v>2001</v>
          </cell>
        </row>
        <row r="59">
          <cell r="D59">
            <v>7275000000</v>
          </cell>
          <cell r="E59">
            <v>2001</v>
          </cell>
        </row>
        <row r="60">
          <cell r="D60">
            <v>234097500</v>
          </cell>
          <cell r="E60">
            <v>2001</v>
          </cell>
        </row>
        <row r="61">
          <cell r="D61">
            <v>949130000</v>
          </cell>
          <cell r="E61">
            <v>2001</v>
          </cell>
        </row>
        <row r="62">
          <cell r="D62">
            <v>386750000</v>
          </cell>
          <cell r="E62">
            <v>2001</v>
          </cell>
        </row>
        <row r="63">
          <cell r="D63">
            <v>153562500</v>
          </cell>
          <cell r="E63">
            <v>2001</v>
          </cell>
        </row>
        <row r="64">
          <cell r="D64">
            <v>268450000</v>
          </cell>
          <cell r="E64">
            <v>2001</v>
          </cell>
        </row>
        <row r="65">
          <cell r="D65">
            <v>428610000</v>
          </cell>
          <cell r="E65">
            <v>2001</v>
          </cell>
        </row>
        <row r="66">
          <cell r="D66">
            <v>87587500</v>
          </cell>
          <cell r="E66">
            <v>2001</v>
          </cell>
        </row>
        <row r="67">
          <cell r="D67">
            <v>324187500</v>
          </cell>
          <cell r="E67">
            <v>2001</v>
          </cell>
        </row>
        <row r="68">
          <cell r="D68">
            <v>1305000000</v>
          </cell>
          <cell r="E68">
            <v>2001</v>
          </cell>
        </row>
        <row r="69">
          <cell r="D69">
            <v>118755000</v>
          </cell>
          <cell r="E69">
            <v>2001</v>
          </cell>
        </row>
        <row r="70">
          <cell r="D70">
            <v>68040000</v>
          </cell>
          <cell r="E70">
            <v>2001</v>
          </cell>
        </row>
        <row r="71">
          <cell r="D71">
            <v>86450000</v>
          </cell>
          <cell r="E71">
            <v>2001</v>
          </cell>
        </row>
        <row r="72">
          <cell r="D72">
            <v>145600000</v>
          </cell>
          <cell r="E72">
            <v>2001</v>
          </cell>
        </row>
        <row r="73">
          <cell r="D73">
            <v>145600000</v>
          </cell>
          <cell r="E73">
            <v>2001</v>
          </cell>
        </row>
        <row r="74">
          <cell r="D74">
            <v>174720000</v>
          </cell>
          <cell r="E74">
            <v>2001</v>
          </cell>
        </row>
        <row r="75">
          <cell r="D75">
            <v>317362500</v>
          </cell>
          <cell r="E75">
            <v>2001</v>
          </cell>
        </row>
        <row r="76">
          <cell r="D76">
            <v>1742422500</v>
          </cell>
          <cell r="E76">
            <v>2001</v>
          </cell>
        </row>
        <row r="77">
          <cell r="D77">
            <v>216125000</v>
          </cell>
          <cell r="E77">
            <v>2001</v>
          </cell>
        </row>
        <row r="78">
          <cell r="D78">
            <v>1650550765</v>
          </cell>
          <cell r="E78">
            <v>2001</v>
          </cell>
        </row>
        <row r="79">
          <cell r="D79">
            <v>630000000</v>
          </cell>
          <cell r="E79">
            <v>2001</v>
          </cell>
        </row>
        <row r="80">
          <cell r="D80">
            <v>9359649503.9899998</v>
          </cell>
          <cell r="E80">
            <v>2001</v>
          </cell>
        </row>
        <row r="81">
          <cell r="D81">
            <v>2275000000</v>
          </cell>
          <cell r="E81">
            <v>2001</v>
          </cell>
        </row>
        <row r="82">
          <cell r="D82">
            <v>3890250000</v>
          </cell>
          <cell r="E82">
            <v>2001</v>
          </cell>
        </row>
        <row r="83">
          <cell r="D83">
            <v>4299750000</v>
          </cell>
          <cell r="E83">
            <v>2001</v>
          </cell>
        </row>
        <row r="84">
          <cell r="D84">
            <v>2591976598.3800001</v>
          </cell>
          <cell r="E84">
            <v>2001</v>
          </cell>
        </row>
        <row r="85">
          <cell r="D85">
            <v>540000000</v>
          </cell>
          <cell r="E85">
            <v>2001</v>
          </cell>
        </row>
        <row r="86">
          <cell r="D86">
            <v>1620000000</v>
          </cell>
          <cell r="E86">
            <v>2001</v>
          </cell>
        </row>
        <row r="87">
          <cell r="D87">
            <v>540000000</v>
          </cell>
          <cell r="E87">
            <v>2001</v>
          </cell>
        </row>
        <row r="88">
          <cell r="D88">
            <v>900000000</v>
          </cell>
          <cell r="E88">
            <v>2001</v>
          </cell>
        </row>
        <row r="89">
          <cell r="D89">
            <v>175500000</v>
          </cell>
          <cell r="E89">
            <v>2001</v>
          </cell>
        </row>
        <row r="90">
          <cell r="D90">
            <v>675000000</v>
          </cell>
          <cell r="E90">
            <v>2001</v>
          </cell>
        </row>
        <row r="91">
          <cell r="D91">
            <v>3360000000</v>
          </cell>
          <cell r="E91">
            <v>2001</v>
          </cell>
        </row>
        <row r="92">
          <cell r="D92">
            <v>2700000000</v>
          </cell>
          <cell r="E92">
            <v>2001</v>
          </cell>
        </row>
        <row r="93">
          <cell r="D93">
            <v>288000000</v>
          </cell>
          <cell r="E93">
            <v>2001</v>
          </cell>
        </row>
        <row r="94">
          <cell r="D94">
            <v>3273925686</v>
          </cell>
          <cell r="E94">
            <v>2001</v>
          </cell>
        </row>
        <row r="95">
          <cell r="D95">
            <v>2475000000</v>
          </cell>
          <cell r="E95">
            <v>2001</v>
          </cell>
        </row>
        <row r="96">
          <cell r="D96">
            <v>450000000</v>
          </cell>
          <cell r="E96">
            <v>2001</v>
          </cell>
        </row>
        <row r="97">
          <cell r="D97">
            <v>46812964265.480003</v>
          </cell>
          <cell r="E97">
            <v>2001</v>
          </cell>
        </row>
        <row r="98">
          <cell r="D98">
            <v>6975000000</v>
          </cell>
          <cell r="E98">
            <v>2001</v>
          </cell>
        </row>
        <row r="99">
          <cell r="D99">
            <v>20175343360</v>
          </cell>
          <cell r="E99">
            <v>2001</v>
          </cell>
        </row>
        <row r="100">
          <cell r="D100">
            <v>13778074379</v>
          </cell>
          <cell r="E100">
            <v>2001</v>
          </cell>
        </row>
        <row r="101">
          <cell r="D101">
            <v>4420800000</v>
          </cell>
          <cell r="E101">
            <v>2001</v>
          </cell>
        </row>
        <row r="102">
          <cell r="D102">
            <v>175500000</v>
          </cell>
          <cell r="E102">
            <v>2001</v>
          </cell>
        </row>
        <row r="103">
          <cell r="D103">
            <v>3360000000</v>
          </cell>
          <cell r="E103">
            <v>2001</v>
          </cell>
        </row>
        <row r="104">
          <cell r="D104">
            <v>2080000000</v>
          </cell>
          <cell r="E104">
            <v>2001</v>
          </cell>
        </row>
        <row r="105">
          <cell r="D105">
            <v>980850000</v>
          </cell>
          <cell r="E105">
            <v>2001</v>
          </cell>
        </row>
        <row r="106">
          <cell r="D106">
            <v>506250000</v>
          </cell>
          <cell r="E106">
            <v>2001</v>
          </cell>
        </row>
        <row r="107">
          <cell r="D107">
            <v>1108800000</v>
          </cell>
          <cell r="E107">
            <v>2001</v>
          </cell>
        </row>
        <row r="108">
          <cell r="D108">
            <v>1142400000</v>
          </cell>
          <cell r="E108">
            <v>2001</v>
          </cell>
        </row>
        <row r="109">
          <cell r="D109">
            <v>913733028</v>
          </cell>
          <cell r="E109">
            <v>2001</v>
          </cell>
        </row>
        <row r="110">
          <cell r="D110">
            <v>15371093732.342295</v>
          </cell>
          <cell r="E110">
            <v>2001</v>
          </cell>
        </row>
        <row r="111">
          <cell r="D111">
            <v>2058000000</v>
          </cell>
          <cell r="E111">
            <v>2001</v>
          </cell>
        </row>
        <row r="112">
          <cell r="D112">
            <v>2016000000</v>
          </cell>
          <cell r="E112">
            <v>2001</v>
          </cell>
        </row>
        <row r="113">
          <cell r="D113">
            <v>1176000000</v>
          </cell>
          <cell r="E113">
            <v>2001</v>
          </cell>
        </row>
        <row r="114">
          <cell r="D114">
            <v>1848000000</v>
          </cell>
          <cell r="E114">
            <v>2001</v>
          </cell>
        </row>
        <row r="115">
          <cell r="D115">
            <v>4200000000</v>
          </cell>
          <cell r="E115">
            <v>2001</v>
          </cell>
        </row>
        <row r="116">
          <cell r="D116">
            <v>4992000000</v>
          </cell>
          <cell r="E116">
            <v>2001</v>
          </cell>
        </row>
        <row r="117">
          <cell r="D117">
            <v>8400000000</v>
          </cell>
          <cell r="E117">
            <v>2001</v>
          </cell>
        </row>
        <row r="118">
          <cell r="D118">
            <v>12022715750</v>
          </cell>
          <cell r="E118">
            <v>2001</v>
          </cell>
        </row>
        <row r="119">
          <cell r="D119">
            <v>1300000000</v>
          </cell>
          <cell r="E119">
            <v>2001</v>
          </cell>
        </row>
        <row r="120">
          <cell r="D120">
            <v>14400000000</v>
          </cell>
          <cell r="E120">
            <v>2001</v>
          </cell>
        </row>
        <row r="121">
          <cell r="D121">
            <v>16170000000</v>
          </cell>
          <cell r="E121">
            <v>2001</v>
          </cell>
        </row>
        <row r="122">
          <cell r="D122">
            <v>819000000</v>
          </cell>
          <cell r="E122">
            <v>2001</v>
          </cell>
        </row>
        <row r="123">
          <cell r="D123">
            <v>303750000</v>
          </cell>
          <cell r="E123">
            <v>2001</v>
          </cell>
        </row>
        <row r="124">
          <cell r="D124">
            <v>17280000000</v>
          </cell>
          <cell r="E124">
            <v>2001</v>
          </cell>
        </row>
        <row r="125">
          <cell r="D125">
            <v>56840000000</v>
          </cell>
          <cell r="E125">
            <v>2001</v>
          </cell>
        </row>
        <row r="126">
          <cell r="D126">
            <v>15288000000</v>
          </cell>
          <cell r="E126">
            <v>2001</v>
          </cell>
        </row>
        <row r="127">
          <cell r="D127">
            <v>11424000000</v>
          </cell>
          <cell r="E127">
            <v>2001</v>
          </cell>
        </row>
        <row r="128">
          <cell r="D128">
            <v>15680000000</v>
          </cell>
          <cell r="E128">
            <v>2001</v>
          </cell>
        </row>
        <row r="129">
          <cell r="D129">
            <v>3060956544</v>
          </cell>
          <cell r="E129">
            <v>2001</v>
          </cell>
        </row>
        <row r="130">
          <cell r="D130">
            <v>4992000000</v>
          </cell>
          <cell r="E130">
            <v>2001</v>
          </cell>
        </row>
        <row r="131">
          <cell r="D131">
            <v>4302632417</v>
          </cell>
          <cell r="E131">
            <v>2001</v>
          </cell>
        </row>
        <row r="132">
          <cell r="D132">
            <v>1755000000</v>
          </cell>
          <cell r="E132">
            <v>2001</v>
          </cell>
        </row>
        <row r="133">
          <cell r="D133">
            <v>5376000000</v>
          </cell>
          <cell r="E133">
            <v>2001</v>
          </cell>
        </row>
        <row r="134">
          <cell r="D134">
            <v>998400000</v>
          </cell>
          <cell r="E134">
            <v>2001</v>
          </cell>
        </row>
        <row r="135">
          <cell r="D135">
            <v>1248000000</v>
          </cell>
          <cell r="E135">
            <v>2001</v>
          </cell>
        </row>
        <row r="136">
          <cell r="D136">
            <v>1190400000</v>
          </cell>
          <cell r="E136">
            <v>2001</v>
          </cell>
        </row>
        <row r="137">
          <cell r="D137">
            <v>580500000</v>
          </cell>
          <cell r="E137">
            <v>2001</v>
          </cell>
        </row>
        <row r="138">
          <cell r="D138">
            <v>261000000</v>
          </cell>
          <cell r="E138">
            <v>2001</v>
          </cell>
        </row>
        <row r="139">
          <cell r="D139">
            <v>3159000000</v>
          </cell>
          <cell r="E139">
            <v>2001</v>
          </cell>
        </row>
        <row r="140">
          <cell r="D140">
            <v>6552000000</v>
          </cell>
          <cell r="E140">
            <v>2001</v>
          </cell>
        </row>
        <row r="141">
          <cell r="D141">
            <v>765000000</v>
          </cell>
          <cell r="E141">
            <v>2001</v>
          </cell>
        </row>
        <row r="142">
          <cell r="D142">
            <v>6048000000</v>
          </cell>
          <cell r="E142">
            <v>2001</v>
          </cell>
        </row>
        <row r="143">
          <cell r="D143">
            <v>2937600000</v>
          </cell>
          <cell r="E143">
            <v>2001</v>
          </cell>
        </row>
        <row r="144">
          <cell r="D144">
            <v>720000000</v>
          </cell>
          <cell r="E144">
            <v>2001</v>
          </cell>
        </row>
        <row r="145">
          <cell r="D145">
            <v>1080000000</v>
          </cell>
          <cell r="E145">
            <v>2001</v>
          </cell>
        </row>
        <row r="146">
          <cell r="D146">
            <v>1011456000</v>
          </cell>
          <cell r="E146">
            <v>2001</v>
          </cell>
        </row>
        <row r="147">
          <cell r="D147">
            <v>3640000000</v>
          </cell>
          <cell r="E147">
            <v>2001</v>
          </cell>
        </row>
        <row r="148">
          <cell r="D148">
            <v>3071250000</v>
          </cell>
          <cell r="E148">
            <v>2001</v>
          </cell>
        </row>
        <row r="149">
          <cell r="D149">
            <v>3240000000</v>
          </cell>
          <cell r="E149">
            <v>2001</v>
          </cell>
        </row>
        <row r="150">
          <cell r="D150">
            <v>2835000000</v>
          </cell>
          <cell r="E150">
            <v>2001</v>
          </cell>
        </row>
        <row r="151">
          <cell r="D151">
            <v>1215000000</v>
          </cell>
          <cell r="E151">
            <v>2001</v>
          </cell>
        </row>
        <row r="152">
          <cell r="D152">
            <v>2835000000</v>
          </cell>
          <cell r="E152">
            <v>2001</v>
          </cell>
        </row>
        <row r="153">
          <cell r="D153">
            <v>3000000000</v>
          </cell>
          <cell r="E153">
            <v>2001</v>
          </cell>
        </row>
        <row r="154">
          <cell r="D154">
            <v>263250000</v>
          </cell>
          <cell r="E154">
            <v>2001</v>
          </cell>
        </row>
        <row r="155">
          <cell r="D155">
            <v>5119353361.6199999</v>
          </cell>
          <cell r="E155">
            <v>2001</v>
          </cell>
        </row>
        <row r="156">
          <cell r="D156">
            <v>2304000000</v>
          </cell>
          <cell r="E156">
            <v>2001</v>
          </cell>
        </row>
        <row r="157">
          <cell r="D157">
            <v>643500000</v>
          </cell>
          <cell r="E157">
            <v>2001</v>
          </cell>
        </row>
        <row r="158">
          <cell r="D158">
            <v>1008000000</v>
          </cell>
          <cell r="E158">
            <v>2001</v>
          </cell>
        </row>
        <row r="159">
          <cell r="D159">
            <v>1440000000</v>
          </cell>
          <cell r="E159">
            <v>2001</v>
          </cell>
        </row>
        <row r="160">
          <cell r="D160">
            <v>864000000</v>
          </cell>
          <cell r="E160">
            <v>2001</v>
          </cell>
        </row>
        <row r="161">
          <cell r="D161">
            <v>540000000</v>
          </cell>
          <cell r="E161">
            <v>2001</v>
          </cell>
        </row>
        <row r="162">
          <cell r="D162">
            <v>3160500000</v>
          </cell>
          <cell r="E162">
            <v>2001</v>
          </cell>
        </row>
        <row r="163">
          <cell r="D163">
            <v>1323000000</v>
          </cell>
          <cell r="E163">
            <v>2001</v>
          </cell>
        </row>
        <row r="164">
          <cell r="D164">
            <v>648000000</v>
          </cell>
          <cell r="E164">
            <v>2001</v>
          </cell>
        </row>
        <row r="165">
          <cell r="D165">
            <v>1440000000</v>
          </cell>
          <cell r="E165">
            <v>2001</v>
          </cell>
        </row>
        <row r="166">
          <cell r="D166">
            <v>787500000</v>
          </cell>
          <cell r="E166">
            <v>2001</v>
          </cell>
        </row>
        <row r="167">
          <cell r="D167">
            <v>700000000</v>
          </cell>
          <cell r="E167">
            <v>2001</v>
          </cell>
        </row>
        <row r="168">
          <cell r="D168">
            <v>536747180</v>
          </cell>
          <cell r="E168">
            <v>2001</v>
          </cell>
        </row>
        <row r="169">
          <cell r="D169">
            <v>600000000</v>
          </cell>
          <cell r="E169">
            <v>2001</v>
          </cell>
        </row>
        <row r="170">
          <cell r="D170">
            <v>243750000</v>
          </cell>
          <cell r="E170">
            <v>2001</v>
          </cell>
        </row>
        <row r="171">
          <cell r="D171">
            <v>787500000</v>
          </cell>
          <cell r="E171">
            <v>2001</v>
          </cell>
        </row>
        <row r="172">
          <cell r="D172">
            <v>4613760526</v>
          </cell>
          <cell r="E172">
            <v>2001</v>
          </cell>
        </row>
        <row r="173">
          <cell r="D173">
            <v>832000000</v>
          </cell>
          <cell r="E173">
            <v>2001</v>
          </cell>
        </row>
        <row r="174">
          <cell r="D174">
            <v>187200000</v>
          </cell>
          <cell r="E174">
            <v>2001</v>
          </cell>
        </row>
        <row r="175">
          <cell r="D175">
            <v>525000000</v>
          </cell>
          <cell r="E175">
            <v>2001</v>
          </cell>
        </row>
        <row r="176">
          <cell r="D176">
            <v>1115572260</v>
          </cell>
          <cell r="E176">
            <v>2001</v>
          </cell>
        </row>
        <row r="177">
          <cell r="D177">
            <v>537600000</v>
          </cell>
          <cell r="E177">
            <v>2001</v>
          </cell>
        </row>
        <row r="178">
          <cell r="D178">
            <v>1229280000</v>
          </cell>
          <cell r="E178">
            <v>2001</v>
          </cell>
        </row>
        <row r="179">
          <cell r="D179">
            <v>180000000</v>
          </cell>
          <cell r="E179">
            <v>2001</v>
          </cell>
        </row>
        <row r="180">
          <cell r="D180">
            <v>975000000</v>
          </cell>
          <cell r="E180">
            <v>2001</v>
          </cell>
        </row>
        <row r="181">
          <cell r="D181">
            <v>472500000</v>
          </cell>
          <cell r="E181">
            <v>2001</v>
          </cell>
        </row>
        <row r="182">
          <cell r="D182">
            <v>337500000</v>
          </cell>
          <cell r="E182">
            <v>2001</v>
          </cell>
        </row>
        <row r="183">
          <cell r="D183">
            <v>441000000</v>
          </cell>
          <cell r="E183">
            <v>2001</v>
          </cell>
        </row>
        <row r="184">
          <cell r="D184">
            <v>472500000</v>
          </cell>
          <cell r="E184">
            <v>2001</v>
          </cell>
        </row>
        <row r="185">
          <cell r="D185">
            <v>405000000</v>
          </cell>
          <cell r="E185">
            <v>2001</v>
          </cell>
        </row>
        <row r="186">
          <cell r="D186">
            <v>810000000</v>
          </cell>
          <cell r="E186">
            <v>2001</v>
          </cell>
        </row>
        <row r="187">
          <cell r="D187">
            <v>47250000</v>
          </cell>
          <cell r="E187">
            <v>2001</v>
          </cell>
        </row>
        <row r="188">
          <cell r="D188">
            <v>378000000</v>
          </cell>
          <cell r="E188">
            <v>2001</v>
          </cell>
        </row>
        <row r="189">
          <cell r="D189">
            <v>270000000</v>
          </cell>
          <cell r="E189">
            <v>2001</v>
          </cell>
        </row>
        <row r="190">
          <cell r="D190">
            <v>453375000</v>
          </cell>
          <cell r="E190">
            <v>2001</v>
          </cell>
        </row>
        <row r="191">
          <cell r="D191">
            <v>1215000000</v>
          </cell>
          <cell r="E191">
            <v>2001</v>
          </cell>
        </row>
        <row r="192">
          <cell r="D192">
            <v>239400000</v>
          </cell>
          <cell r="E192">
            <v>2001</v>
          </cell>
        </row>
        <row r="193">
          <cell r="D193">
            <v>1770000000</v>
          </cell>
          <cell r="E193">
            <v>2001</v>
          </cell>
        </row>
        <row r="194">
          <cell r="D194">
            <v>1248000000</v>
          </cell>
          <cell r="E194">
            <v>2001</v>
          </cell>
        </row>
        <row r="195">
          <cell r="D195">
            <v>6600000000</v>
          </cell>
          <cell r="E195">
            <v>2004</v>
          </cell>
        </row>
        <row r="196">
          <cell r="D196">
            <v>841500000</v>
          </cell>
          <cell r="E196">
            <v>2006</v>
          </cell>
        </row>
        <row r="197">
          <cell r="D197">
            <v>7560000000</v>
          </cell>
          <cell r="E197">
            <v>1993</v>
          </cell>
        </row>
        <row r="198">
          <cell r="D198">
            <v>945000000</v>
          </cell>
          <cell r="E198">
            <v>1996</v>
          </cell>
        </row>
        <row r="199">
          <cell r="D199">
            <v>286650000</v>
          </cell>
          <cell r="E199">
            <v>1942</v>
          </cell>
        </row>
        <row r="200">
          <cell r="D200">
            <v>420000000</v>
          </cell>
          <cell r="E200">
            <v>1980</v>
          </cell>
        </row>
        <row r="201">
          <cell r="D201">
            <v>128000000</v>
          </cell>
          <cell r="E201">
            <v>2006</v>
          </cell>
        </row>
        <row r="202">
          <cell r="D202">
            <v>7177500000</v>
          </cell>
          <cell r="E202">
            <v>2005</v>
          </cell>
        </row>
        <row r="203">
          <cell r="D203">
            <v>336000000</v>
          </cell>
          <cell r="E203">
            <v>2006</v>
          </cell>
        </row>
        <row r="204">
          <cell r="D204">
            <v>294000000</v>
          </cell>
          <cell r="E204">
            <v>1942</v>
          </cell>
        </row>
        <row r="205">
          <cell r="D205">
            <v>504000000</v>
          </cell>
          <cell r="E205">
            <v>1980</v>
          </cell>
        </row>
        <row r="206">
          <cell r="D206">
            <v>150000000</v>
          </cell>
          <cell r="E206">
            <v>2006</v>
          </cell>
        </row>
        <row r="207">
          <cell r="D207">
            <v>162000000</v>
          </cell>
          <cell r="E207">
            <v>1999</v>
          </cell>
        </row>
        <row r="208">
          <cell r="D208">
            <v>841500000</v>
          </cell>
          <cell r="E208">
            <v>2006</v>
          </cell>
        </row>
        <row r="209">
          <cell r="D209">
            <v>2772000000</v>
          </cell>
          <cell r="E209">
            <v>1987</v>
          </cell>
        </row>
        <row r="210">
          <cell r="D210">
            <v>308000000</v>
          </cell>
          <cell r="E210">
            <v>1999</v>
          </cell>
        </row>
        <row r="211">
          <cell r="D211">
            <v>1155000000</v>
          </cell>
          <cell r="E211">
            <v>2003</v>
          </cell>
        </row>
        <row r="212">
          <cell r="D212">
            <v>374400000</v>
          </cell>
          <cell r="E212">
            <v>2000</v>
          </cell>
        </row>
        <row r="213">
          <cell r="D213">
            <v>345600000</v>
          </cell>
          <cell r="E213">
            <v>1981</v>
          </cell>
        </row>
        <row r="214">
          <cell r="D214">
            <v>3168000000</v>
          </cell>
          <cell r="E214">
            <v>1999</v>
          </cell>
        </row>
        <row r="215">
          <cell r="D215">
            <v>388800000</v>
          </cell>
          <cell r="E215">
            <v>1990</v>
          </cell>
        </row>
        <row r="216">
          <cell r="D216">
            <v>648000000</v>
          </cell>
          <cell r="E216">
            <v>1990</v>
          </cell>
        </row>
        <row r="217">
          <cell r="D217">
            <v>374400000</v>
          </cell>
          <cell r="E217">
            <v>2000</v>
          </cell>
        </row>
        <row r="218">
          <cell r="D218">
            <v>388800000</v>
          </cell>
          <cell r="E218">
            <v>1990</v>
          </cell>
        </row>
        <row r="219">
          <cell r="D219">
            <v>345600000</v>
          </cell>
          <cell r="E219">
            <v>1987</v>
          </cell>
        </row>
        <row r="220">
          <cell r="D220">
            <v>486000000</v>
          </cell>
          <cell r="E220">
            <v>1991</v>
          </cell>
        </row>
        <row r="221">
          <cell r="D221">
            <v>230400000</v>
          </cell>
          <cell r="E221">
            <v>2006</v>
          </cell>
        </row>
        <row r="222">
          <cell r="D222">
            <v>378000000</v>
          </cell>
          <cell r="E222">
            <v>1990</v>
          </cell>
        </row>
        <row r="223">
          <cell r="D223">
            <v>576000000</v>
          </cell>
          <cell r="E223">
            <v>1987</v>
          </cell>
        </row>
        <row r="224">
          <cell r="D224">
            <v>432000000</v>
          </cell>
          <cell r="E224">
            <v>2006</v>
          </cell>
        </row>
        <row r="225">
          <cell r="D225">
            <v>226800000</v>
          </cell>
          <cell r="E225">
            <v>1992</v>
          </cell>
        </row>
        <row r="226">
          <cell r="D226">
            <v>324000000</v>
          </cell>
          <cell r="E226">
            <v>2006</v>
          </cell>
        </row>
        <row r="227">
          <cell r="D227">
            <v>140400000</v>
          </cell>
          <cell r="E227">
            <v>2004</v>
          </cell>
        </row>
        <row r="228">
          <cell r="D228">
            <v>396000000</v>
          </cell>
          <cell r="E228">
            <v>1982</v>
          </cell>
        </row>
        <row r="229">
          <cell r="D229">
            <v>140400000</v>
          </cell>
          <cell r="E229">
            <v>2004</v>
          </cell>
        </row>
        <row r="230">
          <cell r="D230">
            <v>720000000</v>
          </cell>
          <cell r="E230">
            <v>2006</v>
          </cell>
        </row>
        <row r="231">
          <cell r="D231">
            <v>384000000</v>
          </cell>
          <cell r="E231">
            <v>2005</v>
          </cell>
        </row>
        <row r="232">
          <cell r="D232">
            <v>140400000</v>
          </cell>
          <cell r="E232">
            <v>2004</v>
          </cell>
        </row>
        <row r="233">
          <cell r="D233">
            <v>135000000</v>
          </cell>
          <cell r="E233">
            <v>1996</v>
          </cell>
        </row>
        <row r="234">
          <cell r="D234">
            <v>252000000</v>
          </cell>
          <cell r="E234">
            <v>1995</v>
          </cell>
        </row>
        <row r="235">
          <cell r="D235">
            <v>336000000</v>
          </cell>
          <cell r="E235">
            <v>1978</v>
          </cell>
        </row>
        <row r="236">
          <cell r="D236">
            <v>528000000</v>
          </cell>
          <cell r="E236">
            <v>1990</v>
          </cell>
        </row>
        <row r="237">
          <cell r="D237">
            <v>180000000</v>
          </cell>
          <cell r="E237">
            <v>1990</v>
          </cell>
        </row>
        <row r="238">
          <cell r="D238">
            <v>252000000</v>
          </cell>
          <cell r="E238">
            <v>1984</v>
          </cell>
        </row>
        <row r="239">
          <cell r="D239">
            <v>486000000</v>
          </cell>
          <cell r="E239">
            <v>1986</v>
          </cell>
        </row>
        <row r="240">
          <cell r="D240">
            <v>1848000000</v>
          </cell>
          <cell r="E240">
            <v>1988</v>
          </cell>
        </row>
        <row r="241">
          <cell r="D241">
            <v>422400000</v>
          </cell>
          <cell r="E241">
            <v>1981</v>
          </cell>
        </row>
        <row r="242">
          <cell r="D242">
            <v>1320000000</v>
          </cell>
          <cell r="E242">
            <v>2006</v>
          </cell>
        </row>
        <row r="243">
          <cell r="D243">
            <v>528000000</v>
          </cell>
          <cell r="E243">
            <v>2006</v>
          </cell>
        </row>
        <row r="244">
          <cell r="D244">
            <v>2125200000</v>
          </cell>
          <cell r="E244">
            <v>1987</v>
          </cell>
        </row>
        <row r="245">
          <cell r="D245">
            <v>841500000</v>
          </cell>
          <cell r="E245">
            <v>2004</v>
          </cell>
        </row>
        <row r="246">
          <cell r="D246">
            <v>495000000</v>
          </cell>
          <cell r="E246">
            <v>2001</v>
          </cell>
        </row>
        <row r="247">
          <cell r="D247">
            <v>2059200000</v>
          </cell>
          <cell r="E247">
            <v>2004</v>
          </cell>
        </row>
        <row r="248">
          <cell r="D248">
            <v>495000000</v>
          </cell>
          <cell r="E248">
            <v>2001</v>
          </cell>
        </row>
        <row r="249">
          <cell r="D249">
            <v>841500000</v>
          </cell>
          <cell r="E249">
            <v>2004</v>
          </cell>
        </row>
        <row r="250">
          <cell r="D250">
            <v>150000000</v>
          </cell>
          <cell r="E250">
            <v>2006</v>
          </cell>
        </row>
        <row r="251">
          <cell r="D251">
            <v>1750542695.4095719</v>
          </cell>
          <cell r="E251">
            <v>2007</v>
          </cell>
        </row>
        <row r="252">
          <cell r="D252">
            <v>1797674273.4540961</v>
          </cell>
          <cell r="E252">
            <v>2007</v>
          </cell>
        </row>
        <row r="253">
          <cell r="D253">
            <v>2826398290.872139</v>
          </cell>
          <cell r="E253">
            <v>2007</v>
          </cell>
        </row>
        <row r="254">
          <cell r="D254">
            <v>1990033077.2583308</v>
          </cell>
          <cell r="E254">
            <v>2007</v>
          </cell>
        </row>
        <row r="255">
          <cell r="D255">
            <v>2194386304.3273997</v>
          </cell>
          <cell r="E255">
            <v>2007</v>
          </cell>
        </row>
        <row r="256">
          <cell r="D256">
            <v>5037798091.3787003</v>
          </cell>
          <cell r="E256">
            <v>2007</v>
          </cell>
        </row>
        <row r="257">
          <cell r="D257">
            <v>1259881574.9739072</v>
          </cell>
          <cell r="E257">
            <v>2007</v>
          </cell>
        </row>
        <row r="258">
          <cell r="D258">
            <v>1445197841.9462903</v>
          </cell>
          <cell r="E258">
            <v>2007</v>
          </cell>
        </row>
        <row r="259">
          <cell r="D259">
            <v>3995337645.1723862</v>
          </cell>
          <cell r="E259">
            <v>2007</v>
          </cell>
        </row>
        <row r="260">
          <cell r="D260">
            <v>92623120.774719015</v>
          </cell>
          <cell r="E260">
            <v>2007</v>
          </cell>
        </row>
        <row r="261">
          <cell r="D261">
            <v>9470100204.3266697</v>
          </cell>
          <cell r="E261">
            <v>2007</v>
          </cell>
        </row>
        <row r="262">
          <cell r="D262">
            <v>1495355556.08446</v>
          </cell>
          <cell r="E262">
            <v>2007</v>
          </cell>
        </row>
        <row r="263">
          <cell r="D263">
            <v>1601590326.3398361</v>
          </cell>
          <cell r="E263">
            <v>2007</v>
          </cell>
        </row>
        <row r="264">
          <cell r="D264">
            <v>1236351311.7744997</v>
          </cell>
          <cell r="E264">
            <v>2007</v>
          </cell>
        </row>
        <row r="265">
          <cell r="D265">
            <v>1286184534.3929939</v>
          </cell>
          <cell r="E265">
            <v>2007</v>
          </cell>
        </row>
        <row r="266">
          <cell r="D266">
            <v>3309782443.4143963</v>
          </cell>
          <cell r="E266">
            <v>2007</v>
          </cell>
        </row>
        <row r="267">
          <cell r="D267">
            <v>2746245475.7522197</v>
          </cell>
          <cell r="E267">
            <v>2007</v>
          </cell>
        </row>
        <row r="268">
          <cell r="D268">
            <v>2013774833.48155</v>
          </cell>
          <cell r="E268">
            <v>2007</v>
          </cell>
        </row>
        <row r="269">
          <cell r="D269">
            <v>5825831760.3196297</v>
          </cell>
          <cell r="E269">
            <v>2007</v>
          </cell>
        </row>
        <row r="270">
          <cell r="D270">
            <v>1143090531.604764</v>
          </cell>
          <cell r="E270">
            <v>2007</v>
          </cell>
        </row>
        <row r="271">
          <cell r="D271">
            <v>364880737.00996</v>
          </cell>
          <cell r="E271">
            <v>2007</v>
          </cell>
        </row>
        <row r="272">
          <cell r="D272">
            <v>2746245475.7522197</v>
          </cell>
          <cell r="E272">
            <v>2007</v>
          </cell>
        </row>
        <row r="273">
          <cell r="D273">
            <v>789287288.45564878</v>
          </cell>
          <cell r="E273">
            <v>2007</v>
          </cell>
        </row>
        <row r="274">
          <cell r="D274">
            <v>677119699.41373801</v>
          </cell>
          <cell r="E274">
            <v>2007</v>
          </cell>
        </row>
        <row r="275">
          <cell r="D275">
            <v>789287288.44000006</v>
          </cell>
          <cell r="E275">
            <v>2007</v>
          </cell>
        </row>
        <row r="276">
          <cell r="D276">
            <v>786808471.61551905</v>
          </cell>
          <cell r="E276">
            <v>2007</v>
          </cell>
        </row>
        <row r="277">
          <cell r="D277">
            <v>732909624.99453104</v>
          </cell>
          <cell r="E277">
            <v>2007</v>
          </cell>
        </row>
        <row r="278">
          <cell r="D278">
            <v>646450700.572227</v>
          </cell>
          <cell r="E278">
            <v>2007</v>
          </cell>
        </row>
        <row r="279">
          <cell r="D279">
            <v>680558937.49492168</v>
          </cell>
          <cell r="E279">
            <v>2007</v>
          </cell>
        </row>
        <row r="280">
          <cell r="D280">
            <v>631947584.81671309</v>
          </cell>
          <cell r="E280">
            <v>2007</v>
          </cell>
        </row>
        <row r="281">
          <cell r="D281">
            <v>659658905.78583896</v>
          </cell>
          <cell r="E281">
            <v>2007</v>
          </cell>
        </row>
        <row r="282">
          <cell r="D282">
            <v>667654574.73438203</v>
          </cell>
          <cell r="E282">
            <v>2007</v>
          </cell>
        </row>
        <row r="283">
          <cell r="D283">
            <v>705972610.72970796</v>
          </cell>
          <cell r="E283">
            <v>2007</v>
          </cell>
        </row>
        <row r="284">
          <cell r="D284">
            <v>779831709.96329999</v>
          </cell>
          <cell r="E284">
            <v>2007</v>
          </cell>
        </row>
        <row r="285">
          <cell r="D285">
            <v>890878662.61464095</v>
          </cell>
          <cell r="E285">
            <v>2007</v>
          </cell>
        </row>
        <row r="286">
          <cell r="D286">
            <v>786272302.10877895</v>
          </cell>
          <cell r="E286">
            <v>2007</v>
          </cell>
        </row>
        <row r="287">
          <cell r="D287">
            <v>695109994.81529498</v>
          </cell>
          <cell r="E287">
            <v>2007</v>
          </cell>
        </row>
        <row r="288">
          <cell r="D288">
            <v>929480817.58420205</v>
          </cell>
          <cell r="E288">
            <v>2007</v>
          </cell>
        </row>
        <row r="289">
          <cell r="D289">
            <v>738816590.76175904</v>
          </cell>
          <cell r="E289">
            <v>2007</v>
          </cell>
        </row>
        <row r="290">
          <cell r="D290">
            <v>1400963703.44068</v>
          </cell>
          <cell r="E290">
            <v>2015</v>
          </cell>
        </row>
        <row r="291">
          <cell r="D291">
            <v>1606819122.6242001</v>
          </cell>
          <cell r="E291">
            <v>2007</v>
          </cell>
        </row>
        <row r="292">
          <cell r="D292">
            <v>966122240.69814003</v>
          </cell>
          <cell r="E292">
            <v>2007</v>
          </cell>
        </row>
        <row r="293">
          <cell r="D293">
            <v>1327353361.6165369</v>
          </cell>
          <cell r="E293">
            <v>2007</v>
          </cell>
        </row>
        <row r="294">
          <cell r="D294">
            <v>6847118208.5808697</v>
          </cell>
          <cell r="E294">
            <v>2007</v>
          </cell>
        </row>
        <row r="295">
          <cell r="D295">
            <v>2864585047.9665399</v>
          </cell>
          <cell r="E295">
            <v>2007</v>
          </cell>
        </row>
        <row r="296">
          <cell r="D296">
            <v>1327353361.6165369</v>
          </cell>
          <cell r="E296">
            <v>2007</v>
          </cell>
        </row>
        <row r="297">
          <cell r="D297">
            <v>1327353361.6165369</v>
          </cell>
          <cell r="E297">
            <v>2007</v>
          </cell>
        </row>
        <row r="298">
          <cell r="D298">
            <v>1327353361.6165369</v>
          </cell>
          <cell r="E298">
            <v>2007</v>
          </cell>
        </row>
        <row r="299">
          <cell r="D299">
            <v>1327353361.6165369</v>
          </cell>
          <cell r="E299">
            <v>2007</v>
          </cell>
        </row>
        <row r="300">
          <cell r="D300">
            <v>1110059695.6493311</v>
          </cell>
          <cell r="E300">
            <v>2007</v>
          </cell>
        </row>
        <row r="301">
          <cell r="D301">
            <v>1327353361.6165369</v>
          </cell>
          <cell r="E301">
            <v>2007</v>
          </cell>
        </row>
        <row r="302">
          <cell r="D302">
            <v>636337766.08424675</v>
          </cell>
          <cell r="E302">
            <v>2007</v>
          </cell>
        </row>
        <row r="303">
          <cell r="D303">
            <v>837379143.13253343</v>
          </cell>
          <cell r="E303">
            <v>2007</v>
          </cell>
        </row>
        <row r="304">
          <cell r="D304">
            <v>4984557066.1999998</v>
          </cell>
          <cell r="E304">
            <v>2007</v>
          </cell>
        </row>
        <row r="305">
          <cell r="D305">
            <v>3783819547.1500001</v>
          </cell>
          <cell r="E305">
            <v>2007</v>
          </cell>
        </row>
        <row r="306">
          <cell r="D306">
            <v>749497417.32000005</v>
          </cell>
          <cell r="E306">
            <v>2007</v>
          </cell>
        </row>
        <row r="307">
          <cell r="D307">
            <v>1012401500</v>
          </cell>
          <cell r="E307">
            <v>2007</v>
          </cell>
        </row>
        <row r="308">
          <cell r="D308">
            <v>14991856876.784245</v>
          </cell>
          <cell r="E308">
            <v>2007</v>
          </cell>
        </row>
        <row r="309">
          <cell r="D309">
            <v>1004635245.0665743</v>
          </cell>
          <cell r="E309">
            <v>2007</v>
          </cell>
        </row>
        <row r="310">
          <cell r="D310">
            <v>3087425688.1593609</v>
          </cell>
          <cell r="E310">
            <v>2007</v>
          </cell>
        </row>
        <row r="311">
          <cell r="D311">
            <v>2113731899.5999999</v>
          </cell>
          <cell r="E311">
            <v>2007</v>
          </cell>
        </row>
        <row r="312">
          <cell r="D312">
            <v>29986611460</v>
          </cell>
          <cell r="E312">
            <v>2008</v>
          </cell>
        </row>
        <row r="313">
          <cell r="D313">
            <v>8726284111.1459866</v>
          </cell>
          <cell r="E313">
            <v>2008</v>
          </cell>
        </row>
        <row r="314">
          <cell r="D314">
            <v>5674612893</v>
          </cell>
          <cell r="E314">
            <v>2008</v>
          </cell>
        </row>
        <row r="315">
          <cell r="D315">
            <v>1685204437</v>
          </cell>
          <cell r="E315">
            <v>2008</v>
          </cell>
        </row>
        <row r="316">
          <cell r="D316">
            <v>1969256837</v>
          </cell>
          <cell r="E316">
            <v>2008</v>
          </cell>
        </row>
        <row r="317">
          <cell r="D317">
            <v>10544570566</v>
          </cell>
          <cell r="E317">
            <v>2008</v>
          </cell>
        </row>
        <row r="318">
          <cell r="D318">
            <v>5288983329</v>
          </cell>
          <cell r="E318">
            <v>2008</v>
          </cell>
        </row>
        <row r="319">
          <cell r="D319">
            <v>711641781</v>
          </cell>
          <cell r="E319">
            <v>2008</v>
          </cell>
        </row>
        <row r="320">
          <cell r="D320">
            <v>4998589477</v>
          </cell>
          <cell r="E320">
            <v>2008</v>
          </cell>
        </row>
        <row r="321">
          <cell r="D321">
            <v>829088158</v>
          </cell>
          <cell r="E321">
            <v>2008</v>
          </cell>
        </row>
        <row r="322">
          <cell r="D322">
            <v>250000000</v>
          </cell>
          <cell r="E322">
            <v>2008</v>
          </cell>
        </row>
        <row r="323">
          <cell r="D323">
            <v>5108967559.5763826</v>
          </cell>
          <cell r="E323">
            <v>2008</v>
          </cell>
        </row>
        <row r="324">
          <cell r="D324">
            <v>2130596812.9205101</v>
          </cell>
          <cell r="E324">
            <v>2008</v>
          </cell>
        </row>
        <row r="325">
          <cell r="D325">
            <v>837796595</v>
          </cell>
          <cell r="E325">
            <v>2008</v>
          </cell>
        </row>
        <row r="326">
          <cell r="D326">
            <v>523294499</v>
          </cell>
          <cell r="E326">
            <v>2008</v>
          </cell>
        </row>
        <row r="327">
          <cell r="D327">
            <v>498235979.05180186</v>
          </cell>
          <cell r="E327">
            <v>2008</v>
          </cell>
        </row>
        <row r="328">
          <cell r="D328">
            <v>400080843</v>
          </cell>
          <cell r="E328">
            <v>2008</v>
          </cell>
        </row>
        <row r="329">
          <cell r="D329">
            <v>326364200</v>
          </cell>
          <cell r="E329">
            <v>2008</v>
          </cell>
        </row>
        <row r="330">
          <cell r="D330">
            <v>22133964474</v>
          </cell>
          <cell r="E330">
            <v>2009</v>
          </cell>
        </row>
        <row r="331">
          <cell r="D331">
            <v>22007615819</v>
          </cell>
          <cell r="E331">
            <v>2009</v>
          </cell>
        </row>
        <row r="332">
          <cell r="D332">
            <v>530573293</v>
          </cell>
          <cell r="E332">
            <v>2009</v>
          </cell>
        </row>
        <row r="333">
          <cell r="D333">
            <v>3574205433</v>
          </cell>
          <cell r="E333">
            <v>2009</v>
          </cell>
        </row>
        <row r="334">
          <cell r="D334">
            <v>1200224056</v>
          </cell>
          <cell r="E334">
            <v>2009</v>
          </cell>
        </row>
        <row r="335">
          <cell r="D335">
            <v>20917123303</v>
          </cell>
          <cell r="E335">
            <v>2010</v>
          </cell>
        </row>
        <row r="336">
          <cell r="D336">
            <v>1977632629</v>
          </cell>
          <cell r="E336">
            <v>2010</v>
          </cell>
        </row>
        <row r="337">
          <cell r="D337">
            <v>1192070199</v>
          </cell>
          <cell r="E337">
            <v>2010</v>
          </cell>
        </row>
        <row r="338">
          <cell r="D338">
            <v>2978274268.4109097</v>
          </cell>
          <cell r="E338">
            <v>2011</v>
          </cell>
        </row>
        <row r="339">
          <cell r="D339">
            <v>1759387701.9008303</v>
          </cell>
          <cell r="E339">
            <v>2011</v>
          </cell>
        </row>
        <row r="340">
          <cell r="D340">
            <v>1487022334.5887914</v>
          </cell>
          <cell r="E340">
            <v>2011</v>
          </cell>
        </row>
        <row r="341">
          <cell r="D341">
            <v>3557254334.12431</v>
          </cell>
          <cell r="E341">
            <v>2011</v>
          </cell>
        </row>
        <row r="342">
          <cell r="D342">
            <v>3257404911.7153997</v>
          </cell>
          <cell r="E342">
            <v>2011</v>
          </cell>
        </row>
        <row r="343">
          <cell r="D343">
            <v>3841002466.5544596</v>
          </cell>
          <cell r="E343">
            <v>2011</v>
          </cell>
        </row>
        <row r="344">
          <cell r="D344">
            <v>672970829.95844185</v>
          </cell>
          <cell r="E344">
            <v>2011</v>
          </cell>
        </row>
        <row r="345">
          <cell r="D345">
            <v>720415026.35516441</v>
          </cell>
          <cell r="E345">
            <v>2011</v>
          </cell>
        </row>
        <row r="346">
          <cell r="D346">
            <v>4609392818.7695818</v>
          </cell>
          <cell r="E346">
            <v>2011</v>
          </cell>
        </row>
        <row r="347">
          <cell r="D347">
            <v>666142171.96289265</v>
          </cell>
          <cell r="E347">
            <v>2011</v>
          </cell>
        </row>
        <row r="348">
          <cell r="D348">
            <v>1650335467.45</v>
          </cell>
          <cell r="E348">
            <v>2011</v>
          </cell>
        </row>
        <row r="349">
          <cell r="D349">
            <v>562181911.29999995</v>
          </cell>
          <cell r="E349">
            <v>2011</v>
          </cell>
        </row>
        <row r="350">
          <cell r="D350">
            <v>16031900</v>
          </cell>
          <cell r="E350">
            <v>2011</v>
          </cell>
        </row>
        <row r="351">
          <cell r="D351">
            <v>56100500</v>
          </cell>
          <cell r="E351">
            <v>2011</v>
          </cell>
        </row>
        <row r="352">
          <cell r="D352">
            <v>56964700</v>
          </cell>
          <cell r="E352">
            <v>2011</v>
          </cell>
        </row>
        <row r="353">
          <cell r="D353">
            <v>1798246935</v>
          </cell>
          <cell r="E353">
            <v>2011</v>
          </cell>
        </row>
        <row r="354">
          <cell r="D354">
            <v>84556900</v>
          </cell>
          <cell r="E354">
            <v>2011</v>
          </cell>
        </row>
        <row r="355">
          <cell r="D355">
            <v>3830922576</v>
          </cell>
          <cell r="E355">
            <v>2011</v>
          </cell>
        </row>
        <row r="356">
          <cell r="D356">
            <v>1722640846.3199999</v>
          </cell>
          <cell r="E356">
            <v>2011</v>
          </cell>
        </row>
        <row r="357">
          <cell r="D357">
            <v>6948665692.3699999</v>
          </cell>
          <cell r="E357">
            <v>2011</v>
          </cell>
        </row>
        <row r="358">
          <cell r="D358">
            <v>7667608917.5499992</v>
          </cell>
          <cell r="E358">
            <v>2011</v>
          </cell>
        </row>
        <row r="359">
          <cell r="D359">
            <v>8087400</v>
          </cell>
          <cell r="E359">
            <v>2012</v>
          </cell>
        </row>
        <row r="360">
          <cell r="D360">
            <v>1131370695.543797</v>
          </cell>
          <cell r="E360">
            <v>2012</v>
          </cell>
        </row>
        <row r="361">
          <cell r="D361">
            <v>1636229063.0043535</v>
          </cell>
          <cell r="E361">
            <v>2012</v>
          </cell>
        </row>
        <row r="362">
          <cell r="D362">
            <v>1136545521.504935</v>
          </cell>
          <cell r="E362">
            <v>2012</v>
          </cell>
        </row>
        <row r="363">
          <cell r="D363">
            <v>1244781279.9893248</v>
          </cell>
          <cell r="E363">
            <v>2012</v>
          </cell>
        </row>
        <row r="364">
          <cell r="D364">
            <v>2776676476.1366801</v>
          </cell>
          <cell r="E364">
            <v>2012</v>
          </cell>
        </row>
        <row r="365">
          <cell r="D365">
            <v>1560463250.3707366</v>
          </cell>
          <cell r="E365">
            <v>2012</v>
          </cell>
        </row>
        <row r="366">
          <cell r="D366">
            <v>410267652.64856702</v>
          </cell>
          <cell r="E366">
            <v>2012</v>
          </cell>
        </row>
        <row r="367">
          <cell r="D367">
            <v>3314762916.41675</v>
          </cell>
          <cell r="E367">
            <v>2012</v>
          </cell>
        </row>
        <row r="368">
          <cell r="D368">
            <v>3138518318.2668023</v>
          </cell>
          <cell r="E368">
            <v>2012</v>
          </cell>
        </row>
        <row r="369">
          <cell r="D369">
            <v>3248767238.5415602</v>
          </cell>
          <cell r="E369">
            <v>2012</v>
          </cell>
        </row>
        <row r="370">
          <cell r="D370">
            <v>1467969946.0446103</v>
          </cell>
          <cell r="E370">
            <v>2012</v>
          </cell>
        </row>
        <row r="371">
          <cell r="D371">
            <v>3429496091.4810162</v>
          </cell>
          <cell r="E371">
            <v>2012</v>
          </cell>
        </row>
        <row r="372">
          <cell r="D372">
            <v>2671864502.9721117</v>
          </cell>
          <cell r="E372">
            <v>2012</v>
          </cell>
        </row>
        <row r="373">
          <cell r="D373">
            <v>4766925638.6591597</v>
          </cell>
          <cell r="E373">
            <v>2012</v>
          </cell>
        </row>
        <row r="374">
          <cell r="D374">
            <v>1598810500.7151661</v>
          </cell>
          <cell r="E374">
            <v>2012</v>
          </cell>
        </row>
        <row r="375">
          <cell r="D375">
            <v>1899132200.4191258</v>
          </cell>
          <cell r="E375">
            <v>2012</v>
          </cell>
        </row>
        <row r="376">
          <cell r="D376">
            <v>1571078911.2345409</v>
          </cell>
          <cell r="E376">
            <v>2012</v>
          </cell>
        </row>
        <row r="377">
          <cell r="D377">
            <v>8033301761.4229603</v>
          </cell>
          <cell r="E377">
            <v>2012</v>
          </cell>
        </row>
        <row r="378">
          <cell r="D378">
            <v>1597174170.3423619</v>
          </cell>
          <cell r="E378">
            <v>2012</v>
          </cell>
        </row>
        <row r="379">
          <cell r="D379">
            <v>1462268233.7791154</v>
          </cell>
          <cell r="E379">
            <v>2012</v>
          </cell>
        </row>
        <row r="380">
          <cell r="D380">
            <v>1593664584.2917645</v>
          </cell>
          <cell r="E380">
            <v>2012</v>
          </cell>
        </row>
        <row r="381">
          <cell r="D381">
            <v>1600078073.018373</v>
          </cell>
          <cell r="E381">
            <v>2012</v>
          </cell>
        </row>
        <row r="382">
          <cell r="D382">
            <v>1536783053.2370956</v>
          </cell>
          <cell r="E382">
            <v>2012</v>
          </cell>
        </row>
        <row r="383">
          <cell r="D383">
            <v>3289380516.7796202</v>
          </cell>
          <cell r="E383">
            <v>2012</v>
          </cell>
        </row>
        <row r="384">
          <cell r="D384">
            <v>11987663158.4603</v>
          </cell>
          <cell r="E384">
            <v>2012</v>
          </cell>
        </row>
        <row r="385">
          <cell r="D385">
            <v>3331381781.9313898</v>
          </cell>
          <cell r="E385">
            <v>2012</v>
          </cell>
        </row>
        <row r="386">
          <cell r="D386">
            <v>7204662185.0902042</v>
          </cell>
          <cell r="E386">
            <v>2012</v>
          </cell>
        </row>
        <row r="387">
          <cell r="D387">
            <v>1032348746.5314332</v>
          </cell>
          <cell r="E387">
            <v>2012</v>
          </cell>
        </row>
        <row r="388">
          <cell r="D388">
            <v>1145248023.880646</v>
          </cell>
          <cell r="E388">
            <v>2012</v>
          </cell>
        </row>
        <row r="389">
          <cell r="D389">
            <v>76019206.029997841</v>
          </cell>
          <cell r="E389">
            <v>2012</v>
          </cell>
        </row>
        <row r="390">
          <cell r="D390">
            <v>76115535.321222559</v>
          </cell>
          <cell r="E390">
            <v>2012</v>
          </cell>
        </row>
        <row r="391">
          <cell r="D391">
            <v>102755972.83967289</v>
          </cell>
          <cell r="E391">
            <v>2012</v>
          </cell>
        </row>
        <row r="392">
          <cell r="D392">
            <v>83626402.271583661</v>
          </cell>
          <cell r="E392">
            <v>2012</v>
          </cell>
        </row>
        <row r="393">
          <cell r="D393">
            <v>61843579.711400554</v>
          </cell>
          <cell r="E393">
            <v>2012</v>
          </cell>
        </row>
        <row r="394">
          <cell r="D394">
            <v>3375384144</v>
          </cell>
          <cell r="E394">
            <v>2012</v>
          </cell>
        </row>
        <row r="395">
          <cell r="D395">
            <v>3935487059</v>
          </cell>
          <cell r="E395">
            <v>2012</v>
          </cell>
        </row>
        <row r="396">
          <cell r="D396">
            <v>2219297579</v>
          </cell>
          <cell r="E396">
            <v>2013</v>
          </cell>
        </row>
        <row r="397">
          <cell r="D397">
            <v>1284742209</v>
          </cell>
          <cell r="E397">
            <v>2013</v>
          </cell>
        </row>
        <row r="398">
          <cell r="D398">
            <v>1749736768</v>
          </cell>
          <cell r="E398">
            <v>2013</v>
          </cell>
        </row>
        <row r="399">
          <cell r="D399">
            <v>1663779645</v>
          </cell>
          <cell r="E399">
            <v>2013</v>
          </cell>
        </row>
        <row r="400">
          <cell r="D400">
            <v>5337508027</v>
          </cell>
          <cell r="E400">
            <v>2013</v>
          </cell>
        </row>
        <row r="401">
          <cell r="D401">
            <v>3623464863</v>
          </cell>
          <cell r="E401">
            <v>2013</v>
          </cell>
        </row>
        <row r="402">
          <cell r="D402">
            <v>1768063472</v>
          </cell>
          <cell r="E402">
            <v>2013</v>
          </cell>
        </row>
        <row r="403">
          <cell r="D403">
            <v>1780990624</v>
          </cell>
          <cell r="E403">
            <v>2013</v>
          </cell>
        </row>
        <row r="404">
          <cell r="D404">
            <v>1721445175</v>
          </cell>
          <cell r="E404">
            <v>2013</v>
          </cell>
        </row>
        <row r="405">
          <cell r="D405">
            <v>3025459495</v>
          </cell>
          <cell r="E405">
            <v>2013</v>
          </cell>
        </row>
        <row r="406">
          <cell r="D406">
            <v>5749727762</v>
          </cell>
          <cell r="E406">
            <v>2013</v>
          </cell>
        </row>
        <row r="407">
          <cell r="D407">
            <v>716925612</v>
          </cell>
          <cell r="E407">
            <v>2013</v>
          </cell>
        </row>
        <row r="408">
          <cell r="D408">
            <v>1027221016</v>
          </cell>
          <cell r="E408">
            <v>2013</v>
          </cell>
        </row>
        <row r="409">
          <cell r="D409">
            <v>8623468047</v>
          </cell>
          <cell r="E409">
            <v>2013</v>
          </cell>
        </row>
        <row r="410">
          <cell r="D410">
            <v>2280941691</v>
          </cell>
          <cell r="E410">
            <v>2013</v>
          </cell>
        </row>
        <row r="411">
          <cell r="D411">
            <v>2104052688</v>
          </cell>
          <cell r="E411">
            <v>2013</v>
          </cell>
        </row>
        <row r="412">
          <cell r="D412">
            <v>1827236217</v>
          </cell>
          <cell r="E412">
            <v>2013</v>
          </cell>
        </row>
        <row r="413">
          <cell r="D413">
            <v>1701051417</v>
          </cell>
          <cell r="E413">
            <v>2013</v>
          </cell>
        </row>
        <row r="414">
          <cell r="D414">
            <v>1684357399</v>
          </cell>
          <cell r="E414">
            <v>2013</v>
          </cell>
        </row>
        <row r="415">
          <cell r="D415">
            <v>783907728</v>
          </cell>
          <cell r="E415">
            <v>2013</v>
          </cell>
        </row>
        <row r="416">
          <cell r="D416">
            <v>198785526</v>
          </cell>
          <cell r="E416">
            <v>2013</v>
          </cell>
        </row>
        <row r="417">
          <cell r="D417">
            <v>2229465896</v>
          </cell>
          <cell r="E417">
            <v>2013</v>
          </cell>
        </row>
        <row r="418">
          <cell r="D418">
            <v>195230504</v>
          </cell>
          <cell r="E418">
            <v>2013</v>
          </cell>
        </row>
        <row r="419">
          <cell r="D419">
            <v>272429048</v>
          </cell>
          <cell r="E419">
            <v>2014</v>
          </cell>
        </row>
        <row r="420">
          <cell r="D420">
            <v>2236254252</v>
          </cell>
          <cell r="E420">
            <v>2014</v>
          </cell>
        </row>
        <row r="421">
          <cell r="D421">
            <v>1858553044</v>
          </cell>
          <cell r="E421">
            <v>2014</v>
          </cell>
        </row>
        <row r="422">
          <cell r="D422">
            <v>1872278823</v>
          </cell>
          <cell r="E422">
            <v>2014</v>
          </cell>
        </row>
        <row r="423">
          <cell r="D423">
            <v>1212803223</v>
          </cell>
          <cell r="E423">
            <v>2014</v>
          </cell>
        </row>
        <row r="424">
          <cell r="D424">
            <v>197719954</v>
          </cell>
          <cell r="E424">
            <v>2014</v>
          </cell>
        </row>
        <row r="425">
          <cell r="D425">
            <v>197994103</v>
          </cell>
          <cell r="E425">
            <v>2014</v>
          </cell>
        </row>
        <row r="426">
          <cell r="D426">
            <v>187443170</v>
          </cell>
          <cell r="E426">
            <v>2014</v>
          </cell>
        </row>
        <row r="427">
          <cell r="D427">
            <v>1834435855</v>
          </cell>
          <cell r="E427">
            <v>2014</v>
          </cell>
        </row>
        <row r="428">
          <cell r="D428">
            <v>692444812</v>
          </cell>
          <cell r="E428">
            <v>2014</v>
          </cell>
        </row>
        <row r="429">
          <cell r="D429">
            <v>1894172066</v>
          </cell>
          <cell r="E429">
            <v>2014</v>
          </cell>
        </row>
        <row r="430">
          <cell r="D430">
            <v>5255870053</v>
          </cell>
          <cell r="E430">
            <v>2014</v>
          </cell>
        </row>
        <row r="431">
          <cell r="D431">
            <v>3769961879</v>
          </cell>
          <cell r="E431">
            <v>2014</v>
          </cell>
        </row>
        <row r="432">
          <cell r="D432">
            <v>1172323688</v>
          </cell>
          <cell r="E432">
            <v>2014</v>
          </cell>
        </row>
        <row r="433">
          <cell r="D433">
            <v>254080364</v>
          </cell>
          <cell r="E433">
            <v>2014</v>
          </cell>
        </row>
        <row r="434">
          <cell r="D434">
            <v>2410554234</v>
          </cell>
          <cell r="E434">
            <v>2014</v>
          </cell>
        </row>
        <row r="435">
          <cell r="D435">
            <v>1930134008</v>
          </cell>
          <cell r="E435">
            <v>2014</v>
          </cell>
        </row>
        <row r="436">
          <cell r="D436">
            <v>197942320</v>
          </cell>
          <cell r="E436">
            <v>2014</v>
          </cell>
        </row>
        <row r="437">
          <cell r="D437">
            <v>1927376842</v>
          </cell>
          <cell r="E437">
            <v>2014</v>
          </cell>
        </row>
        <row r="438">
          <cell r="D438">
            <v>321413975</v>
          </cell>
          <cell r="E438">
            <v>2014</v>
          </cell>
        </row>
        <row r="439">
          <cell r="D439">
            <v>1913817758</v>
          </cell>
          <cell r="E439">
            <v>2014</v>
          </cell>
        </row>
        <row r="440">
          <cell r="D440">
            <v>9827462391.6313477</v>
          </cell>
          <cell r="E440">
            <v>2014</v>
          </cell>
        </row>
        <row r="441">
          <cell r="D441">
            <v>1947872840</v>
          </cell>
          <cell r="E441">
            <v>2014</v>
          </cell>
        </row>
        <row r="442">
          <cell r="D442">
            <v>197462951</v>
          </cell>
          <cell r="E442">
            <v>2014</v>
          </cell>
        </row>
        <row r="443">
          <cell r="D443">
            <v>198146512</v>
          </cell>
          <cell r="E443">
            <v>2014</v>
          </cell>
        </row>
        <row r="444">
          <cell r="D444">
            <v>197600820</v>
          </cell>
          <cell r="E444">
            <v>2014</v>
          </cell>
        </row>
        <row r="445">
          <cell r="D445">
            <v>198334296</v>
          </cell>
          <cell r="E445">
            <v>2014</v>
          </cell>
        </row>
        <row r="446">
          <cell r="D446">
            <v>197935199</v>
          </cell>
          <cell r="E446">
            <v>2014</v>
          </cell>
        </row>
        <row r="447">
          <cell r="D447">
            <v>197798349</v>
          </cell>
          <cell r="E447">
            <v>2014</v>
          </cell>
        </row>
        <row r="448">
          <cell r="D448">
            <v>197815874</v>
          </cell>
          <cell r="E448">
            <v>2014</v>
          </cell>
        </row>
        <row r="449">
          <cell r="D449">
            <v>1914115810</v>
          </cell>
          <cell r="E449">
            <v>2014</v>
          </cell>
        </row>
        <row r="450">
          <cell r="D450">
            <v>446302277</v>
          </cell>
          <cell r="E450">
            <v>2014</v>
          </cell>
        </row>
        <row r="451">
          <cell r="D451">
            <v>371814177</v>
          </cell>
          <cell r="E451">
            <v>2014</v>
          </cell>
        </row>
        <row r="452">
          <cell r="D452">
            <v>197910872</v>
          </cell>
          <cell r="E452">
            <v>2014</v>
          </cell>
        </row>
        <row r="453">
          <cell r="D453">
            <v>197392348</v>
          </cell>
          <cell r="E453">
            <v>2014</v>
          </cell>
        </row>
        <row r="454">
          <cell r="D454">
            <v>197742059</v>
          </cell>
          <cell r="E454">
            <v>2014</v>
          </cell>
        </row>
        <row r="455">
          <cell r="D455">
            <v>197566438</v>
          </cell>
          <cell r="E455">
            <v>2014</v>
          </cell>
        </row>
        <row r="456">
          <cell r="D456">
            <v>197650648</v>
          </cell>
          <cell r="E456">
            <v>2014</v>
          </cell>
        </row>
        <row r="457">
          <cell r="D457">
            <v>197626838</v>
          </cell>
          <cell r="E457">
            <v>2014</v>
          </cell>
        </row>
        <row r="458">
          <cell r="D458">
            <v>196879677</v>
          </cell>
          <cell r="E458">
            <v>2014</v>
          </cell>
        </row>
        <row r="459">
          <cell r="D459">
            <v>197078483</v>
          </cell>
          <cell r="E459">
            <v>2014</v>
          </cell>
        </row>
        <row r="460">
          <cell r="D460">
            <v>197436525</v>
          </cell>
          <cell r="E460">
            <v>2014</v>
          </cell>
        </row>
        <row r="461">
          <cell r="D461">
            <v>197544440</v>
          </cell>
          <cell r="E461">
            <v>2014</v>
          </cell>
        </row>
        <row r="462">
          <cell r="D462">
            <v>192182044</v>
          </cell>
          <cell r="E462">
            <v>2014</v>
          </cell>
        </row>
        <row r="463">
          <cell r="D463">
            <v>187069610</v>
          </cell>
          <cell r="E463">
            <v>2014</v>
          </cell>
        </row>
        <row r="464">
          <cell r="D464">
            <v>197659444</v>
          </cell>
          <cell r="E464">
            <v>2014</v>
          </cell>
        </row>
        <row r="465">
          <cell r="D465">
            <v>196939048</v>
          </cell>
          <cell r="E465">
            <v>2014</v>
          </cell>
        </row>
        <row r="466">
          <cell r="D466">
            <v>198230943</v>
          </cell>
          <cell r="E466">
            <v>2014</v>
          </cell>
        </row>
        <row r="467">
          <cell r="D467">
            <v>197782386</v>
          </cell>
          <cell r="E467">
            <v>2014</v>
          </cell>
        </row>
        <row r="468">
          <cell r="D468">
            <v>197436838</v>
          </cell>
          <cell r="E468">
            <v>2014</v>
          </cell>
        </row>
        <row r="469">
          <cell r="D469">
            <v>1892921442</v>
          </cell>
          <cell r="E469">
            <v>2014</v>
          </cell>
        </row>
        <row r="470">
          <cell r="D470">
            <v>189452159</v>
          </cell>
          <cell r="E470">
            <v>2014</v>
          </cell>
        </row>
        <row r="471">
          <cell r="D471">
            <v>197613420</v>
          </cell>
          <cell r="E471">
            <v>2014</v>
          </cell>
        </row>
        <row r="472">
          <cell r="D472">
            <v>197861466</v>
          </cell>
          <cell r="E472">
            <v>2014</v>
          </cell>
        </row>
        <row r="473">
          <cell r="D473">
            <v>49779000</v>
          </cell>
          <cell r="E473">
            <v>2014</v>
          </cell>
        </row>
        <row r="474">
          <cell r="D474">
            <v>5771596592</v>
          </cell>
          <cell r="E474">
            <v>2015</v>
          </cell>
        </row>
        <row r="475">
          <cell r="D475">
            <v>3199037978</v>
          </cell>
          <cell r="E475">
            <v>2015</v>
          </cell>
        </row>
        <row r="476">
          <cell r="D476">
            <v>2127760813</v>
          </cell>
          <cell r="E476">
            <v>2015</v>
          </cell>
        </row>
        <row r="477">
          <cell r="D477">
            <v>1931170394</v>
          </cell>
          <cell r="E477">
            <v>2015</v>
          </cell>
        </row>
        <row r="478">
          <cell r="D478">
            <v>4142581848.1999998</v>
          </cell>
          <cell r="E478">
            <v>2015</v>
          </cell>
        </row>
        <row r="479">
          <cell r="D479">
            <v>2691692465</v>
          </cell>
          <cell r="E479">
            <v>2015</v>
          </cell>
        </row>
        <row r="480">
          <cell r="D480">
            <v>8656542443.2000008</v>
          </cell>
          <cell r="E480">
            <v>2015</v>
          </cell>
        </row>
        <row r="481">
          <cell r="D481">
            <v>1038080204</v>
          </cell>
          <cell r="E481">
            <v>2015</v>
          </cell>
        </row>
        <row r="482">
          <cell r="D482">
            <v>3131158428</v>
          </cell>
          <cell r="E482">
            <v>2015</v>
          </cell>
        </row>
        <row r="483">
          <cell r="D483">
            <v>2128040770</v>
          </cell>
          <cell r="E483">
            <v>2015</v>
          </cell>
        </row>
        <row r="484">
          <cell r="D484">
            <v>1990157144</v>
          </cell>
          <cell r="E484">
            <v>2015</v>
          </cell>
        </row>
        <row r="485">
          <cell r="D485">
            <v>2091776958</v>
          </cell>
          <cell r="E485">
            <v>2015</v>
          </cell>
        </row>
        <row r="486">
          <cell r="D486">
            <v>2126653104.2</v>
          </cell>
          <cell r="E486">
            <v>2015</v>
          </cell>
        </row>
        <row r="487">
          <cell r="D487">
            <v>3147563153</v>
          </cell>
          <cell r="E487">
            <v>2015</v>
          </cell>
        </row>
        <row r="488">
          <cell r="D488">
            <v>3073451038</v>
          </cell>
          <cell r="E488">
            <v>2015</v>
          </cell>
        </row>
        <row r="489">
          <cell r="D489">
            <v>3166464963</v>
          </cell>
          <cell r="E489">
            <v>2015</v>
          </cell>
        </row>
        <row r="490">
          <cell r="D490">
            <v>2122086666</v>
          </cell>
          <cell r="E490">
            <v>2015</v>
          </cell>
        </row>
        <row r="491">
          <cell r="D491">
            <v>2025740168</v>
          </cell>
          <cell r="E491">
            <v>2015</v>
          </cell>
        </row>
        <row r="492">
          <cell r="D492">
            <v>2153193000</v>
          </cell>
          <cell r="E492">
            <v>2015</v>
          </cell>
        </row>
        <row r="493">
          <cell r="D493">
            <v>2038722656.2</v>
          </cell>
          <cell r="E493">
            <v>2015</v>
          </cell>
        </row>
        <row r="494">
          <cell r="D494">
            <v>1656251100</v>
          </cell>
          <cell r="E494">
            <v>2015</v>
          </cell>
        </row>
        <row r="495">
          <cell r="D495">
            <v>3760564386.1999998</v>
          </cell>
          <cell r="E495">
            <v>2015</v>
          </cell>
        </row>
        <row r="496">
          <cell r="D496">
            <v>2482976673</v>
          </cell>
          <cell r="E496">
            <v>2015</v>
          </cell>
        </row>
        <row r="497">
          <cell r="D497">
            <v>2128408453</v>
          </cell>
          <cell r="E497">
            <v>2015</v>
          </cell>
        </row>
        <row r="498">
          <cell r="D498">
            <v>2132575732</v>
          </cell>
          <cell r="E498">
            <v>2015</v>
          </cell>
        </row>
        <row r="499">
          <cell r="D499">
            <v>2066023866.2</v>
          </cell>
          <cell r="E499">
            <v>2015</v>
          </cell>
        </row>
        <row r="500">
          <cell r="D500">
            <v>1212664598</v>
          </cell>
          <cell r="E500">
            <v>2015</v>
          </cell>
        </row>
        <row r="501">
          <cell r="D501">
            <v>2361312163</v>
          </cell>
          <cell r="E501">
            <v>2015</v>
          </cell>
        </row>
        <row r="502">
          <cell r="D502">
            <v>1855632664.2</v>
          </cell>
          <cell r="E502">
            <v>2015</v>
          </cell>
        </row>
        <row r="503">
          <cell r="D503">
            <v>2083405986.2</v>
          </cell>
          <cell r="E503">
            <v>2015</v>
          </cell>
        </row>
        <row r="504">
          <cell r="D504">
            <v>2349817980</v>
          </cell>
          <cell r="E504">
            <v>2015</v>
          </cell>
        </row>
        <row r="505">
          <cell r="D505">
            <v>247494064</v>
          </cell>
          <cell r="E505">
            <v>2015</v>
          </cell>
        </row>
        <row r="506">
          <cell r="D506">
            <v>2801026132</v>
          </cell>
          <cell r="E506">
            <v>2015</v>
          </cell>
        </row>
        <row r="507">
          <cell r="D507">
            <v>2023879506</v>
          </cell>
          <cell r="E507">
            <v>2015</v>
          </cell>
        </row>
        <row r="508">
          <cell r="D508">
            <v>6993176545.3037949</v>
          </cell>
          <cell r="E508">
            <v>2015</v>
          </cell>
        </row>
        <row r="509">
          <cell r="D509">
            <v>5113308736.9644003</v>
          </cell>
          <cell r="E509">
            <v>2015</v>
          </cell>
        </row>
        <row r="510">
          <cell r="D510">
            <v>6147420832.6300564</v>
          </cell>
          <cell r="E510">
            <v>2015</v>
          </cell>
        </row>
        <row r="511">
          <cell r="D511">
            <v>4424469137.1017532</v>
          </cell>
          <cell r="E511">
            <v>2015</v>
          </cell>
        </row>
        <row r="512">
          <cell r="D512">
            <v>194299755</v>
          </cell>
          <cell r="E512">
            <v>2015</v>
          </cell>
        </row>
        <row r="513">
          <cell r="D513">
            <v>187607827</v>
          </cell>
          <cell r="E513">
            <v>2015</v>
          </cell>
        </row>
        <row r="514">
          <cell r="D514">
            <v>1976709313</v>
          </cell>
          <cell r="E514">
            <v>2015</v>
          </cell>
        </row>
        <row r="515">
          <cell r="D515">
            <v>1945562821</v>
          </cell>
          <cell r="E515">
            <v>2015</v>
          </cell>
        </row>
        <row r="516">
          <cell r="D516">
            <v>194273678</v>
          </cell>
          <cell r="E516">
            <v>2015</v>
          </cell>
        </row>
        <row r="517">
          <cell r="D517">
            <v>469897527</v>
          </cell>
          <cell r="E517">
            <v>2015</v>
          </cell>
        </row>
        <row r="518">
          <cell r="D518">
            <v>194582579</v>
          </cell>
          <cell r="E518">
            <v>2015</v>
          </cell>
        </row>
        <row r="519">
          <cell r="D519">
            <v>194304755</v>
          </cell>
          <cell r="E519">
            <v>2015</v>
          </cell>
        </row>
        <row r="520">
          <cell r="D520">
            <v>194194110</v>
          </cell>
          <cell r="E520">
            <v>2015</v>
          </cell>
        </row>
        <row r="521">
          <cell r="D521">
            <v>191295534</v>
          </cell>
          <cell r="E521">
            <v>2015</v>
          </cell>
        </row>
        <row r="522">
          <cell r="D522">
            <v>195476550</v>
          </cell>
          <cell r="E522">
            <v>2015</v>
          </cell>
        </row>
        <row r="523">
          <cell r="D523">
            <v>193212995</v>
          </cell>
          <cell r="E523">
            <v>2015</v>
          </cell>
        </row>
        <row r="524">
          <cell r="D524">
            <v>193532549</v>
          </cell>
          <cell r="E524">
            <v>2015</v>
          </cell>
        </row>
        <row r="525">
          <cell r="D525">
            <v>192293177</v>
          </cell>
          <cell r="E525">
            <v>2015</v>
          </cell>
        </row>
        <row r="526">
          <cell r="D526">
            <v>190538964</v>
          </cell>
          <cell r="E526">
            <v>2015</v>
          </cell>
        </row>
        <row r="527">
          <cell r="D527">
            <v>121648894</v>
          </cell>
          <cell r="E527">
            <v>2015</v>
          </cell>
        </row>
        <row r="528">
          <cell r="D528">
            <v>1945177628</v>
          </cell>
          <cell r="E528">
            <v>2015</v>
          </cell>
        </row>
        <row r="529">
          <cell r="D529">
            <v>2197200060</v>
          </cell>
          <cell r="E529">
            <v>2015</v>
          </cell>
        </row>
        <row r="530">
          <cell r="D530">
            <v>2122831297</v>
          </cell>
          <cell r="E530">
            <v>2015</v>
          </cell>
        </row>
        <row r="531">
          <cell r="D531">
            <v>8378965790.1999998</v>
          </cell>
          <cell r="E531">
            <v>2015</v>
          </cell>
        </row>
        <row r="532">
          <cell r="D532">
            <v>2059213886</v>
          </cell>
          <cell r="E532">
            <v>2015</v>
          </cell>
        </row>
        <row r="533">
          <cell r="D533">
            <v>2125785396</v>
          </cell>
          <cell r="E533">
            <v>2015</v>
          </cell>
        </row>
        <row r="534">
          <cell r="D534">
            <v>191142383</v>
          </cell>
          <cell r="E534">
            <v>2015</v>
          </cell>
        </row>
        <row r="535">
          <cell r="D535">
            <v>190265603</v>
          </cell>
          <cell r="E535">
            <v>2015</v>
          </cell>
        </row>
        <row r="536">
          <cell r="D536">
            <v>741801931</v>
          </cell>
          <cell r="E536">
            <v>2015</v>
          </cell>
        </row>
        <row r="537">
          <cell r="D537">
            <v>194535396</v>
          </cell>
          <cell r="E537">
            <v>2015</v>
          </cell>
        </row>
        <row r="538">
          <cell r="D538">
            <v>194109943</v>
          </cell>
          <cell r="E538">
            <v>2015</v>
          </cell>
        </row>
        <row r="539">
          <cell r="D539">
            <v>194305774</v>
          </cell>
          <cell r="E539">
            <v>2015</v>
          </cell>
        </row>
        <row r="540">
          <cell r="D540">
            <v>192442791</v>
          </cell>
          <cell r="E540">
            <v>2015</v>
          </cell>
        </row>
        <row r="541">
          <cell r="D541">
            <v>195564131</v>
          </cell>
          <cell r="E541">
            <v>2015</v>
          </cell>
        </row>
        <row r="542">
          <cell r="D542">
            <v>194585175</v>
          </cell>
          <cell r="E542">
            <v>2015</v>
          </cell>
        </row>
        <row r="543">
          <cell r="D543">
            <v>194014396</v>
          </cell>
          <cell r="E543">
            <v>2015</v>
          </cell>
        </row>
        <row r="544">
          <cell r="D544">
            <v>28270054450.200001</v>
          </cell>
          <cell r="E544">
            <v>2015</v>
          </cell>
        </row>
        <row r="545">
          <cell r="D545">
            <v>1777518495</v>
          </cell>
          <cell r="E545">
            <v>2015</v>
          </cell>
        </row>
        <row r="546">
          <cell r="D546">
            <v>2539770681</v>
          </cell>
          <cell r="E546">
            <v>2015</v>
          </cell>
        </row>
        <row r="547">
          <cell r="D547">
            <v>246942569</v>
          </cell>
          <cell r="E547">
            <v>2015</v>
          </cell>
        </row>
        <row r="548">
          <cell r="D548">
            <v>191714919</v>
          </cell>
          <cell r="E548">
            <v>2015</v>
          </cell>
        </row>
        <row r="549">
          <cell r="D549">
            <v>133925703</v>
          </cell>
          <cell r="E549">
            <v>2015</v>
          </cell>
        </row>
        <row r="550">
          <cell r="D550">
            <v>191639680</v>
          </cell>
          <cell r="E550">
            <v>2015</v>
          </cell>
        </row>
        <row r="551">
          <cell r="D551">
            <v>192010205</v>
          </cell>
          <cell r="E551">
            <v>2015</v>
          </cell>
        </row>
        <row r="552">
          <cell r="D552">
            <v>190930494</v>
          </cell>
          <cell r="E552">
            <v>2015</v>
          </cell>
        </row>
        <row r="553">
          <cell r="D553">
            <v>674055175</v>
          </cell>
          <cell r="E553">
            <v>2015</v>
          </cell>
        </row>
        <row r="554">
          <cell r="D554">
            <v>194413644</v>
          </cell>
          <cell r="E554">
            <v>2015</v>
          </cell>
        </row>
        <row r="555">
          <cell r="D555">
            <v>194508025</v>
          </cell>
          <cell r="E555">
            <v>2015</v>
          </cell>
        </row>
        <row r="556">
          <cell r="D556">
            <v>194125619</v>
          </cell>
          <cell r="E556">
            <v>2015</v>
          </cell>
        </row>
        <row r="557">
          <cell r="D557">
            <v>194469172</v>
          </cell>
          <cell r="E557">
            <v>2015</v>
          </cell>
        </row>
        <row r="558">
          <cell r="D558">
            <v>8141572842.6999998</v>
          </cell>
          <cell r="E558">
            <v>2016</v>
          </cell>
        </row>
        <row r="559">
          <cell r="D559">
            <v>8147247049.011054</v>
          </cell>
          <cell r="E559">
            <v>2016</v>
          </cell>
        </row>
        <row r="560">
          <cell r="D560">
            <v>2960652854.1300001</v>
          </cell>
          <cell r="E560">
            <v>2016</v>
          </cell>
        </row>
        <row r="561">
          <cell r="D561">
            <v>1997824226.8399999</v>
          </cell>
          <cell r="E561">
            <v>2016</v>
          </cell>
        </row>
        <row r="562">
          <cell r="D562">
            <v>4868290282.0367718</v>
          </cell>
          <cell r="E562">
            <v>2016</v>
          </cell>
        </row>
        <row r="563">
          <cell r="D563">
            <v>1945903540.0999999</v>
          </cell>
          <cell r="E563">
            <v>2016</v>
          </cell>
        </row>
        <row r="564">
          <cell r="D564">
            <v>2819328226.6399999</v>
          </cell>
          <cell r="E564">
            <v>2016</v>
          </cell>
        </row>
        <row r="565">
          <cell r="D565">
            <v>9785377200</v>
          </cell>
          <cell r="E565">
            <v>2016</v>
          </cell>
        </row>
        <row r="566">
          <cell r="D566">
            <v>2400192423</v>
          </cell>
          <cell r="E566">
            <v>2016</v>
          </cell>
        </row>
        <row r="567">
          <cell r="D567">
            <v>8482176848.3360138</v>
          </cell>
          <cell r="E567">
            <v>2016</v>
          </cell>
        </row>
        <row r="568">
          <cell r="D568">
            <v>5591436679.1599998</v>
          </cell>
          <cell r="E568">
            <v>2016</v>
          </cell>
        </row>
        <row r="569">
          <cell r="D569">
            <v>5487724779.8400002</v>
          </cell>
          <cell r="E569">
            <v>2016</v>
          </cell>
        </row>
        <row r="570">
          <cell r="D570">
            <v>1890595464.96</v>
          </cell>
          <cell r="E570">
            <v>2016</v>
          </cell>
        </row>
        <row r="571">
          <cell r="D571">
            <v>2933446349.48</v>
          </cell>
          <cell r="E571">
            <v>2016</v>
          </cell>
        </row>
        <row r="572">
          <cell r="D572">
            <v>4250968123.3900442</v>
          </cell>
          <cell r="E572">
            <v>2016</v>
          </cell>
        </row>
        <row r="573">
          <cell r="D573">
            <v>2398001772.73</v>
          </cell>
          <cell r="E573">
            <v>2016</v>
          </cell>
        </row>
        <row r="574">
          <cell r="D574">
            <v>4682270294.1660614</v>
          </cell>
          <cell r="E574">
            <v>2016</v>
          </cell>
        </row>
        <row r="575">
          <cell r="D575">
            <v>3797259567.7199998</v>
          </cell>
          <cell r="E575">
            <v>2016</v>
          </cell>
        </row>
        <row r="576">
          <cell r="D576">
            <v>5854757832.3698645</v>
          </cell>
          <cell r="E576">
            <v>2016</v>
          </cell>
        </row>
        <row r="577">
          <cell r="D577">
            <v>4070073728.3230543</v>
          </cell>
          <cell r="E577">
            <v>2016</v>
          </cell>
        </row>
        <row r="578">
          <cell r="D578">
            <v>5335623040.4074984</v>
          </cell>
          <cell r="E578">
            <v>2016</v>
          </cell>
        </row>
        <row r="579">
          <cell r="D579">
            <v>2201551942.5196371</v>
          </cell>
          <cell r="E579">
            <v>2016</v>
          </cell>
        </row>
        <row r="580">
          <cell r="D580">
            <v>6046396941.1700001</v>
          </cell>
          <cell r="E580">
            <v>2016</v>
          </cell>
        </row>
        <row r="581">
          <cell r="D581">
            <v>1766998059.23</v>
          </cell>
          <cell r="E581">
            <v>2016</v>
          </cell>
        </row>
        <row r="582">
          <cell r="D582">
            <v>1944916077.3699999</v>
          </cell>
          <cell r="E582">
            <v>2016</v>
          </cell>
        </row>
        <row r="583">
          <cell r="D583">
            <v>1944689998.1099999</v>
          </cell>
          <cell r="E583">
            <v>2016</v>
          </cell>
        </row>
        <row r="584">
          <cell r="D584">
            <v>2522478651.5700002</v>
          </cell>
          <cell r="E584">
            <v>2016</v>
          </cell>
        </row>
        <row r="585">
          <cell r="D585">
            <v>998055696.14999998</v>
          </cell>
          <cell r="E585">
            <v>2016</v>
          </cell>
        </row>
        <row r="586">
          <cell r="D586">
            <v>198356308</v>
          </cell>
          <cell r="E586">
            <v>2016</v>
          </cell>
        </row>
        <row r="587">
          <cell r="D587">
            <v>197669566</v>
          </cell>
          <cell r="E587">
            <v>2016</v>
          </cell>
        </row>
        <row r="588">
          <cell r="D588">
            <v>49212500</v>
          </cell>
          <cell r="E588">
            <v>2013</v>
          </cell>
        </row>
        <row r="589">
          <cell r="D589">
            <v>1578446994</v>
          </cell>
          <cell r="E589">
            <v>2014</v>
          </cell>
        </row>
        <row r="590">
          <cell r="D590">
            <v>246942569</v>
          </cell>
          <cell r="E590">
            <v>2015</v>
          </cell>
        </row>
        <row r="591">
          <cell r="D591">
            <v>14872500</v>
          </cell>
          <cell r="E591">
            <v>2011</v>
          </cell>
        </row>
        <row r="592">
          <cell r="D592">
            <v>97700000</v>
          </cell>
          <cell r="E592">
            <v>2012</v>
          </cell>
        </row>
        <row r="593">
          <cell r="D593">
            <v>98837000</v>
          </cell>
          <cell r="E593">
            <v>2012</v>
          </cell>
        </row>
        <row r="594">
          <cell r="D594">
            <v>98808000</v>
          </cell>
          <cell r="E594">
            <v>2012</v>
          </cell>
        </row>
        <row r="595">
          <cell r="D595">
            <v>99133000</v>
          </cell>
          <cell r="E595">
            <v>2012</v>
          </cell>
        </row>
        <row r="596">
          <cell r="D596">
            <v>85228200.18037653</v>
          </cell>
          <cell r="E596">
            <v>2013</v>
          </cell>
        </row>
        <row r="597">
          <cell r="D597">
            <v>394888000</v>
          </cell>
          <cell r="E597">
            <v>2015</v>
          </cell>
        </row>
        <row r="598">
          <cell r="D598">
            <v>10790891754</v>
          </cell>
          <cell r="E598">
            <v>2007</v>
          </cell>
        </row>
        <row r="599">
          <cell r="D599">
            <v>1519697850</v>
          </cell>
          <cell r="E599">
            <v>2007</v>
          </cell>
        </row>
        <row r="600">
          <cell r="D600">
            <v>9817024325</v>
          </cell>
          <cell r="E600">
            <v>2007</v>
          </cell>
        </row>
        <row r="601">
          <cell r="D601">
            <v>2336767000</v>
          </cell>
          <cell r="E601">
            <v>2007</v>
          </cell>
        </row>
        <row r="602">
          <cell r="D602">
            <v>1300003636.4000001</v>
          </cell>
          <cell r="E602">
            <v>2007</v>
          </cell>
        </row>
        <row r="603">
          <cell r="D603">
            <v>130000363.59999999</v>
          </cell>
          <cell r="E603">
            <v>2007</v>
          </cell>
        </row>
        <row r="604">
          <cell r="D604">
            <v>993901000</v>
          </cell>
          <cell r="E604">
            <v>2007</v>
          </cell>
        </row>
        <row r="605">
          <cell r="D605">
            <v>474381180</v>
          </cell>
          <cell r="E605">
            <v>2007</v>
          </cell>
        </row>
        <row r="606">
          <cell r="D606">
            <v>2703573800</v>
          </cell>
          <cell r="E606">
            <v>2007</v>
          </cell>
        </row>
        <row r="607">
          <cell r="D607">
            <v>44799000</v>
          </cell>
          <cell r="E607">
            <v>2007</v>
          </cell>
        </row>
        <row r="608">
          <cell r="D608">
            <v>387073802.91121233</v>
          </cell>
          <cell r="E608">
            <v>2008</v>
          </cell>
        </row>
        <row r="609">
          <cell r="D609">
            <v>993199090.17379224</v>
          </cell>
          <cell r="E609">
            <v>2008</v>
          </cell>
        </row>
        <row r="610">
          <cell r="D610">
            <v>254393659.82620782</v>
          </cell>
          <cell r="E610">
            <v>2008</v>
          </cell>
        </row>
        <row r="611">
          <cell r="D611">
            <v>240015540</v>
          </cell>
          <cell r="E611">
            <v>2008</v>
          </cell>
        </row>
        <row r="612">
          <cell r="D612">
            <v>162000000</v>
          </cell>
          <cell r="E612">
            <v>2008</v>
          </cell>
        </row>
        <row r="613">
          <cell r="D613">
            <v>133560660.74659312</v>
          </cell>
          <cell r="E613">
            <v>2008</v>
          </cell>
        </row>
        <row r="614">
          <cell r="D614">
            <v>133367239.25340688</v>
          </cell>
          <cell r="E614">
            <v>2008</v>
          </cell>
        </row>
        <row r="615">
          <cell r="D615">
            <v>266240349.76335436</v>
          </cell>
          <cell r="E615">
            <v>2008</v>
          </cell>
        </row>
        <row r="616">
          <cell r="D616">
            <v>391678610.4209711</v>
          </cell>
          <cell r="E616">
            <v>2008</v>
          </cell>
        </row>
        <row r="617">
          <cell r="D617">
            <v>78630016.685688838</v>
          </cell>
          <cell r="E617">
            <v>2008</v>
          </cell>
        </row>
        <row r="618">
          <cell r="D618">
            <v>162801023.12998566</v>
          </cell>
          <cell r="E618">
            <v>2008</v>
          </cell>
        </row>
        <row r="619">
          <cell r="D619">
            <v>1346900000</v>
          </cell>
          <cell r="E619">
            <v>2008</v>
          </cell>
        </row>
        <row r="620">
          <cell r="D620">
            <v>103501800</v>
          </cell>
          <cell r="E620">
            <v>2008</v>
          </cell>
        </row>
        <row r="621">
          <cell r="D621">
            <v>126169200</v>
          </cell>
          <cell r="E621">
            <v>2008</v>
          </cell>
        </row>
        <row r="622">
          <cell r="D622">
            <v>166466700</v>
          </cell>
          <cell r="E622">
            <v>2008</v>
          </cell>
        </row>
        <row r="623">
          <cell r="D623">
            <v>103188000</v>
          </cell>
          <cell r="E623">
            <v>2008</v>
          </cell>
        </row>
        <row r="624">
          <cell r="D624">
            <v>170169300</v>
          </cell>
          <cell r="E624">
            <v>2008</v>
          </cell>
        </row>
        <row r="625">
          <cell r="D625">
            <v>88200000</v>
          </cell>
          <cell r="E625">
            <v>2008</v>
          </cell>
        </row>
        <row r="626">
          <cell r="D626">
            <v>103501800</v>
          </cell>
          <cell r="E626">
            <v>2008</v>
          </cell>
        </row>
        <row r="627">
          <cell r="D627">
            <v>100798200</v>
          </cell>
          <cell r="E627">
            <v>2008</v>
          </cell>
        </row>
        <row r="628">
          <cell r="D628">
            <v>99850500</v>
          </cell>
          <cell r="E628">
            <v>2008</v>
          </cell>
        </row>
        <row r="629">
          <cell r="D629">
            <v>155017800</v>
          </cell>
          <cell r="E629">
            <v>2008</v>
          </cell>
        </row>
        <row r="630">
          <cell r="D630">
            <v>11500000</v>
          </cell>
          <cell r="E630">
            <v>2008</v>
          </cell>
        </row>
        <row r="631">
          <cell r="D631">
            <v>14018800</v>
          </cell>
          <cell r="E631">
            <v>2008</v>
          </cell>
        </row>
        <row r="632">
          <cell r="D632">
            <v>18496300</v>
          </cell>
          <cell r="E632">
            <v>2008</v>
          </cell>
        </row>
        <row r="633">
          <cell r="D633">
            <v>11250000</v>
          </cell>
          <cell r="E633">
            <v>2008</v>
          </cell>
        </row>
        <row r="634">
          <cell r="D634">
            <v>18907700</v>
          </cell>
          <cell r="E634">
            <v>2008</v>
          </cell>
        </row>
        <row r="635">
          <cell r="D635">
            <v>9800000</v>
          </cell>
          <cell r="E635">
            <v>2008</v>
          </cell>
        </row>
        <row r="636">
          <cell r="D636">
            <v>11700000</v>
          </cell>
          <cell r="E636">
            <v>2008</v>
          </cell>
        </row>
        <row r="637">
          <cell r="D637">
            <v>11000000</v>
          </cell>
          <cell r="E637">
            <v>2008</v>
          </cell>
        </row>
        <row r="638">
          <cell r="D638">
            <v>11094500</v>
          </cell>
          <cell r="E638">
            <v>2008</v>
          </cell>
        </row>
        <row r="639">
          <cell r="D639">
            <v>17224400</v>
          </cell>
          <cell r="E639">
            <v>2008</v>
          </cell>
        </row>
        <row r="640">
          <cell r="D640">
            <v>487790000</v>
          </cell>
          <cell r="E640">
            <v>2008</v>
          </cell>
        </row>
        <row r="641">
          <cell r="D641">
            <v>2611532728</v>
          </cell>
          <cell r="E641">
            <v>2008</v>
          </cell>
        </row>
        <row r="642">
          <cell r="D642">
            <v>278070909</v>
          </cell>
          <cell r="E642">
            <v>2008</v>
          </cell>
        </row>
        <row r="643">
          <cell r="D643">
            <v>261153272</v>
          </cell>
          <cell r="E643">
            <v>2008</v>
          </cell>
        </row>
        <row r="644">
          <cell r="D644">
            <v>27807091</v>
          </cell>
          <cell r="E644">
            <v>2008</v>
          </cell>
        </row>
        <row r="645">
          <cell r="D645">
            <v>1208559000</v>
          </cell>
          <cell r="E645">
            <v>2008</v>
          </cell>
        </row>
        <row r="646">
          <cell r="D646">
            <v>278624000</v>
          </cell>
          <cell r="E646">
            <v>2008</v>
          </cell>
        </row>
        <row r="647">
          <cell r="D647">
            <v>58546000</v>
          </cell>
          <cell r="E647">
            <v>2008</v>
          </cell>
        </row>
        <row r="648">
          <cell r="D648">
            <v>962466046.16631413</v>
          </cell>
          <cell r="E648">
            <v>2008</v>
          </cell>
        </row>
        <row r="649">
          <cell r="D649">
            <v>188000000</v>
          </cell>
          <cell r="E649">
            <v>2013</v>
          </cell>
        </row>
        <row r="650">
          <cell r="D650">
            <v>390003200</v>
          </cell>
          <cell r="E650">
            <v>2013</v>
          </cell>
        </row>
        <row r="651">
          <cell r="D651">
            <v>94800000</v>
          </cell>
          <cell r="E651">
            <v>2013</v>
          </cell>
        </row>
        <row r="652">
          <cell r="D652">
            <v>369945000</v>
          </cell>
          <cell r="E652">
            <v>2013</v>
          </cell>
        </row>
        <row r="653">
          <cell r="D653">
            <v>156828000</v>
          </cell>
          <cell r="E653">
            <v>2013</v>
          </cell>
        </row>
        <row r="654">
          <cell r="D654">
            <v>766949312.29735994</v>
          </cell>
          <cell r="E654">
            <v>2009</v>
          </cell>
        </row>
        <row r="655">
          <cell r="D655">
            <v>1568052481.3917563</v>
          </cell>
          <cell r="E655">
            <v>2009</v>
          </cell>
        </row>
        <row r="656">
          <cell r="D656">
            <v>474869332.85883301</v>
          </cell>
          <cell r="E656">
            <v>2010</v>
          </cell>
        </row>
        <row r="657">
          <cell r="D657">
            <v>406454267.44035602</v>
          </cell>
          <cell r="E657">
            <v>2010</v>
          </cell>
        </row>
        <row r="658">
          <cell r="D658">
            <v>49225000</v>
          </cell>
          <cell r="E658">
            <v>2011</v>
          </cell>
        </row>
        <row r="659">
          <cell r="D659">
            <v>360271116.84319699</v>
          </cell>
          <cell r="E659">
            <v>2011</v>
          </cell>
        </row>
        <row r="660">
          <cell r="D660">
            <v>105422055.34248437</v>
          </cell>
          <cell r="E660">
            <v>2011</v>
          </cell>
        </row>
        <row r="661">
          <cell r="D661">
            <v>82118232.582566783</v>
          </cell>
          <cell r="E661">
            <v>2011</v>
          </cell>
        </row>
        <row r="662">
          <cell r="D662">
            <v>162793847.5657101</v>
          </cell>
          <cell r="E662">
            <v>2011</v>
          </cell>
        </row>
        <row r="663">
          <cell r="D663">
            <v>45039631.159846455</v>
          </cell>
          <cell r="E663">
            <v>2011</v>
          </cell>
        </row>
        <row r="664">
          <cell r="D664">
            <v>38395822.261578523</v>
          </cell>
          <cell r="E664">
            <v>2011</v>
          </cell>
        </row>
        <row r="665">
          <cell r="D665">
            <v>493388676.94870102</v>
          </cell>
          <cell r="E665">
            <v>2012</v>
          </cell>
        </row>
        <row r="666">
          <cell r="D666">
            <v>388878394.88692087</v>
          </cell>
          <cell r="E666">
            <v>2012</v>
          </cell>
        </row>
        <row r="667">
          <cell r="D667">
            <v>30012703.490769427</v>
          </cell>
          <cell r="E667">
            <v>2012</v>
          </cell>
        </row>
        <row r="668">
          <cell r="D668">
            <v>49449125.880956002</v>
          </cell>
          <cell r="E668">
            <v>2012</v>
          </cell>
        </row>
        <row r="669">
          <cell r="D669">
            <v>482796398.79265285</v>
          </cell>
          <cell r="E669">
            <v>2012</v>
          </cell>
        </row>
        <row r="670">
          <cell r="D670">
            <v>198265000</v>
          </cell>
          <cell r="E670">
            <v>2013</v>
          </cell>
        </row>
        <row r="671">
          <cell r="D671">
            <v>198168000</v>
          </cell>
          <cell r="E671">
            <v>2013</v>
          </cell>
        </row>
        <row r="672">
          <cell r="D672">
            <v>74529390.572603837</v>
          </cell>
          <cell r="E672">
            <v>2013</v>
          </cell>
        </row>
        <row r="673">
          <cell r="D673">
            <v>412452000</v>
          </cell>
          <cell r="E673">
            <v>2013</v>
          </cell>
        </row>
        <row r="674">
          <cell r="D674">
            <v>718008000</v>
          </cell>
          <cell r="E674">
            <v>2013</v>
          </cell>
        </row>
        <row r="675">
          <cell r="D675">
            <v>221324968.6019634</v>
          </cell>
          <cell r="E675">
            <v>2013</v>
          </cell>
        </row>
        <row r="676">
          <cell r="D676">
            <v>246003000</v>
          </cell>
          <cell r="E676">
            <v>2014</v>
          </cell>
        </row>
        <row r="677">
          <cell r="D677">
            <v>601050000</v>
          </cell>
          <cell r="E677">
            <v>2014</v>
          </cell>
        </row>
        <row r="678">
          <cell r="D678">
            <v>198898000</v>
          </cell>
          <cell r="E678">
            <v>2014</v>
          </cell>
        </row>
        <row r="679">
          <cell r="D679">
            <v>142292000</v>
          </cell>
          <cell r="E679">
            <v>2014</v>
          </cell>
        </row>
        <row r="680">
          <cell r="D680">
            <v>144231000</v>
          </cell>
          <cell r="E680">
            <v>2014</v>
          </cell>
        </row>
        <row r="681">
          <cell r="D681">
            <v>114261885.15693964</v>
          </cell>
          <cell r="E681">
            <v>2014</v>
          </cell>
        </row>
        <row r="682">
          <cell r="D682">
            <v>74728376.872205257</v>
          </cell>
          <cell r="E682">
            <v>2014</v>
          </cell>
        </row>
        <row r="683">
          <cell r="D683">
            <v>19068737.970855102</v>
          </cell>
          <cell r="E683">
            <v>2014</v>
          </cell>
        </row>
        <row r="684">
          <cell r="D684">
            <v>137833000</v>
          </cell>
          <cell r="E684">
            <v>2015</v>
          </cell>
        </row>
        <row r="685">
          <cell r="D685">
            <v>365000000</v>
          </cell>
          <cell r="E685">
            <v>2016</v>
          </cell>
        </row>
        <row r="686">
          <cell r="D686">
            <v>577777000</v>
          </cell>
          <cell r="E686">
            <v>2016</v>
          </cell>
        </row>
        <row r="687">
          <cell r="D687">
            <v>555000000</v>
          </cell>
          <cell r="E687">
            <v>2016</v>
          </cell>
        </row>
        <row r="688">
          <cell r="D688">
            <v>10200000</v>
          </cell>
          <cell r="E688">
            <v>1980</v>
          </cell>
        </row>
        <row r="689">
          <cell r="D689">
            <v>33150000</v>
          </cell>
          <cell r="E689">
            <v>2004</v>
          </cell>
        </row>
        <row r="690">
          <cell r="D690">
            <v>19337500</v>
          </cell>
          <cell r="E690">
            <v>1975</v>
          </cell>
        </row>
        <row r="691">
          <cell r="D691">
            <v>19337500</v>
          </cell>
          <cell r="E691">
            <v>1975</v>
          </cell>
        </row>
        <row r="692">
          <cell r="D692">
            <v>382500000</v>
          </cell>
          <cell r="E692">
            <v>1999</v>
          </cell>
        </row>
        <row r="693">
          <cell r="D693">
            <v>17680000</v>
          </cell>
          <cell r="E693">
            <v>1986</v>
          </cell>
        </row>
        <row r="694">
          <cell r="D694">
            <v>20825000</v>
          </cell>
          <cell r="E694">
            <v>1981</v>
          </cell>
        </row>
        <row r="695">
          <cell r="D695">
            <v>20825000</v>
          </cell>
          <cell r="E695">
            <v>1978</v>
          </cell>
        </row>
        <row r="696">
          <cell r="D696">
            <v>9520000</v>
          </cell>
          <cell r="E696">
            <v>1985</v>
          </cell>
        </row>
        <row r="697">
          <cell r="D697">
            <v>74850000</v>
          </cell>
          <cell r="E697">
            <v>1970</v>
          </cell>
        </row>
        <row r="698">
          <cell r="D698">
            <v>408000000</v>
          </cell>
          <cell r="E698">
            <v>1992</v>
          </cell>
        </row>
        <row r="699">
          <cell r="D699">
            <v>28000000</v>
          </cell>
          <cell r="E699">
            <v>1986</v>
          </cell>
        </row>
        <row r="700">
          <cell r="D700">
            <v>16800000</v>
          </cell>
          <cell r="E700">
            <v>2000</v>
          </cell>
        </row>
        <row r="701">
          <cell r="D701">
            <v>88200000</v>
          </cell>
          <cell r="E701">
            <v>2000</v>
          </cell>
        </row>
        <row r="702">
          <cell r="D702">
            <v>72800000</v>
          </cell>
          <cell r="E702">
            <v>2000</v>
          </cell>
        </row>
        <row r="703">
          <cell r="D703">
            <v>72800000</v>
          </cell>
          <cell r="E703">
            <v>2000</v>
          </cell>
        </row>
        <row r="704">
          <cell r="D704">
            <v>72800000</v>
          </cell>
          <cell r="E704">
            <v>2000</v>
          </cell>
        </row>
        <row r="705">
          <cell r="D705">
            <v>210000000</v>
          </cell>
          <cell r="E705">
            <v>2000</v>
          </cell>
        </row>
        <row r="706">
          <cell r="D706">
            <v>2779648000</v>
          </cell>
          <cell r="E706">
            <v>2007</v>
          </cell>
        </row>
        <row r="707">
          <cell r="D707">
            <v>282200000</v>
          </cell>
          <cell r="E707">
            <v>2007</v>
          </cell>
        </row>
        <row r="708">
          <cell r="D708">
            <v>220000000</v>
          </cell>
          <cell r="E708">
            <v>2008</v>
          </cell>
        </row>
        <row r="709">
          <cell r="D709">
            <v>6440797062</v>
          </cell>
          <cell r="E709">
            <v>2009</v>
          </cell>
        </row>
        <row r="710">
          <cell r="D710">
            <v>49222000</v>
          </cell>
          <cell r="E710">
            <v>2010</v>
          </cell>
        </row>
        <row r="711">
          <cell r="D711">
            <v>2566886647</v>
          </cell>
          <cell r="E711">
            <v>2010</v>
          </cell>
        </row>
        <row r="712">
          <cell r="D712">
            <v>1283493564</v>
          </cell>
          <cell r="E712">
            <v>2010</v>
          </cell>
        </row>
        <row r="713">
          <cell r="D713">
            <v>563256690.27361846</v>
          </cell>
          <cell r="E713">
            <v>2011</v>
          </cell>
        </row>
        <row r="714">
          <cell r="D714">
            <v>364211928.3288675</v>
          </cell>
          <cell r="E714">
            <v>2011</v>
          </cell>
        </row>
        <row r="715">
          <cell r="D715">
            <v>365047601.72667986</v>
          </cell>
          <cell r="E715">
            <v>2011</v>
          </cell>
        </row>
        <row r="716">
          <cell r="D716">
            <v>620888795.27332008</v>
          </cell>
          <cell r="E716">
            <v>2011</v>
          </cell>
        </row>
        <row r="717">
          <cell r="D717">
            <v>9859150</v>
          </cell>
          <cell r="E717">
            <v>2011</v>
          </cell>
        </row>
        <row r="718">
          <cell r="D718">
            <v>16524015</v>
          </cell>
          <cell r="E718">
            <v>2011</v>
          </cell>
        </row>
        <row r="719">
          <cell r="D719">
            <v>39305670</v>
          </cell>
          <cell r="E719">
            <v>2011</v>
          </cell>
        </row>
        <row r="720">
          <cell r="D720">
            <v>132520350</v>
          </cell>
          <cell r="E720">
            <v>2011</v>
          </cell>
        </row>
        <row r="721">
          <cell r="D721">
            <v>431293227.73232901</v>
          </cell>
          <cell r="E721">
            <v>2012</v>
          </cell>
        </row>
        <row r="722">
          <cell r="D722">
            <v>274556745.46946824</v>
          </cell>
          <cell r="E722">
            <v>2012</v>
          </cell>
        </row>
        <row r="723">
          <cell r="D723">
            <v>387796432.0453642</v>
          </cell>
          <cell r="E723">
            <v>2012</v>
          </cell>
        </row>
        <row r="724">
          <cell r="D724">
            <v>90837130.90006797</v>
          </cell>
          <cell r="E724">
            <v>2012</v>
          </cell>
        </row>
        <row r="725">
          <cell r="D725">
            <v>100902046.8516902</v>
          </cell>
          <cell r="E725">
            <v>2012</v>
          </cell>
        </row>
        <row r="726">
          <cell r="D726">
            <v>462808554.4462983</v>
          </cell>
          <cell r="E726">
            <v>2012</v>
          </cell>
        </row>
        <row r="727">
          <cell r="D727">
            <v>303731994.89147037</v>
          </cell>
          <cell r="E727">
            <v>2012</v>
          </cell>
        </row>
        <row r="728">
          <cell r="D728">
            <v>311209754.13048106</v>
          </cell>
          <cell r="E728">
            <v>2013</v>
          </cell>
        </row>
        <row r="729">
          <cell r="D729">
            <v>306191245.86951894</v>
          </cell>
          <cell r="E729">
            <v>2013</v>
          </cell>
        </row>
        <row r="730">
          <cell r="D730">
            <v>428031998.81311899</v>
          </cell>
          <cell r="E730">
            <v>2013</v>
          </cell>
        </row>
        <row r="731">
          <cell r="D731">
            <v>461923046.19</v>
          </cell>
          <cell r="E731">
            <v>2013</v>
          </cell>
        </row>
        <row r="732">
          <cell r="D732">
            <v>364356538.12</v>
          </cell>
          <cell r="E732">
            <v>2013</v>
          </cell>
        </row>
        <row r="733">
          <cell r="D733">
            <v>1203700390</v>
          </cell>
          <cell r="E733">
            <v>2013</v>
          </cell>
        </row>
        <row r="734">
          <cell r="D734">
            <v>199750000</v>
          </cell>
          <cell r="E734">
            <v>2013</v>
          </cell>
        </row>
        <row r="735">
          <cell r="D735">
            <v>199750000</v>
          </cell>
          <cell r="E735">
            <v>2013</v>
          </cell>
        </row>
        <row r="736">
          <cell r="D736">
            <v>99750000</v>
          </cell>
          <cell r="E736">
            <v>2013</v>
          </cell>
        </row>
        <row r="737">
          <cell r="D737">
            <v>199870000</v>
          </cell>
          <cell r="E737">
            <v>2013</v>
          </cell>
        </row>
        <row r="738">
          <cell r="D738">
            <v>199850000</v>
          </cell>
          <cell r="E738">
            <v>2013</v>
          </cell>
        </row>
        <row r="739">
          <cell r="D739">
            <v>199875000</v>
          </cell>
          <cell r="E739">
            <v>2013</v>
          </cell>
        </row>
        <row r="740">
          <cell r="D740">
            <v>124750000</v>
          </cell>
          <cell r="E740">
            <v>2013</v>
          </cell>
        </row>
        <row r="741">
          <cell r="D741">
            <v>199750000</v>
          </cell>
          <cell r="E741">
            <v>2013</v>
          </cell>
        </row>
        <row r="742">
          <cell r="D742">
            <v>197739968</v>
          </cell>
          <cell r="E742">
            <v>2014</v>
          </cell>
        </row>
        <row r="743">
          <cell r="D743">
            <v>197918604</v>
          </cell>
          <cell r="E743">
            <v>2014</v>
          </cell>
        </row>
        <row r="744">
          <cell r="D744">
            <v>197925372</v>
          </cell>
          <cell r="E744">
            <v>2014</v>
          </cell>
        </row>
        <row r="745">
          <cell r="D745">
            <v>197626366</v>
          </cell>
          <cell r="E745">
            <v>2014</v>
          </cell>
        </row>
        <row r="746">
          <cell r="D746">
            <v>904050000</v>
          </cell>
          <cell r="E746">
            <v>2014</v>
          </cell>
        </row>
        <row r="747">
          <cell r="D747">
            <v>173287568.5703457</v>
          </cell>
          <cell r="E747">
            <v>2014</v>
          </cell>
        </row>
        <row r="748">
          <cell r="D748">
            <v>194364451.48156792</v>
          </cell>
          <cell r="E748">
            <v>2014</v>
          </cell>
        </row>
        <row r="749">
          <cell r="D749">
            <v>194266334.13678473</v>
          </cell>
          <cell r="E749">
            <v>2014</v>
          </cell>
        </row>
        <row r="750">
          <cell r="D750">
            <v>194205094.58212945</v>
          </cell>
          <cell r="E750">
            <v>2014</v>
          </cell>
        </row>
        <row r="751">
          <cell r="D751">
            <v>186951267.2291722</v>
          </cell>
          <cell r="E751">
            <v>2014</v>
          </cell>
        </row>
        <row r="752">
          <cell r="D752">
            <v>1101649000</v>
          </cell>
          <cell r="E752">
            <v>2014</v>
          </cell>
        </row>
        <row r="753">
          <cell r="D753">
            <v>201132000</v>
          </cell>
          <cell r="E753">
            <v>2014</v>
          </cell>
        </row>
        <row r="754">
          <cell r="D754">
            <v>150472353.22522232</v>
          </cell>
          <cell r="E754">
            <v>2014</v>
          </cell>
        </row>
        <row r="755">
          <cell r="D755">
            <v>150140095.77079391</v>
          </cell>
          <cell r="E755">
            <v>2014</v>
          </cell>
        </row>
        <row r="756">
          <cell r="D756">
            <v>199807551.00398377</v>
          </cell>
          <cell r="E756">
            <v>2014</v>
          </cell>
        </row>
        <row r="757">
          <cell r="D757">
            <v>199202385.13592538</v>
          </cell>
          <cell r="E757">
            <v>2014</v>
          </cell>
        </row>
        <row r="758">
          <cell r="D758">
            <v>199168358.08113036</v>
          </cell>
          <cell r="E758">
            <v>2014</v>
          </cell>
        </row>
        <row r="759">
          <cell r="D759">
            <v>149118563.66056189</v>
          </cell>
          <cell r="E759">
            <v>2014</v>
          </cell>
        </row>
        <row r="760">
          <cell r="D760">
            <v>199192377.17863271</v>
          </cell>
          <cell r="E760">
            <v>2014</v>
          </cell>
        </row>
        <row r="761">
          <cell r="D761">
            <v>199293457.54728854</v>
          </cell>
          <cell r="E761">
            <v>2014</v>
          </cell>
        </row>
        <row r="762">
          <cell r="D762">
            <v>199223401.84623992</v>
          </cell>
          <cell r="E762">
            <v>2014</v>
          </cell>
        </row>
        <row r="763">
          <cell r="D763">
            <v>199256428.1053057</v>
          </cell>
          <cell r="E763">
            <v>2014</v>
          </cell>
        </row>
        <row r="764">
          <cell r="D764">
            <v>199240415.37363744</v>
          </cell>
          <cell r="E764">
            <v>2014</v>
          </cell>
        </row>
        <row r="765">
          <cell r="D765">
            <v>199287452.77291292</v>
          </cell>
          <cell r="E765">
            <v>2014</v>
          </cell>
        </row>
        <row r="766">
          <cell r="D766">
            <v>199229406.62061554</v>
          </cell>
          <cell r="E766">
            <v>2014</v>
          </cell>
        </row>
        <row r="767">
          <cell r="D767">
            <v>164213565.64507365</v>
          </cell>
          <cell r="E767">
            <v>2014</v>
          </cell>
        </row>
        <row r="768">
          <cell r="D768">
            <v>199158350.12383768</v>
          </cell>
          <cell r="E768">
            <v>2014</v>
          </cell>
        </row>
        <row r="769">
          <cell r="D769">
            <v>199310471.07468602</v>
          </cell>
          <cell r="E769">
            <v>2014</v>
          </cell>
        </row>
        <row r="770">
          <cell r="D770">
            <v>199179366.83415228</v>
          </cell>
          <cell r="E770">
            <v>2014</v>
          </cell>
        </row>
        <row r="771">
          <cell r="D771">
            <v>200305000</v>
          </cell>
          <cell r="E771">
            <v>2014</v>
          </cell>
        </row>
        <row r="772">
          <cell r="D772">
            <v>198265000</v>
          </cell>
          <cell r="E772">
            <v>2014</v>
          </cell>
        </row>
        <row r="773">
          <cell r="D773">
            <v>199600000</v>
          </cell>
          <cell r="E773">
            <v>2014</v>
          </cell>
        </row>
        <row r="774">
          <cell r="D774">
            <v>199532000</v>
          </cell>
          <cell r="E774">
            <v>2014</v>
          </cell>
        </row>
        <row r="775">
          <cell r="D775">
            <v>200050000</v>
          </cell>
          <cell r="E775">
            <v>2014</v>
          </cell>
        </row>
        <row r="776">
          <cell r="D776">
            <v>200200000</v>
          </cell>
          <cell r="E776">
            <v>2014</v>
          </cell>
        </row>
        <row r="777">
          <cell r="D777">
            <v>199710000</v>
          </cell>
          <cell r="E777">
            <v>2014</v>
          </cell>
        </row>
        <row r="778">
          <cell r="D778">
            <v>199750000</v>
          </cell>
          <cell r="E778">
            <v>2014</v>
          </cell>
        </row>
        <row r="779">
          <cell r="D779">
            <v>200025000</v>
          </cell>
          <cell r="E779">
            <v>2014</v>
          </cell>
        </row>
        <row r="780">
          <cell r="D780">
            <v>199930000</v>
          </cell>
          <cell r="E780">
            <v>2014</v>
          </cell>
        </row>
        <row r="781">
          <cell r="D781">
            <v>199000000</v>
          </cell>
          <cell r="E781">
            <v>2014</v>
          </cell>
        </row>
        <row r="782">
          <cell r="D782">
            <v>199167000</v>
          </cell>
          <cell r="E782">
            <v>2014</v>
          </cell>
        </row>
        <row r="783">
          <cell r="D783">
            <v>198300000</v>
          </cell>
          <cell r="E783">
            <v>2014</v>
          </cell>
        </row>
        <row r="784">
          <cell r="D784">
            <v>197650000</v>
          </cell>
          <cell r="E784">
            <v>2014</v>
          </cell>
        </row>
        <row r="785">
          <cell r="D785">
            <v>198150000</v>
          </cell>
          <cell r="E785">
            <v>2014</v>
          </cell>
        </row>
        <row r="786">
          <cell r="D786">
            <v>195475522</v>
          </cell>
          <cell r="E786">
            <v>2015</v>
          </cell>
        </row>
        <row r="787">
          <cell r="D787">
            <v>193579751</v>
          </cell>
          <cell r="E787">
            <v>2015</v>
          </cell>
        </row>
        <row r="788">
          <cell r="D788">
            <v>194854327</v>
          </cell>
          <cell r="E788">
            <v>2015</v>
          </cell>
        </row>
        <row r="789">
          <cell r="D789">
            <v>194008286</v>
          </cell>
          <cell r="E789">
            <v>2015</v>
          </cell>
        </row>
        <row r="790">
          <cell r="D790">
            <v>194273613</v>
          </cell>
          <cell r="E790">
            <v>2015</v>
          </cell>
        </row>
        <row r="791">
          <cell r="D791">
            <v>193725722</v>
          </cell>
          <cell r="E791">
            <v>2015</v>
          </cell>
        </row>
        <row r="792">
          <cell r="D792">
            <v>194683613</v>
          </cell>
          <cell r="E792">
            <v>2015</v>
          </cell>
        </row>
        <row r="793">
          <cell r="D793">
            <v>193951280</v>
          </cell>
          <cell r="E793">
            <v>2015</v>
          </cell>
        </row>
        <row r="794">
          <cell r="D794">
            <v>184030734</v>
          </cell>
          <cell r="E794">
            <v>2015</v>
          </cell>
        </row>
        <row r="795">
          <cell r="D795">
            <v>194469852</v>
          </cell>
          <cell r="E795">
            <v>2015</v>
          </cell>
        </row>
        <row r="796">
          <cell r="D796">
            <v>188897648</v>
          </cell>
          <cell r="E796">
            <v>2015</v>
          </cell>
        </row>
        <row r="797">
          <cell r="D797">
            <v>1374815000</v>
          </cell>
          <cell r="E797">
            <v>2015</v>
          </cell>
        </row>
        <row r="798">
          <cell r="D798">
            <v>1013490000</v>
          </cell>
          <cell r="E798">
            <v>2015</v>
          </cell>
        </row>
        <row r="799">
          <cell r="D799">
            <v>182640000</v>
          </cell>
          <cell r="E799">
            <v>2015</v>
          </cell>
        </row>
        <row r="800">
          <cell r="D800">
            <v>181790000</v>
          </cell>
          <cell r="E800">
            <v>2015</v>
          </cell>
        </row>
        <row r="801">
          <cell r="D801">
            <v>180955000</v>
          </cell>
          <cell r="E801">
            <v>2015</v>
          </cell>
        </row>
        <row r="802">
          <cell r="D802">
            <v>182340000</v>
          </cell>
          <cell r="E802">
            <v>2015</v>
          </cell>
        </row>
        <row r="803">
          <cell r="D803">
            <v>182140000</v>
          </cell>
          <cell r="E803">
            <v>2015</v>
          </cell>
        </row>
        <row r="804">
          <cell r="D804">
            <v>181304000</v>
          </cell>
          <cell r="E804">
            <v>2015</v>
          </cell>
        </row>
        <row r="805">
          <cell r="D805">
            <v>182524000</v>
          </cell>
          <cell r="E805">
            <v>2015</v>
          </cell>
        </row>
        <row r="806">
          <cell r="D806">
            <v>182932000</v>
          </cell>
          <cell r="E806">
            <v>2015</v>
          </cell>
        </row>
        <row r="807">
          <cell r="D807">
            <v>180962000</v>
          </cell>
          <cell r="E807">
            <v>2015</v>
          </cell>
        </row>
        <row r="808">
          <cell r="D808">
            <v>180961000</v>
          </cell>
          <cell r="E808">
            <v>2015</v>
          </cell>
        </row>
        <row r="809">
          <cell r="D809">
            <v>181590000</v>
          </cell>
          <cell r="E809">
            <v>2015</v>
          </cell>
        </row>
        <row r="810">
          <cell r="D810">
            <v>180145000</v>
          </cell>
          <cell r="E810">
            <v>2015</v>
          </cell>
        </row>
        <row r="811">
          <cell r="D811">
            <v>181404000</v>
          </cell>
          <cell r="E811">
            <v>2015</v>
          </cell>
        </row>
        <row r="812">
          <cell r="D812">
            <v>180771000</v>
          </cell>
          <cell r="E812">
            <v>2015</v>
          </cell>
        </row>
        <row r="813">
          <cell r="D813">
            <v>174040000</v>
          </cell>
          <cell r="E813">
            <v>2015</v>
          </cell>
        </row>
        <row r="814">
          <cell r="D814">
            <v>179840000</v>
          </cell>
          <cell r="E814">
            <v>2015</v>
          </cell>
        </row>
        <row r="815">
          <cell r="D815">
            <v>180140000</v>
          </cell>
          <cell r="E815">
            <v>2015</v>
          </cell>
        </row>
        <row r="816">
          <cell r="D816">
            <v>180040000</v>
          </cell>
          <cell r="E816">
            <v>2015</v>
          </cell>
        </row>
        <row r="817">
          <cell r="D817">
            <v>189350000</v>
          </cell>
          <cell r="E817">
            <v>2015</v>
          </cell>
        </row>
        <row r="818">
          <cell r="D818">
            <v>809566000</v>
          </cell>
          <cell r="E818">
            <v>2015</v>
          </cell>
        </row>
        <row r="819">
          <cell r="D819">
            <v>391901000</v>
          </cell>
          <cell r="E819">
            <v>2015</v>
          </cell>
        </row>
        <row r="820">
          <cell r="D820">
            <v>464259700</v>
          </cell>
          <cell r="E820">
            <v>2015</v>
          </cell>
        </row>
        <row r="821">
          <cell r="D821">
            <v>191981000</v>
          </cell>
          <cell r="E821">
            <v>2015</v>
          </cell>
        </row>
        <row r="822">
          <cell r="D822">
            <v>190936000</v>
          </cell>
          <cell r="E822">
            <v>2015</v>
          </cell>
        </row>
        <row r="823">
          <cell r="D823">
            <v>191500000</v>
          </cell>
          <cell r="E823">
            <v>2015</v>
          </cell>
        </row>
        <row r="824">
          <cell r="D824">
            <v>191200000</v>
          </cell>
          <cell r="E824">
            <v>2015</v>
          </cell>
        </row>
        <row r="825">
          <cell r="D825">
            <v>190820000</v>
          </cell>
          <cell r="E825">
            <v>2015</v>
          </cell>
        </row>
        <row r="826">
          <cell r="D826">
            <v>190360000</v>
          </cell>
          <cell r="E826">
            <v>2015</v>
          </cell>
        </row>
        <row r="827">
          <cell r="D827">
            <v>191477000</v>
          </cell>
          <cell r="E827">
            <v>2015</v>
          </cell>
        </row>
        <row r="828">
          <cell r="D828">
            <v>190690000</v>
          </cell>
          <cell r="E828">
            <v>2015</v>
          </cell>
        </row>
        <row r="829">
          <cell r="D829">
            <v>191846000</v>
          </cell>
          <cell r="E829">
            <v>2015</v>
          </cell>
        </row>
        <row r="830">
          <cell r="D830">
            <v>1241345150</v>
          </cell>
          <cell r="E830">
            <v>2015</v>
          </cell>
        </row>
        <row r="831">
          <cell r="D831">
            <v>34650000</v>
          </cell>
          <cell r="E831">
            <v>2016</v>
          </cell>
        </row>
        <row r="832">
          <cell r="D832">
            <v>1436621000</v>
          </cell>
          <cell r="E832">
            <v>2016</v>
          </cell>
        </row>
        <row r="833">
          <cell r="D833">
            <v>1469936000</v>
          </cell>
          <cell r="E833">
            <v>2016</v>
          </cell>
        </row>
        <row r="834">
          <cell r="D834">
            <v>343248700</v>
          </cell>
          <cell r="E834">
            <v>2016</v>
          </cell>
        </row>
        <row r="835">
          <cell r="D835">
            <v>671012000</v>
          </cell>
          <cell r="E835">
            <v>2016</v>
          </cell>
        </row>
        <row r="836">
          <cell r="D836">
            <v>604876000</v>
          </cell>
          <cell r="E836">
            <v>2016</v>
          </cell>
        </row>
        <row r="837">
          <cell r="D837">
            <v>198750000</v>
          </cell>
          <cell r="E837">
            <v>2016</v>
          </cell>
        </row>
        <row r="838">
          <cell r="D838">
            <v>956331940.60419047</v>
          </cell>
          <cell r="E838">
            <v>2016</v>
          </cell>
        </row>
        <row r="839">
          <cell r="D839">
            <v>336929357.28234023</v>
          </cell>
          <cell r="E839">
            <v>2016</v>
          </cell>
        </row>
        <row r="840">
          <cell r="D840">
            <v>1135941291.9377246</v>
          </cell>
          <cell r="E840">
            <v>2016</v>
          </cell>
        </row>
        <row r="841">
          <cell r="D841">
            <v>362743119.08185184</v>
          </cell>
          <cell r="E841">
            <v>2016</v>
          </cell>
        </row>
        <row r="842">
          <cell r="D842">
            <v>718915413.7353797</v>
          </cell>
          <cell r="E842">
            <v>2016</v>
          </cell>
        </row>
        <row r="843">
          <cell r="D843">
            <v>790283293.48653066</v>
          </cell>
          <cell r="E843">
            <v>2016</v>
          </cell>
        </row>
        <row r="844">
          <cell r="D844">
            <v>340989191.43586475</v>
          </cell>
          <cell r="E844">
            <v>2016</v>
          </cell>
        </row>
        <row r="845">
          <cell r="D845">
            <v>708347994.3886112</v>
          </cell>
          <cell r="E845">
            <v>2016</v>
          </cell>
        </row>
        <row r="846">
          <cell r="D846">
            <v>190702953</v>
          </cell>
          <cell r="E846">
            <v>2016</v>
          </cell>
        </row>
        <row r="847">
          <cell r="D847">
            <v>320329000</v>
          </cell>
          <cell r="E847">
            <v>2016</v>
          </cell>
        </row>
        <row r="848">
          <cell r="D848">
            <v>919375000</v>
          </cell>
          <cell r="E848">
            <v>2015</v>
          </cell>
        </row>
        <row r="849">
          <cell r="D849">
            <v>1775636000</v>
          </cell>
          <cell r="E849">
            <v>2015</v>
          </cell>
        </row>
        <row r="850">
          <cell r="D850">
            <v>314300000</v>
          </cell>
          <cell r="E850">
            <v>2015</v>
          </cell>
        </row>
      </sheetData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IB B PENYUSUTAN MASTER"/>
      <sheetName val="KIB B PENYUSUTAN MURNI(-KAP)"/>
      <sheetName val="KIB B PENYUSUTAN DIBAWAH KAPIT"/>
      <sheetName val="KIB C Revisi th"/>
      <sheetName val="KIB C Pengelompokan"/>
      <sheetName val="KIB C"/>
      <sheetName val="KIB D Revisi th"/>
      <sheetName val="KIB D"/>
      <sheetName val="UE"/>
      <sheetName val="KIB C (2)"/>
      <sheetName val="KODE KIB"/>
      <sheetName val="KODE BARANG"/>
      <sheetName val="MASA MANFAAT"/>
    </sheetNames>
    <sheetDataSet>
      <sheetData sheetId="0"/>
      <sheetData sheetId="1"/>
      <sheetData sheetId="2"/>
      <sheetData sheetId="3">
        <row r="11">
          <cell r="AH11">
            <v>6788087161.1400013</v>
          </cell>
        </row>
      </sheetData>
      <sheetData sheetId="4"/>
      <sheetData sheetId="5"/>
      <sheetData sheetId="6">
        <row r="10">
          <cell r="AH10">
            <v>19893332</v>
          </cell>
        </row>
      </sheetData>
      <sheetData sheetId="7"/>
      <sheetData sheetId="8">
        <row r="4">
          <cell r="E4" t="str">
            <v>Kelompok Aset Tetap</v>
          </cell>
          <cell r="F4" t="str">
            <v>Masa Manfaat</v>
          </cell>
        </row>
        <row r="5">
          <cell r="D5">
            <v>0</v>
          </cell>
          <cell r="E5" t="str">
            <v>Peralatan dan Mesin</v>
          </cell>
          <cell r="F5">
            <v>0</v>
          </cell>
        </row>
        <row r="6">
          <cell r="D6" t="str">
            <v>2.02.01</v>
          </cell>
          <cell r="E6" t="str">
            <v>Alat-Alat Besar Darat</v>
          </cell>
          <cell r="F6">
            <v>10</v>
          </cell>
        </row>
        <row r="7">
          <cell r="D7" t="str">
            <v>2.02.02</v>
          </cell>
          <cell r="E7" t="str">
            <v>Alat-Alat Besar Apung</v>
          </cell>
          <cell r="F7">
            <v>8</v>
          </cell>
        </row>
        <row r="8">
          <cell r="D8" t="str">
            <v>2.02.03</v>
          </cell>
          <cell r="E8" t="str">
            <v>Alat-alat Bantu</v>
          </cell>
          <cell r="F8">
            <v>7</v>
          </cell>
        </row>
        <row r="9">
          <cell r="D9" t="str">
            <v>2.03.01</v>
          </cell>
          <cell r="E9" t="str">
            <v>Alat Angkutan Darat Bermotor</v>
          </cell>
          <cell r="F9">
            <v>7</v>
          </cell>
        </row>
        <row r="10">
          <cell r="D10" t="str">
            <v>2.03.02</v>
          </cell>
          <cell r="E10" t="str">
            <v>Alat Angkutan Berat Tak Bermotor</v>
          </cell>
          <cell r="F10">
            <v>2</v>
          </cell>
        </row>
        <row r="11">
          <cell r="D11" t="str">
            <v>2.03.03</v>
          </cell>
          <cell r="E11" t="str">
            <v>Alat Angkut Apung Bermotor</v>
          </cell>
          <cell r="F11">
            <v>10</v>
          </cell>
        </row>
        <row r="12">
          <cell r="D12" t="str">
            <v>2.03.04</v>
          </cell>
          <cell r="E12" t="str">
            <v>Alat Angkut Apung Tak Bermotor</v>
          </cell>
          <cell r="F12">
            <v>3</v>
          </cell>
        </row>
        <row r="13">
          <cell r="D13" t="str">
            <v>2.03.05</v>
          </cell>
          <cell r="E13" t="str">
            <v>Alat Angkut Bermotor Udara</v>
          </cell>
          <cell r="F13">
            <v>20</v>
          </cell>
        </row>
        <row r="14">
          <cell r="D14" t="str">
            <v>2.04.01</v>
          </cell>
          <cell r="E14" t="str">
            <v>Alat Bengkel Bermesin</v>
          </cell>
          <cell r="F14">
            <v>10</v>
          </cell>
        </row>
        <row r="15">
          <cell r="D15" t="str">
            <v>2.04.02</v>
          </cell>
          <cell r="E15" t="str">
            <v>Alat Bengkel Tak Bermesin</v>
          </cell>
          <cell r="F15">
            <v>5</v>
          </cell>
        </row>
        <row r="16">
          <cell r="D16" t="str">
            <v>2.04.03</v>
          </cell>
          <cell r="E16" t="str">
            <v>Alat Ukur</v>
          </cell>
          <cell r="F16">
            <v>5</v>
          </cell>
        </row>
        <row r="17">
          <cell r="D17" t="str">
            <v>2.05.01</v>
          </cell>
          <cell r="E17" t="str">
            <v>Alat Pengolahan Pertanian</v>
          </cell>
          <cell r="F17">
            <v>4</v>
          </cell>
        </row>
        <row r="18">
          <cell r="D18" t="str">
            <v>2.05.02</v>
          </cell>
          <cell r="E18" t="str">
            <v>Alat Pemeliharaan Tanaman/Alat Penyimpan Pertanian</v>
          </cell>
          <cell r="F18">
            <v>4</v>
          </cell>
        </row>
        <row r="19">
          <cell r="D19" t="str">
            <v>2.06.01</v>
          </cell>
          <cell r="E19" t="str">
            <v>Alat Kantor</v>
          </cell>
          <cell r="F19">
            <v>5</v>
          </cell>
        </row>
        <row r="20">
          <cell r="D20" t="str">
            <v>2.06.02</v>
          </cell>
          <cell r="E20" t="str">
            <v>Alat Rumah Tangga</v>
          </cell>
          <cell r="F20">
            <v>5</v>
          </cell>
        </row>
        <row r="21">
          <cell r="D21" t="str">
            <v>2.06.03</v>
          </cell>
          <cell r="E21" t="str">
            <v>Peralatan Komputer</v>
          </cell>
          <cell r="F21">
            <v>4</v>
          </cell>
        </row>
        <row r="22">
          <cell r="D22" t="str">
            <v>2.06.04</v>
          </cell>
          <cell r="E22" t="str">
            <v>Meja Dan Kursi Kerja/Rapat Pejabat</v>
          </cell>
          <cell r="F22">
            <v>5</v>
          </cell>
        </row>
        <row r="23">
          <cell r="D23" t="str">
            <v>2.07.01</v>
          </cell>
          <cell r="E23" t="str">
            <v>Alat Studio</v>
          </cell>
          <cell r="F23">
            <v>5</v>
          </cell>
        </row>
        <row r="24">
          <cell r="D24" t="str">
            <v>2.07.02</v>
          </cell>
          <cell r="E24" t="str">
            <v>Alat Komunikasi</v>
          </cell>
          <cell r="F24">
            <v>5</v>
          </cell>
        </row>
        <row r="25">
          <cell r="D25" t="str">
            <v>2.07.03</v>
          </cell>
          <cell r="E25" t="str">
            <v>Peralatan Pemancar</v>
          </cell>
          <cell r="F25">
            <v>10</v>
          </cell>
        </row>
        <row r="26">
          <cell r="D26" t="str">
            <v>2.08.01</v>
          </cell>
          <cell r="E26" t="str">
            <v>Alat Kedokteran</v>
          </cell>
          <cell r="F26">
            <v>5</v>
          </cell>
        </row>
        <row r="27">
          <cell r="D27" t="str">
            <v>2.08.02</v>
          </cell>
          <cell r="E27" t="str">
            <v>Alat Kesehatan</v>
          </cell>
          <cell r="F27">
            <v>5</v>
          </cell>
        </row>
        <row r="28">
          <cell r="D28" t="str">
            <v>2.09.01</v>
          </cell>
          <cell r="E28" t="str">
            <v>Unit-Unit Laboratorium</v>
          </cell>
          <cell r="F28">
            <v>8</v>
          </cell>
        </row>
        <row r="29">
          <cell r="D29" t="str">
            <v>2.09.02</v>
          </cell>
          <cell r="E29" t="str">
            <v>Alat Peraga/Praktek Sekolah</v>
          </cell>
          <cell r="F29">
            <v>10</v>
          </cell>
        </row>
        <row r="30">
          <cell r="D30" t="str">
            <v>2.09.03</v>
          </cell>
          <cell r="E30" t="str">
            <v>Unit Alat Laboratorium Kimia Nuklir</v>
          </cell>
          <cell r="F30">
            <v>15</v>
          </cell>
        </row>
        <row r="31">
          <cell r="D31" t="str">
            <v>2.09.04</v>
          </cell>
          <cell r="E31" t="str">
            <v>Alat Laboratorium Fisika Nuklir / Elektronika</v>
          </cell>
          <cell r="F31">
            <v>15</v>
          </cell>
        </row>
        <row r="32">
          <cell r="D32" t="str">
            <v>2.09.05</v>
          </cell>
          <cell r="E32" t="str">
            <v>Alat Proteksi Radiasi / Proteksi Lingkungan</v>
          </cell>
          <cell r="F32">
            <v>10</v>
          </cell>
        </row>
        <row r="33">
          <cell r="D33" t="str">
            <v>2.09.06</v>
          </cell>
          <cell r="E33" t="str">
            <v>Radiation Aplication and Non Destructive Testing Laboratory (BATAM)</v>
          </cell>
          <cell r="F33">
            <v>10</v>
          </cell>
        </row>
        <row r="34">
          <cell r="D34" t="str">
            <v>2.09.07</v>
          </cell>
          <cell r="E34" t="str">
            <v>Alat Laboratorium Lingkungan Hidup</v>
          </cell>
          <cell r="F34">
            <v>7</v>
          </cell>
        </row>
        <row r="35">
          <cell r="D35" t="str">
            <v>2.09.08</v>
          </cell>
          <cell r="E35" t="str">
            <v>Peralatan Laboratorium Hidrodinamika</v>
          </cell>
          <cell r="F35">
            <v>15</v>
          </cell>
        </row>
        <row r="36">
          <cell r="D36" t="str">
            <v>2.10.01</v>
          </cell>
          <cell r="E36" t="str">
            <v>Senjata Api</v>
          </cell>
          <cell r="F36">
            <v>10</v>
          </cell>
        </row>
        <row r="37">
          <cell r="D37" t="str">
            <v>2.10.02</v>
          </cell>
          <cell r="E37" t="str">
            <v>Persenjataan Non Senjata Api</v>
          </cell>
          <cell r="F37">
            <v>3</v>
          </cell>
        </row>
        <row r="38">
          <cell r="D38" t="str">
            <v>2.10.03</v>
          </cell>
          <cell r="E38" t="str">
            <v>Amunisi</v>
          </cell>
        </row>
        <row r="39">
          <cell r="D39" t="str">
            <v>2.10.04</v>
          </cell>
          <cell r="E39" t="str">
            <v>Alat Keamanan dan Perlindungan</v>
          </cell>
          <cell r="F39">
            <v>5</v>
          </cell>
        </row>
        <row r="40">
          <cell r="D40">
            <v>0</v>
          </cell>
          <cell r="E40" t="str">
            <v>Gedung dan Bangunan</v>
          </cell>
          <cell r="F40">
            <v>0</v>
          </cell>
        </row>
        <row r="41">
          <cell r="D41" t="str">
            <v>3.11.01</v>
          </cell>
          <cell r="E41" t="str">
            <v>Bangunan Gedung Tempat Kerja</v>
          </cell>
          <cell r="F41">
            <v>50</v>
          </cell>
        </row>
        <row r="42">
          <cell r="D42" t="str">
            <v>3.11.02</v>
          </cell>
          <cell r="E42" t="str">
            <v>Bangunan Gedung Tempat Tinggal</v>
          </cell>
          <cell r="F42">
            <v>50</v>
          </cell>
        </row>
        <row r="43">
          <cell r="D43" t="str">
            <v>3.11.03</v>
          </cell>
          <cell r="E43" t="str">
            <v>Bangunan Menara</v>
          </cell>
          <cell r="F43">
            <v>40</v>
          </cell>
        </row>
        <row r="44">
          <cell r="D44" t="str">
            <v>3.12.01</v>
          </cell>
          <cell r="E44" t="str">
            <v>Bangunan Bersejarah</v>
          </cell>
          <cell r="F44">
            <v>50</v>
          </cell>
        </row>
        <row r="45">
          <cell r="D45" t="str">
            <v>3.12.05</v>
          </cell>
          <cell r="E45" t="str">
            <v>Tugu Peringatan</v>
          </cell>
          <cell r="F45">
            <v>50</v>
          </cell>
        </row>
        <row r="46">
          <cell r="D46" t="str">
            <v>3.12.03</v>
          </cell>
          <cell r="E46" t="str">
            <v>Candi</v>
          </cell>
          <cell r="F46">
            <v>50</v>
          </cell>
        </row>
        <row r="47">
          <cell r="D47" t="str">
            <v>3.12.04</v>
          </cell>
          <cell r="E47" t="str">
            <v>Monumen/Bangunan Bersejarah</v>
          </cell>
          <cell r="F47">
            <v>50</v>
          </cell>
        </row>
        <row r="48">
          <cell r="D48" t="str">
            <v>3.12.05</v>
          </cell>
          <cell r="E48" t="str">
            <v>Tugu Peringatan Lain</v>
          </cell>
          <cell r="F48">
            <v>50</v>
          </cell>
        </row>
        <row r="49">
          <cell r="D49" t="str">
            <v>3.12.06</v>
          </cell>
          <cell r="E49" t="str">
            <v>Tugu Titik Kontrol/Pasti</v>
          </cell>
          <cell r="F49">
            <v>50</v>
          </cell>
        </row>
        <row r="50">
          <cell r="D50" t="str">
            <v>3.12.07</v>
          </cell>
          <cell r="E50" t="str">
            <v>Rambu-Rambu</v>
          </cell>
          <cell r="F50">
            <v>50</v>
          </cell>
        </row>
        <row r="51">
          <cell r="D51" t="str">
            <v>3.12.08</v>
          </cell>
          <cell r="E51" t="str">
            <v>Rambu-Rambu Lalu Lintas Udara</v>
          </cell>
          <cell r="F51">
            <v>50</v>
          </cell>
        </row>
        <row r="52">
          <cell r="D52">
            <v>0</v>
          </cell>
          <cell r="E52" t="str">
            <v>Jalan, Irigasi, dan Jaringan</v>
          </cell>
          <cell r="F52">
            <v>0</v>
          </cell>
        </row>
        <row r="53">
          <cell r="D53" t="str">
            <v>4.13.01</v>
          </cell>
          <cell r="E53" t="str">
            <v>Jalan</v>
          </cell>
          <cell r="F53">
            <v>10</v>
          </cell>
        </row>
        <row r="54">
          <cell r="D54" t="str">
            <v>4.13.02</v>
          </cell>
          <cell r="E54" t="str">
            <v>Jembatan</v>
          </cell>
          <cell r="F54">
            <v>50</v>
          </cell>
        </row>
        <row r="55">
          <cell r="D55" t="str">
            <v>4.14.01</v>
          </cell>
          <cell r="E55" t="str">
            <v>Bangunan Air Irigasi</v>
          </cell>
          <cell r="F55">
            <v>50</v>
          </cell>
        </row>
        <row r="56">
          <cell r="D56" t="str">
            <v>4.14.02</v>
          </cell>
          <cell r="E56" t="str">
            <v>Bangunan Air Pasang Surut</v>
          </cell>
          <cell r="F56">
            <v>50</v>
          </cell>
        </row>
        <row r="57">
          <cell r="D57" t="str">
            <v>4.14.03</v>
          </cell>
          <cell r="E57" t="str">
            <v>Bangunan Air Rawa</v>
          </cell>
          <cell r="F57">
            <v>25</v>
          </cell>
        </row>
        <row r="58">
          <cell r="D58" t="str">
            <v>4.14.04</v>
          </cell>
          <cell r="E58" t="str">
            <v>Bangunan Pengaman Sungai dan Penanggulangan Bencana Alam</v>
          </cell>
          <cell r="F58">
            <v>10</v>
          </cell>
        </row>
        <row r="59">
          <cell r="D59" t="str">
            <v>4.14.05</v>
          </cell>
          <cell r="E59" t="str">
            <v>Bangunan Pengembangan Sumber Air dan Air Tanah</v>
          </cell>
          <cell r="F59">
            <v>30</v>
          </cell>
        </row>
        <row r="60">
          <cell r="D60" t="str">
            <v>4.14.06</v>
          </cell>
          <cell r="E60" t="str">
            <v>Bangunan Air Bersih/Baku</v>
          </cell>
          <cell r="F60">
            <v>40</v>
          </cell>
        </row>
        <row r="61">
          <cell r="D61" t="str">
            <v>4.14.07</v>
          </cell>
          <cell r="E61" t="str">
            <v>Bangunan Air Kotor</v>
          </cell>
          <cell r="F61">
            <v>40</v>
          </cell>
        </row>
        <row r="62">
          <cell r="D62" t="str">
            <v>4.14.08</v>
          </cell>
          <cell r="E62" t="str">
            <v>Bangunan Air</v>
          </cell>
          <cell r="F62">
            <v>40</v>
          </cell>
        </row>
        <row r="63">
          <cell r="D63" t="str">
            <v>4.15.01</v>
          </cell>
          <cell r="E63" t="str">
            <v>Instalasi Air Minum/Air Bersih</v>
          </cell>
          <cell r="F63">
            <v>30</v>
          </cell>
        </row>
        <row r="64">
          <cell r="D64" t="str">
            <v>4.15.02</v>
          </cell>
          <cell r="E64" t="str">
            <v>Instalasi Air Kotor</v>
          </cell>
          <cell r="F64">
            <v>30</v>
          </cell>
        </row>
        <row r="65">
          <cell r="D65" t="str">
            <v>4.15.03</v>
          </cell>
          <cell r="E65" t="str">
            <v>Instalasi Pengolahan Sampah</v>
          </cell>
          <cell r="F65">
            <v>10</v>
          </cell>
        </row>
        <row r="66">
          <cell r="D66" t="str">
            <v>4.15.04</v>
          </cell>
          <cell r="E66" t="str">
            <v>Instalasi Pengolahan Bahan Bangunan</v>
          </cell>
          <cell r="F66">
            <v>10</v>
          </cell>
        </row>
        <row r="67">
          <cell r="D67" t="str">
            <v>4.15.05</v>
          </cell>
          <cell r="E67" t="str">
            <v>Instalasi Pembangkit Listrik</v>
          </cell>
          <cell r="F67">
            <v>40</v>
          </cell>
        </row>
        <row r="68">
          <cell r="D68" t="str">
            <v>4.15.06</v>
          </cell>
          <cell r="E68" t="str">
            <v>Instalasi Gardu Listrik</v>
          </cell>
          <cell r="F68">
            <v>40</v>
          </cell>
        </row>
        <row r="69">
          <cell r="D69" t="str">
            <v>4.15.07</v>
          </cell>
          <cell r="E69" t="str">
            <v>Instalasi Pertahanan</v>
          </cell>
          <cell r="F69">
            <v>30</v>
          </cell>
        </row>
        <row r="70">
          <cell r="D70" t="str">
            <v>4.15.08</v>
          </cell>
          <cell r="E70" t="str">
            <v>Instalasi Gas</v>
          </cell>
          <cell r="F70">
            <v>30</v>
          </cell>
        </row>
        <row r="71">
          <cell r="D71" t="str">
            <v>4.15.09</v>
          </cell>
          <cell r="E71" t="str">
            <v>Instalasi Pengaman</v>
          </cell>
          <cell r="F71">
            <v>20</v>
          </cell>
        </row>
        <row r="72">
          <cell r="D72" t="str">
            <v>4.16.01</v>
          </cell>
          <cell r="E72" t="str">
            <v>Jaringan Air Minum</v>
          </cell>
          <cell r="F72">
            <v>30</v>
          </cell>
        </row>
        <row r="73">
          <cell r="D73" t="str">
            <v>4.16.02</v>
          </cell>
          <cell r="E73" t="str">
            <v>Jaringan Listrik</v>
          </cell>
          <cell r="F73">
            <v>40</v>
          </cell>
        </row>
        <row r="74">
          <cell r="D74" t="str">
            <v>4.16.03</v>
          </cell>
          <cell r="E74" t="str">
            <v>Jaringan Telepon</v>
          </cell>
          <cell r="F74">
            <v>20</v>
          </cell>
        </row>
        <row r="75">
          <cell r="D75" t="str">
            <v>4.16.04</v>
          </cell>
          <cell r="E75" t="str">
            <v>Jaringan Gas</v>
          </cell>
          <cell r="F75">
            <v>30</v>
          </cell>
        </row>
      </sheetData>
      <sheetData sheetId="9"/>
      <sheetData sheetId="10"/>
      <sheetData sheetId="11"/>
      <sheetData sheetId="12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mur ekonomis"/>
      <sheetName val="KAPITAL JALAN"/>
      <sheetName val="KAPITAL BANGUNAN"/>
    </sheetNames>
    <sheetDataSet>
      <sheetData sheetId="0" refreshError="1">
        <row r="1">
          <cell r="A1" t="str">
            <v>Kode aset</v>
          </cell>
          <cell r="B1" t="str">
            <v>nama aset</v>
          </cell>
          <cell r="C1" t="str">
            <v>masa manfaat</v>
          </cell>
        </row>
        <row r="2">
          <cell r="A2">
            <v>20201</v>
          </cell>
          <cell r="B2" t="str">
            <v xml:space="preserve">Alat-alat Besar Darat                                                                               </v>
          </cell>
          <cell r="C2">
            <v>10</v>
          </cell>
        </row>
        <row r="3">
          <cell r="A3">
            <v>20202</v>
          </cell>
          <cell r="B3" t="str">
            <v xml:space="preserve">Alat-alat Besar Apung                                                                               </v>
          </cell>
          <cell r="C3">
            <v>8</v>
          </cell>
        </row>
        <row r="4">
          <cell r="A4">
            <v>20203</v>
          </cell>
          <cell r="B4" t="str">
            <v xml:space="preserve">Alat Bantu                                                                                          </v>
          </cell>
          <cell r="C4">
            <v>7</v>
          </cell>
        </row>
        <row r="5">
          <cell r="A5">
            <v>20301</v>
          </cell>
          <cell r="B5" t="str">
            <v xml:space="preserve">Alat Angkutan Darat Bermotor                                                                        </v>
          </cell>
          <cell r="C5">
            <v>7</v>
          </cell>
        </row>
        <row r="6">
          <cell r="A6">
            <v>20302</v>
          </cell>
          <cell r="B6" t="str">
            <v xml:space="preserve">Alat Angkutan Darat Tak Bermotor                                                                    </v>
          </cell>
          <cell r="C6">
            <v>2</v>
          </cell>
        </row>
        <row r="7">
          <cell r="A7">
            <v>20303</v>
          </cell>
          <cell r="B7" t="str">
            <v xml:space="preserve">Alat Angkut Apung Bermotor                                                                          </v>
          </cell>
          <cell r="C7">
            <v>10</v>
          </cell>
        </row>
        <row r="8">
          <cell r="A8">
            <v>20304</v>
          </cell>
          <cell r="B8" t="str">
            <v xml:space="preserve">Alat Angkut Apung Tak Bermotor                                                                      </v>
          </cell>
          <cell r="C8">
            <v>3</v>
          </cell>
        </row>
        <row r="9">
          <cell r="A9">
            <v>20305</v>
          </cell>
          <cell r="B9" t="str">
            <v xml:space="preserve">Alat Angkut Bermotor Udara                                                                          </v>
          </cell>
          <cell r="C9">
            <v>20</v>
          </cell>
        </row>
        <row r="10">
          <cell r="A10">
            <v>20401</v>
          </cell>
          <cell r="B10" t="str">
            <v xml:space="preserve">Alat Bengkel Bermesin                                                                               </v>
          </cell>
          <cell r="C10">
            <v>10</v>
          </cell>
        </row>
        <row r="11">
          <cell r="A11">
            <v>20402</v>
          </cell>
          <cell r="B11" t="str">
            <v xml:space="preserve">Alat Bengkel Tak Bermesin                                                                           </v>
          </cell>
          <cell r="C11">
            <v>5</v>
          </cell>
        </row>
        <row r="12">
          <cell r="A12">
            <v>20403</v>
          </cell>
          <cell r="B12" t="str">
            <v xml:space="preserve">Alat Ukur                                                                                           </v>
          </cell>
          <cell r="C12">
            <v>5</v>
          </cell>
        </row>
        <row r="13">
          <cell r="A13">
            <v>20501</v>
          </cell>
          <cell r="B13" t="str">
            <v xml:space="preserve">Alat Pengolahan                                                                                     </v>
          </cell>
          <cell r="C13">
            <v>4</v>
          </cell>
        </row>
        <row r="14">
          <cell r="A14">
            <v>20502</v>
          </cell>
          <cell r="B14" t="str">
            <v xml:space="preserve">Alat Pemeliharaan Tanaman/Alat Penyimpanan                                                          </v>
          </cell>
          <cell r="C14">
            <v>4</v>
          </cell>
        </row>
        <row r="15">
          <cell r="A15">
            <v>20503</v>
          </cell>
          <cell r="B15" t="str">
            <v xml:space="preserve">Pengembangan Perbenihan / Pembibitan                                                                </v>
          </cell>
        </row>
        <row r="16">
          <cell r="A16">
            <v>20601</v>
          </cell>
          <cell r="B16" t="str">
            <v xml:space="preserve">Alat-alat Kantor                                                                                    </v>
          </cell>
          <cell r="C16">
            <v>5</v>
          </cell>
        </row>
        <row r="17">
          <cell r="A17">
            <v>20602</v>
          </cell>
          <cell r="B17" t="str">
            <v xml:space="preserve">Alat Rumah Tangga                                                                                   </v>
          </cell>
          <cell r="C17">
            <v>5</v>
          </cell>
        </row>
        <row r="18">
          <cell r="A18">
            <v>20603</v>
          </cell>
          <cell r="B18" t="str">
            <v xml:space="preserve">Komputer                                                                                            </v>
          </cell>
          <cell r="C18">
            <v>4</v>
          </cell>
        </row>
        <row r="19">
          <cell r="A19">
            <v>20604</v>
          </cell>
          <cell r="B19" t="str">
            <v xml:space="preserve">Meja dan Kursi Kerja  / Rapat Pejabat                                                               </v>
          </cell>
          <cell r="C19">
            <v>5</v>
          </cell>
        </row>
        <row r="20">
          <cell r="A20">
            <v>20701</v>
          </cell>
          <cell r="B20" t="str">
            <v xml:space="preserve">Alat Studio                                                                                         </v>
          </cell>
          <cell r="C20">
            <v>5</v>
          </cell>
        </row>
        <row r="21">
          <cell r="A21">
            <v>20702</v>
          </cell>
          <cell r="B21" t="str">
            <v xml:space="preserve">Alat Komunikasi                                                                                     </v>
          </cell>
          <cell r="C21">
            <v>5</v>
          </cell>
        </row>
        <row r="22">
          <cell r="A22">
            <v>20703</v>
          </cell>
          <cell r="B22" t="str">
            <v xml:space="preserve">PERALATAN PEMANCAR                                                                                  </v>
          </cell>
          <cell r="C22">
            <v>10</v>
          </cell>
        </row>
        <row r="23">
          <cell r="A23">
            <v>20801</v>
          </cell>
          <cell r="B23" t="str">
            <v xml:space="preserve">ALAT KEDOKTERAN                                                                                     </v>
          </cell>
          <cell r="C23">
            <v>5</v>
          </cell>
        </row>
        <row r="24">
          <cell r="A24">
            <v>20802</v>
          </cell>
          <cell r="B24" t="str">
            <v xml:space="preserve">ALAT KESEHATAN                                                                                      </v>
          </cell>
          <cell r="C24">
            <v>5</v>
          </cell>
        </row>
        <row r="25">
          <cell r="A25">
            <v>20901</v>
          </cell>
          <cell r="B25" t="str">
            <v xml:space="preserve">UNIT-UNIT LABORATOTIUM                                                                              </v>
          </cell>
          <cell r="C25">
            <v>8</v>
          </cell>
        </row>
        <row r="26">
          <cell r="A26">
            <v>20902</v>
          </cell>
          <cell r="B26" t="str">
            <v xml:space="preserve">ALAT PERAGA / PRAKTEK SEKOLAH                                                                       </v>
          </cell>
          <cell r="C26">
            <v>10</v>
          </cell>
        </row>
        <row r="27">
          <cell r="A27">
            <v>20903</v>
          </cell>
          <cell r="B27" t="str">
            <v xml:space="preserve">UNIT ALAT LABORATORIUM KIMIA NUKLIR                                                                 </v>
          </cell>
          <cell r="C27">
            <v>15</v>
          </cell>
        </row>
        <row r="28">
          <cell r="A28">
            <v>20904</v>
          </cell>
          <cell r="B28" t="str">
            <v xml:space="preserve">ALAT LABORATORY FISIKA NUKLIR / ELEKTRONIKA                                                         </v>
          </cell>
          <cell r="C28">
            <v>15</v>
          </cell>
        </row>
        <row r="29">
          <cell r="A29">
            <v>20905</v>
          </cell>
          <cell r="B29" t="str">
            <v xml:space="preserve">ALAT PROTEKSI RADIASI / PROTEKSI LINGKUNGAN                                                         </v>
          </cell>
          <cell r="C29">
            <v>10</v>
          </cell>
        </row>
        <row r="30">
          <cell r="A30">
            <v>20907</v>
          </cell>
          <cell r="B30" t="str">
            <v xml:space="preserve">ALAT LABORATORIUM LINGKUNGAN HIDUP                                                                  </v>
          </cell>
          <cell r="C30">
            <v>7</v>
          </cell>
        </row>
        <row r="31">
          <cell r="A31">
            <v>20908</v>
          </cell>
          <cell r="B31" t="str">
            <v xml:space="preserve">PERALATAN LABORATORIUM HYDRODINAMICA                                                                </v>
          </cell>
          <cell r="C31">
            <v>15</v>
          </cell>
        </row>
        <row r="32">
          <cell r="A32">
            <v>21001</v>
          </cell>
          <cell r="B32" t="str">
            <v xml:space="preserve">Senjata Api                                                                                         </v>
          </cell>
          <cell r="C32">
            <v>10</v>
          </cell>
        </row>
        <row r="33">
          <cell r="A33">
            <v>21002</v>
          </cell>
          <cell r="B33" t="str">
            <v xml:space="preserve">Persenjataan Non Senjata Api                                                                        </v>
          </cell>
          <cell r="C33">
            <v>3</v>
          </cell>
        </row>
        <row r="34">
          <cell r="A34">
            <v>21003</v>
          </cell>
          <cell r="B34" t="str">
            <v xml:space="preserve">Amunisi                                                                                             </v>
          </cell>
        </row>
        <row r="35">
          <cell r="A35">
            <v>21004</v>
          </cell>
          <cell r="B35" t="str">
            <v xml:space="preserve">SENJATA SINAR                                                                                       </v>
          </cell>
          <cell r="C35">
            <v>3</v>
          </cell>
        </row>
        <row r="36">
          <cell r="A36">
            <v>31101</v>
          </cell>
          <cell r="B36" t="str">
            <v xml:space="preserve">BANGUNAN GEDUNG TEMPAT KERJA  PERMANEN                                                              </v>
          </cell>
          <cell r="C36">
            <v>50</v>
          </cell>
        </row>
        <row r="37">
          <cell r="A37">
            <v>31102</v>
          </cell>
          <cell r="B37" t="str">
            <v xml:space="preserve">BANGUNAN GEDUNG TEMPAT TINGGAL  PERMANEN                                                            </v>
          </cell>
          <cell r="C37">
            <v>50</v>
          </cell>
        </row>
        <row r="38">
          <cell r="A38">
            <v>31103</v>
          </cell>
          <cell r="B38" t="str">
            <v xml:space="preserve">BANGUNAN MENARA  PERMANEN                                                                           </v>
          </cell>
          <cell r="C38">
            <v>40</v>
          </cell>
        </row>
        <row r="39">
          <cell r="A39">
            <v>31104</v>
          </cell>
          <cell r="B39" t="str">
            <v xml:space="preserve">BANGUNAN BUKAN GEDUNG  PERMANEN                                                                     </v>
          </cell>
          <cell r="C39">
            <v>40</v>
          </cell>
        </row>
        <row r="40">
          <cell r="A40">
            <v>31105</v>
          </cell>
          <cell r="B40" t="str">
            <v xml:space="preserve">BANGUNAN GEDUNG TEMPAT KERJA SEMI PERMANEN                                                          </v>
          </cell>
          <cell r="C40">
            <v>25</v>
          </cell>
        </row>
        <row r="41">
          <cell r="A41">
            <v>31106</v>
          </cell>
          <cell r="B41" t="str">
            <v xml:space="preserve">BANGUNAN GEDUNG TEMPAT TINGGAL  SEMI PERMANEN                                                       </v>
          </cell>
          <cell r="C41">
            <v>25</v>
          </cell>
        </row>
        <row r="42">
          <cell r="A42">
            <v>31107</v>
          </cell>
          <cell r="B42" t="str">
            <v xml:space="preserve">BANGUNAN MENARA SEMI PERMANEN                                                                       </v>
          </cell>
          <cell r="C42">
            <v>20</v>
          </cell>
        </row>
        <row r="43">
          <cell r="A43">
            <v>31108</v>
          </cell>
          <cell r="B43" t="str">
            <v xml:space="preserve">BANGUNAN BUKAN GEDUNG  SEMI PERMANEN                                                                </v>
          </cell>
          <cell r="C43">
            <v>20</v>
          </cell>
        </row>
        <row r="44">
          <cell r="A44">
            <v>31109</v>
          </cell>
          <cell r="B44" t="str">
            <v xml:space="preserve">BANGUNAN GEDUNG TEMPAT KERJA NON PERMANEN                                                           </v>
          </cell>
          <cell r="C44">
            <v>10</v>
          </cell>
        </row>
        <row r="45">
          <cell r="A45">
            <v>31110</v>
          </cell>
          <cell r="B45" t="str">
            <v xml:space="preserve">BANGUNAN GEDUNG TEMPAT TINGGAL  NON PERMANEN                                                        </v>
          </cell>
          <cell r="C45">
            <v>10</v>
          </cell>
        </row>
        <row r="46">
          <cell r="A46">
            <v>31111</v>
          </cell>
          <cell r="B46" t="str">
            <v xml:space="preserve">BANGUNAN MENARA NON PERMANEN                                                                        </v>
          </cell>
          <cell r="C46">
            <v>10</v>
          </cell>
        </row>
        <row r="47">
          <cell r="A47">
            <v>31112</v>
          </cell>
          <cell r="B47" t="str">
            <v xml:space="preserve">BANGUNAN BUKAN GEDUNG  NON PERMANEN                                                                 </v>
          </cell>
          <cell r="C47">
            <v>10</v>
          </cell>
        </row>
        <row r="48">
          <cell r="A48">
            <v>31201</v>
          </cell>
          <cell r="B48" t="str">
            <v xml:space="preserve">Bangunan Bersejarah                                                                                 </v>
          </cell>
          <cell r="C48">
            <v>50</v>
          </cell>
        </row>
        <row r="49">
          <cell r="A49">
            <v>31202</v>
          </cell>
          <cell r="B49" t="str">
            <v xml:space="preserve">TUGU PERINGATAN                                                                                     </v>
          </cell>
          <cell r="C49">
            <v>50</v>
          </cell>
        </row>
        <row r="50">
          <cell r="A50">
            <v>31203</v>
          </cell>
          <cell r="B50" t="str">
            <v xml:space="preserve">CANDI                                                                                               </v>
          </cell>
          <cell r="C50">
            <v>50</v>
          </cell>
        </row>
        <row r="51">
          <cell r="A51">
            <v>31204</v>
          </cell>
          <cell r="B51" t="str">
            <v xml:space="preserve">MONUMEN/BANGUNAN BERSEJARAH                                                                         </v>
          </cell>
          <cell r="C51">
            <v>50</v>
          </cell>
        </row>
        <row r="52">
          <cell r="A52">
            <v>31205</v>
          </cell>
          <cell r="B52" t="str">
            <v xml:space="preserve">TUGU PERINGATAN                                                                                     </v>
          </cell>
          <cell r="C52">
            <v>50</v>
          </cell>
        </row>
        <row r="53">
          <cell r="A53">
            <v>31206</v>
          </cell>
          <cell r="B53" t="str">
            <v xml:space="preserve">TUGU TITIK KONTROL / PASTI                                                                          </v>
          </cell>
          <cell r="C53">
            <v>50</v>
          </cell>
        </row>
        <row r="54">
          <cell r="A54">
            <v>31207</v>
          </cell>
          <cell r="B54" t="str">
            <v xml:space="preserve">RAMBU-RAMBU                                                                                         </v>
          </cell>
          <cell r="C54">
            <v>50</v>
          </cell>
        </row>
        <row r="55">
          <cell r="A55">
            <v>31208</v>
          </cell>
          <cell r="B55" t="str">
            <v xml:space="preserve">RAMBU-RAMBU LALU LINTAS UDARA                                                                       </v>
          </cell>
          <cell r="C55">
            <v>50</v>
          </cell>
        </row>
        <row r="56">
          <cell r="A56">
            <v>41301</v>
          </cell>
          <cell r="B56" t="str">
            <v xml:space="preserve">JALAN                                                                                               </v>
          </cell>
          <cell r="C56">
            <v>10</v>
          </cell>
        </row>
        <row r="57">
          <cell r="A57">
            <v>41302</v>
          </cell>
          <cell r="B57" t="str">
            <v xml:space="preserve">JEMBATAN                                                                                            </v>
          </cell>
          <cell r="C57">
            <v>50</v>
          </cell>
        </row>
        <row r="58">
          <cell r="A58">
            <v>41401</v>
          </cell>
          <cell r="B58" t="str">
            <v xml:space="preserve">Bangunan Air Irigasi                                                                                </v>
          </cell>
          <cell r="C58">
            <v>50</v>
          </cell>
        </row>
        <row r="59">
          <cell r="A59">
            <v>41402</v>
          </cell>
          <cell r="B59" t="str">
            <v xml:space="preserve">BANGUNAN AIR PASANG SURUT                                                                           </v>
          </cell>
          <cell r="C59">
            <v>50</v>
          </cell>
        </row>
        <row r="60">
          <cell r="A60">
            <v>41403</v>
          </cell>
          <cell r="B60" t="str">
            <v xml:space="preserve">BANGUNAN AIR PENGEMBANGAN RAWA DAN POLDER                                                           </v>
          </cell>
          <cell r="C60">
            <v>25</v>
          </cell>
        </row>
        <row r="61">
          <cell r="A61">
            <v>41404</v>
          </cell>
          <cell r="B61" t="str">
            <v xml:space="preserve">BANGUNAN PENGAMAN SUNGAI DAN PENANGGULANGAN BENCANA ALAM                                            </v>
          </cell>
          <cell r="C61">
            <v>10</v>
          </cell>
        </row>
        <row r="62">
          <cell r="A62">
            <v>41405</v>
          </cell>
          <cell r="B62" t="str">
            <v xml:space="preserve">BANGUNAN PENGEMBANGAN SUMBER AIR DAN AIR TANAH                                                      </v>
          </cell>
          <cell r="C62">
            <v>30</v>
          </cell>
        </row>
        <row r="63">
          <cell r="A63">
            <v>41406</v>
          </cell>
          <cell r="B63" t="str">
            <v xml:space="preserve">BANGUNAN AIR BERSIH / BAKU                                                                          </v>
          </cell>
          <cell r="C63">
            <v>40</v>
          </cell>
        </row>
        <row r="64">
          <cell r="A64">
            <v>41407</v>
          </cell>
          <cell r="B64" t="str">
            <v xml:space="preserve">BANGUNAN AIR KOTOR                                                                                  </v>
          </cell>
          <cell r="C64">
            <v>40</v>
          </cell>
        </row>
        <row r="65">
          <cell r="A65">
            <v>41408</v>
          </cell>
          <cell r="B65" t="str">
            <v xml:space="preserve">BANGUNAN AIR                                                                                        </v>
          </cell>
          <cell r="C65">
            <v>40</v>
          </cell>
        </row>
        <row r="66">
          <cell r="A66">
            <v>41501</v>
          </cell>
          <cell r="B66" t="str">
            <v xml:space="preserve">INSTALASI AIR MINUM/BERSIH                                                                          </v>
          </cell>
          <cell r="C66">
            <v>30</v>
          </cell>
        </row>
        <row r="67">
          <cell r="A67">
            <v>41502</v>
          </cell>
          <cell r="B67" t="str">
            <v xml:space="preserve">INSTALASI AIR KOTOR                                                                                 </v>
          </cell>
          <cell r="C67">
            <v>30</v>
          </cell>
        </row>
        <row r="68">
          <cell r="A68">
            <v>41503</v>
          </cell>
          <cell r="B68" t="str">
            <v xml:space="preserve">INSTALASI PENGOLAHAN SAMPAH                                                                         </v>
          </cell>
          <cell r="C68">
            <v>10</v>
          </cell>
        </row>
        <row r="69">
          <cell r="A69">
            <v>41504</v>
          </cell>
          <cell r="B69" t="str">
            <v xml:space="preserve">INSTALASI PENGOLAHAN BAHAN BANGUNAN                                                                 </v>
          </cell>
          <cell r="C69">
            <v>10</v>
          </cell>
        </row>
        <row r="70">
          <cell r="A70">
            <v>41505</v>
          </cell>
          <cell r="B70" t="str">
            <v xml:space="preserve">INSTALASI PEMBANGKIT LISTRIK                                                                        </v>
          </cell>
          <cell r="C70">
            <v>10</v>
          </cell>
        </row>
        <row r="71">
          <cell r="A71">
            <v>41506</v>
          </cell>
          <cell r="B71" t="str">
            <v xml:space="preserve">Instalasi Gardu Distribusi Kapasitas Kecil                                                          </v>
          </cell>
          <cell r="C71">
            <v>40</v>
          </cell>
        </row>
        <row r="72">
          <cell r="A72">
            <v>41507</v>
          </cell>
          <cell r="B72" t="str">
            <v xml:space="preserve">INSTALASI PERTAHANAN                                                                                </v>
          </cell>
          <cell r="C72">
            <v>30</v>
          </cell>
        </row>
        <row r="73">
          <cell r="A73">
            <v>41508</v>
          </cell>
          <cell r="B73" t="str">
            <v xml:space="preserve">Instalasi Penangkal Petir  Manual                                                                   </v>
          </cell>
        </row>
        <row r="74">
          <cell r="A74">
            <v>41509</v>
          </cell>
          <cell r="B74" t="str">
            <v xml:space="preserve">INSTALASI PENGAMAN                                                                                  </v>
          </cell>
          <cell r="C74">
            <v>30</v>
          </cell>
        </row>
        <row r="75">
          <cell r="A75">
            <v>41510</v>
          </cell>
          <cell r="B75" t="str">
            <v xml:space="preserve">INSTALASI TELEPON                                                                                   </v>
          </cell>
          <cell r="C75">
            <v>20</v>
          </cell>
        </row>
        <row r="76">
          <cell r="A76">
            <v>41601</v>
          </cell>
          <cell r="B76" t="str">
            <v xml:space="preserve">JARINGAN AIR MINUM                                                                                  </v>
          </cell>
          <cell r="C76">
            <v>30</v>
          </cell>
        </row>
        <row r="77">
          <cell r="A77">
            <v>41602</v>
          </cell>
          <cell r="B77" t="str">
            <v xml:space="preserve">JARINGAN LISTRIK                                                                                    </v>
          </cell>
          <cell r="C77">
            <v>40</v>
          </cell>
        </row>
        <row r="78">
          <cell r="A78">
            <v>41603</v>
          </cell>
          <cell r="B78" t="str">
            <v xml:space="preserve">JARINGAN TELEPON                                                                                    </v>
          </cell>
          <cell r="C78">
            <v>20</v>
          </cell>
        </row>
        <row r="79">
          <cell r="A79">
            <v>41604</v>
          </cell>
          <cell r="B79" t="str">
            <v xml:space="preserve">JARINGAN GAS                                                                                        </v>
          </cell>
          <cell r="C79">
            <v>30</v>
          </cell>
        </row>
      </sheetData>
      <sheetData sheetId="1" refreshError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</sheetPr>
  <dimension ref="A1:BT298"/>
  <sheetViews>
    <sheetView view="pageBreakPreview" zoomScale="80" zoomScaleNormal="82" zoomScaleSheetLayoutView="80" workbookViewId="0">
      <selection activeCell="G11" sqref="G11"/>
    </sheetView>
  </sheetViews>
  <sheetFormatPr baseColWidth="10" defaultColWidth="8.83203125" defaultRowHeight="15"/>
  <cols>
    <col min="1" max="1" width="6.5" bestFit="1" customWidth="1"/>
    <col min="2" max="2" width="28.83203125" hidden="1" customWidth="1"/>
    <col min="3" max="3" width="28.83203125" customWidth="1"/>
    <col min="4" max="4" width="19.83203125" style="101" customWidth="1"/>
    <col min="5" max="7" width="13.83203125" style="101" customWidth="1"/>
    <col min="8" max="8" width="18.83203125" style="101" customWidth="1"/>
    <col min="9" max="9" width="8.5" style="101" customWidth="1"/>
    <col min="10" max="10" width="10" style="101" customWidth="1"/>
    <col min="11" max="11" width="9.1640625" style="101" customWidth="1"/>
    <col min="12" max="12" width="14.5" style="101" customWidth="1"/>
    <col min="13" max="13" width="20.33203125" style="101" hidden="1" customWidth="1"/>
    <col min="14" max="14" width="9.33203125" style="101" hidden="1" customWidth="1"/>
    <col min="15" max="15" width="15.6640625" style="1059" hidden="1" customWidth="1"/>
    <col min="16" max="16" width="8.33203125" style="101" hidden="1" customWidth="1"/>
    <col min="17" max="17" width="16.5" style="101" hidden="1" customWidth="1"/>
    <col min="18" max="18" width="14.33203125" style="101" hidden="1" customWidth="1"/>
    <col min="19" max="19" width="11.1640625" style="101" hidden="1" customWidth="1"/>
    <col min="20" max="20" width="21" style="101" hidden="1" customWidth="1"/>
    <col min="21" max="21" width="9.1640625" style="101" hidden="1" customWidth="1"/>
    <col min="22" max="22" width="12.5" style="101" hidden="1" customWidth="1"/>
    <col min="23" max="23" width="9.1640625" style="101" hidden="1" customWidth="1"/>
    <col min="24" max="24" width="10.6640625" style="101" hidden="1" customWidth="1"/>
    <col min="25" max="25" width="20.83203125" style="101" hidden="1" customWidth="1"/>
    <col min="26" max="26" width="19.6640625" style="101" hidden="1" customWidth="1"/>
    <col min="27" max="32" width="9.1640625" style="101" hidden="1" customWidth="1"/>
    <col min="33" max="33" width="9" style="101" hidden="1" customWidth="1"/>
    <col min="34" max="34" width="9.1640625" style="101" hidden="1" customWidth="1"/>
    <col min="35" max="35" width="8" style="101" hidden="1" customWidth="1"/>
    <col min="36" max="36" width="5.83203125" style="101" hidden="1" customWidth="1"/>
    <col min="37" max="37" width="6.5" style="101" hidden="1" customWidth="1"/>
    <col min="38" max="38" width="12.33203125" style="101" customWidth="1"/>
    <col min="39" max="39" width="0" style="101" hidden="1" customWidth="1"/>
    <col min="40" max="40" width="6.6640625" style="101" hidden="1" customWidth="1"/>
    <col min="41" max="41" width="6.1640625" style="101" hidden="1" customWidth="1"/>
    <col min="42" max="42" width="6.6640625" style="101" hidden="1" customWidth="1"/>
    <col min="43" max="43" width="18.5" style="101" customWidth="1"/>
    <col min="44" max="44" width="14.5" style="101" hidden="1" customWidth="1"/>
    <col min="45" max="45" width="0" style="101" hidden="1" customWidth="1"/>
    <col min="46" max="46" width="22.33203125" style="101" hidden="1" customWidth="1"/>
    <col min="47" max="47" width="18.5" style="101" hidden="1" customWidth="1"/>
    <col min="48" max="48" width="14" style="101" customWidth="1"/>
    <col min="49" max="49" width="19.5" style="101" hidden="1" customWidth="1"/>
    <col min="50" max="50" width="4.1640625" style="101" hidden="1" customWidth="1"/>
    <col min="51" max="51" width="12.33203125" style="101" hidden="1" customWidth="1"/>
    <col min="52" max="72" width="8.83203125" style="101"/>
  </cols>
  <sheetData>
    <row r="1" spans="1:72" s="1257" customFormat="1" ht="25">
      <c r="A1" s="1682" t="s">
        <v>3428</v>
      </c>
      <c r="B1" s="1682"/>
      <c r="C1" s="1682"/>
      <c r="D1" s="1682"/>
      <c r="E1" s="1682"/>
      <c r="F1" s="1682"/>
      <c r="G1" s="1682"/>
      <c r="H1" s="1682"/>
      <c r="I1" s="1682"/>
      <c r="J1" s="1682"/>
      <c r="K1" s="1682"/>
      <c r="L1" s="1682"/>
      <c r="M1" s="1682"/>
      <c r="N1" s="1682"/>
      <c r="O1" s="1682"/>
      <c r="P1" s="1682"/>
      <c r="Q1" s="1682"/>
      <c r="R1" s="1682"/>
      <c r="S1" s="1682"/>
      <c r="T1" s="1682"/>
      <c r="U1" s="1682"/>
      <c r="V1" s="1682"/>
      <c r="W1" s="1682"/>
      <c r="X1" s="1682"/>
      <c r="Y1" s="1682"/>
      <c r="Z1" s="1682"/>
      <c r="AA1" s="1682"/>
      <c r="AB1" s="1682"/>
      <c r="AC1" s="1682"/>
      <c r="AD1" s="1682"/>
      <c r="AE1" s="1682"/>
      <c r="AF1" s="1682"/>
      <c r="AG1" s="1682"/>
      <c r="AH1" s="1682"/>
      <c r="AI1" s="1682"/>
      <c r="AJ1" s="1682"/>
      <c r="AK1" s="1682"/>
      <c r="AL1" s="1682"/>
      <c r="AM1" s="1682"/>
      <c r="AN1" s="1682"/>
      <c r="AO1" s="1682"/>
      <c r="AP1" s="1682"/>
      <c r="AQ1" s="1682"/>
      <c r="AR1" s="1682"/>
      <c r="AS1" s="1682"/>
      <c r="AT1" s="1682"/>
      <c r="AU1" s="1682"/>
      <c r="AV1" s="1682"/>
      <c r="AW1" s="1682"/>
      <c r="AX1" s="1682"/>
      <c r="AY1" s="1682"/>
      <c r="AZ1" s="1256"/>
      <c r="BA1" s="1256"/>
      <c r="BB1" s="1256"/>
      <c r="BC1" s="1256"/>
      <c r="BD1" s="1256"/>
      <c r="BE1" s="1256"/>
      <c r="BF1" s="1256"/>
      <c r="BG1" s="1256"/>
      <c r="BH1" s="1256"/>
      <c r="BI1" s="1256"/>
      <c r="BJ1" s="1256"/>
      <c r="BK1" s="1256"/>
      <c r="BL1" s="1256"/>
      <c r="BM1" s="1256"/>
      <c r="BN1" s="1256"/>
      <c r="BO1" s="1256"/>
      <c r="BP1" s="1256"/>
      <c r="BQ1" s="1256"/>
      <c r="BR1" s="1256"/>
      <c r="BS1" s="1256"/>
      <c r="BT1" s="1256"/>
    </row>
    <row r="2" spans="1:72" s="1257" customFormat="1" ht="25">
      <c r="A2" s="1682" t="s">
        <v>3429</v>
      </c>
      <c r="B2" s="1682"/>
      <c r="C2" s="1682"/>
      <c r="D2" s="1682"/>
      <c r="E2" s="1682"/>
      <c r="F2" s="1682"/>
      <c r="G2" s="1682"/>
      <c r="H2" s="1682"/>
      <c r="I2" s="1682"/>
      <c r="J2" s="1682"/>
      <c r="K2" s="1682"/>
      <c r="L2" s="1682"/>
      <c r="M2" s="1682"/>
      <c r="N2" s="1682"/>
      <c r="O2" s="1682"/>
      <c r="P2" s="1682"/>
      <c r="Q2" s="1682"/>
      <c r="R2" s="1682"/>
      <c r="S2" s="1682"/>
      <c r="T2" s="1682"/>
      <c r="U2" s="1682"/>
      <c r="V2" s="1682"/>
      <c r="W2" s="1682"/>
      <c r="X2" s="1682"/>
      <c r="Y2" s="1682"/>
      <c r="Z2" s="1682"/>
      <c r="AA2" s="1682"/>
      <c r="AB2" s="1682"/>
      <c r="AC2" s="1682"/>
      <c r="AD2" s="1682"/>
      <c r="AE2" s="1682"/>
      <c r="AF2" s="1682"/>
      <c r="AG2" s="1682"/>
      <c r="AH2" s="1682"/>
      <c r="AI2" s="1682"/>
      <c r="AJ2" s="1682"/>
      <c r="AK2" s="1682"/>
      <c r="AL2" s="1682"/>
      <c r="AM2" s="1682"/>
      <c r="AN2" s="1682"/>
      <c r="AO2" s="1682"/>
      <c r="AP2" s="1682"/>
      <c r="AQ2" s="1682"/>
      <c r="AR2" s="1682"/>
      <c r="AS2" s="1682"/>
      <c r="AT2" s="1682"/>
      <c r="AU2" s="1682"/>
      <c r="AV2" s="1682"/>
      <c r="AW2" s="1682"/>
      <c r="AX2" s="1682"/>
      <c r="AY2" s="1682"/>
      <c r="AZ2" s="1256"/>
      <c r="BA2" s="1256"/>
      <c r="BB2" s="1256"/>
      <c r="BC2" s="1256"/>
      <c r="BD2" s="1256"/>
      <c r="BE2" s="1256"/>
      <c r="BF2" s="1256"/>
      <c r="BG2" s="1256"/>
      <c r="BH2" s="1256"/>
      <c r="BI2" s="1256"/>
      <c r="BJ2" s="1256"/>
      <c r="BK2" s="1256"/>
      <c r="BL2" s="1256"/>
      <c r="BM2" s="1256"/>
      <c r="BN2" s="1256"/>
      <c r="BO2" s="1256"/>
      <c r="BP2" s="1256"/>
      <c r="BQ2" s="1256"/>
      <c r="BR2" s="1256"/>
      <c r="BS2" s="1256"/>
      <c r="BT2" s="1256"/>
    </row>
    <row r="3" spans="1:72" s="1257" customFormat="1" ht="14">
      <c r="A3" s="1460"/>
      <c r="B3" s="1460"/>
      <c r="C3" s="1460"/>
      <c r="D3" s="1460"/>
      <c r="E3" s="1460"/>
      <c r="F3" s="1460"/>
      <c r="G3" s="1460"/>
      <c r="H3" s="1460"/>
      <c r="I3" s="1460"/>
      <c r="J3" s="1460"/>
      <c r="K3" s="1460"/>
      <c r="L3" s="1460"/>
      <c r="M3" s="1460"/>
      <c r="N3" s="1460"/>
      <c r="O3" s="1460"/>
      <c r="P3" s="1460"/>
      <c r="Q3" s="1460"/>
      <c r="R3" s="1460"/>
      <c r="S3" s="1460"/>
      <c r="T3" s="1460"/>
      <c r="U3" s="1460"/>
      <c r="V3" s="1460"/>
      <c r="W3" s="1460"/>
      <c r="X3" s="1460"/>
      <c r="Y3" s="1460"/>
      <c r="Z3" s="1460"/>
      <c r="AA3" s="1460"/>
      <c r="AB3" s="1460"/>
      <c r="AC3" s="1460"/>
      <c r="AD3" s="1460"/>
      <c r="AE3" s="1460"/>
      <c r="AF3" s="1460"/>
      <c r="AG3" s="1460"/>
      <c r="AH3" s="1460"/>
      <c r="AI3" s="1460"/>
      <c r="AJ3" s="1460"/>
      <c r="AK3" s="1460"/>
      <c r="AL3" s="1460"/>
      <c r="AM3" s="1460"/>
      <c r="AN3" s="1460"/>
      <c r="AO3" s="1460"/>
      <c r="AP3" s="1460"/>
      <c r="AQ3" s="1460"/>
      <c r="AR3" s="1460"/>
      <c r="AS3" s="1460"/>
      <c r="AT3" s="1460"/>
      <c r="AU3" s="1460"/>
      <c r="AV3" s="1460"/>
      <c r="AW3" s="1460"/>
      <c r="AX3" s="1460"/>
      <c r="AY3" s="1460"/>
      <c r="AZ3" s="1256"/>
      <c r="BA3" s="1256"/>
      <c r="BB3" s="1256"/>
      <c r="BC3" s="1256"/>
      <c r="BD3" s="1256"/>
      <c r="BE3" s="1256"/>
      <c r="BF3" s="1256"/>
      <c r="BG3" s="1256"/>
      <c r="BH3" s="1256"/>
      <c r="BI3" s="1256"/>
      <c r="BJ3" s="1256"/>
      <c r="BK3" s="1256"/>
      <c r="BL3" s="1256"/>
      <c r="BM3" s="1256"/>
      <c r="BN3" s="1256"/>
      <c r="BO3" s="1256"/>
      <c r="BP3" s="1256"/>
      <c r="BQ3" s="1256"/>
      <c r="BR3" s="1256"/>
      <c r="BS3" s="1256"/>
      <c r="BT3" s="1256"/>
    </row>
    <row r="4" spans="1:72" s="1257" customFormat="1" ht="14">
      <c r="A4" s="1460"/>
      <c r="B4" s="1460"/>
      <c r="C4" s="1460" t="s">
        <v>3717</v>
      </c>
      <c r="D4" s="1460"/>
      <c r="E4" s="1460"/>
      <c r="F4" s="1460"/>
      <c r="G4" s="1460"/>
      <c r="H4" s="1460"/>
      <c r="I4" s="1460"/>
      <c r="J4" s="1460"/>
      <c r="K4" s="1460"/>
      <c r="L4" s="1460"/>
      <c r="M4" s="1460"/>
      <c r="N4" s="1460"/>
      <c r="O4" s="1460"/>
      <c r="P4" s="1460"/>
      <c r="Q4" s="1460"/>
      <c r="R4" s="1460"/>
      <c r="S4" s="1460"/>
      <c r="T4" s="1460"/>
      <c r="U4" s="1460"/>
      <c r="V4" s="1460"/>
      <c r="W4" s="1460"/>
      <c r="X4" s="1460"/>
      <c r="Y4" s="1460"/>
      <c r="Z4" s="1460"/>
      <c r="AA4" s="1460"/>
      <c r="AB4" s="1460"/>
      <c r="AC4" s="1460"/>
      <c r="AD4" s="1460"/>
      <c r="AE4" s="1460"/>
      <c r="AF4" s="1460"/>
      <c r="AG4" s="1460"/>
      <c r="AH4" s="1460"/>
      <c r="AI4" s="1460"/>
      <c r="AJ4" s="1460"/>
      <c r="AK4" s="1460"/>
      <c r="AL4" s="1460"/>
      <c r="AM4" s="1460"/>
      <c r="AN4" s="1460"/>
      <c r="AO4" s="1460"/>
      <c r="AP4" s="1460"/>
      <c r="AQ4" s="1460"/>
      <c r="AR4" s="1460"/>
      <c r="AS4" s="1460"/>
      <c r="AT4" s="1460"/>
      <c r="AU4" s="1460"/>
      <c r="AV4" s="1460"/>
      <c r="AW4" s="1460"/>
      <c r="AX4" s="1460"/>
      <c r="AY4" s="1460"/>
      <c r="AZ4" s="1256"/>
      <c r="BA4" s="1256"/>
      <c r="BB4" s="1256"/>
      <c r="BC4" s="1256"/>
      <c r="BD4" s="1256"/>
      <c r="BE4" s="1256"/>
      <c r="BF4" s="1256"/>
      <c r="BG4" s="1256"/>
      <c r="BH4" s="1256"/>
      <c r="BI4" s="1256"/>
      <c r="BJ4" s="1256"/>
      <c r="BK4" s="1256"/>
      <c r="BL4" s="1256"/>
      <c r="BM4" s="1256"/>
      <c r="BN4" s="1256"/>
      <c r="BO4" s="1256"/>
      <c r="BP4" s="1256"/>
      <c r="BQ4" s="1256"/>
      <c r="BR4" s="1256"/>
      <c r="BS4" s="1256"/>
      <c r="BT4" s="1256"/>
    </row>
    <row r="5" spans="1:72" s="1257" customFormat="1" thickBot="1">
      <c r="D5" s="1256"/>
      <c r="E5" s="1256"/>
      <c r="F5" s="1256"/>
      <c r="G5" s="1256"/>
      <c r="H5" s="1256"/>
      <c r="I5" s="1256"/>
      <c r="J5" s="1256"/>
      <c r="K5" s="1256"/>
      <c r="L5" s="1256"/>
      <c r="M5" s="1256"/>
      <c r="N5" s="1256"/>
      <c r="O5" s="1377"/>
      <c r="P5" s="1256"/>
      <c r="Q5" s="1256"/>
      <c r="R5" s="1256"/>
      <c r="S5" s="1256"/>
      <c r="T5" s="1256"/>
      <c r="U5" s="1256"/>
      <c r="V5" s="1256"/>
      <c r="W5" s="1256"/>
      <c r="X5" s="1256"/>
      <c r="Y5" s="1256"/>
      <c r="Z5" s="1256"/>
      <c r="AA5" s="1256"/>
      <c r="AB5" s="1256"/>
      <c r="AC5" s="1256"/>
      <c r="AD5" s="1256"/>
      <c r="AE5" s="1256"/>
      <c r="AF5" s="1256"/>
      <c r="AG5" s="1256"/>
      <c r="AH5" s="1256"/>
      <c r="AI5" s="1256"/>
      <c r="AJ5" s="1256"/>
      <c r="AK5" s="1256"/>
      <c r="AL5" s="1256"/>
      <c r="AM5" s="1256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A5" s="1256"/>
      <c r="BB5" s="1256"/>
      <c r="BC5" s="1256"/>
      <c r="BD5" s="1256"/>
      <c r="BE5" s="1256"/>
      <c r="BF5" s="1256"/>
      <c r="BG5" s="1256"/>
      <c r="BH5" s="1256"/>
      <c r="BI5" s="1256"/>
      <c r="BJ5" s="1256"/>
      <c r="BK5" s="1256"/>
      <c r="BL5" s="1256"/>
      <c r="BM5" s="1256"/>
      <c r="BN5" s="1256"/>
      <c r="BO5" s="1256"/>
      <c r="BP5" s="1256"/>
      <c r="BQ5" s="1256"/>
      <c r="BR5" s="1256"/>
      <c r="BS5" s="1256"/>
      <c r="BT5" s="1256"/>
    </row>
    <row r="6" spans="1:72" s="1259" customFormat="1" ht="30" customHeight="1">
      <c r="A6" s="1683" t="s">
        <v>3430</v>
      </c>
      <c r="B6" s="1686" t="s">
        <v>1</v>
      </c>
      <c r="C6" s="1675" t="s">
        <v>2794</v>
      </c>
      <c r="D6" s="1675" t="s">
        <v>2800</v>
      </c>
      <c r="E6" s="1675"/>
      <c r="F6" s="1676" t="s">
        <v>3431</v>
      </c>
      <c r="G6" s="1676" t="s">
        <v>3432</v>
      </c>
      <c r="H6" s="1689" t="s">
        <v>3433</v>
      </c>
      <c r="I6" s="1675" t="s">
        <v>3434</v>
      </c>
      <c r="J6" s="1675"/>
      <c r="K6" s="1675"/>
      <c r="L6" s="1690" t="s">
        <v>3435</v>
      </c>
      <c r="M6" s="1675" t="s">
        <v>6</v>
      </c>
      <c r="N6" s="1675" t="s">
        <v>7</v>
      </c>
      <c r="O6" s="1675" t="s">
        <v>8</v>
      </c>
      <c r="P6" s="1675" t="s">
        <v>9</v>
      </c>
      <c r="Q6" s="1675"/>
      <c r="R6" s="1675"/>
      <c r="S6" s="1675"/>
      <c r="T6" s="1675"/>
      <c r="U6" s="1675" t="s">
        <v>74</v>
      </c>
      <c r="V6" s="1675"/>
      <c r="W6" s="1675"/>
      <c r="X6" s="1675" t="s">
        <v>78</v>
      </c>
      <c r="Y6" s="1675"/>
      <c r="Z6" s="1675" t="s">
        <v>79</v>
      </c>
      <c r="AA6" s="1675" t="s">
        <v>80</v>
      </c>
      <c r="AB6" s="1675"/>
      <c r="AC6" s="1675" t="s">
        <v>81</v>
      </c>
      <c r="AD6" s="1675"/>
      <c r="AE6" s="1675"/>
      <c r="AF6" s="1675" t="s">
        <v>82</v>
      </c>
      <c r="AG6" s="1675"/>
      <c r="AH6" s="1679" t="s">
        <v>89</v>
      </c>
      <c r="AI6" s="1676" t="s">
        <v>90</v>
      </c>
      <c r="AJ6" s="1676" t="s">
        <v>91</v>
      </c>
      <c r="AK6" s="1676" t="s">
        <v>92</v>
      </c>
      <c r="AL6" s="1675" t="s">
        <v>2805</v>
      </c>
      <c r="AM6" s="1676" t="s">
        <v>94</v>
      </c>
      <c r="AN6" s="1379" t="s">
        <v>105</v>
      </c>
      <c r="AO6" s="1379"/>
      <c r="AP6" s="1379"/>
      <c r="AQ6" s="1676" t="s">
        <v>3436</v>
      </c>
      <c r="AR6" s="1676" t="s">
        <v>109</v>
      </c>
      <c r="AS6" s="1676" t="s">
        <v>98</v>
      </c>
      <c r="AT6" s="1676"/>
      <c r="AU6" s="1676"/>
      <c r="AV6" s="1672" t="s">
        <v>2807</v>
      </c>
      <c r="AW6" s="1677" t="s">
        <v>138</v>
      </c>
      <c r="AX6" s="1678"/>
      <c r="AY6" s="1678"/>
      <c r="AZ6" s="1258"/>
      <c r="BA6" s="1258"/>
      <c r="BB6" s="1258"/>
      <c r="BC6" s="1258"/>
      <c r="BD6" s="1258"/>
      <c r="BE6" s="1258"/>
      <c r="BF6" s="1258"/>
      <c r="BG6" s="1258"/>
      <c r="BH6" s="1258"/>
      <c r="BI6" s="1258"/>
      <c r="BJ6" s="1258"/>
      <c r="BK6" s="1258"/>
      <c r="BL6" s="1258"/>
      <c r="BM6" s="1258"/>
      <c r="BN6" s="1258"/>
      <c r="BO6" s="1258"/>
      <c r="BP6" s="1258"/>
      <c r="BQ6" s="1258"/>
      <c r="BR6" s="1258"/>
      <c r="BS6" s="1258"/>
      <c r="BT6" s="1258"/>
    </row>
    <row r="7" spans="1:72" s="1257" customFormat="1" ht="25" customHeight="1">
      <c r="A7" s="1684"/>
      <c r="B7" s="1687"/>
      <c r="C7" s="1670"/>
      <c r="D7" s="1670" t="s">
        <v>2793</v>
      </c>
      <c r="E7" s="1670" t="s">
        <v>3437</v>
      </c>
      <c r="F7" s="1666"/>
      <c r="G7" s="1666"/>
      <c r="H7" s="1668"/>
      <c r="I7" s="1664" t="s">
        <v>3438</v>
      </c>
      <c r="J7" s="1664" t="s">
        <v>3439</v>
      </c>
      <c r="K7" s="1664"/>
      <c r="L7" s="1664"/>
      <c r="M7" s="1670"/>
      <c r="N7" s="1670"/>
      <c r="O7" s="1670"/>
      <c r="P7" s="1664" t="s">
        <v>15</v>
      </c>
      <c r="Q7" s="1664" t="s">
        <v>16</v>
      </c>
      <c r="R7" s="1664" t="s">
        <v>17</v>
      </c>
      <c r="S7" s="1664" t="s">
        <v>18</v>
      </c>
      <c r="T7" s="1664" t="s">
        <v>19</v>
      </c>
      <c r="U7" s="1670" t="s">
        <v>76</v>
      </c>
      <c r="V7" s="1670" t="s">
        <v>77</v>
      </c>
      <c r="W7" s="1670" t="s">
        <v>75</v>
      </c>
      <c r="X7" s="1664" t="s">
        <v>20</v>
      </c>
      <c r="Y7" s="1664" t="s">
        <v>9</v>
      </c>
      <c r="Z7" s="1670"/>
      <c r="AA7" s="1670" t="s">
        <v>83</v>
      </c>
      <c r="AB7" s="1670" t="s">
        <v>84</v>
      </c>
      <c r="AC7" s="1670" t="s">
        <v>85</v>
      </c>
      <c r="AD7" s="1670" t="s">
        <v>86</v>
      </c>
      <c r="AE7" s="1670" t="s">
        <v>8</v>
      </c>
      <c r="AF7" s="1664" t="s">
        <v>87</v>
      </c>
      <c r="AG7" s="1664" t="s">
        <v>88</v>
      </c>
      <c r="AH7" s="1680"/>
      <c r="AI7" s="1666"/>
      <c r="AJ7" s="1666"/>
      <c r="AK7" s="1666"/>
      <c r="AL7" s="1670"/>
      <c r="AM7" s="1666"/>
      <c r="AN7" s="1666" t="s">
        <v>101</v>
      </c>
      <c r="AO7" s="1666" t="s">
        <v>102</v>
      </c>
      <c r="AP7" s="1666" t="s">
        <v>104</v>
      </c>
      <c r="AQ7" s="1666"/>
      <c r="AR7" s="1666"/>
      <c r="AS7" s="1666" t="s">
        <v>96</v>
      </c>
      <c r="AT7" s="1668" t="s">
        <v>97</v>
      </c>
      <c r="AU7" s="1668" t="s">
        <v>99</v>
      </c>
      <c r="AV7" s="1673"/>
      <c r="AW7" s="1661" t="s">
        <v>139</v>
      </c>
      <c r="AX7" s="1662" t="s">
        <v>140</v>
      </c>
      <c r="AY7" s="1663"/>
      <c r="AZ7" s="1256"/>
      <c r="BA7" s="1256"/>
      <c r="BB7" s="1256"/>
      <c r="BC7" s="1256"/>
      <c r="BD7" s="1256"/>
      <c r="BE7" s="1256"/>
      <c r="BF7" s="1256"/>
      <c r="BG7" s="1256"/>
      <c r="BH7" s="1256"/>
      <c r="BI7" s="1256"/>
      <c r="BJ7" s="1256"/>
      <c r="BK7" s="1256"/>
      <c r="BL7" s="1256"/>
      <c r="BM7" s="1256"/>
      <c r="BN7" s="1256"/>
      <c r="BO7" s="1256"/>
      <c r="BP7" s="1256"/>
      <c r="BQ7" s="1256"/>
      <c r="BR7" s="1256"/>
      <c r="BS7" s="1256"/>
      <c r="BT7" s="1256"/>
    </row>
    <row r="8" spans="1:72" s="1257" customFormat="1" ht="24" customHeight="1" thickBot="1">
      <c r="A8" s="1685"/>
      <c r="B8" s="1688"/>
      <c r="C8" s="1671"/>
      <c r="D8" s="1671"/>
      <c r="E8" s="1671"/>
      <c r="F8" s="1667"/>
      <c r="G8" s="1667"/>
      <c r="H8" s="1669"/>
      <c r="I8" s="1665"/>
      <c r="J8" s="1421" t="s">
        <v>3440</v>
      </c>
      <c r="K8" s="1421" t="s">
        <v>2800</v>
      </c>
      <c r="L8" s="1665"/>
      <c r="M8" s="1671"/>
      <c r="N8" s="1671"/>
      <c r="O8" s="1671"/>
      <c r="P8" s="1665"/>
      <c r="Q8" s="1665"/>
      <c r="R8" s="1665"/>
      <c r="S8" s="1665"/>
      <c r="T8" s="1665"/>
      <c r="U8" s="1671"/>
      <c r="V8" s="1671"/>
      <c r="W8" s="1671"/>
      <c r="X8" s="1665"/>
      <c r="Y8" s="1665"/>
      <c r="Z8" s="1671"/>
      <c r="AA8" s="1671"/>
      <c r="AB8" s="1671"/>
      <c r="AC8" s="1671"/>
      <c r="AD8" s="1671"/>
      <c r="AE8" s="1671"/>
      <c r="AF8" s="1665"/>
      <c r="AG8" s="1665"/>
      <c r="AH8" s="1681"/>
      <c r="AI8" s="1667"/>
      <c r="AJ8" s="1667"/>
      <c r="AK8" s="1667"/>
      <c r="AL8" s="1671"/>
      <c r="AM8" s="1667"/>
      <c r="AN8" s="1667"/>
      <c r="AO8" s="1667"/>
      <c r="AP8" s="1667"/>
      <c r="AQ8" s="1667"/>
      <c r="AR8" s="1667"/>
      <c r="AS8" s="1667"/>
      <c r="AT8" s="1669"/>
      <c r="AU8" s="1669"/>
      <c r="AV8" s="1674"/>
      <c r="AW8" s="1661"/>
      <c r="AX8" s="1261" t="s">
        <v>118</v>
      </c>
      <c r="AY8" s="1262" t="s">
        <v>141</v>
      </c>
      <c r="AZ8" s="1256"/>
      <c r="BA8" s="1256"/>
      <c r="BB8" s="1256"/>
      <c r="BC8" s="1256"/>
      <c r="BD8" s="1256"/>
      <c r="BE8" s="1256"/>
      <c r="BF8" s="1256"/>
      <c r="BG8" s="1256"/>
      <c r="BH8" s="1256"/>
      <c r="BI8" s="1256"/>
      <c r="BJ8" s="1256"/>
      <c r="BK8" s="1256"/>
      <c r="BL8" s="1256"/>
      <c r="BM8" s="1256"/>
      <c r="BN8" s="1256"/>
      <c r="BO8" s="1256"/>
      <c r="BP8" s="1256"/>
      <c r="BQ8" s="1256"/>
      <c r="BR8" s="1256"/>
      <c r="BS8" s="1256"/>
      <c r="BT8" s="1256"/>
    </row>
    <row r="9" spans="1:72" s="1257" customFormat="1" ht="23" customHeight="1" thickBot="1">
      <c r="A9" s="1427">
        <v>1</v>
      </c>
      <c r="B9" s="1428">
        <v>2</v>
      </c>
      <c r="C9" s="1429">
        <v>2</v>
      </c>
      <c r="D9" s="1429">
        <v>3</v>
      </c>
      <c r="E9" s="1428">
        <v>4</v>
      </c>
      <c r="F9" s="1429">
        <v>5</v>
      </c>
      <c r="G9" s="1429">
        <v>6</v>
      </c>
      <c r="H9" s="1428">
        <v>7</v>
      </c>
      <c r="I9" s="1429">
        <v>8</v>
      </c>
      <c r="J9" s="1429">
        <v>9</v>
      </c>
      <c r="K9" s="1428">
        <v>10</v>
      </c>
      <c r="L9" s="1429">
        <v>11</v>
      </c>
      <c r="M9" s="1429">
        <v>10</v>
      </c>
      <c r="N9" s="1428">
        <v>11</v>
      </c>
      <c r="O9" s="1429">
        <v>12</v>
      </c>
      <c r="P9" s="1429">
        <v>13</v>
      </c>
      <c r="Q9" s="1428">
        <v>14</v>
      </c>
      <c r="R9" s="1429">
        <v>15</v>
      </c>
      <c r="S9" s="1429">
        <v>16</v>
      </c>
      <c r="T9" s="1428">
        <v>17</v>
      </c>
      <c r="U9" s="1429">
        <v>18</v>
      </c>
      <c r="V9" s="1429">
        <v>19</v>
      </c>
      <c r="W9" s="1428">
        <v>20</v>
      </c>
      <c r="X9" s="1429">
        <v>21</v>
      </c>
      <c r="Y9" s="1429">
        <v>22</v>
      </c>
      <c r="Z9" s="1428">
        <v>23</v>
      </c>
      <c r="AA9" s="1429">
        <v>24</v>
      </c>
      <c r="AB9" s="1429">
        <v>25</v>
      </c>
      <c r="AC9" s="1428">
        <v>26</v>
      </c>
      <c r="AD9" s="1429">
        <v>27</v>
      </c>
      <c r="AE9" s="1429">
        <v>28</v>
      </c>
      <c r="AF9" s="1428">
        <v>29</v>
      </c>
      <c r="AG9" s="1429">
        <v>30</v>
      </c>
      <c r="AH9" s="1429">
        <v>31</v>
      </c>
      <c r="AI9" s="1428">
        <v>32</v>
      </c>
      <c r="AJ9" s="1429">
        <v>33</v>
      </c>
      <c r="AK9" s="1429">
        <v>34</v>
      </c>
      <c r="AL9" s="1428">
        <v>12</v>
      </c>
      <c r="AM9" s="1429">
        <v>36</v>
      </c>
      <c r="AN9" s="1429">
        <v>37</v>
      </c>
      <c r="AO9" s="1428">
        <v>38</v>
      </c>
      <c r="AP9" s="1429">
        <v>39</v>
      </c>
      <c r="AQ9" s="1429">
        <v>13</v>
      </c>
      <c r="AR9" s="1428">
        <v>41</v>
      </c>
      <c r="AS9" s="1429">
        <v>42</v>
      </c>
      <c r="AT9" s="1429">
        <v>43</v>
      </c>
      <c r="AU9" s="1428">
        <v>44</v>
      </c>
      <c r="AV9" s="1430">
        <v>14</v>
      </c>
      <c r="AW9" s="1463">
        <v>46</v>
      </c>
      <c r="AX9" s="1264">
        <v>47</v>
      </c>
      <c r="AY9" s="1329">
        <v>48</v>
      </c>
      <c r="AZ9" s="1256"/>
      <c r="BA9" s="1256"/>
      <c r="BB9" s="1256"/>
      <c r="BC9" s="1256"/>
      <c r="BD9" s="1256"/>
      <c r="BE9" s="1256"/>
      <c r="BF9" s="1256"/>
      <c r="BG9" s="1256"/>
      <c r="BH9" s="1256"/>
      <c r="BI9" s="1256"/>
      <c r="BJ9" s="1256"/>
      <c r="BK9" s="1256"/>
      <c r="BL9" s="1256"/>
      <c r="BM9" s="1256"/>
      <c r="BN9" s="1256"/>
      <c r="BO9" s="1256"/>
      <c r="BP9" s="1256"/>
      <c r="BQ9" s="1256"/>
      <c r="BR9" s="1256"/>
      <c r="BS9" s="1256"/>
      <c r="BT9" s="1256"/>
    </row>
    <row r="10" spans="1:72" s="1288" customFormat="1" ht="27" customHeight="1" thickTop="1">
      <c r="A10" s="1658">
        <v>1</v>
      </c>
      <c r="B10" s="1651" t="s">
        <v>21</v>
      </c>
      <c r="C10" s="1651" t="s">
        <v>21</v>
      </c>
      <c r="D10" s="1263"/>
      <c r="E10" s="1263"/>
      <c r="F10" s="1263"/>
      <c r="G10" s="1263"/>
      <c r="H10" s="1263"/>
      <c r="I10" s="1263"/>
      <c r="J10" s="1263"/>
      <c r="K10" s="1263"/>
      <c r="L10" s="1263"/>
      <c r="M10" s="1263"/>
      <c r="N10" s="1263"/>
      <c r="O10" s="1263"/>
      <c r="P10" s="1263"/>
      <c r="Q10" s="1263"/>
      <c r="R10" s="1263"/>
      <c r="S10" s="1263"/>
      <c r="T10" s="1263"/>
      <c r="U10" s="1263"/>
      <c r="V10" s="1263"/>
      <c r="W10" s="1263"/>
      <c r="X10" s="1263"/>
      <c r="Y10" s="1263"/>
      <c r="Z10" s="1263"/>
      <c r="AA10" s="1263"/>
      <c r="AB10" s="1263"/>
      <c r="AC10" s="1263"/>
      <c r="AD10" s="1263"/>
      <c r="AE10" s="1263"/>
      <c r="AF10" s="1263"/>
      <c r="AG10" s="1263"/>
      <c r="AH10" s="1263"/>
      <c r="AI10" s="1263"/>
      <c r="AJ10" s="1263"/>
      <c r="AK10" s="1263"/>
      <c r="AL10" s="1263"/>
      <c r="AM10" s="1263"/>
      <c r="AN10" s="1263"/>
      <c r="AO10" s="1263"/>
      <c r="AP10" s="1263"/>
      <c r="AQ10" s="1652"/>
      <c r="AR10" s="1263"/>
      <c r="AS10" s="1263"/>
      <c r="AT10" s="1263"/>
      <c r="AU10" s="1263"/>
      <c r="AV10" s="1653"/>
      <c r="AW10" s="1316"/>
      <c r="AX10" s="1264"/>
      <c r="AY10" s="1264"/>
      <c r="AZ10" s="1287"/>
      <c r="BA10" s="1287"/>
      <c r="BB10" s="1287"/>
      <c r="BC10" s="1287"/>
      <c r="BD10" s="1287"/>
      <c r="BE10" s="1287"/>
      <c r="BF10" s="1287"/>
      <c r="BG10" s="1287"/>
      <c r="BH10" s="1287"/>
      <c r="BI10" s="1287"/>
      <c r="BJ10" s="1287"/>
      <c r="BK10" s="1287"/>
      <c r="BL10" s="1287"/>
      <c r="BM10" s="1287"/>
      <c r="BN10" s="1287"/>
      <c r="BO10" s="1287"/>
      <c r="BP10" s="1287"/>
      <c r="BQ10" s="1287"/>
      <c r="BR10" s="1287"/>
      <c r="BS10" s="1287"/>
      <c r="BT10" s="1287"/>
    </row>
    <row r="11" spans="1:72" s="1288" customFormat="1" ht="27" customHeight="1">
      <c r="A11" s="1431" t="s">
        <v>22</v>
      </c>
      <c r="B11" s="1654" t="s">
        <v>23</v>
      </c>
      <c r="C11" s="1654" t="s">
        <v>3441</v>
      </c>
      <c r="D11" s="1291"/>
      <c r="E11" s="1291"/>
      <c r="F11" s="1291"/>
      <c r="G11" s="1291"/>
      <c r="H11" s="1291"/>
      <c r="I11" s="1291"/>
      <c r="J11" s="1291"/>
      <c r="K11" s="1291"/>
      <c r="L11" s="1291"/>
      <c r="M11" s="1291"/>
      <c r="N11" s="1291"/>
      <c r="O11" s="1291"/>
      <c r="P11" s="1291"/>
      <c r="Q11" s="1291"/>
      <c r="R11" s="1291"/>
      <c r="S11" s="1291"/>
      <c r="T11" s="1291"/>
      <c r="U11" s="1291"/>
      <c r="V11" s="1291"/>
      <c r="W11" s="1291"/>
      <c r="X11" s="1291"/>
      <c r="Y11" s="1291"/>
      <c r="Z11" s="1291"/>
      <c r="AA11" s="1291"/>
      <c r="AB11" s="1291"/>
      <c r="AC11" s="1291"/>
      <c r="AD11" s="1291"/>
      <c r="AE11" s="1291"/>
      <c r="AF11" s="1291"/>
      <c r="AG11" s="1291"/>
      <c r="AH11" s="1291"/>
      <c r="AI11" s="1291"/>
      <c r="AJ11" s="1291"/>
      <c r="AK11" s="1291"/>
      <c r="AL11" s="1291"/>
      <c r="AM11" s="1291"/>
      <c r="AN11" s="1291"/>
      <c r="AO11" s="1291"/>
      <c r="AP11" s="1291"/>
      <c r="AQ11" s="1291"/>
      <c r="AR11" s="1291"/>
      <c r="AS11" s="1291"/>
      <c r="AT11" s="1291"/>
      <c r="AU11" s="1291"/>
      <c r="AV11" s="1392"/>
      <c r="AW11" s="1316" t="s">
        <v>145</v>
      </c>
      <c r="AX11" s="1264" t="s">
        <v>145</v>
      </c>
      <c r="AY11" s="1264" t="s">
        <v>145</v>
      </c>
      <c r="AZ11" s="1287"/>
      <c r="BA11" s="1287"/>
      <c r="BB11" s="1287"/>
      <c r="BC11" s="1287"/>
      <c r="BD11" s="1287"/>
      <c r="BE11" s="1287"/>
      <c r="BF11" s="1287"/>
      <c r="BG11" s="1287"/>
      <c r="BH11" s="1287"/>
      <c r="BI11" s="1287"/>
      <c r="BJ11" s="1287"/>
      <c r="BK11" s="1287"/>
      <c r="BL11" s="1287"/>
      <c r="BM11" s="1287"/>
      <c r="BN11" s="1287"/>
      <c r="BO11" s="1287"/>
      <c r="BP11" s="1287"/>
      <c r="BQ11" s="1287"/>
      <c r="BR11" s="1287"/>
      <c r="BS11" s="1287"/>
      <c r="BT11" s="1287"/>
    </row>
    <row r="12" spans="1:72" s="1498" customFormat="1" ht="27" customHeight="1">
      <c r="A12" s="1431" t="s">
        <v>24</v>
      </c>
      <c r="B12" s="1654" t="s">
        <v>23</v>
      </c>
      <c r="C12" s="1654" t="s">
        <v>3441</v>
      </c>
      <c r="D12" s="1650" t="s">
        <v>1863</v>
      </c>
      <c r="E12" s="1408"/>
      <c r="F12" s="1408"/>
      <c r="G12" s="1408"/>
      <c r="H12" s="1408"/>
      <c r="I12" s="1408"/>
      <c r="J12" s="1408"/>
      <c r="K12" s="1408"/>
      <c r="L12" s="1291"/>
      <c r="M12" s="1291"/>
      <c r="N12" s="1291"/>
      <c r="O12" s="1291"/>
      <c r="P12" s="1291"/>
      <c r="Q12" s="1291"/>
      <c r="R12" s="1291"/>
      <c r="S12" s="1291"/>
      <c r="T12" s="1291"/>
      <c r="U12" s="1291"/>
      <c r="V12" s="1291"/>
      <c r="W12" s="1291"/>
      <c r="X12" s="1291"/>
      <c r="Y12" s="1291"/>
      <c r="Z12" s="1291"/>
      <c r="AA12" s="1291"/>
      <c r="AB12" s="1291"/>
      <c r="AC12" s="1291"/>
      <c r="AD12" s="1291"/>
      <c r="AE12" s="1291"/>
      <c r="AF12" s="1291"/>
      <c r="AG12" s="1291"/>
      <c r="AH12" s="1291"/>
      <c r="AI12" s="1291"/>
      <c r="AJ12" s="1291"/>
      <c r="AK12" s="1291"/>
      <c r="AL12" s="1291"/>
      <c r="AM12" s="1291"/>
      <c r="AN12" s="1291"/>
      <c r="AO12" s="1291"/>
      <c r="AP12" s="1291"/>
      <c r="AQ12" s="1291"/>
      <c r="AR12" s="1291"/>
      <c r="AS12" s="1291"/>
      <c r="AT12" s="1291"/>
      <c r="AU12" s="1291"/>
      <c r="AV12" s="1392"/>
      <c r="AW12" s="1316" t="s">
        <v>145</v>
      </c>
      <c r="AX12" s="1264" t="s">
        <v>145</v>
      </c>
      <c r="AY12" s="1264" t="s">
        <v>145</v>
      </c>
      <c r="AZ12" s="1497"/>
      <c r="BA12" s="1497"/>
      <c r="BB12" s="1497"/>
      <c r="BC12" s="1497"/>
      <c r="BD12" s="1497"/>
      <c r="BE12" s="1497"/>
      <c r="BF12" s="1497"/>
      <c r="BG12" s="1497"/>
      <c r="BH12" s="1497"/>
      <c r="BI12" s="1497"/>
      <c r="BJ12" s="1497"/>
      <c r="BK12" s="1497"/>
      <c r="BL12" s="1497"/>
      <c r="BM12" s="1497"/>
      <c r="BN12" s="1497"/>
      <c r="BO12" s="1497"/>
      <c r="BP12" s="1497"/>
      <c r="BQ12" s="1497"/>
      <c r="BR12" s="1497"/>
      <c r="BS12" s="1497"/>
      <c r="BT12" s="1497"/>
    </row>
    <row r="13" spans="1:72" s="1288" customFormat="1" ht="27" customHeight="1">
      <c r="A13" s="1382"/>
      <c r="B13" s="1411" t="s">
        <v>110</v>
      </c>
      <c r="C13" s="1655"/>
      <c r="D13" s="1408"/>
      <c r="E13" s="1408"/>
      <c r="F13" s="1408"/>
      <c r="G13" s="1408"/>
      <c r="H13" s="1408"/>
      <c r="I13" s="1408"/>
      <c r="J13" s="1408"/>
      <c r="K13" s="1408"/>
      <c r="L13" s="1656"/>
      <c r="M13" s="1291"/>
      <c r="N13" s="1291"/>
      <c r="O13" s="1291"/>
      <c r="P13" s="1291"/>
      <c r="Q13" s="1291"/>
      <c r="R13" s="1291"/>
      <c r="S13" s="1291"/>
      <c r="T13" s="1291"/>
      <c r="U13" s="1291"/>
      <c r="V13" s="1291"/>
      <c r="W13" s="1291"/>
      <c r="X13" s="1291"/>
      <c r="Y13" s="1291"/>
      <c r="Z13" s="1291"/>
      <c r="AA13" s="1291"/>
      <c r="AB13" s="1291"/>
      <c r="AC13" s="1291"/>
      <c r="AD13" s="1291"/>
      <c r="AE13" s="1291"/>
      <c r="AF13" s="1291"/>
      <c r="AG13" s="1291"/>
      <c r="AH13" s="1291"/>
      <c r="AI13" s="1291"/>
      <c r="AJ13" s="1291"/>
      <c r="AK13" s="1291"/>
      <c r="AL13" s="1291"/>
      <c r="AM13" s="1291"/>
      <c r="AN13" s="1291"/>
      <c r="AO13" s="1291"/>
      <c r="AP13" s="1291"/>
      <c r="AQ13" s="1291"/>
      <c r="AR13" s="1291"/>
      <c r="AS13" s="1291"/>
      <c r="AT13" s="1291"/>
      <c r="AU13" s="1291"/>
      <c r="AV13" s="1392"/>
      <c r="AW13" s="1316"/>
      <c r="AX13" s="1264"/>
      <c r="AY13" s="1264"/>
      <c r="AZ13" s="1287"/>
      <c r="BA13" s="1287"/>
      <c r="BB13" s="1287"/>
      <c r="BC13" s="1287"/>
      <c r="BD13" s="1287"/>
      <c r="BE13" s="1287"/>
      <c r="BF13" s="1287"/>
      <c r="BG13" s="1287"/>
      <c r="BH13" s="1287"/>
      <c r="BI13" s="1287"/>
      <c r="BJ13" s="1287"/>
      <c r="BK13" s="1287"/>
      <c r="BL13" s="1287"/>
      <c r="BM13" s="1287"/>
      <c r="BN13" s="1287"/>
      <c r="BO13" s="1287"/>
      <c r="BP13" s="1287"/>
      <c r="BQ13" s="1287"/>
      <c r="BR13" s="1287"/>
      <c r="BS13" s="1287"/>
      <c r="BT13" s="1287"/>
    </row>
    <row r="14" spans="1:72" s="1288" customFormat="1" ht="27" customHeight="1">
      <c r="A14" s="1382"/>
      <c r="B14" s="1411"/>
      <c r="C14" s="1655"/>
      <c r="D14" s="1408"/>
      <c r="E14" s="1408"/>
      <c r="F14" s="1408"/>
      <c r="G14" s="1408"/>
      <c r="H14" s="1408"/>
      <c r="I14" s="1408"/>
      <c r="J14" s="1408"/>
      <c r="K14" s="1408"/>
      <c r="L14" s="1656"/>
      <c r="M14" s="1291"/>
      <c r="N14" s="1291"/>
      <c r="O14" s="1291"/>
      <c r="P14" s="1291"/>
      <c r="Q14" s="1291"/>
      <c r="R14" s="1291"/>
      <c r="S14" s="1291"/>
      <c r="T14" s="1291"/>
      <c r="U14" s="1291"/>
      <c r="V14" s="1291"/>
      <c r="W14" s="1291"/>
      <c r="X14" s="1291"/>
      <c r="Y14" s="1291"/>
      <c r="Z14" s="1291"/>
      <c r="AA14" s="1291"/>
      <c r="AB14" s="1291"/>
      <c r="AC14" s="1291"/>
      <c r="AD14" s="1291"/>
      <c r="AE14" s="1291"/>
      <c r="AF14" s="1291"/>
      <c r="AG14" s="1291"/>
      <c r="AH14" s="1291"/>
      <c r="AI14" s="1291"/>
      <c r="AJ14" s="1291"/>
      <c r="AK14" s="1291"/>
      <c r="AL14" s="1291"/>
      <c r="AM14" s="1291"/>
      <c r="AN14" s="1291"/>
      <c r="AO14" s="1291"/>
      <c r="AP14" s="1291"/>
      <c r="AQ14" s="1291"/>
      <c r="AR14" s="1291"/>
      <c r="AS14" s="1291"/>
      <c r="AT14" s="1291"/>
      <c r="AU14" s="1291"/>
      <c r="AV14" s="1392"/>
      <c r="AW14" s="1316"/>
      <c r="AX14" s="1264"/>
      <c r="AY14" s="1264"/>
      <c r="AZ14" s="1287"/>
      <c r="BA14" s="1287"/>
      <c r="BB14" s="1287"/>
      <c r="BC14" s="1287"/>
      <c r="BD14" s="1287"/>
      <c r="BE14" s="1287"/>
      <c r="BF14" s="1287"/>
      <c r="BG14" s="1287"/>
      <c r="BH14" s="1287"/>
      <c r="BI14" s="1287"/>
      <c r="BJ14" s="1287"/>
      <c r="BK14" s="1287"/>
      <c r="BL14" s="1287"/>
      <c r="BM14" s="1287"/>
      <c r="BN14" s="1287"/>
      <c r="BO14" s="1287"/>
      <c r="BP14" s="1287"/>
      <c r="BQ14" s="1287"/>
      <c r="BR14" s="1287"/>
      <c r="BS14" s="1287"/>
      <c r="BT14" s="1287"/>
    </row>
    <row r="15" spans="1:72" s="1288" customFormat="1" ht="27" customHeight="1">
      <c r="A15" s="1382"/>
      <c r="B15" s="1411"/>
      <c r="C15" s="1655"/>
      <c r="D15" s="1650"/>
      <c r="E15" s="1650"/>
      <c r="F15" s="1650"/>
      <c r="G15" s="1650"/>
      <c r="H15" s="1650"/>
      <c r="I15" s="1650"/>
      <c r="J15" s="1656"/>
      <c r="K15" s="1656"/>
      <c r="L15" s="1656"/>
      <c r="M15" s="1291"/>
      <c r="N15" s="1291"/>
      <c r="O15" s="1291"/>
      <c r="P15" s="1291"/>
      <c r="Q15" s="1291"/>
      <c r="R15" s="1291"/>
      <c r="S15" s="1291"/>
      <c r="T15" s="1291"/>
      <c r="U15" s="1291"/>
      <c r="V15" s="1291"/>
      <c r="W15" s="1291"/>
      <c r="X15" s="1291"/>
      <c r="Y15" s="1291"/>
      <c r="Z15" s="1291"/>
      <c r="AA15" s="1291"/>
      <c r="AB15" s="1291"/>
      <c r="AC15" s="1291"/>
      <c r="AD15" s="1291"/>
      <c r="AE15" s="1291"/>
      <c r="AF15" s="1291"/>
      <c r="AG15" s="1291"/>
      <c r="AH15" s="1291"/>
      <c r="AI15" s="1291"/>
      <c r="AJ15" s="1291"/>
      <c r="AK15" s="1291"/>
      <c r="AL15" s="1291"/>
      <c r="AM15" s="1291"/>
      <c r="AN15" s="1291"/>
      <c r="AO15" s="1291"/>
      <c r="AP15" s="1291"/>
      <c r="AQ15" s="1291"/>
      <c r="AR15" s="1291"/>
      <c r="AS15" s="1291"/>
      <c r="AT15" s="1291"/>
      <c r="AU15" s="1291"/>
      <c r="AV15" s="1392"/>
      <c r="AW15" s="1316"/>
      <c r="AX15" s="1264"/>
      <c r="AY15" s="1264"/>
      <c r="AZ15" s="1287"/>
      <c r="BA15" s="1287"/>
      <c r="BB15" s="1287"/>
      <c r="BC15" s="1287"/>
      <c r="BD15" s="1287"/>
      <c r="BE15" s="1287"/>
      <c r="BF15" s="1287"/>
      <c r="BG15" s="1287"/>
      <c r="BH15" s="1287"/>
      <c r="BI15" s="1287"/>
      <c r="BJ15" s="1287"/>
      <c r="BK15" s="1287"/>
      <c r="BL15" s="1287"/>
      <c r="BM15" s="1287"/>
      <c r="BN15" s="1287"/>
      <c r="BO15" s="1287"/>
      <c r="BP15" s="1287"/>
      <c r="BQ15" s="1287"/>
      <c r="BR15" s="1287"/>
      <c r="BS15" s="1287"/>
      <c r="BT15" s="1287"/>
    </row>
    <row r="16" spans="1:72" s="1288" customFormat="1" ht="27" customHeight="1" thickBot="1">
      <c r="A16" s="1416"/>
      <c r="B16" s="1417"/>
      <c r="C16" s="1657"/>
      <c r="D16" s="1440"/>
      <c r="E16" s="1440"/>
      <c r="F16" s="1440"/>
      <c r="G16" s="1440"/>
      <c r="H16" s="1440"/>
      <c r="I16" s="1440"/>
      <c r="J16" s="1440"/>
      <c r="K16" s="1440"/>
      <c r="L16" s="1440"/>
      <c r="M16" s="1440"/>
      <c r="N16" s="1440"/>
      <c r="O16" s="1440"/>
      <c r="P16" s="1440"/>
      <c r="Q16" s="1440"/>
      <c r="R16" s="1440"/>
      <c r="S16" s="1440"/>
      <c r="T16" s="1440"/>
      <c r="U16" s="1440"/>
      <c r="V16" s="1440"/>
      <c r="W16" s="1440"/>
      <c r="X16" s="1440"/>
      <c r="Y16" s="1440"/>
      <c r="Z16" s="1440"/>
      <c r="AA16" s="1440"/>
      <c r="AB16" s="1440"/>
      <c r="AC16" s="1440"/>
      <c r="AD16" s="1440"/>
      <c r="AE16" s="1440"/>
      <c r="AF16" s="1440"/>
      <c r="AG16" s="1440"/>
      <c r="AH16" s="1440"/>
      <c r="AI16" s="1440"/>
      <c r="AJ16" s="1440"/>
      <c r="AK16" s="1440"/>
      <c r="AL16" s="1440"/>
      <c r="AM16" s="1440"/>
      <c r="AN16" s="1440"/>
      <c r="AO16" s="1440"/>
      <c r="AP16" s="1440"/>
      <c r="AQ16" s="1440"/>
      <c r="AR16" s="1440"/>
      <c r="AS16" s="1440"/>
      <c r="AT16" s="1440"/>
      <c r="AU16" s="1440"/>
      <c r="AV16" s="1442"/>
      <c r="AW16" s="1316"/>
      <c r="AX16" s="1264"/>
      <c r="AY16" s="1264"/>
      <c r="AZ16" s="1287"/>
      <c r="BA16" s="1287"/>
      <c r="BB16" s="1287"/>
      <c r="BC16" s="1287"/>
      <c r="BD16" s="1287"/>
      <c r="BE16" s="1287"/>
      <c r="BF16" s="1287"/>
      <c r="BG16" s="1287"/>
      <c r="BH16" s="1287"/>
      <c r="BI16" s="1287"/>
      <c r="BJ16" s="1287"/>
      <c r="BK16" s="1287"/>
      <c r="BL16" s="1287"/>
      <c r="BM16" s="1287"/>
      <c r="BN16" s="1287"/>
      <c r="BO16" s="1287"/>
      <c r="BP16" s="1287"/>
      <c r="BQ16" s="1287"/>
      <c r="BR16" s="1287"/>
      <c r="BS16" s="1287"/>
      <c r="BT16" s="1287"/>
    </row>
    <row r="17" spans="1:72" s="1257" customFormat="1" ht="14">
      <c r="D17" s="1256"/>
      <c r="E17" s="1256"/>
      <c r="F17" s="1256"/>
      <c r="G17" s="1256"/>
      <c r="H17" s="1256"/>
      <c r="I17" s="1256"/>
      <c r="J17" s="1256"/>
      <c r="K17" s="1256"/>
      <c r="L17" s="1256"/>
      <c r="M17" s="1256"/>
      <c r="N17" s="1256"/>
      <c r="O17" s="1256"/>
      <c r="P17" s="1256"/>
      <c r="Q17" s="1256"/>
      <c r="R17" s="1256"/>
      <c r="S17" s="1256"/>
      <c r="T17" s="1256"/>
      <c r="U17" s="1256"/>
      <c r="V17" s="1256"/>
      <c r="W17" s="1256"/>
      <c r="X17" s="1256"/>
      <c r="Y17" s="1256"/>
      <c r="Z17" s="1256"/>
      <c r="AA17" s="1256"/>
      <c r="AB17" s="1256"/>
      <c r="AC17" s="1256"/>
      <c r="AD17" s="1256"/>
      <c r="AE17" s="1256"/>
      <c r="AF17" s="1256"/>
      <c r="AG17" s="1256"/>
      <c r="AH17" s="1256"/>
      <c r="AI17" s="1256"/>
      <c r="AJ17" s="1256"/>
      <c r="AK17" s="1256"/>
      <c r="AL17" s="1256"/>
      <c r="AM17" s="1256"/>
      <c r="AN17" s="1256"/>
      <c r="AO17" s="1256"/>
      <c r="AP17" s="1256"/>
      <c r="AQ17" s="1256"/>
      <c r="AR17" s="1256"/>
      <c r="AS17" s="1256"/>
      <c r="AT17" s="1256"/>
      <c r="AU17" s="1256"/>
      <c r="AV17" s="1256"/>
      <c r="AW17" s="1256"/>
      <c r="AX17" s="1256"/>
      <c r="AY17" s="1256"/>
      <c r="AZ17" s="1256"/>
      <c r="BA17" s="1256"/>
      <c r="BB17" s="1256"/>
      <c r="BC17" s="1256"/>
      <c r="BD17" s="1256"/>
      <c r="BE17" s="1256"/>
      <c r="BF17" s="1256"/>
      <c r="BG17" s="1256"/>
      <c r="BH17" s="1256"/>
      <c r="BI17" s="1256"/>
      <c r="BJ17" s="1256"/>
      <c r="BK17" s="1256"/>
      <c r="BL17" s="1256"/>
      <c r="BM17" s="1256"/>
      <c r="BN17" s="1256"/>
      <c r="BO17" s="1256"/>
      <c r="BP17" s="1256"/>
      <c r="BQ17" s="1256"/>
      <c r="BR17" s="1256"/>
      <c r="BS17" s="1256"/>
      <c r="BT17" s="1256"/>
    </row>
    <row r="18" spans="1:72" s="1257" customFormat="1" ht="20" customHeight="1">
      <c r="D18" s="1256"/>
      <c r="E18" s="1256"/>
      <c r="F18" s="1256"/>
      <c r="G18" s="1256"/>
      <c r="H18" s="1256"/>
      <c r="I18" s="1256"/>
      <c r="J18" s="1256"/>
      <c r="K18" s="1256"/>
      <c r="L18" s="1256"/>
      <c r="M18" s="1256"/>
      <c r="N18" s="1256"/>
      <c r="O18" s="1256"/>
      <c r="P18" s="1256"/>
      <c r="Q18" s="1256"/>
      <c r="R18" s="1256"/>
      <c r="S18" s="1256"/>
      <c r="T18" s="1256"/>
      <c r="U18" s="1256"/>
      <c r="V18" s="1256"/>
      <c r="W18" s="1256"/>
      <c r="X18" s="1256"/>
      <c r="Y18" s="1256"/>
      <c r="Z18" s="1256"/>
      <c r="AA18" s="1256"/>
      <c r="AB18" s="1256"/>
      <c r="AC18" s="1256"/>
      <c r="AD18" s="1256"/>
      <c r="AE18" s="1256"/>
      <c r="AF18" s="1256"/>
      <c r="AG18" s="1256"/>
      <c r="AH18" s="1256"/>
      <c r="AI18" s="1256"/>
      <c r="AJ18" s="1256"/>
      <c r="AK18" s="1256"/>
      <c r="AL18" s="1256"/>
      <c r="AM18" s="1256"/>
      <c r="AN18" s="1256"/>
      <c r="AO18" s="1256"/>
      <c r="AP18" s="1256"/>
      <c r="AQ18" s="1256"/>
      <c r="AR18" s="1256"/>
      <c r="AS18" s="1256"/>
      <c r="AT18" s="1256"/>
      <c r="AU18" s="1256"/>
      <c r="AV18" s="1256"/>
      <c r="AW18" s="1256"/>
      <c r="AX18" s="1256"/>
      <c r="AY18" s="1256"/>
      <c r="AZ18" s="1256"/>
      <c r="BA18" s="1256"/>
      <c r="BB18" s="1256"/>
      <c r="BC18" s="1256"/>
      <c r="BD18" s="1256"/>
      <c r="BE18" s="1256"/>
      <c r="BF18" s="1256"/>
      <c r="BG18" s="1256"/>
      <c r="BH18" s="1256"/>
      <c r="BI18" s="1256"/>
      <c r="BJ18" s="1256"/>
      <c r="BK18" s="1256"/>
      <c r="BL18" s="1256"/>
      <c r="BM18" s="1256"/>
      <c r="BN18" s="1256"/>
      <c r="BO18" s="1256"/>
      <c r="BP18" s="1256"/>
      <c r="BQ18" s="1256"/>
      <c r="BR18" s="1256"/>
      <c r="BS18" s="1256"/>
      <c r="BT18" s="1256"/>
    </row>
    <row r="19" spans="1:72" s="1256" customFormat="1" ht="20" customHeight="1">
      <c r="A19" s="1659" t="s">
        <v>143</v>
      </c>
      <c r="B19" s="1659"/>
      <c r="C19" s="1659"/>
      <c r="D19" s="1659"/>
      <c r="E19" s="1659"/>
      <c r="F19" s="1326"/>
      <c r="G19" s="1326"/>
      <c r="H19" s="1326"/>
      <c r="I19" s="1326"/>
      <c r="J19" s="1659" t="s">
        <v>3713</v>
      </c>
      <c r="K19" s="1659"/>
      <c r="L19" s="1659"/>
      <c r="M19" s="1659"/>
      <c r="N19" s="1327"/>
      <c r="O19" s="1327"/>
      <c r="P19" s="1327"/>
      <c r="Q19" s="1327"/>
      <c r="R19" s="1327"/>
      <c r="S19" s="1327"/>
      <c r="T19" s="1327"/>
      <c r="U19" s="1327"/>
      <c r="V19" s="1327"/>
      <c r="W19" s="1327"/>
      <c r="X19" s="1327"/>
      <c r="Y19" s="1327"/>
      <c r="Z19" s="1327"/>
      <c r="AA19" s="1327"/>
      <c r="AB19" s="1327"/>
      <c r="AC19" s="1327"/>
      <c r="AD19" s="1327"/>
      <c r="AE19" s="1327"/>
      <c r="AF19" s="1327"/>
      <c r="AG19" s="1327"/>
      <c r="AH19" s="1327"/>
      <c r="AI19" s="1327"/>
      <c r="AJ19" s="1327"/>
      <c r="AK19" s="1327"/>
      <c r="AL19" s="1327"/>
      <c r="AM19" s="1327"/>
      <c r="AN19" s="1327"/>
      <c r="AO19" s="1327"/>
      <c r="AP19" s="1327"/>
      <c r="AQ19" s="1327"/>
      <c r="AR19" s="1327"/>
      <c r="AS19" s="1327"/>
      <c r="AT19" s="1327"/>
      <c r="AU19" s="1327"/>
    </row>
    <row r="20" spans="1:72" s="1256" customFormat="1" ht="20" customHeight="1">
      <c r="A20" s="1659" t="s">
        <v>1890</v>
      </c>
      <c r="B20" s="1659"/>
      <c r="C20" s="1659"/>
      <c r="D20" s="1659"/>
      <c r="E20" s="1659"/>
      <c r="F20" s="1326"/>
      <c r="G20" s="1326"/>
      <c r="H20" s="1326"/>
      <c r="I20" s="1326"/>
      <c r="J20" s="1454"/>
      <c r="K20" s="1454"/>
      <c r="L20" s="1454"/>
      <c r="M20" s="1451"/>
      <c r="AQ20" s="1326"/>
      <c r="AR20" s="1326"/>
      <c r="AS20" s="1326"/>
    </row>
    <row r="21" spans="1:72" s="1256" customFormat="1" ht="20" customHeight="1">
      <c r="A21" s="1659" t="s">
        <v>144</v>
      </c>
      <c r="B21" s="1659"/>
      <c r="C21" s="1659"/>
      <c r="D21" s="1659"/>
      <c r="E21" s="1659"/>
      <c r="F21" s="1326"/>
      <c r="G21" s="1326"/>
      <c r="H21" s="1326"/>
      <c r="I21" s="1326"/>
      <c r="J21" s="1659" t="s">
        <v>142</v>
      </c>
      <c r="K21" s="1659"/>
      <c r="L21" s="1659"/>
      <c r="M21" s="1659"/>
      <c r="N21" s="1327"/>
      <c r="O21" s="1327"/>
      <c r="P21" s="1327"/>
      <c r="Q21" s="1327"/>
      <c r="R21" s="1327"/>
      <c r="S21" s="1327"/>
      <c r="T21" s="1327"/>
      <c r="U21" s="1327"/>
      <c r="V21" s="1327"/>
      <c r="W21" s="1327"/>
      <c r="X21" s="1327"/>
      <c r="Y21" s="1327"/>
      <c r="Z21" s="1327"/>
      <c r="AA21" s="1327"/>
      <c r="AB21" s="1327"/>
      <c r="AC21" s="1327"/>
      <c r="AD21" s="1327"/>
      <c r="AE21" s="1327"/>
      <c r="AF21" s="1327"/>
      <c r="AG21" s="1327"/>
      <c r="AH21" s="1327"/>
      <c r="AI21" s="1327"/>
      <c r="AJ21" s="1327"/>
      <c r="AK21" s="1327"/>
      <c r="AL21" s="1327"/>
      <c r="AM21" s="1327"/>
      <c r="AN21" s="1327"/>
      <c r="AO21" s="1327"/>
      <c r="AP21" s="1327"/>
      <c r="AQ21" s="1327"/>
      <c r="AR21" s="1327"/>
      <c r="AS21" s="1327"/>
    </row>
    <row r="22" spans="1:72" s="1256" customFormat="1" ht="20" customHeight="1">
      <c r="A22" s="1456"/>
      <c r="B22" s="1454"/>
      <c r="C22" s="1454"/>
      <c r="D22" s="1482"/>
      <c r="E22" s="1482"/>
      <c r="F22" s="1326"/>
      <c r="G22" s="1326"/>
      <c r="H22" s="1326"/>
      <c r="I22" s="1326"/>
      <c r="J22" s="1454"/>
      <c r="K22" s="1454"/>
      <c r="L22" s="1454"/>
      <c r="M22" s="1451"/>
      <c r="AQ22" s="1326"/>
      <c r="AR22" s="1326"/>
      <c r="AS22" s="1326"/>
    </row>
    <row r="23" spans="1:72" s="1256" customFormat="1" ht="20" customHeight="1">
      <c r="A23" s="1456"/>
      <c r="B23" s="1454"/>
      <c r="C23" s="1454"/>
      <c r="D23" s="1482"/>
      <c r="E23" s="1482"/>
      <c r="F23" s="1326"/>
      <c r="G23" s="1326"/>
      <c r="H23" s="1326"/>
      <c r="I23" s="1326"/>
      <c r="J23" s="1454"/>
      <c r="K23" s="1454"/>
      <c r="L23" s="1454"/>
      <c r="M23" s="1451"/>
      <c r="AQ23" s="1326"/>
      <c r="AR23" s="1326"/>
      <c r="AS23" s="1326"/>
    </row>
    <row r="24" spans="1:72" s="1256" customFormat="1" ht="20" customHeight="1">
      <c r="A24" s="1458"/>
      <c r="B24" s="1454"/>
      <c r="C24" s="1454"/>
      <c r="D24" s="1482"/>
      <c r="E24" s="1482"/>
      <c r="F24" s="1326"/>
      <c r="G24" s="1326"/>
      <c r="H24" s="1326"/>
      <c r="I24" s="1326"/>
      <c r="J24" s="1454"/>
      <c r="K24" s="1454"/>
      <c r="L24" s="1454"/>
      <c r="M24" s="1451"/>
      <c r="AQ24" s="1326"/>
      <c r="AR24" s="1326"/>
      <c r="AS24" s="1326"/>
    </row>
    <row r="25" spans="1:72" s="1256" customFormat="1" ht="20" customHeight="1">
      <c r="A25" s="1458"/>
      <c r="B25" s="1454"/>
      <c r="C25" s="1454"/>
      <c r="D25" s="1482"/>
      <c r="E25" s="1482"/>
      <c r="F25" s="1326"/>
      <c r="G25" s="1326"/>
      <c r="H25" s="1326"/>
      <c r="I25" s="1326"/>
      <c r="J25" s="1454"/>
      <c r="K25" s="1454"/>
      <c r="L25" s="1454"/>
      <c r="M25" s="1451"/>
      <c r="AQ25" s="1326"/>
      <c r="AR25" s="1326"/>
      <c r="AS25" s="1326"/>
    </row>
    <row r="26" spans="1:72" s="1256" customFormat="1" ht="20" customHeight="1">
      <c r="A26" s="1458"/>
      <c r="B26" s="1454"/>
      <c r="C26" s="1454"/>
      <c r="D26" s="1482"/>
      <c r="E26" s="1482"/>
      <c r="F26" s="1326"/>
      <c r="G26" s="1326"/>
      <c r="H26" s="1326"/>
      <c r="I26" s="1326"/>
      <c r="J26" s="1454"/>
      <c r="K26" s="1454"/>
      <c r="L26" s="1454"/>
      <c r="M26" s="1451"/>
      <c r="AQ26" s="1326"/>
      <c r="AR26" s="1326"/>
      <c r="AS26" s="1326"/>
    </row>
    <row r="27" spans="1:72" s="1256" customFormat="1" ht="20" customHeight="1">
      <c r="A27" s="1660" t="s">
        <v>3714</v>
      </c>
      <c r="B27" s="1660"/>
      <c r="C27" s="1660"/>
      <c r="D27" s="1660"/>
      <c r="E27" s="1660"/>
      <c r="F27" s="1328"/>
      <c r="G27" s="1328"/>
      <c r="H27" s="1328"/>
      <c r="I27" s="1328"/>
      <c r="J27" s="1660" t="s">
        <v>2214</v>
      </c>
      <c r="K27" s="1660"/>
      <c r="L27" s="1660"/>
      <c r="M27" s="1660"/>
      <c r="N27" s="1469"/>
      <c r="O27" s="1469"/>
      <c r="P27" s="1469"/>
      <c r="Q27" s="1469"/>
      <c r="R27" s="1469"/>
      <c r="S27" s="1469"/>
      <c r="T27" s="1469"/>
      <c r="U27" s="1469"/>
      <c r="V27" s="1469"/>
      <c r="W27" s="1469"/>
      <c r="X27" s="1469"/>
      <c r="Y27" s="1469"/>
      <c r="Z27" s="1469"/>
      <c r="AA27" s="1469"/>
      <c r="AB27" s="1469"/>
      <c r="AC27" s="1469"/>
      <c r="AD27" s="1469"/>
      <c r="AE27" s="1469"/>
      <c r="AF27" s="1469"/>
      <c r="AG27" s="1469"/>
      <c r="AH27" s="1469"/>
      <c r="AI27" s="1469"/>
      <c r="AJ27" s="1469"/>
      <c r="AK27" s="1469"/>
      <c r="AL27" s="1469"/>
      <c r="AM27" s="1469"/>
      <c r="AN27" s="1469"/>
      <c r="AO27" s="1469"/>
      <c r="AP27" s="1469"/>
      <c r="AQ27" s="1469"/>
      <c r="AR27" s="1469"/>
      <c r="AS27" s="1469"/>
    </row>
    <row r="28" spans="1:72" s="1256" customFormat="1" ht="20" customHeight="1">
      <c r="A28" s="1659" t="s">
        <v>3715</v>
      </c>
      <c r="B28" s="1659"/>
      <c r="C28" s="1659"/>
      <c r="D28" s="1659"/>
      <c r="E28" s="1659"/>
      <c r="F28" s="1326"/>
      <c r="G28" s="1326"/>
      <c r="H28" s="1326"/>
      <c r="I28" s="1326"/>
      <c r="J28" s="1659" t="s">
        <v>2215</v>
      </c>
      <c r="K28" s="1659"/>
      <c r="L28" s="1659"/>
      <c r="M28" s="1659"/>
      <c r="N28" s="1327"/>
      <c r="O28" s="1327"/>
      <c r="P28" s="1327"/>
      <c r="Q28" s="1327"/>
      <c r="R28" s="1327"/>
      <c r="S28" s="1327"/>
      <c r="T28" s="1327"/>
      <c r="U28" s="1327"/>
      <c r="V28" s="1327"/>
      <c r="W28" s="1327"/>
      <c r="X28" s="1327"/>
      <c r="Y28" s="1327"/>
      <c r="Z28" s="1327"/>
      <c r="AA28" s="1327"/>
      <c r="AB28" s="1327"/>
      <c r="AC28" s="1327"/>
      <c r="AD28" s="1327"/>
      <c r="AE28" s="1327"/>
      <c r="AF28" s="1327"/>
      <c r="AG28" s="1327"/>
      <c r="AH28" s="1327"/>
      <c r="AI28" s="1327"/>
      <c r="AJ28" s="1327"/>
      <c r="AK28" s="1327"/>
      <c r="AL28" s="1327"/>
      <c r="AM28" s="1327"/>
      <c r="AN28" s="1327"/>
      <c r="AO28" s="1327"/>
      <c r="AP28" s="1327"/>
      <c r="AQ28" s="1327"/>
      <c r="AR28" s="1327"/>
      <c r="AS28" s="1327"/>
    </row>
    <row r="29" spans="1:72" s="101" customFormat="1">
      <c r="A29"/>
      <c r="B29"/>
      <c r="C29"/>
    </row>
    <row r="30" spans="1:72" s="101" customFormat="1">
      <c r="A30"/>
      <c r="B30"/>
      <c r="C30"/>
    </row>
    <row r="31" spans="1:72" s="101" customFormat="1">
      <c r="A31"/>
      <c r="B31"/>
      <c r="C31"/>
    </row>
    <row r="32" spans="1:72" s="101" customFormat="1">
      <c r="A32"/>
      <c r="B32"/>
      <c r="C32"/>
    </row>
    <row r="33" spans="1:3" s="101" customFormat="1">
      <c r="A33"/>
      <c r="B33"/>
      <c r="C33"/>
    </row>
    <row r="34" spans="1:3" s="101" customFormat="1">
      <c r="A34"/>
      <c r="B34"/>
      <c r="C34"/>
    </row>
    <row r="35" spans="1:3" s="101" customFormat="1">
      <c r="A35"/>
      <c r="B35"/>
      <c r="C35"/>
    </row>
    <row r="36" spans="1:3" s="101" customFormat="1">
      <c r="A36"/>
      <c r="B36"/>
      <c r="C36"/>
    </row>
    <row r="37" spans="1:3" s="101" customFormat="1">
      <c r="A37"/>
      <c r="B37"/>
      <c r="C37"/>
    </row>
    <row r="38" spans="1:3" s="101" customFormat="1">
      <c r="A38"/>
      <c r="B38"/>
      <c r="C38"/>
    </row>
    <row r="39" spans="1:3" s="101" customFormat="1">
      <c r="A39"/>
      <c r="B39"/>
      <c r="C39"/>
    </row>
    <row r="40" spans="1:3" s="101" customFormat="1">
      <c r="A40"/>
      <c r="B40"/>
      <c r="C40"/>
    </row>
    <row r="41" spans="1:3" s="101" customFormat="1">
      <c r="A41"/>
      <c r="B41"/>
      <c r="C41"/>
    </row>
    <row r="42" spans="1:3" s="101" customFormat="1">
      <c r="A42"/>
      <c r="B42"/>
      <c r="C42"/>
    </row>
    <row r="43" spans="1:3" s="101" customFormat="1">
      <c r="A43"/>
      <c r="B43"/>
      <c r="C43"/>
    </row>
    <row r="44" spans="1:3" s="101" customFormat="1">
      <c r="A44"/>
      <c r="B44"/>
      <c r="C44"/>
    </row>
    <row r="45" spans="1:3" s="101" customFormat="1">
      <c r="A45"/>
      <c r="B45"/>
      <c r="C45"/>
    </row>
    <row r="46" spans="1:3" s="101" customFormat="1">
      <c r="A46"/>
      <c r="B46"/>
      <c r="C46"/>
    </row>
    <row r="47" spans="1:3" s="101" customFormat="1">
      <c r="A47"/>
      <c r="B47"/>
      <c r="C47"/>
    </row>
    <row r="48" spans="1:3" s="101" customFormat="1">
      <c r="A48"/>
      <c r="B48"/>
      <c r="C48"/>
    </row>
    <row r="49" spans="1:3" s="101" customFormat="1">
      <c r="A49"/>
      <c r="B49"/>
      <c r="C49"/>
    </row>
    <row r="50" spans="1:3" s="101" customFormat="1">
      <c r="A50"/>
      <c r="B50"/>
      <c r="C50"/>
    </row>
    <row r="51" spans="1:3" s="101" customFormat="1">
      <c r="A51"/>
      <c r="B51"/>
      <c r="C51"/>
    </row>
    <row r="52" spans="1:3" s="101" customFormat="1">
      <c r="A52"/>
      <c r="B52"/>
      <c r="C52"/>
    </row>
    <row r="53" spans="1:3" s="101" customFormat="1">
      <c r="A53"/>
      <c r="B53"/>
      <c r="C53"/>
    </row>
    <row r="54" spans="1:3" s="101" customFormat="1">
      <c r="A54"/>
      <c r="B54"/>
      <c r="C54"/>
    </row>
    <row r="55" spans="1:3" s="101" customFormat="1">
      <c r="A55"/>
      <c r="B55"/>
      <c r="C55"/>
    </row>
    <row r="56" spans="1:3" s="101" customFormat="1">
      <c r="A56"/>
      <c r="B56"/>
      <c r="C56"/>
    </row>
    <row r="57" spans="1:3" s="101" customFormat="1">
      <c r="A57"/>
      <c r="B57"/>
      <c r="C57"/>
    </row>
    <row r="58" spans="1:3" s="101" customFormat="1">
      <c r="A58"/>
      <c r="B58"/>
      <c r="C58"/>
    </row>
    <row r="59" spans="1:3" s="101" customFormat="1">
      <c r="A59"/>
      <c r="B59"/>
      <c r="C59"/>
    </row>
    <row r="60" spans="1:3" s="101" customFormat="1">
      <c r="A60"/>
      <c r="B60"/>
      <c r="C60"/>
    </row>
    <row r="61" spans="1:3" s="101" customFormat="1">
      <c r="A61"/>
      <c r="B61"/>
      <c r="C61"/>
    </row>
    <row r="62" spans="1:3" s="101" customFormat="1">
      <c r="A62"/>
      <c r="B62"/>
      <c r="C62"/>
    </row>
    <row r="63" spans="1:3" s="101" customFormat="1">
      <c r="A63"/>
      <c r="B63"/>
      <c r="C63"/>
    </row>
    <row r="64" spans="1:3" s="101" customFormat="1">
      <c r="A64"/>
      <c r="B64"/>
      <c r="C64"/>
    </row>
    <row r="65" spans="1:3" s="101" customFormat="1">
      <c r="A65"/>
      <c r="B65"/>
      <c r="C65"/>
    </row>
    <row r="66" spans="1:3" s="101" customFormat="1">
      <c r="A66"/>
      <c r="B66"/>
      <c r="C66"/>
    </row>
    <row r="67" spans="1:3" s="101" customFormat="1">
      <c r="A67"/>
      <c r="B67"/>
      <c r="C67"/>
    </row>
    <row r="68" spans="1:3" s="101" customFormat="1">
      <c r="A68"/>
      <c r="B68"/>
      <c r="C68"/>
    </row>
    <row r="69" spans="1:3" s="101" customFormat="1">
      <c r="A69"/>
      <c r="B69"/>
      <c r="C69"/>
    </row>
    <row r="70" spans="1:3" s="101" customFormat="1">
      <c r="A70"/>
      <c r="B70"/>
      <c r="C70"/>
    </row>
    <row r="71" spans="1:3" s="101" customFormat="1">
      <c r="A71"/>
      <c r="B71"/>
      <c r="C71"/>
    </row>
    <row r="72" spans="1:3" s="101" customFormat="1">
      <c r="A72"/>
      <c r="B72"/>
      <c r="C72"/>
    </row>
    <row r="73" spans="1:3" s="101" customFormat="1">
      <c r="A73"/>
      <c r="B73"/>
      <c r="C73"/>
    </row>
    <row r="74" spans="1:3" s="101" customFormat="1">
      <c r="A74"/>
      <c r="B74"/>
      <c r="C74"/>
    </row>
    <row r="75" spans="1:3" s="101" customFormat="1">
      <c r="A75"/>
      <c r="B75"/>
      <c r="C75"/>
    </row>
    <row r="76" spans="1:3" s="101" customFormat="1">
      <c r="A76"/>
      <c r="B76"/>
      <c r="C76"/>
    </row>
    <row r="77" spans="1:3" s="101" customFormat="1">
      <c r="A77"/>
      <c r="B77"/>
      <c r="C77"/>
    </row>
    <row r="78" spans="1:3" s="101" customFormat="1">
      <c r="A78"/>
      <c r="B78"/>
      <c r="C78"/>
    </row>
    <row r="79" spans="1:3" s="101" customFormat="1">
      <c r="A79"/>
      <c r="B79"/>
      <c r="C79"/>
    </row>
    <row r="80" spans="1:3" s="101" customFormat="1">
      <c r="A80"/>
      <c r="B80"/>
      <c r="C80"/>
    </row>
    <row r="81" spans="1:3" s="101" customFormat="1">
      <c r="A81"/>
      <c r="B81"/>
      <c r="C81"/>
    </row>
    <row r="82" spans="1:3" s="101" customFormat="1">
      <c r="A82"/>
      <c r="B82"/>
      <c r="C82"/>
    </row>
    <row r="83" spans="1:3" s="101" customFormat="1">
      <c r="A83"/>
      <c r="B83"/>
      <c r="C83"/>
    </row>
    <row r="84" spans="1:3" s="101" customFormat="1">
      <c r="A84"/>
      <c r="B84"/>
      <c r="C84"/>
    </row>
    <row r="85" spans="1:3" s="101" customFormat="1">
      <c r="A85"/>
      <c r="B85"/>
      <c r="C85"/>
    </row>
    <row r="86" spans="1:3" s="101" customFormat="1">
      <c r="A86"/>
      <c r="B86"/>
      <c r="C86"/>
    </row>
    <row r="87" spans="1:3" s="101" customFormat="1">
      <c r="A87"/>
      <c r="B87"/>
      <c r="C87"/>
    </row>
    <row r="88" spans="1:3" s="101" customFormat="1">
      <c r="A88"/>
      <c r="B88"/>
      <c r="C88"/>
    </row>
    <row r="89" spans="1:3" s="101" customFormat="1">
      <c r="A89"/>
      <c r="B89"/>
      <c r="C89"/>
    </row>
    <row r="90" spans="1:3" s="101" customFormat="1">
      <c r="A90"/>
      <c r="B90"/>
      <c r="C90"/>
    </row>
    <row r="91" spans="1:3" s="101" customFormat="1">
      <c r="A91"/>
      <c r="B91"/>
      <c r="C91"/>
    </row>
    <row r="92" spans="1:3" s="101" customFormat="1">
      <c r="A92"/>
      <c r="B92"/>
      <c r="C92"/>
    </row>
    <row r="93" spans="1:3" s="101" customFormat="1">
      <c r="A93"/>
      <c r="B93"/>
      <c r="C93"/>
    </row>
    <row r="94" spans="1:3" s="101" customFormat="1">
      <c r="A94"/>
      <c r="B94"/>
      <c r="C94"/>
    </row>
    <row r="95" spans="1:3" s="101" customFormat="1">
      <c r="A95"/>
      <c r="B95"/>
      <c r="C95"/>
    </row>
    <row r="96" spans="1:3" s="101" customFormat="1">
      <c r="A96"/>
      <c r="B96"/>
      <c r="C96"/>
    </row>
    <row r="97" spans="1:3" s="101" customFormat="1">
      <c r="A97"/>
      <c r="B97"/>
      <c r="C97"/>
    </row>
    <row r="98" spans="1:3" s="101" customFormat="1">
      <c r="A98"/>
      <c r="B98"/>
      <c r="C98"/>
    </row>
    <row r="99" spans="1:3" s="101" customFormat="1">
      <c r="A99"/>
      <c r="B99"/>
      <c r="C99"/>
    </row>
    <row r="100" spans="1:3" s="101" customFormat="1">
      <c r="A100"/>
      <c r="B100"/>
      <c r="C100"/>
    </row>
    <row r="101" spans="1:3" s="101" customFormat="1">
      <c r="A101"/>
      <c r="B101"/>
      <c r="C101"/>
    </row>
    <row r="102" spans="1:3" s="101" customFormat="1">
      <c r="A102"/>
      <c r="B102"/>
      <c r="C102"/>
    </row>
    <row r="103" spans="1:3" s="101" customFormat="1">
      <c r="A103"/>
      <c r="B103"/>
      <c r="C103"/>
    </row>
    <row r="104" spans="1:3" s="101" customFormat="1">
      <c r="A104"/>
      <c r="B104"/>
      <c r="C104"/>
    </row>
    <row r="105" spans="1:3" s="101" customFormat="1">
      <c r="A105"/>
      <c r="B105"/>
      <c r="C105"/>
    </row>
    <row r="106" spans="1:3" s="101" customFormat="1">
      <c r="A106"/>
      <c r="B106"/>
      <c r="C106"/>
    </row>
    <row r="107" spans="1:3" s="101" customFormat="1">
      <c r="A107"/>
      <c r="B107"/>
      <c r="C107"/>
    </row>
    <row r="108" spans="1:3" s="101" customFormat="1">
      <c r="A108"/>
      <c r="B108"/>
      <c r="C108"/>
    </row>
    <row r="109" spans="1:3" s="101" customFormat="1">
      <c r="A109"/>
      <c r="B109"/>
      <c r="C109"/>
    </row>
    <row r="110" spans="1:3" s="101" customFormat="1">
      <c r="A110"/>
      <c r="B110"/>
      <c r="C110"/>
    </row>
    <row r="111" spans="1:3" s="101" customFormat="1">
      <c r="A111"/>
      <c r="B111"/>
      <c r="C111"/>
    </row>
    <row r="112" spans="1:3" s="101" customFormat="1">
      <c r="A112"/>
      <c r="B112"/>
      <c r="C112"/>
    </row>
    <row r="113" spans="1:3" s="101" customFormat="1">
      <c r="A113"/>
      <c r="B113"/>
      <c r="C113"/>
    </row>
    <row r="114" spans="1:3" s="101" customFormat="1">
      <c r="A114"/>
      <c r="B114"/>
      <c r="C114"/>
    </row>
    <row r="115" spans="1:3" s="101" customFormat="1">
      <c r="A115"/>
      <c r="B115"/>
      <c r="C115"/>
    </row>
    <row r="116" spans="1:3" s="101" customFormat="1">
      <c r="A116"/>
      <c r="B116"/>
      <c r="C116"/>
    </row>
    <row r="117" spans="1:3" s="101" customFormat="1">
      <c r="A117"/>
      <c r="B117"/>
      <c r="C117"/>
    </row>
    <row r="118" spans="1:3" s="101" customFormat="1">
      <c r="A118"/>
      <c r="B118"/>
      <c r="C118"/>
    </row>
    <row r="119" spans="1:3" s="101" customFormat="1">
      <c r="A119"/>
      <c r="B119"/>
      <c r="C119"/>
    </row>
    <row r="120" spans="1:3" s="101" customFormat="1">
      <c r="A120"/>
      <c r="B120"/>
      <c r="C120"/>
    </row>
    <row r="121" spans="1:3" s="101" customFormat="1">
      <c r="A121"/>
      <c r="B121"/>
      <c r="C121"/>
    </row>
    <row r="122" spans="1:3" s="101" customFormat="1">
      <c r="A122"/>
      <c r="B122"/>
      <c r="C122"/>
    </row>
    <row r="123" spans="1:3" s="101" customFormat="1">
      <c r="A123"/>
      <c r="B123"/>
      <c r="C123"/>
    </row>
    <row r="124" spans="1:3" s="101" customFormat="1">
      <c r="A124"/>
      <c r="B124"/>
      <c r="C124"/>
    </row>
    <row r="125" spans="1:3" s="101" customFormat="1">
      <c r="A125"/>
      <c r="B125"/>
      <c r="C125"/>
    </row>
    <row r="126" spans="1:3" s="101" customFormat="1">
      <c r="A126"/>
      <c r="B126"/>
      <c r="C126"/>
    </row>
    <row r="127" spans="1:3" s="101" customFormat="1">
      <c r="A127"/>
      <c r="B127"/>
      <c r="C127"/>
    </row>
    <row r="128" spans="1:3" s="101" customFormat="1">
      <c r="A128"/>
      <c r="B128"/>
      <c r="C128"/>
    </row>
    <row r="129" spans="1:3" s="101" customFormat="1">
      <c r="A129"/>
      <c r="B129"/>
      <c r="C129"/>
    </row>
    <row r="130" spans="1:3" s="101" customFormat="1">
      <c r="A130"/>
      <c r="B130"/>
      <c r="C130"/>
    </row>
    <row r="131" spans="1:3" s="101" customFormat="1">
      <c r="A131"/>
      <c r="B131"/>
      <c r="C131"/>
    </row>
    <row r="132" spans="1:3" s="101" customFormat="1">
      <c r="A132"/>
      <c r="B132"/>
      <c r="C132"/>
    </row>
    <row r="133" spans="1:3" s="101" customFormat="1">
      <c r="A133"/>
      <c r="B133"/>
      <c r="C133"/>
    </row>
    <row r="134" spans="1:3" s="101" customFormat="1">
      <c r="A134"/>
      <c r="B134"/>
      <c r="C134"/>
    </row>
    <row r="135" spans="1:3" s="101" customFormat="1">
      <c r="A135"/>
      <c r="B135"/>
      <c r="C135"/>
    </row>
    <row r="136" spans="1:3" s="101" customFormat="1">
      <c r="A136"/>
      <c r="B136"/>
      <c r="C136"/>
    </row>
    <row r="137" spans="1:3" s="101" customFormat="1">
      <c r="A137"/>
      <c r="B137"/>
      <c r="C137"/>
    </row>
    <row r="138" spans="1:3" s="101" customFormat="1">
      <c r="A138"/>
      <c r="B138"/>
      <c r="C138"/>
    </row>
    <row r="139" spans="1:3" s="101" customFormat="1">
      <c r="A139"/>
      <c r="B139"/>
      <c r="C139"/>
    </row>
    <row r="140" spans="1:3" s="101" customFormat="1">
      <c r="A140"/>
      <c r="B140"/>
      <c r="C140"/>
    </row>
    <row r="141" spans="1:3" s="101" customFormat="1">
      <c r="A141"/>
      <c r="B141"/>
      <c r="C141"/>
    </row>
    <row r="142" spans="1:3" s="101" customFormat="1">
      <c r="A142"/>
      <c r="B142"/>
      <c r="C142"/>
    </row>
    <row r="143" spans="1:3" s="101" customFormat="1">
      <c r="A143"/>
      <c r="B143"/>
      <c r="C143"/>
    </row>
    <row r="144" spans="1:3" s="101" customFormat="1">
      <c r="A144"/>
      <c r="B144"/>
      <c r="C144"/>
    </row>
    <row r="145" spans="1:3" s="101" customFormat="1">
      <c r="A145"/>
      <c r="B145"/>
      <c r="C145"/>
    </row>
    <row r="146" spans="1:3" s="101" customFormat="1">
      <c r="A146"/>
      <c r="B146"/>
      <c r="C146"/>
    </row>
    <row r="147" spans="1:3" s="101" customFormat="1">
      <c r="A147"/>
      <c r="B147"/>
      <c r="C147"/>
    </row>
    <row r="148" spans="1:3" s="101" customFormat="1">
      <c r="A148"/>
      <c r="B148"/>
      <c r="C148"/>
    </row>
    <row r="149" spans="1:3" s="101" customFormat="1">
      <c r="A149"/>
      <c r="B149"/>
      <c r="C149"/>
    </row>
    <row r="150" spans="1:3" s="101" customFormat="1">
      <c r="A150"/>
      <c r="B150"/>
      <c r="C150"/>
    </row>
    <row r="151" spans="1:3" s="101" customFormat="1">
      <c r="A151"/>
      <c r="B151"/>
      <c r="C151"/>
    </row>
    <row r="152" spans="1:3" s="101" customFormat="1">
      <c r="A152"/>
      <c r="B152"/>
      <c r="C152"/>
    </row>
    <row r="153" spans="1:3" s="101" customFormat="1">
      <c r="A153"/>
      <c r="B153"/>
      <c r="C153"/>
    </row>
    <row r="154" spans="1:3" s="101" customFormat="1">
      <c r="A154"/>
      <c r="B154"/>
      <c r="C154"/>
    </row>
    <row r="155" spans="1:3" s="101" customFormat="1">
      <c r="A155"/>
      <c r="B155"/>
      <c r="C155"/>
    </row>
    <row r="156" spans="1:3" s="101" customFormat="1">
      <c r="A156"/>
      <c r="B156"/>
      <c r="C156"/>
    </row>
    <row r="157" spans="1:3" s="101" customFormat="1">
      <c r="A157"/>
      <c r="B157"/>
      <c r="C157"/>
    </row>
    <row r="158" spans="1:3" s="101" customFormat="1">
      <c r="A158"/>
      <c r="B158"/>
      <c r="C158"/>
    </row>
    <row r="159" spans="1:3" s="101" customFormat="1">
      <c r="A159"/>
      <c r="B159"/>
      <c r="C159"/>
    </row>
    <row r="160" spans="1:3" s="101" customFormat="1">
      <c r="A160"/>
      <c r="B160"/>
      <c r="C160"/>
    </row>
    <row r="161" spans="1:3" s="101" customFormat="1">
      <c r="A161"/>
      <c r="B161"/>
      <c r="C161"/>
    </row>
    <row r="162" spans="1:3" s="101" customFormat="1">
      <c r="A162"/>
      <c r="B162"/>
      <c r="C162"/>
    </row>
    <row r="163" spans="1:3" s="101" customFormat="1">
      <c r="A163"/>
      <c r="B163"/>
      <c r="C163"/>
    </row>
    <row r="164" spans="1:3" s="101" customFormat="1">
      <c r="A164"/>
      <c r="B164"/>
      <c r="C164"/>
    </row>
    <row r="165" spans="1:3" s="101" customFormat="1">
      <c r="A165"/>
      <c r="B165"/>
      <c r="C165"/>
    </row>
    <row r="166" spans="1:3" s="101" customFormat="1">
      <c r="A166"/>
      <c r="B166"/>
      <c r="C166"/>
    </row>
    <row r="167" spans="1:3" s="101" customFormat="1">
      <c r="A167"/>
      <c r="B167"/>
      <c r="C167"/>
    </row>
    <row r="168" spans="1:3" s="101" customFormat="1">
      <c r="A168"/>
      <c r="B168"/>
      <c r="C168"/>
    </row>
    <row r="169" spans="1:3" s="101" customFormat="1">
      <c r="A169"/>
      <c r="B169"/>
      <c r="C169"/>
    </row>
    <row r="170" spans="1:3" s="101" customFormat="1">
      <c r="A170"/>
      <c r="B170"/>
      <c r="C170"/>
    </row>
    <row r="171" spans="1:3" s="101" customFormat="1">
      <c r="A171"/>
      <c r="B171"/>
      <c r="C171"/>
    </row>
    <row r="172" spans="1:3" s="101" customFormat="1">
      <c r="A172"/>
      <c r="B172"/>
      <c r="C172"/>
    </row>
    <row r="173" spans="1:3" s="101" customFormat="1">
      <c r="A173"/>
      <c r="B173"/>
      <c r="C173"/>
    </row>
    <row r="174" spans="1:3" s="101" customFormat="1">
      <c r="A174"/>
      <c r="B174"/>
      <c r="C174"/>
    </row>
    <row r="175" spans="1:3" s="101" customFormat="1">
      <c r="A175"/>
      <c r="B175"/>
      <c r="C175"/>
    </row>
    <row r="176" spans="1:3" s="101" customFormat="1">
      <c r="A176"/>
      <c r="B176"/>
      <c r="C176"/>
    </row>
    <row r="177" spans="1:3" s="101" customFormat="1">
      <c r="A177"/>
      <c r="B177"/>
      <c r="C177"/>
    </row>
    <row r="178" spans="1:3" s="101" customFormat="1">
      <c r="A178"/>
      <c r="B178"/>
      <c r="C178"/>
    </row>
    <row r="179" spans="1:3" s="101" customFormat="1">
      <c r="A179"/>
      <c r="B179"/>
      <c r="C179"/>
    </row>
    <row r="180" spans="1:3" s="101" customFormat="1">
      <c r="A180"/>
      <c r="B180"/>
      <c r="C180"/>
    </row>
    <row r="181" spans="1:3" s="101" customFormat="1">
      <c r="A181"/>
      <c r="B181"/>
      <c r="C181"/>
    </row>
    <row r="182" spans="1:3" s="101" customFormat="1">
      <c r="A182"/>
      <c r="B182"/>
      <c r="C182"/>
    </row>
    <row r="183" spans="1:3" s="101" customFormat="1">
      <c r="A183"/>
      <c r="B183"/>
      <c r="C183"/>
    </row>
    <row r="184" spans="1:3" s="101" customFormat="1">
      <c r="A184"/>
      <c r="B184"/>
      <c r="C184"/>
    </row>
    <row r="185" spans="1:3" s="101" customFormat="1">
      <c r="A185"/>
      <c r="B185"/>
      <c r="C185"/>
    </row>
    <row r="186" spans="1:3" s="101" customFormat="1">
      <c r="A186"/>
      <c r="B186"/>
      <c r="C186"/>
    </row>
    <row r="187" spans="1:3" s="101" customFormat="1">
      <c r="A187"/>
      <c r="B187"/>
      <c r="C187"/>
    </row>
    <row r="188" spans="1:3" s="101" customFormat="1">
      <c r="A188"/>
      <c r="B188"/>
      <c r="C188"/>
    </row>
    <row r="189" spans="1:3" s="101" customFormat="1">
      <c r="A189"/>
      <c r="B189"/>
      <c r="C189"/>
    </row>
    <row r="190" spans="1:3" s="101" customFormat="1">
      <c r="A190"/>
      <c r="B190"/>
      <c r="C190"/>
    </row>
    <row r="191" spans="1:3" s="101" customFormat="1">
      <c r="A191"/>
      <c r="B191"/>
      <c r="C191"/>
    </row>
    <row r="192" spans="1:3" s="101" customFormat="1">
      <c r="A192"/>
      <c r="B192"/>
      <c r="C192"/>
    </row>
    <row r="193" spans="1:3" s="101" customFormat="1">
      <c r="A193"/>
      <c r="B193"/>
      <c r="C193"/>
    </row>
    <row r="194" spans="1:3" s="101" customFormat="1">
      <c r="A194"/>
      <c r="B194"/>
      <c r="C194"/>
    </row>
    <row r="195" spans="1:3" s="101" customFormat="1">
      <c r="A195"/>
      <c r="B195"/>
      <c r="C195"/>
    </row>
    <row r="196" spans="1:3" s="101" customFormat="1">
      <c r="A196"/>
      <c r="B196"/>
      <c r="C196"/>
    </row>
    <row r="197" spans="1:3" s="101" customFormat="1">
      <c r="A197"/>
      <c r="B197"/>
      <c r="C197"/>
    </row>
    <row r="198" spans="1:3" s="101" customFormat="1">
      <c r="A198"/>
      <c r="B198"/>
      <c r="C198"/>
    </row>
    <row r="199" spans="1:3" s="101" customFormat="1">
      <c r="A199"/>
      <c r="B199"/>
      <c r="C199"/>
    </row>
    <row r="200" spans="1:3" s="101" customFormat="1">
      <c r="A200"/>
      <c r="B200"/>
      <c r="C200"/>
    </row>
    <row r="201" spans="1:3" s="101" customFormat="1">
      <c r="A201"/>
      <c r="B201"/>
      <c r="C201"/>
    </row>
    <row r="202" spans="1:3" s="101" customFormat="1">
      <c r="A202"/>
      <c r="B202"/>
      <c r="C202"/>
    </row>
    <row r="203" spans="1:3" s="101" customFormat="1">
      <c r="A203"/>
      <c r="B203"/>
      <c r="C203"/>
    </row>
    <row r="204" spans="1:3" s="101" customFormat="1">
      <c r="A204"/>
      <c r="B204"/>
      <c r="C204"/>
    </row>
    <row r="205" spans="1:3" s="101" customFormat="1">
      <c r="A205"/>
      <c r="B205"/>
      <c r="C205"/>
    </row>
    <row r="206" spans="1:3" s="101" customFormat="1">
      <c r="A206"/>
      <c r="B206"/>
      <c r="C206"/>
    </row>
    <row r="207" spans="1:3" s="101" customFormat="1">
      <c r="A207"/>
      <c r="B207"/>
      <c r="C207"/>
    </row>
    <row r="208" spans="1:3" s="101" customFormat="1">
      <c r="A208"/>
      <c r="B208"/>
      <c r="C208"/>
    </row>
    <row r="209" spans="1:3" s="101" customFormat="1">
      <c r="A209"/>
      <c r="B209"/>
      <c r="C209"/>
    </row>
    <row r="210" spans="1:3" s="101" customFormat="1">
      <c r="A210"/>
      <c r="B210"/>
      <c r="C210"/>
    </row>
    <row r="211" spans="1:3" s="101" customFormat="1">
      <c r="A211"/>
      <c r="B211"/>
      <c r="C211"/>
    </row>
    <row r="212" spans="1:3" s="101" customFormat="1">
      <c r="A212"/>
      <c r="B212"/>
      <c r="C212"/>
    </row>
    <row r="213" spans="1:3" s="101" customFormat="1">
      <c r="A213"/>
      <c r="B213"/>
      <c r="C213"/>
    </row>
    <row r="214" spans="1:3" s="101" customFormat="1">
      <c r="A214"/>
      <c r="B214"/>
      <c r="C214"/>
    </row>
    <row r="215" spans="1:3" s="101" customFormat="1">
      <c r="A215"/>
      <c r="B215"/>
      <c r="C215"/>
    </row>
    <row r="216" spans="1:3" s="101" customFormat="1">
      <c r="A216"/>
      <c r="B216"/>
      <c r="C216"/>
    </row>
    <row r="217" spans="1:3" s="101" customFormat="1">
      <c r="A217"/>
      <c r="B217"/>
      <c r="C217"/>
    </row>
    <row r="218" spans="1:3" s="101" customFormat="1">
      <c r="A218"/>
      <c r="B218"/>
      <c r="C218"/>
    </row>
    <row r="219" spans="1:3" s="101" customFormat="1">
      <c r="A219"/>
      <c r="B219"/>
      <c r="C219"/>
    </row>
    <row r="220" spans="1:3" s="101" customFormat="1">
      <c r="A220"/>
      <c r="B220"/>
      <c r="C220"/>
    </row>
    <row r="221" spans="1:3" s="101" customFormat="1">
      <c r="A221"/>
      <c r="B221"/>
      <c r="C221"/>
    </row>
    <row r="222" spans="1:3" s="101" customFormat="1">
      <c r="A222"/>
      <c r="B222"/>
      <c r="C222"/>
    </row>
    <row r="223" spans="1:3" s="101" customFormat="1">
      <c r="A223"/>
      <c r="B223"/>
      <c r="C223"/>
    </row>
    <row r="224" spans="1:3" s="101" customFormat="1">
      <c r="A224"/>
      <c r="B224"/>
      <c r="C224"/>
    </row>
    <row r="225" spans="1:3" s="101" customFormat="1">
      <c r="A225"/>
      <c r="B225"/>
      <c r="C225"/>
    </row>
    <row r="226" spans="1:3" s="101" customFormat="1">
      <c r="A226"/>
      <c r="B226"/>
      <c r="C226"/>
    </row>
    <row r="227" spans="1:3" s="101" customFormat="1">
      <c r="A227"/>
      <c r="B227"/>
      <c r="C227"/>
    </row>
    <row r="228" spans="1:3" s="101" customFormat="1">
      <c r="A228"/>
      <c r="B228"/>
      <c r="C228"/>
    </row>
    <row r="229" spans="1:3" s="101" customFormat="1">
      <c r="A229"/>
      <c r="B229"/>
      <c r="C229"/>
    </row>
    <row r="230" spans="1:3" s="101" customFormat="1">
      <c r="A230"/>
      <c r="B230"/>
      <c r="C230"/>
    </row>
    <row r="231" spans="1:3" s="101" customFormat="1">
      <c r="A231"/>
      <c r="B231"/>
      <c r="C231"/>
    </row>
    <row r="232" spans="1:3" s="101" customFormat="1">
      <c r="A232"/>
      <c r="B232"/>
      <c r="C232"/>
    </row>
    <row r="233" spans="1:3" s="101" customFormat="1">
      <c r="A233"/>
      <c r="B233"/>
      <c r="C233"/>
    </row>
    <row r="234" spans="1:3" s="101" customFormat="1">
      <c r="A234"/>
      <c r="B234"/>
      <c r="C234"/>
    </row>
    <row r="235" spans="1:3" s="101" customFormat="1">
      <c r="A235"/>
      <c r="B235"/>
      <c r="C235"/>
    </row>
    <row r="236" spans="1:3" s="101" customFormat="1">
      <c r="A236"/>
      <c r="B236"/>
      <c r="C236"/>
    </row>
    <row r="237" spans="1:3" s="101" customFormat="1">
      <c r="A237"/>
      <c r="B237"/>
      <c r="C237"/>
    </row>
    <row r="238" spans="1:3" s="101" customFormat="1">
      <c r="A238"/>
      <c r="B238"/>
      <c r="C238"/>
    </row>
    <row r="239" spans="1:3" s="101" customFormat="1">
      <c r="A239"/>
      <c r="B239"/>
      <c r="C239"/>
    </row>
    <row r="240" spans="1:3" s="101" customFormat="1">
      <c r="A240"/>
      <c r="B240"/>
      <c r="C240"/>
    </row>
    <row r="241" spans="1:3" s="101" customFormat="1">
      <c r="A241"/>
      <c r="B241"/>
      <c r="C241"/>
    </row>
    <row r="242" spans="1:3" s="101" customFormat="1">
      <c r="A242"/>
      <c r="B242"/>
      <c r="C242"/>
    </row>
    <row r="243" spans="1:3" s="101" customFormat="1">
      <c r="A243"/>
      <c r="B243"/>
      <c r="C243"/>
    </row>
    <row r="244" spans="1:3" s="101" customFormat="1">
      <c r="A244"/>
      <c r="B244"/>
      <c r="C244"/>
    </row>
    <row r="245" spans="1:3" s="101" customFormat="1">
      <c r="A245"/>
      <c r="B245"/>
      <c r="C245"/>
    </row>
    <row r="246" spans="1:3" s="101" customFormat="1">
      <c r="A246"/>
      <c r="B246"/>
      <c r="C246"/>
    </row>
    <row r="247" spans="1:3" s="101" customFormat="1">
      <c r="A247"/>
      <c r="B247"/>
      <c r="C247"/>
    </row>
    <row r="248" spans="1:3" s="101" customFormat="1">
      <c r="A248"/>
      <c r="B248"/>
      <c r="C248"/>
    </row>
    <row r="249" spans="1:3" s="101" customFormat="1">
      <c r="A249"/>
      <c r="B249"/>
      <c r="C249"/>
    </row>
    <row r="250" spans="1:3" s="101" customFormat="1">
      <c r="A250"/>
      <c r="B250"/>
      <c r="C250"/>
    </row>
    <row r="251" spans="1:3" s="101" customFormat="1">
      <c r="A251"/>
      <c r="B251"/>
      <c r="C251"/>
    </row>
    <row r="252" spans="1:3" s="101" customFormat="1">
      <c r="A252"/>
      <c r="B252"/>
      <c r="C252"/>
    </row>
    <row r="253" spans="1:3" s="101" customFormat="1">
      <c r="A253"/>
      <c r="B253"/>
      <c r="C253"/>
    </row>
    <row r="254" spans="1:3" s="101" customFormat="1">
      <c r="A254"/>
      <c r="B254"/>
      <c r="C254"/>
    </row>
    <row r="255" spans="1:3" s="101" customFormat="1">
      <c r="A255"/>
      <c r="B255"/>
      <c r="C255"/>
    </row>
    <row r="256" spans="1:3" s="101" customFormat="1">
      <c r="A256"/>
      <c r="B256"/>
      <c r="C256"/>
    </row>
    <row r="257" spans="1:3" s="101" customFormat="1">
      <c r="A257"/>
      <c r="B257"/>
      <c r="C257"/>
    </row>
    <row r="258" spans="1:3" s="101" customFormat="1">
      <c r="A258"/>
      <c r="B258"/>
      <c r="C258"/>
    </row>
    <row r="259" spans="1:3" s="101" customFormat="1">
      <c r="A259"/>
      <c r="B259"/>
      <c r="C259"/>
    </row>
    <row r="260" spans="1:3" s="101" customFormat="1">
      <c r="A260"/>
      <c r="B260"/>
      <c r="C260"/>
    </row>
    <row r="261" spans="1:3" s="101" customFormat="1">
      <c r="A261"/>
      <c r="B261"/>
      <c r="C261"/>
    </row>
    <row r="262" spans="1:3" s="101" customFormat="1">
      <c r="A262"/>
      <c r="B262"/>
      <c r="C262"/>
    </row>
    <row r="263" spans="1:3" s="101" customFormat="1">
      <c r="A263"/>
      <c r="B263"/>
      <c r="C263"/>
    </row>
    <row r="264" spans="1:3" s="101" customFormat="1">
      <c r="A264"/>
      <c r="B264"/>
      <c r="C264"/>
    </row>
    <row r="265" spans="1:3" s="101" customFormat="1">
      <c r="A265"/>
      <c r="B265"/>
      <c r="C265"/>
    </row>
    <row r="266" spans="1:3" s="101" customFormat="1">
      <c r="A266"/>
      <c r="B266"/>
      <c r="C266"/>
    </row>
    <row r="267" spans="1:3" s="101" customFormat="1">
      <c r="A267"/>
      <c r="B267"/>
      <c r="C267"/>
    </row>
    <row r="268" spans="1:3" s="101" customFormat="1">
      <c r="A268"/>
      <c r="B268"/>
      <c r="C268"/>
    </row>
    <row r="269" spans="1:3" s="101" customFormat="1">
      <c r="A269"/>
      <c r="B269"/>
      <c r="C269"/>
    </row>
    <row r="270" spans="1:3" s="101" customFormat="1">
      <c r="A270"/>
      <c r="B270"/>
      <c r="C270"/>
    </row>
    <row r="271" spans="1:3" s="101" customFormat="1">
      <c r="A271"/>
      <c r="B271"/>
      <c r="C271"/>
    </row>
    <row r="272" spans="1:3" s="101" customFormat="1">
      <c r="A272"/>
      <c r="B272"/>
      <c r="C272"/>
    </row>
    <row r="273" spans="1:3" s="101" customFormat="1">
      <c r="A273"/>
      <c r="B273"/>
      <c r="C273"/>
    </row>
    <row r="274" spans="1:3" s="101" customFormat="1">
      <c r="A274"/>
      <c r="B274"/>
      <c r="C274"/>
    </row>
    <row r="275" spans="1:3" s="101" customFormat="1">
      <c r="A275"/>
      <c r="B275"/>
      <c r="C275"/>
    </row>
    <row r="276" spans="1:3" s="101" customFormat="1">
      <c r="A276"/>
      <c r="B276"/>
      <c r="C276"/>
    </row>
    <row r="277" spans="1:3" s="101" customFormat="1">
      <c r="A277"/>
      <c r="B277"/>
      <c r="C277"/>
    </row>
    <row r="278" spans="1:3" s="101" customFormat="1">
      <c r="A278"/>
      <c r="B278"/>
      <c r="C278"/>
    </row>
    <row r="279" spans="1:3" s="101" customFormat="1">
      <c r="A279"/>
      <c r="B279"/>
      <c r="C279"/>
    </row>
    <row r="280" spans="1:3" s="101" customFormat="1">
      <c r="A280"/>
      <c r="B280"/>
      <c r="C280"/>
    </row>
    <row r="281" spans="1:3" s="101" customFormat="1">
      <c r="A281"/>
      <c r="B281"/>
      <c r="C281"/>
    </row>
    <row r="282" spans="1:3" s="101" customFormat="1">
      <c r="A282"/>
      <c r="B282"/>
      <c r="C282"/>
    </row>
    <row r="283" spans="1:3" s="101" customFormat="1">
      <c r="A283"/>
      <c r="B283"/>
      <c r="C283"/>
    </row>
    <row r="284" spans="1:3" s="101" customFormat="1">
      <c r="A284"/>
      <c r="B284"/>
      <c r="C284"/>
    </row>
    <row r="285" spans="1:3" s="101" customFormat="1">
      <c r="A285"/>
      <c r="B285"/>
      <c r="C285"/>
    </row>
    <row r="286" spans="1:3" s="101" customFormat="1">
      <c r="A286"/>
      <c r="B286"/>
      <c r="C286"/>
    </row>
    <row r="287" spans="1:3" s="101" customFormat="1">
      <c r="A287"/>
      <c r="B287"/>
      <c r="C287"/>
    </row>
    <row r="288" spans="1:3" s="101" customFormat="1">
      <c r="A288"/>
      <c r="B288"/>
      <c r="C288"/>
    </row>
    <row r="289" spans="1:3" s="101" customFormat="1">
      <c r="A289"/>
      <c r="B289"/>
      <c r="C289"/>
    </row>
    <row r="290" spans="1:3" s="101" customFormat="1">
      <c r="A290"/>
      <c r="B290"/>
      <c r="C290"/>
    </row>
    <row r="291" spans="1:3" s="101" customFormat="1">
      <c r="A291"/>
      <c r="B291"/>
      <c r="C291"/>
    </row>
    <row r="292" spans="1:3" s="101" customFormat="1">
      <c r="A292"/>
      <c r="B292"/>
      <c r="C292"/>
    </row>
    <row r="293" spans="1:3" s="101" customFormat="1">
      <c r="A293"/>
      <c r="B293"/>
      <c r="C293"/>
    </row>
    <row r="294" spans="1:3" s="101" customFormat="1">
      <c r="A294"/>
      <c r="B294"/>
      <c r="C294"/>
    </row>
    <row r="295" spans="1:3" s="101" customFormat="1">
      <c r="A295"/>
      <c r="B295"/>
      <c r="C295"/>
    </row>
    <row r="296" spans="1:3" s="101" customFormat="1">
      <c r="A296"/>
      <c r="B296"/>
      <c r="C296"/>
    </row>
    <row r="297" spans="1:3" s="101" customFormat="1">
      <c r="A297"/>
      <c r="B297"/>
      <c r="C297"/>
    </row>
    <row r="298" spans="1:3" s="101" customFormat="1">
      <c r="A298"/>
      <c r="B298"/>
      <c r="C298"/>
    </row>
  </sheetData>
  <mergeCells count="70">
    <mergeCell ref="A1:AY1"/>
    <mergeCell ref="A2:AY2"/>
    <mergeCell ref="A6:A8"/>
    <mergeCell ref="B6:B8"/>
    <mergeCell ref="C6:C8"/>
    <mergeCell ref="D6:E6"/>
    <mergeCell ref="F6:F8"/>
    <mergeCell ref="G6:G8"/>
    <mergeCell ref="H6:H8"/>
    <mergeCell ref="I6:K6"/>
    <mergeCell ref="U6:W6"/>
    <mergeCell ref="R7:R8"/>
    <mergeCell ref="S7:S8"/>
    <mergeCell ref="T7:T8"/>
    <mergeCell ref="U7:U8"/>
    <mergeCell ref="L6:L8"/>
    <mergeCell ref="AW6:AY6"/>
    <mergeCell ref="D7:D8"/>
    <mergeCell ref="E7:E8"/>
    <mergeCell ref="I7:I8"/>
    <mergeCell ref="J7:K7"/>
    <mergeCell ref="P7:P8"/>
    <mergeCell ref="Q7:Q8"/>
    <mergeCell ref="AI6:AI8"/>
    <mergeCell ref="AJ6:AJ8"/>
    <mergeCell ref="AK6:AK8"/>
    <mergeCell ref="AL6:AL8"/>
    <mergeCell ref="AM6:AM8"/>
    <mergeCell ref="AQ6:AQ8"/>
    <mergeCell ref="X6:Y6"/>
    <mergeCell ref="X7:X8"/>
    <mergeCell ref="M6:M8"/>
    <mergeCell ref="N6:N8"/>
    <mergeCell ref="O6:O8"/>
    <mergeCell ref="P6:T6"/>
    <mergeCell ref="AS6:AU6"/>
    <mergeCell ref="Y7:Y8"/>
    <mergeCell ref="AA7:AA8"/>
    <mergeCell ref="AB7:AB8"/>
    <mergeCell ref="AR6:AR8"/>
    <mergeCell ref="Z6:Z8"/>
    <mergeCell ref="AA6:AB6"/>
    <mergeCell ref="AC6:AE6"/>
    <mergeCell ref="AF6:AG6"/>
    <mergeCell ref="AH6:AH8"/>
    <mergeCell ref="AC7:AC8"/>
    <mergeCell ref="AD7:AD8"/>
    <mergeCell ref="V7:V8"/>
    <mergeCell ref="W7:W8"/>
    <mergeCell ref="AE7:AE8"/>
    <mergeCell ref="AF7:AF8"/>
    <mergeCell ref="AV6:AV8"/>
    <mergeCell ref="AU7:AU8"/>
    <mergeCell ref="AW7:AW8"/>
    <mergeCell ref="AX7:AY7"/>
    <mergeCell ref="AG7:AG8"/>
    <mergeCell ref="AN7:AN8"/>
    <mergeCell ref="AO7:AO8"/>
    <mergeCell ref="AP7:AP8"/>
    <mergeCell ref="AS7:AS8"/>
    <mergeCell ref="AT7:AT8"/>
    <mergeCell ref="J19:M19"/>
    <mergeCell ref="J21:M21"/>
    <mergeCell ref="J27:M27"/>
    <mergeCell ref="J28:M28"/>
    <mergeCell ref="A19:E19"/>
    <mergeCell ref="A20:E20"/>
    <mergeCell ref="A21:E21"/>
    <mergeCell ref="A27:E27"/>
    <mergeCell ref="A28:E28"/>
  </mergeCells>
  <pageMargins left="0.75" right="0.5" top="1" bottom="1" header="0.75" footer="0.25"/>
  <pageSetup paperSize="5" scale="70" orientation="landscape" horizontalDpi="4294967293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0000"/>
  </sheetPr>
  <dimension ref="A1:AN1498"/>
  <sheetViews>
    <sheetView zoomScale="77" zoomScaleNormal="77" zoomScaleSheetLayoutView="80" workbookViewId="0">
      <pane xSplit="2" ySplit="8" topLeftCell="M9" activePane="bottomRight" state="frozen"/>
      <selection pane="topRight" activeCell="D1" sqref="D1"/>
      <selection pane="bottomLeft" activeCell="A10" sqref="A10"/>
      <selection pane="bottomRight" activeCell="V33" sqref="V33"/>
    </sheetView>
  </sheetViews>
  <sheetFormatPr baseColWidth="10" defaultColWidth="8.83203125" defaultRowHeight="15"/>
  <cols>
    <col min="1" max="1" width="6.5" style="713" bestFit="1" customWidth="1"/>
    <col min="2" max="2" width="37.1640625" style="713" customWidth="1"/>
    <col min="3" max="3" width="34.6640625" style="713" customWidth="1"/>
    <col min="4" max="4" width="10.83203125" style="712" customWidth="1"/>
    <col min="5" max="5" width="31.6640625" style="712" customWidth="1"/>
    <col min="6" max="6" width="10.83203125" style="712" customWidth="1"/>
    <col min="7" max="7" width="21.6640625" style="712" customWidth="1"/>
    <col min="8" max="8" width="10.83203125" style="714" customWidth="1"/>
    <col min="9" max="9" width="12.1640625" style="714" customWidth="1"/>
    <col min="10" max="10" width="20.6640625" style="714" customWidth="1"/>
    <col min="11" max="12" width="12.1640625" style="714" customWidth="1"/>
    <col min="13" max="13" width="18.5" style="714" customWidth="1"/>
    <col min="14" max="14" width="11.33203125" style="712" customWidth="1"/>
    <col min="15" max="15" width="25.5" style="712" customWidth="1"/>
    <col min="16" max="16" width="14.5" style="712" customWidth="1"/>
    <col min="17" max="17" width="4.5" style="712" customWidth="1"/>
    <col min="18" max="18" width="14.5" style="712" customWidth="1"/>
    <col min="19" max="19" width="31" style="712" customWidth="1"/>
    <col min="20" max="20" width="11.33203125" style="712" customWidth="1"/>
    <col min="21" max="21" width="17.6640625" style="712" customWidth="1"/>
    <col min="22" max="22" width="11" style="712" customWidth="1"/>
    <col min="23" max="29" width="18.83203125" style="712" customWidth="1"/>
    <col min="30" max="30" width="19.33203125" style="712" customWidth="1"/>
    <col min="31" max="31" width="18.83203125" style="712" customWidth="1"/>
    <col min="32" max="33" width="22.1640625" style="712" customWidth="1"/>
    <col min="34" max="34" width="25.33203125" style="712" customWidth="1"/>
    <col min="35" max="35" width="28.1640625" style="712" customWidth="1"/>
    <col min="36" max="36" width="38.6640625" style="712" customWidth="1"/>
    <col min="37" max="37" width="24.5" style="712" customWidth="1"/>
    <col min="38" max="40" width="8.83203125" style="712"/>
    <col min="41" max="16384" width="8.83203125" style="713"/>
  </cols>
  <sheetData>
    <row r="1" spans="1:40" ht="21" hidden="1">
      <c r="A1" s="1718" t="s">
        <v>1864</v>
      </c>
      <c r="B1" s="1718"/>
      <c r="C1" s="1718"/>
      <c r="D1" s="1718"/>
      <c r="E1" s="1718"/>
      <c r="F1" s="1718"/>
      <c r="G1" s="1718"/>
      <c r="H1" s="1718"/>
      <c r="I1" s="1718"/>
      <c r="J1" s="1718"/>
      <c r="K1" s="1718"/>
      <c r="L1" s="1718"/>
      <c r="M1" s="1718"/>
      <c r="N1" s="1718"/>
      <c r="O1" s="1718"/>
      <c r="P1" s="1718"/>
      <c r="Q1" s="709"/>
    </row>
    <row r="2" spans="1:40" ht="21" hidden="1">
      <c r="A2" s="1718" t="s">
        <v>1865</v>
      </c>
      <c r="B2" s="1718"/>
      <c r="C2" s="1718"/>
      <c r="D2" s="1718"/>
      <c r="E2" s="1718"/>
      <c r="F2" s="1718"/>
      <c r="G2" s="1718"/>
      <c r="H2" s="1718"/>
      <c r="I2" s="1718"/>
      <c r="J2" s="1718"/>
      <c r="K2" s="1718"/>
      <c r="L2" s="1718"/>
      <c r="M2" s="1718"/>
      <c r="N2" s="1718"/>
      <c r="O2" s="1718"/>
      <c r="P2" s="1718"/>
      <c r="Q2" s="709"/>
    </row>
    <row r="3" spans="1:40" ht="26" hidden="1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297"/>
    </row>
    <row r="4" spans="1:40" ht="26" hidden="1">
      <c r="A4" s="297"/>
      <c r="B4" s="297" t="s">
        <v>2207</v>
      </c>
      <c r="C4" s="297"/>
      <c r="D4" s="297"/>
      <c r="E4" s="297"/>
      <c r="F4" s="297"/>
      <c r="G4" s="297"/>
      <c r="H4" s="297"/>
      <c r="I4" s="297"/>
      <c r="J4" s="297"/>
      <c r="K4" s="297"/>
      <c r="L4" s="297"/>
      <c r="M4" s="297"/>
      <c r="N4" s="297"/>
      <c r="O4" s="297"/>
      <c r="P4" s="297"/>
      <c r="Q4" s="297"/>
    </row>
    <row r="5" spans="1:40" ht="16" thickBot="1"/>
    <row r="6" spans="1:40" s="718" customFormat="1" ht="38.25" customHeight="1" thickBot="1">
      <c r="A6" s="1719" t="s">
        <v>2792</v>
      </c>
      <c r="B6" s="1715" t="s">
        <v>2793</v>
      </c>
      <c r="C6" s="1715" t="s">
        <v>2794</v>
      </c>
      <c r="D6" s="1715" t="s">
        <v>2795</v>
      </c>
      <c r="E6" s="1715" t="s">
        <v>2796</v>
      </c>
      <c r="F6" s="1715" t="s">
        <v>2797</v>
      </c>
      <c r="G6" s="1715" t="s">
        <v>2798</v>
      </c>
      <c r="H6" s="1716" t="s">
        <v>2799</v>
      </c>
      <c r="I6" s="1712" t="s">
        <v>2800</v>
      </c>
      <c r="J6" s="1713"/>
      <c r="K6" s="1713"/>
      <c r="L6" s="1713"/>
      <c r="M6" s="1714"/>
      <c r="N6" s="1715" t="s">
        <v>2805</v>
      </c>
      <c r="O6" s="1716" t="s">
        <v>2806</v>
      </c>
      <c r="P6" s="1717" t="s">
        <v>2807</v>
      </c>
      <c r="Q6" s="715"/>
      <c r="R6" s="1691" t="s">
        <v>3295</v>
      </c>
      <c r="S6" s="1691" t="s">
        <v>3296</v>
      </c>
      <c r="T6" s="1691" t="s">
        <v>1936</v>
      </c>
      <c r="U6" s="1691" t="s">
        <v>3297</v>
      </c>
      <c r="V6" s="707" t="s">
        <v>3446</v>
      </c>
      <c r="W6" s="1691" t="s">
        <v>3474</v>
      </c>
      <c r="X6" s="1691" t="s">
        <v>3470</v>
      </c>
      <c r="Y6" s="1691" t="s">
        <v>3471</v>
      </c>
      <c r="Z6" s="1691" t="s">
        <v>3472</v>
      </c>
      <c r="AA6" s="1691" t="s">
        <v>3475</v>
      </c>
      <c r="AB6" s="1691" t="s">
        <v>3476</v>
      </c>
      <c r="AC6" s="1693" t="s">
        <v>3477</v>
      </c>
      <c r="AD6" s="1693" t="s">
        <v>3478</v>
      </c>
      <c r="AE6" s="1691" t="s">
        <v>3480</v>
      </c>
      <c r="AF6" s="1691" t="s">
        <v>3481</v>
      </c>
      <c r="AG6" s="607"/>
      <c r="AH6" s="716"/>
      <c r="AI6" s="716"/>
      <c r="AJ6" s="717"/>
      <c r="AK6" s="716"/>
      <c r="AL6" s="716"/>
      <c r="AM6" s="716"/>
      <c r="AN6" s="716"/>
    </row>
    <row r="7" spans="1:40" ht="38.25" customHeight="1" thickBot="1">
      <c r="A7" s="1719"/>
      <c r="B7" s="1715"/>
      <c r="C7" s="1715"/>
      <c r="D7" s="1715"/>
      <c r="E7" s="1715"/>
      <c r="F7" s="1715"/>
      <c r="G7" s="1715"/>
      <c r="H7" s="1716"/>
      <c r="I7" s="719" t="s">
        <v>2801</v>
      </c>
      <c r="J7" s="719" t="s">
        <v>2802</v>
      </c>
      <c r="K7" s="719" t="s">
        <v>2803</v>
      </c>
      <c r="L7" s="719" t="s">
        <v>2804</v>
      </c>
      <c r="M7" s="719" t="s">
        <v>19</v>
      </c>
      <c r="N7" s="1715"/>
      <c r="O7" s="1716"/>
      <c r="P7" s="1717"/>
      <c r="Q7" s="715"/>
      <c r="R7" s="1692"/>
      <c r="S7" s="1692"/>
      <c r="T7" s="1692"/>
      <c r="U7" s="1692"/>
      <c r="V7" s="710" t="s">
        <v>3524</v>
      </c>
      <c r="W7" s="1692"/>
      <c r="X7" s="1692"/>
      <c r="Y7" s="1692"/>
      <c r="Z7" s="1692"/>
      <c r="AA7" s="1692"/>
      <c r="AB7" s="1692"/>
      <c r="AC7" s="1694"/>
      <c r="AD7" s="1694"/>
      <c r="AE7" s="1695"/>
      <c r="AF7" s="1695"/>
      <c r="AG7" s="687"/>
      <c r="AH7" s="720"/>
      <c r="AI7" s="720"/>
      <c r="AJ7" s="720"/>
    </row>
    <row r="8" spans="1:40" ht="16" thickBot="1">
      <c r="A8" s="318">
        <v>1</v>
      </c>
      <c r="B8" s="318">
        <v>2</v>
      </c>
      <c r="C8" s="318">
        <v>3</v>
      </c>
      <c r="D8" s="319">
        <v>4</v>
      </c>
      <c r="E8" s="319">
        <v>5</v>
      </c>
      <c r="F8" s="319">
        <v>6</v>
      </c>
      <c r="G8" s="319">
        <v>7</v>
      </c>
      <c r="H8" s="318">
        <v>8</v>
      </c>
      <c r="I8" s="318">
        <v>9</v>
      </c>
      <c r="J8" s="318">
        <v>10</v>
      </c>
      <c r="K8" s="318">
        <v>11</v>
      </c>
      <c r="L8" s="318">
        <v>12</v>
      </c>
      <c r="M8" s="318">
        <v>13</v>
      </c>
      <c r="N8" s="319">
        <v>14</v>
      </c>
      <c r="O8" s="318">
        <v>15</v>
      </c>
      <c r="P8" s="694">
        <v>16</v>
      </c>
      <c r="Q8" s="689"/>
      <c r="R8" s="697">
        <v>9</v>
      </c>
      <c r="S8" s="305">
        <v>10</v>
      </c>
      <c r="T8" s="305">
        <v>11</v>
      </c>
      <c r="U8" s="305"/>
      <c r="V8" s="305"/>
      <c r="W8" s="305"/>
      <c r="X8" s="305"/>
      <c r="Y8" s="305"/>
      <c r="Z8" s="305"/>
      <c r="AA8" s="305"/>
      <c r="AB8" s="305"/>
      <c r="AC8" s="305"/>
      <c r="AD8" s="305"/>
      <c r="AE8" s="305"/>
      <c r="AF8" s="721"/>
      <c r="AI8" s="712" t="s">
        <v>2780</v>
      </c>
      <c r="AJ8" s="712" t="s">
        <v>2779</v>
      </c>
      <c r="AK8" s="712" t="s">
        <v>2781</v>
      </c>
    </row>
    <row r="9" spans="1:40" s="476" customFormat="1">
      <c r="A9" s="345"/>
      <c r="B9" s="618"/>
      <c r="C9" s="619"/>
      <c r="D9" s="319">
        <v>4</v>
      </c>
      <c r="E9" s="618"/>
      <c r="F9" s="618"/>
      <c r="G9" s="618"/>
      <c r="H9" s="618"/>
      <c r="I9" s="618"/>
      <c r="J9" s="618"/>
      <c r="K9" s="618"/>
      <c r="L9" s="618"/>
      <c r="M9" s="618"/>
      <c r="N9" s="618"/>
      <c r="O9" s="618"/>
      <c r="P9" s="695"/>
      <c r="Q9" s="578"/>
      <c r="R9" s="698"/>
      <c r="S9" s="323"/>
      <c r="T9" s="323"/>
      <c r="U9" s="323"/>
      <c r="V9" s="323"/>
      <c r="W9" s="323"/>
      <c r="X9" s="323"/>
      <c r="Y9" s="323"/>
      <c r="Z9" s="323"/>
      <c r="AA9" s="323"/>
      <c r="AB9" s="323"/>
      <c r="AC9" s="323"/>
      <c r="AD9" s="323"/>
      <c r="AE9" s="688"/>
      <c r="AF9" s="578"/>
      <c r="AG9" s="475"/>
      <c r="AH9" s="475"/>
      <c r="AI9" s="475"/>
      <c r="AJ9" s="475"/>
      <c r="AK9" s="475"/>
      <c r="AL9" s="475"/>
      <c r="AM9" s="475"/>
      <c r="AN9" s="475"/>
    </row>
    <row r="10" spans="1:40" s="626" customFormat="1" ht="24" customHeight="1">
      <c r="A10" s="722" t="s">
        <v>25</v>
      </c>
      <c r="B10" s="672" t="s">
        <v>2772</v>
      </c>
      <c r="C10" s="672"/>
      <c r="D10" s="689">
        <v>4</v>
      </c>
      <c r="E10" s="723"/>
      <c r="F10" s="723"/>
      <c r="G10" s="723"/>
      <c r="H10" s="723"/>
      <c r="I10" s="723"/>
      <c r="J10" s="723"/>
      <c r="K10" s="723"/>
      <c r="L10" s="723"/>
      <c r="M10" s="723"/>
      <c r="N10" s="723"/>
      <c r="O10" s="473">
        <f>SUM(O12,O14,O26,O47,O49,O523,O536,O538,O1197)</f>
        <v>45469352913.749985</v>
      </c>
      <c r="P10" s="724"/>
      <c r="Q10" s="723"/>
      <c r="R10" s="725"/>
      <c r="S10" s="726"/>
      <c r="T10" s="726"/>
      <c r="U10" s="726"/>
      <c r="V10" s="726"/>
      <c r="W10" s="473">
        <f>SUM(W12,W14,W26,W47,W49,W523,W536,W538,W1197)</f>
        <v>32927437152.722385</v>
      </c>
      <c r="X10" s="473">
        <f>SUM(X12,X14,X26,X47,X49,X523,X536,X538,X1197)</f>
        <v>1591661866.5249407</v>
      </c>
      <c r="Y10" s="473">
        <f>SUM(Y12,Y14,Y26,Y47,Y49,Y523,Y536,Y538,Y1197)</f>
        <v>1087266077.2817667</v>
      </c>
      <c r="Z10" s="473">
        <f>SUM(Z12,Z14,Z26,Z47,Z49,Z523,Z536,Z538,Z1197)</f>
        <v>1022554922.2817669</v>
      </c>
      <c r="AA10" s="473">
        <f>SUM(AA12,AA14,AA26,AA46,AA49,AA523,AA535,AA538,AA1197)</f>
        <v>1226229872.2817669</v>
      </c>
      <c r="AB10" s="473">
        <f>SUM(AB12,AB14,AB26,AB46,AB49,AB523,AB535,AB538,AB1197,AB1215)</f>
        <v>2145782438.5730891</v>
      </c>
      <c r="AC10" s="723"/>
      <c r="AD10" s="473">
        <f>SUM(AD12,AD14,AD26,AD47,AD49,AD523,AD536,AD538,AD1197)</f>
        <v>5097541741.5806026</v>
      </c>
      <c r="AE10" s="473">
        <f>AE14+AE26+AE49+AE523+AE538+AE1197</f>
        <v>37855149891.092636</v>
      </c>
      <c r="AF10" s="473">
        <f>AF14+AF26+AF49+AF523+AF538+AF1197</f>
        <v>40000932329.665726</v>
      </c>
      <c r="AG10" s="646"/>
      <c r="AH10" s="673" t="s">
        <v>2427</v>
      </c>
      <c r="AI10" s="674" t="e">
        <f>SUM(AI11:AI13)</f>
        <v>#REF!</v>
      </c>
      <c r="AJ10" s="682">
        <v>44623564008.75</v>
      </c>
      <c r="AK10" s="683" t="e">
        <f>AI10-AJ10</f>
        <v>#REF!</v>
      </c>
      <c r="AL10" s="625"/>
      <c r="AM10" s="625"/>
      <c r="AN10" s="625"/>
    </row>
    <row r="11" spans="1:40" s="626" customFormat="1" ht="16">
      <c r="A11" s="722" t="s">
        <v>27</v>
      </c>
      <c r="B11" s="727" t="s">
        <v>2773</v>
      </c>
      <c r="C11" s="727"/>
      <c r="D11" s="689">
        <v>4</v>
      </c>
      <c r="E11" s="723"/>
      <c r="F11" s="723"/>
      <c r="G11" s="723"/>
      <c r="H11" s="723"/>
      <c r="I11" s="723"/>
      <c r="J11" s="723"/>
      <c r="K11" s="723"/>
      <c r="L11" s="723"/>
      <c r="M11" s="723"/>
      <c r="N11" s="723"/>
      <c r="O11" s="728"/>
      <c r="P11" s="724"/>
      <c r="Q11" s="723"/>
      <c r="R11" s="725"/>
      <c r="S11" s="726"/>
      <c r="T11" s="726"/>
      <c r="U11" s="726"/>
      <c r="V11" s="726"/>
      <c r="W11" s="729"/>
      <c r="X11" s="729"/>
      <c r="Y11" s="729"/>
      <c r="Z11" s="729"/>
      <c r="AA11" s="729"/>
      <c r="AB11" s="729"/>
      <c r="AC11" s="723"/>
      <c r="AD11" s="723"/>
      <c r="AE11" s="728"/>
      <c r="AF11" s="711"/>
      <c r="AG11" s="675"/>
      <c r="AH11" s="625"/>
      <c r="AI11" s="676">
        <f>AE10</f>
        <v>37855149891.092636</v>
      </c>
      <c r="AJ11" s="625"/>
      <c r="AK11" s="625"/>
      <c r="AL11" s="625"/>
      <c r="AM11" s="625"/>
      <c r="AN11" s="625"/>
    </row>
    <row r="12" spans="1:40" s="626" customFormat="1">
      <c r="A12" s="722"/>
      <c r="B12" s="723" t="s">
        <v>145</v>
      </c>
      <c r="C12" s="723"/>
      <c r="D12" s="689">
        <v>4</v>
      </c>
      <c r="E12" s="723"/>
      <c r="F12" s="723"/>
      <c r="G12" s="723"/>
      <c r="H12" s="723" t="s">
        <v>145</v>
      </c>
      <c r="I12" s="723"/>
      <c r="J12" s="723"/>
      <c r="K12" s="723"/>
      <c r="L12" s="723"/>
      <c r="M12" s="723"/>
      <c r="N12" s="723" t="s">
        <v>145</v>
      </c>
      <c r="O12" s="723" t="s">
        <v>145</v>
      </c>
      <c r="P12" s="724" t="s">
        <v>145</v>
      </c>
      <c r="Q12" s="723"/>
      <c r="R12" s="725"/>
      <c r="S12" s="726"/>
      <c r="T12" s="726"/>
      <c r="U12" s="726"/>
      <c r="V12" s="726"/>
      <c r="W12" s="729" t="s">
        <v>145</v>
      </c>
      <c r="X12" s="729" t="s">
        <v>145</v>
      </c>
      <c r="Y12" s="729" t="s">
        <v>145</v>
      </c>
      <c r="Z12" s="729"/>
      <c r="AA12" s="729"/>
      <c r="AB12" s="729"/>
      <c r="AC12" s="723"/>
      <c r="AD12" s="723" t="s">
        <v>145</v>
      </c>
      <c r="AE12" s="728"/>
      <c r="AF12" s="711"/>
      <c r="AG12" s="675"/>
      <c r="AH12" s="677"/>
      <c r="AI12" s="676" t="e">
        <f>#REF!</f>
        <v>#REF!</v>
      </c>
      <c r="AJ12" s="625"/>
      <c r="AK12" s="625"/>
      <c r="AL12" s="625"/>
      <c r="AM12" s="625"/>
      <c r="AN12" s="625"/>
    </row>
    <row r="13" spans="1:40" s="626" customFormat="1">
      <c r="A13" s="722"/>
      <c r="B13" s="730"/>
      <c r="C13" s="730"/>
      <c r="D13" s="689">
        <v>4</v>
      </c>
      <c r="E13" s="730"/>
      <c r="F13" s="730"/>
      <c r="G13" s="730"/>
      <c r="H13" s="730"/>
      <c r="I13" s="730"/>
      <c r="J13" s="730"/>
      <c r="K13" s="730"/>
      <c r="L13" s="730"/>
      <c r="M13" s="730"/>
      <c r="N13" s="730"/>
      <c r="O13" s="730"/>
      <c r="P13" s="731"/>
      <c r="Q13" s="730"/>
      <c r="R13" s="725"/>
      <c r="S13" s="726"/>
      <c r="T13" s="726"/>
      <c r="U13" s="726"/>
      <c r="V13" s="726"/>
      <c r="W13" s="732"/>
      <c r="X13" s="732"/>
      <c r="Y13" s="732"/>
      <c r="Z13" s="732"/>
      <c r="AA13" s="732"/>
      <c r="AB13" s="732"/>
      <c r="AC13" s="723"/>
      <c r="AD13" s="730"/>
      <c r="AE13" s="730"/>
      <c r="AF13" s="711"/>
      <c r="AG13" s="675"/>
      <c r="AH13" s="625"/>
      <c r="AI13" s="676" t="e">
        <f>#REF!</f>
        <v>#REF!</v>
      </c>
      <c r="AJ13" s="625"/>
      <c r="AK13" s="625"/>
      <c r="AL13" s="625"/>
      <c r="AM13" s="625"/>
      <c r="AN13" s="625"/>
    </row>
    <row r="14" spans="1:40" s="626" customFormat="1" ht="21.75" customHeight="1">
      <c r="A14" s="722" t="s">
        <v>29</v>
      </c>
      <c r="B14" s="727" t="s">
        <v>2771</v>
      </c>
      <c r="C14" s="727"/>
      <c r="D14" s="689">
        <v>4</v>
      </c>
      <c r="E14" s="730"/>
      <c r="F14" s="730"/>
      <c r="G14" s="730"/>
      <c r="H14" s="730"/>
      <c r="I14" s="730"/>
      <c r="J14" s="730"/>
      <c r="K14" s="730"/>
      <c r="L14" s="730"/>
      <c r="M14" s="730"/>
      <c r="N14" s="730"/>
      <c r="O14" s="642">
        <f>SUM(O15:O24)</f>
        <v>1018480024.2620631</v>
      </c>
      <c r="P14" s="731"/>
      <c r="Q14" s="730"/>
      <c r="R14" s="699"/>
      <c r="S14" s="726"/>
      <c r="T14" s="726"/>
      <c r="U14" s="733"/>
      <c r="V14" s="733"/>
      <c r="W14" s="642">
        <f>SUM(W15:W24)</f>
        <v>957554207.9389112</v>
      </c>
      <c r="X14" s="642">
        <f t="shared" ref="X14:AB14" si="0">SUM(X15:X24)</f>
        <v>60925716.323151879</v>
      </c>
      <c r="Y14" s="642">
        <f t="shared" si="0"/>
        <v>0</v>
      </c>
      <c r="Z14" s="642">
        <f t="shared" si="0"/>
        <v>0</v>
      </c>
      <c r="AA14" s="642">
        <f t="shared" si="0"/>
        <v>0</v>
      </c>
      <c r="AB14" s="642">
        <f t="shared" si="0"/>
        <v>0</v>
      </c>
      <c r="AC14" s="729"/>
      <c r="AD14" s="642">
        <f>SUM(AD15:AD24)</f>
        <v>100</v>
      </c>
      <c r="AE14" s="473">
        <f>SUM(AE15:AE24)</f>
        <v>1018479924.2620631</v>
      </c>
      <c r="AF14" s="473">
        <f>SUM(AF15:AF24)</f>
        <v>1018479924.2620631</v>
      </c>
      <c r="AG14" s="646">
        <v>1018479924.2620631</v>
      </c>
      <c r="AH14" s="683">
        <f>AE14-AG14</f>
        <v>0</v>
      </c>
      <c r="AJ14" s="625"/>
      <c r="AK14" s="625"/>
      <c r="AL14" s="625"/>
      <c r="AM14" s="625"/>
      <c r="AN14" s="625"/>
    </row>
    <row r="15" spans="1:40" s="626" customFormat="1" ht="21.75" customHeight="1">
      <c r="A15" s="722"/>
      <c r="B15" s="493" t="s">
        <v>2808</v>
      </c>
      <c r="C15" s="494" t="s">
        <v>146</v>
      </c>
      <c r="D15" s="689">
        <v>4</v>
      </c>
      <c r="E15" s="516" t="s">
        <v>154</v>
      </c>
      <c r="F15" s="493" t="s">
        <v>159</v>
      </c>
      <c r="G15" s="723" t="s">
        <v>225</v>
      </c>
      <c r="H15" s="493" t="s">
        <v>164</v>
      </c>
      <c r="I15" s="723" t="s">
        <v>1546</v>
      </c>
      <c r="J15" s="521" t="s">
        <v>168</v>
      </c>
      <c r="K15" s="521" t="s">
        <v>169</v>
      </c>
      <c r="L15" s="493" t="s">
        <v>170</v>
      </c>
      <c r="M15" s="521" t="s">
        <v>171</v>
      </c>
      <c r="N15" s="493" t="s">
        <v>204</v>
      </c>
      <c r="O15" s="517">
        <v>95000000</v>
      </c>
      <c r="P15" s="724" t="s">
        <v>123</v>
      </c>
      <c r="Q15" s="723"/>
      <c r="R15" s="699" t="str">
        <f t="shared" ref="R15:R46" si="1">MID(B15,2,7)</f>
        <v>2.03.01</v>
      </c>
      <c r="S15" s="726" t="str">
        <f t="shared" ref="S15" si="2">VLOOKUP(R15,kelompok,2,0)</f>
        <v>Alat Angkutan Darat Bermotor</v>
      </c>
      <c r="T15" s="726">
        <f t="shared" ref="T15" si="3">VLOOKUP(R15,MASAMANFAAT,4,0)</f>
        <v>7</v>
      </c>
      <c r="U15" s="734">
        <f t="shared" ref="U15:U24" si="4">(O15-10)/T15</f>
        <v>13571427.142857144</v>
      </c>
      <c r="V15" s="726">
        <f>2013-AC15</f>
        <v>9</v>
      </c>
      <c r="W15" s="735">
        <f t="shared" ref="W15:W24" si="5">IF(V15&gt;T15,O15-10,U15*V15)</f>
        <v>94999990</v>
      </c>
      <c r="X15" s="735">
        <f t="shared" ref="X15:X24" si="6">IF(O15-10=W15,0,U15)</f>
        <v>0</v>
      </c>
      <c r="Y15" s="735">
        <f t="shared" ref="Y15:Y24" si="7">IF(O15-10=W15+X15,0,U15)</f>
        <v>0</v>
      </c>
      <c r="Z15" s="735">
        <f t="shared" ref="Z15:Z24" si="8">IF(O15-10=X15+Y15+W15,0,U15)</f>
        <v>0</v>
      </c>
      <c r="AA15" s="735">
        <f t="shared" ref="AA15:AA24" si="9">IF(O15-10=Y15+Z15+X15+W15,0,U15)</f>
        <v>0</v>
      </c>
      <c r="AB15" s="735">
        <f t="shared" ref="AB15:AB25" si="10">IF(O15-10=W15+X15+Z15+AA15+Y15,0,U15)</f>
        <v>0</v>
      </c>
      <c r="AC15" s="736" t="str">
        <f t="shared" ref="AC15:AC24" si="11">H15</f>
        <v>2004</v>
      </c>
      <c r="AD15" s="737">
        <f t="shared" ref="AD15:AD24" si="12">O15-(W15+X15+Y15+Z15+AA15+AB15)</f>
        <v>10</v>
      </c>
      <c r="AE15" s="473">
        <f t="shared" ref="AE15:AE24" si="13">W15+X15+Y15+Z15+AA15</f>
        <v>94999990</v>
      </c>
      <c r="AF15" s="738">
        <f t="shared" ref="AF15:AF24" si="14">AE15+AB15</f>
        <v>94999990</v>
      </c>
      <c r="AG15" s="739"/>
      <c r="AH15" s="625"/>
      <c r="AJ15" s="625"/>
      <c r="AK15" s="625"/>
      <c r="AL15" s="625"/>
      <c r="AM15" s="625"/>
      <c r="AN15" s="625"/>
    </row>
    <row r="16" spans="1:40" s="626" customFormat="1" ht="32">
      <c r="A16" s="722"/>
      <c r="B16" s="493" t="s">
        <v>2808</v>
      </c>
      <c r="C16" s="494" t="s">
        <v>146</v>
      </c>
      <c r="D16" s="689">
        <v>4</v>
      </c>
      <c r="E16" s="516" t="s">
        <v>155</v>
      </c>
      <c r="F16" s="493" t="s">
        <v>160</v>
      </c>
      <c r="G16" s="723" t="s">
        <v>225</v>
      </c>
      <c r="H16" s="493" t="s">
        <v>164</v>
      </c>
      <c r="I16" s="723" t="s">
        <v>1547</v>
      </c>
      <c r="J16" s="521" t="s">
        <v>172</v>
      </c>
      <c r="K16" s="521" t="s">
        <v>173</v>
      </c>
      <c r="L16" s="493" t="s">
        <v>174</v>
      </c>
      <c r="M16" s="521" t="s">
        <v>175</v>
      </c>
      <c r="N16" s="493" t="s">
        <v>204</v>
      </c>
      <c r="O16" s="517">
        <v>95000000</v>
      </c>
      <c r="P16" s="724" t="s">
        <v>123</v>
      </c>
      <c r="Q16" s="723"/>
      <c r="R16" s="699" t="str">
        <f t="shared" si="1"/>
        <v>2.03.01</v>
      </c>
      <c r="S16" s="726" t="str">
        <f t="shared" ref="S16:S94" si="15">VLOOKUP(R16,kelompok,2,0)</f>
        <v>Alat Angkutan Darat Bermotor</v>
      </c>
      <c r="T16" s="726">
        <f t="shared" ref="T16:T94" si="16">VLOOKUP(R16,MASAMANFAAT,4,0)</f>
        <v>7</v>
      </c>
      <c r="U16" s="734">
        <f t="shared" si="4"/>
        <v>13571427.142857144</v>
      </c>
      <c r="V16" s="726">
        <f t="shared" ref="V16:V94" si="17">2013-AC16</f>
        <v>9</v>
      </c>
      <c r="W16" s="735">
        <f t="shared" si="5"/>
        <v>94999990</v>
      </c>
      <c r="X16" s="735">
        <f t="shared" si="6"/>
        <v>0</v>
      </c>
      <c r="Y16" s="735">
        <f t="shared" si="7"/>
        <v>0</v>
      </c>
      <c r="Z16" s="735">
        <f t="shared" si="8"/>
        <v>0</v>
      </c>
      <c r="AA16" s="735">
        <f t="shared" si="9"/>
        <v>0</v>
      </c>
      <c r="AB16" s="735">
        <f t="shared" si="10"/>
        <v>0</v>
      </c>
      <c r="AC16" s="736" t="str">
        <f t="shared" si="11"/>
        <v>2004</v>
      </c>
      <c r="AD16" s="737">
        <f t="shared" si="12"/>
        <v>10</v>
      </c>
      <c r="AE16" s="473">
        <f t="shared" si="13"/>
        <v>94999990</v>
      </c>
      <c r="AF16" s="738">
        <f t="shared" si="14"/>
        <v>94999990</v>
      </c>
      <c r="AG16" s="739"/>
      <c r="AH16" s="625"/>
      <c r="AI16" s="686"/>
      <c r="AJ16" s="625"/>
      <c r="AK16" s="625"/>
      <c r="AL16" s="625"/>
      <c r="AM16" s="625"/>
      <c r="AN16" s="625"/>
    </row>
    <row r="17" spans="1:40" s="626" customFormat="1" ht="32">
      <c r="A17" s="722"/>
      <c r="B17" s="493" t="s">
        <v>2809</v>
      </c>
      <c r="C17" s="494" t="s">
        <v>147</v>
      </c>
      <c r="D17" s="689">
        <v>4</v>
      </c>
      <c r="E17" s="516" t="s">
        <v>156</v>
      </c>
      <c r="F17" s="493" t="s">
        <v>161</v>
      </c>
      <c r="G17" s="723" t="s">
        <v>225</v>
      </c>
      <c r="H17" s="493" t="s">
        <v>165</v>
      </c>
      <c r="I17" s="723" t="s">
        <v>1548</v>
      </c>
      <c r="J17" s="521" t="s">
        <v>176</v>
      </c>
      <c r="K17" s="521" t="s">
        <v>177</v>
      </c>
      <c r="L17" s="493" t="s">
        <v>178</v>
      </c>
      <c r="M17" s="521" t="s">
        <v>179</v>
      </c>
      <c r="N17" s="493" t="s">
        <v>204</v>
      </c>
      <c r="O17" s="517">
        <v>130000000</v>
      </c>
      <c r="P17" s="724" t="s">
        <v>123</v>
      </c>
      <c r="Q17" s="723"/>
      <c r="R17" s="699" t="str">
        <f t="shared" si="1"/>
        <v>2.03.01</v>
      </c>
      <c r="S17" s="726" t="str">
        <f t="shared" si="15"/>
        <v>Alat Angkutan Darat Bermotor</v>
      </c>
      <c r="T17" s="726">
        <f t="shared" si="16"/>
        <v>7</v>
      </c>
      <c r="U17" s="734">
        <f t="shared" si="4"/>
        <v>18571427.142857142</v>
      </c>
      <c r="V17" s="726">
        <f t="shared" si="17"/>
        <v>12</v>
      </c>
      <c r="W17" s="735">
        <f t="shared" si="5"/>
        <v>129999990</v>
      </c>
      <c r="X17" s="735">
        <f t="shared" si="6"/>
        <v>0</v>
      </c>
      <c r="Y17" s="735">
        <f t="shared" si="7"/>
        <v>0</v>
      </c>
      <c r="Z17" s="735">
        <f t="shared" si="8"/>
        <v>0</v>
      </c>
      <c r="AA17" s="735">
        <f t="shared" si="9"/>
        <v>0</v>
      </c>
      <c r="AB17" s="735">
        <f t="shared" si="10"/>
        <v>0</v>
      </c>
      <c r="AC17" s="736" t="str">
        <f t="shared" si="11"/>
        <v>2001</v>
      </c>
      <c r="AD17" s="737">
        <f t="shared" si="12"/>
        <v>10</v>
      </c>
      <c r="AE17" s="473">
        <f t="shared" si="13"/>
        <v>129999990</v>
      </c>
      <c r="AF17" s="738">
        <f t="shared" si="14"/>
        <v>129999990</v>
      </c>
      <c r="AG17" s="739"/>
      <c r="AH17" s="625"/>
      <c r="AI17" s="682"/>
      <c r="AJ17" s="625"/>
      <c r="AK17" s="625"/>
      <c r="AL17" s="625"/>
      <c r="AM17" s="625"/>
      <c r="AN17" s="625"/>
    </row>
    <row r="18" spans="1:40" s="626" customFormat="1" ht="16">
      <c r="A18" s="722"/>
      <c r="B18" s="493" t="s">
        <v>2809</v>
      </c>
      <c r="C18" s="494" t="s">
        <v>147</v>
      </c>
      <c r="D18" s="689">
        <v>4</v>
      </c>
      <c r="E18" s="516" t="s">
        <v>156</v>
      </c>
      <c r="F18" s="493" t="s">
        <v>161</v>
      </c>
      <c r="G18" s="723" t="s">
        <v>225</v>
      </c>
      <c r="H18" s="493" t="s">
        <v>166</v>
      </c>
      <c r="I18" s="723" t="s">
        <v>1548</v>
      </c>
      <c r="J18" s="521" t="s">
        <v>180</v>
      </c>
      <c r="K18" s="521" t="s">
        <v>181</v>
      </c>
      <c r="L18" s="493" t="s">
        <v>182</v>
      </c>
      <c r="M18" s="521" t="s">
        <v>183</v>
      </c>
      <c r="N18" s="493" t="s">
        <v>204</v>
      </c>
      <c r="O18" s="517">
        <v>140000000</v>
      </c>
      <c r="P18" s="724" t="s">
        <v>1573</v>
      </c>
      <c r="Q18" s="723"/>
      <c r="R18" s="699" t="str">
        <f t="shared" si="1"/>
        <v>2.03.01</v>
      </c>
      <c r="S18" s="726" t="str">
        <f t="shared" si="15"/>
        <v>Alat Angkutan Darat Bermotor</v>
      </c>
      <c r="T18" s="726">
        <f t="shared" si="16"/>
        <v>7</v>
      </c>
      <c r="U18" s="734">
        <f t="shared" si="4"/>
        <v>19999998.571428571</v>
      </c>
      <c r="V18" s="726">
        <f t="shared" si="17"/>
        <v>11</v>
      </c>
      <c r="W18" s="735">
        <f t="shared" si="5"/>
        <v>139999990</v>
      </c>
      <c r="X18" s="735">
        <f t="shared" si="6"/>
        <v>0</v>
      </c>
      <c r="Y18" s="735">
        <f t="shared" si="7"/>
        <v>0</v>
      </c>
      <c r="Z18" s="735">
        <f t="shared" si="8"/>
        <v>0</v>
      </c>
      <c r="AA18" s="735">
        <f t="shared" si="9"/>
        <v>0</v>
      </c>
      <c r="AB18" s="735">
        <f t="shared" si="10"/>
        <v>0</v>
      </c>
      <c r="AC18" s="736" t="str">
        <f t="shared" si="11"/>
        <v>2002</v>
      </c>
      <c r="AD18" s="737">
        <f t="shared" si="12"/>
        <v>10</v>
      </c>
      <c r="AE18" s="473">
        <f t="shared" si="13"/>
        <v>139999990</v>
      </c>
      <c r="AF18" s="738">
        <f t="shared" si="14"/>
        <v>139999990</v>
      </c>
      <c r="AG18" s="739"/>
      <c r="AH18" s="678"/>
      <c r="AI18" s="683"/>
      <c r="AJ18" s="625"/>
      <c r="AK18" s="625"/>
      <c r="AL18" s="625"/>
      <c r="AM18" s="625"/>
      <c r="AN18" s="625"/>
    </row>
    <row r="19" spans="1:40" s="626" customFormat="1" ht="32">
      <c r="A19" s="722"/>
      <c r="B19" s="493" t="s">
        <v>2810</v>
      </c>
      <c r="C19" s="494" t="s">
        <v>148</v>
      </c>
      <c r="D19" s="689">
        <v>4</v>
      </c>
      <c r="E19" s="516" t="s">
        <v>154</v>
      </c>
      <c r="F19" s="493" t="s">
        <v>162</v>
      </c>
      <c r="G19" s="723" t="s">
        <v>225</v>
      </c>
      <c r="H19" s="493" t="s">
        <v>167</v>
      </c>
      <c r="I19" s="723" t="s">
        <v>1546</v>
      </c>
      <c r="J19" s="521" t="s">
        <v>184</v>
      </c>
      <c r="K19" s="521" t="s">
        <v>185</v>
      </c>
      <c r="L19" s="493" t="s">
        <v>186</v>
      </c>
      <c r="M19" s="521" t="s">
        <v>187</v>
      </c>
      <c r="N19" s="493" t="s">
        <v>204</v>
      </c>
      <c r="O19" s="517">
        <v>105000000</v>
      </c>
      <c r="P19" s="724" t="s">
        <v>123</v>
      </c>
      <c r="Q19" s="723"/>
      <c r="R19" s="699" t="str">
        <f t="shared" si="1"/>
        <v>2.03.01</v>
      </c>
      <c r="S19" s="726" t="str">
        <f t="shared" si="15"/>
        <v>Alat Angkutan Darat Bermotor</v>
      </c>
      <c r="T19" s="726">
        <f t="shared" si="16"/>
        <v>7</v>
      </c>
      <c r="U19" s="734">
        <f t="shared" si="4"/>
        <v>14999998.571428571</v>
      </c>
      <c r="V19" s="726">
        <f t="shared" si="17"/>
        <v>8</v>
      </c>
      <c r="W19" s="735">
        <f t="shared" si="5"/>
        <v>104999990</v>
      </c>
      <c r="X19" s="735">
        <f t="shared" si="6"/>
        <v>0</v>
      </c>
      <c r="Y19" s="735">
        <f t="shared" si="7"/>
        <v>0</v>
      </c>
      <c r="Z19" s="735">
        <f t="shared" si="8"/>
        <v>0</v>
      </c>
      <c r="AA19" s="735">
        <f t="shared" si="9"/>
        <v>0</v>
      </c>
      <c r="AB19" s="735">
        <f t="shared" si="10"/>
        <v>0</v>
      </c>
      <c r="AC19" s="736" t="str">
        <f t="shared" si="11"/>
        <v>2005</v>
      </c>
      <c r="AD19" s="737">
        <f t="shared" si="12"/>
        <v>10</v>
      </c>
      <c r="AE19" s="473">
        <f t="shared" si="13"/>
        <v>104999990</v>
      </c>
      <c r="AF19" s="738">
        <f t="shared" si="14"/>
        <v>104999990</v>
      </c>
      <c r="AG19" s="739"/>
      <c r="AH19" s="625"/>
      <c r="AI19" s="625"/>
      <c r="AJ19" s="625"/>
      <c r="AK19" s="625"/>
      <c r="AL19" s="625"/>
      <c r="AM19" s="625"/>
      <c r="AN19" s="625"/>
    </row>
    <row r="20" spans="1:40" s="626" customFormat="1" ht="32">
      <c r="A20" s="722"/>
      <c r="B20" s="493" t="s">
        <v>2811</v>
      </c>
      <c r="C20" s="494" t="s">
        <v>149</v>
      </c>
      <c r="D20" s="689">
        <v>4</v>
      </c>
      <c r="E20" s="516" t="s">
        <v>157</v>
      </c>
      <c r="F20" s="493" t="s">
        <v>163</v>
      </c>
      <c r="G20" s="723" t="s">
        <v>225</v>
      </c>
      <c r="H20" s="493" t="s">
        <v>167</v>
      </c>
      <c r="I20" s="723" t="s">
        <v>1549</v>
      </c>
      <c r="J20" s="521" t="s">
        <v>188</v>
      </c>
      <c r="K20" s="521" t="s">
        <v>189</v>
      </c>
      <c r="L20" s="493" t="s">
        <v>190</v>
      </c>
      <c r="M20" s="521" t="s">
        <v>191</v>
      </c>
      <c r="N20" s="493" t="s">
        <v>205</v>
      </c>
      <c r="O20" s="517">
        <v>7000000</v>
      </c>
      <c r="P20" s="724" t="s">
        <v>123</v>
      </c>
      <c r="Q20" s="723"/>
      <c r="R20" s="699" t="str">
        <f t="shared" si="1"/>
        <v>2.03.01</v>
      </c>
      <c r="S20" s="726" t="str">
        <f t="shared" si="15"/>
        <v>Alat Angkutan Darat Bermotor</v>
      </c>
      <c r="T20" s="726">
        <f t="shared" si="16"/>
        <v>7</v>
      </c>
      <c r="U20" s="734">
        <f t="shared" si="4"/>
        <v>999998.57142857148</v>
      </c>
      <c r="V20" s="726">
        <f t="shared" si="17"/>
        <v>8</v>
      </c>
      <c r="W20" s="735">
        <f t="shared" si="5"/>
        <v>6999990</v>
      </c>
      <c r="X20" s="735">
        <f t="shared" si="6"/>
        <v>0</v>
      </c>
      <c r="Y20" s="735">
        <f t="shared" si="7"/>
        <v>0</v>
      </c>
      <c r="Z20" s="735">
        <f t="shared" si="8"/>
        <v>0</v>
      </c>
      <c r="AA20" s="735">
        <f t="shared" si="9"/>
        <v>0</v>
      </c>
      <c r="AB20" s="735">
        <f t="shared" si="10"/>
        <v>0</v>
      </c>
      <c r="AC20" s="736" t="str">
        <f t="shared" si="11"/>
        <v>2005</v>
      </c>
      <c r="AD20" s="737">
        <f t="shared" si="12"/>
        <v>10</v>
      </c>
      <c r="AE20" s="473">
        <f t="shared" si="13"/>
        <v>6999990</v>
      </c>
      <c r="AF20" s="738">
        <f t="shared" si="14"/>
        <v>6999990</v>
      </c>
      <c r="AG20" s="739"/>
      <c r="AH20" s="625"/>
      <c r="AI20" s="625"/>
      <c r="AJ20" s="625"/>
      <c r="AK20" s="625"/>
      <c r="AL20" s="625"/>
      <c r="AM20" s="625"/>
      <c r="AN20" s="625"/>
    </row>
    <row r="21" spans="1:40" s="626" customFormat="1" ht="32">
      <c r="A21" s="722"/>
      <c r="B21" s="493" t="s">
        <v>2811</v>
      </c>
      <c r="C21" s="494" t="s">
        <v>149</v>
      </c>
      <c r="D21" s="689">
        <v>4</v>
      </c>
      <c r="E21" s="516" t="s">
        <v>157</v>
      </c>
      <c r="F21" s="493" t="s">
        <v>163</v>
      </c>
      <c r="G21" s="723" t="s">
        <v>225</v>
      </c>
      <c r="H21" s="493" t="s">
        <v>167</v>
      </c>
      <c r="I21" s="723" t="s">
        <v>1549</v>
      </c>
      <c r="J21" s="521" t="s">
        <v>192</v>
      </c>
      <c r="K21" s="521" t="s">
        <v>193</v>
      </c>
      <c r="L21" s="493" t="s">
        <v>194</v>
      </c>
      <c r="M21" s="521" t="s">
        <v>195</v>
      </c>
      <c r="N21" s="493" t="s">
        <v>204</v>
      </c>
      <c r="O21" s="517">
        <v>7000000</v>
      </c>
      <c r="P21" s="724" t="s">
        <v>123</v>
      </c>
      <c r="Q21" s="723"/>
      <c r="R21" s="699" t="str">
        <f t="shared" si="1"/>
        <v>2.03.01</v>
      </c>
      <c r="S21" s="726" t="str">
        <f t="shared" si="15"/>
        <v>Alat Angkutan Darat Bermotor</v>
      </c>
      <c r="T21" s="726">
        <f t="shared" si="16"/>
        <v>7</v>
      </c>
      <c r="U21" s="734">
        <f t="shared" si="4"/>
        <v>999998.57142857148</v>
      </c>
      <c r="V21" s="726">
        <f t="shared" si="17"/>
        <v>8</v>
      </c>
      <c r="W21" s="735">
        <f t="shared" si="5"/>
        <v>6999990</v>
      </c>
      <c r="X21" s="735">
        <f t="shared" si="6"/>
        <v>0</v>
      </c>
      <c r="Y21" s="735">
        <f t="shared" si="7"/>
        <v>0</v>
      </c>
      <c r="Z21" s="735">
        <f t="shared" si="8"/>
        <v>0</v>
      </c>
      <c r="AA21" s="735">
        <f t="shared" si="9"/>
        <v>0</v>
      </c>
      <c r="AB21" s="735">
        <f t="shared" si="10"/>
        <v>0</v>
      </c>
      <c r="AC21" s="736" t="str">
        <f t="shared" si="11"/>
        <v>2005</v>
      </c>
      <c r="AD21" s="737">
        <f t="shared" si="12"/>
        <v>10</v>
      </c>
      <c r="AE21" s="473">
        <f t="shared" si="13"/>
        <v>6999990</v>
      </c>
      <c r="AF21" s="738">
        <f t="shared" si="14"/>
        <v>6999990</v>
      </c>
      <c r="AG21" s="739"/>
      <c r="AH21" s="625"/>
      <c r="AI21" s="625"/>
      <c r="AJ21" s="625"/>
      <c r="AK21" s="625"/>
      <c r="AL21" s="625"/>
      <c r="AM21" s="625"/>
      <c r="AN21" s="625"/>
    </row>
    <row r="22" spans="1:40" s="626" customFormat="1" ht="32">
      <c r="A22" s="722"/>
      <c r="B22" s="493" t="s">
        <v>2811</v>
      </c>
      <c r="C22" s="494" t="s">
        <v>149</v>
      </c>
      <c r="D22" s="689">
        <v>4</v>
      </c>
      <c r="E22" s="516" t="s">
        <v>157</v>
      </c>
      <c r="F22" s="493" t="s">
        <v>163</v>
      </c>
      <c r="G22" s="723" t="s">
        <v>225</v>
      </c>
      <c r="H22" s="493" t="s">
        <v>167</v>
      </c>
      <c r="I22" s="723" t="s">
        <v>1549</v>
      </c>
      <c r="J22" s="521" t="s">
        <v>196</v>
      </c>
      <c r="K22" s="521" t="s">
        <v>197</v>
      </c>
      <c r="L22" s="493" t="s">
        <v>198</v>
      </c>
      <c r="M22" s="521" t="s">
        <v>199</v>
      </c>
      <c r="N22" s="493" t="s">
        <v>204</v>
      </c>
      <c r="O22" s="517">
        <v>7000000</v>
      </c>
      <c r="P22" s="724" t="s">
        <v>123</v>
      </c>
      <c r="Q22" s="723"/>
      <c r="R22" s="699" t="str">
        <f t="shared" si="1"/>
        <v>2.03.01</v>
      </c>
      <c r="S22" s="726" t="str">
        <f t="shared" si="15"/>
        <v>Alat Angkutan Darat Bermotor</v>
      </c>
      <c r="T22" s="726">
        <f t="shared" si="16"/>
        <v>7</v>
      </c>
      <c r="U22" s="734">
        <f t="shared" si="4"/>
        <v>999998.57142857148</v>
      </c>
      <c r="V22" s="726">
        <f t="shared" si="17"/>
        <v>8</v>
      </c>
      <c r="W22" s="735">
        <f t="shared" si="5"/>
        <v>6999990</v>
      </c>
      <c r="X22" s="735">
        <f t="shared" si="6"/>
        <v>0</v>
      </c>
      <c r="Y22" s="735">
        <f t="shared" si="7"/>
        <v>0</v>
      </c>
      <c r="Z22" s="735">
        <f t="shared" si="8"/>
        <v>0</v>
      </c>
      <c r="AA22" s="735">
        <f t="shared" si="9"/>
        <v>0</v>
      </c>
      <c r="AB22" s="735">
        <f t="shared" si="10"/>
        <v>0</v>
      </c>
      <c r="AC22" s="736" t="str">
        <f t="shared" si="11"/>
        <v>2005</v>
      </c>
      <c r="AD22" s="737">
        <f t="shared" si="12"/>
        <v>10</v>
      </c>
      <c r="AE22" s="473">
        <f t="shared" si="13"/>
        <v>6999990</v>
      </c>
      <c r="AF22" s="738">
        <f t="shared" si="14"/>
        <v>6999990</v>
      </c>
      <c r="AG22" s="739"/>
      <c r="AH22" s="625"/>
      <c r="AI22" s="625"/>
      <c r="AJ22" s="625"/>
      <c r="AK22" s="625"/>
      <c r="AL22" s="625"/>
      <c r="AM22" s="625"/>
      <c r="AN22" s="625"/>
    </row>
    <row r="23" spans="1:40" s="626" customFormat="1" ht="32">
      <c r="A23" s="722"/>
      <c r="B23" s="493" t="s">
        <v>2811</v>
      </c>
      <c r="C23" s="494" t="s">
        <v>149</v>
      </c>
      <c r="D23" s="689">
        <v>4</v>
      </c>
      <c r="E23" s="516" t="s">
        <v>158</v>
      </c>
      <c r="F23" s="493" t="s">
        <v>163</v>
      </c>
      <c r="G23" s="723" t="s">
        <v>225</v>
      </c>
      <c r="H23" s="493" t="s">
        <v>164</v>
      </c>
      <c r="I23" s="723" t="s">
        <v>1549</v>
      </c>
      <c r="J23" s="521" t="s">
        <v>200</v>
      </c>
      <c r="K23" s="521" t="s">
        <v>201</v>
      </c>
      <c r="L23" s="493" t="s">
        <v>202</v>
      </c>
      <c r="M23" s="521"/>
      <c r="N23" s="493" t="s">
        <v>204</v>
      </c>
      <c r="O23" s="517">
        <v>6000000</v>
      </c>
      <c r="P23" s="724" t="s">
        <v>123</v>
      </c>
      <c r="Q23" s="723"/>
      <c r="R23" s="699" t="str">
        <f t="shared" si="1"/>
        <v>2.03.01</v>
      </c>
      <c r="S23" s="726" t="str">
        <f t="shared" si="15"/>
        <v>Alat Angkutan Darat Bermotor</v>
      </c>
      <c r="T23" s="726">
        <f t="shared" si="16"/>
        <v>7</v>
      </c>
      <c r="U23" s="734">
        <f t="shared" si="4"/>
        <v>857141.42857142852</v>
      </c>
      <c r="V23" s="726">
        <f t="shared" si="17"/>
        <v>9</v>
      </c>
      <c r="W23" s="735">
        <f t="shared" si="5"/>
        <v>5999990</v>
      </c>
      <c r="X23" s="735">
        <f t="shared" si="6"/>
        <v>0</v>
      </c>
      <c r="Y23" s="735">
        <f t="shared" si="7"/>
        <v>0</v>
      </c>
      <c r="Z23" s="735">
        <f t="shared" si="8"/>
        <v>0</v>
      </c>
      <c r="AA23" s="735">
        <f t="shared" si="9"/>
        <v>0</v>
      </c>
      <c r="AB23" s="735">
        <f t="shared" si="10"/>
        <v>0</v>
      </c>
      <c r="AC23" s="736" t="str">
        <f t="shared" si="11"/>
        <v>2004</v>
      </c>
      <c r="AD23" s="737">
        <f t="shared" si="12"/>
        <v>10</v>
      </c>
      <c r="AE23" s="473">
        <f t="shared" si="13"/>
        <v>5999990</v>
      </c>
      <c r="AF23" s="738">
        <f t="shared" si="14"/>
        <v>5999990</v>
      </c>
      <c r="AG23" s="739"/>
      <c r="AH23" s="625"/>
      <c r="AI23" s="625"/>
      <c r="AJ23" s="625"/>
      <c r="AK23" s="625"/>
      <c r="AL23" s="625"/>
      <c r="AM23" s="625"/>
      <c r="AN23" s="625"/>
    </row>
    <row r="24" spans="1:40" s="626" customFormat="1" ht="22.5" customHeight="1">
      <c r="A24" s="722"/>
      <c r="B24" s="493" t="s">
        <v>2809</v>
      </c>
      <c r="C24" s="494" t="s">
        <v>2353</v>
      </c>
      <c r="D24" s="689">
        <v>4</v>
      </c>
      <c r="E24" s="516" t="s">
        <v>1551</v>
      </c>
      <c r="F24" s="723"/>
      <c r="G24" s="723" t="s">
        <v>225</v>
      </c>
      <c r="H24" s="493">
        <v>2007</v>
      </c>
      <c r="I24" s="723" t="s">
        <v>1551</v>
      </c>
      <c r="J24" s="723"/>
      <c r="K24" s="723"/>
      <c r="L24" s="493" t="s">
        <v>1550</v>
      </c>
      <c r="M24" s="723"/>
      <c r="N24" s="493" t="s">
        <v>204</v>
      </c>
      <c r="O24" s="517">
        <v>426480024.26206315</v>
      </c>
      <c r="P24" s="724" t="s">
        <v>123</v>
      </c>
      <c r="Q24" s="723"/>
      <c r="R24" s="699" t="str">
        <f t="shared" si="1"/>
        <v>2.03.01</v>
      </c>
      <c r="S24" s="726" t="str">
        <f t="shared" si="15"/>
        <v>Alat Angkutan Darat Bermotor</v>
      </c>
      <c r="T24" s="726">
        <f t="shared" si="16"/>
        <v>7</v>
      </c>
      <c r="U24" s="734">
        <f t="shared" si="4"/>
        <v>60925716.323151879</v>
      </c>
      <c r="V24" s="726">
        <f t="shared" si="17"/>
        <v>6</v>
      </c>
      <c r="W24" s="735">
        <f t="shared" si="5"/>
        <v>365554297.93891126</v>
      </c>
      <c r="X24" s="735">
        <f t="shared" si="6"/>
        <v>60925716.323151879</v>
      </c>
      <c r="Y24" s="735">
        <f t="shared" si="7"/>
        <v>0</v>
      </c>
      <c r="Z24" s="735">
        <f t="shared" si="8"/>
        <v>0</v>
      </c>
      <c r="AA24" s="735">
        <f t="shared" si="9"/>
        <v>0</v>
      </c>
      <c r="AB24" s="735">
        <f t="shared" si="10"/>
        <v>0</v>
      </c>
      <c r="AC24" s="736">
        <f t="shared" si="11"/>
        <v>2007</v>
      </c>
      <c r="AD24" s="737">
        <f t="shared" si="12"/>
        <v>10</v>
      </c>
      <c r="AE24" s="473">
        <f t="shared" si="13"/>
        <v>426480014.26206315</v>
      </c>
      <c r="AF24" s="738">
        <f t="shared" si="14"/>
        <v>426480014.26206315</v>
      </c>
      <c r="AG24" s="739"/>
      <c r="AH24" s="625"/>
      <c r="AI24" s="625"/>
      <c r="AJ24" s="625"/>
      <c r="AK24" s="625"/>
      <c r="AL24" s="625"/>
      <c r="AM24" s="625"/>
      <c r="AN24" s="625"/>
    </row>
    <row r="25" spans="1:40" s="626" customFormat="1">
      <c r="A25" s="722"/>
      <c r="B25" s="730"/>
      <c r="C25" s="727"/>
      <c r="D25" s="689">
        <v>4</v>
      </c>
      <c r="E25" s="730"/>
      <c r="F25" s="730"/>
      <c r="G25" s="730"/>
      <c r="H25" s="730"/>
      <c r="I25" s="730"/>
      <c r="J25" s="730"/>
      <c r="K25" s="730"/>
      <c r="L25" s="730"/>
      <c r="M25" s="730"/>
      <c r="N25" s="730"/>
      <c r="O25" s="730"/>
      <c r="P25" s="731"/>
      <c r="Q25" s="730"/>
      <c r="R25" s="699" t="str">
        <f t="shared" si="1"/>
        <v/>
      </c>
      <c r="S25" s="726"/>
      <c r="T25" s="726"/>
      <c r="U25" s="733"/>
      <c r="V25" s="726"/>
      <c r="W25" s="735"/>
      <c r="X25" s="735"/>
      <c r="Y25" s="735"/>
      <c r="Z25" s="735"/>
      <c r="AA25" s="735"/>
      <c r="AB25" s="735">
        <f t="shared" si="10"/>
        <v>0</v>
      </c>
      <c r="AC25" s="736"/>
      <c r="AD25" s="737"/>
      <c r="AE25" s="740"/>
      <c r="AF25" s="723"/>
      <c r="AG25" s="741"/>
      <c r="AH25" s="625"/>
      <c r="AI25" s="625"/>
      <c r="AJ25" s="625"/>
      <c r="AK25" s="625"/>
      <c r="AL25" s="625"/>
      <c r="AM25" s="625"/>
      <c r="AN25" s="625"/>
    </row>
    <row r="26" spans="1:40" s="626" customFormat="1" ht="23.25" customHeight="1">
      <c r="A26" s="722" t="s">
        <v>31</v>
      </c>
      <c r="B26" s="726" t="s">
        <v>2782</v>
      </c>
      <c r="C26" s="727"/>
      <c r="D26" s="689">
        <v>4</v>
      </c>
      <c r="E26" s="730"/>
      <c r="F26" s="730"/>
      <c r="G26" s="730"/>
      <c r="H26" s="730"/>
      <c r="I26" s="730"/>
      <c r="J26" s="730"/>
      <c r="K26" s="730"/>
      <c r="L26" s="730"/>
      <c r="M26" s="730"/>
      <c r="N26" s="730"/>
      <c r="O26" s="642">
        <f>SUM(O27:P44)</f>
        <v>135638795</v>
      </c>
      <c r="P26" s="731"/>
      <c r="Q26" s="730"/>
      <c r="R26" s="699" t="str">
        <f t="shared" si="1"/>
        <v>LAT-ALA</v>
      </c>
      <c r="S26" s="726"/>
      <c r="T26" s="726"/>
      <c r="U26" s="733"/>
      <c r="V26" s="726"/>
      <c r="W26" s="642">
        <f>SUM(W27:W29)</f>
        <v>4827474</v>
      </c>
      <c r="X26" s="642">
        <f t="shared" ref="X26:Z26" si="18">SUM(X27:X29)</f>
        <v>567497</v>
      </c>
      <c r="Y26" s="642">
        <f t="shared" si="18"/>
        <v>279999</v>
      </c>
      <c r="Z26" s="642">
        <f t="shared" si="18"/>
        <v>0</v>
      </c>
      <c r="AA26" s="642">
        <f>SUM(AA27:AA29)</f>
        <v>0</v>
      </c>
      <c r="AB26" s="642">
        <f>SUM(AB27:AB44)</f>
        <v>13381861.5</v>
      </c>
      <c r="AC26" s="728"/>
      <c r="AD26" s="642">
        <f>SUM(AD27:AD44)</f>
        <v>116581963.5</v>
      </c>
      <c r="AE26" s="473">
        <f>SUM(AE27:AE44)</f>
        <v>5674970</v>
      </c>
      <c r="AF26" s="473">
        <f>SUM(AF27:AF44)</f>
        <v>19056831.5</v>
      </c>
      <c r="AG26" s="645">
        <v>5674970</v>
      </c>
      <c r="AH26" s="683">
        <f>AE26-AG26</f>
        <v>0</v>
      </c>
      <c r="AI26" s="625"/>
      <c r="AJ26" s="625"/>
      <c r="AK26" s="625"/>
      <c r="AL26" s="625"/>
      <c r="AM26" s="625"/>
      <c r="AN26" s="625"/>
    </row>
    <row r="27" spans="1:40" s="626" customFormat="1" ht="16">
      <c r="A27" s="722"/>
      <c r="B27" s="493" t="s">
        <v>2812</v>
      </c>
      <c r="C27" s="494" t="s">
        <v>207</v>
      </c>
      <c r="D27" s="689">
        <v>4</v>
      </c>
      <c r="E27" s="723"/>
      <c r="F27" s="723"/>
      <c r="G27" s="723" t="s">
        <v>2787</v>
      </c>
      <c r="H27" s="493" t="s">
        <v>164</v>
      </c>
      <c r="I27" s="493"/>
      <c r="J27" s="493"/>
      <c r="K27" s="493"/>
      <c r="L27" s="493"/>
      <c r="M27" s="493"/>
      <c r="N27" s="493" t="s">
        <v>204</v>
      </c>
      <c r="O27" s="517">
        <v>1000000</v>
      </c>
      <c r="P27" s="724" t="s">
        <v>1573</v>
      </c>
      <c r="Q27" s="723"/>
      <c r="R27" s="699" t="str">
        <f t="shared" si="1"/>
        <v>2.04.01</v>
      </c>
      <c r="S27" s="726" t="s">
        <v>1990</v>
      </c>
      <c r="T27" s="726">
        <v>10</v>
      </c>
      <c r="U27" s="734">
        <f t="shared" ref="U27:U44" si="19">(O27-10)/T27</f>
        <v>99999</v>
      </c>
      <c r="V27" s="726">
        <f t="shared" si="17"/>
        <v>9</v>
      </c>
      <c r="W27" s="735">
        <f>IF(V27&gt;T27,O27-10,U27*V27)</f>
        <v>899991</v>
      </c>
      <c r="X27" s="735">
        <f>IF(O27-10=W27,0,U27)</f>
        <v>99999</v>
      </c>
      <c r="Y27" s="735">
        <f>IF(O27-10=W27+X27,0,U27)</f>
        <v>0</v>
      </c>
      <c r="Z27" s="735">
        <f>IF(O27-10=X27+Y27+W27,0,U27)</f>
        <v>0</v>
      </c>
      <c r="AA27" s="735">
        <f>IF(O27-10=Y27+Z27+X27+W27,0,U27)</f>
        <v>0</v>
      </c>
      <c r="AB27" s="735">
        <f t="shared" ref="AB27:AB44" si="20">IF(O27-10=W27+X27+Z27+AA27+Y27,0,U27)</f>
        <v>0</v>
      </c>
      <c r="AC27" s="736" t="str">
        <f>H27</f>
        <v>2004</v>
      </c>
      <c r="AD27" s="737">
        <f t="shared" ref="AD27:AD44" si="21">O27-(W27+X27+Y27+Z27+AA27+AB27)</f>
        <v>10</v>
      </c>
      <c r="AE27" s="473">
        <f t="shared" ref="AE27:AE44" si="22">W27+X27+Y27+Z27+AA27</f>
        <v>999990</v>
      </c>
      <c r="AF27" s="738">
        <f t="shared" ref="AF27:AF48" si="23">AE27+AB27</f>
        <v>999990</v>
      </c>
      <c r="AG27" s="739"/>
      <c r="AH27" s="625"/>
      <c r="AI27" s="625"/>
      <c r="AJ27" s="625"/>
      <c r="AK27" s="625"/>
      <c r="AL27" s="625"/>
      <c r="AM27" s="625"/>
      <c r="AN27" s="625"/>
    </row>
    <row r="28" spans="1:40" s="626" customFormat="1" ht="16">
      <c r="A28" s="722"/>
      <c r="B28" s="493" t="s">
        <v>2813</v>
      </c>
      <c r="C28" s="494" t="s">
        <v>208</v>
      </c>
      <c r="D28" s="689">
        <v>4</v>
      </c>
      <c r="E28" s="723"/>
      <c r="F28" s="723"/>
      <c r="G28" s="723" t="s">
        <v>2787</v>
      </c>
      <c r="H28" s="493" t="s">
        <v>167</v>
      </c>
      <c r="I28" s="493"/>
      <c r="J28" s="493"/>
      <c r="K28" s="493"/>
      <c r="L28" s="493"/>
      <c r="M28" s="493"/>
      <c r="N28" s="493" t="s">
        <v>204</v>
      </c>
      <c r="O28" s="517">
        <v>2800000</v>
      </c>
      <c r="P28" s="724"/>
      <c r="Q28" s="723"/>
      <c r="R28" s="699" t="str">
        <f t="shared" si="1"/>
        <v>2.04.01</v>
      </c>
      <c r="S28" s="726" t="s">
        <v>1990</v>
      </c>
      <c r="T28" s="726">
        <v>10</v>
      </c>
      <c r="U28" s="734">
        <f t="shared" si="19"/>
        <v>279999</v>
      </c>
      <c r="V28" s="726">
        <f t="shared" si="17"/>
        <v>8</v>
      </c>
      <c r="W28" s="735">
        <f>IF(V28&gt;T28,O28-10,U28*V28)</f>
        <v>2239992</v>
      </c>
      <c r="X28" s="735">
        <f>IF(O28-10=W28,0,U28)</f>
        <v>279999</v>
      </c>
      <c r="Y28" s="735">
        <f>IF(O28-10=W28+X28,0,U28)</f>
        <v>279999</v>
      </c>
      <c r="Z28" s="735">
        <f>IF(O28-10=X28+Y28+W28,0,U28)</f>
        <v>0</v>
      </c>
      <c r="AA28" s="735">
        <f>IF(O28-10=Y28+Z28+X28+W28,0,U28)</f>
        <v>0</v>
      </c>
      <c r="AB28" s="735">
        <f t="shared" si="20"/>
        <v>0</v>
      </c>
      <c r="AC28" s="736" t="str">
        <f>H28</f>
        <v>2005</v>
      </c>
      <c r="AD28" s="737">
        <f t="shared" si="21"/>
        <v>10</v>
      </c>
      <c r="AE28" s="473">
        <f t="shared" si="22"/>
        <v>2799990</v>
      </c>
      <c r="AF28" s="738">
        <f t="shared" si="23"/>
        <v>2799990</v>
      </c>
      <c r="AG28" s="739"/>
      <c r="AH28" s="625"/>
      <c r="AI28" s="625"/>
      <c r="AJ28" s="625"/>
      <c r="AK28" s="625"/>
      <c r="AL28" s="625"/>
      <c r="AM28" s="625"/>
      <c r="AN28" s="625"/>
    </row>
    <row r="29" spans="1:40" s="625" customFormat="1" ht="16">
      <c r="A29" s="722"/>
      <c r="B29" s="493" t="s">
        <v>2812</v>
      </c>
      <c r="C29" s="494" t="s">
        <v>1559</v>
      </c>
      <c r="D29" s="689">
        <v>4</v>
      </c>
      <c r="E29" s="723" t="s">
        <v>3022</v>
      </c>
      <c r="F29" s="493" t="s">
        <v>1553</v>
      </c>
      <c r="G29" s="723" t="s">
        <v>1581</v>
      </c>
      <c r="H29" s="493" t="s">
        <v>164</v>
      </c>
      <c r="I29" s="493"/>
      <c r="J29" s="493"/>
      <c r="K29" s="493"/>
      <c r="L29" s="493"/>
      <c r="M29" s="493"/>
      <c r="N29" s="493" t="s">
        <v>204</v>
      </c>
      <c r="O29" s="517">
        <v>1875000</v>
      </c>
      <c r="P29" s="724"/>
      <c r="Q29" s="723"/>
      <c r="R29" s="699" t="str">
        <f t="shared" si="1"/>
        <v>2.04.01</v>
      </c>
      <c r="S29" s="726" t="s">
        <v>1990</v>
      </c>
      <c r="T29" s="726">
        <v>10</v>
      </c>
      <c r="U29" s="734">
        <f t="shared" si="19"/>
        <v>187499</v>
      </c>
      <c r="V29" s="726">
        <f t="shared" si="17"/>
        <v>9</v>
      </c>
      <c r="W29" s="735">
        <f>IF(V29&gt;T29,O29-10,U29*V29)</f>
        <v>1687491</v>
      </c>
      <c r="X29" s="735">
        <f>IF(O29-10=W29,0,U29)</f>
        <v>187499</v>
      </c>
      <c r="Y29" s="735">
        <f>IF(O29-10=W29+X29,0,U29)</f>
        <v>0</v>
      </c>
      <c r="Z29" s="735">
        <f>IF(O29-10=X29+Y29+W29,0,U29)</f>
        <v>0</v>
      </c>
      <c r="AA29" s="735">
        <f>IF(O29-10=Y29+Z29+X29+W29,0,U29)</f>
        <v>0</v>
      </c>
      <c r="AB29" s="735">
        <f t="shared" si="20"/>
        <v>0</v>
      </c>
      <c r="AC29" s="736" t="str">
        <f>H29</f>
        <v>2004</v>
      </c>
      <c r="AD29" s="737">
        <f t="shared" si="21"/>
        <v>10</v>
      </c>
      <c r="AE29" s="473">
        <f t="shared" si="22"/>
        <v>1874990</v>
      </c>
      <c r="AF29" s="738">
        <f t="shared" si="23"/>
        <v>1874990</v>
      </c>
      <c r="AG29" s="739"/>
    </row>
    <row r="30" spans="1:40" s="625" customFormat="1" ht="16">
      <c r="A30" s="722"/>
      <c r="B30" s="493" t="s">
        <v>2333</v>
      </c>
      <c r="C30" s="494" t="s">
        <v>2334</v>
      </c>
      <c r="D30" s="689">
        <v>4</v>
      </c>
      <c r="E30" s="723" t="s">
        <v>3023</v>
      </c>
      <c r="F30" s="493"/>
      <c r="G30" s="723" t="s">
        <v>1581</v>
      </c>
      <c r="H30" s="493">
        <v>2017</v>
      </c>
      <c r="I30" s="493"/>
      <c r="J30" s="493"/>
      <c r="K30" s="493"/>
      <c r="L30" s="493"/>
      <c r="M30" s="493"/>
      <c r="N30" s="493" t="s">
        <v>204</v>
      </c>
      <c r="O30" s="517">
        <v>1800000</v>
      </c>
      <c r="P30" s="724"/>
      <c r="Q30" s="723"/>
      <c r="R30" s="699" t="str">
        <f t="shared" si="1"/>
        <v>2.04.01</v>
      </c>
      <c r="S30" s="726" t="s">
        <v>1990</v>
      </c>
      <c r="T30" s="726">
        <v>10</v>
      </c>
      <c r="U30" s="734">
        <f t="shared" si="19"/>
        <v>179999</v>
      </c>
      <c r="V30" s="742"/>
      <c r="W30" s="735"/>
      <c r="X30" s="735"/>
      <c r="Y30" s="735"/>
      <c r="Z30" s="735"/>
      <c r="AA30" s="735"/>
      <c r="AB30" s="735">
        <f t="shared" si="20"/>
        <v>179999</v>
      </c>
      <c r="AC30" s="736">
        <v>2017</v>
      </c>
      <c r="AD30" s="737">
        <f t="shared" si="21"/>
        <v>1620001</v>
      </c>
      <c r="AE30" s="473">
        <f t="shared" si="22"/>
        <v>0</v>
      </c>
      <c r="AF30" s="738">
        <f t="shared" si="23"/>
        <v>179999</v>
      </c>
      <c r="AG30" s="739"/>
    </row>
    <row r="31" spans="1:40" s="625" customFormat="1" ht="16">
      <c r="A31" s="722"/>
      <c r="B31" s="493" t="s">
        <v>2335</v>
      </c>
      <c r="C31" s="494" t="s">
        <v>2336</v>
      </c>
      <c r="D31" s="689">
        <v>4</v>
      </c>
      <c r="E31" s="723"/>
      <c r="F31" s="493"/>
      <c r="G31" s="723" t="s">
        <v>1581</v>
      </c>
      <c r="H31" s="493">
        <v>2017</v>
      </c>
      <c r="I31" s="493"/>
      <c r="J31" s="493"/>
      <c r="K31" s="493"/>
      <c r="L31" s="493"/>
      <c r="M31" s="493"/>
      <c r="N31" s="493" t="s">
        <v>204</v>
      </c>
      <c r="O31" s="517">
        <v>637795</v>
      </c>
      <c r="P31" s="724"/>
      <c r="Q31" s="723"/>
      <c r="R31" s="699" t="str">
        <f t="shared" si="1"/>
        <v>2.04.01</v>
      </c>
      <c r="S31" s="726" t="s">
        <v>1990</v>
      </c>
      <c r="T31" s="726">
        <v>10</v>
      </c>
      <c r="U31" s="734">
        <f t="shared" si="19"/>
        <v>63778.5</v>
      </c>
      <c r="V31" s="742"/>
      <c r="W31" s="735"/>
      <c r="X31" s="735"/>
      <c r="Y31" s="735"/>
      <c r="Z31" s="735"/>
      <c r="AA31" s="735"/>
      <c r="AB31" s="735">
        <f t="shared" si="20"/>
        <v>63778.5</v>
      </c>
      <c r="AC31" s="736">
        <v>2017</v>
      </c>
      <c r="AD31" s="737">
        <f t="shared" si="21"/>
        <v>574016.5</v>
      </c>
      <c r="AE31" s="473">
        <f t="shared" si="22"/>
        <v>0</v>
      </c>
      <c r="AF31" s="738">
        <f t="shared" si="23"/>
        <v>63778.5</v>
      </c>
      <c r="AG31" s="739"/>
    </row>
    <row r="32" spans="1:40" s="625" customFormat="1" ht="16">
      <c r="A32" s="722"/>
      <c r="B32" s="493" t="s">
        <v>2337</v>
      </c>
      <c r="C32" s="494" t="s">
        <v>2338</v>
      </c>
      <c r="D32" s="689">
        <v>4</v>
      </c>
      <c r="E32" s="723"/>
      <c r="F32" s="493"/>
      <c r="G32" s="723" t="s">
        <v>1581</v>
      </c>
      <c r="H32" s="493">
        <v>2017</v>
      </c>
      <c r="I32" s="493"/>
      <c r="J32" s="493"/>
      <c r="K32" s="493"/>
      <c r="L32" s="493"/>
      <c r="M32" s="493"/>
      <c r="N32" s="493" t="s">
        <v>204</v>
      </c>
      <c r="O32" s="517">
        <v>5700000</v>
      </c>
      <c r="P32" s="724"/>
      <c r="Q32" s="723"/>
      <c r="R32" s="699" t="str">
        <f t="shared" si="1"/>
        <v>2.04.01</v>
      </c>
      <c r="S32" s="726" t="s">
        <v>1990</v>
      </c>
      <c r="T32" s="726">
        <v>10</v>
      </c>
      <c r="U32" s="734">
        <f t="shared" si="19"/>
        <v>569999</v>
      </c>
      <c r="V32" s="742"/>
      <c r="W32" s="735"/>
      <c r="X32" s="735"/>
      <c r="Y32" s="735"/>
      <c r="Z32" s="735"/>
      <c r="AA32" s="735"/>
      <c r="AB32" s="735">
        <f t="shared" si="20"/>
        <v>569999</v>
      </c>
      <c r="AC32" s="736">
        <v>2017</v>
      </c>
      <c r="AD32" s="737">
        <f t="shared" si="21"/>
        <v>5130001</v>
      </c>
      <c r="AE32" s="473">
        <f t="shared" si="22"/>
        <v>0</v>
      </c>
      <c r="AF32" s="738">
        <f t="shared" si="23"/>
        <v>569999</v>
      </c>
      <c r="AG32" s="739"/>
    </row>
    <row r="33" spans="1:33" s="625" customFormat="1" ht="16">
      <c r="A33" s="722"/>
      <c r="B33" s="493" t="s">
        <v>2337</v>
      </c>
      <c r="C33" s="494" t="s">
        <v>2339</v>
      </c>
      <c r="D33" s="689">
        <v>4</v>
      </c>
      <c r="E33" s="723"/>
      <c r="F33" s="493"/>
      <c r="G33" s="723" t="s">
        <v>1581</v>
      </c>
      <c r="H33" s="493">
        <v>2017</v>
      </c>
      <c r="I33" s="493"/>
      <c r="J33" s="493"/>
      <c r="K33" s="493"/>
      <c r="L33" s="493"/>
      <c r="M33" s="493"/>
      <c r="N33" s="493" t="s">
        <v>204</v>
      </c>
      <c r="O33" s="517">
        <v>950000</v>
      </c>
      <c r="P33" s="724"/>
      <c r="Q33" s="723"/>
      <c r="R33" s="699" t="str">
        <f t="shared" si="1"/>
        <v>2.04.01</v>
      </c>
      <c r="S33" s="726" t="s">
        <v>1990</v>
      </c>
      <c r="T33" s="726">
        <v>10</v>
      </c>
      <c r="U33" s="734">
        <f t="shared" si="19"/>
        <v>94999</v>
      </c>
      <c r="V33" s="742"/>
      <c r="W33" s="735"/>
      <c r="X33" s="735"/>
      <c r="Y33" s="735"/>
      <c r="Z33" s="735"/>
      <c r="AA33" s="735"/>
      <c r="AB33" s="735">
        <f t="shared" si="20"/>
        <v>94999</v>
      </c>
      <c r="AC33" s="736">
        <v>2017</v>
      </c>
      <c r="AD33" s="737">
        <f t="shared" si="21"/>
        <v>855001</v>
      </c>
      <c r="AE33" s="473">
        <f t="shared" si="22"/>
        <v>0</v>
      </c>
      <c r="AF33" s="738">
        <f t="shared" si="23"/>
        <v>94999</v>
      </c>
      <c r="AG33" s="739"/>
    </row>
    <row r="34" spans="1:33" s="625" customFormat="1" ht="16">
      <c r="A34" s="722"/>
      <c r="B34" s="493" t="s">
        <v>2337</v>
      </c>
      <c r="C34" s="494" t="s">
        <v>2340</v>
      </c>
      <c r="D34" s="689">
        <v>4</v>
      </c>
      <c r="E34" s="723"/>
      <c r="F34" s="493"/>
      <c r="G34" s="723" t="s">
        <v>1581</v>
      </c>
      <c r="H34" s="493">
        <v>2017</v>
      </c>
      <c r="I34" s="493"/>
      <c r="J34" s="493"/>
      <c r="K34" s="493"/>
      <c r="L34" s="493"/>
      <c r="M34" s="493"/>
      <c r="N34" s="493" t="s">
        <v>204</v>
      </c>
      <c r="O34" s="517">
        <v>2200000</v>
      </c>
      <c r="P34" s="724"/>
      <c r="Q34" s="723"/>
      <c r="R34" s="699" t="str">
        <f t="shared" si="1"/>
        <v>2.04.01</v>
      </c>
      <c r="S34" s="726" t="s">
        <v>1990</v>
      </c>
      <c r="T34" s="726">
        <v>10</v>
      </c>
      <c r="U34" s="734">
        <f t="shared" si="19"/>
        <v>219999</v>
      </c>
      <c r="V34" s="742"/>
      <c r="W34" s="735"/>
      <c r="X34" s="735"/>
      <c r="Y34" s="735"/>
      <c r="Z34" s="735"/>
      <c r="AA34" s="735"/>
      <c r="AB34" s="735">
        <f t="shared" si="20"/>
        <v>219999</v>
      </c>
      <c r="AC34" s="736">
        <v>2017</v>
      </c>
      <c r="AD34" s="737">
        <f t="shared" si="21"/>
        <v>1980001</v>
      </c>
      <c r="AE34" s="473">
        <f t="shared" si="22"/>
        <v>0</v>
      </c>
      <c r="AF34" s="738">
        <f t="shared" si="23"/>
        <v>219999</v>
      </c>
      <c r="AG34" s="739"/>
    </row>
    <row r="35" spans="1:33" s="625" customFormat="1" ht="16">
      <c r="A35" s="722"/>
      <c r="B35" s="493" t="s">
        <v>2341</v>
      </c>
      <c r="C35" s="494" t="s">
        <v>2342</v>
      </c>
      <c r="D35" s="689">
        <v>4</v>
      </c>
      <c r="E35" s="723" t="s">
        <v>3024</v>
      </c>
      <c r="F35" s="493"/>
      <c r="G35" s="723" t="s">
        <v>1581</v>
      </c>
      <c r="H35" s="493">
        <v>2017</v>
      </c>
      <c r="I35" s="493"/>
      <c r="J35" s="493"/>
      <c r="K35" s="493"/>
      <c r="L35" s="493"/>
      <c r="M35" s="493"/>
      <c r="N35" s="493" t="s">
        <v>204</v>
      </c>
      <c r="O35" s="517">
        <v>1800000</v>
      </c>
      <c r="P35" s="724"/>
      <c r="Q35" s="723"/>
      <c r="R35" s="699" t="str">
        <f t="shared" si="1"/>
        <v>2.04.01</v>
      </c>
      <c r="S35" s="726" t="s">
        <v>1990</v>
      </c>
      <c r="T35" s="726">
        <v>10</v>
      </c>
      <c r="U35" s="734">
        <f t="shared" si="19"/>
        <v>179999</v>
      </c>
      <c r="V35" s="742"/>
      <c r="W35" s="735"/>
      <c r="X35" s="735"/>
      <c r="Y35" s="735"/>
      <c r="Z35" s="735"/>
      <c r="AA35" s="735"/>
      <c r="AB35" s="735">
        <f t="shared" si="20"/>
        <v>179999</v>
      </c>
      <c r="AC35" s="736">
        <v>2017</v>
      </c>
      <c r="AD35" s="737">
        <f t="shared" si="21"/>
        <v>1620001</v>
      </c>
      <c r="AE35" s="473">
        <f t="shared" si="22"/>
        <v>0</v>
      </c>
      <c r="AF35" s="738">
        <f t="shared" si="23"/>
        <v>179999</v>
      </c>
      <c r="AG35" s="739"/>
    </row>
    <row r="36" spans="1:33" s="625" customFormat="1" ht="16">
      <c r="A36" s="722"/>
      <c r="B36" s="493" t="s">
        <v>2341</v>
      </c>
      <c r="C36" s="494" t="s">
        <v>2344</v>
      </c>
      <c r="D36" s="689">
        <v>4</v>
      </c>
      <c r="E36" s="723"/>
      <c r="F36" s="493"/>
      <c r="G36" s="723" t="s">
        <v>225</v>
      </c>
      <c r="H36" s="493">
        <v>2017</v>
      </c>
      <c r="I36" s="493"/>
      <c r="J36" s="493"/>
      <c r="K36" s="493"/>
      <c r="L36" s="493"/>
      <c r="M36" s="493"/>
      <c r="N36" s="493" t="s">
        <v>204</v>
      </c>
      <c r="O36" s="517">
        <v>3870000</v>
      </c>
      <c r="P36" s="724"/>
      <c r="Q36" s="723"/>
      <c r="R36" s="699" t="str">
        <f t="shared" si="1"/>
        <v>2.04.01</v>
      </c>
      <c r="S36" s="726" t="s">
        <v>1990</v>
      </c>
      <c r="T36" s="726">
        <v>10</v>
      </c>
      <c r="U36" s="734">
        <f t="shared" si="19"/>
        <v>386999</v>
      </c>
      <c r="V36" s="742"/>
      <c r="W36" s="735"/>
      <c r="X36" s="735"/>
      <c r="Y36" s="735"/>
      <c r="Z36" s="735"/>
      <c r="AA36" s="735"/>
      <c r="AB36" s="735">
        <f t="shared" si="20"/>
        <v>386999</v>
      </c>
      <c r="AC36" s="736">
        <v>2017</v>
      </c>
      <c r="AD36" s="737">
        <f t="shared" si="21"/>
        <v>3483001</v>
      </c>
      <c r="AE36" s="473">
        <f t="shared" si="22"/>
        <v>0</v>
      </c>
      <c r="AF36" s="738">
        <f t="shared" si="23"/>
        <v>386999</v>
      </c>
      <c r="AG36" s="739"/>
    </row>
    <row r="37" spans="1:33" s="625" customFormat="1" ht="16">
      <c r="A37" s="722"/>
      <c r="B37" s="493" t="s">
        <v>2424</v>
      </c>
      <c r="C37" s="494" t="s">
        <v>2345</v>
      </c>
      <c r="D37" s="689">
        <v>4</v>
      </c>
      <c r="E37" s="723" t="s">
        <v>3025</v>
      </c>
      <c r="F37" s="493"/>
      <c r="G37" s="723" t="s">
        <v>2787</v>
      </c>
      <c r="H37" s="493">
        <v>2017</v>
      </c>
      <c r="I37" s="493"/>
      <c r="J37" s="493"/>
      <c r="K37" s="493"/>
      <c r="L37" s="493"/>
      <c r="M37" s="493"/>
      <c r="N37" s="493" t="s">
        <v>204</v>
      </c>
      <c r="O37" s="517">
        <v>1870000</v>
      </c>
      <c r="P37" s="724"/>
      <c r="Q37" s="723"/>
      <c r="R37" s="699" t="str">
        <f t="shared" si="1"/>
        <v>2.04.02</v>
      </c>
      <c r="S37" s="726" t="s">
        <v>1992</v>
      </c>
      <c r="T37" s="726">
        <v>5</v>
      </c>
      <c r="U37" s="734">
        <f t="shared" si="19"/>
        <v>373998</v>
      </c>
      <c r="V37" s="742"/>
      <c r="W37" s="735"/>
      <c r="X37" s="735"/>
      <c r="Y37" s="735"/>
      <c r="Z37" s="735"/>
      <c r="AA37" s="735"/>
      <c r="AB37" s="735">
        <f t="shared" si="20"/>
        <v>373998</v>
      </c>
      <c r="AC37" s="736">
        <v>2017</v>
      </c>
      <c r="AD37" s="737">
        <f t="shared" si="21"/>
        <v>1496002</v>
      </c>
      <c r="AE37" s="473">
        <f t="shared" si="22"/>
        <v>0</v>
      </c>
      <c r="AF37" s="738">
        <f t="shared" si="23"/>
        <v>373998</v>
      </c>
      <c r="AG37" s="739"/>
    </row>
    <row r="38" spans="1:33" s="625" customFormat="1" ht="16">
      <c r="A38" s="722"/>
      <c r="B38" s="493" t="s">
        <v>2341</v>
      </c>
      <c r="C38" s="494" t="s">
        <v>2346</v>
      </c>
      <c r="D38" s="689">
        <v>4</v>
      </c>
      <c r="E38" s="723" t="s">
        <v>3026</v>
      </c>
      <c r="F38" s="493"/>
      <c r="G38" s="723" t="s">
        <v>2787</v>
      </c>
      <c r="H38" s="493">
        <v>2017</v>
      </c>
      <c r="I38" s="493"/>
      <c r="J38" s="493"/>
      <c r="K38" s="493"/>
      <c r="L38" s="493"/>
      <c r="M38" s="493"/>
      <c r="N38" s="493" t="s">
        <v>204</v>
      </c>
      <c r="O38" s="517">
        <v>2000000</v>
      </c>
      <c r="P38" s="724"/>
      <c r="Q38" s="723"/>
      <c r="R38" s="699" t="str">
        <f t="shared" si="1"/>
        <v>2.04.01</v>
      </c>
      <c r="S38" s="726" t="s">
        <v>1990</v>
      </c>
      <c r="T38" s="726">
        <v>10</v>
      </c>
      <c r="U38" s="734">
        <f t="shared" si="19"/>
        <v>199999</v>
      </c>
      <c r="V38" s="742"/>
      <c r="W38" s="735"/>
      <c r="X38" s="735"/>
      <c r="Y38" s="735"/>
      <c r="Z38" s="735"/>
      <c r="AA38" s="735"/>
      <c r="AB38" s="735">
        <f t="shared" si="20"/>
        <v>199999</v>
      </c>
      <c r="AC38" s="736">
        <v>2017</v>
      </c>
      <c r="AD38" s="737">
        <f t="shared" si="21"/>
        <v>1800001</v>
      </c>
      <c r="AE38" s="473">
        <f t="shared" si="22"/>
        <v>0</v>
      </c>
      <c r="AF38" s="738">
        <f t="shared" si="23"/>
        <v>199999</v>
      </c>
      <c r="AG38" s="739"/>
    </row>
    <row r="39" spans="1:33" s="625" customFormat="1" ht="16">
      <c r="A39" s="722"/>
      <c r="B39" s="493" t="s">
        <v>2343</v>
      </c>
      <c r="C39" s="494" t="s">
        <v>2347</v>
      </c>
      <c r="D39" s="689">
        <v>4</v>
      </c>
      <c r="E39" s="723"/>
      <c r="F39" s="493"/>
      <c r="G39" s="723" t="s">
        <v>2787</v>
      </c>
      <c r="H39" s="493">
        <v>2017</v>
      </c>
      <c r="I39" s="493"/>
      <c r="J39" s="493"/>
      <c r="K39" s="493"/>
      <c r="L39" s="493"/>
      <c r="M39" s="493"/>
      <c r="N39" s="493" t="s">
        <v>204</v>
      </c>
      <c r="O39" s="517">
        <v>1230000</v>
      </c>
      <c r="P39" s="724"/>
      <c r="Q39" s="723"/>
      <c r="R39" s="699" t="str">
        <f t="shared" si="1"/>
        <v>2.04.02</v>
      </c>
      <c r="S39" s="726" t="s">
        <v>1992</v>
      </c>
      <c r="T39" s="726">
        <v>5</v>
      </c>
      <c r="U39" s="734">
        <f t="shared" si="19"/>
        <v>245998</v>
      </c>
      <c r="V39" s="742"/>
      <c r="W39" s="735"/>
      <c r="X39" s="735"/>
      <c r="Y39" s="735"/>
      <c r="Z39" s="735"/>
      <c r="AA39" s="735"/>
      <c r="AB39" s="735">
        <f t="shared" si="20"/>
        <v>245998</v>
      </c>
      <c r="AC39" s="736">
        <v>2017</v>
      </c>
      <c r="AD39" s="737">
        <f t="shared" si="21"/>
        <v>984002</v>
      </c>
      <c r="AE39" s="473">
        <f t="shared" si="22"/>
        <v>0</v>
      </c>
      <c r="AF39" s="738">
        <f t="shared" si="23"/>
        <v>245998</v>
      </c>
      <c r="AG39" s="739"/>
    </row>
    <row r="40" spans="1:33" s="625" customFormat="1" ht="16">
      <c r="A40" s="722"/>
      <c r="B40" s="493" t="s">
        <v>2341</v>
      </c>
      <c r="C40" s="494" t="s">
        <v>2348</v>
      </c>
      <c r="D40" s="689">
        <v>4</v>
      </c>
      <c r="E40" s="723"/>
      <c r="F40" s="493"/>
      <c r="G40" s="723" t="s">
        <v>2787</v>
      </c>
      <c r="H40" s="493">
        <v>2017</v>
      </c>
      <c r="I40" s="493"/>
      <c r="J40" s="493"/>
      <c r="K40" s="493"/>
      <c r="L40" s="493"/>
      <c r="M40" s="493"/>
      <c r="N40" s="493" t="s">
        <v>204</v>
      </c>
      <c r="O40" s="517">
        <v>41801000</v>
      </c>
      <c r="P40" s="724"/>
      <c r="Q40" s="723"/>
      <c r="R40" s="699" t="str">
        <f t="shared" si="1"/>
        <v>2.04.01</v>
      </c>
      <c r="S40" s="726" t="s">
        <v>1990</v>
      </c>
      <c r="T40" s="726">
        <v>10</v>
      </c>
      <c r="U40" s="734">
        <f t="shared" si="19"/>
        <v>4180099</v>
      </c>
      <c r="V40" s="742"/>
      <c r="W40" s="735"/>
      <c r="X40" s="735"/>
      <c r="Y40" s="735"/>
      <c r="Z40" s="735"/>
      <c r="AA40" s="735"/>
      <c r="AB40" s="735">
        <f t="shared" si="20"/>
        <v>4180099</v>
      </c>
      <c r="AC40" s="736">
        <v>2017</v>
      </c>
      <c r="AD40" s="737">
        <f t="shared" si="21"/>
        <v>37620901</v>
      </c>
      <c r="AE40" s="473">
        <f t="shared" si="22"/>
        <v>0</v>
      </c>
      <c r="AF40" s="738">
        <f t="shared" si="23"/>
        <v>4180099</v>
      </c>
      <c r="AG40" s="739"/>
    </row>
    <row r="41" spans="1:33" s="625" customFormat="1" ht="16">
      <c r="A41" s="722"/>
      <c r="B41" s="493" t="s">
        <v>2343</v>
      </c>
      <c r="C41" s="494" t="s">
        <v>2349</v>
      </c>
      <c r="D41" s="689">
        <v>4</v>
      </c>
      <c r="E41" s="723" t="s">
        <v>3027</v>
      </c>
      <c r="F41" s="493"/>
      <c r="G41" s="723" t="s">
        <v>1581</v>
      </c>
      <c r="H41" s="493">
        <v>2017</v>
      </c>
      <c r="I41" s="493"/>
      <c r="J41" s="493"/>
      <c r="K41" s="493"/>
      <c r="L41" s="493"/>
      <c r="M41" s="493"/>
      <c r="N41" s="493" t="s">
        <v>204</v>
      </c>
      <c r="O41" s="517">
        <v>755000</v>
      </c>
      <c r="P41" s="724"/>
      <c r="Q41" s="723"/>
      <c r="R41" s="699" t="str">
        <f t="shared" si="1"/>
        <v>2.04.02</v>
      </c>
      <c r="S41" s="726" t="s">
        <v>1992</v>
      </c>
      <c r="T41" s="726">
        <v>5</v>
      </c>
      <c r="U41" s="734">
        <f t="shared" si="19"/>
        <v>150998</v>
      </c>
      <c r="V41" s="742"/>
      <c r="W41" s="735"/>
      <c r="X41" s="735"/>
      <c r="Y41" s="735"/>
      <c r="Z41" s="735"/>
      <c r="AA41" s="735"/>
      <c r="AB41" s="735">
        <f t="shared" si="20"/>
        <v>150998</v>
      </c>
      <c r="AC41" s="736">
        <v>2017</v>
      </c>
      <c r="AD41" s="737">
        <f t="shared" si="21"/>
        <v>604002</v>
      </c>
      <c r="AE41" s="473">
        <f t="shared" si="22"/>
        <v>0</v>
      </c>
      <c r="AF41" s="738">
        <f t="shared" si="23"/>
        <v>150998</v>
      </c>
      <c r="AG41" s="739"/>
    </row>
    <row r="42" spans="1:33" s="625" customFormat="1" ht="16">
      <c r="A42" s="722"/>
      <c r="B42" s="493" t="s">
        <v>2341</v>
      </c>
      <c r="C42" s="494" t="s">
        <v>2350</v>
      </c>
      <c r="D42" s="689">
        <v>4</v>
      </c>
      <c r="E42" s="723" t="s">
        <v>3028</v>
      </c>
      <c r="F42" s="493"/>
      <c r="G42" s="723" t="s">
        <v>2787</v>
      </c>
      <c r="H42" s="493">
        <v>2017</v>
      </c>
      <c r="I42" s="493"/>
      <c r="J42" s="493"/>
      <c r="K42" s="493"/>
      <c r="L42" s="493"/>
      <c r="M42" s="493"/>
      <c r="N42" s="493" t="s">
        <v>204</v>
      </c>
      <c r="O42" s="517">
        <v>4950000</v>
      </c>
      <c r="P42" s="724"/>
      <c r="Q42" s="723"/>
      <c r="R42" s="699" t="str">
        <f t="shared" si="1"/>
        <v>2.04.01</v>
      </c>
      <c r="S42" s="726" t="s">
        <v>1990</v>
      </c>
      <c r="T42" s="726">
        <v>10</v>
      </c>
      <c r="U42" s="734">
        <f t="shared" si="19"/>
        <v>494999</v>
      </c>
      <c r="V42" s="742"/>
      <c r="W42" s="735"/>
      <c r="X42" s="735"/>
      <c r="Y42" s="735"/>
      <c r="Z42" s="735"/>
      <c r="AA42" s="735"/>
      <c r="AB42" s="735">
        <f t="shared" si="20"/>
        <v>494999</v>
      </c>
      <c r="AC42" s="736">
        <v>2017</v>
      </c>
      <c r="AD42" s="737">
        <f t="shared" si="21"/>
        <v>4455001</v>
      </c>
      <c r="AE42" s="473">
        <f t="shared" si="22"/>
        <v>0</v>
      </c>
      <c r="AF42" s="738">
        <f t="shared" si="23"/>
        <v>494999</v>
      </c>
      <c r="AG42" s="739"/>
    </row>
    <row r="43" spans="1:33" s="625" customFormat="1" ht="16">
      <c r="A43" s="722"/>
      <c r="B43" s="493" t="s">
        <v>2341</v>
      </c>
      <c r="C43" s="494" t="s">
        <v>2351</v>
      </c>
      <c r="D43" s="689">
        <v>4</v>
      </c>
      <c r="E43" s="723" t="s">
        <v>3029</v>
      </c>
      <c r="F43" s="493"/>
      <c r="G43" s="723" t="s">
        <v>2787</v>
      </c>
      <c r="H43" s="493">
        <v>2017</v>
      </c>
      <c r="I43" s="493"/>
      <c r="J43" s="493"/>
      <c r="K43" s="493"/>
      <c r="L43" s="493"/>
      <c r="M43" s="493"/>
      <c r="N43" s="493" t="s">
        <v>204</v>
      </c>
      <c r="O43" s="517">
        <v>34400000</v>
      </c>
      <c r="P43" s="724"/>
      <c r="Q43" s="723"/>
      <c r="R43" s="699" t="str">
        <f t="shared" si="1"/>
        <v>2.04.01</v>
      </c>
      <c r="S43" s="726" t="s">
        <v>1990</v>
      </c>
      <c r="T43" s="726">
        <v>10</v>
      </c>
      <c r="U43" s="734">
        <f t="shared" si="19"/>
        <v>3439999</v>
      </c>
      <c r="V43" s="742"/>
      <c r="W43" s="735"/>
      <c r="X43" s="735"/>
      <c r="Y43" s="735"/>
      <c r="Z43" s="735"/>
      <c r="AA43" s="735"/>
      <c r="AB43" s="735">
        <f t="shared" si="20"/>
        <v>3439999</v>
      </c>
      <c r="AC43" s="736">
        <v>2017</v>
      </c>
      <c r="AD43" s="737">
        <f t="shared" si="21"/>
        <v>30960001</v>
      </c>
      <c r="AE43" s="473">
        <f t="shared" si="22"/>
        <v>0</v>
      </c>
      <c r="AF43" s="738">
        <f t="shared" si="23"/>
        <v>3439999</v>
      </c>
      <c r="AG43" s="739"/>
    </row>
    <row r="44" spans="1:33" s="625" customFormat="1" ht="16">
      <c r="A44" s="722"/>
      <c r="B44" s="493" t="s">
        <v>2341</v>
      </c>
      <c r="C44" s="494" t="s">
        <v>2352</v>
      </c>
      <c r="D44" s="689">
        <v>4</v>
      </c>
      <c r="E44" s="743"/>
      <c r="F44" s="743"/>
      <c r="G44" s="743"/>
      <c r="H44" s="493">
        <v>2017</v>
      </c>
      <c r="I44" s="493"/>
      <c r="J44" s="493"/>
      <c r="K44" s="493"/>
      <c r="L44" s="493"/>
      <c r="M44" s="493"/>
      <c r="N44" s="493" t="s">
        <v>204</v>
      </c>
      <c r="O44" s="517">
        <v>26000000</v>
      </c>
      <c r="P44" s="724"/>
      <c r="Q44" s="723"/>
      <c r="R44" s="699" t="str">
        <f t="shared" si="1"/>
        <v>2.04.01</v>
      </c>
      <c r="S44" s="726" t="s">
        <v>1990</v>
      </c>
      <c r="T44" s="726">
        <v>10</v>
      </c>
      <c r="U44" s="734">
        <f t="shared" si="19"/>
        <v>2599999</v>
      </c>
      <c r="V44" s="742"/>
      <c r="W44" s="735"/>
      <c r="X44" s="735"/>
      <c r="Y44" s="735"/>
      <c r="Z44" s="735"/>
      <c r="AA44" s="735"/>
      <c r="AB44" s="735">
        <f t="shared" si="20"/>
        <v>2599999</v>
      </c>
      <c r="AC44" s="736">
        <v>2017</v>
      </c>
      <c r="AD44" s="737">
        <f t="shared" si="21"/>
        <v>23400001</v>
      </c>
      <c r="AE44" s="473">
        <f t="shared" si="22"/>
        <v>0</v>
      </c>
      <c r="AF44" s="738">
        <f t="shared" si="23"/>
        <v>2599999</v>
      </c>
      <c r="AG44" s="739"/>
    </row>
    <row r="45" spans="1:33" s="625" customFormat="1">
      <c r="A45" s="722"/>
      <c r="B45" s="730"/>
      <c r="C45" s="727"/>
      <c r="D45" s="689">
        <v>4</v>
      </c>
      <c r="E45" s="730"/>
      <c r="F45" s="730"/>
      <c r="G45" s="730"/>
      <c r="H45" s="730"/>
      <c r="I45" s="730"/>
      <c r="J45" s="730"/>
      <c r="K45" s="730"/>
      <c r="L45" s="730"/>
      <c r="M45" s="730"/>
      <c r="N45" s="730"/>
      <c r="O45" s="730"/>
      <c r="P45" s="731"/>
      <c r="Q45" s="730"/>
      <c r="R45" s="699" t="str">
        <f t="shared" si="1"/>
        <v/>
      </c>
      <c r="S45" s="726"/>
      <c r="T45" s="726"/>
      <c r="U45" s="733"/>
      <c r="V45" s="726"/>
      <c r="W45" s="735"/>
      <c r="X45" s="735"/>
      <c r="Y45" s="735"/>
      <c r="Z45" s="735"/>
      <c r="AA45" s="735"/>
      <c r="AB45" s="735"/>
      <c r="AC45" s="736"/>
      <c r="AD45" s="737"/>
      <c r="AE45" s="740"/>
      <c r="AF45" s="738">
        <f t="shared" si="23"/>
        <v>0</v>
      </c>
      <c r="AG45" s="739"/>
    </row>
    <row r="46" spans="1:33" s="625" customFormat="1" ht="16">
      <c r="A46" s="722" t="s">
        <v>33</v>
      </c>
      <c r="B46" s="727" t="s">
        <v>2783</v>
      </c>
      <c r="C46" s="727"/>
      <c r="D46" s="689">
        <v>4</v>
      </c>
      <c r="E46" s="730"/>
      <c r="F46" s="730"/>
      <c r="G46" s="730"/>
      <c r="H46" s="730"/>
      <c r="I46" s="730"/>
      <c r="J46" s="730"/>
      <c r="K46" s="730"/>
      <c r="L46" s="730"/>
      <c r="M46" s="730"/>
      <c r="N46" s="730"/>
      <c r="O46" s="730"/>
      <c r="P46" s="731"/>
      <c r="Q46" s="730"/>
      <c r="R46" s="699" t="str">
        <f t="shared" si="1"/>
        <v>LAT-ALA</v>
      </c>
      <c r="S46" s="726"/>
      <c r="T46" s="726"/>
      <c r="U46" s="733"/>
      <c r="V46" s="726"/>
      <c r="W46" s="735"/>
      <c r="X46" s="735"/>
      <c r="Y46" s="735"/>
      <c r="Z46" s="735"/>
      <c r="AA46" s="735"/>
      <c r="AB46" s="735"/>
      <c r="AC46" s="736"/>
      <c r="AD46" s="737"/>
      <c r="AE46" s="740"/>
      <c r="AF46" s="738">
        <f t="shared" si="23"/>
        <v>0</v>
      </c>
      <c r="AG46" s="739"/>
    </row>
    <row r="47" spans="1:33" s="625" customFormat="1" ht="21" customHeight="1">
      <c r="A47" s="722"/>
      <c r="B47" s="730" t="s">
        <v>145</v>
      </c>
      <c r="C47" s="727" t="s">
        <v>145</v>
      </c>
      <c r="D47" s="689">
        <v>4</v>
      </c>
      <c r="E47" s="730"/>
      <c r="F47" s="730"/>
      <c r="G47" s="730"/>
      <c r="H47" s="730" t="s">
        <v>145</v>
      </c>
      <c r="I47" s="730"/>
      <c r="J47" s="730"/>
      <c r="K47" s="730"/>
      <c r="L47" s="730"/>
      <c r="M47" s="730"/>
      <c r="N47" s="730" t="s">
        <v>145</v>
      </c>
      <c r="O47" s="730" t="s">
        <v>145</v>
      </c>
      <c r="P47" s="731" t="s">
        <v>145</v>
      </c>
      <c r="Q47" s="730"/>
      <c r="R47" s="699"/>
      <c r="S47" s="726"/>
      <c r="T47" s="726"/>
      <c r="U47" s="733"/>
      <c r="V47" s="726"/>
      <c r="W47" s="735"/>
      <c r="X47" s="735"/>
      <c r="Y47" s="735"/>
      <c r="Z47" s="735"/>
      <c r="AA47" s="735"/>
      <c r="AB47" s="735"/>
      <c r="AC47" s="736"/>
      <c r="AD47" s="737"/>
      <c r="AE47" s="740"/>
      <c r="AF47" s="738">
        <f t="shared" si="23"/>
        <v>0</v>
      </c>
      <c r="AG47" s="739"/>
    </row>
    <row r="48" spans="1:33" s="625" customFormat="1">
      <c r="A48" s="722"/>
      <c r="B48" s="730"/>
      <c r="C48" s="727"/>
      <c r="D48" s="689">
        <v>4</v>
      </c>
      <c r="E48" s="730"/>
      <c r="F48" s="730"/>
      <c r="G48" s="730"/>
      <c r="H48" s="730"/>
      <c r="I48" s="730"/>
      <c r="J48" s="730"/>
      <c r="K48" s="730"/>
      <c r="L48" s="730"/>
      <c r="M48" s="730"/>
      <c r="N48" s="730"/>
      <c r="O48" s="730"/>
      <c r="P48" s="731"/>
      <c r="Q48" s="730"/>
      <c r="R48" s="699" t="str">
        <f t="shared" ref="R48:R111" si="24">MID(B48,2,7)</f>
        <v/>
      </c>
      <c r="S48" s="726"/>
      <c r="T48" s="726"/>
      <c r="U48" s="733"/>
      <c r="V48" s="726"/>
      <c r="W48" s="735"/>
      <c r="X48" s="735"/>
      <c r="Y48" s="735"/>
      <c r="Z48" s="735"/>
      <c r="AA48" s="735"/>
      <c r="AB48" s="735"/>
      <c r="AC48" s="736"/>
      <c r="AD48" s="737"/>
      <c r="AE48" s="740"/>
      <c r="AF48" s="738">
        <f t="shared" si="23"/>
        <v>0</v>
      </c>
      <c r="AG48" s="739"/>
    </row>
    <row r="49" spans="1:40" s="625" customFormat="1" ht="29.25" customHeight="1">
      <c r="A49" s="722" t="s">
        <v>35</v>
      </c>
      <c r="B49" s="727" t="s">
        <v>2775</v>
      </c>
      <c r="C49" s="727"/>
      <c r="D49" s="689">
        <v>4</v>
      </c>
      <c r="E49" s="730"/>
      <c r="F49" s="730"/>
      <c r="G49" s="730"/>
      <c r="H49" s="730"/>
      <c r="I49" s="730"/>
      <c r="J49" s="730"/>
      <c r="K49" s="730"/>
      <c r="L49" s="730"/>
      <c r="M49" s="730"/>
      <c r="N49" s="730"/>
      <c r="O49" s="642">
        <f>SUM(O50:O515)</f>
        <v>3980219270.2508664</v>
      </c>
      <c r="P49" s="696">
        <f t="shared" ref="P49" si="25">SUM(P50:P515)</f>
        <v>0</v>
      </c>
      <c r="Q49" s="642"/>
      <c r="R49" s="699" t="str">
        <f t="shared" si="24"/>
        <v>LAT-ALA</v>
      </c>
      <c r="S49" s="726"/>
      <c r="T49" s="726"/>
      <c r="U49" s="733"/>
      <c r="V49" s="726"/>
      <c r="W49" s="642">
        <f>SUM(W50:W494)</f>
        <v>2733246394.1461368</v>
      </c>
      <c r="X49" s="642">
        <f>SUM(X50:X496)</f>
        <v>299484968.00210202</v>
      </c>
      <c r="Y49" s="642">
        <f>SUM(Y50:Y496)</f>
        <v>158492985.9019174</v>
      </c>
      <c r="Z49" s="642">
        <f>SUM(Z50:Z496)</f>
        <v>120870803.90191743</v>
      </c>
      <c r="AA49" s="642">
        <f>SUM(AA50:AA496)</f>
        <v>120870803.90191743</v>
      </c>
      <c r="AB49" s="642">
        <f>SUM(AB50:AB515)</f>
        <v>176370001.89323935</v>
      </c>
      <c r="AC49" s="736"/>
      <c r="AD49" s="642">
        <f>SUM(AD50:AD496)</f>
        <v>4469.9999999907159</v>
      </c>
      <c r="AE49" s="473">
        <f>SUM(AE50:AE496)</f>
        <v>3432965955.853991</v>
      </c>
      <c r="AF49" s="473">
        <f>SUM(AF50:AF515)</f>
        <v>3609335957.7472305</v>
      </c>
      <c r="AG49" s="645">
        <v>3393399588.2463222</v>
      </c>
      <c r="AH49" s="683">
        <f>AE49-AG49</f>
        <v>39566367.607668877</v>
      </c>
    </row>
    <row r="50" spans="1:40" s="625" customFormat="1" ht="16">
      <c r="A50" s="722"/>
      <c r="B50" s="493" t="s">
        <v>2814</v>
      </c>
      <c r="C50" s="494" t="s">
        <v>1198</v>
      </c>
      <c r="D50" s="689">
        <v>4</v>
      </c>
      <c r="E50" s="493" t="s">
        <v>747</v>
      </c>
      <c r="F50" s="493"/>
      <c r="G50" s="493" t="s">
        <v>233</v>
      </c>
      <c r="H50" s="493">
        <v>2006</v>
      </c>
      <c r="I50" s="493"/>
      <c r="J50" s="493"/>
      <c r="K50" s="493"/>
      <c r="L50" s="493"/>
      <c r="M50" s="493"/>
      <c r="N50" s="493" t="s">
        <v>204</v>
      </c>
      <c r="O50" s="517">
        <v>450000</v>
      </c>
      <c r="P50" s="724" t="s">
        <v>123</v>
      </c>
      <c r="Q50" s="723"/>
      <c r="R50" s="699" t="str">
        <f t="shared" si="24"/>
        <v>2.06.02</v>
      </c>
      <c r="S50" s="726" t="str">
        <f t="shared" si="15"/>
        <v>ALAT RUMAH TANGGA</v>
      </c>
      <c r="T50" s="726">
        <f t="shared" si="16"/>
        <v>5</v>
      </c>
      <c r="U50" s="734">
        <f t="shared" ref="U50:U113" si="26">(O50-10)/T50</f>
        <v>89998</v>
      </c>
      <c r="V50" s="726">
        <f t="shared" si="17"/>
        <v>7</v>
      </c>
      <c r="W50" s="735">
        <f t="shared" ref="W50:W113" si="27">IF(V50&gt;T50,O50-10,U50*V50)</f>
        <v>449990</v>
      </c>
      <c r="X50" s="735">
        <f t="shared" ref="X50:X113" si="28">IF(O50-10=W50,0,U50)</f>
        <v>0</v>
      </c>
      <c r="Y50" s="735">
        <f t="shared" ref="Y50:Y113" si="29">IF(O50-10=W50+X50,0,U50)</f>
        <v>0</v>
      </c>
      <c r="Z50" s="735">
        <v>0</v>
      </c>
      <c r="AA50" s="735">
        <f t="shared" ref="AA50:AA113" si="30">IF(O50-10=Y50+Z50+X50+W50,0,U50)</f>
        <v>0</v>
      </c>
      <c r="AB50" s="735">
        <f t="shared" ref="AB50:AB113" si="31">IF(O50-10=W50+X50+Z50+AA50+Y50,0,U50)</f>
        <v>0</v>
      </c>
      <c r="AC50" s="736">
        <f t="shared" ref="AC50:AC113" si="32">H50</f>
        <v>2006</v>
      </c>
      <c r="AD50" s="737">
        <f t="shared" ref="AD50:AD113" si="33">O50-(W50+X50+Y50+Z50+AA50+AB50)</f>
        <v>10</v>
      </c>
      <c r="AE50" s="473">
        <f t="shared" ref="AE50:AE113" si="34">W50+X50+Y50+Z50+AA50</f>
        <v>449990</v>
      </c>
      <c r="AF50" s="738">
        <f t="shared" ref="AF50:AF113" si="35">AE50+AB50</f>
        <v>449990</v>
      </c>
      <c r="AG50" s="739"/>
    </row>
    <row r="51" spans="1:40" s="625" customFormat="1" ht="16">
      <c r="A51" s="722"/>
      <c r="B51" s="493" t="s">
        <v>2815</v>
      </c>
      <c r="C51" s="494" t="s">
        <v>1199</v>
      </c>
      <c r="D51" s="689">
        <v>4</v>
      </c>
      <c r="E51" s="493" t="s">
        <v>1447</v>
      </c>
      <c r="F51" s="493"/>
      <c r="G51" s="493" t="s">
        <v>1523</v>
      </c>
      <c r="H51" s="493">
        <v>2006</v>
      </c>
      <c r="I51" s="493"/>
      <c r="J51" s="493"/>
      <c r="K51" s="493"/>
      <c r="L51" s="493"/>
      <c r="M51" s="493"/>
      <c r="N51" s="493" t="s">
        <v>204</v>
      </c>
      <c r="O51" s="517">
        <v>525000</v>
      </c>
      <c r="P51" s="724" t="s">
        <v>123</v>
      </c>
      <c r="Q51" s="723"/>
      <c r="R51" s="699" t="str">
        <f t="shared" si="24"/>
        <v>2.06.02</v>
      </c>
      <c r="S51" s="726" t="str">
        <f t="shared" si="15"/>
        <v>ALAT RUMAH TANGGA</v>
      </c>
      <c r="T51" s="726">
        <f t="shared" si="16"/>
        <v>5</v>
      </c>
      <c r="U51" s="734">
        <f t="shared" si="26"/>
        <v>104998</v>
      </c>
      <c r="V51" s="726">
        <f t="shared" si="17"/>
        <v>7</v>
      </c>
      <c r="W51" s="735">
        <f t="shared" si="27"/>
        <v>524990</v>
      </c>
      <c r="X51" s="735">
        <f t="shared" si="28"/>
        <v>0</v>
      </c>
      <c r="Y51" s="735">
        <f t="shared" si="29"/>
        <v>0</v>
      </c>
      <c r="Z51" s="735">
        <f t="shared" ref="Z51:Z114" si="36">IF(O51-10=X51+Y51+W51,0,U51)</f>
        <v>0</v>
      </c>
      <c r="AA51" s="735">
        <f t="shared" si="30"/>
        <v>0</v>
      </c>
      <c r="AB51" s="735">
        <f t="shared" si="31"/>
        <v>0</v>
      </c>
      <c r="AC51" s="736">
        <f t="shared" si="32"/>
        <v>2006</v>
      </c>
      <c r="AD51" s="737">
        <f t="shared" si="33"/>
        <v>10</v>
      </c>
      <c r="AE51" s="473">
        <f t="shared" si="34"/>
        <v>524990</v>
      </c>
      <c r="AF51" s="738">
        <f t="shared" si="35"/>
        <v>524990</v>
      </c>
      <c r="AG51" s="739"/>
    </row>
    <row r="52" spans="1:40" s="625" customFormat="1" ht="16">
      <c r="A52" s="722"/>
      <c r="B52" s="493" t="s">
        <v>2814</v>
      </c>
      <c r="C52" s="494" t="s">
        <v>1198</v>
      </c>
      <c r="D52" s="689">
        <v>4</v>
      </c>
      <c r="E52" s="493" t="s">
        <v>1448</v>
      </c>
      <c r="F52" s="493"/>
      <c r="G52" s="493" t="s">
        <v>1524</v>
      </c>
      <c r="H52" s="493">
        <v>2000</v>
      </c>
      <c r="I52" s="493"/>
      <c r="J52" s="493"/>
      <c r="K52" s="493"/>
      <c r="L52" s="493"/>
      <c r="M52" s="493"/>
      <c r="N52" s="493" t="s">
        <v>204</v>
      </c>
      <c r="O52" s="517">
        <v>600000</v>
      </c>
      <c r="P52" s="724" t="s">
        <v>145</v>
      </c>
      <c r="Q52" s="723"/>
      <c r="R52" s="699" t="str">
        <f t="shared" si="24"/>
        <v>2.06.02</v>
      </c>
      <c r="S52" s="726" t="str">
        <f t="shared" si="15"/>
        <v>ALAT RUMAH TANGGA</v>
      </c>
      <c r="T52" s="726">
        <f t="shared" si="16"/>
        <v>5</v>
      </c>
      <c r="U52" s="734">
        <f t="shared" si="26"/>
        <v>119998</v>
      </c>
      <c r="V52" s="726">
        <f t="shared" si="17"/>
        <v>13</v>
      </c>
      <c r="W52" s="735">
        <f t="shared" si="27"/>
        <v>599990</v>
      </c>
      <c r="X52" s="735">
        <f t="shared" si="28"/>
        <v>0</v>
      </c>
      <c r="Y52" s="735">
        <f t="shared" si="29"/>
        <v>0</v>
      </c>
      <c r="Z52" s="735">
        <f t="shared" si="36"/>
        <v>0</v>
      </c>
      <c r="AA52" s="735">
        <f t="shared" si="30"/>
        <v>0</v>
      </c>
      <c r="AB52" s="735">
        <f t="shared" si="31"/>
        <v>0</v>
      </c>
      <c r="AC52" s="736">
        <f t="shared" si="32"/>
        <v>2000</v>
      </c>
      <c r="AD52" s="737">
        <f t="shared" si="33"/>
        <v>10</v>
      </c>
      <c r="AE52" s="473">
        <f t="shared" si="34"/>
        <v>599990</v>
      </c>
      <c r="AF52" s="738">
        <f t="shared" si="35"/>
        <v>599990</v>
      </c>
      <c r="AG52" s="739"/>
    </row>
    <row r="53" spans="1:40" s="625" customFormat="1" ht="16">
      <c r="A53" s="722"/>
      <c r="B53" s="493" t="s">
        <v>2816</v>
      </c>
      <c r="C53" s="494" t="s">
        <v>1200</v>
      </c>
      <c r="D53" s="689">
        <v>4</v>
      </c>
      <c r="E53" s="493" t="s">
        <v>747</v>
      </c>
      <c r="F53" s="493"/>
      <c r="G53" s="493" t="s">
        <v>1523</v>
      </c>
      <c r="H53" s="493">
        <v>2005</v>
      </c>
      <c r="I53" s="493"/>
      <c r="J53" s="493"/>
      <c r="K53" s="493"/>
      <c r="L53" s="493"/>
      <c r="M53" s="493"/>
      <c r="N53" s="493" t="s">
        <v>204</v>
      </c>
      <c r="O53" s="517">
        <v>187500</v>
      </c>
      <c r="P53" s="724" t="s">
        <v>145</v>
      </c>
      <c r="Q53" s="723"/>
      <c r="R53" s="699" t="str">
        <f t="shared" si="24"/>
        <v>2.06.02</v>
      </c>
      <c r="S53" s="726" t="str">
        <f t="shared" si="15"/>
        <v>ALAT RUMAH TANGGA</v>
      </c>
      <c r="T53" s="726">
        <f t="shared" si="16"/>
        <v>5</v>
      </c>
      <c r="U53" s="734">
        <f t="shared" si="26"/>
        <v>37498</v>
      </c>
      <c r="V53" s="726">
        <f t="shared" si="17"/>
        <v>8</v>
      </c>
      <c r="W53" s="735">
        <f t="shared" si="27"/>
        <v>187490</v>
      </c>
      <c r="X53" s="735">
        <f t="shared" si="28"/>
        <v>0</v>
      </c>
      <c r="Y53" s="735">
        <f t="shared" si="29"/>
        <v>0</v>
      </c>
      <c r="Z53" s="735">
        <f t="shared" si="36"/>
        <v>0</v>
      </c>
      <c r="AA53" s="735">
        <f t="shared" si="30"/>
        <v>0</v>
      </c>
      <c r="AB53" s="735">
        <f t="shared" si="31"/>
        <v>0</v>
      </c>
      <c r="AC53" s="736">
        <f t="shared" si="32"/>
        <v>2005</v>
      </c>
      <c r="AD53" s="737">
        <f t="shared" si="33"/>
        <v>10</v>
      </c>
      <c r="AE53" s="473">
        <f t="shared" si="34"/>
        <v>187490</v>
      </c>
      <c r="AF53" s="738">
        <f t="shared" si="35"/>
        <v>187490</v>
      </c>
      <c r="AG53" s="739"/>
    </row>
    <row r="54" spans="1:40" s="625" customFormat="1" ht="16">
      <c r="A54" s="722"/>
      <c r="B54" s="493" t="s">
        <v>2817</v>
      </c>
      <c r="C54" s="494" t="s">
        <v>1201</v>
      </c>
      <c r="D54" s="689">
        <v>4</v>
      </c>
      <c r="E54" s="493" t="s">
        <v>747</v>
      </c>
      <c r="F54" s="493"/>
      <c r="G54" s="493" t="s">
        <v>233</v>
      </c>
      <c r="H54" s="493">
        <v>2006</v>
      </c>
      <c r="I54" s="493"/>
      <c r="J54" s="493"/>
      <c r="K54" s="493"/>
      <c r="L54" s="493"/>
      <c r="M54" s="493"/>
      <c r="N54" s="493" t="s">
        <v>204</v>
      </c>
      <c r="O54" s="517">
        <v>375000</v>
      </c>
      <c r="P54" s="724" t="s">
        <v>123</v>
      </c>
      <c r="Q54" s="723"/>
      <c r="R54" s="699" t="str">
        <f t="shared" si="24"/>
        <v>2.06.01</v>
      </c>
      <c r="S54" s="726" t="str">
        <f t="shared" si="15"/>
        <v>ALAT KANTOR</v>
      </c>
      <c r="T54" s="726">
        <f t="shared" si="16"/>
        <v>5</v>
      </c>
      <c r="U54" s="734">
        <f t="shared" si="26"/>
        <v>74998</v>
      </c>
      <c r="V54" s="726">
        <f t="shared" si="17"/>
        <v>7</v>
      </c>
      <c r="W54" s="735">
        <f t="shared" si="27"/>
        <v>374990</v>
      </c>
      <c r="X54" s="735">
        <f t="shared" si="28"/>
        <v>0</v>
      </c>
      <c r="Y54" s="735">
        <f t="shared" si="29"/>
        <v>0</v>
      </c>
      <c r="Z54" s="735">
        <f t="shared" si="36"/>
        <v>0</v>
      </c>
      <c r="AA54" s="735">
        <f t="shared" si="30"/>
        <v>0</v>
      </c>
      <c r="AB54" s="735">
        <f t="shared" si="31"/>
        <v>0</v>
      </c>
      <c r="AC54" s="736">
        <f t="shared" si="32"/>
        <v>2006</v>
      </c>
      <c r="AD54" s="737">
        <f t="shared" si="33"/>
        <v>10</v>
      </c>
      <c r="AE54" s="473">
        <f t="shared" si="34"/>
        <v>374990</v>
      </c>
      <c r="AF54" s="738">
        <f t="shared" si="35"/>
        <v>374990</v>
      </c>
      <c r="AG54" s="739"/>
    </row>
    <row r="55" spans="1:40" s="625" customFormat="1" ht="16">
      <c r="A55" s="722"/>
      <c r="B55" s="493" t="s">
        <v>2814</v>
      </c>
      <c r="C55" s="494" t="s">
        <v>1198</v>
      </c>
      <c r="D55" s="689">
        <v>4</v>
      </c>
      <c r="E55" s="493" t="s">
        <v>747</v>
      </c>
      <c r="F55" s="493"/>
      <c r="G55" s="493" t="s">
        <v>233</v>
      </c>
      <c r="H55" s="493">
        <v>2000</v>
      </c>
      <c r="I55" s="493"/>
      <c r="J55" s="493"/>
      <c r="K55" s="493"/>
      <c r="L55" s="493"/>
      <c r="M55" s="493"/>
      <c r="N55" s="493" t="s">
        <v>204</v>
      </c>
      <c r="O55" s="517">
        <v>300000</v>
      </c>
      <c r="P55" s="724" t="s">
        <v>145</v>
      </c>
      <c r="Q55" s="723"/>
      <c r="R55" s="699" t="str">
        <f t="shared" si="24"/>
        <v>2.06.02</v>
      </c>
      <c r="S55" s="726" t="str">
        <f t="shared" si="15"/>
        <v>ALAT RUMAH TANGGA</v>
      </c>
      <c r="T55" s="726">
        <f t="shared" si="16"/>
        <v>5</v>
      </c>
      <c r="U55" s="734">
        <f t="shared" si="26"/>
        <v>59998</v>
      </c>
      <c r="V55" s="726">
        <f t="shared" si="17"/>
        <v>13</v>
      </c>
      <c r="W55" s="735">
        <f t="shared" si="27"/>
        <v>299990</v>
      </c>
      <c r="X55" s="735">
        <f t="shared" si="28"/>
        <v>0</v>
      </c>
      <c r="Y55" s="735">
        <f t="shared" si="29"/>
        <v>0</v>
      </c>
      <c r="Z55" s="735">
        <f t="shared" si="36"/>
        <v>0</v>
      </c>
      <c r="AA55" s="735">
        <f t="shared" si="30"/>
        <v>0</v>
      </c>
      <c r="AB55" s="735">
        <f t="shared" si="31"/>
        <v>0</v>
      </c>
      <c r="AC55" s="736">
        <f t="shared" si="32"/>
        <v>2000</v>
      </c>
      <c r="AD55" s="737">
        <f t="shared" si="33"/>
        <v>10</v>
      </c>
      <c r="AE55" s="473">
        <f t="shared" si="34"/>
        <v>299990</v>
      </c>
      <c r="AF55" s="738">
        <f t="shared" si="35"/>
        <v>299990</v>
      </c>
      <c r="AG55" s="739"/>
    </row>
    <row r="56" spans="1:40" s="625" customFormat="1" ht="16">
      <c r="A56" s="722"/>
      <c r="B56" s="493" t="s">
        <v>2818</v>
      </c>
      <c r="C56" s="494" t="s">
        <v>1202</v>
      </c>
      <c r="D56" s="689">
        <v>4</v>
      </c>
      <c r="E56" s="493" t="s">
        <v>1449</v>
      </c>
      <c r="F56" s="493"/>
      <c r="G56" s="493" t="s">
        <v>221</v>
      </c>
      <c r="H56" s="493">
        <v>2000</v>
      </c>
      <c r="I56" s="493"/>
      <c r="J56" s="493"/>
      <c r="K56" s="493"/>
      <c r="L56" s="493"/>
      <c r="M56" s="493"/>
      <c r="N56" s="493" t="s">
        <v>204</v>
      </c>
      <c r="O56" s="517">
        <v>1125000</v>
      </c>
      <c r="P56" s="724" t="s">
        <v>145</v>
      </c>
      <c r="Q56" s="723"/>
      <c r="R56" s="699" t="str">
        <f t="shared" si="24"/>
        <v>2.06.03</v>
      </c>
      <c r="S56" s="726" t="str">
        <f t="shared" si="15"/>
        <v>KOMPUTER</v>
      </c>
      <c r="T56" s="726">
        <f t="shared" si="16"/>
        <v>4</v>
      </c>
      <c r="U56" s="734">
        <f t="shared" si="26"/>
        <v>281247.5</v>
      </c>
      <c r="V56" s="726">
        <f t="shared" si="17"/>
        <v>13</v>
      </c>
      <c r="W56" s="735">
        <f t="shared" si="27"/>
        <v>1124990</v>
      </c>
      <c r="X56" s="735">
        <f t="shared" si="28"/>
        <v>0</v>
      </c>
      <c r="Y56" s="735">
        <f t="shared" si="29"/>
        <v>0</v>
      </c>
      <c r="Z56" s="735">
        <f t="shared" si="36"/>
        <v>0</v>
      </c>
      <c r="AA56" s="735">
        <f t="shared" si="30"/>
        <v>0</v>
      </c>
      <c r="AB56" s="735">
        <f t="shared" si="31"/>
        <v>0</v>
      </c>
      <c r="AC56" s="736">
        <f t="shared" si="32"/>
        <v>2000</v>
      </c>
      <c r="AD56" s="737">
        <f t="shared" si="33"/>
        <v>10</v>
      </c>
      <c r="AE56" s="473">
        <f t="shared" si="34"/>
        <v>1124990</v>
      </c>
      <c r="AF56" s="738">
        <f t="shared" si="35"/>
        <v>1124990</v>
      </c>
      <c r="AG56" s="739"/>
    </row>
    <row r="57" spans="1:40" s="625" customFormat="1" ht="16">
      <c r="A57" s="722"/>
      <c r="B57" s="493" t="s">
        <v>2252</v>
      </c>
      <c r="C57" s="494" t="s">
        <v>1203</v>
      </c>
      <c r="D57" s="689">
        <v>4</v>
      </c>
      <c r="E57" s="493" t="s">
        <v>747</v>
      </c>
      <c r="F57" s="493"/>
      <c r="G57" s="493" t="s">
        <v>1525</v>
      </c>
      <c r="H57" s="493">
        <v>2006</v>
      </c>
      <c r="I57" s="493"/>
      <c r="J57" s="493"/>
      <c r="K57" s="493"/>
      <c r="L57" s="493"/>
      <c r="M57" s="493"/>
      <c r="N57" s="493" t="s">
        <v>204</v>
      </c>
      <c r="O57" s="517">
        <v>2470000</v>
      </c>
      <c r="P57" s="724" t="s">
        <v>123</v>
      </c>
      <c r="Q57" s="723"/>
      <c r="R57" s="699" t="str">
        <f t="shared" si="24"/>
        <v>2.06.02</v>
      </c>
      <c r="S57" s="726" t="str">
        <f t="shared" si="15"/>
        <v>ALAT RUMAH TANGGA</v>
      </c>
      <c r="T57" s="726">
        <f t="shared" si="16"/>
        <v>5</v>
      </c>
      <c r="U57" s="734">
        <f t="shared" si="26"/>
        <v>493998</v>
      </c>
      <c r="V57" s="726">
        <f t="shared" si="17"/>
        <v>7</v>
      </c>
      <c r="W57" s="735">
        <f t="shared" si="27"/>
        <v>2469990</v>
      </c>
      <c r="X57" s="735">
        <f t="shared" si="28"/>
        <v>0</v>
      </c>
      <c r="Y57" s="735">
        <f t="shared" si="29"/>
        <v>0</v>
      </c>
      <c r="Z57" s="735">
        <f t="shared" si="36"/>
        <v>0</v>
      </c>
      <c r="AA57" s="735">
        <f t="shared" si="30"/>
        <v>0</v>
      </c>
      <c r="AB57" s="735">
        <f t="shared" si="31"/>
        <v>0</v>
      </c>
      <c r="AC57" s="736">
        <f t="shared" si="32"/>
        <v>2006</v>
      </c>
      <c r="AD57" s="737">
        <f t="shared" si="33"/>
        <v>10</v>
      </c>
      <c r="AE57" s="473">
        <f t="shared" si="34"/>
        <v>2469990</v>
      </c>
      <c r="AF57" s="738">
        <f t="shared" si="35"/>
        <v>2469990</v>
      </c>
      <c r="AG57" s="739"/>
    </row>
    <row r="58" spans="1:40" s="625" customFormat="1" ht="16">
      <c r="A58" s="722"/>
      <c r="B58" s="493" t="s">
        <v>2815</v>
      </c>
      <c r="C58" s="494" t="s">
        <v>1204</v>
      </c>
      <c r="D58" s="689">
        <v>4</v>
      </c>
      <c r="E58" s="493" t="s">
        <v>1450</v>
      </c>
      <c r="F58" s="493"/>
      <c r="G58" s="493" t="s">
        <v>220</v>
      </c>
      <c r="H58" s="493">
        <v>2000</v>
      </c>
      <c r="I58" s="493"/>
      <c r="J58" s="493"/>
      <c r="K58" s="493"/>
      <c r="L58" s="493"/>
      <c r="M58" s="493"/>
      <c r="N58" s="493" t="s">
        <v>204</v>
      </c>
      <c r="O58" s="517">
        <v>39000</v>
      </c>
      <c r="P58" s="724"/>
      <c r="Q58" s="723"/>
      <c r="R58" s="699" t="str">
        <f t="shared" si="24"/>
        <v>2.06.02</v>
      </c>
      <c r="S58" s="726" t="str">
        <f t="shared" si="15"/>
        <v>ALAT RUMAH TANGGA</v>
      </c>
      <c r="T58" s="726">
        <f t="shared" si="16"/>
        <v>5</v>
      </c>
      <c r="U58" s="734">
        <f t="shared" si="26"/>
        <v>7798</v>
      </c>
      <c r="V58" s="726">
        <f t="shared" si="17"/>
        <v>13</v>
      </c>
      <c r="W58" s="735">
        <f t="shared" si="27"/>
        <v>38990</v>
      </c>
      <c r="X58" s="735">
        <f t="shared" si="28"/>
        <v>0</v>
      </c>
      <c r="Y58" s="735">
        <f t="shared" si="29"/>
        <v>0</v>
      </c>
      <c r="Z58" s="735">
        <f t="shared" si="36"/>
        <v>0</v>
      </c>
      <c r="AA58" s="735">
        <f t="shared" si="30"/>
        <v>0</v>
      </c>
      <c r="AB58" s="735">
        <f t="shared" si="31"/>
        <v>0</v>
      </c>
      <c r="AC58" s="736">
        <f t="shared" si="32"/>
        <v>2000</v>
      </c>
      <c r="AD58" s="737">
        <f t="shared" si="33"/>
        <v>10</v>
      </c>
      <c r="AE58" s="473">
        <f t="shared" si="34"/>
        <v>38990</v>
      </c>
      <c r="AF58" s="738">
        <f t="shared" si="35"/>
        <v>38990</v>
      </c>
      <c r="AG58" s="739"/>
    </row>
    <row r="59" spans="1:40" s="625" customFormat="1" ht="16">
      <c r="A59" s="722"/>
      <c r="B59" s="493" t="s">
        <v>2245</v>
      </c>
      <c r="C59" s="494" t="s">
        <v>1205</v>
      </c>
      <c r="D59" s="689">
        <v>4</v>
      </c>
      <c r="E59" s="493" t="s">
        <v>1451</v>
      </c>
      <c r="F59" s="493"/>
      <c r="G59" s="493" t="s">
        <v>1526</v>
      </c>
      <c r="H59" s="493">
        <v>2006</v>
      </c>
      <c r="I59" s="493"/>
      <c r="J59" s="493"/>
      <c r="K59" s="493"/>
      <c r="L59" s="493"/>
      <c r="M59" s="493"/>
      <c r="N59" s="493" t="s">
        <v>204</v>
      </c>
      <c r="O59" s="517">
        <v>1125000</v>
      </c>
      <c r="P59" s="724"/>
      <c r="Q59" s="723"/>
      <c r="R59" s="699" t="str">
        <f t="shared" si="24"/>
        <v>2.06.02</v>
      </c>
      <c r="S59" s="726" t="str">
        <f t="shared" si="15"/>
        <v>ALAT RUMAH TANGGA</v>
      </c>
      <c r="T59" s="726">
        <f t="shared" si="16"/>
        <v>5</v>
      </c>
      <c r="U59" s="734">
        <f t="shared" si="26"/>
        <v>224998</v>
      </c>
      <c r="V59" s="726">
        <f t="shared" si="17"/>
        <v>7</v>
      </c>
      <c r="W59" s="735">
        <f t="shared" si="27"/>
        <v>1124990</v>
      </c>
      <c r="X59" s="735">
        <f t="shared" si="28"/>
        <v>0</v>
      </c>
      <c r="Y59" s="735">
        <f t="shared" si="29"/>
        <v>0</v>
      </c>
      <c r="Z59" s="735">
        <f t="shared" si="36"/>
        <v>0</v>
      </c>
      <c r="AA59" s="735">
        <f t="shared" si="30"/>
        <v>0</v>
      </c>
      <c r="AB59" s="735">
        <f t="shared" si="31"/>
        <v>0</v>
      </c>
      <c r="AC59" s="736">
        <f t="shared" si="32"/>
        <v>2006</v>
      </c>
      <c r="AD59" s="737">
        <f t="shared" si="33"/>
        <v>10</v>
      </c>
      <c r="AE59" s="473">
        <f t="shared" si="34"/>
        <v>1124990</v>
      </c>
      <c r="AF59" s="738">
        <f t="shared" si="35"/>
        <v>1124990</v>
      </c>
      <c r="AG59" s="739"/>
    </row>
    <row r="60" spans="1:40" s="626" customFormat="1" ht="16">
      <c r="A60" s="722"/>
      <c r="B60" s="493" t="s">
        <v>2816</v>
      </c>
      <c r="C60" s="494" t="s">
        <v>1200</v>
      </c>
      <c r="D60" s="689">
        <v>4</v>
      </c>
      <c r="E60" s="493" t="s">
        <v>747</v>
      </c>
      <c r="F60" s="493"/>
      <c r="G60" s="493" t="s">
        <v>1523</v>
      </c>
      <c r="H60" s="493">
        <v>2000</v>
      </c>
      <c r="I60" s="493"/>
      <c r="J60" s="493"/>
      <c r="K60" s="493"/>
      <c r="L60" s="493"/>
      <c r="M60" s="493"/>
      <c r="N60" s="493" t="s">
        <v>204</v>
      </c>
      <c r="O60" s="517">
        <v>375000</v>
      </c>
      <c r="P60" s="724"/>
      <c r="Q60" s="723"/>
      <c r="R60" s="699" t="str">
        <f t="shared" si="24"/>
        <v>2.06.02</v>
      </c>
      <c r="S60" s="726" t="str">
        <f t="shared" si="15"/>
        <v>ALAT RUMAH TANGGA</v>
      </c>
      <c r="T60" s="726">
        <f t="shared" si="16"/>
        <v>5</v>
      </c>
      <c r="U60" s="734">
        <f t="shared" si="26"/>
        <v>74998</v>
      </c>
      <c r="V60" s="726">
        <f t="shared" si="17"/>
        <v>13</v>
      </c>
      <c r="W60" s="735">
        <f t="shared" si="27"/>
        <v>374990</v>
      </c>
      <c r="X60" s="735">
        <f t="shared" si="28"/>
        <v>0</v>
      </c>
      <c r="Y60" s="735">
        <f t="shared" si="29"/>
        <v>0</v>
      </c>
      <c r="Z60" s="735">
        <f t="shared" si="36"/>
        <v>0</v>
      </c>
      <c r="AA60" s="735">
        <f t="shared" si="30"/>
        <v>0</v>
      </c>
      <c r="AB60" s="735">
        <f t="shared" si="31"/>
        <v>0</v>
      </c>
      <c r="AC60" s="736">
        <f t="shared" si="32"/>
        <v>2000</v>
      </c>
      <c r="AD60" s="737">
        <f t="shared" si="33"/>
        <v>10</v>
      </c>
      <c r="AE60" s="473">
        <f t="shared" si="34"/>
        <v>374990</v>
      </c>
      <c r="AF60" s="738">
        <f t="shared" si="35"/>
        <v>374990</v>
      </c>
      <c r="AG60" s="739"/>
      <c r="AH60" s="625"/>
      <c r="AI60" s="625"/>
      <c r="AJ60" s="625"/>
      <c r="AK60" s="625"/>
      <c r="AL60" s="625"/>
      <c r="AM60" s="625"/>
      <c r="AN60" s="625"/>
    </row>
    <row r="61" spans="1:40" s="626" customFormat="1" ht="16">
      <c r="A61" s="722"/>
      <c r="B61" s="493" t="s">
        <v>2819</v>
      </c>
      <c r="C61" s="494" t="s">
        <v>1206</v>
      </c>
      <c r="D61" s="689">
        <v>4</v>
      </c>
      <c r="E61" s="493" t="s">
        <v>1452</v>
      </c>
      <c r="F61" s="493"/>
      <c r="G61" s="493" t="s">
        <v>225</v>
      </c>
      <c r="H61" s="493">
        <v>2006</v>
      </c>
      <c r="I61" s="493"/>
      <c r="J61" s="493"/>
      <c r="K61" s="493"/>
      <c r="L61" s="493"/>
      <c r="M61" s="493"/>
      <c r="N61" s="493" t="s">
        <v>204</v>
      </c>
      <c r="O61" s="517">
        <v>150000</v>
      </c>
      <c r="P61" s="724"/>
      <c r="Q61" s="723"/>
      <c r="R61" s="699" t="str">
        <f t="shared" si="24"/>
        <v>2.06.02</v>
      </c>
      <c r="S61" s="726" t="str">
        <f t="shared" si="15"/>
        <v>ALAT RUMAH TANGGA</v>
      </c>
      <c r="T61" s="726">
        <f t="shared" si="16"/>
        <v>5</v>
      </c>
      <c r="U61" s="734">
        <f t="shared" si="26"/>
        <v>29998</v>
      </c>
      <c r="V61" s="726">
        <f t="shared" si="17"/>
        <v>7</v>
      </c>
      <c r="W61" s="735">
        <f t="shared" si="27"/>
        <v>149990</v>
      </c>
      <c r="X61" s="735">
        <f t="shared" si="28"/>
        <v>0</v>
      </c>
      <c r="Y61" s="735">
        <f t="shared" si="29"/>
        <v>0</v>
      </c>
      <c r="Z61" s="735">
        <f t="shared" si="36"/>
        <v>0</v>
      </c>
      <c r="AA61" s="735">
        <f t="shared" si="30"/>
        <v>0</v>
      </c>
      <c r="AB61" s="735">
        <f t="shared" si="31"/>
        <v>0</v>
      </c>
      <c r="AC61" s="736">
        <f t="shared" si="32"/>
        <v>2006</v>
      </c>
      <c r="AD61" s="737">
        <f t="shared" si="33"/>
        <v>10</v>
      </c>
      <c r="AE61" s="473">
        <f t="shared" si="34"/>
        <v>149990</v>
      </c>
      <c r="AF61" s="738">
        <f t="shared" si="35"/>
        <v>149990</v>
      </c>
      <c r="AG61" s="739"/>
      <c r="AH61" s="625"/>
      <c r="AI61" s="625"/>
      <c r="AJ61" s="625"/>
      <c r="AK61" s="625"/>
      <c r="AL61" s="625"/>
      <c r="AM61" s="625"/>
      <c r="AN61" s="625"/>
    </row>
    <row r="62" spans="1:40" s="626" customFormat="1" ht="16">
      <c r="A62" s="722"/>
      <c r="B62" s="493" t="s">
        <v>2252</v>
      </c>
      <c r="C62" s="494" t="s">
        <v>1207</v>
      </c>
      <c r="D62" s="689">
        <v>4</v>
      </c>
      <c r="E62" s="493" t="s">
        <v>1453</v>
      </c>
      <c r="F62" s="493"/>
      <c r="G62" s="493" t="s">
        <v>220</v>
      </c>
      <c r="H62" s="493">
        <v>2000</v>
      </c>
      <c r="I62" s="493"/>
      <c r="J62" s="493"/>
      <c r="K62" s="493"/>
      <c r="L62" s="493"/>
      <c r="M62" s="493"/>
      <c r="N62" s="493" t="s">
        <v>204</v>
      </c>
      <c r="O62" s="517">
        <v>195000</v>
      </c>
      <c r="P62" s="724"/>
      <c r="Q62" s="723"/>
      <c r="R62" s="699" t="str">
        <f t="shared" si="24"/>
        <v>2.06.02</v>
      </c>
      <c r="S62" s="726" t="str">
        <f t="shared" si="15"/>
        <v>ALAT RUMAH TANGGA</v>
      </c>
      <c r="T62" s="726">
        <f t="shared" si="16"/>
        <v>5</v>
      </c>
      <c r="U62" s="734">
        <f t="shared" si="26"/>
        <v>38998</v>
      </c>
      <c r="V62" s="726">
        <f t="shared" si="17"/>
        <v>13</v>
      </c>
      <c r="W62" s="735">
        <f t="shared" si="27"/>
        <v>194990</v>
      </c>
      <c r="X62" s="735">
        <f t="shared" si="28"/>
        <v>0</v>
      </c>
      <c r="Y62" s="735">
        <f t="shared" si="29"/>
        <v>0</v>
      </c>
      <c r="Z62" s="735">
        <f t="shared" si="36"/>
        <v>0</v>
      </c>
      <c r="AA62" s="735">
        <f t="shared" si="30"/>
        <v>0</v>
      </c>
      <c r="AB62" s="735">
        <f t="shared" si="31"/>
        <v>0</v>
      </c>
      <c r="AC62" s="736">
        <f t="shared" si="32"/>
        <v>2000</v>
      </c>
      <c r="AD62" s="737">
        <f t="shared" si="33"/>
        <v>10</v>
      </c>
      <c r="AE62" s="473">
        <f t="shared" si="34"/>
        <v>194990</v>
      </c>
      <c r="AF62" s="738">
        <f t="shared" si="35"/>
        <v>194990</v>
      </c>
      <c r="AG62" s="739"/>
      <c r="AH62" s="625"/>
      <c r="AI62" s="625"/>
      <c r="AJ62" s="625"/>
      <c r="AK62" s="625"/>
      <c r="AL62" s="625"/>
      <c r="AM62" s="625"/>
      <c r="AN62" s="625"/>
    </row>
    <row r="63" spans="1:40" s="626" customFormat="1" ht="16">
      <c r="A63" s="722"/>
      <c r="B63" s="493" t="s">
        <v>2814</v>
      </c>
      <c r="C63" s="494" t="s">
        <v>1198</v>
      </c>
      <c r="D63" s="689">
        <v>4</v>
      </c>
      <c r="E63" s="493" t="s">
        <v>747</v>
      </c>
      <c r="F63" s="493"/>
      <c r="G63" s="493" t="s">
        <v>1527</v>
      </c>
      <c r="H63" s="493">
        <v>2002</v>
      </c>
      <c r="I63" s="493"/>
      <c r="J63" s="493"/>
      <c r="K63" s="493"/>
      <c r="L63" s="493"/>
      <c r="M63" s="493"/>
      <c r="N63" s="493" t="s">
        <v>204</v>
      </c>
      <c r="O63" s="517">
        <v>280000</v>
      </c>
      <c r="P63" s="724"/>
      <c r="Q63" s="723"/>
      <c r="R63" s="699" t="str">
        <f t="shared" si="24"/>
        <v>2.06.02</v>
      </c>
      <c r="S63" s="726" t="str">
        <f t="shared" si="15"/>
        <v>ALAT RUMAH TANGGA</v>
      </c>
      <c r="T63" s="726">
        <f t="shared" si="16"/>
        <v>5</v>
      </c>
      <c r="U63" s="734">
        <f t="shared" si="26"/>
        <v>55998</v>
      </c>
      <c r="V63" s="726">
        <f t="shared" si="17"/>
        <v>11</v>
      </c>
      <c r="W63" s="735">
        <f t="shared" si="27"/>
        <v>279990</v>
      </c>
      <c r="X63" s="735">
        <f t="shared" si="28"/>
        <v>0</v>
      </c>
      <c r="Y63" s="735">
        <f t="shared" si="29"/>
        <v>0</v>
      </c>
      <c r="Z63" s="735">
        <f t="shared" si="36"/>
        <v>0</v>
      </c>
      <c r="AA63" s="735">
        <f t="shared" si="30"/>
        <v>0</v>
      </c>
      <c r="AB63" s="735">
        <f t="shared" si="31"/>
        <v>0</v>
      </c>
      <c r="AC63" s="736">
        <f t="shared" si="32"/>
        <v>2002</v>
      </c>
      <c r="AD63" s="737">
        <f t="shared" si="33"/>
        <v>10</v>
      </c>
      <c r="AE63" s="473">
        <f t="shared" si="34"/>
        <v>279990</v>
      </c>
      <c r="AF63" s="738">
        <f t="shared" si="35"/>
        <v>279990</v>
      </c>
      <c r="AG63" s="739"/>
      <c r="AH63" s="625"/>
      <c r="AI63" s="625"/>
      <c r="AJ63" s="625"/>
      <c r="AK63" s="625"/>
      <c r="AL63" s="625"/>
      <c r="AM63" s="625"/>
      <c r="AN63" s="625"/>
    </row>
    <row r="64" spans="1:40" s="626" customFormat="1" ht="16">
      <c r="A64" s="722"/>
      <c r="B64" s="493" t="s">
        <v>2815</v>
      </c>
      <c r="C64" s="494" t="s">
        <v>1199</v>
      </c>
      <c r="D64" s="689">
        <v>4</v>
      </c>
      <c r="E64" s="493" t="s">
        <v>747</v>
      </c>
      <c r="F64" s="493"/>
      <c r="G64" s="493" t="s">
        <v>1525</v>
      </c>
      <c r="H64" s="493">
        <v>2000</v>
      </c>
      <c r="I64" s="493"/>
      <c r="J64" s="493"/>
      <c r="K64" s="493"/>
      <c r="L64" s="493"/>
      <c r="M64" s="493"/>
      <c r="N64" s="493" t="s">
        <v>204</v>
      </c>
      <c r="O64" s="517">
        <v>112500</v>
      </c>
      <c r="P64" s="724"/>
      <c r="Q64" s="723"/>
      <c r="R64" s="699" t="str">
        <f t="shared" si="24"/>
        <v>2.06.02</v>
      </c>
      <c r="S64" s="726" t="str">
        <f t="shared" si="15"/>
        <v>ALAT RUMAH TANGGA</v>
      </c>
      <c r="T64" s="726">
        <f t="shared" si="16"/>
        <v>5</v>
      </c>
      <c r="U64" s="734">
        <f t="shared" si="26"/>
        <v>22498</v>
      </c>
      <c r="V64" s="726">
        <f t="shared" si="17"/>
        <v>13</v>
      </c>
      <c r="W64" s="735">
        <f t="shared" si="27"/>
        <v>112490</v>
      </c>
      <c r="X64" s="735">
        <f t="shared" si="28"/>
        <v>0</v>
      </c>
      <c r="Y64" s="735">
        <f t="shared" si="29"/>
        <v>0</v>
      </c>
      <c r="Z64" s="735">
        <f t="shared" si="36"/>
        <v>0</v>
      </c>
      <c r="AA64" s="735">
        <f t="shared" si="30"/>
        <v>0</v>
      </c>
      <c r="AB64" s="735">
        <f t="shared" si="31"/>
        <v>0</v>
      </c>
      <c r="AC64" s="736">
        <f t="shared" si="32"/>
        <v>2000</v>
      </c>
      <c r="AD64" s="737">
        <f t="shared" si="33"/>
        <v>10</v>
      </c>
      <c r="AE64" s="473">
        <f t="shared" si="34"/>
        <v>112490</v>
      </c>
      <c r="AF64" s="738">
        <f t="shared" si="35"/>
        <v>112490</v>
      </c>
      <c r="AG64" s="739"/>
      <c r="AH64" s="625"/>
      <c r="AI64" s="625"/>
      <c r="AJ64" s="625"/>
      <c r="AK64" s="625"/>
      <c r="AL64" s="625"/>
      <c r="AM64" s="625"/>
      <c r="AN64" s="625"/>
    </row>
    <row r="65" spans="1:40" s="626" customFormat="1" ht="16">
      <c r="A65" s="722"/>
      <c r="B65" s="493" t="s">
        <v>2820</v>
      </c>
      <c r="C65" s="494" t="s">
        <v>1208</v>
      </c>
      <c r="D65" s="689">
        <v>4</v>
      </c>
      <c r="E65" s="493" t="s">
        <v>747</v>
      </c>
      <c r="F65" s="493"/>
      <c r="G65" s="493" t="s">
        <v>1525</v>
      </c>
      <c r="H65" s="493">
        <v>2002</v>
      </c>
      <c r="I65" s="493"/>
      <c r="J65" s="493"/>
      <c r="K65" s="493"/>
      <c r="L65" s="493"/>
      <c r="M65" s="493"/>
      <c r="N65" s="493" t="s">
        <v>204</v>
      </c>
      <c r="O65" s="517">
        <v>210000</v>
      </c>
      <c r="P65" s="724"/>
      <c r="Q65" s="723"/>
      <c r="R65" s="699" t="str">
        <f t="shared" si="24"/>
        <v>2.06.02</v>
      </c>
      <c r="S65" s="726" t="str">
        <f t="shared" si="15"/>
        <v>ALAT RUMAH TANGGA</v>
      </c>
      <c r="T65" s="726">
        <f t="shared" si="16"/>
        <v>5</v>
      </c>
      <c r="U65" s="734">
        <f t="shared" si="26"/>
        <v>41998</v>
      </c>
      <c r="V65" s="726">
        <f t="shared" si="17"/>
        <v>11</v>
      </c>
      <c r="W65" s="735">
        <f t="shared" si="27"/>
        <v>209990</v>
      </c>
      <c r="X65" s="735">
        <f t="shared" si="28"/>
        <v>0</v>
      </c>
      <c r="Y65" s="735">
        <f t="shared" si="29"/>
        <v>0</v>
      </c>
      <c r="Z65" s="735">
        <f t="shared" si="36"/>
        <v>0</v>
      </c>
      <c r="AA65" s="735">
        <f t="shared" si="30"/>
        <v>0</v>
      </c>
      <c r="AB65" s="735">
        <f t="shared" si="31"/>
        <v>0</v>
      </c>
      <c r="AC65" s="736">
        <f t="shared" si="32"/>
        <v>2002</v>
      </c>
      <c r="AD65" s="737">
        <f t="shared" si="33"/>
        <v>10</v>
      </c>
      <c r="AE65" s="473">
        <f t="shared" si="34"/>
        <v>209990</v>
      </c>
      <c r="AF65" s="738">
        <f t="shared" si="35"/>
        <v>209990</v>
      </c>
      <c r="AG65" s="739"/>
      <c r="AH65" s="625"/>
      <c r="AI65" s="625"/>
      <c r="AJ65" s="625"/>
      <c r="AK65" s="625"/>
      <c r="AL65" s="625"/>
      <c r="AM65" s="625"/>
      <c r="AN65" s="625"/>
    </row>
    <row r="66" spans="1:40" s="626" customFormat="1" ht="16">
      <c r="A66" s="722"/>
      <c r="B66" s="493" t="s">
        <v>2821</v>
      </c>
      <c r="C66" s="494" t="s">
        <v>1209</v>
      </c>
      <c r="D66" s="689">
        <v>4</v>
      </c>
      <c r="E66" s="493" t="s">
        <v>784</v>
      </c>
      <c r="F66" s="493"/>
      <c r="G66" s="493" t="s">
        <v>230</v>
      </c>
      <c r="H66" s="493">
        <v>2000</v>
      </c>
      <c r="I66" s="493"/>
      <c r="J66" s="493"/>
      <c r="K66" s="493"/>
      <c r="L66" s="493"/>
      <c r="M66" s="493"/>
      <c r="N66" s="493" t="s">
        <v>204</v>
      </c>
      <c r="O66" s="517">
        <v>97500</v>
      </c>
      <c r="P66" s="724"/>
      <c r="Q66" s="723"/>
      <c r="R66" s="699" t="str">
        <f t="shared" si="24"/>
        <v>2.06.02</v>
      </c>
      <c r="S66" s="726" t="str">
        <f t="shared" si="15"/>
        <v>ALAT RUMAH TANGGA</v>
      </c>
      <c r="T66" s="726">
        <f t="shared" si="16"/>
        <v>5</v>
      </c>
      <c r="U66" s="734">
        <f t="shared" si="26"/>
        <v>19498</v>
      </c>
      <c r="V66" s="726">
        <f t="shared" si="17"/>
        <v>13</v>
      </c>
      <c r="W66" s="735">
        <f t="shared" si="27"/>
        <v>97490</v>
      </c>
      <c r="X66" s="735">
        <f t="shared" si="28"/>
        <v>0</v>
      </c>
      <c r="Y66" s="735">
        <f t="shared" si="29"/>
        <v>0</v>
      </c>
      <c r="Z66" s="735">
        <f t="shared" si="36"/>
        <v>0</v>
      </c>
      <c r="AA66" s="735">
        <f t="shared" si="30"/>
        <v>0</v>
      </c>
      <c r="AB66" s="735">
        <f t="shared" si="31"/>
        <v>0</v>
      </c>
      <c r="AC66" s="736">
        <f t="shared" si="32"/>
        <v>2000</v>
      </c>
      <c r="AD66" s="737">
        <f t="shared" si="33"/>
        <v>10</v>
      </c>
      <c r="AE66" s="473">
        <f t="shared" si="34"/>
        <v>97490</v>
      </c>
      <c r="AF66" s="738">
        <f t="shared" si="35"/>
        <v>97490</v>
      </c>
      <c r="AG66" s="739"/>
      <c r="AH66" s="625"/>
      <c r="AI66" s="625"/>
      <c r="AJ66" s="625"/>
      <c r="AK66" s="625"/>
      <c r="AL66" s="625"/>
      <c r="AM66" s="625"/>
      <c r="AN66" s="625"/>
    </row>
    <row r="67" spans="1:40" s="626" customFormat="1" ht="16">
      <c r="A67" s="722"/>
      <c r="B67" s="493" t="s">
        <v>2816</v>
      </c>
      <c r="C67" s="494" t="s">
        <v>1200</v>
      </c>
      <c r="D67" s="689">
        <v>4</v>
      </c>
      <c r="E67" s="493" t="s">
        <v>747</v>
      </c>
      <c r="F67" s="493"/>
      <c r="G67" s="493" t="s">
        <v>1523</v>
      </c>
      <c r="H67" s="493">
        <v>2004</v>
      </c>
      <c r="I67" s="493"/>
      <c r="J67" s="493"/>
      <c r="K67" s="493"/>
      <c r="L67" s="493"/>
      <c r="M67" s="493"/>
      <c r="N67" s="493" t="s">
        <v>204</v>
      </c>
      <c r="O67" s="517">
        <v>175000</v>
      </c>
      <c r="P67" s="724"/>
      <c r="Q67" s="723"/>
      <c r="R67" s="699" t="str">
        <f t="shared" si="24"/>
        <v>2.06.02</v>
      </c>
      <c r="S67" s="726" t="str">
        <f t="shared" si="15"/>
        <v>ALAT RUMAH TANGGA</v>
      </c>
      <c r="T67" s="726">
        <f t="shared" si="16"/>
        <v>5</v>
      </c>
      <c r="U67" s="734">
        <f t="shared" si="26"/>
        <v>34998</v>
      </c>
      <c r="V67" s="726">
        <f t="shared" si="17"/>
        <v>9</v>
      </c>
      <c r="W67" s="735">
        <f t="shared" si="27"/>
        <v>174990</v>
      </c>
      <c r="X67" s="735">
        <f t="shared" si="28"/>
        <v>0</v>
      </c>
      <c r="Y67" s="735">
        <f t="shared" si="29"/>
        <v>0</v>
      </c>
      <c r="Z67" s="735">
        <f t="shared" si="36"/>
        <v>0</v>
      </c>
      <c r="AA67" s="735">
        <f t="shared" si="30"/>
        <v>0</v>
      </c>
      <c r="AB67" s="735">
        <f t="shared" si="31"/>
        <v>0</v>
      </c>
      <c r="AC67" s="736">
        <f t="shared" si="32"/>
        <v>2004</v>
      </c>
      <c r="AD67" s="737">
        <f t="shared" si="33"/>
        <v>10</v>
      </c>
      <c r="AE67" s="473">
        <f t="shared" si="34"/>
        <v>174990</v>
      </c>
      <c r="AF67" s="738">
        <f t="shared" si="35"/>
        <v>174990</v>
      </c>
      <c r="AG67" s="739"/>
      <c r="AH67" s="625"/>
      <c r="AI67" s="625"/>
      <c r="AJ67" s="625"/>
      <c r="AK67" s="625"/>
      <c r="AL67" s="625"/>
      <c r="AM67" s="625"/>
      <c r="AN67" s="625"/>
    </row>
    <row r="68" spans="1:40" s="626" customFormat="1" ht="16">
      <c r="A68" s="722"/>
      <c r="B68" s="493" t="s">
        <v>2248</v>
      </c>
      <c r="C68" s="494" t="s">
        <v>1210</v>
      </c>
      <c r="D68" s="689">
        <v>4</v>
      </c>
      <c r="E68" s="493" t="s">
        <v>1454</v>
      </c>
      <c r="F68" s="493"/>
      <c r="G68" s="493" t="s">
        <v>1528</v>
      </c>
      <c r="H68" s="493">
        <v>2005</v>
      </c>
      <c r="I68" s="493"/>
      <c r="J68" s="493"/>
      <c r="K68" s="493"/>
      <c r="L68" s="493"/>
      <c r="M68" s="493"/>
      <c r="N68" s="493" t="s">
        <v>204</v>
      </c>
      <c r="O68" s="517">
        <v>187500</v>
      </c>
      <c r="P68" s="724"/>
      <c r="Q68" s="723"/>
      <c r="R68" s="699" t="str">
        <f t="shared" si="24"/>
        <v>2.06.02</v>
      </c>
      <c r="S68" s="726" t="str">
        <f t="shared" si="15"/>
        <v>ALAT RUMAH TANGGA</v>
      </c>
      <c r="T68" s="726">
        <f t="shared" si="16"/>
        <v>5</v>
      </c>
      <c r="U68" s="734">
        <f t="shared" si="26"/>
        <v>37498</v>
      </c>
      <c r="V68" s="726">
        <f t="shared" si="17"/>
        <v>8</v>
      </c>
      <c r="W68" s="735">
        <f t="shared" si="27"/>
        <v>187490</v>
      </c>
      <c r="X68" s="735">
        <f t="shared" si="28"/>
        <v>0</v>
      </c>
      <c r="Y68" s="735">
        <f t="shared" si="29"/>
        <v>0</v>
      </c>
      <c r="Z68" s="735">
        <f t="shared" si="36"/>
        <v>0</v>
      </c>
      <c r="AA68" s="735">
        <f t="shared" si="30"/>
        <v>0</v>
      </c>
      <c r="AB68" s="735">
        <f t="shared" si="31"/>
        <v>0</v>
      </c>
      <c r="AC68" s="736">
        <f t="shared" si="32"/>
        <v>2005</v>
      </c>
      <c r="AD68" s="737">
        <f t="shared" si="33"/>
        <v>10</v>
      </c>
      <c r="AE68" s="473">
        <f t="shared" si="34"/>
        <v>187490</v>
      </c>
      <c r="AF68" s="738">
        <f t="shared" si="35"/>
        <v>187490</v>
      </c>
      <c r="AG68" s="739"/>
      <c r="AH68" s="625"/>
      <c r="AI68" s="625"/>
      <c r="AJ68" s="625"/>
      <c r="AK68" s="625"/>
      <c r="AL68" s="625"/>
      <c r="AM68" s="625"/>
      <c r="AN68" s="625"/>
    </row>
    <row r="69" spans="1:40" s="626" customFormat="1" ht="16">
      <c r="A69" s="722"/>
      <c r="B69" s="493" t="s">
        <v>2820</v>
      </c>
      <c r="C69" s="494" t="s">
        <v>1211</v>
      </c>
      <c r="D69" s="689">
        <v>4</v>
      </c>
      <c r="E69" s="493" t="s">
        <v>747</v>
      </c>
      <c r="F69" s="493"/>
      <c r="G69" s="493" t="s">
        <v>1529</v>
      </c>
      <c r="H69" s="493">
        <v>2002</v>
      </c>
      <c r="I69" s="493"/>
      <c r="J69" s="493"/>
      <c r="K69" s="493"/>
      <c r="L69" s="493"/>
      <c r="M69" s="493"/>
      <c r="N69" s="493" t="s">
        <v>204</v>
      </c>
      <c r="O69" s="517">
        <v>84000</v>
      </c>
      <c r="P69" s="724"/>
      <c r="Q69" s="723"/>
      <c r="R69" s="699" t="str">
        <f t="shared" si="24"/>
        <v>2.06.02</v>
      </c>
      <c r="S69" s="726" t="str">
        <f t="shared" si="15"/>
        <v>ALAT RUMAH TANGGA</v>
      </c>
      <c r="T69" s="726">
        <f t="shared" si="16"/>
        <v>5</v>
      </c>
      <c r="U69" s="734">
        <f t="shared" si="26"/>
        <v>16798</v>
      </c>
      <c r="V69" s="726">
        <f t="shared" si="17"/>
        <v>11</v>
      </c>
      <c r="W69" s="735">
        <f t="shared" si="27"/>
        <v>83990</v>
      </c>
      <c r="X69" s="735">
        <f t="shared" si="28"/>
        <v>0</v>
      </c>
      <c r="Y69" s="735">
        <f t="shared" si="29"/>
        <v>0</v>
      </c>
      <c r="Z69" s="735">
        <f t="shared" si="36"/>
        <v>0</v>
      </c>
      <c r="AA69" s="735">
        <f t="shared" si="30"/>
        <v>0</v>
      </c>
      <c r="AB69" s="735">
        <f t="shared" si="31"/>
        <v>0</v>
      </c>
      <c r="AC69" s="736">
        <f t="shared" si="32"/>
        <v>2002</v>
      </c>
      <c r="AD69" s="737">
        <f t="shared" si="33"/>
        <v>10</v>
      </c>
      <c r="AE69" s="473">
        <f t="shared" si="34"/>
        <v>83990</v>
      </c>
      <c r="AF69" s="738">
        <f t="shared" si="35"/>
        <v>83990</v>
      </c>
      <c r="AG69" s="739"/>
      <c r="AH69" s="625"/>
      <c r="AI69" s="625"/>
      <c r="AJ69" s="625"/>
      <c r="AK69" s="625"/>
      <c r="AL69" s="625"/>
      <c r="AM69" s="625"/>
      <c r="AN69" s="625"/>
    </row>
    <row r="70" spans="1:40" s="626" customFormat="1" ht="16">
      <c r="A70" s="722"/>
      <c r="B70" s="493" t="s">
        <v>2245</v>
      </c>
      <c r="C70" s="494" t="s">
        <v>1205</v>
      </c>
      <c r="D70" s="689">
        <v>4</v>
      </c>
      <c r="E70" s="493" t="s">
        <v>1451</v>
      </c>
      <c r="F70" s="493"/>
      <c r="G70" s="493" t="s">
        <v>1526</v>
      </c>
      <c r="H70" s="493">
        <v>2000</v>
      </c>
      <c r="I70" s="493"/>
      <c r="J70" s="493"/>
      <c r="K70" s="493"/>
      <c r="L70" s="493"/>
      <c r="M70" s="493"/>
      <c r="N70" s="493" t="s">
        <v>204</v>
      </c>
      <c r="O70" s="517">
        <v>56320000</v>
      </c>
      <c r="P70" s="724"/>
      <c r="Q70" s="723"/>
      <c r="R70" s="699" t="str">
        <f t="shared" si="24"/>
        <v>2.06.02</v>
      </c>
      <c r="S70" s="726" t="str">
        <f t="shared" si="15"/>
        <v>ALAT RUMAH TANGGA</v>
      </c>
      <c r="T70" s="726">
        <f t="shared" si="16"/>
        <v>5</v>
      </c>
      <c r="U70" s="734">
        <f t="shared" si="26"/>
        <v>11263998</v>
      </c>
      <c r="V70" s="726">
        <f t="shared" si="17"/>
        <v>13</v>
      </c>
      <c r="W70" s="735">
        <f t="shared" si="27"/>
        <v>56319990</v>
      </c>
      <c r="X70" s="735">
        <f t="shared" si="28"/>
        <v>0</v>
      </c>
      <c r="Y70" s="735">
        <f t="shared" si="29"/>
        <v>0</v>
      </c>
      <c r="Z70" s="735">
        <f t="shared" si="36"/>
        <v>0</v>
      </c>
      <c r="AA70" s="735">
        <f t="shared" si="30"/>
        <v>0</v>
      </c>
      <c r="AB70" s="735">
        <f t="shared" si="31"/>
        <v>0</v>
      </c>
      <c r="AC70" s="736">
        <f t="shared" si="32"/>
        <v>2000</v>
      </c>
      <c r="AD70" s="737">
        <f t="shared" si="33"/>
        <v>10</v>
      </c>
      <c r="AE70" s="473">
        <f t="shared" si="34"/>
        <v>56319990</v>
      </c>
      <c r="AF70" s="738">
        <f t="shared" si="35"/>
        <v>56319990</v>
      </c>
      <c r="AG70" s="739"/>
      <c r="AH70" s="625"/>
      <c r="AI70" s="625"/>
      <c r="AJ70" s="625"/>
      <c r="AK70" s="625"/>
      <c r="AL70" s="625"/>
      <c r="AM70" s="625"/>
      <c r="AN70" s="625"/>
    </row>
    <row r="71" spans="1:40" s="626" customFormat="1" ht="16">
      <c r="A71" s="722"/>
      <c r="B71" s="493" t="s">
        <v>2814</v>
      </c>
      <c r="C71" s="494" t="s">
        <v>1212</v>
      </c>
      <c r="D71" s="689">
        <v>4</v>
      </c>
      <c r="E71" s="493" t="s">
        <v>747</v>
      </c>
      <c r="F71" s="493"/>
      <c r="G71" s="493" t="s">
        <v>233</v>
      </c>
      <c r="H71" s="493">
        <v>2003</v>
      </c>
      <c r="I71" s="493"/>
      <c r="J71" s="493"/>
      <c r="K71" s="493"/>
      <c r="L71" s="493"/>
      <c r="M71" s="493"/>
      <c r="N71" s="493" t="s">
        <v>204</v>
      </c>
      <c r="O71" s="517">
        <v>1020000</v>
      </c>
      <c r="P71" s="724"/>
      <c r="Q71" s="723"/>
      <c r="R71" s="699" t="str">
        <f t="shared" si="24"/>
        <v>2.06.02</v>
      </c>
      <c r="S71" s="726" t="str">
        <f t="shared" si="15"/>
        <v>ALAT RUMAH TANGGA</v>
      </c>
      <c r="T71" s="726">
        <f t="shared" si="16"/>
        <v>5</v>
      </c>
      <c r="U71" s="734">
        <f t="shared" si="26"/>
        <v>203998</v>
      </c>
      <c r="V71" s="726">
        <f t="shared" si="17"/>
        <v>10</v>
      </c>
      <c r="W71" s="735">
        <f t="shared" si="27"/>
        <v>1019990</v>
      </c>
      <c r="X71" s="735">
        <f t="shared" si="28"/>
        <v>0</v>
      </c>
      <c r="Y71" s="735">
        <f t="shared" si="29"/>
        <v>0</v>
      </c>
      <c r="Z71" s="735">
        <f t="shared" si="36"/>
        <v>0</v>
      </c>
      <c r="AA71" s="735">
        <f t="shared" si="30"/>
        <v>0</v>
      </c>
      <c r="AB71" s="735">
        <f t="shared" si="31"/>
        <v>0</v>
      </c>
      <c r="AC71" s="736">
        <f t="shared" si="32"/>
        <v>2003</v>
      </c>
      <c r="AD71" s="737">
        <f t="shared" si="33"/>
        <v>10</v>
      </c>
      <c r="AE71" s="473">
        <f t="shared" si="34"/>
        <v>1019990</v>
      </c>
      <c r="AF71" s="738">
        <f t="shared" si="35"/>
        <v>1019990</v>
      </c>
      <c r="AG71" s="739"/>
      <c r="AH71" s="625"/>
      <c r="AI71" s="625"/>
      <c r="AJ71" s="625"/>
      <c r="AK71" s="625"/>
      <c r="AL71" s="625"/>
      <c r="AM71" s="625"/>
      <c r="AN71" s="625"/>
    </row>
    <row r="72" spans="1:40" s="626" customFormat="1" ht="16">
      <c r="A72" s="722"/>
      <c r="B72" s="493" t="s">
        <v>2822</v>
      </c>
      <c r="C72" s="494" t="s">
        <v>1213</v>
      </c>
      <c r="D72" s="689">
        <v>4</v>
      </c>
      <c r="E72" s="493" t="s">
        <v>747</v>
      </c>
      <c r="F72" s="493"/>
      <c r="G72" s="493" t="s">
        <v>1530</v>
      </c>
      <c r="H72" s="493">
        <v>2002</v>
      </c>
      <c r="I72" s="493"/>
      <c r="J72" s="493"/>
      <c r="K72" s="493"/>
      <c r="L72" s="493"/>
      <c r="M72" s="493"/>
      <c r="N72" s="493" t="s">
        <v>204</v>
      </c>
      <c r="O72" s="517">
        <v>1470000</v>
      </c>
      <c r="P72" s="724"/>
      <c r="Q72" s="723"/>
      <c r="R72" s="699" t="str">
        <f t="shared" si="24"/>
        <v>2.06.01</v>
      </c>
      <c r="S72" s="726" t="str">
        <f t="shared" si="15"/>
        <v>ALAT KANTOR</v>
      </c>
      <c r="T72" s="726">
        <f t="shared" si="16"/>
        <v>5</v>
      </c>
      <c r="U72" s="734">
        <f t="shared" si="26"/>
        <v>293998</v>
      </c>
      <c r="V72" s="726">
        <f t="shared" si="17"/>
        <v>11</v>
      </c>
      <c r="W72" s="735">
        <f t="shared" si="27"/>
        <v>1469990</v>
      </c>
      <c r="X72" s="735">
        <f t="shared" si="28"/>
        <v>0</v>
      </c>
      <c r="Y72" s="735">
        <f t="shared" si="29"/>
        <v>0</v>
      </c>
      <c r="Z72" s="735">
        <f t="shared" si="36"/>
        <v>0</v>
      </c>
      <c r="AA72" s="735">
        <f t="shared" si="30"/>
        <v>0</v>
      </c>
      <c r="AB72" s="735">
        <f t="shared" si="31"/>
        <v>0</v>
      </c>
      <c r="AC72" s="736">
        <f t="shared" si="32"/>
        <v>2002</v>
      </c>
      <c r="AD72" s="737">
        <f t="shared" si="33"/>
        <v>10</v>
      </c>
      <c r="AE72" s="473">
        <f t="shared" si="34"/>
        <v>1469990</v>
      </c>
      <c r="AF72" s="738">
        <f t="shared" si="35"/>
        <v>1469990</v>
      </c>
      <c r="AG72" s="739"/>
      <c r="AH72" s="625"/>
      <c r="AI72" s="625"/>
      <c r="AJ72" s="625"/>
      <c r="AK72" s="625"/>
      <c r="AL72" s="625"/>
      <c r="AM72" s="625"/>
      <c r="AN72" s="625"/>
    </row>
    <row r="73" spans="1:40" s="626" customFormat="1" ht="16">
      <c r="A73" s="722"/>
      <c r="B73" s="493" t="s">
        <v>2815</v>
      </c>
      <c r="C73" s="494" t="s">
        <v>1214</v>
      </c>
      <c r="D73" s="689">
        <v>4</v>
      </c>
      <c r="E73" s="493" t="s">
        <v>747</v>
      </c>
      <c r="F73" s="493"/>
      <c r="G73" s="493" t="s">
        <v>233</v>
      </c>
      <c r="H73" s="493">
        <v>2002</v>
      </c>
      <c r="I73" s="493"/>
      <c r="J73" s="493"/>
      <c r="K73" s="493"/>
      <c r="L73" s="493"/>
      <c r="M73" s="493"/>
      <c r="N73" s="493" t="s">
        <v>204</v>
      </c>
      <c r="O73" s="517">
        <v>130000</v>
      </c>
      <c r="P73" s="724"/>
      <c r="Q73" s="723"/>
      <c r="R73" s="699" t="str">
        <f t="shared" si="24"/>
        <v>2.06.02</v>
      </c>
      <c r="S73" s="726" t="str">
        <f t="shared" si="15"/>
        <v>ALAT RUMAH TANGGA</v>
      </c>
      <c r="T73" s="726">
        <f t="shared" si="16"/>
        <v>5</v>
      </c>
      <c r="U73" s="734">
        <f t="shared" si="26"/>
        <v>25998</v>
      </c>
      <c r="V73" s="726">
        <f t="shared" si="17"/>
        <v>11</v>
      </c>
      <c r="W73" s="735">
        <f t="shared" si="27"/>
        <v>129990</v>
      </c>
      <c r="X73" s="735">
        <f t="shared" si="28"/>
        <v>0</v>
      </c>
      <c r="Y73" s="735">
        <f t="shared" si="29"/>
        <v>0</v>
      </c>
      <c r="Z73" s="735">
        <f t="shared" si="36"/>
        <v>0</v>
      </c>
      <c r="AA73" s="735">
        <f t="shared" si="30"/>
        <v>0</v>
      </c>
      <c r="AB73" s="735">
        <f t="shared" si="31"/>
        <v>0</v>
      </c>
      <c r="AC73" s="736">
        <f t="shared" si="32"/>
        <v>2002</v>
      </c>
      <c r="AD73" s="737">
        <f t="shared" si="33"/>
        <v>10</v>
      </c>
      <c r="AE73" s="473">
        <f t="shared" si="34"/>
        <v>129990</v>
      </c>
      <c r="AF73" s="738">
        <f t="shared" si="35"/>
        <v>129990</v>
      </c>
      <c r="AG73" s="739"/>
      <c r="AH73" s="625"/>
      <c r="AI73" s="625"/>
      <c r="AJ73" s="625"/>
      <c r="AK73" s="625"/>
      <c r="AL73" s="625"/>
      <c r="AM73" s="625"/>
      <c r="AN73" s="625"/>
    </row>
    <row r="74" spans="1:40" s="626" customFormat="1" ht="16">
      <c r="A74" s="722"/>
      <c r="B74" s="493" t="s">
        <v>2248</v>
      </c>
      <c r="C74" s="494" t="s">
        <v>1210</v>
      </c>
      <c r="D74" s="689">
        <v>4</v>
      </c>
      <c r="E74" s="493" t="s">
        <v>1455</v>
      </c>
      <c r="F74" s="493"/>
      <c r="G74" s="493" t="s">
        <v>1528</v>
      </c>
      <c r="H74" s="493">
        <v>2002</v>
      </c>
      <c r="I74" s="493"/>
      <c r="J74" s="493"/>
      <c r="K74" s="493"/>
      <c r="L74" s="493"/>
      <c r="M74" s="493"/>
      <c r="N74" s="493" t="s">
        <v>204</v>
      </c>
      <c r="O74" s="517">
        <v>120000</v>
      </c>
      <c r="P74" s="724"/>
      <c r="Q74" s="723"/>
      <c r="R74" s="699" t="str">
        <f t="shared" si="24"/>
        <v>2.06.02</v>
      </c>
      <c r="S74" s="726" t="str">
        <f t="shared" si="15"/>
        <v>ALAT RUMAH TANGGA</v>
      </c>
      <c r="T74" s="726">
        <f t="shared" si="16"/>
        <v>5</v>
      </c>
      <c r="U74" s="734">
        <f t="shared" si="26"/>
        <v>23998</v>
      </c>
      <c r="V74" s="726">
        <f t="shared" si="17"/>
        <v>11</v>
      </c>
      <c r="W74" s="735">
        <f t="shared" si="27"/>
        <v>119990</v>
      </c>
      <c r="X74" s="735">
        <f t="shared" si="28"/>
        <v>0</v>
      </c>
      <c r="Y74" s="735">
        <f t="shared" si="29"/>
        <v>0</v>
      </c>
      <c r="Z74" s="735">
        <f t="shared" si="36"/>
        <v>0</v>
      </c>
      <c r="AA74" s="735">
        <f t="shared" si="30"/>
        <v>0</v>
      </c>
      <c r="AB74" s="735">
        <f t="shared" si="31"/>
        <v>0</v>
      </c>
      <c r="AC74" s="736">
        <f t="shared" si="32"/>
        <v>2002</v>
      </c>
      <c r="AD74" s="737">
        <f t="shared" si="33"/>
        <v>10</v>
      </c>
      <c r="AE74" s="473">
        <f t="shared" si="34"/>
        <v>119990</v>
      </c>
      <c r="AF74" s="738">
        <f t="shared" si="35"/>
        <v>119990</v>
      </c>
      <c r="AG74" s="739"/>
      <c r="AH74" s="625"/>
      <c r="AI74" s="625"/>
      <c r="AJ74" s="625"/>
      <c r="AK74" s="625"/>
      <c r="AL74" s="625"/>
      <c r="AM74" s="625"/>
      <c r="AN74" s="625"/>
    </row>
    <row r="75" spans="1:40" s="626" customFormat="1" ht="16">
      <c r="A75" s="722"/>
      <c r="B75" s="493" t="s">
        <v>2821</v>
      </c>
      <c r="C75" s="494" t="s">
        <v>1215</v>
      </c>
      <c r="D75" s="689">
        <v>4</v>
      </c>
      <c r="E75" s="493" t="s">
        <v>1456</v>
      </c>
      <c r="F75" s="493"/>
      <c r="G75" s="493" t="s">
        <v>225</v>
      </c>
      <c r="H75" s="493">
        <v>2000</v>
      </c>
      <c r="I75" s="493"/>
      <c r="J75" s="493"/>
      <c r="K75" s="493"/>
      <c r="L75" s="493"/>
      <c r="M75" s="493"/>
      <c r="N75" s="493" t="s">
        <v>204</v>
      </c>
      <c r="O75" s="517">
        <v>81250</v>
      </c>
      <c r="P75" s="724"/>
      <c r="Q75" s="723"/>
      <c r="R75" s="699" t="str">
        <f t="shared" si="24"/>
        <v>2.06.02</v>
      </c>
      <c r="S75" s="726" t="str">
        <f t="shared" si="15"/>
        <v>ALAT RUMAH TANGGA</v>
      </c>
      <c r="T75" s="726">
        <f t="shared" si="16"/>
        <v>5</v>
      </c>
      <c r="U75" s="734">
        <f t="shared" si="26"/>
        <v>16248</v>
      </c>
      <c r="V75" s="726">
        <f t="shared" si="17"/>
        <v>13</v>
      </c>
      <c r="W75" s="735">
        <f t="shared" si="27"/>
        <v>81240</v>
      </c>
      <c r="X75" s="735">
        <f t="shared" si="28"/>
        <v>0</v>
      </c>
      <c r="Y75" s="735">
        <f t="shared" si="29"/>
        <v>0</v>
      </c>
      <c r="Z75" s="735">
        <f t="shared" si="36"/>
        <v>0</v>
      </c>
      <c r="AA75" s="735">
        <f t="shared" si="30"/>
        <v>0</v>
      </c>
      <c r="AB75" s="735">
        <f t="shared" si="31"/>
        <v>0</v>
      </c>
      <c r="AC75" s="736">
        <f t="shared" si="32"/>
        <v>2000</v>
      </c>
      <c r="AD75" s="737">
        <f t="shared" si="33"/>
        <v>10</v>
      </c>
      <c r="AE75" s="473">
        <f t="shared" si="34"/>
        <v>81240</v>
      </c>
      <c r="AF75" s="738">
        <f t="shared" si="35"/>
        <v>81240</v>
      </c>
      <c r="AG75" s="739"/>
      <c r="AH75" s="625"/>
      <c r="AI75" s="625"/>
      <c r="AJ75" s="625"/>
      <c r="AK75" s="625"/>
      <c r="AL75" s="625"/>
      <c r="AM75" s="625"/>
      <c r="AN75" s="625"/>
    </row>
    <row r="76" spans="1:40" s="626" customFormat="1" ht="16">
      <c r="A76" s="722"/>
      <c r="B76" s="493" t="s">
        <v>2823</v>
      </c>
      <c r="C76" s="494" t="s">
        <v>1216</v>
      </c>
      <c r="D76" s="689">
        <v>4</v>
      </c>
      <c r="E76" s="493" t="s">
        <v>1457</v>
      </c>
      <c r="F76" s="493"/>
      <c r="G76" s="493" t="s">
        <v>220</v>
      </c>
      <c r="H76" s="493">
        <v>2002</v>
      </c>
      <c r="I76" s="493"/>
      <c r="J76" s="493"/>
      <c r="K76" s="493"/>
      <c r="L76" s="493"/>
      <c r="M76" s="493"/>
      <c r="N76" s="493" t="s">
        <v>204</v>
      </c>
      <c r="O76" s="517">
        <v>150000</v>
      </c>
      <c r="P76" s="724"/>
      <c r="Q76" s="723"/>
      <c r="R76" s="699" t="str">
        <f t="shared" si="24"/>
        <v>2.06.02</v>
      </c>
      <c r="S76" s="726" t="str">
        <f t="shared" si="15"/>
        <v>ALAT RUMAH TANGGA</v>
      </c>
      <c r="T76" s="726">
        <f t="shared" si="16"/>
        <v>5</v>
      </c>
      <c r="U76" s="734">
        <f t="shared" si="26"/>
        <v>29998</v>
      </c>
      <c r="V76" s="726">
        <f t="shared" si="17"/>
        <v>11</v>
      </c>
      <c r="W76" s="735">
        <f t="shared" si="27"/>
        <v>149990</v>
      </c>
      <c r="X76" s="735">
        <f t="shared" si="28"/>
        <v>0</v>
      </c>
      <c r="Y76" s="735">
        <f t="shared" si="29"/>
        <v>0</v>
      </c>
      <c r="Z76" s="735">
        <f t="shared" si="36"/>
        <v>0</v>
      </c>
      <c r="AA76" s="735">
        <f t="shared" si="30"/>
        <v>0</v>
      </c>
      <c r="AB76" s="735">
        <f t="shared" si="31"/>
        <v>0</v>
      </c>
      <c r="AC76" s="736">
        <f t="shared" si="32"/>
        <v>2002</v>
      </c>
      <c r="AD76" s="737">
        <f t="shared" si="33"/>
        <v>10</v>
      </c>
      <c r="AE76" s="473">
        <f t="shared" si="34"/>
        <v>149990</v>
      </c>
      <c r="AF76" s="738">
        <f t="shared" si="35"/>
        <v>149990</v>
      </c>
      <c r="AG76" s="739"/>
      <c r="AH76" s="625"/>
      <c r="AI76" s="625"/>
      <c r="AJ76" s="625"/>
      <c r="AK76" s="625"/>
      <c r="AL76" s="625"/>
      <c r="AM76" s="625"/>
      <c r="AN76" s="625"/>
    </row>
    <row r="77" spans="1:40" s="626" customFormat="1" ht="16">
      <c r="A77" s="722"/>
      <c r="B77" s="493" t="s">
        <v>2815</v>
      </c>
      <c r="C77" s="494" t="s">
        <v>1204</v>
      </c>
      <c r="D77" s="689">
        <v>4</v>
      </c>
      <c r="E77" s="493" t="s">
        <v>747</v>
      </c>
      <c r="F77" s="493"/>
      <c r="G77" s="493" t="s">
        <v>220</v>
      </c>
      <c r="H77" s="493">
        <v>2003</v>
      </c>
      <c r="I77" s="493"/>
      <c r="J77" s="493"/>
      <c r="K77" s="493"/>
      <c r="L77" s="493"/>
      <c r="M77" s="493"/>
      <c r="N77" s="493" t="s">
        <v>204</v>
      </c>
      <c r="O77" s="517">
        <v>63000</v>
      </c>
      <c r="P77" s="724"/>
      <c r="Q77" s="723"/>
      <c r="R77" s="699" t="str">
        <f t="shared" si="24"/>
        <v>2.06.02</v>
      </c>
      <c r="S77" s="726" t="str">
        <f t="shared" si="15"/>
        <v>ALAT RUMAH TANGGA</v>
      </c>
      <c r="T77" s="726">
        <f t="shared" si="16"/>
        <v>5</v>
      </c>
      <c r="U77" s="734">
        <f t="shared" si="26"/>
        <v>12598</v>
      </c>
      <c r="V77" s="726">
        <f t="shared" si="17"/>
        <v>10</v>
      </c>
      <c r="W77" s="735">
        <f t="shared" si="27"/>
        <v>62990</v>
      </c>
      <c r="X77" s="735">
        <f t="shared" si="28"/>
        <v>0</v>
      </c>
      <c r="Y77" s="735">
        <f t="shared" si="29"/>
        <v>0</v>
      </c>
      <c r="Z77" s="735">
        <f t="shared" si="36"/>
        <v>0</v>
      </c>
      <c r="AA77" s="735">
        <f t="shared" si="30"/>
        <v>0</v>
      </c>
      <c r="AB77" s="735">
        <f t="shared" si="31"/>
        <v>0</v>
      </c>
      <c r="AC77" s="736">
        <f t="shared" si="32"/>
        <v>2003</v>
      </c>
      <c r="AD77" s="737">
        <f t="shared" si="33"/>
        <v>10</v>
      </c>
      <c r="AE77" s="473">
        <f t="shared" si="34"/>
        <v>62990</v>
      </c>
      <c r="AF77" s="738">
        <f t="shared" si="35"/>
        <v>62990</v>
      </c>
      <c r="AG77" s="739"/>
      <c r="AH77" s="625"/>
      <c r="AI77" s="625"/>
      <c r="AJ77" s="625"/>
      <c r="AK77" s="625"/>
      <c r="AL77" s="625"/>
      <c r="AM77" s="625"/>
      <c r="AN77" s="625"/>
    </row>
    <row r="78" spans="1:40" s="626" customFormat="1" ht="16">
      <c r="A78" s="722"/>
      <c r="B78" s="493" t="s">
        <v>2824</v>
      </c>
      <c r="C78" s="494" t="s">
        <v>1217</v>
      </c>
      <c r="D78" s="689">
        <v>4</v>
      </c>
      <c r="E78" s="493" t="s">
        <v>747</v>
      </c>
      <c r="F78" s="493"/>
      <c r="G78" s="493" t="s">
        <v>233</v>
      </c>
      <c r="H78" s="493">
        <v>2000</v>
      </c>
      <c r="I78" s="493"/>
      <c r="J78" s="493"/>
      <c r="K78" s="493"/>
      <c r="L78" s="493"/>
      <c r="M78" s="493"/>
      <c r="N78" s="493" t="s">
        <v>204</v>
      </c>
      <c r="O78" s="517">
        <v>650000</v>
      </c>
      <c r="P78" s="724"/>
      <c r="Q78" s="723"/>
      <c r="R78" s="699" t="str">
        <f t="shared" si="24"/>
        <v>2.06.01</v>
      </c>
      <c r="S78" s="726" t="str">
        <f t="shared" si="15"/>
        <v>ALAT KANTOR</v>
      </c>
      <c r="T78" s="726">
        <f t="shared" si="16"/>
        <v>5</v>
      </c>
      <c r="U78" s="734">
        <f t="shared" si="26"/>
        <v>129998</v>
      </c>
      <c r="V78" s="726">
        <f t="shared" si="17"/>
        <v>13</v>
      </c>
      <c r="W78" s="735">
        <f t="shared" si="27"/>
        <v>649990</v>
      </c>
      <c r="X78" s="735">
        <f t="shared" si="28"/>
        <v>0</v>
      </c>
      <c r="Y78" s="735">
        <f t="shared" si="29"/>
        <v>0</v>
      </c>
      <c r="Z78" s="735">
        <f t="shared" si="36"/>
        <v>0</v>
      </c>
      <c r="AA78" s="735">
        <f t="shared" si="30"/>
        <v>0</v>
      </c>
      <c r="AB78" s="735">
        <f t="shared" si="31"/>
        <v>0</v>
      </c>
      <c r="AC78" s="736">
        <f t="shared" si="32"/>
        <v>2000</v>
      </c>
      <c r="AD78" s="737">
        <f t="shared" si="33"/>
        <v>10</v>
      </c>
      <c r="AE78" s="473">
        <f t="shared" si="34"/>
        <v>649990</v>
      </c>
      <c r="AF78" s="738">
        <f t="shared" si="35"/>
        <v>649990</v>
      </c>
      <c r="AG78" s="739"/>
      <c r="AH78" s="625"/>
      <c r="AI78" s="625"/>
      <c r="AJ78" s="625"/>
      <c r="AK78" s="625"/>
      <c r="AL78" s="625"/>
      <c r="AM78" s="625"/>
      <c r="AN78" s="625"/>
    </row>
    <row r="79" spans="1:40" s="626" customFormat="1" ht="16">
      <c r="A79" s="722"/>
      <c r="B79" s="493" t="s">
        <v>2825</v>
      </c>
      <c r="C79" s="494" t="s">
        <v>1218</v>
      </c>
      <c r="D79" s="689">
        <v>4</v>
      </c>
      <c r="E79" s="493" t="s">
        <v>747</v>
      </c>
      <c r="F79" s="493"/>
      <c r="G79" s="493" t="s">
        <v>233</v>
      </c>
      <c r="H79" s="493">
        <v>2001</v>
      </c>
      <c r="I79" s="493"/>
      <c r="J79" s="493"/>
      <c r="K79" s="493"/>
      <c r="L79" s="493"/>
      <c r="M79" s="493"/>
      <c r="N79" s="493" t="s">
        <v>204</v>
      </c>
      <c r="O79" s="517">
        <v>292500</v>
      </c>
      <c r="P79" s="724"/>
      <c r="Q79" s="723"/>
      <c r="R79" s="699" t="str">
        <f t="shared" si="24"/>
        <v>2.06.02</v>
      </c>
      <c r="S79" s="726" t="str">
        <f t="shared" si="15"/>
        <v>ALAT RUMAH TANGGA</v>
      </c>
      <c r="T79" s="726">
        <f t="shared" si="16"/>
        <v>5</v>
      </c>
      <c r="U79" s="734">
        <f t="shared" si="26"/>
        <v>58498</v>
      </c>
      <c r="V79" s="726">
        <f t="shared" si="17"/>
        <v>12</v>
      </c>
      <c r="W79" s="735">
        <f t="shared" si="27"/>
        <v>292490</v>
      </c>
      <c r="X79" s="735">
        <f t="shared" si="28"/>
        <v>0</v>
      </c>
      <c r="Y79" s="735">
        <f t="shared" si="29"/>
        <v>0</v>
      </c>
      <c r="Z79" s="735">
        <f t="shared" si="36"/>
        <v>0</v>
      </c>
      <c r="AA79" s="735">
        <f t="shared" si="30"/>
        <v>0</v>
      </c>
      <c r="AB79" s="735">
        <f t="shared" si="31"/>
        <v>0</v>
      </c>
      <c r="AC79" s="736">
        <f t="shared" si="32"/>
        <v>2001</v>
      </c>
      <c r="AD79" s="737">
        <f t="shared" si="33"/>
        <v>10</v>
      </c>
      <c r="AE79" s="473">
        <f t="shared" si="34"/>
        <v>292490</v>
      </c>
      <c r="AF79" s="738">
        <f t="shared" si="35"/>
        <v>292490</v>
      </c>
      <c r="AG79" s="739"/>
      <c r="AH79" s="625"/>
      <c r="AI79" s="625"/>
      <c r="AJ79" s="625"/>
      <c r="AK79" s="625"/>
      <c r="AL79" s="625"/>
      <c r="AM79" s="625"/>
      <c r="AN79" s="625"/>
    </row>
    <row r="80" spans="1:40" s="626" customFormat="1" ht="16">
      <c r="A80" s="722"/>
      <c r="B80" s="493" t="s">
        <v>2826</v>
      </c>
      <c r="C80" s="494" t="s">
        <v>1219</v>
      </c>
      <c r="D80" s="689">
        <v>4</v>
      </c>
      <c r="E80" s="493" t="s">
        <v>1448</v>
      </c>
      <c r="F80" s="493"/>
      <c r="G80" s="493" t="s">
        <v>1524</v>
      </c>
      <c r="H80" s="493">
        <v>2000</v>
      </c>
      <c r="I80" s="493"/>
      <c r="J80" s="493"/>
      <c r="K80" s="493"/>
      <c r="L80" s="493"/>
      <c r="M80" s="493"/>
      <c r="N80" s="493" t="s">
        <v>204</v>
      </c>
      <c r="O80" s="517">
        <v>130000</v>
      </c>
      <c r="P80" s="724"/>
      <c r="Q80" s="723"/>
      <c r="R80" s="699" t="str">
        <f t="shared" si="24"/>
        <v>2.06.02</v>
      </c>
      <c r="S80" s="726" t="str">
        <f t="shared" si="15"/>
        <v>ALAT RUMAH TANGGA</v>
      </c>
      <c r="T80" s="726">
        <f t="shared" si="16"/>
        <v>5</v>
      </c>
      <c r="U80" s="734">
        <f t="shared" si="26"/>
        <v>25998</v>
      </c>
      <c r="V80" s="726">
        <f t="shared" si="17"/>
        <v>13</v>
      </c>
      <c r="W80" s="735">
        <f t="shared" si="27"/>
        <v>129990</v>
      </c>
      <c r="X80" s="735">
        <f t="shared" si="28"/>
        <v>0</v>
      </c>
      <c r="Y80" s="735">
        <f t="shared" si="29"/>
        <v>0</v>
      </c>
      <c r="Z80" s="735">
        <f t="shared" si="36"/>
        <v>0</v>
      </c>
      <c r="AA80" s="735">
        <f t="shared" si="30"/>
        <v>0</v>
      </c>
      <c r="AB80" s="735">
        <f t="shared" si="31"/>
        <v>0</v>
      </c>
      <c r="AC80" s="736">
        <f t="shared" si="32"/>
        <v>2000</v>
      </c>
      <c r="AD80" s="737">
        <f t="shared" si="33"/>
        <v>10</v>
      </c>
      <c r="AE80" s="473">
        <f t="shared" si="34"/>
        <v>129990</v>
      </c>
      <c r="AF80" s="738">
        <f t="shared" si="35"/>
        <v>129990</v>
      </c>
      <c r="AG80" s="739"/>
      <c r="AH80" s="625"/>
      <c r="AI80" s="625"/>
      <c r="AJ80" s="625"/>
      <c r="AK80" s="625"/>
      <c r="AL80" s="625"/>
      <c r="AM80" s="625"/>
      <c r="AN80" s="625"/>
    </row>
    <row r="81" spans="1:40" s="626" customFormat="1" ht="16">
      <c r="A81" s="722"/>
      <c r="B81" s="493" t="s">
        <v>2827</v>
      </c>
      <c r="C81" s="494" t="s">
        <v>1220</v>
      </c>
      <c r="D81" s="689">
        <v>4</v>
      </c>
      <c r="E81" s="493" t="s">
        <v>1458</v>
      </c>
      <c r="F81" s="493"/>
      <c r="G81" s="493" t="s">
        <v>222</v>
      </c>
      <c r="H81" s="493">
        <v>2006</v>
      </c>
      <c r="I81" s="493"/>
      <c r="J81" s="493"/>
      <c r="K81" s="493"/>
      <c r="L81" s="493"/>
      <c r="M81" s="493"/>
      <c r="N81" s="493" t="s">
        <v>204</v>
      </c>
      <c r="O81" s="517">
        <v>315000</v>
      </c>
      <c r="P81" s="724"/>
      <c r="Q81" s="723"/>
      <c r="R81" s="699" t="str">
        <f t="shared" si="24"/>
        <v>2.06.02</v>
      </c>
      <c r="S81" s="726" t="str">
        <f t="shared" si="15"/>
        <v>ALAT RUMAH TANGGA</v>
      </c>
      <c r="T81" s="726">
        <f t="shared" si="16"/>
        <v>5</v>
      </c>
      <c r="U81" s="734">
        <f t="shared" si="26"/>
        <v>62998</v>
      </c>
      <c r="V81" s="726">
        <f t="shared" si="17"/>
        <v>7</v>
      </c>
      <c r="W81" s="735">
        <f t="shared" si="27"/>
        <v>314990</v>
      </c>
      <c r="X81" s="735">
        <f t="shared" si="28"/>
        <v>0</v>
      </c>
      <c r="Y81" s="735">
        <f t="shared" si="29"/>
        <v>0</v>
      </c>
      <c r="Z81" s="735">
        <f t="shared" si="36"/>
        <v>0</v>
      </c>
      <c r="AA81" s="735">
        <f t="shared" si="30"/>
        <v>0</v>
      </c>
      <c r="AB81" s="735">
        <f t="shared" si="31"/>
        <v>0</v>
      </c>
      <c r="AC81" s="736">
        <f t="shared" si="32"/>
        <v>2006</v>
      </c>
      <c r="AD81" s="737">
        <f t="shared" si="33"/>
        <v>10</v>
      </c>
      <c r="AE81" s="473">
        <f t="shared" si="34"/>
        <v>314990</v>
      </c>
      <c r="AF81" s="738">
        <f t="shared" si="35"/>
        <v>314990</v>
      </c>
      <c r="AG81" s="739"/>
      <c r="AH81" s="625"/>
      <c r="AI81" s="625"/>
      <c r="AJ81" s="625"/>
      <c r="AK81" s="625"/>
      <c r="AL81" s="625"/>
      <c r="AM81" s="625"/>
      <c r="AN81" s="625"/>
    </row>
    <row r="82" spans="1:40" s="626" customFormat="1" ht="16">
      <c r="A82" s="722"/>
      <c r="B82" s="493" t="s">
        <v>2823</v>
      </c>
      <c r="C82" s="494" t="s">
        <v>1216</v>
      </c>
      <c r="D82" s="689">
        <v>4</v>
      </c>
      <c r="E82" s="493" t="s">
        <v>1457</v>
      </c>
      <c r="F82" s="493"/>
      <c r="G82" s="493" t="s">
        <v>238</v>
      </c>
      <c r="H82" s="493">
        <v>2000</v>
      </c>
      <c r="I82" s="493"/>
      <c r="J82" s="493"/>
      <c r="K82" s="493"/>
      <c r="L82" s="493"/>
      <c r="M82" s="493"/>
      <c r="N82" s="493" t="s">
        <v>204</v>
      </c>
      <c r="O82" s="517">
        <v>187500</v>
      </c>
      <c r="P82" s="724"/>
      <c r="Q82" s="723"/>
      <c r="R82" s="699" t="str">
        <f t="shared" si="24"/>
        <v>2.06.02</v>
      </c>
      <c r="S82" s="726" t="str">
        <f t="shared" si="15"/>
        <v>ALAT RUMAH TANGGA</v>
      </c>
      <c r="T82" s="726">
        <f t="shared" si="16"/>
        <v>5</v>
      </c>
      <c r="U82" s="734">
        <f t="shared" si="26"/>
        <v>37498</v>
      </c>
      <c r="V82" s="726">
        <f t="shared" si="17"/>
        <v>13</v>
      </c>
      <c r="W82" s="735">
        <f t="shared" si="27"/>
        <v>187490</v>
      </c>
      <c r="X82" s="735">
        <f t="shared" si="28"/>
        <v>0</v>
      </c>
      <c r="Y82" s="735">
        <f t="shared" si="29"/>
        <v>0</v>
      </c>
      <c r="Z82" s="735">
        <f t="shared" si="36"/>
        <v>0</v>
      </c>
      <c r="AA82" s="735">
        <f t="shared" si="30"/>
        <v>0</v>
      </c>
      <c r="AB82" s="735">
        <f t="shared" si="31"/>
        <v>0</v>
      </c>
      <c r="AC82" s="736">
        <f t="shared" si="32"/>
        <v>2000</v>
      </c>
      <c r="AD82" s="737">
        <f t="shared" si="33"/>
        <v>10</v>
      </c>
      <c r="AE82" s="473">
        <f t="shared" si="34"/>
        <v>187490</v>
      </c>
      <c r="AF82" s="738">
        <f t="shared" si="35"/>
        <v>187490</v>
      </c>
      <c r="AG82" s="739"/>
      <c r="AH82" s="625"/>
      <c r="AI82" s="625"/>
      <c r="AJ82" s="625"/>
      <c r="AK82" s="625"/>
      <c r="AL82" s="625"/>
      <c r="AM82" s="625"/>
      <c r="AN82" s="625"/>
    </row>
    <row r="83" spans="1:40" s="626" customFormat="1" ht="16">
      <c r="A83" s="722"/>
      <c r="B83" s="493" t="s">
        <v>2827</v>
      </c>
      <c r="C83" s="494" t="s">
        <v>1220</v>
      </c>
      <c r="D83" s="689">
        <v>4</v>
      </c>
      <c r="E83" s="493" t="s">
        <v>1459</v>
      </c>
      <c r="F83" s="493"/>
      <c r="G83" s="493" t="s">
        <v>222</v>
      </c>
      <c r="H83" s="493">
        <v>2005</v>
      </c>
      <c r="I83" s="493"/>
      <c r="J83" s="493"/>
      <c r="K83" s="493"/>
      <c r="L83" s="493"/>
      <c r="M83" s="493"/>
      <c r="N83" s="493" t="s">
        <v>204</v>
      </c>
      <c r="O83" s="517">
        <v>122500</v>
      </c>
      <c r="P83" s="724"/>
      <c r="Q83" s="723"/>
      <c r="R83" s="699" t="str">
        <f t="shared" si="24"/>
        <v>2.06.02</v>
      </c>
      <c r="S83" s="726" t="str">
        <f t="shared" si="15"/>
        <v>ALAT RUMAH TANGGA</v>
      </c>
      <c r="T83" s="726">
        <f t="shared" si="16"/>
        <v>5</v>
      </c>
      <c r="U83" s="734">
        <f t="shared" si="26"/>
        <v>24498</v>
      </c>
      <c r="V83" s="726">
        <f t="shared" si="17"/>
        <v>8</v>
      </c>
      <c r="W83" s="735">
        <f t="shared" si="27"/>
        <v>122490</v>
      </c>
      <c r="X83" s="735">
        <f t="shared" si="28"/>
        <v>0</v>
      </c>
      <c r="Y83" s="735">
        <f t="shared" si="29"/>
        <v>0</v>
      </c>
      <c r="Z83" s="735">
        <f t="shared" si="36"/>
        <v>0</v>
      </c>
      <c r="AA83" s="735">
        <f t="shared" si="30"/>
        <v>0</v>
      </c>
      <c r="AB83" s="735">
        <f t="shared" si="31"/>
        <v>0</v>
      </c>
      <c r="AC83" s="736">
        <f t="shared" si="32"/>
        <v>2005</v>
      </c>
      <c r="AD83" s="737">
        <f t="shared" si="33"/>
        <v>10</v>
      </c>
      <c r="AE83" s="473">
        <f t="shared" si="34"/>
        <v>122490</v>
      </c>
      <c r="AF83" s="738">
        <f t="shared" si="35"/>
        <v>122490</v>
      </c>
      <c r="AG83" s="739"/>
      <c r="AH83" s="625"/>
      <c r="AI83" s="625"/>
      <c r="AJ83" s="625"/>
      <c r="AK83" s="625"/>
      <c r="AL83" s="625"/>
      <c r="AM83" s="625"/>
      <c r="AN83" s="625"/>
    </row>
    <row r="84" spans="1:40" s="626" customFormat="1" ht="16">
      <c r="A84" s="722"/>
      <c r="B84" s="493" t="s">
        <v>2828</v>
      </c>
      <c r="C84" s="494" t="s">
        <v>1221</v>
      </c>
      <c r="D84" s="689">
        <v>4</v>
      </c>
      <c r="E84" s="493" t="s">
        <v>747</v>
      </c>
      <c r="F84" s="493"/>
      <c r="G84" s="493" t="s">
        <v>1527</v>
      </c>
      <c r="H84" s="493">
        <v>2000</v>
      </c>
      <c r="I84" s="493"/>
      <c r="J84" s="493"/>
      <c r="K84" s="493"/>
      <c r="L84" s="493"/>
      <c r="M84" s="493"/>
      <c r="N84" s="493" t="s">
        <v>204</v>
      </c>
      <c r="O84" s="517">
        <v>900000</v>
      </c>
      <c r="P84" s="724" t="s">
        <v>123</v>
      </c>
      <c r="Q84" s="723"/>
      <c r="R84" s="699" t="str">
        <f t="shared" si="24"/>
        <v>2.06.02</v>
      </c>
      <c r="S84" s="726" t="str">
        <f t="shared" si="15"/>
        <v>ALAT RUMAH TANGGA</v>
      </c>
      <c r="T84" s="726">
        <f t="shared" si="16"/>
        <v>5</v>
      </c>
      <c r="U84" s="734">
        <f t="shared" si="26"/>
        <v>179998</v>
      </c>
      <c r="V84" s="726">
        <f t="shared" si="17"/>
        <v>13</v>
      </c>
      <c r="W84" s="735">
        <f t="shared" si="27"/>
        <v>899990</v>
      </c>
      <c r="X84" s="735">
        <f t="shared" si="28"/>
        <v>0</v>
      </c>
      <c r="Y84" s="735">
        <f t="shared" si="29"/>
        <v>0</v>
      </c>
      <c r="Z84" s="735">
        <f t="shared" si="36"/>
        <v>0</v>
      </c>
      <c r="AA84" s="735">
        <f t="shared" si="30"/>
        <v>0</v>
      </c>
      <c r="AB84" s="735">
        <f t="shared" si="31"/>
        <v>0</v>
      </c>
      <c r="AC84" s="736">
        <f t="shared" si="32"/>
        <v>2000</v>
      </c>
      <c r="AD84" s="737">
        <f t="shared" si="33"/>
        <v>10</v>
      </c>
      <c r="AE84" s="473">
        <f t="shared" si="34"/>
        <v>899990</v>
      </c>
      <c r="AF84" s="738">
        <f t="shared" si="35"/>
        <v>899990</v>
      </c>
      <c r="AG84" s="739"/>
      <c r="AH84" s="625"/>
      <c r="AI84" s="625"/>
      <c r="AJ84" s="625"/>
      <c r="AK84" s="625"/>
      <c r="AL84" s="625"/>
      <c r="AM84" s="625"/>
      <c r="AN84" s="625"/>
    </row>
    <row r="85" spans="1:40" s="626" customFormat="1" ht="16">
      <c r="A85" s="722"/>
      <c r="B85" s="493" t="s">
        <v>2829</v>
      </c>
      <c r="C85" s="494" t="s">
        <v>1222</v>
      </c>
      <c r="D85" s="689">
        <v>4</v>
      </c>
      <c r="E85" s="493" t="s">
        <v>747</v>
      </c>
      <c r="F85" s="493"/>
      <c r="G85" s="493" t="s">
        <v>1531</v>
      </c>
      <c r="H85" s="493">
        <v>2004</v>
      </c>
      <c r="I85" s="493"/>
      <c r="J85" s="493"/>
      <c r="K85" s="493"/>
      <c r="L85" s="493"/>
      <c r="M85" s="493"/>
      <c r="N85" s="493" t="s">
        <v>204</v>
      </c>
      <c r="O85" s="517">
        <v>162500</v>
      </c>
      <c r="P85" s="724" t="s">
        <v>123</v>
      </c>
      <c r="Q85" s="723"/>
      <c r="R85" s="699" t="str">
        <f t="shared" si="24"/>
        <v>2.06.01</v>
      </c>
      <c r="S85" s="726" t="str">
        <f t="shared" si="15"/>
        <v>ALAT KANTOR</v>
      </c>
      <c r="T85" s="726">
        <f t="shared" si="16"/>
        <v>5</v>
      </c>
      <c r="U85" s="734">
        <f t="shared" si="26"/>
        <v>32498</v>
      </c>
      <c r="V85" s="726">
        <f t="shared" si="17"/>
        <v>9</v>
      </c>
      <c r="W85" s="735">
        <f t="shared" si="27"/>
        <v>162490</v>
      </c>
      <c r="X85" s="735">
        <f t="shared" si="28"/>
        <v>0</v>
      </c>
      <c r="Y85" s="735">
        <f t="shared" si="29"/>
        <v>0</v>
      </c>
      <c r="Z85" s="735">
        <f t="shared" si="36"/>
        <v>0</v>
      </c>
      <c r="AA85" s="735">
        <f t="shared" si="30"/>
        <v>0</v>
      </c>
      <c r="AB85" s="735">
        <f t="shared" si="31"/>
        <v>0</v>
      </c>
      <c r="AC85" s="736">
        <f t="shared" si="32"/>
        <v>2004</v>
      </c>
      <c r="AD85" s="737">
        <f t="shared" si="33"/>
        <v>10</v>
      </c>
      <c r="AE85" s="473">
        <f t="shared" si="34"/>
        <v>162490</v>
      </c>
      <c r="AF85" s="738">
        <f t="shared" si="35"/>
        <v>162490</v>
      </c>
      <c r="AG85" s="739"/>
      <c r="AH85" s="625"/>
      <c r="AI85" s="625"/>
      <c r="AJ85" s="625"/>
      <c r="AK85" s="625"/>
      <c r="AL85" s="625"/>
      <c r="AM85" s="625"/>
      <c r="AN85" s="625"/>
    </row>
    <row r="86" spans="1:40" s="626" customFormat="1" ht="16">
      <c r="A86" s="722"/>
      <c r="B86" s="493" t="s">
        <v>2824</v>
      </c>
      <c r="C86" s="494" t="s">
        <v>1223</v>
      </c>
      <c r="D86" s="689">
        <v>4</v>
      </c>
      <c r="E86" s="493" t="s">
        <v>747</v>
      </c>
      <c r="F86" s="493"/>
      <c r="G86" s="493" t="s">
        <v>1531</v>
      </c>
      <c r="H86" s="493">
        <v>2004</v>
      </c>
      <c r="I86" s="493"/>
      <c r="J86" s="493"/>
      <c r="K86" s="493"/>
      <c r="L86" s="493"/>
      <c r="M86" s="493"/>
      <c r="N86" s="493" t="s">
        <v>204</v>
      </c>
      <c r="O86" s="517">
        <v>1470000</v>
      </c>
      <c r="P86" s="724"/>
      <c r="Q86" s="723"/>
      <c r="R86" s="699" t="str">
        <f t="shared" si="24"/>
        <v>2.06.01</v>
      </c>
      <c r="S86" s="726" t="str">
        <f t="shared" si="15"/>
        <v>ALAT KANTOR</v>
      </c>
      <c r="T86" s="726">
        <f t="shared" si="16"/>
        <v>5</v>
      </c>
      <c r="U86" s="734">
        <f t="shared" si="26"/>
        <v>293998</v>
      </c>
      <c r="V86" s="726">
        <f t="shared" si="17"/>
        <v>9</v>
      </c>
      <c r="W86" s="735">
        <f t="shared" si="27"/>
        <v>1469990</v>
      </c>
      <c r="X86" s="735">
        <f t="shared" si="28"/>
        <v>0</v>
      </c>
      <c r="Y86" s="735">
        <f t="shared" si="29"/>
        <v>0</v>
      </c>
      <c r="Z86" s="735">
        <f t="shared" si="36"/>
        <v>0</v>
      </c>
      <c r="AA86" s="735">
        <f t="shared" si="30"/>
        <v>0</v>
      </c>
      <c r="AB86" s="735">
        <f t="shared" si="31"/>
        <v>0</v>
      </c>
      <c r="AC86" s="736">
        <f t="shared" si="32"/>
        <v>2004</v>
      </c>
      <c r="AD86" s="737">
        <f t="shared" si="33"/>
        <v>10</v>
      </c>
      <c r="AE86" s="473">
        <f t="shared" si="34"/>
        <v>1469990</v>
      </c>
      <c r="AF86" s="738">
        <f t="shared" si="35"/>
        <v>1469990</v>
      </c>
      <c r="AG86" s="739"/>
      <c r="AH86" s="625"/>
      <c r="AI86" s="625"/>
      <c r="AJ86" s="625"/>
      <c r="AK86" s="625"/>
      <c r="AL86" s="625"/>
      <c r="AM86" s="625"/>
      <c r="AN86" s="625"/>
    </row>
    <row r="87" spans="1:40" s="626" customFormat="1" ht="16">
      <c r="A87" s="722"/>
      <c r="B87" s="493" t="s">
        <v>2830</v>
      </c>
      <c r="C87" s="494" t="s">
        <v>1224</v>
      </c>
      <c r="D87" s="689">
        <v>4</v>
      </c>
      <c r="E87" s="493" t="s">
        <v>747</v>
      </c>
      <c r="F87" s="493"/>
      <c r="G87" s="493" t="s">
        <v>229</v>
      </c>
      <c r="H87" s="493">
        <v>2004</v>
      </c>
      <c r="I87" s="493"/>
      <c r="J87" s="493"/>
      <c r="K87" s="493"/>
      <c r="L87" s="493"/>
      <c r="M87" s="493"/>
      <c r="N87" s="493" t="s">
        <v>204</v>
      </c>
      <c r="O87" s="517">
        <v>168000</v>
      </c>
      <c r="P87" s="724"/>
      <c r="Q87" s="723"/>
      <c r="R87" s="699" t="str">
        <f t="shared" si="24"/>
        <v>2.06.02</v>
      </c>
      <c r="S87" s="726" t="str">
        <f t="shared" si="15"/>
        <v>ALAT RUMAH TANGGA</v>
      </c>
      <c r="T87" s="726">
        <f t="shared" si="16"/>
        <v>5</v>
      </c>
      <c r="U87" s="734">
        <f t="shared" si="26"/>
        <v>33598</v>
      </c>
      <c r="V87" s="726">
        <f t="shared" si="17"/>
        <v>9</v>
      </c>
      <c r="W87" s="735">
        <f t="shared" si="27"/>
        <v>167990</v>
      </c>
      <c r="X87" s="735">
        <f t="shared" si="28"/>
        <v>0</v>
      </c>
      <c r="Y87" s="735">
        <f t="shared" si="29"/>
        <v>0</v>
      </c>
      <c r="Z87" s="735">
        <f t="shared" si="36"/>
        <v>0</v>
      </c>
      <c r="AA87" s="735">
        <f t="shared" si="30"/>
        <v>0</v>
      </c>
      <c r="AB87" s="735">
        <f t="shared" si="31"/>
        <v>0</v>
      </c>
      <c r="AC87" s="736">
        <f t="shared" si="32"/>
        <v>2004</v>
      </c>
      <c r="AD87" s="737">
        <f t="shared" si="33"/>
        <v>10</v>
      </c>
      <c r="AE87" s="473">
        <f t="shared" si="34"/>
        <v>167990</v>
      </c>
      <c r="AF87" s="738">
        <f t="shared" si="35"/>
        <v>167990</v>
      </c>
      <c r="AG87" s="739"/>
      <c r="AH87" s="625"/>
      <c r="AI87" s="625"/>
      <c r="AJ87" s="625"/>
      <c r="AK87" s="625"/>
      <c r="AL87" s="625"/>
      <c r="AM87" s="625"/>
      <c r="AN87" s="625"/>
    </row>
    <row r="88" spans="1:40" s="626" customFormat="1" ht="16">
      <c r="A88" s="722"/>
      <c r="B88" s="493" t="s">
        <v>2831</v>
      </c>
      <c r="C88" s="494" t="s">
        <v>1225</v>
      </c>
      <c r="D88" s="689">
        <v>4</v>
      </c>
      <c r="E88" s="493" t="s">
        <v>1460</v>
      </c>
      <c r="F88" s="493"/>
      <c r="G88" s="493" t="s">
        <v>222</v>
      </c>
      <c r="H88" s="493">
        <v>2005</v>
      </c>
      <c r="I88" s="493"/>
      <c r="J88" s="493"/>
      <c r="K88" s="493"/>
      <c r="L88" s="493"/>
      <c r="M88" s="493"/>
      <c r="N88" s="493" t="s">
        <v>204</v>
      </c>
      <c r="O88" s="517">
        <v>5355000</v>
      </c>
      <c r="P88" s="724"/>
      <c r="Q88" s="723"/>
      <c r="R88" s="699" t="str">
        <f t="shared" si="24"/>
        <v>2.06.02</v>
      </c>
      <c r="S88" s="726" t="str">
        <f t="shared" si="15"/>
        <v>ALAT RUMAH TANGGA</v>
      </c>
      <c r="T88" s="726">
        <f t="shared" si="16"/>
        <v>5</v>
      </c>
      <c r="U88" s="734">
        <f t="shared" si="26"/>
        <v>1070998</v>
      </c>
      <c r="V88" s="726">
        <f t="shared" si="17"/>
        <v>8</v>
      </c>
      <c r="W88" s="735">
        <f t="shared" si="27"/>
        <v>5354990</v>
      </c>
      <c r="X88" s="735">
        <f t="shared" si="28"/>
        <v>0</v>
      </c>
      <c r="Y88" s="735">
        <f t="shared" si="29"/>
        <v>0</v>
      </c>
      <c r="Z88" s="735">
        <f t="shared" si="36"/>
        <v>0</v>
      </c>
      <c r="AA88" s="735">
        <f t="shared" si="30"/>
        <v>0</v>
      </c>
      <c r="AB88" s="735">
        <f t="shared" si="31"/>
        <v>0</v>
      </c>
      <c r="AC88" s="736">
        <f t="shared" si="32"/>
        <v>2005</v>
      </c>
      <c r="AD88" s="737">
        <f t="shared" si="33"/>
        <v>10</v>
      </c>
      <c r="AE88" s="473">
        <f t="shared" si="34"/>
        <v>5354990</v>
      </c>
      <c r="AF88" s="738">
        <f t="shared" si="35"/>
        <v>5354990</v>
      </c>
      <c r="AG88" s="739"/>
      <c r="AH88" s="625"/>
      <c r="AI88" s="625"/>
      <c r="AJ88" s="625"/>
      <c r="AK88" s="625"/>
      <c r="AL88" s="625"/>
      <c r="AM88" s="625"/>
      <c r="AN88" s="625"/>
    </row>
    <row r="89" spans="1:40" s="626" customFormat="1" ht="16">
      <c r="A89" s="722"/>
      <c r="B89" s="493" t="s">
        <v>2245</v>
      </c>
      <c r="C89" s="494" t="s">
        <v>1205</v>
      </c>
      <c r="D89" s="689">
        <v>4</v>
      </c>
      <c r="E89" s="493" t="s">
        <v>3030</v>
      </c>
      <c r="F89" s="493"/>
      <c r="G89" s="493" t="s">
        <v>1526</v>
      </c>
      <c r="H89" s="493">
        <v>2000</v>
      </c>
      <c r="I89" s="493"/>
      <c r="J89" s="493"/>
      <c r="K89" s="493"/>
      <c r="L89" s="493"/>
      <c r="M89" s="493"/>
      <c r="N89" s="493" t="s">
        <v>204</v>
      </c>
      <c r="O89" s="517">
        <v>450000</v>
      </c>
      <c r="P89" s="724"/>
      <c r="Q89" s="723"/>
      <c r="R89" s="699" t="str">
        <f t="shared" si="24"/>
        <v>2.06.02</v>
      </c>
      <c r="S89" s="726" t="str">
        <f t="shared" si="15"/>
        <v>ALAT RUMAH TANGGA</v>
      </c>
      <c r="T89" s="726">
        <f t="shared" si="16"/>
        <v>5</v>
      </c>
      <c r="U89" s="734">
        <f t="shared" si="26"/>
        <v>89998</v>
      </c>
      <c r="V89" s="726">
        <f t="shared" si="17"/>
        <v>13</v>
      </c>
      <c r="W89" s="735">
        <f t="shared" si="27"/>
        <v>449990</v>
      </c>
      <c r="X89" s="735">
        <f t="shared" si="28"/>
        <v>0</v>
      </c>
      <c r="Y89" s="735">
        <f t="shared" si="29"/>
        <v>0</v>
      </c>
      <c r="Z89" s="735">
        <f t="shared" si="36"/>
        <v>0</v>
      </c>
      <c r="AA89" s="735">
        <f t="shared" si="30"/>
        <v>0</v>
      </c>
      <c r="AB89" s="735">
        <f t="shared" si="31"/>
        <v>0</v>
      </c>
      <c r="AC89" s="736">
        <f t="shared" si="32"/>
        <v>2000</v>
      </c>
      <c r="AD89" s="737">
        <f t="shared" si="33"/>
        <v>10</v>
      </c>
      <c r="AE89" s="473">
        <f t="shared" si="34"/>
        <v>449990</v>
      </c>
      <c r="AF89" s="738">
        <f t="shared" si="35"/>
        <v>449990</v>
      </c>
      <c r="AG89" s="739"/>
      <c r="AH89" s="625"/>
      <c r="AI89" s="625"/>
      <c r="AJ89" s="625"/>
      <c r="AK89" s="625"/>
      <c r="AL89" s="625"/>
      <c r="AM89" s="625"/>
      <c r="AN89" s="625"/>
    </row>
    <row r="90" spans="1:40" s="626" customFormat="1" ht="16">
      <c r="A90" s="722"/>
      <c r="B90" s="493" t="s">
        <v>2832</v>
      </c>
      <c r="C90" s="494" t="s">
        <v>1226</v>
      </c>
      <c r="D90" s="689">
        <v>4</v>
      </c>
      <c r="E90" s="493" t="s">
        <v>1462</v>
      </c>
      <c r="F90" s="493"/>
      <c r="G90" s="493" t="s">
        <v>221</v>
      </c>
      <c r="H90" s="493">
        <v>2000</v>
      </c>
      <c r="I90" s="493"/>
      <c r="J90" s="493"/>
      <c r="K90" s="493"/>
      <c r="L90" s="493"/>
      <c r="M90" s="493"/>
      <c r="N90" s="493" t="s">
        <v>204</v>
      </c>
      <c r="O90" s="517">
        <v>1125000</v>
      </c>
      <c r="P90" s="724"/>
      <c r="Q90" s="723"/>
      <c r="R90" s="699" t="str">
        <f t="shared" si="24"/>
        <v>2.06.02</v>
      </c>
      <c r="S90" s="726" t="str">
        <f t="shared" si="15"/>
        <v>ALAT RUMAH TANGGA</v>
      </c>
      <c r="T90" s="726">
        <f t="shared" si="16"/>
        <v>5</v>
      </c>
      <c r="U90" s="734">
        <f t="shared" si="26"/>
        <v>224998</v>
      </c>
      <c r="V90" s="726">
        <f t="shared" si="17"/>
        <v>13</v>
      </c>
      <c r="W90" s="735">
        <f t="shared" si="27"/>
        <v>1124990</v>
      </c>
      <c r="X90" s="735">
        <f t="shared" si="28"/>
        <v>0</v>
      </c>
      <c r="Y90" s="735">
        <f t="shared" si="29"/>
        <v>0</v>
      </c>
      <c r="Z90" s="735">
        <f t="shared" si="36"/>
        <v>0</v>
      </c>
      <c r="AA90" s="735">
        <f t="shared" si="30"/>
        <v>0</v>
      </c>
      <c r="AB90" s="735">
        <f t="shared" si="31"/>
        <v>0</v>
      </c>
      <c r="AC90" s="736">
        <f t="shared" si="32"/>
        <v>2000</v>
      </c>
      <c r="AD90" s="737">
        <f t="shared" si="33"/>
        <v>10</v>
      </c>
      <c r="AE90" s="473">
        <f t="shared" si="34"/>
        <v>1124990</v>
      </c>
      <c r="AF90" s="738">
        <f t="shared" si="35"/>
        <v>1124990</v>
      </c>
      <c r="AG90" s="739"/>
      <c r="AH90" s="625"/>
      <c r="AI90" s="625"/>
      <c r="AJ90" s="625"/>
      <c r="AK90" s="625"/>
      <c r="AL90" s="625"/>
      <c r="AM90" s="625"/>
      <c r="AN90" s="625"/>
    </row>
    <row r="91" spans="1:40" s="626" customFormat="1" ht="16">
      <c r="A91" s="722"/>
      <c r="B91" s="493" t="s">
        <v>2815</v>
      </c>
      <c r="C91" s="494" t="s">
        <v>1204</v>
      </c>
      <c r="D91" s="689">
        <v>4</v>
      </c>
      <c r="E91" s="493" t="s">
        <v>1463</v>
      </c>
      <c r="F91" s="493"/>
      <c r="G91" s="493" t="s">
        <v>220</v>
      </c>
      <c r="H91" s="493">
        <v>2000</v>
      </c>
      <c r="I91" s="493"/>
      <c r="J91" s="493"/>
      <c r="K91" s="493"/>
      <c r="L91" s="493"/>
      <c r="M91" s="493"/>
      <c r="N91" s="493" t="s">
        <v>204</v>
      </c>
      <c r="O91" s="517">
        <v>54000</v>
      </c>
      <c r="P91" s="724"/>
      <c r="Q91" s="723"/>
      <c r="R91" s="699" t="str">
        <f t="shared" si="24"/>
        <v>2.06.02</v>
      </c>
      <c r="S91" s="726" t="str">
        <f t="shared" si="15"/>
        <v>ALAT RUMAH TANGGA</v>
      </c>
      <c r="T91" s="726">
        <f t="shared" si="16"/>
        <v>5</v>
      </c>
      <c r="U91" s="734">
        <f t="shared" si="26"/>
        <v>10798</v>
      </c>
      <c r="V91" s="726">
        <f t="shared" si="17"/>
        <v>13</v>
      </c>
      <c r="W91" s="735">
        <f t="shared" si="27"/>
        <v>53990</v>
      </c>
      <c r="X91" s="735">
        <f t="shared" si="28"/>
        <v>0</v>
      </c>
      <c r="Y91" s="735">
        <f t="shared" si="29"/>
        <v>0</v>
      </c>
      <c r="Z91" s="735">
        <f t="shared" si="36"/>
        <v>0</v>
      </c>
      <c r="AA91" s="735">
        <f t="shared" si="30"/>
        <v>0</v>
      </c>
      <c r="AB91" s="735">
        <f t="shared" si="31"/>
        <v>0</v>
      </c>
      <c r="AC91" s="736">
        <f t="shared" si="32"/>
        <v>2000</v>
      </c>
      <c r="AD91" s="737">
        <f t="shared" si="33"/>
        <v>10</v>
      </c>
      <c r="AE91" s="473">
        <f t="shared" si="34"/>
        <v>53990</v>
      </c>
      <c r="AF91" s="738">
        <f t="shared" si="35"/>
        <v>53990</v>
      </c>
      <c r="AG91" s="739"/>
      <c r="AH91" s="625"/>
      <c r="AI91" s="625"/>
      <c r="AJ91" s="625"/>
      <c r="AK91" s="625"/>
      <c r="AL91" s="625"/>
      <c r="AM91" s="625"/>
      <c r="AN91" s="625"/>
    </row>
    <row r="92" spans="1:40" s="626" customFormat="1" ht="16">
      <c r="A92" s="722"/>
      <c r="B92" s="493" t="s">
        <v>2816</v>
      </c>
      <c r="C92" s="494" t="s">
        <v>1200</v>
      </c>
      <c r="D92" s="689">
        <v>4</v>
      </c>
      <c r="E92" s="493" t="s">
        <v>747</v>
      </c>
      <c r="F92" s="493"/>
      <c r="G92" s="493" t="s">
        <v>238</v>
      </c>
      <c r="H92" s="493">
        <v>2000</v>
      </c>
      <c r="I92" s="493"/>
      <c r="J92" s="493"/>
      <c r="K92" s="493"/>
      <c r="L92" s="493"/>
      <c r="M92" s="493"/>
      <c r="N92" s="493" t="s">
        <v>204</v>
      </c>
      <c r="O92" s="517">
        <v>525000</v>
      </c>
      <c r="P92" s="724"/>
      <c r="Q92" s="723"/>
      <c r="R92" s="699" t="str">
        <f t="shared" si="24"/>
        <v>2.06.02</v>
      </c>
      <c r="S92" s="726" t="str">
        <f t="shared" si="15"/>
        <v>ALAT RUMAH TANGGA</v>
      </c>
      <c r="T92" s="726">
        <f t="shared" si="16"/>
        <v>5</v>
      </c>
      <c r="U92" s="734">
        <f t="shared" si="26"/>
        <v>104998</v>
      </c>
      <c r="V92" s="726">
        <f t="shared" si="17"/>
        <v>13</v>
      </c>
      <c r="W92" s="735">
        <f t="shared" si="27"/>
        <v>524990</v>
      </c>
      <c r="X92" s="735">
        <f t="shared" si="28"/>
        <v>0</v>
      </c>
      <c r="Y92" s="735">
        <f t="shared" si="29"/>
        <v>0</v>
      </c>
      <c r="Z92" s="735">
        <f t="shared" si="36"/>
        <v>0</v>
      </c>
      <c r="AA92" s="735">
        <f t="shared" si="30"/>
        <v>0</v>
      </c>
      <c r="AB92" s="735">
        <f t="shared" si="31"/>
        <v>0</v>
      </c>
      <c r="AC92" s="736">
        <f t="shared" si="32"/>
        <v>2000</v>
      </c>
      <c r="AD92" s="737">
        <f t="shared" si="33"/>
        <v>10</v>
      </c>
      <c r="AE92" s="473">
        <f t="shared" si="34"/>
        <v>524990</v>
      </c>
      <c r="AF92" s="738">
        <f t="shared" si="35"/>
        <v>524990</v>
      </c>
      <c r="AG92" s="739"/>
      <c r="AH92" s="625"/>
      <c r="AI92" s="625"/>
      <c r="AJ92" s="625"/>
      <c r="AK92" s="625"/>
      <c r="AL92" s="625"/>
      <c r="AM92" s="625"/>
      <c r="AN92" s="625"/>
    </row>
    <row r="93" spans="1:40" s="626" customFormat="1" ht="16">
      <c r="A93" s="722"/>
      <c r="B93" s="493" t="s">
        <v>2248</v>
      </c>
      <c r="C93" s="494" t="s">
        <v>1210</v>
      </c>
      <c r="D93" s="689">
        <v>4</v>
      </c>
      <c r="E93" s="493" t="s">
        <v>1464</v>
      </c>
      <c r="F93" s="493"/>
      <c r="G93" s="493" t="s">
        <v>238</v>
      </c>
      <c r="H93" s="493">
        <v>2000</v>
      </c>
      <c r="I93" s="493"/>
      <c r="J93" s="493"/>
      <c r="K93" s="493"/>
      <c r="L93" s="493"/>
      <c r="M93" s="493"/>
      <c r="N93" s="493" t="s">
        <v>204</v>
      </c>
      <c r="O93" s="517">
        <v>150000</v>
      </c>
      <c r="P93" s="724"/>
      <c r="Q93" s="723"/>
      <c r="R93" s="699" t="str">
        <f t="shared" si="24"/>
        <v>2.06.02</v>
      </c>
      <c r="S93" s="726" t="str">
        <f t="shared" si="15"/>
        <v>ALAT RUMAH TANGGA</v>
      </c>
      <c r="T93" s="726">
        <f t="shared" si="16"/>
        <v>5</v>
      </c>
      <c r="U93" s="734">
        <f t="shared" si="26"/>
        <v>29998</v>
      </c>
      <c r="V93" s="726">
        <f t="shared" si="17"/>
        <v>13</v>
      </c>
      <c r="W93" s="735">
        <f t="shared" si="27"/>
        <v>149990</v>
      </c>
      <c r="X93" s="735">
        <f t="shared" si="28"/>
        <v>0</v>
      </c>
      <c r="Y93" s="735">
        <f t="shared" si="29"/>
        <v>0</v>
      </c>
      <c r="Z93" s="735">
        <f t="shared" si="36"/>
        <v>0</v>
      </c>
      <c r="AA93" s="735">
        <f t="shared" si="30"/>
        <v>0</v>
      </c>
      <c r="AB93" s="735">
        <f t="shared" si="31"/>
        <v>0</v>
      </c>
      <c r="AC93" s="736">
        <f t="shared" si="32"/>
        <v>2000</v>
      </c>
      <c r="AD93" s="737">
        <f t="shared" si="33"/>
        <v>10</v>
      </c>
      <c r="AE93" s="473">
        <f t="shared" si="34"/>
        <v>149990</v>
      </c>
      <c r="AF93" s="738">
        <f t="shared" si="35"/>
        <v>149990</v>
      </c>
      <c r="AG93" s="739"/>
      <c r="AH93" s="625"/>
      <c r="AI93" s="625"/>
      <c r="AJ93" s="625"/>
      <c r="AK93" s="625"/>
      <c r="AL93" s="625"/>
      <c r="AM93" s="625"/>
      <c r="AN93" s="625"/>
    </row>
    <row r="94" spans="1:40" s="626" customFormat="1" ht="16">
      <c r="A94" s="722"/>
      <c r="B94" s="493" t="s">
        <v>2814</v>
      </c>
      <c r="C94" s="494" t="s">
        <v>1212</v>
      </c>
      <c r="D94" s="689">
        <v>4</v>
      </c>
      <c r="E94" s="493" t="s">
        <v>747</v>
      </c>
      <c r="F94" s="493"/>
      <c r="G94" s="493" t="s">
        <v>1532</v>
      </c>
      <c r="H94" s="493">
        <v>2003</v>
      </c>
      <c r="I94" s="493"/>
      <c r="J94" s="493"/>
      <c r="K94" s="493"/>
      <c r="L94" s="493"/>
      <c r="M94" s="493"/>
      <c r="N94" s="493" t="s">
        <v>204</v>
      </c>
      <c r="O94" s="517">
        <v>665000</v>
      </c>
      <c r="P94" s="724"/>
      <c r="Q94" s="723"/>
      <c r="R94" s="699" t="str">
        <f t="shared" si="24"/>
        <v>2.06.02</v>
      </c>
      <c r="S94" s="726" t="str">
        <f t="shared" si="15"/>
        <v>ALAT RUMAH TANGGA</v>
      </c>
      <c r="T94" s="726">
        <f t="shared" si="16"/>
        <v>5</v>
      </c>
      <c r="U94" s="734">
        <f t="shared" si="26"/>
        <v>132998</v>
      </c>
      <c r="V94" s="726">
        <f t="shared" si="17"/>
        <v>10</v>
      </c>
      <c r="W94" s="735">
        <f t="shared" si="27"/>
        <v>664990</v>
      </c>
      <c r="X94" s="735">
        <f t="shared" si="28"/>
        <v>0</v>
      </c>
      <c r="Y94" s="735">
        <f t="shared" si="29"/>
        <v>0</v>
      </c>
      <c r="Z94" s="735">
        <f t="shared" si="36"/>
        <v>0</v>
      </c>
      <c r="AA94" s="735">
        <f t="shared" si="30"/>
        <v>0</v>
      </c>
      <c r="AB94" s="735">
        <f t="shared" si="31"/>
        <v>0</v>
      </c>
      <c r="AC94" s="736">
        <f t="shared" si="32"/>
        <v>2003</v>
      </c>
      <c r="AD94" s="737">
        <f t="shared" si="33"/>
        <v>10</v>
      </c>
      <c r="AE94" s="473">
        <f t="shared" si="34"/>
        <v>664990</v>
      </c>
      <c r="AF94" s="738">
        <f t="shared" si="35"/>
        <v>664990</v>
      </c>
      <c r="AG94" s="739"/>
      <c r="AH94" s="625"/>
      <c r="AI94" s="625"/>
      <c r="AJ94" s="625"/>
      <c r="AK94" s="625"/>
      <c r="AL94" s="625"/>
      <c r="AM94" s="625"/>
      <c r="AN94" s="625"/>
    </row>
    <row r="95" spans="1:40" s="626" customFormat="1" ht="16">
      <c r="A95" s="722"/>
      <c r="B95" s="493" t="s">
        <v>2814</v>
      </c>
      <c r="C95" s="494" t="s">
        <v>1198</v>
      </c>
      <c r="D95" s="689">
        <v>4</v>
      </c>
      <c r="E95" s="493" t="s">
        <v>747</v>
      </c>
      <c r="F95" s="493"/>
      <c r="G95" s="493" t="s">
        <v>233</v>
      </c>
      <c r="H95" s="493">
        <v>2002</v>
      </c>
      <c r="I95" s="493"/>
      <c r="J95" s="493"/>
      <c r="K95" s="493"/>
      <c r="L95" s="493"/>
      <c r="M95" s="493"/>
      <c r="N95" s="493" t="s">
        <v>204</v>
      </c>
      <c r="O95" s="517">
        <v>260000</v>
      </c>
      <c r="P95" s="724"/>
      <c r="Q95" s="723"/>
      <c r="R95" s="699" t="str">
        <f t="shared" si="24"/>
        <v>2.06.02</v>
      </c>
      <c r="S95" s="726" t="str">
        <f t="shared" ref="S95:S158" si="37">VLOOKUP(R95,kelompok,2,0)</f>
        <v>ALAT RUMAH TANGGA</v>
      </c>
      <c r="T95" s="726">
        <f t="shared" ref="T95:T158" si="38">VLOOKUP(R95,MASAMANFAAT,4,0)</f>
        <v>5</v>
      </c>
      <c r="U95" s="734">
        <f t="shared" si="26"/>
        <v>51998</v>
      </c>
      <c r="V95" s="726">
        <f t="shared" ref="V95:V158" si="39">2013-AC95</f>
        <v>11</v>
      </c>
      <c r="W95" s="735">
        <f t="shared" si="27"/>
        <v>259990</v>
      </c>
      <c r="X95" s="735">
        <f t="shared" si="28"/>
        <v>0</v>
      </c>
      <c r="Y95" s="735">
        <f t="shared" si="29"/>
        <v>0</v>
      </c>
      <c r="Z95" s="735">
        <f t="shared" si="36"/>
        <v>0</v>
      </c>
      <c r="AA95" s="735">
        <f t="shared" si="30"/>
        <v>0</v>
      </c>
      <c r="AB95" s="735">
        <f t="shared" si="31"/>
        <v>0</v>
      </c>
      <c r="AC95" s="736">
        <f t="shared" si="32"/>
        <v>2002</v>
      </c>
      <c r="AD95" s="737">
        <f t="shared" si="33"/>
        <v>10</v>
      </c>
      <c r="AE95" s="473">
        <f t="shared" si="34"/>
        <v>259990</v>
      </c>
      <c r="AF95" s="738">
        <f t="shared" si="35"/>
        <v>259990</v>
      </c>
      <c r="AG95" s="739"/>
      <c r="AH95" s="625"/>
      <c r="AI95" s="625"/>
      <c r="AJ95" s="625"/>
      <c r="AK95" s="625"/>
      <c r="AL95" s="625"/>
      <c r="AM95" s="625"/>
      <c r="AN95" s="625"/>
    </row>
    <row r="96" spans="1:40" s="626" customFormat="1" ht="16">
      <c r="A96" s="722"/>
      <c r="B96" s="493" t="s">
        <v>2815</v>
      </c>
      <c r="C96" s="494" t="s">
        <v>1204</v>
      </c>
      <c r="D96" s="689">
        <v>4</v>
      </c>
      <c r="E96" s="493" t="s">
        <v>1463</v>
      </c>
      <c r="F96" s="493"/>
      <c r="G96" s="493" t="s">
        <v>220</v>
      </c>
      <c r="H96" s="493">
        <v>2002</v>
      </c>
      <c r="I96" s="493"/>
      <c r="J96" s="493"/>
      <c r="K96" s="493"/>
      <c r="L96" s="493"/>
      <c r="M96" s="493"/>
      <c r="N96" s="493" t="s">
        <v>204</v>
      </c>
      <c r="O96" s="517">
        <v>156000</v>
      </c>
      <c r="P96" s="724"/>
      <c r="Q96" s="723"/>
      <c r="R96" s="699" t="str">
        <f t="shared" si="24"/>
        <v>2.06.02</v>
      </c>
      <c r="S96" s="726" t="str">
        <f t="shared" si="37"/>
        <v>ALAT RUMAH TANGGA</v>
      </c>
      <c r="T96" s="726">
        <f t="shared" si="38"/>
        <v>5</v>
      </c>
      <c r="U96" s="734">
        <f t="shared" si="26"/>
        <v>31198</v>
      </c>
      <c r="V96" s="726">
        <f t="shared" si="39"/>
        <v>11</v>
      </c>
      <c r="W96" s="735">
        <f t="shared" si="27"/>
        <v>155990</v>
      </c>
      <c r="X96" s="735">
        <f t="shared" si="28"/>
        <v>0</v>
      </c>
      <c r="Y96" s="735">
        <f t="shared" si="29"/>
        <v>0</v>
      </c>
      <c r="Z96" s="735">
        <f t="shared" si="36"/>
        <v>0</v>
      </c>
      <c r="AA96" s="735">
        <f t="shared" si="30"/>
        <v>0</v>
      </c>
      <c r="AB96" s="735">
        <f t="shared" si="31"/>
        <v>0</v>
      </c>
      <c r="AC96" s="736">
        <f t="shared" si="32"/>
        <v>2002</v>
      </c>
      <c r="AD96" s="737">
        <f t="shared" si="33"/>
        <v>10</v>
      </c>
      <c r="AE96" s="473">
        <f t="shared" si="34"/>
        <v>155990</v>
      </c>
      <c r="AF96" s="738">
        <f t="shared" si="35"/>
        <v>155990</v>
      </c>
      <c r="AG96" s="739"/>
      <c r="AH96" s="625"/>
      <c r="AI96" s="625"/>
      <c r="AJ96" s="625"/>
      <c r="AK96" s="625"/>
      <c r="AL96" s="625"/>
      <c r="AM96" s="625"/>
      <c r="AN96" s="625"/>
    </row>
    <row r="97" spans="1:40" s="626" customFormat="1" ht="16">
      <c r="A97" s="722"/>
      <c r="B97" s="493" t="s">
        <v>2833</v>
      </c>
      <c r="C97" s="494" t="s">
        <v>1227</v>
      </c>
      <c r="D97" s="689">
        <v>4</v>
      </c>
      <c r="E97" s="493" t="s">
        <v>747</v>
      </c>
      <c r="F97" s="493"/>
      <c r="G97" s="493" t="s">
        <v>224</v>
      </c>
      <c r="H97" s="493">
        <v>2003</v>
      </c>
      <c r="I97" s="493"/>
      <c r="J97" s="493"/>
      <c r="K97" s="493"/>
      <c r="L97" s="493"/>
      <c r="M97" s="493"/>
      <c r="N97" s="493" t="s">
        <v>204</v>
      </c>
      <c r="O97" s="517">
        <v>1312500</v>
      </c>
      <c r="P97" s="724" t="s">
        <v>123</v>
      </c>
      <c r="Q97" s="723"/>
      <c r="R97" s="699" t="str">
        <f t="shared" si="24"/>
        <v>2.06.02</v>
      </c>
      <c r="S97" s="726" t="str">
        <f t="shared" si="37"/>
        <v>ALAT RUMAH TANGGA</v>
      </c>
      <c r="T97" s="726">
        <f t="shared" si="38"/>
        <v>5</v>
      </c>
      <c r="U97" s="734">
        <f t="shared" si="26"/>
        <v>262498</v>
      </c>
      <c r="V97" s="726">
        <f t="shared" si="39"/>
        <v>10</v>
      </c>
      <c r="W97" s="735">
        <f t="shared" si="27"/>
        <v>1312490</v>
      </c>
      <c r="X97" s="735">
        <f t="shared" si="28"/>
        <v>0</v>
      </c>
      <c r="Y97" s="735">
        <f t="shared" si="29"/>
        <v>0</v>
      </c>
      <c r="Z97" s="735">
        <f t="shared" si="36"/>
        <v>0</v>
      </c>
      <c r="AA97" s="735">
        <f t="shared" si="30"/>
        <v>0</v>
      </c>
      <c r="AB97" s="735">
        <f t="shared" si="31"/>
        <v>0</v>
      </c>
      <c r="AC97" s="736">
        <f t="shared" si="32"/>
        <v>2003</v>
      </c>
      <c r="AD97" s="737">
        <f t="shared" si="33"/>
        <v>10</v>
      </c>
      <c r="AE97" s="473">
        <f t="shared" si="34"/>
        <v>1312490</v>
      </c>
      <c r="AF97" s="738">
        <f t="shared" si="35"/>
        <v>1312490</v>
      </c>
      <c r="AG97" s="739"/>
      <c r="AH97" s="625"/>
      <c r="AI97" s="625"/>
      <c r="AJ97" s="625"/>
      <c r="AK97" s="625"/>
      <c r="AL97" s="625"/>
      <c r="AM97" s="625"/>
      <c r="AN97" s="625"/>
    </row>
    <row r="98" spans="1:40" s="626" customFormat="1" ht="16">
      <c r="A98" s="722"/>
      <c r="B98" s="493" t="s">
        <v>2833</v>
      </c>
      <c r="C98" s="494" t="s">
        <v>1227</v>
      </c>
      <c r="D98" s="689">
        <v>4</v>
      </c>
      <c r="E98" s="493" t="s">
        <v>784</v>
      </c>
      <c r="F98" s="493"/>
      <c r="G98" s="493" t="s">
        <v>223</v>
      </c>
      <c r="H98" s="493">
        <v>2005</v>
      </c>
      <c r="I98" s="493"/>
      <c r="J98" s="493"/>
      <c r="K98" s="493"/>
      <c r="L98" s="493"/>
      <c r="M98" s="493"/>
      <c r="N98" s="493" t="s">
        <v>204</v>
      </c>
      <c r="O98" s="517">
        <v>825000</v>
      </c>
      <c r="P98" s="724" t="s">
        <v>123</v>
      </c>
      <c r="Q98" s="723"/>
      <c r="R98" s="699" t="str">
        <f t="shared" si="24"/>
        <v>2.06.02</v>
      </c>
      <c r="S98" s="726" t="str">
        <f t="shared" si="37"/>
        <v>ALAT RUMAH TANGGA</v>
      </c>
      <c r="T98" s="726">
        <f t="shared" si="38"/>
        <v>5</v>
      </c>
      <c r="U98" s="734">
        <f t="shared" si="26"/>
        <v>164998</v>
      </c>
      <c r="V98" s="726">
        <f t="shared" si="39"/>
        <v>8</v>
      </c>
      <c r="W98" s="735">
        <f t="shared" si="27"/>
        <v>824990</v>
      </c>
      <c r="X98" s="735">
        <f t="shared" si="28"/>
        <v>0</v>
      </c>
      <c r="Y98" s="735">
        <f t="shared" si="29"/>
        <v>0</v>
      </c>
      <c r="Z98" s="735">
        <f t="shared" si="36"/>
        <v>0</v>
      </c>
      <c r="AA98" s="735">
        <f t="shared" si="30"/>
        <v>0</v>
      </c>
      <c r="AB98" s="735">
        <f t="shared" si="31"/>
        <v>0</v>
      </c>
      <c r="AC98" s="736">
        <f t="shared" si="32"/>
        <v>2005</v>
      </c>
      <c r="AD98" s="737">
        <f t="shared" si="33"/>
        <v>10</v>
      </c>
      <c r="AE98" s="473">
        <f t="shared" si="34"/>
        <v>824990</v>
      </c>
      <c r="AF98" s="738">
        <f t="shared" si="35"/>
        <v>824990</v>
      </c>
      <c r="AG98" s="739"/>
      <c r="AH98" s="625"/>
      <c r="AI98" s="625"/>
      <c r="AJ98" s="625"/>
      <c r="AK98" s="625"/>
      <c r="AL98" s="625"/>
      <c r="AM98" s="625"/>
      <c r="AN98" s="625"/>
    </row>
    <row r="99" spans="1:40" s="626" customFormat="1" ht="16">
      <c r="A99" s="722"/>
      <c r="B99" s="493" t="s">
        <v>2814</v>
      </c>
      <c r="C99" s="494" t="s">
        <v>1198</v>
      </c>
      <c r="D99" s="689">
        <v>4</v>
      </c>
      <c r="E99" s="493" t="s">
        <v>747</v>
      </c>
      <c r="F99" s="493"/>
      <c r="G99" s="493" t="s">
        <v>233</v>
      </c>
      <c r="H99" s="493">
        <v>2000</v>
      </c>
      <c r="I99" s="493"/>
      <c r="J99" s="493"/>
      <c r="K99" s="493"/>
      <c r="L99" s="493"/>
      <c r="M99" s="493"/>
      <c r="N99" s="493" t="s">
        <v>204</v>
      </c>
      <c r="O99" s="517">
        <v>260000</v>
      </c>
      <c r="P99" s="724"/>
      <c r="Q99" s="723"/>
      <c r="R99" s="699" t="str">
        <f t="shared" si="24"/>
        <v>2.06.02</v>
      </c>
      <c r="S99" s="726" t="str">
        <f t="shared" si="37"/>
        <v>ALAT RUMAH TANGGA</v>
      </c>
      <c r="T99" s="726">
        <f t="shared" si="38"/>
        <v>5</v>
      </c>
      <c r="U99" s="734">
        <f t="shared" si="26"/>
        <v>51998</v>
      </c>
      <c r="V99" s="726">
        <f t="shared" si="39"/>
        <v>13</v>
      </c>
      <c r="W99" s="735">
        <f t="shared" si="27"/>
        <v>259990</v>
      </c>
      <c r="X99" s="735">
        <f t="shared" si="28"/>
        <v>0</v>
      </c>
      <c r="Y99" s="735">
        <f t="shared" si="29"/>
        <v>0</v>
      </c>
      <c r="Z99" s="735">
        <f t="shared" si="36"/>
        <v>0</v>
      </c>
      <c r="AA99" s="735">
        <f t="shared" si="30"/>
        <v>0</v>
      </c>
      <c r="AB99" s="735">
        <f t="shared" si="31"/>
        <v>0</v>
      </c>
      <c r="AC99" s="736">
        <f t="shared" si="32"/>
        <v>2000</v>
      </c>
      <c r="AD99" s="737">
        <f t="shared" si="33"/>
        <v>10</v>
      </c>
      <c r="AE99" s="473">
        <f t="shared" si="34"/>
        <v>259990</v>
      </c>
      <c r="AF99" s="738">
        <f t="shared" si="35"/>
        <v>259990</v>
      </c>
      <c r="AG99" s="739"/>
      <c r="AH99" s="625"/>
      <c r="AI99" s="625"/>
      <c r="AJ99" s="625"/>
      <c r="AK99" s="625"/>
      <c r="AL99" s="625"/>
      <c r="AM99" s="625"/>
      <c r="AN99" s="625"/>
    </row>
    <row r="100" spans="1:40" s="626" customFormat="1" ht="16">
      <c r="A100" s="722"/>
      <c r="B100" s="493" t="s">
        <v>2815</v>
      </c>
      <c r="C100" s="494" t="s">
        <v>1199</v>
      </c>
      <c r="D100" s="689">
        <v>4</v>
      </c>
      <c r="E100" s="493" t="s">
        <v>747</v>
      </c>
      <c r="F100" s="493"/>
      <c r="G100" s="493" t="s">
        <v>1523</v>
      </c>
      <c r="H100" s="493">
        <v>2000</v>
      </c>
      <c r="I100" s="493"/>
      <c r="J100" s="493"/>
      <c r="K100" s="493"/>
      <c r="L100" s="493"/>
      <c r="M100" s="493"/>
      <c r="N100" s="493" t="s">
        <v>204</v>
      </c>
      <c r="O100" s="517">
        <v>97500</v>
      </c>
      <c r="P100" s="724"/>
      <c r="Q100" s="723"/>
      <c r="R100" s="699" t="str">
        <f t="shared" si="24"/>
        <v>2.06.02</v>
      </c>
      <c r="S100" s="726" t="str">
        <f t="shared" si="37"/>
        <v>ALAT RUMAH TANGGA</v>
      </c>
      <c r="T100" s="726">
        <f t="shared" si="38"/>
        <v>5</v>
      </c>
      <c r="U100" s="734">
        <f t="shared" si="26"/>
        <v>19498</v>
      </c>
      <c r="V100" s="726">
        <f t="shared" si="39"/>
        <v>13</v>
      </c>
      <c r="W100" s="735">
        <f t="shared" si="27"/>
        <v>97490</v>
      </c>
      <c r="X100" s="735">
        <f t="shared" si="28"/>
        <v>0</v>
      </c>
      <c r="Y100" s="735">
        <f t="shared" si="29"/>
        <v>0</v>
      </c>
      <c r="Z100" s="735">
        <f t="shared" si="36"/>
        <v>0</v>
      </c>
      <c r="AA100" s="735">
        <f t="shared" si="30"/>
        <v>0</v>
      </c>
      <c r="AB100" s="735">
        <f t="shared" si="31"/>
        <v>0</v>
      </c>
      <c r="AC100" s="736">
        <f t="shared" si="32"/>
        <v>2000</v>
      </c>
      <c r="AD100" s="737">
        <f t="shared" si="33"/>
        <v>10</v>
      </c>
      <c r="AE100" s="473">
        <f t="shared" si="34"/>
        <v>97490</v>
      </c>
      <c r="AF100" s="738">
        <f t="shared" si="35"/>
        <v>97490</v>
      </c>
      <c r="AG100" s="739"/>
      <c r="AH100" s="625"/>
      <c r="AI100" s="625"/>
      <c r="AJ100" s="625"/>
      <c r="AK100" s="625"/>
      <c r="AL100" s="625"/>
      <c r="AM100" s="625"/>
      <c r="AN100" s="625"/>
    </row>
    <row r="101" spans="1:40" s="626" customFormat="1" ht="16">
      <c r="A101" s="722"/>
      <c r="B101" s="493" t="s">
        <v>2834</v>
      </c>
      <c r="C101" s="494" t="s">
        <v>1228</v>
      </c>
      <c r="D101" s="689">
        <v>4</v>
      </c>
      <c r="E101" s="493" t="s">
        <v>1465</v>
      </c>
      <c r="F101" s="493"/>
      <c r="G101" s="493" t="s">
        <v>221</v>
      </c>
      <c r="H101" s="493">
        <v>2000</v>
      </c>
      <c r="I101" s="493"/>
      <c r="J101" s="493"/>
      <c r="K101" s="493"/>
      <c r="L101" s="493"/>
      <c r="M101" s="493"/>
      <c r="N101" s="493" t="s">
        <v>204</v>
      </c>
      <c r="O101" s="517">
        <v>2275000</v>
      </c>
      <c r="P101" s="724"/>
      <c r="Q101" s="723"/>
      <c r="R101" s="699" t="str">
        <f t="shared" si="24"/>
        <v>2.06.02</v>
      </c>
      <c r="S101" s="726" t="str">
        <f t="shared" si="37"/>
        <v>ALAT RUMAH TANGGA</v>
      </c>
      <c r="T101" s="726">
        <f t="shared" si="38"/>
        <v>5</v>
      </c>
      <c r="U101" s="734">
        <f t="shared" si="26"/>
        <v>454998</v>
      </c>
      <c r="V101" s="726">
        <f t="shared" si="39"/>
        <v>13</v>
      </c>
      <c r="W101" s="735">
        <f t="shared" si="27"/>
        <v>2274990</v>
      </c>
      <c r="X101" s="735">
        <f t="shared" si="28"/>
        <v>0</v>
      </c>
      <c r="Y101" s="735">
        <f t="shared" si="29"/>
        <v>0</v>
      </c>
      <c r="Z101" s="735">
        <f t="shared" si="36"/>
        <v>0</v>
      </c>
      <c r="AA101" s="735">
        <f t="shared" si="30"/>
        <v>0</v>
      </c>
      <c r="AB101" s="735">
        <f t="shared" si="31"/>
        <v>0</v>
      </c>
      <c r="AC101" s="736">
        <f t="shared" si="32"/>
        <v>2000</v>
      </c>
      <c r="AD101" s="737">
        <f t="shared" si="33"/>
        <v>10</v>
      </c>
      <c r="AE101" s="473">
        <f t="shared" si="34"/>
        <v>2274990</v>
      </c>
      <c r="AF101" s="738">
        <f t="shared" si="35"/>
        <v>2274990</v>
      </c>
      <c r="AG101" s="739"/>
      <c r="AH101" s="625"/>
      <c r="AI101" s="625"/>
      <c r="AJ101" s="625"/>
      <c r="AK101" s="625"/>
      <c r="AL101" s="625"/>
      <c r="AM101" s="625"/>
      <c r="AN101" s="625"/>
    </row>
    <row r="102" spans="1:40" s="476" customFormat="1" ht="16">
      <c r="A102" s="722"/>
      <c r="B102" s="493" t="s">
        <v>2834</v>
      </c>
      <c r="C102" s="494" t="s">
        <v>1228</v>
      </c>
      <c r="D102" s="689">
        <v>4</v>
      </c>
      <c r="E102" s="493" t="s">
        <v>1465</v>
      </c>
      <c r="F102" s="493"/>
      <c r="G102" s="493" t="s">
        <v>221</v>
      </c>
      <c r="H102" s="493">
        <v>2000</v>
      </c>
      <c r="I102" s="493"/>
      <c r="J102" s="493"/>
      <c r="K102" s="493"/>
      <c r="L102" s="493"/>
      <c r="M102" s="493"/>
      <c r="N102" s="493" t="s">
        <v>204</v>
      </c>
      <c r="O102" s="517">
        <v>34125000</v>
      </c>
      <c r="P102" s="724"/>
      <c r="Q102" s="723"/>
      <c r="R102" s="700" t="str">
        <f t="shared" si="24"/>
        <v>2.06.02</v>
      </c>
      <c r="S102" s="744" t="str">
        <f t="shared" si="37"/>
        <v>ALAT RUMAH TANGGA</v>
      </c>
      <c r="T102" s="744">
        <f t="shared" si="38"/>
        <v>5</v>
      </c>
      <c r="U102" s="745">
        <f t="shared" si="26"/>
        <v>6824998</v>
      </c>
      <c r="V102" s="744">
        <f t="shared" si="39"/>
        <v>13</v>
      </c>
      <c r="W102" s="746">
        <f t="shared" si="27"/>
        <v>34124990</v>
      </c>
      <c r="X102" s="746">
        <f t="shared" si="28"/>
        <v>0</v>
      </c>
      <c r="Y102" s="746">
        <f t="shared" si="29"/>
        <v>0</v>
      </c>
      <c r="Z102" s="746">
        <f t="shared" si="36"/>
        <v>0</v>
      </c>
      <c r="AA102" s="746">
        <f t="shared" si="30"/>
        <v>0</v>
      </c>
      <c r="AB102" s="746">
        <f t="shared" si="31"/>
        <v>0</v>
      </c>
      <c r="AC102" s="747">
        <f t="shared" si="32"/>
        <v>2000</v>
      </c>
      <c r="AD102" s="748">
        <f t="shared" si="33"/>
        <v>10</v>
      </c>
      <c r="AE102" s="473">
        <f t="shared" si="34"/>
        <v>34124990</v>
      </c>
      <c r="AF102" s="749">
        <f t="shared" si="35"/>
        <v>34124990</v>
      </c>
      <c r="AG102" s="720"/>
      <c r="AH102" s="475"/>
      <c r="AI102" s="475"/>
      <c r="AJ102" s="475"/>
      <c r="AK102" s="475"/>
      <c r="AL102" s="475"/>
      <c r="AM102" s="475"/>
      <c r="AN102" s="475"/>
    </row>
    <row r="103" spans="1:40" s="476" customFormat="1" ht="16">
      <c r="A103" s="722"/>
      <c r="B103" s="493" t="s">
        <v>2835</v>
      </c>
      <c r="C103" s="494" t="s">
        <v>1229</v>
      </c>
      <c r="D103" s="689">
        <v>4</v>
      </c>
      <c r="E103" s="493" t="s">
        <v>3031</v>
      </c>
      <c r="F103" s="493"/>
      <c r="G103" s="493" t="s">
        <v>225</v>
      </c>
      <c r="H103" s="493">
        <v>2000</v>
      </c>
      <c r="I103" s="493"/>
      <c r="J103" s="493"/>
      <c r="K103" s="493"/>
      <c r="L103" s="493"/>
      <c r="M103" s="493"/>
      <c r="N103" s="493" t="s">
        <v>204</v>
      </c>
      <c r="O103" s="517">
        <v>750000</v>
      </c>
      <c r="P103" s="724"/>
      <c r="Q103" s="723"/>
      <c r="R103" s="700" t="str">
        <f t="shared" si="24"/>
        <v>2.06.02</v>
      </c>
      <c r="S103" s="744" t="str">
        <f t="shared" si="37"/>
        <v>ALAT RUMAH TANGGA</v>
      </c>
      <c r="T103" s="744">
        <f t="shared" si="38"/>
        <v>5</v>
      </c>
      <c r="U103" s="745">
        <f t="shared" si="26"/>
        <v>149998</v>
      </c>
      <c r="V103" s="744">
        <f t="shared" si="39"/>
        <v>13</v>
      </c>
      <c r="W103" s="746">
        <f t="shared" si="27"/>
        <v>749990</v>
      </c>
      <c r="X103" s="746">
        <f t="shared" si="28"/>
        <v>0</v>
      </c>
      <c r="Y103" s="746">
        <f t="shared" si="29"/>
        <v>0</v>
      </c>
      <c r="Z103" s="746">
        <f t="shared" si="36"/>
        <v>0</v>
      </c>
      <c r="AA103" s="746">
        <f t="shared" si="30"/>
        <v>0</v>
      </c>
      <c r="AB103" s="746">
        <f t="shared" si="31"/>
        <v>0</v>
      </c>
      <c r="AC103" s="747">
        <f t="shared" si="32"/>
        <v>2000</v>
      </c>
      <c r="AD103" s="748">
        <f t="shared" si="33"/>
        <v>10</v>
      </c>
      <c r="AE103" s="473">
        <f t="shared" si="34"/>
        <v>749990</v>
      </c>
      <c r="AF103" s="749">
        <f t="shared" si="35"/>
        <v>749990</v>
      </c>
      <c r="AG103" s="720"/>
      <c r="AH103" s="475"/>
      <c r="AI103" s="475"/>
      <c r="AJ103" s="475"/>
      <c r="AK103" s="475"/>
      <c r="AL103" s="475"/>
      <c r="AM103" s="475"/>
      <c r="AN103" s="475"/>
    </row>
    <row r="104" spans="1:40" s="626" customFormat="1" ht="16">
      <c r="A104" s="722"/>
      <c r="B104" s="493" t="s">
        <v>2824</v>
      </c>
      <c r="C104" s="494" t="s">
        <v>1217</v>
      </c>
      <c r="D104" s="689">
        <v>4</v>
      </c>
      <c r="E104" s="493" t="s">
        <v>747</v>
      </c>
      <c r="F104" s="493"/>
      <c r="G104" s="493" t="s">
        <v>233</v>
      </c>
      <c r="H104" s="493">
        <v>2000</v>
      </c>
      <c r="I104" s="493"/>
      <c r="J104" s="493"/>
      <c r="K104" s="493"/>
      <c r="L104" s="493"/>
      <c r="M104" s="493"/>
      <c r="N104" s="493" t="s">
        <v>204</v>
      </c>
      <c r="O104" s="517">
        <v>650000</v>
      </c>
      <c r="P104" s="724"/>
      <c r="Q104" s="723"/>
      <c r="R104" s="699" t="str">
        <f t="shared" si="24"/>
        <v>2.06.01</v>
      </c>
      <c r="S104" s="726" t="str">
        <f t="shared" si="37"/>
        <v>ALAT KANTOR</v>
      </c>
      <c r="T104" s="726">
        <f t="shared" si="38"/>
        <v>5</v>
      </c>
      <c r="U104" s="734">
        <f t="shared" si="26"/>
        <v>129998</v>
      </c>
      <c r="V104" s="726">
        <f t="shared" si="39"/>
        <v>13</v>
      </c>
      <c r="W104" s="735">
        <f t="shared" si="27"/>
        <v>649990</v>
      </c>
      <c r="X104" s="735">
        <f t="shared" si="28"/>
        <v>0</v>
      </c>
      <c r="Y104" s="735">
        <f t="shared" si="29"/>
        <v>0</v>
      </c>
      <c r="Z104" s="735">
        <f t="shared" si="36"/>
        <v>0</v>
      </c>
      <c r="AA104" s="735">
        <f t="shared" si="30"/>
        <v>0</v>
      </c>
      <c r="AB104" s="735">
        <f t="shared" si="31"/>
        <v>0</v>
      </c>
      <c r="AC104" s="736">
        <f t="shared" si="32"/>
        <v>2000</v>
      </c>
      <c r="AD104" s="737">
        <f t="shared" si="33"/>
        <v>10</v>
      </c>
      <c r="AE104" s="473">
        <f t="shared" si="34"/>
        <v>649990</v>
      </c>
      <c r="AF104" s="738">
        <f t="shared" si="35"/>
        <v>649990</v>
      </c>
      <c r="AG104" s="739"/>
      <c r="AH104" s="625"/>
      <c r="AI104" s="625"/>
      <c r="AJ104" s="625"/>
      <c r="AK104" s="625"/>
      <c r="AL104" s="625"/>
      <c r="AM104" s="625"/>
      <c r="AN104" s="625"/>
    </row>
    <row r="105" spans="1:40" s="626" customFormat="1" ht="16">
      <c r="A105" s="722"/>
      <c r="B105" s="493" t="s">
        <v>2836</v>
      </c>
      <c r="C105" s="494" t="s">
        <v>1230</v>
      </c>
      <c r="D105" s="689">
        <v>4</v>
      </c>
      <c r="E105" s="493" t="s">
        <v>1451</v>
      </c>
      <c r="F105" s="493"/>
      <c r="G105" s="493" t="s">
        <v>1526</v>
      </c>
      <c r="H105" s="493">
        <v>2000</v>
      </c>
      <c r="I105" s="493"/>
      <c r="J105" s="493"/>
      <c r="K105" s="493"/>
      <c r="L105" s="493"/>
      <c r="M105" s="493"/>
      <c r="N105" s="493" t="s">
        <v>204</v>
      </c>
      <c r="O105" s="517">
        <v>650000</v>
      </c>
      <c r="P105" s="724"/>
      <c r="Q105" s="723"/>
      <c r="R105" s="699" t="str">
        <f t="shared" si="24"/>
        <v>2.06.03</v>
      </c>
      <c r="S105" s="726" t="str">
        <f t="shared" si="37"/>
        <v>KOMPUTER</v>
      </c>
      <c r="T105" s="726">
        <f t="shared" si="38"/>
        <v>4</v>
      </c>
      <c r="U105" s="734">
        <f t="shared" si="26"/>
        <v>162497.5</v>
      </c>
      <c r="V105" s="726">
        <f t="shared" si="39"/>
        <v>13</v>
      </c>
      <c r="W105" s="735">
        <f t="shared" si="27"/>
        <v>649990</v>
      </c>
      <c r="X105" s="735">
        <f t="shared" si="28"/>
        <v>0</v>
      </c>
      <c r="Y105" s="735">
        <f t="shared" si="29"/>
        <v>0</v>
      </c>
      <c r="Z105" s="735">
        <f t="shared" si="36"/>
        <v>0</v>
      </c>
      <c r="AA105" s="735">
        <f t="shared" si="30"/>
        <v>0</v>
      </c>
      <c r="AB105" s="735">
        <f t="shared" si="31"/>
        <v>0</v>
      </c>
      <c r="AC105" s="736">
        <f t="shared" si="32"/>
        <v>2000</v>
      </c>
      <c r="AD105" s="737">
        <f t="shared" si="33"/>
        <v>10</v>
      </c>
      <c r="AE105" s="473">
        <f t="shared" si="34"/>
        <v>649990</v>
      </c>
      <c r="AF105" s="738">
        <f t="shared" si="35"/>
        <v>649990</v>
      </c>
      <c r="AG105" s="739"/>
      <c r="AH105" s="625"/>
      <c r="AI105" s="625"/>
      <c r="AJ105" s="625"/>
      <c r="AK105" s="625"/>
      <c r="AL105" s="625"/>
      <c r="AM105" s="625"/>
      <c r="AN105" s="625"/>
    </row>
    <row r="106" spans="1:40" s="626" customFormat="1" ht="16">
      <c r="A106" s="722"/>
      <c r="B106" s="493" t="s">
        <v>2837</v>
      </c>
      <c r="C106" s="494" t="s">
        <v>1231</v>
      </c>
      <c r="D106" s="689">
        <v>4</v>
      </c>
      <c r="E106" s="493" t="s">
        <v>1451</v>
      </c>
      <c r="F106" s="493"/>
      <c r="G106" s="493" t="s">
        <v>222</v>
      </c>
      <c r="H106" s="493">
        <v>2000</v>
      </c>
      <c r="I106" s="493"/>
      <c r="J106" s="493"/>
      <c r="K106" s="493"/>
      <c r="L106" s="493"/>
      <c r="M106" s="493"/>
      <c r="N106" s="493" t="s">
        <v>204</v>
      </c>
      <c r="O106" s="517">
        <v>4420000</v>
      </c>
      <c r="P106" s="724"/>
      <c r="Q106" s="723"/>
      <c r="R106" s="699" t="str">
        <f t="shared" si="24"/>
        <v>2.06.03</v>
      </c>
      <c r="S106" s="726" t="str">
        <f t="shared" si="37"/>
        <v>KOMPUTER</v>
      </c>
      <c r="T106" s="726">
        <f t="shared" si="38"/>
        <v>4</v>
      </c>
      <c r="U106" s="734">
        <f t="shared" si="26"/>
        <v>1104997.5</v>
      </c>
      <c r="V106" s="726">
        <f t="shared" si="39"/>
        <v>13</v>
      </c>
      <c r="W106" s="735">
        <f t="shared" si="27"/>
        <v>4419990</v>
      </c>
      <c r="X106" s="735">
        <f t="shared" si="28"/>
        <v>0</v>
      </c>
      <c r="Y106" s="735">
        <f t="shared" si="29"/>
        <v>0</v>
      </c>
      <c r="Z106" s="735">
        <f t="shared" si="36"/>
        <v>0</v>
      </c>
      <c r="AA106" s="735">
        <f t="shared" si="30"/>
        <v>0</v>
      </c>
      <c r="AB106" s="735">
        <f t="shared" si="31"/>
        <v>0</v>
      </c>
      <c r="AC106" s="736">
        <f t="shared" si="32"/>
        <v>2000</v>
      </c>
      <c r="AD106" s="737">
        <f t="shared" si="33"/>
        <v>10</v>
      </c>
      <c r="AE106" s="473">
        <f t="shared" si="34"/>
        <v>4419990</v>
      </c>
      <c r="AF106" s="738">
        <f t="shared" si="35"/>
        <v>4419990</v>
      </c>
      <c r="AG106" s="739"/>
      <c r="AH106" s="625"/>
      <c r="AI106" s="625"/>
      <c r="AJ106" s="625"/>
      <c r="AK106" s="625"/>
      <c r="AL106" s="625"/>
      <c r="AM106" s="625"/>
      <c r="AN106" s="625"/>
    </row>
    <row r="107" spans="1:40" s="626" customFormat="1" ht="16">
      <c r="A107" s="722"/>
      <c r="B107" s="493" t="s">
        <v>2826</v>
      </c>
      <c r="C107" s="494" t="s">
        <v>1219</v>
      </c>
      <c r="D107" s="689">
        <v>4</v>
      </c>
      <c r="E107" s="493" t="s">
        <v>1448</v>
      </c>
      <c r="F107" s="493"/>
      <c r="G107" s="493" t="s">
        <v>1524</v>
      </c>
      <c r="H107" s="493">
        <v>2000</v>
      </c>
      <c r="I107" s="493"/>
      <c r="J107" s="493"/>
      <c r="K107" s="493"/>
      <c r="L107" s="493"/>
      <c r="M107" s="493"/>
      <c r="N107" s="493" t="s">
        <v>204</v>
      </c>
      <c r="O107" s="517">
        <v>100000</v>
      </c>
      <c r="P107" s="724"/>
      <c r="Q107" s="723"/>
      <c r="R107" s="699" t="str">
        <f t="shared" si="24"/>
        <v>2.06.02</v>
      </c>
      <c r="S107" s="726" t="str">
        <f t="shared" si="37"/>
        <v>ALAT RUMAH TANGGA</v>
      </c>
      <c r="T107" s="726">
        <f t="shared" si="38"/>
        <v>5</v>
      </c>
      <c r="U107" s="734">
        <f t="shared" si="26"/>
        <v>19998</v>
      </c>
      <c r="V107" s="726">
        <f t="shared" si="39"/>
        <v>13</v>
      </c>
      <c r="W107" s="735">
        <f t="shared" si="27"/>
        <v>99990</v>
      </c>
      <c r="X107" s="735">
        <f t="shared" si="28"/>
        <v>0</v>
      </c>
      <c r="Y107" s="735">
        <f t="shared" si="29"/>
        <v>0</v>
      </c>
      <c r="Z107" s="735">
        <f t="shared" si="36"/>
        <v>0</v>
      </c>
      <c r="AA107" s="735">
        <f t="shared" si="30"/>
        <v>0</v>
      </c>
      <c r="AB107" s="735">
        <f t="shared" si="31"/>
        <v>0</v>
      </c>
      <c r="AC107" s="736">
        <f t="shared" si="32"/>
        <v>2000</v>
      </c>
      <c r="AD107" s="737">
        <f t="shared" si="33"/>
        <v>10</v>
      </c>
      <c r="AE107" s="473">
        <f t="shared" si="34"/>
        <v>99990</v>
      </c>
      <c r="AF107" s="738">
        <f t="shared" si="35"/>
        <v>99990</v>
      </c>
      <c r="AG107" s="739"/>
      <c r="AH107" s="625"/>
      <c r="AI107" s="625"/>
      <c r="AJ107" s="625"/>
      <c r="AK107" s="625"/>
      <c r="AL107" s="625"/>
      <c r="AM107" s="625"/>
      <c r="AN107" s="625"/>
    </row>
    <row r="108" spans="1:40" s="476" customFormat="1" ht="16">
      <c r="A108" s="722"/>
      <c r="B108" s="493" t="s">
        <v>2816</v>
      </c>
      <c r="C108" s="494" t="s">
        <v>1200</v>
      </c>
      <c r="D108" s="689">
        <v>4</v>
      </c>
      <c r="E108" s="493" t="s">
        <v>747</v>
      </c>
      <c r="F108" s="493"/>
      <c r="G108" s="493" t="s">
        <v>238</v>
      </c>
      <c r="H108" s="493">
        <v>2000</v>
      </c>
      <c r="I108" s="493"/>
      <c r="J108" s="493"/>
      <c r="K108" s="493"/>
      <c r="L108" s="493"/>
      <c r="M108" s="493"/>
      <c r="N108" s="493" t="s">
        <v>204</v>
      </c>
      <c r="O108" s="517">
        <v>525000</v>
      </c>
      <c r="P108" s="724"/>
      <c r="Q108" s="723"/>
      <c r="R108" s="700" t="str">
        <f t="shared" si="24"/>
        <v>2.06.02</v>
      </c>
      <c r="S108" s="744" t="str">
        <f t="shared" si="37"/>
        <v>ALAT RUMAH TANGGA</v>
      </c>
      <c r="T108" s="744">
        <f t="shared" si="38"/>
        <v>5</v>
      </c>
      <c r="U108" s="745">
        <f t="shared" si="26"/>
        <v>104998</v>
      </c>
      <c r="V108" s="744">
        <f t="shared" si="39"/>
        <v>13</v>
      </c>
      <c r="W108" s="746">
        <f t="shared" si="27"/>
        <v>524990</v>
      </c>
      <c r="X108" s="746">
        <f t="shared" si="28"/>
        <v>0</v>
      </c>
      <c r="Y108" s="746">
        <f t="shared" si="29"/>
        <v>0</v>
      </c>
      <c r="Z108" s="746">
        <f t="shared" si="36"/>
        <v>0</v>
      </c>
      <c r="AA108" s="746">
        <f t="shared" si="30"/>
        <v>0</v>
      </c>
      <c r="AB108" s="746">
        <f t="shared" si="31"/>
        <v>0</v>
      </c>
      <c r="AC108" s="747">
        <f t="shared" si="32"/>
        <v>2000</v>
      </c>
      <c r="AD108" s="748">
        <f t="shared" si="33"/>
        <v>10</v>
      </c>
      <c r="AE108" s="473">
        <f t="shared" si="34"/>
        <v>524990</v>
      </c>
      <c r="AF108" s="749">
        <f t="shared" si="35"/>
        <v>524990</v>
      </c>
      <c r="AG108" s="720"/>
      <c r="AH108" s="475"/>
      <c r="AI108" s="475"/>
      <c r="AJ108" s="475"/>
      <c r="AK108" s="475"/>
      <c r="AL108" s="475"/>
      <c r="AM108" s="475"/>
      <c r="AN108" s="475"/>
    </row>
    <row r="109" spans="1:40" s="476" customFormat="1" ht="16">
      <c r="A109" s="722"/>
      <c r="B109" s="493" t="s">
        <v>2838</v>
      </c>
      <c r="C109" s="494" t="s">
        <v>1232</v>
      </c>
      <c r="D109" s="689">
        <v>4</v>
      </c>
      <c r="E109" s="493" t="s">
        <v>1467</v>
      </c>
      <c r="F109" s="493"/>
      <c r="G109" s="493" t="s">
        <v>222</v>
      </c>
      <c r="H109" s="493">
        <v>2000</v>
      </c>
      <c r="I109" s="493"/>
      <c r="J109" s="493"/>
      <c r="K109" s="493"/>
      <c r="L109" s="493"/>
      <c r="M109" s="493"/>
      <c r="N109" s="493" t="s">
        <v>204</v>
      </c>
      <c r="O109" s="517">
        <v>112500</v>
      </c>
      <c r="P109" s="724"/>
      <c r="Q109" s="723"/>
      <c r="R109" s="700" t="str">
        <f t="shared" si="24"/>
        <v>2.06.02</v>
      </c>
      <c r="S109" s="744" t="str">
        <f t="shared" si="37"/>
        <v>ALAT RUMAH TANGGA</v>
      </c>
      <c r="T109" s="744">
        <f t="shared" si="38"/>
        <v>5</v>
      </c>
      <c r="U109" s="745">
        <f t="shared" si="26"/>
        <v>22498</v>
      </c>
      <c r="V109" s="744">
        <f t="shared" si="39"/>
        <v>13</v>
      </c>
      <c r="W109" s="746">
        <f t="shared" si="27"/>
        <v>112490</v>
      </c>
      <c r="X109" s="746">
        <f t="shared" si="28"/>
        <v>0</v>
      </c>
      <c r="Y109" s="746">
        <f t="shared" si="29"/>
        <v>0</v>
      </c>
      <c r="Z109" s="746">
        <f t="shared" si="36"/>
        <v>0</v>
      </c>
      <c r="AA109" s="746">
        <f t="shared" si="30"/>
        <v>0</v>
      </c>
      <c r="AB109" s="746">
        <f t="shared" si="31"/>
        <v>0</v>
      </c>
      <c r="AC109" s="747">
        <f t="shared" si="32"/>
        <v>2000</v>
      </c>
      <c r="AD109" s="748">
        <f t="shared" si="33"/>
        <v>10</v>
      </c>
      <c r="AE109" s="473">
        <f t="shared" si="34"/>
        <v>112490</v>
      </c>
      <c r="AF109" s="749">
        <f t="shared" si="35"/>
        <v>112490</v>
      </c>
      <c r="AG109" s="720"/>
      <c r="AH109" s="475"/>
      <c r="AI109" s="475"/>
      <c r="AJ109" s="475"/>
      <c r="AK109" s="475"/>
      <c r="AL109" s="475"/>
      <c r="AM109" s="475"/>
      <c r="AN109" s="475"/>
    </row>
    <row r="110" spans="1:40" s="476" customFormat="1" ht="16">
      <c r="A110" s="722"/>
      <c r="B110" s="493" t="s">
        <v>2834</v>
      </c>
      <c r="C110" s="494" t="s">
        <v>1228</v>
      </c>
      <c r="D110" s="689">
        <v>4</v>
      </c>
      <c r="E110" s="493" t="s">
        <v>1468</v>
      </c>
      <c r="F110" s="493"/>
      <c r="G110" s="493" t="s">
        <v>221</v>
      </c>
      <c r="H110" s="493">
        <v>2000</v>
      </c>
      <c r="I110" s="493"/>
      <c r="J110" s="493"/>
      <c r="K110" s="493"/>
      <c r="L110" s="493"/>
      <c r="M110" s="493"/>
      <c r="N110" s="493" t="s">
        <v>204</v>
      </c>
      <c r="O110" s="517">
        <v>1250000</v>
      </c>
      <c r="P110" s="724"/>
      <c r="Q110" s="723"/>
      <c r="R110" s="700" t="str">
        <f t="shared" si="24"/>
        <v>2.06.02</v>
      </c>
      <c r="S110" s="744" t="str">
        <f t="shared" si="37"/>
        <v>ALAT RUMAH TANGGA</v>
      </c>
      <c r="T110" s="744">
        <f t="shared" si="38"/>
        <v>5</v>
      </c>
      <c r="U110" s="745">
        <f t="shared" si="26"/>
        <v>249998</v>
      </c>
      <c r="V110" s="744">
        <f t="shared" si="39"/>
        <v>13</v>
      </c>
      <c r="W110" s="746">
        <f t="shared" si="27"/>
        <v>1249990</v>
      </c>
      <c r="X110" s="746">
        <f t="shared" si="28"/>
        <v>0</v>
      </c>
      <c r="Y110" s="746">
        <f t="shared" si="29"/>
        <v>0</v>
      </c>
      <c r="Z110" s="746">
        <f t="shared" si="36"/>
        <v>0</v>
      </c>
      <c r="AA110" s="746">
        <f t="shared" si="30"/>
        <v>0</v>
      </c>
      <c r="AB110" s="746">
        <f t="shared" si="31"/>
        <v>0</v>
      </c>
      <c r="AC110" s="747">
        <f t="shared" si="32"/>
        <v>2000</v>
      </c>
      <c r="AD110" s="748">
        <f t="shared" si="33"/>
        <v>10</v>
      </c>
      <c r="AE110" s="473">
        <f t="shared" si="34"/>
        <v>1249990</v>
      </c>
      <c r="AF110" s="749">
        <f t="shared" si="35"/>
        <v>1249990</v>
      </c>
      <c r="AG110" s="720"/>
      <c r="AH110" s="475"/>
      <c r="AI110" s="475"/>
      <c r="AJ110" s="475"/>
      <c r="AK110" s="475"/>
      <c r="AL110" s="475"/>
      <c r="AM110" s="475"/>
      <c r="AN110" s="475"/>
    </row>
    <row r="111" spans="1:40" s="476" customFormat="1" ht="16">
      <c r="A111" s="722"/>
      <c r="B111" s="493" t="s">
        <v>2248</v>
      </c>
      <c r="C111" s="494" t="s">
        <v>1210</v>
      </c>
      <c r="D111" s="689">
        <v>4</v>
      </c>
      <c r="E111" s="493" t="s">
        <v>1465</v>
      </c>
      <c r="F111" s="493"/>
      <c r="G111" s="493" t="s">
        <v>1528</v>
      </c>
      <c r="H111" s="493">
        <v>2000</v>
      </c>
      <c r="I111" s="493"/>
      <c r="J111" s="493"/>
      <c r="K111" s="493"/>
      <c r="L111" s="493"/>
      <c r="M111" s="493"/>
      <c r="N111" s="493" t="s">
        <v>204</v>
      </c>
      <c r="O111" s="517">
        <v>130000</v>
      </c>
      <c r="P111" s="724"/>
      <c r="Q111" s="723"/>
      <c r="R111" s="700" t="str">
        <f t="shared" si="24"/>
        <v>2.06.02</v>
      </c>
      <c r="S111" s="744" t="str">
        <f t="shared" si="37"/>
        <v>ALAT RUMAH TANGGA</v>
      </c>
      <c r="T111" s="744">
        <f t="shared" si="38"/>
        <v>5</v>
      </c>
      <c r="U111" s="745">
        <f t="shared" si="26"/>
        <v>25998</v>
      </c>
      <c r="V111" s="744">
        <f t="shared" si="39"/>
        <v>13</v>
      </c>
      <c r="W111" s="746">
        <f t="shared" si="27"/>
        <v>129990</v>
      </c>
      <c r="X111" s="746">
        <f t="shared" si="28"/>
        <v>0</v>
      </c>
      <c r="Y111" s="746">
        <f t="shared" si="29"/>
        <v>0</v>
      </c>
      <c r="Z111" s="746">
        <f t="shared" si="36"/>
        <v>0</v>
      </c>
      <c r="AA111" s="746">
        <f t="shared" si="30"/>
        <v>0</v>
      </c>
      <c r="AB111" s="746">
        <f t="shared" si="31"/>
        <v>0</v>
      </c>
      <c r="AC111" s="747">
        <f t="shared" si="32"/>
        <v>2000</v>
      </c>
      <c r="AD111" s="748">
        <f t="shared" si="33"/>
        <v>10</v>
      </c>
      <c r="AE111" s="473">
        <f t="shared" si="34"/>
        <v>129990</v>
      </c>
      <c r="AF111" s="749">
        <f t="shared" si="35"/>
        <v>129990</v>
      </c>
      <c r="AG111" s="720"/>
      <c r="AH111" s="475"/>
      <c r="AI111" s="475"/>
      <c r="AJ111" s="475"/>
      <c r="AK111" s="475"/>
      <c r="AL111" s="475"/>
      <c r="AM111" s="475"/>
      <c r="AN111" s="475"/>
    </row>
    <row r="112" spans="1:40" s="476" customFormat="1" ht="16">
      <c r="A112" s="722"/>
      <c r="B112" s="493" t="s">
        <v>2816</v>
      </c>
      <c r="C112" s="494" t="s">
        <v>1200</v>
      </c>
      <c r="D112" s="689">
        <v>4</v>
      </c>
      <c r="E112" s="493" t="s">
        <v>747</v>
      </c>
      <c r="F112" s="493"/>
      <c r="G112" s="493" t="s">
        <v>220</v>
      </c>
      <c r="H112" s="493">
        <v>2004</v>
      </c>
      <c r="I112" s="493"/>
      <c r="J112" s="493"/>
      <c r="K112" s="493"/>
      <c r="L112" s="493"/>
      <c r="M112" s="493"/>
      <c r="N112" s="493" t="s">
        <v>204</v>
      </c>
      <c r="O112" s="517">
        <v>490000</v>
      </c>
      <c r="P112" s="724"/>
      <c r="Q112" s="723"/>
      <c r="R112" s="700" t="str">
        <f t="shared" ref="R112:R175" si="40">MID(B112,2,7)</f>
        <v>2.06.02</v>
      </c>
      <c r="S112" s="744" t="str">
        <f t="shared" si="37"/>
        <v>ALAT RUMAH TANGGA</v>
      </c>
      <c r="T112" s="744">
        <f t="shared" si="38"/>
        <v>5</v>
      </c>
      <c r="U112" s="745">
        <f t="shared" si="26"/>
        <v>97998</v>
      </c>
      <c r="V112" s="744">
        <f t="shared" si="39"/>
        <v>9</v>
      </c>
      <c r="W112" s="746">
        <f t="shared" si="27"/>
        <v>489990</v>
      </c>
      <c r="X112" s="746">
        <f t="shared" si="28"/>
        <v>0</v>
      </c>
      <c r="Y112" s="746">
        <f t="shared" si="29"/>
        <v>0</v>
      </c>
      <c r="Z112" s="746">
        <f t="shared" si="36"/>
        <v>0</v>
      </c>
      <c r="AA112" s="746">
        <f t="shared" si="30"/>
        <v>0</v>
      </c>
      <c r="AB112" s="746">
        <f t="shared" si="31"/>
        <v>0</v>
      </c>
      <c r="AC112" s="747">
        <f t="shared" si="32"/>
        <v>2004</v>
      </c>
      <c r="AD112" s="748">
        <f t="shared" si="33"/>
        <v>10</v>
      </c>
      <c r="AE112" s="473">
        <f t="shared" si="34"/>
        <v>489990</v>
      </c>
      <c r="AF112" s="749">
        <f t="shared" si="35"/>
        <v>489990</v>
      </c>
      <c r="AG112" s="720"/>
      <c r="AH112" s="475"/>
      <c r="AI112" s="475"/>
      <c r="AJ112" s="475"/>
      <c r="AK112" s="475"/>
      <c r="AL112" s="475"/>
      <c r="AM112" s="475"/>
      <c r="AN112" s="475"/>
    </row>
    <row r="113" spans="1:40" s="476" customFormat="1" ht="16">
      <c r="A113" s="722"/>
      <c r="B113" s="493" t="s">
        <v>2815</v>
      </c>
      <c r="C113" s="494" t="s">
        <v>1204</v>
      </c>
      <c r="D113" s="689">
        <v>4</v>
      </c>
      <c r="E113" s="493" t="s">
        <v>747</v>
      </c>
      <c r="F113" s="493"/>
      <c r="G113" s="493" t="s">
        <v>220</v>
      </c>
      <c r="H113" s="493">
        <v>2003</v>
      </c>
      <c r="I113" s="493"/>
      <c r="J113" s="493"/>
      <c r="K113" s="493"/>
      <c r="L113" s="493"/>
      <c r="M113" s="493"/>
      <c r="N113" s="493" t="s">
        <v>204</v>
      </c>
      <c r="O113" s="517">
        <v>42000</v>
      </c>
      <c r="P113" s="724"/>
      <c r="Q113" s="723"/>
      <c r="R113" s="700" t="str">
        <f t="shared" si="40"/>
        <v>2.06.02</v>
      </c>
      <c r="S113" s="744" t="str">
        <f t="shared" si="37"/>
        <v>ALAT RUMAH TANGGA</v>
      </c>
      <c r="T113" s="744">
        <f t="shared" si="38"/>
        <v>5</v>
      </c>
      <c r="U113" s="745">
        <f t="shared" si="26"/>
        <v>8398</v>
      </c>
      <c r="V113" s="744">
        <f t="shared" si="39"/>
        <v>10</v>
      </c>
      <c r="W113" s="746">
        <f t="shared" si="27"/>
        <v>41990</v>
      </c>
      <c r="X113" s="746">
        <f t="shared" si="28"/>
        <v>0</v>
      </c>
      <c r="Y113" s="746">
        <f t="shared" si="29"/>
        <v>0</v>
      </c>
      <c r="Z113" s="746">
        <f t="shared" si="36"/>
        <v>0</v>
      </c>
      <c r="AA113" s="746">
        <f t="shared" si="30"/>
        <v>0</v>
      </c>
      <c r="AB113" s="746">
        <f t="shared" si="31"/>
        <v>0</v>
      </c>
      <c r="AC113" s="747">
        <f t="shared" si="32"/>
        <v>2003</v>
      </c>
      <c r="AD113" s="748">
        <f t="shared" si="33"/>
        <v>10</v>
      </c>
      <c r="AE113" s="473">
        <f t="shared" si="34"/>
        <v>41990</v>
      </c>
      <c r="AF113" s="749">
        <f t="shared" si="35"/>
        <v>41990</v>
      </c>
      <c r="AG113" s="720"/>
      <c r="AH113" s="475"/>
      <c r="AI113" s="475"/>
      <c r="AJ113" s="475"/>
      <c r="AK113" s="475"/>
      <c r="AL113" s="475"/>
      <c r="AM113" s="475"/>
      <c r="AN113" s="475"/>
    </row>
    <row r="114" spans="1:40" s="476" customFormat="1" ht="16">
      <c r="A114" s="722"/>
      <c r="B114" s="493" t="s">
        <v>2824</v>
      </c>
      <c r="C114" s="494" t="s">
        <v>1218</v>
      </c>
      <c r="D114" s="689">
        <v>4</v>
      </c>
      <c r="E114" s="493" t="s">
        <v>747</v>
      </c>
      <c r="F114" s="493"/>
      <c r="G114" s="493" t="s">
        <v>222</v>
      </c>
      <c r="H114" s="493">
        <v>2003</v>
      </c>
      <c r="I114" s="493"/>
      <c r="J114" s="493"/>
      <c r="K114" s="493"/>
      <c r="L114" s="493"/>
      <c r="M114" s="493"/>
      <c r="N114" s="493" t="s">
        <v>204</v>
      </c>
      <c r="O114" s="517">
        <v>97500</v>
      </c>
      <c r="P114" s="724"/>
      <c r="Q114" s="723"/>
      <c r="R114" s="700" t="str">
        <f t="shared" si="40"/>
        <v>2.06.01</v>
      </c>
      <c r="S114" s="744" t="str">
        <f t="shared" si="37"/>
        <v>ALAT KANTOR</v>
      </c>
      <c r="T114" s="744">
        <f t="shared" si="38"/>
        <v>5</v>
      </c>
      <c r="U114" s="745">
        <f t="shared" ref="U114:U177" si="41">(O114-10)/T114</f>
        <v>19498</v>
      </c>
      <c r="V114" s="744">
        <f t="shared" si="39"/>
        <v>10</v>
      </c>
      <c r="W114" s="746">
        <f t="shared" ref="W114:W177" si="42">IF(V114&gt;T114,O114-10,U114*V114)</f>
        <v>97490</v>
      </c>
      <c r="X114" s="746">
        <f t="shared" ref="X114:X177" si="43">IF(O114-10=W114,0,U114)</f>
        <v>0</v>
      </c>
      <c r="Y114" s="746">
        <f t="shared" ref="Y114:Y177" si="44">IF(O114-10=W114+X114,0,U114)</f>
        <v>0</v>
      </c>
      <c r="Z114" s="746">
        <f t="shared" si="36"/>
        <v>0</v>
      </c>
      <c r="AA114" s="746">
        <f t="shared" ref="AA114:AA177" si="45">IF(O114-10=Y114+Z114+X114+W114,0,U114)</f>
        <v>0</v>
      </c>
      <c r="AB114" s="746">
        <f t="shared" ref="AB114:AB177" si="46">IF(O114-10=W114+X114+Z114+AA114+Y114,0,U114)</f>
        <v>0</v>
      </c>
      <c r="AC114" s="747">
        <f t="shared" ref="AC114:AC177" si="47">H114</f>
        <v>2003</v>
      </c>
      <c r="AD114" s="748">
        <f t="shared" ref="AD114:AD177" si="48">O114-(W114+X114+Y114+Z114+AA114+AB114)</f>
        <v>10</v>
      </c>
      <c r="AE114" s="473">
        <f t="shared" ref="AE114:AE177" si="49">W114+X114+Y114+Z114+AA114</f>
        <v>97490</v>
      </c>
      <c r="AF114" s="749">
        <f t="shared" ref="AF114:AF177" si="50">AE114+AB114</f>
        <v>97490</v>
      </c>
      <c r="AG114" s="720"/>
      <c r="AH114" s="475"/>
      <c r="AI114" s="475"/>
      <c r="AJ114" s="475"/>
      <c r="AK114" s="475"/>
      <c r="AL114" s="475"/>
      <c r="AM114" s="475"/>
      <c r="AN114" s="475"/>
    </row>
    <row r="115" spans="1:40" s="476" customFormat="1" ht="16">
      <c r="A115" s="722"/>
      <c r="B115" s="493" t="s">
        <v>2824</v>
      </c>
      <c r="C115" s="494" t="s">
        <v>1233</v>
      </c>
      <c r="D115" s="689">
        <v>4</v>
      </c>
      <c r="E115" s="493" t="s">
        <v>747</v>
      </c>
      <c r="F115" s="493"/>
      <c r="G115" s="493" t="s">
        <v>233</v>
      </c>
      <c r="H115" s="493">
        <v>2001</v>
      </c>
      <c r="I115" s="493"/>
      <c r="J115" s="493"/>
      <c r="K115" s="493"/>
      <c r="L115" s="493"/>
      <c r="M115" s="493"/>
      <c r="N115" s="493" t="s">
        <v>204</v>
      </c>
      <c r="O115" s="517">
        <v>325000</v>
      </c>
      <c r="P115" s="724"/>
      <c r="Q115" s="723"/>
      <c r="R115" s="700" t="str">
        <f t="shared" si="40"/>
        <v>2.06.01</v>
      </c>
      <c r="S115" s="744" t="str">
        <f t="shared" si="37"/>
        <v>ALAT KANTOR</v>
      </c>
      <c r="T115" s="744">
        <f t="shared" si="38"/>
        <v>5</v>
      </c>
      <c r="U115" s="745">
        <f t="shared" si="41"/>
        <v>64998</v>
      </c>
      <c r="V115" s="744">
        <f t="shared" si="39"/>
        <v>12</v>
      </c>
      <c r="W115" s="746">
        <f t="shared" si="42"/>
        <v>324990</v>
      </c>
      <c r="X115" s="746">
        <f t="shared" si="43"/>
        <v>0</v>
      </c>
      <c r="Y115" s="746">
        <f t="shared" si="44"/>
        <v>0</v>
      </c>
      <c r="Z115" s="746">
        <f t="shared" ref="Z115:Z178" si="51">IF(O115-10=X115+Y115+W115,0,U115)</f>
        <v>0</v>
      </c>
      <c r="AA115" s="746">
        <f t="shared" si="45"/>
        <v>0</v>
      </c>
      <c r="AB115" s="746">
        <f t="shared" si="46"/>
        <v>0</v>
      </c>
      <c r="AC115" s="747">
        <f t="shared" si="47"/>
        <v>2001</v>
      </c>
      <c r="AD115" s="748">
        <f t="shared" si="48"/>
        <v>10</v>
      </c>
      <c r="AE115" s="473">
        <f t="shared" si="49"/>
        <v>324990</v>
      </c>
      <c r="AF115" s="749">
        <f t="shared" si="50"/>
        <v>324990</v>
      </c>
      <c r="AG115" s="720"/>
      <c r="AH115" s="475"/>
      <c r="AI115" s="475"/>
      <c r="AJ115" s="475"/>
      <c r="AK115" s="475"/>
      <c r="AL115" s="475"/>
      <c r="AM115" s="475"/>
      <c r="AN115" s="475"/>
    </row>
    <row r="116" spans="1:40" s="476" customFormat="1" ht="16">
      <c r="A116" s="722"/>
      <c r="B116" s="493" t="s">
        <v>2839</v>
      </c>
      <c r="C116" s="494" t="s">
        <v>258</v>
      </c>
      <c r="D116" s="689">
        <v>4</v>
      </c>
      <c r="E116" s="493" t="s">
        <v>1469</v>
      </c>
      <c r="F116" s="493"/>
      <c r="G116" s="493" t="s">
        <v>225</v>
      </c>
      <c r="H116" s="493">
        <v>2003</v>
      </c>
      <c r="I116" s="493"/>
      <c r="J116" s="493"/>
      <c r="K116" s="493"/>
      <c r="L116" s="493"/>
      <c r="M116" s="493"/>
      <c r="N116" s="493" t="s">
        <v>204</v>
      </c>
      <c r="O116" s="517">
        <v>45500</v>
      </c>
      <c r="P116" s="724"/>
      <c r="Q116" s="723"/>
      <c r="R116" s="700" t="str">
        <f t="shared" si="40"/>
        <v>2.06.02</v>
      </c>
      <c r="S116" s="744" t="str">
        <f t="shared" si="37"/>
        <v>ALAT RUMAH TANGGA</v>
      </c>
      <c r="T116" s="744">
        <f t="shared" si="38"/>
        <v>5</v>
      </c>
      <c r="U116" s="745">
        <f t="shared" si="41"/>
        <v>9098</v>
      </c>
      <c r="V116" s="744">
        <f t="shared" si="39"/>
        <v>10</v>
      </c>
      <c r="W116" s="746">
        <f t="shared" si="42"/>
        <v>45490</v>
      </c>
      <c r="X116" s="746">
        <f t="shared" si="43"/>
        <v>0</v>
      </c>
      <c r="Y116" s="746">
        <f t="shared" si="44"/>
        <v>0</v>
      </c>
      <c r="Z116" s="746">
        <f t="shared" si="51"/>
        <v>0</v>
      </c>
      <c r="AA116" s="746">
        <f t="shared" si="45"/>
        <v>0</v>
      </c>
      <c r="AB116" s="746">
        <f t="shared" si="46"/>
        <v>0</v>
      </c>
      <c r="AC116" s="747">
        <f t="shared" si="47"/>
        <v>2003</v>
      </c>
      <c r="AD116" s="748">
        <f t="shared" si="48"/>
        <v>10</v>
      </c>
      <c r="AE116" s="473">
        <f t="shared" si="49"/>
        <v>45490</v>
      </c>
      <c r="AF116" s="749">
        <f t="shared" si="50"/>
        <v>45490</v>
      </c>
      <c r="AG116" s="720"/>
      <c r="AH116" s="475"/>
      <c r="AI116" s="475"/>
      <c r="AJ116" s="475"/>
      <c r="AK116" s="475"/>
      <c r="AL116" s="475"/>
      <c r="AM116" s="475"/>
      <c r="AN116" s="475"/>
    </row>
    <row r="117" spans="1:40" s="476" customFormat="1" ht="16">
      <c r="A117" s="722"/>
      <c r="B117" s="493" t="s">
        <v>2833</v>
      </c>
      <c r="C117" s="494" t="s">
        <v>1217</v>
      </c>
      <c r="D117" s="689">
        <v>4</v>
      </c>
      <c r="E117" s="493" t="s">
        <v>747</v>
      </c>
      <c r="F117" s="493"/>
      <c r="G117" s="493" t="s">
        <v>229</v>
      </c>
      <c r="H117" s="493">
        <v>2005</v>
      </c>
      <c r="I117" s="493"/>
      <c r="J117" s="493"/>
      <c r="K117" s="493"/>
      <c r="L117" s="493"/>
      <c r="M117" s="493"/>
      <c r="N117" s="493" t="s">
        <v>204</v>
      </c>
      <c r="O117" s="517">
        <v>4200000</v>
      </c>
      <c r="P117" s="724"/>
      <c r="Q117" s="723"/>
      <c r="R117" s="700" t="str">
        <f t="shared" si="40"/>
        <v>2.06.02</v>
      </c>
      <c r="S117" s="744" t="str">
        <f t="shared" si="37"/>
        <v>ALAT RUMAH TANGGA</v>
      </c>
      <c r="T117" s="744">
        <f t="shared" si="38"/>
        <v>5</v>
      </c>
      <c r="U117" s="745">
        <f t="shared" si="41"/>
        <v>839998</v>
      </c>
      <c r="V117" s="744">
        <f t="shared" si="39"/>
        <v>8</v>
      </c>
      <c r="W117" s="746">
        <f t="shared" si="42"/>
        <v>4199990</v>
      </c>
      <c r="X117" s="746">
        <f t="shared" si="43"/>
        <v>0</v>
      </c>
      <c r="Y117" s="746">
        <f t="shared" si="44"/>
        <v>0</v>
      </c>
      <c r="Z117" s="746">
        <f t="shared" si="51"/>
        <v>0</v>
      </c>
      <c r="AA117" s="746">
        <f t="shared" si="45"/>
        <v>0</v>
      </c>
      <c r="AB117" s="746">
        <f t="shared" si="46"/>
        <v>0</v>
      </c>
      <c r="AC117" s="747">
        <f t="shared" si="47"/>
        <v>2005</v>
      </c>
      <c r="AD117" s="748">
        <f t="shared" si="48"/>
        <v>10</v>
      </c>
      <c r="AE117" s="473">
        <f t="shared" si="49"/>
        <v>4199990</v>
      </c>
      <c r="AF117" s="749">
        <f t="shared" si="50"/>
        <v>4199990</v>
      </c>
      <c r="AG117" s="720"/>
      <c r="AH117" s="475"/>
      <c r="AI117" s="475"/>
      <c r="AJ117" s="475"/>
      <c r="AK117" s="475"/>
      <c r="AL117" s="475"/>
      <c r="AM117" s="475"/>
      <c r="AN117" s="475"/>
    </row>
    <row r="118" spans="1:40" s="476" customFormat="1" ht="16">
      <c r="A118" s="722"/>
      <c r="B118" s="493" t="s">
        <v>2831</v>
      </c>
      <c r="C118" s="494" t="s">
        <v>1225</v>
      </c>
      <c r="D118" s="689">
        <v>4</v>
      </c>
      <c r="E118" s="493" t="s">
        <v>1470</v>
      </c>
      <c r="F118" s="493"/>
      <c r="G118" s="493" t="s">
        <v>222</v>
      </c>
      <c r="H118" s="493">
        <v>2005</v>
      </c>
      <c r="I118" s="493"/>
      <c r="J118" s="493"/>
      <c r="K118" s="493"/>
      <c r="L118" s="493"/>
      <c r="M118" s="493"/>
      <c r="N118" s="493" t="s">
        <v>204</v>
      </c>
      <c r="O118" s="517">
        <v>1925000</v>
      </c>
      <c r="P118" s="724"/>
      <c r="Q118" s="723"/>
      <c r="R118" s="700" t="str">
        <f t="shared" si="40"/>
        <v>2.06.02</v>
      </c>
      <c r="S118" s="744" t="str">
        <f t="shared" si="37"/>
        <v>ALAT RUMAH TANGGA</v>
      </c>
      <c r="T118" s="744">
        <f t="shared" si="38"/>
        <v>5</v>
      </c>
      <c r="U118" s="745">
        <f t="shared" si="41"/>
        <v>384998</v>
      </c>
      <c r="V118" s="744">
        <f t="shared" si="39"/>
        <v>8</v>
      </c>
      <c r="W118" s="746">
        <f t="shared" si="42"/>
        <v>1924990</v>
      </c>
      <c r="X118" s="746">
        <f t="shared" si="43"/>
        <v>0</v>
      </c>
      <c r="Y118" s="746">
        <f t="shared" si="44"/>
        <v>0</v>
      </c>
      <c r="Z118" s="746">
        <f t="shared" si="51"/>
        <v>0</v>
      </c>
      <c r="AA118" s="746">
        <f t="shared" si="45"/>
        <v>0</v>
      </c>
      <c r="AB118" s="746">
        <f t="shared" si="46"/>
        <v>0</v>
      </c>
      <c r="AC118" s="747">
        <f t="shared" si="47"/>
        <v>2005</v>
      </c>
      <c r="AD118" s="748">
        <f t="shared" si="48"/>
        <v>10</v>
      </c>
      <c r="AE118" s="473">
        <f t="shared" si="49"/>
        <v>1924990</v>
      </c>
      <c r="AF118" s="749">
        <f t="shared" si="50"/>
        <v>1924990</v>
      </c>
      <c r="AG118" s="720"/>
      <c r="AH118" s="475"/>
      <c r="AI118" s="475"/>
      <c r="AJ118" s="475"/>
      <c r="AK118" s="475"/>
      <c r="AL118" s="475"/>
      <c r="AM118" s="475"/>
      <c r="AN118" s="475"/>
    </row>
    <row r="119" spans="1:40" s="476" customFormat="1" ht="16">
      <c r="A119" s="750"/>
      <c r="B119" s="523" t="s">
        <v>2840</v>
      </c>
      <c r="C119" s="524" t="s">
        <v>1228</v>
      </c>
      <c r="D119" s="689">
        <v>4</v>
      </c>
      <c r="E119" s="523" t="s">
        <v>1465</v>
      </c>
      <c r="F119" s="523"/>
      <c r="G119" s="523" t="s">
        <v>221</v>
      </c>
      <c r="H119" s="523">
        <v>2006</v>
      </c>
      <c r="I119" s="523"/>
      <c r="J119" s="523"/>
      <c r="K119" s="523"/>
      <c r="L119" s="523"/>
      <c r="M119" s="523"/>
      <c r="N119" s="523" t="s">
        <v>204</v>
      </c>
      <c r="O119" s="517">
        <v>2625000</v>
      </c>
      <c r="P119" s="724"/>
      <c r="Q119" s="723"/>
      <c r="R119" s="700" t="str">
        <f t="shared" si="40"/>
        <v>2.06.02</v>
      </c>
      <c r="S119" s="744" t="str">
        <f t="shared" si="37"/>
        <v>ALAT RUMAH TANGGA</v>
      </c>
      <c r="T119" s="744">
        <f t="shared" si="38"/>
        <v>5</v>
      </c>
      <c r="U119" s="745">
        <f t="shared" si="41"/>
        <v>524998</v>
      </c>
      <c r="V119" s="744">
        <f t="shared" si="39"/>
        <v>7</v>
      </c>
      <c r="W119" s="746">
        <f t="shared" si="42"/>
        <v>2624990</v>
      </c>
      <c r="X119" s="746">
        <f t="shared" si="43"/>
        <v>0</v>
      </c>
      <c r="Y119" s="746">
        <f t="shared" si="44"/>
        <v>0</v>
      </c>
      <c r="Z119" s="746">
        <f t="shared" si="51"/>
        <v>0</v>
      </c>
      <c r="AA119" s="746">
        <f t="shared" si="45"/>
        <v>0</v>
      </c>
      <c r="AB119" s="746">
        <f t="shared" si="46"/>
        <v>0</v>
      </c>
      <c r="AC119" s="747">
        <f t="shared" si="47"/>
        <v>2006</v>
      </c>
      <c r="AD119" s="748">
        <f t="shared" si="48"/>
        <v>10</v>
      </c>
      <c r="AE119" s="473">
        <f t="shared" si="49"/>
        <v>2624990</v>
      </c>
      <c r="AF119" s="749">
        <f t="shared" si="50"/>
        <v>2624990</v>
      </c>
      <c r="AG119" s="720"/>
      <c r="AH119" s="475"/>
      <c r="AI119" s="475"/>
      <c r="AJ119" s="475"/>
      <c r="AK119" s="475"/>
      <c r="AL119" s="475"/>
      <c r="AM119" s="475"/>
      <c r="AN119" s="475"/>
    </row>
    <row r="120" spans="1:40" s="476" customFormat="1" ht="16">
      <c r="A120" s="750"/>
      <c r="B120" s="523" t="s">
        <v>2824</v>
      </c>
      <c r="C120" s="524" t="s">
        <v>1217</v>
      </c>
      <c r="D120" s="689">
        <v>4</v>
      </c>
      <c r="E120" s="523" t="s">
        <v>1471</v>
      </c>
      <c r="F120" s="523"/>
      <c r="G120" s="523" t="s">
        <v>1527</v>
      </c>
      <c r="H120" s="523">
        <v>2004</v>
      </c>
      <c r="I120" s="523"/>
      <c r="J120" s="523"/>
      <c r="K120" s="523"/>
      <c r="L120" s="523"/>
      <c r="M120" s="523"/>
      <c r="N120" s="523" t="s">
        <v>204</v>
      </c>
      <c r="O120" s="517">
        <v>1600000</v>
      </c>
      <c r="P120" s="724"/>
      <c r="Q120" s="723"/>
      <c r="R120" s="700" t="str">
        <f t="shared" si="40"/>
        <v>2.06.01</v>
      </c>
      <c r="S120" s="744" t="str">
        <f t="shared" si="37"/>
        <v>ALAT KANTOR</v>
      </c>
      <c r="T120" s="744">
        <f t="shared" si="38"/>
        <v>5</v>
      </c>
      <c r="U120" s="745">
        <f t="shared" si="41"/>
        <v>319998</v>
      </c>
      <c r="V120" s="744">
        <f t="shared" si="39"/>
        <v>9</v>
      </c>
      <c r="W120" s="746">
        <f t="shared" si="42"/>
        <v>1599990</v>
      </c>
      <c r="X120" s="746">
        <f t="shared" si="43"/>
        <v>0</v>
      </c>
      <c r="Y120" s="746">
        <f t="shared" si="44"/>
        <v>0</v>
      </c>
      <c r="Z120" s="746">
        <f t="shared" si="51"/>
        <v>0</v>
      </c>
      <c r="AA120" s="746">
        <f t="shared" si="45"/>
        <v>0</v>
      </c>
      <c r="AB120" s="746">
        <f t="shared" si="46"/>
        <v>0</v>
      </c>
      <c r="AC120" s="747">
        <f t="shared" si="47"/>
        <v>2004</v>
      </c>
      <c r="AD120" s="748">
        <f t="shared" si="48"/>
        <v>10</v>
      </c>
      <c r="AE120" s="473">
        <f t="shared" si="49"/>
        <v>1599990</v>
      </c>
      <c r="AF120" s="749">
        <f t="shared" si="50"/>
        <v>1599990</v>
      </c>
      <c r="AG120" s="720"/>
      <c r="AH120" s="475"/>
      <c r="AI120" s="475"/>
      <c r="AJ120" s="475"/>
      <c r="AK120" s="475"/>
      <c r="AL120" s="475"/>
      <c r="AM120" s="475"/>
      <c r="AN120" s="475"/>
    </row>
    <row r="121" spans="1:40" s="476" customFormat="1" ht="16">
      <c r="A121" s="722"/>
      <c r="B121" s="493" t="s">
        <v>2841</v>
      </c>
      <c r="C121" s="494" t="s">
        <v>284</v>
      </c>
      <c r="D121" s="689">
        <v>4</v>
      </c>
      <c r="E121" s="493" t="s">
        <v>747</v>
      </c>
      <c r="F121" s="493"/>
      <c r="G121" s="493" t="s">
        <v>225</v>
      </c>
      <c r="H121" s="493">
        <v>2004</v>
      </c>
      <c r="I121" s="493"/>
      <c r="J121" s="493"/>
      <c r="K121" s="493"/>
      <c r="L121" s="493"/>
      <c r="M121" s="493"/>
      <c r="N121" s="493" t="s">
        <v>204</v>
      </c>
      <c r="O121" s="517">
        <v>2000000</v>
      </c>
      <c r="P121" s="724"/>
      <c r="Q121" s="723"/>
      <c r="R121" s="700" t="str">
        <f t="shared" si="40"/>
        <v>2.06.02</v>
      </c>
      <c r="S121" s="744" t="str">
        <f t="shared" si="37"/>
        <v>ALAT RUMAH TANGGA</v>
      </c>
      <c r="T121" s="744">
        <f t="shared" si="38"/>
        <v>5</v>
      </c>
      <c r="U121" s="745">
        <f t="shared" si="41"/>
        <v>399998</v>
      </c>
      <c r="V121" s="744">
        <f t="shared" si="39"/>
        <v>9</v>
      </c>
      <c r="W121" s="746">
        <f t="shared" si="42"/>
        <v>1999990</v>
      </c>
      <c r="X121" s="746">
        <f t="shared" si="43"/>
        <v>0</v>
      </c>
      <c r="Y121" s="746">
        <f t="shared" si="44"/>
        <v>0</v>
      </c>
      <c r="Z121" s="746">
        <f t="shared" si="51"/>
        <v>0</v>
      </c>
      <c r="AA121" s="746">
        <f t="shared" si="45"/>
        <v>0</v>
      </c>
      <c r="AB121" s="746">
        <f t="shared" si="46"/>
        <v>0</v>
      </c>
      <c r="AC121" s="747">
        <f t="shared" si="47"/>
        <v>2004</v>
      </c>
      <c r="AD121" s="748">
        <f t="shared" si="48"/>
        <v>10</v>
      </c>
      <c r="AE121" s="473">
        <f t="shared" si="49"/>
        <v>1999990</v>
      </c>
      <c r="AF121" s="749">
        <f t="shared" si="50"/>
        <v>1999990</v>
      </c>
      <c r="AG121" s="720"/>
      <c r="AH121" s="475"/>
      <c r="AI121" s="475"/>
      <c r="AJ121" s="475"/>
      <c r="AK121" s="475"/>
      <c r="AL121" s="475"/>
      <c r="AM121" s="475"/>
      <c r="AN121" s="475"/>
    </row>
    <row r="122" spans="1:40" s="476" customFormat="1" ht="16">
      <c r="A122" s="722"/>
      <c r="B122" s="493" t="s">
        <v>2841</v>
      </c>
      <c r="C122" s="494" t="s">
        <v>1234</v>
      </c>
      <c r="D122" s="689">
        <v>4</v>
      </c>
      <c r="E122" s="493" t="s">
        <v>747</v>
      </c>
      <c r="F122" s="493"/>
      <c r="G122" s="493" t="s">
        <v>225</v>
      </c>
      <c r="H122" s="493">
        <v>2000</v>
      </c>
      <c r="I122" s="493"/>
      <c r="J122" s="493"/>
      <c r="K122" s="493"/>
      <c r="L122" s="493"/>
      <c r="M122" s="493"/>
      <c r="N122" s="493" t="s">
        <v>204</v>
      </c>
      <c r="O122" s="517">
        <v>1012500</v>
      </c>
      <c r="P122" s="724"/>
      <c r="Q122" s="723"/>
      <c r="R122" s="700" t="str">
        <f t="shared" si="40"/>
        <v>2.06.02</v>
      </c>
      <c r="S122" s="744" t="str">
        <f t="shared" si="37"/>
        <v>ALAT RUMAH TANGGA</v>
      </c>
      <c r="T122" s="744">
        <f t="shared" si="38"/>
        <v>5</v>
      </c>
      <c r="U122" s="745">
        <f t="shared" si="41"/>
        <v>202498</v>
      </c>
      <c r="V122" s="744">
        <f t="shared" si="39"/>
        <v>13</v>
      </c>
      <c r="W122" s="746">
        <f t="shared" si="42"/>
        <v>1012490</v>
      </c>
      <c r="X122" s="746">
        <f t="shared" si="43"/>
        <v>0</v>
      </c>
      <c r="Y122" s="746">
        <f t="shared" si="44"/>
        <v>0</v>
      </c>
      <c r="Z122" s="746">
        <f t="shared" si="51"/>
        <v>0</v>
      </c>
      <c r="AA122" s="746">
        <f t="shared" si="45"/>
        <v>0</v>
      </c>
      <c r="AB122" s="746">
        <f t="shared" si="46"/>
        <v>0</v>
      </c>
      <c r="AC122" s="747">
        <f t="shared" si="47"/>
        <v>2000</v>
      </c>
      <c r="AD122" s="748">
        <f t="shared" si="48"/>
        <v>10</v>
      </c>
      <c r="AE122" s="473">
        <f t="shared" si="49"/>
        <v>1012490</v>
      </c>
      <c r="AF122" s="749">
        <f t="shared" si="50"/>
        <v>1012490</v>
      </c>
      <c r="AG122" s="720"/>
      <c r="AH122" s="475"/>
      <c r="AI122" s="475"/>
      <c r="AJ122" s="475"/>
      <c r="AK122" s="475"/>
      <c r="AL122" s="475"/>
      <c r="AM122" s="475"/>
      <c r="AN122" s="475"/>
    </row>
    <row r="123" spans="1:40" s="476" customFormat="1" ht="16">
      <c r="A123" s="722"/>
      <c r="B123" s="493" t="s">
        <v>2831</v>
      </c>
      <c r="C123" s="494" t="s">
        <v>1225</v>
      </c>
      <c r="D123" s="689">
        <v>4</v>
      </c>
      <c r="E123" s="493" t="s">
        <v>1470</v>
      </c>
      <c r="F123" s="493"/>
      <c r="G123" s="493" t="s">
        <v>222</v>
      </c>
      <c r="H123" s="493">
        <v>2004</v>
      </c>
      <c r="I123" s="493"/>
      <c r="J123" s="493"/>
      <c r="K123" s="493"/>
      <c r="L123" s="493"/>
      <c r="M123" s="493"/>
      <c r="N123" s="493" t="s">
        <v>204</v>
      </c>
      <c r="O123" s="517">
        <v>2200000</v>
      </c>
      <c r="P123" s="724" t="s">
        <v>123</v>
      </c>
      <c r="Q123" s="723"/>
      <c r="R123" s="700" t="str">
        <f t="shared" si="40"/>
        <v>2.06.02</v>
      </c>
      <c r="S123" s="744" t="str">
        <f t="shared" si="37"/>
        <v>ALAT RUMAH TANGGA</v>
      </c>
      <c r="T123" s="744">
        <f t="shared" si="38"/>
        <v>5</v>
      </c>
      <c r="U123" s="745">
        <f t="shared" si="41"/>
        <v>439998</v>
      </c>
      <c r="V123" s="744">
        <f t="shared" si="39"/>
        <v>9</v>
      </c>
      <c r="W123" s="746">
        <f t="shared" si="42"/>
        <v>2199990</v>
      </c>
      <c r="X123" s="746">
        <f t="shared" si="43"/>
        <v>0</v>
      </c>
      <c r="Y123" s="746">
        <f t="shared" si="44"/>
        <v>0</v>
      </c>
      <c r="Z123" s="746">
        <f t="shared" si="51"/>
        <v>0</v>
      </c>
      <c r="AA123" s="746">
        <f t="shared" si="45"/>
        <v>0</v>
      </c>
      <c r="AB123" s="746">
        <f t="shared" si="46"/>
        <v>0</v>
      </c>
      <c r="AC123" s="747">
        <f t="shared" si="47"/>
        <v>2004</v>
      </c>
      <c r="AD123" s="748">
        <f t="shared" si="48"/>
        <v>10</v>
      </c>
      <c r="AE123" s="473">
        <f t="shared" si="49"/>
        <v>2199990</v>
      </c>
      <c r="AF123" s="749">
        <f t="shared" si="50"/>
        <v>2199990</v>
      </c>
      <c r="AG123" s="720"/>
      <c r="AH123" s="475"/>
      <c r="AI123" s="475"/>
      <c r="AJ123" s="475"/>
      <c r="AK123" s="475"/>
      <c r="AL123" s="475"/>
      <c r="AM123" s="475"/>
      <c r="AN123" s="475"/>
    </row>
    <row r="124" spans="1:40" s="476" customFormat="1" ht="16">
      <c r="A124" s="722"/>
      <c r="B124" s="493" t="s">
        <v>2248</v>
      </c>
      <c r="C124" s="494" t="s">
        <v>1235</v>
      </c>
      <c r="D124" s="689">
        <v>4</v>
      </c>
      <c r="E124" s="493" t="s">
        <v>145</v>
      </c>
      <c r="F124" s="493"/>
      <c r="G124" s="493" t="s">
        <v>220</v>
      </c>
      <c r="H124" s="493">
        <v>2000</v>
      </c>
      <c r="I124" s="493"/>
      <c r="J124" s="493"/>
      <c r="K124" s="493"/>
      <c r="L124" s="493"/>
      <c r="M124" s="493"/>
      <c r="N124" s="493" t="s">
        <v>204</v>
      </c>
      <c r="O124" s="517">
        <v>70000</v>
      </c>
      <c r="P124" s="724"/>
      <c r="Q124" s="723"/>
      <c r="R124" s="700" t="str">
        <f t="shared" si="40"/>
        <v>2.06.02</v>
      </c>
      <c r="S124" s="744" t="str">
        <f t="shared" si="37"/>
        <v>ALAT RUMAH TANGGA</v>
      </c>
      <c r="T124" s="744">
        <f t="shared" si="38"/>
        <v>5</v>
      </c>
      <c r="U124" s="745">
        <f t="shared" si="41"/>
        <v>13998</v>
      </c>
      <c r="V124" s="744">
        <f t="shared" si="39"/>
        <v>13</v>
      </c>
      <c r="W124" s="746">
        <f t="shared" si="42"/>
        <v>69990</v>
      </c>
      <c r="X124" s="746">
        <f t="shared" si="43"/>
        <v>0</v>
      </c>
      <c r="Y124" s="746">
        <f t="shared" si="44"/>
        <v>0</v>
      </c>
      <c r="Z124" s="746">
        <f t="shared" si="51"/>
        <v>0</v>
      </c>
      <c r="AA124" s="746">
        <f t="shared" si="45"/>
        <v>0</v>
      </c>
      <c r="AB124" s="746">
        <f t="shared" si="46"/>
        <v>0</v>
      </c>
      <c r="AC124" s="747">
        <f t="shared" si="47"/>
        <v>2000</v>
      </c>
      <c r="AD124" s="748">
        <f t="shared" si="48"/>
        <v>10</v>
      </c>
      <c r="AE124" s="473">
        <f t="shared" si="49"/>
        <v>69990</v>
      </c>
      <c r="AF124" s="749">
        <f t="shared" si="50"/>
        <v>69990</v>
      </c>
      <c r="AG124" s="720"/>
      <c r="AH124" s="475"/>
      <c r="AI124" s="475"/>
      <c r="AJ124" s="475"/>
      <c r="AK124" s="475"/>
      <c r="AL124" s="475"/>
      <c r="AM124" s="475"/>
      <c r="AN124" s="475"/>
    </row>
    <row r="125" spans="1:40" s="476" customFormat="1" ht="16">
      <c r="A125" s="722"/>
      <c r="B125" s="493" t="s">
        <v>2814</v>
      </c>
      <c r="C125" s="494" t="s">
        <v>1212</v>
      </c>
      <c r="D125" s="689">
        <v>4</v>
      </c>
      <c r="E125" s="493" t="s">
        <v>747</v>
      </c>
      <c r="F125" s="493"/>
      <c r="G125" s="493" t="s">
        <v>1527</v>
      </c>
      <c r="H125" s="493">
        <v>2000</v>
      </c>
      <c r="I125" s="493"/>
      <c r="J125" s="493"/>
      <c r="K125" s="493"/>
      <c r="L125" s="493"/>
      <c r="M125" s="493"/>
      <c r="N125" s="493" t="s">
        <v>204</v>
      </c>
      <c r="O125" s="517">
        <v>552500</v>
      </c>
      <c r="P125" s="724"/>
      <c r="Q125" s="723"/>
      <c r="R125" s="700" t="str">
        <f t="shared" si="40"/>
        <v>2.06.02</v>
      </c>
      <c r="S125" s="744" t="str">
        <f t="shared" si="37"/>
        <v>ALAT RUMAH TANGGA</v>
      </c>
      <c r="T125" s="744">
        <f t="shared" si="38"/>
        <v>5</v>
      </c>
      <c r="U125" s="745">
        <f t="shared" si="41"/>
        <v>110498</v>
      </c>
      <c r="V125" s="744">
        <f t="shared" si="39"/>
        <v>13</v>
      </c>
      <c r="W125" s="746">
        <f t="shared" si="42"/>
        <v>552490</v>
      </c>
      <c r="X125" s="746">
        <f t="shared" si="43"/>
        <v>0</v>
      </c>
      <c r="Y125" s="746">
        <f t="shared" si="44"/>
        <v>0</v>
      </c>
      <c r="Z125" s="746">
        <f t="shared" si="51"/>
        <v>0</v>
      </c>
      <c r="AA125" s="746">
        <f t="shared" si="45"/>
        <v>0</v>
      </c>
      <c r="AB125" s="746">
        <f t="shared" si="46"/>
        <v>0</v>
      </c>
      <c r="AC125" s="747">
        <f t="shared" si="47"/>
        <v>2000</v>
      </c>
      <c r="AD125" s="748">
        <f t="shared" si="48"/>
        <v>10</v>
      </c>
      <c r="AE125" s="473">
        <f t="shared" si="49"/>
        <v>552490</v>
      </c>
      <c r="AF125" s="749">
        <f t="shared" si="50"/>
        <v>552490</v>
      </c>
      <c r="AG125" s="720"/>
      <c r="AH125" s="475"/>
      <c r="AI125" s="475"/>
      <c r="AJ125" s="475"/>
      <c r="AK125" s="475"/>
      <c r="AL125" s="475"/>
      <c r="AM125" s="475"/>
      <c r="AN125" s="475"/>
    </row>
    <row r="126" spans="1:40" s="476" customFormat="1" ht="16">
      <c r="A126" s="722"/>
      <c r="B126" s="493" t="s">
        <v>2816</v>
      </c>
      <c r="C126" s="494" t="s">
        <v>1200</v>
      </c>
      <c r="D126" s="689">
        <v>4</v>
      </c>
      <c r="E126" s="493" t="s">
        <v>747</v>
      </c>
      <c r="F126" s="493"/>
      <c r="G126" s="493" t="s">
        <v>1523</v>
      </c>
      <c r="H126" s="493">
        <v>2000</v>
      </c>
      <c r="I126" s="493"/>
      <c r="J126" s="493"/>
      <c r="K126" s="493"/>
      <c r="L126" s="493"/>
      <c r="M126" s="493"/>
      <c r="N126" s="493" t="s">
        <v>204</v>
      </c>
      <c r="O126" s="517">
        <v>455000</v>
      </c>
      <c r="P126" s="724"/>
      <c r="Q126" s="723"/>
      <c r="R126" s="700" t="str">
        <f t="shared" si="40"/>
        <v>2.06.02</v>
      </c>
      <c r="S126" s="744" t="str">
        <f t="shared" si="37"/>
        <v>ALAT RUMAH TANGGA</v>
      </c>
      <c r="T126" s="744">
        <f t="shared" si="38"/>
        <v>5</v>
      </c>
      <c r="U126" s="745">
        <f t="shared" si="41"/>
        <v>90998</v>
      </c>
      <c r="V126" s="744">
        <f t="shared" si="39"/>
        <v>13</v>
      </c>
      <c r="W126" s="746">
        <f t="shared" si="42"/>
        <v>454990</v>
      </c>
      <c r="X126" s="746">
        <f t="shared" si="43"/>
        <v>0</v>
      </c>
      <c r="Y126" s="746">
        <f t="shared" si="44"/>
        <v>0</v>
      </c>
      <c r="Z126" s="746">
        <f t="shared" si="51"/>
        <v>0</v>
      </c>
      <c r="AA126" s="746">
        <f t="shared" si="45"/>
        <v>0</v>
      </c>
      <c r="AB126" s="746">
        <f t="shared" si="46"/>
        <v>0</v>
      </c>
      <c r="AC126" s="747">
        <f t="shared" si="47"/>
        <v>2000</v>
      </c>
      <c r="AD126" s="748">
        <f t="shared" si="48"/>
        <v>10</v>
      </c>
      <c r="AE126" s="473">
        <f t="shared" si="49"/>
        <v>454990</v>
      </c>
      <c r="AF126" s="749">
        <f t="shared" si="50"/>
        <v>454990</v>
      </c>
      <c r="AG126" s="720"/>
      <c r="AH126" s="475"/>
      <c r="AI126" s="475"/>
      <c r="AJ126" s="475"/>
      <c r="AK126" s="475"/>
      <c r="AL126" s="475"/>
      <c r="AM126" s="475"/>
      <c r="AN126" s="475"/>
    </row>
    <row r="127" spans="1:40" s="476" customFormat="1" ht="16">
      <c r="A127" s="722"/>
      <c r="B127" s="493" t="s">
        <v>2815</v>
      </c>
      <c r="C127" s="494" t="s">
        <v>1204</v>
      </c>
      <c r="D127" s="689">
        <v>4</v>
      </c>
      <c r="E127" s="493" t="s">
        <v>1463</v>
      </c>
      <c r="F127" s="493"/>
      <c r="G127" s="493" t="s">
        <v>220</v>
      </c>
      <c r="H127" s="493">
        <v>2000</v>
      </c>
      <c r="I127" s="493"/>
      <c r="J127" s="493"/>
      <c r="K127" s="493"/>
      <c r="L127" s="493"/>
      <c r="M127" s="493"/>
      <c r="N127" s="493" t="s">
        <v>204</v>
      </c>
      <c r="O127" s="517">
        <v>58500</v>
      </c>
      <c r="P127" s="724"/>
      <c r="Q127" s="723"/>
      <c r="R127" s="700" t="str">
        <f t="shared" si="40"/>
        <v>2.06.02</v>
      </c>
      <c r="S127" s="744" t="str">
        <f t="shared" si="37"/>
        <v>ALAT RUMAH TANGGA</v>
      </c>
      <c r="T127" s="744">
        <f t="shared" si="38"/>
        <v>5</v>
      </c>
      <c r="U127" s="745">
        <f t="shared" si="41"/>
        <v>11698</v>
      </c>
      <c r="V127" s="744">
        <f t="shared" si="39"/>
        <v>13</v>
      </c>
      <c r="W127" s="746">
        <f t="shared" si="42"/>
        <v>58490</v>
      </c>
      <c r="X127" s="746">
        <f t="shared" si="43"/>
        <v>0</v>
      </c>
      <c r="Y127" s="746">
        <f t="shared" si="44"/>
        <v>0</v>
      </c>
      <c r="Z127" s="746">
        <f t="shared" si="51"/>
        <v>0</v>
      </c>
      <c r="AA127" s="746">
        <f t="shared" si="45"/>
        <v>0</v>
      </c>
      <c r="AB127" s="746">
        <f t="shared" si="46"/>
        <v>0</v>
      </c>
      <c r="AC127" s="747">
        <f t="shared" si="47"/>
        <v>2000</v>
      </c>
      <c r="AD127" s="748">
        <f t="shared" si="48"/>
        <v>10</v>
      </c>
      <c r="AE127" s="473">
        <f t="shared" si="49"/>
        <v>58490</v>
      </c>
      <c r="AF127" s="749">
        <f t="shared" si="50"/>
        <v>58490</v>
      </c>
      <c r="AG127" s="720"/>
      <c r="AH127" s="475"/>
      <c r="AI127" s="475"/>
      <c r="AJ127" s="475"/>
      <c r="AK127" s="475"/>
      <c r="AL127" s="475"/>
      <c r="AM127" s="475"/>
      <c r="AN127" s="475"/>
    </row>
    <row r="128" spans="1:40" s="476" customFormat="1" ht="16">
      <c r="A128" s="722"/>
      <c r="B128" s="493" t="s">
        <v>2815</v>
      </c>
      <c r="C128" s="494" t="s">
        <v>1204</v>
      </c>
      <c r="D128" s="689">
        <v>4</v>
      </c>
      <c r="E128" s="493" t="s">
        <v>1463</v>
      </c>
      <c r="F128" s="493"/>
      <c r="G128" s="493" t="s">
        <v>220</v>
      </c>
      <c r="H128" s="493">
        <v>2000</v>
      </c>
      <c r="I128" s="493"/>
      <c r="J128" s="493"/>
      <c r="K128" s="493"/>
      <c r="L128" s="493"/>
      <c r="M128" s="493"/>
      <c r="N128" s="493" t="s">
        <v>204</v>
      </c>
      <c r="O128" s="517">
        <v>91000</v>
      </c>
      <c r="P128" s="724"/>
      <c r="Q128" s="723"/>
      <c r="R128" s="700" t="str">
        <f t="shared" si="40"/>
        <v>2.06.02</v>
      </c>
      <c r="S128" s="744" t="str">
        <f t="shared" si="37"/>
        <v>ALAT RUMAH TANGGA</v>
      </c>
      <c r="T128" s="744">
        <f t="shared" si="38"/>
        <v>5</v>
      </c>
      <c r="U128" s="745">
        <f t="shared" si="41"/>
        <v>18198</v>
      </c>
      <c r="V128" s="744">
        <f t="shared" si="39"/>
        <v>13</v>
      </c>
      <c r="W128" s="746">
        <f t="shared" si="42"/>
        <v>90990</v>
      </c>
      <c r="X128" s="746">
        <f t="shared" si="43"/>
        <v>0</v>
      </c>
      <c r="Y128" s="746">
        <f t="shared" si="44"/>
        <v>0</v>
      </c>
      <c r="Z128" s="746">
        <f t="shared" si="51"/>
        <v>0</v>
      </c>
      <c r="AA128" s="746">
        <f t="shared" si="45"/>
        <v>0</v>
      </c>
      <c r="AB128" s="746">
        <f t="shared" si="46"/>
        <v>0</v>
      </c>
      <c r="AC128" s="747">
        <f t="shared" si="47"/>
        <v>2000</v>
      </c>
      <c r="AD128" s="748">
        <f t="shared" si="48"/>
        <v>10</v>
      </c>
      <c r="AE128" s="473">
        <f t="shared" si="49"/>
        <v>90990</v>
      </c>
      <c r="AF128" s="749">
        <f t="shared" si="50"/>
        <v>90990</v>
      </c>
      <c r="AG128" s="720"/>
      <c r="AH128" s="475"/>
      <c r="AI128" s="475"/>
      <c r="AJ128" s="475"/>
      <c r="AK128" s="475"/>
      <c r="AL128" s="475"/>
      <c r="AM128" s="475"/>
      <c r="AN128" s="475"/>
    </row>
    <row r="129" spans="1:40" s="476" customFormat="1" ht="48" customHeight="1">
      <c r="A129" s="722"/>
      <c r="B129" s="493" t="s">
        <v>2842</v>
      </c>
      <c r="C129" s="494" t="s">
        <v>1236</v>
      </c>
      <c r="D129" s="689">
        <v>4</v>
      </c>
      <c r="E129" s="493" t="s">
        <v>747</v>
      </c>
      <c r="F129" s="493"/>
      <c r="G129" s="493" t="s">
        <v>229</v>
      </c>
      <c r="H129" s="493">
        <v>2000</v>
      </c>
      <c r="I129" s="493"/>
      <c r="J129" s="493"/>
      <c r="K129" s="493"/>
      <c r="L129" s="493"/>
      <c r="M129" s="493"/>
      <c r="N129" s="493" t="s">
        <v>204</v>
      </c>
      <c r="O129" s="517">
        <v>1050000</v>
      </c>
      <c r="P129" s="731" t="s">
        <v>145</v>
      </c>
      <c r="Q129" s="730"/>
      <c r="R129" s="700" t="str">
        <f t="shared" si="40"/>
        <v>2.06.01</v>
      </c>
      <c r="S129" s="744" t="str">
        <f t="shared" si="37"/>
        <v>ALAT KANTOR</v>
      </c>
      <c r="T129" s="744">
        <f t="shared" si="38"/>
        <v>5</v>
      </c>
      <c r="U129" s="745">
        <f t="shared" si="41"/>
        <v>209998</v>
      </c>
      <c r="V129" s="744">
        <f t="shared" si="39"/>
        <v>13</v>
      </c>
      <c r="W129" s="746">
        <f t="shared" si="42"/>
        <v>1049990</v>
      </c>
      <c r="X129" s="746">
        <f t="shared" si="43"/>
        <v>0</v>
      </c>
      <c r="Y129" s="746">
        <f t="shared" si="44"/>
        <v>0</v>
      </c>
      <c r="Z129" s="746">
        <f t="shared" si="51"/>
        <v>0</v>
      </c>
      <c r="AA129" s="746">
        <f t="shared" si="45"/>
        <v>0</v>
      </c>
      <c r="AB129" s="746">
        <f t="shared" si="46"/>
        <v>0</v>
      </c>
      <c r="AC129" s="747">
        <f t="shared" si="47"/>
        <v>2000</v>
      </c>
      <c r="AD129" s="748">
        <f t="shared" si="48"/>
        <v>10</v>
      </c>
      <c r="AE129" s="473">
        <f t="shared" si="49"/>
        <v>1049990</v>
      </c>
      <c r="AF129" s="749">
        <f t="shared" si="50"/>
        <v>1049990</v>
      </c>
      <c r="AG129" s="720"/>
      <c r="AH129" s="475"/>
      <c r="AI129" s="475"/>
      <c r="AJ129" s="475"/>
      <c r="AK129" s="475"/>
      <c r="AL129" s="475"/>
      <c r="AM129" s="475"/>
      <c r="AN129" s="475"/>
    </row>
    <row r="130" spans="1:40" s="476" customFormat="1" ht="16">
      <c r="A130" s="722"/>
      <c r="B130" s="493" t="s">
        <v>2843</v>
      </c>
      <c r="C130" s="494" t="s">
        <v>1237</v>
      </c>
      <c r="D130" s="689">
        <v>4</v>
      </c>
      <c r="E130" s="493" t="s">
        <v>747</v>
      </c>
      <c r="F130" s="493"/>
      <c r="G130" s="493" t="s">
        <v>1532</v>
      </c>
      <c r="H130" s="493">
        <v>2000</v>
      </c>
      <c r="I130" s="493"/>
      <c r="J130" s="493"/>
      <c r="K130" s="493"/>
      <c r="L130" s="493"/>
      <c r="M130" s="493"/>
      <c r="N130" s="493" t="s">
        <v>204</v>
      </c>
      <c r="O130" s="517">
        <v>715000</v>
      </c>
      <c r="P130" s="724"/>
      <c r="Q130" s="723"/>
      <c r="R130" s="700" t="str">
        <f t="shared" si="40"/>
        <v>2.06.01</v>
      </c>
      <c r="S130" s="744" t="str">
        <f t="shared" si="37"/>
        <v>ALAT KANTOR</v>
      </c>
      <c r="T130" s="744">
        <f t="shared" si="38"/>
        <v>5</v>
      </c>
      <c r="U130" s="745">
        <f t="shared" si="41"/>
        <v>142998</v>
      </c>
      <c r="V130" s="744">
        <f t="shared" si="39"/>
        <v>13</v>
      </c>
      <c r="W130" s="746">
        <f t="shared" si="42"/>
        <v>714990</v>
      </c>
      <c r="X130" s="746">
        <f t="shared" si="43"/>
        <v>0</v>
      </c>
      <c r="Y130" s="746">
        <f t="shared" si="44"/>
        <v>0</v>
      </c>
      <c r="Z130" s="746">
        <f t="shared" si="51"/>
        <v>0</v>
      </c>
      <c r="AA130" s="746">
        <f t="shared" si="45"/>
        <v>0</v>
      </c>
      <c r="AB130" s="746">
        <f t="shared" si="46"/>
        <v>0</v>
      </c>
      <c r="AC130" s="747">
        <f t="shared" si="47"/>
        <v>2000</v>
      </c>
      <c r="AD130" s="748">
        <f t="shared" si="48"/>
        <v>10</v>
      </c>
      <c r="AE130" s="473">
        <f t="shared" si="49"/>
        <v>714990</v>
      </c>
      <c r="AF130" s="749">
        <f t="shared" si="50"/>
        <v>714990</v>
      </c>
      <c r="AG130" s="720"/>
      <c r="AH130" s="475"/>
      <c r="AI130" s="475"/>
      <c r="AJ130" s="475"/>
      <c r="AK130" s="475"/>
      <c r="AL130" s="475"/>
      <c r="AM130" s="475"/>
      <c r="AN130" s="475"/>
    </row>
    <row r="131" spans="1:40" s="476" customFormat="1" ht="16">
      <c r="A131" s="722"/>
      <c r="B131" s="493" t="s">
        <v>2817</v>
      </c>
      <c r="C131" s="494" t="s">
        <v>1238</v>
      </c>
      <c r="D131" s="689">
        <v>4</v>
      </c>
      <c r="E131" s="493" t="s">
        <v>747</v>
      </c>
      <c r="F131" s="493"/>
      <c r="G131" s="493" t="s">
        <v>233</v>
      </c>
      <c r="H131" s="493">
        <v>2000</v>
      </c>
      <c r="I131" s="493"/>
      <c r="J131" s="493"/>
      <c r="K131" s="493"/>
      <c r="L131" s="493"/>
      <c r="M131" s="493"/>
      <c r="N131" s="493" t="s">
        <v>204</v>
      </c>
      <c r="O131" s="517">
        <v>650000</v>
      </c>
      <c r="P131" s="724"/>
      <c r="Q131" s="723"/>
      <c r="R131" s="700" t="str">
        <f t="shared" si="40"/>
        <v>2.06.01</v>
      </c>
      <c r="S131" s="744" t="str">
        <f t="shared" si="37"/>
        <v>ALAT KANTOR</v>
      </c>
      <c r="T131" s="744">
        <f t="shared" si="38"/>
        <v>5</v>
      </c>
      <c r="U131" s="745">
        <f t="shared" si="41"/>
        <v>129998</v>
      </c>
      <c r="V131" s="744">
        <f t="shared" si="39"/>
        <v>13</v>
      </c>
      <c r="W131" s="746">
        <f t="shared" si="42"/>
        <v>649990</v>
      </c>
      <c r="X131" s="746">
        <f t="shared" si="43"/>
        <v>0</v>
      </c>
      <c r="Y131" s="746">
        <f t="shared" si="44"/>
        <v>0</v>
      </c>
      <c r="Z131" s="746">
        <f t="shared" si="51"/>
        <v>0</v>
      </c>
      <c r="AA131" s="746">
        <f t="shared" si="45"/>
        <v>0</v>
      </c>
      <c r="AB131" s="746">
        <f t="shared" si="46"/>
        <v>0</v>
      </c>
      <c r="AC131" s="747">
        <f t="shared" si="47"/>
        <v>2000</v>
      </c>
      <c r="AD131" s="748">
        <f t="shared" si="48"/>
        <v>10</v>
      </c>
      <c r="AE131" s="473">
        <f t="shared" si="49"/>
        <v>649990</v>
      </c>
      <c r="AF131" s="749">
        <f t="shared" si="50"/>
        <v>649990</v>
      </c>
      <c r="AG131" s="720"/>
      <c r="AH131" s="475"/>
      <c r="AI131" s="475"/>
      <c r="AJ131" s="475"/>
      <c r="AK131" s="475"/>
      <c r="AL131" s="475"/>
      <c r="AM131" s="475"/>
      <c r="AN131" s="475"/>
    </row>
    <row r="132" spans="1:40" s="476" customFormat="1" ht="16">
      <c r="A132" s="722"/>
      <c r="B132" s="493" t="s">
        <v>2824</v>
      </c>
      <c r="C132" s="494" t="s">
        <v>1239</v>
      </c>
      <c r="D132" s="689">
        <v>4</v>
      </c>
      <c r="E132" s="493" t="s">
        <v>747</v>
      </c>
      <c r="F132" s="493"/>
      <c r="G132" s="493" t="s">
        <v>1527</v>
      </c>
      <c r="H132" s="493">
        <v>2000</v>
      </c>
      <c r="I132" s="493"/>
      <c r="J132" s="493"/>
      <c r="K132" s="493"/>
      <c r="L132" s="493"/>
      <c r="M132" s="493"/>
      <c r="N132" s="493" t="s">
        <v>204</v>
      </c>
      <c r="O132" s="517">
        <v>270000</v>
      </c>
      <c r="P132" s="724"/>
      <c r="Q132" s="723"/>
      <c r="R132" s="700" t="str">
        <f t="shared" si="40"/>
        <v>2.06.01</v>
      </c>
      <c r="S132" s="744" t="str">
        <f t="shared" si="37"/>
        <v>ALAT KANTOR</v>
      </c>
      <c r="T132" s="744">
        <f t="shared" si="38"/>
        <v>5</v>
      </c>
      <c r="U132" s="745">
        <f t="shared" si="41"/>
        <v>53998</v>
      </c>
      <c r="V132" s="744">
        <f t="shared" si="39"/>
        <v>13</v>
      </c>
      <c r="W132" s="746">
        <f t="shared" si="42"/>
        <v>269990</v>
      </c>
      <c r="X132" s="746">
        <f t="shared" si="43"/>
        <v>0</v>
      </c>
      <c r="Y132" s="746">
        <f t="shared" si="44"/>
        <v>0</v>
      </c>
      <c r="Z132" s="746">
        <f t="shared" si="51"/>
        <v>0</v>
      </c>
      <c r="AA132" s="746">
        <f t="shared" si="45"/>
        <v>0</v>
      </c>
      <c r="AB132" s="746">
        <f t="shared" si="46"/>
        <v>0</v>
      </c>
      <c r="AC132" s="747">
        <f t="shared" si="47"/>
        <v>2000</v>
      </c>
      <c r="AD132" s="748">
        <f t="shared" si="48"/>
        <v>10</v>
      </c>
      <c r="AE132" s="473">
        <f t="shared" si="49"/>
        <v>269990</v>
      </c>
      <c r="AF132" s="749">
        <f t="shared" si="50"/>
        <v>269990</v>
      </c>
      <c r="AG132" s="720"/>
      <c r="AH132" s="475"/>
      <c r="AI132" s="475"/>
      <c r="AJ132" s="475"/>
      <c r="AK132" s="475"/>
      <c r="AL132" s="475"/>
      <c r="AM132" s="475"/>
      <c r="AN132" s="475"/>
    </row>
    <row r="133" spans="1:40" s="476" customFormat="1" ht="16">
      <c r="A133" s="722"/>
      <c r="B133" s="493" t="s">
        <v>2844</v>
      </c>
      <c r="C133" s="494" t="s">
        <v>1228</v>
      </c>
      <c r="D133" s="689">
        <v>4</v>
      </c>
      <c r="E133" s="493" t="s">
        <v>1465</v>
      </c>
      <c r="F133" s="493"/>
      <c r="G133" s="493" t="s">
        <v>221</v>
      </c>
      <c r="H133" s="493">
        <v>2000</v>
      </c>
      <c r="I133" s="493"/>
      <c r="J133" s="493"/>
      <c r="K133" s="493"/>
      <c r="L133" s="493"/>
      <c r="M133" s="493"/>
      <c r="N133" s="493" t="s">
        <v>204</v>
      </c>
      <c r="O133" s="517">
        <v>2625000</v>
      </c>
      <c r="P133" s="724"/>
      <c r="Q133" s="723"/>
      <c r="R133" s="700" t="str">
        <f t="shared" si="40"/>
        <v>2.06.02</v>
      </c>
      <c r="S133" s="744" t="str">
        <f t="shared" si="37"/>
        <v>ALAT RUMAH TANGGA</v>
      </c>
      <c r="T133" s="744">
        <f t="shared" si="38"/>
        <v>5</v>
      </c>
      <c r="U133" s="745">
        <f t="shared" si="41"/>
        <v>524998</v>
      </c>
      <c r="V133" s="744">
        <f t="shared" si="39"/>
        <v>13</v>
      </c>
      <c r="W133" s="746">
        <f t="shared" si="42"/>
        <v>2624990</v>
      </c>
      <c r="X133" s="746">
        <f t="shared" si="43"/>
        <v>0</v>
      </c>
      <c r="Y133" s="746">
        <f t="shared" si="44"/>
        <v>0</v>
      </c>
      <c r="Z133" s="746">
        <f t="shared" si="51"/>
        <v>0</v>
      </c>
      <c r="AA133" s="746">
        <f t="shared" si="45"/>
        <v>0</v>
      </c>
      <c r="AB133" s="746">
        <f t="shared" si="46"/>
        <v>0</v>
      </c>
      <c r="AC133" s="747">
        <f t="shared" si="47"/>
        <v>2000</v>
      </c>
      <c r="AD133" s="748">
        <f t="shared" si="48"/>
        <v>10</v>
      </c>
      <c r="AE133" s="473">
        <f t="shared" si="49"/>
        <v>2624990</v>
      </c>
      <c r="AF133" s="749">
        <f t="shared" si="50"/>
        <v>2624990</v>
      </c>
      <c r="AG133" s="720"/>
      <c r="AH133" s="475"/>
      <c r="AI133" s="475"/>
      <c r="AJ133" s="475"/>
      <c r="AK133" s="475"/>
      <c r="AL133" s="475"/>
      <c r="AM133" s="475"/>
      <c r="AN133" s="475"/>
    </row>
    <row r="134" spans="1:40" s="476" customFormat="1" ht="16">
      <c r="A134" s="722"/>
      <c r="B134" s="493" t="s">
        <v>2814</v>
      </c>
      <c r="C134" s="494" t="s">
        <v>1212</v>
      </c>
      <c r="D134" s="689">
        <v>4</v>
      </c>
      <c r="E134" s="493" t="s">
        <v>747</v>
      </c>
      <c r="F134" s="493"/>
      <c r="G134" s="493" t="s">
        <v>1527</v>
      </c>
      <c r="H134" s="493">
        <v>2002</v>
      </c>
      <c r="I134" s="493"/>
      <c r="J134" s="493"/>
      <c r="K134" s="493"/>
      <c r="L134" s="493"/>
      <c r="M134" s="493"/>
      <c r="N134" s="493" t="s">
        <v>204</v>
      </c>
      <c r="O134" s="517">
        <v>1190000</v>
      </c>
      <c r="P134" s="724"/>
      <c r="Q134" s="723"/>
      <c r="R134" s="700" t="str">
        <f t="shared" si="40"/>
        <v>2.06.02</v>
      </c>
      <c r="S134" s="744" t="str">
        <f t="shared" si="37"/>
        <v>ALAT RUMAH TANGGA</v>
      </c>
      <c r="T134" s="744">
        <f t="shared" si="38"/>
        <v>5</v>
      </c>
      <c r="U134" s="745">
        <f t="shared" si="41"/>
        <v>237998</v>
      </c>
      <c r="V134" s="744">
        <f t="shared" si="39"/>
        <v>11</v>
      </c>
      <c r="W134" s="746">
        <f t="shared" si="42"/>
        <v>1189990</v>
      </c>
      <c r="X134" s="746">
        <f t="shared" si="43"/>
        <v>0</v>
      </c>
      <c r="Y134" s="746">
        <f t="shared" si="44"/>
        <v>0</v>
      </c>
      <c r="Z134" s="746">
        <f t="shared" si="51"/>
        <v>0</v>
      </c>
      <c r="AA134" s="746">
        <f t="shared" si="45"/>
        <v>0</v>
      </c>
      <c r="AB134" s="746">
        <f t="shared" si="46"/>
        <v>0</v>
      </c>
      <c r="AC134" s="747">
        <f t="shared" si="47"/>
        <v>2002</v>
      </c>
      <c r="AD134" s="748">
        <f t="shared" si="48"/>
        <v>10</v>
      </c>
      <c r="AE134" s="473">
        <f t="shared" si="49"/>
        <v>1189990</v>
      </c>
      <c r="AF134" s="749">
        <f t="shared" si="50"/>
        <v>1189990</v>
      </c>
      <c r="AG134" s="720"/>
      <c r="AH134" s="475"/>
      <c r="AI134" s="475"/>
      <c r="AJ134" s="475"/>
      <c r="AK134" s="475"/>
      <c r="AL134" s="475"/>
      <c r="AM134" s="475"/>
      <c r="AN134" s="475"/>
    </row>
    <row r="135" spans="1:40" s="476" customFormat="1" ht="16">
      <c r="A135" s="722"/>
      <c r="B135" s="493" t="s">
        <v>2824</v>
      </c>
      <c r="C135" s="494" t="s">
        <v>1240</v>
      </c>
      <c r="D135" s="689">
        <v>4</v>
      </c>
      <c r="E135" s="493" t="s">
        <v>747</v>
      </c>
      <c r="F135" s="493"/>
      <c r="G135" s="493" t="s">
        <v>233</v>
      </c>
      <c r="H135" s="493">
        <v>2000</v>
      </c>
      <c r="I135" s="493"/>
      <c r="J135" s="493"/>
      <c r="K135" s="493"/>
      <c r="L135" s="493"/>
      <c r="M135" s="493"/>
      <c r="N135" s="493" t="s">
        <v>204</v>
      </c>
      <c r="O135" s="517">
        <v>325000</v>
      </c>
      <c r="P135" s="724"/>
      <c r="Q135" s="723"/>
      <c r="R135" s="700" t="str">
        <f t="shared" si="40"/>
        <v>2.06.01</v>
      </c>
      <c r="S135" s="744" t="str">
        <f t="shared" si="37"/>
        <v>ALAT KANTOR</v>
      </c>
      <c r="T135" s="744">
        <f t="shared" si="38"/>
        <v>5</v>
      </c>
      <c r="U135" s="745">
        <f t="shared" si="41"/>
        <v>64998</v>
      </c>
      <c r="V135" s="744">
        <f t="shared" si="39"/>
        <v>13</v>
      </c>
      <c r="W135" s="746">
        <f t="shared" si="42"/>
        <v>324990</v>
      </c>
      <c r="X135" s="746">
        <f t="shared" si="43"/>
        <v>0</v>
      </c>
      <c r="Y135" s="746">
        <f t="shared" si="44"/>
        <v>0</v>
      </c>
      <c r="Z135" s="746">
        <f t="shared" si="51"/>
        <v>0</v>
      </c>
      <c r="AA135" s="746">
        <f t="shared" si="45"/>
        <v>0</v>
      </c>
      <c r="AB135" s="746">
        <f t="shared" si="46"/>
        <v>0</v>
      </c>
      <c r="AC135" s="747">
        <f t="shared" si="47"/>
        <v>2000</v>
      </c>
      <c r="AD135" s="748">
        <f t="shared" si="48"/>
        <v>10</v>
      </c>
      <c r="AE135" s="473">
        <f t="shared" si="49"/>
        <v>324990</v>
      </c>
      <c r="AF135" s="749">
        <f t="shared" si="50"/>
        <v>324990</v>
      </c>
      <c r="AG135" s="720"/>
      <c r="AH135" s="475"/>
      <c r="AI135" s="475"/>
      <c r="AJ135" s="475"/>
      <c r="AK135" s="475"/>
      <c r="AL135" s="475"/>
      <c r="AM135" s="475"/>
      <c r="AN135" s="475"/>
    </row>
    <row r="136" spans="1:40" s="476" customFormat="1" ht="16">
      <c r="A136" s="722"/>
      <c r="B136" s="493" t="s">
        <v>2845</v>
      </c>
      <c r="C136" s="494" t="s">
        <v>1241</v>
      </c>
      <c r="D136" s="689">
        <v>4</v>
      </c>
      <c r="E136" s="493" t="s">
        <v>747</v>
      </c>
      <c r="F136" s="493"/>
      <c r="G136" s="493" t="s">
        <v>1523</v>
      </c>
      <c r="H136" s="493">
        <v>2002</v>
      </c>
      <c r="I136" s="493"/>
      <c r="J136" s="493"/>
      <c r="K136" s="493"/>
      <c r="L136" s="493"/>
      <c r="M136" s="493"/>
      <c r="N136" s="493" t="s">
        <v>204</v>
      </c>
      <c r="O136" s="517">
        <v>105000</v>
      </c>
      <c r="P136" s="724"/>
      <c r="Q136" s="723"/>
      <c r="R136" s="700" t="str">
        <f t="shared" si="40"/>
        <v>2.06.02</v>
      </c>
      <c r="S136" s="744" t="str">
        <f t="shared" si="37"/>
        <v>ALAT RUMAH TANGGA</v>
      </c>
      <c r="T136" s="744">
        <f t="shared" si="38"/>
        <v>5</v>
      </c>
      <c r="U136" s="745">
        <f t="shared" si="41"/>
        <v>20998</v>
      </c>
      <c r="V136" s="744">
        <f t="shared" si="39"/>
        <v>11</v>
      </c>
      <c r="W136" s="746">
        <f t="shared" si="42"/>
        <v>104990</v>
      </c>
      <c r="X136" s="746">
        <f t="shared" si="43"/>
        <v>0</v>
      </c>
      <c r="Y136" s="746">
        <f t="shared" si="44"/>
        <v>0</v>
      </c>
      <c r="Z136" s="746">
        <f t="shared" si="51"/>
        <v>0</v>
      </c>
      <c r="AA136" s="746">
        <f t="shared" si="45"/>
        <v>0</v>
      </c>
      <c r="AB136" s="746">
        <f t="shared" si="46"/>
        <v>0</v>
      </c>
      <c r="AC136" s="747">
        <f t="shared" si="47"/>
        <v>2002</v>
      </c>
      <c r="AD136" s="748">
        <f t="shared" si="48"/>
        <v>10</v>
      </c>
      <c r="AE136" s="473">
        <f t="shared" si="49"/>
        <v>104990</v>
      </c>
      <c r="AF136" s="749">
        <f t="shared" si="50"/>
        <v>104990</v>
      </c>
      <c r="AG136" s="720"/>
      <c r="AH136" s="475"/>
      <c r="AI136" s="475"/>
      <c r="AJ136" s="475"/>
      <c r="AK136" s="475"/>
      <c r="AL136" s="475"/>
      <c r="AM136" s="475"/>
      <c r="AN136" s="475"/>
    </row>
    <row r="137" spans="1:40" s="476" customFormat="1" ht="16">
      <c r="A137" s="722"/>
      <c r="B137" s="493" t="s">
        <v>2842</v>
      </c>
      <c r="C137" s="494" t="s">
        <v>1242</v>
      </c>
      <c r="D137" s="689">
        <v>4</v>
      </c>
      <c r="E137" s="493" t="s">
        <v>747</v>
      </c>
      <c r="F137" s="493"/>
      <c r="G137" s="493" t="s">
        <v>229</v>
      </c>
      <c r="H137" s="493">
        <v>2000</v>
      </c>
      <c r="I137" s="493"/>
      <c r="J137" s="493"/>
      <c r="K137" s="493"/>
      <c r="L137" s="493"/>
      <c r="M137" s="493"/>
      <c r="N137" s="493" t="s">
        <v>204</v>
      </c>
      <c r="O137" s="517">
        <v>1125000</v>
      </c>
      <c r="P137" s="724"/>
      <c r="Q137" s="723"/>
      <c r="R137" s="700" t="str">
        <f t="shared" si="40"/>
        <v>2.06.01</v>
      </c>
      <c r="S137" s="744" t="str">
        <f t="shared" si="37"/>
        <v>ALAT KANTOR</v>
      </c>
      <c r="T137" s="744">
        <f t="shared" si="38"/>
        <v>5</v>
      </c>
      <c r="U137" s="745">
        <f t="shared" si="41"/>
        <v>224998</v>
      </c>
      <c r="V137" s="744">
        <f t="shared" si="39"/>
        <v>13</v>
      </c>
      <c r="W137" s="746">
        <f t="shared" si="42"/>
        <v>1124990</v>
      </c>
      <c r="X137" s="746">
        <f t="shared" si="43"/>
        <v>0</v>
      </c>
      <c r="Y137" s="746">
        <f t="shared" si="44"/>
        <v>0</v>
      </c>
      <c r="Z137" s="746">
        <f t="shared" si="51"/>
        <v>0</v>
      </c>
      <c r="AA137" s="746">
        <f t="shared" si="45"/>
        <v>0</v>
      </c>
      <c r="AB137" s="746">
        <f t="shared" si="46"/>
        <v>0</v>
      </c>
      <c r="AC137" s="747">
        <f t="shared" si="47"/>
        <v>2000</v>
      </c>
      <c r="AD137" s="748">
        <f t="shared" si="48"/>
        <v>10</v>
      </c>
      <c r="AE137" s="473">
        <f t="shared" si="49"/>
        <v>1124990</v>
      </c>
      <c r="AF137" s="749">
        <f t="shared" si="50"/>
        <v>1124990</v>
      </c>
      <c r="AG137" s="720"/>
      <c r="AH137" s="475"/>
      <c r="AI137" s="475"/>
      <c r="AJ137" s="475"/>
      <c r="AK137" s="475"/>
      <c r="AL137" s="475"/>
      <c r="AM137" s="475"/>
      <c r="AN137" s="475"/>
    </row>
    <row r="138" spans="1:40" s="475" customFormat="1" ht="16">
      <c r="A138" s="722"/>
      <c r="B138" s="493" t="s">
        <v>2815</v>
      </c>
      <c r="C138" s="494" t="s">
        <v>1204</v>
      </c>
      <c r="D138" s="689">
        <v>4</v>
      </c>
      <c r="E138" s="493" t="s">
        <v>1463</v>
      </c>
      <c r="F138" s="493"/>
      <c r="G138" s="493" t="s">
        <v>220</v>
      </c>
      <c r="H138" s="493">
        <v>2002</v>
      </c>
      <c r="I138" s="493"/>
      <c r="J138" s="493"/>
      <c r="K138" s="493"/>
      <c r="L138" s="493"/>
      <c r="M138" s="493"/>
      <c r="N138" s="493" t="s">
        <v>204</v>
      </c>
      <c r="O138" s="517">
        <v>19500</v>
      </c>
      <c r="P138" s="724"/>
      <c r="Q138" s="723"/>
      <c r="R138" s="700" t="str">
        <f t="shared" si="40"/>
        <v>2.06.02</v>
      </c>
      <c r="S138" s="744" t="str">
        <f t="shared" si="37"/>
        <v>ALAT RUMAH TANGGA</v>
      </c>
      <c r="T138" s="744">
        <f t="shared" si="38"/>
        <v>5</v>
      </c>
      <c r="U138" s="745">
        <f t="shared" si="41"/>
        <v>3898</v>
      </c>
      <c r="V138" s="744">
        <f t="shared" si="39"/>
        <v>11</v>
      </c>
      <c r="W138" s="746">
        <f t="shared" si="42"/>
        <v>19490</v>
      </c>
      <c r="X138" s="746">
        <f t="shared" si="43"/>
        <v>0</v>
      </c>
      <c r="Y138" s="746">
        <f t="shared" si="44"/>
        <v>0</v>
      </c>
      <c r="Z138" s="746">
        <f t="shared" si="51"/>
        <v>0</v>
      </c>
      <c r="AA138" s="746">
        <f t="shared" si="45"/>
        <v>0</v>
      </c>
      <c r="AB138" s="746">
        <f t="shared" si="46"/>
        <v>0</v>
      </c>
      <c r="AC138" s="747">
        <f t="shared" si="47"/>
        <v>2002</v>
      </c>
      <c r="AD138" s="748">
        <f t="shared" si="48"/>
        <v>10</v>
      </c>
      <c r="AE138" s="473">
        <f t="shared" si="49"/>
        <v>19490</v>
      </c>
      <c r="AF138" s="749">
        <f t="shared" si="50"/>
        <v>19490</v>
      </c>
      <c r="AG138" s="720"/>
    </row>
    <row r="139" spans="1:40" s="475" customFormat="1" ht="16">
      <c r="A139" s="722"/>
      <c r="B139" s="493" t="s">
        <v>2815</v>
      </c>
      <c r="C139" s="494" t="s">
        <v>1204</v>
      </c>
      <c r="D139" s="689">
        <v>4</v>
      </c>
      <c r="E139" s="493" t="s">
        <v>1463</v>
      </c>
      <c r="F139" s="493"/>
      <c r="G139" s="493" t="s">
        <v>220</v>
      </c>
      <c r="H139" s="493">
        <v>2002</v>
      </c>
      <c r="I139" s="493"/>
      <c r="J139" s="493"/>
      <c r="K139" s="493"/>
      <c r="L139" s="493"/>
      <c r="M139" s="493"/>
      <c r="N139" s="493" t="s">
        <v>204</v>
      </c>
      <c r="O139" s="517">
        <v>42000</v>
      </c>
      <c r="P139" s="724"/>
      <c r="Q139" s="723"/>
      <c r="R139" s="700" t="str">
        <f t="shared" si="40"/>
        <v>2.06.02</v>
      </c>
      <c r="S139" s="744" t="str">
        <f t="shared" si="37"/>
        <v>ALAT RUMAH TANGGA</v>
      </c>
      <c r="T139" s="744">
        <f t="shared" si="38"/>
        <v>5</v>
      </c>
      <c r="U139" s="745">
        <f t="shared" si="41"/>
        <v>8398</v>
      </c>
      <c r="V139" s="744">
        <f t="shared" si="39"/>
        <v>11</v>
      </c>
      <c r="W139" s="746">
        <f t="shared" si="42"/>
        <v>41990</v>
      </c>
      <c r="X139" s="746">
        <f t="shared" si="43"/>
        <v>0</v>
      </c>
      <c r="Y139" s="746">
        <f t="shared" si="44"/>
        <v>0</v>
      </c>
      <c r="Z139" s="746">
        <f t="shared" si="51"/>
        <v>0</v>
      </c>
      <c r="AA139" s="746">
        <f t="shared" si="45"/>
        <v>0</v>
      </c>
      <c r="AB139" s="746">
        <f t="shared" si="46"/>
        <v>0</v>
      </c>
      <c r="AC139" s="747">
        <f t="shared" si="47"/>
        <v>2002</v>
      </c>
      <c r="AD139" s="748">
        <f t="shared" si="48"/>
        <v>10</v>
      </c>
      <c r="AE139" s="473">
        <f t="shared" si="49"/>
        <v>41990</v>
      </c>
      <c r="AF139" s="749">
        <f t="shared" si="50"/>
        <v>41990</v>
      </c>
      <c r="AG139" s="720"/>
    </row>
    <row r="140" spans="1:40" s="475" customFormat="1" ht="16">
      <c r="A140" s="722"/>
      <c r="B140" s="493" t="s">
        <v>2842</v>
      </c>
      <c r="C140" s="494" t="s">
        <v>1236</v>
      </c>
      <c r="D140" s="689">
        <v>4</v>
      </c>
      <c r="E140" s="493" t="s">
        <v>747</v>
      </c>
      <c r="F140" s="493"/>
      <c r="G140" s="493" t="s">
        <v>229</v>
      </c>
      <c r="H140" s="493">
        <v>2001</v>
      </c>
      <c r="I140" s="493"/>
      <c r="J140" s="493"/>
      <c r="K140" s="493"/>
      <c r="L140" s="493"/>
      <c r="M140" s="493"/>
      <c r="N140" s="493" t="s">
        <v>204</v>
      </c>
      <c r="O140" s="517">
        <v>975000</v>
      </c>
      <c r="P140" s="724"/>
      <c r="Q140" s="723"/>
      <c r="R140" s="700" t="str">
        <f t="shared" si="40"/>
        <v>2.06.01</v>
      </c>
      <c r="S140" s="744" t="str">
        <f t="shared" si="37"/>
        <v>ALAT KANTOR</v>
      </c>
      <c r="T140" s="744">
        <f t="shared" si="38"/>
        <v>5</v>
      </c>
      <c r="U140" s="745">
        <f t="shared" si="41"/>
        <v>194998</v>
      </c>
      <c r="V140" s="744">
        <f t="shared" si="39"/>
        <v>12</v>
      </c>
      <c r="W140" s="746">
        <f t="shared" si="42"/>
        <v>974990</v>
      </c>
      <c r="X140" s="746">
        <f t="shared" si="43"/>
        <v>0</v>
      </c>
      <c r="Y140" s="746">
        <f t="shared" si="44"/>
        <v>0</v>
      </c>
      <c r="Z140" s="746">
        <f t="shared" si="51"/>
        <v>0</v>
      </c>
      <c r="AA140" s="746">
        <f t="shared" si="45"/>
        <v>0</v>
      </c>
      <c r="AB140" s="746">
        <f t="shared" si="46"/>
        <v>0</v>
      </c>
      <c r="AC140" s="747">
        <f t="shared" si="47"/>
        <v>2001</v>
      </c>
      <c r="AD140" s="748">
        <f t="shared" si="48"/>
        <v>10</v>
      </c>
      <c r="AE140" s="473">
        <f t="shared" si="49"/>
        <v>974990</v>
      </c>
      <c r="AF140" s="749">
        <f t="shared" si="50"/>
        <v>974990</v>
      </c>
      <c r="AG140" s="720"/>
    </row>
    <row r="141" spans="1:40" s="475" customFormat="1" ht="16">
      <c r="A141" s="722"/>
      <c r="B141" s="493" t="s">
        <v>2843</v>
      </c>
      <c r="C141" s="494" t="s">
        <v>1243</v>
      </c>
      <c r="D141" s="689">
        <v>4</v>
      </c>
      <c r="E141" s="493" t="s">
        <v>784</v>
      </c>
      <c r="F141" s="493"/>
      <c r="G141" s="493" t="s">
        <v>222</v>
      </c>
      <c r="H141" s="493">
        <v>2002</v>
      </c>
      <c r="I141" s="493"/>
      <c r="J141" s="493"/>
      <c r="K141" s="493"/>
      <c r="L141" s="493"/>
      <c r="M141" s="493"/>
      <c r="N141" s="493" t="s">
        <v>204</v>
      </c>
      <c r="O141" s="517">
        <v>1625000</v>
      </c>
      <c r="P141" s="724"/>
      <c r="Q141" s="723"/>
      <c r="R141" s="700" t="str">
        <f t="shared" si="40"/>
        <v>2.06.01</v>
      </c>
      <c r="S141" s="744" t="str">
        <f t="shared" si="37"/>
        <v>ALAT KANTOR</v>
      </c>
      <c r="T141" s="744">
        <f t="shared" si="38"/>
        <v>5</v>
      </c>
      <c r="U141" s="745">
        <f t="shared" si="41"/>
        <v>324998</v>
      </c>
      <c r="V141" s="744">
        <f t="shared" si="39"/>
        <v>11</v>
      </c>
      <c r="W141" s="746">
        <f t="shared" si="42"/>
        <v>1624990</v>
      </c>
      <c r="X141" s="746">
        <f t="shared" si="43"/>
        <v>0</v>
      </c>
      <c r="Y141" s="746">
        <f t="shared" si="44"/>
        <v>0</v>
      </c>
      <c r="Z141" s="746">
        <f t="shared" si="51"/>
        <v>0</v>
      </c>
      <c r="AA141" s="746">
        <f t="shared" si="45"/>
        <v>0</v>
      </c>
      <c r="AB141" s="746">
        <f t="shared" si="46"/>
        <v>0</v>
      </c>
      <c r="AC141" s="747">
        <f t="shared" si="47"/>
        <v>2002</v>
      </c>
      <c r="AD141" s="748">
        <f t="shared" si="48"/>
        <v>10</v>
      </c>
      <c r="AE141" s="473">
        <f t="shared" si="49"/>
        <v>1624990</v>
      </c>
      <c r="AF141" s="749">
        <f t="shared" si="50"/>
        <v>1624990</v>
      </c>
      <c r="AG141" s="720"/>
    </row>
    <row r="142" spans="1:40" s="475" customFormat="1" ht="16">
      <c r="A142" s="722"/>
      <c r="B142" s="493" t="s">
        <v>2840</v>
      </c>
      <c r="C142" s="494" t="s">
        <v>1228</v>
      </c>
      <c r="D142" s="689">
        <v>4</v>
      </c>
      <c r="E142" s="493" t="s">
        <v>1472</v>
      </c>
      <c r="F142" s="493"/>
      <c r="G142" s="493" t="s">
        <v>221</v>
      </c>
      <c r="H142" s="493">
        <v>2002</v>
      </c>
      <c r="I142" s="493"/>
      <c r="J142" s="493"/>
      <c r="K142" s="493"/>
      <c r="L142" s="493"/>
      <c r="M142" s="493"/>
      <c r="N142" s="493" t="s">
        <v>204</v>
      </c>
      <c r="O142" s="517">
        <v>4042500</v>
      </c>
      <c r="P142" s="724"/>
      <c r="Q142" s="723"/>
      <c r="R142" s="700" t="str">
        <f t="shared" si="40"/>
        <v>2.06.02</v>
      </c>
      <c r="S142" s="744" t="str">
        <f t="shared" si="37"/>
        <v>ALAT RUMAH TANGGA</v>
      </c>
      <c r="T142" s="744">
        <f t="shared" si="38"/>
        <v>5</v>
      </c>
      <c r="U142" s="745">
        <f t="shared" si="41"/>
        <v>808498</v>
      </c>
      <c r="V142" s="744">
        <f t="shared" si="39"/>
        <v>11</v>
      </c>
      <c r="W142" s="746">
        <f t="shared" si="42"/>
        <v>4042490</v>
      </c>
      <c r="X142" s="746">
        <f t="shared" si="43"/>
        <v>0</v>
      </c>
      <c r="Y142" s="746">
        <f t="shared" si="44"/>
        <v>0</v>
      </c>
      <c r="Z142" s="746">
        <f t="shared" si="51"/>
        <v>0</v>
      </c>
      <c r="AA142" s="746">
        <f t="shared" si="45"/>
        <v>0</v>
      </c>
      <c r="AB142" s="746">
        <f t="shared" si="46"/>
        <v>0</v>
      </c>
      <c r="AC142" s="747">
        <f t="shared" si="47"/>
        <v>2002</v>
      </c>
      <c r="AD142" s="748">
        <f t="shared" si="48"/>
        <v>10</v>
      </c>
      <c r="AE142" s="473">
        <f t="shared" si="49"/>
        <v>4042490</v>
      </c>
      <c r="AF142" s="749">
        <f t="shared" si="50"/>
        <v>4042490</v>
      </c>
      <c r="AG142" s="720"/>
    </row>
    <row r="143" spans="1:40" s="475" customFormat="1" ht="16">
      <c r="A143" s="722"/>
      <c r="B143" s="493" t="s">
        <v>2248</v>
      </c>
      <c r="C143" s="494" t="s">
        <v>1210</v>
      </c>
      <c r="D143" s="689">
        <v>4</v>
      </c>
      <c r="E143" s="493" t="s">
        <v>1473</v>
      </c>
      <c r="F143" s="493"/>
      <c r="G143" s="493" t="s">
        <v>1528</v>
      </c>
      <c r="H143" s="493">
        <v>2002</v>
      </c>
      <c r="I143" s="493"/>
      <c r="J143" s="493"/>
      <c r="K143" s="493"/>
      <c r="L143" s="493"/>
      <c r="M143" s="493"/>
      <c r="N143" s="493" t="s">
        <v>204</v>
      </c>
      <c r="O143" s="517">
        <v>105000</v>
      </c>
      <c r="P143" s="724"/>
      <c r="Q143" s="723"/>
      <c r="R143" s="700" t="str">
        <f t="shared" si="40"/>
        <v>2.06.02</v>
      </c>
      <c r="S143" s="744" t="str">
        <f t="shared" si="37"/>
        <v>ALAT RUMAH TANGGA</v>
      </c>
      <c r="T143" s="744">
        <f t="shared" si="38"/>
        <v>5</v>
      </c>
      <c r="U143" s="745">
        <f t="shared" si="41"/>
        <v>20998</v>
      </c>
      <c r="V143" s="744">
        <f t="shared" si="39"/>
        <v>11</v>
      </c>
      <c r="W143" s="746">
        <f t="shared" si="42"/>
        <v>104990</v>
      </c>
      <c r="X143" s="746">
        <f t="shared" si="43"/>
        <v>0</v>
      </c>
      <c r="Y143" s="746">
        <f t="shared" si="44"/>
        <v>0</v>
      </c>
      <c r="Z143" s="746">
        <f t="shared" si="51"/>
        <v>0</v>
      </c>
      <c r="AA143" s="746">
        <f t="shared" si="45"/>
        <v>0</v>
      </c>
      <c r="AB143" s="746">
        <f t="shared" si="46"/>
        <v>0</v>
      </c>
      <c r="AC143" s="747">
        <f t="shared" si="47"/>
        <v>2002</v>
      </c>
      <c r="AD143" s="748">
        <f t="shared" si="48"/>
        <v>10</v>
      </c>
      <c r="AE143" s="473">
        <f t="shared" si="49"/>
        <v>104990</v>
      </c>
      <c r="AF143" s="749">
        <f t="shared" si="50"/>
        <v>104990</v>
      </c>
      <c r="AG143" s="720"/>
    </row>
    <row r="144" spans="1:40" s="475" customFormat="1" ht="16">
      <c r="A144" s="722"/>
      <c r="B144" s="493" t="s">
        <v>2841</v>
      </c>
      <c r="C144" s="494" t="s">
        <v>285</v>
      </c>
      <c r="D144" s="689">
        <v>4</v>
      </c>
      <c r="E144" s="493" t="s">
        <v>747</v>
      </c>
      <c r="F144" s="493"/>
      <c r="G144" s="493" t="s">
        <v>233</v>
      </c>
      <c r="H144" s="493">
        <v>2001</v>
      </c>
      <c r="I144" s="493"/>
      <c r="J144" s="493"/>
      <c r="K144" s="493"/>
      <c r="L144" s="493"/>
      <c r="M144" s="493"/>
      <c r="N144" s="493" t="s">
        <v>204</v>
      </c>
      <c r="O144" s="517">
        <v>162500</v>
      </c>
      <c r="P144" s="724"/>
      <c r="Q144" s="723"/>
      <c r="R144" s="700" t="str">
        <f t="shared" si="40"/>
        <v>2.06.02</v>
      </c>
      <c r="S144" s="744" t="str">
        <f t="shared" si="37"/>
        <v>ALAT RUMAH TANGGA</v>
      </c>
      <c r="T144" s="744">
        <f t="shared" si="38"/>
        <v>5</v>
      </c>
      <c r="U144" s="745">
        <f t="shared" si="41"/>
        <v>32498</v>
      </c>
      <c r="V144" s="744">
        <f t="shared" si="39"/>
        <v>12</v>
      </c>
      <c r="W144" s="746">
        <f t="shared" si="42"/>
        <v>162490</v>
      </c>
      <c r="X144" s="746">
        <f t="shared" si="43"/>
        <v>0</v>
      </c>
      <c r="Y144" s="746">
        <f t="shared" si="44"/>
        <v>0</v>
      </c>
      <c r="Z144" s="746">
        <f t="shared" si="51"/>
        <v>0</v>
      </c>
      <c r="AA144" s="746">
        <f t="shared" si="45"/>
        <v>0</v>
      </c>
      <c r="AB144" s="746">
        <f t="shared" si="46"/>
        <v>0</v>
      </c>
      <c r="AC144" s="747">
        <f t="shared" si="47"/>
        <v>2001</v>
      </c>
      <c r="AD144" s="748">
        <f t="shared" si="48"/>
        <v>10</v>
      </c>
      <c r="AE144" s="473">
        <f t="shared" si="49"/>
        <v>162490</v>
      </c>
      <c r="AF144" s="749">
        <f t="shared" si="50"/>
        <v>162490</v>
      </c>
      <c r="AG144" s="720"/>
    </row>
    <row r="145" spans="1:33" s="475" customFormat="1" ht="16">
      <c r="A145" s="722"/>
      <c r="B145" s="493" t="s">
        <v>2831</v>
      </c>
      <c r="C145" s="494" t="s">
        <v>1225</v>
      </c>
      <c r="D145" s="689">
        <v>4</v>
      </c>
      <c r="E145" s="493" t="s">
        <v>1474</v>
      </c>
      <c r="F145" s="493"/>
      <c r="G145" s="493" t="s">
        <v>222</v>
      </c>
      <c r="H145" s="493">
        <v>2001</v>
      </c>
      <c r="I145" s="493"/>
      <c r="J145" s="493"/>
      <c r="K145" s="493"/>
      <c r="L145" s="493"/>
      <c r="M145" s="493"/>
      <c r="N145" s="493" t="s">
        <v>204</v>
      </c>
      <c r="O145" s="517">
        <v>1950000</v>
      </c>
      <c r="P145" s="724"/>
      <c r="Q145" s="723"/>
      <c r="R145" s="700" t="str">
        <f t="shared" si="40"/>
        <v>2.06.02</v>
      </c>
      <c r="S145" s="744" t="str">
        <f t="shared" si="37"/>
        <v>ALAT RUMAH TANGGA</v>
      </c>
      <c r="T145" s="744">
        <f t="shared" si="38"/>
        <v>5</v>
      </c>
      <c r="U145" s="745">
        <f t="shared" si="41"/>
        <v>389998</v>
      </c>
      <c r="V145" s="744">
        <f t="shared" si="39"/>
        <v>12</v>
      </c>
      <c r="W145" s="746">
        <f t="shared" si="42"/>
        <v>1949990</v>
      </c>
      <c r="X145" s="746">
        <f t="shared" si="43"/>
        <v>0</v>
      </c>
      <c r="Y145" s="746">
        <f t="shared" si="44"/>
        <v>0</v>
      </c>
      <c r="Z145" s="746">
        <f t="shared" si="51"/>
        <v>0</v>
      </c>
      <c r="AA145" s="746">
        <f t="shared" si="45"/>
        <v>0</v>
      </c>
      <c r="AB145" s="746">
        <f t="shared" si="46"/>
        <v>0</v>
      </c>
      <c r="AC145" s="747">
        <f t="shared" si="47"/>
        <v>2001</v>
      </c>
      <c r="AD145" s="748">
        <f t="shared" si="48"/>
        <v>10</v>
      </c>
      <c r="AE145" s="473">
        <f t="shared" si="49"/>
        <v>1949990</v>
      </c>
      <c r="AF145" s="749">
        <f t="shared" si="50"/>
        <v>1949990</v>
      </c>
      <c r="AG145" s="720"/>
    </row>
    <row r="146" spans="1:33" s="475" customFormat="1" ht="16">
      <c r="A146" s="722"/>
      <c r="B146" s="493" t="s">
        <v>2823</v>
      </c>
      <c r="C146" s="494" t="s">
        <v>1216</v>
      </c>
      <c r="D146" s="689">
        <v>4</v>
      </c>
      <c r="E146" s="493" t="s">
        <v>1457</v>
      </c>
      <c r="F146" s="493"/>
      <c r="G146" s="493" t="s">
        <v>220</v>
      </c>
      <c r="H146" s="493">
        <v>2002</v>
      </c>
      <c r="I146" s="493"/>
      <c r="J146" s="493"/>
      <c r="K146" s="493"/>
      <c r="L146" s="493"/>
      <c r="M146" s="493"/>
      <c r="N146" s="493" t="s">
        <v>204</v>
      </c>
      <c r="O146" s="517">
        <v>350000</v>
      </c>
      <c r="P146" s="724"/>
      <c r="Q146" s="723"/>
      <c r="R146" s="700" t="str">
        <f t="shared" si="40"/>
        <v>2.06.02</v>
      </c>
      <c r="S146" s="744" t="str">
        <f t="shared" si="37"/>
        <v>ALAT RUMAH TANGGA</v>
      </c>
      <c r="T146" s="744">
        <f t="shared" si="38"/>
        <v>5</v>
      </c>
      <c r="U146" s="745">
        <f t="shared" si="41"/>
        <v>69998</v>
      </c>
      <c r="V146" s="744">
        <f t="shared" si="39"/>
        <v>11</v>
      </c>
      <c r="W146" s="746">
        <f t="shared" si="42"/>
        <v>349990</v>
      </c>
      <c r="X146" s="746">
        <f t="shared" si="43"/>
        <v>0</v>
      </c>
      <c r="Y146" s="746">
        <f t="shared" si="44"/>
        <v>0</v>
      </c>
      <c r="Z146" s="746">
        <f t="shared" si="51"/>
        <v>0</v>
      </c>
      <c r="AA146" s="746">
        <f t="shared" si="45"/>
        <v>0</v>
      </c>
      <c r="AB146" s="746">
        <f t="shared" si="46"/>
        <v>0</v>
      </c>
      <c r="AC146" s="747">
        <f t="shared" si="47"/>
        <v>2002</v>
      </c>
      <c r="AD146" s="748">
        <f t="shared" si="48"/>
        <v>10</v>
      </c>
      <c r="AE146" s="473">
        <f t="shared" si="49"/>
        <v>349990</v>
      </c>
      <c r="AF146" s="749">
        <f t="shared" si="50"/>
        <v>349990</v>
      </c>
      <c r="AG146" s="720"/>
    </row>
    <row r="147" spans="1:33" s="475" customFormat="1" ht="16">
      <c r="A147" s="722"/>
      <c r="B147" s="493" t="s">
        <v>2815</v>
      </c>
      <c r="C147" s="494" t="s">
        <v>1244</v>
      </c>
      <c r="D147" s="689">
        <v>4</v>
      </c>
      <c r="E147" s="493" t="s">
        <v>747</v>
      </c>
      <c r="F147" s="493"/>
      <c r="G147" s="493" t="s">
        <v>233</v>
      </c>
      <c r="H147" s="493">
        <v>2001</v>
      </c>
      <c r="I147" s="493"/>
      <c r="J147" s="493"/>
      <c r="K147" s="493"/>
      <c r="L147" s="493"/>
      <c r="M147" s="493"/>
      <c r="N147" s="493" t="s">
        <v>204</v>
      </c>
      <c r="O147" s="517">
        <v>48750</v>
      </c>
      <c r="P147" s="724"/>
      <c r="Q147" s="723"/>
      <c r="R147" s="700" t="str">
        <f t="shared" si="40"/>
        <v>2.06.02</v>
      </c>
      <c r="S147" s="744" t="str">
        <f t="shared" si="37"/>
        <v>ALAT RUMAH TANGGA</v>
      </c>
      <c r="T147" s="744">
        <f t="shared" si="38"/>
        <v>5</v>
      </c>
      <c r="U147" s="745">
        <f t="shared" si="41"/>
        <v>9748</v>
      </c>
      <c r="V147" s="744">
        <f t="shared" si="39"/>
        <v>12</v>
      </c>
      <c r="W147" s="746">
        <f t="shared" si="42"/>
        <v>48740</v>
      </c>
      <c r="X147" s="746">
        <f t="shared" si="43"/>
        <v>0</v>
      </c>
      <c r="Y147" s="746">
        <f t="shared" si="44"/>
        <v>0</v>
      </c>
      <c r="Z147" s="746">
        <f t="shared" si="51"/>
        <v>0</v>
      </c>
      <c r="AA147" s="746">
        <f t="shared" si="45"/>
        <v>0</v>
      </c>
      <c r="AB147" s="746">
        <f t="shared" si="46"/>
        <v>0</v>
      </c>
      <c r="AC147" s="747">
        <f t="shared" si="47"/>
        <v>2001</v>
      </c>
      <c r="AD147" s="748">
        <f t="shared" si="48"/>
        <v>10</v>
      </c>
      <c r="AE147" s="473">
        <f t="shared" si="49"/>
        <v>48740</v>
      </c>
      <c r="AF147" s="749">
        <f t="shared" si="50"/>
        <v>48740</v>
      </c>
      <c r="AG147" s="720"/>
    </row>
    <row r="148" spans="1:33" s="475" customFormat="1" ht="16">
      <c r="A148" s="722"/>
      <c r="B148" s="493" t="s">
        <v>2838</v>
      </c>
      <c r="C148" s="494" t="s">
        <v>1232</v>
      </c>
      <c r="D148" s="689">
        <v>4</v>
      </c>
      <c r="E148" s="493" t="s">
        <v>1475</v>
      </c>
      <c r="F148" s="493"/>
      <c r="G148" s="493" t="s">
        <v>222</v>
      </c>
      <c r="H148" s="493">
        <v>2001</v>
      </c>
      <c r="I148" s="493"/>
      <c r="J148" s="493"/>
      <c r="K148" s="493"/>
      <c r="L148" s="493"/>
      <c r="M148" s="493"/>
      <c r="N148" s="493" t="s">
        <v>204</v>
      </c>
      <c r="O148" s="517">
        <v>105000</v>
      </c>
      <c r="P148" s="724"/>
      <c r="Q148" s="723"/>
      <c r="R148" s="700" t="str">
        <f t="shared" si="40"/>
        <v>2.06.02</v>
      </c>
      <c r="S148" s="744" t="str">
        <f t="shared" si="37"/>
        <v>ALAT RUMAH TANGGA</v>
      </c>
      <c r="T148" s="744">
        <f t="shared" si="38"/>
        <v>5</v>
      </c>
      <c r="U148" s="745">
        <f t="shared" si="41"/>
        <v>20998</v>
      </c>
      <c r="V148" s="744">
        <f t="shared" si="39"/>
        <v>12</v>
      </c>
      <c r="W148" s="746">
        <f t="shared" si="42"/>
        <v>104990</v>
      </c>
      <c r="X148" s="746">
        <f t="shared" si="43"/>
        <v>0</v>
      </c>
      <c r="Y148" s="746">
        <f t="shared" si="44"/>
        <v>0</v>
      </c>
      <c r="Z148" s="746">
        <f t="shared" si="51"/>
        <v>0</v>
      </c>
      <c r="AA148" s="746">
        <f t="shared" si="45"/>
        <v>0</v>
      </c>
      <c r="AB148" s="746">
        <f t="shared" si="46"/>
        <v>0</v>
      </c>
      <c r="AC148" s="747">
        <f t="shared" si="47"/>
        <v>2001</v>
      </c>
      <c r="AD148" s="748">
        <f t="shared" si="48"/>
        <v>10</v>
      </c>
      <c r="AE148" s="473">
        <f t="shared" si="49"/>
        <v>104990</v>
      </c>
      <c r="AF148" s="749">
        <f t="shared" si="50"/>
        <v>104990</v>
      </c>
      <c r="AG148" s="720"/>
    </row>
    <row r="149" spans="1:33" s="475" customFormat="1" ht="16">
      <c r="A149" s="722"/>
      <c r="B149" s="493" t="s">
        <v>2824</v>
      </c>
      <c r="C149" s="494" t="s">
        <v>1217</v>
      </c>
      <c r="D149" s="689">
        <v>4</v>
      </c>
      <c r="E149" s="493" t="s">
        <v>1471</v>
      </c>
      <c r="F149" s="493"/>
      <c r="G149" s="493" t="s">
        <v>224</v>
      </c>
      <c r="H149" s="493">
        <v>2005</v>
      </c>
      <c r="I149" s="493"/>
      <c r="J149" s="493"/>
      <c r="K149" s="493"/>
      <c r="L149" s="493"/>
      <c r="M149" s="493"/>
      <c r="N149" s="493" t="s">
        <v>204</v>
      </c>
      <c r="O149" s="517">
        <v>1400000</v>
      </c>
      <c r="P149" s="724"/>
      <c r="Q149" s="723"/>
      <c r="R149" s="700" t="str">
        <f t="shared" si="40"/>
        <v>2.06.01</v>
      </c>
      <c r="S149" s="744" t="str">
        <f t="shared" si="37"/>
        <v>ALAT KANTOR</v>
      </c>
      <c r="T149" s="744">
        <f t="shared" si="38"/>
        <v>5</v>
      </c>
      <c r="U149" s="745">
        <f t="shared" si="41"/>
        <v>279998</v>
      </c>
      <c r="V149" s="744">
        <f t="shared" si="39"/>
        <v>8</v>
      </c>
      <c r="W149" s="746">
        <f t="shared" si="42"/>
        <v>1399990</v>
      </c>
      <c r="X149" s="746">
        <f t="shared" si="43"/>
        <v>0</v>
      </c>
      <c r="Y149" s="746">
        <f t="shared" si="44"/>
        <v>0</v>
      </c>
      <c r="Z149" s="746">
        <f t="shared" si="51"/>
        <v>0</v>
      </c>
      <c r="AA149" s="746">
        <f t="shared" si="45"/>
        <v>0</v>
      </c>
      <c r="AB149" s="746">
        <f t="shared" si="46"/>
        <v>0</v>
      </c>
      <c r="AC149" s="747">
        <f t="shared" si="47"/>
        <v>2005</v>
      </c>
      <c r="AD149" s="748">
        <f t="shared" si="48"/>
        <v>10</v>
      </c>
      <c r="AE149" s="473">
        <f t="shared" si="49"/>
        <v>1399990</v>
      </c>
      <c r="AF149" s="749">
        <f t="shared" si="50"/>
        <v>1399990</v>
      </c>
      <c r="AG149" s="720"/>
    </row>
    <row r="150" spans="1:33" s="475" customFormat="1" ht="16">
      <c r="A150" s="722"/>
      <c r="B150" s="493" t="s">
        <v>2814</v>
      </c>
      <c r="C150" s="494" t="s">
        <v>1212</v>
      </c>
      <c r="D150" s="689">
        <v>4</v>
      </c>
      <c r="E150" s="493" t="s">
        <v>747</v>
      </c>
      <c r="F150" s="493"/>
      <c r="G150" s="493" t="s">
        <v>233</v>
      </c>
      <c r="H150" s="493">
        <v>2005</v>
      </c>
      <c r="I150" s="493"/>
      <c r="J150" s="493"/>
      <c r="K150" s="493"/>
      <c r="L150" s="493"/>
      <c r="M150" s="493"/>
      <c r="N150" s="493" t="s">
        <v>204</v>
      </c>
      <c r="O150" s="517">
        <v>595000</v>
      </c>
      <c r="P150" s="724"/>
      <c r="Q150" s="723"/>
      <c r="R150" s="700" t="str">
        <f t="shared" si="40"/>
        <v>2.06.02</v>
      </c>
      <c r="S150" s="744" t="str">
        <f t="shared" si="37"/>
        <v>ALAT RUMAH TANGGA</v>
      </c>
      <c r="T150" s="744">
        <f t="shared" si="38"/>
        <v>5</v>
      </c>
      <c r="U150" s="745">
        <f t="shared" si="41"/>
        <v>118998</v>
      </c>
      <c r="V150" s="744">
        <f t="shared" si="39"/>
        <v>8</v>
      </c>
      <c r="W150" s="746">
        <f t="shared" si="42"/>
        <v>594990</v>
      </c>
      <c r="X150" s="746">
        <f t="shared" si="43"/>
        <v>0</v>
      </c>
      <c r="Y150" s="746">
        <f t="shared" si="44"/>
        <v>0</v>
      </c>
      <c r="Z150" s="746">
        <f t="shared" si="51"/>
        <v>0</v>
      </c>
      <c r="AA150" s="746">
        <f t="shared" si="45"/>
        <v>0</v>
      </c>
      <c r="AB150" s="746">
        <f t="shared" si="46"/>
        <v>0</v>
      </c>
      <c r="AC150" s="747">
        <f t="shared" si="47"/>
        <v>2005</v>
      </c>
      <c r="AD150" s="748">
        <f t="shared" si="48"/>
        <v>10</v>
      </c>
      <c r="AE150" s="473">
        <f t="shared" si="49"/>
        <v>594990</v>
      </c>
      <c r="AF150" s="749">
        <f t="shared" si="50"/>
        <v>594990</v>
      </c>
      <c r="AG150" s="720"/>
    </row>
    <row r="151" spans="1:33" s="475" customFormat="1" ht="16">
      <c r="A151" s="722"/>
      <c r="B151" s="493" t="s">
        <v>2831</v>
      </c>
      <c r="C151" s="494" t="s">
        <v>1245</v>
      </c>
      <c r="D151" s="689">
        <v>4</v>
      </c>
      <c r="E151" s="493" t="s">
        <v>1470</v>
      </c>
      <c r="F151" s="493"/>
      <c r="G151" s="493" t="s">
        <v>1533</v>
      </c>
      <c r="H151" s="493">
        <v>2005</v>
      </c>
      <c r="I151" s="493"/>
      <c r="J151" s="493"/>
      <c r="K151" s="493"/>
      <c r="L151" s="493"/>
      <c r="M151" s="493"/>
      <c r="N151" s="493" t="s">
        <v>204</v>
      </c>
      <c r="O151" s="517">
        <v>6650000</v>
      </c>
      <c r="P151" s="724"/>
      <c r="Q151" s="723"/>
      <c r="R151" s="700" t="str">
        <f t="shared" si="40"/>
        <v>2.06.02</v>
      </c>
      <c r="S151" s="744" t="str">
        <f t="shared" si="37"/>
        <v>ALAT RUMAH TANGGA</v>
      </c>
      <c r="T151" s="744">
        <f t="shared" si="38"/>
        <v>5</v>
      </c>
      <c r="U151" s="745">
        <f t="shared" si="41"/>
        <v>1329998</v>
      </c>
      <c r="V151" s="744">
        <f t="shared" si="39"/>
        <v>8</v>
      </c>
      <c r="W151" s="746">
        <f t="shared" si="42"/>
        <v>6649990</v>
      </c>
      <c r="X151" s="746">
        <f t="shared" si="43"/>
        <v>0</v>
      </c>
      <c r="Y151" s="746">
        <f t="shared" si="44"/>
        <v>0</v>
      </c>
      <c r="Z151" s="746">
        <f t="shared" si="51"/>
        <v>0</v>
      </c>
      <c r="AA151" s="746">
        <f t="shared" si="45"/>
        <v>0</v>
      </c>
      <c r="AB151" s="746">
        <f t="shared" si="46"/>
        <v>0</v>
      </c>
      <c r="AC151" s="747">
        <f t="shared" si="47"/>
        <v>2005</v>
      </c>
      <c r="AD151" s="748">
        <f t="shared" si="48"/>
        <v>10</v>
      </c>
      <c r="AE151" s="473">
        <f t="shared" si="49"/>
        <v>6649990</v>
      </c>
      <c r="AF151" s="749">
        <f t="shared" si="50"/>
        <v>6649990</v>
      </c>
      <c r="AG151" s="720"/>
    </row>
    <row r="152" spans="1:33" s="475" customFormat="1" ht="16">
      <c r="A152" s="722"/>
      <c r="B152" s="493" t="s">
        <v>2817</v>
      </c>
      <c r="C152" s="494" t="s">
        <v>1246</v>
      </c>
      <c r="D152" s="689">
        <v>4</v>
      </c>
      <c r="E152" s="493" t="s">
        <v>784</v>
      </c>
      <c r="F152" s="493"/>
      <c r="G152" s="493" t="s">
        <v>222</v>
      </c>
      <c r="H152" s="493">
        <v>2005</v>
      </c>
      <c r="I152" s="493"/>
      <c r="J152" s="493"/>
      <c r="K152" s="493"/>
      <c r="L152" s="493"/>
      <c r="M152" s="493"/>
      <c r="N152" s="493" t="s">
        <v>204</v>
      </c>
      <c r="O152" s="517">
        <v>700000</v>
      </c>
      <c r="P152" s="724" t="s">
        <v>123</v>
      </c>
      <c r="Q152" s="723"/>
      <c r="R152" s="700" t="str">
        <f t="shared" si="40"/>
        <v>2.06.01</v>
      </c>
      <c r="S152" s="744" t="str">
        <f t="shared" si="37"/>
        <v>ALAT KANTOR</v>
      </c>
      <c r="T152" s="744">
        <f t="shared" si="38"/>
        <v>5</v>
      </c>
      <c r="U152" s="745">
        <f t="shared" si="41"/>
        <v>139998</v>
      </c>
      <c r="V152" s="744">
        <f t="shared" si="39"/>
        <v>8</v>
      </c>
      <c r="W152" s="746">
        <f t="shared" si="42"/>
        <v>699990</v>
      </c>
      <c r="X152" s="746">
        <f t="shared" si="43"/>
        <v>0</v>
      </c>
      <c r="Y152" s="746">
        <f t="shared" si="44"/>
        <v>0</v>
      </c>
      <c r="Z152" s="746">
        <f t="shared" si="51"/>
        <v>0</v>
      </c>
      <c r="AA152" s="746">
        <f t="shared" si="45"/>
        <v>0</v>
      </c>
      <c r="AB152" s="746">
        <f t="shared" si="46"/>
        <v>0</v>
      </c>
      <c r="AC152" s="747">
        <f t="shared" si="47"/>
        <v>2005</v>
      </c>
      <c r="AD152" s="748">
        <f t="shared" si="48"/>
        <v>10</v>
      </c>
      <c r="AE152" s="473">
        <f t="shared" si="49"/>
        <v>699990</v>
      </c>
      <c r="AF152" s="749">
        <f t="shared" si="50"/>
        <v>699990</v>
      </c>
      <c r="AG152" s="720"/>
    </row>
    <row r="153" spans="1:33" s="475" customFormat="1" ht="16">
      <c r="A153" s="722"/>
      <c r="B153" s="493" t="s">
        <v>2846</v>
      </c>
      <c r="C153" s="494" t="s">
        <v>1247</v>
      </c>
      <c r="D153" s="689">
        <v>4</v>
      </c>
      <c r="E153" s="493" t="s">
        <v>737</v>
      </c>
      <c r="F153" s="493"/>
      <c r="G153" s="493" t="s">
        <v>225</v>
      </c>
      <c r="H153" s="493">
        <v>2004</v>
      </c>
      <c r="I153" s="493"/>
      <c r="J153" s="493"/>
      <c r="K153" s="493"/>
      <c r="L153" s="493"/>
      <c r="M153" s="493"/>
      <c r="N153" s="493" t="s">
        <v>204</v>
      </c>
      <c r="O153" s="517">
        <v>49000</v>
      </c>
      <c r="P153" s="724"/>
      <c r="Q153" s="723"/>
      <c r="R153" s="700" t="str">
        <f t="shared" si="40"/>
        <v>2.06.02</v>
      </c>
      <c r="S153" s="744" t="str">
        <f t="shared" si="37"/>
        <v>ALAT RUMAH TANGGA</v>
      </c>
      <c r="T153" s="744">
        <f t="shared" si="38"/>
        <v>5</v>
      </c>
      <c r="U153" s="745">
        <f t="shared" si="41"/>
        <v>9798</v>
      </c>
      <c r="V153" s="744">
        <f t="shared" si="39"/>
        <v>9</v>
      </c>
      <c r="W153" s="746">
        <f t="shared" si="42"/>
        <v>48990</v>
      </c>
      <c r="X153" s="746">
        <f t="shared" si="43"/>
        <v>0</v>
      </c>
      <c r="Y153" s="746">
        <f t="shared" si="44"/>
        <v>0</v>
      </c>
      <c r="Z153" s="746">
        <f t="shared" si="51"/>
        <v>0</v>
      </c>
      <c r="AA153" s="746">
        <f t="shared" si="45"/>
        <v>0</v>
      </c>
      <c r="AB153" s="746">
        <f t="shared" si="46"/>
        <v>0</v>
      </c>
      <c r="AC153" s="747">
        <f t="shared" si="47"/>
        <v>2004</v>
      </c>
      <c r="AD153" s="748">
        <f t="shared" si="48"/>
        <v>10</v>
      </c>
      <c r="AE153" s="473">
        <f t="shared" si="49"/>
        <v>48990</v>
      </c>
      <c r="AF153" s="749">
        <f t="shared" si="50"/>
        <v>48990</v>
      </c>
      <c r="AG153" s="720"/>
    </row>
    <row r="154" spans="1:33" s="475" customFormat="1" ht="16">
      <c r="A154" s="722"/>
      <c r="B154" s="493" t="s">
        <v>2840</v>
      </c>
      <c r="C154" s="494" t="s">
        <v>1228</v>
      </c>
      <c r="D154" s="689">
        <v>4</v>
      </c>
      <c r="E154" s="493" t="s">
        <v>1476</v>
      </c>
      <c r="F154" s="493"/>
      <c r="G154" s="493" t="s">
        <v>221</v>
      </c>
      <c r="H154" s="493">
        <v>2003</v>
      </c>
      <c r="I154" s="493"/>
      <c r="J154" s="493"/>
      <c r="K154" s="493"/>
      <c r="L154" s="493"/>
      <c r="M154" s="493"/>
      <c r="N154" s="493" t="s">
        <v>204</v>
      </c>
      <c r="O154" s="517">
        <v>2275000</v>
      </c>
      <c r="P154" s="724"/>
      <c r="Q154" s="723"/>
      <c r="R154" s="700" t="str">
        <f t="shared" si="40"/>
        <v>2.06.02</v>
      </c>
      <c r="S154" s="744" t="str">
        <f t="shared" si="37"/>
        <v>ALAT RUMAH TANGGA</v>
      </c>
      <c r="T154" s="744">
        <f t="shared" si="38"/>
        <v>5</v>
      </c>
      <c r="U154" s="745">
        <f t="shared" si="41"/>
        <v>454998</v>
      </c>
      <c r="V154" s="744">
        <f t="shared" si="39"/>
        <v>10</v>
      </c>
      <c r="W154" s="746">
        <f t="shared" si="42"/>
        <v>2274990</v>
      </c>
      <c r="X154" s="746">
        <f t="shared" si="43"/>
        <v>0</v>
      </c>
      <c r="Y154" s="746">
        <f t="shared" si="44"/>
        <v>0</v>
      </c>
      <c r="Z154" s="746">
        <f t="shared" si="51"/>
        <v>0</v>
      </c>
      <c r="AA154" s="746">
        <f t="shared" si="45"/>
        <v>0</v>
      </c>
      <c r="AB154" s="746">
        <f t="shared" si="46"/>
        <v>0</v>
      </c>
      <c r="AC154" s="747">
        <f t="shared" si="47"/>
        <v>2003</v>
      </c>
      <c r="AD154" s="748">
        <f t="shared" si="48"/>
        <v>10</v>
      </c>
      <c r="AE154" s="473">
        <f t="shared" si="49"/>
        <v>2274990</v>
      </c>
      <c r="AF154" s="749">
        <f t="shared" si="50"/>
        <v>2274990</v>
      </c>
      <c r="AG154" s="720"/>
    </row>
    <row r="155" spans="1:33" s="475" customFormat="1" ht="16">
      <c r="A155" s="750"/>
      <c r="B155" s="523" t="s">
        <v>2816</v>
      </c>
      <c r="C155" s="524" t="s">
        <v>1200</v>
      </c>
      <c r="D155" s="689">
        <v>4</v>
      </c>
      <c r="E155" s="523" t="s">
        <v>1477</v>
      </c>
      <c r="F155" s="523"/>
      <c r="G155" s="523" t="s">
        <v>230</v>
      </c>
      <c r="H155" s="523">
        <v>2004</v>
      </c>
      <c r="I155" s="523"/>
      <c r="J155" s="523"/>
      <c r="K155" s="523"/>
      <c r="L155" s="523"/>
      <c r="M155" s="523"/>
      <c r="N155" s="523" t="s">
        <v>204</v>
      </c>
      <c r="O155" s="517">
        <v>720000</v>
      </c>
      <c r="P155" s="724"/>
      <c r="Q155" s="723"/>
      <c r="R155" s="700" t="str">
        <f t="shared" si="40"/>
        <v>2.06.02</v>
      </c>
      <c r="S155" s="744" t="str">
        <f t="shared" si="37"/>
        <v>ALAT RUMAH TANGGA</v>
      </c>
      <c r="T155" s="744">
        <f t="shared" si="38"/>
        <v>5</v>
      </c>
      <c r="U155" s="745">
        <f t="shared" si="41"/>
        <v>143998</v>
      </c>
      <c r="V155" s="744">
        <f t="shared" si="39"/>
        <v>9</v>
      </c>
      <c r="W155" s="746">
        <f t="shared" si="42"/>
        <v>719990</v>
      </c>
      <c r="X155" s="746">
        <f t="shared" si="43"/>
        <v>0</v>
      </c>
      <c r="Y155" s="746">
        <f t="shared" si="44"/>
        <v>0</v>
      </c>
      <c r="Z155" s="746">
        <f t="shared" si="51"/>
        <v>0</v>
      </c>
      <c r="AA155" s="746">
        <f t="shared" si="45"/>
        <v>0</v>
      </c>
      <c r="AB155" s="746">
        <f t="shared" si="46"/>
        <v>0</v>
      </c>
      <c r="AC155" s="747">
        <f t="shared" si="47"/>
        <v>2004</v>
      </c>
      <c r="AD155" s="748">
        <f t="shared" si="48"/>
        <v>10</v>
      </c>
      <c r="AE155" s="473">
        <f t="shared" si="49"/>
        <v>719990</v>
      </c>
      <c r="AF155" s="749">
        <f t="shared" si="50"/>
        <v>719990</v>
      </c>
      <c r="AG155" s="720"/>
    </row>
    <row r="156" spans="1:33" s="475" customFormat="1" ht="16">
      <c r="A156" s="750"/>
      <c r="B156" s="523" t="s">
        <v>2829</v>
      </c>
      <c r="C156" s="524" t="s">
        <v>1222</v>
      </c>
      <c r="D156" s="689">
        <v>4</v>
      </c>
      <c r="E156" s="523" t="s">
        <v>747</v>
      </c>
      <c r="F156" s="523"/>
      <c r="G156" s="523" t="s">
        <v>1527</v>
      </c>
      <c r="H156" s="523">
        <v>2000</v>
      </c>
      <c r="I156" s="523"/>
      <c r="J156" s="523"/>
      <c r="K156" s="523"/>
      <c r="L156" s="523"/>
      <c r="M156" s="523"/>
      <c r="N156" s="523" t="s">
        <v>204</v>
      </c>
      <c r="O156" s="517">
        <v>65000</v>
      </c>
      <c r="P156" s="724"/>
      <c r="Q156" s="723"/>
      <c r="R156" s="700" t="str">
        <f t="shared" si="40"/>
        <v>2.06.01</v>
      </c>
      <c r="S156" s="744" t="str">
        <f t="shared" si="37"/>
        <v>ALAT KANTOR</v>
      </c>
      <c r="T156" s="744">
        <f t="shared" si="38"/>
        <v>5</v>
      </c>
      <c r="U156" s="745">
        <f t="shared" si="41"/>
        <v>12998</v>
      </c>
      <c r="V156" s="744">
        <f t="shared" si="39"/>
        <v>13</v>
      </c>
      <c r="W156" s="746">
        <f t="shared" si="42"/>
        <v>64990</v>
      </c>
      <c r="X156" s="746">
        <f t="shared" si="43"/>
        <v>0</v>
      </c>
      <c r="Y156" s="746">
        <f t="shared" si="44"/>
        <v>0</v>
      </c>
      <c r="Z156" s="746">
        <f t="shared" si="51"/>
        <v>0</v>
      </c>
      <c r="AA156" s="746">
        <f t="shared" si="45"/>
        <v>0</v>
      </c>
      <c r="AB156" s="746">
        <f t="shared" si="46"/>
        <v>0</v>
      </c>
      <c r="AC156" s="747">
        <f t="shared" si="47"/>
        <v>2000</v>
      </c>
      <c r="AD156" s="748">
        <f t="shared" si="48"/>
        <v>10</v>
      </c>
      <c r="AE156" s="473">
        <f t="shared" si="49"/>
        <v>64990</v>
      </c>
      <c r="AF156" s="749">
        <f t="shared" si="50"/>
        <v>64990</v>
      </c>
      <c r="AG156" s="720"/>
    </row>
    <row r="157" spans="1:33" s="475" customFormat="1" ht="16">
      <c r="A157" s="722"/>
      <c r="B157" s="493" t="s">
        <v>2817</v>
      </c>
      <c r="C157" s="494" t="s">
        <v>1248</v>
      </c>
      <c r="D157" s="689">
        <v>4</v>
      </c>
      <c r="E157" s="493" t="s">
        <v>784</v>
      </c>
      <c r="F157" s="493"/>
      <c r="G157" s="493" t="s">
        <v>222</v>
      </c>
      <c r="H157" s="493">
        <v>2000</v>
      </c>
      <c r="I157" s="493"/>
      <c r="J157" s="493"/>
      <c r="K157" s="493"/>
      <c r="L157" s="493"/>
      <c r="M157" s="493"/>
      <c r="N157" s="493" t="s">
        <v>204</v>
      </c>
      <c r="O157" s="517">
        <v>680000</v>
      </c>
      <c r="P157" s="724"/>
      <c r="Q157" s="723"/>
      <c r="R157" s="700" t="str">
        <f t="shared" si="40"/>
        <v>2.06.01</v>
      </c>
      <c r="S157" s="744" t="str">
        <f t="shared" si="37"/>
        <v>ALAT KANTOR</v>
      </c>
      <c r="T157" s="744">
        <f t="shared" si="38"/>
        <v>5</v>
      </c>
      <c r="U157" s="745">
        <f t="shared" si="41"/>
        <v>135998</v>
      </c>
      <c r="V157" s="744">
        <f t="shared" si="39"/>
        <v>13</v>
      </c>
      <c r="W157" s="746">
        <f t="shared" si="42"/>
        <v>679990</v>
      </c>
      <c r="X157" s="746">
        <f t="shared" si="43"/>
        <v>0</v>
      </c>
      <c r="Y157" s="746">
        <f t="shared" si="44"/>
        <v>0</v>
      </c>
      <c r="Z157" s="746">
        <f t="shared" si="51"/>
        <v>0</v>
      </c>
      <c r="AA157" s="746">
        <f t="shared" si="45"/>
        <v>0</v>
      </c>
      <c r="AB157" s="746">
        <f t="shared" si="46"/>
        <v>0</v>
      </c>
      <c r="AC157" s="747">
        <f t="shared" si="47"/>
        <v>2000</v>
      </c>
      <c r="AD157" s="748">
        <f t="shared" si="48"/>
        <v>10</v>
      </c>
      <c r="AE157" s="473">
        <f t="shared" si="49"/>
        <v>679990</v>
      </c>
      <c r="AF157" s="749">
        <f t="shared" si="50"/>
        <v>679990</v>
      </c>
      <c r="AG157" s="720"/>
    </row>
    <row r="158" spans="1:33" s="475" customFormat="1" ht="16">
      <c r="A158" s="722"/>
      <c r="B158" s="493" t="s">
        <v>2814</v>
      </c>
      <c r="C158" s="494" t="s">
        <v>1212</v>
      </c>
      <c r="D158" s="689">
        <v>4</v>
      </c>
      <c r="E158" s="493" t="s">
        <v>747</v>
      </c>
      <c r="F158" s="493"/>
      <c r="G158" s="493" t="s">
        <v>1532</v>
      </c>
      <c r="H158" s="493">
        <v>2000</v>
      </c>
      <c r="I158" s="493"/>
      <c r="J158" s="493"/>
      <c r="K158" s="493"/>
      <c r="L158" s="493"/>
      <c r="M158" s="493"/>
      <c r="N158" s="493" t="s">
        <v>204</v>
      </c>
      <c r="O158" s="517">
        <v>665000</v>
      </c>
      <c r="P158" s="724"/>
      <c r="Q158" s="723"/>
      <c r="R158" s="700" t="str">
        <f t="shared" si="40"/>
        <v>2.06.02</v>
      </c>
      <c r="S158" s="744" t="str">
        <f t="shared" si="37"/>
        <v>ALAT RUMAH TANGGA</v>
      </c>
      <c r="T158" s="744">
        <f t="shared" si="38"/>
        <v>5</v>
      </c>
      <c r="U158" s="745">
        <f t="shared" si="41"/>
        <v>132998</v>
      </c>
      <c r="V158" s="744">
        <f t="shared" si="39"/>
        <v>13</v>
      </c>
      <c r="W158" s="746">
        <f t="shared" si="42"/>
        <v>664990</v>
      </c>
      <c r="X158" s="746">
        <f t="shared" si="43"/>
        <v>0</v>
      </c>
      <c r="Y158" s="746">
        <f t="shared" si="44"/>
        <v>0</v>
      </c>
      <c r="Z158" s="746">
        <f t="shared" si="51"/>
        <v>0</v>
      </c>
      <c r="AA158" s="746">
        <f t="shared" si="45"/>
        <v>0</v>
      </c>
      <c r="AB158" s="746">
        <f t="shared" si="46"/>
        <v>0</v>
      </c>
      <c r="AC158" s="747">
        <f t="shared" si="47"/>
        <v>2000</v>
      </c>
      <c r="AD158" s="748">
        <f t="shared" si="48"/>
        <v>10</v>
      </c>
      <c r="AE158" s="473">
        <f t="shared" si="49"/>
        <v>664990</v>
      </c>
      <c r="AF158" s="749">
        <f t="shared" si="50"/>
        <v>664990</v>
      </c>
      <c r="AG158" s="720"/>
    </row>
    <row r="159" spans="1:33" s="475" customFormat="1" ht="16">
      <c r="A159" s="722"/>
      <c r="B159" s="493" t="s">
        <v>2816</v>
      </c>
      <c r="C159" s="494" t="s">
        <v>1200</v>
      </c>
      <c r="D159" s="689">
        <v>4</v>
      </c>
      <c r="E159" s="493" t="s">
        <v>747</v>
      </c>
      <c r="F159" s="493"/>
      <c r="G159" s="493" t="s">
        <v>230</v>
      </c>
      <c r="H159" s="493">
        <v>2000</v>
      </c>
      <c r="I159" s="493"/>
      <c r="J159" s="493"/>
      <c r="K159" s="493"/>
      <c r="L159" s="493"/>
      <c r="M159" s="493"/>
      <c r="N159" s="493" t="s">
        <v>204</v>
      </c>
      <c r="O159" s="517">
        <v>455000</v>
      </c>
      <c r="P159" s="724"/>
      <c r="Q159" s="723"/>
      <c r="R159" s="700" t="str">
        <f t="shared" si="40"/>
        <v>2.06.02</v>
      </c>
      <c r="S159" s="744" t="str">
        <f t="shared" ref="S159:S222" si="52">VLOOKUP(R159,kelompok,2,0)</f>
        <v>ALAT RUMAH TANGGA</v>
      </c>
      <c r="T159" s="744">
        <f t="shared" ref="T159:T222" si="53">VLOOKUP(R159,MASAMANFAAT,4,0)</f>
        <v>5</v>
      </c>
      <c r="U159" s="745">
        <f t="shared" si="41"/>
        <v>90998</v>
      </c>
      <c r="V159" s="744">
        <f t="shared" ref="V159:V222" si="54">2013-AC159</f>
        <v>13</v>
      </c>
      <c r="W159" s="746">
        <f t="shared" si="42"/>
        <v>454990</v>
      </c>
      <c r="X159" s="746">
        <f t="shared" si="43"/>
        <v>0</v>
      </c>
      <c r="Y159" s="746">
        <f t="shared" si="44"/>
        <v>0</v>
      </c>
      <c r="Z159" s="746">
        <f t="shared" si="51"/>
        <v>0</v>
      </c>
      <c r="AA159" s="746">
        <f t="shared" si="45"/>
        <v>0</v>
      </c>
      <c r="AB159" s="746">
        <f t="shared" si="46"/>
        <v>0</v>
      </c>
      <c r="AC159" s="747">
        <f t="shared" si="47"/>
        <v>2000</v>
      </c>
      <c r="AD159" s="748">
        <f t="shared" si="48"/>
        <v>10</v>
      </c>
      <c r="AE159" s="473">
        <f t="shared" si="49"/>
        <v>454990</v>
      </c>
      <c r="AF159" s="749">
        <f t="shared" si="50"/>
        <v>454990</v>
      </c>
      <c r="AG159" s="720"/>
    </row>
    <row r="160" spans="1:33" s="475" customFormat="1" ht="16">
      <c r="A160" s="722"/>
      <c r="B160" s="493" t="s">
        <v>2817</v>
      </c>
      <c r="C160" s="494" t="s">
        <v>1250</v>
      </c>
      <c r="D160" s="689">
        <v>4</v>
      </c>
      <c r="E160" s="493" t="s">
        <v>747</v>
      </c>
      <c r="F160" s="493"/>
      <c r="G160" s="493" t="s">
        <v>233</v>
      </c>
      <c r="H160" s="493">
        <v>2000</v>
      </c>
      <c r="I160" s="493"/>
      <c r="J160" s="493"/>
      <c r="K160" s="493"/>
      <c r="L160" s="493"/>
      <c r="M160" s="493"/>
      <c r="N160" s="493" t="s">
        <v>204</v>
      </c>
      <c r="O160" s="517">
        <v>325000</v>
      </c>
      <c r="P160" s="724"/>
      <c r="Q160" s="723"/>
      <c r="R160" s="700" t="str">
        <f t="shared" si="40"/>
        <v>2.06.01</v>
      </c>
      <c r="S160" s="744" t="str">
        <f t="shared" si="52"/>
        <v>ALAT KANTOR</v>
      </c>
      <c r="T160" s="744">
        <f t="shared" si="53"/>
        <v>5</v>
      </c>
      <c r="U160" s="745">
        <f t="shared" si="41"/>
        <v>64998</v>
      </c>
      <c r="V160" s="744">
        <f t="shared" si="54"/>
        <v>13</v>
      </c>
      <c r="W160" s="746">
        <f t="shared" si="42"/>
        <v>324990</v>
      </c>
      <c r="X160" s="746">
        <f t="shared" si="43"/>
        <v>0</v>
      </c>
      <c r="Y160" s="746">
        <f t="shared" si="44"/>
        <v>0</v>
      </c>
      <c r="Z160" s="746">
        <f t="shared" si="51"/>
        <v>0</v>
      </c>
      <c r="AA160" s="746">
        <f t="shared" si="45"/>
        <v>0</v>
      </c>
      <c r="AB160" s="746">
        <f t="shared" si="46"/>
        <v>0</v>
      </c>
      <c r="AC160" s="747">
        <f t="shared" si="47"/>
        <v>2000</v>
      </c>
      <c r="AD160" s="748">
        <f t="shared" si="48"/>
        <v>10</v>
      </c>
      <c r="AE160" s="473">
        <f t="shared" si="49"/>
        <v>324990</v>
      </c>
      <c r="AF160" s="749">
        <f t="shared" si="50"/>
        <v>324990</v>
      </c>
      <c r="AG160" s="720"/>
    </row>
    <row r="161" spans="1:40" s="475" customFormat="1" ht="16">
      <c r="A161" s="722"/>
      <c r="B161" s="493" t="s">
        <v>2823</v>
      </c>
      <c r="C161" s="494" t="s">
        <v>1216</v>
      </c>
      <c r="D161" s="689">
        <v>4</v>
      </c>
      <c r="E161" s="493" t="s">
        <v>1479</v>
      </c>
      <c r="F161" s="493"/>
      <c r="G161" s="493" t="s">
        <v>221</v>
      </c>
      <c r="H161" s="493">
        <v>2000</v>
      </c>
      <c r="I161" s="493"/>
      <c r="J161" s="493"/>
      <c r="K161" s="493"/>
      <c r="L161" s="493"/>
      <c r="M161" s="493"/>
      <c r="N161" s="493" t="s">
        <v>204</v>
      </c>
      <c r="O161" s="517">
        <v>200000</v>
      </c>
      <c r="P161" s="724"/>
      <c r="Q161" s="723"/>
      <c r="R161" s="700" t="str">
        <f t="shared" si="40"/>
        <v>2.06.02</v>
      </c>
      <c r="S161" s="744" t="str">
        <f t="shared" si="52"/>
        <v>ALAT RUMAH TANGGA</v>
      </c>
      <c r="T161" s="744">
        <f t="shared" si="53"/>
        <v>5</v>
      </c>
      <c r="U161" s="745">
        <f t="shared" si="41"/>
        <v>39998</v>
      </c>
      <c r="V161" s="744">
        <f t="shared" si="54"/>
        <v>13</v>
      </c>
      <c r="W161" s="746">
        <f t="shared" si="42"/>
        <v>199990</v>
      </c>
      <c r="X161" s="746">
        <f t="shared" si="43"/>
        <v>0</v>
      </c>
      <c r="Y161" s="746">
        <f t="shared" si="44"/>
        <v>0</v>
      </c>
      <c r="Z161" s="746">
        <f t="shared" si="51"/>
        <v>0</v>
      </c>
      <c r="AA161" s="746">
        <f t="shared" si="45"/>
        <v>0</v>
      </c>
      <c r="AB161" s="746">
        <f t="shared" si="46"/>
        <v>0</v>
      </c>
      <c r="AC161" s="747">
        <f t="shared" si="47"/>
        <v>2000</v>
      </c>
      <c r="AD161" s="748">
        <f t="shared" si="48"/>
        <v>10</v>
      </c>
      <c r="AE161" s="473">
        <f t="shared" si="49"/>
        <v>199990</v>
      </c>
      <c r="AF161" s="749">
        <f t="shared" si="50"/>
        <v>199990</v>
      </c>
      <c r="AG161" s="720"/>
    </row>
    <row r="162" spans="1:40" s="475" customFormat="1" ht="16">
      <c r="A162" s="722"/>
      <c r="B162" s="493" t="s">
        <v>2847</v>
      </c>
      <c r="C162" s="494" t="s">
        <v>1251</v>
      </c>
      <c r="D162" s="689">
        <v>4</v>
      </c>
      <c r="E162" s="493" t="s">
        <v>1480</v>
      </c>
      <c r="F162" s="493"/>
      <c r="G162" s="493" t="s">
        <v>221</v>
      </c>
      <c r="H162" s="493">
        <v>2000</v>
      </c>
      <c r="I162" s="493"/>
      <c r="J162" s="493"/>
      <c r="K162" s="493"/>
      <c r="L162" s="493"/>
      <c r="M162" s="493"/>
      <c r="N162" s="493" t="s">
        <v>204</v>
      </c>
      <c r="O162" s="517">
        <v>560000</v>
      </c>
      <c r="P162" s="724"/>
      <c r="Q162" s="723"/>
      <c r="R162" s="700" t="str">
        <f t="shared" si="40"/>
        <v>2.06.02</v>
      </c>
      <c r="S162" s="744" t="str">
        <f t="shared" si="52"/>
        <v>ALAT RUMAH TANGGA</v>
      </c>
      <c r="T162" s="744">
        <f t="shared" si="53"/>
        <v>5</v>
      </c>
      <c r="U162" s="745">
        <f t="shared" si="41"/>
        <v>111998</v>
      </c>
      <c r="V162" s="744">
        <f t="shared" si="54"/>
        <v>13</v>
      </c>
      <c r="W162" s="746">
        <f t="shared" si="42"/>
        <v>559990</v>
      </c>
      <c r="X162" s="746">
        <f t="shared" si="43"/>
        <v>0</v>
      </c>
      <c r="Y162" s="746">
        <f t="shared" si="44"/>
        <v>0</v>
      </c>
      <c r="Z162" s="746">
        <f t="shared" si="51"/>
        <v>0</v>
      </c>
      <c r="AA162" s="746">
        <f t="shared" si="45"/>
        <v>0</v>
      </c>
      <c r="AB162" s="746">
        <f t="shared" si="46"/>
        <v>0</v>
      </c>
      <c r="AC162" s="747">
        <f t="shared" si="47"/>
        <v>2000</v>
      </c>
      <c r="AD162" s="748">
        <f t="shared" si="48"/>
        <v>10</v>
      </c>
      <c r="AE162" s="473">
        <f t="shared" si="49"/>
        <v>559990</v>
      </c>
      <c r="AF162" s="749">
        <f t="shared" si="50"/>
        <v>559990</v>
      </c>
      <c r="AG162" s="720"/>
    </row>
    <row r="163" spans="1:40" s="475" customFormat="1" ht="16">
      <c r="A163" s="722"/>
      <c r="B163" s="493" t="s">
        <v>2251</v>
      </c>
      <c r="C163" s="494" t="s">
        <v>1249</v>
      </c>
      <c r="D163" s="689">
        <v>4</v>
      </c>
      <c r="E163" s="493" t="s">
        <v>1478</v>
      </c>
      <c r="F163" s="493"/>
      <c r="G163" s="493" t="s">
        <v>222</v>
      </c>
      <c r="H163" s="493">
        <v>2000</v>
      </c>
      <c r="I163" s="493"/>
      <c r="J163" s="493"/>
      <c r="K163" s="493"/>
      <c r="L163" s="493"/>
      <c r="M163" s="493"/>
      <c r="N163" s="493" t="s">
        <v>204</v>
      </c>
      <c r="O163" s="517">
        <v>845000</v>
      </c>
      <c r="P163" s="724"/>
      <c r="Q163" s="723"/>
      <c r="R163" s="700" t="str">
        <f t="shared" si="40"/>
        <v>2.06.01</v>
      </c>
      <c r="S163" s="744" t="str">
        <f t="shared" si="52"/>
        <v>ALAT KANTOR</v>
      </c>
      <c r="T163" s="744">
        <f t="shared" si="53"/>
        <v>5</v>
      </c>
      <c r="U163" s="745">
        <f t="shared" si="41"/>
        <v>168998</v>
      </c>
      <c r="V163" s="744">
        <f t="shared" si="54"/>
        <v>13</v>
      </c>
      <c r="W163" s="746">
        <f t="shared" si="42"/>
        <v>844990</v>
      </c>
      <c r="X163" s="746">
        <f t="shared" si="43"/>
        <v>0</v>
      </c>
      <c r="Y163" s="746">
        <f t="shared" si="44"/>
        <v>0</v>
      </c>
      <c r="Z163" s="746">
        <f t="shared" si="51"/>
        <v>0</v>
      </c>
      <c r="AA163" s="746">
        <f t="shared" si="45"/>
        <v>0</v>
      </c>
      <c r="AB163" s="746">
        <f t="shared" si="46"/>
        <v>0</v>
      </c>
      <c r="AC163" s="747">
        <f t="shared" si="47"/>
        <v>2000</v>
      </c>
      <c r="AD163" s="748">
        <f t="shared" si="48"/>
        <v>10</v>
      </c>
      <c r="AE163" s="473">
        <f t="shared" si="49"/>
        <v>844990</v>
      </c>
      <c r="AF163" s="749">
        <f t="shared" si="50"/>
        <v>844990</v>
      </c>
      <c r="AG163" s="720"/>
    </row>
    <row r="164" spans="1:40" s="475" customFormat="1" ht="16">
      <c r="A164" s="722"/>
      <c r="B164" s="493" t="s">
        <v>2816</v>
      </c>
      <c r="C164" s="494" t="s">
        <v>1200</v>
      </c>
      <c r="D164" s="689">
        <v>4</v>
      </c>
      <c r="E164" s="493" t="s">
        <v>747</v>
      </c>
      <c r="F164" s="493"/>
      <c r="G164" s="493" t="s">
        <v>1523</v>
      </c>
      <c r="H164" s="493">
        <v>2000</v>
      </c>
      <c r="I164" s="493"/>
      <c r="J164" s="493"/>
      <c r="K164" s="493"/>
      <c r="L164" s="493"/>
      <c r="M164" s="493"/>
      <c r="N164" s="493" t="s">
        <v>204</v>
      </c>
      <c r="O164" s="517">
        <v>490000</v>
      </c>
      <c r="P164" s="724"/>
      <c r="Q164" s="723"/>
      <c r="R164" s="700" t="str">
        <f t="shared" si="40"/>
        <v>2.06.02</v>
      </c>
      <c r="S164" s="744" t="str">
        <f t="shared" si="52"/>
        <v>ALAT RUMAH TANGGA</v>
      </c>
      <c r="T164" s="744">
        <f t="shared" si="53"/>
        <v>5</v>
      </c>
      <c r="U164" s="745">
        <f t="shared" si="41"/>
        <v>97998</v>
      </c>
      <c r="V164" s="744">
        <f t="shared" si="54"/>
        <v>13</v>
      </c>
      <c r="W164" s="746">
        <f t="shared" si="42"/>
        <v>489990</v>
      </c>
      <c r="X164" s="746">
        <f t="shared" si="43"/>
        <v>0</v>
      </c>
      <c r="Y164" s="746">
        <f t="shared" si="44"/>
        <v>0</v>
      </c>
      <c r="Z164" s="746">
        <f t="shared" si="51"/>
        <v>0</v>
      </c>
      <c r="AA164" s="746">
        <f t="shared" si="45"/>
        <v>0</v>
      </c>
      <c r="AB164" s="746">
        <f t="shared" si="46"/>
        <v>0</v>
      </c>
      <c r="AC164" s="747">
        <f t="shared" si="47"/>
        <v>2000</v>
      </c>
      <c r="AD164" s="748">
        <f t="shared" si="48"/>
        <v>10</v>
      </c>
      <c r="AE164" s="473">
        <f t="shared" si="49"/>
        <v>489990</v>
      </c>
      <c r="AF164" s="749">
        <f t="shared" si="50"/>
        <v>489990</v>
      </c>
      <c r="AG164" s="720"/>
    </row>
    <row r="165" spans="1:40" s="475" customFormat="1" ht="16">
      <c r="A165" s="722"/>
      <c r="B165" s="493" t="s">
        <v>2816</v>
      </c>
      <c r="C165" s="494" t="s">
        <v>1200</v>
      </c>
      <c r="D165" s="689">
        <v>4</v>
      </c>
      <c r="E165" s="493" t="s">
        <v>747</v>
      </c>
      <c r="F165" s="493"/>
      <c r="G165" s="493" t="s">
        <v>1523</v>
      </c>
      <c r="H165" s="493">
        <v>2000</v>
      </c>
      <c r="I165" s="493"/>
      <c r="J165" s="493"/>
      <c r="K165" s="493"/>
      <c r="L165" s="493"/>
      <c r="M165" s="493"/>
      <c r="N165" s="493" t="s">
        <v>204</v>
      </c>
      <c r="O165" s="517">
        <v>560000</v>
      </c>
      <c r="P165" s="724"/>
      <c r="Q165" s="723"/>
      <c r="R165" s="700" t="str">
        <f t="shared" si="40"/>
        <v>2.06.02</v>
      </c>
      <c r="S165" s="744" t="str">
        <f t="shared" si="52"/>
        <v>ALAT RUMAH TANGGA</v>
      </c>
      <c r="T165" s="744">
        <f t="shared" si="53"/>
        <v>5</v>
      </c>
      <c r="U165" s="745">
        <f t="shared" si="41"/>
        <v>111998</v>
      </c>
      <c r="V165" s="744">
        <f t="shared" si="54"/>
        <v>13</v>
      </c>
      <c r="W165" s="746">
        <f t="shared" si="42"/>
        <v>559990</v>
      </c>
      <c r="X165" s="746">
        <f t="shared" si="43"/>
        <v>0</v>
      </c>
      <c r="Y165" s="746">
        <f t="shared" si="44"/>
        <v>0</v>
      </c>
      <c r="Z165" s="746">
        <f t="shared" si="51"/>
        <v>0</v>
      </c>
      <c r="AA165" s="746">
        <f t="shared" si="45"/>
        <v>0</v>
      </c>
      <c r="AB165" s="746">
        <f t="shared" si="46"/>
        <v>0</v>
      </c>
      <c r="AC165" s="747">
        <f t="shared" si="47"/>
        <v>2000</v>
      </c>
      <c r="AD165" s="748">
        <f t="shared" si="48"/>
        <v>10</v>
      </c>
      <c r="AE165" s="473">
        <f t="shared" si="49"/>
        <v>559990</v>
      </c>
      <c r="AF165" s="749">
        <f t="shared" si="50"/>
        <v>559990</v>
      </c>
      <c r="AG165" s="720"/>
    </row>
    <row r="166" spans="1:40" s="475" customFormat="1" ht="16">
      <c r="A166" s="722"/>
      <c r="B166" s="493" t="s">
        <v>2848</v>
      </c>
      <c r="C166" s="494" t="s">
        <v>1252</v>
      </c>
      <c r="D166" s="689">
        <v>4</v>
      </c>
      <c r="E166" s="493" t="s">
        <v>747</v>
      </c>
      <c r="F166" s="493"/>
      <c r="G166" s="493" t="s">
        <v>220</v>
      </c>
      <c r="H166" s="493">
        <v>2000</v>
      </c>
      <c r="I166" s="493"/>
      <c r="J166" s="493"/>
      <c r="K166" s="493"/>
      <c r="L166" s="493"/>
      <c r="M166" s="493"/>
      <c r="N166" s="493" t="s">
        <v>204</v>
      </c>
      <c r="O166" s="517">
        <v>55250</v>
      </c>
      <c r="P166" s="724"/>
      <c r="Q166" s="723"/>
      <c r="R166" s="700" t="str">
        <f t="shared" si="40"/>
        <v>2.06.01</v>
      </c>
      <c r="S166" s="744" t="str">
        <f t="shared" si="52"/>
        <v>ALAT KANTOR</v>
      </c>
      <c r="T166" s="744">
        <f t="shared" si="53"/>
        <v>5</v>
      </c>
      <c r="U166" s="745">
        <f t="shared" si="41"/>
        <v>11048</v>
      </c>
      <c r="V166" s="744">
        <f t="shared" si="54"/>
        <v>13</v>
      </c>
      <c r="W166" s="746">
        <f t="shared" si="42"/>
        <v>55240</v>
      </c>
      <c r="X166" s="746">
        <f t="shared" si="43"/>
        <v>0</v>
      </c>
      <c r="Y166" s="746">
        <f t="shared" si="44"/>
        <v>0</v>
      </c>
      <c r="Z166" s="746">
        <f t="shared" si="51"/>
        <v>0</v>
      </c>
      <c r="AA166" s="746">
        <f t="shared" si="45"/>
        <v>0</v>
      </c>
      <c r="AB166" s="746">
        <f t="shared" si="46"/>
        <v>0</v>
      </c>
      <c r="AC166" s="747">
        <f t="shared" si="47"/>
        <v>2000</v>
      </c>
      <c r="AD166" s="748">
        <f t="shared" si="48"/>
        <v>10</v>
      </c>
      <c r="AE166" s="473">
        <f t="shared" si="49"/>
        <v>55240</v>
      </c>
      <c r="AF166" s="749">
        <f t="shared" si="50"/>
        <v>55240</v>
      </c>
      <c r="AG166" s="720"/>
    </row>
    <row r="167" spans="1:40" s="475" customFormat="1" ht="16">
      <c r="A167" s="722"/>
      <c r="B167" s="493" t="s">
        <v>2842</v>
      </c>
      <c r="C167" s="494" t="s">
        <v>1236</v>
      </c>
      <c r="D167" s="689">
        <v>4</v>
      </c>
      <c r="E167" s="493" t="s">
        <v>747</v>
      </c>
      <c r="F167" s="493"/>
      <c r="G167" s="493" t="s">
        <v>229</v>
      </c>
      <c r="H167" s="493">
        <v>2005</v>
      </c>
      <c r="I167" s="493"/>
      <c r="J167" s="493"/>
      <c r="K167" s="493"/>
      <c r="L167" s="493"/>
      <c r="M167" s="493"/>
      <c r="N167" s="493" t="s">
        <v>204</v>
      </c>
      <c r="O167" s="517">
        <v>1050000</v>
      </c>
      <c r="P167" s="724" t="s">
        <v>123</v>
      </c>
      <c r="Q167" s="723"/>
      <c r="R167" s="700" t="str">
        <f t="shared" si="40"/>
        <v>2.06.01</v>
      </c>
      <c r="S167" s="744" t="str">
        <f t="shared" si="52"/>
        <v>ALAT KANTOR</v>
      </c>
      <c r="T167" s="744">
        <f t="shared" si="53"/>
        <v>5</v>
      </c>
      <c r="U167" s="745">
        <f t="shared" si="41"/>
        <v>209998</v>
      </c>
      <c r="V167" s="744">
        <f t="shared" si="54"/>
        <v>8</v>
      </c>
      <c r="W167" s="746">
        <f t="shared" si="42"/>
        <v>1049990</v>
      </c>
      <c r="X167" s="746">
        <f t="shared" si="43"/>
        <v>0</v>
      </c>
      <c r="Y167" s="746">
        <f t="shared" si="44"/>
        <v>0</v>
      </c>
      <c r="Z167" s="746">
        <f t="shared" si="51"/>
        <v>0</v>
      </c>
      <c r="AA167" s="746">
        <f t="shared" si="45"/>
        <v>0</v>
      </c>
      <c r="AB167" s="746">
        <f t="shared" si="46"/>
        <v>0</v>
      </c>
      <c r="AC167" s="747">
        <f t="shared" si="47"/>
        <v>2005</v>
      </c>
      <c r="AD167" s="748">
        <f t="shared" si="48"/>
        <v>10</v>
      </c>
      <c r="AE167" s="473">
        <f t="shared" si="49"/>
        <v>1049990</v>
      </c>
      <c r="AF167" s="749">
        <f t="shared" si="50"/>
        <v>1049990</v>
      </c>
      <c r="AG167" s="720"/>
    </row>
    <row r="168" spans="1:40" s="475" customFormat="1" ht="16">
      <c r="A168" s="722"/>
      <c r="B168" s="493" t="s">
        <v>2814</v>
      </c>
      <c r="C168" s="494" t="s">
        <v>1212</v>
      </c>
      <c r="D168" s="689">
        <v>4</v>
      </c>
      <c r="E168" s="493" t="s">
        <v>747</v>
      </c>
      <c r="F168" s="493"/>
      <c r="G168" s="493" t="s">
        <v>233</v>
      </c>
      <c r="H168" s="493">
        <v>2003</v>
      </c>
      <c r="I168" s="493"/>
      <c r="J168" s="493"/>
      <c r="K168" s="493"/>
      <c r="L168" s="493"/>
      <c r="M168" s="493"/>
      <c r="N168" s="493" t="s">
        <v>204</v>
      </c>
      <c r="O168" s="517">
        <v>812500</v>
      </c>
      <c r="P168" s="724"/>
      <c r="Q168" s="723"/>
      <c r="R168" s="700" t="str">
        <f t="shared" si="40"/>
        <v>2.06.02</v>
      </c>
      <c r="S168" s="744" t="str">
        <f t="shared" si="52"/>
        <v>ALAT RUMAH TANGGA</v>
      </c>
      <c r="T168" s="744">
        <f t="shared" si="53"/>
        <v>5</v>
      </c>
      <c r="U168" s="745">
        <f t="shared" si="41"/>
        <v>162498</v>
      </c>
      <c r="V168" s="744">
        <f t="shared" si="54"/>
        <v>10</v>
      </c>
      <c r="W168" s="746">
        <f t="shared" si="42"/>
        <v>812490</v>
      </c>
      <c r="X168" s="746">
        <f t="shared" si="43"/>
        <v>0</v>
      </c>
      <c r="Y168" s="746">
        <f t="shared" si="44"/>
        <v>0</v>
      </c>
      <c r="Z168" s="746">
        <f t="shared" si="51"/>
        <v>0</v>
      </c>
      <c r="AA168" s="746">
        <f t="shared" si="45"/>
        <v>0</v>
      </c>
      <c r="AB168" s="746">
        <f t="shared" si="46"/>
        <v>0</v>
      </c>
      <c r="AC168" s="747">
        <f t="shared" si="47"/>
        <v>2003</v>
      </c>
      <c r="AD168" s="748">
        <f t="shared" si="48"/>
        <v>10</v>
      </c>
      <c r="AE168" s="473">
        <f t="shared" si="49"/>
        <v>812490</v>
      </c>
      <c r="AF168" s="749">
        <f t="shared" si="50"/>
        <v>812490</v>
      </c>
      <c r="AG168" s="720"/>
    </row>
    <row r="169" spans="1:40" s="475" customFormat="1" ht="16">
      <c r="A169" s="722"/>
      <c r="B169" s="493" t="s">
        <v>2840</v>
      </c>
      <c r="C169" s="494" t="s">
        <v>1228</v>
      </c>
      <c r="D169" s="689">
        <v>4</v>
      </c>
      <c r="E169" s="493" t="s">
        <v>1465</v>
      </c>
      <c r="F169" s="493"/>
      <c r="G169" s="493" t="s">
        <v>221</v>
      </c>
      <c r="H169" s="493">
        <v>2003</v>
      </c>
      <c r="I169" s="493"/>
      <c r="J169" s="493"/>
      <c r="K169" s="493"/>
      <c r="L169" s="493"/>
      <c r="M169" s="493"/>
      <c r="N169" s="493" t="s">
        <v>204</v>
      </c>
      <c r="O169" s="517">
        <v>2625000</v>
      </c>
      <c r="P169" s="724"/>
      <c r="Q169" s="723"/>
      <c r="R169" s="700" t="str">
        <f t="shared" si="40"/>
        <v>2.06.02</v>
      </c>
      <c r="S169" s="744" t="str">
        <f t="shared" si="52"/>
        <v>ALAT RUMAH TANGGA</v>
      </c>
      <c r="T169" s="744">
        <f t="shared" si="53"/>
        <v>5</v>
      </c>
      <c r="U169" s="745">
        <f t="shared" si="41"/>
        <v>524998</v>
      </c>
      <c r="V169" s="744">
        <f t="shared" si="54"/>
        <v>10</v>
      </c>
      <c r="W169" s="746">
        <f t="shared" si="42"/>
        <v>2624990</v>
      </c>
      <c r="X169" s="746">
        <f t="shared" si="43"/>
        <v>0</v>
      </c>
      <c r="Y169" s="746">
        <f t="shared" si="44"/>
        <v>0</v>
      </c>
      <c r="Z169" s="746">
        <f t="shared" si="51"/>
        <v>0</v>
      </c>
      <c r="AA169" s="746">
        <f t="shared" si="45"/>
        <v>0</v>
      </c>
      <c r="AB169" s="746">
        <f t="shared" si="46"/>
        <v>0</v>
      </c>
      <c r="AC169" s="747">
        <f t="shared" si="47"/>
        <v>2003</v>
      </c>
      <c r="AD169" s="748">
        <f t="shared" si="48"/>
        <v>10</v>
      </c>
      <c r="AE169" s="473">
        <f t="shared" si="49"/>
        <v>2624990</v>
      </c>
      <c r="AF169" s="749">
        <f t="shared" si="50"/>
        <v>2624990</v>
      </c>
      <c r="AG169" s="720"/>
    </row>
    <row r="170" spans="1:40" s="475" customFormat="1" ht="16">
      <c r="A170" s="722"/>
      <c r="B170" s="493" t="s">
        <v>2824</v>
      </c>
      <c r="C170" s="494" t="s">
        <v>1217</v>
      </c>
      <c r="D170" s="689">
        <v>4</v>
      </c>
      <c r="E170" s="493" t="s">
        <v>1471</v>
      </c>
      <c r="F170" s="493"/>
      <c r="G170" s="493" t="s">
        <v>1532</v>
      </c>
      <c r="H170" s="493">
        <v>2003</v>
      </c>
      <c r="I170" s="493"/>
      <c r="J170" s="493"/>
      <c r="K170" s="493"/>
      <c r="L170" s="493"/>
      <c r="M170" s="493"/>
      <c r="N170" s="493" t="s">
        <v>204</v>
      </c>
      <c r="O170" s="517">
        <v>1575000</v>
      </c>
      <c r="P170" s="724"/>
      <c r="Q170" s="723"/>
      <c r="R170" s="700" t="str">
        <f t="shared" si="40"/>
        <v>2.06.01</v>
      </c>
      <c r="S170" s="744" t="str">
        <f t="shared" si="52"/>
        <v>ALAT KANTOR</v>
      </c>
      <c r="T170" s="744">
        <f t="shared" si="53"/>
        <v>5</v>
      </c>
      <c r="U170" s="745">
        <f t="shared" si="41"/>
        <v>314998</v>
      </c>
      <c r="V170" s="744">
        <f t="shared" si="54"/>
        <v>10</v>
      </c>
      <c r="W170" s="746">
        <f t="shared" si="42"/>
        <v>1574990</v>
      </c>
      <c r="X170" s="746">
        <f t="shared" si="43"/>
        <v>0</v>
      </c>
      <c r="Y170" s="746">
        <f t="shared" si="44"/>
        <v>0</v>
      </c>
      <c r="Z170" s="746">
        <f t="shared" si="51"/>
        <v>0</v>
      </c>
      <c r="AA170" s="746">
        <f t="shared" si="45"/>
        <v>0</v>
      </c>
      <c r="AB170" s="746">
        <f t="shared" si="46"/>
        <v>0</v>
      </c>
      <c r="AC170" s="747">
        <f t="shared" si="47"/>
        <v>2003</v>
      </c>
      <c r="AD170" s="748">
        <f t="shared" si="48"/>
        <v>10</v>
      </c>
      <c r="AE170" s="473">
        <f t="shared" si="49"/>
        <v>1574990</v>
      </c>
      <c r="AF170" s="749">
        <f t="shared" si="50"/>
        <v>1574990</v>
      </c>
      <c r="AG170" s="720"/>
    </row>
    <row r="171" spans="1:40" s="475" customFormat="1" ht="16">
      <c r="A171" s="722"/>
      <c r="B171" s="493" t="s">
        <v>2816</v>
      </c>
      <c r="C171" s="494" t="s">
        <v>1200</v>
      </c>
      <c r="D171" s="689">
        <v>4</v>
      </c>
      <c r="E171" s="493" t="s">
        <v>1477</v>
      </c>
      <c r="F171" s="493"/>
      <c r="G171" s="493" t="s">
        <v>230</v>
      </c>
      <c r="H171" s="493">
        <v>2000</v>
      </c>
      <c r="I171" s="493"/>
      <c r="J171" s="493"/>
      <c r="K171" s="493"/>
      <c r="L171" s="493"/>
      <c r="M171" s="493"/>
      <c r="N171" s="493" t="s">
        <v>204</v>
      </c>
      <c r="O171" s="517">
        <v>1080000</v>
      </c>
      <c r="P171" s="724"/>
      <c r="Q171" s="723"/>
      <c r="R171" s="700" t="str">
        <f t="shared" si="40"/>
        <v>2.06.02</v>
      </c>
      <c r="S171" s="744" t="str">
        <f t="shared" si="52"/>
        <v>ALAT RUMAH TANGGA</v>
      </c>
      <c r="T171" s="744">
        <f t="shared" si="53"/>
        <v>5</v>
      </c>
      <c r="U171" s="745">
        <f t="shared" si="41"/>
        <v>215998</v>
      </c>
      <c r="V171" s="744">
        <f t="shared" si="54"/>
        <v>13</v>
      </c>
      <c r="W171" s="746">
        <f t="shared" si="42"/>
        <v>1079990</v>
      </c>
      <c r="X171" s="746">
        <f t="shared" si="43"/>
        <v>0</v>
      </c>
      <c r="Y171" s="746">
        <f t="shared" si="44"/>
        <v>0</v>
      </c>
      <c r="Z171" s="746">
        <f t="shared" si="51"/>
        <v>0</v>
      </c>
      <c r="AA171" s="746">
        <f t="shared" si="45"/>
        <v>0</v>
      </c>
      <c r="AB171" s="746">
        <f t="shared" si="46"/>
        <v>0</v>
      </c>
      <c r="AC171" s="747">
        <f t="shared" si="47"/>
        <v>2000</v>
      </c>
      <c r="AD171" s="748">
        <f t="shared" si="48"/>
        <v>10</v>
      </c>
      <c r="AE171" s="473">
        <f t="shared" si="49"/>
        <v>1079990</v>
      </c>
      <c r="AF171" s="749">
        <f t="shared" si="50"/>
        <v>1079990</v>
      </c>
      <c r="AG171" s="720"/>
    </row>
    <row r="172" spans="1:40" s="476" customFormat="1" ht="16">
      <c r="A172" s="722"/>
      <c r="B172" s="493" t="s">
        <v>2814</v>
      </c>
      <c r="C172" s="494" t="s">
        <v>1212</v>
      </c>
      <c r="D172" s="689">
        <v>4</v>
      </c>
      <c r="E172" s="493" t="s">
        <v>1481</v>
      </c>
      <c r="F172" s="493"/>
      <c r="G172" s="493" t="s">
        <v>1534</v>
      </c>
      <c r="H172" s="493">
        <v>2000</v>
      </c>
      <c r="I172" s="493"/>
      <c r="J172" s="493"/>
      <c r="K172" s="493"/>
      <c r="L172" s="493"/>
      <c r="M172" s="493"/>
      <c r="N172" s="493" t="s">
        <v>204</v>
      </c>
      <c r="O172" s="517">
        <v>495000</v>
      </c>
      <c r="P172" s="724"/>
      <c r="Q172" s="723"/>
      <c r="R172" s="700" t="str">
        <f t="shared" si="40"/>
        <v>2.06.02</v>
      </c>
      <c r="S172" s="744" t="str">
        <f t="shared" si="52"/>
        <v>ALAT RUMAH TANGGA</v>
      </c>
      <c r="T172" s="744">
        <f t="shared" si="53"/>
        <v>5</v>
      </c>
      <c r="U172" s="745">
        <f t="shared" si="41"/>
        <v>98998</v>
      </c>
      <c r="V172" s="744">
        <f t="shared" si="54"/>
        <v>13</v>
      </c>
      <c r="W172" s="746">
        <f t="shared" si="42"/>
        <v>494990</v>
      </c>
      <c r="X172" s="746">
        <f t="shared" si="43"/>
        <v>0</v>
      </c>
      <c r="Y172" s="746">
        <f t="shared" si="44"/>
        <v>0</v>
      </c>
      <c r="Z172" s="746">
        <f t="shared" si="51"/>
        <v>0</v>
      </c>
      <c r="AA172" s="746">
        <f t="shared" si="45"/>
        <v>0</v>
      </c>
      <c r="AB172" s="746">
        <f t="shared" si="46"/>
        <v>0</v>
      </c>
      <c r="AC172" s="747">
        <f t="shared" si="47"/>
        <v>2000</v>
      </c>
      <c r="AD172" s="748">
        <f t="shared" si="48"/>
        <v>10</v>
      </c>
      <c r="AE172" s="473">
        <f t="shared" si="49"/>
        <v>494990</v>
      </c>
      <c r="AF172" s="749">
        <f t="shared" si="50"/>
        <v>494990</v>
      </c>
      <c r="AG172" s="720"/>
      <c r="AH172" s="475"/>
      <c r="AI172" s="475"/>
      <c r="AJ172" s="475"/>
      <c r="AK172" s="475"/>
      <c r="AL172" s="475"/>
      <c r="AM172" s="475"/>
      <c r="AN172" s="475"/>
    </row>
    <row r="173" spans="1:40" s="476" customFormat="1" ht="16">
      <c r="A173" s="722"/>
      <c r="B173" s="493" t="s">
        <v>2823</v>
      </c>
      <c r="C173" s="494" t="s">
        <v>1216</v>
      </c>
      <c r="D173" s="689">
        <v>4</v>
      </c>
      <c r="E173" s="493" t="s">
        <v>1457</v>
      </c>
      <c r="F173" s="493"/>
      <c r="G173" s="493" t="s">
        <v>221</v>
      </c>
      <c r="H173" s="493">
        <v>2006</v>
      </c>
      <c r="I173" s="493"/>
      <c r="J173" s="493"/>
      <c r="K173" s="493"/>
      <c r="L173" s="493"/>
      <c r="M173" s="493"/>
      <c r="N173" s="493" t="s">
        <v>204</v>
      </c>
      <c r="O173" s="517">
        <v>187500</v>
      </c>
      <c r="P173" s="724"/>
      <c r="Q173" s="723"/>
      <c r="R173" s="700" t="str">
        <f t="shared" si="40"/>
        <v>2.06.02</v>
      </c>
      <c r="S173" s="744" t="str">
        <f t="shared" si="52"/>
        <v>ALAT RUMAH TANGGA</v>
      </c>
      <c r="T173" s="744">
        <f t="shared" si="53"/>
        <v>5</v>
      </c>
      <c r="U173" s="745">
        <f t="shared" si="41"/>
        <v>37498</v>
      </c>
      <c r="V173" s="744">
        <f t="shared" si="54"/>
        <v>7</v>
      </c>
      <c r="W173" s="746">
        <f t="shared" si="42"/>
        <v>187490</v>
      </c>
      <c r="X173" s="746">
        <f t="shared" si="43"/>
        <v>0</v>
      </c>
      <c r="Y173" s="746">
        <f t="shared" si="44"/>
        <v>0</v>
      </c>
      <c r="Z173" s="746">
        <f t="shared" si="51"/>
        <v>0</v>
      </c>
      <c r="AA173" s="746">
        <f t="shared" si="45"/>
        <v>0</v>
      </c>
      <c r="AB173" s="746">
        <f t="shared" si="46"/>
        <v>0</v>
      </c>
      <c r="AC173" s="747">
        <f t="shared" si="47"/>
        <v>2006</v>
      </c>
      <c r="AD173" s="748">
        <f t="shared" si="48"/>
        <v>10</v>
      </c>
      <c r="AE173" s="473">
        <f t="shared" si="49"/>
        <v>187490</v>
      </c>
      <c r="AF173" s="749">
        <f t="shared" si="50"/>
        <v>187490</v>
      </c>
      <c r="AG173" s="720"/>
      <c r="AH173" s="475"/>
      <c r="AI173" s="475"/>
      <c r="AJ173" s="475"/>
      <c r="AK173" s="475"/>
      <c r="AL173" s="475"/>
      <c r="AM173" s="475"/>
      <c r="AN173" s="475"/>
    </row>
    <row r="174" spans="1:40" s="476" customFormat="1" ht="16">
      <c r="A174" s="722"/>
      <c r="B174" s="493" t="s">
        <v>2849</v>
      </c>
      <c r="C174" s="494" t="s">
        <v>1253</v>
      </c>
      <c r="D174" s="689">
        <v>4</v>
      </c>
      <c r="E174" s="493" t="s">
        <v>747</v>
      </c>
      <c r="F174" s="493"/>
      <c r="G174" s="493" t="s">
        <v>225</v>
      </c>
      <c r="H174" s="493">
        <v>2005</v>
      </c>
      <c r="I174" s="493"/>
      <c r="J174" s="493"/>
      <c r="K174" s="493"/>
      <c r="L174" s="493"/>
      <c r="M174" s="493"/>
      <c r="N174" s="493" t="s">
        <v>204</v>
      </c>
      <c r="O174" s="517">
        <v>315000</v>
      </c>
      <c r="P174" s="724"/>
      <c r="Q174" s="723"/>
      <c r="R174" s="700" t="str">
        <f t="shared" si="40"/>
        <v>2.06.02</v>
      </c>
      <c r="S174" s="744" t="str">
        <f t="shared" si="52"/>
        <v>ALAT RUMAH TANGGA</v>
      </c>
      <c r="T174" s="744">
        <f t="shared" si="53"/>
        <v>5</v>
      </c>
      <c r="U174" s="745">
        <f t="shared" si="41"/>
        <v>62998</v>
      </c>
      <c r="V174" s="744">
        <f t="shared" si="54"/>
        <v>8</v>
      </c>
      <c r="W174" s="746">
        <f t="shared" si="42"/>
        <v>314990</v>
      </c>
      <c r="X174" s="746">
        <f t="shared" si="43"/>
        <v>0</v>
      </c>
      <c r="Y174" s="746">
        <f t="shared" si="44"/>
        <v>0</v>
      </c>
      <c r="Z174" s="746">
        <f t="shared" si="51"/>
        <v>0</v>
      </c>
      <c r="AA174" s="746">
        <f t="shared" si="45"/>
        <v>0</v>
      </c>
      <c r="AB174" s="746">
        <f t="shared" si="46"/>
        <v>0</v>
      </c>
      <c r="AC174" s="747">
        <f t="shared" si="47"/>
        <v>2005</v>
      </c>
      <c r="AD174" s="748">
        <f t="shared" si="48"/>
        <v>10</v>
      </c>
      <c r="AE174" s="473">
        <f t="shared" si="49"/>
        <v>314990</v>
      </c>
      <c r="AF174" s="749">
        <f t="shared" si="50"/>
        <v>314990</v>
      </c>
      <c r="AG174" s="720"/>
      <c r="AH174" s="475"/>
      <c r="AI174" s="475"/>
      <c r="AJ174" s="475"/>
      <c r="AK174" s="475"/>
      <c r="AL174" s="475"/>
      <c r="AM174" s="475"/>
      <c r="AN174" s="475"/>
    </row>
    <row r="175" spans="1:40" s="626" customFormat="1" ht="16">
      <c r="A175" s="722"/>
      <c r="B175" s="493" t="s">
        <v>1044</v>
      </c>
      <c r="C175" s="494" t="s">
        <v>1202</v>
      </c>
      <c r="D175" s="689">
        <v>4</v>
      </c>
      <c r="E175" s="493" t="s">
        <v>1482</v>
      </c>
      <c r="F175" s="493"/>
      <c r="G175" s="493" t="s">
        <v>221</v>
      </c>
      <c r="H175" s="493">
        <v>2000</v>
      </c>
      <c r="I175" s="493"/>
      <c r="J175" s="493"/>
      <c r="K175" s="493"/>
      <c r="L175" s="493"/>
      <c r="M175" s="493"/>
      <c r="N175" s="493" t="s">
        <v>204</v>
      </c>
      <c r="O175" s="517">
        <v>432000</v>
      </c>
      <c r="P175" s="724"/>
      <c r="Q175" s="723"/>
      <c r="R175" s="700" t="str">
        <f t="shared" si="40"/>
        <v>2.06.03</v>
      </c>
      <c r="S175" s="744" t="str">
        <f t="shared" si="52"/>
        <v>KOMPUTER</v>
      </c>
      <c r="T175" s="744">
        <f t="shared" si="53"/>
        <v>4</v>
      </c>
      <c r="U175" s="745">
        <f t="shared" si="41"/>
        <v>107997.5</v>
      </c>
      <c r="V175" s="744">
        <f t="shared" si="54"/>
        <v>13</v>
      </c>
      <c r="W175" s="746">
        <f t="shared" si="42"/>
        <v>431990</v>
      </c>
      <c r="X175" s="746">
        <f t="shared" si="43"/>
        <v>0</v>
      </c>
      <c r="Y175" s="746">
        <f t="shared" si="44"/>
        <v>0</v>
      </c>
      <c r="Z175" s="746">
        <f t="shared" si="51"/>
        <v>0</v>
      </c>
      <c r="AA175" s="746">
        <f t="shared" si="45"/>
        <v>0</v>
      </c>
      <c r="AB175" s="746">
        <f t="shared" si="46"/>
        <v>0</v>
      </c>
      <c r="AC175" s="747">
        <f t="shared" si="47"/>
        <v>2000</v>
      </c>
      <c r="AD175" s="748">
        <f t="shared" si="48"/>
        <v>10</v>
      </c>
      <c r="AE175" s="473">
        <f t="shared" si="49"/>
        <v>431990</v>
      </c>
      <c r="AF175" s="749">
        <f t="shared" si="50"/>
        <v>431990</v>
      </c>
      <c r="AG175" s="720"/>
      <c r="AH175" s="625"/>
      <c r="AI175" s="625"/>
      <c r="AJ175" s="625"/>
      <c r="AK175" s="625"/>
      <c r="AL175" s="625"/>
      <c r="AM175" s="625"/>
      <c r="AN175" s="625"/>
    </row>
    <row r="176" spans="1:40" s="626" customFormat="1" ht="16">
      <c r="A176" s="722"/>
      <c r="B176" s="493" t="s">
        <v>2837</v>
      </c>
      <c r="C176" s="494" t="s">
        <v>1231</v>
      </c>
      <c r="D176" s="689">
        <v>4</v>
      </c>
      <c r="E176" s="493" t="s">
        <v>1483</v>
      </c>
      <c r="F176" s="493"/>
      <c r="G176" s="493" t="s">
        <v>222</v>
      </c>
      <c r="H176" s="493">
        <v>2000</v>
      </c>
      <c r="I176" s="493"/>
      <c r="J176" s="493"/>
      <c r="K176" s="493"/>
      <c r="L176" s="493"/>
      <c r="M176" s="493"/>
      <c r="N176" s="493" t="s">
        <v>204</v>
      </c>
      <c r="O176" s="517">
        <v>8330000</v>
      </c>
      <c r="P176" s="724"/>
      <c r="Q176" s="723"/>
      <c r="R176" s="700" t="str">
        <f t="shared" ref="R176:R239" si="55">MID(B176,2,7)</f>
        <v>2.06.03</v>
      </c>
      <c r="S176" s="744" t="str">
        <f t="shared" si="52"/>
        <v>KOMPUTER</v>
      </c>
      <c r="T176" s="744">
        <f t="shared" si="53"/>
        <v>4</v>
      </c>
      <c r="U176" s="745">
        <f t="shared" si="41"/>
        <v>2082497.5</v>
      </c>
      <c r="V176" s="744">
        <f t="shared" si="54"/>
        <v>13</v>
      </c>
      <c r="W176" s="746">
        <f t="shared" si="42"/>
        <v>8329990</v>
      </c>
      <c r="X176" s="746">
        <f t="shared" si="43"/>
        <v>0</v>
      </c>
      <c r="Y176" s="746">
        <f t="shared" si="44"/>
        <v>0</v>
      </c>
      <c r="Z176" s="746">
        <f t="shared" si="51"/>
        <v>0</v>
      </c>
      <c r="AA176" s="746">
        <f t="shared" si="45"/>
        <v>0</v>
      </c>
      <c r="AB176" s="746">
        <f t="shared" si="46"/>
        <v>0</v>
      </c>
      <c r="AC176" s="747">
        <f t="shared" si="47"/>
        <v>2000</v>
      </c>
      <c r="AD176" s="748">
        <f t="shared" si="48"/>
        <v>10</v>
      </c>
      <c r="AE176" s="473">
        <f t="shared" si="49"/>
        <v>8329990</v>
      </c>
      <c r="AF176" s="749">
        <f t="shared" si="50"/>
        <v>8329990</v>
      </c>
      <c r="AG176" s="720"/>
      <c r="AH176" s="625"/>
      <c r="AI176" s="625"/>
      <c r="AJ176" s="625"/>
      <c r="AK176" s="625"/>
      <c r="AL176" s="625"/>
      <c r="AM176" s="625"/>
      <c r="AN176" s="625"/>
    </row>
    <row r="177" spans="1:40" s="626" customFormat="1" ht="16">
      <c r="A177" s="722"/>
      <c r="B177" s="493" t="s">
        <v>2836</v>
      </c>
      <c r="C177" s="494" t="s">
        <v>1230</v>
      </c>
      <c r="D177" s="689">
        <v>4</v>
      </c>
      <c r="E177" s="493" t="s">
        <v>1483</v>
      </c>
      <c r="F177" s="493"/>
      <c r="G177" s="493" t="s">
        <v>1526</v>
      </c>
      <c r="H177" s="493">
        <v>2000</v>
      </c>
      <c r="I177" s="493"/>
      <c r="J177" s="493"/>
      <c r="K177" s="493"/>
      <c r="L177" s="493"/>
      <c r="M177" s="493"/>
      <c r="N177" s="493" t="s">
        <v>204</v>
      </c>
      <c r="O177" s="517">
        <v>700000</v>
      </c>
      <c r="P177" s="724"/>
      <c r="Q177" s="723"/>
      <c r="R177" s="700" t="str">
        <f t="shared" si="55"/>
        <v>2.06.03</v>
      </c>
      <c r="S177" s="744" t="str">
        <f t="shared" si="52"/>
        <v>KOMPUTER</v>
      </c>
      <c r="T177" s="744">
        <f t="shared" si="53"/>
        <v>4</v>
      </c>
      <c r="U177" s="745">
        <f t="shared" si="41"/>
        <v>174997.5</v>
      </c>
      <c r="V177" s="744">
        <f t="shared" si="54"/>
        <v>13</v>
      </c>
      <c r="W177" s="746">
        <f t="shared" si="42"/>
        <v>699990</v>
      </c>
      <c r="X177" s="746">
        <f t="shared" si="43"/>
        <v>0</v>
      </c>
      <c r="Y177" s="746">
        <f t="shared" si="44"/>
        <v>0</v>
      </c>
      <c r="Z177" s="746">
        <f t="shared" si="51"/>
        <v>0</v>
      </c>
      <c r="AA177" s="746">
        <f t="shared" si="45"/>
        <v>0</v>
      </c>
      <c r="AB177" s="746">
        <f t="shared" si="46"/>
        <v>0</v>
      </c>
      <c r="AC177" s="747">
        <f t="shared" si="47"/>
        <v>2000</v>
      </c>
      <c r="AD177" s="748">
        <f t="shared" si="48"/>
        <v>10</v>
      </c>
      <c r="AE177" s="473">
        <f t="shared" si="49"/>
        <v>699990</v>
      </c>
      <c r="AF177" s="749">
        <f t="shared" si="50"/>
        <v>699990</v>
      </c>
      <c r="AG177" s="720"/>
      <c r="AH177" s="625"/>
      <c r="AI177" s="625"/>
      <c r="AJ177" s="625"/>
      <c r="AK177" s="625"/>
      <c r="AL177" s="625"/>
      <c r="AM177" s="625"/>
      <c r="AN177" s="625"/>
    </row>
    <row r="178" spans="1:40" s="476" customFormat="1" ht="16">
      <c r="A178" s="722"/>
      <c r="B178" s="493" t="s">
        <v>2248</v>
      </c>
      <c r="C178" s="494" t="s">
        <v>1210</v>
      </c>
      <c r="D178" s="689">
        <v>4</v>
      </c>
      <c r="E178" s="493" t="s">
        <v>1465</v>
      </c>
      <c r="F178" s="493"/>
      <c r="G178" s="493" t="s">
        <v>1528</v>
      </c>
      <c r="H178" s="493">
        <v>2000</v>
      </c>
      <c r="I178" s="493"/>
      <c r="J178" s="493"/>
      <c r="K178" s="493"/>
      <c r="L178" s="493"/>
      <c r="M178" s="493"/>
      <c r="N178" s="493" t="s">
        <v>204</v>
      </c>
      <c r="O178" s="517">
        <v>192500</v>
      </c>
      <c r="P178" s="724"/>
      <c r="Q178" s="723"/>
      <c r="R178" s="700" t="str">
        <f t="shared" si="55"/>
        <v>2.06.02</v>
      </c>
      <c r="S178" s="744" t="str">
        <f t="shared" si="52"/>
        <v>ALAT RUMAH TANGGA</v>
      </c>
      <c r="T178" s="744">
        <f t="shared" si="53"/>
        <v>5</v>
      </c>
      <c r="U178" s="745">
        <f t="shared" ref="U178:U241" si="56">(O178-10)/T178</f>
        <v>38498</v>
      </c>
      <c r="V178" s="744">
        <f t="shared" si="54"/>
        <v>13</v>
      </c>
      <c r="W178" s="746">
        <f t="shared" ref="W178:W241" si="57">IF(V178&gt;T178,O178-10,U178*V178)</f>
        <v>192490</v>
      </c>
      <c r="X178" s="746">
        <f t="shared" ref="X178:X241" si="58">IF(O178-10=W178,0,U178)</f>
        <v>0</v>
      </c>
      <c r="Y178" s="746">
        <f t="shared" ref="Y178:Y241" si="59">IF(O178-10=W178+X178,0,U178)</f>
        <v>0</v>
      </c>
      <c r="Z178" s="746">
        <f t="shared" si="51"/>
        <v>0</v>
      </c>
      <c r="AA178" s="746">
        <f t="shared" ref="AA178:AA241" si="60">IF(O178-10=Y178+Z178+X178+W178,0,U178)</f>
        <v>0</v>
      </c>
      <c r="AB178" s="746">
        <f t="shared" ref="AB178:AB241" si="61">IF(O178-10=W178+X178+Z178+AA178+Y178,0,U178)</f>
        <v>0</v>
      </c>
      <c r="AC178" s="747">
        <f t="shared" ref="AC178:AC241" si="62">H178</f>
        <v>2000</v>
      </c>
      <c r="AD178" s="748">
        <f t="shared" ref="AD178:AD241" si="63">O178-(W178+X178+Y178+Z178+AA178+AB178)</f>
        <v>10</v>
      </c>
      <c r="AE178" s="473">
        <f t="shared" ref="AE178:AE241" si="64">W178+X178+Y178+Z178+AA178</f>
        <v>192490</v>
      </c>
      <c r="AF178" s="749">
        <f t="shared" ref="AF178:AF241" si="65">AE178+AB178</f>
        <v>192490</v>
      </c>
      <c r="AG178" s="720"/>
      <c r="AH178" s="475"/>
      <c r="AI178" s="475"/>
      <c r="AJ178" s="475"/>
      <c r="AK178" s="475"/>
      <c r="AL178" s="475"/>
      <c r="AM178" s="475"/>
      <c r="AN178" s="475"/>
    </row>
    <row r="179" spans="1:40" s="476" customFormat="1" ht="16">
      <c r="A179" s="722"/>
      <c r="B179" s="493" t="s">
        <v>2250</v>
      </c>
      <c r="C179" s="494" t="s">
        <v>1207</v>
      </c>
      <c r="D179" s="689">
        <v>4</v>
      </c>
      <c r="E179" s="493" t="s">
        <v>747</v>
      </c>
      <c r="F179" s="493"/>
      <c r="G179" s="493" t="s">
        <v>1528</v>
      </c>
      <c r="H179" s="493">
        <v>2000</v>
      </c>
      <c r="I179" s="493"/>
      <c r="J179" s="493"/>
      <c r="K179" s="493"/>
      <c r="L179" s="493"/>
      <c r="M179" s="493"/>
      <c r="N179" s="493" t="s">
        <v>204</v>
      </c>
      <c r="O179" s="517">
        <v>1050000</v>
      </c>
      <c r="P179" s="724"/>
      <c r="Q179" s="723"/>
      <c r="R179" s="700" t="str">
        <f t="shared" si="55"/>
        <v>2.06.02</v>
      </c>
      <c r="S179" s="744" t="str">
        <f t="shared" si="52"/>
        <v>ALAT RUMAH TANGGA</v>
      </c>
      <c r="T179" s="744">
        <f t="shared" si="53"/>
        <v>5</v>
      </c>
      <c r="U179" s="745">
        <f t="shared" si="56"/>
        <v>209998</v>
      </c>
      <c r="V179" s="744">
        <f t="shared" si="54"/>
        <v>13</v>
      </c>
      <c r="W179" s="746">
        <f t="shared" si="57"/>
        <v>1049990</v>
      </c>
      <c r="X179" s="746">
        <f t="shared" si="58"/>
        <v>0</v>
      </c>
      <c r="Y179" s="746">
        <f t="shared" si="59"/>
        <v>0</v>
      </c>
      <c r="Z179" s="746">
        <f t="shared" ref="Z179:Z242" si="66">IF(O179-10=X179+Y179+W179,0,U179)</f>
        <v>0</v>
      </c>
      <c r="AA179" s="746">
        <f t="shared" si="60"/>
        <v>0</v>
      </c>
      <c r="AB179" s="746">
        <f t="shared" si="61"/>
        <v>0</v>
      </c>
      <c r="AC179" s="747">
        <f t="shared" si="62"/>
        <v>2000</v>
      </c>
      <c r="AD179" s="748">
        <f t="shared" si="63"/>
        <v>10</v>
      </c>
      <c r="AE179" s="473">
        <f t="shared" si="64"/>
        <v>1049990</v>
      </c>
      <c r="AF179" s="749">
        <f t="shared" si="65"/>
        <v>1049990</v>
      </c>
      <c r="AG179" s="720"/>
      <c r="AH179" s="475"/>
      <c r="AI179" s="475"/>
      <c r="AJ179" s="475"/>
      <c r="AK179" s="475"/>
      <c r="AL179" s="475"/>
      <c r="AM179" s="475"/>
      <c r="AN179" s="475"/>
    </row>
    <row r="180" spans="1:40" s="476" customFormat="1" ht="16">
      <c r="A180" s="722"/>
      <c r="B180" s="493" t="s">
        <v>2250</v>
      </c>
      <c r="C180" s="494" t="s">
        <v>1207</v>
      </c>
      <c r="D180" s="689">
        <v>4</v>
      </c>
      <c r="E180" s="493" t="s">
        <v>1484</v>
      </c>
      <c r="F180" s="493"/>
      <c r="G180" s="493" t="s">
        <v>230</v>
      </c>
      <c r="H180" s="493">
        <v>2000</v>
      </c>
      <c r="I180" s="493"/>
      <c r="J180" s="493"/>
      <c r="K180" s="493"/>
      <c r="L180" s="493"/>
      <c r="M180" s="493"/>
      <c r="N180" s="493" t="s">
        <v>204</v>
      </c>
      <c r="O180" s="517">
        <v>1125000</v>
      </c>
      <c r="P180" s="724"/>
      <c r="Q180" s="723"/>
      <c r="R180" s="700" t="str">
        <f t="shared" si="55"/>
        <v>2.06.02</v>
      </c>
      <c r="S180" s="744" t="str">
        <f t="shared" si="52"/>
        <v>ALAT RUMAH TANGGA</v>
      </c>
      <c r="T180" s="744">
        <f t="shared" si="53"/>
        <v>5</v>
      </c>
      <c r="U180" s="745">
        <f t="shared" si="56"/>
        <v>224998</v>
      </c>
      <c r="V180" s="744">
        <f t="shared" si="54"/>
        <v>13</v>
      </c>
      <c r="W180" s="746">
        <f t="shared" si="57"/>
        <v>1124990</v>
      </c>
      <c r="X180" s="746">
        <f t="shared" si="58"/>
        <v>0</v>
      </c>
      <c r="Y180" s="746">
        <f t="shared" si="59"/>
        <v>0</v>
      </c>
      <c r="Z180" s="746">
        <f t="shared" si="66"/>
        <v>0</v>
      </c>
      <c r="AA180" s="746">
        <f t="shared" si="60"/>
        <v>0</v>
      </c>
      <c r="AB180" s="746">
        <f t="shared" si="61"/>
        <v>0</v>
      </c>
      <c r="AC180" s="747">
        <f t="shared" si="62"/>
        <v>2000</v>
      </c>
      <c r="AD180" s="748">
        <f t="shared" si="63"/>
        <v>10</v>
      </c>
      <c r="AE180" s="473">
        <f t="shared" si="64"/>
        <v>1124990</v>
      </c>
      <c r="AF180" s="749">
        <f t="shared" si="65"/>
        <v>1124990</v>
      </c>
      <c r="AG180" s="720"/>
      <c r="AH180" s="475"/>
      <c r="AI180" s="475"/>
      <c r="AJ180" s="475"/>
      <c r="AK180" s="475"/>
      <c r="AL180" s="475"/>
      <c r="AM180" s="475"/>
      <c r="AN180" s="475"/>
    </row>
    <row r="181" spans="1:40" s="476" customFormat="1" ht="16">
      <c r="A181" s="722"/>
      <c r="B181" s="493" t="s">
        <v>2815</v>
      </c>
      <c r="C181" s="494" t="s">
        <v>1204</v>
      </c>
      <c r="D181" s="689">
        <v>4</v>
      </c>
      <c r="E181" s="493" t="s">
        <v>1450</v>
      </c>
      <c r="F181" s="493"/>
      <c r="G181" s="493" t="s">
        <v>220</v>
      </c>
      <c r="H181" s="493">
        <v>2000</v>
      </c>
      <c r="I181" s="493"/>
      <c r="J181" s="493"/>
      <c r="K181" s="493"/>
      <c r="L181" s="493"/>
      <c r="M181" s="493"/>
      <c r="N181" s="493" t="s">
        <v>204</v>
      </c>
      <c r="O181" s="517">
        <v>22500</v>
      </c>
      <c r="P181" s="724"/>
      <c r="Q181" s="723"/>
      <c r="R181" s="700" t="str">
        <f t="shared" si="55"/>
        <v>2.06.02</v>
      </c>
      <c r="S181" s="744" t="str">
        <f t="shared" si="52"/>
        <v>ALAT RUMAH TANGGA</v>
      </c>
      <c r="T181" s="744">
        <f t="shared" si="53"/>
        <v>5</v>
      </c>
      <c r="U181" s="745">
        <f t="shared" si="56"/>
        <v>4498</v>
      </c>
      <c r="V181" s="744">
        <f t="shared" si="54"/>
        <v>13</v>
      </c>
      <c r="W181" s="746">
        <f t="shared" si="57"/>
        <v>22490</v>
      </c>
      <c r="X181" s="746">
        <f t="shared" si="58"/>
        <v>0</v>
      </c>
      <c r="Y181" s="746">
        <f t="shared" si="59"/>
        <v>0</v>
      </c>
      <c r="Z181" s="746">
        <f t="shared" si="66"/>
        <v>0</v>
      </c>
      <c r="AA181" s="746">
        <f t="shared" si="60"/>
        <v>0</v>
      </c>
      <c r="AB181" s="746">
        <f t="shared" si="61"/>
        <v>0</v>
      </c>
      <c r="AC181" s="747">
        <f t="shared" si="62"/>
        <v>2000</v>
      </c>
      <c r="AD181" s="748">
        <f t="shared" si="63"/>
        <v>10</v>
      </c>
      <c r="AE181" s="473">
        <f t="shared" si="64"/>
        <v>22490</v>
      </c>
      <c r="AF181" s="749">
        <f t="shared" si="65"/>
        <v>22490</v>
      </c>
      <c r="AG181" s="720"/>
      <c r="AH181" s="475"/>
      <c r="AI181" s="475"/>
      <c r="AJ181" s="475"/>
      <c r="AK181" s="475"/>
      <c r="AL181" s="475"/>
      <c r="AM181" s="475"/>
      <c r="AN181" s="475"/>
    </row>
    <row r="182" spans="1:40" s="476" customFormat="1" ht="16">
      <c r="A182" s="722"/>
      <c r="B182" s="493" t="s">
        <v>2831</v>
      </c>
      <c r="C182" s="494" t="s">
        <v>1245</v>
      </c>
      <c r="D182" s="689">
        <v>4</v>
      </c>
      <c r="E182" s="493" t="s">
        <v>1465</v>
      </c>
      <c r="F182" s="493"/>
      <c r="G182" s="493" t="s">
        <v>222</v>
      </c>
      <c r="H182" s="493">
        <v>2005</v>
      </c>
      <c r="I182" s="493"/>
      <c r="J182" s="493"/>
      <c r="K182" s="493"/>
      <c r="L182" s="493"/>
      <c r="M182" s="493"/>
      <c r="N182" s="493" t="s">
        <v>204</v>
      </c>
      <c r="O182" s="517">
        <v>875000</v>
      </c>
      <c r="P182" s="724"/>
      <c r="Q182" s="723"/>
      <c r="R182" s="700" t="str">
        <f t="shared" si="55"/>
        <v>2.06.02</v>
      </c>
      <c r="S182" s="744" t="str">
        <f t="shared" si="52"/>
        <v>ALAT RUMAH TANGGA</v>
      </c>
      <c r="T182" s="744">
        <f t="shared" si="53"/>
        <v>5</v>
      </c>
      <c r="U182" s="745">
        <f t="shared" si="56"/>
        <v>174998</v>
      </c>
      <c r="V182" s="744">
        <f t="shared" si="54"/>
        <v>8</v>
      </c>
      <c r="W182" s="746">
        <f t="shared" si="57"/>
        <v>874990</v>
      </c>
      <c r="X182" s="746">
        <f t="shared" si="58"/>
        <v>0</v>
      </c>
      <c r="Y182" s="746">
        <f t="shared" si="59"/>
        <v>0</v>
      </c>
      <c r="Z182" s="746">
        <f t="shared" si="66"/>
        <v>0</v>
      </c>
      <c r="AA182" s="746">
        <f t="shared" si="60"/>
        <v>0</v>
      </c>
      <c r="AB182" s="746">
        <f t="shared" si="61"/>
        <v>0</v>
      </c>
      <c r="AC182" s="747">
        <f t="shared" si="62"/>
        <v>2005</v>
      </c>
      <c r="AD182" s="748">
        <f t="shared" si="63"/>
        <v>10</v>
      </c>
      <c r="AE182" s="473">
        <f t="shared" si="64"/>
        <v>874990</v>
      </c>
      <c r="AF182" s="749">
        <f t="shared" si="65"/>
        <v>874990</v>
      </c>
      <c r="AG182" s="720"/>
      <c r="AH182" s="475"/>
      <c r="AI182" s="475"/>
      <c r="AJ182" s="475"/>
      <c r="AK182" s="475"/>
      <c r="AL182" s="475"/>
      <c r="AM182" s="475"/>
      <c r="AN182" s="475"/>
    </row>
    <row r="183" spans="1:40" s="476" customFormat="1" ht="16">
      <c r="A183" s="722"/>
      <c r="B183" s="493" t="s">
        <v>2814</v>
      </c>
      <c r="C183" s="494" t="s">
        <v>1212</v>
      </c>
      <c r="D183" s="689">
        <v>4</v>
      </c>
      <c r="E183" s="493" t="s">
        <v>747</v>
      </c>
      <c r="F183" s="493"/>
      <c r="G183" s="493" t="s">
        <v>1532</v>
      </c>
      <c r="H183" s="493">
        <v>2001</v>
      </c>
      <c r="I183" s="493"/>
      <c r="J183" s="493"/>
      <c r="K183" s="493"/>
      <c r="L183" s="493"/>
      <c r="M183" s="493"/>
      <c r="N183" s="493" t="s">
        <v>204</v>
      </c>
      <c r="O183" s="517">
        <v>475000</v>
      </c>
      <c r="P183" s="724"/>
      <c r="Q183" s="723"/>
      <c r="R183" s="700" t="str">
        <f t="shared" si="55"/>
        <v>2.06.02</v>
      </c>
      <c r="S183" s="744" t="str">
        <f t="shared" si="52"/>
        <v>ALAT RUMAH TANGGA</v>
      </c>
      <c r="T183" s="744">
        <f t="shared" si="53"/>
        <v>5</v>
      </c>
      <c r="U183" s="745">
        <f t="shared" si="56"/>
        <v>94998</v>
      </c>
      <c r="V183" s="744">
        <f t="shared" si="54"/>
        <v>12</v>
      </c>
      <c r="W183" s="746">
        <f t="shared" si="57"/>
        <v>474990</v>
      </c>
      <c r="X183" s="746">
        <f t="shared" si="58"/>
        <v>0</v>
      </c>
      <c r="Y183" s="746">
        <f t="shared" si="59"/>
        <v>0</v>
      </c>
      <c r="Z183" s="746">
        <f t="shared" si="66"/>
        <v>0</v>
      </c>
      <c r="AA183" s="746">
        <f t="shared" si="60"/>
        <v>0</v>
      </c>
      <c r="AB183" s="746">
        <f t="shared" si="61"/>
        <v>0</v>
      </c>
      <c r="AC183" s="747">
        <f t="shared" si="62"/>
        <v>2001</v>
      </c>
      <c r="AD183" s="748">
        <f t="shared" si="63"/>
        <v>10</v>
      </c>
      <c r="AE183" s="473">
        <f t="shared" si="64"/>
        <v>474990</v>
      </c>
      <c r="AF183" s="749">
        <f t="shared" si="65"/>
        <v>474990</v>
      </c>
      <c r="AG183" s="720"/>
      <c r="AH183" s="475"/>
      <c r="AI183" s="475"/>
      <c r="AJ183" s="475"/>
      <c r="AK183" s="475"/>
      <c r="AL183" s="475"/>
      <c r="AM183" s="475"/>
      <c r="AN183" s="475"/>
    </row>
    <row r="184" spans="1:40" s="476" customFormat="1" ht="16">
      <c r="A184" s="722"/>
      <c r="B184" s="493" t="s">
        <v>2824</v>
      </c>
      <c r="C184" s="494" t="s">
        <v>1254</v>
      </c>
      <c r="D184" s="689">
        <v>4</v>
      </c>
      <c r="E184" s="493" t="s">
        <v>747</v>
      </c>
      <c r="F184" s="493"/>
      <c r="G184" s="493" t="s">
        <v>233</v>
      </c>
      <c r="H184" s="493">
        <v>2000</v>
      </c>
      <c r="I184" s="493"/>
      <c r="J184" s="493"/>
      <c r="K184" s="493"/>
      <c r="L184" s="493"/>
      <c r="M184" s="493"/>
      <c r="N184" s="493" t="s">
        <v>204</v>
      </c>
      <c r="O184" s="517">
        <v>500000</v>
      </c>
      <c r="P184" s="724"/>
      <c r="Q184" s="723"/>
      <c r="R184" s="700" t="str">
        <f t="shared" si="55"/>
        <v>2.06.01</v>
      </c>
      <c r="S184" s="744" t="str">
        <f t="shared" si="52"/>
        <v>ALAT KANTOR</v>
      </c>
      <c r="T184" s="744">
        <f t="shared" si="53"/>
        <v>5</v>
      </c>
      <c r="U184" s="745">
        <f t="shared" si="56"/>
        <v>99998</v>
      </c>
      <c r="V184" s="744">
        <f t="shared" si="54"/>
        <v>13</v>
      </c>
      <c r="W184" s="746">
        <f t="shared" si="57"/>
        <v>499990</v>
      </c>
      <c r="X184" s="746">
        <f t="shared" si="58"/>
        <v>0</v>
      </c>
      <c r="Y184" s="746">
        <f t="shared" si="59"/>
        <v>0</v>
      </c>
      <c r="Z184" s="746">
        <f t="shared" si="66"/>
        <v>0</v>
      </c>
      <c r="AA184" s="746">
        <f t="shared" si="60"/>
        <v>0</v>
      </c>
      <c r="AB184" s="746">
        <f t="shared" si="61"/>
        <v>0</v>
      </c>
      <c r="AC184" s="747">
        <f t="shared" si="62"/>
        <v>2000</v>
      </c>
      <c r="AD184" s="748">
        <f t="shared" si="63"/>
        <v>10</v>
      </c>
      <c r="AE184" s="473">
        <f t="shared" si="64"/>
        <v>499990</v>
      </c>
      <c r="AF184" s="749">
        <f t="shared" si="65"/>
        <v>499990</v>
      </c>
      <c r="AG184" s="720"/>
      <c r="AH184" s="475"/>
      <c r="AI184" s="475"/>
      <c r="AJ184" s="475"/>
      <c r="AK184" s="475"/>
      <c r="AL184" s="475"/>
      <c r="AM184" s="475"/>
      <c r="AN184" s="475"/>
    </row>
    <row r="185" spans="1:40" s="475" customFormat="1" ht="16">
      <c r="A185" s="722"/>
      <c r="B185" s="493" t="s">
        <v>2814</v>
      </c>
      <c r="C185" s="494" t="s">
        <v>1212</v>
      </c>
      <c r="D185" s="689">
        <v>4</v>
      </c>
      <c r="E185" s="493" t="s">
        <v>747</v>
      </c>
      <c r="F185" s="493"/>
      <c r="G185" s="493" t="s">
        <v>233</v>
      </c>
      <c r="H185" s="493">
        <v>2000</v>
      </c>
      <c r="I185" s="493"/>
      <c r="J185" s="493"/>
      <c r="K185" s="493"/>
      <c r="L185" s="493"/>
      <c r="M185" s="493"/>
      <c r="N185" s="493" t="s">
        <v>204</v>
      </c>
      <c r="O185" s="517">
        <v>425000</v>
      </c>
      <c r="P185" s="724"/>
      <c r="Q185" s="723"/>
      <c r="R185" s="700" t="str">
        <f t="shared" si="55"/>
        <v>2.06.02</v>
      </c>
      <c r="S185" s="744" t="str">
        <f t="shared" si="52"/>
        <v>ALAT RUMAH TANGGA</v>
      </c>
      <c r="T185" s="744">
        <f t="shared" si="53"/>
        <v>5</v>
      </c>
      <c r="U185" s="745">
        <f t="shared" si="56"/>
        <v>84998</v>
      </c>
      <c r="V185" s="744">
        <f t="shared" si="54"/>
        <v>13</v>
      </c>
      <c r="W185" s="746">
        <f t="shared" si="57"/>
        <v>424990</v>
      </c>
      <c r="X185" s="746">
        <f t="shared" si="58"/>
        <v>0</v>
      </c>
      <c r="Y185" s="746">
        <f t="shared" si="59"/>
        <v>0</v>
      </c>
      <c r="Z185" s="746">
        <f t="shared" si="66"/>
        <v>0</v>
      </c>
      <c r="AA185" s="746">
        <f t="shared" si="60"/>
        <v>0</v>
      </c>
      <c r="AB185" s="746">
        <f t="shared" si="61"/>
        <v>0</v>
      </c>
      <c r="AC185" s="747">
        <f t="shared" si="62"/>
        <v>2000</v>
      </c>
      <c r="AD185" s="748">
        <f t="shared" si="63"/>
        <v>10</v>
      </c>
      <c r="AE185" s="473">
        <f t="shared" si="64"/>
        <v>424990</v>
      </c>
      <c r="AF185" s="749">
        <f t="shared" si="65"/>
        <v>424990</v>
      </c>
      <c r="AG185" s="720"/>
    </row>
    <row r="186" spans="1:40" s="475" customFormat="1" ht="16">
      <c r="A186" s="722"/>
      <c r="B186" s="493" t="s">
        <v>2841</v>
      </c>
      <c r="C186" s="494" t="s">
        <v>285</v>
      </c>
      <c r="D186" s="689">
        <v>4</v>
      </c>
      <c r="E186" s="493" t="s">
        <v>747</v>
      </c>
      <c r="F186" s="493"/>
      <c r="G186" s="493" t="s">
        <v>230</v>
      </c>
      <c r="H186" s="493">
        <v>2003</v>
      </c>
      <c r="I186" s="493"/>
      <c r="J186" s="493"/>
      <c r="K186" s="493"/>
      <c r="L186" s="493"/>
      <c r="M186" s="493"/>
      <c r="N186" s="493" t="s">
        <v>204</v>
      </c>
      <c r="O186" s="517">
        <v>875000</v>
      </c>
      <c r="P186" s="724"/>
      <c r="Q186" s="723"/>
      <c r="R186" s="700" t="str">
        <f t="shared" si="55"/>
        <v>2.06.02</v>
      </c>
      <c r="S186" s="744" t="str">
        <f t="shared" si="52"/>
        <v>ALAT RUMAH TANGGA</v>
      </c>
      <c r="T186" s="744">
        <f t="shared" si="53"/>
        <v>5</v>
      </c>
      <c r="U186" s="745">
        <f t="shared" si="56"/>
        <v>174998</v>
      </c>
      <c r="V186" s="744">
        <f t="shared" si="54"/>
        <v>10</v>
      </c>
      <c r="W186" s="746">
        <f t="shared" si="57"/>
        <v>874990</v>
      </c>
      <c r="X186" s="746">
        <f t="shared" si="58"/>
        <v>0</v>
      </c>
      <c r="Y186" s="746">
        <f t="shared" si="59"/>
        <v>0</v>
      </c>
      <c r="Z186" s="746">
        <f t="shared" si="66"/>
        <v>0</v>
      </c>
      <c r="AA186" s="746">
        <f t="shared" si="60"/>
        <v>0</v>
      </c>
      <c r="AB186" s="746">
        <f t="shared" si="61"/>
        <v>0</v>
      </c>
      <c r="AC186" s="747">
        <f t="shared" si="62"/>
        <v>2003</v>
      </c>
      <c r="AD186" s="748">
        <f t="shared" si="63"/>
        <v>10</v>
      </c>
      <c r="AE186" s="473">
        <f t="shared" si="64"/>
        <v>874990</v>
      </c>
      <c r="AF186" s="749">
        <f t="shared" si="65"/>
        <v>874990</v>
      </c>
      <c r="AG186" s="720"/>
    </row>
    <row r="187" spans="1:40" s="475" customFormat="1" ht="16">
      <c r="A187" s="722"/>
      <c r="B187" s="493" t="s">
        <v>2814</v>
      </c>
      <c r="C187" s="494" t="s">
        <v>1212</v>
      </c>
      <c r="D187" s="689">
        <v>4</v>
      </c>
      <c r="E187" s="493" t="s">
        <v>747</v>
      </c>
      <c r="F187" s="493"/>
      <c r="G187" s="493" t="s">
        <v>233</v>
      </c>
      <c r="H187" s="493">
        <v>2004</v>
      </c>
      <c r="I187" s="493"/>
      <c r="J187" s="493"/>
      <c r="K187" s="493"/>
      <c r="L187" s="493"/>
      <c r="M187" s="493"/>
      <c r="N187" s="493" t="s">
        <v>204</v>
      </c>
      <c r="O187" s="517">
        <v>1190000</v>
      </c>
      <c r="P187" s="724"/>
      <c r="Q187" s="723"/>
      <c r="R187" s="700" t="str">
        <f t="shared" si="55"/>
        <v>2.06.02</v>
      </c>
      <c r="S187" s="744" t="str">
        <f t="shared" si="52"/>
        <v>ALAT RUMAH TANGGA</v>
      </c>
      <c r="T187" s="744">
        <f t="shared" si="53"/>
        <v>5</v>
      </c>
      <c r="U187" s="745">
        <f t="shared" si="56"/>
        <v>237998</v>
      </c>
      <c r="V187" s="744">
        <f t="shared" si="54"/>
        <v>9</v>
      </c>
      <c r="W187" s="746">
        <f t="shared" si="57"/>
        <v>1189990</v>
      </c>
      <c r="X187" s="746">
        <f t="shared" si="58"/>
        <v>0</v>
      </c>
      <c r="Y187" s="746">
        <f t="shared" si="59"/>
        <v>0</v>
      </c>
      <c r="Z187" s="746">
        <f t="shared" si="66"/>
        <v>0</v>
      </c>
      <c r="AA187" s="746">
        <f t="shared" si="60"/>
        <v>0</v>
      </c>
      <c r="AB187" s="746">
        <f t="shared" si="61"/>
        <v>0</v>
      </c>
      <c r="AC187" s="747">
        <f t="shared" si="62"/>
        <v>2004</v>
      </c>
      <c r="AD187" s="748">
        <f t="shared" si="63"/>
        <v>10</v>
      </c>
      <c r="AE187" s="473">
        <f t="shared" si="64"/>
        <v>1189990</v>
      </c>
      <c r="AF187" s="749">
        <f t="shared" si="65"/>
        <v>1189990</v>
      </c>
      <c r="AG187" s="720"/>
    </row>
    <row r="188" spans="1:40" s="475" customFormat="1" ht="16">
      <c r="A188" s="722"/>
      <c r="B188" s="493" t="s">
        <v>2850</v>
      </c>
      <c r="C188" s="494" t="s">
        <v>1255</v>
      </c>
      <c r="D188" s="689">
        <v>4</v>
      </c>
      <c r="E188" s="493" t="s">
        <v>145</v>
      </c>
      <c r="F188" s="493"/>
      <c r="G188" s="493" t="s">
        <v>1525</v>
      </c>
      <c r="H188" s="493">
        <v>2004</v>
      </c>
      <c r="I188" s="493"/>
      <c r="J188" s="493"/>
      <c r="K188" s="493"/>
      <c r="L188" s="493"/>
      <c r="M188" s="493"/>
      <c r="N188" s="493" t="s">
        <v>204</v>
      </c>
      <c r="O188" s="517">
        <v>105000</v>
      </c>
      <c r="P188" s="724"/>
      <c r="Q188" s="723"/>
      <c r="R188" s="700" t="str">
        <f t="shared" si="55"/>
        <v>2.06.02</v>
      </c>
      <c r="S188" s="744" t="str">
        <f t="shared" si="52"/>
        <v>ALAT RUMAH TANGGA</v>
      </c>
      <c r="T188" s="744">
        <f t="shared" si="53"/>
        <v>5</v>
      </c>
      <c r="U188" s="745">
        <f t="shared" si="56"/>
        <v>20998</v>
      </c>
      <c r="V188" s="744">
        <f t="shared" si="54"/>
        <v>9</v>
      </c>
      <c r="W188" s="746">
        <f t="shared" si="57"/>
        <v>104990</v>
      </c>
      <c r="X188" s="746">
        <f t="shared" si="58"/>
        <v>0</v>
      </c>
      <c r="Y188" s="746">
        <f t="shared" si="59"/>
        <v>0</v>
      </c>
      <c r="Z188" s="746">
        <f t="shared" si="66"/>
        <v>0</v>
      </c>
      <c r="AA188" s="746">
        <f t="shared" si="60"/>
        <v>0</v>
      </c>
      <c r="AB188" s="746">
        <f t="shared" si="61"/>
        <v>0</v>
      </c>
      <c r="AC188" s="747">
        <f t="shared" si="62"/>
        <v>2004</v>
      </c>
      <c r="AD188" s="748">
        <f t="shared" si="63"/>
        <v>10</v>
      </c>
      <c r="AE188" s="473">
        <f t="shared" si="64"/>
        <v>104990</v>
      </c>
      <c r="AF188" s="749">
        <f t="shared" si="65"/>
        <v>104990</v>
      </c>
      <c r="AG188" s="720"/>
    </row>
    <row r="189" spans="1:40" s="475" customFormat="1" ht="16">
      <c r="A189" s="722"/>
      <c r="B189" s="493" t="s">
        <v>2815</v>
      </c>
      <c r="C189" s="494" t="s">
        <v>1204</v>
      </c>
      <c r="D189" s="689">
        <v>4</v>
      </c>
      <c r="E189" s="493" t="s">
        <v>1463</v>
      </c>
      <c r="F189" s="493"/>
      <c r="G189" s="493" t="s">
        <v>220</v>
      </c>
      <c r="H189" s="493">
        <v>2004</v>
      </c>
      <c r="I189" s="493"/>
      <c r="J189" s="493"/>
      <c r="K189" s="493"/>
      <c r="L189" s="493"/>
      <c r="M189" s="493"/>
      <c r="N189" s="493" t="s">
        <v>204</v>
      </c>
      <c r="O189" s="517">
        <v>54000</v>
      </c>
      <c r="P189" s="724"/>
      <c r="Q189" s="723"/>
      <c r="R189" s="700" t="str">
        <f t="shared" si="55"/>
        <v>2.06.02</v>
      </c>
      <c r="S189" s="744" t="str">
        <f t="shared" si="52"/>
        <v>ALAT RUMAH TANGGA</v>
      </c>
      <c r="T189" s="744">
        <f t="shared" si="53"/>
        <v>5</v>
      </c>
      <c r="U189" s="745">
        <f t="shared" si="56"/>
        <v>10798</v>
      </c>
      <c r="V189" s="744">
        <f t="shared" si="54"/>
        <v>9</v>
      </c>
      <c r="W189" s="746">
        <f t="shared" si="57"/>
        <v>53990</v>
      </c>
      <c r="X189" s="746">
        <f t="shared" si="58"/>
        <v>0</v>
      </c>
      <c r="Y189" s="746">
        <f t="shared" si="59"/>
        <v>0</v>
      </c>
      <c r="Z189" s="746">
        <f t="shared" si="66"/>
        <v>0</v>
      </c>
      <c r="AA189" s="746">
        <f t="shared" si="60"/>
        <v>0</v>
      </c>
      <c r="AB189" s="746">
        <f t="shared" si="61"/>
        <v>0</v>
      </c>
      <c r="AC189" s="747">
        <f t="shared" si="62"/>
        <v>2004</v>
      </c>
      <c r="AD189" s="748">
        <f t="shared" si="63"/>
        <v>10</v>
      </c>
      <c r="AE189" s="473">
        <f t="shared" si="64"/>
        <v>53990</v>
      </c>
      <c r="AF189" s="749">
        <f t="shared" si="65"/>
        <v>53990</v>
      </c>
      <c r="AG189" s="720"/>
    </row>
    <row r="190" spans="1:40" s="475" customFormat="1" ht="16">
      <c r="A190" s="722"/>
      <c r="B190" s="493" t="s">
        <v>2851</v>
      </c>
      <c r="C190" s="494" t="s">
        <v>1217</v>
      </c>
      <c r="D190" s="689">
        <v>4</v>
      </c>
      <c r="E190" s="493" t="s">
        <v>747</v>
      </c>
      <c r="F190" s="493"/>
      <c r="G190" s="493" t="s">
        <v>233</v>
      </c>
      <c r="H190" s="493">
        <v>2006</v>
      </c>
      <c r="I190" s="493"/>
      <c r="J190" s="493"/>
      <c r="K190" s="493"/>
      <c r="L190" s="493"/>
      <c r="M190" s="493"/>
      <c r="N190" s="493" t="s">
        <v>204</v>
      </c>
      <c r="O190" s="517">
        <v>1800000</v>
      </c>
      <c r="P190" s="724"/>
      <c r="Q190" s="723"/>
      <c r="R190" s="700" t="str">
        <f t="shared" si="55"/>
        <v>2.06.04</v>
      </c>
      <c r="S190" s="744" t="str">
        <f t="shared" si="52"/>
        <v>MEJA DAN KURSI KERJA/RAPAT PEJABAT</v>
      </c>
      <c r="T190" s="744">
        <f t="shared" si="53"/>
        <v>5</v>
      </c>
      <c r="U190" s="745">
        <f t="shared" si="56"/>
        <v>359998</v>
      </c>
      <c r="V190" s="744">
        <f t="shared" si="54"/>
        <v>7</v>
      </c>
      <c r="W190" s="746">
        <f t="shared" si="57"/>
        <v>1799990</v>
      </c>
      <c r="X190" s="746">
        <f t="shared" si="58"/>
        <v>0</v>
      </c>
      <c r="Y190" s="746">
        <f t="shared" si="59"/>
        <v>0</v>
      </c>
      <c r="Z190" s="746">
        <f t="shared" si="66"/>
        <v>0</v>
      </c>
      <c r="AA190" s="746">
        <f t="shared" si="60"/>
        <v>0</v>
      </c>
      <c r="AB190" s="746">
        <f t="shared" si="61"/>
        <v>0</v>
      </c>
      <c r="AC190" s="747">
        <f t="shared" si="62"/>
        <v>2006</v>
      </c>
      <c r="AD190" s="748">
        <f t="shared" si="63"/>
        <v>10</v>
      </c>
      <c r="AE190" s="473">
        <f t="shared" si="64"/>
        <v>1799990</v>
      </c>
      <c r="AF190" s="749">
        <f t="shared" si="65"/>
        <v>1799990</v>
      </c>
      <c r="AG190" s="720"/>
    </row>
    <row r="191" spans="1:40" s="475" customFormat="1" ht="16">
      <c r="A191" s="722"/>
      <c r="B191" s="493" t="s">
        <v>2252</v>
      </c>
      <c r="C191" s="494" t="s">
        <v>1203</v>
      </c>
      <c r="D191" s="689">
        <v>4</v>
      </c>
      <c r="E191" s="493" t="s">
        <v>747</v>
      </c>
      <c r="F191" s="493"/>
      <c r="G191" s="493" t="s">
        <v>1525</v>
      </c>
      <c r="H191" s="493">
        <v>2005</v>
      </c>
      <c r="I191" s="493"/>
      <c r="J191" s="493"/>
      <c r="K191" s="493"/>
      <c r="L191" s="493"/>
      <c r="M191" s="493"/>
      <c r="N191" s="493" t="s">
        <v>204</v>
      </c>
      <c r="O191" s="517">
        <v>2280000</v>
      </c>
      <c r="P191" s="724"/>
      <c r="Q191" s="723"/>
      <c r="R191" s="700" t="str">
        <f t="shared" si="55"/>
        <v>2.06.02</v>
      </c>
      <c r="S191" s="744" t="str">
        <f t="shared" si="52"/>
        <v>ALAT RUMAH TANGGA</v>
      </c>
      <c r="T191" s="744">
        <f t="shared" si="53"/>
        <v>5</v>
      </c>
      <c r="U191" s="745">
        <f t="shared" si="56"/>
        <v>455998</v>
      </c>
      <c r="V191" s="744">
        <f t="shared" si="54"/>
        <v>8</v>
      </c>
      <c r="W191" s="746">
        <f t="shared" si="57"/>
        <v>2279990</v>
      </c>
      <c r="X191" s="746">
        <f t="shared" si="58"/>
        <v>0</v>
      </c>
      <c r="Y191" s="746">
        <f t="shared" si="59"/>
        <v>0</v>
      </c>
      <c r="Z191" s="746">
        <f t="shared" si="66"/>
        <v>0</v>
      </c>
      <c r="AA191" s="746">
        <f t="shared" si="60"/>
        <v>0</v>
      </c>
      <c r="AB191" s="746">
        <f t="shared" si="61"/>
        <v>0</v>
      </c>
      <c r="AC191" s="747">
        <f t="shared" si="62"/>
        <v>2005</v>
      </c>
      <c r="AD191" s="748">
        <f t="shared" si="63"/>
        <v>10</v>
      </c>
      <c r="AE191" s="473">
        <f t="shared" si="64"/>
        <v>2279990</v>
      </c>
      <c r="AF191" s="749">
        <f t="shared" si="65"/>
        <v>2279990</v>
      </c>
      <c r="AG191" s="720"/>
    </row>
    <row r="192" spans="1:40" s="475" customFormat="1" ht="16">
      <c r="A192" s="722"/>
      <c r="B192" s="493" t="s">
        <v>2245</v>
      </c>
      <c r="C192" s="494" t="s">
        <v>1205</v>
      </c>
      <c r="D192" s="689">
        <v>4</v>
      </c>
      <c r="E192" s="493" t="s">
        <v>1451</v>
      </c>
      <c r="F192" s="493"/>
      <c r="G192" s="493" t="s">
        <v>233</v>
      </c>
      <c r="H192" s="493">
        <v>2006</v>
      </c>
      <c r="I192" s="493"/>
      <c r="J192" s="493"/>
      <c r="K192" s="493"/>
      <c r="L192" s="493"/>
      <c r="M192" s="493"/>
      <c r="N192" s="493" t="s">
        <v>204</v>
      </c>
      <c r="O192" s="517">
        <v>2560000</v>
      </c>
      <c r="P192" s="724"/>
      <c r="Q192" s="723"/>
      <c r="R192" s="700" t="str">
        <f t="shared" si="55"/>
        <v>2.06.02</v>
      </c>
      <c r="S192" s="744" t="str">
        <f t="shared" si="52"/>
        <v>ALAT RUMAH TANGGA</v>
      </c>
      <c r="T192" s="744">
        <f t="shared" si="53"/>
        <v>5</v>
      </c>
      <c r="U192" s="745">
        <f t="shared" si="56"/>
        <v>511998</v>
      </c>
      <c r="V192" s="744">
        <f t="shared" si="54"/>
        <v>7</v>
      </c>
      <c r="W192" s="746">
        <f t="shared" si="57"/>
        <v>2559990</v>
      </c>
      <c r="X192" s="746">
        <f t="shared" si="58"/>
        <v>0</v>
      </c>
      <c r="Y192" s="746">
        <f t="shared" si="59"/>
        <v>0</v>
      </c>
      <c r="Z192" s="746">
        <f t="shared" si="66"/>
        <v>0</v>
      </c>
      <c r="AA192" s="746">
        <f t="shared" si="60"/>
        <v>0</v>
      </c>
      <c r="AB192" s="746">
        <f t="shared" si="61"/>
        <v>0</v>
      </c>
      <c r="AC192" s="747">
        <f t="shared" si="62"/>
        <v>2006</v>
      </c>
      <c r="AD192" s="748">
        <f t="shared" si="63"/>
        <v>10</v>
      </c>
      <c r="AE192" s="473">
        <f t="shared" si="64"/>
        <v>2559990</v>
      </c>
      <c r="AF192" s="749">
        <f t="shared" si="65"/>
        <v>2559990</v>
      </c>
      <c r="AG192" s="720"/>
    </row>
    <row r="193" spans="1:33" s="475" customFormat="1" ht="16">
      <c r="A193" s="750"/>
      <c r="B193" s="523" t="s">
        <v>2851</v>
      </c>
      <c r="C193" s="524" t="s">
        <v>1256</v>
      </c>
      <c r="D193" s="689">
        <v>4</v>
      </c>
      <c r="E193" s="523" t="s">
        <v>747</v>
      </c>
      <c r="F193" s="523"/>
      <c r="G193" s="523" t="s">
        <v>233</v>
      </c>
      <c r="H193" s="523">
        <v>2006</v>
      </c>
      <c r="I193" s="523"/>
      <c r="J193" s="523"/>
      <c r="K193" s="523"/>
      <c r="L193" s="523"/>
      <c r="M193" s="523"/>
      <c r="N193" s="523" t="s">
        <v>204</v>
      </c>
      <c r="O193" s="517">
        <v>1400000</v>
      </c>
      <c r="P193" s="724"/>
      <c r="Q193" s="723"/>
      <c r="R193" s="700" t="str">
        <f t="shared" si="55"/>
        <v>2.06.04</v>
      </c>
      <c r="S193" s="744" t="str">
        <f t="shared" si="52"/>
        <v>MEJA DAN KURSI KERJA/RAPAT PEJABAT</v>
      </c>
      <c r="T193" s="744">
        <f t="shared" si="53"/>
        <v>5</v>
      </c>
      <c r="U193" s="745">
        <f t="shared" si="56"/>
        <v>279998</v>
      </c>
      <c r="V193" s="744">
        <f t="shared" si="54"/>
        <v>7</v>
      </c>
      <c r="W193" s="746">
        <f t="shared" si="57"/>
        <v>1399990</v>
      </c>
      <c r="X193" s="746">
        <f t="shared" si="58"/>
        <v>0</v>
      </c>
      <c r="Y193" s="746">
        <f t="shared" si="59"/>
        <v>0</v>
      </c>
      <c r="Z193" s="746">
        <f t="shared" si="66"/>
        <v>0</v>
      </c>
      <c r="AA193" s="746">
        <f t="shared" si="60"/>
        <v>0</v>
      </c>
      <c r="AB193" s="746">
        <f t="shared" si="61"/>
        <v>0</v>
      </c>
      <c r="AC193" s="747">
        <f t="shared" si="62"/>
        <v>2006</v>
      </c>
      <c r="AD193" s="748">
        <f t="shared" si="63"/>
        <v>10</v>
      </c>
      <c r="AE193" s="473">
        <f t="shared" si="64"/>
        <v>1399990</v>
      </c>
      <c r="AF193" s="749">
        <f t="shared" si="65"/>
        <v>1399990</v>
      </c>
      <c r="AG193" s="720"/>
    </row>
    <row r="194" spans="1:33" s="475" customFormat="1" ht="16">
      <c r="A194" s="750"/>
      <c r="B194" s="523" t="s">
        <v>2815</v>
      </c>
      <c r="C194" s="524" t="s">
        <v>1204</v>
      </c>
      <c r="D194" s="689">
        <v>4</v>
      </c>
      <c r="E194" s="523" t="s">
        <v>1463</v>
      </c>
      <c r="F194" s="523"/>
      <c r="G194" s="523" t="s">
        <v>220</v>
      </c>
      <c r="H194" s="523">
        <v>2000</v>
      </c>
      <c r="I194" s="523"/>
      <c r="J194" s="523"/>
      <c r="K194" s="523"/>
      <c r="L194" s="523"/>
      <c r="M194" s="523"/>
      <c r="N194" s="523" t="s">
        <v>204</v>
      </c>
      <c r="O194" s="517">
        <v>21000</v>
      </c>
      <c r="P194" s="724"/>
      <c r="Q194" s="723"/>
      <c r="R194" s="700" t="str">
        <f t="shared" si="55"/>
        <v>2.06.02</v>
      </c>
      <c r="S194" s="744" t="str">
        <f t="shared" si="52"/>
        <v>ALAT RUMAH TANGGA</v>
      </c>
      <c r="T194" s="744">
        <f t="shared" si="53"/>
        <v>5</v>
      </c>
      <c r="U194" s="745">
        <f t="shared" si="56"/>
        <v>4198</v>
      </c>
      <c r="V194" s="744">
        <f t="shared" si="54"/>
        <v>13</v>
      </c>
      <c r="W194" s="746">
        <f t="shared" si="57"/>
        <v>20990</v>
      </c>
      <c r="X194" s="746">
        <f t="shared" si="58"/>
        <v>0</v>
      </c>
      <c r="Y194" s="746">
        <f t="shared" si="59"/>
        <v>0</v>
      </c>
      <c r="Z194" s="746">
        <f t="shared" si="66"/>
        <v>0</v>
      </c>
      <c r="AA194" s="746">
        <f t="shared" si="60"/>
        <v>0</v>
      </c>
      <c r="AB194" s="746">
        <f t="shared" si="61"/>
        <v>0</v>
      </c>
      <c r="AC194" s="747">
        <f t="shared" si="62"/>
        <v>2000</v>
      </c>
      <c r="AD194" s="748">
        <f t="shared" si="63"/>
        <v>10</v>
      </c>
      <c r="AE194" s="473">
        <f t="shared" si="64"/>
        <v>20990</v>
      </c>
      <c r="AF194" s="749">
        <f t="shared" si="65"/>
        <v>20990</v>
      </c>
      <c r="AG194" s="720"/>
    </row>
    <row r="195" spans="1:33" s="475" customFormat="1" ht="16">
      <c r="A195" s="722"/>
      <c r="B195" s="493" t="s">
        <v>2836</v>
      </c>
      <c r="C195" s="494" t="s">
        <v>1230</v>
      </c>
      <c r="D195" s="689">
        <v>4</v>
      </c>
      <c r="E195" s="493" t="s">
        <v>1485</v>
      </c>
      <c r="F195" s="493"/>
      <c r="G195" s="493" t="s">
        <v>221</v>
      </c>
      <c r="H195" s="493">
        <v>2005</v>
      </c>
      <c r="I195" s="493"/>
      <c r="J195" s="493"/>
      <c r="K195" s="493"/>
      <c r="L195" s="493"/>
      <c r="M195" s="493"/>
      <c r="N195" s="493" t="s">
        <v>204</v>
      </c>
      <c r="O195" s="517">
        <v>510000</v>
      </c>
      <c r="P195" s="724"/>
      <c r="Q195" s="723"/>
      <c r="R195" s="700" t="str">
        <f t="shared" si="55"/>
        <v>2.06.03</v>
      </c>
      <c r="S195" s="744" t="str">
        <f t="shared" si="52"/>
        <v>KOMPUTER</v>
      </c>
      <c r="T195" s="744">
        <f t="shared" si="53"/>
        <v>4</v>
      </c>
      <c r="U195" s="745">
        <f t="shared" si="56"/>
        <v>127497.5</v>
      </c>
      <c r="V195" s="744">
        <f t="shared" si="54"/>
        <v>8</v>
      </c>
      <c r="W195" s="746">
        <f t="shared" si="57"/>
        <v>509990</v>
      </c>
      <c r="X195" s="746">
        <f t="shared" si="58"/>
        <v>0</v>
      </c>
      <c r="Y195" s="746">
        <f t="shared" si="59"/>
        <v>0</v>
      </c>
      <c r="Z195" s="746">
        <f t="shared" si="66"/>
        <v>0</v>
      </c>
      <c r="AA195" s="746">
        <f t="shared" si="60"/>
        <v>0</v>
      </c>
      <c r="AB195" s="746">
        <f t="shared" si="61"/>
        <v>0</v>
      </c>
      <c r="AC195" s="747">
        <f t="shared" si="62"/>
        <v>2005</v>
      </c>
      <c r="AD195" s="748">
        <f t="shared" si="63"/>
        <v>10</v>
      </c>
      <c r="AE195" s="473">
        <f t="shared" si="64"/>
        <v>509990</v>
      </c>
      <c r="AF195" s="749">
        <f t="shared" si="65"/>
        <v>509990</v>
      </c>
      <c r="AG195" s="720"/>
    </row>
    <row r="196" spans="1:33" s="475" customFormat="1" ht="16">
      <c r="A196" s="722"/>
      <c r="B196" s="493" t="s">
        <v>2837</v>
      </c>
      <c r="C196" s="494" t="s">
        <v>1231</v>
      </c>
      <c r="D196" s="689">
        <v>4</v>
      </c>
      <c r="E196" s="493" t="s">
        <v>1486</v>
      </c>
      <c r="F196" s="493"/>
      <c r="G196" s="493" t="s">
        <v>222</v>
      </c>
      <c r="H196" s="493">
        <v>2005</v>
      </c>
      <c r="I196" s="493"/>
      <c r="J196" s="493"/>
      <c r="K196" s="493"/>
      <c r="L196" s="493"/>
      <c r="M196" s="493"/>
      <c r="N196" s="493" t="s">
        <v>204</v>
      </c>
      <c r="O196" s="517">
        <v>1920000</v>
      </c>
      <c r="P196" s="724"/>
      <c r="Q196" s="723"/>
      <c r="R196" s="700" t="str">
        <f t="shared" si="55"/>
        <v>2.06.03</v>
      </c>
      <c r="S196" s="744" t="str">
        <f t="shared" si="52"/>
        <v>KOMPUTER</v>
      </c>
      <c r="T196" s="744">
        <f t="shared" si="53"/>
        <v>4</v>
      </c>
      <c r="U196" s="745">
        <f t="shared" si="56"/>
        <v>479997.5</v>
      </c>
      <c r="V196" s="744">
        <f t="shared" si="54"/>
        <v>8</v>
      </c>
      <c r="W196" s="746">
        <f t="shared" si="57"/>
        <v>1919990</v>
      </c>
      <c r="X196" s="746">
        <f t="shared" si="58"/>
        <v>0</v>
      </c>
      <c r="Y196" s="746">
        <f t="shared" si="59"/>
        <v>0</v>
      </c>
      <c r="Z196" s="746">
        <f t="shared" si="66"/>
        <v>0</v>
      </c>
      <c r="AA196" s="746">
        <f t="shared" si="60"/>
        <v>0</v>
      </c>
      <c r="AB196" s="746">
        <f t="shared" si="61"/>
        <v>0</v>
      </c>
      <c r="AC196" s="747">
        <f t="shared" si="62"/>
        <v>2005</v>
      </c>
      <c r="AD196" s="748">
        <f t="shared" si="63"/>
        <v>10</v>
      </c>
      <c r="AE196" s="473">
        <f t="shared" si="64"/>
        <v>1919990</v>
      </c>
      <c r="AF196" s="749">
        <f t="shared" si="65"/>
        <v>1919990</v>
      </c>
      <c r="AG196" s="720"/>
    </row>
    <row r="197" spans="1:33" s="475" customFormat="1" ht="16">
      <c r="A197" s="722"/>
      <c r="B197" s="493" t="s">
        <v>2852</v>
      </c>
      <c r="C197" s="494" t="s">
        <v>1257</v>
      </c>
      <c r="D197" s="689">
        <v>4</v>
      </c>
      <c r="E197" s="493" t="s">
        <v>1487</v>
      </c>
      <c r="F197" s="493"/>
      <c r="G197" s="493" t="s">
        <v>221</v>
      </c>
      <c r="H197" s="493">
        <v>2005</v>
      </c>
      <c r="I197" s="493"/>
      <c r="J197" s="493"/>
      <c r="K197" s="493"/>
      <c r="L197" s="493"/>
      <c r="M197" s="493"/>
      <c r="N197" s="493" t="s">
        <v>204</v>
      </c>
      <c r="O197" s="517">
        <v>245000</v>
      </c>
      <c r="P197" s="724"/>
      <c r="Q197" s="723"/>
      <c r="R197" s="700" t="str">
        <f t="shared" si="55"/>
        <v>2.06.03</v>
      </c>
      <c r="S197" s="744" t="str">
        <f t="shared" si="52"/>
        <v>KOMPUTER</v>
      </c>
      <c r="T197" s="744">
        <f t="shared" si="53"/>
        <v>4</v>
      </c>
      <c r="U197" s="745">
        <f t="shared" si="56"/>
        <v>61247.5</v>
      </c>
      <c r="V197" s="744">
        <f t="shared" si="54"/>
        <v>8</v>
      </c>
      <c r="W197" s="746">
        <f t="shared" si="57"/>
        <v>244990</v>
      </c>
      <c r="X197" s="746">
        <f t="shared" si="58"/>
        <v>0</v>
      </c>
      <c r="Y197" s="746">
        <f t="shared" si="59"/>
        <v>0</v>
      </c>
      <c r="Z197" s="746">
        <f t="shared" si="66"/>
        <v>0</v>
      </c>
      <c r="AA197" s="746">
        <f t="shared" si="60"/>
        <v>0</v>
      </c>
      <c r="AB197" s="746">
        <f t="shared" si="61"/>
        <v>0</v>
      </c>
      <c r="AC197" s="747">
        <f t="shared" si="62"/>
        <v>2005</v>
      </c>
      <c r="AD197" s="748">
        <f t="shared" si="63"/>
        <v>10</v>
      </c>
      <c r="AE197" s="473">
        <f t="shared" si="64"/>
        <v>244990</v>
      </c>
      <c r="AF197" s="749">
        <f t="shared" si="65"/>
        <v>244990</v>
      </c>
      <c r="AG197" s="720"/>
    </row>
    <row r="198" spans="1:33" s="475" customFormat="1" ht="16">
      <c r="A198" s="722"/>
      <c r="B198" s="493" t="s">
        <v>2853</v>
      </c>
      <c r="C198" s="494" t="s">
        <v>1258</v>
      </c>
      <c r="D198" s="689">
        <v>4</v>
      </c>
      <c r="E198" s="493" t="s">
        <v>1488</v>
      </c>
      <c r="F198" s="493"/>
      <c r="G198" s="493" t="s">
        <v>1535</v>
      </c>
      <c r="H198" s="493">
        <v>2005</v>
      </c>
      <c r="I198" s="493"/>
      <c r="J198" s="493"/>
      <c r="K198" s="493"/>
      <c r="L198" s="493"/>
      <c r="M198" s="493"/>
      <c r="N198" s="493" t="s">
        <v>204</v>
      </c>
      <c r="O198" s="517">
        <v>875000</v>
      </c>
      <c r="P198" s="724"/>
      <c r="Q198" s="723"/>
      <c r="R198" s="700" t="str">
        <f t="shared" si="55"/>
        <v>2.06.02</v>
      </c>
      <c r="S198" s="744" t="str">
        <f t="shared" si="52"/>
        <v>ALAT RUMAH TANGGA</v>
      </c>
      <c r="T198" s="744">
        <f t="shared" si="53"/>
        <v>5</v>
      </c>
      <c r="U198" s="745">
        <f t="shared" si="56"/>
        <v>174998</v>
      </c>
      <c r="V198" s="744">
        <f t="shared" si="54"/>
        <v>8</v>
      </c>
      <c r="W198" s="746">
        <f t="shared" si="57"/>
        <v>874990</v>
      </c>
      <c r="X198" s="746">
        <f t="shared" si="58"/>
        <v>0</v>
      </c>
      <c r="Y198" s="746">
        <f t="shared" si="59"/>
        <v>0</v>
      </c>
      <c r="Z198" s="746">
        <f t="shared" si="66"/>
        <v>0</v>
      </c>
      <c r="AA198" s="746">
        <f t="shared" si="60"/>
        <v>0</v>
      </c>
      <c r="AB198" s="746">
        <f t="shared" si="61"/>
        <v>0</v>
      </c>
      <c r="AC198" s="747">
        <f t="shared" si="62"/>
        <v>2005</v>
      </c>
      <c r="AD198" s="748">
        <f t="shared" si="63"/>
        <v>10</v>
      </c>
      <c r="AE198" s="473">
        <f t="shared" si="64"/>
        <v>874990</v>
      </c>
      <c r="AF198" s="749">
        <f t="shared" si="65"/>
        <v>874990</v>
      </c>
      <c r="AG198" s="720"/>
    </row>
    <row r="199" spans="1:33" s="475" customFormat="1" ht="16">
      <c r="A199" s="722"/>
      <c r="B199" s="493" t="s">
        <v>2814</v>
      </c>
      <c r="C199" s="494" t="s">
        <v>1212</v>
      </c>
      <c r="D199" s="689">
        <v>4</v>
      </c>
      <c r="E199" s="493" t="s">
        <v>1489</v>
      </c>
      <c r="F199" s="493"/>
      <c r="G199" s="493" t="s">
        <v>1524</v>
      </c>
      <c r="H199" s="493">
        <v>2005</v>
      </c>
      <c r="I199" s="493"/>
      <c r="J199" s="493"/>
      <c r="K199" s="493"/>
      <c r="L199" s="493"/>
      <c r="M199" s="493"/>
      <c r="N199" s="493" t="s">
        <v>204</v>
      </c>
      <c r="O199" s="517">
        <v>945000</v>
      </c>
      <c r="P199" s="724"/>
      <c r="Q199" s="723"/>
      <c r="R199" s="700" t="str">
        <f t="shared" si="55"/>
        <v>2.06.02</v>
      </c>
      <c r="S199" s="744" t="str">
        <f t="shared" si="52"/>
        <v>ALAT RUMAH TANGGA</v>
      </c>
      <c r="T199" s="744">
        <f t="shared" si="53"/>
        <v>5</v>
      </c>
      <c r="U199" s="745">
        <f t="shared" si="56"/>
        <v>188998</v>
      </c>
      <c r="V199" s="744">
        <f t="shared" si="54"/>
        <v>8</v>
      </c>
      <c r="W199" s="746">
        <f t="shared" si="57"/>
        <v>944990</v>
      </c>
      <c r="X199" s="746">
        <f t="shared" si="58"/>
        <v>0</v>
      </c>
      <c r="Y199" s="746">
        <f t="shared" si="59"/>
        <v>0</v>
      </c>
      <c r="Z199" s="746">
        <f t="shared" si="66"/>
        <v>0</v>
      </c>
      <c r="AA199" s="746">
        <f t="shared" si="60"/>
        <v>0</v>
      </c>
      <c r="AB199" s="746">
        <f t="shared" si="61"/>
        <v>0</v>
      </c>
      <c r="AC199" s="747">
        <f t="shared" si="62"/>
        <v>2005</v>
      </c>
      <c r="AD199" s="748">
        <f t="shared" si="63"/>
        <v>10</v>
      </c>
      <c r="AE199" s="473">
        <f t="shared" si="64"/>
        <v>944990</v>
      </c>
      <c r="AF199" s="749">
        <f t="shared" si="65"/>
        <v>944990</v>
      </c>
      <c r="AG199" s="720"/>
    </row>
    <row r="200" spans="1:33" s="475" customFormat="1" ht="16">
      <c r="A200" s="722"/>
      <c r="B200" s="493" t="s">
        <v>2854</v>
      </c>
      <c r="C200" s="494" t="s">
        <v>1232</v>
      </c>
      <c r="D200" s="689">
        <v>4</v>
      </c>
      <c r="E200" s="493" t="s">
        <v>1490</v>
      </c>
      <c r="F200" s="493"/>
      <c r="G200" s="493" t="s">
        <v>222</v>
      </c>
      <c r="H200" s="493">
        <v>2000</v>
      </c>
      <c r="I200" s="493"/>
      <c r="J200" s="493"/>
      <c r="K200" s="493"/>
      <c r="L200" s="493"/>
      <c r="M200" s="493"/>
      <c r="N200" s="493" t="s">
        <v>204</v>
      </c>
      <c r="O200" s="517">
        <v>77000</v>
      </c>
      <c r="P200" s="724"/>
      <c r="Q200" s="723"/>
      <c r="R200" s="700" t="str">
        <f t="shared" si="55"/>
        <v>2.06.02</v>
      </c>
      <c r="S200" s="744" t="str">
        <f t="shared" si="52"/>
        <v>ALAT RUMAH TANGGA</v>
      </c>
      <c r="T200" s="744">
        <f t="shared" si="53"/>
        <v>5</v>
      </c>
      <c r="U200" s="745">
        <f t="shared" si="56"/>
        <v>15398</v>
      </c>
      <c r="V200" s="744">
        <f t="shared" si="54"/>
        <v>13</v>
      </c>
      <c r="W200" s="746">
        <f t="shared" si="57"/>
        <v>76990</v>
      </c>
      <c r="X200" s="746">
        <f t="shared" si="58"/>
        <v>0</v>
      </c>
      <c r="Y200" s="746">
        <f t="shared" si="59"/>
        <v>0</v>
      </c>
      <c r="Z200" s="746">
        <f t="shared" si="66"/>
        <v>0</v>
      </c>
      <c r="AA200" s="746">
        <f t="shared" si="60"/>
        <v>0</v>
      </c>
      <c r="AB200" s="746">
        <f t="shared" si="61"/>
        <v>0</v>
      </c>
      <c r="AC200" s="747">
        <f t="shared" si="62"/>
        <v>2000</v>
      </c>
      <c r="AD200" s="748">
        <f t="shared" si="63"/>
        <v>10</v>
      </c>
      <c r="AE200" s="473">
        <f t="shared" si="64"/>
        <v>76990</v>
      </c>
      <c r="AF200" s="749">
        <f t="shared" si="65"/>
        <v>76990</v>
      </c>
      <c r="AG200" s="720"/>
    </row>
    <row r="201" spans="1:33" s="475" customFormat="1" ht="16">
      <c r="A201" s="722"/>
      <c r="B201" s="493" t="s">
        <v>2814</v>
      </c>
      <c r="C201" s="494" t="s">
        <v>1212</v>
      </c>
      <c r="D201" s="689">
        <v>4</v>
      </c>
      <c r="E201" s="493" t="s">
        <v>747</v>
      </c>
      <c r="F201" s="493"/>
      <c r="G201" s="493" t="s">
        <v>1524</v>
      </c>
      <c r="H201" s="493">
        <v>2003</v>
      </c>
      <c r="I201" s="493"/>
      <c r="J201" s="493"/>
      <c r="K201" s="493"/>
      <c r="L201" s="493"/>
      <c r="M201" s="493"/>
      <c r="N201" s="493" t="s">
        <v>204</v>
      </c>
      <c r="O201" s="517">
        <v>425000</v>
      </c>
      <c r="P201" s="724"/>
      <c r="Q201" s="723"/>
      <c r="R201" s="700" t="str">
        <f t="shared" si="55"/>
        <v>2.06.02</v>
      </c>
      <c r="S201" s="744" t="str">
        <f t="shared" si="52"/>
        <v>ALAT RUMAH TANGGA</v>
      </c>
      <c r="T201" s="744">
        <f t="shared" si="53"/>
        <v>5</v>
      </c>
      <c r="U201" s="745">
        <f t="shared" si="56"/>
        <v>84998</v>
      </c>
      <c r="V201" s="744">
        <f t="shared" si="54"/>
        <v>10</v>
      </c>
      <c r="W201" s="746">
        <f t="shared" si="57"/>
        <v>424990</v>
      </c>
      <c r="X201" s="746">
        <f t="shared" si="58"/>
        <v>0</v>
      </c>
      <c r="Y201" s="746">
        <f t="shared" si="59"/>
        <v>0</v>
      </c>
      <c r="Z201" s="746">
        <f t="shared" si="66"/>
        <v>0</v>
      </c>
      <c r="AA201" s="746">
        <f t="shared" si="60"/>
        <v>0</v>
      </c>
      <c r="AB201" s="746">
        <f t="shared" si="61"/>
        <v>0</v>
      </c>
      <c r="AC201" s="747">
        <f t="shared" si="62"/>
        <v>2003</v>
      </c>
      <c r="AD201" s="748">
        <f t="shared" si="63"/>
        <v>10</v>
      </c>
      <c r="AE201" s="473">
        <f t="shared" si="64"/>
        <v>424990</v>
      </c>
      <c r="AF201" s="749">
        <f t="shared" si="65"/>
        <v>424990</v>
      </c>
      <c r="AG201" s="720"/>
    </row>
    <row r="202" spans="1:33" s="475" customFormat="1" ht="16">
      <c r="A202" s="722"/>
      <c r="B202" s="493" t="s">
        <v>2814</v>
      </c>
      <c r="C202" s="494" t="s">
        <v>1212</v>
      </c>
      <c r="D202" s="689">
        <v>4</v>
      </c>
      <c r="E202" s="493" t="s">
        <v>747</v>
      </c>
      <c r="F202" s="493"/>
      <c r="G202" s="493" t="s">
        <v>1524</v>
      </c>
      <c r="H202" s="493">
        <v>2005</v>
      </c>
      <c r="I202" s="493"/>
      <c r="J202" s="493"/>
      <c r="K202" s="493"/>
      <c r="L202" s="493"/>
      <c r="M202" s="493"/>
      <c r="N202" s="493" t="s">
        <v>204</v>
      </c>
      <c r="O202" s="517">
        <v>680000</v>
      </c>
      <c r="P202" s="724"/>
      <c r="Q202" s="723"/>
      <c r="R202" s="700" t="str">
        <f t="shared" si="55"/>
        <v>2.06.02</v>
      </c>
      <c r="S202" s="744" t="str">
        <f t="shared" si="52"/>
        <v>ALAT RUMAH TANGGA</v>
      </c>
      <c r="T202" s="744">
        <f t="shared" si="53"/>
        <v>5</v>
      </c>
      <c r="U202" s="745">
        <f t="shared" si="56"/>
        <v>135998</v>
      </c>
      <c r="V202" s="744">
        <f t="shared" si="54"/>
        <v>8</v>
      </c>
      <c r="W202" s="746">
        <f t="shared" si="57"/>
        <v>679990</v>
      </c>
      <c r="X202" s="746">
        <f t="shared" si="58"/>
        <v>0</v>
      </c>
      <c r="Y202" s="746">
        <f t="shared" si="59"/>
        <v>0</v>
      </c>
      <c r="Z202" s="746">
        <f t="shared" si="66"/>
        <v>0</v>
      </c>
      <c r="AA202" s="746">
        <f t="shared" si="60"/>
        <v>0</v>
      </c>
      <c r="AB202" s="746">
        <f t="shared" si="61"/>
        <v>0</v>
      </c>
      <c r="AC202" s="747">
        <f t="shared" si="62"/>
        <v>2005</v>
      </c>
      <c r="AD202" s="748">
        <f t="shared" si="63"/>
        <v>10</v>
      </c>
      <c r="AE202" s="473">
        <f t="shared" si="64"/>
        <v>679990</v>
      </c>
      <c r="AF202" s="749">
        <f t="shared" si="65"/>
        <v>679990</v>
      </c>
      <c r="AG202" s="720"/>
    </row>
    <row r="203" spans="1:33" s="475" customFormat="1" ht="16">
      <c r="A203" s="722"/>
      <c r="B203" s="493" t="s">
        <v>2851</v>
      </c>
      <c r="C203" s="494" t="s">
        <v>1217</v>
      </c>
      <c r="D203" s="689">
        <v>4</v>
      </c>
      <c r="E203" s="493" t="s">
        <v>747</v>
      </c>
      <c r="F203" s="493"/>
      <c r="G203" s="493" t="s">
        <v>1532</v>
      </c>
      <c r="H203" s="493">
        <v>2003</v>
      </c>
      <c r="I203" s="493"/>
      <c r="J203" s="493"/>
      <c r="K203" s="493"/>
      <c r="L203" s="493"/>
      <c r="M203" s="493"/>
      <c r="N203" s="493" t="s">
        <v>204</v>
      </c>
      <c r="O203" s="517">
        <v>660000</v>
      </c>
      <c r="P203" s="724"/>
      <c r="Q203" s="723"/>
      <c r="R203" s="700" t="str">
        <f t="shared" si="55"/>
        <v>2.06.04</v>
      </c>
      <c r="S203" s="744" t="str">
        <f t="shared" si="52"/>
        <v>MEJA DAN KURSI KERJA/RAPAT PEJABAT</v>
      </c>
      <c r="T203" s="744">
        <f t="shared" si="53"/>
        <v>5</v>
      </c>
      <c r="U203" s="745">
        <f t="shared" si="56"/>
        <v>131998</v>
      </c>
      <c r="V203" s="744">
        <f t="shared" si="54"/>
        <v>10</v>
      </c>
      <c r="W203" s="746">
        <f t="shared" si="57"/>
        <v>659990</v>
      </c>
      <c r="X203" s="746">
        <f t="shared" si="58"/>
        <v>0</v>
      </c>
      <c r="Y203" s="746">
        <f t="shared" si="59"/>
        <v>0</v>
      </c>
      <c r="Z203" s="746">
        <f t="shared" si="66"/>
        <v>0</v>
      </c>
      <c r="AA203" s="746">
        <f t="shared" si="60"/>
        <v>0</v>
      </c>
      <c r="AB203" s="746">
        <f t="shared" si="61"/>
        <v>0</v>
      </c>
      <c r="AC203" s="747">
        <f t="shared" si="62"/>
        <v>2003</v>
      </c>
      <c r="AD203" s="748">
        <f t="shared" si="63"/>
        <v>10</v>
      </c>
      <c r="AE203" s="473">
        <f t="shared" si="64"/>
        <v>659990</v>
      </c>
      <c r="AF203" s="749">
        <f t="shared" si="65"/>
        <v>659990</v>
      </c>
      <c r="AG203" s="720"/>
    </row>
    <row r="204" spans="1:33" s="475" customFormat="1" ht="16">
      <c r="A204" s="722"/>
      <c r="B204" s="493" t="s">
        <v>2248</v>
      </c>
      <c r="C204" s="494" t="s">
        <v>1210</v>
      </c>
      <c r="D204" s="689">
        <v>4</v>
      </c>
      <c r="E204" s="493" t="s">
        <v>1457</v>
      </c>
      <c r="F204" s="493"/>
      <c r="G204" s="493" t="s">
        <v>1528</v>
      </c>
      <c r="H204" s="493">
        <v>2005</v>
      </c>
      <c r="I204" s="493"/>
      <c r="J204" s="493"/>
      <c r="K204" s="493"/>
      <c r="L204" s="493"/>
      <c r="M204" s="493"/>
      <c r="N204" s="493" t="s">
        <v>204</v>
      </c>
      <c r="O204" s="517">
        <v>192500</v>
      </c>
      <c r="P204" s="724"/>
      <c r="Q204" s="723"/>
      <c r="R204" s="700" t="str">
        <f t="shared" si="55"/>
        <v>2.06.02</v>
      </c>
      <c r="S204" s="744" t="str">
        <f t="shared" si="52"/>
        <v>ALAT RUMAH TANGGA</v>
      </c>
      <c r="T204" s="744">
        <f t="shared" si="53"/>
        <v>5</v>
      </c>
      <c r="U204" s="745">
        <f t="shared" si="56"/>
        <v>38498</v>
      </c>
      <c r="V204" s="744">
        <f t="shared" si="54"/>
        <v>8</v>
      </c>
      <c r="W204" s="746">
        <f t="shared" si="57"/>
        <v>192490</v>
      </c>
      <c r="X204" s="746">
        <f t="shared" si="58"/>
        <v>0</v>
      </c>
      <c r="Y204" s="746">
        <f t="shared" si="59"/>
        <v>0</v>
      </c>
      <c r="Z204" s="746">
        <f t="shared" si="66"/>
        <v>0</v>
      </c>
      <c r="AA204" s="746">
        <f t="shared" si="60"/>
        <v>0</v>
      </c>
      <c r="AB204" s="746">
        <f t="shared" si="61"/>
        <v>0</v>
      </c>
      <c r="AC204" s="747">
        <f t="shared" si="62"/>
        <v>2005</v>
      </c>
      <c r="AD204" s="748">
        <f t="shared" si="63"/>
        <v>10</v>
      </c>
      <c r="AE204" s="473">
        <f t="shared" si="64"/>
        <v>192490</v>
      </c>
      <c r="AF204" s="749">
        <f t="shared" si="65"/>
        <v>192490</v>
      </c>
      <c r="AG204" s="720"/>
    </row>
    <row r="205" spans="1:33" s="475" customFormat="1" ht="16">
      <c r="A205" s="722"/>
      <c r="B205" s="493" t="s">
        <v>2815</v>
      </c>
      <c r="C205" s="494" t="s">
        <v>1204</v>
      </c>
      <c r="D205" s="689">
        <v>4</v>
      </c>
      <c r="E205" s="493" t="s">
        <v>1463</v>
      </c>
      <c r="F205" s="493"/>
      <c r="G205" s="493" t="s">
        <v>220</v>
      </c>
      <c r="H205" s="493">
        <v>2003</v>
      </c>
      <c r="I205" s="493"/>
      <c r="J205" s="493"/>
      <c r="K205" s="493"/>
      <c r="L205" s="493"/>
      <c r="M205" s="493"/>
      <c r="N205" s="493" t="s">
        <v>204</v>
      </c>
      <c r="O205" s="517">
        <v>36000</v>
      </c>
      <c r="P205" s="724"/>
      <c r="Q205" s="723"/>
      <c r="R205" s="700" t="str">
        <f t="shared" si="55"/>
        <v>2.06.02</v>
      </c>
      <c r="S205" s="744" t="str">
        <f t="shared" si="52"/>
        <v>ALAT RUMAH TANGGA</v>
      </c>
      <c r="T205" s="744">
        <f t="shared" si="53"/>
        <v>5</v>
      </c>
      <c r="U205" s="745">
        <f t="shared" si="56"/>
        <v>7198</v>
      </c>
      <c r="V205" s="744">
        <f t="shared" si="54"/>
        <v>10</v>
      </c>
      <c r="W205" s="746">
        <f t="shared" si="57"/>
        <v>35990</v>
      </c>
      <c r="X205" s="746">
        <f t="shared" si="58"/>
        <v>0</v>
      </c>
      <c r="Y205" s="746">
        <f t="shared" si="59"/>
        <v>0</v>
      </c>
      <c r="Z205" s="746">
        <f t="shared" si="66"/>
        <v>0</v>
      </c>
      <c r="AA205" s="746">
        <f t="shared" si="60"/>
        <v>0</v>
      </c>
      <c r="AB205" s="746">
        <f t="shared" si="61"/>
        <v>0</v>
      </c>
      <c r="AC205" s="747">
        <f t="shared" si="62"/>
        <v>2003</v>
      </c>
      <c r="AD205" s="748">
        <f t="shared" si="63"/>
        <v>10</v>
      </c>
      <c r="AE205" s="473">
        <f t="shared" si="64"/>
        <v>35990</v>
      </c>
      <c r="AF205" s="749">
        <f t="shared" si="65"/>
        <v>35990</v>
      </c>
      <c r="AG205" s="720"/>
    </row>
    <row r="206" spans="1:33" s="475" customFormat="1" ht="16">
      <c r="A206" s="722"/>
      <c r="B206" s="493" t="s">
        <v>2814</v>
      </c>
      <c r="C206" s="494" t="s">
        <v>1212</v>
      </c>
      <c r="D206" s="689">
        <v>4</v>
      </c>
      <c r="E206" s="493" t="s">
        <v>145</v>
      </c>
      <c r="F206" s="493"/>
      <c r="G206" s="493" t="s">
        <v>233</v>
      </c>
      <c r="H206" s="493">
        <v>2003</v>
      </c>
      <c r="I206" s="493"/>
      <c r="J206" s="493"/>
      <c r="K206" s="493"/>
      <c r="L206" s="493"/>
      <c r="M206" s="493"/>
      <c r="N206" s="493" t="s">
        <v>204</v>
      </c>
      <c r="O206" s="517">
        <v>480000</v>
      </c>
      <c r="P206" s="724"/>
      <c r="Q206" s="723"/>
      <c r="R206" s="700" t="str">
        <f t="shared" si="55"/>
        <v>2.06.02</v>
      </c>
      <c r="S206" s="744" t="str">
        <f t="shared" si="52"/>
        <v>ALAT RUMAH TANGGA</v>
      </c>
      <c r="T206" s="744">
        <f t="shared" si="53"/>
        <v>5</v>
      </c>
      <c r="U206" s="745">
        <f t="shared" si="56"/>
        <v>95998</v>
      </c>
      <c r="V206" s="744">
        <f t="shared" si="54"/>
        <v>10</v>
      </c>
      <c r="W206" s="746">
        <f t="shared" si="57"/>
        <v>479990</v>
      </c>
      <c r="X206" s="746">
        <f t="shared" si="58"/>
        <v>0</v>
      </c>
      <c r="Y206" s="746">
        <f t="shared" si="59"/>
        <v>0</v>
      </c>
      <c r="Z206" s="746">
        <f t="shared" si="66"/>
        <v>0</v>
      </c>
      <c r="AA206" s="746">
        <f t="shared" si="60"/>
        <v>0</v>
      </c>
      <c r="AB206" s="746">
        <f t="shared" si="61"/>
        <v>0</v>
      </c>
      <c r="AC206" s="747">
        <f t="shared" si="62"/>
        <v>2003</v>
      </c>
      <c r="AD206" s="748">
        <f t="shared" si="63"/>
        <v>10</v>
      </c>
      <c r="AE206" s="473">
        <f t="shared" si="64"/>
        <v>479990</v>
      </c>
      <c r="AF206" s="749">
        <f t="shared" si="65"/>
        <v>479990</v>
      </c>
      <c r="AG206" s="720"/>
    </row>
    <row r="207" spans="1:33" s="475" customFormat="1" ht="16">
      <c r="A207" s="722"/>
      <c r="B207" s="493" t="s">
        <v>2815</v>
      </c>
      <c r="C207" s="494" t="s">
        <v>1204</v>
      </c>
      <c r="D207" s="689">
        <v>4</v>
      </c>
      <c r="E207" s="493" t="s">
        <v>1463</v>
      </c>
      <c r="F207" s="493"/>
      <c r="G207" s="493" t="s">
        <v>220</v>
      </c>
      <c r="H207" s="493">
        <v>2003</v>
      </c>
      <c r="I207" s="493"/>
      <c r="J207" s="493"/>
      <c r="K207" s="493"/>
      <c r="L207" s="493"/>
      <c r="M207" s="493"/>
      <c r="N207" s="493" t="s">
        <v>204</v>
      </c>
      <c r="O207" s="517">
        <v>30000</v>
      </c>
      <c r="P207" s="724"/>
      <c r="Q207" s="723"/>
      <c r="R207" s="700" t="str">
        <f t="shared" si="55"/>
        <v>2.06.02</v>
      </c>
      <c r="S207" s="744" t="str">
        <f t="shared" si="52"/>
        <v>ALAT RUMAH TANGGA</v>
      </c>
      <c r="T207" s="744">
        <f t="shared" si="53"/>
        <v>5</v>
      </c>
      <c r="U207" s="745">
        <f t="shared" si="56"/>
        <v>5998</v>
      </c>
      <c r="V207" s="744">
        <f t="shared" si="54"/>
        <v>10</v>
      </c>
      <c r="W207" s="746">
        <f t="shared" si="57"/>
        <v>29990</v>
      </c>
      <c r="X207" s="746">
        <f t="shared" si="58"/>
        <v>0</v>
      </c>
      <c r="Y207" s="746">
        <f t="shared" si="59"/>
        <v>0</v>
      </c>
      <c r="Z207" s="746">
        <f t="shared" si="66"/>
        <v>0</v>
      </c>
      <c r="AA207" s="746">
        <f t="shared" si="60"/>
        <v>0</v>
      </c>
      <c r="AB207" s="746">
        <f t="shared" si="61"/>
        <v>0</v>
      </c>
      <c r="AC207" s="747">
        <f t="shared" si="62"/>
        <v>2003</v>
      </c>
      <c r="AD207" s="748">
        <f t="shared" si="63"/>
        <v>10</v>
      </c>
      <c r="AE207" s="473">
        <f t="shared" si="64"/>
        <v>29990</v>
      </c>
      <c r="AF207" s="749">
        <f t="shared" si="65"/>
        <v>29990</v>
      </c>
      <c r="AG207" s="720"/>
    </row>
    <row r="208" spans="1:33" s="475" customFormat="1" ht="16">
      <c r="A208" s="722"/>
      <c r="B208" s="493" t="s">
        <v>2815</v>
      </c>
      <c r="C208" s="494" t="s">
        <v>1204</v>
      </c>
      <c r="D208" s="689">
        <v>4</v>
      </c>
      <c r="E208" s="493" t="s">
        <v>1463</v>
      </c>
      <c r="F208" s="493"/>
      <c r="G208" s="493" t="s">
        <v>220</v>
      </c>
      <c r="H208" s="493">
        <v>2005</v>
      </c>
      <c r="I208" s="493"/>
      <c r="J208" s="493"/>
      <c r="K208" s="493"/>
      <c r="L208" s="493"/>
      <c r="M208" s="493"/>
      <c r="N208" s="493" t="s">
        <v>204</v>
      </c>
      <c r="O208" s="517">
        <v>21000</v>
      </c>
      <c r="P208" s="724"/>
      <c r="Q208" s="723"/>
      <c r="R208" s="700" t="str">
        <f t="shared" si="55"/>
        <v>2.06.02</v>
      </c>
      <c r="S208" s="744" t="str">
        <f t="shared" si="52"/>
        <v>ALAT RUMAH TANGGA</v>
      </c>
      <c r="T208" s="744">
        <f t="shared" si="53"/>
        <v>5</v>
      </c>
      <c r="U208" s="745">
        <f t="shared" si="56"/>
        <v>4198</v>
      </c>
      <c r="V208" s="744">
        <f t="shared" si="54"/>
        <v>8</v>
      </c>
      <c r="W208" s="746">
        <f t="shared" si="57"/>
        <v>20990</v>
      </c>
      <c r="X208" s="746">
        <f t="shared" si="58"/>
        <v>0</v>
      </c>
      <c r="Y208" s="746">
        <f t="shared" si="59"/>
        <v>0</v>
      </c>
      <c r="Z208" s="746">
        <f t="shared" si="66"/>
        <v>0</v>
      </c>
      <c r="AA208" s="746">
        <f t="shared" si="60"/>
        <v>0</v>
      </c>
      <c r="AB208" s="746">
        <f t="shared" si="61"/>
        <v>0</v>
      </c>
      <c r="AC208" s="747">
        <f t="shared" si="62"/>
        <v>2005</v>
      </c>
      <c r="AD208" s="748">
        <f t="shared" si="63"/>
        <v>10</v>
      </c>
      <c r="AE208" s="473">
        <f t="shared" si="64"/>
        <v>20990</v>
      </c>
      <c r="AF208" s="749">
        <f t="shared" si="65"/>
        <v>20990</v>
      </c>
      <c r="AG208" s="720"/>
    </row>
    <row r="209" spans="1:33" s="475" customFormat="1" ht="16">
      <c r="A209" s="722"/>
      <c r="B209" s="493" t="s">
        <v>2855</v>
      </c>
      <c r="C209" s="494" t="s">
        <v>1259</v>
      </c>
      <c r="D209" s="689">
        <v>4</v>
      </c>
      <c r="E209" s="493" t="s">
        <v>145</v>
      </c>
      <c r="F209" s="493"/>
      <c r="G209" s="493" t="s">
        <v>225</v>
      </c>
      <c r="H209" s="493">
        <v>2003</v>
      </c>
      <c r="I209" s="493"/>
      <c r="J209" s="493"/>
      <c r="K209" s="493"/>
      <c r="L209" s="493"/>
      <c r="M209" s="493"/>
      <c r="N209" s="493" t="s">
        <v>204</v>
      </c>
      <c r="O209" s="517">
        <v>60000</v>
      </c>
      <c r="P209" s="724"/>
      <c r="Q209" s="723"/>
      <c r="R209" s="700" t="str">
        <f t="shared" si="55"/>
        <v>2.06.02</v>
      </c>
      <c r="S209" s="744" t="str">
        <f t="shared" si="52"/>
        <v>ALAT RUMAH TANGGA</v>
      </c>
      <c r="T209" s="744">
        <f t="shared" si="53"/>
        <v>5</v>
      </c>
      <c r="U209" s="745">
        <f t="shared" si="56"/>
        <v>11998</v>
      </c>
      <c r="V209" s="744">
        <f t="shared" si="54"/>
        <v>10</v>
      </c>
      <c r="W209" s="746">
        <f t="shared" si="57"/>
        <v>59990</v>
      </c>
      <c r="X209" s="746">
        <f t="shared" si="58"/>
        <v>0</v>
      </c>
      <c r="Y209" s="746">
        <f t="shared" si="59"/>
        <v>0</v>
      </c>
      <c r="Z209" s="746">
        <f t="shared" si="66"/>
        <v>0</v>
      </c>
      <c r="AA209" s="746">
        <f t="shared" si="60"/>
        <v>0</v>
      </c>
      <c r="AB209" s="746">
        <f t="shared" si="61"/>
        <v>0</v>
      </c>
      <c r="AC209" s="747">
        <f t="shared" si="62"/>
        <v>2003</v>
      </c>
      <c r="AD209" s="748">
        <f t="shared" si="63"/>
        <v>10</v>
      </c>
      <c r="AE209" s="473">
        <f t="shared" si="64"/>
        <v>59990</v>
      </c>
      <c r="AF209" s="749">
        <f t="shared" si="65"/>
        <v>59990</v>
      </c>
      <c r="AG209" s="720"/>
    </row>
    <row r="210" spans="1:33" s="475" customFormat="1" ht="16">
      <c r="A210" s="722"/>
      <c r="B210" s="493" t="s">
        <v>2844</v>
      </c>
      <c r="C210" s="494" t="s">
        <v>1228</v>
      </c>
      <c r="D210" s="689">
        <v>4</v>
      </c>
      <c r="E210" s="493" t="s">
        <v>1472</v>
      </c>
      <c r="F210" s="493"/>
      <c r="G210" s="493" t="s">
        <v>221</v>
      </c>
      <c r="H210" s="493">
        <v>2000</v>
      </c>
      <c r="I210" s="493"/>
      <c r="J210" s="493"/>
      <c r="K210" s="493"/>
      <c r="L210" s="493"/>
      <c r="M210" s="493"/>
      <c r="N210" s="493" t="s">
        <v>204</v>
      </c>
      <c r="O210" s="517">
        <v>4331250</v>
      </c>
      <c r="P210" s="724"/>
      <c r="Q210" s="723"/>
      <c r="R210" s="700" t="str">
        <f t="shared" si="55"/>
        <v>2.06.02</v>
      </c>
      <c r="S210" s="744" t="str">
        <f t="shared" si="52"/>
        <v>ALAT RUMAH TANGGA</v>
      </c>
      <c r="T210" s="744">
        <f t="shared" si="53"/>
        <v>5</v>
      </c>
      <c r="U210" s="745">
        <f t="shared" si="56"/>
        <v>866248</v>
      </c>
      <c r="V210" s="744">
        <f t="shared" si="54"/>
        <v>13</v>
      </c>
      <c r="W210" s="746">
        <f t="shared" si="57"/>
        <v>4331240</v>
      </c>
      <c r="X210" s="746">
        <f t="shared" si="58"/>
        <v>0</v>
      </c>
      <c r="Y210" s="746">
        <f t="shared" si="59"/>
        <v>0</v>
      </c>
      <c r="Z210" s="746">
        <f t="shared" si="66"/>
        <v>0</v>
      </c>
      <c r="AA210" s="746">
        <f t="shared" si="60"/>
        <v>0</v>
      </c>
      <c r="AB210" s="746">
        <f t="shared" si="61"/>
        <v>0</v>
      </c>
      <c r="AC210" s="747">
        <f t="shared" si="62"/>
        <v>2000</v>
      </c>
      <c r="AD210" s="748">
        <f t="shared" si="63"/>
        <v>10</v>
      </c>
      <c r="AE210" s="473">
        <f t="shared" si="64"/>
        <v>4331240</v>
      </c>
      <c r="AF210" s="749">
        <f t="shared" si="65"/>
        <v>4331240</v>
      </c>
      <c r="AG210" s="720"/>
    </row>
    <row r="211" spans="1:33" s="475" customFormat="1" ht="16">
      <c r="A211" s="722"/>
      <c r="B211" s="493" t="s">
        <v>2820</v>
      </c>
      <c r="C211" s="494" t="s">
        <v>1211</v>
      </c>
      <c r="D211" s="689">
        <v>4</v>
      </c>
      <c r="E211" s="493" t="s">
        <v>747</v>
      </c>
      <c r="F211" s="493"/>
      <c r="G211" s="493" t="s">
        <v>1529</v>
      </c>
      <c r="H211" s="493">
        <v>2000</v>
      </c>
      <c r="I211" s="493"/>
      <c r="J211" s="493"/>
      <c r="K211" s="493"/>
      <c r="L211" s="493"/>
      <c r="M211" s="493"/>
      <c r="N211" s="493" t="s">
        <v>204</v>
      </c>
      <c r="O211" s="517">
        <v>90000</v>
      </c>
      <c r="P211" s="724"/>
      <c r="Q211" s="723"/>
      <c r="R211" s="700" t="str">
        <f t="shared" si="55"/>
        <v>2.06.02</v>
      </c>
      <c r="S211" s="744" t="str">
        <f t="shared" si="52"/>
        <v>ALAT RUMAH TANGGA</v>
      </c>
      <c r="T211" s="744">
        <f t="shared" si="53"/>
        <v>5</v>
      </c>
      <c r="U211" s="745">
        <f t="shared" si="56"/>
        <v>17998</v>
      </c>
      <c r="V211" s="744">
        <f t="shared" si="54"/>
        <v>13</v>
      </c>
      <c r="W211" s="746">
        <f t="shared" si="57"/>
        <v>89990</v>
      </c>
      <c r="X211" s="746">
        <f t="shared" si="58"/>
        <v>0</v>
      </c>
      <c r="Y211" s="746">
        <f t="shared" si="59"/>
        <v>0</v>
      </c>
      <c r="Z211" s="746">
        <f t="shared" si="66"/>
        <v>0</v>
      </c>
      <c r="AA211" s="746">
        <f t="shared" si="60"/>
        <v>0</v>
      </c>
      <c r="AB211" s="746">
        <f t="shared" si="61"/>
        <v>0</v>
      </c>
      <c r="AC211" s="747">
        <f t="shared" si="62"/>
        <v>2000</v>
      </c>
      <c r="AD211" s="748">
        <f t="shared" si="63"/>
        <v>10</v>
      </c>
      <c r="AE211" s="473">
        <f t="shared" si="64"/>
        <v>89990</v>
      </c>
      <c r="AF211" s="749">
        <f t="shared" si="65"/>
        <v>89990</v>
      </c>
      <c r="AG211" s="720"/>
    </row>
    <row r="212" spans="1:33" s="475" customFormat="1" ht="16">
      <c r="A212" s="722"/>
      <c r="B212" s="493" t="s">
        <v>2823</v>
      </c>
      <c r="C212" s="494" t="s">
        <v>1216</v>
      </c>
      <c r="D212" s="689">
        <v>4</v>
      </c>
      <c r="E212" s="493" t="s">
        <v>1457</v>
      </c>
      <c r="F212" s="493"/>
      <c r="G212" s="493" t="s">
        <v>220</v>
      </c>
      <c r="H212" s="493">
        <v>2005</v>
      </c>
      <c r="I212" s="493"/>
      <c r="J212" s="493"/>
      <c r="K212" s="493"/>
      <c r="L212" s="493"/>
      <c r="M212" s="493"/>
      <c r="N212" s="493" t="s">
        <v>204</v>
      </c>
      <c r="O212" s="517">
        <v>175000</v>
      </c>
      <c r="P212" s="724"/>
      <c r="Q212" s="723"/>
      <c r="R212" s="700" t="str">
        <f t="shared" si="55"/>
        <v>2.06.02</v>
      </c>
      <c r="S212" s="744" t="str">
        <f t="shared" si="52"/>
        <v>ALAT RUMAH TANGGA</v>
      </c>
      <c r="T212" s="744">
        <f t="shared" si="53"/>
        <v>5</v>
      </c>
      <c r="U212" s="745">
        <f t="shared" si="56"/>
        <v>34998</v>
      </c>
      <c r="V212" s="744">
        <f t="shared" si="54"/>
        <v>8</v>
      </c>
      <c r="W212" s="746">
        <f t="shared" si="57"/>
        <v>174990</v>
      </c>
      <c r="X212" s="746">
        <f t="shared" si="58"/>
        <v>0</v>
      </c>
      <c r="Y212" s="746">
        <f t="shared" si="59"/>
        <v>0</v>
      </c>
      <c r="Z212" s="746">
        <f t="shared" si="66"/>
        <v>0</v>
      </c>
      <c r="AA212" s="746">
        <f t="shared" si="60"/>
        <v>0</v>
      </c>
      <c r="AB212" s="746">
        <f t="shared" si="61"/>
        <v>0</v>
      </c>
      <c r="AC212" s="747">
        <f t="shared" si="62"/>
        <v>2005</v>
      </c>
      <c r="AD212" s="748">
        <f t="shared" si="63"/>
        <v>10</v>
      </c>
      <c r="AE212" s="473">
        <f t="shared" si="64"/>
        <v>174990</v>
      </c>
      <c r="AF212" s="749">
        <f t="shared" si="65"/>
        <v>174990</v>
      </c>
      <c r="AG212" s="720"/>
    </row>
    <row r="213" spans="1:33" s="475" customFormat="1" ht="16">
      <c r="A213" s="722"/>
      <c r="B213" s="493" t="s">
        <v>2848</v>
      </c>
      <c r="C213" s="494" t="s">
        <v>1260</v>
      </c>
      <c r="D213" s="689">
        <v>4</v>
      </c>
      <c r="E213" s="493" t="s">
        <v>747</v>
      </c>
      <c r="F213" s="493"/>
      <c r="G213" s="493" t="s">
        <v>220</v>
      </c>
      <c r="H213" s="493">
        <v>2005</v>
      </c>
      <c r="I213" s="493"/>
      <c r="J213" s="493"/>
      <c r="K213" s="493"/>
      <c r="L213" s="493"/>
      <c r="M213" s="493"/>
      <c r="N213" s="493" t="s">
        <v>204</v>
      </c>
      <c r="O213" s="517">
        <v>52000</v>
      </c>
      <c r="P213" s="724"/>
      <c r="Q213" s="723"/>
      <c r="R213" s="700" t="str">
        <f t="shared" si="55"/>
        <v>2.06.01</v>
      </c>
      <c r="S213" s="744" t="str">
        <f t="shared" si="52"/>
        <v>ALAT KANTOR</v>
      </c>
      <c r="T213" s="744">
        <f t="shared" si="53"/>
        <v>5</v>
      </c>
      <c r="U213" s="745">
        <f t="shared" si="56"/>
        <v>10398</v>
      </c>
      <c r="V213" s="744">
        <f t="shared" si="54"/>
        <v>8</v>
      </c>
      <c r="W213" s="746">
        <f t="shared" si="57"/>
        <v>51990</v>
      </c>
      <c r="X213" s="746">
        <f t="shared" si="58"/>
        <v>0</v>
      </c>
      <c r="Y213" s="746">
        <f t="shared" si="59"/>
        <v>0</v>
      </c>
      <c r="Z213" s="746">
        <f t="shared" si="66"/>
        <v>0</v>
      </c>
      <c r="AA213" s="746">
        <f t="shared" si="60"/>
        <v>0</v>
      </c>
      <c r="AB213" s="746">
        <f t="shared" si="61"/>
        <v>0</v>
      </c>
      <c r="AC213" s="747">
        <f t="shared" si="62"/>
        <v>2005</v>
      </c>
      <c r="AD213" s="748">
        <f t="shared" si="63"/>
        <v>10</v>
      </c>
      <c r="AE213" s="473">
        <f t="shared" si="64"/>
        <v>51990</v>
      </c>
      <c r="AF213" s="749">
        <f t="shared" si="65"/>
        <v>51990</v>
      </c>
      <c r="AG213" s="720"/>
    </row>
    <row r="214" spans="1:33" s="475" customFormat="1" ht="16">
      <c r="A214" s="722"/>
      <c r="B214" s="493" t="s">
        <v>2851</v>
      </c>
      <c r="C214" s="494" t="s">
        <v>1243</v>
      </c>
      <c r="D214" s="689">
        <v>4</v>
      </c>
      <c r="E214" s="493" t="s">
        <v>1491</v>
      </c>
      <c r="F214" s="493"/>
      <c r="G214" s="493" t="s">
        <v>222</v>
      </c>
      <c r="H214" s="493">
        <v>2006</v>
      </c>
      <c r="I214" s="493"/>
      <c r="J214" s="493"/>
      <c r="K214" s="493"/>
      <c r="L214" s="493"/>
      <c r="M214" s="493"/>
      <c r="N214" s="493" t="s">
        <v>204</v>
      </c>
      <c r="O214" s="517">
        <v>2062500</v>
      </c>
      <c r="P214" s="724"/>
      <c r="Q214" s="723"/>
      <c r="R214" s="700" t="str">
        <f t="shared" si="55"/>
        <v>2.06.04</v>
      </c>
      <c r="S214" s="744" t="str">
        <f t="shared" si="52"/>
        <v>MEJA DAN KURSI KERJA/RAPAT PEJABAT</v>
      </c>
      <c r="T214" s="744">
        <f t="shared" si="53"/>
        <v>5</v>
      </c>
      <c r="U214" s="745">
        <f t="shared" si="56"/>
        <v>412498</v>
      </c>
      <c r="V214" s="744">
        <f t="shared" si="54"/>
        <v>7</v>
      </c>
      <c r="W214" s="746">
        <f t="shared" si="57"/>
        <v>2062490</v>
      </c>
      <c r="X214" s="746">
        <f t="shared" si="58"/>
        <v>0</v>
      </c>
      <c r="Y214" s="746">
        <f t="shared" si="59"/>
        <v>0</v>
      </c>
      <c r="Z214" s="746">
        <f t="shared" si="66"/>
        <v>0</v>
      </c>
      <c r="AA214" s="746">
        <f t="shared" si="60"/>
        <v>0</v>
      </c>
      <c r="AB214" s="746">
        <f t="shared" si="61"/>
        <v>0</v>
      </c>
      <c r="AC214" s="747">
        <f t="shared" si="62"/>
        <v>2006</v>
      </c>
      <c r="AD214" s="748">
        <f t="shared" si="63"/>
        <v>10</v>
      </c>
      <c r="AE214" s="473">
        <f t="shared" si="64"/>
        <v>2062490</v>
      </c>
      <c r="AF214" s="749">
        <f t="shared" si="65"/>
        <v>2062490</v>
      </c>
      <c r="AG214" s="720"/>
    </row>
    <row r="215" spans="1:33" s="475" customFormat="1" ht="16">
      <c r="A215" s="722"/>
      <c r="B215" s="493" t="s">
        <v>2248</v>
      </c>
      <c r="C215" s="494" t="s">
        <v>1210</v>
      </c>
      <c r="D215" s="689">
        <v>4</v>
      </c>
      <c r="E215" s="493" t="s">
        <v>1464</v>
      </c>
      <c r="F215" s="493"/>
      <c r="G215" s="493" t="s">
        <v>1528</v>
      </c>
      <c r="H215" s="493">
        <v>2006</v>
      </c>
      <c r="I215" s="493"/>
      <c r="J215" s="493"/>
      <c r="K215" s="493"/>
      <c r="L215" s="493"/>
      <c r="M215" s="493"/>
      <c r="N215" s="493" t="s">
        <v>204</v>
      </c>
      <c r="O215" s="517">
        <v>140000</v>
      </c>
      <c r="P215" s="724"/>
      <c r="Q215" s="723"/>
      <c r="R215" s="700" t="str">
        <f t="shared" si="55"/>
        <v>2.06.02</v>
      </c>
      <c r="S215" s="744" t="str">
        <f t="shared" si="52"/>
        <v>ALAT RUMAH TANGGA</v>
      </c>
      <c r="T215" s="744">
        <f t="shared" si="53"/>
        <v>5</v>
      </c>
      <c r="U215" s="745">
        <f t="shared" si="56"/>
        <v>27998</v>
      </c>
      <c r="V215" s="744">
        <f t="shared" si="54"/>
        <v>7</v>
      </c>
      <c r="W215" s="746">
        <f t="shared" si="57"/>
        <v>139990</v>
      </c>
      <c r="X215" s="746">
        <f t="shared" si="58"/>
        <v>0</v>
      </c>
      <c r="Y215" s="746">
        <f t="shared" si="59"/>
        <v>0</v>
      </c>
      <c r="Z215" s="746">
        <f t="shared" si="66"/>
        <v>0</v>
      </c>
      <c r="AA215" s="746">
        <f t="shared" si="60"/>
        <v>0</v>
      </c>
      <c r="AB215" s="746">
        <f t="shared" si="61"/>
        <v>0</v>
      </c>
      <c r="AC215" s="747">
        <f t="shared" si="62"/>
        <v>2006</v>
      </c>
      <c r="AD215" s="748">
        <f t="shared" si="63"/>
        <v>10</v>
      </c>
      <c r="AE215" s="473">
        <f t="shared" si="64"/>
        <v>139990</v>
      </c>
      <c r="AF215" s="749">
        <f t="shared" si="65"/>
        <v>139990</v>
      </c>
      <c r="AG215" s="720"/>
    </row>
    <row r="216" spans="1:33" s="475" customFormat="1" ht="16">
      <c r="A216" s="722"/>
      <c r="B216" s="493" t="s">
        <v>2814</v>
      </c>
      <c r="C216" s="494" t="s">
        <v>1212</v>
      </c>
      <c r="D216" s="689">
        <v>4</v>
      </c>
      <c r="E216" s="493" t="s">
        <v>747</v>
      </c>
      <c r="F216" s="493"/>
      <c r="G216" s="493" t="s">
        <v>233</v>
      </c>
      <c r="H216" s="493">
        <v>2004</v>
      </c>
      <c r="I216" s="493"/>
      <c r="J216" s="493"/>
      <c r="K216" s="493"/>
      <c r="L216" s="493"/>
      <c r="M216" s="493"/>
      <c r="N216" s="493" t="s">
        <v>204</v>
      </c>
      <c r="O216" s="517">
        <v>552500</v>
      </c>
      <c r="P216" s="724"/>
      <c r="Q216" s="723"/>
      <c r="R216" s="700" t="str">
        <f t="shared" si="55"/>
        <v>2.06.02</v>
      </c>
      <c r="S216" s="744" t="str">
        <f t="shared" si="52"/>
        <v>ALAT RUMAH TANGGA</v>
      </c>
      <c r="T216" s="744">
        <f t="shared" si="53"/>
        <v>5</v>
      </c>
      <c r="U216" s="745">
        <f t="shared" si="56"/>
        <v>110498</v>
      </c>
      <c r="V216" s="744">
        <f t="shared" si="54"/>
        <v>9</v>
      </c>
      <c r="W216" s="746">
        <f t="shared" si="57"/>
        <v>552490</v>
      </c>
      <c r="X216" s="746">
        <f t="shared" si="58"/>
        <v>0</v>
      </c>
      <c r="Y216" s="746">
        <f t="shared" si="59"/>
        <v>0</v>
      </c>
      <c r="Z216" s="746">
        <f t="shared" si="66"/>
        <v>0</v>
      </c>
      <c r="AA216" s="746">
        <f t="shared" si="60"/>
        <v>0</v>
      </c>
      <c r="AB216" s="746">
        <f t="shared" si="61"/>
        <v>0</v>
      </c>
      <c r="AC216" s="747">
        <f t="shared" si="62"/>
        <v>2004</v>
      </c>
      <c r="AD216" s="748">
        <f t="shared" si="63"/>
        <v>10</v>
      </c>
      <c r="AE216" s="473">
        <f t="shared" si="64"/>
        <v>552490</v>
      </c>
      <c r="AF216" s="749">
        <f t="shared" si="65"/>
        <v>552490</v>
      </c>
      <c r="AG216" s="720"/>
    </row>
    <row r="217" spans="1:33" s="475" customFormat="1" ht="16">
      <c r="A217" s="722"/>
      <c r="B217" s="493" t="s">
        <v>2815</v>
      </c>
      <c r="C217" s="494" t="s">
        <v>1204</v>
      </c>
      <c r="D217" s="689">
        <v>4</v>
      </c>
      <c r="E217" s="493" t="s">
        <v>747</v>
      </c>
      <c r="F217" s="493"/>
      <c r="G217" s="493" t="s">
        <v>220</v>
      </c>
      <c r="H217" s="493">
        <v>2000</v>
      </c>
      <c r="I217" s="493"/>
      <c r="J217" s="493"/>
      <c r="K217" s="493"/>
      <c r="L217" s="493"/>
      <c r="M217" s="493"/>
      <c r="N217" s="493" t="s">
        <v>204</v>
      </c>
      <c r="O217" s="517">
        <v>72000</v>
      </c>
      <c r="P217" s="724"/>
      <c r="Q217" s="723"/>
      <c r="R217" s="700" t="str">
        <f t="shared" si="55"/>
        <v>2.06.02</v>
      </c>
      <c r="S217" s="744" t="str">
        <f t="shared" si="52"/>
        <v>ALAT RUMAH TANGGA</v>
      </c>
      <c r="T217" s="744">
        <f t="shared" si="53"/>
        <v>5</v>
      </c>
      <c r="U217" s="745">
        <f t="shared" si="56"/>
        <v>14398</v>
      </c>
      <c r="V217" s="744">
        <f t="shared" si="54"/>
        <v>13</v>
      </c>
      <c r="W217" s="746">
        <f t="shared" si="57"/>
        <v>71990</v>
      </c>
      <c r="X217" s="746">
        <f t="shared" si="58"/>
        <v>0</v>
      </c>
      <c r="Y217" s="746">
        <f t="shared" si="59"/>
        <v>0</v>
      </c>
      <c r="Z217" s="746">
        <f t="shared" si="66"/>
        <v>0</v>
      </c>
      <c r="AA217" s="746">
        <f t="shared" si="60"/>
        <v>0</v>
      </c>
      <c r="AB217" s="746">
        <f t="shared" si="61"/>
        <v>0</v>
      </c>
      <c r="AC217" s="747">
        <f t="shared" si="62"/>
        <v>2000</v>
      </c>
      <c r="AD217" s="748">
        <f t="shared" si="63"/>
        <v>10</v>
      </c>
      <c r="AE217" s="473">
        <f t="shared" si="64"/>
        <v>71990</v>
      </c>
      <c r="AF217" s="749">
        <f t="shared" si="65"/>
        <v>71990</v>
      </c>
      <c r="AG217" s="720"/>
    </row>
    <row r="218" spans="1:33" s="475" customFormat="1" ht="16">
      <c r="A218" s="722"/>
      <c r="B218" s="493" t="s">
        <v>2814</v>
      </c>
      <c r="C218" s="494" t="s">
        <v>1212</v>
      </c>
      <c r="D218" s="689">
        <v>4</v>
      </c>
      <c r="E218" s="493" t="s">
        <v>747</v>
      </c>
      <c r="F218" s="493"/>
      <c r="G218" s="493" t="s">
        <v>1524</v>
      </c>
      <c r="H218" s="493">
        <v>2006</v>
      </c>
      <c r="I218" s="493"/>
      <c r="J218" s="493"/>
      <c r="K218" s="493"/>
      <c r="L218" s="493"/>
      <c r="M218" s="493"/>
      <c r="N218" s="493" t="s">
        <v>204</v>
      </c>
      <c r="O218" s="517">
        <v>680000</v>
      </c>
      <c r="P218" s="724"/>
      <c r="Q218" s="723"/>
      <c r="R218" s="700" t="str">
        <f t="shared" si="55"/>
        <v>2.06.02</v>
      </c>
      <c r="S218" s="744" t="str">
        <f t="shared" si="52"/>
        <v>ALAT RUMAH TANGGA</v>
      </c>
      <c r="T218" s="744">
        <f t="shared" si="53"/>
        <v>5</v>
      </c>
      <c r="U218" s="745">
        <f t="shared" si="56"/>
        <v>135998</v>
      </c>
      <c r="V218" s="744">
        <f t="shared" si="54"/>
        <v>7</v>
      </c>
      <c r="W218" s="746">
        <f t="shared" si="57"/>
        <v>679990</v>
      </c>
      <c r="X218" s="746">
        <f t="shared" si="58"/>
        <v>0</v>
      </c>
      <c r="Y218" s="746">
        <f t="shared" si="59"/>
        <v>0</v>
      </c>
      <c r="Z218" s="746">
        <f t="shared" si="66"/>
        <v>0</v>
      </c>
      <c r="AA218" s="746">
        <f t="shared" si="60"/>
        <v>0</v>
      </c>
      <c r="AB218" s="746">
        <f t="shared" si="61"/>
        <v>0</v>
      </c>
      <c r="AC218" s="747">
        <f t="shared" si="62"/>
        <v>2006</v>
      </c>
      <c r="AD218" s="748">
        <f t="shared" si="63"/>
        <v>10</v>
      </c>
      <c r="AE218" s="473">
        <f t="shared" si="64"/>
        <v>679990</v>
      </c>
      <c r="AF218" s="749">
        <f t="shared" si="65"/>
        <v>679990</v>
      </c>
      <c r="AG218" s="720"/>
    </row>
    <row r="219" spans="1:33" s="475" customFormat="1" ht="16">
      <c r="A219" s="722"/>
      <c r="B219" s="493" t="s">
        <v>2851</v>
      </c>
      <c r="C219" s="494" t="s">
        <v>1217</v>
      </c>
      <c r="D219" s="689">
        <v>4</v>
      </c>
      <c r="E219" s="493" t="s">
        <v>747</v>
      </c>
      <c r="F219" s="493"/>
      <c r="G219" s="493" t="s">
        <v>1535</v>
      </c>
      <c r="H219" s="493">
        <v>2003</v>
      </c>
      <c r="I219" s="493"/>
      <c r="J219" s="493"/>
      <c r="K219" s="493"/>
      <c r="L219" s="493"/>
      <c r="M219" s="493"/>
      <c r="N219" s="493" t="s">
        <v>204</v>
      </c>
      <c r="O219" s="517">
        <v>975000</v>
      </c>
      <c r="P219" s="724"/>
      <c r="Q219" s="723"/>
      <c r="R219" s="700" t="str">
        <f t="shared" si="55"/>
        <v>2.06.04</v>
      </c>
      <c r="S219" s="744" t="str">
        <f t="shared" si="52"/>
        <v>MEJA DAN KURSI KERJA/RAPAT PEJABAT</v>
      </c>
      <c r="T219" s="744">
        <f t="shared" si="53"/>
        <v>5</v>
      </c>
      <c r="U219" s="745">
        <f t="shared" si="56"/>
        <v>194998</v>
      </c>
      <c r="V219" s="744">
        <f t="shared" si="54"/>
        <v>10</v>
      </c>
      <c r="W219" s="746">
        <f t="shared" si="57"/>
        <v>974990</v>
      </c>
      <c r="X219" s="746">
        <f t="shared" si="58"/>
        <v>0</v>
      </c>
      <c r="Y219" s="746">
        <f t="shared" si="59"/>
        <v>0</v>
      </c>
      <c r="Z219" s="746">
        <f t="shared" si="66"/>
        <v>0</v>
      </c>
      <c r="AA219" s="746">
        <f t="shared" si="60"/>
        <v>0</v>
      </c>
      <c r="AB219" s="746">
        <f t="shared" si="61"/>
        <v>0</v>
      </c>
      <c r="AC219" s="747">
        <f t="shared" si="62"/>
        <v>2003</v>
      </c>
      <c r="AD219" s="748">
        <f t="shared" si="63"/>
        <v>10</v>
      </c>
      <c r="AE219" s="473">
        <f t="shared" si="64"/>
        <v>974990</v>
      </c>
      <c r="AF219" s="749">
        <f t="shared" si="65"/>
        <v>974990</v>
      </c>
      <c r="AG219" s="720"/>
    </row>
    <row r="220" spans="1:33" s="475" customFormat="1" ht="16">
      <c r="A220" s="722"/>
      <c r="B220" s="493" t="s">
        <v>2851</v>
      </c>
      <c r="C220" s="494" t="s">
        <v>1217</v>
      </c>
      <c r="D220" s="689">
        <v>4</v>
      </c>
      <c r="E220" s="493" t="s">
        <v>747</v>
      </c>
      <c r="F220" s="493"/>
      <c r="G220" s="493" t="s">
        <v>1532</v>
      </c>
      <c r="H220" s="493">
        <v>2004</v>
      </c>
      <c r="I220" s="493"/>
      <c r="J220" s="493"/>
      <c r="K220" s="493"/>
      <c r="L220" s="493"/>
      <c r="M220" s="493"/>
      <c r="N220" s="493" t="s">
        <v>204</v>
      </c>
      <c r="O220" s="517">
        <v>220000</v>
      </c>
      <c r="P220" s="724"/>
      <c r="Q220" s="723"/>
      <c r="R220" s="700" t="str">
        <f t="shared" si="55"/>
        <v>2.06.04</v>
      </c>
      <c r="S220" s="744" t="str">
        <f t="shared" si="52"/>
        <v>MEJA DAN KURSI KERJA/RAPAT PEJABAT</v>
      </c>
      <c r="T220" s="744">
        <f t="shared" si="53"/>
        <v>5</v>
      </c>
      <c r="U220" s="745">
        <f t="shared" si="56"/>
        <v>43998</v>
      </c>
      <c r="V220" s="744">
        <f t="shared" si="54"/>
        <v>9</v>
      </c>
      <c r="W220" s="746">
        <f t="shared" si="57"/>
        <v>219990</v>
      </c>
      <c r="X220" s="746">
        <f t="shared" si="58"/>
        <v>0</v>
      </c>
      <c r="Y220" s="746">
        <f t="shared" si="59"/>
        <v>0</v>
      </c>
      <c r="Z220" s="746">
        <f t="shared" si="66"/>
        <v>0</v>
      </c>
      <c r="AA220" s="746">
        <f t="shared" si="60"/>
        <v>0</v>
      </c>
      <c r="AB220" s="746">
        <f t="shared" si="61"/>
        <v>0</v>
      </c>
      <c r="AC220" s="747">
        <f t="shared" si="62"/>
        <v>2004</v>
      </c>
      <c r="AD220" s="748">
        <f t="shared" si="63"/>
        <v>10</v>
      </c>
      <c r="AE220" s="473">
        <f t="shared" si="64"/>
        <v>219990</v>
      </c>
      <c r="AF220" s="749">
        <f t="shared" si="65"/>
        <v>219990</v>
      </c>
      <c r="AG220" s="720"/>
    </row>
    <row r="221" spans="1:33" s="475" customFormat="1" ht="16">
      <c r="A221" s="722"/>
      <c r="B221" s="493" t="s">
        <v>2815</v>
      </c>
      <c r="C221" s="494" t="s">
        <v>1208</v>
      </c>
      <c r="D221" s="689">
        <v>4</v>
      </c>
      <c r="E221" s="493" t="s">
        <v>747</v>
      </c>
      <c r="F221" s="493"/>
      <c r="G221" s="493" t="s">
        <v>230</v>
      </c>
      <c r="H221" s="493">
        <v>2006</v>
      </c>
      <c r="I221" s="493"/>
      <c r="J221" s="493"/>
      <c r="K221" s="493"/>
      <c r="L221" s="493"/>
      <c r="M221" s="493"/>
      <c r="N221" s="493" t="s">
        <v>204</v>
      </c>
      <c r="O221" s="517">
        <v>200000</v>
      </c>
      <c r="P221" s="724"/>
      <c r="Q221" s="723"/>
      <c r="R221" s="700" t="str">
        <f t="shared" si="55"/>
        <v>2.06.02</v>
      </c>
      <c r="S221" s="744" t="str">
        <f t="shared" si="52"/>
        <v>ALAT RUMAH TANGGA</v>
      </c>
      <c r="T221" s="744">
        <f t="shared" si="53"/>
        <v>5</v>
      </c>
      <c r="U221" s="745">
        <f t="shared" si="56"/>
        <v>39998</v>
      </c>
      <c r="V221" s="744">
        <f t="shared" si="54"/>
        <v>7</v>
      </c>
      <c r="W221" s="746">
        <f t="shared" si="57"/>
        <v>199990</v>
      </c>
      <c r="X221" s="746">
        <f t="shared" si="58"/>
        <v>0</v>
      </c>
      <c r="Y221" s="746">
        <f t="shared" si="59"/>
        <v>0</v>
      </c>
      <c r="Z221" s="746">
        <f t="shared" si="66"/>
        <v>0</v>
      </c>
      <c r="AA221" s="746">
        <f t="shared" si="60"/>
        <v>0</v>
      </c>
      <c r="AB221" s="746">
        <f t="shared" si="61"/>
        <v>0</v>
      </c>
      <c r="AC221" s="747">
        <f t="shared" si="62"/>
        <v>2006</v>
      </c>
      <c r="AD221" s="748">
        <f t="shared" si="63"/>
        <v>10</v>
      </c>
      <c r="AE221" s="473">
        <f t="shared" si="64"/>
        <v>199990</v>
      </c>
      <c r="AF221" s="749">
        <f t="shared" si="65"/>
        <v>199990</v>
      </c>
      <c r="AG221" s="720"/>
    </row>
    <row r="222" spans="1:33" s="475" customFormat="1" ht="16">
      <c r="A222" s="722"/>
      <c r="B222" s="493" t="s">
        <v>2815</v>
      </c>
      <c r="C222" s="494" t="s">
        <v>1208</v>
      </c>
      <c r="D222" s="689">
        <v>4</v>
      </c>
      <c r="E222" s="493" t="s">
        <v>1453</v>
      </c>
      <c r="F222" s="493"/>
      <c r="G222" s="493" t="s">
        <v>1536</v>
      </c>
      <c r="H222" s="493">
        <v>2005</v>
      </c>
      <c r="I222" s="493"/>
      <c r="J222" s="493"/>
      <c r="K222" s="493"/>
      <c r="L222" s="493"/>
      <c r="M222" s="493"/>
      <c r="N222" s="493" t="s">
        <v>204</v>
      </c>
      <c r="O222" s="517">
        <v>262500</v>
      </c>
      <c r="P222" s="724"/>
      <c r="Q222" s="723"/>
      <c r="R222" s="700" t="str">
        <f t="shared" si="55"/>
        <v>2.06.02</v>
      </c>
      <c r="S222" s="744" t="str">
        <f t="shared" si="52"/>
        <v>ALAT RUMAH TANGGA</v>
      </c>
      <c r="T222" s="744">
        <f t="shared" si="53"/>
        <v>5</v>
      </c>
      <c r="U222" s="745">
        <f t="shared" si="56"/>
        <v>52498</v>
      </c>
      <c r="V222" s="744">
        <f t="shared" si="54"/>
        <v>8</v>
      </c>
      <c r="W222" s="746">
        <f t="shared" si="57"/>
        <v>262490</v>
      </c>
      <c r="X222" s="746">
        <f t="shared" si="58"/>
        <v>0</v>
      </c>
      <c r="Y222" s="746">
        <f t="shared" si="59"/>
        <v>0</v>
      </c>
      <c r="Z222" s="746">
        <f t="shared" si="66"/>
        <v>0</v>
      </c>
      <c r="AA222" s="746">
        <f t="shared" si="60"/>
        <v>0</v>
      </c>
      <c r="AB222" s="746">
        <f t="shared" si="61"/>
        <v>0</v>
      </c>
      <c r="AC222" s="747">
        <f t="shared" si="62"/>
        <v>2005</v>
      </c>
      <c r="AD222" s="748">
        <f t="shared" si="63"/>
        <v>10</v>
      </c>
      <c r="AE222" s="473">
        <f t="shared" si="64"/>
        <v>262490</v>
      </c>
      <c r="AF222" s="749">
        <f t="shared" si="65"/>
        <v>262490</v>
      </c>
      <c r="AG222" s="720"/>
    </row>
    <row r="223" spans="1:33" s="475" customFormat="1" ht="16">
      <c r="A223" s="722"/>
      <c r="B223" s="493" t="s">
        <v>2815</v>
      </c>
      <c r="C223" s="494" t="s">
        <v>1261</v>
      </c>
      <c r="D223" s="689">
        <v>4</v>
      </c>
      <c r="E223" s="493" t="s">
        <v>145</v>
      </c>
      <c r="F223" s="493"/>
      <c r="G223" s="493" t="s">
        <v>230</v>
      </c>
      <c r="H223" s="493">
        <v>2003</v>
      </c>
      <c r="I223" s="493"/>
      <c r="J223" s="493"/>
      <c r="K223" s="493"/>
      <c r="L223" s="493"/>
      <c r="M223" s="493"/>
      <c r="N223" s="493" t="s">
        <v>204</v>
      </c>
      <c r="O223" s="517">
        <v>350000</v>
      </c>
      <c r="P223" s="724"/>
      <c r="Q223" s="723"/>
      <c r="R223" s="700" t="str">
        <f t="shared" si="55"/>
        <v>2.06.02</v>
      </c>
      <c r="S223" s="744" t="str">
        <f t="shared" ref="S223:S286" si="67">VLOOKUP(R223,kelompok,2,0)</f>
        <v>ALAT RUMAH TANGGA</v>
      </c>
      <c r="T223" s="744">
        <f t="shared" ref="T223:T286" si="68">VLOOKUP(R223,MASAMANFAAT,4,0)</f>
        <v>5</v>
      </c>
      <c r="U223" s="745">
        <f t="shared" si="56"/>
        <v>69998</v>
      </c>
      <c r="V223" s="744">
        <f t="shared" ref="V223:V286" si="69">2013-AC223</f>
        <v>10</v>
      </c>
      <c r="W223" s="746">
        <f t="shared" si="57"/>
        <v>349990</v>
      </c>
      <c r="X223" s="746">
        <f t="shared" si="58"/>
        <v>0</v>
      </c>
      <c r="Y223" s="746">
        <f t="shared" si="59"/>
        <v>0</v>
      </c>
      <c r="Z223" s="746">
        <f t="shared" si="66"/>
        <v>0</v>
      </c>
      <c r="AA223" s="746">
        <f t="shared" si="60"/>
        <v>0</v>
      </c>
      <c r="AB223" s="746">
        <f t="shared" si="61"/>
        <v>0</v>
      </c>
      <c r="AC223" s="747">
        <f t="shared" si="62"/>
        <v>2003</v>
      </c>
      <c r="AD223" s="748">
        <f t="shared" si="63"/>
        <v>10</v>
      </c>
      <c r="AE223" s="473">
        <f t="shared" si="64"/>
        <v>349990</v>
      </c>
      <c r="AF223" s="749">
        <f t="shared" si="65"/>
        <v>349990</v>
      </c>
      <c r="AG223" s="720"/>
    </row>
    <row r="224" spans="1:33" s="475" customFormat="1" ht="16">
      <c r="A224" s="722"/>
      <c r="B224" s="493" t="s">
        <v>2815</v>
      </c>
      <c r="C224" s="494" t="s">
        <v>1204</v>
      </c>
      <c r="D224" s="689">
        <v>4</v>
      </c>
      <c r="E224" s="493" t="s">
        <v>1463</v>
      </c>
      <c r="F224" s="493"/>
      <c r="G224" s="493" t="s">
        <v>220</v>
      </c>
      <c r="H224" s="493">
        <v>2005</v>
      </c>
      <c r="I224" s="493"/>
      <c r="J224" s="493"/>
      <c r="K224" s="493"/>
      <c r="L224" s="493"/>
      <c r="M224" s="493"/>
      <c r="N224" s="493" t="s">
        <v>204</v>
      </c>
      <c r="O224" s="517">
        <v>21000</v>
      </c>
      <c r="P224" s="724"/>
      <c r="Q224" s="723"/>
      <c r="R224" s="700" t="str">
        <f t="shared" si="55"/>
        <v>2.06.02</v>
      </c>
      <c r="S224" s="744" t="str">
        <f t="shared" si="67"/>
        <v>ALAT RUMAH TANGGA</v>
      </c>
      <c r="T224" s="744">
        <f t="shared" si="68"/>
        <v>5</v>
      </c>
      <c r="U224" s="745">
        <f t="shared" si="56"/>
        <v>4198</v>
      </c>
      <c r="V224" s="744">
        <f t="shared" si="69"/>
        <v>8</v>
      </c>
      <c r="W224" s="746">
        <f t="shared" si="57"/>
        <v>20990</v>
      </c>
      <c r="X224" s="746">
        <f t="shared" si="58"/>
        <v>0</v>
      </c>
      <c r="Y224" s="746">
        <f t="shared" si="59"/>
        <v>0</v>
      </c>
      <c r="Z224" s="746">
        <f t="shared" si="66"/>
        <v>0</v>
      </c>
      <c r="AA224" s="746">
        <f t="shared" si="60"/>
        <v>0</v>
      </c>
      <c r="AB224" s="746">
        <f t="shared" si="61"/>
        <v>0</v>
      </c>
      <c r="AC224" s="747">
        <f t="shared" si="62"/>
        <v>2005</v>
      </c>
      <c r="AD224" s="748">
        <f t="shared" si="63"/>
        <v>10</v>
      </c>
      <c r="AE224" s="473">
        <f t="shared" si="64"/>
        <v>20990</v>
      </c>
      <c r="AF224" s="749">
        <f t="shared" si="65"/>
        <v>20990</v>
      </c>
      <c r="AG224" s="720"/>
    </row>
    <row r="225" spans="1:33" s="475" customFormat="1" ht="16">
      <c r="A225" s="722"/>
      <c r="B225" s="493" t="s">
        <v>2841</v>
      </c>
      <c r="C225" s="494" t="s">
        <v>284</v>
      </c>
      <c r="D225" s="689">
        <v>4</v>
      </c>
      <c r="E225" s="493" t="s">
        <v>1471</v>
      </c>
      <c r="F225" s="493"/>
      <c r="G225" s="493" t="s">
        <v>230</v>
      </c>
      <c r="H225" s="493">
        <v>2005</v>
      </c>
      <c r="I225" s="493"/>
      <c r="J225" s="493"/>
      <c r="K225" s="493"/>
      <c r="L225" s="493"/>
      <c r="M225" s="493"/>
      <c r="N225" s="493" t="s">
        <v>204</v>
      </c>
      <c r="O225" s="517">
        <v>1750000</v>
      </c>
      <c r="P225" s="724"/>
      <c r="Q225" s="723"/>
      <c r="R225" s="700" t="str">
        <f t="shared" si="55"/>
        <v>2.06.02</v>
      </c>
      <c r="S225" s="744" t="str">
        <f t="shared" si="67"/>
        <v>ALAT RUMAH TANGGA</v>
      </c>
      <c r="T225" s="744">
        <f t="shared" si="68"/>
        <v>5</v>
      </c>
      <c r="U225" s="745">
        <f t="shared" si="56"/>
        <v>349998</v>
      </c>
      <c r="V225" s="744">
        <f t="shared" si="69"/>
        <v>8</v>
      </c>
      <c r="W225" s="746">
        <f t="shared" si="57"/>
        <v>1749990</v>
      </c>
      <c r="X225" s="746">
        <f t="shared" si="58"/>
        <v>0</v>
      </c>
      <c r="Y225" s="746">
        <f t="shared" si="59"/>
        <v>0</v>
      </c>
      <c r="Z225" s="746">
        <f t="shared" si="66"/>
        <v>0</v>
      </c>
      <c r="AA225" s="746">
        <f t="shared" si="60"/>
        <v>0</v>
      </c>
      <c r="AB225" s="746">
        <f t="shared" si="61"/>
        <v>0</v>
      </c>
      <c r="AC225" s="747">
        <f t="shared" si="62"/>
        <v>2005</v>
      </c>
      <c r="AD225" s="748">
        <f t="shared" si="63"/>
        <v>10</v>
      </c>
      <c r="AE225" s="473">
        <f t="shared" si="64"/>
        <v>1749990</v>
      </c>
      <c r="AF225" s="749">
        <f t="shared" si="65"/>
        <v>1749990</v>
      </c>
      <c r="AG225" s="720"/>
    </row>
    <row r="226" spans="1:33" s="475" customFormat="1" ht="16">
      <c r="A226" s="722"/>
      <c r="B226" s="493" t="s">
        <v>2851</v>
      </c>
      <c r="C226" s="494" t="s">
        <v>1262</v>
      </c>
      <c r="D226" s="689">
        <v>4</v>
      </c>
      <c r="E226" s="493" t="s">
        <v>1471</v>
      </c>
      <c r="F226" s="493"/>
      <c r="G226" s="493" t="s">
        <v>225</v>
      </c>
      <c r="H226" s="493">
        <v>2005</v>
      </c>
      <c r="I226" s="493"/>
      <c r="J226" s="493"/>
      <c r="K226" s="493"/>
      <c r="L226" s="493"/>
      <c r="M226" s="493"/>
      <c r="N226" s="493" t="s">
        <v>204</v>
      </c>
      <c r="O226" s="517">
        <v>350000</v>
      </c>
      <c r="P226" s="724"/>
      <c r="Q226" s="723"/>
      <c r="R226" s="700" t="str">
        <f t="shared" si="55"/>
        <v>2.06.04</v>
      </c>
      <c r="S226" s="744" t="str">
        <f t="shared" si="67"/>
        <v>MEJA DAN KURSI KERJA/RAPAT PEJABAT</v>
      </c>
      <c r="T226" s="744">
        <f t="shared" si="68"/>
        <v>5</v>
      </c>
      <c r="U226" s="745">
        <f t="shared" si="56"/>
        <v>69998</v>
      </c>
      <c r="V226" s="744">
        <f t="shared" si="69"/>
        <v>8</v>
      </c>
      <c r="W226" s="746">
        <f t="shared" si="57"/>
        <v>349990</v>
      </c>
      <c r="X226" s="746">
        <f t="shared" si="58"/>
        <v>0</v>
      </c>
      <c r="Y226" s="746">
        <f t="shared" si="59"/>
        <v>0</v>
      </c>
      <c r="Z226" s="746">
        <f t="shared" si="66"/>
        <v>0</v>
      </c>
      <c r="AA226" s="746">
        <f t="shared" si="60"/>
        <v>0</v>
      </c>
      <c r="AB226" s="746">
        <f t="shared" si="61"/>
        <v>0</v>
      </c>
      <c r="AC226" s="747">
        <f t="shared" si="62"/>
        <v>2005</v>
      </c>
      <c r="AD226" s="748">
        <f t="shared" si="63"/>
        <v>10</v>
      </c>
      <c r="AE226" s="473">
        <f t="shared" si="64"/>
        <v>349990</v>
      </c>
      <c r="AF226" s="749">
        <f t="shared" si="65"/>
        <v>349990</v>
      </c>
      <c r="AG226" s="720"/>
    </row>
    <row r="227" spans="1:33" s="475" customFormat="1" ht="16">
      <c r="A227" s="722"/>
      <c r="B227" s="493" t="s">
        <v>2851</v>
      </c>
      <c r="C227" s="494" t="s">
        <v>1256</v>
      </c>
      <c r="D227" s="689">
        <v>4</v>
      </c>
      <c r="E227" s="493" t="s">
        <v>747</v>
      </c>
      <c r="F227" s="493"/>
      <c r="G227" s="493" t="s">
        <v>233</v>
      </c>
      <c r="H227" s="493">
        <v>2003</v>
      </c>
      <c r="I227" s="493"/>
      <c r="J227" s="493"/>
      <c r="K227" s="493"/>
      <c r="L227" s="493"/>
      <c r="M227" s="493"/>
      <c r="N227" s="493" t="s">
        <v>204</v>
      </c>
      <c r="O227" s="517">
        <v>600000</v>
      </c>
      <c r="P227" s="724"/>
      <c r="Q227" s="723"/>
      <c r="R227" s="700" t="str">
        <f t="shared" si="55"/>
        <v>2.06.04</v>
      </c>
      <c r="S227" s="744" t="str">
        <f t="shared" si="67"/>
        <v>MEJA DAN KURSI KERJA/RAPAT PEJABAT</v>
      </c>
      <c r="T227" s="744">
        <f t="shared" si="68"/>
        <v>5</v>
      </c>
      <c r="U227" s="745">
        <f t="shared" si="56"/>
        <v>119998</v>
      </c>
      <c r="V227" s="744">
        <f t="shared" si="69"/>
        <v>10</v>
      </c>
      <c r="W227" s="746">
        <f t="shared" si="57"/>
        <v>599990</v>
      </c>
      <c r="X227" s="746">
        <f t="shared" si="58"/>
        <v>0</v>
      </c>
      <c r="Y227" s="746">
        <f t="shared" si="59"/>
        <v>0</v>
      </c>
      <c r="Z227" s="746">
        <f t="shared" si="66"/>
        <v>0</v>
      </c>
      <c r="AA227" s="746">
        <f t="shared" si="60"/>
        <v>0</v>
      </c>
      <c r="AB227" s="746">
        <f t="shared" si="61"/>
        <v>0</v>
      </c>
      <c r="AC227" s="747">
        <f t="shared" si="62"/>
        <v>2003</v>
      </c>
      <c r="AD227" s="748">
        <f t="shared" si="63"/>
        <v>10</v>
      </c>
      <c r="AE227" s="473">
        <f t="shared" si="64"/>
        <v>599990</v>
      </c>
      <c r="AF227" s="749">
        <f t="shared" si="65"/>
        <v>599990</v>
      </c>
      <c r="AG227" s="720"/>
    </row>
    <row r="228" spans="1:33" s="475" customFormat="1" ht="16">
      <c r="A228" s="722"/>
      <c r="B228" s="493" t="s">
        <v>2856</v>
      </c>
      <c r="C228" s="494" t="s">
        <v>1263</v>
      </c>
      <c r="D228" s="689">
        <v>4</v>
      </c>
      <c r="E228" s="493" t="s">
        <v>1471</v>
      </c>
      <c r="F228" s="493"/>
      <c r="G228" s="493" t="s">
        <v>230</v>
      </c>
      <c r="H228" s="493">
        <v>2003</v>
      </c>
      <c r="I228" s="493"/>
      <c r="J228" s="493"/>
      <c r="K228" s="493"/>
      <c r="L228" s="493"/>
      <c r="M228" s="493"/>
      <c r="N228" s="493" t="s">
        <v>204</v>
      </c>
      <c r="O228" s="517">
        <v>1365000</v>
      </c>
      <c r="P228" s="724"/>
      <c r="Q228" s="723"/>
      <c r="R228" s="700" t="str">
        <f t="shared" si="55"/>
        <v>2.06.02</v>
      </c>
      <c r="S228" s="744" t="str">
        <f t="shared" si="67"/>
        <v>ALAT RUMAH TANGGA</v>
      </c>
      <c r="T228" s="744">
        <f t="shared" si="68"/>
        <v>5</v>
      </c>
      <c r="U228" s="745">
        <f t="shared" si="56"/>
        <v>272998</v>
      </c>
      <c r="V228" s="744">
        <f t="shared" si="69"/>
        <v>10</v>
      </c>
      <c r="W228" s="746">
        <f t="shared" si="57"/>
        <v>1364990</v>
      </c>
      <c r="X228" s="746">
        <f t="shared" si="58"/>
        <v>0</v>
      </c>
      <c r="Y228" s="746">
        <f t="shared" si="59"/>
        <v>0</v>
      </c>
      <c r="Z228" s="746">
        <f t="shared" si="66"/>
        <v>0</v>
      </c>
      <c r="AA228" s="746">
        <f t="shared" si="60"/>
        <v>0</v>
      </c>
      <c r="AB228" s="746">
        <f t="shared" si="61"/>
        <v>0</v>
      </c>
      <c r="AC228" s="747">
        <f t="shared" si="62"/>
        <v>2003</v>
      </c>
      <c r="AD228" s="748">
        <f t="shared" si="63"/>
        <v>10</v>
      </c>
      <c r="AE228" s="473">
        <f t="shared" si="64"/>
        <v>1364990</v>
      </c>
      <c r="AF228" s="749">
        <f t="shared" si="65"/>
        <v>1364990</v>
      </c>
      <c r="AG228" s="720"/>
    </row>
    <row r="229" spans="1:33" s="475" customFormat="1" ht="16">
      <c r="A229" s="722"/>
      <c r="B229" s="493" t="s">
        <v>2815</v>
      </c>
      <c r="C229" s="494" t="s">
        <v>1204</v>
      </c>
      <c r="D229" s="689">
        <v>4</v>
      </c>
      <c r="E229" s="493" t="s">
        <v>1463</v>
      </c>
      <c r="F229" s="493"/>
      <c r="G229" s="493" t="s">
        <v>220</v>
      </c>
      <c r="H229" s="493">
        <v>2004</v>
      </c>
      <c r="I229" s="493"/>
      <c r="J229" s="493"/>
      <c r="K229" s="493"/>
      <c r="L229" s="493"/>
      <c r="M229" s="493"/>
      <c r="N229" s="493" t="s">
        <v>204</v>
      </c>
      <c r="O229" s="517">
        <v>63000</v>
      </c>
      <c r="P229" s="724"/>
      <c r="Q229" s="723"/>
      <c r="R229" s="700" t="str">
        <f t="shared" si="55"/>
        <v>2.06.02</v>
      </c>
      <c r="S229" s="744" t="str">
        <f t="shared" si="67"/>
        <v>ALAT RUMAH TANGGA</v>
      </c>
      <c r="T229" s="744">
        <f t="shared" si="68"/>
        <v>5</v>
      </c>
      <c r="U229" s="745">
        <f t="shared" si="56"/>
        <v>12598</v>
      </c>
      <c r="V229" s="744">
        <f t="shared" si="69"/>
        <v>9</v>
      </c>
      <c r="W229" s="746">
        <f t="shared" si="57"/>
        <v>62990</v>
      </c>
      <c r="X229" s="746">
        <f t="shared" si="58"/>
        <v>0</v>
      </c>
      <c r="Y229" s="746">
        <f t="shared" si="59"/>
        <v>0</v>
      </c>
      <c r="Z229" s="746">
        <f t="shared" si="66"/>
        <v>0</v>
      </c>
      <c r="AA229" s="746">
        <f t="shared" si="60"/>
        <v>0</v>
      </c>
      <c r="AB229" s="746">
        <f t="shared" si="61"/>
        <v>0</v>
      </c>
      <c r="AC229" s="747">
        <f t="shared" si="62"/>
        <v>2004</v>
      </c>
      <c r="AD229" s="748">
        <f t="shared" si="63"/>
        <v>10</v>
      </c>
      <c r="AE229" s="473">
        <f t="shared" si="64"/>
        <v>62990</v>
      </c>
      <c r="AF229" s="749">
        <f t="shared" si="65"/>
        <v>62990</v>
      </c>
      <c r="AG229" s="720"/>
    </row>
    <row r="230" spans="1:33" s="475" customFormat="1" ht="16">
      <c r="A230" s="722"/>
      <c r="B230" s="493" t="s">
        <v>2851</v>
      </c>
      <c r="C230" s="494" t="s">
        <v>1262</v>
      </c>
      <c r="D230" s="689">
        <v>4</v>
      </c>
      <c r="E230" s="493" t="s">
        <v>1471</v>
      </c>
      <c r="F230" s="493"/>
      <c r="G230" s="493" t="s">
        <v>225</v>
      </c>
      <c r="H230" s="493">
        <v>2005</v>
      </c>
      <c r="I230" s="493"/>
      <c r="J230" s="493"/>
      <c r="K230" s="493"/>
      <c r="L230" s="493"/>
      <c r="M230" s="493"/>
      <c r="N230" s="493" t="s">
        <v>204</v>
      </c>
      <c r="O230" s="517">
        <v>2275000</v>
      </c>
      <c r="P230" s="724"/>
      <c r="Q230" s="723"/>
      <c r="R230" s="700" t="str">
        <f t="shared" si="55"/>
        <v>2.06.04</v>
      </c>
      <c r="S230" s="744" t="str">
        <f t="shared" si="67"/>
        <v>MEJA DAN KURSI KERJA/RAPAT PEJABAT</v>
      </c>
      <c r="T230" s="744">
        <f t="shared" si="68"/>
        <v>5</v>
      </c>
      <c r="U230" s="745">
        <f t="shared" si="56"/>
        <v>454998</v>
      </c>
      <c r="V230" s="744">
        <f t="shared" si="69"/>
        <v>8</v>
      </c>
      <c r="W230" s="746">
        <f t="shared" si="57"/>
        <v>2274990</v>
      </c>
      <c r="X230" s="746">
        <f t="shared" si="58"/>
        <v>0</v>
      </c>
      <c r="Y230" s="746">
        <f t="shared" si="59"/>
        <v>0</v>
      </c>
      <c r="Z230" s="746">
        <f t="shared" si="66"/>
        <v>0</v>
      </c>
      <c r="AA230" s="746">
        <f t="shared" si="60"/>
        <v>0</v>
      </c>
      <c r="AB230" s="746">
        <f t="shared" si="61"/>
        <v>0</v>
      </c>
      <c r="AC230" s="747">
        <f t="shared" si="62"/>
        <v>2005</v>
      </c>
      <c r="AD230" s="748">
        <f t="shared" si="63"/>
        <v>10</v>
      </c>
      <c r="AE230" s="473">
        <f t="shared" si="64"/>
        <v>2274990</v>
      </c>
      <c r="AF230" s="749">
        <f t="shared" si="65"/>
        <v>2274990</v>
      </c>
      <c r="AG230" s="720"/>
    </row>
    <row r="231" spans="1:33" s="475" customFormat="1" ht="16">
      <c r="A231" s="722"/>
      <c r="B231" s="493" t="s">
        <v>2856</v>
      </c>
      <c r="C231" s="494" t="s">
        <v>1264</v>
      </c>
      <c r="D231" s="689">
        <v>4</v>
      </c>
      <c r="E231" s="493" t="s">
        <v>145</v>
      </c>
      <c r="F231" s="493"/>
      <c r="G231" s="493" t="s">
        <v>1537</v>
      </c>
      <c r="H231" s="493">
        <v>2006</v>
      </c>
      <c r="I231" s="493"/>
      <c r="J231" s="493"/>
      <c r="K231" s="493"/>
      <c r="L231" s="493"/>
      <c r="M231" s="493"/>
      <c r="N231" s="493" t="s">
        <v>204</v>
      </c>
      <c r="O231" s="517">
        <v>240000</v>
      </c>
      <c r="P231" s="724"/>
      <c r="Q231" s="723"/>
      <c r="R231" s="700" t="str">
        <f t="shared" si="55"/>
        <v>2.06.02</v>
      </c>
      <c r="S231" s="744" t="str">
        <f t="shared" si="67"/>
        <v>ALAT RUMAH TANGGA</v>
      </c>
      <c r="T231" s="744">
        <f t="shared" si="68"/>
        <v>5</v>
      </c>
      <c r="U231" s="745">
        <f t="shared" si="56"/>
        <v>47998</v>
      </c>
      <c r="V231" s="744">
        <f t="shared" si="69"/>
        <v>7</v>
      </c>
      <c r="W231" s="746">
        <f t="shared" si="57"/>
        <v>239990</v>
      </c>
      <c r="X231" s="746">
        <f t="shared" si="58"/>
        <v>0</v>
      </c>
      <c r="Y231" s="746">
        <f t="shared" si="59"/>
        <v>0</v>
      </c>
      <c r="Z231" s="746">
        <f t="shared" si="66"/>
        <v>0</v>
      </c>
      <c r="AA231" s="746">
        <f t="shared" si="60"/>
        <v>0</v>
      </c>
      <c r="AB231" s="746">
        <f t="shared" si="61"/>
        <v>0</v>
      </c>
      <c r="AC231" s="747">
        <f t="shared" si="62"/>
        <v>2006</v>
      </c>
      <c r="AD231" s="748">
        <f t="shared" si="63"/>
        <v>10</v>
      </c>
      <c r="AE231" s="473">
        <f t="shared" si="64"/>
        <v>239990</v>
      </c>
      <c r="AF231" s="749">
        <f t="shared" si="65"/>
        <v>239990</v>
      </c>
      <c r="AG231" s="720"/>
    </row>
    <row r="232" spans="1:33" s="475" customFormat="1" ht="16">
      <c r="A232" s="750"/>
      <c r="B232" s="523" t="s">
        <v>2823</v>
      </c>
      <c r="C232" s="524" t="s">
        <v>1216</v>
      </c>
      <c r="D232" s="689">
        <v>4</v>
      </c>
      <c r="E232" s="523" t="s">
        <v>1457</v>
      </c>
      <c r="F232" s="523"/>
      <c r="G232" s="523" t="s">
        <v>220</v>
      </c>
      <c r="H232" s="523">
        <v>2000</v>
      </c>
      <c r="I232" s="523"/>
      <c r="J232" s="523"/>
      <c r="K232" s="523"/>
      <c r="L232" s="523"/>
      <c r="M232" s="523"/>
      <c r="N232" s="523" t="s">
        <v>204</v>
      </c>
      <c r="O232" s="517">
        <v>150000</v>
      </c>
      <c r="P232" s="724"/>
      <c r="Q232" s="723"/>
      <c r="R232" s="700" t="str">
        <f t="shared" si="55"/>
        <v>2.06.02</v>
      </c>
      <c r="S232" s="744" t="str">
        <f t="shared" si="67"/>
        <v>ALAT RUMAH TANGGA</v>
      </c>
      <c r="T232" s="744">
        <f t="shared" si="68"/>
        <v>5</v>
      </c>
      <c r="U232" s="745">
        <f t="shared" si="56"/>
        <v>29998</v>
      </c>
      <c r="V232" s="744">
        <f t="shared" si="69"/>
        <v>13</v>
      </c>
      <c r="W232" s="746">
        <f t="shared" si="57"/>
        <v>149990</v>
      </c>
      <c r="X232" s="746">
        <f t="shared" si="58"/>
        <v>0</v>
      </c>
      <c r="Y232" s="746">
        <f t="shared" si="59"/>
        <v>0</v>
      </c>
      <c r="Z232" s="746">
        <f t="shared" si="66"/>
        <v>0</v>
      </c>
      <c r="AA232" s="746">
        <f t="shared" si="60"/>
        <v>0</v>
      </c>
      <c r="AB232" s="746">
        <f t="shared" si="61"/>
        <v>0</v>
      </c>
      <c r="AC232" s="747">
        <f t="shared" si="62"/>
        <v>2000</v>
      </c>
      <c r="AD232" s="748">
        <f t="shared" si="63"/>
        <v>10</v>
      </c>
      <c r="AE232" s="473">
        <f t="shared" si="64"/>
        <v>149990</v>
      </c>
      <c r="AF232" s="749">
        <f t="shared" si="65"/>
        <v>149990</v>
      </c>
      <c r="AG232" s="720"/>
    </row>
    <row r="233" spans="1:33" s="475" customFormat="1" ht="16">
      <c r="A233" s="750"/>
      <c r="B233" s="523" t="s">
        <v>2851</v>
      </c>
      <c r="C233" s="524" t="s">
        <v>1265</v>
      </c>
      <c r="D233" s="689">
        <v>4</v>
      </c>
      <c r="E233" s="523" t="s">
        <v>1491</v>
      </c>
      <c r="F233" s="523"/>
      <c r="G233" s="523" t="s">
        <v>225</v>
      </c>
      <c r="H233" s="523">
        <v>2005</v>
      </c>
      <c r="I233" s="523"/>
      <c r="J233" s="523"/>
      <c r="K233" s="523"/>
      <c r="L233" s="523"/>
      <c r="M233" s="523"/>
      <c r="N233" s="523" t="s">
        <v>204</v>
      </c>
      <c r="O233" s="517">
        <v>200000</v>
      </c>
      <c r="P233" s="724"/>
      <c r="Q233" s="723"/>
      <c r="R233" s="700" t="str">
        <f t="shared" si="55"/>
        <v>2.06.04</v>
      </c>
      <c r="S233" s="744" t="str">
        <f t="shared" si="67"/>
        <v>MEJA DAN KURSI KERJA/RAPAT PEJABAT</v>
      </c>
      <c r="T233" s="744">
        <f t="shared" si="68"/>
        <v>5</v>
      </c>
      <c r="U233" s="745">
        <f t="shared" si="56"/>
        <v>39998</v>
      </c>
      <c r="V233" s="744">
        <f t="shared" si="69"/>
        <v>8</v>
      </c>
      <c r="W233" s="746">
        <f t="shared" si="57"/>
        <v>199990</v>
      </c>
      <c r="X233" s="746">
        <f t="shared" si="58"/>
        <v>0</v>
      </c>
      <c r="Y233" s="746">
        <f t="shared" si="59"/>
        <v>0</v>
      </c>
      <c r="Z233" s="746">
        <f t="shared" si="66"/>
        <v>0</v>
      </c>
      <c r="AA233" s="746">
        <f t="shared" si="60"/>
        <v>0</v>
      </c>
      <c r="AB233" s="746">
        <f t="shared" si="61"/>
        <v>0</v>
      </c>
      <c r="AC233" s="747">
        <f t="shared" si="62"/>
        <v>2005</v>
      </c>
      <c r="AD233" s="748">
        <f t="shared" si="63"/>
        <v>10</v>
      </c>
      <c r="AE233" s="473">
        <f t="shared" si="64"/>
        <v>199990</v>
      </c>
      <c r="AF233" s="749">
        <f t="shared" si="65"/>
        <v>199990</v>
      </c>
      <c r="AG233" s="720"/>
    </row>
    <row r="234" spans="1:33" s="475" customFormat="1" ht="16">
      <c r="A234" s="722"/>
      <c r="B234" s="493" t="s">
        <v>2815</v>
      </c>
      <c r="C234" s="494" t="s">
        <v>1204</v>
      </c>
      <c r="D234" s="689">
        <v>4</v>
      </c>
      <c r="E234" s="493" t="s">
        <v>747</v>
      </c>
      <c r="F234" s="493"/>
      <c r="G234" s="493" t="s">
        <v>220</v>
      </c>
      <c r="H234" s="493">
        <v>2003</v>
      </c>
      <c r="I234" s="493"/>
      <c r="J234" s="493"/>
      <c r="K234" s="493"/>
      <c r="L234" s="493"/>
      <c r="M234" s="493"/>
      <c r="N234" s="493" t="s">
        <v>204</v>
      </c>
      <c r="O234" s="517">
        <v>10500</v>
      </c>
      <c r="P234" s="724"/>
      <c r="Q234" s="723"/>
      <c r="R234" s="700" t="str">
        <f t="shared" si="55"/>
        <v>2.06.02</v>
      </c>
      <c r="S234" s="744" t="str">
        <f t="shared" si="67"/>
        <v>ALAT RUMAH TANGGA</v>
      </c>
      <c r="T234" s="744">
        <f t="shared" si="68"/>
        <v>5</v>
      </c>
      <c r="U234" s="745">
        <f t="shared" si="56"/>
        <v>2098</v>
      </c>
      <c r="V234" s="744">
        <f t="shared" si="69"/>
        <v>10</v>
      </c>
      <c r="W234" s="746">
        <f t="shared" si="57"/>
        <v>10490</v>
      </c>
      <c r="X234" s="746">
        <f t="shared" si="58"/>
        <v>0</v>
      </c>
      <c r="Y234" s="746">
        <f t="shared" si="59"/>
        <v>0</v>
      </c>
      <c r="Z234" s="746">
        <f t="shared" si="66"/>
        <v>0</v>
      </c>
      <c r="AA234" s="746">
        <f t="shared" si="60"/>
        <v>0</v>
      </c>
      <c r="AB234" s="746">
        <f t="shared" si="61"/>
        <v>0</v>
      </c>
      <c r="AC234" s="747">
        <f t="shared" si="62"/>
        <v>2003</v>
      </c>
      <c r="AD234" s="748">
        <f t="shared" si="63"/>
        <v>10</v>
      </c>
      <c r="AE234" s="473">
        <f t="shared" si="64"/>
        <v>10490</v>
      </c>
      <c r="AF234" s="749">
        <f t="shared" si="65"/>
        <v>10490</v>
      </c>
      <c r="AG234" s="720"/>
    </row>
    <row r="235" spans="1:33" s="475" customFormat="1" ht="16">
      <c r="A235" s="722"/>
      <c r="B235" s="493" t="s">
        <v>2857</v>
      </c>
      <c r="C235" s="494" t="s">
        <v>1266</v>
      </c>
      <c r="D235" s="689">
        <v>4</v>
      </c>
      <c r="E235" s="493" t="s">
        <v>1491</v>
      </c>
      <c r="F235" s="493"/>
      <c r="G235" s="493" t="s">
        <v>225</v>
      </c>
      <c r="H235" s="493">
        <v>2006</v>
      </c>
      <c r="I235" s="493"/>
      <c r="J235" s="493"/>
      <c r="K235" s="493"/>
      <c r="L235" s="493"/>
      <c r="M235" s="493"/>
      <c r="N235" s="493" t="s">
        <v>204</v>
      </c>
      <c r="O235" s="517">
        <v>93750</v>
      </c>
      <c r="P235" s="724"/>
      <c r="Q235" s="723"/>
      <c r="R235" s="700" t="str">
        <f t="shared" si="55"/>
        <v>2.06.02</v>
      </c>
      <c r="S235" s="744" t="str">
        <f t="shared" si="67"/>
        <v>ALAT RUMAH TANGGA</v>
      </c>
      <c r="T235" s="744">
        <f t="shared" si="68"/>
        <v>5</v>
      </c>
      <c r="U235" s="745">
        <f t="shared" si="56"/>
        <v>18748</v>
      </c>
      <c r="V235" s="744">
        <f t="shared" si="69"/>
        <v>7</v>
      </c>
      <c r="W235" s="746">
        <f t="shared" si="57"/>
        <v>93740</v>
      </c>
      <c r="X235" s="746">
        <f t="shared" si="58"/>
        <v>0</v>
      </c>
      <c r="Y235" s="746">
        <f t="shared" si="59"/>
        <v>0</v>
      </c>
      <c r="Z235" s="746">
        <f t="shared" si="66"/>
        <v>0</v>
      </c>
      <c r="AA235" s="746">
        <f t="shared" si="60"/>
        <v>0</v>
      </c>
      <c r="AB235" s="746">
        <f t="shared" si="61"/>
        <v>0</v>
      </c>
      <c r="AC235" s="747">
        <f t="shared" si="62"/>
        <v>2006</v>
      </c>
      <c r="AD235" s="748">
        <f t="shared" si="63"/>
        <v>10</v>
      </c>
      <c r="AE235" s="473">
        <f t="shared" si="64"/>
        <v>93740</v>
      </c>
      <c r="AF235" s="749">
        <f t="shared" si="65"/>
        <v>93740</v>
      </c>
      <c r="AG235" s="720"/>
    </row>
    <row r="236" spans="1:33" s="475" customFormat="1" ht="16">
      <c r="A236" s="722"/>
      <c r="B236" s="493" t="s">
        <v>2857</v>
      </c>
      <c r="C236" s="494" t="s">
        <v>1267</v>
      </c>
      <c r="D236" s="689">
        <v>4</v>
      </c>
      <c r="E236" s="493" t="s">
        <v>1491</v>
      </c>
      <c r="F236" s="493"/>
      <c r="G236" s="493" t="s">
        <v>225</v>
      </c>
      <c r="H236" s="493">
        <v>2000</v>
      </c>
      <c r="I236" s="493"/>
      <c r="J236" s="493"/>
      <c r="K236" s="493"/>
      <c r="L236" s="493"/>
      <c r="M236" s="493"/>
      <c r="N236" s="493" t="s">
        <v>204</v>
      </c>
      <c r="O236" s="517">
        <v>75000</v>
      </c>
      <c r="P236" s="724"/>
      <c r="Q236" s="723"/>
      <c r="R236" s="700" t="str">
        <f t="shared" si="55"/>
        <v>2.06.02</v>
      </c>
      <c r="S236" s="744" t="str">
        <f t="shared" si="67"/>
        <v>ALAT RUMAH TANGGA</v>
      </c>
      <c r="T236" s="744">
        <f t="shared" si="68"/>
        <v>5</v>
      </c>
      <c r="U236" s="745">
        <f t="shared" si="56"/>
        <v>14998</v>
      </c>
      <c r="V236" s="744">
        <f t="shared" si="69"/>
        <v>13</v>
      </c>
      <c r="W236" s="746">
        <f t="shared" si="57"/>
        <v>74990</v>
      </c>
      <c r="X236" s="746">
        <f t="shared" si="58"/>
        <v>0</v>
      </c>
      <c r="Y236" s="746">
        <f t="shared" si="59"/>
        <v>0</v>
      </c>
      <c r="Z236" s="746">
        <f t="shared" si="66"/>
        <v>0</v>
      </c>
      <c r="AA236" s="746">
        <f t="shared" si="60"/>
        <v>0</v>
      </c>
      <c r="AB236" s="746">
        <f t="shared" si="61"/>
        <v>0</v>
      </c>
      <c r="AC236" s="747">
        <f t="shared" si="62"/>
        <v>2000</v>
      </c>
      <c r="AD236" s="748">
        <f t="shared" si="63"/>
        <v>10</v>
      </c>
      <c r="AE236" s="473">
        <f t="shared" si="64"/>
        <v>74990</v>
      </c>
      <c r="AF236" s="749">
        <f t="shared" si="65"/>
        <v>74990</v>
      </c>
      <c r="AG236" s="720"/>
    </row>
    <row r="237" spans="1:33" s="475" customFormat="1" ht="16">
      <c r="A237" s="722"/>
      <c r="B237" s="493" t="s">
        <v>2816</v>
      </c>
      <c r="C237" s="494" t="s">
        <v>1200</v>
      </c>
      <c r="D237" s="689">
        <v>4</v>
      </c>
      <c r="E237" s="493" t="s">
        <v>747</v>
      </c>
      <c r="F237" s="493"/>
      <c r="G237" s="493" t="s">
        <v>221</v>
      </c>
      <c r="H237" s="493">
        <v>2005</v>
      </c>
      <c r="I237" s="493"/>
      <c r="J237" s="493"/>
      <c r="K237" s="493"/>
      <c r="L237" s="493"/>
      <c r="M237" s="493"/>
      <c r="N237" s="493" t="s">
        <v>204</v>
      </c>
      <c r="O237" s="517">
        <v>490000</v>
      </c>
      <c r="P237" s="724"/>
      <c r="Q237" s="723"/>
      <c r="R237" s="700" t="str">
        <f t="shared" si="55"/>
        <v>2.06.02</v>
      </c>
      <c r="S237" s="744" t="str">
        <f t="shared" si="67"/>
        <v>ALAT RUMAH TANGGA</v>
      </c>
      <c r="T237" s="744">
        <f t="shared" si="68"/>
        <v>5</v>
      </c>
      <c r="U237" s="745">
        <f t="shared" si="56"/>
        <v>97998</v>
      </c>
      <c r="V237" s="744">
        <f t="shared" si="69"/>
        <v>8</v>
      </c>
      <c r="W237" s="746">
        <f t="shared" si="57"/>
        <v>489990</v>
      </c>
      <c r="X237" s="746">
        <f t="shared" si="58"/>
        <v>0</v>
      </c>
      <c r="Y237" s="746">
        <f t="shared" si="59"/>
        <v>0</v>
      </c>
      <c r="Z237" s="746">
        <f t="shared" si="66"/>
        <v>0</v>
      </c>
      <c r="AA237" s="746">
        <f t="shared" si="60"/>
        <v>0</v>
      </c>
      <c r="AB237" s="746">
        <f t="shared" si="61"/>
        <v>0</v>
      </c>
      <c r="AC237" s="747">
        <f t="shared" si="62"/>
        <v>2005</v>
      </c>
      <c r="AD237" s="748">
        <f t="shared" si="63"/>
        <v>10</v>
      </c>
      <c r="AE237" s="473">
        <f t="shared" si="64"/>
        <v>489990</v>
      </c>
      <c r="AF237" s="749">
        <f t="shared" si="65"/>
        <v>489990</v>
      </c>
      <c r="AG237" s="720"/>
    </row>
    <row r="238" spans="1:33" s="475" customFormat="1" ht="16">
      <c r="A238" s="722"/>
      <c r="B238" s="493" t="s">
        <v>2814</v>
      </c>
      <c r="C238" s="494" t="s">
        <v>1212</v>
      </c>
      <c r="D238" s="689">
        <v>4</v>
      </c>
      <c r="E238" s="493" t="s">
        <v>747</v>
      </c>
      <c r="F238" s="493"/>
      <c r="G238" s="493" t="s">
        <v>233</v>
      </c>
      <c r="H238" s="493">
        <v>2003</v>
      </c>
      <c r="I238" s="493"/>
      <c r="J238" s="493"/>
      <c r="K238" s="493"/>
      <c r="L238" s="493"/>
      <c r="M238" s="493"/>
      <c r="N238" s="493" t="s">
        <v>204</v>
      </c>
      <c r="O238" s="517">
        <v>340000</v>
      </c>
      <c r="P238" s="724"/>
      <c r="Q238" s="723"/>
      <c r="R238" s="700" t="str">
        <f t="shared" si="55"/>
        <v>2.06.02</v>
      </c>
      <c r="S238" s="744" t="str">
        <f t="shared" si="67"/>
        <v>ALAT RUMAH TANGGA</v>
      </c>
      <c r="T238" s="744">
        <f t="shared" si="68"/>
        <v>5</v>
      </c>
      <c r="U238" s="745">
        <f t="shared" si="56"/>
        <v>67998</v>
      </c>
      <c r="V238" s="744">
        <f t="shared" si="69"/>
        <v>10</v>
      </c>
      <c r="W238" s="746">
        <f t="shared" si="57"/>
        <v>339990</v>
      </c>
      <c r="X238" s="746">
        <f t="shared" si="58"/>
        <v>0</v>
      </c>
      <c r="Y238" s="746">
        <f t="shared" si="59"/>
        <v>0</v>
      </c>
      <c r="Z238" s="746">
        <f t="shared" si="66"/>
        <v>0</v>
      </c>
      <c r="AA238" s="746">
        <f t="shared" si="60"/>
        <v>0</v>
      </c>
      <c r="AB238" s="746">
        <f t="shared" si="61"/>
        <v>0</v>
      </c>
      <c r="AC238" s="747">
        <f t="shared" si="62"/>
        <v>2003</v>
      </c>
      <c r="AD238" s="748">
        <f t="shared" si="63"/>
        <v>10</v>
      </c>
      <c r="AE238" s="473">
        <f t="shared" si="64"/>
        <v>339990</v>
      </c>
      <c r="AF238" s="749">
        <f t="shared" si="65"/>
        <v>339990</v>
      </c>
      <c r="AG238" s="720"/>
    </row>
    <row r="239" spans="1:33" s="475" customFormat="1" ht="16">
      <c r="A239" s="722"/>
      <c r="B239" s="493" t="s">
        <v>2814</v>
      </c>
      <c r="C239" s="494" t="s">
        <v>1212</v>
      </c>
      <c r="D239" s="689">
        <v>4</v>
      </c>
      <c r="E239" s="493" t="s">
        <v>747</v>
      </c>
      <c r="F239" s="493"/>
      <c r="G239" s="493" t="s">
        <v>1524</v>
      </c>
      <c r="H239" s="493">
        <v>2006</v>
      </c>
      <c r="I239" s="493"/>
      <c r="J239" s="493"/>
      <c r="K239" s="493"/>
      <c r="L239" s="493"/>
      <c r="M239" s="493"/>
      <c r="N239" s="493" t="s">
        <v>204</v>
      </c>
      <c r="O239" s="517">
        <v>680000</v>
      </c>
      <c r="P239" s="724"/>
      <c r="Q239" s="723"/>
      <c r="R239" s="700" t="str">
        <f t="shared" si="55"/>
        <v>2.06.02</v>
      </c>
      <c r="S239" s="744" t="str">
        <f t="shared" si="67"/>
        <v>ALAT RUMAH TANGGA</v>
      </c>
      <c r="T239" s="744">
        <f t="shared" si="68"/>
        <v>5</v>
      </c>
      <c r="U239" s="745">
        <f t="shared" si="56"/>
        <v>135998</v>
      </c>
      <c r="V239" s="744">
        <f t="shared" si="69"/>
        <v>7</v>
      </c>
      <c r="W239" s="746">
        <f t="shared" si="57"/>
        <v>679990</v>
      </c>
      <c r="X239" s="746">
        <f t="shared" si="58"/>
        <v>0</v>
      </c>
      <c r="Y239" s="746">
        <f t="shared" si="59"/>
        <v>0</v>
      </c>
      <c r="Z239" s="746">
        <f t="shared" si="66"/>
        <v>0</v>
      </c>
      <c r="AA239" s="746">
        <f t="shared" si="60"/>
        <v>0</v>
      </c>
      <c r="AB239" s="746">
        <f t="shared" si="61"/>
        <v>0</v>
      </c>
      <c r="AC239" s="747">
        <f t="shared" si="62"/>
        <v>2006</v>
      </c>
      <c r="AD239" s="748">
        <f t="shared" si="63"/>
        <v>10</v>
      </c>
      <c r="AE239" s="473">
        <f t="shared" si="64"/>
        <v>679990</v>
      </c>
      <c r="AF239" s="749">
        <f t="shared" si="65"/>
        <v>679990</v>
      </c>
      <c r="AG239" s="720"/>
    </row>
    <row r="240" spans="1:33" s="475" customFormat="1" ht="16">
      <c r="A240" s="722"/>
      <c r="B240" s="493" t="s">
        <v>2248</v>
      </c>
      <c r="C240" s="494" t="s">
        <v>1210</v>
      </c>
      <c r="D240" s="689">
        <v>4</v>
      </c>
      <c r="E240" s="493" t="s">
        <v>1464</v>
      </c>
      <c r="F240" s="493"/>
      <c r="G240" s="493" t="s">
        <v>220</v>
      </c>
      <c r="H240" s="493">
        <v>2004</v>
      </c>
      <c r="I240" s="493"/>
      <c r="J240" s="493"/>
      <c r="K240" s="493"/>
      <c r="L240" s="493"/>
      <c r="M240" s="493"/>
      <c r="N240" s="493" t="s">
        <v>204</v>
      </c>
      <c r="O240" s="517">
        <v>40000</v>
      </c>
      <c r="P240" s="724"/>
      <c r="Q240" s="723"/>
      <c r="R240" s="700" t="str">
        <f t="shared" ref="R240:R303" si="70">MID(B240,2,7)</f>
        <v>2.06.02</v>
      </c>
      <c r="S240" s="744" t="str">
        <f t="shared" si="67"/>
        <v>ALAT RUMAH TANGGA</v>
      </c>
      <c r="T240" s="744">
        <f t="shared" si="68"/>
        <v>5</v>
      </c>
      <c r="U240" s="745">
        <f t="shared" si="56"/>
        <v>7998</v>
      </c>
      <c r="V240" s="744">
        <f t="shared" si="69"/>
        <v>9</v>
      </c>
      <c r="W240" s="746">
        <f t="shared" si="57"/>
        <v>39990</v>
      </c>
      <c r="X240" s="746">
        <f t="shared" si="58"/>
        <v>0</v>
      </c>
      <c r="Y240" s="746">
        <f t="shared" si="59"/>
        <v>0</v>
      </c>
      <c r="Z240" s="746">
        <f t="shared" si="66"/>
        <v>0</v>
      </c>
      <c r="AA240" s="746">
        <f t="shared" si="60"/>
        <v>0</v>
      </c>
      <c r="AB240" s="746">
        <f t="shared" si="61"/>
        <v>0</v>
      </c>
      <c r="AC240" s="747">
        <f t="shared" si="62"/>
        <v>2004</v>
      </c>
      <c r="AD240" s="748">
        <f t="shared" si="63"/>
        <v>10</v>
      </c>
      <c r="AE240" s="473">
        <f t="shared" si="64"/>
        <v>39990</v>
      </c>
      <c r="AF240" s="749">
        <f t="shared" si="65"/>
        <v>39990</v>
      </c>
      <c r="AG240" s="720"/>
    </row>
    <row r="241" spans="1:33" s="475" customFormat="1" ht="16">
      <c r="A241" s="722"/>
      <c r="B241" s="493" t="s">
        <v>2248</v>
      </c>
      <c r="C241" s="494" t="s">
        <v>1210</v>
      </c>
      <c r="D241" s="689">
        <v>4</v>
      </c>
      <c r="E241" s="493" t="s">
        <v>1464</v>
      </c>
      <c r="F241" s="493"/>
      <c r="G241" s="493" t="s">
        <v>1528</v>
      </c>
      <c r="H241" s="493">
        <v>2005</v>
      </c>
      <c r="I241" s="493"/>
      <c r="J241" s="493"/>
      <c r="K241" s="493"/>
      <c r="L241" s="493"/>
      <c r="M241" s="493"/>
      <c r="N241" s="493" t="s">
        <v>204</v>
      </c>
      <c r="O241" s="517">
        <v>100000</v>
      </c>
      <c r="P241" s="724"/>
      <c r="Q241" s="723"/>
      <c r="R241" s="700" t="str">
        <f t="shared" si="70"/>
        <v>2.06.02</v>
      </c>
      <c r="S241" s="744" t="str">
        <f t="shared" si="67"/>
        <v>ALAT RUMAH TANGGA</v>
      </c>
      <c r="T241" s="744">
        <f t="shared" si="68"/>
        <v>5</v>
      </c>
      <c r="U241" s="745">
        <f t="shared" si="56"/>
        <v>19998</v>
      </c>
      <c r="V241" s="744">
        <f t="shared" si="69"/>
        <v>8</v>
      </c>
      <c r="W241" s="746">
        <f t="shared" si="57"/>
        <v>99990</v>
      </c>
      <c r="X241" s="746">
        <f t="shared" si="58"/>
        <v>0</v>
      </c>
      <c r="Y241" s="746">
        <f t="shared" si="59"/>
        <v>0</v>
      </c>
      <c r="Z241" s="746">
        <f t="shared" si="66"/>
        <v>0</v>
      </c>
      <c r="AA241" s="746">
        <f t="shared" si="60"/>
        <v>0</v>
      </c>
      <c r="AB241" s="746">
        <f t="shared" si="61"/>
        <v>0</v>
      </c>
      <c r="AC241" s="747">
        <f t="shared" si="62"/>
        <v>2005</v>
      </c>
      <c r="AD241" s="748">
        <f t="shared" si="63"/>
        <v>10</v>
      </c>
      <c r="AE241" s="473">
        <f t="shared" si="64"/>
        <v>99990</v>
      </c>
      <c r="AF241" s="749">
        <f t="shared" si="65"/>
        <v>99990</v>
      </c>
      <c r="AG241" s="720"/>
    </row>
    <row r="242" spans="1:33" s="475" customFormat="1" ht="16">
      <c r="A242" s="722"/>
      <c r="B242" s="493" t="s">
        <v>2814</v>
      </c>
      <c r="C242" s="494" t="s">
        <v>1212</v>
      </c>
      <c r="D242" s="689">
        <v>4</v>
      </c>
      <c r="E242" s="493" t="s">
        <v>747</v>
      </c>
      <c r="F242" s="493"/>
      <c r="G242" s="493" t="s">
        <v>1524</v>
      </c>
      <c r="H242" s="493">
        <v>2006</v>
      </c>
      <c r="I242" s="493"/>
      <c r="J242" s="493"/>
      <c r="K242" s="493"/>
      <c r="L242" s="493"/>
      <c r="M242" s="493"/>
      <c r="N242" s="493" t="s">
        <v>204</v>
      </c>
      <c r="O242" s="517">
        <v>680000</v>
      </c>
      <c r="P242" s="724"/>
      <c r="Q242" s="723"/>
      <c r="R242" s="700" t="str">
        <f t="shared" si="70"/>
        <v>2.06.02</v>
      </c>
      <c r="S242" s="744" t="str">
        <f t="shared" si="67"/>
        <v>ALAT RUMAH TANGGA</v>
      </c>
      <c r="T242" s="744">
        <f t="shared" si="68"/>
        <v>5</v>
      </c>
      <c r="U242" s="745">
        <f t="shared" ref="U242:U305" si="71">(O242-10)/T242</f>
        <v>135998</v>
      </c>
      <c r="V242" s="744">
        <f t="shared" si="69"/>
        <v>7</v>
      </c>
      <c r="W242" s="746">
        <f t="shared" ref="W242:W305" si="72">IF(V242&gt;T242,O242-10,U242*V242)</f>
        <v>679990</v>
      </c>
      <c r="X242" s="746">
        <f t="shared" ref="X242:X305" si="73">IF(O242-10=W242,0,U242)</f>
        <v>0</v>
      </c>
      <c r="Y242" s="746">
        <f t="shared" ref="Y242:Y305" si="74">IF(O242-10=W242+X242,0,U242)</f>
        <v>0</v>
      </c>
      <c r="Z242" s="746">
        <f t="shared" si="66"/>
        <v>0</v>
      </c>
      <c r="AA242" s="746">
        <f t="shared" ref="AA242:AA305" si="75">IF(O242-10=Y242+Z242+X242+W242,0,U242)</f>
        <v>0</v>
      </c>
      <c r="AB242" s="746">
        <f t="shared" ref="AB242:AB305" si="76">IF(O242-10=W242+X242+Z242+AA242+Y242,0,U242)</f>
        <v>0</v>
      </c>
      <c r="AC242" s="747">
        <f t="shared" ref="AC242:AC305" si="77">H242</f>
        <v>2006</v>
      </c>
      <c r="AD242" s="748">
        <f t="shared" ref="AD242:AD305" si="78">O242-(W242+X242+Y242+Z242+AA242+AB242)</f>
        <v>10</v>
      </c>
      <c r="AE242" s="473">
        <f t="shared" ref="AE242:AE305" si="79">W242+X242+Y242+Z242+AA242</f>
        <v>679990</v>
      </c>
      <c r="AF242" s="749">
        <f t="shared" ref="AF242:AF305" si="80">AE242+AB242</f>
        <v>679990</v>
      </c>
      <c r="AG242" s="720"/>
    </row>
    <row r="243" spans="1:33" s="475" customFormat="1" ht="16">
      <c r="A243" s="722"/>
      <c r="B243" s="493" t="s">
        <v>2814</v>
      </c>
      <c r="C243" s="494" t="s">
        <v>1212</v>
      </c>
      <c r="D243" s="689">
        <v>4</v>
      </c>
      <c r="E243" s="493" t="s">
        <v>747</v>
      </c>
      <c r="F243" s="493"/>
      <c r="G243" s="493" t="s">
        <v>233</v>
      </c>
      <c r="H243" s="493">
        <v>2002</v>
      </c>
      <c r="I243" s="493"/>
      <c r="J243" s="493"/>
      <c r="K243" s="493"/>
      <c r="L243" s="493"/>
      <c r="M243" s="493"/>
      <c r="N243" s="493" t="s">
        <v>204</v>
      </c>
      <c r="O243" s="517">
        <v>625000</v>
      </c>
      <c r="P243" s="724"/>
      <c r="Q243" s="723"/>
      <c r="R243" s="700" t="str">
        <f t="shared" si="70"/>
        <v>2.06.02</v>
      </c>
      <c r="S243" s="744" t="str">
        <f t="shared" si="67"/>
        <v>ALAT RUMAH TANGGA</v>
      </c>
      <c r="T243" s="744">
        <f t="shared" si="68"/>
        <v>5</v>
      </c>
      <c r="U243" s="745">
        <f t="shared" si="71"/>
        <v>124998</v>
      </c>
      <c r="V243" s="744">
        <f t="shared" si="69"/>
        <v>11</v>
      </c>
      <c r="W243" s="746">
        <f t="shared" si="72"/>
        <v>624990</v>
      </c>
      <c r="X243" s="746">
        <f t="shared" si="73"/>
        <v>0</v>
      </c>
      <c r="Y243" s="746">
        <f t="shared" si="74"/>
        <v>0</v>
      </c>
      <c r="Z243" s="746">
        <f t="shared" ref="Z243:Z306" si="81">IF(O243-10=X243+Y243+W243,0,U243)</f>
        <v>0</v>
      </c>
      <c r="AA243" s="746">
        <f t="shared" si="75"/>
        <v>0</v>
      </c>
      <c r="AB243" s="746">
        <f t="shared" si="76"/>
        <v>0</v>
      </c>
      <c r="AC243" s="747">
        <f t="shared" si="77"/>
        <v>2002</v>
      </c>
      <c r="AD243" s="748">
        <f t="shared" si="78"/>
        <v>10</v>
      </c>
      <c r="AE243" s="473">
        <f t="shared" si="79"/>
        <v>624990</v>
      </c>
      <c r="AF243" s="749">
        <f t="shared" si="80"/>
        <v>624990</v>
      </c>
      <c r="AG243" s="720"/>
    </row>
    <row r="244" spans="1:33" s="475" customFormat="1" ht="16">
      <c r="A244" s="722"/>
      <c r="B244" s="493" t="s">
        <v>2851</v>
      </c>
      <c r="C244" s="494" t="s">
        <v>1217</v>
      </c>
      <c r="D244" s="689">
        <v>4</v>
      </c>
      <c r="E244" s="493" t="s">
        <v>747</v>
      </c>
      <c r="F244" s="493"/>
      <c r="G244" s="493" t="s">
        <v>1532</v>
      </c>
      <c r="H244" s="493">
        <v>2004</v>
      </c>
      <c r="I244" s="493"/>
      <c r="J244" s="493"/>
      <c r="K244" s="493"/>
      <c r="L244" s="493"/>
      <c r="M244" s="493"/>
      <c r="N244" s="493" t="s">
        <v>204</v>
      </c>
      <c r="O244" s="517">
        <v>770000</v>
      </c>
      <c r="P244" s="724"/>
      <c r="Q244" s="723"/>
      <c r="R244" s="700" t="str">
        <f t="shared" si="70"/>
        <v>2.06.04</v>
      </c>
      <c r="S244" s="744" t="str">
        <f t="shared" si="67"/>
        <v>MEJA DAN KURSI KERJA/RAPAT PEJABAT</v>
      </c>
      <c r="T244" s="744">
        <f t="shared" si="68"/>
        <v>5</v>
      </c>
      <c r="U244" s="745">
        <f t="shared" si="71"/>
        <v>153998</v>
      </c>
      <c r="V244" s="744">
        <f t="shared" si="69"/>
        <v>9</v>
      </c>
      <c r="W244" s="746">
        <f t="shared" si="72"/>
        <v>769990</v>
      </c>
      <c r="X244" s="746">
        <f t="shared" si="73"/>
        <v>0</v>
      </c>
      <c r="Y244" s="746">
        <f t="shared" si="74"/>
        <v>0</v>
      </c>
      <c r="Z244" s="746">
        <f t="shared" si="81"/>
        <v>0</v>
      </c>
      <c r="AA244" s="746">
        <f t="shared" si="75"/>
        <v>0</v>
      </c>
      <c r="AB244" s="746">
        <f t="shared" si="76"/>
        <v>0</v>
      </c>
      <c r="AC244" s="747">
        <f t="shared" si="77"/>
        <v>2004</v>
      </c>
      <c r="AD244" s="748">
        <f t="shared" si="78"/>
        <v>10</v>
      </c>
      <c r="AE244" s="473">
        <f t="shared" si="79"/>
        <v>769990</v>
      </c>
      <c r="AF244" s="749">
        <f t="shared" si="80"/>
        <v>769990</v>
      </c>
      <c r="AG244" s="720"/>
    </row>
    <row r="245" spans="1:33" s="475" customFormat="1" ht="16">
      <c r="A245" s="722"/>
      <c r="B245" s="493" t="s">
        <v>2851</v>
      </c>
      <c r="C245" s="494" t="s">
        <v>1227</v>
      </c>
      <c r="D245" s="689">
        <v>4</v>
      </c>
      <c r="E245" s="493" t="s">
        <v>1491</v>
      </c>
      <c r="F245" s="493"/>
      <c r="G245" s="493" t="s">
        <v>222</v>
      </c>
      <c r="H245" s="493">
        <v>2002</v>
      </c>
      <c r="I245" s="493"/>
      <c r="J245" s="493"/>
      <c r="K245" s="493"/>
      <c r="L245" s="493"/>
      <c r="M245" s="493"/>
      <c r="N245" s="493" t="s">
        <v>204</v>
      </c>
      <c r="O245" s="517">
        <v>1225000</v>
      </c>
      <c r="P245" s="724"/>
      <c r="Q245" s="723"/>
      <c r="R245" s="700" t="str">
        <f t="shared" si="70"/>
        <v>2.06.04</v>
      </c>
      <c r="S245" s="744" t="str">
        <f t="shared" si="67"/>
        <v>MEJA DAN KURSI KERJA/RAPAT PEJABAT</v>
      </c>
      <c r="T245" s="744">
        <f t="shared" si="68"/>
        <v>5</v>
      </c>
      <c r="U245" s="745">
        <f t="shared" si="71"/>
        <v>244998</v>
      </c>
      <c r="V245" s="744">
        <f t="shared" si="69"/>
        <v>11</v>
      </c>
      <c r="W245" s="746">
        <f t="shared" si="72"/>
        <v>1224990</v>
      </c>
      <c r="X245" s="746">
        <f t="shared" si="73"/>
        <v>0</v>
      </c>
      <c r="Y245" s="746">
        <f t="shared" si="74"/>
        <v>0</v>
      </c>
      <c r="Z245" s="746">
        <f t="shared" si="81"/>
        <v>0</v>
      </c>
      <c r="AA245" s="746">
        <f t="shared" si="75"/>
        <v>0</v>
      </c>
      <c r="AB245" s="746">
        <f t="shared" si="76"/>
        <v>0</v>
      </c>
      <c r="AC245" s="747">
        <f t="shared" si="77"/>
        <v>2002</v>
      </c>
      <c r="AD245" s="748">
        <f t="shared" si="78"/>
        <v>10</v>
      </c>
      <c r="AE245" s="473">
        <f t="shared" si="79"/>
        <v>1224990</v>
      </c>
      <c r="AF245" s="749">
        <f t="shared" si="80"/>
        <v>1224990</v>
      </c>
      <c r="AG245" s="720"/>
    </row>
    <row r="246" spans="1:33" s="475" customFormat="1" ht="16">
      <c r="A246" s="722"/>
      <c r="B246" s="493" t="s">
        <v>2815</v>
      </c>
      <c r="C246" s="494" t="s">
        <v>1208</v>
      </c>
      <c r="D246" s="689">
        <v>4</v>
      </c>
      <c r="E246" s="493" t="s">
        <v>747</v>
      </c>
      <c r="F246" s="493"/>
      <c r="G246" s="493" t="s">
        <v>230</v>
      </c>
      <c r="H246" s="493">
        <v>2006</v>
      </c>
      <c r="I246" s="493"/>
      <c r="J246" s="493"/>
      <c r="K246" s="493"/>
      <c r="L246" s="493"/>
      <c r="M246" s="493"/>
      <c r="N246" s="493" t="s">
        <v>204</v>
      </c>
      <c r="O246" s="517">
        <v>200000</v>
      </c>
      <c r="P246" s="724"/>
      <c r="Q246" s="723"/>
      <c r="R246" s="700" t="str">
        <f t="shared" si="70"/>
        <v>2.06.02</v>
      </c>
      <c r="S246" s="744" t="str">
        <f t="shared" si="67"/>
        <v>ALAT RUMAH TANGGA</v>
      </c>
      <c r="T246" s="744">
        <f t="shared" si="68"/>
        <v>5</v>
      </c>
      <c r="U246" s="745">
        <f t="shared" si="71"/>
        <v>39998</v>
      </c>
      <c r="V246" s="744">
        <f t="shared" si="69"/>
        <v>7</v>
      </c>
      <c r="W246" s="746">
        <f t="shared" si="72"/>
        <v>199990</v>
      </c>
      <c r="X246" s="746">
        <f t="shared" si="73"/>
        <v>0</v>
      </c>
      <c r="Y246" s="746">
        <f t="shared" si="74"/>
        <v>0</v>
      </c>
      <c r="Z246" s="746">
        <f t="shared" si="81"/>
        <v>0</v>
      </c>
      <c r="AA246" s="746">
        <f t="shared" si="75"/>
        <v>0</v>
      </c>
      <c r="AB246" s="746">
        <f t="shared" si="76"/>
        <v>0</v>
      </c>
      <c r="AC246" s="747">
        <f t="shared" si="77"/>
        <v>2006</v>
      </c>
      <c r="AD246" s="748">
        <f t="shared" si="78"/>
        <v>10</v>
      </c>
      <c r="AE246" s="473">
        <f t="shared" si="79"/>
        <v>199990</v>
      </c>
      <c r="AF246" s="749">
        <f t="shared" si="80"/>
        <v>199990</v>
      </c>
      <c r="AG246" s="720"/>
    </row>
    <row r="247" spans="1:33" s="475" customFormat="1" ht="16">
      <c r="A247" s="722"/>
      <c r="B247" s="493" t="s">
        <v>2851</v>
      </c>
      <c r="C247" s="494" t="s">
        <v>1217</v>
      </c>
      <c r="D247" s="689">
        <v>4</v>
      </c>
      <c r="E247" s="493" t="s">
        <v>747</v>
      </c>
      <c r="F247" s="493"/>
      <c r="G247" s="493" t="s">
        <v>1532</v>
      </c>
      <c r="H247" s="493">
        <v>2004</v>
      </c>
      <c r="I247" s="493"/>
      <c r="J247" s="493"/>
      <c r="K247" s="493"/>
      <c r="L247" s="493"/>
      <c r="M247" s="493"/>
      <c r="N247" s="493" t="s">
        <v>204</v>
      </c>
      <c r="O247" s="517">
        <v>770000</v>
      </c>
      <c r="P247" s="724"/>
      <c r="Q247" s="723"/>
      <c r="R247" s="700" t="str">
        <f t="shared" si="70"/>
        <v>2.06.04</v>
      </c>
      <c r="S247" s="744" t="str">
        <f t="shared" si="67"/>
        <v>MEJA DAN KURSI KERJA/RAPAT PEJABAT</v>
      </c>
      <c r="T247" s="744">
        <f t="shared" si="68"/>
        <v>5</v>
      </c>
      <c r="U247" s="745">
        <f t="shared" si="71"/>
        <v>153998</v>
      </c>
      <c r="V247" s="744">
        <f t="shared" si="69"/>
        <v>9</v>
      </c>
      <c r="W247" s="746">
        <f t="shared" si="72"/>
        <v>769990</v>
      </c>
      <c r="X247" s="746">
        <f t="shared" si="73"/>
        <v>0</v>
      </c>
      <c r="Y247" s="746">
        <f t="shared" si="74"/>
        <v>0</v>
      </c>
      <c r="Z247" s="746">
        <f t="shared" si="81"/>
        <v>0</v>
      </c>
      <c r="AA247" s="746">
        <f t="shared" si="75"/>
        <v>0</v>
      </c>
      <c r="AB247" s="746">
        <f t="shared" si="76"/>
        <v>0</v>
      </c>
      <c r="AC247" s="747">
        <f t="shared" si="77"/>
        <v>2004</v>
      </c>
      <c r="AD247" s="748">
        <f t="shared" si="78"/>
        <v>10</v>
      </c>
      <c r="AE247" s="473">
        <f t="shared" si="79"/>
        <v>769990</v>
      </c>
      <c r="AF247" s="749">
        <f t="shared" si="80"/>
        <v>769990</v>
      </c>
      <c r="AG247" s="720"/>
    </row>
    <row r="248" spans="1:33" s="475" customFormat="1" ht="16">
      <c r="A248" s="722"/>
      <c r="B248" s="493" t="s">
        <v>2815</v>
      </c>
      <c r="C248" s="494" t="s">
        <v>1204</v>
      </c>
      <c r="D248" s="689">
        <v>4</v>
      </c>
      <c r="E248" s="493" t="s">
        <v>1463</v>
      </c>
      <c r="F248" s="493"/>
      <c r="G248" s="493" t="s">
        <v>220</v>
      </c>
      <c r="H248" s="493">
        <v>2005</v>
      </c>
      <c r="I248" s="493"/>
      <c r="J248" s="493"/>
      <c r="K248" s="493"/>
      <c r="L248" s="493"/>
      <c r="M248" s="493"/>
      <c r="N248" s="493" t="s">
        <v>204</v>
      </c>
      <c r="O248" s="517">
        <v>21000</v>
      </c>
      <c r="P248" s="724"/>
      <c r="Q248" s="723"/>
      <c r="R248" s="700" t="str">
        <f t="shared" si="70"/>
        <v>2.06.02</v>
      </c>
      <c r="S248" s="744" t="str">
        <f t="shared" si="67"/>
        <v>ALAT RUMAH TANGGA</v>
      </c>
      <c r="T248" s="744">
        <f t="shared" si="68"/>
        <v>5</v>
      </c>
      <c r="U248" s="745">
        <f t="shared" si="71"/>
        <v>4198</v>
      </c>
      <c r="V248" s="744">
        <f t="shared" si="69"/>
        <v>8</v>
      </c>
      <c r="W248" s="746">
        <f t="shared" si="72"/>
        <v>20990</v>
      </c>
      <c r="X248" s="746">
        <f t="shared" si="73"/>
        <v>0</v>
      </c>
      <c r="Y248" s="746">
        <f t="shared" si="74"/>
        <v>0</v>
      </c>
      <c r="Z248" s="746">
        <f t="shared" si="81"/>
        <v>0</v>
      </c>
      <c r="AA248" s="746">
        <f t="shared" si="75"/>
        <v>0</v>
      </c>
      <c r="AB248" s="746">
        <f t="shared" si="76"/>
        <v>0</v>
      </c>
      <c r="AC248" s="747">
        <f t="shared" si="77"/>
        <v>2005</v>
      </c>
      <c r="AD248" s="748">
        <f t="shared" si="78"/>
        <v>10</v>
      </c>
      <c r="AE248" s="473">
        <f t="shared" si="79"/>
        <v>20990</v>
      </c>
      <c r="AF248" s="749">
        <f t="shared" si="80"/>
        <v>20990</v>
      </c>
      <c r="AG248" s="720"/>
    </row>
    <row r="249" spans="1:33" s="475" customFormat="1" ht="16">
      <c r="A249" s="722"/>
      <c r="B249" s="493" t="s">
        <v>2815</v>
      </c>
      <c r="C249" s="494" t="s">
        <v>1204</v>
      </c>
      <c r="D249" s="689">
        <v>4</v>
      </c>
      <c r="E249" s="493" t="s">
        <v>1463</v>
      </c>
      <c r="F249" s="493"/>
      <c r="G249" s="493" t="s">
        <v>220</v>
      </c>
      <c r="H249" s="493">
        <v>2004</v>
      </c>
      <c r="I249" s="493"/>
      <c r="J249" s="493"/>
      <c r="K249" s="493"/>
      <c r="L249" s="493"/>
      <c r="M249" s="493"/>
      <c r="N249" s="493" t="s">
        <v>204</v>
      </c>
      <c r="O249" s="517">
        <v>108000</v>
      </c>
      <c r="P249" s="724"/>
      <c r="Q249" s="723"/>
      <c r="R249" s="700" t="str">
        <f t="shared" si="70"/>
        <v>2.06.02</v>
      </c>
      <c r="S249" s="744" t="str">
        <f t="shared" si="67"/>
        <v>ALAT RUMAH TANGGA</v>
      </c>
      <c r="T249" s="744">
        <f t="shared" si="68"/>
        <v>5</v>
      </c>
      <c r="U249" s="745">
        <f t="shared" si="71"/>
        <v>21598</v>
      </c>
      <c r="V249" s="744">
        <f t="shared" si="69"/>
        <v>9</v>
      </c>
      <c r="W249" s="746">
        <f t="shared" si="72"/>
        <v>107990</v>
      </c>
      <c r="X249" s="746">
        <f t="shared" si="73"/>
        <v>0</v>
      </c>
      <c r="Y249" s="746">
        <f t="shared" si="74"/>
        <v>0</v>
      </c>
      <c r="Z249" s="746">
        <f t="shared" si="81"/>
        <v>0</v>
      </c>
      <c r="AA249" s="746">
        <f t="shared" si="75"/>
        <v>0</v>
      </c>
      <c r="AB249" s="746">
        <f t="shared" si="76"/>
        <v>0</v>
      </c>
      <c r="AC249" s="747">
        <f t="shared" si="77"/>
        <v>2004</v>
      </c>
      <c r="AD249" s="748">
        <f t="shared" si="78"/>
        <v>10</v>
      </c>
      <c r="AE249" s="473">
        <f t="shared" si="79"/>
        <v>107990</v>
      </c>
      <c r="AF249" s="749">
        <f t="shared" si="80"/>
        <v>107990</v>
      </c>
      <c r="AG249" s="720"/>
    </row>
    <row r="250" spans="1:33" s="475" customFormat="1" ht="16">
      <c r="A250" s="722"/>
      <c r="B250" s="493" t="s">
        <v>2858</v>
      </c>
      <c r="C250" s="494" t="s">
        <v>1243</v>
      </c>
      <c r="D250" s="689">
        <v>4</v>
      </c>
      <c r="E250" s="493" t="s">
        <v>747</v>
      </c>
      <c r="F250" s="493"/>
      <c r="G250" s="493" t="s">
        <v>222</v>
      </c>
      <c r="H250" s="493">
        <v>2004</v>
      </c>
      <c r="I250" s="493"/>
      <c r="J250" s="493"/>
      <c r="K250" s="493"/>
      <c r="L250" s="493"/>
      <c r="M250" s="493"/>
      <c r="N250" s="493" t="s">
        <v>204</v>
      </c>
      <c r="O250" s="517">
        <v>1650000</v>
      </c>
      <c r="P250" s="724"/>
      <c r="Q250" s="723"/>
      <c r="R250" s="700" t="str">
        <f t="shared" si="70"/>
        <v>2.06.01</v>
      </c>
      <c r="S250" s="744" t="str">
        <f t="shared" si="67"/>
        <v>ALAT KANTOR</v>
      </c>
      <c r="T250" s="744">
        <f t="shared" si="68"/>
        <v>5</v>
      </c>
      <c r="U250" s="745">
        <f t="shared" si="71"/>
        <v>329998</v>
      </c>
      <c r="V250" s="744">
        <f t="shared" si="69"/>
        <v>9</v>
      </c>
      <c r="W250" s="746">
        <f t="shared" si="72"/>
        <v>1649990</v>
      </c>
      <c r="X250" s="746">
        <f t="shared" si="73"/>
        <v>0</v>
      </c>
      <c r="Y250" s="746">
        <f t="shared" si="74"/>
        <v>0</v>
      </c>
      <c r="Z250" s="746">
        <f t="shared" si="81"/>
        <v>0</v>
      </c>
      <c r="AA250" s="746">
        <f t="shared" si="75"/>
        <v>0</v>
      </c>
      <c r="AB250" s="746">
        <f t="shared" si="76"/>
        <v>0</v>
      </c>
      <c r="AC250" s="747">
        <f t="shared" si="77"/>
        <v>2004</v>
      </c>
      <c r="AD250" s="748">
        <f t="shared" si="78"/>
        <v>10</v>
      </c>
      <c r="AE250" s="473">
        <f t="shared" si="79"/>
        <v>1649990</v>
      </c>
      <c r="AF250" s="749">
        <f t="shared" si="80"/>
        <v>1649990</v>
      </c>
      <c r="AG250" s="720"/>
    </row>
    <row r="251" spans="1:33" s="475" customFormat="1" ht="16">
      <c r="A251" s="722"/>
      <c r="B251" s="493" t="s">
        <v>2856</v>
      </c>
      <c r="C251" s="494" t="s">
        <v>1268</v>
      </c>
      <c r="D251" s="689">
        <v>4</v>
      </c>
      <c r="E251" s="493" t="s">
        <v>145</v>
      </c>
      <c r="F251" s="493"/>
      <c r="G251" s="493" t="s">
        <v>1529</v>
      </c>
      <c r="H251" s="493">
        <v>2004</v>
      </c>
      <c r="I251" s="493"/>
      <c r="J251" s="493"/>
      <c r="K251" s="493"/>
      <c r="L251" s="493"/>
      <c r="M251" s="493"/>
      <c r="N251" s="493" t="s">
        <v>204</v>
      </c>
      <c r="O251" s="517">
        <v>75000</v>
      </c>
      <c r="P251" s="724"/>
      <c r="Q251" s="723"/>
      <c r="R251" s="700" t="str">
        <f t="shared" si="70"/>
        <v>2.06.02</v>
      </c>
      <c r="S251" s="744" t="str">
        <f t="shared" si="67"/>
        <v>ALAT RUMAH TANGGA</v>
      </c>
      <c r="T251" s="744">
        <f t="shared" si="68"/>
        <v>5</v>
      </c>
      <c r="U251" s="745">
        <f t="shared" si="71"/>
        <v>14998</v>
      </c>
      <c r="V251" s="744">
        <f t="shared" si="69"/>
        <v>9</v>
      </c>
      <c r="W251" s="746">
        <f t="shared" si="72"/>
        <v>74990</v>
      </c>
      <c r="X251" s="746">
        <f t="shared" si="73"/>
        <v>0</v>
      </c>
      <c r="Y251" s="746">
        <f t="shared" si="74"/>
        <v>0</v>
      </c>
      <c r="Z251" s="746">
        <f t="shared" si="81"/>
        <v>0</v>
      </c>
      <c r="AA251" s="746">
        <f t="shared" si="75"/>
        <v>0</v>
      </c>
      <c r="AB251" s="746">
        <f t="shared" si="76"/>
        <v>0</v>
      </c>
      <c r="AC251" s="747">
        <f t="shared" si="77"/>
        <v>2004</v>
      </c>
      <c r="AD251" s="748">
        <f t="shared" si="78"/>
        <v>10</v>
      </c>
      <c r="AE251" s="473">
        <f t="shared" si="79"/>
        <v>74990</v>
      </c>
      <c r="AF251" s="749">
        <f t="shared" si="80"/>
        <v>74990</v>
      </c>
      <c r="AG251" s="720"/>
    </row>
    <row r="252" spans="1:33" s="475" customFormat="1" ht="16">
      <c r="A252" s="722"/>
      <c r="B252" s="493" t="s">
        <v>2841</v>
      </c>
      <c r="C252" s="494" t="s">
        <v>267</v>
      </c>
      <c r="D252" s="689">
        <v>4</v>
      </c>
      <c r="E252" s="493" t="s">
        <v>1471</v>
      </c>
      <c r="F252" s="493"/>
      <c r="G252" s="493" t="s">
        <v>230</v>
      </c>
      <c r="H252" s="493">
        <v>2004</v>
      </c>
      <c r="I252" s="493"/>
      <c r="J252" s="493"/>
      <c r="K252" s="493"/>
      <c r="L252" s="493"/>
      <c r="M252" s="493"/>
      <c r="N252" s="493" t="s">
        <v>204</v>
      </c>
      <c r="O252" s="517">
        <v>5250000</v>
      </c>
      <c r="P252" s="724"/>
      <c r="Q252" s="723"/>
      <c r="R252" s="700" t="str">
        <f t="shared" si="70"/>
        <v>2.06.02</v>
      </c>
      <c r="S252" s="744" t="str">
        <f t="shared" si="67"/>
        <v>ALAT RUMAH TANGGA</v>
      </c>
      <c r="T252" s="744">
        <f t="shared" si="68"/>
        <v>5</v>
      </c>
      <c r="U252" s="745">
        <f t="shared" si="71"/>
        <v>1049998</v>
      </c>
      <c r="V252" s="744">
        <f t="shared" si="69"/>
        <v>9</v>
      </c>
      <c r="W252" s="746">
        <f t="shared" si="72"/>
        <v>5249990</v>
      </c>
      <c r="X252" s="746">
        <f t="shared" si="73"/>
        <v>0</v>
      </c>
      <c r="Y252" s="746">
        <f t="shared" si="74"/>
        <v>0</v>
      </c>
      <c r="Z252" s="746">
        <f t="shared" si="81"/>
        <v>0</v>
      </c>
      <c r="AA252" s="746">
        <f t="shared" si="75"/>
        <v>0</v>
      </c>
      <c r="AB252" s="746">
        <f t="shared" si="76"/>
        <v>0</v>
      </c>
      <c r="AC252" s="747">
        <f t="shared" si="77"/>
        <v>2004</v>
      </c>
      <c r="AD252" s="748">
        <f t="shared" si="78"/>
        <v>10</v>
      </c>
      <c r="AE252" s="473">
        <f t="shared" si="79"/>
        <v>5249990</v>
      </c>
      <c r="AF252" s="749">
        <f t="shared" si="80"/>
        <v>5249990</v>
      </c>
      <c r="AG252" s="720"/>
    </row>
    <row r="253" spans="1:33" s="475" customFormat="1" ht="16">
      <c r="A253" s="722"/>
      <c r="B253" s="493" t="s">
        <v>2841</v>
      </c>
      <c r="C253" s="494" t="s">
        <v>267</v>
      </c>
      <c r="D253" s="689">
        <v>4</v>
      </c>
      <c r="E253" s="493" t="s">
        <v>1471</v>
      </c>
      <c r="F253" s="493"/>
      <c r="G253" s="493" t="s">
        <v>230</v>
      </c>
      <c r="H253" s="493">
        <v>2002</v>
      </c>
      <c r="I253" s="493"/>
      <c r="J253" s="493"/>
      <c r="K253" s="493"/>
      <c r="L253" s="493"/>
      <c r="M253" s="493"/>
      <c r="N253" s="493" t="s">
        <v>204</v>
      </c>
      <c r="O253" s="517">
        <v>750000</v>
      </c>
      <c r="P253" s="724"/>
      <c r="Q253" s="723"/>
      <c r="R253" s="700" t="str">
        <f t="shared" si="70"/>
        <v>2.06.02</v>
      </c>
      <c r="S253" s="744" t="str">
        <f t="shared" si="67"/>
        <v>ALAT RUMAH TANGGA</v>
      </c>
      <c r="T253" s="744">
        <f t="shared" si="68"/>
        <v>5</v>
      </c>
      <c r="U253" s="745">
        <f t="shared" si="71"/>
        <v>149998</v>
      </c>
      <c r="V253" s="744">
        <f t="shared" si="69"/>
        <v>11</v>
      </c>
      <c r="W253" s="746">
        <f t="shared" si="72"/>
        <v>749990</v>
      </c>
      <c r="X253" s="746">
        <f t="shared" si="73"/>
        <v>0</v>
      </c>
      <c r="Y253" s="746">
        <f t="shared" si="74"/>
        <v>0</v>
      </c>
      <c r="Z253" s="746">
        <f t="shared" si="81"/>
        <v>0</v>
      </c>
      <c r="AA253" s="746">
        <f t="shared" si="75"/>
        <v>0</v>
      </c>
      <c r="AB253" s="746">
        <f t="shared" si="76"/>
        <v>0</v>
      </c>
      <c r="AC253" s="747">
        <f t="shared" si="77"/>
        <v>2002</v>
      </c>
      <c r="AD253" s="748">
        <f t="shared" si="78"/>
        <v>10</v>
      </c>
      <c r="AE253" s="473">
        <f t="shared" si="79"/>
        <v>749990</v>
      </c>
      <c r="AF253" s="749">
        <f t="shared" si="80"/>
        <v>749990</v>
      </c>
      <c r="AG253" s="720"/>
    </row>
    <row r="254" spans="1:33" s="475" customFormat="1" ht="16">
      <c r="A254" s="722"/>
      <c r="B254" s="493" t="s">
        <v>2841</v>
      </c>
      <c r="C254" s="494" t="s">
        <v>267</v>
      </c>
      <c r="D254" s="689">
        <v>4</v>
      </c>
      <c r="E254" s="493" t="s">
        <v>1471</v>
      </c>
      <c r="F254" s="493"/>
      <c r="G254" s="493" t="s">
        <v>230</v>
      </c>
      <c r="H254" s="493">
        <v>2001</v>
      </c>
      <c r="I254" s="493"/>
      <c r="J254" s="493"/>
      <c r="K254" s="493"/>
      <c r="L254" s="493"/>
      <c r="M254" s="493"/>
      <c r="N254" s="493" t="s">
        <v>204</v>
      </c>
      <c r="O254" s="517">
        <v>875000</v>
      </c>
      <c r="P254" s="724"/>
      <c r="Q254" s="723"/>
      <c r="R254" s="700" t="str">
        <f t="shared" si="70"/>
        <v>2.06.02</v>
      </c>
      <c r="S254" s="744" t="str">
        <f t="shared" si="67"/>
        <v>ALAT RUMAH TANGGA</v>
      </c>
      <c r="T254" s="744">
        <f t="shared" si="68"/>
        <v>5</v>
      </c>
      <c r="U254" s="745">
        <f t="shared" si="71"/>
        <v>174998</v>
      </c>
      <c r="V254" s="744">
        <f t="shared" si="69"/>
        <v>12</v>
      </c>
      <c r="W254" s="746">
        <f t="shared" si="72"/>
        <v>874990</v>
      </c>
      <c r="X254" s="746">
        <f t="shared" si="73"/>
        <v>0</v>
      </c>
      <c r="Y254" s="746">
        <f t="shared" si="74"/>
        <v>0</v>
      </c>
      <c r="Z254" s="746">
        <f t="shared" si="81"/>
        <v>0</v>
      </c>
      <c r="AA254" s="746">
        <f t="shared" si="75"/>
        <v>0</v>
      </c>
      <c r="AB254" s="746">
        <f t="shared" si="76"/>
        <v>0</v>
      </c>
      <c r="AC254" s="747">
        <f t="shared" si="77"/>
        <v>2001</v>
      </c>
      <c r="AD254" s="748">
        <f t="shared" si="78"/>
        <v>10</v>
      </c>
      <c r="AE254" s="473">
        <f t="shared" si="79"/>
        <v>874990</v>
      </c>
      <c r="AF254" s="749">
        <f t="shared" si="80"/>
        <v>874990</v>
      </c>
      <c r="AG254" s="720"/>
    </row>
    <row r="255" spans="1:33" s="475" customFormat="1" ht="16">
      <c r="A255" s="722"/>
      <c r="B255" s="493" t="s">
        <v>2851</v>
      </c>
      <c r="C255" s="494" t="s">
        <v>1217</v>
      </c>
      <c r="D255" s="689">
        <v>4</v>
      </c>
      <c r="E255" s="493" t="s">
        <v>747</v>
      </c>
      <c r="F255" s="493"/>
      <c r="G255" s="493" t="s">
        <v>233</v>
      </c>
      <c r="H255" s="493">
        <v>2002</v>
      </c>
      <c r="I255" s="493"/>
      <c r="J255" s="493"/>
      <c r="K255" s="493"/>
      <c r="L255" s="493"/>
      <c r="M255" s="493"/>
      <c r="N255" s="493" t="s">
        <v>204</v>
      </c>
      <c r="O255" s="517">
        <v>2520000</v>
      </c>
      <c r="P255" s="724"/>
      <c r="Q255" s="723"/>
      <c r="R255" s="700" t="str">
        <f t="shared" si="70"/>
        <v>2.06.04</v>
      </c>
      <c r="S255" s="744" t="str">
        <f t="shared" si="67"/>
        <v>MEJA DAN KURSI KERJA/RAPAT PEJABAT</v>
      </c>
      <c r="T255" s="744">
        <f t="shared" si="68"/>
        <v>5</v>
      </c>
      <c r="U255" s="745">
        <f t="shared" si="71"/>
        <v>503998</v>
      </c>
      <c r="V255" s="744">
        <f t="shared" si="69"/>
        <v>11</v>
      </c>
      <c r="W255" s="746">
        <f t="shared" si="72"/>
        <v>2519990</v>
      </c>
      <c r="X255" s="746">
        <f t="shared" si="73"/>
        <v>0</v>
      </c>
      <c r="Y255" s="746">
        <f t="shared" si="74"/>
        <v>0</v>
      </c>
      <c r="Z255" s="746">
        <f t="shared" si="81"/>
        <v>0</v>
      </c>
      <c r="AA255" s="746">
        <f t="shared" si="75"/>
        <v>0</v>
      </c>
      <c r="AB255" s="746">
        <f t="shared" si="76"/>
        <v>0</v>
      </c>
      <c r="AC255" s="747">
        <f t="shared" si="77"/>
        <v>2002</v>
      </c>
      <c r="AD255" s="748">
        <f t="shared" si="78"/>
        <v>10</v>
      </c>
      <c r="AE255" s="473">
        <f t="shared" si="79"/>
        <v>2519990</v>
      </c>
      <c r="AF255" s="749">
        <f t="shared" si="80"/>
        <v>2519990</v>
      </c>
      <c r="AG255" s="720"/>
    </row>
    <row r="256" spans="1:33" s="475" customFormat="1" ht="16">
      <c r="A256" s="722"/>
      <c r="B256" s="493" t="s">
        <v>2815</v>
      </c>
      <c r="C256" s="494" t="s">
        <v>1204</v>
      </c>
      <c r="D256" s="689">
        <v>4</v>
      </c>
      <c r="E256" s="493" t="s">
        <v>1463</v>
      </c>
      <c r="F256" s="493"/>
      <c r="G256" s="493" t="s">
        <v>220</v>
      </c>
      <c r="H256" s="493">
        <v>2003</v>
      </c>
      <c r="I256" s="493"/>
      <c r="J256" s="493"/>
      <c r="K256" s="493"/>
      <c r="L256" s="493"/>
      <c r="M256" s="493"/>
      <c r="N256" s="493" t="s">
        <v>204</v>
      </c>
      <c r="O256" s="517">
        <v>96000</v>
      </c>
      <c r="P256" s="724"/>
      <c r="Q256" s="723"/>
      <c r="R256" s="700" t="str">
        <f t="shared" si="70"/>
        <v>2.06.02</v>
      </c>
      <c r="S256" s="744" t="str">
        <f t="shared" si="67"/>
        <v>ALAT RUMAH TANGGA</v>
      </c>
      <c r="T256" s="744">
        <f t="shared" si="68"/>
        <v>5</v>
      </c>
      <c r="U256" s="745">
        <f t="shared" si="71"/>
        <v>19198</v>
      </c>
      <c r="V256" s="744">
        <f t="shared" si="69"/>
        <v>10</v>
      </c>
      <c r="W256" s="746">
        <f t="shared" si="72"/>
        <v>95990</v>
      </c>
      <c r="X256" s="746">
        <f t="shared" si="73"/>
        <v>0</v>
      </c>
      <c r="Y256" s="746">
        <f t="shared" si="74"/>
        <v>0</v>
      </c>
      <c r="Z256" s="746">
        <f t="shared" si="81"/>
        <v>0</v>
      </c>
      <c r="AA256" s="746">
        <f t="shared" si="75"/>
        <v>0</v>
      </c>
      <c r="AB256" s="746">
        <f t="shared" si="76"/>
        <v>0</v>
      </c>
      <c r="AC256" s="747">
        <f t="shared" si="77"/>
        <v>2003</v>
      </c>
      <c r="AD256" s="748">
        <f t="shared" si="78"/>
        <v>10</v>
      </c>
      <c r="AE256" s="473">
        <f t="shared" si="79"/>
        <v>95990</v>
      </c>
      <c r="AF256" s="749">
        <f t="shared" si="80"/>
        <v>95990</v>
      </c>
      <c r="AG256" s="720"/>
    </row>
    <row r="257" spans="1:33" s="475" customFormat="1" ht="16">
      <c r="A257" s="722"/>
      <c r="B257" s="493" t="s">
        <v>2859</v>
      </c>
      <c r="C257" s="494" t="s">
        <v>1269</v>
      </c>
      <c r="D257" s="689">
        <v>4</v>
      </c>
      <c r="E257" s="493" t="s">
        <v>1492</v>
      </c>
      <c r="F257" s="493"/>
      <c r="G257" s="493" t="s">
        <v>225</v>
      </c>
      <c r="H257" s="493">
        <v>2006</v>
      </c>
      <c r="I257" s="493"/>
      <c r="J257" s="493"/>
      <c r="K257" s="493"/>
      <c r="L257" s="493"/>
      <c r="M257" s="493"/>
      <c r="N257" s="493" t="s">
        <v>204</v>
      </c>
      <c r="O257" s="517">
        <v>175000</v>
      </c>
      <c r="P257" s="724"/>
      <c r="Q257" s="723"/>
      <c r="R257" s="700" t="str">
        <f t="shared" si="70"/>
        <v>2.06.02</v>
      </c>
      <c r="S257" s="744" t="str">
        <f t="shared" si="67"/>
        <v>ALAT RUMAH TANGGA</v>
      </c>
      <c r="T257" s="744">
        <f t="shared" si="68"/>
        <v>5</v>
      </c>
      <c r="U257" s="745">
        <f t="shared" si="71"/>
        <v>34998</v>
      </c>
      <c r="V257" s="744">
        <f t="shared" si="69"/>
        <v>7</v>
      </c>
      <c r="W257" s="746">
        <f t="shared" si="72"/>
        <v>174990</v>
      </c>
      <c r="X257" s="746">
        <f t="shared" si="73"/>
        <v>0</v>
      </c>
      <c r="Y257" s="746">
        <f t="shared" si="74"/>
        <v>0</v>
      </c>
      <c r="Z257" s="746">
        <f t="shared" si="81"/>
        <v>0</v>
      </c>
      <c r="AA257" s="746">
        <f t="shared" si="75"/>
        <v>0</v>
      </c>
      <c r="AB257" s="746">
        <f t="shared" si="76"/>
        <v>0</v>
      </c>
      <c r="AC257" s="747">
        <f t="shared" si="77"/>
        <v>2006</v>
      </c>
      <c r="AD257" s="748">
        <f t="shared" si="78"/>
        <v>10</v>
      </c>
      <c r="AE257" s="473">
        <f t="shared" si="79"/>
        <v>174990</v>
      </c>
      <c r="AF257" s="749">
        <f t="shared" si="80"/>
        <v>174990</v>
      </c>
      <c r="AG257" s="720"/>
    </row>
    <row r="258" spans="1:33" s="475" customFormat="1" ht="16">
      <c r="A258" s="722"/>
      <c r="B258" s="493" t="s">
        <v>2857</v>
      </c>
      <c r="C258" s="494" t="s">
        <v>1270</v>
      </c>
      <c r="D258" s="689">
        <v>4</v>
      </c>
      <c r="E258" s="493" t="s">
        <v>1131</v>
      </c>
      <c r="F258" s="493"/>
      <c r="G258" s="493" t="s">
        <v>223</v>
      </c>
      <c r="H258" s="493">
        <v>2005</v>
      </c>
      <c r="I258" s="493"/>
      <c r="J258" s="493"/>
      <c r="K258" s="493"/>
      <c r="L258" s="493"/>
      <c r="M258" s="493"/>
      <c r="N258" s="493" t="s">
        <v>204</v>
      </c>
      <c r="O258" s="517">
        <v>87500</v>
      </c>
      <c r="P258" s="724"/>
      <c r="Q258" s="723"/>
      <c r="R258" s="700" t="str">
        <f t="shared" si="70"/>
        <v>2.06.02</v>
      </c>
      <c r="S258" s="744" t="str">
        <f t="shared" si="67"/>
        <v>ALAT RUMAH TANGGA</v>
      </c>
      <c r="T258" s="744">
        <f t="shared" si="68"/>
        <v>5</v>
      </c>
      <c r="U258" s="745">
        <f t="shared" si="71"/>
        <v>17498</v>
      </c>
      <c r="V258" s="744">
        <f t="shared" si="69"/>
        <v>8</v>
      </c>
      <c r="W258" s="746">
        <f t="shared" si="72"/>
        <v>87490</v>
      </c>
      <c r="X258" s="746">
        <f t="shared" si="73"/>
        <v>0</v>
      </c>
      <c r="Y258" s="746">
        <f t="shared" si="74"/>
        <v>0</v>
      </c>
      <c r="Z258" s="746">
        <f t="shared" si="81"/>
        <v>0</v>
      </c>
      <c r="AA258" s="746">
        <f t="shared" si="75"/>
        <v>0</v>
      </c>
      <c r="AB258" s="746">
        <f t="shared" si="76"/>
        <v>0</v>
      </c>
      <c r="AC258" s="747">
        <f t="shared" si="77"/>
        <v>2005</v>
      </c>
      <c r="AD258" s="748">
        <f t="shared" si="78"/>
        <v>10</v>
      </c>
      <c r="AE258" s="473">
        <f t="shared" si="79"/>
        <v>87490</v>
      </c>
      <c r="AF258" s="749">
        <f t="shared" si="80"/>
        <v>87490</v>
      </c>
      <c r="AG258" s="720"/>
    </row>
    <row r="259" spans="1:33" s="475" customFormat="1" ht="16">
      <c r="A259" s="722"/>
      <c r="B259" s="493" t="s">
        <v>2815</v>
      </c>
      <c r="C259" s="494" t="s">
        <v>1271</v>
      </c>
      <c r="D259" s="689">
        <v>4</v>
      </c>
      <c r="E259" s="493" t="s">
        <v>747</v>
      </c>
      <c r="F259" s="493"/>
      <c r="G259" s="493" t="s">
        <v>1524</v>
      </c>
      <c r="H259" s="493">
        <v>2005</v>
      </c>
      <c r="I259" s="493"/>
      <c r="J259" s="493"/>
      <c r="K259" s="493"/>
      <c r="L259" s="493"/>
      <c r="M259" s="493"/>
      <c r="N259" s="493" t="s">
        <v>204</v>
      </c>
      <c r="O259" s="517">
        <v>480000</v>
      </c>
      <c r="P259" s="724"/>
      <c r="Q259" s="723"/>
      <c r="R259" s="700" t="str">
        <f t="shared" si="70"/>
        <v>2.06.02</v>
      </c>
      <c r="S259" s="744" t="str">
        <f t="shared" si="67"/>
        <v>ALAT RUMAH TANGGA</v>
      </c>
      <c r="T259" s="744">
        <f t="shared" si="68"/>
        <v>5</v>
      </c>
      <c r="U259" s="745">
        <f t="shared" si="71"/>
        <v>95998</v>
      </c>
      <c r="V259" s="744">
        <f t="shared" si="69"/>
        <v>8</v>
      </c>
      <c r="W259" s="746">
        <f t="shared" si="72"/>
        <v>479990</v>
      </c>
      <c r="X259" s="746">
        <f t="shared" si="73"/>
        <v>0</v>
      </c>
      <c r="Y259" s="746">
        <f t="shared" si="74"/>
        <v>0</v>
      </c>
      <c r="Z259" s="746">
        <f t="shared" si="81"/>
        <v>0</v>
      </c>
      <c r="AA259" s="746">
        <f t="shared" si="75"/>
        <v>0</v>
      </c>
      <c r="AB259" s="746">
        <f t="shared" si="76"/>
        <v>0</v>
      </c>
      <c r="AC259" s="747">
        <f t="shared" si="77"/>
        <v>2005</v>
      </c>
      <c r="AD259" s="748">
        <f t="shared" si="78"/>
        <v>10</v>
      </c>
      <c r="AE259" s="473">
        <f t="shared" si="79"/>
        <v>479990</v>
      </c>
      <c r="AF259" s="749">
        <f t="shared" si="80"/>
        <v>479990</v>
      </c>
      <c r="AG259" s="720"/>
    </row>
    <row r="260" spans="1:33" s="475" customFormat="1" ht="16">
      <c r="A260" s="722"/>
      <c r="B260" s="493" t="s">
        <v>2845</v>
      </c>
      <c r="C260" s="494" t="s">
        <v>1241</v>
      </c>
      <c r="D260" s="689">
        <v>4</v>
      </c>
      <c r="E260" s="493" t="s">
        <v>1493</v>
      </c>
      <c r="F260" s="493"/>
      <c r="G260" s="493" t="s">
        <v>230</v>
      </c>
      <c r="H260" s="493">
        <v>2000</v>
      </c>
      <c r="I260" s="493"/>
      <c r="J260" s="493"/>
      <c r="K260" s="493"/>
      <c r="L260" s="493"/>
      <c r="M260" s="493"/>
      <c r="N260" s="493" t="s">
        <v>204</v>
      </c>
      <c r="O260" s="517">
        <v>262500</v>
      </c>
      <c r="P260" s="724"/>
      <c r="Q260" s="723"/>
      <c r="R260" s="700" t="str">
        <f t="shared" si="70"/>
        <v>2.06.02</v>
      </c>
      <c r="S260" s="744" t="str">
        <f t="shared" si="67"/>
        <v>ALAT RUMAH TANGGA</v>
      </c>
      <c r="T260" s="744">
        <f t="shared" si="68"/>
        <v>5</v>
      </c>
      <c r="U260" s="745">
        <f t="shared" si="71"/>
        <v>52498</v>
      </c>
      <c r="V260" s="744">
        <f t="shared" si="69"/>
        <v>13</v>
      </c>
      <c r="W260" s="746">
        <f t="shared" si="72"/>
        <v>262490</v>
      </c>
      <c r="X260" s="746">
        <f t="shared" si="73"/>
        <v>0</v>
      </c>
      <c r="Y260" s="746">
        <f t="shared" si="74"/>
        <v>0</v>
      </c>
      <c r="Z260" s="746">
        <f t="shared" si="81"/>
        <v>0</v>
      </c>
      <c r="AA260" s="746">
        <f t="shared" si="75"/>
        <v>0</v>
      </c>
      <c r="AB260" s="746">
        <f t="shared" si="76"/>
        <v>0</v>
      </c>
      <c r="AC260" s="747">
        <f t="shared" si="77"/>
        <v>2000</v>
      </c>
      <c r="AD260" s="748">
        <f t="shared" si="78"/>
        <v>10</v>
      </c>
      <c r="AE260" s="473">
        <f t="shared" si="79"/>
        <v>262490</v>
      </c>
      <c r="AF260" s="749">
        <f t="shared" si="80"/>
        <v>262490</v>
      </c>
      <c r="AG260" s="720"/>
    </row>
    <row r="261" spans="1:33" s="475" customFormat="1" ht="16">
      <c r="A261" s="722"/>
      <c r="B261" s="493" t="s">
        <v>2856</v>
      </c>
      <c r="C261" s="494" t="s">
        <v>1263</v>
      </c>
      <c r="D261" s="689">
        <v>4</v>
      </c>
      <c r="E261" s="493" t="s">
        <v>1494</v>
      </c>
      <c r="F261" s="493"/>
      <c r="G261" s="493" t="s">
        <v>230</v>
      </c>
      <c r="H261" s="493">
        <v>2005</v>
      </c>
      <c r="I261" s="493"/>
      <c r="J261" s="493"/>
      <c r="K261" s="493"/>
      <c r="L261" s="493"/>
      <c r="M261" s="493"/>
      <c r="N261" s="493" t="s">
        <v>204</v>
      </c>
      <c r="O261" s="517">
        <v>420000</v>
      </c>
      <c r="P261" s="724"/>
      <c r="Q261" s="723"/>
      <c r="R261" s="700" t="str">
        <f t="shared" si="70"/>
        <v>2.06.02</v>
      </c>
      <c r="S261" s="744" t="str">
        <f t="shared" si="67"/>
        <v>ALAT RUMAH TANGGA</v>
      </c>
      <c r="T261" s="744">
        <f t="shared" si="68"/>
        <v>5</v>
      </c>
      <c r="U261" s="745">
        <f t="shared" si="71"/>
        <v>83998</v>
      </c>
      <c r="V261" s="744">
        <f t="shared" si="69"/>
        <v>8</v>
      </c>
      <c r="W261" s="746">
        <f t="shared" si="72"/>
        <v>419990</v>
      </c>
      <c r="X261" s="746">
        <f t="shared" si="73"/>
        <v>0</v>
      </c>
      <c r="Y261" s="746">
        <f t="shared" si="74"/>
        <v>0</v>
      </c>
      <c r="Z261" s="746">
        <f t="shared" si="81"/>
        <v>0</v>
      </c>
      <c r="AA261" s="746">
        <f t="shared" si="75"/>
        <v>0</v>
      </c>
      <c r="AB261" s="746">
        <f t="shared" si="76"/>
        <v>0</v>
      </c>
      <c r="AC261" s="747">
        <f t="shared" si="77"/>
        <v>2005</v>
      </c>
      <c r="AD261" s="748">
        <f t="shared" si="78"/>
        <v>10</v>
      </c>
      <c r="AE261" s="473">
        <f t="shared" si="79"/>
        <v>419990</v>
      </c>
      <c r="AF261" s="749">
        <f t="shared" si="80"/>
        <v>419990</v>
      </c>
      <c r="AG261" s="720"/>
    </row>
    <row r="262" spans="1:33" s="475" customFormat="1" ht="16">
      <c r="A262" s="722"/>
      <c r="B262" s="493" t="s">
        <v>2858</v>
      </c>
      <c r="C262" s="494" t="s">
        <v>1243</v>
      </c>
      <c r="D262" s="689">
        <v>4</v>
      </c>
      <c r="E262" s="493" t="s">
        <v>1478</v>
      </c>
      <c r="F262" s="493"/>
      <c r="G262" s="493" t="s">
        <v>222</v>
      </c>
      <c r="H262" s="493">
        <v>2005</v>
      </c>
      <c r="I262" s="493"/>
      <c r="J262" s="493"/>
      <c r="K262" s="493"/>
      <c r="L262" s="493"/>
      <c r="M262" s="493"/>
      <c r="N262" s="493" t="s">
        <v>204</v>
      </c>
      <c r="O262" s="517">
        <v>1750000</v>
      </c>
      <c r="P262" s="724"/>
      <c r="Q262" s="723"/>
      <c r="R262" s="700" t="str">
        <f t="shared" si="70"/>
        <v>2.06.01</v>
      </c>
      <c r="S262" s="744" t="str">
        <f t="shared" si="67"/>
        <v>ALAT KANTOR</v>
      </c>
      <c r="T262" s="744">
        <f t="shared" si="68"/>
        <v>5</v>
      </c>
      <c r="U262" s="745">
        <f t="shared" si="71"/>
        <v>349998</v>
      </c>
      <c r="V262" s="744">
        <f t="shared" si="69"/>
        <v>8</v>
      </c>
      <c r="W262" s="746">
        <f t="shared" si="72"/>
        <v>1749990</v>
      </c>
      <c r="X262" s="746">
        <f t="shared" si="73"/>
        <v>0</v>
      </c>
      <c r="Y262" s="746">
        <f t="shared" si="74"/>
        <v>0</v>
      </c>
      <c r="Z262" s="746">
        <f t="shared" si="81"/>
        <v>0</v>
      </c>
      <c r="AA262" s="746">
        <f t="shared" si="75"/>
        <v>0</v>
      </c>
      <c r="AB262" s="746">
        <f t="shared" si="76"/>
        <v>0</v>
      </c>
      <c r="AC262" s="747">
        <f t="shared" si="77"/>
        <v>2005</v>
      </c>
      <c r="AD262" s="748">
        <f t="shared" si="78"/>
        <v>10</v>
      </c>
      <c r="AE262" s="473">
        <f t="shared" si="79"/>
        <v>1749990</v>
      </c>
      <c r="AF262" s="749">
        <f t="shared" si="80"/>
        <v>1749990</v>
      </c>
      <c r="AG262" s="720"/>
    </row>
    <row r="263" spans="1:33" s="475" customFormat="1" ht="16">
      <c r="A263" s="722"/>
      <c r="B263" s="493" t="s">
        <v>2858</v>
      </c>
      <c r="C263" s="494" t="s">
        <v>1243</v>
      </c>
      <c r="D263" s="689">
        <v>4</v>
      </c>
      <c r="E263" s="493" t="s">
        <v>1471</v>
      </c>
      <c r="F263" s="493"/>
      <c r="G263" s="493" t="s">
        <v>222</v>
      </c>
      <c r="H263" s="493">
        <v>2003</v>
      </c>
      <c r="I263" s="493"/>
      <c r="J263" s="493"/>
      <c r="K263" s="493"/>
      <c r="L263" s="493"/>
      <c r="M263" s="493"/>
      <c r="N263" s="493" t="s">
        <v>204</v>
      </c>
      <c r="O263" s="517">
        <v>1050000</v>
      </c>
      <c r="P263" s="724"/>
      <c r="Q263" s="723"/>
      <c r="R263" s="700" t="str">
        <f t="shared" si="70"/>
        <v>2.06.01</v>
      </c>
      <c r="S263" s="744" t="str">
        <f t="shared" si="67"/>
        <v>ALAT KANTOR</v>
      </c>
      <c r="T263" s="744">
        <f t="shared" si="68"/>
        <v>5</v>
      </c>
      <c r="U263" s="745">
        <f t="shared" si="71"/>
        <v>209998</v>
      </c>
      <c r="V263" s="744">
        <f t="shared" si="69"/>
        <v>10</v>
      </c>
      <c r="W263" s="746">
        <f t="shared" si="72"/>
        <v>1049990</v>
      </c>
      <c r="X263" s="746">
        <f t="shared" si="73"/>
        <v>0</v>
      </c>
      <c r="Y263" s="746">
        <f t="shared" si="74"/>
        <v>0</v>
      </c>
      <c r="Z263" s="746">
        <f t="shared" si="81"/>
        <v>0</v>
      </c>
      <c r="AA263" s="746">
        <f t="shared" si="75"/>
        <v>0</v>
      </c>
      <c r="AB263" s="746">
        <f t="shared" si="76"/>
        <v>0</v>
      </c>
      <c r="AC263" s="747">
        <f t="shared" si="77"/>
        <v>2003</v>
      </c>
      <c r="AD263" s="748">
        <f t="shared" si="78"/>
        <v>10</v>
      </c>
      <c r="AE263" s="473">
        <f t="shared" si="79"/>
        <v>1049990</v>
      </c>
      <c r="AF263" s="749">
        <f t="shared" si="80"/>
        <v>1049990</v>
      </c>
      <c r="AG263" s="720"/>
    </row>
    <row r="264" spans="1:33" s="475" customFormat="1" ht="16">
      <c r="A264" s="722"/>
      <c r="B264" s="493" t="s">
        <v>2856</v>
      </c>
      <c r="C264" s="494" t="s">
        <v>1272</v>
      </c>
      <c r="D264" s="689">
        <v>4</v>
      </c>
      <c r="E264" s="493" t="s">
        <v>145</v>
      </c>
      <c r="F264" s="493"/>
      <c r="G264" s="493" t="s">
        <v>230</v>
      </c>
      <c r="H264" s="493">
        <v>2005</v>
      </c>
      <c r="I264" s="493"/>
      <c r="J264" s="493"/>
      <c r="K264" s="493"/>
      <c r="L264" s="493"/>
      <c r="M264" s="493"/>
      <c r="N264" s="493" t="s">
        <v>204</v>
      </c>
      <c r="O264" s="517">
        <v>105000</v>
      </c>
      <c r="P264" s="724"/>
      <c r="Q264" s="723"/>
      <c r="R264" s="700" t="str">
        <f t="shared" si="70"/>
        <v>2.06.02</v>
      </c>
      <c r="S264" s="744" t="str">
        <f t="shared" si="67"/>
        <v>ALAT RUMAH TANGGA</v>
      </c>
      <c r="T264" s="744">
        <f t="shared" si="68"/>
        <v>5</v>
      </c>
      <c r="U264" s="745">
        <f t="shared" si="71"/>
        <v>20998</v>
      </c>
      <c r="V264" s="744">
        <f t="shared" si="69"/>
        <v>8</v>
      </c>
      <c r="W264" s="746">
        <f t="shared" si="72"/>
        <v>104990</v>
      </c>
      <c r="X264" s="746">
        <f t="shared" si="73"/>
        <v>0</v>
      </c>
      <c r="Y264" s="746">
        <f t="shared" si="74"/>
        <v>0</v>
      </c>
      <c r="Z264" s="746">
        <f t="shared" si="81"/>
        <v>0</v>
      </c>
      <c r="AA264" s="746">
        <f t="shared" si="75"/>
        <v>0</v>
      </c>
      <c r="AB264" s="746">
        <f t="shared" si="76"/>
        <v>0</v>
      </c>
      <c r="AC264" s="747">
        <f t="shared" si="77"/>
        <v>2005</v>
      </c>
      <c r="AD264" s="748">
        <f t="shared" si="78"/>
        <v>10</v>
      </c>
      <c r="AE264" s="473">
        <f t="shared" si="79"/>
        <v>104990</v>
      </c>
      <c r="AF264" s="749">
        <f t="shared" si="80"/>
        <v>104990</v>
      </c>
      <c r="AG264" s="720"/>
    </row>
    <row r="265" spans="1:33" s="475" customFormat="1" ht="16">
      <c r="A265" s="722"/>
      <c r="B265" s="493" t="s">
        <v>2860</v>
      </c>
      <c r="C265" s="494" t="s">
        <v>1218</v>
      </c>
      <c r="D265" s="689">
        <v>4</v>
      </c>
      <c r="E265" s="493" t="s">
        <v>1471</v>
      </c>
      <c r="F265" s="493"/>
      <c r="G265" s="493" t="s">
        <v>225</v>
      </c>
      <c r="H265" s="493">
        <v>2004</v>
      </c>
      <c r="I265" s="493"/>
      <c r="J265" s="493"/>
      <c r="K265" s="493"/>
      <c r="L265" s="493"/>
      <c r="M265" s="493"/>
      <c r="N265" s="493" t="s">
        <v>204</v>
      </c>
      <c r="O265" s="517">
        <v>4200000</v>
      </c>
      <c r="P265" s="724"/>
      <c r="Q265" s="723"/>
      <c r="R265" s="700" t="str">
        <f t="shared" si="70"/>
        <v>2.06.01</v>
      </c>
      <c r="S265" s="744" t="str">
        <f t="shared" si="67"/>
        <v>ALAT KANTOR</v>
      </c>
      <c r="T265" s="744">
        <f t="shared" si="68"/>
        <v>5</v>
      </c>
      <c r="U265" s="745">
        <f t="shared" si="71"/>
        <v>839998</v>
      </c>
      <c r="V265" s="744">
        <f t="shared" si="69"/>
        <v>9</v>
      </c>
      <c r="W265" s="746">
        <f t="shared" si="72"/>
        <v>4199990</v>
      </c>
      <c r="X265" s="746">
        <f t="shared" si="73"/>
        <v>0</v>
      </c>
      <c r="Y265" s="746">
        <f t="shared" si="74"/>
        <v>0</v>
      </c>
      <c r="Z265" s="746">
        <f t="shared" si="81"/>
        <v>0</v>
      </c>
      <c r="AA265" s="746">
        <f t="shared" si="75"/>
        <v>0</v>
      </c>
      <c r="AB265" s="746">
        <f t="shared" si="76"/>
        <v>0</v>
      </c>
      <c r="AC265" s="747">
        <f t="shared" si="77"/>
        <v>2004</v>
      </c>
      <c r="AD265" s="748">
        <f t="shared" si="78"/>
        <v>10</v>
      </c>
      <c r="AE265" s="473">
        <f t="shared" si="79"/>
        <v>4199990</v>
      </c>
      <c r="AF265" s="749">
        <f t="shared" si="80"/>
        <v>4199990</v>
      </c>
      <c r="AG265" s="720"/>
    </row>
    <row r="266" spans="1:33" s="475" customFormat="1" ht="16">
      <c r="A266" s="722"/>
      <c r="B266" s="493" t="s">
        <v>2841</v>
      </c>
      <c r="C266" s="494" t="s">
        <v>285</v>
      </c>
      <c r="D266" s="689">
        <v>4</v>
      </c>
      <c r="E266" s="493" t="s">
        <v>747</v>
      </c>
      <c r="F266" s="493"/>
      <c r="G266" s="493" t="s">
        <v>230</v>
      </c>
      <c r="H266" s="493">
        <v>2003</v>
      </c>
      <c r="I266" s="493"/>
      <c r="J266" s="493"/>
      <c r="K266" s="493"/>
      <c r="L266" s="493"/>
      <c r="M266" s="493"/>
      <c r="N266" s="493" t="s">
        <v>204</v>
      </c>
      <c r="O266" s="517">
        <v>875000</v>
      </c>
      <c r="P266" s="724"/>
      <c r="Q266" s="723"/>
      <c r="R266" s="700" t="str">
        <f t="shared" si="70"/>
        <v>2.06.02</v>
      </c>
      <c r="S266" s="744" t="str">
        <f t="shared" si="67"/>
        <v>ALAT RUMAH TANGGA</v>
      </c>
      <c r="T266" s="744">
        <f t="shared" si="68"/>
        <v>5</v>
      </c>
      <c r="U266" s="745">
        <f t="shared" si="71"/>
        <v>174998</v>
      </c>
      <c r="V266" s="744">
        <f t="shared" si="69"/>
        <v>10</v>
      </c>
      <c r="W266" s="746">
        <f t="shared" si="72"/>
        <v>874990</v>
      </c>
      <c r="X266" s="746">
        <f t="shared" si="73"/>
        <v>0</v>
      </c>
      <c r="Y266" s="746">
        <f t="shared" si="74"/>
        <v>0</v>
      </c>
      <c r="Z266" s="746">
        <f t="shared" si="81"/>
        <v>0</v>
      </c>
      <c r="AA266" s="746">
        <f t="shared" si="75"/>
        <v>0</v>
      </c>
      <c r="AB266" s="746">
        <f t="shared" si="76"/>
        <v>0</v>
      </c>
      <c r="AC266" s="747">
        <f t="shared" si="77"/>
        <v>2003</v>
      </c>
      <c r="AD266" s="748">
        <f t="shared" si="78"/>
        <v>10</v>
      </c>
      <c r="AE266" s="473">
        <f t="shared" si="79"/>
        <v>874990</v>
      </c>
      <c r="AF266" s="749">
        <f t="shared" si="80"/>
        <v>874990</v>
      </c>
      <c r="AG266" s="720"/>
    </row>
    <row r="267" spans="1:33" s="475" customFormat="1" ht="16">
      <c r="A267" s="722"/>
      <c r="B267" s="493" t="s">
        <v>2814</v>
      </c>
      <c r="C267" s="494" t="s">
        <v>1212</v>
      </c>
      <c r="D267" s="689">
        <v>4</v>
      </c>
      <c r="E267" s="493" t="s">
        <v>747</v>
      </c>
      <c r="F267" s="493"/>
      <c r="G267" s="493" t="s">
        <v>1532</v>
      </c>
      <c r="H267" s="493">
        <v>2004</v>
      </c>
      <c r="I267" s="493"/>
      <c r="J267" s="493"/>
      <c r="K267" s="493"/>
      <c r="L267" s="493"/>
      <c r="M267" s="493"/>
      <c r="N267" s="493" t="s">
        <v>204</v>
      </c>
      <c r="O267" s="517">
        <v>1330000</v>
      </c>
      <c r="P267" s="724"/>
      <c r="Q267" s="723"/>
      <c r="R267" s="700" t="str">
        <f t="shared" si="70"/>
        <v>2.06.02</v>
      </c>
      <c r="S267" s="744" t="str">
        <f t="shared" si="67"/>
        <v>ALAT RUMAH TANGGA</v>
      </c>
      <c r="T267" s="744">
        <f t="shared" si="68"/>
        <v>5</v>
      </c>
      <c r="U267" s="745">
        <f t="shared" si="71"/>
        <v>265998</v>
      </c>
      <c r="V267" s="744">
        <f t="shared" si="69"/>
        <v>9</v>
      </c>
      <c r="W267" s="746">
        <f t="shared" si="72"/>
        <v>1329990</v>
      </c>
      <c r="X267" s="746">
        <f t="shared" si="73"/>
        <v>0</v>
      </c>
      <c r="Y267" s="746">
        <f t="shared" si="74"/>
        <v>0</v>
      </c>
      <c r="Z267" s="746">
        <f t="shared" si="81"/>
        <v>0</v>
      </c>
      <c r="AA267" s="746">
        <f t="shared" si="75"/>
        <v>0</v>
      </c>
      <c r="AB267" s="746">
        <f t="shared" si="76"/>
        <v>0</v>
      </c>
      <c r="AC267" s="747">
        <f t="shared" si="77"/>
        <v>2004</v>
      </c>
      <c r="AD267" s="748">
        <f t="shared" si="78"/>
        <v>10</v>
      </c>
      <c r="AE267" s="473">
        <f t="shared" si="79"/>
        <v>1329990</v>
      </c>
      <c r="AF267" s="749">
        <f t="shared" si="80"/>
        <v>1329990</v>
      </c>
      <c r="AG267" s="720"/>
    </row>
    <row r="268" spans="1:33" s="475" customFormat="1" ht="16">
      <c r="A268" s="722"/>
      <c r="B268" s="493" t="s">
        <v>2844</v>
      </c>
      <c r="C268" s="494" t="s">
        <v>1228</v>
      </c>
      <c r="D268" s="689">
        <v>4</v>
      </c>
      <c r="E268" s="493" t="s">
        <v>1465</v>
      </c>
      <c r="F268" s="493"/>
      <c r="G268" s="493" t="s">
        <v>221</v>
      </c>
      <c r="H268" s="493">
        <v>2002</v>
      </c>
      <c r="I268" s="493"/>
      <c r="J268" s="493"/>
      <c r="K268" s="493"/>
      <c r="L268" s="493"/>
      <c r="M268" s="493"/>
      <c r="N268" s="493" t="s">
        <v>204</v>
      </c>
      <c r="O268" s="517">
        <v>1400000</v>
      </c>
      <c r="P268" s="724"/>
      <c r="Q268" s="723"/>
      <c r="R268" s="700" t="str">
        <f t="shared" si="70"/>
        <v>2.06.02</v>
      </c>
      <c r="S268" s="744" t="str">
        <f t="shared" si="67"/>
        <v>ALAT RUMAH TANGGA</v>
      </c>
      <c r="T268" s="744">
        <f t="shared" si="68"/>
        <v>5</v>
      </c>
      <c r="U268" s="745">
        <f t="shared" si="71"/>
        <v>279998</v>
      </c>
      <c r="V268" s="744">
        <f t="shared" si="69"/>
        <v>11</v>
      </c>
      <c r="W268" s="746">
        <f t="shared" si="72"/>
        <v>1399990</v>
      </c>
      <c r="X268" s="746">
        <f t="shared" si="73"/>
        <v>0</v>
      </c>
      <c r="Y268" s="746">
        <f t="shared" si="74"/>
        <v>0</v>
      </c>
      <c r="Z268" s="746">
        <f t="shared" si="81"/>
        <v>0</v>
      </c>
      <c r="AA268" s="746">
        <f t="shared" si="75"/>
        <v>0</v>
      </c>
      <c r="AB268" s="746">
        <f t="shared" si="76"/>
        <v>0</v>
      </c>
      <c r="AC268" s="747">
        <f t="shared" si="77"/>
        <v>2002</v>
      </c>
      <c r="AD268" s="748">
        <f t="shared" si="78"/>
        <v>10</v>
      </c>
      <c r="AE268" s="473">
        <f t="shared" si="79"/>
        <v>1399990</v>
      </c>
      <c r="AF268" s="749">
        <f t="shared" si="80"/>
        <v>1399990</v>
      </c>
      <c r="AG268" s="720"/>
    </row>
    <row r="269" spans="1:33" s="475" customFormat="1" ht="16">
      <c r="A269" s="722"/>
      <c r="B269" s="493" t="s">
        <v>2816</v>
      </c>
      <c r="C269" s="494" t="s">
        <v>1200</v>
      </c>
      <c r="D269" s="689">
        <v>4</v>
      </c>
      <c r="E269" s="493" t="s">
        <v>747</v>
      </c>
      <c r="F269" s="493"/>
      <c r="G269" s="493" t="s">
        <v>230</v>
      </c>
      <c r="H269" s="493">
        <v>2003</v>
      </c>
      <c r="I269" s="493"/>
      <c r="J269" s="493"/>
      <c r="K269" s="493"/>
      <c r="L269" s="493"/>
      <c r="M269" s="493"/>
      <c r="N269" s="493" t="s">
        <v>204</v>
      </c>
      <c r="O269" s="517">
        <v>1470000</v>
      </c>
      <c r="P269" s="724"/>
      <c r="Q269" s="723"/>
      <c r="R269" s="700" t="str">
        <f t="shared" si="70"/>
        <v>2.06.02</v>
      </c>
      <c r="S269" s="744" t="str">
        <f t="shared" si="67"/>
        <v>ALAT RUMAH TANGGA</v>
      </c>
      <c r="T269" s="744">
        <f t="shared" si="68"/>
        <v>5</v>
      </c>
      <c r="U269" s="745">
        <f t="shared" si="71"/>
        <v>293998</v>
      </c>
      <c r="V269" s="744">
        <f t="shared" si="69"/>
        <v>10</v>
      </c>
      <c r="W269" s="746">
        <f t="shared" si="72"/>
        <v>1469990</v>
      </c>
      <c r="X269" s="746">
        <f t="shared" si="73"/>
        <v>0</v>
      </c>
      <c r="Y269" s="746">
        <f t="shared" si="74"/>
        <v>0</v>
      </c>
      <c r="Z269" s="746">
        <f t="shared" si="81"/>
        <v>0</v>
      </c>
      <c r="AA269" s="746">
        <f t="shared" si="75"/>
        <v>0</v>
      </c>
      <c r="AB269" s="746">
        <f t="shared" si="76"/>
        <v>0</v>
      </c>
      <c r="AC269" s="747">
        <f t="shared" si="77"/>
        <v>2003</v>
      </c>
      <c r="AD269" s="748">
        <f t="shared" si="78"/>
        <v>10</v>
      </c>
      <c r="AE269" s="473">
        <f t="shared" si="79"/>
        <v>1469990</v>
      </c>
      <c r="AF269" s="749">
        <f t="shared" si="80"/>
        <v>1469990</v>
      </c>
      <c r="AG269" s="720"/>
    </row>
    <row r="270" spans="1:33" s="475" customFormat="1" ht="16">
      <c r="A270" s="722"/>
      <c r="B270" s="493" t="s">
        <v>2858</v>
      </c>
      <c r="C270" s="494" t="s">
        <v>1243</v>
      </c>
      <c r="D270" s="689">
        <v>4</v>
      </c>
      <c r="E270" s="493" t="s">
        <v>1471</v>
      </c>
      <c r="F270" s="493"/>
      <c r="G270" s="493" t="s">
        <v>222</v>
      </c>
      <c r="H270" s="493">
        <v>2003</v>
      </c>
      <c r="I270" s="493"/>
      <c r="J270" s="493"/>
      <c r="K270" s="493"/>
      <c r="L270" s="493"/>
      <c r="M270" s="493"/>
      <c r="N270" s="493" t="s">
        <v>204</v>
      </c>
      <c r="O270" s="517">
        <v>975000</v>
      </c>
      <c r="P270" s="724"/>
      <c r="Q270" s="723"/>
      <c r="R270" s="700" t="str">
        <f t="shared" si="70"/>
        <v>2.06.01</v>
      </c>
      <c r="S270" s="744" t="str">
        <f t="shared" si="67"/>
        <v>ALAT KANTOR</v>
      </c>
      <c r="T270" s="744">
        <f t="shared" si="68"/>
        <v>5</v>
      </c>
      <c r="U270" s="745">
        <f t="shared" si="71"/>
        <v>194998</v>
      </c>
      <c r="V270" s="744">
        <f t="shared" si="69"/>
        <v>10</v>
      </c>
      <c r="W270" s="746">
        <f t="shared" si="72"/>
        <v>974990</v>
      </c>
      <c r="X270" s="746">
        <f t="shared" si="73"/>
        <v>0</v>
      </c>
      <c r="Y270" s="746">
        <f t="shared" si="74"/>
        <v>0</v>
      </c>
      <c r="Z270" s="746">
        <f t="shared" si="81"/>
        <v>0</v>
      </c>
      <c r="AA270" s="746">
        <f t="shared" si="75"/>
        <v>0</v>
      </c>
      <c r="AB270" s="746">
        <f t="shared" si="76"/>
        <v>0</v>
      </c>
      <c r="AC270" s="747">
        <f t="shared" si="77"/>
        <v>2003</v>
      </c>
      <c r="AD270" s="748">
        <f t="shared" si="78"/>
        <v>10</v>
      </c>
      <c r="AE270" s="473">
        <f t="shared" si="79"/>
        <v>974990</v>
      </c>
      <c r="AF270" s="749">
        <f t="shared" si="80"/>
        <v>974990</v>
      </c>
      <c r="AG270" s="720"/>
    </row>
    <row r="271" spans="1:33" s="475" customFormat="1" ht="16">
      <c r="A271" s="750"/>
      <c r="B271" s="523" t="s">
        <v>2815</v>
      </c>
      <c r="C271" s="524" t="s">
        <v>1204</v>
      </c>
      <c r="D271" s="689">
        <v>4</v>
      </c>
      <c r="E271" s="523" t="s">
        <v>1463</v>
      </c>
      <c r="F271" s="523"/>
      <c r="G271" s="523" t="s">
        <v>220</v>
      </c>
      <c r="H271" s="523">
        <v>2004</v>
      </c>
      <c r="I271" s="523"/>
      <c r="J271" s="523"/>
      <c r="K271" s="523"/>
      <c r="L271" s="523"/>
      <c r="M271" s="523"/>
      <c r="N271" s="523" t="s">
        <v>204</v>
      </c>
      <c r="O271" s="517">
        <v>18000</v>
      </c>
      <c r="P271" s="724"/>
      <c r="Q271" s="723"/>
      <c r="R271" s="700" t="str">
        <f t="shared" si="70"/>
        <v>2.06.02</v>
      </c>
      <c r="S271" s="744" t="str">
        <f t="shared" si="67"/>
        <v>ALAT RUMAH TANGGA</v>
      </c>
      <c r="T271" s="744">
        <f t="shared" si="68"/>
        <v>5</v>
      </c>
      <c r="U271" s="745">
        <f t="shared" si="71"/>
        <v>3598</v>
      </c>
      <c r="V271" s="744">
        <f t="shared" si="69"/>
        <v>9</v>
      </c>
      <c r="W271" s="746">
        <f t="shared" si="72"/>
        <v>17990</v>
      </c>
      <c r="X271" s="746">
        <f t="shared" si="73"/>
        <v>0</v>
      </c>
      <c r="Y271" s="746">
        <f t="shared" si="74"/>
        <v>0</v>
      </c>
      <c r="Z271" s="746">
        <f t="shared" si="81"/>
        <v>0</v>
      </c>
      <c r="AA271" s="746">
        <f t="shared" si="75"/>
        <v>0</v>
      </c>
      <c r="AB271" s="746">
        <f t="shared" si="76"/>
        <v>0</v>
      </c>
      <c r="AC271" s="747">
        <f t="shared" si="77"/>
        <v>2004</v>
      </c>
      <c r="AD271" s="748">
        <f t="shared" si="78"/>
        <v>10</v>
      </c>
      <c r="AE271" s="473">
        <f t="shared" si="79"/>
        <v>17990</v>
      </c>
      <c r="AF271" s="749">
        <f t="shared" si="80"/>
        <v>17990</v>
      </c>
      <c r="AG271" s="720"/>
    </row>
    <row r="272" spans="1:33" s="475" customFormat="1" ht="16">
      <c r="A272" s="750"/>
      <c r="B272" s="523" t="s">
        <v>2841</v>
      </c>
      <c r="C272" s="524" t="s">
        <v>285</v>
      </c>
      <c r="D272" s="689">
        <v>4</v>
      </c>
      <c r="E272" s="523" t="s">
        <v>1471</v>
      </c>
      <c r="F272" s="523"/>
      <c r="G272" s="523" t="s">
        <v>230</v>
      </c>
      <c r="H272" s="523">
        <v>2003</v>
      </c>
      <c r="I272" s="523"/>
      <c r="J272" s="523"/>
      <c r="K272" s="523"/>
      <c r="L272" s="523"/>
      <c r="M272" s="523"/>
      <c r="N272" s="523" t="s">
        <v>204</v>
      </c>
      <c r="O272" s="517">
        <v>812500</v>
      </c>
      <c r="P272" s="724"/>
      <c r="Q272" s="723"/>
      <c r="R272" s="700" t="str">
        <f t="shared" si="70"/>
        <v>2.06.02</v>
      </c>
      <c r="S272" s="744" t="str">
        <f t="shared" si="67"/>
        <v>ALAT RUMAH TANGGA</v>
      </c>
      <c r="T272" s="744">
        <f t="shared" si="68"/>
        <v>5</v>
      </c>
      <c r="U272" s="745">
        <f t="shared" si="71"/>
        <v>162498</v>
      </c>
      <c r="V272" s="744">
        <f t="shared" si="69"/>
        <v>10</v>
      </c>
      <c r="W272" s="746">
        <f t="shared" si="72"/>
        <v>812490</v>
      </c>
      <c r="X272" s="746">
        <f t="shared" si="73"/>
        <v>0</v>
      </c>
      <c r="Y272" s="746">
        <f t="shared" si="74"/>
        <v>0</v>
      </c>
      <c r="Z272" s="746">
        <f t="shared" si="81"/>
        <v>0</v>
      </c>
      <c r="AA272" s="746">
        <f t="shared" si="75"/>
        <v>0</v>
      </c>
      <c r="AB272" s="746">
        <f t="shared" si="76"/>
        <v>0</v>
      </c>
      <c r="AC272" s="747">
        <f t="shared" si="77"/>
        <v>2003</v>
      </c>
      <c r="AD272" s="748">
        <f t="shared" si="78"/>
        <v>10</v>
      </c>
      <c r="AE272" s="473">
        <f t="shared" si="79"/>
        <v>812490</v>
      </c>
      <c r="AF272" s="749">
        <f t="shared" si="80"/>
        <v>812490</v>
      </c>
      <c r="AG272" s="720"/>
    </row>
    <row r="273" spans="1:33" s="475" customFormat="1" ht="16">
      <c r="A273" s="722"/>
      <c r="B273" s="493" t="s">
        <v>2844</v>
      </c>
      <c r="C273" s="494" t="s">
        <v>1228</v>
      </c>
      <c r="D273" s="689">
        <v>4</v>
      </c>
      <c r="E273" s="493" t="s">
        <v>1465</v>
      </c>
      <c r="F273" s="493"/>
      <c r="G273" s="493" t="s">
        <v>221</v>
      </c>
      <c r="H273" s="493">
        <v>2002</v>
      </c>
      <c r="I273" s="493"/>
      <c r="J273" s="493"/>
      <c r="K273" s="493"/>
      <c r="L273" s="493"/>
      <c r="M273" s="493"/>
      <c r="N273" s="493" t="s">
        <v>204</v>
      </c>
      <c r="O273" s="517">
        <v>2800000</v>
      </c>
      <c r="P273" s="724"/>
      <c r="Q273" s="723"/>
      <c r="R273" s="700" t="str">
        <f t="shared" si="70"/>
        <v>2.06.02</v>
      </c>
      <c r="S273" s="744" t="str">
        <f t="shared" si="67"/>
        <v>ALAT RUMAH TANGGA</v>
      </c>
      <c r="T273" s="744">
        <f t="shared" si="68"/>
        <v>5</v>
      </c>
      <c r="U273" s="745">
        <f t="shared" si="71"/>
        <v>559998</v>
      </c>
      <c r="V273" s="744">
        <f t="shared" si="69"/>
        <v>11</v>
      </c>
      <c r="W273" s="746">
        <f t="shared" si="72"/>
        <v>2799990</v>
      </c>
      <c r="X273" s="746">
        <f t="shared" si="73"/>
        <v>0</v>
      </c>
      <c r="Y273" s="746">
        <f t="shared" si="74"/>
        <v>0</v>
      </c>
      <c r="Z273" s="746">
        <f t="shared" si="81"/>
        <v>0</v>
      </c>
      <c r="AA273" s="746">
        <f t="shared" si="75"/>
        <v>0</v>
      </c>
      <c r="AB273" s="746">
        <f t="shared" si="76"/>
        <v>0</v>
      </c>
      <c r="AC273" s="747">
        <f t="shared" si="77"/>
        <v>2002</v>
      </c>
      <c r="AD273" s="748">
        <f t="shared" si="78"/>
        <v>10</v>
      </c>
      <c r="AE273" s="473">
        <f t="shared" si="79"/>
        <v>2799990</v>
      </c>
      <c r="AF273" s="749">
        <f t="shared" si="80"/>
        <v>2799990</v>
      </c>
      <c r="AG273" s="720"/>
    </row>
    <row r="274" spans="1:33" s="475" customFormat="1" ht="16">
      <c r="A274" s="722"/>
      <c r="B274" s="493" t="s">
        <v>2858</v>
      </c>
      <c r="C274" s="494" t="s">
        <v>1243</v>
      </c>
      <c r="D274" s="689">
        <v>4</v>
      </c>
      <c r="E274" s="493" t="s">
        <v>1471</v>
      </c>
      <c r="F274" s="493"/>
      <c r="G274" s="493" t="s">
        <v>222</v>
      </c>
      <c r="H274" s="493">
        <v>2003</v>
      </c>
      <c r="I274" s="493"/>
      <c r="J274" s="493"/>
      <c r="K274" s="493"/>
      <c r="L274" s="493"/>
      <c r="M274" s="493"/>
      <c r="N274" s="493" t="s">
        <v>204</v>
      </c>
      <c r="O274" s="517">
        <v>1050000</v>
      </c>
      <c r="P274" s="724"/>
      <c r="Q274" s="723"/>
      <c r="R274" s="700" t="str">
        <f t="shared" si="70"/>
        <v>2.06.01</v>
      </c>
      <c r="S274" s="744" t="str">
        <f t="shared" si="67"/>
        <v>ALAT KANTOR</v>
      </c>
      <c r="T274" s="744">
        <f t="shared" si="68"/>
        <v>5</v>
      </c>
      <c r="U274" s="745">
        <f t="shared" si="71"/>
        <v>209998</v>
      </c>
      <c r="V274" s="744">
        <f t="shared" si="69"/>
        <v>10</v>
      </c>
      <c r="W274" s="746">
        <f t="shared" si="72"/>
        <v>1049990</v>
      </c>
      <c r="X274" s="746">
        <f t="shared" si="73"/>
        <v>0</v>
      </c>
      <c r="Y274" s="746">
        <f t="shared" si="74"/>
        <v>0</v>
      </c>
      <c r="Z274" s="746">
        <f t="shared" si="81"/>
        <v>0</v>
      </c>
      <c r="AA274" s="746">
        <f t="shared" si="75"/>
        <v>0</v>
      </c>
      <c r="AB274" s="746">
        <f t="shared" si="76"/>
        <v>0</v>
      </c>
      <c r="AC274" s="747">
        <f t="shared" si="77"/>
        <v>2003</v>
      </c>
      <c r="AD274" s="748">
        <f t="shared" si="78"/>
        <v>10</v>
      </c>
      <c r="AE274" s="473">
        <f t="shared" si="79"/>
        <v>1049990</v>
      </c>
      <c r="AF274" s="749">
        <f t="shared" si="80"/>
        <v>1049990</v>
      </c>
      <c r="AG274" s="720"/>
    </row>
    <row r="275" spans="1:33" s="475" customFormat="1" ht="16">
      <c r="A275" s="722"/>
      <c r="B275" s="493" t="s">
        <v>2844</v>
      </c>
      <c r="C275" s="494" t="s">
        <v>1228</v>
      </c>
      <c r="D275" s="689">
        <v>4</v>
      </c>
      <c r="E275" s="493" t="s">
        <v>1465</v>
      </c>
      <c r="F275" s="493"/>
      <c r="G275" s="493" t="s">
        <v>221</v>
      </c>
      <c r="H275" s="493">
        <v>2002</v>
      </c>
      <c r="I275" s="493"/>
      <c r="J275" s="493"/>
      <c r="K275" s="493"/>
      <c r="L275" s="493"/>
      <c r="M275" s="493"/>
      <c r="N275" s="493" t="s">
        <v>204</v>
      </c>
      <c r="O275" s="517">
        <v>2800000</v>
      </c>
      <c r="P275" s="724"/>
      <c r="Q275" s="723"/>
      <c r="R275" s="700" t="str">
        <f t="shared" si="70"/>
        <v>2.06.02</v>
      </c>
      <c r="S275" s="744" t="str">
        <f t="shared" si="67"/>
        <v>ALAT RUMAH TANGGA</v>
      </c>
      <c r="T275" s="744">
        <f t="shared" si="68"/>
        <v>5</v>
      </c>
      <c r="U275" s="745">
        <f t="shared" si="71"/>
        <v>559998</v>
      </c>
      <c r="V275" s="744">
        <f t="shared" si="69"/>
        <v>11</v>
      </c>
      <c r="W275" s="746">
        <f t="shared" si="72"/>
        <v>2799990</v>
      </c>
      <c r="X275" s="746">
        <f t="shared" si="73"/>
        <v>0</v>
      </c>
      <c r="Y275" s="746">
        <f t="shared" si="74"/>
        <v>0</v>
      </c>
      <c r="Z275" s="746">
        <f t="shared" si="81"/>
        <v>0</v>
      </c>
      <c r="AA275" s="746">
        <f t="shared" si="75"/>
        <v>0</v>
      </c>
      <c r="AB275" s="746">
        <f t="shared" si="76"/>
        <v>0</v>
      </c>
      <c r="AC275" s="747">
        <f t="shared" si="77"/>
        <v>2002</v>
      </c>
      <c r="AD275" s="748">
        <f t="shared" si="78"/>
        <v>10</v>
      </c>
      <c r="AE275" s="473">
        <f t="shared" si="79"/>
        <v>2799990</v>
      </c>
      <c r="AF275" s="749">
        <f t="shared" si="80"/>
        <v>2799990</v>
      </c>
      <c r="AG275" s="720"/>
    </row>
    <row r="276" spans="1:33" s="475" customFormat="1" ht="16">
      <c r="A276" s="722"/>
      <c r="B276" s="493" t="s">
        <v>2841</v>
      </c>
      <c r="C276" s="494" t="s">
        <v>285</v>
      </c>
      <c r="D276" s="689">
        <v>4</v>
      </c>
      <c r="E276" s="493" t="s">
        <v>1471</v>
      </c>
      <c r="F276" s="493"/>
      <c r="G276" s="493" t="s">
        <v>230</v>
      </c>
      <c r="H276" s="493">
        <v>2003</v>
      </c>
      <c r="I276" s="493"/>
      <c r="J276" s="493"/>
      <c r="K276" s="493"/>
      <c r="L276" s="493"/>
      <c r="M276" s="493"/>
      <c r="N276" s="493" t="s">
        <v>204</v>
      </c>
      <c r="O276" s="517">
        <v>875000</v>
      </c>
      <c r="P276" s="724"/>
      <c r="Q276" s="723"/>
      <c r="R276" s="700" t="str">
        <f t="shared" si="70"/>
        <v>2.06.02</v>
      </c>
      <c r="S276" s="744" t="str">
        <f t="shared" si="67"/>
        <v>ALAT RUMAH TANGGA</v>
      </c>
      <c r="T276" s="744">
        <f t="shared" si="68"/>
        <v>5</v>
      </c>
      <c r="U276" s="745">
        <f t="shared" si="71"/>
        <v>174998</v>
      </c>
      <c r="V276" s="744">
        <f t="shared" si="69"/>
        <v>10</v>
      </c>
      <c r="W276" s="746">
        <f t="shared" si="72"/>
        <v>874990</v>
      </c>
      <c r="X276" s="746">
        <f t="shared" si="73"/>
        <v>0</v>
      </c>
      <c r="Y276" s="746">
        <f t="shared" si="74"/>
        <v>0</v>
      </c>
      <c r="Z276" s="746">
        <f t="shared" si="81"/>
        <v>0</v>
      </c>
      <c r="AA276" s="746">
        <f t="shared" si="75"/>
        <v>0</v>
      </c>
      <c r="AB276" s="746">
        <f t="shared" si="76"/>
        <v>0</v>
      </c>
      <c r="AC276" s="747">
        <f t="shared" si="77"/>
        <v>2003</v>
      </c>
      <c r="AD276" s="748">
        <f t="shared" si="78"/>
        <v>10</v>
      </c>
      <c r="AE276" s="473">
        <f t="shared" si="79"/>
        <v>874990</v>
      </c>
      <c r="AF276" s="749">
        <f t="shared" si="80"/>
        <v>874990</v>
      </c>
      <c r="AG276" s="720"/>
    </row>
    <row r="277" spans="1:33" s="475" customFormat="1" ht="16">
      <c r="A277" s="722"/>
      <c r="B277" s="493" t="s">
        <v>2844</v>
      </c>
      <c r="C277" s="494" t="s">
        <v>1228</v>
      </c>
      <c r="D277" s="689">
        <v>4</v>
      </c>
      <c r="E277" s="493" t="s">
        <v>1460</v>
      </c>
      <c r="F277" s="493"/>
      <c r="G277" s="493" t="s">
        <v>221</v>
      </c>
      <c r="H277" s="493">
        <v>2005</v>
      </c>
      <c r="I277" s="493"/>
      <c r="J277" s="493"/>
      <c r="K277" s="493"/>
      <c r="L277" s="493"/>
      <c r="M277" s="493"/>
      <c r="N277" s="493" t="s">
        <v>204</v>
      </c>
      <c r="O277" s="517">
        <v>2000000</v>
      </c>
      <c r="P277" s="724"/>
      <c r="Q277" s="723"/>
      <c r="R277" s="700" t="str">
        <f t="shared" si="70"/>
        <v>2.06.02</v>
      </c>
      <c r="S277" s="744" t="str">
        <f t="shared" si="67"/>
        <v>ALAT RUMAH TANGGA</v>
      </c>
      <c r="T277" s="744">
        <f t="shared" si="68"/>
        <v>5</v>
      </c>
      <c r="U277" s="745">
        <f t="shared" si="71"/>
        <v>399998</v>
      </c>
      <c r="V277" s="744">
        <f t="shared" si="69"/>
        <v>8</v>
      </c>
      <c r="W277" s="746">
        <f t="shared" si="72"/>
        <v>1999990</v>
      </c>
      <c r="X277" s="746">
        <f t="shared" si="73"/>
        <v>0</v>
      </c>
      <c r="Y277" s="746">
        <f t="shared" si="74"/>
        <v>0</v>
      </c>
      <c r="Z277" s="746">
        <f t="shared" si="81"/>
        <v>0</v>
      </c>
      <c r="AA277" s="746">
        <f t="shared" si="75"/>
        <v>0</v>
      </c>
      <c r="AB277" s="746">
        <f t="shared" si="76"/>
        <v>0</v>
      </c>
      <c r="AC277" s="747">
        <f t="shared" si="77"/>
        <v>2005</v>
      </c>
      <c r="AD277" s="748">
        <f t="shared" si="78"/>
        <v>10</v>
      </c>
      <c r="AE277" s="473">
        <f t="shared" si="79"/>
        <v>1999990</v>
      </c>
      <c r="AF277" s="749">
        <f t="shared" si="80"/>
        <v>1999990</v>
      </c>
      <c r="AG277" s="720"/>
    </row>
    <row r="278" spans="1:33" s="475" customFormat="1" ht="16">
      <c r="A278" s="722"/>
      <c r="B278" s="493" t="s">
        <v>2248</v>
      </c>
      <c r="C278" s="494" t="s">
        <v>1210</v>
      </c>
      <c r="D278" s="689">
        <v>4</v>
      </c>
      <c r="E278" s="493" t="s">
        <v>145</v>
      </c>
      <c r="F278" s="493"/>
      <c r="G278" s="493" t="s">
        <v>220</v>
      </c>
      <c r="H278" s="493">
        <v>2004</v>
      </c>
      <c r="I278" s="493"/>
      <c r="J278" s="493"/>
      <c r="K278" s="493"/>
      <c r="L278" s="493"/>
      <c r="M278" s="493"/>
      <c r="N278" s="493" t="s">
        <v>204</v>
      </c>
      <c r="O278" s="517">
        <v>70000</v>
      </c>
      <c r="P278" s="724"/>
      <c r="Q278" s="723"/>
      <c r="R278" s="700" t="str">
        <f t="shared" si="70"/>
        <v>2.06.02</v>
      </c>
      <c r="S278" s="744" t="str">
        <f t="shared" si="67"/>
        <v>ALAT RUMAH TANGGA</v>
      </c>
      <c r="T278" s="744">
        <f t="shared" si="68"/>
        <v>5</v>
      </c>
      <c r="U278" s="745">
        <f t="shared" si="71"/>
        <v>13998</v>
      </c>
      <c r="V278" s="744">
        <f t="shared" si="69"/>
        <v>9</v>
      </c>
      <c r="W278" s="746">
        <f t="shared" si="72"/>
        <v>69990</v>
      </c>
      <c r="X278" s="746">
        <f t="shared" si="73"/>
        <v>0</v>
      </c>
      <c r="Y278" s="746">
        <f t="shared" si="74"/>
        <v>0</v>
      </c>
      <c r="Z278" s="746">
        <f t="shared" si="81"/>
        <v>0</v>
      </c>
      <c r="AA278" s="746">
        <f t="shared" si="75"/>
        <v>0</v>
      </c>
      <c r="AB278" s="746">
        <f t="shared" si="76"/>
        <v>0</v>
      </c>
      <c r="AC278" s="747">
        <f t="shared" si="77"/>
        <v>2004</v>
      </c>
      <c r="AD278" s="748">
        <f t="shared" si="78"/>
        <v>10</v>
      </c>
      <c r="AE278" s="473">
        <f t="shared" si="79"/>
        <v>69990</v>
      </c>
      <c r="AF278" s="749">
        <f t="shared" si="80"/>
        <v>69990</v>
      </c>
      <c r="AG278" s="720"/>
    </row>
    <row r="279" spans="1:33" s="475" customFormat="1" ht="16">
      <c r="A279" s="722"/>
      <c r="B279" s="493" t="s">
        <v>2851</v>
      </c>
      <c r="C279" s="494" t="s">
        <v>1262</v>
      </c>
      <c r="D279" s="689">
        <v>4</v>
      </c>
      <c r="E279" s="493" t="s">
        <v>1471</v>
      </c>
      <c r="F279" s="493"/>
      <c r="G279" s="493" t="s">
        <v>225</v>
      </c>
      <c r="H279" s="493">
        <v>2006</v>
      </c>
      <c r="I279" s="493"/>
      <c r="J279" s="493"/>
      <c r="K279" s="493"/>
      <c r="L279" s="493"/>
      <c r="M279" s="493"/>
      <c r="N279" s="493" t="s">
        <v>204</v>
      </c>
      <c r="O279" s="517">
        <v>350000</v>
      </c>
      <c r="P279" s="724"/>
      <c r="Q279" s="723"/>
      <c r="R279" s="700" t="str">
        <f t="shared" si="70"/>
        <v>2.06.04</v>
      </c>
      <c r="S279" s="744" t="str">
        <f t="shared" si="67"/>
        <v>MEJA DAN KURSI KERJA/RAPAT PEJABAT</v>
      </c>
      <c r="T279" s="744">
        <f t="shared" si="68"/>
        <v>5</v>
      </c>
      <c r="U279" s="745">
        <f t="shared" si="71"/>
        <v>69998</v>
      </c>
      <c r="V279" s="744">
        <f t="shared" si="69"/>
        <v>7</v>
      </c>
      <c r="W279" s="746">
        <f t="shared" si="72"/>
        <v>349990</v>
      </c>
      <c r="X279" s="746">
        <f t="shared" si="73"/>
        <v>0</v>
      </c>
      <c r="Y279" s="746">
        <f t="shared" si="74"/>
        <v>0</v>
      </c>
      <c r="Z279" s="746">
        <f t="shared" si="81"/>
        <v>0</v>
      </c>
      <c r="AA279" s="746">
        <f t="shared" si="75"/>
        <v>0</v>
      </c>
      <c r="AB279" s="746">
        <f t="shared" si="76"/>
        <v>0</v>
      </c>
      <c r="AC279" s="747">
        <f t="shared" si="77"/>
        <v>2006</v>
      </c>
      <c r="AD279" s="748">
        <f t="shared" si="78"/>
        <v>10</v>
      </c>
      <c r="AE279" s="473">
        <f t="shared" si="79"/>
        <v>349990</v>
      </c>
      <c r="AF279" s="749">
        <f t="shared" si="80"/>
        <v>349990</v>
      </c>
      <c r="AG279" s="720"/>
    </row>
    <row r="280" spans="1:33" s="475" customFormat="1" ht="16">
      <c r="A280" s="722"/>
      <c r="B280" s="493" t="s">
        <v>2844</v>
      </c>
      <c r="C280" s="494" t="s">
        <v>1228</v>
      </c>
      <c r="D280" s="689">
        <v>4</v>
      </c>
      <c r="E280" s="493" t="s">
        <v>1460</v>
      </c>
      <c r="F280" s="493"/>
      <c r="G280" s="493" t="s">
        <v>221</v>
      </c>
      <c r="H280" s="493">
        <v>2005</v>
      </c>
      <c r="I280" s="493"/>
      <c r="J280" s="493"/>
      <c r="K280" s="493"/>
      <c r="L280" s="493"/>
      <c r="M280" s="493"/>
      <c r="N280" s="493" t="s">
        <v>204</v>
      </c>
      <c r="O280" s="517">
        <v>2000000</v>
      </c>
      <c r="P280" s="724"/>
      <c r="Q280" s="723"/>
      <c r="R280" s="700" t="str">
        <f t="shared" si="70"/>
        <v>2.06.02</v>
      </c>
      <c r="S280" s="744" t="str">
        <f t="shared" si="67"/>
        <v>ALAT RUMAH TANGGA</v>
      </c>
      <c r="T280" s="744">
        <f t="shared" si="68"/>
        <v>5</v>
      </c>
      <c r="U280" s="745">
        <f t="shared" si="71"/>
        <v>399998</v>
      </c>
      <c r="V280" s="744">
        <f t="shared" si="69"/>
        <v>8</v>
      </c>
      <c r="W280" s="746">
        <f t="shared" si="72"/>
        <v>1999990</v>
      </c>
      <c r="X280" s="746">
        <f t="shared" si="73"/>
        <v>0</v>
      </c>
      <c r="Y280" s="746">
        <f t="shared" si="74"/>
        <v>0</v>
      </c>
      <c r="Z280" s="746">
        <f t="shared" si="81"/>
        <v>0</v>
      </c>
      <c r="AA280" s="746">
        <f t="shared" si="75"/>
        <v>0</v>
      </c>
      <c r="AB280" s="746">
        <f t="shared" si="76"/>
        <v>0</v>
      </c>
      <c r="AC280" s="747">
        <f t="shared" si="77"/>
        <v>2005</v>
      </c>
      <c r="AD280" s="748">
        <f t="shared" si="78"/>
        <v>10</v>
      </c>
      <c r="AE280" s="473">
        <f t="shared" si="79"/>
        <v>1999990</v>
      </c>
      <c r="AF280" s="749">
        <f t="shared" si="80"/>
        <v>1999990</v>
      </c>
      <c r="AG280" s="720"/>
    </row>
    <row r="281" spans="1:33" s="475" customFormat="1" ht="16">
      <c r="A281" s="722"/>
      <c r="B281" s="493" t="s">
        <v>2856</v>
      </c>
      <c r="C281" s="494" t="s">
        <v>1268</v>
      </c>
      <c r="D281" s="689">
        <v>4</v>
      </c>
      <c r="E281" s="493" t="s">
        <v>784</v>
      </c>
      <c r="F281" s="493"/>
      <c r="G281" s="493" t="s">
        <v>1537</v>
      </c>
      <c r="H281" s="493">
        <v>2005</v>
      </c>
      <c r="I281" s="493"/>
      <c r="J281" s="493"/>
      <c r="K281" s="493"/>
      <c r="L281" s="493"/>
      <c r="M281" s="493"/>
      <c r="N281" s="493" t="s">
        <v>204</v>
      </c>
      <c r="O281" s="517">
        <v>260000</v>
      </c>
      <c r="P281" s="724"/>
      <c r="Q281" s="723"/>
      <c r="R281" s="700" t="str">
        <f t="shared" si="70"/>
        <v>2.06.02</v>
      </c>
      <c r="S281" s="744" t="str">
        <f t="shared" si="67"/>
        <v>ALAT RUMAH TANGGA</v>
      </c>
      <c r="T281" s="744">
        <f t="shared" si="68"/>
        <v>5</v>
      </c>
      <c r="U281" s="745">
        <f t="shared" si="71"/>
        <v>51998</v>
      </c>
      <c r="V281" s="744">
        <f t="shared" si="69"/>
        <v>8</v>
      </c>
      <c r="W281" s="746">
        <f t="shared" si="72"/>
        <v>259990</v>
      </c>
      <c r="X281" s="746">
        <f t="shared" si="73"/>
        <v>0</v>
      </c>
      <c r="Y281" s="746">
        <f t="shared" si="74"/>
        <v>0</v>
      </c>
      <c r="Z281" s="746">
        <f t="shared" si="81"/>
        <v>0</v>
      </c>
      <c r="AA281" s="746">
        <f t="shared" si="75"/>
        <v>0</v>
      </c>
      <c r="AB281" s="746">
        <f t="shared" si="76"/>
        <v>0</v>
      </c>
      <c r="AC281" s="747">
        <f t="shared" si="77"/>
        <v>2005</v>
      </c>
      <c r="AD281" s="748">
        <f t="shared" si="78"/>
        <v>10</v>
      </c>
      <c r="AE281" s="473">
        <f t="shared" si="79"/>
        <v>259990</v>
      </c>
      <c r="AF281" s="749">
        <f t="shared" si="80"/>
        <v>259990</v>
      </c>
      <c r="AG281" s="720"/>
    </row>
    <row r="282" spans="1:33" s="475" customFormat="1" ht="16">
      <c r="A282" s="722"/>
      <c r="B282" s="493" t="s">
        <v>2861</v>
      </c>
      <c r="C282" s="494" t="s">
        <v>1273</v>
      </c>
      <c r="D282" s="689">
        <v>4</v>
      </c>
      <c r="E282" s="493" t="s">
        <v>1495</v>
      </c>
      <c r="F282" s="493"/>
      <c r="G282" s="493" t="s">
        <v>1537</v>
      </c>
      <c r="H282" s="493">
        <v>2006</v>
      </c>
      <c r="I282" s="493"/>
      <c r="J282" s="493"/>
      <c r="K282" s="493"/>
      <c r="L282" s="493"/>
      <c r="M282" s="493"/>
      <c r="N282" s="493" t="s">
        <v>204</v>
      </c>
      <c r="O282" s="517">
        <v>48750</v>
      </c>
      <c r="P282" s="724"/>
      <c r="Q282" s="723"/>
      <c r="R282" s="700" t="str">
        <f t="shared" si="70"/>
        <v>2.06.02</v>
      </c>
      <c r="S282" s="744" t="str">
        <f t="shared" si="67"/>
        <v>ALAT RUMAH TANGGA</v>
      </c>
      <c r="T282" s="744">
        <f t="shared" si="68"/>
        <v>5</v>
      </c>
      <c r="U282" s="745">
        <f t="shared" si="71"/>
        <v>9748</v>
      </c>
      <c r="V282" s="744">
        <f t="shared" si="69"/>
        <v>7</v>
      </c>
      <c r="W282" s="746">
        <f t="shared" si="72"/>
        <v>48740</v>
      </c>
      <c r="X282" s="746">
        <f t="shared" si="73"/>
        <v>0</v>
      </c>
      <c r="Y282" s="746">
        <f t="shared" si="74"/>
        <v>0</v>
      </c>
      <c r="Z282" s="746">
        <f t="shared" si="81"/>
        <v>0</v>
      </c>
      <c r="AA282" s="746">
        <f t="shared" si="75"/>
        <v>0</v>
      </c>
      <c r="AB282" s="746">
        <f t="shared" si="76"/>
        <v>0</v>
      </c>
      <c r="AC282" s="747">
        <f t="shared" si="77"/>
        <v>2006</v>
      </c>
      <c r="AD282" s="748">
        <f t="shared" si="78"/>
        <v>10</v>
      </c>
      <c r="AE282" s="473">
        <f t="shared" si="79"/>
        <v>48740</v>
      </c>
      <c r="AF282" s="749">
        <f t="shared" si="80"/>
        <v>48740</v>
      </c>
      <c r="AG282" s="720"/>
    </row>
    <row r="283" spans="1:33" s="475" customFormat="1" ht="16">
      <c r="A283" s="722"/>
      <c r="B283" s="493" t="s">
        <v>2844</v>
      </c>
      <c r="C283" s="494" t="s">
        <v>1228</v>
      </c>
      <c r="D283" s="689">
        <v>4</v>
      </c>
      <c r="E283" s="493" t="s">
        <v>1468</v>
      </c>
      <c r="F283" s="493"/>
      <c r="G283" s="493" t="s">
        <v>221</v>
      </c>
      <c r="H283" s="493">
        <v>2004</v>
      </c>
      <c r="I283" s="493"/>
      <c r="J283" s="493"/>
      <c r="K283" s="493"/>
      <c r="L283" s="493"/>
      <c r="M283" s="493"/>
      <c r="N283" s="493" t="s">
        <v>204</v>
      </c>
      <c r="O283" s="517">
        <v>1925000</v>
      </c>
      <c r="P283" s="724"/>
      <c r="Q283" s="723"/>
      <c r="R283" s="700" t="str">
        <f t="shared" si="70"/>
        <v>2.06.02</v>
      </c>
      <c r="S283" s="744" t="str">
        <f t="shared" si="67"/>
        <v>ALAT RUMAH TANGGA</v>
      </c>
      <c r="T283" s="744">
        <f t="shared" si="68"/>
        <v>5</v>
      </c>
      <c r="U283" s="745">
        <f t="shared" si="71"/>
        <v>384998</v>
      </c>
      <c r="V283" s="744">
        <f t="shared" si="69"/>
        <v>9</v>
      </c>
      <c r="W283" s="746">
        <f t="shared" si="72"/>
        <v>1924990</v>
      </c>
      <c r="X283" s="746">
        <f t="shared" si="73"/>
        <v>0</v>
      </c>
      <c r="Y283" s="746">
        <f t="shared" si="74"/>
        <v>0</v>
      </c>
      <c r="Z283" s="746">
        <f t="shared" si="81"/>
        <v>0</v>
      </c>
      <c r="AA283" s="746">
        <f t="shared" si="75"/>
        <v>0</v>
      </c>
      <c r="AB283" s="746">
        <f t="shared" si="76"/>
        <v>0</v>
      </c>
      <c r="AC283" s="747">
        <f t="shared" si="77"/>
        <v>2004</v>
      </c>
      <c r="AD283" s="748">
        <f t="shared" si="78"/>
        <v>10</v>
      </c>
      <c r="AE283" s="473">
        <f t="shared" si="79"/>
        <v>1924990</v>
      </c>
      <c r="AF283" s="749">
        <f t="shared" si="80"/>
        <v>1924990</v>
      </c>
      <c r="AG283" s="720"/>
    </row>
    <row r="284" spans="1:33" s="475" customFormat="1" ht="16">
      <c r="A284" s="722"/>
      <c r="B284" s="493" t="s">
        <v>2851</v>
      </c>
      <c r="C284" s="494" t="s">
        <v>1217</v>
      </c>
      <c r="D284" s="689">
        <v>4</v>
      </c>
      <c r="E284" s="493" t="s">
        <v>747</v>
      </c>
      <c r="F284" s="493"/>
      <c r="G284" s="493" t="s">
        <v>233</v>
      </c>
      <c r="H284" s="493">
        <v>2005</v>
      </c>
      <c r="I284" s="493"/>
      <c r="J284" s="493"/>
      <c r="K284" s="493"/>
      <c r="L284" s="493"/>
      <c r="M284" s="493"/>
      <c r="N284" s="493" t="s">
        <v>204</v>
      </c>
      <c r="O284" s="517">
        <v>650000</v>
      </c>
      <c r="P284" s="724"/>
      <c r="Q284" s="723"/>
      <c r="R284" s="700" t="str">
        <f t="shared" si="70"/>
        <v>2.06.04</v>
      </c>
      <c r="S284" s="744" t="str">
        <f t="shared" si="67"/>
        <v>MEJA DAN KURSI KERJA/RAPAT PEJABAT</v>
      </c>
      <c r="T284" s="744">
        <f t="shared" si="68"/>
        <v>5</v>
      </c>
      <c r="U284" s="745">
        <f t="shared" si="71"/>
        <v>129998</v>
      </c>
      <c r="V284" s="744">
        <f t="shared" si="69"/>
        <v>8</v>
      </c>
      <c r="W284" s="746">
        <f t="shared" si="72"/>
        <v>649990</v>
      </c>
      <c r="X284" s="746">
        <f t="shared" si="73"/>
        <v>0</v>
      </c>
      <c r="Y284" s="746">
        <f t="shared" si="74"/>
        <v>0</v>
      </c>
      <c r="Z284" s="746">
        <f t="shared" si="81"/>
        <v>0</v>
      </c>
      <c r="AA284" s="746">
        <f t="shared" si="75"/>
        <v>0</v>
      </c>
      <c r="AB284" s="746">
        <f t="shared" si="76"/>
        <v>0</v>
      </c>
      <c r="AC284" s="747">
        <f t="shared" si="77"/>
        <v>2005</v>
      </c>
      <c r="AD284" s="748">
        <f t="shared" si="78"/>
        <v>10</v>
      </c>
      <c r="AE284" s="473">
        <f t="shared" si="79"/>
        <v>649990</v>
      </c>
      <c r="AF284" s="749">
        <f t="shared" si="80"/>
        <v>649990</v>
      </c>
      <c r="AG284" s="720"/>
    </row>
    <row r="285" spans="1:33" s="475" customFormat="1" ht="16">
      <c r="A285" s="722"/>
      <c r="B285" s="493" t="s">
        <v>2858</v>
      </c>
      <c r="C285" s="494" t="s">
        <v>1243</v>
      </c>
      <c r="D285" s="689">
        <v>4</v>
      </c>
      <c r="E285" s="493" t="s">
        <v>747</v>
      </c>
      <c r="F285" s="493"/>
      <c r="G285" s="493" t="s">
        <v>222</v>
      </c>
      <c r="H285" s="493">
        <v>2006</v>
      </c>
      <c r="I285" s="493"/>
      <c r="J285" s="493"/>
      <c r="K285" s="493"/>
      <c r="L285" s="493"/>
      <c r="M285" s="493"/>
      <c r="N285" s="493" t="s">
        <v>204</v>
      </c>
      <c r="O285" s="517">
        <v>2200000</v>
      </c>
      <c r="P285" s="724"/>
      <c r="Q285" s="723"/>
      <c r="R285" s="700" t="str">
        <f t="shared" si="70"/>
        <v>2.06.01</v>
      </c>
      <c r="S285" s="744" t="str">
        <f t="shared" si="67"/>
        <v>ALAT KANTOR</v>
      </c>
      <c r="T285" s="744">
        <f t="shared" si="68"/>
        <v>5</v>
      </c>
      <c r="U285" s="745">
        <f t="shared" si="71"/>
        <v>439998</v>
      </c>
      <c r="V285" s="744">
        <f t="shared" si="69"/>
        <v>7</v>
      </c>
      <c r="W285" s="746">
        <f t="shared" si="72"/>
        <v>2199990</v>
      </c>
      <c r="X285" s="746">
        <f t="shared" si="73"/>
        <v>0</v>
      </c>
      <c r="Y285" s="746">
        <f t="shared" si="74"/>
        <v>0</v>
      </c>
      <c r="Z285" s="746">
        <f t="shared" si="81"/>
        <v>0</v>
      </c>
      <c r="AA285" s="746">
        <f t="shared" si="75"/>
        <v>0</v>
      </c>
      <c r="AB285" s="746">
        <f t="shared" si="76"/>
        <v>0</v>
      </c>
      <c r="AC285" s="747">
        <f t="shared" si="77"/>
        <v>2006</v>
      </c>
      <c r="AD285" s="748">
        <f t="shared" si="78"/>
        <v>10</v>
      </c>
      <c r="AE285" s="473">
        <f t="shared" si="79"/>
        <v>2199990</v>
      </c>
      <c r="AF285" s="749">
        <f t="shared" si="80"/>
        <v>2199990</v>
      </c>
      <c r="AG285" s="720"/>
    </row>
    <row r="286" spans="1:33" s="475" customFormat="1" ht="16">
      <c r="A286" s="722"/>
      <c r="B286" s="493" t="s">
        <v>2814</v>
      </c>
      <c r="C286" s="494" t="s">
        <v>1212</v>
      </c>
      <c r="D286" s="689">
        <v>4</v>
      </c>
      <c r="E286" s="493" t="s">
        <v>747</v>
      </c>
      <c r="F286" s="493"/>
      <c r="G286" s="493" t="s">
        <v>233</v>
      </c>
      <c r="H286" s="493">
        <v>2001</v>
      </c>
      <c r="I286" s="493"/>
      <c r="J286" s="493"/>
      <c r="K286" s="493"/>
      <c r="L286" s="493"/>
      <c r="M286" s="493"/>
      <c r="N286" s="493" t="s">
        <v>204</v>
      </c>
      <c r="O286" s="517">
        <v>552500</v>
      </c>
      <c r="P286" s="724"/>
      <c r="Q286" s="723"/>
      <c r="R286" s="700" t="str">
        <f t="shared" si="70"/>
        <v>2.06.02</v>
      </c>
      <c r="S286" s="744" t="str">
        <f t="shared" si="67"/>
        <v>ALAT RUMAH TANGGA</v>
      </c>
      <c r="T286" s="744">
        <f t="shared" si="68"/>
        <v>5</v>
      </c>
      <c r="U286" s="745">
        <f t="shared" si="71"/>
        <v>110498</v>
      </c>
      <c r="V286" s="744">
        <f t="shared" si="69"/>
        <v>12</v>
      </c>
      <c r="W286" s="746">
        <f t="shared" si="72"/>
        <v>552490</v>
      </c>
      <c r="X286" s="746">
        <f t="shared" si="73"/>
        <v>0</v>
      </c>
      <c r="Y286" s="746">
        <f t="shared" si="74"/>
        <v>0</v>
      </c>
      <c r="Z286" s="746">
        <f t="shared" si="81"/>
        <v>0</v>
      </c>
      <c r="AA286" s="746">
        <f t="shared" si="75"/>
        <v>0</v>
      </c>
      <c r="AB286" s="746">
        <f t="shared" si="76"/>
        <v>0</v>
      </c>
      <c r="AC286" s="747">
        <f t="shared" si="77"/>
        <v>2001</v>
      </c>
      <c r="AD286" s="748">
        <f t="shared" si="78"/>
        <v>10</v>
      </c>
      <c r="AE286" s="473">
        <f t="shared" si="79"/>
        <v>552490</v>
      </c>
      <c r="AF286" s="749">
        <f t="shared" si="80"/>
        <v>552490</v>
      </c>
      <c r="AG286" s="720"/>
    </row>
    <row r="287" spans="1:33" s="475" customFormat="1" ht="16">
      <c r="A287" s="722"/>
      <c r="B287" s="493" t="s">
        <v>2815</v>
      </c>
      <c r="C287" s="494" t="s">
        <v>1204</v>
      </c>
      <c r="D287" s="689">
        <v>4</v>
      </c>
      <c r="E287" s="493" t="s">
        <v>747</v>
      </c>
      <c r="F287" s="493"/>
      <c r="G287" s="493" t="s">
        <v>220</v>
      </c>
      <c r="H287" s="493">
        <v>2004</v>
      </c>
      <c r="I287" s="493"/>
      <c r="J287" s="493"/>
      <c r="K287" s="493"/>
      <c r="L287" s="493"/>
      <c r="M287" s="493"/>
      <c r="N287" s="493" t="s">
        <v>204</v>
      </c>
      <c r="O287" s="517">
        <v>24500</v>
      </c>
      <c r="P287" s="724"/>
      <c r="Q287" s="723"/>
      <c r="R287" s="700" t="str">
        <f t="shared" si="70"/>
        <v>2.06.02</v>
      </c>
      <c r="S287" s="744" t="str">
        <f t="shared" ref="S287:S350" si="82">VLOOKUP(R287,kelompok,2,0)</f>
        <v>ALAT RUMAH TANGGA</v>
      </c>
      <c r="T287" s="744">
        <f t="shared" ref="T287:T350" si="83">VLOOKUP(R287,MASAMANFAAT,4,0)</f>
        <v>5</v>
      </c>
      <c r="U287" s="745">
        <f t="shared" si="71"/>
        <v>4898</v>
      </c>
      <c r="V287" s="744">
        <f t="shared" ref="V287:V350" si="84">2013-AC287</f>
        <v>9</v>
      </c>
      <c r="W287" s="746">
        <f t="shared" si="72"/>
        <v>24490</v>
      </c>
      <c r="X287" s="746">
        <f t="shared" si="73"/>
        <v>0</v>
      </c>
      <c r="Y287" s="746">
        <f t="shared" si="74"/>
        <v>0</v>
      </c>
      <c r="Z287" s="746">
        <f t="shared" si="81"/>
        <v>0</v>
      </c>
      <c r="AA287" s="746">
        <f t="shared" si="75"/>
        <v>0</v>
      </c>
      <c r="AB287" s="746">
        <f t="shared" si="76"/>
        <v>0</v>
      </c>
      <c r="AC287" s="747">
        <f t="shared" si="77"/>
        <v>2004</v>
      </c>
      <c r="AD287" s="748">
        <f t="shared" si="78"/>
        <v>10</v>
      </c>
      <c r="AE287" s="473">
        <f t="shared" si="79"/>
        <v>24490</v>
      </c>
      <c r="AF287" s="749">
        <f t="shared" si="80"/>
        <v>24490</v>
      </c>
      <c r="AG287" s="720"/>
    </row>
    <row r="288" spans="1:33" s="475" customFormat="1" ht="16">
      <c r="A288" s="722"/>
      <c r="B288" s="493" t="s">
        <v>2815</v>
      </c>
      <c r="C288" s="494" t="s">
        <v>1204</v>
      </c>
      <c r="D288" s="689">
        <v>4</v>
      </c>
      <c r="E288" s="493" t="s">
        <v>747</v>
      </c>
      <c r="F288" s="493"/>
      <c r="G288" s="493" t="s">
        <v>220</v>
      </c>
      <c r="H288" s="493">
        <v>2003</v>
      </c>
      <c r="I288" s="493"/>
      <c r="J288" s="493"/>
      <c r="K288" s="493"/>
      <c r="L288" s="493"/>
      <c r="M288" s="493"/>
      <c r="N288" s="493" t="s">
        <v>204</v>
      </c>
      <c r="O288" s="517">
        <v>42000</v>
      </c>
      <c r="P288" s="724"/>
      <c r="Q288" s="723"/>
      <c r="R288" s="700" t="str">
        <f t="shared" si="70"/>
        <v>2.06.02</v>
      </c>
      <c r="S288" s="744" t="str">
        <f t="shared" si="82"/>
        <v>ALAT RUMAH TANGGA</v>
      </c>
      <c r="T288" s="744">
        <f t="shared" si="83"/>
        <v>5</v>
      </c>
      <c r="U288" s="745">
        <f t="shared" si="71"/>
        <v>8398</v>
      </c>
      <c r="V288" s="744">
        <f t="shared" si="84"/>
        <v>10</v>
      </c>
      <c r="W288" s="746">
        <f t="shared" si="72"/>
        <v>41990</v>
      </c>
      <c r="X288" s="746">
        <f t="shared" si="73"/>
        <v>0</v>
      </c>
      <c r="Y288" s="746">
        <f t="shared" si="74"/>
        <v>0</v>
      </c>
      <c r="Z288" s="746">
        <f t="shared" si="81"/>
        <v>0</v>
      </c>
      <c r="AA288" s="746">
        <f t="shared" si="75"/>
        <v>0</v>
      </c>
      <c r="AB288" s="746">
        <f t="shared" si="76"/>
        <v>0</v>
      </c>
      <c r="AC288" s="747">
        <f t="shared" si="77"/>
        <v>2003</v>
      </c>
      <c r="AD288" s="748">
        <f t="shared" si="78"/>
        <v>10</v>
      </c>
      <c r="AE288" s="473">
        <f t="shared" si="79"/>
        <v>41990</v>
      </c>
      <c r="AF288" s="749">
        <f t="shared" si="80"/>
        <v>41990</v>
      </c>
      <c r="AG288" s="720"/>
    </row>
    <row r="289" spans="1:40" s="475" customFormat="1" ht="16">
      <c r="A289" s="722"/>
      <c r="B289" s="493" t="s">
        <v>2860</v>
      </c>
      <c r="C289" s="494" t="s">
        <v>1274</v>
      </c>
      <c r="D289" s="689">
        <v>4</v>
      </c>
      <c r="E289" s="493" t="s">
        <v>747</v>
      </c>
      <c r="F289" s="493"/>
      <c r="G289" s="493" t="s">
        <v>233</v>
      </c>
      <c r="H289" s="493">
        <v>1997</v>
      </c>
      <c r="I289" s="493"/>
      <c r="J289" s="493"/>
      <c r="K289" s="493"/>
      <c r="L289" s="493"/>
      <c r="M289" s="493"/>
      <c r="N289" s="493" t="s">
        <v>204</v>
      </c>
      <c r="O289" s="517">
        <v>500000</v>
      </c>
      <c r="P289" s="724"/>
      <c r="Q289" s="723"/>
      <c r="R289" s="700" t="str">
        <f t="shared" si="70"/>
        <v>2.06.01</v>
      </c>
      <c r="S289" s="744" t="str">
        <f t="shared" si="82"/>
        <v>ALAT KANTOR</v>
      </c>
      <c r="T289" s="744">
        <f t="shared" si="83"/>
        <v>5</v>
      </c>
      <c r="U289" s="745">
        <f t="shared" si="71"/>
        <v>99998</v>
      </c>
      <c r="V289" s="744">
        <f t="shared" si="84"/>
        <v>16</v>
      </c>
      <c r="W289" s="746">
        <f t="shared" si="72"/>
        <v>499990</v>
      </c>
      <c r="X289" s="746">
        <f t="shared" si="73"/>
        <v>0</v>
      </c>
      <c r="Y289" s="746">
        <f t="shared" si="74"/>
        <v>0</v>
      </c>
      <c r="Z289" s="746">
        <f t="shared" si="81"/>
        <v>0</v>
      </c>
      <c r="AA289" s="746">
        <f t="shared" si="75"/>
        <v>0</v>
      </c>
      <c r="AB289" s="746">
        <f t="shared" si="76"/>
        <v>0</v>
      </c>
      <c r="AC289" s="747">
        <f t="shared" si="77"/>
        <v>1997</v>
      </c>
      <c r="AD289" s="748">
        <f t="shared" si="78"/>
        <v>10</v>
      </c>
      <c r="AE289" s="473">
        <f t="shared" si="79"/>
        <v>499990</v>
      </c>
      <c r="AF289" s="749">
        <f t="shared" si="80"/>
        <v>499990</v>
      </c>
      <c r="AG289" s="720"/>
    </row>
    <row r="290" spans="1:40" s="475" customFormat="1" ht="16">
      <c r="A290" s="722"/>
      <c r="B290" s="493" t="s">
        <v>2860</v>
      </c>
      <c r="C290" s="494" t="s">
        <v>1274</v>
      </c>
      <c r="D290" s="689">
        <v>4</v>
      </c>
      <c r="E290" s="493" t="s">
        <v>747</v>
      </c>
      <c r="F290" s="493"/>
      <c r="G290" s="493" t="s">
        <v>233</v>
      </c>
      <c r="H290" s="493">
        <v>1997</v>
      </c>
      <c r="I290" s="493"/>
      <c r="J290" s="493"/>
      <c r="K290" s="493"/>
      <c r="L290" s="493"/>
      <c r="M290" s="493"/>
      <c r="N290" s="493" t="s">
        <v>204</v>
      </c>
      <c r="O290" s="517">
        <v>500000</v>
      </c>
      <c r="P290" s="724"/>
      <c r="Q290" s="723"/>
      <c r="R290" s="700" t="str">
        <f t="shared" si="70"/>
        <v>2.06.01</v>
      </c>
      <c r="S290" s="744" t="str">
        <f t="shared" si="82"/>
        <v>ALAT KANTOR</v>
      </c>
      <c r="T290" s="744">
        <f t="shared" si="83"/>
        <v>5</v>
      </c>
      <c r="U290" s="745">
        <f t="shared" si="71"/>
        <v>99998</v>
      </c>
      <c r="V290" s="744">
        <f t="shared" si="84"/>
        <v>16</v>
      </c>
      <c r="W290" s="746">
        <f t="shared" si="72"/>
        <v>499990</v>
      </c>
      <c r="X290" s="746">
        <f t="shared" si="73"/>
        <v>0</v>
      </c>
      <c r="Y290" s="746">
        <f t="shared" si="74"/>
        <v>0</v>
      </c>
      <c r="Z290" s="746">
        <f t="shared" si="81"/>
        <v>0</v>
      </c>
      <c r="AA290" s="746">
        <f t="shared" si="75"/>
        <v>0</v>
      </c>
      <c r="AB290" s="746">
        <f t="shared" si="76"/>
        <v>0</v>
      </c>
      <c r="AC290" s="747">
        <f t="shared" si="77"/>
        <v>1997</v>
      </c>
      <c r="AD290" s="748">
        <f t="shared" si="78"/>
        <v>10</v>
      </c>
      <c r="AE290" s="473">
        <f t="shared" si="79"/>
        <v>499990</v>
      </c>
      <c r="AF290" s="749">
        <f t="shared" si="80"/>
        <v>499990</v>
      </c>
      <c r="AG290" s="720"/>
    </row>
    <row r="291" spans="1:40" s="475" customFormat="1" ht="16">
      <c r="A291" s="722"/>
      <c r="B291" s="493" t="s">
        <v>2841</v>
      </c>
      <c r="C291" s="494" t="s">
        <v>1275</v>
      </c>
      <c r="D291" s="689">
        <v>4</v>
      </c>
      <c r="E291" s="493" t="s">
        <v>747</v>
      </c>
      <c r="F291" s="493"/>
      <c r="G291" s="493" t="s">
        <v>230</v>
      </c>
      <c r="H291" s="493">
        <v>1997</v>
      </c>
      <c r="I291" s="493"/>
      <c r="J291" s="493"/>
      <c r="K291" s="493"/>
      <c r="L291" s="493"/>
      <c r="M291" s="493"/>
      <c r="N291" s="493" t="s">
        <v>204</v>
      </c>
      <c r="O291" s="517">
        <v>625000</v>
      </c>
      <c r="P291" s="724"/>
      <c r="Q291" s="723"/>
      <c r="R291" s="700" t="str">
        <f t="shared" si="70"/>
        <v>2.06.02</v>
      </c>
      <c r="S291" s="744" t="str">
        <f t="shared" si="82"/>
        <v>ALAT RUMAH TANGGA</v>
      </c>
      <c r="T291" s="744">
        <f t="shared" si="83"/>
        <v>5</v>
      </c>
      <c r="U291" s="745">
        <f t="shared" si="71"/>
        <v>124998</v>
      </c>
      <c r="V291" s="744">
        <f t="shared" si="84"/>
        <v>16</v>
      </c>
      <c r="W291" s="746">
        <f t="shared" si="72"/>
        <v>624990</v>
      </c>
      <c r="X291" s="746">
        <f t="shared" si="73"/>
        <v>0</v>
      </c>
      <c r="Y291" s="746">
        <f t="shared" si="74"/>
        <v>0</v>
      </c>
      <c r="Z291" s="746">
        <f t="shared" si="81"/>
        <v>0</v>
      </c>
      <c r="AA291" s="746">
        <f t="shared" si="75"/>
        <v>0</v>
      </c>
      <c r="AB291" s="746">
        <f t="shared" si="76"/>
        <v>0</v>
      </c>
      <c r="AC291" s="747">
        <f t="shared" si="77"/>
        <v>1997</v>
      </c>
      <c r="AD291" s="748">
        <f t="shared" si="78"/>
        <v>10</v>
      </c>
      <c r="AE291" s="473">
        <f t="shared" si="79"/>
        <v>624990</v>
      </c>
      <c r="AF291" s="749">
        <f t="shared" si="80"/>
        <v>624990</v>
      </c>
      <c r="AG291" s="720"/>
    </row>
    <row r="292" spans="1:40" s="475" customFormat="1" ht="16">
      <c r="A292" s="722"/>
      <c r="B292" s="493" t="s">
        <v>2815</v>
      </c>
      <c r="C292" s="494" t="s">
        <v>1276</v>
      </c>
      <c r="D292" s="689">
        <v>4</v>
      </c>
      <c r="E292" s="493" t="s">
        <v>747</v>
      </c>
      <c r="F292" s="493"/>
      <c r="G292" s="493" t="s">
        <v>233</v>
      </c>
      <c r="H292" s="493">
        <v>1997</v>
      </c>
      <c r="I292" s="493"/>
      <c r="J292" s="493"/>
      <c r="K292" s="493"/>
      <c r="L292" s="493"/>
      <c r="M292" s="493"/>
      <c r="N292" s="493" t="s">
        <v>204</v>
      </c>
      <c r="O292" s="517">
        <v>50000</v>
      </c>
      <c r="P292" s="724"/>
      <c r="Q292" s="723"/>
      <c r="R292" s="700" t="str">
        <f t="shared" si="70"/>
        <v>2.06.02</v>
      </c>
      <c r="S292" s="744" t="str">
        <f t="shared" si="82"/>
        <v>ALAT RUMAH TANGGA</v>
      </c>
      <c r="T292" s="744">
        <f t="shared" si="83"/>
        <v>5</v>
      </c>
      <c r="U292" s="745">
        <f t="shared" si="71"/>
        <v>9998</v>
      </c>
      <c r="V292" s="744">
        <f t="shared" si="84"/>
        <v>16</v>
      </c>
      <c r="W292" s="746">
        <f t="shared" si="72"/>
        <v>49990</v>
      </c>
      <c r="X292" s="746">
        <f t="shared" si="73"/>
        <v>0</v>
      </c>
      <c r="Y292" s="746">
        <f t="shared" si="74"/>
        <v>0</v>
      </c>
      <c r="Z292" s="746">
        <f t="shared" si="81"/>
        <v>0</v>
      </c>
      <c r="AA292" s="746">
        <f t="shared" si="75"/>
        <v>0</v>
      </c>
      <c r="AB292" s="746">
        <f t="shared" si="76"/>
        <v>0</v>
      </c>
      <c r="AC292" s="747">
        <f t="shared" si="77"/>
        <v>1997</v>
      </c>
      <c r="AD292" s="748">
        <f t="shared" si="78"/>
        <v>10</v>
      </c>
      <c r="AE292" s="473">
        <f t="shared" si="79"/>
        <v>49990</v>
      </c>
      <c r="AF292" s="749">
        <f t="shared" si="80"/>
        <v>49990</v>
      </c>
      <c r="AG292" s="720"/>
    </row>
    <row r="293" spans="1:40" s="475" customFormat="1" ht="16">
      <c r="A293" s="722"/>
      <c r="B293" s="493" t="s">
        <v>2815</v>
      </c>
      <c r="C293" s="494" t="s">
        <v>1204</v>
      </c>
      <c r="D293" s="689">
        <v>4</v>
      </c>
      <c r="E293" s="493" t="s">
        <v>1496</v>
      </c>
      <c r="F293" s="493"/>
      <c r="G293" s="493" t="s">
        <v>220</v>
      </c>
      <c r="H293" s="493">
        <v>1997</v>
      </c>
      <c r="I293" s="493"/>
      <c r="J293" s="493"/>
      <c r="K293" s="493"/>
      <c r="L293" s="493"/>
      <c r="M293" s="493"/>
      <c r="N293" s="493" t="s">
        <v>204</v>
      </c>
      <c r="O293" s="517">
        <v>108000</v>
      </c>
      <c r="P293" s="724"/>
      <c r="Q293" s="723"/>
      <c r="R293" s="700" t="str">
        <f t="shared" si="70"/>
        <v>2.06.02</v>
      </c>
      <c r="S293" s="744" t="str">
        <f t="shared" si="82"/>
        <v>ALAT RUMAH TANGGA</v>
      </c>
      <c r="T293" s="744">
        <f t="shared" si="83"/>
        <v>5</v>
      </c>
      <c r="U293" s="745">
        <f t="shared" si="71"/>
        <v>21598</v>
      </c>
      <c r="V293" s="744">
        <f t="shared" si="84"/>
        <v>16</v>
      </c>
      <c r="W293" s="746">
        <f t="shared" si="72"/>
        <v>107990</v>
      </c>
      <c r="X293" s="746">
        <f t="shared" si="73"/>
        <v>0</v>
      </c>
      <c r="Y293" s="746">
        <f t="shared" si="74"/>
        <v>0</v>
      </c>
      <c r="Z293" s="746">
        <f t="shared" si="81"/>
        <v>0</v>
      </c>
      <c r="AA293" s="746">
        <f t="shared" si="75"/>
        <v>0</v>
      </c>
      <c r="AB293" s="746">
        <f t="shared" si="76"/>
        <v>0</v>
      </c>
      <c r="AC293" s="747">
        <f t="shared" si="77"/>
        <v>1997</v>
      </c>
      <c r="AD293" s="748">
        <f t="shared" si="78"/>
        <v>10</v>
      </c>
      <c r="AE293" s="473">
        <f t="shared" si="79"/>
        <v>107990</v>
      </c>
      <c r="AF293" s="749">
        <f t="shared" si="80"/>
        <v>107990</v>
      </c>
      <c r="AG293" s="720"/>
    </row>
    <row r="294" spans="1:40" s="475" customFormat="1" ht="16">
      <c r="A294" s="722"/>
      <c r="B294" s="493" t="s">
        <v>2860</v>
      </c>
      <c r="C294" s="494" t="s">
        <v>1277</v>
      </c>
      <c r="D294" s="689">
        <v>4</v>
      </c>
      <c r="E294" s="493" t="s">
        <v>747</v>
      </c>
      <c r="F294" s="493"/>
      <c r="G294" s="493" t="s">
        <v>1538</v>
      </c>
      <c r="H294" s="493">
        <v>1997</v>
      </c>
      <c r="I294" s="493"/>
      <c r="J294" s="493"/>
      <c r="K294" s="493"/>
      <c r="L294" s="493"/>
      <c r="M294" s="493"/>
      <c r="N294" s="493" t="s">
        <v>204</v>
      </c>
      <c r="O294" s="517">
        <v>420000</v>
      </c>
      <c r="P294" s="724"/>
      <c r="Q294" s="723"/>
      <c r="R294" s="700" t="str">
        <f t="shared" si="70"/>
        <v>2.06.01</v>
      </c>
      <c r="S294" s="744" t="str">
        <f t="shared" si="82"/>
        <v>ALAT KANTOR</v>
      </c>
      <c r="T294" s="744">
        <f t="shared" si="83"/>
        <v>5</v>
      </c>
      <c r="U294" s="745">
        <f t="shared" si="71"/>
        <v>83998</v>
      </c>
      <c r="V294" s="744">
        <f t="shared" si="84"/>
        <v>16</v>
      </c>
      <c r="W294" s="746">
        <f t="shared" si="72"/>
        <v>419990</v>
      </c>
      <c r="X294" s="746">
        <f t="shared" si="73"/>
        <v>0</v>
      </c>
      <c r="Y294" s="746">
        <f t="shared" si="74"/>
        <v>0</v>
      </c>
      <c r="Z294" s="746">
        <f t="shared" si="81"/>
        <v>0</v>
      </c>
      <c r="AA294" s="746">
        <f t="shared" si="75"/>
        <v>0</v>
      </c>
      <c r="AB294" s="746">
        <f t="shared" si="76"/>
        <v>0</v>
      </c>
      <c r="AC294" s="747">
        <f t="shared" si="77"/>
        <v>1997</v>
      </c>
      <c r="AD294" s="748">
        <f t="shared" si="78"/>
        <v>10</v>
      </c>
      <c r="AE294" s="473">
        <f t="shared" si="79"/>
        <v>419990</v>
      </c>
      <c r="AF294" s="749">
        <f t="shared" si="80"/>
        <v>419990</v>
      </c>
      <c r="AG294" s="720"/>
    </row>
    <row r="295" spans="1:40" s="475" customFormat="1" ht="16">
      <c r="A295" s="722"/>
      <c r="B295" s="493" t="s">
        <v>2841</v>
      </c>
      <c r="C295" s="494" t="s">
        <v>1278</v>
      </c>
      <c r="D295" s="689">
        <v>4</v>
      </c>
      <c r="E295" s="493" t="s">
        <v>747</v>
      </c>
      <c r="F295" s="493"/>
      <c r="G295" s="493" t="s">
        <v>225</v>
      </c>
      <c r="H295" s="493">
        <v>2002</v>
      </c>
      <c r="I295" s="493"/>
      <c r="J295" s="493"/>
      <c r="K295" s="493"/>
      <c r="L295" s="493"/>
      <c r="M295" s="493"/>
      <c r="N295" s="493" t="s">
        <v>204</v>
      </c>
      <c r="O295" s="517">
        <v>3500000</v>
      </c>
      <c r="P295" s="724"/>
      <c r="Q295" s="723"/>
      <c r="R295" s="700" t="str">
        <f t="shared" si="70"/>
        <v>2.06.02</v>
      </c>
      <c r="S295" s="744" t="str">
        <f t="shared" si="82"/>
        <v>ALAT RUMAH TANGGA</v>
      </c>
      <c r="T295" s="744">
        <f t="shared" si="83"/>
        <v>5</v>
      </c>
      <c r="U295" s="745">
        <f t="shared" si="71"/>
        <v>699998</v>
      </c>
      <c r="V295" s="744">
        <f t="shared" si="84"/>
        <v>11</v>
      </c>
      <c r="W295" s="746">
        <f t="shared" si="72"/>
        <v>3499990</v>
      </c>
      <c r="X295" s="746">
        <f t="shared" si="73"/>
        <v>0</v>
      </c>
      <c r="Y295" s="746">
        <f t="shared" si="74"/>
        <v>0</v>
      </c>
      <c r="Z295" s="746">
        <f t="shared" si="81"/>
        <v>0</v>
      </c>
      <c r="AA295" s="746">
        <f t="shared" si="75"/>
        <v>0</v>
      </c>
      <c r="AB295" s="746">
        <f t="shared" si="76"/>
        <v>0</v>
      </c>
      <c r="AC295" s="747">
        <f t="shared" si="77"/>
        <v>2002</v>
      </c>
      <c r="AD295" s="748">
        <f t="shared" si="78"/>
        <v>10</v>
      </c>
      <c r="AE295" s="473">
        <f t="shared" si="79"/>
        <v>3499990</v>
      </c>
      <c r="AF295" s="749">
        <f t="shared" si="80"/>
        <v>3499990</v>
      </c>
      <c r="AG295" s="720"/>
    </row>
    <row r="296" spans="1:40" s="475" customFormat="1" ht="16">
      <c r="A296" s="722"/>
      <c r="B296" s="493" t="s">
        <v>2250</v>
      </c>
      <c r="C296" s="494" t="s">
        <v>1207</v>
      </c>
      <c r="D296" s="689">
        <v>4</v>
      </c>
      <c r="E296" s="493" t="s">
        <v>747</v>
      </c>
      <c r="F296" s="493"/>
      <c r="G296" s="493" t="s">
        <v>226</v>
      </c>
      <c r="H296" s="493">
        <v>2002</v>
      </c>
      <c r="I296" s="493"/>
      <c r="J296" s="493"/>
      <c r="K296" s="493"/>
      <c r="L296" s="493"/>
      <c r="M296" s="493"/>
      <c r="N296" s="493" t="s">
        <v>204</v>
      </c>
      <c r="O296" s="517">
        <v>2100000</v>
      </c>
      <c r="P296" s="724"/>
      <c r="Q296" s="723"/>
      <c r="R296" s="700" t="str">
        <f t="shared" si="70"/>
        <v>2.06.02</v>
      </c>
      <c r="S296" s="744" t="str">
        <f t="shared" si="82"/>
        <v>ALAT RUMAH TANGGA</v>
      </c>
      <c r="T296" s="744">
        <f t="shared" si="83"/>
        <v>5</v>
      </c>
      <c r="U296" s="745">
        <f t="shared" si="71"/>
        <v>419998</v>
      </c>
      <c r="V296" s="744">
        <f t="shared" si="84"/>
        <v>11</v>
      </c>
      <c r="W296" s="746">
        <f t="shared" si="72"/>
        <v>2099990</v>
      </c>
      <c r="X296" s="746">
        <f t="shared" si="73"/>
        <v>0</v>
      </c>
      <c r="Y296" s="746">
        <f t="shared" si="74"/>
        <v>0</v>
      </c>
      <c r="Z296" s="746">
        <f t="shared" si="81"/>
        <v>0</v>
      </c>
      <c r="AA296" s="746">
        <f t="shared" si="75"/>
        <v>0</v>
      </c>
      <c r="AB296" s="746">
        <f t="shared" si="76"/>
        <v>0</v>
      </c>
      <c r="AC296" s="747">
        <f t="shared" si="77"/>
        <v>2002</v>
      </c>
      <c r="AD296" s="748">
        <f t="shared" si="78"/>
        <v>10</v>
      </c>
      <c r="AE296" s="473">
        <f t="shared" si="79"/>
        <v>2099990</v>
      </c>
      <c r="AF296" s="749">
        <f t="shared" si="80"/>
        <v>2099990</v>
      </c>
      <c r="AG296" s="720"/>
    </row>
    <row r="297" spans="1:40" s="475" customFormat="1" ht="16">
      <c r="A297" s="722"/>
      <c r="B297" s="493" t="s">
        <v>2815</v>
      </c>
      <c r="C297" s="494" t="s">
        <v>1204</v>
      </c>
      <c r="D297" s="689">
        <v>4</v>
      </c>
      <c r="E297" s="493" t="s">
        <v>1463</v>
      </c>
      <c r="F297" s="493"/>
      <c r="G297" s="493" t="s">
        <v>220</v>
      </c>
      <c r="H297" s="493">
        <v>2002</v>
      </c>
      <c r="I297" s="493"/>
      <c r="J297" s="493"/>
      <c r="K297" s="493"/>
      <c r="L297" s="493"/>
      <c r="M297" s="493"/>
      <c r="N297" s="493" t="s">
        <v>204</v>
      </c>
      <c r="O297" s="517">
        <v>49000</v>
      </c>
      <c r="P297" s="724"/>
      <c r="Q297" s="723"/>
      <c r="R297" s="700" t="str">
        <f t="shared" si="70"/>
        <v>2.06.02</v>
      </c>
      <c r="S297" s="744" t="str">
        <f t="shared" si="82"/>
        <v>ALAT RUMAH TANGGA</v>
      </c>
      <c r="T297" s="744">
        <f t="shared" si="83"/>
        <v>5</v>
      </c>
      <c r="U297" s="745">
        <f t="shared" si="71"/>
        <v>9798</v>
      </c>
      <c r="V297" s="744">
        <f t="shared" si="84"/>
        <v>11</v>
      </c>
      <c r="W297" s="746">
        <f t="shared" si="72"/>
        <v>48990</v>
      </c>
      <c r="X297" s="746">
        <f t="shared" si="73"/>
        <v>0</v>
      </c>
      <c r="Y297" s="746">
        <f t="shared" si="74"/>
        <v>0</v>
      </c>
      <c r="Z297" s="746">
        <f t="shared" si="81"/>
        <v>0</v>
      </c>
      <c r="AA297" s="746">
        <f t="shared" si="75"/>
        <v>0</v>
      </c>
      <c r="AB297" s="746">
        <f t="shared" si="76"/>
        <v>0</v>
      </c>
      <c r="AC297" s="747">
        <f t="shared" si="77"/>
        <v>2002</v>
      </c>
      <c r="AD297" s="748">
        <f t="shared" si="78"/>
        <v>10</v>
      </c>
      <c r="AE297" s="473">
        <f t="shared" si="79"/>
        <v>48990</v>
      </c>
      <c r="AF297" s="749">
        <f t="shared" si="80"/>
        <v>48990</v>
      </c>
      <c r="AG297" s="720"/>
    </row>
    <row r="298" spans="1:40" s="475" customFormat="1" ht="16">
      <c r="A298" s="722"/>
      <c r="B298" s="493" t="s">
        <v>2844</v>
      </c>
      <c r="C298" s="494" t="s">
        <v>1228</v>
      </c>
      <c r="D298" s="689">
        <v>4</v>
      </c>
      <c r="E298" s="493" t="s">
        <v>1460</v>
      </c>
      <c r="F298" s="493"/>
      <c r="G298" s="493" t="s">
        <v>221</v>
      </c>
      <c r="H298" s="493">
        <v>2005</v>
      </c>
      <c r="I298" s="493"/>
      <c r="J298" s="493"/>
      <c r="K298" s="493"/>
      <c r="L298" s="493"/>
      <c r="M298" s="493"/>
      <c r="N298" s="493" t="s">
        <v>204</v>
      </c>
      <c r="O298" s="517">
        <v>9750000</v>
      </c>
      <c r="P298" s="724" t="s">
        <v>123</v>
      </c>
      <c r="Q298" s="723"/>
      <c r="R298" s="700" t="str">
        <f t="shared" si="70"/>
        <v>2.06.02</v>
      </c>
      <c r="S298" s="744" t="str">
        <f t="shared" si="82"/>
        <v>ALAT RUMAH TANGGA</v>
      </c>
      <c r="T298" s="744">
        <f t="shared" si="83"/>
        <v>5</v>
      </c>
      <c r="U298" s="745">
        <f t="shared" si="71"/>
        <v>1949998</v>
      </c>
      <c r="V298" s="744">
        <f t="shared" si="84"/>
        <v>8</v>
      </c>
      <c r="W298" s="746">
        <f t="shared" si="72"/>
        <v>9749990</v>
      </c>
      <c r="X298" s="746">
        <f t="shared" si="73"/>
        <v>0</v>
      </c>
      <c r="Y298" s="746">
        <f t="shared" si="74"/>
        <v>0</v>
      </c>
      <c r="Z298" s="746">
        <f t="shared" si="81"/>
        <v>0</v>
      </c>
      <c r="AA298" s="746">
        <f t="shared" si="75"/>
        <v>0</v>
      </c>
      <c r="AB298" s="746">
        <f t="shared" si="76"/>
        <v>0</v>
      </c>
      <c r="AC298" s="747">
        <f t="shared" si="77"/>
        <v>2005</v>
      </c>
      <c r="AD298" s="748">
        <f t="shared" si="78"/>
        <v>10</v>
      </c>
      <c r="AE298" s="473">
        <f t="shared" si="79"/>
        <v>9749990</v>
      </c>
      <c r="AF298" s="749">
        <f t="shared" si="80"/>
        <v>9749990</v>
      </c>
      <c r="AG298" s="720"/>
    </row>
    <row r="299" spans="1:40" s="475" customFormat="1" ht="16">
      <c r="A299" s="722"/>
      <c r="B299" s="493" t="s">
        <v>2816</v>
      </c>
      <c r="C299" s="494" t="s">
        <v>1200</v>
      </c>
      <c r="D299" s="689">
        <v>4</v>
      </c>
      <c r="E299" s="493" t="s">
        <v>747</v>
      </c>
      <c r="F299" s="493"/>
      <c r="G299" s="493" t="s">
        <v>230</v>
      </c>
      <c r="H299" s="493">
        <v>2005</v>
      </c>
      <c r="I299" s="493"/>
      <c r="J299" s="493"/>
      <c r="K299" s="493"/>
      <c r="L299" s="493"/>
      <c r="M299" s="493"/>
      <c r="N299" s="493" t="s">
        <v>204</v>
      </c>
      <c r="O299" s="517">
        <v>1500000</v>
      </c>
      <c r="P299" s="724"/>
      <c r="Q299" s="723"/>
      <c r="R299" s="700" t="str">
        <f t="shared" si="70"/>
        <v>2.06.02</v>
      </c>
      <c r="S299" s="744" t="str">
        <f t="shared" si="82"/>
        <v>ALAT RUMAH TANGGA</v>
      </c>
      <c r="T299" s="744">
        <f t="shared" si="83"/>
        <v>5</v>
      </c>
      <c r="U299" s="745">
        <f t="shared" si="71"/>
        <v>299998</v>
      </c>
      <c r="V299" s="744">
        <f t="shared" si="84"/>
        <v>8</v>
      </c>
      <c r="W299" s="746">
        <f t="shared" si="72"/>
        <v>1499990</v>
      </c>
      <c r="X299" s="746">
        <f t="shared" si="73"/>
        <v>0</v>
      </c>
      <c r="Y299" s="746">
        <f t="shared" si="74"/>
        <v>0</v>
      </c>
      <c r="Z299" s="746">
        <f t="shared" si="81"/>
        <v>0</v>
      </c>
      <c r="AA299" s="746">
        <f t="shared" si="75"/>
        <v>0</v>
      </c>
      <c r="AB299" s="746">
        <f t="shared" si="76"/>
        <v>0</v>
      </c>
      <c r="AC299" s="747">
        <f t="shared" si="77"/>
        <v>2005</v>
      </c>
      <c r="AD299" s="748">
        <f t="shared" si="78"/>
        <v>10</v>
      </c>
      <c r="AE299" s="473">
        <f t="shared" si="79"/>
        <v>1499990</v>
      </c>
      <c r="AF299" s="749">
        <f t="shared" si="80"/>
        <v>1499990</v>
      </c>
      <c r="AG299" s="720"/>
    </row>
    <row r="300" spans="1:40" s="476" customFormat="1" ht="16">
      <c r="A300" s="722"/>
      <c r="B300" s="493" t="s">
        <v>2862</v>
      </c>
      <c r="C300" s="494" t="s">
        <v>1279</v>
      </c>
      <c r="D300" s="689">
        <v>4</v>
      </c>
      <c r="E300" s="493" t="s">
        <v>145</v>
      </c>
      <c r="F300" s="493"/>
      <c r="G300" s="493" t="s">
        <v>225</v>
      </c>
      <c r="H300" s="493">
        <v>2001</v>
      </c>
      <c r="I300" s="493"/>
      <c r="J300" s="493"/>
      <c r="K300" s="493"/>
      <c r="L300" s="493"/>
      <c r="M300" s="493"/>
      <c r="N300" s="493" t="s">
        <v>204</v>
      </c>
      <c r="O300" s="517">
        <v>187500</v>
      </c>
      <c r="P300" s="724"/>
      <c r="Q300" s="723"/>
      <c r="R300" s="700" t="str">
        <f t="shared" si="70"/>
        <v>2.06.02</v>
      </c>
      <c r="S300" s="744" t="str">
        <f t="shared" si="82"/>
        <v>ALAT RUMAH TANGGA</v>
      </c>
      <c r="T300" s="744">
        <f t="shared" si="83"/>
        <v>5</v>
      </c>
      <c r="U300" s="745">
        <f t="shared" si="71"/>
        <v>37498</v>
      </c>
      <c r="V300" s="744">
        <f t="shared" si="84"/>
        <v>12</v>
      </c>
      <c r="W300" s="746">
        <f t="shared" si="72"/>
        <v>187490</v>
      </c>
      <c r="X300" s="746">
        <f t="shared" si="73"/>
        <v>0</v>
      </c>
      <c r="Y300" s="746">
        <f t="shared" si="74"/>
        <v>0</v>
      </c>
      <c r="Z300" s="746">
        <f t="shared" si="81"/>
        <v>0</v>
      </c>
      <c r="AA300" s="746">
        <f t="shared" si="75"/>
        <v>0</v>
      </c>
      <c r="AB300" s="746">
        <f t="shared" si="76"/>
        <v>0</v>
      </c>
      <c r="AC300" s="747">
        <f t="shared" si="77"/>
        <v>2001</v>
      </c>
      <c r="AD300" s="748">
        <f t="shared" si="78"/>
        <v>10</v>
      </c>
      <c r="AE300" s="473">
        <f t="shared" si="79"/>
        <v>187490</v>
      </c>
      <c r="AF300" s="749">
        <f t="shared" si="80"/>
        <v>187490</v>
      </c>
      <c r="AG300" s="720"/>
      <c r="AH300" s="475"/>
      <c r="AI300" s="475"/>
      <c r="AJ300" s="475"/>
      <c r="AK300" s="475"/>
      <c r="AL300" s="475"/>
      <c r="AM300" s="475"/>
      <c r="AN300" s="475"/>
    </row>
    <row r="301" spans="1:40" s="476" customFormat="1" ht="16">
      <c r="A301" s="722"/>
      <c r="B301" s="493" t="s">
        <v>2860</v>
      </c>
      <c r="C301" s="494" t="s">
        <v>1218</v>
      </c>
      <c r="D301" s="689">
        <v>4</v>
      </c>
      <c r="E301" s="493" t="s">
        <v>1471</v>
      </c>
      <c r="F301" s="493"/>
      <c r="G301" s="493" t="s">
        <v>222</v>
      </c>
      <c r="H301" s="493">
        <v>2004</v>
      </c>
      <c r="I301" s="493"/>
      <c r="J301" s="493"/>
      <c r="K301" s="493"/>
      <c r="L301" s="493"/>
      <c r="M301" s="493"/>
      <c r="N301" s="493" t="s">
        <v>204</v>
      </c>
      <c r="O301" s="517">
        <v>1125000</v>
      </c>
      <c r="P301" s="724"/>
      <c r="Q301" s="723"/>
      <c r="R301" s="700" t="str">
        <f t="shared" si="70"/>
        <v>2.06.01</v>
      </c>
      <c r="S301" s="744" t="str">
        <f t="shared" si="82"/>
        <v>ALAT KANTOR</v>
      </c>
      <c r="T301" s="744">
        <f t="shared" si="83"/>
        <v>5</v>
      </c>
      <c r="U301" s="745">
        <f t="shared" si="71"/>
        <v>224998</v>
      </c>
      <c r="V301" s="744">
        <f t="shared" si="84"/>
        <v>9</v>
      </c>
      <c r="W301" s="746">
        <f t="shared" si="72"/>
        <v>1124990</v>
      </c>
      <c r="X301" s="746">
        <f t="shared" si="73"/>
        <v>0</v>
      </c>
      <c r="Y301" s="746">
        <f t="shared" si="74"/>
        <v>0</v>
      </c>
      <c r="Z301" s="746">
        <f t="shared" si="81"/>
        <v>0</v>
      </c>
      <c r="AA301" s="746">
        <f t="shared" si="75"/>
        <v>0</v>
      </c>
      <c r="AB301" s="746">
        <f t="shared" si="76"/>
        <v>0</v>
      </c>
      <c r="AC301" s="747">
        <f t="shared" si="77"/>
        <v>2004</v>
      </c>
      <c r="AD301" s="748">
        <f t="shared" si="78"/>
        <v>10</v>
      </c>
      <c r="AE301" s="473">
        <f t="shared" si="79"/>
        <v>1124990</v>
      </c>
      <c r="AF301" s="749">
        <f t="shared" si="80"/>
        <v>1124990</v>
      </c>
      <c r="AG301" s="720"/>
      <c r="AH301" s="475"/>
      <c r="AI301" s="475"/>
      <c r="AJ301" s="475"/>
      <c r="AK301" s="475"/>
      <c r="AL301" s="475"/>
      <c r="AM301" s="475"/>
      <c r="AN301" s="475"/>
    </row>
    <row r="302" spans="1:40" s="476" customFormat="1" ht="16">
      <c r="A302" s="722"/>
      <c r="B302" s="493" t="s">
        <v>2844</v>
      </c>
      <c r="C302" s="494" t="s">
        <v>1228</v>
      </c>
      <c r="D302" s="689">
        <v>4</v>
      </c>
      <c r="E302" s="493" t="s">
        <v>1472</v>
      </c>
      <c r="F302" s="493"/>
      <c r="G302" s="493" t="s">
        <v>221</v>
      </c>
      <c r="H302" s="493">
        <v>2003</v>
      </c>
      <c r="I302" s="493"/>
      <c r="J302" s="493"/>
      <c r="K302" s="493"/>
      <c r="L302" s="493"/>
      <c r="M302" s="493"/>
      <c r="N302" s="493" t="s">
        <v>204</v>
      </c>
      <c r="O302" s="517">
        <v>5045625</v>
      </c>
      <c r="P302" s="724" t="s">
        <v>123</v>
      </c>
      <c r="Q302" s="723"/>
      <c r="R302" s="700" t="str">
        <f t="shared" si="70"/>
        <v>2.06.02</v>
      </c>
      <c r="S302" s="744" t="str">
        <f t="shared" si="82"/>
        <v>ALAT RUMAH TANGGA</v>
      </c>
      <c r="T302" s="744">
        <f t="shared" si="83"/>
        <v>5</v>
      </c>
      <c r="U302" s="745">
        <f t="shared" si="71"/>
        <v>1009123</v>
      </c>
      <c r="V302" s="744">
        <f t="shared" si="84"/>
        <v>10</v>
      </c>
      <c r="W302" s="746">
        <f t="shared" si="72"/>
        <v>5045615</v>
      </c>
      <c r="X302" s="746">
        <f t="shared" si="73"/>
        <v>0</v>
      </c>
      <c r="Y302" s="746">
        <f t="shared" si="74"/>
        <v>0</v>
      </c>
      <c r="Z302" s="746">
        <f t="shared" si="81"/>
        <v>0</v>
      </c>
      <c r="AA302" s="746">
        <f t="shared" si="75"/>
        <v>0</v>
      </c>
      <c r="AB302" s="746">
        <f t="shared" si="76"/>
        <v>0</v>
      </c>
      <c r="AC302" s="747">
        <f t="shared" si="77"/>
        <v>2003</v>
      </c>
      <c r="AD302" s="748">
        <f t="shared" si="78"/>
        <v>10</v>
      </c>
      <c r="AE302" s="473">
        <f t="shared" si="79"/>
        <v>5045615</v>
      </c>
      <c r="AF302" s="749">
        <f t="shared" si="80"/>
        <v>5045615</v>
      </c>
      <c r="AG302" s="720"/>
      <c r="AH302" s="475"/>
      <c r="AI302" s="475"/>
      <c r="AJ302" s="475"/>
      <c r="AK302" s="475"/>
      <c r="AL302" s="475"/>
      <c r="AM302" s="475"/>
      <c r="AN302" s="475"/>
    </row>
    <row r="303" spans="1:40" s="476" customFormat="1" ht="16">
      <c r="A303" s="722"/>
      <c r="B303" s="493" t="s">
        <v>2816</v>
      </c>
      <c r="C303" s="494" t="s">
        <v>1200</v>
      </c>
      <c r="D303" s="689">
        <v>4</v>
      </c>
      <c r="E303" s="493" t="s">
        <v>784</v>
      </c>
      <c r="F303" s="493"/>
      <c r="G303" s="493" t="s">
        <v>230</v>
      </c>
      <c r="H303" s="493">
        <v>2005</v>
      </c>
      <c r="I303" s="493"/>
      <c r="J303" s="493"/>
      <c r="K303" s="493"/>
      <c r="L303" s="493"/>
      <c r="M303" s="493"/>
      <c r="N303" s="493" t="s">
        <v>204</v>
      </c>
      <c r="O303" s="517">
        <v>227500</v>
      </c>
      <c r="P303" s="724"/>
      <c r="Q303" s="723"/>
      <c r="R303" s="700" t="str">
        <f t="shared" si="70"/>
        <v>2.06.02</v>
      </c>
      <c r="S303" s="744" t="str">
        <f t="shared" si="82"/>
        <v>ALAT RUMAH TANGGA</v>
      </c>
      <c r="T303" s="744">
        <f t="shared" si="83"/>
        <v>5</v>
      </c>
      <c r="U303" s="745">
        <f t="shared" si="71"/>
        <v>45498</v>
      </c>
      <c r="V303" s="744">
        <f t="shared" si="84"/>
        <v>8</v>
      </c>
      <c r="W303" s="746">
        <f t="shared" si="72"/>
        <v>227490</v>
      </c>
      <c r="X303" s="746">
        <f t="shared" si="73"/>
        <v>0</v>
      </c>
      <c r="Y303" s="746">
        <f t="shared" si="74"/>
        <v>0</v>
      </c>
      <c r="Z303" s="746">
        <f t="shared" si="81"/>
        <v>0</v>
      </c>
      <c r="AA303" s="746">
        <f t="shared" si="75"/>
        <v>0</v>
      </c>
      <c r="AB303" s="746">
        <f t="shared" si="76"/>
        <v>0</v>
      </c>
      <c r="AC303" s="747">
        <f t="shared" si="77"/>
        <v>2005</v>
      </c>
      <c r="AD303" s="748">
        <f t="shared" si="78"/>
        <v>10</v>
      </c>
      <c r="AE303" s="473">
        <f t="shared" si="79"/>
        <v>227490</v>
      </c>
      <c r="AF303" s="749">
        <f t="shared" si="80"/>
        <v>227490</v>
      </c>
      <c r="AG303" s="720"/>
      <c r="AH303" s="475"/>
      <c r="AI303" s="475"/>
      <c r="AJ303" s="475"/>
      <c r="AK303" s="475"/>
      <c r="AL303" s="475"/>
      <c r="AM303" s="475"/>
      <c r="AN303" s="475"/>
    </row>
    <row r="304" spans="1:40" s="476" customFormat="1" ht="16">
      <c r="A304" s="722"/>
      <c r="B304" s="493" t="s">
        <v>2851</v>
      </c>
      <c r="C304" s="494" t="s">
        <v>1217</v>
      </c>
      <c r="D304" s="689">
        <v>4</v>
      </c>
      <c r="E304" s="493" t="s">
        <v>747</v>
      </c>
      <c r="F304" s="493"/>
      <c r="G304" s="493" t="s">
        <v>229</v>
      </c>
      <c r="H304" s="493">
        <v>2004</v>
      </c>
      <c r="I304" s="493"/>
      <c r="J304" s="493"/>
      <c r="K304" s="493"/>
      <c r="L304" s="493"/>
      <c r="M304" s="493"/>
      <c r="N304" s="493" t="s">
        <v>204</v>
      </c>
      <c r="O304" s="517">
        <v>1540000</v>
      </c>
      <c r="P304" s="724"/>
      <c r="Q304" s="723"/>
      <c r="R304" s="700" t="str">
        <f t="shared" ref="R304:R367" si="85">MID(B304,2,7)</f>
        <v>2.06.04</v>
      </c>
      <c r="S304" s="744" t="str">
        <f t="shared" si="82"/>
        <v>MEJA DAN KURSI KERJA/RAPAT PEJABAT</v>
      </c>
      <c r="T304" s="744">
        <f t="shared" si="83"/>
        <v>5</v>
      </c>
      <c r="U304" s="745">
        <f t="shared" si="71"/>
        <v>307998</v>
      </c>
      <c r="V304" s="744">
        <f t="shared" si="84"/>
        <v>9</v>
      </c>
      <c r="W304" s="746">
        <f t="shared" si="72"/>
        <v>1539990</v>
      </c>
      <c r="X304" s="746">
        <f t="shared" si="73"/>
        <v>0</v>
      </c>
      <c r="Y304" s="746">
        <f t="shared" si="74"/>
        <v>0</v>
      </c>
      <c r="Z304" s="746">
        <f t="shared" si="81"/>
        <v>0</v>
      </c>
      <c r="AA304" s="746">
        <f t="shared" si="75"/>
        <v>0</v>
      </c>
      <c r="AB304" s="746">
        <f t="shared" si="76"/>
        <v>0</v>
      </c>
      <c r="AC304" s="747">
        <f t="shared" si="77"/>
        <v>2004</v>
      </c>
      <c r="AD304" s="748">
        <f t="shared" si="78"/>
        <v>10</v>
      </c>
      <c r="AE304" s="473">
        <f t="shared" si="79"/>
        <v>1539990</v>
      </c>
      <c r="AF304" s="749">
        <f t="shared" si="80"/>
        <v>1539990</v>
      </c>
      <c r="AG304" s="720"/>
      <c r="AH304" s="475"/>
      <c r="AI304" s="475"/>
      <c r="AJ304" s="475"/>
      <c r="AK304" s="475"/>
      <c r="AL304" s="475"/>
      <c r="AM304" s="475"/>
      <c r="AN304" s="475"/>
    </row>
    <row r="305" spans="1:40" s="476" customFormat="1" ht="16">
      <c r="A305" s="722"/>
      <c r="B305" s="493" t="s">
        <v>2814</v>
      </c>
      <c r="C305" s="494" t="s">
        <v>1198</v>
      </c>
      <c r="D305" s="689">
        <v>4</v>
      </c>
      <c r="E305" s="493" t="s">
        <v>1497</v>
      </c>
      <c r="F305" s="493"/>
      <c r="G305" s="493" t="s">
        <v>1534</v>
      </c>
      <c r="H305" s="493">
        <v>2006</v>
      </c>
      <c r="I305" s="493"/>
      <c r="J305" s="493"/>
      <c r="K305" s="493"/>
      <c r="L305" s="493"/>
      <c r="M305" s="493"/>
      <c r="N305" s="493" t="s">
        <v>204</v>
      </c>
      <c r="O305" s="517">
        <v>450000</v>
      </c>
      <c r="P305" s="724"/>
      <c r="Q305" s="723"/>
      <c r="R305" s="700" t="str">
        <f t="shared" si="85"/>
        <v>2.06.02</v>
      </c>
      <c r="S305" s="744" t="str">
        <f t="shared" si="82"/>
        <v>ALAT RUMAH TANGGA</v>
      </c>
      <c r="T305" s="744">
        <f t="shared" si="83"/>
        <v>5</v>
      </c>
      <c r="U305" s="745">
        <f t="shared" si="71"/>
        <v>89998</v>
      </c>
      <c r="V305" s="744">
        <f t="shared" si="84"/>
        <v>7</v>
      </c>
      <c r="W305" s="746">
        <f t="shared" si="72"/>
        <v>449990</v>
      </c>
      <c r="X305" s="746">
        <f t="shared" si="73"/>
        <v>0</v>
      </c>
      <c r="Y305" s="746">
        <f t="shared" si="74"/>
        <v>0</v>
      </c>
      <c r="Z305" s="746">
        <f t="shared" si="81"/>
        <v>0</v>
      </c>
      <c r="AA305" s="746">
        <f t="shared" si="75"/>
        <v>0</v>
      </c>
      <c r="AB305" s="746">
        <f t="shared" si="76"/>
        <v>0</v>
      </c>
      <c r="AC305" s="747">
        <f t="shared" si="77"/>
        <v>2006</v>
      </c>
      <c r="AD305" s="748">
        <f t="shared" si="78"/>
        <v>10</v>
      </c>
      <c r="AE305" s="473">
        <f t="shared" si="79"/>
        <v>449990</v>
      </c>
      <c r="AF305" s="749">
        <f t="shared" si="80"/>
        <v>449990</v>
      </c>
      <c r="AG305" s="720"/>
      <c r="AH305" s="475"/>
      <c r="AI305" s="475"/>
      <c r="AJ305" s="475"/>
      <c r="AK305" s="475"/>
      <c r="AL305" s="475"/>
      <c r="AM305" s="475"/>
      <c r="AN305" s="475"/>
    </row>
    <row r="306" spans="1:40" s="476" customFormat="1" ht="16">
      <c r="A306" s="722"/>
      <c r="B306" s="493" t="s">
        <v>2816</v>
      </c>
      <c r="C306" s="494" t="s">
        <v>1200</v>
      </c>
      <c r="D306" s="689">
        <v>4</v>
      </c>
      <c r="E306" s="493" t="s">
        <v>1498</v>
      </c>
      <c r="F306" s="493"/>
      <c r="G306" s="493" t="s">
        <v>238</v>
      </c>
      <c r="H306" s="493">
        <v>2006</v>
      </c>
      <c r="I306" s="493"/>
      <c r="J306" s="493"/>
      <c r="K306" s="493"/>
      <c r="L306" s="493"/>
      <c r="M306" s="493"/>
      <c r="N306" s="493" t="s">
        <v>204</v>
      </c>
      <c r="O306" s="517">
        <v>487500</v>
      </c>
      <c r="P306" s="724"/>
      <c r="Q306" s="723"/>
      <c r="R306" s="700" t="str">
        <f t="shared" si="85"/>
        <v>2.06.02</v>
      </c>
      <c r="S306" s="744" t="str">
        <f t="shared" si="82"/>
        <v>ALAT RUMAH TANGGA</v>
      </c>
      <c r="T306" s="744">
        <f t="shared" si="83"/>
        <v>5</v>
      </c>
      <c r="U306" s="745">
        <f t="shared" ref="U306:U369" si="86">(O306-10)/T306</f>
        <v>97498</v>
      </c>
      <c r="V306" s="744">
        <f t="shared" si="84"/>
        <v>7</v>
      </c>
      <c r="W306" s="746">
        <f t="shared" ref="W306:W369" si="87">IF(V306&gt;T306,O306-10,U306*V306)</f>
        <v>487490</v>
      </c>
      <c r="X306" s="746">
        <f t="shared" ref="X306:X369" si="88">IF(O306-10=W306,0,U306)</f>
        <v>0</v>
      </c>
      <c r="Y306" s="746">
        <f t="shared" ref="Y306:Y369" si="89">IF(O306-10=W306+X306,0,U306)</f>
        <v>0</v>
      </c>
      <c r="Z306" s="746">
        <f t="shared" si="81"/>
        <v>0</v>
      </c>
      <c r="AA306" s="746">
        <f t="shared" ref="AA306:AA369" si="90">IF(O306-10=Y306+Z306+X306+W306,0,U306)</f>
        <v>0</v>
      </c>
      <c r="AB306" s="746">
        <f t="shared" ref="AB306:AB369" si="91">IF(O306-10=W306+X306+Z306+AA306+Y306,0,U306)</f>
        <v>0</v>
      </c>
      <c r="AC306" s="747">
        <f t="shared" ref="AC306:AC369" si="92">H306</f>
        <v>2006</v>
      </c>
      <c r="AD306" s="748">
        <f t="shared" ref="AD306:AD369" si="93">O306-(W306+X306+Y306+Z306+AA306+AB306)</f>
        <v>10</v>
      </c>
      <c r="AE306" s="473">
        <f t="shared" ref="AE306:AE369" si="94">W306+X306+Y306+Z306+AA306</f>
        <v>487490</v>
      </c>
      <c r="AF306" s="749">
        <f t="shared" ref="AF306:AF369" si="95">AE306+AB306</f>
        <v>487490</v>
      </c>
      <c r="AG306" s="720"/>
      <c r="AH306" s="475"/>
      <c r="AI306" s="475"/>
      <c r="AJ306" s="475"/>
      <c r="AK306" s="475"/>
      <c r="AL306" s="475"/>
      <c r="AM306" s="475"/>
      <c r="AN306" s="475"/>
    </row>
    <row r="307" spans="1:40" s="626" customFormat="1" ht="16">
      <c r="A307" s="722"/>
      <c r="B307" s="493" t="s">
        <v>2836</v>
      </c>
      <c r="C307" s="494" t="s">
        <v>1230</v>
      </c>
      <c r="D307" s="689">
        <v>4</v>
      </c>
      <c r="E307" s="493" t="s">
        <v>1451</v>
      </c>
      <c r="F307" s="493"/>
      <c r="G307" s="493" t="s">
        <v>1526</v>
      </c>
      <c r="H307" s="493">
        <v>2003</v>
      </c>
      <c r="I307" s="493"/>
      <c r="J307" s="493"/>
      <c r="K307" s="493"/>
      <c r="L307" s="493"/>
      <c r="M307" s="493"/>
      <c r="N307" s="493" t="s">
        <v>204</v>
      </c>
      <c r="O307" s="517">
        <v>552500</v>
      </c>
      <c r="P307" s="724"/>
      <c r="Q307" s="723"/>
      <c r="R307" s="700" t="str">
        <f t="shared" si="85"/>
        <v>2.06.03</v>
      </c>
      <c r="S307" s="744" t="str">
        <f t="shared" si="82"/>
        <v>KOMPUTER</v>
      </c>
      <c r="T307" s="744">
        <f t="shared" si="83"/>
        <v>4</v>
      </c>
      <c r="U307" s="745">
        <f t="shared" si="86"/>
        <v>138122.5</v>
      </c>
      <c r="V307" s="744">
        <f t="shared" si="84"/>
        <v>10</v>
      </c>
      <c r="W307" s="746">
        <f t="shared" si="87"/>
        <v>552490</v>
      </c>
      <c r="X307" s="746">
        <f t="shared" si="88"/>
        <v>0</v>
      </c>
      <c r="Y307" s="746">
        <f t="shared" si="89"/>
        <v>0</v>
      </c>
      <c r="Z307" s="746">
        <f t="shared" ref="Z307:Z370" si="96">IF(O307-10=X307+Y307+W307,0,U307)</f>
        <v>0</v>
      </c>
      <c r="AA307" s="746">
        <f t="shared" si="90"/>
        <v>0</v>
      </c>
      <c r="AB307" s="746">
        <f t="shared" si="91"/>
        <v>0</v>
      </c>
      <c r="AC307" s="747">
        <f t="shared" si="92"/>
        <v>2003</v>
      </c>
      <c r="AD307" s="748">
        <f t="shared" si="93"/>
        <v>10</v>
      </c>
      <c r="AE307" s="473">
        <f t="shared" si="94"/>
        <v>552490</v>
      </c>
      <c r="AF307" s="749">
        <f t="shared" si="95"/>
        <v>552490</v>
      </c>
      <c r="AG307" s="720"/>
      <c r="AH307" s="625"/>
      <c r="AI307" s="625"/>
      <c r="AJ307" s="625"/>
      <c r="AK307" s="625"/>
      <c r="AL307" s="625"/>
      <c r="AM307" s="625"/>
      <c r="AN307" s="625"/>
    </row>
    <row r="308" spans="1:40" s="626" customFormat="1" ht="16">
      <c r="A308" s="722"/>
      <c r="B308" s="493" t="s">
        <v>2863</v>
      </c>
      <c r="C308" s="494" t="s">
        <v>1231</v>
      </c>
      <c r="D308" s="689">
        <v>4</v>
      </c>
      <c r="E308" s="493" t="s">
        <v>1451</v>
      </c>
      <c r="F308" s="493"/>
      <c r="G308" s="493" t="s">
        <v>222</v>
      </c>
      <c r="H308" s="493">
        <v>2003</v>
      </c>
      <c r="I308" s="493"/>
      <c r="J308" s="493"/>
      <c r="K308" s="493"/>
      <c r="L308" s="493"/>
      <c r="M308" s="493"/>
      <c r="N308" s="493" t="s">
        <v>204</v>
      </c>
      <c r="O308" s="517">
        <v>4420000</v>
      </c>
      <c r="P308" s="724"/>
      <c r="Q308" s="723"/>
      <c r="R308" s="700" t="str">
        <f t="shared" si="85"/>
        <v>2.06.03</v>
      </c>
      <c r="S308" s="744" t="str">
        <f t="shared" si="82"/>
        <v>KOMPUTER</v>
      </c>
      <c r="T308" s="744">
        <f t="shared" si="83"/>
        <v>4</v>
      </c>
      <c r="U308" s="745">
        <f t="shared" si="86"/>
        <v>1104997.5</v>
      </c>
      <c r="V308" s="744">
        <f t="shared" si="84"/>
        <v>10</v>
      </c>
      <c r="W308" s="746">
        <f t="shared" si="87"/>
        <v>4419990</v>
      </c>
      <c r="X308" s="746">
        <f t="shared" si="88"/>
        <v>0</v>
      </c>
      <c r="Y308" s="746">
        <f t="shared" si="89"/>
        <v>0</v>
      </c>
      <c r="Z308" s="746">
        <f t="shared" si="96"/>
        <v>0</v>
      </c>
      <c r="AA308" s="746">
        <f t="shared" si="90"/>
        <v>0</v>
      </c>
      <c r="AB308" s="746">
        <f t="shared" si="91"/>
        <v>0</v>
      </c>
      <c r="AC308" s="747">
        <f t="shared" si="92"/>
        <v>2003</v>
      </c>
      <c r="AD308" s="748">
        <f t="shared" si="93"/>
        <v>10</v>
      </c>
      <c r="AE308" s="473">
        <f t="shared" si="94"/>
        <v>4419990</v>
      </c>
      <c r="AF308" s="749">
        <f t="shared" si="95"/>
        <v>4419990</v>
      </c>
      <c r="AG308" s="720"/>
      <c r="AH308" s="625"/>
      <c r="AI308" s="625"/>
      <c r="AJ308" s="625"/>
      <c r="AK308" s="625"/>
      <c r="AL308" s="625"/>
      <c r="AM308" s="625"/>
      <c r="AN308" s="625"/>
    </row>
    <row r="309" spans="1:40" s="626" customFormat="1" ht="16">
      <c r="A309" s="722"/>
      <c r="B309" s="493" t="s">
        <v>2826</v>
      </c>
      <c r="C309" s="494" t="s">
        <v>1219</v>
      </c>
      <c r="D309" s="689">
        <v>4</v>
      </c>
      <c r="E309" s="493" t="s">
        <v>1448</v>
      </c>
      <c r="F309" s="493"/>
      <c r="G309" s="493" t="s">
        <v>1524</v>
      </c>
      <c r="H309" s="493">
        <v>2006</v>
      </c>
      <c r="I309" s="493"/>
      <c r="J309" s="493"/>
      <c r="K309" s="493"/>
      <c r="L309" s="493"/>
      <c r="M309" s="493"/>
      <c r="N309" s="493" t="s">
        <v>204</v>
      </c>
      <c r="O309" s="517">
        <v>150000</v>
      </c>
      <c r="P309" s="724"/>
      <c r="Q309" s="723"/>
      <c r="R309" s="700" t="str">
        <f t="shared" si="85"/>
        <v>2.06.02</v>
      </c>
      <c r="S309" s="744" t="str">
        <f t="shared" si="82"/>
        <v>ALAT RUMAH TANGGA</v>
      </c>
      <c r="T309" s="744">
        <f t="shared" si="83"/>
        <v>5</v>
      </c>
      <c r="U309" s="745">
        <f t="shared" si="86"/>
        <v>29998</v>
      </c>
      <c r="V309" s="744">
        <f t="shared" si="84"/>
        <v>7</v>
      </c>
      <c r="W309" s="746">
        <f t="shared" si="87"/>
        <v>149990</v>
      </c>
      <c r="X309" s="746">
        <f t="shared" si="88"/>
        <v>0</v>
      </c>
      <c r="Y309" s="746">
        <f t="shared" si="89"/>
        <v>0</v>
      </c>
      <c r="Z309" s="746">
        <f t="shared" si="96"/>
        <v>0</v>
      </c>
      <c r="AA309" s="746">
        <f t="shared" si="90"/>
        <v>0</v>
      </c>
      <c r="AB309" s="746">
        <f t="shared" si="91"/>
        <v>0</v>
      </c>
      <c r="AC309" s="747">
        <f t="shared" si="92"/>
        <v>2006</v>
      </c>
      <c r="AD309" s="748">
        <f t="shared" si="93"/>
        <v>10</v>
      </c>
      <c r="AE309" s="473">
        <f t="shared" si="94"/>
        <v>149990</v>
      </c>
      <c r="AF309" s="749">
        <f t="shared" si="95"/>
        <v>149990</v>
      </c>
      <c r="AG309" s="720"/>
      <c r="AH309" s="625"/>
      <c r="AI309" s="625"/>
      <c r="AJ309" s="625"/>
      <c r="AK309" s="625"/>
      <c r="AL309" s="625"/>
      <c r="AM309" s="625"/>
      <c r="AN309" s="625"/>
    </row>
    <row r="310" spans="1:40" s="476" customFormat="1" ht="16">
      <c r="A310" s="750"/>
      <c r="B310" s="523" t="s">
        <v>2848</v>
      </c>
      <c r="C310" s="524" t="s">
        <v>1280</v>
      </c>
      <c r="D310" s="689">
        <v>4</v>
      </c>
      <c r="E310" s="523" t="s">
        <v>1448</v>
      </c>
      <c r="F310" s="523"/>
      <c r="G310" s="523" t="s">
        <v>1534</v>
      </c>
      <c r="H310" s="523">
        <v>2006</v>
      </c>
      <c r="I310" s="523"/>
      <c r="J310" s="523"/>
      <c r="K310" s="523"/>
      <c r="L310" s="523"/>
      <c r="M310" s="523"/>
      <c r="N310" s="523" t="s">
        <v>204</v>
      </c>
      <c r="O310" s="517">
        <v>375000</v>
      </c>
      <c r="P310" s="724"/>
      <c r="Q310" s="723"/>
      <c r="R310" s="700" t="str">
        <f t="shared" si="85"/>
        <v>2.06.01</v>
      </c>
      <c r="S310" s="744" t="str">
        <f t="shared" si="82"/>
        <v>ALAT KANTOR</v>
      </c>
      <c r="T310" s="744">
        <f t="shared" si="83"/>
        <v>5</v>
      </c>
      <c r="U310" s="745">
        <f t="shared" si="86"/>
        <v>74998</v>
      </c>
      <c r="V310" s="744">
        <f t="shared" si="84"/>
        <v>7</v>
      </c>
      <c r="W310" s="746">
        <f t="shared" si="87"/>
        <v>374990</v>
      </c>
      <c r="X310" s="746">
        <f t="shared" si="88"/>
        <v>0</v>
      </c>
      <c r="Y310" s="746">
        <f t="shared" si="89"/>
        <v>0</v>
      </c>
      <c r="Z310" s="746">
        <f t="shared" si="96"/>
        <v>0</v>
      </c>
      <c r="AA310" s="746">
        <f t="shared" si="90"/>
        <v>0</v>
      </c>
      <c r="AB310" s="746">
        <f t="shared" si="91"/>
        <v>0</v>
      </c>
      <c r="AC310" s="747">
        <f t="shared" si="92"/>
        <v>2006</v>
      </c>
      <c r="AD310" s="748">
        <f t="shared" si="93"/>
        <v>10</v>
      </c>
      <c r="AE310" s="473">
        <f t="shared" si="94"/>
        <v>374990</v>
      </c>
      <c r="AF310" s="749">
        <f t="shared" si="95"/>
        <v>374990</v>
      </c>
      <c r="AG310" s="720"/>
      <c r="AH310" s="475"/>
      <c r="AI310" s="475"/>
      <c r="AJ310" s="475"/>
      <c r="AK310" s="475"/>
      <c r="AL310" s="475"/>
      <c r="AM310" s="475"/>
      <c r="AN310" s="475"/>
    </row>
    <row r="311" spans="1:40" s="475" customFormat="1" ht="16">
      <c r="A311" s="750"/>
      <c r="B311" s="523" t="s">
        <v>2252</v>
      </c>
      <c r="C311" s="524" t="s">
        <v>1203</v>
      </c>
      <c r="D311" s="689">
        <v>4</v>
      </c>
      <c r="E311" s="523" t="s">
        <v>747</v>
      </c>
      <c r="F311" s="523"/>
      <c r="G311" s="523" t="s">
        <v>1525</v>
      </c>
      <c r="H311" s="523">
        <v>2005</v>
      </c>
      <c r="I311" s="523"/>
      <c r="J311" s="523"/>
      <c r="K311" s="523"/>
      <c r="L311" s="523"/>
      <c r="M311" s="523"/>
      <c r="N311" s="523" t="s">
        <v>204</v>
      </c>
      <c r="O311" s="517">
        <v>2600000</v>
      </c>
      <c r="P311" s="724"/>
      <c r="Q311" s="723"/>
      <c r="R311" s="700" t="str">
        <f t="shared" si="85"/>
        <v>2.06.02</v>
      </c>
      <c r="S311" s="744" t="str">
        <f t="shared" si="82"/>
        <v>ALAT RUMAH TANGGA</v>
      </c>
      <c r="T311" s="744">
        <f t="shared" si="83"/>
        <v>5</v>
      </c>
      <c r="U311" s="745">
        <f t="shared" si="86"/>
        <v>519998</v>
      </c>
      <c r="V311" s="744">
        <f t="shared" si="84"/>
        <v>8</v>
      </c>
      <c r="W311" s="746">
        <f t="shared" si="87"/>
        <v>2599990</v>
      </c>
      <c r="X311" s="746">
        <f t="shared" si="88"/>
        <v>0</v>
      </c>
      <c r="Y311" s="746">
        <f t="shared" si="89"/>
        <v>0</v>
      </c>
      <c r="Z311" s="746">
        <f t="shared" si="96"/>
        <v>0</v>
      </c>
      <c r="AA311" s="746">
        <f t="shared" si="90"/>
        <v>0</v>
      </c>
      <c r="AB311" s="746">
        <f t="shared" si="91"/>
        <v>0</v>
      </c>
      <c r="AC311" s="747">
        <f t="shared" si="92"/>
        <v>2005</v>
      </c>
      <c r="AD311" s="748">
        <f t="shared" si="93"/>
        <v>10</v>
      </c>
      <c r="AE311" s="473">
        <f t="shared" si="94"/>
        <v>2599990</v>
      </c>
      <c r="AF311" s="749">
        <f t="shared" si="95"/>
        <v>2599990</v>
      </c>
      <c r="AG311" s="720"/>
    </row>
    <row r="312" spans="1:40" s="475" customFormat="1" ht="16">
      <c r="A312" s="750"/>
      <c r="B312" s="523" t="s">
        <v>2816</v>
      </c>
      <c r="C312" s="524" t="s">
        <v>1200</v>
      </c>
      <c r="D312" s="689">
        <v>4</v>
      </c>
      <c r="E312" s="523" t="s">
        <v>747</v>
      </c>
      <c r="F312" s="523"/>
      <c r="G312" s="523" t="s">
        <v>238</v>
      </c>
      <c r="H312" s="523">
        <v>2005</v>
      </c>
      <c r="I312" s="523"/>
      <c r="J312" s="523"/>
      <c r="K312" s="523"/>
      <c r="L312" s="523"/>
      <c r="M312" s="523"/>
      <c r="N312" s="523" t="s">
        <v>204</v>
      </c>
      <c r="O312" s="517">
        <v>227500</v>
      </c>
      <c r="P312" s="724"/>
      <c r="Q312" s="723"/>
      <c r="R312" s="700" t="str">
        <f t="shared" si="85"/>
        <v>2.06.02</v>
      </c>
      <c r="S312" s="744" t="str">
        <f t="shared" si="82"/>
        <v>ALAT RUMAH TANGGA</v>
      </c>
      <c r="T312" s="744">
        <f t="shared" si="83"/>
        <v>5</v>
      </c>
      <c r="U312" s="745">
        <f t="shared" si="86"/>
        <v>45498</v>
      </c>
      <c r="V312" s="744">
        <f t="shared" si="84"/>
        <v>8</v>
      </c>
      <c r="W312" s="746">
        <f t="shared" si="87"/>
        <v>227490</v>
      </c>
      <c r="X312" s="746">
        <f t="shared" si="88"/>
        <v>0</v>
      </c>
      <c r="Y312" s="746">
        <f t="shared" si="89"/>
        <v>0</v>
      </c>
      <c r="Z312" s="746">
        <f t="shared" si="96"/>
        <v>0</v>
      </c>
      <c r="AA312" s="746">
        <f t="shared" si="90"/>
        <v>0</v>
      </c>
      <c r="AB312" s="746">
        <f t="shared" si="91"/>
        <v>0</v>
      </c>
      <c r="AC312" s="747">
        <f t="shared" si="92"/>
        <v>2005</v>
      </c>
      <c r="AD312" s="748">
        <f t="shared" si="93"/>
        <v>10</v>
      </c>
      <c r="AE312" s="473">
        <f t="shared" si="94"/>
        <v>227490</v>
      </c>
      <c r="AF312" s="749">
        <f t="shared" si="95"/>
        <v>227490</v>
      </c>
      <c r="AG312" s="720"/>
    </row>
    <row r="313" spans="1:40" s="475" customFormat="1" ht="16">
      <c r="A313" s="750"/>
      <c r="B313" s="523" t="s">
        <v>2844</v>
      </c>
      <c r="C313" s="524" t="s">
        <v>1228</v>
      </c>
      <c r="D313" s="689">
        <v>4</v>
      </c>
      <c r="E313" s="523" t="s">
        <v>1468</v>
      </c>
      <c r="F313" s="523"/>
      <c r="G313" s="523" t="s">
        <v>221</v>
      </c>
      <c r="H313" s="523">
        <v>2004</v>
      </c>
      <c r="I313" s="523"/>
      <c r="J313" s="523"/>
      <c r="K313" s="523"/>
      <c r="L313" s="523"/>
      <c r="M313" s="523"/>
      <c r="N313" s="523" t="s">
        <v>204</v>
      </c>
      <c r="O313" s="517">
        <v>1875000</v>
      </c>
      <c r="P313" s="724"/>
      <c r="Q313" s="723"/>
      <c r="R313" s="700" t="str">
        <f t="shared" si="85"/>
        <v>2.06.02</v>
      </c>
      <c r="S313" s="744" t="str">
        <f t="shared" si="82"/>
        <v>ALAT RUMAH TANGGA</v>
      </c>
      <c r="T313" s="744">
        <f t="shared" si="83"/>
        <v>5</v>
      </c>
      <c r="U313" s="745">
        <f t="shared" si="86"/>
        <v>374998</v>
      </c>
      <c r="V313" s="744">
        <f t="shared" si="84"/>
        <v>9</v>
      </c>
      <c r="W313" s="746">
        <f t="shared" si="87"/>
        <v>1874990</v>
      </c>
      <c r="X313" s="746">
        <f t="shared" si="88"/>
        <v>0</v>
      </c>
      <c r="Y313" s="746">
        <f t="shared" si="89"/>
        <v>0</v>
      </c>
      <c r="Z313" s="746">
        <f t="shared" si="96"/>
        <v>0</v>
      </c>
      <c r="AA313" s="746">
        <f t="shared" si="90"/>
        <v>0</v>
      </c>
      <c r="AB313" s="746">
        <f t="shared" si="91"/>
        <v>0</v>
      </c>
      <c r="AC313" s="747">
        <f t="shared" si="92"/>
        <v>2004</v>
      </c>
      <c r="AD313" s="748">
        <f t="shared" si="93"/>
        <v>10</v>
      </c>
      <c r="AE313" s="473">
        <f t="shared" si="94"/>
        <v>1874990</v>
      </c>
      <c r="AF313" s="749">
        <f t="shared" si="95"/>
        <v>1874990</v>
      </c>
      <c r="AG313" s="720"/>
    </row>
    <row r="314" spans="1:40" s="475" customFormat="1" ht="16">
      <c r="A314" s="750"/>
      <c r="B314" s="523" t="s">
        <v>2844</v>
      </c>
      <c r="C314" s="524" t="s">
        <v>1228</v>
      </c>
      <c r="D314" s="689">
        <v>4</v>
      </c>
      <c r="E314" s="523" t="s">
        <v>1468</v>
      </c>
      <c r="F314" s="523"/>
      <c r="G314" s="523" t="s">
        <v>221</v>
      </c>
      <c r="H314" s="523">
        <v>2003</v>
      </c>
      <c r="I314" s="523"/>
      <c r="J314" s="523"/>
      <c r="K314" s="523"/>
      <c r="L314" s="523"/>
      <c r="M314" s="523"/>
      <c r="N314" s="523" t="s">
        <v>204</v>
      </c>
      <c r="O314" s="517">
        <v>1625000</v>
      </c>
      <c r="P314" s="724"/>
      <c r="Q314" s="723"/>
      <c r="R314" s="700" t="str">
        <f t="shared" si="85"/>
        <v>2.06.02</v>
      </c>
      <c r="S314" s="744" t="str">
        <f t="shared" si="82"/>
        <v>ALAT RUMAH TANGGA</v>
      </c>
      <c r="T314" s="744">
        <f t="shared" si="83"/>
        <v>5</v>
      </c>
      <c r="U314" s="745">
        <f t="shared" si="86"/>
        <v>324998</v>
      </c>
      <c r="V314" s="744">
        <f t="shared" si="84"/>
        <v>10</v>
      </c>
      <c r="W314" s="746">
        <f t="shared" si="87"/>
        <v>1624990</v>
      </c>
      <c r="X314" s="746">
        <f t="shared" si="88"/>
        <v>0</v>
      </c>
      <c r="Y314" s="746">
        <f t="shared" si="89"/>
        <v>0</v>
      </c>
      <c r="Z314" s="746">
        <f t="shared" si="96"/>
        <v>0</v>
      </c>
      <c r="AA314" s="746">
        <f t="shared" si="90"/>
        <v>0</v>
      </c>
      <c r="AB314" s="746">
        <f t="shared" si="91"/>
        <v>0</v>
      </c>
      <c r="AC314" s="747">
        <f t="shared" si="92"/>
        <v>2003</v>
      </c>
      <c r="AD314" s="748">
        <f t="shared" si="93"/>
        <v>10</v>
      </c>
      <c r="AE314" s="473">
        <f t="shared" si="94"/>
        <v>1624990</v>
      </c>
      <c r="AF314" s="749">
        <f t="shared" si="95"/>
        <v>1624990</v>
      </c>
      <c r="AG314" s="720"/>
    </row>
    <row r="315" spans="1:40" s="475" customFormat="1" ht="16">
      <c r="A315" s="750"/>
      <c r="B315" s="523" t="s">
        <v>2860</v>
      </c>
      <c r="C315" s="524" t="s">
        <v>1227</v>
      </c>
      <c r="D315" s="689">
        <v>4</v>
      </c>
      <c r="E315" s="523" t="s">
        <v>1471</v>
      </c>
      <c r="F315" s="523"/>
      <c r="G315" s="523" t="s">
        <v>224</v>
      </c>
      <c r="H315" s="523">
        <v>2004</v>
      </c>
      <c r="I315" s="523"/>
      <c r="J315" s="523"/>
      <c r="K315" s="523"/>
      <c r="L315" s="523"/>
      <c r="M315" s="523"/>
      <c r="N315" s="523" t="s">
        <v>204</v>
      </c>
      <c r="O315" s="517">
        <v>1137500</v>
      </c>
      <c r="P315" s="724" t="s">
        <v>123</v>
      </c>
      <c r="Q315" s="723"/>
      <c r="R315" s="700" t="str">
        <f t="shared" si="85"/>
        <v>2.06.01</v>
      </c>
      <c r="S315" s="744" t="str">
        <f t="shared" si="82"/>
        <v>ALAT KANTOR</v>
      </c>
      <c r="T315" s="744">
        <f t="shared" si="83"/>
        <v>5</v>
      </c>
      <c r="U315" s="745">
        <f t="shared" si="86"/>
        <v>227498</v>
      </c>
      <c r="V315" s="744">
        <f t="shared" si="84"/>
        <v>9</v>
      </c>
      <c r="W315" s="746">
        <f t="shared" si="87"/>
        <v>1137490</v>
      </c>
      <c r="X315" s="746">
        <f t="shared" si="88"/>
        <v>0</v>
      </c>
      <c r="Y315" s="746">
        <f t="shared" si="89"/>
        <v>0</v>
      </c>
      <c r="Z315" s="746">
        <f t="shared" si="96"/>
        <v>0</v>
      </c>
      <c r="AA315" s="746">
        <f t="shared" si="90"/>
        <v>0</v>
      </c>
      <c r="AB315" s="746">
        <f t="shared" si="91"/>
        <v>0</v>
      </c>
      <c r="AC315" s="747">
        <f t="shared" si="92"/>
        <v>2004</v>
      </c>
      <c r="AD315" s="748">
        <f t="shared" si="93"/>
        <v>10</v>
      </c>
      <c r="AE315" s="473">
        <f t="shared" si="94"/>
        <v>1137490</v>
      </c>
      <c r="AF315" s="749">
        <f t="shared" si="95"/>
        <v>1137490</v>
      </c>
      <c r="AG315" s="720"/>
    </row>
    <row r="316" spans="1:40" s="475" customFormat="1" ht="16">
      <c r="A316" s="750"/>
      <c r="B316" s="523" t="s">
        <v>2814</v>
      </c>
      <c r="C316" s="524" t="s">
        <v>1212</v>
      </c>
      <c r="D316" s="689">
        <v>4</v>
      </c>
      <c r="E316" s="523" t="s">
        <v>747</v>
      </c>
      <c r="F316" s="523"/>
      <c r="G316" s="523" t="s">
        <v>1527</v>
      </c>
      <c r="H316" s="523">
        <v>2006</v>
      </c>
      <c r="I316" s="523"/>
      <c r="J316" s="523"/>
      <c r="K316" s="523"/>
      <c r="L316" s="523"/>
      <c r="M316" s="523"/>
      <c r="N316" s="523" t="s">
        <v>204</v>
      </c>
      <c r="O316" s="517">
        <v>3187500</v>
      </c>
      <c r="P316" s="724"/>
      <c r="Q316" s="723"/>
      <c r="R316" s="700" t="str">
        <f t="shared" si="85"/>
        <v>2.06.02</v>
      </c>
      <c r="S316" s="744" t="str">
        <f t="shared" si="82"/>
        <v>ALAT RUMAH TANGGA</v>
      </c>
      <c r="T316" s="744">
        <f t="shared" si="83"/>
        <v>5</v>
      </c>
      <c r="U316" s="745">
        <f t="shared" si="86"/>
        <v>637498</v>
      </c>
      <c r="V316" s="744">
        <f t="shared" si="84"/>
        <v>7</v>
      </c>
      <c r="W316" s="746">
        <f t="shared" si="87"/>
        <v>3187490</v>
      </c>
      <c r="X316" s="746">
        <f t="shared" si="88"/>
        <v>0</v>
      </c>
      <c r="Y316" s="746">
        <f t="shared" si="89"/>
        <v>0</v>
      </c>
      <c r="Z316" s="746">
        <f t="shared" si="96"/>
        <v>0</v>
      </c>
      <c r="AA316" s="746">
        <f t="shared" si="90"/>
        <v>0</v>
      </c>
      <c r="AB316" s="746">
        <f t="shared" si="91"/>
        <v>0</v>
      </c>
      <c r="AC316" s="747">
        <f t="shared" si="92"/>
        <v>2006</v>
      </c>
      <c r="AD316" s="748">
        <f t="shared" si="93"/>
        <v>10</v>
      </c>
      <c r="AE316" s="473">
        <f t="shared" si="94"/>
        <v>3187490</v>
      </c>
      <c r="AF316" s="749">
        <f t="shared" si="95"/>
        <v>3187490</v>
      </c>
      <c r="AG316" s="720"/>
    </row>
    <row r="317" spans="1:40" s="475" customFormat="1" ht="16">
      <c r="A317" s="750"/>
      <c r="B317" s="523" t="s">
        <v>2814</v>
      </c>
      <c r="C317" s="524" t="s">
        <v>1212</v>
      </c>
      <c r="D317" s="689">
        <v>4</v>
      </c>
      <c r="E317" s="523" t="s">
        <v>747</v>
      </c>
      <c r="F317" s="523"/>
      <c r="G317" s="523" t="s">
        <v>1524</v>
      </c>
      <c r="H317" s="523">
        <v>2006</v>
      </c>
      <c r="I317" s="523"/>
      <c r="J317" s="523"/>
      <c r="K317" s="523"/>
      <c r="L317" s="523"/>
      <c r="M317" s="523"/>
      <c r="N317" s="523" t="s">
        <v>204</v>
      </c>
      <c r="O317" s="517">
        <v>4080000</v>
      </c>
      <c r="P317" s="724"/>
      <c r="Q317" s="723"/>
      <c r="R317" s="700" t="str">
        <f t="shared" si="85"/>
        <v>2.06.02</v>
      </c>
      <c r="S317" s="744" t="str">
        <f t="shared" si="82"/>
        <v>ALAT RUMAH TANGGA</v>
      </c>
      <c r="T317" s="744">
        <f t="shared" si="83"/>
        <v>5</v>
      </c>
      <c r="U317" s="745">
        <f t="shared" si="86"/>
        <v>815998</v>
      </c>
      <c r="V317" s="744">
        <f t="shared" si="84"/>
        <v>7</v>
      </c>
      <c r="W317" s="746">
        <f t="shared" si="87"/>
        <v>4079990</v>
      </c>
      <c r="X317" s="746">
        <f t="shared" si="88"/>
        <v>0</v>
      </c>
      <c r="Y317" s="746">
        <f t="shared" si="89"/>
        <v>0</v>
      </c>
      <c r="Z317" s="746">
        <f t="shared" si="96"/>
        <v>0</v>
      </c>
      <c r="AA317" s="746">
        <f t="shared" si="90"/>
        <v>0</v>
      </c>
      <c r="AB317" s="746">
        <f t="shared" si="91"/>
        <v>0</v>
      </c>
      <c r="AC317" s="747">
        <f t="shared" si="92"/>
        <v>2006</v>
      </c>
      <c r="AD317" s="748">
        <f t="shared" si="93"/>
        <v>10</v>
      </c>
      <c r="AE317" s="473">
        <f t="shared" si="94"/>
        <v>4079990</v>
      </c>
      <c r="AF317" s="749">
        <f t="shared" si="95"/>
        <v>4079990</v>
      </c>
      <c r="AG317" s="720"/>
    </row>
    <row r="318" spans="1:40" s="475" customFormat="1" ht="16">
      <c r="A318" s="750"/>
      <c r="B318" s="523" t="s">
        <v>2826</v>
      </c>
      <c r="C318" s="524" t="s">
        <v>1219</v>
      </c>
      <c r="D318" s="689">
        <v>4</v>
      </c>
      <c r="E318" s="523" t="s">
        <v>747</v>
      </c>
      <c r="F318" s="523"/>
      <c r="G318" s="523" t="s">
        <v>1539</v>
      </c>
      <c r="H318" s="523">
        <v>2006</v>
      </c>
      <c r="I318" s="523"/>
      <c r="J318" s="523"/>
      <c r="K318" s="523"/>
      <c r="L318" s="523"/>
      <c r="M318" s="523"/>
      <c r="N318" s="523" t="s">
        <v>204</v>
      </c>
      <c r="O318" s="517">
        <v>1440000</v>
      </c>
      <c r="P318" s="724"/>
      <c r="Q318" s="723"/>
      <c r="R318" s="700" t="str">
        <f t="shared" si="85"/>
        <v>2.06.02</v>
      </c>
      <c r="S318" s="744" t="str">
        <f t="shared" si="82"/>
        <v>ALAT RUMAH TANGGA</v>
      </c>
      <c r="T318" s="744">
        <f t="shared" si="83"/>
        <v>5</v>
      </c>
      <c r="U318" s="745">
        <f t="shared" si="86"/>
        <v>287998</v>
      </c>
      <c r="V318" s="744">
        <f t="shared" si="84"/>
        <v>7</v>
      </c>
      <c r="W318" s="746">
        <f t="shared" si="87"/>
        <v>1439990</v>
      </c>
      <c r="X318" s="746">
        <f t="shared" si="88"/>
        <v>0</v>
      </c>
      <c r="Y318" s="746">
        <f t="shared" si="89"/>
        <v>0</v>
      </c>
      <c r="Z318" s="746">
        <f t="shared" si="96"/>
        <v>0</v>
      </c>
      <c r="AA318" s="746">
        <f t="shared" si="90"/>
        <v>0</v>
      </c>
      <c r="AB318" s="746">
        <f t="shared" si="91"/>
        <v>0</v>
      </c>
      <c r="AC318" s="747">
        <f t="shared" si="92"/>
        <v>2006</v>
      </c>
      <c r="AD318" s="748">
        <f t="shared" si="93"/>
        <v>10</v>
      </c>
      <c r="AE318" s="473">
        <f t="shared" si="94"/>
        <v>1439990</v>
      </c>
      <c r="AF318" s="749">
        <f t="shared" si="95"/>
        <v>1439990</v>
      </c>
      <c r="AG318" s="720"/>
    </row>
    <row r="319" spans="1:40" s="475" customFormat="1" ht="16">
      <c r="A319" s="750"/>
      <c r="B319" s="523" t="s">
        <v>2864</v>
      </c>
      <c r="C319" s="524" t="s">
        <v>1249</v>
      </c>
      <c r="D319" s="689">
        <v>4</v>
      </c>
      <c r="E319" s="523" t="s">
        <v>1499</v>
      </c>
      <c r="F319" s="523"/>
      <c r="G319" s="523" t="s">
        <v>222</v>
      </c>
      <c r="H319" s="523">
        <v>2003</v>
      </c>
      <c r="I319" s="523"/>
      <c r="J319" s="523"/>
      <c r="K319" s="523"/>
      <c r="L319" s="523"/>
      <c r="M319" s="523"/>
      <c r="N319" s="523" t="s">
        <v>204</v>
      </c>
      <c r="O319" s="517">
        <v>900000</v>
      </c>
      <c r="P319" s="724"/>
      <c r="Q319" s="723"/>
      <c r="R319" s="700" t="str">
        <f t="shared" si="85"/>
        <v>2.06.01</v>
      </c>
      <c r="S319" s="744" t="str">
        <f t="shared" si="82"/>
        <v>ALAT KANTOR</v>
      </c>
      <c r="T319" s="744">
        <f t="shared" si="83"/>
        <v>5</v>
      </c>
      <c r="U319" s="745">
        <f t="shared" si="86"/>
        <v>179998</v>
      </c>
      <c r="V319" s="744">
        <f t="shared" si="84"/>
        <v>10</v>
      </c>
      <c r="W319" s="746">
        <f t="shared" si="87"/>
        <v>899990</v>
      </c>
      <c r="X319" s="746">
        <f t="shared" si="88"/>
        <v>0</v>
      </c>
      <c r="Y319" s="746">
        <f t="shared" si="89"/>
        <v>0</v>
      </c>
      <c r="Z319" s="746">
        <f t="shared" si="96"/>
        <v>0</v>
      </c>
      <c r="AA319" s="746">
        <f t="shared" si="90"/>
        <v>0</v>
      </c>
      <c r="AB319" s="746">
        <f t="shared" si="91"/>
        <v>0</v>
      </c>
      <c r="AC319" s="747">
        <f t="shared" si="92"/>
        <v>2003</v>
      </c>
      <c r="AD319" s="748">
        <f t="shared" si="93"/>
        <v>10</v>
      </c>
      <c r="AE319" s="473">
        <f t="shared" si="94"/>
        <v>899990</v>
      </c>
      <c r="AF319" s="749">
        <f t="shared" si="95"/>
        <v>899990</v>
      </c>
      <c r="AG319" s="720"/>
    </row>
    <row r="320" spans="1:40" s="475" customFormat="1" ht="16">
      <c r="A320" s="750"/>
      <c r="B320" s="523" t="s">
        <v>2851</v>
      </c>
      <c r="C320" s="524" t="s">
        <v>1256</v>
      </c>
      <c r="D320" s="689">
        <v>4</v>
      </c>
      <c r="E320" s="523" t="s">
        <v>747</v>
      </c>
      <c r="F320" s="523"/>
      <c r="G320" s="523" t="s">
        <v>1527</v>
      </c>
      <c r="H320" s="523">
        <v>2005</v>
      </c>
      <c r="I320" s="523"/>
      <c r="J320" s="523"/>
      <c r="K320" s="523"/>
      <c r="L320" s="523"/>
      <c r="M320" s="523"/>
      <c r="N320" s="523" t="s">
        <v>204</v>
      </c>
      <c r="O320" s="517">
        <v>750000</v>
      </c>
      <c r="P320" s="724"/>
      <c r="Q320" s="723"/>
      <c r="R320" s="700" t="str">
        <f t="shared" si="85"/>
        <v>2.06.04</v>
      </c>
      <c r="S320" s="744" t="str">
        <f t="shared" si="82"/>
        <v>MEJA DAN KURSI KERJA/RAPAT PEJABAT</v>
      </c>
      <c r="T320" s="744">
        <f t="shared" si="83"/>
        <v>5</v>
      </c>
      <c r="U320" s="745">
        <f t="shared" si="86"/>
        <v>149998</v>
      </c>
      <c r="V320" s="744">
        <f t="shared" si="84"/>
        <v>8</v>
      </c>
      <c r="W320" s="746">
        <f t="shared" si="87"/>
        <v>749990</v>
      </c>
      <c r="X320" s="746">
        <f t="shared" si="88"/>
        <v>0</v>
      </c>
      <c r="Y320" s="746">
        <f t="shared" si="89"/>
        <v>0</v>
      </c>
      <c r="Z320" s="746">
        <f t="shared" si="96"/>
        <v>0</v>
      </c>
      <c r="AA320" s="746">
        <f t="shared" si="90"/>
        <v>0</v>
      </c>
      <c r="AB320" s="746">
        <f t="shared" si="91"/>
        <v>0</v>
      </c>
      <c r="AC320" s="747">
        <f t="shared" si="92"/>
        <v>2005</v>
      </c>
      <c r="AD320" s="748">
        <f t="shared" si="93"/>
        <v>10</v>
      </c>
      <c r="AE320" s="473">
        <f t="shared" si="94"/>
        <v>749990</v>
      </c>
      <c r="AF320" s="749">
        <f t="shared" si="95"/>
        <v>749990</v>
      </c>
      <c r="AG320" s="720"/>
    </row>
    <row r="321" spans="1:40" s="475" customFormat="1" ht="16">
      <c r="A321" s="750"/>
      <c r="B321" s="523" t="s">
        <v>2851</v>
      </c>
      <c r="C321" s="524" t="s">
        <v>1256</v>
      </c>
      <c r="D321" s="689">
        <v>4</v>
      </c>
      <c r="E321" s="523" t="s">
        <v>747</v>
      </c>
      <c r="F321" s="523"/>
      <c r="G321" s="523" t="s">
        <v>1534</v>
      </c>
      <c r="H321" s="523">
        <v>2006</v>
      </c>
      <c r="I321" s="523"/>
      <c r="J321" s="523"/>
      <c r="K321" s="523"/>
      <c r="L321" s="523"/>
      <c r="M321" s="523"/>
      <c r="N321" s="523" t="s">
        <v>204</v>
      </c>
      <c r="O321" s="517">
        <v>2640000</v>
      </c>
      <c r="P321" s="724"/>
      <c r="Q321" s="723"/>
      <c r="R321" s="700" t="str">
        <f t="shared" si="85"/>
        <v>2.06.04</v>
      </c>
      <c r="S321" s="744" t="str">
        <f t="shared" si="82"/>
        <v>MEJA DAN KURSI KERJA/RAPAT PEJABAT</v>
      </c>
      <c r="T321" s="744">
        <f t="shared" si="83"/>
        <v>5</v>
      </c>
      <c r="U321" s="745">
        <f t="shared" si="86"/>
        <v>527998</v>
      </c>
      <c r="V321" s="744">
        <f t="shared" si="84"/>
        <v>7</v>
      </c>
      <c r="W321" s="746">
        <f t="shared" si="87"/>
        <v>2639990</v>
      </c>
      <c r="X321" s="746">
        <f t="shared" si="88"/>
        <v>0</v>
      </c>
      <c r="Y321" s="746">
        <f t="shared" si="89"/>
        <v>0</v>
      </c>
      <c r="Z321" s="746">
        <f t="shared" si="96"/>
        <v>0</v>
      </c>
      <c r="AA321" s="746">
        <f t="shared" si="90"/>
        <v>0</v>
      </c>
      <c r="AB321" s="746">
        <f t="shared" si="91"/>
        <v>0</v>
      </c>
      <c r="AC321" s="747">
        <f t="shared" si="92"/>
        <v>2006</v>
      </c>
      <c r="AD321" s="748">
        <f t="shared" si="93"/>
        <v>10</v>
      </c>
      <c r="AE321" s="473">
        <f t="shared" si="94"/>
        <v>2639990</v>
      </c>
      <c r="AF321" s="749">
        <f t="shared" si="95"/>
        <v>2639990</v>
      </c>
      <c r="AG321" s="720"/>
    </row>
    <row r="322" spans="1:40" s="475" customFormat="1" ht="16">
      <c r="A322" s="750"/>
      <c r="B322" s="523" t="s">
        <v>2816</v>
      </c>
      <c r="C322" s="524" t="s">
        <v>1200</v>
      </c>
      <c r="D322" s="689">
        <v>4</v>
      </c>
      <c r="E322" s="523" t="s">
        <v>747</v>
      </c>
      <c r="F322" s="523"/>
      <c r="G322" s="523" t="s">
        <v>1523</v>
      </c>
      <c r="H322" s="523">
        <v>2006</v>
      </c>
      <c r="I322" s="523"/>
      <c r="J322" s="523"/>
      <c r="K322" s="523"/>
      <c r="L322" s="523"/>
      <c r="M322" s="523"/>
      <c r="N322" s="523" t="s">
        <v>204</v>
      </c>
      <c r="O322" s="517">
        <v>1600000</v>
      </c>
      <c r="P322" s="724"/>
      <c r="Q322" s="723"/>
      <c r="R322" s="700" t="str">
        <f t="shared" si="85"/>
        <v>2.06.02</v>
      </c>
      <c r="S322" s="744" t="str">
        <f t="shared" si="82"/>
        <v>ALAT RUMAH TANGGA</v>
      </c>
      <c r="T322" s="744">
        <f t="shared" si="83"/>
        <v>5</v>
      </c>
      <c r="U322" s="745">
        <f t="shared" si="86"/>
        <v>319998</v>
      </c>
      <c r="V322" s="744">
        <f t="shared" si="84"/>
        <v>7</v>
      </c>
      <c r="W322" s="746">
        <f t="shared" si="87"/>
        <v>1599990</v>
      </c>
      <c r="X322" s="746">
        <f t="shared" si="88"/>
        <v>0</v>
      </c>
      <c r="Y322" s="746">
        <f t="shared" si="89"/>
        <v>0</v>
      </c>
      <c r="Z322" s="746">
        <f t="shared" si="96"/>
        <v>0</v>
      </c>
      <c r="AA322" s="746">
        <f t="shared" si="90"/>
        <v>0</v>
      </c>
      <c r="AB322" s="746">
        <f t="shared" si="91"/>
        <v>0</v>
      </c>
      <c r="AC322" s="747">
        <f t="shared" si="92"/>
        <v>2006</v>
      </c>
      <c r="AD322" s="748">
        <f t="shared" si="93"/>
        <v>10</v>
      </c>
      <c r="AE322" s="473">
        <f t="shared" si="94"/>
        <v>1599990</v>
      </c>
      <c r="AF322" s="749">
        <f t="shared" si="95"/>
        <v>1599990</v>
      </c>
      <c r="AG322" s="720"/>
    </row>
    <row r="323" spans="1:40" s="475" customFormat="1" ht="16">
      <c r="A323" s="750"/>
      <c r="B323" s="523" t="s">
        <v>2816</v>
      </c>
      <c r="C323" s="524" t="s">
        <v>1200</v>
      </c>
      <c r="D323" s="689">
        <v>4</v>
      </c>
      <c r="E323" s="523" t="s">
        <v>747</v>
      </c>
      <c r="F323" s="523"/>
      <c r="G323" s="523" t="s">
        <v>1523</v>
      </c>
      <c r="H323" s="523">
        <v>2006</v>
      </c>
      <c r="I323" s="523"/>
      <c r="J323" s="523"/>
      <c r="K323" s="523"/>
      <c r="L323" s="523"/>
      <c r="M323" s="523"/>
      <c r="N323" s="523" t="s">
        <v>204</v>
      </c>
      <c r="O323" s="517">
        <v>490000</v>
      </c>
      <c r="P323" s="724"/>
      <c r="Q323" s="723"/>
      <c r="R323" s="700" t="str">
        <f t="shared" si="85"/>
        <v>2.06.02</v>
      </c>
      <c r="S323" s="744" t="str">
        <f t="shared" si="82"/>
        <v>ALAT RUMAH TANGGA</v>
      </c>
      <c r="T323" s="744">
        <f t="shared" si="83"/>
        <v>5</v>
      </c>
      <c r="U323" s="745">
        <f t="shared" si="86"/>
        <v>97998</v>
      </c>
      <c r="V323" s="744">
        <f t="shared" si="84"/>
        <v>7</v>
      </c>
      <c r="W323" s="746">
        <f t="shared" si="87"/>
        <v>489990</v>
      </c>
      <c r="X323" s="746">
        <f t="shared" si="88"/>
        <v>0</v>
      </c>
      <c r="Y323" s="746">
        <f t="shared" si="89"/>
        <v>0</v>
      </c>
      <c r="Z323" s="746">
        <f t="shared" si="96"/>
        <v>0</v>
      </c>
      <c r="AA323" s="746">
        <f t="shared" si="90"/>
        <v>0</v>
      </c>
      <c r="AB323" s="746">
        <f t="shared" si="91"/>
        <v>0</v>
      </c>
      <c r="AC323" s="747">
        <f t="shared" si="92"/>
        <v>2006</v>
      </c>
      <c r="AD323" s="748">
        <f t="shared" si="93"/>
        <v>10</v>
      </c>
      <c r="AE323" s="473">
        <f t="shared" si="94"/>
        <v>489990</v>
      </c>
      <c r="AF323" s="749">
        <f t="shared" si="95"/>
        <v>489990</v>
      </c>
      <c r="AG323" s="720"/>
    </row>
    <row r="324" spans="1:40" s="475" customFormat="1" ht="16">
      <c r="A324" s="750"/>
      <c r="B324" s="523" t="s">
        <v>2815</v>
      </c>
      <c r="C324" s="524" t="s">
        <v>1208</v>
      </c>
      <c r="D324" s="689">
        <v>4</v>
      </c>
      <c r="E324" s="523" t="s">
        <v>747</v>
      </c>
      <c r="F324" s="523"/>
      <c r="G324" s="523" t="s">
        <v>1525</v>
      </c>
      <c r="H324" s="523">
        <v>2005</v>
      </c>
      <c r="I324" s="523"/>
      <c r="J324" s="523"/>
      <c r="K324" s="523"/>
      <c r="L324" s="523"/>
      <c r="M324" s="523"/>
      <c r="N324" s="523" t="s">
        <v>204</v>
      </c>
      <c r="O324" s="517">
        <v>210000</v>
      </c>
      <c r="P324" s="724"/>
      <c r="Q324" s="723"/>
      <c r="R324" s="700" t="str">
        <f t="shared" si="85"/>
        <v>2.06.02</v>
      </c>
      <c r="S324" s="744" t="str">
        <f t="shared" si="82"/>
        <v>ALAT RUMAH TANGGA</v>
      </c>
      <c r="T324" s="744">
        <f t="shared" si="83"/>
        <v>5</v>
      </c>
      <c r="U324" s="745">
        <f t="shared" si="86"/>
        <v>41998</v>
      </c>
      <c r="V324" s="744">
        <f t="shared" si="84"/>
        <v>8</v>
      </c>
      <c r="W324" s="746">
        <f t="shared" si="87"/>
        <v>209990</v>
      </c>
      <c r="X324" s="746">
        <f t="shared" si="88"/>
        <v>0</v>
      </c>
      <c r="Y324" s="746">
        <f t="shared" si="89"/>
        <v>0</v>
      </c>
      <c r="Z324" s="746">
        <f t="shared" si="96"/>
        <v>0</v>
      </c>
      <c r="AA324" s="746">
        <f t="shared" si="90"/>
        <v>0</v>
      </c>
      <c r="AB324" s="746">
        <f t="shared" si="91"/>
        <v>0</v>
      </c>
      <c r="AC324" s="747">
        <f t="shared" si="92"/>
        <v>2005</v>
      </c>
      <c r="AD324" s="748">
        <f t="shared" si="93"/>
        <v>10</v>
      </c>
      <c r="AE324" s="473">
        <f t="shared" si="94"/>
        <v>209990</v>
      </c>
      <c r="AF324" s="749">
        <f t="shared" si="95"/>
        <v>209990</v>
      </c>
      <c r="AG324" s="720"/>
    </row>
    <row r="325" spans="1:40" s="475" customFormat="1" ht="16">
      <c r="A325" s="750"/>
      <c r="B325" s="523" t="s">
        <v>2815</v>
      </c>
      <c r="C325" s="524" t="s">
        <v>1204</v>
      </c>
      <c r="D325" s="689">
        <v>4</v>
      </c>
      <c r="E325" s="523" t="s">
        <v>1450</v>
      </c>
      <c r="F325" s="523"/>
      <c r="G325" s="523" t="s">
        <v>220</v>
      </c>
      <c r="H325" s="523">
        <v>2005</v>
      </c>
      <c r="I325" s="523"/>
      <c r="J325" s="523"/>
      <c r="K325" s="523"/>
      <c r="L325" s="523"/>
      <c r="M325" s="523"/>
      <c r="N325" s="523" t="s">
        <v>204</v>
      </c>
      <c r="O325" s="517">
        <v>67500</v>
      </c>
      <c r="P325" s="724"/>
      <c r="Q325" s="723"/>
      <c r="R325" s="700" t="str">
        <f t="shared" si="85"/>
        <v>2.06.02</v>
      </c>
      <c r="S325" s="744" t="str">
        <f t="shared" si="82"/>
        <v>ALAT RUMAH TANGGA</v>
      </c>
      <c r="T325" s="744">
        <f t="shared" si="83"/>
        <v>5</v>
      </c>
      <c r="U325" s="745">
        <f t="shared" si="86"/>
        <v>13498</v>
      </c>
      <c r="V325" s="744">
        <f t="shared" si="84"/>
        <v>8</v>
      </c>
      <c r="W325" s="746">
        <f t="shared" si="87"/>
        <v>67490</v>
      </c>
      <c r="X325" s="746">
        <f t="shared" si="88"/>
        <v>0</v>
      </c>
      <c r="Y325" s="746">
        <f t="shared" si="89"/>
        <v>0</v>
      </c>
      <c r="Z325" s="746">
        <f t="shared" si="96"/>
        <v>0</v>
      </c>
      <c r="AA325" s="746">
        <f t="shared" si="90"/>
        <v>0</v>
      </c>
      <c r="AB325" s="746">
        <f t="shared" si="91"/>
        <v>0</v>
      </c>
      <c r="AC325" s="747">
        <f t="shared" si="92"/>
        <v>2005</v>
      </c>
      <c r="AD325" s="748">
        <f t="shared" si="93"/>
        <v>10</v>
      </c>
      <c r="AE325" s="473">
        <f t="shared" si="94"/>
        <v>67490</v>
      </c>
      <c r="AF325" s="749">
        <f t="shared" si="95"/>
        <v>67490</v>
      </c>
      <c r="AG325" s="720"/>
    </row>
    <row r="326" spans="1:40" s="475" customFormat="1" ht="16">
      <c r="A326" s="750"/>
      <c r="B326" s="523" t="s">
        <v>2845</v>
      </c>
      <c r="C326" s="524" t="s">
        <v>1241</v>
      </c>
      <c r="D326" s="689">
        <v>4</v>
      </c>
      <c r="E326" s="523" t="s">
        <v>1500</v>
      </c>
      <c r="F326" s="523"/>
      <c r="G326" s="523" t="s">
        <v>230</v>
      </c>
      <c r="H326" s="523">
        <v>2005</v>
      </c>
      <c r="I326" s="523"/>
      <c r="J326" s="523"/>
      <c r="K326" s="523"/>
      <c r="L326" s="523"/>
      <c r="M326" s="523"/>
      <c r="N326" s="523" t="s">
        <v>204</v>
      </c>
      <c r="O326" s="517">
        <v>262500</v>
      </c>
      <c r="P326" s="724"/>
      <c r="Q326" s="723"/>
      <c r="R326" s="700" t="str">
        <f t="shared" si="85"/>
        <v>2.06.02</v>
      </c>
      <c r="S326" s="744" t="str">
        <f t="shared" si="82"/>
        <v>ALAT RUMAH TANGGA</v>
      </c>
      <c r="T326" s="744">
        <f t="shared" si="83"/>
        <v>5</v>
      </c>
      <c r="U326" s="745">
        <f t="shared" si="86"/>
        <v>52498</v>
      </c>
      <c r="V326" s="744">
        <f t="shared" si="84"/>
        <v>8</v>
      </c>
      <c r="W326" s="746">
        <f t="shared" si="87"/>
        <v>262490</v>
      </c>
      <c r="X326" s="746">
        <f t="shared" si="88"/>
        <v>0</v>
      </c>
      <c r="Y326" s="746">
        <f t="shared" si="89"/>
        <v>0</v>
      </c>
      <c r="Z326" s="746">
        <f t="shared" si="96"/>
        <v>0</v>
      </c>
      <c r="AA326" s="746">
        <f t="shared" si="90"/>
        <v>0</v>
      </c>
      <c r="AB326" s="746">
        <f t="shared" si="91"/>
        <v>0</v>
      </c>
      <c r="AC326" s="747">
        <f t="shared" si="92"/>
        <v>2005</v>
      </c>
      <c r="AD326" s="748">
        <f t="shared" si="93"/>
        <v>10</v>
      </c>
      <c r="AE326" s="473">
        <f t="shared" si="94"/>
        <v>262490</v>
      </c>
      <c r="AF326" s="749">
        <f t="shared" si="95"/>
        <v>262490</v>
      </c>
      <c r="AG326" s="720"/>
    </row>
    <row r="327" spans="1:40" s="476" customFormat="1" ht="16">
      <c r="A327" s="750"/>
      <c r="B327" s="523" t="s">
        <v>2836</v>
      </c>
      <c r="C327" s="524" t="s">
        <v>1230</v>
      </c>
      <c r="D327" s="689">
        <v>4</v>
      </c>
      <c r="E327" s="523" t="s">
        <v>1485</v>
      </c>
      <c r="F327" s="523"/>
      <c r="G327" s="523" t="s">
        <v>1526</v>
      </c>
      <c r="H327" s="523">
        <v>2005</v>
      </c>
      <c r="I327" s="523"/>
      <c r="J327" s="523"/>
      <c r="K327" s="523"/>
      <c r="L327" s="523"/>
      <c r="M327" s="523"/>
      <c r="N327" s="523" t="s">
        <v>204</v>
      </c>
      <c r="O327" s="517">
        <v>1275000</v>
      </c>
      <c r="P327" s="724" t="s">
        <v>123</v>
      </c>
      <c r="Q327" s="723"/>
      <c r="R327" s="700" t="str">
        <f t="shared" si="85"/>
        <v>2.06.03</v>
      </c>
      <c r="S327" s="744" t="str">
        <f t="shared" si="82"/>
        <v>KOMPUTER</v>
      </c>
      <c r="T327" s="744">
        <f t="shared" si="83"/>
        <v>4</v>
      </c>
      <c r="U327" s="745">
        <f t="shared" si="86"/>
        <v>318747.5</v>
      </c>
      <c r="V327" s="744">
        <f t="shared" si="84"/>
        <v>8</v>
      </c>
      <c r="W327" s="746">
        <f t="shared" si="87"/>
        <v>1274990</v>
      </c>
      <c r="X327" s="746">
        <f t="shared" si="88"/>
        <v>0</v>
      </c>
      <c r="Y327" s="746">
        <f t="shared" si="89"/>
        <v>0</v>
      </c>
      <c r="Z327" s="746">
        <f t="shared" si="96"/>
        <v>0</v>
      </c>
      <c r="AA327" s="746">
        <f t="shared" si="90"/>
        <v>0</v>
      </c>
      <c r="AB327" s="746">
        <f t="shared" si="91"/>
        <v>0</v>
      </c>
      <c r="AC327" s="747">
        <f t="shared" si="92"/>
        <v>2005</v>
      </c>
      <c r="AD327" s="748">
        <f t="shared" si="93"/>
        <v>10</v>
      </c>
      <c r="AE327" s="473">
        <f t="shared" si="94"/>
        <v>1274990</v>
      </c>
      <c r="AF327" s="749">
        <f t="shared" si="95"/>
        <v>1274990</v>
      </c>
      <c r="AG327" s="720"/>
      <c r="AH327" s="475"/>
      <c r="AI327" s="475"/>
      <c r="AJ327" s="475"/>
      <c r="AK327" s="475"/>
      <c r="AL327" s="475"/>
      <c r="AM327" s="475"/>
      <c r="AN327" s="475"/>
    </row>
    <row r="328" spans="1:40" s="626" customFormat="1" ht="16">
      <c r="A328" s="722"/>
      <c r="B328" s="493" t="s">
        <v>2863</v>
      </c>
      <c r="C328" s="494" t="s">
        <v>1231</v>
      </c>
      <c r="D328" s="689">
        <v>4</v>
      </c>
      <c r="E328" s="493" t="s">
        <v>1486</v>
      </c>
      <c r="F328" s="493"/>
      <c r="G328" s="493" t="s">
        <v>222</v>
      </c>
      <c r="H328" s="493">
        <v>2005</v>
      </c>
      <c r="I328" s="493"/>
      <c r="J328" s="493"/>
      <c r="K328" s="493"/>
      <c r="L328" s="493"/>
      <c r="M328" s="493"/>
      <c r="N328" s="493" t="s">
        <v>204</v>
      </c>
      <c r="O328" s="517">
        <v>4800000</v>
      </c>
      <c r="P328" s="724"/>
      <c r="Q328" s="723"/>
      <c r="R328" s="700" t="str">
        <f t="shared" si="85"/>
        <v>2.06.03</v>
      </c>
      <c r="S328" s="744" t="str">
        <f t="shared" si="82"/>
        <v>KOMPUTER</v>
      </c>
      <c r="T328" s="744">
        <f t="shared" si="83"/>
        <v>4</v>
      </c>
      <c r="U328" s="745">
        <f t="shared" si="86"/>
        <v>1199997.5</v>
      </c>
      <c r="V328" s="744">
        <f t="shared" si="84"/>
        <v>8</v>
      </c>
      <c r="W328" s="746">
        <f t="shared" si="87"/>
        <v>4799990</v>
      </c>
      <c r="X328" s="746">
        <f t="shared" si="88"/>
        <v>0</v>
      </c>
      <c r="Y328" s="746">
        <f t="shared" si="89"/>
        <v>0</v>
      </c>
      <c r="Z328" s="746">
        <f t="shared" si="96"/>
        <v>0</v>
      </c>
      <c r="AA328" s="746">
        <f t="shared" si="90"/>
        <v>0</v>
      </c>
      <c r="AB328" s="746">
        <f t="shared" si="91"/>
        <v>0</v>
      </c>
      <c r="AC328" s="747">
        <f t="shared" si="92"/>
        <v>2005</v>
      </c>
      <c r="AD328" s="748">
        <f t="shared" si="93"/>
        <v>10</v>
      </c>
      <c r="AE328" s="473">
        <f t="shared" si="94"/>
        <v>4799990</v>
      </c>
      <c r="AF328" s="749">
        <f t="shared" si="95"/>
        <v>4799990</v>
      </c>
      <c r="AG328" s="720"/>
      <c r="AH328" s="625"/>
      <c r="AI328" s="625"/>
      <c r="AJ328" s="625"/>
      <c r="AK328" s="625"/>
      <c r="AL328" s="625"/>
      <c r="AM328" s="625"/>
      <c r="AN328" s="625"/>
    </row>
    <row r="329" spans="1:40" s="626" customFormat="1" ht="16">
      <c r="A329" s="722"/>
      <c r="B329" s="493" t="s">
        <v>1044</v>
      </c>
      <c r="C329" s="494" t="s">
        <v>1202</v>
      </c>
      <c r="D329" s="689">
        <v>4</v>
      </c>
      <c r="E329" s="493" t="s">
        <v>1449</v>
      </c>
      <c r="F329" s="493"/>
      <c r="G329" s="493" t="s">
        <v>221</v>
      </c>
      <c r="H329" s="493">
        <v>2006</v>
      </c>
      <c r="I329" s="493"/>
      <c r="J329" s="493"/>
      <c r="K329" s="493"/>
      <c r="L329" s="493"/>
      <c r="M329" s="493"/>
      <c r="N329" s="493" t="s">
        <v>204</v>
      </c>
      <c r="O329" s="517">
        <v>412500</v>
      </c>
      <c r="P329" s="724" t="s">
        <v>123</v>
      </c>
      <c r="Q329" s="723"/>
      <c r="R329" s="700" t="str">
        <f t="shared" si="85"/>
        <v>2.06.03</v>
      </c>
      <c r="S329" s="744" t="str">
        <f t="shared" si="82"/>
        <v>KOMPUTER</v>
      </c>
      <c r="T329" s="744">
        <f t="shared" si="83"/>
        <v>4</v>
      </c>
      <c r="U329" s="745">
        <f t="shared" si="86"/>
        <v>103122.5</v>
      </c>
      <c r="V329" s="744">
        <f t="shared" si="84"/>
        <v>7</v>
      </c>
      <c r="W329" s="746">
        <f t="shared" si="87"/>
        <v>412490</v>
      </c>
      <c r="X329" s="746">
        <f t="shared" si="88"/>
        <v>0</v>
      </c>
      <c r="Y329" s="746">
        <f t="shared" si="89"/>
        <v>0</v>
      </c>
      <c r="Z329" s="746">
        <f t="shared" si="96"/>
        <v>0</v>
      </c>
      <c r="AA329" s="746">
        <f t="shared" si="90"/>
        <v>0</v>
      </c>
      <c r="AB329" s="746">
        <f t="shared" si="91"/>
        <v>0</v>
      </c>
      <c r="AC329" s="747">
        <f t="shared" si="92"/>
        <v>2006</v>
      </c>
      <c r="AD329" s="748">
        <f t="shared" si="93"/>
        <v>10</v>
      </c>
      <c r="AE329" s="473">
        <f t="shared" si="94"/>
        <v>412490</v>
      </c>
      <c r="AF329" s="749">
        <f t="shared" si="95"/>
        <v>412490</v>
      </c>
      <c r="AG329" s="720"/>
      <c r="AH329" s="625"/>
      <c r="AI329" s="625"/>
      <c r="AJ329" s="625"/>
      <c r="AK329" s="625"/>
      <c r="AL329" s="625"/>
      <c r="AM329" s="625"/>
      <c r="AN329" s="625"/>
    </row>
    <row r="330" spans="1:40" s="626" customFormat="1" ht="16">
      <c r="A330" s="722"/>
      <c r="B330" s="493" t="s">
        <v>2853</v>
      </c>
      <c r="C330" s="494" t="s">
        <v>1258</v>
      </c>
      <c r="D330" s="689">
        <v>4</v>
      </c>
      <c r="E330" s="493" t="s">
        <v>1501</v>
      </c>
      <c r="F330" s="493"/>
      <c r="G330" s="493" t="s">
        <v>221</v>
      </c>
      <c r="H330" s="493">
        <v>2005</v>
      </c>
      <c r="I330" s="493"/>
      <c r="J330" s="493"/>
      <c r="K330" s="493"/>
      <c r="L330" s="493"/>
      <c r="M330" s="493"/>
      <c r="N330" s="493" t="s">
        <v>204</v>
      </c>
      <c r="O330" s="517">
        <v>2625000</v>
      </c>
      <c r="P330" s="724"/>
      <c r="Q330" s="723"/>
      <c r="R330" s="700" t="str">
        <f t="shared" si="85"/>
        <v>2.06.02</v>
      </c>
      <c r="S330" s="744" t="str">
        <f t="shared" si="82"/>
        <v>ALAT RUMAH TANGGA</v>
      </c>
      <c r="T330" s="744">
        <f t="shared" si="83"/>
        <v>5</v>
      </c>
      <c r="U330" s="745">
        <f t="shared" si="86"/>
        <v>524998</v>
      </c>
      <c r="V330" s="744">
        <f t="shared" si="84"/>
        <v>8</v>
      </c>
      <c r="W330" s="746">
        <f t="shared" si="87"/>
        <v>2624990</v>
      </c>
      <c r="X330" s="746">
        <f t="shared" si="88"/>
        <v>0</v>
      </c>
      <c r="Y330" s="746">
        <f t="shared" si="89"/>
        <v>0</v>
      </c>
      <c r="Z330" s="746">
        <f t="shared" si="96"/>
        <v>0</v>
      </c>
      <c r="AA330" s="746">
        <f t="shared" si="90"/>
        <v>0</v>
      </c>
      <c r="AB330" s="746">
        <f t="shared" si="91"/>
        <v>0</v>
      </c>
      <c r="AC330" s="747">
        <f t="shared" si="92"/>
        <v>2005</v>
      </c>
      <c r="AD330" s="748">
        <f t="shared" si="93"/>
        <v>10</v>
      </c>
      <c r="AE330" s="473">
        <f t="shared" si="94"/>
        <v>2624990</v>
      </c>
      <c r="AF330" s="749">
        <f t="shared" si="95"/>
        <v>2624990</v>
      </c>
      <c r="AG330" s="720"/>
      <c r="AH330" s="625"/>
      <c r="AI330" s="625"/>
      <c r="AJ330" s="625"/>
      <c r="AK330" s="625"/>
      <c r="AL330" s="625"/>
      <c r="AM330" s="625"/>
      <c r="AN330" s="625"/>
    </row>
    <row r="331" spans="1:40" s="476" customFormat="1" ht="16">
      <c r="A331" s="750"/>
      <c r="B331" s="523" t="s">
        <v>2838</v>
      </c>
      <c r="C331" s="524" t="s">
        <v>1281</v>
      </c>
      <c r="D331" s="689">
        <v>4</v>
      </c>
      <c r="E331" s="523" t="s">
        <v>1467</v>
      </c>
      <c r="F331" s="523"/>
      <c r="G331" s="523" t="s">
        <v>221</v>
      </c>
      <c r="H331" s="523">
        <v>2005</v>
      </c>
      <c r="I331" s="523"/>
      <c r="J331" s="523"/>
      <c r="K331" s="523"/>
      <c r="L331" s="523"/>
      <c r="M331" s="523"/>
      <c r="N331" s="523" t="s">
        <v>204</v>
      </c>
      <c r="O331" s="517">
        <v>126000</v>
      </c>
      <c r="P331" s="724" t="s">
        <v>123</v>
      </c>
      <c r="Q331" s="723"/>
      <c r="R331" s="700" t="str">
        <f t="shared" si="85"/>
        <v>2.06.02</v>
      </c>
      <c r="S331" s="744" t="str">
        <f t="shared" si="82"/>
        <v>ALAT RUMAH TANGGA</v>
      </c>
      <c r="T331" s="744">
        <f t="shared" si="83"/>
        <v>5</v>
      </c>
      <c r="U331" s="745">
        <f t="shared" si="86"/>
        <v>25198</v>
      </c>
      <c r="V331" s="744">
        <f t="shared" si="84"/>
        <v>8</v>
      </c>
      <c r="W331" s="746">
        <f t="shared" si="87"/>
        <v>125990</v>
      </c>
      <c r="X331" s="746">
        <f t="shared" si="88"/>
        <v>0</v>
      </c>
      <c r="Y331" s="746">
        <f t="shared" si="89"/>
        <v>0</v>
      </c>
      <c r="Z331" s="746">
        <f t="shared" si="96"/>
        <v>0</v>
      </c>
      <c r="AA331" s="746">
        <f t="shared" si="90"/>
        <v>0</v>
      </c>
      <c r="AB331" s="746">
        <f t="shared" si="91"/>
        <v>0</v>
      </c>
      <c r="AC331" s="747">
        <f t="shared" si="92"/>
        <v>2005</v>
      </c>
      <c r="AD331" s="748">
        <f t="shared" si="93"/>
        <v>10</v>
      </c>
      <c r="AE331" s="473">
        <f t="shared" si="94"/>
        <v>125990</v>
      </c>
      <c r="AF331" s="749">
        <f t="shared" si="95"/>
        <v>125990</v>
      </c>
      <c r="AG331" s="720"/>
      <c r="AH331" s="475"/>
      <c r="AI331" s="475"/>
      <c r="AJ331" s="475"/>
      <c r="AK331" s="475"/>
      <c r="AL331" s="475"/>
      <c r="AM331" s="475"/>
      <c r="AN331" s="475"/>
    </row>
    <row r="332" spans="1:40" s="476" customFormat="1" ht="16">
      <c r="A332" s="750"/>
      <c r="B332" s="523" t="s">
        <v>2838</v>
      </c>
      <c r="C332" s="524" t="s">
        <v>1281</v>
      </c>
      <c r="D332" s="689">
        <v>4</v>
      </c>
      <c r="E332" s="523" t="s">
        <v>1467</v>
      </c>
      <c r="F332" s="523"/>
      <c r="G332" s="523" t="s">
        <v>221</v>
      </c>
      <c r="H332" s="523">
        <v>2006</v>
      </c>
      <c r="I332" s="523"/>
      <c r="J332" s="523"/>
      <c r="K332" s="523"/>
      <c r="L332" s="523"/>
      <c r="M332" s="523"/>
      <c r="N332" s="523" t="s">
        <v>204</v>
      </c>
      <c r="O332" s="517">
        <v>126000</v>
      </c>
      <c r="P332" s="724" t="s">
        <v>123</v>
      </c>
      <c r="Q332" s="723"/>
      <c r="R332" s="700" t="str">
        <f t="shared" si="85"/>
        <v>2.06.02</v>
      </c>
      <c r="S332" s="744" t="str">
        <f t="shared" si="82"/>
        <v>ALAT RUMAH TANGGA</v>
      </c>
      <c r="T332" s="744">
        <f t="shared" si="83"/>
        <v>5</v>
      </c>
      <c r="U332" s="745">
        <f t="shared" si="86"/>
        <v>25198</v>
      </c>
      <c r="V332" s="744">
        <f t="shared" si="84"/>
        <v>7</v>
      </c>
      <c r="W332" s="746">
        <f t="shared" si="87"/>
        <v>125990</v>
      </c>
      <c r="X332" s="746">
        <f t="shared" si="88"/>
        <v>0</v>
      </c>
      <c r="Y332" s="746">
        <f t="shared" si="89"/>
        <v>0</v>
      </c>
      <c r="Z332" s="746">
        <f t="shared" si="96"/>
        <v>0</v>
      </c>
      <c r="AA332" s="746">
        <f t="shared" si="90"/>
        <v>0</v>
      </c>
      <c r="AB332" s="746">
        <f t="shared" si="91"/>
        <v>0</v>
      </c>
      <c r="AC332" s="747">
        <f t="shared" si="92"/>
        <v>2006</v>
      </c>
      <c r="AD332" s="748">
        <f t="shared" si="93"/>
        <v>10</v>
      </c>
      <c r="AE332" s="473">
        <f t="shared" si="94"/>
        <v>125990</v>
      </c>
      <c r="AF332" s="749">
        <f t="shared" si="95"/>
        <v>125990</v>
      </c>
      <c r="AG332" s="720"/>
      <c r="AH332" s="475"/>
      <c r="AI332" s="475"/>
      <c r="AJ332" s="475"/>
      <c r="AK332" s="475"/>
      <c r="AL332" s="475"/>
      <c r="AM332" s="475"/>
      <c r="AN332" s="475"/>
    </row>
    <row r="333" spans="1:40" s="476" customFormat="1" ht="16">
      <c r="A333" s="750"/>
      <c r="B333" s="523" t="s">
        <v>2863</v>
      </c>
      <c r="C333" s="524" t="s">
        <v>1231</v>
      </c>
      <c r="D333" s="689">
        <v>4</v>
      </c>
      <c r="E333" s="523" t="s">
        <v>1486</v>
      </c>
      <c r="F333" s="523"/>
      <c r="G333" s="523" t="s">
        <v>222</v>
      </c>
      <c r="H333" s="523">
        <v>2003</v>
      </c>
      <c r="I333" s="523"/>
      <c r="J333" s="523"/>
      <c r="K333" s="523"/>
      <c r="L333" s="523"/>
      <c r="M333" s="523"/>
      <c r="N333" s="523" t="s">
        <v>204</v>
      </c>
      <c r="O333" s="517">
        <v>3000000</v>
      </c>
      <c r="P333" s="724"/>
      <c r="Q333" s="723"/>
      <c r="R333" s="700" t="str">
        <f t="shared" si="85"/>
        <v>2.06.03</v>
      </c>
      <c r="S333" s="744" t="str">
        <f t="shared" si="82"/>
        <v>KOMPUTER</v>
      </c>
      <c r="T333" s="744">
        <f t="shared" si="83"/>
        <v>4</v>
      </c>
      <c r="U333" s="745">
        <f t="shared" si="86"/>
        <v>749997.5</v>
      </c>
      <c r="V333" s="744">
        <f t="shared" si="84"/>
        <v>10</v>
      </c>
      <c r="W333" s="746">
        <f t="shared" si="87"/>
        <v>2999990</v>
      </c>
      <c r="X333" s="746">
        <f t="shared" si="88"/>
        <v>0</v>
      </c>
      <c r="Y333" s="746">
        <f t="shared" si="89"/>
        <v>0</v>
      </c>
      <c r="Z333" s="746">
        <f t="shared" si="96"/>
        <v>0</v>
      </c>
      <c r="AA333" s="746">
        <f t="shared" si="90"/>
        <v>0</v>
      </c>
      <c r="AB333" s="746">
        <f t="shared" si="91"/>
        <v>0</v>
      </c>
      <c r="AC333" s="747">
        <f t="shared" si="92"/>
        <v>2003</v>
      </c>
      <c r="AD333" s="748">
        <f t="shared" si="93"/>
        <v>10</v>
      </c>
      <c r="AE333" s="473">
        <f t="shared" si="94"/>
        <v>2999990</v>
      </c>
      <c r="AF333" s="749">
        <f t="shared" si="95"/>
        <v>2999990</v>
      </c>
      <c r="AG333" s="720"/>
      <c r="AH333" s="475"/>
      <c r="AI333" s="475"/>
      <c r="AJ333" s="475"/>
      <c r="AK333" s="475"/>
      <c r="AL333" s="475"/>
      <c r="AM333" s="475"/>
      <c r="AN333" s="475"/>
    </row>
    <row r="334" spans="1:40" s="626" customFormat="1" ht="16">
      <c r="A334" s="722"/>
      <c r="B334" s="493" t="s">
        <v>2836</v>
      </c>
      <c r="C334" s="494" t="s">
        <v>1230</v>
      </c>
      <c r="D334" s="689">
        <v>4</v>
      </c>
      <c r="E334" s="493" t="s">
        <v>1503</v>
      </c>
      <c r="F334" s="493"/>
      <c r="G334" s="493" t="s">
        <v>1526</v>
      </c>
      <c r="H334" s="493">
        <v>2003</v>
      </c>
      <c r="I334" s="493"/>
      <c r="J334" s="493"/>
      <c r="K334" s="493"/>
      <c r="L334" s="493"/>
      <c r="M334" s="493"/>
      <c r="N334" s="493" t="s">
        <v>204</v>
      </c>
      <c r="O334" s="517">
        <v>750000</v>
      </c>
      <c r="P334" s="724"/>
      <c r="Q334" s="723"/>
      <c r="R334" s="700" t="str">
        <f t="shared" si="85"/>
        <v>2.06.03</v>
      </c>
      <c r="S334" s="744" t="str">
        <f t="shared" si="82"/>
        <v>KOMPUTER</v>
      </c>
      <c r="T334" s="744">
        <f t="shared" si="83"/>
        <v>4</v>
      </c>
      <c r="U334" s="745">
        <f t="shared" si="86"/>
        <v>187497.5</v>
      </c>
      <c r="V334" s="744">
        <f t="shared" si="84"/>
        <v>10</v>
      </c>
      <c r="W334" s="746">
        <f t="shared" si="87"/>
        <v>749990</v>
      </c>
      <c r="X334" s="746">
        <f t="shared" si="88"/>
        <v>0</v>
      </c>
      <c r="Y334" s="746">
        <f t="shared" si="89"/>
        <v>0</v>
      </c>
      <c r="Z334" s="746">
        <f t="shared" si="96"/>
        <v>0</v>
      </c>
      <c r="AA334" s="746">
        <f t="shared" si="90"/>
        <v>0</v>
      </c>
      <c r="AB334" s="746">
        <f t="shared" si="91"/>
        <v>0</v>
      </c>
      <c r="AC334" s="747">
        <f t="shared" si="92"/>
        <v>2003</v>
      </c>
      <c r="AD334" s="748">
        <f t="shared" si="93"/>
        <v>10</v>
      </c>
      <c r="AE334" s="473">
        <f t="shared" si="94"/>
        <v>749990</v>
      </c>
      <c r="AF334" s="749">
        <f t="shared" si="95"/>
        <v>749990</v>
      </c>
      <c r="AG334" s="720"/>
      <c r="AH334" s="625"/>
      <c r="AI334" s="625"/>
      <c r="AJ334" s="625"/>
      <c r="AK334" s="625"/>
      <c r="AL334" s="625"/>
      <c r="AM334" s="625"/>
      <c r="AN334" s="625"/>
    </row>
    <row r="335" spans="1:40" s="626" customFormat="1" ht="16">
      <c r="A335" s="722"/>
      <c r="B335" s="493" t="s">
        <v>2836</v>
      </c>
      <c r="C335" s="494" t="s">
        <v>1230</v>
      </c>
      <c r="D335" s="689">
        <v>4</v>
      </c>
      <c r="E335" s="493" t="s">
        <v>1451</v>
      </c>
      <c r="F335" s="493"/>
      <c r="G335" s="493" t="s">
        <v>1526</v>
      </c>
      <c r="H335" s="493">
        <v>2006</v>
      </c>
      <c r="I335" s="493"/>
      <c r="J335" s="493"/>
      <c r="K335" s="493"/>
      <c r="L335" s="493"/>
      <c r="M335" s="493"/>
      <c r="N335" s="493" t="s">
        <v>204</v>
      </c>
      <c r="O335" s="517">
        <v>1400000</v>
      </c>
      <c r="P335" s="724"/>
      <c r="Q335" s="723"/>
      <c r="R335" s="700" t="str">
        <f t="shared" si="85"/>
        <v>2.06.03</v>
      </c>
      <c r="S335" s="744" t="str">
        <f t="shared" si="82"/>
        <v>KOMPUTER</v>
      </c>
      <c r="T335" s="744">
        <f t="shared" si="83"/>
        <v>4</v>
      </c>
      <c r="U335" s="745">
        <f t="shared" si="86"/>
        <v>349997.5</v>
      </c>
      <c r="V335" s="744">
        <f t="shared" si="84"/>
        <v>7</v>
      </c>
      <c r="W335" s="746">
        <f t="shared" si="87"/>
        <v>1399990</v>
      </c>
      <c r="X335" s="746">
        <f t="shared" si="88"/>
        <v>0</v>
      </c>
      <c r="Y335" s="746">
        <f t="shared" si="89"/>
        <v>0</v>
      </c>
      <c r="Z335" s="746">
        <f t="shared" si="96"/>
        <v>0</v>
      </c>
      <c r="AA335" s="746">
        <f t="shared" si="90"/>
        <v>0</v>
      </c>
      <c r="AB335" s="746">
        <f t="shared" si="91"/>
        <v>0</v>
      </c>
      <c r="AC335" s="747">
        <f t="shared" si="92"/>
        <v>2006</v>
      </c>
      <c r="AD335" s="748">
        <f t="shared" si="93"/>
        <v>10</v>
      </c>
      <c r="AE335" s="473">
        <f t="shared" si="94"/>
        <v>1399990</v>
      </c>
      <c r="AF335" s="749">
        <f t="shared" si="95"/>
        <v>1399990</v>
      </c>
      <c r="AG335" s="720"/>
      <c r="AH335" s="625"/>
      <c r="AI335" s="625"/>
      <c r="AJ335" s="625"/>
      <c r="AK335" s="625"/>
      <c r="AL335" s="625"/>
      <c r="AM335" s="625"/>
      <c r="AN335" s="625"/>
    </row>
    <row r="336" spans="1:40" s="626" customFormat="1" ht="16">
      <c r="A336" s="722"/>
      <c r="B336" s="493" t="s">
        <v>1044</v>
      </c>
      <c r="C336" s="494" t="s">
        <v>1202</v>
      </c>
      <c r="D336" s="689">
        <v>4</v>
      </c>
      <c r="E336" s="493" t="s">
        <v>1449</v>
      </c>
      <c r="F336" s="493"/>
      <c r="G336" s="493" t="s">
        <v>221</v>
      </c>
      <c r="H336" s="493">
        <v>2006</v>
      </c>
      <c r="I336" s="493"/>
      <c r="J336" s="493"/>
      <c r="K336" s="493"/>
      <c r="L336" s="493"/>
      <c r="M336" s="493"/>
      <c r="N336" s="493" t="s">
        <v>204</v>
      </c>
      <c r="O336" s="517">
        <v>311250</v>
      </c>
      <c r="P336" s="724"/>
      <c r="Q336" s="723"/>
      <c r="R336" s="700" t="str">
        <f t="shared" si="85"/>
        <v>2.06.03</v>
      </c>
      <c r="S336" s="744" t="str">
        <f t="shared" si="82"/>
        <v>KOMPUTER</v>
      </c>
      <c r="T336" s="744">
        <f t="shared" si="83"/>
        <v>4</v>
      </c>
      <c r="U336" s="745">
        <f t="shared" si="86"/>
        <v>77810</v>
      </c>
      <c r="V336" s="744">
        <f t="shared" si="84"/>
        <v>7</v>
      </c>
      <c r="W336" s="746">
        <f t="shared" si="87"/>
        <v>311240</v>
      </c>
      <c r="X336" s="746">
        <f t="shared" si="88"/>
        <v>0</v>
      </c>
      <c r="Y336" s="746">
        <f t="shared" si="89"/>
        <v>0</v>
      </c>
      <c r="Z336" s="746">
        <f t="shared" si="96"/>
        <v>0</v>
      </c>
      <c r="AA336" s="746">
        <f t="shared" si="90"/>
        <v>0</v>
      </c>
      <c r="AB336" s="746">
        <f t="shared" si="91"/>
        <v>0</v>
      </c>
      <c r="AC336" s="747">
        <f t="shared" si="92"/>
        <v>2006</v>
      </c>
      <c r="AD336" s="748">
        <f t="shared" si="93"/>
        <v>10</v>
      </c>
      <c r="AE336" s="473">
        <f t="shared" si="94"/>
        <v>311240</v>
      </c>
      <c r="AF336" s="749">
        <f t="shared" si="95"/>
        <v>311240</v>
      </c>
      <c r="AG336" s="720"/>
      <c r="AH336" s="625"/>
      <c r="AI336" s="625"/>
      <c r="AJ336" s="625"/>
      <c r="AK336" s="625"/>
      <c r="AL336" s="625"/>
      <c r="AM336" s="625"/>
      <c r="AN336" s="625"/>
    </row>
    <row r="337" spans="1:40" s="476" customFormat="1" ht="16">
      <c r="A337" s="750"/>
      <c r="B337" s="523" t="s">
        <v>1044</v>
      </c>
      <c r="C337" s="524" t="s">
        <v>1202</v>
      </c>
      <c r="D337" s="689">
        <v>4</v>
      </c>
      <c r="E337" s="523" t="s">
        <v>1482</v>
      </c>
      <c r="F337" s="523"/>
      <c r="G337" s="523" t="s">
        <v>221</v>
      </c>
      <c r="H337" s="523">
        <v>2004</v>
      </c>
      <c r="I337" s="523"/>
      <c r="J337" s="523"/>
      <c r="K337" s="523"/>
      <c r="L337" s="523"/>
      <c r="M337" s="523"/>
      <c r="N337" s="523" t="s">
        <v>204</v>
      </c>
      <c r="O337" s="517">
        <v>250000</v>
      </c>
      <c r="P337" s="724"/>
      <c r="Q337" s="723"/>
      <c r="R337" s="700" t="str">
        <f t="shared" si="85"/>
        <v>2.06.03</v>
      </c>
      <c r="S337" s="744" t="str">
        <f t="shared" si="82"/>
        <v>KOMPUTER</v>
      </c>
      <c r="T337" s="744">
        <f t="shared" si="83"/>
        <v>4</v>
      </c>
      <c r="U337" s="745">
        <f t="shared" si="86"/>
        <v>62497.5</v>
      </c>
      <c r="V337" s="744">
        <f t="shared" si="84"/>
        <v>9</v>
      </c>
      <c r="W337" s="746">
        <f t="shared" si="87"/>
        <v>249990</v>
      </c>
      <c r="X337" s="746">
        <f t="shared" si="88"/>
        <v>0</v>
      </c>
      <c r="Y337" s="746">
        <f t="shared" si="89"/>
        <v>0</v>
      </c>
      <c r="Z337" s="746">
        <f t="shared" si="96"/>
        <v>0</v>
      </c>
      <c r="AA337" s="746">
        <f t="shared" si="90"/>
        <v>0</v>
      </c>
      <c r="AB337" s="746">
        <f t="shared" si="91"/>
        <v>0</v>
      </c>
      <c r="AC337" s="747">
        <f t="shared" si="92"/>
        <v>2004</v>
      </c>
      <c r="AD337" s="748">
        <f t="shared" si="93"/>
        <v>10</v>
      </c>
      <c r="AE337" s="473">
        <f t="shared" si="94"/>
        <v>249990</v>
      </c>
      <c r="AF337" s="749">
        <f t="shared" si="95"/>
        <v>249990</v>
      </c>
      <c r="AG337" s="720"/>
      <c r="AH337" s="475"/>
      <c r="AI337" s="475"/>
      <c r="AJ337" s="475"/>
      <c r="AK337" s="475"/>
      <c r="AL337" s="475"/>
      <c r="AM337" s="475"/>
      <c r="AN337" s="475"/>
    </row>
    <row r="338" spans="1:40" s="476" customFormat="1" ht="16">
      <c r="A338" s="750"/>
      <c r="B338" s="523" t="s">
        <v>2865</v>
      </c>
      <c r="C338" s="524" t="s">
        <v>1282</v>
      </c>
      <c r="D338" s="689">
        <v>4</v>
      </c>
      <c r="E338" s="523" t="s">
        <v>1504</v>
      </c>
      <c r="F338" s="523"/>
      <c r="G338" s="523" t="s">
        <v>225</v>
      </c>
      <c r="H338" s="523">
        <v>2002</v>
      </c>
      <c r="I338" s="523"/>
      <c r="J338" s="523"/>
      <c r="K338" s="523"/>
      <c r="L338" s="523"/>
      <c r="M338" s="523"/>
      <c r="N338" s="523" t="s">
        <v>204</v>
      </c>
      <c r="O338" s="517">
        <v>3562500</v>
      </c>
      <c r="P338" s="724" t="s">
        <v>123</v>
      </c>
      <c r="Q338" s="723"/>
      <c r="R338" s="700" t="str">
        <f t="shared" si="85"/>
        <v>2.06.01</v>
      </c>
      <c r="S338" s="744" t="str">
        <f t="shared" si="82"/>
        <v>ALAT KANTOR</v>
      </c>
      <c r="T338" s="744">
        <f t="shared" si="83"/>
        <v>5</v>
      </c>
      <c r="U338" s="745">
        <f t="shared" si="86"/>
        <v>712498</v>
      </c>
      <c r="V338" s="744">
        <f t="shared" si="84"/>
        <v>11</v>
      </c>
      <c r="W338" s="746">
        <f t="shared" si="87"/>
        <v>3562490</v>
      </c>
      <c r="X338" s="746">
        <f t="shared" si="88"/>
        <v>0</v>
      </c>
      <c r="Y338" s="746">
        <f t="shared" si="89"/>
        <v>0</v>
      </c>
      <c r="Z338" s="746">
        <f t="shared" si="96"/>
        <v>0</v>
      </c>
      <c r="AA338" s="746">
        <f t="shared" si="90"/>
        <v>0</v>
      </c>
      <c r="AB338" s="746">
        <f t="shared" si="91"/>
        <v>0</v>
      </c>
      <c r="AC338" s="747">
        <f t="shared" si="92"/>
        <v>2002</v>
      </c>
      <c r="AD338" s="748">
        <f t="shared" si="93"/>
        <v>10</v>
      </c>
      <c r="AE338" s="473">
        <f t="shared" si="94"/>
        <v>3562490</v>
      </c>
      <c r="AF338" s="749">
        <f t="shared" si="95"/>
        <v>3562490</v>
      </c>
      <c r="AG338" s="720"/>
      <c r="AH338" s="475"/>
      <c r="AI338" s="475"/>
      <c r="AJ338" s="475"/>
      <c r="AK338" s="475"/>
      <c r="AL338" s="475"/>
      <c r="AM338" s="475"/>
      <c r="AN338" s="475"/>
    </row>
    <row r="339" spans="1:40" s="476" customFormat="1" ht="16">
      <c r="A339" s="750"/>
      <c r="B339" s="523" t="s">
        <v>2851</v>
      </c>
      <c r="C339" s="524" t="s">
        <v>1256</v>
      </c>
      <c r="D339" s="689">
        <v>4</v>
      </c>
      <c r="E339" s="523" t="s">
        <v>747</v>
      </c>
      <c r="F339" s="523"/>
      <c r="G339" s="523" t="s">
        <v>1527</v>
      </c>
      <c r="H339" s="523">
        <v>2005</v>
      </c>
      <c r="I339" s="523"/>
      <c r="J339" s="523"/>
      <c r="K339" s="523"/>
      <c r="L339" s="523"/>
      <c r="M339" s="523"/>
      <c r="N339" s="523" t="s">
        <v>204</v>
      </c>
      <c r="O339" s="517">
        <v>1500000</v>
      </c>
      <c r="P339" s="724"/>
      <c r="Q339" s="723"/>
      <c r="R339" s="700" t="str">
        <f t="shared" si="85"/>
        <v>2.06.04</v>
      </c>
      <c r="S339" s="744" t="str">
        <f t="shared" si="82"/>
        <v>MEJA DAN KURSI KERJA/RAPAT PEJABAT</v>
      </c>
      <c r="T339" s="744">
        <f t="shared" si="83"/>
        <v>5</v>
      </c>
      <c r="U339" s="745">
        <f t="shared" si="86"/>
        <v>299998</v>
      </c>
      <c r="V339" s="744">
        <f t="shared" si="84"/>
        <v>8</v>
      </c>
      <c r="W339" s="746">
        <f t="shared" si="87"/>
        <v>1499990</v>
      </c>
      <c r="X339" s="746">
        <f t="shared" si="88"/>
        <v>0</v>
      </c>
      <c r="Y339" s="746">
        <f t="shared" si="89"/>
        <v>0</v>
      </c>
      <c r="Z339" s="746">
        <f t="shared" si="96"/>
        <v>0</v>
      </c>
      <c r="AA339" s="746">
        <f t="shared" si="90"/>
        <v>0</v>
      </c>
      <c r="AB339" s="746">
        <f t="shared" si="91"/>
        <v>0</v>
      </c>
      <c r="AC339" s="747">
        <f t="shared" si="92"/>
        <v>2005</v>
      </c>
      <c r="AD339" s="748">
        <f t="shared" si="93"/>
        <v>10</v>
      </c>
      <c r="AE339" s="473">
        <f t="shared" si="94"/>
        <v>1499990</v>
      </c>
      <c r="AF339" s="749">
        <f t="shared" si="95"/>
        <v>1499990</v>
      </c>
      <c r="AG339" s="720"/>
      <c r="AH339" s="475"/>
      <c r="AI339" s="475"/>
      <c r="AJ339" s="475"/>
      <c r="AK339" s="475"/>
      <c r="AL339" s="475"/>
      <c r="AM339" s="475"/>
      <c r="AN339" s="475"/>
    </row>
    <row r="340" spans="1:40" s="475" customFormat="1" ht="16">
      <c r="A340" s="750"/>
      <c r="B340" s="523" t="s">
        <v>2851</v>
      </c>
      <c r="C340" s="524" t="s">
        <v>1256</v>
      </c>
      <c r="D340" s="689">
        <v>4</v>
      </c>
      <c r="E340" s="523" t="s">
        <v>747</v>
      </c>
      <c r="F340" s="523"/>
      <c r="G340" s="523" t="s">
        <v>233</v>
      </c>
      <c r="H340" s="523">
        <v>2003</v>
      </c>
      <c r="I340" s="523"/>
      <c r="J340" s="523"/>
      <c r="K340" s="523"/>
      <c r="L340" s="523"/>
      <c r="M340" s="523"/>
      <c r="N340" s="523" t="s">
        <v>204</v>
      </c>
      <c r="O340" s="517">
        <v>700000</v>
      </c>
      <c r="P340" s="724"/>
      <c r="Q340" s="723"/>
      <c r="R340" s="700" t="str">
        <f t="shared" si="85"/>
        <v>2.06.04</v>
      </c>
      <c r="S340" s="744" t="str">
        <f t="shared" si="82"/>
        <v>MEJA DAN KURSI KERJA/RAPAT PEJABAT</v>
      </c>
      <c r="T340" s="744">
        <f t="shared" si="83"/>
        <v>5</v>
      </c>
      <c r="U340" s="745">
        <f t="shared" si="86"/>
        <v>139998</v>
      </c>
      <c r="V340" s="744">
        <f t="shared" si="84"/>
        <v>10</v>
      </c>
      <c r="W340" s="746">
        <f t="shared" si="87"/>
        <v>699990</v>
      </c>
      <c r="X340" s="746">
        <f t="shared" si="88"/>
        <v>0</v>
      </c>
      <c r="Y340" s="746">
        <f t="shared" si="89"/>
        <v>0</v>
      </c>
      <c r="Z340" s="746">
        <f t="shared" si="96"/>
        <v>0</v>
      </c>
      <c r="AA340" s="746">
        <f t="shared" si="90"/>
        <v>0</v>
      </c>
      <c r="AB340" s="746">
        <f t="shared" si="91"/>
        <v>0</v>
      </c>
      <c r="AC340" s="747">
        <f t="shared" si="92"/>
        <v>2003</v>
      </c>
      <c r="AD340" s="748">
        <f t="shared" si="93"/>
        <v>10</v>
      </c>
      <c r="AE340" s="473">
        <f t="shared" si="94"/>
        <v>699990</v>
      </c>
      <c r="AF340" s="749">
        <f t="shared" si="95"/>
        <v>699990</v>
      </c>
      <c r="AG340" s="720"/>
    </row>
    <row r="341" spans="1:40" s="475" customFormat="1" ht="16">
      <c r="A341" s="750"/>
      <c r="B341" s="523" t="s">
        <v>2251</v>
      </c>
      <c r="C341" s="524" t="s">
        <v>1249</v>
      </c>
      <c r="D341" s="689">
        <v>4</v>
      </c>
      <c r="E341" s="523" t="s">
        <v>1505</v>
      </c>
      <c r="F341" s="523"/>
      <c r="G341" s="523" t="s">
        <v>222</v>
      </c>
      <c r="H341" s="523">
        <v>2005</v>
      </c>
      <c r="I341" s="523"/>
      <c r="J341" s="523"/>
      <c r="K341" s="523"/>
      <c r="L341" s="523"/>
      <c r="M341" s="523"/>
      <c r="N341" s="523" t="s">
        <v>204</v>
      </c>
      <c r="O341" s="517">
        <v>1950000</v>
      </c>
      <c r="P341" s="724"/>
      <c r="Q341" s="723"/>
      <c r="R341" s="700" t="str">
        <f t="shared" si="85"/>
        <v>2.06.01</v>
      </c>
      <c r="S341" s="744" t="str">
        <f t="shared" si="82"/>
        <v>ALAT KANTOR</v>
      </c>
      <c r="T341" s="744">
        <f t="shared" si="83"/>
        <v>5</v>
      </c>
      <c r="U341" s="745">
        <f t="shared" si="86"/>
        <v>389998</v>
      </c>
      <c r="V341" s="744">
        <f t="shared" si="84"/>
        <v>8</v>
      </c>
      <c r="W341" s="746">
        <f t="shared" si="87"/>
        <v>1949990</v>
      </c>
      <c r="X341" s="746">
        <f t="shared" si="88"/>
        <v>0</v>
      </c>
      <c r="Y341" s="746">
        <f t="shared" si="89"/>
        <v>0</v>
      </c>
      <c r="Z341" s="746">
        <f t="shared" si="96"/>
        <v>0</v>
      </c>
      <c r="AA341" s="746">
        <f t="shared" si="90"/>
        <v>0</v>
      </c>
      <c r="AB341" s="746">
        <f t="shared" si="91"/>
        <v>0</v>
      </c>
      <c r="AC341" s="747">
        <f t="shared" si="92"/>
        <v>2005</v>
      </c>
      <c r="AD341" s="748">
        <f t="shared" si="93"/>
        <v>10</v>
      </c>
      <c r="AE341" s="473">
        <f t="shared" si="94"/>
        <v>1949990</v>
      </c>
      <c r="AF341" s="749">
        <f t="shared" si="95"/>
        <v>1949990</v>
      </c>
      <c r="AG341" s="720"/>
    </row>
    <row r="342" spans="1:40" s="475" customFormat="1" ht="16">
      <c r="A342" s="750"/>
      <c r="B342" s="523" t="s">
        <v>2251</v>
      </c>
      <c r="C342" s="524" t="s">
        <v>1249</v>
      </c>
      <c r="D342" s="689">
        <v>4</v>
      </c>
      <c r="E342" s="523" t="s">
        <v>1506</v>
      </c>
      <c r="F342" s="523"/>
      <c r="G342" s="523" t="s">
        <v>222</v>
      </c>
      <c r="H342" s="523">
        <v>2003</v>
      </c>
      <c r="I342" s="523"/>
      <c r="J342" s="523"/>
      <c r="K342" s="523"/>
      <c r="L342" s="523"/>
      <c r="M342" s="523"/>
      <c r="N342" s="523" t="s">
        <v>204</v>
      </c>
      <c r="O342" s="517">
        <v>2250000</v>
      </c>
      <c r="P342" s="724"/>
      <c r="Q342" s="723"/>
      <c r="R342" s="700" t="str">
        <f t="shared" si="85"/>
        <v>2.06.01</v>
      </c>
      <c r="S342" s="744" t="str">
        <f t="shared" si="82"/>
        <v>ALAT KANTOR</v>
      </c>
      <c r="T342" s="744">
        <f t="shared" si="83"/>
        <v>5</v>
      </c>
      <c r="U342" s="745">
        <f t="shared" si="86"/>
        <v>449998</v>
      </c>
      <c r="V342" s="744">
        <f t="shared" si="84"/>
        <v>10</v>
      </c>
      <c r="W342" s="746">
        <f t="shared" si="87"/>
        <v>2249990</v>
      </c>
      <c r="X342" s="746">
        <f t="shared" si="88"/>
        <v>0</v>
      </c>
      <c r="Y342" s="746">
        <f t="shared" si="89"/>
        <v>0</v>
      </c>
      <c r="Z342" s="746">
        <f t="shared" si="96"/>
        <v>0</v>
      </c>
      <c r="AA342" s="746">
        <f t="shared" si="90"/>
        <v>0</v>
      </c>
      <c r="AB342" s="746">
        <f t="shared" si="91"/>
        <v>0</v>
      </c>
      <c r="AC342" s="747">
        <f t="shared" si="92"/>
        <v>2003</v>
      </c>
      <c r="AD342" s="748">
        <f t="shared" si="93"/>
        <v>10</v>
      </c>
      <c r="AE342" s="473">
        <f t="shared" si="94"/>
        <v>2249990</v>
      </c>
      <c r="AF342" s="749">
        <f t="shared" si="95"/>
        <v>2249990</v>
      </c>
      <c r="AG342" s="720"/>
    </row>
    <row r="343" spans="1:40" s="475" customFormat="1" ht="16">
      <c r="A343" s="750"/>
      <c r="B343" s="523" t="s">
        <v>2831</v>
      </c>
      <c r="C343" s="524" t="s">
        <v>1225</v>
      </c>
      <c r="D343" s="689">
        <v>4</v>
      </c>
      <c r="E343" s="523" t="s">
        <v>1465</v>
      </c>
      <c r="F343" s="523"/>
      <c r="G343" s="523" t="s">
        <v>222</v>
      </c>
      <c r="H343" s="523">
        <v>2005</v>
      </c>
      <c r="I343" s="523"/>
      <c r="J343" s="523"/>
      <c r="K343" s="523"/>
      <c r="L343" s="523"/>
      <c r="M343" s="523"/>
      <c r="N343" s="523" t="s">
        <v>204</v>
      </c>
      <c r="O343" s="517">
        <v>1500000</v>
      </c>
      <c r="P343" s="724"/>
      <c r="Q343" s="723"/>
      <c r="R343" s="700" t="str">
        <f t="shared" si="85"/>
        <v>2.06.02</v>
      </c>
      <c r="S343" s="744" t="str">
        <f t="shared" si="82"/>
        <v>ALAT RUMAH TANGGA</v>
      </c>
      <c r="T343" s="744">
        <f t="shared" si="83"/>
        <v>5</v>
      </c>
      <c r="U343" s="745">
        <f t="shared" si="86"/>
        <v>299998</v>
      </c>
      <c r="V343" s="744">
        <f t="shared" si="84"/>
        <v>8</v>
      </c>
      <c r="W343" s="746">
        <f t="shared" si="87"/>
        <v>1499990</v>
      </c>
      <c r="X343" s="746">
        <f t="shared" si="88"/>
        <v>0</v>
      </c>
      <c r="Y343" s="746">
        <f t="shared" si="89"/>
        <v>0</v>
      </c>
      <c r="Z343" s="746">
        <f t="shared" si="96"/>
        <v>0</v>
      </c>
      <c r="AA343" s="746">
        <f t="shared" si="90"/>
        <v>0</v>
      </c>
      <c r="AB343" s="746">
        <f t="shared" si="91"/>
        <v>0</v>
      </c>
      <c r="AC343" s="747">
        <f t="shared" si="92"/>
        <v>2005</v>
      </c>
      <c r="AD343" s="748">
        <f t="shared" si="93"/>
        <v>10</v>
      </c>
      <c r="AE343" s="473">
        <f t="shared" si="94"/>
        <v>1499990</v>
      </c>
      <c r="AF343" s="749">
        <f t="shared" si="95"/>
        <v>1499990</v>
      </c>
      <c r="AG343" s="720"/>
    </row>
    <row r="344" spans="1:40" s="475" customFormat="1" ht="16">
      <c r="A344" s="750"/>
      <c r="B344" s="523" t="s">
        <v>2823</v>
      </c>
      <c r="C344" s="524" t="s">
        <v>1216</v>
      </c>
      <c r="D344" s="689">
        <v>4</v>
      </c>
      <c r="E344" s="523" t="s">
        <v>1507</v>
      </c>
      <c r="F344" s="523"/>
      <c r="G344" s="523" t="s">
        <v>220</v>
      </c>
      <c r="H344" s="523">
        <v>2005</v>
      </c>
      <c r="I344" s="523"/>
      <c r="J344" s="523"/>
      <c r="K344" s="523"/>
      <c r="L344" s="523"/>
      <c r="M344" s="523"/>
      <c r="N344" s="523" t="s">
        <v>204</v>
      </c>
      <c r="O344" s="517">
        <v>62500</v>
      </c>
      <c r="P344" s="724"/>
      <c r="Q344" s="723"/>
      <c r="R344" s="700" t="str">
        <f t="shared" si="85"/>
        <v>2.06.02</v>
      </c>
      <c r="S344" s="744" t="str">
        <f t="shared" si="82"/>
        <v>ALAT RUMAH TANGGA</v>
      </c>
      <c r="T344" s="744">
        <f t="shared" si="83"/>
        <v>5</v>
      </c>
      <c r="U344" s="745">
        <f t="shared" si="86"/>
        <v>12498</v>
      </c>
      <c r="V344" s="744">
        <f t="shared" si="84"/>
        <v>8</v>
      </c>
      <c r="W344" s="746">
        <f t="shared" si="87"/>
        <v>62490</v>
      </c>
      <c r="X344" s="746">
        <f t="shared" si="88"/>
        <v>0</v>
      </c>
      <c r="Y344" s="746">
        <f t="shared" si="89"/>
        <v>0</v>
      </c>
      <c r="Z344" s="746">
        <f t="shared" si="96"/>
        <v>0</v>
      </c>
      <c r="AA344" s="746">
        <f t="shared" si="90"/>
        <v>0</v>
      </c>
      <c r="AB344" s="746">
        <f t="shared" si="91"/>
        <v>0</v>
      </c>
      <c r="AC344" s="747">
        <f t="shared" si="92"/>
        <v>2005</v>
      </c>
      <c r="AD344" s="748">
        <f t="shared" si="93"/>
        <v>10</v>
      </c>
      <c r="AE344" s="473">
        <f t="shared" si="94"/>
        <v>62490</v>
      </c>
      <c r="AF344" s="749">
        <f t="shared" si="95"/>
        <v>62490</v>
      </c>
      <c r="AG344" s="720"/>
    </row>
    <row r="345" spans="1:40" s="475" customFormat="1" ht="16">
      <c r="A345" s="750"/>
      <c r="B345" s="523" t="s">
        <v>2866</v>
      </c>
      <c r="C345" s="524" t="s">
        <v>1283</v>
      </c>
      <c r="D345" s="689">
        <v>4</v>
      </c>
      <c r="E345" s="523" t="s">
        <v>1480</v>
      </c>
      <c r="F345" s="523"/>
      <c r="G345" s="523" t="s">
        <v>221</v>
      </c>
      <c r="H345" s="523">
        <v>2003</v>
      </c>
      <c r="I345" s="523"/>
      <c r="J345" s="523"/>
      <c r="K345" s="523"/>
      <c r="L345" s="523"/>
      <c r="M345" s="523"/>
      <c r="N345" s="523" t="s">
        <v>204</v>
      </c>
      <c r="O345" s="517">
        <v>260000</v>
      </c>
      <c r="P345" s="724"/>
      <c r="Q345" s="723"/>
      <c r="R345" s="700" t="str">
        <f t="shared" si="85"/>
        <v>2.06.02</v>
      </c>
      <c r="S345" s="744" t="str">
        <f t="shared" si="82"/>
        <v>ALAT RUMAH TANGGA</v>
      </c>
      <c r="T345" s="744">
        <f t="shared" si="83"/>
        <v>5</v>
      </c>
      <c r="U345" s="745">
        <f t="shared" si="86"/>
        <v>51998</v>
      </c>
      <c r="V345" s="744">
        <f t="shared" si="84"/>
        <v>10</v>
      </c>
      <c r="W345" s="746">
        <f t="shared" si="87"/>
        <v>259990</v>
      </c>
      <c r="X345" s="746">
        <f t="shared" si="88"/>
        <v>0</v>
      </c>
      <c r="Y345" s="746">
        <f t="shared" si="89"/>
        <v>0</v>
      </c>
      <c r="Z345" s="746">
        <f t="shared" si="96"/>
        <v>0</v>
      </c>
      <c r="AA345" s="746">
        <f t="shared" si="90"/>
        <v>0</v>
      </c>
      <c r="AB345" s="746">
        <f t="shared" si="91"/>
        <v>0</v>
      </c>
      <c r="AC345" s="747">
        <f t="shared" si="92"/>
        <v>2003</v>
      </c>
      <c r="AD345" s="748">
        <f t="shared" si="93"/>
        <v>10</v>
      </c>
      <c r="AE345" s="473">
        <f t="shared" si="94"/>
        <v>259990</v>
      </c>
      <c r="AF345" s="749">
        <f t="shared" si="95"/>
        <v>259990</v>
      </c>
      <c r="AG345" s="720"/>
    </row>
    <row r="346" spans="1:40" s="475" customFormat="1" ht="16">
      <c r="A346" s="750"/>
      <c r="B346" s="523" t="s">
        <v>2814</v>
      </c>
      <c r="C346" s="524" t="s">
        <v>1198</v>
      </c>
      <c r="D346" s="689">
        <v>4</v>
      </c>
      <c r="E346" s="523" t="s">
        <v>1497</v>
      </c>
      <c r="F346" s="523"/>
      <c r="G346" s="523" t="s">
        <v>1524</v>
      </c>
      <c r="H346" s="523">
        <v>2006</v>
      </c>
      <c r="I346" s="523"/>
      <c r="J346" s="523"/>
      <c r="K346" s="523"/>
      <c r="L346" s="523"/>
      <c r="M346" s="523"/>
      <c r="N346" s="523" t="s">
        <v>204</v>
      </c>
      <c r="O346" s="517">
        <v>480000</v>
      </c>
      <c r="P346" s="724" t="s">
        <v>123</v>
      </c>
      <c r="Q346" s="723"/>
      <c r="R346" s="700" t="str">
        <f t="shared" si="85"/>
        <v>2.06.02</v>
      </c>
      <c r="S346" s="744" t="str">
        <f t="shared" si="82"/>
        <v>ALAT RUMAH TANGGA</v>
      </c>
      <c r="T346" s="744">
        <f t="shared" si="83"/>
        <v>5</v>
      </c>
      <c r="U346" s="745">
        <f t="shared" si="86"/>
        <v>95998</v>
      </c>
      <c r="V346" s="744">
        <f t="shared" si="84"/>
        <v>7</v>
      </c>
      <c r="W346" s="746">
        <f t="shared" si="87"/>
        <v>479990</v>
      </c>
      <c r="X346" s="746">
        <f t="shared" si="88"/>
        <v>0</v>
      </c>
      <c r="Y346" s="746">
        <f t="shared" si="89"/>
        <v>0</v>
      </c>
      <c r="Z346" s="746">
        <f t="shared" si="96"/>
        <v>0</v>
      </c>
      <c r="AA346" s="746">
        <f t="shared" si="90"/>
        <v>0</v>
      </c>
      <c r="AB346" s="746">
        <f t="shared" si="91"/>
        <v>0</v>
      </c>
      <c r="AC346" s="747">
        <f t="shared" si="92"/>
        <v>2006</v>
      </c>
      <c r="AD346" s="748">
        <f t="shared" si="93"/>
        <v>10</v>
      </c>
      <c r="AE346" s="473">
        <f t="shared" si="94"/>
        <v>479990</v>
      </c>
      <c r="AF346" s="749">
        <f t="shared" si="95"/>
        <v>479990</v>
      </c>
      <c r="AG346" s="720"/>
    </row>
    <row r="347" spans="1:40" s="475" customFormat="1" ht="16">
      <c r="A347" s="750"/>
      <c r="B347" s="523" t="s">
        <v>2816</v>
      </c>
      <c r="C347" s="524" t="s">
        <v>1200</v>
      </c>
      <c r="D347" s="689">
        <v>4</v>
      </c>
      <c r="E347" s="523" t="s">
        <v>1447</v>
      </c>
      <c r="F347" s="523"/>
      <c r="G347" s="523" t="s">
        <v>230</v>
      </c>
      <c r="H347" s="523">
        <v>2006</v>
      </c>
      <c r="I347" s="523"/>
      <c r="J347" s="523"/>
      <c r="K347" s="523"/>
      <c r="L347" s="523"/>
      <c r="M347" s="523"/>
      <c r="N347" s="523" t="s">
        <v>204</v>
      </c>
      <c r="O347" s="517">
        <v>520000</v>
      </c>
      <c r="P347" s="724" t="s">
        <v>123</v>
      </c>
      <c r="Q347" s="723"/>
      <c r="R347" s="700" t="str">
        <f t="shared" si="85"/>
        <v>2.06.02</v>
      </c>
      <c r="S347" s="744" t="str">
        <f t="shared" si="82"/>
        <v>ALAT RUMAH TANGGA</v>
      </c>
      <c r="T347" s="744">
        <f t="shared" si="83"/>
        <v>5</v>
      </c>
      <c r="U347" s="745">
        <f t="shared" si="86"/>
        <v>103998</v>
      </c>
      <c r="V347" s="744">
        <f t="shared" si="84"/>
        <v>7</v>
      </c>
      <c r="W347" s="746">
        <f t="shared" si="87"/>
        <v>519990</v>
      </c>
      <c r="X347" s="746">
        <f t="shared" si="88"/>
        <v>0</v>
      </c>
      <c r="Y347" s="746">
        <f t="shared" si="89"/>
        <v>0</v>
      </c>
      <c r="Z347" s="746">
        <f t="shared" si="96"/>
        <v>0</v>
      </c>
      <c r="AA347" s="746">
        <f t="shared" si="90"/>
        <v>0</v>
      </c>
      <c r="AB347" s="746">
        <f t="shared" si="91"/>
        <v>0</v>
      </c>
      <c r="AC347" s="747">
        <f t="shared" si="92"/>
        <v>2006</v>
      </c>
      <c r="AD347" s="748">
        <f t="shared" si="93"/>
        <v>10</v>
      </c>
      <c r="AE347" s="473">
        <f t="shared" si="94"/>
        <v>519990</v>
      </c>
      <c r="AF347" s="749">
        <f t="shared" si="95"/>
        <v>519990</v>
      </c>
      <c r="AG347" s="720"/>
    </row>
    <row r="348" spans="1:40" s="475" customFormat="1" ht="16">
      <c r="A348" s="722"/>
      <c r="B348" s="493" t="s">
        <v>2252</v>
      </c>
      <c r="C348" s="494" t="s">
        <v>1203</v>
      </c>
      <c r="D348" s="689">
        <v>4</v>
      </c>
      <c r="E348" s="493" t="s">
        <v>1508</v>
      </c>
      <c r="F348" s="493"/>
      <c r="G348" s="493" t="s">
        <v>1525</v>
      </c>
      <c r="H348" s="493">
        <v>2006</v>
      </c>
      <c r="I348" s="493"/>
      <c r="J348" s="493"/>
      <c r="K348" s="493"/>
      <c r="L348" s="493"/>
      <c r="M348" s="493"/>
      <c r="N348" s="493" t="s">
        <v>204</v>
      </c>
      <c r="O348" s="517">
        <v>2800000</v>
      </c>
      <c r="P348" s="724" t="s">
        <v>123</v>
      </c>
      <c r="Q348" s="723"/>
      <c r="R348" s="700" t="str">
        <f t="shared" si="85"/>
        <v>2.06.02</v>
      </c>
      <c r="S348" s="744" t="str">
        <f t="shared" si="82"/>
        <v>ALAT RUMAH TANGGA</v>
      </c>
      <c r="T348" s="744">
        <f t="shared" si="83"/>
        <v>5</v>
      </c>
      <c r="U348" s="745">
        <f t="shared" si="86"/>
        <v>559998</v>
      </c>
      <c r="V348" s="744">
        <f t="shared" si="84"/>
        <v>7</v>
      </c>
      <c r="W348" s="746">
        <f t="shared" si="87"/>
        <v>2799990</v>
      </c>
      <c r="X348" s="746">
        <f t="shared" si="88"/>
        <v>0</v>
      </c>
      <c r="Y348" s="746">
        <f t="shared" si="89"/>
        <v>0</v>
      </c>
      <c r="Z348" s="746">
        <f t="shared" si="96"/>
        <v>0</v>
      </c>
      <c r="AA348" s="746">
        <f t="shared" si="90"/>
        <v>0</v>
      </c>
      <c r="AB348" s="746">
        <f t="shared" si="91"/>
        <v>0</v>
      </c>
      <c r="AC348" s="747">
        <f t="shared" si="92"/>
        <v>2006</v>
      </c>
      <c r="AD348" s="748">
        <f t="shared" si="93"/>
        <v>10</v>
      </c>
      <c r="AE348" s="473">
        <f t="shared" si="94"/>
        <v>2799990</v>
      </c>
      <c r="AF348" s="749">
        <f t="shared" si="95"/>
        <v>2799990</v>
      </c>
      <c r="AG348" s="720"/>
    </row>
    <row r="349" spans="1:40" s="475" customFormat="1" ht="16">
      <c r="A349" s="722"/>
      <c r="B349" s="493" t="s">
        <v>2251</v>
      </c>
      <c r="C349" s="494" t="s">
        <v>1249</v>
      </c>
      <c r="D349" s="689">
        <v>4</v>
      </c>
      <c r="E349" s="493" t="s">
        <v>1505</v>
      </c>
      <c r="F349" s="493"/>
      <c r="G349" s="493" t="s">
        <v>222</v>
      </c>
      <c r="H349" s="493">
        <v>2006</v>
      </c>
      <c r="I349" s="493"/>
      <c r="J349" s="493"/>
      <c r="K349" s="493"/>
      <c r="L349" s="493"/>
      <c r="M349" s="493"/>
      <c r="N349" s="493" t="s">
        <v>204</v>
      </c>
      <c r="O349" s="517">
        <v>1040000</v>
      </c>
      <c r="P349" s="724" t="s">
        <v>123</v>
      </c>
      <c r="Q349" s="723"/>
      <c r="R349" s="700" t="str">
        <f t="shared" si="85"/>
        <v>2.06.01</v>
      </c>
      <c r="S349" s="744" t="str">
        <f t="shared" si="82"/>
        <v>ALAT KANTOR</v>
      </c>
      <c r="T349" s="744">
        <f t="shared" si="83"/>
        <v>5</v>
      </c>
      <c r="U349" s="745">
        <f t="shared" si="86"/>
        <v>207998</v>
      </c>
      <c r="V349" s="744">
        <f t="shared" si="84"/>
        <v>7</v>
      </c>
      <c r="W349" s="746">
        <f t="shared" si="87"/>
        <v>1039990</v>
      </c>
      <c r="X349" s="746">
        <f t="shared" si="88"/>
        <v>0</v>
      </c>
      <c r="Y349" s="746">
        <f t="shared" si="89"/>
        <v>0</v>
      </c>
      <c r="Z349" s="746">
        <f t="shared" si="96"/>
        <v>0</v>
      </c>
      <c r="AA349" s="746">
        <f t="shared" si="90"/>
        <v>0</v>
      </c>
      <c r="AB349" s="746">
        <f t="shared" si="91"/>
        <v>0</v>
      </c>
      <c r="AC349" s="747">
        <f t="shared" si="92"/>
        <v>2006</v>
      </c>
      <c r="AD349" s="748">
        <f t="shared" si="93"/>
        <v>10</v>
      </c>
      <c r="AE349" s="473">
        <f t="shared" si="94"/>
        <v>1039990</v>
      </c>
      <c r="AF349" s="749">
        <f t="shared" si="95"/>
        <v>1039990</v>
      </c>
      <c r="AG349" s="720"/>
    </row>
    <row r="350" spans="1:40" s="475" customFormat="1" ht="16">
      <c r="A350" s="722"/>
      <c r="B350" s="493" t="s">
        <v>2860</v>
      </c>
      <c r="C350" s="494" t="s">
        <v>1254</v>
      </c>
      <c r="D350" s="689">
        <v>4</v>
      </c>
      <c r="E350" s="493" t="s">
        <v>747</v>
      </c>
      <c r="F350" s="493"/>
      <c r="G350" s="493" t="s">
        <v>233</v>
      </c>
      <c r="H350" s="493">
        <v>2004</v>
      </c>
      <c r="I350" s="493"/>
      <c r="J350" s="493"/>
      <c r="K350" s="493"/>
      <c r="L350" s="493"/>
      <c r="M350" s="493"/>
      <c r="N350" s="493" t="s">
        <v>204</v>
      </c>
      <c r="O350" s="517">
        <v>700000</v>
      </c>
      <c r="P350" s="724"/>
      <c r="Q350" s="723"/>
      <c r="R350" s="700" t="str">
        <f t="shared" si="85"/>
        <v>2.06.01</v>
      </c>
      <c r="S350" s="744" t="str">
        <f t="shared" si="82"/>
        <v>ALAT KANTOR</v>
      </c>
      <c r="T350" s="744">
        <f t="shared" si="83"/>
        <v>5</v>
      </c>
      <c r="U350" s="745">
        <f t="shared" si="86"/>
        <v>139998</v>
      </c>
      <c r="V350" s="744">
        <f t="shared" si="84"/>
        <v>9</v>
      </c>
      <c r="W350" s="746">
        <f t="shared" si="87"/>
        <v>699990</v>
      </c>
      <c r="X350" s="746">
        <f t="shared" si="88"/>
        <v>0</v>
      </c>
      <c r="Y350" s="746">
        <f t="shared" si="89"/>
        <v>0</v>
      </c>
      <c r="Z350" s="746">
        <f t="shared" si="96"/>
        <v>0</v>
      </c>
      <c r="AA350" s="746">
        <f t="shared" si="90"/>
        <v>0</v>
      </c>
      <c r="AB350" s="746">
        <f t="shared" si="91"/>
        <v>0</v>
      </c>
      <c r="AC350" s="747">
        <f t="shared" si="92"/>
        <v>2004</v>
      </c>
      <c r="AD350" s="748">
        <f t="shared" si="93"/>
        <v>10</v>
      </c>
      <c r="AE350" s="473">
        <f t="shared" si="94"/>
        <v>699990</v>
      </c>
      <c r="AF350" s="749">
        <f t="shared" si="95"/>
        <v>699990</v>
      </c>
      <c r="AG350" s="720"/>
    </row>
    <row r="351" spans="1:40" s="475" customFormat="1" ht="16">
      <c r="A351" s="722"/>
      <c r="B351" s="493" t="s">
        <v>2245</v>
      </c>
      <c r="C351" s="494" t="s">
        <v>1205</v>
      </c>
      <c r="D351" s="689">
        <v>4</v>
      </c>
      <c r="E351" s="493" t="s">
        <v>1451</v>
      </c>
      <c r="F351" s="493"/>
      <c r="G351" s="493" t="s">
        <v>1526</v>
      </c>
      <c r="H351" s="493">
        <v>2005</v>
      </c>
      <c r="I351" s="493"/>
      <c r="J351" s="493"/>
      <c r="K351" s="493"/>
      <c r="L351" s="493"/>
      <c r="M351" s="493"/>
      <c r="N351" s="493" t="s">
        <v>204</v>
      </c>
      <c r="O351" s="517">
        <v>2240000</v>
      </c>
      <c r="P351" s="724"/>
      <c r="Q351" s="723"/>
      <c r="R351" s="700" t="str">
        <f t="shared" si="85"/>
        <v>2.06.02</v>
      </c>
      <c r="S351" s="744" t="str">
        <f t="shared" ref="S351:S414" si="97">VLOOKUP(R351,kelompok,2,0)</f>
        <v>ALAT RUMAH TANGGA</v>
      </c>
      <c r="T351" s="744">
        <f t="shared" ref="T351:T414" si="98">VLOOKUP(R351,MASAMANFAAT,4,0)</f>
        <v>5</v>
      </c>
      <c r="U351" s="745">
        <f t="shared" si="86"/>
        <v>447998</v>
      </c>
      <c r="V351" s="744">
        <f t="shared" ref="V351:V414" si="99">2013-AC351</f>
        <v>8</v>
      </c>
      <c r="W351" s="746">
        <f t="shared" si="87"/>
        <v>2239990</v>
      </c>
      <c r="X351" s="746">
        <f t="shared" si="88"/>
        <v>0</v>
      </c>
      <c r="Y351" s="746">
        <f t="shared" si="89"/>
        <v>0</v>
      </c>
      <c r="Z351" s="746">
        <f t="shared" si="96"/>
        <v>0</v>
      </c>
      <c r="AA351" s="746">
        <f t="shared" si="90"/>
        <v>0</v>
      </c>
      <c r="AB351" s="746">
        <f t="shared" si="91"/>
        <v>0</v>
      </c>
      <c r="AC351" s="747">
        <f t="shared" si="92"/>
        <v>2005</v>
      </c>
      <c r="AD351" s="748">
        <f t="shared" si="93"/>
        <v>10</v>
      </c>
      <c r="AE351" s="473">
        <f t="shared" si="94"/>
        <v>2239990</v>
      </c>
      <c r="AF351" s="749">
        <f t="shared" si="95"/>
        <v>2239990</v>
      </c>
      <c r="AG351" s="720"/>
    </row>
    <row r="352" spans="1:40" s="475" customFormat="1" ht="16">
      <c r="A352" s="722"/>
      <c r="B352" s="493" t="s">
        <v>2867</v>
      </c>
      <c r="C352" s="494" t="s">
        <v>1284</v>
      </c>
      <c r="D352" s="689">
        <v>4</v>
      </c>
      <c r="E352" s="493" t="s">
        <v>1462</v>
      </c>
      <c r="F352" s="493"/>
      <c r="G352" s="493" t="s">
        <v>221</v>
      </c>
      <c r="H352" s="493">
        <v>2005</v>
      </c>
      <c r="I352" s="493"/>
      <c r="J352" s="493"/>
      <c r="K352" s="493"/>
      <c r="L352" s="493"/>
      <c r="M352" s="493"/>
      <c r="N352" s="493" t="s">
        <v>204</v>
      </c>
      <c r="O352" s="517">
        <v>160000</v>
      </c>
      <c r="P352" s="724"/>
      <c r="Q352" s="723"/>
      <c r="R352" s="700" t="str">
        <f t="shared" si="85"/>
        <v>2.06.02</v>
      </c>
      <c r="S352" s="744" t="str">
        <f t="shared" si="97"/>
        <v>ALAT RUMAH TANGGA</v>
      </c>
      <c r="T352" s="744">
        <f t="shared" si="98"/>
        <v>5</v>
      </c>
      <c r="U352" s="745">
        <f t="shared" si="86"/>
        <v>31998</v>
      </c>
      <c r="V352" s="744">
        <f t="shared" si="99"/>
        <v>8</v>
      </c>
      <c r="W352" s="746">
        <f t="shared" si="87"/>
        <v>159990</v>
      </c>
      <c r="X352" s="746">
        <f t="shared" si="88"/>
        <v>0</v>
      </c>
      <c r="Y352" s="746">
        <f t="shared" si="89"/>
        <v>0</v>
      </c>
      <c r="Z352" s="746">
        <f t="shared" si="96"/>
        <v>0</v>
      </c>
      <c r="AA352" s="746">
        <f t="shared" si="90"/>
        <v>0</v>
      </c>
      <c r="AB352" s="746">
        <f t="shared" si="91"/>
        <v>0</v>
      </c>
      <c r="AC352" s="747">
        <f t="shared" si="92"/>
        <v>2005</v>
      </c>
      <c r="AD352" s="748">
        <f t="shared" si="93"/>
        <v>10</v>
      </c>
      <c r="AE352" s="473">
        <f t="shared" si="94"/>
        <v>159990</v>
      </c>
      <c r="AF352" s="749">
        <f t="shared" si="95"/>
        <v>159990</v>
      </c>
      <c r="AG352" s="720"/>
    </row>
    <row r="353" spans="1:40" s="475" customFormat="1" ht="16">
      <c r="A353" s="722"/>
      <c r="B353" s="493" t="s">
        <v>2868</v>
      </c>
      <c r="C353" s="494" t="s">
        <v>1285</v>
      </c>
      <c r="D353" s="689">
        <v>4</v>
      </c>
      <c r="E353" s="493" t="s">
        <v>1509</v>
      </c>
      <c r="F353" s="493"/>
      <c r="G353" s="493" t="s">
        <v>225</v>
      </c>
      <c r="H353" s="493">
        <v>2005</v>
      </c>
      <c r="I353" s="493"/>
      <c r="J353" s="493"/>
      <c r="K353" s="493"/>
      <c r="L353" s="493"/>
      <c r="M353" s="493"/>
      <c r="N353" s="493" t="s">
        <v>204</v>
      </c>
      <c r="O353" s="517">
        <v>240000</v>
      </c>
      <c r="P353" s="724"/>
      <c r="Q353" s="723"/>
      <c r="R353" s="700" t="str">
        <f t="shared" si="85"/>
        <v>2.06.02</v>
      </c>
      <c r="S353" s="744" t="str">
        <f t="shared" si="97"/>
        <v>ALAT RUMAH TANGGA</v>
      </c>
      <c r="T353" s="744">
        <f t="shared" si="98"/>
        <v>5</v>
      </c>
      <c r="U353" s="745">
        <f t="shared" si="86"/>
        <v>47998</v>
      </c>
      <c r="V353" s="744">
        <f t="shared" si="99"/>
        <v>8</v>
      </c>
      <c r="W353" s="746">
        <f t="shared" si="87"/>
        <v>239990</v>
      </c>
      <c r="X353" s="746">
        <f t="shared" si="88"/>
        <v>0</v>
      </c>
      <c r="Y353" s="746">
        <f t="shared" si="89"/>
        <v>0</v>
      </c>
      <c r="Z353" s="746">
        <f t="shared" si="96"/>
        <v>0</v>
      </c>
      <c r="AA353" s="746">
        <f t="shared" si="90"/>
        <v>0</v>
      </c>
      <c r="AB353" s="746">
        <f t="shared" si="91"/>
        <v>0</v>
      </c>
      <c r="AC353" s="747">
        <f t="shared" si="92"/>
        <v>2005</v>
      </c>
      <c r="AD353" s="748">
        <f t="shared" si="93"/>
        <v>10</v>
      </c>
      <c r="AE353" s="473">
        <f t="shared" si="94"/>
        <v>239990</v>
      </c>
      <c r="AF353" s="749">
        <f t="shared" si="95"/>
        <v>239990</v>
      </c>
      <c r="AG353" s="720"/>
    </row>
    <row r="354" spans="1:40" s="475" customFormat="1" ht="16">
      <c r="A354" s="722"/>
      <c r="B354" s="493" t="s">
        <v>2869</v>
      </c>
      <c r="C354" s="494" t="s">
        <v>1286</v>
      </c>
      <c r="D354" s="689">
        <v>4</v>
      </c>
      <c r="E354" s="493" t="s">
        <v>1465</v>
      </c>
      <c r="F354" s="493"/>
      <c r="G354" s="493" t="s">
        <v>221</v>
      </c>
      <c r="H354" s="493">
        <v>2005</v>
      </c>
      <c r="I354" s="493"/>
      <c r="J354" s="493"/>
      <c r="K354" s="493"/>
      <c r="L354" s="493"/>
      <c r="M354" s="493"/>
      <c r="N354" s="493" t="s">
        <v>204</v>
      </c>
      <c r="O354" s="517">
        <v>1125000</v>
      </c>
      <c r="P354" s="724" t="s">
        <v>123</v>
      </c>
      <c r="Q354" s="723"/>
      <c r="R354" s="700" t="str">
        <f t="shared" si="85"/>
        <v>2.06.01</v>
      </c>
      <c r="S354" s="744" t="str">
        <f t="shared" si="97"/>
        <v>ALAT KANTOR</v>
      </c>
      <c r="T354" s="744">
        <f t="shared" si="98"/>
        <v>5</v>
      </c>
      <c r="U354" s="745">
        <f t="shared" si="86"/>
        <v>224998</v>
      </c>
      <c r="V354" s="744">
        <f t="shared" si="99"/>
        <v>8</v>
      </c>
      <c r="W354" s="746">
        <f t="shared" si="87"/>
        <v>1124990</v>
      </c>
      <c r="X354" s="746">
        <f t="shared" si="88"/>
        <v>0</v>
      </c>
      <c r="Y354" s="746">
        <f t="shared" si="89"/>
        <v>0</v>
      </c>
      <c r="Z354" s="746">
        <f t="shared" si="96"/>
        <v>0</v>
      </c>
      <c r="AA354" s="746">
        <f t="shared" si="90"/>
        <v>0</v>
      </c>
      <c r="AB354" s="746">
        <f t="shared" si="91"/>
        <v>0</v>
      </c>
      <c r="AC354" s="747">
        <f t="shared" si="92"/>
        <v>2005</v>
      </c>
      <c r="AD354" s="748">
        <f t="shared" si="93"/>
        <v>10</v>
      </c>
      <c r="AE354" s="473">
        <f t="shared" si="94"/>
        <v>1124990</v>
      </c>
      <c r="AF354" s="749">
        <f t="shared" si="95"/>
        <v>1124990</v>
      </c>
      <c r="AG354" s="720"/>
    </row>
    <row r="355" spans="1:40" s="476" customFormat="1" ht="16">
      <c r="A355" s="722"/>
      <c r="B355" s="493" t="s">
        <v>2814</v>
      </c>
      <c r="C355" s="494" t="s">
        <v>1212</v>
      </c>
      <c r="D355" s="689">
        <v>4</v>
      </c>
      <c r="E355" s="493" t="s">
        <v>1489</v>
      </c>
      <c r="F355" s="493"/>
      <c r="G355" s="493" t="s">
        <v>1524</v>
      </c>
      <c r="H355" s="493">
        <v>2004</v>
      </c>
      <c r="I355" s="493"/>
      <c r="J355" s="493"/>
      <c r="K355" s="493"/>
      <c r="L355" s="493"/>
      <c r="M355" s="493"/>
      <c r="N355" s="493" t="s">
        <v>204</v>
      </c>
      <c r="O355" s="517">
        <v>877500</v>
      </c>
      <c r="P355" s="724"/>
      <c r="Q355" s="723"/>
      <c r="R355" s="700" t="str">
        <f t="shared" si="85"/>
        <v>2.06.02</v>
      </c>
      <c r="S355" s="744" t="str">
        <f t="shared" si="97"/>
        <v>ALAT RUMAH TANGGA</v>
      </c>
      <c r="T355" s="744">
        <f t="shared" si="98"/>
        <v>5</v>
      </c>
      <c r="U355" s="745">
        <f t="shared" si="86"/>
        <v>175498</v>
      </c>
      <c r="V355" s="744">
        <f t="shared" si="99"/>
        <v>9</v>
      </c>
      <c r="W355" s="746">
        <f t="shared" si="87"/>
        <v>877490</v>
      </c>
      <c r="X355" s="746">
        <f t="shared" si="88"/>
        <v>0</v>
      </c>
      <c r="Y355" s="746">
        <f t="shared" si="89"/>
        <v>0</v>
      </c>
      <c r="Z355" s="746">
        <f t="shared" si="96"/>
        <v>0</v>
      </c>
      <c r="AA355" s="746">
        <f t="shared" si="90"/>
        <v>0</v>
      </c>
      <c r="AB355" s="746">
        <f t="shared" si="91"/>
        <v>0</v>
      </c>
      <c r="AC355" s="747">
        <f t="shared" si="92"/>
        <v>2004</v>
      </c>
      <c r="AD355" s="748">
        <f t="shared" si="93"/>
        <v>10</v>
      </c>
      <c r="AE355" s="473">
        <f t="shared" si="94"/>
        <v>877490</v>
      </c>
      <c r="AF355" s="749">
        <f t="shared" si="95"/>
        <v>877490</v>
      </c>
      <c r="AG355" s="720"/>
      <c r="AH355" s="475"/>
      <c r="AI355" s="475"/>
      <c r="AJ355" s="475"/>
      <c r="AK355" s="475"/>
      <c r="AL355" s="475"/>
      <c r="AM355" s="475"/>
      <c r="AN355" s="475"/>
    </row>
    <row r="356" spans="1:40" s="476" customFormat="1" ht="16">
      <c r="A356" s="722"/>
      <c r="B356" s="493" t="s">
        <v>2814</v>
      </c>
      <c r="C356" s="494" t="s">
        <v>1212</v>
      </c>
      <c r="D356" s="689">
        <v>4</v>
      </c>
      <c r="E356" s="493" t="s">
        <v>747</v>
      </c>
      <c r="F356" s="493"/>
      <c r="G356" s="493" t="s">
        <v>1527</v>
      </c>
      <c r="H356" s="493">
        <v>2004</v>
      </c>
      <c r="I356" s="493"/>
      <c r="J356" s="493"/>
      <c r="K356" s="493"/>
      <c r="L356" s="493"/>
      <c r="M356" s="493"/>
      <c r="N356" s="493" t="s">
        <v>204</v>
      </c>
      <c r="O356" s="517">
        <v>595000</v>
      </c>
      <c r="P356" s="724"/>
      <c r="Q356" s="723"/>
      <c r="R356" s="700" t="str">
        <f t="shared" si="85"/>
        <v>2.06.02</v>
      </c>
      <c r="S356" s="744" t="str">
        <f t="shared" si="97"/>
        <v>ALAT RUMAH TANGGA</v>
      </c>
      <c r="T356" s="744">
        <f t="shared" si="98"/>
        <v>5</v>
      </c>
      <c r="U356" s="745">
        <f t="shared" si="86"/>
        <v>118998</v>
      </c>
      <c r="V356" s="744">
        <f t="shared" si="99"/>
        <v>9</v>
      </c>
      <c r="W356" s="746">
        <f t="shared" si="87"/>
        <v>594990</v>
      </c>
      <c r="X356" s="746">
        <f t="shared" si="88"/>
        <v>0</v>
      </c>
      <c r="Y356" s="746">
        <f t="shared" si="89"/>
        <v>0</v>
      </c>
      <c r="Z356" s="746">
        <f t="shared" si="96"/>
        <v>0</v>
      </c>
      <c r="AA356" s="746">
        <f t="shared" si="90"/>
        <v>0</v>
      </c>
      <c r="AB356" s="746">
        <f t="shared" si="91"/>
        <v>0</v>
      </c>
      <c r="AC356" s="747">
        <f t="shared" si="92"/>
        <v>2004</v>
      </c>
      <c r="AD356" s="748">
        <f t="shared" si="93"/>
        <v>10</v>
      </c>
      <c r="AE356" s="473">
        <f t="shared" si="94"/>
        <v>594990</v>
      </c>
      <c r="AF356" s="749">
        <f t="shared" si="95"/>
        <v>594990</v>
      </c>
      <c r="AG356" s="720"/>
      <c r="AH356" s="475"/>
      <c r="AI356" s="475"/>
      <c r="AJ356" s="475"/>
      <c r="AK356" s="475"/>
      <c r="AL356" s="475"/>
      <c r="AM356" s="475"/>
      <c r="AN356" s="475"/>
    </row>
    <row r="357" spans="1:40" s="476" customFormat="1" ht="16">
      <c r="A357" s="722"/>
      <c r="B357" s="493" t="s">
        <v>2816</v>
      </c>
      <c r="C357" s="494" t="s">
        <v>1200</v>
      </c>
      <c r="D357" s="689">
        <v>4</v>
      </c>
      <c r="E357" s="493" t="s">
        <v>1498</v>
      </c>
      <c r="F357" s="493"/>
      <c r="G357" s="493" t="s">
        <v>1523</v>
      </c>
      <c r="H357" s="493">
        <v>2004</v>
      </c>
      <c r="I357" s="493"/>
      <c r="J357" s="493"/>
      <c r="K357" s="493"/>
      <c r="L357" s="493"/>
      <c r="M357" s="493"/>
      <c r="N357" s="493" t="s">
        <v>204</v>
      </c>
      <c r="O357" s="517">
        <v>455000</v>
      </c>
      <c r="P357" s="724"/>
      <c r="Q357" s="723"/>
      <c r="R357" s="700" t="str">
        <f t="shared" si="85"/>
        <v>2.06.02</v>
      </c>
      <c r="S357" s="744" t="str">
        <f t="shared" si="97"/>
        <v>ALAT RUMAH TANGGA</v>
      </c>
      <c r="T357" s="744">
        <f t="shared" si="98"/>
        <v>5</v>
      </c>
      <c r="U357" s="745">
        <f t="shared" si="86"/>
        <v>90998</v>
      </c>
      <c r="V357" s="744">
        <f t="shared" si="99"/>
        <v>9</v>
      </c>
      <c r="W357" s="746">
        <f t="shared" si="87"/>
        <v>454990</v>
      </c>
      <c r="X357" s="746">
        <f t="shared" si="88"/>
        <v>0</v>
      </c>
      <c r="Y357" s="746">
        <f t="shared" si="89"/>
        <v>0</v>
      </c>
      <c r="Z357" s="746">
        <f t="shared" si="96"/>
        <v>0</v>
      </c>
      <c r="AA357" s="746">
        <f t="shared" si="90"/>
        <v>0</v>
      </c>
      <c r="AB357" s="746">
        <f t="shared" si="91"/>
        <v>0</v>
      </c>
      <c r="AC357" s="747">
        <f t="shared" si="92"/>
        <v>2004</v>
      </c>
      <c r="AD357" s="748">
        <f t="shared" si="93"/>
        <v>10</v>
      </c>
      <c r="AE357" s="473">
        <f t="shared" si="94"/>
        <v>454990</v>
      </c>
      <c r="AF357" s="749">
        <f t="shared" si="95"/>
        <v>454990</v>
      </c>
      <c r="AG357" s="720"/>
      <c r="AH357" s="475"/>
      <c r="AI357" s="475"/>
      <c r="AJ357" s="475"/>
      <c r="AK357" s="475"/>
      <c r="AL357" s="475"/>
      <c r="AM357" s="475"/>
      <c r="AN357" s="475"/>
    </row>
    <row r="358" spans="1:40" s="476" customFormat="1" ht="16">
      <c r="A358" s="722"/>
      <c r="B358" s="493" t="s">
        <v>2815</v>
      </c>
      <c r="C358" s="494" t="s">
        <v>1211</v>
      </c>
      <c r="D358" s="689">
        <v>4</v>
      </c>
      <c r="E358" s="493" t="s">
        <v>747</v>
      </c>
      <c r="F358" s="493"/>
      <c r="G358" s="493" t="s">
        <v>1525</v>
      </c>
      <c r="H358" s="493">
        <v>2004</v>
      </c>
      <c r="I358" s="493"/>
      <c r="J358" s="493"/>
      <c r="K358" s="493"/>
      <c r="L358" s="493"/>
      <c r="M358" s="493"/>
      <c r="N358" s="493" t="s">
        <v>204</v>
      </c>
      <c r="O358" s="517">
        <v>525000</v>
      </c>
      <c r="P358" s="724"/>
      <c r="Q358" s="723"/>
      <c r="R358" s="700" t="str">
        <f t="shared" si="85"/>
        <v>2.06.02</v>
      </c>
      <c r="S358" s="744" t="str">
        <f t="shared" si="97"/>
        <v>ALAT RUMAH TANGGA</v>
      </c>
      <c r="T358" s="744">
        <f t="shared" si="98"/>
        <v>5</v>
      </c>
      <c r="U358" s="745">
        <f t="shared" si="86"/>
        <v>104998</v>
      </c>
      <c r="V358" s="744">
        <f t="shared" si="99"/>
        <v>9</v>
      </c>
      <c r="W358" s="746">
        <f t="shared" si="87"/>
        <v>524990</v>
      </c>
      <c r="X358" s="746">
        <f t="shared" si="88"/>
        <v>0</v>
      </c>
      <c r="Y358" s="746">
        <f t="shared" si="89"/>
        <v>0</v>
      </c>
      <c r="Z358" s="746">
        <f t="shared" si="96"/>
        <v>0</v>
      </c>
      <c r="AA358" s="746">
        <f t="shared" si="90"/>
        <v>0</v>
      </c>
      <c r="AB358" s="746">
        <f t="shared" si="91"/>
        <v>0</v>
      </c>
      <c r="AC358" s="747">
        <f t="shared" si="92"/>
        <v>2004</v>
      </c>
      <c r="AD358" s="748">
        <f t="shared" si="93"/>
        <v>10</v>
      </c>
      <c r="AE358" s="473">
        <f t="shared" si="94"/>
        <v>524990</v>
      </c>
      <c r="AF358" s="749">
        <f t="shared" si="95"/>
        <v>524990</v>
      </c>
      <c r="AG358" s="720"/>
      <c r="AH358" s="475"/>
      <c r="AI358" s="475"/>
      <c r="AJ358" s="475"/>
      <c r="AK358" s="475"/>
      <c r="AL358" s="475"/>
      <c r="AM358" s="475"/>
      <c r="AN358" s="475"/>
    </row>
    <row r="359" spans="1:40" s="476" customFormat="1" ht="16">
      <c r="A359" s="722"/>
      <c r="B359" s="493" t="s">
        <v>2870</v>
      </c>
      <c r="C359" s="494" t="s">
        <v>1287</v>
      </c>
      <c r="D359" s="689">
        <v>4</v>
      </c>
      <c r="E359" s="493" t="s">
        <v>747</v>
      </c>
      <c r="F359" s="493"/>
      <c r="G359" s="493" t="s">
        <v>1540</v>
      </c>
      <c r="H359" s="493">
        <v>2004</v>
      </c>
      <c r="I359" s="493"/>
      <c r="J359" s="493"/>
      <c r="K359" s="493"/>
      <c r="L359" s="493"/>
      <c r="M359" s="493"/>
      <c r="N359" s="493" t="s">
        <v>204</v>
      </c>
      <c r="O359" s="517">
        <v>70000</v>
      </c>
      <c r="P359" s="724"/>
      <c r="Q359" s="723"/>
      <c r="R359" s="700" t="str">
        <f t="shared" si="85"/>
        <v>2.06.01</v>
      </c>
      <c r="S359" s="744" t="str">
        <f t="shared" si="97"/>
        <v>ALAT KANTOR</v>
      </c>
      <c r="T359" s="744">
        <f t="shared" si="98"/>
        <v>5</v>
      </c>
      <c r="U359" s="745">
        <f t="shared" si="86"/>
        <v>13998</v>
      </c>
      <c r="V359" s="744">
        <f t="shared" si="99"/>
        <v>9</v>
      </c>
      <c r="W359" s="746">
        <f t="shared" si="87"/>
        <v>69990</v>
      </c>
      <c r="X359" s="746">
        <f t="shared" si="88"/>
        <v>0</v>
      </c>
      <c r="Y359" s="746">
        <f t="shared" si="89"/>
        <v>0</v>
      </c>
      <c r="Z359" s="746">
        <f t="shared" si="96"/>
        <v>0</v>
      </c>
      <c r="AA359" s="746">
        <f t="shared" si="90"/>
        <v>0</v>
      </c>
      <c r="AB359" s="746">
        <f t="shared" si="91"/>
        <v>0</v>
      </c>
      <c r="AC359" s="747">
        <f t="shared" si="92"/>
        <v>2004</v>
      </c>
      <c r="AD359" s="748">
        <f t="shared" si="93"/>
        <v>10</v>
      </c>
      <c r="AE359" s="473">
        <f t="shared" si="94"/>
        <v>69990</v>
      </c>
      <c r="AF359" s="749">
        <f t="shared" si="95"/>
        <v>69990</v>
      </c>
      <c r="AG359" s="720"/>
      <c r="AH359" s="475"/>
      <c r="AI359" s="475"/>
      <c r="AJ359" s="475"/>
      <c r="AK359" s="475"/>
      <c r="AL359" s="475"/>
      <c r="AM359" s="475"/>
      <c r="AN359" s="475"/>
    </row>
    <row r="360" spans="1:40" s="476" customFormat="1" ht="16">
      <c r="A360" s="722"/>
      <c r="B360" s="493" t="s">
        <v>2826</v>
      </c>
      <c r="C360" s="494" t="s">
        <v>1219</v>
      </c>
      <c r="D360" s="689">
        <v>4</v>
      </c>
      <c r="E360" s="493" t="s">
        <v>747</v>
      </c>
      <c r="F360" s="493"/>
      <c r="G360" s="493" t="s">
        <v>1524</v>
      </c>
      <c r="H360" s="493">
        <v>2004</v>
      </c>
      <c r="I360" s="493"/>
      <c r="J360" s="493"/>
      <c r="K360" s="493"/>
      <c r="L360" s="493"/>
      <c r="M360" s="493"/>
      <c r="N360" s="493" t="s">
        <v>204</v>
      </c>
      <c r="O360" s="517">
        <v>140000</v>
      </c>
      <c r="P360" s="724" t="s">
        <v>123</v>
      </c>
      <c r="Q360" s="723"/>
      <c r="R360" s="700" t="str">
        <f t="shared" si="85"/>
        <v>2.06.02</v>
      </c>
      <c r="S360" s="744" t="str">
        <f t="shared" si="97"/>
        <v>ALAT RUMAH TANGGA</v>
      </c>
      <c r="T360" s="744">
        <f t="shared" si="98"/>
        <v>5</v>
      </c>
      <c r="U360" s="745">
        <f t="shared" si="86"/>
        <v>27998</v>
      </c>
      <c r="V360" s="744">
        <f t="shared" si="99"/>
        <v>9</v>
      </c>
      <c r="W360" s="746">
        <f t="shared" si="87"/>
        <v>139990</v>
      </c>
      <c r="X360" s="746">
        <f t="shared" si="88"/>
        <v>0</v>
      </c>
      <c r="Y360" s="746">
        <f t="shared" si="89"/>
        <v>0</v>
      </c>
      <c r="Z360" s="746">
        <f t="shared" si="96"/>
        <v>0</v>
      </c>
      <c r="AA360" s="746">
        <f t="shared" si="90"/>
        <v>0</v>
      </c>
      <c r="AB360" s="746">
        <f t="shared" si="91"/>
        <v>0</v>
      </c>
      <c r="AC360" s="747">
        <f t="shared" si="92"/>
        <v>2004</v>
      </c>
      <c r="AD360" s="748">
        <f t="shared" si="93"/>
        <v>10</v>
      </c>
      <c r="AE360" s="473">
        <f t="shared" si="94"/>
        <v>139990</v>
      </c>
      <c r="AF360" s="749">
        <f t="shared" si="95"/>
        <v>139990</v>
      </c>
      <c r="AG360" s="720"/>
      <c r="AH360" s="475"/>
      <c r="AI360" s="475"/>
      <c r="AJ360" s="475"/>
      <c r="AK360" s="475"/>
      <c r="AL360" s="475"/>
      <c r="AM360" s="475"/>
      <c r="AN360" s="475"/>
    </row>
    <row r="361" spans="1:40" s="476" customFormat="1" ht="16">
      <c r="A361" s="722"/>
      <c r="B361" s="493" t="s">
        <v>2814</v>
      </c>
      <c r="C361" s="494" t="s">
        <v>1212</v>
      </c>
      <c r="D361" s="689">
        <v>4</v>
      </c>
      <c r="E361" s="493" t="s">
        <v>747</v>
      </c>
      <c r="F361" s="493"/>
      <c r="G361" s="493" t="s">
        <v>1527</v>
      </c>
      <c r="H361" s="493">
        <v>2004</v>
      </c>
      <c r="I361" s="493"/>
      <c r="J361" s="493"/>
      <c r="K361" s="493"/>
      <c r="L361" s="493"/>
      <c r="M361" s="493"/>
      <c r="N361" s="493" t="s">
        <v>204</v>
      </c>
      <c r="O361" s="517">
        <v>812500</v>
      </c>
      <c r="P361" s="724"/>
      <c r="Q361" s="723"/>
      <c r="R361" s="700" t="str">
        <f t="shared" si="85"/>
        <v>2.06.02</v>
      </c>
      <c r="S361" s="744" t="str">
        <f t="shared" si="97"/>
        <v>ALAT RUMAH TANGGA</v>
      </c>
      <c r="T361" s="744">
        <f t="shared" si="98"/>
        <v>5</v>
      </c>
      <c r="U361" s="745">
        <f t="shared" si="86"/>
        <v>162498</v>
      </c>
      <c r="V361" s="744">
        <f t="shared" si="99"/>
        <v>9</v>
      </c>
      <c r="W361" s="746">
        <f t="shared" si="87"/>
        <v>812490</v>
      </c>
      <c r="X361" s="746">
        <f t="shared" si="88"/>
        <v>0</v>
      </c>
      <c r="Y361" s="746">
        <f t="shared" si="89"/>
        <v>0</v>
      </c>
      <c r="Z361" s="746">
        <f t="shared" si="96"/>
        <v>0</v>
      </c>
      <c r="AA361" s="746">
        <f t="shared" si="90"/>
        <v>0</v>
      </c>
      <c r="AB361" s="746">
        <f t="shared" si="91"/>
        <v>0</v>
      </c>
      <c r="AC361" s="747">
        <f t="shared" si="92"/>
        <v>2004</v>
      </c>
      <c r="AD361" s="748">
        <f t="shared" si="93"/>
        <v>10</v>
      </c>
      <c r="AE361" s="473">
        <f t="shared" si="94"/>
        <v>812490</v>
      </c>
      <c r="AF361" s="749">
        <f t="shared" si="95"/>
        <v>812490</v>
      </c>
      <c r="AG361" s="720"/>
      <c r="AH361" s="475"/>
      <c r="AI361" s="475"/>
      <c r="AJ361" s="475"/>
      <c r="AK361" s="475"/>
      <c r="AL361" s="475"/>
      <c r="AM361" s="475"/>
      <c r="AN361" s="475"/>
    </row>
    <row r="362" spans="1:40" s="476" customFormat="1" ht="16">
      <c r="A362" s="722"/>
      <c r="B362" s="493" t="s">
        <v>2815</v>
      </c>
      <c r="C362" s="494" t="s">
        <v>1204</v>
      </c>
      <c r="D362" s="689">
        <v>4</v>
      </c>
      <c r="E362" s="493" t="s">
        <v>1463</v>
      </c>
      <c r="F362" s="493"/>
      <c r="G362" s="493" t="s">
        <v>220</v>
      </c>
      <c r="H362" s="493">
        <v>2004</v>
      </c>
      <c r="I362" s="493"/>
      <c r="J362" s="493"/>
      <c r="K362" s="493"/>
      <c r="L362" s="493"/>
      <c r="M362" s="493"/>
      <c r="N362" s="493" t="s">
        <v>204</v>
      </c>
      <c r="O362" s="517">
        <v>24500</v>
      </c>
      <c r="P362" s="724"/>
      <c r="Q362" s="723"/>
      <c r="R362" s="700" t="str">
        <f t="shared" si="85"/>
        <v>2.06.02</v>
      </c>
      <c r="S362" s="744" t="str">
        <f t="shared" si="97"/>
        <v>ALAT RUMAH TANGGA</v>
      </c>
      <c r="T362" s="744">
        <f t="shared" si="98"/>
        <v>5</v>
      </c>
      <c r="U362" s="745">
        <f t="shared" si="86"/>
        <v>4898</v>
      </c>
      <c r="V362" s="744">
        <f t="shared" si="99"/>
        <v>9</v>
      </c>
      <c r="W362" s="746">
        <f t="shared" si="87"/>
        <v>24490</v>
      </c>
      <c r="X362" s="746">
        <f t="shared" si="88"/>
        <v>0</v>
      </c>
      <c r="Y362" s="746">
        <f t="shared" si="89"/>
        <v>0</v>
      </c>
      <c r="Z362" s="746">
        <f t="shared" si="96"/>
        <v>0</v>
      </c>
      <c r="AA362" s="746">
        <f t="shared" si="90"/>
        <v>0</v>
      </c>
      <c r="AB362" s="746">
        <f t="shared" si="91"/>
        <v>0</v>
      </c>
      <c r="AC362" s="747">
        <f t="shared" si="92"/>
        <v>2004</v>
      </c>
      <c r="AD362" s="748">
        <f t="shared" si="93"/>
        <v>10</v>
      </c>
      <c r="AE362" s="473">
        <f t="shared" si="94"/>
        <v>24490</v>
      </c>
      <c r="AF362" s="749">
        <f t="shared" si="95"/>
        <v>24490</v>
      </c>
      <c r="AG362" s="720"/>
      <c r="AH362" s="475"/>
      <c r="AI362" s="475"/>
      <c r="AJ362" s="475"/>
      <c r="AK362" s="475"/>
      <c r="AL362" s="475"/>
      <c r="AM362" s="475"/>
      <c r="AN362" s="475"/>
    </row>
    <row r="363" spans="1:40" s="476" customFormat="1" ht="16">
      <c r="A363" s="722"/>
      <c r="B363" s="493" t="s">
        <v>2814</v>
      </c>
      <c r="C363" s="494" t="s">
        <v>1212</v>
      </c>
      <c r="D363" s="689">
        <v>4</v>
      </c>
      <c r="E363" s="493" t="s">
        <v>1497</v>
      </c>
      <c r="F363" s="493"/>
      <c r="G363" s="493" t="s">
        <v>233</v>
      </c>
      <c r="H363" s="493">
        <v>2006</v>
      </c>
      <c r="I363" s="493"/>
      <c r="J363" s="493"/>
      <c r="K363" s="493"/>
      <c r="L363" s="493"/>
      <c r="M363" s="493"/>
      <c r="N363" s="493" t="s">
        <v>204</v>
      </c>
      <c r="O363" s="517">
        <v>960000</v>
      </c>
      <c r="P363" s="724"/>
      <c r="Q363" s="723"/>
      <c r="R363" s="700" t="str">
        <f t="shared" si="85"/>
        <v>2.06.02</v>
      </c>
      <c r="S363" s="744" t="str">
        <f t="shared" si="97"/>
        <v>ALAT RUMAH TANGGA</v>
      </c>
      <c r="T363" s="744">
        <f t="shared" si="98"/>
        <v>5</v>
      </c>
      <c r="U363" s="745">
        <f t="shared" si="86"/>
        <v>191998</v>
      </c>
      <c r="V363" s="744">
        <f t="shared" si="99"/>
        <v>7</v>
      </c>
      <c r="W363" s="746">
        <f t="shared" si="87"/>
        <v>959990</v>
      </c>
      <c r="X363" s="746">
        <f t="shared" si="88"/>
        <v>0</v>
      </c>
      <c r="Y363" s="746">
        <f t="shared" si="89"/>
        <v>0</v>
      </c>
      <c r="Z363" s="746">
        <f t="shared" si="96"/>
        <v>0</v>
      </c>
      <c r="AA363" s="746">
        <f t="shared" si="90"/>
        <v>0</v>
      </c>
      <c r="AB363" s="746">
        <f t="shared" si="91"/>
        <v>0</v>
      </c>
      <c r="AC363" s="747">
        <f t="shared" si="92"/>
        <v>2006</v>
      </c>
      <c r="AD363" s="748">
        <f t="shared" si="93"/>
        <v>10</v>
      </c>
      <c r="AE363" s="473">
        <f t="shared" si="94"/>
        <v>959990</v>
      </c>
      <c r="AF363" s="749">
        <f t="shared" si="95"/>
        <v>959990</v>
      </c>
      <c r="AG363" s="720"/>
      <c r="AH363" s="475"/>
      <c r="AI363" s="475"/>
      <c r="AJ363" s="475"/>
      <c r="AK363" s="475"/>
      <c r="AL363" s="475"/>
      <c r="AM363" s="475"/>
      <c r="AN363" s="475"/>
    </row>
    <row r="364" spans="1:40" s="476" customFormat="1" ht="16">
      <c r="A364" s="722"/>
      <c r="B364" s="493" t="s">
        <v>2251</v>
      </c>
      <c r="C364" s="494" t="s">
        <v>1249</v>
      </c>
      <c r="D364" s="689">
        <v>4</v>
      </c>
      <c r="E364" s="493" t="s">
        <v>1505</v>
      </c>
      <c r="F364" s="493"/>
      <c r="G364" s="493" t="s">
        <v>222</v>
      </c>
      <c r="H364" s="493">
        <v>2006</v>
      </c>
      <c r="I364" s="493"/>
      <c r="J364" s="493"/>
      <c r="K364" s="493"/>
      <c r="L364" s="493"/>
      <c r="M364" s="493"/>
      <c r="N364" s="493" t="s">
        <v>204</v>
      </c>
      <c r="O364" s="517">
        <v>1950000</v>
      </c>
      <c r="P364" s="724"/>
      <c r="Q364" s="723"/>
      <c r="R364" s="700" t="str">
        <f t="shared" si="85"/>
        <v>2.06.01</v>
      </c>
      <c r="S364" s="744" t="str">
        <f t="shared" si="97"/>
        <v>ALAT KANTOR</v>
      </c>
      <c r="T364" s="744">
        <f t="shared" si="98"/>
        <v>5</v>
      </c>
      <c r="U364" s="745">
        <f t="shared" si="86"/>
        <v>389998</v>
      </c>
      <c r="V364" s="744">
        <f t="shared" si="99"/>
        <v>7</v>
      </c>
      <c r="W364" s="746">
        <f t="shared" si="87"/>
        <v>1949990</v>
      </c>
      <c r="X364" s="746">
        <f t="shared" si="88"/>
        <v>0</v>
      </c>
      <c r="Y364" s="746">
        <f t="shared" si="89"/>
        <v>0</v>
      </c>
      <c r="Z364" s="746">
        <f t="shared" si="96"/>
        <v>0</v>
      </c>
      <c r="AA364" s="746">
        <f t="shared" si="90"/>
        <v>0</v>
      </c>
      <c r="AB364" s="746">
        <f t="shared" si="91"/>
        <v>0</v>
      </c>
      <c r="AC364" s="747">
        <f t="shared" si="92"/>
        <v>2006</v>
      </c>
      <c r="AD364" s="748">
        <f t="shared" si="93"/>
        <v>10</v>
      </c>
      <c r="AE364" s="473">
        <f t="shared" si="94"/>
        <v>1949990</v>
      </c>
      <c r="AF364" s="749">
        <f t="shared" si="95"/>
        <v>1949990</v>
      </c>
      <c r="AG364" s="720"/>
      <c r="AH364" s="475"/>
      <c r="AI364" s="475"/>
      <c r="AJ364" s="475"/>
      <c r="AK364" s="475"/>
      <c r="AL364" s="475"/>
      <c r="AM364" s="475"/>
      <c r="AN364" s="475"/>
    </row>
    <row r="365" spans="1:40" s="476" customFormat="1" ht="16">
      <c r="A365" s="722"/>
      <c r="B365" s="493" t="s">
        <v>2251</v>
      </c>
      <c r="C365" s="494" t="s">
        <v>1249</v>
      </c>
      <c r="D365" s="689">
        <v>4</v>
      </c>
      <c r="E365" s="493" t="s">
        <v>1506</v>
      </c>
      <c r="F365" s="493"/>
      <c r="G365" s="493" t="s">
        <v>222</v>
      </c>
      <c r="H365" s="493">
        <v>2006</v>
      </c>
      <c r="I365" s="493"/>
      <c r="J365" s="493"/>
      <c r="K365" s="493"/>
      <c r="L365" s="493"/>
      <c r="M365" s="493"/>
      <c r="N365" s="493" t="s">
        <v>204</v>
      </c>
      <c r="O365" s="517">
        <v>975000</v>
      </c>
      <c r="P365" s="724"/>
      <c r="Q365" s="723"/>
      <c r="R365" s="700" t="str">
        <f t="shared" si="85"/>
        <v>2.06.01</v>
      </c>
      <c r="S365" s="744" t="str">
        <f t="shared" si="97"/>
        <v>ALAT KANTOR</v>
      </c>
      <c r="T365" s="744">
        <f t="shared" si="98"/>
        <v>5</v>
      </c>
      <c r="U365" s="745">
        <f t="shared" si="86"/>
        <v>194998</v>
      </c>
      <c r="V365" s="744">
        <f t="shared" si="99"/>
        <v>7</v>
      </c>
      <c r="W365" s="746">
        <f t="shared" si="87"/>
        <v>974990</v>
      </c>
      <c r="X365" s="746">
        <f t="shared" si="88"/>
        <v>0</v>
      </c>
      <c r="Y365" s="746">
        <f t="shared" si="89"/>
        <v>0</v>
      </c>
      <c r="Z365" s="746">
        <f t="shared" si="96"/>
        <v>0</v>
      </c>
      <c r="AA365" s="746">
        <f t="shared" si="90"/>
        <v>0</v>
      </c>
      <c r="AB365" s="746">
        <f t="shared" si="91"/>
        <v>0</v>
      </c>
      <c r="AC365" s="747">
        <f t="shared" si="92"/>
        <v>2006</v>
      </c>
      <c r="AD365" s="748">
        <f t="shared" si="93"/>
        <v>10</v>
      </c>
      <c r="AE365" s="473">
        <f t="shared" si="94"/>
        <v>974990</v>
      </c>
      <c r="AF365" s="749">
        <f t="shared" si="95"/>
        <v>974990</v>
      </c>
      <c r="AG365" s="720"/>
      <c r="AH365" s="475"/>
      <c r="AI365" s="475"/>
      <c r="AJ365" s="475"/>
      <c r="AK365" s="475"/>
      <c r="AL365" s="475"/>
      <c r="AM365" s="475"/>
      <c r="AN365" s="475"/>
    </row>
    <row r="366" spans="1:40" s="626" customFormat="1" ht="16">
      <c r="A366" s="722"/>
      <c r="B366" s="493" t="s">
        <v>2871</v>
      </c>
      <c r="C366" s="494" t="s">
        <v>1288</v>
      </c>
      <c r="D366" s="689">
        <v>4</v>
      </c>
      <c r="E366" s="493" t="s">
        <v>1510</v>
      </c>
      <c r="F366" s="493"/>
      <c r="G366" s="493" t="s">
        <v>1526</v>
      </c>
      <c r="H366" s="493">
        <v>2004</v>
      </c>
      <c r="I366" s="493"/>
      <c r="J366" s="493"/>
      <c r="K366" s="493"/>
      <c r="L366" s="493"/>
      <c r="M366" s="493"/>
      <c r="N366" s="493" t="s">
        <v>204</v>
      </c>
      <c r="O366" s="517">
        <v>5625000</v>
      </c>
      <c r="P366" s="724"/>
      <c r="Q366" s="723"/>
      <c r="R366" s="700" t="str">
        <f t="shared" si="85"/>
        <v>2.06.03</v>
      </c>
      <c r="S366" s="744" t="str">
        <f t="shared" si="97"/>
        <v>KOMPUTER</v>
      </c>
      <c r="T366" s="744">
        <f t="shared" si="98"/>
        <v>4</v>
      </c>
      <c r="U366" s="745">
        <f t="shared" si="86"/>
        <v>1406247.5</v>
      </c>
      <c r="V366" s="744">
        <f t="shared" si="99"/>
        <v>9</v>
      </c>
      <c r="W366" s="746">
        <f t="shared" si="87"/>
        <v>5624990</v>
      </c>
      <c r="X366" s="746">
        <f t="shared" si="88"/>
        <v>0</v>
      </c>
      <c r="Y366" s="746">
        <f t="shared" si="89"/>
        <v>0</v>
      </c>
      <c r="Z366" s="746">
        <f t="shared" si="96"/>
        <v>0</v>
      </c>
      <c r="AA366" s="746">
        <f t="shared" si="90"/>
        <v>0</v>
      </c>
      <c r="AB366" s="746">
        <f t="shared" si="91"/>
        <v>0</v>
      </c>
      <c r="AC366" s="747">
        <f t="shared" si="92"/>
        <v>2004</v>
      </c>
      <c r="AD366" s="748">
        <f t="shared" si="93"/>
        <v>10</v>
      </c>
      <c r="AE366" s="473">
        <f t="shared" si="94"/>
        <v>5624990</v>
      </c>
      <c r="AF366" s="749">
        <f t="shared" si="95"/>
        <v>5624990</v>
      </c>
      <c r="AG366" s="720"/>
      <c r="AH366" s="625"/>
      <c r="AI366" s="625"/>
      <c r="AJ366" s="625"/>
      <c r="AK366" s="625"/>
      <c r="AL366" s="625"/>
      <c r="AM366" s="625"/>
      <c r="AN366" s="625"/>
    </row>
    <row r="367" spans="1:40" s="626" customFormat="1" ht="16">
      <c r="A367" s="722"/>
      <c r="B367" s="493" t="s">
        <v>1044</v>
      </c>
      <c r="C367" s="494" t="s">
        <v>1202</v>
      </c>
      <c r="D367" s="689">
        <v>4</v>
      </c>
      <c r="E367" s="493" t="s">
        <v>1449</v>
      </c>
      <c r="F367" s="493"/>
      <c r="G367" s="493" t="s">
        <v>221</v>
      </c>
      <c r="H367" s="493">
        <v>2004</v>
      </c>
      <c r="I367" s="493"/>
      <c r="J367" s="493"/>
      <c r="K367" s="493"/>
      <c r="L367" s="493"/>
      <c r="M367" s="493"/>
      <c r="N367" s="493" t="s">
        <v>204</v>
      </c>
      <c r="O367" s="517">
        <v>1050000</v>
      </c>
      <c r="P367" s="724"/>
      <c r="Q367" s="723"/>
      <c r="R367" s="700" t="str">
        <f t="shared" si="85"/>
        <v>2.06.03</v>
      </c>
      <c r="S367" s="744" t="str">
        <f t="shared" si="97"/>
        <v>KOMPUTER</v>
      </c>
      <c r="T367" s="744">
        <f t="shared" si="98"/>
        <v>4</v>
      </c>
      <c r="U367" s="745">
        <f t="shared" si="86"/>
        <v>262497.5</v>
      </c>
      <c r="V367" s="744">
        <f t="shared" si="99"/>
        <v>9</v>
      </c>
      <c r="W367" s="746">
        <f t="shared" si="87"/>
        <v>1049990</v>
      </c>
      <c r="X367" s="746">
        <f t="shared" si="88"/>
        <v>0</v>
      </c>
      <c r="Y367" s="746">
        <f t="shared" si="89"/>
        <v>0</v>
      </c>
      <c r="Z367" s="746">
        <f t="shared" si="96"/>
        <v>0</v>
      </c>
      <c r="AA367" s="746">
        <f t="shared" si="90"/>
        <v>0</v>
      </c>
      <c r="AB367" s="746">
        <f t="shared" si="91"/>
        <v>0</v>
      </c>
      <c r="AC367" s="747">
        <f t="shared" si="92"/>
        <v>2004</v>
      </c>
      <c r="AD367" s="748">
        <f t="shared" si="93"/>
        <v>10</v>
      </c>
      <c r="AE367" s="473">
        <f t="shared" si="94"/>
        <v>1049990</v>
      </c>
      <c r="AF367" s="749">
        <f t="shared" si="95"/>
        <v>1049990</v>
      </c>
      <c r="AG367" s="720"/>
      <c r="AH367" s="625"/>
      <c r="AI367" s="625"/>
      <c r="AJ367" s="625"/>
      <c r="AK367" s="625"/>
      <c r="AL367" s="625"/>
      <c r="AM367" s="625"/>
      <c r="AN367" s="625"/>
    </row>
    <row r="368" spans="1:40" s="626" customFormat="1" ht="16">
      <c r="A368" s="722"/>
      <c r="B368" s="493" t="s">
        <v>2816</v>
      </c>
      <c r="C368" s="494" t="s">
        <v>1200</v>
      </c>
      <c r="D368" s="689">
        <v>4</v>
      </c>
      <c r="E368" s="493" t="s">
        <v>747</v>
      </c>
      <c r="F368" s="493"/>
      <c r="G368" s="493" t="s">
        <v>230</v>
      </c>
      <c r="H368" s="493">
        <v>2004</v>
      </c>
      <c r="I368" s="493"/>
      <c r="J368" s="493"/>
      <c r="K368" s="493"/>
      <c r="L368" s="493"/>
      <c r="M368" s="493"/>
      <c r="N368" s="493" t="s">
        <v>204</v>
      </c>
      <c r="O368" s="517">
        <v>490000</v>
      </c>
      <c r="P368" s="724"/>
      <c r="Q368" s="723"/>
      <c r="R368" s="700" t="str">
        <f t="shared" ref="R368:R431" si="100">MID(B368,2,7)</f>
        <v>2.06.02</v>
      </c>
      <c r="S368" s="744" t="str">
        <f t="shared" si="97"/>
        <v>ALAT RUMAH TANGGA</v>
      </c>
      <c r="T368" s="744">
        <f t="shared" si="98"/>
        <v>5</v>
      </c>
      <c r="U368" s="745">
        <f t="shared" si="86"/>
        <v>97998</v>
      </c>
      <c r="V368" s="744">
        <f t="shared" si="99"/>
        <v>9</v>
      </c>
      <c r="W368" s="746">
        <f t="shared" si="87"/>
        <v>489990</v>
      </c>
      <c r="X368" s="746">
        <f t="shared" si="88"/>
        <v>0</v>
      </c>
      <c r="Y368" s="746">
        <f t="shared" si="89"/>
        <v>0</v>
      </c>
      <c r="Z368" s="746">
        <f t="shared" si="96"/>
        <v>0</v>
      </c>
      <c r="AA368" s="746">
        <f t="shared" si="90"/>
        <v>0</v>
      </c>
      <c r="AB368" s="746">
        <f t="shared" si="91"/>
        <v>0</v>
      </c>
      <c r="AC368" s="747">
        <f t="shared" si="92"/>
        <v>2004</v>
      </c>
      <c r="AD368" s="748">
        <f t="shared" si="93"/>
        <v>10</v>
      </c>
      <c r="AE368" s="473">
        <f t="shared" si="94"/>
        <v>489990</v>
      </c>
      <c r="AF368" s="749">
        <f t="shared" si="95"/>
        <v>489990</v>
      </c>
      <c r="AG368" s="720"/>
      <c r="AH368" s="625"/>
      <c r="AI368" s="625"/>
      <c r="AJ368" s="625"/>
      <c r="AK368" s="625"/>
      <c r="AL368" s="625"/>
      <c r="AM368" s="625"/>
      <c r="AN368" s="625"/>
    </row>
    <row r="369" spans="1:40" s="626" customFormat="1" ht="16">
      <c r="A369" s="722"/>
      <c r="B369" s="493" t="s">
        <v>2816</v>
      </c>
      <c r="C369" s="494" t="s">
        <v>1200</v>
      </c>
      <c r="D369" s="689">
        <v>4</v>
      </c>
      <c r="E369" s="493" t="s">
        <v>747</v>
      </c>
      <c r="F369" s="493"/>
      <c r="G369" s="493" t="s">
        <v>230</v>
      </c>
      <c r="H369" s="493">
        <v>2004</v>
      </c>
      <c r="I369" s="493"/>
      <c r="J369" s="493"/>
      <c r="K369" s="493"/>
      <c r="L369" s="493"/>
      <c r="M369" s="493"/>
      <c r="N369" s="493" t="s">
        <v>204</v>
      </c>
      <c r="O369" s="517">
        <v>490000</v>
      </c>
      <c r="P369" s="724"/>
      <c r="Q369" s="723"/>
      <c r="R369" s="700" t="str">
        <f t="shared" si="100"/>
        <v>2.06.02</v>
      </c>
      <c r="S369" s="744" t="str">
        <f t="shared" si="97"/>
        <v>ALAT RUMAH TANGGA</v>
      </c>
      <c r="T369" s="744">
        <f t="shared" si="98"/>
        <v>5</v>
      </c>
      <c r="U369" s="745">
        <f t="shared" si="86"/>
        <v>97998</v>
      </c>
      <c r="V369" s="744">
        <f t="shared" si="99"/>
        <v>9</v>
      </c>
      <c r="W369" s="746">
        <f t="shared" si="87"/>
        <v>489990</v>
      </c>
      <c r="X369" s="746">
        <f t="shared" si="88"/>
        <v>0</v>
      </c>
      <c r="Y369" s="746">
        <f t="shared" si="89"/>
        <v>0</v>
      </c>
      <c r="Z369" s="746">
        <f t="shared" si="96"/>
        <v>0</v>
      </c>
      <c r="AA369" s="746">
        <f t="shared" si="90"/>
        <v>0</v>
      </c>
      <c r="AB369" s="746">
        <f t="shared" si="91"/>
        <v>0</v>
      </c>
      <c r="AC369" s="747">
        <f t="shared" si="92"/>
        <v>2004</v>
      </c>
      <c r="AD369" s="748">
        <f t="shared" si="93"/>
        <v>10</v>
      </c>
      <c r="AE369" s="473">
        <f t="shared" si="94"/>
        <v>489990</v>
      </c>
      <c r="AF369" s="749">
        <f t="shared" si="95"/>
        <v>489990</v>
      </c>
      <c r="AG369" s="720"/>
      <c r="AH369" s="625"/>
      <c r="AI369" s="625"/>
      <c r="AJ369" s="625"/>
      <c r="AK369" s="625"/>
      <c r="AL369" s="625"/>
      <c r="AM369" s="625"/>
      <c r="AN369" s="625"/>
    </row>
    <row r="370" spans="1:40" s="626" customFormat="1" ht="16">
      <c r="A370" s="722"/>
      <c r="B370" s="493" t="s">
        <v>2815</v>
      </c>
      <c r="C370" s="494" t="s">
        <v>1208</v>
      </c>
      <c r="D370" s="689">
        <v>4</v>
      </c>
      <c r="E370" s="493" t="s">
        <v>747</v>
      </c>
      <c r="F370" s="493"/>
      <c r="G370" s="493" t="s">
        <v>233</v>
      </c>
      <c r="H370" s="493">
        <v>2004</v>
      </c>
      <c r="I370" s="493"/>
      <c r="J370" s="493"/>
      <c r="K370" s="493"/>
      <c r="L370" s="493"/>
      <c r="M370" s="493"/>
      <c r="N370" s="493" t="s">
        <v>204</v>
      </c>
      <c r="O370" s="517">
        <v>97500</v>
      </c>
      <c r="P370" s="724"/>
      <c r="Q370" s="723"/>
      <c r="R370" s="700" t="str">
        <f t="shared" si="100"/>
        <v>2.06.02</v>
      </c>
      <c r="S370" s="744" t="str">
        <f t="shared" si="97"/>
        <v>ALAT RUMAH TANGGA</v>
      </c>
      <c r="T370" s="744">
        <f t="shared" si="98"/>
        <v>5</v>
      </c>
      <c r="U370" s="745">
        <f t="shared" ref="U370:U433" si="101">(O370-10)/T370</f>
        <v>19498</v>
      </c>
      <c r="V370" s="744">
        <f t="shared" si="99"/>
        <v>9</v>
      </c>
      <c r="W370" s="746">
        <f t="shared" ref="W370:W433" si="102">IF(V370&gt;T370,O370-10,U370*V370)</f>
        <v>97490</v>
      </c>
      <c r="X370" s="746">
        <f t="shared" ref="X370:X433" si="103">IF(O370-10=W370,0,U370)</f>
        <v>0</v>
      </c>
      <c r="Y370" s="746">
        <f t="shared" ref="Y370:Y433" si="104">IF(O370-10=W370+X370,0,U370)</f>
        <v>0</v>
      </c>
      <c r="Z370" s="746">
        <f t="shared" si="96"/>
        <v>0</v>
      </c>
      <c r="AA370" s="746">
        <f t="shared" ref="AA370:AA433" si="105">IF(O370-10=Y370+Z370+X370+W370,0,U370)</f>
        <v>0</v>
      </c>
      <c r="AB370" s="746">
        <f t="shared" ref="AB370:AB433" si="106">IF(O370-10=W370+X370+Z370+AA370+Y370,0,U370)</f>
        <v>0</v>
      </c>
      <c r="AC370" s="747">
        <f t="shared" ref="AC370:AC433" si="107">H370</f>
        <v>2004</v>
      </c>
      <c r="AD370" s="748">
        <f t="shared" ref="AD370:AD433" si="108">O370-(W370+X370+Y370+Z370+AA370+AB370)</f>
        <v>10</v>
      </c>
      <c r="AE370" s="473">
        <f t="shared" ref="AE370:AE433" si="109">W370+X370+Y370+Z370+AA370</f>
        <v>97490</v>
      </c>
      <c r="AF370" s="749">
        <f t="shared" ref="AF370:AF433" si="110">AE370+AB370</f>
        <v>97490</v>
      </c>
      <c r="AG370" s="720"/>
      <c r="AH370" s="625"/>
      <c r="AI370" s="625"/>
      <c r="AJ370" s="625"/>
      <c r="AK370" s="625"/>
      <c r="AL370" s="625"/>
      <c r="AM370" s="625"/>
      <c r="AN370" s="625"/>
    </row>
    <row r="371" spans="1:40" s="626" customFormat="1" ht="16">
      <c r="A371" s="722"/>
      <c r="B371" s="493" t="s">
        <v>2836</v>
      </c>
      <c r="C371" s="494" t="s">
        <v>1230</v>
      </c>
      <c r="D371" s="689">
        <v>4</v>
      </c>
      <c r="E371" s="493" t="s">
        <v>1483</v>
      </c>
      <c r="F371" s="493"/>
      <c r="G371" s="493" t="s">
        <v>1526</v>
      </c>
      <c r="H371" s="493">
        <v>2006</v>
      </c>
      <c r="I371" s="493"/>
      <c r="J371" s="493"/>
      <c r="K371" s="493"/>
      <c r="L371" s="493"/>
      <c r="M371" s="493"/>
      <c r="N371" s="493" t="s">
        <v>204</v>
      </c>
      <c r="O371" s="517">
        <v>700000</v>
      </c>
      <c r="P371" s="724"/>
      <c r="Q371" s="723"/>
      <c r="R371" s="700" t="str">
        <f t="shared" si="100"/>
        <v>2.06.03</v>
      </c>
      <c r="S371" s="744" t="str">
        <f t="shared" si="97"/>
        <v>KOMPUTER</v>
      </c>
      <c r="T371" s="744">
        <f t="shared" si="98"/>
        <v>4</v>
      </c>
      <c r="U371" s="745">
        <f t="shared" si="101"/>
        <v>174997.5</v>
      </c>
      <c r="V371" s="744">
        <f t="shared" si="99"/>
        <v>7</v>
      </c>
      <c r="W371" s="746">
        <f t="shared" si="102"/>
        <v>699990</v>
      </c>
      <c r="X371" s="746">
        <f t="shared" si="103"/>
        <v>0</v>
      </c>
      <c r="Y371" s="746">
        <f t="shared" si="104"/>
        <v>0</v>
      </c>
      <c r="Z371" s="746">
        <f t="shared" ref="Z371:Z434" si="111">IF(O371-10=X371+Y371+W371,0,U371)</f>
        <v>0</v>
      </c>
      <c r="AA371" s="746">
        <f t="shared" si="105"/>
        <v>0</v>
      </c>
      <c r="AB371" s="746">
        <f t="shared" si="106"/>
        <v>0</v>
      </c>
      <c r="AC371" s="747">
        <f t="shared" si="107"/>
        <v>2006</v>
      </c>
      <c r="AD371" s="748">
        <f t="shared" si="108"/>
        <v>10</v>
      </c>
      <c r="AE371" s="473">
        <f t="shared" si="109"/>
        <v>699990</v>
      </c>
      <c r="AF371" s="749">
        <f t="shared" si="110"/>
        <v>699990</v>
      </c>
      <c r="AG371" s="720"/>
      <c r="AH371" s="625"/>
      <c r="AI371" s="625"/>
      <c r="AJ371" s="625"/>
      <c r="AK371" s="625"/>
      <c r="AL371" s="625"/>
      <c r="AM371" s="625"/>
      <c r="AN371" s="625"/>
    </row>
    <row r="372" spans="1:40" s="626" customFormat="1" ht="16">
      <c r="A372" s="722"/>
      <c r="B372" s="493" t="s">
        <v>2863</v>
      </c>
      <c r="C372" s="494" t="s">
        <v>1231</v>
      </c>
      <c r="D372" s="689">
        <v>4</v>
      </c>
      <c r="E372" s="493" t="s">
        <v>1483</v>
      </c>
      <c r="F372" s="493"/>
      <c r="G372" s="493" t="s">
        <v>222</v>
      </c>
      <c r="H372" s="493">
        <v>2006</v>
      </c>
      <c r="I372" s="493"/>
      <c r="J372" s="493"/>
      <c r="K372" s="493"/>
      <c r="L372" s="493"/>
      <c r="M372" s="493"/>
      <c r="N372" s="493" t="s">
        <v>204</v>
      </c>
      <c r="O372" s="517">
        <v>6860000</v>
      </c>
      <c r="P372" s="724"/>
      <c r="Q372" s="723"/>
      <c r="R372" s="700" t="str">
        <f t="shared" si="100"/>
        <v>2.06.03</v>
      </c>
      <c r="S372" s="744" t="str">
        <f t="shared" si="97"/>
        <v>KOMPUTER</v>
      </c>
      <c r="T372" s="744">
        <f t="shared" si="98"/>
        <v>4</v>
      </c>
      <c r="U372" s="745">
        <f t="shared" si="101"/>
        <v>1714997.5</v>
      </c>
      <c r="V372" s="744">
        <f t="shared" si="99"/>
        <v>7</v>
      </c>
      <c r="W372" s="746">
        <f t="shared" si="102"/>
        <v>6859990</v>
      </c>
      <c r="X372" s="746">
        <f t="shared" si="103"/>
        <v>0</v>
      </c>
      <c r="Y372" s="746">
        <f t="shared" si="104"/>
        <v>0</v>
      </c>
      <c r="Z372" s="746">
        <f t="shared" si="111"/>
        <v>0</v>
      </c>
      <c r="AA372" s="746">
        <f t="shared" si="105"/>
        <v>0</v>
      </c>
      <c r="AB372" s="746">
        <f t="shared" si="106"/>
        <v>0</v>
      </c>
      <c r="AC372" s="747">
        <f t="shared" si="107"/>
        <v>2006</v>
      </c>
      <c r="AD372" s="748">
        <f t="shared" si="108"/>
        <v>10</v>
      </c>
      <c r="AE372" s="473">
        <f t="shared" si="109"/>
        <v>6859990</v>
      </c>
      <c r="AF372" s="749">
        <f t="shared" si="110"/>
        <v>6859990</v>
      </c>
      <c r="AG372" s="720"/>
      <c r="AH372" s="625"/>
      <c r="AI372" s="625"/>
      <c r="AJ372" s="625"/>
      <c r="AK372" s="625"/>
      <c r="AL372" s="625"/>
      <c r="AM372" s="625"/>
      <c r="AN372" s="625"/>
    </row>
    <row r="373" spans="1:40" s="476" customFormat="1" ht="16">
      <c r="A373" s="722"/>
      <c r="B373" s="493" t="s">
        <v>2872</v>
      </c>
      <c r="C373" s="494" t="s">
        <v>1289</v>
      </c>
      <c r="D373" s="689">
        <v>4</v>
      </c>
      <c r="E373" s="493" t="s">
        <v>1502</v>
      </c>
      <c r="F373" s="493"/>
      <c r="G373" s="493" t="s">
        <v>1526</v>
      </c>
      <c r="H373" s="493">
        <v>2006</v>
      </c>
      <c r="I373" s="493"/>
      <c r="J373" s="493"/>
      <c r="K373" s="493"/>
      <c r="L373" s="493"/>
      <c r="M373" s="493"/>
      <c r="N373" s="493" t="s">
        <v>204</v>
      </c>
      <c r="O373" s="517">
        <v>412500</v>
      </c>
      <c r="P373" s="724"/>
      <c r="Q373" s="723"/>
      <c r="R373" s="700" t="str">
        <f t="shared" si="100"/>
        <v>2.06.03</v>
      </c>
      <c r="S373" s="744" t="str">
        <f t="shared" si="97"/>
        <v>KOMPUTER</v>
      </c>
      <c r="T373" s="744">
        <f t="shared" si="98"/>
        <v>4</v>
      </c>
      <c r="U373" s="745">
        <f t="shared" si="101"/>
        <v>103122.5</v>
      </c>
      <c r="V373" s="744">
        <f t="shared" si="99"/>
        <v>7</v>
      </c>
      <c r="W373" s="746">
        <f t="shared" si="102"/>
        <v>412490</v>
      </c>
      <c r="X373" s="746">
        <f t="shared" si="103"/>
        <v>0</v>
      </c>
      <c r="Y373" s="746">
        <f t="shared" si="104"/>
        <v>0</v>
      </c>
      <c r="Z373" s="746">
        <f t="shared" si="111"/>
        <v>0</v>
      </c>
      <c r="AA373" s="746">
        <f t="shared" si="105"/>
        <v>0</v>
      </c>
      <c r="AB373" s="746">
        <f t="shared" si="106"/>
        <v>0</v>
      </c>
      <c r="AC373" s="747">
        <f t="shared" si="107"/>
        <v>2006</v>
      </c>
      <c r="AD373" s="748">
        <f t="shared" si="108"/>
        <v>10</v>
      </c>
      <c r="AE373" s="473">
        <f t="shared" si="109"/>
        <v>412490</v>
      </c>
      <c r="AF373" s="749">
        <f t="shared" si="110"/>
        <v>412490</v>
      </c>
      <c r="AG373" s="720"/>
      <c r="AH373" s="475"/>
      <c r="AI373" s="475"/>
      <c r="AJ373" s="475"/>
      <c r="AK373" s="475"/>
      <c r="AL373" s="475"/>
      <c r="AM373" s="475"/>
      <c r="AN373" s="475"/>
    </row>
    <row r="374" spans="1:40" s="476" customFormat="1" ht="16">
      <c r="A374" s="722"/>
      <c r="B374" s="493" t="s">
        <v>2873</v>
      </c>
      <c r="C374" s="494" t="s">
        <v>1290</v>
      </c>
      <c r="D374" s="689">
        <v>4</v>
      </c>
      <c r="E374" s="493" t="s">
        <v>1511</v>
      </c>
      <c r="F374" s="493"/>
      <c r="G374" s="493" t="s">
        <v>225</v>
      </c>
      <c r="H374" s="493">
        <v>2004</v>
      </c>
      <c r="I374" s="493"/>
      <c r="J374" s="493"/>
      <c r="K374" s="493"/>
      <c r="L374" s="493"/>
      <c r="M374" s="493"/>
      <c r="N374" s="493" t="s">
        <v>204</v>
      </c>
      <c r="O374" s="517">
        <v>91000000</v>
      </c>
      <c r="P374" s="724"/>
      <c r="Q374" s="723"/>
      <c r="R374" s="700" t="str">
        <f t="shared" si="100"/>
        <v>2.06.02</v>
      </c>
      <c r="S374" s="744" t="str">
        <f t="shared" si="97"/>
        <v>ALAT RUMAH TANGGA</v>
      </c>
      <c r="T374" s="744">
        <f t="shared" si="98"/>
        <v>5</v>
      </c>
      <c r="U374" s="745">
        <f t="shared" si="101"/>
        <v>18199998</v>
      </c>
      <c r="V374" s="744">
        <f t="shared" si="99"/>
        <v>9</v>
      </c>
      <c r="W374" s="746">
        <f t="shared" si="102"/>
        <v>90999990</v>
      </c>
      <c r="X374" s="746">
        <f t="shared" si="103"/>
        <v>0</v>
      </c>
      <c r="Y374" s="746">
        <f t="shared" si="104"/>
        <v>0</v>
      </c>
      <c r="Z374" s="746">
        <f t="shared" si="111"/>
        <v>0</v>
      </c>
      <c r="AA374" s="746">
        <f t="shared" si="105"/>
        <v>0</v>
      </c>
      <c r="AB374" s="746">
        <f t="shared" si="106"/>
        <v>0</v>
      </c>
      <c r="AC374" s="747">
        <f t="shared" si="107"/>
        <v>2004</v>
      </c>
      <c r="AD374" s="748">
        <f t="shared" si="108"/>
        <v>10</v>
      </c>
      <c r="AE374" s="473">
        <f t="shared" si="109"/>
        <v>90999990</v>
      </c>
      <c r="AF374" s="749">
        <f t="shared" si="110"/>
        <v>90999990</v>
      </c>
      <c r="AG374" s="720"/>
      <c r="AH374" s="475"/>
      <c r="AI374" s="475"/>
      <c r="AJ374" s="475"/>
      <c r="AK374" s="475"/>
      <c r="AL374" s="475"/>
      <c r="AM374" s="475"/>
      <c r="AN374" s="475"/>
    </row>
    <row r="375" spans="1:40" s="476" customFormat="1" ht="16">
      <c r="A375" s="722"/>
      <c r="B375" s="493" t="s">
        <v>2841</v>
      </c>
      <c r="C375" s="494" t="s">
        <v>285</v>
      </c>
      <c r="D375" s="689">
        <v>4</v>
      </c>
      <c r="E375" s="493" t="s">
        <v>747</v>
      </c>
      <c r="F375" s="493"/>
      <c r="G375" s="493" t="s">
        <v>233</v>
      </c>
      <c r="H375" s="493">
        <v>2006</v>
      </c>
      <c r="I375" s="493"/>
      <c r="J375" s="493"/>
      <c r="K375" s="493"/>
      <c r="L375" s="493"/>
      <c r="M375" s="493"/>
      <c r="N375" s="493" t="s">
        <v>204</v>
      </c>
      <c r="O375" s="517">
        <v>6000000</v>
      </c>
      <c r="P375" s="724"/>
      <c r="Q375" s="723"/>
      <c r="R375" s="700" t="str">
        <f t="shared" si="100"/>
        <v>2.06.02</v>
      </c>
      <c r="S375" s="744" t="str">
        <f t="shared" si="97"/>
        <v>ALAT RUMAH TANGGA</v>
      </c>
      <c r="T375" s="744">
        <f t="shared" si="98"/>
        <v>5</v>
      </c>
      <c r="U375" s="745">
        <f t="shared" si="101"/>
        <v>1199998</v>
      </c>
      <c r="V375" s="744">
        <f t="shared" si="99"/>
        <v>7</v>
      </c>
      <c r="W375" s="746">
        <f t="shared" si="102"/>
        <v>5999990</v>
      </c>
      <c r="X375" s="746">
        <f t="shared" si="103"/>
        <v>0</v>
      </c>
      <c r="Y375" s="746">
        <f t="shared" si="104"/>
        <v>0</v>
      </c>
      <c r="Z375" s="746">
        <f t="shared" si="111"/>
        <v>0</v>
      </c>
      <c r="AA375" s="746">
        <f t="shared" si="105"/>
        <v>0</v>
      </c>
      <c r="AB375" s="746">
        <f t="shared" si="106"/>
        <v>0</v>
      </c>
      <c r="AC375" s="747">
        <f t="shared" si="107"/>
        <v>2006</v>
      </c>
      <c r="AD375" s="748">
        <f t="shared" si="108"/>
        <v>10</v>
      </c>
      <c r="AE375" s="473">
        <f t="shared" si="109"/>
        <v>5999990</v>
      </c>
      <c r="AF375" s="749">
        <f t="shared" si="110"/>
        <v>5999990</v>
      </c>
      <c r="AG375" s="720"/>
      <c r="AH375" s="475"/>
      <c r="AI375" s="475"/>
      <c r="AJ375" s="475"/>
      <c r="AK375" s="475"/>
      <c r="AL375" s="475"/>
      <c r="AM375" s="475"/>
      <c r="AN375" s="475"/>
    </row>
    <row r="376" spans="1:40" s="476" customFormat="1" ht="16">
      <c r="A376" s="722"/>
      <c r="B376" s="493" t="s">
        <v>2252</v>
      </c>
      <c r="C376" s="494" t="s">
        <v>1203</v>
      </c>
      <c r="D376" s="689">
        <v>4</v>
      </c>
      <c r="E376" s="493" t="s">
        <v>747</v>
      </c>
      <c r="F376" s="493"/>
      <c r="G376" s="493" t="s">
        <v>1525</v>
      </c>
      <c r="H376" s="493">
        <v>2006</v>
      </c>
      <c r="I376" s="493"/>
      <c r="J376" s="493"/>
      <c r="K376" s="493"/>
      <c r="L376" s="493"/>
      <c r="M376" s="493"/>
      <c r="N376" s="493" t="s">
        <v>204</v>
      </c>
      <c r="O376" s="517">
        <v>2275000</v>
      </c>
      <c r="P376" s="724"/>
      <c r="Q376" s="723"/>
      <c r="R376" s="700" t="str">
        <f t="shared" si="100"/>
        <v>2.06.02</v>
      </c>
      <c r="S376" s="744" t="str">
        <f t="shared" si="97"/>
        <v>ALAT RUMAH TANGGA</v>
      </c>
      <c r="T376" s="744">
        <f t="shared" si="98"/>
        <v>5</v>
      </c>
      <c r="U376" s="745">
        <f t="shared" si="101"/>
        <v>454998</v>
      </c>
      <c r="V376" s="744">
        <f t="shared" si="99"/>
        <v>7</v>
      </c>
      <c r="W376" s="746">
        <f t="shared" si="102"/>
        <v>2274990</v>
      </c>
      <c r="X376" s="746">
        <f t="shared" si="103"/>
        <v>0</v>
      </c>
      <c r="Y376" s="746">
        <f t="shared" si="104"/>
        <v>0</v>
      </c>
      <c r="Z376" s="746">
        <f t="shared" si="111"/>
        <v>0</v>
      </c>
      <c r="AA376" s="746">
        <f t="shared" si="105"/>
        <v>0</v>
      </c>
      <c r="AB376" s="746">
        <f t="shared" si="106"/>
        <v>0</v>
      </c>
      <c r="AC376" s="747">
        <f t="shared" si="107"/>
        <v>2006</v>
      </c>
      <c r="AD376" s="748">
        <f t="shared" si="108"/>
        <v>10</v>
      </c>
      <c r="AE376" s="473">
        <f t="shared" si="109"/>
        <v>2274990</v>
      </c>
      <c r="AF376" s="749">
        <f t="shared" si="110"/>
        <v>2274990</v>
      </c>
      <c r="AG376" s="720"/>
      <c r="AH376" s="475"/>
      <c r="AI376" s="475"/>
      <c r="AJ376" s="475"/>
      <c r="AK376" s="475"/>
      <c r="AL376" s="475"/>
      <c r="AM376" s="475"/>
      <c r="AN376" s="475"/>
    </row>
    <row r="377" spans="1:40" s="476" customFormat="1" ht="16">
      <c r="A377" s="722"/>
      <c r="B377" s="493" t="s">
        <v>2814</v>
      </c>
      <c r="C377" s="494" t="s">
        <v>1198</v>
      </c>
      <c r="D377" s="689">
        <v>4</v>
      </c>
      <c r="E377" s="493" t="s">
        <v>1497</v>
      </c>
      <c r="F377" s="493"/>
      <c r="G377" s="493" t="s">
        <v>1524</v>
      </c>
      <c r="H377" s="493">
        <v>2006</v>
      </c>
      <c r="I377" s="493"/>
      <c r="J377" s="493"/>
      <c r="K377" s="493"/>
      <c r="L377" s="493"/>
      <c r="M377" s="493"/>
      <c r="N377" s="493" t="s">
        <v>204</v>
      </c>
      <c r="O377" s="517">
        <v>480000</v>
      </c>
      <c r="P377" s="724"/>
      <c r="Q377" s="723"/>
      <c r="R377" s="700" t="str">
        <f t="shared" si="100"/>
        <v>2.06.02</v>
      </c>
      <c r="S377" s="744" t="str">
        <f t="shared" si="97"/>
        <v>ALAT RUMAH TANGGA</v>
      </c>
      <c r="T377" s="744">
        <f t="shared" si="98"/>
        <v>5</v>
      </c>
      <c r="U377" s="745">
        <f t="shared" si="101"/>
        <v>95998</v>
      </c>
      <c r="V377" s="744">
        <f t="shared" si="99"/>
        <v>7</v>
      </c>
      <c r="W377" s="746">
        <f t="shared" si="102"/>
        <v>479990</v>
      </c>
      <c r="X377" s="746">
        <f t="shared" si="103"/>
        <v>0</v>
      </c>
      <c r="Y377" s="746">
        <f t="shared" si="104"/>
        <v>0</v>
      </c>
      <c r="Z377" s="746">
        <f t="shared" si="111"/>
        <v>0</v>
      </c>
      <c r="AA377" s="746">
        <f t="shared" si="105"/>
        <v>0</v>
      </c>
      <c r="AB377" s="746">
        <f t="shared" si="106"/>
        <v>0</v>
      </c>
      <c r="AC377" s="747">
        <f t="shared" si="107"/>
        <v>2006</v>
      </c>
      <c r="AD377" s="748">
        <f t="shared" si="108"/>
        <v>10</v>
      </c>
      <c r="AE377" s="473">
        <f t="shared" si="109"/>
        <v>479990</v>
      </c>
      <c r="AF377" s="749">
        <f t="shared" si="110"/>
        <v>479990</v>
      </c>
      <c r="AG377" s="720"/>
      <c r="AH377" s="475"/>
      <c r="AI377" s="475"/>
      <c r="AJ377" s="475"/>
      <c r="AK377" s="475"/>
      <c r="AL377" s="475"/>
      <c r="AM377" s="475"/>
      <c r="AN377" s="475"/>
    </row>
    <row r="378" spans="1:40" s="476" customFormat="1" ht="16">
      <c r="A378" s="722"/>
      <c r="B378" s="493" t="s">
        <v>2816</v>
      </c>
      <c r="C378" s="494" t="s">
        <v>1200</v>
      </c>
      <c r="D378" s="689">
        <v>4</v>
      </c>
      <c r="E378" s="493" t="s">
        <v>747</v>
      </c>
      <c r="F378" s="493"/>
      <c r="G378" s="493" t="s">
        <v>230</v>
      </c>
      <c r="H378" s="493">
        <v>2006</v>
      </c>
      <c r="I378" s="493"/>
      <c r="J378" s="493"/>
      <c r="K378" s="493"/>
      <c r="L378" s="493"/>
      <c r="M378" s="493"/>
      <c r="N378" s="493" t="s">
        <v>204</v>
      </c>
      <c r="O378" s="517">
        <v>560000</v>
      </c>
      <c r="P378" s="724"/>
      <c r="Q378" s="723"/>
      <c r="R378" s="700" t="str">
        <f t="shared" si="100"/>
        <v>2.06.02</v>
      </c>
      <c r="S378" s="744" t="str">
        <f t="shared" si="97"/>
        <v>ALAT RUMAH TANGGA</v>
      </c>
      <c r="T378" s="744">
        <f t="shared" si="98"/>
        <v>5</v>
      </c>
      <c r="U378" s="745">
        <f t="shared" si="101"/>
        <v>111998</v>
      </c>
      <c r="V378" s="744">
        <f t="shared" si="99"/>
        <v>7</v>
      </c>
      <c r="W378" s="746">
        <f t="shared" si="102"/>
        <v>559990</v>
      </c>
      <c r="X378" s="746">
        <f t="shared" si="103"/>
        <v>0</v>
      </c>
      <c r="Y378" s="746">
        <f t="shared" si="104"/>
        <v>0</v>
      </c>
      <c r="Z378" s="746">
        <f t="shared" si="111"/>
        <v>0</v>
      </c>
      <c r="AA378" s="746">
        <f t="shared" si="105"/>
        <v>0</v>
      </c>
      <c r="AB378" s="746">
        <f t="shared" si="106"/>
        <v>0</v>
      </c>
      <c r="AC378" s="747">
        <f t="shared" si="107"/>
        <v>2006</v>
      </c>
      <c r="AD378" s="748">
        <f t="shared" si="108"/>
        <v>10</v>
      </c>
      <c r="AE378" s="473">
        <f t="shared" si="109"/>
        <v>559990</v>
      </c>
      <c r="AF378" s="749">
        <f t="shared" si="110"/>
        <v>559990</v>
      </c>
      <c r="AG378" s="720"/>
      <c r="AH378" s="475"/>
      <c r="AI378" s="475"/>
      <c r="AJ378" s="475"/>
      <c r="AK378" s="475"/>
      <c r="AL378" s="475"/>
      <c r="AM378" s="475"/>
      <c r="AN378" s="475"/>
    </row>
    <row r="379" spans="1:40" s="476" customFormat="1" ht="16">
      <c r="A379" s="722"/>
      <c r="B379" s="493" t="s">
        <v>2815</v>
      </c>
      <c r="C379" s="494" t="s">
        <v>1204</v>
      </c>
      <c r="D379" s="689">
        <v>4</v>
      </c>
      <c r="E379" s="493" t="s">
        <v>1496</v>
      </c>
      <c r="F379" s="493"/>
      <c r="G379" s="493" t="s">
        <v>220</v>
      </c>
      <c r="H379" s="493">
        <v>2004</v>
      </c>
      <c r="I379" s="493"/>
      <c r="J379" s="493"/>
      <c r="K379" s="493"/>
      <c r="L379" s="493"/>
      <c r="M379" s="493"/>
      <c r="N379" s="493" t="s">
        <v>204</v>
      </c>
      <c r="O379" s="517">
        <v>21000</v>
      </c>
      <c r="P379" s="724"/>
      <c r="Q379" s="723"/>
      <c r="R379" s="700" t="str">
        <f t="shared" si="100"/>
        <v>2.06.02</v>
      </c>
      <c r="S379" s="744" t="str">
        <f t="shared" si="97"/>
        <v>ALAT RUMAH TANGGA</v>
      </c>
      <c r="T379" s="744">
        <f t="shared" si="98"/>
        <v>5</v>
      </c>
      <c r="U379" s="745">
        <f t="shared" si="101"/>
        <v>4198</v>
      </c>
      <c r="V379" s="744">
        <f t="shared" si="99"/>
        <v>9</v>
      </c>
      <c r="W379" s="746">
        <f t="shared" si="102"/>
        <v>20990</v>
      </c>
      <c r="X379" s="746">
        <f t="shared" si="103"/>
        <v>0</v>
      </c>
      <c r="Y379" s="746">
        <f t="shared" si="104"/>
        <v>0</v>
      </c>
      <c r="Z379" s="746">
        <f t="shared" si="111"/>
        <v>0</v>
      </c>
      <c r="AA379" s="746">
        <f t="shared" si="105"/>
        <v>0</v>
      </c>
      <c r="AB379" s="746">
        <f t="shared" si="106"/>
        <v>0</v>
      </c>
      <c r="AC379" s="747">
        <f t="shared" si="107"/>
        <v>2004</v>
      </c>
      <c r="AD379" s="748">
        <f t="shared" si="108"/>
        <v>10</v>
      </c>
      <c r="AE379" s="473">
        <f t="shared" si="109"/>
        <v>20990</v>
      </c>
      <c r="AF379" s="749">
        <f t="shared" si="110"/>
        <v>20990</v>
      </c>
      <c r="AG379" s="720"/>
      <c r="AH379" s="475"/>
      <c r="AI379" s="475"/>
      <c r="AJ379" s="475"/>
      <c r="AK379" s="475"/>
      <c r="AL379" s="475"/>
      <c r="AM379" s="475"/>
      <c r="AN379" s="475"/>
    </row>
    <row r="380" spans="1:40" s="476" customFormat="1" ht="16">
      <c r="A380" s="722"/>
      <c r="B380" s="493" t="s">
        <v>2252</v>
      </c>
      <c r="C380" s="494" t="s">
        <v>1203</v>
      </c>
      <c r="D380" s="689">
        <v>4</v>
      </c>
      <c r="E380" s="493" t="s">
        <v>747</v>
      </c>
      <c r="F380" s="493"/>
      <c r="G380" s="493" t="s">
        <v>1525</v>
      </c>
      <c r="H380" s="493">
        <v>2005</v>
      </c>
      <c r="I380" s="493"/>
      <c r="J380" s="493"/>
      <c r="K380" s="493"/>
      <c r="L380" s="493"/>
      <c r="M380" s="493"/>
      <c r="N380" s="493" t="s">
        <v>204</v>
      </c>
      <c r="O380" s="517">
        <v>2800000</v>
      </c>
      <c r="P380" s="724"/>
      <c r="Q380" s="723"/>
      <c r="R380" s="700" t="str">
        <f t="shared" si="100"/>
        <v>2.06.02</v>
      </c>
      <c r="S380" s="744" t="str">
        <f t="shared" si="97"/>
        <v>ALAT RUMAH TANGGA</v>
      </c>
      <c r="T380" s="744">
        <f t="shared" si="98"/>
        <v>5</v>
      </c>
      <c r="U380" s="745">
        <f t="shared" si="101"/>
        <v>559998</v>
      </c>
      <c r="V380" s="744">
        <f t="shared" si="99"/>
        <v>8</v>
      </c>
      <c r="W380" s="746">
        <f t="shared" si="102"/>
        <v>2799990</v>
      </c>
      <c r="X380" s="746">
        <f t="shared" si="103"/>
        <v>0</v>
      </c>
      <c r="Y380" s="746">
        <f t="shared" si="104"/>
        <v>0</v>
      </c>
      <c r="Z380" s="746">
        <f t="shared" si="111"/>
        <v>0</v>
      </c>
      <c r="AA380" s="746">
        <f t="shared" si="105"/>
        <v>0</v>
      </c>
      <c r="AB380" s="746">
        <f t="shared" si="106"/>
        <v>0</v>
      </c>
      <c r="AC380" s="747">
        <f t="shared" si="107"/>
        <v>2005</v>
      </c>
      <c r="AD380" s="748">
        <f t="shared" si="108"/>
        <v>10</v>
      </c>
      <c r="AE380" s="473">
        <f t="shared" si="109"/>
        <v>2799990</v>
      </c>
      <c r="AF380" s="749">
        <f t="shared" si="110"/>
        <v>2799990</v>
      </c>
      <c r="AG380" s="720"/>
      <c r="AH380" s="475"/>
      <c r="AI380" s="475"/>
      <c r="AJ380" s="475"/>
      <c r="AK380" s="475"/>
      <c r="AL380" s="475"/>
      <c r="AM380" s="475"/>
      <c r="AN380" s="475"/>
    </row>
    <row r="381" spans="1:40" s="476" customFormat="1" ht="16">
      <c r="A381" s="722"/>
      <c r="B381" s="493" t="s">
        <v>2851</v>
      </c>
      <c r="C381" s="494" t="s">
        <v>1256</v>
      </c>
      <c r="D381" s="689">
        <v>4</v>
      </c>
      <c r="E381" s="493" t="s">
        <v>747</v>
      </c>
      <c r="F381" s="493"/>
      <c r="G381" s="493" t="s">
        <v>1532</v>
      </c>
      <c r="H381" s="493">
        <v>2005</v>
      </c>
      <c r="I381" s="493"/>
      <c r="J381" s="493"/>
      <c r="K381" s="493"/>
      <c r="L381" s="493"/>
      <c r="M381" s="493"/>
      <c r="N381" s="493" t="s">
        <v>204</v>
      </c>
      <c r="O381" s="517">
        <v>1680000</v>
      </c>
      <c r="P381" s="724"/>
      <c r="Q381" s="723"/>
      <c r="R381" s="700" t="str">
        <f t="shared" si="100"/>
        <v>2.06.04</v>
      </c>
      <c r="S381" s="744" t="str">
        <f t="shared" si="97"/>
        <v>MEJA DAN KURSI KERJA/RAPAT PEJABAT</v>
      </c>
      <c r="T381" s="744">
        <f t="shared" si="98"/>
        <v>5</v>
      </c>
      <c r="U381" s="745">
        <f t="shared" si="101"/>
        <v>335998</v>
      </c>
      <c r="V381" s="744">
        <f t="shared" si="99"/>
        <v>8</v>
      </c>
      <c r="W381" s="746">
        <f t="shared" si="102"/>
        <v>1679990</v>
      </c>
      <c r="X381" s="746">
        <f t="shared" si="103"/>
        <v>0</v>
      </c>
      <c r="Y381" s="746">
        <f t="shared" si="104"/>
        <v>0</v>
      </c>
      <c r="Z381" s="746">
        <f t="shared" si="111"/>
        <v>0</v>
      </c>
      <c r="AA381" s="746">
        <f t="shared" si="105"/>
        <v>0</v>
      </c>
      <c r="AB381" s="746">
        <f t="shared" si="106"/>
        <v>0</v>
      </c>
      <c r="AC381" s="747">
        <f t="shared" si="107"/>
        <v>2005</v>
      </c>
      <c r="AD381" s="748">
        <f t="shared" si="108"/>
        <v>10</v>
      </c>
      <c r="AE381" s="473">
        <f t="shared" si="109"/>
        <v>1679990</v>
      </c>
      <c r="AF381" s="749">
        <f t="shared" si="110"/>
        <v>1679990</v>
      </c>
      <c r="AG381" s="720"/>
      <c r="AH381" s="475"/>
      <c r="AI381" s="475"/>
      <c r="AJ381" s="475"/>
      <c r="AK381" s="475"/>
      <c r="AL381" s="475"/>
      <c r="AM381" s="475"/>
      <c r="AN381" s="475"/>
    </row>
    <row r="382" spans="1:40" s="476" customFormat="1" ht="16">
      <c r="A382" s="722"/>
      <c r="B382" s="493" t="s">
        <v>2860</v>
      </c>
      <c r="C382" s="494" t="s">
        <v>1274</v>
      </c>
      <c r="D382" s="689">
        <v>4</v>
      </c>
      <c r="E382" s="493" t="s">
        <v>747</v>
      </c>
      <c r="F382" s="493"/>
      <c r="G382" s="493" t="s">
        <v>1527</v>
      </c>
      <c r="H382" s="493">
        <v>2005</v>
      </c>
      <c r="I382" s="493"/>
      <c r="J382" s="493"/>
      <c r="K382" s="493"/>
      <c r="L382" s="493"/>
      <c r="M382" s="493"/>
      <c r="N382" s="493" t="s">
        <v>204</v>
      </c>
      <c r="O382" s="517">
        <v>800000</v>
      </c>
      <c r="P382" s="724"/>
      <c r="Q382" s="723"/>
      <c r="R382" s="700" t="str">
        <f t="shared" si="100"/>
        <v>2.06.01</v>
      </c>
      <c r="S382" s="744" t="str">
        <f t="shared" si="97"/>
        <v>ALAT KANTOR</v>
      </c>
      <c r="T382" s="744">
        <f t="shared" si="98"/>
        <v>5</v>
      </c>
      <c r="U382" s="745">
        <f t="shared" si="101"/>
        <v>159998</v>
      </c>
      <c r="V382" s="744">
        <f t="shared" si="99"/>
        <v>8</v>
      </c>
      <c r="W382" s="746">
        <f t="shared" si="102"/>
        <v>799990</v>
      </c>
      <c r="X382" s="746">
        <f t="shared" si="103"/>
        <v>0</v>
      </c>
      <c r="Y382" s="746">
        <f t="shared" si="104"/>
        <v>0</v>
      </c>
      <c r="Z382" s="746">
        <f t="shared" si="111"/>
        <v>0</v>
      </c>
      <c r="AA382" s="746">
        <f t="shared" si="105"/>
        <v>0</v>
      </c>
      <c r="AB382" s="746">
        <f t="shared" si="106"/>
        <v>0</v>
      </c>
      <c r="AC382" s="747">
        <f t="shared" si="107"/>
        <v>2005</v>
      </c>
      <c r="AD382" s="748">
        <f t="shared" si="108"/>
        <v>10</v>
      </c>
      <c r="AE382" s="473">
        <f t="shared" si="109"/>
        <v>799990</v>
      </c>
      <c r="AF382" s="749">
        <f t="shared" si="110"/>
        <v>799990</v>
      </c>
      <c r="AG382" s="720"/>
      <c r="AH382" s="475"/>
      <c r="AI382" s="475"/>
      <c r="AJ382" s="475"/>
      <c r="AK382" s="475"/>
      <c r="AL382" s="475"/>
      <c r="AM382" s="475"/>
      <c r="AN382" s="475"/>
    </row>
    <row r="383" spans="1:40" s="476" customFormat="1" ht="16">
      <c r="A383" s="750"/>
      <c r="B383" s="523" t="s">
        <v>2248</v>
      </c>
      <c r="C383" s="524" t="s">
        <v>1210</v>
      </c>
      <c r="D383" s="689">
        <v>4</v>
      </c>
      <c r="E383" s="523" t="s">
        <v>1457</v>
      </c>
      <c r="F383" s="523"/>
      <c r="G383" s="523" t="s">
        <v>1528</v>
      </c>
      <c r="H383" s="523">
        <v>2006</v>
      </c>
      <c r="I383" s="523"/>
      <c r="J383" s="523"/>
      <c r="K383" s="523"/>
      <c r="L383" s="523"/>
      <c r="M383" s="523"/>
      <c r="N383" s="523" t="s">
        <v>204</v>
      </c>
      <c r="O383" s="517">
        <v>192500</v>
      </c>
      <c r="P383" s="724"/>
      <c r="Q383" s="723"/>
      <c r="R383" s="700" t="str">
        <f t="shared" si="100"/>
        <v>2.06.02</v>
      </c>
      <c r="S383" s="744" t="str">
        <f t="shared" si="97"/>
        <v>ALAT RUMAH TANGGA</v>
      </c>
      <c r="T383" s="744">
        <f t="shared" si="98"/>
        <v>5</v>
      </c>
      <c r="U383" s="745">
        <f t="shared" si="101"/>
        <v>38498</v>
      </c>
      <c r="V383" s="744">
        <f t="shared" si="99"/>
        <v>7</v>
      </c>
      <c r="W383" s="746">
        <f t="shared" si="102"/>
        <v>192490</v>
      </c>
      <c r="X383" s="746">
        <f t="shared" si="103"/>
        <v>0</v>
      </c>
      <c r="Y383" s="746">
        <f t="shared" si="104"/>
        <v>0</v>
      </c>
      <c r="Z383" s="746">
        <f t="shared" si="111"/>
        <v>0</v>
      </c>
      <c r="AA383" s="746">
        <f t="shared" si="105"/>
        <v>0</v>
      </c>
      <c r="AB383" s="746">
        <f t="shared" si="106"/>
        <v>0</v>
      </c>
      <c r="AC383" s="747">
        <f t="shared" si="107"/>
        <v>2006</v>
      </c>
      <c r="AD383" s="748">
        <f t="shared" si="108"/>
        <v>10</v>
      </c>
      <c r="AE383" s="473">
        <f t="shared" si="109"/>
        <v>192490</v>
      </c>
      <c r="AF383" s="749">
        <f t="shared" si="110"/>
        <v>192490</v>
      </c>
      <c r="AG383" s="720"/>
      <c r="AH383" s="475"/>
      <c r="AI383" s="475"/>
      <c r="AJ383" s="475"/>
      <c r="AK383" s="475"/>
      <c r="AL383" s="475"/>
      <c r="AM383" s="475"/>
      <c r="AN383" s="475"/>
    </row>
    <row r="384" spans="1:40" s="476" customFormat="1" ht="16">
      <c r="A384" s="750"/>
      <c r="B384" s="523" t="s">
        <v>2874</v>
      </c>
      <c r="C384" s="524" t="s">
        <v>1291</v>
      </c>
      <c r="D384" s="689">
        <v>4</v>
      </c>
      <c r="E384" s="523" t="s">
        <v>145</v>
      </c>
      <c r="F384" s="523"/>
      <c r="G384" s="523" t="s">
        <v>1541</v>
      </c>
      <c r="H384" s="523">
        <v>2006</v>
      </c>
      <c r="I384" s="523"/>
      <c r="J384" s="523"/>
      <c r="K384" s="523"/>
      <c r="L384" s="523"/>
      <c r="M384" s="523"/>
      <c r="N384" s="523" t="s">
        <v>204</v>
      </c>
      <c r="O384" s="517">
        <v>240000</v>
      </c>
      <c r="P384" s="724"/>
      <c r="Q384" s="723"/>
      <c r="R384" s="700" t="str">
        <f t="shared" si="100"/>
        <v>2.06.02</v>
      </c>
      <c r="S384" s="744" t="str">
        <f t="shared" si="97"/>
        <v>ALAT RUMAH TANGGA</v>
      </c>
      <c r="T384" s="744">
        <f t="shared" si="98"/>
        <v>5</v>
      </c>
      <c r="U384" s="745">
        <f t="shared" si="101"/>
        <v>47998</v>
      </c>
      <c r="V384" s="744">
        <f t="shared" si="99"/>
        <v>7</v>
      </c>
      <c r="W384" s="746">
        <f t="shared" si="102"/>
        <v>239990</v>
      </c>
      <c r="X384" s="746">
        <f t="shared" si="103"/>
        <v>0</v>
      </c>
      <c r="Y384" s="746">
        <f t="shared" si="104"/>
        <v>0</v>
      </c>
      <c r="Z384" s="746">
        <f t="shared" si="111"/>
        <v>0</v>
      </c>
      <c r="AA384" s="746">
        <f t="shared" si="105"/>
        <v>0</v>
      </c>
      <c r="AB384" s="746">
        <f t="shared" si="106"/>
        <v>0</v>
      </c>
      <c r="AC384" s="747">
        <f t="shared" si="107"/>
        <v>2006</v>
      </c>
      <c r="AD384" s="748">
        <f t="shared" si="108"/>
        <v>10</v>
      </c>
      <c r="AE384" s="473">
        <f t="shared" si="109"/>
        <v>239990</v>
      </c>
      <c r="AF384" s="749">
        <f t="shared" si="110"/>
        <v>239990</v>
      </c>
      <c r="AG384" s="720"/>
      <c r="AH384" s="475"/>
      <c r="AI384" s="475"/>
      <c r="AJ384" s="475"/>
      <c r="AK384" s="475"/>
      <c r="AL384" s="475"/>
      <c r="AM384" s="475"/>
      <c r="AN384" s="475"/>
    </row>
    <row r="385" spans="1:40" s="476" customFormat="1" ht="16">
      <c r="A385" s="750"/>
      <c r="B385" s="523" t="s">
        <v>2814</v>
      </c>
      <c r="C385" s="524" t="s">
        <v>1198</v>
      </c>
      <c r="D385" s="689">
        <v>4</v>
      </c>
      <c r="E385" s="523" t="s">
        <v>747</v>
      </c>
      <c r="F385" s="523"/>
      <c r="G385" s="523" t="s">
        <v>1532</v>
      </c>
      <c r="H385" s="523">
        <v>2005</v>
      </c>
      <c r="I385" s="523"/>
      <c r="J385" s="523"/>
      <c r="K385" s="523"/>
      <c r="L385" s="523"/>
      <c r="M385" s="523"/>
      <c r="N385" s="523" t="s">
        <v>204</v>
      </c>
      <c r="O385" s="517">
        <v>1800000</v>
      </c>
      <c r="P385" s="724"/>
      <c r="Q385" s="723"/>
      <c r="R385" s="700" t="str">
        <f t="shared" si="100"/>
        <v>2.06.02</v>
      </c>
      <c r="S385" s="744" t="str">
        <f t="shared" si="97"/>
        <v>ALAT RUMAH TANGGA</v>
      </c>
      <c r="T385" s="744">
        <f t="shared" si="98"/>
        <v>5</v>
      </c>
      <c r="U385" s="745">
        <f t="shared" si="101"/>
        <v>359998</v>
      </c>
      <c r="V385" s="744">
        <f t="shared" si="99"/>
        <v>8</v>
      </c>
      <c r="W385" s="746">
        <f t="shared" si="102"/>
        <v>1799990</v>
      </c>
      <c r="X385" s="746">
        <f t="shared" si="103"/>
        <v>0</v>
      </c>
      <c r="Y385" s="746">
        <f t="shared" si="104"/>
        <v>0</v>
      </c>
      <c r="Z385" s="746">
        <f t="shared" si="111"/>
        <v>0</v>
      </c>
      <c r="AA385" s="746">
        <f t="shared" si="105"/>
        <v>0</v>
      </c>
      <c r="AB385" s="746">
        <f t="shared" si="106"/>
        <v>0</v>
      </c>
      <c r="AC385" s="747">
        <f t="shared" si="107"/>
        <v>2005</v>
      </c>
      <c r="AD385" s="748">
        <f t="shared" si="108"/>
        <v>10</v>
      </c>
      <c r="AE385" s="473">
        <f t="shared" si="109"/>
        <v>1799990</v>
      </c>
      <c r="AF385" s="749">
        <f t="shared" si="110"/>
        <v>1799990</v>
      </c>
      <c r="AG385" s="720"/>
      <c r="AH385" s="475"/>
      <c r="AI385" s="475"/>
      <c r="AJ385" s="475"/>
      <c r="AK385" s="475"/>
      <c r="AL385" s="475"/>
      <c r="AM385" s="475"/>
      <c r="AN385" s="475"/>
    </row>
    <row r="386" spans="1:40" s="476" customFormat="1" ht="16">
      <c r="A386" s="750"/>
      <c r="B386" s="523" t="s">
        <v>2826</v>
      </c>
      <c r="C386" s="524" t="s">
        <v>1219</v>
      </c>
      <c r="D386" s="689">
        <v>4</v>
      </c>
      <c r="E386" s="523" t="s">
        <v>747</v>
      </c>
      <c r="F386" s="523"/>
      <c r="G386" s="523" t="s">
        <v>1542</v>
      </c>
      <c r="H386" s="523">
        <v>2006</v>
      </c>
      <c r="I386" s="523"/>
      <c r="J386" s="523"/>
      <c r="K386" s="523"/>
      <c r="L386" s="523"/>
      <c r="M386" s="523"/>
      <c r="N386" s="523" t="s">
        <v>204</v>
      </c>
      <c r="O386" s="517">
        <v>480000</v>
      </c>
      <c r="P386" s="724"/>
      <c r="Q386" s="723"/>
      <c r="R386" s="700" t="str">
        <f t="shared" si="100"/>
        <v>2.06.02</v>
      </c>
      <c r="S386" s="744" t="str">
        <f t="shared" si="97"/>
        <v>ALAT RUMAH TANGGA</v>
      </c>
      <c r="T386" s="744">
        <f t="shared" si="98"/>
        <v>5</v>
      </c>
      <c r="U386" s="745">
        <f t="shared" si="101"/>
        <v>95998</v>
      </c>
      <c r="V386" s="744">
        <f t="shared" si="99"/>
        <v>7</v>
      </c>
      <c r="W386" s="746">
        <f t="shared" si="102"/>
        <v>479990</v>
      </c>
      <c r="X386" s="746">
        <f t="shared" si="103"/>
        <v>0</v>
      </c>
      <c r="Y386" s="746">
        <f t="shared" si="104"/>
        <v>0</v>
      </c>
      <c r="Z386" s="746">
        <f t="shared" si="111"/>
        <v>0</v>
      </c>
      <c r="AA386" s="746">
        <f t="shared" si="105"/>
        <v>0</v>
      </c>
      <c r="AB386" s="746">
        <f t="shared" si="106"/>
        <v>0</v>
      </c>
      <c r="AC386" s="747">
        <f t="shared" si="107"/>
        <v>2006</v>
      </c>
      <c r="AD386" s="748">
        <f t="shared" si="108"/>
        <v>10</v>
      </c>
      <c r="AE386" s="473">
        <f t="shared" si="109"/>
        <v>479990</v>
      </c>
      <c r="AF386" s="749">
        <f t="shared" si="110"/>
        <v>479990</v>
      </c>
      <c r="AG386" s="720"/>
      <c r="AH386" s="475"/>
      <c r="AI386" s="475"/>
      <c r="AJ386" s="475"/>
      <c r="AK386" s="475"/>
      <c r="AL386" s="475"/>
      <c r="AM386" s="475"/>
      <c r="AN386" s="475"/>
    </row>
    <row r="387" spans="1:40" s="476" customFormat="1" ht="16">
      <c r="A387" s="750"/>
      <c r="B387" s="523" t="s">
        <v>2816</v>
      </c>
      <c r="C387" s="524" t="s">
        <v>1200</v>
      </c>
      <c r="D387" s="689">
        <v>4</v>
      </c>
      <c r="E387" s="523" t="s">
        <v>1447</v>
      </c>
      <c r="F387" s="523"/>
      <c r="G387" s="523" t="s">
        <v>230</v>
      </c>
      <c r="H387" s="523">
        <v>2006</v>
      </c>
      <c r="I387" s="523"/>
      <c r="J387" s="523"/>
      <c r="K387" s="523"/>
      <c r="L387" s="523"/>
      <c r="M387" s="523"/>
      <c r="N387" s="523" t="s">
        <v>204</v>
      </c>
      <c r="O387" s="517">
        <v>520000</v>
      </c>
      <c r="P387" s="724"/>
      <c r="Q387" s="723"/>
      <c r="R387" s="700" t="str">
        <f t="shared" si="100"/>
        <v>2.06.02</v>
      </c>
      <c r="S387" s="744" t="str">
        <f t="shared" si="97"/>
        <v>ALAT RUMAH TANGGA</v>
      </c>
      <c r="T387" s="744">
        <f t="shared" si="98"/>
        <v>5</v>
      </c>
      <c r="U387" s="745">
        <f t="shared" si="101"/>
        <v>103998</v>
      </c>
      <c r="V387" s="744">
        <f t="shared" si="99"/>
        <v>7</v>
      </c>
      <c r="W387" s="746">
        <f t="shared" si="102"/>
        <v>519990</v>
      </c>
      <c r="X387" s="746">
        <f t="shared" si="103"/>
        <v>0</v>
      </c>
      <c r="Y387" s="746">
        <f t="shared" si="104"/>
        <v>0</v>
      </c>
      <c r="Z387" s="746">
        <f t="shared" si="111"/>
        <v>0</v>
      </c>
      <c r="AA387" s="746">
        <f t="shared" si="105"/>
        <v>0</v>
      </c>
      <c r="AB387" s="746">
        <f t="shared" si="106"/>
        <v>0</v>
      </c>
      <c r="AC387" s="747">
        <f t="shared" si="107"/>
        <v>2006</v>
      </c>
      <c r="AD387" s="748">
        <f t="shared" si="108"/>
        <v>10</v>
      </c>
      <c r="AE387" s="473">
        <f t="shared" si="109"/>
        <v>519990</v>
      </c>
      <c r="AF387" s="749">
        <f t="shared" si="110"/>
        <v>519990</v>
      </c>
      <c r="AG387" s="720"/>
      <c r="AH387" s="475"/>
      <c r="AI387" s="475"/>
      <c r="AJ387" s="475"/>
      <c r="AK387" s="475"/>
      <c r="AL387" s="475"/>
      <c r="AM387" s="475"/>
      <c r="AN387" s="475"/>
    </row>
    <row r="388" spans="1:40" s="476" customFormat="1" ht="16">
      <c r="A388" s="750"/>
      <c r="B388" s="523" t="s">
        <v>2816</v>
      </c>
      <c r="C388" s="524" t="s">
        <v>1200</v>
      </c>
      <c r="D388" s="689">
        <v>4</v>
      </c>
      <c r="E388" s="523" t="s">
        <v>747</v>
      </c>
      <c r="F388" s="523"/>
      <c r="G388" s="523" t="s">
        <v>230</v>
      </c>
      <c r="H388" s="523">
        <v>2006</v>
      </c>
      <c r="I388" s="523"/>
      <c r="J388" s="523"/>
      <c r="K388" s="523"/>
      <c r="L388" s="523"/>
      <c r="M388" s="523"/>
      <c r="N388" s="523" t="s">
        <v>204</v>
      </c>
      <c r="O388" s="517">
        <v>560000</v>
      </c>
      <c r="P388" s="724"/>
      <c r="Q388" s="723"/>
      <c r="R388" s="700" t="str">
        <f t="shared" si="100"/>
        <v>2.06.02</v>
      </c>
      <c r="S388" s="744" t="str">
        <f t="shared" si="97"/>
        <v>ALAT RUMAH TANGGA</v>
      </c>
      <c r="T388" s="744">
        <f t="shared" si="98"/>
        <v>5</v>
      </c>
      <c r="U388" s="745">
        <f t="shared" si="101"/>
        <v>111998</v>
      </c>
      <c r="V388" s="744">
        <f t="shared" si="99"/>
        <v>7</v>
      </c>
      <c r="W388" s="746">
        <f t="shared" si="102"/>
        <v>559990</v>
      </c>
      <c r="X388" s="746">
        <f t="shared" si="103"/>
        <v>0</v>
      </c>
      <c r="Y388" s="746">
        <f t="shared" si="104"/>
        <v>0</v>
      </c>
      <c r="Z388" s="746">
        <f t="shared" si="111"/>
        <v>0</v>
      </c>
      <c r="AA388" s="746">
        <f t="shared" si="105"/>
        <v>0</v>
      </c>
      <c r="AB388" s="746">
        <f t="shared" si="106"/>
        <v>0</v>
      </c>
      <c r="AC388" s="747">
        <f t="shared" si="107"/>
        <v>2006</v>
      </c>
      <c r="AD388" s="748">
        <f t="shared" si="108"/>
        <v>10</v>
      </c>
      <c r="AE388" s="473">
        <f t="shared" si="109"/>
        <v>559990</v>
      </c>
      <c r="AF388" s="749">
        <f t="shared" si="110"/>
        <v>559990</v>
      </c>
      <c r="AG388" s="720"/>
      <c r="AH388" s="475"/>
      <c r="AI388" s="475"/>
      <c r="AJ388" s="475"/>
      <c r="AK388" s="475"/>
      <c r="AL388" s="475"/>
      <c r="AM388" s="475"/>
      <c r="AN388" s="475"/>
    </row>
    <row r="389" spans="1:40" s="626" customFormat="1" ht="16">
      <c r="A389" s="722"/>
      <c r="B389" s="493" t="s">
        <v>2836</v>
      </c>
      <c r="C389" s="494" t="s">
        <v>1230</v>
      </c>
      <c r="D389" s="689">
        <v>4</v>
      </c>
      <c r="E389" s="493" t="s">
        <v>1451</v>
      </c>
      <c r="F389" s="493"/>
      <c r="G389" s="493" t="s">
        <v>1526</v>
      </c>
      <c r="H389" s="493">
        <v>2005</v>
      </c>
      <c r="I389" s="493"/>
      <c r="J389" s="493"/>
      <c r="K389" s="493"/>
      <c r="L389" s="493"/>
      <c r="M389" s="493"/>
      <c r="N389" s="493" t="s">
        <v>204</v>
      </c>
      <c r="O389" s="517">
        <v>700000</v>
      </c>
      <c r="P389" s="724" t="s">
        <v>1603</v>
      </c>
      <c r="Q389" s="723"/>
      <c r="R389" s="700" t="str">
        <f t="shared" si="100"/>
        <v>2.06.03</v>
      </c>
      <c r="S389" s="744" t="str">
        <f t="shared" si="97"/>
        <v>KOMPUTER</v>
      </c>
      <c r="T389" s="744">
        <f t="shared" si="98"/>
        <v>4</v>
      </c>
      <c r="U389" s="745">
        <f t="shared" si="101"/>
        <v>174997.5</v>
      </c>
      <c r="V389" s="744">
        <f t="shared" si="99"/>
        <v>8</v>
      </c>
      <c r="W389" s="746">
        <f t="shared" si="102"/>
        <v>699990</v>
      </c>
      <c r="X389" s="746">
        <f t="shared" si="103"/>
        <v>0</v>
      </c>
      <c r="Y389" s="746">
        <f t="shared" si="104"/>
        <v>0</v>
      </c>
      <c r="Z389" s="746">
        <f t="shared" si="111"/>
        <v>0</v>
      </c>
      <c r="AA389" s="746">
        <f t="shared" si="105"/>
        <v>0</v>
      </c>
      <c r="AB389" s="746">
        <f t="shared" si="106"/>
        <v>0</v>
      </c>
      <c r="AC389" s="747">
        <f t="shared" si="107"/>
        <v>2005</v>
      </c>
      <c r="AD389" s="748">
        <f t="shared" si="108"/>
        <v>10</v>
      </c>
      <c r="AE389" s="473">
        <f t="shared" si="109"/>
        <v>699990</v>
      </c>
      <c r="AF389" s="749">
        <f t="shared" si="110"/>
        <v>699990</v>
      </c>
      <c r="AG389" s="720"/>
      <c r="AH389" s="625"/>
      <c r="AI389" s="625"/>
      <c r="AJ389" s="625"/>
      <c r="AK389" s="625"/>
      <c r="AL389" s="625"/>
      <c r="AM389" s="625"/>
      <c r="AN389" s="625"/>
    </row>
    <row r="390" spans="1:40" s="626" customFormat="1" ht="16">
      <c r="A390" s="722"/>
      <c r="B390" s="493" t="s">
        <v>2863</v>
      </c>
      <c r="C390" s="494" t="s">
        <v>1231</v>
      </c>
      <c r="D390" s="689">
        <v>4</v>
      </c>
      <c r="E390" s="493" t="s">
        <v>1486</v>
      </c>
      <c r="F390" s="493"/>
      <c r="G390" s="493" t="s">
        <v>222</v>
      </c>
      <c r="H390" s="493">
        <v>2005</v>
      </c>
      <c r="I390" s="493"/>
      <c r="J390" s="493"/>
      <c r="K390" s="493"/>
      <c r="L390" s="493"/>
      <c r="M390" s="493"/>
      <c r="N390" s="493" t="s">
        <v>204</v>
      </c>
      <c r="O390" s="517">
        <v>2240000</v>
      </c>
      <c r="P390" s="724"/>
      <c r="Q390" s="723"/>
      <c r="R390" s="700" t="str">
        <f t="shared" si="100"/>
        <v>2.06.03</v>
      </c>
      <c r="S390" s="744" t="str">
        <f t="shared" si="97"/>
        <v>KOMPUTER</v>
      </c>
      <c r="T390" s="744">
        <f t="shared" si="98"/>
        <v>4</v>
      </c>
      <c r="U390" s="745">
        <f t="shared" si="101"/>
        <v>559997.5</v>
      </c>
      <c r="V390" s="744">
        <f t="shared" si="99"/>
        <v>8</v>
      </c>
      <c r="W390" s="746">
        <f t="shared" si="102"/>
        <v>2239990</v>
      </c>
      <c r="X390" s="746">
        <f t="shared" si="103"/>
        <v>0</v>
      </c>
      <c r="Y390" s="746">
        <f t="shared" si="104"/>
        <v>0</v>
      </c>
      <c r="Z390" s="746">
        <f t="shared" si="111"/>
        <v>0</v>
      </c>
      <c r="AA390" s="746">
        <f t="shared" si="105"/>
        <v>0</v>
      </c>
      <c r="AB390" s="746">
        <f t="shared" si="106"/>
        <v>0</v>
      </c>
      <c r="AC390" s="747">
        <f t="shared" si="107"/>
        <v>2005</v>
      </c>
      <c r="AD390" s="748">
        <f t="shared" si="108"/>
        <v>10</v>
      </c>
      <c r="AE390" s="473">
        <f t="shared" si="109"/>
        <v>2239990</v>
      </c>
      <c r="AF390" s="749">
        <f t="shared" si="110"/>
        <v>2239990</v>
      </c>
      <c r="AG390" s="720"/>
      <c r="AH390" s="625"/>
      <c r="AI390" s="625"/>
      <c r="AJ390" s="625"/>
      <c r="AK390" s="625"/>
      <c r="AL390" s="625"/>
      <c r="AM390" s="625"/>
      <c r="AN390" s="625"/>
    </row>
    <row r="391" spans="1:40" s="626" customFormat="1" ht="16">
      <c r="A391" s="722"/>
      <c r="B391" s="493" t="s">
        <v>1044</v>
      </c>
      <c r="C391" s="494" t="s">
        <v>1202</v>
      </c>
      <c r="D391" s="689">
        <v>4</v>
      </c>
      <c r="E391" s="493" t="s">
        <v>1502</v>
      </c>
      <c r="F391" s="493"/>
      <c r="G391" s="493" t="s">
        <v>221</v>
      </c>
      <c r="H391" s="493">
        <v>2005</v>
      </c>
      <c r="I391" s="493"/>
      <c r="J391" s="493"/>
      <c r="K391" s="493"/>
      <c r="L391" s="493"/>
      <c r="M391" s="493"/>
      <c r="N391" s="493" t="s">
        <v>204</v>
      </c>
      <c r="O391" s="517">
        <v>259000</v>
      </c>
      <c r="P391" s="724"/>
      <c r="Q391" s="723"/>
      <c r="R391" s="700" t="str">
        <f t="shared" si="100"/>
        <v>2.06.03</v>
      </c>
      <c r="S391" s="744" t="str">
        <f t="shared" si="97"/>
        <v>KOMPUTER</v>
      </c>
      <c r="T391" s="744">
        <f t="shared" si="98"/>
        <v>4</v>
      </c>
      <c r="U391" s="745">
        <f t="shared" si="101"/>
        <v>64747.5</v>
      </c>
      <c r="V391" s="744">
        <f t="shared" si="99"/>
        <v>8</v>
      </c>
      <c r="W391" s="746">
        <f t="shared" si="102"/>
        <v>258990</v>
      </c>
      <c r="X391" s="746">
        <f t="shared" si="103"/>
        <v>0</v>
      </c>
      <c r="Y391" s="746">
        <f t="shared" si="104"/>
        <v>0</v>
      </c>
      <c r="Z391" s="746">
        <f t="shared" si="111"/>
        <v>0</v>
      </c>
      <c r="AA391" s="746">
        <f t="shared" si="105"/>
        <v>0</v>
      </c>
      <c r="AB391" s="746">
        <f t="shared" si="106"/>
        <v>0</v>
      </c>
      <c r="AC391" s="747">
        <f t="shared" si="107"/>
        <v>2005</v>
      </c>
      <c r="AD391" s="748">
        <f t="shared" si="108"/>
        <v>10</v>
      </c>
      <c r="AE391" s="473">
        <f t="shared" si="109"/>
        <v>258990</v>
      </c>
      <c r="AF391" s="749">
        <f t="shared" si="110"/>
        <v>258990</v>
      </c>
      <c r="AG391" s="720"/>
      <c r="AH391" s="625"/>
      <c r="AI391" s="625"/>
      <c r="AJ391" s="625"/>
      <c r="AK391" s="625"/>
      <c r="AL391" s="625"/>
      <c r="AM391" s="625"/>
      <c r="AN391" s="625"/>
    </row>
    <row r="392" spans="1:40" s="626" customFormat="1" ht="16">
      <c r="A392" s="722"/>
      <c r="B392" s="493" t="s">
        <v>2838</v>
      </c>
      <c r="C392" s="494" t="s">
        <v>1281</v>
      </c>
      <c r="D392" s="689">
        <v>4</v>
      </c>
      <c r="E392" s="493" t="s">
        <v>1467</v>
      </c>
      <c r="F392" s="493"/>
      <c r="G392" s="493" t="s">
        <v>225</v>
      </c>
      <c r="H392" s="493">
        <v>2005</v>
      </c>
      <c r="I392" s="493"/>
      <c r="J392" s="493"/>
      <c r="K392" s="493"/>
      <c r="L392" s="493"/>
      <c r="M392" s="493"/>
      <c r="N392" s="493" t="s">
        <v>204</v>
      </c>
      <c r="O392" s="517">
        <v>126000</v>
      </c>
      <c r="P392" s="724"/>
      <c r="Q392" s="723"/>
      <c r="R392" s="700" t="str">
        <f t="shared" si="100"/>
        <v>2.06.02</v>
      </c>
      <c r="S392" s="744" t="str">
        <f t="shared" si="97"/>
        <v>ALAT RUMAH TANGGA</v>
      </c>
      <c r="T392" s="744">
        <f t="shared" si="98"/>
        <v>5</v>
      </c>
      <c r="U392" s="745">
        <f t="shared" si="101"/>
        <v>25198</v>
      </c>
      <c r="V392" s="744">
        <f t="shared" si="99"/>
        <v>8</v>
      </c>
      <c r="W392" s="746">
        <f t="shared" si="102"/>
        <v>125990</v>
      </c>
      <c r="X392" s="746">
        <f t="shared" si="103"/>
        <v>0</v>
      </c>
      <c r="Y392" s="746">
        <f t="shared" si="104"/>
        <v>0</v>
      </c>
      <c r="Z392" s="746">
        <f t="shared" si="111"/>
        <v>0</v>
      </c>
      <c r="AA392" s="746">
        <f t="shared" si="105"/>
        <v>0</v>
      </c>
      <c r="AB392" s="746">
        <f t="shared" si="106"/>
        <v>0</v>
      </c>
      <c r="AC392" s="747">
        <f t="shared" si="107"/>
        <v>2005</v>
      </c>
      <c r="AD392" s="748">
        <f t="shared" si="108"/>
        <v>10</v>
      </c>
      <c r="AE392" s="473">
        <f t="shared" si="109"/>
        <v>125990</v>
      </c>
      <c r="AF392" s="749">
        <f t="shared" si="110"/>
        <v>125990</v>
      </c>
      <c r="AG392" s="720"/>
      <c r="AH392" s="625"/>
      <c r="AI392" s="625"/>
      <c r="AJ392" s="625"/>
      <c r="AK392" s="625"/>
      <c r="AL392" s="625"/>
      <c r="AM392" s="625"/>
      <c r="AN392" s="625"/>
    </row>
    <row r="393" spans="1:40" s="476" customFormat="1" ht="16">
      <c r="A393" s="750"/>
      <c r="B393" s="523" t="s">
        <v>2251</v>
      </c>
      <c r="C393" s="524" t="s">
        <v>1249</v>
      </c>
      <c r="D393" s="689">
        <v>4</v>
      </c>
      <c r="E393" s="523" t="s">
        <v>1512</v>
      </c>
      <c r="F393" s="523"/>
      <c r="G393" s="523" t="s">
        <v>222</v>
      </c>
      <c r="H393" s="523">
        <v>2006</v>
      </c>
      <c r="I393" s="523"/>
      <c r="J393" s="523"/>
      <c r="K393" s="523"/>
      <c r="L393" s="523"/>
      <c r="M393" s="523"/>
      <c r="N393" s="523" t="s">
        <v>204</v>
      </c>
      <c r="O393" s="517">
        <v>1050000</v>
      </c>
      <c r="P393" s="724" t="s">
        <v>1573</v>
      </c>
      <c r="Q393" s="723"/>
      <c r="R393" s="700" t="str">
        <f t="shared" si="100"/>
        <v>2.06.01</v>
      </c>
      <c r="S393" s="744" t="str">
        <f t="shared" si="97"/>
        <v>ALAT KANTOR</v>
      </c>
      <c r="T393" s="744">
        <f t="shared" si="98"/>
        <v>5</v>
      </c>
      <c r="U393" s="745">
        <f t="shared" si="101"/>
        <v>209998</v>
      </c>
      <c r="V393" s="744">
        <f t="shared" si="99"/>
        <v>7</v>
      </c>
      <c r="W393" s="746">
        <f t="shared" si="102"/>
        <v>1049990</v>
      </c>
      <c r="X393" s="746">
        <f t="shared" si="103"/>
        <v>0</v>
      </c>
      <c r="Y393" s="746">
        <f t="shared" si="104"/>
        <v>0</v>
      </c>
      <c r="Z393" s="746">
        <f t="shared" si="111"/>
        <v>0</v>
      </c>
      <c r="AA393" s="746">
        <f t="shared" si="105"/>
        <v>0</v>
      </c>
      <c r="AB393" s="746">
        <f t="shared" si="106"/>
        <v>0</v>
      </c>
      <c r="AC393" s="747">
        <f t="shared" si="107"/>
        <v>2006</v>
      </c>
      <c r="AD393" s="748">
        <f t="shared" si="108"/>
        <v>10</v>
      </c>
      <c r="AE393" s="473">
        <f t="shared" si="109"/>
        <v>1049990</v>
      </c>
      <c r="AF393" s="749">
        <f t="shared" si="110"/>
        <v>1049990</v>
      </c>
      <c r="AG393" s="720"/>
      <c r="AH393" s="475"/>
      <c r="AI393" s="475"/>
      <c r="AJ393" s="475"/>
      <c r="AK393" s="475"/>
      <c r="AL393" s="475"/>
      <c r="AM393" s="475"/>
      <c r="AN393" s="475"/>
    </row>
    <row r="394" spans="1:40" s="476" customFormat="1" ht="16">
      <c r="A394" s="750"/>
      <c r="B394" s="523" t="s">
        <v>2815</v>
      </c>
      <c r="C394" s="524" t="s">
        <v>1292</v>
      </c>
      <c r="D394" s="689">
        <v>4</v>
      </c>
      <c r="E394" s="523" t="s">
        <v>747</v>
      </c>
      <c r="F394" s="523"/>
      <c r="G394" s="523" t="s">
        <v>1525</v>
      </c>
      <c r="H394" s="523">
        <v>2006</v>
      </c>
      <c r="I394" s="523"/>
      <c r="J394" s="523"/>
      <c r="K394" s="523"/>
      <c r="L394" s="523"/>
      <c r="M394" s="523"/>
      <c r="N394" s="523" t="s">
        <v>204</v>
      </c>
      <c r="O394" s="517">
        <v>337500</v>
      </c>
      <c r="P394" s="724"/>
      <c r="Q394" s="723"/>
      <c r="R394" s="700" t="str">
        <f t="shared" si="100"/>
        <v>2.06.02</v>
      </c>
      <c r="S394" s="744" t="str">
        <f t="shared" si="97"/>
        <v>ALAT RUMAH TANGGA</v>
      </c>
      <c r="T394" s="744">
        <f t="shared" si="98"/>
        <v>5</v>
      </c>
      <c r="U394" s="745">
        <f t="shared" si="101"/>
        <v>67498</v>
      </c>
      <c r="V394" s="744">
        <f t="shared" si="99"/>
        <v>7</v>
      </c>
      <c r="W394" s="746">
        <f t="shared" si="102"/>
        <v>337490</v>
      </c>
      <c r="X394" s="746">
        <f t="shared" si="103"/>
        <v>0</v>
      </c>
      <c r="Y394" s="746">
        <f t="shared" si="104"/>
        <v>0</v>
      </c>
      <c r="Z394" s="746">
        <f t="shared" si="111"/>
        <v>0</v>
      </c>
      <c r="AA394" s="746">
        <f t="shared" si="105"/>
        <v>0</v>
      </c>
      <c r="AB394" s="746">
        <f t="shared" si="106"/>
        <v>0</v>
      </c>
      <c r="AC394" s="747">
        <f t="shared" si="107"/>
        <v>2006</v>
      </c>
      <c r="AD394" s="748">
        <f t="shared" si="108"/>
        <v>10</v>
      </c>
      <c r="AE394" s="473">
        <f t="shared" si="109"/>
        <v>337490</v>
      </c>
      <c r="AF394" s="749">
        <f t="shared" si="110"/>
        <v>337490</v>
      </c>
      <c r="AG394" s="720"/>
      <c r="AH394" s="475"/>
      <c r="AI394" s="475"/>
      <c r="AJ394" s="475"/>
      <c r="AK394" s="475"/>
      <c r="AL394" s="475"/>
      <c r="AM394" s="475"/>
      <c r="AN394" s="475"/>
    </row>
    <row r="395" spans="1:40" s="476" customFormat="1" ht="16">
      <c r="A395" s="750"/>
      <c r="B395" s="523" t="s">
        <v>2815</v>
      </c>
      <c r="C395" s="524" t="s">
        <v>1204</v>
      </c>
      <c r="D395" s="689">
        <v>4</v>
      </c>
      <c r="E395" s="523" t="s">
        <v>1496</v>
      </c>
      <c r="F395" s="523"/>
      <c r="G395" s="523" t="s">
        <v>220</v>
      </c>
      <c r="H395" s="523">
        <v>2005</v>
      </c>
      <c r="I395" s="523"/>
      <c r="J395" s="523"/>
      <c r="K395" s="523"/>
      <c r="L395" s="523"/>
      <c r="M395" s="523"/>
      <c r="N395" s="523" t="s">
        <v>204</v>
      </c>
      <c r="O395" s="517">
        <v>21000</v>
      </c>
      <c r="P395" s="724"/>
      <c r="Q395" s="723"/>
      <c r="R395" s="700" t="str">
        <f t="shared" si="100"/>
        <v>2.06.02</v>
      </c>
      <c r="S395" s="744" t="str">
        <f t="shared" si="97"/>
        <v>ALAT RUMAH TANGGA</v>
      </c>
      <c r="T395" s="744">
        <f t="shared" si="98"/>
        <v>5</v>
      </c>
      <c r="U395" s="745">
        <f t="shared" si="101"/>
        <v>4198</v>
      </c>
      <c r="V395" s="744">
        <f t="shared" si="99"/>
        <v>8</v>
      </c>
      <c r="W395" s="746">
        <f t="shared" si="102"/>
        <v>20990</v>
      </c>
      <c r="X395" s="746">
        <f t="shared" si="103"/>
        <v>0</v>
      </c>
      <c r="Y395" s="746">
        <f t="shared" si="104"/>
        <v>0</v>
      </c>
      <c r="Z395" s="746">
        <f t="shared" si="111"/>
        <v>0</v>
      </c>
      <c r="AA395" s="746">
        <f t="shared" si="105"/>
        <v>0</v>
      </c>
      <c r="AB395" s="746">
        <f t="shared" si="106"/>
        <v>0</v>
      </c>
      <c r="AC395" s="747">
        <f t="shared" si="107"/>
        <v>2005</v>
      </c>
      <c r="AD395" s="748">
        <f t="shared" si="108"/>
        <v>10</v>
      </c>
      <c r="AE395" s="473">
        <f t="shared" si="109"/>
        <v>20990</v>
      </c>
      <c r="AF395" s="749">
        <f t="shared" si="110"/>
        <v>20990</v>
      </c>
      <c r="AG395" s="720"/>
      <c r="AH395" s="475"/>
      <c r="AI395" s="475"/>
      <c r="AJ395" s="475"/>
      <c r="AK395" s="475"/>
      <c r="AL395" s="475"/>
      <c r="AM395" s="475"/>
      <c r="AN395" s="475"/>
    </row>
    <row r="396" spans="1:40" s="476" customFormat="1" ht="16">
      <c r="A396" s="750"/>
      <c r="B396" s="523" t="s">
        <v>2860</v>
      </c>
      <c r="C396" s="524" t="s">
        <v>1293</v>
      </c>
      <c r="D396" s="689">
        <v>4</v>
      </c>
      <c r="E396" s="523" t="s">
        <v>145</v>
      </c>
      <c r="F396" s="523"/>
      <c r="G396" s="523" t="s">
        <v>225</v>
      </c>
      <c r="H396" s="523">
        <v>2006</v>
      </c>
      <c r="I396" s="523"/>
      <c r="J396" s="523"/>
      <c r="K396" s="523"/>
      <c r="L396" s="523"/>
      <c r="M396" s="523"/>
      <c r="N396" s="523" t="s">
        <v>204</v>
      </c>
      <c r="O396" s="517">
        <v>6750000</v>
      </c>
      <c r="P396" s="724" t="s">
        <v>123</v>
      </c>
      <c r="Q396" s="723"/>
      <c r="R396" s="700" t="str">
        <f t="shared" si="100"/>
        <v>2.06.01</v>
      </c>
      <c r="S396" s="744" t="str">
        <f t="shared" si="97"/>
        <v>ALAT KANTOR</v>
      </c>
      <c r="T396" s="744">
        <f t="shared" si="98"/>
        <v>5</v>
      </c>
      <c r="U396" s="745">
        <f t="shared" si="101"/>
        <v>1349998</v>
      </c>
      <c r="V396" s="744">
        <f t="shared" si="99"/>
        <v>7</v>
      </c>
      <c r="W396" s="746">
        <f t="shared" si="102"/>
        <v>6749990</v>
      </c>
      <c r="X396" s="746">
        <f t="shared" si="103"/>
        <v>0</v>
      </c>
      <c r="Y396" s="746">
        <f t="shared" si="104"/>
        <v>0</v>
      </c>
      <c r="Z396" s="746">
        <f t="shared" si="111"/>
        <v>0</v>
      </c>
      <c r="AA396" s="746">
        <f t="shared" si="105"/>
        <v>0</v>
      </c>
      <c r="AB396" s="746">
        <f t="shared" si="106"/>
        <v>0</v>
      </c>
      <c r="AC396" s="747">
        <f t="shared" si="107"/>
        <v>2006</v>
      </c>
      <c r="AD396" s="748">
        <f t="shared" si="108"/>
        <v>10</v>
      </c>
      <c r="AE396" s="473">
        <f t="shared" si="109"/>
        <v>6749990</v>
      </c>
      <c r="AF396" s="749">
        <f t="shared" si="110"/>
        <v>6749990</v>
      </c>
      <c r="AG396" s="720"/>
      <c r="AH396" s="475"/>
      <c r="AI396" s="475"/>
      <c r="AJ396" s="475"/>
      <c r="AK396" s="475"/>
      <c r="AL396" s="475"/>
      <c r="AM396" s="475"/>
      <c r="AN396" s="475"/>
    </row>
    <row r="397" spans="1:40" s="476" customFormat="1" ht="16">
      <c r="A397" s="750"/>
      <c r="B397" s="523" t="s">
        <v>2860</v>
      </c>
      <c r="C397" s="524" t="s">
        <v>1227</v>
      </c>
      <c r="D397" s="689">
        <v>4</v>
      </c>
      <c r="E397" s="523" t="s">
        <v>747</v>
      </c>
      <c r="F397" s="523"/>
      <c r="G397" s="523" t="s">
        <v>225</v>
      </c>
      <c r="H397" s="523">
        <v>2006</v>
      </c>
      <c r="I397" s="523"/>
      <c r="J397" s="523"/>
      <c r="K397" s="523"/>
      <c r="L397" s="523"/>
      <c r="M397" s="523"/>
      <c r="N397" s="523" t="s">
        <v>204</v>
      </c>
      <c r="O397" s="517">
        <v>5400000</v>
      </c>
      <c r="P397" s="724" t="s">
        <v>123</v>
      </c>
      <c r="Q397" s="723"/>
      <c r="R397" s="700" t="str">
        <f t="shared" si="100"/>
        <v>2.06.01</v>
      </c>
      <c r="S397" s="744" t="str">
        <f t="shared" si="97"/>
        <v>ALAT KANTOR</v>
      </c>
      <c r="T397" s="744">
        <f t="shared" si="98"/>
        <v>5</v>
      </c>
      <c r="U397" s="745">
        <f t="shared" si="101"/>
        <v>1079998</v>
      </c>
      <c r="V397" s="744">
        <f t="shared" si="99"/>
        <v>7</v>
      </c>
      <c r="W397" s="746">
        <f t="shared" si="102"/>
        <v>5399990</v>
      </c>
      <c r="X397" s="746">
        <f t="shared" si="103"/>
        <v>0</v>
      </c>
      <c r="Y397" s="746">
        <f t="shared" si="104"/>
        <v>0</v>
      </c>
      <c r="Z397" s="746">
        <f t="shared" si="111"/>
        <v>0</v>
      </c>
      <c r="AA397" s="746">
        <f t="shared" si="105"/>
        <v>0</v>
      </c>
      <c r="AB397" s="746">
        <f t="shared" si="106"/>
        <v>0</v>
      </c>
      <c r="AC397" s="747">
        <f t="shared" si="107"/>
        <v>2006</v>
      </c>
      <c r="AD397" s="748">
        <f t="shared" si="108"/>
        <v>10</v>
      </c>
      <c r="AE397" s="473">
        <f t="shared" si="109"/>
        <v>5399990</v>
      </c>
      <c r="AF397" s="749">
        <f t="shared" si="110"/>
        <v>5399990</v>
      </c>
      <c r="AG397" s="720"/>
      <c r="AH397" s="475"/>
      <c r="AI397" s="475"/>
      <c r="AJ397" s="475"/>
      <c r="AK397" s="475"/>
      <c r="AL397" s="475"/>
      <c r="AM397" s="475"/>
      <c r="AN397" s="475"/>
    </row>
    <row r="398" spans="1:40" s="476" customFormat="1" ht="16">
      <c r="A398" s="750"/>
      <c r="B398" s="523" t="s">
        <v>2875</v>
      </c>
      <c r="C398" s="524" t="s">
        <v>1294</v>
      </c>
      <c r="D398" s="689">
        <v>4</v>
      </c>
      <c r="E398" s="523" t="s">
        <v>145</v>
      </c>
      <c r="F398" s="523"/>
      <c r="G398" s="523" t="s">
        <v>225</v>
      </c>
      <c r="H398" s="523">
        <v>2006</v>
      </c>
      <c r="I398" s="523"/>
      <c r="J398" s="523"/>
      <c r="K398" s="523"/>
      <c r="L398" s="523"/>
      <c r="M398" s="523"/>
      <c r="N398" s="523" t="s">
        <v>204</v>
      </c>
      <c r="O398" s="517">
        <v>180000</v>
      </c>
      <c r="P398" s="724" t="s">
        <v>123</v>
      </c>
      <c r="Q398" s="723"/>
      <c r="R398" s="700" t="str">
        <f t="shared" si="100"/>
        <v>2.06.01</v>
      </c>
      <c r="S398" s="744" t="str">
        <f t="shared" si="97"/>
        <v>ALAT KANTOR</v>
      </c>
      <c r="T398" s="744">
        <f t="shared" si="98"/>
        <v>5</v>
      </c>
      <c r="U398" s="745">
        <f t="shared" si="101"/>
        <v>35998</v>
      </c>
      <c r="V398" s="744">
        <f t="shared" si="99"/>
        <v>7</v>
      </c>
      <c r="W398" s="746">
        <f t="shared" si="102"/>
        <v>179990</v>
      </c>
      <c r="X398" s="746">
        <f t="shared" si="103"/>
        <v>0</v>
      </c>
      <c r="Y398" s="746">
        <f t="shared" si="104"/>
        <v>0</v>
      </c>
      <c r="Z398" s="746">
        <f t="shared" si="111"/>
        <v>0</v>
      </c>
      <c r="AA398" s="746">
        <f t="shared" si="105"/>
        <v>0</v>
      </c>
      <c r="AB398" s="746">
        <f t="shared" si="106"/>
        <v>0</v>
      </c>
      <c r="AC398" s="747">
        <f t="shared" si="107"/>
        <v>2006</v>
      </c>
      <c r="AD398" s="748">
        <f t="shared" si="108"/>
        <v>10</v>
      </c>
      <c r="AE398" s="473">
        <f t="shared" si="109"/>
        <v>179990</v>
      </c>
      <c r="AF398" s="749">
        <f t="shared" si="110"/>
        <v>179990</v>
      </c>
      <c r="AG398" s="720"/>
      <c r="AH398" s="475"/>
      <c r="AI398" s="475"/>
      <c r="AJ398" s="475"/>
      <c r="AK398" s="475"/>
      <c r="AL398" s="475"/>
      <c r="AM398" s="475"/>
      <c r="AN398" s="475"/>
    </row>
    <row r="399" spans="1:40" s="475" customFormat="1" ht="19.5" customHeight="1">
      <c r="A399" s="751"/>
      <c r="B399" s="493" t="s">
        <v>2815</v>
      </c>
      <c r="C399" s="527" t="s">
        <v>1208</v>
      </c>
      <c r="D399" s="689">
        <v>4</v>
      </c>
      <c r="E399" s="528"/>
      <c r="F399" s="528"/>
      <c r="G399" s="528" t="s">
        <v>1537</v>
      </c>
      <c r="H399" s="523">
        <v>2007</v>
      </c>
      <c r="I399" s="523"/>
      <c r="J399" s="523"/>
      <c r="K399" s="523"/>
      <c r="L399" s="523"/>
      <c r="M399" s="523"/>
      <c r="N399" s="523" t="s">
        <v>204</v>
      </c>
      <c r="O399" s="517">
        <v>28000000</v>
      </c>
      <c r="P399" s="724" t="s">
        <v>1573</v>
      </c>
      <c r="Q399" s="723"/>
      <c r="R399" s="700" t="str">
        <f t="shared" si="100"/>
        <v>2.06.02</v>
      </c>
      <c r="S399" s="744" t="str">
        <f t="shared" si="97"/>
        <v>ALAT RUMAH TANGGA</v>
      </c>
      <c r="T399" s="744">
        <f t="shared" si="98"/>
        <v>5</v>
      </c>
      <c r="U399" s="745">
        <f t="shared" si="101"/>
        <v>5599998</v>
      </c>
      <c r="V399" s="744">
        <f t="shared" si="99"/>
        <v>6</v>
      </c>
      <c r="W399" s="746">
        <f t="shared" si="102"/>
        <v>27999990</v>
      </c>
      <c r="X399" s="746">
        <f t="shared" si="103"/>
        <v>0</v>
      </c>
      <c r="Y399" s="746">
        <f t="shared" si="104"/>
        <v>0</v>
      </c>
      <c r="Z399" s="746">
        <f t="shared" si="111"/>
        <v>0</v>
      </c>
      <c r="AA399" s="746">
        <f t="shared" si="105"/>
        <v>0</v>
      </c>
      <c r="AB399" s="746">
        <f t="shared" si="106"/>
        <v>0</v>
      </c>
      <c r="AC399" s="747">
        <f t="shared" si="107"/>
        <v>2007</v>
      </c>
      <c r="AD399" s="748">
        <f t="shared" si="108"/>
        <v>10</v>
      </c>
      <c r="AE399" s="473">
        <f t="shared" si="109"/>
        <v>27999990</v>
      </c>
      <c r="AF399" s="749">
        <f t="shared" si="110"/>
        <v>27999990</v>
      </c>
      <c r="AG399" s="720"/>
    </row>
    <row r="400" spans="1:40" s="476" customFormat="1" ht="19.5" customHeight="1">
      <c r="A400" s="750"/>
      <c r="B400" s="493" t="s">
        <v>2250</v>
      </c>
      <c r="C400" s="524"/>
      <c r="D400" s="689">
        <v>4</v>
      </c>
      <c r="E400" s="528"/>
      <c r="F400" s="528"/>
      <c r="G400" s="528" t="s">
        <v>1561</v>
      </c>
      <c r="H400" s="523">
        <v>2007</v>
      </c>
      <c r="I400" s="523"/>
      <c r="J400" s="523"/>
      <c r="K400" s="523"/>
      <c r="L400" s="523"/>
      <c r="M400" s="523"/>
      <c r="N400" s="523" t="s">
        <v>204</v>
      </c>
      <c r="O400" s="517">
        <v>65500000</v>
      </c>
      <c r="P400" s="724" t="s">
        <v>1573</v>
      </c>
      <c r="Q400" s="723"/>
      <c r="R400" s="700" t="str">
        <f t="shared" si="100"/>
        <v>2.06.02</v>
      </c>
      <c r="S400" s="744" t="str">
        <f t="shared" si="97"/>
        <v>ALAT RUMAH TANGGA</v>
      </c>
      <c r="T400" s="744">
        <f t="shared" si="98"/>
        <v>5</v>
      </c>
      <c r="U400" s="745">
        <f t="shared" si="101"/>
        <v>13099998</v>
      </c>
      <c r="V400" s="744">
        <f t="shared" si="99"/>
        <v>6</v>
      </c>
      <c r="W400" s="746">
        <f t="shared" si="102"/>
        <v>65499990</v>
      </c>
      <c r="X400" s="746">
        <f t="shared" si="103"/>
        <v>0</v>
      </c>
      <c r="Y400" s="746">
        <f t="shared" si="104"/>
        <v>0</v>
      </c>
      <c r="Z400" s="746">
        <f t="shared" si="111"/>
        <v>0</v>
      </c>
      <c r="AA400" s="746">
        <f t="shared" si="105"/>
        <v>0</v>
      </c>
      <c r="AB400" s="746">
        <f t="shared" si="106"/>
        <v>0</v>
      </c>
      <c r="AC400" s="747">
        <f t="shared" si="107"/>
        <v>2007</v>
      </c>
      <c r="AD400" s="748">
        <f t="shared" si="108"/>
        <v>10</v>
      </c>
      <c r="AE400" s="473">
        <f t="shared" si="109"/>
        <v>65499990</v>
      </c>
      <c r="AF400" s="749">
        <f t="shared" si="110"/>
        <v>65499990</v>
      </c>
      <c r="AG400" s="720"/>
      <c r="AH400" s="475"/>
      <c r="AI400" s="475"/>
      <c r="AJ400" s="475"/>
      <c r="AK400" s="475"/>
      <c r="AL400" s="475"/>
      <c r="AM400" s="475"/>
      <c r="AN400" s="475"/>
    </row>
    <row r="401" spans="1:40" s="476" customFormat="1" ht="16">
      <c r="A401" s="750"/>
      <c r="B401" s="493" t="s">
        <v>2876</v>
      </c>
      <c r="C401" s="524" t="s">
        <v>2428</v>
      </c>
      <c r="D401" s="689">
        <v>4</v>
      </c>
      <c r="E401" s="523"/>
      <c r="F401" s="523"/>
      <c r="G401" s="523" t="s">
        <v>1562</v>
      </c>
      <c r="H401" s="523">
        <v>2007</v>
      </c>
      <c r="I401" s="523"/>
      <c r="J401" s="523"/>
      <c r="K401" s="523"/>
      <c r="L401" s="523"/>
      <c r="M401" s="523"/>
      <c r="N401" s="523" t="s">
        <v>204</v>
      </c>
      <c r="O401" s="517">
        <v>8843830.7883581929</v>
      </c>
      <c r="P401" s="724" t="s">
        <v>123</v>
      </c>
      <c r="Q401" s="723"/>
      <c r="R401" s="700" t="str">
        <f t="shared" si="100"/>
        <v>2.06.04</v>
      </c>
      <c r="S401" s="744" t="str">
        <f t="shared" si="97"/>
        <v>MEJA DAN KURSI KERJA/RAPAT PEJABAT</v>
      </c>
      <c r="T401" s="744">
        <f t="shared" si="98"/>
        <v>5</v>
      </c>
      <c r="U401" s="745">
        <f t="shared" si="101"/>
        <v>1768764.1576716385</v>
      </c>
      <c r="V401" s="744">
        <f t="shared" si="99"/>
        <v>6</v>
      </c>
      <c r="W401" s="746">
        <f t="shared" si="102"/>
        <v>8843820.7883581929</v>
      </c>
      <c r="X401" s="746">
        <f t="shared" si="103"/>
        <v>0</v>
      </c>
      <c r="Y401" s="746">
        <f t="shared" si="104"/>
        <v>0</v>
      </c>
      <c r="Z401" s="746">
        <f t="shared" si="111"/>
        <v>0</v>
      </c>
      <c r="AA401" s="746">
        <f t="shared" si="105"/>
        <v>0</v>
      </c>
      <c r="AB401" s="746">
        <f t="shared" si="106"/>
        <v>0</v>
      </c>
      <c r="AC401" s="747">
        <f t="shared" si="107"/>
        <v>2007</v>
      </c>
      <c r="AD401" s="748">
        <f t="shared" si="108"/>
        <v>10</v>
      </c>
      <c r="AE401" s="473">
        <f t="shared" si="109"/>
        <v>8843820.7883581929</v>
      </c>
      <c r="AF401" s="749">
        <f t="shared" si="110"/>
        <v>8843820.7883581929</v>
      </c>
      <c r="AG401" s="720"/>
      <c r="AH401" s="475"/>
      <c r="AI401" s="475"/>
      <c r="AJ401" s="475"/>
      <c r="AK401" s="475"/>
      <c r="AL401" s="475"/>
      <c r="AM401" s="475"/>
      <c r="AN401" s="475"/>
    </row>
    <row r="402" spans="1:40" s="476" customFormat="1" ht="16">
      <c r="A402" s="750"/>
      <c r="B402" s="493" t="s">
        <v>2876</v>
      </c>
      <c r="C402" s="524" t="s">
        <v>2429</v>
      </c>
      <c r="D402" s="689">
        <v>4</v>
      </c>
      <c r="E402" s="523"/>
      <c r="F402" s="523"/>
      <c r="G402" s="523" t="s">
        <v>1562</v>
      </c>
      <c r="H402" s="523">
        <v>2007</v>
      </c>
      <c r="I402" s="523"/>
      <c r="J402" s="523"/>
      <c r="K402" s="523"/>
      <c r="L402" s="523"/>
      <c r="M402" s="523"/>
      <c r="N402" s="523" t="s">
        <v>204</v>
      </c>
      <c r="O402" s="517">
        <v>1602944.3303899225</v>
      </c>
      <c r="P402" s="724" t="s">
        <v>123</v>
      </c>
      <c r="Q402" s="723"/>
      <c r="R402" s="700" t="str">
        <f t="shared" si="100"/>
        <v>2.06.04</v>
      </c>
      <c r="S402" s="744" t="str">
        <f t="shared" si="97"/>
        <v>MEJA DAN KURSI KERJA/RAPAT PEJABAT</v>
      </c>
      <c r="T402" s="744">
        <f t="shared" si="98"/>
        <v>5</v>
      </c>
      <c r="U402" s="745">
        <f t="shared" si="101"/>
        <v>320586.86607798451</v>
      </c>
      <c r="V402" s="744">
        <f t="shared" si="99"/>
        <v>6</v>
      </c>
      <c r="W402" s="746">
        <f t="shared" si="102"/>
        <v>1602934.3303899225</v>
      </c>
      <c r="X402" s="746">
        <f t="shared" si="103"/>
        <v>0</v>
      </c>
      <c r="Y402" s="746">
        <f t="shared" si="104"/>
        <v>0</v>
      </c>
      <c r="Z402" s="746">
        <f t="shared" si="111"/>
        <v>0</v>
      </c>
      <c r="AA402" s="746">
        <f t="shared" si="105"/>
        <v>0</v>
      </c>
      <c r="AB402" s="746">
        <f t="shared" si="106"/>
        <v>0</v>
      </c>
      <c r="AC402" s="747">
        <f t="shared" si="107"/>
        <v>2007</v>
      </c>
      <c r="AD402" s="748">
        <f t="shared" si="108"/>
        <v>10</v>
      </c>
      <c r="AE402" s="473">
        <f t="shared" si="109"/>
        <v>1602934.3303899225</v>
      </c>
      <c r="AF402" s="749">
        <f t="shared" si="110"/>
        <v>1602934.3303899225</v>
      </c>
      <c r="AG402" s="720"/>
      <c r="AH402" s="475"/>
      <c r="AI402" s="475"/>
      <c r="AJ402" s="475"/>
      <c r="AK402" s="475"/>
      <c r="AL402" s="475"/>
      <c r="AM402" s="475"/>
      <c r="AN402" s="475"/>
    </row>
    <row r="403" spans="1:40" s="475" customFormat="1" ht="16">
      <c r="A403" s="750"/>
      <c r="B403" s="493" t="s">
        <v>2876</v>
      </c>
      <c r="C403" s="524" t="s">
        <v>2430</v>
      </c>
      <c r="D403" s="689">
        <v>4</v>
      </c>
      <c r="E403" s="523"/>
      <c r="F403" s="523"/>
      <c r="G403" s="523" t="s">
        <v>225</v>
      </c>
      <c r="H403" s="523">
        <v>2007</v>
      </c>
      <c r="I403" s="523"/>
      <c r="J403" s="523"/>
      <c r="K403" s="523"/>
      <c r="L403" s="523"/>
      <c r="M403" s="523"/>
      <c r="N403" s="523" t="s">
        <v>204</v>
      </c>
      <c r="O403" s="517">
        <v>3316436.5456343228</v>
      </c>
      <c r="P403" s="724" t="s">
        <v>123</v>
      </c>
      <c r="Q403" s="723"/>
      <c r="R403" s="700" t="str">
        <f t="shared" si="100"/>
        <v>2.06.04</v>
      </c>
      <c r="S403" s="744" t="str">
        <f t="shared" si="97"/>
        <v>MEJA DAN KURSI KERJA/RAPAT PEJABAT</v>
      </c>
      <c r="T403" s="744">
        <f t="shared" si="98"/>
        <v>5</v>
      </c>
      <c r="U403" s="745">
        <f t="shared" si="101"/>
        <v>663285.30912686454</v>
      </c>
      <c r="V403" s="744">
        <f t="shared" si="99"/>
        <v>6</v>
      </c>
      <c r="W403" s="746">
        <f t="shared" si="102"/>
        <v>3316426.5456343228</v>
      </c>
      <c r="X403" s="746">
        <f t="shared" si="103"/>
        <v>0</v>
      </c>
      <c r="Y403" s="746">
        <f t="shared" si="104"/>
        <v>0</v>
      </c>
      <c r="Z403" s="746">
        <f t="shared" si="111"/>
        <v>0</v>
      </c>
      <c r="AA403" s="746">
        <f t="shared" si="105"/>
        <v>0</v>
      </c>
      <c r="AB403" s="746">
        <f t="shared" si="106"/>
        <v>0</v>
      </c>
      <c r="AC403" s="747">
        <f t="shared" si="107"/>
        <v>2007</v>
      </c>
      <c r="AD403" s="748">
        <f t="shared" si="108"/>
        <v>10</v>
      </c>
      <c r="AE403" s="473">
        <f t="shared" si="109"/>
        <v>3316426.5456343228</v>
      </c>
      <c r="AF403" s="749">
        <f t="shared" si="110"/>
        <v>3316426.5456343228</v>
      </c>
      <c r="AG403" s="720"/>
    </row>
    <row r="404" spans="1:40" s="475" customFormat="1" ht="16">
      <c r="A404" s="750"/>
      <c r="B404" s="493" t="s">
        <v>2876</v>
      </c>
      <c r="C404" s="524" t="s">
        <v>2431</v>
      </c>
      <c r="D404" s="689">
        <v>4</v>
      </c>
      <c r="E404" s="523"/>
      <c r="F404" s="523"/>
      <c r="G404" s="523" t="s">
        <v>225</v>
      </c>
      <c r="H404" s="523">
        <v>2007</v>
      </c>
      <c r="I404" s="523"/>
      <c r="J404" s="523"/>
      <c r="K404" s="523"/>
      <c r="L404" s="523"/>
      <c r="M404" s="523"/>
      <c r="N404" s="523" t="s">
        <v>204</v>
      </c>
      <c r="O404" s="517">
        <v>2929518.9486436509</v>
      </c>
      <c r="P404" s="724" t="s">
        <v>123</v>
      </c>
      <c r="Q404" s="723"/>
      <c r="R404" s="700" t="str">
        <f t="shared" si="100"/>
        <v>2.06.04</v>
      </c>
      <c r="S404" s="744" t="str">
        <f t="shared" si="97"/>
        <v>MEJA DAN KURSI KERJA/RAPAT PEJABAT</v>
      </c>
      <c r="T404" s="744">
        <f t="shared" si="98"/>
        <v>5</v>
      </c>
      <c r="U404" s="745">
        <f t="shared" si="101"/>
        <v>585901.78972873022</v>
      </c>
      <c r="V404" s="744">
        <f t="shared" si="99"/>
        <v>6</v>
      </c>
      <c r="W404" s="746">
        <f t="shared" si="102"/>
        <v>2929508.9486436509</v>
      </c>
      <c r="X404" s="746">
        <f t="shared" si="103"/>
        <v>0</v>
      </c>
      <c r="Y404" s="746">
        <f t="shared" si="104"/>
        <v>0</v>
      </c>
      <c r="Z404" s="746">
        <f t="shared" si="111"/>
        <v>0</v>
      </c>
      <c r="AA404" s="746">
        <f t="shared" si="105"/>
        <v>0</v>
      </c>
      <c r="AB404" s="746">
        <f t="shared" si="106"/>
        <v>0</v>
      </c>
      <c r="AC404" s="747">
        <f t="shared" si="107"/>
        <v>2007</v>
      </c>
      <c r="AD404" s="748">
        <f t="shared" si="108"/>
        <v>10</v>
      </c>
      <c r="AE404" s="473">
        <f t="shared" si="109"/>
        <v>2929508.9486436509</v>
      </c>
      <c r="AF404" s="749">
        <f t="shared" si="110"/>
        <v>2929508.9486436509</v>
      </c>
      <c r="AG404" s="720"/>
    </row>
    <row r="405" spans="1:40" s="475" customFormat="1" ht="16">
      <c r="A405" s="750"/>
      <c r="B405" s="493" t="s">
        <v>2876</v>
      </c>
      <c r="C405" s="524" t="s">
        <v>2432</v>
      </c>
      <c r="D405" s="689">
        <v>4</v>
      </c>
      <c r="E405" s="523"/>
      <c r="F405" s="523"/>
      <c r="G405" s="523" t="s">
        <v>225</v>
      </c>
      <c r="H405" s="523">
        <v>2007</v>
      </c>
      <c r="I405" s="523"/>
      <c r="J405" s="523"/>
      <c r="K405" s="523"/>
      <c r="L405" s="523"/>
      <c r="M405" s="523"/>
      <c r="N405" s="523" t="s">
        <v>204</v>
      </c>
      <c r="O405" s="517">
        <v>20561906.5829328</v>
      </c>
      <c r="P405" s="724" t="s">
        <v>123</v>
      </c>
      <c r="Q405" s="723"/>
      <c r="R405" s="700" t="str">
        <f t="shared" si="100"/>
        <v>2.06.04</v>
      </c>
      <c r="S405" s="744" t="str">
        <f t="shared" si="97"/>
        <v>MEJA DAN KURSI KERJA/RAPAT PEJABAT</v>
      </c>
      <c r="T405" s="744">
        <f t="shared" si="98"/>
        <v>5</v>
      </c>
      <c r="U405" s="745">
        <f t="shared" si="101"/>
        <v>4112379.3165865601</v>
      </c>
      <c r="V405" s="744">
        <f t="shared" si="99"/>
        <v>6</v>
      </c>
      <c r="W405" s="746">
        <f t="shared" si="102"/>
        <v>20561896.5829328</v>
      </c>
      <c r="X405" s="746">
        <f t="shared" si="103"/>
        <v>0</v>
      </c>
      <c r="Y405" s="746">
        <f t="shared" si="104"/>
        <v>0</v>
      </c>
      <c r="Z405" s="746">
        <f t="shared" si="111"/>
        <v>0</v>
      </c>
      <c r="AA405" s="746">
        <f t="shared" si="105"/>
        <v>0</v>
      </c>
      <c r="AB405" s="746">
        <f t="shared" si="106"/>
        <v>0</v>
      </c>
      <c r="AC405" s="747">
        <f t="shared" si="107"/>
        <v>2007</v>
      </c>
      <c r="AD405" s="748">
        <f t="shared" si="108"/>
        <v>10</v>
      </c>
      <c r="AE405" s="473">
        <f t="shared" si="109"/>
        <v>20561896.5829328</v>
      </c>
      <c r="AF405" s="749">
        <f t="shared" si="110"/>
        <v>20561896.5829328</v>
      </c>
      <c r="AG405" s="720"/>
    </row>
    <row r="406" spans="1:40" s="475" customFormat="1" ht="16">
      <c r="A406" s="750"/>
      <c r="B406" s="493" t="s">
        <v>2876</v>
      </c>
      <c r="C406" s="524" t="s">
        <v>2433</v>
      </c>
      <c r="D406" s="689">
        <v>4</v>
      </c>
      <c r="E406" s="523"/>
      <c r="F406" s="523"/>
      <c r="G406" s="523" t="s">
        <v>225</v>
      </c>
      <c r="H406" s="523">
        <v>2007</v>
      </c>
      <c r="I406" s="523"/>
      <c r="J406" s="523"/>
      <c r="K406" s="523"/>
      <c r="L406" s="523"/>
      <c r="M406" s="523"/>
      <c r="N406" s="523" t="s">
        <v>204</v>
      </c>
      <c r="O406" s="517">
        <v>967293.99247667729</v>
      </c>
      <c r="P406" s="724" t="s">
        <v>123</v>
      </c>
      <c r="Q406" s="723"/>
      <c r="R406" s="700" t="str">
        <f t="shared" si="100"/>
        <v>2.06.04</v>
      </c>
      <c r="S406" s="744" t="str">
        <f t="shared" si="97"/>
        <v>MEJA DAN KURSI KERJA/RAPAT PEJABAT</v>
      </c>
      <c r="T406" s="744">
        <f t="shared" si="98"/>
        <v>5</v>
      </c>
      <c r="U406" s="745">
        <f t="shared" si="101"/>
        <v>193456.79849533545</v>
      </c>
      <c r="V406" s="744">
        <f t="shared" si="99"/>
        <v>6</v>
      </c>
      <c r="W406" s="746">
        <f t="shared" si="102"/>
        <v>967283.99247667729</v>
      </c>
      <c r="X406" s="746">
        <f t="shared" si="103"/>
        <v>0</v>
      </c>
      <c r="Y406" s="746">
        <f t="shared" si="104"/>
        <v>0</v>
      </c>
      <c r="Z406" s="746">
        <f t="shared" si="111"/>
        <v>0</v>
      </c>
      <c r="AA406" s="746">
        <f t="shared" si="105"/>
        <v>0</v>
      </c>
      <c r="AB406" s="746">
        <f t="shared" si="106"/>
        <v>0</v>
      </c>
      <c r="AC406" s="747">
        <f t="shared" si="107"/>
        <v>2007</v>
      </c>
      <c r="AD406" s="748">
        <f t="shared" si="108"/>
        <v>10</v>
      </c>
      <c r="AE406" s="473">
        <f t="shared" si="109"/>
        <v>967283.99247667729</v>
      </c>
      <c r="AF406" s="749">
        <f t="shared" si="110"/>
        <v>967283.99247667729</v>
      </c>
      <c r="AG406" s="720"/>
    </row>
    <row r="407" spans="1:40" s="475" customFormat="1" ht="16">
      <c r="A407" s="750"/>
      <c r="B407" s="493" t="s">
        <v>2245</v>
      </c>
      <c r="C407" s="524" t="s">
        <v>1205</v>
      </c>
      <c r="D407" s="689">
        <v>4</v>
      </c>
      <c r="E407" s="528"/>
      <c r="F407" s="528"/>
      <c r="G407" s="528" t="s">
        <v>238</v>
      </c>
      <c r="H407" s="523">
        <v>2007</v>
      </c>
      <c r="I407" s="523"/>
      <c r="J407" s="523"/>
      <c r="K407" s="523"/>
      <c r="L407" s="523"/>
      <c r="M407" s="523"/>
      <c r="N407" s="523" t="s">
        <v>204</v>
      </c>
      <c r="O407" s="517">
        <v>49789094.574409492</v>
      </c>
      <c r="P407" s="724" t="s">
        <v>123</v>
      </c>
      <c r="Q407" s="723"/>
      <c r="R407" s="700" t="str">
        <f t="shared" si="100"/>
        <v>2.06.02</v>
      </c>
      <c r="S407" s="744" t="str">
        <f t="shared" si="97"/>
        <v>ALAT RUMAH TANGGA</v>
      </c>
      <c r="T407" s="744">
        <f t="shared" si="98"/>
        <v>5</v>
      </c>
      <c r="U407" s="745">
        <f t="shared" si="101"/>
        <v>9957816.9148818981</v>
      </c>
      <c r="V407" s="744">
        <f t="shared" si="99"/>
        <v>6</v>
      </c>
      <c r="W407" s="746">
        <f t="shared" si="102"/>
        <v>49789084.574409492</v>
      </c>
      <c r="X407" s="746">
        <f t="shared" si="103"/>
        <v>0</v>
      </c>
      <c r="Y407" s="746">
        <f t="shared" si="104"/>
        <v>0</v>
      </c>
      <c r="Z407" s="746">
        <f t="shared" si="111"/>
        <v>0</v>
      </c>
      <c r="AA407" s="746">
        <f t="shared" si="105"/>
        <v>0</v>
      </c>
      <c r="AB407" s="746">
        <f t="shared" si="106"/>
        <v>0</v>
      </c>
      <c r="AC407" s="747">
        <f t="shared" si="107"/>
        <v>2007</v>
      </c>
      <c r="AD407" s="748">
        <f t="shared" si="108"/>
        <v>10</v>
      </c>
      <c r="AE407" s="473">
        <f t="shared" si="109"/>
        <v>49789084.574409492</v>
      </c>
      <c r="AF407" s="749">
        <f t="shared" si="110"/>
        <v>49789084.574409492</v>
      </c>
      <c r="AG407" s="720"/>
    </row>
    <row r="408" spans="1:40" s="475" customFormat="1" ht="16">
      <c r="A408" s="750"/>
      <c r="B408" s="493" t="s">
        <v>2249</v>
      </c>
      <c r="C408" s="524" t="s">
        <v>2434</v>
      </c>
      <c r="D408" s="689">
        <v>4</v>
      </c>
      <c r="E408" s="523"/>
      <c r="F408" s="523"/>
      <c r="G408" s="523" t="s">
        <v>238</v>
      </c>
      <c r="H408" s="523">
        <v>2007</v>
      </c>
      <c r="I408" s="523"/>
      <c r="J408" s="523"/>
      <c r="K408" s="523"/>
      <c r="L408" s="523"/>
      <c r="M408" s="523"/>
      <c r="N408" s="523" t="s">
        <v>204</v>
      </c>
      <c r="O408" s="517">
        <v>3983127.5659527592</v>
      </c>
      <c r="P408" s="724" t="s">
        <v>123</v>
      </c>
      <c r="Q408" s="723"/>
      <c r="R408" s="700" t="str">
        <f t="shared" si="100"/>
        <v>2.06.02</v>
      </c>
      <c r="S408" s="744" t="str">
        <f t="shared" si="97"/>
        <v>ALAT RUMAH TANGGA</v>
      </c>
      <c r="T408" s="744">
        <f t="shared" si="98"/>
        <v>5</v>
      </c>
      <c r="U408" s="745">
        <f t="shared" si="101"/>
        <v>796623.51319055189</v>
      </c>
      <c r="V408" s="744">
        <f t="shared" si="99"/>
        <v>6</v>
      </c>
      <c r="W408" s="746">
        <f t="shared" si="102"/>
        <v>3983117.5659527592</v>
      </c>
      <c r="X408" s="746">
        <f t="shared" si="103"/>
        <v>0</v>
      </c>
      <c r="Y408" s="746">
        <f t="shared" si="104"/>
        <v>0</v>
      </c>
      <c r="Z408" s="746">
        <f t="shared" si="111"/>
        <v>0</v>
      </c>
      <c r="AA408" s="746">
        <f t="shared" si="105"/>
        <v>0</v>
      </c>
      <c r="AB408" s="746">
        <f t="shared" si="106"/>
        <v>0</v>
      </c>
      <c r="AC408" s="747">
        <f t="shared" si="107"/>
        <v>2007</v>
      </c>
      <c r="AD408" s="748">
        <f t="shared" si="108"/>
        <v>10</v>
      </c>
      <c r="AE408" s="473">
        <f t="shared" si="109"/>
        <v>3983117.5659527592</v>
      </c>
      <c r="AF408" s="749">
        <f t="shared" si="110"/>
        <v>3983117.5659527592</v>
      </c>
      <c r="AG408" s="720"/>
    </row>
    <row r="409" spans="1:40" s="475" customFormat="1" ht="16">
      <c r="A409" s="750"/>
      <c r="B409" s="493" t="s">
        <v>2877</v>
      </c>
      <c r="C409" s="524" t="s">
        <v>2435</v>
      </c>
      <c r="D409" s="689">
        <v>4</v>
      </c>
      <c r="E409" s="523"/>
      <c r="F409" s="523"/>
      <c r="G409" s="523" t="s">
        <v>1574</v>
      </c>
      <c r="H409" s="523">
        <v>2007</v>
      </c>
      <c r="I409" s="523"/>
      <c r="J409" s="523"/>
      <c r="K409" s="523"/>
      <c r="L409" s="523"/>
      <c r="M409" s="523"/>
      <c r="N409" s="523" t="s">
        <v>204</v>
      </c>
      <c r="O409" s="517">
        <v>11949382.697858278</v>
      </c>
      <c r="P409" s="724" t="s">
        <v>123</v>
      </c>
      <c r="Q409" s="723"/>
      <c r="R409" s="700" t="str">
        <f t="shared" si="100"/>
        <v>2.06.02</v>
      </c>
      <c r="S409" s="744" t="str">
        <f t="shared" si="97"/>
        <v>ALAT RUMAH TANGGA</v>
      </c>
      <c r="T409" s="744">
        <f t="shared" si="98"/>
        <v>5</v>
      </c>
      <c r="U409" s="745">
        <f t="shared" si="101"/>
        <v>2389874.5395716554</v>
      </c>
      <c r="V409" s="744">
        <f t="shared" si="99"/>
        <v>6</v>
      </c>
      <c r="W409" s="746">
        <f t="shared" si="102"/>
        <v>11949372.697858278</v>
      </c>
      <c r="X409" s="746">
        <f t="shared" si="103"/>
        <v>0</v>
      </c>
      <c r="Y409" s="746">
        <f t="shared" si="104"/>
        <v>0</v>
      </c>
      <c r="Z409" s="746">
        <f t="shared" si="111"/>
        <v>0</v>
      </c>
      <c r="AA409" s="746">
        <f t="shared" si="105"/>
        <v>0</v>
      </c>
      <c r="AB409" s="746">
        <f t="shared" si="106"/>
        <v>0</v>
      </c>
      <c r="AC409" s="747">
        <f t="shared" si="107"/>
        <v>2007</v>
      </c>
      <c r="AD409" s="748">
        <f t="shared" si="108"/>
        <v>10</v>
      </c>
      <c r="AE409" s="473">
        <f t="shared" si="109"/>
        <v>11949372.697858278</v>
      </c>
      <c r="AF409" s="749">
        <f t="shared" si="110"/>
        <v>11949372.697858278</v>
      </c>
      <c r="AG409" s="720"/>
    </row>
    <row r="410" spans="1:40" s="475" customFormat="1" ht="16">
      <c r="A410" s="750"/>
      <c r="B410" s="493" t="s">
        <v>2849</v>
      </c>
      <c r="C410" s="524" t="s">
        <v>2436</v>
      </c>
      <c r="D410" s="689">
        <v>4</v>
      </c>
      <c r="E410" s="523"/>
      <c r="F410" s="523"/>
      <c r="G410" s="523" t="s">
        <v>225</v>
      </c>
      <c r="H410" s="523">
        <v>2007</v>
      </c>
      <c r="I410" s="523"/>
      <c r="J410" s="523"/>
      <c r="K410" s="523"/>
      <c r="L410" s="523"/>
      <c r="M410" s="523"/>
      <c r="N410" s="523" t="s">
        <v>204</v>
      </c>
      <c r="O410" s="517">
        <v>2284263.3086562413</v>
      </c>
      <c r="P410" s="724" t="s">
        <v>123</v>
      </c>
      <c r="Q410" s="723"/>
      <c r="R410" s="700" t="str">
        <f t="shared" si="100"/>
        <v>2.06.02</v>
      </c>
      <c r="S410" s="744" t="str">
        <f t="shared" si="97"/>
        <v>ALAT RUMAH TANGGA</v>
      </c>
      <c r="T410" s="744">
        <f t="shared" si="98"/>
        <v>5</v>
      </c>
      <c r="U410" s="745">
        <f t="shared" si="101"/>
        <v>456850.66173124826</v>
      </c>
      <c r="V410" s="744">
        <f t="shared" si="99"/>
        <v>6</v>
      </c>
      <c r="W410" s="746">
        <f t="shared" si="102"/>
        <v>2284253.3086562413</v>
      </c>
      <c r="X410" s="746">
        <f t="shared" si="103"/>
        <v>0</v>
      </c>
      <c r="Y410" s="746">
        <f t="shared" si="104"/>
        <v>0</v>
      </c>
      <c r="Z410" s="746">
        <f t="shared" si="111"/>
        <v>0</v>
      </c>
      <c r="AA410" s="746">
        <f t="shared" si="105"/>
        <v>0</v>
      </c>
      <c r="AB410" s="746">
        <f t="shared" si="106"/>
        <v>0</v>
      </c>
      <c r="AC410" s="747">
        <f t="shared" si="107"/>
        <v>2007</v>
      </c>
      <c r="AD410" s="748">
        <f t="shared" si="108"/>
        <v>10</v>
      </c>
      <c r="AE410" s="473">
        <f t="shared" si="109"/>
        <v>2284253.3086562413</v>
      </c>
      <c r="AF410" s="749">
        <f t="shared" si="110"/>
        <v>2284253.3086562413</v>
      </c>
      <c r="AG410" s="720"/>
    </row>
    <row r="411" spans="1:40" s="475" customFormat="1" ht="32">
      <c r="A411" s="750"/>
      <c r="B411" s="493" t="s">
        <v>2878</v>
      </c>
      <c r="C411" s="524" t="s">
        <v>2437</v>
      </c>
      <c r="D411" s="689">
        <v>4</v>
      </c>
      <c r="E411" s="523"/>
      <c r="F411" s="523"/>
      <c r="G411" s="523" t="s">
        <v>1576</v>
      </c>
      <c r="H411" s="523">
        <v>2007</v>
      </c>
      <c r="I411" s="523"/>
      <c r="J411" s="523"/>
      <c r="K411" s="523"/>
      <c r="L411" s="523"/>
      <c r="M411" s="523"/>
      <c r="N411" s="523" t="s">
        <v>204</v>
      </c>
      <c r="O411" s="517">
        <v>18249966.30218355</v>
      </c>
      <c r="P411" s="724" t="s">
        <v>123</v>
      </c>
      <c r="Q411" s="723"/>
      <c r="R411" s="700" t="str">
        <f t="shared" si="100"/>
        <v>2.06.02</v>
      </c>
      <c r="S411" s="744" t="str">
        <f t="shared" si="97"/>
        <v>ALAT RUMAH TANGGA</v>
      </c>
      <c r="T411" s="744">
        <f t="shared" si="98"/>
        <v>5</v>
      </c>
      <c r="U411" s="745">
        <f t="shared" si="101"/>
        <v>3649991.26043671</v>
      </c>
      <c r="V411" s="744">
        <f t="shared" si="99"/>
        <v>6</v>
      </c>
      <c r="W411" s="746">
        <f t="shared" si="102"/>
        <v>18249956.30218355</v>
      </c>
      <c r="X411" s="746">
        <f t="shared" si="103"/>
        <v>0</v>
      </c>
      <c r="Y411" s="746">
        <f t="shared" si="104"/>
        <v>0</v>
      </c>
      <c r="Z411" s="746">
        <f t="shared" si="111"/>
        <v>0</v>
      </c>
      <c r="AA411" s="746">
        <f t="shared" si="105"/>
        <v>0</v>
      </c>
      <c r="AB411" s="746">
        <f t="shared" si="106"/>
        <v>0</v>
      </c>
      <c r="AC411" s="747">
        <f t="shared" si="107"/>
        <v>2007</v>
      </c>
      <c r="AD411" s="748">
        <f t="shared" si="108"/>
        <v>10</v>
      </c>
      <c r="AE411" s="473">
        <f t="shared" si="109"/>
        <v>18249956.30218355</v>
      </c>
      <c r="AF411" s="749">
        <f t="shared" si="110"/>
        <v>18249956.30218355</v>
      </c>
      <c r="AG411" s="720"/>
    </row>
    <row r="412" spans="1:40" s="475" customFormat="1" ht="32">
      <c r="A412" s="750"/>
      <c r="B412" s="493" t="s">
        <v>2879</v>
      </c>
      <c r="C412" s="524" t="s">
        <v>2438</v>
      </c>
      <c r="D412" s="689">
        <v>4</v>
      </c>
      <c r="E412" s="523"/>
      <c r="F412" s="523"/>
      <c r="G412" s="523" t="s">
        <v>1575</v>
      </c>
      <c r="H412" s="523">
        <v>2007</v>
      </c>
      <c r="I412" s="523"/>
      <c r="J412" s="523"/>
      <c r="K412" s="523"/>
      <c r="L412" s="523"/>
      <c r="M412" s="523"/>
      <c r="N412" s="523" t="s">
        <v>204</v>
      </c>
      <c r="O412" s="517">
        <v>39765896.040389478</v>
      </c>
      <c r="P412" s="724" t="s">
        <v>123</v>
      </c>
      <c r="Q412" s="723"/>
      <c r="R412" s="700" t="str">
        <f t="shared" si="100"/>
        <v>2.06.02</v>
      </c>
      <c r="S412" s="744" t="str">
        <f t="shared" si="97"/>
        <v>ALAT RUMAH TANGGA</v>
      </c>
      <c r="T412" s="744">
        <f t="shared" si="98"/>
        <v>5</v>
      </c>
      <c r="U412" s="745">
        <f t="shared" si="101"/>
        <v>7953177.2080778955</v>
      </c>
      <c r="V412" s="744">
        <f t="shared" si="99"/>
        <v>6</v>
      </c>
      <c r="W412" s="746">
        <f t="shared" si="102"/>
        <v>39765886.040389478</v>
      </c>
      <c r="X412" s="746">
        <f t="shared" si="103"/>
        <v>0</v>
      </c>
      <c r="Y412" s="746">
        <f t="shared" si="104"/>
        <v>0</v>
      </c>
      <c r="Z412" s="746">
        <f t="shared" si="111"/>
        <v>0</v>
      </c>
      <c r="AA412" s="746">
        <f t="shared" si="105"/>
        <v>0</v>
      </c>
      <c r="AB412" s="746">
        <f t="shared" si="106"/>
        <v>0</v>
      </c>
      <c r="AC412" s="747">
        <f t="shared" si="107"/>
        <v>2007</v>
      </c>
      <c r="AD412" s="748">
        <f t="shared" si="108"/>
        <v>10</v>
      </c>
      <c r="AE412" s="473">
        <f t="shared" si="109"/>
        <v>39765886.040389478</v>
      </c>
      <c r="AF412" s="749">
        <f t="shared" si="110"/>
        <v>39765886.040389478</v>
      </c>
      <c r="AG412" s="720"/>
    </row>
    <row r="413" spans="1:40" s="475" customFormat="1" ht="16">
      <c r="A413" s="750"/>
      <c r="B413" s="493" t="s">
        <v>2876</v>
      </c>
      <c r="C413" s="524" t="s">
        <v>2439</v>
      </c>
      <c r="D413" s="689">
        <v>4</v>
      </c>
      <c r="E413" s="523"/>
      <c r="F413" s="523"/>
      <c r="G413" s="523" t="s">
        <v>1576</v>
      </c>
      <c r="H413" s="523">
        <v>2007</v>
      </c>
      <c r="I413" s="523"/>
      <c r="J413" s="523"/>
      <c r="K413" s="523"/>
      <c r="L413" s="523"/>
      <c r="M413" s="523"/>
      <c r="N413" s="523" t="s">
        <v>204</v>
      </c>
      <c r="O413" s="517">
        <v>152161005.14101475</v>
      </c>
      <c r="P413" s="724" t="s">
        <v>123</v>
      </c>
      <c r="Q413" s="723"/>
      <c r="R413" s="700" t="str">
        <f t="shared" si="100"/>
        <v>2.06.04</v>
      </c>
      <c r="S413" s="744" t="str">
        <f t="shared" si="97"/>
        <v>MEJA DAN KURSI KERJA/RAPAT PEJABAT</v>
      </c>
      <c r="T413" s="744">
        <f t="shared" si="98"/>
        <v>5</v>
      </c>
      <c r="U413" s="745">
        <f t="shared" si="101"/>
        <v>30432199.028202951</v>
      </c>
      <c r="V413" s="744">
        <f t="shared" si="99"/>
        <v>6</v>
      </c>
      <c r="W413" s="746">
        <f t="shared" si="102"/>
        <v>152160995.14101475</v>
      </c>
      <c r="X413" s="746">
        <f t="shared" si="103"/>
        <v>0</v>
      </c>
      <c r="Y413" s="746">
        <f t="shared" si="104"/>
        <v>0</v>
      </c>
      <c r="Z413" s="746">
        <f t="shared" si="111"/>
        <v>0</v>
      </c>
      <c r="AA413" s="746">
        <f t="shared" si="105"/>
        <v>0</v>
      </c>
      <c r="AB413" s="746">
        <f t="shared" si="106"/>
        <v>0</v>
      </c>
      <c r="AC413" s="747">
        <f t="shared" si="107"/>
        <v>2007</v>
      </c>
      <c r="AD413" s="748">
        <f t="shared" si="108"/>
        <v>10</v>
      </c>
      <c r="AE413" s="473">
        <f t="shared" si="109"/>
        <v>152160995.14101475</v>
      </c>
      <c r="AF413" s="749">
        <f t="shared" si="110"/>
        <v>152160995.14101475</v>
      </c>
      <c r="AG413" s="720"/>
    </row>
    <row r="414" spans="1:40" s="475" customFormat="1" ht="16">
      <c r="A414" s="750"/>
      <c r="B414" s="493" t="s">
        <v>2876</v>
      </c>
      <c r="C414" s="524" t="s">
        <v>2440</v>
      </c>
      <c r="D414" s="689">
        <v>4</v>
      </c>
      <c r="E414" s="523"/>
      <c r="F414" s="523"/>
      <c r="G414" s="523" t="s">
        <v>1576</v>
      </c>
      <c r="H414" s="523">
        <v>2007</v>
      </c>
      <c r="I414" s="523"/>
      <c r="J414" s="523"/>
      <c r="K414" s="523"/>
      <c r="L414" s="523"/>
      <c r="M414" s="523"/>
      <c r="N414" s="523" t="s">
        <v>204</v>
      </c>
      <c r="O414" s="517">
        <v>311150691.9260692</v>
      </c>
      <c r="P414" s="724" t="s">
        <v>123</v>
      </c>
      <c r="Q414" s="723"/>
      <c r="R414" s="700" t="str">
        <f t="shared" si="100"/>
        <v>2.06.04</v>
      </c>
      <c r="S414" s="744" t="str">
        <f t="shared" si="97"/>
        <v>MEJA DAN KURSI KERJA/RAPAT PEJABAT</v>
      </c>
      <c r="T414" s="744">
        <f t="shared" si="98"/>
        <v>5</v>
      </c>
      <c r="U414" s="745">
        <f t="shared" si="101"/>
        <v>62230136.385213837</v>
      </c>
      <c r="V414" s="744">
        <f t="shared" si="99"/>
        <v>6</v>
      </c>
      <c r="W414" s="746">
        <f t="shared" si="102"/>
        <v>311150681.9260692</v>
      </c>
      <c r="X414" s="746">
        <f t="shared" si="103"/>
        <v>0</v>
      </c>
      <c r="Y414" s="746">
        <f t="shared" si="104"/>
        <v>0</v>
      </c>
      <c r="Z414" s="746">
        <f t="shared" si="111"/>
        <v>0</v>
      </c>
      <c r="AA414" s="746">
        <f t="shared" si="105"/>
        <v>0</v>
      </c>
      <c r="AB414" s="746">
        <f t="shared" si="106"/>
        <v>0</v>
      </c>
      <c r="AC414" s="747">
        <f t="shared" si="107"/>
        <v>2007</v>
      </c>
      <c r="AD414" s="748">
        <f t="shared" si="108"/>
        <v>10</v>
      </c>
      <c r="AE414" s="473">
        <f t="shared" si="109"/>
        <v>311150681.9260692</v>
      </c>
      <c r="AF414" s="749">
        <f t="shared" si="110"/>
        <v>311150681.9260692</v>
      </c>
      <c r="AG414" s="720"/>
    </row>
    <row r="415" spans="1:40" s="475" customFormat="1" ht="21.75" customHeight="1">
      <c r="A415" s="750"/>
      <c r="B415" s="493" t="s">
        <v>2876</v>
      </c>
      <c r="C415" s="527" t="s">
        <v>2441</v>
      </c>
      <c r="D415" s="689">
        <v>4</v>
      </c>
      <c r="E415" s="523"/>
      <c r="F415" s="523"/>
      <c r="G415" s="523" t="s">
        <v>225</v>
      </c>
      <c r="H415" s="523">
        <v>2007</v>
      </c>
      <c r="I415" s="523"/>
      <c r="J415" s="523"/>
      <c r="K415" s="523"/>
      <c r="L415" s="523"/>
      <c r="M415" s="523"/>
      <c r="N415" s="523" t="s">
        <v>204</v>
      </c>
      <c r="O415" s="517">
        <v>44256972.955030657</v>
      </c>
      <c r="P415" s="724" t="s">
        <v>123</v>
      </c>
      <c r="Q415" s="723"/>
      <c r="R415" s="700" t="str">
        <f t="shared" si="100"/>
        <v>2.06.04</v>
      </c>
      <c r="S415" s="744" t="str">
        <f t="shared" ref="S415:S476" si="112">VLOOKUP(R415,kelompok,2,0)</f>
        <v>MEJA DAN KURSI KERJA/RAPAT PEJABAT</v>
      </c>
      <c r="T415" s="744">
        <f t="shared" ref="T415:T476" si="113">VLOOKUP(R415,MASAMANFAAT,4,0)</f>
        <v>5</v>
      </c>
      <c r="U415" s="745">
        <f t="shared" si="101"/>
        <v>8851392.5910061318</v>
      </c>
      <c r="V415" s="744">
        <f t="shared" ref="V415:V471" si="114">2013-AC415</f>
        <v>6</v>
      </c>
      <c r="W415" s="746">
        <f t="shared" si="102"/>
        <v>44256962.955030657</v>
      </c>
      <c r="X415" s="746">
        <f t="shared" si="103"/>
        <v>0</v>
      </c>
      <c r="Y415" s="746">
        <f t="shared" si="104"/>
        <v>0</v>
      </c>
      <c r="Z415" s="746">
        <f t="shared" si="111"/>
        <v>0</v>
      </c>
      <c r="AA415" s="746">
        <f t="shared" si="105"/>
        <v>0</v>
      </c>
      <c r="AB415" s="746">
        <f t="shared" si="106"/>
        <v>0</v>
      </c>
      <c r="AC415" s="747">
        <f t="shared" si="107"/>
        <v>2007</v>
      </c>
      <c r="AD415" s="748">
        <f t="shared" si="108"/>
        <v>10</v>
      </c>
      <c r="AE415" s="473">
        <f t="shared" si="109"/>
        <v>44256962.955030657</v>
      </c>
      <c r="AF415" s="749">
        <f t="shared" si="110"/>
        <v>44256962.955030657</v>
      </c>
      <c r="AG415" s="720"/>
    </row>
    <row r="416" spans="1:40" s="475" customFormat="1" ht="50.25" customHeight="1">
      <c r="A416" s="750"/>
      <c r="B416" s="523" t="s">
        <v>1042</v>
      </c>
      <c r="C416" s="524" t="s">
        <v>2442</v>
      </c>
      <c r="D416" s="689">
        <v>4</v>
      </c>
      <c r="E416" s="523"/>
      <c r="F416" s="523"/>
      <c r="G416" s="523" t="s">
        <v>238</v>
      </c>
      <c r="H416" s="523">
        <v>2008</v>
      </c>
      <c r="I416" s="523"/>
      <c r="J416" s="523"/>
      <c r="K416" s="523"/>
      <c r="L416" s="523"/>
      <c r="M416" s="523"/>
      <c r="N416" s="523" t="s">
        <v>204</v>
      </c>
      <c r="O416" s="517">
        <v>98607188.133294329</v>
      </c>
      <c r="P416" s="724" t="s">
        <v>123</v>
      </c>
      <c r="Q416" s="723"/>
      <c r="R416" s="700" t="str">
        <f t="shared" si="100"/>
        <v>2.06.03</v>
      </c>
      <c r="S416" s="744" t="str">
        <f t="shared" si="112"/>
        <v>KOMPUTER</v>
      </c>
      <c r="T416" s="744">
        <f t="shared" si="113"/>
        <v>4</v>
      </c>
      <c r="U416" s="745">
        <f t="shared" si="101"/>
        <v>24651794.533323582</v>
      </c>
      <c r="V416" s="744">
        <f t="shared" si="114"/>
        <v>5</v>
      </c>
      <c r="W416" s="746">
        <f t="shared" si="102"/>
        <v>98607178.133294329</v>
      </c>
      <c r="X416" s="746">
        <f t="shared" si="103"/>
        <v>0</v>
      </c>
      <c r="Y416" s="746">
        <f t="shared" si="104"/>
        <v>0</v>
      </c>
      <c r="Z416" s="746">
        <f t="shared" si="111"/>
        <v>0</v>
      </c>
      <c r="AA416" s="746">
        <f t="shared" si="105"/>
        <v>0</v>
      </c>
      <c r="AB416" s="746">
        <f t="shared" si="106"/>
        <v>0</v>
      </c>
      <c r="AC416" s="747">
        <f t="shared" si="107"/>
        <v>2008</v>
      </c>
      <c r="AD416" s="748">
        <f t="shared" si="108"/>
        <v>10</v>
      </c>
      <c r="AE416" s="473">
        <f t="shared" si="109"/>
        <v>98607178.133294329</v>
      </c>
      <c r="AF416" s="749">
        <f t="shared" si="110"/>
        <v>98607178.133294329</v>
      </c>
      <c r="AG416" s="720"/>
    </row>
    <row r="417" spans="1:40" s="475" customFormat="1" ht="16">
      <c r="A417" s="722"/>
      <c r="B417" s="493" t="s">
        <v>1043</v>
      </c>
      <c r="C417" s="494" t="s">
        <v>2443</v>
      </c>
      <c r="D417" s="689">
        <v>4</v>
      </c>
      <c r="E417" s="493"/>
      <c r="F417" s="493"/>
      <c r="G417" s="493" t="s">
        <v>238</v>
      </c>
      <c r="H417" s="493">
        <v>2008</v>
      </c>
      <c r="I417" s="493"/>
      <c r="J417" s="493"/>
      <c r="K417" s="493"/>
      <c r="L417" s="493"/>
      <c r="M417" s="493"/>
      <c r="N417" s="493" t="s">
        <v>204</v>
      </c>
      <c r="O417" s="517">
        <v>47433988.457753785</v>
      </c>
      <c r="P417" s="724" t="s">
        <v>123</v>
      </c>
      <c r="Q417" s="723"/>
      <c r="R417" s="700" t="str">
        <f t="shared" si="100"/>
        <v>2.06.03</v>
      </c>
      <c r="S417" s="744" t="str">
        <f t="shared" si="112"/>
        <v>KOMPUTER</v>
      </c>
      <c r="T417" s="744">
        <f t="shared" si="113"/>
        <v>4</v>
      </c>
      <c r="U417" s="745">
        <f t="shared" si="101"/>
        <v>11858494.614438446</v>
      </c>
      <c r="V417" s="744">
        <f t="shared" si="114"/>
        <v>5</v>
      </c>
      <c r="W417" s="746">
        <f t="shared" si="102"/>
        <v>47433978.457753785</v>
      </c>
      <c r="X417" s="746">
        <f t="shared" si="103"/>
        <v>0</v>
      </c>
      <c r="Y417" s="746">
        <f t="shared" si="104"/>
        <v>0</v>
      </c>
      <c r="Z417" s="746">
        <f t="shared" si="111"/>
        <v>0</v>
      </c>
      <c r="AA417" s="746">
        <f t="shared" si="105"/>
        <v>0</v>
      </c>
      <c r="AB417" s="746">
        <f t="shared" si="106"/>
        <v>0</v>
      </c>
      <c r="AC417" s="747">
        <f t="shared" si="107"/>
        <v>2008</v>
      </c>
      <c r="AD417" s="748">
        <f t="shared" si="108"/>
        <v>10</v>
      </c>
      <c r="AE417" s="473">
        <f t="shared" si="109"/>
        <v>47433978.457753785</v>
      </c>
      <c r="AF417" s="749">
        <f t="shared" si="110"/>
        <v>47433978.457753785</v>
      </c>
      <c r="AG417" s="720"/>
    </row>
    <row r="418" spans="1:40" s="475" customFormat="1" ht="16">
      <c r="A418" s="722"/>
      <c r="B418" s="493" t="s">
        <v>1044</v>
      </c>
      <c r="C418" s="494" t="s">
        <v>2444</v>
      </c>
      <c r="D418" s="689">
        <v>4</v>
      </c>
      <c r="E418" s="493"/>
      <c r="F418" s="493"/>
      <c r="G418" s="493" t="s">
        <v>238</v>
      </c>
      <c r="H418" s="493">
        <v>2008</v>
      </c>
      <c r="I418" s="493"/>
      <c r="J418" s="493"/>
      <c r="K418" s="493"/>
      <c r="L418" s="493"/>
      <c r="M418" s="493"/>
      <c r="N418" s="493" t="s">
        <v>204</v>
      </c>
      <c r="O418" s="517">
        <v>20184675.939469695</v>
      </c>
      <c r="P418" s="724" t="s">
        <v>123</v>
      </c>
      <c r="Q418" s="723"/>
      <c r="R418" s="700" t="str">
        <f t="shared" si="100"/>
        <v>2.06.03</v>
      </c>
      <c r="S418" s="744" t="str">
        <f t="shared" si="112"/>
        <v>KOMPUTER</v>
      </c>
      <c r="T418" s="744">
        <f t="shared" si="113"/>
        <v>4</v>
      </c>
      <c r="U418" s="745">
        <f t="shared" si="101"/>
        <v>5046166.4848674238</v>
      </c>
      <c r="V418" s="744">
        <f t="shared" si="114"/>
        <v>5</v>
      </c>
      <c r="W418" s="746">
        <f t="shared" si="102"/>
        <v>20184665.939469695</v>
      </c>
      <c r="X418" s="746">
        <f t="shared" si="103"/>
        <v>0</v>
      </c>
      <c r="Y418" s="746">
        <f t="shared" si="104"/>
        <v>0</v>
      </c>
      <c r="Z418" s="746">
        <f t="shared" si="111"/>
        <v>0</v>
      </c>
      <c r="AA418" s="746">
        <f t="shared" si="105"/>
        <v>0</v>
      </c>
      <c r="AB418" s="746">
        <f t="shared" si="106"/>
        <v>0</v>
      </c>
      <c r="AC418" s="747">
        <f t="shared" si="107"/>
        <v>2008</v>
      </c>
      <c r="AD418" s="748">
        <f t="shared" si="108"/>
        <v>10</v>
      </c>
      <c r="AE418" s="473">
        <f t="shared" si="109"/>
        <v>20184665.939469695</v>
      </c>
      <c r="AF418" s="749">
        <f t="shared" si="110"/>
        <v>20184665.939469695</v>
      </c>
      <c r="AG418" s="720"/>
    </row>
    <row r="419" spans="1:40" s="475" customFormat="1" ht="16">
      <c r="A419" s="722"/>
      <c r="B419" s="493" t="s">
        <v>1044</v>
      </c>
      <c r="C419" s="494" t="s">
        <v>2445</v>
      </c>
      <c r="D419" s="689">
        <v>4</v>
      </c>
      <c r="E419" s="493"/>
      <c r="F419" s="493"/>
      <c r="G419" s="493" t="s">
        <v>238</v>
      </c>
      <c r="H419" s="493">
        <v>2008</v>
      </c>
      <c r="I419" s="493"/>
      <c r="J419" s="493"/>
      <c r="K419" s="493"/>
      <c r="L419" s="493"/>
      <c r="M419" s="493"/>
      <c r="N419" s="493" t="s">
        <v>204</v>
      </c>
      <c r="O419" s="517">
        <v>908310.41727613623</v>
      </c>
      <c r="P419" s="724"/>
      <c r="Q419" s="723"/>
      <c r="R419" s="700" t="str">
        <f t="shared" si="100"/>
        <v>2.06.03</v>
      </c>
      <c r="S419" s="744" t="str">
        <f t="shared" si="112"/>
        <v>KOMPUTER</v>
      </c>
      <c r="T419" s="744">
        <f t="shared" si="113"/>
        <v>4</v>
      </c>
      <c r="U419" s="745">
        <f t="shared" si="101"/>
        <v>227075.10431903406</v>
      </c>
      <c r="V419" s="744">
        <f t="shared" si="114"/>
        <v>5</v>
      </c>
      <c r="W419" s="746">
        <f t="shared" si="102"/>
        <v>908300.41727613623</v>
      </c>
      <c r="X419" s="746">
        <f t="shared" si="103"/>
        <v>0</v>
      </c>
      <c r="Y419" s="746">
        <f t="shared" si="104"/>
        <v>0</v>
      </c>
      <c r="Z419" s="746">
        <f t="shared" si="111"/>
        <v>0</v>
      </c>
      <c r="AA419" s="746">
        <f t="shared" si="105"/>
        <v>0</v>
      </c>
      <c r="AB419" s="746">
        <f t="shared" si="106"/>
        <v>0</v>
      </c>
      <c r="AC419" s="747">
        <f t="shared" si="107"/>
        <v>2008</v>
      </c>
      <c r="AD419" s="748">
        <f t="shared" si="108"/>
        <v>10</v>
      </c>
      <c r="AE419" s="473">
        <f t="shared" si="109"/>
        <v>908300.41727613623</v>
      </c>
      <c r="AF419" s="749">
        <f t="shared" si="110"/>
        <v>908300.41727613623</v>
      </c>
      <c r="AG419" s="720"/>
    </row>
    <row r="420" spans="1:40" s="475" customFormat="1" ht="16">
      <c r="A420" s="722"/>
      <c r="B420" s="493" t="s">
        <v>1044</v>
      </c>
      <c r="C420" s="494" t="s">
        <v>2446</v>
      </c>
      <c r="D420" s="689">
        <v>4</v>
      </c>
      <c r="E420" s="493"/>
      <c r="F420" s="493"/>
      <c r="G420" s="493" t="s">
        <v>238</v>
      </c>
      <c r="H420" s="493">
        <v>2008</v>
      </c>
      <c r="I420" s="493"/>
      <c r="J420" s="493"/>
      <c r="K420" s="493"/>
      <c r="L420" s="493"/>
      <c r="M420" s="493"/>
      <c r="N420" s="493" t="s">
        <v>204</v>
      </c>
      <c r="O420" s="517">
        <v>3027701.3909204542</v>
      </c>
      <c r="P420" s="724" t="s">
        <v>1573</v>
      </c>
      <c r="Q420" s="723"/>
      <c r="R420" s="700" t="str">
        <f t="shared" si="100"/>
        <v>2.06.03</v>
      </c>
      <c r="S420" s="744" t="str">
        <f t="shared" si="112"/>
        <v>KOMPUTER</v>
      </c>
      <c r="T420" s="744">
        <f t="shared" si="113"/>
        <v>4</v>
      </c>
      <c r="U420" s="745">
        <f t="shared" si="101"/>
        <v>756922.84773011354</v>
      </c>
      <c r="V420" s="744">
        <f t="shared" si="114"/>
        <v>5</v>
      </c>
      <c r="W420" s="746">
        <f t="shared" si="102"/>
        <v>3027691.3909204542</v>
      </c>
      <c r="X420" s="746">
        <f t="shared" si="103"/>
        <v>0</v>
      </c>
      <c r="Y420" s="746">
        <f t="shared" si="104"/>
        <v>0</v>
      </c>
      <c r="Z420" s="746">
        <f t="shared" si="111"/>
        <v>0</v>
      </c>
      <c r="AA420" s="746">
        <f t="shared" si="105"/>
        <v>0</v>
      </c>
      <c r="AB420" s="746">
        <f t="shared" si="106"/>
        <v>0</v>
      </c>
      <c r="AC420" s="747">
        <f t="shared" si="107"/>
        <v>2008</v>
      </c>
      <c r="AD420" s="748">
        <f t="shared" si="108"/>
        <v>10</v>
      </c>
      <c r="AE420" s="473">
        <f t="shared" si="109"/>
        <v>3027691.3909204542</v>
      </c>
      <c r="AF420" s="749">
        <f t="shared" si="110"/>
        <v>3027691.3909204542</v>
      </c>
      <c r="AG420" s="720"/>
    </row>
    <row r="421" spans="1:40" s="475" customFormat="1" ht="32">
      <c r="A421" s="722"/>
      <c r="B421" s="493" t="s">
        <v>2880</v>
      </c>
      <c r="C421" s="494" t="s">
        <v>2447</v>
      </c>
      <c r="D421" s="689">
        <v>4</v>
      </c>
      <c r="E421" s="493"/>
      <c r="F421" s="493"/>
      <c r="G421" s="493" t="s">
        <v>238</v>
      </c>
      <c r="H421" s="493">
        <v>2008</v>
      </c>
      <c r="I421" s="493"/>
      <c r="J421" s="493"/>
      <c r="K421" s="493"/>
      <c r="L421" s="493"/>
      <c r="M421" s="493"/>
      <c r="N421" s="493" t="s">
        <v>204</v>
      </c>
      <c r="O421" s="517">
        <v>4440628.706683333</v>
      </c>
      <c r="P421" s="724" t="s">
        <v>123</v>
      </c>
      <c r="Q421" s="723"/>
      <c r="R421" s="700" t="str">
        <f t="shared" si="100"/>
        <v>2.06.03</v>
      </c>
      <c r="S421" s="744" t="str">
        <f t="shared" si="112"/>
        <v>KOMPUTER</v>
      </c>
      <c r="T421" s="744">
        <f t="shared" si="113"/>
        <v>4</v>
      </c>
      <c r="U421" s="745">
        <f t="shared" si="101"/>
        <v>1110154.6766708333</v>
      </c>
      <c r="V421" s="744">
        <f t="shared" si="114"/>
        <v>5</v>
      </c>
      <c r="W421" s="746">
        <f t="shared" si="102"/>
        <v>4440618.706683333</v>
      </c>
      <c r="X421" s="746">
        <f t="shared" si="103"/>
        <v>0</v>
      </c>
      <c r="Y421" s="746">
        <f t="shared" si="104"/>
        <v>0</v>
      </c>
      <c r="Z421" s="746">
        <f t="shared" si="111"/>
        <v>0</v>
      </c>
      <c r="AA421" s="746">
        <f t="shared" si="105"/>
        <v>0</v>
      </c>
      <c r="AB421" s="746">
        <f t="shared" si="106"/>
        <v>0</v>
      </c>
      <c r="AC421" s="747">
        <f t="shared" si="107"/>
        <v>2008</v>
      </c>
      <c r="AD421" s="748">
        <f t="shared" si="108"/>
        <v>10</v>
      </c>
      <c r="AE421" s="473">
        <f t="shared" si="109"/>
        <v>4440618.706683333</v>
      </c>
      <c r="AF421" s="749">
        <f t="shared" si="110"/>
        <v>4440618.706683333</v>
      </c>
      <c r="AG421" s="720"/>
    </row>
    <row r="422" spans="1:40" s="475" customFormat="1" ht="16">
      <c r="A422" s="722"/>
      <c r="B422" s="493" t="s">
        <v>2881</v>
      </c>
      <c r="C422" s="494" t="s">
        <v>2448</v>
      </c>
      <c r="D422" s="689">
        <v>4</v>
      </c>
      <c r="E422" s="531"/>
      <c r="F422" s="531"/>
      <c r="G422" s="531" t="s">
        <v>225</v>
      </c>
      <c r="H422" s="493">
        <v>2008</v>
      </c>
      <c r="I422" s="493"/>
      <c r="J422" s="493"/>
      <c r="K422" s="493"/>
      <c r="L422" s="493"/>
      <c r="M422" s="493"/>
      <c r="N422" s="493" t="s">
        <v>204</v>
      </c>
      <c r="O422" s="517">
        <v>2009494.2035208244</v>
      </c>
      <c r="P422" s="724" t="s">
        <v>123</v>
      </c>
      <c r="Q422" s="723"/>
      <c r="R422" s="700" t="str">
        <f t="shared" si="100"/>
        <v>2.06.01</v>
      </c>
      <c r="S422" s="744" t="str">
        <f t="shared" si="112"/>
        <v>ALAT KANTOR</v>
      </c>
      <c r="T422" s="744">
        <f t="shared" si="113"/>
        <v>5</v>
      </c>
      <c r="U422" s="745">
        <f t="shared" si="101"/>
        <v>401896.84070416488</v>
      </c>
      <c r="V422" s="744">
        <f t="shared" si="114"/>
        <v>5</v>
      </c>
      <c r="W422" s="746">
        <f t="shared" si="102"/>
        <v>2009484.2035208244</v>
      </c>
      <c r="X422" s="746">
        <f t="shared" si="103"/>
        <v>0</v>
      </c>
      <c r="Y422" s="746">
        <f t="shared" si="104"/>
        <v>0</v>
      </c>
      <c r="Z422" s="746">
        <f t="shared" si="111"/>
        <v>0</v>
      </c>
      <c r="AA422" s="746">
        <f t="shared" si="105"/>
        <v>0</v>
      </c>
      <c r="AB422" s="746">
        <f t="shared" si="106"/>
        <v>0</v>
      </c>
      <c r="AC422" s="747">
        <f t="shared" si="107"/>
        <v>2008</v>
      </c>
      <c r="AD422" s="748">
        <f t="shared" si="108"/>
        <v>10</v>
      </c>
      <c r="AE422" s="473">
        <f t="shared" si="109"/>
        <v>2009484.2035208244</v>
      </c>
      <c r="AF422" s="749">
        <f t="shared" si="110"/>
        <v>2009484.2035208244</v>
      </c>
      <c r="AG422" s="720"/>
    </row>
    <row r="423" spans="1:40" s="475" customFormat="1" ht="16">
      <c r="A423" s="722"/>
      <c r="B423" s="493" t="s">
        <v>2860</v>
      </c>
      <c r="C423" s="494" t="s">
        <v>2449</v>
      </c>
      <c r="D423" s="689">
        <v>4</v>
      </c>
      <c r="E423" s="493"/>
      <c r="F423" s="493"/>
      <c r="G423" s="493" t="s">
        <v>233</v>
      </c>
      <c r="H423" s="493">
        <v>2008</v>
      </c>
      <c r="I423" s="493"/>
      <c r="J423" s="493"/>
      <c r="K423" s="493"/>
      <c r="L423" s="493"/>
      <c r="M423" s="493"/>
      <c r="N423" s="493" t="s">
        <v>204</v>
      </c>
      <c r="O423" s="517">
        <v>19341381.708887935</v>
      </c>
      <c r="P423" s="724" t="s">
        <v>123</v>
      </c>
      <c r="Q423" s="723"/>
      <c r="R423" s="700" t="str">
        <f t="shared" si="100"/>
        <v>2.06.01</v>
      </c>
      <c r="S423" s="744" t="str">
        <f t="shared" si="112"/>
        <v>ALAT KANTOR</v>
      </c>
      <c r="T423" s="744">
        <f t="shared" si="113"/>
        <v>5</v>
      </c>
      <c r="U423" s="745">
        <f t="shared" si="101"/>
        <v>3868274.3417775868</v>
      </c>
      <c r="V423" s="744">
        <f t="shared" si="114"/>
        <v>5</v>
      </c>
      <c r="W423" s="746">
        <f t="shared" si="102"/>
        <v>19341371.708887935</v>
      </c>
      <c r="X423" s="746">
        <f t="shared" si="103"/>
        <v>0</v>
      </c>
      <c r="Y423" s="746">
        <f t="shared" si="104"/>
        <v>0</v>
      </c>
      <c r="Z423" s="746">
        <f t="shared" si="111"/>
        <v>0</v>
      </c>
      <c r="AA423" s="746">
        <f t="shared" si="105"/>
        <v>0</v>
      </c>
      <c r="AB423" s="746">
        <f t="shared" si="106"/>
        <v>0</v>
      </c>
      <c r="AC423" s="747">
        <f t="shared" si="107"/>
        <v>2008</v>
      </c>
      <c r="AD423" s="748">
        <f t="shared" si="108"/>
        <v>10</v>
      </c>
      <c r="AE423" s="473">
        <f t="shared" si="109"/>
        <v>19341371.708887935</v>
      </c>
      <c r="AF423" s="749">
        <f t="shared" si="110"/>
        <v>19341371.708887935</v>
      </c>
      <c r="AG423" s="720"/>
    </row>
    <row r="424" spans="1:40" s="475" customFormat="1" ht="16">
      <c r="A424" s="722"/>
      <c r="B424" s="493" t="s">
        <v>2851</v>
      </c>
      <c r="C424" s="529" t="s">
        <v>1256</v>
      </c>
      <c r="D424" s="689">
        <v>4</v>
      </c>
      <c r="E424" s="493"/>
      <c r="F424" s="493"/>
      <c r="G424" s="493" t="s">
        <v>233</v>
      </c>
      <c r="H424" s="493">
        <v>2008</v>
      </c>
      <c r="I424" s="493"/>
      <c r="J424" s="493"/>
      <c r="K424" s="493"/>
      <c r="L424" s="493"/>
      <c r="M424" s="493"/>
      <c r="N424" s="493" t="s">
        <v>204</v>
      </c>
      <c r="O424" s="517">
        <v>25696407.127522543</v>
      </c>
      <c r="P424" s="724" t="s">
        <v>123</v>
      </c>
      <c r="Q424" s="723"/>
      <c r="R424" s="700" t="str">
        <f t="shared" si="100"/>
        <v>2.06.04</v>
      </c>
      <c r="S424" s="744" t="str">
        <f t="shared" si="112"/>
        <v>MEJA DAN KURSI KERJA/RAPAT PEJABAT</v>
      </c>
      <c r="T424" s="744">
        <f t="shared" si="113"/>
        <v>5</v>
      </c>
      <c r="U424" s="745">
        <f t="shared" si="101"/>
        <v>5139279.4255045084</v>
      </c>
      <c r="V424" s="744">
        <f t="shared" si="114"/>
        <v>5</v>
      </c>
      <c r="W424" s="746">
        <f t="shared" si="102"/>
        <v>25696397.127522543</v>
      </c>
      <c r="X424" s="746">
        <f t="shared" si="103"/>
        <v>0</v>
      </c>
      <c r="Y424" s="746">
        <f t="shared" si="104"/>
        <v>0</v>
      </c>
      <c r="Z424" s="746">
        <f t="shared" si="111"/>
        <v>0</v>
      </c>
      <c r="AA424" s="746">
        <f t="shared" si="105"/>
        <v>0</v>
      </c>
      <c r="AB424" s="746">
        <f t="shared" si="106"/>
        <v>0</v>
      </c>
      <c r="AC424" s="747">
        <f t="shared" si="107"/>
        <v>2008</v>
      </c>
      <c r="AD424" s="748">
        <f t="shared" si="108"/>
        <v>10</v>
      </c>
      <c r="AE424" s="473">
        <f t="shared" si="109"/>
        <v>25696397.127522543</v>
      </c>
      <c r="AF424" s="749">
        <f t="shared" si="110"/>
        <v>25696397.127522543</v>
      </c>
      <c r="AG424" s="720"/>
    </row>
    <row r="425" spans="1:40" s="475" customFormat="1" ht="16">
      <c r="A425" s="722"/>
      <c r="B425" s="493" t="s">
        <v>2251</v>
      </c>
      <c r="C425" s="494" t="s">
        <v>1249</v>
      </c>
      <c r="D425" s="689">
        <v>4</v>
      </c>
      <c r="E425" s="493"/>
      <c r="F425" s="493"/>
      <c r="G425" s="493" t="s">
        <v>225</v>
      </c>
      <c r="H425" s="493">
        <v>2008</v>
      </c>
      <c r="I425" s="493"/>
      <c r="J425" s="493"/>
      <c r="K425" s="493"/>
      <c r="L425" s="493"/>
      <c r="M425" s="493"/>
      <c r="N425" s="493" t="s">
        <v>204</v>
      </c>
      <c r="O425" s="517">
        <v>14091578.102189781</v>
      </c>
      <c r="P425" s="724" t="s">
        <v>123</v>
      </c>
      <c r="Q425" s="723"/>
      <c r="R425" s="700" t="str">
        <f t="shared" si="100"/>
        <v>2.06.01</v>
      </c>
      <c r="S425" s="744" t="str">
        <f t="shared" si="112"/>
        <v>ALAT KANTOR</v>
      </c>
      <c r="T425" s="744">
        <f t="shared" si="113"/>
        <v>5</v>
      </c>
      <c r="U425" s="745">
        <f t="shared" si="101"/>
        <v>2818313.6204379564</v>
      </c>
      <c r="V425" s="744">
        <f t="shared" si="114"/>
        <v>5</v>
      </c>
      <c r="W425" s="746">
        <f t="shared" si="102"/>
        <v>14091568.102189783</v>
      </c>
      <c r="X425" s="746">
        <f t="shared" si="103"/>
        <v>0</v>
      </c>
      <c r="Y425" s="746">
        <f t="shared" si="104"/>
        <v>0</v>
      </c>
      <c r="Z425" s="746">
        <f t="shared" si="111"/>
        <v>0</v>
      </c>
      <c r="AA425" s="746">
        <f t="shared" si="105"/>
        <v>0</v>
      </c>
      <c r="AB425" s="746">
        <f t="shared" si="106"/>
        <v>0</v>
      </c>
      <c r="AC425" s="747">
        <f t="shared" si="107"/>
        <v>2008</v>
      </c>
      <c r="AD425" s="748">
        <f t="shared" si="108"/>
        <v>9.9999999981373549</v>
      </c>
      <c r="AE425" s="473">
        <f t="shared" si="109"/>
        <v>14091568.102189783</v>
      </c>
      <c r="AF425" s="749">
        <f t="shared" si="110"/>
        <v>14091568.102189783</v>
      </c>
      <c r="AG425" s="720"/>
    </row>
    <row r="426" spans="1:40" s="475" customFormat="1" ht="16">
      <c r="A426" s="722"/>
      <c r="B426" s="493" t="s">
        <v>2817</v>
      </c>
      <c r="C426" s="494" t="s">
        <v>2450</v>
      </c>
      <c r="D426" s="689">
        <v>4</v>
      </c>
      <c r="E426" s="493"/>
      <c r="F426" s="493"/>
      <c r="G426" s="493" t="s">
        <v>225</v>
      </c>
      <c r="H426" s="493">
        <v>2008</v>
      </c>
      <c r="I426" s="493"/>
      <c r="J426" s="493"/>
      <c r="K426" s="493"/>
      <c r="L426" s="493"/>
      <c r="M426" s="493"/>
      <c r="N426" s="493" t="s">
        <v>204</v>
      </c>
      <c r="O426" s="517">
        <v>33156654.358093601</v>
      </c>
      <c r="P426" s="724" t="s">
        <v>123</v>
      </c>
      <c r="Q426" s="723"/>
      <c r="R426" s="700" t="str">
        <f t="shared" si="100"/>
        <v>2.06.01</v>
      </c>
      <c r="S426" s="744" t="str">
        <f t="shared" si="112"/>
        <v>ALAT KANTOR</v>
      </c>
      <c r="T426" s="744">
        <f t="shared" si="113"/>
        <v>5</v>
      </c>
      <c r="U426" s="745">
        <f t="shared" si="101"/>
        <v>6631328.8716187198</v>
      </c>
      <c r="V426" s="744">
        <f t="shared" si="114"/>
        <v>5</v>
      </c>
      <c r="W426" s="746">
        <f t="shared" si="102"/>
        <v>33156644.358093597</v>
      </c>
      <c r="X426" s="746">
        <f t="shared" si="103"/>
        <v>0</v>
      </c>
      <c r="Y426" s="746">
        <f t="shared" si="104"/>
        <v>0</v>
      </c>
      <c r="Z426" s="746">
        <f t="shared" si="111"/>
        <v>0</v>
      </c>
      <c r="AA426" s="746">
        <f t="shared" si="105"/>
        <v>0</v>
      </c>
      <c r="AB426" s="746">
        <f t="shared" si="106"/>
        <v>0</v>
      </c>
      <c r="AC426" s="747">
        <f t="shared" si="107"/>
        <v>2008</v>
      </c>
      <c r="AD426" s="748">
        <f t="shared" si="108"/>
        <v>10.00000000372529</v>
      </c>
      <c r="AE426" s="473">
        <f t="shared" si="109"/>
        <v>33156644.358093597</v>
      </c>
      <c r="AF426" s="749">
        <f t="shared" si="110"/>
        <v>33156644.358093597</v>
      </c>
      <c r="AG426" s="720"/>
    </row>
    <row r="427" spans="1:40" s="475" customFormat="1" ht="16">
      <c r="A427" s="722"/>
      <c r="B427" s="493" t="s">
        <v>2851</v>
      </c>
      <c r="C427" s="494" t="s">
        <v>2451</v>
      </c>
      <c r="D427" s="689">
        <v>4</v>
      </c>
      <c r="E427" s="493"/>
      <c r="F427" s="493"/>
      <c r="G427" s="493" t="s">
        <v>233</v>
      </c>
      <c r="H427" s="493">
        <v>2008</v>
      </c>
      <c r="I427" s="493"/>
      <c r="J427" s="493"/>
      <c r="K427" s="493"/>
      <c r="L427" s="493"/>
      <c r="M427" s="493"/>
      <c r="N427" s="493" t="s">
        <v>204</v>
      </c>
      <c r="O427" s="517">
        <v>490718484.4997853</v>
      </c>
      <c r="P427" s="724" t="s">
        <v>123</v>
      </c>
      <c r="Q427" s="723"/>
      <c r="R427" s="700" t="str">
        <f t="shared" si="100"/>
        <v>2.06.04</v>
      </c>
      <c r="S427" s="744" t="str">
        <f t="shared" si="112"/>
        <v>MEJA DAN KURSI KERJA/RAPAT PEJABAT</v>
      </c>
      <c r="T427" s="744">
        <f t="shared" si="113"/>
        <v>5</v>
      </c>
      <c r="U427" s="745">
        <f t="shared" si="101"/>
        <v>98143694.899957061</v>
      </c>
      <c r="V427" s="744">
        <f t="shared" si="114"/>
        <v>5</v>
      </c>
      <c r="W427" s="746">
        <f t="shared" si="102"/>
        <v>490718474.4997853</v>
      </c>
      <c r="X427" s="746">
        <f t="shared" si="103"/>
        <v>0</v>
      </c>
      <c r="Y427" s="746">
        <f t="shared" si="104"/>
        <v>0</v>
      </c>
      <c r="Z427" s="746">
        <f t="shared" si="111"/>
        <v>0</v>
      </c>
      <c r="AA427" s="746">
        <f t="shared" si="105"/>
        <v>0</v>
      </c>
      <c r="AB427" s="746">
        <f t="shared" si="106"/>
        <v>0</v>
      </c>
      <c r="AC427" s="747">
        <f t="shared" si="107"/>
        <v>2008</v>
      </c>
      <c r="AD427" s="748">
        <f t="shared" si="108"/>
        <v>10</v>
      </c>
      <c r="AE427" s="473">
        <f t="shared" si="109"/>
        <v>490718474.4997853</v>
      </c>
      <c r="AF427" s="749">
        <f t="shared" si="110"/>
        <v>490718474.4997853</v>
      </c>
      <c r="AG427" s="720"/>
    </row>
    <row r="428" spans="1:40" s="476" customFormat="1" ht="67.5" customHeight="1">
      <c r="A428" s="722"/>
      <c r="B428" s="493" t="s">
        <v>2851</v>
      </c>
      <c r="C428" s="494" t="s">
        <v>2452</v>
      </c>
      <c r="D428" s="689">
        <v>4</v>
      </c>
      <c r="E428" s="493"/>
      <c r="F428" s="493"/>
      <c r="G428" s="493" t="s">
        <v>233</v>
      </c>
      <c r="H428" s="493">
        <v>2009</v>
      </c>
      <c r="I428" s="493"/>
      <c r="J428" s="493"/>
      <c r="K428" s="493"/>
      <c r="L428" s="493"/>
      <c r="M428" s="493"/>
      <c r="N428" s="493" t="s">
        <v>204</v>
      </c>
      <c r="O428" s="517">
        <v>30334344.863339961</v>
      </c>
      <c r="P428" s="724" t="s">
        <v>123</v>
      </c>
      <c r="Q428" s="723"/>
      <c r="R428" s="700" t="str">
        <f t="shared" si="100"/>
        <v>2.06.04</v>
      </c>
      <c r="S428" s="744" t="str">
        <f t="shared" si="112"/>
        <v>MEJA DAN KURSI KERJA/RAPAT PEJABAT</v>
      </c>
      <c r="T428" s="744">
        <f t="shared" si="113"/>
        <v>5</v>
      </c>
      <c r="U428" s="745">
        <f t="shared" si="101"/>
        <v>6066866.9726679921</v>
      </c>
      <c r="V428" s="744">
        <f t="shared" si="114"/>
        <v>4</v>
      </c>
      <c r="W428" s="746">
        <f t="shared" si="102"/>
        <v>24267467.890671968</v>
      </c>
      <c r="X428" s="746">
        <f t="shared" si="103"/>
        <v>6066866.9726679921</v>
      </c>
      <c r="Y428" s="746">
        <f t="shared" si="104"/>
        <v>0</v>
      </c>
      <c r="Z428" s="746">
        <f t="shared" si="111"/>
        <v>0</v>
      </c>
      <c r="AA428" s="746">
        <f t="shared" si="105"/>
        <v>0</v>
      </c>
      <c r="AB428" s="746">
        <f t="shared" si="106"/>
        <v>0</v>
      </c>
      <c r="AC428" s="747">
        <f t="shared" si="107"/>
        <v>2009</v>
      </c>
      <c r="AD428" s="748">
        <f t="shared" si="108"/>
        <v>10</v>
      </c>
      <c r="AE428" s="473">
        <f t="shared" si="109"/>
        <v>30334334.863339961</v>
      </c>
      <c r="AF428" s="749">
        <f t="shared" si="110"/>
        <v>30334334.863339961</v>
      </c>
      <c r="AG428" s="720"/>
      <c r="AH428" s="475"/>
      <c r="AI428" s="475"/>
      <c r="AJ428" s="475"/>
      <c r="AK428" s="475"/>
      <c r="AL428" s="475"/>
      <c r="AM428" s="475"/>
      <c r="AN428" s="475"/>
    </row>
    <row r="429" spans="1:40" s="476" customFormat="1" ht="24" customHeight="1">
      <c r="A429" s="722"/>
      <c r="B429" s="493" t="s">
        <v>1049</v>
      </c>
      <c r="C429" s="494" t="s">
        <v>2453</v>
      </c>
      <c r="D429" s="689">
        <v>4</v>
      </c>
      <c r="E429" s="493"/>
      <c r="F429" s="493"/>
      <c r="G429" s="493" t="s">
        <v>1575</v>
      </c>
      <c r="H429" s="493">
        <v>2009</v>
      </c>
      <c r="I429" s="493"/>
      <c r="J429" s="493"/>
      <c r="K429" s="493"/>
      <c r="L429" s="493"/>
      <c r="M429" s="493"/>
      <c r="N429" s="493" t="s">
        <v>204</v>
      </c>
      <c r="O429" s="517">
        <v>10145744.4990768</v>
      </c>
      <c r="P429" s="724" t="s">
        <v>123</v>
      </c>
      <c r="Q429" s="723"/>
      <c r="R429" s="700" t="str">
        <f t="shared" si="100"/>
        <v>2.06.04</v>
      </c>
      <c r="S429" s="744" t="str">
        <f t="shared" si="112"/>
        <v>MEJA DAN KURSI KERJA/RAPAT PEJABAT</v>
      </c>
      <c r="T429" s="744">
        <f t="shared" si="113"/>
        <v>5</v>
      </c>
      <c r="U429" s="745">
        <f t="shared" si="101"/>
        <v>2029146.8998153601</v>
      </c>
      <c r="V429" s="744">
        <f t="shared" si="114"/>
        <v>4</v>
      </c>
      <c r="W429" s="746">
        <f t="shared" si="102"/>
        <v>8116587.5992614403</v>
      </c>
      <c r="X429" s="746">
        <f t="shared" si="103"/>
        <v>2029146.8998153601</v>
      </c>
      <c r="Y429" s="746">
        <f t="shared" si="104"/>
        <v>0</v>
      </c>
      <c r="Z429" s="746">
        <f t="shared" si="111"/>
        <v>0</v>
      </c>
      <c r="AA429" s="746">
        <f t="shared" si="105"/>
        <v>0</v>
      </c>
      <c r="AB429" s="746">
        <f t="shared" si="106"/>
        <v>0</v>
      </c>
      <c r="AC429" s="747">
        <f t="shared" si="107"/>
        <v>2009</v>
      </c>
      <c r="AD429" s="748">
        <f t="shared" si="108"/>
        <v>10</v>
      </c>
      <c r="AE429" s="473">
        <f t="shared" si="109"/>
        <v>10145734.4990768</v>
      </c>
      <c r="AF429" s="749">
        <f t="shared" si="110"/>
        <v>10145734.4990768</v>
      </c>
      <c r="AG429" s="720"/>
      <c r="AH429" s="475"/>
      <c r="AI429" s="475"/>
      <c r="AJ429" s="475"/>
      <c r="AK429" s="475"/>
      <c r="AL429" s="475"/>
      <c r="AM429" s="475"/>
      <c r="AN429" s="475"/>
    </row>
    <row r="430" spans="1:40" s="476" customFormat="1" ht="27.75" customHeight="1">
      <c r="A430" s="722"/>
      <c r="B430" s="493" t="s">
        <v>1049</v>
      </c>
      <c r="C430" s="494" t="s">
        <v>2454</v>
      </c>
      <c r="D430" s="689">
        <v>4</v>
      </c>
      <c r="E430" s="493"/>
      <c r="F430" s="493"/>
      <c r="G430" s="493" t="s">
        <v>225</v>
      </c>
      <c r="H430" s="493">
        <v>2009</v>
      </c>
      <c r="I430" s="493"/>
      <c r="J430" s="493"/>
      <c r="K430" s="493"/>
      <c r="L430" s="493"/>
      <c r="M430" s="493"/>
      <c r="N430" s="493" t="s">
        <v>204</v>
      </c>
      <c r="O430" s="517">
        <v>8116755.5992614795</v>
      </c>
      <c r="P430" s="724" t="s">
        <v>123</v>
      </c>
      <c r="Q430" s="723"/>
      <c r="R430" s="700" t="str">
        <f t="shared" si="100"/>
        <v>2.06.04</v>
      </c>
      <c r="S430" s="744" t="str">
        <f t="shared" si="112"/>
        <v>MEJA DAN KURSI KERJA/RAPAT PEJABAT</v>
      </c>
      <c r="T430" s="744">
        <f t="shared" si="113"/>
        <v>5</v>
      </c>
      <c r="U430" s="745">
        <f t="shared" si="101"/>
        <v>1623349.1198522958</v>
      </c>
      <c r="V430" s="744">
        <f t="shared" si="114"/>
        <v>4</v>
      </c>
      <c r="W430" s="746">
        <f t="shared" si="102"/>
        <v>6493396.4794091834</v>
      </c>
      <c r="X430" s="746">
        <f t="shared" si="103"/>
        <v>1623349.1198522958</v>
      </c>
      <c r="Y430" s="746">
        <f t="shared" si="104"/>
        <v>0</v>
      </c>
      <c r="Z430" s="746">
        <f t="shared" si="111"/>
        <v>0</v>
      </c>
      <c r="AA430" s="746">
        <f t="shared" si="105"/>
        <v>0</v>
      </c>
      <c r="AB430" s="746">
        <f t="shared" si="106"/>
        <v>0</v>
      </c>
      <c r="AC430" s="747">
        <f t="shared" si="107"/>
        <v>2009</v>
      </c>
      <c r="AD430" s="748">
        <f t="shared" si="108"/>
        <v>10</v>
      </c>
      <c r="AE430" s="473">
        <f t="shared" si="109"/>
        <v>8116745.5992614795</v>
      </c>
      <c r="AF430" s="749">
        <f t="shared" si="110"/>
        <v>8116745.5992614795</v>
      </c>
      <c r="AG430" s="720"/>
      <c r="AH430" s="475"/>
      <c r="AI430" s="475"/>
      <c r="AJ430" s="475"/>
      <c r="AK430" s="475"/>
      <c r="AL430" s="475"/>
      <c r="AM430" s="475"/>
      <c r="AN430" s="475"/>
    </row>
    <row r="431" spans="1:40" s="476" customFormat="1" ht="16">
      <c r="A431" s="722"/>
      <c r="B431" s="493" t="s">
        <v>2882</v>
      </c>
      <c r="C431" s="494" t="s">
        <v>2455</v>
      </c>
      <c r="D431" s="689">
        <v>4</v>
      </c>
      <c r="E431" s="493"/>
      <c r="F431" s="493"/>
      <c r="G431" s="493" t="s">
        <v>233</v>
      </c>
      <c r="H431" s="493">
        <v>2009</v>
      </c>
      <c r="I431" s="493"/>
      <c r="J431" s="493"/>
      <c r="K431" s="493"/>
      <c r="L431" s="493"/>
      <c r="M431" s="493"/>
      <c r="N431" s="493" t="s">
        <v>204</v>
      </c>
      <c r="O431" s="517">
        <v>30000604.537549954</v>
      </c>
      <c r="P431" s="724" t="s">
        <v>123</v>
      </c>
      <c r="Q431" s="723"/>
      <c r="R431" s="700" t="str">
        <f t="shared" si="100"/>
        <v>2.06.02</v>
      </c>
      <c r="S431" s="744" t="str">
        <f t="shared" si="112"/>
        <v>ALAT RUMAH TANGGA</v>
      </c>
      <c r="T431" s="744">
        <f t="shared" si="113"/>
        <v>5</v>
      </c>
      <c r="U431" s="745">
        <f t="shared" si="101"/>
        <v>6000118.907509991</v>
      </c>
      <c r="V431" s="744">
        <f t="shared" si="114"/>
        <v>4</v>
      </c>
      <c r="W431" s="746">
        <f t="shared" si="102"/>
        <v>24000475.630039964</v>
      </c>
      <c r="X431" s="746">
        <f t="shared" si="103"/>
        <v>6000118.907509991</v>
      </c>
      <c r="Y431" s="746">
        <f t="shared" si="104"/>
        <v>0</v>
      </c>
      <c r="Z431" s="746">
        <f t="shared" si="111"/>
        <v>0</v>
      </c>
      <c r="AA431" s="746">
        <f t="shared" si="105"/>
        <v>0</v>
      </c>
      <c r="AB431" s="746">
        <f t="shared" si="106"/>
        <v>0</v>
      </c>
      <c r="AC431" s="747">
        <f t="shared" si="107"/>
        <v>2009</v>
      </c>
      <c r="AD431" s="748">
        <f t="shared" si="108"/>
        <v>10</v>
      </c>
      <c r="AE431" s="473">
        <f t="shared" si="109"/>
        <v>30000594.537549954</v>
      </c>
      <c r="AF431" s="749">
        <f t="shared" si="110"/>
        <v>30000594.537549954</v>
      </c>
      <c r="AG431" s="720"/>
      <c r="AH431" s="475"/>
      <c r="AI431" s="475"/>
      <c r="AJ431" s="475"/>
      <c r="AK431" s="475"/>
      <c r="AL431" s="475"/>
      <c r="AM431" s="475"/>
      <c r="AN431" s="475"/>
    </row>
    <row r="432" spans="1:40" s="476" customFormat="1" ht="16">
      <c r="A432" s="722"/>
      <c r="B432" s="493" t="s">
        <v>2814</v>
      </c>
      <c r="C432" s="494" t="s">
        <v>2456</v>
      </c>
      <c r="D432" s="689">
        <v>4</v>
      </c>
      <c r="E432" s="493"/>
      <c r="F432" s="493"/>
      <c r="G432" s="493" t="s">
        <v>233</v>
      </c>
      <c r="H432" s="493">
        <v>2009</v>
      </c>
      <c r="I432" s="493"/>
      <c r="J432" s="493"/>
      <c r="K432" s="493"/>
      <c r="L432" s="493"/>
      <c r="M432" s="493"/>
      <c r="N432" s="493" t="s">
        <v>204</v>
      </c>
      <c r="O432" s="517">
        <v>11049385.278176721</v>
      </c>
      <c r="P432" s="724" t="s">
        <v>123</v>
      </c>
      <c r="Q432" s="723"/>
      <c r="R432" s="700" t="str">
        <f t="shared" ref="R432:R496" si="115">MID(B432,2,7)</f>
        <v>2.06.02</v>
      </c>
      <c r="S432" s="744" t="str">
        <f t="shared" si="112"/>
        <v>ALAT RUMAH TANGGA</v>
      </c>
      <c r="T432" s="744">
        <f t="shared" si="113"/>
        <v>5</v>
      </c>
      <c r="U432" s="745">
        <f t="shared" si="101"/>
        <v>2209875.0556353442</v>
      </c>
      <c r="V432" s="744">
        <f t="shared" si="114"/>
        <v>4</v>
      </c>
      <c r="W432" s="746">
        <f t="shared" si="102"/>
        <v>8839500.2225413769</v>
      </c>
      <c r="X432" s="746">
        <f t="shared" si="103"/>
        <v>2209875.0556353442</v>
      </c>
      <c r="Y432" s="746">
        <f t="shared" si="104"/>
        <v>0</v>
      </c>
      <c r="Z432" s="746">
        <f t="shared" si="111"/>
        <v>0</v>
      </c>
      <c r="AA432" s="746">
        <f t="shared" si="105"/>
        <v>0</v>
      </c>
      <c r="AB432" s="746">
        <f t="shared" si="106"/>
        <v>0</v>
      </c>
      <c r="AC432" s="747">
        <f t="shared" si="107"/>
        <v>2009</v>
      </c>
      <c r="AD432" s="748">
        <f t="shared" si="108"/>
        <v>10</v>
      </c>
      <c r="AE432" s="473">
        <f t="shared" si="109"/>
        <v>11049375.278176721</v>
      </c>
      <c r="AF432" s="749">
        <f t="shared" si="110"/>
        <v>11049375.278176721</v>
      </c>
      <c r="AG432" s="720"/>
      <c r="AH432" s="475"/>
      <c r="AI432" s="475"/>
      <c r="AJ432" s="475"/>
      <c r="AK432" s="475"/>
      <c r="AL432" s="475"/>
      <c r="AM432" s="475"/>
      <c r="AN432" s="475"/>
    </row>
    <row r="433" spans="1:40" s="476" customFormat="1" ht="16">
      <c r="A433" s="722"/>
      <c r="B433" s="493" t="s">
        <v>1049</v>
      </c>
      <c r="C433" s="494" t="s">
        <v>2457</v>
      </c>
      <c r="D433" s="689">
        <v>4</v>
      </c>
      <c r="E433" s="493"/>
      <c r="F433" s="493"/>
      <c r="G433" s="493" t="s">
        <v>233</v>
      </c>
      <c r="H433" s="493">
        <v>2009</v>
      </c>
      <c r="I433" s="493"/>
      <c r="J433" s="493"/>
      <c r="K433" s="493"/>
      <c r="L433" s="493"/>
      <c r="M433" s="493"/>
      <c r="N433" s="493" t="s">
        <v>204</v>
      </c>
      <c r="O433" s="517">
        <v>8811878.3746088482</v>
      </c>
      <c r="P433" s="724" t="s">
        <v>123</v>
      </c>
      <c r="Q433" s="723"/>
      <c r="R433" s="700" t="str">
        <f t="shared" si="115"/>
        <v>2.06.04</v>
      </c>
      <c r="S433" s="744" t="str">
        <f t="shared" si="112"/>
        <v>MEJA DAN KURSI KERJA/RAPAT PEJABAT</v>
      </c>
      <c r="T433" s="744">
        <f t="shared" si="113"/>
        <v>5</v>
      </c>
      <c r="U433" s="745">
        <f t="shared" si="101"/>
        <v>1762373.6749217696</v>
      </c>
      <c r="V433" s="744">
        <f t="shared" si="114"/>
        <v>4</v>
      </c>
      <c r="W433" s="746">
        <f t="shared" si="102"/>
        <v>7049494.6996870786</v>
      </c>
      <c r="X433" s="746">
        <f t="shared" si="103"/>
        <v>1762373.6749217696</v>
      </c>
      <c r="Y433" s="746">
        <f t="shared" si="104"/>
        <v>0</v>
      </c>
      <c r="Z433" s="746">
        <f t="shared" si="111"/>
        <v>0</v>
      </c>
      <c r="AA433" s="746">
        <f t="shared" si="105"/>
        <v>0</v>
      </c>
      <c r="AB433" s="746">
        <f t="shared" si="106"/>
        <v>0</v>
      </c>
      <c r="AC433" s="747">
        <f t="shared" si="107"/>
        <v>2009</v>
      </c>
      <c r="AD433" s="748">
        <f t="shared" si="108"/>
        <v>10</v>
      </c>
      <c r="AE433" s="473">
        <f t="shared" si="109"/>
        <v>8811868.3746088482</v>
      </c>
      <c r="AF433" s="749">
        <f t="shared" si="110"/>
        <v>8811868.3746088482</v>
      </c>
      <c r="AG433" s="720"/>
      <c r="AH433" s="475"/>
      <c r="AI433" s="475"/>
      <c r="AJ433" s="475"/>
      <c r="AK433" s="475"/>
      <c r="AL433" s="475"/>
      <c r="AM433" s="475"/>
      <c r="AN433" s="475"/>
    </row>
    <row r="434" spans="1:40" s="475" customFormat="1" ht="16">
      <c r="A434" s="722"/>
      <c r="B434" s="493" t="s">
        <v>1049</v>
      </c>
      <c r="C434" s="494" t="s">
        <v>2458</v>
      </c>
      <c r="D434" s="689">
        <v>4</v>
      </c>
      <c r="E434" s="493"/>
      <c r="F434" s="493"/>
      <c r="G434" s="493" t="s">
        <v>233</v>
      </c>
      <c r="H434" s="493">
        <v>2009</v>
      </c>
      <c r="I434" s="493"/>
      <c r="J434" s="493"/>
      <c r="K434" s="493"/>
      <c r="L434" s="493"/>
      <c r="M434" s="493"/>
      <c r="N434" s="493" t="s">
        <v>204</v>
      </c>
      <c r="O434" s="517">
        <v>2956001.241851741</v>
      </c>
      <c r="P434" s="724" t="s">
        <v>123</v>
      </c>
      <c r="Q434" s="723"/>
      <c r="R434" s="700" t="str">
        <f t="shared" si="115"/>
        <v>2.06.04</v>
      </c>
      <c r="S434" s="744" t="str">
        <f t="shared" si="112"/>
        <v>MEJA DAN KURSI KERJA/RAPAT PEJABAT</v>
      </c>
      <c r="T434" s="744">
        <f t="shared" si="113"/>
        <v>5</v>
      </c>
      <c r="U434" s="745">
        <f t="shared" ref="U434:U497" si="116">(O434-10)/T434</f>
        <v>591198.24837034824</v>
      </c>
      <c r="V434" s="744">
        <f t="shared" si="114"/>
        <v>4</v>
      </c>
      <c r="W434" s="746">
        <f t="shared" ref="W434:W494" si="117">IF(V434&gt;T434,O434-10,U434*V434)</f>
        <v>2364792.993481393</v>
      </c>
      <c r="X434" s="746">
        <f t="shared" ref="X434:X496" si="118">IF(O434-10=W434,0,U434)</f>
        <v>591198.24837034824</v>
      </c>
      <c r="Y434" s="746">
        <f t="shared" ref="Y434:Y496" si="119">IF(O434-10=W434+X434,0,U434)</f>
        <v>0</v>
      </c>
      <c r="Z434" s="746">
        <f t="shared" si="111"/>
        <v>0</v>
      </c>
      <c r="AA434" s="746">
        <f t="shared" ref="AA434:AA496" si="120">IF(O434-10=Y434+Z434+X434+W434,0,U434)</f>
        <v>0</v>
      </c>
      <c r="AB434" s="746">
        <f t="shared" ref="AB434:AB497" si="121">IF(O434-10=W434+X434+Z434+AA434+Y434,0,U434)</f>
        <v>0</v>
      </c>
      <c r="AC434" s="747">
        <f t="shared" ref="AC434:AC496" si="122">H434</f>
        <v>2009</v>
      </c>
      <c r="AD434" s="748">
        <f t="shared" ref="AD434:AD497" si="123">O434-(W434+X434+Y434+Z434+AA434+AB434)</f>
        <v>9.9999999995343387</v>
      </c>
      <c r="AE434" s="473">
        <f t="shared" ref="AE434:AE496" si="124">W434+X434+Y434+Z434+AA434</f>
        <v>2955991.2418517414</v>
      </c>
      <c r="AF434" s="749">
        <f t="shared" ref="AF434:AF497" si="125">AE434+AB434</f>
        <v>2955991.2418517414</v>
      </c>
      <c r="AG434" s="720"/>
    </row>
    <row r="435" spans="1:40" s="475" customFormat="1" ht="16">
      <c r="A435" s="722"/>
      <c r="B435" s="493" t="s">
        <v>2883</v>
      </c>
      <c r="C435" s="494" t="s">
        <v>2459</v>
      </c>
      <c r="D435" s="689">
        <v>4</v>
      </c>
      <c r="E435" s="493"/>
      <c r="F435" s="493"/>
      <c r="G435" s="493" t="s">
        <v>233</v>
      </c>
      <c r="H435" s="493">
        <v>2009</v>
      </c>
      <c r="I435" s="493"/>
      <c r="J435" s="493"/>
      <c r="K435" s="493"/>
      <c r="L435" s="493"/>
      <c r="M435" s="493"/>
      <c r="N435" s="493" t="s">
        <v>204</v>
      </c>
      <c r="O435" s="517">
        <v>26771670.215723787</v>
      </c>
      <c r="P435" s="724" t="s">
        <v>123</v>
      </c>
      <c r="Q435" s="723"/>
      <c r="R435" s="700" t="str">
        <f t="shared" si="115"/>
        <v>2.06.04</v>
      </c>
      <c r="S435" s="744" t="str">
        <f t="shared" si="112"/>
        <v>MEJA DAN KURSI KERJA/RAPAT PEJABAT</v>
      </c>
      <c r="T435" s="744">
        <f t="shared" si="113"/>
        <v>5</v>
      </c>
      <c r="U435" s="745">
        <f t="shared" si="116"/>
        <v>5354332.0431447569</v>
      </c>
      <c r="V435" s="744">
        <f t="shared" si="114"/>
        <v>4</v>
      </c>
      <c r="W435" s="746">
        <f t="shared" si="117"/>
        <v>21417328.172579028</v>
      </c>
      <c r="X435" s="746">
        <f t="shared" si="118"/>
        <v>5354332.0431447569</v>
      </c>
      <c r="Y435" s="746">
        <f t="shared" si="119"/>
        <v>0</v>
      </c>
      <c r="Z435" s="746">
        <f t="shared" ref="Z435:Z494" si="126">IF(O435-10=X435+Y435+W435,0,U435)</f>
        <v>0</v>
      </c>
      <c r="AA435" s="746">
        <f t="shared" si="120"/>
        <v>0</v>
      </c>
      <c r="AB435" s="746">
        <f t="shared" si="121"/>
        <v>0</v>
      </c>
      <c r="AC435" s="747">
        <f t="shared" si="122"/>
        <v>2009</v>
      </c>
      <c r="AD435" s="748">
        <f t="shared" si="123"/>
        <v>10.00000000372529</v>
      </c>
      <c r="AE435" s="473">
        <f t="shared" si="124"/>
        <v>26771660.215723783</v>
      </c>
      <c r="AF435" s="749">
        <f t="shared" si="125"/>
        <v>26771660.215723783</v>
      </c>
      <c r="AG435" s="720"/>
    </row>
    <row r="436" spans="1:40" s="475" customFormat="1" ht="16">
      <c r="A436" s="722"/>
      <c r="B436" s="493" t="s">
        <v>2815</v>
      </c>
      <c r="C436" s="494" t="s">
        <v>2460</v>
      </c>
      <c r="D436" s="689">
        <v>4</v>
      </c>
      <c r="E436" s="493"/>
      <c r="F436" s="493"/>
      <c r="G436" s="493" t="s">
        <v>233</v>
      </c>
      <c r="H436" s="493">
        <v>2009</v>
      </c>
      <c r="I436" s="493"/>
      <c r="J436" s="493"/>
      <c r="K436" s="493"/>
      <c r="L436" s="493"/>
      <c r="M436" s="493"/>
      <c r="N436" s="493" t="s">
        <v>204</v>
      </c>
      <c r="O436" s="517">
        <v>2900592.9046863713</v>
      </c>
      <c r="P436" s="724" t="s">
        <v>123</v>
      </c>
      <c r="Q436" s="723"/>
      <c r="R436" s="700" t="str">
        <f t="shared" si="115"/>
        <v>2.06.02</v>
      </c>
      <c r="S436" s="744" t="str">
        <f t="shared" si="112"/>
        <v>ALAT RUMAH TANGGA</v>
      </c>
      <c r="T436" s="744">
        <f t="shared" si="113"/>
        <v>5</v>
      </c>
      <c r="U436" s="745">
        <f t="shared" si="116"/>
        <v>580116.58093727427</v>
      </c>
      <c r="V436" s="744">
        <f t="shared" si="114"/>
        <v>4</v>
      </c>
      <c r="W436" s="746">
        <f t="shared" si="117"/>
        <v>2320466.3237490971</v>
      </c>
      <c r="X436" s="746">
        <f t="shared" si="118"/>
        <v>580116.58093727427</v>
      </c>
      <c r="Y436" s="746">
        <f t="shared" si="119"/>
        <v>0</v>
      </c>
      <c r="Z436" s="746">
        <f t="shared" si="126"/>
        <v>0</v>
      </c>
      <c r="AA436" s="746">
        <f t="shared" si="120"/>
        <v>0</v>
      </c>
      <c r="AB436" s="746">
        <f t="shared" si="121"/>
        <v>0</v>
      </c>
      <c r="AC436" s="747">
        <f t="shared" si="122"/>
        <v>2009</v>
      </c>
      <c r="AD436" s="748">
        <f t="shared" si="123"/>
        <v>10</v>
      </c>
      <c r="AE436" s="473">
        <f t="shared" si="124"/>
        <v>2900582.9046863713</v>
      </c>
      <c r="AF436" s="749">
        <f t="shared" si="125"/>
        <v>2900582.9046863713</v>
      </c>
      <c r="AG436" s="720"/>
    </row>
    <row r="437" spans="1:40" s="475" customFormat="1" ht="16">
      <c r="A437" s="722"/>
      <c r="B437" s="493" t="s">
        <v>2815</v>
      </c>
      <c r="C437" s="494" t="s">
        <v>2461</v>
      </c>
      <c r="D437" s="689">
        <v>4</v>
      </c>
      <c r="E437" s="493"/>
      <c r="F437" s="493"/>
      <c r="G437" s="493" t="s">
        <v>233</v>
      </c>
      <c r="H437" s="493">
        <v>2009</v>
      </c>
      <c r="I437" s="493"/>
      <c r="J437" s="493"/>
      <c r="K437" s="493"/>
      <c r="L437" s="493"/>
      <c r="M437" s="493"/>
      <c r="N437" s="493" t="s">
        <v>204</v>
      </c>
      <c r="O437" s="517">
        <v>2789776.2303556311</v>
      </c>
      <c r="P437" s="724" t="s">
        <v>123</v>
      </c>
      <c r="Q437" s="723"/>
      <c r="R437" s="700" t="str">
        <f t="shared" si="115"/>
        <v>2.06.02</v>
      </c>
      <c r="S437" s="744" t="str">
        <f t="shared" si="112"/>
        <v>ALAT RUMAH TANGGA</v>
      </c>
      <c r="T437" s="744">
        <f t="shared" si="113"/>
        <v>5</v>
      </c>
      <c r="U437" s="745">
        <f t="shared" si="116"/>
        <v>557953.2460711262</v>
      </c>
      <c r="V437" s="744">
        <f t="shared" si="114"/>
        <v>4</v>
      </c>
      <c r="W437" s="746">
        <f t="shared" si="117"/>
        <v>2231812.9842845048</v>
      </c>
      <c r="X437" s="746">
        <f t="shared" si="118"/>
        <v>557953.2460711262</v>
      </c>
      <c r="Y437" s="746">
        <f t="shared" si="119"/>
        <v>0</v>
      </c>
      <c r="Z437" s="746">
        <f t="shared" si="126"/>
        <v>0</v>
      </c>
      <c r="AA437" s="746">
        <f t="shared" si="120"/>
        <v>0</v>
      </c>
      <c r="AB437" s="746">
        <f t="shared" si="121"/>
        <v>0</v>
      </c>
      <c r="AC437" s="747">
        <f t="shared" si="122"/>
        <v>2009</v>
      </c>
      <c r="AD437" s="748">
        <f t="shared" si="123"/>
        <v>10</v>
      </c>
      <c r="AE437" s="473">
        <f t="shared" si="124"/>
        <v>2789766.2303556311</v>
      </c>
      <c r="AF437" s="749">
        <f t="shared" si="125"/>
        <v>2789766.2303556311</v>
      </c>
      <c r="AG437" s="720"/>
    </row>
    <row r="438" spans="1:40" s="475" customFormat="1" ht="18.75" customHeight="1">
      <c r="A438" s="750"/>
      <c r="B438" s="493" t="s">
        <v>2815</v>
      </c>
      <c r="C438" s="524" t="s">
        <v>1199</v>
      </c>
      <c r="D438" s="689">
        <v>4</v>
      </c>
      <c r="E438" s="523"/>
      <c r="F438" s="523"/>
      <c r="G438" s="523" t="s">
        <v>1537</v>
      </c>
      <c r="H438" s="523">
        <v>2009</v>
      </c>
      <c r="I438" s="523"/>
      <c r="J438" s="523"/>
      <c r="K438" s="523"/>
      <c r="L438" s="523"/>
      <c r="M438" s="523"/>
      <c r="N438" s="523" t="s">
        <v>204</v>
      </c>
      <c r="O438" s="517">
        <v>31908995.449596688</v>
      </c>
      <c r="P438" s="724" t="s">
        <v>123</v>
      </c>
      <c r="Q438" s="723"/>
      <c r="R438" s="700" t="str">
        <f t="shared" si="115"/>
        <v>2.06.02</v>
      </c>
      <c r="S438" s="744" t="str">
        <f t="shared" si="112"/>
        <v>ALAT RUMAH TANGGA</v>
      </c>
      <c r="T438" s="744">
        <f t="shared" si="113"/>
        <v>5</v>
      </c>
      <c r="U438" s="745">
        <f t="shared" si="116"/>
        <v>6381797.089919338</v>
      </c>
      <c r="V438" s="744">
        <f t="shared" si="114"/>
        <v>4</v>
      </c>
      <c r="W438" s="746">
        <f t="shared" si="117"/>
        <v>25527188.359677352</v>
      </c>
      <c r="X438" s="746">
        <f t="shared" si="118"/>
        <v>6381797.089919338</v>
      </c>
      <c r="Y438" s="746">
        <f t="shared" si="119"/>
        <v>0</v>
      </c>
      <c r="Z438" s="746">
        <f t="shared" si="126"/>
        <v>0</v>
      </c>
      <c r="AA438" s="746">
        <f t="shared" si="120"/>
        <v>0</v>
      </c>
      <c r="AB438" s="746">
        <f t="shared" si="121"/>
        <v>0</v>
      </c>
      <c r="AC438" s="747">
        <f t="shared" si="122"/>
        <v>2009</v>
      </c>
      <c r="AD438" s="748">
        <f t="shared" si="123"/>
        <v>10</v>
      </c>
      <c r="AE438" s="473">
        <f t="shared" si="124"/>
        <v>31908985.449596688</v>
      </c>
      <c r="AF438" s="749">
        <f t="shared" si="125"/>
        <v>31908985.449596688</v>
      </c>
      <c r="AG438" s="720"/>
    </row>
    <row r="439" spans="1:40" s="475" customFormat="1" ht="16">
      <c r="A439" s="750"/>
      <c r="B439" s="493" t="s">
        <v>2841</v>
      </c>
      <c r="C439" s="524" t="s">
        <v>285</v>
      </c>
      <c r="D439" s="689">
        <v>4</v>
      </c>
      <c r="E439" s="523"/>
      <c r="F439" s="523"/>
      <c r="G439" s="523" t="s">
        <v>233</v>
      </c>
      <c r="H439" s="523">
        <v>2009</v>
      </c>
      <c r="I439" s="523"/>
      <c r="J439" s="523"/>
      <c r="K439" s="523"/>
      <c r="L439" s="523"/>
      <c r="M439" s="523"/>
      <c r="N439" s="523" t="s">
        <v>204</v>
      </c>
      <c r="O439" s="517">
        <v>7924269.4592914209</v>
      </c>
      <c r="P439" s="724" t="s">
        <v>123</v>
      </c>
      <c r="Q439" s="723"/>
      <c r="R439" s="700" t="str">
        <f t="shared" si="115"/>
        <v>2.06.02</v>
      </c>
      <c r="S439" s="744" t="str">
        <f t="shared" si="112"/>
        <v>ALAT RUMAH TANGGA</v>
      </c>
      <c r="T439" s="744">
        <f t="shared" si="113"/>
        <v>5</v>
      </c>
      <c r="U439" s="745">
        <f t="shared" si="116"/>
        <v>1584851.8918582841</v>
      </c>
      <c r="V439" s="744">
        <f t="shared" si="114"/>
        <v>4</v>
      </c>
      <c r="W439" s="746">
        <f t="shared" si="117"/>
        <v>6339407.5674331365</v>
      </c>
      <c r="X439" s="746">
        <f t="shared" si="118"/>
        <v>1584851.8918582841</v>
      </c>
      <c r="Y439" s="746">
        <f t="shared" si="119"/>
        <v>0</v>
      </c>
      <c r="Z439" s="746">
        <f t="shared" si="126"/>
        <v>0</v>
      </c>
      <c r="AA439" s="746">
        <f t="shared" si="120"/>
        <v>0</v>
      </c>
      <c r="AB439" s="746">
        <f t="shared" si="121"/>
        <v>0</v>
      </c>
      <c r="AC439" s="747">
        <f t="shared" si="122"/>
        <v>2009</v>
      </c>
      <c r="AD439" s="748">
        <f t="shared" si="123"/>
        <v>10</v>
      </c>
      <c r="AE439" s="473">
        <f t="shared" si="124"/>
        <v>7924259.4592914209</v>
      </c>
      <c r="AF439" s="749">
        <f t="shared" si="125"/>
        <v>7924259.4592914209</v>
      </c>
      <c r="AG439" s="720"/>
    </row>
    <row r="440" spans="1:40" s="475" customFormat="1" ht="16">
      <c r="A440" s="722"/>
      <c r="B440" s="493" t="s">
        <v>2856</v>
      </c>
      <c r="C440" s="494" t="s">
        <v>2462</v>
      </c>
      <c r="D440" s="689">
        <v>4</v>
      </c>
      <c r="E440" s="493"/>
      <c r="F440" s="493"/>
      <c r="G440" s="493" t="s">
        <v>1537</v>
      </c>
      <c r="H440" s="493">
        <v>2009</v>
      </c>
      <c r="I440" s="493"/>
      <c r="J440" s="493"/>
      <c r="K440" s="493"/>
      <c r="L440" s="493"/>
      <c r="M440" s="493"/>
      <c r="N440" s="493" t="s">
        <v>204</v>
      </c>
      <c r="O440" s="517">
        <v>8157052.5717453845</v>
      </c>
      <c r="P440" s="724" t="s">
        <v>123</v>
      </c>
      <c r="Q440" s="723"/>
      <c r="R440" s="700" t="str">
        <f t="shared" si="115"/>
        <v>2.06.02</v>
      </c>
      <c r="S440" s="744" t="str">
        <f t="shared" si="112"/>
        <v>ALAT RUMAH TANGGA</v>
      </c>
      <c r="T440" s="744">
        <f t="shared" si="113"/>
        <v>5</v>
      </c>
      <c r="U440" s="745">
        <f t="shared" si="116"/>
        <v>1631408.5143490769</v>
      </c>
      <c r="V440" s="744">
        <f t="shared" si="114"/>
        <v>4</v>
      </c>
      <c r="W440" s="746">
        <f t="shared" si="117"/>
        <v>6525634.0573963076</v>
      </c>
      <c r="X440" s="746">
        <f t="shared" si="118"/>
        <v>1631408.5143490769</v>
      </c>
      <c r="Y440" s="746">
        <f t="shared" si="119"/>
        <v>0</v>
      </c>
      <c r="Z440" s="746">
        <f t="shared" si="126"/>
        <v>0</v>
      </c>
      <c r="AA440" s="746">
        <f t="shared" si="120"/>
        <v>0</v>
      </c>
      <c r="AB440" s="746">
        <f t="shared" si="121"/>
        <v>0</v>
      </c>
      <c r="AC440" s="747">
        <f t="shared" si="122"/>
        <v>2009</v>
      </c>
      <c r="AD440" s="748">
        <f t="shared" si="123"/>
        <v>10</v>
      </c>
      <c r="AE440" s="473">
        <f t="shared" si="124"/>
        <v>8157042.5717453845</v>
      </c>
      <c r="AF440" s="749">
        <f t="shared" si="125"/>
        <v>8157042.5717453845</v>
      </c>
      <c r="AG440" s="720"/>
    </row>
    <row r="441" spans="1:40" s="475" customFormat="1" ht="16">
      <c r="A441" s="722"/>
      <c r="B441" s="493" t="s">
        <v>2884</v>
      </c>
      <c r="C441" s="494" t="s">
        <v>2463</v>
      </c>
      <c r="D441" s="689">
        <v>4</v>
      </c>
      <c r="E441" s="493"/>
      <c r="F441" s="493"/>
      <c r="G441" s="493" t="s">
        <v>1537</v>
      </c>
      <c r="H441" s="493">
        <v>2009</v>
      </c>
      <c r="I441" s="493"/>
      <c r="J441" s="493"/>
      <c r="K441" s="493"/>
      <c r="L441" s="493"/>
      <c r="M441" s="493"/>
      <c r="N441" s="493" t="s">
        <v>204</v>
      </c>
      <c r="O441" s="517">
        <v>20241159.275658313</v>
      </c>
      <c r="P441" s="724" t="s">
        <v>123</v>
      </c>
      <c r="Q441" s="723"/>
      <c r="R441" s="700" t="str">
        <f t="shared" si="115"/>
        <v>2.06.02</v>
      </c>
      <c r="S441" s="744" t="str">
        <f t="shared" si="112"/>
        <v>ALAT RUMAH TANGGA</v>
      </c>
      <c r="T441" s="744">
        <f t="shared" si="113"/>
        <v>5</v>
      </c>
      <c r="U441" s="745">
        <f t="shared" si="116"/>
        <v>4048229.8551316625</v>
      </c>
      <c r="V441" s="744">
        <f t="shared" si="114"/>
        <v>4</v>
      </c>
      <c r="W441" s="746">
        <f t="shared" si="117"/>
        <v>16192919.42052665</v>
      </c>
      <c r="X441" s="746">
        <f t="shared" si="118"/>
        <v>4048229.8551316625</v>
      </c>
      <c r="Y441" s="746">
        <f t="shared" si="119"/>
        <v>0</v>
      </c>
      <c r="Z441" s="746">
        <f t="shared" si="126"/>
        <v>0</v>
      </c>
      <c r="AA441" s="746">
        <f t="shared" si="120"/>
        <v>0</v>
      </c>
      <c r="AB441" s="746">
        <f t="shared" si="121"/>
        <v>0</v>
      </c>
      <c r="AC441" s="747">
        <f t="shared" si="122"/>
        <v>2009</v>
      </c>
      <c r="AD441" s="748">
        <f t="shared" si="123"/>
        <v>10</v>
      </c>
      <c r="AE441" s="473">
        <f t="shared" si="124"/>
        <v>20241149.275658313</v>
      </c>
      <c r="AF441" s="749">
        <f t="shared" si="125"/>
        <v>20241149.275658313</v>
      </c>
      <c r="AG441" s="720"/>
    </row>
    <row r="442" spans="1:40" s="475" customFormat="1" ht="16">
      <c r="A442" s="722"/>
      <c r="B442" s="493" t="s">
        <v>2249</v>
      </c>
      <c r="C442" s="494" t="s">
        <v>2464</v>
      </c>
      <c r="D442" s="689">
        <v>4</v>
      </c>
      <c r="E442" s="493"/>
      <c r="F442" s="493"/>
      <c r="G442" s="493" t="s">
        <v>225</v>
      </c>
      <c r="H442" s="493">
        <v>2009</v>
      </c>
      <c r="I442" s="493"/>
      <c r="J442" s="493"/>
      <c r="K442" s="493"/>
      <c r="L442" s="493"/>
      <c r="M442" s="493"/>
      <c r="N442" s="493" t="s">
        <v>204</v>
      </c>
      <c r="O442" s="517">
        <v>48635194.443252757</v>
      </c>
      <c r="P442" s="724" t="s">
        <v>1573</v>
      </c>
      <c r="Q442" s="723"/>
      <c r="R442" s="700" t="str">
        <f t="shared" si="115"/>
        <v>2.06.02</v>
      </c>
      <c r="S442" s="744" t="str">
        <f t="shared" si="112"/>
        <v>ALAT RUMAH TANGGA</v>
      </c>
      <c r="T442" s="744">
        <f t="shared" si="113"/>
        <v>5</v>
      </c>
      <c r="U442" s="745">
        <f t="shared" si="116"/>
        <v>9727036.8886505514</v>
      </c>
      <c r="V442" s="744">
        <f t="shared" si="114"/>
        <v>4</v>
      </c>
      <c r="W442" s="746">
        <f t="shared" si="117"/>
        <v>38908147.554602206</v>
      </c>
      <c r="X442" s="746">
        <f t="shared" si="118"/>
        <v>9727036.8886505514</v>
      </c>
      <c r="Y442" s="746">
        <f t="shared" si="119"/>
        <v>0</v>
      </c>
      <c r="Z442" s="746">
        <f t="shared" si="126"/>
        <v>0</v>
      </c>
      <c r="AA442" s="746">
        <f t="shared" si="120"/>
        <v>0</v>
      </c>
      <c r="AB442" s="746">
        <f t="shared" si="121"/>
        <v>0</v>
      </c>
      <c r="AC442" s="747">
        <f t="shared" si="122"/>
        <v>2009</v>
      </c>
      <c r="AD442" s="748">
        <f t="shared" si="123"/>
        <v>10</v>
      </c>
      <c r="AE442" s="473">
        <f t="shared" si="124"/>
        <v>48635184.443252757</v>
      </c>
      <c r="AF442" s="749">
        <f t="shared" si="125"/>
        <v>48635184.443252757</v>
      </c>
      <c r="AG442" s="720"/>
    </row>
    <row r="443" spans="1:40" s="475" customFormat="1" ht="16">
      <c r="A443" s="722"/>
      <c r="B443" s="493" t="s">
        <v>2249</v>
      </c>
      <c r="C443" s="494" t="s">
        <v>2465</v>
      </c>
      <c r="D443" s="689">
        <v>4</v>
      </c>
      <c r="E443" s="493" t="s">
        <v>3032</v>
      </c>
      <c r="F443" s="493"/>
      <c r="G443" s="493" t="s">
        <v>238</v>
      </c>
      <c r="H443" s="493">
        <v>2009</v>
      </c>
      <c r="I443" s="493"/>
      <c r="J443" s="493"/>
      <c r="K443" s="493"/>
      <c r="L443" s="493"/>
      <c r="M443" s="493"/>
      <c r="N443" s="493" t="s">
        <v>204</v>
      </c>
      <c r="O443" s="517">
        <v>93362885.033339068</v>
      </c>
      <c r="P443" s="724" t="s">
        <v>123</v>
      </c>
      <c r="Q443" s="723"/>
      <c r="R443" s="700" t="str">
        <f t="shared" si="115"/>
        <v>2.06.02</v>
      </c>
      <c r="S443" s="744" t="str">
        <f t="shared" si="112"/>
        <v>ALAT RUMAH TANGGA</v>
      </c>
      <c r="T443" s="744">
        <f t="shared" si="113"/>
        <v>5</v>
      </c>
      <c r="U443" s="745">
        <f t="shared" si="116"/>
        <v>18672575.006667815</v>
      </c>
      <c r="V443" s="744">
        <f t="shared" si="114"/>
        <v>4</v>
      </c>
      <c r="W443" s="746">
        <f t="shared" si="117"/>
        <v>74690300.026671261</v>
      </c>
      <c r="X443" s="746">
        <f t="shared" si="118"/>
        <v>18672575.006667815</v>
      </c>
      <c r="Y443" s="746">
        <f t="shared" si="119"/>
        <v>0</v>
      </c>
      <c r="Z443" s="746">
        <f t="shared" si="126"/>
        <v>0</v>
      </c>
      <c r="AA443" s="746">
        <f t="shared" si="120"/>
        <v>0</v>
      </c>
      <c r="AB443" s="746">
        <f t="shared" si="121"/>
        <v>0</v>
      </c>
      <c r="AC443" s="747">
        <f t="shared" si="122"/>
        <v>2009</v>
      </c>
      <c r="AD443" s="748">
        <f t="shared" si="123"/>
        <v>9.9999999850988388</v>
      </c>
      <c r="AE443" s="473">
        <f t="shared" si="124"/>
        <v>93362875.033339083</v>
      </c>
      <c r="AF443" s="749">
        <f t="shared" si="125"/>
        <v>93362875.033339083</v>
      </c>
      <c r="AG443" s="720"/>
    </row>
    <row r="444" spans="1:40" s="475" customFormat="1" ht="16">
      <c r="A444" s="722"/>
      <c r="B444" s="493" t="s">
        <v>2249</v>
      </c>
      <c r="C444" s="494" t="s">
        <v>2466</v>
      </c>
      <c r="D444" s="689">
        <v>4</v>
      </c>
      <c r="E444" s="493" t="s">
        <v>3033</v>
      </c>
      <c r="F444" s="493"/>
      <c r="G444" s="493" t="s">
        <v>238</v>
      </c>
      <c r="H444" s="493">
        <v>2009</v>
      </c>
      <c r="I444" s="493"/>
      <c r="J444" s="493"/>
      <c r="K444" s="493"/>
      <c r="L444" s="493"/>
      <c r="M444" s="493"/>
      <c r="N444" s="493" t="s">
        <v>204</v>
      </c>
      <c r="O444" s="517">
        <v>11447765.194823591</v>
      </c>
      <c r="P444" s="724" t="s">
        <v>123</v>
      </c>
      <c r="Q444" s="723"/>
      <c r="R444" s="700" t="str">
        <f t="shared" si="115"/>
        <v>2.06.02</v>
      </c>
      <c r="S444" s="744" t="str">
        <f t="shared" si="112"/>
        <v>ALAT RUMAH TANGGA</v>
      </c>
      <c r="T444" s="744">
        <f t="shared" si="113"/>
        <v>5</v>
      </c>
      <c r="U444" s="745">
        <f t="shared" si="116"/>
        <v>2289551.0389647181</v>
      </c>
      <c r="V444" s="744">
        <f t="shared" si="114"/>
        <v>4</v>
      </c>
      <c r="W444" s="746">
        <f t="shared" si="117"/>
        <v>9158204.1558588725</v>
      </c>
      <c r="X444" s="746">
        <f t="shared" si="118"/>
        <v>2289551.0389647181</v>
      </c>
      <c r="Y444" s="746">
        <f t="shared" si="119"/>
        <v>0</v>
      </c>
      <c r="Z444" s="746">
        <f t="shared" si="126"/>
        <v>0</v>
      </c>
      <c r="AA444" s="746">
        <f t="shared" si="120"/>
        <v>0</v>
      </c>
      <c r="AB444" s="746">
        <f t="shared" si="121"/>
        <v>0</v>
      </c>
      <c r="AC444" s="747">
        <f t="shared" si="122"/>
        <v>2009</v>
      </c>
      <c r="AD444" s="748">
        <f t="shared" si="123"/>
        <v>10</v>
      </c>
      <c r="AE444" s="473">
        <f t="shared" si="124"/>
        <v>11447755.194823591</v>
      </c>
      <c r="AF444" s="749">
        <f t="shared" si="125"/>
        <v>11447755.194823591</v>
      </c>
      <c r="AG444" s="720"/>
    </row>
    <row r="445" spans="1:40" s="475" customFormat="1" ht="16">
      <c r="A445" s="722"/>
      <c r="B445" s="493" t="s">
        <v>2249</v>
      </c>
      <c r="C445" s="494" t="s">
        <v>2467</v>
      </c>
      <c r="D445" s="689">
        <v>4</v>
      </c>
      <c r="E445" s="493" t="s">
        <v>1515</v>
      </c>
      <c r="F445" s="493"/>
      <c r="G445" s="493" t="s">
        <v>1577</v>
      </c>
      <c r="H445" s="493">
        <v>2009</v>
      </c>
      <c r="I445" s="493"/>
      <c r="J445" s="493"/>
      <c r="K445" s="493"/>
      <c r="L445" s="493"/>
      <c r="M445" s="493"/>
      <c r="N445" s="493" t="s">
        <v>204</v>
      </c>
      <c r="O445" s="517">
        <v>2442189.908229033</v>
      </c>
      <c r="P445" s="724" t="s">
        <v>123</v>
      </c>
      <c r="Q445" s="723"/>
      <c r="R445" s="700" t="str">
        <f t="shared" si="115"/>
        <v>2.06.02</v>
      </c>
      <c r="S445" s="744" t="str">
        <f t="shared" si="112"/>
        <v>ALAT RUMAH TANGGA</v>
      </c>
      <c r="T445" s="744">
        <f t="shared" si="113"/>
        <v>5</v>
      </c>
      <c r="U445" s="745">
        <f t="shared" si="116"/>
        <v>488435.98164580658</v>
      </c>
      <c r="V445" s="744">
        <f t="shared" si="114"/>
        <v>4</v>
      </c>
      <c r="W445" s="746">
        <f t="shared" si="117"/>
        <v>1953743.9265832263</v>
      </c>
      <c r="X445" s="746">
        <f t="shared" si="118"/>
        <v>488435.98164580658</v>
      </c>
      <c r="Y445" s="746">
        <f t="shared" si="119"/>
        <v>0</v>
      </c>
      <c r="Z445" s="746">
        <f t="shared" si="126"/>
        <v>0</v>
      </c>
      <c r="AA445" s="746">
        <f t="shared" si="120"/>
        <v>0</v>
      </c>
      <c r="AB445" s="746">
        <f t="shared" si="121"/>
        <v>0</v>
      </c>
      <c r="AC445" s="747">
        <f t="shared" si="122"/>
        <v>2009</v>
      </c>
      <c r="AD445" s="748">
        <f t="shared" si="123"/>
        <v>10</v>
      </c>
      <c r="AE445" s="473">
        <f t="shared" si="124"/>
        <v>2442179.908229033</v>
      </c>
      <c r="AF445" s="749">
        <f t="shared" si="125"/>
        <v>2442179.908229033</v>
      </c>
      <c r="AG445" s="720"/>
    </row>
    <row r="446" spans="1:40" s="475" customFormat="1" ht="16">
      <c r="A446" s="722"/>
      <c r="B446" s="493" t="s">
        <v>2249</v>
      </c>
      <c r="C446" s="494" t="s">
        <v>2468</v>
      </c>
      <c r="D446" s="689">
        <v>4</v>
      </c>
      <c r="E446" s="531" t="s">
        <v>1516</v>
      </c>
      <c r="F446" s="531"/>
      <c r="G446" s="531" t="s">
        <v>1578</v>
      </c>
      <c r="H446" s="493">
        <v>2009</v>
      </c>
      <c r="I446" s="493"/>
      <c r="J446" s="493"/>
      <c r="K446" s="493"/>
      <c r="L446" s="493"/>
      <c r="M446" s="493"/>
      <c r="N446" s="493" t="s">
        <v>204</v>
      </c>
      <c r="O446" s="517">
        <v>32053742.545506056</v>
      </c>
      <c r="P446" s="724" t="s">
        <v>123</v>
      </c>
      <c r="Q446" s="723"/>
      <c r="R446" s="700" t="str">
        <f t="shared" si="115"/>
        <v>2.06.02</v>
      </c>
      <c r="S446" s="744" t="str">
        <f t="shared" si="112"/>
        <v>ALAT RUMAH TANGGA</v>
      </c>
      <c r="T446" s="744">
        <f t="shared" si="113"/>
        <v>5</v>
      </c>
      <c r="U446" s="745">
        <f t="shared" si="116"/>
        <v>6410746.5091012111</v>
      </c>
      <c r="V446" s="744">
        <f t="shared" si="114"/>
        <v>4</v>
      </c>
      <c r="W446" s="746">
        <f t="shared" si="117"/>
        <v>25642986.036404844</v>
      </c>
      <c r="X446" s="746">
        <f t="shared" si="118"/>
        <v>6410746.5091012111</v>
      </c>
      <c r="Y446" s="746">
        <f t="shared" si="119"/>
        <v>0</v>
      </c>
      <c r="Z446" s="746">
        <f t="shared" si="126"/>
        <v>0</v>
      </c>
      <c r="AA446" s="746">
        <f t="shared" si="120"/>
        <v>0</v>
      </c>
      <c r="AB446" s="746">
        <f t="shared" si="121"/>
        <v>0</v>
      </c>
      <c r="AC446" s="747">
        <f t="shared" si="122"/>
        <v>2009</v>
      </c>
      <c r="AD446" s="748">
        <f t="shared" si="123"/>
        <v>10</v>
      </c>
      <c r="AE446" s="473">
        <f t="shared" si="124"/>
        <v>32053732.545506056</v>
      </c>
      <c r="AF446" s="749">
        <f t="shared" si="125"/>
        <v>32053732.545506056</v>
      </c>
      <c r="AG446" s="720"/>
    </row>
    <row r="447" spans="1:40" s="475" customFormat="1" ht="16">
      <c r="A447" s="722"/>
      <c r="B447" s="493" t="s">
        <v>2249</v>
      </c>
      <c r="C447" s="494" t="s">
        <v>2469</v>
      </c>
      <c r="D447" s="689">
        <v>4</v>
      </c>
      <c r="E447" s="493" t="s">
        <v>3034</v>
      </c>
      <c r="F447" s="493"/>
      <c r="G447" s="493" t="s">
        <v>225</v>
      </c>
      <c r="H447" s="493">
        <v>2009</v>
      </c>
      <c r="I447" s="493"/>
      <c r="J447" s="493"/>
      <c r="K447" s="493"/>
      <c r="L447" s="493"/>
      <c r="M447" s="493"/>
      <c r="N447" s="493" t="s">
        <v>204</v>
      </c>
      <c r="O447" s="517">
        <v>3001858.428864853</v>
      </c>
      <c r="P447" s="724" t="s">
        <v>123</v>
      </c>
      <c r="Q447" s="723"/>
      <c r="R447" s="700" t="str">
        <f t="shared" si="115"/>
        <v>2.06.02</v>
      </c>
      <c r="S447" s="744" t="str">
        <f t="shared" si="112"/>
        <v>ALAT RUMAH TANGGA</v>
      </c>
      <c r="T447" s="744">
        <f t="shared" si="113"/>
        <v>5</v>
      </c>
      <c r="U447" s="745">
        <f t="shared" si="116"/>
        <v>600369.68577297055</v>
      </c>
      <c r="V447" s="744">
        <f t="shared" si="114"/>
        <v>4</v>
      </c>
      <c r="W447" s="746">
        <f t="shared" si="117"/>
        <v>2401478.7430918822</v>
      </c>
      <c r="X447" s="746">
        <f t="shared" si="118"/>
        <v>600369.68577297055</v>
      </c>
      <c r="Y447" s="746">
        <f t="shared" si="119"/>
        <v>0</v>
      </c>
      <c r="Z447" s="746">
        <f t="shared" si="126"/>
        <v>0</v>
      </c>
      <c r="AA447" s="746">
        <f t="shared" si="120"/>
        <v>0</v>
      </c>
      <c r="AB447" s="746">
        <f t="shared" si="121"/>
        <v>0</v>
      </c>
      <c r="AC447" s="747">
        <f t="shared" si="122"/>
        <v>2009</v>
      </c>
      <c r="AD447" s="748">
        <f t="shared" si="123"/>
        <v>10.000000000465661</v>
      </c>
      <c r="AE447" s="473">
        <f t="shared" si="124"/>
        <v>3001848.4288648525</v>
      </c>
      <c r="AF447" s="749">
        <f t="shared" si="125"/>
        <v>3001848.4288648525</v>
      </c>
      <c r="AG447" s="720"/>
    </row>
    <row r="448" spans="1:40" s="475" customFormat="1" ht="16">
      <c r="A448" s="722"/>
      <c r="B448" s="493" t="s">
        <v>2249</v>
      </c>
      <c r="C448" s="494" t="s">
        <v>2470</v>
      </c>
      <c r="D448" s="689">
        <v>4</v>
      </c>
      <c r="E448" s="493" t="s">
        <v>3035</v>
      </c>
      <c r="F448" s="493"/>
      <c r="G448" s="493" t="s">
        <v>225</v>
      </c>
      <c r="H448" s="493">
        <v>2009</v>
      </c>
      <c r="I448" s="493"/>
      <c r="J448" s="493"/>
      <c r="K448" s="493"/>
      <c r="L448" s="493"/>
      <c r="M448" s="493"/>
      <c r="N448" s="493" t="s">
        <v>204</v>
      </c>
      <c r="O448" s="517">
        <v>2493068.8646504707</v>
      </c>
      <c r="P448" s="724" t="s">
        <v>123</v>
      </c>
      <c r="Q448" s="723"/>
      <c r="R448" s="700" t="str">
        <f t="shared" si="115"/>
        <v>2.06.02</v>
      </c>
      <c r="S448" s="744" t="str">
        <f t="shared" si="112"/>
        <v>ALAT RUMAH TANGGA</v>
      </c>
      <c r="T448" s="744">
        <f t="shared" si="113"/>
        <v>5</v>
      </c>
      <c r="U448" s="745">
        <f t="shared" si="116"/>
        <v>498611.77293009416</v>
      </c>
      <c r="V448" s="744">
        <f t="shared" si="114"/>
        <v>4</v>
      </c>
      <c r="W448" s="746">
        <f t="shared" si="117"/>
        <v>1994447.0917203766</v>
      </c>
      <c r="X448" s="746">
        <f t="shared" si="118"/>
        <v>498611.77293009416</v>
      </c>
      <c r="Y448" s="746">
        <f t="shared" si="119"/>
        <v>0</v>
      </c>
      <c r="Z448" s="746">
        <f t="shared" si="126"/>
        <v>0</v>
      </c>
      <c r="AA448" s="746">
        <f t="shared" si="120"/>
        <v>0</v>
      </c>
      <c r="AB448" s="746">
        <f t="shared" si="121"/>
        <v>0</v>
      </c>
      <c r="AC448" s="747">
        <f t="shared" si="122"/>
        <v>2009</v>
      </c>
      <c r="AD448" s="748">
        <f t="shared" si="123"/>
        <v>10</v>
      </c>
      <c r="AE448" s="473">
        <f t="shared" si="124"/>
        <v>2493058.8646504707</v>
      </c>
      <c r="AF448" s="749">
        <f t="shared" si="125"/>
        <v>2493058.8646504707</v>
      </c>
      <c r="AG448" s="720"/>
    </row>
    <row r="449" spans="1:33" s="475" customFormat="1" ht="16">
      <c r="A449" s="722"/>
      <c r="B449" s="493" t="s">
        <v>2249</v>
      </c>
      <c r="C449" s="494" t="s">
        <v>2471</v>
      </c>
      <c r="D449" s="689">
        <v>4</v>
      </c>
      <c r="E449" s="493" t="s">
        <v>3036</v>
      </c>
      <c r="F449" s="493"/>
      <c r="G449" s="493" t="s">
        <v>225</v>
      </c>
      <c r="H449" s="493">
        <v>2009</v>
      </c>
      <c r="I449" s="493"/>
      <c r="J449" s="493"/>
      <c r="K449" s="493"/>
      <c r="L449" s="493"/>
      <c r="M449" s="493"/>
      <c r="N449" s="493" t="s">
        <v>204</v>
      </c>
      <c r="O449" s="517">
        <v>1170215.9976930784</v>
      </c>
      <c r="P449" s="724" t="s">
        <v>123</v>
      </c>
      <c r="Q449" s="723"/>
      <c r="R449" s="700" t="str">
        <f t="shared" si="115"/>
        <v>2.06.02</v>
      </c>
      <c r="S449" s="744" t="str">
        <f t="shared" si="112"/>
        <v>ALAT RUMAH TANGGA</v>
      </c>
      <c r="T449" s="744">
        <f t="shared" si="113"/>
        <v>5</v>
      </c>
      <c r="U449" s="745">
        <f t="shared" si="116"/>
        <v>234041.19953861568</v>
      </c>
      <c r="V449" s="744">
        <f t="shared" si="114"/>
        <v>4</v>
      </c>
      <c r="W449" s="746">
        <f t="shared" si="117"/>
        <v>936164.79815446271</v>
      </c>
      <c r="X449" s="746">
        <f t="shared" si="118"/>
        <v>234041.19953861568</v>
      </c>
      <c r="Y449" s="746">
        <f t="shared" si="119"/>
        <v>0</v>
      </c>
      <c r="Z449" s="746">
        <f t="shared" si="126"/>
        <v>0</v>
      </c>
      <c r="AA449" s="746">
        <f t="shared" si="120"/>
        <v>0</v>
      </c>
      <c r="AB449" s="746">
        <f t="shared" si="121"/>
        <v>0</v>
      </c>
      <c r="AC449" s="747">
        <f t="shared" si="122"/>
        <v>2009</v>
      </c>
      <c r="AD449" s="748">
        <f t="shared" si="123"/>
        <v>10</v>
      </c>
      <c r="AE449" s="473">
        <f t="shared" si="124"/>
        <v>1170205.9976930784</v>
      </c>
      <c r="AF449" s="749">
        <f t="shared" si="125"/>
        <v>1170205.9976930784</v>
      </c>
      <c r="AG449" s="720"/>
    </row>
    <row r="450" spans="1:33" s="475" customFormat="1" ht="16">
      <c r="A450" s="722"/>
      <c r="B450" s="493" t="s">
        <v>2249</v>
      </c>
      <c r="C450" s="494" t="s">
        <v>2472</v>
      </c>
      <c r="D450" s="689">
        <v>4</v>
      </c>
      <c r="E450" s="493" t="s">
        <v>3037</v>
      </c>
      <c r="F450" s="493"/>
      <c r="G450" s="493" t="s">
        <v>225</v>
      </c>
      <c r="H450" s="493">
        <v>2009</v>
      </c>
      <c r="I450" s="493"/>
      <c r="J450" s="493"/>
      <c r="K450" s="493"/>
      <c r="L450" s="493"/>
      <c r="M450" s="493"/>
      <c r="N450" s="493" t="s">
        <v>204</v>
      </c>
      <c r="O450" s="517">
        <v>172988.45183288984</v>
      </c>
      <c r="P450" s="724" t="s">
        <v>123</v>
      </c>
      <c r="Q450" s="723"/>
      <c r="R450" s="700" t="str">
        <f t="shared" si="115"/>
        <v>2.06.02</v>
      </c>
      <c r="S450" s="744" t="str">
        <f t="shared" si="112"/>
        <v>ALAT RUMAH TANGGA</v>
      </c>
      <c r="T450" s="744">
        <f t="shared" si="113"/>
        <v>5</v>
      </c>
      <c r="U450" s="745">
        <f t="shared" si="116"/>
        <v>34595.690366577968</v>
      </c>
      <c r="V450" s="744">
        <f t="shared" si="114"/>
        <v>4</v>
      </c>
      <c r="W450" s="746">
        <f t="shared" si="117"/>
        <v>138382.76146631187</v>
      </c>
      <c r="X450" s="746">
        <f t="shared" si="118"/>
        <v>34595.690366577968</v>
      </c>
      <c r="Y450" s="746">
        <f t="shared" si="119"/>
        <v>0</v>
      </c>
      <c r="Z450" s="746">
        <f t="shared" si="126"/>
        <v>0</v>
      </c>
      <c r="AA450" s="746">
        <f t="shared" si="120"/>
        <v>0</v>
      </c>
      <c r="AB450" s="746">
        <f t="shared" si="121"/>
        <v>0</v>
      </c>
      <c r="AC450" s="747">
        <f t="shared" si="122"/>
        <v>2009</v>
      </c>
      <c r="AD450" s="748">
        <f t="shared" si="123"/>
        <v>10</v>
      </c>
      <c r="AE450" s="473">
        <f t="shared" si="124"/>
        <v>172978.45183288984</v>
      </c>
      <c r="AF450" s="749">
        <f t="shared" si="125"/>
        <v>172978.45183288984</v>
      </c>
      <c r="AG450" s="720"/>
    </row>
    <row r="451" spans="1:33" s="475" customFormat="1" ht="16">
      <c r="A451" s="722"/>
      <c r="B451" s="493" t="s">
        <v>2249</v>
      </c>
      <c r="C451" s="494" t="s">
        <v>2473</v>
      </c>
      <c r="D451" s="689">
        <v>4</v>
      </c>
      <c r="E451" s="493" t="s">
        <v>3025</v>
      </c>
      <c r="F451" s="493"/>
      <c r="G451" s="493" t="s">
        <v>225</v>
      </c>
      <c r="H451" s="493">
        <v>2009</v>
      </c>
      <c r="I451" s="493"/>
      <c r="J451" s="493"/>
      <c r="K451" s="493"/>
      <c r="L451" s="493"/>
      <c r="M451" s="493"/>
      <c r="N451" s="493" t="s">
        <v>204</v>
      </c>
      <c r="O451" s="517">
        <v>279834.26031791</v>
      </c>
      <c r="P451" s="724" t="s">
        <v>123</v>
      </c>
      <c r="Q451" s="723"/>
      <c r="R451" s="700" t="str">
        <f t="shared" si="115"/>
        <v>2.06.02</v>
      </c>
      <c r="S451" s="744" t="str">
        <f t="shared" si="112"/>
        <v>ALAT RUMAH TANGGA</v>
      </c>
      <c r="T451" s="744">
        <f t="shared" si="113"/>
        <v>5</v>
      </c>
      <c r="U451" s="745">
        <f t="shared" si="116"/>
        <v>55964.852063582002</v>
      </c>
      <c r="V451" s="744">
        <f t="shared" si="114"/>
        <v>4</v>
      </c>
      <c r="W451" s="746">
        <f t="shared" si="117"/>
        <v>223859.40825432801</v>
      </c>
      <c r="X451" s="746">
        <f t="shared" si="118"/>
        <v>55964.852063582002</v>
      </c>
      <c r="Y451" s="746">
        <f t="shared" si="119"/>
        <v>0</v>
      </c>
      <c r="Z451" s="746">
        <f t="shared" si="126"/>
        <v>0</v>
      </c>
      <c r="AA451" s="746">
        <f t="shared" si="120"/>
        <v>0</v>
      </c>
      <c r="AB451" s="746">
        <f t="shared" si="121"/>
        <v>0</v>
      </c>
      <c r="AC451" s="747">
        <f t="shared" si="122"/>
        <v>2009</v>
      </c>
      <c r="AD451" s="748">
        <f t="shared" si="123"/>
        <v>10</v>
      </c>
      <c r="AE451" s="473">
        <f t="shared" si="124"/>
        <v>279824.26031791</v>
      </c>
      <c r="AF451" s="749">
        <f t="shared" si="125"/>
        <v>279824.26031791</v>
      </c>
      <c r="AG451" s="720"/>
    </row>
    <row r="452" spans="1:33" s="475" customFormat="1" ht="16">
      <c r="A452" s="722"/>
      <c r="B452" s="493" t="s">
        <v>2249</v>
      </c>
      <c r="C452" s="494" t="s">
        <v>2474</v>
      </c>
      <c r="D452" s="689">
        <v>4</v>
      </c>
      <c r="E452" s="493"/>
      <c r="F452" s="493"/>
      <c r="G452" s="493" t="s">
        <v>225</v>
      </c>
      <c r="H452" s="493">
        <v>2009</v>
      </c>
      <c r="I452" s="493"/>
      <c r="J452" s="493"/>
      <c r="K452" s="493"/>
      <c r="L452" s="493"/>
      <c r="M452" s="493"/>
      <c r="N452" s="493" t="s">
        <v>204</v>
      </c>
      <c r="O452" s="517">
        <v>91582.12155858874</v>
      </c>
      <c r="P452" s="724" t="s">
        <v>123</v>
      </c>
      <c r="Q452" s="723"/>
      <c r="R452" s="700" t="str">
        <f t="shared" si="115"/>
        <v>2.06.02</v>
      </c>
      <c r="S452" s="744" t="str">
        <f t="shared" si="112"/>
        <v>ALAT RUMAH TANGGA</v>
      </c>
      <c r="T452" s="744">
        <f t="shared" si="113"/>
        <v>5</v>
      </c>
      <c r="U452" s="745">
        <f t="shared" si="116"/>
        <v>18314.424311717747</v>
      </c>
      <c r="V452" s="744">
        <f t="shared" si="114"/>
        <v>4</v>
      </c>
      <c r="W452" s="746">
        <f t="shared" si="117"/>
        <v>73257.697246870986</v>
      </c>
      <c r="X452" s="746">
        <f t="shared" si="118"/>
        <v>18314.424311717747</v>
      </c>
      <c r="Y452" s="746">
        <f t="shared" si="119"/>
        <v>0</v>
      </c>
      <c r="Z452" s="746">
        <f t="shared" si="126"/>
        <v>0</v>
      </c>
      <c r="AA452" s="746">
        <f t="shared" si="120"/>
        <v>0</v>
      </c>
      <c r="AB452" s="746">
        <f t="shared" si="121"/>
        <v>0</v>
      </c>
      <c r="AC452" s="747">
        <f t="shared" si="122"/>
        <v>2009</v>
      </c>
      <c r="AD452" s="748">
        <f t="shared" si="123"/>
        <v>10.000000000014552</v>
      </c>
      <c r="AE452" s="473">
        <f t="shared" si="124"/>
        <v>91572.121558588726</v>
      </c>
      <c r="AF452" s="749">
        <f t="shared" si="125"/>
        <v>91572.121558588726</v>
      </c>
      <c r="AG452" s="720"/>
    </row>
    <row r="453" spans="1:33" s="475" customFormat="1" ht="16">
      <c r="A453" s="722"/>
      <c r="B453" s="493" t="s">
        <v>2249</v>
      </c>
      <c r="C453" s="494" t="s">
        <v>2475</v>
      </c>
      <c r="D453" s="689">
        <v>4</v>
      </c>
      <c r="E453" s="493"/>
      <c r="F453" s="493"/>
      <c r="G453" s="493" t="s">
        <v>225</v>
      </c>
      <c r="H453" s="493">
        <v>2009</v>
      </c>
      <c r="I453" s="493"/>
      <c r="J453" s="493"/>
      <c r="K453" s="493"/>
      <c r="L453" s="493"/>
      <c r="M453" s="493"/>
      <c r="N453" s="493" t="s">
        <v>204</v>
      </c>
      <c r="O453" s="517">
        <v>356152.69495006726</v>
      </c>
      <c r="P453" s="724" t="s">
        <v>123</v>
      </c>
      <c r="Q453" s="723"/>
      <c r="R453" s="700" t="str">
        <f t="shared" si="115"/>
        <v>2.06.02</v>
      </c>
      <c r="S453" s="744" t="str">
        <f t="shared" si="112"/>
        <v>ALAT RUMAH TANGGA</v>
      </c>
      <c r="T453" s="744">
        <f t="shared" si="113"/>
        <v>5</v>
      </c>
      <c r="U453" s="745">
        <f t="shared" si="116"/>
        <v>71228.538990013447</v>
      </c>
      <c r="V453" s="744">
        <f t="shared" si="114"/>
        <v>4</v>
      </c>
      <c r="W453" s="746">
        <f t="shared" si="117"/>
        <v>284914.15596005379</v>
      </c>
      <c r="X453" s="746">
        <f t="shared" si="118"/>
        <v>71228.538990013447</v>
      </c>
      <c r="Y453" s="746">
        <f t="shared" si="119"/>
        <v>0</v>
      </c>
      <c r="Z453" s="746">
        <f t="shared" si="126"/>
        <v>0</v>
      </c>
      <c r="AA453" s="746">
        <f t="shared" si="120"/>
        <v>0</v>
      </c>
      <c r="AB453" s="746">
        <f t="shared" si="121"/>
        <v>0</v>
      </c>
      <c r="AC453" s="747">
        <f t="shared" si="122"/>
        <v>2009</v>
      </c>
      <c r="AD453" s="748">
        <f t="shared" si="123"/>
        <v>10.000000000058208</v>
      </c>
      <c r="AE453" s="473">
        <f t="shared" si="124"/>
        <v>356142.69495006721</v>
      </c>
      <c r="AF453" s="749">
        <f t="shared" si="125"/>
        <v>356142.69495006721</v>
      </c>
      <c r="AG453" s="720"/>
    </row>
    <row r="454" spans="1:33" s="475" customFormat="1" ht="16">
      <c r="A454" s="722"/>
      <c r="B454" s="493" t="s">
        <v>2249</v>
      </c>
      <c r="C454" s="494" t="s">
        <v>2476</v>
      </c>
      <c r="D454" s="689">
        <v>4</v>
      </c>
      <c r="E454" s="493"/>
      <c r="F454" s="493"/>
      <c r="G454" s="493" t="s">
        <v>225</v>
      </c>
      <c r="H454" s="493">
        <v>2009</v>
      </c>
      <c r="I454" s="493"/>
      <c r="J454" s="493"/>
      <c r="K454" s="493"/>
      <c r="L454" s="493"/>
      <c r="M454" s="493"/>
      <c r="N454" s="493" t="s">
        <v>204</v>
      </c>
      <c r="O454" s="517">
        <v>508789.5642143818</v>
      </c>
      <c r="P454" s="724" t="s">
        <v>123</v>
      </c>
      <c r="Q454" s="723"/>
      <c r="R454" s="700" t="str">
        <f t="shared" si="115"/>
        <v>2.06.02</v>
      </c>
      <c r="S454" s="744" t="str">
        <f t="shared" si="112"/>
        <v>ALAT RUMAH TANGGA</v>
      </c>
      <c r="T454" s="744">
        <f t="shared" si="113"/>
        <v>5</v>
      </c>
      <c r="U454" s="745">
        <f t="shared" si="116"/>
        <v>101755.91284287637</v>
      </c>
      <c r="V454" s="744">
        <f t="shared" si="114"/>
        <v>4</v>
      </c>
      <c r="W454" s="746">
        <f t="shared" si="117"/>
        <v>407023.65137150546</v>
      </c>
      <c r="X454" s="746">
        <f t="shared" si="118"/>
        <v>101755.91284287637</v>
      </c>
      <c r="Y454" s="746">
        <f t="shared" si="119"/>
        <v>0</v>
      </c>
      <c r="Z454" s="746">
        <f t="shared" si="126"/>
        <v>0</v>
      </c>
      <c r="AA454" s="746">
        <f t="shared" si="120"/>
        <v>0</v>
      </c>
      <c r="AB454" s="746">
        <f t="shared" si="121"/>
        <v>0</v>
      </c>
      <c r="AC454" s="747">
        <f t="shared" si="122"/>
        <v>2009</v>
      </c>
      <c r="AD454" s="748">
        <f t="shared" si="123"/>
        <v>9.9999999999417923</v>
      </c>
      <c r="AE454" s="473">
        <f t="shared" si="124"/>
        <v>508779.56421438185</v>
      </c>
      <c r="AF454" s="749">
        <f t="shared" si="125"/>
        <v>508779.56421438185</v>
      </c>
      <c r="AG454" s="720"/>
    </row>
    <row r="455" spans="1:33" s="475" customFormat="1" ht="16">
      <c r="A455" s="722"/>
      <c r="B455" s="493" t="s">
        <v>2249</v>
      </c>
      <c r="C455" s="494" t="s">
        <v>2477</v>
      </c>
      <c r="D455" s="689">
        <v>4</v>
      </c>
      <c r="E455" s="493" t="s">
        <v>3038</v>
      </c>
      <c r="F455" s="493"/>
      <c r="G455" s="493" t="s">
        <v>238</v>
      </c>
      <c r="H455" s="493">
        <v>2009</v>
      </c>
      <c r="I455" s="493"/>
      <c r="J455" s="493"/>
      <c r="K455" s="493"/>
      <c r="L455" s="493"/>
      <c r="M455" s="493"/>
      <c r="N455" s="493" t="s">
        <v>204</v>
      </c>
      <c r="O455" s="517">
        <v>91582.12155858874</v>
      </c>
      <c r="P455" s="724" t="s">
        <v>123</v>
      </c>
      <c r="Q455" s="723"/>
      <c r="R455" s="700" t="str">
        <f t="shared" si="115"/>
        <v>2.06.02</v>
      </c>
      <c r="S455" s="744" t="str">
        <f t="shared" si="112"/>
        <v>ALAT RUMAH TANGGA</v>
      </c>
      <c r="T455" s="744">
        <f t="shared" si="113"/>
        <v>5</v>
      </c>
      <c r="U455" s="745">
        <f t="shared" si="116"/>
        <v>18314.424311717747</v>
      </c>
      <c r="V455" s="744">
        <f t="shared" si="114"/>
        <v>4</v>
      </c>
      <c r="W455" s="746">
        <f t="shared" si="117"/>
        <v>73257.697246870986</v>
      </c>
      <c r="X455" s="746">
        <f t="shared" si="118"/>
        <v>18314.424311717747</v>
      </c>
      <c r="Y455" s="746">
        <f t="shared" si="119"/>
        <v>0</v>
      </c>
      <c r="Z455" s="746">
        <f t="shared" si="126"/>
        <v>0</v>
      </c>
      <c r="AA455" s="746">
        <f t="shared" si="120"/>
        <v>0</v>
      </c>
      <c r="AB455" s="746">
        <f t="shared" si="121"/>
        <v>0</v>
      </c>
      <c r="AC455" s="747">
        <f t="shared" si="122"/>
        <v>2009</v>
      </c>
      <c r="AD455" s="748">
        <f t="shared" si="123"/>
        <v>10.000000000014552</v>
      </c>
      <c r="AE455" s="473">
        <f t="shared" si="124"/>
        <v>91572.121558588726</v>
      </c>
      <c r="AF455" s="749">
        <f t="shared" si="125"/>
        <v>91572.121558588726</v>
      </c>
      <c r="AG455" s="720"/>
    </row>
    <row r="456" spans="1:33" s="475" customFormat="1" ht="16">
      <c r="A456" s="722"/>
      <c r="B456" s="493" t="s">
        <v>2249</v>
      </c>
      <c r="C456" s="494" t="s">
        <v>2478</v>
      </c>
      <c r="D456" s="689">
        <v>4</v>
      </c>
      <c r="E456" s="493"/>
      <c r="F456" s="493"/>
      <c r="G456" s="493" t="s">
        <v>225</v>
      </c>
      <c r="H456" s="493">
        <v>2009</v>
      </c>
      <c r="I456" s="493"/>
      <c r="J456" s="493"/>
      <c r="K456" s="493"/>
      <c r="L456" s="493"/>
      <c r="M456" s="493"/>
      <c r="N456" s="493" t="s">
        <v>204</v>
      </c>
      <c r="O456" s="517">
        <v>483350.08600366273</v>
      </c>
      <c r="P456" s="724" t="s">
        <v>123</v>
      </c>
      <c r="Q456" s="723"/>
      <c r="R456" s="700" t="str">
        <f t="shared" si="115"/>
        <v>2.06.02</v>
      </c>
      <c r="S456" s="744" t="str">
        <f t="shared" si="112"/>
        <v>ALAT RUMAH TANGGA</v>
      </c>
      <c r="T456" s="744">
        <f t="shared" si="113"/>
        <v>5</v>
      </c>
      <c r="U456" s="745">
        <f t="shared" si="116"/>
        <v>96668.017200732545</v>
      </c>
      <c r="V456" s="744">
        <f t="shared" si="114"/>
        <v>4</v>
      </c>
      <c r="W456" s="746">
        <f t="shared" si="117"/>
        <v>386672.06880293018</v>
      </c>
      <c r="X456" s="746">
        <f t="shared" si="118"/>
        <v>96668.017200732545</v>
      </c>
      <c r="Y456" s="746">
        <f t="shared" si="119"/>
        <v>0</v>
      </c>
      <c r="Z456" s="746">
        <f t="shared" si="126"/>
        <v>0</v>
      </c>
      <c r="AA456" s="746">
        <f t="shared" si="120"/>
        <v>0</v>
      </c>
      <c r="AB456" s="746">
        <f t="shared" si="121"/>
        <v>0</v>
      </c>
      <c r="AC456" s="747">
        <f t="shared" si="122"/>
        <v>2009</v>
      </c>
      <c r="AD456" s="748">
        <f t="shared" si="123"/>
        <v>10</v>
      </c>
      <c r="AE456" s="473">
        <f t="shared" si="124"/>
        <v>483340.08600366273</v>
      </c>
      <c r="AF456" s="749">
        <f t="shared" si="125"/>
        <v>483340.08600366273</v>
      </c>
      <c r="AG456" s="720"/>
    </row>
    <row r="457" spans="1:33" s="475" customFormat="1" ht="16">
      <c r="A457" s="722"/>
      <c r="B457" s="493" t="s">
        <v>2831</v>
      </c>
      <c r="C457" s="494" t="s">
        <v>1245</v>
      </c>
      <c r="D457" s="689">
        <v>4</v>
      </c>
      <c r="E457" s="493" t="s">
        <v>1465</v>
      </c>
      <c r="F457" s="493"/>
      <c r="G457" s="493" t="s">
        <v>238</v>
      </c>
      <c r="H457" s="493">
        <v>2009</v>
      </c>
      <c r="I457" s="493"/>
      <c r="J457" s="493"/>
      <c r="K457" s="493"/>
      <c r="L457" s="493"/>
      <c r="M457" s="493"/>
      <c r="N457" s="493" t="s">
        <v>204</v>
      </c>
      <c r="O457" s="517">
        <v>36602321.249582633</v>
      </c>
      <c r="P457" s="724" t="s">
        <v>123</v>
      </c>
      <c r="Q457" s="723"/>
      <c r="R457" s="700" t="str">
        <f t="shared" si="115"/>
        <v>2.06.02</v>
      </c>
      <c r="S457" s="744" t="str">
        <f t="shared" si="112"/>
        <v>ALAT RUMAH TANGGA</v>
      </c>
      <c r="T457" s="744">
        <f t="shared" si="113"/>
        <v>5</v>
      </c>
      <c r="U457" s="745">
        <f t="shared" si="116"/>
        <v>7320462.2499165265</v>
      </c>
      <c r="V457" s="744">
        <f t="shared" si="114"/>
        <v>4</v>
      </c>
      <c r="W457" s="746">
        <f t="shared" si="117"/>
        <v>29281848.999666106</v>
      </c>
      <c r="X457" s="746">
        <f t="shared" si="118"/>
        <v>7320462.2499165265</v>
      </c>
      <c r="Y457" s="746">
        <f t="shared" si="119"/>
        <v>0</v>
      </c>
      <c r="Z457" s="746">
        <f t="shared" si="126"/>
        <v>0</v>
      </c>
      <c r="AA457" s="746">
        <f t="shared" si="120"/>
        <v>0</v>
      </c>
      <c r="AB457" s="746">
        <f t="shared" si="121"/>
        <v>0</v>
      </c>
      <c r="AC457" s="747">
        <f t="shared" si="122"/>
        <v>2009</v>
      </c>
      <c r="AD457" s="748">
        <f t="shared" si="123"/>
        <v>10</v>
      </c>
      <c r="AE457" s="473">
        <f t="shared" si="124"/>
        <v>36602311.249582633</v>
      </c>
      <c r="AF457" s="749">
        <f t="shared" si="125"/>
        <v>36602311.249582633</v>
      </c>
      <c r="AG457" s="720"/>
    </row>
    <row r="458" spans="1:33" s="475" customFormat="1" ht="16">
      <c r="A458" s="722"/>
      <c r="B458" s="493" t="s">
        <v>2249</v>
      </c>
      <c r="C458" s="494" t="s">
        <v>2479</v>
      </c>
      <c r="D458" s="689">
        <v>4</v>
      </c>
      <c r="E458" s="493"/>
      <c r="F458" s="493"/>
      <c r="G458" s="493" t="s">
        <v>1579</v>
      </c>
      <c r="H458" s="493">
        <v>2009</v>
      </c>
      <c r="I458" s="493"/>
      <c r="J458" s="493"/>
      <c r="K458" s="493"/>
      <c r="L458" s="493"/>
      <c r="M458" s="493"/>
      <c r="N458" s="493" t="s">
        <v>204</v>
      </c>
      <c r="O458" s="517">
        <v>269658469.03362238</v>
      </c>
      <c r="P458" s="724" t="s">
        <v>1573</v>
      </c>
      <c r="Q458" s="723"/>
      <c r="R458" s="700" t="str">
        <f t="shared" si="115"/>
        <v>2.06.02</v>
      </c>
      <c r="S458" s="744" t="str">
        <f t="shared" si="112"/>
        <v>ALAT RUMAH TANGGA</v>
      </c>
      <c r="T458" s="744">
        <f t="shared" si="113"/>
        <v>5</v>
      </c>
      <c r="U458" s="745">
        <f t="shared" si="116"/>
        <v>53931691.806724474</v>
      </c>
      <c r="V458" s="744">
        <f t="shared" si="114"/>
        <v>4</v>
      </c>
      <c r="W458" s="746">
        <f t="shared" si="117"/>
        <v>215726767.2268979</v>
      </c>
      <c r="X458" s="746">
        <f t="shared" si="118"/>
        <v>53931691.806724474</v>
      </c>
      <c r="Y458" s="746">
        <f t="shared" si="119"/>
        <v>0</v>
      </c>
      <c r="Z458" s="746">
        <f t="shared" si="126"/>
        <v>0</v>
      </c>
      <c r="AA458" s="746">
        <f t="shared" si="120"/>
        <v>0</v>
      </c>
      <c r="AB458" s="746">
        <f t="shared" si="121"/>
        <v>0</v>
      </c>
      <c r="AC458" s="747">
        <f t="shared" si="122"/>
        <v>2009</v>
      </c>
      <c r="AD458" s="748">
        <f t="shared" si="123"/>
        <v>10</v>
      </c>
      <c r="AE458" s="473">
        <f t="shared" si="124"/>
        <v>269658459.03362238</v>
      </c>
      <c r="AF458" s="749">
        <f t="shared" si="125"/>
        <v>269658459.03362238</v>
      </c>
      <c r="AG458" s="720"/>
    </row>
    <row r="459" spans="1:33" s="475" customFormat="1" ht="16">
      <c r="A459" s="722"/>
      <c r="B459" s="493" t="s">
        <v>2249</v>
      </c>
      <c r="C459" s="494" t="s">
        <v>2480</v>
      </c>
      <c r="D459" s="689">
        <v>4</v>
      </c>
      <c r="E459" s="493"/>
      <c r="F459" s="493"/>
      <c r="G459" s="493" t="s">
        <v>1535</v>
      </c>
      <c r="H459" s="493">
        <v>2010</v>
      </c>
      <c r="I459" s="493"/>
      <c r="J459" s="493"/>
      <c r="K459" s="493"/>
      <c r="L459" s="493"/>
      <c r="M459" s="493"/>
      <c r="N459" s="493" t="s">
        <v>204</v>
      </c>
      <c r="O459" s="517">
        <v>41069250</v>
      </c>
      <c r="P459" s="724" t="s">
        <v>1573</v>
      </c>
      <c r="Q459" s="723"/>
      <c r="R459" s="700" t="str">
        <f t="shared" si="115"/>
        <v>2.06.02</v>
      </c>
      <c r="S459" s="744" t="str">
        <f t="shared" si="112"/>
        <v>ALAT RUMAH TANGGA</v>
      </c>
      <c r="T459" s="744">
        <f t="shared" si="113"/>
        <v>5</v>
      </c>
      <c r="U459" s="745">
        <f t="shared" si="116"/>
        <v>8213848</v>
      </c>
      <c r="V459" s="744">
        <f t="shared" si="114"/>
        <v>3</v>
      </c>
      <c r="W459" s="746">
        <f t="shared" si="117"/>
        <v>24641544</v>
      </c>
      <c r="X459" s="746">
        <f t="shared" si="118"/>
        <v>8213848</v>
      </c>
      <c r="Y459" s="746">
        <f t="shared" si="119"/>
        <v>8213848</v>
      </c>
      <c r="Z459" s="746">
        <f t="shared" si="126"/>
        <v>0</v>
      </c>
      <c r="AA459" s="746">
        <f t="shared" si="120"/>
        <v>0</v>
      </c>
      <c r="AB459" s="746">
        <f t="shared" si="121"/>
        <v>0</v>
      </c>
      <c r="AC459" s="747">
        <f t="shared" si="122"/>
        <v>2010</v>
      </c>
      <c r="AD459" s="748">
        <f t="shared" si="123"/>
        <v>10</v>
      </c>
      <c r="AE459" s="473">
        <f t="shared" si="124"/>
        <v>41069240</v>
      </c>
      <c r="AF459" s="749">
        <f t="shared" si="125"/>
        <v>41069240</v>
      </c>
      <c r="AG459" s="720"/>
    </row>
    <row r="460" spans="1:33" s="475" customFormat="1" ht="16">
      <c r="A460" s="722"/>
      <c r="B460" s="493" t="s">
        <v>2249</v>
      </c>
      <c r="C460" s="494" t="s">
        <v>2481</v>
      </c>
      <c r="D460" s="689">
        <v>4</v>
      </c>
      <c r="E460" s="493"/>
      <c r="F460" s="493"/>
      <c r="G460" s="493" t="s">
        <v>1575</v>
      </c>
      <c r="H460" s="493">
        <v>2010</v>
      </c>
      <c r="I460" s="493"/>
      <c r="J460" s="493"/>
      <c r="K460" s="493"/>
      <c r="L460" s="493"/>
      <c r="M460" s="493"/>
      <c r="N460" s="493" t="s">
        <v>204</v>
      </c>
      <c r="O460" s="517">
        <v>8867500</v>
      </c>
      <c r="P460" s="724" t="s">
        <v>123</v>
      </c>
      <c r="Q460" s="723"/>
      <c r="R460" s="700" t="str">
        <f t="shared" si="115"/>
        <v>2.06.02</v>
      </c>
      <c r="S460" s="744" t="str">
        <f t="shared" si="112"/>
        <v>ALAT RUMAH TANGGA</v>
      </c>
      <c r="T460" s="744">
        <f t="shared" si="113"/>
        <v>5</v>
      </c>
      <c r="U460" s="745">
        <f t="shared" si="116"/>
        <v>1773498</v>
      </c>
      <c r="V460" s="744">
        <f t="shared" si="114"/>
        <v>3</v>
      </c>
      <c r="W460" s="746">
        <f t="shared" si="117"/>
        <v>5320494</v>
      </c>
      <c r="X460" s="746">
        <f t="shared" si="118"/>
        <v>1773498</v>
      </c>
      <c r="Y460" s="746">
        <f t="shared" si="119"/>
        <v>1773498</v>
      </c>
      <c r="Z460" s="746">
        <f t="shared" si="126"/>
        <v>0</v>
      </c>
      <c r="AA460" s="746">
        <f t="shared" si="120"/>
        <v>0</v>
      </c>
      <c r="AB460" s="746">
        <f t="shared" si="121"/>
        <v>0</v>
      </c>
      <c r="AC460" s="747">
        <f t="shared" si="122"/>
        <v>2010</v>
      </c>
      <c r="AD460" s="748">
        <f t="shared" si="123"/>
        <v>10</v>
      </c>
      <c r="AE460" s="473">
        <f t="shared" si="124"/>
        <v>8867490</v>
      </c>
      <c r="AF460" s="749">
        <f t="shared" si="125"/>
        <v>8867490</v>
      </c>
      <c r="AG460" s="720"/>
    </row>
    <row r="461" spans="1:33" s="475" customFormat="1" ht="16">
      <c r="A461" s="722"/>
      <c r="B461" s="493" t="s">
        <v>2249</v>
      </c>
      <c r="C461" s="494" t="s">
        <v>2482</v>
      </c>
      <c r="D461" s="689">
        <v>4</v>
      </c>
      <c r="E461" s="493"/>
      <c r="F461" s="493"/>
      <c r="G461" s="493" t="s">
        <v>1580</v>
      </c>
      <c r="H461" s="493">
        <v>2010</v>
      </c>
      <c r="I461" s="493"/>
      <c r="J461" s="493"/>
      <c r="K461" s="493"/>
      <c r="L461" s="493"/>
      <c r="M461" s="493"/>
      <c r="N461" s="493" t="s">
        <v>204</v>
      </c>
      <c r="O461" s="517">
        <v>19041500</v>
      </c>
      <c r="P461" s="724" t="s">
        <v>1573</v>
      </c>
      <c r="Q461" s="723"/>
      <c r="R461" s="700" t="str">
        <f t="shared" si="115"/>
        <v>2.06.02</v>
      </c>
      <c r="S461" s="744" t="str">
        <f t="shared" si="112"/>
        <v>ALAT RUMAH TANGGA</v>
      </c>
      <c r="T461" s="744">
        <f t="shared" si="113"/>
        <v>5</v>
      </c>
      <c r="U461" s="745">
        <f t="shared" si="116"/>
        <v>3808298</v>
      </c>
      <c r="V461" s="744">
        <f t="shared" si="114"/>
        <v>3</v>
      </c>
      <c r="W461" s="746">
        <f t="shared" si="117"/>
        <v>11424894</v>
      </c>
      <c r="X461" s="746">
        <f t="shared" si="118"/>
        <v>3808298</v>
      </c>
      <c r="Y461" s="746">
        <f t="shared" si="119"/>
        <v>3808298</v>
      </c>
      <c r="Z461" s="746">
        <f t="shared" si="126"/>
        <v>0</v>
      </c>
      <c r="AA461" s="746">
        <f t="shared" si="120"/>
        <v>0</v>
      </c>
      <c r="AB461" s="746">
        <f t="shared" si="121"/>
        <v>0</v>
      </c>
      <c r="AC461" s="747">
        <f t="shared" si="122"/>
        <v>2010</v>
      </c>
      <c r="AD461" s="748">
        <f t="shared" si="123"/>
        <v>10</v>
      </c>
      <c r="AE461" s="473">
        <f t="shared" si="124"/>
        <v>19041490</v>
      </c>
      <c r="AF461" s="749">
        <f t="shared" si="125"/>
        <v>19041490</v>
      </c>
      <c r="AG461" s="720"/>
    </row>
    <row r="462" spans="1:33" s="475" customFormat="1" ht="16">
      <c r="A462" s="722"/>
      <c r="B462" s="493" t="s">
        <v>2249</v>
      </c>
      <c r="C462" s="494" t="s">
        <v>2483</v>
      </c>
      <c r="D462" s="689">
        <v>4</v>
      </c>
      <c r="E462" s="493"/>
      <c r="F462" s="493"/>
      <c r="G462" s="493" t="s">
        <v>1580</v>
      </c>
      <c r="H462" s="493">
        <v>2010</v>
      </c>
      <c r="I462" s="493"/>
      <c r="J462" s="493"/>
      <c r="K462" s="493"/>
      <c r="L462" s="493"/>
      <c r="M462" s="493"/>
      <c r="N462" s="493" t="s">
        <v>204</v>
      </c>
      <c r="O462" s="517">
        <v>3820900</v>
      </c>
      <c r="P462" s="724" t="s">
        <v>123</v>
      </c>
      <c r="Q462" s="723"/>
      <c r="R462" s="700" t="str">
        <f t="shared" si="115"/>
        <v>2.06.02</v>
      </c>
      <c r="S462" s="744" t="str">
        <f t="shared" si="112"/>
        <v>ALAT RUMAH TANGGA</v>
      </c>
      <c r="T462" s="744">
        <f t="shared" si="113"/>
        <v>5</v>
      </c>
      <c r="U462" s="745">
        <f t="shared" si="116"/>
        <v>764178</v>
      </c>
      <c r="V462" s="744">
        <f t="shared" si="114"/>
        <v>3</v>
      </c>
      <c r="W462" s="746">
        <f t="shared" si="117"/>
        <v>2292534</v>
      </c>
      <c r="X462" s="746">
        <f t="shared" si="118"/>
        <v>764178</v>
      </c>
      <c r="Y462" s="746">
        <f t="shared" si="119"/>
        <v>764178</v>
      </c>
      <c r="Z462" s="746">
        <f t="shared" si="126"/>
        <v>0</v>
      </c>
      <c r="AA462" s="746">
        <f t="shared" si="120"/>
        <v>0</v>
      </c>
      <c r="AB462" s="746">
        <f t="shared" si="121"/>
        <v>0</v>
      </c>
      <c r="AC462" s="747">
        <f t="shared" si="122"/>
        <v>2010</v>
      </c>
      <c r="AD462" s="748">
        <f t="shared" si="123"/>
        <v>10</v>
      </c>
      <c r="AE462" s="473">
        <f t="shared" si="124"/>
        <v>3820890</v>
      </c>
      <c r="AF462" s="749">
        <f t="shared" si="125"/>
        <v>3820890</v>
      </c>
      <c r="AG462" s="720"/>
    </row>
    <row r="463" spans="1:33" s="475" customFormat="1" ht="16">
      <c r="A463" s="722"/>
      <c r="B463" s="493" t="s">
        <v>2249</v>
      </c>
      <c r="C463" s="494" t="s">
        <v>2484</v>
      </c>
      <c r="D463" s="689">
        <v>4</v>
      </c>
      <c r="E463" s="493"/>
      <c r="F463" s="493"/>
      <c r="G463" s="493" t="s">
        <v>1580</v>
      </c>
      <c r="H463" s="493">
        <v>2010</v>
      </c>
      <c r="I463" s="493"/>
      <c r="J463" s="493"/>
      <c r="K463" s="493"/>
      <c r="L463" s="493"/>
      <c r="M463" s="493"/>
      <c r="N463" s="493" t="s">
        <v>204</v>
      </c>
      <c r="O463" s="517">
        <v>7313100</v>
      </c>
      <c r="P463" s="724" t="s">
        <v>123</v>
      </c>
      <c r="Q463" s="723"/>
      <c r="R463" s="700" t="str">
        <f t="shared" si="115"/>
        <v>2.06.02</v>
      </c>
      <c r="S463" s="744" t="str">
        <f t="shared" si="112"/>
        <v>ALAT RUMAH TANGGA</v>
      </c>
      <c r="T463" s="744">
        <f t="shared" si="113"/>
        <v>5</v>
      </c>
      <c r="U463" s="745">
        <f t="shared" si="116"/>
        <v>1462618</v>
      </c>
      <c r="V463" s="744">
        <f t="shared" si="114"/>
        <v>3</v>
      </c>
      <c r="W463" s="746">
        <f t="shared" si="117"/>
        <v>4387854</v>
      </c>
      <c r="X463" s="746">
        <f t="shared" si="118"/>
        <v>1462618</v>
      </c>
      <c r="Y463" s="746">
        <f t="shared" si="119"/>
        <v>1462618</v>
      </c>
      <c r="Z463" s="746">
        <f t="shared" si="126"/>
        <v>0</v>
      </c>
      <c r="AA463" s="746">
        <f t="shared" si="120"/>
        <v>0</v>
      </c>
      <c r="AB463" s="746">
        <f t="shared" si="121"/>
        <v>0</v>
      </c>
      <c r="AC463" s="747">
        <f t="shared" si="122"/>
        <v>2010</v>
      </c>
      <c r="AD463" s="748">
        <f t="shared" si="123"/>
        <v>10</v>
      </c>
      <c r="AE463" s="473">
        <f t="shared" si="124"/>
        <v>7313090</v>
      </c>
      <c r="AF463" s="749">
        <f t="shared" si="125"/>
        <v>7313090</v>
      </c>
      <c r="AG463" s="720"/>
    </row>
    <row r="464" spans="1:33" s="475" customFormat="1" ht="16">
      <c r="A464" s="722"/>
      <c r="B464" s="493" t="s">
        <v>2249</v>
      </c>
      <c r="C464" s="494" t="s">
        <v>2485</v>
      </c>
      <c r="D464" s="689">
        <v>4</v>
      </c>
      <c r="E464" s="493"/>
      <c r="F464" s="493"/>
      <c r="G464" s="493" t="s">
        <v>1580</v>
      </c>
      <c r="H464" s="493">
        <v>2010</v>
      </c>
      <c r="I464" s="493"/>
      <c r="J464" s="493"/>
      <c r="K464" s="493"/>
      <c r="L464" s="493"/>
      <c r="M464" s="493"/>
      <c r="N464" s="493" t="s">
        <v>204</v>
      </c>
      <c r="O464" s="517">
        <v>20563025</v>
      </c>
      <c r="P464" s="724" t="s">
        <v>123</v>
      </c>
      <c r="Q464" s="723"/>
      <c r="R464" s="700" t="str">
        <f t="shared" si="115"/>
        <v>2.06.02</v>
      </c>
      <c r="S464" s="744" t="str">
        <f t="shared" si="112"/>
        <v>ALAT RUMAH TANGGA</v>
      </c>
      <c r="T464" s="744">
        <f t="shared" si="113"/>
        <v>5</v>
      </c>
      <c r="U464" s="745">
        <f t="shared" si="116"/>
        <v>4112603</v>
      </c>
      <c r="V464" s="744">
        <f t="shared" si="114"/>
        <v>3</v>
      </c>
      <c r="W464" s="746">
        <f t="shared" si="117"/>
        <v>12337809</v>
      </c>
      <c r="X464" s="746">
        <f t="shared" si="118"/>
        <v>4112603</v>
      </c>
      <c r="Y464" s="746">
        <f t="shared" si="119"/>
        <v>4112603</v>
      </c>
      <c r="Z464" s="746">
        <f t="shared" si="126"/>
        <v>0</v>
      </c>
      <c r="AA464" s="746">
        <f t="shared" si="120"/>
        <v>0</v>
      </c>
      <c r="AB464" s="746">
        <f t="shared" si="121"/>
        <v>0</v>
      </c>
      <c r="AC464" s="747">
        <f t="shared" si="122"/>
        <v>2010</v>
      </c>
      <c r="AD464" s="748">
        <f t="shared" si="123"/>
        <v>10</v>
      </c>
      <c r="AE464" s="473">
        <f t="shared" si="124"/>
        <v>20563015</v>
      </c>
      <c r="AF464" s="749">
        <f t="shared" si="125"/>
        <v>20563015</v>
      </c>
      <c r="AG464" s="720"/>
    </row>
    <row r="465" spans="1:40" s="475" customFormat="1" ht="16">
      <c r="A465" s="722"/>
      <c r="B465" s="493" t="s">
        <v>2249</v>
      </c>
      <c r="C465" s="494" t="s">
        <v>2486</v>
      </c>
      <c r="D465" s="689">
        <v>4</v>
      </c>
      <c r="E465" s="493"/>
      <c r="F465" s="493"/>
      <c r="G465" s="493" t="s">
        <v>1581</v>
      </c>
      <c r="H465" s="493">
        <v>2010</v>
      </c>
      <c r="I465" s="493"/>
      <c r="J465" s="493"/>
      <c r="K465" s="493"/>
      <c r="L465" s="493"/>
      <c r="M465" s="493"/>
      <c r="N465" s="493" t="s">
        <v>204</v>
      </c>
      <c r="O465" s="517">
        <v>1417430</v>
      </c>
      <c r="P465" s="724" t="s">
        <v>1573</v>
      </c>
      <c r="Q465" s="723"/>
      <c r="R465" s="700" t="str">
        <f t="shared" si="115"/>
        <v>2.06.02</v>
      </c>
      <c r="S465" s="744" t="str">
        <f t="shared" si="112"/>
        <v>ALAT RUMAH TANGGA</v>
      </c>
      <c r="T465" s="744">
        <f t="shared" si="113"/>
        <v>5</v>
      </c>
      <c r="U465" s="745">
        <f t="shared" si="116"/>
        <v>283484</v>
      </c>
      <c r="V465" s="744">
        <f t="shared" si="114"/>
        <v>3</v>
      </c>
      <c r="W465" s="746">
        <f t="shared" si="117"/>
        <v>850452</v>
      </c>
      <c r="X465" s="746">
        <f t="shared" si="118"/>
        <v>283484</v>
      </c>
      <c r="Y465" s="746">
        <f t="shared" si="119"/>
        <v>283484</v>
      </c>
      <c r="Z465" s="746">
        <f t="shared" si="126"/>
        <v>0</v>
      </c>
      <c r="AA465" s="746">
        <f t="shared" si="120"/>
        <v>0</v>
      </c>
      <c r="AB465" s="746">
        <f t="shared" si="121"/>
        <v>0</v>
      </c>
      <c r="AC465" s="747">
        <f t="shared" si="122"/>
        <v>2010</v>
      </c>
      <c r="AD465" s="748">
        <f t="shared" si="123"/>
        <v>10</v>
      </c>
      <c r="AE465" s="473">
        <f t="shared" si="124"/>
        <v>1417420</v>
      </c>
      <c r="AF465" s="749">
        <f t="shared" si="125"/>
        <v>1417420</v>
      </c>
      <c r="AG465" s="720"/>
    </row>
    <row r="466" spans="1:40" s="476" customFormat="1" ht="16">
      <c r="A466" s="722"/>
      <c r="B466" s="493" t="s">
        <v>2249</v>
      </c>
      <c r="C466" s="494" t="s">
        <v>2487</v>
      </c>
      <c r="D466" s="689">
        <v>4</v>
      </c>
      <c r="E466" s="493"/>
      <c r="F466" s="493"/>
      <c r="G466" s="493" t="s">
        <v>1581</v>
      </c>
      <c r="H466" s="493">
        <v>2010</v>
      </c>
      <c r="I466" s="493"/>
      <c r="J466" s="493"/>
      <c r="K466" s="493"/>
      <c r="L466" s="493"/>
      <c r="M466" s="493"/>
      <c r="N466" s="493" t="s">
        <v>204</v>
      </c>
      <c r="O466" s="517">
        <v>6025800</v>
      </c>
      <c r="P466" s="724" t="s">
        <v>1573</v>
      </c>
      <c r="Q466" s="723"/>
      <c r="R466" s="700" t="str">
        <f t="shared" si="115"/>
        <v>2.06.02</v>
      </c>
      <c r="S466" s="744" t="str">
        <f t="shared" si="112"/>
        <v>ALAT RUMAH TANGGA</v>
      </c>
      <c r="T466" s="744">
        <f t="shared" si="113"/>
        <v>5</v>
      </c>
      <c r="U466" s="745">
        <f t="shared" si="116"/>
        <v>1205158</v>
      </c>
      <c r="V466" s="744">
        <f t="shared" si="114"/>
        <v>3</v>
      </c>
      <c r="W466" s="746">
        <f t="shared" si="117"/>
        <v>3615474</v>
      </c>
      <c r="X466" s="746">
        <f t="shared" si="118"/>
        <v>1205158</v>
      </c>
      <c r="Y466" s="746">
        <f t="shared" si="119"/>
        <v>1205158</v>
      </c>
      <c r="Z466" s="746">
        <f t="shared" si="126"/>
        <v>0</v>
      </c>
      <c r="AA466" s="746">
        <f t="shared" si="120"/>
        <v>0</v>
      </c>
      <c r="AB466" s="746">
        <f t="shared" si="121"/>
        <v>0</v>
      </c>
      <c r="AC466" s="747">
        <f t="shared" si="122"/>
        <v>2010</v>
      </c>
      <c r="AD466" s="748">
        <f t="shared" si="123"/>
        <v>10</v>
      </c>
      <c r="AE466" s="473">
        <f t="shared" si="124"/>
        <v>6025790</v>
      </c>
      <c r="AF466" s="749">
        <f t="shared" si="125"/>
        <v>6025790</v>
      </c>
      <c r="AG466" s="720"/>
      <c r="AH466" s="475"/>
      <c r="AI466" s="475"/>
      <c r="AJ466" s="475"/>
      <c r="AK466" s="475"/>
      <c r="AL466" s="475"/>
      <c r="AM466" s="475"/>
      <c r="AN466" s="475"/>
    </row>
    <row r="467" spans="1:40" s="476" customFormat="1" ht="16">
      <c r="A467" s="722"/>
      <c r="B467" s="493" t="s">
        <v>2249</v>
      </c>
      <c r="C467" s="494" t="s">
        <v>2488</v>
      </c>
      <c r="D467" s="689">
        <v>4</v>
      </c>
      <c r="E467" s="493"/>
      <c r="F467" s="493"/>
      <c r="G467" s="493" t="s">
        <v>1580</v>
      </c>
      <c r="H467" s="493">
        <v>2010</v>
      </c>
      <c r="I467" s="493"/>
      <c r="J467" s="493"/>
      <c r="K467" s="493"/>
      <c r="L467" s="493"/>
      <c r="M467" s="493"/>
      <c r="N467" s="493" t="s">
        <v>204</v>
      </c>
      <c r="O467" s="517">
        <v>79992495</v>
      </c>
      <c r="P467" s="724" t="s">
        <v>123</v>
      </c>
      <c r="Q467" s="723"/>
      <c r="R467" s="700" t="str">
        <f t="shared" si="115"/>
        <v>2.06.02</v>
      </c>
      <c r="S467" s="744" t="str">
        <f t="shared" si="112"/>
        <v>ALAT RUMAH TANGGA</v>
      </c>
      <c r="T467" s="744">
        <f t="shared" si="113"/>
        <v>5</v>
      </c>
      <c r="U467" s="745">
        <f t="shared" si="116"/>
        <v>15998497</v>
      </c>
      <c r="V467" s="744">
        <f t="shared" si="114"/>
        <v>3</v>
      </c>
      <c r="W467" s="746">
        <f t="shared" si="117"/>
        <v>47995491</v>
      </c>
      <c r="X467" s="746">
        <f t="shared" si="118"/>
        <v>15998497</v>
      </c>
      <c r="Y467" s="746">
        <f t="shared" si="119"/>
        <v>15998497</v>
      </c>
      <c r="Z467" s="746">
        <f t="shared" si="126"/>
        <v>0</v>
      </c>
      <c r="AA467" s="746">
        <f t="shared" si="120"/>
        <v>0</v>
      </c>
      <c r="AB467" s="746">
        <f t="shared" si="121"/>
        <v>0</v>
      </c>
      <c r="AC467" s="747">
        <f t="shared" si="122"/>
        <v>2010</v>
      </c>
      <c r="AD467" s="748">
        <f t="shared" si="123"/>
        <v>10</v>
      </c>
      <c r="AE467" s="473">
        <f t="shared" si="124"/>
        <v>79992485</v>
      </c>
      <c r="AF467" s="749">
        <f t="shared" si="125"/>
        <v>79992485</v>
      </c>
      <c r="AG467" s="720"/>
      <c r="AH467" s="475"/>
      <c r="AI467" s="475"/>
      <c r="AJ467" s="475"/>
      <c r="AK467" s="475"/>
      <c r="AL467" s="475"/>
      <c r="AM467" s="475"/>
      <c r="AN467" s="475"/>
    </row>
    <row r="468" spans="1:40" s="629" customFormat="1" ht="32">
      <c r="A468" s="752"/>
      <c r="B468" s="493" t="s">
        <v>2885</v>
      </c>
      <c r="C468" s="524" t="s">
        <v>2489</v>
      </c>
      <c r="D468" s="689">
        <v>4</v>
      </c>
      <c r="E468" s="528"/>
      <c r="F468" s="528"/>
      <c r="G468" s="528" t="s">
        <v>1580</v>
      </c>
      <c r="H468" s="523">
        <v>2013</v>
      </c>
      <c r="I468" s="523"/>
      <c r="J468" s="523"/>
      <c r="K468" s="523"/>
      <c r="L468" s="523"/>
      <c r="M468" s="523"/>
      <c r="N468" s="523" t="s">
        <v>204</v>
      </c>
      <c r="O468" s="627">
        <v>36630000</v>
      </c>
      <c r="P468" s="753"/>
      <c r="Q468" s="754"/>
      <c r="R468" s="700" t="str">
        <f t="shared" si="115"/>
        <v>2.06.02</v>
      </c>
      <c r="S468" s="744" t="str">
        <f t="shared" si="112"/>
        <v>ALAT RUMAH TANGGA</v>
      </c>
      <c r="T468" s="744">
        <f t="shared" si="113"/>
        <v>5</v>
      </c>
      <c r="U468" s="745">
        <f t="shared" si="116"/>
        <v>7325998</v>
      </c>
      <c r="V468" s="744">
        <f t="shared" si="114"/>
        <v>0</v>
      </c>
      <c r="W468" s="746">
        <f t="shared" si="117"/>
        <v>0</v>
      </c>
      <c r="X468" s="746">
        <f t="shared" si="118"/>
        <v>7325998</v>
      </c>
      <c r="Y468" s="746">
        <f t="shared" si="119"/>
        <v>7325998</v>
      </c>
      <c r="Z468" s="746">
        <f t="shared" si="126"/>
        <v>7325998</v>
      </c>
      <c r="AA468" s="746">
        <f t="shared" si="120"/>
        <v>7325998</v>
      </c>
      <c r="AB468" s="746">
        <f t="shared" si="121"/>
        <v>7325998</v>
      </c>
      <c r="AC468" s="747">
        <f t="shared" si="122"/>
        <v>2013</v>
      </c>
      <c r="AD468" s="748">
        <f t="shared" si="123"/>
        <v>10</v>
      </c>
      <c r="AE468" s="473">
        <f t="shared" si="124"/>
        <v>29303992</v>
      </c>
      <c r="AF468" s="749">
        <f t="shared" si="125"/>
        <v>36629990</v>
      </c>
      <c r="AG468" s="720"/>
      <c r="AH468" s="628"/>
      <c r="AI468" s="628"/>
      <c r="AJ468" s="628"/>
      <c r="AK468" s="628"/>
      <c r="AL468" s="628"/>
      <c r="AM468" s="628"/>
      <c r="AN468" s="628"/>
    </row>
    <row r="469" spans="1:40" s="629" customFormat="1" ht="32">
      <c r="A469" s="752"/>
      <c r="B469" s="493" t="s">
        <v>2885</v>
      </c>
      <c r="C469" s="524" t="s">
        <v>2490</v>
      </c>
      <c r="D469" s="689">
        <v>4</v>
      </c>
      <c r="E469" s="528"/>
      <c r="F469" s="528"/>
      <c r="G469" s="528" t="s">
        <v>1580</v>
      </c>
      <c r="H469" s="523">
        <v>2013</v>
      </c>
      <c r="I469" s="523"/>
      <c r="J469" s="523"/>
      <c r="K469" s="523"/>
      <c r="L469" s="523"/>
      <c r="M469" s="523"/>
      <c r="N469" s="523" t="s">
        <v>204</v>
      </c>
      <c r="O469" s="627">
        <v>3520000</v>
      </c>
      <c r="P469" s="753"/>
      <c r="Q469" s="754"/>
      <c r="R469" s="700" t="str">
        <f t="shared" si="115"/>
        <v>2.06.02</v>
      </c>
      <c r="S469" s="744" t="str">
        <f t="shared" si="112"/>
        <v>ALAT RUMAH TANGGA</v>
      </c>
      <c r="T469" s="744">
        <f t="shared" si="113"/>
        <v>5</v>
      </c>
      <c r="U469" s="745">
        <f t="shared" si="116"/>
        <v>703998</v>
      </c>
      <c r="V469" s="744">
        <f t="shared" si="114"/>
        <v>0</v>
      </c>
      <c r="W469" s="746">
        <f t="shared" si="117"/>
        <v>0</v>
      </c>
      <c r="X469" s="746">
        <f t="shared" si="118"/>
        <v>703998</v>
      </c>
      <c r="Y469" s="746">
        <f t="shared" si="119"/>
        <v>703998</v>
      </c>
      <c r="Z469" s="746">
        <f t="shared" si="126"/>
        <v>703998</v>
      </c>
      <c r="AA469" s="746">
        <f t="shared" si="120"/>
        <v>703998</v>
      </c>
      <c r="AB469" s="746">
        <f t="shared" si="121"/>
        <v>703998</v>
      </c>
      <c r="AC469" s="747">
        <f t="shared" si="122"/>
        <v>2013</v>
      </c>
      <c r="AD469" s="748">
        <f t="shared" si="123"/>
        <v>10</v>
      </c>
      <c r="AE469" s="473">
        <f t="shared" si="124"/>
        <v>2815992</v>
      </c>
      <c r="AF469" s="749">
        <f t="shared" si="125"/>
        <v>3519990</v>
      </c>
      <c r="AG469" s="720"/>
      <c r="AH469" s="628"/>
      <c r="AI469" s="628"/>
      <c r="AJ469" s="628"/>
      <c r="AK469" s="628"/>
      <c r="AL469" s="628"/>
      <c r="AM469" s="628"/>
      <c r="AN469" s="628"/>
    </row>
    <row r="470" spans="1:40" s="476" customFormat="1" ht="16">
      <c r="A470" s="722"/>
      <c r="B470" s="493" t="s">
        <v>2878</v>
      </c>
      <c r="C470" s="494" t="s">
        <v>2491</v>
      </c>
      <c r="D470" s="689">
        <v>4</v>
      </c>
      <c r="E470" s="531"/>
      <c r="F470" s="531"/>
      <c r="G470" s="531" t="s">
        <v>1904</v>
      </c>
      <c r="H470" s="493">
        <v>2013</v>
      </c>
      <c r="I470" s="493"/>
      <c r="J470" s="493"/>
      <c r="K470" s="493"/>
      <c r="L470" s="493"/>
      <c r="M470" s="493"/>
      <c r="N470" s="493" t="s">
        <v>204</v>
      </c>
      <c r="O470" s="517">
        <v>858000</v>
      </c>
      <c r="P470" s="724"/>
      <c r="Q470" s="723"/>
      <c r="R470" s="700" t="str">
        <f t="shared" si="115"/>
        <v>2.06.02</v>
      </c>
      <c r="S470" s="744" t="str">
        <f t="shared" si="112"/>
        <v>ALAT RUMAH TANGGA</v>
      </c>
      <c r="T470" s="744">
        <f t="shared" si="113"/>
        <v>5</v>
      </c>
      <c r="U470" s="745">
        <f t="shared" si="116"/>
        <v>171598</v>
      </c>
      <c r="V470" s="744">
        <f t="shared" si="114"/>
        <v>0</v>
      </c>
      <c r="W470" s="746">
        <f t="shared" si="117"/>
        <v>0</v>
      </c>
      <c r="X470" s="746">
        <f t="shared" si="118"/>
        <v>171598</v>
      </c>
      <c r="Y470" s="746">
        <f t="shared" si="119"/>
        <v>171598</v>
      </c>
      <c r="Z470" s="746">
        <f t="shared" si="126"/>
        <v>171598</v>
      </c>
      <c r="AA470" s="746">
        <f t="shared" si="120"/>
        <v>171598</v>
      </c>
      <c r="AB470" s="746">
        <f t="shared" si="121"/>
        <v>171598</v>
      </c>
      <c r="AC470" s="747">
        <f t="shared" si="122"/>
        <v>2013</v>
      </c>
      <c r="AD470" s="748">
        <f t="shared" si="123"/>
        <v>10</v>
      </c>
      <c r="AE470" s="473">
        <f t="shared" si="124"/>
        <v>686392</v>
      </c>
      <c r="AF470" s="749">
        <f t="shared" si="125"/>
        <v>857990</v>
      </c>
      <c r="AG470" s="720"/>
      <c r="AH470" s="475"/>
      <c r="AI470" s="475"/>
      <c r="AJ470" s="475"/>
      <c r="AK470" s="475"/>
      <c r="AL470" s="475"/>
      <c r="AM470" s="475"/>
      <c r="AN470" s="475"/>
    </row>
    <row r="471" spans="1:40" s="476" customFormat="1" ht="16">
      <c r="A471" s="722"/>
      <c r="B471" s="493" t="s">
        <v>2878</v>
      </c>
      <c r="C471" s="494" t="s">
        <v>2492</v>
      </c>
      <c r="D471" s="689">
        <v>4</v>
      </c>
      <c r="E471" s="531"/>
      <c r="F471" s="531"/>
      <c r="G471" s="531" t="s">
        <v>1904</v>
      </c>
      <c r="H471" s="493">
        <v>2013</v>
      </c>
      <c r="I471" s="493"/>
      <c r="J471" s="493"/>
      <c r="K471" s="493"/>
      <c r="L471" s="493"/>
      <c r="M471" s="493"/>
      <c r="N471" s="493" t="s">
        <v>204</v>
      </c>
      <c r="O471" s="517">
        <v>979000</v>
      </c>
      <c r="P471" s="724"/>
      <c r="Q471" s="723"/>
      <c r="R471" s="700" t="str">
        <f t="shared" si="115"/>
        <v>2.06.02</v>
      </c>
      <c r="S471" s="744" t="str">
        <f t="shared" si="112"/>
        <v>ALAT RUMAH TANGGA</v>
      </c>
      <c r="T471" s="744">
        <f t="shared" si="113"/>
        <v>5</v>
      </c>
      <c r="U471" s="745">
        <f t="shared" si="116"/>
        <v>195798</v>
      </c>
      <c r="V471" s="744">
        <f t="shared" si="114"/>
        <v>0</v>
      </c>
      <c r="W471" s="746">
        <f t="shared" si="117"/>
        <v>0</v>
      </c>
      <c r="X471" s="746">
        <f t="shared" si="118"/>
        <v>195798</v>
      </c>
      <c r="Y471" s="746">
        <f t="shared" si="119"/>
        <v>195798</v>
      </c>
      <c r="Z471" s="746">
        <f t="shared" si="126"/>
        <v>195798</v>
      </c>
      <c r="AA471" s="746">
        <f t="shared" si="120"/>
        <v>195798</v>
      </c>
      <c r="AB471" s="746">
        <f t="shared" si="121"/>
        <v>195798</v>
      </c>
      <c r="AC471" s="747">
        <f t="shared" si="122"/>
        <v>2013</v>
      </c>
      <c r="AD471" s="748">
        <f t="shared" si="123"/>
        <v>10</v>
      </c>
      <c r="AE471" s="473">
        <f t="shared" si="124"/>
        <v>783192</v>
      </c>
      <c r="AF471" s="749">
        <f t="shared" si="125"/>
        <v>978990</v>
      </c>
      <c r="AG471" s="720"/>
      <c r="AH471" s="475"/>
      <c r="AI471" s="475"/>
      <c r="AJ471" s="475"/>
      <c r="AK471" s="475"/>
      <c r="AL471" s="475"/>
      <c r="AM471" s="475"/>
      <c r="AN471" s="475"/>
    </row>
    <row r="472" spans="1:40" s="476" customFormat="1" ht="16">
      <c r="A472" s="722"/>
      <c r="B472" s="493" t="s">
        <v>2844</v>
      </c>
      <c r="C472" s="494" t="s">
        <v>1228</v>
      </c>
      <c r="D472" s="689">
        <v>4</v>
      </c>
      <c r="E472" s="531" t="s">
        <v>1460</v>
      </c>
      <c r="F472" s="531"/>
      <c r="G472" s="531" t="s">
        <v>1904</v>
      </c>
      <c r="H472" s="493">
        <v>2014</v>
      </c>
      <c r="I472" s="493"/>
      <c r="J472" s="493"/>
      <c r="K472" s="493"/>
      <c r="L472" s="493"/>
      <c r="M472" s="493"/>
      <c r="N472" s="493" t="s">
        <v>204</v>
      </c>
      <c r="O472" s="517">
        <v>25950000</v>
      </c>
      <c r="P472" s="724"/>
      <c r="Q472" s="723"/>
      <c r="R472" s="700" t="str">
        <f t="shared" si="115"/>
        <v>2.06.02</v>
      </c>
      <c r="S472" s="744" t="str">
        <f t="shared" si="112"/>
        <v>ALAT RUMAH TANGGA</v>
      </c>
      <c r="T472" s="744">
        <f t="shared" si="113"/>
        <v>5</v>
      </c>
      <c r="U472" s="745">
        <f t="shared" si="116"/>
        <v>5189998</v>
      </c>
      <c r="V472" s="744">
        <v>0</v>
      </c>
      <c r="W472" s="746">
        <f t="shared" si="117"/>
        <v>0</v>
      </c>
      <c r="X472" s="746">
        <f t="shared" si="118"/>
        <v>5189998</v>
      </c>
      <c r="Y472" s="746">
        <f t="shared" si="119"/>
        <v>5189998</v>
      </c>
      <c r="Z472" s="746">
        <f t="shared" si="126"/>
        <v>5189998</v>
      </c>
      <c r="AA472" s="746">
        <f t="shared" si="120"/>
        <v>5189998</v>
      </c>
      <c r="AB472" s="746">
        <f t="shared" si="121"/>
        <v>5189998</v>
      </c>
      <c r="AC472" s="747">
        <f t="shared" si="122"/>
        <v>2014</v>
      </c>
      <c r="AD472" s="748">
        <f t="shared" si="123"/>
        <v>10</v>
      </c>
      <c r="AE472" s="473">
        <f t="shared" si="124"/>
        <v>20759992</v>
      </c>
      <c r="AF472" s="749">
        <f t="shared" si="125"/>
        <v>25949990</v>
      </c>
      <c r="AG472" s="720"/>
      <c r="AH472" s="475"/>
      <c r="AI472" s="475"/>
      <c r="AJ472" s="475"/>
      <c r="AK472" s="475"/>
      <c r="AL472" s="475"/>
      <c r="AM472" s="475"/>
      <c r="AN472" s="475"/>
    </row>
    <row r="473" spans="1:40" s="476" customFormat="1" ht="16">
      <c r="A473" s="722"/>
      <c r="B473" s="493" t="s">
        <v>2861</v>
      </c>
      <c r="C473" s="494" t="s">
        <v>1273</v>
      </c>
      <c r="D473" s="689">
        <v>4</v>
      </c>
      <c r="E473" s="531"/>
      <c r="F473" s="531"/>
      <c r="G473" s="531" t="s">
        <v>1904</v>
      </c>
      <c r="H473" s="493">
        <v>2014</v>
      </c>
      <c r="I473" s="493"/>
      <c r="J473" s="493"/>
      <c r="K473" s="493"/>
      <c r="L473" s="493"/>
      <c r="M473" s="493"/>
      <c r="N473" s="493" t="s">
        <v>204</v>
      </c>
      <c r="O473" s="517">
        <v>9545476.1904761903</v>
      </c>
      <c r="P473" s="724"/>
      <c r="Q473" s="723"/>
      <c r="R473" s="700" t="str">
        <f t="shared" si="115"/>
        <v>2.06.02</v>
      </c>
      <c r="S473" s="744" t="str">
        <f t="shared" si="112"/>
        <v>ALAT RUMAH TANGGA</v>
      </c>
      <c r="T473" s="744">
        <f t="shared" si="113"/>
        <v>5</v>
      </c>
      <c r="U473" s="745">
        <f t="shared" si="116"/>
        <v>1909093.2380952381</v>
      </c>
      <c r="V473" s="744">
        <v>0</v>
      </c>
      <c r="W473" s="746">
        <f t="shared" si="117"/>
        <v>0</v>
      </c>
      <c r="X473" s="746">
        <f t="shared" si="118"/>
        <v>1909093.2380952381</v>
      </c>
      <c r="Y473" s="746">
        <f t="shared" si="119"/>
        <v>1909093.2380952381</v>
      </c>
      <c r="Z473" s="746">
        <f t="shared" si="126"/>
        <v>1909093.2380952381</v>
      </c>
      <c r="AA473" s="746">
        <f t="shared" si="120"/>
        <v>1909093.2380952381</v>
      </c>
      <c r="AB473" s="746">
        <f t="shared" si="121"/>
        <v>1909093.2380952381</v>
      </c>
      <c r="AC473" s="747">
        <f t="shared" si="122"/>
        <v>2014</v>
      </c>
      <c r="AD473" s="748">
        <f t="shared" si="123"/>
        <v>10</v>
      </c>
      <c r="AE473" s="473">
        <f t="shared" si="124"/>
        <v>7636372.9523809524</v>
      </c>
      <c r="AF473" s="749">
        <f t="shared" si="125"/>
        <v>9545466.1904761903</v>
      </c>
      <c r="AG473" s="720"/>
      <c r="AH473" s="475"/>
      <c r="AI473" s="475"/>
      <c r="AJ473" s="475"/>
      <c r="AK473" s="475"/>
      <c r="AL473" s="475"/>
      <c r="AM473" s="475"/>
      <c r="AN473" s="475"/>
    </row>
    <row r="474" spans="1:40" s="476" customFormat="1" ht="16">
      <c r="A474" s="722"/>
      <c r="B474" s="493" t="s">
        <v>2885</v>
      </c>
      <c r="C474" s="494" t="s">
        <v>2493</v>
      </c>
      <c r="D474" s="689">
        <v>4</v>
      </c>
      <c r="E474" s="531"/>
      <c r="F474" s="531"/>
      <c r="G474" s="531" t="s">
        <v>1904</v>
      </c>
      <c r="H474" s="493">
        <v>2014</v>
      </c>
      <c r="I474" s="493"/>
      <c r="J474" s="493"/>
      <c r="K474" s="493"/>
      <c r="L474" s="493"/>
      <c r="M474" s="493"/>
      <c r="N474" s="493" t="s">
        <v>204</v>
      </c>
      <c r="O474" s="517">
        <v>16475476.19047619</v>
      </c>
      <c r="P474" s="724"/>
      <c r="Q474" s="723"/>
      <c r="R474" s="700" t="str">
        <f t="shared" si="115"/>
        <v>2.06.02</v>
      </c>
      <c r="S474" s="744" t="str">
        <f t="shared" si="112"/>
        <v>ALAT RUMAH TANGGA</v>
      </c>
      <c r="T474" s="744">
        <f t="shared" si="113"/>
        <v>5</v>
      </c>
      <c r="U474" s="745">
        <f t="shared" si="116"/>
        <v>3295093.2380952379</v>
      </c>
      <c r="V474" s="744">
        <v>0</v>
      </c>
      <c r="W474" s="746">
        <f t="shared" si="117"/>
        <v>0</v>
      </c>
      <c r="X474" s="746">
        <f t="shared" si="118"/>
        <v>3295093.2380952379</v>
      </c>
      <c r="Y474" s="746">
        <f t="shared" si="119"/>
        <v>3295093.2380952379</v>
      </c>
      <c r="Z474" s="746">
        <f t="shared" si="126"/>
        <v>3295093.2380952379</v>
      </c>
      <c r="AA474" s="746">
        <f t="shared" si="120"/>
        <v>3295093.2380952379</v>
      </c>
      <c r="AB474" s="746">
        <f t="shared" si="121"/>
        <v>3295093.2380952379</v>
      </c>
      <c r="AC474" s="747">
        <f t="shared" si="122"/>
        <v>2014</v>
      </c>
      <c r="AD474" s="748">
        <f t="shared" si="123"/>
        <v>10</v>
      </c>
      <c r="AE474" s="473">
        <f t="shared" si="124"/>
        <v>13180372.952380951</v>
      </c>
      <c r="AF474" s="749">
        <f t="shared" si="125"/>
        <v>16475466.19047619</v>
      </c>
      <c r="AG474" s="720"/>
      <c r="AH474" s="475"/>
      <c r="AI474" s="475"/>
      <c r="AJ474" s="475"/>
      <c r="AK474" s="475"/>
      <c r="AL474" s="475"/>
      <c r="AM474" s="475"/>
      <c r="AN474" s="475"/>
    </row>
    <row r="475" spans="1:40" s="476" customFormat="1" ht="16">
      <c r="A475" s="722"/>
      <c r="B475" s="493" t="s">
        <v>1049</v>
      </c>
      <c r="C475" s="494" t="s">
        <v>2494</v>
      </c>
      <c r="D475" s="689">
        <v>4</v>
      </c>
      <c r="E475" s="531"/>
      <c r="F475" s="531"/>
      <c r="G475" s="531" t="s">
        <v>1904</v>
      </c>
      <c r="H475" s="493">
        <v>2014</v>
      </c>
      <c r="I475" s="493"/>
      <c r="J475" s="493"/>
      <c r="K475" s="493"/>
      <c r="L475" s="493"/>
      <c r="M475" s="493"/>
      <c r="N475" s="493" t="s">
        <v>204</v>
      </c>
      <c r="O475" s="517">
        <v>3479047.6190476189</v>
      </c>
      <c r="P475" s="724"/>
      <c r="Q475" s="723"/>
      <c r="R475" s="700" t="str">
        <f t="shared" si="115"/>
        <v>2.06.04</v>
      </c>
      <c r="S475" s="744" t="str">
        <f t="shared" si="112"/>
        <v>MEJA DAN KURSI KERJA/RAPAT PEJABAT</v>
      </c>
      <c r="T475" s="744">
        <f t="shared" si="113"/>
        <v>5</v>
      </c>
      <c r="U475" s="745">
        <f t="shared" si="116"/>
        <v>695807.52380952379</v>
      </c>
      <c r="V475" s="744">
        <v>0</v>
      </c>
      <c r="W475" s="746">
        <f t="shared" si="117"/>
        <v>0</v>
      </c>
      <c r="X475" s="746">
        <f t="shared" si="118"/>
        <v>695807.52380952379</v>
      </c>
      <c r="Y475" s="746">
        <f t="shared" si="119"/>
        <v>695807.52380952379</v>
      </c>
      <c r="Z475" s="746">
        <f t="shared" si="126"/>
        <v>695807.52380952379</v>
      </c>
      <c r="AA475" s="746">
        <f t="shared" si="120"/>
        <v>695807.52380952379</v>
      </c>
      <c r="AB475" s="746">
        <f t="shared" si="121"/>
        <v>695807.52380952379</v>
      </c>
      <c r="AC475" s="747">
        <f t="shared" si="122"/>
        <v>2014</v>
      </c>
      <c r="AD475" s="748">
        <f t="shared" si="123"/>
        <v>10</v>
      </c>
      <c r="AE475" s="473">
        <f t="shared" si="124"/>
        <v>2783230.0952380951</v>
      </c>
      <c r="AF475" s="749">
        <f t="shared" si="125"/>
        <v>3479037.6190476189</v>
      </c>
      <c r="AG475" s="720"/>
      <c r="AH475" s="475"/>
      <c r="AI475" s="475"/>
      <c r="AJ475" s="475"/>
      <c r="AK475" s="475"/>
      <c r="AL475" s="475"/>
      <c r="AM475" s="475"/>
      <c r="AN475" s="475"/>
    </row>
    <row r="476" spans="1:40" s="476" customFormat="1" ht="16">
      <c r="A476" s="722"/>
      <c r="B476" s="493" t="s">
        <v>2844</v>
      </c>
      <c r="C476" s="494" t="s">
        <v>1228</v>
      </c>
      <c r="D476" s="689">
        <v>4</v>
      </c>
      <c r="E476" s="531" t="s">
        <v>1460</v>
      </c>
      <c r="F476" s="531"/>
      <c r="G476" s="531" t="s">
        <v>1904</v>
      </c>
      <c r="H476" s="493">
        <v>2014</v>
      </c>
      <c r="I476" s="493"/>
      <c r="J476" s="493"/>
      <c r="K476" s="493"/>
      <c r="L476" s="493"/>
      <c r="M476" s="493"/>
      <c r="N476" s="493" t="s">
        <v>204</v>
      </c>
      <c r="O476" s="517">
        <v>34387600</v>
      </c>
      <c r="P476" s="724"/>
      <c r="Q476" s="723"/>
      <c r="R476" s="700" t="str">
        <f t="shared" si="115"/>
        <v>2.06.02</v>
      </c>
      <c r="S476" s="744" t="str">
        <f t="shared" si="112"/>
        <v>ALAT RUMAH TANGGA</v>
      </c>
      <c r="T476" s="744">
        <f t="shared" si="113"/>
        <v>5</v>
      </c>
      <c r="U476" s="745">
        <f t="shared" si="116"/>
        <v>6877518</v>
      </c>
      <c r="V476" s="744">
        <v>0</v>
      </c>
      <c r="W476" s="746">
        <f t="shared" si="117"/>
        <v>0</v>
      </c>
      <c r="X476" s="746">
        <f t="shared" si="118"/>
        <v>6877518</v>
      </c>
      <c r="Y476" s="746">
        <f t="shared" si="119"/>
        <v>6877518</v>
      </c>
      <c r="Z476" s="746">
        <f t="shared" si="126"/>
        <v>6877518</v>
      </c>
      <c r="AA476" s="746">
        <f t="shared" si="120"/>
        <v>6877518</v>
      </c>
      <c r="AB476" s="746">
        <f t="shared" si="121"/>
        <v>6877518</v>
      </c>
      <c r="AC476" s="747">
        <f t="shared" si="122"/>
        <v>2014</v>
      </c>
      <c r="AD476" s="748">
        <f t="shared" si="123"/>
        <v>10</v>
      </c>
      <c r="AE476" s="473">
        <f t="shared" si="124"/>
        <v>27510072</v>
      </c>
      <c r="AF476" s="749">
        <f t="shared" si="125"/>
        <v>34387590</v>
      </c>
      <c r="AG476" s="720"/>
      <c r="AH476" s="475"/>
      <c r="AI476" s="475"/>
      <c r="AJ476" s="475"/>
      <c r="AK476" s="475"/>
      <c r="AL476" s="475"/>
      <c r="AM476" s="475"/>
      <c r="AN476" s="475"/>
    </row>
    <row r="477" spans="1:40" s="476" customFormat="1" ht="16">
      <c r="A477" s="722"/>
      <c r="B477" s="493" t="s">
        <v>2248</v>
      </c>
      <c r="C477" s="494" t="s">
        <v>1210</v>
      </c>
      <c r="D477" s="689">
        <v>4</v>
      </c>
      <c r="E477" s="531" t="s">
        <v>1891</v>
      </c>
      <c r="F477" s="531"/>
      <c r="G477" s="531" t="s">
        <v>1904</v>
      </c>
      <c r="H477" s="493">
        <v>2014</v>
      </c>
      <c r="I477" s="493"/>
      <c r="J477" s="493"/>
      <c r="K477" s="493"/>
      <c r="L477" s="493"/>
      <c r="M477" s="493"/>
      <c r="N477" s="493" t="s">
        <v>204</v>
      </c>
      <c r="O477" s="517">
        <v>12372400</v>
      </c>
      <c r="P477" s="724"/>
      <c r="Q477" s="723"/>
      <c r="R477" s="700" t="str">
        <f t="shared" si="115"/>
        <v>2.06.02</v>
      </c>
      <c r="S477" s="744" t="str">
        <f t="shared" ref="S477:S569" si="127">VLOOKUP(R477,kelompok,2,0)</f>
        <v>ALAT RUMAH TANGGA</v>
      </c>
      <c r="T477" s="744">
        <f t="shared" ref="T477:T569" si="128">VLOOKUP(R477,MASAMANFAAT,4,0)</f>
        <v>5</v>
      </c>
      <c r="U477" s="745">
        <f t="shared" si="116"/>
        <v>2474478</v>
      </c>
      <c r="V477" s="744">
        <v>0</v>
      </c>
      <c r="W477" s="746">
        <f t="shared" si="117"/>
        <v>0</v>
      </c>
      <c r="X477" s="746">
        <f t="shared" si="118"/>
        <v>2474478</v>
      </c>
      <c r="Y477" s="746">
        <f t="shared" si="119"/>
        <v>2474478</v>
      </c>
      <c r="Z477" s="746">
        <f t="shared" si="126"/>
        <v>2474478</v>
      </c>
      <c r="AA477" s="746">
        <f t="shared" si="120"/>
        <v>2474478</v>
      </c>
      <c r="AB477" s="746">
        <f t="shared" si="121"/>
        <v>2474478</v>
      </c>
      <c r="AC477" s="747">
        <f t="shared" si="122"/>
        <v>2014</v>
      </c>
      <c r="AD477" s="748">
        <f t="shared" si="123"/>
        <v>10</v>
      </c>
      <c r="AE477" s="473">
        <f t="shared" si="124"/>
        <v>9897912</v>
      </c>
      <c r="AF477" s="749">
        <f t="shared" si="125"/>
        <v>12372390</v>
      </c>
      <c r="AG477" s="720"/>
      <c r="AH477" s="475"/>
      <c r="AI477" s="475"/>
      <c r="AJ477" s="475"/>
      <c r="AK477" s="475"/>
      <c r="AL477" s="475"/>
      <c r="AM477" s="475"/>
      <c r="AN477" s="475"/>
    </row>
    <row r="478" spans="1:40" s="476" customFormat="1" ht="16">
      <c r="A478" s="722"/>
      <c r="B478" s="493" t="s">
        <v>2242</v>
      </c>
      <c r="C478" s="494" t="s">
        <v>2495</v>
      </c>
      <c r="D478" s="689">
        <v>4</v>
      </c>
      <c r="E478" s="531" t="s">
        <v>1449</v>
      </c>
      <c r="F478" s="531"/>
      <c r="G478" s="531" t="s">
        <v>1904</v>
      </c>
      <c r="H478" s="493">
        <v>2014</v>
      </c>
      <c r="I478" s="493"/>
      <c r="J478" s="493"/>
      <c r="K478" s="493"/>
      <c r="L478" s="493"/>
      <c r="M478" s="493"/>
      <c r="N478" s="493" t="s">
        <v>204</v>
      </c>
      <c r="O478" s="517">
        <v>33117702.697270572</v>
      </c>
      <c r="P478" s="724"/>
      <c r="Q478" s="723"/>
      <c r="R478" s="700" t="str">
        <f t="shared" si="115"/>
        <v>2.06.03</v>
      </c>
      <c r="S478" s="744" t="str">
        <f t="shared" si="127"/>
        <v>KOMPUTER</v>
      </c>
      <c r="T478" s="744">
        <f t="shared" si="128"/>
        <v>4</v>
      </c>
      <c r="U478" s="745">
        <f t="shared" si="116"/>
        <v>8279423.174317643</v>
      </c>
      <c r="V478" s="744">
        <v>0</v>
      </c>
      <c r="W478" s="746">
        <f t="shared" si="117"/>
        <v>0</v>
      </c>
      <c r="X478" s="746">
        <f t="shared" si="118"/>
        <v>8279423.174317643</v>
      </c>
      <c r="Y478" s="746">
        <f t="shared" si="119"/>
        <v>8279423.174317643</v>
      </c>
      <c r="Z478" s="746">
        <f t="shared" si="126"/>
        <v>8279423.174317643</v>
      </c>
      <c r="AA478" s="746">
        <f t="shared" si="120"/>
        <v>8279423.174317643</v>
      </c>
      <c r="AB478" s="746">
        <f t="shared" si="121"/>
        <v>0</v>
      </c>
      <c r="AC478" s="747">
        <f t="shared" si="122"/>
        <v>2014</v>
      </c>
      <c r="AD478" s="748">
        <f t="shared" si="123"/>
        <v>10</v>
      </c>
      <c r="AE478" s="473">
        <f t="shared" si="124"/>
        <v>33117692.697270572</v>
      </c>
      <c r="AF478" s="749">
        <f t="shared" si="125"/>
        <v>33117692.697270572</v>
      </c>
      <c r="AG478" s="720"/>
      <c r="AH478" s="475"/>
      <c r="AI478" s="475"/>
      <c r="AJ478" s="475"/>
      <c r="AK478" s="475"/>
      <c r="AL478" s="475"/>
      <c r="AM478" s="475"/>
      <c r="AN478" s="475"/>
    </row>
    <row r="479" spans="1:40" s="476" customFormat="1" ht="16">
      <c r="A479" s="722"/>
      <c r="B479" s="493" t="s">
        <v>2242</v>
      </c>
      <c r="C479" s="494" t="s">
        <v>2496</v>
      </c>
      <c r="D479" s="689">
        <v>4</v>
      </c>
      <c r="E479" s="531" t="s">
        <v>1449</v>
      </c>
      <c r="F479" s="531"/>
      <c r="G479" s="531" t="s">
        <v>1904</v>
      </c>
      <c r="H479" s="493">
        <v>2014</v>
      </c>
      <c r="I479" s="493"/>
      <c r="J479" s="493"/>
      <c r="K479" s="493"/>
      <c r="L479" s="493"/>
      <c r="M479" s="493"/>
      <c r="N479" s="493" t="s">
        <v>204</v>
      </c>
      <c r="O479" s="517">
        <v>33117702.697270572</v>
      </c>
      <c r="P479" s="724"/>
      <c r="Q479" s="723"/>
      <c r="R479" s="700" t="str">
        <f t="shared" si="115"/>
        <v>2.06.03</v>
      </c>
      <c r="S479" s="744" t="str">
        <f t="shared" si="127"/>
        <v>KOMPUTER</v>
      </c>
      <c r="T479" s="744">
        <f t="shared" si="128"/>
        <v>4</v>
      </c>
      <c r="U479" s="745">
        <f t="shared" si="116"/>
        <v>8279423.174317643</v>
      </c>
      <c r="V479" s="744">
        <v>0</v>
      </c>
      <c r="W479" s="746">
        <f t="shared" si="117"/>
        <v>0</v>
      </c>
      <c r="X479" s="746">
        <f t="shared" si="118"/>
        <v>8279423.174317643</v>
      </c>
      <c r="Y479" s="746">
        <f t="shared" si="119"/>
        <v>8279423.174317643</v>
      </c>
      <c r="Z479" s="746">
        <f t="shared" si="126"/>
        <v>8279423.174317643</v>
      </c>
      <c r="AA479" s="746">
        <f t="shared" si="120"/>
        <v>8279423.174317643</v>
      </c>
      <c r="AB479" s="746">
        <f t="shared" si="121"/>
        <v>0</v>
      </c>
      <c r="AC479" s="747">
        <f t="shared" si="122"/>
        <v>2014</v>
      </c>
      <c r="AD479" s="748">
        <f t="shared" si="123"/>
        <v>10</v>
      </c>
      <c r="AE479" s="473">
        <f t="shared" si="124"/>
        <v>33117692.697270572</v>
      </c>
      <c r="AF479" s="749">
        <f t="shared" si="125"/>
        <v>33117692.697270572</v>
      </c>
      <c r="AG479" s="720"/>
      <c r="AH479" s="475"/>
      <c r="AI479" s="475"/>
      <c r="AJ479" s="475"/>
      <c r="AK479" s="475"/>
      <c r="AL479" s="475"/>
      <c r="AM479" s="475"/>
      <c r="AN479" s="475"/>
    </row>
    <row r="480" spans="1:40" s="476" customFormat="1" ht="16">
      <c r="A480" s="722"/>
      <c r="B480" s="493" t="s">
        <v>2242</v>
      </c>
      <c r="C480" s="494" t="s">
        <v>2225</v>
      </c>
      <c r="D480" s="689">
        <v>4</v>
      </c>
      <c r="E480" s="531" t="s">
        <v>3039</v>
      </c>
      <c r="F480" s="531"/>
      <c r="G480" s="531" t="s">
        <v>1904</v>
      </c>
      <c r="H480" s="493">
        <v>2014</v>
      </c>
      <c r="I480" s="493"/>
      <c r="J480" s="493"/>
      <c r="K480" s="493"/>
      <c r="L480" s="493"/>
      <c r="M480" s="493"/>
      <c r="N480" s="493" t="s">
        <v>204</v>
      </c>
      <c r="O480" s="517">
        <v>78278206.375366807</v>
      </c>
      <c r="P480" s="724"/>
      <c r="Q480" s="723"/>
      <c r="R480" s="700" t="str">
        <f t="shared" si="115"/>
        <v>2.06.03</v>
      </c>
      <c r="S480" s="744" t="str">
        <f t="shared" si="127"/>
        <v>KOMPUTER</v>
      </c>
      <c r="T480" s="744">
        <f t="shared" si="128"/>
        <v>4</v>
      </c>
      <c r="U480" s="745">
        <f t="shared" si="116"/>
        <v>19569549.093841702</v>
      </c>
      <c r="V480" s="744">
        <v>0</v>
      </c>
      <c r="W480" s="746">
        <f t="shared" si="117"/>
        <v>0</v>
      </c>
      <c r="X480" s="746">
        <f t="shared" si="118"/>
        <v>19569549.093841702</v>
      </c>
      <c r="Y480" s="746">
        <f t="shared" si="119"/>
        <v>19569549.093841702</v>
      </c>
      <c r="Z480" s="746">
        <f t="shared" si="126"/>
        <v>19569549.093841702</v>
      </c>
      <c r="AA480" s="746">
        <f t="shared" si="120"/>
        <v>19569549.093841702</v>
      </c>
      <c r="AB480" s="746">
        <f t="shared" si="121"/>
        <v>0</v>
      </c>
      <c r="AC480" s="747">
        <f t="shared" si="122"/>
        <v>2014</v>
      </c>
      <c r="AD480" s="748">
        <f t="shared" si="123"/>
        <v>10</v>
      </c>
      <c r="AE480" s="473">
        <f t="shared" si="124"/>
        <v>78278196.375366807</v>
      </c>
      <c r="AF480" s="749">
        <f t="shared" si="125"/>
        <v>78278196.375366807</v>
      </c>
      <c r="AG480" s="720"/>
      <c r="AH480" s="475"/>
      <c r="AI480" s="475"/>
      <c r="AJ480" s="475"/>
      <c r="AK480" s="475"/>
      <c r="AL480" s="475"/>
      <c r="AM480" s="475"/>
      <c r="AN480" s="475"/>
    </row>
    <row r="481" spans="1:40" s="476" customFormat="1" ht="16">
      <c r="A481" s="722"/>
      <c r="B481" s="493" t="s">
        <v>1044</v>
      </c>
      <c r="C481" s="494" t="s">
        <v>2227</v>
      </c>
      <c r="D481" s="689">
        <v>4</v>
      </c>
      <c r="E481" s="531" t="s">
        <v>3039</v>
      </c>
      <c r="F481" s="531"/>
      <c r="G481" s="531" t="s">
        <v>1904</v>
      </c>
      <c r="H481" s="493">
        <v>2014</v>
      </c>
      <c r="I481" s="493"/>
      <c r="J481" s="493"/>
      <c r="K481" s="493"/>
      <c r="L481" s="493"/>
      <c r="M481" s="493"/>
      <c r="N481" s="493" t="s">
        <v>204</v>
      </c>
      <c r="O481" s="517">
        <v>7526750.6130160391</v>
      </c>
      <c r="P481" s="724"/>
      <c r="Q481" s="723"/>
      <c r="R481" s="700" t="str">
        <f t="shared" si="115"/>
        <v>2.06.03</v>
      </c>
      <c r="S481" s="744" t="str">
        <f t="shared" si="127"/>
        <v>KOMPUTER</v>
      </c>
      <c r="T481" s="744">
        <f t="shared" si="128"/>
        <v>4</v>
      </c>
      <c r="U481" s="745">
        <f t="shared" si="116"/>
        <v>1881685.1532540098</v>
      </c>
      <c r="V481" s="744">
        <v>0</v>
      </c>
      <c r="W481" s="746">
        <f t="shared" si="117"/>
        <v>0</v>
      </c>
      <c r="X481" s="746">
        <f t="shared" si="118"/>
        <v>1881685.1532540098</v>
      </c>
      <c r="Y481" s="746">
        <f t="shared" si="119"/>
        <v>1881685.1532540098</v>
      </c>
      <c r="Z481" s="746">
        <f t="shared" si="126"/>
        <v>1881685.1532540098</v>
      </c>
      <c r="AA481" s="746">
        <f t="shared" si="120"/>
        <v>1881685.1532540098</v>
      </c>
      <c r="AB481" s="746">
        <f t="shared" si="121"/>
        <v>0</v>
      </c>
      <c r="AC481" s="747">
        <f t="shared" si="122"/>
        <v>2014</v>
      </c>
      <c r="AD481" s="748">
        <f t="shared" si="123"/>
        <v>10</v>
      </c>
      <c r="AE481" s="473">
        <f t="shared" si="124"/>
        <v>7526740.6130160391</v>
      </c>
      <c r="AF481" s="749">
        <f t="shared" si="125"/>
        <v>7526740.6130160391</v>
      </c>
      <c r="AG481" s="720"/>
      <c r="AH481" s="475"/>
      <c r="AI481" s="475"/>
      <c r="AJ481" s="475"/>
      <c r="AK481" s="475"/>
      <c r="AL481" s="475"/>
      <c r="AM481" s="475"/>
      <c r="AN481" s="475"/>
    </row>
    <row r="482" spans="1:40" s="476" customFormat="1" ht="16">
      <c r="A482" s="722"/>
      <c r="B482" s="493" t="s">
        <v>1044</v>
      </c>
      <c r="C482" s="494" t="s">
        <v>2497</v>
      </c>
      <c r="D482" s="689">
        <v>4</v>
      </c>
      <c r="E482" s="531" t="s">
        <v>3040</v>
      </c>
      <c r="F482" s="531"/>
      <c r="G482" s="531" t="s">
        <v>1904</v>
      </c>
      <c r="H482" s="493">
        <v>2014</v>
      </c>
      <c r="I482" s="493"/>
      <c r="J482" s="493"/>
      <c r="K482" s="493"/>
      <c r="L482" s="493"/>
      <c r="M482" s="493"/>
      <c r="N482" s="493" t="s">
        <v>204</v>
      </c>
      <c r="O482" s="517">
        <v>1003566.7484021385</v>
      </c>
      <c r="P482" s="724"/>
      <c r="Q482" s="723"/>
      <c r="R482" s="700" t="str">
        <f t="shared" si="115"/>
        <v>2.06.03</v>
      </c>
      <c r="S482" s="744" t="str">
        <f t="shared" si="127"/>
        <v>KOMPUTER</v>
      </c>
      <c r="T482" s="744">
        <f t="shared" si="128"/>
        <v>4</v>
      </c>
      <c r="U482" s="745">
        <f t="shared" si="116"/>
        <v>250889.18710053462</v>
      </c>
      <c r="V482" s="744">
        <v>0</v>
      </c>
      <c r="W482" s="746">
        <f t="shared" si="117"/>
        <v>0</v>
      </c>
      <c r="X482" s="746">
        <f t="shared" si="118"/>
        <v>250889.18710053462</v>
      </c>
      <c r="Y482" s="746">
        <f t="shared" si="119"/>
        <v>250889.18710053462</v>
      </c>
      <c r="Z482" s="746">
        <f t="shared" si="126"/>
        <v>250889.18710053462</v>
      </c>
      <c r="AA482" s="746">
        <f t="shared" si="120"/>
        <v>250889.18710053462</v>
      </c>
      <c r="AB482" s="746">
        <f t="shared" si="121"/>
        <v>0</v>
      </c>
      <c r="AC482" s="747">
        <f t="shared" si="122"/>
        <v>2014</v>
      </c>
      <c r="AD482" s="748">
        <f t="shared" si="123"/>
        <v>10</v>
      </c>
      <c r="AE482" s="473">
        <f t="shared" si="124"/>
        <v>1003556.7484021385</v>
      </c>
      <c r="AF482" s="749">
        <f t="shared" si="125"/>
        <v>1003556.7484021385</v>
      </c>
      <c r="AG482" s="720"/>
      <c r="AH482" s="475"/>
      <c r="AI482" s="475"/>
      <c r="AJ482" s="475"/>
      <c r="AK482" s="475"/>
      <c r="AL482" s="475"/>
      <c r="AM482" s="475"/>
      <c r="AN482" s="475"/>
    </row>
    <row r="483" spans="1:40" s="476" customFormat="1" ht="16">
      <c r="A483" s="722"/>
      <c r="B483" s="493" t="s">
        <v>1044</v>
      </c>
      <c r="C483" s="494" t="s">
        <v>2498</v>
      </c>
      <c r="D483" s="689">
        <v>4</v>
      </c>
      <c r="E483" s="531" t="s">
        <v>3041</v>
      </c>
      <c r="F483" s="531"/>
      <c r="G483" s="531" t="s">
        <v>1904</v>
      </c>
      <c r="H483" s="493">
        <v>2014</v>
      </c>
      <c r="I483" s="493"/>
      <c r="J483" s="493"/>
      <c r="K483" s="493"/>
      <c r="L483" s="493"/>
      <c r="M483" s="493"/>
      <c r="N483" s="493" t="s">
        <v>204</v>
      </c>
      <c r="O483" s="517">
        <v>3010700.2452064157</v>
      </c>
      <c r="P483" s="724"/>
      <c r="Q483" s="723"/>
      <c r="R483" s="700" t="str">
        <f t="shared" si="115"/>
        <v>2.06.03</v>
      </c>
      <c r="S483" s="744" t="str">
        <f t="shared" si="127"/>
        <v>KOMPUTER</v>
      </c>
      <c r="T483" s="744">
        <f t="shared" si="128"/>
        <v>4</v>
      </c>
      <c r="U483" s="745">
        <f t="shared" si="116"/>
        <v>752672.56130160391</v>
      </c>
      <c r="V483" s="744">
        <v>0</v>
      </c>
      <c r="W483" s="746">
        <f t="shared" si="117"/>
        <v>0</v>
      </c>
      <c r="X483" s="746">
        <f t="shared" si="118"/>
        <v>752672.56130160391</v>
      </c>
      <c r="Y483" s="746">
        <f t="shared" si="119"/>
        <v>752672.56130160391</v>
      </c>
      <c r="Z483" s="746">
        <f t="shared" si="126"/>
        <v>752672.56130160391</v>
      </c>
      <c r="AA483" s="746">
        <f t="shared" si="120"/>
        <v>752672.56130160391</v>
      </c>
      <c r="AB483" s="746">
        <f t="shared" si="121"/>
        <v>0</v>
      </c>
      <c r="AC483" s="747">
        <f t="shared" si="122"/>
        <v>2014</v>
      </c>
      <c r="AD483" s="748">
        <f t="shared" si="123"/>
        <v>10</v>
      </c>
      <c r="AE483" s="473">
        <f t="shared" si="124"/>
        <v>3010690.2452064157</v>
      </c>
      <c r="AF483" s="749">
        <f t="shared" si="125"/>
        <v>3010690.2452064157</v>
      </c>
      <c r="AG483" s="720"/>
      <c r="AH483" s="475"/>
      <c r="AI483" s="475"/>
      <c r="AJ483" s="475"/>
      <c r="AK483" s="475"/>
      <c r="AL483" s="475"/>
      <c r="AM483" s="475"/>
      <c r="AN483" s="475"/>
    </row>
    <row r="484" spans="1:40" s="476" customFormat="1" ht="32">
      <c r="A484" s="722"/>
      <c r="B484" s="493" t="s">
        <v>2836</v>
      </c>
      <c r="C484" s="494" t="s">
        <v>2499</v>
      </c>
      <c r="D484" s="689">
        <v>4</v>
      </c>
      <c r="E484" s="531" t="s">
        <v>1451</v>
      </c>
      <c r="F484" s="531"/>
      <c r="G484" s="531" t="s">
        <v>1904</v>
      </c>
      <c r="H484" s="493">
        <v>2014</v>
      </c>
      <c r="I484" s="493"/>
      <c r="J484" s="493"/>
      <c r="K484" s="493"/>
      <c r="L484" s="493"/>
      <c r="M484" s="493"/>
      <c r="N484" s="493" t="s">
        <v>204</v>
      </c>
      <c r="O484" s="517">
        <v>5820687.1407324038</v>
      </c>
      <c r="P484" s="724"/>
      <c r="Q484" s="723"/>
      <c r="R484" s="700" t="str">
        <f t="shared" si="115"/>
        <v>2.06.03</v>
      </c>
      <c r="S484" s="744" t="str">
        <f t="shared" si="127"/>
        <v>KOMPUTER</v>
      </c>
      <c r="T484" s="744">
        <f t="shared" si="128"/>
        <v>4</v>
      </c>
      <c r="U484" s="745">
        <f t="shared" si="116"/>
        <v>1455169.285183101</v>
      </c>
      <c r="V484" s="744">
        <v>0</v>
      </c>
      <c r="W484" s="746">
        <f t="shared" si="117"/>
        <v>0</v>
      </c>
      <c r="X484" s="746">
        <f t="shared" si="118"/>
        <v>1455169.285183101</v>
      </c>
      <c r="Y484" s="746">
        <f t="shared" si="119"/>
        <v>1455169.285183101</v>
      </c>
      <c r="Z484" s="746">
        <f t="shared" si="126"/>
        <v>1455169.285183101</v>
      </c>
      <c r="AA484" s="746">
        <f t="shared" si="120"/>
        <v>1455169.285183101</v>
      </c>
      <c r="AB484" s="746">
        <f t="shared" si="121"/>
        <v>0</v>
      </c>
      <c r="AC484" s="747">
        <f t="shared" si="122"/>
        <v>2014</v>
      </c>
      <c r="AD484" s="748">
        <f t="shared" si="123"/>
        <v>10</v>
      </c>
      <c r="AE484" s="473">
        <f t="shared" si="124"/>
        <v>5820677.1407324038</v>
      </c>
      <c r="AF484" s="749">
        <f t="shared" si="125"/>
        <v>5820677.1407324038</v>
      </c>
      <c r="AG484" s="720"/>
      <c r="AH484" s="475"/>
      <c r="AI484" s="475"/>
      <c r="AJ484" s="475"/>
      <c r="AK484" s="475"/>
      <c r="AL484" s="475"/>
      <c r="AM484" s="475"/>
      <c r="AN484" s="475"/>
    </row>
    <row r="485" spans="1:40" s="476" customFormat="1" ht="16">
      <c r="A485" s="722"/>
      <c r="B485" s="493" t="s">
        <v>2853</v>
      </c>
      <c r="C485" s="494" t="s">
        <v>2500</v>
      </c>
      <c r="D485" s="689">
        <v>4</v>
      </c>
      <c r="E485" s="531" t="s">
        <v>3042</v>
      </c>
      <c r="F485" s="531"/>
      <c r="G485" s="531" t="s">
        <v>1904</v>
      </c>
      <c r="H485" s="493">
        <v>2014</v>
      </c>
      <c r="I485" s="493"/>
      <c r="J485" s="493"/>
      <c r="K485" s="493"/>
      <c r="L485" s="493"/>
      <c r="M485" s="493"/>
      <c r="N485" s="493" t="s">
        <v>204</v>
      </c>
      <c r="O485" s="517">
        <v>24085601.961651325</v>
      </c>
      <c r="P485" s="724"/>
      <c r="Q485" s="723"/>
      <c r="R485" s="700" t="str">
        <f t="shared" si="115"/>
        <v>2.06.02</v>
      </c>
      <c r="S485" s="744" t="str">
        <f t="shared" si="127"/>
        <v>ALAT RUMAH TANGGA</v>
      </c>
      <c r="T485" s="744">
        <f t="shared" si="128"/>
        <v>5</v>
      </c>
      <c r="U485" s="745">
        <f t="shared" si="116"/>
        <v>4817118.3923302647</v>
      </c>
      <c r="V485" s="744">
        <v>0</v>
      </c>
      <c r="W485" s="746">
        <f t="shared" si="117"/>
        <v>0</v>
      </c>
      <c r="X485" s="746">
        <f t="shared" si="118"/>
        <v>4817118.3923302647</v>
      </c>
      <c r="Y485" s="746">
        <f t="shared" si="119"/>
        <v>4817118.3923302647</v>
      </c>
      <c r="Z485" s="746">
        <f t="shared" si="126"/>
        <v>4817118.3923302647</v>
      </c>
      <c r="AA485" s="746">
        <f t="shared" si="120"/>
        <v>4817118.3923302647</v>
      </c>
      <c r="AB485" s="746">
        <f t="shared" si="121"/>
        <v>4817118.3923302647</v>
      </c>
      <c r="AC485" s="747">
        <f t="shared" si="122"/>
        <v>2014</v>
      </c>
      <c r="AD485" s="748">
        <f t="shared" si="123"/>
        <v>10</v>
      </c>
      <c r="AE485" s="473">
        <f t="shared" si="124"/>
        <v>19268473.569321059</v>
      </c>
      <c r="AF485" s="749">
        <f t="shared" si="125"/>
        <v>24085591.961651325</v>
      </c>
      <c r="AG485" s="720"/>
      <c r="AH485" s="475"/>
      <c r="AI485" s="475"/>
      <c r="AJ485" s="475"/>
      <c r="AK485" s="475"/>
      <c r="AL485" s="475"/>
      <c r="AM485" s="475"/>
      <c r="AN485" s="475"/>
    </row>
    <row r="486" spans="1:40" s="476" customFormat="1" ht="16">
      <c r="A486" s="722"/>
      <c r="B486" s="493" t="s">
        <v>2886</v>
      </c>
      <c r="C486" s="494" t="s">
        <v>2501</v>
      </c>
      <c r="D486" s="689">
        <v>4</v>
      </c>
      <c r="E486" s="531" t="s">
        <v>3043</v>
      </c>
      <c r="F486" s="531"/>
      <c r="G486" s="531" t="s">
        <v>1904</v>
      </c>
      <c r="H486" s="493">
        <v>2014</v>
      </c>
      <c r="I486" s="493"/>
      <c r="J486" s="493"/>
      <c r="K486" s="493"/>
      <c r="L486" s="493"/>
      <c r="M486" s="493"/>
      <c r="N486" s="493" t="s">
        <v>204</v>
      </c>
      <c r="O486" s="517">
        <v>6864396.5590706272</v>
      </c>
      <c r="P486" s="724"/>
      <c r="Q486" s="723"/>
      <c r="R486" s="700" t="str">
        <f t="shared" si="115"/>
        <v>2.06.03</v>
      </c>
      <c r="S486" s="744" t="str">
        <f t="shared" si="127"/>
        <v>KOMPUTER</v>
      </c>
      <c r="T486" s="744">
        <f t="shared" si="128"/>
        <v>4</v>
      </c>
      <c r="U486" s="745">
        <f t="shared" si="116"/>
        <v>1716096.6397676568</v>
      </c>
      <c r="V486" s="744">
        <v>0</v>
      </c>
      <c r="W486" s="746">
        <f t="shared" si="117"/>
        <v>0</v>
      </c>
      <c r="X486" s="746">
        <f t="shared" si="118"/>
        <v>1716096.6397676568</v>
      </c>
      <c r="Y486" s="746">
        <f t="shared" si="119"/>
        <v>1716096.6397676568</v>
      </c>
      <c r="Z486" s="746">
        <f t="shared" si="126"/>
        <v>1716096.6397676568</v>
      </c>
      <c r="AA486" s="746">
        <f t="shared" si="120"/>
        <v>1716096.6397676568</v>
      </c>
      <c r="AB486" s="746">
        <f t="shared" si="121"/>
        <v>0</v>
      </c>
      <c r="AC486" s="747">
        <f t="shared" si="122"/>
        <v>2014</v>
      </c>
      <c r="AD486" s="748">
        <f t="shared" si="123"/>
        <v>10</v>
      </c>
      <c r="AE486" s="473">
        <f t="shared" si="124"/>
        <v>6864386.5590706272</v>
      </c>
      <c r="AF486" s="749">
        <f t="shared" si="125"/>
        <v>6864386.5590706272</v>
      </c>
      <c r="AG486" s="720"/>
      <c r="AH486" s="475"/>
      <c r="AI486" s="475"/>
      <c r="AJ486" s="475"/>
      <c r="AK486" s="475"/>
      <c r="AL486" s="475"/>
      <c r="AM486" s="475"/>
      <c r="AN486" s="475"/>
    </row>
    <row r="487" spans="1:40" s="476" customFormat="1" ht="16">
      <c r="A487" s="722"/>
      <c r="B487" s="493" t="s">
        <v>2886</v>
      </c>
      <c r="C487" s="494" t="s">
        <v>2502</v>
      </c>
      <c r="D487" s="689">
        <v>4</v>
      </c>
      <c r="E487" s="531" t="s">
        <v>3044</v>
      </c>
      <c r="F487" s="531"/>
      <c r="G487" s="531" t="s">
        <v>1904</v>
      </c>
      <c r="H487" s="493">
        <v>2014</v>
      </c>
      <c r="I487" s="493"/>
      <c r="J487" s="493"/>
      <c r="K487" s="493"/>
      <c r="L487" s="493"/>
      <c r="M487" s="493"/>
      <c r="N487" s="493" t="s">
        <v>204</v>
      </c>
      <c r="O487" s="517">
        <v>432648.77597781084</v>
      </c>
      <c r="P487" s="724"/>
      <c r="Q487" s="723"/>
      <c r="R487" s="700" t="str">
        <f t="shared" si="115"/>
        <v>2.06.03</v>
      </c>
      <c r="S487" s="744" t="str">
        <f t="shared" si="127"/>
        <v>KOMPUTER</v>
      </c>
      <c r="T487" s="744">
        <f t="shared" si="128"/>
        <v>4</v>
      </c>
      <c r="U487" s="745">
        <f t="shared" si="116"/>
        <v>108159.69399445271</v>
      </c>
      <c r="V487" s="744">
        <v>0</v>
      </c>
      <c r="W487" s="746">
        <f t="shared" si="117"/>
        <v>0</v>
      </c>
      <c r="X487" s="746">
        <f t="shared" si="118"/>
        <v>108159.69399445271</v>
      </c>
      <c r="Y487" s="746">
        <f t="shared" si="119"/>
        <v>108159.69399445271</v>
      </c>
      <c r="Z487" s="746">
        <f t="shared" si="126"/>
        <v>108159.69399445271</v>
      </c>
      <c r="AA487" s="746">
        <f t="shared" si="120"/>
        <v>108159.69399445271</v>
      </c>
      <c r="AB487" s="746">
        <f t="shared" si="121"/>
        <v>0</v>
      </c>
      <c r="AC487" s="747">
        <f t="shared" si="122"/>
        <v>2014</v>
      </c>
      <c r="AD487" s="748">
        <f t="shared" si="123"/>
        <v>10</v>
      </c>
      <c r="AE487" s="473">
        <f t="shared" si="124"/>
        <v>432638.77597781084</v>
      </c>
      <c r="AF487" s="749">
        <f t="shared" si="125"/>
        <v>432638.77597781084</v>
      </c>
      <c r="AG487" s="720"/>
      <c r="AH487" s="475"/>
      <c r="AI487" s="475"/>
      <c r="AJ487" s="475"/>
      <c r="AK487" s="475"/>
      <c r="AL487" s="475"/>
      <c r="AM487" s="475"/>
      <c r="AN487" s="475"/>
    </row>
    <row r="488" spans="1:40" s="476" customFormat="1" ht="16">
      <c r="A488" s="722"/>
      <c r="B488" s="493" t="s">
        <v>2886</v>
      </c>
      <c r="C488" s="494" t="s">
        <v>2503</v>
      </c>
      <c r="D488" s="689">
        <v>4</v>
      </c>
      <c r="E488" s="531" t="s">
        <v>1908</v>
      </c>
      <c r="F488" s="531"/>
      <c r="G488" s="531" t="s">
        <v>1904</v>
      </c>
      <c r="H488" s="493">
        <v>2014</v>
      </c>
      <c r="I488" s="493"/>
      <c r="J488" s="493"/>
      <c r="K488" s="493"/>
      <c r="L488" s="493"/>
      <c r="M488" s="493"/>
      <c r="N488" s="493" t="s">
        <v>204</v>
      </c>
      <c r="O488" s="517">
        <v>44602.9665956506</v>
      </c>
      <c r="P488" s="724"/>
      <c r="Q488" s="723"/>
      <c r="R488" s="700" t="str">
        <f t="shared" si="115"/>
        <v>2.06.03</v>
      </c>
      <c r="S488" s="744" t="str">
        <f t="shared" si="127"/>
        <v>KOMPUTER</v>
      </c>
      <c r="T488" s="744">
        <f t="shared" si="128"/>
        <v>4</v>
      </c>
      <c r="U488" s="745">
        <f t="shared" si="116"/>
        <v>11148.24164891265</v>
      </c>
      <c r="V488" s="744">
        <v>0</v>
      </c>
      <c r="W488" s="746">
        <f t="shared" si="117"/>
        <v>0</v>
      </c>
      <c r="X488" s="746">
        <f t="shared" si="118"/>
        <v>11148.24164891265</v>
      </c>
      <c r="Y488" s="746">
        <f t="shared" si="119"/>
        <v>11148.24164891265</v>
      </c>
      <c r="Z488" s="746">
        <f t="shared" si="126"/>
        <v>11148.24164891265</v>
      </c>
      <c r="AA488" s="746">
        <f t="shared" si="120"/>
        <v>11148.24164891265</v>
      </c>
      <c r="AB488" s="746">
        <f t="shared" si="121"/>
        <v>0</v>
      </c>
      <c r="AC488" s="747">
        <f t="shared" si="122"/>
        <v>2014</v>
      </c>
      <c r="AD488" s="748">
        <f t="shared" si="123"/>
        <v>10</v>
      </c>
      <c r="AE488" s="473">
        <f t="shared" si="124"/>
        <v>44592.9665956506</v>
      </c>
      <c r="AF488" s="749">
        <f t="shared" si="125"/>
        <v>44592.9665956506</v>
      </c>
      <c r="AG488" s="720"/>
      <c r="AH488" s="475"/>
      <c r="AI488" s="475"/>
      <c r="AJ488" s="475"/>
      <c r="AK488" s="475"/>
      <c r="AL488" s="475"/>
      <c r="AM488" s="475"/>
      <c r="AN488" s="475"/>
    </row>
    <row r="489" spans="1:40" s="476" customFormat="1" ht="16">
      <c r="A489" s="722"/>
      <c r="B489" s="493" t="s">
        <v>2886</v>
      </c>
      <c r="C489" s="494" t="s">
        <v>2504</v>
      </c>
      <c r="D489" s="689">
        <v>4</v>
      </c>
      <c r="E489" s="531" t="s">
        <v>3045</v>
      </c>
      <c r="F489" s="531"/>
      <c r="G489" s="531" t="s">
        <v>1904</v>
      </c>
      <c r="H489" s="493">
        <v>2014</v>
      </c>
      <c r="I489" s="493"/>
      <c r="J489" s="493"/>
      <c r="K489" s="493"/>
      <c r="L489" s="493"/>
      <c r="M489" s="493"/>
      <c r="N489" s="493" t="s">
        <v>204</v>
      </c>
      <c r="O489" s="517">
        <v>55753.708244563248</v>
      </c>
      <c r="P489" s="724"/>
      <c r="Q489" s="723"/>
      <c r="R489" s="700" t="str">
        <f t="shared" si="115"/>
        <v>2.06.03</v>
      </c>
      <c r="S489" s="744" t="str">
        <f t="shared" si="127"/>
        <v>KOMPUTER</v>
      </c>
      <c r="T489" s="744">
        <f t="shared" si="128"/>
        <v>4</v>
      </c>
      <c r="U489" s="745">
        <f t="shared" si="116"/>
        <v>13935.927061140812</v>
      </c>
      <c r="V489" s="744">
        <v>0</v>
      </c>
      <c r="W489" s="746">
        <f t="shared" si="117"/>
        <v>0</v>
      </c>
      <c r="X489" s="746">
        <f t="shared" si="118"/>
        <v>13935.927061140812</v>
      </c>
      <c r="Y489" s="746">
        <f t="shared" si="119"/>
        <v>13935.927061140812</v>
      </c>
      <c r="Z489" s="746">
        <f t="shared" si="126"/>
        <v>13935.927061140812</v>
      </c>
      <c r="AA489" s="746">
        <f t="shared" si="120"/>
        <v>13935.927061140812</v>
      </c>
      <c r="AB489" s="746">
        <f t="shared" si="121"/>
        <v>0</v>
      </c>
      <c r="AC489" s="747">
        <f t="shared" si="122"/>
        <v>2014</v>
      </c>
      <c r="AD489" s="748">
        <f t="shared" si="123"/>
        <v>10</v>
      </c>
      <c r="AE489" s="473">
        <f t="shared" si="124"/>
        <v>55743.708244563248</v>
      </c>
      <c r="AF489" s="749">
        <f t="shared" si="125"/>
        <v>55743.708244563248</v>
      </c>
      <c r="AG489" s="720"/>
      <c r="AH489" s="475"/>
      <c r="AI489" s="475"/>
      <c r="AJ489" s="475"/>
      <c r="AK489" s="475"/>
      <c r="AL489" s="475"/>
      <c r="AM489" s="475"/>
      <c r="AN489" s="475"/>
    </row>
    <row r="490" spans="1:40" s="476" customFormat="1" ht="16">
      <c r="A490" s="722"/>
      <c r="B490" s="493" t="s">
        <v>2886</v>
      </c>
      <c r="C490" s="494" t="s">
        <v>2505</v>
      </c>
      <c r="D490" s="689">
        <v>4</v>
      </c>
      <c r="E490" s="531" t="s">
        <v>3046</v>
      </c>
      <c r="F490" s="531"/>
      <c r="G490" s="531" t="s">
        <v>1904</v>
      </c>
      <c r="H490" s="493">
        <v>2014</v>
      </c>
      <c r="I490" s="493"/>
      <c r="J490" s="493"/>
      <c r="K490" s="493"/>
      <c r="L490" s="493"/>
      <c r="M490" s="493"/>
      <c r="N490" s="493" t="s">
        <v>204</v>
      </c>
      <c r="O490" s="517">
        <v>1137375.6481890904</v>
      </c>
      <c r="P490" s="724"/>
      <c r="Q490" s="723"/>
      <c r="R490" s="700" t="str">
        <f t="shared" si="115"/>
        <v>2.06.03</v>
      </c>
      <c r="S490" s="744" t="str">
        <f t="shared" si="127"/>
        <v>KOMPUTER</v>
      </c>
      <c r="T490" s="744">
        <f t="shared" si="128"/>
        <v>4</v>
      </c>
      <c r="U490" s="745">
        <f t="shared" si="116"/>
        <v>284341.41204727261</v>
      </c>
      <c r="V490" s="744">
        <v>0</v>
      </c>
      <c r="W490" s="746">
        <f t="shared" si="117"/>
        <v>0</v>
      </c>
      <c r="X490" s="746">
        <f t="shared" si="118"/>
        <v>284341.41204727261</v>
      </c>
      <c r="Y490" s="746">
        <f t="shared" si="119"/>
        <v>284341.41204727261</v>
      </c>
      <c r="Z490" s="746">
        <f t="shared" si="126"/>
        <v>284341.41204727261</v>
      </c>
      <c r="AA490" s="746">
        <f t="shared" si="120"/>
        <v>284341.41204727261</v>
      </c>
      <c r="AB490" s="746">
        <f t="shared" si="121"/>
        <v>0</v>
      </c>
      <c r="AC490" s="747">
        <f t="shared" si="122"/>
        <v>2014</v>
      </c>
      <c r="AD490" s="748">
        <f t="shared" si="123"/>
        <v>10</v>
      </c>
      <c r="AE490" s="473">
        <f t="shared" si="124"/>
        <v>1137365.6481890904</v>
      </c>
      <c r="AF490" s="749">
        <f t="shared" si="125"/>
        <v>1137365.6481890904</v>
      </c>
      <c r="AG490" s="720"/>
      <c r="AH490" s="475"/>
      <c r="AI490" s="475"/>
      <c r="AJ490" s="475"/>
      <c r="AK490" s="475"/>
      <c r="AL490" s="475"/>
      <c r="AM490" s="475"/>
      <c r="AN490" s="475"/>
    </row>
    <row r="491" spans="1:40" s="476" customFormat="1" ht="16">
      <c r="A491" s="722"/>
      <c r="B491" s="493" t="s">
        <v>2244</v>
      </c>
      <c r="C491" s="494" t="s">
        <v>2506</v>
      </c>
      <c r="D491" s="689">
        <v>4</v>
      </c>
      <c r="E491" s="531" t="s">
        <v>3047</v>
      </c>
      <c r="F491" s="531"/>
      <c r="G491" s="531" t="s">
        <v>1904</v>
      </c>
      <c r="H491" s="493">
        <v>2014</v>
      </c>
      <c r="I491" s="493"/>
      <c r="J491" s="493"/>
      <c r="K491" s="493"/>
      <c r="L491" s="493"/>
      <c r="M491" s="493"/>
      <c r="N491" s="493" t="s">
        <v>204</v>
      </c>
      <c r="O491" s="517">
        <v>1173058.0214656107</v>
      </c>
      <c r="P491" s="724"/>
      <c r="Q491" s="723"/>
      <c r="R491" s="700" t="str">
        <f t="shared" si="115"/>
        <v>2.06.03</v>
      </c>
      <c r="S491" s="744" t="str">
        <f t="shared" si="127"/>
        <v>KOMPUTER</v>
      </c>
      <c r="T491" s="744">
        <f t="shared" si="128"/>
        <v>4</v>
      </c>
      <c r="U491" s="745">
        <f t="shared" si="116"/>
        <v>293262.00536640268</v>
      </c>
      <c r="V491" s="744">
        <v>0</v>
      </c>
      <c r="W491" s="746">
        <f t="shared" si="117"/>
        <v>0</v>
      </c>
      <c r="X491" s="746">
        <f t="shared" si="118"/>
        <v>293262.00536640268</v>
      </c>
      <c r="Y491" s="746">
        <f t="shared" si="119"/>
        <v>293262.00536640268</v>
      </c>
      <c r="Z491" s="746">
        <f t="shared" si="126"/>
        <v>293262.00536640268</v>
      </c>
      <c r="AA491" s="746">
        <f t="shared" si="120"/>
        <v>293262.00536640268</v>
      </c>
      <c r="AB491" s="746">
        <f t="shared" si="121"/>
        <v>0</v>
      </c>
      <c r="AC491" s="747">
        <f t="shared" si="122"/>
        <v>2014</v>
      </c>
      <c r="AD491" s="748">
        <f t="shared" si="123"/>
        <v>10</v>
      </c>
      <c r="AE491" s="473">
        <f t="shared" si="124"/>
        <v>1173048.0214656107</v>
      </c>
      <c r="AF491" s="749">
        <f t="shared" si="125"/>
        <v>1173048.0214656107</v>
      </c>
      <c r="AG491" s="720"/>
      <c r="AH491" s="475"/>
      <c r="AI491" s="475"/>
      <c r="AJ491" s="475"/>
      <c r="AK491" s="475"/>
      <c r="AL491" s="475"/>
      <c r="AM491" s="475"/>
      <c r="AN491" s="475"/>
    </row>
    <row r="492" spans="1:40" s="476" customFormat="1" ht="16">
      <c r="A492" s="722"/>
      <c r="B492" s="493" t="s">
        <v>2244</v>
      </c>
      <c r="C492" s="494" t="s">
        <v>2507</v>
      </c>
      <c r="D492" s="689">
        <v>4</v>
      </c>
      <c r="E492" s="531" t="s">
        <v>3047</v>
      </c>
      <c r="F492" s="531"/>
      <c r="G492" s="531" t="s">
        <v>1904</v>
      </c>
      <c r="H492" s="493">
        <v>2014</v>
      </c>
      <c r="I492" s="493"/>
      <c r="J492" s="493"/>
      <c r="K492" s="493"/>
      <c r="L492" s="493"/>
      <c r="M492" s="493"/>
      <c r="N492" s="493" t="s">
        <v>204</v>
      </c>
      <c r="O492" s="517">
        <v>2174394.6215379667</v>
      </c>
      <c r="P492" s="724"/>
      <c r="Q492" s="723"/>
      <c r="R492" s="700" t="str">
        <f t="shared" si="115"/>
        <v>2.06.03</v>
      </c>
      <c r="S492" s="744" t="str">
        <f t="shared" si="127"/>
        <v>KOMPUTER</v>
      </c>
      <c r="T492" s="744">
        <f t="shared" si="128"/>
        <v>4</v>
      </c>
      <c r="U492" s="745">
        <f t="shared" si="116"/>
        <v>543596.15538449166</v>
      </c>
      <c r="V492" s="744">
        <v>0</v>
      </c>
      <c r="W492" s="746">
        <f t="shared" si="117"/>
        <v>0</v>
      </c>
      <c r="X492" s="746">
        <f t="shared" si="118"/>
        <v>543596.15538449166</v>
      </c>
      <c r="Y492" s="746">
        <f t="shared" si="119"/>
        <v>543596.15538449166</v>
      </c>
      <c r="Z492" s="746">
        <f t="shared" si="126"/>
        <v>543596.15538449166</v>
      </c>
      <c r="AA492" s="746">
        <f t="shared" si="120"/>
        <v>543596.15538449166</v>
      </c>
      <c r="AB492" s="746">
        <f t="shared" si="121"/>
        <v>0</v>
      </c>
      <c r="AC492" s="747">
        <f t="shared" si="122"/>
        <v>2014</v>
      </c>
      <c r="AD492" s="748">
        <f t="shared" si="123"/>
        <v>10</v>
      </c>
      <c r="AE492" s="473">
        <f t="shared" si="124"/>
        <v>2174384.6215379667</v>
      </c>
      <c r="AF492" s="749">
        <f t="shared" si="125"/>
        <v>2174384.6215379667</v>
      </c>
      <c r="AG492" s="720"/>
      <c r="AH492" s="475"/>
      <c r="AI492" s="475"/>
      <c r="AJ492" s="475"/>
      <c r="AK492" s="475"/>
      <c r="AL492" s="475"/>
      <c r="AM492" s="475"/>
      <c r="AN492" s="475"/>
    </row>
    <row r="493" spans="1:40" s="476" customFormat="1" ht="16">
      <c r="A493" s="722"/>
      <c r="B493" s="493" t="s">
        <v>2244</v>
      </c>
      <c r="C493" s="494" t="s">
        <v>2508</v>
      </c>
      <c r="D493" s="689">
        <v>4</v>
      </c>
      <c r="E493" s="531" t="s">
        <v>3047</v>
      </c>
      <c r="F493" s="531"/>
      <c r="G493" s="531" t="s">
        <v>1904</v>
      </c>
      <c r="H493" s="493">
        <v>2014</v>
      </c>
      <c r="I493" s="493"/>
      <c r="J493" s="493"/>
      <c r="K493" s="493"/>
      <c r="L493" s="493"/>
      <c r="M493" s="493"/>
      <c r="N493" s="493" t="s">
        <v>204</v>
      </c>
      <c r="O493" s="517">
        <v>5954496.0405193549</v>
      </c>
      <c r="P493" s="724"/>
      <c r="Q493" s="723"/>
      <c r="R493" s="700" t="str">
        <f t="shared" si="115"/>
        <v>2.06.03</v>
      </c>
      <c r="S493" s="744" t="str">
        <f t="shared" si="127"/>
        <v>KOMPUTER</v>
      </c>
      <c r="T493" s="744">
        <f t="shared" si="128"/>
        <v>4</v>
      </c>
      <c r="U493" s="745">
        <f t="shared" si="116"/>
        <v>1488621.5101298387</v>
      </c>
      <c r="V493" s="744">
        <v>0</v>
      </c>
      <c r="W493" s="746">
        <f t="shared" si="117"/>
        <v>0</v>
      </c>
      <c r="X493" s="746">
        <f t="shared" si="118"/>
        <v>1488621.5101298387</v>
      </c>
      <c r="Y493" s="746">
        <f t="shared" si="119"/>
        <v>1488621.5101298387</v>
      </c>
      <c r="Z493" s="746">
        <f t="shared" si="126"/>
        <v>1488621.5101298387</v>
      </c>
      <c r="AA493" s="746">
        <f t="shared" si="120"/>
        <v>1488621.5101298387</v>
      </c>
      <c r="AB493" s="746">
        <f t="shared" si="121"/>
        <v>0</v>
      </c>
      <c r="AC493" s="747">
        <f t="shared" si="122"/>
        <v>2014</v>
      </c>
      <c r="AD493" s="748">
        <f t="shared" si="123"/>
        <v>10</v>
      </c>
      <c r="AE493" s="473">
        <f t="shared" si="124"/>
        <v>5954486.0405193549</v>
      </c>
      <c r="AF493" s="749">
        <f t="shared" si="125"/>
        <v>5954486.0405193549</v>
      </c>
      <c r="AG493" s="720"/>
      <c r="AH493" s="475"/>
      <c r="AI493" s="475"/>
      <c r="AJ493" s="475"/>
      <c r="AK493" s="475"/>
      <c r="AL493" s="475"/>
      <c r="AM493" s="475"/>
      <c r="AN493" s="475"/>
    </row>
    <row r="494" spans="1:40" s="476" customFormat="1" ht="16">
      <c r="A494" s="722"/>
      <c r="B494" s="493" t="s">
        <v>2254</v>
      </c>
      <c r="C494" s="494" t="s">
        <v>2509</v>
      </c>
      <c r="D494" s="689">
        <v>4</v>
      </c>
      <c r="E494" s="531"/>
      <c r="F494" s="531"/>
      <c r="G494" s="531" t="s">
        <v>1904</v>
      </c>
      <c r="H494" s="493">
        <v>2014</v>
      </c>
      <c r="I494" s="493"/>
      <c r="J494" s="493"/>
      <c r="K494" s="493"/>
      <c r="L494" s="493"/>
      <c r="M494" s="493"/>
      <c r="N494" s="493" t="s">
        <v>204</v>
      </c>
      <c r="O494" s="517">
        <v>18119955.179483056</v>
      </c>
      <c r="P494" s="724"/>
      <c r="Q494" s="723"/>
      <c r="R494" s="700" t="str">
        <f t="shared" si="115"/>
        <v>2.06.03</v>
      </c>
      <c r="S494" s="744" t="str">
        <f t="shared" si="127"/>
        <v>KOMPUTER</v>
      </c>
      <c r="T494" s="744">
        <f t="shared" si="128"/>
        <v>4</v>
      </c>
      <c r="U494" s="745">
        <f t="shared" si="116"/>
        <v>4529986.294870764</v>
      </c>
      <c r="V494" s="744">
        <v>0</v>
      </c>
      <c r="W494" s="746">
        <f t="shared" si="117"/>
        <v>0</v>
      </c>
      <c r="X494" s="746">
        <f t="shared" si="118"/>
        <v>4529986.294870764</v>
      </c>
      <c r="Y494" s="746">
        <f t="shared" si="119"/>
        <v>4529986.294870764</v>
      </c>
      <c r="Z494" s="746">
        <f t="shared" si="126"/>
        <v>4529986.294870764</v>
      </c>
      <c r="AA494" s="746">
        <f t="shared" si="120"/>
        <v>4529986.294870764</v>
      </c>
      <c r="AB494" s="746">
        <f t="shared" si="121"/>
        <v>0</v>
      </c>
      <c r="AC494" s="747">
        <f t="shared" si="122"/>
        <v>2014</v>
      </c>
      <c r="AD494" s="748">
        <f t="shared" si="123"/>
        <v>10</v>
      </c>
      <c r="AE494" s="473">
        <f t="shared" si="124"/>
        <v>18119945.179483056</v>
      </c>
      <c r="AF494" s="749">
        <f t="shared" si="125"/>
        <v>18119945.179483056</v>
      </c>
      <c r="AG494" s="720"/>
      <c r="AH494" s="475"/>
      <c r="AI494" s="475"/>
      <c r="AJ494" s="475"/>
      <c r="AK494" s="475"/>
      <c r="AL494" s="475"/>
      <c r="AM494" s="475"/>
      <c r="AN494" s="475"/>
    </row>
    <row r="495" spans="1:40" s="476" customFormat="1" ht="16">
      <c r="A495" s="722"/>
      <c r="B495" s="523" t="s">
        <v>2254</v>
      </c>
      <c r="C495" s="630" t="s">
        <v>2510</v>
      </c>
      <c r="D495" s="689">
        <v>4</v>
      </c>
      <c r="E495" s="531"/>
      <c r="F495" s="531"/>
      <c r="G495" s="531" t="s">
        <v>1904</v>
      </c>
      <c r="H495" s="493">
        <v>2015</v>
      </c>
      <c r="I495" s="493"/>
      <c r="J495" s="493"/>
      <c r="K495" s="493"/>
      <c r="L495" s="493"/>
      <c r="M495" s="493"/>
      <c r="N495" s="493" t="s">
        <v>204</v>
      </c>
      <c r="O495" s="631">
        <v>183375500</v>
      </c>
      <c r="P495" s="724"/>
      <c r="Q495" s="723"/>
      <c r="R495" s="700" t="str">
        <f t="shared" si="115"/>
        <v>2.06.03</v>
      </c>
      <c r="S495" s="744" t="str">
        <f t="shared" ref="S495:S521" si="129">VLOOKUP(R495,kelompok,2,0)</f>
        <v>KOMPUTER</v>
      </c>
      <c r="T495" s="744">
        <v>5</v>
      </c>
      <c r="U495" s="745">
        <f t="shared" si="116"/>
        <v>36675098</v>
      </c>
      <c r="V495" s="755">
        <f>2013-AC495</f>
        <v>-2</v>
      </c>
      <c r="W495" s="746"/>
      <c r="X495" s="746">
        <f t="shared" si="118"/>
        <v>36675098</v>
      </c>
      <c r="Y495" s="746">
        <f t="shared" si="119"/>
        <v>36675098</v>
      </c>
      <c r="Z495" s="746">
        <f>IF(O495-10=W495+Y495,0,U495)</f>
        <v>36675098</v>
      </c>
      <c r="AA495" s="746">
        <f t="shared" si="120"/>
        <v>36675098</v>
      </c>
      <c r="AB495" s="746">
        <f t="shared" si="121"/>
        <v>36675098</v>
      </c>
      <c r="AC495" s="747">
        <f t="shared" si="122"/>
        <v>2015</v>
      </c>
      <c r="AD495" s="748">
        <f t="shared" si="123"/>
        <v>10</v>
      </c>
      <c r="AE495" s="473">
        <f t="shared" si="124"/>
        <v>146700392</v>
      </c>
      <c r="AF495" s="749">
        <f t="shared" si="125"/>
        <v>183375490</v>
      </c>
      <c r="AG495" s="720"/>
      <c r="AH495" s="475"/>
      <c r="AI495" s="475"/>
      <c r="AJ495" s="475"/>
      <c r="AK495" s="475"/>
      <c r="AL495" s="475"/>
      <c r="AM495" s="475"/>
      <c r="AN495" s="475"/>
    </row>
    <row r="496" spans="1:40" s="476" customFormat="1" ht="16">
      <c r="A496" s="722"/>
      <c r="B496" s="523" t="s">
        <v>2831</v>
      </c>
      <c r="C496" s="630" t="s">
        <v>2511</v>
      </c>
      <c r="D496" s="689">
        <v>4</v>
      </c>
      <c r="E496" s="531"/>
      <c r="F496" s="531"/>
      <c r="G496" s="531" t="s">
        <v>1904</v>
      </c>
      <c r="H496" s="493">
        <v>2015</v>
      </c>
      <c r="I496" s="493"/>
      <c r="J496" s="493"/>
      <c r="K496" s="493"/>
      <c r="L496" s="493"/>
      <c r="M496" s="493"/>
      <c r="N496" s="493" t="s">
        <v>204</v>
      </c>
      <c r="O496" s="631">
        <v>5406250</v>
      </c>
      <c r="P496" s="724"/>
      <c r="Q496" s="723"/>
      <c r="R496" s="700" t="str">
        <f t="shared" si="115"/>
        <v>2.06.02</v>
      </c>
      <c r="S496" s="744" t="str">
        <f t="shared" si="129"/>
        <v>ALAT RUMAH TANGGA</v>
      </c>
      <c r="T496" s="744">
        <v>5</v>
      </c>
      <c r="U496" s="745">
        <f t="shared" si="116"/>
        <v>1081248</v>
      </c>
      <c r="V496" s="755">
        <f>2013-AC496</f>
        <v>-2</v>
      </c>
      <c r="W496" s="746"/>
      <c r="X496" s="746">
        <f t="shared" si="118"/>
        <v>1081248</v>
      </c>
      <c r="Y496" s="746">
        <f t="shared" si="119"/>
        <v>1081248</v>
      </c>
      <c r="Z496" s="746">
        <f>IF(O496-10=W496+Y496,0,U496)</f>
        <v>1081248</v>
      </c>
      <c r="AA496" s="746">
        <f t="shared" si="120"/>
        <v>1081248</v>
      </c>
      <c r="AB496" s="746">
        <f t="shared" si="121"/>
        <v>1081248</v>
      </c>
      <c r="AC496" s="747">
        <f t="shared" si="122"/>
        <v>2015</v>
      </c>
      <c r="AD496" s="748">
        <f t="shared" si="123"/>
        <v>10</v>
      </c>
      <c r="AE496" s="473">
        <f t="shared" si="124"/>
        <v>4324992</v>
      </c>
      <c r="AF496" s="749">
        <f t="shared" si="125"/>
        <v>5406240</v>
      </c>
      <c r="AG496" s="720"/>
      <c r="AH496" s="475"/>
      <c r="AI496" s="475"/>
      <c r="AJ496" s="475"/>
      <c r="AK496" s="475"/>
      <c r="AL496" s="475"/>
      <c r="AM496" s="475"/>
      <c r="AN496" s="475"/>
    </row>
    <row r="497" spans="1:40" s="626" customFormat="1" ht="16">
      <c r="A497" s="722"/>
      <c r="B497" s="493" t="s">
        <v>2242</v>
      </c>
      <c r="C497" s="679" t="s">
        <v>2224</v>
      </c>
      <c r="D497" s="689">
        <v>4</v>
      </c>
      <c r="E497" s="531" t="s">
        <v>3039</v>
      </c>
      <c r="F497" s="531"/>
      <c r="G497" s="531" t="s">
        <v>236</v>
      </c>
      <c r="H497" s="493">
        <v>2017</v>
      </c>
      <c r="I497" s="493"/>
      <c r="J497" s="493"/>
      <c r="K497" s="493"/>
      <c r="L497" s="493"/>
      <c r="M497" s="493"/>
      <c r="N497" s="493" t="s">
        <v>204</v>
      </c>
      <c r="O497" s="637">
        <v>71186500</v>
      </c>
      <c r="P497" s="724"/>
      <c r="Q497" s="723"/>
      <c r="R497" s="756" t="s">
        <v>2258</v>
      </c>
      <c r="S497" s="726" t="str">
        <f t="shared" si="129"/>
        <v>KOMPUTER</v>
      </c>
      <c r="T497" s="726">
        <v>4</v>
      </c>
      <c r="U497" s="734">
        <f t="shared" si="116"/>
        <v>17796622.5</v>
      </c>
      <c r="V497" s="742">
        <f>2013-AC497</f>
        <v>-4</v>
      </c>
      <c r="W497" s="735"/>
      <c r="X497" s="735"/>
      <c r="Y497" s="735"/>
      <c r="Z497" s="735"/>
      <c r="AA497" s="735"/>
      <c r="AB497" s="735">
        <f t="shared" si="121"/>
        <v>17796622.5</v>
      </c>
      <c r="AC497" s="736">
        <v>2017</v>
      </c>
      <c r="AD497" s="735">
        <f t="shared" si="123"/>
        <v>53389877.5</v>
      </c>
      <c r="AE497" s="740"/>
      <c r="AF497" s="738">
        <f t="shared" si="125"/>
        <v>17796622.5</v>
      </c>
      <c r="AG497" s="739"/>
      <c r="AH497" s="625"/>
      <c r="AI497" s="625"/>
      <c r="AJ497" s="625"/>
      <c r="AK497" s="625"/>
      <c r="AL497" s="625"/>
      <c r="AM497" s="625"/>
      <c r="AN497" s="625"/>
    </row>
    <row r="498" spans="1:40" s="626" customFormat="1" ht="16">
      <c r="A498" s="722"/>
      <c r="B498" s="493" t="s">
        <v>2242</v>
      </c>
      <c r="C498" s="679" t="s">
        <v>2225</v>
      </c>
      <c r="D498" s="689">
        <v>4</v>
      </c>
      <c r="E498" s="531" t="s">
        <v>1483</v>
      </c>
      <c r="F498" s="531"/>
      <c r="G498" s="531" t="s">
        <v>236</v>
      </c>
      <c r="H498" s="493">
        <v>2017</v>
      </c>
      <c r="I498" s="493"/>
      <c r="J498" s="493"/>
      <c r="K498" s="493"/>
      <c r="L498" s="493"/>
      <c r="M498" s="493"/>
      <c r="N498" s="493" t="s">
        <v>204</v>
      </c>
      <c r="O498" s="637">
        <v>47520000</v>
      </c>
      <c r="P498" s="724"/>
      <c r="Q498" s="723"/>
      <c r="R498" s="756" t="s">
        <v>2258</v>
      </c>
      <c r="S498" s="726" t="str">
        <f t="shared" si="129"/>
        <v>KOMPUTER</v>
      </c>
      <c r="T498" s="726">
        <v>4</v>
      </c>
      <c r="U498" s="734">
        <f t="shared" ref="U498:U515" si="130">(O498-10)/T498</f>
        <v>11879997.5</v>
      </c>
      <c r="V498" s="742">
        <f t="shared" ref="V498:V515" si="131">2013-AC498</f>
        <v>-4</v>
      </c>
      <c r="W498" s="735"/>
      <c r="X498" s="735"/>
      <c r="Y498" s="735"/>
      <c r="Z498" s="735"/>
      <c r="AA498" s="735"/>
      <c r="AB498" s="735">
        <f t="shared" ref="AB498:AB515" si="132">IF(O498-10=W498+X498+Z498+AA498+Y498,0,U498)</f>
        <v>11879997.5</v>
      </c>
      <c r="AC498" s="736">
        <v>2017</v>
      </c>
      <c r="AD498" s="735">
        <f t="shared" ref="AD498:AD515" si="133">O498-(W498+X498+Y498+Z498+AA498+AB498)</f>
        <v>35640002.5</v>
      </c>
      <c r="AE498" s="740"/>
      <c r="AF498" s="738">
        <f t="shared" ref="AF498:AF515" si="134">AE498+AB498</f>
        <v>11879997.5</v>
      </c>
      <c r="AG498" s="739"/>
      <c r="AH498" s="625"/>
      <c r="AI498" s="625"/>
      <c r="AJ498" s="625"/>
      <c r="AK498" s="625"/>
      <c r="AL498" s="625"/>
      <c r="AM498" s="625"/>
      <c r="AN498" s="625"/>
    </row>
    <row r="499" spans="1:40" s="626" customFormat="1" ht="16">
      <c r="A499" s="722"/>
      <c r="B499" s="493" t="s">
        <v>2243</v>
      </c>
      <c r="C499" s="679" t="s">
        <v>2226</v>
      </c>
      <c r="D499" s="689">
        <v>4</v>
      </c>
      <c r="E499" s="531" t="s">
        <v>1483</v>
      </c>
      <c r="F499" s="531"/>
      <c r="G499" s="531" t="s">
        <v>236</v>
      </c>
      <c r="H499" s="493">
        <v>2017</v>
      </c>
      <c r="I499" s="493"/>
      <c r="J499" s="493"/>
      <c r="K499" s="493"/>
      <c r="L499" s="493"/>
      <c r="M499" s="493"/>
      <c r="N499" s="493" t="s">
        <v>204</v>
      </c>
      <c r="O499" s="637">
        <v>34430000</v>
      </c>
      <c r="P499" s="724"/>
      <c r="Q499" s="723"/>
      <c r="R499" s="756" t="s">
        <v>2258</v>
      </c>
      <c r="S499" s="726" t="str">
        <f t="shared" si="129"/>
        <v>KOMPUTER</v>
      </c>
      <c r="T499" s="726">
        <v>4</v>
      </c>
      <c r="U499" s="734">
        <f t="shared" si="130"/>
        <v>8607497.5</v>
      </c>
      <c r="V499" s="742">
        <f t="shared" si="131"/>
        <v>-4</v>
      </c>
      <c r="W499" s="735"/>
      <c r="X499" s="735"/>
      <c r="Y499" s="735"/>
      <c r="Z499" s="735"/>
      <c r="AA499" s="735"/>
      <c r="AB499" s="735">
        <f t="shared" si="132"/>
        <v>8607497.5</v>
      </c>
      <c r="AC499" s="736">
        <v>2017</v>
      </c>
      <c r="AD499" s="735">
        <f t="shared" si="133"/>
        <v>25822502.5</v>
      </c>
      <c r="AE499" s="740"/>
      <c r="AF499" s="738">
        <f t="shared" si="134"/>
        <v>8607497.5</v>
      </c>
      <c r="AG499" s="739"/>
      <c r="AH499" s="625"/>
      <c r="AI499" s="625"/>
      <c r="AJ499" s="625"/>
      <c r="AK499" s="625"/>
      <c r="AL499" s="625"/>
      <c r="AM499" s="625"/>
      <c r="AN499" s="625"/>
    </row>
    <row r="500" spans="1:40" s="626" customFormat="1" ht="16">
      <c r="A500" s="722"/>
      <c r="B500" s="493" t="s">
        <v>1044</v>
      </c>
      <c r="C500" s="679" t="s">
        <v>2227</v>
      </c>
      <c r="D500" s="689">
        <v>4</v>
      </c>
      <c r="E500" s="531" t="s">
        <v>3048</v>
      </c>
      <c r="F500" s="531"/>
      <c r="G500" s="531" t="s">
        <v>221</v>
      </c>
      <c r="H500" s="493">
        <v>2017</v>
      </c>
      <c r="I500" s="493"/>
      <c r="J500" s="493"/>
      <c r="K500" s="493"/>
      <c r="L500" s="493"/>
      <c r="M500" s="493"/>
      <c r="N500" s="493" t="s">
        <v>204</v>
      </c>
      <c r="O500" s="637">
        <v>3905000</v>
      </c>
      <c r="P500" s="724"/>
      <c r="Q500" s="723"/>
      <c r="R500" s="756" t="s">
        <v>2258</v>
      </c>
      <c r="S500" s="726" t="str">
        <f t="shared" si="129"/>
        <v>KOMPUTER</v>
      </c>
      <c r="T500" s="726">
        <v>4</v>
      </c>
      <c r="U500" s="734">
        <f t="shared" si="130"/>
        <v>976247.5</v>
      </c>
      <c r="V500" s="742">
        <f t="shared" si="131"/>
        <v>-4</v>
      </c>
      <c r="W500" s="735"/>
      <c r="X500" s="735"/>
      <c r="Y500" s="735"/>
      <c r="Z500" s="735"/>
      <c r="AA500" s="735"/>
      <c r="AB500" s="735">
        <f t="shared" si="132"/>
        <v>976247.5</v>
      </c>
      <c r="AC500" s="736">
        <v>2017</v>
      </c>
      <c r="AD500" s="735">
        <f t="shared" si="133"/>
        <v>2928752.5</v>
      </c>
      <c r="AE500" s="740"/>
      <c r="AF500" s="738">
        <f t="shared" si="134"/>
        <v>976247.5</v>
      </c>
      <c r="AG500" s="739"/>
      <c r="AH500" s="625"/>
      <c r="AI500" s="625"/>
      <c r="AJ500" s="625"/>
      <c r="AK500" s="625"/>
      <c r="AL500" s="625"/>
      <c r="AM500" s="625"/>
      <c r="AN500" s="625"/>
    </row>
    <row r="501" spans="1:40" s="626" customFormat="1" ht="16">
      <c r="A501" s="722"/>
      <c r="B501" s="493" t="s">
        <v>1044</v>
      </c>
      <c r="C501" s="679" t="s">
        <v>2228</v>
      </c>
      <c r="D501" s="689">
        <v>4</v>
      </c>
      <c r="E501" s="531" t="s">
        <v>1482</v>
      </c>
      <c r="F501" s="531"/>
      <c r="G501" s="531" t="s">
        <v>221</v>
      </c>
      <c r="H501" s="493">
        <v>2017</v>
      </c>
      <c r="I501" s="493"/>
      <c r="J501" s="493"/>
      <c r="K501" s="493"/>
      <c r="L501" s="493"/>
      <c r="M501" s="493"/>
      <c r="N501" s="493" t="s">
        <v>204</v>
      </c>
      <c r="O501" s="637">
        <v>5940000</v>
      </c>
      <c r="P501" s="724"/>
      <c r="Q501" s="723"/>
      <c r="R501" s="756" t="s">
        <v>2258</v>
      </c>
      <c r="S501" s="726" t="str">
        <f t="shared" si="129"/>
        <v>KOMPUTER</v>
      </c>
      <c r="T501" s="726">
        <v>4</v>
      </c>
      <c r="U501" s="734">
        <f t="shared" si="130"/>
        <v>1484997.5</v>
      </c>
      <c r="V501" s="742">
        <f t="shared" si="131"/>
        <v>-4</v>
      </c>
      <c r="W501" s="735"/>
      <c r="X501" s="735"/>
      <c r="Y501" s="735"/>
      <c r="Z501" s="735"/>
      <c r="AA501" s="735"/>
      <c r="AB501" s="735">
        <f t="shared" si="132"/>
        <v>1484997.5</v>
      </c>
      <c r="AC501" s="736">
        <v>2017</v>
      </c>
      <c r="AD501" s="735">
        <f t="shared" si="133"/>
        <v>4455002.5</v>
      </c>
      <c r="AE501" s="740"/>
      <c r="AF501" s="738">
        <f t="shared" si="134"/>
        <v>1484997.5</v>
      </c>
      <c r="AG501" s="739"/>
      <c r="AH501" s="625"/>
      <c r="AI501" s="625"/>
      <c r="AJ501" s="625"/>
      <c r="AK501" s="625"/>
      <c r="AL501" s="625"/>
      <c r="AM501" s="625"/>
      <c r="AN501" s="625"/>
    </row>
    <row r="502" spans="1:40" s="626" customFormat="1" ht="16">
      <c r="A502" s="722"/>
      <c r="B502" s="493" t="s">
        <v>1044</v>
      </c>
      <c r="C502" s="679" t="s">
        <v>2229</v>
      </c>
      <c r="D502" s="689">
        <v>4</v>
      </c>
      <c r="E502" s="531" t="s">
        <v>3049</v>
      </c>
      <c r="F502" s="531"/>
      <c r="G502" s="531" t="s">
        <v>221</v>
      </c>
      <c r="H502" s="493">
        <v>2017</v>
      </c>
      <c r="I502" s="493"/>
      <c r="J502" s="493"/>
      <c r="K502" s="493"/>
      <c r="L502" s="493"/>
      <c r="M502" s="493"/>
      <c r="N502" s="493" t="s">
        <v>204</v>
      </c>
      <c r="O502" s="637">
        <v>24750000</v>
      </c>
      <c r="P502" s="724"/>
      <c r="Q502" s="723"/>
      <c r="R502" s="756" t="s">
        <v>2258</v>
      </c>
      <c r="S502" s="726" t="str">
        <f t="shared" si="129"/>
        <v>KOMPUTER</v>
      </c>
      <c r="T502" s="726">
        <v>4</v>
      </c>
      <c r="U502" s="734">
        <f t="shared" si="130"/>
        <v>6187497.5</v>
      </c>
      <c r="V502" s="742">
        <f t="shared" si="131"/>
        <v>-4</v>
      </c>
      <c r="W502" s="735"/>
      <c r="X502" s="735"/>
      <c r="Y502" s="735"/>
      <c r="Z502" s="735"/>
      <c r="AA502" s="735"/>
      <c r="AB502" s="735">
        <f t="shared" si="132"/>
        <v>6187497.5</v>
      </c>
      <c r="AC502" s="736">
        <v>2017</v>
      </c>
      <c r="AD502" s="735">
        <f t="shared" si="133"/>
        <v>18562502.5</v>
      </c>
      <c r="AE502" s="740"/>
      <c r="AF502" s="738">
        <f t="shared" si="134"/>
        <v>6187497.5</v>
      </c>
      <c r="AG502" s="739"/>
      <c r="AH502" s="625"/>
      <c r="AI502" s="625"/>
      <c r="AJ502" s="625"/>
      <c r="AK502" s="625"/>
      <c r="AL502" s="625"/>
      <c r="AM502" s="625"/>
      <c r="AN502" s="625"/>
    </row>
    <row r="503" spans="1:40" s="626" customFormat="1" ht="16">
      <c r="A503" s="722"/>
      <c r="B503" s="493" t="s">
        <v>1044</v>
      </c>
      <c r="C503" s="679" t="s">
        <v>2230</v>
      </c>
      <c r="D503" s="689">
        <v>4</v>
      </c>
      <c r="E503" s="531" t="s">
        <v>3050</v>
      </c>
      <c r="F503" s="531"/>
      <c r="G503" s="531" t="s">
        <v>221</v>
      </c>
      <c r="H503" s="493">
        <v>2017</v>
      </c>
      <c r="I503" s="493"/>
      <c r="J503" s="493"/>
      <c r="K503" s="493"/>
      <c r="L503" s="493"/>
      <c r="M503" s="493"/>
      <c r="N503" s="493" t="s">
        <v>204</v>
      </c>
      <c r="O503" s="637">
        <v>4950000</v>
      </c>
      <c r="P503" s="724"/>
      <c r="Q503" s="723"/>
      <c r="R503" s="756" t="s">
        <v>2258</v>
      </c>
      <c r="S503" s="726" t="str">
        <f t="shared" si="129"/>
        <v>KOMPUTER</v>
      </c>
      <c r="T503" s="726">
        <v>4</v>
      </c>
      <c r="U503" s="734">
        <f t="shared" si="130"/>
        <v>1237497.5</v>
      </c>
      <c r="V503" s="742">
        <f t="shared" si="131"/>
        <v>-4</v>
      </c>
      <c r="W503" s="735"/>
      <c r="X503" s="735"/>
      <c r="Y503" s="735"/>
      <c r="Z503" s="735"/>
      <c r="AA503" s="735"/>
      <c r="AB503" s="735">
        <f t="shared" si="132"/>
        <v>1237497.5</v>
      </c>
      <c r="AC503" s="736">
        <v>2017</v>
      </c>
      <c r="AD503" s="735">
        <f t="shared" si="133"/>
        <v>3712502.5</v>
      </c>
      <c r="AE503" s="740"/>
      <c r="AF503" s="738">
        <f t="shared" si="134"/>
        <v>1237497.5</v>
      </c>
      <c r="AG503" s="739"/>
      <c r="AH503" s="625"/>
      <c r="AI503" s="625"/>
      <c r="AJ503" s="625"/>
      <c r="AK503" s="625"/>
      <c r="AL503" s="625"/>
      <c r="AM503" s="625"/>
      <c r="AN503" s="625"/>
    </row>
    <row r="504" spans="1:40" s="626" customFormat="1" ht="16">
      <c r="A504" s="722"/>
      <c r="B504" s="493" t="s">
        <v>1044</v>
      </c>
      <c r="C504" s="679" t="s">
        <v>2231</v>
      </c>
      <c r="D504" s="689">
        <v>4</v>
      </c>
      <c r="E504" s="531" t="s">
        <v>2787</v>
      </c>
      <c r="F504" s="531"/>
      <c r="G504" s="531" t="s">
        <v>221</v>
      </c>
      <c r="H504" s="493">
        <v>2017</v>
      </c>
      <c r="I504" s="493"/>
      <c r="J504" s="493"/>
      <c r="K504" s="493"/>
      <c r="L504" s="493"/>
      <c r="M504" s="493"/>
      <c r="N504" s="493" t="s">
        <v>204</v>
      </c>
      <c r="O504" s="637">
        <v>1166000</v>
      </c>
      <c r="P504" s="724"/>
      <c r="Q504" s="723"/>
      <c r="R504" s="756" t="s">
        <v>2258</v>
      </c>
      <c r="S504" s="726" t="str">
        <f t="shared" si="129"/>
        <v>KOMPUTER</v>
      </c>
      <c r="T504" s="726">
        <v>4</v>
      </c>
      <c r="U504" s="734">
        <f t="shared" si="130"/>
        <v>291497.5</v>
      </c>
      <c r="V504" s="742">
        <f t="shared" si="131"/>
        <v>-4</v>
      </c>
      <c r="W504" s="735"/>
      <c r="X504" s="735"/>
      <c r="Y504" s="735"/>
      <c r="Z504" s="735"/>
      <c r="AA504" s="735"/>
      <c r="AB504" s="735">
        <f t="shared" si="132"/>
        <v>291497.5</v>
      </c>
      <c r="AC504" s="736">
        <v>2017</v>
      </c>
      <c r="AD504" s="735">
        <f t="shared" si="133"/>
        <v>874502.5</v>
      </c>
      <c r="AE504" s="740"/>
      <c r="AF504" s="738">
        <f t="shared" si="134"/>
        <v>291497.5</v>
      </c>
      <c r="AG504" s="739"/>
      <c r="AH504" s="625"/>
      <c r="AI504" s="625"/>
      <c r="AJ504" s="625"/>
      <c r="AK504" s="625"/>
      <c r="AL504" s="625"/>
      <c r="AM504" s="625"/>
      <c r="AN504" s="625"/>
    </row>
    <row r="505" spans="1:40" s="626" customFormat="1" ht="16">
      <c r="A505" s="722"/>
      <c r="B505" s="493" t="s">
        <v>2244</v>
      </c>
      <c r="C505" s="679" t="s">
        <v>2232</v>
      </c>
      <c r="D505" s="689">
        <v>4</v>
      </c>
      <c r="E505" s="531" t="s">
        <v>3051</v>
      </c>
      <c r="F505" s="531"/>
      <c r="G505" s="531" t="s">
        <v>221</v>
      </c>
      <c r="H505" s="493">
        <v>2017</v>
      </c>
      <c r="I505" s="493"/>
      <c r="J505" s="493"/>
      <c r="K505" s="493"/>
      <c r="L505" s="493"/>
      <c r="M505" s="493"/>
      <c r="N505" s="493" t="s">
        <v>204</v>
      </c>
      <c r="O505" s="637">
        <v>1952500</v>
      </c>
      <c r="P505" s="724"/>
      <c r="Q505" s="723"/>
      <c r="R505" s="756" t="s">
        <v>2258</v>
      </c>
      <c r="S505" s="726" t="str">
        <f t="shared" si="129"/>
        <v>KOMPUTER</v>
      </c>
      <c r="T505" s="726">
        <v>4</v>
      </c>
      <c r="U505" s="734">
        <f t="shared" si="130"/>
        <v>488122.5</v>
      </c>
      <c r="V505" s="742">
        <f t="shared" si="131"/>
        <v>-4</v>
      </c>
      <c r="W505" s="735"/>
      <c r="X505" s="735"/>
      <c r="Y505" s="735"/>
      <c r="Z505" s="735"/>
      <c r="AA505" s="735"/>
      <c r="AB505" s="735">
        <f t="shared" si="132"/>
        <v>488122.5</v>
      </c>
      <c r="AC505" s="736">
        <v>2017</v>
      </c>
      <c r="AD505" s="735">
        <f t="shared" si="133"/>
        <v>1464377.5</v>
      </c>
      <c r="AE505" s="740"/>
      <c r="AF505" s="738">
        <f t="shared" si="134"/>
        <v>488122.5</v>
      </c>
      <c r="AG505" s="739"/>
      <c r="AH505" s="625"/>
      <c r="AI505" s="625"/>
      <c r="AJ505" s="625"/>
      <c r="AK505" s="625"/>
      <c r="AL505" s="625"/>
      <c r="AM505" s="625"/>
      <c r="AN505" s="625"/>
    </row>
    <row r="506" spans="1:40" s="626" customFormat="1" ht="16">
      <c r="A506" s="722"/>
      <c r="B506" s="493" t="s">
        <v>2245</v>
      </c>
      <c r="C506" s="679" t="s">
        <v>2233</v>
      </c>
      <c r="D506" s="689">
        <v>4</v>
      </c>
      <c r="E506" s="531"/>
      <c r="F506" s="531"/>
      <c r="G506" s="531" t="s">
        <v>236</v>
      </c>
      <c r="H506" s="493">
        <v>2017</v>
      </c>
      <c r="I506" s="493"/>
      <c r="J506" s="493"/>
      <c r="K506" s="493"/>
      <c r="L506" s="493"/>
      <c r="M506" s="493"/>
      <c r="N506" s="493" t="s">
        <v>204</v>
      </c>
      <c r="O506" s="637">
        <v>34461818.18181818</v>
      </c>
      <c r="P506" s="724"/>
      <c r="Q506" s="723"/>
      <c r="R506" s="756" t="s">
        <v>2259</v>
      </c>
      <c r="S506" s="726" t="str">
        <f t="shared" si="129"/>
        <v>ALAT RUMAH TANGGA</v>
      </c>
      <c r="T506" s="726">
        <v>5</v>
      </c>
      <c r="U506" s="734">
        <f t="shared" si="130"/>
        <v>6892361.6363636358</v>
      </c>
      <c r="V506" s="742">
        <f t="shared" si="131"/>
        <v>-4</v>
      </c>
      <c r="W506" s="735"/>
      <c r="X506" s="735"/>
      <c r="Y506" s="735"/>
      <c r="Z506" s="735"/>
      <c r="AA506" s="735"/>
      <c r="AB506" s="735">
        <f t="shared" si="132"/>
        <v>6892361.6363636358</v>
      </c>
      <c r="AC506" s="736">
        <v>2017</v>
      </c>
      <c r="AD506" s="735">
        <f t="shared" si="133"/>
        <v>27569456.545454543</v>
      </c>
      <c r="AE506" s="740"/>
      <c r="AF506" s="738">
        <f t="shared" si="134"/>
        <v>6892361.6363636358</v>
      </c>
      <c r="AG506" s="739"/>
      <c r="AH506" s="625"/>
      <c r="AI506" s="625"/>
      <c r="AJ506" s="625"/>
      <c r="AK506" s="625"/>
      <c r="AL506" s="625"/>
      <c r="AM506" s="625"/>
      <c r="AN506" s="625"/>
    </row>
    <row r="507" spans="1:40" s="626" customFormat="1" ht="16">
      <c r="A507" s="722"/>
      <c r="B507" s="493" t="s">
        <v>2246</v>
      </c>
      <c r="C507" s="679" t="s">
        <v>2234</v>
      </c>
      <c r="D507" s="689">
        <v>4</v>
      </c>
      <c r="E507" s="531"/>
      <c r="F507" s="531"/>
      <c r="G507" s="531" t="s">
        <v>3052</v>
      </c>
      <c r="H507" s="493">
        <v>2017</v>
      </c>
      <c r="I507" s="493"/>
      <c r="J507" s="493"/>
      <c r="K507" s="493"/>
      <c r="L507" s="493"/>
      <c r="M507" s="493"/>
      <c r="N507" s="493" t="s">
        <v>204</v>
      </c>
      <c r="O507" s="637">
        <v>2706136.3636363638</v>
      </c>
      <c r="P507" s="724"/>
      <c r="Q507" s="723"/>
      <c r="R507" s="756" t="s">
        <v>2259</v>
      </c>
      <c r="S507" s="726" t="str">
        <f t="shared" si="129"/>
        <v>ALAT RUMAH TANGGA</v>
      </c>
      <c r="T507" s="726">
        <v>5</v>
      </c>
      <c r="U507" s="734">
        <f t="shared" si="130"/>
        <v>541225.27272727271</v>
      </c>
      <c r="V507" s="742">
        <f t="shared" si="131"/>
        <v>-4</v>
      </c>
      <c r="W507" s="735"/>
      <c r="X507" s="735"/>
      <c r="Y507" s="735"/>
      <c r="Z507" s="735"/>
      <c r="AA507" s="735"/>
      <c r="AB507" s="735">
        <f t="shared" si="132"/>
        <v>541225.27272727271</v>
      </c>
      <c r="AC507" s="736">
        <v>2017</v>
      </c>
      <c r="AD507" s="735">
        <f t="shared" si="133"/>
        <v>2164911.0909090908</v>
      </c>
      <c r="AE507" s="740"/>
      <c r="AF507" s="738">
        <f t="shared" si="134"/>
        <v>541225.27272727271</v>
      </c>
      <c r="AG507" s="739"/>
      <c r="AH507" s="625"/>
      <c r="AI507" s="625"/>
      <c r="AJ507" s="625"/>
      <c r="AK507" s="625"/>
      <c r="AL507" s="625"/>
      <c r="AM507" s="625"/>
      <c r="AN507" s="625"/>
    </row>
    <row r="508" spans="1:40" s="626" customFormat="1" ht="16">
      <c r="A508" s="722"/>
      <c r="B508" s="493" t="s">
        <v>2247</v>
      </c>
      <c r="C508" s="679" t="s">
        <v>2235</v>
      </c>
      <c r="D508" s="689">
        <v>4</v>
      </c>
      <c r="E508" s="531"/>
      <c r="F508" s="531"/>
      <c r="G508" s="531" t="s">
        <v>1904</v>
      </c>
      <c r="H508" s="493">
        <v>2017</v>
      </c>
      <c r="I508" s="493"/>
      <c r="J508" s="493"/>
      <c r="K508" s="493"/>
      <c r="L508" s="493"/>
      <c r="M508" s="493"/>
      <c r="N508" s="493" t="s">
        <v>204</v>
      </c>
      <c r="O508" s="637">
        <v>10310136.368181819</v>
      </c>
      <c r="P508" s="724"/>
      <c r="Q508" s="723"/>
      <c r="R508" s="756" t="s">
        <v>2259</v>
      </c>
      <c r="S508" s="726" t="str">
        <f t="shared" si="129"/>
        <v>ALAT RUMAH TANGGA</v>
      </c>
      <c r="T508" s="726">
        <v>5</v>
      </c>
      <c r="U508" s="734">
        <f t="shared" si="130"/>
        <v>2062025.2736363639</v>
      </c>
      <c r="V508" s="742">
        <f t="shared" si="131"/>
        <v>-4</v>
      </c>
      <c r="W508" s="735"/>
      <c r="X508" s="735"/>
      <c r="Y508" s="735"/>
      <c r="Z508" s="735"/>
      <c r="AA508" s="735"/>
      <c r="AB508" s="735">
        <f t="shared" si="132"/>
        <v>2062025.2736363639</v>
      </c>
      <c r="AC508" s="736">
        <v>2017</v>
      </c>
      <c r="AD508" s="735">
        <f t="shared" si="133"/>
        <v>8248111.0945454556</v>
      </c>
      <c r="AE508" s="740"/>
      <c r="AF508" s="738">
        <f t="shared" si="134"/>
        <v>2062025.2736363639</v>
      </c>
      <c r="AG508" s="739"/>
      <c r="AH508" s="625"/>
      <c r="AI508" s="625"/>
      <c r="AJ508" s="625"/>
      <c r="AK508" s="625"/>
      <c r="AL508" s="625"/>
      <c r="AM508" s="625"/>
      <c r="AN508" s="625"/>
    </row>
    <row r="509" spans="1:40" s="626" customFormat="1" ht="16">
      <c r="A509" s="722"/>
      <c r="B509" s="493" t="s">
        <v>2248</v>
      </c>
      <c r="C509" s="679" t="s">
        <v>2236</v>
      </c>
      <c r="D509" s="689">
        <v>4</v>
      </c>
      <c r="E509" s="531"/>
      <c r="F509" s="531"/>
      <c r="G509" s="531" t="s">
        <v>1904</v>
      </c>
      <c r="H509" s="493">
        <v>2017</v>
      </c>
      <c r="I509" s="493"/>
      <c r="J509" s="493"/>
      <c r="K509" s="493"/>
      <c r="L509" s="493"/>
      <c r="M509" s="493"/>
      <c r="N509" s="493" t="s">
        <v>204</v>
      </c>
      <c r="O509" s="637">
        <v>3313636.3636363638</v>
      </c>
      <c r="P509" s="724"/>
      <c r="Q509" s="723"/>
      <c r="R509" s="756" t="s">
        <v>2259</v>
      </c>
      <c r="S509" s="726" t="str">
        <f t="shared" si="129"/>
        <v>ALAT RUMAH TANGGA</v>
      </c>
      <c r="T509" s="726">
        <v>5</v>
      </c>
      <c r="U509" s="734">
        <f t="shared" si="130"/>
        <v>662725.27272727271</v>
      </c>
      <c r="V509" s="742">
        <f t="shared" si="131"/>
        <v>-4</v>
      </c>
      <c r="W509" s="735"/>
      <c r="X509" s="735"/>
      <c r="Y509" s="735"/>
      <c r="Z509" s="735"/>
      <c r="AA509" s="735"/>
      <c r="AB509" s="735">
        <f t="shared" si="132"/>
        <v>662725.27272727271</v>
      </c>
      <c r="AC509" s="736">
        <v>2017</v>
      </c>
      <c r="AD509" s="735">
        <f t="shared" si="133"/>
        <v>2650911.0909090908</v>
      </c>
      <c r="AE509" s="740"/>
      <c r="AF509" s="738">
        <f t="shared" si="134"/>
        <v>662725.27272727271</v>
      </c>
      <c r="AG509" s="739"/>
      <c r="AH509" s="625"/>
      <c r="AI509" s="625"/>
      <c r="AJ509" s="625"/>
      <c r="AK509" s="625"/>
      <c r="AL509" s="625"/>
      <c r="AM509" s="625"/>
      <c r="AN509" s="625"/>
    </row>
    <row r="510" spans="1:40" s="626" customFormat="1" ht="16">
      <c r="A510" s="722"/>
      <c r="B510" s="493" t="s">
        <v>2249</v>
      </c>
      <c r="C510" s="679" t="s">
        <v>2237</v>
      </c>
      <c r="D510" s="689">
        <v>4</v>
      </c>
      <c r="E510" s="531"/>
      <c r="F510" s="531"/>
      <c r="G510" s="531" t="s">
        <v>2787</v>
      </c>
      <c r="H510" s="493">
        <v>2017</v>
      </c>
      <c r="I510" s="493"/>
      <c r="J510" s="493"/>
      <c r="K510" s="493"/>
      <c r="L510" s="493"/>
      <c r="M510" s="493"/>
      <c r="N510" s="493" t="s">
        <v>204</v>
      </c>
      <c r="O510" s="637">
        <v>6627272.7272727266</v>
      </c>
      <c r="P510" s="724"/>
      <c r="Q510" s="723"/>
      <c r="R510" s="756" t="s">
        <v>2259</v>
      </c>
      <c r="S510" s="726" t="str">
        <f t="shared" si="129"/>
        <v>ALAT RUMAH TANGGA</v>
      </c>
      <c r="T510" s="726">
        <v>5</v>
      </c>
      <c r="U510" s="734">
        <f t="shared" si="130"/>
        <v>1325452.5454545454</v>
      </c>
      <c r="V510" s="742">
        <f t="shared" si="131"/>
        <v>-4</v>
      </c>
      <c r="W510" s="735"/>
      <c r="X510" s="735"/>
      <c r="Y510" s="735"/>
      <c r="Z510" s="735"/>
      <c r="AA510" s="735"/>
      <c r="AB510" s="735">
        <f t="shared" si="132"/>
        <v>1325452.5454545454</v>
      </c>
      <c r="AC510" s="736">
        <v>2017</v>
      </c>
      <c r="AD510" s="735">
        <f t="shared" si="133"/>
        <v>5301820.1818181816</v>
      </c>
      <c r="AE510" s="740"/>
      <c r="AF510" s="738">
        <f t="shared" si="134"/>
        <v>1325452.5454545454</v>
      </c>
      <c r="AG510" s="739"/>
      <c r="AH510" s="625"/>
      <c r="AI510" s="625"/>
      <c r="AJ510" s="625"/>
      <c r="AK510" s="625"/>
      <c r="AL510" s="625"/>
      <c r="AM510" s="625"/>
      <c r="AN510" s="625"/>
    </row>
    <row r="511" spans="1:40" s="626" customFormat="1" ht="18" customHeight="1">
      <c r="A511" s="722"/>
      <c r="B511" s="493" t="s">
        <v>2250</v>
      </c>
      <c r="C511" s="679" t="s">
        <v>2238</v>
      </c>
      <c r="D511" s="689">
        <v>4</v>
      </c>
      <c r="E511" s="531"/>
      <c r="F511" s="531"/>
      <c r="G511" s="531" t="s">
        <v>3053</v>
      </c>
      <c r="H511" s="493">
        <v>2017</v>
      </c>
      <c r="I511" s="493"/>
      <c r="J511" s="493"/>
      <c r="K511" s="493"/>
      <c r="L511" s="493"/>
      <c r="M511" s="493"/>
      <c r="N511" s="493" t="s">
        <v>204</v>
      </c>
      <c r="O511" s="637">
        <v>116667000</v>
      </c>
      <c r="P511" s="724"/>
      <c r="Q511" s="723"/>
      <c r="R511" s="756" t="s">
        <v>2259</v>
      </c>
      <c r="S511" s="726" t="str">
        <f t="shared" si="129"/>
        <v>ALAT RUMAH TANGGA</v>
      </c>
      <c r="T511" s="726">
        <v>5</v>
      </c>
      <c r="U511" s="734">
        <f t="shared" si="130"/>
        <v>23333398</v>
      </c>
      <c r="V511" s="742">
        <f t="shared" si="131"/>
        <v>-4</v>
      </c>
      <c r="W511" s="735"/>
      <c r="X511" s="735"/>
      <c r="Y511" s="735"/>
      <c r="Z511" s="735"/>
      <c r="AA511" s="735"/>
      <c r="AB511" s="735">
        <f t="shared" si="132"/>
        <v>23333398</v>
      </c>
      <c r="AC511" s="736">
        <v>2017</v>
      </c>
      <c r="AD511" s="735">
        <f t="shared" si="133"/>
        <v>93333602</v>
      </c>
      <c r="AE511" s="740"/>
      <c r="AF511" s="738">
        <f t="shared" si="134"/>
        <v>23333398</v>
      </c>
      <c r="AG511" s="739"/>
      <c r="AH511" s="625"/>
      <c r="AI511" s="625"/>
      <c r="AJ511" s="625"/>
      <c r="AK511" s="625"/>
      <c r="AL511" s="625"/>
      <c r="AM511" s="625"/>
      <c r="AN511" s="625"/>
    </row>
    <row r="512" spans="1:40" s="626" customFormat="1" ht="16">
      <c r="A512" s="722"/>
      <c r="B512" s="493" t="s">
        <v>2251</v>
      </c>
      <c r="C512" s="679" t="s">
        <v>1282</v>
      </c>
      <c r="D512" s="689">
        <v>4</v>
      </c>
      <c r="E512" s="531"/>
      <c r="F512" s="531"/>
      <c r="G512" s="531" t="s">
        <v>225</v>
      </c>
      <c r="H512" s="493">
        <v>2017</v>
      </c>
      <c r="I512" s="493"/>
      <c r="J512" s="493"/>
      <c r="K512" s="493"/>
      <c r="L512" s="493"/>
      <c r="M512" s="493"/>
      <c r="N512" s="493" t="s">
        <v>204</v>
      </c>
      <c r="O512" s="637">
        <v>12370000</v>
      </c>
      <c r="P512" s="724"/>
      <c r="Q512" s="723"/>
      <c r="R512" s="756" t="s">
        <v>2259</v>
      </c>
      <c r="S512" s="726" t="str">
        <f t="shared" si="129"/>
        <v>ALAT RUMAH TANGGA</v>
      </c>
      <c r="T512" s="726">
        <v>5</v>
      </c>
      <c r="U512" s="734">
        <f t="shared" si="130"/>
        <v>2473998</v>
      </c>
      <c r="V512" s="742">
        <f t="shared" si="131"/>
        <v>-4</v>
      </c>
      <c r="W512" s="735"/>
      <c r="X512" s="735"/>
      <c r="Y512" s="735"/>
      <c r="Z512" s="735"/>
      <c r="AA512" s="735"/>
      <c r="AB512" s="735">
        <f t="shared" si="132"/>
        <v>2473998</v>
      </c>
      <c r="AC512" s="736">
        <v>2017</v>
      </c>
      <c r="AD512" s="735">
        <f t="shared" si="133"/>
        <v>9896002</v>
      </c>
      <c r="AE512" s="740"/>
      <c r="AF512" s="738">
        <f t="shared" si="134"/>
        <v>2473998</v>
      </c>
      <c r="AG512" s="739"/>
      <c r="AH512" s="625"/>
      <c r="AI512" s="625"/>
      <c r="AJ512" s="625"/>
      <c r="AK512" s="625"/>
      <c r="AL512" s="625"/>
      <c r="AM512" s="625"/>
      <c r="AN512" s="625"/>
    </row>
    <row r="513" spans="1:40" s="626" customFormat="1" ht="16">
      <c r="A513" s="722"/>
      <c r="B513" s="493" t="s">
        <v>2252</v>
      </c>
      <c r="C513" s="679" t="s">
        <v>2239</v>
      </c>
      <c r="D513" s="689">
        <v>4</v>
      </c>
      <c r="E513" s="531"/>
      <c r="F513" s="531"/>
      <c r="G513" s="531" t="s">
        <v>1537</v>
      </c>
      <c r="H513" s="493">
        <v>2017</v>
      </c>
      <c r="I513" s="493"/>
      <c r="J513" s="493"/>
      <c r="K513" s="493"/>
      <c r="L513" s="493"/>
      <c r="M513" s="493"/>
      <c r="N513" s="493" t="s">
        <v>204</v>
      </c>
      <c r="O513" s="637">
        <v>19980000</v>
      </c>
      <c r="P513" s="724"/>
      <c r="Q513" s="723"/>
      <c r="R513" s="756" t="s">
        <v>2259</v>
      </c>
      <c r="S513" s="726" t="str">
        <f t="shared" si="129"/>
        <v>ALAT RUMAH TANGGA</v>
      </c>
      <c r="T513" s="726">
        <v>5</v>
      </c>
      <c r="U513" s="734">
        <f t="shared" si="130"/>
        <v>3995998</v>
      </c>
      <c r="V513" s="742">
        <f t="shared" si="131"/>
        <v>-4</v>
      </c>
      <c r="W513" s="735"/>
      <c r="X513" s="735"/>
      <c r="Y513" s="735"/>
      <c r="Z513" s="735"/>
      <c r="AA513" s="735"/>
      <c r="AB513" s="735">
        <f t="shared" si="132"/>
        <v>3995998</v>
      </c>
      <c r="AC513" s="736">
        <v>2017</v>
      </c>
      <c r="AD513" s="735">
        <f t="shared" si="133"/>
        <v>15984002</v>
      </c>
      <c r="AE513" s="740"/>
      <c r="AF513" s="738">
        <f t="shared" si="134"/>
        <v>3995998</v>
      </c>
      <c r="AG513" s="739"/>
      <c r="AH513" s="625"/>
      <c r="AI513" s="625"/>
      <c r="AJ513" s="625"/>
      <c r="AK513" s="625"/>
      <c r="AL513" s="625"/>
      <c r="AM513" s="625"/>
      <c r="AN513" s="625"/>
    </row>
    <row r="514" spans="1:40" s="626" customFormat="1" ht="16">
      <c r="A514" s="722"/>
      <c r="B514" s="493" t="s">
        <v>2249</v>
      </c>
      <c r="C514" s="679" t="s">
        <v>2240</v>
      </c>
      <c r="D514" s="689">
        <v>4</v>
      </c>
      <c r="E514" s="531"/>
      <c r="F514" s="531"/>
      <c r="G514" s="531" t="s">
        <v>1904</v>
      </c>
      <c r="H514" s="493">
        <v>2017</v>
      </c>
      <c r="I514" s="493"/>
      <c r="J514" s="493"/>
      <c r="K514" s="493"/>
      <c r="L514" s="493"/>
      <c r="M514" s="493"/>
      <c r="N514" s="493" t="s">
        <v>204</v>
      </c>
      <c r="O514" s="637">
        <v>13850000</v>
      </c>
      <c r="P514" s="724"/>
      <c r="Q514" s="723"/>
      <c r="R514" s="756" t="s">
        <v>2259</v>
      </c>
      <c r="S514" s="726" t="str">
        <f t="shared" si="129"/>
        <v>ALAT RUMAH TANGGA</v>
      </c>
      <c r="T514" s="726">
        <v>5</v>
      </c>
      <c r="U514" s="734">
        <f t="shared" si="130"/>
        <v>2769998</v>
      </c>
      <c r="V514" s="742">
        <f t="shared" si="131"/>
        <v>-4</v>
      </c>
      <c r="W514" s="735"/>
      <c r="X514" s="735"/>
      <c r="Y514" s="735"/>
      <c r="Z514" s="735"/>
      <c r="AA514" s="735"/>
      <c r="AB514" s="735">
        <f t="shared" si="132"/>
        <v>2769998</v>
      </c>
      <c r="AC514" s="736">
        <v>2017</v>
      </c>
      <c r="AD514" s="735">
        <f t="shared" si="133"/>
        <v>11080002</v>
      </c>
      <c r="AE514" s="740"/>
      <c r="AF514" s="738">
        <f t="shared" si="134"/>
        <v>2769998</v>
      </c>
      <c r="AG514" s="739"/>
      <c r="AH514" s="625"/>
      <c r="AI514" s="625"/>
      <c r="AJ514" s="625"/>
      <c r="AK514" s="625"/>
      <c r="AL514" s="625"/>
      <c r="AM514" s="625"/>
      <c r="AN514" s="625"/>
    </row>
    <row r="515" spans="1:40" s="626" customFormat="1" ht="16">
      <c r="A515" s="722"/>
      <c r="B515" s="493" t="s">
        <v>2253</v>
      </c>
      <c r="C515" s="679" t="s">
        <v>2241</v>
      </c>
      <c r="D515" s="689">
        <v>4</v>
      </c>
      <c r="E515" s="531"/>
      <c r="F515" s="531"/>
      <c r="G515" s="531" t="s">
        <v>1904</v>
      </c>
      <c r="H515" s="493">
        <v>2017</v>
      </c>
      <c r="I515" s="493"/>
      <c r="J515" s="493"/>
      <c r="K515" s="493"/>
      <c r="L515" s="493"/>
      <c r="M515" s="493"/>
      <c r="N515" s="493" t="s">
        <v>204</v>
      </c>
      <c r="O515" s="637">
        <v>59750000</v>
      </c>
      <c r="P515" s="724"/>
      <c r="Q515" s="723"/>
      <c r="R515" s="756" t="s">
        <v>2259</v>
      </c>
      <c r="S515" s="726" t="str">
        <f t="shared" si="129"/>
        <v>ALAT RUMAH TANGGA</v>
      </c>
      <c r="T515" s="726">
        <v>5</v>
      </c>
      <c r="U515" s="734">
        <f t="shared" si="130"/>
        <v>11949998</v>
      </c>
      <c r="V515" s="742">
        <f t="shared" si="131"/>
        <v>-4</v>
      </c>
      <c r="W515" s="735"/>
      <c r="X515" s="735"/>
      <c r="Y515" s="735"/>
      <c r="Z515" s="735"/>
      <c r="AA515" s="735"/>
      <c r="AB515" s="735">
        <f t="shared" si="132"/>
        <v>11949998</v>
      </c>
      <c r="AC515" s="736">
        <v>2017</v>
      </c>
      <c r="AD515" s="735">
        <f t="shared" si="133"/>
        <v>47800002</v>
      </c>
      <c r="AE515" s="740"/>
      <c r="AF515" s="738">
        <f t="shared" si="134"/>
        <v>11949998</v>
      </c>
      <c r="AG515" s="739"/>
      <c r="AH515" s="625"/>
      <c r="AI515" s="625"/>
      <c r="AJ515" s="625"/>
      <c r="AK515" s="625"/>
      <c r="AL515" s="625"/>
      <c r="AM515" s="625"/>
      <c r="AN515" s="625"/>
    </row>
    <row r="516" spans="1:40" s="476" customFormat="1" ht="16">
      <c r="A516" s="757"/>
      <c r="B516" s="598" t="s">
        <v>2242</v>
      </c>
      <c r="C516" s="632" t="s">
        <v>2255</v>
      </c>
      <c r="D516" s="689">
        <v>4</v>
      </c>
      <c r="E516" s="633" t="s">
        <v>3039</v>
      </c>
      <c r="F516" s="633"/>
      <c r="G516" s="633"/>
      <c r="H516" s="598">
        <v>2018</v>
      </c>
      <c r="I516" s="598"/>
      <c r="J516" s="598"/>
      <c r="K516" s="598"/>
      <c r="L516" s="598"/>
      <c r="M516" s="598"/>
      <c r="N516" s="598" t="s">
        <v>204</v>
      </c>
      <c r="O516" s="609">
        <v>149374330.03015941</v>
      </c>
      <c r="P516" s="758"/>
      <c r="Q516" s="759"/>
      <c r="R516" s="701" t="s">
        <v>2258</v>
      </c>
      <c r="S516" s="760" t="str">
        <f t="shared" si="129"/>
        <v>KOMPUTER</v>
      </c>
      <c r="T516" s="760">
        <v>4</v>
      </c>
      <c r="U516" s="761"/>
      <c r="V516" s="760"/>
      <c r="W516" s="762"/>
      <c r="X516" s="762"/>
      <c r="Y516" s="762"/>
      <c r="Z516" s="762"/>
      <c r="AA516" s="762"/>
      <c r="AB516" s="762"/>
      <c r="AC516" s="763">
        <v>2018</v>
      </c>
      <c r="AD516" s="762"/>
      <c r="AE516" s="764"/>
      <c r="AF516" s="751"/>
      <c r="AG516" s="712"/>
      <c r="AH516" s="475"/>
      <c r="AI516" s="475"/>
      <c r="AJ516" s="475"/>
      <c r="AK516" s="475"/>
      <c r="AL516" s="475"/>
      <c r="AM516" s="475"/>
      <c r="AN516" s="475"/>
    </row>
    <row r="517" spans="1:40" s="476" customFormat="1" ht="17" thickBot="1">
      <c r="A517" s="757"/>
      <c r="B517" s="598" t="s">
        <v>2254</v>
      </c>
      <c r="C517" s="632" t="s">
        <v>2256</v>
      </c>
      <c r="D517" s="689">
        <v>4</v>
      </c>
      <c r="E517" s="633" t="s">
        <v>3043</v>
      </c>
      <c r="F517" s="633"/>
      <c r="G517" s="633"/>
      <c r="H517" s="598">
        <v>2018</v>
      </c>
      <c r="I517" s="598"/>
      <c r="J517" s="598"/>
      <c r="K517" s="598"/>
      <c r="L517" s="598"/>
      <c r="M517" s="598"/>
      <c r="N517" s="598" t="s">
        <v>204</v>
      </c>
      <c r="O517" s="609">
        <v>20097950.319822356</v>
      </c>
      <c r="P517" s="758"/>
      <c r="Q517" s="759"/>
      <c r="R517" s="701" t="s">
        <v>2258</v>
      </c>
      <c r="S517" s="760" t="str">
        <f t="shared" si="129"/>
        <v>KOMPUTER</v>
      </c>
      <c r="T517" s="760">
        <v>4</v>
      </c>
      <c r="U517" s="761"/>
      <c r="V517" s="760"/>
      <c r="W517" s="762"/>
      <c r="X517" s="762"/>
      <c r="Y517" s="762"/>
      <c r="Z517" s="762"/>
      <c r="AA517" s="762"/>
      <c r="AB517" s="762"/>
      <c r="AC517" s="763">
        <v>2018</v>
      </c>
      <c r="AD517" s="762"/>
      <c r="AE517" s="764"/>
      <c r="AF517" s="751"/>
      <c r="AG517" s="712"/>
      <c r="AH517" s="475"/>
      <c r="AI517" s="475"/>
      <c r="AJ517" s="475"/>
      <c r="AK517" s="475"/>
      <c r="AL517" s="475"/>
      <c r="AM517" s="475"/>
      <c r="AN517" s="475"/>
    </row>
    <row r="518" spans="1:40" s="476" customFormat="1" ht="15" customHeight="1">
      <c r="A518" s="757"/>
      <c r="B518" s="598" t="s">
        <v>2243</v>
      </c>
      <c r="C518" s="632" t="s">
        <v>2257</v>
      </c>
      <c r="D518" s="689">
        <v>4</v>
      </c>
      <c r="E518" s="633" t="s">
        <v>3054</v>
      </c>
      <c r="F518" s="633"/>
      <c r="G518" s="633"/>
      <c r="H518" s="598">
        <v>2018</v>
      </c>
      <c r="I518" s="598"/>
      <c r="J518" s="598"/>
      <c r="K518" s="598"/>
      <c r="L518" s="598"/>
      <c r="M518" s="598"/>
      <c r="N518" s="598" t="s">
        <v>204</v>
      </c>
      <c r="O518" s="609">
        <v>20062486.328837041</v>
      </c>
      <c r="P518" s="758"/>
      <c r="Q518" s="759"/>
      <c r="R518" s="701" t="s">
        <v>2258</v>
      </c>
      <c r="S518" s="760" t="str">
        <f t="shared" si="129"/>
        <v>KOMPUTER</v>
      </c>
      <c r="T518" s="760">
        <v>4</v>
      </c>
      <c r="U518" s="765"/>
      <c r="V518" s="1699" t="s">
        <v>2260</v>
      </c>
      <c r="W518" s="1700"/>
      <c r="X518" s="1700"/>
      <c r="Y518" s="1700"/>
      <c r="Z518" s="1700"/>
      <c r="AA518" s="1700"/>
      <c r="AB518" s="1701"/>
      <c r="AC518" s="763">
        <v>2018</v>
      </c>
      <c r="AD518" s="762"/>
      <c r="AE518" s="764"/>
      <c r="AF518" s="751"/>
      <c r="AG518" s="712"/>
      <c r="AH518" s="475"/>
      <c r="AI518" s="475"/>
      <c r="AJ518" s="475"/>
      <c r="AK518" s="475"/>
      <c r="AL518" s="475"/>
      <c r="AM518" s="475"/>
      <c r="AN518" s="475"/>
    </row>
    <row r="519" spans="1:40" s="476" customFormat="1" ht="15.75" customHeight="1" thickBot="1">
      <c r="A519" s="757"/>
      <c r="B519" s="598" t="s">
        <v>1044</v>
      </c>
      <c r="C519" s="632" t="s">
        <v>2227</v>
      </c>
      <c r="D519" s="689">
        <v>4</v>
      </c>
      <c r="E519" s="633" t="s">
        <v>3048</v>
      </c>
      <c r="F519" s="633"/>
      <c r="G519" s="633"/>
      <c r="H519" s="598">
        <v>2018</v>
      </c>
      <c r="I519" s="598"/>
      <c r="J519" s="598"/>
      <c r="K519" s="598"/>
      <c r="L519" s="598"/>
      <c r="M519" s="598"/>
      <c r="N519" s="598" t="s">
        <v>204</v>
      </c>
      <c r="O519" s="609">
        <v>7599426.639711</v>
      </c>
      <c r="P519" s="758"/>
      <c r="Q519" s="759"/>
      <c r="R519" s="701" t="s">
        <v>2258</v>
      </c>
      <c r="S519" s="760" t="str">
        <f t="shared" si="129"/>
        <v>KOMPUTER</v>
      </c>
      <c r="T519" s="760">
        <v>4</v>
      </c>
      <c r="U519" s="761"/>
      <c r="V519" s="1702"/>
      <c r="W519" s="1703"/>
      <c r="X519" s="1703"/>
      <c r="Y519" s="1703"/>
      <c r="Z519" s="1703"/>
      <c r="AA519" s="1703"/>
      <c r="AB519" s="1704"/>
      <c r="AC519" s="763">
        <v>2018</v>
      </c>
      <c r="AD519" s="762"/>
      <c r="AE519" s="764"/>
      <c r="AF519" s="751"/>
      <c r="AG519" s="712"/>
      <c r="AH519" s="475"/>
      <c r="AI519" s="475"/>
      <c r="AJ519" s="475"/>
      <c r="AK519" s="475"/>
      <c r="AL519" s="475"/>
      <c r="AM519" s="475"/>
      <c r="AN519" s="475"/>
    </row>
    <row r="520" spans="1:40" s="476" customFormat="1" ht="16">
      <c r="A520" s="757"/>
      <c r="B520" s="598" t="s">
        <v>1044</v>
      </c>
      <c r="C520" s="632" t="s">
        <v>2228</v>
      </c>
      <c r="D520" s="689">
        <v>4</v>
      </c>
      <c r="E520" s="633" t="s">
        <v>3055</v>
      </c>
      <c r="F520" s="633"/>
      <c r="G520" s="633"/>
      <c r="H520" s="598">
        <v>2018</v>
      </c>
      <c r="I520" s="598"/>
      <c r="J520" s="598"/>
      <c r="K520" s="598"/>
      <c r="L520" s="598"/>
      <c r="M520" s="598"/>
      <c r="N520" s="598" t="s">
        <v>204</v>
      </c>
      <c r="O520" s="609">
        <v>20087817.75096941</v>
      </c>
      <c r="P520" s="758"/>
      <c r="Q520" s="759"/>
      <c r="R520" s="701" t="s">
        <v>2258</v>
      </c>
      <c r="S520" s="760" t="str">
        <f t="shared" si="129"/>
        <v>KOMPUTER</v>
      </c>
      <c r="T520" s="760">
        <v>4</v>
      </c>
      <c r="U520" s="761"/>
      <c r="V520" s="760"/>
      <c r="W520" s="762"/>
      <c r="X520" s="762"/>
      <c r="Y520" s="762"/>
      <c r="Z520" s="762"/>
      <c r="AA520" s="762"/>
      <c r="AB520" s="762"/>
      <c r="AC520" s="763">
        <v>2018</v>
      </c>
      <c r="AD520" s="762"/>
      <c r="AE520" s="764"/>
      <c r="AF520" s="751"/>
      <c r="AG520" s="712"/>
      <c r="AH520" s="475"/>
      <c r="AI520" s="475"/>
      <c r="AJ520" s="475"/>
      <c r="AK520" s="475"/>
      <c r="AL520" s="475"/>
      <c r="AM520" s="475"/>
      <c r="AN520" s="475"/>
    </row>
    <row r="521" spans="1:40" s="476" customFormat="1" ht="16">
      <c r="A521" s="757"/>
      <c r="B521" s="598" t="s">
        <v>1044</v>
      </c>
      <c r="C521" s="632" t="s">
        <v>2229</v>
      </c>
      <c r="D521" s="689">
        <v>4</v>
      </c>
      <c r="E521" s="633" t="s">
        <v>1449</v>
      </c>
      <c r="F521" s="633"/>
      <c r="G521" s="633"/>
      <c r="H521" s="598">
        <v>2018</v>
      </c>
      <c r="I521" s="598"/>
      <c r="J521" s="598"/>
      <c r="K521" s="598"/>
      <c r="L521" s="598"/>
      <c r="M521" s="598"/>
      <c r="N521" s="598" t="s">
        <v>204</v>
      </c>
      <c r="O521" s="609">
        <v>12075488.930500779</v>
      </c>
      <c r="P521" s="758"/>
      <c r="Q521" s="759"/>
      <c r="R521" s="701" t="s">
        <v>2258</v>
      </c>
      <c r="S521" s="760" t="str">
        <f t="shared" si="129"/>
        <v>KOMPUTER</v>
      </c>
      <c r="T521" s="760">
        <v>4</v>
      </c>
      <c r="U521" s="761"/>
      <c r="V521" s="760"/>
      <c r="W521" s="762"/>
      <c r="X521" s="762"/>
      <c r="Y521" s="762"/>
      <c r="Z521" s="762"/>
      <c r="AA521" s="762"/>
      <c r="AB521" s="762"/>
      <c r="AC521" s="763">
        <v>2018</v>
      </c>
      <c r="AD521" s="762"/>
      <c r="AE521" s="764"/>
      <c r="AF521" s="751"/>
      <c r="AG521" s="712"/>
      <c r="AH521" s="475"/>
      <c r="AI521" s="475"/>
      <c r="AJ521" s="475"/>
      <c r="AK521" s="475"/>
      <c r="AL521" s="475"/>
      <c r="AM521" s="475"/>
      <c r="AN521" s="475"/>
    </row>
    <row r="522" spans="1:40" s="476" customFormat="1">
      <c r="A522" s="722"/>
      <c r="B522" s="493"/>
      <c r="C522" s="494"/>
      <c r="D522" s="689">
        <v>4</v>
      </c>
      <c r="E522" s="531"/>
      <c r="F522" s="531"/>
      <c r="G522" s="531"/>
      <c r="H522" s="493"/>
      <c r="I522" s="493"/>
      <c r="J522" s="493"/>
      <c r="K522" s="493"/>
      <c r="L522" s="493"/>
      <c r="M522" s="493"/>
      <c r="N522" s="493"/>
      <c r="O522" s="517"/>
      <c r="P522" s="724"/>
      <c r="Q522" s="723"/>
      <c r="R522" s="700" t="str">
        <f t="shared" ref="R522:R531" si="135">MID(B522,2,7)</f>
        <v/>
      </c>
      <c r="S522" s="744"/>
      <c r="T522" s="744"/>
      <c r="U522" s="766"/>
      <c r="V522" s="744"/>
      <c r="W522" s="767"/>
      <c r="X522" s="767"/>
      <c r="Y522" s="767"/>
      <c r="Z522" s="767"/>
      <c r="AA522" s="767"/>
      <c r="AB522" s="767"/>
      <c r="AC522" s="747"/>
      <c r="AD522" s="748"/>
      <c r="AE522" s="764"/>
      <c r="AF522" s="751"/>
      <c r="AG522" s="712"/>
      <c r="AH522" s="475"/>
      <c r="AI522" s="475"/>
      <c r="AJ522" s="475"/>
      <c r="AK522" s="475"/>
      <c r="AL522" s="475"/>
      <c r="AM522" s="475"/>
      <c r="AN522" s="475"/>
    </row>
    <row r="523" spans="1:40" s="626" customFormat="1" ht="32.25" customHeight="1">
      <c r="A523" s="722" t="s">
        <v>37</v>
      </c>
      <c r="B523" s="727" t="s">
        <v>2776</v>
      </c>
      <c r="C523" s="727"/>
      <c r="D523" s="689">
        <v>4</v>
      </c>
      <c r="E523" s="730"/>
      <c r="F523" s="730"/>
      <c r="G523" s="730"/>
      <c r="H523" s="730"/>
      <c r="I523" s="730"/>
      <c r="J523" s="730"/>
      <c r="K523" s="730"/>
      <c r="L523" s="730"/>
      <c r="M523" s="730"/>
      <c r="N523" s="730"/>
      <c r="O523" s="642">
        <f>SUBTOTAL(9,O524:O531)</f>
        <v>14775944.499076849</v>
      </c>
      <c r="P523" s="731"/>
      <c r="Q523" s="730"/>
      <c r="R523" s="699" t="str">
        <f t="shared" si="135"/>
        <v>LAT-ALA</v>
      </c>
      <c r="S523" s="726"/>
      <c r="T523" s="726"/>
      <c r="U523" s="733"/>
      <c r="V523" s="726"/>
      <c r="W523" s="642">
        <f t="shared" ref="W523:AA523" si="136">SUBTOTAL(9,W524:W531)</f>
        <v>9306697.5992614795</v>
      </c>
      <c r="X523" s="642">
        <f t="shared" si="136"/>
        <v>2717182.8998153699</v>
      </c>
      <c r="Y523" s="642">
        <f t="shared" si="136"/>
        <v>687996</v>
      </c>
      <c r="Z523" s="642">
        <f t="shared" si="136"/>
        <v>687996</v>
      </c>
      <c r="AA523" s="642">
        <f t="shared" si="136"/>
        <v>687996</v>
      </c>
      <c r="AB523" s="642">
        <f>SUBTOTAL(9,AB524:AB531)</f>
        <v>687996</v>
      </c>
      <c r="AC523" s="736"/>
      <c r="AD523" s="642">
        <f>SUBTOTAL(9,AD524:AD531)</f>
        <v>80</v>
      </c>
      <c r="AE523" s="473">
        <f>SUM(AE524:AE531)</f>
        <v>14087868.499076849</v>
      </c>
      <c r="AF523" s="473">
        <f>SUM(AF524:AF531)</f>
        <v>14775864.499076849</v>
      </c>
      <c r="AG523" s="646">
        <v>14087868.499076849</v>
      </c>
      <c r="AH523" s="683">
        <f>AE523-AG523</f>
        <v>0</v>
      </c>
      <c r="AI523" s="625"/>
      <c r="AJ523" s="625"/>
      <c r="AK523" s="625"/>
      <c r="AL523" s="625"/>
      <c r="AM523" s="625"/>
      <c r="AN523" s="625"/>
    </row>
    <row r="524" spans="1:40" s="476" customFormat="1" ht="16">
      <c r="A524" s="722"/>
      <c r="B524" s="493" t="s">
        <v>2887</v>
      </c>
      <c r="C524" s="494" t="s">
        <v>211</v>
      </c>
      <c r="D524" s="689">
        <v>4</v>
      </c>
      <c r="E524" s="743" t="s">
        <v>216</v>
      </c>
      <c r="F524" s="743"/>
      <c r="G524" s="743" t="s">
        <v>220</v>
      </c>
      <c r="H524" s="493" t="s">
        <v>167</v>
      </c>
      <c r="I524" s="493"/>
      <c r="J524" s="493"/>
      <c r="K524" s="493"/>
      <c r="L524" s="493"/>
      <c r="M524" s="493"/>
      <c r="N524" s="493" t="s">
        <v>204</v>
      </c>
      <c r="O524" s="517">
        <v>262500</v>
      </c>
      <c r="P524" s="724"/>
      <c r="Q524" s="723"/>
      <c r="R524" s="700" t="str">
        <f t="shared" si="135"/>
        <v>2.07.02</v>
      </c>
      <c r="S524" s="744" t="str">
        <f t="shared" si="127"/>
        <v>ALAT KOMUNIKASI</v>
      </c>
      <c r="T524" s="744">
        <f t="shared" si="128"/>
        <v>5</v>
      </c>
      <c r="U524" s="745">
        <f t="shared" ref="U524:U531" si="137">(O524-10)/T524</f>
        <v>52498</v>
      </c>
      <c r="V524" s="744">
        <f t="shared" ref="V524:V587" si="138">2013-AC524</f>
        <v>8</v>
      </c>
      <c r="W524" s="746">
        <f t="shared" ref="W524:W531" si="139">IF(V524&gt;T524,O524-10,U524*V524)</f>
        <v>262490</v>
      </c>
      <c r="X524" s="746">
        <f t="shared" ref="X524:X531" si="140">IF(O524-10=W524,0,U524)</f>
        <v>0</v>
      </c>
      <c r="Y524" s="746">
        <f t="shared" ref="Y524:Y531" si="141">IF(O524-10=W524+X524,0,U524)</f>
        <v>0</v>
      </c>
      <c r="Z524" s="746">
        <f t="shared" ref="Z524:Z531" si="142">IF(O524-10=X524+Y524+W524,0,U524)</f>
        <v>0</v>
      </c>
      <c r="AA524" s="746">
        <f t="shared" ref="AA524:AA531" si="143">IF(O524-10=Y524+Z524+X524+W524,0,U524)</f>
        <v>0</v>
      </c>
      <c r="AB524" s="746">
        <f t="shared" ref="AB524:AB531" si="144">IF(O524-10=W524+X524+Z524+AA524+Y524,0,U524)</f>
        <v>0</v>
      </c>
      <c r="AC524" s="736" t="str">
        <f t="shared" ref="AC524:AC531" si="145">H524</f>
        <v>2005</v>
      </c>
      <c r="AD524" s="737">
        <f t="shared" ref="AD524:AD531" si="146">O524-(W524+X524+Y524+Z524+AA524+AB524)</f>
        <v>10</v>
      </c>
      <c r="AE524" s="473">
        <f t="shared" ref="AE524:AE531" si="147">W524+X524+Y524+Z524+AA524</f>
        <v>262490</v>
      </c>
      <c r="AF524" s="738">
        <f t="shared" ref="AF524:AF531" si="148">AE524+AB524</f>
        <v>262490</v>
      </c>
      <c r="AG524" s="720"/>
      <c r="AH524" s="475"/>
      <c r="AI524" s="475"/>
      <c r="AJ524" s="475"/>
      <c r="AK524" s="475"/>
      <c r="AL524" s="475"/>
      <c r="AM524" s="475"/>
      <c r="AN524" s="475"/>
    </row>
    <row r="525" spans="1:40" s="476" customFormat="1" ht="16">
      <c r="A525" s="722"/>
      <c r="B525" s="493" t="s">
        <v>2888</v>
      </c>
      <c r="C525" s="494" t="s">
        <v>212</v>
      </c>
      <c r="D525" s="689">
        <v>4</v>
      </c>
      <c r="E525" s="743" t="s">
        <v>145</v>
      </c>
      <c r="F525" s="743"/>
      <c r="G525" s="743" t="s">
        <v>221</v>
      </c>
      <c r="H525" s="493" t="s">
        <v>240</v>
      </c>
      <c r="I525" s="493"/>
      <c r="J525" s="493"/>
      <c r="K525" s="493"/>
      <c r="L525" s="493"/>
      <c r="M525" s="493"/>
      <c r="N525" s="493" t="s">
        <v>204</v>
      </c>
      <c r="O525" s="517">
        <v>175000</v>
      </c>
      <c r="P525" s="724"/>
      <c r="Q525" s="723"/>
      <c r="R525" s="700" t="str">
        <f t="shared" si="135"/>
        <v>2.07.02</v>
      </c>
      <c r="S525" s="744" t="str">
        <f t="shared" si="127"/>
        <v>ALAT KOMUNIKASI</v>
      </c>
      <c r="T525" s="744">
        <f t="shared" si="128"/>
        <v>5</v>
      </c>
      <c r="U525" s="745">
        <f t="shared" si="137"/>
        <v>34998</v>
      </c>
      <c r="V525" s="744">
        <f t="shared" si="138"/>
        <v>10</v>
      </c>
      <c r="W525" s="746">
        <f t="shared" si="139"/>
        <v>174990</v>
      </c>
      <c r="X525" s="746">
        <f t="shared" si="140"/>
        <v>0</v>
      </c>
      <c r="Y525" s="746">
        <f t="shared" si="141"/>
        <v>0</v>
      </c>
      <c r="Z525" s="746">
        <f t="shared" si="142"/>
        <v>0</v>
      </c>
      <c r="AA525" s="746">
        <f t="shared" si="143"/>
        <v>0</v>
      </c>
      <c r="AB525" s="746">
        <f t="shared" si="144"/>
        <v>0</v>
      </c>
      <c r="AC525" s="736" t="str">
        <f t="shared" si="145"/>
        <v>2003</v>
      </c>
      <c r="AD525" s="737">
        <f t="shared" si="146"/>
        <v>10</v>
      </c>
      <c r="AE525" s="473">
        <f t="shared" si="147"/>
        <v>174990</v>
      </c>
      <c r="AF525" s="738">
        <f t="shared" si="148"/>
        <v>174990</v>
      </c>
      <c r="AG525" s="720"/>
      <c r="AH525" s="475"/>
      <c r="AI525" s="475"/>
      <c r="AJ525" s="475"/>
      <c r="AK525" s="475"/>
      <c r="AL525" s="475"/>
      <c r="AM525" s="475"/>
      <c r="AN525" s="475"/>
    </row>
    <row r="526" spans="1:40" s="476" customFormat="1" ht="16">
      <c r="A526" s="722"/>
      <c r="B526" s="493" t="s">
        <v>2888</v>
      </c>
      <c r="C526" s="494" t="s">
        <v>212</v>
      </c>
      <c r="D526" s="689">
        <v>4</v>
      </c>
      <c r="E526" s="723" t="s">
        <v>217</v>
      </c>
      <c r="F526" s="723"/>
      <c r="G526" s="723" t="s">
        <v>221</v>
      </c>
      <c r="H526" s="493" t="s">
        <v>241</v>
      </c>
      <c r="I526" s="493"/>
      <c r="J526" s="493"/>
      <c r="K526" s="493"/>
      <c r="L526" s="493"/>
      <c r="M526" s="493"/>
      <c r="N526" s="493" t="s">
        <v>204</v>
      </c>
      <c r="O526" s="517">
        <v>227500</v>
      </c>
      <c r="P526" s="724"/>
      <c r="Q526" s="723"/>
      <c r="R526" s="700" t="str">
        <f t="shared" si="135"/>
        <v>2.07.02</v>
      </c>
      <c r="S526" s="744" t="str">
        <f t="shared" si="127"/>
        <v>ALAT KOMUNIKASI</v>
      </c>
      <c r="T526" s="744">
        <f t="shared" si="128"/>
        <v>5</v>
      </c>
      <c r="U526" s="745">
        <f t="shared" si="137"/>
        <v>45498</v>
      </c>
      <c r="V526" s="744">
        <f t="shared" si="138"/>
        <v>14</v>
      </c>
      <c r="W526" s="746">
        <f t="shared" si="139"/>
        <v>227490</v>
      </c>
      <c r="X526" s="746">
        <f t="shared" si="140"/>
        <v>0</v>
      </c>
      <c r="Y526" s="746">
        <f t="shared" si="141"/>
        <v>0</v>
      </c>
      <c r="Z526" s="746">
        <f t="shared" si="142"/>
        <v>0</v>
      </c>
      <c r="AA526" s="746">
        <f t="shared" si="143"/>
        <v>0</v>
      </c>
      <c r="AB526" s="746">
        <f t="shared" si="144"/>
        <v>0</v>
      </c>
      <c r="AC526" s="736" t="str">
        <f t="shared" si="145"/>
        <v>1999</v>
      </c>
      <c r="AD526" s="737">
        <f t="shared" si="146"/>
        <v>10</v>
      </c>
      <c r="AE526" s="473">
        <f t="shared" si="147"/>
        <v>227490</v>
      </c>
      <c r="AF526" s="738">
        <f t="shared" si="148"/>
        <v>227490</v>
      </c>
      <c r="AG526" s="720"/>
      <c r="AH526" s="475"/>
      <c r="AI526" s="475"/>
      <c r="AJ526" s="475"/>
      <c r="AK526" s="475"/>
      <c r="AL526" s="475"/>
      <c r="AM526" s="475"/>
      <c r="AN526" s="475"/>
    </row>
    <row r="527" spans="1:40" s="476" customFormat="1" ht="16">
      <c r="A527" s="722"/>
      <c r="B527" s="493" t="s">
        <v>2887</v>
      </c>
      <c r="C527" s="494" t="s">
        <v>211</v>
      </c>
      <c r="D527" s="689">
        <v>4</v>
      </c>
      <c r="E527" s="743" t="s">
        <v>218</v>
      </c>
      <c r="F527" s="743"/>
      <c r="G527" s="743" t="s">
        <v>221</v>
      </c>
      <c r="H527" s="493" t="s">
        <v>167</v>
      </c>
      <c r="I527" s="493"/>
      <c r="J527" s="493"/>
      <c r="K527" s="493"/>
      <c r="L527" s="493"/>
      <c r="M527" s="493"/>
      <c r="N527" s="493" t="s">
        <v>204</v>
      </c>
      <c r="O527" s="517">
        <v>262500</v>
      </c>
      <c r="P527" s="724" t="s">
        <v>123</v>
      </c>
      <c r="Q527" s="723"/>
      <c r="R527" s="700" t="str">
        <f t="shared" si="135"/>
        <v>2.07.02</v>
      </c>
      <c r="S527" s="744" t="str">
        <f t="shared" si="127"/>
        <v>ALAT KOMUNIKASI</v>
      </c>
      <c r="T527" s="744">
        <f t="shared" si="128"/>
        <v>5</v>
      </c>
      <c r="U527" s="745">
        <f t="shared" si="137"/>
        <v>52498</v>
      </c>
      <c r="V527" s="744">
        <f t="shared" si="138"/>
        <v>8</v>
      </c>
      <c r="W527" s="746">
        <f t="shared" si="139"/>
        <v>262490</v>
      </c>
      <c r="X527" s="746">
        <f t="shared" si="140"/>
        <v>0</v>
      </c>
      <c r="Y527" s="746">
        <f t="shared" si="141"/>
        <v>0</v>
      </c>
      <c r="Z527" s="746">
        <f t="shared" si="142"/>
        <v>0</v>
      </c>
      <c r="AA527" s="746">
        <f t="shared" si="143"/>
        <v>0</v>
      </c>
      <c r="AB527" s="746">
        <f t="shared" si="144"/>
        <v>0</v>
      </c>
      <c r="AC527" s="736" t="str">
        <f t="shared" si="145"/>
        <v>2005</v>
      </c>
      <c r="AD527" s="737">
        <f t="shared" si="146"/>
        <v>10</v>
      </c>
      <c r="AE527" s="473">
        <f t="shared" si="147"/>
        <v>262490</v>
      </c>
      <c r="AF527" s="738">
        <f t="shared" si="148"/>
        <v>262490</v>
      </c>
      <c r="AG527" s="720"/>
      <c r="AH527" s="475"/>
      <c r="AI527" s="475"/>
      <c r="AJ527" s="475"/>
      <c r="AK527" s="475"/>
      <c r="AL527" s="475"/>
      <c r="AM527" s="475"/>
      <c r="AN527" s="475"/>
    </row>
    <row r="528" spans="1:40" s="476" customFormat="1" ht="16">
      <c r="A528" s="750"/>
      <c r="B528" s="523" t="s">
        <v>2887</v>
      </c>
      <c r="C528" s="524" t="s">
        <v>211</v>
      </c>
      <c r="D528" s="689">
        <v>4</v>
      </c>
      <c r="E528" s="743" t="s">
        <v>218</v>
      </c>
      <c r="F528" s="743"/>
      <c r="G528" s="743" t="s">
        <v>221</v>
      </c>
      <c r="H528" s="523" t="s">
        <v>167</v>
      </c>
      <c r="I528" s="523"/>
      <c r="J528" s="523"/>
      <c r="K528" s="523"/>
      <c r="L528" s="523"/>
      <c r="M528" s="523"/>
      <c r="N528" s="523" t="s">
        <v>204</v>
      </c>
      <c r="O528" s="517">
        <v>262500</v>
      </c>
      <c r="P528" s="724"/>
      <c r="Q528" s="723"/>
      <c r="R528" s="700" t="str">
        <f t="shared" si="135"/>
        <v>2.07.02</v>
      </c>
      <c r="S528" s="744" t="str">
        <f t="shared" si="127"/>
        <v>ALAT KOMUNIKASI</v>
      </c>
      <c r="T528" s="744">
        <f t="shared" si="128"/>
        <v>5</v>
      </c>
      <c r="U528" s="745">
        <f t="shared" si="137"/>
        <v>52498</v>
      </c>
      <c r="V528" s="744">
        <f t="shared" si="138"/>
        <v>8</v>
      </c>
      <c r="W528" s="746">
        <f t="shared" si="139"/>
        <v>262490</v>
      </c>
      <c r="X528" s="746">
        <f t="shared" si="140"/>
        <v>0</v>
      </c>
      <c r="Y528" s="746">
        <f t="shared" si="141"/>
        <v>0</v>
      </c>
      <c r="Z528" s="746">
        <f t="shared" si="142"/>
        <v>0</v>
      </c>
      <c r="AA528" s="746">
        <f t="shared" si="143"/>
        <v>0</v>
      </c>
      <c r="AB528" s="746">
        <f t="shared" si="144"/>
        <v>0</v>
      </c>
      <c r="AC528" s="736" t="str">
        <f t="shared" si="145"/>
        <v>2005</v>
      </c>
      <c r="AD528" s="737">
        <f t="shared" si="146"/>
        <v>10</v>
      </c>
      <c r="AE528" s="473">
        <f t="shared" si="147"/>
        <v>262490</v>
      </c>
      <c r="AF528" s="738">
        <f t="shared" si="148"/>
        <v>262490</v>
      </c>
      <c r="AG528" s="720"/>
      <c r="AH528" s="475"/>
      <c r="AI528" s="475"/>
      <c r="AJ528" s="475"/>
      <c r="AK528" s="475"/>
      <c r="AL528" s="475"/>
      <c r="AM528" s="475"/>
      <c r="AN528" s="475"/>
    </row>
    <row r="529" spans="1:40" s="476" customFormat="1" ht="16">
      <c r="A529" s="750"/>
      <c r="B529" s="523" t="s">
        <v>2887</v>
      </c>
      <c r="C529" s="524" t="s">
        <v>213</v>
      </c>
      <c r="D529" s="689">
        <v>4</v>
      </c>
      <c r="E529" s="743" t="s">
        <v>1465</v>
      </c>
      <c r="F529" s="743"/>
      <c r="G529" s="743" t="s">
        <v>221</v>
      </c>
      <c r="H529" s="523">
        <v>2009</v>
      </c>
      <c r="I529" s="523"/>
      <c r="J529" s="523"/>
      <c r="K529" s="523"/>
      <c r="L529" s="523"/>
      <c r="M529" s="523"/>
      <c r="N529" s="523" t="s">
        <v>204</v>
      </c>
      <c r="O529" s="517">
        <v>10145944.499076849</v>
      </c>
      <c r="P529" s="724"/>
      <c r="Q529" s="723"/>
      <c r="R529" s="700" t="str">
        <f t="shared" si="135"/>
        <v>2.07.02</v>
      </c>
      <c r="S529" s="744" t="str">
        <f t="shared" ref="S529:S531" si="149">VLOOKUP(R529,kelompok,2,0)</f>
        <v>ALAT KOMUNIKASI</v>
      </c>
      <c r="T529" s="744">
        <f t="shared" ref="T529:T531" si="150">VLOOKUP(R529,MASAMANFAAT,4,0)</f>
        <v>5</v>
      </c>
      <c r="U529" s="745">
        <f t="shared" si="137"/>
        <v>2029186.8998153699</v>
      </c>
      <c r="V529" s="744">
        <f t="shared" si="138"/>
        <v>4</v>
      </c>
      <c r="W529" s="746">
        <f t="shared" si="139"/>
        <v>8116747.5992614795</v>
      </c>
      <c r="X529" s="746">
        <f t="shared" si="140"/>
        <v>2029186.8998153699</v>
      </c>
      <c r="Y529" s="746">
        <f t="shared" si="141"/>
        <v>0</v>
      </c>
      <c r="Z529" s="746">
        <f t="shared" si="142"/>
        <v>0</v>
      </c>
      <c r="AA529" s="746">
        <f t="shared" si="143"/>
        <v>0</v>
      </c>
      <c r="AB529" s="746">
        <f t="shared" si="144"/>
        <v>0</v>
      </c>
      <c r="AC529" s="736">
        <f t="shared" si="145"/>
        <v>2009</v>
      </c>
      <c r="AD529" s="737">
        <f t="shared" si="146"/>
        <v>10</v>
      </c>
      <c r="AE529" s="473">
        <f t="shared" si="147"/>
        <v>10145934.499076849</v>
      </c>
      <c r="AF529" s="738">
        <f t="shared" si="148"/>
        <v>10145934.499076849</v>
      </c>
      <c r="AG529" s="720"/>
      <c r="AH529" s="475"/>
      <c r="AI529" s="475"/>
      <c r="AJ529" s="475"/>
      <c r="AK529" s="475"/>
      <c r="AL529" s="475"/>
      <c r="AM529" s="475"/>
      <c r="AN529" s="475"/>
    </row>
    <row r="530" spans="1:40" s="476" customFormat="1" ht="16">
      <c r="A530" s="750"/>
      <c r="B530" s="523" t="s">
        <v>2889</v>
      </c>
      <c r="C530" s="494" t="s">
        <v>3056</v>
      </c>
      <c r="D530" s="689">
        <v>4</v>
      </c>
      <c r="E530" s="743"/>
      <c r="F530" s="743"/>
      <c r="G530" s="743" t="s">
        <v>1904</v>
      </c>
      <c r="H530" s="523">
        <v>2014</v>
      </c>
      <c r="I530" s="523"/>
      <c r="J530" s="523"/>
      <c r="K530" s="523"/>
      <c r="L530" s="523"/>
      <c r="M530" s="523"/>
      <c r="N530" s="523" t="s">
        <v>204</v>
      </c>
      <c r="O530" s="517">
        <v>2145280</v>
      </c>
      <c r="P530" s="724"/>
      <c r="Q530" s="723"/>
      <c r="R530" s="700" t="str">
        <f t="shared" si="135"/>
        <v>2.07.01</v>
      </c>
      <c r="S530" s="744" t="str">
        <f t="shared" si="149"/>
        <v>ALAT STUDIO</v>
      </c>
      <c r="T530" s="744">
        <f t="shared" si="150"/>
        <v>5</v>
      </c>
      <c r="U530" s="745">
        <f t="shared" si="137"/>
        <v>429054</v>
      </c>
      <c r="V530" s="744">
        <v>0</v>
      </c>
      <c r="W530" s="746">
        <f t="shared" si="139"/>
        <v>0</v>
      </c>
      <c r="X530" s="746">
        <f t="shared" si="140"/>
        <v>429054</v>
      </c>
      <c r="Y530" s="746">
        <f t="shared" si="141"/>
        <v>429054</v>
      </c>
      <c r="Z530" s="746">
        <f t="shared" si="142"/>
        <v>429054</v>
      </c>
      <c r="AA530" s="746">
        <f t="shared" si="143"/>
        <v>429054</v>
      </c>
      <c r="AB530" s="746">
        <f t="shared" si="144"/>
        <v>429054</v>
      </c>
      <c r="AC530" s="736">
        <f t="shared" si="145"/>
        <v>2014</v>
      </c>
      <c r="AD530" s="737">
        <f t="shared" si="146"/>
        <v>10</v>
      </c>
      <c r="AE530" s="473">
        <f t="shared" si="147"/>
        <v>1716216</v>
      </c>
      <c r="AF530" s="738">
        <f t="shared" si="148"/>
        <v>2145270</v>
      </c>
      <c r="AG530" s="720"/>
      <c r="AH530" s="475"/>
      <c r="AI530" s="475"/>
      <c r="AJ530" s="475"/>
      <c r="AK530" s="475"/>
      <c r="AL530" s="475"/>
      <c r="AM530" s="475"/>
      <c r="AN530" s="475"/>
    </row>
    <row r="531" spans="1:40" s="476" customFormat="1" ht="16">
      <c r="A531" s="750"/>
      <c r="B531" s="523" t="s">
        <v>2890</v>
      </c>
      <c r="C531" s="494" t="s">
        <v>3057</v>
      </c>
      <c r="D531" s="689">
        <v>4</v>
      </c>
      <c r="E531" s="743"/>
      <c r="F531" s="743"/>
      <c r="G531" s="743" t="s">
        <v>1904</v>
      </c>
      <c r="H531" s="523">
        <v>2014</v>
      </c>
      <c r="I531" s="523"/>
      <c r="J531" s="523"/>
      <c r="K531" s="523"/>
      <c r="L531" s="523"/>
      <c r="M531" s="523"/>
      <c r="N531" s="523" t="s">
        <v>204</v>
      </c>
      <c r="O531" s="517">
        <v>1294720</v>
      </c>
      <c r="P531" s="724"/>
      <c r="Q531" s="723"/>
      <c r="R531" s="700" t="str">
        <f t="shared" si="135"/>
        <v>2.07.01</v>
      </c>
      <c r="S531" s="744" t="str">
        <f t="shared" si="149"/>
        <v>ALAT STUDIO</v>
      </c>
      <c r="T531" s="744">
        <f t="shared" si="150"/>
        <v>5</v>
      </c>
      <c r="U531" s="745">
        <f t="shared" si="137"/>
        <v>258942</v>
      </c>
      <c r="V531" s="744">
        <v>0</v>
      </c>
      <c r="W531" s="746">
        <f t="shared" si="139"/>
        <v>0</v>
      </c>
      <c r="X531" s="746">
        <f t="shared" si="140"/>
        <v>258942</v>
      </c>
      <c r="Y531" s="746">
        <f t="shared" si="141"/>
        <v>258942</v>
      </c>
      <c r="Z531" s="746">
        <f t="shared" si="142"/>
        <v>258942</v>
      </c>
      <c r="AA531" s="746">
        <f t="shared" si="143"/>
        <v>258942</v>
      </c>
      <c r="AB531" s="746">
        <f t="shared" si="144"/>
        <v>258942</v>
      </c>
      <c r="AC531" s="736">
        <f t="shared" si="145"/>
        <v>2014</v>
      </c>
      <c r="AD531" s="737">
        <f t="shared" si="146"/>
        <v>10</v>
      </c>
      <c r="AE531" s="473">
        <f t="shared" si="147"/>
        <v>1035768</v>
      </c>
      <c r="AF531" s="738">
        <f t="shared" si="148"/>
        <v>1294710</v>
      </c>
      <c r="AG531" s="720"/>
      <c r="AH531" s="475"/>
      <c r="AI531" s="475"/>
      <c r="AJ531" s="475"/>
      <c r="AK531" s="475"/>
      <c r="AL531" s="475"/>
      <c r="AM531" s="475"/>
      <c r="AN531" s="475"/>
    </row>
    <row r="532" spans="1:40" s="476" customFormat="1">
      <c r="A532" s="750"/>
      <c r="B532" s="523"/>
      <c r="C532" s="524"/>
      <c r="D532" s="689">
        <v>4</v>
      </c>
      <c r="E532" s="743"/>
      <c r="F532" s="743"/>
      <c r="G532" s="743"/>
      <c r="H532" s="523"/>
      <c r="I532" s="523"/>
      <c r="J532" s="523"/>
      <c r="K532" s="523"/>
      <c r="L532" s="523"/>
      <c r="M532" s="523"/>
      <c r="N532" s="523"/>
      <c r="O532" s="517"/>
      <c r="P532" s="724"/>
      <c r="Q532" s="723"/>
      <c r="R532" s="700"/>
      <c r="S532" s="744"/>
      <c r="T532" s="744"/>
      <c r="U532" s="745"/>
      <c r="V532" s="744"/>
      <c r="W532" s="767"/>
      <c r="X532" s="767"/>
      <c r="Y532" s="767"/>
      <c r="Z532" s="767"/>
      <c r="AA532" s="767"/>
      <c r="AB532" s="767"/>
      <c r="AC532" s="736"/>
      <c r="AD532" s="737"/>
      <c r="AE532" s="740"/>
      <c r="AF532" s="723"/>
      <c r="AG532" s="712"/>
      <c r="AH532" s="475"/>
      <c r="AI532" s="475"/>
      <c r="AJ532" s="475"/>
      <c r="AK532" s="475"/>
      <c r="AL532" s="475"/>
      <c r="AM532" s="475"/>
      <c r="AN532" s="475"/>
    </row>
    <row r="533" spans="1:40" s="476" customFormat="1">
      <c r="A533" s="750"/>
      <c r="B533" s="523"/>
      <c r="C533" s="524"/>
      <c r="D533" s="689">
        <v>4</v>
      </c>
      <c r="E533" s="743"/>
      <c r="F533" s="743"/>
      <c r="G533" s="743"/>
      <c r="H533" s="523"/>
      <c r="I533" s="523"/>
      <c r="J533" s="523"/>
      <c r="K533" s="523"/>
      <c r="L533" s="523"/>
      <c r="M533" s="523"/>
      <c r="N533" s="523"/>
      <c r="O533" s="517"/>
      <c r="P533" s="724"/>
      <c r="Q533" s="723"/>
      <c r="R533" s="700"/>
      <c r="S533" s="744"/>
      <c r="T533" s="744"/>
      <c r="U533" s="766"/>
      <c r="V533" s="744"/>
      <c r="W533" s="767"/>
      <c r="X533" s="767"/>
      <c r="Y533" s="767"/>
      <c r="Z533" s="767"/>
      <c r="AA533" s="767"/>
      <c r="AB533" s="767"/>
      <c r="AC533" s="747"/>
      <c r="AD533" s="748"/>
      <c r="AE533" s="764"/>
      <c r="AF533" s="751"/>
      <c r="AG533" s="712"/>
      <c r="AH533" s="475"/>
      <c r="AI533" s="475"/>
      <c r="AJ533" s="475"/>
      <c r="AK533" s="475"/>
      <c r="AL533" s="475"/>
      <c r="AM533" s="475"/>
      <c r="AN533" s="475"/>
    </row>
    <row r="534" spans="1:40" s="476" customFormat="1">
      <c r="A534" s="722"/>
      <c r="B534" s="730"/>
      <c r="C534" s="727"/>
      <c r="D534" s="689">
        <v>4</v>
      </c>
      <c r="E534" s="730"/>
      <c r="F534" s="730"/>
      <c r="G534" s="730"/>
      <c r="H534" s="730"/>
      <c r="I534" s="730"/>
      <c r="J534" s="730"/>
      <c r="K534" s="730"/>
      <c r="L534" s="730"/>
      <c r="M534" s="730"/>
      <c r="N534" s="730"/>
      <c r="O534" s="730"/>
      <c r="P534" s="731"/>
      <c r="Q534" s="730"/>
      <c r="R534" s="699" t="str">
        <f>MID(B534,2,7)</f>
        <v/>
      </c>
      <c r="S534" s="726"/>
      <c r="T534" s="726"/>
      <c r="U534" s="733"/>
      <c r="V534" s="726">
        <v>0</v>
      </c>
      <c r="W534" s="737"/>
      <c r="X534" s="737"/>
      <c r="Y534" s="737"/>
      <c r="Z534" s="737"/>
      <c r="AA534" s="737"/>
      <c r="AB534" s="737"/>
      <c r="AC534" s="736"/>
      <c r="AD534" s="737"/>
      <c r="AE534" s="740"/>
      <c r="AF534" s="723"/>
      <c r="AG534" s="741"/>
      <c r="AH534" s="625"/>
      <c r="AI534" s="475"/>
      <c r="AJ534" s="475"/>
      <c r="AK534" s="475"/>
      <c r="AL534" s="475"/>
      <c r="AM534" s="475"/>
      <c r="AN534" s="475"/>
    </row>
    <row r="535" spans="1:40" s="476" customFormat="1" ht="16">
      <c r="A535" s="722" t="s">
        <v>39</v>
      </c>
      <c r="B535" s="727" t="s">
        <v>2777</v>
      </c>
      <c r="C535" s="727"/>
      <c r="D535" s="689">
        <v>4</v>
      </c>
      <c r="E535" s="730"/>
      <c r="F535" s="730"/>
      <c r="G535" s="730"/>
      <c r="H535" s="730"/>
      <c r="I535" s="730"/>
      <c r="J535" s="730"/>
      <c r="K535" s="730"/>
      <c r="L535" s="730"/>
      <c r="M535" s="730"/>
      <c r="N535" s="730"/>
      <c r="O535" s="730"/>
      <c r="P535" s="731"/>
      <c r="Q535" s="730"/>
      <c r="R535" s="699"/>
      <c r="S535" s="726"/>
      <c r="T535" s="726"/>
      <c r="U535" s="733"/>
      <c r="V535" s="726"/>
      <c r="W535" s="737"/>
      <c r="X535" s="737"/>
      <c r="Y535" s="737"/>
      <c r="Z535" s="737"/>
      <c r="AA535" s="737"/>
      <c r="AB535" s="737"/>
      <c r="AC535" s="736"/>
      <c r="AD535" s="737"/>
      <c r="AE535" s="740"/>
      <c r="AF535" s="681">
        <f>W535+X535+Y535+Z535+AA535+AB535</f>
        <v>0</v>
      </c>
      <c r="AG535" s="652"/>
      <c r="AH535" s="625"/>
      <c r="AI535" s="475"/>
      <c r="AJ535" s="475"/>
      <c r="AK535" s="475"/>
      <c r="AL535" s="475"/>
      <c r="AM535" s="475"/>
      <c r="AN535" s="475"/>
    </row>
    <row r="536" spans="1:40" s="476" customFormat="1" ht="16">
      <c r="A536" s="722"/>
      <c r="B536" s="730" t="s">
        <v>145</v>
      </c>
      <c r="C536" s="727"/>
      <c r="D536" s="689">
        <v>4</v>
      </c>
      <c r="E536" s="730"/>
      <c r="F536" s="730"/>
      <c r="G536" s="730"/>
      <c r="H536" s="730" t="s">
        <v>145</v>
      </c>
      <c r="I536" s="730"/>
      <c r="J536" s="730"/>
      <c r="K536" s="730"/>
      <c r="L536" s="730"/>
      <c r="M536" s="730"/>
      <c r="N536" s="730" t="s">
        <v>145</v>
      </c>
      <c r="O536" s="730" t="s">
        <v>145</v>
      </c>
      <c r="P536" s="731" t="s">
        <v>145</v>
      </c>
      <c r="Q536" s="730"/>
      <c r="R536" s="699" t="str">
        <f t="shared" ref="R536:R599" si="151">MID(B536,2,7)</f>
        <v/>
      </c>
      <c r="S536" s="726"/>
      <c r="T536" s="726"/>
      <c r="U536" s="733"/>
      <c r="V536" s="726"/>
      <c r="W536" s="737"/>
      <c r="X536" s="737"/>
      <c r="Y536" s="737"/>
      <c r="Z536" s="737"/>
      <c r="AA536" s="737"/>
      <c r="AB536" s="737"/>
      <c r="AC536" s="736"/>
      <c r="AD536" s="737"/>
      <c r="AE536" s="740"/>
      <c r="AF536" s="723"/>
      <c r="AG536" s="741"/>
      <c r="AH536" s="625"/>
      <c r="AI536" s="475"/>
      <c r="AJ536" s="475"/>
      <c r="AK536" s="475"/>
      <c r="AL536" s="475"/>
      <c r="AM536" s="475"/>
      <c r="AN536" s="475"/>
    </row>
    <row r="537" spans="1:40" s="476" customFormat="1">
      <c r="A537" s="722"/>
      <c r="B537" s="730"/>
      <c r="C537" s="727"/>
      <c r="D537" s="689">
        <v>4</v>
      </c>
      <c r="E537" s="730"/>
      <c r="F537" s="730"/>
      <c r="G537" s="730"/>
      <c r="H537" s="730"/>
      <c r="I537" s="730"/>
      <c r="J537" s="730"/>
      <c r="K537" s="730"/>
      <c r="L537" s="730"/>
      <c r="M537" s="730"/>
      <c r="N537" s="730"/>
      <c r="O537" s="730"/>
      <c r="P537" s="731"/>
      <c r="Q537" s="730"/>
      <c r="R537" s="699" t="str">
        <f t="shared" si="151"/>
        <v/>
      </c>
      <c r="S537" s="726"/>
      <c r="T537" s="726"/>
      <c r="U537" s="733"/>
      <c r="V537" s="726"/>
      <c r="W537" s="737"/>
      <c r="X537" s="737"/>
      <c r="Y537" s="737"/>
      <c r="Z537" s="737"/>
      <c r="AA537" s="737"/>
      <c r="AB537" s="737"/>
      <c r="AC537" s="736"/>
      <c r="AD537" s="737"/>
      <c r="AE537" s="740"/>
      <c r="AF537" s="723"/>
      <c r="AG537" s="741"/>
      <c r="AH537" s="625"/>
      <c r="AI537" s="475"/>
      <c r="AJ537" s="475"/>
      <c r="AK537" s="475"/>
      <c r="AL537" s="475"/>
      <c r="AM537" s="475"/>
      <c r="AN537" s="475"/>
    </row>
    <row r="538" spans="1:40" s="476" customFormat="1" ht="21.75" customHeight="1">
      <c r="A538" s="722" t="s">
        <v>41</v>
      </c>
      <c r="B538" s="727" t="s">
        <v>2020</v>
      </c>
      <c r="C538" s="727"/>
      <c r="D538" s="689">
        <v>4</v>
      </c>
      <c r="E538" s="730"/>
      <c r="F538" s="730"/>
      <c r="G538" s="730"/>
      <c r="H538" s="730"/>
      <c r="I538" s="730"/>
      <c r="J538" s="730"/>
      <c r="K538" s="730"/>
      <c r="L538" s="730"/>
      <c r="M538" s="730"/>
      <c r="N538" s="730"/>
      <c r="O538" s="642">
        <f>SUBTOTAL(9,O539:O1176)</f>
        <v>40308228079.740028</v>
      </c>
      <c r="P538" s="731"/>
      <c r="Q538" s="730"/>
      <c r="R538" s="699" t="str">
        <f t="shared" si="151"/>
        <v>LAT-ALA</v>
      </c>
      <c r="S538" s="726"/>
      <c r="T538" s="726"/>
      <c r="U538" s="733"/>
      <c r="V538" s="726"/>
      <c r="W538" s="642">
        <f>SUBTOTAL(9,W539:W1126)</f>
        <v>29211026890.539997</v>
      </c>
      <c r="X538" s="642">
        <f>SUBTOTAL(9,X539:X1126)</f>
        <v>1227756306.7999995</v>
      </c>
      <c r="Y538" s="642">
        <f>SUBTOTAL(9,Y539:Y1126)</f>
        <v>927642618.37984931</v>
      </c>
      <c r="Z538" s="642">
        <f>SUBTOTAL(9,Z539:Z1126)</f>
        <v>900833644.37984943</v>
      </c>
      <c r="AA538" s="642">
        <f>SUBTOTAL(9,AA539:AA1126)</f>
        <v>1104671072.3798494</v>
      </c>
      <c r="AB538" s="642">
        <f>SUBTOTAL(9,AB539:AB1176)</f>
        <v>1955342579.1798499</v>
      </c>
      <c r="AC538" s="736"/>
      <c r="AD538" s="642">
        <f>SUBTOTAL(9,AD539:AD1176)</f>
        <v>4980954968.0806026</v>
      </c>
      <c r="AE538" s="473">
        <f>SUM(AE539:AE1126)</f>
        <v>33371930532.479557</v>
      </c>
      <c r="AF538" s="473">
        <f>SUM(AF539:AF1176)</f>
        <v>35327273111.659409</v>
      </c>
      <c r="AG538" s="646">
        <v>33371930532.479557</v>
      </c>
      <c r="AH538" s="683">
        <f>AE538-AG538</f>
        <v>0</v>
      </c>
      <c r="AI538" s="475"/>
      <c r="AJ538" s="475"/>
      <c r="AK538" s="475"/>
      <c r="AL538" s="475"/>
      <c r="AM538" s="475"/>
      <c r="AN538" s="475"/>
    </row>
    <row r="539" spans="1:40" s="476" customFormat="1" ht="16">
      <c r="A539" s="722"/>
      <c r="B539" s="493" t="s">
        <v>2891</v>
      </c>
      <c r="C539" s="494" t="s">
        <v>242</v>
      </c>
      <c r="D539" s="689">
        <v>4</v>
      </c>
      <c r="E539" s="493" t="s">
        <v>734</v>
      </c>
      <c r="F539" s="493"/>
      <c r="G539" s="493" t="s">
        <v>222</v>
      </c>
      <c r="H539" s="493" t="s">
        <v>850</v>
      </c>
      <c r="I539" s="493"/>
      <c r="J539" s="493"/>
      <c r="K539" s="493"/>
      <c r="L539" s="493"/>
      <c r="M539" s="493"/>
      <c r="N539" s="493" t="s">
        <v>204</v>
      </c>
      <c r="O539" s="517">
        <v>1875000</v>
      </c>
      <c r="P539" s="724" t="s">
        <v>123</v>
      </c>
      <c r="Q539" s="723"/>
      <c r="R539" s="699" t="str">
        <f t="shared" si="151"/>
        <v>2.08.02</v>
      </c>
      <c r="S539" s="726" t="str">
        <f t="shared" si="127"/>
        <v>ALAT KESEHATAN</v>
      </c>
      <c r="T539" s="726">
        <f t="shared" si="128"/>
        <v>5</v>
      </c>
      <c r="U539" s="734">
        <f t="shared" ref="U539:U602" si="152">(O539-10)/T539</f>
        <v>374998</v>
      </c>
      <c r="V539" s="726">
        <f t="shared" si="138"/>
        <v>7</v>
      </c>
      <c r="W539" s="735">
        <f t="shared" ref="W539:W602" si="153">IF(V539&gt;T539,O539-10,U539*V539)</f>
        <v>1874990</v>
      </c>
      <c r="X539" s="735">
        <f t="shared" ref="X539:X602" si="154">IF(O539-10=W539,0,U539)</f>
        <v>0</v>
      </c>
      <c r="Y539" s="735">
        <f t="shared" ref="Y539:Y602" si="155">IF(O539-10=W539+X539,0,U539)</f>
        <v>0</v>
      </c>
      <c r="Z539" s="735">
        <f t="shared" ref="Z539:Z602" si="156">IF(O539-10=X539+Y539+W539,0,U539)</f>
        <v>0</v>
      </c>
      <c r="AA539" s="735">
        <f t="shared" ref="AA539:AA602" si="157">IF(O539-10=Y539+Z539+X539+W539,0,U539)</f>
        <v>0</v>
      </c>
      <c r="AB539" s="735">
        <f t="shared" ref="AB539:AB602" si="158">IF(O539-10=W539+X539+Z539+AA539+Y539,0,U539)</f>
        <v>0</v>
      </c>
      <c r="AC539" s="736" t="str">
        <f t="shared" ref="AC539:AC602" si="159">H539</f>
        <v>2006</v>
      </c>
      <c r="AD539" s="737">
        <f t="shared" ref="AD539:AD602" si="160">O539-(W539+X539+Y539+Z539+AA539+AB539)</f>
        <v>10</v>
      </c>
      <c r="AE539" s="473">
        <f t="shared" ref="AE539:AE602" si="161">W539+X539+Y539+Z539+AA539</f>
        <v>1874990</v>
      </c>
      <c r="AF539" s="738">
        <f t="shared" ref="AF539:AF602" si="162">AE539+AB539</f>
        <v>1874990</v>
      </c>
      <c r="AG539" s="739"/>
      <c r="AH539" s="625"/>
      <c r="AI539" s="475"/>
      <c r="AJ539" s="475"/>
      <c r="AK539" s="475"/>
      <c r="AL539" s="475"/>
      <c r="AM539" s="475"/>
      <c r="AN539" s="475"/>
    </row>
    <row r="540" spans="1:40" s="475" customFormat="1" ht="16">
      <c r="A540" s="722"/>
      <c r="B540" s="493" t="s">
        <v>2263</v>
      </c>
      <c r="C540" s="494" t="s">
        <v>243</v>
      </c>
      <c r="D540" s="689">
        <v>4</v>
      </c>
      <c r="E540" s="493" t="s">
        <v>735</v>
      </c>
      <c r="F540" s="493"/>
      <c r="G540" s="493" t="s">
        <v>223</v>
      </c>
      <c r="H540" s="493" t="s">
        <v>164</v>
      </c>
      <c r="I540" s="493"/>
      <c r="J540" s="493"/>
      <c r="K540" s="493"/>
      <c r="L540" s="493"/>
      <c r="M540" s="493"/>
      <c r="N540" s="493" t="s">
        <v>204</v>
      </c>
      <c r="O540" s="517">
        <v>93750</v>
      </c>
      <c r="P540" s="724"/>
      <c r="Q540" s="723"/>
      <c r="R540" s="699" t="str">
        <f t="shared" si="151"/>
        <v>2.08.01</v>
      </c>
      <c r="S540" s="726" t="str">
        <f t="shared" si="127"/>
        <v>ALAT KEDOKTERAN</v>
      </c>
      <c r="T540" s="726">
        <f t="shared" si="128"/>
        <v>5</v>
      </c>
      <c r="U540" s="734">
        <f t="shared" si="152"/>
        <v>18748</v>
      </c>
      <c r="V540" s="726">
        <f t="shared" si="138"/>
        <v>9</v>
      </c>
      <c r="W540" s="735">
        <f t="shared" si="153"/>
        <v>93740</v>
      </c>
      <c r="X540" s="735">
        <f t="shared" si="154"/>
        <v>0</v>
      </c>
      <c r="Y540" s="735">
        <f t="shared" si="155"/>
        <v>0</v>
      </c>
      <c r="Z540" s="735">
        <f t="shared" si="156"/>
        <v>0</v>
      </c>
      <c r="AA540" s="735">
        <f t="shared" si="157"/>
        <v>0</v>
      </c>
      <c r="AB540" s="735">
        <f t="shared" si="158"/>
        <v>0</v>
      </c>
      <c r="AC540" s="736" t="str">
        <f t="shared" si="159"/>
        <v>2004</v>
      </c>
      <c r="AD540" s="737">
        <f t="shared" si="160"/>
        <v>10</v>
      </c>
      <c r="AE540" s="473">
        <f t="shared" si="161"/>
        <v>93740</v>
      </c>
      <c r="AF540" s="738">
        <f t="shared" si="162"/>
        <v>93740</v>
      </c>
      <c r="AG540" s="739"/>
      <c r="AH540" s="625"/>
    </row>
    <row r="541" spans="1:40" s="475" customFormat="1" ht="16">
      <c r="A541" s="722"/>
      <c r="B541" s="493" t="s">
        <v>2892</v>
      </c>
      <c r="C541" s="494" t="s">
        <v>244</v>
      </c>
      <c r="D541" s="689">
        <v>4</v>
      </c>
      <c r="E541" s="493" t="s">
        <v>736</v>
      </c>
      <c r="F541" s="493"/>
      <c r="G541" s="493" t="s">
        <v>222</v>
      </c>
      <c r="H541" s="493" t="s">
        <v>850</v>
      </c>
      <c r="I541" s="493"/>
      <c r="J541" s="493"/>
      <c r="K541" s="493"/>
      <c r="L541" s="493"/>
      <c r="M541" s="493"/>
      <c r="N541" s="493" t="s">
        <v>204</v>
      </c>
      <c r="O541" s="517">
        <v>63750000</v>
      </c>
      <c r="P541" s="724" t="s">
        <v>123</v>
      </c>
      <c r="Q541" s="723"/>
      <c r="R541" s="700" t="str">
        <f t="shared" si="151"/>
        <v>2.08.01</v>
      </c>
      <c r="S541" s="744" t="str">
        <f t="shared" si="127"/>
        <v>ALAT KEDOKTERAN</v>
      </c>
      <c r="T541" s="744">
        <f t="shared" si="128"/>
        <v>5</v>
      </c>
      <c r="U541" s="745">
        <f t="shared" si="152"/>
        <v>12749998</v>
      </c>
      <c r="V541" s="744">
        <f t="shared" si="138"/>
        <v>7</v>
      </c>
      <c r="W541" s="746">
        <f t="shared" si="153"/>
        <v>63749990</v>
      </c>
      <c r="X541" s="746">
        <f t="shared" si="154"/>
        <v>0</v>
      </c>
      <c r="Y541" s="746">
        <f t="shared" si="155"/>
        <v>0</v>
      </c>
      <c r="Z541" s="746">
        <f t="shared" si="156"/>
        <v>0</v>
      </c>
      <c r="AA541" s="746">
        <f t="shared" si="157"/>
        <v>0</v>
      </c>
      <c r="AB541" s="746">
        <f t="shared" si="158"/>
        <v>0</v>
      </c>
      <c r="AC541" s="747" t="str">
        <f t="shared" si="159"/>
        <v>2006</v>
      </c>
      <c r="AD541" s="737">
        <f t="shared" si="160"/>
        <v>10</v>
      </c>
      <c r="AE541" s="473">
        <f t="shared" si="161"/>
        <v>63749990</v>
      </c>
      <c r="AF541" s="749">
        <f t="shared" si="162"/>
        <v>63749990</v>
      </c>
      <c r="AG541" s="720"/>
    </row>
    <row r="542" spans="1:40" s="475" customFormat="1" ht="16">
      <c r="A542" s="722"/>
      <c r="B542" s="493" t="s">
        <v>2893</v>
      </c>
      <c r="C542" s="494" t="s">
        <v>246</v>
      </c>
      <c r="D542" s="689">
        <v>4</v>
      </c>
      <c r="E542" s="493" t="s">
        <v>145</v>
      </c>
      <c r="F542" s="493"/>
      <c r="G542" s="493" t="s">
        <v>223</v>
      </c>
      <c r="H542" s="493" t="s">
        <v>850</v>
      </c>
      <c r="I542" s="493"/>
      <c r="J542" s="493"/>
      <c r="K542" s="493"/>
      <c r="L542" s="493"/>
      <c r="M542" s="493"/>
      <c r="N542" s="493" t="s">
        <v>204</v>
      </c>
      <c r="O542" s="517">
        <v>16875</v>
      </c>
      <c r="P542" s="724"/>
      <c r="Q542" s="723"/>
      <c r="R542" s="700" t="str">
        <f t="shared" si="151"/>
        <v>2.08.01</v>
      </c>
      <c r="S542" s="744" t="str">
        <f t="shared" si="127"/>
        <v>ALAT KEDOKTERAN</v>
      </c>
      <c r="T542" s="744">
        <f t="shared" si="128"/>
        <v>5</v>
      </c>
      <c r="U542" s="745">
        <f t="shared" si="152"/>
        <v>3373</v>
      </c>
      <c r="V542" s="744">
        <f t="shared" si="138"/>
        <v>7</v>
      </c>
      <c r="W542" s="746">
        <f t="shared" si="153"/>
        <v>16865</v>
      </c>
      <c r="X542" s="746">
        <f t="shared" si="154"/>
        <v>0</v>
      </c>
      <c r="Y542" s="746">
        <f t="shared" si="155"/>
        <v>0</v>
      </c>
      <c r="Z542" s="746">
        <f t="shared" si="156"/>
        <v>0</v>
      </c>
      <c r="AA542" s="746">
        <f t="shared" si="157"/>
        <v>0</v>
      </c>
      <c r="AB542" s="746">
        <f t="shared" si="158"/>
        <v>0</v>
      </c>
      <c r="AC542" s="747" t="str">
        <f t="shared" si="159"/>
        <v>2006</v>
      </c>
      <c r="AD542" s="737">
        <f t="shared" si="160"/>
        <v>10</v>
      </c>
      <c r="AE542" s="473">
        <f t="shared" si="161"/>
        <v>16865</v>
      </c>
      <c r="AF542" s="749">
        <f t="shared" si="162"/>
        <v>16865</v>
      </c>
      <c r="AG542" s="720"/>
    </row>
    <row r="543" spans="1:40" s="475" customFormat="1" ht="16">
      <c r="A543" s="722"/>
      <c r="B543" s="493" t="s">
        <v>2262</v>
      </c>
      <c r="C543" s="494" t="s">
        <v>247</v>
      </c>
      <c r="D543" s="689">
        <v>4</v>
      </c>
      <c r="E543" s="493" t="s">
        <v>738</v>
      </c>
      <c r="F543" s="493"/>
      <c r="G543" s="493" t="s">
        <v>223</v>
      </c>
      <c r="H543" s="493" t="s">
        <v>166</v>
      </c>
      <c r="I543" s="493"/>
      <c r="J543" s="493"/>
      <c r="K543" s="493"/>
      <c r="L543" s="493"/>
      <c r="M543" s="493"/>
      <c r="N543" s="493" t="s">
        <v>204</v>
      </c>
      <c r="O543" s="517">
        <v>157500</v>
      </c>
      <c r="P543" s="724"/>
      <c r="Q543" s="723"/>
      <c r="R543" s="700" t="str">
        <f t="shared" si="151"/>
        <v>2.08.01</v>
      </c>
      <c r="S543" s="744" t="str">
        <f t="shared" si="127"/>
        <v>ALAT KEDOKTERAN</v>
      </c>
      <c r="T543" s="744">
        <f t="shared" si="128"/>
        <v>5</v>
      </c>
      <c r="U543" s="745">
        <f t="shared" si="152"/>
        <v>31498</v>
      </c>
      <c r="V543" s="744">
        <f t="shared" si="138"/>
        <v>11</v>
      </c>
      <c r="W543" s="746">
        <f t="shared" si="153"/>
        <v>157490</v>
      </c>
      <c r="X543" s="746">
        <f t="shared" si="154"/>
        <v>0</v>
      </c>
      <c r="Y543" s="746">
        <f t="shared" si="155"/>
        <v>0</v>
      </c>
      <c r="Z543" s="746">
        <f t="shared" si="156"/>
        <v>0</v>
      </c>
      <c r="AA543" s="746">
        <f t="shared" si="157"/>
        <v>0</v>
      </c>
      <c r="AB543" s="746">
        <f t="shared" si="158"/>
        <v>0</v>
      </c>
      <c r="AC543" s="747" t="str">
        <f t="shared" si="159"/>
        <v>2002</v>
      </c>
      <c r="AD543" s="737">
        <f t="shared" si="160"/>
        <v>10</v>
      </c>
      <c r="AE543" s="473">
        <f t="shared" si="161"/>
        <v>157490</v>
      </c>
      <c r="AF543" s="749">
        <f t="shared" si="162"/>
        <v>157490</v>
      </c>
      <c r="AG543" s="720"/>
    </row>
    <row r="544" spans="1:40" s="475" customFormat="1" ht="16">
      <c r="A544" s="722"/>
      <c r="B544" s="493" t="s">
        <v>1021</v>
      </c>
      <c r="C544" s="494" t="s">
        <v>248</v>
      </c>
      <c r="D544" s="689">
        <v>4</v>
      </c>
      <c r="E544" s="493" t="s">
        <v>739</v>
      </c>
      <c r="F544" s="493"/>
      <c r="G544" s="493" t="s">
        <v>222</v>
      </c>
      <c r="H544" s="493" t="s">
        <v>166</v>
      </c>
      <c r="I544" s="493"/>
      <c r="J544" s="493"/>
      <c r="K544" s="493"/>
      <c r="L544" s="493"/>
      <c r="M544" s="493"/>
      <c r="N544" s="493" t="s">
        <v>204</v>
      </c>
      <c r="O544" s="517">
        <v>822500</v>
      </c>
      <c r="P544" s="724"/>
      <c r="Q544" s="723"/>
      <c r="R544" s="700" t="str">
        <f t="shared" si="151"/>
        <v>2.08.01</v>
      </c>
      <c r="S544" s="744" t="str">
        <f t="shared" si="127"/>
        <v>ALAT KEDOKTERAN</v>
      </c>
      <c r="T544" s="744">
        <f t="shared" si="128"/>
        <v>5</v>
      </c>
      <c r="U544" s="745">
        <f t="shared" si="152"/>
        <v>164498</v>
      </c>
      <c r="V544" s="744">
        <f t="shared" si="138"/>
        <v>11</v>
      </c>
      <c r="W544" s="746">
        <f t="shared" si="153"/>
        <v>822490</v>
      </c>
      <c r="X544" s="746">
        <f t="shared" si="154"/>
        <v>0</v>
      </c>
      <c r="Y544" s="746">
        <f t="shared" si="155"/>
        <v>0</v>
      </c>
      <c r="Z544" s="746">
        <f t="shared" si="156"/>
        <v>0</v>
      </c>
      <c r="AA544" s="746">
        <f t="shared" si="157"/>
        <v>0</v>
      </c>
      <c r="AB544" s="746">
        <f t="shared" si="158"/>
        <v>0</v>
      </c>
      <c r="AC544" s="747" t="str">
        <f t="shared" si="159"/>
        <v>2002</v>
      </c>
      <c r="AD544" s="737">
        <f t="shared" si="160"/>
        <v>10</v>
      </c>
      <c r="AE544" s="473">
        <f t="shared" si="161"/>
        <v>822490</v>
      </c>
      <c r="AF544" s="749">
        <f t="shared" si="162"/>
        <v>822490</v>
      </c>
      <c r="AG544" s="720"/>
    </row>
    <row r="545" spans="1:40" s="475" customFormat="1" ht="16">
      <c r="A545" s="722"/>
      <c r="B545" s="493" t="s">
        <v>2894</v>
      </c>
      <c r="C545" s="494" t="s">
        <v>249</v>
      </c>
      <c r="D545" s="689">
        <v>4</v>
      </c>
      <c r="E545" s="493" t="s">
        <v>740</v>
      </c>
      <c r="F545" s="493"/>
      <c r="G545" s="493" t="s">
        <v>223</v>
      </c>
      <c r="H545" s="493" t="s">
        <v>166</v>
      </c>
      <c r="I545" s="493"/>
      <c r="J545" s="493"/>
      <c r="K545" s="493"/>
      <c r="L545" s="493"/>
      <c r="M545" s="493"/>
      <c r="N545" s="493" t="s">
        <v>204</v>
      </c>
      <c r="O545" s="517">
        <v>97500</v>
      </c>
      <c r="P545" s="724"/>
      <c r="Q545" s="723"/>
      <c r="R545" s="700" t="str">
        <f t="shared" si="151"/>
        <v>2.08.01</v>
      </c>
      <c r="S545" s="744" t="str">
        <f t="shared" si="127"/>
        <v>ALAT KEDOKTERAN</v>
      </c>
      <c r="T545" s="744">
        <f t="shared" si="128"/>
        <v>5</v>
      </c>
      <c r="U545" s="745">
        <f t="shared" si="152"/>
        <v>19498</v>
      </c>
      <c r="V545" s="744">
        <f t="shared" si="138"/>
        <v>11</v>
      </c>
      <c r="W545" s="746">
        <f t="shared" si="153"/>
        <v>97490</v>
      </c>
      <c r="X545" s="746">
        <f t="shared" si="154"/>
        <v>0</v>
      </c>
      <c r="Y545" s="746">
        <f t="shared" si="155"/>
        <v>0</v>
      </c>
      <c r="Z545" s="746">
        <f t="shared" si="156"/>
        <v>0</v>
      </c>
      <c r="AA545" s="746">
        <f t="shared" si="157"/>
        <v>0</v>
      </c>
      <c r="AB545" s="746">
        <f t="shared" si="158"/>
        <v>0</v>
      </c>
      <c r="AC545" s="747" t="str">
        <f t="shared" si="159"/>
        <v>2002</v>
      </c>
      <c r="AD545" s="737">
        <f t="shared" si="160"/>
        <v>10</v>
      </c>
      <c r="AE545" s="473">
        <f t="shared" si="161"/>
        <v>97490</v>
      </c>
      <c r="AF545" s="749">
        <f t="shared" si="162"/>
        <v>97490</v>
      </c>
      <c r="AG545" s="720"/>
    </row>
    <row r="546" spans="1:40" s="475" customFormat="1" ht="16">
      <c r="A546" s="722"/>
      <c r="B546" s="493" t="s">
        <v>2895</v>
      </c>
      <c r="C546" s="494" t="s">
        <v>250</v>
      </c>
      <c r="D546" s="689">
        <v>4</v>
      </c>
      <c r="E546" s="493" t="s">
        <v>741</v>
      </c>
      <c r="F546" s="493"/>
      <c r="G546" s="493" t="s">
        <v>223</v>
      </c>
      <c r="H546" s="493" t="s">
        <v>850</v>
      </c>
      <c r="I546" s="493"/>
      <c r="J546" s="493"/>
      <c r="K546" s="493"/>
      <c r="L546" s="493"/>
      <c r="M546" s="493"/>
      <c r="N546" s="493" t="s">
        <v>204</v>
      </c>
      <c r="O546" s="517">
        <v>600000</v>
      </c>
      <c r="P546" s="724" t="s">
        <v>123</v>
      </c>
      <c r="Q546" s="723"/>
      <c r="R546" s="700" t="str">
        <f t="shared" si="151"/>
        <v>2.08.01</v>
      </c>
      <c r="S546" s="744" t="str">
        <f t="shared" si="127"/>
        <v>ALAT KEDOKTERAN</v>
      </c>
      <c r="T546" s="744">
        <f t="shared" si="128"/>
        <v>5</v>
      </c>
      <c r="U546" s="745">
        <f t="shared" si="152"/>
        <v>119998</v>
      </c>
      <c r="V546" s="744">
        <f t="shared" si="138"/>
        <v>7</v>
      </c>
      <c r="W546" s="746">
        <f t="shared" si="153"/>
        <v>599990</v>
      </c>
      <c r="X546" s="746">
        <f t="shared" si="154"/>
        <v>0</v>
      </c>
      <c r="Y546" s="746">
        <f t="shared" si="155"/>
        <v>0</v>
      </c>
      <c r="Z546" s="746">
        <f t="shared" si="156"/>
        <v>0</v>
      </c>
      <c r="AA546" s="746">
        <f t="shared" si="157"/>
        <v>0</v>
      </c>
      <c r="AB546" s="746">
        <f t="shared" si="158"/>
        <v>0</v>
      </c>
      <c r="AC546" s="747" t="str">
        <f t="shared" si="159"/>
        <v>2006</v>
      </c>
      <c r="AD546" s="737">
        <f t="shared" si="160"/>
        <v>10</v>
      </c>
      <c r="AE546" s="473">
        <f t="shared" si="161"/>
        <v>599990</v>
      </c>
      <c r="AF546" s="749">
        <f t="shared" si="162"/>
        <v>599990</v>
      </c>
      <c r="AG546" s="720"/>
    </row>
    <row r="547" spans="1:40" s="475" customFormat="1" ht="16">
      <c r="A547" s="722"/>
      <c r="B547" s="493" t="s">
        <v>2896</v>
      </c>
      <c r="C547" s="494" t="s">
        <v>251</v>
      </c>
      <c r="D547" s="689">
        <v>4</v>
      </c>
      <c r="E547" s="493" t="s">
        <v>741</v>
      </c>
      <c r="F547" s="493"/>
      <c r="G547" s="493" t="s">
        <v>223</v>
      </c>
      <c r="H547" s="493" t="s">
        <v>850</v>
      </c>
      <c r="I547" s="493"/>
      <c r="J547" s="493"/>
      <c r="K547" s="493"/>
      <c r="L547" s="493"/>
      <c r="M547" s="493"/>
      <c r="N547" s="493" t="s">
        <v>204</v>
      </c>
      <c r="O547" s="517">
        <v>525000</v>
      </c>
      <c r="P547" s="724" t="s">
        <v>123</v>
      </c>
      <c r="Q547" s="723"/>
      <c r="R547" s="700" t="str">
        <f t="shared" si="151"/>
        <v>2.08.01</v>
      </c>
      <c r="S547" s="744" t="str">
        <f t="shared" si="127"/>
        <v>ALAT KEDOKTERAN</v>
      </c>
      <c r="T547" s="744">
        <f t="shared" si="128"/>
        <v>5</v>
      </c>
      <c r="U547" s="745">
        <f t="shared" si="152"/>
        <v>104998</v>
      </c>
      <c r="V547" s="744">
        <f t="shared" si="138"/>
        <v>7</v>
      </c>
      <c r="W547" s="746">
        <f t="shared" si="153"/>
        <v>524990</v>
      </c>
      <c r="X547" s="746">
        <f t="shared" si="154"/>
        <v>0</v>
      </c>
      <c r="Y547" s="746">
        <f t="shared" si="155"/>
        <v>0</v>
      </c>
      <c r="Z547" s="746">
        <f t="shared" si="156"/>
        <v>0</v>
      </c>
      <c r="AA547" s="746">
        <f t="shared" si="157"/>
        <v>0</v>
      </c>
      <c r="AB547" s="746">
        <f t="shared" si="158"/>
        <v>0</v>
      </c>
      <c r="AC547" s="747" t="str">
        <f t="shared" si="159"/>
        <v>2006</v>
      </c>
      <c r="AD547" s="737">
        <f t="shared" si="160"/>
        <v>10</v>
      </c>
      <c r="AE547" s="473">
        <f t="shared" si="161"/>
        <v>524990</v>
      </c>
      <c r="AF547" s="749">
        <f t="shared" si="162"/>
        <v>524990</v>
      </c>
      <c r="AG547" s="720"/>
    </row>
    <row r="548" spans="1:40" s="475" customFormat="1" ht="16">
      <c r="A548" s="722"/>
      <c r="B548" s="493" t="s">
        <v>2897</v>
      </c>
      <c r="C548" s="494" t="s">
        <v>245</v>
      </c>
      <c r="D548" s="689">
        <v>4</v>
      </c>
      <c r="E548" s="493" t="s">
        <v>3058</v>
      </c>
      <c r="F548" s="493"/>
      <c r="G548" s="493" t="s">
        <v>223</v>
      </c>
      <c r="H548" s="493" t="s">
        <v>240</v>
      </c>
      <c r="I548" s="493"/>
      <c r="J548" s="493"/>
      <c r="K548" s="493"/>
      <c r="L548" s="493"/>
      <c r="M548" s="493"/>
      <c r="N548" s="493" t="s">
        <v>204</v>
      </c>
      <c r="O548" s="517">
        <v>48750</v>
      </c>
      <c r="P548" s="724"/>
      <c r="Q548" s="723"/>
      <c r="R548" s="700" t="str">
        <f t="shared" si="151"/>
        <v>2.08.01</v>
      </c>
      <c r="S548" s="744" t="str">
        <f t="shared" si="127"/>
        <v>ALAT KEDOKTERAN</v>
      </c>
      <c r="T548" s="744">
        <f t="shared" si="128"/>
        <v>5</v>
      </c>
      <c r="U548" s="745">
        <f t="shared" si="152"/>
        <v>9748</v>
      </c>
      <c r="V548" s="744">
        <f t="shared" si="138"/>
        <v>10</v>
      </c>
      <c r="W548" s="746">
        <f t="shared" si="153"/>
        <v>48740</v>
      </c>
      <c r="X548" s="746">
        <f t="shared" si="154"/>
        <v>0</v>
      </c>
      <c r="Y548" s="746">
        <f t="shared" si="155"/>
        <v>0</v>
      </c>
      <c r="Z548" s="746">
        <f t="shared" si="156"/>
        <v>0</v>
      </c>
      <c r="AA548" s="746">
        <f t="shared" si="157"/>
        <v>0</v>
      </c>
      <c r="AB548" s="746">
        <f t="shared" si="158"/>
        <v>0</v>
      </c>
      <c r="AC548" s="747" t="str">
        <f t="shared" si="159"/>
        <v>2003</v>
      </c>
      <c r="AD548" s="737">
        <f t="shared" si="160"/>
        <v>10</v>
      </c>
      <c r="AE548" s="473">
        <f t="shared" si="161"/>
        <v>48740</v>
      </c>
      <c r="AF548" s="749">
        <f t="shared" si="162"/>
        <v>48740</v>
      </c>
      <c r="AG548" s="720"/>
    </row>
    <row r="549" spans="1:40" s="475" customFormat="1" ht="16">
      <c r="A549" s="722"/>
      <c r="B549" s="493" t="s">
        <v>2263</v>
      </c>
      <c r="C549" s="494" t="s">
        <v>252</v>
      </c>
      <c r="D549" s="689">
        <v>4</v>
      </c>
      <c r="E549" s="493" t="s">
        <v>743</v>
      </c>
      <c r="F549" s="493"/>
      <c r="G549" s="493" t="s">
        <v>223</v>
      </c>
      <c r="H549" s="493" t="s">
        <v>240</v>
      </c>
      <c r="I549" s="493"/>
      <c r="J549" s="493"/>
      <c r="K549" s="493"/>
      <c r="L549" s="493"/>
      <c r="M549" s="493"/>
      <c r="N549" s="493" t="s">
        <v>204</v>
      </c>
      <c r="O549" s="517">
        <v>97500</v>
      </c>
      <c r="P549" s="724"/>
      <c r="Q549" s="723"/>
      <c r="R549" s="700" t="str">
        <f t="shared" si="151"/>
        <v>2.08.01</v>
      </c>
      <c r="S549" s="744" t="str">
        <f t="shared" si="127"/>
        <v>ALAT KEDOKTERAN</v>
      </c>
      <c r="T549" s="744">
        <f t="shared" si="128"/>
        <v>5</v>
      </c>
      <c r="U549" s="745">
        <f t="shared" si="152"/>
        <v>19498</v>
      </c>
      <c r="V549" s="744">
        <f t="shared" si="138"/>
        <v>10</v>
      </c>
      <c r="W549" s="746">
        <f t="shared" si="153"/>
        <v>97490</v>
      </c>
      <c r="X549" s="746">
        <f t="shared" si="154"/>
        <v>0</v>
      </c>
      <c r="Y549" s="746">
        <f t="shared" si="155"/>
        <v>0</v>
      </c>
      <c r="Z549" s="746">
        <f t="shared" si="156"/>
        <v>0</v>
      </c>
      <c r="AA549" s="746">
        <f t="shared" si="157"/>
        <v>0</v>
      </c>
      <c r="AB549" s="746">
        <f t="shared" si="158"/>
        <v>0</v>
      </c>
      <c r="AC549" s="747" t="str">
        <f t="shared" si="159"/>
        <v>2003</v>
      </c>
      <c r="AD549" s="737">
        <f t="shared" si="160"/>
        <v>10</v>
      </c>
      <c r="AE549" s="473">
        <f t="shared" si="161"/>
        <v>97490</v>
      </c>
      <c r="AF549" s="749">
        <f t="shared" si="162"/>
        <v>97490</v>
      </c>
      <c r="AG549" s="720"/>
    </row>
    <row r="550" spans="1:40" s="475" customFormat="1" ht="16">
      <c r="A550" s="722"/>
      <c r="B550" s="493" t="s">
        <v>2898</v>
      </c>
      <c r="C550" s="494" t="s">
        <v>253</v>
      </c>
      <c r="D550" s="689">
        <v>4</v>
      </c>
      <c r="E550" s="493" t="s">
        <v>744</v>
      </c>
      <c r="F550" s="493"/>
      <c r="G550" s="493" t="s">
        <v>225</v>
      </c>
      <c r="H550" s="493" t="s">
        <v>240</v>
      </c>
      <c r="I550" s="493"/>
      <c r="J550" s="493"/>
      <c r="K550" s="493"/>
      <c r="L550" s="493"/>
      <c r="M550" s="493"/>
      <c r="N550" s="493" t="s">
        <v>204</v>
      </c>
      <c r="O550" s="517">
        <v>125000</v>
      </c>
      <c r="P550" s="724" t="s">
        <v>123</v>
      </c>
      <c r="Q550" s="723"/>
      <c r="R550" s="700" t="str">
        <f t="shared" si="151"/>
        <v>2.08.01</v>
      </c>
      <c r="S550" s="744" t="str">
        <f t="shared" si="127"/>
        <v>ALAT KEDOKTERAN</v>
      </c>
      <c r="T550" s="744">
        <f t="shared" si="128"/>
        <v>5</v>
      </c>
      <c r="U550" s="745">
        <f t="shared" si="152"/>
        <v>24998</v>
      </c>
      <c r="V550" s="744">
        <f t="shared" si="138"/>
        <v>10</v>
      </c>
      <c r="W550" s="746">
        <f t="shared" si="153"/>
        <v>124990</v>
      </c>
      <c r="X550" s="746">
        <f t="shared" si="154"/>
        <v>0</v>
      </c>
      <c r="Y550" s="746">
        <f t="shared" si="155"/>
        <v>0</v>
      </c>
      <c r="Z550" s="746">
        <f t="shared" si="156"/>
        <v>0</v>
      </c>
      <c r="AA550" s="746">
        <f t="shared" si="157"/>
        <v>0</v>
      </c>
      <c r="AB550" s="746">
        <f t="shared" si="158"/>
        <v>0</v>
      </c>
      <c r="AC550" s="747" t="str">
        <f t="shared" si="159"/>
        <v>2003</v>
      </c>
      <c r="AD550" s="737">
        <f t="shared" si="160"/>
        <v>10</v>
      </c>
      <c r="AE550" s="473">
        <f t="shared" si="161"/>
        <v>124990</v>
      </c>
      <c r="AF550" s="749">
        <f t="shared" si="162"/>
        <v>124990</v>
      </c>
      <c r="AG550" s="720"/>
    </row>
    <row r="551" spans="1:40" s="475" customFormat="1" ht="16">
      <c r="A551" s="722"/>
      <c r="B551" s="493" t="s">
        <v>2263</v>
      </c>
      <c r="C551" s="494" t="s">
        <v>252</v>
      </c>
      <c r="D551" s="689">
        <v>4</v>
      </c>
      <c r="E551" s="493" t="s">
        <v>745</v>
      </c>
      <c r="F551" s="493"/>
      <c r="G551" s="493" t="s">
        <v>225</v>
      </c>
      <c r="H551" s="493" t="s">
        <v>164</v>
      </c>
      <c r="I551" s="493"/>
      <c r="J551" s="493"/>
      <c r="K551" s="493"/>
      <c r="L551" s="493"/>
      <c r="M551" s="493"/>
      <c r="N551" s="493" t="s">
        <v>204</v>
      </c>
      <c r="O551" s="517">
        <v>56250</v>
      </c>
      <c r="P551" s="724"/>
      <c r="Q551" s="723"/>
      <c r="R551" s="700" t="str">
        <f t="shared" si="151"/>
        <v>2.08.01</v>
      </c>
      <c r="S551" s="744" t="str">
        <f t="shared" si="127"/>
        <v>ALAT KEDOKTERAN</v>
      </c>
      <c r="T551" s="744">
        <f t="shared" si="128"/>
        <v>5</v>
      </c>
      <c r="U551" s="745">
        <f t="shared" si="152"/>
        <v>11248</v>
      </c>
      <c r="V551" s="744">
        <f t="shared" si="138"/>
        <v>9</v>
      </c>
      <c r="W551" s="746">
        <f t="shared" si="153"/>
        <v>56240</v>
      </c>
      <c r="X551" s="746">
        <f t="shared" si="154"/>
        <v>0</v>
      </c>
      <c r="Y551" s="746">
        <f t="shared" si="155"/>
        <v>0</v>
      </c>
      <c r="Z551" s="746">
        <f t="shared" si="156"/>
        <v>0</v>
      </c>
      <c r="AA551" s="746">
        <f t="shared" si="157"/>
        <v>0</v>
      </c>
      <c r="AB551" s="746">
        <f t="shared" si="158"/>
        <v>0</v>
      </c>
      <c r="AC551" s="747" t="str">
        <f t="shared" si="159"/>
        <v>2004</v>
      </c>
      <c r="AD551" s="737">
        <f t="shared" si="160"/>
        <v>10</v>
      </c>
      <c r="AE551" s="473">
        <f t="shared" si="161"/>
        <v>56240</v>
      </c>
      <c r="AF551" s="749">
        <f t="shared" si="162"/>
        <v>56240</v>
      </c>
      <c r="AG551" s="720"/>
    </row>
    <row r="552" spans="1:40" s="476" customFormat="1" ht="16">
      <c r="A552" s="722"/>
      <c r="B552" s="493" t="s">
        <v>2899</v>
      </c>
      <c r="C552" s="494" t="s">
        <v>254</v>
      </c>
      <c r="D552" s="689">
        <v>4</v>
      </c>
      <c r="E552" s="493" t="s">
        <v>746</v>
      </c>
      <c r="F552" s="493"/>
      <c r="G552" s="493" t="s">
        <v>225</v>
      </c>
      <c r="H552" s="493" t="s">
        <v>164</v>
      </c>
      <c r="I552" s="493"/>
      <c r="J552" s="493"/>
      <c r="K552" s="493"/>
      <c r="L552" s="493"/>
      <c r="M552" s="493"/>
      <c r="N552" s="493" t="s">
        <v>204</v>
      </c>
      <c r="O552" s="517">
        <v>337500</v>
      </c>
      <c r="P552" s="724"/>
      <c r="Q552" s="723"/>
      <c r="R552" s="700" t="str">
        <f t="shared" si="151"/>
        <v>2.08.01</v>
      </c>
      <c r="S552" s="744" t="str">
        <f t="shared" si="127"/>
        <v>ALAT KEDOKTERAN</v>
      </c>
      <c r="T552" s="744">
        <f t="shared" si="128"/>
        <v>5</v>
      </c>
      <c r="U552" s="745">
        <f t="shared" si="152"/>
        <v>67498</v>
      </c>
      <c r="V552" s="744">
        <f t="shared" si="138"/>
        <v>9</v>
      </c>
      <c r="W552" s="746">
        <f t="shared" si="153"/>
        <v>337490</v>
      </c>
      <c r="X552" s="746">
        <f t="shared" si="154"/>
        <v>0</v>
      </c>
      <c r="Y552" s="746">
        <f t="shared" si="155"/>
        <v>0</v>
      </c>
      <c r="Z552" s="746">
        <f t="shared" si="156"/>
        <v>0</v>
      </c>
      <c r="AA552" s="746">
        <f t="shared" si="157"/>
        <v>0</v>
      </c>
      <c r="AB552" s="746">
        <f t="shared" si="158"/>
        <v>0</v>
      </c>
      <c r="AC552" s="747" t="str">
        <f t="shared" si="159"/>
        <v>2004</v>
      </c>
      <c r="AD552" s="737">
        <f t="shared" si="160"/>
        <v>10</v>
      </c>
      <c r="AE552" s="473">
        <f t="shared" si="161"/>
        <v>337490</v>
      </c>
      <c r="AF552" s="749">
        <f t="shared" si="162"/>
        <v>337490</v>
      </c>
      <c r="AG552" s="720"/>
      <c r="AH552" s="475"/>
      <c r="AI552" s="475"/>
      <c r="AJ552" s="475"/>
      <c r="AK552" s="475"/>
      <c r="AL552" s="475"/>
      <c r="AM552" s="475"/>
      <c r="AN552" s="475"/>
    </row>
    <row r="553" spans="1:40" s="476" customFormat="1" ht="16">
      <c r="A553" s="722"/>
      <c r="B553" s="493" t="s">
        <v>2900</v>
      </c>
      <c r="C553" s="494" t="s">
        <v>255</v>
      </c>
      <c r="D553" s="689">
        <v>4</v>
      </c>
      <c r="E553" s="493" t="s">
        <v>747</v>
      </c>
      <c r="F553" s="493"/>
      <c r="G553" s="493" t="s">
        <v>226</v>
      </c>
      <c r="H553" s="493" t="s">
        <v>240</v>
      </c>
      <c r="I553" s="493"/>
      <c r="J553" s="493"/>
      <c r="K553" s="493"/>
      <c r="L553" s="493"/>
      <c r="M553" s="493"/>
      <c r="N553" s="493" t="s">
        <v>204</v>
      </c>
      <c r="O553" s="517">
        <v>2800000</v>
      </c>
      <c r="P553" s="724" t="s">
        <v>123</v>
      </c>
      <c r="Q553" s="723"/>
      <c r="R553" s="700" t="str">
        <f t="shared" si="151"/>
        <v>2.08.01</v>
      </c>
      <c r="S553" s="744" t="str">
        <f t="shared" si="127"/>
        <v>ALAT KEDOKTERAN</v>
      </c>
      <c r="T553" s="744">
        <f t="shared" si="128"/>
        <v>5</v>
      </c>
      <c r="U553" s="745">
        <f t="shared" si="152"/>
        <v>559998</v>
      </c>
      <c r="V553" s="744">
        <f t="shared" si="138"/>
        <v>10</v>
      </c>
      <c r="W553" s="746">
        <f t="shared" si="153"/>
        <v>2799990</v>
      </c>
      <c r="X553" s="746">
        <f t="shared" si="154"/>
        <v>0</v>
      </c>
      <c r="Y553" s="746">
        <f t="shared" si="155"/>
        <v>0</v>
      </c>
      <c r="Z553" s="746">
        <f t="shared" si="156"/>
        <v>0</v>
      </c>
      <c r="AA553" s="746">
        <f t="shared" si="157"/>
        <v>0</v>
      </c>
      <c r="AB553" s="746">
        <f t="shared" si="158"/>
        <v>0</v>
      </c>
      <c r="AC553" s="747" t="str">
        <f t="shared" si="159"/>
        <v>2003</v>
      </c>
      <c r="AD553" s="737">
        <f t="shared" si="160"/>
        <v>10</v>
      </c>
      <c r="AE553" s="473">
        <f t="shared" si="161"/>
        <v>2799990</v>
      </c>
      <c r="AF553" s="749">
        <f t="shared" si="162"/>
        <v>2799990</v>
      </c>
      <c r="AG553" s="720"/>
      <c r="AH553" s="475"/>
      <c r="AI553" s="475"/>
      <c r="AJ553" s="475"/>
      <c r="AK553" s="475"/>
      <c r="AL553" s="475"/>
      <c r="AM553" s="475"/>
      <c r="AN553" s="475"/>
    </row>
    <row r="554" spans="1:40" s="476" customFormat="1" ht="16">
      <c r="A554" s="722"/>
      <c r="B554" s="493" t="s">
        <v>2901</v>
      </c>
      <c r="C554" s="494" t="s">
        <v>256</v>
      </c>
      <c r="D554" s="689">
        <v>4</v>
      </c>
      <c r="E554" s="493" t="s">
        <v>748</v>
      </c>
      <c r="F554" s="493"/>
      <c r="G554" s="493" t="s">
        <v>225</v>
      </c>
      <c r="H554" s="493" t="s">
        <v>165</v>
      </c>
      <c r="I554" s="493"/>
      <c r="J554" s="493"/>
      <c r="K554" s="493"/>
      <c r="L554" s="493"/>
      <c r="M554" s="493"/>
      <c r="N554" s="493" t="s">
        <v>204</v>
      </c>
      <c r="O554" s="517">
        <v>87500</v>
      </c>
      <c r="P554" s="724"/>
      <c r="Q554" s="723"/>
      <c r="R554" s="700" t="str">
        <f t="shared" si="151"/>
        <v>2.08.01</v>
      </c>
      <c r="S554" s="744" t="str">
        <f t="shared" si="127"/>
        <v>ALAT KEDOKTERAN</v>
      </c>
      <c r="T554" s="744">
        <f t="shared" si="128"/>
        <v>5</v>
      </c>
      <c r="U554" s="745">
        <f t="shared" si="152"/>
        <v>17498</v>
      </c>
      <c r="V554" s="744">
        <f t="shared" si="138"/>
        <v>12</v>
      </c>
      <c r="W554" s="746">
        <f t="shared" si="153"/>
        <v>87490</v>
      </c>
      <c r="X554" s="746">
        <f t="shared" si="154"/>
        <v>0</v>
      </c>
      <c r="Y554" s="746">
        <f t="shared" si="155"/>
        <v>0</v>
      </c>
      <c r="Z554" s="746">
        <f t="shared" si="156"/>
        <v>0</v>
      </c>
      <c r="AA554" s="746">
        <f t="shared" si="157"/>
        <v>0</v>
      </c>
      <c r="AB554" s="746">
        <f t="shared" si="158"/>
        <v>0</v>
      </c>
      <c r="AC554" s="747" t="str">
        <f t="shared" si="159"/>
        <v>2001</v>
      </c>
      <c r="AD554" s="737">
        <f t="shared" si="160"/>
        <v>10</v>
      </c>
      <c r="AE554" s="473">
        <f t="shared" si="161"/>
        <v>87490</v>
      </c>
      <c r="AF554" s="749">
        <f t="shared" si="162"/>
        <v>87490</v>
      </c>
      <c r="AG554" s="720"/>
      <c r="AH554" s="475"/>
      <c r="AI554" s="475"/>
      <c r="AJ554" s="475"/>
      <c r="AK554" s="475"/>
      <c r="AL554" s="475"/>
      <c r="AM554" s="475"/>
      <c r="AN554" s="475"/>
    </row>
    <row r="555" spans="1:40" s="476" customFormat="1" ht="16">
      <c r="A555" s="722"/>
      <c r="B555" s="493" t="s">
        <v>2263</v>
      </c>
      <c r="C555" s="494" t="s">
        <v>257</v>
      </c>
      <c r="D555" s="689">
        <v>4</v>
      </c>
      <c r="E555" s="493" t="s">
        <v>749</v>
      </c>
      <c r="F555" s="493"/>
      <c r="G555" s="493" t="s">
        <v>223</v>
      </c>
      <c r="H555" s="493" t="s">
        <v>850</v>
      </c>
      <c r="I555" s="493"/>
      <c r="J555" s="493"/>
      <c r="K555" s="493"/>
      <c r="L555" s="493"/>
      <c r="M555" s="493"/>
      <c r="N555" s="493" t="s">
        <v>204</v>
      </c>
      <c r="O555" s="517">
        <v>225000</v>
      </c>
      <c r="P555" s="724" t="s">
        <v>123</v>
      </c>
      <c r="Q555" s="723"/>
      <c r="R555" s="700" t="str">
        <f t="shared" si="151"/>
        <v>2.08.01</v>
      </c>
      <c r="S555" s="744" t="str">
        <f t="shared" si="127"/>
        <v>ALAT KEDOKTERAN</v>
      </c>
      <c r="T555" s="744">
        <f t="shared" si="128"/>
        <v>5</v>
      </c>
      <c r="U555" s="745">
        <f t="shared" si="152"/>
        <v>44998</v>
      </c>
      <c r="V555" s="744">
        <f t="shared" si="138"/>
        <v>7</v>
      </c>
      <c r="W555" s="746">
        <f t="shared" si="153"/>
        <v>224990</v>
      </c>
      <c r="X555" s="746">
        <f t="shared" si="154"/>
        <v>0</v>
      </c>
      <c r="Y555" s="746">
        <f t="shared" si="155"/>
        <v>0</v>
      </c>
      <c r="Z555" s="746">
        <f t="shared" si="156"/>
        <v>0</v>
      </c>
      <c r="AA555" s="746">
        <f t="shared" si="157"/>
        <v>0</v>
      </c>
      <c r="AB555" s="746">
        <f t="shared" si="158"/>
        <v>0</v>
      </c>
      <c r="AC555" s="747" t="str">
        <f t="shared" si="159"/>
        <v>2006</v>
      </c>
      <c r="AD555" s="737">
        <f t="shared" si="160"/>
        <v>10</v>
      </c>
      <c r="AE555" s="473">
        <f t="shared" si="161"/>
        <v>224990</v>
      </c>
      <c r="AF555" s="749">
        <f t="shared" si="162"/>
        <v>224990</v>
      </c>
      <c r="AG555" s="720"/>
      <c r="AH555" s="475"/>
      <c r="AI555" s="475"/>
      <c r="AJ555" s="475"/>
      <c r="AK555" s="475"/>
      <c r="AL555" s="475"/>
      <c r="AM555" s="475"/>
      <c r="AN555" s="475"/>
    </row>
    <row r="556" spans="1:40" s="476" customFormat="1" ht="16">
      <c r="A556" s="722"/>
      <c r="B556" s="493" t="s">
        <v>2902</v>
      </c>
      <c r="C556" s="494" t="s">
        <v>258</v>
      </c>
      <c r="D556" s="689">
        <v>4</v>
      </c>
      <c r="E556" s="493" t="s">
        <v>750</v>
      </c>
      <c r="F556" s="493"/>
      <c r="G556" s="493" t="s">
        <v>227</v>
      </c>
      <c r="H556" s="493" t="s">
        <v>167</v>
      </c>
      <c r="I556" s="493"/>
      <c r="J556" s="493"/>
      <c r="K556" s="493"/>
      <c r="L556" s="493"/>
      <c r="M556" s="493"/>
      <c r="N556" s="493" t="s">
        <v>204</v>
      </c>
      <c r="O556" s="517">
        <v>75000</v>
      </c>
      <c r="P556" s="724" t="s">
        <v>123</v>
      </c>
      <c r="Q556" s="723"/>
      <c r="R556" s="700" t="str">
        <f t="shared" si="151"/>
        <v>2.08.01</v>
      </c>
      <c r="S556" s="744" t="str">
        <f t="shared" si="127"/>
        <v>ALAT KEDOKTERAN</v>
      </c>
      <c r="T556" s="744">
        <f t="shared" si="128"/>
        <v>5</v>
      </c>
      <c r="U556" s="745">
        <f t="shared" si="152"/>
        <v>14998</v>
      </c>
      <c r="V556" s="744">
        <f t="shared" si="138"/>
        <v>8</v>
      </c>
      <c r="W556" s="746">
        <f t="shared" si="153"/>
        <v>74990</v>
      </c>
      <c r="X556" s="746">
        <f t="shared" si="154"/>
        <v>0</v>
      </c>
      <c r="Y556" s="746">
        <f t="shared" si="155"/>
        <v>0</v>
      </c>
      <c r="Z556" s="746">
        <f t="shared" si="156"/>
        <v>0</v>
      </c>
      <c r="AA556" s="746">
        <f t="shared" si="157"/>
        <v>0</v>
      </c>
      <c r="AB556" s="746">
        <f t="shared" si="158"/>
        <v>0</v>
      </c>
      <c r="AC556" s="747" t="str">
        <f t="shared" si="159"/>
        <v>2005</v>
      </c>
      <c r="AD556" s="737">
        <f t="shared" si="160"/>
        <v>10</v>
      </c>
      <c r="AE556" s="473">
        <f t="shared" si="161"/>
        <v>74990</v>
      </c>
      <c r="AF556" s="749">
        <f t="shared" si="162"/>
        <v>74990</v>
      </c>
      <c r="AG556" s="720"/>
      <c r="AH556" s="475"/>
      <c r="AI556" s="475"/>
      <c r="AJ556" s="475"/>
      <c r="AK556" s="475"/>
      <c r="AL556" s="475"/>
      <c r="AM556" s="475"/>
      <c r="AN556" s="475"/>
    </row>
    <row r="557" spans="1:40" s="476" customFormat="1" ht="23.25" customHeight="1">
      <c r="A557" s="722"/>
      <c r="B557" s="493" t="s">
        <v>2903</v>
      </c>
      <c r="C557" s="494" t="s">
        <v>259</v>
      </c>
      <c r="D557" s="689">
        <v>4</v>
      </c>
      <c r="E557" s="493" t="s">
        <v>751</v>
      </c>
      <c r="F557" s="493"/>
      <c r="G557" s="493" t="s">
        <v>225</v>
      </c>
      <c r="H557" s="493" t="s">
        <v>850</v>
      </c>
      <c r="I557" s="493"/>
      <c r="J557" s="493"/>
      <c r="K557" s="493"/>
      <c r="L557" s="493"/>
      <c r="M557" s="493"/>
      <c r="N557" s="493" t="s">
        <v>204</v>
      </c>
      <c r="O557" s="517">
        <v>1080000</v>
      </c>
      <c r="P557" s="724" t="s">
        <v>123</v>
      </c>
      <c r="Q557" s="723"/>
      <c r="R557" s="700" t="str">
        <f t="shared" si="151"/>
        <v>2.08.01</v>
      </c>
      <c r="S557" s="744" t="str">
        <f t="shared" si="127"/>
        <v>ALAT KEDOKTERAN</v>
      </c>
      <c r="T557" s="744">
        <f t="shared" si="128"/>
        <v>5</v>
      </c>
      <c r="U557" s="745">
        <f t="shared" si="152"/>
        <v>215998</v>
      </c>
      <c r="V557" s="744">
        <f t="shared" si="138"/>
        <v>7</v>
      </c>
      <c r="W557" s="746">
        <f t="shared" si="153"/>
        <v>1079990</v>
      </c>
      <c r="X557" s="746">
        <f t="shared" si="154"/>
        <v>0</v>
      </c>
      <c r="Y557" s="746">
        <f t="shared" si="155"/>
        <v>0</v>
      </c>
      <c r="Z557" s="746">
        <f t="shared" si="156"/>
        <v>0</v>
      </c>
      <c r="AA557" s="746">
        <f t="shared" si="157"/>
        <v>0</v>
      </c>
      <c r="AB557" s="746">
        <f t="shared" si="158"/>
        <v>0</v>
      </c>
      <c r="AC557" s="747" t="str">
        <f t="shared" si="159"/>
        <v>2006</v>
      </c>
      <c r="AD557" s="737">
        <f t="shared" si="160"/>
        <v>10</v>
      </c>
      <c r="AE557" s="473">
        <f t="shared" si="161"/>
        <v>1079990</v>
      </c>
      <c r="AF557" s="749">
        <f t="shared" si="162"/>
        <v>1079990</v>
      </c>
      <c r="AG557" s="720"/>
      <c r="AH557" s="475"/>
      <c r="AI557" s="475"/>
      <c r="AJ557" s="475"/>
      <c r="AK557" s="475"/>
      <c r="AL557" s="475"/>
      <c r="AM557" s="475"/>
      <c r="AN557" s="475"/>
    </row>
    <row r="558" spans="1:40" s="476" customFormat="1" ht="23.25" customHeight="1">
      <c r="A558" s="722"/>
      <c r="B558" s="493" t="s">
        <v>2220</v>
      </c>
      <c r="C558" s="494" t="s">
        <v>260</v>
      </c>
      <c r="D558" s="689">
        <v>4</v>
      </c>
      <c r="E558" s="493" t="s">
        <v>752</v>
      </c>
      <c r="F558" s="493"/>
      <c r="G558" s="493" t="s">
        <v>225</v>
      </c>
      <c r="H558" s="493" t="s">
        <v>850</v>
      </c>
      <c r="I558" s="493"/>
      <c r="J558" s="493"/>
      <c r="K558" s="493"/>
      <c r="L558" s="493"/>
      <c r="M558" s="493"/>
      <c r="N558" s="493" t="s">
        <v>204</v>
      </c>
      <c r="O558" s="517">
        <v>2025000</v>
      </c>
      <c r="P558" s="724" t="s">
        <v>123</v>
      </c>
      <c r="Q558" s="723"/>
      <c r="R558" s="700" t="str">
        <f t="shared" si="151"/>
        <v>2.08.01</v>
      </c>
      <c r="S558" s="744" t="str">
        <f t="shared" si="127"/>
        <v>ALAT KEDOKTERAN</v>
      </c>
      <c r="T558" s="744">
        <f t="shared" si="128"/>
        <v>5</v>
      </c>
      <c r="U558" s="745">
        <f t="shared" si="152"/>
        <v>404998</v>
      </c>
      <c r="V558" s="744">
        <f t="shared" si="138"/>
        <v>7</v>
      </c>
      <c r="W558" s="746">
        <f t="shared" si="153"/>
        <v>2024990</v>
      </c>
      <c r="X558" s="746">
        <f t="shared" si="154"/>
        <v>0</v>
      </c>
      <c r="Y558" s="746">
        <f t="shared" si="155"/>
        <v>0</v>
      </c>
      <c r="Z558" s="746">
        <f t="shared" si="156"/>
        <v>0</v>
      </c>
      <c r="AA558" s="746">
        <f t="shared" si="157"/>
        <v>0</v>
      </c>
      <c r="AB558" s="746">
        <f t="shared" si="158"/>
        <v>0</v>
      </c>
      <c r="AC558" s="747" t="str">
        <f t="shared" si="159"/>
        <v>2006</v>
      </c>
      <c r="AD558" s="737">
        <f t="shared" si="160"/>
        <v>10</v>
      </c>
      <c r="AE558" s="473">
        <f t="shared" si="161"/>
        <v>2024990</v>
      </c>
      <c r="AF558" s="749">
        <f t="shared" si="162"/>
        <v>2024990</v>
      </c>
      <c r="AG558" s="720"/>
      <c r="AH558" s="475"/>
      <c r="AI558" s="475"/>
      <c r="AJ558" s="475"/>
      <c r="AK558" s="475"/>
      <c r="AL558" s="475"/>
      <c r="AM558" s="475"/>
      <c r="AN558" s="475"/>
    </row>
    <row r="559" spans="1:40" s="476" customFormat="1" ht="23.25" customHeight="1">
      <c r="A559" s="722"/>
      <c r="B559" s="493" t="s">
        <v>2220</v>
      </c>
      <c r="C559" s="494" t="s">
        <v>260</v>
      </c>
      <c r="D559" s="689">
        <v>4</v>
      </c>
      <c r="E559" s="493" t="s">
        <v>753</v>
      </c>
      <c r="F559" s="493"/>
      <c r="G559" s="493" t="s">
        <v>225</v>
      </c>
      <c r="H559" s="493" t="s">
        <v>850</v>
      </c>
      <c r="I559" s="493"/>
      <c r="J559" s="493"/>
      <c r="K559" s="493"/>
      <c r="L559" s="493"/>
      <c r="M559" s="493"/>
      <c r="N559" s="493" t="s">
        <v>204</v>
      </c>
      <c r="O559" s="517">
        <v>1080000</v>
      </c>
      <c r="P559" s="724" t="s">
        <v>123</v>
      </c>
      <c r="Q559" s="723"/>
      <c r="R559" s="700" t="str">
        <f t="shared" si="151"/>
        <v>2.08.01</v>
      </c>
      <c r="S559" s="744" t="str">
        <f t="shared" si="127"/>
        <v>ALAT KEDOKTERAN</v>
      </c>
      <c r="T559" s="744">
        <f t="shared" si="128"/>
        <v>5</v>
      </c>
      <c r="U559" s="745">
        <f t="shared" si="152"/>
        <v>215998</v>
      </c>
      <c r="V559" s="744">
        <f t="shared" si="138"/>
        <v>7</v>
      </c>
      <c r="W559" s="746">
        <f t="shared" si="153"/>
        <v>1079990</v>
      </c>
      <c r="X559" s="746">
        <f t="shared" si="154"/>
        <v>0</v>
      </c>
      <c r="Y559" s="746">
        <f t="shared" si="155"/>
        <v>0</v>
      </c>
      <c r="Z559" s="746">
        <f t="shared" si="156"/>
        <v>0</v>
      </c>
      <c r="AA559" s="746">
        <f t="shared" si="157"/>
        <v>0</v>
      </c>
      <c r="AB559" s="746">
        <f t="shared" si="158"/>
        <v>0</v>
      </c>
      <c r="AC559" s="747" t="str">
        <f t="shared" si="159"/>
        <v>2006</v>
      </c>
      <c r="AD559" s="737">
        <f t="shared" si="160"/>
        <v>10</v>
      </c>
      <c r="AE559" s="473">
        <f t="shared" si="161"/>
        <v>1079990</v>
      </c>
      <c r="AF559" s="749">
        <f t="shared" si="162"/>
        <v>1079990</v>
      </c>
      <c r="AG559" s="720"/>
      <c r="AH559" s="475"/>
      <c r="AI559" s="475"/>
      <c r="AJ559" s="475"/>
      <c r="AK559" s="475"/>
      <c r="AL559" s="475"/>
      <c r="AM559" s="475"/>
      <c r="AN559" s="475"/>
    </row>
    <row r="560" spans="1:40" s="476" customFormat="1" ht="23.25" customHeight="1">
      <c r="A560" s="722"/>
      <c r="B560" s="493" t="s">
        <v>2220</v>
      </c>
      <c r="C560" s="494" t="s">
        <v>260</v>
      </c>
      <c r="D560" s="689">
        <v>4</v>
      </c>
      <c r="E560" s="493" t="s">
        <v>754</v>
      </c>
      <c r="F560" s="493"/>
      <c r="G560" s="493" t="s">
        <v>225</v>
      </c>
      <c r="H560" s="493" t="s">
        <v>240</v>
      </c>
      <c r="I560" s="493"/>
      <c r="J560" s="493"/>
      <c r="K560" s="493"/>
      <c r="L560" s="493"/>
      <c r="M560" s="493"/>
      <c r="N560" s="493" t="s">
        <v>204</v>
      </c>
      <c r="O560" s="517">
        <v>1748250.0010242462</v>
      </c>
      <c r="P560" s="724" t="s">
        <v>123</v>
      </c>
      <c r="Q560" s="723"/>
      <c r="R560" s="700" t="str">
        <f t="shared" si="151"/>
        <v>2.08.01</v>
      </c>
      <c r="S560" s="744" t="str">
        <f t="shared" si="127"/>
        <v>ALAT KEDOKTERAN</v>
      </c>
      <c r="T560" s="744">
        <f t="shared" si="128"/>
        <v>5</v>
      </c>
      <c r="U560" s="745">
        <f t="shared" si="152"/>
        <v>349648.00020484923</v>
      </c>
      <c r="V560" s="744">
        <f t="shared" si="138"/>
        <v>10</v>
      </c>
      <c r="W560" s="746">
        <f t="shared" si="153"/>
        <v>1748240.0010242462</v>
      </c>
      <c r="X560" s="746">
        <f t="shared" si="154"/>
        <v>0</v>
      </c>
      <c r="Y560" s="746">
        <f t="shared" si="155"/>
        <v>0</v>
      </c>
      <c r="Z560" s="746">
        <f t="shared" si="156"/>
        <v>0</v>
      </c>
      <c r="AA560" s="746">
        <f t="shared" si="157"/>
        <v>0</v>
      </c>
      <c r="AB560" s="746">
        <f t="shared" si="158"/>
        <v>0</v>
      </c>
      <c r="AC560" s="747" t="str">
        <f t="shared" si="159"/>
        <v>2003</v>
      </c>
      <c r="AD560" s="737">
        <f t="shared" si="160"/>
        <v>10</v>
      </c>
      <c r="AE560" s="473">
        <f t="shared" si="161"/>
        <v>1748240.0010242462</v>
      </c>
      <c r="AF560" s="749">
        <f t="shared" si="162"/>
        <v>1748240.0010242462</v>
      </c>
      <c r="AG560" s="720"/>
      <c r="AH560" s="475"/>
      <c r="AI560" s="475"/>
      <c r="AJ560" s="475"/>
      <c r="AK560" s="475"/>
      <c r="AL560" s="475"/>
      <c r="AM560" s="475"/>
      <c r="AN560" s="475"/>
    </row>
    <row r="561" spans="1:40" s="476" customFormat="1" ht="23.25" customHeight="1">
      <c r="A561" s="722"/>
      <c r="B561" s="493" t="s">
        <v>2904</v>
      </c>
      <c r="C561" s="494" t="s">
        <v>261</v>
      </c>
      <c r="D561" s="689">
        <v>4</v>
      </c>
      <c r="E561" s="493" t="s">
        <v>755</v>
      </c>
      <c r="F561" s="493"/>
      <c r="G561" s="493" t="s">
        <v>225</v>
      </c>
      <c r="H561" s="493" t="s">
        <v>850</v>
      </c>
      <c r="I561" s="493"/>
      <c r="J561" s="493"/>
      <c r="K561" s="493"/>
      <c r="L561" s="493"/>
      <c r="M561" s="493"/>
      <c r="N561" s="493" t="s">
        <v>204</v>
      </c>
      <c r="O561" s="517">
        <v>1050000</v>
      </c>
      <c r="P561" s="724" t="s">
        <v>123</v>
      </c>
      <c r="Q561" s="723"/>
      <c r="R561" s="700" t="str">
        <f t="shared" si="151"/>
        <v>2.08.01</v>
      </c>
      <c r="S561" s="744" t="str">
        <f t="shared" si="127"/>
        <v>ALAT KEDOKTERAN</v>
      </c>
      <c r="T561" s="744">
        <f t="shared" si="128"/>
        <v>5</v>
      </c>
      <c r="U561" s="745">
        <f t="shared" si="152"/>
        <v>209998</v>
      </c>
      <c r="V561" s="744">
        <f t="shared" si="138"/>
        <v>7</v>
      </c>
      <c r="W561" s="746">
        <f t="shared" si="153"/>
        <v>1049990</v>
      </c>
      <c r="X561" s="746">
        <f t="shared" si="154"/>
        <v>0</v>
      </c>
      <c r="Y561" s="746">
        <f t="shared" si="155"/>
        <v>0</v>
      </c>
      <c r="Z561" s="746">
        <f t="shared" si="156"/>
        <v>0</v>
      </c>
      <c r="AA561" s="746">
        <f t="shared" si="157"/>
        <v>0</v>
      </c>
      <c r="AB561" s="746">
        <f t="shared" si="158"/>
        <v>0</v>
      </c>
      <c r="AC561" s="747" t="str">
        <f t="shared" si="159"/>
        <v>2006</v>
      </c>
      <c r="AD561" s="737">
        <f t="shared" si="160"/>
        <v>10</v>
      </c>
      <c r="AE561" s="473">
        <f t="shared" si="161"/>
        <v>1049990</v>
      </c>
      <c r="AF561" s="749">
        <f t="shared" si="162"/>
        <v>1049990</v>
      </c>
      <c r="AG561" s="720"/>
      <c r="AH561" s="475"/>
      <c r="AI561" s="475"/>
      <c r="AJ561" s="475"/>
      <c r="AK561" s="475"/>
      <c r="AL561" s="475"/>
      <c r="AM561" s="475"/>
      <c r="AN561" s="475"/>
    </row>
    <row r="562" spans="1:40" s="476" customFormat="1" ht="23.25" customHeight="1">
      <c r="A562" s="722"/>
      <c r="B562" s="493" t="s">
        <v>2905</v>
      </c>
      <c r="C562" s="494" t="s">
        <v>262</v>
      </c>
      <c r="D562" s="689">
        <v>4</v>
      </c>
      <c r="E562" s="493" t="s">
        <v>749</v>
      </c>
      <c r="F562" s="493"/>
      <c r="G562" s="493" t="s">
        <v>225</v>
      </c>
      <c r="H562" s="493" t="s">
        <v>240</v>
      </c>
      <c r="I562" s="493"/>
      <c r="J562" s="493"/>
      <c r="K562" s="493"/>
      <c r="L562" s="493"/>
      <c r="M562" s="493"/>
      <c r="N562" s="493" t="s">
        <v>204</v>
      </c>
      <c r="O562" s="517">
        <v>2025000</v>
      </c>
      <c r="P562" s="724"/>
      <c r="Q562" s="723"/>
      <c r="R562" s="700" t="str">
        <f t="shared" si="151"/>
        <v>2.08.01</v>
      </c>
      <c r="S562" s="744" t="str">
        <f t="shared" si="127"/>
        <v>ALAT KEDOKTERAN</v>
      </c>
      <c r="T562" s="744">
        <f t="shared" si="128"/>
        <v>5</v>
      </c>
      <c r="U562" s="745">
        <f t="shared" si="152"/>
        <v>404998</v>
      </c>
      <c r="V562" s="744">
        <f t="shared" si="138"/>
        <v>10</v>
      </c>
      <c r="W562" s="746">
        <f t="shared" si="153"/>
        <v>2024990</v>
      </c>
      <c r="X562" s="746">
        <f t="shared" si="154"/>
        <v>0</v>
      </c>
      <c r="Y562" s="746">
        <f t="shared" si="155"/>
        <v>0</v>
      </c>
      <c r="Z562" s="746">
        <f t="shared" si="156"/>
        <v>0</v>
      </c>
      <c r="AA562" s="746">
        <f t="shared" si="157"/>
        <v>0</v>
      </c>
      <c r="AB562" s="746">
        <f t="shared" si="158"/>
        <v>0</v>
      </c>
      <c r="AC562" s="747" t="str">
        <f t="shared" si="159"/>
        <v>2003</v>
      </c>
      <c r="AD562" s="737">
        <f t="shared" si="160"/>
        <v>10</v>
      </c>
      <c r="AE562" s="473">
        <f t="shared" si="161"/>
        <v>2024990</v>
      </c>
      <c r="AF562" s="749">
        <f t="shared" si="162"/>
        <v>2024990</v>
      </c>
      <c r="AG562" s="720"/>
      <c r="AH562" s="475"/>
      <c r="AI562" s="475"/>
      <c r="AJ562" s="475"/>
      <c r="AK562" s="475"/>
      <c r="AL562" s="475"/>
      <c r="AM562" s="475"/>
      <c r="AN562" s="475"/>
    </row>
    <row r="563" spans="1:40" s="476" customFormat="1" ht="16">
      <c r="A563" s="722"/>
      <c r="B563" s="493" t="s">
        <v>2906</v>
      </c>
      <c r="C563" s="494" t="s">
        <v>263</v>
      </c>
      <c r="D563" s="689">
        <v>4</v>
      </c>
      <c r="E563" s="493" t="s">
        <v>756</v>
      </c>
      <c r="F563" s="493"/>
      <c r="G563" s="493" t="s">
        <v>227</v>
      </c>
      <c r="H563" s="493" t="s">
        <v>850</v>
      </c>
      <c r="I563" s="493"/>
      <c r="J563" s="493"/>
      <c r="K563" s="493"/>
      <c r="L563" s="493"/>
      <c r="M563" s="493"/>
      <c r="N563" s="493" t="s">
        <v>204</v>
      </c>
      <c r="O563" s="517">
        <v>400000</v>
      </c>
      <c r="P563" s="724"/>
      <c r="Q563" s="723"/>
      <c r="R563" s="700" t="str">
        <f t="shared" si="151"/>
        <v>2.08.01</v>
      </c>
      <c r="S563" s="744" t="str">
        <f t="shared" si="127"/>
        <v>ALAT KEDOKTERAN</v>
      </c>
      <c r="T563" s="744">
        <f t="shared" si="128"/>
        <v>5</v>
      </c>
      <c r="U563" s="745">
        <f t="shared" si="152"/>
        <v>79998</v>
      </c>
      <c r="V563" s="744">
        <f t="shared" si="138"/>
        <v>7</v>
      </c>
      <c r="W563" s="746">
        <f t="shared" si="153"/>
        <v>399990</v>
      </c>
      <c r="X563" s="746">
        <f t="shared" si="154"/>
        <v>0</v>
      </c>
      <c r="Y563" s="746">
        <f t="shared" si="155"/>
        <v>0</v>
      </c>
      <c r="Z563" s="746">
        <f t="shared" si="156"/>
        <v>0</v>
      </c>
      <c r="AA563" s="746">
        <f t="shared" si="157"/>
        <v>0</v>
      </c>
      <c r="AB563" s="746">
        <f t="shared" si="158"/>
        <v>0</v>
      </c>
      <c r="AC563" s="747" t="str">
        <f t="shared" si="159"/>
        <v>2006</v>
      </c>
      <c r="AD563" s="737">
        <f t="shared" si="160"/>
        <v>10</v>
      </c>
      <c r="AE563" s="473">
        <f t="shared" si="161"/>
        <v>399990</v>
      </c>
      <c r="AF563" s="749">
        <f t="shared" si="162"/>
        <v>399990</v>
      </c>
      <c r="AG563" s="720"/>
      <c r="AH563" s="475"/>
      <c r="AI563" s="475"/>
      <c r="AJ563" s="475"/>
      <c r="AK563" s="475"/>
      <c r="AL563" s="475"/>
      <c r="AM563" s="475"/>
      <c r="AN563" s="475"/>
    </row>
    <row r="564" spans="1:40" s="476" customFormat="1" ht="16">
      <c r="A564" s="722"/>
      <c r="B564" s="493" t="s">
        <v>2907</v>
      </c>
      <c r="C564" s="494" t="s">
        <v>264</v>
      </c>
      <c r="D564" s="689">
        <v>4</v>
      </c>
      <c r="E564" s="493" t="s">
        <v>757</v>
      </c>
      <c r="F564" s="493"/>
      <c r="G564" s="493" t="s">
        <v>228</v>
      </c>
      <c r="H564" s="493" t="s">
        <v>850</v>
      </c>
      <c r="I564" s="493"/>
      <c r="J564" s="493"/>
      <c r="K564" s="493"/>
      <c r="L564" s="493"/>
      <c r="M564" s="493"/>
      <c r="N564" s="493" t="s">
        <v>204</v>
      </c>
      <c r="O564" s="517">
        <v>750000</v>
      </c>
      <c r="P564" s="724" t="s">
        <v>123</v>
      </c>
      <c r="Q564" s="723"/>
      <c r="R564" s="700" t="str">
        <f t="shared" si="151"/>
        <v>2.08.02</v>
      </c>
      <c r="S564" s="744" t="str">
        <f t="shared" si="127"/>
        <v>ALAT KESEHATAN</v>
      </c>
      <c r="T564" s="744">
        <f t="shared" si="128"/>
        <v>5</v>
      </c>
      <c r="U564" s="745">
        <f t="shared" si="152"/>
        <v>149998</v>
      </c>
      <c r="V564" s="744">
        <f t="shared" si="138"/>
        <v>7</v>
      </c>
      <c r="W564" s="746">
        <f t="shared" si="153"/>
        <v>749990</v>
      </c>
      <c r="X564" s="746">
        <f t="shared" si="154"/>
        <v>0</v>
      </c>
      <c r="Y564" s="746">
        <f t="shared" si="155"/>
        <v>0</v>
      </c>
      <c r="Z564" s="746">
        <f t="shared" si="156"/>
        <v>0</v>
      </c>
      <c r="AA564" s="746">
        <f t="shared" si="157"/>
        <v>0</v>
      </c>
      <c r="AB564" s="746">
        <f t="shared" si="158"/>
        <v>0</v>
      </c>
      <c r="AC564" s="747" t="str">
        <f t="shared" si="159"/>
        <v>2006</v>
      </c>
      <c r="AD564" s="737">
        <f t="shared" si="160"/>
        <v>10</v>
      </c>
      <c r="AE564" s="473">
        <f t="shared" si="161"/>
        <v>749990</v>
      </c>
      <c r="AF564" s="749">
        <f t="shared" si="162"/>
        <v>749990</v>
      </c>
      <c r="AG564" s="720"/>
      <c r="AH564" s="475"/>
      <c r="AI564" s="475"/>
      <c r="AJ564" s="475"/>
      <c r="AK564" s="475"/>
      <c r="AL564" s="475"/>
      <c r="AM564" s="475"/>
      <c r="AN564" s="475"/>
    </row>
    <row r="565" spans="1:40" s="476" customFormat="1" ht="16">
      <c r="A565" s="722"/>
      <c r="B565" s="493" t="s">
        <v>2312</v>
      </c>
      <c r="C565" s="494" t="s">
        <v>265</v>
      </c>
      <c r="D565" s="689">
        <v>4</v>
      </c>
      <c r="E565" s="493" t="s">
        <v>758</v>
      </c>
      <c r="F565" s="493"/>
      <c r="G565" s="493" t="s">
        <v>229</v>
      </c>
      <c r="H565" s="493" t="s">
        <v>166</v>
      </c>
      <c r="I565" s="493"/>
      <c r="J565" s="493"/>
      <c r="K565" s="493"/>
      <c r="L565" s="493"/>
      <c r="M565" s="493"/>
      <c r="N565" s="493" t="s">
        <v>204</v>
      </c>
      <c r="O565" s="517">
        <v>1083250.0010242462</v>
      </c>
      <c r="P565" s="724"/>
      <c r="Q565" s="723"/>
      <c r="R565" s="700" t="str">
        <f t="shared" si="151"/>
        <v>2.08.01</v>
      </c>
      <c r="S565" s="744" t="str">
        <f t="shared" si="127"/>
        <v>ALAT KEDOKTERAN</v>
      </c>
      <c r="T565" s="744">
        <f t="shared" si="128"/>
        <v>5</v>
      </c>
      <c r="U565" s="745">
        <f t="shared" si="152"/>
        <v>216648.00020484923</v>
      </c>
      <c r="V565" s="744">
        <f t="shared" si="138"/>
        <v>11</v>
      </c>
      <c r="W565" s="746">
        <f t="shared" si="153"/>
        <v>1083240.0010242462</v>
      </c>
      <c r="X565" s="746">
        <f t="shared" si="154"/>
        <v>0</v>
      </c>
      <c r="Y565" s="746">
        <f t="shared" si="155"/>
        <v>0</v>
      </c>
      <c r="Z565" s="746">
        <f t="shared" si="156"/>
        <v>0</v>
      </c>
      <c r="AA565" s="746">
        <f t="shared" si="157"/>
        <v>0</v>
      </c>
      <c r="AB565" s="746">
        <f t="shared" si="158"/>
        <v>0</v>
      </c>
      <c r="AC565" s="747" t="str">
        <f t="shared" si="159"/>
        <v>2002</v>
      </c>
      <c r="AD565" s="737">
        <f t="shared" si="160"/>
        <v>10</v>
      </c>
      <c r="AE565" s="473">
        <f t="shared" si="161"/>
        <v>1083240.0010242462</v>
      </c>
      <c r="AF565" s="749">
        <f t="shared" si="162"/>
        <v>1083240.0010242462</v>
      </c>
      <c r="AG565" s="720"/>
      <c r="AH565" s="475"/>
      <c r="AI565" s="475"/>
      <c r="AJ565" s="475"/>
      <c r="AK565" s="475"/>
      <c r="AL565" s="475"/>
      <c r="AM565" s="475"/>
      <c r="AN565" s="475"/>
    </row>
    <row r="566" spans="1:40" s="475" customFormat="1" ht="16">
      <c r="A566" s="750"/>
      <c r="B566" s="523" t="s">
        <v>2908</v>
      </c>
      <c r="C566" s="524" t="s">
        <v>266</v>
      </c>
      <c r="D566" s="689">
        <v>4</v>
      </c>
      <c r="E566" s="523" t="s">
        <v>758</v>
      </c>
      <c r="F566" s="523"/>
      <c r="G566" s="523" t="s">
        <v>225</v>
      </c>
      <c r="H566" s="523" t="s">
        <v>164</v>
      </c>
      <c r="I566" s="523"/>
      <c r="J566" s="523"/>
      <c r="K566" s="523"/>
      <c r="L566" s="523"/>
      <c r="M566" s="523"/>
      <c r="N566" s="523" t="s">
        <v>204</v>
      </c>
      <c r="O566" s="517">
        <v>800000</v>
      </c>
      <c r="P566" s="724" t="s">
        <v>123</v>
      </c>
      <c r="Q566" s="723"/>
      <c r="R566" s="700" t="str">
        <f t="shared" si="151"/>
        <v>2.08.01</v>
      </c>
      <c r="S566" s="744" t="str">
        <f t="shared" si="127"/>
        <v>ALAT KEDOKTERAN</v>
      </c>
      <c r="T566" s="744">
        <f t="shared" si="128"/>
        <v>5</v>
      </c>
      <c r="U566" s="745">
        <f t="shared" si="152"/>
        <v>159998</v>
      </c>
      <c r="V566" s="744">
        <f t="shared" si="138"/>
        <v>9</v>
      </c>
      <c r="W566" s="746">
        <f t="shared" si="153"/>
        <v>799990</v>
      </c>
      <c r="X566" s="746">
        <f t="shared" si="154"/>
        <v>0</v>
      </c>
      <c r="Y566" s="746">
        <f t="shared" si="155"/>
        <v>0</v>
      </c>
      <c r="Z566" s="746">
        <f t="shared" si="156"/>
        <v>0</v>
      </c>
      <c r="AA566" s="746">
        <f t="shared" si="157"/>
        <v>0</v>
      </c>
      <c r="AB566" s="746">
        <f t="shared" si="158"/>
        <v>0</v>
      </c>
      <c r="AC566" s="747" t="str">
        <f t="shared" si="159"/>
        <v>2004</v>
      </c>
      <c r="AD566" s="737">
        <f t="shared" si="160"/>
        <v>10</v>
      </c>
      <c r="AE566" s="473">
        <f t="shared" si="161"/>
        <v>799990</v>
      </c>
      <c r="AF566" s="749">
        <f t="shared" si="162"/>
        <v>799990</v>
      </c>
      <c r="AG566" s="720"/>
    </row>
    <row r="567" spans="1:40" s="475" customFormat="1" ht="16">
      <c r="A567" s="750"/>
      <c r="B567" s="523" t="s">
        <v>2909</v>
      </c>
      <c r="C567" s="524" t="s">
        <v>267</v>
      </c>
      <c r="D567" s="689">
        <v>4</v>
      </c>
      <c r="E567" s="523" t="s">
        <v>759</v>
      </c>
      <c r="F567" s="523"/>
      <c r="G567" s="523" t="s">
        <v>230</v>
      </c>
      <c r="H567" s="523" t="s">
        <v>240</v>
      </c>
      <c r="I567" s="523"/>
      <c r="J567" s="523"/>
      <c r="K567" s="523"/>
      <c r="L567" s="523"/>
      <c r="M567" s="523"/>
      <c r="N567" s="523" t="s">
        <v>204</v>
      </c>
      <c r="O567" s="517">
        <v>245000</v>
      </c>
      <c r="P567" s="724"/>
      <c r="Q567" s="723"/>
      <c r="R567" s="700" t="str">
        <f t="shared" si="151"/>
        <v>2.08.01</v>
      </c>
      <c r="S567" s="744" t="str">
        <f t="shared" si="127"/>
        <v>ALAT KEDOKTERAN</v>
      </c>
      <c r="T567" s="744">
        <f t="shared" si="128"/>
        <v>5</v>
      </c>
      <c r="U567" s="745">
        <f t="shared" si="152"/>
        <v>48998</v>
      </c>
      <c r="V567" s="744">
        <f t="shared" si="138"/>
        <v>10</v>
      </c>
      <c r="W567" s="746">
        <f t="shared" si="153"/>
        <v>244990</v>
      </c>
      <c r="X567" s="746">
        <f t="shared" si="154"/>
        <v>0</v>
      </c>
      <c r="Y567" s="746">
        <f t="shared" si="155"/>
        <v>0</v>
      </c>
      <c r="Z567" s="746">
        <f t="shared" si="156"/>
        <v>0</v>
      </c>
      <c r="AA567" s="746">
        <f t="shared" si="157"/>
        <v>0</v>
      </c>
      <c r="AB567" s="746">
        <f t="shared" si="158"/>
        <v>0</v>
      </c>
      <c r="AC567" s="747" t="str">
        <f t="shared" si="159"/>
        <v>2003</v>
      </c>
      <c r="AD567" s="737">
        <f t="shared" si="160"/>
        <v>10</v>
      </c>
      <c r="AE567" s="473">
        <f t="shared" si="161"/>
        <v>244990</v>
      </c>
      <c r="AF567" s="749">
        <f t="shared" si="162"/>
        <v>244990</v>
      </c>
      <c r="AG567" s="720"/>
    </row>
    <row r="568" spans="1:40" s="475" customFormat="1" ht="16">
      <c r="A568" s="722"/>
      <c r="B568" s="493" t="s">
        <v>2897</v>
      </c>
      <c r="C568" s="494" t="s">
        <v>268</v>
      </c>
      <c r="D568" s="689">
        <v>4</v>
      </c>
      <c r="E568" s="493" t="s">
        <v>760</v>
      </c>
      <c r="F568" s="493"/>
      <c r="G568" s="493" t="s">
        <v>223</v>
      </c>
      <c r="H568" s="493" t="s">
        <v>166</v>
      </c>
      <c r="I568" s="493"/>
      <c r="J568" s="493"/>
      <c r="K568" s="493"/>
      <c r="L568" s="493"/>
      <c r="M568" s="493"/>
      <c r="N568" s="493" t="s">
        <v>204</v>
      </c>
      <c r="O568" s="517">
        <v>87500</v>
      </c>
      <c r="P568" s="724"/>
      <c r="Q568" s="723"/>
      <c r="R568" s="700" t="str">
        <f t="shared" si="151"/>
        <v>2.08.01</v>
      </c>
      <c r="S568" s="744" t="str">
        <f t="shared" si="127"/>
        <v>ALAT KEDOKTERAN</v>
      </c>
      <c r="T568" s="744">
        <f t="shared" si="128"/>
        <v>5</v>
      </c>
      <c r="U568" s="745">
        <f t="shared" si="152"/>
        <v>17498</v>
      </c>
      <c r="V568" s="744">
        <f t="shared" si="138"/>
        <v>11</v>
      </c>
      <c r="W568" s="746">
        <f t="shared" si="153"/>
        <v>87490</v>
      </c>
      <c r="X568" s="746">
        <f t="shared" si="154"/>
        <v>0</v>
      </c>
      <c r="Y568" s="746">
        <f t="shared" si="155"/>
        <v>0</v>
      </c>
      <c r="Z568" s="746">
        <f t="shared" si="156"/>
        <v>0</v>
      </c>
      <c r="AA568" s="746">
        <f t="shared" si="157"/>
        <v>0</v>
      </c>
      <c r="AB568" s="746">
        <f t="shared" si="158"/>
        <v>0</v>
      </c>
      <c r="AC568" s="747" t="str">
        <f t="shared" si="159"/>
        <v>2002</v>
      </c>
      <c r="AD568" s="737">
        <f t="shared" si="160"/>
        <v>10</v>
      </c>
      <c r="AE568" s="473">
        <f t="shared" si="161"/>
        <v>87490</v>
      </c>
      <c r="AF568" s="749">
        <f t="shared" si="162"/>
        <v>87490</v>
      </c>
      <c r="AG568" s="720"/>
    </row>
    <row r="569" spans="1:40" s="475" customFormat="1" ht="16">
      <c r="A569" s="722"/>
      <c r="B569" s="493" t="s">
        <v>2263</v>
      </c>
      <c r="C569" s="494" t="s">
        <v>269</v>
      </c>
      <c r="D569" s="689">
        <v>4</v>
      </c>
      <c r="E569" s="493" t="s">
        <v>145</v>
      </c>
      <c r="F569" s="493"/>
      <c r="G569" s="493" t="s">
        <v>223</v>
      </c>
      <c r="H569" s="493" t="s">
        <v>166</v>
      </c>
      <c r="I569" s="493"/>
      <c r="J569" s="493"/>
      <c r="K569" s="493"/>
      <c r="L569" s="493"/>
      <c r="M569" s="493"/>
      <c r="N569" s="493" t="s">
        <v>204</v>
      </c>
      <c r="O569" s="517">
        <v>105000</v>
      </c>
      <c r="P569" s="724"/>
      <c r="Q569" s="723"/>
      <c r="R569" s="700" t="str">
        <f t="shared" si="151"/>
        <v>2.08.01</v>
      </c>
      <c r="S569" s="744" t="str">
        <f t="shared" si="127"/>
        <v>ALAT KEDOKTERAN</v>
      </c>
      <c r="T569" s="744">
        <f t="shared" si="128"/>
        <v>5</v>
      </c>
      <c r="U569" s="745">
        <f t="shared" si="152"/>
        <v>20998</v>
      </c>
      <c r="V569" s="744">
        <f t="shared" si="138"/>
        <v>11</v>
      </c>
      <c r="W569" s="746">
        <f t="shared" si="153"/>
        <v>104990</v>
      </c>
      <c r="X569" s="746">
        <f t="shared" si="154"/>
        <v>0</v>
      </c>
      <c r="Y569" s="746">
        <f t="shared" si="155"/>
        <v>0</v>
      </c>
      <c r="Z569" s="746">
        <f t="shared" si="156"/>
        <v>0</v>
      </c>
      <c r="AA569" s="746">
        <f t="shared" si="157"/>
        <v>0</v>
      </c>
      <c r="AB569" s="746">
        <f t="shared" si="158"/>
        <v>0</v>
      </c>
      <c r="AC569" s="747" t="str">
        <f t="shared" si="159"/>
        <v>2002</v>
      </c>
      <c r="AD569" s="737">
        <f t="shared" si="160"/>
        <v>10</v>
      </c>
      <c r="AE569" s="473">
        <f t="shared" si="161"/>
        <v>104990</v>
      </c>
      <c r="AF569" s="749">
        <f t="shared" si="162"/>
        <v>104990</v>
      </c>
      <c r="AG569" s="720"/>
    </row>
    <row r="570" spans="1:40" s="475" customFormat="1" ht="16">
      <c r="A570" s="722"/>
      <c r="B570" s="493" t="s">
        <v>2902</v>
      </c>
      <c r="C570" s="494" t="s">
        <v>270</v>
      </c>
      <c r="D570" s="689">
        <v>4</v>
      </c>
      <c r="E570" s="493" t="s">
        <v>761</v>
      </c>
      <c r="F570" s="493"/>
      <c r="G570" s="493" t="s">
        <v>225</v>
      </c>
      <c r="H570" s="493" t="s">
        <v>166</v>
      </c>
      <c r="I570" s="493"/>
      <c r="J570" s="493"/>
      <c r="K570" s="493"/>
      <c r="L570" s="493"/>
      <c r="M570" s="493"/>
      <c r="N570" s="493" t="s">
        <v>204</v>
      </c>
      <c r="O570" s="517">
        <v>65000</v>
      </c>
      <c r="P570" s="724"/>
      <c r="Q570" s="723"/>
      <c r="R570" s="700" t="str">
        <f t="shared" si="151"/>
        <v>2.08.01</v>
      </c>
      <c r="S570" s="744" t="str">
        <f t="shared" ref="S570:S633" si="163">VLOOKUP(R570,kelompok,2,0)</f>
        <v>ALAT KEDOKTERAN</v>
      </c>
      <c r="T570" s="744">
        <f t="shared" ref="T570:T633" si="164">VLOOKUP(R570,MASAMANFAAT,4,0)</f>
        <v>5</v>
      </c>
      <c r="U570" s="745">
        <f t="shared" si="152"/>
        <v>12998</v>
      </c>
      <c r="V570" s="744">
        <f t="shared" si="138"/>
        <v>11</v>
      </c>
      <c r="W570" s="746">
        <f t="shared" si="153"/>
        <v>64990</v>
      </c>
      <c r="X570" s="746">
        <f t="shared" si="154"/>
        <v>0</v>
      </c>
      <c r="Y570" s="746">
        <f t="shared" si="155"/>
        <v>0</v>
      </c>
      <c r="Z570" s="746">
        <f t="shared" si="156"/>
        <v>0</v>
      </c>
      <c r="AA570" s="746">
        <f t="shared" si="157"/>
        <v>0</v>
      </c>
      <c r="AB570" s="746">
        <f t="shared" si="158"/>
        <v>0</v>
      </c>
      <c r="AC570" s="747" t="str">
        <f t="shared" si="159"/>
        <v>2002</v>
      </c>
      <c r="AD570" s="737">
        <f t="shared" si="160"/>
        <v>10</v>
      </c>
      <c r="AE570" s="473">
        <f t="shared" si="161"/>
        <v>64990</v>
      </c>
      <c r="AF570" s="749">
        <f t="shared" si="162"/>
        <v>64990</v>
      </c>
      <c r="AG570" s="720"/>
    </row>
    <row r="571" spans="1:40" s="475" customFormat="1" ht="16">
      <c r="A571" s="722"/>
      <c r="B571" s="493" t="s">
        <v>2910</v>
      </c>
      <c r="C571" s="494" t="s">
        <v>271</v>
      </c>
      <c r="D571" s="689">
        <v>4</v>
      </c>
      <c r="E571" s="493" t="s">
        <v>740</v>
      </c>
      <c r="F571" s="493"/>
      <c r="G571" s="493" t="s">
        <v>222</v>
      </c>
      <c r="H571" s="493" t="s">
        <v>166</v>
      </c>
      <c r="I571" s="493"/>
      <c r="J571" s="493"/>
      <c r="K571" s="493"/>
      <c r="L571" s="493"/>
      <c r="M571" s="493"/>
      <c r="N571" s="493" t="s">
        <v>204</v>
      </c>
      <c r="O571" s="517">
        <v>140000</v>
      </c>
      <c r="P571" s="724"/>
      <c r="Q571" s="723"/>
      <c r="R571" s="700" t="str">
        <f t="shared" si="151"/>
        <v>2.08.02</v>
      </c>
      <c r="S571" s="744" t="str">
        <f t="shared" si="163"/>
        <v>ALAT KESEHATAN</v>
      </c>
      <c r="T571" s="744">
        <f t="shared" si="164"/>
        <v>5</v>
      </c>
      <c r="U571" s="745">
        <f t="shared" si="152"/>
        <v>27998</v>
      </c>
      <c r="V571" s="744">
        <f t="shared" si="138"/>
        <v>11</v>
      </c>
      <c r="W571" s="746">
        <f t="shared" si="153"/>
        <v>139990</v>
      </c>
      <c r="X571" s="746">
        <f t="shared" si="154"/>
        <v>0</v>
      </c>
      <c r="Y571" s="746">
        <f t="shared" si="155"/>
        <v>0</v>
      </c>
      <c r="Z571" s="746">
        <f t="shared" si="156"/>
        <v>0</v>
      </c>
      <c r="AA571" s="746">
        <f t="shared" si="157"/>
        <v>0</v>
      </c>
      <c r="AB571" s="746">
        <f t="shared" si="158"/>
        <v>0</v>
      </c>
      <c r="AC571" s="747" t="str">
        <f t="shared" si="159"/>
        <v>2002</v>
      </c>
      <c r="AD571" s="737">
        <f t="shared" si="160"/>
        <v>10</v>
      </c>
      <c r="AE571" s="473">
        <f t="shared" si="161"/>
        <v>139990</v>
      </c>
      <c r="AF571" s="749">
        <f t="shared" si="162"/>
        <v>139990</v>
      </c>
      <c r="AG571" s="720"/>
    </row>
    <row r="572" spans="1:40" s="475" customFormat="1" ht="16">
      <c r="A572" s="722"/>
      <c r="B572" s="493" t="s">
        <v>2263</v>
      </c>
      <c r="C572" s="494" t="s">
        <v>257</v>
      </c>
      <c r="D572" s="689">
        <v>4</v>
      </c>
      <c r="E572" s="493" t="s">
        <v>762</v>
      </c>
      <c r="F572" s="493"/>
      <c r="G572" s="493" t="s">
        <v>222</v>
      </c>
      <c r="H572" s="493" t="s">
        <v>166</v>
      </c>
      <c r="I572" s="493"/>
      <c r="J572" s="493"/>
      <c r="K572" s="493"/>
      <c r="L572" s="493"/>
      <c r="M572" s="493"/>
      <c r="N572" s="493" t="s">
        <v>204</v>
      </c>
      <c r="O572" s="517">
        <v>420000</v>
      </c>
      <c r="P572" s="724"/>
      <c r="Q572" s="723"/>
      <c r="R572" s="700" t="str">
        <f t="shared" si="151"/>
        <v>2.08.01</v>
      </c>
      <c r="S572" s="744" t="str">
        <f t="shared" si="163"/>
        <v>ALAT KEDOKTERAN</v>
      </c>
      <c r="T572" s="744">
        <f t="shared" si="164"/>
        <v>5</v>
      </c>
      <c r="U572" s="745">
        <f t="shared" si="152"/>
        <v>83998</v>
      </c>
      <c r="V572" s="744">
        <f t="shared" si="138"/>
        <v>11</v>
      </c>
      <c r="W572" s="746">
        <f t="shared" si="153"/>
        <v>419990</v>
      </c>
      <c r="X572" s="746">
        <f t="shared" si="154"/>
        <v>0</v>
      </c>
      <c r="Y572" s="746">
        <f t="shared" si="155"/>
        <v>0</v>
      </c>
      <c r="Z572" s="746">
        <f t="shared" si="156"/>
        <v>0</v>
      </c>
      <c r="AA572" s="746">
        <f t="shared" si="157"/>
        <v>0</v>
      </c>
      <c r="AB572" s="746">
        <f t="shared" si="158"/>
        <v>0</v>
      </c>
      <c r="AC572" s="747" t="str">
        <f t="shared" si="159"/>
        <v>2002</v>
      </c>
      <c r="AD572" s="737">
        <f t="shared" si="160"/>
        <v>10</v>
      </c>
      <c r="AE572" s="473">
        <f t="shared" si="161"/>
        <v>419990</v>
      </c>
      <c r="AF572" s="749">
        <f t="shared" si="162"/>
        <v>419990</v>
      </c>
      <c r="AG572" s="720"/>
    </row>
    <row r="573" spans="1:40" s="475" customFormat="1" ht="16">
      <c r="A573" s="722"/>
      <c r="B573" s="493" t="s">
        <v>2911</v>
      </c>
      <c r="C573" s="494" t="s">
        <v>272</v>
      </c>
      <c r="D573" s="689">
        <v>4</v>
      </c>
      <c r="E573" s="493" t="s">
        <v>763</v>
      </c>
      <c r="F573" s="493"/>
      <c r="G573" s="493" t="s">
        <v>222</v>
      </c>
      <c r="H573" s="493" t="s">
        <v>164</v>
      </c>
      <c r="I573" s="493"/>
      <c r="J573" s="493"/>
      <c r="K573" s="493"/>
      <c r="L573" s="493"/>
      <c r="M573" s="493"/>
      <c r="N573" s="493" t="s">
        <v>204</v>
      </c>
      <c r="O573" s="517">
        <v>350000</v>
      </c>
      <c r="P573" s="724"/>
      <c r="Q573" s="723"/>
      <c r="R573" s="700" t="str">
        <f t="shared" si="151"/>
        <v>2.08.01</v>
      </c>
      <c r="S573" s="744" t="str">
        <f t="shared" si="163"/>
        <v>ALAT KEDOKTERAN</v>
      </c>
      <c r="T573" s="744">
        <f t="shared" si="164"/>
        <v>5</v>
      </c>
      <c r="U573" s="745">
        <f t="shared" si="152"/>
        <v>69998</v>
      </c>
      <c r="V573" s="744">
        <f t="shared" si="138"/>
        <v>9</v>
      </c>
      <c r="W573" s="746">
        <f t="shared" si="153"/>
        <v>349990</v>
      </c>
      <c r="X573" s="746">
        <f t="shared" si="154"/>
        <v>0</v>
      </c>
      <c r="Y573" s="746">
        <f t="shared" si="155"/>
        <v>0</v>
      </c>
      <c r="Z573" s="746">
        <f t="shared" si="156"/>
        <v>0</v>
      </c>
      <c r="AA573" s="746">
        <f t="shared" si="157"/>
        <v>0</v>
      </c>
      <c r="AB573" s="746">
        <f t="shared" si="158"/>
        <v>0</v>
      </c>
      <c r="AC573" s="747" t="str">
        <f t="shared" si="159"/>
        <v>2004</v>
      </c>
      <c r="AD573" s="737">
        <f t="shared" si="160"/>
        <v>10</v>
      </c>
      <c r="AE573" s="473">
        <f t="shared" si="161"/>
        <v>349990</v>
      </c>
      <c r="AF573" s="749">
        <f t="shared" si="162"/>
        <v>349990</v>
      </c>
      <c r="AG573" s="720"/>
    </row>
    <row r="574" spans="1:40" s="475" customFormat="1" ht="16">
      <c r="A574" s="722"/>
      <c r="B574" s="493" t="s">
        <v>2263</v>
      </c>
      <c r="C574" s="494" t="s">
        <v>257</v>
      </c>
      <c r="D574" s="689">
        <v>4</v>
      </c>
      <c r="E574" s="493" t="s">
        <v>738</v>
      </c>
      <c r="F574" s="493"/>
      <c r="G574" s="493" t="s">
        <v>223</v>
      </c>
      <c r="H574" s="493" t="s">
        <v>164</v>
      </c>
      <c r="I574" s="493"/>
      <c r="J574" s="493"/>
      <c r="K574" s="493"/>
      <c r="L574" s="493"/>
      <c r="M574" s="493"/>
      <c r="N574" s="493" t="s">
        <v>204</v>
      </c>
      <c r="O574" s="517">
        <v>675000</v>
      </c>
      <c r="P574" s="724" t="s">
        <v>123</v>
      </c>
      <c r="Q574" s="723"/>
      <c r="R574" s="700" t="str">
        <f t="shared" si="151"/>
        <v>2.08.01</v>
      </c>
      <c r="S574" s="744" t="str">
        <f t="shared" si="163"/>
        <v>ALAT KEDOKTERAN</v>
      </c>
      <c r="T574" s="744">
        <f t="shared" si="164"/>
        <v>5</v>
      </c>
      <c r="U574" s="745">
        <f t="shared" si="152"/>
        <v>134998</v>
      </c>
      <c r="V574" s="744">
        <f t="shared" si="138"/>
        <v>9</v>
      </c>
      <c r="W574" s="746">
        <f t="shared" si="153"/>
        <v>674990</v>
      </c>
      <c r="X574" s="746">
        <f t="shared" si="154"/>
        <v>0</v>
      </c>
      <c r="Y574" s="746">
        <f t="shared" si="155"/>
        <v>0</v>
      </c>
      <c r="Z574" s="746">
        <f t="shared" si="156"/>
        <v>0</v>
      </c>
      <c r="AA574" s="746">
        <f t="shared" si="157"/>
        <v>0</v>
      </c>
      <c r="AB574" s="746">
        <f t="shared" si="158"/>
        <v>0</v>
      </c>
      <c r="AC574" s="747" t="str">
        <f t="shared" si="159"/>
        <v>2004</v>
      </c>
      <c r="AD574" s="737">
        <f t="shared" si="160"/>
        <v>10</v>
      </c>
      <c r="AE574" s="473">
        <f t="shared" si="161"/>
        <v>674990</v>
      </c>
      <c r="AF574" s="749">
        <f t="shared" si="162"/>
        <v>674990</v>
      </c>
      <c r="AG574" s="720"/>
    </row>
    <row r="575" spans="1:40" s="475" customFormat="1" ht="16">
      <c r="A575" s="722"/>
      <c r="B575" s="493" t="s">
        <v>2912</v>
      </c>
      <c r="C575" s="494" t="s">
        <v>273</v>
      </c>
      <c r="D575" s="689">
        <v>4</v>
      </c>
      <c r="E575" s="493" t="s">
        <v>145</v>
      </c>
      <c r="F575" s="493"/>
      <c r="G575" s="493" t="s">
        <v>223</v>
      </c>
      <c r="H575" s="493" t="s">
        <v>164</v>
      </c>
      <c r="I575" s="493"/>
      <c r="J575" s="493"/>
      <c r="K575" s="493"/>
      <c r="L575" s="493"/>
      <c r="M575" s="493"/>
      <c r="N575" s="493" t="s">
        <v>204</v>
      </c>
      <c r="O575" s="517">
        <v>11250000</v>
      </c>
      <c r="P575" s="724"/>
      <c r="Q575" s="723"/>
      <c r="R575" s="700" t="str">
        <f t="shared" si="151"/>
        <v>2.08.01</v>
      </c>
      <c r="S575" s="744" t="str">
        <f t="shared" si="163"/>
        <v>ALAT KEDOKTERAN</v>
      </c>
      <c r="T575" s="744">
        <f t="shared" si="164"/>
        <v>5</v>
      </c>
      <c r="U575" s="745">
        <f t="shared" si="152"/>
        <v>2249998</v>
      </c>
      <c r="V575" s="744">
        <f t="shared" si="138"/>
        <v>9</v>
      </c>
      <c r="W575" s="746">
        <f t="shared" si="153"/>
        <v>11249990</v>
      </c>
      <c r="X575" s="746">
        <f t="shared" si="154"/>
        <v>0</v>
      </c>
      <c r="Y575" s="746">
        <f t="shared" si="155"/>
        <v>0</v>
      </c>
      <c r="Z575" s="746">
        <f t="shared" si="156"/>
        <v>0</v>
      </c>
      <c r="AA575" s="746">
        <f t="shared" si="157"/>
        <v>0</v>
      </c>
      <c r="AB575" s="746">
        <f t="shared" si="158"/>
        <v>0</v>
      </c>
      <c r="AC575" s="747" t="str">
        <f t="shared" si="159"/>
        <v>2004</v>
      </c>
      <c r="AD575" s="737">
        <f t="shared" si="160"/>
        <v>10</v>
      </c>
      <c r="AE575" s="473">
        <f t="shared" si="161"/>
        <v>11249990</v>
      </c>
      <c r="AF575" s="749">
        <f t="shared" si="162"/>
        <v>11249990</v>
      </c>
      <c r="AG575" s="720"/>
    </row>
    <row r="576" spans="1:40" s="475" customFormat="1" ht="16">
      <c r="A576" s="722"/>
      <c r="B576" s="493" t="s">
        <v>2913</v>
      </c>
      <c r="C576" s="494" t="s">
        <v>274</v>
      </c>
      <c r="D576" s="689">
        <v>4</v>
      </c>
      <c r="E576" s="493" t="s">
        <v>145</v>
      </c>
      <c r="F576" s="493"/>
      <c r="G576" s="493" t="s">
        <v>223</v>
      </c>
      <c r="H576" s="493" t="s">
        <v>164</v>
      </c>
      <c r="I576" s="493"/>
      <c r="J576" s="493"/>
      <c r="K576" s="493"/>
      <c r="L576" s="493"/>
      <c r="M576" s="493"/>
      <c r="N576" s="493" t="s">
        <v>204</v>
      </c>
      <c r="O576" s="517">
        <v>16500000</v>
      </c>
      <c r="P576" s="724"/>
      <c r="Q576" s="723"/>
      <c r="R576" s="700" t="str">
        <f t="shared" si="151"/>
        <v>2.08.01</v>
      </c>
      <c r="S576" s="744" t="str">
        <f t="shared" si="163"/>
        <v>ALAT KEDOKTERAN</v>
      </c>
      <c r="T576" s="744">
        <f t="shared" si="164"/>
        <v>5</v>
      </c>
      <c r="U576" s="745">
        <f t="shared" si="152"/>
        <v>3299998</v>
      </c>
      <c r="V576" s="744">
        <f t="shared" si="138"/>
        <v>9</v>
      </c>
      <c r="W576" s="746">
        <f t="shared" si="153"/>
        <v>16499990</v>
      </c>
      <c r="X576" s="746">
        <f t="shared" si="154"/>
        <v>0</v>
      </c>
      <c r="Y576" s="746">
        <f t="shared" si="155"/>
        <v>0</v>
      </c>
      <c r="Z576" s="746">
        <f t="shared" si="156"/>
        <v>0</v>
      </c>
      <c r="AA576" s="746">
        <f t="shared" si="157"/>
        <v>0</v>
      </c>
      <c r="AB576" s="746">
        <f t="shared" si="158"/>
        <v>0</v>
      </c>
      <c r="AC576" s="747" t="str">
        <f t="shared" si="159"/>
        <v>2004</v>
      </c>
      <c r="AD576" s="737">
        <f t="shared" si="160"/>
        <v>10</v>
      </c>
      <c r="AE576" s="473">
        <f t="shared" si="161"/>
        <v>16499990</v>
      </c>
      <c r="AF576" s="749">
        <f t="shared" si="162"/>
        <v>16499990</v>
      </c>
      <c r="AG576" s="720"/>
    </row>
    <row r="577" spans="1:33" s="475" customFormat="1" ht="16">
      <c r="A577" s="722"/>
      <c r="B577" s="493" t="s">
        <v>2914</v>
      </c>
      <c r="C577" s="494" t="s">
        <v>275</v>
      </c>
      <c r="D577" s="689">
        <v>4</v>
      </c>
      <c r="E577" s="493" t="s">
        <v>145</v>
      </c>
      <c r="F577" s="493"/>
      <c r="G577" s="493" t="s">
        <v>223</v>
      </c>
      <c r="H577" s="493" t="s">
        <v>164</v>
      </c>
      <c r="I577" s="493"/>
      <c r="J577" s="493"/>
      <c r="K577" s="493"/>
      <c r="L577" s="493"/>
      <c r="M577" s="493"/>
      <c r="N577" s="493" t="s">
        <v>204</v>
      </c>
      <c r="O577" s="517">
        <v>262500</v>
      </c>
      <c r="P577" s="724"/>
      <c r="Q577" s="723"/>
      <c r="R577" s="700" t="str">
        <f t="shared" si="151"/>
        <v>2.08.01</v>
      </c>
      <c r="S577" s="744" t="str">
        <f t="shared" si="163"/>
        <v>ALAT KEDOKTERAN</v>
      </c>
      <c r="T577" s="744">
        <f t="shared" si="164"/>
        <v>5</v>
      </c>
      <c r="U577" s="745">
        <f t="shared" si="152"/>
        <v>52498</v>
      </c>
      <c r="V577" s="744">
        <f t="shared" si="138"/>
        <v>9</v>
      </c>
      <c r="W577" s="746">
        <f t="shared" si="153"/>
        <v>262490</v>
      </c>
      <c r="X577" s="746">
        <f t="shared" si="154"/>
        <v>0</v>
      </c>
      <c r="Y577" s="746">
        <f t="shared" si="155"/>
        <v>0</v>
      </c>
      <c r="Z577" s="746">
        <f t="shared" si="156"/>
        <v>0</v>
      </c>
      <c r="AA577" s="746">
        <f t="shared" si="157"/>
        <v>0</v>
      </c>
      <c r="AB577" s="746">
        <f t="shared" si="158"/>
        <v>0</v>
      </c>
      <c r="AC577" s="747" t="str">
        <f t="shared" si="159"/>
        <v>2004</v>
      </c>
      <c r="AD577" s="737">
        <f t="shared" si="160"/>
        <v>10</v>
      </c>
      <c r="AE577" s="473">
        <f t="shared" si="161"/>
        <v>262490</v>
      </c>
      <c r="AF577" s="749">
        <f t="shared" si="162"/>
        <v>262490</v>
      </c>
      <c r="AG577" s="720"/>
    </row>
    <row r="578" spans="1:33" s="475" customFormat="1" ht="16">
      <c r="A578" s="722"/>
      <c r="B578" s="493" t="s">
        <v>2915</v>
      </c>
      <c r="C578" s="494" t="s">
        <v>276</v>
      </c>
      <c r="D578" s="689">
        <v>4</v>
      </c>
      <c r="E578" s="493" t="s">
        <v>764</v>
      </c>
      <c r="F578" s="493"/>
      <c r="G578" s="493" t="s">
        <v>221</v>
      </c>
      <c r="H578" s="493" t="s">
        <v>164</v>
      </c>
      <c r="I578" s="493"/>
      <c r="J578" s="493"/>
      <c r="K578" s="493"/>
      <c r="L578" s="493"/>
      <c r="M578" s="493"/>
      <c r="N578" s="493" t="s">
        <v>204</v>
      </c>
      <c r="O578" s="517">
        <v>24500000</v>
      </c>
      <c r="P578" s="724"/>
      <c r="Q578" s="723"/>
      <c r="R578" s="700" t="str">
        <f t="shared" si="151"/>
        <v>2.08.01</v>
      </c>
      <c r="S578" s="744" t="str">
        <f t="shared" si="163"/>
        <v>ALAT KEDOKTERAN</v>
      </c>
      <c r="T578" s="744">
        <f t="shared" si="164"/>
        <v>5</v>
      </c>
      <c r="U578" s="745">
        <f t="shared" si="152"/>
        <v>4899998</v>
      </c>
      <c r="V578" s="744">
        <f t="shared" si="138"/>
        <v>9</v>
      </c>
      <c r="W578" s="746">
        <f t="shared" si="153"/>
        <v>24499990</v>
      </c>
      <c r="X578" s="746">
        <f t="shared" si="154"/>
        <v>0</v>
      </c>
      <c r="Y578" s="746">
        <f t="shared" si="155"/>
        <v>0</v>
      </c>
      <c r="Z578" s="746">
        <f t="shared" si="156"/>
        <v>0</v>
      </c>
      <c r="AA578" s="746">
        <f t="shared" si="157"/>
        <v>0</v>
      </c>
      <c r="AB578" s="746">
        <f t="shared" si="158"/>
        <v>0</v>
      </c>
      <c r="AC578" s="747" t="str">
        <f t="shared" si="159"/>
        <v>2004</v>
      </c>
      <c r="AD578" s="737">
        <f t="shared" si="160"/>
        <v>10</v>
      </c>
      <c r="AE578" s="473">
        <f t="shared" si="161"/>
        <v>24499990</v>
      </c>
      <c r="AF578" s="749">
        <f t="shared" si="162"/>
        <v>24499990</v>
      </c>
      <c r="AG578" s="720"/>
    </row>
    <row r="579" spans="1:33" s="475" customFormat="1" ht="16">
      <c r="A579" s="722"/>
      <c r="B579" s="493" t="s">
        <v>2916</v>
      </c>
      <c r="C579" s="494" t="s">
        <v>277</v>
      </c>
      <c r="D579" s="689">
        <v>4</v>
      </c>
      <c r="E579" s="493" t="s">
        <v>765</v>
      </c>
      <c r="F579" s="493"/>
      <c r="G579" s="493" t="s">
        <v>221</v>
      </c>
      <c r="H579" s="493" t="s">
        <v>164</v>
      </c>
      <c r="I579" s="493"/>
      <c r="J579" s="493"/>
      <c r="K579" s="493"/>
      <c r="L579" s="493"/>
      <c r="M579" s="493"/>
      <c r="N579" s="493" t="s">
        <v>204</v>
      </c>
      <c r="O579" s="517">
        <v>147000</v>
      </c>
      <c r="P579" s="724"/>
      <c r="Q579" s="723"/>
      <c r="R579" s="700" t="str">
        <f t="shared" si="151"/>
        <v>2.08.01</v>
      </c>
      <c r="S579" s="744" t="str">
        <f t="shared" si="163"/>
        <v>ALAT KEDOKTERAN</v>
      </c>
      <c r="T579" s="744">
        <f t="shared" si="164"/>
        <v>5</v>
      </c>
      <c r="U579" s="745">
        <f t="shared" si="152"/>
        <v>29398</v>
      </c>
      <c r="V579" s="744">
        <f t="shared" si="138"/>
        <v>9</v>
      </c>
      <c r="W579" s="746">
        <f t="shared" si="153"/>
        <v>146990</v>
      </c>
      <c r="X579" s="746">
        <f t="shared" si="154"/>
        <v>0</v>
      </c>
      <c r="Y579" s="746">
        <f t="shared" si="155"/>
        <v>0</v>
      </c>
      <c r="Z579" s="746">
        <f t="shared" si="156"/>
        <v>0</v>
      </c>
      <c r="AA579" s="746">
        <f t="shared" si="157"/>
        <v>0</v>
      </c>
      <c r="AB579" s="746">
        <f t="shared" si="158"/>
        <v>0</v>
      </c>
      <c r="AC579" s="747" t="str">
        <f t="shared" si="159"/>
        <v>2004</v>
      </c>
      <c r="AD579" s="737">
        <f t="shared" si="160"/>
        <v>10</v>
      </c>
      <c r="AE579" s="473">
        <f t="shared" si="161"/>
        <v>146990</v>
      </c>
      <c r="AF579" s="749">
        <f t="shared" si="162"/>
        <v>146990</v>
      </c>
      <c r="AG579" s="720"/>
    </row>
    <row r="580" spans="1:33" s="475" customFormat="1" ht="16">
      <c r="A580" s="722"/>
      <c r="B580" s="493" t="s">
        <v>1021</v>
      </c>
      <c r="C580" s="494" t="s">
        <v>248</v>
      </c>
      <c r="D580" s="689">
        <v>4</v>
      </c>
      <c r="E580" s="493" t="s">
        <v>766</v>
      </c>
      <c r="F580" s="493"/>
      <c r="G580" s="493" t="s">
        <v>222</v>
      </c>
      <c r="H580" s="493" t="s">
        <v>166</v>
      </c>
      <c r="I580" s="493"/>
      <c r="J580" s="493"/>
      <c r="K580" s="493"/>
      <c r="L580" s="493"/>
      <c r="M580" s="493"/>
      <c r="N580" s="493" t="s">
        <v>204</v>
      </c>
      <c r="O580" s="517">
        <v>822500</v>
      </c>
      <c r="P580" s="724"/>
      <c r="Q580" s="723"/>
      <c r="R580" s="700" t="str">
        <f t="shared" si="151"/>
        <v>2.08.01</v>
      </c>
      <c r="S580" s="744" t="str">
        <f t="shared" si="163"/>
        <v>ALAT KEDOKTERAN</v>
      </c>
      <c r="T580" s="744">
        <f t="shared" si="164"/>
        <v>5</v>
      </c>
      <c r="U580" s="745">
        <f t="shared" si="152"/>
        <v>164498</v>
      </c>
      <c r="V580" s="744">
        <f t="shared" si="138"/>
        <v>11</v>
      </c>
      <c r="W580" s="746">
        <f t="shared" si="153"/>
        <v>822490</v>
      </c>
      <c r="X580" s="746">
        <f t="shared" si="154"/>
        <v>0</v>
      </c>
      <c r="Y580" s="746">
        <f t="shared" si="155"/>
        <v>0</v>
      </c>
      <c r="Z580" s="746">
        <f t="shared" si="156"/>
        <v>0</v>
      </c>
      <c r="AA580" s="746">
        <f t="shared" si="157"/>
        <v>0</v>
      </c>
      <c r="AB580" s="746">
        <f t="shared" si="158"/>
        <v>0</v>
      </c>
      <c r="AC580" s="747" t="str">
        <f t="shared" si="159"/>
        <v>2002</v>
      </c>
      <c r="AD580" s="737">
        <f t="shared" si="160"/>
        <v>10</v>
      </c>
      <c r="AE580" s="473">
        <f t="shared" si="161"/>
        <v>822490</v>
      </c>
      <c r="AF580" s="749">
        <f t="shared" si="162"/>
        <v>822490</v>
      </c>
      <c r="AG580" s="720"/>
    </row>
    <row r="581" spans="1:33" s="475" customFormat="1" ht="16">
      <c r="A581" s="722"/>
      <c r="B581" s="493" t="s">
        <v>2917</v>
      </c>
      <c r="C581" s="494" t="s">
        <v>279</v>
      </c>
      <c r="D581" s="689">
        <v>4</v>
      </c>
      <c r="E581" s="493" t="s">
        <v>767</v>
      </c>
      <c r="F581" s="493"/>
      <c r="G581" s="493" t="s">
        <v>221</v>
      </c>
      <c r="H581" s="493" t="s">
        <v>164</v>
      </c>
      <c r="I581" s="493"/>
      <c r="J581" s="493"/>
      <c r="K581" s="493"/>
      <c r="L581" s="493"/>
      <c r="M581" s="493"/>
      <c r="N581" s="493" t="s">
        <v>204</v>
      </c>
      <c r="O581" s="517">
        <v>168000</v>
      </c>
      <c r="P581" s="724"/>
      <c r="Q581" s="723"/>
      <c r="R581" s="700" t="str">
        <f t="shared" si="151"/>
        <v>2.08.01</v>
      </c>
      <c r="S581" s="744" t="str">
        <f t="shared" si="163"/>
        <v>ALAT KEDOKTERAN</v>
      </c>
      <c r="T581" s="744">
        <f t="shared" si="164"/>
        <v>5</v>
      </c>
      <c r="U581" s="745">
        <f t="shared" si="152"/>
        <v>33598</v>
      </c>
      <c r="V581" s="744">
        <f t="shared" si="138"/>
        <v>9</v>
      </c>
      <c r="W581" s="746">
        <f t="shared" si="153"/>
        <v>167990</v>
      </c>
      <c r="X581" s="746">
        <f t="shared" si="154"/>
        <v>0</v>
      </c>
      <c r="Y581" s="746">
        <f t="shared" si="155"/>
        <v>0</v>
      </c>
      <c r="Z581" s="746">
        <f t="shared" si="156"/>
        <v>0</v>
      </c>
      <c r="AA581" s="746">
        <f t="shared" si="157"/>
        <v>0</v>
      </c>
      <c r="AB581" s="746">
        <f t="shared" si="158"/>
        <v>0</v>
      </c>
      <c r="AC581" s="747" t="str">
        <f t="shared" si="159"/>
        <v>2004</v>
      </c>
      <c r="AD581" s="737">
        <f t="shared" si="160"/>
        <v>10</v>
      </c>
      <c r="AE581" s="473">
        <f t="shared" si="161"/>
        <v>167990</v>
      </c>
      <c r="AF581" s="749">
        <f t="shared" si="162"/>
        <v>167990</v>
      </c>
      <c r="AG581" s="720"/>
    </row>
    <row r="582" spans="1:33" s="475" customFormat="1" ht="16">
      <c r="A582" s="722"/>
      <c r="B582" s="493" t="s">
        <v>2918</v>
      </c>
      <c r="C582" s="494" t="s">
        <v>280</v>
      </c>
      <c r="D582" s="689">
        <v>4</v>
      </c>
      <c r="E582" s="493" t="s">
        <v>768</v>
      </c>
      <c r="F582" s="493"/>
      <c r="G582" s="493" t="s">
        <v>221</v>
      </c>
      <c r="H582" s="493" t="s">
        <v>164</v>
      </c>
      <c r="I582" s="493"/>
      <c r="J582" s="493"/>
      <c r="K582" s="493"/>
      <c r="L582" s="493"/>
      <c r="M582" s="493"/>
      <c r="N582" s="493" t="s">
        <v>204</v>
      </c>
      <c r="O582" s="517">
        <v>14875000</v>
      </c>
      <c r="P582" s="724"/>
      <c r="Q582" s="723"/>
      <c r="R582" s="700" t="str">
        <f t="shared" si="151"/>
        <v>2.08.01</v>
      </c>
      <c r="S582" s="744" t="str">
        <f t="shared" si="163"/>
        <v>ALAT KEDOKTERAN</v>
      </c>
      <c r="T582" s="744">
        <f t="shared" si="164"/>
        <v>5</v>
      </c>
      <c r="U582" s="745">
        <f t="shared" si="152"/>
        <v>2974998</v>
      </c>
      <c r="V582" s="744">
        <f t="shared" si="138"/>
        <v>9</v>
      </c>
      <c r="W582" s="746">
        <f t="shared" si="153"/>
        <v>14874990</v>
      </c>
      <c r="X582" s="746">
        <f t="shared" si="154"/>
        <v>0</v>
      </c>
      <c r="Y582" s="746">
        <f t="shared" si="155"/>
        <v>0</v>
      </c>
      <c r="Z582" s="746">
        <f t="shared" si="156"/>
        <v>0</v>
      </c>
      <c r="AA582" s="746">
        <f t="shared" si="157"/>
        <v>0</v>
      </c>
      <c r="AB582" s="746">
        <f t="shared" si="158"/>
        <v>0</v>
      </c>
      <c r="AC582" s="747" t="str">
        <f t="shared" si="159"/>
        <v>2004</v>
      </c>
      <c r="AD582" s="737">
        <f t="shared" si="160"/>
        <v>10</v>
      </c>
      <c r="AE582" s="473">
        <f t="shared" si="161"/>
        <v>14874990</v>
      </c>
      <c r="AF582" s="749">
        <f t="shared" si="162"/>
        <v>14874990</v>
      </c>
      <c r="AG582" s="720"/>
    </row>
    <row r="583" spans="1:33" s="475" customFormat="1" ht="16">
      <c r="A583" s="722"/>
      <c r="B583" s="493" t="s">
        <v>2262</v>
      </c>
      <c r="C583" s="494" t="s">
        <v>281</v>
      </c>
      <c r="D583" s="689">
        <v>4</v>
      </c>
      <c r="E583" s="493" t="s">
        <v>738</v>
      </c>
      <c r="F583" s="493"/>
      <c r="G583" s="493" t="s">
        <v>222</v>
      </c>
      <c r="H583" s="493" t="s">
        <v>164</v>
      </c>
      <c r="I583" s="493"/>
      <c r="J583" s="493"/>
      <c r="K583" s="493"/>
      <c r="L583" s="493"/>
      <c r="M583" s="493"/>
      <c r="N583" s="493" t="s">
        <v>204</v>
      </c>
      <c r="O583" s="517">
        <v>157500</v>
      </c>
      <c r="P583" s="724"/>
      <c r="Q583" s="723"/>
      <c r="R583" s="700" t="str">
        <f t="shared" si="151"/>
        <v>2.08.01</v>
      </c>
      <c r="S583" s="744" t="str">
        <f t="shared" si="163"/>
        <v>ALAT KEDOKTERAN</v>
      </c>
      <c r="T583" s="744">
        <f t="shared" si="164"/>
        <v>5</v>
      </c>
      <c r="U583" s="745">
        <f t="shared" si="152"/>
        <v>31498</v>
      </c>
      <c r="V583" s="744">
        <f t="shared" si="138"/>
        <v>9</v>
      </c>
      <c r="W583" s="746">
        <f t="shared" si="153"/>
        <v>157490</v>
      </c>
      <c r="X583" s="746">
        <f t="shared" si="154"/>
        <v>0</v>
      </c>
      <c r="Y583" s="746">
        <f t="shared" si="155"/>
        <v>0</v>
      </c>
      <c r="Z583" s="746">
        <f t="shared" si="156"/>
        <v>0</v>
      </c>
      <c r="AA583" s="746">
        <f t="shared" si="157"/>
        <v>0</v>
      </c>
      <c r="AB583" s="746">
        <f t="shared" si="158"/>
        <v>0</v>
      </c>
      <c r="AC583" s="747" t="str">
        <f t="shared" si="159"/>
        <v>2004</v>
      </c>
      <c r="AD583" s="737">
        <f t="shared" si="160"/>
        <v>10</v>
      </c>
      <c r="AE583" s="473">
        <f t="shared" si="161"/>
        <v>157490</v>
      </c>
      <c r="AF583" s="749">
        <f t="shared" si="162"/>
        <v>157490</v>
      </c>
      <c r="AG583" s="720"/>
    </row>
    <row r="584" spans="1:33" s="475" customFormat="1" ht="16">
      <c r="A584" s="722"/>
      <c r="B584" s="493" t="s">
        <v>2262</v>
      </c>
      <c r="C584" s="494" t="s">
        <v>282</v>
      </c>
      <c r="D584" s="689">
        <v>4</v>
      </c>
      <c r="E584" s="493" t="s">
        <v>769</v>
      </c>
      <c r="F584" s="493"/>
      <c r="G584" s="493" t="s">
        <v>220</v>
      </c>
      <c r="H584" s="493" t="s">
        <v>240</v>
      </c>
      <c r="I584" s="493"/>
      <c r="J584" s="493"/>
      <c r="K584" s="493"/>
      <c r="L584" s="493"/>
      <c r="M584" s="493"/>
      <c r="N584" s="493" t="s">
        <v>204</v>
      </c>
      <c r="O584" s="517">
        <v>157500</v>
      </c>
      <c r="P584" s="724"/>
      <c r="Q584" s="723"/>
      <c r="R584" s="700" t="str">
        <f t="shared" si="151"/>
        <v>2.08.01</v>
      </c>
      <c r="S584" s="744" t="str">
        <f t="shared" si="163"/>
        <v>ALAT KEDOKTERAN</v>
      </c>
      <c r="T584" s="744">
        <f t="shared" si="164"/>
        <v>5</v>
      </c>
      <c r="U584" s="745">
        <f t="shared" si="152"/>
        <v>31498</v>
      </c>
      <c r="V584" s="744">
        <f t="shared" si="138"/>
        <v>10</v>
      </c>
      <c r="W584" s="746">
        <f t="shared" si="153"/>
        <v>157490</v>
      </c>
      <c r="X584" s="746">
        <f t="shared" si="154"/>
        <v>0</v>
      </c>
      <c r="Y584" s="746">
        <f t="shared" si="155"/>
        <v>0</v>
      </c>
      <c r="Z584" s="746">
        <f t="shared" si="156"/>
        <v>0</v>
      </c>
      <c r="AA584" s="746">
        <f t="shared" si="157"/>
        <v>0</v>
      </c>
      <c r="AB584" s="746">
        <f t="shared" si="158"/>
        <v>0</v>
      </c>
      <c r="AC584" s="747" t="str">
        <f t="shared" si="159"/>
        <v>2003</v>
      </c>
      <c r="AD584" s="737">
        <f t="shared" si="160"/>
        <v>10</v>
      </c>
      <c r="AE584" s="473">
        <f t="shared" si="161"/>
        <v>157490</v>
      </c>
      <c r="AF584" s="749">
        <f t="shared" si="162"/>
        <v>157490</v>
      </c>
      <c r="AG584" s="720"/>
    </row>
    <row r="585" spans="1:33" s="475" customFormat="1" ht="16">
      <c r="A585" s="722"/>
      <c r="B585" s="493" t="s">
        <v>2900</v>
      </c>
      <c r="C585" s="494" t="s">
        <v>255</v>
      </c>
      <c r="D585" s="689">
        <v>4</v>
      </c>
      <c r="E585" s="493" t="s">
        <v>145</v>
      </c>
      <c r="F585" s="493"/>
      <c r="G585" s="493" t="s">
        <v>225</v>
      </c>
      <c r="H585" s="493" t="s">
        <v>165</v>
      </c>
      <c r="I585" s="493"/>
      <c r="J585" s="493"/>
      <c r="K585" s="493"/>
      <c r="L585" s="493"/>
      <c r="M585" s="493"/>
      <c r="N585" s="493" t="s">
        <v>204</v>
      </c>
      <c r="O585" s="517">
        <v>15600000</v>
      </c>
      <c r="P585" s="724" t="s">
        <v>123</v>
      </c>
      <c r="Q585" s="723"/>
      <c r="R585" s="700" t="str">
        <f t="shared" si="151"/>
        <v>2.08.01</v>
      </c>
      <c r="S585" s="744" t="str">
        <f t="shared" si="163"/>
        <v>ALAT KEDOKTERAN</v>
      </c>
      <c r="T585" s="744">
        <f t="shared" si="164"/>
        <v>5</v>
      </c>
      <c r="U585" s="745">
        <f t="shared" si="152"/>
        <v>3119998</v>
      </c>
      <c r="V585" s="744">
        <f t="shared" si="138"/>
        <v>12</v>
      </c>
      <c r="W585" s="746">
        <f t="shared" si="153"/>
        <v>15599990</v>
      </c>
      <c r="X585" s="746">
        <f t="shared" si="154"/>
        <v>0</v>
      </c>
      <c r="Y585" s="746">
        <f t="shared" si="155"/>
        <v>0</v>
      </c>
      <c r="Z585" s="746">
        <f t="shared" si="156"/>
        <v>0</v>
      </c>
      <c r="AA585" s="746">
        <f t="shared" si="157"/>
        <v>0</v>
      </c>
      <c r="AB585" s="746">
        <f t="shared" si="158"/>
        <v>0</v>
      </c>
      <c r="AC585" s="747" t="str">
        <f t="shared" si="159"/>
        <v>2001</v>
      </c>
      <c r="AD585" s="737">
        <f t="shared" si="160"/>
        <v>10</v>
      </c>
      <c r="AE585" s="473">
        <f t="shared" si="161"/>
        <v>15599990</v>
      </c>
      <c r="AF585" s="749">
        <f t="shared" si="162"/>
        <v>15599990</v>
      </c>
      <c r="AG585" s="720"/>
    </row>
    <row r="586" spans="1:33" s="475" customFormat="1" ht="16">
      <c r="A586" s="722"/>
      <c r="B586" s="493" t="s">
        <v>2262</v>
      </c>
      <c r="C586" s="494" t="s">
        <v>282</v>
      </c>
      <c r="D586" s="689">
        <v>4</v>
      </c>
      <c r="E586" s="493" t="s">
        <v>769</v>
      </c>
      <c r="F586" s="493"/>
      <c r="G586" s="493" t="s">
        <v>220</v>
      </c>
      <c r="H586" s="493" t="s">
        <v>240</v>
      </c>
      <c r="I586" s="493"/>
      <c r="J586" s="493"/>
      <c r="K586" s="493"/>
      <c r="L586" s="493"/>
      <c r="M586" s="493"/>
      <c r="N586" s="493" t="s">
        <v>204</v>
      </c>
      <c r="O586" s="517">
        <v>157500</v>
      </c>
      <c r="P586" s="724"/>
      <c r="Q586" s="723"/>
      <c r="R586" s="700" t="str">
        <f t="shared" si="151"/>
        <v>2.08.01</v>
      </c>
      <c r="S586" s="744" t="str">
        <f t="shared" si="163"/>
        <v>ALAT KEDOKTERAN</v>
      </c>
      <c r="T586" s="744">
        <f t="shared" si="164"/>
        <v>5</v>
      </c>
      <c r="U586" s="745">
        <f t="shared" si="152"/>
        <v>31498</v>
      </c>
      <c r="V586" s="744">
        <f t="shared" si="138"/>
        <v>10</v>
      </c>
      <c r="W586" s="746">
        <f t="shared" si="153"/>
        <v>157490</v>
      </c>
      <c r="X586" s="746">
        <f t="shared" si="154"/>
        <v>0</v>
      </c>
      <c r="Y586" s="746">
        <f t="shared" si="155"/>
        <v>0</v>
      </c>
      <c r="Z586" s="746">
        <f t="shared" si="156"/>
        <v>0</v>
      </c>
      <c r="AA586" s="746">
        <f t="shared" si="157"/>
        <v>0</v>
      </c>
      <c r="AB586" s="746">
        <f t="shared" si="158"/>
        <v>0</v>
      </c>
      <c r="AC586" s="747" t="str">
        <f t="shared" si="159"/>
        <v>2003</v>
      </c>
      <c r="AD586" s="737">
        <f t="shared" si="160"/>
        <v>10</v>
      </c>
      <c r="AE586" s="473">
        <f t="shared" si="161"/>
        <v>157490</v>
      </c>
      <c r="AF586" s="749">
        <f t="shared" si="162"/>
        <v>157490</v>
      </c>
      <c r="AG586" s="720"/>
    </row>
    <row r="587" spans="1:33" s="475" customFormat="1" ht="16">
      <c r="A587" s="722"/>
      <c r="B587" s="493" t="s">
        <v>1021</v>
      </c>
      <c r="C587" s="494" t="s">
        <v>283</v>
      </c>
      <c r="D587" s="689">
        <v>4</v>
      </c>
      <c r="E587" s="493" t="s">
        <v>770</v>
      </c>
      <c r="F587" s="493"/>
      <c r="G587" s="493" t="s">
        <v>230</v>
      </c>
      <c r="H587" s="493" t="s">
        <v>240</v>
      </c>
      <c r="I587" s="493"/>
      <c r="J587" s="493"/>
      <c r="K587" s="493"/>
      <c r="L587" s="493"/>
      <c r="M587" s="493"/>
      <c r="N587" s="493" t="s">
        <v>204</v>
      </c>
      <c r="O587" s="517">
        <v>822500</v>
      </c>
      <c r="P587" s="724"/>
      <c r="Q587" s="723"/>
      <c r="R587" s="700" t="str">
        <f t="shared" si="151"/>
        <v>2.08.01</v>
      </c>
      <c r="S587" s="744" t="str">
        <f t="shared" si="163"/>
        <v>ALAT KEDOKTERAN</v>
      </c>
      <c r="T587" s="744">
        <f t="shared" si="164"/>
        <v>5</v>
      </c>
      <c r="U587" s="745">
        <f t="shared" si="152"/>
        <v>164498</v>
      </c>
      <c r="V587" s="744">
        <f t="shared" si="138"/>
        <v>10</v>
      </c>
      <c r="W587" s="746">
        <f t="shared" si="153"/>
        <v>822490</v>
      </c>
      <c r="X587" s="746">
        <f t="shared" si="154"/>
        <v>0</v>
      </c>
      <c r="Y587" s="746">
        <f t="shared" si="155"/>
        <v>0</v>
      </c>
      <c r="Z587" s="746">
        <f t="shared" si="156"/>
        <v>0</v>
      </c>
      <c r="AA587" s="746">
        <f t="shared" si="157"/>
        <v>0</v>
      </c>
      <c r="AB587" s="746">
        <f t="shared" si="158"/>
        <v>0</v>
      </c>
      <c r="AC587" s="747" t="str">
        <f t="shared" si="159"/>
        <v>2003</v>
      </c>
      <c r="AD587" s="737">
        <f t="shared" si="160"/>
        <v>10</v>
      </c>
      <c r="AE587" s="473">
        <f t="shared" si="161"/>
        <v>822490</v>
      </c>
      <c r="AF587" s="749">
        <f t="shared" si="162"/>
        <v>822490</v>
      </c>
      <c r="AG587" s="720"/>
    </row>
    <row r="588" spans="1:33" s="475" customFormat="1" ht="16">
      <c r="A588" s="722"/>
      <c r="B588" s="493" t="s">
        <v>2902</v>
      </c>
      <c r="C588" s="494" t="s">
        <v>258</v>
      </c>
      <c r="D588" s="689">
        <v>4</v>
      </c>
      <c r="E588" s="493" t="s">
        <v>740</v>
      </c>
      <c r="F588" s="493"/>
      <c r="G588" s="493" t="s">
        <v>225</v>
      </c>
      <c r="H588" s="493" t="s">
        <v>851</v>
      </c>
      <c r="I588" s="493"/>
      <c r="J588" s="493"/>
      <c r="K588" s="493"/>
      <c r="L588" s="493"/>
      <c r="M588" s="493"/>
      <c r="N588" s="493" t="s">
        <v>204</v>
      </c>
      <c r="O588" s="517">
        <v>60000</v>
      </c>
      <c r="P588" s="724"/>
      <c r="Q588" s="723"/>
      <c r="R588" s="700" t="str">
        <f t="shared" si="151"/>
        <v>2.08.01</v>
      </c>
      <c r="S588" s="744" t="str">
        <f t="shared" si="163"/>
        <v>ALAT KEDOKTERAN</v>
      </c>
      <c r="T588" s="744">
        <f t="shared" si="164"/>
        <v>5</v>
      </c>
      <c r="U588" s="745">
        <f t="shared" si="152"/>
        <v>11998</v>
      </c>
      <c r="V588" s="744">
        <f t="shared" ref="V588:V651" si="165">2013-AC588</f>
        <v>13</v>
      </c>
      <c r="W588" s="746">
        <f t="shared" si="153"/>
        <v>59990</v>
      </c>
      <c r="X588" s="746">
        <f t="shared" si="154"/>
        <v>0</v>
      </c>
      <c r="Y588" s="746">
        <f t="shared" si="155"/>
        <v>0</v>
      </c>
      <c r="Z588" s="746">
        <f t="shared" si="156"/>
        <v>0</v>
      </c>
      <c r="AA588" s="746">
        <f t="shared" si="157"/>
        <v>0</v>
      </c>
      <c r="AB588" s="746">
        <f t="shared" si="158"/>
        <v>0</v>
      </c>
      <c r="AC588" s="747" t="str">
        <f t="shared" si="159"/>
        <v>2000</v>
      </c>
      <c r="AD588" s="737">
        <f t="shared" si="160"/>
        <v>10</v>
      </c>
      <c r="AE588" s="473">
        <f t="shared" si="161"/>
        <v>59990</v>
      </c>
      <c r="AF588" s="749">
        <f t="shared" si="162"/>
        <v>59990</v>
      </c>
      <c r="AG588" s="720"/>
    </row>
    <row r="589" spans="1:33" s="475" customFormat="1" ht="16">
      <c r="A589" s="722"/>
      <c r="B589" s="493" t="s">
        <v>2263</v>
      </c>
      <c r="C589" s="494" t="s">
        <v>284</v>
      </c>
      <c r="D589" s="689">
        <v>4</v>
      </c>
      <c r="E589" s="493" t="s">
        <v>747</v>
      </c>
      <c r="F589" s="493"/>
      <c r="G589" s="493" t="s">
        <v>230</v>
      </c>
      <c r="H589" s="493" t="s">
        <v>240</v>
      </c>
      <c r="I589" s="493"/>
      <c r="J589" s="493"/>
      <c r="K589" s="493"/>
      <c r="L589" s="493"/>
      <c r="M589" s="493"/>
      <c r="N589" s="493" t="s">
        <v>204</v>
      </c>
      <c r="O589" s="517">
        <v>245000</v>
      </c>
      <c r="P589" s="724"/>
      <c r="Q589" s="723"/>
      <c r="R589" s="700" t="str">
        <f t="shared" si="151"/>
        <v>2.08.01</v>
      </c>
      <c r="S589" s="744" t="str">
        <f t="shared" si="163"/>
        <v>ALAT KEDOKTERAN</v>
      </c>
      <c r="T589" s="744">
        <f t="shared" si="164"/>
        <v>5</v>
      </c>
      <c r="U589" s="745">
        <f t="shared" si="152"/>
        <v>48998</v>
      </c>
      <c r="V589" s="744">
        <f t="shared" si="165"/>
        <v>10</v>
      </c>
      <c r="W589" s="746">
        <f t="shared" si="153"/>
        <v>244990</v>
      </c>
      <c r="X589" s="746">
        <f t="shared" si="154"/>
        <v>0</v>
      </c>
      <c r="Y589" s="746">
        <f t="shared" si="155"/>
        <v>0</v>
      </c>
      <c r="Z589" s="746">
        <f t="shared" si="156"/>
        <v>0</v>
      </c>
      <c r="AA589" s="746">
        <f t="shared" si="157"/>
        <v>0</v>
      </c>
      <c r="AB589" s="746">
        <f t="shared" si="158"/>
        <v>0</v>
      </c>
      <c r="AC589" s="747" t="str">
        <f t="shared" si="159"/>
        <v>2003</v>
      </c>
      <c r="AD589" s="737">
        <f t="shared" si="160"/>
        <v>10</v>
      </c>
      <c r="AE589" s="473">
        <f t="shared" si="161"/>
        <v>244990</v>
      </c>
      <c r="AF589" s="749">
        <f t="shared" si="162"/>
        <v>244990</v>
      </c>
      <c r="AG589" s="720"/>
    </row>
    <row r="590" spans="1:33" s="475" customFormat="1" ht="16">
      <c r="A590" s="722"/>
      <c r="B590" s="493" t="s">
        <v>2262</v>
      </c>
      <c r="C590" s="494" t="s">
        <v>282</v>
      </c>
      <c r="D590" s="689">
        <v>4</v>
      </c>
      <c r="E590" s="493" t="s">
        <v>770</v>
      </c>
      <c r="F590" s="493"/>
      <c r="G590" s="493" t="s">
        <v>222</v>
      </c>
      <c r="H590" s="493" t="s">
        <v>240</v>
      </c>
      <c r="I590" s="493"/>
      <c r="J590" s="493"/>
      <c r="K590" s="493"/>
      <c r="L590" s="493"/>
      <c r="M590" s="493"/>
      <c r="N590" s="493" t="s">
        <v>204</v>
      </c>
      <c r="O590" s="517">
        <v>157500</v>
      </c>
      <c r="P590" s="724"/>
      <c r="Q590" s="723"/>
      <c r="R590" s="700" t="str">
        <f t="shared" si="151"/>
        <v>2.08.01</v>
      </c>
      <c r="S590" s="744" t="str">
        <f t="shared" si="163"/>
        <v>ALAT KEDOKTERAN</v>
      </c>
      <c r="T590" s="744">
        <f t="shared" si="164"/>
        <v>5</v>
      </c>
      <c r="U590" s="745">
        <f t="shared" si="152"/>
        <v>31498</v>
      </c>
      <c r="V590" s="744">
        <f t="shared" si="165"/>
        <v>10</v>
      </c>
      <c r="W590" s="746">
        <f t="shared" si="153"/>
        <v>157490</v>
      </c>
      <c r="X590" s="746">
        <f t="shared" si="154"/>
        <v>0</v>
      </c>
      <c r="Y590" s="746">
        <f t="shared" si="155"/>
        <v>0</v>
      </c>
      <c r="Z590" s="746">
        <f t="shared" si="156"/>
        <v>0</v>
      </c>
      <c r="AA590" s="746">
        <f t="shared" si="157"/>
        <v>0</v>
      </c>
      <c r="AB590" s="746">
        <f t="shared" si="158"/>
        <v>0</v>
      </c>
      <c r="AC590" s="747" t="str">
        <f t="shared" si="159"/>
        <v>2003</v>
      </c>
      <c r="AD590" s="737">
        <f t="shared" si="160"/>
        <v>10</v>
      </c>
      <c r="AE590" s="473">
        <f t="shared" si="161"/>
        <v>157490</v>
      </c>
      <c r="AF590" s="749">
        <f t="shared" si="162"/>
        <v>157490</v>
      </c>
      <c r="AG590" s="720"/>
    </row>
    <row r="591" spans="1:33" s="475" customFormat="1" ht="16">
      <c r="A591" s="722"/>
      <c r="B591" s="493" t="s">
        <v>1021</v>
      </c>
      <c r="C591" s="494" t="s">
        <v>283</v>
      </c>
      <c r="D591" s="689">
        <v>4</v>
      </c>
      <c r="E591" s="493" t="s">
        <v>770</v>
      </c>
      <c r="F591" s="493"/>
      <c r="G591" s="493" t="s">
        <v>230</v>
      </c>
      <c r="H591" s="493" t="s">
        <v>240</v>
      </c>
      <c r="I591" s="493"/>
      <c r="J591" s="493"/>
      <c r="K591" s="493"/>
      <c r="L591" s="493"/>
      <c r="M591" s="493"/>
      <c r="N591" s="493" t="s">
        <v>204</v>
      </c>
      <c r="O591" s="517">
        <v>822500</v>
      </c>
      <c r="P591" s="724"/>
      <c r="Q591" s="723"/>
      <c r="R591" s="700" t="str">
        <f t="shared" si="151"/>
        <v>2.08.01</v>
      </c>
      <c r="S591" s="744" t="str">
        <f t="shared" si="163"/>
        <v>ALAT KEDOKTERAN</v>
      </c>
      <c r="T591" s="744">
        <f t="shared" si="164"/>
        <v>5</v>
      </c>
      <c r="U591" s="745">
        <f t="shared" si="152"/>
        <v>164498</v>
      </c>
      <c r="V591" s="744">
        <f t="shared" si="165"/>
        <v>10</v>
      </c>
      <c r="W591" s="746">
        <f t="shared" si="153"/>
        <v>822490</v>
      </c>
      <c r="X591" s="746">
        <f t="shared" si="154"/>
        <v>0</v>
      </c>
      <c r="Y591" s="746">
        <f t="shared" si="155"/>
        <v>0</v>
      </c>
      <c r="Z591" s="746">
        <f t="shared" si="156"/>
        <v>0</v>
      </c>
      <c r="AA591" s="746">
        <f t="shared" si="157"/>
        <v>0</v>
      </c>
      <c r="AB591" s="746">
        <f t="shared" si="158"/>
        <v>0</v>
      </c>
      <c r="AC591" s="747" t="str">
        <f t="shared" si="159"/>
        <v>2003</v>
      </c>
      <c r="AD591" s="737">
        <f t="shared" si="160"/>
        <v>10</v>
      </c>
      <c r="AE591" s="473">
        <f t="shared" si="161"/>
        <v>822490</v>
      </c>
      <c r="AF591" s="749">
        <f t="shared" si="162"/>
        <v>822490</v>
      </c>
      <c r="AG591" s="720"/>
    </row>
    <row r="592" spans="1:33" s="475" customFormat="1" ht="16">
      <c r="A592" s="722"/>
      <c r="B592" s="493" t="s">
        <v>2263</v>
      </c>
      <c r="C592" s="494" t="s">
        <v>285</v>
      </c>
      <c r="D592" s="689">
        <v>4</v>
      </c>
      <c r="E592" s="493" t="s">
        <v>145</v>
      </c>
      <c r="F592" s="493"/>
      <c r="G592" s="493" t="s">
        <v>230</v>
      </c>
      <c r="H592" s="493" t="s">
        <v>240</v>
      </c>
      <c r="I592" s="493"/>
      <c r="J592" s="493"/>
      <c r="K592" s="493"/>
      <c r="L592" s="493"/>
      <c r="M592" s="493"/>
      <c r="N592" s="493" t="s">
        <v>204</v>
      </c>
      <c r="O592" s="517">
        <v>210000</v>
      </c>
      <c r="P592" s="724"/>
      <c r="Q592" s="723"/>
      <c r="R592" s="700" t="str">
        <f t="shared" si="151"/>
        <v>2.08.01</v>
      </c>
      <c r="S592" s="744" t="str">
        <f t="shared" si="163"/>
        <v>ALAT KEDOKTERAN</v>
      </c>
      <c r="T592" s="744">
        <f t="shared" si="164"/>
        <v>5</v>
      </c>
      <c r="U592" s="745">
        <f t="shared" si="152"/>
        <v>41998</v>
      </c>
      <c r="V592" s="744">
        <f t="shared" si="165"/>
        <v>10</v>
      </c>
      <c r="W592" s="746">
        <f t="shared" si="153"/>
        <v>209990</v>
      </c>
      <c r="X592" s="746">
        <f t="shared" si="154"/>
        <v>0</v>
      </c>
      <c r="Y592" s="746">
        <f t="shared" si="155"/>
        <v>0</v>
      </c>
      <c r="Z592" s="746">
        <f t="shared" si="156"/>
        <v>0</v>
      </c>
      <c r="AA592" s="746">
        <f t="shared" si="157"/>
        <v>0</v>
      </c>
      <c r="AB592" s="746">
        <f t="shared" si="158"/>
        <v>0</v>
      </c>
      <c r="AC592" s="747" t="str">
        <f t="shared" si="159"/>
        <v>2003</v>
      </c>
      <c r="AD592" s="737">
        <f t="shared" si="160"/>
        <v>10</v>
      </c>
      <c r="AE592" s="473">
        <f t="shared" si="161"/>
        <v>209990</v>
      </c>
      <c r="AF592" s="749">
        <f t="shared" si="162"/>
        <v>209990</v>
      </c>
      <c r="AG592" s="720"/>
    </row>
    <row r="593" spans="1:40" s="475" customFormat="1" ht="16">
      <c r="A593" s="722"/>
      <c r="B593" s="493" t="s">
        <v>1021</v>
      </c>
      <c r="C593" s="494" t="s">
        <v>283</v>
      </c>
      <c r="D593" s="689">
        <v>4</v>
      </c>
      <c r="E593" s="493" t="s">
        <v>770</v>
      </c>
      <c r="F593" s="493"/>
      <c r="G593" s="493" t="s">
        <v>225</v>
      </c>
      <c r="H593" s="493" t="s">
        <v>167</v>
      </c>
      <c r="I593" s="493"/>
      <c r="J593" s="493"/>
      <c r="K593" s="493"/>
      <c r="L593" s="493"/>
      <c r="M593" s="493"/>
      <c r="N593" s="493" t="s">
        <v>204</v>
      </c>
      <c r="O593" s="517">
        <v>940000</v>
      </c>
      <c r="P593" s="724"/>
      <c r="Q593" s="723"/>
      <c r="R593" s="700" t="str">
        <f t="shared" si="151"/>
        <v>2.08.01</v>
      </c>
      <c r="S593" s="744" t="str">
        <f t="shared" si="163"/>
        <v>ALAT KEDOKTERAN</v>
      </c>
      <c r="T593" s="744">
        <f t="shared" si="164"/>
        <v>5</v>
      </c>
      <c r="U593" s="745">
        <f t="shared" si="152"/>
        <v>187998</v>
      </c>
      <c r="V593" s="744">
        <f t="shared" si="165"/>
        <v>8</v>
      </c>
      <c r="W593" s="746">
        <f t="shared" si="153"/>
        <v>939990</v>
      </c>
      <c r="X593" s="746">
        <f t="shared" si="154"/>
        <v>0</v>
      </c>
      <c r="Y593" s="746">
        <f t="shared" si="155"/>
        <v>0</v>
      </c>
      <c r="Z593" s="746">
        <f t="shared" si="156"/>
        <v>0</v>
      </c>
      <c r="AA593" s="746">
        <f t="shared" si="157"/>
        <v>0</v>
      </c>
      <c r="AB593" s="746">
        <f t="shared" si="158"/>
        <v>0</v>
      </c>
      <c r="AC593" s="747" t="str">
        <f t="shared" si="159"/>
        <v>2005</v>
      </c>
      <c r="AD593" s="737">
        <f t="shared" si="160"/>
        <v>10</v>
      </c>
      <c r="AE593" s="473">
        <f t="shared" si="161"/>
        <v>939990</v>
      </c>
      <c r="AF593" s="749">
        <f t="shared" si="162"/>
        <v>939990</v>
      </c>
      <c r="AG593" s="720"/>
    </row>
    <row r="594" spans="1:40" s="475" customFormat="1" ht="16">
      <c r="A594" s="722"/>
      <c r="B594" s="493" t="s">
        <v>2915</v>
      </c>
      <c r="C594" s="494" t="s">
        <v>276</v>
      </c>
      <c r="D594" s="689">
        <v>4</v>
      </c>
      <c r="E594" s="493" t="s">
        <v>771</v>
      </c>
      <c r="F594" s="493"/>
      <c r="G594" s="493" t="s">
        <v>221</v>
      </c>
      <c r="H594" s="493" t="s">
        <v>850</v>
      </c>
      <c r="I594" s="493"/>
      <c r="J594" s="493"/>
      <c r="K594" s="493"/>
      <c r="L594" s="493"/>
      <c r="M594" s="493"/>
      <c r="N594" s="493" t="s">
        <v>204</v>
      </c>
      <c r="O594" s="517">
        <v>28000000</v>
      </c>
      <c r="P594" s="724"/>
      <c r="Q594" s="723"/>
      <c r="R594" s="700" t="str">
        <f t="shared" si="151"/>
        <v>2.08.01</v>
      </c>
      <c r="S594" s="744" t="str">
        <f t="shared" si="163"/>
        <v>ALAT KEDOKTERAN</v>
      </c>
      <c r="T594" s="744">
        <f t="shared" si="164"/>
        <v>5</v>
      </c>
      <c r="U594" s="745">
        <f t="shared" si="152"/>
        <v>5599998</v>
      </c>
      <c r="V594" s="744">
        <f t="shared" si="165"/>
        <v>7</v>
      </c>
      <c r="W594" s="746">
        <f t="shared" si="153"/>
        <v>27999990</v>
      </c>
      <c r="X594" s="746">
        <f t="shared" si="154"/>
        <v>0</v>
      </c>
      <c r="Y594" s="746">
        <f t="shared" si="155"/>
        <v>0</v>
      </c>
      <c r="Z594" s="746">
        <f t="shared" si="156"/>
        <v>0</v>
      </c>
      <c r="AA594" s="746">
        <f t="shared" si="157"/>
        <v>0</v>
      </c>
      <c r="AB594" s="746">
        <f t="shared" si="158"/>
        <v>0</v>
      </c>
      <c r="AC594" s="747" t="str">
        <f t="shared" si="159"/>
        <v>2006</v>
      </c>
      <c r="AD594" s="737">
        <f t="shared" si="160"/>
        <v>10</v>
      </c>
      <c r="AE594" s="473">
        <f t="shared" si="161"/>
        <v>27999990</v>
      </c>
      <c r="AF594" s="749">
        <f t="shared" si="162"/>
        <v>27999990</v>
      </c>
      <c r="AG594" s="720"/>
    </row>
    <row r="595" spans="1:40" s="475" customFormat="1" ht="16">
      <c r="A595" s="722"/>
      <c r="B595" s="493" t="s">
        <v>2895</v>
      </c>
      <c r="C595" s="494" t="s">
        <v>278</v>
      </c>
      <c r="D595" s="689">
        <v>4</v>
      </c>
      <c r="E595" s="634" t="s">
        <v>740</v>
      </c>
      <c r="F595" s="634"/>
      <c r="G595" s="634" t="s">
        <v>225</v>
      </c>
      <c r="H595" s="493" t="s">
        <v>850</v>
      </c>
      <c r="I595" s="493"/>
      <c r="J595" s="493"/>
      <c r="K595" s="493"/>
      <c r="L595" s="493"/>
      <c r="M595" s="493"/>
      <c r="N595" s="493" t="s">
        <v>204</v>
      </c>
      <c r="O595" s="517">
        <v>560000</v>
      </c>
      <c r="P595" s="724"/>
      <c r="Q595" s="723"/>
      <c r="R595" s="700" t="str">
        <f t="shared" si="151"/>
        <v>2.08.01</v>
      </c>
      <c r="S595" s="744" t="str">
        <f t="shared" si="163"/>
        <v>ALAT KEDOKTERAN</v>
      </c>
      <c r="T595" s="744">
        <f t="shared" si="164"/>
        <v>5</v>
      </c>
      <c r="U595" s="745">
        <f t="shared" si="152"/>
        <v>111998</v>
      </c>
      <c r="V595" s="744">
        <f t="shared" si="165"/>
        <v>7</v>
      </c>
      <c r="W595" s="746">
        <f t="shared" si="153"/>
        <v>559990</v>
      </c>
      <c r="X595" s="746">
        <f t="shared" si="154"/>
        <v>0</v>
      </c>
      <c r="Y595" s="746">
        <f t="shared" si="155"/>
        <v>0</v>
      </c>
      <c r="Z595" s="746">
        <f t="shared" si="156"/>
        <v>0</v>
      </c>
      <c r="AA595" s="746">
        <f t="shared" si="157"/>
        <v>0</v>
      </c>
      <c r="AB595" s="746">
        <f t="shared" si="158"/>
        <v>0</v>
      </c>
      <c r="AC595" s="747" t="str">
        <f t="shared" si="159"/>
        <v>2006</v>
      </c>
      <c r="AD595" s="737">
        <f t="shared" si="160"/>
        <v>10</v>
      </c>
      <c r="AE595" s="473">
        <f t="shared" si="161"/>
        <v>559990</v>
      </c>
      <c r="AF595" s="749">
        <f t="shared" si="162"/>
        <v>559990</v>
      </c>
      <c r="AG595" s="720"/>
    </row>
    <row r="596" spans="1:40" s="475" customFormat="1" ht="16">
      <c r="A596" s="722"/>
      <c r="B596" s="493" t="s">
        <v>2262</v>
      </c>
      <c r="C596" s="494" t="s">
        <v>247</v>
      </c>
      <c r="D596" s="689">
        <v>4</v>
      </c>
      <c r="E596" s="493" t="s">
        <v>770</v>
      </c>
      <c r="F596" s="493"/>
      <c r="G596" s="493" t="s">
        <v>231</v>
      </c>
      <c r="H596" s="493" t="s">
        <v>240</v>
      </c>
      <c r="I596" s="493"/>
      <c r="J596" s="493"/>
      <c r="K596" s="493"/>
      <c r="L596" s="493"/>
      <c r="M596" s="493"/>
      <c r="N596" s="493" t="s">
        <v>204</v>
      </c>
      <c r="O596" s="517">
        <v>135000</v>
      </c>
      <c r="P596" s="724"/>
      <c r="Q596" s="723"/>
      <c r="R596" s="700" t="str">
        <f t="shared" si="151"/>
        <v>2.08.01</v>
      </c>
      <c r="S596" s="744" t="str">
        <f t="shared" si="163"/>
        <v>ALAT KEDOKTERAN</v>
      </c>
      <c r="T596" s="744">
        <f t="shared" si="164"/>
        <v>5</v>
      </c>
      <c r="U596" s="745">
        <f t="shared" si="152"/>
        <v>26998</v>
      </c>
      <c r="V596" s="744">
        <f t="shared" si="165"/>
        <v>10</v>
      </c>
      <c r="W596" s="746">
        <f t="shared" si="153"/>
        <v>134990</v>
      </c>
      <c r="X596" s="746">
        <f t="shared" si="154"/>
        <v>0</v>
      </c>
      <c r="Y596" s="746">
        <f t="shared" si="155"/>
        <v>0</v>
      </c>
      <c r="Z596" s="746">
        <f t="shared" si="156"/>
        <v>0</v>
      </c>
      <c r="AA596" s="746">
        <f t="shared" si="157"/>
        <v>0</v>
      </c>
      <c r="AB596" s="746">
        <f t="shared" si="158"/>
        <v>0</v>
      </c>
      <c r="AC596" s="747" t="str">
        <f t="shared" si="159"/>
        <v>2003</v>
      </c>
      <c r="AD596" s="737">
        <f t="shared" si="160"/>
        <v>10</v>
      </c>
      <c r="AE596" s="473">
        <f t="shared" si="161"/>
        <v>134990</v>
      </c>
      <c r="AF596" s="749">
        <f t="shared" si="162"/>
        <v>134990</v>
      </c>
      <c r="AG596" s="720"/>
    </row>
    <row r="597" spans="1:40" s="475" customFormat="1" ht="16">
      <c r="A597" s="722"/>
      <c r="B597" s="493" t="s">
        <v>1021</v>
      </c>
      <c r="C597" s="494" t="s">
        <v>283</v>
      </c>
      <c r="D597" s="689">
        <v>4</v>
      </c>
      <c r="E597" s="493" t="s">
        <v>770</v>
      </c>
      <c r="F597" s="493"/>
      <c r="G597" s="493" t="s">
        <v>231</v>
      </c>
      <c r="H597" s="493" t="s">
        <v>240</v>
      </c>
      <c r="I597" s="493"/>
      <c r="J597" s="493"/>
      <c r="K597" s="493"/>
      <c r="L597" s="493"/>
      <c r="M597" s="493"/>
      <c r="N597" s="493" t="s">
        <v>204</v>
      </c>
      <c r="O597" s="517">
        <v>822500</v>
      </c>
      <c r="P597" s="724"/>
      <c r="Q597" s="723"/>
      <c r="R597" s="700" t="str">
        <f t="shared" si="151"/>
        <v>2.08.01</v>
      </c>
      <c r="S597" s="744" t="str">
        <f t="shared" si="163"/>
        <v>ALAT KEDOKTERAN</v>
      </c>
      <c r="T597" s="744">
        <f t="shared" si="164"/>
        <v>5</v>
      </c>
      <c r="U597" s="745">
        <f t="shared" si="152"/>
        <v>164498</v>
      </c>
      <c r="V597" s="744">
        <f t="shared" si="165"/>
        <v>10</v>
      </c>
      <c r="W597" s="746">
        <f t="shared" si="153"/>
        <v>822490</v>
      </c>
      <c r="X597" s="746">
        <f t="shared" si="154"/>
        <v>0</v>
      </c>
      <c r="Y597" s="746">
        <f t="shared" si="155"/>
        <v>0</v>
      </c>
      <c r="Z597" s="746">
        <f t="shared" si="156"/>
        <v>0</v>
      </c>
      <c r="AA597" s="746">
        <f t="shared" si="157"/>
        <v>0</v>
      </c>
      <c r="AB597" s="746">
        <f t="shared" si="158"/>
        <v>0</v>
      </c>
      <c r="AC597" s="747" t="str">
        <f t="shared" si="159"/>
        <v>2003</v>
      </c>
      <c r="AD597" s="737">
        <f t="shared" si="160"/>
        <v>10</v>
      </c>
      <c r="AE597" s="473">
        <f t="shared" si="161"/>
        <v>822490</v>
      </c>
      <c r="AF597" s="749">
        <f t="shared" si="162"/>
        <v>822490</v>
      </c>
      <c r="AG597" s="720"/>
    </row>
    <row r="598" spans="1:40" s="476" customFormat="1" ht="16">
      <c r="A598" s="722"/>
      <c r="B598" s="493" t="s">
        <v>2902</v>
      </c>
      <c r="C598" s="494" t="s">
        <v>258</v>
      </c>
      <c r="D598" s="689">
        <v>4</v>
      </c>
      <c r="E598" s="493" t="s">
        <v>772</v>
      </c>
      <c r="F598" s="493"/>
      <c r="G598" s="493" t="s">
        <v>226</v>
      </c>
      <c r="H598" s="493" t="s">
        <v>240</v>
      </c>
      <c r="I598" s="493"/>
      <c r="J598" s="493"/>
      <c r="K598" s="493"/>
      <c r="L598" s="493"/>
      <c r="M598" s="493"/>
      <c r="N598" s="493" t="s">
        <v>204</v>
      </c>
      <c r="O598" s="517">
        <v>60000</v>
      </c>
      <c r="P598" s="724"/>
      <c r="Q598" s="723"/>
      <c r="R598" s="700" t="str">
        <f t="shared" si="151"/>
        <v>2.08.01</v>
      </c>
      <c r="S598" s="744" t="str">
        <f t="shared" si="163"/>
        <v>ALAT KEDOKTERAN</v>
      </c>
      <c r="T598" s="744">
        <f t="shared" si="164"/>
        <v>5</v>
      </c>
      <c r="U598" s="745">
        <f t="shared" si="152"/>
        <v>11998</v>
      </c>
      <c r="V598" s="744">
        <f t="shared" si="165"/>
        <v>10</v>
      </c>
      <c r="W598" s="746">
        <f t="shared" si="153"/>
        <v>59990</v>
      </c>
      <c r="X598" s="746">
        <f t="shared" si="154"/>
        <v>0</v>
      </c>
      <c r="Y598" s="746">
        <f t="shared" si="155"/>
        <v>0</v>
      </c>
      <c r="Z598" s="746">
        <f t="shared" si="156"/>
        <v>0</v>
      </c>
      <c r="AA598" s="746">
        <f t="shared" si="157"/>
        <v>0</v>
      </c>
      <c r="AB598" s="746">
        <f t="shared" si="158"/>
        <v>0</v>
      </c>
      <c r="AC598" s="747" t="str">
        <f t="shared" si="159"/>
        <v>2003</v>
      </c>
      <c r="AD598" s="737">
        <f t="shared" si="160"/>
        <v>10</v>
      </c>
      <c r="AE598" s="473">
        <f t="shared" si="161"/>
        <v>59990</v>
      </c>
      <c r="AF598" s="749">
        <f t="shared" si="162"/>
        <v>59990</v>
      </c>
      <c r="AG598" s="720"/>
      <c r="AH598" s="475"/>
      <c r="AI598" s="475"/>
      <c r="AJ598" s="475"/>
      <c r="AK598" s="475"/>
      <c r="AL598" s="475"/>
      <c r="AM598" s="475"/>
      <c r="AN598" s="475"/>
    </row>
    <row r="599" spans="1:40" s="476" customFormat="1" ht="16">
      <c r="A599" s="722"/>
      <c r="B599" s="493" t="s">
        <v>2263</v>
      </c>
      <c r="C599" s="494" t="s">
        <v>286</v>
      </c>
      <c r="D599" s="689">
        <v>4</v>
      </c>
      <c r="E599" s="493" t="s">
        <v>773</v>
      </c>
      <c r="F599" s="493"/>
      <c r="G599" s="493" t="s">
        <v>225</v>
      </c>
      <c r="H599" s="493" t="s">
        <v>167</v>
      </c>
      <c r="I599" s="493"/>
      <c r="J599" s="493"/>
      <c r="K599" s="493"/>
      <c r="L599" s="493"/>
      <c r="M599" s="493"/>
      <c r="N599" s="493" t="s">
        <v>204</v>
      </c>
      <c r="O599" s="517">
        <v>137500</v>
      </c>
      <c r="P599" s="724"/>
      <c r="Q599" s="723"/>
      <c r="R599" s="700" t="str">
        <f t="shared" si="151"/>
        <v>2.08.01</v>
      </c>
      <c r="S599" s="744" t="str">
        <f t="shared" si="163"/>
        <v>ALAT KEDOKTERAN</v>
      </c>
      <c r="T599" s="744">
        <f t="shared" si="164"/>
        <v>5</v>
      </c>
      <c r="U599" s="745">
        <f t="shared" si="152"/>
        <v>27498</v>
      </c>
      <c r="V599" s="744">
        <f t="shared" si="165"/>
        <v>8</v>
      </c>
      <c r="W599" s="746">
        <f t="shared" si="153"/>
        <v>137490</v>
      </c>
      <c r="X599" s="746">
        <f t="shared" si="154"/>
        <v>0</v>
      </c>
      <c r="Y599" s="746">
        <f t="shared" si="155"/>
        <v>0</v>
      </c>
      <c r="Z599" s="746">
        <f t="shared" si="156"/>
        <v>0</v>
      </c>
      <c r="AA599" s="746">
        <f t="shared" si="157"/>
        <v>0</v>
      </c>
      <c r="AB599" s="746">
        <f t="shared" si="158"/>
        <v>0</v>
      </c>
      <c r="AC599" s="747" t="str">
        <f t="shared" si="159"/>
        <v>2005</v>
      </c>
      <c r="AD599" s="737">
        <f t="shared" si="160"/>
        <v>10</v>
      </c>
      <c r="AE599" s="473">
        <f t="shared" si="161"/>
        <v>137490</v>
      </c>
      <c r="AF599" s="749">
        <f t="shared" si="162"/>
        <v>137490</v>
      </c>
      <c r="AG599" s="720"/>
      <c r="AH599" s="475"/>
      <c r="AI599" s="475"/>
      <c r="AJ599" s="475"/>
      <c r="AK599" s="475"/>
      <c r="AL599" s="475"/>
      <c r="AM599" s="475"/>
      <c r="AN599" s="475"/>
    </row>
    <row r="600" spans="1:40" s="476" customFormat="1" ht="16">
      <c r="A600" s="722"/>
      <c r="B600" s="493" t="s">
        <v>2262</v>
      </c>
      <c r="C600" s="494" t="s">
        <v>282</v>
      </c>
      <c r="D600" s="689">
        <v>4</v>
      </c>
      <c r="E600" s="493" t="s">
        <v>770</v>
      </c>
      <c r="F600" s="493"/>
      <c r="G600" s="493" t="s">
        <v>222</v>
      </c>
      <c r="H600" s="493" t="s">
        <v>240</v>
      </c>
      <c r="I600" s="493"/>
      <c r="J600" s="493"/>
      <c r="K600" s="493"/>
      <c r="L600" s="493"/>
      <c r="M600" s="493"/>
      <c r="N600" s="493" t="s">
        <v>204</v>
      </c>
      <c r="O600" s="517">
        <v>135000</v>
      </c>
      <c r="P600" s="724"/>
      <c r="Q600" s="723"/>
      <c r="R600" s="700" t="str">
        <f t="shared" ref="R600:R663" si="166">MID(B600,2,7)</f>
        <v>2.08.01</v>
      </c>
      <c r="S600" s="744" t="str">
        <f t="shared" si="163"/>
        <v>ALAT KEDOKTERAN</v>
      </c>
      <c r="T600" s="744">
        <f t="shared" si="164"/>
        <v>5</v>
      </c>
      <c r="U600" s="745">
        <f t="shared" si="152"/>
        <v>26998</v>
      </c>
      <c r="V600" s="744">
        <f t="shared" si="165"/>
        <v>10</v>
      </c>
      <c r="W600" s="746">
        <f t="shared" si="153"/>
        <v>134990</v>
      </c>
      <c r="X600" s="746">
        <f t="shared" si="154"/>
        <v>0</v>
      </c>
      <c r="Y600" s="746">
        <f t="shared" si="155"/>
        <v>0</v>
      </c>
      <c r="Z600" s="746">
        <f t="shared" si="156"/>
        <v>0</v>
      </c>
      <c r="AA600" s="746">
        <f t="shared" si="157"/>
        <v>0</v>
      </c>
      <c r="AB600" s="746">
        <f t="shared" si="158"/>
        <v>0</v>
      </c>
      <c r="AC600" s="747" t="str">
        <f t="shared" si="159"/>
        <v>2003</v>
      </c>
      <c r="AD600" s="737">
        <f t="shared" si="160"/>
        <v>10</v>
      </c>
      <c r="AE600" s="473">
        <f t="shared" si="161"/>
        <v>134990</v>
      </c>
      <c r="AF600" s="749">
        <f t="shared" si="162"/>
        <v>134990</v>
      </c>
      <c r="AG600" s="720"/>
      <c r="AH600" s="475"/>
      <c r="AI600" s="475"/>
      <c r="AJ600" s="475"/>
      <c r="AK600" s="475"/>
      <c r="AL600" s="475"/>
      <c r="AM600" s="475"/>
      <c r="AN600" s="475"/>
    </row>
    <row r="601" spans="1:40" s="476" customFormat="1" ht="16">
      <c r="A601" s="722"/>
      <c r="B601" s="493" t="s">
        <v>2900</v>
      </c>
      <c r="C601" s="494" t="s">
        <v>255</v>
      </c>
      <c r="D601" s="689">
        <v>4</v>
      </c>
      <c r="E601" s="493" t="s">
        <v>774</v>
      </c>
      <c r="F601" s="493"/>
      <c r="G601" s="493" t="s">
        <v>221</v>
      </c>
      <c r="H601" s="493" t="s">
        <v>167</v>
      </c>
      <c r="I601" s="493"/>
      <c r="J601" s="493"/>
      <c r="K601" s="493"/>
      <c r="L601" s="493"/>
      <c r="M601" s="493"/>
      <c r="N601" s="493" t="s">
        <v>204</v>
      </c>
      <c r="O601" s="517">
        <v>600000</v>
      </c>
      <c r="P601" s="724"/>
      <c r="Q601" s="723"/>
      <c r="R601" s="700" t="str">
        <f t="shared" si="166"/>
        <v>2.08.01</v>
      </c>
      <c r="S601" s="744" t="str">
        <f t="shared" si="163"/>
        <v>ALAT KEDOKTERAN</v>
      </c>
      <c r="T601" s="744">
        <f t="shared" si="164"/>
        <v>5</v>
      </c>
      <c r="U601" s="745">
        <f t="shared" si="152"/>
        <v>119998</v>
      </c>
      <c r="V601" s="744">
        <f t="shared" si="165"/>
        <v>8</v>
      </c>
      <c r="W601" s="746">
        <f t="shared" si="153"/>
        <v>599990</v>
      </c>
      <c r="X601" s="746">
        <f t="shared" si="154"/>
        <v>0</v>
      </c>
      <c r="Y601" s="746">
        <f t="shared" si="155"/>
        <v>0</v>
      </c>
      <c r="Z601" s="746">
        <f t="shared" si="156"/>
        <v>0</v>
      </c>
      <c r="AA601" s="746">
        <f t="shared" si="157"/>
        <v>0</v>
      </c>
      <c r="AB601" s="746">
        <f t="shared" si="158"/>
        <v>0</v>
      </c>
      <c r="AC601" s="747" t="str">
        <f t="shared" si="159"/>
        <v>2005</v>
      </c>
      <c r="AD601" s="737">
        <f t="shared" si="160"/>
        <v>10</v>
      </c>
      <c r="AE601" s="473">
        <f t="shared" si="161"/>
        <v>599990</v>
      </c>
      <c r="AF601" s="749">
        <f t="shared" si="162"/>
        <v>599990</v>
      </c>
      <c r="AG601" s="720"/>
      <c r="AH601" s="475"/>
      <c r="AI601" s="475"/>
      <c r="AJ601" s="475"/>
      <c r="AK601" s="475"/>
      <c r="AL601" s="475"/>
      <c r="AM601" s="475"/>
      <c r="AN601" s="475"/>
    </row>
    <row r="602" spans="1:40" s="476" customFormat="1" ht="16">
      <c r="A602" s="722"/>
      <c r="B602" s="493" t="s">
        <v>2909</v>
      </c>
      <c r="C602" s="494" t="s">
        <v>267</v>
      </c>
      <c r="D602" s="689">
        <v>4</v>
      </c>
      <c r="E602" s="493" t="s">
        <v>759</v>
      </c>
      <c r="F602" s="493"/>
      <c r="G602" s="493" t="s">
        <v>230</v>
      </c>
      <c r="H602" s="493" t="s">
        <v>166</v>
      </c>
      <c r="I602" s="493"/>
      <c r="J602" s="493"/>
      <c r="K602" s="493"/>
      <c r="L602" s="493"/>
      <c r="M602" s="493"/>
      <c r="N602" s="493" t="s">
        <v>204</v>
      </c>
      <c r="O602" s="517">
        <v>245000</v>
      </c>
      <c r="P602" s="724"/>
      <c r="Q602" s="723"/>
      <c r="R602" s="700" t="str">
        <f t="shared" si="166"/>
        <v>2.08.01</v>
      </c>
      <c r="S602" s="744" t="str">
        <f t="shared" si="163"/>
        <v>ALAT KEDOKTERAN</v>
      </c>
      <c r="T602" s="744">
        <f t="shared" si="164"/>
        <v>5</v>
      </c>
      <c r="U602" s="745">
        <f t="shared" si="152"/>
        <v>48998</v>
      </c>
      <c r="V602" s="744">
        <f t="shared" si="165"/>
        <v>11</v>
      </c>
      <c r="W602" s="746">
        <f t="shared" si="153"/>
        <v>244990</v>
      </c>
      <c r="X602" s="746">
        <f t="shared" si="154"/>
        <v>0</v>
      </c>
      <c r="Y602" s="746">
        <f t="shared" si="155"/>
        <v>0</v>
      </c>
      <c r="Z602" s="746">
        <f t="shared" si="156"/>
        <v>0</v>
      </c>
      <c r="AA602" s="746">
        <f t="shared" si="157"/>
        <v>0</v>
      </c>
      <c r="AB602" s="746">
        <f t="shared" si="158"/>
        <v>0</v>
      </c>
      <c r="AC602" s="747" t="str">
        <f t="shared" si="159"/>
        <v>2002</v>
      </c>
      <c r="AD602" s="737">
        <f t="shared" si="160"/>
        <v>10</v>
      </c>
      <c r="AE602" s="473">
        <f t="shared" si="161"/>
        <v>244990</v>
      </c>
      <c r="AF602" s="749">
        <f t="shared" si="162"/>
        <v>244990</v>
      </c>
      <c r="AG602" s="720"/>
      <c r="AH602" s="475"/>
      <c r="AI602" s="475"/>
      <c r="AJ602" s="475"/>
      <c r="AK602" s="475"/>
      <c r="AL602" s="475"/>
      <c r="AM602" s="475"/>
      <c r="AN602" s="475"/>
    </row>
    <row r="603" spans="1:40" s="476" customFormat="1" ht="16">
      <c r="A603" s="750"/>
      <c r="B603" s="523" t="s">
        <v>2900</v>
      </c>
      <c r="C603" s="524" t="s">
        <v>255</v>
      </c>
      <c r="D603" s="689">
        <v>4</v>
      </c>
      <c r="E603" s="523" t="s">
        <v>740</v>
      </c>
      <c r="F603" s="523"/>
      <c r="G603" s="523" t="s">
        <v>225</v>
      </c>
      <c r="H603" s="523" t="s">
        <v>851</v>
      </c>
      <c r="I603" s="523"/>
      <c r="J603" s="523"/>
      <c r="K603" s="523"/>
      <c r="L603" s="523"/>
      <c r="M603" s="523"/>
      <c r="N603" s="523" t="s">
        <v>204</v>
      </c>
      <c r="O603" s="517">
        <v>2400000</v>
      </c>
      <c r="P603" s="724"/>
      <c r="Q603" s="723"/>
      <c r="R603" s="700" t="str">
        <f t="shared" si="166"/>
        <v>2.08.01</v>
      </c>
      <c r="S603" s="744" t="str">
        <f t="shared" si="163"/>
        <v>ALAT KEDOKTERAN</v>
      </c>
      <c r="T603" s="744">
        <f t="shared" si="164"/>
        <v>5</v>
      </c>
      <c r="U603" s="745">
        <f t="shared" ref="U603:U666" si="167">(O603-10)/T603</f>
        <v>479998</v>
      </c>
      <c r="V603" s="744">
        <f t="shared" si="165"/>
        <v>13</v>
      </c>
      <c r="W603" s="746">
        <f t="shared" ref="W603:W666" si="168">IF(V603&gt;T603,O603-10,U603*V603)</f>
        <v>2399990</v>
      </c>
      <c r="X603" s="746">
        <f t="shared" ref="X603:X666" si="169">IF(O603-10=W603,0,U603)</f>
        <v>0</v>
      </c>
      <c r="Y603" s="746">
        <f t="shared" ref="Y603:Y666" si="170">IF(O603-10=W603+X603,0,U603)</f>
        <v>0</v>
      </c>
      <c r="Z603" s="746">
        <f t="shared" ref="Z603:Z666" si="171">IF(O603-10=X603+Y603+W603,0,U603)</f>
        <v>0</v>
      </c>
      <c r="AA603" s="746">
        <f t="shared" ref="AA603:AA666" si="172">IF(O603-10=Y603+Z603+X603+W603,0,U603)</f>
        <v>0</v>
      </c>
      <c r="AB603" s="746">
        <f t="shared" ref="AB603:AB666" si="173">IF(O603-10=W603+X603+Z603+AA603+Y603,0,U603)</f>
        <v>0</v>
      </c>
      <c r="AC603" s="747" t="str">
        <f t="shared" ref="AC603:AC666" si="174">H603</f>
        <v>2000</v>
      </c>
      <c r="AD603" s="737">
        <f t="shared" ref="AD603:AD666" si="175">O603-(W603+X603+Y603+Z603+AA603+AB603)</f>
        <v>10</v>
      </c>
      <c r="AE603" s="473">
        <f t="shared" ref="AE603:AE666" si="176">W603+X603+Y603+Z603+AA603</f>
        <v>2399990</v>
      </c>
      <c r="AF603" s="749">
        <f t="shared" ref="AF603:AF666" si="177">AE603+AB603</f>
        <v>2399990</v>
      </c>
      <c r="AG603" s="720"/>
      <c r="AH603" s="475"/>
      <c r="AI603" s="475"/>
      <c r="AJ603" s="475"/>
      <c r="AK603" s="475"/>
      <c r="AL603" s="475"/>
      <c r="AM603" s="475"/>
      <c r="AN603" s="475"/>
    </row>
    <row r="604" spans="1:40" s="476" customFormat="1" ht="16">
      <c r="A604" s="750"/>
      <c r="B604" s="523" t="s">
        <v>2919</v>
      </c>
      <c r="C604" s="524" t="s">
        <v>287</v>
      </c>
      <c r="D604" s="689">
        <v>4</v>
      </c>
      <c r="E604" s="523" t="s">
        <v>775</v>
      </c>
      <c r="F604" s="523"/>
      <c r="G604" s="523" t="s">
        <v>223</v>
      </c>
      <c r="H604" s="523" t="s">
        <v>850</v>
      </c>
      <c r="I604" s="523"/>
      <c r="J604" s="523"/>
      <c r="K604" s="523"/>
      <c r="L604" s="523"/>
      <c r="M604" s="523"/>
      <c r="N604" s="523" t="s">
        <v>204</v>
      </c>
      <c r="O604" s="517">
        <v>280000</v>
      </c>
      <c r="P604" s="724" t="s">
        <v>123</v>
      </c>
      <c r="Q604" s="723"/>
      <c r="R604" s="700" t="str">
        <f t="shared" si="166"/>
        <v>2.08.01</v>
      </c>
      <c r="S604" s="744" t="str">
        <f t="shared" si="163"/>
        <v>ALAT KEDOKTERAN</v>
      </c>
      <c r="T604" s="744">
        <f t="shared" si="164"/>
        <v>5</v>
      </c>
      <c r="U604" s="745">
        <f t="shared" si="167"/>
        <v>55998</v>
      </c>
      <c r="V604" s="744">
        <f t="shared" si="165"/>
        <v>7</v>
      </c>
      <c r="W604" s="746">
        <f t="shared" si="168"/>
        <v>279990</v>
      </c>
      <c r="X604" s="746">
        <f t="shared" si="169"/>
        <v>0</v>
      </c>
      <c r="Y604" s="746">
        <f t="shared" si="170"/>
        <v>0</v>
      </c>
      <c r="Z604" s="746">
        <f t="shared" si="171"/>
        <v>0</v>
      </c>
      <c r="AA604" s="746">
        <f t="shared" si="172"/>
        <v>0</v>
      </c>
      <c r="AB604" s="746">
        <f t="shared" si="173"/>
        <v>0</v>
      </c>
      <c r="AC604" s="747" t="str">
        <f t="shared" si="174"/>
        <v>2006</v>
      </c>
      <c r="AD604" s="737">
        <f t="shared" si="175"/>
        <v>10</v>
      </c>
      <c r="AE604" s="473">
        <f t="shared" si="176"/>
        <v>279990</v>
      </c>
      <c r="AF604" s="749">
        <f t="shared" si="177"/>
        <v>279990</v>
      </c>
      <c r="AG604" s="720"/>
      <c r="AH604" s="475"/>
      <c r="AI604" s="475"/>
      <c r="AJ604" s="475"/>
      <c r="AK604" s="475"/>
      <c r="AL604" s="475"/>
      <c r="AM604" s="475"/>
      <c r="AN604" s="475"/>
    </row>
    <row r="605" spans="1:40" s="476" customFormat="1" ht="16">
      <c r="A605" s="722"/>
      <c r="B605" s="493" t="s">
        <v>2900</v>
      </c>
      <c r="C605" s="494" t="s">
        <v>255</v>
      </c>
      <c r="D605" s="689">
        <v>4</v>
      </c>
      <c r="E605" s="493" t="s">
        <v>740</v>
      </c>
      <c r="F605" s="493"/>
      <c r="G605" s="493" t="s">
        <v>225</v>
      </c>
      <c r="H605" s="493">
        <v>2005</v>
      </c>
      <c r="I605" s="493"/>
      <c r="J605" s="493"/>
      <c r="K605" s="493"/>
      <c r="L605" s="493"/>
      <c r="M605" s="493"/>
      <c r="N605" s="493" t="s">
        <v>204</v>
      </c>
      <c r="O605" s="517">
        <v>1200000</v>
      </c>
      <c r="P605" s="724"/>
      <c r="Q605" s="723"/>
      <c r="R605" s="700" t="str">
        <f t="shared" si="166"/>
        <v>2.08.01</v>
      </c>
      <c r="S605" s="744" t="str">
        <f t="shared" si="163"/>
        <v>ALAT KEDOKTERAN</v>
      </c>
      <c r="T605" s="744">
        <f t="shared" si="164"/>
        <v>5</v>
      </c>
      <c r="U605" s="745">
        <f t="shared" si="167"/>
        <v>239998</v>
      </c>
      <c r="V605" s="744">
        <f t="shared" si="165"/>
        <v>8</v>
      </c>
      <c r="W605" s="746">
        <f t="shared" si="168"/>
        <v>1199990</v>
      </c>
      <c r="X605" s="746">
        <f t="shared" si="169"/>
        <v>0</v>
      </c>
      <c r="Y605" s="746">
        <f t="shared" si="170"/>
        <v>0</v>
      </c>
      <c r="Z605" s="746">
        <f t="shared" si="171"/>
        <v>0</v>
      </c>
      <c r="AA605" s="746">
        <f t="shared" si="172"/>
        <v>0</v>
      </c>
      <c r="AB605" s="746">
        <f t="shared" si="173"/>
        <v>0</v>
      </c>
      <c r="AC605" s="747">
        <f t="shared" si="174"/>
        <v>2005</v>
      </c>
      <c r="AD605" s="737">
        <f t="shared" si="175"/>
        <v>10</v>
      </c>
      <c r="AE605" s="473">
        <f t="shared" si="176"/>
        <v>1199990</v>
      </c>
      <c r="AF605" s="749">
        <f t="shared" si="177"/>
        <v>1199990</v>
      </c>
      <c r="AG605" s="720"/>
      <c r="AH605" s="475"/>
      <c r="AI605" s="475"/>
      <c r="AJ605" s="475"/>
      <c r="AK605" s="475"/>
      <c r="AL605" s="475"/>
      <c r="AM605" s="475"/>
      <c r="AN605" s="475"/>
    </row>
    <row r="606" spans="1:40" s="476" customFormat="1" ht="16">
      <c r="A606" s="722"/>
      <c r="B606" s="493" t="s">
        <v>2263</v>
      </c>
      <c r="C606" s="494" t="s">
        <v>288</v>
      </c>
      <c r="D606" s="689">
        <v>4</v>
      </c>
      <c r="E606" s="493" t="s">
        <v>759</v>
      </c>
      <c r="F606" s="493"/>
      <c r="G606" s="493" t="s">
        <v>230</v>
      </c>
      <c r="H606" s="493" t="s">
        <v>167</v>
      </c>
      <c r="I606" s="493"/>
      <c r="J606" s="493"/>
      <c r="K606" s="493"/>
      <c r="L606" s="493"/>
      <c r="M606" s="493"/>
      <c r="N606" s="493" t="s">
        <v>204</v>
      </c>
      <c r="O606" s="517">
        <v>1760000</v>
      </c>
      <c r="P606" s="724"/>
      <c r="Q606" s="723"/>
      <c r="R606" s="700" t="str">
        <f t="shared" si="166"/>
        <v>2.08.01</v>
      </c>
      <c r="S606" s="744" t="str">
        <f t="shared" si="163"/>
        <v>ALAT KEDOKTERAN</v>
      </c>
      <c r="T606" s="744">
        <f t="shared" si="164"/>
        <v>5</v>
      </c>
      <c r="U606" s="745">
        <f t="shared" si="167"/>
        <v>351998</v>
      </c>
      <c r="V606" s="744">
        <f t="shared" si="165"/>
        <v>8</v>
      </c>
      <c r="W606" s="746">
        <f t="shared" si="168"/>
        <v>1759990</v>
      </c>
      <c r="X606" s="746">
        <f t="shared" si="169"/>
        <v>0</v>
      </c>
      <c r="Y606" s="746">
        <f t="shared" si="170"/>
        <v>0</v>
      </c>
      <c r="Z606" s="746">
        <f t="shared" si="171"/>
        <v>0</v>
      </c>
      <c r="AA606" s="746">
        <f t="shared" si="172"/>
        <v>0</v>
      </c>
      <c r="AB606" s="746">
        <f t="shared" si="173"/>
        <v>0</v>
      </c>
      <c r="AC606" s="747" t="str">
        <f t="shared" si="174"/>
        <v>2005</v>
      </c>
      <c r="AD606" s="737">
        <f t="shared" si="175"/>
        <v>10</v>
      </c>
      <c r="AE606" s="473">
        <f t="shared" si="176"/>
        <v>1759990</v>
      </c>
      <c r="AF606" s="749">
        <f t="shared" si="177"/>
        <v>1759990</v>
      </c>
      <c r="AG606" s="720"/>
      <c r="AH606" s="475"/>
      <c r="AI606" s="475"/>
      <c r="AJ606" s="475"/>
      <c r="AK606" s="475"/>
      <c r="AL606" s="475"/>
      <c r="AM606" s="475"/>
      <c r="AN606" s="475"/>
    </row>
    <row r="607" spans="1:40" s="476" customFormat="1" ht="16">
      <c r="A607" s="722"/>
      <c r="B607" s="493" t="s">
        <v>2263</v>
      </c>
      <c r="C607" s="494" t="s">
        <v>289</v>
      </c>
      <c r="D607" s="689">
        <v>4</v>
      </c>
      <c r="E607" s="493" t="s">
        <v>776</v>
      </c>
      <c r="F607" s="493"/>
      <c r="G607" s="493" t="s">
        <v>225</v>
      </c>
      <c r="H607" s="493" t="s">
        <v>165</v>
      </c>
      <c r="I607" s="493"/>
      <c r="J607" s="493"/>
      <c r="K607" s="493"/>
      <c r="L607" s="493"/>
      <c r="M607" s="493"/>
      <c r="N607" s="493" t="s">
        <v>204</v>
      </c>
      <c r="O607" s="517">
        <v>1200000</v>
      </c>
      <c r="P607" s="724"/>
      <c r="Q607" s="723"/>
      <c r="R607" s="700" t="str">
        <f t="shared" si="166"/>
        <v>2.08.01</v>
      </c>
      <c r="S607" s="744" t="str">
        <f t="shared" si="163"/>
        <v>ALAT KEDOKTERAN</v>
      </c>
      <c r="T607" s="744">
        <f t="shared" si="164"/>
        <v>5</v>
      </c>
      <c r="U607" s="745">
        <f t="shared" si="167"/>
        <v>239998</v>
      </c>
      <c r="V607" s="744">
        <f t="shared" si="165"/>
        <v>12</v>
      </c>
      <c r="W607" s="746">
        <f t="shared" si="168"/>
        <v>1199990</v>
      </c>
      <c r="X607" s="746">
        <f t="shared" si="169"/>
        <v>0</v>
      </c>
      <c r="Y607" s="746">
        <f t="shared" si="170"/>
        <v>0</v>
      </c>
      <c r="Z607" s="746">
        <f t="shared" si="171"/>
        <v>0</v>
      </c>
      <c r="AA607" s="746">
        <f t="shared" si="172"/>
        <v>0</v>
      </c>
      <c r="AB607" s="746">
        <f t="shared" si="173"/>
        <v>0</v>
      </c>
      <c r="AC607" s="747" t="str">
        <f t="shared" si="174"/>
        <v>2001</v>
      </c>
      <c r="AD607" s="737">
        <f t="shared" si="175"/>
        <v>10</v>
      </c>
      <c r="AE607" s="473">
        <f t="shared" si="176"/>
        <v>1199990</v>
      </c>
      <c r="AF607" s="749">
        <f t="shared" si="177"/>
        <v>1199990</v>
      </c>
      <c r="AG607" s="720"/>
      <c r="AH607" s="475"/>
      <c r="AI607" s="475"/>
      <c r="AJ607" s="475"/>
      <c r="AK607" s="475"/>
      <c r="AL607" s="475"/>
      <c r="AM607" s="475"/>
      <c r="AN607" s="475"/>
    </row>
    <row r="608" spans="1:40" s="476" customFormat="1" ht="16">
      <c r="A608" s="722"/>
      <c r="B608" s="493" t="s">
        <v>2263</v>
      </c>
      <c r="C608" s="494" t="s">
        <v>290</v>
      </c>
      <c r="D608" s="689">
        <v>4</v>
      </c>
      <c r="E608" s="493" t="s">
        <v>777</v>
      </c>
      <c r="F608" s="493"/>
      <c r="G608" s="493" t="s">
        <v>225</v>
      </c>
      <c r="H608" s="493" t="s">
        <v>165</v>
      </c>
      <c r="I608" s="493"/>
      <c r="J608" s="493"/>
      <c r="K608" s="493"/>
      <c r="L608" s="493"/>
      <c r="M608" s="493"/>
      <c r="N608" s="493" t="s">
        <v>204</v>
      </c>
      <c r="O608" s="517">
        <v>165000</v>
      </c>
      <c r="P608" s="724"/>
      <c r="Q608" s="723"/>
      <c r="R608" s="700" t="str">
        <f t="shared" si="166"/>
        <v>2.08.01</v>
      </c>
      <c r="S608" s="744" t="str">
        <f t="shared" si="163"/>
        <v>ALAT KEDOKTERAN</v>
      </c>
      <c r="T608" s="744">
        <f t="shared" si="164"/>
        <v>5</v>
      </c>
      <c r="U608" s="745">
        <f t="shared" si="167"/>
        <v>32998</v>
      </c>
      <c r="V608" s="744">
        <f t="shared" si="165"/>
        <v>12</v>
      </c>
      <c r="W608" s="746">
        <f t="shared" si="168"/>
        <v>164990</v>
      </c>
      <c r="X608" s="746">
        <f t="shared" si="169"/>
        <v>0</v>
      </c>
      <c r="Y608" s="746">
        <f t="shared" si="170"/>
        <v>0</v>
      </c>
      <c r="Z608" s="746">
        <f t="shared" si="171"/>
        <v>0</v>
      </c>
      <c r="AA608" s="746">
        <f t="shared" si="172"/>
        <v>0</v>
      </c>
      <c r="AB608" s="746">
        <f t="shared" si="173"/>
        <v>0</v>
      </c>
      <c r="AC608" s="747" t="str">
        <f t="shared" si="174"/>
        <v>2001</v>
      </c>
      <c r="AD608" s="737">
        <f t="shared" si="175"/>
        <v>10</v>
      </c>
      <c r="AE608" s="473">
        <f t="shared" si="176"/>
        <v>164990</v>
      </c>
      <c r="AF608" s="749">
        <f t="shared" si="177"/>
        <v>164990</v>
      </c>
      <c r="AG608" s="720"/>
      <c r="AH608" s="475"/>
      <c r="AI608" s="475"/>
      <c r="AJ608" s="475"/>
      <c r="AK608" s="475"/>
      <c r="AL608" s="475"/>
      <c r="AM608" s="475"/>
      <c r="AN608" s="475"/>
    </row>
    <row r="609" spans="1:40" s="476" customFormat="1" ht="16">
      <c r="A609" s="722"/>
      <c r="B609" s="493" t="s">
        <v>2920</v>
      </c>
      <c r="C609" s="494" t="s">
        <v>291</v>
      </c>
      <c r="D609" s="689">
        <v>4</v>
      </c>
      <c r="E609" s="493" t="s">
        <v>759</v>
      </c>
      <c r="F609" s="493"/>
      <c r="G609" s="493" t="s">
        <v>230</v>
      </c>
      <c r="H609" s="493" t="s">
        <v>165</v>
      </c>
      <c r="I609" s="493"/>
      <c r="J609" s="493"/>
      <c r="K609" s="493"/>
      <c r="L609" s="493"/>
      <c r="M609" s="493"/>
      <c r="N609" s="493" t="s">
        <v>204</v>
      </c>
      <c r="O609" s="517">
        <v>3000000</v>
      </c>
      <c r="P609" s="724"/>
      <c r="Q609" s="723"/>
      <c r="R609" s="700" t="str">
        <f t="shared" si="166"/>
        <v>2.08.02</v>
      </c>
      <c r="S609" s="744" t="str">
        <f t="shared" si="163"/>
        <v>ALAT KESEHATAN</v>
      </c>
      <c r="T609" s="744">
        <f t="shared" si="164"/>
        <v>5</v>
      </c>
      <c r="U609" s="745">
        <f t="shared" si="167"/>
        <v>599998</v>
      </c>
      <c r="V609" s="744">
        <f t="shared" si="165"/>
        <v>12</v>
      </c>
      <c r="W609" s="746">
        <f t="shared" si="168"/>
        <v>2999990</v>
      </c>
      <c r="X609" s="746">
        <f t="shared" si="169"/>
        <v>0</v>
      </c>
      <c r="Y609" s="746">
        <f t="shared" si="170"/>
        <v>0</v>
      </c>
      <c r="Z609" s="746">
        <f t="shared" si="171"/>
        <v>0</v>
      </c>
      <c r="AA609" s="746">
        <f t="shared" si="172"/>
        <v>0</v>
      </c>
      <c r="AB609" s="746">
        <f t="shared" si="173"/>
        <v>0</v>
      </c>
      <c r="AC609" s="747" t="str">
        <f t="shared" si="174"/>
        <v>2001</v>
      </c>
      <c r="AD609" s="737">
        <f t="shared" si="175"/>
        <v>10</v>
      </c>
      <c r="AE609" s="473">
        <f t="shared" si="176"/>
        <v>2999990</v>
      </c>
      <c r="AF609" s="749">
        <f t="shared" si="177"/>
        <v>2999990</v>
      </c>
      <c r="AG609" s="720"/>
      <c r="AH609" s="475"/>
      <c r="AI609" s="475"/>
      <c r="AJ609" s="475"/>
      <c r="AK609" s="475"/>
      <c r="AL609" s="475"/>
      <c r="AM609" s="475"/>
      <c r="AN609" s="475"/>
    </row>
    <row r="610" spans="1:40" s="476" customFormat="1" ht="16">
      <c r="A610" s="722"/>
      <c r="B610" s="493" t="s">
        <v>2263</v>
      </c>
      <c r="C610" s="494" t="s">
        <v>290</v>
      </c>
      <c r="D610" s="689">
        <v>4</v>
      </c>
      <c r="E610" s="493" t="s">
        <v>778</v>
      </c>
      <c r="F610" s="493"/>
      <c r="G610" s="493" t="s">
        <v>225</v>
      </c>
      <c r="H610" s="493" t="s">
        <v>165</v>
      </c>
      <c r="I610" s="493"/>
      <c r="J610" s="493"/>
      <c r="K610" s="493"/>
      <c r="L610" s="493"/>
      <c r="M610" s="493"/>
      <c r="N610" s="493" t="s">
        <v>204</v>
      </c>
      <c r="O610" s="517">
        <v>165000</v>
      </c>
      <c r="P610" s="724"/>
      <c r="Q610" s="723"/>
      <c r="R610" s="700" t="str">
        <f t="shared" si="166"/>
        <v>2.08.01</v>
      </c>
      <c r="S610" s="744" t="str">
        <f t="shared" si="163"/>
        <v>ALAT KEDOKTERAN</v>
      </c>
      <c r="T610" s="744">
        <f t="shared" si="164"/>
        <v>5</v>
      </c>
      <c r="U610" s="745">
        <f t="shared" si="167"/>
        <v>32998</v>
      </c>
      <c r="V610" s="744">
        <f t="shared" si="165"/>
        <v>12</v>
      </c>
      <c r="W610" s="746">
        <f t="shared" si="168"/>
        <v>164990</v>
      </c>
      <c r="X610" s="746">
        <f t="shared" si="169"/>
        <v>0</v>
      </c>
      <c r="Y610" s="746">
        <f t="shared" si="170"/>
        <v>0</v>
      </c>
      <c r="Z610" s="746">
        <f t="shared" si="171"/>
        <v>0</v>
      </c>
      <c r="AA610" s="746">
        <f t="shared" si="172"/>
        <v>0</v>
      </c>
      <c r="AB610" s="746">
        <f t="shared" si="173"/>
        <v>0</v>
      </c>
      <c r="AC610" s="747" t="str">
        <f t="shared" si="174"/>
        <v>2001</v>
      </c>
      <c r="AD610" s="737">
        <f t="shared" si="175"/>
        <v>10</v>
      </c>
      <c r="AE610" s="473">
        <f t="shared" si="176"/>
        <v>164990</v>
      </c>
      <c r="AF610" s="749">
        <f t="shared" si="177"/>
        <v>164990</v>
      </c>
      <c r="AG610" s="720"/>
      <c r="AH610" s="475"/>
      <c r="AI610" s="475"/>
      <c r="AJ610" s="475"/>
      <c r="AK610" s="475"/>
      <c r="AL610" s="475"/>
      <c r="AM610" s="475"/>
      <c r="AN610" s="475"/>
    </row>
    <row r="611" spans="1:40" s="476" customFormat="1" ht="16">
      <c r="A611" s="722"/>
      <c r="B611" s="493" t="s">
        <v>2921</v>
      </c>
      <c r="C611" s="494" t="s">
        <v>292</v>
      </c>
      <c r="D611" s="689">
        <v>4</v>
      </c>
      <c r="E611" s="493" t="s">
        <v>779</v>
      </c>
      <c r="F611" s="493"/>
      <c r="G611" s="493" t="s">
        <v>222</v>
      </c>
      <c r="H611" s="493" t="s">
        <v>167</v>
      </c>
      <c r="I611" s="493"/>
      <c r="J611" s="493"/>
      <c r="K611" s="493"/>
      <c r="L611" s="493"/>
      <c r="M611" s="493"/>
      <c r="N611" s="493" t="s">
        <v>204</v>
      </c>
      <c r="O611" s="517">
        <v>136000000</v>
      </c>
      <c r="P611" s="724"/>
      <c r="Q611" s="723"/>
      <c r="R611" s="700" t="str">
        <f t="shared" si="166"/>
        <v>2.08.01</v>
      </c>
      <c r="S611" s="744" t="str">
        <f t="shared" si="163"/>
        <v>ALAT KEDOKTERAN</v>
      </c>
      <c r="T611" s="744">
        <f t="shared" si="164"/>
        <v>5</v>
      </c>
      <c r="U611" s="745">
        <f t="shared" si="167"/>
        <v>27199998</v>
      </c>
      <c r="V611" s="744">
        <f t="shared" si="165"/>
        <v>8</v>
      </c>
      <c r="W611" s="746">
        <f t="shared" si="168"/>
        <v>135999990</v>
      </c>
      <c r="X611" s="746">
        <f t="shared" si="169"/>
        <v>0</v>
      </c>
      <c r="Y611" s="746">
        <f t="shared" si="170"/>
        <v>0</v>
      </c>
      <c r="Z611" s="746">
        <f t="shared" si="171"/>
        <v>0</v>
      </c>
      <c r="AA611" s="746">
        <f t="shared" si="172"/>
        <v>0</v>
      </c>
      <c r="AB611" s="746">
        <f t="shared" si="173"/>
        <v>0</v>
      </c>
      <c r="AC611" s="747" t="str">
        <f t="shared" si="174"/>
        <v>2005</v>
      </c>
      <c r="AD611" s="737">
        <f t="shared" si="175"/>
        <v>10</v>
      </c>
      <c r="AE611" s="473">
        <f t="shared" si="176"/>
        <v>135999990</v>
      </c>
      <c r="AF611" s="749">
        <f t="shared" si="177"/>
        <v>135999990</v>
      </c>
      <c r="AG611" s="720"/>
      <c r="AH611" s="475"/>
      <c r="AI611" s="475"/>
      <c r="AJ611" s="475"/>
      <c r="AK611" s="475"/>
      <c r="AL611" s="475"/>
      <c r="AM611" s="475"/>
      <c r="AN611" s="475"/>
    </row>
    <row r="612" spans="1:40" s="476" customFormat="1" ht="16">
      <c r="A612" s="722"/>
      <c r="B612" s="493" t="s">
        <v>2263</v>
      </c>
      <c r="C612" s="494" t="s">
        <v>284</v>
      </c>
      <c r="D612" s="689">
        <v>4</v>
      </c>
      <c r="E612" s="493" t="s">
        <v>780</v>
      </c>
      <c r="F612" s="493"/>
      <c r="G612" s="493" t="s">
        <v>222</v>
      </c>
      <c r="H612" s="493" t="s">
        <v>164</v>
      </c>
      <c r="I612" s="493"/>
      <c r="J612" s="493"/>
      <c r="K612" s="493"/>
      <c r="L612" s="493"/>
      <c r="M612" s="493"/>
      <c r="N612" s="493" t="s">
        <v>204</v>
      </c>
      <c r="O612" s="517">
        <v>525000</v>
      </c>
      <c r="P612" s="724"/>
      <c r="Q612" s="723"/>
      <c r="R612" s="700" t="str">
        <f t="shared" si="166"/>
        <v>2.08.01</v>
      </c>
      <c r="S612" s="744" t="str">
        <f t="shared" si="163"/>
        <v>ALAT KEDOKTERAN</v>
      </c>
      <c r="T612" s="744">
        <f t="shared" si="164"/>
        <v>5</v>
      </c>
      <c r="U612" s="745">
        <f t="shared" si="167"/>
        <v>104998</v>
      </c>
      <c r="V612" s="744">
        <f t="shared" si="165"/>
        <v>9</v>
      </c>
      <c r="W612" s="746">
        <f t="shared" si="168"/>
        <v>524990</v>
      </c>
      <c r="X612" s="746">
        <f t="shared" si="169"/>
        <v>0</v>
      </c>
      <c r="Y612" s="746">
        <f t="shared" si="170"/>
        <v>0</v>
      </c>
      <c r="Z612" s="746">
        <f t="shared" si="171"/>
        <v>0</v>
      </c>
      <c r="AA612" s="746">
        <f t="shared" si="172"/>
        <v>0</v>
      </c>
      <c r="AB612" s="746">
        <f t="shared" si="173"/>
        <v>0</v>
      </c>
      <c r="AC612" s="747" t="str">
        <f t="shared" si="174"/>
        <v>2004</v>
      </c>
      <c r="AD612" s="737">
        <f t="shared" si="175"/>
        <v>10</v>
      </c>
      <c r="AE612" s="473">
        <f t="shared" si="176"/>
        <v>524990</v>
      </c>
      <c r="AF612" s="749">
        <f t="shared" si="177"/>
        <v>524990</v>
      </c>
      <c r="AG612" s="720"/>
      <c r="AH612" s="475"/>
      <c r="AI612" s="475"/>
      <c r="AJ612" s="475"/>
      <c r="AK612" s="475"/>
      <c r="AL612" s="475"/>
      <c r="AM612" s="475"/>
      <c r="AN612" s="475"/>
    </row>
    <row r="613" spans="1:40" s="476" customFormat="1" ht="16">
      <c r="A613" s="722"/>
      <c r="B613" s="493" t="s">
        <v>2263</v>
      </c>
      <c r="C613" s="494" t="s">
        <v>290</v>
      </c>
      <c r="D613" s="689">
        <v>4</v>
      </c>
      <c r="E613" s="493" t="s">
        <v>781</v>
      </c>
      <c r="F613" s="493"/>
      <c r="G613" s="493" t="s">
        <v>225</v>
      </c>
      <c r="H613" s="493" t="s">
        <v>167</v>
      </c>
      <c r="I613" s="493"/>
      <c r="J613" s="493"/>
      <c r="K613" s="493"/>
      <c r="L613" s="493"/>
      <c r="M613" s="493"/>
      <c r="N613" s="493" t="s">
        <v>204</v>
      </c>
      <c r="O613" s="517">
        <v>536250</v>
      </c>
      <c r="P613" s="724"/>
      <c r="Q613" s="723"/>
      <c r="R613" s="700" t="str">
        <f t="shared" si="166"/>
        <v>2.08.01</v>
      </c>
      <c r="S613" s="744" t="str">
        <f t="shared" si="163"/>
        <v>ALAT KEDOKTERAN</v>
      </c>
      <c r="T613" s="744">
        <f t="shared" si="164"/>
        <v>5</v>
      </c>
      <c r="U613" s="745">
        <f t="shared" si="167"/>
        <v>107248</v>
      </c>
      <c r="V613" s="744">
        <f t="shared" si="165"/>
        <v>8</v>
      </c>
      <c r="W613" s="746">
        <f t="shared" si="168"/>
        <v>536240</v>
      </c>
      <c r="X613" s="746">
        <f t="shared" si="169"/>
        <v>0</v>
      </c>
      <c r="Y613" s="746">
        <f t="shared" si="170"/>
        <v>0</v>
      </c>
      <c r="Z613" s="746">
        <f t="shared" si="171"/>
        <v>0</v>
      </c>
      <c r="AA613" s="746">
        <f t="shared" si="172"/>
        <v>0</v>
      </c>
      <c r="AB613" s="746">
        <f t="shared" si="173"/>
        <v>0</v>
      </c>
      <c r="AC613" s="747" t="str">
        <f t="shared" si="174"/>
        <v>2005</v>
      </c>
      <c r="AD613" s="737">
        <f t="shared" si="175"/>
        <v>10</v>
      </c>
      <c r="AE613" s="473">
        <f t="shared" si="176"/>
        <v>536240</v>
      </c>
      <c r="AF613" s="749">
        <f t="shared" si="177"/>
        <v>536240</v>
      </c>
      <c r="AG613" s="720"/>
      <c r="AH613" s="475"/>
      <c r="AI613" s="475"/>
      <c r="AJ613" s="475"/>
      <c r="AK613" s="475"/>
      <c r="AL613" s="475"/>
      <c r="AM613" s="475"/>
      <c r="AN613" s="475"/>
    </row>
    <row r="614" spans="1:40" s="476" customFormat="1" ht="16">
      <c r="A614" s="722"/>
      <c r="B614" s="493" t="s">
        <v>2263</v>
      </c>
      <c r="C614" s="494" t="s">
        <v>293</v>
      </c>
      <c r="D614" s="689">
        <v>4</v>
      </c>
      <c r="E614" s="493" t="s">
        <v>782</v>
      </c>
      <c r="F614" s="493"/>
      <c r="G614" s="493" t="s">
        <v>230</v>
      </c>
      <c r="H614" s="493" t="s">
        <v>164</v>
      </c>
      <c r="I614" s="493"/>
      <c r="J614" s="493"/>
      <c r="K614" s="493"/>
      <c r="L614" s="493"/>
      <c r="M614" s="493"/>
      <c r="N614" s="493" t="s">
        <v>204</v>
      </c>
      <c r="O614" s="517">
        <v>525000</v>
      </c>
      <c r="P614" s="724" t="s">
        <v>1573</v>
      </c>
      <c r="Q614" s="723"/>
      <c r="R614" s="700" t="str">
        <f t="shared" si="166"/>
        <v>2.08.01</v>
      </c>
      <c r="S614" s="744" t="str">
        <f t="shared" si="163"/>
        <v>ALAT KEDOKTERAN</v>
      </c>
      <c r="T614" s="744">
        <f t="shared" si="164"/>
        <v>5</v>
      </c>
      <c r="U614" s="745">
        <f t="shared" si="167"/>
        <v>104998</v>
      </c>
      <c r="V614" s="744">
        <f t="shared" si="165"/>
        <v>9</v>
      </c>
      <c r="W614" s="746">
        <f t="shared" si="168"/>
        <v>524990</v>
      </c>
      <c r="X614" s="746">
        <f t="shared" si="169"/>
        <v>0</v>
      </c>
      <c r="Y614" s="746">
        <f t="shared" si="170"/>
        <v>0</v>
      </c>
      <c r="Z614" s="746">
        <f t="shared" si="171"/>
        <v>0</v>
      </c>
      <c r="AA614" s="746">
        <f t="shared" si="172"/>
        <v>0</v>
      </c>
      <c r="AB614" s="746">
        <f t="shared" si="173"/>
        <v>0</v>
      </c>
      <c r="AC614" s="747" t="str">
        <f t="shared" si="174"/>
        <v>2004</v>
      </c>
      <c r="AD614" s="737">
        <f t="shared" si="175"/>
        <v>10</v>
      </c>
      <c r="AE614" s="473">
        <f t="shared" si="176"/>
        <v>524990</v>
      </c>
      <c r="AF614" s="749">
        <f t="shared" si="177"/>
        <v>524990</v>
      </c>
      <c r="AG614" s="720"/>
      <c r="AH614" s="475"/>
      <c r="AI614" s="475"/>
      <c r="AJ614" s="475"/>
      <c r="AK614" s="475"/>
      <c r="AL614" s="475"/>
      <c r="AM614" s="475"/>
      <c r="AN614" s="475"/>
    </row>
    <row r="615" spans="1:40" s="476" customFormat="1" ht="16">
      <c r="A615" s="722"/>
      <c r="B615" s="493" t="s">
        <v>2919</v>
      </c>
      <c r="C615" s="494" t="s">
        <v>271</v>
      </c>
      <c r="D615" s="689">
        <v>4</v>
      </c>
      <c r="E615" s="493" t="s">
        <v>740</v>
      </c>
      <c r="F615" s="493"/>
      <c r="G615" s="493" t="s">
        <v>225</v>
      </c>
      <c r="H615" s="493" t="s">
        <v>167</v>
      </c>
      <c r="I615" s="493"/>
      <c r="J615" s="493"/>
      <c r="K615" s="493"/>
      <c r="L615" s="493"/>
      <c r="M615" s="493"/>
      <c r="N615" s="493" t="s">
        <v>204</v>
      </c>
      <c r="O615" s="517">
        <v>150000</v>
      </c>
      <c r="P615" s="724"/>
      <c r="Q615" s="723"/>
      <c r="R615" s="700" t="str">
        <f t="shared" si="166"/>
        <v>2.08.01</v>
      </c>
      <c r="S615" s="744" t="str">
        <f t="shared" si="163"/>
        <v>ALAT KEDOKTERAN</v>
      </c>
      <c r="T615" s="744">
        <f t="shared" si="164"/>
        <v>5</v>
      </c>
      <c r="U615" s="745">
        <f t="shared" si="167"/>
        <v>29998</v>
      </c>
      <c r="V615" s="744">
        <f t="shared" si="165"/>
        <v>8</v>
      </c>
      <c r="W615" s="746">
        <f t="shared" si="168"/>
        <v>149990</v>
      </c>
      <c r="X615" s="746">
        <f t="shared" si="169"/>
        <v>0</v>
      </c>
      <c r="Y615" s="746">
        <f t="shared" si="170"/>
        <v>0</v>
      </c>
      <c r="Z615" s="746">
        <f t="shared" si="171"/>
        <v>0</v>
      </c>
      <c r="AA615" s="746">
        <f t="shared" si="172"/>
        <v>0</v>
      </c>
      <c r="AB615" s="746">
        <f t="shared" si="173"/>
        <v>0</v>
      </c>
      <c r="AC615" s="747" t="str">
        <f t="shared" si="174"/>
        <v>2005</v>
      </c>
      <c r="AD615" s="737">
        <f t="shared" si="175"/>
        <v>10</v>
      </c>
      <c r="AE615" s="473">
        <f t="shared" si="176"/>
        <v>149990</v>
      </c>
      <c r="AF615" s="749">
        <f t="shared" si="177"/>
        <v>149990</v>
      </c>
      <c r="AG615" s="720"/>
      <c r="AH615" s="475"/>
      <c r="AI615" s="475"/>
      <c r="AJ615" s="475"/>
      <c r="AK615" s="475"/>
      <c r="AL615" s="475"/>
      <c r="AM615" s="475"/>
      <c r="AN615" s="475"/>
    </row>
    <row r="616" spans="1:40" s="476" customFormat="1" ht="16">
      <c r="A616" s="722"/>
      <c r="B616" s="493" t="s">
        <v>2901</v>
      </c>
      <c r="C616" s="494" t="s">
        <v>294</v>
      </c>
      <c r="D616" s="689">
        <v>4</v>
      </c>
      <c r="E616" s="493" t="s">
        <v>145</v>
      </c>
      <c r="F616" s="493"/>
      <c r="G616" s="493" t="s">
        <v>221</v>
      </c>
      <c r="H616" s="493" t="s">
        <v>167</v>
      </c>
      <c r="I616" s="493"/>
      <c r="J616" s="493"/>
      <c r="K616" s="493"/>
      <c r="L616" s="493"/>
      <c r="M616" s="493"/>
      <c r="N616" s="493" t="s">
        <v>204</v>
      </c>
      <c r="O616" s="517">
        <v>187500</v>
      </c>
      <c r="P616" s="724"/>
      <c r="Q616" s="723"/>
      <c r="R616" s="700" t="str">
        <f t="shared" si="166"/>
        <v>2.08.01</v>
      </c>
      <c r="S616" s="744" t="str">
        <f t="shared" si="163"/>
        <v>ALAT KEDOKTERAN</v>
      </c>
      <c r="T616" s="744">
        <f t="shared" si="164"/>
        <v>5</v>
      </c>
      <c r="U616" s="745">
        <f t="shared" si="167"/>
        <v>37498</v>
      </c>
      <c r="V616" s="744">
        <f t="shared" si="165"/>
        <v>8</v>
      </c>
      <c r="W616" s="746">
        <f t="shared" si="168"/>
        <v>187490</v>
      </c>
      <c r="X616" s="746">
        <f t="shared" si="169"/>
        <v>0</v>
      </c>
      <c r="Y616" s="746">
        <f t="shared" si="170"/>
        <v>0</v>
      </c>
      <c r="Z616" s="746">
        <f t="shared" si="171"/>
        <v>0</v>
      </c>
      <c r="AA616" s="746">
        <f t="shared" si="172"/>
        <v>0</v>
      </c>
      <c r="AB616" s="746">
        <f t="shared" si="173"/>
        <v>0</v>
      </c>
      <c r="AC616" s="747" t="str">
        <f t="shared" si="174"/>
        <v>2005</v>
      </c>
      <c r="AD616" s="737">
        <f t="shared" si="175"/>
        <v>10</v>
      </c>
      <c r="AE616" s="473">
        <f t="shared" si="176"/>
        <v>187490</v>
      </c>
      <c r="AF616" s="749">
        <f t="shared" si="177"/>
        <v>187490</v>
      </c>
      <c r="AG616" s="720"/>
      <c r="AH616" s="475"/>
      <c r="AI616" s="475"/>
      <c r="AJ616" s="475"/>
      <c r="AK616" s="475"/>
      <c r="AL616" s="475"/>
      <c r="AM616" s="475"/>
      <c r="AN616" s="475"/>
    </row>
    <row r="617" spans="1:40" s="476" customFormat="1" ht="16">
      <c r="A617" s="722"/>
      <c r="B617" s="493" t="s">
        <v>1021</v>
      </c>
      <c r="C617" s="494" t="s">
        <v>248</v>
      </c>
      <c r="D617" s="689">
        <v>4</v>
      </c>
      <c r="E617" s="493" t="s">
        <v>783</v>
      </c>
      <c r="F617" s="493"/>
      <c r="G617" s="493" t="s">
        <v>225</v>
      </c>
      <c r="H617" s="493" t="s">
        <v>167</v>
      </c>
      <c r="I617" s="493"/>
      <c r="J617" s="493"/>
      <c r="K617" s="493"/>
      <c r="L617" s="493"/>
      <c r="M617" s="493"/>
      <c r="N617" s="493" t="s">
        <v>204</v>
      </c>
      <c r="O617" s="517">
        <v>1410000</v>
      </c>
      <c r="P617" s="724"/>
      <c r="Q617" s="723"/>
      <c r="R617" s="700" t="str">
        <f t="shared" si="166"/>
        <v>2.08.01</v>
      </c>
      <c r="S617" s="744" t="str">
        <f t="shared" si="163"/>
        <v>ALAT KEDOKTERAN</v>
      </c>
      <c r="T617" s="744">
        <f t="shared" si="164"/>
        <v>5</v>
      </c>
      <c r="U617" s="745">
        <f t="shared" si="167"/>
        <v>281998</v>
      </c>
      <c r="V617" s="744">
        <f t="shared" si="165"/>
        <v>8</v>
      </c>
      <c r="W617" s="746">
        <f t="shared" si="168"/>
        <v>1409990</v>
      </c>
      <c r="X617" s="746">
        <f t="shared" si="169"/>
        <v>0</v>
      </c>
      <c r="Y617" s="746">
        <f t="shared" si="170"/>
        <v>0</v>
      </c>
      <c r="Z617" s="746">
        <f t="shared" si="171"/>
        <v>0</v>
      </c>
      <c r="AA617" s="746">
        <f t="shared" si="172"/>
        <v>0</v>
      </c>
      <c r="AB617" s="746">
        <f t="shared" si="173"/>
        <v>0</v>
      </c>
      <c r="AC617" s="747" t="str">
        <f t="shared" si="174"/>
        <v>2005</v>
      </c>
      <c r="AD617" s="737">
        <f t="shared" si="175"/>
        <v>10</v>
      </c>
      <c r="AE617" s="473">
        <f t="shared" si="176"/>
        <v>1409990</v>
      </c>
      <c r="AF617" s="749">
        <f t="shared" si="177"/>
        <v>1409990</v>
      </c>
      <c r="AG617" s="720"/>
      <c r="AH617" s="475"/>
      <c r="AI617" s="475"/>
      <c r="AJ617" s="475"/>
      <c r="AK617" s="475"/>
      <c r="AL617" s="475"/>
      <c r="AM617" s="475"/>
      <c r="AN617" s="475"/>
    </row>
    <row r="618" spans="1:40" s="476" customFormat="1" ht="16">
      <c r="A618" s="722"/>
      <c r="B618" s="493" t="s">
        <v>701</v>
      </c>
      <c r="C618" s="494" t="s">
        <v>295</v>
      </c>
      <c r="D618" s="689">
        <v>4</v>
      </c>
      <c r="E618" s="493" t="s">
        <v>784</v>
      </c>
      <c r="F618" s="493"/>
      <c r="G618" s="493" t="s">
        <v>230</v>
      </c>
      <c r="H618" s="493" t="s">
        <v>240</v>
      </c>
      <c r="I618" s="493"/>
      <c r="J618" s="493"/>
      <c r="K618" s="493"/>
      <c r="L618" s="493"/>
      <c r="M618" s="493"/>
      <c r="N618" s="493" t="s">
        <v>204</v>
      </c>
      <c r="O618" s="517">
        <v>525000</v>
      </c>
      <c r="P618" s="724" t="s">
        <v>123</v>
      </c>
      <c r="Q618" s="723"/>
      <c r="R618" s="700" t="str">
        <f t="shared" si="166"/>
        <v>2.08.01</v>
      </c>
      <c r="S618" s="744" t="str">
        <f t="shared" si="163"/>
        <v>ALAT KEDOKTERAN</v>
      </c>
      <c r="T618" s="744">
        <f t="shared" si="164"/>
        <v>5</v>
      </c>
      <c r="U618" s="745">
        <f t="shared" si="167"/>
        <v>104998</v>
      </c>
      <c r="V618" s="744">
        <f t="shared" si="165"/>
        <v>10</v>
      </c>
      <c r="W618" s="746">
        <f t="shared" si="168"/>
        <v>524990</v>
      </c>
      <c r="X618" s="746">
        <f t="shared" si="169"/>
        <v>0</v>
      </c>
      <c r="Y618" s="746">
        <f t="shared" si="170"/>
        <v>0</v>
      </c>
      <c r="Z618" s="746">
        <f t="shared" si="171"/>
        <v>0</v>
      </c>
      <c r="AA618" s="746">
        <f t="shared" si="172"/>
        <v>0</v>
      </c>
      <c r="AB618" s="746">
        <f t="shared" si="173"/>
        <v>0</v>
      </c>
      <c r="AC618" s="747" t="str">
        <f t="shared" si="174"/>
        <v>2003</v>
      </c>
      <c r="AD618" s="737">
        <f t="shared" si="175"/>
        <v>10</v>
      </c>
      <c r="AE618" s="473">
        <f t="shared" si="176"/>
        <v>524990</v>
      </c>
      <c r="AF618" s="749">
        <f t="shared" si="177"/>
        <v>524990</v>
      </c>
      <c r="AG618" s="720"/>
      <c r="AH618" s="475"/>
      <c r="AI618" s="475"/>
      <c r="AJ618" s="475"/>
      <c r="AK618" s="475"/>
      <c r="AL618" s="475"/>
      <c r="AM618" s="475"/>
      <c r="AN618" s="475"/>
    </row>
    <row r="619" spans="1:40" s="476" customFormat="1" ht="16">
      <c r="A619" s="722"/>
      <c r="B619" s="493" t="s">
        <v>2900</v>
      </c>
      <c r="C619" s="494" t="s">
        <v>296</v>
      </c>
      <c r="D619" s="689">
        <v>4</v>
      </c>
      <c r="E619" s="493" t="s">
        <v>145</v>
      </c>
      <c r="F619" s="493"/>
      <c r="G619" s="493" t="s">
        <v>225</v>
      </c>
      <c r="H619" s="493" t="s">
        <v>164</v>
      </c>
      <c r="I619" s="493"/>
      <c r="J619" s="493"/>
      <c r="K619" s="493"/>
      <c r="L619" s="493"/>
      <c r="M619" s="493"/>
      <c r="N619" s="493" t="s">
        <v>204</v>
      </c>
      <c r="O619" s="517">
        <v>4200000</v>
      </c>
      <c r="P619" s="724"/>
      <c r="Q619" s="723"/>
      <c r="R619" s="700" t="str">
        <f t="shared" si="166"/>
        <v>2.08.01</v>
      </c>
      <c r="S619" s="744" t="str">
        <f t="shared" si="163"/>
        <v>ALAT KEDOKTERAN</v>
      </c>
      <c r="T619" s="744">
        <f t="shared" si="164"/>
        <v>5</v>
      </c>
      <c r="U619" s="745">
        <f t="shared" si="167"/>
        <v>839998</v>
      </c>
      <c r="V619" s="744">
        <f t="shared" si="165"/>
        <v>9</v>
      </c>
      <c r="W619" s="746">
        <f t="shared" si="168"/>
        <v>4199990</v>
      </c>
      <c r="X619" s="746">
        <f t="shared" si="169"/>
        <v>0</v>
      </c>
      <c r="Y619" s="746">
        <f t="shared" si="170"/>
        <v>0</v>
      </c>
      <c r="Z619" s="746">
        <f t="shared" si="171"/>
        <v>0</v>
      </c>
      <c r="AA619" s="746">
        <f t="shared" si="172"/>
        <v>0</v>
      </c>
      <c r="AB619" s="746">
        <f t="shared" si="173"/>
        <v>0</v>
      </c>
      <c r="AC619" s="747" t="str">
        <f t="shared" si="174"/>
        <v>2004</v>
      </c>
      <c r="AD619" s="737">
        <f t="shared" si="175"/>
        <v>10</v>
      </c>
      <c r="AE619" s="473">
        <f t="shared" si="176"/>
        <v>4199990</v>
      </c>
      <c r="AF619" s="749">
        <f t="shared" si="177"/>
        <v>4199990</v>
      </c>
      <c r="AG619" s="720"/>
      <c r="AH619" s="475"/>
      <c r="AI619" s="475"/>
      <c r="AJ619" s="475"/>
      <c r="AK619" s="475"/>
      <c r="AL619" s="475"/>
      <c r="AM619" s="475"/>
      <c r="AN619" s="475"/>
    </row>
    <row r="620" spans="1:40" s="476" customFormat="1" ht="16">
      <c r="A620" s="722"/>
      <c r="B620" s="493" t="s">
        <v>2292</v>
      </c>
      <c r="C620" s="494" t="s">
        <v>297</v>
      </c>
      <c r="D620" s="689">
        <v>4</v>
      </c>
      <c r="E620" s="493" t="s">
        <v>773</v>
      </c>
      <c r="F620" s="493"/>
      <c r="G620" s="493" t="s">
        <v>222</v>
      </c>
      <c r="H620" s="493" t="s">
        <v>164</v>
      </c>
      <c r="I620" s="493"/>
      <c r="J620" s="493"/>
      <c r="K620" s="493"/>
      <c r="L620" s="493"/>
      <c r="M620" s="493"/>
      <c r="N620" s="493" t="s">
        <v>204</v>
      </c>
      <c r="O620" s="517">
        <v>1050000</v>
      </c>
      <c r="P620" s="724"/>
      <c r="Q620" s="723"/>
      <c r="R620" s="700" t="str">
        <f t="shared" si="166"/>
        <v>2.08.01</v>
      </c>
      <c r="S620" s="744" t="str">
        <f t="shared" si="163"/>
        <v>ALAT KEDOKTERAN</v>
      </c>
      <c r="T620" s="744">
        <f t="shared" si="164"/>
        <v>5</v>
      </c>
      <c r="U620" s="745">
        <f t="shared" si="167"/>
        <v>209998</v>
      </c>
      <c r="V620" s="744">
        <f t="shared" si="165"/>
        <v>9</v>
      </c>
      <c r="W620" s="746">
        <f t="shared" si="168"/>
        <v>1049990</v>
      </c>
      <c r="X620" s="746">
        <f t="shared" si="169"/>
        <v>0</v>
      </c>
      <c r="Y620" s="746">
        <f t="shared" si="170"/>
        <v>0</v>
      </c>
      <c r="Z620" s="746">
        <f t="shared" si="171"/>
        <v>0</v>
      </c>
      <c r="AA620" s="746">
        <f t="shared" si="172"/>
        <v>0</v>
      </c>
      <c r="AB620" s="746">
        <f t="shared" si="173"/>
        <v>0</v>
      </c>
      <c r="AC620" s="747" t="str">
        <f t="shared" si="174"/>
        <v>2004</v>
      </c>
      <c r="AD620" s="737">
        <f t="shared" si="175"/>
        <v>10</v>
      </c>
      <c r="AE620" s="473">
        <f t="shared" si="176"/>
        <v>1049990</v>
      </c>
      <c r="AF620" s="749">
        <f t="shared" si="177"/>
        <v>1049990</v>
      </c>
      <c r="AG620" s="720"/>
      <c r="AH620" s="475"/>
      <c r="AI620" s="475"/>
      <c r="AJ620" s="475"/>
      <c r="AK620" s="475"/>
      <c r="AL620" s="475"/>
      <c r="AM620" s="475"/>
      <c r="AN620" s="475"/>
    </row>
    <row r="621" spans="1:40" s="476" customFormat="1" ht="16">
      <c r="A621" s="722"/>
      <c r="B621" s="493" t="s">
        <v>2263</v>
      </c>
      <c r="C621" s="494" t="s">
        <v>243</v>
      </c>
      <c r="D621" s="689">
        <v>4</v>
      </c>
      <c r="E621" s="493" t="s">
        <v>785</v>
      </c>
      <c r="F621" s="493"/>
      <c r="G621" s="493" t="s">
        <v>225</v>
      </c>
      <c r="H621" s="493" t="s">
        <v>164</v>
      </c>
      <c r="I621" s="493"/>
      <c r="J621" s="493"/>
      <c r="K621" s="493"/>
      <c r="L621" s="493"/>
      <c r="M621" s="493"/>
      <c r="N621" s="493" t="s">
        <v>204</v>
      </c>
      <c r="O621" s="517">
        <v>87500</v>
      </c>
      <c r="P621" s="724"/>
      <c r="Q621" s="723"/>
      <c r="R621" s="700" t="str">
        <f t="shared" si="166"/>
        <v>2.08.01</v>
      </c>
      <c r="S621" s="744" t="str">
        <f t="shared" si="163"/>
        <v>ALAT KEDOKTERAN</v>
      </c>
      <c r="T621" s="744">
        <f t="shared" si="164"/>
        <v>5</v>
      </c>
      <c r="U621" s="745">
        <f t="shared" si="167"/>
        <v>17498</v>
      </c>
      <c r="V621" s="744">
        <f t="shared" si="165"/>
        <v>9</v>
      </c>
      <c r="W621" s="746">
        <f t="shared" si="168"/>
        <v>87490</v>
      </c>
      <c r="X621" s="746">
        <f t="shared" si="169"/>
        <v>0</v>
      </c>
      <c r="Y621" s="746">
        <f t="shared" si="170"/>
        <v>0</v>
      </c>
      <c r="Z621" s="746">
        <f t="shared" si="171"/>
        <v>0</v>
      </c>
      <c r="AA621" s="746">
        <f t="shared" si="172"/>
        <v>0</v>
      </c>
      <c r="AB621" s="746">
        <f t="shared" si="173"/>
        <v>0</v>
      </c>
      <c r="AC621" s="747" t="str">
        <f t="shared" si="174"/>
        <v>2004</v>
      </c>
      <c r="AD621" s="737">
        <f t="shared" si="175"/>
        <v>10</v>
      </c>
      <c r="AE621" s="473">
        <f t="shared" si="176"/>
        <v>87490</v>
      </c>
      <c r="AF621" s="749">
        <f t="shared" si="177"/>
        <v>87490</v>
      </c>
      <c r="AG621" s="720"/>
      <c r="AH621" s="475"/>
      <c r="AI621" s="475"/>
      <c r="AJ621" s="475"/>
      <c r="AK621" s="475"/>
      <c r="AL621" s="475"/>
      <c r="AM621" s="475"/>
      <c r="AN621" s="475"/>
    </row>
    <row r="622" spans="1:40" s="476" customFormat="1" ht="16">
      <c r="A622" s="722"/>
      <c r="B622" s="493" t="s">
        <v>2922</v>
      </c>
      <c r="C622" s="494" t="s">
        <v>298</v>
      </c>
      <c r="D622" s="689">
        <v>4</v>
      </c>
      <c r="E622" s="493" t="s">
        <v>145</v>
      </c>
      <c r="F622" s="493"/>
      <c r="G622" s="493" t="s">
        <v>225</v>
      </c>
      <c r="H622" s="493" t="s">
        <v>850</v>
      </c>
      <c r="I622" s="493"/>
      <c r="J622" s="493"/>
      <c r="K622" s="493"/>
      <c r="L622" s="493"/>
      <c r="M622" s="493"/>
      <c r="N622" s="493" t="s">
        <v>204</v>
      </c>
      <c r="O622" s="517">
        <v>10500000</v>
      </c>
      <c r="P622" s="724"/>
      <c r="Q622" s="723"/>
      <c r="R622" s="700" t="str">
        <f t="shared" si="166"/>
        <v>2.08.01</v>
      </c>
      <c r="S622" s="744" t="str">
        <f t="shared" si="163"/>
        <v>ALAT KEDOKTERAN</v>
      </c>
      <c r="T622" s="744">
        <f t="shared" si="164"/>
        <v>5</v>
      </c>
      <c r="U622" s="745">
        <f t="shared" si="167"/>
        <v>2099998</v>
      </c>
      <c r="V622" s="744">
        <f t="shared" si="165"/>
        <v>7</v>
      </c>
      <c r="W622" s="746">
        <f t="shared" si="168"/>
        <v>10499990</v>
      </c>
      <c r="X622" s="746">
        <f t="shared" si="169"/>
        <v>0</v>
      </c>
      <c r="Y622" s="746">
        <f t="shared" si="170"/>
        <v>0</v>
      </c>
      <c r="Z622" s="746">
        <f t="shared" si="171"/>
        <v>0</v>
      </c>
      <c r="AA622" s="746">
        <f t="shared" si="172"/>
        <v>0</v>
      </c>
      <c r="AB622" s="746">
        <f t="shared" si="173"/>
        <v>0</v>
      </c>
      <c r="AC622" s="747" t="str">
        <f t="shared" si="174"/>
        <v>2006</v>
      </c>
      <c r="AD622" s="737">
        <f t="shared" si="175"/>
        <v>10</v>
      </c>
      <c r="AE622" s="473">
        <f t="shared" si="176"/>
        <v>10499990</v>
      </c>
      <c r="AF622" s="749">
        <f t="shared" si="177"/>
        <v>10499990</v>
      </c>
      <c r="AG622" s="720"/>
      <c r="AH622" s="475"/>
      <c r="AI622" s="475"/>
      <c r="AJ622" s="475"/>
      <c r="AK622" s="475"/>
      <c r="AL622" s="475"/>
      <c r="AM622" s="475"/>
      <c r="AN622" s="475"/>
    </row>
    <row r="623" spans="1:40" s="476" customFormat="1" ht="16">
      <c r="A623" s="722"/>
      <c r="B623" s="493" t="s">
        <v>2923</v>
      </c>
      <c r="C623" s="494" t="s">
        <v>299</v>
      </c>
      <c r="D623" s="689">
        <v>4</v>
      </c>
      <c r="E623" s="493" t="s">
        <v>145</v>
      </c>
      <c r="F623" s="493"/>
      <c r="G623" s="493" t="s">
        <v>229</v>
      </c>
      <c r="H623" s="493" t="s">
        <v>167</v>
      </c>
      <c r="I623" s="493"/>
      <c r="J623" s="493"/>
      <c r="K623" s="493"/>
      <c r="L623" s="493"/>
      <c r="M623" s="493"/>
      <c r="N623" s="493" t="s">
        <v>204</v>
      </c>
      <c r="O623" s="517">
        <v>4875000</v>
      </c>
      <c r="P623" s="724" t="s">
        <v>123</v>
      </c>
      <c r="Q623" s="723"/>
      <c r="R623" s="700" t="str">
        <f t="shared" si="166"/>
        <v>2.08.01</v>
      </c>
      <c r="S623" s="744" t="str">
        <f t="shared" si="163"/>
        <v>ALAT KEDOKTERAN</v>
      </c>
      <c r="T623" s="744">
        <f t="shared" si="164"/>
        <v>5</v>
      </c>
      <c r="U623" s="745">
        <f t="shared" si="167"/>
        <v>974998</v>
      </c>
      <c r="V623" s="744">
        <f t="shared" si="165"/>
        <v>8</v>
      </c>
      <c r="W623" s="746">
        <f t="shared" si="168"/>
        <v>4874990</v>
      </c>
      <c r="X623" s="746">
        <f t="shared" si="169"/>
        <v>0</v>
      </c>
      <c r="Y623" s="746">
        <f t="shared" si="170"/>
        <v>0</v>
      </c>
      <c r="Z623" s="746">
        <f t="shared" si="171"/>
        <v>0</v>
      </c>
      <c r="AA623" s="746">
        <f t="shared" si="172"/>
        <v>0</v>
      </c>
      <c r="AB623" s="746">
        <f t="shared" si="173"/>
        <v>0</v>
      </c>
      <c r="AC623" s="747" t="str">
        <f t="shared" si="174"/>
        <v>2005</v>
      </c>
      <c r="AD623" s="737">
        <f t="shared" si="175"/>
        <v>10</v>
      </c>
      <c r="AE623" s="473">
        <f t="shared" si="176"/>
        <v>4874990</v>
      </c>
      <c r="AF623" s="749">
        <f t="shared" si="177"/>
        <v>4874990</v>
      </c>
      <c r="AG623" s="720"/>
      <c r="AH623" s="475"/>
      <c r="AI623" s="475"/>
      <c r="AJ623" s="475"/>
      <c r="AK623" s="475"/>
      <c r="AL623" s="475"/>
      <c r="AM623" s="475"/>
      <c r="AN623" s="475"/>
    </row>
    <row r="624" spans="1:40" s="475" customFormat="1" ht="16">
      <c r="A624" s="722"/>
      <c r="B624" s="493" t="s">
        <v>2924</v>
      </c>
      <c r="C624" s="494" t="s">
        <v>300</v>
      </c>
      <c r="D624" s="689">
        <v>4</v>
      </c>
      <c r="E624" s="493" t="s">
        <v>145</v>
      </c>
      <c r="F624" s="493"/>
      <c r="G624" s="493" t="s">
        <v>222</v>
      </c>
      <c r="H624" s="493" t="s">
        <v>167</v>
      </c>
      <c r="I624" s="493"/>
      <c r="J624" s="493"/>
      <c r="K624" s="493"/>
      <c r="L624" s="493"/>
      <c r="M624" s="493"/>
      <c r="N624" s="493" t="s">
        <v>204</v>
      </c>
      <c r="O624" s="517">
        <v>162300000</v>
      </c>
      <c r="P624" s="724"/>
      <c r="Q624" s="723"/>
      <c r="R624" s="700" t="str">
        <f t="shared" si="166"/>
        <v>2.08.01</v>
      </c>
      <c r="S624" s="744" t="str">
        <f t="shared" si="163"/>
        <v>ALAT KEDOKTERAN</v>
      </c>
      <c r="T624" s="744">
        <f t="shared" si="164"/>
        <v>5</v>
      </c>
      <c r="U624" s="745">
        <f t="shared" si="167"/>
        <v>32459998</v>
      </c>
      <c r="V624" s="744">
        <f t="shared" si="165"/>
        <v>8</v>
      </c>
      <c r="W624" s="746">
        <f t="shared" si="168"/>
        <v>162299990</v>
      </c>
      <c r="X624" s="746">
        <f t="shared" si="169"/>
        <v>0</v>
      </c>
      <c r="Y624" s="746">
        <f t="shared" si="170"/>
        <v>0</v>
      </c>
      <c r="Z624" s="746">
        <f t="shared" si="171"/>
        <v>0</v>
      </c>
      <c r="AA624" s="746">
        <f t="shared" si="172"/>
        <v>0</v>
      </c>
      <c r="AB624" s="746">
        <f t="shared" si="173"/>
        <v>0</v>
      </c>
      <c r="AC624" s="747" t="str">
        <f t="shared" si="174"/>
        <v>2005</v>
      </c>
      <c r="AD624" s="737">
        <f t="shared" si="175"/>
        <v>10</v>
      </c>
      <c r="AE624" s="473">
        <f t="shared" si="176"/>
        <v>162299990</v>
      </c>
      <c r="AF624" s="749">
        <f t="shared" si="177"/>
        <v>162299990</v>
      </c>
      <c r="AG624" s="720"/>
    </row>
    <row r="625" spans="1:40" s="475" customFormat="1" ht="16">
      <c r="A625" s="722"/>
      <c r="B625" s="493" t="s">
        <v>698</v>
      </c>
      <c r="C625" s="494" t="s">
        <v>301</v>
      </c>
      <c r="D625" s="689">
        <v>4</v>
      </c>
      <c r="E625" s="493" t="s">
        <v>786</v>
      </c>
      <c r="F625" s="493"/>
      <c r="G625" s="493" t="s">
        <v>222</v>
      </c>
      <c r="H625" s="493" t="s">
        <v>167</v>
      </c>
      <c r="I625" s="493"/>
      <c r="J625" s="493"/>
      <c r="K625" s="493"/>
      <c r="L625" s="493"/>
      <c r="M625" s="493"/>
      <c r="N625" s="493" t="s">
        <v>204</v>
      </c>
      <c r="O625" s="517">
        <v>11375000</v>
      </c>
      <c r="P625" s="724"/>
      <c r="Q625" s="723"/>
      <c r="R625" s="700" t="str">
        <f t="shared" si="166"/>
        <v>2.08.01</v>
      </c>
      <c r="S625" s="744" t="str">
        <f t="shared" si="163"/>
        <v>ALAT KEDOKTERAN</v>
      </c>
      <c r="T625" s="744">
        <f t="shared" si="164"/>
        <v>5</v>
      </c>
      <c r="U625" s="745">
        <f t="shared" si="167"/>
        <v>2274998</v>
      </c>
      <c r="V625" s="744">
        <f t="shared" si="165"/>
        <v>8</v>
      </c>
      <c r="W625" s="746">
        <f t="shared" si="168"/>
        <v>11374990</v>
      </c>
      <c r="X625" s="746">
        <f t="shared" si="169"/>
        <v>0</v>
      </c>
      <c r="Y625" s="746">
        <f t="shared" si="170"/>
        <v>0</v>
      </c>
      <c r="Z625" s="746">
        <f t="shared" si="171"/>
        <v>0</v>
      </c>
      <c r="AA625" s="746">
        <f t="shared" si="172"/>
        <v>0</v>
      </c>
      <c r="AB625" s="746">
        <f t="shared" si="173"/>
        <v>0</v>
      </c>
      <c r="AC625" s="747" t="str">
        <f t="shared" si="174"/>
        <v>2005</v>
      </c>
      <c r="AD625" s="737">
        <f t="shared" si="175"/>
        <v>10</v>
      </c>
      <c r="AE625" s="473">
        <f t="shared" si="176"/>
        <v>11374990</v>
      </c>
      <c r="AF625" s="749">
        <f t="shared" si="177"/>
        <v>11374990</v>
      </c>
      <c r="AG625" s="720"/>
    </row>
    <row r="626" spans="1:40" s="475" customFormat="1" ht="16">
      <c r="A626" s="722"/>
      <c r="B626" s="493" t="s">
        <v>2263</v>
      </c>
      <c r="C626" s="494" t="s">
        <v>285</v>
      </c>
      <c r="D626" s="689">
        <v>4</v>
      </c>
      <c r="E626" s="493" t="s">
        <v>787</v>
      </c>
      <c r="F626" s="493"/>
      <c r="G626" s="493" t="s">
        <v>225</v>
      </c>
      <c r="H626" s="493" t="s">
        <v>851</v>
      </c>
      <c r="I626" s="493"/>
      <c r="J626" s="493"/>
      <c r="K626" s="493"/>
      <c r="L626" s="493"/>
      <c r="M626" s="493"/>
      <c r="N626" s="493" t="s">
        <v>204</v>
      </c>
      <c r="O626" s="517">
        <v>245000</v>
      </c>
      <c r="P626" s="724"/>
      <c r="Q626" s="723"/>
      <c r="R626" s="700" t="str">
        <f t="shared" si="166"/>
        <v>2.08.01</v>
      </c>
      <c r="S626" s="744" t="str">
        <f t="shared" si="163"/>
        <v>ALAT KEDOKTERAN</v>
      </c>
      <c r="T626" s="744">
        <f t="shared" si="164"/>
        <v>5</v>
      </c>
      <c r="U626" s="745">
        <f t="shared" si="167"/>
        <v>48998</v>
      </c>
      <c r="V626" s="744">
        <f t="shared" si="165"/>
        <v>13</v>
      </c>
      <c r="W626" s="746">
        <f t="shared" si="168"/>
        <v>244990</v>
      </c>
      <c r="X626" s="746">
        <f t="shared" si="169"/>
        <v>0</v>
      </c>
      <c r="Y626" s="746">
        <f t="shared" si="170"/>
        <v>0</v>
      </c>
      <c r="Z626" s="746">
        <f t="shared" si="171"/>
        <v>0</v>
      </c>
      <c r="AA626" s="746">
        <f t="shared" si="172"/>
        <v>0</v>
      </c>
      <c r="AB626" s="746">
        <f t="shared" si="173"/>
        <v>0</v>
      </c>
      <c r="AC626" s="747" t="str">
        <f t="shared" si="174"/>
        <v>2000</v>
      </c>
      <c r="AD626" s="737">
        <f t="shared" si="175"/>
        <v>10</v>
      </c>
      <c r="AE626" s="473">
        <f t="shared" si="176"/>
        <v>244990</v>
      </c>
      <c r="AF626" s="749">
        <f t="shared" si="177"/>
        <v>244990</v>
      </c>
      <c r="AG626" s="720"/>
    </row>
    <row r="627" spans="1:40" s="475" customFormat="1" ht="16">
      <c r="A627" s="722"/>
      <c r="B627" s="493" t="s">
        <v>2925</v>
      </c>
      <c r="C627" s="494" t="s">
        <v>303</v>
      </c>
      <c r="D627" s="689">
        <v>4</v>
      </c>
      <c r="E627" s="493" t="s">
        <v>788</v>
      </c>
      <c r="F627" s="493"/>
      <c r="G627" s="493" t="s">
        <v>230</v>
      </c>
      <c r="H627" s="493" t="s">
        <v>240</v>
      </c>
      <c r="I627" s="493"/>
      <c r="J627" s="493"/>
      <c r="K627" s="493"/>
      <c r="L627" s="493"/>
      <c r="M627" s="493"/>
      <c r="N627" s="493" t="s">
        <v>204</v>
      </c>
      <c r="O627" s="517">
        <v>2340000</v>
      </c>
      <c r="P627" s="724"/>
      <c r="Q627" s="723"/>
      <c r="R627" s="700" t="str">
        <f t="shared" si="166"/>
        <v>2.08.01</v>
      </c>
      <c r="S627" s="744" t="str">
        <f t="shared" si="163"/>
        <v>ALAT KEDOKTERAN</v>
      </c>
      <c r="T627" s="744">
        <f t="shared" si="164"/>
        <v>5</v>
      </c>
      <c r="U627" s="745">
        <f t="shared" si="167"/>
        <v>467998</v>
      </c>
      <c r="V627" s="744">
        <f t="shared" si="165"/>
        <v>10</v>
      </c>
      <c r="W627" s="746">
        <f t="shared" si="168"/>
        <v>2339990</v>
      </c>
      <c r="X627" s="746">
        <f t="shared" si="169"/>
        <v>0</v>
      </c>
      <c r="Y627" s="746">
        <f t="shared" si="170"/>
        <v>0</v>
      </c>
      <c r="Z627" s="746">
        <f t="shared" si="171"/>
        <v>0</v>
      </c>
      <c r="AA627" s="746">
        <f t="shared" si="172"/>
        <v>0</v>
      </c>
      <c r="AB627" s="746">
        <f t="shared" si="173"/>
        <v>0</v>
      </c>
      <c r="AC627" s="747" t="str">
        <f t="shared" si="174"/>
        <v>2003</v>
      </c>
      <c r="AD627" s="737">
        <f t="shared" si="175"/>
        <v>10</v>
      </c>
      <c r="AE627" s="473">
        <f t="shared" si="176"/>
        <v>2339990</v>
      </c>
      <c r="AF627" s="749">
        <f t="shared" si="177"/>
        <v>2339990</v>
      </c>
      <c r="AG627" s="720"/>
    </row>
    <row r="628" spans="1:40" s="475" customFormat="1" ht="16">
      <c r="A628" s="722"/>
      <c r="B628" s="493" t="s">
        <v>2292</v>
      </c>
      <c r="C628" s="494" t="s">
        <v>304</v>
      </c>
      <c r="D628" s="689">
        <v>4</v>
      </c>
      <c r="E628" s="493" t="s">
        <v>789</v>
      </c>
      <c r="F628" s="493"/>
      <c r="G628" s="493" t="s">
        <v>223</v>
      </c>
      <c r="H628" s="493" t="s">
        <v>240</v>
      </c>
      <c r="I628" s="493"/>
      <c r="J628" s="493"/>
      <c r="K628" s="493"/>
      <c r="L628" s="493"/>
      <c r="M628" s="493"/>
      <c r="N628" s="493" t="s">
        <v>204</v>
      </c>
      <c r="O628" s="517">
        <v>227500</v>
      </c>
      <c r="P628" s="724"/>
      <c r="Q628" s="723"/>
      <c r="R628" s="700" t="str">
        <f t="shared" si="166"/>
        <v>2.08.01</v>
      </c>
      <c r="S628" s="744" t="str">
        <f t="shared" si="163"/>
        <v>ALAT KEDOKTERAN</v>
      </c>
      <c r="T628" s="744">
        <f t="shared" si="164"/>
        <v>5</v>
      </c>
      <c r="U628" s="745">
        <f t="shared" si="167"/>
        <v>45498</v>
      </c>
      <c r="V628" s="744">
        <f t="shared" si="165"/>
        <v>10</v>
      </c>
      <c r="W628" s="746">
        <f t="shared" si="168"/>
        <v>227490</v>
      </c>
      <c r="X628" s="746">
        <f t="shared" si="169"/>
        <v>0</v>
      </c>
      <c r="Y628" s="746">
        <f t="shared" si="170"/>
        <v>0</v>
      </c>
      <c r="Z628" s="746">
        <f t="shared" si="171"/>
        <v>0</v>
      </c>
      <c r="AA628" s="746">
        <f t="shared" si="172"/>
        <v>0</v>
      </c>
      <c r="AB628" s="746">
        <f t="shared" si="173"/>
        <v>0</v>
      </c>
      <c r="AC628" s="747" t="str">
        <f t="shared" si="174"/>
        <v>2003</v>
      </c>
      <c r="AD628" s="737">
        <f t="shared" si="175"/>
        <v>10</v>
      </c>
      <c r="AE628" s="473">
        <f t="shared" si="176"/>
        <v>227490</v>
      </c>
      <c r="AF628" s="749">
        <f t="shared" si="177"/>
        <v>227490</v>
      </c>
      <c r="AG628" s="720"/>
    </row>
    <row r="629" spans="1:40" s="475" customFormat="1" ht="16">
      <c r="A629" s="722"/>
      <c r="B629" s="493" t="s">
        <v>2909</v>
      </c>
      <c r="C629" s="494" t="s">
        <v>305</v>
      </c>
      <c r="D629" s="689">
        <v>4</v>
      </c>
      <c r="E629" s="493" t="s">
        <v>790</v>
      </c>
      <c r="F629" s="493"/>
      <c r="G629" s="493" t="s">
        <v>232</v>
      </c>
      <c r="H629" s="493" t="s">
        <v>166</v>
      </c>
      <c r="I629" s="493"/>
      <c r="J629" s="493"/>
      <c r="K629" s="493"/>
      <c r="L629" s="493"/>
      <c r="M629" s="493"/>
      <c r="N629" s="493" t="s">
        <v>204</v>
      </c>
      <c r="O629" s="517">
        <v>325000</v>
      </c>
      <c r="P629" s="724"/>
      <c r="Q629" s="723"/>
      <c r="R629" s="700" t="str">
        <f t="shared" si="166"/>
        <v>2.08.01</v>
      </c>
      <c r="S629" s="744" t="str">
        <f t="shared" si="163"/>
        <v>ALAT KEDOKTERAN</v>
      </c>
      <c r="T629" s="744">
        <f t="shared" si="164"/>
        <v>5</v>
      </c>
      <c r="U629" s="745">
        <f t="shared" si="167"/>
        <v>64998</v>
      </c>
      <c r="V629" s="744">
        <f t="shared" si="165"/>
        <v>11</v>
      </c>
      <c r="W629" s="746">
        <f t="shared" si="168"/>
        <v>324990</v>
      </c>
      <c r="X629" s="746">
        <f t="shared" si="169"/>
        <v>0</v>
      </c>
      <c r="Y629" s="746">
        <f t="shared" si="170"/>
        <v>0</v>
      </c>
      <c r="Z629" s="746">
        <f t="shared" si="171"/>
        <v>0</v>
      </c>
      <c r="AA629" s="746">
        <f t="shared" si="172"/>
        <v>0</v>
      </c>
      <c r="AB629" s="746">
        <f t="shared" si="173"/>
        <v>0</v>
      </c>
      <c r="AC629" s="747" t="str">
        <f t="shared" si="174"/>
        <v>2002</v>
      </c>
      <c r="AD629" s="737">
        <f t="shared" si="175"/>
        <v>10</v>
      </c>
      <c r="AE629" s="473">
        <f t="shared" si="176"/>
        <v>324990</v>
      </c>
      <c r="AF629" s="749">
        <f t="shared" si="177"/>
        <v>324990</v>
      </c>
      <c r="AG629" s="720"/>
    </row>
    <row r="630" spans="1:40" s="475" customFormat="1" ht="16">
      <c r="A630" s="722"/>
      <c r="B630" s="493" t="s">
        <v>2926</v>
      </c>
      <c r="C630" s="494" t="s">
        <v>271</v>
      </c>
      <c r="D630" s="689">
        <v>4</v>
      </c>
      <c r="E630" s="493" t="s">
        <v>791</v>
      </c>
      <c r="F630" s="493"/>
      <c r="G630" s="493" t="s">
        <v>225</v>
      </c>
      <c r="H630" s="493" t="s">
        <v>167</v>
      </c>
      <c r="I630" s="493"/>
      <c r="J630" s="493"/>
      <c r="K630" s="493"/>
      <c r="L630" s="493"/>
      <c r="M630" s="493"/>
      <c r="N630" s="493" t="s">
        <v>204</v>
      </c>
      <c r="O630" s="517">
        <v>130000</v>
      </c>
      <c r="P630" s="724"/>
      <c r="Q630" s="723"/>
      <c r="R630" s="700" t="str">
        <f t="shared" si="166"/>
        <v>2.08.01</v>
      </c>
      <c r="S630" s="744" t="str">
        <f t="shared" si="163"/>
        <v>ALAT KEDOKTERAN</v>
      </c>
      <c r="T630" s="744">
        <f t="shared" si="164"/>
        <v>5</v>
      </c>
      <c r="U630" s="745">
        <f t="shared" si="167"/>
        <v>25998</v>
      </c>
      <c r="V630" s="744">
        <f t="shared" si="165"/>
        <v>8</v>
      </c>
      <c r="W630" s="746">
        <f t="shared" si="168"/>
        <v>129990</v>
      </c>
      <c r="X630" s="746">
        <f t="shared" si="169"/>
        <v>0</v>
      </c>
      <c r="Y630" s="746">
        <f t="shared" si="170"/>
        <v>0</v>
      </c>
      <c r="Z630" s="746">
        <f t="shared" si="171"/>
        <v>0</v>
      </c>
      <c r="AA630" s="746">
        <f t="shared" si="172"/>
        <v>0</v>
      </c>
      <c r="AB630" s="746">
        <f t="shared" si="173"/>
        <v>0</v>
      </c>
      <c r="AC630" s="747" t="str">
        <f t="shared" si="174"/>
        <v>2005</v>
      </c>
      <c r="AD630" s="737">
        <f t="shared" si="175"/>
        <v>10</v>
      </c>
      <c r="AE630" s="473">
        <f t="shared" si="176"/>
        <v>129990</v>
      </c>
      <c r="AF630" s="749">
        <f t="shared" si="177"/>
        <v>129990</v>
      </c>
      <c r="AG630" s="720"/>
    </row>
    <row r="631" spans="1:40" s="475" customFormat="1" ht="16">
      <c r="A631" s="722"/>
      <c r="B631" s="493" t="s">
        <v>2927</v>
      </c>
      <c r="C631" s="494" t="s">
        <v>302</v>
      </c>
      <c r="D631" s="689">
        <v>4</v>
      </c>
      <c r="E631" s="493" t="s">
        <v>792</v>
      </c>
      <c r="F631" s="493"/>
      <c r="G631" s="493" t="s">
        <v>225</v>
      </c>
      <c r="H631" s="493" t="s">
        <v>166</v>
      </c>
      <c r="I631" s="493"/>
      <c r="J631" s="493"/>
      <c r="K631" s="493"/>
      <c r="L631" s="493"/>
      <c r="M631" s="493"/>
      <c r="N631" s="493" t="s">
        <v>204</v>
      </c>
      <c r="O631" s="517">
        <v>87750000</v>
      </c>
      <c r="P631" s="724"/>
      <c r="Q631" s="723"/>
      <c r="R631" s="700" t="str">
        <f t="shared" si="166"/>
        <v>2.08.01</v>
      </c>
      <c r="S631" s="744" t="str">
        <f t="shared" si="163"/>
        <v>ALAT KEDOKTERAN</v>
      </c>
      <c r="T631" s="744">
        <f t="shared" si="164"/>
        <v>5</v>
      </c>
      <c r="U631" s="745">
        <f t="shared" si="167"/>
        <v>17549998</v>
      </c>
      <c r="V631" s="744">
        <f t="shared" si="165"/>
        <v>11</v>
      </c>
      <c r="W631" s="746">
        <f t="shared" si="168"/>
        <v>87749990</v>
      </c>
      <c r="X631" s="746">
        <f t="shared" si="169"/>
        <v>0</v>
      </c>
      <c r="Y631" s="746">
        <f t="shared" si="170"/>
        <v>0</v>
      </c>
      <c r="Z631" s="746">
        <f t="shared" si="171"/>
        <v>0</v>
      </c>
      <c r="AA631" s="746">
        <f t="shared" si="172"/>
        <v>0</v>
      </c>
      <c r="AB631" s="746">
        <f t="shared" si="173"/>
        <v>0</v>
      </c>
      <c r="AC631" s="747" t="str">
        <f t="shared" si="174"/>
        <v>2002</v>
      </c>
      <c r="AD631" s="737">
        <f t="shared" si="175"/>
        <v>10</v>
      </c>
      <c r="AE631" s="473">
        <f t="shared" si="176"/>
        <v>87749990</v>
      </c>
      <c r="AF631" s="749">
        <f t="shared" si="177"/>
        <v>87749990</v>
      </c>
      <c r="AG631" s="720"/>
    </row>
    <row r="632" spans="1:40" s="475" customFormat="1" ht="16">
      <c r="A632" s="722"/>
      <c r="B632" s="493" t="s">
        <v>2928</v>
      </c>
      <c r="C632" s="494" t="s">
        <v>306</v>
      </c>
      <c r="D632" s="689">
        <v>4</v>
      </c>
      <c r="E632" s="493" t="s">
        <v>793</v>
      </c>
      <c r="F632" s="493"/>
      <c r="G632" s="493" t="s">
        <v>225</v>
      </c>
      <c r="H632" s="493" t="s">
        <v>166</v>
      </c>
      <c r="I632" s="493"/>
      <c r="J632" s="493"/>
      <c r="K632" s="493"/>
      <c r="L632" s="493"/>
      <c r="M632" s="493"/>
      <c r="N632" s="493" t="s">
        <v>204</v>
      </c>
      <c r="O632" s="517">
        <v>325000</v>
      </c>
      <c r="P632" s="724"/>
      <c r="Q632" s="723"/>
      <c r="R632" s="700" t="str">
        <f t="shared" si="166"/>
        <v>2.08.01</v>
      </c>
      <c r="S632" s="744" t="str">
        <f t="shared" si="163"/>
        <v>ALAT KEDOKTERAN</v>
      </c>
      <c r="T632" s="744">
        <f t="shared" si="164"/>
        <v>5</v>
      </c>
      <c r="U632" s="745">
        <f t="shared" si="167"/>
        <v>64998</v>
      </c>
      <c r="V632" s="744">
        <f t="shared" si="165"/>
        <v>11</v>
      </c>
      <c r="W632" s="746">
        <f t="shared" si="168"/>
        <v>324990</v>
      </c>
      <c r="X632" s="746">
        <f t="shared" si="169"/>
        <v>0</v>
      </c>
      <c r="Y632" s="746">
        <f t="shared" si="170"/>
        <v>0</v>
      </c>
      <c r="Z632" s="746">
        <f t="shared" si="171"/>
        <v>0</v>
      </c>
      <c r="AA632" s="746">
        <f t="shared" si="172"/>
        <v>0</v>
      </c>
      <c r="AB632" s="746">
        <f t="shared" si="173"/>
        <v>0</v>
      </c>
      <c r="AC632" s="747" t="str">
        <f t="shared" si="174"/>
        <v>2002</v>
      </c>
      <c r="AD632" s="737">
        <f t="shared" si="175"/>
        <v>10</v>
      </c>
      <c r="AE632" s="473">
        <f t="shared" si="176"/>
        <v>324990</v>
      </c>
      <c r="AF632" s="749">
        <f t="shared" si="177"/>
        <v>324990</v>
      </c>
      <c r="AG632" s="720"/>
    </row>
    <row r="633" spans="1:40" s="475" customFormat="1" ht="16">
      <c r="A633" s="722"/>
      <c r="B633" s="493" t="s">
        <v>2909</v>
      </c>
      <c r="C633" s="494" t="s">
        <v>307</v>
      </c>
      <c r="D633" s="689">
        <v>4</v>
      </c>
      <c r="E633" s="493" t="s">
        <v>743</v>
      </c>
      <c r="F633" s="493"/>
      <c r="G633" s="493" t="s">
        <v>225</v>
      </c>
      <c r="H633" s="493" t="s">
        <v>850</v>
      </c>
      <c r="I633" s="493"/>
      <c r="J633" s="493"/>
      <c r="K633" s="493"/>
      <c r="L633" s="493"/>
      <c r="M633" s="493"/>
      <c r="N633" s="493" t="s">
        <v>204</v>
      </c>
      <c r="O633" s="517">
        <v>41250</v>
      </c>
      <c r="P633" s="724"/>
      <c r="Q633" s="723"/>
      <c r="R633" s="700" t="str">
        <f t="shared" si="166"/>
        <v>2.08.01</v>
      </c>
      <c r="S633" s="744" t="str">
        <f t="shared" si="163"/>
        <v>ALAT KEDOKTERAN</v>
      </c>
      <c r="T633" s="744">
        <f t="shared" si="164"/>
        <v>5</v>
      </c>
      <c r="U633" s="745">
        <f t="shared" si="167"/>
        <v>8248</v>
      </c>
      <c r="V633" s="744">
        <f t="shared" si="165"/>
        <v>7</v>
      </c>
      <c r="W633" s="746">
        <f t="shared" si="168"/>
        <v>41240</v>
      </c>
      <c r="X633" s="746">
        <f t="shared" si="169"/>
        <v>0</v>
      </c>
      <c r="Y633" s="746">
        <f t="shared" si="170"/>
        <v>0</v>
      </c>
      <c r="Z633" s="746">
        <f t="shared" si="171"/>
        <v>0</v>
      </c>
      <c r="AA633" s="746">
        <f t="shared" si="172"/>
        <v>0</v>
      </c>
      <c r="AB633" s="746">
        <f t="shared" si="173"/>
        <v>0</v>
      </c>
      <c r="AC633" s="747" t="str">
        <f t="shared" si="174"/>
        <v>2006</v>
      </c>
      <c r="AD633" s="737">
        <f t="shared" si="175"/>
        <v>10</v>
      </c>
      <c r="AE633" s="473">
        <f t="shared" si="176"/>
        <v>41240</v>
      </c>
      <c r="AF633" s="749">
        <f t="shared" si="177"/>
        <v>41240</v>
      </c>
      <c r="AG633" s="720"/>
    </row>
    <row r="634" spans="1:40" s="475" customFormat="1" ht="16">
      <c r="A634" s="722"/>
      <c r="B634" s="493" t="s">
        <v>2929</v>
      </c>
      <c r="C634" s="494" t="s">
        <v>308</v>
      </c>
      <c r="D634" s="689">
        <v>4</v>
      </c>
      <c r="E634" s="493" t="s">
        <v>794</v>
      </c>
      <c r="F634" s="493"/>
      <c r="G634" s="493" t="s">
        <v>225</v>
      </c>
      <c r="H634" s="493" t="s">
        <v>164</v>
      </c>
      <c r="I634" s="493"/>
      <c r="J634" s="493"/>
      <c r="K634" s="493"/>
      <c r="L634" s="493"/>
      <c r="M634" s="493"/>
      <c r="N634" s="493" t="s">
        <v>204</v>
      </c>
      <c r="O634" s="517">
        <v>552500</v>
      </c>
      <c r="P634" s="724"/>
      <c r="Q634" s="723"/>
      <c r="R634" s="700" t="str">
        <f t="shared" si="166"/>
        <v>2.08.01</v>
      </c>
      <c r="S634" s="744" t="str">
        <f t="shared" ref="S634:S697" si="178">VLOOKUP(R634,kelompok,2,0)</f>
        <v>ALAT KEDOKTERAN</v>
      </c>
      <c r="T634" s="744">
        <f t="shared" ref="T634:T697" si="179">VLOOKUP(R634,MASAMANFAAT,4,0)</f>
        <v>5</v>
      </c>
      <c r="U634" s="745">
        <f t="shared" si="167"/>
        <v>110498</v>
      </c>
      <c r="V634" s="744">
        <f t="shared" si="165"/>
        <v>9</v>
      </c>
      <c r="W634" s="746">
        <f t="shared" si="168"/>
        <v>552490</v>
      </c>
      <c r="X634" s="746">
        <f t="shared" si="169"/>
        <v>0</v>
      </c>
      <c r="Y634" s="746">
        <f t="shared" si="170"/>
        <v>0</v>
      </c>
      <c r="Z634" s="746">
        <f t="shared" si="171"/>
        <v>0</v>
      </c>
      <c r="AA634" s="746">
        <f t="shared" si="172"/>
        <v>0</v>
      </c>
      <c r="AB634" s="746">
        <f t="shared" si="173"/>
        <v>0</v>
      </c>
      <c r="AC634" s="747" t="str">
        <f t="shared" si="174"/>
        <v>2004</v>
      </c>
      <c r="AD634" s="737">
        <f t="shared" si="175"/>
        <v>10</v>
      </c>
      <c r="AE634" s="473">
        <f t="shared" si="176"/>
        <v>552490</v>
      </c>
      <c r="AF634" s="749">
        <f t="shared" si="177"/>
        <v>552490</v>
      </c>
      <c r="AG634" s="720"/>
    </row>
    <row r="635" spans="1:40" s="475" customFormat="1" ht="16">
      <c r="A635" s="722"/>
      <c r="B635" s="493" t="s">
        <v>2263</v>
      </c>
      <c r="C635" s="494" t="s">
        <v>309</v>
      </c>
      <c r="D635" s="689">
        <v>4</v>
      </c>
      <c r="E635" s="493" t="s">
        <v>795</v>
      </c>
      <c r="F635" s="493"/>
      <c r="G635" s="493" t="s">
        <v>222</v>
      </c>
      <c r="H635" s="493" t="s">
        <v>164</v>
      </c>
      <c r="I635" s="493"/>
      <c r="J635" s="493"/>
      <c r="K635" s="493"/>
      <c r="L635" s="493"/>
      <c r="M635" s="493"/>
      <c r="N635" s="493" t="s">
        <v>204</v>
      </c>
      <c r="O635" s="517">
        <v>450000</v>
      </c>
      <c r="P635" s="724"/>
      <c r="Q635" s="723"/>
      <c r="R635" s="700" t="str">
        <f t="shared" si="166"/>
        <v>2.08.01</v>
      </c>
      <c r="S635" s="744" t="str">
        <f t="shared" si="178"/>
        <v>ALAT KEDOKTERAN</v>
      </c>
      <c r="T635" s="744">
        <f t="shared" si="179"/>
        <v>5</v>
      </c>
      <c r="U635" s="745">
        <f t="shared" si="167"/>
        <v>89998</v>
      </c>
      <c r="V635" s="744">
        <f t="shared" si="165"/>
        <v>9</v>
      </c>
      <c r="W635" s="746">
        <f t="shared" si="168"/>
        <v>449990</v>
      </c>
      <c r="X635" s="746">
        <f t="shared" si="169"/>
        <v>0</v>
      </c>
      <c r="Y635" s="746">
        <f t="shared" si="170"/>
        <v>0</v>
      </c>
      <c r="Z635" s="746">
        <f t="shared" si="171"/>
        <v>0</v>
      </c>
      <c r="AA635" s="746">
        <f t="shared" si="172"/>
        <v>0</v>
      </c>
      <c r="AB635" s="746">
        <f t="shared" si="173"/>
        <v>0</v>
      </c>
      <c r="AC635" s="747" t="str">
        <f t="shared" si="174"/>
        <v>2004</v>
      </c>
      <c r="AD635" s="737">
        <f t="shared" si="175"/>
        <v>10</v>
      </c>
      <c r="AE635" s="473">
        <f t="shared" si="176"/>
        <v>449990</v>
      </c>
      <c r="AF635" s="749">
        <f t="shared" si="177"/>
        <v>449990</v>
      </c>
      <c r="AG635" s="720"/>
    </row>
    <row r="636" spans="1:40" s="475" customFormat="1" ht="16">
      <c r="A636" s="722"/>
      <c r="B636" s="493" t="s">
        <v>2925</v>
      </c>
      <c r="C636" s="494" t="s">
        <v>303</v>
      </c>
      <c r="D636" s="689">
        <v>4</v>
      </c>
      <c r="E636" s="493" t="s">
        <v>796</v>
      </c>
      <c r="F636" s="493"/>
      <c r="G636" s="493" t="s">
        <v>225</v>
      </c>
      <c r="H636" s="493" t="s">
        <v>240</v>
      </c>
      <c r="I636" s="493"/>
      <c r="J636" s="493"/>
      <c r="K636" s="493"/>
      <c r="L636" s="493"/>
      <c r="M636" s="493"/>
      <c r="N636" s="493" t="s">
        <v>204</v>
      </c>
      <c r="O636" s="517">
        <v>3510000</v>
      </c>
      <c r="P636" s="724"/>
      <c r="Q636" s="723"/>
      <c r="R636" s="700" t="str">
        <f t="shared" si="166"/>
        <v>2.08.01</v>
      </c>
      <c r="S636" s="744" t="str">
        <f t="shared" si="178"/>
        <v>ALAT KEDOKTERAN</v>
      </c>
      <c r="T636" s="744">
        <f t="shared" si="179"/>
        <v>5</v>
      </c>
      <c r="U636" s="745">
        <f t="shared" si="167"/>
        <v>701998</v>
      </c>
      <c r="V636" s="744">
        <f t="shared" si="165"/>
        <v>10</v>
      </c>
      <c r="W636" s="746">
        <f t="shared" si="168"/>
        <v>3509990</v>
      </c>
      <c r="X636" s="746">
        <f t="shared" si="169"/>
        <v>0</v>
      </c>
      <c r="Y636" s="746">
        <f t="shared" si="170"/>
        <v>0</v>
      </c>
      <c r="Z636" s="746">
        <f t="shared" si="171"/>
        <v>0</v>
      </c>
      <c r="AA636" s="746">
        <f t="shared" si="172"/>
        <v>0</v>
      </c>
      <c r="AB636" s="746">
        <f t="shared" si="173"/>
        <v>0</v>
      </c>
      <c r="AC636" s="747" t="str">
        <f t="shared" si="174"/>
        <v>2003</v>
      </c>
      <c r="AD636" s="737">
        <f t="shared" si="175"/>
        <v>10</v>
      </c>
      <c r="AE636" s="473">
        <f t="shared" si="176"/>
        <v>3509990</v>
      </c>
      <c r="AF636" s="749">
        <f t="shared" si="177"/>
        <v>3509990</v>
      </c>
      <c r="AG636" s="720"/>
    </row>
    <row r="637" spans="1:40" s="475" customFormat="1" ht="16">
      <c r="A637" s="722"/>
      <c r="B637" s="493" t="s">
        <v>2926</v>
      </c>
      <c r="C637" s="494" t="s">
        <v>271</v>
      </c>
      <c r="D637" s="689">
        <v>4</v>
      </c>
      <c r="E637" s="493" t="s">
        <v>797</v>
      </c>
      <c r="F637" s="493"/>
      <c r="G637" s="493" t="s">
        <v>225</v>
      </c>
      <c r="H637" s="493" t="s">
        <v>240</v>
      </c>
      <c r="I637" s="493"/>
      <c r="J637" s="493"/>
      <c r="K637" s="493"/>
      <c r="L637" s="493"/>
      <c r="M637" s="493"/>
      <c r="N637" s="493" t="s">
        <v>204</v>
      </c>
      <c r="O637" s="517">
        <v>130000</v>
      </c>
      <c r="P637" s="724"/>
      <c r="Q637" s="723"/>
      <c r="R637" s="700" t="str">
        <f t="shared" si="166"/>
        <v>2.08.01</v>
      </c>
      <c r="S637" s="744" t="str">
        <f t="shared" si="178"/>
        <v>ALAT KEDOKTERAN</v>
      </c>
      <c r="T637" s="744">
        <f t="shared" si="179"/>
        <v>5</v>
      </c>
      <c r="U637" s="745">
        <f t="shared" si="167"/>
        <v>25998</v>
      </c>
      <c r="V637" s="744">
        <f t="shared" si="165"/>
        <v>10</v>
      </c>
      <c r="W637" s="746">
        <f t="shared" si="168"/>
        <v>129990</v>
      </c>
      <c r="X637" s="746">
        <f t="shared" si="169"/>
        <v>0</v>
      </c>
      <c r="Y637" s="746">
        <f t="shared" si="170"/>
        <v>0</v>
      </c>
      <c r="Z637" s="746">
        <f t="shared" si="171"/>
        <v>0</v>
      </c>
      <c r="AA637" s="746">
        <f t="shared" si="172"/>
        <v>0</v>
      </c>
      <c r="AB637" s="746">
        <f t="shared" si="173"/>
        <v>0</v>
      </c>
      <c r="AC637" s="747" t="str">
        <f t="shared" si="174"/>
        <v>2003</v>
      </c>
      <c r="AD637" s="737">
        <f t="shared" si="175"/>
        <v>10</v>
      </c>
      <c r="AE637" s="473">
        <f t="shared" si="176"/>
        <v>129990</v>
      </c>
      <c r="AF637" s="749">
        <f t="shared" si="177"/>
        <v>129990</v>
      </c>
      <c r="AG637" s="720"/>
    </row>
    <row r="638" spans="1:40" s="475" customFormat="1" ht="16">
      <c r="A638" s="722"/>
      <c r="B638" s="493" t="s">
        <v>2263</v>
      </c>
      <c r="C638" s="494" t="s">
        <v>309</v>
      </c>
      <c r="D638" s="689">
        <v>4</v>
      </c>
      <c r="E638" s="493" t="s">
        <v>795</v>
      </c>
      <c r="F638" s="493"/>
      <c r="G638" s="493" t="s">
        <v>232</v>
      </c>
      <c r="H638" s="493" t="s">
        <v>164</v>
      </c>
      <c r="I638" s="493"/>
      <c r="J638" s="493"/>
      <c r="K638" s="493"/>
      <c r="L638" s="493"/>
      <c r="M638" s="493"/>
      <c r="N638" s="493" t="s">
        <v>204</v>
      </c>
      <c r="O638" s="517">
        <v>450000</v>
      </c>
      <c r="P638" s="724"/>
      <c r="Q638" s="723"/>
      <c r="R638" s="700" t="str">
        <f t="shared" si="166"/>
        <v>2.08.01</v>
      </c>
      <c r="S638" s="744" t="str">
        <f t="shared" si="178"/>
        <v>ALAT KEDOKTERAN</v>
      </c>
      <c r="T638" s="744">
        <f t="shared" si="179"/>
        <v>5</v>
      </c>
      <c r="U638" s="745">
        <f t="shared" si="167"/>
        <v>89998</v>
      </c>
      <c r="V638" s="744">
        <f t="shared" si="165"/>
        <v>9</v>
      </c>
      <c r="W638" s="746">
        <f t="shared" si="168"/>
        <v>449990</v>
      </c>
      <c r="X638" s="746">
        <f t="shared" si="169"/>
        <v>0</v>
      </c>
      <c r="Y638" s="746">
        <f t="shared" si="170"/>
        <v>0</v>
      </c>
      <c r="Z638" s="746">
        <f t="shared" si="171"/>
        <v>0</v>
      </c>
      <c r="AA638" s="746">
        <f t="shared" si="172"/>
        <v>0</v>
      </c>
      <c r="AB638" s="746">
        <f t="shared" si="173"/>
        <v>0</v>
      </c>
      <c r="AC638" s="747" t="str">
        <f t="shared" si="174"/>
        <v>2004</v>
      </c>
      <c r="AD638" s="737">
        <f t="shared" si="175"/>
        <v>10</v>
      </c>
      <c r="AE638" s="473">
        <f t="shared" si="176"/>
        <v>449990</v>
      </c>
      <c r="AF638" s="749">
        <f t="shared" si="177"/>
        <v>449990</v>
      </c>
      <c r="AG638" s="720"/>
    </row>
    <row r="639" spans="1:40" s="476" customFormat="1" ht="16">
      <c r="A639" s="722"/>
      <c r="B639" s="493" t="s">
        <v>2292</v>
      </c>
      <c r="C639" s="494" t="s">
        <v>310</v>
      </c>
      <c r="D639" s="689">
        <v>4</v>
      </c>
      <c r="E639" s="493" t="s">
        <v>798</v>
      </c>
      <c r="F639" s="493"/>
      <c r="G639" s="493" t="s">
        <v>233</v>
      </c>
      <c r="H639" s="493" t="s">
        <v>166</v>
      </c>
      <c r="I639" s="493"/>
      <c r="J639" s="493"/>
      <c r="K639" s="493"/>
      <c r="L639" s="493"/>
      <c r="M639" s="493"/>
      <c r="N639" s="493" t="s">
        <v>204</v>
      </c>
      <c r="O639" s="517">
        <v>712500</v>
      </c>
      <c r="P639" s="724"/>
      <c r="Q639" s="723"/>
      <c r="R639" s="700" t="str">
        <f t="shared" si="166"/>
        <v>2.08.01</v>
      </c>
      <c r="S639" s="744" t="str">
        <f t="shared" si="178"/>
        <v>ALAT KEDOKTERAN</v>
      </c>
      <c r="T639" s="744">
        <f t="shared" si="179"/>
        <v>5</v>
      </c>
      <c r="U639" s="745">
        <f t="shared" si="167"/>
        <v>142498</v>
      </c>
      <c r="V639" s="744">
        <f t="shared" si="165"/>
        <v>11</v>
      </c>
      <c r="W639" s="746">
        <f t="shared" si="168"/>
        <v>712490</v>
      </c>
      <c r="X639" s="746">
        <f t="shared" si="169"/>
        <v>0</v>
      </c>
      <c r="Y639" s="746">
        <f t="shared" si="170"/>
        <v>0</v>
      </c>
      <c r="Z639" s="746">
        <f t="shared" si="171"/>
        <v>0</v>
      </c>
      <c r="AA639" s="746">
        <f t="shared" si="172"/>
        <v>0</v>
      </c>
      <c r="AB639" s="746">
        <f t="shared" si="173"/>
        <v>0</v>
      </c>
      <c r="AC639" s="747" t="str">
        <f t="shared" si="174"/>
        <v>2002</v>
      </c>
      <c r="AD639" s="737">
        <f t="shared" si="175"/>
        <v>10</v>
      </c>
      <c r="AE639" s="473">
        <f t="shared" si="176"/>
        <v>712490</v>
      </c>
      <c r="AF639" s="749">
        <f t="shared" si="177"/>
        <v>712490</v>
      </c>
      <c r="AG639" s="720"/>
      <c r="AH639" s="475"/>
      <c r="AI639" s="475"/>
      <c r="AJ639" s="475"/>
      <c r="AK639" s="475"/>
      <c r="AL639" s="475"/>
      <c r="AM639" s="475"/>
      <c r="AN639" s="475"/>
    </row>
    <row r="640" spans="1:40" s="476" customFormat="1" ht="16">
      <c r="A640" s="750"/>
      <c r="B640" s="523" t="s">
        <v>2919</v>
      </c>
      <c r="C640" s="524" t="s">
        <v>311</v>
      </c>
      <c r="D640" s="689">
        <v>4</v>
      </c>
      <c r="E640" s="523" t="s">
        <v>799</v>
      </c>
      <c r="F640" s="523"/>
      <c r="G640" s="523" t="s">
        <v>221</v>
      </c>
      <c r="H640" s="523" t="s">
        <v>166</v>
      </c>
      <c r="I640" s="523"/>
      <c r="J640" s="523"/>
      <c r="K640" s="523"/>
      <c r="L640" s="523"/>
      <c r="M640" s="523"/>
      <c r="N640" s="523" t="s">
        <v>204</v>
      </c>
      <c r="O640" s="517">
        <v>52000000</v>
      </c>
      <c r="P640" s="724"/>
      <c r="Q640" s="723"/>
      <c r="R640" s="700" t="str">
        <f t="shared" si="166"/>
        <v>2.08.01</v>
      </c>
      <c r="S640" s="744" t="str">
        <f t="shared" si="178"/>
        <v>ALAT KEDOKTERAN</v>
      </c>
      <c r="T640" s="744">
        <f t="shared" si="179"/>
        <v>5</v>
      </c>
      <c r="U640" s="745">
        <f t="shared" si="167"/>
        <v>10399998</v>
      </c>
      <c r="V640" s="744">
        <f t="shared" si="165"/>
        <v>11</v>
      </c>
      <c r="W640" s="746">
        <f t="shared" si="168"/>
        <v>51999990</v>
      </c>
      <c r="X640" s="746">
        <f t="shared" si="169"/>
        <v>0</v>
      </c>
      <c r="Y640" s="746">
        <f t="shared" si="170"/>
        <v>0</v>
      </c>
      <c r="Z640" s="746">
        <f t="shared" si="171"/>
        <v>0</v>
      </c>
      <c r="AA640" s="746">
        <f t="shared" si="172"/>
        <v>0</v>
      </c>
      <c r="AB640" s="746">
        <f t="shared" si="173"/>
        <v>0</v>
      </c>
      <c r="AC640" s="747" t="str">
        <f t="shared" si="174"/>
        <v>2002</v>
      </c>
      <c r="AD640" s="737">
        <f t="shared" si="175"/>
        <v>10</v>
      </c>
      <c r="AE640" s="473">
        <f t="shared" si="176"/>
        <v>51999990</v>
      </c>
      <c r="AF640" s="749">
        <f t="shared" si="177"/>
        <v>51999990</v>
      </c>
      <c r="AG640" s="720"/>
      <c r="AH640" s="475"/>
      <c r="AI640" s="475"/>
      <c r="AJ640" s="475"/>
      <c r="AK640" s="475"/>
      <c r="AL640" s="475"/>
      <c r="AM640" s="475"/>
      <c r="AN640" s="475"/>
    </row>
    <row r="641" spans="1:40" s="476" customFormat="1" ht="16">
      <c r="A641" s="750"/>
      <c r="B641" s="523" t="s">
        <v>2900</v>
      </c>
      <c r="C641" s="524" t="s">
        <v>255</v>
      </c>
      <c r="D641" s="689">
        <v>4</v>
      </c>
      <c r="E641" s="523" t="s">
        <v>145</v>
      </c>
      <c r="F641" s="523"/>
      <c r="G641" s="523" t="s">
        <v>222</v>
      </c>
      <c r="H641" s="523" t="s">
        <v>850</v>
      </c>
      <c r="I641" s="523"/>
      <c r="J641" s="523"/>
      <c r="K641" s="523"/>
      <c r="L641" s="523"/>
      <c r="M641" s="523"/>
      <c r="N641" s="523" t="s">
        <v>204</v>
      </c>
      <c r="O641" s="517">
        <v>1500000</v>
      </c>
      <c r="P641" s="724" t="s">
        <v>123</v>
      </c>
      <c r="Q641" s="723"/>
      <c r="R641" s="700" t="str">
        <f t="shared" si="166"/>
        <v>2.08.01</v>
      </c>
      <c r="S641" s="744" t="str">
        <f t="shared" si="178"/>
        <v>ALAT KEDOKTERAN</v>
      </c>
      <c r="T641" s="744">
        <f t="shared" si="179"/>
        <v>5</v>
      </c>
      <c r="U641" s="745">
        <f t="shared" si="167"/>
        <v>299998</v>
      </c>
      <c r="V641" s="744">
        <f t="shared" si="165"/>
        <v>7</v>
      </c>
      <c r="W641" s="746">
        <f t="shared" si="168"/>
        <v>1499990</v>
      </c>
      <c r="X641" s="746">
        <f t="shared" si="169"/>
        <v>0</v>
      </c>
      <c r="Y641" s="746">
        <f t="shared" si="170"/>
        <v>0</v>
      </c>
      <c r="Z641" s="746">
        <f t="shared" si="171"/>
        <v>0</v>
      </c>
      <c r="AA641" s="746">
        <f t="shared" si="172"/>
        <v>0</v>
      </c>
      <c r="AB641" s="746">
        <f t="shared" si="173"/>
        <v>0</v>
      </c>
      <c r="AC641" s="747" t="str">
        <f t="shared" si="174"/>
        <v>2006</v>
      </c>
      <c r="AD641" s="737">
        <f t="shared" si="175"/>
        <v>10</v>
      </c>
      <c r="AE641" s="473">
        <f t="shared" si="176"/>
        <v>1499990</v>
      </c>
      <c r="AF641" s="749">
        <f t="shared" si="177"/>
        <v>1499990</v>
      </c>
      <c r="AG641" s="720"/>
      <c r="AH641" s="475"/>
      <c r="AI641" s="475"/>
      <c r="AJ641" s="475"/>
      <c r="AK641" s="475"/>
      <c r="AL641" s="475"/>
      <c r="AM641" s="475"/>
      <c r="AN641" s="475"/>
    </row>
    <row r="642" spans="1:40" s="476" customFormat="1" ht="16">
      <c r="A642" s="722"/>
      <c r="B642" s="493" t="s">
        <v>1021</v>
      </c>
      <c r="C642" s="494" t="s">
        <v>283</v>
      </c>
      <c r="D642" s="689">
        <v>4</v>
      </c>
      <c r="E642" s="493" t="s">
        <v>800</v>
      </c>
      <c r="F642" s="493"/>
      <c r="G642" s="493" t="s">
        <v>221</v>
      </c>
      <c r="H642" s="493" t="s">
        <v>166</v>
      </c>
      <c r="I642" s="493"/>
      <c r="J642" s="493"/>
      <c r="K642" s="493"/>
      <c r="L642" s="493"/>
      <c r="M642" s="493"/>
      <c r="N642" s="493" t="s">
        <v>204</v>
      </c>
      <c r="O642" s="517">
        <v>881250</v>
      </c>
      <c r="P642" s="724"/>
      <c r="Q642" s="723"/>
      <c r="R642" s="700" t="str">
        <f t="shared" si="166"/>
        <v>2.08.01</v>
      </c>
      <c r="S642" s="744" t="str">
        <f t="shared" si="178"/>
        <v>ALAT KEDOKTERAN</v>
      </c>
      <c r="T642" s="744">
        <f t="shared" si="179"/>
        <v>5</v>
      </c>
      <c r="U642" s="745">
        <f t="shared" si="167"/>
        <v>176248</v>
      </c>
      <c r="V642" s="744">
        <f t="shared" si="165"/>
        <v>11</v>
      </c>
      <c r="W642" s="746">
        <f t="shared" si="168"/>
        <v>881240</v>
      </c>
      <c r="X642" s="746">
        <f t="shared" si="169"/>
        <v>0</v>
      </c>
      <c r="Y642" s="746">
        <f t="shared" si="170"/>
        <v>0</v>
      </c>
      <c r="Z642" s="746">
        <f t="shared" si="171"/>
        <v>0</v>
      </c>
      <c r="AA642" s="746">
        <f t="shared" si="172"/>
        <v>0</v>
      </c>
      <c r="AB642" s="746">
        <f t="shared" si="173"/>
        <v>0</v>
      </c>
      <c r="AC642" s="747" t="str">
        <f t="shared" si="174"/>
        <v>2002</v>
      </c>
      <c r="AD642" s="737">
        <f t="shared" si="175"/>
        <v>10</v>
      </c>
      <c r="AE642" s="473">
        <f t="shared" si="176"/>
        <v>881240</v>
      </c>
      <c r="AF642" s="749">
        <f t="shared" si="177"/>
        <v>881240</v>
      </c>
      <c r="AG642" s="720"/>
      <c r="AH642" s="475"/>
      <c r="AI642" s="475"/>
      <c r="AJ642" s="475"/>
      <c r="AK642" s="475"/>
      <c r="AL642" s="475"/>
      <c r="AM642" s="475"/>
      <c r="AN642" s="475"/>
    </row>
    <row r="643" spans="1:40" s="476" customFormat="1" ht="16">
      <c r="A643" s="722"/>
      <c r="B643" s="493" t="s">
        <v>2294</v>
      </c>
      <c r="C643" s="494" t="s">
        <v>312</v>
      </c>
      <c r="D643" s="689">
        <v>4</v>
      </c>
      <c r="E643" s="493" t="s">
        <v>801</v>
      </c>
      <c r="F643" s="493"/>
      <c r="G643" s="493" t="s">
        <v>221</v>
      </c>
      <c r="H643" s="493" t="s">
        <v>167</v>
      </c>
      <c r="I643" s="493"/>
      <c r="J643" s="493"/>
      <c r="K643" s="493"/>
      <c r="L643" s="493"/>
      <c r="M643" s="493"/>
      <c r="N643" s="493" t="s">
        <v>204</v>
      </c>
      <c r="O643" s="517">
        <v>80000000</v>
      </c>
      <c r="P643" s="724"/>
      <c r="Q643" s="723"/>
      <c r="R643" s="700" t="str">
        <f t="shared" si="166"/>
        <v>2.08.01</v>
      </c>
      <c r="S643" s="744" t="str">
        <f t="shared" si="178"/>
        <v>ALAT KEDOKTERAN</v>
      </c>
      <c r="T643" s="744">
        <f t="shared" si="179"/>
        <v>5</v>
      </c>
      <c r="U643" s="745">
        <f t="shared" si="167"/>
        <v>15999998</v>
      </c>
      <c r="V643" s="744">
        <f t="shared" si="165"/>
        <v>8</v>
      </c>
      <c r="W643" s="746">
        <f t="shared" si="168"/>
        <v>79999990</v>
      </c>
      <c r="X643" s="746">
        <f t="shared" si="169"/>
        <v>0</v>
      </c>
      <c r="Y643" s="746">
        <f t="shared" si="170"/>
        <v>0</v>
      </c>
      <c r="Z643" s="746">
        <f t="shared" si="171"/>
        <v>0</v>
      </c>
      <c r="AA643" s="746">
        <f t="shared" si="172"/>
        <v>0</v>
      </c>
      <c r="AB643" s="746">
        <f t="shared" si="173"/>
        <v>0</v>
      </c>
      <c r="AC643" s="747" t="str">
        <f t="shared" si="174"/>
        <v>2005</v>
      </c>
      <c r="AD643" s="737">
        <f t="shared" si="175"/>
        <v>10</v>
      </c>
      <c r="AE643" s="473">
        <f t="shared" si="176"/>
        <v>79999990</v>
      </c>
      <c r="AF643" s="749">
        <f t="shared" si="177"/>
        <v>79999990</v>
      </c>
      <c r="AG643" s="720"/>
      <c r="AH643" s="475"/>
      <c r="AI643" s="475"/>
      <c r="AJ643" s="475"/>
      <c r="AK643" s="475"/>
      <c r="AL643" s="475"/>
      <c r="AM643" s="475"/>
      <c r="AN643" s="475"/>
    </row>
    <row r="644" spans="1:40" s="476" customFormat="1" ht="16">
      <c r="A644" s="722"/>
      <c r="B644" s="493" t="s">
        <v>2261</v>
      </c>
      <c r="C644" s="494" t="s">
        <v>313</v>
      </c>
      <c r="D644" s="689">
        <v>4</v>
      </c>
      <c r="E644" s="493" t="s">
        <v>802</v>
      </c>
      <c r="F644" s="493"/>
      <c r="G644" s="493" t="s">
        <v>221</v>
      </c>
      <c r="H644" s="493" t="s">
        <v>166</v>
      </c>
      <c r="I644" s="493"/>
      <c r="J644" s="493"/>
      <c r="K644" s="493"/>
      <c r="L644" s="493"/>
      <c r="M644" s="493"/>
      <c r="N644" s="493" t="s">
        <v>204</v>
      </c>
      <c r="O644" s="517">
        <v>87500</v>
      </c>
      <c r="P644" s="724"/>
      <c r="Q644" s="723"/>
      <c r="R644" s="700" t="str">
        <f t="shared" si="166"/>
        <v>2.08.01</v>
      </c>
      <c r="S644" s="744" t="str">
        <f t="shared" si="178"/>
        <v>ALAT KEDOKTERAN</v>
      </c>
      <c r="T644" s="744">
        <f t="shared" si="179"/>
        <v>5</v>
      </c>
      <c r="U644" s="745">
        <f t="shared" si="167"/>
        <v>17498</v>
      </c>
      <c r="V644" s="744">
        <f t="shared" si="165"/>
        <v>11</v>
      </c>
      <c r="W644" s="746">
        <f t="shared" si="168"/>
        <v>87490</v>
      </c>
      <c r="X644" s="746">
        <f t="shared" si="169"/>
        <v>0</v>
      </c>
      <c r="Y644" s="746">
        <f t="shared" si="170"/>
        <v>0</v>
      </c>
      <c r="Z644" s="746">
        <f t="shared" si="171"/>
        <v>0</v>
      </c>
      <c r="AA644" s="746">
        <f t="shared" si="172"/>
        <v>0</v>
      </c>
      <c r="AB644" s="746">
        <f t="shared" si="173"/>
        <v>0</v>
      </c>
      <c r="AC644" s="747" t="str">
        <f t="shared" si="174"/>
        <v>2002</v>
      </c>
      <c r="AD644" s="737">
        <f t="shared" si="175"/>
        <v>10</v>
      </c>
      <c r="AE644" s="473">
        <f t="shared" si="176"/>
        <v>87490</v>
      </c>
      <c r="AF644" s="749">
        <f t="shared" si="177"/>
        <v>87490</v>
      </c>
      <c r="AG644" s="720"/>
      <c r="AH644" s="475"/>
      <c r="AI644" s="475"/>
      <c r="AJ644" s="475"/>
      <c r="AK644" s="475"/>
      <c r="AL644" s="475"/>
      <c r="AM644" s="475"/>
      <c r="AN644" s="475"/>
    </row>
    <row r="645" spans="1:40" s="476" customFormat="1" ht="16">
      <c r="A645" s="722"/>
      <c r="B645" s="493" t="s">
        <v>2902</v>
      </c>
      <c r="C645" s="494" t="s">
        <v>258</v>
      </c>
      <c r="D645" s="689">
        <v>4</v>
      </c>
      <c r="E645" s="493" t="s">
        <v>803</v>
      </c>
      <c r="F645" s="493"/>
      <c r="G645" s="493" t="s">
        <v>221</v>
      </c>
      <c r="H645" s="493" t="s">
        <v>240</v>
      </c>
      <c r="I645" s="493"/>
      <c r="J645" s="493"/>
      <c r="K645" s="493"/>
      <c r="L645" s="493"/>
      <c r="M645" s="493"/>
      <c r="N645" s="493" t="s">
        <v>204</v>
      </c>
      <c r="O645" s="517">
        <v>70000</v>
      </c>
      <c r="P645" s="724"/>
      <c r="Q645" s="723"/>
      <c r="R645" s="700" t="str">
        <f t="shared" si="166"/>
        <v>2.08.01</v>
      </c>
      <c r="S645" s="744" t="str">
        <f t="shared" si="178"/>
        <v>ALAT KEDOKTERAN</v>
      </c>
      <c r="T645" s="744">
        <f t="shared" si="179"/>
        <v>5</v>
      </c>
      <c r="U645" s="745">
        <f t="shared" si="167"/>
        <v>13998</v>
      </c>
      <c r="V645" s="744">
        <f t="shared" si="165"/>
        <v>10</v>
      </c>
      <c r="W645" s="746">
        <f t="shared" si="168"/>
        <v>69990</v>
      </c>
      <c r="X645" s="746">
        <f t="shared" si="169"/>
        <v>0</v>
      </c>
      <c r="Y645" s="746">
        <f t="shared" si="170"/>
        <v>0</v>
      </c>
      <c r="Z645" s="746">
        <f t="shared" si="171"/>
        <v>0</v>
      </c>
      <c r="AA645" s="746">
        <f t="shared" si="172"/>
        <v>0</v>
      </c>
      <c r="AB645" s="746">
        <f t="shared" si="173"/>
        <v>0</v>
      </c>
      <c r="AC645" s="747" t="str">
        <f t="shared" si="174"/>
        <v>2003</v>
      </c>
      <c r="AD645" s="737">
        <f t="shared" si="175"/>
        <v>10</v>
      </c>
      <c r="AE645" s="473">
        <f t="shared" si="176"/>
        <v>69990</v>
      </c>
      <c r="AF645" s="749">
        <f t="shared" si="177"/>
        <v>69990</v>
      </c>
      <c r="AG645" s="720"/>
      <c r="AH645" s="475"/>
      <c r="AI645" s="475"/>
      <c r="AJ645" s="475"/>
      <c r="AK645" s="475"/>
      <c r="AL645" s="475"/>
      <c r="AM645" s="475"/>
      <c r="AN645" s="475"/>
    </row>
    <row r="646" spans="1:40" s="475" customFormat="1" ht="16">
      <c r="A646" s="722"/>
      <c r="B646" s="493" t="s">
        <v>2921</v>
      </c>
      <c r="C646" s="494" t="s">
        <v>314</v>
      </c>
      <c r="D646" s="689">
        <v>4</v>
      </c>
      <c r="E646" s="493" t="s">
        <v>793</v>
      </c>
      <c r="F646" s="493"/>
      <c r="G646" s="493" t="s">
        <v>223</v>
      </c>
      <c r="H646" s="493" t="s">
        <v>166</v>
      </c>
      <c r="I646" s="493"/>
      <c r="J646" s="493"/>
      <c r="K646" s="493"/>
      <c r="L646" s="493"/>
      <c r="M646" s="493"/>
      <c r="N646" s="493" t="s">
        <v>204</v>
      </c>
      <c r="O646" s="517">
        <v>750000</v>
      </c>
      <c r="P646" s="724"/>
      <c r="Q646" s="723"/>
      <c r="R646" s="700" t="str">
        <f t="shared" si="166"/>
        <v>2.08.01</v>
      </c>
      <c r="S646" s="744" t="str">
        <f t="shared" si="178"/>
        <v>ALAT KEDOKTERAN</v>
      </c>
      <c r="T646" s="744">
        <f t="shared" si="179"/>
        <v>5</v>
      </c>
      <c r="U646" s="745">
        <f t="shared" si="167"/>
        <v>149998</v>
      </c>
      <c r="V646" s="744">
        <f t="shared" si="165"/>
        <v>11</v>
      </c>
      <c r="W646" s="746">
        <f t="shared" si="168"/>
        <v>749990</v>
      </c>
      <c r="X646" s="746">
        <f t="shared" si="169"/>
        <v>0</v>
      </c>
      <c r="Y646" s="746">
        <f t="shared" si="170"/>
        <v>0</v>
      </c>
      <c r="Z646" s="746">
        <f t="shared" si="171"/>
        <v>0</v>
      </c>
      <c r="AA646" s="746">
        <f t="shared" si="172"/>
        <v>0</v>
      </c>
      <c r="AB646" s="746">
        <f t="shared" si="173"/>
        <v>0</v>
      </c>
      <c r="AC646" s="747" t="str">
        <f t="shared" si="174"/>
        <v>2002</v>
      </c>
      <c r="AD646" s="737">
        <f t="shared" si="175"/>
        <v>10</v>
      </c>
      <c r="AE646" s="473">
        <f t="shared" si="176"/>
        <v>749990</v>
      </c>
      <c r="AF646" s="749">
        <f t="shared" si="177"/>
        <v>749990</v>
      </c>
      <c r="AG646" s="720"/>
    </row>
    <row r="647" spans="1:40" s="475" customFormat="1" ht="16">
      <c r="A647" s="722"/>
      <c r="B647" s="493" t="s">
        <v>2907</v>
      </c>
      <c r="C647" s="494" t="s">
        <v>315</v>
      </c>
      <c r="D647" s="689">
        <v>4</v>
      </c>
      <c r="E647" s="493" t="s">
        <v>804</v>
      </c>
      <c r="F647" s="493"/>
      <c r="G647" s="493" t="s">
        <v>223</v>
      </c>
      <c r="H647" s="493" t="s">
        <v>164</v>
      </c>
      <c r="I647" s="493"/>
      <c r="J647" s="493"/>
      <c r="K647" s="493"/>
      <c r="L647" s="493"/>
      <c r="M647" s="493"/>
      <c r="N647" s="493" t="s">
        <v>204</v>
      </c>
      <c r="O647" s="517">
        <v>800000</v>
      </c>
      <c r="P647" s="724"/>
      <c r="Q647" s="723"/>
      <c r="R647" s="700" t="str">
        <f t="shared" si="166"/>
        <v>2.08.02</v>
      </c>
      <c r="S647" s="744" t="str">
        <f t="shared" si="178"/>
        <v>ALAT KESEHATAN</v>
      </c>
      <c r="T647" s="744">
        <f t="shared" si="179"/>
        <v>5</v>
      </c>
      <c r="U647" s="745">
        <f t="shared" si="167"/>
        <v>159998</v>
      </c>
      <c r="V647" s="744">
        <f t="shared" si="165"/>
        <v>9</v>
      </c>
      <c r="W647" s="746">
        <f t="shared" si="168"/>
        <v>799990</v>
      </c>
      <c r="X647" s="746">
        <f t="shared" si="169"/>
        <v>0</v>
      </c>
      <c r="Y647" s="746">
        <f t="shared" si="170"/>
        <v>0</v>
      </c>
      <c r="Z647" s="746">
        <f t="shared" si="171"/>
        <v>0</v>
      </c>
      <c r="AA647" s="746">
        <f t="shared" si="172"/>
        <v>0</v>
      </c>
      <c r="AB647" s="746">
        <f t="shared" si="173"/>
        <v>0</v>
      </c>
      <c r="AC647" s="747" t="str">
        <f t="shared" si="174"/>
        <v>2004</v>
      </c>
      <c r="AD647" s="737">
        <f t="shared" si="175"/>
        <v>10</v>
      </c>
      <c r="AE647" s="473">
        <f t="shared" si="176"/>
        <v>799990</v>
      </c>
      <c r="AF647" s="749">
        <f t="shared" si="177"/>
        <v>799990</v>
      </c>
      <c r="AG647" s="720"/>
    </row>
    <row r="648" spans="1:40" s="475" customFormat="1" ht="16">
      <c r="A648" s="722"/>
      <c r="B648" s="493" t="s">
        <v>2930</v>
      </c>
      <c r="C648" s="494" t="s">
        <v>316</v>
      </c>
      <c r="D648" s="689">
        <v>4</v>
      </c>
      <c r="E648" s="493" t="s">
        <v>805</v>
      </c>
      <c r="F648" s="493"/>
      <c r="G648" s="493" t="s">
        <v>220</v>
      </c>
      <c r="H648" s="493" t="s">
        <v>850</v>
      </c>
      <c r="I648" s="493"/>
      <c r="J648" s="493"/>
      <c r="K648" s="493"/>
      <c r="L648" s="493"/>
      <c r="M648" s="493"/>
      <c r="N648" s="493" t="s">
        <v>204</v>
      </c>
      <c r="O648" s="517">
        <v>180000</v>
      </c>
      <c r="P648" s="724" t="s">
        <v>123</v>
      </c>
      <c r="Q648" s="723"/>
      <c r="R648" s="700" t="str">
        <f t="shared" si="166"/>
        <v>2.08.01</v>
      </c>
      <c r="S648" s="744" t="str">
        <f t="shared" si="178"/>
        <v>ALAT KEDOKTERAN</v>
      </c>
      <c r="T648" s="744">
        <f t="shared" si="179"/>
        <v>5</v>
      </c>
      <c r="U648" s="745">
        <f t="shared" si="167"/>
        <v>35998</v>
      </c>
      <c r="V648" s="744">
        <f t="shared" si="165"/>
        <v>7</v>
      </c>
      <c r="W648" s="746">
        <f t="shared" si="168"/>
        <v>179990</v>
      </c>
      <c r="X648" s="746">
        <f t="shared" si="169"/>
        <v>0</v>
      </c>
      <c r="Y648" s="746">
        <f t="shared" si="170"/>
        <v>0</v>
      </c>
      <c r="Z648" s="746">
        <f t="shared" si="171"/>
        <v>0</v>
      </c>
      <c r="AA648" s="746">
        <f t="shared" si="172"/>
        <v>0</v>
      </c>
      <c r="AB648" s="746">
        <f t="shared" si="173"/>
        <v>0</v>
      </c>
      <c r="AC648" s="747" t="str">
        <f t="shared" si="174"/>
        <v>2006</v>
      </c>
      <c r="AD648" s="737">
        <f t="shared" si="175"/>
        <v>10</v>
      </c>
      <c r="AE648" s="473">
        <f t="shared" si="176"/>
        <v>179990</v>
      </c>
      <c r="AF648" s="749">
        <f t="shared" si="177"/>
        <v>179990</v>
      </c>
      <c r="AG648" s="720"/>
    </row>
    <row r="649" spans="1:40" s="475" customFormat="1" ht="16">
      <c r="A649" s="722"/>
      <c r="B649" s="493" t="s">
        <v>2931</v>
      </c>
      <c r="C649" s="494" t="s">
        <v>317</v>
      </c>
      <c r="D649" s="689">
        <v>4</v>
      </c>
      <c r="E649" s="493" t="s">
        <v>789</v>
      </c>
      <c r="F649" s="493"/>
      <c r="G649" s="493" t="s">
        <v>234</v>
      </c>
      <c r="H649" s="493" t="s">
        <v>850</v>
      </c>
      <c r="I649" s="493"/>
      <c r="J649" s="493"/>
      <c r="K649" s="493"/>
      <c r="L649" s="493"/>
      <c r="M649" s="493"/>
      <c r="N649" s="493" t="s">
        <v>204</v>
      </c>
      <c r="O649" s="517">
        <v>900000</v>
      </c>
      <c r="P649" s="724" t="s">
        <v>123</v>
      </c>
      <c r="Q649" s="723"/>
      <c r="R649" s="700" t="str">
        <f t="shared" si="166"/>
        <v>2.08.01</v>
      </c>
      <c r="S649" s="744" t="str">
        <f t="shared" si="178"/>
        <v>ALAT KEDOKTERAN</v>
      </c>
      <c r="T649" s="744">
        <f t="shared" si="179"/>
        <v>5</v>
      </c>
      <c r="U649" s="745">
        <f t="shared" si="167"/>
        <v>179998</v>
      </c>
      <c r="V649" s="744">
        <f t="shared" si="165"/>
        <v>7</v>
      </c>
      <c r="W649" s="746">
        <f t="shared" si="168"/>
        <v>899990</v>
      </c>
      <c r="X649" s="746">
        <f t="shared" si="169"/>
        <v>0</v>
      </c>
      <c r="Y649" s="746">
        <f t="shared" si="170"/>
        <v>0</v>
      </c>
      <c r="Z649" s="746">
        <f t="shared" si="171"/>
        <v>0</v>
      </c>
      <c r="AA649" s="746">
        <f t="shared" si="172"/>
        <v>0</v>
      </c>
      <c r="AB649" s="746">
        <f t="shared" si="173"/>
        <v>0</v>
      </c>
      <c r="AC649" s="747" t="str">
        <f t="shared" si="174"/>
        <v>2006</v>
      </c>
      <c r="AD649" s="737">
        <f t="shared" si="175"/>
        <v>10</v>
      </c>
      <c r="AE649" s="473">
        <f t="shared" si="176"/>
        <v>899990</v>
      </c>
      <c r="AF649" s="749">
        <f t="shared" si="177"/>
        <v>899990</v>
      </c>
      <c r="AG649" s="720"/>
    </row>
    <row r="650" spans="1:40" s="475" customFormat="1" ht="16">
      <c r="A650" s="722"/>
      <c r="B650" s="493" t="s">
        <v>2931</v>
      </c>
      <c r="C650" s="494" t="s">
        <v>317</v>
      </c>
      <c r="D650" s="689">
        <v>4</v>
      </c>
      <c r="E650" s="493" t="s">
        <v>145</v>
      </c>
      <c r="F650" s="493"/>
      <c r="G650" s="493" t="s">
        <v>234</v>
      </c>
      <c r="H650" s="493" t="s">
        <v>850</v>
      </c>
      <c r="I650" s="493"/>
      <c r="J650" s="493"/>
      <c r="K650" s="493"/>
      <c r="L650" s="493"/>
      <c r="M650" s="493"/>
      <c r="N650" s="493" t="s">
        <v>204</v>
      </c>
      <c r="O650" s="517">
        <v>900000</v>
      </c>
      <c r="P650" s="724"/>
      <c r="Q650" s="723"/>
      <c r="R650" s="700" t="str">
        <f t="shared" si="166"/>
        <v>2.08.01</v>
      </c>
      <c r="S650" s="744" t="str">
        <f t="shared" si="178"/>
        <v>ALAT KEDOKTERAN</v>
      </c>
      <c r="T650" s="744">
        <f t="shared" si="179"/>
        <v>5</v>
      </c>
      <c r="U650" s="745">
        <f t="shared" si="167"/>
        <v>179998</v>
      </c>
      <c r="V650" s="744">
        <f t="shared" si="165"/>
        <v>7</v>
      </c>
      <c r="W650" s="746">
        <f t="shared" si="168"/>
        <v>899990</v>
      </c>
      <c r="X650" s="746">
        <f t="shared" si="169"/>
        <v>0</v>
      </c>
      <c r="Y650" s="746">
        <f t="shared" si="170"/>
        <v>0</v>
      </c>
      <c r="Z650" s="746">
        <f t="shared" si="171"/>
        <v>0</v>
      </c>
      <c r="AA650" s="746">
        <f t="shared" si="172"/>
        <v>0</v>
      </c>
      <c r="AB650" s="746">
        <f t="shared" si="173"/>
        <v>0</v>
      </c>
      <c r="AC650" s="747" t="str">
        <f t="shared" si="174"/>
        <v>2006</v>
      </c>
      <c r="AD650" s="737">
        <f t="shared" si="175"/>
        <v>10</v>
      </c>
      <c r="AE650" s="473">
        <f t="shared" si="176"/>
        <v>899990</v>
      </c>
      <c r="AF650" s="749">
        <f t="shared" si="177"/>
        <v>899990</v>
      </c>
      <c r="AG650" s="720"/>
    </row>
    <row r="651" spans="1:40" s="475" customFormat="1" ht="16">
      <c r="A651" s="722"/>
      <c r="B651" s="493" t="s">
        <v>2932</v>
      </c>
      <c r="C651" s="494" t="s">
        <v>318</v>
      </c>
      <c r="D651" s="689">
        <v>4</v>
      </c>
      <c r="E651" s="493" t="s">
        <v>145</v>
      </c>
      <c r="F651" s="493"/>
      <c r="G651" s="493" t="s">
        <v>221</v>
      </c>
      <c r="H651" s="493" t="s">
        <v>850</v>
      </c>
      <c r="I651" s="493"/>
      <c r="J651" s="493"/>
      <c r="K651" s="493"/>
      <c r="L651" s="493"/>
      <c r="M651" s="493"/>
      <c r="N651" s="493" t="s">
        <v>204</v>
      </c>
      <c r="O651" s="517">
        <v>900000</v>
      </c>
      <c r="P651" s="724" t="s">
        <v>123</v>
      </c>
      <c r="Q651" s="723"/>
      <c r="R651" s="700" t="str">
        <f t="shared" si="166"/>
        <v>2.08.01</v>
      </c>
      <c r="S651" s="744" t="str">
        <f t="shared" si="178"/>
        <v>ALAT KEDOKTERAN</v>
      </c>
      <c r="T651" s="744">
        <f t="shared" si="179"/>
        <v>5</v>
      </c>
      <c r="U651" s="745">
        <f t="shared" si="167"/>
        <v>179998</v>
      </c>
      <c r="V651" s="744">
        <f t="shared" si="165"/>
        <v>7</v>
      </c>
      <c r="W651" s="746">
        <f t="shared" si="168"/>
        <v>899990</v>
      </c>
      <c r="X651" s="746">
        <f t="shared" si="169"/>
        <v>0</v>
      </c>
      <c r="Y651" s="746">
        <f t="shared" si="170"/>
        <v>0</v>
      </c>
      <c r="Z651" s="746">
        <f t="shared" si="171"/>
        <v>0</v>
      </c>
      <c r="AA651" s="746">
        <f t="shared" si="172"/>
        <v>0</v>
      </c>
      <c r="AB651" s="746">
        <f t="shared" si="173"/>
        <v>0</v>
      </c>
      <c r="AC651" s="747" t="str">
        <f t="shared" si="174"/>
        <v>2006</v>
      </c>
      <c r="AD651" s="737">
        <f t="shared" si="175"/>
        <v>10</v>
      </c>
      <c r="AE651" s="473">
        <f t="shared" si="176"/>
        <v>899990</v>
      </c>
      <c r="AF651" s="749">
        <f t="shared" si="177"/>
        <v>899990</v>
      </c>
      <c r="AG651" s="720"/>
    </row>
    <row r="652" spans="1:40" s="475" customFormat="1" ht="16">
      <c r="A652" s="722"/>
      <c r="B652" s="493" t="s">
        <v>2292</v>
      </c>
      <c r="C652" s="494" t="s">
        <v>319</v>
      </c>
      <c r="D652" s="689">
        <v>4</v>
      </c>
      <c r="E652" s="493" t="s">
        <v>145</v>
      </c>
      <c r="F652" s="493"/>
      <c r="G652" s="493" t="s">
        <v>235</v>
      </c>
      <c r="H652" s="493" t="s">
        <v>850</v>
      </c>
      <c r="I652" s="493"/>
      <c r="J652" s="493"/>
      <c r="K652" s="493"/>
      <c r="L652" s="493"/>
      <c r="M652" s="493"/>
      <c r="N652" s="493" t="s">
        <v>204</v>
      </c>
      <c r="O652" s="517">
        <v>2025000</v>
      </c>
      <c r="P652" s="724" t="s">
        <v>123</v>
      </c>
      <c r="Q652" s="723"/>
      <c r="R652" s="700" t="str">
        <f t="shared" si="166"/>
        <v>2.08.01</v>
      </c>
      <c r="S652" s="744" t="str">
        <f t="shared" si="178"/>
        <v>ALAT KEDOKTERAN</v>
      </c>
      <c r="T652" s="744">
        <f t="shared" si="179"/>
        <v>5</v>
      </c>
      <c r="U652" s="745">
        <f t="shared" si="167"/>
        <v>404998</v>
      </c>
      <c r="V652" s="744">
        <f t="shared" ref="V652:V715" si="180">2013-AC652</f>
        <v>7</v>
      </c>
      <c r="W652" s="746">
        <f t="shared" si="168"/>
        <v>2024990</v>
      </c>
      <c r="X652" s="746">
        <f t="shared" si="169"/>
        <v>0</v>
      </c>
      <c r="Y652" s="746">
        <f t="shared" si="170"/>
        <v>0</v>
      </c>
      <c r="Z652" s="746">
        <f t="shared" si="171"/>
        <v>0</v>
      </c>
      <c r="AA652" s="746">
        <f t="shared" si="172"/>
        <v>0</v>
      </c>
      <c r="AB652" s="746">
        <f t="shared" si="173"/>
        <v>0</v>
      </c>
      <c r="AC652" s="747" t="str">
        <f t="shared" si="174"/>
        <v>2006</v>
      </c>
      <c r="AD652" s="737">
        <f t="shared" si="175"/>
        <v>10</v>
      </c>
      <c r="AE652" s="473">
        <f t="shared" si="176"/>
        <v>2024990</v>
      </c>
      <c r="AF652" s="749">
        <f t="shared" si="177"/>
        <v>2024990</v>
      </c>
      <c r="AG652" s="720"/>
    </row>
    <row r="653" spans="1:40" s="475" customFormat="1" ht="16">
      <c r="A653" s="722"/>
      <c r="B653" s="493" t="s">
        <v>2933</v>
      </c>
      <c r="C653" s="494" t="s">
        <v>320</v>
      </c>
      <c r="D653" s="689">
        <v>4</v>
      </c>
      <c r="E653" s="493" t="s">
        <v>145</v>
      </c>
      <c r="F653" s="493"/>
      <c r="G653" s="493" t="s">
        <v>235</v>
      </c>
      <c r="H653" s="493" t="s">
        <v>850</v>
      </c>
      <c r="I653" s="493"/>
      <c r="J653" s="493"/>
      <c r="K653" s="493"/>
      <c r="L653" s="493"/>
      <c r="M653" s="493"/>
      <c r="N653" s="493" t="s">
        <v>204</v>
      </c>
      <c r="O653" s="517">
        <v>360000</v>
      </c>
      <c r="P653" s="724" t="s">
        <v>123</v>
      </c>
      <c r="Q653" s="723"/>
      <c r="R653" s="700" t="str">
        <f t="shared" si="166"/>
        <v>2.08.01</v>
      </c>
      <c r="S653" s="744" t="str">
        <f t="shared" si="178"/>
        <v>ALAT KEDOKTERAN</v>
      </c>
      <c r="T653" s="744">
        <f t="shared" si="179"/>
        <v>5</v>
      </c>
      <c r="U653" s="745">
        <f t="shared" si="167"/>
        <v>71998</v>
      </c>
      <c r="V653" s="744">
        <f t="shared" si="180"/>
        <v>7</v>
      </c>
      <c r="W653" s="746">
        <f t="shared" si="168"/>
        <v>359990</v>
      </c>
      <c r="X653" s="746">
        <f t="shared" si="169"/>
        <v>0</v>
      </c>
      <c r="Y653" s="746">
        <f t="shared" si="170"/>
        <v>0</v>
      </c>
      <c r="Z653" s="746">
        <f t="shared" si="171"/>
        <v>0</v>
      </c>
      <c r="AA653" s="746">
        <f t="shared" si="172"/>
        <v>0</v>
      </c>
      <c r="AB653" s="746">
        <f t="shared" si="173"/>
        <v>0</v>
      </c>
      <c r="AC653" s="747" t="str">
        <f t="shared" si="174"/>
        <v>2006</v>
      </c>
      <c r="AD653" s="737">
        <f t="shared" si="175"/>
        <v>10</v>
      </c>
      <c r="AE653" s="473">
        <f t="shared" si="176"/>
        <v>359990</v>
      </c>
      <c r="AF653" s="749">
        <f t="shared" si="177"/>
        <v>359990</v>
      </c>
      <c r="AG653" s="720"/>
    </row>
    <row r="654" spans="1:40" s="475" customFormat="1" ht="16">
      <c r="A654" s="722"/>
      <c r="B654" s="493" t="s">
        <v>2909</v>
      </c>
      <c r="C654" s="494" t="s">
        <v>321</v>
      </c>
      <c r="D654" s="689">
        <v>4</v>
      </c>
      <c r="E654" s="493" t="s">
        <v>145</v>
      </c>
      <c r="F654" s="493"/>
      <c r="G654" s="493" t="s">
        <v>235</v>
      </c>
      <c r="H654" s="493" t="s">
        <v>850</v>
      </c>
      <c r="I654" s="493"/>
      <c r="J654" s="493"/>
      <c r="K654" s="493"/>
      <c r="L654" s="493"/>
      <c r="M654" s="493"/>
      <c r="N654" s="493" t="s">
        <v>204</v>
      </c>
      <c r="O654" s="517">
        <v>450000</v>
      </c>
      <c r="P654" s="724" t="s">
        <v>123</v>
      </c>
      <c r="Q654" s="723"/>
      <c r="R654" s="700" t="str">
        <f t="shared" si="166"/>
        <v>2.08.01</v>
      </c>
      <c r="S654" s="744" t="str">
        <f t="shared" si="178"/>
        <v>ALAT KEDOKTERAN</v>
      </c>
      <c r="T654" s="744">
        <f t="shared" si="179"/>
        <v>5</v>
      </c>
      <c r="U654" s="745">
        <f t="shared" si="167"/>
        <v>89998</v>
      </c>
      <c r="V654" s="744">
        <f t="shared" si="180"/>
        <v>7</v>
      </c>
      <c r="W654" s="746">
        <f t="shared" si="168"/>
        <v>449990</v>
      </c>
      <c r="X654" s="746">
        <f t="shared" si="169"/>
        <v>0</v>
      </c>
      <c r="Y654" s="746">
        <f t="shared" si="170"/>
        <v>0</v>
      </c>
      <c r="Z654" s="746">
        <f t="shared" si="171"/>
        <v>0</v>
      </c>
      <c r="AA654" s="746">
        <f t="shared" si="172"/>
        <v>0</v>
      </c>
      <c r="AB654" s="746">
        <f t="shared" si="173"/>
        <v>0</v>
      </c>
      <c r="AC654" s="747" t="str">
        <f t="shared" si="174"/>
        <v>2006</v>
      </c>
      <c r="AD654" s="737">
        <f t="shared" si="175"/>
        <v>10</v>
      </c>
      <c r="AE654" s="473">
        <f t="shared" si="176"/>
        <v>449990</v>
      </c>
      <c r="AF654" s="749">
        <f t="shared" si="177"/>
        <v>449990</v>
      </c>
      <c r="AG654" s="720"/>
    </row>
    <row r="655" spans="1:40" s="475" customFormat="1" ht="16">
      <c r="A655" s="722"/>
      <c r="B655" s="493" t="s">
        <v>2909</v>
      </c>
      <c r="C655" s="494" t="s">
        <v>321</v>
      </c>
      <c r="D655" s="689">
        <v>4</v>
      </c>
      <c r="E655" s="493" t="s">
        <v>145</v>
      </c>
      <c r="F655" s="493"/>
      <c r="G655" s="493" t="s">
        <v>230</v>
      </c>
      <c r="H655" s="493" t="s">
        <v>850</v>
      </c>
      <c r="I655" s="493"/>
      <c r="J655" s="493"/>
      <c r="K655" s="493"/>
      <c r="L655" s="493"/>
      <c r="M655" s="493"/>
      <c r="N655" s="493" t="s">
        <v>204</v>
      </c>
      <c r="O655" s="517">
        <v>337500</v>
      </c>
      <c r="P655" s="724" t="s">
        <v>123</v>
      </c>
      <c r="Q655" s="723"/>
      <c r="R655" s="700" t="str">
        <f t="shared" si="166"/>
        <v>2.08.01</v>
      </c>
      <c r="S655" s="744" t="str">
        <f t="shared" si="178"/>
        <v>ALAT KEDOKTERAN</v>
      </c>
      <c r="T655" s="744">
        <f t="shared" si="179"/>
        <v>5</v>
      </c>
      <c r="U655" s="745">
        <f t="shared" si="167"/>
        <v>67498</v>
      </c>
      <c r="V655" s="744">
        <f t="shared" si="180"/>
        <v>7</v>
      </c>
      <c r="W655" s="746">
        <f t="shared" si="168"/>
        <v>337490</v>
      </c>
      <c r="X655" s="746">
        <f t="shared" si="169"/>
        <v>0</v>
      </c>
      <c r="Y655" s="746">
        <f t="shared" si="170"/>
        <v>0</v>
      </c>
      <c r="Z655" s="746">
        <f t="shared" si="171"/>
        <v>0</v>
      </c>
      <c r="AA655" s="746">
        <f t="shared" si="172"/>
        <v>0</v>
      </c>
      <c r="AB655" s="746">
        <f t="shared" si="173"/>
        <v>0</v>
      </c>
      <c r="AC655" s="747" t="str">
        <f t="shared" si="174"/>
        <v>2006</v>
      </c>
      <c r="AD655" s="737">
        <f t="shared" si="175"/>
        <v>10</v>
      </c>
      <c r="AE655" s="473">
        <f t="shared" si="176"/>
        <v>337490</v>
      </c>
      <c r="AF655" s="749">
        <f t="shared" si="177"/>
        <v>337490</v>
      </c>
      <c r="AG655" s="720"/>
    </row>
    <row r="656" spans="1:40" s="475" customFormat="1" ht="16">
      <c r="A656" s="722"/>
      <c r="B656" s="493" t="s">
        <v>2934</v>
      </c>
      <c r="C656" s="494" t="s">
        <v>322</v>
      </c>
      <c r="D656" s="689">
        <v>4</v>
      </c>
      <c r="E656" s="493" t="s">
        <v>145</v>
      </c>
      <c r="F656" s="493"/>
      <c r="G656" s="493" t="s">
        <v>236</v>
      </c>
      <c r="H656" s="493" t="s">
        <v>850</v>
      </c>
      <c r="I656" s="493"/>
      <c r="J656" s="493"/>
      <c r="K656" s="493"/>
      <c r="L656" s="493"/>
      <c r="M656" s="493"/>
      <c r="N656" s="493" t="s">
        <v>204</v>
      </c>
      <c r="O656" s="517">
        <v>900000</v>
      </c>
      <c r="P656" s="724" t="s">
        <v>123</v>
      </c>
      <c r="Q656" s="723"/>
      <c r="R656" s="700" t="str">
        <f t="shared" si="166"/>
        <v>2.08.01</v>
      </c>
      <c r="S656" s="744" t="str">
        <f t="shared" si="178"/>
        <v>ALAT KEDOKTERAN</v>
      </c>
      <c r="T656" s="744">
        <f t="shared" si="179"/>
        <v>5</v>
      </c>
      <c r="U656" s="745">
        <f t="shared" si="167"/>
        <v>179998</v>
      </c>
      <c r="V656" s="744">
        <f t="shared" si="180"/>
        <v>7</v>
      </c>
      <c r="W656" s="746">
        <f t="shared" si="168"/>
        <v>899990</v>
      </c>
      <c r="X656" s="746">
        <f t="shared" si="169"/>
        <v>0</v>
      </c>
      <c r="Y656" s="746">
        <f t="shared" si="170"/>
        <v>0</v>
      </c>
      <c r="Z656" s="746">
        <f t="shared" si="171"/>
        <v>0</v>
      </c>
      <c r="AA656" s="746">
        <f t="shared" si="172"/>
        <v>0</v>
      </c>
      <c r="AB656" s="746">
        <f t="shared" si="173"/>
        <v>0</v>
      </c>
      <c r="AC656" s="747" t="str">
        <f t="shared" si="174"/>
        <v>2006</v>
      </c>
      <c r="AD656" s="737">
        <f t="shared" si="175"/>
        <v>10</v>
      </c>
      <c r="AE656" s="473">
        <f t="shared" si="176"/>
        <v>899990</v>
      </c>
      <c r="AF656" s="749">
        <f t="shared" si="177"/>
        <v>899990</v>
      </c>
      <c r="AG656" s="720"/>
    </row>
    <row r="657" spans="1:33" s="475" customFormat="1" ht="16">
      <c r="A657" s="722"/>
      <c r="B657" s="493" t="s">
        <v>2935</v>
      </c>
      <c r="C657" s="494" t="s">
        <v>323</v>
      </c>
      <c r="D657" s="689">
        <v>4</v>
      </c>
      <c r="E657" s="493" t="s">
        <v>145</v>
      </c>
      <c r="F657" s="493"/>
      <c r="G657" s="493" t="s">
        <v>236</v>
      </c>
      <c r="H657" s="493" t="s">
        <v>850</v>
      </c>
      <c r="I657" s="493"/>
      <c r="J657" s="493"/>
      <c r="K657" s="493"/>
      <c r="L657" s="493"/>
      <c r="M657" s="493"/>
      <c r="N657" s="493" t="s">
        <v>204</v>
      </c>
      <c r="O657" s="517">
        <v>425000</v>
      </c>
      <c r="P657" s="724" t="s">
        <v>123</v>
      </c>
      <c r="Q657" s="723"/>
      <c r="R657" s="700" t="str">
        <f t="shared" si="166"/>
        <v>2.08.01</v>
      </c>
      <c r="S657" s="744" t="str">
        <f t="shared" si="178"/>
        <v>ALAT KEDOKTERAN</v>
      </c>
      <c r="T657" s="744">
        <f t="shared" si="179"/>
        <v>5</v>
      </c>
      <c r="U657" s="745">
        <f t="shared" si="167"/>
        <v>84998</v>
      </c>
      <c r="V657" s="744">
        <f t="shared" si="180"/>
        <v>7</v>
      </c>
      <c r="W657" s="746">
        <f t="shared" si="168"/>
        <v>424990</v>
      </c>
      <c r="X657" s="746">
        <f t="shared" si="169"/>
        <v>0</v>
      </c>
      <c r="Y657" s="746">
        <f t="shared" si="170"/>
        <v>0</v>
      </c>
      <c r="Z657" s="746">
        <f t="shared" si="171"/>
        <v>0</v>
      </c>
      <c r="AA657" s="746">
        <f t="shared" si="172"/>
        <v>0</v>
      </c>
      <c r="AB657" s="746">
        <f t="shared" si="173"/>
        <v>0</v>
      </c>
      <c r="AC657" s="747" t="str">
        <f t="shared" si="174"/>
        <v>2006</v>
      </c>
      <c r="AD657" s="737">
        <f t="shared" si="175"/>
        <v>10</v>
      </c>
      <c r="AE657" s="473">
        <f t="shared" si="176"/>
        <v>424990</v>
      </c>
      <c r="AF657" s="749">
        <f t="shared" si="177"/>
        <v>424990</v>
      </c>
      <c r="AG657" s="720"/>
    </row>
    <row r="658" spans="1:33" s="475" customFormat="1" ht="16">
      <c r="A658" s="722"/>
      <c r="B658" s="493" t="s">
        <v>2936</v>
      </c>
      <c r="C658" s="494" t="s">
        <v>324</v>
      </c>
      <c r="D658" s="689">
        <v>4</v>
      </c>
      <c r="E658" s="493" t="s">
        <v>145</v>
      </c>
      <c r="F658" s="493"/>
      <c r="G658" s="493" t="s">
        <v>235</v>
      </c>
      <c r="H658" s="493" t="s">
        <v>850</v>
      </c>
      <c r="I658" s="493"/>
      <c r="J658" s="493"/>
      <c r="K658" s="493"/>
      <c r="L658" s="493"/>
      <c r="M658" s="493"/>
      <c r="N658" s="493" t="s">
        <v>204</v>
      </c>
      <c r="O658" s="517">
        <v>990000</v>
      </c>
      <c r="P658" s="724" t="s">
        <v>123</v>
      </c>
      <c r="Q658" s="723"/>
      <c r="R658" s="700" t="str">
        <f t="shared" si="166"/>
        <v>2.08.01</v>
      </c>
      <c r="S658" s="744" t="str">
        <f t="shared" si="178"/>
        <v>ALAT KEDOKTERAN</v>
      </c>
      <c r="T658" s="744">
        <f t="shared" si="179"/>
        <v>5</v>
      </c>
      <c r="U658" s="745">
        <f t="shared" si="167"/>
        <v>197998</v>
      </c>
      <c r="V658" s="744">
        <f t="shared" si="180"/>
        <v>7</v>
      </c>
      <c r="W658" s="746">
        <f t="shared" si="168"/>
        <v>989990</v>
      </c>
      <c r="X658" s="746">
        <f t="shared" si="169"/>
        <v>0</v>
      </c>
      <c r="Y658" s="746">
        <f t="shared" si="170"/>
        <v>0</v>
      </c>
      <c r="Z658" s="746">
        <f t="shared" si="171"/>
        <v>0</v>
      </c>
      <c r="AA658" s="746">
        <f t="shared" si="172"/>
        <v>0</v>
      </c>
      <c r="AB658" s="746">
        <f t="shared" si="173"/>
        <v>0</v>
      </c>
      <c r="AC658" s="747" t="str">
        <f t="shared" si="174"/>
        <v>2006</v>
      </c>
      <c r="AD658" s="737">
        <f t="shared" si="175"/>
        <v>10</v>
      </c>
      <c r="AE658" s="473">
        <f t="shared" si="176"/>
        <v>989990</v>
      </c>
      <c r="AF658" s="749">
        <f t="shared" si="177"/>
        <v>989990</v>
      </c>
      <c r="AG658" s="720"/>
    </row>
    <row r="659" spans="1:33" s="475" customFormat="1" ht="16">
      <c r="A659" s="722"/>
      <c r="B659" s="493" t="s">
        <v>2937</v>
      </c>
      <c r="C659" s="494" t="s">
        <v>325</v>
      </c>
      <c r="D659" s="689">
        <v>4</v>
      </c>
      <c r="E659" s="493" t="s">
        <v>145</v>
      </c>
      <c r="F659" s="493"/>
      <c r="G659" s="493" t="s">
        <v>221</v>
      </c>
      <c r="H659" s="493" t="s">
        <v>850</v>
      </c>
      <c r="I659" s="493"/>
      <c r="J659" s="493"/>
      <c r="K659" s="493"/>
      <c r="L659" s="493"/>
      <c r="M659" s="493"/>
      <c r="N659" s="493" t="s">
        <v>204</v>
      </c>
      <c r="O659" s="517">
        <v>225000</v>
      </c>
      <c r="P659" s="724"/>
      <c r="Q659" s="723"/>
      <c r="R659" s="700" t="str">
        <f t="shared" si="166"/>
        <v>2.08.01</v>
      </c>
      <c r="S659" s="744" t="str">
        <f t="shared" si="178"/>
        <v>ALAT KEDOKTERAN</v>
      </c>
      <c r="T659" s="744">
        <f t="shared" si="179"/>
        <v>5</v>
      </c>
      <c r="U659" s="745">
        <f t="shared" si="167"/>
        <v>44998</v>
      </c>
      <c r="V659" s="744">
        <f t="shared" si="180"/>
        <v>7</v>
      </c>
      <c r="W659" s="746">
        <f t="shared" si="168"/>
        <v>224990</v>
      </c>
      <c r="X659" s="746">
        <f t="shared" si="169"/>
        <v>0</v>
      </c>
      <c r="Y659" s="746">
        <f t="shared" si="170"/>
        <v>0</v>
      </c>
      <c r="Z659" s="746">
        <f t="shared" si="171"/>
        <v>0</v>
      </c>
      <c r="AA659" s="746">
        <f t="shared" si="172"/>
        <v>0</v>
      </c>
      <c r="AB659" s="746">
        <f t="shared" si="173"/>
        <v>0</v>
      </c>
      <c r="AC659" s="747" t="str">
        <f t="shared" si="174"/>
        <v>2006</v>
      </c>
      <c r="AD659" s="737">
        <f t="shared" si="175"/>
        <v>10</v>
      </c>
      <c r="AE659" s="473">
        <f t="shared" si="176"/>
        <v>224990</v>
      </c>
      <c r="AF659" s="749">
        <f t="shared" si="177"/>
        <v>224990</v>
      </c>
      <c r="AG659" s="720"/>
    </row>
    <row r="660" spans="1:33" s="475" customFormat="1" ht="16">
      <c r="A660" s="722"/>
      <c r="B660" s="493" t="s">
        <v>2937</v>
      </c>
      <c r="C660" s="494" t="s">
        <v>326</v>
      </c>
      <c r="D660" s="689">
        <v>4</v>
      </c>
      <c r="E660" s="493" t="s">
        <v>145</v>
      </c>
      <c r="F660" s="493"/>
      <c r="G660" s="493" t="s">
        <v>221</v>
      </c>
      <c r="H660" s="493" t="s">
        <v>164</v>
      </c>
      <c r="I660" s="493"/>
      <c r="J660" s="493"/>
      <c r="K660" s="493"/>
      <c r="L660" s="493"/>
      <c r="M660" s="493"/>
      <c r="N660" s="493" t="s">
        <v>204</v>
      </c>
      <c r="O660" s="517">
        <v>225000</v>
      </c>
      <c r="P660" s="724" t="s">
        <v>123</v>
      </c>
      <c r="Q660" s="723"/>
      <c r="R660" s="700" t="str">
        <f t="shared" si="166"/>
        <v>2.08.01</v>
      </c>
      <c r="S660" s="744" t="str">
        <f t="shared" si="178"/>
        <v>ALAT KEDOKTERAN</v>
      </c>
      <c r="T660" s="744">
        <f t="shared" si="179"/>
        <v>5</v>
      </c>
      <c r="U660" s="745">
        <f t="shared" si="167"/>
        <v>44998</v>
      </c>
      <c r="V660" s="744">
        <f t="shared" si="180"/>
        <v>9</v>
      </c>
      <c r="W660" s="746">
        <f t="shared" si="168"/>
        <v>224990</v>
      </c>
      <c r="X660" s="746">
        <f t="shared" si="169"/>
        <v>0</v>
      </c>
      <c r="Y660" s="746">
        <f t="shared" si="170"/>
        <v>0</v>
      </c>
      <c r="Z660" s="746">
        <f t="shared" si="171"/>
        <v>0</v>
      </c>
      <c r="AA660" s="746">
        <f t="shared" si="172"/>
        <v>0</v>
      </c>
      <c r="AB660" s="746">
        <f t="shared" si="173"/>
        <v>0</v>
      </c>
      <c r="AC660" s="747" t="str">
        <f t="shared" si="174"/>
        <v>2004</v>
      </c>
      <c r="AD660" s="737">
        <f t="shared" si="175"/>
        <v>10</v>
      </c>
      <c r="AE660" s="473">
        <f t="shared" si="176"/>
        <v>224990</v>
      </c>
      <c r="AF660" s="749">
        <f t="shared" si="177"/>
        <v>224990</v>
      </c>
      <c r="AG660" s="720"/>
    </row>
    <row r="661" spans="1:33" s="475" customFormat="1" ht="16">
      <c r="A661" s="722"/>
      <c r="B661" s="493" t="s">
        <v>2938</v>
      </c>
      <c r="C661" s="494" t="s">
        <v>327</v>
      </c>
      <c r="D661" s="689">
        <v>4</v>
      </c>
      <c r="E661" s="493" t="s">
        <v>145</v>
      </c>
      <c r="F661" s="493"/>
      <c r="G661" s="493" t="s">
        <v>226</v>
      </c>
      <c r="H661" s="493" t="s">
        <v>850</v>
      </c>
      <c r="I661" s="493"/>
      <c r="J661" s="493"/>
      <c r="K661" s="493"/>
      <c r="L661" s="493"/>
      <c r="M661" s="493"/>
      <c r="N661" s="493" t="s">
        <v>204</v>
      </c>
      <c r="O661" s="517">
        <v>558000</v>
      </c>
      <c r="P661" s="724" t="s">
        <v>123</v>
      </c>
      <c r="Q661" s="723"/>
      <c r="R661" s="700" t="str">
        <f t="shared" si="166"/>
        <v>2.08.02</v>
      </c>
      <c r="S661" s="744" t="str">
        <f t="shared" si="178"/>
        <v>ALAT KESEHATAN</v>
      </c>
      <c r="T661" s="744">
        <f t="shared" si="179"/>
        <v>5</v>
      </c>
      <c r="U661" s="745">
        <f t="shared" si="167"/>
        <v>111598</v>
      </c>
      <c r="V661" s="744">
        <f t="shared" si="180"/>
        <v>7</v>
      </c>
      <c r="W661" s="746">
        <f t="shared" si="168"/>
        <v>557990</v>
      </c>
      <c r="X661" s="746">
        <f t="shared" si="169"/>
        <v>0</v>
      </c>
      <c r="Y661" s="746">
        <f t="shared" si="170"/>
        <v>0</v>
      </c>
      <c r="Z661" s="746">
        <f t="shared" si="171"/>
        <v>0</v>
      </c>
      <c r="AA661" s="746">
        <f t="shared" si="172"/>
        <v>0</v>
      </c>
      <c r="AB661" s="746">
        <f t="shared" si="173"/>
        <v>0</v>
      </c>
      <c r="AC661" s="747" t="str">
        <f t="shared" si="174"/>
        <v>2006</v>
      </c>
      <c r="AD661" s="737">
        <f t="shared" si="175"/>
        <v>10</v>
      </c>
      <c r="AE661" s="473">
        <f t="shared" si="176"/>
        <v>557990</v>
      </c>
      <c r="AF661" s="749">
        <f t="shared" si="177"/>
        <v>557990</v>
      </c>
      <c r="AG661" s="720"/>
    </row>
    <row r="662" spans="1:33" s="475" customFormat="1" ht="16">
      <c r="A662" s="722"/>
      <c r="B662" s="493" t="s">
        <v>2938</v>
      </c>
      <c r="C662" s="494" t="s">
        <v>328</v>
      </c>
      <c r="D662" s="689">
        <v>4</v>
      </c>
      <c r="E662" s="493" t="s">
        <v>145</v>
      </c>
      <c r="F662" s="493"/>
      <c r="G662" s="493" t="s">
        <v>226</v>
      </c>
      <c r="H662" s="493" t="s">
        <v>850</v>
      </c>
      <c r="I662" s="493"/>
      <c r="J662" s="493"/>
      <c r="K662" s="493"/>
      <c r="L662" s="493"/>
      <c r="M662" s="493"/>
      <c r="N662" s="493" t="s">
        <v>204</v>
      </c>
      <c r="O662" s="517">
        <v>558000</v>
      </c>
      <c r="P662" s="724" t="s">
        <v>123</v>
      </c>
      <c r="Q662" s="723"/>
      <c r="R662" s="700" t="str">
        <f t="shared" si="166"/>
        <v>2.08.02</v>
      </c>
      <c r="S662" s="744" t="str">
        <f t="shared" si="178"/>
        <v>ALAT KESEHATAN</v>
      </c>
      <c r="T662" s="744">
        <f t="shared" si="179"/>
        <v>5</v>
      </c>
      <c r="U662" s="745">
        <f t="shared" si="167"/>
        <v>111598</v>
      </c>
      <c r="V662" s="744">
        <f t="shared" si="180"/>
        <v>7</v>
      </c>
      <c r="W662" s="746">
        <f t="shared" si="168"/>
        <v>557990</v>
      </c>
      <c r="X662" s="746">
        <f t="shared" si="169"/>
        <v>0</v>
      </c>
      <c r="Y662" s="746">
        <f t="shared" si="170"/>
        <v>0</v>
      </c>
      <c r="Z662" s="746">
        <f t="shared" si="171"/>
        <v>0</v>
      </c>
      <c r="AA662" s="746">
        <f t="shared" si="172"/>
        <v>0</v>
      </c>
      <c r="AB662" s="746">
        <f t="shared" si="173"/>
        <v>0</v>
      </c>
      <c r="AC662" s="747" t="str">
        <f t="shared" si="174"/>
        <v>2006</v>
      </c>
      <c r="AD662" s="737">
        <f t="shared" si="175"/>
        <v>10</v>
      </c>
      <c r="AE662" s="473">
        <f t="shared" si="176"/>
        <v>557990</v>
      </c>
      <c r="AF662" s="749">
        <f t="shared" si="177"/>
        <v>557990</v>
      </c>
      <c r="AG662" s="720"/>
    </row>
    <row r="663" spans="1:33" s="475" customFormat="1" ht="16">
      <c r="A663" s="722"/>
      <c r="B663" s="493" t="s">
        <v>2938</v>
      </c>
      <c r="C663" s="494" t="s">
        <v>329</v>
      </c>
      <c r="D663" s="689">
        <v>4</v>
      </c>
      <c r="E663" s="493" t="s">
        <v>145</v>
      </c>
      <c r="F663" s="493"/>
      <c r="G663" s="493" t="s">
        <v>226</v>
      </c>
      <c r="H663" s="493" t="s">
        <v>850</v>
      </c>
      <c r="I663" s="493"/>
      <c r="J663" s="493"/>
      <c r="K663" s="493"/>
      <c r="L663" s="493"/>
      <c r="M663" s="493"/>
      <c r="N663" s="493" t="s">
        <v>204</v>
      </c>
      <c r="O663" s="517">
        <v>1530000</v>
      </c>
      <c r="P663" s="724" t="s">
        <v>123</v>
      </c>
      <c r="Q663" s="723"/>
      <c r="R663" s="700" t="str">
        <f t="shared" si="166"/>
        <v>2.08.02</v>
      </c>
      <c r="S663" s="744" t="str">
        <f t="shared" si="178"/>
        <v>ALAT KESEHATAN</v>
      </c>
      <c r="T663" s="744">
        <f t="shared" si="179"/>
        <v>5</v>
      </c>
      <c r="U663" s="745">
        <f t="shared" si="167"/>
        <v>305998</v>
      </c>
      <c r="V663" s="744">
        <f t="shared" si="180"/>
        <v>7</v>
      </c>
      <c r="W663" s="746">
        <f t="shared" si="168"/>
        <v>1529990</v>
      </c>
      <c r="X663" s="746">
        <f t="shared" si="169"/>
        <v>0</v>
      </c>
      <c r="Y663" s="746">
        <f t="shared" si="170"/>
        <v>0</v>
      </c>
      <c r="Z663" s="746">
        <f t="shared" si="171"/>
        <v>0</v>
      </c>
      <c r="AA663" s="746">
        <f t="shared" si="172"/>
        <v>0</v>
      </c>
      <c r="AB663" s="746">
        <f t="shared" si="173"/>
        <v>0</v>
      </c>
      <c r="AC663" s="747" t="str">
        <f t="shared" si="174"/>
        <v>2006</v>
      </c>
      <c r="AD663" s="737">
        <f t="shared" si="175"/>
        <v>10</v>
      </c>
      <c r="AE663" s="473">
        <f t="shared" si="176"/>
        <v>1529990</v>
      </c>
      <c r="AF663" s="749">
        <f t="shared" si="177"/>
        <v>1529990</v>
      </c>
      <c r="AG663" s="720"/>
    </row>
    <row r="664" spans="1:33" s="475" customFormat="1" ht="16">
      <c r="A664" s="722"/>
      <c r="B664" s="493" t="s">
        <v>2938</v>
      </c>
      <c r="C664" s="494" t="s">
        <v>329</v>
      </c>
      <c r="D664" s="689">
        <v>4</v>
      </c>
      <c r="E664" s="493" t="s">
        <v>145</v>
      </c>
      <c r="F664" s="493"/>
      <c r="G664" s="493" t="s">
        <v>226</v>
      </c>
      <c r="H664" s="493" t="s">
        <v>850</v>
      </c>
      <c r="I664" s="493"/>
      <c r="J664" s="493"/>
      <c r="K664" s="493"/>
      <c r="L664" s="493"/>
      <c r="M664" s="493"/>
      <c r="N664" s="493" t="s">
        <v>204</v>
      </c>
      <c r="O664" s="517">
        <v>1530000</v>
      </c>
      <c r="P664" s="724" t="s">
        <v>123</v>
      </c>
      <c r="Q664" s="723"/>
      <c r="R664" s="700" t="str">
        <f t="shared" ref="R664:R727" si="181">MID(B664,2,7)</f>
        <v>2.08.02</v>
      </c>
      <c r="S664" s="744" t="str">
        <f t="shared" si="178"/>
        <v>ALAT KESEHATAN</v>
      </c>
      <c r="T664" s="744">
        <f t="shared" si="179"/>
        <v>5</v>
      </c>
      <c r="U664" s="745">
        <f t="shared" si="167"/>
        <v>305998</v>
      </c>
      <c r="V664" s="744">
        <f t="shared" si="180"/>
        <v>7</v>
      </c>
      <c r="W664" s="746">
        <f t="shared" si="168"/>
        <v>1529990</v>
      </c>
      <c r="X664" s="746">
        <f t="shared" si="169"/>
        <v>0</v>
      </c>
      <c r="Y664" s="746">
        <f t="shared" si="170"/>
        <v>0</v>
      </c>
      <c r="Z664" s="746">
        <f t="shared" si="171"/>
        <v>0</v>
      </c>
      <c r="AA664" s="746">
        <f t="shared" si="172"/>
        <v>0</v>
      </c>
      <c r="AB664" s="746">
        <f t="shared" si="173"/>
        <v>0</v>
      </c>
      <c r="AC664" s="747" t="str">
        <f t="shared" si="174"/>
        <v>2006</v>
      </c>
      <c r="AD664" s="737">
        <f t="shared" si="175"/>
        <v>10</v>
      </c>
      <c r="AE664" s="473">
        <f t="shared" si="176"/>
        <v>1529990</v>
      </c>
      <c r="AF664" s="749">
        <f t="shared" si="177"/>
        <v>1529990</v>
      </c>
      <c r="AG664" s="720"/>
    </row>
    <row r="665" spans="1:33" s="475" customFormat="1" ht="16">
      <c r="A665" s="722"/>
      <c r="B665" s="493" t="s">
        <v>2939</v>
      </c>
      <c r="C665" s="494" t="s">
        <v>330</v>
      </c>
      <c r="D665" s="689">
        <v>4</v>
      </c>
      <c r="E665" s="493" t="s">
        <v>145</v>
      </c>
      <c r="F665" s="493"/>
      <c r="G665" s="493" t="s">
        <v>226</v>
      </c>
      <c r="H665" s="493" t="s">
        <v>850</v>
      </c>
      <c r="I665" s="493"/>
      <c r="J665" s="493"/>
      <c r="K665" s="493"/>
      <c r="L665" s="493"/>
      <c r="M665" s="493"/>
      <c r="N665" s="493" t="s">
        <v>204</v>
      </c>
      <c r="O665" s="517">
        <v>2430000</v>
      </c>
      <c r="P665" s="724" t="s">
        <v>123</v>
      </c>
      <c r="Q665" s="723"/>
      <c r="R665" s="700" t="str">
        <f t="shared" si="181"/>
        <v>2.08.01</v>
      </c>
      <c r="S665" s="744" t="str">
        <f t="shared" si="178"/>
        <v>ALAT KEDOKTERAN</v>
      </c>
      <c r="T665" s="744">
        <f t="shared" si="179"/>
        <v>5</v>
      </c>
      <c r="U665" s="745">
        <f t="shared" si="167"/>
        <v>485998</v>
      </c>
      <c r="V665" s="744">
        <f t="shared" si="180"/>
        <v>7</v>
      </c>
      <c r="W665" s="746">
        <f t="shared" si="168"/>
        <v>2429990</v>
      </c>
      <c r="X665" s="746">
        <f t="shared" si="169"/>
        <v>0</v>
      </c>
      <c r="Y665" s="746">
        <f t="shared" si="170"/>
        <v>0</v>
      </c>
      <c r="Z665" s="746">
        <f t="shared" si="171"/>
        <v>0</v>
      </c>
      <c r="AA665" s="746">
        <f t="shared" si="172"/>
        <v>0</v>
      </c>
      <c r="AB665" s="746">
        <f t="shared" si="173"/>
        <v>0</v>
      </c>
      <c r="AC665" s="747" t="str">
        <f t="shared" si="174"/>
        <v>2006</v>
      </c>
      <c r="AD665" s="737">
        <f t="shared" si="175"/>
        <v>10</v>
      </c>
      <c r="AE665" s="473">
        <f t="shared" si="176"/>
        <v>2429990</v>
      </c>
      <c r="AF665" s="749">
        <f t="shared" si="177"/>
        <v>2429990</v>
      </c>
      <c r="AG665" s="720"/>
    </row>
    <row r="666" spans="1:33" s="475" customFormat="1" ht="16">
      <c r="A666" s="722"/>
      <c r="B666" s="493" t="s">
        <v>2940</v>
      </c>
      <c r="C666" s="494" t="s">
        <v>331</v>
      </c>
      <c r="D666" s="689">
        <v>4</v>
      </c>
      <c r="E666" s="493" t="s">
        <v>145</v>
      </c>
      <c r="F666" s="493"/>
      <c r="G666" s="493" t="s">
        <v>225</v>
      </c>
      <c r="H666" s="493" t="s">
        <v>850</v>
      </c>
      <c r="I666" s="493"/>
      <c r="J666" s="493"/>
      <c r="K666" s="493"/>
      <c r="L666" s="493"/>
      <c r="M666" s="493"/>
      <c r="N666" s="493" t="s">
        <v>204</v>
      </c>
      <c r="O666" s="517">
        <v>144000</v>
      </c>
      <c r="P666" s="724" t="s">
        <v>123</v>
      </c>
      <c r="Q666" s="723"/>
      <c r="R666" s="700" t="str">
        <f t="shared" si="181"/>
        <v>2.08.01</v>
      </c>
      <c r="S666" s="744" t="str">
        <f t="shared" si="178"/>
        <v>ALAT KEDOKTERAN</v>
      </c>
      <c r="T666" s="744">
        <f t="shared" si="179"/>
        <v>5</v>
      </c>
      <c r="U666" s="745">
        <f t="shared" si="167"/>
        <v>28798</v>
      </c>
      <c r="V666" s="744">
        <f t="shared" si="180"/>
        <v>7</v>
      </c>
      <c r="W666" s="746">
        <f t="shared" si="168"/>
        <v>143990</v>
      </c>
      <c r="X666" s="746">
        <f t="shared" si="169"/>
        <v>0</v>
      </c>
      <c r="Y666" s="746">
        <f t="shared" si="170"/>
        <v>0</v>
      </c>
      <c r="Z666" s="746">
        <f t="shared" si="171"/>
        <v>0</v>
      </c>
      <c r="AA666" s="746">
        <f t="shared" si="172"/>
        <v>0</v>
      </c>
      <c r="AB666" s="746">
        <f t="shared" si="173"/>
        <v>0</v>
      </c>
      <c r="AC666" s="747" t="str">
        <f t="shared" si="174"/>
        <v>2006</v>
      </c>
      <c r="AD666" s="737">
        <f t="shared" si="175"/>
        <v>10</v>
      </c>
      <c r="AE666" s="473">
        <f t="shared" si="176"/>
        <v>143990</v>
      </c>
      <c r="AF666" s="749">
        <f t="shared" si="177"/>
        <v>143990</v>
      </c>
      <c r="AG666" s="720"/>
    </row>
    <row r="667" spans="1:33" s="475" customFormat="1" ht="16">
      <c r="A667" s="722"/>
      <c r="B667" s="493" t="s">
        <v>2941</v>
      </c>
      <c r="C667" s="494" t="s">
        <v>332</v>
      </c>
      <c r="D667" s="689">
        <v>4</v>
      </c>
      <c r="E667" s="493" t="s">
        <v>145</v>
      </c>
      <c r="F667" s="493"/>
      <c r="G667" s="493" t="s">
        <v>235</v>
      </c>
      <c r="H667" s="493" t="s">
        <v>850</v>
      </c>
      <c r="I667" s="493"/>
      <c r="J667" s="493"/>
      <c r="K667" s="493"/>
      <c r="L667" s="493"/>
      <c r="M667" s="493"/>
      <c r="N667" s="493" t="s">
        <v>204</v>
      </c>
      <c r="O667" s="517">
        <v>900000</v>
      </c>
      <c r="P667" s="724" t="s">
        <v>123</v>
      </c>
      <c r="Q667" s="723"/>
      <c r="R667" s="700" t="str">
        <f t="shared" si="181"/>
        <v>2.08.01</v>
      </c>
      <c r="S667" s="744" t="str">
        <f t="shared" si="178"/>
        <v>ALAT KEDOKTERAN</v>
      </c>
      <c r="T667" s="744">
        <f t="shared" si="179"/>
        <v>5</v>
      </c>
      <c r="U667" s="745">
        <f t="shared" ref="U667:U730" si="182">(O667-10)/T667</f>
        <v>179998</v>
      </c>
      <c r="V667" s="744">
        <f t="shared" si="180"/>
        <v>7</v>
      </c>
      <c r="W667" s="746">
        <f t="shared" ref="W667:W730" si="183">IF(V667&gt;T667,O667-10,U667*V667)</f>
        <v>899990</v>
      </c>
      <c r="X667" s="746">
        <f t="shared" ref="X667:X730" si="184">IF(O667-10=W667,0,U667)</f>
        <v>0</v>
      </c>
      <c r="Y667" s="746">
        <f t="shared" ref="Y667:Y730" si="185">IF(O667-10=W667+X667,0,U667)</f>
        <v>0</v>
      </c>
      <c r="Z667" s="746">
        <f t="shared" ref="Z667:Z730" si="186">IF(O667-10=X667+Y667+W667,0,U667)</f>
        <v>0</v>
      </c>
      <c r="AA667" s="746">
        <f t="shared" ref="AA667:AA730" si="187">IF(O667-10=Y667+Z667+X667+W667,0,U667)</f>
        <v>0</v>
      </c>
      <c r="AB667" s="746">
        <f t="shared" ref="AB667:AB730" si="188">IF(O667-10=W667+X667+Z667+AA667+Y667,0,U667)</f>
        <v>0</v>
      </c>
      <c r="AC667" s="747" t="str">
        <f t="shared" ref="AC667:AC730" si="189">H667</f>
        <v>2006</v>
      </c>
      <c r="AD667" s="737">
        <f t="shared" ref="AD667:AD730" si="190">O667-(W667+X667+Y667+Z667+AA667+AB667)</f>
        <v>10</v>
      </c>
      <c r="AE667" s="473">
        <f t="shared" ref="AE667:AE730" si="191">W667+X667+Y667+Z667+AA667</f>
        <v>899990</v>
      </c>
      <c r="AF667" s="749">
        <f t="shared" ref="AF667:AF730" si="192">AE667+AB667</f>
        <v>899990</v>
      </c>
      <c r="AG667" s="720"/>
    </row>
    <row r="668" spans="1:33" s="475" customFormat="1" ht="16">
      <c r="A668" s="722"/>
      <c r="B668" s="493" t="s">
        <v>2942</v>
      </c>
      <c r="C668" s="494" t="s">
        <v>333</v>
      </c>
      <c r="D668" s="689">
        <v>4</v>
      </c>
      <c r="E668" s="493" t="s">
        <v>145</v>
      </c>
      <c r="F668" s="493"/>
      <c r="G668" s="493" t="s">
        <v>226</v>
      </c>
      <c r="H668" s="493" t="s">
        <v>850</v>
      </c>
      <c r="I668" s="493"/>
      <c r="J668" s="493"/>
      <c r="K668" s="493"/>
      <c r="L668" s="493"/>
      <c r="M668" s="493"/>
      <c r="N668" s="493" t="s">
        <v>204</v>
      </c>
      <c r="O668" s="517">
        <v>2250000</v>
      </c>
      <c r="P668" s="724" t="s">
        <v>123</v>
      </c>
      <c r="Q668" s="723"/>
      <c r="R668" s="700" t="str">
        <f t="shared" si="181"/>
        <v>2.08.01</v>
      </c>
      <c r="S668" s="744" t="str">
        <f t="shared" si="178"/>
        <v>ALAT KEDOKTERAN</v>
      </c>
      <c r="T668" s="744">
        <f t="shared" si="179"/>
        <v>5</v>
      </c>
      <c r="U668" s="745">
        <f t="shared" si="182"/>
        <v>449998</v>
      </c>
      <c r="V668" s="744">
        <f t="shared" si="180"/>
        <v>7</v>
      </c>
      <c r="W668" s="746">
        <f t="shared" si="183"/>
        <v>2249990</v>
      </c>
      <c r="X668" s="746">
        <f t="shared" si="184"/>
        <v>0</v>
      </c>
      <c r="Y668" s="746">
        <f t="shared" si="185"/>
        <v>0</v>
      </c>
      <c r="Z668" s="746">
        <f t="shared" si="186"/>
        <v>0</v>
      </c>
      <c r="AA668" s="746">
        <f t="shared" si="187"/>
        <v>0</v>
      </c>
      <c r="AB668" s="746">
        <f t="shared" si="188"/>
        <v>0</v>
      </c>
      <c r="AC668" s="747" t="str">
        <f t="shared" si="189"/>
        <v>2006</v>
      </c>
      <c r="AD668" s="737">
        <f t="shared" si="190"/>
        <v>10</v>
      </c>
      <c r="AE668" s="473">
        <f t="shared" si="191"/>
        <v>2249990</v>
      </c>
      <c r="AF668" s="749">
        <f t="shared" si="192"/>
        <v>2249990</v>
      </c>
      <c r="AG668" s="720"/>
    </row>
    <row r="669" spans="1:33" s="475" customFormat="1" ht="16">
      <c r="A669" s="722"/>
      <c r="B669" s="493" t="s">
        <v>2943</v>
      </c>
      <c r="C669" s="494" t="s">
        <v>334</v>
      </c>
      <c r="D669" s="689">
        <v>4</v>
      </c>
      <c r="E669" s="493" t="s">
        <v>145</v>
      </c>
      <c r="F669" s="493"/>
      <c r="G669" s="493" t="s">
        <v>235</v>
      </c>
      <c r="H669" s="493" t="s">
        <v>850</v>
      </c>
      <c r="I669" s="493"/>
      <c r="J669" s="493"/>
      <c r="K669" s="493"/>
      <c r="L669" s="493"/>
      <c r="M669" s="493"/>
      <c r="N669" s="493" t="s">
        <v>204</v>
      </c>
      <c r="O669" s="517">
        <v>450000</v>
      </c>
      <c r="P669" s="724" t="s">
        <v>123</v>
      </c>
      <c r="Q669" s="723"/>
      <c r="R669" s="700" t="str">
        <f t="shared" si="181"/>
        <v>2.08.01</v>
      </c>
      <c r="S669" s="744" t="str">
        <f t="shared" si="178"/>
        <v>ALAT KEDOKTERAN</v>
      </c>
      <c r="T669" s="744">
        <f t="shared" si="179"/>
        <v>5</v>
      </c>
      <c r="U669" s="745">
        <f t="shared" si="182"/>
        <v>89998</v>
      </c>
      <c r="V669" s="744">
        <f t="shared" si="180"/>
        <v>7</v>
      </c>
      <c r="W669" s="746">
        <f t="shared" si="183"/>
        <v>449990</v>
      </c>
      <c r="X669" s="746">
        <f t="shared" si="184"/>
        <v>0</v>
      </c>
      <c r="Y669" s="746">
        <f t="shared" si="185"/>
        <v>0</v>
      </c>
      <c r="Z669" s="746">
        <f t="shared" si="186"/>
        <v>0</v>
      </c>
      <c r="AA669" s="746">
        <f t="shared" si="187"/>
        <v>0</v>
      </c>
      <c r="AB669" s="746">
        <f t="shared" si="188"/>
        <v>0</v>
      </c>
      <c r="AC669" s="747" t="str">
        <f t="shared" si="189"/>
        <v>2006</v>
      </c>
      <c r="AD669" s="737">
        <f t="shared" si="190"/>
        <v>10</v>
      </c>
      <c r="AE669" s="473">
        <f t="shared" si="191"/>
        <v>449990</v>
      </c>
      <c r="AF669" s="749">
        <f t="shared" si="192"/>
        <v>449990</v>
      </c>
      <c r="AG669" s="720"/>
    </row>
    <row r="670" spans="1:33" s="475" customFormat="1" ht="16">
      <c r="A670" s="722"/>
      <c r="B670" s="493" t="s">
        <v>2897</v>
      </c>
      <c r="C670" s="494" t="s">
        <v>335</v>
      </c>
      <c r="D670" s="689">
        <v>4</v>
      </c>
      <c r="E670" s="493" t="s">
        <v>789</v>
      </c>
      <c r="F670" s="493"/>
      <c r="G670" s="493" t="s">
        <v>226</v>
      </c>
      <c r="H670" s="493" t="s">
        <v>850</v>
      </c>
      <c r="I670" s="493"/>
      <c r="J670" s="493"/>
      <c r="K670" s="493"/>
      <c r="L670" s="493"/>
      <c r="M670" s="493"/>
      <c r="N670" s="493" t="s">
        <v>204</v>
      </c>
      <c r="O670" s="517">
        <v>112500</v>
      </c>
      <c r="P670" s="724"/>
      <c r="Q670" s="723"/>
      <c r="R670" s="700" t="str">
        <f t="shared" si="181"/>
        <v>2.08.01</v>
      </c>
      <c r="S670" s="744" t="str">
        <f t="shared" si="178"/>
        <v>ALAT KEDOKTERAN</v>
      </c>
      <c r="T670" s="744">
        <f t="shared" si="179"/>
        <v>5</v>
      </c>
      <c r="U670" s="745">
        <f t="shared" si="182"/>
        <v>22498</v>
      </c>
      <c r="V670" s="744">
        <f t="shared" si="180"/>
        <v>7</v>
      </c>
      <c r="W670" s="746">
        <f t="shared" si="183"/>
        <v>112490</v>
      </c>
      <c r="X670" s="746">
        <f t="shared" si="184"/>
        <v>0</v>
      </c>
      <c r="Y670" s="746">
        <f t="shared" si="185"/>
        <v>0</v>
      </c>
      <c r="Z670" s="746">
        <f t="shared" si="186"/>
        <v>0</v>
      </c>
      <c r="AA670" s="746">
        <f t="shared" si="187"/>
        <v>0</v>
      </c>
      <c r="AB670" s="746">
        <f t="shared" si="188"/>
        <v>0</v>
      </c>
      <c r="AC670" s="747" t="str">
        <f t="shared" si="189"/>
        <v>2006</v>
      </c>
      <c r="AD670" s="737">
        <f t="shared" si="190"/>
        <v>10</v>
      </c>
      <c r="AE670" s="473">
        <f t="shared" si="191"/>
        <v>112490</v>
      </c>
      <c r="AF670" s="749">
        <f t="shared" si="192"/>
        <v>112490</v>
      </c>
      <c r="AG670" s="720"/>
    </row>
    <row r="671" spans="1:33" s="475" customFormat="1" ht="16">
      <c r="A671" s="722"/>
      <c r="B671" s="493" t="s">
        <v>2944</v>
      </c>
      <c r="C671" s="494" t="s">
        <v>336</v>
      </c>
      <c r="D671" s="689">
        <v>4</v>
      </c>
      <c r="E671" s="493" t="s">
        <v>145</v>
      </c>
      <c r="F671" s="493"/>
      <c r="G671" s="493" t="s">
        <v>235</v>
      </c>
      <c r="H671" s="493" t="s">
        <v>850</v>
      </c>
      <c r="I671" s="493"/>
      <c r="J671" s="493"/>
      <c r="K671" s="493"/>
      <c r="L671" s="493"/>
      <c r="M671" s="493"/>
      <c r="N671" s="493" t="s">
        <v>204</v>
      </c>
      <c r="O671" s="517">
        <v>112500</v>
      </c>
      <c r="P671" s="724"/>
      <c r="Q671" s="723"/>
      <c r="R671" s="700" t="str">
        <f t="shared" si="181"/>
        <v>2.08.01</v>
      </c>
      <c r="S671" s="744" t="str">
        <f t="shared" si="178"/>
        <v>ALAT KEDOKTERAN</v>
      </c>
      <c r="T671" s="744">
        <f t="shared" si="179"/>
        <v>5</v>
      </c>
      <c r="U671" s="745">
        <f t="shared" si="182"/>
        <v>22498</v>
      </c>
      <c r="V671" s="744">
        <f t="shared" si="180"/>
        <v>7</v>
      </c>
      <c r="W671" s="746">
        <f t="shared" si="183"/>
        <v>112490</v>
      </c>
      <c r="X671" s="746">
        <f t="shared" si="184"/>
        <v>0</v>
      </c>
      <c r="Y671" s="746">
        <f t="shared" si="185"/>
        <v>0</v>
      </c>
      <c r="Z671" s="746">
        <f t="shared" si="186"/>
        <v>0</v>
      </c>
      <c r="AA671" s="746">
        <f t="shared" si="187"/>
        <v>0</v>
      </c>
      <c r="AB671" s="746">
        <f t="shared" si="188"/>
        <v>0</v>
      </c>
      <c r="AC671" s="747" t="str">
        <f t="shared" si="189"/>
        <v>2006</v>
      </c>
      <c r="AD671" s="737">
        <f t="shared" si="190"/>
        <v>10</v>
      </c>
      <c r="AE671" s="473">
        <f t="shared" si="191"/>
        <v>112490</v>
      </c>
      <c r="AF671" s="749">
        <f t="shared" si="192"/>
        <v>112490</v>
      </c>
      <c r="AG671" s="720"/>
    </row>
    <row r="672" spans="1:33" s="475" customFormat="1" ht="16">
      <c r="A672" s="722"/>
      <c r="B672" s="493" t="s">
        <v>2262</v>
      </c>
      <c r="C672" s="494" t="s">
        <v>247</v>
      </c>
      <c r="D672" s="689">
        <v>4</v>
      </c>
      <c r="E672" s="493" t="s">
        <v>145</v>
      </c>
      <c r="F672" s="493"/>
      <c r="G672" s="493" t="s">
        <v>226</v>
      </c>
      <c r="H672" s="493" t="s">
        <v>850</v>
      </c>
      <c r="I672" s="493"/>
      <c r="J672" s="493"/>
      <c r="K672" s="493"/>
      <c r="L672" s="493"/>
      <c r="M672" s="493"/>
      <c r="N672" s="493" t="s">
        <v>204</v>
      </c>
      <c r="O672" s="517">
        <v>810000</v>
      </c>
      <c r="P672" s="724"/>
      <c r="Q672" s="723"/>
      <c r="R672" s="700" t="str">
        <f t="shared" si="181"/>
        <v>2.08.01</v>
      </c>
      <c r="S672" s="744" t="str">
        <f t="shared" si="178"/>
        <v>ALAT KEDOKTERAN</v>
      </c>
      <c r="T672" s="744">
        <f t="shared" si="179"/>
        <v>5</v>
      </c>
      <c r="U672" s="745">
        <f t="shared" si="182"/>
        <v>161998</v>
      </c>
      <c r="V672" s="744">
        <f t="shared" si="180"/>
        <v>7</v>
      </c>
      <c r="W672" s="746">
        <f t="shared" si="183"/>
        <v>809990</v>
      </c>
      <c r="X672" s="746">
        <f t="shared" si="184"/>
        <v>0</v>
      </c>
      <c r="Y672" s="746">
        <f t="shared" si="185"/>
        <v>0</v>
      </c>
      <c r="Z672" s="746">
        <f t="shared" si="186"/>
        <v>0</v>
      </c>
      <c r="AA672" s="746">
        <f t="shared" si="187"/>
        <v>0</v>
      </c>
      <c r="AB672" s="746">
        <f t="shared" si="188"/>
        <v>0</v>
      </c>
      <c r="AC672" s="747" t="str">
        <f t="shared" si="189"/>
        <v>2006</v>
      </c>
      <c r="AD672" s="737">
        <f t="shared" si="190"/>
        <v>10</v>
      </c>
      <c r="AE672" s="473">
        <f t="shared" si="191"/>
        <v>809990</v>
      </c>
      <c r="AF672" s="749">
        <f t="shared" si="192"/>
        <v>809990</v>
      </c>
      <c r="AG672" s="720"/>
    </row>
    <row r="673" spans="1:33" s="475" customFormat="1" ht="16">
      <c r="A673" s="722"/>
      <c r="B673" s="493" t="s">
        <v>2944</v>
      </c>
      <c r="C673" s="494" t="s">
        <v>336</v>
      </c>
      <c r="D673" s="689">
        <v>4</v>
      </c>
      <c r="E673" s="493" t="s">
        <v>145</v>
      </c>
      <c r="F673" s="493"/>
      <c r="G673" s="493" t="s">
        <v>235</v>
      </c>
      <c r="H673" s="493" t="s">
        <v>850</v>
      </c>
      <c r="I673" s="493"/>
      <c r="J673" s="493"/>
      <c r="K673" s="493"/>
      <c r="L673" s="493"/>
      <c r="M673" s="493"/>
      <c r="N673" s="493" t="s">
        <v>204</v>
      </c>
      <c r="O673" s="517">
        <v>112500</v>
      </c>
      <c r="P673" s="724"/>
      <c r="Q673" s="723"/>
      <c r="R673" s="700" t="str">
        <f t="shared" si="181"/>
        <v>2.08.01</v>
      </c>
      <c r="S673" s="744" t="str">
        <f t="shared" si="178"/>
        <v>ALAT KEDOKTERAN</v>
      </c>
      <c r="T673" s="744">
        <f t="shared" si="179"/>
        <v>5</v>
      </c>
      <c r="U673" s="745">
        <f t="shared" si="182"/>
        <v>22498</v>
      </c>
      <c r="V673" s="744">
        <f t="shared" si="180"/>
        <v>7</v>
      </c>
      <c r="W673" s="746">
        <f t="shared" si="183"/>
        <v>112490</v>
      </c>
      <c r="X673" s="746">
        <f t="shared" si="184"/>
        <v>0</v>
      </c>
      <c r="Y673" s="746">
        <f t="shared" si="185"/>
        <v>0</v>
      </c>
      <c r="Z673" s="746">
        <f t="shared" si="186"/>
        <v>0</v>
      </c>
      <c r="AA673" s="746">
        <f t="shared" si="187"/>
        <v>0</v>
      </c>
      <c r="AB673" s="746">
        <f t="shared" si="188"/>
        <v>0</v>
      </c>
      <c r="AC673" s="747" t="str">
        <f t="shared" si="189"/>
        <v>2006</v>
      </c>
      <c r="AD673" s="737">
        <f t="shared" si="190"/>
        <v>10</v>
      </c>
      <c r="AE673" s="473">
        <f t="shared" si="191"/>
        <v>112490</v>
      </c>
      <c r="AF673" s="749">
        <f t="shared" si="192"/>
        <v>112490</v>
      </c>
      <c r="AG673" s="720"/>
    </row>
    <row r="674" spans="1:33" s="475" customFormat="1" ht="16">
      <c r="A674" s="722"/>
      <c r="B674" s="493" t="s">
        <v>2944</v>
      </c>
      <c r="C674" s="494" t="s">
        <v>336</v>
      </c>
      <c r="D674" s="689">
        <v>4</v>
      </c>
      <c r="E674" s="493" t="s">
        <v>145</v>
      </c>
      <c r="F674" s="493"/>
      <c r="G674" s="493" t="s">
        <v>235</v>
      </c>
      <c r="H674" s="493" t="s">
        <v>850</v>
      </c>
      <c r="I674" s="493"/>
      <c r="J674" s="493"/>
      <c r="K674" s="493"/>
      <c r="L674" s="493"/>
      <c r="M674" s="493"/>
      <c r="N674" s="493" t="s">
        <v>204</v>
      </c>
      <c r="O674" s="517">
        <v>112500</v>
      </c>
      <c r="P674" s="724"/>
      <c r="Q674" s="723"/>
      <c r="R674" s="700" t="str">
        <f t="shared" si="181"/>
        <v>2.08.01</v>
      </c>
      <c r="S674" s="744" t="str">
        <f t="shared" si="178"/>
        <v>ALAT KEDOKTERAN</v>
      </c>
      <c r="T674" s="744">
        <f t="shared" si="179"/>
        <v>5</v>
      </c>
      <c r="U674" s="745">
        <f t="shared" si="182"/>
        <v>22498</v>
      </c>
      <c r="V674" s="744">
        <f t="shared" si="180"/>
        <v>7</v>
      </c>
      <c r="W674" s="746">
        <f t="shared" si="183"/>
        <v>112490</v>
      </c>
      <c r="X674" s="746">
        <f t="shared" si="184"/>
        <v>0</v>
      </c>
      <c r="Y674" s="746">
        <f t="shared" si="185"/>
        <v>0</v>
      </c>
      <c r="Z674" s="746">
        <f t="shared" si="186"/>
        <v>0</v>
      </c>
      <c r="AA674" s="746">
        <f t="shared" si="187"/>
        <v>0</v>
      </c>
      <c r="AB674" s="746">
        <f t="shared" si="188"/>
        <v>0</v>
      </c>
      <c r="AC674" s="747" t="str">
        <f t="shared" si="189"/>
        <v>2006</v>
      </c>
      <c r="AD674" s="737">
        <f t="shared" si="190"/>
        <v>10</v>
      </c>
      <c r="AE674" s="473">
        <f t="shared" si="191"/>
        <v>112490</v>
      </c>
      <c r="AF674" s="749">
        <f t="shared" si="192"/>
        <v>112490</v>
      </c>
      <c r="AG674" s="720"/>
    </row>
    <row r="675" spans="1:33" s="475" customFormat="1" ht="16">
      <c r="A675" s="722"/>
      <c r="B675" s="493" t="s">
        <v>2945</v>
      </c>
      <c r="C675" s="494" t="s">
        <v>338</v>
      </c>
      <c r="D675" s="689">
        <v>4</v>
      </c>
      <c r="E675" s="493" t="s">
        <v>145</v>
      </c>
      <c r="F675" s="493"/>
      <c r="G675" s="493" t="s">
        <v>221</v>
      </c>
      <c r="H675" s="493" t="s">
        <v>850</v>
      </c>
      <c r="I675" s="493"/>
      <c r="J675" s="493"/>
      <c r="K675" s="493"/>
      <c r="L675" s="493"/>
      <c r="M675" s="493"/>
      <c r="N675" s="493" t="s">
        <v>204</v>
      </c>
      <c r="O675" s="517">
        <v>112500</v>
      </c>
      <c r="P675" s="724" t="s">
        <v>123</v>
      </c>
      <c r="Q675" s="723"/>
      <c r="R675" s="700" t="str">
        <f t="shared" si="181"/>
        <v>2.08.02</v>
      </c>
      <c r="S675" s="744" t="str">
        <f t="shared" si="178"/>
        <v>ALAT KESEHATAN</v>
      </c>
      <c r="T675" s="744">
        <f t="shared" si="179"/>
        <v>5</v>
      </c>
      <c r="U675" s="745">
        <f t="shared" si="182"/>
        <v>22498</v>
      </c>
      <c r="V675" s="744">
        <f t="shared" si="180"/>
        <v>7</v>
      </c>
      <c r="W675" s="746">
        <f t="shared" si="183"/>
        <v>112490</v>
      </c>
      <c r="X675" s="746">
        <f t="shared" si="184"/>
        <v>0</v>
      </c>
      <c r="Y675" s="746">
        <f t="shared" si="185"/>
        <v>0</v>
      </c>
      <c r="Z675" s="746">
        <f t="shared" si="186"/>
        <v>0</v>
      </c>
      <c r="AA675" s="746">
        <f t="shared" si="187"/>
        <v>0</v>
      </c>
      <c r="AB675" s="746">
        <f t="shared" si="188"/>
        <v>0</v>
      </c>
      <c r="AC675" s="747" t="str">
        <f t="shared" si="189"/>
        <v>2006</v>
      </c>
      <c r="AD675" s="737">
        <f t="shared" si="190"/>
        <v>10</v>
      </c>
      <c r="AE675" s="473">
        <f t="shared" si="191"/>
        <v>112490</v>
      </c>
      <c r="AF675" s="749">
        <f t="shared" si="192"/>
        <v>112490</v>
      </c>
      <c r="AG675" s="720"/>
    </row>
    <row r="676" spans="1:33" s="475" customFormat="1" ht="16">
      <c r="A676" s="722"/>
      <c r="B676" s="493" t="s">
        <v>2945</v>
      </c>
      <c r="C676" s="494" t="s">
        <v>338</v>
      </c>
      <c r="D676" s="689">
        <v>4</v>
      </c>
      <c r="E676" s="493" t="s">
        <v>145</v>
      </c>
      <c r="F676" s="493"/>
      <c r="G676" s="493" t="s">
        <v>221</v>
      </c>
      <c r="H676" s="493" t="s">
        <v>850</v>
      </c>
      <c r="I676" s="493"/>
      <c r="J676" s="493"/>
      <c r="K676" s="493"/>
      <c r="L676" s="493"/>
      <c r="M676" s="493"/>
      <c r="N676" s="493" t="s">
        <v>204</v>
      </c>
      <c r="O676" s="517">
        <v>675000</v>
      </c>
      <c r="P676" s="724"/>
      <c r="Q676" s="723"/>
      <c r="R676" s="700" t="str">
        <f t="shared" si="181"/>
        <v>2.08.02</v>
      </c>
      <c r="S676" s="744" t="str">
        <f t="shared" si="178"/>
        <v>ALAT KESEHATAN</v>
      </c>
      <c r="T676" s="744">
        <f t="shared" si="179"/>
        <v>5</v>
      </c>
      <c r="U676" s="745">
        <f t="shared" si="182"/>
        <v>134998</v>
      </c>
      <c r="V676" s="744">
        <f t="shared" si="180"/>
        <v>7</v>
      </c>
      <c r="W676" s="746">
        <f t="shared" si="183"/>
        <v>674990</v>
      </c>
      <c r="X676" s="746">
        <f t="shared" si="184"/>
        <v>0</v>
      </c>
      <c r="Y676" s="746">
        <f t="shared" si="185"/>
        <v>0</v>
      </c>
      <c r="Z676" s="746">
        <f t="shared" si="186"/>
        <v>0</v>
      </c>
      <c r="AA676" s="746">
        <f t="shared" si="187"/>
        <v>0</v>
      </c>
      <c r="AB676" s="746">
        <f t="shared" si="188"/>
        <v>0</v>
      </c>
      <c r="AC676" s="747" t="str">
        <f t="shared" si="189"/>
        <v>2006</v>
      </c>
      <c r="AD676" s="737">
        <f t="shared" si="190"/>
        <v>10</v>
      </c>
      <c r="AE676" s="473">
        <f t="shared" si="191"/>
        <v>674990</v>
      </c>
      <c r="AF676" s="749">
        <f t="shared" si="192"/>
        <v>674990</v>
      </c>
      <c r="AG676" s="720"/>
    </row>
    <row r="677" spans="1:33" s="475" customFormat="1" ht="16">
      <c r="A677" s="722"/>
      <c r="B677" s="493" t="s">
        <v>2946</v>
      </c>
      <c r="C677" s="494" t="s">
        <v>339</v>
      </c>
      <c r="D677" s="689">
        <v>4</v>
      </c>
      <c r="E677" s="493" t="s">
        <v>145</v>
      </c>
      <c r="F677" s="493"/>
      <c r="G677" s="493" t="s">
        <v>220</v>
      </c>
      <c r="H677" s="493" t="s">
        <v>850</v>
      </c>
      <c r="I677" s="493"/>
      <c r="J677" s="493"/>
      <c r="K677" s="493"/>
      <c r="L677" s="493"/>
      <c r="M677" s="493"/>
      <c r="N677" s="493" t="s">
        <v>204</v>
      </c>
      <c r="O677" s="517">
        <v>3150000</v>
      </c>
      <c r="P677" s="724" t="s">
        <v>123</v>
      </c>
      <c r="Q677" s="723"/>
      <c r="R677" s="700" t="str">
        <f t="shared" si="181"/>
        <v>2.08.01</v>
      </c>
      <c r="S677" s="744" t="str">
        <f t="shared" si="178"/>
        <v>ALAT KEDOKTERAN</v>
      </c>
      <c r="T677" s="744">
        <f t="shared" si="179"/>
        <v>5</v>
      </c>
      <c r="U677" s="745">
        <f t="shared" si="182"/>
        <v>629998</v>
      </c>
      <c r="V677" s="744">
        <f t="shared" si="180"/>
        <v>7</v>
      </c>
      <c r="W677" s="746">
        <f t="shared" si="183"/>
        <v>3149990</v>
      </c>
      <c r="X677" s="746">
        <f t="shared" si="184"/>
        <v>0</v>
      </c>
      <c r="Y677" s="746">
        <f t="shared" si="185"/>
        <v>0</v>
      </c>
      <c r="Z677" s="746">
        <f t="shared" si="186"/>
        <v>0</v>
      </c>
      <c r="AA677" s="746">
        <f t="shared" si="187"/>
        <v>0</v>
      </c>
      <c r="AB677" s="746">
        <f t="shared" si="188"/>
        <v>0</v>
      </c>
      <c r="AC677" s="747" t="str">
        <f t="shared" si="189"/>
        <v>2006</v>
      </c>
      <c r="AD677" s="737">
        <f t="shared" si="190"/>
        <v>10</v>
      </c>
      <c r="AE677" s="473">
        <f t="shared" si="191"/>
        <v>3149990</v>
      </c>
      <c r="AF677" s="749">
        <f t="shared" si="192"/>
        <v>3149990</v>
      </c>
      <c r="AG677" s="720"/>
    </row>
    <row r="678" spans="1:33" s="475" customFormat="1" ht="16">
      <c r="A678" s="722"/>
      <c r="B678" s="493" t="s">
        <v>2946</v>
      </c>
      <c r="C678" s="494" t="s">
        <v>339</v>
      </c>
      <c r="D678" s="689">
        <v>4</v>
      </c>
      <c r="E678" s="493" t="s">
        <v>145</v>
      </c>
      <c r="F678" s="493"/>
      <c r="G678" s="493" t="s">
        <v>220</v>
      </c>
      <c r="H678" s="493" t="s">
        <v>850</v>
      </c>
      <c r="I678" s="493"/>
      <c r="J678" s="493"/>
      <c r="K678" s="493"/>
      <c r="L678" s="493"/>
      <c r="M678" s="493"/>
      <c r="N678" s="493" t="s">
        <v>204</v>
      </c>
      <c r="O678" s="517">
        <v>3150000</v>
      </c>
      <c r="P678" s="724"/>
      <c r="Q678" s="723"/>
      <c r="R678" s="700" t="str">
        <f t="shared" si="181"/>
        <v>2.08.01</v>
      </c>
      <c r="S678" s="744" t="str">
        <f t="shared" si="178"/>
        <v>ALAT KEDOKTERAN</v>
      </c>
      <c r="T678" s="744">
        <f t="shared" si="179"/>
        <v>5</v>
      </c>
      <c r="U678" s="745">
        <f t="shared" si="182"/>
        <v>629998</v>
      </c>
      <c r="V678" s="744">
        <f t="shared" si="180"/>
        <v>7</v>
      </c>
      <c r="W678" s="746">
        <f t="shared" si="183"/>
        <v>3149990</v>
      </c>
      <c r="X678" s="746">
        <f t="shared" si="184"/>
        <v>0</v>
      </c>
      <c r="Y678" s="746">
        <f t="shared" si="185"/>
        <v>0</v>
      </c>
      <c r="Z678" s="746">
        <f t="shared" si="186"/>
        <v>0</v>
      </c>
      <c r="AA678" s="746">
        <f t="shared" si="187"/>
        <v>0</v>
      </c>
      <c r="AB678" s="746">
        <f t="shared" si="188"/>
        <v>0</v>
      </c>
      <c r="AC678" s="747" t="str">
        <f t="shared" si="189"/>
        <v>2006</v>
      </c>
      <c r="AD678" s="737">
        <f t="shared" si="190"/>
        <v>10</v>
      </c>
      <c r="AE678" s="473">
        <f t="shared" si="191"/>
        <v>3149990</v>
      </c>
      <c r="AF678" s="749">
        <f t="shared" si="192"/>
        <v>3149990</v>
      </c>
      <c r="AG678" s="720"/>
    </row>
    <row r="679" spans="1:33" s="475" customFormat="1" ht="16">
      <c r="A679" s="750"/>
      <c r="B679" s="523" t="s">
        <v>2263</v>
      </c>
      <c r="C679" s="524" t="s">
        <v>340</v>
      </c>
      <c r="D679" s="689">
        <v>4</v>
      </c>
      <c r="E679" s="523" t="s">
        <v>145</v>
      </c>
      <c r="F679" s="523"/>
      <c r="G679" s="523" t="s">
        <v>220</v>
      </c>
      <c r="H679" s="523" t="s">
        <v>850</v>
      </c>
      <c r="I679" s="523"/>
      <c r="J679" s="523"/>
      <c r="K679" s="523"/>
      <c r="L679" s="523"/>
      <c r="M679" s="523"/>
      <c r="N679" s="523" t="s">
        <v>204</v>
      </c>
      <c r="O679" s="517">
        <v>2000000</v>
      </c>
      <c r="P679" s="724" t="s">
        <v>123</v>
      </c>
      <c r="Q679" s="723"/>
      <c r="R679" s="700" t="str">
        <f t="shared" si="181"/>
        <v>2.08.01</v>
      </c>
      <c r="S679" s="744" t="str">
        <f t="shared" si="178"/>
        <v>ALAT KEDOKTERAN</v>
      </c>
      <c r="T679" s="744">
        <f t="shared" si="179"/>
        <v>5</v>
      </c>
      <c r="U679" s="745">
        <f t="shared" si="182"/>
        <v>399998</v>
      </c>
      <c r="V679" s="744">
        <f t="shared" si="180"/>
        <v>7</v>
      </c>
      <c r="W679" s="746">
        <f t="shared" si="183"/>
        <v>1999990</v>
      </c>
      <c r="X679" s="746">
        <f t="shared" si="184"/>
        <v>0</v>
      </c>
      <c r="Y679" s="746">
        <f t="shared" si="185"/>
        <v>0</v>
      </c>
      <c r="Z679" s="746">
        <f t="shared" si="186"/>
        <v>0</v>
      </c>
      <c r="AA679" s="746">
        <f t="shared" si="187"/>
        <v>0</v>
      </c>
      <c r="AB679" s="746">
        <f t="shared" si="188"/>
        <v>0</v>
      </c>
      <c r="AC679" s="747" t="str">
        <f t="shared" si="189"/>
        <v>2006</v>
      </c>
      <c r="AD679" s="737">
        <f t="shared" si="190"/>
        <v>10</v>
      </c>
      <c r="AE679" s="473">
        <f t="shared" si="191"/>
        <v>1999990</v>
      </c>
      <c r="AF679" s="749">
        <f t="shared" si="192"/>
        <v>1999990</v>
      </c>
      <c r="AG679" s="720"/>
    </row>
    <row r="680" spans="1:33" s="475" customFormat="1" ht="16">
      <c r="A680" s="750"/>
      <c r="B680" s="523" t="s">
        <v>2947</v>
      </c>
      <c r="C680" s="524" t="s">
        <v>341</v>
      </c>
      <c r="D680" s="689">
        <v>4</v>
      </c>
      <c r="E680" s="523" t="s">
        <v>145</v>
      </c>
      <c r="F680" s="523"/>
      <c r="G680" s="523" t="s">
        <v>220</v>
      </c>
      <c r="H680" s="523" t="s">
        <v>850</v>
      </c>
      <c r="I680" s="523"/>
      <c r="J680" s="523"/>
      <c r="K680" s="523"/>
      <c r="L680" s="523"/>
      <c r="M680" s="523"/>
      <c r="N680" s="523" t="s">
        <v>204</v>
      </c>
      <c r="O680" s="517">
        <v>65875000</v>
      </c>
      <c r="P680" s="724" t="s">
        <v>123</v>
      </c>
      <c r="Q680" s="723"/>
      <c r="R680" s="700" t="str">
        <f t="shared" si="181"/>
        <v>2.08.01</v>
      </c>
      <c r="S680" s="744" t="str">
        <f t="shared" si="178"/>
        <v>ALAT KEDOKTERAN</v>
      </c>
      <c r="T680" s="744">
        <f t="shared" si="179"/>
        <v>5</v>
      </c>
      <c r="U680" s="745">
        <f t="shared" si="182"/>
        <v>13174998</v>
      </c>
      <c r="V680" s="744">
        <f t="shared" si="180"/>
        <v>7</v>
      </c>
      <c r="W680" s="746">
        <f t="shared" si="183"/>
        <v>65874990</v>
      </c>
      <c r="X680" s="746">
        <f t="shared" si="184"/>
        <v>0</v>
      </c>
      <c r="Y680" s="746">
        <f t="shared" si="185"/>
        <v>0</v>
      </c>
      <c r="Z680" s="746">
        <f t="shared" si="186"/>
        <v>0</v>
      </c>
      <c r="AA680" s="746">
        <f t="shared" si="187"/>
        <v>0</v>
      </c>
      <c r="AB680" s="746">
        <f t="shared" si="188"/>
        <v>0</v>
      </c>
      <c r="AC680" s="747" t="str">
        <f t="shared" si="189"/>
        <v>2006</v>
      </c>
      <c r="AD680" s="737">
        <f t="shared" si="190"/>
        <v>10</v>
      </c>
      <c r="AE680" s="473">
        <f t="shared" si="191"/>
        <v>65874990</v>
      </c>
      <c r="AF680" s="749">
        <f t="shared" si="192"/>
        <v>65874990</v>
      </c>
      <c r="AG680" s="720"/>
    </row>
    <row r="681" spans="1:33" s="475" customFormat="1" ht="16">
      <c r="A681" s="722"/>
      <c r="B681" s="493" t="s">
        <v>2948</v>
      </c>
      <c r="C681" s="494" t="s">
        <v>342</v>
      </c>
      <c r="D681" s="689">
        <v>4</v>
      </c>
      <c r="E681" s="493" t="s">
        <v>145</v>
      </c>
      <c r="F681" s="493"/>
      <c r="G681" s="493" t="s">
        <v>220</v>
      </c>
      <c r="H681" s="493" t="s">
        <v>850</v>
      </c>
      <c r="I681" s="493"/>
      <c r="J681" s="493"/>
      <c r="K681" s="493"/>
      <c r="L681" s="493"/>
      <c r="M681" s="493"/>
      <c r="N681" s="493" t="s">
        <v>204</v>
      </c>
      <c r="O681" s="517">
        <v>900000</v>
      </c>
      <c r="P681" s="724" t="s">
        <v>123</v>
      </c>
      <c r="Q681" s="723"/>
      <c r="R681" s="700" t="str">
        <f t="shared" si="181"/>
        <v>2.08.01</v>
      </c>
      <c r="S681" s="744" t="str">
        <f t="shared" si="178"/>
        <v>ALAT KEDOKTERAN</v>
      </c>
      <c r="T681" s="744">
        <f t="shared" si="179"/>
        <v>5</v>
      </c>
      <c r="U681" s="745">
        <f t="shared" si="182"/>
        <v>179998</v>
      </c>
      <c r="V681" s="744">
        <f t="shared" si="180"/>
        <v>7</v>
      </c>
      <c r="W681" s="746">
        <f t="shared" si="183"/>
        <v>899990</v>
      </c>
      <c r="X681" s="746">
        <f t="shared" si="184"/>
        <v>0</v>
      </c>
      <c r="Y681" s="746">
        <f t="shared" si="185"/>
        <v>0</v>
      </c>
      <c r="Z681" s="746">
        <f t="shared" si="186"/>
        <v>0</v>
      </c>
      <c r="AA681" s="746">
        <f t="shared" si="187"/>
        <v>0</v>
      </c>
      <c r="AB681" s="746">
        <f t="shared" si="188"/>
        <v>0</v>
      </c>
      <c r="AC681" s="747" t="str">
        <f t="shared" si="189"/>
        <v>2006</v>
      </c>
      <c r="AD681" s="737">
        <f t="shared" si="190"/>
        <v>10</v>
      </c>
      <c r="AE681" s="473">
        <f t="shared" si="191"/>
        <v>899990</v>
      </c>
      <c r="AF681" s="749">
        <f t="shared" si="192"/>
        <v>899990</v>
      </c>
      <c r="AG681" s="720"/>
    </row>
    <row r="682" spans="1:33" s="475" customFormat="1" ht="16">
      <c r="A682" s="722"/>
      <c r="B682" s="493" t="s">
        <v>2263</v>
      </c>
      <c r="C682" s="494" t="s">
        <v>343</v>
      </c>
      <c r="D682" s="689">
        <v>4</v>
      </c>
      <c r="E682" s="493" t="s">
        <v>145</v>
      </c>
      <c r="F682" s="493"/>
      <c r="G682" s="493" t="s">
        <v>235</v>
      </c>
      <c r="H682" s="493" t="s">
        <v>850</v>
      </c>
      <c r="I682" s="493"/>
      <c r="J682" s="493"/>
      <c r="K682" s="493"/>
      <c r="L682" s="493"/>
      <c r="M682" s="493"/>
      <c r="N682" s="493" t="s">
        <v>204</v>
      </c>
      <c r="O682" s="517">
        <v>225000</v>
      </c>
      <c r="P682" s="724" t="s">
        <v>123</v>
      </c>
      <c r="Q682" s="723"/>
      <c r="R682" s="700" t="str">
        <f t="shared" si="181"/>
        <v>2.08.01</v>
      </c>
      <c r="S682" s="744" t="str">
        <f t="shared" si="178"/>
        <v>ALAT KEDOKTERAN</v>
      </c>
      <c r="T682" s="744">
        <f t="shared" si="179"/>
        <v>5</v>
      </c>
      <c r="U682" s="745">
        <f t="shared" si="182"/>
        <v>44998</v>
      </c>
      <c r="V682" s="744">
        <f t="shared" si="180"/>
        <v>7</v>
      </c>
      <c r="W682" s="746">
        <f t="shared" si="183"/>
        <v>224990</v>
      </c>
      <c r="X682" s="746">
        <f t="shared" si="184"/>
        <v>0</v>
      </c>
      <c r="Y682" s="746">
        <f t="shared" si="185"/>
        <v>0</v>
      </c>
      <c r="Z682" s="746">
        <f t="shared" si="186"/>
        <v>0</v>
      </c>
      <c r="AA682" s="746">
        <f t="shared" si="187"/>
        <v>0</v>
      </c>
      <c r="AB682" s="746">
        <f t="shared" si="188"/>
        <v>0</v>
      </c>
      <c r="AC682" s="747" t="str">
        <f t="shared" si="189"/>
        <v>2006</v>
      </c>
      <c r="AD682" s="737">
        <f t="shared" si="190"/>
        <v>10</v>
      </c>
      <c r="AE682" s="473">
        <f t="shared" si="191"/>
        <v>224990</v>
      </c>
      <c r="AF682" s="749">
        <f t="shared" si="192"/>
        <v>224990</v>
      </c>
      <c r="AG682" s="720"/>
    </row>
    <row r="683" spans="1:33" s="475" customFormat="1" ht="16">
      <c r="A683" s="722"/>
      <c r="B683" s="493" t="s">
        <v>2263</v>
      </c>
      <c r="C683" s="494" t="s">
        <v>344</v>
      </c>
      <c r="D683" s="689">
        <v>4</v>
      </c>
      <c r="E683" s="493" t="s">
        <v>145</v>
      </c>
      <c r="F683" s="493"/>
      <c r="G683" s="493" t="s">
        <v>235</v>
      </c>
      <c r="H683" s="493" t="s">
        <v>850</v>
      </c>
      <c r="I683" s="493"/>
      <c r="J683" s="493"/>
      <c r="K683" s="493"/>
      <c r="L683" s="493"/>
      <c r="M683" s="493"/>
      <c r="N683" s="493" t="s">
        <v>204</v>
      </c>
      <c r="O683" s="517">
        <v>225000</v>
      </c>
      <c r="P683" s="724"/>
      <c r="Q683" s="723"/>
      <c r="R683" s="700" t="str">
        <f t="shared" si="181"/>
        <v>2.08.01</v>
      </c>
      <c r="S683" s="744" t="str">
        <f t="shared" si="178"/>
        <v>ALAT KEDOKTERAN</v>
      </c>
      <c r="T683" s="744">
        <f t="shared" si="179"/>
        <v>5</v>
      </c>
      <c r="U683" s="745">
        <f t="shared" si="182"/>
        <v>44998</v>
      </c>
      <c r="V683" s="744">
        <f t="shared" si="180"/>
        <v>7</v>
      </c>
      <c r="W683" s="746">
        <f t="shared" si="183"/>
        <v>224990</v>
      </c>
      <c r="X683" s="746">
        <f t="shared" si="184"/>
        <v>0</v>
      </c>
      <c r="Y683" s="746">
        <f t="shared" si="185"/>
        <v>0</v>
      </c>
      <c r="Z683" s="746">
        <f t="shared" si="186"/>
        <v>0</v>
      </c>
      <c r="AA683" s="746">
        <f t="shared" si="187"/>
        <v>0</v>
      </c>
      <c r="AB683" s="746">
        <f t="shared" si="188"/>
        <v>0</v>
      </c>
      <c r="AC683" s="747" t="str">
        <f t="shared" si="189"/>
        <v>2006</v>
      </c>
      <c r="AD683" s="737">
        <f t="shared" si="190"/>
        <v>10</v>
      </c>
      <c r="AE683" s="473">
        <f t="shared" si="191"/>
        <v>224990</v>
      </c>
      <c r="AF683" s="749">
        <f t="shared" si="192"/>
        <v>224990</v>
      </c>
      <c r="AG683" s="720"/>
    </row>
    <row r="684" spans="1:33" s="475" customFormat="1" ht="16">
      <c r="A684" s="722"/>
      <c r="B684" s="493" t="s">
        <v>2263</v>
      </c>
      <c r="C684" s="494" t="s">
        <v>344</v>
      </c>
      <c r="D684" s="689">
        <v>4</v>
      </c>
      <c r="E684" s="493" t="s">
        <v>145</v>
      </c>
      <c r="F684" s="493"/>
      <c r="G684" s="493" t="s">
        <v>235</v>
      </c>
      <c r="H684" s="493" t="s">
        <v>850</v>
      </c>
      <c r="I684" s="493"/>
      <c r="J684" s="493"/>
      <c r="K684" s="493"/>
      <c r="L684" s="493"/>
      <c r="M684" s="493"/>
      <c r="N684" s="493" t="s">
        <v>204</v>
      </c>
      <c r="O684" s="517">
        <v>225000</v>
      </c>
      <c r="P684" s="724"/>
      <c r="Q684" s="723"/>
      <c r="R684" s="700" t="str">
        <f t="shared" si="181"/>
        <v>2.08.01</v>
      </c>
      <c r="S684" s="744" t="str">
        <f t="shared" si="178"/>
        <v>ALAT KEDOKTERAN</v>
      </c>
      <c r="T684" s="744">
        <f t="shared" si="179"/>
        <v>5</v>
      </c>
      <c r="U684" s="745">
        <f t="shared" si="182"/>
        <v>44998</v>
      </c>
      <c r="V684" s="744">
        <f t="shared" si="180"/>
        <v>7</v>
      </c>
      <c r="W684" s="746">
        <f t="shared" si="183"/>
        <v>224990</v>
      </c>
      <c r="X684" s="746">
        <f t="shared" si="184"/>
        <v>0</v>
      </c>
      <c r="Y684" s="746">
        <f t="shared" si="185"/>
        <v>0</v>
      </c>
      <c r="Z684" s="746">
        <f t="shared" si="186"/>
        <v>0</v>
      </c>
      <c r="AA684" s="746">
        <f t="shared" si="187"/>
        <v>0</v>
      </c>
      <c r="AB684" s="746">
        <f t="shared" si="188"/>
        <v>0</v>
      </c>
      <c r="AC684" s="747" t="str">
        <f t="shared" si="189"/>
        <v>2006</v>
      </c>
      <c r="AD684" s="737">
        <f t="shared" si="190"/>
        <v>10</v>
      </c>
      <c r="AE684" s="473">
        <f t="shared" si="191"/>
        <v>224990</v>
      </c>
      <c r="AF684" s="749">
        <f t="shared" si="192"/>
        <v>224990</v>
      </c>
      <c r="AG684" s="720"/>
    </row>
    <row r="685" spans="1:33" s="475" customFormat="1" ht="16">
      <c r="A685" s="722"/>
      <c r="B685" s="493" t="s">
        <v>2263</v>
      </c>
      <c r="C685" s="494" t="s">
        <v>345</v>
      </c>
      <c r="D685" s="689">
        <v>4</v>
      </c>
      <c r="E685" s="493" t="s">
        <v>789</v>
      </c>
      <c r="F685" s="493"/>
      <c r="G685" s="493" t="s">
        <v>235</v>
      </c>
      <c r="H685" s="493" t="s">
        <v>850</v>
      </c>
      <c r="I685" s="493"/>
      <c r="J685" s="493"/>
      <c r="K685" s="493"/>
      <c r="L685" s="493"/>
      <c r="M685" s="493"/>
      <c r="N685" s="493" t="s">
        <v>204</v>
      </c>
      <c r="O685" s="517">
        <v>247500</v>
      </c>
      <c r="P685" s="724" t="s">
        <v>123</v>
      </c>
      <c r="Q685" s="723"/>
      <c r="R685" s="700" t="str">
        <f t="shared" si="181"/>
        <v>2.08.01</v>
      </c>
      <c r="S685" s="744" t="str">
        <f t="shared" si="178"/>
        <v>ALAT KEDOKTERAN</v>
      </c>
      <c r="T685" s="744">
        <f t="shared" si="179"/>
        <v>5</v>
      </c>
      <c r="U685" s="745">
        <f t="shared" si="182"/>
        <v>49498</v>
      </c>
      <c r="V685" s="744">
        <f t="shared" si="180"/>
        <v>7</v>
      </c>
      <c r="W685" s="746">
        <f t="shared" si="183"/>
        <v>247490</v>
      </c>
      <c r="X685" s="746">
        <f t="shared" si="184"/>
        <v>0</v>
      </c>
      <c r="Y685" s="746">
        <f t="shared" si="185"/>
        <v>0</v>
      </c>
      <c r="Z685" s="746">
        <f t="shared" si="186"/>
        <v>0</v>
      </c>
      <c r="AA685" s="746">
        <f t="shared" si="187"/>
        <v>0</v>
      </c>
      <c r="AB685" s="746">
        <f t="shared" si="188"/>
        <v>0</v>
      </c>
      <c r="AC685" s="747" t="str">
        <f t="shared" si="189"/>
        <v>2006</v>
      </c>
      <c r="AD685" s="737">
        <f t="shared" si="190"/>
        <v>10</v>
      </c>
      <c r="AE685" s="473">
        <f t="shared" si="191"/>
        <v>247490</v>
      </c>
      <c r="AF685" s="749">
        <f t="shared" si="192"/>
        <v>247490</v>
      </c>
      <c r="AG685" s="720"/>
    </row>
    <row r="686" spans="1:33" s="475" customFormat="1" ht="16">
      <c r="A686" s="722"/>
      <c r="B686" s="493" t="s">
        <v>2949</v>
      </c>
      <c r="C686" s="494" t="s">
        <v>346</v>
      </c>
      <c r="D686" s="689">
        <v>4</v>
      </c>
      <c r="E686" s="493" t="s">
        <v>789</v>
      </c>
      <c r="F686" s="493"/>
      <c r="G686" s="493" t="s">
        <v>235</v>
      </c>
      <c r="H686" s="493" t="s">
        <v>850</v>
      </c>
      <c r="I686" s="493"/>
      <c r="J686" s="493"/>
      <c r="K686" s="493"/>
      <c r="L686" s="493"/>
      <c r="M686" s="493"/>
      <c r="N686" s="493" t="s">
        <v>204</v>
      </c>
      <c r="O686" s="517">
        <v>6525000</v>
      </c>
      <c r="P686" s="724"/>
      <c r="Q686" s="723"/>
      <c r="R686" s="700" t="str">
        <f t="shared" si="181"/>
        <v>2.08.01</v>
      </c>
      <c r="S686" s="744" t="str">
        <f t="shared" si="178"/>
        <v>ALAT KEDOKTERAN</v>
      </c>
      <c r="T686" s="744">
        <f t="shared" si="179"/>
        <v>5</v>
      </c>
      <c r="U686" s="745">
        <f t="shared" si="182"/>
        <v>1304998</v>
      </c>
      <c r="V686" s="744">
        <f t="shared" si="180"/>
        <v>7</v>
      </c>
      <c r="W686" s="746">
        <f t="shared" si="183"/>
        <v>6524990</v>
      </c>
      <c r="X686" s="746">
        <f t="shared" si="184"/>
        <v>0</v>
      </c>
      <c r="Y686" s="746">
        <f t="shared" si="185"/>
        <v>0</v>
      </c>
      <c r="Z686" s="746">
        <f t="shared" si="186"/>
        <v>0</v>
      </c>
      <c r="AA686" s="746">
        <f t="shared" si="187"/>
        <v>0</v>
      </c>
      <c r="AB686" s="746">
        <f t="shared" si="188"/>
        <v>0</v>
      </c>
      <c r="AC686" s="747" t="str">
        <f t="shared" si="189"/>
        <v>2006</v>
      </c>
      <c r="AD686" s="737">
        <f t="shared" si="190"/>
        <v>10</v>
      </c>
      <c r="AE686" s="473">
        <f t="shared" si="191"/>
        <v>6524990</v>
      </c>
      <c r="AF686" s="749">
        <f t="shared" si="192"/>
        <v>6524990</v>
      </c>
      <c r="AG686" s="720"/>
    </row>
    <row r="687" spans="1:33" s="475" customFormat="1" ht="16">
      <c r="A687" s="722"/>
      <c r="B687" s="493" t="s">
        <v>2950</v>
      </c>
      <c r="C687" s="494" t="s">
        <v>347</v>
      </c>
      <c r="D687" s="689">
        <v>4</v>
      </c>
      <c r="E687" s="493" t="s">
        <v>145</v>
      </c>
      <c r="F687" s="493"/>
      <c r="G687" s="493" t="s">
        <v>235</v>
      </c>
      <c r="H687" s="493" t="s">
        <v>850</v>
      </c>
      <c r="I687" s="493"/>
      <c r="J687" s="493"/>
      <c r="K687" s="493"/>
      <c r="L687" s="493"/>
      <c r="M687" s="493"/>
      <c r="N687" s="493" t="s">
        <v>204</v>
      </c>
      <c r="O687" s="517">
        <v>135000</v>
      </c>
      <c r="P687" s="724"/>
      <c r="Q687" s="723"/>
      <c r="R687" s="700" t="str">
        <f t="shared" si="181"/>
        <v>2.08.01</v>
      </c>
      <c r="S687" s="744" t="str">
        <f t="shared" si="178"/>
        <v>ALAT KEDOKTERAN</v>
      </c>
      <c r="T687" s="744">
        <f t="shared" si="179"/>
        <v>5</v>
      </c>
      <c r="U687" s="745">
        <f t="shared" si="182"/>
        <v>26998</v>
      </c>
      <c r="V687" s="744">
        <f t="shared" si="180"/>
        <v>7</v>
      </c>
      <c r="W687" s="746">
        <f t="shared" si="183"/>
        <v>134990</v>
      </c>
      <c r="X687" s="746">
        <f t="shared" si="184"/>
        <v>0</v>
      </c>
      <c r="Y687" s="746">
        <f t="shared" si="185"/>
        <v>0</v>
      </c>
      <c r="Z687" s="746">
        <f t="shared" si="186"/>
        <v>0</v>
      </c>
      <c r="AA687" s="746">
        <f t="shared" si="187"/>
        <v>0</v>
      </c>
      <c r="AB687" s="746">
        <f t="shared" si="188"/>
        <v>0</v>
      </c>
      <c r="AC687" s="747" t="str">
        <f t="shared" si="189"/>
        <v>2006</v>
      </c>
      <c r="AD687" s="737">
        <f t="shared" si="190"/>
        <v>10</v>
      </c>
      <c r="AE687" s="473">
        <f t="shared" si="191"/>
        <v>134990</v>
      </c>
      <c r="AF687" s="749">
        <f t="shared" si="192"/>
        <v>134990</v>
      </c>
      <c r="AG687" s="720"/>
    </row>
    <row r="688" spans="1:33" s="475" customFormat="1" ht="16">
      <c r="A688" s="722"/>
      <c r="B688" s="493" t="s">
        <v>2951</v>
      </c>
      <c r="C688" s="494" t="s">
        <v>348</v>
      </c>
      <c r="D688" s="689">
        <v>4</v>
      </c>
      <c r="E688" s="493" t="s">
        <v>145</v>
      </c>
      <c r="F688" s="493"/>
      <c r="G688" s="493" t="s">
        <v>235</v>
      </c>
      <c r="H688" s="493" t="s">
        <v>850</v>
      </c>
      <c r="I688" s="493"/>
      <c r="J688" s="493"/>
      <c r="K688" s="493"/>
      <c r="L688" s="493"/>
      <c r="M688" s="493"/>
      <c r="N688" s="493" t="s">
        <v>204</v>
      </c>
      <c r="O688" s="517">
        <v>189000</v>
      </c>
      <c r="P688" s="724" t="s">
        <v>123</v>
      </c>
      <c r="Q688" s="723"/>
      <c r="R688" s="700" t="str">
        <f t="shared" si="181"/>
        <v>2.08.01</v>
      </c>
      <c r="S688" s="744" t="str">
        <f t="shared" si="178"/>
        <v>ALAT KEDOKTERAN</v>
      </c>
      <c r="T688" s="744">
        <f t="shared" si="179"/>
        <v>5</v>
      </c>
      <c r="U688" s="745">
        <f t="shared" si="182"/>
        <v>37798</v>
      </c>
      <c r="V688" s="744">
        <f t="shared" si="180"/>
        <v>7</v>
      </c>
      <c r="W688" s="746">
        <f t="shared" si="183"/>
        <v>188990</v>
      </c>
      <c r="X688" s="746">
        <f t="shared" si="184"/>
        <v>0</v>
      </c>
      <c r="Y688" s="746">
        <f t="shared" si="185"/>
        <v>0</v>
      </c>
      <c r="Z688" s="746">
        <f t="shared" si="186"/>
        <v>0</v>
      </c>
      <c r="AA688" s="746">
        <f t="shared" si="187"/>
        <v>0</v>
      </c>
      <c r="AB688" s="746">
        <f t="shared" si="188"/>
        <v>0</v>
      </c>
      <c r="AC688" s="747" t="str">
        <f t="shared" si="189"/>
        <v>2006</v>
      </c>
      <c r="AD688" s="737">
        <f t="shared" si="190"/>
        <v>10</v>
      </c>
      <c r="AE688" s="473">
        <f t="shared" si="191"/>
        <v>188990</v>
      </c>
      <c r="AF688" s="749">
        <f t="shared" si="192"/>
        <v>188990</v>
      </c>
      <c r="AG688" s="720"/>
    </row>
    <row r="689" spans="1:33" s="475" customFormat="1" ht="16">
      <c r="A689" s="722"/>
      <c r="B689" s="493" t="s">
        <v>2951</v>
      </c>
      <c r="C689" s="494" t="s">
        <v>348</v>
      </c>
      <c r="D689" s="689">
        <v>4</v>
      </c>
      <c r="E689" s="493" t="s">
        <v>145</v>
      </c>
      <c r="F689" s="493"/>
      <c r="G689" s="493" t="s">
        <v>235</v>
      </c>
      <c r="H689" s="493" t="s">
        <v>850</v>
      </c>
      <c r="I689" s="493"/>
      <c r="J689" s="493"/>
      <c r="K689" s="493"/>
      <c r="L689" s="493"/>
      <c r="M689" s="493"/>
      <c r="N689" s="493" t="s">
        <v>204</v>
      </c>
      <c r="O689" s="517">
        <v>180000</v>
      </c>
      <c r="P689" s="724" t="s">
        <v>123</v>
      </c>
      <c r="Q689" s="723"/>
      <c r="R689" s="700" t="str">
        <f t="shared" si="181"/>
        <v>2.08.01</v>
      </c>
      <c r="S689" s="744" t="str">
        <f t="shared" si="178"/>
        <v>ALAT KEDOKTERAN</v>
      </c>
      <c r="T689" s="744">
        <f t="shared" si="179"/>
        <v>5</v>
      </c>
      <c r="U689" s="745">
        <f t="shared" si="182"/>
        <v>35998</v>
      </c>
      <c r="V689" s="744">
        <f t="shared" si="180"/>
        <v>7</v>
      </c>
      <c r="W689" s="746">
        <f t="shared" si="183"/>
        <v>179990</v>
      </c>
      <c r="X689" s="746">
        <f t="shared" si="184"/>
        <v>0</v>
      </c>
      <c r="Y689" s="746">
        <f t="shared" si="185"/>
        <v>0</v>
      </c>
      <c r="Z689" s="746">
        <f t="shared" si="186"/>
        <v>0</v>
      </c>
      <c r="AA689" s="746">
        <f t="shared" si="187"/>
        <v>0</v>
      </c>
      <c r="AB689" s="746">
        <f t="shared" si="188"/>
        <v>0</v>
      </c>
      <c r="AC689" s="747" t="str">
        <f t="shared" si="189"/>
        <v>2006</v>
      </c>
      <c r="AD689" s="737">
        <f t="shared" si="190"/>
        <v>10</v>
      </c>
      <c r="AE689" s="473">
        <f t="shared" si="191"/>
        <v>179990</v>
      </c>
      <c r="AF689" s="749">
        <f t="shared" si="192"/>
        <v>179990</v>
      </c>
      <c r="AG689" s="720"/>
    </row>
    <row r="690" spans="1:33" s="475" customFormat="1" ht="16">
      <c r="A690" s="722"/>
      <c r="B690" s="493" t="s">
        <v>2952</v>
      </c>
      <c r="C690" s="494" t="s">
        <v>349</v>
      </c>
      <c r="D690" s="689">
        <v>4</v>
      </c>
      <c r="E690" s="493" t="s">
        <v>145</v>
      </c>
      <c r="F690" s="493"/>
      <c r="G690" s="493" t="s">
        <v>235</v>
      </c>
      <c r="H690" s="493" t="s">
        <v>850</v>
      </c>
      <c r="I690" s="493"/>
      <c r="J690" s="493"/>
      <c r="K690" s="493"/>
      <c r="L690" s="493"/>
      <c r="M690" s="493"/>
      <c r="N690" s="493" t="s">
        <v>204</v>
      </c>
      <c r="O690" s="517">
        <v>180000</v>
      </c>
      <c r="P690" s="724" t="s">
        <v>123</v>
      </c>
      <c r="Q690" s="723"/>
      <c r="R690" s="700" t="str">
        <f t="shared" si="181"/>
        <v>2.08.01</v>
      </c>
      <c r="S690" s="744" t="str">
        <f t="shared" si="178"/>
        <v>ALAT KEDOKTERAN</v>
      </c>
      <c r="T690" s="744">
        <f t="shared" si="179"/>
        <v>5</v>
      </c>
      <c r="U690" s="745">
        <f t="shared" si="182"/>
        <v>35998</v>
      </c>
      <c r="V690" s="744">
        <f t="shared" si="180"/>
        <v>7</v>
      </c>
      <c r="W690" s="746">
        <f t="shared" si="183"/>
        <v>179990</v>
      </c>
      <c r="X690" s="746">
        <f t="shared" si="184"/>
        <v>0</v>
      </c>
      <c r="Y690" s="746">
        <f t="shared" si="185"/>
        <v>0</v>
      </c>
      <c r="Z690" s="746">
        <f t="shared" si="186"/>
        <v>0</v>
      </c>
      <c r="AA690" s="746">
        <f t="shared" si="187"/>
        <v>0</v>
      </c>
      <c r="AB690" s="746">
        <f t="shared" si="188"/>
        <v>0</v>
      </c>
      <c r="AC690" s="747" t="str">
        <f t="shared" si="189"/>
        <v>2006</v>
      </c>
      <c r="AD690" s="737">
        <f t="shared" si="190"/>
        <v>10</v>
      </c>
      <c r="AE690" s="473">
        <f t="shared" si="191"/>
        <v>179990</v>
      </c>
      <c r="AF690" s="749">
        <f t="shared" si="192"/>
        <v>179990</v>
      </c>
      <c r="AG690" s="720"/>
    </row>
    <row r="691" spans="1:33" s="475" customFormat="1" ht="16">
      <c r="A691" s="722"/>
      <c r="B691" s="493" t="s">
        <v>2953</v>
      </c>
      <c r="C691" s="494" t="s">
        <v>350</v>
      </c>
      <c r="D691" s="689">
        <v>4</v>
      </c>
      <c r="E691" s="493" t="s">
        <v>145</v>
      </c>
      <c r="F691" s="493"/>
      <c r="G691" s="493" t="s">
        <v>235</v>
      </c>
      <c r="H691" s="493" t="s">
        <v>850</v>
      </c>
      <c r="I691" s="493"/>
      <c r="J691" s="493"/>
      <c r="K691" s="493"/>
      <c r="L691" s="493"/>
      <c r="M691" s="493"/>
      <c r="N691" s="493" t="s">
        <v>204</v>
      </c>
      <c r="O691" s="517">
        <v>495000</v>
      </c>
      <c r="P691" s="724" t="s">
        <v>123</v>
      </c>
      <c r="Q691" s="723"/>
      <c r="R691" s="700" t="str">
        <f t="shared" si="181"/>
        <v>2.08.01</v>
      </c>
      <c r="S691" s="744" t="str">
        <f t="shared" si="178"/>
        <v>ALAT KEDOKTERAN</v>
      </c>
      <c r="T691" s="744">
        <f t="shared" si="179"/>
        <v>5</v>
      </c>
      <c r="U691" s="745">
        <f t="shared" si="182"/>
        <v>98998</v>
      </c>
      <c r="V691" s="744">
        <f t="shared" si="180"/>
        <v>7</v>
      </c>
      <c r="W691" s="746">
        <f t="shared" si="183"/>
        <v>494990</v>
      </c>
      <c r="X691" s="746">
        <f t="shared" si="184"/>
        <v>0</v>
      </c>
      <c r="Y691" s="746">
        <f t="shared" si="185"/>
        <v>0</v>
      </c>
      <c r="Z691" s="746">
        <f t="shared" si="186"/>
        <v>0</v>
      </c>
      <c r="AA691" s="746">
        <f t="shared" si="187"/>
        <v>0</v>
      </c>
      <c r="AB691" s="746">
        <f t="shared" si="188"/>
        <v>0</v>
      </c>
      <c r="AC691" s="747" t="str">
        <f t="shared" si="189"/>
        <v>2006</v>
      </c>
      <c r="AD691" s="737">
        <f t="shared" si="190"/>
        <v>10</v>
      </c>
      <c r="AE691" s="473">
        <f t="shared" si="191"/>
        <v>494990</v>
      </c>
      <c r="AF691" s="749">
        <f t="shared" si="192"/>
        <v>494990</v>
      </c>
      <c r="AG691" s="720"/>
    </row>
    <row r="692" spans="1:33" s="475" customFormat="1" ht="16">
      <c r="A692" s="722"/>
      <c r="B692" s="493" t="s">
        <v>2924</v>
      </c>
      <c r="C692" s="494" t="s">
        <v>300</v>
      </c>
      <c r="D692" s="689">
        <v>4</v>
      </c>
      <c r="E692" s="493" t="s">
        <v>145</v>
      </c>
      <c r="F692" s="493"/>
      <c r="G692" s="493" t="s">
        <v>222</v>
      </c>
      <c r="H692" s="493" t="s">
        <v>850</v>
      </c>
      <c r="I692" s="493"/>
      <c r="J692" s="493"/>
      <c r="K692" s="493"/>
      <c r="L692" s="493"/>
      <c r="M692" s="493"/>
      <c r="N692" s="493" t="s">
        <v>204</v>
      </c>
      <c r="O692" s="517">
        <v>194760000</v>
      </c>
      <c r="P692" s="724" t="s">
        <v>123</v>
      </c>
      <c r="Q692" s="723"/>
      <c r="R692" s="700" t="str">
        <f t="shared" si="181"/>
        <v>2.08.01</v>
      </c>
      <c r="S692" s="744" t="str">
        <f t="shared" si="178"/>
        <v>ALAT KEDOKTERAN</v>
      </c>
      <c r="T692" s="744">
        <f t="shared" si="179"/>
        <v>5</v>
      </c>
      <c r="U692" s="745">
        <f t="shared" si="182"/>
        <v>38951998</v>
      </c>
      <c r="V692" s="744">
        <f t="shared" si="180"/>
        <v>7</v>
      </c>
      <c r="W692" s="746">
        <f t="shared" si="183"/>
        <v>194759990</v>
      </c>
      <c r="X692" s="746">
        <f t="shared" si="184"/>
        <v>0</v>
      </c>
      <c r="Y692" s="746">
        <f t="shared" si="185"/>
        <v>0</v>
      </c>
      <c r="Z692" s="746">
        <f t="shared" si="186"/>
        <v>0</v>
      </c>
      <c r="AA692" s="746">
        <f t="shared" si="187"/>
        <v>0</v>
      </c>
      <c r="AB692" s="746">
        <f t="shared" si="188"/>
        <v>0</v>
      </c>
      <c r="AC692" s="747" t="str">
        <f t="shared" si="189"/>
        <v>2006</v>
      </c>
      <c r="AD692" s="737">
        <f t="shared" si="190"/>
        <v>10</v>
      </c>
      <c r="AE692" s="473">
        <f t="shared" si="191"/>
        <v>194759990</v>
      </c>
      <c r="AF692" s="749">
        <f t="shared" si="192"/>
        <v>194759990</v>
      </c>
      <c r="AG692" s="720"/>
    </row>
    <row r="693" spans="1:33" s="475" customFormat="1" ht="16">
      <c r="A693" s="722"/>
      <c r="B693" s="493" t="s">
        <v>2954</v>
      </c>
      <c r="C693" s="494" t="s">
        <v>351</v>
      </c>
      <c r="D693" s="689">
        <v>4</v>
      </c>
      <c r="E693" s="493" t="s">
        <v>145</v>
      </c>
      <c r="F693" s="493"/>
      <c r="G693" s="493" t="s">
        <v>222</v>
      </c>
      <c r="H693" s="493" t="s">
        <v>850</v>
      </c>
      <c r="I693" s="493"/>
      <c r="J693" s="493"/>
      <c r="K693" s="493"/>
      <c r="L693" s="493"/>
      <c r="M693" s="493"/>
      <c r="N693" s="493" t="s">
        <v>204</v>
      </c>
      <c r="O693" s="517">
        <v>540000</v>
      </c>
      <c r="P693" s="724" t="s">
        <v>123</v>
      </c>
      <c r="Q693" s="723"/>
      <c r="R693" s="700" t="str">
        <f t="shared" si="181"/>
        <v>2.08.01</v>
      </c>
      <c r="S693" s="744" t="str">
        <f t="shared" si="178"/>
        <v>ALAT KEDOKTERAN</v>
      </c>
      <c r="T693" s="744">
        <f t="shared" si="179"/>
        <v>5</v>
      </c>
      <c r="U693" s="745">
        <f t="shared" si="182"/>
        <v>107998</v>
      </c>
      <c r="V693" s="744">
        <f t="shared" si="180"/>
        <v>7</v>
      </c>
      <c r="W693" s="746">
        <f t="shared" si="183"/>
        <v>539990</v>
      </c>
      <c r="X693" s="746">
        <f t="shared" si="184"/>
        <v>0</v>
      </c>
      <c r="Y693" s="746">
        <f t="shared" si="185"/>
        <v>0</v>
      </c>
      <c r="Z693" s="746">
        <f t="shared" si="186"/>
        <v>0</v>
      </c>
      <c r="AA693" s="746">
        <f t="shared" si="187"/>
        <v>0</v>
      </c>
      <c r="AB693" s="746">
        <f t="shared" si="188"/>
        <v>0</v>
      </c>
      <c r="AC693" s="747" t="str">
        <f t="shared" si="189"/>
        <v>2006</v>
      </c>
      <c r="AD693" s="737">
        <f t="shared" si="190"/>
        <v>10</v>
      </c>
      <c r="AE693" s="473">
        <f t="shared" si="191"/>
        <v>539990</v>
      </c>
      <c r="AF693" s="749">
        <f t="shared" si="192"/>
        <v>539990</v>
      </c>
      <c r="AG693" s="720"/>
    </row>
    <row r="694" spans="1:33" s="475" customFormat="1" ht="16">
      <c r="A694" s="722"/>
      <c r="B694" s="493" t="s">
        <v>2316</v>
      </c>
      <c r="C694" s="494" t="s">
        <v>352</v>
      </c>
      <c r="D694" s="689">
        <v>4</v>
      </c>
      <c r="E694" s="493" t="s">
        <v>789</v>
      </c>
      <c r="F694" s="493"/>
      <c r="G694" s="493" t="s">
        <v>230</v>
      </c>
      <c r="H694" s="493" t="s">
        <v>850</v>
      </c>
      <c r="I694" s="493"/>
      <c r="J694" s="493"/>
      <c r="K694" s="493"/>
      <c r="L694" s="493"/>
      <c r="M694" s="493"/>
      <c r="N694" s="493" t="s">
        <v>204</v>
      </c>
      <c r="O694" s="517">
        <v>198000</v>
      </c>
      <c r="P694" s="724" t="s">
        <v>123</v>
      </c>
      <c r="Q694" s="723"/>
      <c r="R694" s="700" t="str">
        <f t="shared" si="181"/>
        <v>2.08.02</v>
      </c>
      <c r="S694" s="744" t="str">
        <f t="shared" si="178"/>
        <v>ALAT KESEHATAN</v>
      </c>
      <c r="T694" s="744">
        <f t="shared" si="179"/>
        <v>5</v>
      </c>
      <c r="U694" s="745">
        <f t="shared" si="182"/>
        <v>39598</v>
      </c>
      <c r="V694" s="744">
        <f t="shared" si="180"/>
        <v>7</v>
      </c>
      <c r="W694" s="746">
        <f t="shared" si="183"/>
        <v>197990</v>
      </c>
      <c r="X694" s="746">
        <f t="shared" si="184"/>
        <v>0</v>
      </c>
      <c r="Y694" s="746">
        <f t="shared" si="185"/>
        <v>0</v>
      </c>
      <c r="Z694" s="746">
        <f t="shared" si="186"/>
        <v>0</v>
      </c>
      <c r="AA694" s="746">
        <f t="shared" si="187"/>
        <v>0</v>
      </c>
      <c r="AB694" s="746">
        <f t="shared" si="188"/>
        <v>0</v>
      </c>
      <c r="AC694" s="747" t="str">
        <f t="shared" si="189"/>
        <v>2006</v>
      </c>
      <c r="AD694" s="737">
        <f t="shared" si="190"/>
        <v>10</v>
      </c>
      <c r="AE694" s="473">
        <f t="shared" si="191"/>
        <v>197990</v>
      </c>
      <c r="AF694" s="749">
        <f t="shared" si="192"/>
        <v>197990</v>
      </c>
      <c r="AG694" s="720"/>
    </row>
    <row r="695" spans="1:33" s="475" customFormat="1" ht="16">
      <c r="A695" s="722"/>
      <c r="B695" s="493" t="s">
        <v>2955</v>
      </c>
      <c r="C695" s="494" t="s">
        <v>353</v>
      </c>
      <c r="D695" s="689">
        <v>4</v>
      </c>
      <c r="E695" s="493" t="s">
        <v>145</v>
      </c>
      <c r="F695" s="493"/>
      <c r="G695" s="493" t="s">
        <v>223</v>
      </c>
      <c r="H695" s="493" t="s">
        <v>850</v>
      </c>
      <c r="I695" s="493"/>
      <c r="J695" s="493"/>
      <c r="K695" s="493"/>
      <c r="L695" s="493"/>
      <c r="M695" s="493"/>
      <c r="N695" s="493" t="s">
        <v>204</v>
      </c>
      <c r="O695" s="517">
        <v>225000</v>
      </c>
      <c r="P695" s="724" t="s">
        <v>123</v>
      </c>
      <c r="Q695" s="723"/>
      <c r="R695" s="700" t="str">
        <f t="shared" si="181"/>
        <v>2.08.01</v>
      </c>
      <c r="S695" s="744" t="str">
        <f t="shared" si="178"/>
        <v>ALAT KEDOKTERAN</v>
      </c>
      <c r="T695" s="744">
        <f t="shared" si="179"/>
        <v>5</v>
      </c>
      <c r="U695" s="745">
        <f t="shared" si="182"/>
        <v>44998</v>
      </c>
      <c r="V695" s="744">
        <f t="shared" si="180"/>
        <v>7</v>
      </c>
      <c r="W695" s="746">
        <f t="shared" si="183"/>
        <v>224990</v>
      </c>
      <c r="X695" s="746">
        <f t="shared" si="184"/>
        <v>0</v>
      </c>
      <c r="Y695" s="746">
        <f t="shared" si="185"/>
        <v>0</v>
      </c>
      <c r="Z695" s="746">
        <f t="shared" si="186"/>
        <v>0</v>
      </c>
      <c r="AA695" s="746">
        <f t="shared" si="187"/>
        <v>0</v>
      </c>
      <c r="AB695" s="746">
        <f t="shared" si="188"/>
        <v>0</v>
      </c>
      <c r="AC695" s="747" t="str">
        <f t="shared" si="189"/>
        <v>2006</v>
      </c>
      <c r="AD695" s="737">
        <f t="shared" si="190"/>
        <v>10</v>
      </c>
      <c r="AE695" s="473">
        <f t="shared" si="191"/>
        <v>224990</v>
      </c>
      <c r="AF695" s="749">
        <f t="shared" si="192"/>
        <v>224990</v>
      </c>
      <c r="AG695" s="720"/>
    </row>
    <row r="696" spans="1:33" s="475" customFormat="1" ht="16">
      <c r="A696" s="722"/>
      <c r="B696" s="493" t="s">
        <v>2901</v>
      </c>
      <c r="C696" s="494" t="s">
        <v>337</v>
      </c>
      <c r="D696" s="689">
        <v>4</v>
      </c>
      <c r="E696" s="493" t="s">
        <v>145</v>
      </c>
      <c r="F696" s="493"/>
      <c r="G696" s="493" t="s">
        <v>226</v>
      </c>
      <c r="H696" s="493" t="s">
        <v>850</v>
      </c>
      <c r="I696" s="493"/>
      <c r="J696" s="493"/>
      <c r="K696" s="493"/>
      <c r="L696" s="493"/>
      <c r="M696" s="493"/>
      <c r="N696" s="493" t="s">
        <v>204</v>
      </c>
      <c r="O696" s="517">
        <v>562500</v>
      </c>
      <c r="P696" s="724" t="s">
        <v>123</v>
      </c>
      <c r="Q696" s="723"/>
      <c r="R696" s="700" t="str">
        <f t="shared" si="181"/>
        <v>2.08.01</v>
      </c>
      <c r="S696" s="744" t="str">
        <f t="shared" si="178"/>
        <v>ALAT KEDOKTERAN</v>
      </c>
      <c r="T696" s="744">
        <f t="shared" si="179"/>
        <v>5</v>
      </c>
      <c r="U696" s="745">
        <f t="shared" si="182"/>
        <v>112498</v>
      </c>
      <c r="V696" s="744">
        <f t="shared" si="180"/>
        <v>7</v>
      </c>
      <c r="W696" s="746">
        <f t="shared" si="183"/>
        <v>562490</v>
      </c>
      <c r="X696" s="746">
        <f t="shared" si="184"/>
        <v>0</v>
      </c>
      <c r="Y696" s="746">
        <f t="shared" si="185"/>
        <v>0</v>
      </c>
      <c r="Z696" s="746">
        <f t="shared" si="186"/>
        <v>0</v>
      </c>
      <c r="AA696" s="746">
        <f t="shared" si="187"/>
        <v>0</v>
      </c>
      <c r="AB696" s="746">
        <f t="shared" si="188"/>
        <v>0</v>
      </c>
      <c r="AC696" s="747" t="str">
        <f t="shared" si="189"/>
        <v>2006</v>
      </c>
      <c r="AD696" s="737">
        <f t="shared" si="190"/>
        <v>10</v>
      </c>
      <c r="AE696" s="473">
        <f t="shared" si="191"/>
        <v>562490</v>
      </c>
      <c r="AF696" s="749">
        <f t="shared" si="192"/>
        <v>562490</v>
      </c>
      <c r="AG696" s="720"/>
    </row>
    <row r="697" spans="1:33" s="475" customFormat="1" ht="16">
      <c r="A697" s="722"/>
      <c r="B697" s="493" t="s">
        <v>2956</v>
      </c>
      <c r="C697" s="494" t="s">
        <v>354</v>
      </c>
      <c r="D697" s="689">
        <v>4</v>
      </c>
      <c r="E697" s="493" t="s">
        <v>145</v>
      </c>
      <c r="F697" s="493"/>
      <c r="G697" s="493" t="s">
        <v>226</v>
      </c>
      <c r="H697" s="493" t="s">
        <v>850</v>
      </c>
      <c r="I697" s="493"/>
      <c r="J697" s="493"/>
      <c r="K697" s="493"/>
      <c r="L697" s="493"/>
      <c r="M697" s="493"/>
      <c r="N697" s="493" t="s">
        <v>204</v>
      </c>
      <c r="O697" s="517">
        <v>6075000</v>
      </c>
      <c r="P697" s="724" t="s">
        <v>123</v>
      </c>
      <c r="Q697" s="723"/>
      <c r="R697" s="700" t="str">
        <f t="shared" si="181"/>
        <v>2.08.01</v>
      </c>
      <c r="S697" s="744" t="str">
        <f t="shared" si="178"/>
        <v>ALAT KEDOKTERAN</v>
      </c>
      <c r="T697" s="744">
        <f t="shared" si="179"/>
        <v>5</v>
      </c>
      <c r="U697" s="745">
        <f t="shared" si="182"/>
        <v>1214998</v>
      </c>
      <c r="V697" s="744">
        <f t="shared" si="180"/>
        <v>7</v>
      </c>
      <c r="W697" s="746">
        <f t="shared" si="183"/>
        <v>6074990</v>
      </c>
      <c r="X697" s="746">
        <f t="shared" si="184"/>
        <v>0</v>
      </c>
      <c r="Y697" s="746">
        <f t="shared" si="185"/>
        <v>0</v>
      </c>
      <c r="Z697" s="746">
        <f t="shared" si="186"/>
        <v>0</v>
      </c>
      <c r="AA697" s="746">
        <f t="shared" si="187"/>
        <v>0</v>
      </c>
      <c r="AB697" s="746">
        <f t="shared" si="188"/>
        <v>0</v>
      </c>
      <c r="AC697" s="747" t="str">
        <f t="shared" si="189"/>
        <v>2006</v>
      </c>
      <c r="AD697" s="737">
        <f t="shared" si="190"/>
        <v>10</v>
      </c>
      <c r="AE697" s="473">
        <f t="shared" si="191"/>
        <v>6074990</v>
      </c>
      <c r="AF697" s="749">
        <f t="shared" si="192"/>
        <v>6074990</v>
      </c>
      <c r="AG697" s="720"/>
    </row>
    <row r="698" spans="1:33" s="475" customFormat="1" ht="16">
      <c r="A698" s="722"/>
      <c r="B698" s="493" t="s">
        <v>2955</v>
      </c>
      <c r="C698" s="494" t="s">
        <v>355</v>
      </c>
      <c r="D698" s="689">
        <v>4</v>
      </c>
      <c r="E698" s="493" t="s">
        <v>145</v>
      </c>
      <c r="F698" s="493"/>
      <c r="G698" s="493" t="s">
        <v>223</v>
      </c>
      <c r="H698" s="493" t="s">
        <v>850</v>
      </c>
      <c r="I698" s="493"/>
      <c r="J698" s="493"/>
      <c r="K698" s="493"/>
      <c r="L698" s="493"/>
      <c r="M698" s="493"/>
      <c r="N698" s="493" t="s">
        <v>204</v>
      </c>
      <c r="O698" s="517">
        <v>3150000</v>
      </c>
      <c r="P698" s="724" t="s">
        <v>123</v>
      </c>
      <c r="Q698" s="723"/>
      <c r="R698" s="700" t="str">
        <f t="shared" si="181"/>
        <v>2.08.01</v>
      </c>
      <c r="S698" s="744" t="str">
        <f t="shared" ref="S698:S761" si="193">VLOOKUP(R698,kelompok,2,0)</f>
        <v>ALAT KEDOKTERAN</v>
      </c>
      <c r="T698" s="744">
        <f t="shared" ref="T698:T761" si="194">VLOOKUP(R698,MASAMANFAAT,4,0)</f>
        <v>5</v>
      </c>
      <c r="U698" s="745">
        <f t="shared" si="182"/>
        <v>629998</v>
      </c>
      <c r="V698" s="744">
        <f t="shared" si="180"/>
        <v>7</v>
      </c>
      <c r="W698" s="746">
        <f t="shared" si="183"/>
        <v>3149990</v>
      </c>
      <c r="X698" s="746">
        <f t="shared" si="184"/>
        <v>0</v>
      </c>
      <c r="Y698" s="746">
        <f t="shared" si="185"/>
        <v>0</v>
      </c>
      <c r="Z698" s="746">
        <f t="shared" si="186"/>
        <v>0</v>
      </c>
      <c r="AA698" s="746">
        <f t="shared" si="187"/>
        <v>0</v>
      </c>
      <c r="AB698" s="746">
        <f t="shared" si="188"/>
        <v>0</v>
      </c>
      <c r="AC698" s="747" t="str">
        <f t="shared" si="189"/>
        <v>2006</v>
      </c>
      <c r="AD698" s="737">
        <f t="shared" si="190"/>
        <v>10</v>
      </c>
      <c r="AE698" s="473">
        <f t="shared" si="191"/>
        <v>3149990</v>
      </c>
      <c r="AF698" s="749">
        <f t="shared" si="192"/>
        <v>3149990</v>
      </c>
      <c r="AG698" s="720"/>
    </row>
    <row r="699" spans="1:33" s="475" customFormat="1" ht="16">
      <c r="A699" s="722"/>
      <c r="B699" s="493" t="s">
        <v>2957</v>
      </c>
      <c r="C699" s="494" t="s">
        <v>356</v>
      </c>
      <c r="D699" s="689">
        <v>4</v>
      </c>
      <c r="E699" s="493" t="s">
        <v>145</v>
      </c>
      <c r="F699" s="493"/>
      <c r="G699" s="493" t="s">
        <v>226</v>
      </c>
      <c r="H699" s="493" t="s">
        <v>850</v>
      </c>
      <c r="I699" s="493"/>
      <c r="J699" s="493"/>
      <c r="K699" s="493"/>
      <c r="L699" s="493"/>
      <c r="M699" s="493"/>
      <c r="N699" s="493" t="s">
        <v>204</v>
      </c>
      <c r="O699" s="517">
        <v>450000</v>
      </c>
      <c r="P699" s="724"/>
      <c r="Q699" s="723"/>
      <c r="R699" s="700" t="str">
        <f t="shared" si="181"/>
        <v>2.08.02</v>
      </c>
      <c r="S699" s="744" t="str">
        <f t="shared" si="193"/>
        <v>ALAT KESEHATAN</v>
      </c>
      <c r="T699" s="744">
        <f t="shared" si="194"/>
        <v>5</v>
      </c>
      <c r="U699" s="745">
        <f t="shared" si="182"/>
        <v>89998</v>
      </c>
      <c r="V699" s="744">
        <f t="shared" si="180"/>
        <v>7</v>
      </c>
      <c r="W699" s="746">
        <f t="shared" si="183"/>
        <v>449990</v>
      </c>
      <c r="X699" s="746">
        <f t="shared" si="184"/>
        <v>0</v>
      </c>
      <c r="Y699" s="746">
        <f t="shared" si="185"/>
        <v>0</v>
      </c>
      <c r="Z699" s="746">
        <f t="shared" si="186"/>
        <v>0</v>
      </c>
      <c r="AA699" s="746">
        <f t="shared" si="187"/>
        <v>0</v>
      </c>
      <c r="AB699" s="746">
        <f t="shared" si="188"/>
        <v>0</v>
      </c>
      <c r="AC699" s="747" t="str">
        <f t="shared" si="189"/>
        <v>2006</v>
      </c>
      <c r="AD699" s="737">
        <f t="shared" si="190"/>
        <v>10</v>
      </c>
      <c r="AE699" s="473">
        <f t="shared" si="191"/>
        <v>449990</v>
      </c>
      <c r="AF699" s="749">
        <f t="shared" si="192"/>
        <v>449990</v>
      </c>
      <c r="AG699" s="720"/>
    </row>
    <row r="700" spans="1:33" s="475" customFormat="1" ht="16">
      <c r="A700" s="722"/>
      <c r="B700" s="493" t="s">
        <v>2956</v>
      </c>
      <c r="C700" s="494" t="s">
        <v>354</v>
      </c>
      <c r="D700" s="689">
        <v>4</v>
      </c>
      <c r="E700" s="493" t="s">
        <v>145</v>
      </c>
      <c r="F700" s="493"/>
      <c r="G700" s="493" t="s">
        <v>226</v>
      </c>
      <c r="H700" s="493" t="s">
        <v>850</v>
      </c>
      <c r="I700" s="493"/>
      <c r="J700" s="493"/>
      <c r="K700" s="493"/>
      <c r="L700" s="493"/>
      <c r="M700" s="493"/>
      <c r="N700" s="493" t="s">
        <v>204</v>
      </c>
      <c r="O700" s="517">
        <v>1215000</v>
      </c>
      <c r="P700" s="724" t="s">
        <v>123</v>
      </c>
      <c r="Q700" s="723"/>
      <c r="R700" s="700" t="str">
        <f t="shared" si="181"/>
        <v>2.08.01</v>
      </c>
      <c r="S700" s="744" t="str">
        <f t="shared" si="193"/>
        <v>ALAT KEDOKTERAN</v>
      </c>
      <c r="T700" s="744">
        <f t="shared" si="194"/>
        <v>5</v>
      </c>
      <c r="U700" s="745">
        <f t="shared" si="182"/>
        <v>242998</v>
      </c>
      <c r="V700" s="744">
        <f t="shared" si="180"/>
        <v>7</v>
      </c>
      <c r="W700" s="746">
        <f t="shared" si="183"/>
        <v>1214990</v>
      </c>
      <c r="X700" s="746">
        <f t="shared" si="184"/>
        <v>0</v>
      </c>
      <c r="Y700" s="746">
        <f t="shared" si="185"/>
        <v>0</v>
      </c>
      <c r="Z700" s="746">
        <f t="shared" si="186"/>
        <v>0</v>
      </c>
      <c r="AA700" s="746">
        <f t="shared" si="187"/>
        <v>0</v>
      </c>
      <c r="AB700" s="746">
        <f t="shared" si="188"/>
        <v>0</v>
      </c>
      <c r="AC700" s="747" t="str">
        <f t="shared" si="189"/>
        <v>2006</v>
      </c>
      <c r="AD700" s="737">
        <f t="shared" si="190"/>
        <v>10</v>
      </c>
      <c r="AE700" s="473">
        <f t="shared" si="191"/>
        <v>1214990</v>
      </c>
      <c r="AF700" s="749">
        <f t="shared" si="192"/>
        <v>1214990</v>
      </c>
      <c r="AG700" s="720"/>
    </row>
    <row r="701" spans="1:33" s="475" customFormat="1" ht="16">
      <c r="A701" s="722"/>
      <c r="B701" s="493" t="s">
        <v>2958</v>
      </c>
      <c r="C701" s="494" t="s">
        <v>357</v>
      </c>
      <c r="D701" s="689">
        <v>4</v>
      </c>
      <c r="E701" s="493" t="s">
        <v>145</v>
      </c>
      <c r="F701" s="493"/>
      <c r="G701" s="493" t="s">
        <v>226</v>
      </c>
      <c r="H701" s="493" t="s">
        <v>850</v>
      </c>
      <c r="I701" s="493"/>
      <c r="J701" s="493"/>
      <c r="K701" s="493"/>
      <c r="L701" s="493"/>
      <c r="M701" s="493"/>
      <c r="N701" s="493" t="s">
        <v>204</v>
      </c>
      <c r="O701" s="517">
        <v>450000</v>
      </c>
      <c r="P701" s="724" t="s">
        <v>123</v>
      </c>
      <c r="Q701" s="723"/>
      <c r="R701" s="700" t="str">
        <f t="shared" si="181"/>
        <v>2.08.01</v>
      </c>
      <c r="S701" s="744" t="str">
        <f t="shared" si="193"/>
        <v>ALAT KEDOKTERAN</v>
      </c>
      <c r="T701" s="744">
        <f t="shared" si="194"/>
        <v>5</v>
      </c>
      <c r="U701" s="745">
        <f t="shared" si="182"/>
        <v>89998</v>
      </c>
      <c r="V701" s="744">
        <f t="shared" si="180"/>
        <v>7</v>
      </c>
      <c r="W701" s="746">
        <f t="shared" si="183"/>
        <v>449990</v>
      </c>
      <c r="X701" s="746">
        <f t="shared" si="184"/>
        <v>0</v>
      </c>
      <c r="Y701" s="746">
        <f t="shared" si="185"/>
        <v>0</v>
      </c>
      <c r="Z701" s="746">
        <f t="shared" si="186"/>
        <v>0</v>
      </c>
      <c r="AA701" s="746">
        <f t="shared" si="187"/>
        <v>0</v>
      </c>
      <c r="AB701" s="746">
        <f t="shared" si="188"/>
        <v>0</v>
      </c>
      <c r="AC701" s="747" t="str">
        <f t="shared" si="189"/>
        <v>2006</v>
      </c>
      <c r="AD701" s="737">
        <f t="shared" si="190"/>
        <v>10</v>
      </c>
      <c r="AE701" s="473">
        <f t="shared" si="191"/>
        <v>449990</v>
      </c>
      <c r="AF701" s="749">
        <f t="shared" si="192"/>
        <v>449990</v>
      </c>
      <c r="AG701" s="720"/>
    </row>
    <row r="702" spans="1:33" s="475" customFormat="1" ht="16">
      <c r="A702" s="722"/>
      <c r="B702" s="493" t="s">
        <v>2919</v>
      </c>
      <c r="C702" s="494" t="s">
        <v>358</v>
      </c>
      <c r="D702" s="689">
        <v>4</v>
      </c>
      <c r="E702" s="493" t="s">
        <v>805</v>
      </c>
      <c r="F702" s="493"/>
      <c r="G702" s="493" t="s">
        <v>220</v>
      </c>
      <c r="H702" s="493" t="s">
        <v>850</v>
      </c>
      <c r="I702" s="493"/>
      <c r="J702" s="493"/>
      <c r="K702" s="493"/>
      <c r="L702" s="493"/>
      <c r="M702" s="493"/>
      <c r="N702" s="493" t="s">
        <v>204</v>
      </c>
      <c r="O702" s="517">
        <v>270000</v>
      </c>
      <c r="P702" s="724" t="s">
        <v>123</v>
      </c>
      <c r="Q702" s="723"/>
      <c r="R702" s="700" t="str">
        <f t="shared" si="181"/>
        <v>2.08.01</v>
      </c>
      <c r="S702" s="744" t="str">
        <f t="shared" si="193"/>
        <v>ALAT KEDOKTERAN</v>
      </c>
      <c r="T702" s="744">
        <f t="shared" si="194"/>
        <v>5</v>
      </c>
      <c r="U702" s="745">
        <f t="shared" si="182"/>
        <v>53998</v>
      </c>
      <c r="V702" s="744">
        <f t="shared" si="180"/>
        <v>7</v>
      </c>
      <c r="W702" s="746">
        <f t="shared" si="183"/>
        <v>269990</v>
      </c>
      <c r="X702" s="746">
        <f t="shared" si="184"/>
        <v>0</v>
      </c>
      <c r="Y702" s="746">
        <f t="shared" si="185"/>
        <v>0</v>
      </c>
      <c r="Z702" s="746">
        <f t="shared" si="186"/>
        <v>0</v>
      </c>
      <c r="AA702" s="746">
        <f t="shared" si="187"/>
        <v>0</v>
      </c>
      <c r="AB702" s="746">
        <f t="shared" si="188"/>
        <v>0</v>
      </c>
      <c r="AC702" s="747" t="str">
        <f t="shared" si="189"/>
        <v>2006</v>
      </c>
      <c r="AD702" s="737">
        <f t="shared" si="190"/>
        <v>10</v>
      </c>
      <c r="AE702" s="473">
        <f t="shared" si="191"/>
        <v>269990</v>
      </c>
      <c r="AF702" s="749">
        <f t="shared" si="192"/>
        <v>269990</v>
      </c>
      <c r="AG702" s="720"/>
    </row>
    <row r="703" spans="1:33" s="475" customFormat="1" ht="16">
      <c r="A703" s="722"/>
      <c r="B703" s="493" t="s">
        <v>2919</v>
      </c>
      <c r="C703" s="494" t="s">
        <v>359</v>
      </c>
      <c r="D703" s="689">
        <v>4</v>
      </c>
      <c r="E703" s="493" t="s">
        <v>806</v>
      </c>
      <c r="F703" s="493"/>
      <c r="G703" s="493" t="s">
        <v>223</v>
      </c>
      <c r="H703" s="493" t="s">
        <v>850</v>
      </c>
      <c r="I703" s="493"/>
      <c r="J703" s="493"/>
      <c r="K703" s="493"/>
      <c r="L703" s="493"/>
      <c r="M703" s="493"/>
      <c r="N703" s="493" t="s">
        <v>204</v>
      </c>
      <c r="O703" s="517">
        <v>765000</v>
      </c>
      <c r="P703" s="724" t="s">
        <v>123</v>
      </c>
      <c r="Q703" s="723"/>
      <c r="R703" s="700" t="str">
        <f t="shared" si="181"/>
        <v>2.08.01</v>
      </c>
      <c r="S703" s="744" t="str">
        <f t="shared" si="193"/>
        <v>ALAT KEDOKTERAN</v>
      </c>
      <c r="T703" s="744">
        <f t="shared" si="194"/>
        <v>5</v>
      </c>
      <c r="U703" s="745">
        <f t="shared" si="182"/>
        <v>152998</v>
      </c>
      <c r="V703" s="744">
        <f t="shared" si="180"/>
        <v>7</v>
      </c>
      <c r="W703" s="746">
        <f t="shared" si="183"/>
        <v>764990</v>
      </c>
      <c r="X703" s="746">
        <f t="shared" si="184"/>
        <v>0</v>
      </c>
      <c r="Y703" s="746">
        <f t="shared" si="185"/>
        <v>0</v>
      </c>
      <c r="Z703" s="746">
        <f t="shared" si="186"/>
        <v>0</v>
      </c>
      <c r="AA703" s="746">
        <f t="shared" si="187"/>
        <v>0</v>
      </c>
      <c r="AB703" s="746">
        <f t="shared" si="188"/>
        <v>0</v>
      </c>
      <c r="AC703" s="747" t="str">
        <f t="shared" si="189"/>
        <v>2006</v>
      </c>
      <c r="AD703" s="737">
        <f t="shared" si="190"/>
        <v>10</v>
      </c>
      <c r="AE703" s="473">
        <f t="shared" si="191"/>
        <v>764990</v>
      </c>
      <c r="AF703" s="749">
        <f t="shared" si="192"/>
        <v>764990</v>
      </c>
      <c r="AG703" s="720"/>
    </row>
    <row r="704" spans="1:33" s="475" customFormat="1" ht="16">
      <c r="A704" s="722"/>
      <c r="B704" s="493" t="s">
        <v>2919</v>
      </c>
      <c r="C704" s="494" t="s">
        <v>360</v>
      </c>
      <c r="D704" s="689">
        <v>4</v>
      </c>
      <c r="E704" s="493" t="s">
        <v>806</v>
      </c>
      <c r="F704" s="493"/>
      <c r="G704" s="493" t="s">
        <v>223</v>
      </c>
      <c r="H704" s="493" t="s">
        <v>850</v>
      </c>
      <c r="I704" s="493"/>
      <c r="J704" s="493"/>
      <c r="K704" s="493"/>
      <c r="L704" s="493"/>
      <c r="M704" s="493"/>
      <c r="N704" s="493" t="s">
        <v>204</v>
      </c>
      <c r="O704" s="517">
        <v>675000</v>
      </c>
      <c r="P704" s="724" t="s">
        <v>123</v>
      </c>
      <c r="Q704" s="723"/>
      <c r="R704" s="700" t="str">
        <f t="shared" si="181"/>
        <v>2.08.01</v>
      </c>
      <c r="S704" s="744" t="str">
        <f t="shared" si="193"/>
        <v>ALAT KEDOKTERAN</v>
      </c>
      <c r="T704" s="744">
        <f t="shared" si="194"/>
        <v>5</v>
      </c>
      <c r="U704" s="745">
        <f t="shared" si="182"/>
        <v>134998</v>
      </c>
      <c r="V704" s="744">
        <f t="shared" si="180"/>
        <v>7</v>
      </c>
      <c r="W704" s="746">
        <f t="shared" si="183"/>
        <v>674990</v>
      </c>
      <c r="X704" s="746">
        <f t="shared" si="184"/>
        <v>0</v>
      </c>
      <c r="Y704" s="746">
        <f t="shared" si="185"/>
        <v>0</v>
      </c>
      <c r="Z704" s="746">
        <f t="shared" si="186"/>
        <v>0</v>
      </c>
      <c r="AA704" s="746">
        <f t="shared" si="187"/>
        <v>0</v>
      </c>
      <c r="AB704" s="746">
        <f t="shared" si="188"/>
        <v>0</v>
      </c>
      <c r="AC704" s="747" t="str">
        <f t="shared" si="189"/>
        <v>2006</v>
      </c>
      <c r="AD704" s="737">
        <f t="shared" si="190"/>
        <v>10</v>
      </c>
      <c r="AE704" s="473">
        <f t="shared" si="191"/>
        <v>674990</v>
      </c>
      <c r="AF704" s="749">
        <f t="shared" si="192"/>
        <v>674990</v>
      </c>
      <c r="AG704" s="720"/>
    </row>
    <row r="705" spans="1:40" s="475" customFormat="1" ht="16">
      <c r="A705" s="722"/>
      <c r="B705" s="493" t="s">
        <v>2283</v>
      </c>
      <c r="C705" s="494" t="s">
        <v>361</v>
      </c>
      <c r="D705" s="689">
        <v>4</v>
      </c>
      <c r="E705" s="493" t="s">
        <v>789</v>
      </c>
      <c r="F705" s="493"/>
      <c r="G705" s="493" t="s">
        <v>225</v>
      </c>
      <c r="H705" s="493" t="s">
        <v>850</v>
      </c>
      <c r="I705" s="493"/>
      <c r="J705" s="493"/>
      <c r="K705" s="493"/>
      <c r="L705" s="493"/>
      <c r="M705" s="493"/>
      <c r="N705" s="493" t="s">
        <v>204</v>
      </c>
      <c r="O705" s="517">
        <v>472500</v>
      </c>
      <c r="P705" s="724" t="s">
        <v>123</v>
      </c>
      <c r="Q705" s="723"/>
      <c r="R705" s="700" t="str">
        <f t="shared" si="181"/>
        <v>2.08.01</v>
      </c>
      <c r="S705" s="744" t="str">
        <f t="shared" si="193"/>
        <v>ALAT KEDOKTERAN</v>
      </c>
      <c r="T705" s="744">
        <f t="shared" si="194"/>
        <v>5</v>
      </c>
      <c r="U705" s="745">
        <f t="shared" si="182"/>
        <v>94498</v>
      </c>
      <c r="V705" s="744">
        <f t="shared" si="180"/>
        <v>7</v>
      </c>
      <c r="W705" s="746">
        <f t="shared" si="183"/>
        <v>472490</v>
      </c>
      <c r="X705" s="746">
        <f t="shared" si="184"/>
        <v>0</v>
      </c>
      <c r="Y705" s="746">
        <f t="shared" si="185"/>
        <v>0</v>
      </c>
      <c r="Z705" s="746">
        <f t="shared" si="186"/>
        <v>0</v>
      </c>
      <c r="AA705" s="746">
        <f t="shared" si="187"/>
        <v>0</v>
      </c>
      <c r="AB705" s="746">
        <f t="shared" si="188"/>
        <v>0</v>
      </c>
      <c r="AC705" s="747" t="str">
        <f t="shared" si="189"/>
        <v>2006</v>
      </c>
      <c r="AD705" s="737">
        <f t="shared" si="190"/>
        <v>10</v>
      </c>
      <c r="AE705" s="473">
        <f t="shared" si="191"/>
        <v>472490</v>
      </c>
      <c r="AF705" s="749">
        <f t="shared" si="192"/>
        <v>472490</v>
      </c>
      <c r="AG705" s="720"/>
    </row>
    <row r="706" spans="1:40" s="475" customFormat="1" ht="16">
      <c r="A706" s="722"/>
      <c r="B706" s="493" t="s">
        <v>2919</v>
      </c>
      <c r="C706" s="494" t="s">
        <v>362</v>
      </c>
      <c r="D706" s="689">
        <v>4</v>
      </c>
      <c r="E706" s="493" t="s">
        <v>145</v>
      </c>
      <c r="F706" s="493"/>
      <c r="G706" s="493" t="s">
        <v>223</v>
      </c>
      <c r="H706" s="493" t="s">
        <v>850</v>
      </c>
      <c r="I706" s="493"/>
      <c r="J706" s="493"/>
      <c r="K706" s="493"/>
      <c r="L706" s="493"/>
      <c r="M706" s="493"/>
      <c r="N706" s="493" t="s">
        <v>204</v>
      </c>
      <c r="O706" s="517">
        <v>1305000</v>
      </c>
      <c r="P706" s="724"/>
      <c r="Q706" s="723"/>
      <c r="R706" s="700" t="str">
        <f t="shared" si="181"/>
        <v>2.08.01</v>
      </c>
      <c r="S706" s="744" t="str">
        <f t="shared" si="193"/>
        <v>ALAT KEDOKTERAN</v>
      </c>
      <c r="T706" s="744">
        <f t="shared" si="194"/>
        <v>5</v>
      </c>
      <c r="U706" s="745">
        <f t="shared" si="182"/>
        <v>260998</v>
      </c>
      <c r="V706" s="744">
        <f t="shared" si="180"/>
        <v>7</v>
      </c>
      <c r="W706" s="746">
        <f t="shared" si="183"/>
        <v>1304990</v>
      </c>
      <c r="X706" s="746">
        <f t="shared" si="184"/>
        <v>0</v>
      </c>
      <c r="Y706" s="746">
        <f t="shared" si="185"/>
        <v>0</v>
      </c>
      <c r="Z706" s="746">
        <f t="shared" si="186"/>
        <v>0</v>
      </c>
      <c r="AA706" s="746">
        <f t="shared" si="187"/>
        <v>0</v>
      </c>
      <c r="AB706" s="746">
        <f t="shared" si="188"/>
        <v>0</v>
      </c>
      <c r="AC706" s="747" t="str">
        <f t="shared" si="189"/>
        <v>2006</v>
      </c>
      <c r="AD706" s="737">
        <f t="shared" si="190"/>
        <v>10</v>
      </c>
      <c r="AE706" s="473">
        <f t="shared" si="191"/>
        <v>1304990</v>
      </c>
      <c r="AF706" s="749">
        <f t="shared" si="192"/>
        <v>1304990</v>
      </c>
      <c r="AG706" s="720"/>
    </row>
    <row r="707" spans="1:40" s="475" customFormat="1" ht="16">
      <c r="A707" s="722"/>
      <c r="B707" s="493" t="s">
        <v>2919</v>
      </c>
      <c r="C707" s="494" t="s">
        <v>363</v>
      </c>
      <c r="D707" s="689">
        <v>4</v>
      </c>
      <c r="E707" s="493" t="s">
        <v>145</v>
      </c>
      <c r="F707" s="493"/>
      <c r="G707" s="493" t="s">
        <v>223</v>
      </c>
      <c r="H707" s="493" t="s">
        <v>850</v>
      </c>
      <c r="I707" s="493"/>
      <c r="J707" s="493"/>
      <c r="K707" s="493"/>
      <c r="L707" s="493"/>
      <c r="M707" s="493"/>
      <c r="N707" s="493" t="s">
        <v>204</v>
      </c>
      <c r="O707" s="517">
        <v>900000</v>
      </c>
      <c r="P707" s="724"/>
      <c r="Q707" s="723"/>
      <c r="R707" s="700" t="str">
        <f t="shared" si="181"/>
        <v>2.08.01</v>
      </c>
      <c r="S707" s="744" t="str">
        <f t="shared" si="193"/>
        <v>ALAT KEDOKTERAN</v>
      </c>
      <c r="T707" s="744">
        <f t="shared" si="194"/>
        <v>5</v>
      </c>
      <c r="U707" s="745">
        <f t="shared" si="182"/>
        <v>179998</v>
      </c>
      <c r="V707" s="744">
        <f t="shared" si="180"/>
        <v>7</v>
      </c>
      <c r="W707" s="746">
        <f t="shared" si="183"/>
        <v>899990</v>
      </c>
      <c r="X707" s="746">
        <f t="shared" si="184"/>
        <v>0</v>
      </c>
      <c r="Y707" s="746">
        <f t="shared" si="185"/>
        <v>0</v>
      </c>
      <c r="Z707" s="746">
        <f t="shared" si="186"/>
        <v>0</v>
      </c>
      <c r="AA707" s="746">
        <f t="shared" si="187"/>
        <v>0</v>
      </c>
      <c r="AB707" s="746">
        <f t="shared" si="188"/>
        <v>0</v>
      </c>
      <c r="AC707" s="747" t="str">
        <f t="shared" si="189"/>
        <v>2006</v>
      </c>
      <c r="AD707" s="737">
        <f t="shared" si="190"/>
        <v>10</v>
      </c>
      <c r="AE707" s="473">
        <f t="shared" si="191"/>
        <v>899990</v>
      </c>
      <c r="AF707" s="749">
        <f t="shared" si="192"/>
        <v>899990</v>
      </c>
      <c r="AG707" s="720"/>
    </row>
    <row r="708" spans="1:40" s="475" customFormat="1" ht="16">
      <c r="A708" s="722"/>
      <c r="B708" s="493" t="s">
        <v>2919</v>
      </c>
      <c r="C708" s="494" t="s">
        <v>364</v>
      </c>
      <c r="D708" s="689">
        <v>4</v>
      </c>
      <c r="E708" s="493" t="s">
        <v>145</v>
      </c>
      <c r="F708" s="493"/>
      <c r="G708" s="493" t="s">
        <v>223</v>
      </c>
      <c r="H708" s="493" t="s">
        <v>850</v>
      </c>
      <c r="I708" s="493"/>
      <c r="J708" s="493"/>
      <c r="K708" s="493"/>
      <c r="L708" s="493"/>
      <c r="M708" s="493"/>
      <c r="N708" s="493" t="s">
        <v>204</v>
      </c>
      <c r="O708" s="517">
        <v>742500</v>
      </c>
      <c r="P708" s="724"/>
      <c r="Q708" s="723"/>
      <c r="R708" s="700" t="str">
        <f t="shared" si="181"/>
        <v>2.08.01</v>
      </c>
      <c r="S708" s="744" t="str">
        <f t="shared" si="193"/>
        <v>ALAT KEDOKTERAN</v>
      </c>
      <c r="T708" s="744">
        <f t="shared" si="194"/>
        <v>5</v>
      </c>
      <c r="U708" s="745">
        <f t="shared" si="182"/>
        <v>148498</v>
      </c>
      <c r="V708" s="744">
        <f t="shared" si="180"/>
        <v>7</v>
      </c>
      <c r="W708" s="746">
        <f t="shared" si="183"/>
        <v>742490</v>
      </c>
      <c r="X708" s="746">
        <f t="shared" si="184"/>
        <v>0</v>
      </c>
      <c r="Y708" s="746">
        <f t="shared" si="185"/>
        <v>0</v>
      </c>
      <c r="Z708" s="746">
        <f t="shared" si="186"/>
        <v>0</v>
      </c>
      <c r="AA708" s="746">
        <f t="shared" si="187"/>
        <v>0</v>
      </c>
      <c r="AB708" s="746">
        <f t="shared" si="188"/>
        <v>0</v>
      </c>
      <c r="AC708" s="747" t="str">
        <f t="shared" si="189"/>
        <v>2006</v>
      </c>
      <c r="AD708" s="737">
        <f t="shared" si="190"/>
        <v>10</v>
      </c>
      <c r="AE708" s="473">
        <f t="shared" si="191"/>
        <v>742490</v>
      </c>
      <c r="AF708" s="749">
        <f t="shared" si="192"/>
        <v>742490</v>
      </c>
      <c r="AG708" s="720"/>
    </row>
    <row r="709" spans="1:40" s="475" customFormat="1" ht="16">
      <c r="A709" s="722"/>
      <c r="B709" s="493" t="s">
        <v>2919</v>
      </c>
      <c r="C709" s="494" t="s">
        <v>365</v>
      </c>
      <c r="D709" s="689">
        <v>4</v>
      </c>
      <c r="E709" s="493" t="s">
        <v>805</v>
      </c>
      <c r="F709" s="493"/>
      <c r="G709" s="493" t="s">
        <v>220</v>
      </c>
      <c r="H709" s="493" t="s">
        <v>850</v>
      </c>
      <c r="I709" s="493"/>
      <c r="J709" s="493"/>
      <c r="K709" s="493"/>
      <c r="L709" s="493"/>
      <c r="M709" s="493"/>
      <c r="N709" s="493" t="s">
        <v>204</v>
      </c>
      <c r="O709" s="517">
        <v>472500</v>
      </c>
      <c r="P709" s="724"/>
      <c r="Q709" s="723"/>
      <c r="R709" s="700" t="str">
        <f t="shared" si="181"/>
        <v>2.08.01</v>
      </c>
      <c r="S709" s="744" t="str">
        <f t="shared" si="193"/>
        <v>ALAT KEDOKTERAN</v>
      </c>
      <c r="T709" s="744">
        <f t="shared" si="194"/>
        <v>5</v>
      </c>
      <c r="U709" s="745">
        <f t="shared" si="182"/>
        <v>94498</v>
      </c>
      <c r="V709" s="744">
        <f t="shared" si="180"/>
        <v>7</v>
      </c>
      <c r="W709" s="746">
        <f t="shared" si="183"/>
        <v>472490</v>
      </c>
      <c r="X709" s="746">
        <f t="shared" si="184"/>
        <v>0</v>
      </c>
      <c r="Y709" s="746">
        <f t="shared" si="185"/>
        <v>0</v>
      </c>
      <c r="Z709" s="746">
        <f t="shared" si="186"/>
        <v>0</v>
      </c>
      <c r="AA709" s="746">
        <f t="shared" si="187"/>
        <v>0</v>
      </c>
      <c r="AB709" s="746">
        <f t="shared" si="188"/>
        <v>0</v>
      </c>
      <c r="AC709" s="747" t="str">
        <f t="shared" si="189"/>
        <v>2006</v>
      </c>
      <c r="AD709" s="737">
        <f t="shared" si="190"/>
        <v>10</v>
      </c>
      <c r="AE709" s="473">
        <f t="shared" si="191"/>
        <v>472490</v>
      </c>
      <c r="AF709" s="749">
        <f t="shared" si="192"/>
        <v>472490</v>
      </c>
      <c r="AG709" s="720"/>
    </row>
    <row r="710" spans="1:40" s="475" customFormat="1" ht="16">
      <c r="A710" s="722"/>
      <c r="B710" s="493" t="s">
        <v>2919</v>
      </c>
      <c r="C710" s="494" t="s">
        <v>366</v>
      </c>
      <c r="D710" s="689">
        <v>4</v>
      </c>
      <c r="E710" s="493" t="s">
        <v>145</v>
      </c>
      <c r="F710" s="493"/>
      <c r="G710" s="493" t="s">
        <v>223</v>
      </c>
      <c r="H710" s="493" t="s">
        <v>850</v>
      </c>
      <c r="I710" s="493"/>
      <c r="J710" s="493"/>
      <c r="K710" s="493"/>
      <c r="L710" s="493"/>
      <c r="M710" s="493"/>
      <c r="N710" s="493" t="s">
        <v>204</v>
      </c>
      <c r="O710" s="517">
        <v>2250000</v>
      </c>
      <c r="P710" s="724"/>
      <c r="Q710" s="723"/>
      <c r="R710" s="700" t="str">
        <f t="shared" si="181"/>
        <v>2.08.01</v>
      </c>
      <c r="S710" s="744" t="str">
        <f t="shared" si="193"/>
        <v>ALAT KEDOKTERAN</v>
      </c>
      <c r="T710" s="744">
        <f t="shared" si="194"/>
        <v>5</v>
      </c>
      <c r="U710" s="745">
        <f t="shared" si="182"/>
        <v>449998</v>
      </c>
      <c r="V710" s="744">
        <f t="shared" si="180"/>
        <v>7</v>
      </c>
      <c r="W710" s="746">
        <f t="shared" si="183"/>
        <v>2249990</v>
      </c>
      <c r="X710" s="746">
        <f t="shared" si="184"/>
        <v>0</v>
      </c>
      <c r="Y710" s="746">
        <f t="shared" si="185"/>
        <v>0</v>
      </c>
      <c r="Z710" s="746">
        <f t="shared" si="186"/>
        <v>0</v>
      </c>
      <c r="AA710" s="746">
        <f t="shared" si="187"/>
        <v>0</v>
      </c>
      <c r="AB710" s="746">
        <f t="shared" si="188"/>
        <v>0</v>
      </c>
      <c r="AC710" s="747" t="str">
        <f t="shared" si="189"/>
        <v>2006</v>
      </c>
      <c r="AD710" s="737">
        <f t="shared" si="190"/>
        <v>10</v>
      </c>
      <c r="AE710" s="473">
        <f t="shared" si="191"/>
        <v>2249990</v>
      </c>
      <c r="AF710" s="749">
        <f t="shared" si="192"/>
        <v>2249990</v>
      </c>
      <c r="AG710" s="720"/>
    </row>
    <row r="711" spans="1:40" s="475" customFormat="1" ht="16">
      <c r="A711" s="722"/>
      <c r="B711" s="493" t="s">
        <v>2919</v>
      </c>
      <c r="C711" s="494" t="s">
        <v>367</v>
      </c>
      <c r="D711" s="689">
        <v>4</v>
      </c>
      <c r="E711" s="493" t="s">
        <v>145</v>
      </c>
      <c r="F711" s="493"/>
      <c r="G711" s="493" t="s">
        <v>223</v>
      </c>
      <c r="H711" s="493" t="s">
        <v>850</v>
      </c>
      <c r="I711" s="493"/>
      <c r="J711" s="493"/>
      <c r="K711" s="493"/>
      <c r="L711" s="493"/>
      <c r="M711" s="493"/>
      <c r="N711" s="493" t="s">
        <v>204</v>
      </c>
      <c r="O711" s="517">
        <v>1710000</v>
      </c>
      <c r="P711" s="724" t="s">
        <v>123</v>
      </c>
      <c r="Q711" s="723"/>
      <c r="R711" s="700" t="str">
        <f t="shared" si="181"/>
        <v>2.08.01</v>
      </c>
      <c r="S711" s="744" t="str">
        <f t="shared" si="193"/>
        <v>ALAT KEDOKTERAN</v>
      </c>
      <c r="T711" s="744">
        <f t="shared" si="194"/>
        <v>5</v>
      </c>
      <c r="U711" s="745">
        <f t="shared" si="182"/>
        <v>341998</v>
      </c>
      <c r="V711" s="744">
        <f t="shared" si="180"/>
        <v>7</v>
      </c>
      <c r="W711" s="746">
        <f t="shared" si="183"/>
        <v>1709990</v>
      </c>
      <c r="X711" s="746">
        <f t="shared" si="184"/>
        <v>0</v>
      </c>
      <c r="Y711" s="746">
        <f t="shared" si="185"/>
        <v>0</v>
      </c>
      <c r="Z711" s="746">
        <f t="shared" si="186"/>
        <v>0</v>
      </c>
      <c r="AA711" s="746">
        <f t="shared" si="187"/>
        <v>0</v>
      </c>
      <c r="AB711" s="746">
        <f t="shared" si="188"/>
        <v>0</v>
      </c>
      <c r="AC711" s="747" t="str">
        <f t="shared" si="189"/>
        <v>2006</v>
      </c>
      <c r="AD711" s="737">
        <f t="shared" si="190"/>
        <v>10</v>
      </c>
      <c r="AE711" s="473">
        <f t="shared" si="191"/>
        <v>1709990</v>
      </c>
      <c r="AF711" s="749">
        <f t="shared" si="192"/>
        <v>1709990</v>
      </c>
      <c r="AG711" s="720"/>
    </row>
    <row r="712" spans="1:40" s="475" customFormat="1" ht="16">
      <c r="A712" s="722"/>
      <c r="B712" s="493" t="s">
        <v>2919</v>
      </c>
      <c r="C712" s="494" t="s">
        <v>368</v>
      </c>
      <c r="D712" s="689">
        <v>4</v>
      </c>
      <c r="E712" s="493" t="s">
        <v>145</v>
      </c>
      <c r="F712" s="493"/>
      <c r="G712" s="493" t="s">
        <v>226</v>
      </c>
      <c r="H712" s="493" t="s">
        <v>850</v>
      </c>
      <c r="I712" s="493"/>
      <c r="J712" s="493"/>
      <c r="K712" s="493"/>
      <c r="L712" s="493"/>
      <c r="M712" s="493"/>
      <c r="N712" s="493" t="s">
        <v>204</v>
      </c>
      <c r="O712" s="517">
        <v>810000</v>
      </c>
      <c r="P712" s="724" t="s">
        <v>123</v>
      </c>
      <c r="Q712" s="723"/>
      <c r="R712" s="700" t="str">
        <f t="shared" si="181"/>
        <v>2.08.01</v>
      </c>
      <c r="S712" s="744" t="str">
        <f t="shared" si="193"/>
        <v>ALAT KEDOKTERAN</v>
      </c>
      <c r="T712" s="744">
        <f t="shared" si="194"/>
        <v>5</v>
      </c>
      <c r="U712" s="745">
        <f t="shared" si="182"/>
        <v>161998</v>
      </c>
      <c r="V712" s="744">
        <f t="shared" si="180"/>
        <v>7</v>
      </c>
      <c r="W712" s="746">
        <f t="shared" si="183"/>
        <v>809990</v>
      </c>
      <c r="X712" s="746">
        <f t="shared" si="184"/>
        <v>0</v>
      </c>
      <c r="Y712" s="746">
        <f t="shared" si="185"/>
        <v>0</v>
      </c>
      <c r="Z712" s="746">
        <f t="shared" si="186"/>
        <v>0</v>
      </c>
      <c r="AA712" s="746">
        <f t="shared" si="187"/>
        <v>0</v>
      </c>
      <c r="AB712" s="746">
        <f t="shared" si="188"/>
        <v>0</v>
      </c>
      <c r="AC712" s="747" t="str">
        <f t="shared" si="189"/>
        <v>2006</v>
      </c>
      <c r="AD712" s="737">
        <f t="shared" si="190"/>
        <v>10</v>
      </c>
      <c r="AE712" s="473">
        <f t="shared" si="191"/>
        <v>809990</v>
      </c>
      <c r="AF712" s="749">
        <f t="shared" si="192"/>
        <v>809990</v>
      </c>
      <c r="AG712" s="720"/>
    </row>
    <row r="713" spans="1:40" s="475" customFormat="1" ht="16">
      <c r="A713" s="722"/>
      <c r="B713" s="493" t="s">
        <v>2919</v>
      </c>
      <c r="C713" s="494" t="s">
        <v>369</v>
      </c>
      <c r="D713" s="689">
        <v>4</v>
      </c>
      <c r="E713" s="493" t="s">
        <v>145</v>
      </c>
      <c r="F713" s="493"/>
      <c r="G713" s="493" t="s">
        <v>220</v>
      </c>
      <c r="H713" s="493" t="s">
        <v>850</v>
      </c>
      <c r="I713" s="493"/>
      <c r="J713" s="493"/>
      <c r="K713" s="493"/>
      <c r="L713" s="493"/>
      <c r="M713" s="493"/>
      <c r="N713" s="493" t="s">
        <v>204</v>
      </c>
      <c r="O713" s="517">
        <v>252000000</v>
      </c>
      <c r="P713" s="724" t="s">
        <v>123</v>
      </c>
      <c r="Q713" s="723"/>
      <c r="R713" s="700" t="str">
        <f t="shared" si="181"/>
        <v>2.08.01</v>
      </c>
      <c r="S713" s="744" t="str">
        <f t="shared" si="193"/>
        <v>ALAT KEDOKTERAN</v>
      </c>
      <c r="T713" s="744">
        <f t="shared" si="194"/>
        <v>5</v>
      </c>
      <c r="U713" s="745">
        <f t="shared" si="182"/>
        <v>50399998</v>
      </c>
      <c r="V713" s="744">
        <f t="shared" si="180"/>
        <v>7</v>
      </c>
      <c r="W713" s="746">
        <f t="shared" si="183"/>
        <v>251999990</v>
      </c>
      <c r="X713" s="746">
        <f t="shared" si="184"/>
        <v>0</v>
      </c>
      <c r="Y713" s="746">
        <f t="shared" si="185"/>
        <v>0</v>
      </c>
      <c r="Z713" s="746">
        <f t="shared" si="186"/>
        <v>0</v>
      </c>
      <c r="AA713" s="746">
        <f t="shared" si="187"/>
        <v>0</v>
      </c>
      <c r="AB713" s="746">
        <f t="shared" si="188"/>
        <v>0</v>
      </c>
      <c r="AC713" s="747" t="str">
        <f t="shared" si="189"/>
        <v>2006</v>
      </c>
      <c r="AD713" s="737">
        <f t="shared" si="190"/>
        <v>10</v>
      </c>
      <c r="AE713" s="473">
        <f t="shared" si="191"/>
        <v>251999990</v>
      </c>
      <c r="AF713" s="749">
        <f t="shared" si="192"/>
        <v>251999990</v>
      </c>
      <c r="AG713" s="720"/>
    </row>
    <row r="714" spans="1:40" s="476" customFormat="1" ht="16">
      <c r="A714" s="722"/>
      <c r="B714" s="493" t="s">
        <v>2959</v>
      </c>
      <c r="C714" s="494" t="s">
        <v>370</v>
      </c>
      <c r="D714" s="689">
        <v>4</v>
      </c>
      <c r="E714" s="493" t="s">
        <v>145</v>
      </c>
      <c r="F714" s="493"/>
      <c r="G714" s="493" t="s">
        <v>223</v>
      </c>
      <c r="H714" s="493" t="s">
        <v>850</v>
      </c>
      <c r="I714" s="493"/>
      <c r="J714" s="493"/>
      <c r="K714" s="493"/>
      <c r="L714" s="493"/>
      <c r="M714" s="493"/>
      <c r="N714" s="493" t="s">
        <v>204</v>
      </c>
      <c r="O714" s="517">
        <v>900000</v>
      </c>
      <c r="P714" s="724" t="s">
        <v>123</v>
      </c>
      <c r="Q714" s="723"/>
      <c r="R714" s="700" t="str">
        <f t="shared" si="181"/>
        <v>2.08.01</v>
      </c>
      <c r="S714" s="744" t="str">
        <f t="shared" si="193"/>
        <v>ALAT KEDOKTERAN</v>
      </c>
      <c r="T714" s="744">
        <f t="shared" si="194"/>
        <v>5</v>
      </c>
      <c r="U714" s="745">
        <f t="shared" si="182"/>
        <v>179998</v>
      </c>
      <c r="V714" s="744">
        <f t="shared" si="180"/>
        <v>7</v>
      </c>
      <c r="W714" s="746">
        <f t="shared" si="183"/>
        <v>899990</v>
      </c>
      <c r="X714" s="746">
        <f t="shared" si="184"/>
        <v>0</v>
      </c>
      <c r="Y714" s="746">
        <f t="shared" si="185"/>
        <v>0</v>
      </c>
      <c r="Z714" s="746">
        <f t="shared" si="186"/>
        <v>0</v>
      </c>
      <c r="AA714" s="746">
        <f t="shared" si="187"/>
        <v>0</v>
      </c>
      <c r="AB714" s="746">
        <f t="shared" si="188"/>
        <v>0</v>
      </c>
      <c r="AC714" s="747" t="str">
        <f t="shared" si="189"/>
        <v>2006</v>
      </c>
      <c r="AD714" s="737">
        <f t="shared" si="190"/>
        <v>10</v>
      </c>
      <c r="AE714" s="473">
        <f t="shared" si="191"/>
        <v>899990</v>
      </c>
      <c r="AF714" s="749">
        <f t="shared" si="192"/>
        <v>899990</v>
      </c>
      <c r="AG714" s="720"/>
      <c r="AH714" s="475"/>
      <c r="AI714" s="475"/>
      <c r="AJ714" s="475"/>
      <c r="AK714" s="475"/>
      <c r="AL714" s="475"/>
      <c r="AM714" s="475"/>
      <c r="AN714" s="475"/>
    </row>
    <row r="715" spans="1:40" s="476" customFormat="1" ht="16">
      <c r="A715" s="722"/>
      <c r="B715" s="493" t="s">
        <v>2919</v>
      </c>
      <c r="C715" s="494" t="s">
        <v>371</v>
      </c>
      <c r="D715" s="689">
        <v>4</v>
      </c>
      <c r="E715" s="493" t="s">
        <v>806</v>
      </c>
      <c r="F715" s="493"/>
      <c r="G715" s="493" t="s">
        <v>223</v>
      </c>
      <c r="H715" s="493" t="s">
        <v>850</v>
      </c>
      <c r="I715" s="493"/>
      <c r="J715" s="493"/>
      <c r="K715" s="493"/>
      <c r="L715" s="493"/>
      <c r="M715" s="493"/>
      <c r="N715" s="493" t="s">
        <v>204</v>
      </c>
      <c r="O715" s="517">
        <v>900000</v>
      </c>
      <c r="P715" s="724" t="s">
        <v>123</v>
      </c>
      <c r="Q715" s="723"/>
      <c r="R715" s="700" t="str">
        <f t="shared" si="181"/>
        <v>2.08.01</v>
      </c>
      <c r="S715" s="744" t="str">
        <f t="shared" si="193"/>
        <v>ALAT KEDOKTERAN</v>
      </c>
      <c r="T715" s="744">
        <f t="shared" si="194"/>
        <v>5</v>
      </c>
      <c r="U715" s="745">
        <f t="shared" si="182"/>
        <v>179998</v>
      </c>
      <c r="V715" s="744">
        <f t="shared" si="180"/>
        <v>7</v>
      </c>
      <c r="W715" s="746">
        <f t="shared" si="183"/>
        <v>899990</v>
      </c>
      <c r="X715" s="746">
        <f t="shared" si="184"/>
        <v>0</v>
      </c>
      <c r="Y715" s="746">
        <f t="shared" si="185"/>
        <v>0</v>
      </c>
      <c r="Z715" s="746">
        <f t="shared" si="186"/>
        <v>0</v>
      </c>
      <c r="AA715" s="746">
        <f t="shared" si="187"/>
        <v>0</v>
      </c>
      <c r="AB715" s="746">
        <f t="shared" si="188"/>
        <v>0</v>
      </c>
      <c r="AC715" s="747" t="str">
        <f t="shared" si="189"/>
        <v>2006</v>
      </c>
      <c r="AD715" s="737">
        <f t="shared" si="190"/>
        <v>10</v>
      </c>
      <c r="AE715" s="473">
        <f t="shared" si="191"/>
        <v>899990</v>
      </c>
      <c r="AF715" s="749">
        <f t="shared" si="192"/>
        <v>899990</v>
      </c>
      <c r="AG715" s="720"/>
      <c r="AH715" s="475"/>
      <c r="AI715" s="475"/>
      <c r="AJ715" s="475"/>
      <c r="AK715" s="475"/>
      <c r="AL715" s="475"/>
      <c r="AM715" s="475"/>
      <c r="AN715" s="475"/>
    </row>
    <row r="716" spans="1:40" s="476" customFormat="1" ht="16">
      <c r="A716" s="722"/>
      <c r="B716" s="493" t="s">
        <v>2262</v>
      </c>
      <c r="C716" s="494" t="s">
        <v>247</v>
      </c>
      <c r="D716" s="689">
        <v>4</v>
      </c>
      <c r="E716" s="493" t="s">
        <v>145</v>
      </c>
      <c r="F716" s="493"/>
      <c r="G716" s="493" t="s">
        <v>226</v>
      </c>
      <c r="H716" s="493" t="s">
        <v>850</v>
      </c>
      <c r="I716" s="493"/>
      <c r="J716" s="493"/>
      <c r="K716" s="493"/>
      <c r="L716" s="493"/>
      <c r="M716" s="493"/>
      <c r="N716" s="493" t="s">
        <v>204</v>
      </c>
      <c r="O716" s="517">
        <v>202500</v>
      </c>
      <c r="P716" s="724" t="s">
        <v>123</v>
      </c>
      <c r="Q716" s="723"/>
      <c r="R716" s="700" t="str">
        <f t="shared" si="181"/>
        <v>2.08.01</v>
      </c>
      <c r="S716" s="744" t="str">
        <f t="shared" si="193"/>
        <v>ALAT KEDOKTERAN</v>
      </c>
      <c r="T716" s="744">
        <f t="shared" si="194"/>
        <v>5</v>
      </c>
      <c r="U716" s="745">
        <f t="shared" si="182"/>
        <v>40498</v>
      </c>
      <c r="V716" s="744">
        <f t="shared" ref="V716:V779" si="195">2013-AC716</f>
        <v>7</v>
      </c>
      <c r="W716" s="746">
        <f t="shared" si="183"/>
        <v>202490</v>
      </c>
      <c r="X716" s="746">
        <f t="shared" si="184"/>
        <v>0</v>
      </c>
      <c r="Y716" s="746">
        <f t="shared" si="185"/>
        <v>0</v>
      </c>
      <c r="Z716" s="746">
        <f t="shared" si="186"/>
        <v>0</v>
      </c>
      <c r="AA716" s="746">
        <f t="shared" si="187"/>
        <v>0</v>
      </c>
      <c r="AB716" s="746">
        <f t="shared" si="188"/>
        <v>0</v>
      </c>
      <c r="AC716" s="747" t="str">
        <f t="shared" si="189"/>
        <v>2006</v>
      </c>
      <c r="AD716" s="737">
        <f t="shared" si="190"/>
        <v>10</v>
      </c>
      <c r="AE716" s="473">
        <f t="shared" si="191"/>
        <v>202490</v>
      </c>
      <c r="AF716" s="749">
        <f t="shared" si="192"/>
        <v>202490</v>
      </c>
      <c r="AG716" s="720"/>
      <c r="AH716" s="475"/>
      <c r="AI716" s="475"/>
      <c r="AJ716" s="475"/>
      <c r="AK716" s="475"/>
      <c r="AL716" s="475"/>
      <c r="AM716" s="475"/>
      <c r="AN716" s="475"/>
    </row>
    <row r="717" spans="1:40" s="476" customFormat="1" ht="16">
      <c r="A717" s="722"/>
      <c r="B717" s="493" t="s">
        <v>2919</v>
      </c>
      <c r="C717" s="494" t="s">
        <v>372</v>
      </c>
      <c r="D717" s="689">
        <v>4</v>
      </c>
      <c r="E717" s="493" t="s">
        <v>789</v>
      </c>
      <c r="F717" s="493"/>
      <c r="G717" s="493" t="s">
        <v>237</v>
      </c>
      <c r="H717" s="493" t="s">
        <v>850</v>
      </c>
      <c r="I717" s="493"/>
      <c r="J717" s="493"/>
      <c r="K717" s="493"/>
      <c r="L717" s="493"/>
      <c r="M717" s="493"/>
      <c r="N717" s="493" t="s">
        <v>204</v>
      </c>
      <c r="O717" s="517">
        <v>900000</v>
      </c>
      <c r="P717" s="724" t="s">
        <v>123</v>
      </c>
      <c r="Q717" s="723"/>
      <c r="R717" s="700" t="str">
        <f t="shared" si="181"/>
        <v>2.08.01</v>
      </c>
      <c r="S717" s="744" t="str">
        <f t="shared" si="193"/>
        <v>ALAT KEDOKTERAN</v>
      </c>
      <c r="T717" s="744">
        <f t="shared" si="194"/>
        <v>5</v>
      </c>
      <c r="U717" s="745">
        <f t="shared" si="182"/>
        <v>179998</v>
      </c>
      <c r="V717" s="744">
        <f t="shared" si="195"/>
        <v>7</v>
      </c>
      <c r="W717" s="746">
        <f t="shared" si="183"/>
        <v>899990</v>
      </c>
      <c r="X717" s="746">
        <f t="shared" si="184"/>
        <v>0</v>
      </c>
      <c r="Y717" s="746">
        <f t="shared" si="185"/>
        <v>0</v>
      </c>
      <c r="Z717" s="746">
        <f t="shared" si="186"/>
        <v>0</v>
      </c>
      <c r="AA717" s="746">
        <f t="shared" si="187"/>
        <v>0</v>
      </c>
      <c r="AB717" s="746">
        <f t="shared" si="188"/>
        <v>0</v>
      </c>
      <c r="AC717" s="747" t="str">
        <f t="shared" si="189"/>
        <v>2006</v>
      </c>
      <c r="AD717" s="737">
        <f t="shared" si="190"/>
        <v>10</v>
      </c>
      <c r="AE717" s="473">
        <f t="shared" si="191"/>
        <v>899990</v>
      </c>
      <c r="AF717" s="749">
        <f t="shared" si="192"/>
        <v>899990</v>
      </c>
      <c r="AG717" s="720"/>
      <c r="AH717" s="475"/>
      <c r="AI717" s="475"/>
      <c r="AJ717" s="475"/>
      <c r="AK717" s="475"/>
      <c r="AL717" s="475"/>
      <c r="AM717" s="475"/>
      <c r="AN717" s="475"/>
    </row>
    <row r="718" spans="1:40" s="476" customFormat="1" ht="16">
      <c r="A718" s="750"/>
      <c r="B718" s="523" t="s">
        <v>2263</v>
      </c>
      <c r="C718" s="524" t="s">
        <v>290</v>
      </c>
      <c r="D718" s="689">
        <v>4</v>
      </c>
      <c r="E718" s="523" t="s">
        <v>789</v>
      </c>
      <c r="F718" s="523"/>
      <c r="G718" s="523" t="s">
        <v>225</v>
      </c>
      <c r="H718" s="523" t="s">
        <v>850</v>
      </c>
      <c r="I718" s="523"/>
      <c r="J718" s="523"/>
      <c r="K718" s="523"/>
      <c r="L718" s="523"/>
      <c r="M718" s="523"/>
      <c r="N718" s="523" t="s">
        <v>204</v>
      </c>
      <c r="O718" s="517">
        <v>990000</v>
      </c>
      <c r="P718" s="724" t="s">
        <v>123</v>
      </c>
      <c r="Q718" s="723"/>
      <c r="R718" s="700" t="str">
        <f t="shared" si="181"/>
        <v>2.08.01</v>
      </c>
      <c r="S718" s="744" t="str">
        <f t="shared" si="193"/>
        <v>ALAT KEDOKTERAN</v>
      </c>
      <c r="T718" s="744">
        <f t="shared" si="194"/>
        <v>5</v>
      </c>
      <c r="U718" s="745">
        <f t="shared" si="182"/>
        <v>197998</v>
      </c>
      <c r="V718" s="744">
        <f t="shared" si="195"/>
        <v>7</v>
      </c>
      <c r="W718" s="746">
        <f t="shared" si="183"/>
        <v>989990</v>
      </c>
      <c r="X718" s="746">
        <f t="shared" si="184"/>
        <v>0</v>
      </c>
      <c r="Y718" s="746">
        <f t="shared" si="185"/>
        <v>0</v>
      </c>
      <c r="Z718" s="746">
        <f t="shared" si="186"/>
        <v>0</v>
      </c>
      <c r="AA718" s="746">
        <f t="shared" si="187"/>
        <v>0</v>
      </c>
      <c r="AB718" s="746">
        <f t="shared" si="188"/>
        <v>0</v>
      </c>
      <c r="AC718" s="747" t="str">
        <f t="shared" si="189"/>
        <v>2006</v>
      </c>
      <c r="AD718" s="737">
        <f t="shared" si="190"/>
        <v>10</v>
      </c>
      <c r="AE718" s="473">
        <f t="shared" si="191"/>
        <v>989990</v>
      </c>
      <c r="AF718" s="749">
        <f t="shared" si="192"/>
        <v>989990</v>
      </c>
      <c r="AG718" s="720"/>
      <c r="AH718" s="475"/>
      <c r="AI718" s="475"/>
      <c r="AJ718" s="475"/>
      <c r="AK718" s="475"/>
      <c r="AL718" s="475"/>
      <c r="AM718" s="475"/>
      <c r="AN718" s="475"/>
    </row>
    <row r="719" spans="1:40" s="476" customFormat="1" ht="16">
      <c r="A719" s="750"/>
      <c r="B719" s="523" t="s">
        <v>2919</v>
      </c>
      <c r="C719" s="524" t="s">
        <v>373</v>
      </c>
      <c r="D719" s="689">
        <v>4</v>
      </c>
      <c r="E719" s="523" t="s">
        <v>145</v>
      </c>
      <c r="F719" s="523"/>
      <c r="G719" s="523" t="s">
        <v>221</v>
      </c>
      <c r="H719" s="523" t="s">
        <v>850</v>
      </c>
      <c r="I719" s="523"/>
      <c r="J719" s="523"/>
      <c r="K719" s="523"/>
      <c r="L719" s="523"/>
      <c r="M719" s="523"/>
      <c r="N719" s="523" t="s">
        <v>204</v>
      </c>
      <c r="O719" s="517">
        <v>58500000</v>
      </c>
      <c r="P719" s="724" t="s">
        <v>123</v>
      </c>
      <c r="Q719" s="723"/>
      <c r="R719" s="700" t="str">
        <f t="shared" si="181"/>
        <v>2.08.01</v>
      </c>
      <c r="S719" s="744" t="str">
        <f t="shared" si="193"/>
        <v>ALAT KEDOKTERAN</v>
      </c>
      <c r="T719" s="744">
        <f t="shared" si="194"/>
        <v>5</v>
      </c>
      <c r="U719" s="745">
        <f t="shared" si="182"/>
        <v>11699998</v>
      </c>
      <c r="V719" s="744">
        <f t="shared" si="195"/>
        <v>7</v>
      </c>
      <c r="W719" s="746">
        <f t="shared" si="183"/>
        <v>58499990</v>
      </c>
      <c r="X719" s="746">
        <f t="shared" si="184"/>
        <v>0</v>
      </c>
      <c r="Y719" s="746">
        <f t="shared" si="185"/>
        <v>0</v>
      </c>
      <c r="Z719" s="746">
        <f t="shared" si="186"/>
        <v>0</v>
      </c>
      <c r="AA719" s="746">
        <f t="shared" si="187"/>
        <v>0</v>
      </c>
      <c r="AB719" s="746">
        <f t="shared" si="188"/>
        <v>0</v>
      </c>
      <c r="AC719" s="747" t="str">
        <f t="shared" si="189"/>
        <v>2006</v>
      </c>
      <c r="AD719" s="737">
        <f t="shared" si="190"/>
        <v>10</v>
      </c>
      <c r="AE719" s="473">
        <f t="shared" si="191"/>
        <v>58499990</v>
      </c>
      <c r="AF719" s="749">
        <f t="shared" si="192"/>
        <v>58499990</v>
      </c>
      <c r="AG719" s="720"/>
      <c r="AH719" s="475"/>
      <c r="AI719" s="475"/>
      <c r="AJ719" s="475"/>
      <c r="AK719" s="475"/>
      <c r="AL719" s="475"/>
      <c r="AM719" s="475"/>
      <c r="AN719" s="475"/>
    </row>
    <row r="720" spans="1:40" s="476" customFormat="1" ht="16">
      <c r="A720" s="722"/>
      <c r="B720" s="493" t="s">
        <v>2919</v>
      </c>
      <c r="C720" s="494" t="s">
        <v>374</v>
      </c>
      <c r="D720" s="689">
        <v>4</v>
      </c>
      <c r="E720" s="493" t="s">
        <v>145</v>
      </c>
      <c r="F720" s="493"/>
      <c r="G720" s="493" t="s">
        <v>221</v>
      </c>
      <c r="H720" s="493" t="s">
        <v>850</v>
      </c>
      <c r="I720" s="493"/>
      <c r="J720" s="493"/>
      <c r="K720" s="493"/>
      <c r="L720" s="493"/>
      <c r="M720" s="493"/>
      <c r="N720" s="493" t="s">
        <v>204</v>
      </c>
      <c r="O720" s="517">
        <v>99000</v>
      </c>
      <c r="P720" s="724"/>
      <c r="Q720" s="723"/>
      <c r="R720" s="700" t="str">
        <f t="shared" si="181"/>
        <v>2.08.01</v>
      </c>
      <c r="S720" s="744" t="str">
        <f t="shared" si="193"/>
        <v>ALAT KEDOKTERAN</v>
      </c>
      <c r="T720" s="744">
        <f t="shared" si="194"/>
        <v>5</v>
      </c>
      <c r="U720" s="745">
        <f t="shared" si="182"/>
        <v>19798</v>
      </c>
      <c r="V720" s="744">
        <f t="shared" si="195"/>
        <v>7</v>
      </c>
      <c r="W720" s="746">
        <f t="shared" si="183"/>
        <v>98990</v>
      </c>
      <c r="X720" s="746">
        <f t="shared" si="184"/>
        <v>0</v>
      </c>
      <c r="Y720" s="746">
        <f t="shared" si="185"/>
        <v>0</v>
      </c>
      <c r="Z720" s="746">
        <f t="shared" si="186"/>
        <v>0</v>
      </c>
      <c r="AA720" s="746">
        <f t="shared" si="187"/>
        <v>0</v>
      </c>
      <c r="AB720" s="746">
        <f t="shared" si="188"/>
        <v>0</v>
      </c>
      <c r="AC720" s="747" t="str">
        <f t="shared" si="189"/>
        <v>2006</v>
      </c>
      <c r="AD720" s="737">
        <f t="shared" si="190"/>
        <v>10</v>
      </c>
      <c r="AE720" s="473">
        <f t="shared" si="191"/>
        <v>98990</v>
      </c>
      <c r="AF720" s="749">
        <f t="shared" si="192"/>
        <v>98990</v>
      </c>
      <c r="AG720" s="720"/>
      <c r="AH720" s="475"/>
      <c r="AI720" s="475"/>
      <c r="AJ720" s="475"/>
      <c r="AK720" s="475"/>
      <c r="AL720" s="475"/>
      <c r="AM720" s="475"/>
      <c r="AN720" s="475"/>
    </row>
    <row r="721" spans="1:40" s="476" customFormat="1" ht="16">
      <c r="A721" s="722"/>
      <c r="B721" s="493" t="s">
        <v>2960</v>
      </c>
      <c r="C721" s="494" t="s">
        <v>375</v>
      </c>
      <c r="D721" s="689">
        <v>4</v>
      </c>
      <c r="E721" s="493" t="s">
        <v>145</v>
      </c>
      <c r="F721" s="493"/>
      <c r="G721" s="493" t="s">
        <v>221</v>
      </c>
      <c r="H721" s="493">
        <v>2006</v>
      </c>
      <c r="I721" s="493"/>
      <c r="J721" s="493"/>
      <c r="K721" s="493"/>
      <c r="L721" s="493"/>
      <c r="M721" s="493"/>
      <c r="N721" s="493" t="s">
        <v>204</v>
      </c>
      <c r="O721" s="517">
        <v>315000</v>
      </c>
      <c r="P721" s="724"/>
      <c r="Q721" s="723"/>
      <c r="R721" s="700" t="str">
        <f t="shared" si="181"/>
        <v>2.08.02</v>
      </c>
      <c r="S721" s="744" t="str">
        <f t="shared" si="193"/>
        <v>ALAT KESEHATAN</v>
      </c>
      <c r="T721" s="744">
        <f t="shared" si="194"/>
        <v>5</v>
      </c>
      <c r="U721" s="745">
        <f t="shared" si="182"/>
        <v>62998</v>
      </c>
      <c r="V721" s="744">
        <f t="shared" si="195"/>
        <v>7</v>
      </c>
      <c r="W721" s="746">
        <f t="shared" si="183"/>
        <v>314990</v>
      </c>
      <c r="X721" s="746">
        <f t="shared" si="184"/>
        <v>0</v>
      </c>
      <c r="Y721" s="746">
        <f t="shared" si="185"/>
        <v>0</v>
      </c>
      <c r="Z721" s="746">
        <f t="shared" si="186"/>
        <v>0</v>
      </c>
      <c r="AA721" s="746">
        <f t="shared" si="187"/>
        <v>0</v>
      </c>
      <c r="AB721" s="746">
        <f t="shared" si="188"/>
        <v>0</v>
      </c>
      <c r="AC721" s="747">
        <f t="shared" si="189"/>
        <v>2006</v>
      </c>
      <c r="AD721" s="737">
        <f t="shared" si="190"/>
        <v>10</v>
      </c>
      <c r="AE721" s="473">
        <f t="shared" si="191"/>
        <v>314990</v>
      </c>
      <c r="AF721" s="749">
        <f t="shared" si="192"/>
        <v>314990</v>
      </c>
      <c r="AG721" s="720"/>
      <c r="AH721" s="475"/>
      <c r="AI721" s="475"/>
      <c r="AJ721" s="475"/>
      <c r="AK721" s="475"/>
      <c r="AL721" s="475"/>
      <c r="AM721" s="475"/>
      <c r="AN721" s="475"/>
    </row>
    <row r="722" spans="1:40" s="476" customFormat="1" ht="16">
      <c r="A722" s="722"/>
      <c r="B722" s="493" t="s">
        <v>2961</v>
      </c>
      <c r="C722" s="494" t="s">
        <v>376</v>
      </c>
      <c r="D722" s="689">
        <v>4</v>
      </c>
      <c r="E722" s="493" t="s">
        <v>145</v>
      </c>
      <c r="F722" s="493"/>
      <c r="G722" s="493" t="s">
        <v>226</v>
      </c>
      <c r="H722" s="493" t="s">
        <v>850</v>
      </c>
      <c r="I722" s="493"/>
      <c r="J722" s="493"/>
      <c r="K722" s="493"/>
      <c r="L722" s="493"/>
      <c r="M722" s="493"/>
      <c r="N722" s="493" t="s">
        <v>204</v>
      </c>
      <c r="O722" s="517">
        <v>81000</v>
      </c>
      <c r="P722" s="724"/>
      <c r="Q722" s="723"/>
      <c r="R722" s="700" t="str">
        <f t="shared" si="181"/>
        <v>2.08.01</v>
      </c>
      <c r="S722" s="744" t="str">
        <f t="shared" si="193"/>
        <v>ALAT KEDOKTERAN</v>
      </c>
      <c r="T722" s="744">
        <f t="shared" si="194"/>
        <v>5</v>
      </c>
      <c r="U722" s="745">
        <f t="shared" si="182"/>
        <v>16198</v>
      </c>
      <c r="V722" s="744">
        <f t="shared" si="195"/>
        <v>7</v>
      </c>
      <c r="W722" s="746">
        <f t="shared" si="183"/>
        <v>80990</v>
      </c>
      <c r="X722" s="746">
        <f t="shared" si="184"/>
        <v>0</v>
      </c>
      <c r="Y722" s="746">
        <f t="shared" si="185"/>
        <v>0</v>
      </c>
      <c r="Z722" s="746">
        <f t="shared" si="186"/>
        <v>0</v>
      </c>
      <c r="AA722" s="746">
        <f t="shared" si="187"/>
        <v>0</v>
      </c>
      <c r="AB722" s="746">
        <f t="shared" si="188"/>
        <v>0</v>
      </c>
      <c r="AC722" s="747" t="str">
        <f t="shared" si="189"/>
        <v>2006</v>
      </c>
      <c r="AD722" s="737">
        <f t="shared" si="190"/>
        <v>10</v>
      </c>
      <c r="AE722" s="473">
        <f t="shared" si="191"/>
        <v>80990</v>
      </c>
      <c r="AF722" s="749">
        <f t="shared" si="192"/>
        <v>80990</v>
      </c>
      <c r="AG722" s="720"/>
      <c r="AH722" s="475"/>
      <c r="AI722" s="475"/>
      <c r="AJ722" s="475"/>
      <c r="AK722" s="475"/>
      <c r="AL722" s="475"/>
      <c r="AM722" s="475"/>
      <c r="AN722" s="475"/>
    </row>
    <row r="723" spans="1:40" s="476" customFormat="1" ht="16">
      <c r="A723" s="722"/>
      <c r="B723" s="493" t="s">
        <v>2919</v>
      </c>
      <c r="C723" s="494" t="s">
        <v>377</v>
      </c>
      <c r="D723" s="689">
        <v>4</v>
      </c>
      <c r="E723" s="493" t="s">
        <v>145</v>
      </c>
      <c r="F723" s="493"/>
      <c r="G723" s="493" t="s">
        <v>230</v>
      </c>
      <c r="H723" s="493" t="s">
        <v>850</v>
      </c>
      <c r="I723" s="493"/>
      <c r="J723" s="493"/>
      <c r="K723" s="493"/>
      <c r="L723" s="493"/>
      <c r="M723" s="493"/>
      <c r="N723" s="493" t="s">
        <v>204</v>
      </c>
      <c r="O723" s="517">
        <v>1530000</v>
      </c>
      <c r="P723" s="724"/>
      <c r="Q723" s="723"/>
      <c r="R723" s="700" t="str">
        <f t="shared" si="181"/>
        <v>2.08.01</v>
      </c>
      <c r="S723" s="744" t="str">
        <f t="shared" si="193"/>
        <v>ALAT KEDOKTERAN</v>
      </c>
      <c r="T723" s="744">
        <f t="shared" si="194"/>
        <v>5</v>
      </c>
      <c r="U723" s="745">
        <f t="shared" si="182"/>
        <v>305998</v>
      </c>
      <c r="V723" s="744">
        <f t="shared" si="195"/>
        <v>7</v>
      </c>
      <c r="W723" s="746">
        <f t="shared" si="183"/>
        <v>1529990</v>
      </c>
      <c r="X723" s="746">
        <f t="shared" si="184"/>
        <v>0</v>
      </c>
      <c r="Y723" s="746">
        <f t="shared" si="185"/>
        <v>0</v>
      </c>
      <c r="Z723" s="746">
        <f t="shared" si="186"/>
        <v>0</v>
      </c>
      <c r="AA723" s="746">
        <f t="shared" si="187"/>
        <v>0</v>
      </c>
      <c r="AB723" s="746">
        <f t="shared" si="188"/>
        <v>0</v>
      </c>
      <c r="AC723" s="747" t="str">
        <f t="shared" si="189"/>
        <v>2006</v>
      </c>
      <c r="AD723" s="737">
        <f t="shared" si="190"/>
        <v>10</v>
      </c>
      <c r="AE723" s="473">
        <f t="shared" si="191"/>
        <v>1529990</v>
      </c>
      <c r="AF723" s="749">
        <f t="shared" si="192"/>
        <v>1529990</v>
      </c>
      <c r="AG723" s="720"/>
      <c r="AH723" s="475"/>
      <c r="AI723" s="475"/>
      <c r="AJ723" s="475"/>
      <c r="AK723" s="475"/>
      <c r="AL723" s="475"/>
      <c r="AM723" s="475"/>
      <c r="AN723" s="475"/>
    </row>
    <row r="724" spans="1:40" s="476" customFormat="1" ht="16">
      <c r="A724" s="722"/>
      <c r="B724" s="493" t="s">
        <v>2919</v>
      </c>
      <c r="C724" s="494" t="s">
        <v>378</v>
      </c>
      <c r="D724" s="689">
        <v>4</v>
      </c>
      <c r="E724" s="493" t="s">
        <v>145</v>
      </c>
      <c r="F724" s="493"/>
      <c r="G724" s="493" t="s">
        <v>230</v>
      </c>
      <c r="H724" s="493" t="s">
        <v>850</v>
      </c>
      <c r="I724" s="493"/>
      <c r="J724" s="493"/>
      <c r="K724" s="493"/>
      <c r="L724" s="493"/>
      <c r="M724" s="493"/>
      <c r="N724" s="493" t="s">
        <v>204</v>
      </c>
      <c r="O724" s="517">
        <v>1530000</v>
      </c>
      <c r="P724" s="724"/>
      <c r="Q724" s="723"/>
      <c r="R724" s="700" t="str">
        <f t="shared" si="181"/>
        <v>2.08.01</v>
      </c>
      <c r="S724" s="744" t="str">
        <f t="shared" si="193"/>
        <v>ALAT KEDOKTERAN</v>
      </c>
      <c r="T724" s="744">
        <f t="shared" si="194"/>
        <v>5</v>
      </c>
      <c r="U724" s="745">
        <f t="shared" si="182"/>
        <v>305998</v>
      </c>
      <c r="V724" s="744">
        <f t="shared" si="195"/>
        <v>7</v>
      </c>
      <c r="W724" s="746">
        <f t="shared" si="183"/>
        <v>1529990</v>
      </c>
      <c r="X724" s="746">
        <f t="shared" si="184"/>
        <v>0</v>
      </c>
      <c r="Y724" s="746">
        <f t="shared" si="185"/>
        <v>0</v>
      </c>
      <c r="Z724" s="746">
        <f t="shared" si="186"/>
        <v>0</v>
      </c>
      <c r="AA724" s="746">
        <f t="shared" si="187"/>
        <v>0</v>
      </c>
      <c r="AB724" s="746">
        <f t="shared" si="188"/>
        <v>0</v>
      </c>
      <c r="AC724" s="747" t="str">
        <f t="shared" si="189"/>
        <v>2006</v>
      </c>
      <c r="AD724" s="737">
        <f t="shared" si="190"/>
        <v>10</v>
      </c>
      <c r="AE724" s="473">
        <f t="shared" si="191"/>
        <v>1529990</v>
      </c>
      <c r="AF724" s="749">
        <f t="shared" si="192"/>
        <v>1529990</v>
      </c>
      <c r="AG724" s="720"/>
      <c r="AH724" s="475"/>
      <c r="AI724" s="475"/>
      <c r="AJ724" s="475"/>
      <c r="AK724" s="475"/>
      <c r="AL724" s="475"/>
      <c r="AM724" s="475"/>
      <c r="AN724" s="475"/>
    </row>
    <row r="725" spans="1:40" s="476" customFormat="1" ht="16">
      <c r="A725" s="722"/>
      <c r="B725" s="493" t="s">
        <v>2919</v>
      </c>
      <c r="C725" s="494" t="s">
        <v>379</v>
      </c>
      <c r="D725" s="689">
        <v>4</v>
      </c>
      <c r="E725" s="493" t="s">
        <v>789</v>
      </c>
      <c r="F725" s="493"/>
      <c r="G725" s="493" t="s">
        <v>225</v>
      </c>
      <c r="H725" s="493" t="s">
        <v>850</v>
      </c>
      <c r="I725" s="493"/>
      <c r="J725" s="493"/>
      <c r="K725" s="493"/>
      <c r="L725" s="493"/>
      <c r="M725" s="493"/>
      <c r="N725" s="493" t="s">
        <v>204</v>
      </c>
      <c r="O725" s="517">
        <v>675000</v>
      </c>
      <c r="P725" s="724"/>
      <c r="Q725" s="723"/>
      <c r="R725" s="700" t="str">
        <f t="shared" si="181"/>
        <v>2.08.01</v>
      </c>
      <c r="S725" s="744" t="str">
        <f t="shared" si="193"/>
        <v>ALAT KEDOKTERAN</v>
      </c>
      <c r="T725" s="744">
        <f t="shared" si="194"/>
        <v>5</v>
      </c>
      <c r="U725" s="745">
        <f t="shared" si="182"/>
        <v>134998</v>
      </c>
      <c r="V725" s="744">
        <f t="shared" si="195"/>
        <v>7</v>
      </c>
      <c r="W725" s="746">
        <f t="shared" si="183"/>
        <v>674990</v>
      </c>
      <c r="X725" s="746">
        <f t="shared" si="184"/>
        <v>0</v>
      </c>
      <c r="Y725" s="746">
        <f t="shared" si="185"/>
        <v>0</v>
      </c>
      <c r="Z725" s="746">
        <f t="shared" si="186"/>
        <v>0</v>
      </c>
      <c r="AA725" s="746">
        <f t="shared" si="187"/>
        <v>0</v>
      </c>
      <c r="AB725" s="746">
        <f t="shared" si="188"/>
        <v>0</v>
      </c>
      <c r="AC725" s="747" t="str">
        <f t="shared" si="189"/>
        <v>2006</v>
      </c>
      <c r="AD725" s="737">
        <f t="shared" si="190"/>
        <v>10</v>
      </c>
      <c r="AE725" s="473">
        <f t="shared" si="191"/>
        <v>674990</v>
      </c>
      <c r="AF725" s="749">
        <f t="shared" si="192"/>
        <v>674990</v>
      </c>
      <c r="AG725" s="720"/>
      <c r="AH725" s="475"/>
      <c r="AI725" s="475"/>
      <c r="AJ725" s="475"/>
      <c r="AK725" s="475"/>
      <c r="AL725" s="475"/>
      <c r="AM725" s="475"/>
      <c r="AN725" s="475"/>
    </row>
    <row r="726" spans="1:40" s="475" customFormat="1" ht="16">
      <c r="A726" s="722"/>
      <c r="B726" s="493" t="s">
        <v>2962</v>
      </c>
      <c r="C726" s="494" t="s">
        <v>380</v>
      </c>
      <c r="D726" s="689">
        <v>4</v>
      </c>
      <c r="E726" s="493" t="s">
        <v>145</v>
      </c>
      <c r="F726" s="493"/>
      <c r="G726" s="493" t="s">
        <v>223</v>
      </c>
      <c r="H726" s="493" t="s">
        <v>850</v>
      </c>
      <c r="I726" s="493"/>
      <c r="J726" s="493"/>
      <c r="K726" s="493"/>
      <c r="L726" s="493"/>
      <c r="M726" s="493"/>
      <c r="N726" s="493" t="s">
        <v>204</v>
      </c>
      <c r="O726" s="517">
        <v>1890000</v>
      </c>
      <c r="P726" s="724"/>
      <c r="Q726" s="723"/>
      <c r="R726" s="700" t="str">
        <f t="shared" si="181"/>
        <v>2.08.01</v>
      </c>
      <c r="S726" s="744" t="str">
        <f t="shared" si="193"/>
        <v>ALAT KEDOKTERAN</v>
      </c>
      <c r="T726" s="744">
        <f t="shared" si="194"/>
        <v>5</v>
      </c>
      <c r="U726" s="745">
        <f t="shared" si="182"/>
        <v>377998</v>
      </c>
      <c r="V726" s="744">
        <f t="shared" si="195"/>
        <v>7</v>
      </c>
      <c r="W726" s="746">
        <f t="shared" si="183"/>
        <v>1889990</v>
      </c>
      <c r="X726" s="746">
        <f t="shared" si="184"/>
        <v>0</v>
      </c>
      <c r="Y726" s="746">
        <f t="shared" si="185"/>
        <v>0</v>
      </c>
      <c r="Z726" s="746">
        <f t="shared" si="186"/>
        <v>0</v>
      </c>
      <c r="AA726" s="746">
        <f t="shared" si="187"/>
        <v>0</v>
      </c>
      <c r="AB726" s="746">
        <f t="shared" si="188"/>
        <v>0</v>
      </c>
      <c r="AC726" s="747" t="str">
        <f t="shared" si="189"/>
        <v>2006</v>
      </c>
      <c r="AD726" s="737">
        <f t="shared" si="190"/>
        <v>10</v>
      </c>
      <c r="AE726" s="473">
        <f t="shared" si="191"/>
        <v>1889990</v>
      </c>
      <c r="AF726" s="749">
        <f t="shared" si="192"/>
        <v>1889990</v>
      </c>
      <c r="AG726" s="720"/>
    </row>
    <row r="727" spans="1:40" s="475" customFormat="1" ht="16">
      <c r="A727" s="722"/>
      <c r="B727" s="493" t="s">
        <v>2323</v>
      </c>
      <c r="C727" s="494" t="s">
        <v>381</v>
      </c>
      <c r="D727" s="689">
        <v>4</v>
      </c>
      <c r="E727" s="493" t="s">
        <v>145</v>
      </c>
      <c r="F727" s="493"/>
      <c r="G727" s="493" t="s">
        <v>226</v>
      </c>
      <c r="H727" s="493" t="s">
        <v>850</v>
      </c>
      <c r="I727" s="493"/>
      <c r="J727" s="493"/>
      <c r="K727" s="493"/>
      <c r="L727" s="493"/>
      <c r="M727" s="493"/>
      <c r="N727" s="493" t="s">
        <v>204</v>
      </c>
      <c r="O727" s="517">
        <v>1800000</v>
      </c>
      <c r="P727" s="724"/>
      <c r="Q727" s="723"/>
      <c r="R727" s="700" t="str">
        <f t="shared" si="181"/>
        <v>2.08.01</v>
      </c>
      <c r="S727" s="744" t="str">
        <f t="shared" si="193"/>
        <v>ALAT KEDOKTERAN</v>
      </c>
      <c r="T727" s="744">
        <f t="shared" si="194"/>
        <v>5</v>
      </c>
      <c r="U727" s="745">
        <f t="shared" si="182"/>
        <v>359998</v>
      </c>
      <c r="V727" s="744">
        <f t="shared" si="195"/>
        <v>7</v>
      </c>
      <c r="W727" s="746">
        <f t="shared" si="183"/>
        <v>1799990</v>
      </c>
      <c r="X727" s="746">
        <f t="shared" si="184"/>
        <v>0</v>
      </c>
      <c r="Y727" s="746">
        <f t="shared" si="185"/>
        <v>0</v>
      </c>
      <c r="Z727" s="746">
        <f t="shared" si="186"/>
        <v>0</v>
      </c>
      <c r="AA727" s="746">
        <f t="shared" si="187"/>
        <v>0</v>
      </c>
      <c r="AB727" s="746">
        <f t="shared" si="188"/>
        <v>0</v>
      </c>
      <c r="AC727" s="747" t="str">
        <f t="shared" si="189"/>
        <v>2006</v>
      </c>
      <c r="AD727" s="737">
        <f t="shared" si="190"/>
        <v>10</v>
      </c>
      <c r="AE727" s="473">
        <f t="shared" si="191"/>
        <v>1799990</v>
      </c>
      <c r="AF727" s="749">
        <f t="shared" si="192"/>
        <v>1799990</v>
      </c>
      <c r="AG727" s="720"/>
    </row>
    <row r="728" spans="1:40" s="475" customFormat="1" ht="16">
      <c r="A728" s="722"/>
      <c r="B728" s="493" t="s">
        <v>2963</v>
      </c>
      <c r="C728" s="494" t="s">
        <v>382</v>
      </c>
      <c r="D728" s="689">
        <v>4</v>
      </c>
      <c r="E728" s="493" t="s">
        <v>789</v>
      </c>
      <c r="F728" s="493"/>
      <c r="G728" s="493" t="s">
        <v>225</v>
      </c>
      <c r="H728" s="493" t="s">
        <v>850</v>
      </c>
      <c r="I728" s="493"/>
      <c r="J728" s="493"/>
      <c r="K728" s="493"/>
      <c r="L728" s="493"/>
      <c r="M728" s="493"/>
      <c r="N728" s="493" t="s">
        <v>204</v>
      </c>
      <c r="O728" s="517">
        <v>1800000</v>
      </c>
      <c r="P728" s="724"/>
      <c r="Q728" s="723"/>
      <c r="R728" s="700" t="str">
        <f t="shared" ref="R728:R791" si="196">MID(B728,2,7)</f>
        <v>2.08.01</v>
      </c>
      <c r="S728" s="744" t="str">
        <f t="shared" si="193"/>
        <v>ALAT KEDOKTERAN</v>
      </c>
      <c r="T728" s="744">
        <f t="shared" si="194"/>
        <v>5</v>
      </c>
      <c r="U728" s="745">
        <f t="shared" si="182"/>
        <v>359998</v>
      </c>
      <c r="V728" s="744">
        <f t="shared" si="195"/>
        <v>7</v>
      </c>
      <c r="W728" s="746">
        <f t="shared" si="183"/>
        <v>1799990</v>
      </c>
      <c r="X728" s="746">
        <f t="shared" si="184"/>
        <v>0</v>
      </c>
      <c r="Y728" s="746">
        <f t="shared" si="185"/>
        <v>0</v>
      </c>
      <c r="Z728" s="746">
        <f t="shared" si="186"/>
        <v>0</v>
      </c>
      <c r="AA728" s="746">
        <f t="shared" si="187"/>
        <v>0</v>
      </c>
      <c r="AB728" s="746">
        <f t="shared" si="188"/>
        <v>0</v>
      </c>
      <c r="AC728" s="747" t="str">
        <f t="shared" si="189"/>
        <v>2006</v>
      </c>
      <c r="AD728" s="737">
        <f t="shared" si="190"/>
        <v>10</v>
      </c>
      <c r="AE728" s="473">
        <f t="shared" si="191"/>
        <v>1799990</v>
      </c>
      <c r="AF728" s="749">
        <f t="shared" si="192"/>
        <v>1799990</v>
      </c>
      <c r="AG728" s="720"/>
    </row>
    <row r="729" spans="1:40" s="475" customFormat="1" ht="16">
      <c r="A729" s="722"/>
      <c r="B729" s="493" t="s">
        <v>2919</v>
      </c>
      <c r="C729" s="494" t="s">
        <v>383</v>
      </c>
      <c r="D729" s="689">
        <v>4</v>
      </c>
      <c r="E729" s="493" t="s">
        <v>145</v>
      </c>
      <c r="F729" s="493"/>
      <c r="G729" s="493" t="s">
        <v>238</v>
      </c>
      <c r="H729" s="493" t="s">
        <v>850</v>
      </c>
      <c r="I729" s="493"/>
      <c r="J729" s="493"/>
      <c r="K729" s="493"/>
      <c r="L729" s="493"/>
      <c r="M729" s="493"/>
      <c r="N729" s="493" t="s">
        <v>204</v>
      </c>
      <c r="O729" s="517">
        <v>577800</v>
      </c>
      <c r="P729" s="724" t="s">
        <v>123</v>
      </c>
      <c r="Q729" s="723"/>
      <c r="R729" s="700" t="str">
        <f t="shared" si="196"/>
        <v>2.08.01</v>
      </c>
      <c r="S729" s="744" t="str">
        <f t="shared" si="193"/>
        <v>ALAT KEDOKTERAN</v>
      </c>
      <c r="T729" s="744">
        <f t="shared" si="194"/>
        <v>5</v>
      </c>
      <c r="U729" s="745">
        <f t="shared" si="182"/>
        <v>115558</v>
      </c>
      <c r="V729" s="744">
        <f t="shared" si="195"/>
        <v>7</v>
      </c>
      <c r="W729" s="746">
        <f t="shared" si="183"/>
        <v>577790</v>
      </c>
      <c r="X729" s="746">
        <f t="shared" si="184"/>
        <v>0</v>
      </c>
      <c r="Y729" s="746">
        <f t="shared" si="185"/>
        <v>0</v>
      </c>
      <c r="Z729" s="746">
        <f t="shared" si="186"/>
        <v>0</v>
      </c>
      <c r="AA729" s="746">
        <f t="shared" si="187"/>
        <v>0</v>
      </c>
      <c r="AB729" s="746">
        <f t="shared" si="188"/>
        <v>0</v>
      </c>
      <c r="AC729" s="747" t="str">
        <f t="shared" si="189"/>
        <v>2006</v>
      </c>
      <c r="AD729" s="737">
        <f t="shared" si="190"/>
        <v>10</v>
      </c>
      <c r="AE729" s="473">
        <f t="shared" si="191"/>
        <v>577790</v>
      </c>
      <c r="AF729" s="749">
        <f t="shared" si="192"/>
        <v>577790</v>
      </c>
      <c r="AG729" s="720"/>
    </row>
    <row r="730" spans="1:40" s="475" customFormat="1" ht="16">
      <c r="A730" s="722"/>
      <c r="B730" s="493" t="s">
        <v>2919</v>
      </c>
      <c r="C730" s="494" t="s">
        <v>384</v>
      </c>
      <c r="D730" s="689">
        <v>4</v>
      </c>
      <c r="E730" s="493" t="s">
        <v>145</v>
      </c>
      <c r="F730" s="493"/>
      <c r="G730" s="493" t="s">
        <v>238</v>
      </c>
      <c r="H730" s="493" t="s">
        <v>850</v>
      </c>
      <c r="I730" s="493"/>
      <c r="J730" s="493"/>
      <c r="K730" s="493"/>
      <c r="L730" s="493"/>
      <c r="M730" s="493"/>
      <c r="N730" s="493" t="s">
        <v>204</v>
      </c>
      <c r="O730" s="517">
        <v>385200</v>
      </c>
      <c r="P730" s="724" t="s">
        <v>123</v>
      </c>
      <c r="Q730" s="723"/>
      <c r="R730" s="700" t="str">
        <f t="shared" si="196"/>
        <v>2.08.01</v>
      </c>
      <c r="S730" s="744" t="str">
        <f t="shared" si="193"/>
        <v>ALAT KEDOKTERAN</v>
      </c>
      <c r="T730" s="744">
        <f t="shared" si="194"/>
        <v>5</v>
      </c>
      <c r="U730" s="745">
        <f t="shared" si="182"/>
        <v>77038</v>
      </c>
      <c r="V730" s="744">
        <f t="shared" si="195"/>
        <v>7</v>
      </c>
      <c r="W730" s="746">
        <f t="shared" si="183"/>
        <v>385190</v>
      </c>
      <c r="X730" s="746">
        <f t="shared" si="184"/>
        <v>0</v>
      </c>
      <c r="Y730" s="746">
        <f t="shared" si="185"/>
        <v>0</v>
      </c>
      <c r="Z730" s="746">
        <f t="shared" si="186"/>
        <v>0</v>
      </c>
      <c r="AA730" s="746">
        <f t="shared" si="187"/>
        <v>0</v>
      </c>
      <c r="AB730" s="746">
        <f t="shared" si="188"/>
        <v>0</v>
      </c>
      <c r="AC730" s="747" t="str">
        <f t="shared" si="189"/>
        <v>2006</v>
      </c>
      <c r="AD730" s="737">
        <f t="shared" si="190"/>
        <v>10</v>
      </c>
      <c r="AE730" s="473">
        <f t="shared" si="191"/>
        <v>385190</v>
      </c>
      <c r="AF730" s="749">
        <f t="shared" si="192"/>
        <v>385190</v>
      </c>
      <c r="AG730" s="720"/>
    </row>
    <row r="731" spans="1:40" s="475" customFormat="1" ht="16">
      <c r="A731" s="722"/>
      <c r="B731" s="493" t="s">
        <v>2919</v>
      </c>
      <c r="C731" s="494" t="s">
        <v>385</v>
      </c>
      <c r="D731" s="689">
        <v>4</v>
      </c>
      <c r="E731" s="493" t="s">
        <v>145</v>
      </c>
      <c r="F731" s="493"/>
      <c r="G731" s="493" t="s">
        <v>223</v>
      </c>
      <c r="H731" s="493" t="s">
        <v>850</v>
      </c>
      <c r="I731" s="493"/>
      <c r="J731" s="493"/>
      <c r="K731" s="493"/>
      <c r="L731" s="493"/>
      <c r="M731" s="493"/>
      <c r="N731" s="493" t="s">
        <v>204</v>
      </c>
      <c r="O731" s="517">
        <v>112500</v>
      </c>
      <c r="P731" s="724"/>
      <c r="Q731" s="723"/>
      <c r="R731" s="700" t="str">
        <f t="shared" si="196"/>
        <v>2.08.01</v>
      </c>
      <c r="S731" s="744" t="str">
        <f t="shared" si="193"/>
        <v>ALAT KEDOKTERAN</v>
      </c>
      <c r="T731" s="744">
        <f t="shared" si="194"/>
        <v>5</v>
      </c>
      <c r="U731" s="745">
        <f t="shared" ref="U731:U794" si="197">(O731-10)/T731</f>
        <v>22498</v>
      </c>
      <c r="V731" s="744">
        <f t="shared" si="195"/>
        <v>7</v>
      </c>
      <c r="W731" s="746">
        <f t="shared" ref="W731:W794" si="198">IF(V731&gt;T731,O731-10,U731*V731)</f>
        <v>112490</v>
      </c>
      <c r="X731" s="746">
        <f t="shared" ref="X731:X794" si="199">IF(O731-10=W731,0,U731)</f>
        <v>0</v>
      </c>
      <c r="Y731" s="746">
        <f t="shared" ref="Y731:Y794" si="200">IF(O731-10=W731+X731,0,U731)</f>
        <v>0</v>
      </c>
      <c r="Z731" s="746">
        <f t="shared" ref="Z731:Z794" si="201">IF(O731-10=X731+Y731+W731,0,U731)</f>
        <v>0</v>
      </c>
      <c r="AA731" s="746">
        <f t="shared" ref="AA731:AA794" si="202">IF(O731-10=Y731+Z731+X731+W731,0,U731)</f>
        <v>0</v>
      </c>
      <c r="AB731" s="746">
        <f t="shared" ref="AB731:AB794" si="203">IF(O731-10=W731+X731+Z731+AA731+Y731,0,U731)</f>
        <v>0</v>
      </c>
      <c r="AC731" s="747" t="str">
        <f t="shared" ref="AC731:AC794" si="204">H731</f>
        <v>2006</v>
      </c>
      <c r="AD731" s="737">
        <f t="shared" ref="AD731:AD794" si="205">O731-(W731+X731+Y731+Z731+AA731+AB731)</f>
        <v>10</v>
      </c>
      <c r="AE731" s="473">
        <f t="shared" ref="AE731:AE794" si="206">W731+X731+Y731+Z731+AA731</f>
        <v>112490</v>
      </c>
      <c r="AF731" s="749">
        <f t="shared" ref="AF731:AF794" si="207">AE731+AB731</f>
        <v>112490</v>
      </c>
      <c r="AG731" s="720"/>
    </row>
    <row r="732" spans="1:40" s="475" customFormat="1" ht="16">
      <c r="A732" s="722"/>
      <c r="B732" s="493" t="s">
        <v>2919</v>
      </c>
      <c r="C732" s="494" t="s">
        <v>386</v>
      </c>
      <c r="D732" s="689">
        <v>4</v>
      </c>
      <c r="E732" s="493" t="s">
        <v>145</v>
      </c>
      <c r="F732" s="493"/>
      <c r="G732" s="493" t="s">
        <v>220</v>
      </c>
      <c r="H732" s="493" t="s">
        <v>850</v>
      </c>
      <c r="I732" s="493"/>
      <c r="J732" s="493"/>
      <c r="K732" s="493"/>
      <c r="L732" s="493"/>
      <c r="M732" s="493"/>
      <c r="N732" s="493" t="s">
        <v>204</v>
      </c>
      <c r="O732" s="517">
        <v>90000</v>
      </c>
      <c r="P732" s="724"/>
      <c r="Q732" s="723"/>
      <c r="R732" s="700" t="str">
        <f t="shared" si="196"/>
        <v>2.08.01</v>
      </c>
      <c r="S732" s="744" t="str">
        <f t="shared" si="193"/>
        <v>ALAT KEDOKTERAN</v>
      </c>
      <c r="T732" s="744">
        <f t="shared" si="194"/>
        <v>5</v>
      </c>
      <c r="U732" s="745">
        <f t="shared" si="197"/>
        <v>17998</v>
      </c>
      <c r="V732" s="744">
        <f t="shared" si="195"/>
        <v>7</v>
      </c>
      <c r="W732" s="746">
        <f t="shared" si="198"/>
        <v>89990</v>
      </c>
      <c r="X732" s="746">
        <f t="shared" si="199"/>
        <v>0</v>
      </c>
      <c r="Y732" s="746">
        <f t="shared" si="200"/>
        <v>0</v>
      </c>
      <c r="Z732" s="746">
        <f t="shared" si="201"/>
        <v>0</v>
      </c>
      <c r="AA732" s="746">
        <f t="shared" si="202"/>
        <v>0</v>
      </c>
      <c r="AB732" s="746">
        <f t="shared" si="203"/>
        <v>0</v>
      </c>
      <c r="AC732" s="747" t="str">
        <f t="shared" si="204"/>
        <v>2006</v>
      </c>
      <c r="AD732" s="737">
        <f t="shared" si="205"/>
        <v>10</v>
      </c>
      <c r="AE732" s="473">
        <f t="shared" si="206"/>
        <v>89990</v>
      </c>
      <c r="AF732" s="749">
        <f t="shared" si="207"/>
        <v>89990</v>
      </c>
      <c r="AG732" s="720"/>
    </row>
    <row r="733" spans="1:40" s="475" customFormat="1" ht="16">
      <c r="A733" s="722"/>
      <c r="B733" s="493" t="s">
        <v>2919</v>
      </c>
      <c r="C733" s="494" t="s">
        <v>387</v>
      </c>
      <c r="D733" s="689">
        <v>4</v>
      </c>
      <c r="E733" s="493" t="s">
        <v>145</v>
      </c>
      <c r="F733" s="493"/>
      <c r="G733" s="493" t="s">
        <v>223</v>
      </c>
      <c r="H733" s="493" t="s">
        <v>850</v>
      </c>
      <c r="I733" s="493"/>
      <c r="J733" s="493"/>
      <c r="K733" s="493"/>
      <c r="L733" s="493"/>
      <c r="M733" s="493"/>
      <c r="N733" s="493" t="s">
        <v>204</v>
      </c>
      <c r="O733" s="517">
        <v>900000</v>
      </c>
      <c r="P733" s="724"/>
      <c r="Q733" s="723"/>
      <c r="R733" s="700" t="str">
        <f t="shared" si="196"/>
        <v>2.08.01</v>
      </c>
      <c r="S733" s="744" t="str">
        <f t="shared" si="193"/>
        <v>ALAT KEDOKTERAN</v>
      </c>
      <c r="T733" s="744">
        <f t="shared" si="194"/>
        <v>5</v>
      </c>
      <c r="U733" s="745">
        <f t="shared" si="197"/>
        <v>179998</v>
      </c>
      <c r="V733" s="744">
        <f t="shared" si="195"/>
        <v>7</v>
      </c>
      <c r="W733" s="746">
        <f t="shared" si="198"/>
        <v>899990</v>
      </c>
      <c r="X733" s="746">
        <f t="shared" si="199"/>
        <v>0</v>
      </c>
      <c r="Y733" s="746">
        <f t="shared" si="200"/>
        <v>0</v>
      </c>
      <c r="Z733" s="746">
        <f t="shared" si="201"/>
        <v>0</v>
      </c>
      <c r="AA733" s="746">
        <f t="shared" si="202"/>
        <v>0</v>
      </c>
      <c r="AB733" s="746">
        <f t="shared" si="203"/>
        <v>0</v>
      </c>
      <c r="AC733" s="747" t="str">
        <f t="shared" si="204"/>
        <v>2006</v>
      </c>
      <c r="AD733" s="737">
        <f t="shared" si="205"/>
        <v>10</v>
      </c>
      <c r="AE733" s="473">
        <f t="shared" si="206"/>
        <v>899990</v>
      </c>
      <c r="AF733" s="749">
        <f t="shared" si="207"/>
        <v>899990</v>
      </c>
      <c r="AG733" s="720"/>
    </row>
    <row r="734" spans="1:40" s="475" customFormat="1" ht="16">
      <c r="A734" s="722"/>
      <c r="B734" s="493" t="s">
        <v>2919</v>
      </c>
      <c r="C734" s="494" t="s">
        <v>388</v>
      </c>
      <c r="D734" s="689">
        <v>4</v>
      </c>
      <c r="E734" s="493" t="s">
        <v>145</v>
      </c>
      <c r="F734" s="493"/>
      <c r="G734" s="493" t="s">
        <v>223</v>
      </c>
      <c r="H734" s="493" t="s">
        <v>850</v>
      </c>
      <c r="I734" s="493"/>
      <c r="J734" s="493"/>
      <c r="K734" s="493"/>
      <c r="L734" s="493"/>
      <c r="M734" s="493"/>
      <c r="N734" s="493" t="s">
        <v>204</v>
      </c>
      <c r="O734" s="517">
        <v>742500</v>
      </c>
      <c r="P734" s="724"/>
      <c r="Q734" s="723"/>
      <c r="R734" s="700" t="str">
        <f t="shared" si="196"/>
        <v>2.08.01</v>
      </c>
      <c r="S734" s="744" t="str">
        <f t="shared" si="193"/>
        <v>ALAT KEDOKTERAN</v>
      </c>
      <c r="T734" s="744">
        <f t="shared" si="194"/>
        <v>5</v>
      </c>
      <c r="U734" s="745">
        <f t="shared" si="197"/>
        <v>148498</v>
      </c>
      <c r="V734" s="744">
        <f t="shared" si="195"/>
        <v>7</v>
      </c>
      <c r="W734" s="746">
        <f t="shared" si="198"/>
        <v>742490</v>
      </c>
      <c r="X734" s="746">
        <f t="shared" si="199"/>
        <v>0</v>
      </c>
      <c r="Y734" s="746">
        <f t="shared" si="200"/>
        <v>0</v>
      </c>
      <c r="Z734" s="746">
        <f t="shared" si="201"/>
        <v>0</v>
      </c>
      <c r="AA734" s="746">
        <f t="shared" si="202"/>
        <v>0</v>
      </c>
      <c r="AB734" s="746">
        <f t="shared" si="203"/>
        <v>0</v>
      </c>
      <c r="AC734" s="747" t="str">
        <f t="shared" si="204"/>
        <v>2006</v>
      </c>
      <c r="AD734" s="737">
        <f t="shared" si="205"/>
        <v>10</v>
      </c>
      <c r="AE734" s="473">
        <f t="shared" si="206"/>
        <v>742490</v>
      </c>
      <c r="AF734" s="749">
        <f t="shared" si="207"/>
        <v>742490</v>
      </c>
      <c r="AG734" s="720"/>
    </row>
    <row r="735" spans="1:40" s="475" customFormat="1" ht="16">
      <c r="A735" s="722"/>
      <c r="B735" s="493" t="s">
        <v>2263</v>
      </c>
      <c r="C735" s="494" t="s">
        <v>389</v>
      </c>
      <c r="D735" s="689">
        <v>4</v>
      </c>
      <c r="E735" s="493" t="s">
        <v>145</v>
      </c>
      <c r="F735" s="493"/>
      <c r="G735" s="493" t="s">
        <v>223</v>
      </c>
      <c r="H735" s="493" t="s">
        <v>850</v>
      </c>
      <c r="I735" s="493"/>
      <c r="J735" s="493"/>
      <c r="K735" s="493"/>
      <c r="L735" s="493"/>
      <c r="M735" s="493"/>
      <c r="N735" s="493" t="s">
        <v>204</v>
      </c>
      <c r="O735" s="517">
        <v>3150000</v>
      </c>
      <c r="P735" s="724"/>
      <c r="Q735" s="723"/>
      <c r="R735" s="700" t="str">
        <f t="shared" si="196"/>
        <v>2.08.01</v>
      </c>
      <c r="S735" s="744" t="str">
        <f t="shared" si="193"/>
        <v>ALAT KEDOKTERAN</v>
      </c>
      <c r="T735" s="744">
        <f t="shared" si="194"/>
        <v>5</v>
      </c>
      <c r="U735" s="745">
        <f t="shared" si="197"/>
        <v>629998</v>
      </c>
      <c r="V735" s="744">
        <f t="shared" si="195"/>
        <v>7</v>
      </c>
      <c r="W735" s="746">
        <f t="shared" si="198"/>
        <v>3149990</v>
      </c>
      <c r="X735" s="746">
        <f t="shared" si="199"/>
        <v>0</v>
      </c>
      <c r="Y735" s="746">
        <f t="shared" si="200"/>
        <v>0</v>
      </c>
      <c r="Z735" s="746">
        <f t="shared" si="201"/>
        <v>0</v>
      </c>
      <c r="AA735" s="746">
        <f t="shared" si="202"/>
        <v>0</v>
      </c>
      <c r="AB735" s="746">
        <f t="shared" si="203"/>
        <v>0</v>
      </c>
      <c r="AC735" s="747" t="str">
        <f t="shared" si="204"/>
        <v>2006</v>
      </c>
      <c r="AD735" s="737">
        <f t="shared" si="205"/>
        <v>10</v>
      </c>
      <c r="AE735" s="473">
        <f t="shared" si="206"/>
        <v>3149990</v>
      </c>
      <c r="AF735" s="749">
        <f t="shared" si="207"/>
        <v>3149990</v>
      </c>
      <c r="AG735" s="720"/>
    </row>
    <row r="736" spans="1:40" s="475" customFormat="1" ht="16">
      <c r="A736" s="722"/>
      <c r="B736" s="493" t="s">
        <v>2263</v>
      </c>
      <c r="C736" s="494" t="s">
        <v>389</v>
      </c>
      <c r="D736" s="689">
        <v>4</v>
      </c>
      <c r="E736" s="493" t="s">
        <v>145</v>
      </c>
      <c r="F736" s="493"/>
      <c r="G736" s="493" t="s">
        <v>223</v>
      </c>
      <c r="H736" s="493" t="s">
        <v>850</v>
      </c>
      <c r="I736" s="493"/>
      <c r="J736" s="493"/>
      <c r="K736" s="493"/>
      <c r="L736" s="493"/>
      <c r="M736" s="493"/>
      <c r="N736" s="493" t="s">
        <v>204</v>
      </c>
      <c r="O736" s="517">
        <v>6300000</v>
      </c>
      <c r="P736" s="724"/>
      <c r="Q736" s="723"/>
      <c r="R736" s="700" t="str">
        <f t="shared" si="196"/>
        <v>2.08.01</v>
      </c>
      <c r="S736" s="744" t="str">
        <f t="shared" si="193"/>
        <v>ALAT KEDOKTERAN</v>
      </c>
      <c r="T736" s="744">
        <f t="shared" si="194"/>
        <v>5</v>
      </c>
      <c r="U736" s="745">
        <f t="shared" si="197"/>
        <v>1259998</v>
      </c>
      <c r="V736" s="744">
        <f t="shared" si="195"/>
        <v>7</v>
      </c>
      <c r="W736" s="746">
        <f t="shared" si="198"/>
        <v>6299990</v>
      </c>
      <c r="X736" s="746">
        <f t="shared" si="199"/>
        <v>0</v>
      </c>
      <c r="Y736" s="746">
        <f t="shared" si="200"/>
        <v>0</v>
      </c>
      <c r="Z736" s="746">
        <f t="shared" si="201"/>
        <v>0</v>
      </c>
      <c r="AA736" s="746">
        <f t="shared" si="202"/>
        <v>0</v>
      </c>
      <c r="AB736" s="746">
        <f t="shared" si="203"/>
        <v>0</v>
      </c>
      <c r="AC736" s="747" t="str">
        <f t="shared" si="204"/>
        <v>2006</v>
      </c>
      <c r="AD736" s="737">
        <f t="shared" si="205"/>
        <v>10</v>
      </c>
      <c r="AE736" s="473">
        <f t="shared" si="206"/>
        <v>6299990</v>
      </c>
      <c r="AF736" s="749">
        <f t="shared" si="207"/>
        <v>6299990</v>
      </c>
      <c r="AG736" s="720"/>
    </row>
    <row r="737" spans="1:33" s="475" customFormat="1" ht="16">
      <c r="A737" s="722"/>
      <c r="B737" s="493" t="s">
        <v>2902</v>
      </c>
      <c r="C737" s="494" t="s">
        <v>390</v>
      </c>
      <c r="D737" s="689">
        <v>4</v>
      </c>
      <c r="E737" s="493" t="s">
        <v>737</v>
      </c>
      <c r="F737" s="493"/>
      <c r="G737" s="493" t="s">
        <v>225</v>
      </c>
      <c r="H737" s="493" t="s">
        <v>850</v>
      </c>
      <c r="I737" s="493"/>
      <c r="J737" s="493"/>
      <c r="K737" s="493"/>
      <c r="L737" s="493"/>
      <c r="M737" s="493"/>
      <c r="N737" s="493" t="s">
        <v>204</v>
      </c>
      <c r="O737" s="517">
        <v>180000</v>
      </c>
      <c r="P737" s="724" t="s">
        <v>123</v>
      </c>
      <c r="Q737" s="723"/>
      <c r="R737" s="700" t="str">
        <f t="shared" si="196"/>
        <v>2.08.01</v>
      </c>
      <c r="S737" s="744" t="str">
        <f t="shared" si="193"/>
        <v>ALAT KEDOKTERAN</v>
      </c>
      <c r="T737" s="744">
        <f t="shared" si="194"/>
        <v>5</v>
      </c>
      <c r="U737" s="745">
        <f t="shared" si="197"/>
        <v>35998</v>
      </c>
      <c r="V737" s="744">
        <f t="shared" si="195"/>
        <v>7</v>
      </c>
      <c r="W737" s="746">
        <f t="shared" si="198"/>
        <v>179990</v>
      </c>
      <c r="X737" s="746">
        <f t="shared" si="199"/>
        <v>0</v>
      </c>
      <c r="Y737" s="746">
        <f t="shared" si="200"/>
        <v>0</v>
      </c>
      <c r="Z737" s="746">
        <f t="shared" si="201"/>
        <v>0</v>
      </c>
      <c r="AA737" s="746">
        <f t="shared" si="202"/>
        <v>0</v>
      </c>
      <c r="AB737" s="746">
        <f t="shared" si="203"/>
        <v>0</v>
      </c>
      <c r="AC737" s="747" t="str">
        <f t="shared" si="204"/>
        <v>2006</v>
      </c>
      <c r="AD737" s="737">
        <f t="shared" si="205"/>
        <v>10</v>
      </c>
      <c r="AE737" s="473">
        <f t="shared" si="206"/>
        <v>179990</v>
      </c>
      <c r="AF737" s="749">
        <f t="shared" si="207"/>
        <v>179990</v>
      </c>
      <c r="AG737" s="720"/>
    </row>
    <row r="738" spans="1:33" s="475" customFormat="1" ht="16">
      <c r="A738" s="722"/>
      <c r="B738" s="493" t="s">
        <v>2919</v>
      </c>
      <c r="C738" s="494" t="s">
        <v>391</v>
      </c>
      <c r="D738" s="689">
        <v>4</v>
      </c>
      <c r="E738" s="493" t="s">
        <v>145</v>
      </c>
      <c r="F738" s="493"/>
      <c r="G738" s="493" t="s">
        <v>237</v>
      </c>
      <c r="H738" s="493" t="s">
        <v>850</v>
      </c>
      <c r="I738" s="493"/>
      <c r="J738" s="493"/>
      <c r="K738" s="493"/>
      <c r="L738" s="493"/>
      <c r="M738" s="493"/>
      <c r="N738" s="493" t="s">
        <v>204</v>
      </c>
      <c r="O738" s="517">
        <v>832500</v>
      </c>
      <c r="P738" s="724"/>
      <c r="Q738" s="723"/>
      <c r="R738" s="700" t="str">
        <f t="shared" si="196"/>
        <v>2.08.01</v>
      </c>
      <c r="S738" s="744" t="str">
        <f t="shared" si="193"/>
        <v>ALAT KEDOKTERAN</v>
      </c>
      <c r="T738" s="744">
        <f t="shared" si="194"/>
        <v>5</v>
      </c>
      <c r="U738" s="745">
        <f t="shared" si="197"/>
        <v>166498</v>
      </c>
      <c r="V738" s="744">
        <f t="shared" si="195"/>
        <v>7</v>
      </c>
      <c r="W738" s="746">
        <f t="shared" si="198"/>
        <v>832490</v>
      </c>
      <c r="X738" s="746">
        <f t="shared" si="199"/>
        <v>0</v>
      </c>
      <c r="Y738" s="746">
        <f t="shared" si="200"/>
        <v>0</v>
      </c>
      <c r="Z738" s="746">
        <f t="shared" si="201"/>
        <v>0</v>
      </c>
      <c r="AA738" s="746">
        <f t="shared" si="202"/>
        <v>0</v>
      </c>
      <c r="AB738" s="746">
        <f t="shared" si="203"/>
        <v>0</v>
      </c>
      <c r="AC738" s="747" t="str">
        <f t="shared" si="204"/>
        <v>2006</v>
      </c>
      <c r="AD738" s="737">
        <f t="shared" si="205"/>
        <v>10</v>
      </c>
      <c r="AE738" s="473">
        <f t="shared" si="206"/>
        <v>832490</v>
      </c>
      <c r="AF738" s="749">
        <f t="shared" si="207"/>
        <v>832490</v>
      </c>
      <c r="AG738" s="720"/>
    </row>
    <row r="739" spans="1:33" s="475" customFormat="1" ht="16">
      <c r="A739" s="722"/>
      <c r="B739" s="493" t="s">
        <v>2919</v>
      </c>
      <c r="C739" s="494" t="s">
        <v>392</v>
      </c>
      <c r="D739" s="689">
        <v>4</v>
      </c>
      <c r="E739" s="493" t="s">
        <v>145</v>
      </c>
      <c r="F739" s="493"/>
      <c r="G739" s="493" t="s">
        <v>223</v>
      </c>
      <c r="H739" s="493" t="s">
        <v>850</v>
      </c>
      <c r="I739" s="493"/>
      <c r="J739" s="493"/>
      <c r="K739" s="493"/>
      <c r="L739" s="493"/>
      <c r="M739" s="493"/>
      <c r="N739" s="493" t="s">
        <v>204</v>
      </c>
      <c r="O739" s="517">
        <v>675000</v>
      </c>
      <c r="P739" s="724"/>
      <c r="Q739" s="723"/>
      <c r="R739" s="700" t="str">
        <f t="shared" si="196"/>
        <v>2.08.01</v>
      </c>
      <c r="S739" s="744" t="str">
        <f t="shared" si="193"/>
        <v>ALAT KEDOKTERAN</v>
      </c>
      <c r="T739" s="744">
        <f t="shared" si="194"/>
        <v>5</v>
      </c>
      <c r="U739" s="745">
        <f t="shared" si="197"/>
        <v>134998</v>
      </c>
      <c r="V739" s="744">
        <f t="shared" si="195"/>
        <v>7</v>
      </c>
      <c r="W739" s="746">
        <f t="shared" si="198"/>
        <v>674990</v>
      </c>
      <c r="X739" s="746">
        <f t="shared" si="199"/>
        <v>0</v>
      </c>
      <c r="Y739" s="746">
        <f t="shared" si="200"/>
        <v>0</v>
      </c>
      <c r="Z739" s="746">
        <f t="shared" si="201"/>
        <v>0</v>
      </c>
      <c r="AA739" s="746">
        <f t="shared" si="202"/>
        <v>0</v>
      </c>
      <c r="AB739" s="746">
        <f t="shared" si="203"/>
        <v>0</v>
      </c>
      <c r="AC739" s="747" t="str">
        <f t="shared" si="204"/>
        <v>2006</v>
      </c>
      <c r="AD739" s="737">
        <f t="shared" si="205"/>
        <v>10</v>
      </c>
      <c r="AE739" s="473">
        <f t="shared" si="206"/>
        <v>674990</v>
      </c>
      <c r="AF739" s="749">
        <f t="shared" si="207"/>
        <v>674990</v>
      </c>
      <c r="AG739" s="720"/>
    </row>
    <row r="740" spans="1:33" s="475" customFormat="1" ht="16">
      <c r="A740" s="722"/>
      <c r="B740" s="493" t="s">
        <v>2919</v>
      </c>
      <c r="C740" s="494" t="s">
        <v>393</v>
      </c>
      <c r="D740" s="689">
        <v>4</v>
      </c>
      <c r="E740" s="493" t="s">
        <v>145</v>
      </c>
      <c r="F740" s="493"/>
      <c r="G740" s="493" t="s">
        <v>223</v>
      </c>
      <c r="H740" s="493" t="s">
        <v>850</v>
      </c>
      <c r="I740" s="493"/>
      <c r="J740" s="493"/>
      <c r="K740" s="493"/>
      <c r="L740" s="493"/>
      <c r="M740" s="493"/>
      <c r="N740" s="493" t="s">
        <v>204</v>
      </c>
      <c r="O740" s="517">
        <v>630000</v>
      </c>
      <c r="P740" s="724"/>
      <c r="Q740" s="723"/>
      <c r="R740" s="700" t="str">
        <f t="shared" si="196"/>
        <v>2.08.01</v>
      </c>
      <c r="S740" s="744" t="str">
        <f t="shared" si="193"/>
        <v>ALAT KEDOKTERAN</v>
      </c>
      <c r="T740" s="744">
        <f t="shared" si="194"/>
        <v>5</v>
      </c>
      <c r="U740" s="745">
        <f t="shared" si="197"/>
        <v>125998</v>
      </c>
      <c r="V740" s="744">
        <f t="shared" si="195"/>
        <v>7</v>
      </c>
      <c r="W740" s="746">
        <f t="shared" si="198"/>
        <v>629990</v>
      </c>
      <c r="X740" s="746">
        <f t="shared" si="199"/>
        <v>0</v>
      </c>
      <c r="Y740" s="746">
        <f t="shared" si="200"/>
        <v>0</v>
      </c>
      <c r="Z740" s="746">
        <f t="shared" si="201"/>
        <v>0</v>
      </c>
      <c r="AA740" s="746">
        <f t="shared" si="202"/>
        <v>0</v>
      </c>
      <c r="AB740" s="746">
        <f t="shared" si="203"/>
        <v>0</v>
      </c>
      <c r="AC740" s="747" t="str">
        <f t="shared" si="204"/>
        <v>2006</v>
      </c>
      <c r="AD740" s="737">
        <f t="shared" si="205"/>
        <v>10</v>
      </c>
      <c r="AE740" s="473">
        <f t="shared" si="206"/>
        <v>629990</v>
      </c>
      <c r="AF740" s="749">
        <f t="shared" si="207"/>
        <v>629990</v>
      </c>
      <c r="AG740" s="720"/>
    </row>
    <row r="741" spans="1:33" s="475" customFormat="1" ht="16">
      <c r="A741" s="722"/>
      <c r="B741" s="493" t="s">
        <v>2919</v>
      </c>
      <c r="C741" s="494" t="s">
        <v>394</v>
      </c>
      <c r="D741" s="689">
        <v>4</v>
      </c>
      <c r="E741" s="493" t="s">
        <v>145</v>
      </c>
      <c r="F741" s="493"/>
      <c r="G741" s="493" t="s">
        <v>223</v>
      </c>
      <c r="H741" s="493" t="s">
        <v>850</v>
      </c>
      <c r="I741" s="493"/>
      <c r="J741" s="493"/>
      <c r="K741" s="493"/>
      <c r="L741" s="493"/>
      <c r="M741" s="493"/>
      <c r="N741" s="493" t="s">
        <v>204</v>
      </c>
      <c r="O741" s="517">
        <v>450000</v>
      </c>
      <c r="P741" s="724"/>
      <c r="Q741" s="723"/>
      <c r="R741" s="700" t="str">
        <f t="shared" si="196"/>
        <v>2.08.01</v>
      </c>
      <c r="S741" s="744" t="str">
        <f t="shared" si="193"/>
        <v>ALAT KEDOKTERAN</v>
      </c>
      <c r="T741" s="744">
        <f t="shared" si="194"/>
        <v>5</v>
      </c>
      <c r="U741" s="745">
        <f t="shared" si="197"/>
        <v>89998</v>
      </c>
      <c r="V741" s="744">
        <f t="shared" si="195"/>
        <v>7</v>
      </c>
      <c r="W741" s="746">
        <f t="shared" si="198"/>
        <v>449990</v>
      </c>
      <c r="X741" s="746">
        <f t="shared" si="199"/>
        <v>0</v>
      </c>
      <c r="Y741" s="746">
        <f t="shared" si="200"/>
        <v>0</v>
      </c>
      <c r="Z741" s="746">
        <f t="shared" si="201"/>
        <v>0</v>
      </c>
      <c r="AA741" s="746">
        <f t="shared" si="202"/>
        <v>0</v>
      </c>
      <c r="AB741" s="746">
        <f t="shared" si="203"/>
        <v>0</v>
      </c>
      <c r="AC741" s="747" t="str">
        <f t="shared" si="204"/>
        <v>2006</v>
      </c>
      <c r="AD741" s="737">
        <f t="shared" si="205"/>
        <v>10</v>
      </c>
      <c r="AE741" s="473">
        <f t="shared" si="206"/>
        <v>449990</v>
      </c>
      <c r="AF741" s="749">
        <f t="shared" si="207"/>
        <v>449990</v>
      </c>
      <c r="AG741" s="720"/>
    </row>
    <row r="742" spans="1:33" s="475" customFormat="1" ht="16">
      <c r="A742" s="722"/>
      <c r="B742" s="493" t="s">
        <v>2919</v>
      </c>
      <c r="C742" s="494" t="s">
        <v>395</v>
      </c>
      <c r="D742" s="689">
        <v>4</v>
      </c>
      <c r="E742" s="493" t="s">
        <v>145</v>
      </c>
      <c r="F742" s="493"/>
      <c r="G742" s="493" t="s">
        <v>223</v>
      </c>
      <c r="H742" s="493" t="s">
        <v>850</v>
      </c>
      <c r="I742" s="493"/>
      <c r="J742" s="493"/>
      <c r="K742" s="493"/>
      <c r="L742" s="493"/>
      <c r="M742" s="493"/>
      <c r="N742" s="493" t="s">
        <v>204</v>
      </c>
      <c r="O742" s="517">
        <v>450000</v>
      </c>
      <c r="P742" s="724" t="s">
        <v>123</v>
      </c>
      <c r="Q742" s="723"/>
      <c r="R742" s="700" t="str">
        <f t="shared" si="196"/>
        <v>2.08.01</v>
      </c>
      <c r="S742" s="744" t="str">
        <f t="shared" si="193"/>
        <v>ALAT KEDOKTERAN</v>
      </c>
      <c r="T742" s="744">
        <f t="shared" si="194"/>
        <v>5</v>
      </c>
      <c r="U742" s="745">
        <f t="shared" si="197"/>
        <v>89998</v>
      </c>
      <c r="V742" s="744">
        <f t="shared" si="195"/>
        <v>7</v>
      </c>
      <c r="W742" s="746">
        <f t="shared" si="198"/>
        <v>449990</v>
      </c>
      <c r="X742" s="746">
        <f t="shared" si="199"/>
        <v>0</v>
      </c>
      <c r="Y742" s="746">
        <f t="shared" si="200"/>
        <v>0</v>
      </c>
      <c r="Z742" s="746">
        <f t="shared" si="201"/>
        <v>0</v>
      </c>
      <c r="AA742" s="746">
        <f t="shared" si="202"/>
        <v>0</v>
      </c>
      <c r="AB742" s="746">
        <f t="shared" si="203"/>
        <v>0</v>
      </c>
      <c r="AC742" s="747" t="str">
        <f t="shared" si="204"/>
        <v>2006</v>
      </c>
      <c r="AD742" s="737">
        <f t="shared" si="205"/>
        <v>10</v>
      </c>
      <c r="AE742" s="473">
        <f t="shared" si="206"/>
        <v>449990</v>
      </c>
      <c r="AF742" s="749">
        <f t="shared" si="207"/>
        <v>449990</v>
      </c>
      <c r="AG742" s="720"/>
    </row>
    <row r="743" spans="1:33" s="475" customFormat="1" ht="16">
      <c r="A743" s="722"/>
      <c r="B743" s="493" t="s">
        <v>2964</v>
      </c>
      <c r="C743" s="494" t="s">
        <v>396</v>
      </c>
      <c r="D743" s="689">
        <v>4</v>
      </c>
      <c r="E743" s="493" t="s">
        <v>145</v>
      </c>
      <c r="F743" s="493"/>
      <c r="G743" s="493" t="s">
        <v>226</v>
      </c>
      <c r="H743" s="493" t="s">
        <v>850</v>
      </c>
      <c r="I743" s="493"/>
      <c r="J743" s="493"/>
      <c r="K743" s="493"/>
      <c r="L743" s="493"/>
      <c r="M743" s="493"/>
      <c r="N743" s="493" t="s">
        <v>204</v>
      </c>
      <c r="O743" s="517">
        <v>1105000</v>
      </c>
      <c r="P743" s="724" t="s">
        <v>123</v>
      </c>
      <c r="Q743" s="723"/>
      <c r="R743" s="700" t="str">
        <f t="shared" si="196"/>
        <v>2.08.01</v>
      </c>
      <c r="S743" s="744" t="str">
        <f t="shared" si="193"/>
        <v>ALAT KEDOKTERAN</v>
      </c>
      <c r="T743" s="744">
        <f t="shared" si="194"/>
        <v>5</v>
      </c>
      <c r="U743" s="745">
        <f t="shared" si="197"/>
        <v>220998</v>
      </c>
      <c r="V743" s="744">
        <f t="shared" si="195"/>
        <v>7</v>
      </c>
      <c r="W743" s="746">
        <f t="shared" si="198"/>
        <v>1104990</v>
      </c>
      <c r="X743" s="746">
        <f t="shared" si="199"/>
        <v>0</v>
      </c>
      <c r="Y743" s="746">
        <f t="shared" si="200"/>
        <v>0</v>
      </c>
      <c r="Z743" s="746">
        <f t="shared" si="201"/>
        <v>0</v>
      </c>
      <c r="AA743" s="746">
        <f t="shared" si="202"/>
        <v>0</v>
      </c>
      <c r="AB743" s="746">
        <f t="shared" si="203"/>
        <v>0</v>
      </c>
      <c r="AC743" s="747" t="str">
        <f t="shared" si="204"/>
        <v>2006</v>
      </c>
      <c r="AD743" s="737">
        <f t="shared" si="205"/>
        <v>10</v>
      </c>
      <c r="AE743" s="473">
        <f t="shared" si="206"/>
        <v>1104990</v>
      </c>
      <c r="AF743" s="749">
        <f t="shared" si="207"/>
        <v>1104990</v>
      </c>
      <c r="AG743" s="720"/>
    </row>
    <row r="744" spans="1:33" s="475" customFormat="1" ht="16">
      <c r="A744" s="722"/>
      <c r="B744" s="493" t="s">
        <v>2965</v>
      </c>
      <c r="C744" s="494" t="s">
        <v>397</v>
      </c>
      <c r="D744" s="689">
        <v>4</v>
      </c>
      <c r="E744" s="493" t="s">
        <v>145</v>
      </c>
      <c r="F744" s="493"/>
      <c r="G744" s="493" t="s">
        <v>227</v>
      </c>
      <c r="H744" s="493" t="s">
        <v>850</v>
      </c>
      <c r="I744" s="493"/>
      <c r="J744" s="493"/>
      <c r="K744" s="493"/>
      <c r="L744" s="493"/>
      <c r="M744" s="493"/>
      <c r="N744" s="493" t="s">
        <v>204</v>
      </c>
      <c r="O744" s="517">
        <v>163800000</v>
      </c>
      <c r="P744" s="724" t="s">
        <v>123</v>
      </c>
      <c r="Q744" s="723"/>
      <c r="R744" s="700" t="str">
        <f t="shared" si="196"/>
        <v>2.08.01</v>
      </c>
      <c r="S744" s="744" t="str">
        <f t="shared" si="193"/>
        <v>ALAT KEDOKTERAN</v>
      </c>
      <c r="T744" s="744">
        <f t="shared" si="194"/>
        <v>5</v>
      </c>
      <c r="U744" s="745">
        <f t="shared" si="197"/>
        <v>32759998</v>
      </c>
      <c r="V744" s="744">
        <f t="shared" si="195"/>
        <v>7</v>
      </c>
      <c r="W744" s="746">
        <f t="shared" si="198"/>
        <v>163799990</v>
      </c>
      <c r="X744" s="746">
        <f t="shared" si="199"/>
        <v>0</v>
      </c>
      <c r="Y744" s="746">
        <f t="shared" si="200"/>
        <v>0</v>
      </c>
      <c r="Z744" s="746">
        <f t="shared" si="201"/>
        <v>0</v>
      </c>
      <c r="AA744" s="746">
        <f t="shared" si="202"/>
        <v>0</v>
      </c>
      <c r="AB744" s="746">
        <f t="shared" si="203"/>
        <v>0</v>
      </c>
      <c r="AC744" s="747" t="str">
        <f t="shared" si="204"/>
        <v>2006</v>
      </c>
      <c r="AD744" s="737">
        <f t="shared" si="205"/>
        <v>10</v>
      </c>
      <c r="AE744" s="473">
        <f t="shared" si="206"/>
        <v>163799990</v>
      </c>
      <c r="AF744" s="749">
        <f t="shared" si="207"/>
        <v>163799990</v>
      </c>
      <c r="AG744" s="720"/>
    </row>
    <row r="745" spans="1:33" s="475" customFormat="1" ht="16">
      <c r="A745" s="722"/>
      <c r="B745" s="493" t="s">
        <v>2926</v>
      </c>
      <c r="C745" s="494" t="s">
        <v>398</v>
      </c>
      <c r="D745" s="689">
        <v>4</v>
      </c>
      <c r="E745" s="493" t="s">
        <v>145</v>
      </c>
      <c r="F745" s="493"/>
      <c r="G745" s="493" t="s">
        <v>225</v>
      </c>
      <c r="H745" s="493" t="s">
        <v>850</v>
      </c>
      <c r="I745" s="493"/>
      <c r="J745" s="493"/>
      <c r="K745" s="493"/>
      <c r="L745" s="493"/>
      <c r="M745" s="493"/>
      <c r="N745" s="493" t="s">
        <v>204</v>
      </c>
      <c r="O745" s="517">
        <v>3645000</v>
      </c>
      <c r="P745" s="724" t="s">
        <v>123</v>
      </c>
      <c r="Q745" s="723"/>
      <c r="R745" s="700" t="str">
        <f t="shared" si="196"/>
        <v>2.08.01</v>
      </c>
      <c r="S745" s="744" t="str">
        <f t="shared" si="193"/>
        <v>ALAT KEDOKTERAN</v>
      </c>
      <c r="T745" s="744">
        <f t="shared" si="194"/>
        <v>5</v>
      </c>
      <c r="U745" s="745">
        <f t="shared" si="197"/>
        <v>728998</v>
      </c>
      <c r="V745" s="744">
        <f t="shared" si="195"/>
        <v>7</v>
      </c>
      <c r="W745" s="746">
        <f t="shared" si="198"/>
        <v>3644990</v>
      </c>
      <c r="X745" s="746">
        <f t="shared" si="199"/>
        <v>0</v>
      </c>
      <c r="Y745" s="746">
        <f t="shared" si="200"/>
        <v>0</v>
      </c>
      <c r="Z745" s="746">
        <f t="shared" si="201"/>
        <v>0</v>
      </c>
      <c r="AA745" s="746">
        <f t="shared" si="202"/>
        <v>0</v>
      </c>
      <c r="AB745" s="746">
        <f t="shared" si="203"/>
        <v>0</v>
      </c>
      <c r="AC745" s="747" t="str">
        <f t="shared" si="204"/>
        <v>2006</v>
      </c>
      <c r="AD745" s="737">
        <f t="shared" si="205"/>
        <v>10</v>
      </c>
      <c r="AE745" s="473">
        <f t="shared" si="206"/>
        <v>3644990</v>
      </c>
      <c r="AF745" s="749">
        <f t="shared" si="207"/>
        <v>3644990</v>
      </c>
      <c r="AG745" s="720"/>
    </row>
    <row r="746" spans="1:33" s="475" customFormat="1" ht="16">
      <c r="A746" s="722"/>
      <c r="B746" s="493" t="s">
        <v>2919</v>
      </c>
      <c r="C746" s="494" t="s">
        <v>399</v>
      </c>
      <c r="D746" s="689">
        <v>4</v>
      </c>
      <c r="E746" s="493" t="s">
        <v>145</v>
      </c>
      <c r="F746" s="493"/>
      <c r="G746" s="493" t="s">
        <v>225</v>
      </c>
      <c r="H746" s="493" t="s">
        <v>850</v>
      </c>
      <c r="I746" s="493"/>
      <c r="J746" s="493"/>
      <c r="K746" s="493"/>
      <c r="L746" s="493"/>
      <c r="M746" s="493"/>
      <c r="N746" s="493" t="s">
        <v>204</v>
      </c>
      <c r="O746" s="517">
        <v>3915000</v>
      </c>
      <c r="P746" s="724" t="s">
        <v>123</v>
      </c>
      <c r="Q746" s="723"/>
      <c r="R746" s="700" t="str">
        <f t="shared" si="196"/>
        <v>2.08.01</v>
      </c>
      <c r="S746" s="744" t="str">
        <f t="shared" si="193"/>
        <v>ALAT KEDOKTERAN</v>
      </c>
      <c r="T746" s="744">
        <f t="shared" si="194"/>
        <v>5</v>
      </c>
      <c r="U746" s="745">
        <f t="shared" si="197"/>
        <v>782998</v>
      </c>
      <c r="V746" s="744">
        <f t="shared" si="195"/>
        <v>7</v>
      </c>
      <c r="W746" s="746">
        <f t="shared" si="198"/>
        <v>3914990</v>
      </c>
      <c r="X746" s="746">
        <f t="shared" si="199"/>
        <v>0</v>
      </c>
      <c r="Y746" s="746">
        <f t="shared" si="200"/>
        <v>0</v>
      </c>
      <c r="Z746" s="746">
        <f t="shared" si="201"/>
        <v>0</v>
      </c>
      <c r="AA746" s="746">
        <f t="shared" si="202"/>
        <v>0</v>
      </c>
      <c r="AB746" s="746">
        <f t="shared" si="203"/>
        <v>0</v>
      </c>
      <c r="AC746" s="747" t="str">
        <f t="shared" si="204"/>
        <v>2006</v>
      </c>
      <c r="AD746" s="737">
        <f t="shared" si="205"/>
        <v>10</v>
      </c>
      <c r="AE746" s="473">
        <f t="shared" si="206"/>
        <v>3914990</v>
      </c>
      <c r="AF746" s="749">
        <f t="shared" si="207"/>
        <v>3914990</v>
      </c>
      <c r="AG746" s="720"/>
    </row>
    <row r="747" spans="1:33" s="475" customFormat="1" ht="16">
      <c r="A747" s="722"/>
      <c r="B747" s="493" t="s">
        <v>2292</v>
      </c>
      <c r="C747" s="494" t="s">
        <v>400</v>
      </c>
      <c r="D747" s="689">
        <v>4</v>
      </c>
      <c r="E747" s="493" t="s">
        <v>145</v>
      </c>
      <c r="F747" s="493"/>
      <c r="G747" s="493" t="s">
        <v>223</v>
      </c>
      <c r="H747" s="493" t="s">
        <v>850</v>
      </c>
      <c r="I747" s="493"/>
      <c r="J747" s="493"/>
      <c r="K747" s="493"/>
      <c r="L747" s="493"/>
      <c r="M747" s="493"/>
      <c r="N747" s="493" t="s">
        <v>204</v>
      </c>
      <c r="O747" s="517">
        <v>15525000</v>
      </c>
      <c r="P747" s="724" t="s">
        <v>123</v>
      </c>
      <c r="Q747" s="723"/>
      <c r="R747" s="700" t="str">
        <f t="shared" si="196"/>
        <v>2.08.01</v>
      </c>
      <c r="S747" s="744" t="str">
        <f t="shared" si="193"/>
        <v>ALAT KEDOKTERAN</v>
      </c>
      <c r="T747" s="744">
        <f t="shared" si="194"/>
        <v>5</v>
      </c>
      <c r="U747" s="745">
        <f t="shared" si="197"/>
        <v>3104998</v>
      </c>
      <c r="V747" s="744">
        <f t="shared" si="195"/>
        <v>7</v>
      </c>
      <c r="W747" s="746">
        <f t="shared" si="198"/>
        <v>15524990</v>
      </c>
      <c r="X747" s="746">
        <f t="shared" si="199"/>
        <v>0</v>
      </c>
      <c r="Y747" s="746">
        <f t="shared" si="200"/>
        <v>0</v>
      </c>
      <c r="Z747" s="746">
        <f t="shared" si="201"/>
        <v>0</v>
      </c>
      <c r="AA747" s="746">
        <f t="shared" si="202"/>
        <v>0</v>
      </c>
      <c r="AB747" s="746">
        <f t="shared" si="203"/>
        <v>0</v>
      </c>
      <c r="AC747" s="747" t="str">
        <f t="shared" si="204"/>
        <v>2006</v>
      </c>
      <c r="AD747" s="737">
        <f t="shared" si="205"/>
        <v>10</v>
      </c>
      <c r="AE747" s="473">
        <f t="shared" si="206"/>
        <v>15524990</v>
      </c>
      <c r="AF747" s="749">
        <f t="shared" si="207"/>
        <v>15524990</v>
      </c>
      <c r="AG747" s="720"/>
    </row>
    <row r="748" spans="1:33" s="475" customFormat="1" ht="16">
      <c r="A748" s="722"/>
      <c r="B748" s="493" t="s">
        <v>2966</v>
      </c>
      <c r="C748" s="494" t="s">
        <v>401</v>
      </c>
      <c r="D748" s="689">
        <v>4</v>
      </c>
      <c r="E748" s="493" t="s">
        <v>789</v>
      </c>
      <c r="F748" s="493"/>
      <c r="G748" s="493" t="s">
        <v>223</v>
      </c>
      <c r="H748" s="493" t="s">
        <v>850</v>
      </c>
      <c r="I748" s="493"/>
      <c r="J748" s="493"/>
      <c r="K748" s="493"/>
      <c r="L748" s="493"/>
      <c r="M748" s="493"/>
      <c r="N748" s="493" t="s">
        <v>204</v>
      </c>
      <c r="O748" s="517">
        <v>19800000</v>
      </c>
      <c r="P748" s="724" t="s">
        <v>123</v>
      </c>
      <c r="Q748" s="723"/>
      <c r="R748" s="700" t="str">
        <f t="shared" si="196"/>
        <v>2.08.01</v>
      </c>
      <c r="S748" s="744" t="str">
        <f t="shared" si="193"/>
        <v>ALAT KEDOKTERAN</v>
      </c>
      <c r="T748" s="744">
        <f t="shared" si="194"/>
        <v>5</v>
      </c>
      <c r="U748" s="745">
        <f t="shared" si="197"/>
        <v>3959998</v>
      </c>
      <c r="V748" s="744">
        <f t="shared" si="195"/>
        <v>7</v>
      </c>
      <c r="W748" s="746">
        <f t="shared" si="198"/>
        <v>19799990</v>
      </c>
      <c r="X748" s="746">
        <f t="shared" si="199"/>
        <v>0</v>
      </c>
      <c r="Y748" s="746">
        <f t="shared" si="200"/>
        <v>0</v>
      </c>
      <c r="Z748" s="746">
        <f t="shared" si="201"/>
        <v>0</v>
      </c>
      <c r="AA748" s="746">
        <f t="shared" si="202"/>
        <v>0</v>
      </c>
      <c r="AB748" s="746">
        <f t="shared" si="203"/>
        <v>0</v>
      </c>
      <c r="AC748" s="747" t="str">
        <f t="shared" si="204"/>
        <v>2006</v>
      </c>
      <c r="AD748" s="737">
        <f t="shared" si="205"/>
        <v>10</v>
      </c>
      <c r="AE748" s="473">
        <f t="shared" si="206"/>
        <v>19799990</v>
      </c>
      <c r="AF748" s="749">
        <f t="shared" si="207"/>
        <v>19799990</v>
      </c>
      <c r="AG748" s="720"/>
    </row>
    <row r="749" spans="1:33" s="475" customFormat="1" ht="16">
      <c r="A749" s="722"/>
      <c r="B749" s="493" t="s">
        <v>2892</v>
      </c>
      <c r="C749" s="494" t="s">
        <v>244</v>
      </c>
      <c r="D749" s="689">
        <v>4</v>
      </c>
      <c r="E749" s="493" t="s">
        <v>807</v>
      </c>
      <c r="F749" s="493"/>
      <c r="G749" s="493" t="s">
        <v>230</v>
      </c>
      <c r="H749" s="493" t="s">
        <v>240</v>
      </c>
      <c r="I749" s="493"/>
      <c r="J749" s="493"/>
      <c r="K749" s="493"/>
      <c r="L749" s="493"/>
      <c r="M749" s="493"/>
      <c r="N749" s="493" t="s">
        <v>204</v>
      </c>
      <c r="O749" s="517">
        <v>37500000</v>
      </c>
      <c r="P749" s="724"/>
      <c r="Q749" s="723"/>
      <c r="R749" s="700" t="str">
        <f t="shared" si="196"/>
        <v>2.08.01</v>
      </c>
      <c r="S749" s="744" t="str">
        <f t="shared" si="193"/>
        <v>ALAT KEDOKTERAN</v>
      </c>
      <c r="T749" s="744">
        <f t="shared" si="194"/>
        <v>5</v>
      </c>
      <c r="U749" s="745">
        <f t="shared" si="197"/>
        <v>7499998</v>
      </c>
      <c r="V749" s="744">
        <f t="shared" si="195"/>
        <v>10</v>
      </c>
      <c r="W749" s="746">
        <f t="shared" si="198"/>
        <v>37499990</v>
      </c>
      <c r="X749" s="746">
        <f t="shared" si="199"/>
        <v>0</v>
      </c>
      <c r="Y749" s="746">
        <f t="shared" si="200"/>
        <v>0</v>
      </c>
      <c r="Z749" s="746">
        <f t="shared" si="201"/>
        <v>0</v>
      </c>
      <c r="AA749" s="746">
        <f t="shared" si="202"/>
        <v>0</v>
      </c>
      <c r="AB749" s="746">
        <f t="shared" si="203"/>
        <v>0</v>
      </c>
      <c r="AC749" s="747" t="str">
        <f t="shared" si="204"/>
        <v>2003</v>
      </c>
      <c r="AD749" s="737">
        <f t="shared" si="205"/>
        <v>10</v>
      </c>
      <c r="AE749" s="473">
        <f t="shared" si="206"/>
        <v>37499990</v>
      </c>
      <c r="AF749" s="749">
        <f t="shared" si="207"/>
        <v>37499990</v>
      </c>
      <c r="AG749" s="720"/>
    </row>
    <row r="750" spans="1:33" s="475" customFormat="1" ht="16">
      <c r="A750" s="722"/>
      <c r="B750" s="493" t="s">
        <v>2919</v>
      </c>
      <c r="C750" s="494" t="s">
        <v>402</v>
      </c>
      <c r="D750" s="689">
        <v>4</v>
      </c>
      <c r="E750" s="493" t="s">
        <v>789</v>
      </c>
      <c r="F750" s="493"/>
      <c r="G750" s="493" t="s">
        <v>225</v>
      </c>
      <c r="H750" s="493" t="s">
        <v>240</v>
      </c>
      <c r="I750" s="493"/>
      <c r="J750" s="493"/>
      <c r="K750" s="493"/>
      <c r="L750" s="493"/>
      <c r="M750" s="493"/>
      <c r="N750" s="493" t="s">
        <v>204</v>
      </c>
      <c r="O750" s="517">
        <v>1750000</v>
      </c>
      <c r="P750" s="724"/>
      <c r="Q750" s="723"/>
      <c r="R750" s="700" t="str">
        <f t="shared" si="196"/>
        <v>2.08.01</v>
      </c>
      <c r="S750" s="744" t="str">
        <f t="shared" si="193"/>
        <v>ALAT KEDOKTERAN</v>
      </c>
      <c r="T750" s="744">
        <f t="shared" si="194"/>
        <v>5</v>
      </c>
      <c r="U750" s="745">
        <f t="shared" si="197"/>
        <v>349998</v>
      </c>
      <c r="V750" s="744">
        <f t="shared" si="195"/>
        <v>10</v>
      </c>
      <c r="W750" s="746">
        <f t="shared" si="198"/>
        <v>1749990</v>
      </c>
      <c r="X750" s="746">
        <f t="shared" si="199"/>
        <v>0</v>
      </c>
      <c r="Y750" s="746">
        <f t="shared" si="200"/>
        <v>0</v>
      </c>
      <c r="Z750" s="746">
        <f t="shared" si="201"/>
        <v>0</v>
      </c>
      <c r="AA750" s="746">
        <f t="shared" si="202"/>
        <v>0</v>
      </c>
      <c r="AB750" s="746">
        <f t="shared" si="203"/>
        <v>0</v>
      </c>
      <c r="AC750" s="747" t="str">
        <f t="shared" si="204"/>
        <v>2003</v>
      </c>
      <c r="AD750" s="737">
        <f t="shared" si="205"/>
        <v>10</v>
      </c>
      <c r="AE750" s="473">
        <f t="shared" si="206"/>
        <v>1749990</v>
      </c>
      <c r="AF750" s="749">
        <f t="shared" si="207"/>
        <v>1749990</v>
      </c>
      <c r="AG750" s="720"/>
    </row>
    <row r="751" spans="1:33" s="475" customFormat="1" ht="16">
      <c r="A751" s="722"/>
      <c r="B751" s="493" t="s">
        <v>2263</v>
      </c>
      <c r="C751" s="494" t="s">
        <v>257</v>
      </c>
      <c r="D751" s="689">
        <v>4</v>
      </c>
      <c r="E751" s="493" t="s">
        <v>808</v>
      </c>
      <c r="F751" s="493"/>
      <c r="G751" s="493" t="s">
        <v>225</v>
      </c>
      <c r="H751" s="493" t="s">
        <v>240</v>
      </c>
      <c r="I751" s="493"/>
      <c r="J751" s="493"/>
      <c r="K751" s="493"/>
      <c r="L751" s="493"/>
      <c r="M751" s="493"/>
      <c r="N751" s="493" t="s">
        <v>204</v>
      </c>
      <c r="O751" s="517">
        <v>195000</v>
      </c>
      <c r="P751" s="724"/>
      <c r="Q751" s="723"/>
      <c r="R751" s="700" t="str">
        <f t="shared" si="196"/>
        <v>2.08.01</v>
      </c>
      <c r="S751" s="744" t="str">
        <f t="shared" si="193"/>
        <v>ALAT KEDOKTERAN</v>
      </c>
      <c r="T751" s="744">
        <f t="shared" si="194"/>
        <v>5</v>
      </c>
      <c r="U751" s="745">
        <f t="shared" si="197"/>
        <v>38998</v>
      </c>
      <c r="V751" s="744">
        <f t="shared" si="195"/>
        <v>10</v>
      </c>
      <c r="W751" s="746">
        <f t="shared" si="198"/>
        <v>194990</v>
      </c>
      <c r="X751" s="746">
        <f t="shared" si="199"/>
        <v>0</v>
      </c>
      <c r="Y751" s="746">
        <f t="shared" si="200"/>
        <v>0</v>
      </c>
      <c r="Z751" s="746">
        <f t="shared" si="201"/>
        <v>0</v>
      </c>
      <c r="AA751" s="746">
        <f t="shared" si="202"/>
        <v>0</v>
      </c>
      <c r="AB751" s="746">
        <f t="shared" si="203"/>
        <v>0</v>
      </c>
      <c r="AC751" s="747" t="str">
        <f t="shared" si="204"/>
        <v>2003</v>
      </c>
      <c r="AD751" s="737">
        <f t="shared" si="205"/>
        <v>10</v>
      </c>
      <c r="AE751" s="473">
        <f t="shared" si="206"/>
        <v>194990</v>
      </c>
      <c r="AF751" s="749">
        <f t="shared" si="207"/>
        <v>194990</v>
      </c>
      <c r="AG751" s="720"/>
    </row>
    <row r="752" spans="1:33" s="475" customFormat="1" ht="16">
      <c r="A752" s="722"/>
      <c r="B752" s="493" t="s">
        <v>2967</v>
      </c>
      <c r="C752" s="494" t="s">
        <v>403</v>
      </c>
      <c r="D752" s="689">
        <v>4</v>
      </c>
      <c r="E752" s="493" t="s">
        <v>808</v>
      </c>
      <c r="F752" s="493"/>
      <c r="G752" s="493" t="s">
        <v>233</v>
      </c>
      <c r="H752" s="493" t="s">
        <v>240</v>
      </c>
      <c r="I752" s="493"/>
      <c r="J752" s="493"/>
      <c r="K752" s="493"/>
      <c r="L752" s="493"/>
      <c r="M752" s="493"/>
      <c r="N752" s="493" t="s">
        <v>204</v>
      </c>
      <c r="O752" s="517">
        <v>2730000</v>
      </c>
      <c r="P752" s="724"/>
      <c r="Q752" s="723"/>
      <c r="R752" s="700" t="str">
        <f t="shared" si="196"/>
        <v>2.08.01</v>
      </c>
      <c r="S752" s="744" t="str">
        <f t="shared" si="193"/>
        <v>ALAT KEDOKTERAN</v>
      </c>
      <c r="T752" s="744">
        <f t="shared" si="194"/>
        <v>5</v>
      </c>
      <c r="U752" s="745">
        <f t="shared" si="197"/>
        <v>545998</v>
      </c>
      <c r="V752" s="744">
        <f t="shared" si="195"/>
        <v>10</v>
      </c>
      <c r="W752" s="746">
        <f t="shared" si="198"/>
        <v>2729990</v>
      </c>
      <c r="X752" s="746">
        <f t="shared" si="199"/>
        <v>0</v>
      </c>
      <c r="Y752" s="746">
        <f t="shared" si="200"/>
        <v>0</v>
      </c>
      <c r="Z752" s="746">
        <f t="shared" si="201"/>
        <v>0</v>
      </c>
      <c r="AA752" s="746">
        <f t="shared" si="202"/>
        <v>0</v>
      </c>
      <c r="AB752" s="746">
        <f t="shared" si="203"/>
        <v>0</v>
      </c>
      <c r="AC752" s="747" t="str">
        <f t="shared" si="204"/>
        <v>2003</v>
      </c>
      <c r="AD752" s="737">
        <f t="shared" si="205"/>
        <v>10</v>
      </c>
      <c r="AE752" s="473">
        <f t="shared" si="206"/>
        <v>2729990</v>
      </c>
      <c r="AF752" s="749">
        <f t="shared" si="207"/>
        <v>2729990</v>
      </c>
      <c r="AG752" s="720"/>
    </row>
    <row r="753" spans="1:33" s="475" customFormat="1" ht="16">
      <c r="A753" s="722"/>
      <c r="B753" s="493" t="s">
        <v>2263</v>
      </c>
      <c r="C753" s="494" t="s">
        <v>284</v>
      </c>
      <c r="D753" s="689">
        <v>4</v>
      </c>
      <c r="E753" s="493" t="s">
        <v>809</v>
      </c>
      <c r="F753" s="493"/>
      <c r="G753" s="493" t="s">
        <v>230</v>
      </c>
      <c r="H753" s="493" t="s">
        <v>850</v>
      </c>
      <c r="I753" s="493"/>
      <c r="J753" s="493"/>
      <c r="K753" s="493"/>
      <c r="L753" s="493"/>
      <c r="M753" s="493"/>
      <c r="N753" s="493" t="s">
        <v>204</v>
      </c>
      <c r="O753" s="517">
        <v>287500</v>
      </c>
      <c r="P753" s="724" t="s">
        <v>123</v>
      </c>
      <c r="Q753" s="723"/>
      <c r="R753" s="700" t="str">
        <f t="shared" si="196"/>
        <v>2.08.01</v>
      </c>
      <c r="S753" s="744" t="str">
        <f t="shared" si="193"/>
        <v>ALAT KEDOKTERAN</v>
      </c>
      <c r="T753" s="744">
        <f t="shared" si="194"/>
        <v>5</v>
      </c>
      <c r="U753" s="745">
        <f t="shared" si="197"/>
        <v>57498</v>
      </c>
      <c r="V753" s="744">
        <f t="shared" si="195"/>
        <v>7</v>
      </c>
      <c r="W753" s="746">
        <f t="shared" si="198"/>
        <v>287490</v>
      </c>
      <c r="X753" s="746">
        <f t="shared" si="199"/>
        <v>0</v>
      </c>
      <c r="Y753" s="746">
        <f t="shared" si="200"/>
        <v>0</v>
      </c>
      <c r="Z753" s="746">
        <f t="shared" si="201"/>
        <v>0</v>
      </c>
      <c r="AA753" s="746">
        <f t="shared" si="202"/>
        <v>0</v>
      </c>
      <c r="AB753" s="746">
        <f t="shared" si="203"/>
        <v>0</v>
      </c>
      <c r="AC753" s="747" t="str">
        <f t="shared" si="204"/>
        <v>2006</v>
      </c>
      <c r="AD753" s="737">
        <f t="shared" si="205"/>
        <v>10</v>
      </c>
      <c r="AE753" s="473">
        <f t="shared" si="206"/>
        <v>287490</v>
      </c>
      <c r="AF753" s="749">
        <f t="shared" si="207"/>
        <v>287490</v>
      </c>
      <c r="AG753" s="720"/>
    </row>
    <row r="754" spans="1:33" s="475" customFormat="1" ht="16">
      <c r="A754" s="722"/>
      <c r="B754" s="493" t="s">
        <v>2919</v>
      </c>
      <c r="C754" s="494" t="s">
        <v>404</v>
      </c>
      <c r="D754" s="689">
        <v>4</v>
      </c>
      <c r="E754" s="493" t="s">
        <v>805</v>
      </c>
      <c r="F754" s="493"/>
      <c r="G754" s="493" t="s">
        <v>226</v>
      </c>
      <c r="H754" s="493" t="s">
        <v>850</v>
      </c>
      <c r="I754" s="493"/>
      <c r="J754" s="493"/>
      <c r="K754" s="493"/>
      <c r="L754" s="493"/>
      <c r="M754" s="493"/>
      <c r="N754" s="493" t="s">
        <v>204</v>
      </c>
      <c r="O754" s="517">
        <v>78750000</v>
      </c>
      <c r="P754" s="724"/>
      <c r="Q754" s="723"/>
      <c r="R754" s="700" t="str">
        <f t="shared" si="196"/>
        <v>2.08.01</v>
      </c>
      <c r="S754" s="744" t="str">
        <f t="shared" si="193"/>
        <v>ALAT KEDOKTERAN</v>
      </c>
      <c r="T754" s="744">
        <f t="shared" si="194"/>
        <v>5</v>
      </c>
      <c r="U754" s="745">
        <f t="shared" si="197"/>
        <v>15749998</v>
      </c>
      <c r="V754" s="744">
        <f t="shared" si="195"/>
        <v>7</v>
      </c>
      <c r="W754" s="746">
        <f t="shared" si="198"/>
        <v>78749990</v>
      </c>
      <c r="X754" s="746">
        <f t="shared" si="199"/>
        <v>0</v>
      </c>
      <c r="Y754" s="746">
        <f t="shared" si="200"/>
        <v>0</v>
      </c>
      <c r="Z754" s="746">
        <f t="shared" si="201"/>
        <v>0</v>
      </c>
      <c r="AA754" s="746">
        <f t="shared" si="202"/>
        <v>0</v>
      </c>
      <c r="AB754" s="746">
        <f t="shared" si="203"/>
        <v>0</v>
      </c>
      <c r="AC754" s="747" t="str">
        <f t="shared" si="204"/>
        <v>2006</v>
      </c>
      <c r="AD754" s="737">
        <f t="shared" si="205"/>
        <v>10</v>
      </c>
      <c r="AE754" s="473">
        <f t="shared" si="206"/>
        <v>78749990</v>
      </c>
      <c r="AF754" s="749">
        <f t="shared" si="207"/>
        <v>78749990</v>
      </c>
      <c r="AG754" s="720"/>
    </row>
    <row r="755" spans="1:33" s="475" customFormat="1" ht="16">
      <c r="A755" s="722"/>
      <c r="B755" s="493" t="s">
        <v>2927</v>
      </c>
      <c r="C755" s="494" t="s">
        <v>302</v>
      </c>
      <c r="D755" s="689">
        <v>4</v>
      </c>
      <c r="E755" s="493" t="s">
        <v>145</v>
      </c>
      <c r="F755" s="493"/>
      <c r="G755" s="493" t="s">
        <v>226</v>
      </c>
      <c r="H755" s="493" t="s">
        <v>850</v>
      </c>
      <c r="I755" s="493"/>
      <c r="J755" s="493"/>
      <c r="K755" s="493"/>
      <c r="L755" s="493"/>
      <c r="M755" s="493"/>
      <c r="N755" s="493" t="s">
        <v>204</v>
      </c>
      <c r="O755" s="517">
        <v>243000000</v>
      </c>
      <c r="P755" s="724" t="s">
        <v>123</v>
      </c>
      <c r="Q755" s="723"/>
      <c r="R755" s="700" t="str">
        <f t="shared" si="196"/>
        <v>2.08.01</v>
      </c>
      <c r="S755" s="744" t="str">
        <f t="shared" si="193"/>
        <v>ALAT KEDOKTERAN</v>
      </c>
      <c r="T755" s="744">
        <f t="shared" si="194"/>
        <v>5</v>
      </c>
      <c r="U755" s="745">
        <f t="shared" si="197"/>
        <v>48599998</v>
      </c>
      <c r="V755" s="744">
        <f t="shared" si="195"/>
        <v>7</v>
      </c>
      <c r="W755" s="746">
        <f t="shared" si="198"/>
        <v>242999990</v>
      </c>
      <c r="X755" s="746">
        <f t="shared" si="199"/>
        <v>0</v>
      </c>
      <c r="Y755" s="746">
        <f t="shared" si="200"/>
        <v>0</v>
      </c>
      <c r="Z755" s="746">
        <f t="shared" si="201"/>
        <v>0</v>
      </c>
      <c r="AA755" s="746">
        <f t="shared" si="202"/>
        <v>0</v>
      </c>
      <c r="AB755" s="746">
        <f t="shared" si="203"/>
        <v>0</v>
      </c>
      <c r="AC755" s="747" t="str">
        <f t="shared" si="204"/>
        <v>2006</v>
      </c>
      <c r="AD755" s="737">
        <f t="shared" si="205"/>
        <v>10</v>
      </c>
      <c r="AE755" s="473">
        <f t="shared" si="206"/>
        <v>242999990</v>
      </c>
      <c r="AF755" s="749">
        <f t="shared" si="207"/>
        <v>242999990</v>
      </c>
      <c r="AG755" s="720"/>
    </row>
    <row r="756" spans="1:33" s="475" customFormat="1" ht="16">
      <c r="A756" s="722"/>
      <c r="B756" s="493" t="s">
        <v>2919</v>
      </c>
      <c r="C756" s="494" t="s">
        <v>405</v>
      </c>
      <c r="D756" s="689">
        <v>4</v>
      </c>
      <c r="E756" s="493" t="s">
        <v>145</v>
      </c>
      <c r="F756" s="493"/>
      <c r="G756" s="493" t="s">
        <v>223</v>
      </c>
      <c r="H756" s="493" t="s">
        <v>850</v>
      </c>
      <c r="I756" s="493"/>
      <c r="J756" s="493"/>
      <c r="K756" s="493"/>
      <c r="L756" s="493"/>
      <c r="M756" s="493"/>
      <c r="N756" s="493" t="s">
        <v>204</v>
      </c>
      <c r="O756" s="517">
        <v>14625000</v>
      </c>
      <c r="P756" s="724" t="s">
        <v>123</v>
      </c>
      <c r="Q756" s="723"/>
      <c r="R756" s="700" t="str">
        <f t="shared" si="196"/>
        <v>2.08.01</v>
      </c>
      <c r="S756" s="744" t="str">
        <f t="shared" si="193"/>
        <v>ALAT KEDOKTERAN</v>
      </c>
      <c r="T756" s="744">
        <f t="shared" si="194"/>
        <v>5</v>
      </c>
      <c r="U756" s="745">
        <f t="shared" si="197"/>
        <v>2924998</v>
      </c>
      <c r="V756" s="744">
        <f t="shared" si="195"/>
        <v>7</v>
      </c>
      <c r="W756" s="746">
        <f t="shared" si="198"/>
        <v>14624990</v>
      </c>
      <c r="X756" s="746">
        <f t="shared" si="199"/>
        <v>0</v>
      </c>
      <c r="Y756" s="746">
        <f t="shared" si="200"/>
        <v>0</v>
      </c>
      <c r="Z756" s="746">
        <f t="shared" si="201"/>
        <v>0</v>
      </c>
      <c r="AA756" s="746">
        <f t="shared" si="202"/>
        <v>0</v>
      </c>
      <c r="AB756" s="746">
        <f t="shared" si="203"/>
        <v>0</v>
      </c>
      <c r="AC756" s="747" t="str">
        <f t="shared" si="204"/>
        <v>2006</v>
      </c>
      <c r="AD756" s="737">
        <f t="shared" si="205"/>
        <v>10</v>
      </c>
      <c r="AE756" s="473">
        <f t="shared" si="206"/>
        <v>14624990</v>
      </c>
      <c r="AF756" s="749">
        <f t="shared" si="207"/>
        <v>14624990</v>
      </c>
      <c r="AG756" s="720"/>
    </row>
    <row r="757" spans="1:33" s="475" customFormat="1" ht="16">
      <c r="A757" s="750"/>
      <c r="B757" s="523" t="s">
        <v>2919</v>
      </c>
      <c r="C757" s="524" t="s">
        <v>406</v>
      </c>
      <c r="D757" s="689">
        <v>4</v>
      </c>
      <c r="E757" s="523" t="s">
        <v>145</v>
      </c>
      <c r="F757" s="523"/>
      <c r="G757" s="523" t="s">
        <v>223</v>
      </c>
      <c r="H757" s="523" t="s">
        <v>850</v>
      </c>
      <c r="I757" s="523"/>
      <c r="J757" s="523"/>
      <c r="K757" s="523"/>
      <c r="L757" s="523"/>
      <c r="M757" s="523"/>
      <c r="N757" s="523" t="s">
        <v>204</v>
      </c>
      <c r="O757" s="517">
        <v>68850000</v>
      </c>
      <c r="P757" s="724" t="s">
        <v>123</v>
      </c>
      <c r="Q757" s="723"/>
      <c r="R757" s="700" t="str">
        <f t="shared" si="196"/>
        <v>2.08.01</v>
      </c>
      <c r="S757" s="744" t="str">
        <f t="shared" si="193"/>
        <v>ALAT KEDOKTERAN</v>
      </c>
      <c r="T757" s="744">
        <f t="shared" si="194"/>
        <v>5</v>
      </c>
      <c r="U757" s="745">
        <f t="shared" si="197"/>
        <v>13769998</v>
      </c>
      <c r="V757" s="744">
        <f t="shared" si="195"/>
        <v>7</v>
      </c>
      <c r="W757" s="746">
        <f t="shared" si="198"/>
        <v>68849990</v>
      </c>
      <c r="X757" s="746">
        <f t="shared" si="199"/>
        <v>0</v>
      </c>
      <c r="Y757" s="746">
        <f t="shared" si="200"/>
        <v>0</v>
      </c>
      <c r="Z757" s="746">
        <f t="shared" si="201"/>
        <v>0</v>
      </c>
      <c r="AA757" s="746">
        <f t="shared" si="202"/>
        <v>0</v>
      </c>
      <c r="AB757" s="746">
        <f t="shared" si="203"/>
        <v>0</v>
      </c>
      <c r="AC757" s="747" t="str">
        <f t="shared" si="204"/>
        <v>2006</v>
      </c>
      <c r="AD757" s="737">
        <f t="shared" si="205"/>
        <v>10</v>
      </c>
      <c r="AE757" s="473">
        <f t="shared" si="206"/>
        <v>68849990</v>
      </c>
      <c r="AF757" s="749">
        <f t="shared" si="207"/>
        <v>68849990</v>
      </c>
      <c r="AG757" s="720"/>
    </row>
    <row r="758" spans="1:33" s="475" customFormat="1" ht="16">
      <c r="A758" s="750"/>
      <c r="B758" s="523" t="s">
        <v>2919</v>
      </c>
      <c r="C758" s="524" t="s">
        <v>405</v>
      </c>
      <c r="D758" s="689">
        <v>4</v>
      </c>
      <c r="E758" s="523" t="s">
        <v>145</v>
      </c>
      <c r="F758" s="523"/>
      <c r="G758" s="523" t="s">
        <v>223</v>
      </c>
      <c r="H758" s="523" t="s">
        <v>850</v>
      </c>
      <c r="I758" s="523"/>
      <c r="J758" s="523"/>
      <c r="K758" s="523"/>
      <c r="L758" s="523"/>
      <c r="M758" s="523"/>
      <c r="N758" s="523" t="s">
        <v>204</v>
      </c>
      <c r="O758" s="517">
        <v>14625000</v>
      </c>
      <c r="P758" s="724" t="s">
        <v>123</v>
      </c>
      <c r="Q758" s="723"/>
      <c r="R758" s="700" t="str">
        <f t="shared" si="196"/>
        <v>2.08.01</v>
      </c>
      <c r="S758" s="744" t="str">
        <f t="shared" si="193"/>
        <v>ALAT KEDOKTERAN</v>
      </c>
      <c r="T758" s="744">
        <f t="shared" si="194"/>
        <v>5</v>
      </c>
      <c r="U758" s="745">
        <f t="shared" si="197"/>
        <v>2924998</v>
      </c>
      <c r="V758" s="744">
        <f t="shared" si="195"/>
        <v>7</v>
      </c>
      <c r="W758" s="746">
        <f t="shared" si="198"/>
        <v>14624990</v>
      </c>
      <c r="X758" s="746">
        <f t="shared" si="199"/>
        <v>0</v>
      </c>
      <c r="Y758" s="746">
        <f t="shared" si="200"/>
        <v>0</v>
      </c>
      <c r="Z758" s="746">
        <f t="shared" si="201"/>
        <v>0</v>
      </c>
      <c r="AA758" s="746">
        <f t="shared" si="202"/>
        <v>0</v>
      </c>
      <c r="AB758" s="746">
        <f t="shared" si="203"/>
        <v>0</v>
      </c>
      <c r="AC758" s="747" t="str">
        <f t="shared" si="204"/>
        <v>2006</v>
      </c>
      <c r="AD758" s="737">
        <f t="shared" si="205"/>
        <v>10</v>
      </c>
      <c r="AE758" s="473">
        <f t="shared" si="206"/>
        <v>14624990</v>
      </c>
      <c r="AF758" s="749">
        <f t="shared" si="207"/>
        <v>14624990</v>
      </c>
      <c r="AG758" s="720"/>
    </row>
    <row r="759" spans="1:33" s="475" customFormat="1" ht="16">
      <c r="A759" s="722"/>
      <c r="B759" s="493" t="s">
        <v>2923</v>
      </c>
      <c r="C759" s="494" t="s">
        <v>407</v>
      </c>
      <c r="D759" s="689">
        <v>4</v>
      </c>
      <c r="E759" s="493" t="s">
        <v>145</v>
      </c>
      <c r="F759" s="493"/>
      <c r="G759" s="493" t="s">
        <v>223</v>
      </c>
      <c r="H759" s="493" t="s">
        <v>850</v>
      </c>
      <c r="I759" s="493"/>
      <c r="J759" s="493"/>
      <c r="K759" s="493"/>
      <c r="L759" s="493"/>
      <c r="M759" s="493"/>
      <c r="N759" s="493" t="s">
        <v>204</v>
      </c>
      <c r="O759" s="517">
        <v>5850000</v>
      </c>
      <c r="P759" s="724" t="s">
        <v>123</v>
      </c>
      <c r="Q759" s="723"/>
      <c r="R759" s="700" t="str">
        <f t="shared" si="196"/>
        <v>2.08.01</v>
      </c>
      <c r="S759" s="744" t="str">
        <f t="shared" si="193"/>
        <v>ALAT KEDOKTERAN</v>
      </c>
      <c r="T759" s="744">
        <f t="shared" si="194"/>
        <v>5</v>
      </c>
      <c r="U759" s="745">
        <f t="shared" si="197"/>
        <v>1169998</v>
      </c>
      <c r="V759" s="744">
        <f t="shared" si="195"/>
        <v>7</v>
      </c>
      <c r="W759" s="746">
        <f t="shared" si="198"/>
        <v>5849990</v>
      </c>
      <c r="X759" s="746">
        <f t="shared" si="199"/>
        <v>0</v>
      </c>
      <c r="Y759" s="746">
        <f t="shared" si="200"/>
        <v>0</v>
      </c>
      <c r="Z759" s="746">
        <f t="shared" si="201"/>
        <v>0</v>
      </c>
      <c r="AA759" s="746">
        <f t="shared" si="202"/>
        <v>0</v>
      </c>
      <c r="AB759" s="746">
        <f t="shared" si="203"/>
        <v>0</v>
      </c>
      <c r="AC759" s="747" t="str">
        <f t="shared" si="204"/>
        <v>2006</v>
      </c>
      <c r="AD759" s="737">
        <f t="shared" si="205"/>
        <v>10</v>
      </c>
      <c r="AE759" s="473">
        <f t="shared" si="206"/>
        <v>5849990</v>
      </c>
      <c r="AF759" s="749">
        <f t="shared" si="207"/>
        <v>5849990</v>
      </c>
      <c r="AG759" s="720"/>
    </row>
    <row r="760" spans="1:33" s="475" customFormat="1" ht="16">
      <c r="A760" s="722"/>
      <c r="B760" s="493" t="s">
        <v>2923</v>
      </c>
      <c r="C760" s="494" t="s">
        <v>408</v>
      </c>
      <c r="D760" s="689">
        <v>4</v>
      </c>
      <c r="E760" s="493" t="s">
        <v>145</v>
      </c>
      <c r="F760" s="493"/>
      <c r="G760" s="493" t="s">
        <v>223</v>
      </c>
      <c r="H760" s="493" t="s">
        <v>850</v>
      </c>
      <c r="I760" s="493"/>
      <c r="J760" s="493"/>
      <c r="K760" s="493"/>
      <c r="L760" s="493"/>
      <c r="M760" s="493"/>
      <c r="N760" s="493" t="s">
        <v>204</v>
      </c>
      <c r="O760" s="517">
        <v>1260000</v>
      </c>
      <c r="P760" s="724" t="s">
        <v>123</v>
      </c>
      <c r="Q760" s="723"/>
      <c r="R760" s="700" t="str">
        <f t="shared" si="196"/>
        <v>2.08.01</v>
      </c>
      <c r="S760" s="744" t="str">
        <f t="shared" si="193"/>
        <v>ALAT KEDOKTERAN</v>
      </c>
      <c r="T760" s="744">
        <f t="shared" si="194"/>
        <v>5</v>
      </c>
      <c r="U760" s="745">
        <f t="shared" si="197"/>
        <v>251998</v>
      </c>
      <c r="V760" s="744">
        <f t="shared" si="195"/>
        <v>7</v>
      </c>
      <c r="W760" s="746">
        <f t="shared" si="198"/>
        <v>1259990</v>
      </c>
      <c r="X760" s="746">
        <f t="shared" si="199"/>
        <v>0</v>
      </c>
      <c r="Y760" s="746">
        <f t="shared" si="200"/>
        <v>0</v>
      </c>
      <c r="Z760" s="746">
        <f t="shared" si="201"/>
        <v>0</v>
      </c>
      <c r="AA760" s="746">
        <f t="shared" si="202"/>
        <v>0</v>
      </c>
      <c r="AB760" s="746">
        <f t="shared" si="203"/>
        <v>0</v>
      </c>
      <c r="AC760" s="747" t="str">
        <f t="shared" si="204"/>
        <v>2006</v>
      </c>
      <c r="AD760" s="737">
        <f t="shared" si="205"/>
        <v>10</v>
      </c>
      <c r="AE760" s="473">
        <f t="shared" si="206"/>
        <v>1259990</v>
      </c>
      <c r="AF760" s="749">
        <f t="shared" si="207"/>
        <v>1259990</v>
      </c>
      <c r="AG760" s="720"/>
    </row>
    <row r="761" spans="1:33" s="475" customFormat="1" ht="16">
      <c r="A761" s="722"/>
      <c r="B761" s="493" t="s">
        <v>2923</v>
      </c>
      <c r="C761" s="494" t="s">
        <v>409</v>
      </c>
      <c r="D761" s="689">
        <v>4</v>
      </c>
      <c r="E761" s="493" t="s">
        <v>145</v>
      </c>
      <c r="F761" s="493"/>
      <c r="G761" s="493" t="s">
        <v>223</v>
      </c>
      <c r="H761" s="493" t="s">
        <v>850</v>
      </c>
      <c r="I761" s="493"/>
      <c r="J761" s="493"/>
      <c r="K761" s="493"/>
      <c r="L761" s="493"/>
      <c r="M761" s="493"/>
      <c r="N761" s="493" t="s">
        <v>204</v>
      </c>
      <c r="O761" s="517">
        <v>5850000</v>
      </c>
      <c r="P761" s="724" t="s">
        <v>123</v>
      </c>
      <c r="Q761" s="723"/>
      <c r="R761" s="700" t="str">
        <f t="shared" si="196"/>
        <v>2.08.01</v>
      </c>
      <c r="S761" s="744" t="str">
        <f t="shared" si="193"/>
        <v>ALAT KEDOKTERAN</v>
      </c>
      <c r="T761" s="744">
        <f t="shared" si="194"/>
        <v>5</v>
      </c>
      <c r="U761" s="745">
        <f t="shared" si="197"/>
        <v>1169998</v>
      </c>
      <c r="V761" s="744">
        <f t="shared" si="195"/>
        <v>7</v>
      </c>
      <c r="W761" s="746">
        <f t="shared" si="198"/>
        <v>5849990</v>
      </c>
      <c r="X761" s="746">
        <f t="shared" si="199"/>
        <v>0</v>
      </c>
      <c r="Y761" s="746">
        <f t="shared" si="200"/>
        <v>0</v>
      </c>
      <c r="Z761" s="746">
        <f t="shared" si="201"/>
        <v>0</v>
      </c>
      <c r="AA761" s="746">
        <f t="shared" si="202"/>
        <v>0</v>
      </c>
      <c r="AB761" s="746">
        <f t="shared" si="203"/>
        <v>0</v>
      </c>
      <c r="AC761" s="747" t="str">
        <f t="shared" si="204"/>
        <v>2006</v>
      </c>
      <c r="AD761" s="737">
        <f t="shared" si="205"/>
        <v>10</v>
      </c>
      <c r="AE761" s="473">
        <f t="shared" si="206"/>
        <v>5849990</v>
      </c>
      <c r="AF761" s="749">
        <f t="shared" si="207"/>
        <v>5849990</v>
      </c>
      <c r="AG761" s="720"/>
    </row>
    <row r="762" spans="1:33" s="475" customFormat="1" ht="16">
      <c r="A762" s="722"/>
      <c r="B762" s="493" t="s">
        <v>2923</v>
      </c>
      <c r="C762" s="494" t="s">
        <v>409</v>
      </c>
      <c r="D762" s="689">
        <v>4</v>
      </c>
      <c r="E762" s="493" t="s">
        <v>145</v>
      </c>
      <c r="F762" s="493"/>
      <c r="G762" s="493" t="s">
        <v>226</v>
      </c>
      <c r="H762" s="493" t="s">
        <v>850</v>
      </c>
      <c r="I762" s="493"/>
      <c r="J762" s="493"/>
      <c r="K762" s="493"/>
      <c r="L762" s="493"/>
      <c r="M762" s="493"/>
      <c r="N762" s="493" t="s">
        <v>204</v>
      </c>
      <c r="O762" s="517">
        <v>11700000</v>
      </c>
      <c r="P762" s="724" t="s">
        <v>123</v>
      </c>
      <c r="Q762" s="723"/>
      <c r="R762" s="700" t="str">
        <f t="shared" si="196"/>
        <v>2.08.01</v>
      </c>
      <c r="S762" s="744" t="str">
        <f t="shared" ref="S762:S825" si="208">VLOOKUP(R762,kelompok,2,0)</f>
        <v>ALAT KEDOKTERAN</v>
      </c>
      <c r="T762" s="744">
        <f t="shared" ref="T762:T825" si="209">VLOOKUP(R762,MASAMANFAAT,4,0)</f>
        <v>5</v>
      </c>
      <c r="U762" s="745">
        <f t="shared" si="197"/>
        <v>2339998</v>
      </c>
      <c r="V762" s="744">
        <f t="shared" si="195"/>
        <v>7</v>
      </c>
      <c r="W762" s="746">
        <f t="shared" si="198"/>
        <v>11699990</v>
      </c>
      <c r="X762" s="746">
        <f t="shared" si="199"/>
        <v>0</v>
      </c>
      <c r="Y762" s="746">
        <f t="shared" si="200"/>
        <v>0</v>
      </c>
      <c r="Z762" s="746">
        <f t="shared" si="201"/>
        <v>0</v>
      </c>
      <c r="AA762" s="746">
        <f t="shared" si="202"/>
        <v>0</v>
      </c>
      <c r="AB762" s="746">
        <f t="shared" si="203"/>
        <v>0</v>
      </c>
      <c r="AC762" s="747" t="str">
        <f t="shared" si="204"/>
        <v>2006</v>
      </c>
      <c r="AD762" s="737">
        <f t="shared" si="205"/>
        <v>10</v>
      </c>
      <c r="AE762" s="473">
        <f t="shared" si="206"/>
        <v>11699990</v>
      </c>
      <c r="AF762" s="749">
        <f t="shared" si="207"/>
        <v>11699990</v>
      </c>
      <c r="AG762" s="720"/>
    </row>
    <row r="763" spans="1:33" s="475" customFormat="1" ht="16">
      <c r="A763" s="722"/>
      <c r="B763" s="493" t="s">
        <v>2919</v>
      </c>
      <c r="C763" s="494" t="s">
        <v>410</v>
      </c>
      <c r="D763" s="689">
        <v>4</v>
      </c>
      <c r="E763" s="493" t="s">
        <v>145</v>
      </c>
      <c r="F763" s="493"/>
      <c r="G763" s="493" t="s">
        <v>223</v>
      </c>
      <c r="H763" s="493" t="s">
        <v>850</v>
      </c>
      <c r="I763" s="493"/>
      <c r="J763" s="493"/>
      <c r="K763" s="493"/>
      <c r="L763" s="493"/>
      <c r="M763" s="493"/>
      <c r="N763" s="493" t="s">
        <v>204</v>
      </c>
      <c r="O763" s="517">
        <v>1530000</v>
      </c>
      <c r="P763" s="724" t="s">
        <v>123</v>
      </c>
      <c r="Q763" s="723"/>
      <c r="R763" s="700" t="str">
        <f t="shared" si="196"/>
        <v>2.08.01</v>
      </c>
      <c r="S763" s="744" t="str">
        <f t="shared" si="208"/>
        <v>ALAT KEDOKTERAN</v>
      </c>
      <c r="T763" s="744">
        <f t="shared" si="209"/>
        <v>5</v>
      </c>
      <c r="U763" s="745">
        <f t="shared" si="197"/>
        <v>305998</v>
      </c>
      <c r="V763" s="744">
        <f t="shared" si="195"/>
        <v>7</v>
      </c>
      <c r="W763" s="746">
        <f t="shared" si="198"/>
        <v>1529990</v>
      </c>
      <c r="X763" s="746">
        <f t="shared" si="199"/>
        <v>0</v>
      </c>
      <c r="Y763" s="746">
        <f t="shared" si="200"/>
        <v>0</v>
      </c>
      <c r="Z763" s="746">
        <f t="shared" si="201"/>
        <v>0</v>
      </c>
      <c r="AA763" s="746">
        <f t="shared" si="202"/>
        <v>0</v>
      </c>
      <c r="AB763" s="746">
        <f t="shared" si="203"/>
        <v>0</v>
      </c>
      <c r="AC763" s="747" t="str">
        <f t="shared" si="204"/>
        <v>2006</v>
      </c>
      <c r="AD763" s="737">
        <f t="shared" si="205"/>
        <v>10</v>
      </c>
      <c r="AE763" s="473">
        <f t="shared" si="206"/>
        <v>1529990</v>
      </c>
      <c r="AF763" s="749">
        <f t="shared" si="207"/>
        <v>1529990</v>
      </c>
      <c r="AG763" s="720"/>
    </row>
    <row r="764" spans="1:33" s="475" customFormat="1" ht="16">
      <c r="A764" s="722"/>
      <c r="B764" s="493" t="s">
        <v>2968</v>
      </c>
      <c r="C764" s="494" t="s">
        <v>411</v>
      </c>
      <c r="D764" s="689">
        <v>4</v>
      </c>
      <c r="E764" s="493" t="s">
        <v>145</v>
      </c>
      <c r="F764" s="493"/>
      <c r="G764" s="493" t="s">
        <v>223</v>
      </c>
      <c r="H764" s="493" t="s">
        <v>850</v>
      </c>
      <c r="I764" s="493"/>
      <c r="J764" s="493"/>
      <c r="K764" s="493"/>
      <c r="L764" s="493"/>
      <c r="M764" s="493"/>
      <c r="N764" s="493" t="s">
        <v>204</v>
      </c>
      <c r="O764" s="517">
        <v>645000</v>
      </c>
      <c r="P764" s="724" t="s">
        <v>123</v>
      </c>
      <c r="Q764" s="723"/>
      <c r="R764" s="700" t="str">
        <f t="shared" si="196"/>
        <v>2.08.01</v>
      </c>
      <c r="S764" s="744" t="str">
        <f t="shared" si="208"/>
        <v>ALAT KEDOKTERAN</v>
      </c>
      <c r="T764" s="744">
        <f t="shared" si="209"/>
        <v>5</v>
      </c>
      <c r="U764" s="745">
        <f t="shared" si="197"/>
        <v>128998</v>
      </c>
      <c r="V764" s="744">
        <f t="shared" si="195"/>
        <v>7</v>
      </c>
      <c r="W764" s="746">
        <f t="shared" si="198"/>
        <v>644990</v>
      </c>
      <c r="X764" s="746">
        <f t="shared" si="199"/>
        <v>0</v>
      </c>
      <c r="Y764" s="746">
        <f t="shared" si="200"/>
        <v>0</v>
      </c>
      <c r="Z764" s="746">
        <f t="shared" si="201"/>
        <v>0</v>
      </c>
      <c r="AA764" s="746">
        <f t="shared" si="202"/>
        <v>0</v>
      </c>
      <c r="AB764" s="746">
        <f t="shared" si="203"/>
        <v>0</v>
      </c>
      <c r="AC764" s="747" t="str">
        <f t="shared" si="204"/>
        <v>2006</v>
      </c>
      <c r="AD764" s="737">
        <f t="shared" si="205"/>
        <v>10</v>
      </c>
      <c r="AE764" s="473">
        <f t="shared" si="206"/>
        <v>644990</v>
      </c>
      <c r="AF764" s="749">
        <f t="shared" si="207"/>
        <v>644990</v>
      </c>
      <c r="AG764" s="720"/>
    </row>
    <row r="765" spans="1:33" s="475" customFormat="1" ht="16">
      <c r="A765" s="722"/>
      <c r="B765" s="493" t="s">
        <v>2919</v>
      </c>
      <c r="C765" s="494" t="s">
        <v>412</v>
      </c>
      <c r="D765" s="689">
        <v>4</v>
      </c>
      <c r="E765" s="493" t="s">
        <v>789</v>
      </c>
      <c r="F765" s="493"/>
      <c r="G765" s="493" t="s">
        <v>223</v>
      </c>
      <c r="H765" s="493" t="s">
        <v>850</v>
      </c>
      <c r="I765" s="493"/>
      <c r="J765" s="493"/>
      <c r="K765" s="493"/>
      <c r="L765" s="493"/>
      <c r="M765" s="493"/>
      <c r="N765" s="493" t="s">
        <v>204</v>
      </c>
      <c r="O765" s="517">
        <v>8100000</v>
      </c>
      <c r="P765" s="724" t="s">
        <v>123</v>
      </c>
      <c r="Q765" s="723"/>
      <c r="R765" s="700" t="str">
        <f t="shared" si="196"/>
        <v>2.08.01</v>
      </c>
      <c r="S765" s="744" t="str">
        <f t="shared" si="208"/>
        <v>ALAT KEDOKTERAN</v>
      </c>
      <c r="T765" s="744">
        <f t="shared" si="209"/>
        <v>5</v>
      </c>
      <c r="U765" s="745">
        <f t="shared" si="197"/>
        <v>1619998</v>
      </c>
      <c r="V765" s="744">
        <f t="shared" si="195"/>
        <v>7</v>
      </c>
      <c r="W765" s="746">
        <f t="shared" si="198"/>
        <v>8099990</v>
      </c>
      <c r="X765" s="746">
        <f t="shared" si="199"/>
        <v>0</v>
      </c>
      <c r="Y765" s="746">
        <f t="shared" si="200"/>
        <v>0</v>
      </c>
      <c r="Z765" s="746">
        <f t="shared" si="201"/>
        <v>0</v>
      </c>
      <c r="AA765" s="746">
        <f t="shared" si="202"/>
        <v>0</v>
      </c>
      <c r="AB765" s="746">
        <f t="shared" si="203"/>
        <v>0</v>
      </c>
      <c r="AC765" s="747" t="str">
        <f t="shared" si="204"/>
        <v>2006</v>
      </c>
      <c r="AD765" s="737">
        <f t="shared" si="205"/>
        <v>10</v>
      </c>
      <c r="AE765" s="473">
        <f t="shared" si="206"/>
        <v>8099990</v>
      </c>
      <c r="AF765" s="749">
        <f t="shared" si="207"/>
        <v>8099990</v>
      </c>
      <c r="AG765" s="720"/>
    </row>
    <row r="766" spans="1:33" s="475" customFormat="1" ht="16">
      <c r="A766" s="722"/>
      <c r="B766" s="493" t="s">
        <v>2919</v>
      </c>
      <c r="C766" s="494" t="s">
        <v>413</v>
      </c>
      <c r="D766" s="689">
        <v>4</v>
      </c>
      <c r="E766" s="493" t="s">
        <v>789</v>
      </c>
      <c r="F766" s="493"/>
      <c r="G766" s="493" t="s">
        <v>226</v>
      </c>
      <c r="H766" s="493" t="s">
        <v>850</v>
      </c>
      <c r="I766" s="493"/>
      <c r="J766" s="493"/>
      <c r="K766" s="493"/>
      <c r="L766" s="493"/>
      <c r="M766" s="493"/>
      <c r="N766" s="493" t="s">
        <v>204</v>
      </c>
      <c r="O766" s="517">
        <v>2250000</v>
      </c>
      <c r="P766" s="724"/>
      <c r="Q766" s="723"/>
      <c r="R766" s="700" t="str">
        <f t="shared" si="196"/>
        <v>2.08.01</v>
      </c>
      <c r="S766" s="744" t="str">
        <f t="shared" si="208"/>
        <v>ALAT KEDOKTERAN</v>
      </c>
      <c r="T766" s="744">
        <f t="shared" si="209"/>
        <v>5</v>
      </c>
      <c r="U766" s="745">
        <f t="shared" si="197"/>
        <v>449998</v>
      </c>
      <c r="V766" s="744">
        <f t="shared" si="195"/>
        <v>7</v>
      </c>
      <c r="W766" s="746">
        <f t="shared" si="198"/>
        <v>2249990</v>
      </c>
      <c r="X766" s="746">
        <f t="shared" si="199"/>
        <v>0</v>
      </c>
      <c r="Y766" s="746">
        <f t="shared" si="200"/>
        <v>0</v>
      </c>
      <c r="Z766" s="746">
        <f t="shared" si="201"/>
        <v>0</v>
      </c>
      <c r="AA766" s="746">
        <f t="shared" si="202"/>
        <v>0</v>
      </c>
      <c r="AB766" s="746">
        <f t="shared" si="203"/>
        <v>0</v>
      </c>
      <c r="AC766" s="747" t="str">
        <f t="shared" si="204"/>
        <v>2006</v>
      </c>
      <c r="AD766" s="737">
        <f t="shared" si="205"/>
        <v>10</v>
      </c>
      <c r="AE766" s="473">
        <f t="shared" si="206"/>
        <v>2249990</v>
      </c>
      <c r="AF766" s="749">
        <f t="shared" si="207"/>
        <v>2249990</v>
      </c>
      <c r="AG766" s="720"/>
    </row>
    <row r="767" spans="1:33" s="475" customFormat="1" ht="16">
      <c r="A767" s="722"/>
      <c r="B767" s="493" t="s">
        <v>2919</v>
      </c>
      <c r="C767" s="494" t="s">
        <v>414</v>
      </c>
      <c r="D767" s="689">
        <v>4</v>
      </c>
      <c r="E767" s="493" t="s">
        <v>789</v>
      </c>
      <c r="F767" s="493"/>
      <c r="G767" s="493" t="s">
        <v>223</v>
      </c>
      <c r="H767" s="493" t="s">
        <v>850</v>
      </c>
      <c r="I767" s="493"/>
      <c r="J767" s="493"/>
      <c r="K767" s="493"/>
      <c r="L767" s="493"/>
      <c r="M767" s="493"/>
      <c r="N767" s="493" t="s">
        <v>204</v>
      </c>
      <c r="O767" s="517">
        <v>2250000</v>
      </c>
      <c r="P767" s="724"/>
      <c r="Q767" s="723"/>
      <c r="R767" s="700" t="str">
        <f t="shared" si="196"/>
        <v>2.08.01</v>
      </c>
      <c r="S767" s="744" t="str">
        <f t="shared" si="208"/>
        <v>ALAT KEDOKTERAN</v>
      </c>
      <c r="T767" s="744">
        <f t="shared" si="209"/>
        <v>5</v>
      </c>
      <c r="U767" s="745">
        <f t="shared" si="197"/>
        <v>449998</v>
      </c>
      <c r="V767" s="744">
        <f t="shared" si="195"/>
        <v>7</v>
      </c>
      <c r="W767" s="746">
        <f t="shared" si="198"/>
        <v>2249990</v>
      </c>
      <c r="X767" s="746">
        <f t="shared" si="199"/>
        <v>0</v>
      </c>
      <c r="Y767" s="746">
        <f t="shared" si="200"/>
        <v>0</v>
      </c>
      <c r="Z767" s="746">
        <f t="shared" si="201"/>
        <v>0</v>
      </c>
      <c r="AA767" s="746">
        <f t="shared" si="202"/>
        <v>0</v>
      </c>
      <c r="AB767" s="746">
        <f t="shared" si="203"/>
        <v>0</v>
      </c>
      <c r="AC767" s="747" t="str">
        <f t="shared" si="204"/>
        <v>2006</v>
      </c>
      <c r="AD767" s="737">
        <f t="shared" si="205"/>
        <v>10</v>
      </c>
      <c r="AE767" s="473">
        <f t="shared" si="206"/>
        <v>2249990</v>
      </c>
      <c r="AF767" s="749">
        <f t="shared" si="207"/>
        <v>2249990</v>
      </c>
      <c r="AG767" s="720"/>
    </row>
    <row r="768" spans="1:33" s="475" customFormat="1" ht="16">
      <c r="A768" s="722"/>
      <c r="B768" s="493" t="s">
        <v>2969</v>
      </c>
      <c r="C768" s="494" t="s">
        <v>415</v>
      </c>
      <c r="D768" s="689">
        <v>4</v>
      </c>
      <c r="E768" s="493" t="s">
        <v>145</v>
      </c>
      <c r="F768" s="493"/>
      <c r="G768" s="493" t="s">
        <v>223</v>
      </c>
      <c r="H768" s="493" t="s">
        <v>850</v>
      </c>
      <c r="I768" s="493"/>
      <c r="J768" s="493"/>
      <c r="K768" s="493"/>
      <c r="L768" s="493"/>
      <c r="M768" s="493"/>
      <c r="N768" s="493" t="s">
        <v>204</v>
      </c>
      <c r="O768" s="517">
        <v>1800000</v>
      </c>
      <c r="P768" s="724" t="s">
        <v>123</v>
      </c>
      <c r="Q768" s="723"/>
      <c r="R768" s="700" t="str">
        <f t="shared" si="196"/>
        <v>2.08.02</v>
      </c>
      <c r="S768" s="744" t="str">
        <f t="shared" si="208"/>
        <v>ALAT KESEHATAN</v>
      </c>
      <c r="T768" s="744">
        <f t="shared" si="209"/>
        <v>5</v>
      </c>
      <c r="U768" s="745">
        <f t="shared" si="197"/>
        <v>359998</v>
      </c>
      <c r="V768" s="744">
        <f t="shared" si="195"/>
        <v>7</v>
      </c>
      <c r="W768" s="746">
        <f t="shared" si="198"/>
        <v>1799990</v>
      </c>
      <c r="X768" s="746">
        <f t="shared" si="199"/>
        <v>0</v>
      </c>
      <c r="Y768" s="746">
        <f t="shared" si="200"/>
        <v>0</v>
      </c>
      <c r="Z768" s="746">
        <f t="shared" si="201"/>
        <v>0</v>
      </c>
      <c r="AA768" s="746">
        <f t="shared" si="202"/>
        <v>0</v>
      </c>
      <c r="AB768" s="746">
        <f t="shared" si="203"/>
        <v>0</v>
      </c>
      <c r="AC768" s="747" t="str">
        <f t="shared" si="204"/>
        <v>2006</v>
      </c>
      <c r="AD768" s="737">
        <f t="shared" si="205"/>
        <v>10</v>
      </c>
      <c r="AE768" s="473">
        <f t="shared" si="206"/>
        <v>1799990</v>
      </c>
      <c r="AF768" s="749">
        <f t="shared" si="207"/>
        <v>1799990</v>
      </c>
      <c r="AG768" s="720"/>
    </row>
    <row r="769" spans="1:40" s="475" customFormat="1" ht="16">
      <c r="A769" s="722"/>
      <c r="B769" s="493" t="s">
        <v>2970</v>
      </c>
      <c r="C769" s="494" t="s">
        <v>416</v>
      </c>
      <c r="D769" s="689">
        <v>4</v>
      </c>
      <c r="E769" s="493" t="s">
        <v>145</v>
      </c>
      <c r="F769" s="493"/>
      <c r="G769" s="493" t="s">
        <v>223</v>
      </c>
      <c r="H769" s="493" t="s">
        <v>850</v>
      </c>
      <c r="I769" s="493"/>
      <c r="J769" s="493"/>
      <c r="K769" s="493"/>
      <c r="L769" s="493"/>
      <c r="M769" s="493"/>
      <c r="N769" s="493" t="s">
        <v>204</v>
      </c>
      <c r="O769" s="517">
        <v>90000</v>
      </c>
      <c r="P769" s="724"/>
      <c r="Q769" s="723"/>
      <c r="R769" s="700" t="str">
        <f t="shared" si="196"/>
        <v>2.08.01</v>
      </c>
      <c r="S769" s="744" t="str">
        <f t="shared" si="208"/>
        <v>ALAT KEDOKTERAN</v>
      </c>
      <c r="T769" s="744">
        <f t="shared" si="209"/>
        <v>5</v>
      </c>
      <c r="U769" s="745">
        <f t="shared" si="197"/>
        <v>17998</v>
      </c>
      <c r="V769" s="744">
        <f t="shared" si="195"/>
        <v>7</v>
      </c>
      <c r="W769" s="746">
        <f t="shared" si="198"/>
        <v>89990</v>
      </c>
      <c r="X769" s="746">
        <f t="shared" si="199"/>
        <v>0</v>
      </c>
      <c r="Y769" s="746">
        <f t="shared" si="200"/>
        <v>0</v>
      </c>
      <c r="Z769" s="746">
        <f t="shared" si="201"/>
        <v>0</v>
      </c>
      <c r="AA769" s="746">
        <f t="shared" si="202"/>
        <v>0</v>
      </c>
      <c r="AB769" s="746">
        <f t="shared" si="203"/>
        <v>0</v>
      </c>
      <c r="AC769" s="747" t="str">
        <f t="shared" si="204"/>
        <v>2006</v>
      </c>
      <c r="AD769" s="737">
        <f t="shared" si="205"/>
        <v>10</v>
      </c>
      <c r="AE769" s="473">
        <f t="shared" si="206"/>
        <v>89990</v>
      </c>
      <c r="AF769" s="749">
        <f t="shared" si="207"/>
        <v>89990</v>
      </c>
      <c r="AG769" s="720"/>
    </row>
    <row r="770" spans="1:40" s="475" customFormat="1" ht="16">
      <c r="A770" s="722"/>
      <c r="B770" s="493" t="s">
        <v>2323</v>
      </c>
      <c r="C770" s="494" t="s">
        <v>417</v>
      </c>
      <c r="D770" s="689">
        <v>4</v>
      </c>
      <c r="E770" s="493" t="s">
        <v>145</v>
      </c>
      <c r="F770" s="493"/>
      <c r="G770" s="493"/>
      <c r="H770" s="493" t="s">
        <v>850</v>
      </c>
      <c r="I770" s="493"/>
      <c r="J770" s="493"/>
      <c r="K770" s="493"/>
      <c r="L770" s="493"/>
      <c r="M770" s="493"/>
      <c r="N770" s="493" t="s">
        <v>204</v>
      </c>
      <c r="O770" s="517">
        <v>2220000</v>
      </c>
      <c r="P770" s="724"/>
      <c r="Q770" s="723"/>
      <c r="R770" s="700" t="str">
        <f t="shared" si="196"/>
        <v>2.08.01</v>
      </c>
      <c r="S770" s="744" t="str">
        <f t="shared" si="208"/>
        <v>ALAT KEDOKTERAN</v>
      </c>
      <c r="T770" s="744">
        <f t="shared" si="209"/>
        <v>5</v>
      </c>
      <c r="U770" s="745">
        <f t="shared" si="197"/>
        <v>443998</v>
      </c>
      <c r="V770" s="744">
        <f t="shared" si="195"/>
        <v>7</v>
      </c>
      <c r="W770" s="746">
        <f t="shared" si="198"/>
        <v>2219990</v>
      </c>
      <c r="X770" s="746">
        <f t="shared" si="199"/>
        <v>0</v>
      </c>
      <c r="Y770" s="746">
        <f t="shared" si="200"/>
        <v>0</v>
      </c>
      <c r="Z770" s="746">
        <f t="shared" si="201"/>
        <v>0</v>
      </c>
      <c r="AA770" s="746">
        <f t="shared" si="202"/>
        <v>0</v>
      </c>
      <c r="AB770" s="746">
        <f t="shared" si="203"/>
        <v>0</v>
      </c>
      <c r="AC770" s="747" t="str">
        <f t="shared" si="204"/>
        <v>2006</v>
      </c>
      <c r="AD770" s="737">
        <f t="shared" si="205"/>
        <v>10</v>
      </c>
      <c r="AE770" s="473">
        <f t="shared" si="206"/>
        <v>2219990</v>
      </c>
      <c r="AF770" s="749">
        <f t="shared" si="207"/>
        <v>2219990</v>
      </c>
      <c r="AG770" s="720"/>
    </row>
    <row r="771" spans="1:40" s="475" customFormat="1" ht="25.5" customHeight="1">
      <c r="A771" s="722"/>
      <c r="B771" s="493" t="s">
        <v>698</v>
      </c>
      <c r="C771" s="494" t="s">
        <v>2520</v>
      </c>
      <c r="D771" s="689">
        <v>4</v>
      </c>
      <c r="E771" s="493" t="s">
        <v>3059</v>
      </c>
      <c r="F771" s="493"/>
      <c r="G771" s="493" t="s">
        <v>225</v>
      </c>
      <c r="H771" s="493">
        <v>2007</v>
      </c>
      <c r="I771" s="493" t="s">
        <v>3280</v>
      </c>
      <c r="J771" s="493" t="s">
        <v>852</v>
      </c>
      <c r="K771" s="493"/>
      <c r="L771" s="493"/>
      <c r="M771" s="493"/>
      <c r="N771" s="493" t="s">
        <v>204</v>
      </c>
      <c r="O771" s="517">
        <v>502036480.2567777</v>
      </c>
      <c r="P771" s="724" t="s">
        <v>123</v>
      </c>
      <c r="Q771" s="723"/>
      <c r="R771" s="700" t="str">
        <f t="shared" si="196"/>
        <v>2.08.01</v>
      </c>
      <c r="S771" s="744" t="str">
        <f t="shared" si="208"/>
        <v>ALAT KEDOKTERAN</v>
      </c>
      <c r="T771" s="744">
        <f t="shared" si="209"/>
        <v>5</v>
      </c>
      <c r="U771" s="745">
        <f t="shared" si="197"/>
        <v>100407294.05135554</v>
      </c>
      <c r="V771" s="744">
        <f t="shared" si="195"/>
        <v>6</v>
      </c>
      <c r="W771" s="746">
        <f t="shared" si="198"/>
        <v>502036470.2567777</v>
      </c>
      <c r="X771" s="746">
        <f t="shared" si="199"/>
        <v>0</v>
      </c>
      <c r="Y771" s="746">
        <f t="shared" si="200"/>
        <v>0</v>
      </c>
      <c r="Z771" s="746">
        <f t="shared" si="201"/>
        <v>0</v>
      </c>
      <c r="AA771" s="746">
        <f t="shared" si="202"/>
        <v>0</v>
      </c>
      <c r="AB771" s="746">
        <f t="shared" si="203"/>
        <v>0</v>
      </c>
      <c r="AC771" s="747">
        <f t="shared" si="204"/>
        <v>2007</v>
      </c>
      <c r="AD771" s="737">
        <f t="shared" si="205"/>
        <v>10</v>
      </c>
      <c r="AE771" s="473">
        <f t="shared" si="206"/>
        <v>502036470.2567777</v>
      </c>
      <c r="AF771" s="749">
        <f t="shared" si="207"/>
        <v>502036470.2567777</v>
      </c>
      <c r="AG771" s="720"/>
    </row>
    <row r="772" spans="1:40" s="475" customFormat="1" ht="32">
      <c r="A772" s="722"/>
      <c r="B772" s="493" t="s">
        <v>699</v>
      </c>
      <c r="C772" s="494" t="s">
        <v>2521</v>
      </c>
      <c r="D772" s="689">
        <v>4</v>
      </c>
      <c r="E772" s="493" t="s">
        <v>3059</v>
      </c>
      <c r="F772" s="493"/>
      <c r="G772" s="493" t="s">
        <v>225</v>
      </c>
      <c r="H772" s="493">
        <v>2007</v>
      </c>
      <c r="I772" s="493" t="s">
        <v>3280</v>
      </c>
      <c r="J772" s="493" t="s">
        <v>852</v>
      </c>
      <c r="K772" s="493"/>
      <c r="L772" s="493"/>
      <c r="M772" s="493"/>
      <c r="N772" s="493" t="s">
        <v>204</v>
      </c>
      <c r="O772" s="517">
        <v>404107870.54555315</v>
      </c>
      <c r="P772" s="724" t="s">
        <v>123</v>
      </c>
      <c r="Q772" s="723"/>
      <c r="R772" s="700" t="str">
        <f t="shared" si="196"/>
        <v>2.08.01</v>
      </c>
      <c r="S772" s="744" t="str">
        <f t="shared" si="208"/>
        <v>ALAT KEDOKTERAN</v>
      </c>
      <c r="T772" s="744">
        <f t="shared" si="209"/>
        <v>5</v>
      </c>
      <c r="U772" s="745">
        <f t="shared" si="197"/>
        <v>80821572.109110624</v>
      </c>
      <c r="V772" s="744">
        <f t="shared" si="195"/>
        <v>6</v>
      </c>
      <c r="W772" s="746">
        <f t="shared" si="198"/>
        <v>404107860.54555315</v>
      </c>
      <c r="X772" s="746">
        <f t="shared" si="199"/>
        <v>0</v>
      </c>
      <c r="Y772" s="746">
        <f t="shared" si="200"/>
        <v>0</v>
      </c>
      <c r="Z772" s="746">
        <f t="shared" si="201"/>
        <v>0</v>
      </c>
      <c r="AA772" s="746">
        <f t="shared" si="202"/>
        <v>0</v>
      </c>
      <c r="AB772" s="746">
        <f t="shared" si="203"/>
        <v>0</v>
      </c>
      <c r="AC772" s="747">
        <f t="shared" si="204"/>
        <v>2007</v>
      </c>
      <c r="AD772" s="737">
        <f t="shared" si="205"/>
        <v>10</v>
      </c>
      <c r="AE772" s="473">
        <f t="shared" si="206"/>
        <v>404107860.54555315</v>
      </c>
      <c r="AF772" s="749">
        <f t="shared" si="207"/>
        <v>404107860.54555315</v>
      </c>
      <c r="AG772" s="720"/>
    </row>
    <row r="773" spans="1:40" s="475" customFormat="1" ht="32">
      <c r="A773" s="722"/>
      <c r="B773" s="493" t="s">
        <v>700</v>
      </c>
      <c r="C773" s="494" t="s">
        <v>2522</v>
      </c>
      <c r="D773" s="689">
        <v>4</v>
      </c>
      <c r="E773" s="493" t="s">
        <v>3060</v>
      </c>
      <c r="F773" s="493"/>
      <c r="G773" s="493" t="s">
        <v>1582</v>
      </c>
      <c r="H773" s="493">
        <v>2007</v>
      </c>
      <c r="I773" s="493" t="s">
        <v>3280</v>
      </c>
      <c r="J773" s="493" t="s">
        <v>853</v>
      </c>
      <c r="K773" s="493"/>
      <c r="L773" s="493"/>
      <c r="M773" s="493"/>
      <c r="N773" s="493" t="s">
        <v>204</v>
      </c>
      <c r="O773" s="517">
        <v>938172312.32944679</v>
      </c>
      <c r="P773" s="724" t="s">
        <v>123</v>
      </c>
      <c r="Q773" s="723"/>
      <c r="R773" s="700" t="str">
        <f t="shared" si="196"/>
        <v>2.08.01</v>
      </c>
      <c r="S773" s="744" t="str">
        <f t="shared" si="208"/>
        <v>ALAT KEDOKTERAN</v>
      </c>
      <c r="T773" s="744">
        <f t="shared" si="209"/>
        <v>5</v>
      </c>
      <c r="U773" s="745">
        <f t="shared" si="197"/>
        <v>187634460.46588936</v>
      </c>
      <c r="V773" s="744">
        <f t="shared" si="195"/>
        <v>6</v>
      </c>
      <c r="W773" s="746">
        <f t="shared" si="198"/>
        <v>938172302.32944679</v>
      </c>
      <c r="X773" s="746">
        <f t="shared" si="199"/>
        <v>0</v>
      </c>
      <c r="Y773" s="746">
        <f t="shared" si="200"/>
        <v>0</v>
      </c>
      <c r="Z773" s="746">
        <f t="shared" si="201"/>
        <v>0</v>
      </c>
      <c r="AA773" s="746">
        <f t="shared" si="202"/>
        <v>0</v>
      </c>
      <c r="AB773" s="746">
        <f t="shared" si="203"/>
        <v>0</v>
      </c>
      <c r="AC773" s="747">
        <f t="shared" si="204"/>
        <v>2007</v>
      </c>
      <c r="AD773" s="737">
        <f t="shared" si="205"/>
        <v>10</v>
      </c>
      <c r="AE773" s="473">
        <f t="shared" si="206"/>
        <v>938172302.32944679</v>
      </c>
      <c r="AF773" s="749">
        <f t="shared" si="207"/>
        <v>938172302.32944679</v>
      </c>
      <c r="AG773" s="720"/>
    </row>
    <row r="774" spans="1:40" s="476" customFormat="1" ht="16">
      <c r="A774" s="722"/>
      <c r="B774" s="493" t="s">
        <v>2931</v>
      </c>
      <c r="C774" s="494" t="s">
        <v>317</v>
      </c>
      <c r="D774" s="689">
        <v>4</v>
      </c>
      <c r="E774" s="493" t="s">
        <v>3061</v>
      </c>
      <c r="F774" s="493"/>
      <c r="G774" s="493" t="s">
        <v>225</v>
      </c>
      <c r="H774" s="493">
        <v>2007</v>
      </c>
      <c r="I774" s="493" t="s">
        <v>3280</v>
      </c>
      <c r="J774" s="493" t="s">
        <v>854</v>
      </c>
      <c r="K774" s="493"/>
      <c r="L774" s="493"/>
      <c r="M774" s="493"/>
      <c r="N774" s="493" t="s">
        <v>204</v>
      </c>
      <c r="O774" s="517">
        <v>699361351.24323857</v>
      </c>
      <c r="P774" s="724" t="s">
        <v>123</v>
      </c>
      <c r="Q774" s="723"/>
      <c r="R774" s="700" t="str">
        <f t="shared" si="196"/>
        <v>2.08.01</v>
      </c>
      <c r="S774" s="744" t="str">
        <f t="shared" si="208"/>
        <v>ALAT KEDOKTERAN</v>
      </c>
      <c r="T774" s="744">
        <f t="shared" si="209"/>
        <v>5</v>
      </c>
      <c r="U774" s="745">
        <f t="shared" si="197"/>
        <v>139872268.24864772</v>
      </c>
      <c r="V774" s="744">
        <f t="shared" si="195"/>
        <v>6</v>
      </c>
      <c r="W774" s="746">
        <f t="shared" si="198"/>
        <v>699361341.24323857</v>
      </c>
      <c r="X774" s="746">
        <f t="shared" si="199"/>
        <v>0</v>
      </c>
      <c r="Y774" s="746">
        <f t="shared" si="200"/>
        <v>0</v>
      </c>
      <c r="Z774" s="746">
        <f t="shared" si="201"/>
        <v>0</v>
      </c>
      <c r="AA774" s="746">
        <f t="shared" si="202"/>
        <v>0</v>
      </c>
      <c r="AB774" s="746">
        <f t="shared" si="203"/>
        <v>0</v>
      </c>
      <c r="AC774" s="747">
        <f t="shared" si="204"/>
        <v>2007</v>
      </c>
      <c r="AD774" s="737">
        <f t="shared" si="205"/>
        <v>10</v>
      </c>
      <c r="AE774" s="473">
        <f t="shared" si="206"/>
        <v>699361341.24323857</v>
      </c>
      <c r="AF774" s="749">
        <f t="shared" si="207"/>
        <v>699361341.24323857</v>
      </c>
      <c r="AG774" s="720"/>
      <c r="AH774" s="475"/>
      <c r="AI774" s="475"/>
      <c r="AJ774" s="475"/>
      <c r="AK774" s="475"/>
      <c r="AL774" s="475"/>
      <c r="AM774" s="475"/>
      <c r="AN774" s="475"/>
    </row>
    <row r="775" spans="1:40" s="476" customFormat="1" ht="16">
      <c r="A775" s="722"/>
      <c r="B775" s="493" t="s">
        <v>702</v>
      </c>
      <c r="C775" s="494" t="s">
        <v>2523</v>
      </c>
      <c r="D775" s="689">
        <v>4</v>
      </c>
      <c r="E775" s="493" t="s">
        <v>3062</v>
      </c>
      <c r="F775" s="493"/>
      <c r="G775" s="493" t="s">
        <v>1583</v>
      </c>
      <c r="H775" s="493">
        <v>2007</v>
      </c>
      <c r="I775" s="493" t="s">
        <v>3280</v>
      </c>
      <c r="J775" s="493" t="s">
        <v>855</v>
      </c>
      <c r="K775" s="493"/>
      <c r="L775" s="493"/>
      <c r="M775" s="493"/>
      <c r="N775" s="493" t="s">
        <v>204</v>
      </c>
      <c r="O775" s="517">
        <v>780045205.74074543</v>
      </c>
      <c r="P775" s="724" t="s">
        <v>123</v>
      </c>
      <c r="Q775" s="723"/>
      <c r="R775" s="700" t="str">
        <f t="shared" si="196"/>
        <v>2.08.01</v>
      </c>
      <c r="S775" s="744" t="str">
        <f t="shared" si="208"/>
        <v>ALAT KEDOKTERAN</v>
      </c>
      <c r="T775" s="744">
        <f t="shared" si="209"/>
        <v>5</v>
      </c>
      <c r="U775" s="745">
        <f t="shared" si="197"/>
        <v>156009039.14814907</v>
      </c>
      <c r="V775" s="744">
        <f t="shared" si="195"/>
        <v>6</v>
      </c>
      <c r="W775" s="746">
        <f t="shared" si="198"/>
        <v>780045195.74074543</v>
      </c>
      <c r="X775" s="746">
        <f t="shared" si="199"/>
        <v>0</v>
      </c>
      <c r="Y775" s="746">
        <f t="shared" si="200"/>
        <v>0</v>
      </c>
      <c r="Z775" s="746">
        <f t="shared" si="201"/>
        <v>0</v>
      </c>
      <c r="AA775" s="746">
        <f t="shared" si="202"/>
        <v>0</v>
      </c>
      <c r="AB775" s="746">
        <f t="shared" si="203"/>
        <v>0</v>
      </c>
      <c r="AC775" s="747">
        <f t="shared" si="204"/>
        <v>2007</v>
      </c>
      <c r="AD775" s="737">
        <f t="shared" si="205"/>
        <v>10</v>
      </c>
      <c r="AE775" s="473">
        <f t="shared" si="206"/>
        <v>780045195.74074543</v>
      </c>
      <c r="AF775" s="749">
        <f t="shared" si="207"/>
        <v>780045195.74074543</v>
      </c>
      <c r="AG775" s="720"/>
      <c r="AH775" s="475"/>
      <c r="AI775" s="475"/>
      <c r="AJ775" s="475"/>
      <c r="AK775" s="475"/>
      <c r="AL775" s="475"/>
      <c r="AM775" s="475"/>
      <c r="AN775" s="475"/>
    </row>
    <row r="776" spans="1:40" s="476" customFormat="1" ht="16">
      <c r="A776" s="722"/>
      <c r="B776" s="493" t="s">
        <v>2971</v>
      </c>
      <c r="C776" s="494" t="s">
        <v>2524</v>
      </c>
      <c r="D776" s="689">
        <v>4</v>
      </c>
      <c r="E776" s="493" t="s">
        <v>3063</v>
      </c>
      <c r="F776" s="493"/>
      <c r="G776" s="493" t="s">
        <v>225</v>
      </c>
      <c r="H776" s="493">
        <v>2007</v>
      </c>
      <c r="I776" s="493" t="s">
        <v>3280</v>
      </c>
      <c r="J776" s="493" t="s">
        <v>856</v>
      </c>
      <c r="K776" s="493"/>
      <c r="L776" s="493"/>
      <c r="M776" s="493"/>
      <c r="N776" s="493" t="s">
        <v>204</v>
      </c>
      <c r="O776" s="517">
        <v>328321763.76237082</v>
      </c>
      <c r="P776" s="724" t="s">
        <v>123</v>
      </c>
      <c r="Q776" s="723"/>
      <c r="R776" s="700" t="str">
        <f t="shared" si="196"/>
        <v>2.08.01</v>
      </c>
      <c r="S776" s="744" t="str">
        <f t="shared" si="208"/>
        <v>ALAT KEDOKTERAN</v>
      </c>
      <c r="T776" s="744">
        <f t="shared" si="209"/>
        <v>5</v>
      </c>
      <c r="U776" s="745">
        <f t="shared" si="197"/>
        <v>65664350.752474166</v>
      </c>
      <c r="V776" s="744">
        <f t="shared" si="195"/>
        <v>6</v>
      </c>
      <c r="W776" s="746">
        <f t="shared" si="198"/>
        <v>328321753.76237082</v>
      </c>
      <c r="X776" s="746">
        <f t="shared" si="199"/>
        <v>0</v>
      </c>
      <c r="Y776" s="746">
        <f t="shared" si="200"/>
        <v>0</v>
      </c>
      <c r="Z776" s="746">
        <f t="shared" si="201"/>
        <v>0</v>
      </c>
      <c r="AA776" s="746">
        <f t="shared" si="202"/>
        <v>0</v>
      </c>
      <c r="AB776" s="746">
        <f t="shared" si="203"/>
        <v>0</v>
      </c>
      <c r="AC776" s="747">
        <f t="shared" si="204"/>
        <v>2007</v>
      </c>
      <c r="AD776" s="737">
        <f t="shared" si="205"/>
        <v>10</v>
      </c>
      <c r="AE776" s="473">
        <f t="shared" si="206"/>
        <v>328321753.76237082</v>
      </c>
      <c r="AF776" s="749">
        <f t="shared" si="207"/>
        <v>328321753.76237082</v>
      </c>
      <c r="AG776" s="720"/>
      <c r="AH776" s="475"/>
      <c r="AI776" s="475"/>
      <c r="AJ776" s="475"/>
      <c r="AK776" s="475"/>
      <c r="AL776" s="475"/>
      <c r="AM776" s="475"/>
      <c r="AN776" s="475"/>
    </row>
    <row r="777" spans="1:40" s="476" customFormat="1" ht="16">
      <c r="A777" s="722"/>
      <c r="B777" s="493" t="s">
        <v>2263</v>
      </c>
      <c r="C777" s="494" t="s">
        <v>2525</v>
      </c>
      <c r="D777" s="689">
        <v>4</v>
      </c>
      <c r="E777" s="493" t="s">
        <v>815</v>
      </c>
      <c r="F777" s="493"/>
      <c r="G777" s="493" t="s">
        <v>1583</v>
      </c>
      <c r="H777" s="493">
        <v>2007</v>
      </c>
      <c r="I777" s="493" t="s">
        <v>3281</v>
      </c>
      <c r="J777" s="493" t="s">
        <v>857</v>
      </c>
      <c r="K777" s="493"/>
      <c r="L777" s="493"/>
      <c r="M777" s="493"/>
      <c r="N777" s="493" t="s">
        <v>204</v>
      </c>
      <c r="O777" s="517">
        <v>69404154.396279112</v>
      </c>
      <c r="P777" s="724" t="s">
        <v>123</v>
      </c>
      <c r="Q777" s="723"/>
      <c r="R777" s="700" t="str">
        <f t="shared" si="196"/>
        <v>2.08.01</v>
      </c>
      <c r="S777" s="744" t="str">
        <f t="shared" si="208"/>
        <v>ALAT KEDOKTERAN</v>
      </c>
      <c r="T777" s="744">
        <f t="shared" si="209"/>
        <v>5</v>
      </c>
      <c r="U777" s="745">
        <f t="shared" si="197"/>
        <v>13880828.879255822</v>
      </c>
      <c r="V777" s="744">
        <f t="shared" si="195"/>
        <v>6</v>
      </c>
      <c r="W777" s="746">
        <f t="shared" si="198"/>
        <v>69404144.396279112</v>
      </c>
      <c r="X777" s="746">
        <f t="shared" si="199"/>
        <v>0</v>
      </c>
      <c r="Y777" s="746">
        <f t="shared" si="200"/>
        <v>0</v>
      </c>
      <c r="Z777" s="746">
        <f t="shared" si="201"/>
        <v>0</v>
      </c>
      <c r="AA777" s="746">
        <f t="shared" si="202"/>
        <v>0</v>
      </c>
      <c r="AB777" s="746">
        <f t="shared" si="203"/>
        <v>0</v>
      </c>
      <c r="AC777" s="747">
        <f t="shared" si="204"/>
        <v>2007</v>
      </c>
      <c r="AD777" s="737">
        <f t="shared" si="205"/>
        <v>10</v>
      </c>
      <c r="AE777" s="473">
        <f t="shared" si="206"/>
        <v>69404144.396279112</v>
      </c>
      <c r="AF777" s="749">
        <f t="shared" si="207"/>
        <v>69404144.396279112</v>
      </c>
      <c r="AG777" s="720"/>
      <c r="AH777" s="475"/>
      <c r="AI777" s="475"/>
      <c r="AJ777" s="475"/>
      <c r="AK777" s="475"/>
      <c r="AL777" s="475"/>
      <c r="AM777" s="475"/>
      <c r="AN777" s="475"/>
    </row>
    <row r="778" spans="1:40" s="476" customFormat="1" ht="16">
      <c r="A778" s="722"/>
      <c r="B778" s="493" t="s">
        <v>705</v>
      </c>
      <c r="C778" s="494" t="s">
        <v>2526</v>
      </c>
      <c r="D778" s="689">
        <v>4</v>
      </c>
      <c r="E778" s="493" t="s">
        <v>3064</v>
      </c>
      <c r="F778" s="493"/>
      <c r="G778" s="493" t="s">
        <v>238</v>
      </c>
      <c r="H778" s="493">
        <v>2007</v>
      </c>
      <c r="I778" s="493" t="s">
        <v>1655</v>
      </c>
      <c r="J778" s="493" t="s">
        <v>858</v>
      </c>
      <c r="K778" s="493"/>
      <c r="L778" s="493"/>
      <c r="M778" s="493"/>
      <c r="N778" s="493" t="s">
        <v>204</v>
      </c>
      <c r="O778" s="517">
        <v>717793820.97036767</v>
      </c>
      <c r="P778" s="724" t="s">
        <v>123</v>
      </c>
      <c r="Q778" s="723"/>
      <c r="R778" s="700" t="str">
        <f t="shared" si="196"/>
        <v>2.08.01</v>
      </c>
      <c r="S778" s="744" t="str">
        <f t="shared" si="208"/>
        <v>ALAT KEDOKTERAN</v>
      </c>
      <c r="T778" s="744">
        <f t="shared" si="209"/>
        <v>5</v>
      </c>
      <c r="U778" s="745">
        <f t="shared" si="197"/>
        <v>143558762.19407353</v>
      </c>
      <c r="V778" s="744">
        <f t="shared" si="195"/>
        <v>6</v>
      </c>
      <c r="W778" s="746">
        <f t="shared" si="198"/>
        <v>717793810.97036767</v>
      </c>
      <c r="X778" s="746">
        <f t="shared" si="199"/>
        <v>0</v>
      </c>
      <c r="Y778" s="746">
        <f t="shared" si="200"/>
        <v>0</v>
      </c>
      <c r="Z778" s="746">
        <f t="shared" si="201"/>
        <v>0</v>
      </c>
      <c r="AA778" s="746">
        <f t="shared" si="202"/>
        <v>0</v>
      </c>
      <c r="AB778" s="746">
        <f t="shared" si="203"/>
        <v>0</v>
      </c>
      <c r="AC778" s="747">
        <f t="shared" si="204"/>
        <v>2007</v>
      </c>
      <c r="AD778" s="737">
        <f t="shared" si="205"/>
        <v>10</v>
      </c>
      <c r="AE778" s="473">
        <f t="shared" si="206"/>
        <v>717793810.97036767</v>
      </c>
      <c r="AF778" s="749">
        <f t="shared" si="207"/>
        <v>717793810.97036767</v>
      </c>
      <c r="AG778" s="720"/>
      <c r="AH778" s="475"/>
      <c r="AI778" s="475"/>
      <c r="AJ778" s="475"/>
      <c r="AK778" s="475"/>
      <c r="AL778" s="475"/>
      <c r="AM778" s="475"/>
      <c r="AN778" s="475"/>
    </row>
    <row r="779" spans="1:40" s="476" customFormat="1" ht="20.25" customHeight="1">
      <c r="A779" s="722"/>
      <c r="B779" s="493" t="s">
        <v>706</v>
      </c>
      <c r="C779" s="494" t="s">
        <v>2297</v>
      </c>
      <c r="D779" s="689">
        <v>4</v>
      </c>
      <c r="E779" s="493" t="s">
        <v>3065</v>
      </c>
      <c r="F779" s="493"/>
      <c r="G779" s="493" t="s">
        <v>238</v>
      </c>
      <c r="H779" s="493">
        <v>2007</v>
      </c>
      <c r="I779" s="493" t="s">
        <v>3282</v>
      </c>
      <c r="J779" s="493" t="s">
        <v>859</v>
      </c>
      <c r="K779" s="493"/>
      <c r="L779" s="493"/>
      <c r="M779" s="493"/>
      <c r="N779" s="493" t="s">
        <v>204</v>
      </c>
      <c r="O779" s="517">
        <v>120301615.53147618</v>
      </c>
      <c r="P779" s="724" t="s">
        <v>123</v>
      </c>
      <c r="Q779" s="723"/>
      <c r="R779" s="700" t="str">
        <f t="shared" si="196"/>
        <v>2.08.01</v>
      </c>
      <c r="S779" s="744" t="str">
        <f t="shared" si="208"/>
        <v>ALAT KEDOKTERAN</v>
      </c>
      <c r="T779" s="744">
        <f t="shared" si="209"/>
        <v>5</v>
      </c>
      <c r="U779" s="745">
        <f t="shared" si="197"/>
        <v>24060321.106295235</v>
      </c>
      <c r="V779" s="744">
        <f t="shared" si="195"/>
        <v>6</v>
      </c>
      <c r="W779" s="746">
        <f t="shared" si="198"/>
        <v>120301605.53147618</v>
      </c>
      <c r="X779" s="746">
        <f t="shared" si="199"/>
        <v>0</v>
      </c>
      <c r="Y779" s="746">
        <f t="shared" si="200"/>
        <v>0</v>
      </c>
      <c r="Z779" s="746">
        <f t="shared" si="201"/>
        <v>0</v>
      </c>
      <c r="AA779" s="746">
        <f t="shared" si="202"/>
        <v>0</v>
      </c>
      <c r="AB779" s="746">
        <f t="shared" si="203"/>
        <v>0</v>
      </c>
      <c r="AC779" s="747">
        <f t="shared" si="204"/>
        <v>2007</v>
      </c>
      <c r="AD779" s="737">
        <f t="shared" si="205"/>
        <v>10</v>
      </c>
      <c r="AE779" s="473">
        <f t="shared" si="206"/>
        <v>120301605.53147618</v>
      </c>
      <c r="AF779" s="749">
        <f t="shared" si="207"/>
        <v>120301605.53147618</v>
      </c>
      <c r="AG779" s="720"/>
      <c r="AH779" s="475"/>
      <c r="AI779" s="475"/>
      <c r="AJ779" s="475"/>
      <c r="AK779" s="475"/>
      <c r="AL779" s="475"/>
      <c r="AM779" s="475"/>
      <c r="AN779" s="475"/>
    </row>
    <row r="780" spans="1:40" s="476" customFormat="1" ht="22.5" customHeight="1">
      <c r="A780" s="722"/>
      <c r="B780" s="493" t="s">
        <v>2965</v>
      </c>
      <c r="C780" s="494" t="s">
        <v>397</v>
      </c>
      <c r="D780" s="689">
        <v>4</v>
      </c>
      <c r="E780" s="493" t="s">
        <v>3066</v>
      </c>
      <c r="F780" s="493"/>
      <c r="G780" s="493" t="s">
        <v>238</v>
      </c>
      <c r="H780" s="493">
        <v>2007</v>
      </c>
      <c r="I780" s="493" t="s">
        <v>3282</v>
      </c>
      <c r="J780" s="493" t="s">
        <v>860</v>
      </c>
      <c r="K780" s="493"/>
      <c r="L780" s="493"/>
      <c r="M780" s="493"/>
      <c r="N780" s="493" t="s">
        <v>204</v>
      </c>
      <c r="O780" s="517">
        <v>180455393.51893553</v>
      </c>
      <c r="P780" s="724" t="s">
        <v>123</v>
      </c>
      <c r="Q780" s="723"/>
      <c r="R780" s="700" t="str">
        <f t="shared" si="196"/>
        <v>2.08.01</v>
      </c>
      <c r="S780" s="744" t="str">
        <f t="shared" si="208"/>
        <v>ALAT KEDOKTERAN</v>
      </c>
      <c r="T780" s="744">
        <f t="shared" si="209"/>
        <v>5</v>
      </c>
      <c r="U780" s="745">
        <f t="shared" si="197"/>
        <v>36091076.703787103</v>
      </c>
      <c r="V780" s="744">
        <f t="shared" ref="V780:V843" si="210">2013-AC780</f>
        <v>6</v>
      </c>
      <c r="W780" s="746">
        <f t="shared" si="198"/>
        <v>180455383.51893553</v>
      </c>
      <c r="X780" s="746">
        <f t="shared" si="199"/>
        <v>0</v>
      </c>
      <c r="Y780" s="746">
        <f t="shared" si="200"/>
        <v>0</v>
      </c>
      <c r="Z780" s="746">
        <f t="shared" si="201"/>
        <v>0</v>
      </c>
      <c r="AA780" s="746">
        <f t="shared" si="202"/>
        <v>0</v>
      </c>
      <c r="AB780" s="746">
        <f t="shared" si="203"/>
        <v>0</v>
      </c>
      <c r="AC780" s="747">
        <f t="shared" si="204"/>
        <v>2007</v>
      </c>
      <c r="AD780" s="737">
        <f t="shared" si="205"/>
        <v>10</v>
      </c>
      <c r="AE780" s="473">
        <f t="shared" si="206"/>
        <v>180455383.51893553</v>
      </c>
      <c r="AF780" s="749">
        <f t="shared" si="207"/>
        <v>180455383.51893553</v>
      </c>
      <c r="AG780" s="720"/>
      <c r="AH780" s="475"/>
      <c r="AI780" s="475"/>
      <c r="AJ780" s="475"/>
      <c r="AK780" s="475"/>
      <c r="AL780" s="475"/>
      <c r="AM780" s="475"/>
      <c r="AN780" s="475"/>
    </row>
    <row r="781" spans="1:40" s="476" customFormat="1" ht="16">
      <c r="A781" s="722"/>
      <c r="B781" s="493" t="s">
        <v>2967</v>
      </c>
      <c r="C781" s="494" t="s">
        <v>403</v>
      </c>
      <c r="D781" s="689">
        <v>4</v>
      </c>
      <c r="E781" s="493" t="s">
        <v>818</v>
      </c>
      <c r="F781" s="493"/>
      <c r="G781" s="493" t="s">
        <v>225</v>
      </c>
      <c r="H781" s="493">
        <v>2007</v>
      </c>
      <c r="I781" s="493" t="s">
        <v>3281</v>
      </c>
      <c r="J781" s="493" t="s">
        <v>861</v>
      </c>
      <c r="K781" s="493"/>
      <c r="L781" s="493"/>
      <c r="M781" s="493"/>
      <c r="N781" s="493" t="s">
        <v>204</v>
      </c>
      <c r="O781" s="517">
        <v>29037033.243438534</v>
      </c>
      <c r="P781" s="724" t="s">
        <v>123</v>
      </c>
      <c r="Q781" s="723"/>
      <c r="R781" s="700" t="str">
        <f t="shared" si="196"/>
        <v>2.08.01</v>
      </c>
      <c r="S781" s="744" t="str">
        <f t="shared" si="208"/>
        <v>ALAT KEDOKTERAN</v>
      </c>
      <c r="T781" s="744">
        <f t="shared" si="209"/>
        <v>5</v>
      </c>
      <c r="U781" s="745">
        <f t="shared" si="197"/>
        <v>5807404.6486877073</v>
      </c>
      <c r="V781" s="744">
        <f t="shared" si="210"/>
        <v>6</v>
      </c>
      <c r="W781" s="746">
        <f t="shared" si="198"/>
        <v>29037023.243438534</v>
      </c>
      <c r="X781" s="746">
        <f t="shared" si="199"/>
        <v>0</v>
      </c>
      <c r="Y781" s="746">
        <f t="shared" si="200"/>
        <v>0</v>
      </c>
      <c r="Z781" s="746">
        <f t="shared" si="201"/>
        <v>0</v>
      </c>
      <c r="AA781" s="746">
        <f t="shared" si="202"/>
        <v>0</v>
      </c>
      <c r="AB781" s="746">
        <f t="shared" si="203"/>
        <v>0</v>
      </c>
      <c r="AC781" s="747">
        <f t="shared" si="204"/>
        <v>2007</v>
      </c>
      <c r="AD781" s="737">
        <f t="shared" si="205"/>
        <v>10</v>
      </c>
      <c r="AE781" s="473">
        <f t="shared" si="206"/>
        <v>29037023.243438534</v>
      </c>
      <c r="AF781" s="749">
        <f t="shared" si="207"/>
        <v>29037023.243438534</v>
      </c>
      <c r="AG781" s="720"/>
      <c r="AH781" s="475"/>
      <c r="AI781" s="475"/>
      <c r="AJ781" s="475"/>
      <c r="AK781" s="475"/>
      <c r="AL781" s="475"/>
      <c r="AM781" s="475"/>
      <c r="AN781" s="475"/>
    </row>
    <row r="782" spans="1:40" s="476" customFormat="1" ht="16">
      <c r="A782" s="722"/>
      <c r="B782" s="493" t="s">
        <v>709</v>
      </c>
      <c r="C782" s="494" t="s">
        <v>2527</v>
      </c>
      <c r="D782" s="689">
        <v>4</v>
      </c>
      <c r="E782" s="493" t="s">
        <v>833</v>
      </c>
      <c r="F782" s="493"/>
      <c r="G782" s="493" t="s">
        <v>225</v>
      </c>
      <c r="H782" s="493">
        <v>2007</v>
      </c>
      <c r="I782" s="493" t="s">
        <v>3281</v>
      </c>
      <c r="J782" s="493"/>
      <c r="K782" s="493"/>
      <c r="L782" s="493"/>
      <c r="M782" s="493"/>
      <c r="N782" s="493" t="s">
        <v>204</v>
      </c>
      <c r="O782" s="517">
        <v>8403363.2143839058</v>
      </c>
      <c r="P782" s="724" t="s">
        <v>123</v>
      </c>
      <c r="Q782" s="723"/>
      <c r="R782" s="700" t="str">
        <f t="shared" si="196"/>
        <v>2.08.01</v>
      </c>
      <c r="S782" s="744" t="str">
        <f t="shared" si="208"/>
        <v>ALAT KEDOKTERAN</v>
      </c>
      <c r="T782" s="744">
        <f t="shared" si="209"/>
        <v>5</v>
      </c>
      <c r="U782" s="745">
        <f t="shared" si="197"/>
        <v>1680670.6428767811</v>
      </c>
      <c r="V782" s="744">
        <f t="shared" si="210"/>
        <v>6</v>
      </c>
      <c r="W782" s="746">
        <f t="shared" si="198"/>
        <v>8403353.2143839058</v>
      </c>
      <c r="X782" s="746">
        <f t="shared" si="199"/>
        <v>0</v>
      </c>
      <c r="Y782" s="746">
        <f t="shared" si="200"/>
        <v>0</v>
      </c>
      <c r="Z782" s="746">
        <f t="shared" si="201"/>
        <v>0</v>
      </c>
      <c r="AA782" s="746">
        <f t="shared" si="202"/>
        <v>0</v>
      </c>
      <c r="AB782" s="746">
        <f t="shared" si="203"/>
        <v>0</v>
      </c>
      <c r="AC782" s="747">
        <f t="shared" si="204"/>
        <v>2007</v>
      </c>
      <c r="AD782" s="737">
        <f t="shared" si="205"/>
        <v>10</v>
      </c>
      <c r="AE782" s="473">
        <f t="shared" si="206"/>
        <v>8403353.2143839058</v>
      </c>
      <c r="AF782" s="749">
        <f t="shared" si="207"/>
        <v>8403353.2143839058</v>
      </c>
      <c r="AG782" s="720"/>
      <c r="AH782" s="475"/>
      <c r="AI782" s="475"/>
      <c r="AJ782" s="475"/>
      <c r="AK782" s="475"/>
      <c r="AL782" s="475"/>
      <c r="AM782" s="475"/>
      <c r="AN782" s="475"/>
    </row>
    <row r="783" spans="1:40" s="476" customFormat="1" ht="16">
      <c r="A783" s="722"/>
      <c r="B783" s="493" t="s">
        <v>710</v>
      </c>
      <c r="C783" s="494" t="s">
        <v>2528</v>
      </c>
      <c r="D783" s="689">
        <v>4</v>
      </c>
      <c r="E783" s="531" t="s">
        <v>3067</v>
      </c>
      <c r="F783" s="531"/>
      <c r="G783" s="531" t="s">
        <v>223</v>
      </c>
      <c r="H783" s="493">
        <v>2007</v>
      </c>
      <c r="I783" s="493" t="s">
        <v>3280</v>
      </c>
      <c r="J783" s="493" t="s">
        <v>862</v>
      </c>
      <c r="K783" s="493"/>
      <c r="L783" s="493"/>
      <c r="M783" s="493"/>
      <c r="N783" s="493" t="s">
        <v>204</v>
      </c>
      <c r="O783" s="517">
        <v>73712307.028248191</v>
      </c>
      <c r="P783" s="724" t="s">
        <v>123</v>
      </c>
      <c r="Q783" s="723"/>
      <c r="R783" s="700" t="str">
        <f t="shared" si="196"/>
        <v>2.08.01</v>
      </c>
      <c r="S783" s="744" t="str">
        <f t="shared" si="208"/>
        <v>ALAT KEDOKTERAN</v>
      </c>
      <c r="T783" s="744">
        <f t="shared" si="209"/>
        <v>5</v>
      </c>
      <c r="U783" s="745">
        <f t="shared" si="197"/>
        <v>14742459.405649638</v>
      </c>
      <c r="V783" s="744">
        <f t="shared" si="210"/>
        <v>6</v>
      </c>
      <c r="W783" s="746">
        <f t="shared" si="198"/>
        <v>73712297.028248191</v>
      </c>
      <c r="X783" s="746">
        <f t="shared" si="199"/>
        <v>0</v>
      </c>
      <c r="Y783" s="746">
        <f t="shared" si="200"/>
        <v>0</v>
      </c>
      <c r="Z783" s="746">
        <f t="shared" si="201"/>
        <v>0</v>
      </c>
      <c r="AA783" s="746">
        <f t="shared" si="202"/>
        <v>0</v>
      </c>
      <c r="AB783" s="746">
        <f t="shared" si="203"/>
        <v>0</v>
      </c>
      <c r="AC783" s="747">
        <f t="shared" si="204"/>
        <v>2007</v>
      </c>
      <c r="AD783" s="737">
        <f t="shared" si="205"/>
        <v>10</v>
      </c>
      <c r="AE783" s="473">
        <f t="shared" si="206"/>
        <v>73712297.028248191</v>
      </c>
      <c r="AF783" s="749">
        <f t="shared" si="207"/>
        <v>73712297.028248191</v>
      </c>
      <c r="AG783" s="720"/>
      <c r="AH783" s="475"/>
      <c r="AI783" s="475"/>
      <c r="AJ783" s="475"/>
      <c r="AK783" s="475"/>
      <c r="AL783" s="475"/>
      <c r="AM783" s="475"/>
      <c r="AN783" s="475"/>
    </row>
    <row r="784" spans="1:40" s="476" customFormat="1" ht="16">
      <c r="A784" s="750"/>
      <c r="B784" s="523" t="s">
        <v>2263</v>
      </c>
      <c r="C784" s="524" t="s">
        <v>2515</v>
      </c>
      <c r="D784" s="689">
        <v>4</v>
      </c>
      <c r="E784" s="531" t="s">
        <v>3067</v>
      </c>
      <c r="F784" s="531"/>
      <c r="G784" s="531" t="s">
        <v>223</v>
      </c>
      <c r="H784" s="493">
        <v>2007</v>
      </c>
      <c r="I784" s="493" t="s">
        <v>3280</v>
      </c>
      <c r="J784" s="493" t="s">
        <v>863</v>
      </c>
      <c r="K784" s="493"/>
      <c r="L784" s="493"/>
      <c r="M784" s="493"/>
      <c r="N784" s="523" t="s">
        <v>204</v>
      </c>
      <c r="O784" s="517">
        <v>11010978.369434575</v>
      </c>
      <c r="P784" s="724" t="s">
        <v>123</v>
      </c>
      <c r="Q784" s="723"/>
      <c r="R784" s="700" t="str">
        <f t="shared" si="196"/>
        <v>2.08.01</v>
      </c>
      <c r="S784" s="744" t="str">
        <f t="shared" si="208"/>
        <v>ALAT KEDOKTERAN</v>
      </c>
      <c r="T784" s="744">
        <f t="shared" si="209"/>
        <v>5</v>
      </c>
      <c r="U784" s="745">
        <f t="shared" si="197"/>
        <v>2202193.6738869147</v>
      </c>
      <c r="V784" s="744">
        <f t="shared" si="210"/>
        <v>6</v>
      </c>
      <c r="W784" s="746">
        <f t="shared" si="198"/>
        <v>11010968.369434575</v>
      </c>
      <c r="X784" s="746">
        <f t="shared" si="199"/>
        <v>0</v>
      </c>
      <c r="Y784" s="746">
        <f t="shared" si="200"/>
        <v>0</v>
      </c>
      <c r="Z784" s="746">
        <f t="shared" si="201"/>
        <v>0</v>
      </c>
      <c r="AA784" s="746">
        <f t="shared" si="202"/>
        <v>0</v>
      </c>
      <c r="AB784" s="746">
        <f t="shared" si="203"/>
        <v>0</v>
      </c>
      <c r="AC784" s="747">
        <f t="shared" si="204"/>
        <v>2007</v>
      </c>
      <c r="AD784" s="737">
        <f t="shared" si="205"/>
        <v>10</v>
      </c>
      <c r="AE784" s="473">
        <f t="shared" si="206"/>
        <v>11010968.369434575</v>
      </c>
      <c r="AF784" s="749">
        <f t="shared" si="207"/>
        <v>11010968.369434575</v>
      </c>
      <c r="AG784" s="720"/>
      <c r="AH784" s="475"/>
      <c r="AI784" s="475"/>
      <c r="AJ784" s="475"/>
      <c r="AK784" s="475"/>
      <c r="AL784" s="475"/>
      <c r="AM784" s="475"/>
      <c r="AN784" s="475"/>
    </row>
    <row r="785" spans="1:40" s="476" customFormat="1" ht="22.5" customHeight="1">
      <c r="A785" s="750"/>
      <c r="B785" s="523" t="s">
        <v>2263</v>
      </c>
      <c r="C785" s="524" t="s">
        <v>2529</v>
      </c>
      <c r="D785" s="689">
        <v>4</v>
      </c>
      <c r="E785" s="531" t="s">
        <v>3068</v>
      </c>
      <c r="F785" s="531"/>
      <c r="G785" s="531" t="s">
        <v>223</v>
      </c>
      <c r="H785" s="493">
        <v>2007</v>
      </c>
      <c r="I785" s="493" t="s">
        <v>3283</v>
      </c>
      <c r="J785" s="493" t="s">
        <v>864</v>
      </c>
      <c r="K785" s="493"/>
      <c r="L785" s="493"/>
      <c r="M785" s="493"/>
      <c r="N785" s="523" t="s">
        <v>204</v>
      </c>
      <c r="O785" s="517">
        <v>5397779.1878546495</v>
      </c>
      <c r="P785" s="724" t="s">
        <v>123</v>
      </c>
      <c r="Q785" s="723"/>
      <c r="R785" s="700" t="str">
        <f t="shared" si="196"/>
        <v>2.08.01</v>
      </c>
      <c r="S785" s="744" t="str">
        <f t="shared" si="208"/>
        <v>ALAT KEDOKTERAN</v>
      </c>
      <c r="T785" s="744">
        <f t="shared" si="209"/>
        <v>5</v>
      </c>
      <c r="U785" s="745">
        <f t="shared" si="197"/>
        <v>1079553.8375709299</v>
      </c>
      <c r="V785" s="744">
        <f t="shared" si="210"/>
        <v>6</v>
      </c>
      <c r="W785" s="746">
        <f t="shared" si="198"/>
        <v>5397769.1878546495</v>
      </c>
      <c r="X785" s="746">
        <f t="shared" si="199"/>
        <v>0</v>
      </c>
      <c r="Y785" s="746">
        <f t="shared" si="200"/>
        <v>0</v>
      </c>
      <c r="Z785" s="746">
        <f t="shared" si="201"/>
        <v>0</v>
      </c>
      <c r="AA785" s="746">
        <f t="shared" si="202"/>
        <v>0</v>
      </c>
      <c r="AB785" s="746">
        <f t="shared" si="203"/>
        <v>0</v>
      </c>
      <c r="AC785" s="747">
        <f t="shared" si="204"/>
        <v>2007</v>
      </c>
      <c r="AD785" s="737">
        <f t="shared" si="205"/>
        <v>10</v>
      </c>
      <c r="AE785" s="473">
        <f t="shared" si="206"/>
        <v>5397769.1878546495</v>
      </c>
      <c r="AF785" s="749">
        <f t="shared" si="207"/>
        <v>5397769.1878546495</v>
      </c>
      <c r="AG785" s="720"/>
      <c r="AH785" s="475"/>
      <c r="AI785" s="475"/>
      <c r="AJ785" s="475"/>
      <c r="AK785" s="475"/>
      <c r="AL785" s="475"/>
      <c r="AM785" s="475"/>
      <c r="AN785" s="475"/>
    </row>
    <row r="786" spans="1:40" s="476" customFormat="1" ht="21.75" customHeight="1">
      <c r="A786" s="722"/>
      <c r="B786" s="523" t="s">
        <v>2263</v>
      </c>
      <c r="C786" s="494" t="s">
        <v>2530</v>
      </c>
      <c r="D786" s="689">
        <v>4</v>
      </c>
      <c r="E786" s="493" t="s">
        <v>3069</v>
      </c>
      <c r="F786" s="493"/>
      <c r="G786" s="493" t="s">
        <v>223</v>
      </c>
      <c r="H786" s="493">
        <v>2007</v>
      </c>
      <c r="I786" s="493" t="s">
        <v>3284</v>
      </c>
      <c r="J786" s="493" t="s">
        <v>865</v>
      </c>
      <c r="K786" s="493"/>
      <c r="L786" s="493"/>
      <c r="M786" s="493"/>
      <c r="N786" s="493" t="s">
        <v>204</v>
      </c>
      <c r="O786" s="517">
        <v>9890577.8440914899</v>
      </c>
      <c r="P786" s="724" t="s">
        <v>123</v>
      </c>
      <c r="Q786" s="723"/>
      <c r="R786" s="700" t="str">
        <f t="shared" si="196"/>
        <v>2.08.01</v>
      </c>
      <c r="S786" s="744" t="str">
        <f t="shared" si="208"/>
        <v>ALAT KEDOKTERAN</v>
      </c>
      <c r="T786" s="744">
        <f t="shared" si="209"/>
        <v>5</v>
      </c>
      <c r="U786" s="745">
        <f t="shared" si="197"/>
        <v>1978113.5688182979</v>
      </c>
      <c r="V786" s="744">
        <f t="shared" si="210"/>
        <v>6</v>
      </c>
      <c r="W786" s="746">
        <f t="shared" si="198"/>
        <v>9890567.8440914899</v>
      </c>
      <c r="X786" s="746">
        <f t="shared" si="199"/>
        <v>0</v>
      </c>
      <c r="Y786" s="746">
        <f t="shared" si="200"/>
        <v>0</v>
      </c>
      <c r="Z786" s="746">
        <f t="shared" si="201"/>
        <v>0</v>
      </c>
      <c r="AA786" s="746">
        <f t="shared" si="202"/>
        <v>0</v>
      </c>
      <c r="AB786" s="746">
        <f t="shared" si="203"/>
        <v>0</v>
      </c>
      <c r="AC786" s="747">
        <f t="shared" si="204"/>
        <v>2007</v>
      </c>
      <c r="AD786" s="737">
        <f t="shared" si="205"/>
        <v>10</v>
      </c>
      <c r="AE786" s="473">
        <f t="shared" si="206"/>
        <v>9890567.8440914899</v>
      </c>
      <c r="AF786" s="749">
        <f t="shared" si="207"/>
        <v>9890567.8440914899</v>
      </c>
      <c r="AG786" s="720"/>
      <c r="AH786" s="475"/>
      <c r="AI786" s="475"/>
      <c r="AJ786" s="475"/>
      <c r="AK786" s="475"/>
      <c r="AL786" s="475"/>
      <c r="AM786" s="475"/>
      <c r="AN786" s="475"/>
    </row>
    <row r="787" spans="1:40" s="476" customFormat="1" ht="16">
      <c r="A787" s="722"/>
      <c r="B787" s="523" t="s">
        <v>2965</v>
      </c>
      <c r="C787" s="494" t="s">
        <v>2531</v>
      </c>
      <c r="D787" s="689">
        <v>4</v>
      </c>
      <c r="E787" s="493" t="s">
        <v>1663</v>
      </c>
      <c r="F787" s="493"/>
      <c r="G787" s="493" t="s">
        <v>1581</v>
      </c>
      <c r="H787" s="493">
        <v>2007</v>
      </c>
      <c r="I787" s="493" t="s">
        <v>3281</v>
      </c>
      <c r="J787" s="493" t="s">
        <v>866</v>
      </c>
      <c r="K787" s="493"/>
      <c r="L787" s="493"/>
      <c r="M787" s="493"/>
      <c r="N787" s="493" t="s">
        <v>204</v>
      </c>
      <c r="O787" s="517">
        <v>4411769.3299639178</v>
      </c>
      <c r="P787" s="724" t="s">
        <v>123</v>
      </c>
      <c r="Q787" s="723"/>
      <c r="R787" s="700" t="str">
        <f t="shared" si="196"/>
        <v>2.08.01</v>
      </c>
      <c r="S787" s="744" t="str">
        <f t="shared" si="208"/>
        <v>ALAT KEDOKTERAN</v>
      </c>
      <c r="T787" s="744">
        <f t="shared" si="209"/>
        <v>5</v>
      </c>
      <c r="U787" s="745">
        <f t="shared" si="197"/>
        <v>882351.86599278357</v>
      </c>
      <c r="V787" s="744">
        <f t="shared" si="210"/>
        <v>6</v>
      </c>
      <c r="W787" s="746">
        <f t="shared" si="198"/>
        <v>4411759.3299639178</v>
      </c>
      <c r="X787" s="746">
        <f t="shared" si="199"/>
        <v>0</v>
      </c>
      <c r="Y787" s="746">
        <f t="shared" si="200"/>
        <v>0</v>
      </c>
      <c r="Z787" s="746">
        <f t="shared" si="201"/>
        <v>0</v>
      </c>
      <c r="AA787" s="746">
        <f t="shared" si="202"/>
        <v>0</v>
      </c>
      <c r="AB787" s="746">
        <f t="shared" si="203"/>
        <v>0</v>
      </c>
      <c r="AC787" s="747">
        <f t="shared" si="204"/>
        <v>2007</v>
      </c>
      <c r="AD787" s="737">
        <f t="shared" si="205"/>
        <v>10</v>
      </c>
      <c r="AE787" s="473">
        <f t="shared" si="206"/>
        <v>4411759.3299639178</v>
      </c>
      <c r="AF787" s="749">
        <f t="shared" si="207"/>
        <v>4411759.3299639178</v>
      </c>
      <c r="AG787" s="720"/>
      <c r="AH787" s="475"/>
      <c r="AI787" s="475"/>
      <c r="AJ787" s="475"/>
      <c r="AK787" s="475"/>
      <c r="AL787" s="475"/>
      <c r="AM787" s="475"/>
      <c r="AN787" s="475"/>
    </row>
    <row r="788" spans="1:40" s="476" customFormat="1" ht="16">
      <c r="A788" s="722"/>
      <c r="B788" s="523" t="s">
        <v>2296</v>
      </c>
      <c r="C788" s="494" t="s">
        <v>337</v>
      </c>
      <c r="D788" s="689">
        <v>4</v>
      </c>
      <c r="E788" s="493" t="s">
        <v>3070</v>
      </c>
      <c r="F788" s="493"/>
      <c r="G788" s="493" t="s">
        <v>225</v>
      </c>
      <c r="H788" s="493">
        <v>2007</v>
      </c>
      <c r="I788" s="493" t="s">
        <v>3285</v>
      </c>
      <c r="J788" s="493" t="s">
        <v>867</v>
      </c>
      <c r="K788" s="493"/>
      <c r="L788" s="493"/>
      <c r="M788" s="493"/>
      <c r="N788" s="493" t="s">
        <v>204</v>
      </c>
      <c r="O788" s="517">
        <v>28711752.573911995</v>
      </c>
      <c r="P788" s="724" t="s">
        <v>123</v>
      </c>
      <c r="Q788" s="723"/>
      <c r="R788" s="700" t="str">
        <f t="shared" si="196"/>
        <v>2.08.01</v>
      </c>
      <c r="S788" s="744" t="str">
        <f t="shared" si="208"/>
        <v>ALAT KEDOKTERAN</v>
      </c>
      <c r="T788" s="744">
        <f t="shared" si="209"/>
        <v>5</v>
      </c>
      <c r="U788" s="745">
        <f t="shared" si="197"/>
        <v>5742348.5147823989</v>
      </c>
      <c r="V788" s="744">
        <f t="shared" si="210"/>
        <v>6</v>
      </c>
      <c r="W788" s="746">
        <f t="shared" si="198"/>
        <v>28711742.573911995</v>
      </c>
      <c r="X788" s="746">
        <f t="shared" si="199"/>
        <v>0</v>
      </c>
      <c r="Y788" s="746">
        <f t="shared" si="200"/>
        <v>0</v>
      </c>
      <c r="Z788" s="746">
        <f t="shared" si="201"/>
        <v>0</v>
      </c>
      <c r="AA788" s="746">
        <f t="shared" si="202"/>
        <v>0</v>
      </c>
      <c r="AB788" s="746">
        <f t="shared" si="203"/>
        <v>0</v>
      </c>
      <c r="AC788" s="747">
        <f t="shared" si="204"/>
        <v>2007</v>
      </c>
      <c r="AD788" s="737">
        <f t="shared" si="205"/>
        <v>10</v>
      </c>
      <c r="AE788" s="473">
        <f t="shared" si="206"/>
        <v>28711742.573911995</v>
      </c>
      <c r="AF788" s="749">
        <f t="shared" si="207"/>
        <v>28711742.573911995</v>
      </c>
      <c r="AG788" s="720"/>
      <c r="AH788" s="475"/>
      <c r="AI788" s="475"/>
      <c r="AJ788" s="475"/>
      <c r="AK788" s="475"/>
      <c r="AL788" s="475"/>
      <c r="AM788" s="475"/>
      <c r="AN788" s="475"/>
    </row>
    <row r="789" spans="1:40" s="476" customFormat="1" ht="16">
      <c r="A789" s="722"/>
      <c r="B789" s="523" t="s">
        <v>2306</v>
      </c>
      <c r="C789" s="494" t="s">
        <v>2532</v>
      </c>
      <c r="D789" s="689">
        <v>4</v>
      </c>
      <c r="E789" s="531" t="s">
        <v>3071</v>
      </c>
      <c r="F789" s="531"/>
      <c r="G789" s="531" t="s">
        <v>1584</v>
      </c>
      <c r="H789" s="493">
        <v>2007</v>
      </c>
      <c r="I789" s="493" t="s">
        <v>3280</v>
      </c>
      <c r="J789" s="493" t="s">
        <v>868</v>
      </c>
      <c r="K789" s="493"/>
      <c r="L789" s="493"/>
      <c r="M789" s="493"/>
      <c r="N789" s="493" t="s">
        <v>204</v>
      </c>
      <c r="O789" s="517">
        <v>715387122.38525295</v>
      </c>
      <c r="P789" s="724" t="s">
        <v>123</v>
      </c>
      <c r="Q789" s="723"/>
      <c r="R789" s="700" t="str">
        <f t="shared" si="196"/>
        <v>2.08.01</v>
      </c>
      <c r="S789" s="744" t="str">
        <f t="shared" si="208"/>
        <v>ALAT KEDOKTERAN</v>
      </c>
      <c r="T789" s="744">
        <f t="shared" si="209"/>
        <v>5</v>
      </c>
      <c r="U789" s="745">
        <f t="shared" si="197"/>
        <v>143077422.4770506</v>
      </c>
      <c r="V789" s="744">
        <f t="shared" si="210"/>
        <v>6</v>
      </c>
      <c r="W789" s="746">
        <f t="shared" si="198"/>
        <v>715387112.38525295</v>
      </c>
      <c r="X789" s="746">
        <f t="shared" si="199"/>
        <v>0</v>
      </c>
      <c r="Y789" s="746">
        <f t="shared" si="200"/>
        <v>0</v>
      </c>
      <c r="Z789" s="746">
        <f t="shared" si="201"/>
        <v>0</v>
      </c>
      <c r="AA789" s="746">
        <f t="shared" si="202"/>
        <v>0</v>
      </c>
      <c r="AB789" s="746">
        <f t="shared" si="203"/>
        <v>0</v>
      </c>
      <c r="AC789" s="747">
        <f t="shared" si="204"/>
        <v>2007</v>
      </c>
      <c r="AD789" s="737">
        <f t="shared" si="205"/>
        <v>10</v>
      </c>
      <c r="AE789" s="473">
        <f t="shared" si="206"/>
        <v>715387112.38525295</v>
      </c>
      <c r="AF789" s="749">
        <f t="shared" si="207"/>
        <v>715387112.38525295</v>
      </c>
      <c r="AG789" s="720"/>
      <c r="AH789" s="475"/>
      <c r="AI789" s="475"/>
      <c r="AJ789" s="475"/>
      <c r="AK789" s="475"/>
      <c r="AL789" s="475"/>
      <c r="AM789" s="475"/>
      <c r="AN789" s="475"/>
    </row>
    <row r="790" spans="1:40" s="476" customFormat="1" ht="32">
      <c r="A790" s="722"/>
      <c r="B790" s="523" t="s">
        <v>2263</v>
      </c>
      <c r="C790" s="494" t="s">
        <v>2533</v>
      </c>
      <c r="D790" s="689">
        <v>4</v>
      </c>
      <c r="E790" s="493" t="s">
        <v>3072</v>
      </c>
      <c r="F790" s="493"/>
      <c r="G790" s="493" t="s">
        <v>1584</v>
      </c>
      <c r="H790" s="493">
        <v>2007</v>
      </c>
      <c r="I790" s="493" t="s">
        <v>3280</v>
      </c>
      <c r="J790" s="493" t="s">
        <v>868</v>
      </c>
      <c r="K790" s="493"/>
      <c r="L790" s="493"/>
      <c r="M790" s="493"/>
      <c r="N790" s="493" t="s">
        <v>204</v>
      </c>
      <c r="O790" s="517">
        <v>1270760643.4121666</v>
      </c>
      <c r="P790" s="724" t="s">
        <v>123</v>
      </c>
      <c r="Q790" s="723"/>
      <c r="R790" s="700" t="str">
        <f t="shared" si="196"/>
        <v>2.08.01</v>
      </c>
      <c r="S790" s="744" t="str">
        <f t="shared" si="208"/>
        <v>ALAT KEDOKTERAN</v>
      </c>
      <c r="T790" s="744">
        <f t="shared" si="209"/>
        <v>5</v>
      </c>
      <c r="U790" s="745">
        <f t="shared" si="197"/>
        <v>254152126.68243331</v>
      </c>
      <c r="V790" s="744">
        <f t="shared" si="210"/>
        <v>6</v>
      </c>
      <c r="W790" s="746">
        <f t="shared" si="198"/>
        <v>1270760633.4121666</v>
      </c>
      <c r="X790" s="746">
        <f t="shared" si="199"/>
        <v>0</v>
      </c>
      <c r="Y790" s="746">
        <f t="shared" si="200"/>
        <v>0</v>
      </c>
      <c r="Z790" s="746">
        <f t="shared" si="201"/>
        <v>0</v>
      </c>
      <c r="AA790" s="746">
        <f t="shared" si="202"/>
        <v>0</v>
      </c>
      <c r="AB790" s="746">
        <f t="shared" si="203"/>
        <v>0</v>
      </c>
      <c r="AC790" s="747">
        <f t="shared" si="204"/>
        <v>2007</v>
      </c>
      <c r="AD790" s="737">
        <f t="shared" si="205"/>
        <v>10</v>
      </c>
      <c r="AE790" s="473">
        <f t="shared" si="206"/>
        <v>1270760633.4121666</v>
      </c>
      <c r="AF790" s="749">
        <f t="shared" si="207"/>
        <v>1270760633.4121666</v>
      </c>
      <c r="AG790" s="720"/>
      <c r="AH790" s="475"/>
      <c r="AI790" s="475"/>
      <c r="AJ790" s="475"/>
      <c r="AK790" s="475"/>
      <c r="AL790" s="475"/>
      <c r="AM790" s="475"/>
      <c r="AN790" s="475"/>
    </row>
    <row r="791" spans="1:40" s="476" customFormat="1" ht="16">
      <c r="A791" s="722"/>
      <c r="B791" s="523" t="s">
        <v>2263</v>
      </c>
      <c r="C791" s="494" t="s">
        <v>2534</v>
      </c>
      <c r="D791" s="689">
        <v>4</v>
      </c>
      <c r="E791" s="531" t="s">
        <v>3073</v>
      </c>
      <c r="F791" s="531"/>
      <c r="G791" s="531" t="s">
        <v>1585</v>
      </c>
      <c r="H791" s="493">
        <v>2007</v>
      </c>
      <c r="I791" s="493" t="s">
        <v>3286</v>
      </c>
      <c r="J791" s="493"/>
      <c r="K791" s="493"/>
      <c r="L791" s="493"/>
      <c r="M791" s="493"/>
      <c r="N791" s="493" t="s">
        <v>204</v>
      </c>
      <c r="O791" s="517">
        <v>19541936.392802708</v>
      </c>
      <c r="P791" s="724" t="s">
        <v>123</v>
      </c>
      <c r="Q791" s="723"/>
      <c r="R791" s="700" t="str">
        <f t="shared" si="196"/>
        <v>2.08.01</v>
      </c>
      <c r="S791" s="744" t="str">
        <f t="shared" si="208"/>
        <v>ALAT KEDOKTERAN</v>
      </c>
      <c r="T791" s="744">
        <f t="shared" si="209"/>
        <v>5</v>
      </c>
      <c r="U791" s="745">
        <f t="shared" si="197"/>
        <v>3908385.2785605416</v>
      </c>
      <c r="V791" s="744">
        <f t="shared" si="210"/>
        <v>6</v>
      </c>
      <c r="W791" s="746">
        <f t="shared" si="198"/>
        <v>19541926.392802708</v>
      </c>
      <c r="X791" s="746">
        <f t="shared" si="199"/>
        <v>0</v>
      </c>
      <c r="Y791" s="746">
        <f t="shared" si="200"/>
        <v>0</v>
      </c>
      <c r="Z791" s="746">
        <f t="shared" si="201"/>
        <v>0</v>
      </c>
      <c r="AA791" s="746">
        <f t="shared" si="202"/>
        <v>0</v>
      </c>
      <c r="AB791" s="746">
        <f t="shared" si="203"/>
        <v>0</v>
      </c>
      <c r="AC791" s="747">
        <f t="shared" si="204"/>
        <v>2007</v>
      </c>
      <c r="AD791" s="737">
        <f t="shared" si="205"/>
        <v>10</v>
      </c>
      <c r="AE791" s="473">
        <f t="shared" si="206"/>
        <v>19541926.392802708</v>
      </c>
      <c r="AF791" s="749">
        <f t="shared" si="207"/>
        <v>19541926.392802708</v>
      </c>
      <c r="AG791" s="720"/>
      <c r="AH791" s="475"/>
      <c r="AI791" s="475"/>
      <c r="AJ791" s="475"/>
      <c r="AK791" s="475"/>
      <c r="AL791" s="475"/>
      <c r="AM791" s="475"/>
      <c r="AN791" s="475"/>
    </row>
    <row r="792" spans="1:40" s="476" customFormat="1" ht="22.5" customHeight="1">
      <c r="A792" s="722"/>
      <c r="B792" s="523" t="s">
        <v>2261</v>
      </c>
      <c r="C792" s="494" t="s">
        <v>2535</v>
      </c>
      <c r="D792" s="689">
        <v>4</v>
      </c>
      <c r="E792" s="531" t="s">
        <v>3074</v>
      </c>
      <c r="F792" s="531"/>
      <c r="G792" s="531" t="s">
        <v>238</v>
      </c>
      <c r="H792" s="493">
        <v>2007</v>
      </c>
      <c r="I792" s="493" t="s">
        <v>3283</v>
      </c>
      <c r="J792" s="493" t="s">
        <v>869</v>
      </c>
      <c r="K792" s="493"/>
      <c r="L792" s="493"/>
      <c r="M792" s="493"/>
      <c r="N792" s="493" t="s">
        <v>204</v>
      </c>
      <c r="O792" s="517">
        <v>30817281.051848412</v>
      </c>
      <c r="P792" s="724" t="s">
        <v>123</v>
      </c>
      <c r="Q792" s="723"/>
      <c r="R792" s="700" t="str">
        <f t="shared" ref="R792:R855" si="211">MID(B792,2,7)</f>
        <v>2.08.01</v>
      </c>
      <c r="S792" s="744" t="str">
        <f t="shared" si="208"/>
        <v>ALAT KEDOKTERAN</v>
      </c>
      <c r="T792" s="744">
        <f t="shared" si="209"/>
        <v>5</v>
      </c>
      <c r="U792" s="745">
        <f t="shared" si="197"/>
        <v>6163454.2103696819</v>
      </c>
      <c r="V792" s="744">
        <f t="shared" si="210"/>
        <v>6</v>
      </c>
      <c r="W792" s="746">
        <f t="shared" si="198"/>
        <v>30817271.051848412</v>
      </c>
      <c r="X792" s="746">
        <f t="shared" si="199"/>
        <v>0</v>
      </c>
      <c r="Y792" s="746">
        <f t="shared" si="200"/>
        <v>0</v>
      </c>
      <c r="Z792" s="746">
        <f t="shared" si="201"/>
        <v>0</v>
      </c>
      <c r="AA792" s="746">
        <f t="shared" si="202"/>
        <v>0</v>
      </c>
      <c r="AB792" s="746">
        <f t="shared" si="203"/>
        <v>0</v>
      </c>
      <c r="AC792" s="747">
        <f t="shared" si="204"/>
        <v>2007</v>
      </c>
      <c r="AD792" s="737">
        <f t="shared" si="205"/>
        <v>10</v>
      </c>
      <c r="AE792" s="473">
        <f t="shared" si="206"/>
        <v>30817271.051848412</v>
      </c>
      <c r="AF792" s="749">
        <f t="shared" si="207"/>
        <v>30817271.051848412</v>
      </c>
      <c r="AG792" s="720"/>
      <c r="AH792" s="475"/>
      <c r="AI792" s="475"/>
      <c r="AJ792" s="475"/>
      <c r="AK792" s="475"/>
      <c r="AL792" s="475"/>
      <c r="AM792" s="475"/>
      <c r="AN792" s="475"/>
    </row>
    <row r="793" spans="1:40" s="476" customFormat="1" ht="16">
      <c r="A793" s="722"/>
      <c r="B793" s="523" t="s">
        <v>2294</v>
      </c>
      <c r="C793" s="494" t="s">
        <v>2536</v>
      </c>
      <c r="D793" s="689">
        <v>4</v>
      </c>
      <c r="E793" s="493" t="s">
        <v>3075</v>
      </c>
      <c r="F793" s="493"/>
      <c r="G793" s="493" t="s">
        <v>238</v>
      </c>
      <c r="H793" s="493">
        <v>2007</v>
      </c>
      <c r="I793" s="493" t="s">
        <v>3287</v>
      </c>
      <c r="J793" s="493"/>
      <c r="K793" s="493"/>
      <c r="L793" s="493"/>
      <c r="M793" s="493"/>
      <c r="N793" s="493" t="s">
        <v>204</v>
      </c>
      <c r="O793" s="517">
        <v>276350621.00736588</v>
      </c>
      <c r="P793" s="724" t="s">
        <v>123</v>
      </c>
      <c r="Q793" s="723"/>
      <c r="R793" s="700" t="str">
        <f t="shared" si="211"/>
        <v>2.08.01</v>
      </c>
      <c r="S793" s="744" t="str">
        <f t="shared" si="208"/>
        <v>ALAT KEDOKTERAN</v>
      </c>
      <c r="T793" s="744">
        <f t="shared" si="209"/>
        <v>5</v>
      </c>
      <c r="U793" s="745">
        <f t="shared" si="197"/>
        <v>55270122.201473176</v>
      </c>
      <c r="V793" s="744">
        <f t="shared" si="210"/>
        <v>6</v>
      </c>
      <c r="W793" s="746">
        <f t="shared" si="198"/>
        <v>276350611.00736588</v>
      </c>
      <c r="X793" s="746">
        <f t="shared" si="199"/>
        <v>0</v>
      </c>
      <c r="Y793" s="746">
        <f t="shared" si="200"/>
        <v>0</v>
      </c>
      <c r="Z793" s="746">
        <f t="shared" si="201"/>
        <v>0</v>
      </c>
      <c r="AA793" s="746">
        <f t="shared" si="202"/>
        <v>0</v>
      </c>
      <c r="AB793" s="746">
        <f t="shared" si="203"/>
        <v>0</v>
      </c>
      <c r="AC793" s="747">
        <f t="shared" si="204"/>
        <v>2007</v>
      </c>
      <c r="AD793" s="737">
        <f t="shared" si="205"/>
        <v>10</v>
      </c>
      <c r="AE793" s="473">
        <f t="shared" si="206"/>
        <v>276350611.00736588</v>
      </c>
      <c r="AF793" s="749">
        <f t="shared" si="207"/>
        <v>276350611.00736588</v>
      </c>
      <c r="AG793" s="720"/>
      <c r="AH793" s="475"/>
      <c r="AI793" s="475"/>
      <c r="AJ793" s="475"/>
      <c r="AK793" s="475"/>
      <c r="AL793" s="475"/>
      <c r="AM793" s="475"/>
      <c r="AN793" s="475"/>
    </row>
    <row r="794" spans="1:40" s="476" customFormat="1" ht="16">
      <c r="A794" s="722"/>
      <c r="B794" s="523" t="s">
        <v>2972</v>
      </c>
      <c r="C794" s="494" t="s">
        <v>2537</v>
      </c>
      <c r="D794" s="689">
        <v>4</v>
      </c>
      <c r="E794" s="493" t="s">
        <v>3076</v>
      </c>
      <c r="F794" s="493"/>
      <c r="G794" s="493" t="s">
        <v>1581</v>
      </c>
      <c r="H794" s="493">
        <v>2007</v>
      </c>
      <c r="I794" s="493" t="s">
        <v>3287</v>
      </c>
      <c r="J794" s="493" t="s">
        <v>870</v>
      </c>
      <c r="K794" s="493"/>
      <c r="L794" s="493"/>
      <c r="M794" s="493"/>
      <c r="N794" s="493" t="s">
        <v>204</v>
      </c>
      <c r="O794" s="517">
        <v>16573859.279803665</v>
      </c>
      <c r="P794" s="724" t="s">
        <v>123</v>
      </c>
      <c r="Q794" s="723"/>
      <c r="R794" s="700" t="str">
        <f t="shared" si="211"/>
        <v>2.08.01</v>
      </c>
      <c r="S794" s="744" t="str">
        <f t="shared" si="208"/>
        <v>ALAT KEDOKTERAN</v>
      </c>
      <c r="T794" s="744">
        <f t="shared" si="209"/>
        <v>5</v>
      </c>
      <c r="U794" s="745">
        <f t="shared" si="197"/>
        <v>3314769.8559607333</v>
      </c>
      <c r="V794" s="744">
        <f t="shared" si="210"/>
        <v>6</v>
      </c>
      <c r="W794" s="746">
        <f t="shared" si="198"/>
        <v>16573849.279803665</v>
      </c>
      <c r="X794" s="746">
        <f t="shared" si="199"/>
        <v>0</v>
      </c>
      <c r="Y794" s="746">
        <f t="shared" si="200"/>
        <v>0</v>
      </c>
      <c r="Z794" s="746">
        <f t="shared" si="201"/>
        <v>0</v>
      </c>
      <c r="AA794" s="746">
        <f t="shared" si="202"/>
        <v>0</v>
      </c>
      <c r="AB794" s="746">
        <f t="shared" si="203"/>
        <v>0</v>
      </c>
      <c r="AC794" s="747">
        <f t="shared" si="204"/>
        <v>2007</v>
      </c>
      <c r="AD794" s="737">
        <f t="shared" si="205"/>
        <v>10</v>
      </c>
      <c r="AE794" s="473">
        <f t="shared" si="206"/>
        <v>16573849.279803665</v>
      </c>
      <c r="AF794" s="749">
        <f t="shared" si="207"/>
        <v>16573849.279803665</v>
      </c>
      <c r="AG794" s="720"/>
      <c r="AH794" s="475"/>
      <c r="AI794" s="475"/>
      <c r="AJ794" s="475"/>
      <c r="AK794" s="475"/>
      <c r="AL794" s="475"/>
      <c r="AM794" s="475"/>
      <c r="AN794" s="475"/>
    </row>
    <row r="795" spans="1:40" s="476" customFormat="1" ht="16">
      <c r="A795" s="722"/>
      <c r="B795" s="523" t="s">
        <v>2953</v>
      </c>
      <c r="C795" s="494" t="s">
        <v>2516</v>
      </c>
      <c r="D795" s="689">
        <v>4</v>
      </c>
      <c r="E795" s="493" t="s">
        <v>3067</v>
      </c>
      <c r="F795" s="493"/>
      <c r="G795" s="493" t="s">
        <v>1581</v>
      </c>
      <c r="H795" s="493">
        <v>2007</v>
      </c>
      <c r="I795" s="493" t="s">
        <v>3280</v>
      </c>
      <c r="J795" s="493" t="s">
        <v>871</v>
      </c>
      <c r="K795" s="493"/>
      <c r="L795" s="493"/>
      <c r="M795" s="493"/>
      <c r="N795" s="493" t="s">
        <v>204</v>
      </c>
      <c r="O795" s="517">
        <v>11499695.185638562</v>
      </c>
      <c r="P795" s="724" t="s">
        <v>123</v>
      </c>
      <c r="Q795" s="723"/>
      <c r="R795" s="700" t="str">
        <f t="shared" si="211"/>
        <v>2.08.01</v>
      </c>
      <c r="S795" s="744" t="str">
        <f t="shared" si="208"/>
        <v>ALAT KEDOKTERAN</v>
      </c>
      <c r="T795" s="744">
        <f t="shared" si="209"/>
        <v>5</v>
      </c>
      <c r="U795" s="745">
        <f t="shared" ref="U795:U858" si="212">(O795-10)/T795</f>
        <v>2299937.0371277123</v>
      </c>
      <c r="V795" s="744">
        <f t="shared" si="210"/>
        <v>6</v>
      </c>
      <c r="W795" s="746">
        <f t="shared" ref="W795:W858" si="213">IF(V795&gt;T795,O795-10,U795*V795)</f>
        <v>11499685.185638562</v>
      </c>
      <c r="X795" s="746">
        <f t="shared" ref="X795:X858" si="214">IF(O795-10=W795,0,U795)</f>
        <v>0</v>
      </c>
      <c r="Y795" s="746">
        <f t="shared" ref="Y795:Y858" si="215">IF(O795-10=W795+X795,0,U795)</f>
        <v>0</v>
      </c>
      <c r="Z795" s="746">
        <f t="shared" ref="Z795:Z858" si="216">IF(O795-10=X795+Y795+W795,0,U795)</f>
        <v>0</v>
      </c>
      <c r="AA795" s="746">
        <f t="shared" ref="AA795:AA858" si="217">IF(O795-10=Y795+Z795+X795+W795,0,U795)</f>
        <v>0</v>
      </c>
      <c r="AB795" s="746">
        <f t="shared" ref="AB795:AB858" si="218">IF(O795-10=W795+X795+Z795+AA795+Y795,0,U795)</f>
        <v>0</v>
      </c>
      <c r="AC795" s="747">
        <f t="shared" ref="AC795:AC858" si="219">H795</f>
        <v>2007</v>
      </c>
      <c r="AD795" s="737">
        <f t="shared" ref="AD795:AD858" si="220">O795-(W795+X795+Y795+Z795+AA795+AB795)</f>
        <v>10</v>
      </c>
      <c r="AE795" s="473">
        <f t="shared" ref="AE795:AE858" si="221">W795+X795+Y795+Z795+AA795</f>
        <v>11499685.185638562</v>
      </c>
      <c r="AF795" s="749">
        <f t="shared" ref="AF795:AF858" si="222">AE795+AB795</f>
        <v>11499685.185638562</v>
      </c>
      <c r="AG795" s="720"/>
      <c r="AH795" s="475"/>
      <c r="AI795" s="475"/>
      <c r="AJ795" s="475"/>
      <c r="AK795" s="475"/>
      <c r="AL795" s="475"/>
      <c r="AM795" s="475"/>
      <c r="AN795" s="475"/>
    </row>
    <row r="796" spans="1:40" s="476" customFormat="1" ht="23.25" customHeight="1">
      <c r="A796" s="722"/>
      <c r="B796" s="523" t="s">
        <v>2263</v>
      </c>
      <c r="C796" s="494" t="s">
        <v>2538</v>
      </c>
      <c r="D796" s="689">
        <v>4</v>
      </c>
      <c r="E796" s="493" t="s">
        <v>3068</v>
      </c>
      <c r="F796" s="493"/>
      <c r="G796" s="493" t="s">
        <v>1581</v>
      </c>
      <c r="H796" s="493">
        <v>2007</v>
      </c>
      <c r="I796" s="493" t="s">
        <v>3283</v>
      </c>
      <c r="J796" s="493"/>
      <c r="K796" s="493"/>
      <c r="L796" s="493"/>
      <c r="M796" s="493"/>
      <c r="N796" s="493" t="s">
        <v>204</v>
      </c>
      <c r="O796" s="517">
        <v>12668588.36096359</v>
      </c>
      <c r="P796" s="724" t="s">
        <v>123</v>
      </c>
      <c r="Q796" s="723"/>
      <c r="R796" s="700" t="str">
        <f t="shared" si="211"/>
        <v>2.08.01</v>
      </c>
      <c r="S796" s="744" t="str">
        <f t="shared" si="208"/>
        <v>ALAT KEDOKTERAN</v>
      </c>
      <c r="T796" s="744">
        <f t="shared" si="209"/>
        <v>5</v>
      </c>
      <c r="U796" s="745">
        <f t="shared" si="212"/>
        <v>2533715.6721927179</v>
      </c>
      <c r="V796" s="744">
        <f t="shared" si="210"/>
        <v>6</v>
      </c>
      <c r="W796" s="746">
        <f t="shared" si="213"/>
        <v>12668578.36096359</v>
      </c>
      <c r="X796" s="746">
        <f t="shared" si="214"/>
        <v>0</v>
      </c>
      <c r="Y796" s="746">
        <f t="shared" si="215"/>
        <v>0</v>
      </c>
      <c r="Z796" s="746">
        <f t="shared" si="216"/>
        <v>0</v>
      </c>
      <c r="AA796" s="746">
        <f t="shared" si="217"/>
        <v>0</v>
      </c>
      <c r="AB796" s="746">
        <f t="shared" si="218"/>
        <v>0</v>
      </c>
      <c r="AC796" s="747">
        <f t="shared" si="219"/>
        <v>2007</v>
      </c>
      <c r="AD796" s="737">
        <f t="shared" si="220"/>
        <v>10</v>
      </c>
      <c r="AE796" s="473">
        <f t="shared" si="221"/>
        <v>12668578.36096359</v>
      </c>
      <c r="AF796" s="749">
        <f t="shared" si="222"/>
        <v>12668578.36096359</v>
      </c>
      <c r="AG796" s="720"/>
      <c r="AH796" s="475"/>
      <c r="AI796" s="475"/>
      <c r="AJ796" s="475"/>
      <c r="AK796" s="475"/>
      <c r="AL796" s="475"/>
      <c r="AM796" s="475"/>
      <c r="AN796" s="475"/>
    </row>
    <row r="797" spans="1:40" s="476" customFormat="1" ht="16">
      <c r="A797" s="722"/>
      <c r="B797" s="523" t="s">
        <v>2971</v>
      </c>
      <c r="C797" s="494" t="s">
        <v>2539</v>
      </c>
      <c r="D797" s="689">
        <v>4</v>
      </c>
      <c r="E797" s="493" t="s">
        <v>3063</v>
      </c>
      <c r="F797" s="493"/>
      <c r="G797" s="493" t="s">
        <v>1582</v>
      </c>
      <c r="H797" s="493">
        <v>2007</v>
      </c>
      <c r="I797" s="493" t="s">
        <v>3280</v>
      </c>
      <c r="J797" s="493"/>
      <c r="K797" s="493"/>
      <c r="L797" s="493"/>
      <c r="M797" s="493"/>
      <c r="N797" s="493" t="s">
        <v>204</v>
      </c>
      <c r="O797" s="517">
        <v>328321763.76237082</v>
      </c>
      <c r="P797" s="724" t="s">
        <v>123</v>
      </c>
      <c r="Q797" s="723"/>
      <c r="R797" s="700" t="str">
        <f t="shared" si="211"/>
        <v>2.08.01</v>
      </c>
      <c r="S797" s="744" t="str">
        <f t="shared" si="208"/>
        <v>ALAT KEDOKTERAN</v>
      </c>
      <c r="T797" s="744">
        <f t="shared" si="209"/>
        <v>5</v>
      </c>
      <c r="U797" s="745">
        <f t="shared" si="212"/>
        <v>65664350.752474166</v>
      </c>
      <c r="V797" s="744">
        <f t="shared" si="210"/>
        <v>6</v>
      </c>
      <c r="W797" s="746">
        <f t="shared" si="213"/>
        <v>328321753.76237082</v>
      </c>
      <c r="X797" s="746">
        <f t="shared" si="214"/>
        <v>0</v>
      </c>
      <c r="Y797" s="746">
        <f t="shared" si="215"/>
        <v>0</v>
      </c>
      <c r="Z797" s="746">
        <f t="shared" si="216"/>
        <v>0</v>
      </c>
      <c r="AA797" s="746">
        <f t="shared" si="217"/>
        <v>0</v>
      </c>
      <c r="AB797" s="746">
        <f t="shared" si="218"/>
        <v>0</v>
      </c>
      <c r="AC797" s="747">
        <f t="shared" si="219"/>
        <v>2007</v>
      </c>
      <c r="AD797" s="737">
        <f t="shared" si="220"/>
        <v>10</v>
      </c>
      <c r="AE797" s="473">
        <f t="shared" si="221"/>
        <v>328321753.76237082</v>
      </c>
      <c r="AF797" s="749">
        <f t="shared" si="222"/>
        <v>328321753.76237082</v>
      </c>
      <c r="AG797" s="720"/>
      <c r="AH797" s="475"/>
      <c r="AI797" s="475"/>
      <c r="AJ797" s="475"/>
      <c r="AK797" s="475"/>
      <c r="AL797" s="475"/>
      <c r="AM797" s="475"/>
      <c r="AN797" s="475"/>
    </row>
    <row r="798" spans="1:40" s="476" customFormat="1" ht="16">
      <c r="A798" s="722"/>
      <c r="B798" s="523" t="s">
        <v>2963</v>
      </c>
      <c r="C798" s="494" t="s">
        <v>382</v>
      </c>
      <c r="D798" s="689">
        <v>4</v>
      </c>
      <c r="E798" s="493" t="s">
        <v>822</v>
      </c>
      <c r="F798" s="493"/>
      <c r="G798" s="493" t="s">
        <v>1581</v>
      </c>
      <c r="H798" s="493">
        <v>2007</v>
      </c>
      <c r="I798" s="493" t="s">
        <v>3281</v>
      </c>
      <c r="J798" s="493" t="s">
        <v>861</v>
      </c>
      <c r="K798" s="493"/>
      <c r="L798" s="493"/>
      <c r="M798" s="493"/>
      <c r="N798" s="493" t="s">
        <v>204</v>
      </c>
      <c r="O798" s="517">
        <v>4502803.1488720737</v>
      </c>
      <c r="P798" s="724" t="s">
        <v>123</v>
      </c>
      <c r="Q798" s="723"/>
      <c r="R798" s="700" t="str">
        <f t="shared" si="211"/>
        <v>2.08.01</v>
      </c>
      <c r="S798" s="744" t="str">
        <f t="shared" si="208"/>
        <v>ALAT KEDOKTERAN</v>
      </c>
      <c r="T798" s="744">
        <f t="shared" si="209"/>
        <v>5</v>
      </c>
      <c r="U798" s="745">
        <f t="shared" si="212"/>
        <v>900558.6297744147</v>
      </c>
      <c r="V798" s="744">
        <f t="shared" si="210"/>
        <v>6</v>
      </c>
      <c r="W798" s="746">
        <f t="shared" si="213"/>
        <v>4502793.1488720737</v>
      </c>
      <c r="X798" s="746">
        <f t="shared" si="214"/>
        <v>0</v>
      </c>
      <c r="Y798" s="746">
        <f t="shared" si="215"/>
        <v>0</v>
      </c>
      <c r="Z798" s="746">
        <f t="shared" si="216"/>
        <v>0</v>
      </c>
      <c r="AA798" s="746">
        <f t="shared" si="217"/>
        <v>0</v>
      </c>
      <c r="AB798" s="746">
        <f t="shared" si="218"/>
        <v>0</v>
      </c>
      <c r="AC798" s="747">
        <f t="shared" si="219"/>
        <v>2007</v>
      </c>
      <c r="AD798" s="737">
        <f t="shared" si="220"/>
        <v>10</v>
      </c>
      <c r="AE798" s="473">
        <f t="shared" si="221"/>
        <v>4502793.1488720737</v>
      </c>
      <c r="AF798" s="749">
        <f t="shared" si="222"/>
        <v>4502793.1488720737</v>
      </c>
      <c r="AG798" s="720"/>
      <c r="AH798" s="475"/>
      <c r="AI798" s="475"/>
      <c r="AJ798" s="475"/>
      <c r="AK798" s="475"/>
      <c r="AL798" s="475"/>
      <c r="AM798" s="475"/>
      <c r="AN798" s="475"/>
    </row>
    <row r="799" spans="1:40" s="476" customFormat="1" ht="16">
      <c r="A799" s="722"/>
      <c r="B799" s="523" t="s">
        <v>2323</v>
      </c>
      <c r="C799" s="494" t="s">
        <v>2518</v>
      </c>
      <c r="D799" s="689">
        <v>4</v>
      </c>
      <c r="E799" s="493" t="s">
        <v>3077</v>
      </c>
      <c r="F799" s="493"/>
      <c r="G799" s="493" t="s">
        <v>225</v>
      </c>
      <c r="H799" s="493">
        <v>2007</v>
      </c>
      <c r="I799" s="493" t="s">
        <v>3280</v>
      </c>
      <c r="J799" s="493"/>
      <c r="K799" s="493"/>
      <c r="L799" s="493"/>
      <c r="M799" s="493"/>
      <c r="N799" s="493" t="s">
        <v>204</v>
      </c>
      <c r="O799" s="517">
        <v>52374861.119217046</v>
      </c>
      <c r="P799" s="724" t="s">
        <v>123</v>
      </c>
      <c r="Q799" s="723"/>
      <c r="R799" s="700" t="str">
        <f t="shared" si="211"/>
        <v>2.08.01</v>
      </c>
      <c r="S799" s="744" t="str">
        <f t="shared" si="208"/>
        <v>ALAT KEDOKTERAN</v>
      </c>
      <c r="T799" s="744">
        <f t="shared" si="209"/>
        <v>5</v>
      </c>
      <c r="U799" s="745">
        <f t="shared" si="212"/>
        <v>10474970.223843409</v>
      </c>
      <c r="V799" s="744">
        <f t="shared" si="210"/>
        <v>6</v>
      </c>
      <c r="W799" s="746">
        <f t="shared" si="213"/>
        <v>52374851.119217046</v>
      </c>
      <c r="X799" s="746">
        <f t="shared" si="214"/>
        <v>0</v>
      </c>
      <c r="Y799" s="746">
        <f t="shared" si="215"/>
        <v>0</v>
      </c>
      <c r="Z799" s="746">
        <f t="shared" si="216"/>
        <v>0</v>
      </c>
      <c r="AA799" s="746">
        <f t="shared" si="217"/>
        <v>0</v>
      </c>
      <c r="AB799" s="746">
        <f t="shared" si="218"/>
        <v>0</v>
      </c>
      <c r="AC799" s="747">
        <f t="shared" si="219"/>
        <v>2007</v>
      </c>
      <c r="AD799" s="737">
        <f t="shared" si="220"/>
        <v>10</v>
      </c>
      <c r="AE799" s="473">
        <f t="shared" si="221"/>
        <v>52374851.119217046</v>
      </c>
      <c r="AF799" s="749">
        <f t="shared" si="222"/>
        <v>52374851.119217046</v>
      </c>
      <c r="AG799" s="720"/>
      <c r="AH799" s="475"/>
      <c r="AI799" s="475"/>
      <c r="AJ799" s="475"/>
      <c r="AK799" s="475"/>
      <c r="AL799" s="475"/>
      <c r="AM799" s="475"/>
      <c r="AN799" s="475"/>
    </row>
    <row r="800" spans="1:40" s="476" customFormat="1" ht="16">
      <c r="A800" s="722"/>
      <c r="B800" s="523" t="s">
        <v>2973</v>
      </c>
      <c r="C800" s="494" t="s">
        <v>2540</v>
      </c>
      <c r="D800" s="689">
        <v>4</v>
      </c>
      <c r="E800" s="531" t="s">
        <v>3078</v>
      </c>
      <c r="F800" s="531"/>
      <c r="G800" s="531" t="s">
        <v>225</v>
      </c>
      <c r="H800" s="493">
        <v>2007</v>
      </c>
      <c r="I800" s="493" t="s">
        <v>3280</v>
      </c>
      <c r="J800" s="493"/>
      <c r="K800" s="493"/>
      <c r="L800" s="493"/>
      <c r="M800" s="493"/>
      <c r="N800" s="493" t="s">
        <v>204</v>
      </c>
      <c r="O800" s="517">
        <v>1059988.35682982</v>
      </c>
      <c r="P800" s="724" t="s">
        <v>123</v>
      </c>
      <c r="Q800" s="723"/>
      <c r="R800" s="700" t="str">
        <f t="shared" si="211"/>
        <v>2.08.01</v>
      </c>
      <c r="S800" s="744" t="str">
        <f t="shared" si="208"/>
        <v>ALAT KEDOKTERAN</v>
      </c>
      <c r="T800" s="744">
        <f t="shared" si="209"/>
        <v>5</v>
      </c>
      <c r="U800" s="745">
        <f t="shared" si="212"/>
        <v>211995.67136596399</v>
      </c>
      <c r="V800" s="744">
        <f t="shared" si="210"/>
        <v>6</v>
      </c>
      <c r="W800" s="746">
        <f t="shared" si="213"/>
        <v>1059978.35682982</v>
      </c>
      <c r="X800" s="746">
        <f t="shared" si="214"/>
        <v>0</v>
      </c>
      <c r="Y800" s="746">
        <f t="shared" si="215"/>
        <v>0</v>
      </c>
      <c r="Z800" s="746">
        <f t="shared" si="216"/>
        <v>0</v>
      </c>
      <c r="AA800" s="746">
        <f t="shared" si="217"/>
        <v>0</v>
      </c>
      <c r="AB800" s="746">
        <f t="shared" si="218"/>
        <v>0</v>
      </c>
      <c r="AC800" s="747">
        <f t="shared" si="219"/>
        <v>2007</v>
      </c>
      <c r="AD800" s="737">
        <f t="shared" si="220"/>
        <v>10</v>
      </c>
      <c r="AE800" s="473">
        <f t="shared" si="221"/>
        <v>1059978.35682982</v>
      </c>
      <c r="AF800" s="749">
        <f t="shared" si="222"/>
        <v>1059978.35682982</v>
      </c>
      <c r="AG800" s="720"/>
      <c r="AH800" s="475"/>
      <c r="AI800" s="475"/>
      <c r="AJ800" s="475"/>
      <c r="AK800" s="475"/>
      <c r="AL800" s="475"/>
      <c r="AM800" s="475"/>
      <c r="AN800" s="475"/>
    </row>
    <row r="801" spans="1:40" s="476" customFormat="1" ht="16">
      <c r="A801" s="722"/>
      <c r="B801" s="523" t="s">
        <v>2262</v>
      </c>
      <c r="C801" s="494" t="s">
        <v>247</v>
      </c>
      <c r="D801" s="689">
        <v>4</v>
      </c>
      <c r="E801" s="531" t="s">
        <v>3079</v>
      </c>
      <c r="F801" s="531"/>
      <c r="G801" s="531" t="s">
        <v>1586</v>
      </c>
      <c r="H801" s="493">
        <v>2007</v>
      </c>
      <c r="I801" s="493" t="s">
        <v>3280</v>
      </c>
      <c r="J801" s="493" t="s">
        <v>861</v>
      </c>
      <c r="K801" s="493"/>
      <c r="L801" s="493"/>
      <c r="M801" s="493"/>
      <c r="N801" s="493" t="s">
        <v>204</v>
      </c>
      <c r="O801" s="517">
        <v>271368.55144674075</v>
      </c>
      <c r="P801" s="724" t="s">
        <v>123</v>
      </c>
      <c r="Q801" s="723"/>
      <c r="R801" s="700" t="str">
        <f t="shared" si="211"/>
        <v>2.08.01</v>
      </c>
      <c r="S801" s="744" t="str">
        <f t="shared" si="208"/>
        <v>ALAT KEDOKTERAN</v>
      </c>
      <c r="T801" s="744">
        <f t="shared" si="209"/>
        <v>5</v>
      </c>
      <c r="U801" s="745">
        <f t="shared" si="212"/>
        <v>54271.71028934815</v>
      </c>
      <c r="V801" s="744">
        <f t="shared" si="210"/>
        <v>6</v>
      </c>
      <c r="W801" s="746">
        <f t="shared" si="213"/>
        <v>271358.55144674075</v>
      </c>
      <c r="X801" s="746">
        <f t="shared" si="214"/>
        <v>0</v>
      </c>
      <c r="Y801" s="746">
        <f t="shared" si="215"/>
        <v>0</v>
      </c>
      <c r="Z801" s="746">
        <f t="shared" si="216"/>
        <v>0</v>
      </c>
      <c r="AA801" s="746">
        <f t="shared" si="217"/>
        <v>0</v>
      </c>
      <c r="AB801" s="746">
        <f t="shared" si="218"/>
        <v>0</v>
      </c>
      <c r="AC801" s="747">
        <f t="shared" si="219"/>
        <v>2007</v>
      </c>
      <c r="AD801" s="737">
        <f t="shared" si="220"/>
        <v>10</v>
      </c>
      <c r="AE801" s="473">
        <f t="shared" si="221"/>
        <v>271358.55144674075</v>
      </c>
      <c r="AF801" s="749">
        <f t="shared" si="222"/>
        <v>271358.55144674075</v>
      </c>
      <c r="AG801" s="720"/>
      <c r="AH801" s="475"/>
      <c r="AI801" s="475"/>
      <c r="AJ801" s="475"/>
      <c r="AK801" s="475"/>
      <c r="AL801" s="475"/>
      <c r="AM801" s="475"/>
      <c r="AN801" s="475"/>
    </row>
    <row r="802" spans="1:40" s="476" customFormat="1" ht="16">
      <c r="A802" s="722"/>
      <c r="B802" s="523" t="s">
        <v>2263</v>
      </c>
      <c r="C802" s="494" t="s">
        <v>2541</v>
      </c>
      <c r="D802" s="689">
        <v>4</v>
      </c>
      <c r="E802" s="531" t="s">
        <v>825</v>
      </c>
      <c r="F802" s="531"/>
      <c r="G802" s="531" t="s">
        <v>1581</v>
      </c>
      <c r="H802" s="493">
        <v>2007</v>
      </c>
      <c r="I802" s="493" t="s">
        <v>3281</v>
      </c>
      <c r="J802" s="493" t="s">
        <v>872</v>
      </c>
      <c r="K802" s="493"/>
      <c r="L802" s="493"/>
      <c r="M802" s="493"/>
      <c r="N802" s="493" t="s">
        <v>204</v>
      </c>
      <c r="O802" s="517">
        <v>4280997.8958909698</v>
      </c>
      <c r="P802" s="724" t="s">
        <v>123</v>
      </c>
      <c r="Q802" s="723"/>
      <c r="R802" s="700" t="str">
        <f t="shared" si="211"/>
        <v>2.08.01</v>
      </c>
      <c r="S802" s="744" t="str">
        <f t="shared" si="208"/>
        <v>ALAT KEDOKTERAN</v>
      </c>
      <c r="T802" s="744">
        <f t="shared" si="209"/>
        <v>5</v>
      </c>
      <c r="U802" s="745">
        <f t="shared" si="212"/>
        <v>856197.57917819393</v>
      </c>
      <c r="V802" s="744">
        <f t="shared" si="210"/>
        <v>6</v>
      </c>
      <c r="W802" s="746">
        <f t="shared" si="213"/>
        <v>4280987.8958909698</v>
      </c>
      <c r="X802" s="746">
        <f t="shared" si="214"/>
        <v>0</v>
      </c>
      <c r="Y802" s="746">
        <f t="shared" si="215"/>
        <v>0</v>
      </c>
      <c r="Z802" s="746">
        <f t="shared" si="216"/>
        <v>0</v>
      </c>
      <c r="AA802" s="746">
        <f t="shared" si="217"/>
        <v>0</v>
      </c>
      <c r="AB802" s="746">
        <f t="shared" si="218"/>
        <v>0</v>
      </c>
      <c r="AC802" s="747">
        <f t="shared" si="219"/>
        <v>2007</v>
      </c>
      <c r="AD802" s="737">
        <f t="shared" si="220"/>
        <v>10</v>
      </c>
      <c r="AE802" s="473">
        <f t="shared" si="221"/>
        <v>4280987.8958909698</v>
      </c>
      <c r="AF802" s="749">
        <f t="shared" si="222"/>
        <v>4280987.8958909698</v>
      </c>
      <c r="AG802" s="720"/>
      <c r="AH802" s="475"/>
      <c r="AI802" s="475"/>
      <c r="AJ802" s="475"/>
      <c r="AK802" s="475"/>
      <c r="AL802" s="475"/>
      <c r="AM802" s="475"/>
      <c r="AN802" s="475"/>
    </row>
    <row r="803" spans="1:40" s="476" customFormat="1" ht="16">
      <c r="A803" s="722"/>
      <c r="B803" s="523" t="s">
        <v>2263</v>
      </c>
      <c r="C803" s="494" t="s">
        <v>2542</v>
      </c>
      <c r="D803" s="689">
        <v>4</v>
      </c>
      <c r="E803" s="531" t="s">
        <v>826</v>
      </c>
      <c r="F803" s="531"/>
      <c r="G803" s="531" t="s">
        <v>1581</v>
      </c>
      <c r="H803" s="493">
        <v>2007</v>
      </c>
      <c r="I803" s="493" t="s">
        <v>3280</v>
      </c>
      <c r="J803" s="493"/>
      <c r="K803" s="493"/>
      <c r="L803" s="493"/>
      <c r="M803" s="493"/>
      <c r="N803" s="493" t="s">
        <v>204</v>
      </c>
      <c r="O803" s="517">
        <v>7818217.3939230219</v>
      </c>
      <c r="P803" s="724" t="s">
        <v>123</v>
      </c>
      <c r="Q803" s="723"/>
      <c r="R803" s="700" t="str">
        <f t="shared" si="211"/>
        <v>2.08.01</v>
      </c>
      <c r="S803" s="744" t="str">
        <f t="shared" si="208"/>
        <v>ALAT KEDOKTERAN</v>
      </c>
      <c r="T803" s="744">
        <f t="shared" si="209"/>
        <v>5</v>
      </c>
      <c r="U803" s="745">
        <f t="shared" si="212"/>
        <v>1563641.4787846045</v>
      </c>
      <c r="V803" s="744">
        <f t="shared" si="210"/>
        <v>6</v>
      </c>
      <c r="W803" s="746">
        <f t="shared" si="213"/>
        <v>7818207.3939230219</v>
      </c>
      <c r="X803" s="746">
        <f t="shared" si="214"/>
        <v>0</v>
      </c>
      <c r="Y803" s="746">
        <f t="shared" si="215"/>
        <v>0</v>
      </c>
      <c r="Z803" s="746">
        <f t="shared" si="216"/>
        <v>0</v>
      </c>
      <c r="AA803" s="746">
        <f t="shared" si="217"/>
        <v>0</v>
      </c>
      <c r="AB803" s="746">
        <f t="shared" si="218"/>
        <v>0</v>
      </c>
      <c r="AC803" s="747">
        <f t="shared" si="219"/>
        <v>2007</v>
      </c>
      <c r="AD803" s="737">
        <f t="shared" si="220"/>
        <v>10</v>
      </c>
      <c r="AE803" s="473">
        <f t="shared" si="221"/>
        <v>7818207.3939230219</v>
      </c>
      <c r="AF803" s="749">
        <f t="shared" si="222"/>
        <v>7818207.3939230219</v>
      </c>
      <c r="AG803" s="720"/>
      <c r="AH803" s="475"/>
      <c r="AI803" s="475"/>
      <c r="AJ803" s="475"/>
      <c r="AK803" s="475"/>
      <c r="AL803" s="475"/>
      <c r="AM803" s="475"/>
      <c r="AN803" s="475"/>
    </row>
    <row r="804" spans="1:40" s="626" customFormat="1" ht="16">
      <c r="A804" s="722"/>
      <c r="B804" s="493" t="s">
        <v>2263</v>
      </c>
      <c r="C804" s="494" t="s">
        <v>2543</v>
      </c>
      <c r="D804" s="689">
        <v>4</v>
      </c>
      <c r="E804" s="493" t="s">
        <v>3080</v>
      </c>
      <c r="F804" s="493"/>
      <c r="G804" s="493" t="s">
        <v>1581</v>
      </c>
      <c r="H804" s="493">
        <v>2007</v>
      </c>
      <c r="I804" s="493" t="s">
        <v>3280</v>
      </c>
      <c r="J804" s="493" t="s">
        <v>873</v>
      </c>
      <c r="K804" s="493"/>
      <c r="L804" s="493"/>
      <c r="M804" s="493"/>
      <c r="N804" s="493" t="s">
        <v>204</v>
      </c>
      <c r="O804" s="517">
        <v>139251.63232057635</v>
      </c>
      <c r="P804" s="724" t="s">
        <v>123</v>
      </c>
      <c r="Q804" s="723"/>
      <c r="R804" s="699" t="str">
        <f t="shared" si="211"/>
        <v>2.08.01</v>
      </c>
      <c r="S804" s="726" t="str">
        <f t="shared" si="208"/>
        <v>ALAT KEDOKTERAN</v>
      </c>
      <c r="T804" s="726">
        <f t="shared" si="209"/>
        <v>5</v>
      </c>
      <c r="U804" s="734">
        <f t="shared" si="212"/>
        <v>27848.326464115271</v>
      </c>
      <c r="V804" s="726">
        <f t="shared" si="210"/>
        <v>6</v>
      </c>
      <c r="W804" s="735">
        <f t="shared" si="213"/>
        <v>139241.63232057635</v>
      </c>
      <c r="X804" s="735">
        <f t="shared" si="214"/>
        <v>0</v>
      </c>
      <c r="Y804" s="735">
        <f t="shared" si="215"/>
        <v>0</v>
      </c>
      <c r="Z804" s="735">
        <f t="shared" si="216"/>
        <v>0</v>
      </c>
      <c r="AA804" s="735">
        <f t="shared" si="217"/>
        <v>0</v>
      </c>
      <c r="AB804" s="735">
        <f t="shared" si="218"/>
        <v>0</v>
      </c>
      <c r="AC804" s="736">
        <f t="shared" si="219"/>
        <v>2007</v>
      </c>
      <c r="AD804" s="737">
        <f t="shared" si="220"/>
        <v>10</v>
      </c>
      <c r="AE804" s="473">
        <f t="shared" si="221"/>
        <v>139241.63232057635</v>
      </c>
      <c r="AF804" s="738">
        <f t="shared" si="222"/>
        <v>139241.63232057635</v>
      </c>
      <c r="AG804" s="739"/>
      <c r="AH804" s="625"/>
      <c r="AI804" s="625"/>
      <c r="AJ804" s="625"/>
      <c r="AK804" s="625"/>
      <c r="AL804" s="625"/>
      <c r="AM804" s="625"/>
      <c r="AN804" s="625"/>
    </row>
    <row r="805" spans="1:40" s="626" customFormat="1" ht="16">
      <c r="A805" s="722"/>
      <c r="B805" s="493" t="s">
        <v>2263</v>
      </c>
      <c r="C805" s="494" t="s">
        <v>2544</v>
      </c>
      <c r="D805" s="689">
        <v>4</v>
      </c>
      <c r="E805" s="531" t="s">
        <v>3081</v>
      </c>
      <c r="F805" s="531"/>
      <c r="G805" s="531" t="s">
        <v>1581</v>
      </c>
      <c r="H805" s="493">
        <v>2007</v>
      </c>
      <c r="I805" s="493" t="s">
        <v>1674</v>
      </c>
      <c r="J805" s="493"/>
      <c r="K805" s="493"/>
      <c r="L805" s="493"/>
      <c r="M805" s="493"/>
      <c r="N805" s="493" t="s">
        <v>204</v>
      </c>
      <c r="O805" s="517">
        <v>1127808.9713456992</v>
      </c>
      <c r="P805" s="724" t="s">
        <v>123</v>
      </c>
      <c r="Q805" s="723"/>
      <c r="R805" s="699" t="str">
        <f t="shared" si="211"/>
        <v>2.08.01</v>
      </c>
      <c r="S805" s="726" t="str">
        <f t="shared" si="208"/>
        <v>ALAT KEDOKTERAN</v>
      </c>
      <c r="T805" s="726">
        <f t="shared" si="209"/>
        <v>5</v>
      </c>
      <c r="U805" s="734">
        <f t="shared" si="212"/>
        <v>225559.79426913982</v>
      </c>
      <c r="V805" s="726">
        <f t="shared" si="210"/>
        <v>6</v>
      </c>
      <c r="W805" s="735">
        <f t="shared" si="213"/>
        <v>1127798.9713456992</v>
      </c>
      <c r="X805" s="735">
        <f t="shared" si="214"/>
        <v>0</v>
      </c>
      <c r="Y805" s="735">
        <f t="shared" si="215"/>
        <v>0</v>
      </c>
      <c r="Z805" s="735">
        <f t="shared" si="216"/>
        <v>0</v>
      </c>
      <c r="AA805" s="735">
        <f t="shared" si="217"/>
        <v>0</v>
      </c>
      <c r="AB805" s="735">
        <f t="shared" si="218"/>
        <v>0</v>
      </c>
      <c r="AC805" s="736">
        <f t="shared" si="219"/>
        <v>2007</v>
      </c>
      <c r="AD805" s="737">
        <f t="shared" si="220"/>
        <v>10</v>
      </c>
      <c r="AE805" s="473">
        <f t="shared" si="221"/>
        <v>1127798.9713456992</v>
      </c>
      <c r="AF805" s="738">
        <f t="shared" si="222"/>
        <v>1127798.9713456992</v>
      </c>
      <c r="AG805" s="739"/>
      <c r="AH805" s="625"/>
      <c r="AI805" s="625"/>
      <c r="AJ805" s="625"/>
      <c r="AK805" s="625"/>
      <c r="AL805" s="625"/>
      <c r="AM805" s="625"/>
      <c r="AN805" s="625"/>
    </row>
    <row r="806" spans="1:40" s="626" customFormat="1" ht="16">
      <c r="A806" s="722"/>
      <c r="B806" s="493" t="s">
        <v>2974</v>
      </c>
      <c r="C806" s="494" t="s">
        <v>2545</v>
      </c>
      <c r="D806" s="689">
        <v>4</v>
      </c>
      <c r="E806" s="531" t="s">
        <v>3082</v>
      </c>
      <c r="F806" s="531"/>
      <c r="G806" s="531" t="s">
        <v>238</v>
      </c>
      <c r="H806" s="493">
        <v>2007</v>
      </c>
      <c r="I806" s="493" t="s">
        <v>3280</v>
      </c>
      <c r="J806" s="493"/>
      <c r="K806" s="493"/>
      <c r="L806" s="493"/>
      <c r="M806" s="493"/>
      <c r="N806" s="493" t="s">
        <v>204</v>
      </c>
      <c r="O806" s="517">
        <v>71779.806382889481</v>
      </c>
      <c r="P806" s="724" t="s">
        <v>123</v>
      </c>
      <c r="Q806" s="723"/>
      <c r="R806" s="699" t="str">
        <f t="shared" si="211"/>
        <v>2.08.01</v>
      </c>
      <c r="S806" s="726" t="str">
        <f t="shared" si="208"/>
        <v>ALAT KEDOKTERAN</v>
      </c>
      <c r="T806" s="726">
        <f t="shared" si="209"/>
        <v>5</v>
      </c>
      <c r="U806" s="734">
        <f t="shared" si="212"/>
        <v>14353.961276577897</v>
      </c>
      <c r="V806" s="726">
        <f t="shared" si="210"/>
        <v>6</v>
      </c>
      <c r="W806" s="735">
        <f t="shared" si="213"/>
        <v>71769.806382889481</v>
      </c>
      <c r="X806" s="735">
        <f t="shared" si="214"/>
        <v>0</v>
      </c>
      <c r="Y806" s="735">
        <f t="shared" si="215"/>
        <v>0</v>
      </c>
      <c r="Z806" s="735">
        <f t="shared" si="216"/>
        <v>0</v>
      </c>
      <c r="AA806" s="735">
        <f t="shared" si="217"/>
        <v>0</v>
      </c>
      <c r="AB806" s="735">
        <f t="shared" si="218"/>
        <v>0</v>
      </c>
      <c r="AC806" s="736">
        <f t="shared" si="219"/>
        <v>2007</v>
      </c>
      <c r="AD806" s="737">
        <f t="shared" si="220"/>
        <v>10</v>
      </c>
      <c r="AE806" s="473">
        <f t="shared" si="221"/>
        <v>71769.806382889481</v>
      </c>
      <c r="AF806" s="738">
        <f t="shared" si="222"/>
        <v>71769.806382889481</v>
      </c>
      <c r="AG806" s="739"/>
      <c r="AH806" s="625"/>
      <c r="AI806" s="625"/>
      <c r="AJ806" s="625"/>
      <c r="AK806" s="625"/>
      <c r="AL806" s="625"/>
      <c r="AM806" s="625"/>
      <c r="AN806" s="625"/>
    </row>
    <row r="807" spans="1:40" s="626" customFormat="1" ht="16">
      <c r="A807" s="722"/>
      <c r="B807" s="493" t="s">
        <v>2263</v>
      </c>
      <c r="C807" s="494" t="s">
        <v>2546</v>
      </c>
      <c r="D807" s="689">
        <v>4</v>
      </c>
      <c r="E807" s="531" t="s">
        <v>3083</v>
      </c>
      <c r="F807" s="531"/>
      <c r="G807" s="531" t="s">
        <v>1581</v>
      </c>
      <c r="H807" s="493">
        <v>2007</v>
      </c>
      <c r="I807" s="493" t="s">
        <v>3280</v>
      </c>
      <c r="J807" s="493" t="s">
        <v>871</v>
      </c>
      <c r="K807" s="493"/>
      <c r="L807" s="493"/>
      <c r="M807" s="493"/>
      <c r="N807" s="493" t="s">
        <v>204</v>
      </c>
      <c r="O807" s="517">
        <v>534039.4636651451</v>
      </c>
      <c r="P807" s="724" t="s">
        <v>123</v>
      </c>
      <c r="Q807" s="723"/>
      <c r="R807" s="699" t="str">
        <f t="shared" si="211"/>
        <v>2.08.01</v>
      </c>
      <c r="S807" s="726" t="str">
        <f t="shared" si="208"/>
        <v>ALAT KEDOKTERAN</v>
      </c>
      <c r="T807" s="726">
        <f t="shared" si="209"/>
        <v>5</v>
      </c>
      <c r="U807" s="734">
        <f t="shared" si="212"/>
        <v>106805.89273302902</v>
      </c>
      <c r="V807" s="726">
        <f t="shared" si="210"/>
        <v>6</v>
      </c>
      <c r="W807" s="735">
        <f t="shared" si="213"/>
        <v>534029.4636651451</v>
      </c>
      <c r="X807" s="735">
        <f t="shared" si="214"/>
        <v>0</v>
      </c>
      <c r="Y807" s="735">
        <f t="shared" si="215"/>
        <v>0</v>
      </c>
      <c r="Z807" s="735">
        <f t="shared" si="216"/>
        <v>0</v>
      </c>
      <c r="AA807" s="735">
        <f t="shared" si="217"/>
        <v>0</v>
      </c>
      <c r="AB807" s="735">
        <f t="shared" si="218"/>
        <v>0</v>
      </c>
      <c r="AC807" s="736">
        <f t="shared" si="219"/>
        <v>2007</v>
      </c>
      <c r="AD807" s="737">
        <f t="shared" si="220"/>
        <v>10</v>
      </c>
      <c r="AE807" s="473">
        <f t="shared" si="221"/>
        <v>534029.4636651451</v>
      </c>
      <c r="AF807" s="738">
        <f t="shared" si="222"/>
        <v>534029.4636651451</v>
      </c>
      <c r="AG807" s="739"/>
      <c r="AH807" s="625"/>
      <c r="AI807" s="625"/>
      <c r="AJ807" s="625"/>
      <c r="AK807" s="625"/>
      <c r="AL807" s="625"/>
      <c r="AM807" s="625"/>
      <c r="AN807" s="625"/>
    </row>
    <row r="808" spans="1:40" s="626" customFormat="1" ht="16">
      <c r="A808" s="722"/>
      <c r="B808" s="493" t="s">
        <v>2959</v>
      </c>
      <c r="C808" s="494" t="s">
        <v>2517</v>
      </c>
      <c r="D808" s="689">
        <v>4</v>
      </c>
      <c r="E808" s="493" t="s">
        <v>3067</v>
      </c>
      <c r="F808" s="493"/>
      <c r="G808" s="493" t="s">
        <v>1581</v>
      </c>
      <c r="H808" s="493">
        <v>2007</v>
      </c>
      <c r="I808" s="493" t="s">
        <v>3280</v>
      </c>
      <c r="J808" s="493"/>
      <c r="K808" s="493"/>
      <c r="L808" s="493"/>
      <c r="M808" s="493"/>
      <c r="N808" s="493" t="s">
        <v>204</v>
      </c>
      <c r="O808" s="517">
        <v>28672990.683757078</v>
      </c>
      <c r="P808" s="724" t="s">
        <v>123</v>
      </c>
      <c r="Q808" s="723"/>
      <c r="R808" s="699" t="str">
        <f t="shared" si="211"/>
        <v>2.08.01</v>
      </c>
      <c r="S808" s="726" t="str">
        <f t="shared" si="208"/>
        <v>ALAT KEDOKTERAN</v>
      </c>
      <c r="T808" s="726">
        <f t="shared" si="209"/>
        <v>5</v>
      </c>
      <c r="U808" s="734">
        <f t="shared" si="212"/>
        <v>5734596.1367514152</v>
      </c>
      <c r="V808" s="726">
        <f t="shared" si="210"/>
        <v>6</v>
      </c>
      <c r="W808" s="735">
        <f t="shared" si="213"/>
        <v>28672980.683757078</v>
      </c>
      <c r="X808" s="735">
        <f t="shared" si="214"/>
        <v>0</v>
      </c>
      <c r="Y808" s="735">
        <f t="shared" si="215"/>
        <v>0</v>
      </c>
      <c r="Z808" s="735">
        <f t="shared" si="216"/>
        <v>0</v>
      </c>
      <c r="AA808" s="735">
        <f t="shared" si="217"/>
        <v>0</v>
      </c>
      <c r="AB808" s="735">
        <f t="shared" si="218"/>
        <v>0</v>
      </c>
      <c r="AC808" s="736">
        <f t="shared" si="219"/>
        <v>2007</v>
      </c>
      <c r="AD808" s="737">
        <f t="shared" si="220"/>
        <v>10</v>
      </c>
      <c r="AE808" s="473">
        <f t="shared" si="221"/>
        <v>28672980.683757078</v>
      </c>
      <c r="AF808" s="738">
        <f t="shared" si="222"/>
        <v>28672980.683757078</v>
      </c>
      <c r="AG808" s="739"/>
      <c r="AH808" s="625"/>
      <c r="AI808" s="625"/>
      <c r="AJ808" s="625"/>
      <c r="AK808" s="625"/>
      <c r="AL808" s="625"/>
      <c r="AM808" s="625"/>
      <c r="AN808" s="625"/>
    </row>
    <row r="809" spans="1:40" s="626" customFormat="1" ht="16">
      <c r="A809" s="722"/>
      <c r="B809" s="493" t="s">
        <v>2263</v>
      </c>
      <c r="C809" s="494" t="s">
        <v>2547</v>
      </c>
      <c r="D809" s="689">
        <v>4</v>
      </c>
      <c r="E809" s="531" t="s">
        <v>3084</v>
      </c>
      <c r="F809" s="531"/>
      <c r="G809" s="531" t="s">
        <v>238</v>
      </c>
      <c r="H809" s="493">
        <v>2007</v>
      </c>
      <c r="I809" s="493" t="s">
        <v>3280</v>
      </c>
      <c r="J809" s="493"/>
      <c r="K809" s="493"/>
      <c r="L809" s="493"/>
      <c r="M809" s="493"/>
      <c r="N809" s="493" t="s">
        <v>204</v>
      </c>
      <c r="O809" s="517">
        <v>651757.81632764859</v>
      </c>
      <c r="P809" s="724" t="s">
        <v>1604</v>
      </c>
      <c r="Q809" s="723"/>
      <c r="R809" s="699" t="str">
        <f t="shared" si="211"/>
        <v>2.08.01</v>
      </c>
      <c r="S809" s="726" t="str">
        <f t="shared" si="208"/>
        <v>ALAT KEDOKTERAN</v>
      </c>
      <c r="T809" s="726">
        <f t="shared" si="209"/>
        <v>5</v>
      </c>
      <c r="U809" s="734">
        <f t="shared" si="212"/>
        <v>130349.56326552972</v>
      </c>
      <c r="V809" s="726">
        <f t="shared" si="210"/>
        <v>6</v>
      </c>
      <c r="W809" s="735">
        <f t="shared" si="213"/>
        <v>651747.81632764859</v>
      </c>
      <c r="X809" s="735">
        <f t="shared" si="214"/>
        <v>0</v>
      </c>
      <c r="Y809" s="735">
        <f t="shared" si="215"/>
        <v>0</v>
      </c>
      <c r="Z809" s="735">
        <f t="shared" si="216"/>
        <v>0</v>
      </c>
      <c r="AA809" s="735">
        <f t="shared" si="217"/>
        <v>0</v>
      </c>
      <c r="AB809" s="735">
        <f t="shared" si="218"/>
        <v>0</v>
      </c>
      <c r="AC809" s="736">
        <f t="shared" si="219"/>
        <v>2007</v>
      </c>
      <c r="AD809" s="737">
        <f t="shared" si="220"/>
        <v>10</v>
      </c>
      <c r="AE809" s="473">
        <f t="shared" si="221"/>
        <v>651747.81632764859</v>
      </c>
      <c r="AF809" s="738">
        <f t="shared" si="222"/>
        <v>651747.81632764859</v>
      </c>
      <c r="AG809" s="739"/>
      <c r="AH809" s="625"/>
      <c r="AI809" s="625"/>
      <c r="AJ809" s="625"/>
      <c r="AK809" s="625"/>
      <c r="AL809" s="625"/>
      <c r="AM809" s="625"/>
      <c r="AN809" s="625"/>
    </row>
    <row r="810" spans="1:40" s="626" customFormat="1" ht="16">
      <c r="A810" s="722"/>
      <c r="B810" s="493" t="s">
        <v>2263</v>
      </c>
      <c r="C810" s="494" t="s">
        <v>2548</v>
      </c>
      <c r="D810" s="689">
        <v>4</v>
      </c>
      <c r="E810" s="531" t="s">
        <v>3085</v>
      </c>
      <c r="F810" s="531"/>
      <c r="G810" s="531" t="s">
        <v>238</v>
      </c>
      <c r="H810" s="493">
        <v>2007</v>
      </c>
      <c r="I810" s="493" t="s">
        <v>3281</v>
      </c>
      <c r="J810" s="493" t="s">
        <v>861</v>
      </c>
      <c r="K810" s="493"/>
      <c r="L810" s="493"/>
      <c r="M810" s="493"/>
      <c r="N810" s="493" t="s">
        <v>204</v>
      </c>
      <c r="O810" s="517">
        <v>1712260.5259341698</v>
      </c>
      <c r="P810" s="724" t="s">
        <v>123</v>
      </c>
      <c r="Q810" s="723"/>
      <c r="R810" s="699" t="str">
        <f t="shared" si="211"/>
        <v>2.08.01</v>
      </c>
      <c r="S810" s="726" t="str">
        <f t="shared" si="208"/>
        <v>ALAT KEDOKTERAN</v>
      </c>
      <c r="T810" s="726">
        <f t="shared" si="209"/>
        <v>5</v>
      </c>
      <c r="U810" s="734">
        <f t="shared" si="212"/>
        <v>342450.10518683394</v>
      </c>
      <c r="V810" s="726">
        <f t="shared" si="210"/>
        <v>6</v>
      </c>
      <c r="W810" s="735">
        <f t="shared" si="213"/>
        <v>1712250.5259341698</v>
      </c>
      <c r="X810" s="735">
        <f t="shared" si="214"/>
        <v>0</v>
      </c>
      <c r="Y810" s="735">
        <f t="shared" si="215"/>
        <v>0</v>
      </c>
      <c r="Z810" s="735">
        <f t="shared" si="216"/>
        <v>0</v>
      </c>
      <c r="AA810" s="735">
        <f t="shared" si="217"/>
        <v>0</v>
      </c>
      <c r="AB810" s="735">
        <f t="shared" si="218"/>
        <v>0</v>
      </c>
      <c r="AC810" s="736">
        <f t="shared" si="219"/>
        <v>2007</v>
      </c>
      <c r="AD810" s="737">
        <f t="shared" si="220"/>
        <v>10</v>
      </c>
      <c r="AE810" s="473">
        <f t="shared" si="221"/>
        <v>1712250.5259341698</v>
      </c>
      <c r="AF810" s="738">
        <f t="shared" si="222"/>
        <v>1712250.5259341698</v>
      </c>
      <c r="AG810" s="739"/>
      <c r="AH810" s="625"/>
      <c r="AI810" s="625"/>
      <c r="AJ810" s="625"/>
      <c r="AK810" s="625"/>
      <c r="AL810" s="625"/>
      <c r="AM810" s="625"/>
      <c r="AN810" s="625"/>
    </row>
    <row r="811" spans="1:40" s="626" customFormat="1" ht="16">
      <c r="A811" s="722"/>
      <c r="B811" s="493" t="s">
        <v>2963</v>
      </c>
      <c r="C811" s="494" t="s">
        <v>2549</v>
      </c>
      <c r="D811" s="689">
        <v>4</v>
      </c>
      <c r="E811" s="531" t="s">
        <v>822</v>
      </c>
      <c r="F811" s="531"/>
      <c r="G811" s="531" t="s">
        <v>1581</v>
      </c>
      <c r="H811" s="493">
        <v>2007</v>
      </c>
      <c r="I811" s="493" t="s">
        <v>3281</v>
      </c>
      <c r="J811" s="493"/>
      <c r="K811" s="493"/>
      <c r="L811" s="493"/>
      <c r="M811" s="493"/>
      <c r="N811" s="493" t="s">
        <v>204</v>
      </c>
      <c r="O811" s="517">
        <v>4502803.1488720737</v>
      </c>
      <c r="P811" s="724" t="s">
        <v>123</v>
      </c>
      <c r="Q811" s="723"/>
      <c r="R811" s="699" t="str">
        <f t="shared" si="211"/>
        <v>2.08.01</v>
      </c>
      <c r="S811" s="726" t="str">
        <f t="shared" si="208"/>
        <v>ALAT KEDOKTERAN</v>
      </c>
      <c r="T811" s="726">
        <f t="shared" si="209"/>
        <v>5</v>
      </c>
      <c r="U811" s="734">
        <f t="shared" si="212"/>
        <v>900558.6297744147</v>
      </c>
      <c r="V811" s="726">
        <f t="shared" si="210"/>
        <v>6</v>
      </c>
      <c r="W811" s="735">
        <f t="shared" si="213"/>
        <v>4502793.1488720737</v>
      </c>
      <c r="X811" s="735">
        <f t="shared" si="214"/>
        <v>0</v>
      </c>
      <c r="Y811" s="735">
        <f t="shared" si="215"/>
        <v>0</v>
      </c>
      <c r="Z811" s="735">
        <f t="shared" si="216"/>
        <v>0</v>
      </c>
      <c r="AA811" s="735">
        <f t="shared" si="217"/>
        <v>0</v>
      </c>
      <c r="AB811" s="735">
        <f t="shared" si="218"/>
        <v>0</v>
      </c>
      <c r="AC811" s="736">
        <f t="shared" si="219"/>
        <v>2007</v>
      </c>
      <c r="AD811" s="737">
        <f t="shared" si="220"/>
        <v>10</v>
      </c>
      <c r="AE811" s="473">
        <f t="shared" si="221"/>
        <v>4502793.1488720737</v>
      </c>
      <c r="AF811" s="738">
        <f t="shared" si="222"/>
        <v>4502793.1488720737</v>
      </c>
      <c r="AG811" s="739"/>
      <c r="AH811" s="625"/>
      <c r="AI811" s="625"/>
      <c r="AJ811" s="625"/>
      <c r="AK811" s="625"/>
      <c r="AL811" s="625"/>
      <c r="AM811" s="625"/>
      <c r="AN811" s="625"/>
    </row>
    <row r="812" spans="1:40" s="626" customFormat="1" ht="16">
      <c r="A812" s="722"/>
      <c r="B812" s="493" t="s">
        <v>2323</v>
      </c>
      <c r="C812" s="494" t="s">
        <v>2518</v>
      </c>
      <c r="D812" s="689">
        <v>4</v>
      </c>
      <c r="E812" s="531" t="s">
        <v>3077</v>
      </c>
      <c r="F812" s="531"/>
      <c r="G812" s="531" t="s">
        <v>225</v>
      </c>
      <c r="H812" s="493">
        <v>2007</v>
      </c>
      <c r="I812" s="493" t="s">
        <v>3280</v>
      </c>
      <c r="J812" s="493" t="s">
        <v>873</v>
      </c>
      <c r="K812" s="493"/>
      <c r="L812" s="493"/>
      <c r="M812" s="493"/>
      <c r="N812" s="493" t="s">
        <v>204</v>
      </c>
      <c r="O812" s="517">
        <v>52374861.119217046</v>
      </c>
      <c r="P812" s="724" t="s">
        <v>123</v>
      </c>
      <c r="Q812" s="723"/>
      <c r="R812" s="699" t="str">
        <f t="shared" si="211"/>
        <v>2.08.01</v>
      </c>
      <c r="S812" s="726" t="str">
        <f t="shared" si="208"/>
        <v>ALAT KEDOKTERAN</v>
      </c>
      <c r="T812" s="726">
        <f t="shared" si="209"/>
        <v>5</v>
      </c>
      <c r="U812" s="734">
        <f t="shared" si="212"/>
        <v>10474970.223843409</v>
      </c>
      <c r="V812" s="726">
        <f t="shared" si="210"/>
        <v>6</v>
      </c>
      <c r="W812" s="735">
        <f t="shared" si="213"/>
        <v>52374851.119217046</v>
      </c>
      <c r="X812" s="735">
        <f t="shared" si="214"/>
        <v>0</v>
      </c>
      <c r="Y812" s="735">
        <f t="shared" si="215"/>
        <v>0</v>
      </c>
      <c r="Z812" s="735">
        <f t="shared" si="216"/>
        <v>0</v>
      </c>
      <c r="AA812" s="735">
        <f t="shared" si="217"/>
        <v>0</v>
      </c>
      <c r="AB812" s="735">
        <f t="shared" si="218"/>
        <v>0</v>
      </c>
      <c r="AC812" s="736">
        <f t="shared" si="219"/>
        <v>2007</v>
      </c>
      <c r="AD812" s="737">
        <f t="shared" si="220"/>
        <v>10</v>
      </c>
      <c r="AE812" s="473">
        <f t="shared" si="221"/>
        <v>52374851.119217046</v>
      </c>
      <c r="AF812" s="738">
        <f t="shared" si="222"/>
        <v>52374851.119217046</v>
      </c>
      <c r="AG812" s="739"/>
      <c r="AH812" s="625"/>
      <c r="AI812" s="625"/>
      <c r="AJ812" s="625"/>
      <c r="AK812" s="625"/>
      <c r="AL812" s="625"/>
      <c r="AM812" s="625"/>
      <c r="AN812" s="625"/>
    </row>
    <row r="813" spans="1:40" s="626" customFormat="1" ht="16">
      <c r="A813" s="722"/>
      <c r="B813" s="493" t="s">
        <v>2973</v>
      </c>
      <c r="C813" s="494" t="s">
        <v>2540</v>
      </c>
      <c r="D813" s="689">
        <v>4</v>
      </c>
      <c r="E813" s="493" t="s">
        <v>3078</v>
      </c>
      <c r="F813" s="493"/>
      <c r="G813" s="493" t="s">
        <v>225</v>
      </c>
      <c r="H813" s="493">
        <v>2007</v>
      </c>
      <c r="I813" s="493" t="s">
        <v>3280</v>
      </c>
      <c r="J813" s="493" t="s">
        <v>874</v>
      </c>
      <c r="K813" s="493"/>
      <c r="L813" s="493"/>
      <c r="M813" s="493"/>
      <c r="N813" s="493" t="s">
        <v>204</v>
      </c>
      <c r="O813" s="517">
        <v>1059988.35682982</v>
      </c>
      <c r="P813" s="724" t="s">
        <v>123</v>
      </c>
      <c r="Q813" s="723"/>
      <c r="R813" s="699" t="str">
        <f t="shared" si="211"/>
        <v>2.08.01</v>
      </c>
      <c r="S813" s="726" t="str">
        <f t="shared" si="208"/>
        <v>ALAT KEDOKTERAN</v>
      </c>
      <c r="T813" s="726">
        <f t="shared" si="209"/>
        <v>5</v>
      </c>
      <c r="U813" s="734">
        <f t="shared" si="212"/>
        <v>211995.67136596399</v>
      </c>
      <c r="V813" s="726">
        <f t="shared" si="210"/>
        <v>6</v>
      </c>
      <c r="W813" s="735">
        <f t="shared" si="213"/>
        <v>1059978.35682982</v>
      </c>
      <c r="X813" s="735">
        <f t="shared" si="214"/>
        <v>0</v>
      </c>
      <c r="Y813" s="735">
        <f t="shared" si="215"/>
        <v>0</v>
      </c>
      <c r="Z813" s="735">
        <f t="shared" si="216"/>
        <v>0</v>
      </c>
      <c r="AA813" s="735">
        <f t="shared" si="217"/>
        <v>0</v>
      </c>
      <c r="AB813" s="735">
        <f t="shared" si="218"/>
        <v>0</v>
      </c>
      <c r="AC813" s="736">
        <f t="shared" si="219"/>
        <v>2007</v>
      </c>
      <c r="AD813" s="737">
        <f t="shared" si="220"/>
        <v>10</v>
      </c>
      <c r="AE813" s="473">
        <f t="shared" si="221"/>
        <v>1059978.35682982</v>
      </c>
      <c r="AF813" s="738">
        <f t="shared" si="222"/>
        <v>1059978.35682982</v>
      </c>
      <c r="AG813" s="739"/>
      <c r="AH813" s="625"/>
      <c r="AI813" s="625"/>
      <c r="AJ813" s="625"/>
      <c r="AK813" s="625"/>
      <c r="AL813" s="625"/>
      <c r="AM813" s="625"/>
      <c r="AN813" s="625"/>
    </row>
    <row r="814" spans="1:40" s="626" customFormat="1" ht="16">
      <c r="A814" s="722"/>
      <c r="B814" s="493" t="s">
        <v>2262</v>
      </c>
      <c r="C814" s="494" t="s">
        <v>247</v>
      </c>
      <c r="D814" s="689">
        <v>4</v>
      </c>
      <c r="E814" s="531" t="s">
        <v>3079</v>
      </c>
      <c r="F814" s="531"/>
      <c r="G814" s="531" t="s">
        <v>1586</v>
      </c>
      <c r="H814" s="493">
        <v>2007</v>
      </c>
      <c r="I814" s="493" t="s">
        <v>3280</v>
      </c>
      <c r="J814" s="493" t="s">
        <v>875</v>
      </c>
      <c r="K814" s="493"/>
      <c r="L814" s="493"/>
      <c r="M814" s="493"/>
      <c r="N814" s="493" t="s">
        <v>204</v>
      </c>
      <c r="O814" s="517">
        <v>271368.55144674075</v>
      </c>
      <c r="P814" s="724" t="s">
        <v>123</v>
      </c>
      <c r="Q814" s="723"/>
      <c r="R814" s="699" t="str">
        <f t="shared" si="211"/>
        <v>2.08.01</v>
      </c>
      <c r="S814" s="726" t="str">
        <f t="shared" si="208"/>
        <v>ALAT KEDOKTERAN</v>
      </c>
      <c r="T814" s="726">
        <f t="shared" si="209"/>
        <v>5</v>
      </c>
      <c r="U814" s="734">
        <f t="shared" si="212"/>
        <v>54271.71028934815</v>
      </c>
      <c r="V814" s="726">
        <f t="shared" si="210"/>
        <v>6</v>
      </c>
      <c r="W814" s="735">
        <f t="shared" si="213"/>
        <v>271358.55144674075</v>
      </c>
      <c r="X814" s="735">
        <f t="shared" si="214"/>
        <v>0</v>
      </c>
      <c r="Y814" s="735">
        <f t="shared" si="215"/>
        <v>0</v>
      </c>
      <c r="Z814" s="735">
        <f t="shared" si="216"/>
        <v>0</v>
      </c>
      <c r="AA814" s="735">
        <f t="shared" si="217"/>
        <v>0</v>
      </c>
      <c r="AB814" s="735">
        <f t="shared" si="218"/>
        <v>0</v>
      </c>
      <c r="AC814" s="736">
        <f t="shared" si="219"/>
        <v>2007</v>
      </c>
      <c r="AD814" s="737">
        <f t="shared" si="220"/>
        <v>10</v>
      </c>
      <c r="AE814" s="473">
        <f t="shared" si="221"/>
        <v>271358.55144674075</v>
      </c>
      <c r="AF814" s="738">
        <f t="shared" si="222"/>
        <v>271358.55144674075</v>
      </c>
      <c r="AG814" s="739"/>
      <c r="AH814" s="625"/>
      <c r="AI814" s="625"/>
      <c r="AJ814" s="625"/>
      <c r="AK814" s="625"/>
      <c r="AL814" s="625"/>
      <c r="AM814" s="625"/>
      <c r="AN814" s="625"/>
    </row>
    <row r="815" spans="1:40" s="626" customFormat="1" ht="16">
      <c r="A815" s="722"/>
      <c r="B815" s="493" t="s">
        <v>2263</v>
      </c>
      <c r="C815" s="494" t="s">
        <v>2550</v>
      </c>
      <c r="D815" s="689">
        <v>4</v>
      </c>
      <c r="E815" s="531" t="s">
        <v>3083</v>
      </c>
      <c r="F815" s="531"/>
      <c r="G815" s="531" t="s">
        <v>1581</v>
      </c>
      <c r="H815" s="493">
        <v>2007</v>
      </c>
      <c r="I815" s="493" t="s">
        <v>3280</v>
      </c>
      <c r="J815" s="493"/>
      <c r="K815" s="493"/>
      <c r="L815" s="493"/>
      <c r="M815" s="493"/>
      <c r="N815" s="493" t="s">
        <v>204</v>
      </c>
      <c r="O815" s="517">
        <v>1068078.9273302902</v>
      </c>
      <c r="P815" s="724" t="s">
        <v>123</v>
      </c>
      <c r="Q815" s="723"/>
      <c r="R815" s="699" t="str">
        <f t="shared" si="211"/>
        <v>2.08.01</v>
      </c>
      <c r="S815" s="726" t="str">
        <f t="shared" si="208"/>
        <v>ALAT KEDOKTERAN</v>
      </c>
      <c r="T815" s="726">
        <f t="shared" si="209"/>
        <v>5</v>
      </c>
      <c r="U815" s="734">
        <f t="shared" si="212"/>
        <v>213613.78546605803</v>
      </c>
      <c r="V815" s="726">
        <f t="shared" si="210"/>
        <v>6</v>
      </c>
      <c r="W815" s="735">
        <f t="shared" si="213"/>
        <v>1068068.9273302902</v>
      </c>
      <c r="X815" s="735">
        <f t="shared" si="214"/>
        <v>0</v>
      </c>
      <c r="Y815" s="735">
        <f t="shared" si="215"/>
        <v>0</v>
      </c>
      <c r="Z815" s="735">
        <f t="shared" si="216"/>
        <v>0</v>
      </c>
      <c r="AA815" s="735">
        <f t="shared" si="217"/>
        <v>0</v>
      </c>
      <c r="AB815" s="735">
        <f t="shared" si="218"/>
        <v>0</v>
      </c>
      <c r="AC815" s="736">
        <f t="shared" si="219"/>
        <v>2007</v>
      </c>
      <c r="AD815" s="737">
        <f t="shared" si="220"/>
        <v>10</v>
      </c>
      <c r="AE815" s="473">
        <f t="shared" si="221"/>
        <v>1068068.9273302902</v>
      </c>
      <c r="AF815" s="738">
        <f t="shared" si="222"/>
        <v>1068068.9273302902</v>
      </c>
      <c r="AG815" s="739"/>
      <c r="AH815" s="625"/>
      <c r="AI815" s="625"/>
      <c r="AJ815" s="625"/>
      <c r="AK815" s="625"/>
      <c r="AL815" s="625"/>
      <c r="AM815" s="625"/>
      <c r="AN815" s="625"/>
    </row>
    <row r="816" spans="1:40" s="626" customFormat="1" ht="16">
      <c r="A816" s="722"/>
      <c r="B816" s="493" t="s">
        <v>2974</v>
      </c>
      <c r="C816" s="494" t="s">
        <v>2545</v>
      </c>
      <c r="D816" s="689">
        <v>4</v>
      </c>
      <c r="E816" s="493" t="s">
        <v>3082</v>
      </c>
      <c r="F816" s="493"/>
      <c r="G816" s="493" t="s">
        <v>238</v>
      </c>
      <c r="H816" s="493">
        <v>2007</v>
      </c>
      <c r="I816" s="493" t="s">
        <v>3280</v>
      </c>
      <c r="J816" s="493" t="s">
        <v>870</v>
      </c>
      <c r="K816" s="493"/>
      <c r="L816" s="493"/>
      <c r="M816" s="493"/>
      <c r="N816" s="493" t="s">
        <v>204</v>
      </c>
      <c r="O816" s="517">
        <v>35889.903191444741</v>
      </c>
      <c r="P816" s="724" t="s">
        <v>123</v>
      </c>
      <c r="Q816" s="723"/>
      <c r="R816" s="699" t="str">
        <f t="shared" si="211"/>
        <v>2.08.01</v>
      </c>
      <c r="S816" s="726" t="str">
        <f t="shared" si="208"/>
        <v>ALAT KEDOKTERAN</v>
      </c>
      <c r="T816" s="726">
        <f t="shared" si="209"/>
        <v>5</v>
      </c>
      <c r="U816" s="734">
        <f t="shared" si="212"/>
        <v>7175.9806382889483</v>
      </c>
      <c r="V816" s="726">
        <f t="shared" si="210"/>
        <v>6</v>
      </c>
      <c r="W816" s="735">
        <f t="shared" si="213"/>
        <v>35879.903191444741</v>
      </c>
      <c r="X816" s="735">
        <f t="shared" si="214"/>
        <v>0</v>
      </c>
      <c r="Y816" s="735">
        <f t="shared" si="215"/>
        <v>0</v>
      </c>
      <c r="Z816" s="735">
        <f t="shared" si="216"/>
        <v>0</v>
      </c>
      <c r="AA816" s="735">
        <f t="shared" si="217"/>
        <v>0</v>
      </c>
      <c r="AB816" s="735">
        <f t="shared" si="218"/>
        <v>0</v>
      </c>
      <c r="AC816" s="736">
        <f t="shared" si="219"/>
        <v>2007</v>
      </c>
      <c r="AD816" s="737">
        <f t="shared" si="220"/>
        <v>10</v>
      </c>
      <c r="AE816" s="473">
        <f t="shared" si="221"/>
        <v>35879.903191444741</v>
      </c>
      <c r="AF816" s="738">
        <f t="shared" si="222"/>
        <v>35879.903191444741</v>
      </c>
      <c r="AG816" s="739"/>
      <c r="AH816" s="625"/>
      <c r="AI816" s="625"/>
      <c r="AJ816" s="625"/>
      <c r="AK816" s="625"/>
      <c r="AL816" s="625"/>
      <c r="AM816" s="625"/>
      <c r="AN816" s="625"/>
    </row>
    <row r="817" spans="1:40" s="626" customFormat="1" ht="16">
      <c r="A817" s="722"/>
      <c r="B817" s="493" t="s">
        <v>2263</v>
      </c>
      <c r="C817" s="494" t="s">
        <v>2548</v>
      </c>
      <c r="D817" s="689">
        <v>4</v>
      </c>
      <c r="E817" s="493" t="s">
        <v>3085</v>
      </c>
      <c r="F817" s="493"/>
      <c r="G817" s="493" t="s">
        <v>238</v>
      </c>
      <c r="H817" s="493">
        <v>2007</v>
      </c>
      <c r="I817" s="493" t="s">
        <v>3281</v>
      </c>
      <c r="J817" s="493" t="s">
        <v>871</v>
      </c>
      <c r="K817" s="493"/>
      <c r="L817" s="493"/>
      <c r="M817" s="493"/>
      <c r="N817" s="493" t="s">
        <v>204</v>
      </c>
      <c r="O817" s="517">
        <v>1712260.5259341698</v>
      </c>
      <c r="P817" s="724" t="s">
        <v>123</v>
      </c>
      <c r="Q817" s="723"/>
      <c r="R817" s="699" t="str">
        <f t="shared" si="211"/>
        <v>2.08.01</v>
      </c>
      <c r="S817" s="726" t="str">
        <f t="shared" si="208"/>
        <v>ALAT KEDOKTERAN</v>
      </c>
      <c r="T817" s="726">
        <f t="shared" si="209"/>
        <v>5</v>
      </c>
      <c r="U817" s="734">
        <f t="shared" si="212"/>
        <v>342450.10518683394</v>
      </c>
      <c r="V817" s="726">
        <f t="shared" si="210"/>
        <v>6</v>
      </c>
      <c r="W817" s="735">
        <f t="shared" si="213"/>
        <v>1712250.5259341698</v>
      </c>
      <c r="X817" s="735">
        <f t="shared" si="214"/>
        <v>0</v>
      </c>
      <c r="Y817" s="735">
        <f t="shared" si="215"/>
        <v>0</v>
      </c>
      <c r="Z817" s="735">
        <f t="shared" si="216"/>
        <v>0</v>
      </c>
      <c r="AA817" s="735">
        <f t="shared" si="217"/>
        <v>0</v>
      </c>
      <c r="AB817" s="735">
        <f t="shared" si="218"/>
        <v>0</v>
      </c>
      <c r="AC817" s="736">
        <f t="shared" si="219"/>
        <v>2007</v>
      </c>
      <c r="AD817" s="737">
        <f t="shared" si="220"/>
        <v>10</v>
      </c>
      <c r="AE817" s="473">
        <f t="shared" si="221"/>
        <v>1712250.5259341698</v>
      </c>
      <c r="AF817" s="738">
        <f t="shared" si="222"/>
        <v>1712250.5259341698</v>
      </c>
      <c r="AG817" s="739"/>
      <c r="AH817" s="625"/>
      <c r="AI817" s="625"/>
      <c r="AJ817" s="625"/>
      <c r="AK817" s="625"/>
      <c r="AL817" s="625"/>
      <c r="AM817" s="625"/>
      <c r="AN817" s="625"/>
    </row>
    <row r="818" spans="1:40" s="626" customFormat="1" ht="16">
      <c r="A818" s="722"/>
      <c r="B818" s="493" t="s">
        <v>2263</v>
      </c>
      <c r="C818" s="494" t="s">
        <v>2547</v>
      </c>
      <c r="D818" s="689">
        <v>4</v>
      </c>
      <c r="E818" s="493" t="s">
        <v>3084</v>
      </c>
      <c r="F818" s="493"/>
      <c r="G818" s="493" t="s">
        <v>238</v>
      </c>
      <c r="H818" s="493">
        <v>2007</v>
      </c>
      <c r="I818" s="493" t="s">
        <v>3280</v>
      </c>
      <c r="J818" s="493"/>
      <c r="K818" s="493"/>
      <c r="L818" s="493"/>
      <c r="M818" s="493"/>
      <c r="N818" s="493" t="s">
        <v>204</v>
      </c>
      <c r="O818" s="517">
        <v>325878.90816382429</v>
      </c>
      <c r="P818" s="724"/>
      <c r="Q818" s="723"/>
      <c r="R818" s="699" t="str">
        <f t="shared" si="211"/>
        <v>2.08.01</v>
      </c>
      <c r="S818" s="726" t="str">
        <f t="shared" si="208"/>
        <v>ALAT KEDOKTERAN</v>
      </c>
      <c r="T818" s="726">
        <f t="shared" si="209"/>
        <v>5</v>
      </c>
      <c r="U818" s="734">
        <f t="shared" si="212"/>
        <v>65173.781632764862</v>
      </c>
      <c r="V818" s="726">
        <f t="shared" si="210"/>
        <v>6</v>
      </c>
      <c r="W818" s="735">
        <f t="shared" si="213"/>
        <v>325868.90816382429</v>
      </c>
      <c r="X818" s="735">
        <f t="shared" si="214"/>
        <v>0</v>
      </c>
      <c r="Y818" s="735">
        <f t="shared" si="215"/>
        <v>0</v>
      </c>
      <c r="Z818" s="735">
        <f t="shared" si="216"/>
        <v>0</v>
      </c>
      <c r="AA818" s="735">
        <f t="shared" si="217"/>
        <v>0</v>
      </c>
      <c r="AB818" s="735">
        <f t="shared" si="218"/>
        <v>0</v>
      </c>
      <c r="AC818" s="736">
        <f t="shared" si="219"/>
        <v>2007</v>
      </c>
      <c r="AD818" s="737">
        <f t="shared" si="220"/>
        <v>10</v>
      </c>
      <c r="AE818" s="473">
        <f t="shared" si="221"/>
        <v>325868.90816382429</v>
      </c>
      <c r="AF818" s="738">
        <f t="shared" si="222"/>
        <v>325868.90816382429</v>
      </c>
      <c r="AG818" s="739"/>
      <c r="AH818" s="625"/>
      <c r="AI818" s="625"/>
      <c r="AJ818" s="625"/>
      <c r="AK818" s="625"/>
      <c r="AL818" s="625"/>
      <c r="AM818" s="625"/>
      <c r="AN818" s="625"/>
    </row>
    <row r="819" spans="1:40" s="626" customFormat="1" ht="30" customHeight="1">
      <c r="A819" s="722"/>
      <c r="B819" s="493" t="s">
        <v>2263</v>
      </c>
      <c r="C819" s="494" t="s">
        <v>2551</v>
      </c>
      <c r="D819" s="689">
        <v>4</v>
      </c>
      <c r="E819" s="493" t="s">
        <v>3086</v>
      </c>
      <c r="F819" s="493"/>
      <c r="G819" s="493" t="s">
        <v>225</v>
      </c>
      <c r="H819" s="493">
        <v>2007</v>
      </c>
      <c r="I819" s="493" t="s">
        <v>3281</v>
      </c>
      <c r="J819" s="493"/>
      <c r="K819" s="493"/>
      <c r="L819" s="493"/>
      <c r="M819" s="493"/>
      <c r="N819" s="493" t="s">
        <v>204</v>
      </c>
      <c r="O819" s="517">
        <v>359255806.20581436</v>
      </c>
      <c r="P819" s="724" t="s">
        <v>123</v>
      </c>
      <c r="Q819" s="723"/>
      <c r="R819" s="699" t="str">
        <f t="shared" si="211"/>
        <v>2.08.01</v>
      </c>
      <c r="S819" s="726" t="str">
        <f t="shared" si="208"/>
        <v>ALAT KEDOKTERAN</v>
      </c>
      <c r="T819" s="726">
        <f t="shared" si="209"/>
        <v>5</v>
      </c>
      <c r="U819" s="734">
        <f t="shared" si="212"/>
        <v>71851159.241162866</v>
      </c>
      <c r="V819" s="726">
        <f t="shared" si="210"/>
        <v>6</v>
      </c>
      <c r="W819" s="735">
        <f t="shared" si="213"/>
        <v>359255796.20581436</v>
      </c>
      <c r="X819" s="735">
        <f t="shared" si="214"/>
        <v>0</v>
      </c>
      <c r="Y819" s="735">
        <f t="shared" si="215"/>
        <v>0</v>
      </c>
      <c r="Z819" s="735">
        <f t="shared" si="216"/>
        <v>0</v>
      </c>
      <c r="AA819" s="735">
        <f t="shared" si="217"/>
        <v>0</v>
      </c>
      <c r="AB819" s="735">
        <f t="shared" si="218"/>
        <v>0</v>
      </c>
      <c r="AC819" s="736">
        <f t="shared" si="219"/>
        <v>2007</v>
      </c>
      <c r="AD819" s="737">
        <f t="shared" si="220"/>
        <v>10</v>
      </c>
      <c r="AE819" s="473">
        <f t="shared" si="221"/>
        <v>359255796.20581436</v>
      </c>
      <c r="AF819" s="738">
        <f t="shared" si="222"/>
        <v>359255796.20581436</v>
      </c>
      <c r="AG819" s="739"/>
      <c r="AH819" s="625"/>
      <c r="AI819" s="625"/>
      <c r="AJ819" s="625"/>
      <c r="AK819" s="625"/>
      <c r="AL819" s="625"/>
      <c r="AM819" s="625"/>
      <c r="AN819" s="625"/>
    </row>
    <row r="820" spans="1:40" s="626" customFormat="1" ht="27.75" customHeight="1">
      <c r="A820" s="722"/>
      <c r="B820" s="493" t="s">
        <v>2975</v>
      </c>
      <c r="C820" s="494" t="s">
        <v>2552</v>
      </c>
      <c r="D820" s="689">
        <v>4</v>
      </c>
      <c r="E820" s="493" t="s">
        <v>3087</v>
      </c>
      <c r="F820" s="493"/>
      <c r="G820" s="493" t="s">
        <v>225</v>
      </c>
      <c r="H820" s="493">
        <v>2007</v>
      </c>
      <c r="I820" s="493" t="s">
        <v>3288</v>
      </c>
      <c r="J820" s="493" t="s">
        <v>876</v>
      </c>
      <c r="K820" s="493"/>
      <c r="L820" s="493"/>
      <c r="M820" s="493"/>
      <c r="N820" s="493" t="s">
        <v>204</v>
      </c>
      <c r="O820" s="517">
        <v>119217657.89374755</v>
      </c>
      <c r="P820" s="724" t="s">
        <v>123</v>
      </c>
      <c r="Q820" s="723"/>
      <c r="R820" s="699" t="str">
        <f t="shared" si="211"/>
        <v>2.08.01</v>
      </c>
      <c r="S820" s="726" t="str">
        <f t="shared" si="208"/>
        <v>ALAT KEDOKTERAN</v>
      </c>
      <c r="T820" s="726">
        <f t="shared" si="209"/>
        <v>5</v>
      </c>
      <c r="U820" s="734">
        <f t="shared" si="212"/>
        <v>23843529.578749511</v>
      </c>
      <c r="V820" s="726">
        <f t="shared" si="210"/>
        <v>6</v>
      </c>
      <c r="W820" s="735">
        <f t="shared" si="213"/>
        <v>119217647.89374755</v>
      </c>
      <c r="X820" s="735">
        <f t="shared" si="214"/>
        <v>0</v>
      </c>
      <c r="Y820" s="735">
        <f t="shared" si="215"/>
        <v>0</v>
      </c>
      <c r="Z820" s="735">
        <f t="shared" si="216"/>
        <v>0</v>
      </c>
      <c r="AA820" s="735">
        <f t="shared" si="217"/>
        <v>0</v>
      </c>
      <c r="AB820" s="735">
        <f t="shared" si="218"/>
        <v>0</v>
      </c>
      <c r="AC820" s="736">
        <f t="shared" si="219"/>
        <v>2007</v>
      </c>
      <c r="AD820" s="737">
        <f t="shared" si="220"/>
        <v>10</v>
      </c>
      <c r="AE820" s="473">
        <f t="shared" si="221"/>
        <v>119217647.89374755</v>
      </c>
      <c r="AF820" s="738">
        <f t="shared" si="222"/>
        <v>119217647.89374755</v>
      </c>
      <c r="AG820" s="739"/>
      <c r="AH820" s="625"/>
      <c r="AI820" s="625"/>
      <c r="AJ820" s="625"/>
      <c r="AK820" s="625"/>
      <c r="AL820" s="625"/>
      <c r="AM820" s="625"/>
      <c r="AN820" s="625"/>
    </row>
    <row r="821" spans="1:40" s="626" customFormat="1" ht="16">
      <c r="A821" s="722"/>
      <c r="B821" s="493" t="s">
        <v>2963</v>
      </c>
      <c r="C821" s="494" t="s">
        <v>382</v>
      </c>
      <c r="D821" s="689">
        <v>4</v>
      </c>
      <c r="E821" s="493" t="s">
        <v>822</v>
      </c>
      <c r="F821" s="493"/>
      <c r="G821" s="493" t="s">
        <v>1581</v>
      </c>
      <c r="H821" s="493">
        <v>2007</v>
      </c>
      <c r="I821" s="493" t="s">
        <v>3281</v>
      </c>
      <c r="J821" s="493"/>
      <c r="K821" s="493"/>
      <c r="L821" s="493"/>
      <c r="M821" s="493"/>
      <c r="N821" s="493" t="s">
        <v>204</v>
      </c>
      <c r="O821" s="517">
        <v>4502803.1488720737</v>
      </c>
      <c r="P821" s="724" t="s">
        <v>123</v>
      </c>
      <c r="Q821" s="723"/>
      <c r="R821" s="699" t="str">
        <f t="shared" si="211"/>
        <v>2.08.01</v>
      </c>
      <c r="S821" s="726" t="str">
        <f t="shared" si="208"/>
        <v>ALAT KEDOKTERAN</v>
      </c>
      <c r="T821" s="726">
        <f t="shared" si="209"/>
        <v>5</v>
      </c>
      <c r="U821" s="734">
        <f t="shared" si="212"/>
        <v>900558.6297744147</v>
      </c>
      <c r="V821" s="726">
        <f t="shared" si="210"/>
        <v>6</v>
      </c>
      <c r="W821" s="735">
        <f t="shared" si="213"/>
        <v>4502793.1488720737</v>
      </c>
      <c r="X821" s="735">
        <f t="shared" si="214"/>
        <v>0</v>
      </c>
      <c r="Y821" s="735">
        <f t="shared" si="215"/>
        <v>0</v>
      </c>
      <c r="Z821" s="735">
        <f t="shared" si="216"/>
        <v>0</v>
      </c>
      <c r="AA821" s="735">
        <f t="shared" si="217"/>
        <v>0</v>
      </c>
      <c r="AB821" s="735">
        <f t="shared" si="218"/>
        <v>0</v>
      </c>
      <c r="AC821" s="736">
        <f t="shared" si="219"/>
        <v>2007</v>
      </c>
      <c r="AD821" s="737">
        <f t="shared" si="220"/>
        <v>10</v>
      </c>
      <c r="AE821" s="473">
        <f t="shared" si="221"/>
        <v>4502793.1488720737</v>
      </c>
      <c r="AF821" s="738">
        <f t="shared" si="222"/>
        <v>4502793.1488720737</v>
      </c>
      <c r="AG821" s="739"/>
      <c r="AH821" s="625"/>
      <c r="AI821" s="625"/>
      <c r="AJ821" s="625"/>
      <c r="AK821" s="625"/>
      <c r="AL821" s="625"/>
      <c r="AM821" s="625"/>
      <c r="AN821" s="625"/>
    </row>
    <row r="822" spans="1:40" s="626" customFormat="1" ht="16">
      <c r="A822" s="722"/>
      <c r="B822" s="493" t="s">
        <v>2323</v>
      </c>
      <c r="C822" s="494" t="s">
        <v>2518</v>
      </c>
      <c r="D822" s="689">
        <v>4</v>
      </c>
      <c r="E822" s="493" t="s">
        <v>3077</v>
      </c>
      <c r="F822" s="493"/>
      <c r="G822" s="493" t="s">
        <v>225</v>
      </c>
      <c r="H822" s="493">
        <v>2007</v>
      </c>
      <c r="I822" s="493" t="s">
        <v>3280</v>
      </c>
      <c r="J822" s="493"/>
      <c r="K822" s="493"/>
      <c r="L822" s="493"/>
      <c r="M822" s="493"/>
      <c r="N822" s="493" t="s">
        <v>204</v>
      </c>
      <c r="O822" s="517">
        <v>52374861.119217046</v>
      </c>
      <c r="P822" s="724" t="s">
        <v>123</v>
      </c>
      <c r="Q822" s="723"/>
      <c r="R822" s="699" t="str">
        <f t="shared" si="211"/>
        <v>2.08.01</v>
      </c>
      <c r="S822" s="726" t="str">
        <f t="shared" si="208"/>
        <v>ALAT KEDOKTERAN</v>
      </c>
      <c r="T822" s="726">
        <f t="shared" si="209"/>
        <v>5</v>
      </c>
      <c r="U822" s="734">
        <f t="shared" si="212"/>
        <v>10474970.223843409</v>
      </c>
      <c r="V822" s="726">
        <f t="shared" si="210"/>
        <v>6</v>
      </c>
      <c r="W822" s="735">
        <f t="shared" si="213"/>
        <v>52374851.119217046</v>
      </c>
      <c r="X822" s="735">
        <f t="shared" si="214"/>
        <v>0</v>
      </c>
      <c r="Y822" s="735">
        <f t="shared" si="215"/>
        <v>0</v>
      </c>
      <c r="Z822" s="735">
        <f t="shared" si="216"/>
        <v>0</v>
      </c>
      <c r="AA822" s="735">
        <f t="shared" si="217"/>
        <v>0</v>
      </c>
      <c r="AB822" s="735">
        <f t="shared" si="218"/>
        <v>0</v>
      </c>
      <c r="AC822" s="736">
        <f t="shared" si="219"/>
        <v>2007</v>
      </c>
      <c r="AD822" s="737">
        <f t="shared" si="220"/>
        <v>10</v>
      </c>
      <c r="AE822" s="473">
        <f t="shared" si="221"/>
        <v>52374851.119217046</v>
      </c>
      <c r="AF822" s="738">
        <f t="shared" si="222"/>
        <v>52374851.119217046</v>
      </c>
      <c r="AG822" s="739"/>
      <c r="AH822" s="625"/>
      <c r="AI822" s="625"/>
      <c r="AJ822" s="625"/>
      <c r="AK822" s="625"/>
      <c r="AL822" s="625"/>
      <c r="AM822" s="625"/>
      <c r="AN822" s="625"/>
    </row>
    <row r="823" spans="1:40" s="626" customFormat="1" ht="16">
      <c r="A823" s="722"/>
      <c r="B823" s="493" t="s">
        <v>2973</v>
      </c>
      <c r="C823" s="494" t="s">
        <v>2540</v>
      </c>
      <c r="D823" s="689">
        <v>4</v>
      </c>
      <c r="E823" s="493" t="s">
        <v>3078</v>
      </c>
      <c r="F823" s="493"/>
      <c r="G823" s="493" t="s">
        <v>225</v>
      </c>
      <c r="H823" s="493">
        <v>2007</v>
      </c>
      <c r="I823" s="493" t="s">
        <v>3280</v>
      </c>
      <c r="J823" s="493" t="s">
        <v>877</v>
      </c>
      <c r="K823" s="493"/>
      <c r="L823" s="493"/>
      <c r="M823" s="493"/>
      <c r="N823" s="493" t="s">
        <v>204</v>
      </c>
      <c r="O823" s="517">
        <v>1059988.35682982</v>
      </c>
      <c r="P823" s="724" t="s">
        <v>123</v>
      </c>
      <c r="Q823" s="723"/>
      <c r="R823" s="699" t="str">
        <f t="shared" si="211"/>
        <v>2.08.01</v>
      </c>
      <c r="S823" s="726" t="str">
        <f t="shared" si="208"/>
        <v>ALAT KEDOKTERAN</v>
      </c>
      <c r="T823" s="726">
        <f t="shared" si="209"/>
        <v>5</v>
      </c>
      <c r="U823" s="734">
        <f t="shared" si="212"/>
        <v>211995.67136596399</v>
      </c>
      <c r="V823" s="726">
        <f t="shared" si="210"/>
        <v>6</v>
      </c>
      <c r="W823" s="735">
        <f t="shared" si="213"/>
        <v>1059978.35682982</v>
      </c>
      <c r="X823" s="735">
        <f t="shared" si="214"/>
        <v>0</v>
      </c>
      <c r="Y823" s="735">
        <f t="shared" si="215"/>
        <v>0</v>
      </c>
      <c r="Z823" s="735">
        <f t="shared" si="216"/>
        <v>0</v>
      </c>
      <c r="AA823" s="735">
        <f t="shared" si="217"/>
        <v>0</v>
      </c>
      <c r="AB823" s="735">
        <f t="shared" si="218"/>
        <v>0</v>
      </c>
      <c r="AC823" s="736">
        <f t="shared" si="219"/>
        <v>2007</v>
      </c>
      <c r="AD823" s="737">
        <f t="shared" si="220"/>
        <v>10</v>
      </c>
      <c r="AE823" s="473">
        <f t="shared" si="221"/>
        <v>1059978.35682982</v>
      </c>
      <c r="AF823" s="738">
        <f t="shared" si="222"/>
        <v>1059978.35682982</v>
      </c>
      <c r="AG823" s="739"/>
      <c r="AH823" s="625"/>
      <c r="AI823" s="625"/>
      <c r="AJ823" s="625"/>
      <c r="AK823" s="625"/>
      <c r="AL823" s="625"/>
      <c r="AM823" s="625"/>
      <c r="AN823" s="625"/>
    </row>
    <row r="824" spans="1:40" s="626" customFormat="1" ht="16">
      <c r="A824" s="722"/>
      <c r="B824" s="493" t="s">
        <v>2262</v>
      </c>
      <c r="C824" s="494" t="s">
        <v>247</v>
      </c>
      <c r="D824" s="531" t="s">
        <v>732</v>
      </c>
      <c r="E824" s="531" t="s">
        <v>3079</v>
      </c>
      <c r="F824" s="531"/>
      <c r="G824" s="531" t="s">
        <v>1586</v>
      </c>
      <c r="H824" s="493">
        <v>2007</v>
      </c>
      <c r="I824" s="493" t="s">
        <v>3280</v>
      </c>
      <c r="J824" s="493" t="s">
        <v>861</v>
      </c>
      <c r="K824" s="493"/>
      <c r="L824" s="493"/>
      <c r="M824" s="493"/>
      <c r="N824" s="493" t="s">
        <v>204</v>
      </c>
      <c r="O824" s="517">
        <v>271368.55144674075</v>
      </c>
      <c r="P824" s="724" t="s">
        <v>123</v>
      </c>
      <c r="Q824" s="723"/>
      <c r="R824" s="699" t="str">
        <f t="shared" si="211"/>
        <v>2.08.01</v>
      </c>
      <c r="S824" s="726" t="str">
        <f t="shared" si="208"/>
        <v>ALAT KEDOKTERAN</v>
      </c>
      <c r="T824" s="726">
        <f t="shared" si="209"/>
        <v>5</v>
      </c>
      <c r="U824" s="734">
        <f t="shared" si="212"/>
        <v>54271.71028934815</v>
      </c>
      <c r="V824" s="726">
        <f t="shared" si="210"/>
        <v>6</v>
      </c>
      <c r="W824" s="735">
        <f t="shared" si="213"/>
        <v>271358.55144674075</v>
      </c>
      <c r="X824" s="735">
        <f t="shared" si="214"/>
        <v>0</v>
      </c>
      <c r="Y824" s="735">
        <f t="shared" si="215"/>
        <v>0</v>
      </c>
      <c r="Z824" s="735">
        <f t="shared" si="216"/>
        <v>0</v>
      </c>
      <c r="AA824" s="735">
        <f t="shared" si="217"/>
        <v>0</v>
      </c>
      <c r="AB824" s="735">
        <f t="shared" si="218"/>
        <v>0</v>
      </c>
      <c r="AC824" s="736">
        <f t="shared" si="219"/>
        <v>2007</v>
      </c>
      <c r="AD824" s="737">
        <f t="shared" si="220"/>
        <v>10</v>
      </c>
      <c r="AE824" s="473">
        <f t="shared" si="221"/>
        <v>271358.55144674075</v>
      </c>
      <c r="AF824" s="738">
        <f t="shared" si="222"/>
        <v>271358.55144674075</v>
      </c>
      <c r="AG824" s="739"/>
      <c r="AH824" s="625"/>
      <c r="AI824" s="625"/>
      <c r="AJ824" s="625"/>
      <c r="AK824" s="625"/>
      <c r="AL824" s="625"/>
      <c r="AM824" s="625"/>
      <c r="AN824" s="625"/>
    </row>
    <row r="825" spans="1:40" s="626" customFormat="1" ht="16">
      <c r="A825" s="722"/>
      <c r="B825" s="493" t="s">
        <v>2263</v>
      </c>
      <c r="C825" s="494" t="s">
        <v>2541</v>
      </c>
      <c r="D825" s="531" t="s">
        <v>733</v>
      </c>
      <c r="E825" s="531" t="s">
        <v>825</v>
      </c>
      <c r="F825" s="531"/>
      <c r="G825" s="531" t="s">
        <v>1581</v>
      </c>
      <c r="H825" s="493">
        <v>2007</v>
      </c>
      <c r="I825" s="493" t="s">
        <v>3281</v>
      </c>
      <c r="J825" s="493" t="s">
        <v>873</v>
      </c>
      <c r="K825" s="493"/>
      <c r="L825" s="493"/>
      <c r="M825" s="493"/>
      <c r="N825" s="493" t="s">
        <v>204</v>
      </c>
      <c r="O825" s="517">
        <v>8561995.7917819396</v>
      </c>
      <c r="P825" s="724" t="s">
        <v>123</v>
      </c>
      <c r="Q825" s="723"/>
      <c r="R825" s="699" t="str">
        <f t="shared" si="211"/>
        <v>2.08.01</v>
      </c>
      <c r="S825" s="726" t="str">
        <f t="shared" si="208"/>
        <v>ALAT KEDOKTERAN</v>
      </c>
      <c r="T825" s="726">
        <f t="shared" si="209"/>
        <v>5</v>
      </c>
      <c r="U825" s="734">
        <f t="shared" si="212"/>
        <v>1712397.1583563879</v>
      </c>
      <c r="V825" s="726">
        <f t="shared" si="210"/>
        <v>6</v>
      </c>
      <c r="W825" s="735">
        <f t="shared" si="213"/>
        <v>8561985.7917819396</v>
      </c>
      <c r="X825" s="735">
        <f t="shared" si="214"/>
        <v>0</v>
      </c>
      <c r="Y825" s="735">
        <f t="shared" si="215"/>
        <v>0</v>
      </c>
      <c r="Z825" s="735">
        <f t="shared" si="216"/>
        <v>0</v>
      </c>
      <c r="AA825" s="735">
        <f t="shared" si="217"/>
        <v>0</v>
      </c>
      <c r="AB825" s="735">
        <f t="shared" si="218"/>
        <v>0</v>
      </c>
      <c r="AC825" s="736">
        <f t="shared" si="219"/>
        <v>2007</v>
      </c>
      <c r="AD825" s="737">
        <f t="shared" si="220"/>
        <v>10</v>
      </c>
      <c r="AE825" s="473">
        <f t="shared" si="221"/>
        <v>8561985.7917819396</v>
      </c>
      <c r="AF825" s="738">
        <f t="shared" si="222"/>
        <v>8561985.7917819396</v>
      </c>
      <c r="AG825" s="739"/>
      <c r="AH825" s="625"/>
      <c r="AI825" s="625"/>
      <c r="AJ825" s="625"/>
      <c r="AK825" s="625"/>
      <c r="AL825" s="625"/>
      <c r="AM825" s="625"/>
      <c r="AN825" s="625"/>
    </row>
    <row r="826" spans="1:40" s="626" customFormat="1" ht="16">
      <c r="A826" s="722"/>
      <c r="B826" s="493" t="s">
        <v>2974</v>
      </c>
      <c r="C826" s="494" t="s">
        <v>2545</v>
      </c>
      <c r="D826" s="531" t="s">
        <v>733</v>
      </c>
      <c r="E826" s="531" t="s">
        <v>3082</v>
      </c>
      <c r="F826" s="531"/>
      <c r="G826" s="531" t="s">
        <v>238</v>
      </c>
      <c r="H826" s="493">
        <v>2007</v>
      </c>
      <c r="I826" s="493" t="s">
        <v>3280</v>
      </c>
      <c r="J826" s="493"/>
      <c r="K826" s="493"/>
      <c r="L826" s="493"/>
      <c r="M826" s="493"/>
      <c r="N826" s="493" t="s">
        <v>204</v>
      </c>
      <c r="O826" s="517">
        <v>71779.806382889481</v>
      </c>
      <c r="P826" s="724" t="s">
        <v>123</v>
      </c>
      <c r="Q826" s="723"/>
      <c r="R826" s="699" t="str">
        <f t="shared" si="211"/>
        <v>2.08.01</v>
      </c>
      <c r="S826" s="726" t="str">
        <f t="shared" ref="S826:S889" si="223">VLOOKUP(R826,kelompok,2,0)</f>
        <v>ALAT KEDOKTERAN</v>
      </c>
      <c r="T826" s="726">
        <f t="shared" ref="T826:T889" si="224">VLOOKUP(R826,MASAMANFAAT,4,0)</f>
        <v>5</v>
      </c>
      <c r="U826" s="734">
        <f t="shared" si="212"/>
        <v>14353.961276577897</v>
      </c>
      <c r="V826" s="726">
        <f t="shared" si="210"/>
        <v>6</v>
      </c>
      <c r="W826" s="735">
        <f t="shared" si="213"/>
        <v>71769.806382889481</v>
      </c>
      <c r="X826" s="735">
        <f t="shared" si="214"/>
        <v>0</v>
      </c>
      <c r="Y826" s="735">
        <f t="shared" si="215"/>
        <v>0</v>
      </c>
      <c r="Z826" s="735">
        <f t="shared" si="216"/>
        <v>0</v>
      </c>
      <c r="AA826" s="735">
        <f t="shared" si="217"/>
        <v>0</v>
      </c>
      <c r="AB826" s="735">
        <f t="shared" si="218"/>
        <v>0</v>
      </c>
      <c r="AC826" s="736">
        <f t="shared" si="219"/>
        <v>2007</v>
      </c>
      <c r="AD826" s="737">
        <f t="shared" si="220"/>
        <v>10</v>
      </c>
      <c r="AE826" s="473">
        <f t="shared" si="221"/>
        <v>71769.806382889481</v>
      </c>
      <c r="AF826" s="738">
        <f t="shared" si="222"/>
        <v>71769.806382889481</v>
      </c>
      <c r="AG826" s="739"/>
      <c r="AH826" s="625"/>
      <c r="AI826" s="625"/>
      <c r="AJ826" s="625"/>
      <c r="AK826" s="625"/>
      <c r="AL826" s="625"/>
      <c r="AM826" s="625"/>
      <c r="AN826" s="625"/>
    </row>
    <row r="827" spans="1:40" s="626" customFormat="1" ht="16">
      <c r="A827" s="722"/>
      <c r="B827" s="493" t="s">
        <v>2263</v>
      </c>
      <c r="C827" s="494" t="s">
        <v>2550</v>
      </c>
      <c r="D827" s="531" t="s">
        <v>733</v>
      </c>
      <c r="E827" s="531" t="s">
        <v>3083</v>
      </c>
      <c r="F827" s="531"/>
      <c r="G827" s="531" t="s">
        <v>1581</v>
      </c>
      <c r="H827" s="493">
        <v>2007</v>
      </c>
      <c r="I827" s="493" t="s">
        <v>3280</v>
      </c>
      <c r="J827" s="493" t="s">
        <v>870</v>
      </c>
      <c r="K827" s="493"/>
      <c r="L827" s="493"/>
      <c r="M827" s="493"/>
      <c r="N827" s="493" t="s">
        <v>204</v>
      </c>
      <c r="O827" s="517">
        <v>534039.4636651451</v>
      </c>
      <c r="P827" s="724" t="s">
        <v>123</v>
      </c>
      <c r="Q827" s="723"/>
      <c r="R827" s="699" t="str">
        <f t="shared" si="211"/>
        <v>2.08.01</v>
      </c>
      <c r="S827" s="726" t="str">
        <f t="shared" si="223"/>
        <v>ALAT KEDOKTERAN</v>
      </c>
      <c r="T827" s="726">
        <f t="shared" si="224"/>
        <v>5</v>
      </c>
      <c r="U827" s="734">
        <f t="shared" si="212"/>
        <v>106805.89273302902</v>
      </c>
      <c r="V827" s="726">
        <f t="shared" si="210"/>
        <v>6</v>
      </c>
      <c r="W827" s="735">
        <f t="shared" si="213"/>
        <v>534029.4636651451</v>
      </c>
      <c r="X827" s="735">
        <f t="shared" si="214"/>
        <v>0</v>
      </c>
      <c r="Y827" s="735">
        <f t="shared" si="215"/>
        <v>0</v>
      </c>
      <c r="Z827" s="735">
        <f t="shared" si="216"/>
        <v>0</v>
      </c>
      <c r="AA827" s="735">
        <f t="shared" si="217"/>
        <v>0</v>
      </c>
      <c r="AB827" s="735">
        <f t="shared" si="218"/>
        <v>0</v>
      </c>
      <c r="AC827" s="736">
        <f t="shared" si="219"/>
        <v>2007</v>
      </c>
      <c r="AD827" s="737">
        <f t="shared" si="220"/>
        <v>10</v>
      </c>
      <c r="AE827" s="473">
        <f t="shared" si="221"/>
        <v>534029.4636651451</v>
      </c>
      <c r="AF827" s="738">
        <f t="shared" si="222"/>
        <v>534029.4636651451</v>
      </c>
      <c r="AG827" s="739"/>
      <c r="AH827" s="625"/>
      <c r="AI827" s="625"/>
      <c r="AJ827" s="625"/>
      <c r="AK827" s="625"/>
      <c r="AL827" s="625"/>
      <c r="AM827" s="625"/>
      <c r="AN827" s="625"/>
    </row>
    <row r="828" spans="1:40" s="626" customFormat="1" ht="16">
      <c r="A828" s="722"/>
      <c r="B828" s="493" t="s">
        <v>2263</v>
      </c>
      <c r="C828" s="494" t="s">
        <v>2544</v>
      </c>
      <c r="D828" s="493" t="s">
        <v>732</v>
      </c>
      <c r="E828" s="493" t="s">
        <v>3081</v>
      </c>
      <c r="F828" s="493"/>
      <c r="G828" s="493" t="s">
        <v>1581</v>
      </c>
      <c r="H828" s="493">
        <v>2007</v>
      </c>
      <c r="I828" s="493" t="s">
        <v>1674</v>
      </c>
      <c r="J828" s="493" t="s">
        <v>871</v>
      </c>
      <c r="K828" s="493"/>
      <c r="L828" s="493"/>
      <c r="M828" s="493"/>
      <c r="N828" s="493" t="s">
        <v>204</v>
      </c>
      <c r="O828" s="517">
        <v>1127808.9713456992</v>
      </c>
      <c r="P828" s="724" t="s">
        <v>123</v>
      </c>
      <c r="Q828" s="723"/>
      <c r="R828" s="699" t="str">
        <f t="shared" si="211"/>
        <v>2.08.01</v>
      </c>
      <c r="S828" s="726" t="str">
        <f t="shared" si="223"/>
        <v>ALAT KEDOKTERAN</v>
      </c>
      <c r="T828" s="726">
        <f t="shared" si="224"/>
        <v>5</v>
      </c>
      <c r="U828" s="734">
        <f t="shared" si="212"/>
        <v>225559.79426913982</v>
      </c>
      <c r="V828" s="726">
        <f t="shared" si="210"/>
        <v>6</v>
      </c>
      <c r="W828" s="735">
        <f t="shared" si="213"/>
        <v>1127798.9713456992</v>
      </c>
      <c r="X828" s="735">
        <f t="shared" si="214"/>
        <v>0</v>
      </c>
      <c r="Y828" s="735">
        <f t="shared" si="215"/>
        <v>0</v>
      </c>
      <c r="Z828" s="735">
        <f t="shared" si="216"/>
        <v>0</v>
      </c>
      <c r="AA828" s="735">
        <f t="shared" si="217"/>
        <v>0</v>
      </c>
      <c r="AB828" s="735">
        <f t="shared" si="218"/>
        <v>0</v>
      </c>
      <c r="AC828" s="736">
        <f t="shared" si="219"/>
        <v>2007</v>
      </c>
      <c r="AD828" s="737">
        <f t="shared" si="220"/>
        <v>10</v>
      </c>
      <c r="AE828" s="473">
        <f t="shared" si="221"/>
        <v>1127798.9713456992</v>
      </c>
      <c r="AF828" s="738">
        <f t="shared" si="222"/>
        <v>1127798.9713456992</v>
      </c>
      <c r="AG828" s="739"/>
      <c r="AH828" s="625"/>
      <c r="AI828" s="625"/>
      <c r="AJ828" s="625"/>
      <c r="AK828" s="625"/>
      <c r="AL828" s="625"/>
      <c r="AM828" s="625"/>
      <c r="AN828" s="625"/>
    </row>
    <row r="829" spans="1:40" s="626" customFormat="1" ht="16">
      <c r="A829" s="722"/>
      <c r="B829" s="493" t="s">
        <v>2263</v>
      </c>
      <c r="C829" s="494" t="s">
        <v>2553</v>
      </c>
      <c r="D829" s="493" t="s">
        <v>732</v>
      </c>
      <c r="E829" s="493" t="s">
        <v>3088</v>
      </c>
      <c r="F829" s="493"/>
      <c r="G829" s="493" t="s">
        <v>238</v>
      </c>
      <c r="H829" s="493">
        <v>2007</v>
      </c>
      <c r="I829" s="493" t="s">
        <v>3287</v>
      </c>
      <c r="J829" s="493"/>
      <c r="K829" s="493"/>
      <c r="L829" s="493"/>
      <c r="M829" s="493"/>
      <c r="N829" s="493" t="s">
        <v>204</v>
      </c>
      <c r="O829" s="517">
        <v>105013236.42430356</v>
      </c>
      <c r="P829" s="724" t="s">
        <v>123</v>
      </c>
      <c r="Q829" s="723"/>
      <c r="R829" s="699" t="str">
        <f t="shared" si="211"/>
        <v>2.08.01</v>
      </c>
      <c r="S829" s="726" t="str">
        <f t="shared" si="223"/>
        <v>ALAT KEDOKTERAN</v>
      </c>
      <c r="T829" s="726">
        <f t="shared" si="224"/>
        <v>5</v>
      </c>
      <c r="U829" s="734">
        <f t="shared" si="212"/>
        <v>21002645.284860712</v>
      </c>
      <c r="V829" s="726">
        <f t="shared" si="210"/>
        <v>6</v>
      </c>
      <c r="W829" s="735">
        <f t="shared" si="213"/>
        <v>105013226.42430356</v>
      </c>
      <c r="X829" s="735">
        <f t="shared" si="214"/>
        <v>0</v>
      </c>
      <c r="Y829" s="735">
        <f t="shared" si="215"/>
        <v>0</v>
      </c>
      <c r="Z829" s="735">
        <f t="shared" si="216"/>
        <v>0</v>
      </c>
      <c r="AA829" s="735">
        <f t="shared" si="217"/>
        <v>0</v>
      </c>
      <c r="AB829" s="735">
        <f t="shared" si="218"/>
        <v>0</v>
      </c>
      <c r="AC829" s="736">
        <f t="shared" si="219"/>
        <v>2007</v>
      </c>
      <c r="AD829" s="737">
        <f t="shared" si="220"/>
        <v>10</v>
      </c>
      <c r="AE829" s="473">
        <f t="shared" si="221"/>
        <v>105013226.42430356</v>
      </c>
      <c r="AF829" s="738">
        <f t="shared" si="222"/>
        <v>105013226.42430356</v>
      </c>
      <c r="AG829" s="739"/>
      <c r="AH829" s="625"/>
      <c r="AI829" s="625"/>
      <c r="AJ829" s="625"/>
      <c r="AK829" s="625"/>
      <c r="AL829" s="625"/>
      <c r="AM829" s="625"/>
      <c r="AN829" s="625"/>
    </row>
    <row r="830" spans="1:40" s="626" customFormat="1" ht="16">
      <c r="A830" s="722"/>
      <c r="B830" s="493" t="s">
        <v>2263</v>
      </c>
      <c r="C830" s="494" t="s">
        <v>2543</v>
      </c>
      <c r="D830" s="531" t="s">
        <v>733</v>
      </c>
      <c r="E830" s="531" t="s">
        <v>3080</v>
      </c>
      <c r="F830" s="531"/>
      <c r="G830" s="531" t="s">
        <v>1581</v>
      </c>
      <c r="H830" s="493">
        <v>2007</v>
      </c>
      <c r="I830" s="493" t="s">
        <v>3280</v>
      </c>
      <c r="J830" s="493"/>
      <c r="K830" s="493"/>
      <c r="L830" s="493"/>
      <c r="M830" s="493"/>
      <c r="N830" s="493" t="s">
        <v>204</v>
      </c>
      <c r="O830" s="517">
        <v>278503.26464115269</v>
      </c>
      <c r="P830" s="724" t="s">
        <v>123</v>
      </c>
      <c r="Q830" s="723"/>
      <c r="R830" s="699" t="str">
        <f t="shared" si="211"/>
        <v>2.08.01</v>
      </c>
      <c r="S830" s="726" t="str">
        <f t="shared" si="223"/>
        <v>ALAT KEDOKTERAN</v>
      </c>
      <c r="T830" s="726">
        <f t="shared" si="224"/>
        <v>5</v>
      </c>
      <c r="U830" s="734">
        <f t="shared" si="212"/>
        <v>55698.652928230542</v>
      </c>
      <c r="V830" s="726">
        <f t="shared" si="210"/>
        <v>6</v>
      </c>
      <c r="W830" s="735">
        <f t="shared" si="213"/>
        <v>278493.26464115269</v>
      </c>
      <c r="X830" s="735">
        <f t="shared" si="214"/>
        <v>0</v>
      </c>
      <c r="Y830" s="735">
        <f t="shared" si="215"/>
        <v>0</v>
      </c>
      <c r="Z830" s="735">
        <f t="shared" si="216"/>
        <v>0</v>
      </c>
      <c r="AA830" s="735">
        <f t="shared" si="217"/>
        <v>0</v>
      </c>
      <c r="AB830" s="735">
        <f t="shared" si="218"/>
        <v>0</v>
      </c>
      <c r="AC830" s="736">
        <f t="shared" si="219"/>
        <v>2007</v>
      </c>
      <c r="AD830" s="737">
        <f t="shared" si="220"/>
        <v>10</v>
      </c>
      <c r="AE830" s="473">
        <f t="shared" si="221"/>
        <v>278493.26464115269</v>
      </c>
      <c r="AF830" s="738">
        <f t="shared" si="222"/>
        <v>278493.26464115269</v>
      </c>
      <c r="AG830" s="739"/>
      <c r="AH830" s="625"/>
      <c r="AI830" s="625"/>
      <c r="AJ830" s="625"/>
      <c r="AK830" s="625"/>
      <c r="AL830" s="625"/>
      <c r="AM830" s="625"/>
      <c r="AN830" s="625"/>
    </row>
    <row r="831" spans="1:40" s="626" customFormat="1" ht="16">
      <c r="A831" s="722"/>
      <c r="B831" s="493" t="s">
        <v>2263</v>
      </c>
      <c r="C831" s="494" t="s">
        <v>2548</v>
      </c>
      <c r="D831" s="493" t="s">
        <v>733</v>
      </c>
      <c r="E831" s="493" t="s">
        <v>3085</v>
      </c>
      <c r="F831" s="493"/>
      <c r="G831" s="493" t="s">
        <v>238</v>
      </c>
      <c r="H831" s="493">
        <v>2007</v>
      </c>
      <c r="I831" s="493" t="s">
        <v>3281</v>
      </c>
      <c r="J831" s="493" t="s">
        <v>876</v>
      </c>
      <c r="K831" s="493"/>
      <c r="L831" s="493"/>
      <c r="M831" s="493"/>
      <c r="N831" s="493" t="s">
        <v>204</v>
      </c>
      <c r="O831" s="517">
        <v>1712260.5259341698</v>
      </c>
      <c r="P831" s="724" t="s">
        <v>123</v>
      </c>
      <c r="Q831" s="723"/>
      <c r="R831" s="699" t="str">
        <f t="shared" si="211"/>
        <v>2.08.01</v>
      </c>
      <c r="S831" s="726" t="str">
        <f t="shared" si="223"/>
        <v>ALAT KEDOKTERAN</v>
      </c>
      <c r="T831" s="726">
        <f t="shared" si="224"/>
        <v>5</v>
      </c>
      <c r="U831" s="734">
        <f t="shared" si="212"/>
        <v>342450.10518683394</v>
      </c>
      <c r="V831" s="726">
        <f t="shared" si="210"/>
        <v>6</v>
      </c>
      <c r="W831" s="735">
        <f t="shared" si="213"/>
        <v>1712250.5259341698</v>
      </c>
      <c r="X831" s="735">
        <f t="shared" si="214"/>
        <v>0</v>
      </c>
      <c r="Y831" s="735">
        <f t="shared" si="215"/>
        <v>0</v>
      </c>
      <c r="Z831" s="735">
        <f t="shared" si="216"/>
        <v>0</v>
      </c>
      <c r="AA831" s="735">
        <f t="shared" si="217"/>
        <v>0</v>
      </c>
      <c r="AB831" s="735">
        <f t="shared" si="218"/>
        <v>0</v>
      </c>
      <c r="AC831" s="736">
        <f t="shared" si="219"/>
        <v>2007</v>
      </c>
      <c r="AD831" s="737">
        <f t="shared" si="220"/>
        <v>10</v>
      </c>
      <c r="AE831" s="473">
        <f t="shared" si="221"/>
        <v>1712250.5259341698</v>
      </c>
      <c r="AF831" s="738">
        <f t="shared" si="222"/>
        <v>1712250.5259341698</v>
      </c>
      <c r="AG831" s="739"/>
      <c r="AH831" s="625"/>
      <c r="AI831" s="625"/>
      <c r="AJ831" s="625"/>
      <c r="AK831" s="625"/>
      <c r="AL831" s="625"/>
      <c r="AM831" s="625"/>
      <c r="AN831" s="625"/>
    </row>
    <row r="832" spans="1:40" s="626" customFormat="1" ht="16">
      <c r="A832" s="722"/>
      <c r="B832" s="493" t="s">
        <v>2963</v>
      </c>
      <c r="C832" s="494" t="s">
        <v>2554</v>
      </c>
      <c r="D832" s="493" t="s">
        <v>732</v>
      </c>
      <c r="E832" s="493" t="s">
        <v>822</v>
      </c>
      <c r="F832" s="493"/>
      <c r="G832" s="493" t="s">
        <v>1581</v>
      </c>
      <c r="H832" s="493">
        <v>2007</v>
      </c>
      <c r="I832" s="493" t="s">
        <v>3281</v>
      </c>
      <c r="J832" s="493" t="s">
        <v>873</v>
      </c>
      <c r="K832" s="493"/>
      <c r="L832" s="493"/>
      <c r="M832" s="493"/>
      <c r="N832" s="493" t="s">
        <v>204</v>
      </c>
      <c r="O832" s="517">
        <v>4502803.1488720737</v>
      </c>
      <c r="P832" s="724" t="s">
        <v>123</v>
      </c>
      <c r="Q832" s="723"/>
      <c r="R832" s="699" t="str">
        <f t="shared" si="211"/>
        <v>2.08.01</v>
      </c>
      <c r="S832" s="726" t="str">
        <f t="shared" si="223"/>
        <v>ALAT KEDOKTERAN</v>
      </c>
      <c r="T832" s="726">
        <f t="shared" si="224"/>
        <v>5</v>
      </c>
      <c r="U832" s="734">
        <f t="shared" si="212"/>
        <v>900558.6297744147</v>
      </c>
      <c r="V832" s="726">
        <f t="shared" si="210"/>
        <v>6</v>
      </c>
      <c r="W832" s="735">
        <f t="shared" si="213"/>
        <v>4502793.1488720737</v>
      </c>
      <c r="X832" s="735">
        <f t="shared" si="214"/>
        <v>0</v>
      </c>
      <c r="Y832" s="735">
        <f t="shared" si="215"/>
        <v>0</v>
      </c>
      <c r="Z832" s="735">
        <f t="shared" si="216"/>
        <v>0</v>
      </c>
      <c r="AA832" s="735">
        <f t="shared" si="217"/>
        <v>0</v>
      </c>
      <c r="AB832" s="735">
        <f t="shared" si="218"/>
        <v>0</v>
      </c>
      <c r="AC832" s="736">
        <f t="shared" si="219"/>
        <v>2007</v>
      </c>
      <c r="AD832" s="737">
        <f t="shared" si="220"/>
        <v>10</v>
      </c>
      <c r="AE832" s="473">
        <f t="shared" si="221"/>
        <v>4502793.1488720737</v>
      </c>
      <c r="AF832" s="738">
        <f t="shared" si="222"/>
        <v>4502793.1488720737</v>
      </c>
      <c r="AG832" s="739"/>
      <c r="AH832" s="625"/>
      <c r="AI832" s="625"/>
      <c r="AJ832" s="625"/>
      <c r="AK832" s="625"/>
      <c r="AL832" s="625"/>
      <c r="AM832" s="625"/>
      <c r="AN832" s="625"/>
    </row>
    <row r="833" spans="1:40" s="626" customFormat="1" ht="16">
      <c r="A833" s="722"/>
      <c r="B833" s="493" t="s">
        <v>2323</v>
      </c>
      <c r="C833" s="494" t="s">
        <v>2518</v>
      </c>
      <c r="D833" s="493" t="s">
        <v>732</v>
      </c>
      <c r="E833" s="493" t="s">
        <v>3077</v>
      </c>
      <c r="F833" s="493"/>
      <c r="G833" s="493" t="s">
        <v>225</v>
      </c>
      <c r="H833" s="493">
        <v>2007</v>
      </c>
      <c r="I833" s="493" t="s">
        <v>3280</v>
      </c>
      <c r="J833" s="493" t="s">
        <v>878</v>
      </c>
      <c r="K833" s="493"/>
      <c r="L833" s="493"/>
      <c r="M833" s="493"/>
      <c r="N833" s="493" t="s">
        <v>204</v>
      </c>
      <c r="O833" s="517">
        <v>52374861.119217046</v>
      </c>
      <c r="P833" s="724" t="s">
        <v>123</v>
      </c>
      <c r="Q833" s="723"/>
      <c r="R833" s="699" t="str">
        <f t="shared" si="211"/>
        <v>2.08.01</v>
      </c>
      <c r="S833" s="726" t="str">
        <f t="shared" si="223"/>
        <v>ALAT KEDOKTERAN</v>
      </c>
      <c r="T833" s="726">
        <f t="shared" si="224"/>
        <v>5</v>
      </c>
      <c r="U833" s="734">
        <f t="shared" si="212"/>
        <v>10474970.223843409</v>
      </c>
      <c r="V833" s="726">
        <f t="shared" si="210"/>
        <v>6</v>
      </c>
      <c r="W833" s="735">
        <f t="shared" si="213"/>
        <v>52374851.119217046</v>
      </c>
      <c r="X833" s="735">
        <f t="shared" si="214"/>
        <v>0</v>
      </c>
      <c r="Y833" s="735">
        <f t="shared" si="215"/>
        <v>0</v>
      </c>
      <c r="Z833" s="735">
        <f t="shared" si="216"/>
        <v>0</v>
      </c>
      <c r="AA833" s="735">
        <f t="shared" si="217"/>
        <v>0</v>
      </c>
      <c r="AB833" s="735">
        <f t="shared" si="218"/>
        <v>0</v>
      </c>
      <c r="AC833" s="736">
        <f t="shared" si="219"/>
        <v>2007</v>
      </c>
      <c r="AD833" s="737">
        <f t="shared" si="220"/>
        <v>10</v>
      </c>
      <c r="AE833" s="473">
        <f t="shared" si="221"/>
        <v>52374851.119217046</v>
      </c>
      <c r="AF833" s="738">
        <f t="shared" si="222"/>
        <v>52374851.119217046</v>
      </c>
      <c r="AG833" s="739"/>
      <c r="AH833" s="625"/>
      <c r="AI833" s="625"/>
      <c r="AJ833" s="625"/>
      <c r="AK833" s="625"/>
      <c r="AL833" s="625"/>
      <c r="AM833" s="625"/>
      <c r="AN833" s="625"/>
    </row>
    <row r="834" spans="1:40" s="626" customFormat="1" ht="16">
      <c r="A834" s="722"/>
      <c r="B834" s="493" t="s">
        <v>2973</v>
      </c>
      <c r="C834" s="494" t="s">
        <v>2540</v>
      </c>
      <c r="D834" s="493" t="s">
        <v>732</v>
      </c>
      <c r="E834" s="493" t="s">
        <v>3078</v>
      </c>
      <c r="F834" s="493"/>
      <c r="G834" s="493" t="s">
        <v>225</v>
      </c>
      <c r="H834" s="493">
        <v>2007</v>
      </c>
      <c r="I834" s="493" t="s">
        <v>3280</v>
      </c>
      <c r="J834" s="493"/>
      <c r="K834" s="493"/>
      <c r="L834" s="493"/>
      <c r="M834" s="493"/>
      <c r="N834" s="493" t="s">
        <v>204</v>
      </c>
      <c r="O834" s="517">
        <v>1059988.35682982</v>
      </c>
      <c r="P834" s="724" t="s">
        <v>123</v>
      </c>
      <c r="Q834" s="723"/>
      <c r="R834" s="699" t="str">
        <f t="shared" si="211"/>
        <v>2.08.01</v>
      </c>
      <c r="S834" s="726" t="str">
        <f t="shared" si="223"/>
        <v>ALAT KEDOKTERAN</v>
      </c>
      <c r="T834" s="726">
        <f t="shared" si="224"/>
        <v>5</v>
      </c>
      <c r="U834" s="734">
        <f t="shared" si="212"/>
        <v>211995.67136596399</v>
      </c>
      <c r="V834" s="726">
        <f t="shared" si="210"/>
        <v>6</v>
      </c>
      <c r="W834" s="735">
        <f t="shared" si="213"/>
        <v>1059978.35682982</v>
      </c>
      <c r="X834" s="735">
        <f t="shared" si="214"/>
        <v>0</v>
      </c>
      <c r="Y834" s="735">
        <f t="shared" si="215"/>
        <v>0</v>
      </c>
      <c r="Z834" s="735">
        <f t="shared" si="216"/>
        <v>0</v>
      </c>
      <c r="AA834" s="735">
        <f t="shared" si="217"/>
        <v>0</v>
      </c>
      <c r="AB834" s="735">
        <f t="shared" si="218"/>
        <v>0</v>
      </c>
      <c r="AC834" s="736">
        <f t="shared" si="219"/>
        <v>2007</v>
      </c>
      <c r="AD834" s="737">
        <f t="shared" si="220"/>
        <v>10</v>
      </c>
      <c r="AE834" s="473">
        <f t="shared" si="221"/>
        <v>1059978.35682982</v>
      </c>
      <c r="AF834" s="738">
        <f t="shared" si="222"/>
        <v>1059978.35682982</v>
      </c>
      <c r="AG834" s="739"/>
      <c r="AH834" s="625"/>
      <c r="AI834" s="625"/>
      <c r="AJ834" s="625"/>
      <c r="AK834" s="625"/>
      <c r="AL834" s="625"/>
      <c r="AM834" s="625"/>
      <c r="AN834" s="625"/>
    </row>
    <row r="835" spans="1:40" s="626" customFormat="1" ht="16">
      <c r="A835" s="722"/>
      <c r="B835" s="493" t="s">
        <v>2262</v>
      </c>
      <c r="C835" s="494" t="s">
        <v>247</v>
      </c>
      <c r="D835" s="531" t="s">
        <v>732</v>
      </c>
      <c r="E835" s="531" t="s">
        <v>3079</v>
      </c>
      <c r="F835" s="531"/>
      <c r="G835" s="531" t="s">
        <v>1586</v>
      </c>
      <c r="H835" s="493">
        <v>2007</v>
      </c>
      <c r="I835" s="493" t="s">
        <v>3280</v>
      </c>
      <c r="J835" s="493" t="s">
        <v>872</v>
      </c>
      <c r="K835" s="493"/>
      <c r="L835" s="493"/>
      <c r="M835" s="493"/>
      <c r="N835" s="493" t="s">
        <v>204</v>
      </c>
      <c r="O835" s="517">
        <v>268847.56058411126</v>
      </c>
      <c r="P835" s="724" t="s">
        <v>123</v>
      </c>
      <c r="Q835" s="723"/>
      <c r="R835" s="699" t="str">
        <f t="shared" si="211"/>
        <v>2.08.01</v>
      </c>
      <c r="S835" s="726" t="str">
        <f t="shared" si="223"/>
        <v>ALAT KEDOKTERAN</v>
      </c>
      <c r="T835" s="726">
        <f t="shared" si="224"/>
        <v>5</v>
      </c>
      <c r="U835" s="734">
        <f t="shared" si="212"/>
        <v>53767.512116822254</v>
      </c>
      <c r="V835" s="726">
        <f t="shared" si="210"/>
        <v>6</v>
      </c>
      <c r="W835" s="735">
        <f t="shared" si="213"/>
        <v>268837.56058411126</v>
      </c>
      <c r="X835" s="735">
        <f t="shared" si="214"/>
        <v>0</v>
      </c>
      <c r="Y835" s="735">
        <f t="shared" si="215"/>
        <v>0</v>
      </c>
      <c r="Z835" s="735">
        <f t="shared" si="216"/>
        <v>0</v>
      </c>
      <c r="AA835" s="735">
        <f t="shared" si="217"/>
        <v>0</v>
      </c>
      <c r="AB835" s="735">
        <f t="shared" si="218"/>
        <v>0</v>
      </c>
      <c r="AC835" s="736">
        <f t="shared" si="219"/>
        <v>2007</v>
      </c>
      <c r="AD835" s="737">
        <f t="shared" si="220"/>
        <v>10</v>
      </c>
      <c r="AE835" s="473">
        <f t="shared" si="221"/>
        <v>268837.56058411126</v>
      </c>
      <c r="AF835" s="738">
        <f t="shared" si="222"/>
        <v>268837.56058411126</v>
      </c>
      <c r="AG835" s="739"/>
      <c r="AH835" s="625"/>
      <c r="AI835" s="625"/>
      <c r="AJ835" s="625"/>
      <c r="AK835" s="625"/>
      <c r="AL835" s="625"/>
      <c r="AM835" s="625"/>
      <c r="AN835" s="625"/>
    </row>
    <row r="836" spans="1:40" s="626" customFormat="1" ht="16">
      <c r="A836" s="722"/>
      <c r="B836" s="493" t="s">
        <v>2263</v>
      </c>
      <c r="C836" s="494" t="s">
        <v>2541</v>
      </c>
      <c r="D836" s="531" t="s">
        <v>733</v>
      </c>
      <c r="E836" s="531" t="s">
        <v>825</v>
      </c>
      <c r="F836" s="531"/>
      <c r="G836" s="531" t="s">
        <v>1581</v>
      </c>
      <c r="H836" s="493">
        <v>2007</v>
      </c>
      <c r="I836" s="493" t="s">
        <v>3281</v>
      </c>
      <c r="J836" s="493"/>
      <c r="K836" s="493"/>
      <c r="L836" s="493"/>
      <c r="M836" s="493"/>
      <c r="N836" s="493" t="s">
        <v>204</v>
      </c>
      <c r="O836" s="517">
        <v>8561995.7917819396</v>
      </c>
      <c r="P836" s="724" t="s">
        <v>123</v>
      </c>
      <c r="Q836" s="723"/>
      <c r="R836" s="699" t="str">
        <f t="shared" si="211"/>
        <v>2.08.01</v>
      </c>
      <c r="S836" s="726" t="str">
        <f t="shared" si="223"/>
        <v>ALAT KEDOKTERAN</v>
      </c>
      <c r="T836" s="726">
        <f t="shared" si="224"/>
        <v>5</v>
      </c>
      <c r="U836" s="734">
        <f t="shared" si="212"/>
        <v>1712397.1583563879</v>
      </c>
      <c r="V836" s="726">
        <f t="shared" si="210"/>
        <v>6</v>
      </c>
      <c r="W836" s="735">
        <f t="shared" si="213"/>
        <v>8561985.7917819396</v>
      </c>
      <c r="X836" s="735">
        <f t="shared" si="214"/>
        <v>0</v>
      </c>
      <c r="Y836" s="735">
        <f t="shared" si="215"/>
        <v>0</v>
      </c>
      <c r="Z836" s="735">
        <f t="shared" si="216"/>
        <v>0</v>
      </c>
      <c r="AA836" s="735">
        <f t="shared" si="217"/>
        <v>0</v>
      </c>
      <c r="AB836" s="735">
        <f t="shared" si="218"/>
        <v>0</v>
      </c>
      <c r="AC836" s="736">
        <f t="shared" si="219"/>
        <v>2007</v>
      </c>
      <c r="AD836" s="737">
        <f t="shared" si="220"/>
        <v>10</v>
      </c>
      <c r="AE836" s="473">
        <f t="shared" si="221"/>
        <v>8561985.7917819396</v>
      </c>
      <c r="AF836" s="738">
        <f t="shared" si="222"/>
        <v>8561985.7917819396</v>
      </c>
      <c r="AG836" s="739"/>
      <c r="AH836" s="625"/>
      <c r="AI836" s="625"/>
      <c r="AJ836" s="625"/>
      <c r="AK836" s="625"/>
      <c r="AL836" s="625"/>
      <c r="AM836" s="625"/>
      <c r="AN836" s="625"/>
    </row>
    <row r="837" spans="1:40" s="626" customFormat="1" ht="16">
      <c r="A837" s="722"/>
      <c r="B837" s="493" t="s">
        <v>2974</v>
      </c>
      <c r="C837" s="494" t="s">
        <v>2545</v>
      </c>
      <c r="D837" s="493" t="s">
        <v>733</v>
      </c>
      <c r="E837" s="493" t="s">
        <v>3082</v>
      </c>
      <c r="F837" s="493"/>
      <c r="G837" s="493" t="s">
        <v>238</v>
      </c>
      <c r="H837" s="493">
        <v>2007</v>
      </c>
      <c r="I837" s="493" t="s">
        <v>3280</v>
      </c>
      <c r="J837" s="493" t="s">
        <v>870</v>
      </c>
      <c r="K837" s="493"/>
      <c r="L837" s="493"/>
      <c r="M837" s="493"/>
      <c r="N837" s="493" t="s">
        <v>204</v>
      </c>
      <c r="O837" s="517">
        <v>71779.806382889481</v>
      </c>
      <c r="P837" s="724" t="s">
        <v>123</v>
      </c>
      <c r="Q837" s="723"/>
      <c r="R837" s="699" t="str">
        <f t="shared" si="211"/>
        <v>2.08.01</v>
      </c>
      <c r="S837" s="726" t="str">
        <f t="shared" si="223"/>
        <v>ALAT KEDOKTERAN</v>
      </c>
      <c r="T837" s="726">
        <f t="shared" si="224"/>
        <v>5</v>
      </c>
      <c r="U837" s="734">
        <f t="shared" si="212"/>
        <v>14353.961276577897</v>
      </c>
      <c r="V837" s="726">
        <f t="shared" si="210"/>
        <v>6</v>
      </c>
      <c r="W837" s="735">
        <f t="shared" si="213"/>
        <v>71769.806382889481</v>
      </c>
      <c r="X837" s="735">
        <f t="shared" si="214"/>
        <v>0</v>
      </c>
      <c r="Y837" s="735">
        <f t="shared" si="215"/>
        <v>0</v>
      </c>
      <c r="Z837" s="735">
        <f t="shared" si="216"/>
        <v>0</v>
      </c>
      <c r="AA837" s="735">
        <f t="shared" si="217"/>
        <v>0</v>
      </c>
      <c r="AB837" s="735">
        <f t="shared" si="218"/>
        <v>0</v>
      </c>
      <c r="AC837" s="736">
        <f t="shared" si="219"/>
        <v>2007</v>
      </c>
      <c r="AD837" s="737">
        <f t="shared" si="220"/>
        <v>10</v>
      </c>
      <c r="AE837" s="473">
        <f t="shared" si="221"/>
        <v>71769.806382889481</v>
      </c>
      <c r="AF837" s="738">
        <f t="shared" si="222"/>
        <v>71769.806382889481</v>
      </c>
      <c r="AG837" s="739"/>
      <c r="AH837" s="625"/>
      <c r="AI837" s="625"/>
      <c r="AJ837" s="625"/>
      <c r="AK837" s="625"/>
      <c r="AL837" s="625"/>
      <c r="AM837" s="625"/>
      <c r="AN837" s="625"/>
    </row>
    <row r="838" spans="1:40" s="626" customFormat="1" ht="16">
      <c r="A838" s="722"/>
      <c r="B838" s="493" t="s">
        <v>2263</v>
      </c>
      <c r="C838" s="494" t="s">
        <v>2555</v>
      </c>
      <c r="D838" s="493" t="s">
        <v>732</v>
      </c>
      <c r="E838" s="493" t="s">
        <v>3085</v>
      </c>
      <c r="F838" s="493"/>
      <c r="G838" s="493" t="s">
        <v>238</v>
      </c>
      <c r="H838" s="493">
        <v>2007</v>
      </c>
      <c r="I838" s="493" t="s">
        <v>3281</v>
      </c>
      <c r="J838" s="493"/>
      <c r="K838" s="493"/>
      <c r="L838" s="493"/>
      <c r="M838" s="493"/>
      <c r="N838" s="493" t="s">
        <v>204</v>
      </c>
      <c r="O838" s="517">
        <v>1712260.5259341698</v>
      </c>
      <c r="P838" s="724" t="s">
        <v>123</v>
      </c>
      <c r="Q838" s="723"/>
      <c r="R838" s="699" t="str">
        <f t="shared" si="211"/>
        <v>2.08.01</v>
      </c>
      <c r="S838" s="726" t="str">
        <f t="shared" si="223"/>
        <v>ALAT KEDOKTERAN</v>
      </c>
      <c r="T838" s="726">
        <f t="shared" si="224"/>
        <v>5</v>
      </c>
      <c r="U838" s="734">
        <f t="shared" si="212"/>
        <v>342450.10518683394</v>
      </c>
      <c r="V838" s="726">
        <f t="shared" si="210"/>
        <v>6</v>
      </c>
      <c r="W838" s="735">
        <f t="shared" si="213"/>
        <v>1712250.5259341698</v>
      </c>
      <c r="X838" s="735">
        <f t="shared" si="214"/>
        <v>0</v>
      </c>
      <c r="Y838" s="735">
        <f t="shared" si="215"/>
        <v>0</v>
      </c>
      <c r="Z838" s="735">
        <f t="shared" si="216"/>
        <v>0</v>
      </c>
      <c r="AA838" s="735">
        <f t="shared" si="217"/>
        <v>0</v>
      </c>
      <c r="AB838" s="735">
        <f t="shared" si="218"/>
        <v>0</v>
      </c>
      <c r="AC838" s="736">
        <f t="shared" si="219"/>
        <v>2007</v>
      </c>
      <c r="AD838" s="737">
        <f t="shared" si="220"/>
        <v>10</v>
      </c>
      <c r="AE838" s="473">
        <f t="shared" si="221"/>
        <v>1712250.5259341698</v>
      </c>
      <c r="AF838" s="738">
        <f t="shared" si="222"/>
        <v>1712250.5259341698</v>
      </c>
      <c r="AG838" s="739"/>
      <c r="AH838" s="625"/>
      <c r="AI838" s="625"/>
      <c r="AJ838" s="625"/>
      <c r="AK838" s="625"/>
      <c r="AL838" s="625"/>
      <c r="AM838" s="625"/>
      <c r="AN838" s="625"/>
    </row>
    <row r="839" spans="1:40" s="626" customFormat="1" ht="16">
      <c r="A839" s="722"/>
      <c r="B839" s="493" t="s">
        <v>2263</v>
      </c>
      <c r="C839" s="494" t="s">
        <v>2556</v>
      </c>
      <c r="D839" s="493" t="s">
        <v>732</v>
      </c>
      <c r="E839" s="493" t="s">
        <v>826</v>
      </c>
      <c r="F839" s="493"/>
      <c r="G839" s="493" t="s">
        <v>1581</v>
      </c>
      <c r="H839" s="493">
        <v>2007</v>
      </c>
      <c r="I839" s="493" t="s">
        <v>3280</v>
      </c>
      <c r="J839" s="493"/>
      <c r="K839" s="493"/>
      <c r="L839" s="493"/>
      <c r="M839" s="493"/>
      <c r="N839" s="493" t="s">
        <v>204</v>
      </c>
      <c r="O839" s="517">
        <v>7819321.1552464142</v>
      </c>
      <c r="P839" s="724" t="s">
        <v>123</v>
      </c>
      <c r="Q839" s="723"/>
      <c r="R839" s="699" t="str">
        <f t="shared" si="211"/>
        <v>2.08.01</v>
      </c>
      <c r="S839" s="726" t="str">
        <f t="shared" si="223"/>
        <v>ALAT KEDOKTERAN</v>
      </c>
      <c r="T839" s="726">
        <f t="shared" si="224"/>
        <v>5</v>
      </c>
      <c r="U839" s="734">
        <f t="shared" si="212"/>
        <v>1563862.2310492829</v>
      </c>
      <c r="V839" s="726">
        <f t="shared" si="210"/>
        <v>6</v>
      </c>
      <c r="W839" s="735">
        <f t="shared" si="213"/>
        <v>7819311.1552464142</v>
      </c>
      <c r="X839" s="735">
        <f t="shared" si="214"/>
        <v>0</v>
      </c>
      <c r="Y839" s="735">
        <f t="shared" si="215"/>
        <v>0</v>
      </c>
      <c r="Z839" s="735">
        <f t="shared" si="216"/>
        <v>0</v>
      </c>
      <c r="AA839" s="735">
        <f t="shared" si="217"/>
        <v>0</v>
      </c>
      <c r="AB839" s="735">
        <f t="shared" si="218"/>
        <v>0</v>
      </c>
      <c r="AC839" s="736">
        <f t="shared" si="219"/>
        <v>2007</v>
      </c>
      <c r="AD839" s="737">
        <f t="shared" si="220"/>
        <v>10</v>
      </c>
      <c r="AE839" s="473">
        <f t="shared" si="221"/>
        <v>7819311.1552464142</v>
      </c>
      <c r="AF839" s="738">
        <f t="shared" si="222"/>
        <v>7819311.1552464142</v>
      </c>
      <c r="AG839" s="739"/>
      <c r="AH839" s="625"/>
      <c r="AI839" s="625"/>
      <c r="AJ839" s="625"/>
      <c r="AK839" s="625"/>
      <c r="AL839" s="625"/>
      <c r="AM839" s="625"/>
      <c r="AN839" s="625"/>
    </row>
    <row r="840" spans="1:40" s="626" customFormat="1" ht="16">
      <c r="A840" s="722"/>
      <c r="B840" s="493" t="s">
        <v>2263</v>
      </c>
      <c r="C840" s="494" t="s">
        <v>2557</v>
      </c>
      <c r="D840" s="531" t="s">
        <v>732</v>
      </c>
      <c r="E840" s="531" t="s">
        <v>3073</v>
      </c>
      <c r="F840" s="531"/>
      <c r="G840" s="531" t="s">
        <v>1585</v>
      </c>
      <c r="H840" s="493">
        <v>2007</v>
      </c>
      <c r="I840" s="493" t="s">
        <v>3280</v>
      </c>
      <c r="J840" s="493" t="s">
        <v>876</v>
      </c>
      <c r="K840" s="493"/>
      <c r="L840" s="493"/>
      <c r="M840" s="493"/>
      <c r="N840" s="493" t="s">
        <v>204</v>
      </c>
      <c r="O840" s="517">
        <v>6298913.1112604346</v>
      </c>
      <c r="P840" s="724" t="s">
        <v>123</v>
      </c>
      <c r="Q840" s="723"/>
      <c r="R840" s="699" t="str">
        <f t="shared" si="211"/>
        <v>2.08.01</v>
      </c>
      <c r="S840" s="726" t="str">
        <f t="shared" si="223"/>
        <v>ALAT KEDOKTERAN</v>
      </c>
      <c r="T840" s="726">
        <f t="shared" si="224"/>
        <v>5</v>
      </c>
      <c r="U840" s="734">
        <f t="shared" si="212"/>
        <v>1259780.6222520869</v>
      </c>
      <c r="V840" s="726">
        <f t="shared" si="210"/>
        <v>6</v>
      </c>
      <c r="W840" s="735">
        <f t="shared" si="213"/>
        <v>6298903.1112604346</v>
      </c>
      <c r="X840" s="735">
        <f t="shared" si="214"/>
        <v>0</v>
      </c>
      <c r="Y840" s="735">
        <f t="shared" si="215"/>
        <v>0</v>
      </c>
      <c r="Z840" s="735">
        <f t="shared" si="216"/>
        <v>0</v>
      </c>
      <c r="AA840" s="735">
        <f t="shared" si="217"/>
        <v>0</v>
      </c>
      <c r="AB840" s="735">
        <f t="shared" si="218"/>
        <v>0</v>
      </c>
      <c r="AC840" s="736">
        <f t="shared" si="219"/>
        <v>2007</v>
      </c>
      <c r="AD840" s="737">
        <f t="shared" si="220"/>
        <v>10</v>
      </c>
      <c r="AE840" s="473">
        <f t="shared" si="221"/>
        <v>6298903.1112604346</v>
      </c>
      <c r="AF840" s="738">
        <f t="shared" si="222"/>
        <v>6298903.1112604346</v>
      </c>
      <c r="AG840" s="739"/>
      <c r="AH840" s="625"/>
      <c r="AI840" s="625"/>
      <c r="AJ840" s="625"/>
      <c r="AK840" s="625"/>
      <c r="AL840" s="625"/>
      <c r="AM840" s="625"/>
      <c r="AN840" s="625"/>
    </row>
    <row r="841" spans="1:40" s="626" customFormat="1" ht="16">
      <c r="A841" s="722"/>
      <c r="B841" s="493" t="s">
        <v>2959</v>
      </c>
      <c r="C841" s="494" t="s">
        <v>2517</v>
      </c>
      <c r="D841" s="493" t="s">
        <v>733</v>
      </c>
      <c r="E841" s="493" t="s">
        <v>3067</v>
      </c>
      <c r="F841" s="493"/>
      <c r="G841" s="493" t="s">
        <v>1581</v>
      </c>
      <c r="H841" s="493">
        <v>2007</v>
      </c>
      <c r="I841" s="493" t="s">
        <v>3280</v>
      </c>
      <c r="J841" s="493"/>
      <c r="K841" s="493"/>
      <c r="L841" s="493"/>
      <c r="M841" s="493"/>
      <c r="N841" s="493" t="s">
        <v>204</v>
      </c>
      <c r="O841" s="517">
        <v>25277827.475568343</v>
      </c>
      <c r="P841" s="724" t="s">
        <v>123</v>
      </c>
      <c r="Q841" s="723"/>
      <c r="R841" s="699" t="str">
        <f t="shared" si="211"/>
        <v>2.08.01</v>
      </c>
      <c r="S841" s="726" t="str">
        <f t="shared" si="223"/>
        <v>ALAT KEDOKTERAN</v>
      </c>
      <c r="T841" s="726">
        <f t="shared" si="224"/>
        <v>5</v>
      </c>
      <c r="U841" s="734">
        <f t="shared" si="212"/>
        <v>5055563.495113669</v>
      </c>
      <c r="V841" s="726">
        <f t="shared" si="210"/>
        <v>6</v>
      </c>
      <c r="W841" s="735">
        <f t="shared" si="213"/>
        <v>25277817.475568343</v>
      </c>
      <c r="X841" s="735">
        <f t="shared" si="214"/>
        <v>0</v>
      </c>
      <c r="Y841" s="735">
        <f t="shared" si="215"/>
        <v>0</v>
      </c>
      <c r="Z841" s="735">
        <f t="shared" si="216"/>
        <v>0</v>
      </c>
      <c r="AA841" s="735">
        <f t="shared" si="217"/>
        <v>0</v>
      </c>
      <c r="AB841" s="735">
        <f t="shared" si="218"/>
        <v>0</v>
      </c>
      <c r="AC841" s="736">
        <f t="shared" si="219"/>
        <v>2007</v>
      </c>
      <c r="AD841" s="737">
        <f t="shared" si="220"/>
        <v>10</v>
      </c>
      <c r="AE841" s="473">
        <f t="shared" si="221"/>
        <v>25277817.475568343</v>
      </c>
      <c r="AF841" s="738">
        <f t="shared" si="222"/>
        <v>25277817.475568343</v>
      </c>
      <c r="AG841" s="739"/>
      <c r="AH841" s="625"/>
      <c r="AI841" s="625"/>
      <c r="AJ841" s="625"/>
      <c r="AK841" s="625"/>
      <c r="AL841" s="625"/>
      <c r="AM841" s="625"/>
      <c r="AN841" s="625"/>
    </row>
    <row r="842" spans="1:40" s="626" customFormat="1" ht="16">
      <c r="A842" s="722"/>
      <c r="B842" s="493" t="s">
        <v>2963</v>
      </c>
      <c r="C842" s="494" t="s">
        <v>382</v>
      </c>
      <c r="D842" s="493" t="s">
        <v>733</v>
      </c>
      <c r="E842" s="493" t="s">
        <v>822</v>
      </c>
      <c r="F842" s="493"/>
      <c r="G842" s="493" t="s">
        <v>1581</v>
      </c>
      <c r="H842" s="493">
        <v>2007</v>
      </c>
      <c r="I842" s="493" t="s">
        <v>3281</v>
      </c>
      <c r="J842" s="493" t="s">
        <v>861</v>
      </c>
      <c r="K842" s="493"/>
      <c r="L842" s="493"/>
      <c r="M842" s="493"/>
      <c r="N842" s="493" t="s">
        <v>204</v>
      </c>
      <c r="O842" s="517">
        <v>9005606.2977441475</v>
      </c>
      <c r="P842" s="724" t="s">
        <v>123</v>
      </c>
      <c r="Q842" s="723"/>
      <c r="R842" s="699" t="str">
        <f t="shared" si="211"/>
        <v>2.08.01</v>
      </c>
      <c r="S842" s="726" t="str">
        <f t="shared" si="223"/>
        <v>ALAT KEDOKTERAN</v>
      </c>
      <c r="T842" s="726">
        <f t="shared" si="224"/>
        <v>5</v>
      </c>
      <c r="U842" s="734">
        <f t="shared" si="212"/>
        <v>1801119.2595488294</v>
      </c>
      <c r="V842" s="726">
        <f t="shared" si="210"/>
        <v>6</v>
      </c>
      <c r="W842" s="735">
        <f t="shared" si="213"/>
        <v>9005596.2977441475</v>
      </c>
      <c r="X842" s="735">
        <f t="shared" si="214"/>
        <v>0</v>
      </c>
      <c r="Y842" s="735">
        <f t="shared" si="215"/>
        <v>0</v>
      </c>
      <c r="Z842" s="735">
        <f t="shared" si="216"/>
        <v>0</v>
      </c>
      <c r="AA842" s="735">
        <f t="shared" si="217"/>
        <v>0</v>
      </c>
      <c r="AB842" s="735">
        <f t="shared" si="218"/>
        <v>0</v>
      </c>
      <c r="AC842" s="736">
        <f t="shared" si="219"/>
        <v>2007</v>
      </c>
      <c r="AD842" s="737">
        <f t="shared" si="220"/>
        <v>10</v>
      </c>
      <c r="AE842" s="473">
        <f t="shared" si="221"/>
        <v>9005596.2977441475</v>
      </c>
      <c r="AF842" s="738">
        <f t="shared" si="222"/>
        <v>9005596.2977441475</v>
      </c>
      <c r="AG842" s="739"/>
      <c r="AH842" s="625"/>
      <c r="AI842" s="625"/>
      <c r="AJ842" s="625"/>
      <c r="AK842" s="625"/>
      <c r="AL842" s="625"/>
      <c r="AM842" s="625"/>
      <c r="AN842" s="625"/>
    </row>
    <row r="843" spans="1:40" s="626" customFormat="1" ht="16">
      <c r="A843" s="722"/>
      <c r="B843" s="493" t="s">
        <v>2973</v>
      </c>
      <c r="C843" s="494" t="s">
        <v>2540</v>
      </c>
      <c r="D843" s="493" t="s">
        <v>732</v>
      </c>
      <c r="E843" s="493" t="s">
        <v>3078</v>
      </c>
      <c r="F843" s="493"/>
      <c r="G843" s="493" t="s">
        <v>225</v>
      </c>
      <c r="H843" s="493">
        <v>2007</v>
      </c>
      <c r="I843" s="493" t="s">
        <v>3280</v>
      </c>
      <c r="J843" s="493" t="s">
        <v>871</v>
      </c>
      <c r="K843" s="493"/>
      <c r="L843" s="493"/>
      <c r="M843" s="493"/>
      <c r="N843" s="493" t="s">
        <v>204</v>
      </c>
      <c r="O843" s="517">
        <v>1059988.35682982</v>
      </c>
      <c r="P843" s="724" t="s">
        <v>123</v>
      </c>
      <c r="Q843" s="723"/>
      <c r="R843" s="699" t="str">
        <f t="shared" si="211"/>
        <v>2.08.01</v>
      </c>
      <c r="S843" s="726" t="str">
        <f t="shared" si="223"/>
        <v>ALAT KEDOKTERAN</v>
      </c>
      <c r="T843" s="726">
        <f t="shared" si="224"/>
        <v>5</v>
      </c>
      <c r="U843" s="734">
        <f t="shared" si="212"/>
        <v>211995.67136596399</v>
      </c>
      <c r="V843" s="726">
        <f t="shared" si="210"/>
        <v>6</v>
      </c>
      <c r="W843" s="735">
        <f t="shared" si="213"/>
        <v>1059978.35682982</v>
      </c>
      <c r="X843" s="735">
        <f t="shared" si="214"/>
        <v>0</v>
      </c>
      <c r="Y843" s="735">
        <f t="shared" si="215"/>
        <v>0</v>
      </c>
      <c r="Z843" s="735">
        <f t="shared" si="216"/>
        <v>0</v>
      </c>
      <c r="AA843" s="735">
        <f t="shared" si="217"/>
        <v>0</v>
      </c>
      <c r="AB843" s="735">
        <f t="shared" si="218"/>
        <v>0</v>
      </c>
      <c r="AC843" s="736">
        <f t="shared" si="219"/>
        <v>2007</v>
      </c>
      <c r="AD843" s="737">
        <f t="shared" si="220"/>
        <v>10</v>
      </c>
      <c r="AE843" s="473">
        <f t="shared" si="221"/>
        <v>1059978.35682982</v>
      </c>
      <c r="AF843" s="738">
        <f t="shared" si="222"/>
        <v>1059978.35682982</v>
      </c>
      <c r="AG843" s="739"/>
      <c r="AH843" s="625"/>
      <c r="AI843" s="625"/>
      <c r="AJ843" s="625"/>
      <c r="AK843" s="625"/>
      <c r="AL843" s="625"/>
      <c r="AM843" s="625"/>
      <c r="AN843" s="625"/>
    </row>
    <row r="844" spans="1:40" s="626" customFormat="1" ht="16">
      <c r="A844" s="722"/>
      <c r="B844" s="493" t="s">
        <v>2262</v>
      </c>
      <c r="C844" s="494" t="s">
        <v>247</v>
      </c>
      <c r="D844" s="531" t="s">
        <v>732</v>
      </c>
      <c r="E844" s="531" t="s">
        <v>3079</v>
      </c>
      <c r="F844" s="531"/>
      <c r="G844" s="531" t="s">
        <v>1586</v>
      </c>
      <c r="H844" s="493">
        <v>2007</v>
      </c>
      <c r="I844" s="493" t="s">
        <v>3280</v>
      </c>
      <c r="J844" s="493"/>
      <c r="K844" s="493"/>
      <c r="L844" s="493"/>
      <c r="M844" s="493"/>
      <c r="N844" s="493" t="s">
        <v>204</v>
      </c>
      <c r="O844" s="517">
        <v>271368.55144674075</v>
      </c>
      <c r="P844" s="724" t="s">
        <v>123</v>
      </c>
      <c r="Q844" s="723"/>
      <c r="R844" s="699" t="str">
        <f t="shared" si="211"/>
        <v>2.08.01</v>
      </c>
      <c r="S844" s="726" t="str">
        <f t="shared" si="223"/>
        <v>ALAT KEDOKTERAN</v>
      </c>
      <c r="T844" s="726">
        <f t="shared" si="224"/>
        <v>5</v>
      </c>
      <c r="U844" s="734">
        <f t="shared" si="212"/>
        <v>54271.71028934815</v>
      </c>
      <c r="V844" s="726">
        <f t="shared" ref="V844:V907" si="225">2013-AC844</f>
        <v>6</v>
      </c>
      <c r="W844" s="735">
        <f t="shared" si="213"/>
        <v>271358.55144674075</v>
      </c>
      <c r="X844" s="735">
        <f t="shared" si="214"/>
        <v>0</v>
      </c>
      <c r="Y844" s="735">
        <f t="shared" si="215"/>
        <v>0</v>
      </c>
      <c r="Z844" s="735">
        <f t="shared" si="216"/>
        <v>0</v>
      </c>
      <c r="AA844" s="735">
        <f t="shared" si="217"/>
        <v>0</v>
      </c>
      <c r="AB844" s="735">
        <f t="shared" si="218"/>
        <v>0</v>
      </c>
      <c r="AC844" s="736">
        <f t="shared" si="219"/>
        <v>2007</v>
      </c>
      <c r="AD844" s="737">
        <f t="shared" si="220"/>
        <v>10</v>
      </c>
      <c r="AE844" s="473">
        <f t="shared" si="221"/>
        <v>271358.55144674075</v>
      </c>
      <c r="AF844" s="738">
        <f t="shared" si="222"/>
        <v>271358.55144674075</v>
      </c>
      <c r="AG844" s="739"/>
      <c r="AH844" s="625"/>
      <c r="AI844" s="625"/>
      <c r="AJ844" s="625"/>
      <c r="AK844" s="625"/>
      <c r="AL844" s="625"/>
      <c r="AM844" s="625"/>
      <c r="AN844" s="625"/>
    </row>
    <row r="845" spans="1:40" s="626" customFormat="1" ht="16">
      <c r="A845" s="722"/>
      <c r="B845" s="493" t="s">
        <v>2263</v>
      </c>
      <c r="C845" s="494" t="s">
        <v>2541</v>
      </c>
      <c r="D845" s="531" t="s">
        <v>733</v>
      </c>
      <c r="E845" s="531" t="s">
        <v>825</v>
      </c>
      <c r="F845" s="531"/>
      <c r="G845" s="531" t="s">
        <v>1581</v>
      </c>
      <c r="H845" s="493">
        <v>2007</v>
      </c>
      <c r="I845" s="493" t="s">
        <v>3281</v>
      </c>
      <c r="J845" s="493" t="s">
        <v>871</v>
      </c>
      <c r="K845" s="493"/>
      <c r="L845" s="493"/>
      <c r="M845" s="493"/>
      <c r="N845" s="493" t="s">
        <v>204</v>
      </c>
      <c r="O845" s="517">
        <v>8561995.7917819396</v>
      </c>
      <c r="P845" s="724" t="s">
        <v>123</v>
      </c>
      <c r="Q845" s="723"/>
      <c r="R845" s="699" t="str">
        <f t="shared" si="211"/>
        <v>2.08.01</v>
      </c>
      <c r="S845" s="726" t="str">
        <f t="shared" si="223"/>
        <v>ALAT KEDOKTERAN</v>
      </c>
      <c r="T845" s="726">
        <f t="shared" si="224"/>
        <v>5</v>
      </c>
      <c r="U845" s="734">
        <f t="shared" si="212"/>
        <v>1712397.1583563879</v>
      </c>
      <c r="V845" s="726">
        <f t="shared" si="225"/>
        <v>6</v>
      </c>
      <c r="W845" s="735">
        <f t="shared" si="213"/>
        <v>8561985.7917819396</v>
      </c>
      <c r="X845" s="735">
        <f t="shared" si="214"/>
        <v>0</v>
      </c>
      <c r="Y845" s="735">
        <f t="shared" si="215"/>
        <v>0</v>
      </c>
      <c r="Z845" s="735">
        <f t="shared" si="216"/>
        <v>0</v>
      </c>
      <c r="AA845" s="735">
        <f t="shared" si="217"/>
        <v>0</v>
      </c>
      <c r="AB845" s="735">
        <f t="shared" si="218"/>
        <v>0</v>
      </c>
      <c r="AC845" s="736">
        <f t="shared" si="219"/>
        <v>2007</v>
      </c>
      <c r="AD845" s="737">
        <f t="shared" si="220"/>
        <v>10</v>
      </c>
      <c r="AE845" s="473">
        <f t="shared" si="221"/>
        <v>8561985.7917819396</v>
      </c>
      <c r="AF845" s="738">
        <f t="shared" si="222"/>
        <v>8561985.7917819396</v>
      </c>
      <c r="AG845" s="739"/>
      <c r="AH845" s="625"/>
      <c r="AI845" s="625"/>
      <c r="AJ845" s="625"/>
      <c r="AK845" s="625"/>
      <c r="AL845" s="625"/>
      <c r="AM845" s="625"/>
      <c r="AN845" s="625"/>
    </row>
    <row r="846" spans="1:40" s="626" customFormat="1" ht="16">
      <c r="A846" s="722"/>
      <c r="B846" s="493" t="s">
        <v>2974</v>
      </c>
      <c r="C846" s="494" t="s">
        <v>2545</v>
      </c>
      <c r="D846" s="531" t="s">
        <v>733</v>
      </c>
      <c r="E846" s="531" t="s">
        <v>3082</v>
      </c>
      <c r="F846" s="531"/>
      <c r="G846" s="531" t="s">
        <v>238</v>
      </c>
      <c r="H846" s="493">
        <v>2007</v>
      </c>
      <c r="I846" s="493" t="s">
        <v>3280</v>
      </c>
      <c r="J846" s="493" t="s">
        <v>879</v>
      </c>
      <c r="K846" s="493"/>
      <c r="L846" s="493"/>
      <c r="M846" s="493"/>
      <c r="N846" s="493" t="s">
        <v>204</v>
      </c>
      <c r="O846" s="517">
        <v>71779.806382889481</v>
      </c>
      <c r="P846" s="724" t="s">
        <v>123</v>
      </c>
      <c r="Q846" s="723"/>
      <c r="R846" s="699" t="str">
        <f t="shared" si="211"/>
        <v>2.08.01</v>
      </c>
      <c r="S846" s="726" t="str">
        <f t="shared" si="223"/>
        <v>ALAT KEDOKTERAN</v>
      </c>
      <c r="T846" s="726">
        <f t="shared" si="224"/>
        <v>5</v>
      </c>
      <c r="U846" s="734">
        <f t="shared" si="212"/>
        <v>14353.961276577897</v>
      </c>
      <c r="V846" s="726">
        <f t="shared" si="225"/>
        <v>6</v>
      </c>
      <c r="W846" s="735">
        <f t="shared" si="213"/>
        <v>71769.806382889481</v>
      </c>
      <c r="X846" s="735">
        <f t="shared" si="214"/>
        <v>0</v>
      </c>
      <c r="Y846" s="735">
        <f t="shared" si="215"/>
        <v>0</v>
      </c>
      <c r="Z846" s="735">
        <f t="shared" si="216"/>
        <v>0</v>
      </c>
      <c r="AA846" s="735">
        <f t="shared" si="217"/>
        <v>0</v>
      </c>
      <c r="AB846" s="735">
        <f t="shared" si="218"/>
        <v>0</v>
      </c>
      <c r="AC846" s="736">
        <f t="shared" si="219"/>
        <v>2007</v>
      </c>
      <c r="AD846" s="737">
        <f t="shared" si="220"/>
        <v>10</v>
      </c>
      <c r="AE846" s="473">
        <f t="shared" si="221"/>
        <v>71769.806382889481</v>
      </c>
      <c r="AF846" s="738">
        <f t="shared" si="222"/>
        <v>71769.806382889481</v>
      </c>
      <c r="AG846" s="739"/>
      <c r="AH846" s="625"/>
      <c r="AI846" s="625"/>
      <c r="AJ846" s="625"/>
      <c r="AK846" s="625"/>
      <c r="AL846" s="625"/>
      <c r="AM846" s="625"/>
      <c r="AN846" s="625"/>
    </row>
    <row r="847" spans="1:40" s="626" customFormat="1" ht="16">
      <c r="A847" s="722"/>
      <c r="B847" s="493" t="s">
        <v>2263</v>
      </c>
      <c r="C847" s="494" t="s">
        <v>2542</v>
      </c>
      <c r="D847" s="493" t="s">
        <v>732</v>
      </c>
      <c r="E847" s="493" t="s">
        <v>826</v>
      </c>
      <c r="F847" s="493"/>
      <c r="G847" s="493" t="s">
        <v>1581</v>
      </c>
      <c r="H847" s="493">
        <v>2007</v>
      </c>
      <c r="I847" s="493" t="s">
        <v>3280</v>
      </c>
      <c r="J847" s="493"/>
      <c r="K847" s="493"/>
      <c r="L847" s="493"/>
      <c r="M847" s="493"/>
      <c r="N847" s="493" t="s">
        <v>204</v>
      </c>
      <c r="O847" s="517">
        <v>7818217.3939230219</v>
      </c>
      <c r="P847" s="724" t="s">
        <v>123</v>
      </c>
      <c r="Q847" s="723"/>
      <c r="R847" s="699" t="str">
        <f t="shared" si="211"/>
        <v>2.08.01</v>
      </c>
      <c r="S847" s="726" t="str">
        <f t="shared" si="223"/>
        <v>ALAT KEDOKTERAN</v>
      </c>
      <c r="T847" s="726">
        <f t="shared" si="224"/>
        <v>5</v>
      </c>
      <c r="U847" s="734">
        <f t="shared" si="212"/>
        <v>1563641.4787846045</v>
      </c>
      <c r="V847" s="726">
        <f t="shared" si="225"/>
        <v>6</v>
      </c>
      <c r="W847" s="735">
        <f t="shared" si="213"/>
        <v>7818207.3939230219</v>
      </c>
      <c r="X847" s="735">
        <f t="shared" si="214"/>
        <v>0</v>
      </c>
      <c r="Y847" s="735">
        <f t="shared" si="215"/>
        <v>0</v>
      </c>
      <c r="Z847" s="735">
        <f t="shared" si="216"/>
        <v>0</v>
      </c>
      <c r="AA847" s="735">
        <f t="shared" si="217"/>
        <v>0</v>
      </c>
      <c r="AB847" s="735">
        <f t="shared" si="218"/>
        <v>0</v>
      </c>
      <c r="AC847" s="736">
        <f t="shared" si="219"/>
        <v>2007</v>
      </c>
      <c r="AD847" s="737">
        <f t="shared" si="220"/>
        <v>10</v>
      </c>
      <c r="AE847" s="473">
        <f t="shared" si="221"/>
        <v>7818207.3939230219</v>
      </c>
      <c r="AF847" s="738">
        <f t="shared" si="222"/>
        <v>7818207.3939230219</v>
      </c>
      <c r="AG847" s="739"/>
      <c r="AH847" s="625"/>
      <c r="AI847" s="625"/>
      <c r="AJ847" s="625"/>
      <c r="AK847" s="625"/>
      <c r="AL847" s="625"/>
      <c r="AM847" s="625"/>
      <c r="AN847" s="625"/>
    </row>
    <row r="848" spans="1:40" s="626" customFormat="1" ht="16">
      <c r="A848" s="722"/>
      <c r="B848" s="493" t="s">
        <v>2263</v>
      </c>
      <c r="C848" s="494" t="s">
        <v>2548</v>
      </c>
      <c r="D848" s="493" t="s">
        <v>732</v>
      </c>
      <c r="E848" s="493" t="s">
        <v>3085</v>
      </c>
      <c r="F848" s="493"/>
      <c r="G848" s="493" t="s">
        <v>238</v>
      </c>
      <c r="H848" s="493">
        <v>2007</v>
      </c>
      <c r="I848" s="493" t="s">
        <v>3281</v>
      </c>
      <c r="J848" s="493"/>
      <c r="K848" s="493"/>
      <c r="L848" s="493"/>
      <c r="M848" s="493"/>
      <c r="N848" s="493" t="s">
        <v>204</v>
      </c>
      <c r="O848" s="517">
        <v>1712260.5259341698</v>
      </c>
      <c r="P848" s="724" t="s">
        <v>123</v>
      </c>
      <c r="Q848" s="723"/>
      <c r="R848" s="699" t="str">
        <f t="shared" si="211"/>
        <v>2.08.01</v>
      </c>
      <c r="S848" s="726" t="str">
        <f t="shared" si="223"/>
        <v>ALAT KEDOKTERAN</v>
      </c>
      <c r="T848" s="726">
        <f t="shared" si="224"/>
        <v>5</v>
      </c>
      <c r="U848" s="734">
        <f t="shared" si="212"/>
        <v>342450.10518683394</v>
      </c>
      <c r="V848" s="726">
        <f t="shared" si="225"/>
        <v>6</v>
      </c>
      <c r="W848" s="735">
        <f t="shared" si="213"/>
        <v>1712250.5259341698</v>
      </c>
      <c r="X848" s="735">
        <f t="shared" si="214"/>
        <v>0</v>
      </c>
      <c r="Y848" s="735">
        <f t="shared" si="215"/>
        <v>0</v>
      </c>
      <c r="Z848" s="735">
        <f t="shared" si="216"/>
        <v>0</v>
      </c>
      <c r="AA848" s="735">
        <f t="shared" si="217"/>
        <v>0</v>
      </c>
      <c r="AB848" s="735">
        <f t="shared" si="218"/>
        <v>0</v>
      </c>
      <c r="AC848" s="736">
        <f t="shared" si="219"/>
        <v>2007</v>
      </c>
      <c r="AD848" s="737">
        <f t="shared" si="220"/>
        <v>10</v>
      </c>
      <c r="AE848" s="473">
        <f t="shared" si="221"/>
        <v>1712250.5259341698</v>
      </c>
      <c r="AF848" s="738">
        <f t="shared" si="222"/>
        <v>1712250.5259341698</v>
      </c>
      <c r="AG848" s="739"/>
      <c r="AH848" s="625"/>
      <c r="AI848" s="625"/>
      <c r="AJ848" s="625"/>
      <c r="AK848" s="625"/>
      <c r="AL848" s="625"/>
      <c r="AM848" s="625"/>
      <c r="AN848" s="625"/>
    </row>
    <row r="849" spans="1:40" s="626" customFormat="1" ht="16">
      <c r="A849" s="722"/>
      <c r="B849" s="493" t="s">
        <v>2923</v>
      </c>
      <c r="C849" s="494" t="s">
        <v>409</v>
      </c>
      <c r="D849" s="531" t="s">
        <v>732</v>
      </c>
      <c r="E849" s="531" t="s">
        <v>3089</v>
      </c>
      <c r="F849" s="531"/>
      <c r="G849" s="531" t="s">
        <v>1581</v>
      </c>
      <c r="H849" s="493">
        <v>2007</v>
      </c>
      <c r="I849" s="493" t="s">
        <v>3280</v>
      </c>
      <c r="J849" s="493" t="s">
        <v>876</v>
      </c>
      <c r="K849" s="493"/>
      <c r="L849" s="493"/>
      <c r="M849" s="493"/>
      <c r="N849" s="493" t="s">
        <v>204</v>
      </c>
      <c r="O849" s="517">
        <v>13569173.71499165</v>
      </c>
      <c r="P849" s="724" t="s">
        <v>123</v>
      </c>
      <c r="Q849" s="723"/>
      <c r="R849" s="699" t="str">
        <f t="shared" si="211"/>
        <v>2.08.01</v>
      </c>
      <c r="S849" s="726" t="str">
        <f t="shared" si="223"/>
        <v>ALAT KEDOKTERAN</v>
      </c>
      <c r="T849" s="726">
        <f t="shared" si="224"/>
        <v>5</v>
      </c>
      <c r="U849" s="734">
        <f t="shared" si="212"/>
        <v>2713832.7429983299</v>
      </c>
      <c r="V849" s="726">
        <f t="shared" si="225"/>
        <v>6</v>
      </c>
      <c r="W849" s="735">
        <f t="shared" si="213"/>
        <v>13569163.71499165</v>
      </c>
      <c r="X849" s="735">
        <f t="shared" si="214"/>
        <v>0</v>
      </c>
      <c r="Y849" s="735">
        <f t="shared" si="215"/>
        <v>0</v>
      </c>
      <c r="Z849" s="735">
        <f t="shared" si="216"/>
        <v>0</v>
      </c>
      <c r="AA849" s="735">
        <f t="shared" si="217"/>
        <v>0</v>
      </c>
      <c r="AB849" s="735">
        <f t="shared" si="218"/>
        <v>0</v>
      </c>
      <c r="AC849" s="736">
        <f t="shared" si="219"/>
        <v>2007</v>
      </c>
      <c r="AD849" s="737">
        <f t="shared" si="220"/>
        <v>10</v>
      </c>
      <c r="AE849" s="473">
        <f t="shared" si="221"/>
        <v>13569163.71499165</v>
      </c>
      <c r="AF849" s="738">
        <f t="shared" si="222"/>
        <v>13569163.71499165</v>
      </c>
      <c r="AG849" s="739"/>
      <c r="AH849" s="625"/>
      <c r="AI849" s="625"/>
      <c r="AJ849" s="625"/>
      <c r="AK849" s="625"/>
      <c r="AL849" s="625"/>
      <c r="AM849" s="625"/>
      <c r="AN849" s="625"/>
    </row>
    <row r="850" spans="1:40" s="626" customFormat="1" ht="16">
      <c r="A850" s="722"/>
      <c r="B850" s="493" t="s">
        <v>2936</v>
      </c>
      <c r="C850" s="494" t="s">
        <v>2514</v>
      </c>
      <c r="D850" s="531" t="s">
        <v>732</v>
      </c>
      <c r="E850" s="531" t="s">
        <v>3090</v>
      </c>
      <c r="F850" s="531"/>
      <c r="G850" s="531" t="s">
        <v>1581</v>
      </c>
      <c r="H850" s="493">
        <v>2007</v>
      </c>
      <c r="I850" s="493" t="s">
        <v>3280</v>
      </c>
      <c r="J850" s="493" t="s">
        <v>880</v>
      </c>
      <c r="K850" s="493"/>
      <c r="L850" s="493"/>
      <c r="M850" s="493"/>
      <c r="N850" s="493" t="s">
        <v>204</v>
      </c>
      <c r="O850" s="517">
        <v>6435739.779953517</v>
      </c>
      <c r="P850" s="724" t="s">
        <v>123</v>
      </c>
      <c r="Q850" s="723"/>
      <c r="R850" s="699" t="str">
        <f t="shared" si="211"/>
        <v>2.08.01</v>
      </c>
      <c r="S850" s="726" t="str">
        <f t="shared" si="223"/>
        <v>ALAT KEDOKTERAN</v>
      </c>
      <c r="T850" s="726">
        <f t="shared" si="224"/>
        <v>5</v>
      </c>
      <c r="U850" s="734">
        <f t="shared" si="212"/>
        <v>1287145.9559907033</v>
      </c>
      <c r="V850" s="726">
        <f t="shared" si="225"/>
        <v>6</v>
      </c>
      <c r="W850" s="735">
        <f t="shared" si="213"/>
        <v>6435729.779953517</v>
      </c>
      <c r="X850" s="735">
        <f t="shared" si="214"/>
        <v>0</v>
      </c>
      <c r="Y850" s="735">
        <f t="shared" si="215"/>
        <v>0</v>
      </c>
      <c r="Z850" s="735">
        <f t="shared" si="216"/>
        <v>0</v>
      </c>
      <c r="AA850" s="735">
        <f t="shared" si="217"/>
        <v>0</v>
      </c>
      <c r="AB850" s="735">
        <f t="shared" si="218"/>
        <v>0</v>
      </c>
      <c r="AC850" s="736">
        <f t="shared" si="219"/>
        <v>2007</v>
      </c>
      <c r="AD850" s="737">
        <f t="shared" si="220"/>
        <v>10</v>
      </c>
      <c r="AE850" s="473">
        <f t="shared" si="221"/>
        <v>6435729.779953517</v>
      </c>
      <c r="AF850" s="738">
        <f t="shared" si="222"/>
        <v>6435729.779953517</v>
      </c>
      <c r="AG850" s="739"/>
      <c r="AH850" s="625"/>
      <c r="AI850" s="625"/>
      <c r="AJ850" s="625"/>
      <c r="AK850" s="625"/>
      <c r="AL850" s="625"/>
      <c r="AM850" s="625"/>
      <c r="AN850" s="625"/>
    </row>
    <row r="851" spans="1:40" s="626" customFormat="1" ht="16">
      <c r="A851" s="722"/>
      <c r="B851" s="493" t="s">
        <v>2263</v>
      </c>
      <c r="C851" s="494" t="s">
        <v>2528</v>
      </c>
      <c r="D851" s="493" t="s">
        <v>733</v>
      </c>
      <c r="E851" s="493" t="s">
        <v>3067</v>
      </c>
      <c r="F851" s="493"/>
      <c r="G851" s="493" t="s">
        <v>223</v>
      </c>
      <c r="H851" s="493">
        <v>2007</v>
      </c>
      <c r="I851" s="493" t="s">
        <v>3280</v>
      </c>
      <c r="J851" s="493" t="s">
        <v>878</v>
      </c>
      <c r="K851" s="493"/>
      <c r="L851" s="493"/>
      <c r="M851" s="493"/>
      <c r="N851" s="493" t="s">
        <v>204</v>
      </c>
      <c r="O851" s="517">
        <v>36853634.730784111</v>
      </c>
      <c r="P851" s="724" t="s">
        <v>123</v>
      </c>
      <c r="Q851" s="723"/>
      <c r="R851" s="699" t="str">
        <f t="shared" si="211"/>
        <v>2.08.01</v>
      </c>
      <c r="S851" s="726" t="str">
        <f t="shared" si="223"/>
        <v>ALAT KEDOKTERAN</v>
      </c>
      <c r="T851" s="726">
        <f t="shared" si="224"/>
        <v>5</v>
      </c>
      <c r="U851" s="734">
        <f t="shared" si="212"/>
        <v>7370724.9461568221</v>
      </c>
      <c r="V851" s="726">
        <f t="shared" si="225"/>
        <v>6</v>
      </c>
      <c r="W851" s="735">
        <f t="shared" si="213"/>
        <v>36853624.730784111</v>
      </c>
      <c r="X851" s="735">
        <f t="shared" si="214"/>
        <v>0</v>
      </c>
      <c r="Y851" s="735">
        <f t="shared" si="215"/>
        <v>0</v>
      </c>
      <c r="Z851" s="735">
        <f t="shared" si="216"/>
        <v>0</v>
      </c>
      <c r="AA851" s="735">
        <f t="shared" si="217"/>
        <v>0</v>
      </c>
      <c r="AB851" s="735">
        <f t="shared" si="218"/>
        <v>0</v>
      </c>
      <c r="AC851" s="736">
        <f t="shared" si="219"/>
        <v>2007</v>
      </c>
      <c r="AD851" s="737">
        <f t="shared" si="220"/>
        <v>10</v>
      </c>
      <c r="AE851" s="473">
        <f t="shared" si="221"/>
        <v>36853624.730784111</v>
      </c>
      <c r="AF851" s="738">
        <f t="shared" si="222"/>
        <v>36853624.730784111</v>
      </c>
      <c r="AG851" s="739"/>
      <c r="AH851" s="625"/>
      <c r="AI851" s="625"/>
      <c r="AJ851" s="625"/>
      <c r="AK851" s="625"/>
      <c r="AL851" s="625"/>
      <c r="AM851" s="625"/>
      <c r="AN851" s="625"/>
    </row>
    <row r="852" spans="1:40" s="626" customFormat="1" ht="27.75" customHeight="1">
      <c r="A852" s="722"/>
      <c r="B852" s="493" t="s">
        <v>2323</v>
      </c>
      <c r="C852" s="494" t="s">
        <v>2518</v>
      </c>
      <c r="D852" s="493" t="s">
        <v>732</v>
      </c>
      <c r="E852" s="493" t="s">
        <v>3091</v>
      </c>
      <c r="F852" s="493"/>
      <c r="G852" s="493" t="s">
        <v>225</v>
      </c>
      <c r="H852" s="493">
        <v>2007</v>
      </c>
      <c r="I852" s="493"/>
      <c r="J852" s="493" t="s">
        <v>881</v>
      </c>
      <c r="K852" s="493"/>
      <c r="L852" s="493"/>
      <c r="M852" s="493"/>
      <c r="N852" s="493" t="s">
        <v>204</v>
      </c>
      <c r="O852" s="517">
        <v>52374861.119217046</v>
      </c>
      <c r="P852" s="724" t="s">
        <v>123</v>
      </c>
      <c r="Q852" s="723"/>
      <c r="R852" s="699" t="str">
        <f t="shared" si="211"/>
        <v>2.08.01</v>
      </c>
      <c r="S852" s="726" t="str">
        <f t="shared" si="223"/>
        <v>ALAT KEDOKTERAN</v>
      </c>
      <c r="T852" s="726">
        <f t="shared" si="224"/>
        <v>5</v>
      </c>
      <c r="U852" s="734">
        <f t="shared" si="212"/>
        <v>10474970.223843409</v>
      </c>
      <c r="V852" s="726">
        <f t="shared" si="225"/>
        <v>6</v>
      </c>
      <c r="W852" s="735">
        <f t="shared" si="213"/>
        <v>52374851.119217046</v>
      </c>
      <c r="X852" s="735">
        <f t="shared" si="214"/>
        <v>0</v>
      </c>
      <c r="Y852" s="735">
        <f t="shared" si="215"/>
        <v>0</v>
      </c>
      <c r="Z852" s="735">
        <f t="shared" si="216"/>
        <v>0</v>
      </c>
      <c r="AA852" s="735">
        <f t="shared" si="217"/>
        <v>0</v>
      </c>
      <c r="AB852" s="735">
        <f t="shared" si="218"/>
        <v>0</v>
      </c>
      <c r="AC852" s="736">
        <f t="shared" si="219"/>
        <v>2007</v>
      </c>
      <c r="AD852" s="737">
        <f t="shared" si="220"/>
        <v>10</v>
      </c>
      <c r="AE852" s="473">
        <f t="shared" si="221"/>
        <v>52374851.119217046</v>
      </c>
      <c r="AF852" s="738">
        <f t="shared" si="222"/>
        <v>52374851.119217046</v>
      </c>
      <c r="AG852" s="739"/>
      <c r="AH852" s="625"/>
      <c r="AI852" s="625"/>
      <c r="AJ852" s="625"/>
      <c r="AK852" s="625"/>
      <c r="AL852" s="625"/>
      <c r="AM852" s="625"/>
      <c r="AN852" s="625"/>
    </row>
    <row r="853" spans="1:40" s="626" customFormat="1" ht="16">
      <c r="A853" s="722"/>
      <c r="B853" s="493" t="s">
        <v>2323</v>
      </c>
      <c r="C853" s="494" t="s">
        <v>2518</v>
      </c>
      <c r="D853" s="531" t="s">
        <v>732</v>
      </c>
      <c r="E853" s="531" t="s">
        <v>3077</v>
      </c>
      <c r="F853" s="531"/>
      <c r="G853" s="531" t="s">
        <v>225</v>
      </c>
      <c r="H853" s="493">
        <v>2007</v>
      </c>
      <c r="I853" s="493" t="s">
        <v>3280</v>
      </c>
      <c r="J853" s="493" t="s">
        <v>882</v>
      </c>
      <c r="K853" s="493"/>
      <c r="L853" s="493"/>
      <c r="M853" s="493"/>
      <c r="N853" s="493" t="s">
        <v>204</v>
      </c>
      <c r="O853" s="517">
        <v>52374861.119217046</v>
      </c>
      <c r="P853" s="724" t="s">
        <v>123</v>
      </c>
      <c r="Q853" s="723"/>
      <c r="R853" s="699" t="str">
        <f t="shared" si="211"/>
        <v>2.08.01</v>
      </c>
      <c r="S853" s="726" t="str">
        <f t="shared" si="223"/>
        <v>ALAT KEDOKTERAN</v>
      </c>
      <c r="T853" s="726">
        <f t="shared" si="224"/>
        <v>5</v>
      </c>
      <c r="U853" s="734">
        <f t="shared" si="212"/>
        <v>10474970.223843409</v>
      </c>
      <c r="V853" s="726">
        <f t="shared" si="225"/>
        <v>6</v>
      </c>
      <c r="W853" s="735">
        <f t="shared" si="213"/>
        <v>52374851.119217046</v>
      </c>
      <c r="X853" s="735">
        <f t="shared" si="214"/>
        <v>0</v>
      </c>
      <c r="Y853" s="735">
        <f t="shared" si="215"/>
        <v>0</v>
      </c>
      <c r="Z853" s="735">
        <f t="shared" si="216"/>
        <v>0</v>
      </c>
      <c r="AA853" s="735">
        <f t="shared" si="217"/>
        <v>0</v>
      </c>
      <c r="AB853" s="735">
        <f t="shared" si="218"/>
        <v>0</v>
      </c>
      <c r="AC853" s="736">
        <f t="shared" si="219"/>
        <v>2007</v>
      </c>
      <c r="AD853" s="737">
        <f t="shared" si="220"/>
        <v>10</v>
      </c>
      <c r="AE853" s="473">
        <f t="shared" si="221"/>
        <v>52374851.119217046</v>
      </c>
      <c r="AF853" s="738">
        <f t="shared" si="222"/>
        <v>52374851.119217046</v>
      </c>
      <c r="AG853" s="739"/>
      <c r="AH853" s="625"/>
      <c r="AI853" s="625"/>
      <c r="AJ853" s="625"/>
      <c r="AK853" s="625"/>
      <c r="AL853" s="625"/>
      <c r="AM853" s="625"/>
      <c r="AN853" s="625"/>
    </row>
    <row r="854" spans="1:40" s="626" customFormat="1" ht="16">
      <c r="A854" s="722"/>
      <c r="B854" s="493" t="s">
        <v>2263</v>
      </c>
      <c r="C854" s="494" t="s">
        <v>2558</v>
      </c>
      <c r="D854" s="493" t="s">
        <v>732</v>
      </c>
      <c r="E854" s="493" t="s">
        <v>1681</v>
      </c>
      <c r="F854" s="493"/>
      <c r="G854" s="493" t="s">
        <v>1587</v>
      </c>
      <c r="H854" s="493">
        <v>2007</v>
      </c>
      <c r="I854" s="493" t="s">
        <v>3281</v>
      </c>
      <c r="J854" s="493" t="s">
        <v>883</v>
      </c>
      <c r="K854" s="493"/>
      <c r="L854" s="493"/>
      <c r="M854" s="493"/>
      <c r="N854" s="493" t="s">
        <v>204</v>
      </c>
      <c r="O854" s="517">
        <v>8403365.4219065532</v>
      </c>
      <c r="P854" s="724" t="s">
        <v>123</v>
      </c>
      <c r="Q854" s="723"/>
      <c r="R854" s="699" t="str">
        <f t="shared" si="211"/>
        <v>2.08.01</v>
      </c>
      <c r="S854" s="726" t="str">
        <f t="shared" si="223"/>
        <v>ALAT KEDOKTERAN</v>
      </c>
      <c r="T854" s="726">
        <f t="shared" si="224"/>
        <v>5</v>
      </c>
      <c r="U854" s="734">
        <f t="shared" si="212"/>
        <v>1680671.0843813107</v>
      </c>
      <c r="V854" s="726">
        <f t="shared" si="225"/>
        <v>6</v>
      </c>
      <c r="W854" s="735">
        <f t="shared" si="213"/>
        <v>8403355.4219065532</v>
      </c>
      <c r="X854" s="735">
        <f t="shared" si="214"/>
        <v>0</v>
      </c>
      <c r="Y854" s="735">
        <f t="shared" si="215"/>
        <v>0</v>
      </c>
      <c r="Z854" s="735">
        <f t="shared" si="216"/>
        <v>0</v>
      </c>
      <c r="AA854" s="735">
        <f t="shared" si="217"/>
        <v>0</v>
      </c>
      <c r="AB854" s="735">
        <f t="shared" si="218"/>
        <v>0</v>
      </c>
      <c r="AC854" s="736">
        <f t="shared" si="219"/>
        <v>2007</v>
      </c>
      <c r="AD854" s="737">
        <f t="shared" si="220"/>
        <v>10</v>
      </c>
      <c r="AE854" s="473">
        <f t="shared" si="221"/>
        <v>8403355.4219065532</v>
      </c>
      <c r="AF854" s="738">
        <f t="shared" si="222"/>
        <v>8403355.4219065532</v>
      </c>
      <c r="AG854" s="739"/>
      <c r="AH854" s="625"/>
      <c r="AI854" s="625"/>
      <c r="AJ854" s="625"/>
      <c r="AK854" s="625"/>
      <c r="AL854" s="625"/>
      <c r="AM854" s="625"/>
      <c r="AN854" s="625"/>
    </row>
    <row r="855" spans="1:40" s="626" customFormat="1" ht="16">
      <c r="A855" s="722"/>
      <c r="B855" s="493" t="s">
        <v>2973</v>
      </c>
      <c r="C855" s="494" t="s">
        <v>2540</v>
      </c>
      <c r="D855" s="493" t="s">
        <v>713</v>
      </c>
      <c r="E855" s="493" t="s">
        <v>3078</v>
      </c>
      <c r="F855" s="493"/>
      <c r="G855" s="493" t="s">
        <v>225</v>
      </c>
      <c r="H855" s="493">
        <v>2007</v>
      </c>
      <c r="I855" s="493" t="s">
        <v>3280</v>
      </c>
      <c r="J855" s="493" t="s">
        <v>883</v>
      </c>
      <c r="K855" s="493"/>
      <c r="L855" s="493"/>
      <c r="M855" s="493"/>
      <c r="N855" s="493" t="s">
        <v>204</v>
      </c>
      <c r="O855" s="517">
        <v>1059988.35682982</v>
      </c>
      <c r="P855" s="724" t="s">
        <v>123</v>
      </c>
      <c r="Q855" s="723"/>
      <c r="R855" s="699" t="str">
        <f t="shared" si="211"/>
        <v>2.08.01</v>
      </c>
      <c r="S855" s="726" t="str">
        <f t="shared" si="223"/>
        <v>ALAT KEDOKTERAN</v>
      </c>
      <c r="T855" s="726">
        <f t="shared" si="224"/>
        <v>5</v>
      </c>
      <c r="U855" s="734">
        <f t="shared" si="212"/>
        <v>211995.67136596399</v>
      </c>
      <c r="V855" s="726">
        <f t="shared" si="225"/>
        <v>6</v>
      </c>
      <c r="W855" s="735">
        <f t="shared" si="213"/>
        <v>1059978.35682982</v>
      </c>
      <c r="X855" s="735">
        <f t="shared" si="214"/>
        <v>0</v>
      </c>
      <c r="Y855" s="735">
        <f t="shared" si="215"/>
        <v>0</v>
      </c>
      <c r="Z855" s="735">
        <f t="shared" si="216"/>
        <v>0</v>
      </c>
      <c r="AA855" s="735">
        <f t="shared" si="217"/>
        <v>0</v>
      </c>
      <c r="AB855" s="735">
        <f t="shared" si="218"/>
        <v>0</v>
      </c>
      <c r="AC855" s="736">
        <f t="shared" si="219"/>
        <v>2007</v>
      </c>
      <c r="AD855" s="737">
        <f t="shared" si="220"/>
        <v>10</v>
      </c>
      <c r="AE855" s="473">
        <f t="shared" si="221"/>
        <v>1059978.35682982</v>
      </c>
      <c r="AF855" s="738">
        <f t="shared" si="222"/>
        <v>1059978.35682982</v>
      </c>
      <c r="AG855" s="739"/>
      <c r="AH855" s="625"/>
      <c r="AI855" s="625"/>
      <c r="AJ855" s="625"/>
      <c r="AK855" s="625"/>
      <c r="AL855" s="625"/>
      <c r="AM855" s="625"/>
      <c r="AN855" s="625"/>
    </row>
    <row r="856" spans="1:40" s="626" customFormat="1" ht="16">
      <c r="A856" s="722"/>
      <c r="B856" s="493" t="s">
        <v>2262</v>
      </c>
      <c r="C856" s="494" t="s">
        <v>247</v>
      </c>
      <c r="D856" s="493" t="s">
        <v>733</v>
      </c>
      <c r="E856" s="493" t="s">
        <v>3079</v>
      </c>
      <c r="F856" s="493"/>
      <c r="G856" s="493" t="s">
        <v>1586</v>
      </c>
      <c r="H856" s="493">
        <v>2007</v>
      </c>
      <c r="I856" s="493" t="s">
        <v>3280</v>
      </c>
      <c r="J856" s="493" t="s">
        <v>861</v>
      </c>
      <c r="K856" s="493"/>
      <c r="L856" s="493"/>
      <c r="M856" s="493"/>
      <c r="N856" s="493" t="s">
        <v>204</v>
      </c>
      <c r="O856" s="517">
        <v>271368.55144674075</v>
      </c>
      <c r="P856" s="724" t="s">
        <v>123</v>
      </c>
      <c r="Q856" s="723"/>
      <c r="R856" s="699" t="str">
        <f t="shared" ref="R856:R919" si="226">MID(B856,2,7)</f>
        <v>2.08.01</v>
      </c>
      <c r="S856" s="726" t="str">
        <f t="shared" si="223"/>
        <v>ALAT KEDOKTERAN</v>
      </c>
      <c r="T856" s="726">
        <f t="shared" si="224"/>
        <v>5</v>
      </c>
      <c r="U856" s="734">
        <f t="shared" si="212"/>
        <v>54271.71028934815</v>
      </c>
      <c r="V856" s="726">
        <f t="shared" si="225"/>
        <v>6</v>
      </c>
      <c r="W856" s="735">
        <f t="shared" si="213"/>
        <v>271358.55144674075</v>
      </c>
      <c r="X856" s="735">
        <f t="shared" si="214"/>
        <v>0</v>
      </c>
      <c r="Y856" s="735">
        <f t="shared" si="215"/>
        <v>0</v>
      </c>
      <c r="Z856" s="735">
        <f t="shared" si="216"/>
        <v>0</v>
      </c>
      <c r="AA856" s="735">
        <f t="shared" si="217"/>
        <v>0</v>
      </c>
      <c r="AB856" s="735">
        <f t="shared" si="218"/>
        <v>0</v>
      </c>
      <c r="AC856" s="736">
        <f t="shared" si="219"/>
        <v>2007</v>
      </c>
      <c r="AD856" s="737">
        <f t="shared" si="220"/>
        <v>10</v>
      </c>
      <c r="AE856" s="473">
        <f t="shared" si="221"/>
        <v>271358.55144674075</v>
      </c>
      <c r="AF856" s="738">
        <f t="shared" si="222"/>
        <v>271358.55144674075</v>
      </c>
      <c r="AG856" s="739"/>
      <c r="AH856" s="625"/>
      <c r="AI856" s="625"/>
      <c r="AJ856" s="625"/>
      <c r="AK856" s="625"/>
      <c r="AL856" s="625"/>
      <c r="AM856" s="625"/>
      <c r="AN856" s="625"/>
    </row>
    <row r="857" spans="1:40" s="626" customFormat="1" ht="16">
      <c r="A857" s="722"/>
      <c r="B857" s="493" t="s">
        <v>2263</v>
      </c>
      <c r="C857" s="494" t="s">
        <v>2541</v>
      </c>
      <c r="D857" s="493" t="s">
        <v>713</v>
      </c>
      <c r="E857" s="493" t="s">
        <v>825</v>
      </c>
      <c r="F857" s="493"/>
      <c r="G857" s="493" t="s">
        <v>1581</v>
      </c>
      <c r="H857" s="493">
        <v>2007</v>
      </c>
      <c r="I857" s="493" t="s">
        <v>3281</v>
      </c>
      <c r="J857" s="493" t="s">
        <v>879</v>
      </c>
      <c r="K857" s="493"/>
      <c r="L857" s="493"/>
      <c r="M857" s="493"/>
      <c r="N857" s="493" t="s">
        <v>204</v>
      </c>
      <c r="O857" s="517">
        <v>4280997.8958909698</v>
      </c>
      <c r="P857" s="724" t="s">
        <v>123</v>
      </c>
      <c r="Q857" s="723"/>
      <c r="R857" s="699" t="str">
        <f t="shared" si="226"/>
        <v>2.08.01</v>
      </c>
      <c r="S857" s="726" t="str">
        <f t="shared" si="223"/>
        <v>ALAT KEDOKTERAN</v>
      </c>
      <c r="T857" s="726">
        <f t="shared" si="224"/>
        <v>5</v>
      </c>
      <c r="U857" s="734">
        <f t="shared" si="212"/>
        <v>856197.57917819393</v>
      </c>
      <c r="V857" s="726">
        <f t="shared" si="225"/>
        <v>6</v>
      </c>
      <c r="W857" s="735">
        <f t="shared" si="213"/>
        <v>4280987.8958909698</v>
      </c>
      <c r="X857" s="735">
        <f t="shared" si="214"/>
        <v>0</v>
      </c>
      <c r="Y857" s="735">
        <f t="shared" si="215"/>
        <v>0</v>
      </c>
      <c r="Z857" s="735">
        <f t="shared" si="216"/>
        <v>0</v>
      </c>
      <c r="AA857" s="735">
        <f t="shared" si="217"/>
        <v>0</v>
      </c>
      <c r="AB857" s="735">
        <f t="shared" si="218"/>
        <v>0</v>
      </c>
      <c r="AC857" s="736">
        <f t="shared" si="219"/>
        <v>2007</v>
      </c>
      <c r="AD857" s="737">
        <f t="shared" si="220"/>
        <v>10</v>
      </c>
      <c r="AE857" s="473">
        <f t="shared" si="221"/>
        <v>4280987.8958909698</v>
      </c>
      <c r="AF857" s="738">
        <f t="shared" si="222"/>
        <v>4280987.8958909698</v>
      </c>
      <c r="AG857" s="739"/>
      <c r="AH857" s="625"/>
      <c r="AI857" s="625"/>
      <c r="AJ857" s="625"/>
      <c r="AK857" s="625"/>
      <c r="AL857" s="625"/>
      <c r="AM857" s="625"/>
      <c r="AN857" s="625"/>
    </row>
    <row r="858" spans="1:40" s="626" customFormat="1" ht="16">
      <c r="A858" s="722"/>
      <c r="B858" s="493" t="s">
        <v>2263</v>
      </c>
      <c r="C858" s="494" t="s">
        <v>2559</v>
      </c>
      <c r="D858" s="531" t="s">
        <v>733</v>
      </c>
      <c r="E858" s="531" t="s">
        <v>3067</v>
      </c>
      <c r="F858" s="531"/>
      <c r="G858" s="531" t="s">
        <v>1581</v>
      </c>
      <c r="H858" s="493">
        <v>2007</v>
      </c>
      <c r="I858" s="493" t="s">
        <v>3280</v>
      </c>
      <c r="J858" s="493" t="s">
        <v>884</v>
      </c>
      <c r="K858" s="493"/>
      <c r="L858" s="493"/>
      <c r="M858" s="493"/>
      <c r="N858" s="493" t="s">
        <v>204</v>
      </c>
      <c r="O858" s="517">
        <v>5821078.2779437806</v>
      </c>
      <c r="P858" s="724" t="s">
        <v>123</v>
      </c>
      <c r="Q858" s="723"/>
      <c r="R858" s="699" t="str">
        <f t="shared" si="226"/>
        <v>2.08.01</v>
      </c>
      <c r="S858" s="726" t="str">
        <f t="shared" si="223"/>
        <v>ALAT KEDOKTERAN</v>
      </c>
      <c r="T858" s="726">
        <f t="shared" si="224"/>
        <v>5</v>
      </c>
      <c r="U858" s="734">
        <f t="shared" si="212"/>
        <v>1164213.6555887561</v>
      </c>
      <c r="V858" s="726">
        <f t="shared" si="225"/>
        <v>6</v>
      </c>
      <c r="W858" s="735">
        <f t="shared" si="213"/>
        <v>5821068.2779437806</v>
      </c>
      <c r="X858" s="735">
        <f t="shared" si="214"/>
        <v>0</v>
      </c>
      <c r="Y858" s="735">
        <f t="shared" si="215"/>
        <v>0</v>
      </c>
      <c r="Z858" s="735">
        <f t="shared" si="216"/>
        <v>0</v>
      </c>
      <c r="AA858" s="735">
        <f t="shared" si="217"/>
        <v>0</v>
      </c>
      <c r="AB858" s="735">
        <f t="shared" si="218"/>
        <v>0</v>
      </c>
      <c r="AC858" s="736">
        <f t="shared" si="219"/>
        <v>2007</v>
      </c>
      <c r="AD858" s="737">
        <f t="shared" si="220"/>
        <v>10</v>
      </c>
      <c r="AE858" s="473">
        <f t="shared" si="221"/>
        <v>5821068.2779437806</v>
      </c>
      <c r="AF858" s="738">
        <f t="shared" si="222"/>
        <v>5821068.2779437806</v>
      </c>
      <c r="AG858" s="739"/>
      <c r="AH858" s="625"/>
      <c r="AI858" s="625"/>
      <c r="AJ858" s="625"/>
      <c r="AK858" s="625"/>
      <c r="AL858" s="625"/>
      <c r="AM858" s="625"/>
      <c r="AN858" s="625"/>
    </row>
    <row r="859" spans="1:40" s="626" customFormat="1" ht="16">
      <c r="A859" s="722"/>
      <c r="B859" s="493" t="s">
        <v>2263</v>
      </c>
      <c r="C859" s="494" t="s">
        <v>2542</v>
      </c>
      <c r="D859" s="531" t="s">
        <v>733</v>
      </c>
      <c r="E859" s="531" t="s">
        <v>826</v>
      </c>
      <c r="F859" s="531"/>
      <c r="G859" s="531" t="s">
        <v>1581</v>
      </c>
      <c r="H859" s="493">
        <v>2007</v>
      </c>
      <c r="I859" s="493" t="s">
        <v>3280</v>
      </c>
      <c r="J859" s="493"/>
      <c r="K859" s="493"/>
      <c r="L859" s="493"/>
      <c r="M859" s="493"/>
      <c r="N859" s="493" t="s">
        <v>204</v>
      </c>
      <c r="O859" s="517">
        <v>7818217.3939230219</v>
      </c>
      <c r="P859" s="724" t="s">
        <v>123</v>
      </c>
      <c r="Q859" s="723"/>
      <c r="R859" s="699" t="str">
        <f t="shared" si="226"/>
        <v>2.08.01</v>
      </c>
      <c r="S859" s="726" t="str">
        <f t="shared" si="223"/>
        <v>ALAT KEDOKTERAN</v>
      </c>
      <c r="T859" s="726">
        <f t="shared" si="224"/>
        <v>5</v>
      </c>
      <c r="U859" s="734">
        <f t="shared" ref="U859:U922" si="227">(O859-10)/T859</f>
        <v>1563641.4787846045</v>
      </c>
      <c r="V859" s="726">
        <f t="shared" si="225"/>
        <v>6</v>
      </c>
      <c r="W859" s="735">
        <f t="shared" ref="W859:W922" si="228">IF(V859&gt;T859,O859-10,U859*V859)</f>
        <v>7818207.3939230219</v>
      </c>
      <c r="X859" s="735">
        <f t="shared" ref="X859:X922" si="229">IF(O859-10=W859,0,U859)</f>
        <v>0</v>
      </c>
      <c r="Y859" s="735">
        <f t="shared" ref="Y859:Y922" si="230">IF(O859-10=W859+X859,0,U859)</f>
        <v>0</v>
      </c>
      <c r="Z859" s="735">
        <f t="shared" ref="Z859:Z922" si="231">IF(O859-10=X859+Y859+W859,0,U859)</f>
        <v>0</v>
      </c>
      <c r="AA859" s="735">
        <f t="shared" ref="AA859:AA922" si="232">IF(O859-10=Y859+Z859+X859+W859,0,U859)</f>
        <v>0</v>
      </c>
      <c r="AB859" s="735">
        <f t="shared" ref="AB859:AB922" si="233">IF(O859-10=W859+X859+Z859+AA859+Y859,0,U859)</f>
        <v>0</v>
      </c>
      <c r="AC859" s="736">
        <f t="shared" ref="AC859:AC922" si="234">H859</f>
        <v>2007</v>
      </c>
      <c r="AD859" s="737">
        <f t="shared" ref="AD859:AD922" si="235">O859-(W859+X859+Y859+Z859+AA859+AB859)</f>
        <v>10</v>
      </c>
      <c r="AE859" s="473">
        <f t="shared" ref="AE859:AE922" si="236">W859+X859+Y859+Z859+AA859</f>
        <v>7818207.3939230219</v>
      </c>
      <c r="AF859" s="738">
        <f t="shared" ref="AF859:AF922" si="237">AE859+AB859</f>
        <v>7818207.3939230219</v>
      </c>
      <c r="AG859" s="739"/>
      <c r="AH859" s="625"/>
      <c r="AI859" s="625"/>
      <c r="AJ859" s="625"/>
      <c r="AK859" s="625"/>
      <c r="AL859" s="625"/>
      <c r="AM859" s="625"/>
      <c r="AN859" s="625"/>
    </row>
    <row r="860" spans="1:40" s="626" customFormat="1" ht="16">
      <c r="A860" s="722"/>
      <c r="B860" s="493" t="s">
        <v>2263</v>
      </c>
      <c r="C860" s="494" t="s">
        <v>2560</v>
      </c>
      <c r="D860" s="493" t="s">
        <v>732</v>
      </c>
      <c r="E860" s="493" t="s">
        <v>3091</v>
      </c>
      <c r="F860" s="493"/>
      <c r="G860" s="493" t="s">
        <v>238</v>
      </c>
      <c r="H860" s="493">
        <v>2007</v>
      </c>
      <c r="I860" s="493" t="s">
        <v>3284</v>
      </c>
      <c r="J860" s="493"/>
      <c r="K860" s="493"/>
      <c r="L860" s="493"/>
      <c r="M860" s="493"/>
      <c r="N860" s="493" t="s">
        <v>204</v>
      </c>
      <c r="O860" s="517">
        <v>10153249.860071218</v>
      </c>
      <c r="P860" s="724" t="s">
        <v>123</v>
      </c>
      <c r="Q860" s="723"/>
      <c r="R860" s="699" t="str">
        <f t="shared" si="226"/>
        <v>2.08.01</v>
      </c>
      <c r="S860" s="726" t="str">
        <f t="shared" si="223"/>
        <v>ALAT KEDOKTERAN</v>
      </c>
      <c r="T860" s="726">
        <f t="shared" si="224"/>
        <v>5</v>
      </c>
      <c r="U860" s="734">
        <f t="shared" si="227"/>
        <v>2030647.9720142435</v>
      </c>
      <c r="V860" s="726">
        <f t="shared" si="225"/>
        <v>6</v>
      </c>
      <c r="W860" s="735">
        <f t="shared" si="228"/>
        <v>10153239.860071218</v>
      </c>
      <c r="X860" s="735">
        <f t="shared" si="229"/>
        <v>0</v>
      </c>
      <c r="Y860" s="735">
        <f t="shared" si="230"/>
        <v>0</v>
      </c>
      <c r="Z860" s="735">
        <f t="shared" si="231"/>
        <v>0</v>
      </c>
      <c r="AA860" s="735">
        <f t="shared" si="232"/>
        <v>0</v>
      </c>
      <c r="AB860" s="735">
        <f t="shared" si="233"/>
        <v>0</v>
      </c>
      <c r="AC860" s="736">
        <f t="shared" si="234"/>
        <v>2007</v>
      </c>
      <c r="AD860" s="737">
        <f t="shared" si="235"/>
        <v>10</v>
      </c>
      <c r="AE860" s="473">
        <f t="shared" si="236"/>
        <v>10153239.860071218</v>
      </c>
      <c r="AF860" s="738">
        <f t="shared" si="237"/>
        <v>10153239.860071218</v>
      </c>
      <c r="AG860" s="739"/>
      <c r="AH860" s="625"/>
      <c r="AI860" s="625"/>
      <c r="AJ860" s="625"/>
      <c r="AK860" s="625"/>
      <c r="AL860" s="625"/>
      <c r="AM860" s="625"/>
      <c r="AN860" s="625"/>
    </row>
    <row r="861" spans="1:40" s="626" customFormat="1" ht="16">
      <c r="A861" s="722"/>
      <c r="B861" s="493" t="s">
        <v>2263</v>
      </c>
      <c r="C861" s="494" t="s">
        <v>2561</v>
      </c>
      <c r="D861" s="493" t="s">
        <v>732</v>
      </c>
      <c r="E861" s="493" t="s">
        <v>3092</v>
      </c>
      <c r="F861" s="493"/>
      <c r="G861" s="493" t="s">
        <v>1581</v>
      </c>
      <c r="H861" s="493">
        <v>2007</v>
      </c>
      <c r="I861" s="493" t="s">
        <v>3280</v>
      </c>
      <c r="J861" s="493"/>
      <c r="K861" s="493"/>
      <c r="L861" s="493"/>
      <c r="M861" s="493"/>
      <c r="N861" s="493" t="s">
        <v>204</v>
      </c>
      <c r="O861" s="517">
        <v>6544844.3792482624</v>
      </c>
      <c r="P861" s="724" t="s">
        <v>123</v>
      </c>
      <c r="Q861" s="723"/>
      <c r="R861" s="699" t="str">
        <f t="shared" si="226"/>
        <v>2.08.01</v>
      </c>
      <c r="S861" s="726" t="str">
        <f t="shared" si="223"/>
        <v>ALAT KEDOKTERAN</v>
      </c>
      <c r="T861" s="726">
        <f t="shared" si="224"/>
        <v>5</v>
      </c>
      <c r="U861" s="734">
        <f t="shared" si="227"/>
        <v>1308966.8758496526</v>
      </c>
      <c r="V861" s="726">
        <f t="shared" si="225"/>
        <v>6</v>
      </c>
      <c r="W861" s="735">
        <f t="shared" si="228"/>
        <v>6544834.3792482624</v>
      </c>
      <c r="X861" s="735">
        <f t="shared" si="229"/>
        <v>0</v>
      </c>
      <c r="Y861" s="735">
        <f t="shared" si="230"/>
        <v>0</v>
      </c>
      <c r="Z861" s="735">
        <f t="shared" si="231"/>
        <v>0</v>
      </c>
      <c r="AA861" s="735">
        <f t="shared" si="232"/>
        <v>0</v>
      </c>
      <c r="AB861" s="735">
        <f t="shared" si="233"/>
        <v>0</v>
      </c>
      <c r="AC861" s="736">
        <f t="shared" si="234"/>
        <v>2007</v>
      </c>
      <c r="AD861" s="737">
        <f t="shared" si="235"/>
        <v>10</v>
      </c>
      <c r="AE861" s="473">
        <f t="shared" si="236"/>
        <v>6544834.3792482624</v>
      </c>
      <c r="AF861" s="738">
        <f t="shared" si="237"/>
        <v>6544834.3792482624</v>
      </c>
      <c r="AG861" s="739"/>
      <c r="AH861" s="625"/>
      <c r="AI861" s="625"/>
      <c r="AJ861" s="625"/>
      <c r="AK861" s="625"/>
      <c r="AL861" s="625"/>
      <c r="AM861" s="625"/>
      <c r="AN861" s="625"/>
    </row>
    <row r="862" spans="1:40" s="626" customFormat="1" ht="16">
      <c r="A862" s="722"/>
      <c r="B862" s="493" t="s">
        <v>2263</v>
      </c>
      <c r="C862" s="494" t="s">
        <v>2562</v>
      </c>
      <c r="D862" s="531" t="s">
        <v>733</v>
      </c>
      <c r="E862" s="531" t="s">
        <v>3093</v>
      </c>
      <c r="F862" s="531"/>
      <c r="G862" s="531" t="s">
        <v>1581</v>
      </c>
      <c r="H862" s="493">
        <v>2007</v>
      </c>
      <c r="I862" s="493" t="s">
        <v>3280</v>
      </c>
      <c r="J862" s="493"/>
      <c r="K862" s="493"/>
      <c r="L862" s="493"/>
      <c r="M862" s="493"/>
      <c r="N862" s="493" t="s">
        <v>204</v>
      </c>
      <c r="O862" s="517">
        <v>18866492.962236371</v>
      </c>
      <c r="P862" s="724" t="s">
        <v>123</v>
      </c>
      <c r="Q862" s="723"/>
      <c r="R862" s="699" t="str">
        <f t="shared" si="226"/>
        <v>2.08.01</v>
      </c>
      <c r="S862" s="726" t="str">
        <f t="shared" si="223"/>
        <v>ALAT KEDOKTERAN</v>
      </c>
      <c r="T862" s="726">
        <f t="shared" si="224"/>
        <v>5</v>
      </c>
      <c r="U862" s="734">
        <f t="shared" si="227"/>
        <v>3773296.5924472744</v>
      </c>
      <c r="V862" s="726">
        <f t="shared" si="225"/>
        <v>6</v>
      </c>
      <c r="W862" s="735">
        <f t="shared" si="228"/>
        <v>18866482.962236371</v>
      </c>
      <c r="X862" s="735">
        <f t="shared" si="229"/>
        <v>0</v>
      </c>
      <c r="Y862" s="735">
        <f t="shared" si="230"/>
        <v>0</v>
      </c>
      <c r="Z862" s="735">
        <f t="shared" si="231"/>
        <v>0</v>
      </c>
      <c r="AA862" s="735">
        <f t="shared" si="232"/>
        <v>0</v>
      </c>
      <c r="AB862" s="735">
        <f t="shared" si="233"/>
        <v>0</v>
      </c>
      <c r="AC862" s="736">
        <f t="shared" si="234"/>
        <v>2007</v>
      </c>
      <c r="AD862" s="737">
        <f t="shared" si="235"/>
        <v>10</v>
      </c>
      <c r="AE862" s="473">
        <f t="shared" si="236"/>
        <v>18866482.962236371</v>
      </c>
      <c r="AF862" s="738">
        <f t="shared" si="237"/>
        <v>18866482.962236371</v>
      </c>
      <c r="AG862" s="739"/>
      <c r="AH862" s="625"/>
      <c r="AI862" s="625"/>
      <c r="AJ862" s="625"/>
      <c r="AK862" s="625"/>
      <c r="AL862" s="625"/>
      <c r="AM862" s="625"/>
      <c r="AN862" s="625"/>
    </row>
    <row r="863" spans="1:40" s="626" customFormat="1" ht="16">
      <c r="A863" s="722"/>
      <c r="B863" s="493" t="s">
        <v>2976</v>
      </c>
      <c r="C863" s="494" t="s">
        <v>2563</v>
      </c>
      <c r="D863" s="493" t="s">
        <v>732</v>
      </c>
      <c r="E863" s="493" t="s">
        <v>3094</v>
      </c>
      <c r="F863" s="493"/>
      <c r="G863" s="493" t="s">
        <v>1581</v>
      </c>
      <c r="H863" s="493">
        <v>2007</v>
      </c>
      <c r="I863" s="493" t="s">
        <v>3280</v>
      </c>
      <c r="J863" s="493"/>
      <c r="K863" s="493"/>
      <c r="L863" s="493"/>
      <c r="M863" s="493"/>
      <c r="N863" s="493" t="s">
        <v>204</v>
      </c>
      <c r="O863" s="517">
        <v>1221684.9756615916</v>
      </c>
      <c r="P863" s="724" t="s">
        <v>123</v>
      </c>
      <c r="Q863" s="723"/>
      <c r="R863" s="699" t="str">
        <f t="shared" si="226"/>
        <v>2.08.01</v>
      </c>
      <c r="S863" s="726" t="str">
        <f t="shared" si="223"/>
        <v>ALAT KEDOKTERAN</v>
      </c>
      <c r="T863" s="726">
        <f t="shared" si="224"/>
        <v>5</v>
      </c>
      <c r="U863" s="734">
        <f t="shared" si="227"/>
        <v>244334.99513231832</v>
      </c>
      <c r="V863" s="726">
        <f t="shared" si="225"/>
        <v>6</v>
      </c>
      <c r="W863" s="735">
        <f t="shared" si="228"/>
        <v>1221674.9756615916</v>
      </c>
      <c r="X863" s="735">
        <f t="shared" si="229"/>
        <v>0</v>
      </c>
      <c r="Y863" s="735">
        <f t="shared" si="230"/>
        <v>0</v>
      </c>
      <c r="Z863" s="735">
        <f t="shared" si="231"/>
        <v>0</v>
      </c>
      <c r="AA863" s="735">
        <f t="shared" si="232"/>
        <v>0</v>
      </c>
      <c r="AB863" s="735">
        <f t="shared" si="233"/>
        <v>0</v>
      </c>
      <c r="AC863" s="736">
        <f t="shared" si="234"/>
        <v>2007</v>
      </c>
      <c r="AD863" s="737">
        <f t="shared" si="235"/>
        <v>10</v>
      </c>
      <c r="AE863" s="473">
        <f t="shared" si="236"/>
        <v>1221674.9756615916</v>
      </c>
      <c r="AF863" s="738">
        <f t="shared" si="237"/>
        <v>1221674.9756615916</v>
      </c>
      <c r="AG863" s="739"/>
      <c r="AH863" s="625"/>
      <c r="AI863" s="625"/>
      <c r="AJ863" s="625"/>
      <c r="AK863" s="625"/>
      <c r="AL863" s="625"/>
      <c r="AM863" s="625"/>
      <c r="AN863" s="625"/>
    </row>
    <row r="864" spans="1:40" s="626" customFormat="1" ht="16">
      <c r="A864" s="722"/>
      <c r="B864" s="493" t="s">
        <v>2263</v>
      </c>
      <c r="C864" s="494" t="s">
        <v>2564</v>
      </c>
      <c r="D864" s="493" t="s">
        <v>732</v>
      </c>
      <c r="E864" s="493" t="s">
        <v>3095</v>
      </c>
      <c r="F864" s="493"/>
      <c r="G864" s="493" t="s">
        <v>1581</v>
      </c>
      <c r="H864" s="493">
        <v>2007</v>
      </c>
      <c r="I864" s="493" t="s">
        <v>3280</v>
      </c>
      <c r="J864" s="493"/>
      <c r="K864" s="493"/>
      <c r="L864" s="493"/>
      <c r="M864" s="493"/>
      <c r="N864" s="493" t="s">
        <v>204</v>
      </c>
      <c r="O864" s="517">
        <v>8118248.4194156304</v>
      </c>
      <c r="P864" s="724" t="s">
        <v>123</v>
      </c>
      <c r="Q864" s="723"/>
      <c r="R864" s="699" t="str">
        <f t="shared" si="226"/>
        <v>2.08.01</v>
      </c>
      <c r="S864" s="726" t="str">
        <f t="shared" si="223"/>
        <v>ALAT KEDOKTERAN</v>
      </c>
      <c r="T864" s="726">
        <f t="shared" si="224"/>
        <v>5</v>
      </c>
      <c r="U864" s="734">
        <f t="shared" si="227"/>
        <v>1623647.6838831261</v>
      </c>
      <c r="V864" s="726">
        <f t="shared" si="225"/>
        <v>6</v>
      </c>
      <c r="W864" s="735">
        <f t="shared" si="228"/>
        <v>8118238.4194156304</v>
      </c>
      <c r="X864" s="735">
        <f t="shared" si="229"/>
        <v>0</v>
      </c>
      <c r="Y864" s="735">
        <f t="shared" si="230"/>
        <v>0</v>
      </c>
      <c r="Z864" s="735">
        <f t="shared" si="231"/>
        <v>0</v>
      </c>
      <c r="AA864" s="735">
        <f t="shared" si="232"/>
        <v>0</v>
      </c>
      <c r="AB864" s="735">
        <f t="shared" si="233"/>
        <v>0</v>
      </c>
      <c r="AC864" s="736">
        <f t="shared" si="234"/>
        <v>2007</v>
      </c>
      <c r="AD864" s="737">
        <f t="shared" si="235"/>
        <v>10</v>
      </c>
      <c r="AE864" s="473">
        <f t="shared" si="236"/>
        <v>8118238.4194156304</v>
      </c>
      <c r="AF864" s="738">
        <f t="shared" si="237"/>
        <v>8118238.4194156304</v>
      </c>
      <c r="AG864" s="739"/>
      <c r="AH864" s="625"/>
      <c r="AI864" s="625"/>
      <c r="AJ864" s="625"/>
      <c r="AK864" s="625"/>
      <c r="AL864" s="625"/>
      <c r="AM864" s="625"/>
      <c r="AN864" s="625"/>
    </row>
    <row r="865" spans="1:40" s="626" customFormat="1" ht="16">
      <c r="A865" s="722"/>
      <c r="B865" s="493" t="s">
        <v>2263</v>
      </c>
      <c r="C865" s="494" t="s">
        <v>2565</v>
      </c>
      <c r="D865" s="493" t="s">
        <v>733</v>
      </c>
      <c r="E865" s="493" t="s">
        <v>3096</v>
      </c>
      <c r="F865" s="493"/>
      <c r="G865" s="493" t="s">
        <v>1581</v>
      </c>
      <c r="H865" s="493">
        <v>2007</v>
      </c>
      <c r="I865" s="493" t="s">
        <v>3280</v>
      </c>
      <c r="J865" s="493"/>
      <c r="K865" s="493"/>
      <c r="L865" s="493"/>
      <c r="M865" s="493"/>
      <c r="N865" s="493" t="s">
        <v>204</v>
      </c>
      <c r="O865" s="517">
        <v>1635134.0997007648</v>
      </c>
      <c r="P865" s="724" t="s">
        <v>123</v>
      </c>
      <c r="Q865" s="723"/>
      <c r="R865" s="699" t="str">
        <f t="shared" si="226"/>
        <v>2.08.01</v>
      </c>
      <c r="S865" s="726" t="str">
        <f t="shared" si="223"/>
        <v>ALAT KEDOKTERAN</v>
      </c>
      <c r="T865" s="726">
        <f t="shared" si="224"/>
        <v>5</v>
      </c>
      <c r="U865" s="734">
        <f t="shared" si="227"/>
        <v>327024.81994015293</v>
      </c>
      <c r="V865" s="726">
        <f t="shared" si="225"/>
        <v>6</v>
      </c>
      <c r="W865" s="735">
        <f t="shared" si="228"/>
        <v>1635124.0997007648</v>
      </c>
      <c r="X865" s="735">
        <f t="shared" si="229"/>
        <v>0</v>
      </c>
      <c r="Y865" s="735">
        <f t="shared" si="230"/>
        <v>0</v>
      </c>
      <c r="Z865" s="735">
        <f t="shared" si="231"/>
        <v>0</v>
      </c>
      <c r="AA865" s="735">
        <f t="shared" si="232"/>
        <v>0</v>
      </c>
      <c r="AB865" s="735">
        <f t="shared" si="233"/>
        <v>0</v>
      </c>
      <c r="AC865" s="736">
        <f t="shared" si="234"/>
        <v>2007</v>
      </c>
      <c r="AD865" s="737">
        <f t="shared" si="235"/>
        <v>10</v>
      </c>
      <c r="AE865" s="473">
        <f t="shared" si="236"/>
        <v>1635124.0997007648</v>
      </c>
      <c r="AF865" s="738">
        <f t="shared" si="237"/>
        <v>1635124.0997007648</v>
      </c>
      <c r="AG865" s="739"/>
      <c r="AH865" s="625"/>
      <c r="AI865" s="625"/>
      <c r="AJ865" s="625"/>
      <c r="AK865" s="625"/>
      <c r="AL865" s="625"/>
      <c r="AM865" s="625"/>
      <c r="AN865" s="625"/>
    </row>
    <row r="866" spans="1:40" s="626" customFormat="1" ht="16">
      <c r="A866" s="722"/>
      <c r="B866" s="493" t="s">
        <v>2263</v>
      </c>
      <c r="C866" s="494" t="s">
        <v>2566</v>
      </c>
      <c r="D866" s="493" t="s">
        <v>733</v>
      </c>
      <c r="E866" s="493" t="s">
        <v>828</v>
      </c>
      <c r="F866" s="493"/>
      <c r="G866" s="493" t="s">
        <v>225</v>
      </c>
      <c r="H866" s="493">
        <v>2007</v>
      </c>
      <c r="I866" s="493" t="s">
        <v>3281</v>
      </c>
      <c r="J866" s="493"/>
      <c r="K866" s="493"/>
      <c r="L866" s="493"/>
      <c r="M866" s="493"/>
      <c r="N866" s="493" t="s">
        <v>204</v>
      </c>
      <c r="O866" s="517">
        <v>1172328.0805634297</v>
      </c>
      <c r="P866" s="724" t="s">
        <v>123</v>
      </c>
      <c r="Q866" s="723"/>
      <c r="R866" s="699" t="str">
        <f t="shared" si="226"/>
        <v>2.08.01</v>
      </c>
      <c r="S866" s="726" t="str">
        <f t="shared" si="223"/>
        <v>ALAT KEDOKTERAN</v>
      </c>
      <c r="T866" s="726">
        <f t="shared" si="224"/>
        <v>5</v>
      </c>
      <c r="U866" s="734">
        <f t="shared" si="227"/>
        <v>234463.61611268594</v>
      </c>
      <c r="V866" s="726">
        <f t="shared" si="225"/>
        <v>6</v>
      </c>
      <c r="W866" s="735">
        <f t="shared" si="228"/>
        <v>1172318.0805634297</v>
      </c>
      <c r="X866" s="735">
        <f t="shared" si="229"/>
        <v>0</v>
      </c>
      <c r="Y866" s="735">
        <f t="shared" si="230"/>
        <v>0</v>
      </c>
      <c r="Z866" s="735">
        <f t="shared" si="231"/>
        <v>0</v>
      </c>
      <c r="AA866" s="735">
        <f t="shared" si="232"/>
        <v>0</v>
      </c>
      <c r="AB866" s="735">
        <f t="shared" si="233"/>
        <v>0</v>
      </c>
      <c r="AC866" s="736">
        <f t="shared" si="234"/>
        <v>2007</v>
      </c>
      <c r="AD866" s="737">
        <f t="shared" si="235"/>
        <v>10</v>
      </c>
      <c r="AE866" s="473">
        <f t="shared" si="236"/>
        <v>1172318.0805634297</v>
      </c>
      <c r="AF866" s="738">
        <f t="shared" si="237"/>
        <v>1172318.0805634297</v>
      </c>
      <c r="AG866" s="739"/>
      <c r="AH866" s="625"/>
      <c r="AI866" s="625"/>
      <c r="AJ866" s="625"/>
      <c r="AK866" s="625"/>
      <c r="AL866" s="625"/>
      <c r="AM866" s="625"/>
      <c r="AN866" s="625"/>
    </row>
    <row r="867" spans="1:40" s="626" customFormat="1" ht="16">
      <c r="A867" s="722"/>
      <c r="B867" s="493" t="s">
        <v>2915</v>
      </c>
      <c r="C867" s="494" t="s">
        <v>2513</v>
      </c>
      <c r="D867" s="493" t="s">
        <v>732</v>
      </c>
      <c r="E867" s="493" t="s">
        <v>3097</v>
      </c>
      <c r="F867" s="493"/>
      <c r="G867" s="493" t="s">
        <v>238</v>
      </c>
      <c r="H867" s="493">
        <v>2007</v>
      </c>
      <c r="I867" s="493" t="s">
        <v>1655</v>
      </c>
      <c r="J867" s="493"/>
      <c r="K867" s="493"/>
      <c r="L867" s="493"/>
      <c r="M867" s="493"/>
      <c r="N867" s="493" t="s">
        <v>204</v>
      </c>
      <c r="O867" s="517">
        <v>260401418.89211667</v>
      </c>
      <c r="P867" s="724" t="s">
        <v>123</v>
      </c>
      <c r="Q867" s="723"/>
      <c r="R867" s="699" t="str">
        <f t="shared" si="226"/>
        <v>2.08.01</v>
      </c>
      <c r="S867" s="726" t="str">
        <f t="shared" si="223"/>
        <v>ALAT KEDOKTERAN</v>
      </c>
      <c r="T867" s="726">
        <f t="shared" si="224"/>
        <v>5</v>
      </c>
      <c r="U867" s="734">
        <f t="shared" si="227"/>
        <v>52080281.778423332</v>
      </c>
      <c r="V867" s="726">
        <f t="shared" si="225"/>
        <v>6</v>
      </c>
      <c r="W867" s="735">
        <f t="shared" si="228"/>
        <v>260401408.89211667</v>
      </c>
      <c r="X867" s="735">
        <f t="shared" si="229"/>
        <v>0</v>
      </c>
      <c r="Y867" s="735">
        <f t="shared" si="230"/>
        <v>0</v>
      </c>
      <c r="Z867" s="735">
        <f t="shared" si="231"/>
        <v>0</v>
      </c>
      <c r="AA867" s="735">
        <f t="shared" si="232"/>
        <v>0</v>
      </c>
      <c r="AB867" s="735">
        <f t="shared" si="233"/>
        <v>0</v>
      </c>
      <c r="AC867" s="736">
        <f t="shared" si="234"/>
        <v>2007</v>
      </c>
      <c r="AD867" s="737">
        <f t="shared" si="235"/>
        <v>10</v>
      </c>
      <c r="AE867" s="473">
        <f t="shared" si="236"/>
        <v>260401408.89211667</v>
      </c>
      <c r="AF867" s="738">
        <f t="shared" si="237"/>
        <v>260401408.89211667</v>
      </c>
      <c r="AG867" s="739"/>
      <c r="AH867" s="625"/>
      <c r="AI867" s="625"/>
      <c r="AJ867" s="625"/>
      <c r="AK867" s="625"/>
      <c r="AL867" s="625"/>
      <c r="AM867" s="625"/>
      <c r="AN867" s="625"/>
    </row>
    <row r="868" spans="1:40" s="626" customFormat="1" ht="16">
      <c r="A868" s="722"/>
      <c r="B868" s="493" t="s">
        <v>2263</v>
      </c>
      <c r="C868" s="494" t="s">
        <v>2567</v>
      </c>
      <c r="D868" s="531" t="s">
        <v>732</v>
      </c>
      <c r="E868" s="531" t="s">
        <v>3098</v>
      </c>
      <c r="F868" s="531"/>
      <c r="G868" s="531" t="s">
        <v>1581</v>
      </c>
      <c r="H868" s="493">
        <v>2007</v>
      </c>
      <c r="I868" s="493" t="s">
        <v>3281</v>
      </c>
      <c r="J868" s="493"/>
      <c r="K868" s="493"/>
      <c r="L868" s="493"/>
      <c r="M868" s="493"/>
      <c r="N868" s="493" t="s">
        <v>204</v>
      </c>
      <c r="O868" s="517">
        <v>11245436.038465731</v>
      </c>
      <c r="P868" s="724" t="s">
        <v>123</v>
      </c>
      <c r="Q868" s="723"/>
      <c r="R868" s="699" t="str">
        <f t="shared" si="226"/>
        <v>2.08.01</v>
      </c>
      <c r="S868" s="726" t="str">
        <f t="shared" si="223"/>
        <v>ALAT KEDOKTERAN</v>
      </c>
      <c r="T868" s="726">
        <f t="shared" si="224"/>
        <v>5</v>
      </c>
      <c r="U868" s="734">
        <f t="shared" si="227"/>
        <v>2249085.2076931461</v>
      </c>
      <c r="V868" s="726">
        <f t="shared" si="225"/>
        <v>6</v>
      </c>
      <c r="W868" s="735">
        <f t="shared" si="228"/>
        <v>11245426.038465731</v>
      </c>
      <c r="X868" s="735">
        <f t="shared" si="229"/>
        <v>0</v>
      </c>
      <c r="Y868" s="735">
        <f t="shared" si="230"/>
        <v>0</v>
      </c>
      <c r="Z868" s="735">
        <f t="shared" si="231"/>
        <v>0</v>
      </c>
      <c r="AA868" s="735">
        <f t="shared" si="232"/>
        <v>0</v>
      </c>
      <c r="AB868" s="735">
        <f t="shared" si="233"/>
        <v>0</v>
      </c>
      <c r="AC868" s="736">
        <f t="shared" si="234"/>
        <v>2007</v>
      </c>
      <c r="AD868" s="737">
        <f t="shared" si="235"/>
        <v>10</v>
      </c>
      <c r="AE868" s="473">
        <f t="shared" si="236"/>
        <v>11245426.038465731</v>
      </c>
      <c r="AF868" s="738">
        <f t="shared" si="237"/>
        <v>11245426.038465731</v>
      </c>
      <c r="AG868" s="739"/>
      <c r="AH868" s="625"/>
      <c r="AI868" s="625"/>
      <c r="AJ868" s="625"/>
      <c r="AK868" s="625"/>
      <c r="AL868" s="625"/>
      <c r="AM868" s="625"/>
      <c r="AN868" s="625"/>
    </row>
    <row r="869" spans="1:40" s="626" customFormat="1" ht="16">
      <c r="A869" s="722"/>
      <c r="B869" s="493" t="s">
        <v>2263</v>
      </c>
      <c r="C869" s="494" t="s">
        <v>2568</v>
      </c>
      <c r="D869" s="531" t="s">
        <v>732</v>
      </c>
      <c r="E869" s="531" t="s">
        <v>3098</v>
      </c>
      <c r="F869" s="531"/>
      <c r="G869" s="531" t="s">
        <v>1581</v>
      </c>
      <c r="H869" s="493">
        <v>2007</v>
      </c>
      <c r="I869" s="493" t="s">
        <v>3281</v>
      </c>
      <c r="J869" s="493" t="s">
        <v>885</v>
      </c>
      <c r="K869" s="493"/>
      <c r="L869" s="493"/>
      <c r="M869" s="493"/>
      <c r="N869" s="493" t="s">
        <v>204</v>
      </c>
      <c r="O869" s="517">
        <v>8422113.9117457047</v>
      </c>
      <c r="P869" s="724" t="s">
        <v>123</v>
      </c>
      <c r="Q869" s="723"/>
      <c r="R869" s="699" t="str">
        <f t="shared" si="226"/>
        <v>2.08.01</v>
      </c>
      <c r="S869" s="726" t="str">
        <f t="shared" si="223"/>
        <v>ALAT KEDOKTERAN</v>
      </c>
      <c r="T869" s="726">
        <f t="shared" si="224"/>
        <v>5</v>
      </c>
      <c r="U869" s="734">
        <f t="shared" si="227"/>
        <v>1684420.7823491408</v>
      </c>
      <c r="V869" s="726">
        <f t="shared" si="225"/>
        <v>6</v>
      </c>
      <c r="W869" s="735">
        <f t="shared" si="228"/>
        <v>8422103.9117457047</v>
      </c>
      <c r="X869" s="735">
        <f t="shared" si="229"/>
        <v>0</v>
      </c>
      <c r="Y869" s="735">
        <f t="shared" si="230"/>
        <v>0</v>
      </c>
      <c r="Z869" s="735">
        <f t="shared" si="231"/>
        <v>0</v>
      </c>
      <c r="AA869" s="735">
        <f t="shared" si="232"/>
        <v>0</v>
      </c>
      <c r="AB869" s="735">
        <f t="shared" si="233"/>
        <v>0</v>
      </c>
      <c r="AC869" s="736">
        <f t="shared" si="234"/>
        <v>2007</v>
      </c>
      <c r="AD869" s="737">
        <f t="shared" si="235"/>
        <v>10</v>
      </c>
      <c r="AE869" s="473">
        <f t="shared" si="236"/>
        <v>8422103.9117457047</v>
      </c>
      <c r="AF869" s="738">
        <f t="shared" si="237"/>
        <v>8422103.9117457047</v>
      </c>
      <c r="AG869" s="739"/>
      <c r="AH869" s="625"/>
      <c r="AI869" s="625"/>
      <c r="AJ869" s="625"/>
      <c r="AK869" s="625"/>
      <c r="AL869" s="625"/>
      <c r="AM869" s="625"/>
      <c r="AN869" s="625"/>
    </row>
    <row r="870" spans="1:40" s="626" customFormat="1" ht="16">
      <c r="A870" s="722"/>
      <c r="B870" s="493" t="s">
        <v>2263</v>
      </c>
      <c r="C870" s="494" t="s">
        <v>2569</v>
      </c>
      <c r="D870" s="531" t="s">
        <v>732</v>
      </c>
      <c r="E870" s="531" t="s">
        <v>3098</v>
      </c>
      <c r="F870" s="531"/>
      <c r="G870" s="531" t="s">
        <v>1581</v>
      </c>
      <c r="H870" s="493">
        <v>2007</v>
      </c>
      <c r="I870" s="493" t="s">
        <v>3281</v>
      </c>
      <c r="J870" s="493" t="s">
        <v>886</v>
      </c>
      <c r="K870" s="493"/>
      <c r="L870" s="493"/>
      <c r="M870" s="493"/>
      <c r="N870" s="493" t="s">
        <v>204</v>
      </c>
      <c r="O870" s="517">
        <v>10288377.840087598</v>
      </c>
      <c r="P870" s="724" t="s">
        <v>123</v>
      </c>
      <c r="Q870" s="723"/>
      <c r="R870" s="699" t="str">
        <f t="shared" si="226"/>
        <v>2.08.01</v>
      </c>
      <c r="S870" s="726" t="str">
        <f t="shared" si="223"/>
        <v>ALAT KEDOKTERAN</v>
      </c>
      <c r="T870" s="726">
        <f t="shared" si="224"/>
        <v>5</v>
      </c>
      <c r="U870" s="734">
        <f t="shared" si="227"/>
        <v>2057673.5680175195</v>
      </c>
      <c r="V870" s="726">
        <f t="shared" si="225"/>
        <v>6</v>
      </c>
      <c r="W870" s="735">
        <f t="shared" si="228"/>
        <v>10288367.840087598</v>
      </c>
      <c r="X870" s="735">
        <f t="shared" si="229"/>
        <v>0</v>
      </c>
      <c r="Y870" s="735">
        <f t="shared" si="230"/>
        <v>0</v>
      </c>
      <c r="Z870" s="735">
        <f t="shared" si="231"/>
        <v>0</v>
      </c>
      <c r="AA870" s="735">
        <f t="shared" si="232"/>
        <v>0</v>
      </c>
      <c r="AB870" s="735">
        <f t="shared" si="233"/>
        <v>0</v>
      </c>
      <c r="AC870" s="736">
        <f t="shared" si="234"/>
        <v>2007</v>
      </c>
      <c r="AD870" s="737">
        <f t="shared" si="235"/>
        <v>10</v>
      </c>
      <c r="AE870" s="473">
        <f t="shared" si="236"/>
        <v>10288367.840087598</v>
      </c>
      <c r="AF870" s="738">
        <f t="shared" si="237"/>
        <v>10288367.840087598</v>
      </c>
      <c r="AG870" s="739"/>
      <c r="AH870" s="625"/>
      <c r="AI870" s="625"/>
      <c r="AJ870" s="625"/>
      <c r="AK870" s="625"/>
      <c r="AL870" s="625"/>
      <c r="AM870" s="625"/>
      <c r="AN870" s="625"/>
    </row>
    <row r="871" spans="1:40" s="626" customFormat="1" ht="16">
      <c r="A871" s="722"/>
      <c r="B871" s="493" t="s">
        <v>2263</v>
      </c>
      <c r="C871" s="494" t="s">
        <v>2570</v>
      </c>
      <c r="D871" s="531" t="s">
        <v>732</v>
      </c>
      <c r="E871" s="531" t="s">
        <v>3099</v>
      </c>
      <c r="F871" s="531"/>
      <c r="G871" s="531" t="s">
        <v>1581</v>
      </c>
      <c r="H871" s="493">
        <v>2007</v>
      </c>
      <c r="I871" s="493" t="s">
        <v>3289</v>
      </c>
      <c r="J871" s="493" t="s">
        <v>887</v>
      </c>
      <c r="K871" s="493"/>
      <c r="L871" s="493"/>
      <c r="M871" s="493"/>
      <c r="N871" s="493" t="s">
        <v>204</v>
      </c>
      <c r="O871" s="517">
        <v>61694378.241095468</v>
      </c>
      <c r="P871" s="724" t="s">
        <v>123</v>
      </c>
      <c r="Q871" s="723"/>
      <c r="R871" s="699" t="str">
        <f t="shared" si="226"/>
        <v>2.08.01</v>
      </c>
      <c r="S871" s="726" t="str">
        <f t="shared" si="223"/>
        <v>ALAT KEDOKTERAN</v>
      </c>
      <c r="T871" s="726">
        <f t="shared" si="224"/>
        <v>5</v>
      </c>
      <c r="U871" s="734">
        <f t="shared" si="227"/>
        <v>12338873.648219094</v>
      </c>
      <c r="V871" s="726">
        <f t="shared" si="225"/>
        <v>6</v>
      </c>
      <c r="W871" s="735">
        <f t="shared" si="228"/>
        <v>61694368.241095468</v>
      </c>
      <c r="X871" s="735">
        <f t="shared" si="229"/>
        <v>0</v>
      </c>
      <c r="Y871" s="735">
        <f t="shared" si="230"/>
        <v>0</v>
      </c>
      <c r="Z871" s="735">
        <f t="shared" si="231"/>
        <v>0</v>
      </c>
      <c r="AA871" s="735">
        <f t="shared" si="232"/>
        <v>0</v>
      </c>
      <c r="AB871" s="735">
        <f t="shared" si="233"/>
        <v>0</v>
      </c>
      <c r="AC871" s="736">
        <f t="shared" si="234"/>
        <v>2007</v>
      </c>
      <c r="AD871" s="737">
        <f t="shared" si="235"/>
        <v>10</v>
      </c>
      <c r="AE871" s="473">
        <f t="shared" si="236"/>
        <v>61694368.241095468</v>
      </c>
      <c r="AF871" s="738">
        <f t="shared" si="237"/>
        <v>61694368.241095468</v>
      </c>
      <c r="AG871" s="739"/>
      <c r="AH871" s="625"/>
      <c r="AI871" s="625"/>
      <c r="AJ871" s="625"/>
      <c r="AK871" s="625"/>
      <c r="AL871" s="625"/>
      <c r="AM871" s="625"/>
      <c r="AN871" s="625"/>
    </row>
    <row r="872" spans="1:40" s="626" customFormat="1" ht="16">
      <c r="A872" s="722"/>
      <c r="B872" s="493" t="s">
        <v>2263</v>
      </c>
      <c r="C872" s="494" t="s">
        <v>2571</v>
      </c>
      <c r="D872" s="531" t="s">
        <v>732</v>
      </c>
      <c r="E872" s="531" t="s">
        <v>3100</v>
      </c>
      <c r="F872" s="531"/>
      <c r="G872" s="531" t="s">
        <v>1581</v>
      </c>
      <c r="H872" s="493">
        <v>2007</v>
      </c>
      <c r="I872" s="493" t="s">
        <v>3289</v>
      </c>
      <c r="J872" s="493" t="s">
        <v>887</v>
      </c>
      <c r="K872" s="493"/>
      <c r="L872" s="493"/>
      <c r="M872" s="493"/>
      <c r="N872" s="493" t="s">
        <v>204</v>
      </c>
      <c r="O872" s="517">
        <v>49527773.907443047</v>
      </c>
      <c r="P872" s="724" t="s">
        <v>123</v>
      </c>
      <c r="Q872" s="723"/>
      <c r="R872" s="699" t="str">
        <f t="shared" si="226"/>
        <v>2.08.01</v>
      </c>
      <c r="S872" s="726" t="str">
        <f t="shared" si="223"/>
        <v>ALAT KEDOKTERAN</v>
      </c>
      <c r="T872" s="726">
        <f t="shared" si="224"/>
        <v>5</v>
      </c>
      <c r="U872" s="734">
        <f t="shared" si="227"/>
        <v>9905552.7814886086</v>
      </c>
      <c r="V872" s="726">
        <f t="shared" si="225"/>
        <v>6</v>
      </c>
      <c r="W872" s="735">
        <f t="shared" si="228"/>
        <v>49527763.907443047</v>
      </c>
      <c r="X872" s="735">
        <f t="shared" si="229"/>
        <v>0</v>
      </c>
      <c r="Y872" s="735">
        <f t="shared" si="230"/>
        <v>0</v>
      </c>
      <c r="Z872" s="735">
        <f t="shared" si="231"/>
        <v>0</v>
      </c>
      <c r="AA872" s="735">
        <f t="shared" si="232"/>
        <v>0</v>
      </c>
      <c r="AB872" s="735">
        <f t="shared" si="233"/>
        <v>0</v>
      </c>
      <c r="AC872" s="736">
        <f t="shared" si="234"/>
        <v>2007</v>
      </c>
      <c r="AD872" s="737">
        <f t="shared" si="235"/>
        <v>10</v>
      </c>
      <c r="AE872" s="473">
        <f t="shared" si="236"/>
        <v>49527763.907443047</v>
      </c>
      <c r="AF872" s="738">
        <f t="shared" si="237"/>
        <v>49527763.907443047</v>
      </c>
      <c r="AG872" s="739"/>
      <c r="AH872" s="625"/>
      <c r="AI872" s="625"/>
      <c r="AJ872" s="625"/>
      <c r="AK872" s="625"/>
      <c r="AL872" s="625"/>
      <c r="AM872" s="625"/>
      <c r="AN872" s="625"/>
    </row>
    <row r="873" spans="1:40" s="626" customFormat="1" ht="16">
      <c r="A873" s="722"/>
      <c r="B873" s="493" t="s">
        <v>2263</v>
      </c>
      <c r="C873" s="494" t="s">
        <v>2572</v>
      </c>
      <c r="D873" s="531" t="s">
        <v>733</v>
      </c>
      <c r="E873" s="531" t="s">
        <v>3098</v>
      </c>
      <c r="F873" s="531"/>
      <c r="G873" s="531" t="s">
        <v>1581</v>
      </c>
      <c r="H873" s="493">
        <v>2007</v>
      </c>
      <c r="I873" s="493" t="s">
        <v>3281</v>
      </c>
      <c r="J873" s="493" t="s">
        <v>888</v>
      </c>
      <c r="K873" s="493"/>
      <c r="L873" s="493"/>
      <c r="M873" s="493"/>
      <c r="N873" s="493" t="s">
        <v>204</v>
      </c>
      <c r="O873" s="517">
        <v>32779252.124541711</v>
      </c>
      <c r="P873" s="724" t="s">
        <v>123</v>
      </c>
      <c r="Q873" s="723"/>
      <c r="R873" s="699" t="str">
        <f t="shared" si="226"/>
        <v>2.08.01</v>
      </c>
      <c r="S873" s="726" t="str">
        <f t="shared" si="223"/>
        <v>ALAT KEDOKTERAN</v>
      </c>
      <c r="T873" s="726">
        <f t="shared" si="224"/>
        <v>5</v>
      </c>
      <c r="U873" s="734">
        <f t="shared" si="227"/>
        <v>6555848.4249083418</v>
      </c>
      <c r="V873" s="726">
        <f t="shared" si="225"/>
        <v>6</v>
      </c>
      <c r="W873" s="735">
        <f t="shared" si="228"/>
        <v>32779242.124541711</v>
      </c>
      <c r="X873" s="735">
        <f t="shared" si="229"/>
        <v>0</v>
      </c>
      <c r="Y873" s="735">
        <f t="shared" si="230"/>
        <v>0</v>
      </c>
      <c r="Z873" s="735">
        <f t="shared" si="231"/>
        <v>0</v>
      </c>
      <c r="AA873" s="735">
        <f t="shared" si="232"/>
        <v>0</v>
      </c>
      <c r="AB873" s="735">
        <f t="shared" si="233"/>
        <v>0</v>
      </c>
      <c r="AC873" s="736">
        <f t="shared" si="234"/>
        <v>2007</v>
      </c>
      <c r="AD873" s="737">
        <f t="shared" si="235"/>
        <v>10</v>
      </c>
      <c r="AE873" s="473">
        <f t="shared" si="236"/>
        <v>32779242.124541711</v>
      </c>
      <c r="AF873" s="738">
        <f t="shared" si="237"/>
        <v>32779242.124541711</v>
      </c>
      <c r="AG873" s="739"/>
      <c r="AH873" s="625"/>
      <c r="AI873" s="625"/>
      <c r="AJ873" s="625"/>
      <c r="AK873" s="625"/>
      <c r="AL873" s="625"/>
      <c r="AM873" s="625"/>
      <c r="AN873" s="625"/>
    </row>
    <row r="874" spans="1:40" s="626" customFormat="1" ht="16">
      <c r="A874" s="722"/>
      <c r="B874" s="493" t="s">
        <v>2263</v>
      </c>
      <c r="C874" s="494" t="s">
        <v>2573</v>
      </c>
      <c r="D874" s="531" t="s">
        <v>733</v>
      </c>
      <c r="E874" s="531" t="s">
        <v>3098</v>
      </c>
      <c r="F874" s="531"/>
      <c r="G874" s="531" t="s">
        <v>1581</v>
      </c>
      <c r="H874" s="493">
        <v>2007</v>
      </c>
      <c r="I874" s="493" t="s">
        <v>3281</v>
      </c>
      <c r="J874" s="493" t="s">
        <v>889</v>
      </c>
      <c r="K874" s="493"/>
      <c r="L874" s="493"/>
      <c r="M874" s="493"/>
      <c r="N874" s="493" t="s">
        <v>204</v>
      </c>
      <c r="O874" s="517">
        <v>22251607.527336933</v>
      </c>
      <c r="P874" s="724" t="s">
        <v>123</v>
      </c>
      <c r="Q874" s="723"/>
      <c r="R874" s="699" t="str">
        <f t="shared" si="226"/>
        <v>2.08.01</v>
      </c>
      <c r="S874" s="726" t="str">
        <f t="shared" si="223"/>
        <v>ALAT KEDOKTERAN</v>
      </c>
      <c r="T874" s="726">
        <f t="shared" si="224"/>
        <v>5</v>
      </c>
      <c r="U874" s="734">
        <f t="shared" si="227"/>
        <v>4450319.5054673869</v>
      </c>
      <c r="V874" s="726">
        <f t="shared" si="225"/>
        <v>6</v>
      </c>
      <c r="W874" s="735">
        <f t="shared" si="228"/>
        <v>22251597.527336933</v>
      </c>
      <c r="X874" s="735">
        <f t="shared" si="229"/>
        <v>0</v>
      </c>
      <c r="Y874" s="735">
        <f t="shared" si="230"/>
        <v>0</v>
      </c>
      <c r="Z874" s="735">
        <f t="shared" si="231"/>
        <v>0</v>
      </c>
      <c r="AA874" s="735">
        <f t="shared" si="232"/>
        <v>0</v>
      </c>
      <c r="AB874" s="735">
        <f t="shared" si="233"/>
        <v>0</v>
      </c>
      <c r="AC874" s="736">
        <f t="shared" si="234"/>
        <v>2007</v>
      </c>
      <c r="AD874" s="737">
        <f t="shared" si="235"/>
        <v>10</v>
      </c>
      <c r="AE874" s="473">
        <f t="shared" si="236"/>
        <v>22251597.527336933</v>
      </c>
      <c r="AF874" s="738">
        <f t="shared" si="237"/>
        <v>22251597.527336933</v>
      </c>
      <c r="AG874" s="739"/>
      <c r="AH874" s="625"/>
      <c r="AI874" s="625"/>
      <c r="AJ874" s="625"/>
      <c r="AK874" s="625"/>
      <c r="AL874" s="625"/>
      <c r="AM874" s="625"/>
      <c r="AN874" s="625"/>
    </row>
    <row r="875" spans="1:40" s="626" customFormat="1" ht="16">
      <c r="A875" s="722"/>
      <c r="B875" s="493" t="s">
        <v>2263</v>
      </c>
      <c r="C875" s="494" t="s">
        <v>2574</v>
      </c>
      <c r="D875" s="531" t="s">
        <v>732</v>
      </c>
      <c r="E875" s="531" t="s">
        <v>3101</v>
      </c>
      <c r="F875" s="531"/>
      <c r="G875" s="531" t="s">
        <v>225</v>
      </c>
      <c r="H875" s="493">
        <v>2007</v>
      </c>
      <c r="I875" s="493" t="s">
        <v>2787</v>
      </c>
      <c r="J875" s="493"/>
      <c r="K875" s="493"/>
      <c r="L875" s="493"/>
      <c r="M875" s="493"/>
      <c r="N875" s="493" t="s">
        <v>204</v>
      </c>
      <c r="O875" s="517">
        <v>20337492.234341986</v>
      </c>
      <c r="P875" s="724" t="s">
        <v>123</v>
      </c>
      <c r="Q875" s="723"/>
      <c r="R875" s="699" t="str">
        <f t="shared" si="226"/>
        <v>2.08.01</v>
      </c>
      <c r="S875" s="726" t="str">
        <f t="shared" si="223"/>
        <v>ALAT KEDOKTERAN</v>
      </c>
      <c r="T875" s="726">
        <f t="shared" si="224"/>
        <v>5</v>
      </c>
      <c r="U875" s="734">
        <f t="shared" si="227"/>
        <v>4067496.4468683973</v>
      </c>
      <c r="V875" s="726">
        <f t="shared" si="225"/>
        <v>6</v>
      </c>
      <c r="W875" s="735">
        <f t="shared" si="228"/>
        <v>20337482.234341986</v>
      </c>
      <c r="X875" s="735">
        <f t="shared" si="229"/>
        <v>0</v>
      </c>
      <c r="Y875" s="735">
        <f t="shared" si="230"/>
        <v>0</v>
      </c>
      <c r="Z875" s="735">
        <f t="shared" si="231"/>
        <v>0</v>
      </c>
      <c r="AA875" s="735">
        <f t="shared" si="232"/>
        <v>0</v>
      </c>
      <c r="AB875" s="735">
        <f t="shared" si="233"/>
        <v>0</v>
      </c>
      <c r="AC875" s="736">
        <f t="shared" si="234"/>
        <v>2007</v>
      </c>
      <c r="AD875" s="737">
        <f t="shared" si="235"/>
        <v>10</v>
      </c>
      <c r="AE875" s="473">
        <f t="shared" si="236"/>
        <v>20337482.234341986</v>
      </c>
      <c r="AF875" s="738">
        <f t="shared" si="237"/>
        <v>20337482.234341986</v>
      </c>
      <c r="AG875" s="739"/>
      <c r="AH875" s="625"/>
      <c r="AI875" s="625"/>
      <c r="AJ875" s="625"/>
      <c r="AK875" s="625"/>
      <c r="AL875" s="625"/>
      <c r="AM875" s="625"/>
      <c r="AN875" s="625"/>
    </row>
    <row r="876" spans="1:40" s="626" customFormat="1" ht="16">
      <c r="A876" s="722"/>
      <c r="B876" s="493" t="s">
        <v>2897</v>
      </c>
      <c r="C876" s="494" t="s">
        <v>2512</v>
      </c>
      <c r="D876" s="531" t="s">
        <v>732</v>
      </c>
      <c r="E876" s="531" t="s">
        <v>3102</v>
      </c>
      <c r="F876" s="531"/>
      <c r="G876" s="531" t="s">
        <v>1581</v>
      </c>
      <c r="H876" s="493">
        <v>2007</v>
      </c>
      <c r="I876" s="493" t="s">
        <v>3290</v>
      </c>
      <c r="J876" s="493"/>
      <c r="K876" s="493"/>
      <c r="L876" s="493"/>
      <c r="M876" s="493"/>
      <c r="N876" s="493" t="s">
        <v>204</v>
      </c>
      <c r="O876" s="517">
        <v>1428313514.8610885</v>
      </c>
      <c r="P876" s="724" t="s">
        <v>123</v>
      </c>
      <c r="Q876" s="723"/>
      <c r="R876" s="699" t="str">
        <f t="shared" si="226"/>
        <v>2.08.01</v>
      </c>
      <c r="S876" s="726" t="str">
        <f t="shared" si="223"/>
        <v>ALAT KEDOKTERAN</v>
      </c>
      <c r="T876" s="726">
        <f t="shared" si="224"/>
        <v>5</v>
      </c>
      <c r="U876" s="734">
        <f t="shared" si="227"/>
        <v>285662700.97221768</v>
      </c>
      <c r="V876" s="726">
        <f t="shared" si="225"/>
        <v>6</v>
      </c>
      <c r="W876" s="735">
        <f t="shared" si="228"/>
        <v>1428313504.8610885</v>
      </c>
      <c r="X876" s="735">
        <f t="shared" si="229"/>
        <v>0</v>
      </c>
      <c r="Y876" s="735">
        <f t="shared" si="230"/>
        <v>0</v>
      </c>
      <c r="Z876" s="735">
        <f t="shared" si="231"/>
        <v>0</v>
      </c>
      <c r="AA876" s="735">
        <f t="shared" si="232"/>
        <v>0</v>
      </c>
      <c r="AB876" s="735">
        <f t="shared" si="233"/>
        <v>0</v>
      </c>
      <c r="AC876" s="736">
        <f t="shared" si="234"/>
        <v>2007</v>
      </c>
      <c r="AD876" s="737">
        <f t="shared" si="235"/>
        <v>10</v>
      </c>
      <c r="AE876" s="473">
        <f t="shared" si="236"/>
        <v>1428313504.8610885</v>
      </c>
      <c r="AF876" s="738">
        <f t="shared" si="237"/>
        <v>1428313504.8610885</v>
      </c>
      <c r="AG876" s="739"/>
      <c r="AH876" s="625"/>
      <c r="AI876" s="625"/>
      <c r="AJ876" s="625"/>
      <c r="AK876" s="625"/>
      <c r="AL876" s="625"/>
      <c r="AM876" s="625"/>
      <c r="AN876" s="625"/>
    </row>
    <row r="877" spans="1:40" s="626" customFormat="1" ht="16">
      <c r="A877" s="722"/>
      <c r="B877" s="493" t="s">
        <v>2977</v>
      </c>
      <c r="C877" s="494" t="s">
        <v>2575</v>
      </c>
      <c r="D877" s="531" t="s">
        <v>3004</v>
      </c>
      <c r="E877" s="531" t="s">
        <v>1699</v>
      </c>
      <c r="F877" s="531"/>
      <c r="G877" s="531" t="s">
        <v>1588</v>
      </c>
      <c r="H877" s="493">
        <v>2007</v>
      </c>
      <c r="I877" s="493" t="s">
        <v>3281</v>
      </c>
      <c r="J877" s="493"/>
      <c r="K877" s="493"/>
      <c r="L877" s="493"/>
      <c r="M877" s="493"/>
      <c r="N877" s="493" t="s">
        <v>204</v>
      </c>
      <c r="O877" s="517">
        <v>481652898.26085472</v>
      </c>
      <c r="P877" s="724" t="s">
        <v>123</v>
      </c>
      <c r="Q877" s="723"/>
      <c r="R877" s="699" t="str">
        <f t="shared" si="226"/>
        <v>2.08.01</v>
      </c>
      <c r="S877" s="726" t="str">
        <f t="shared" si="223"/>
        <v>ALAT KEDOKTERAN</v>
      </c>
      <c r="T877" s="726">
        <f t="shared" si="224"/>
        <v>5</v>
      </c>
      <c r="U877" s="734">
        <f t="shared" si="227"/>
        <v>96330577.652170941</v>
      </c>
      <c r="V877" s="726">
        <f t="shared" si="225"/>
        <v>6</v>
      </c>
      <c r="W877" s="735">
        <f t="shared" si="228"/>
        <v>481652888.26085472</v>
      </c>
      <c r="X877" s="735">
        <f t="shared" si="229"/>
        <v>0</v>
      </c>
      <c r="Y877" s="735">
        <f t="shared" si="230"/>
        <v>0</v>
      </c>
      <c r="Z877" s="735">
        <f t="shared" si="231"/>
        <v>0</v>
      </c>
      <c r="AA877" s="735">
        <f t="shared" si="232"/>
        <v>0</v>
      </c>
      <c r="AB877" s="735">
        <f t="shared" si="233"/>
        <v>0</v>
      </c>
      <c r="AC877" s="736">
        <f t="shared" si="234"/>
        <v>2007</v>
      </c>
      <c r="AD877" s="737">
        <f t="shared" si="235"/>
        <v>10</v>
      </c>
      <c r="AE877" s="473">
        <f t="shared" si="236"/>
        <v>481652888.26085472</v>
      </c>
      <c r="AF877" s="738">
        <f t="shared" si="237"/>
        <v>481652888.26085472</v>
      </c>
      <c r="AG877" s="739"/>
      <c r="AH877" s="625"/>
      <c r="AI877" s="625"/>
      <c r="AJ877" s="625"/>
      <c r="AK877" s="625"/>
      <c r="AL877" s="625"/>
      <c r="AM877" s="625"/>
      <c r="AN877" s="625"/>
    </row>
    <row r="878" spans="1:40" s="626" customFormat="1" ht="16">
      <c r="A878" s="722"/>
      <c r="B878" s="493" t="s">
        <v>2977</v>
      </c>
      <c r="C878" s="494" t="s">
        <v>2576</v>
      </c>
      <c r="D878" s="531" t="s">
        <v>3003</v>
      </c>
      <c r="E878" s="531" t="s">
        <v>831</v>
      </c>
      <c r="F878" s="531"/>
      <c r="G878" s="531" t="s">
        <v>1588</v>
      </c>
      <c r="H878" s="493">
        <v>2007</v>
      </c>
      <c r="I878" s="493" t="s">
        <v>3281</v>
      </c>
      <c r="J878" s="493"/>
      <c r="K878" s="493"/>
      <c r="L878" s="493"/>
      <c r="M878" s="493"/>
      <c r="N878" s="493" t="s">
        <v>204</v>
      </c>
      <c r="O878" s="517">
        <v>88235333.618734822</v>
      </c>
      <c r="P878" s="724" t="s">
        <v>123</v>
      </c>
      <c r="Q878" s="723"/>
      <c r="R878" s="699" t="str">
        <f t="shared" si="226"/>
        <v>2.08.01</v>
      </c>
      <c r="S878" s="726" t="str">
        <f t="shared" si="223"/>
        <v>ALAT KEDOKTERAN</v>
      </c>
      <c r="T878" s="726">
        <f t="shared" si="224"/>
        <v>5</v>
      </c>
      <c r="U878" s="734">
        <f t="shared" si="227"/>
        <v>17647064.723746963</v>
      </c>
      <c r="V878" s="726">
        <f t="shared" si="225"/>
        <v>6</v>
      </c>
      <c r="W878" s="735">
        <f t="shared" si="228"/>
        <v>88235323.618734822</v>
      </c>
      <c r="X878" s="735">
        <f t="shared" si="229"/>
        <v>0</v>
      </c>
      <c r="Y878" s="735">
        <f t="shared" si="230"/>
        <v>0</v>
      </c>
      <c r="Z878" s="735">
        <f t="shared" si="231"/>
        <v>0</v>
      </c>
      <c r="AA878" s="735">
        <f t="shared" si="232"/>
        <v>0</v>
      </c>
      <c r="AB878" s="735">
        <f t="shared" si="233"/>
        <v>0</v>
      </c>
      <c r="AC878" s="736">
        <f t="shared" si="234"/>
        <v>2007</v>
      </c>
      <c r="AD878" s="737">
        <f t="shared" si="235"/>
        <v>10</v>
      </c>
      <c r="AE878" s="473">
        <f t="shared" si="236"/>
        <v>88235323.618734822</v>
      </c>
      <c r="AF878" s="738">
        <f t="shared" si="237"/>
        <v>88235323.618734822</v>
      </c>
      <c r="AG878" s="739"/>
      <c r="AH878" s="625"/>
      <c r="AI878" s="625"/>
      <c r="AJ878" s="625"/>
      <c r="AK878" s="625"/>
      <c r="AL878" s="625"/>
      <c r="AM878" s="625"/>
      <c r="AN878" s="625"/>
    </row>
    <row r="879" spans="1:40" s="626" customFormat="1" ht="16">
      <c r="A879" s="722"/>
      <c r="B879" s="493" t="s">
        <v>2967</v>
      </c>
      <c r="C879" s="494" t="s">
        <v>403</v>
      </c>
      <c r="D879" s="531" t="s">
        <v>3004</v>
      </c>
      <c r="E879" s="531" t="s">
        <v>832</v>
      </c>
      <c r="F879" s="531"/>
      <c r="G879" s="531" t="s">
        <v>1588</v>
      </c>
      <c r="H879" s="493">
        <v>2007</v>
      </c>
      <c r="I879" s="493" t="s">
        <v>3281</v>
      </c>
      <c r="J879" s="493"/>
      <c r="K879" s="493"/>
      <c r="L879" s="493"/>
      <c r="M879" s="493"/>
      <c r="N879" s="493" t="s">
        <v>204</v>
      </c>
      <c r="O879" s="517">
        <v>122409015.98861706</v>
      </c>
      <c r="P879" s="724" t="s">
        <v>123</v>
      </c>
      <c r="Q879" s="723"/>
      <c r="R879" s="699" t="str">
        <f t="shared" si="226"/>
        <v>2.08.01</v>
      </c>
      <c r="S879" s="726" t="str">
        <f t="shared" si="223"/>
        <v>ALAT KEDOKTERAN</v>
      </c>
      <c r="T879" s="726">
        <f t="shared" si="224"/>
        <v>5</v>
      </c>
      <c r="U879" s="734">
        <f t="shared" si="227"/>
        <v>24481801.197723411</v>
      </c>
      <c r="V879" s="726">
        <f t="shared" si="225"/>
        <v>6</v>
      </c>
      <c r="W879" s="735">
        <f t="shared" si="228"/>
        <v>122409005.98861706</v>
      </c>
      <c r="X879" s="735">
        <f t="shared" si="229"/>
        <v>0</v>
      </c>
      <c r="Y879" s="735">
        <f t="shared" si="230"/>
        <v>0</v>
      </c>
      <c r="Z879" s="735">
        <f t="shared" si="231"/>
        <v>0</v>
      </c>
      <c r="AA879" s="735">
        <f t="shared" si="232"/>
        <v>0</v>
      </c>
      <c r="AB879" s="735">
        <f t="shared" si="233"/>
        <v>0</v>
      </c>
      <c r="AC879" s="736">
        <f t="shared" si="234"/>
        <v>2007</v>
      </c>
      <c r="AD879" s="737">
        <f t="shared" si="235"/>
        <v>10</v>
      </c>
      <c r="AE879" s="473">
        <f t="shared" si="236"/>
        <v>122409005.98861706</v>
      </c>
      <c r="AF879" s="738">
        <f t="shared" si="237"/>
        <v>122409005.98861706</v>
      </c>
      <c r="AG879" s="739"/>
      <c r="AH879" s="625"/>
      <c r="AI879" s="625"/>
      <c r="AJ879" s="625"/>
      <c r="AK879" s="625"/>
      <c r="AL879" s="625"/>
      <c r="AM879" s="625"/>
      <c r="AN879" s="625"/>
    </row>
    <row r="880" spans="1:40" s="626" customFormat="1" ht="16">
      <c r="A880" s="722"/>
      <c r="B880" s="493" t="s">
        <v>2967</v>
      </c>
      <c r="C880" s="494" t="s">
        <v>403</v>
      </c>
      <c r="D880" s="531" t="s">
        <v>3003</v>
      </c>
      <c r="E880" s="531" t="s">
        <v>1700</v>
      </c>
      <c r="F880" s="531"/>
      <c r="G880" s="531" t="s">
        <v>1588</v>
      </c>
      <c r="H880" s="493">
        <v>2007</v>
      </c>
      <c r="I880" s="493" t="s">
        <v>3281</v>
      </c>
      <c r="J880" s="493"/>
      <c r="K880" s="493"/>
      <c r="L880" s="493"/>
      <c r="M880" s="493"/>
      <c r="N880" s="493" t="s">
        <v>204</v>
      </c>
      <c r="O880" s="517">
        <v>14285720.113479817</v>
      </c>
      <c r="P880" s="724" t="s">
        <v>123</v>
      </c>
      <c r="Q880" s="723"/>
      <c r="R880" s="699" t="str">
        <f t="shared" si="226"/>
        <v>2.08.01</v>
      </c>
      <c r="S880" s="726" t="str">
        <f t="shared" si="223"/>
        <v>ALAT KEDOKTERAN</v>
      </c>
      <c r="T880" s="726">
        <f t="shared" si="224"/>
        <v>5</v>
      </c>
      <c r="U880" s="734">
        <f t="shared" si="227"/>
        <v>2857142.0226959633</v>
      </c>
      <c r="V880" s="726">
        <f t="shared" si="225"/>
        <v>6</v>
      </c>
      <c r="W880" s="735">
        <f t="shared" si="228"/>
        <v>14285710.113479817</v>
      </c>
      <c r="X880" s="735">
        <f t="shared" si="229"/>
        <v>0</v>
      </c>
      <c r="Y880" s="735">
        <f t="shared" si="230"/>
        <v>0</v>
      </c>
      <c r="Z880" s="735">
        <f t="shared" si="231"/>
        <v>0</v>
      </c>
      <c r="AA880" s="735">
        <f t="shared" si="232"/>
        <v>0</v>
      </c>
      <c r="AB880" s="735">
        <f t="shared" si="233"/>
        <v>0</v>
      </c>
      <c r="AC880" s="736">
        <f t="shared" si="234"/>
        <v>2007</v>
      </c>
      <c r="AD880" s="737">
        <f t="shared" si="235"/>
        <v>10</v>
      </c>
      <c r="AE880" s="473">
        <f t="shared" si="236"/>
        <v>14285710.113479817</v>
      </c>
      <c r="AF880" s="738">
        <f t="shared" si="237"/>
        <v>14285710.113479817</v>
      </c>
      <c r="AG880" s="739"/>
      <c r="AH880" s="625"/>
      <c r="AI880" s="625"/>
      <c r="AJ880" s="625"/>
      <c r="AK880" s="625"/>
      <c r="AL880" s="625"/>
      <c r="AM880" s="625"/>
      <c r="AN880" s="625"/>
    </row>
    <row r="881" spans="1:40" s="626" customFormat="1" ht="16">
      <c r="A881" s="722"/>
      <c r="B881" s="493" t="s">
        <v>2263</v>
      </c>
      <c r="C881" s="494" t="s">
        <v>2577</v>
      </c>
      <c r="D881" s="531" t="s">
        <v>3005</v>
      </c>
      <c r="E881" s="531" t="s">
        <v>833</v>
      </c>
      <c r="F881" s="531"/>
      <c r="G881" s="531" t="s">
        <v>1581</v>
      </c>
      <c r="H881" s="493">
        <v>2007</v>
      </c>
      <c r="I881" s="493" t="s">
        <v>3281</v>
      </c>
      <c r="J881" s="493"/>
      <c r="K881" s="493"/>
      <c r="L881" s="493"/>
      <c r="M881" s="493"/>
      <c r="N881" s="493" t="s">
        <v>204</v>
      </c>
      <c r="O881" s="517">
        <v>109243721.78699079</v>
      </c>
      <c r="P881" s="724" t="s">
        <v>123</v>
      </c>
      <c r="Q881" s="723"/>
      <c r="R881" s="699" t="str">
        <f t="shared" si="226"/>
        <v>2.08.01</v>
      </c>
      <c r="S881" s="726" t="str">
        <f t="shared" si="223"/>
        <v>ALAT KEDOKTERAN</v>
      </c>
      <c r="T881" s="726">
        <f t="shared" si="224"/>
        <v>5</v>
      </c>
      <c r="U881" s="734">
        <f t="shared" si="227"/>
        <v>21848742.35739816</v>
      </c>
      <c r="V881" s="726">
        <f t="shared" si="225"/>
        <v>6</v>
      </c>
      <c r="W881" s="735">
        <f t="shared" si="228"/>
        <v>109243711.78699079</v>
      </c>
      <c r="X881" s="735">
        <f t="shared" si="229"/>
        <v>0</v>
      </c>
      <c r="Y881" s="735">
        <f t="shared" si="230"/>
        <v>0</v>
      </c>
      <c r="Z881" s="735">
        <f t="shared" si="231"/>
        <v>0</v>
      </c>
      <c r="AA881" s="735">
        <f t="shared" si="232"/>
        <v>0</v>
      </c>
      <c r="AB881" s="735">
        <f t="shared" si="233"/>
        <v>0</v>
      </c>
      <c r="AC881" s="736">
        <f t="shared" si="234"/>
        <v>2007</v>
      </c>
      <c r="AD881" s="737">
        <f t="shared" si="235"/>
        <v>10</v>
      </c>
      <c r="AE881" s="473">
        <f t="shared" si="236"/>
        <v>109243711.78699079</v>
      </c>
      <c r="AF881" s="738">
        <f t="shared" si="237"/>
        <v>109243711.78699079</v>
      </c>
      <c r="AG881" s="739"/>
      <c r="AH881" s="625"/>
      <c r="AI881" s="625"/>
      <c r="AJ881" s="625"/>
      <c r="AK881" s="625"/>
      <c r="AL881" s="625"/>
      <c r="AM881" s="625"/>
      <c r="AN881" s="625"/>
    </row>
    <row r="882" spans="1:40" s="626" customFormat="1" ht="16">
      <c r="A882" s="722"/>
      <c r="B882" s="493" t="s">
        <v>2263</v>
      </c>
      <c r="C882" s="494" t="s">
        <v>2578</v>
      </c>
      <c r="D882" s="531" t="s">
        <v>3006</v>
      </c>
      <c r="E882" s="531" t="s">
        <v>3103</v>
      </c>
      <c r="F882" s="531"/>
      <c r="G882" s="531" t="s">
        <v>1537</v>
      </c>
      <c r="H882" s="493">
        <v>2007</v>
      </c>
      <c r="I882" s="493" t="s">
        <v>3281</v>
      </c>
      <c r="J882" s="493"/>
      <c r="K882" s="493"/>
      <c r="L882" s="493"/>
      <c r="M882" s="493"/>
      <c r="N882" s="493" t="s">
        <v>204</v>
      </c>
      <c r="O882" s="517">
        <v>161828436.63157922</v>
      </c>
      <c r="P882" s="724" t="s">
        <v>123</v>
      </c>
      <c r="Q882" s="723"/>
      <c r="R882" s="699" t="str">
        <f t="shared" si="226"/>
        <v>2.08.01</v>
      </c>
      <c r="S882" s="726" t="str">
        <f t="shared" si="223"/>
        <v>ALAT KEDOKTERAN</v>
      </c>
      <c r="T882" s="726">
        <f t="shared" si="224"/>
        <v>5</v>
      </c>
      <c r="U882" s="734">
        <f t="shared" si="227"/>
        <v>32365685.326315843</v>
      </c>
      <c r="V882" s="726">
        <f t="shared" si="225"/>
        <v>6</v>
      </c>
      <c r="W882" s="735">
        <f t="shared" si="228"/>
        <v>161828426.63157922</v>
      </c>
      <c r="X882" s="735">
        <f t="shared" si="229"/>
        <v>0</v>
      </c>
      <c r="Y882" s="735">
        <f t="shared" si="230"/>
        <v>0</v>
      </c>
      <c r="Z882" s="735">
        <f t="shared" si="231"/>
        <v>0</v>
      </c>
      <c r="AA882" s="735">
        <f t="shared" si="232"/>
        <v>0</v>
      </c>
      <c r="AB882" s="735">
        <f t="shared" si="233"/>
        <v>0</v>
      </c>
      <c r="AC882" s="736">
        <f t="shared" si="234"/>
        <v>2007</v>
      </c>
      <c r="AD882" s="737">
        <f t="shared" si="235"/>
        <v>10</v>
      </c>
      <c r="AE882" s="473">
        <f t="shared" si="236"/>
        <v>161828426.63157922</v>
      </c>
      <c r="AF882" s="738">
        <f t="shared" si="237"/>
        <v>161828426.63157922</v>
      </c>
      <c r="AG882" s="739"/>
      <c r="AH882" s="625"/>
      <c r="AI882" s="625"/>
      <c r="AJ882" s="625"/>
      <c r="AK882" s="625"/>
      <c r="AL882" s="625"/>
      <c r="AM882" s="625"/>
      <c r="AN882" s="625"/>
    </row>
    <row r="883" spans="1:40" s="626" customFormat="1" ht="16">
      <c r="A883" s="722"/>
      <c r="B883" s="493" t="s">
        <v>2973</v>
      </c>
      <c r="C883" s="494" t="s">
        <v>2540</v>
      </c>
      <c r="D883" s="531" t="s">
        <v>3003</v>
      </c>
      <c r="E883" s="531" t="s">
        <v>3078</v>
      </c>
      <c r="F883" s="531"/>
      <c r="G883" s="531" t="s">
        <v>225</v>
      </c>
      <c r="H883" s="493">
        <v>2007</v>
      </c>
      <c r="I883" s="493" t="s">
        <v>3280</v>
      </c>
      <c r="J883" s="493"/>
      <c r="K883" s="493"/>
      <c r="L883" s="493"/>
      <c r="M883" s="493"/>
      <c r="N883" s="493" t="s">
        <v>204</v>
      </c>
      <c r="O883" s="517">
        <v>6359930.1409789193</v>
      </c>
      <c r="P883" s="724" t="s">
        <v>123</v>
      </c>
      <c r="Q883" s="723"/>
      <c r="R883" s="699" t="str">
        <f t="shared" si="226"/>
        <v>2.08.01</v>
      </c>
      <c r="S883" s="726" t="str">
        <f t="shared" si="223"/>
        <v>ALAT KEDOKTERAN</v>
      </c>
      <c r="T883" s="726">
        <f t="shared" si="224"/>
        <v>5</v>
      </c>
      <c r="U883" s="734">
        <f t="shared" si="227"/>
        <v>1271984.028195784</v>
      </c>
      <c r="V883" s="726">
        <f t="shared" si="225"/>
        <v>6</v>
      </c>
      <c r="W883" s="735">
        <f t="shared" si="228"/>
        <v>6359920.1409789193</v>
      </c>
      <c r="X883" s="735">
        <f t="shared" si="229"/>
        <v>0</v>
      </c>
      <c r="Y883" s="735">
        <f t="shared" si="230"/>
        <v>0</v>
      </c>
      <c r="Z883" s="735">
        <f t="shared" si="231"/>
        <v>0</v>
      </c>
      <c r="AA883" s="735">
        <f t="shared" si="232"/>
        <v>0</v>
      </c>
      <c r="AB883" s="735">
        <f t="shared" si="233"/>
        <v>0</v>
      </c>
      <c r="AC883" s="736">
        <f t="shared" si="234"/>
        <v>2007</v>
      </c>
      <c r="AD883" s="737">
        <f t="shared" si="235"/>
        <v>10</v>
      </c>
      <c r="AE883" s="473">
        <f t="shared" si="236"/>
        <v>6359920.1409789193</v>
      </c>
      <c r="AF883" s="738">
        <f t="shared" si="237"/>
        <v>6359920.1409789193</v>
      </c>
      <c r="AG883" s="739"/>
      <c r="AH883" s="625"/>
      <c r="AI883" s="625"/>
      <c r="AJ883" s="625"/>
      <c r="AK883" s="625"/>
      <c r="AL883" s="625"/>
      <c r="AM883" s="625"/>
      <c r="AN883" s="625"/>
    </row>
    <row r="884" spans="1:40" s="626" customFormat="1" ht="16">
      <c r="A884" s="722"/>
      <c r="B884" s="493" t="s">
        <v>2973</v>
      </c>
      <c r="C884" s="494" t="s">
        <v>2579</v>
      </c>
      <c r="D884" s="531" t="s">
        <v>996</v>
      </c>
      <c r="E884" s="531" t="s">
        <v>770</v>
      </c>
      <c r="F884" s="531"/>
      <c r="G884" s="531" t="s">
        <v>225</v>
      </c>
      <c r="H884" s="493">
        <v>2007</v>
      </c>
      <c r="I884" s="493" t="s">
        <v>3280</v>
      </c>
      <c r="J884" s="493"/>
      <c r="K884" s="493"/>
      <c r="L884" s="493"/>
      <c r="M884" s="493"/>
      <c r="N884" s="493" t="s">
        <v>204</v>
      </c>
      <c r="O884" s="517">
        <v>4239953.4273192799</v>
      </c>
      <c r="P884" s="724" t="s">
        <v>123</v>
      </c>
      <c r="Q884" s="723"/>
      <c r="R884" s="699" t="str">
        <f t="shared" si="226"/>
        <v>2.08.01</v>
      </c>
      <c r="S884" s="726" t="str">
        <f t="shared" si="223"/>
        <v>ALAT KEDOKTERAN</v>
      </c>
      <c r="T884" s="726">
        <f t="shared" si="224"/>
        <v>5</v>
      </c>
      <c r="U884" s="734">
        <f t="shared" si="227"/>
        <v>847988.68546385597</v>
      </c>
      <c r="V884" s="726">
        <f t="shared" si="225"/>
        <v>6</v>
      </c>
      <c r="W884" s="735">
        <f t="shared" si="228"/>
        <v>4239943.4273192799</v>
      </c>
      <c r="X884" s="735">
        <f t="shared" si="229"/>
        <v>0</v>
      </c>
      <c r="Y884" s="735">
        <f t="shared" si="230"/>
        <v>0</v>
      </c>
      <c r="Z884" s="735">
        <f t="shared" si="231"/>
        <v>0</v>
      </c>
      <c r="AA884" s="735">
        <f t="shared" si="232"/>
        <v>0</v>
      </c>
      <c r="AB884" s="735">
        <f t="shared" si="233"/>
        <v>0</v>
      </c>
      <c r="AC884" s="736">
        <f t="shared" si="234"/>
        <v>2007</v>
      </c>
      <c r="AD884" s="737">
        <f t="shared" si="235"/>
        <v>10</v>
      </c>
      <c r="AE884" s="473">
        <f t="shared" si="236"/>
        <v>4239943.4273192799</v>
      </c>
      <c r="AF884" s="738">
        <f t="shared" si="237"/>
        <v>4239943.4273192799</v>
      </c>
      <c r="AG884" s="739"/>
      <c r="AH884" s="625"/>
      <c r="AI884" s="625"/>
      <c r="AJ884" s="625"/>
      <c r="AK884" s="625"/>
      <c r="AL884" s="625"/>
      <c r="AM884" s="625"/>
      <c r="AN884" s="625"/>
    </row>
    <row r="885" spans="1:40" s="626" customFormat="1" ht="16">
      <c r="A885" s="722"/>
      <c r="B885" s="493" t="s">
        <v>2262</v>
      </c>
      <c r="C885" s="494" t="s">
        <v>247</v>
      </c>
      <c r="D885" s="531" t="s">
        <v>3007</v>
      </c>
      <c r="E885" s="531" t="s">
        <v>3079</v>
      </c>
      <c r="F885" s="531"/>
      <c r="G885" s="531" t="s">
        <v>1586</v>
      </c>
      <c r="H885" s="493">
        <v>2007</v>
      </c>
      <c r="I885" s="493" t="s">
        <v>3280</v>
      </c>
      <c r="J885" s="493"/>
      <c r="K885" s="493"/>
      <c r="L885" s="493"/>
      <c r="M885" s="493"/>
      <c r="N885" s="493" t="s">
        <v>204</v>
      </c>
      <c r="O885" s="517">
        <v>4341896.823147852</v>
      </c>
      <c r="P885" s="724" t="s">
        <v>123</v>
      </c>
      <c r="Q885" s="723"/>
      <c r="R885" s="699" t="str">
        <f t="shared" si="226"/>
        <v>2.08.01</v>
      </c>
      <c r="S885" s="726" t="str">
        <f t="shared" si="223"/>
        <v>ALAT KEDOKTERAN</v>
      </c>
      <c r="T885" s="726">
        <f t="shared" si="224"/>
        <v>5</v>
      </c>
      <c r="U885" s="734">
        <f t="shared" si="227"/>
        <v>868377.36462957039</v>
      </c>
      <c r="V885" s="726">
        <f t="shared" si="225"/>
        <v>6</v>
      </c>
      <c r="W885" s="735">
        <f t="shared" si="228"/>
        <v>4341886.823147852</v>
      </c>
      <c r="X885" s="735">
        <f t="shared" si="229"/>
        <v>0</v>
      </c>
      <c r="Y885" s="735">
        <f t="shared" si="230"/>
        <v>0</v>
      </c>
      <c r="Z885" s="735">
        <f t="shared" si="231"/>
        <v>0</v>
      </c>
      <c r="AA885" s="735">
        <f t="shared" si="232"/>
        <v>0</v>
      </c>
      <c r="AB885" s="735">
        <f t="shared" si="233"/>
        <v>0</v>
      </c>
      <c r="AC885" s="736">
        <f t="shared" si="234"/>
        <v>2007</v>
      </c>
      <c r="AD885" s="737">
        <f t="shared" si="235"/>
        <v>10</v>
      </c>
      <c r="AE885" s="473">
        <f t="shared" si="236"/>
        <v>4341886.823147852</v>
      </c>
      <c r="AF885" s="738">
        <f t="shared" si="237"/>
        <v>4341886.823147852</v>
      </c>
      <c r="AG885" s="739"/>
      <c r="AH885" s="625"/>
      <c r="AI885" s="625"/>
      <c r="AJ885" s="625"/>
      <c r="AK885" s="625"/>
      <c r="AL885" s="625"/>
      <c r="AM885" s="625"/>
      <c r="AN885" s="625"/>
    </row>
    <row r="886" spans="1:40" s="626" customFormat="1" ht="16">
      <c r="A886" s="722"/>
      <c r="B886" s="493" t="s">
        <v>2263</v>
      </c>
      <c r="C886" s="494" t="s">
        <v>2580</v>
      </c>
      <c r="D886" s="531" t="s">
        <v>998</v>
      </c>
      <c r="E886" s="531" t="s">
        <v>3081</v>
      </c>
      <c r="F886" s="531"/>
      <c r="G886" s="531" t="s">
        <v>1581</v>
      </c>
      <c r="H886" s="493">
        <v>2007</v>
      </c>
      <c r="I886" s="493" t="s">
        <v>1674</v>
      </c>
      <c r="J886" s="493"/>
      <c r="K886" s="493"/>
      <c r="L886" s="493"/>
      <c r="M886" s="493"/>
      <c r="N886" s="493" t="s">
        <v>204</v>
      </c>
      <c r="O886" s="517">
        <v>5639044.8567284951</v>
      </c>
      <c r="P886" s="724" t="s">
        <v>123</v>
      </c>
      <c r="Q886" s="723"/>
      <c r="R886" s="699" t="str">
        <f t="shared" si="226"/>
        <v>2.08.01</v>
      </c>
      <c r="S886" s="726" t="str">
        <f t="shared" si="223"/>
        <v>ALAT KEDOKTERAN</v>
      </c>
      <c r="T886" s="726">
        <f t="shared" si="224"/>
        <v>5</v>
      </c>
      <c r="U886" s="734">
        <f t="shared" si="227"/>
        <v>1127806.9713456989</v>
      </c>
      <c r="V886" s="726">
        <f t="shared" si="225"/>
        <v>6</v>
      </c>
      <c r="W886" s="735">
        <f t="shared" si="228"/>
        <v>5639034.8567284951</v>
      </c>
      <c r="X886" s="735">
        <f t="shared" si="229"/>
        <v>0</v>
      </c>
      <c r="Y886" s="735">
        <f t="shared" si="230"/>
        <v>0</v>
      </c>
      <c r="Z886" s="735">
        <f t="shared" si="231"/>
        <v>0</v>
      </c>
      <c r="AA886" s="735">
        <f t="shared" si="232"/>
        <v>0</v>
      </c>
      <c r="AB886" s="735">
        <f t="shared" si="233"/>
        <v>0</v>
      </c>
      <c r="AC886" s="736">
        <f t="shared" si="234"/>
        <v>2007</v>
      </c>
      <c r="AD886" s="737">
        <f t="shared" si="235"/>
        <v>10</v>
      </c>
      <c r="AE886" s="473">
        <f t="shared" si="236"/>
        <v>5639034.8567284951</v>
      </c>
      <c r="AF886" s="738">
        <f t="shared" si="237"/>
        <v>5639034.8567284951</v>
      </c>
      <c r="AG886" s="739"/>
      <c r="AH886" s="625"/>
      <c r="AI886" s="625"/>
      <c r="AJ886" s="625"/>
      <c r="AK886" s="625"/>
      <c r="AL886" s="625"/>
      <c r="AM886" s="625"/>
      <c r="AN886" s="625"/>
    </row>
    <row r="887" spans="1:40" s="626" customFormat="1" ht="16">
      <c r="A887" s="722"/>
      <c r="B887" s="493" t="s">
        <v>2263</v>
      </c>
      <c r="C887" s="494" t="s">
        <v>2581</v>
      </c>
      <c r="D887" s="531" t="s">
        <v>3008</v>
      </c>
      <c r="E887" s="531" t="s">
        <v>3104</v>
      </c>
      <c r="F887" s="531"/>
      <c r="G887" s="531" t="s">
        <v>1581</v>
      </c>
      <c r="H887" s="493">
        <v>2007</v>
      </c>
      <c r="I887" s="493" t="s">
        <v>3280</v>
      </c>
      <c r="J887" s="493"/>
      <c r="K887" s="493"/>
      <c r="L887" s="493"/>
      <c r="M887" s="493"/>
      <c r="N887" s="493" t="s">
        <v>204</v>
      </c>
      <c r="O887" s="517">
        <v>1605566.5413697145</v>
      </c>
      <c r="P887" s="724" t="s">
        <v>123</v>
      </c>
      <c r="Q887" s="723"/>
      <c r="R887" s="699" t="str">
        <f t="shared" si="226"/>
        <v>2.08.01</v>
      </c>
      <c r="S887" s="726" t="str">
        <f t="shared" si="223"/>
        <v>ALAT KEDOKTERAN</v>
      </c>
      <c r="T887" s="726">
        <f t="shared" si="224"/>
        <v>5</v>
      </c>
      <c r="U887" s="734">
        <f t="shared" si="227"/>
        <v>321111.30827394291</v>
      </c>
      <c r="V887" s="726">
        <f t="shared" si="225"/>
        <v>6</v>
      </c>
      <c r="W887" s="735">
        <f t="shared" si="228"/>
        <v>1605556.5413697145</v>
      </c>
      <c r="X887" s="735">
        <f t="shared" si="229"/>
        <v>0</v>
      </c>
      <c r="Y887" s="735">
        <f t="shared" si="230"/>
        <v>0</v>
      </c>
      <c r="Z887" s="735">
        <f t="shared" si="231"/>
        <v>0</v>
      </c>
      <c r="AA887" s="735">
        <f t="shared" si="232"/>
        <v>0</v>
      </c>
      <c r="AB887" s="735">
        <f t="shared" si="233"/>
        <v>0</v>
      </c>
      <c r="AC887" s="736">
        <f t="shared" si="234"/>
        <v>2007</v>
      </c>
      <c r="AD887" s="737">
        <f t="shared" si="235"/>
        <v>10</v>
      </c>
      <c r="AE887" s="473">
        <f t="shared" si="236"/>
        <v>1605556.5413697145</v>
      </c>
      <c r="AF887" s="738">
        <f t="shared" si="237"/>
        <v>1605556.5413697145</v>
      </c>
      <c r="AG887" s="739"/>
      <c r="AH887" s="625"/>
      <c r="AI887" s="625"/>
      <c r="AJ887" s="625"/>
      <c r="AK887" s="625"/>
      <c r="AL887" s="625"/>
      <c r="AM887" s="625"/>
      <c r="AN887" s="625"/>
    </row>
    <row r="888" spans="1:40" s="626" customFormat="1" ht="16">
      <c r="A888" s="722"/>
      <c r="B888" s="493" t="s">
        <v>2263</v>
      </c>
      <c r="C888" s="494" t="s">
        <v>2582</v>
      </c>
      <c r="D888" s="531" t="s">
        <v>3008</v>
      </c>
      <c r="E888" s="531" t="s">
        <v>3105</v>
      </c>
      <c r="F888" s="531"/>
      <c r="G888" s="531" t="s">
        <v>1581</v>
      </c>
      <c r="H888" s="493">
        <v>2007</v>
      </c>
      <c r="I888" s="493" t="s">
        <v>3280</v>
      </c>
      <c r="J888" s="493"/>
      <c r="K888" s="493"/>
      <c r="L888" s="493"/>
      <c r="M888" s="493"/>
      <c r="N888" s="493" t="s">
        <v>204</v>
      </c>
      <c r="O888" s="517">
        <v>1745673.5887159207</v>
      </c>
      <c r="P888" s="724" t="s">
        <v>123</v>
      </c>
      <c r="Q888" s="723"/>
      <c r="R888" s="699" t="str">
        <f t="shared" si="226"/>
        <v>2.08.01</v>
      </c>
      <c r="S888" s="726" t="str">
        <f t="shared" si="223"/>
        <v>ALAT KEDOKTERAN</v>
      </c>
      <c r="T888" s="726">
        <f t="shared" si="224"/>
        <v>5</v>
      </c>
      <c r="U888" s="734">
        <f t="shared" si="227"/>
        <v>349132.71774318413</v>
      </c>
      <c r="V888" s="726">
        <f t="shared" si="225"/>
        <v>6</v>
      </c>
      <c r="W888" s="735">
        <f t="shared" si="228"/>
        <v>1745663.5887159207</v>
      </c>
      <c r="X888" s="735">
        <f t="shared" si="229"/>
        <v>0</v>
      </c>
      <c r="Y888" s="735">
        <f t="shared" si="230"/>
        <v>0</v>
      </c>
      <c r="Z888" s="735">
        <f t="shared" si="231"/>
        <v>0</v>
      </c>
      <c r="AA888" s="735">
        <f t="shared" si="232"/>
        <v>0</v>
      </c>
      <c r="AB888" s="735">
        <f t="shared" si="233"/>
        <v>0</v>
      </c>
      <c r="AC888" s="736">
        <f t="shared" si="234"/>
        <v>2007</v>
      </c>
      <c r="AD888" s="737">
        <f t="shared" si="235"/>
        <v>10</v>
      </c>
      <c r="AE888" s="473">
        <f t="shared" si="236"/>
        <v>1745663.5887159207</v>
      </c>
      <c r="AF888" s="738">
        <f t="shared" si="237"/>
        <v>1745663.5887159207</v>
      </c>
      <c r="AG888" s="739"/>
      <c r="AH888" s="625"/>
      <c r="AI888" s="625"/>
      <c r="AJ888" s="625"/>
      <c r="AK888" s="625"/>
      <c r="AL888" s="625"/>
      <c r="AM888" s="625"/>
      <c r="AN888" s="625"/>
    </row>
    <row r="889" spans="1:40" s="626" customFormat="1" ht="16">
      <c r="A889" s="722"/>
      <c r="B889" s="493" t="s">
        <v>2263</v>
      </c>
      <c r="C889" s="494" t="s">
        <v>2583</v>
      </c>
      <c r="D889" s="531" t="s">
        <v>3008</v>
      </c>
      <c r="E889" s="531" t="s">
        <v>3106</v>
      </c>
      <c r="F889" s="531"/>
      <c r="G889" s="531" t="s">
        <v>1581</v>
      </c>
      <c r="H889" s="493">
        <v>2007</v>
      </c>
      <c r="I889" s="493" t="s">
        <v>3280</v>
      </c>
      <c r="J889" s="493"/>
      <c r="K889" s="493"/>
      <c r="L889" s="493"/>
      <c r="M889" s="493"/>
      <c r="N889" s="493" t="s">
        <v>204</v>
      </c>
      <c r="O889" s="517">
        <v>6422239.6752070989</v>
      </c>
      <c r="P889" s="724" t="s">
        <v>123</v>
      </c>
      <c r="Q889" s="723"/>
      <c r="R889" s="699" t="str">
        <f t="shared" si="226"/>
        <v>2.08.01</v>
      </c>
      <c r="S889" s="726" t="str">
        <f t="shared" si="223"/>
        <v>ALAT KEDOKTERAN</v>
      </c>
      <c r="T889" s="726">
        <f t="shared" si="224"/>
        <v>5</v>
      </c>
      <c r="U889" s="734">
        <f t="shared" si="227"/>
        <v>1284445.9350414197</v>
      </c>
      <c r="V889" s="726">
        <f t="shared" si="225"/>
        <v>6</v>
      </c>
      <c r="W889" s="735">
        <f t="shared" si="228"/>
        <v>6422229.6752070989</v>
      </c>
      <c r="X889" s="735">
        <f t="shared" si="229"/>
        <v>0</v>
      </c>
      <c r="Y889" s="735">
        <f t="shared" si="230"/>
        <v>0</v>
      </c>
      <c r="Z889" s="735">
        <f t="shared" si="231"/>
        <v>0</v>
      </c>
      <c r="AA889" s="735">
        <f t="shared" si="232"/>
        <v>0</v>
      </c>
      <c r="AB889" s="735">
        <f t="shared" si="233"/>
        <v>0</v>
      </c>
      <c r="AC889" s="736">
        <f t="shared" si="234"/>
        <v>2007</v>
      </c>
      <c r="AD889" s="737">
        <f t="shared" si="235"/>
        <v>10</v>
      </c>
      <c r="AE889" s="473">
        <f t="shared" si="236"/>
        <v>6422229.6752070989</v>
      </c>
      <c r="AF889" s="738">
        <f t="shared" si="237"/>
        <v>6422229.6752070989</v>
      </c>
      <c r="AG889" s="739"/>
      <c r="AH889" s="625"/>
      <c r="AI889" s="625"/>
      <c r="AJ889" s="625"/>
      <c r="AK889" s="625"/>
      <c r="AL889" s="625"/>
      <c r="AM889" s="625"/>
      <c r="AN889" s="625"/>
    </row>
    <row r="890" spans="1:40" s="626" customFormat="1" ht="16">
      <c r="A890" s="722"/>
      <c r="B890" s="493" t="s">
        <v>2263</v>
      </c>
      <c r="C890" s="494" t="s">
        <v>2584</v>
      </c>
      <c r="D890" s="531" t="s">
        <v>3008</v>
      </c>
      <c r="E890" s="531" t="s">
        <v>3107</v>
      </c>
      <c r="F890" s="531"/>
      <c r="G890" s="531" t="s">
        <v>1581</v>
      </c>
      <c r="H890" s="493">
        <v>2007</v>
      </c>
      <c r="I890" s="493" t="s">
        <v>3280</v>
      </c>
      <c r="J890" s="493"/>
      <c r="K890" s="493"/>
      <c r="L890" s="493"/>
      <c r="M890" s="493"/>
      <c r="N890" s="493" t="s">
        <v>204</v>
      </c>
      <c r="O890" s="517">
        <v>13896487.512875885</v>
      </c>
      <c r="P890" s="724" t="s">
        <v>123</v>
      </c>
      <c r="Q890" s="723"/>
      <c r="R890" s="699" t="str">
        <f t="shared" si="226"/>
        <v>2.08.01</v>
      </c>
      <c r="S890" s="726" t="str">
        <f t="shared" ref="S890:S950" si="238">VLOOKUP(R890,kelompok,2,0)</f>
        <v>ALAT KEDOKTERAN</v>
      </c>
      <c r="T890" s="726">
        <f t="shared" ref="T890:T950" si="239">VLOOKUP(R890,MASAMANFAAT,4,0)</f>
        <v>5</v>
      </c>
      <c r="U890" s="734">
        <f t="shared" si="227"/>
        <v>2779295.5025751768</v>
      </c>
      <c r="V890" s="726">
        <f t="shared" si="225"/>
        <v>6</v>
      </c>
      <c r="W890" s="735">
        <f t="shared" si="228"/>
        <v>13896477.512875885</v>
      </c>
      <c r="X890" s="735">
        <f t="shared" si="229"/>
        <v>0</v>
      </c>
      <c r="Y890" s="735">
        <f t="shared" si="230"/>
        <v>0</v>
      </c>
      <c r="Z890" s="735">
        <f t="shared" si="231"/>
        <v>0</v>
      </c>
      <c r="AA890" s="735">
        <f t="shared" si="232"/>
        <v>0</v>
      </c>
      <c r="AB890" s="735">
        <f t="shared" si="233"/>
        <v>0</v>
      </c>
      <c r="AC890" s="736">
        <f t="shared" si="234"/>
        <v>2007</v>
      </c>
      <c r="AD890" s="737">
        <f t="shared" si="235"/>
        <v>10</v>
      </c>
      <c r="AE890" s="473">
        <f t="shared" si="236"/>
        <v>13896477.512875885</v>
      </c>
      <c r="AF890" s="738">
        <f t="shared" si="237"/>
        <v>13896477.512875885</v>
      </c>
      <c r="AG890" s="739"/>
      <c r="AH890" s="625"/>
      <c r="AI890" s="625"/>
      <c r="AJ890" s="625"/>
      <c r="AK890" s="625"/>
      <c r="AL890" s="625"/>
      <c r="AM890" s="625"/>
      <c r="AN890" s="625"/>
    </row>
    <row r="891" spans="1:40" s="626" customFormat="1" ht="16">
      <c r="A891" s="722"/>
      <c r="B891" s="493" t="s">
        <v>2953</v>
      </c>
      <c r="C891" s="494" t="s">
        <v>2516</v>
      </c>
      <c r="D891" s="531" t="s">
        <v>996</v>
      </c>
      <c r="E891" s="531" t="s">
        <v>3067</v>
      </c>
      <c r="F891" s="531"/>
      <c r="G891" s="531" t="s">
        <v>1581</v>
      </c>
      <c r="H891" s="493">
        <v>2007</v>
      </c>
      <c r="I891" s="493" t="s">
        <v>3280</v>
      </c>
      <c r="J891" s="493"/>
      <c r="K891" s="493"/>
      <c r="L891" s="493"/>
      <c r="M891" s="493"/>
      <c r="N891" s="493" t="s">
        <v>204</v>
      </c>
      <c r="O891" s="517">
        <v>45998780.742554247</v>
      </c>
      <c r="P891" s="724" t="s">
        <v>123</v>
      </c>
      <c r="Q891" s="723"/>
      <c r="R891" s="699" t="str">
        <f t="shared" si="226"/>
        <v>2.08.01</v>
      </c>
      <c r="S891" s="726" t="str">
        <f t="shared" si="238"/>
        <v>ALAT KEDOKTERAN</v>
      </c>
      <c r="T891" s="726">
        <f t="shared" si="239"/>
        <v>5</v>
      </c>
      <c r="U891" s="734">
        <f t="shared" si="227"/>
        <v>9199754.1485108491</v>
      </c>
      <c r="V891" s="726">
        <f t="shared" si="225"/>
        <v>6</v>
      </c>
      <c r="W891" s="735">
        <f t="shared" si="228"/>
        <v>45998770.742554247</v>
      </c>
      <c r="X891" s="735">
        <f t="shared" si="229"/>
        <v>0</v>
      </c>
      <c r="Y891" s="735">
        <f t="shared" si="230"/>
        <v>0</v>
      </c>
      <c r="Z891" s="735">
        <f t="shared" si="231"/>
        <v>0</v>
      </c>
      <c r="AA891" s="735">
        <f t="shared" si="232"/>
        <v>0</v>
      </c>
      <c r="AB891" s="735">
        <f t="shared" si="233"/>
        <v>0</v>
      </c>
      <c r="AC891" s="736">
        <f t="shared" si="234"/>
        <v>2007</v>
      </c>
      <c r="AD891" s="737">
        <f t="shared" si="235"/>
        <v>10</v>
      </c>
      <c r="AE891" s="473">
        <f t="shared" si="236"/>
        <v>45998770.742554247</v>
      </c>
      <c r="AF891" s="738">
        <f t="shared" si="237"/>
        <v>45998770.742554247</v>
      </c>
      <c r="AG891" s="739"/>
      <c r="AH891" s="625"/>
      <c r="AI891" s="625"/>
      <c r="AJ891" s="625"/>
      <c r="AK891" s="625"/>
      <c r="AL891" s="625"/>
      <c r="AM891" s="625"/>
      <c r="AN891" s="625"/>
    </row>
    <row r="892" spans="1:40" s="626" customFormat="1" ht="16">
      <c r="A892" s="722"/>
      <c r="B892" s="493" t="s">
        <v>2263</v>
      </c>
      <c r="C892" s="494" t="s">
        <v>2585</v>
      </c>
      <c r="D892" s="531" t="s">
        <v>1443</v>
      </c>
      <c r="E892" s="531" t="s">
        <v>3108</v>
      </c>
      <c r="F892" s="531"/>
      <c r="G892" s="531" t="s">
        <v>1581</v>
      </c>
      <c r="H892" s="493">
        <v>2007</v>
      </c>
      <c r="I892" s="493" t="s">
        <v>3280</v>
      </c>
      <c r="J892" s="493"/>
      <c r="K892" s="493"/>
      <c r="L892" s="493"/>
      <c r="M892" s="493"/>
      <c r="N892" s="493" t="s">
        <v>204</v>
      </c>
      <c r="O892" s="517">
        <v>33074216.885559946</v>
      </c>
      <c r="P892" s="724" t="s">
        <v>123</v>
      </c>
      <c r="Q892" s="723"/>
      <c r="R892" s="699" t="str">
        <f t="shared" si="226"/>
        <v>2.08.01</v>
      </c>
      <c r="S892" s="726" t="str">
        <f t="shared" si="238"/>
        <v>ALAT KEDOKTERAN</v>
      </c>
      <c r="T892" s="726">
        <f t="shared" si="239"/>
        <v>5</v>
      </c>
      <c r="U892" s="734">
        <f t="shared" si="227"/>
        <v>6614841.3771119891</v>
      </c>
      <c r="V892" s="726">
        <f t="shared" si="225"/>
        <v>6</v>
      </c>
      <c r="W892" s="735">
        <f t="shared" si="228"/>
        <v>33074206.885559946</v>
      </c>
      <c r="X892" s="735">
        <f t="shared" si="229"/>
        <v>0</v>
      </c>
      <c r="Y892" s="735">
        <f t="shared" si="230"/>
        <v>0</v>
      </c>
      <c r="Z892" s="735">
        <f t="shared" si="231"/>
        <v>0</v>
      </c>
      <c r="AA892" s="735">
        <f t="shared" si="232"/>
        <v>0</v>
      </c>
      <c r="AB892" s="735">
        <f t="shared" si="233"/>
        <v>0</v>
      </c>
      <c r="AC892" s="736">
        <f t="shared" si="234"/>
        <v>2007</v>
      </c>
      <c r="AD892" s="737">
        <f t="shared" si="235"/>
        <v>10</v>
      </c>
      <c r="AE892" s="473">
        <f t="shared" si="236"/>
        <v>33074206.885559946</v>
      </c>
      <c r="AF892" s="738">
        <f t="shared" si="237"/>
        <v>33074206.885559946</v>
      </c>
      <c r="AG892" s="739"/>
      <c r="AH892" s="625"/>
      <c r="AI892" s="625"/>
      <c r="AJ892" s="625"/>
      <c r="AK892" s="625"/>
      <c r="AL892" s="625"/>
      <c r="AM892" s="625"/>
      <c r="AN892" s="625"/>
    </row>
    <row r="893" spans="1:40" s="626" customFormat="1" ht="16">
      <c r="A893" s="722"/>
      <c r="B893" s="493" t="s">
        <v>2966</v>
      </c>
      <c r="C893" s="494" t="s">
        <v>2519</v>
      </c>
      <c r="D893" s="531" t="s">
        <v>3009</v>
      </c>
      <c r="E893" s="531" t="s">
        <v>3109</v>
      </c>
      <c r="F893" s="531"/>
      <c r="G893" s="531" t="s">
        <v>1581</v>
      </c>
      <c r="H893" s="493">
        <v>2007</v>
      </c>
      <c r="I893" s="493" t="s">
        <v>3280</v>
      </c>
      <c r="J893" s="493"/>
      <c r="K893" s="493"/>
      <c r="L893" s="493"/>
      <c r="M893" s="493"/>
      <c r="N893" s="493" t="s">
        <v>204</v>
      </c>
      <c r="O893" s="517">
        <v>85928534.263477713</v>
      </c>
      <c r="P893" s="724" t="s">
        <v>123</v>
      </c>
      <c r="Q893" s="723"/>
      <c r="R893" s="699" t="str">
        <f t="shared" si="226"/>
        <v>2.08.01</v>
      </c>
      <c r="S893" s="726" t="str">
        <f t="shared" si="238"/>
        <v>ALAT KEDOKTERAN</v>
      </c>
      <c r="T893" s="726">
        <f t="shared" si="239"/>
        <v>5</v>
      </c>
      <c r="U893" s="734">
        <f t="shared" si="227"/>
        <v>17185704.852695543</v>
      </c>
      <c r="V893" s="726">
        <f t="shared" si="225"/>
        <v>6</v>
      </c>
      <c r="W893" s="735">
        <f t="shared" si="228"/>
        <v>85928524.263477713</v>
      </c>
      <c r="X893" s="735">
        <f t="shared" si="229"/>
        <v>0</v>
      </c>
      <c r="Y893" s="735">
        <f t="shared" si="230"/>
        <v>0</v>
      </c>
      <c r="Z893" s="735">
        <f t="shared" si="231"/>
        <v>0</v>
      </c>
      <c r="AA893" s="735">
        <f t="shared" si="232"/>
        <v>0</v>
      </c>
      <c r="AB893" s="735">
        <f t="shared" si="233"/>
        <v>0</v>
      </c>
      <c r="AC893" s="736">
        <f t="shared" si="234"/>
        <v>2007</v>
      </c>
      <c r="AD893" s="737">
        <f t="shared" si="235"/>
        <v>10</v>
      </c>
      <c r="AE893" s="473">
        <f t="shared" si="236"/>
        <v>85928524.263477713</v>
      </c>
      <c r="AF893" s="738">
        <f t="shared" si="237"/>
        <v>85928524.263477713</v>
      </c>
      <c r="AG893" s="739"/>
      <c r="AH893" s="625"/>
      <c r="AI893" s="625"/>
      <c r="AJ893" s="625"/>
      <c r="AK893" s="625"/>
      <c r="AL893" s="625"/>
      <c r="AM893" s="625"/>
      <c r="AN893" s="625"/>
    </row>
    <row r="894" spans="1:40" s="626" customFormat="1" ht="16">
      <c r="A894" s="722"/>
      <c r="B894" s="493" t="s">
        <v>2263</v>
      </c>
      <c r="C894" s="494" t="s">
        <v>2550</v>
      </c>
      <c r="D894" s="531" t="s">
        <v>3010</v>
      </c>
      <c r="E894" s="531" t="s">
        <v>3083</v>
      </c>
      <c r="F894" s="531"/>
      <c r="G894" s="531" t="s">
        <v>1581</v>
      </c>
      <c r="H894" s="493">
        <v>2007</v>
      </c>
      <c r="I894" s="493" t="s">
        <v>3280</v>
      </c>
      <c r="J894" s="493" t="s">
        <v>890</v>
      </c>
      <c r="K894" s="493"/>
      <c r="L894" s="493"/>
      <c r="M894" s="493"/>
      <c r="N894" s="493" t="s">
        <v>204</v>
      </c>
      <c r="O894" s="517">
        <v>14367369.753616488</v>
      </c>
      <c r="P894" s="724" t="s">
        <v>123</v>
      </c>
      <c r="Q894" s="723"/>
      <c r="R894" s="699" t="str">
        <f t="shared" si="226"/>
        <v>2.08.01</v>
      </c>
      <c r="S894" s="726" t="str">
        <f t="shared" si="238"/>
        <v>ALAT KEDOKTERAN</v>
      </c>
      <c r="T894" s="726">
        <f t="shared" si="239"/>
        <v>5</v>
      </c>
      <c r="U894" s="734">
        <f t="shared" si="227"/>
        <v>2873471.9507232974</v>
      </c>
      <c r="V894" s="726">
        <f t="shared" si="225"/>
        <v>6</v>
      </c>
      <c r="W894" s="735">
        <f t="shared" si="228"/>
        <v>14367359.753616488</v>
      </c>
      <c r="X894" s="735">
        <f t="shared" si="229"/>
        <v>0</v>
      </c>
      <c r="Y894" s="735">
        <f t="shared" si="230"/>
        <v>0</v>
      </c>
      <c r="Z894" s="735">
        <f t="shared" si="231"/>
        <v>0</v>
      </c>
      <c r="AA894" s="735">
        <f t="shared" si="232"/>
        <v>0</v>
      </c>
      <c r="AB894" s="735">
        <f t="shared" si="233"/>
        <v>0</v>
      </c>
      <c r="AC894" s="736">
        <f t="shared" si="234"/>
        <v>2007</v>
      </c>
      <c r="AD894" s="737">
        <f t="shared" si="235"/>
        <v>10</v>
      </c>
      <c r="AE894" s="473">
        <f t="shared" si="236"/>
        <v>14367359.753616488</v>
      </c>
      <c r="AF894" s="738">
        <f t="shared" si="237"/>
        <v>14367359.753616488</v>
      </c>
      <c r="AG894" s="739"/>
      <c r="AH894" s="625"/>
      <c r="AI894" s="625"/>
      <c r="AJ894" s="625"/>
      <c r="AK894" s="625"/>
      <c r="AL894" s="625"/>
      <c r="AM894" s="625"/>
      <c r="AN894" s="625"/>
    </row>
    <row r="895" spans="1:40" s="626" customFormat="1" ht="16">
      <c r="A895" s="722"/>
      <c r="B895" s="493" t="s">
        <v>2263</v>
      </c>
      <c r="C895" s="494" t="s">
        <v>2586</v>
      </c>
      <c r="D895" s="531" t="s">
        <v>3008</v>
      </c>
      <c r="E895" s="531" t="s">
        <v>3110</v>
      </c>
      <c r="F895" s="531"/>
      <c r="G895" s="531" t="s">
        <v>1581</v>
      </c>
      <c r="H895" s="493">
        <v>2007</v>
      </c>
      <c r="I895" s="493" t="s">
        <v>3281</v>
      </c>
      <c r="J895" s="493"/>
      <c r="K895" s="493"/>
      <c r="L895" s="493"/>
      <c r="M895" s="493"/>
      <c r="N895" s="493" t="s">
        <v>204</v>
      </c>
      <c r="O895" s="517">
        <v>803926.76741589257</v>
      </c>
      <c r="P895" s="724" t="s">
        <v>123</v>
      </c>
      <c r="Q895" s="723"/>
      <c r="R895" s="699" t="str">
        <f t="shared" si="226"/>
        <v>2.08.01</v>
      </c>
      <c r="S895" s="726" t="str">
        <f t="shared" si="238"/>
        <v>ALAT KEDOKTERAN</v>
      </c>
      <c r="T895" s="726">
        <f t="shared" si="239"/>
        <v>5</v>
      </c>
      <c r="U895" s="734">
        <f t="shared" si="227"/>
        <v>160783.35348317851</v>
      </c>
      <c r="V895" s="726">
        <f t="shared" si="225"/>
        <v>6</v>
      </c>
      <c r="W895" s="735">
        <f t="shared" si="228"/>
        <v>803916.76741589257</v>
      </c>
      <c r="X895" s="735">
        <f t="shared" si="229"/>
        <v>0</v>
      </c>
      <c r="Y895" s="735">
        <f t="shared" si="230"/>
        <v>0</v>
      </c>
      <c r="Z895" s="735">
        <f t="shared" si="231"/>
        <v>0</v>
      </c>
      <c r="AA895" s="735">
        <f t="shared" si="232"/>
        <v>0</v>
      </c>
      <c r="AB895" s="735">
        <f t="shared" si="233"/>
        <v>0</v>
      </c>
      <c r="AC895" s="736">
        <f t="shared" si="234"/>
        <v>2007</v>
      </c>
      <c r="AD895" s="737">
        <f t="shared" si="235"/>
        <v>10</v>
      </c>
      <c r="AE895" s="473">
        <f t="shared" si="236"/>
        <v>803916.76741589257</v>
      </c>
      <c r="AF895" s="738">
        <f t="shared" si="237"/>
        <v>803916.76741589257</v>
      </c>
      <c r="AG895" s="739"/>
      <c r="AH895" s="625"/>
      <c r="AI895" s="625"/>
      <c r="AJ895" s="625"/>
      <c r="AK895" s="625"/>
      <c r="AL895" s="625"/>
      <c r="AM895" s="625"/>
      <c r="AN895" s="625"/>
    </row>
    <row r="896" spans="1:40" s="626" customFormat="1" ht="16">
      <c r="A896" s="722"/>
      <c r="B896" s="493" t="s">
        <v>2263</v>
      </c>
      <c r="C896" s="494" t="s">
        <v>2587</v>
      </c>
      <c r="D896" s="531" t="s">
        <v>996</v>
      </c>
      <c r="E896" s="531" t="s">
        <v>3111</v>
      </c>
      <c r="F896" s="531"/>
      <c r="G896" s="531" t="s">
        <v>1581</v>
      </c>
      <c r="H896" s="493">
        <v>2007</v>
      </c>
      <c r="I896" s="493" t="s">
        <v>3280</v>
      </c>
      <c r="J896" s="493" t="s">
        <v>891</v>
      </c>
      <c r="K896" s="493"/>
      <c r="L896" s="493"/>
      <c r="M896" s="493"/>
      <c r="N896" s="493" t="s">
        <v>204</v>
      </c>
      <c r="O896" s="517">
        <v>14476465.522820644</v>
      </c>
      <c r="P896" s="724" t="s">
        <v>123</v>
      </c>
      <c r="Q896" s="723"/>
      <c r="R896" s="699" t="str">
        <f t="shared" si="226"/>
        <v>2.08.01</v>
      </c>
      <c r="S896" s="726" t="str">
        <f t="shared" si="238"/>
        <v>ALAT KEDOKTERAN</v>
      </c>
      <c r="T896" s="726">
        <f t="shared" si="239"/>
        <v>5</v>
      </c>
      <c r="U896" s="734">
        <f t="shared" si="227"/>
        <v>2895291.1045641289</v>
      </c>
      <c r="V896" s="726">
        <f t="shared" si="225"/>
        <v>6</v>
      </c>
      <c r="W896" s="735">
        <f t="shared" si="228"/>
        <v>14476455.522820644</v>
      </c>
      <c r="X896" s="735">
        <f t="shared" si="229"/>
        <v>0</v>
      </c>
      <c r="Y896" s="735">
        <f t="shared" si="230"/>
        <v>0</v>
      </c>
      <c r="Z896" s="735">
        <f t="shared" si="231"/>
        <v>0</v>
      </c>
      <c r="AA896" s="735">
        <f t="shared" si="232"/>
        <v>0</v>
      </c>
      <c r="AB896" s="735">
        <f t="shared" si="233"/>
        <v>0</v>
      </c>
      <c r="AC896" s="736">
        <f t="shared" si="234"/>
        <v>2007</v>
      </c>
      <c r="AD896" s="737">
        <f t="shared" si="235"/>
        <v>10</v>
      </c>
      <c r="AE896" s="473">
        <f t="shared" si="236"/>
        <v>14476455.522820644</v>
      </c>
      <c r="AF896" s="738">
        <f t="shared" si="237"/>
        <v>14476455.522820644</v>
      </c>
      <c r="AG896" s="739"/>
      <c r="AH896" s="625"/>
      <c r="AI896" s="625"/>
      <c r="AJ896" s="625"/>
      <c r="AK896" s="625"/>
      <c r="AL896" s="625"/>
      <c r="AM896" s="625"/>
      <c r="AN896" s="625"/>
    </row>
    <row r="897" spans="1:40" s="626" customFormat="1" ht="16">
      <c r="A897" s="722"/>
      <c r="B897" s="493" t="s">
        <v>2263</v>
      </c>
      <c r="C897" s="494" t="s">
        <v>2588</v>
      </c>
      <c r="D897" s="531" t="s">
        <v>3011</v>
      </c>
      <c r="E897" s="531" t="s">
        <v>3112</v>
      </c>
      <c r="F897" s="531"/>
      <c r="G897" s="531" t="s">
        <v>1581</v>
      </c>
      <c r="H897" s="493">
        <v>2007</v>
      </c>
      <c r="I897" s="493" t="s">
        <v>3280</v>
      </c>
      <c r="J897" s="493" t="s">
        <v>859</v>
      </c>
      <c r="K897" s="493"/>
      <c r="L897" s="493"/>
      <c r="M897" s="493"/>
      <c r="N897" s="493" t="s">
        <v>204</v>
      </c>
      <c r="O897" s="517">
        <v>96815982.976882115</v>
      </c>
      <c r="P897" s="724" t="s">
        <v>123</v>
      </c>
      <c r="Q897" s="723"/>
      <c r="R897" s="699" t="str">
        <f t="shared" si="226"/>
        <v>2.08.01</v>
      </c>
      <c r="S897" s="726" t="str">
        <f t="shared" si="238"/>
        <v>ALAT KEDOKTERAN</v>
      </c>
      <c r="T897" s="726">
        <f t="shared" si="239"/>
        <v>5</v>
      </c>
      <c r="U897" s="734">
        <f t="shared" si="227"/>
        <v>19363194.595376424</v>
      </c>
      <c r="V897" s="726">
        <f t="shared" si="225"/>
        <v>6</v>
      </c>
      <c r="W897" s="735">
        <f t="shared" si="228"/>
        <v>96815972.976882115</v>
      </c>
      <c r="X897" s="735">
        <f t="shared" si="229"/>
        <v>0</v>
      </c>
      <c r="Y897" s="735">
        <f t="shared" si="230"/>
        <v>0</v>
      </c>
      <c r="Z897" s="735">
        <f t="shared" si="231"/>
        <v>0</v>
      </c>
      <c r="AA897" s="735">
        <f t="shared" si="232"/>
        <v>0</v>
      </c>
      <c r="AB897" s="735">
        <f t="shared" si="233"/>
        <v>0</v>
      </c>
      <c r="AC897" s="736">
        <f t="shared" si="234"/>
        <v>2007</v>
      </c>
      <c r="AD897" s="737">
        <f t="shared" si="235"/>
        <v>10</v>
      </c>
      <c r="AE897" s="473">
        <f t="shared" si="236"/>
        <v>96815972.976882115</v>
      </c>
      <c r="AF897" s="738">
        <f t="shared" si="237"/>
        <v>96815972.976882115</v>
      </c>
      <c r="AG897" s="739"/>
      <c r="AH897" s="625"/>
      <c r="AI897" s="625"/>
      <c r="AJ897" s="625"/>
      <c r="AK897" s="625"/>
      <c r="AL897" s="625"/>
      <c r="AM897" s="625"/>
      <c r="AN897" s="625"/>
    </row>
    <row r="898" spans="1:40" s="626" customFormat="1" ht="16">
      <c r="A898" s="722"/>
      <c r="B898" s="493" t="s">
        <v>2263</v>
      </c>
      <c r="C898" s="494" t="s">
        <v>2589</v>
      </c>
      <c r="D898" s="531" t="s">
        <v>3012</v>
      </c>
      <c r="E898" s="531" t="s">
        <v>3110</v>
      </c>
      <c r="F898" s="531"/>
      <c r="G898" s="531" t="s">
        <v>1581</v>
      </c>
      <c r="H898" s="493">
        <v>2007</v>
      </c>
      <c r="I898" s="493" t="s">
        <v>3281</v>
      </c>
      <c r="J898" s="493" t="s">
        <v>892</v>
      </c>
      <c r="K898" s="493"/>
      <c r="L898" s="493"/>
      <c r="M898" s="493"/>
      <c r="N898" s="493" t="s">
        <v>204</v>
      </c>
      <c r="O898" s="517">
        <v>16150357.097631028</v>
      </c>
      <c r="P898" s="724" t="s">
        <v>123</v>
      </c>
      <c r="Q898" s="723"/>
      <c r="R898" s="699" t="str">
        <f t="shared" si="226"/>
        <v>2.08.01</v>
      </c>
      <c r="S898" s="726" t="str">
        <f t="shared" si="238"/>
        <v>ALAT KEDOKTERAN</v>
      </c>
      <c r="T898" s="726">
        <f t="shared" si="239"/>
        <v>5</v>
      </c>
      <c r="U898" s="734">
        <f t="shared" si="227"/>
        <v>3230069.4195262054</v>
      </c>
      <c r="V898" s="726">
        <f t="shared" si="225"/>
        <v>6</v>
      </c>
      <c r="W898" s="735">
        <f t="shared" si="228"/>
        <v>16150347.097631028</v>
      </c>
      <c r="X898" s="735">
        <f t="shared" si="229"/>
        <v>0</v>
      </c>
      <c r="Y898" s="735">
        <f t="shared" si="230"/>
        <v>0</v>
      </c>
      <c r="Z898" s="735">
        <f t="shared" si="231"/>
        <v>0</v>
      </c>
      <c r="AA898" s="735">
        <f t="shared" si="232"/>
        <v>0</v>
      </c>
      <c r="AB898" s="735">
        <f t="shared" si="233"/>
        <v>0</v>
      </c>
      <c r="AC898" s="736">
        <f t="shared" si="234"/>
        <v>2007</v>
      </c>
      <c r="AD898" s="737">
        <f t="shared" si="235"/>
        <v>10</v>
      </c>
      <c r="AE898" s="473">
        <f t="shared" si="236"/>
        <v>16150347.097631028</v>
      </c>
      <c r="AF898" s="738">
        <f t="shared" si="237"/>
        <v>16150347.097631028</v>
      </c>
      <c r="AG898" s="739"/>
      <c r="AH898" s="625"/>
      <c r="AI898" s="625"/>
      <c r="AJ898" s="625"/>
      <c r="AK898" s="625"/>
      <c r="AL898" s="625"/>
      <c r="AM898" s="625"/>
      <c r="AN898" s="625"/>
    </row>
    <row r="899" spans="1:40" s="626" customFormat="1" ht="16">
      <c r="A899" s="722"/>
      <c r="B899" s="493" t="s">
        <v>2263</v>
      </c>
      <c r="C899" s="494" t="s">
        <v>2590</v>
      </c>
      <c r="D899" s="531" t="s">
        <v>3007</v>
      </c>
      <c r="E899" s="531" t="s">
        <v>1671</v>
      </c>
      <c r="F899" s="531"/>
      <c r="G899" s="531" t="s">
        <v>1589</v>
      </c>
      <c r="H899" s="493">
        <v>2007</v>
      </c>
      <c r="I899" s="493" t="s">
        <v>3281</v>
      </c>
      <c r="J899" s="493"/>
      <c r="K899" s="493"/>
      <c r="L899" s="493"/>
      <c r="M899" s="493"/>
      <c r="N899" s="493" t="s">
        <v>204</v>
      </c>
      <c r="O899" s="517">
        <v>96358593.114558682</v>
      </c>
      <c r="P899" s="724" t="s">
        <v>123</v>
      </c>
      <c r="Q899" s="723"/>
      <c r="R899" s="699" t="str">
        <f t="shared" si="226"/>
        <v>2.08.01</v>
      </c>
      <c r="S899" s="726" t="str">
        <f t="shared" si="238"/>
        <v>ALAT KEDOKTERAN</v>
      </c>
      <c r="T899" s="726">
        <f t="shared" si="239"/>
        <v>5</v>
      </c>
      <c r="U899" s="734">
        <f t="shared" si="227"/>
        <v>19271716.622911736</v>
      </c>
      <c r="V899" s="726">
        <f t="shared" si="225"/>
        <v>6</v>
      </c>
      <c r="W899" s="735">
        <f t="shared" si="228"/>
        <v>96358583.114558682</v>
      </c>
      <c r="X899" s="735">
        <f t="shared" si="229"/>
        <v>0</v>
      </c>
      <c r="Y899" s="735">
        <f t="shared" si="230"/>
        <v>0</v>
      </c>
      <c r="Z899" s="735">
        <f t="shared" si="231"/>
        <v>0</v>
      </c>
      <c r="AA899" s="735">
        <f t="shared" si="232"/>
        <v>0</v>
      </c>
      <c r="AB899" s="735">
        <f t="shared" si="233"/>
        <v>0</v>
      </c>
      <c r="AC899" s="736">
        <f t="shared" si="234"/>
        <v>2007</v>
      </c>
      <c r="AD899" s="737">
        <f t="shared" si="235"/>
        <v>10</v>
      </c>
      <c r="AE899" s="473">
        <f t="shared" si="236"/>
        <v>96358583.114558682</v>
      </c>
      <c r="AF899" s="738">
        <f t="shared" si="237"/>
        <v>96358583.114558682</v>
      </c>
      <c r="AG899" s="739"/>
      <c r="AH899" s="625"/>
      <c r="AI899" s="625"/>
      <c r="AJ899" s="625"/>
      <c r="AK899" s="625"/>
      <c r="AL899" s="625"/>
      <c r="AM899" s="625"/>
      <c r="AN899" s="625"/>
    </row>
    <row r="900" spans="1:40" s="626" customFormat="1" ht="16">
      <c r="A900" s="722"/>
      <c r="B900" s="493" t="s">
        <v>2263</v>
      </c>
      <c r="C900" s="494" t="s">
        <v>2591</v>
      </c>
      <c r="D900" s="493" t="s">
        <v>732</v>
      </c>
      <c r="E900" s="493" t="s">
        <v>3113</v>
      </c>
      <c r="F900" s="493"/>
      <c r="G900" s="493"/>
      <c r="H900" s="493">
        <v>2007</v>
      </c>
      <c r="I900" s="493" t="s">
        <v>3280</v>
      </c>
      <c r="J900" s="493"/>
      <c r="K900" s="493"/>
      <c r="L900" s="493"/>
      <c r="M900" s="493"/>
      <c r="N900" s="493" t="s">
        <v>204</v>
      </c>
      <c r="O900" s="517">
        <v>532602.36642208754</v>
      </c>
      <c r="P900" s="724" t="s">
        <v>123</v>
      </c>
      <c r="Q900" s="723"/>
      <c r="R900" s="699" t="str">
        <f t="shared" si="226"/>
        <v>2.08.01</v>
      </c>
      <c r="S900" s="726" t="str">
        <f t="shared" si="238"/>
        <v>ALAT KEDOKTERAN</v>
      </c>
      <c r="T900" s="726">
        <f t="shared" si="239"/>
        <v>5</v>
      </c>
      <c r="U900" s="734">
        <f t="shared" si="227"/>
        <v>106518.4732844175</v>
      </c>
      <c r="V900" s="726">
        <f t="shared" si="225"/>
        <v>6</v>
      </c>
      <c r="W900" s="735">
        <f t="shared" si="228"/>
        <v>532592.36642208754</v>
      </c>
      <c r="X900" s="735">
        <f t="shared" si="229"/>
        <v>0</v>
      </c>
      <c r="Y900" s="735">
        <f t="shared" si="230"/>
        <v>0</v>
      </c>
      <c r="Z900" s="735">
        <f t="shared" si="231"/>
        <v>0</v>
      </c>
      <c r="AA900" s="735">
        <f t="shared" si="232"/>
        <v>0</v>
      </c>
      <c r="AB900" s="735">
        <f t="shared" si="233"/>
        <v>0</v>
      </c>
      <c r="AC900" s="736">
        <f t="shared" si="234"/>
        <v>2007</v>
      </c>
      <c r="AD900" s="737">
        <f t="shared" si="235"/>
        <v>10</v>
      </c>
      <c r="AE900" s="473">
        <f t="shared" si="236"/>
        <v>532592.36642208754</v>
      </c>
      <c r="AF900" s="738">
        <f t="shared" si="237"/>
        <v>532592.36642208754</v>
      </c>
      <c r="AG900" s="739"/>
      <c r="AH900" s="625"/>
      <c r="AI900" s="625"/>
      <c r="AJ900" s="625"/>
      <c r="AK900" s="625"/>
      <c r="AL900" s="625"/>
      <c r="AM900" s="625"/>
      <c r="AN900" s="625"/>
    </row>
    <row r="901" spans="1:40" s="626" customFormat="1" ht="16">
      <c r="A901" s="722"/>
      <c r="B901" s="493" t="s">
        <v>2263</v>
      </c>
      <c r="C901" s="494" t="s">
        <v>2592</v>
      </c>
      <c r="D901" s="531" t="s">
        <v>3003</v>
      </c>
      <c r="E901" s="531" t="s">
        <v>3080</v>
      </c>
      <c r="F901" s="531"/>
      <c r="G901" s="531" t="s">
        <v>1581</v>
      </c>
      <c r="H901" s="493">
        <v>2007</v>
      </c>
      <c r="I901" s="493" t="s">
        <v>3280</v>
      </c>
      <c r="J901" s="493" t="s">
        <v>873</v>
      </c>
      <c r="K901" s="493"/>
      <c r="L901" s="493"/>
      <c r="M901" s="493"/>
      <c r="N901" s="493" t="s">
        <v>204</v>
      </c>
      <c r="O901" s="517">
        <v>835509.79392345808</v>
      </c>
      <c r="P901" s="724" t="s">
        <v>123</v>
      </c>
      <c r="Q901" s="723"/>
      <c r="R901" s="699" t="str">
        <f t="shared" si="226"/>
        <v>2.08.01</v>
      </c>
      <c r="S901" s="726" t="str">
        <f t="shared" si="238"/>
        <v>ALAT KEDOKTERAN</v>
      </c>
      <c r="T901" s="726">
        <f t="shared" si="239"/>
        <v>5</v>
      </c>
      <c r="U901" s="734">
        <f t="shared" si="227"/>
        <v>167099.95878469161</v>
      </c>
      <c r="V901" s="726">
        <f t="shared" si="225"/>
        <v>6</v>
      </c>
      <c r="W901" s="735">
        <f t="shared" si="228"/>
        <v>835499.79392345808</v>
      </c>
      <c r="X901" s="735">
        <f t="shared" si="229"/>
        <v>0</v>
      </c>
      <c r="Y901" s="735">
        <f t="shared" si="230"/>
        <v>0</v>
      </c>
      <c r="Z901" s="735">
        <f t="shared" si="231"/>
        <v>0</v>
      </c>
      <c r="AA901" s="735">
        <f t="shared" si="232"/>
        <v>0</v>
      </c>
      <c r="AB901" s="735">
        <f t="shared" si="233"/>
        <v>0</v>
      </c>
      <c r="AC901" s="736">
        <f t="shared" si="234"/>
        <v>2007</v>
      </c>
      <c r="AD901" s="737">
        <f t="shared" si="235"/>
        <v>10</v>
      </c>
      <c r="AE901" s="473">
        <f t="shared" si="236"/>
        <v>835499.79392345808</v>
      </c>
      <c r="AF901" s="738">
        <f t="shared" si="237"/>
        <v>835499.79392345808</v>
      </c>
      <c r="AG901" s="739"/>
      <c r="AH901" s="625"/>
      <c r="AI901" s="625"/>
      <c r="AJ901" s="625"/>
      <c r="AK901" s="625"/>
      <c r="AL901" s="625"/>
      <c r="AM901" s="625"/>
      <c r="AN901" s="625"/>
    </row>
    <row r="902" spans="1:40" s="626" customFormat="1" ht="16">
      <c r="A902" s="722"/>
      <c r="B902" s="493" t="s">
        <v>2263</v>
      </c>
      <c r="C902" s="494" t="s">
        <v>2593</v>
      </c>
      <c r="D902" s="531" t="s">
        <v>3013</v>
      </c>
      <c r="E902" s="531" t="s">
        <v>825</v>
      </c>
      <c r="F902" s="531"/>
      <c r="G902" s="531" t="s">
        <v>1581</v>
      </c>
      <c r="H902" s="493">
        <v>2007</v>
      </c>
      <c r="I902" s="493" t="s">
        <v>3281</v>
      </c>
      <c r="J902" s="493" t="s">
        <v>879</v>
      </c>
      <c r="K902" s="493"/>
      <c r="L902" s="493"/>
      <c r="M902" s="493"/>
      <c r="N902" s="493" t="s">
        <v>204</v>
      </c>
      <c r="O902" s="517">
        <v>42809978.958909698</v>
      </c>
      <c r="P902" s="724" t="s">
        <v>123</v>
      </c>
      <c r="Q902" s="723"/>
      <c r="R902" s="699" t="str">
        <f t="shared" si="226"/>
        <v>2.08.01</v>
      </c>
      <c r="S902" s="726" t="str">
        <f t="shared" si="238"/>
        <v>ALAT KEDOKTERAN</v>
      </c>
      <c r="T902" s="726">
        <f t="shared" si="239"/>
        <v>5</v>
      </c>
      <c r="U902" s="734">
        <f t="shared" si="227"/>
        <v>8561993.7917819396</v>
      </c>
      <c r="V902" s="726">
        <f t="shared" si="225"/>
        <v>6</v>
      </c>
      <c r="W902" s="735">
        <f t="shared" si="228"/>
        <v>42809968.958909698</v>
      </c>
      <c r="X902" s="735">
        <f t="shared" si="229"/>
        <v>0</v>
      </c>
      <c r="Y902" s="735">
        <f t="shared" si="230"/>
        <v>0</v>
      </c>
      <c r="Z902" s="735">
        <f t="shared" si="231"/>
        <v>0</v>
      </c>
      <c r="AA902" s="735">
        <f t="shared" si="232"/>
        <v>0</v>
      </c>
      <c r="AB902" s="735">
        <f t="shared" si="233"/>
        <v>0</v>
      </c>
      <c r="AC902" s="736">
        <f t="shared" si="234"/>
        <v>2007</v>
      </c>
      <c r="AD902" s="737">
        <f t="shared" si="235"/>
        <v>10</v>
      </c>
      <c r="AE902" s="473">
        <f t="shared" si="236"/>
        <v>42809968.958909698</v>
      </c>
      <c r="AF902" s="738">
        <f t="shared" si="237"/>
        <v>42809968.958909698</v>
      </c>
      <c r="AG902" s="739"/>
      <c r="AH902" s="625"/>
      <c r="AI902" s="625"/>
      <c r="AJ902" s="625"/>
      <c r="AK902" s="625"/>
      <c r="AL902" s="625"/>
      <c r="AM902" s="625"/>
      <c r="AN902" s="625"/>
    </row>
    <row r="903" spans="1:40" s="626" customFormat="1" ht="16">
      <c r="A903" s="722"/>
      <c r="B903" s="493" t="s">
        <v>2263</v>
      </c>
      <c r="C903" s="494" t="s">
        <v>2594</v>
      </c>
      <c r="D903" s="531" t="s">
        <v>3014</v>
      </c>
      <c r="E903" s="531" t="s">
        <v>3114</v>
      </c>
      <c r="F903" s="531"/>
      <c r="G903" s="531" t="s">
        <v>1581</v>
      </c>
      <c r="H903" s="493">
        <v>2007</v>
      </c>
      <c r="I903" s="493" t="s">
        <v>3280</v>
      </c>
      <c r="J903" s="493" t="s">
        <v>879</v>
      </c>
      <c r="K903" s="493"/>
      <c r="L903" s="493"/>
      <c r="M903" s="493"/>
      <c r="N903" s="493" t="s">
        <v>204</v>
      </c>
      <c r="O903" s="517">
        <v>88547000.496098652</v>
      </c>
      <c r="P903" s="724" t="s">
        <v>123</v>
      </c>
      <c r="Q903" s="723"/>
      <c r="R903" s="699" t="str">
        <f t="shared" si="226"/>
        <v>2.08.01</v>
      </c>
      <c r="S903" s="726" t="str">
        <f t="shared" si="238"/>
        <v>ALAT KEDOKTERAN</v>
      </c>
      <c r="T903" s="726">
        <f t="shared" si="239"/>
        <v>5</v>
      </c>
      <c r="U903" s="734">
        <f t="shared" si="227"/>
        <v>17709398.099219732</v>
      </c>
      <c r="V903" s="726">
        <f t="shared" si="225"/>
        <v>6</v>
      </c>
      <c r="W903" s="735">
        <f t="shared" si="228"/>
        <v>88546990.496098652</v>
      </c>
      <c r="X903" s="735">
        <f t="shared" si="229"/>
        <v>0</v>
      </c>
      <c r="Y903" s="735">
        <f t="shared" si="230"/>
        <v>0</v>
      </c>
      <c r="Z903" s="735">
        <f t="shared" si="231"/>
        <v>0</v>
      </c>
      <c r="AA903" s="735">
        <f t="shared" si="232"/>
        <v>0</v>
      </c>
      <c r="AB903" s="735">
        <f t="shared" si="233"/>
        <v>0</v>
      </c>
      <c r="AC903" s="736">
        <f t="shared" si="234"/>
        <v>2007</v>
      </c>
      <c r="AD903" s="737">
        <f t="shared" si="235"/>
        <v>10</v>
      </c>
      <c r="AE903" s="473">
        <f t="shared" si="236"/>
        <v>88546990.496098652</v>
      </c>
      <c r="AF903" s="738">
        <f t="shared" si="237"/>
        <v>88546990.496098652</v>
      </c>
      <c r="AG903" s="739"/>
      <c r="AH903" s="625"/>
      <c r="AI903" s="625"/>
      <c r="AJ903" s="625"/>
      <c r="AK903" s="625"/>
      <c r="AL903" s="625"/>
      <c r="AM903" s="625"/>
      <c r="AN903" s="625"/>
    </row>
    <row r="904" spans="1:40" s="626" customFormat="1" ht="16">
      <c r="A904" s="722"/>
      <c r="B904" s="493" t="s">
        <v>2263</v>
      </c>
      <c r="C904" s="494" t="s">
        <v>2595</v>
      </c>
      <c r="D904" s="531" t="s">
        <v>732</v>
      </c>
      <c r="E904" s="531" t="s">
        <v>3091</v>
      </c>
      <c r="F904" s="531"/>
      <c r="G904" s="531" t="s">
        <v>238</v>
      </c>
      <c r="H904" s="493">
        <v>2007</v>
      </c>
      <c r="I904" s="493" t="s">
        <v>3284</v>
      </c>
      <c r="J904" s="493"/>
      <c r="K904" s="493"/>
      <c r="L904" s="493"/>
      <c r="M904" s="493"/>
      <c r="N904" s="493" t="s">
        <v>204</v>
      </c>
      <c r="O904" s="517">
        <v>10153249.860071218</v>
      </c>
      <c r="P904" s="724" t="s">
        <v>123</v>
      </c>
      <c r="Q904" s="723"/>
      <c r="R904" s="699" t="str">
        <f t="shared" si="226"/>
        <v>2.08.01</v>
      </c>
      <c r="S904" s="726" t="str">
        <f t="shared" si="238"/>
        <v>ALAT KEDOKTERAN</v>
      </c>
      <c r="T904" s="726">
        <f t="shared" si="239"/>
        <v>5</v>
      </c>
      <c r="U904" s="734">
        <f t="shared" si="227"/>
        <v>2030647.9720142435</v>
      </c>
      <c r="V904" s="726">
        <f t="shared" si="225"/>
        <v>6</v>
      </c>
      <c r="W904" s="735">
        <f t="shared" si="228"/>
        <v>10153239.860071218</v>
      </c>
      <c r="X904" s="735">
        <f t="shared" si="229"/>
        <v>0</v>
      </c>
      <c r="Y904" s="735">
        <f t="shared" si="230"/>
        <v>0</v>
      </c>
      <c r="Z904" s="735">
        <f t="shared" si="231"/>
        <v>0</v>
      </c>
      <c r="AA904" s="735">
        <f t="shared" si="232"/>
        <v>0</v>
      </c>
      <c r="AB904" s="735">
        <f t="shared" si="233"/>
        <v>0</v>
      </c>
      <c r="AC904" s="736">
        <f t="shared" si="234"/>
        <v>2007</v>
      </c>
      <c r="AD904" s="737">
        <f t="shared" si="235"/>
        <v>10</v>
      </c>
      <c r="AE904" s="473">
        <f t="shared" si="236"/>
        <v>10153239.860071218</v>
      </c>
      <c r="AF904" s="738">
        <f t="shared" si="237"/>
        <v>10153239.860071218</v>
      </c>
      <c r="AG904" s="739"/>
      <c r="AH904" s="625"/>
      <c r="AI904" s="625"/>
      <c r="AJ904" s="625"/>
      <c r="AK904" s="625"/>
      <c r="AL904" s="625"/>
      <c r="AM904" s="625"/>
      <c r="AN904" s="625"/>
    </row>
    <row r="905" spans="1:40" s="626" customFormat="1" ht="16">
      <c r="A905" s="722"/>
      <c r="B905" s="493" t="s">
        <v>2263</v>
      </c>
      <c r="C905" s="494" t="s">
        <v>2596</v>
      </c>
      <c r="D905" s="531" t="s">
        <v>3011</v>
      </c>
      <c r="E905" s="531" t="s">
        <v>3115</v>
      </c>
      <c r="F905" s="531"/>
      <c r="G905" s="531"/>
      <c r="H905" s="493">
        <v>2007</v>
      </c>
      <c r="I905" s="493" t="s">
        <v>3280</v>
      </c>
      <c r="J905" s="493" t="s">
        <v>871</v>
      </c>
      <c r="K905" s="493"/>
      <c r="L905" s="493"/>
      <c r="M905" s="493"/>
      <c r="N905" s="493" t="s">
        <v>204</v>
      </c>
      <c r="O905" s="517">
        <v>59777881.031164646</v>
      </c>
      <c r="P905" s="724" t="s">
        <v>123</v>
      </c>
      <c r="Q905" s="723"/>
      <c r="R905" s="699" t="str">
        <f t="shared" si="226"/>
        <v>2.08.01</v>
      </c>
      <c r="S905" s="726" t="str">
        <f t="shared" si="238"/>
        <v>ALAT KEDOKTERAN</v>
      </c>
      <c r="T905" s="726">
        <f t="shared" si="239"/>
        <v>5</v>
      </c>
      <c r="U905" s="734">
        <f t="shared" si="227"/>
        <v>11955574.20623293</v>
      </c>
      <c r="V905" s="726">
        <f t="shared" si="225"/>
        <v>6</v>
      </c>
      <c r="W905" s="735">
        <f t="shared" si="228"/>
        <v>59777871.031164646</v>
      </c>
      <c r="X905" s="735">
        <f t="shared" si="229"/>
        <v>0</v>
      </c>
      <c r="Y905" s="735">
        <f t="shared" si="230"/>
        <v>0</v>
      </c>
      <c r="Z905" s="735">
        <f t="shared" si="231"/>
        <v>0</v>
      </c>
      <c r="AA905" s="735">
        <f t="shared" si="232"/>
        <v>0</v>
      </c>
      <c r="AB905" s="735">
        <f t="shared" si="233"/>
        <v>0</v>
      </c>
      <c r="AC905" s="736">
        <f t="shared" si="234"/>
        <v>2007</v>
      </c>
      <c r="AD905" s="737">
        <f t="shared" si="235"/>
        <v>10</v>
      </c>
      <c r="AE905" s="473">
        <f t="shared" si="236"/>
        <v>59777871.031164646</v>
      </c>
      <c r="AF905" s="738">
        <f t="shared" si="237"/>
        <v>59777871.031164646</v>
      </c>
      <c r="AG905" s="739"/>
      <c r="AH905" s="625"/>
      <c r="AI905" s="625"/>
      <c r="AJ905" s="625"/>
      <c r="AK905" s="625"/>
      <c r="AL905" s="625"/>
      <c r="AM905" s="625"/>
      <c r="AN905" s="625"/>
    </row>
    <row r="906" spans="1:40" s="626" customFormat="1" ht="16">
      <c r="A906" s="722"/>
      <c r="B906" s="493" t="s">
        <v>2965</v>
      </c>
      <c r="C906" s="494" t="s">
        <v>397</v>
      </c>
      <c r="D906" s="531" t="s">
        <v>3003</v>
      </c>
      <c r="E906" s="531" t="s">
        <v>3116</v>
      </c>
      <c r="F906" s="531"/>
      <c r="G906" s="531" t="s">
        <v>238</v>
      </c>
      <c r="H906" s="493">
        <v>2007</v>
      </c>
      <c r="I906" s="493" t="s">
        <v>3282</v>
      </c>
      <c r="J906" s="493"/>
      <c r="K906" s="493"/>
      <c r="L906" s="493"/>
      <c r="M906" s="493"/>
      <c r="N906" s="493" t="s">
        <v>204</v>
      </c>
      <c r="O906" s="517">
        <v>180503420.381639</v>
      </c>
      <c r="P906" s="724" t="s">
        <v>123</v>
      </c>
      <c r="Q906" s="723"/>
      <c r="R906" s="699" t="str">
        <f t="shared" si="226"/>
        <v>2.08.01</v>
      </c>
      <c r="S906" s="726" t="str">
        <f t="shared" si="238"/>
        <v>ALAT KEDOKTERAN</v>
      </c>
      <c r="T906" s="726">
        <f t="shared" si="239"/>
        <v>5</v>
      </c>
      <c r="U906" s="734">
        <f t="shared" si="227"/>
        <v>36100682.076327801</v>
      </c>
      <c r="V906" s="726">
        <f t="shared" si="225"/>
        <v>6</v>
      </c>
      <c r="W906" s="735">
        <f t="shared" si="228"/>
        <v>180503410.381639</v>
      </c>
      <c r="X906" s="735">
        <f t="shared" si="229"/>
        <v>0</v>
      </c>
      <c r="Y906" s="735">
        <f t="shared" si="230"/>
        <v>0</v>
      </c>
      <c r="Z906" s="735">
        <f t="shared" si="231"/>
        <v>0</v>
      </c>
      <c r="AA906" s="735">
        <f t="shared" si="232"/>
        <v>0</v>
      </c>
      <c r="AB906" s="735">
        <f t="shared" si="233"/>
        <v>0</v>
      </c>
      <c r="AC906" s="736">
        <f t="shared" si="234"/>
        <v>2007</v>
      </c>
      <c r="AD906" s="737">
        <f t="shared" si="235"/>
        <v>10</v>
      </c>
      <c r="AE906" s="473">
        <f t="shared" si="236"/>
        <v>180503410.381639</v>
      </c>
      <c r="AF906" s="738">
        <f t="shared" si="237"/>
        <v>180503410.381639</v>
      </c>
      <c r="AG906" s="739"/>
      <c r="AH906" s="625"/>
      <c r="AI906" s="625"/>
      <c r="AJ906" s="625"/>
      <c r="AK906" s="625"/>
      <c r="AL906" s="625"/>
      <c r="AM906" s="625"/>
      <c r="AN906" s="625"/>
    </row>
    <row r="907" spans="1:40" s="626" customFormat="1" ht="27.75" customHeight="1">
      <c r="A907" s="722"/>
      <c r="B907" s="493" t="s">
        <v>2263</v>
      </c>
      <c r="C907" s="494" t="s">
        <v>2297</v>
      </c>
      <c r="D907" s="531" t="s">
        <v>3003</v>
      </c>
      <c r="E907" s="531" t="s">
        <v>3117</v>
      </c>
      <c r="F907" s="531"/>
      <c r="G907" s="531" t="s">
        <v>238</v>
      </c>
      <c r="H907" s="493">
        <v>2007</v>
      </c>
      <c r="I907" s="493" t="s">
        <v>3282</v>
      </c>
      <c r="J907" s="493" t="s">
        <v>893</v>
      </c>
      <c r="K907" s="493"/>
      <c r="L907" s="493"/>
      <c r="M907" s="493"/>
      <c r="N907" s="493" t="s">
        <v>204</v>
      </c>
      <c r="O907" s="517">
        <v>120335609.17271401</v>
      </c>
      <c r="P907" s="724" t="s">
        <v>123</v>
      </c>
      <c r="Q907" s="723"/>
      <c r="R907" s="699" t="str">
        <f t="shared" si="226"/>
        <v>2.08.01</v>
      </c>
      <c r="S907" s="726" t="str">
        <f t="shared" si="238"/>
        <v>ALAT KEDOKTERAN</v>
      </c>
      <c r="T907" s="726">
        <f t="shared" si="239"/>
        <v>5</v>
      </c>
      <c r="U907" s="734">
        <f t="shared" si="227"/>
        <v>24067119.834542803</v>
      </c>
      <c r="V907" s="726">
        <f t="shared" si="225"/>
        <v>6</v>
      </c>
      <c r="W907" s="735">
        <f t="shared" si="228"/>
        <v>120335599.17271401</v>
      </c>
      <c r="X907" s="735">
        <f t="shared" si="229"/>
        <v>0</v>
      </c>
      <c r="Y907" s="735">
        <f t="shared" si="230"/>
        <v>0</v>
      </c>
      <c r="Z907" s="735">
        <f t="shared" si="231"/>
        <v>0</v>
      </c>
      <c r="AA907" s="735">
        <f t="shared" si="232"/>
        <v>0</v>
      </c>
      <c r="AB907" s="735">
        <f t="shared" si="233"/>
        <v>0</v>
      </c>
      <c r="AC907" s="736">
        <f t="shared" si="234"/>
        <v>2007</v>
      </c>
      <c r="AD907" s="737">
        <f t="shared" si="235"/>
        <v>10</v>
      </c>
      <c r="AE907" s="473">
        <f t="shared" si="236"/>
        <v>120335599.17271401</v>
      </c>
      <c r="AF907" s="738">
        <f t="shared" si="237"/>
        <v>120335599.17271401</v>
      </c>
      <c r="AG907" s="739"/>
      <c r="AH907" s="625"/>
      <c r="AI907" s="625"/>
      <c r="AJ907" s="625"/>
      <c r="AK907" s="625"/>
      <c r="AL907" s="625"/>
      <c r="AM907" s="625"/>
      <c r="AN907" s="625"/>
    </row>
    <row r="908" spans="1:40" s="626" customFormat="1" ht="34.5" customHeight="1">
      <c r="A908" s="722"/>
      <c r="B908" s="493" t="s">
        <v>2263</v>
      </c>
      <c r="C908" s="494" t="s">
        <v>2597</v>
      </c>
      <c r="D908" s="493" t="s">
        <v>732</v>
      </c>
      <c r="E908" s="493" t="s">
        <v>3118</v>
      </c>
      <c r="F908" s="493"/>
      <c r="G908" s="493" t="s">
        <v>238</v>
      </c>
      <c r="H908" s="493">
        <v>2007</v>
      </c>
      <c r="I908" s="493" t="s">
        <v>3287</v>
      </c>
      <c r="J908" s="493"/>
      <c r="K908" s="493"/>
      <c r="L908" s="493"/>
      <c r="M908" s="493"/>
      <c r="N908" s="493" t="s">
        <v>204</v>
      </c>
      <c r="O908" s="517">
        <v>48295561.256278932</v>
      </c>
      <c r="P908" s="724" t="s">
        <v>123</v>
      </c>
      <c r="Q908" s="723"/>
      <c r="R908" s="699" t="str">
        <f t="shared" si="226"/>
        <v>2.08.01</v>
      </c>
      <c r="S908" s="726" t="str">
        <f t="shared" si="238"/>
        <v>ALAT KEDOKTERAN</v>
      </c>
      <c r="T908" s="726">
        <f t="shared" si="239"/>
        <v>5</v>
      </c>
      <c r="U908" s="734">
        <f t="shared" si="227"/>
        <v>9659110.251255786</v>
      </c>
      <c r="V908" s="726">
        <f t="shared" ref="V908:V971" si="240">2013-AC908</f>
        <v>6</v>
      </c>
      <c r="W908" s="735">
        <f t="shared" si="228"/>
        <v>48295551.256278932</v>
      </c>
      <c r="X908" s="735">
        <f t="shared" si="229"/>
        <v>0</v>
      </c>
      <c r="Y908" s="735">
        <f t="shared" si="230"/>
        <v>0</v>
      </c>
      <c r="Z908" s="735">
        <f t="shared" si="231"/>
        <v>0</v>
      </c>
      <c r="AA908" s="735">
        <f t="shared" si="232"/>
        <v>0</v>
      </c>
      <c r="AB908" s="735">
        <f t="shared" si="233"/>
        <v>0</v>
      </c>
      <c r="AC908" s="736">
        <f t="shared" si="234"/>
        <v>2007</v>
      </c>
      <c r="AD908" s="737">
        <f t="shared" si="235"/>
        <v>10</v>
      </c>
      <c r="AE908" s="473">
        <f t="shared" si="236"/>
        <v>48295551.256278932</v>
      </c>
      <c r="AF908" s="738">
        <f t="shared" si="237"/>
        <v>48295551.256278932</v>
      </c>
      <c r="AG908" s="739"/>
      <c r="AH908" s="625"/>
      <c r="AI908" s="625"/>
      <c r="AJ908" s="625"/>
      <c r="AK908" s="625"/>
      <c r="AL908" s="625"/>
      <c r="AM908" s="625"/>
      <c r="AN908" s="625"/>
    </row>
    <row r="909" spans="1:40" s="626" customFormat="1" ht="16">
      <c r="A909" s="722"/>
      <c r="B909" s="493" t="s">
        <v>2897</v>
      </c>
      <c r="C909" s="494" t="s">
        <v>2598</v>
      </c>
      <c r="D909" s="531" t="s">
        <v>3015</v>
      </c>
      <c r="E909" s="531" t="s">
        <v>3119</v>
      </c>
      <c r="F909" s="531"/>
      <c r="G909" s="531" t="s">
        <v>225</v>
      </c>
      <c r="H909" s="493">
        <v>2007</v>
      </c>
      <c r="I909" s="493" t="s">
        <v>3280</v>
      </c>
      <c r="J909" s="493"/>
      <c r="K909" s="493"/>
      <c r="L909" s="493"/>
      <c r="M909" s="493"/>
      <c r="N909" s="493" t="s">
        <v>204</v>
      </c>
      <c r="O909" s="517">
        <v>46742746.779838145</v>
      </c>
      <c r="P909" s="724" t="s">
        <v>123</v>
      </c>
      <c r="Q909" s="723"/>
      <c r="R909" s="699" t="str">
        <f t="shared" si="226"/>
        <v>2.08.01</v>
      </c>
      <c r="S909" s="726" t="str">
        <f t="shared" si="238"/>
        <v>ALAT KEDOKTERAN</v>
      </c>
      <c r="T909" s="726">
        <f t="shared" si="239"/>
        <v>5</v>
      </c>
      <c r="U909" s="734">
        <f t="shared" si="227"/>
        <v>9348547.3559676297</v>
      </c>
      <c r="V909" s="726">
        <f t="shared" si="240"/>
        <v>6</v>
      </c>
      <c r="W909" s="735">
        <f t="shared" si="228"/>
        <v>46742736.779838145</v>
      </c>
      <c r="X909" s="735">
        <f t="shared" si="229"/>
        <v>0</v>
      </c>
      <c r="Y909" s="735">
        <f t="shared" si="230"/>
        <v>0</v>
      </c>
      <c r="Z909" s="735">
        <f t="shared" si="231"/>
        <v>0</v>
      </c>
      <c r="AA909" s="735">
        <f t="shared" si="232"/>
        <v>0</v>
      </c>
      <c r="AB909" s="735">
        <f t="shared" si="233"/>
        <v>0</v>
      </c>
      <c r="AC909" s="736">
        <f t="shared" si="234"/>
        <v>2007</v>
      </c>
      <c r="AD909" s="737">
        <f t="shared" si="235"/>
        <v>10</v>
      </c>
      <c r="AE909" s="473">
        <f t="shared" si="236"/>
        <v>46742736.779838145</v>
      </c>
      <c r="AF909" s="738">
        <f t="shared" si="237"/>
        <v>46742736.779838145</v>
      </c>
      <c r="AG909" s="739"/>
      <c r="AH909" s="625"/>
      <c r="AI909" s="625"/>
      <c r="AJ909" s="625"/>
      <c r="AK909" s="625"/>
      <c r="AL909" s="625"/>
      <c r="AM909" s="625"/>
      <c r="AN909" s="625"/>
    </row>
    <row r="910" spans="1:40" s="626" customFormat="1" ht="16">
      <c r="A910" s="722"/>
      <c r="B910" s="493" t="s">
        <v>2974</v>
      </c>
      <c r="C910" s="494" t="s">
        <v>2545</v>
      </c>
      <c r="D910" s="531" t="s">
        <v>732</v>
      </c>
      <c r="E910" s="531" t="s">
        <v>3120</v>
      </c>
      <c r="F910" s="531"/>
      <c r="G910" s="531" t="s">
        <v>238</v>
      </c>
      <c r="H910" s="493">
        <v>2007</v>
      </c>
      <c r="I910" s="493" t="s">
        <v>3280</v>
      </c>
      <c r="J910" s="493" t="s">
        <v>855</v>
      </c>
      <c r="K910" s="493"/>
      <c r="L910" s="493"/>
      <c r="M910" s="493"/>
      <c r="N910" s="493" t="s">
        <v>204</v>
      </c>
      <c r="O910" s="517">
        <v>35889.903191444741</v>
      </c>
      <c r="P910" s="724" t="s">
        <v>123</v>
      </c>
      <c r="Q910" s="723"/>
      <c r="R910" s="699" t="str">
        <f t="shared" si="226"/>
        <v>2.08.01</v>
      </c>
      <c r="S910" s="726" t="str">
        <f t="shared" si="238"/>
        <v>ALAT KEDOKTERAN</v>
      </c>
      <c r="T910" s="726">
        <f t="shared" si="239"/>
        <v>5</v>
      </c>
      <c r="U910" s="734">
        <f t="shared" si="227"/>
        <v>7175.9806382889483</v>
      </c>
      <c r="V910" s="726">
        <f t="shared" si="240"/>
        <v>6</v>
      </c>
      <c r="W910" s="735">
        <f t="shared" si="228"/>
        <v>35879.903191444741</v>
      </c>
      <c r="X910" s="735">
        <f t="shared" si="229"/>
        <v>0</v>
      </c>
      <c r="Y910" s="735">
        <f t="shared" si="230"/>
        <v>0</v>
      </c>
      <c r="Z910" s="735">
        <f t="shared" si="231"/>
        <v>0</v>
      </c>
      <c r="AA910" s="735">
        <f t="shared" si="232"/>
        <v>0</v>
      </c>
      <c r="AB910" s="735">
        <f t="shared" si="233"/>
        <v>0</v>
      </c>
      <c r="AC910" s="736">
        <f t="shared" si="234"/>
        <v>2007</v>
      </c>
      <c r="AD910" s="737">
        <f t="shared" si="235"/>
        <v>10</v>
      </c>
      <c r="AE910" s="473">
        <f t="shared" si="236"/>
        <v>35879.903191444741</v>
      </c>
      <c r="AF910" s="738">
        <f t="shared" si="237"/>
        <v>35879.903191444741</v>
      </c>
      <c r="AG910" s="739"/>
      <c r="AH910" s="625"/>
      <c r="AI910" s="625"/>
      <c r="AJ910" s="625"/>
      <c r="AK910" s="625"/>
      <c r="AL910" s="625"/>
      <c r="AM910" s="625"/>
      <c r="AN910" s="625"/>
    </row>
    <row r="911" spans="1:40" s="626" customFormat="1" ht="16">
      <c r="A911" s="722"/>
      <c r="B911" s="493" t="s">
        <v>2263</v>
      </c>
      <c r="C911" s="494" t="s">
        <v>2548</v>
      </c>
      <c r="D911" s="531" t="s">
        <v>3013</v>
      </c>
      <c r="E911" s="531" t="s">
        <v>3085</v>
      </c>
      <c r="F911" s="531"/>
      <c r="G911" s="531" t="s">
        <v>238</v>
      </c>
      <c r="H911" s="493">
        <v>2007</v>
      </c>
      <c r="I911" s="493" t="s">
        <v>3281</v>
      </c>
      <c r="J911" s="493" t="s">
        <v>861</v>
      </c>
      <c r="K911" s="493"/>
      <c r="L911" s="493"/>
      <c r="M911" s="493"/>
      <c r="N911" s="493" t="s">
        <v>204</v>
      </c>
      <c r="O911" s="517">
        <v>17122605.259341698</v>
      </c>
      <c r="P911" s="724" t="s">
        <v>123</v>
      </c>
      <c r="Q911" s="723"/>
      <c r="R911" s="699" t="str">
        <f t="shared" si="226"/>
        <v>2.08.01</v>
      </c>
      <c r="S911" s="726" t="str">
        <f t="shared" si="238"/>
        <v>ALAT KEDOKTERAN</v>
      </c>
      <c r="T911" s="726">
        <f t="shared" si="239"/>
        <v>5</v>
      </c>
      <c r="U911" s="734">
        <f t="shared" si="227"/>
        <v>3424519.0518683395</v>
      </c>
      <c r="V911" s="726">
        <f t="shared" si="240"/>
        <v>6</v>
      </c>
      <c r="W911" s="735">
        <f t="shared" si="228"/>
        <v>17122595.259341698</v>
      </c>
      <c r="X911" s="735">
        <f t="shared" si="229"/>
        <v>0</v>
      </c>
      <c r="Y911" s="735">
        <f t="shared" si="230"/>
        <v>0</v>
      </c>
      <c r="Z911" s="735">
        <f t="shared" si="231"/>
        <v>0</v>
      </c>
      <c r="AA911" s="735">
        <f t="shared" si="232"/>
        <v>0</v>
      </c>
      <c r="AB911" s="735">
        <f t="shared" si="233"/>
        <v>0</v>
      </c>
      <c r="AC911" s="736">
        <f t="shared" si="234"/>
        <v>2007</v>
      </c>
      <c r="AD911" s="737">
        <f t="shared" si="235"/>
        <v>10</v>
      </c>
      <c r="AE911" s="473">
        <f t="shared" si="236"/>
        <v>17122595.259341698</v>
      </c>
      <c r="AF911" s="738">
        <f t="shared" si="237"/>
        <v>17122595.259341698</v>
      </c>
      <c r="AG911" s="739"/>
      <c r="AH911" s="625"/>
      <c r="AI911" s="625"/>
      <c r="AJ911" s="625"/>
      <c r="AK911" s="625"/>
      <c r="AL911" s="625"/>
      <c r="AM911" s="625"/>
      <c r="AN911" s="625"/>
    </row>
    <row r="912" spans="1:40" s="626" customFormat="1" ht="16">
      <c r="A912" s="722"/>
      <c r="B912" s="493" t="s">
        <v>2263</v>
      </c>
      <c r="C912" s="494" t="s">
        <v>2441</v>
      </c>
      <c r="D912" s="531" t="s">
        <v>996</v>
      </c>
      <c r="E912" s="531" t="s">
        <v>834</v>
      </c>
      <c r="F912" s="531"/>
      <c r="G912" s="531" t="s">
        <v>225</v>
      </c>
      <c r="H912" s="493">
        <v>2007</v>
      </c>
      <c r="I912" s="493" t="s">
        <v>3281</v>
      </c>
      <c r="J912" s="493"/>
      <c r="K912" s="493"/>
      <c r="L912" s="493"/>
      <c r="M912" s="493"/>
      <c r="N912" s="493" t="s">
        <v>204</v>
      </c>
      <c r="O912" s="517">
        <v>11764709.383146526</v>
      </c>
      <c r="P912" s="724" t="s">
        <v>123</v>
      </c>
      <c r="Q912" s="723"/>
      <c r="R912" s="699" t="str">
        <f t="shared" si="226"/>
        <v>2.08.01</v>
      </c>
      <c r="S912" s="726" t="str">
        <f t="shared" si="238"/>
        <v>ALAT KEDOKTERAN</v>
      </c>
      <c r="T912" s="726">
        <f t="shared" si="239"/>
        <v>5</v>
      </c>
      <c r="U912" s="734">
        <f t="shared" si="227"/>
        <v>2352939.8766293051</v>
      </c>
      <c r="V912" s="726">
        <f t="shared" si="240"/>
        <v>6</v>
      </c>
      <c r="W912" s="735">
        <f t="shared" si="228"/>
        <v>11764699.383146526</v>
      </c>
      <c r="X912" s="735">
        <f t="shared" si="229"/>
        <v>0</v>
      </c>
      <c r="Y912" s="735">
        <f t="shared" si="230"/>
        <v>0</v>
      </c>
      <c r="Z912" s="735">
        <f t="shared" si="231"/>
        <v>0</v>
      </c>
      <c r="AA912" s="735">
        <f t="shared" si="232"/>
        <v>0</v>
      </c>
      <c r="AB912" s="735">
        <f t="shared" si="233"/>
        <v>0</v>
      </c>
      <c r="AC912" s="736">
        <f t="shared" si="234"/>
        <v>2007</v>
      </c>
      <c r="AD912" s="737">
        <f t="shared" si="235"/>
        <v>10</v>
      </c>
      <c r="AE912" s="473">
        <f t="shared" si="236"/>
        <v>11764699.383146526</v>
      </c>
      <c r="AF912" s="738">
        <f t="shared" si="237"/>
        <v>11764699.383146526</v>
      </c>
      <c r="AG912" s="739"/>
      <c r="AH912" s="625"/>
      <c r="AI912" s="625"/>
      <c r="AJ912" s="625"/>
      <c r="AK912" s="625"/>
      <c r="AL912" s="625"/>
      <c r="AM912" s="625"/>
      <c r="AN912" s="625"/>
    </row>
    <row r="913" spans="1:40" s="626" customFormat="1" ht="16">
      <c r="A913" s="722"/>
      <c r="B913" s="493" t="s">
        <v>2263</v>
      </c>
      <c r="C913" s="494" t="s">
        <v>2599</v>
      </c>
      <c r="D913" s="531" t="s">
        <v>3016</v>
      </c>
      <c r="E913" s="531" t="s">
        <v>835</v>
      </c>
      <c r="F913" s="531"/>
      <c r="G913" s="531" t="s">
        <v>225</v>
      </c>
      <c r="H913" s="493">
        <v>2007</v>
      </c>
      <c r="I913" s="493" t="s">
        <v>3281</v>
      </c>
      <c r="J913" s="493"/>
      <c r="K913" s="493"/>
      <c r="L913" s="493"/>
      <c r="M913" s="493"/>
      <c r="N913" s="493" t="s">
        <v>204</v>
      </c>
      <c r="O913" s="517">
        <v>88235333.618734822</v>
      </c>
      <c r="P913" s="724" t="s">
        <v>123</v>
      </c>
      <c r="Q913" s="723"/>
      <c r="R913" s="699" t="str">
        <f t="shared" si="226"/>
        <v>2.08.01</v>
      </c>
      <c r="S913" s="726" t="str">
        <f t="shared" si="238"/>
        <v>ALAT KEDOKTERAN</v>
      </c>
      <c r="T913" s="726">
        <f t="shared" si="239"/>
        <v>5</v>
      </c>
      <c r="U913" s="734">
        <f t="shared" si="227"/>
        <v>17647064.723746963</v>
      </c>
      <c r="V913" s="726">
        <f t="shared" si="240"/>
        <v>6</v>
      </c>
      <c r="W913" s="735">
        <f t="shared" si="228"/>
        <v>88235323.618734822</v>
      </c>
      <c r="X913" s="735">
        <f t="shared" si="229"/>
        <v>0</v>
      </c>
      <c r="Y913" s="735">
        <f t="shared" si="230"/>
        <v>0</v>
      </c>
      <c r="Z913" s="735">
        <f t="shared" si="231"/>
        <v>0</v>
      </c>
      <c r="AA913" s="735">
        <f t="shared" si="232"/>
        <v>0</v>
      </c>
      <c r="AB913" s="735">
        <f t="shared" si="233"/>
        <v>0</v>
      </c>
      <c r="AC913" s="736">
        <f t="shared" si="234"/>
        <v>2007</v>
      </c>
      <c r="AD913" s="737">
        <f t="shared" si="235"/>
        <v>10</v>
      </c>
      <c r="AE913" s="473">
        <f t="shared" si="236"/>
        <v>88235323.618734822</v>
      </c>
      <c r="AF913" s="738">
        <f t="shared" si="237"/>
        <v>88235323.618734822</v>
      </c>
      <c r="AG913" s="739"/>
      <c r="AH913" s="625"/>
      <c r="AI913" s="625"/>
      <c r="AJ913" s="625"/>
      <c r="AK913" s="625"/>
      <c r="AL913" s="625"/>
      <c r="AM913" s="625"/>
      <c r="AN913" s="625"/>
    </row>
    <row r="914" spans="1:40" s="626" customFormat="1" ht="16">
      <c r="A914" s="722"/>
      <c r="B914" s="493" t="s">
        <v>2263</v>
      </c>
      <c r="C914" s="494" t="s">
        <v>2600</v>
      </c>
      <c r="D914" s="531" t="s">
        <v>3008</v>
      </c>
      <c r="E914" s="531" t="s">
        <v>836</v>
      </c>
      <c r="F914" s="531"/>
      <c r="G914" s="531" t="s">
        <v>225</v>
      </c>
      <c r="H914" s="493">
        <v>2007</v>
      </c>
      <c r="I914" s="493" t="s">
        <v>3281</v>
      </c>
      <c r="J914" s="493"/>
      <c r="K914" s="493"/>
      <c r="L914" s="493"/>
      <c r="M914" s="493"/>
      <c r="N914" s="493" t="s">
        <v>204</v>
      </c>
      <c r="O914" s="517">
        <v>15350150.005874969</v>
      </c>
      <c r="P914" s="724" t="s">
        <v>123</v>
      </c>
      <c r="Q914" s="723"/>
      <c r="R914" s="699" t="str">
        <f t="shared" si="226"/>
        <v>2.08.01</v>
      </c>
      <c r="S914" s="726" t="str">
        <f t="shared" si="238"/>
        <v>ALAT KEDOKTERAN</v>
      </c>
      <c r="T914" s="726">
        <f t="shared" si="239"/>
        <v>5</v>
      </c>
      <c r="U914" s="734">
        <f t="shared" si="227"/>
        <v>3070028.0011749938</v>
      </c>
      <c r="V914" s="726">
        <f t="shared" si="240"/>
        <v>6</v>
      </c>
      <c r="W914" s="735">
        <f t="shared" si="228"/>
        <v>15350140.005874969</v>
      </c>
      <c r="X914" s="735">
        <f t="shared" si="229"/>
        <v>0</v>
      </c>
      <c r="Y914" s="735">
        <f t="shared" si="230"/>
        <v>0</v>
      </c>
      <c r="Z914" s="735">
        <f t="shared" si="231"/>
        <v>0</v>
      </c>
      <c r="AA914" s="735">
        <f t="shared" si="232"/>
        <v>0</v>
      </c>
      <c r="AB914" s="735">
        <f t="shared" si="233"/>
        <v>0</v>
      </c>
      <c r="AC914" s="736">
        <f t="shared" si="234"/>
        <v>2007</v>
      </c>
      <c r="AD914" s="737">
        <f t="shared" si="235"/>
        <v>10</v>
      </c>
      <c r="AE914" s="473">
        <f t="shared" si="236"/>
        <v>15350140.005874969</v>
      </c>
      <c r="AF914" s="738">
        <f t="shared" si="237"/>
        <v>15350140.005874969</v>
      </c>
      <c r="AG914" s="739"/>
      <c r="AH914" s="625"/>
      <c r="AI914" s="625"/>
      <c r="AJ914" s="625"/>
      <c r="AK914" s="625"/>
      <c r="AL914" s="625"/>
      <c r="AM914" s="625"/>
      <c r="AN914" s="625"/>
    </row>
    <row r="915" spans="1:40" s="626" customFormat="1" ht="16">
      <c r="A915" s="722"/>
      <c r="B915" s="493" t="s">
        <v>2323</v>
      </c>
      <c r="C915" s="494" t="s">
        <v>2518</v>
      </c>
      <c r="D915" s="531" t="s">
        <v>732</v>
      </c>
      <c r="E915" s="531" t="s">
        <v>3121</v>
      </c>
      <c r="F915" s="531"/>
      <c r="G915" s="531" t="s">
        <v>225</v>
      </c>
      <c r="H915" s="493">
        <v>2007</v>
      </c>
      <c r="I915" s="493" t="s">
        <v>3280</v>
      </c>
      <c r="J915" s="493"/>
      <c r="K915" s="493"/>
      <c r="L915" s="493"/>
      <c r="M915" s="493"/>
      <c r="N915" s="493" t="s">
        <v>204</v>
      </c>
      <c r="O915" s="517">
        <v>52374861.119217046</v>
      </c>
      <c r="P915" s="724" t="s">
        <v>123</v>
      </c>
      <c r="Q915" s="723"/>
      <c r="R915" s="699" t="str">
        <f t="shared" si="226"/>
        <v>2.08.01</v>
      </c>
      <c r="S915" s="726" t="str">
        <f t="shared" si="238"/>
        <v>ALAT KEDOKTERAN</v>
      </c>
      <c r="T915" s="726">
        <f t="shared" si="239"/>
        <v>5</v>
      </c>
      <c r="U915" s="734">
        <f t="shared" si="227"/>
        <v>10474970.223843409</v>
      </c>
      <c r="V915" s="726">
        <f t="shared" si="240"/>
        <v>6</v>
      </c>
      <c r="W915" s="735">
        <f t="shared" si="228"/>
        <v>52374851.119217046</v>
      </c>
      <c r="X915" s="735">
        <f t="shared" si="229"/>
        <v>0</v>
      </c>
      <c r="Y915" s="735">
        <f t="shared" si="230"/>
        <v>0</v>
      </c>
      <c r="Z915" s="735">
        <f t="shared" si="231"/>
        <v>0</v>
      </c>
      <c r="AA915" s="735">
        <f t="shared" si="232"/>
        <v>0</v>
      </c>
      <c r="AB915" s="735">
        <f t="shared" si="233"/>
        <v>0</v>
      </c>
      <c r="AC915" s="736">
        <f t="shared" si="234"/>
        <v>2007</v>
      </c>
      <c r="AD915" s="737">
        <f t="shared" si="235"/>
        <v>10</v>
      </c>
      <c r="AE915" s="473">
        <f t="shared" si="236"/>
        <v>52374851.119217046</v>
      </c>
      <c r="AF915" s="738">
        <f t="shared" si="237"/>
        <v>52374851.119217046</v>
      </c>
      <c r="AG915" s="739"/>
      <c r="AH915" s="625"/>
      <c r="AI915" s="625"/>
      <c r="AJ915" s="625"/>
      <c r="AK915" s="625"/>
      <c r="AL915" s="625"/>
      <c r="AM915" s="625"/>
      <c r="AN915" s="625"/>
    </row>
    <row r="916" spans="1:40" s="626" customFormat="1" ht="16">
      <c r="A916" s="722"/>
      <c r="B916" s="493" t="s">
        <v>2263</v>
      </c>
      <c r="C916" s="494" t="s">
        <v>2601</v>
      </c>
      <c r="D916" s="531" t="s">
        <v>996</v>
      </c>
      <c r="E916" s="531" t="s">
        <v>3122</v>
      </c>
      <c r="F916" s="531"/>
      <c r="G916" s="531" t="s">
        <v>238</v>
      </c>
      <c r="H916" s="493">
        <v>2007</v>
      </c>
      <c r="I916" s="493" t="s">
        <v>3280</v>
      </c>
      <c r="J916" s="493" t="s">
        <v>878</v>
      </c>
      <c r="K916" s="493"/>
      <c r="L916" s="493"/>
      <c r="M916" s="493"/>
      <c r="N916" s="493" t="s">
        <v>204</v>
      </c>
      <c r="O916" s="517">
        <v>18160185.053783998</v>
      </c>
      <c r="P916" s="724" t="s">
        <v>123</v>
      </c>
      <c r="Q916" s="723"/>
      <c r="R916" s="699" t="str">
        <f t="shared" si="226"/>
        <v>2.08.01</v>
      </c>
      <c r="S916" s="726" t="str">
        <f t="shared" si="238"/>
        <v>ALAT KEDOKTERAN</v>
      </c>
      <c r="T916" s="726">
        <f t="shared" si="239"/>
        <v>5</v>
      </c>
      <c r="U916" s="734">
        <f t="shared" si="227"/>
        <v>3632035.0107567995</v>
      </c>
      <c r="V916" s="726">
        <f t="shared" si="240"/>
        <v>6</v>
      </c>
      <c r="W916" s="735">
        <f t="shared" si="228"/>
        <v>18160175.053783998</v>
      </c>
      <c r="X916" s="735">
        <f t="shared" si="229"/>
        <v>0</v>
      </c>
      <c r="Y916" s="735">
        <f t="shared" si="230"/>
        <v>0</v>
      </c>
      <c r="Z916" s="735">
        <f t="shared" si="231"/>
        <v>0</v>
      </c>
      <c r="AA916" s="735">
        <f t="shared" si="232"/>
        <v>0</v>
      </c>
      <c r="AB916" s="735">
        <f t="shared" si="233"/>
        <v>0</v>
      </c>
      <c r="AC916" s="736">
        <f t="shared" si="234"/>
        <v>2007</v>
      </c>
      <c r="AD916" s="737">
        <f t="shared" si="235"/>
        <v>10</v>
      </c>
      <c r="AE916" s="473">
        <f t="shared" si="236"/>
        <v>18160175.053783998</v>
      </c>
      <c r="AF916" s="738">
        <f t="shared" si="237"/>
        <v>18160175.053783998</v>
      </c>
      <c r="AG916" s="739"/>
      <c r="AH916" s="625"/>
      <c r="AI916" s="625"/>
      <c r="AJ916" s="625"/>
      <c r="AK916" s="625"/>
      <c r="AL916" s="625"/>
      <c r="AM916" s="625"/>
      <c r="AN916" s="625"/>
    </row>
    <row r="917" spans="1:40" s="626" customFormat="1" ht="16">
      <c r="A917" s="722"/>
      <c r="B917" s="493" t="s">
        <v>2263</v>
      </c>
      <c r="C917" s="494" t="s">
        <v>2602</v>
      </c>
      <c r="D917" s="531" t="s">
        <v>732</v>
      </c>
      <c r="E917" s="531" t="s">
        <v>837</v>
      </c>
      <c r="F917" s="531"/>
      <c r="G917" s="531" t="s">
        <v>238</v>
      </c>
      <c r="H917" s="493">
        <v>2007</v>
      </c>
      <c r="I917" s="493" t="s">
        <v>3280</v>
      </c>
      <c r="J917" s="493" t="s">
        <v>879</v>
      </c>
      <c r="K917" s="493"/>
      <c r="L917" s="493"/>
      <c r="M917" s="493"/>
      <c r="N917" s="493" t="s">
        <v>204</v>
      </c>
      <c r="O917" s="517">
        <v>3221289.8944372917</v>
      </c>
      <c r="P917" s="724" t="s">
        <v>123</v>
      </c>
      <c r="Q917" s="723"/>
      <c r="R917" s="699" t="str">
        <f t="shared" si="226"/>
        <v>2.08.01</v>
      </c>
      <c r="S917" s="726" t="str">
        <f t="shared" si="238"/>
        <v>ALAT KEDOKTERAN</v>
      </c>
      <c r="T917" s="726">
        <f t="shared" si="239"/>
        <v>5</v>
      </c>
      <c r="U917" s="734">
        <f t="shared" si="227"/>
        <v>644255.97888745833</v>
      </c>
      <c r="V917" s="726">
        <f t="shared" si="240"/>
        <v>6</v>
      </c>
      <c r="W917" s="735">
        <f t="shared" si="228"/>
        <v>3221279.8944372917</v>
      </c>
      <c r="X917" s="735">
        <f t="shared" si="229"/>
        <v>0</v>
      </c>
      <c r="Y917" s="735">
        <f t="shared" si="230"/>
        <v>0</v>
      </c>
      <c r="Z917" s="735">
        <f t="shared" si="231"/>
        <v>0</v>
      </c>
      <c r="AA917" s="735">
        <f t="shared" si="232"/>
        <v>0</v>
      </c>
      <c r="AB917" s="735">
        <f t="shared" si="233"/>
        <v>0</v>
      </c>
      <c r="AC917" s="736">
        <f t="shared" si="234"/>
        <v>2007</v>
      </c>
      <c r="AD917" s="737">
        <f t="shared" si="235"/>
        <v>10</v>
      </c>
      <c r="AE917" s="473">
        <f t="shared" si="236"/>
        <v>3221279.8944372917</v>
      </c>
      <c r="AF917" s="738">
        <f t="shared" si="237"/>
        <v>3221279.8944372917</v>
      </c>
      <c r="AG917" s="739"/>
      <c r="AH917" s="625"/>
      <c r="AI917" s="625"/>
      <c r="AJ917" s="625"/>
      <c r="AK917" s="625"/>
      <c r="AL917" s="625"/>
      <c r="AM917" s="625"/>
      <c r="AN917" s="625"/>
    </row>
    <row r="918" spans="1:40" s="626" customFormat="1" ht="16">
      <c r="A918" s="722"/>
      <c r="B918" s="493" t="s">
        <v>2263</v>
      </c>
      <c r="C918" s="494" t="s">
        <v>2603</v>
      </c>
      <c r="D918" s="493" t="s">
        <v>732</v>
      </c>
      <c r="E918" s="493" t="s">
        <v>3123</v>
      </c>
      <c r="F918" s="493"/>
      <c r="G918" s="493" t="s">
        <v>1581</v>
      </c>
      <c r="H918" s="493">
        <v>2007</v>
      </c>
      <c r="I918" s="493" t="s">
        <v>3280</v>
      </c>
      <c r="J918" s="493" t="s">
        <v>894</v>
      </c>
      <c r="K918" s="493"/>
      <c r="L918" s="493"/>
      <c r="M918" s="493"/>
      <c r="N918" s="493" t="s">
        <v>204</v>
      </c>
      <c r="O918" s="517">
        <v>1794485.2257203262</v>
      </c>
      <c r="P918" s="724" t="s">
        <v>123</v>
      </c>
      <c r="Q918" s="723"/>
      <c r="R918" s="699" t="str">
        <f t="shared" si="226"/>
        <v>2.08.01</v>
      </c>
      <c r="S918" s="726" t="str">
        <f t="shared" si="238"/>
        <v>ALAT KEDOKTERAN</v>
      </c>
      <c r="T918" s="726">
        <f t="shared" si="239"/>
        <v>5</v>
      </c>
      <c r="U918" s="734">
        <f t="shared" si="227"/>
        <v>358895.04514406523</v>
      </c>
      <c r="V918" s="726">
        <f t="shared" si="240"/>
        <v>6</v>
      </c>
      <c r="W918" s="735">
        <f t="shared" si="228"/>
        <v>1794475.2257203262</v>
      </c>
      <c r="X918" s="735">
        <f t="shared" si="229"/>
        <v>0</v>
      </c>
      <c r="Y918" s="735">
        <f t="shared" si="230"/>
        <v>0</v>
      </c>
      <c r="Z918" s="735">
        <f t="shared" si="231"/>
        <v>0</v>
      </c>
      <c r="AA918" s="735">
        <f t="shared" si="232"/>
        <v>0</v>
      </c>
      <c r="AB918" s="735">
        <f t="shared" si="233"/>
        <v>0</v>
      </c>
      <c r="AC918" s="736">
        <f t="shared" si="234"/>
        <v>2007</v>
      </c>
      <c r="AD918" s="737">
        <f t="shared" si="235"/>
        <v>10</v>
      </c>
      <c r="AE918" s="473">
        <f t="shared" si="236"/>
        <v>1794475.2257203262</v>
      </c>
      <c r="AF918" s="738">
        <f t="shared" si="237"/>
        <v>1794475.2257203262</v>
      </c>
      <c r="AG918" s="739"/>
      <c r="AH918" s="625"/>
      <c r="AI918" s="625"/>
      <c r="AJ918" s="625"/>
      <c r="AK918" s="625"/>
      <c r="AL918" s="625"/>
      <c r="AM918" s="625"/>
      <c r="AN918" s="625"/>
    </row>
    <row r="919" spans="1:40" s="626" customFormat="1" ht="16">
      <c r="A919" s="722"/>
      <c r="B919" s="493" t="s">
        <v>2263</v>
      </c>
      <c r="C919" s="494" t="s">
        <v>2604</v>
      </c>
      <c r="D919" s="531" t="s">
        <v>732</v>
      </c>
      <c r="E919" s="531" t="s">
        <v>3124</v>
      </c>
      <c r="F919" s="531"/>
      <c r="G919" s="531" t="s">
        <v>238</v>
      </c>
      <c r="H919" s="493">
        <v>2007</v>
      </c>
      <c r="I919" s="493" t="s">
        <v>3280</v>
      </c>
      <c r="J919" s="493" t="s">
        <v>879</v>
      </c>
      <c r="K919" s="493"/>
      <c r="L919" s="493"/>
      <c r="M919" s="493"/>
      <c r="N919" s="493" t="s">
        <v>204</v>
      </c>
      <c r="O919" s="517">
        <v>15380557.526573123</v>
      </c>
      <c r="P919" s="724" t="s">
        <v>123</v>
      </c>
      <c r="Q919" s="723"/>
      <c r="R919" s="699" t="str">
        <f t="shared" si="226"/>
        <v>2.08.01</v>
      </c>
      <c r="S919" s="726" t="str">
        <f t="shared" si="238"/>
        <v>ALAT KEDOKTERAN</v>
      </c>
      <c r="T919" s="726">
        <f t="shared" si="239"/>
        <v>5</v>
      </c>
      <c r="U919" s="734">
        <f t="shared" si="227"/>
        <v>3076109.5053146249</v>
      </c>
      <c r="V919" s="726">
        <f t="shared" si="240"/>
        <v>6</v>
      </c>
      <c r="W919" s="735">
        <f t="shared" si="228"/>
        <v>15380547.526573123</v>
      </c>
      <c r="X919" s="735">
        <f t="shared" si="229"/>
        <v>0</v>
      </c>
      <c r="Y919" s="735">
        <f t="shared" si="230"/>
        <v>0</v>
      </c>
      <c r="Z919" s="735">
        <f t="shared" si="231"/>
        <v>0</v>
      </c>
      <c r="AA919" s="735">
        <f t="shared" si="232"/>
        <v>0</v>
      </c>
      <c r="AB919" s="735">
        <f t="shared" si="233"/>
        <v>0</v>
      </c>
      <c r="AC919" s="736">
        <f t="shared" si="234"/>
        <v>2007</v>
      </c>
      <c r="AD919" s="737">
        <f t="shared" si="235"/>
        <v>10</v>
      </c>
      <c r="AE919" s="473">
        <f t="shared" si="236"/>
        <v>15380547.526573123</v>
      </c>
      <c r="AF919" s="738">
        <f t="shared" si="237"/>
        <v>15380547.526573123</v>
      </c>
      <c r="AG919" s="739"/>
      <c r="AH919" s="625"/>
      <c r="AI919" s="625"/>
      <c r="AJ919" s="625"/>
      <c r="AK919" s="625"/>
      <c r="AL919" s="625"/>
      <c r="AM919" s="625"/>
      <c r="AN919" s="625"/>
    </row>
    <row r="920" spans="1:40" s="626" customFormat="1" ht="16">
      <c r="A920" s="722"/>
      <c r="B920" s="493" t="s">
        <v>2263</v>
      </c>
      <c r="C920" s="494" t="s">
        <v>2605</v>
      </c>
      <c r="D920" s="531" t="s">
        <v>3009</v>
      </c>
      <c r="E920" s="531" t="s">
        <v>3125</v>
      </c>
      <c r="F920" s="531"/>
      <c r="G920" s="531" t="s">
        <v>1581</v>
      </c>
      <c r="H920" s="493">
        <v>2007</v>
      </c>
      <c r="I920" s="493" t="s">
        <v>3280</v>
      </c>
      <c r="J920" s="493" t="s">
        <v>879</v>
      </c>
      <c r="K920" s="493"/>
      <c r="L920" s="493"/>
      <c r="M920" s="493"/>
      <c r="N920" s="493" t="s">
        <v>204</v>
      </c>
      <c r="O920" s="517">
        <v>31697782.364836019</v>
      </c>
      <c r="P920" s="724" t="s">
        <v>123</v>
      </c>
      <c r="Q920" s="723"/>
      <c r="R920" s="699" t="str">
        <f t="shared" ref="R920:R983" si="241">MID(B920,2,7)</f>
        <v>2.08.01</v>
      </c>
      <c r="S920" s="726" t="str">
        <f t="shared" si="238"/>
        <v>ALAT KEDOKTERAN</v>
      </c>
      <c r="T920" s="726">
        <f t="shared" si="239"/>
        <v>5</v>
      </c>
      <c r="U920" s="734">
        <f t="shared" si="227"/>
        <v>6339554.4729672037</v>
      </c>
      <c r="V920" s="726">
        <f t="shared" si="240"/>
        <v>6</v>
      </c>
      <c r="W920" s="735">
        <f t="shared" si="228"/>
        <v>31697772.364836019</v>
      </c>
      <c r="X920" s="735">
        <f t="shared" si="229"/>
        <v>0</v>
      </c>
      <c r="Y920" s="735">
        <f t="shared" si="230"/>
        <v>0</v>
      </c>
      <c r="Z920" s="735">
        <f t="shared" si="231"/>
        <v>0</v>
      </c>
      <c r="AA920" s="735">
        <f t="shared" si="232"/>
        <v>0</v>
      </c>
      <c r="AB920" s="735">
        <f t="shared" si="233"/>
        <v>0</v>
      </c>
      <c r="AC920" s="736">
        <f t="shared" si="234"/>
        <v>2007</v>
      </c>
      <c r="AD920" s="737">
        <f t="shared" si="235"/>
        <v>10</v>
      </c>
      <c r="AE920" s="473">
        <f t="shared" si="236"/>
        <v>31697772.364836019</v>
      </c>
      <c r="AF920" s="738">
        <f t="shared" si="237"/>
        <v>31697772.364836019</v>
      </c>
      <c r="AG920" s="739"/>
      <c r="AH920" s="625"/>
      <c r="AI920" s="625"/>
      <c r="AJ920" s="625"/>
      <c r="AK920" s="625"/>
      <c r="AL920" s="625"/>
      <c r="AM920" s="625"/>
      <c r="AN920" s="625"/>
    </row>
    <row r="921" spans="1:40" s="626" customFormat="1" ht="16">
      <c r="A921" s="722"/>
      <c r="B921" s="493" t="s">
        <v>2263</v>
      </c>
      <c r="C921" s="494" t="s">
        <v>2606</v>
      </c>
      <c r="D921" s="531" t="s">
        <v>3009</v>
      </c>
      <c r="E921" s="531" t="s">
        <v>3126</v>
      </c>
      <c r="F921" s="531"/>
      <c r="G921" s="531" t="s">
        <v>1581</v>
      </c>
      <c r="H921" s="493">
        <v>2007</v>
      </c>
      <c r="I921" s="493" t="s">
        <v>3280</v>
      </c>
      <c r="J921" s="493" t="s">
        <v>879</v>
      </c>
      <c r="K921" s="493"/>
      <c r="L921" s="493"/>
      <c r="M921" s="493"/>
      <c r="N921" s="493" t="s">
        <v>204</v>
      </c>
      <c r="O921" s="517">
        <v>5616017.0842385469</v>
      </c>
      <c r="P921" s="724" t="s">
        <v>123</v>
      </c>
      <c r="Q921" s="723"/>
      <c r="R921" s="699" t="str">
        <f t="shared" si="241"/>
        <v>2.08.01</v>
      </c>
      <c r="S921" s="726" t="str">
        <f t="shared" si="238"/>
        <v>ALAT KEDOKTERAN</v>
      </c>
      <c r="T921" s="726">
        <f t="shared" si="239"/>
        <v>5</v>
      </c>
      <c r="U921" s="734">
        <f t="shared" si="227"/>
        <v>1123201.4168477093</v>
      </c>
      <c r="V921" s="726">
        <f t="shared" si="240"/>
        <v>6</v>
      </c>
      <c r="W921" s="735">
        <f t="shared" si="228"/>
        <v>5616007.0842385469</v>
      </c>
      <c r="X921" s="735">
        <f t="shared" si="229"/>
        <v>0</v>
      </c>
      <c r="Y921" s="735">
        <f t="shared" si="230"/>
        <v>0</v>
      </c>
      <c r="Z921" s="735">
        <f t="shared" si="231"/>
        <v>0</v>
      </c>
      <c r="AA921" s="735">
        <f t="shared" si="232"/>
        <v>0</v>
      </c>
      <c r="AB921" s="735">
        <f t="shared" si="233"/>
        <v>0</v>
      </c>
      <c r="AC921" s="736">
        <f t="shared" si="234"/>
        <v>2007</v>
      </c>
      <c r="AD921" s="737">
        <f t="shared" si="235"/>
        <v>10</v>
      </c>
      <c r="AE921" s="473">
        <f t="shared" si="236"/>
        <v>5616007.0842385469</v>
      </c>
      <c r="AF921" s="738">
        <f t="shared" si="237"/>
        <v>5616007.0842385469</v>
      </c>
      <c r="AG921" s="739"/>
      <c r="AH921" s="625"/>
      <c r="AI921" s="625"/>
      <c r="AJ921" s="625"/>
      <c r="AK921" s="625"/>
      <c r="AL921" s="625"/>
      <c r="AM921" s="625"/>
      <c r="AN921" s="625"/>
    </row>
    <row r="922" spans="1:40" s="626" customFormat="1" ht="16">
      <c r="A922" s="722"/>
      <c r="B922" s="493" t="s">
        <v>2263</v>
      </c>
      <c r="C922" s="494" t="s">
        <v>2607</v>
      </c>
      <c r="D922" s="531" t="s">
        <v>732</v>
      </c>
      <c r="E922" s="531" t="s">
        <v>3127</v>
      </c>
      <c r="F922" s="531"/>
      <c r="G922" s="531" t="s">
        <v>1581</v>
      </c>
      <c r="H922" s="493">
        <v>2007</v>
      </c>
      <c r="I922" s="493" t="s">
        <v>3281</v>
      </c>
      <c r="J922" s="493" t="s">
        <v>895</v>
      </c>
      <c r="K922" s="493"/>
      <c r="L922" s="493"/>
      <c r="M922" s="493"/>
      <c r="N922" s="493" t="s">
        <v>204</v>
      </c>
      <c r="O922" s="517">
        <v>1196323.8517339921</v>
      </c>
      <c r="P922" s="724" t="s">
        <v>123</v>
      </c>
      <c r="Q922" s="723"/>
      <c r="R922" s="699" t="str">
        <f t="shared" si="241"/>
        <v>2.08.01</v>
      </c>
      <c r="S922" s="726" t="str">
        <f t="shared" si="238"/>
        <v>ALAT KEDOKTERAN</v>
      </c>
      <c r="T922" s="726">
        <f t="shared" si="239"/>
        <v>5</v>
      </c>
      <c r="U922" s="734">
        <f t="shared" si="227"/>
        <v>239262.77034679841</v>
      </c>
      <c r="V922" s="726">
        <f t="shared" si="240"/>
        <v>6</v>
      </c>
      <c r="W922" s="735">
        <f t="shared" si="228"/>
        <v>1196313.8517339921</v>
      </c>
      <c r="X922" s="735">
        <f t="shared" si="229"/>
        <v>0</v>
      </c>
      <c r="Y922" s="735">
        <f t="shared" si="230"/>
        <v>0</v>
      </c>
      <c r="Z922" s="735">
        <f t="shared" si="231"/>
        <v>0</v>
      </c>
      <c r="AA922" s="735">
        <f t="shared" si="232"/>
        <v>0</v>
      </c>
      <c r="AB922" s="735">
        <f t="shared" si="233"/>
        <v>0</v>
      </c>
      <c r="AC922" s="736">
        <f t="shared" si="234"/>
        <v>2007</v>
      </c>
      <c r="AD922" s="737">
        <f t="shared" si="235"/>
        <v>10</v>
      </c>
      <c r="AE922" s="473">
        <f t="shared" si="236"/>
        <v>1196313.8517339921</v>
      </c>
      <c r="AF922" s="738">
        <f t="shared" si="237"/>
        <v>1196313.8517339921</v>
      </c>
      <c r="AG922" s="739"/>
      <c r="AH922" s="625"/>
      <c r="AI922" s="625"/>
      <c r="AJ922" s="625"/>
      <c r="AK922" s="625"/>
      <c r="AL922" s="625"/>
      <c r="AM922" s="625"/>
      <c r="AN922" s="625"/>
    </row>
    <row r="923" spans="1:40" s="626" customFormat="1" ht="27.75" customHeight="1">
      <c r="A923" s="722"/>
      <c r="B923" s="493" t="s">
        <v>2263</v>
      </c>
      <c r="C923" s="494" t="s">
        <v>2608</v>
      </c>
      <c r="D923" s="531" t="s">
        <v>733</v>
      </c>
      <c r="E923" s="531" t="s">
        <v>3128</v>
      </c>
      <c r="F923" s="531"/>
      <c r="G923" s="531" t="s">
        <v>1581</v>
      </c>
      <c r="H923" s="493">
        <v>2007</v>
      </c>
      <c r="I923" s="493" t="s">
        <v>3291</v>
      </c>
      <c r="J923" s="493" t="s">
        <v>896</v>
      </c>
      <c r="K923" s="493"/>
      <c r="L923" s="493"/>
      <c r="M923" s="493"/>
      <c r="N923" s="493" t="s">
        <v>204</v>
      </c>
      <c r="O923" s="517">
        <v>9890577.8440914899</v>
      </c>
      <c r="P923" s="724" t="s">
        <v>123</v>
      </c>
      <c r="Q923" s="723"/>
      <c r="R923" s="699" t="str">
        <f t="shared" si="241"/>
        <v>2.08.01</v>
      </c>
      <c r="S923" s="726" t="str">
        <f t="shared" si="238"/>
        <v>ALAT KEDOKTERAN</v>
      </c>
      <c r="T923" s="726">
        <f t="shared" si="239"/>
        <v>5</v>
      </c>
      <c r="U923" s="734">
        <f t="shared" ref="U923:U986" si="242">(O923-10)/T923</f>
        <v>1978113.5688182979</v>
      </c>
      <c r="V923" s="726">
        <f t="shared" si="240"/>
        <v>6</v>
      </c>
      <c r="W923" s="735">
        <f t="shared" ref="W923:W986" si="243">IF(V923&gt;T923,O923-10,U923*V923)</f>
        <v>9890567.8440914899</v>
      </c>
      <c r="X923" s="735">
        <f t="shared" ref="X923:X986" si="244">IF(O923-10=W923,0,U923)</f>
        <v>0</v>
      </c>
      <c r="Y923" s="735">
        <f t="shared" ref="Y923:Y986" si="245">IF(O923-10=W923+X923,0,U923)</f>
        <v>0</v>
      </c>
      <c r="Z923" s="735">
        <f t="shared" ref="Z923:Z986" si="246">IF(O923-10=X923+Y923+W923,0,U923)</f>
        <v>0</v>
      </c>
      <c r="AA923" s="735">
        <f t="shared" ref="AA923:AA986" si="247">IF(O923-10=Y923+Z923+X923+W923,0,U923)</f>
        <v>0</v>
      </c>
      <c r="AB923" s="735">
        <f t="shared" ref="AB923:AB986" si="248">IF(O923-10=W923+X923+Z923+AA923+Y923,0,U923)</f>
        <v>0</v>
      </c>
      <c r="AC923" s="736">
        <f t="shared" ref="AC923:AC986" si="249">H923</f>
        <v>2007</v>
      </c>
      <c r="AD923" s="737">
        <f t="shared" ref="AD923:AD986" si="250">O923-(W923+X923+Y923+Z923+AA923+AB923)</f>
        <v>10</v>
      </c>
      <c r="AE923" s="473">
        <f t="shared" ref="AE923:AE986" si="251">W923+X923+Y923+Z923+AA923</f>
        <v>9890567.8440914899</v>
      </c>
      <c r="AF923" s="738">
        <f t="shared" ref="AF923:AF986" si="252">AE923+AB923</f>
        <v>9890567.8440914899</v>
      </c>
      <c r="AG923" s="739"/>
      <c r="AH923" s="625"/>
      <c r="AI923" s="625"/>
      <c r="AJ923" s="625"/>
      <c r="AK923" s="625"/>
      <c r="AL923" s="625"/>
      <c r="AM923" s="625"/>
      <c r="AN923" s="625"/>
    </row>
    <row r="924" spans="1:40" s="626" customFormat="1" ht="16">
      <c r="A924" s="722"/>
      <c r="B924" s="493" t="s">
        <v>2263</v>
      </c>
      <c r="C924" s="494" t="s">
        <v>2609</v>
      </c>
      <c r="D924" s="531" t="s">
        <v>3013</v>
      </c>
      <c r="E924" s="531" t="s">
        <v>838</v>
      </c>
      <c r="F924" s="531"/>
      <c r="G924" s="531" t="s">
        <v>1581</v>
      </c>
      <c r="H924" s="493">
        <v>2007</v>
      </c>
      <c r="I924" s="493" t="s">
        <v>3281</v>
      </c>
      <c r="J924" s="493" t="s">
        <v>879</v>
      </c>
      <c r="K924" s="493"/>
      <c r="L924" s="493"/>
      <c r="M924" s="493"/>
      <c r="N924" s="493" t="s">
        <v>204</v>
      </c>
      <c r="O924" s="517">
        <v>35014024.430879511</v>
      </c>
      <c r="P924" s="724" t="s">
        <v>123</v>
      </c>
      <c r="Q924" s="723"/>
      <c r="R924" s="699" t="str">
        <f t="shared" si="241"/>
        <v>2.08.01</v>
      </c>
      <c r="S924" s="726" t="str">
        <f t="shared" si="238"/>
        <v>ALAT KEDOKTERAN</v>
      </c>
      <c r="T924" s="726">
        <f t="shared" si="239"/>
        <v>5</v>
      </c>
      <c r="U924" s="734">
        <f t="shared" si="242"/>
        <v>7002802.8861759026</v>
      </c>
      <c r="V924" s="726">
        <f t="shared" si="240"/>
        <v>6</v>
      </c>
      <c r="W924" s="735">
        <f t="shared" si="243"/>
        <v>35014014.430879511</v>
      </c>
      <c r="X924" s="735">
        <f t="shared" si="244"/>
        <v>0</v>
      </c>
      <c r="Y924" s="735">
        <f t="shared" si="245"/>
        <v>0</v>
      </c>
      <c r="Z924" s="735">
        <f t="shared" si="246"/>
        <v>0</v>
      </c>
      <c r="AA924" s="735">
        <f t="shared" si="247"/>
        <v>0</v>
      </c>
      <c r="AB924" s="735">
        <f t="shared" si="248"/>
        <v>0</v>
      </c>
      <c r="AC924" s="736">
        <f t="shared" si="249"/>
        <v>2007</v>
      </c>
      <c r="AD924" s="737">
        <f t="shared" si="250"/>
        <v>10</v>
      </c>
      <c r="AE924" s="473">
        <f t="shared" si="251"/>
        <v>35014014.430879511</v>
      </c>
      <c r="AF924" s="738">
        <f t="shared" si="252"/>
        <v>35014014.430879511</v>
      </c>
      <c r="AG924" s="739"/>
      <c r="AH924" s="625"/>
      <c r="AI924" s="625"/>
      <c r="AJ924" s="625"/>
      <c r="AK924" s="625"/>
      <c r="AL924" s="625"/>
      <c r="AM924" s="625"/>
      <c r="AN924" s="625"/>
    </row>
    <row r="925" spans="1:40" s="626" customFormat="1" ht="32">
      <c r="A925" s="722"/>
      <c r="B925" s="493" t="s">
        <v>2263</v>
      </c>
      <c r="C925" s="494" t="s">
        <v>2610</v>
      </c>
      <c r="D925" s="531" t="s">
        <v>998</v>
      </c>
      <c r="E925" s="531" t="s">
        <v>839</v>
      </c>
      <c r="F925" s="531"/>
      <c r="G925" s="531" t="s">
        <v>1581</v>
      </c>
      <c r="H925" s="493">
        <v>2007</v>
      </c>
      <c r="I925" s="493" t="s">
        <v>3281</v>
      </c>
      <c r="J925" s="493" t="s">
        <v>897</v>
      </c>
      <c r="K925" s="493"/>
      <c r="L925" s="493"/>
      <c r="M925" s="493"/>
      <c r="N925" s="493" t="s">
        <v>204</v>
      </c>
      <c r="O925" s="517">
        <v>35014018.91207289</v>
      </c>
      <c r="P925" s="724" t="s">
        <v>123</v>
      </c>
      <c r="Q925" s="723"/>
      <c r="R925" s="699" t="str">
        <f t="shared" si="241"/>
        <v>2.08.01</v>
      </c>
      <c r="S925" s="726" t="str">
        <f t="shared" si="238"/>
        <v>ALAT KEDOKTERAN</v>
      </c>
      <c r="T925" s="726">
        <f t="shared" si="239"/>
        <v>5</v>
      </c>
      <c r="U925" s="734">
        <f t="shared" si="242"/>
        <v>7002801.7824145779</v>
      </c>
      <c r="V925" s="726">
        <f t="shared" si="240"/>
        <v>6</v>
      </c>
      <c r="W925" s="735">
        <f t="shared" si="243"/>
        <v>35014008.91207289</v>
      </c>
      <c r="X925" s="735">
        <f t="shared" si="244"/>
        <v>0</v>
      </c>
      <c r="Y925" s="735">
        <f t="shared" si="245"/>
        <v>0</v>
      </c>
      <c r="Z925" s="735">
        <f t="shared" si="246"/>
        <v>0</v>
      </c>
      <c r="AA925" s="735">
        <f t="shared" si="247"/>
        <v>0</v>
      </c>
      <c r="AB925" s="735">
        <f t="shared" si="248"/>
        <v>0</v>
      </c>
      <c r="AC925" s="736">
        <f t="shared" si="249"/>
        <v>2007</v>
      </c>
      <c r="AD925" s="737">
        <f t="shared" si="250"/>
        <v>10</v>
      </c>
      <c r="AE925" s="473">
        <f t="shared" si="251"/>
        <v>35014008.91207289</v>
      </c>
      <c r="AF925" s="738">
        <f t="shared" si="252"/>
        <v>35014008.91207289</v>
      </c>
      <c r="AG925" s="739"/>
      <c r="AH925" s="625"/>
      <c r="AI925" s="625"/>
      <c r="AJ925" s="625"/>
      <c r="AK925" s="625"/>
      <c r="AL925" s="625"/>
      <c r="AM925" s="625"/>
      <c r="AN925" s="625"/>
    </row>
    <row r="926" spans="1:40" s="626" customFormat="1" ht="16">
      <c r="A926" s="722"/>
      <c r="B926" s="493" t="s">
        <v>2292</v>
      </c>
      <c r="C926" s="494" t="s">
        <v>2293</v>
      </c>
      <c r="D926" s="493" t="s">
        <v>3013</v>
      </c>
      <c r="E926" s="493" t="s">
        <v>826</v>
      </c>
      <c r="F926" s="493"/>
      <c r="G926" s="493" t="s">
        <v>1581</v>
      </c>
      <c r="H926" s="493">
        <v>2007</v>
      </c>
      <c r="I926" s="493" t="s">
        <v>3281</v>
      </c>
      <c r="J926" s="493" t="s">
        <v>879</v>
      </c>
      <c r="K926" s="493"/>
      <c r="L926" s="493"/>
      <c r="M926" s="493"/>
      <c r="N926" s="493" t="s">
        <v>204</v>
      </c>
      <c r="O926" s="517">
        <v>78182173.939230204</v>
      </c>
      <c r="P926" s="724" t="s">
        <v>123</v>
      </c>
      <c r="Q926" s="723"/>
      <c r="R926" s="699" t="str">
        <f t="shared" si="241"/>
        <v>2.08.01</v>
      </c>
      <c r="S926" s="726" t="str">
        <f t="shared" si="238"/>
        <v>ALAT KEDOKTERAN</v>
      </c>
      <c r="T926" s="726">
        <f t="shared" si="239"/>
        <v>5</v>
      </c>
      <c r="U926" s="734">
        <f t="shared" si="242"/>
        <v>15636432.78784604</v>
      </c>
      <c r="V926" s="726">
        <f t="shared" si="240"/>
        <v>6</v>
      </c>
      <c r="W926" s="735">
        <f t="shared" si="243"/>
        <v>78182163.939230204</v>
      </c>
      <c r="X926" s="735">
        <f t="shared" si="244"/>
        <v>0</v>
      </c>
      <c r="Y926" s="735">
        <f t="shared" si="245"/>
        <v>0</v>
      </c>
      <c r="Z926" s="735">
        <f t="shared" si="246"/>
        <v>0</v>
      </c>
      <c r="AA926" s="735">
        <f t="shared" si="247"/>
        <v>0</v>
      </c>
      <c r="AB926" s="735">
        <f t="shared" si="248"/>
        <v>0</v>
      </c>
      <c r="AC926" s="736">
        <f t="shared" si="249"/>
        <v>2007</v>
      </c>
      <c r="AD926" s="737">
        <f t="shared" si="250"/>
        <v>10</v>
      </c>
      <c r="AE926" s="473">
        <f t="shared" si="251"/>
        <v>78182163.939230204</v>
      </c>
      <c r="AF926" s="738">
        <f t="shared" si="252"/>
        <v>78182163.939230204</v>
      </c>
      <c r="AG926" s="739"/>
      <c r="AH926" s="625"/>
      <c r="AI926" s="625"/>
      <c r="AJ926" s="625"/>
      <c r="AK926" s="625"/>
      <c r="AL926" s="625"/>
      <c r="AM926" s="625"/>
      <c r="AN926" s="625"/>
    </row>
    <row r="927" spans="1:40" s="626" customFormat="1" ht="16">
      <c r="A927" s="722"/>
      <c r="B927" s="493" t="s">
        <v>2263</v>
      </c>
      <c r="C927" s="494" t="s">
        <v>2611</v>
      </c>
      <c r="D927" s="493" t="s">
        <v>732</v>
      </c>
      <c r="E927" s="493" t="s">
        <v>840</v>
      </c>
      <c r="F927" s="493"/>
      <c r="G927" s="493" t="s">
        <v>1581</v>
      </c>
      <c r="H927" s="493">
        <v>2007</v>
      </c>
      <c r="I927" s="493" t="s">
        <v>3281</v>
      </c>
      <c r="J927" s="493"/>
      <c r="K927" s="493"/>
      <c r="L927" s="493"/>
      <c r="M927" s="493"/>
      <c r="N927" s="493" t="s">
        <v>204</v>
      </c>
      <c r="O927" s="517">
        <v>37114857.508146219</v>
      </c>
      <c r="P927" s="724" t="s">
        <v>123</v>
      </c>
      <c r="Q927" s="723"/>
      <c r="R927" s="699" t="str">
        <f t="shared" si="241"/>
        <v>2.08.01</v>
      </c>
      <c r="S927" s="726" t="str">
        <f t="shared" si="238"/>
        <v>ALAT KEDOKTERAN</v>
      </c>
      <c r="T927" s="726">
        <f t="shared" si="239"/>
        <v>5</v>
      </c>
      <c r="U927" s="734">
        <f t="shared" si="242"/>
        <v>7422969.5016292436</v>
      </c>
      <c r="V927" s="726">
        <f t="shared" si="240"/>
        <v>6</v>
      </c>
      <c r="W927" s="735">
        <f t="shared" si="243"/>
        <v>37114847.508146219</v>
      </c>
      <c r="X927" s="735">
        <f t="shared" si="244"/>
        <v>0</v>
      </c>
      <c r="Y927" s="735">
        <f t="shared" si="245"/>
        <v>0</v>
      </c>
      <c r="Z927" s="735">
        <f t="shared" si="246"/>
        <v>0</v>
      </c>
      <c r="AA927" s="735">
        <f t="shared" si="247"/>
        <v>0</v>
      </c>
      <c r="AB927" s="735">
        <f t="shared" si="248"/>
        <v>0</v>
      </c>
      <c r="AC927" s="736">
        <f t="shared" si="249"/>
        <v>2007</v>
      </c>
      <c r="AD927" s="737">
        <f t="shared" si="250"/>
        <v>10</v>
      </c>
      <c r="AE927" s="473">
        <f t="shared" si="251"/>
        <v>37114847.508146219</v>
      </c>
      <c r="AF927" s="738">
        <f t="shared" si="252"/>
        <v>37114847.508146219</v>
      </c>
      <c r="AG927" s="739"/>
      <c r="AH927" s="625"/>
      <c r="AI927" s="625"/>
      <c r="AJ927" s="625"/>
      <c r="AK927" s="625"/>
      <c r="AL927" s="625"/>
      <c r="AM927" s="625"/>
      <c r="AN927" s="625"/>
    </row>
    <row r="928" spans="1:40" s="626" customFormat="1" ht="16">
      <c r="A928" s="722"/>
      <c r="B928" s="493" t="s">
        <v>2263</v>
      </c>
      <c r="C928" s="494" t="s">
        <v>2612</v>
      </c>
      <c r="D928" s="493" t="s">
        <v>732</v>
      </c>
      <c r="E928" s="493" t="s">
        <v>841</v>
      </c>
      <c r="F928" s="493"/>
      <c r="G928" s="493" t="s">
        <v>1581</v>
      </c>
      <c r="H928" s="493">
        <v>2007</v>
      </c>
      <c r="I928" s="493" t="s">
        <v>3281</v>
      </c>
      <c r="J928" s="493"/>
      <c r="K928" s="493"/>
      <c r="L928" s="493"/>
      <c r="M928" s="493"/>
      <c r="N928" s="493" t="s">
        <v>204</v>
      </c>
      <c r="O928" s="517">
        <v>3722489.1474475265</v>
      </c>
      <c r="P928" s="724" t="s">
        <v>123</v>
      </c>
      <c r="Q928" s="723"/>
      <c r="R928" s="699" t="str">
        <f t="shared" si="241"/>
        <v>2.08.01</v>
      </c>
      <c r="S928" s="726" t="str">
        <f t="shared" si="238"/>
        <v>ALAT KEDOKTERAN</v>
      </c>
      <c r="T928" s="726">
        <f t="shared" si="239"/>
        <v>5</v>
      </c>
      <c r="U928" s="734">
        <f t="shared" si="242"/>
        <v>744495.82948950527</v>
      </c>
      <c r="V928" s="726">
        <f t="shared" si="240"/>
        <v>6</v>
      </c>
      <c r="W928" s="735">
        <f t="shared" si="243"/>
        <v>3722479.1474475265</v>
      </c>
      <c r="X928" s="735">
        <f t="shared" si="244"/>
        <v>0</v>
      </c>
      <c r="Y928" s="735">
        <f t="shared" si="245"/>
        <v>0</v>
      </c>
      <c r="Z928" s="735">
        <f t="shared" si="246"/>
        <v>0</v>
      </c>
      <c r="AA928" s="735">
        <f t="shared" si="247"/>
        <v>0</v>
      </c>
      <c r="AB928" s="735">
        <f t="shared" si="248"/>
        <v>0</v>
      </c>
      <c r="AC928" s="736">
        <f t="shared" si="249"/>
        <v>2007</v>
      </c>
      <c r="AD928" s="737">
        <f t="shared" si="250"/>
        <v>10</v>
      </c>
      <c r="AE928" s="473">
        <f t="shared" si="251"/>
        <v>3722479.1474475265</v>
      </c>
      <c r="AF928" s="738">
        <f t="shared" si="252"/>
        <v>3722479.1474475265</v>
      </c>
      <c r="AG928" s="739"/>
      <c r="AH928" s="625"/>
      <c r="AI928" s="625"/>
      <c r="AJ928" s="625"/>
      <c r="AK928" s="625"/>
      <c r="AL928" s="625"/>
      <c r="AM928" s="625"/>
      <c r="AN928" s="625"/>
    </row>
    <row r="929" spans="1:40" s="626" customFormat="1" ht="16">
      <c r="A929" s="722"/>
      <c r="B929" s="493" t="s">
        <v>2263</v>
      </c>
      <c r="C929" s="494" t="s">
        <v>2613</v>
      </c>
      <c r="D929" s="531" t="s">
        <v>3017</v>
      </c>
      <c r="E929" s="531" t="s">
        <v>1728</v>
      </c>
      <c r="F929" s="531"/>
      <c r="G929" s="531" t="s">
        <v>1581</v>
      </c>
      <c r="H929" s="493">
        <v>2007</v>
      </c>
      <c r="I929" s="493" t="s">
        <v>3281</v>
      </c>
      <c r="J929" s="493"/>
      <c r="K929" s="493"/>
      <c r="L929" s="493"/>
      <c r="M929" s="493"/>
      <c r="N929" s="493" t="s">
        <v>204</v>
      </c>
      <c r="O929" s="517">
        <v>33823543.891591564</v>
      </c>
      <c r="P929" s="724" t="s">
        <v>123</v>
      </c>
      <c r="Q929" s="723"/>
      <c r="R929" s="699" t="str">
        <f t="shared" si="241"/>
        <v>2.08.01</v>
      </c>
      <c r="S929" s="726" t="str">
        <f t="shared" si="238"/>
        <v>ALAT KEDOKTERAN</v>
      </c>
      <c r="T929" s="726">
        <f t="shared" si="239"/>
        <v>5</v>
      </c>
      <c r="U929" s="734">
        <f t="shared" si="242"/>
        <v>6764706.778318313</v>
      </c>
      <c r="V929" s="726">
        <f t="shared" si="240"/>
        <v>6</v>
      </c>
      <c r="W929" s="735">
        <f t="shared" si="243"/>
        <v>33823533.891591564</v>
      </c>
      <c r="X929" s="735">
        <f t="shared" si="244"/>
        <v>0</v>
      </c>
      <c r="Y929" s="735">
        <f t="shared" si="245"/>
        <v>0</v>
      </c>
      <c r="Z929" s="735">
        <f t="shared" si="246"/>
        <v>0</v>
      </c>
      <c r="AA929" s="735">
        <f t="shared" si="247"/>
        <v>0</v>
      </c>
      <c r="AB929" s="735">
        <f t="shared" si="248"/>
        <v>0</v>
      </c>
      <c r="AC929" s="736">
        <f t="shared" si="249"/>
        <v>2007</v>
      </c>
      <c r="AD929" s="737">
        <f t="shared" si="250"/>
        <v>10</v>
      </c>
      <c r="AE929" s="473">
        <f t="shared" si="251"/>
        <v>33823533.891591564</v>
      </c>
      <c r="AF929" s="738">
        <f t="shared" si="252"/>
        <v>33823533.891591564</v>
      </c>
      <c r="AG929" s="739"/>
      <c r="AH929" s="625"/>
      <c r="AI929" s="625"/>
      <c r="AJ929" s="625"/>
      <c r="AK929" s="625"/>
      <c r="AL929" s="625"/>
      <c r="AM929" s="625"/>
      <c r="AN929" s="625"/>
    </row>
    <row r="930" spans="1:40" s="626" customFormat="1" ht="16">
      <c r="A930" s="722"/>
      <c r="B930" s="493" t="s">
        <v>2263</v>
      </c>
      <c r="C930" s="494" t="s">
        <v>2614</v>
      </c>
      <c r="D930" s="531" t="s">
        <v>3003</v>
      </c>
      <c r="E930" s="531" t="s">
        <v>842</v>
      </c>
      <c r="F930" s="531"/>
      <c r="G930" s="531" t="s">
        <v>1581</v>
      </c>
      <c r="H930" s="493">
        <v>2007</v>
      </c>
      <c r="I930" s="493" t="s">
        <v>3281</v>
      </c>
      <c r="J930" s="493"/>
      <c r="K930" s="493"/>
      <c r="L930" s="493"/>
      <c r="M930" s="493"/>
      <c r="N930" s="493" t="s">
        <v>204</v>
      </c>
      <c r="O930" s="517">
        <v>18487401.720671773</v>
      </c>
      <c r="P930" s="724" t="s">
        <v>123</v>
      </c>
      <c r="Q930" s="723"/>
      <c r="R930" s="699" t="str">
        <f t="shared" si="241"/>
        <v>2.08.01</v>
      </c>
      <c r="S930" s="726" t="str">
        <f t="shared" si="238"/>
        <v>ALAT KEDOKTERAN</v>
      </c>
      <c r="T930" s="726">
        <f t="shared" si="239"/>
        <v>5</v>
      </c>
      <c r="U930" s="734">
        <f t="shared" si="242"/>
        <v>3697478.3441343545</v>
      </c>
      <c r="V930" s="726">
        <f t="shared" si="240"/>
        <v>6</v>
      </c>
      <c r="W930" s="735">
        <f t="shared" si="243"/>
        <v>18487391.720671773</v>
      </c>
      <c r="X930" s="735">
        <f t="shared" si="244"/>
        <v>0</v>
      </c>
      <c r="Y930" s="735">
        <f t="shared" si="245"/>
        <v>0</v>
      </c>
      <c r="Z930" s="735">
        <f t="shared" si="246"/>
        <v>0</v>
      </c>
      <c r="AA930" s="735">
        <f t="shared" si="247"/>
        <v>0</v>
      </c>
      <c r="AB930" s="735">
        <f t="shared" si="248"/>
        <v>0</v>
      </c>
      <c r="AC930" s="736">
        <f t="shared" si="249"/>
        <v>2007</v>
      </c>
      <c r="AD930" s="737">
        <f t="shared" si="250"/>
        <v>10</v>
      </c>
      <c r="AE930" s="473">
        <f t="shared" si="251"/>
        <v>18487391.720671773</v>
      </c>
      <c r="AF930" s="738">
        <f t="shared" si="252"/>
        <v>18487391.720671773</v>
      </c>
      <c r="AG930" s="739"/>
      <c r="AH930" s="625"/>
      <c r="AI930" s="625"/>
      <c r="AJ930" s="625"/>
      <c r="AK930" s="625"/>
      <c r="AL930" s="625"/>
      <c r="AM930" s="625"/>
      <c r="AN930" s="625"/>
    </row>
    <row r="931" spans="1:40" s="626" customFormat="1" ht="16">
      <c r="A931" s="722"/>
      <c r="B931" s="493" t="s">
        <v>2263</v>
      </c>
      <c r="C931" s="494" t="s">
        <v>2615</v>
      </c>
      <c r="D931" s="531" t="s">
        <v>732</v>
      </c>
      <c r="E931" s="531" t="s">
        <v>818</v>
      </c>
      <c r="F931" s="531"/>
      <c r="G931" s="531" t="s">
        <v>1581</v>
      </c>
      <c r="H931" s="493">
        <v>2007</v>
      </c>
      <c r="I931" s="493" t="s">
        <v>3281</v>
      </c>
      <c r="J931" s="493"/>
      <c r="K931" s="493"/>
      <c r="L931" s="493"/>
      <c r="M931" s="493"/>
      <c r="N931" s="493" t="s">
        <v>204</v>
      </c>
      <c r="O931" s="517">
        <v>4839505.5405730903</v>
      </c>
      <c r="P931" s="724" t="s">
        <v>123</v>
      </c>
      <c r="Q931" s="723"/>
      <c r="R931" s="699" t="str">
        <f t="shared" si="241"/>
        <v>2.08.01</v>
      </c>
      <c r="S931" s="726" t="str">
        <f t="shared" si="238"/>
        <v>ALAT KEDOKTERAN</v>
      </c>
      <c r="T931" s="726">
        <f t="shared" si="239"/>
        <v>5</v>
      </c>
      <c r="U931" s="734">
        <f t="shared" si="242"/>
        <v>967899.10811461811</v>
      </c>
      <c r="V931" s="726">
        <f t="shared" si="240"/>
        <v>6</v>
      </c>
      <c r="W931" s="735">
        <f t="shared" si="243"/>
        <v>4839495.5405730903</v>
      </c>
      <c r="X931" s="735">
        <f t="shared" si="244"/>
        <v>0</v>
      </c>
      <c r="Y931" s="735">
        <f t="shared" si="245"/>
        <v>0</v>
      </c>
      <c r="Z931" s="735">
        <f t="shared" si="246"/>
        <v>0</v>
      </c>
      <c r="AA931" s="735">
        <f t="shared" si="247"/>
        <v>0</v>
      </c>
      <c r="AB931" s="735">
        <f t="shared" si="248"/>
        <v>0</v>
      </c>
      <c r="AC931" s="736">
        <f t="shared" si="249"/>
        <v>2007</v>
      </c>
      <c r="AD931" s="737">
        <f t="shared" si="250"/>
        <v>10</v>
      </c>
      <c r="AE931" s="473">
        <f t="shared" si="251"/>
        <v>4839495.5405730903</v>
      </c>
      <c r="AF931" s="738">
        <f t="shared" si="252"/>
        <v>4839495.5405730903</v>
      </c>
      <c r="AG931" s="739"/>
      <c r="AH931" s="625"/>
      <c r="AI931" s="625"/>
      <c r="AJ931" s="625"/>
      <c r="AK931" s="625"/>
      <c r="AL931" s="625"/>
      <c r="AM931" s="625"/>
      <c r="AN931" s="625"/>
    </row>
    <row r="932" spans="1:40" s="626" customFormat="1" ht="16">
      <c r="A932" s="722"/>
      <c r="B932" s="493" t="s">
        <v>2963</v>
      </c>
      <c r="C932" s="494" t="s">
        <v>382</v>
      </c>
      <c r="D932" s="531" t="s">
        <v>996</v>
      </c>
      <c r="E932" s="531" t="s">
        <v>843</v>
      </c>
      <c r="F932" s="531"/>
      <c r="G932" s="531" t="s">
        <v>225</v>
      </c>
      <c r="H932" s="493">
        <v>2007</v>
      </c>
      <c r="I932" s="493" t="s">
        <v>3281</v>
      </c>
      <c r="J932" s="493"/>
      <c r="K932" s="493"/>
      <c r="L932" s="493"/>
      <c r="M932" s="493"/>
      <c r="N932" s="493" t="s">
        <v>204</v>
      </c>
      <c r="O932" s="517">
        <v>12044821.931797188</v>
      </c>
      <c r="P932" s="724" t="s">
        <v>123</v>
      </c>
      <c r="Q932" s="723"/>
      <c r="R932" s="699" t="str">
        <f t="shared" si="241"/>
        <v>2.08.01</v>
      </c>
      <c r="S932" s="726" t="str">
        <f t="shared" si="238"/>
        <v>ALAT KEDOKTERAN</v>
      </c>
      <c r="T932" s="726">
        <f t="shared" si="239"/>
        <v>5</v>
      </c>
      <c r="U932" s="734">
        <f t="shared" si="242"/>
        <v>2408962.3863594374</v>
      </c>
      <c r="V932" s="726">
        <f t="shared" si="240"/>
        <v>6</v>
      </c>
      <c r="W932" s="735">
        <f t="shared" si="243"/>
        <v>12044811.931797188</v>
      </c>
      <c r="X932" s="735">
        <f t="shared" si="244"/>
        <v>0</v>
      </c>
      <c r="Y932" s="735">
        <f t="shared" si="245"/>
        <v>0</v>
      </c>
      <c r="Z932" s="735">
        <f t="shared" si="246"/>
        <v>0</v>
      </c>
      <c r="AA932" s="735">
        <f t="shared" si="247"/>
        <v>0</v>
      </c>
      <c r="AB932" s="735">
        <f t="shared" si="248"/>
        <v>0</v>
      </c>
      <c r="AC932" s="736">
        <f t="shared" si="249"/>
        <v>2007</v>
      </c>
      <c r="AD932" s="737">
        <f t="shared" si="250"/>
        <v>10</v>
      </c>
      <c r="AE932" s="473">
        <f t="shared" si="251"/>
        <v>12044811.931797188</v>
      </c>
      <c r="AF932" s="738">
        <f t="shared" si="252"/>
        <v>12044811.931797188</v>
      </c>
      <c r="AG932" s="739"/>
      <c r="AH932" s="625"/>
      <c r="AI932" s="625"/>
      <c r="AJ932" s="625"/>
      <c r="AK932" s="625"/>
      <c r="AL932" s="625"/>
      <c r="AM932" s="625"/>
      <c r="AN932" s="625"/>
    </row>
    <row r="933" spans="1:40" s="626" customFormat="1" ht="16">
      <c r="A933" s="722"/>
      <c r="B933" s="493" t="s">
        <v>2263</v>
      </c>
      <c r="C933" s="494" t="s">
        <v>379</v>
      </c>
      <c r="D933" s="531" t="s">
        <v>996</v>
      </c>
      <c r="E933" s="531" t="s">
        <v>844</v>
      </c>
      <c r="F933" s="531"/>
      <c r="G933" s="531" t="s">
        <v>225</v>
      </c>
      <c r="H933" s="493">
        <v>2007</v>
      </c>
      <c r="I933" s="493" t="s">
        <v>3281</v>
      </c>
      <c r="J933" s="493"/>
      <c r="K933" s="493"/>
      <c r="L933" s="493"/>
      <c r="M933" s="493"/>
      <c r="N933" s="493" t="s">
        <v>204</v>
      </c>
      <c r="O933" s="517">
        <v>37230293.282391943</v>
      </c>
      <c r="P933" s="724" t="s">
        <v>123</v>
      </c>
      <c r="Q933" s="723"/>
      <c r="R933" s="699" t="str">
        <f t="shared" si="241"/>
        <v>2.08.01</v>
      </c>
      <c r="S933" s="726" t="str">
        <f t="shared" si="238"/>
        <v>ALAT KEDOKTERAN</v>
      </c>
      <c r="T933" s="726">
        <f t="shared" si="239"/>
        <v>5</v>
      </c>
      <c r="U933" s="734">
        <f t="shared" si="242"/>
        <v>7446056.6564783882</v>
      </c>
      <c r="V933" s="726">
        <f t="shared" si="240"/>
        <v>6</v>
      </c>
      <c r="W933" s="735">
        <f t="shared" si="243"/>
        <v>37230283.282391943</v>
      </c>
      <c r="X933" s="735">
        <f t="shared" si="244"/>
        <v>0</v>
      </c>
      <c r="Y933" s="735">
        <f t="shared" si="245"/>
        <v>0</v>
      </c>
      <c r="Z933" s="735">
        <f t="shared" si="246"/>
        <v>0</v>
      </c>
      <c r="AA933" s="735">
        <f t="shared" si="247"/>
        <v>0</v>
      </c>
      <c r="AB933" s="735">
        <f t="shared" si="248"/>
        <v>0</v>
      </c>
      <c r="AC933" s="736">
        <f t="shared" si="249"/>
        <v>2007</v>
      </c>
      <c r="AD933" s="737">
        <f t="shared" si="250"/>
        <v>10</v>
      </c>
      <c r="AE933" s="473">
        <f t="shared" si="251"/>
        <v>37230283.282391943</v>
      </c>
      <c r="AF933" s="738">
        <f t="shared" si="252"/>
        <v>37230283.282391943</v>
      </c>
      <c r="AG933" s="739"/>
      <c r="AH933" s="625"/>
      <c r="AI933" s="625"/>
      <c r="AJ933" s="625"/>
      <c r="AK933" s="625"/>
      <c r="AL933" s="625"/>
      <c r="AM933" s="625"/>
      <c r="AN933" s="625"/>
    </row>
    <row r="934" spans="1:40" s="626" customFormat="1" ht="16">
      <c r="A934" s="722"/>
      <c r="B934" s="493" t="s">
        <v>2283</v>
      </c>
      <c r="C934" s="494" t="s">
        <v>361</v>
      </c>
      <c r="D934" s="531" t="s">
        <v>3003</v>
      </c>
      <c r="E934" s="531" t="s">
        <v>845</v>
      </c>
      <c r="F934" s="531"/>
      <c r="G934" s="531" t="s">
        <v>225</v>
      </c>
      <c r="H934" s="493">
        <v>2007</v>
      </c>
      <c r="I934" s="493" t="s">
        <v>3281</v>
      </c>
      <c r="J934" s="493"/>
      <c r="K934" s="493"/>
      <c r="L934" s="493"/>
      <c r="M934" s="493"/>
      <c r="N934" s="493" t="s">
        <v>204</v>
      </c>
      <c r="O934" s="517">
        <v>49143334.942266613</v>
      </c>
      <c r="P934" s="724" t="s">
        <v>123</v>
      </c>
      <c r="Q934" s="723"/>
      <c r="R934" s="699" t="str">
        <f t="shared" si="241"/>
        <v>2.08.01</v>
      </c>
      <c r="S934" s="726" t="str">
        <f t="shared" si="238"/>
        <v>ALAT KEDOKTERAN</v>
      </c>
      <c r="T934" s="726">
        <f t="shared" si="239"/>
        <v>5</v>
      </c>
      <c r="U934" s="734">
        <f t="shared" si="242"/>
        <v>9828664.988453323</v>
      </c>
      <c r="V934" s="726">
        <f t="shared" si="240"/>
        <v>6</v>
      </c>
      <c r="W934" s="735">
        <f t="shared" si="243"/>
        <v>49143324.942266613</v>
      </c>
      <c r="X934" s="735">
        <f t="shared" si="244"/>
        <v>0</v>
      </c>
      <c r="Y934" s="735">
        <f t="shared" si="245"/>
        <v>0</v>
      </c>
      <c r="Z934" s="735">
        <f t="shared" si="246"/>
        <v>0</v>
      </c>
      <c r="AA934" s="735">
        <f t="shared" si="247"/>
        <v>0</v>
      </c>
      <c r="AB934" s="735">
        <f t="shared" si="248"/>
        <v>0</v>
      </c>
      <c r="AC934" s="736">
        <f t="shared" si="249"/>
        <v>2007</v>
      </c>
      <c r="AD934" s="737">
        <f t="shared" si="250"/>
        <v>10</v>
      </c>
      <c r="AE934" s="473">
        <f t="shared" si="251"/>
        <v>49143324.942266613</v>
      </c>
      <c r="AF934" s="738">
        <f t="shared" si="252"/>
        <v>49143324.942266613</v>
      </c>
      <c r="AG934" s="739"/>
      <c r="AH934" s="625"/>
      <c r="AI934" s="625"/>
      <c r="AJ934" s="625"/>
      <c r="AK934" s="625"/>
      <c r="AL934" s="625"/>
      <c r="AM934" s="625"/>
      <c r="AN934" s="625"/>
    </row>
    <row r="935" spans="1:40" s="626" customFormat="1" ht="16">
      <c r="A935" s="722"/>
      <c r="B935" s="493" t="s">
        <v>2263</v>
      </c>
      <c r="C935" s="494" t="s">
        <v>2616</v>
      </c>
      <c r="D935" s="531" t="s">
        <v>3003</v>
      </c>
      <c r="E935" s="531" t="s">
        <v>846</v>
      </c>
      <c r="F935" s="531"/>
      <c r="G935" s="531" t="s">
        <v>1581</v>
      </c>
      <c r="H935" s="493">
        <v>2007</v>
      </c>
      <c r="I935" s="493" t="s">
        <v>3281</v>
      </c>
      <c r="J935" s="493"/>
      <c r="K935" s="493"/>
      <c r="L935" s="493"/>
      <c r="M935" s="493"/>
      <c r="N935" s="493" t="s">
        <v>204</v>
      </c>
      <c r="O935" s="517">
        <v>12605044.82157586</v>
      </c>
      <c r="P935" s="724" t="s">
        <v>123</v>
      </c>
      <c r="Q935" s="723"/>
      <c r="R935" s="699" t="str">
        <f t="shared" si="241"/>
        <v>2.08.01</v>
      </c>
      <c r="S935" s="726" t="str">
        <f t="shared" si="238"/>
        <v>ALAT KEDOKTERAN</v>
      </c>
      <c r="T935" s="726">
        <f t="shared" si="239"/>
        <v>5</v>
      </c>
      <c r="U935" s="734">
        <f t="shared" si="242"/>
        <v>2521006.9643151718</v>
      </c>
      <c r="V935" s="726">
        <f t="shared" si="240"/>
        <v>6</v>
      </c>
      <c r="W935" s="735">
        <f t="shared" si="243"/>
        <v>12605034.82157586</v>
      </c>
      <c r="X935" s="735">
        <f t="shared" si="244"/>
        <v>0</v>
      </c>
      <c r="Y935" s="735">
        <f t="shared" si="245"/>
        <v>0</v>
      </c>
      <c r="Z935" s="735">
        <f t="shared" si="246"/>
        <v>0</v>
      </c>
      <c r="AA935" s="735">
        <f t="shared" si="247"/>
        <v>0</v>
      </c>
      <c r="AB935" s="735">
        <f t="shared" si="248"/>
        <v>0</v>
      </c>
      <c r="AC935" s="736">
        <f t="shared" si="249"/>
        <v>2007</v>
      </c>
      <c r="AD935" s="737">
        <f t="shared" si="250"/>
        <v>10</v>
      </c>
      <c r="AE935" s="473">
        <f t="shared" si="251"/>
        <v>12605034.82157586</v>
      </c>
      <c r="AF935" s="738">
        <f t="shared" si="252"/>
        <v>12605034.82157586</v>
      </c>
      <c r="AG935" s="739"/>
      <c r="AH935" s="625"/>
      <c r="AI935" s="625"/>
      <c r="AJ935" s="625"/>
      <c r="AK935" s="625"/>
      <c r="AL935" s="625"/>
      <c r="AM935" s="625"/>
      <c r="AN935" s="625"/>
    </row>
    <row r="936" spans="1:40" s="626" customFormat="1" ht="16">
      <c r="A936" s="722"/>
      <c r="B936" s="493" t="s">
        <v>2263</v>
      </c>
      <c r="C936" s="494" t="s">
        <v>2617</v>
      </c>
      <c r="D936" s="531" t="s">
        <v>3013</v>
      </c>
      <c r="E936" s="531" t="s">
        <v>847</v>
      </c>
      <c r="F936" s="531"/>
      <c r="G936" s="531" t="s">
        <v>225</v>
      </c>
      <c r="H936" s="493">
        <v>2007</v>
      </c>
      <c r="I936" s="493" t="s">
        <v>3281</v>
      </c>
      <c r="J936" s="493"/>
      <c r="K936" s="493"/>
      <c r="L936" s="493"/>
      <c r="M936" s="493"/>
      <c r="N936" s="493" t="s">
        <v>204</v>
      </c>
      <c r="O936" s="517">
        <v>40616264.366279468</v>
      </c>
      <c r="P936" s="724" t="s">
        <v>123</v>
      </c>
      <c r="Q936" s="723"/>
      <c r="R936" s="699" t="str">
        <f t="shared" si="241"/>
        <v>2.08.01</v>
      </c>
      <c r="S936" s="726" t="str">
        <f t="shared" si="238"/>
        <v>ALAT KEDOKTERAN</v>
      </c>
      <c r="T936" s="726">
        <f t="shared" si="239"/>
        <v>5</v>
      </c>
      <c r="U936" s="734">
        <f t="shared" si="242"/>
        <v>8123250.8732558936</v>
      </c>
      <c r="V936" s="726">
        <f t="shared" si="240"/>
        <v>6</v>
      </c>
      <c r="W936" s="735">
        <f t="shared" si="243"/>
        <v>40616254.366279468</v>
      </c>
      <c r="X936" s="735">
        <f t="shared" si="244"/>
        <v>0</v>
      </c>
      <c r="Y936" s="735">
        <f t="shared" si="245"/>
        <v>0</v>
      </c>
      <c r="Z936" s="735">
        <f t="shared" si="246"/>
        <v>0</v>
      </c>
      <c r="AA936" s="735">
        <f t="shared" si="247"/>
        <v>0</v>
      </c>
      <c r="AB936" s="735">
        <f t="shared" si="248"/>
        <v>0</v>
      </c>
      <c r="AC936" s="736">
        <f t="shared" si="249"/>
        <v>2007</v>
      </c>
      <c r="AD936" s="737">
        <f t="shared" si="250"/>
        <v>10</v>
      </c>
      <c r="AE936" s="473">
        <f t="shared" si="251"/>
        <v>40616254.366279468</v>
      </c>
      <c r="AF936" s="738">
        <f t="shared" si="252"/>
        <v>40616254.366279468</v>
      </c>
      <c r="AG936" s="739"/>
      <c r="AH936" s="625"/>
      <c r="AI936" s="625"/>
      <c r="AJ936" s="625"/>
      <c r="AK936" s="625"/>
      <c r="AL936" s="625"/>
      <c r="AM936" s="625"/>
      <c r="AN936" s="625"/>
    </row>
    <row r="937" spans="1:40" s="626" customFormat="1" ht="16">
      <c r="A937" s="722"/>
      <c r="B937" s="493" t="s">
        <v>2263</v>
      </c>
      <c r="C937" s="494" t="s">
        <v>2618</v>
      </c>
      <c r="D937" s="531" t="s">
        <v>732</v>
      </c>
      <c r="E937" s="531" t="s">
        <v>3129</v>
      </c>
      <c r="F937" s="531"/>
      <c r="G937" s="531"/>
      <c r="H937" s="493">
        <v>2007</v>
      </c>
      <c r="I937" s="493" t="s">
        <v>3281</v>
      </c>
      <c r="J937" s="493"/>
      <c r="K937" s="493"/>
      <c r="L937" s="493"/>
      <c r="M937" s="493"/>
      <c r="N937" s="493" t="s">
        <v>204</v>
      </c>
      <c r="O937" s="517">
        <v>59816.137398633444</v>
      </c>
      <c r="P937" s="724" t="s">
        <v>123</v>
      </c>
      <c r="Q937" s="723"/>
      <c r="R937" s="699" t="str">
        <f t="shared" si="241"/>
        <v>2.08.01</v>
      </c>
      <c r="S937" s="726" t="str">
        <f t="shared" si="238"/>
        <v>ALAT KEDOKTERAN</v>
      </c>
      <c r="T937" s="726">
        <f t="shared" si="239"/>
        <v>5</v>
      </c>
      <c r="U937" s="734">
        <f t="shared" si="242"/>
        <v>11961.227479726689</v>
      </c>
      <c r="V937" s="726">
        <f t="shared" si="240"/>
        <v>6</v>
      </c>
      <c r="W937" s="735">
        <f t="shared" si="243"/>
        <v>59806.137398633444</v>
      </c>
      <c r="X937" s="735">
        <f t="shared" si="244"/>
        <v>0</v>
      </c>
      <c r="Y937" s="735">
        <f t="shared" si="245"/>
        <v>0</v>
      </c>
      <c r="Z937" s="735">
        <f t="shared" si="246"/>
        <v>0</v>
      </c>
      <c r="AA937" s="735">
        <f t="shared" si="247"/>
        <v>0</v>
      </c>
      <c r="AB937" s="735">
        <f t="shared" si="248"/>
        <v>0</v>
      </c>
      <c r="AC937" s="736">
        <f t="shared" si="249"/>
        <v>2007</v>
      </c>
      <c r="AD937" s="737">
        <f t="shared" si="250"/>
        <v>10</v>
      </c>
      <c r="AE937" s="473">
        <f t="shared" si="251"/>
        <v>59806.137398633444</v>
      </c>
      <c r="AF937" s="738">
        <f t="shared" si="252"/>
        <v>59806.137398633444</v>
      </c>
      <c r="AG937" s="739"/>
      <c r="AH937" s="625"/>
      <c r="AI937" s="625"/>
      <c r="AJ937" s="625"/>
      <c r="AK937" s="625"/>
      <c r="AL937" s="625"/>
      <c r="AM937" s="625"/>
      <c r="AN937" s="625"/>
    </row>
    <row r="938" spans="1:40" s="626" customFormat="1" ht="16">
      <c r="A938" s="722"/>
      <c r="B938" s="493" t="s">
        <v>2978</v>
      </c>
      <c r="C938" s="494" t="s">
        <v>2619</v>
      </c>
      <c r="D938" s="531" t="s">
        <v>732</v>
      </c>
      <c r="E938" s="531" t="s">
        <v>3130</v>
      </c>
      <c r="F938" s="531"/>
      <c r="G938" s="531"/>
      <c r="H938" s="493">
        <v>2007</v>
      </c>
      <c r="I938" s="493" t="s">
        <v>3280</v>
      </c>
      <c r="J938" s="493"/>
      <c r="K938" s="493"/>
      <c r="L938" s="493"/>
      <c r="M938" s="493"/>
      <c r="N938" s="493" t="s">
        <v>204</v>
      </c>
      <c r="O938" s="517">
        <v>348848.18130363128</v>
      </c>
      <c r="P938" s="724" t="s">
        <v>123</v>
      </c>
      <c r="Q938" s="723"/>
      <c r="R938" s="699" t="str">
        <f t="shared" si="241"/>
        <v>2.08.01</v>
      </c>
      <c r="S938" s="726" t="str">
        <f t="shared" si="238"/>
        <v>ALAT KEDOKTERAN</v>
      </c>
      <c r="T938" s="726">
        <f t="shared" si="239"/>
        <v>5</v>
      </c>
      <c r="U938" s="734">
        <f t="shared" si="242"/>
        <v>69767.636260726256</v>
      </c>
      <c r="V938" s="726">
        <f t="shared" si="240"/>
        <v>6</v>
      </c>
      <c r="W938" s="735">
        <f t="shared" si="243"/>
        <v>348838.18130363128</v>
      </c>
      <c r="X938" s="735">
        <f t="shared" si="244"/>
        <v>0</v>
      </c>
      <c r="Y938" s="735">
        <f t="shared" si="245"/>
        <v>0</v>
      </c>
      <c r="Z938" s="735">
        <f t="shared" si="246"/>
        <v>0</v>
      </c>
      <c r="AA938" s="735">
        <f t="shared" si="247"/>
        <v>0</v>
      </c>
      <c r="AB938" s="735">
        <f t="shared" si="248"/>
        <v>0</v>
      </c>
      <c r="AC938" s="736">
        <f t="shared" si="249"/>
        <v>2007</v>
      </c>
      <c r="AD938" s="737">
        <f t="shared" si="250"/>
        <v>10</v>
      </c>
      <c r="AE938" s="473">
        <f t="shared" si="251"/>
        <v>348838.18130363128</v>
      </c>
      <c r="AF938" s="738">
        <f t="shared" si="252"/>
        <v>348838.18130363128</v>
      </c>
      <c r="AG938" s="739"/>
      <c r="AH938" s="625"/>
      <c r="AI938" s="625"/>
      <c r="AJ938" s="625"/>
      <c r="AK938" s="625"/>
      <c r="AL938" s="625"/>
      <c r="AM938" s="625"/>
      <c r="AN938" s="625"/>
    </row>
    <row r="939" spans="1:40" s="626" customFormat="1" ht="16">
      <c r="A939" s="722"/>
      <c r="B939" s="493" t="s">
        <v>2978</v>
      </c>
      <c r="C939" s="494" t="s">
        <v>2620</v>
      </c>
      <c r="D939" s="531" t="s">
        <v>1443</v>
      </c>
      <c r="E939" s="531" t="s">
        <v>3131</v>
      </c>
      <c r="F939" s="531"/>
      <c r="G939" s="531"/>
      <c r="H939" s="493">
        <v>2007</v>
      </c>
      <c r="I939" s="493" t="s">
        <v>3280</v>
      </c>
      <c r="J939" s="493"/>
      <c r="K939" s="493"/>
      <c r="L939" s="493"/>
      <c r="M939" s="493"/>
      <c r="N939" s="493" t="s">
        <v>204</v>
      </c>
      <c r="O939" s="517">
        <v>4186178.1756435754</v>
      </c>
      <c r="P939" s="724" t="s">
        <v>123</v>
      </c>
      <c r="Q939" s="723"/>
      <c r="R939" s="699" t="str">
        <f t="shared" si="241"/>
        <v>2.08.01</v>
      </c>
      <c r="S939" s="726" t="str">
        <f t="shared" si="238"/>
        <v>ALAT KEDOKTERAN</v>
      </c>
      <c r="T939" s="726">
        <f t="shared" si="239"/>
        <v>5</v>
      </c>
      <c r="U939" s="734">
        <f t="shared" si="242"/>
        <v>837233.63512871508</v>
      </c>
      <c r="V939" s="726">
        <f t="shared" si="240"/>
        <v>6</v>
      </c>
      <c r="W939" s="735">
        <f t="shared" si="243"/>
        <v>4186168.1756435754</v>
      </c>
      <c r="X939" s="735">
        <f t="shared" si="244"/>
        <v>0</v>
      </c>
      <c r="Y939" s="735">
        <f t="shared" si="245"/>
        <v>0</v>
      </c>
      <c r="Z939" s="735">
        <f t="shared" si="246"/>
        <v>0</v>
      </c>
      <c r="AA939" s="735">
        <f t="shared" si="247"/>
        <v>0</v>
      </c>
      <c r="AB939" s="735">
        <f t="shared" si="248"/>
        <v>0</v>
      </c>
      <c r="AC939" s="736">
        <f t="shared" si="249"/>
        <v>2007</v>
      </c>
      <c r="AD939" s="737">
        <f t="shared" si="250"/>
        <v>10</v>
      </c>
      <c r="AE939" s="473">
        <f t="shared" si="251"/>
        <v>4186168.1756435754</v>
      </c>
      <c r="AF939" s="738">
        <f t="shared" si="252"/>
        <v>4186168.1756435754</v>
      </c>
      <c r="AG939" s="739"/>
      <c r="AH939" s="625"/>
      <c r="AI939" s="625"/>
      <c r="AJ939" s="625"/>
      <c r="AK939" s="625"/>
      <c r="AL939" s="625"/>
      <c r="AM939" s="625"/>
      <c r="AN939" s="625"/>
    </row>
    <row r="940" spans="1:40" s="626" customFormat="1" ht="16">
      <c r="A940" s="722"/>
      <c r="B940" s="493" t="s">
        <v>2978</v>
      </c>
      <c r="C940" s="494" t="s">
        <v>2621</v>
      </c>
      <c r="D940" s="531" t="s">
        <v>3011</v>
      </c>
      <c r="E940" s="531" t="s">
        <v>3132</v>
      </c>
      <c r="F940" s="531"/>
      <c r="G940" s="531"/>
      <c r="H940" s="493">
        <v>2007</v>
      </c>
      <c r="I940" s="493" t="s">
        <v>3280</v>
      </c>
      <c r="J940" s="493"/>
      <c r="K940" s="493"/>
      <c r="L940" s="493"/>
      <c r="M940" s="493"/>
      <c r="N940" s="493" t="s">
        <v>204</v>
      </c>
      <c r="O940" s="517">
        <v>7177936.4878360126</v>
      </c>
      <c r="P940" s="724" t="s">
        <v>123</v>
      </c>
      <c r="Q940" s="723"/>
      <c r="R940" s="699" t="str">
        <f t="shared" si="241"/>
        <v>2.08.01</v>
      </c>
      <c r="S940" s="726" t="str">
        <f t="shared" si="238"/>
        <v>ALAT KEDOKTERAN</v>
      </c>
      <c r="T940" s="726">
        <f t="shared" si="239"/>
        <v>5</v>
      </c>
      <c r="U940" s="734">
        <f t="shared" si="242"/>
        <v>1435585.2975672025</v>
      </c>
      <c r="V940" s="726">
        <f t="shared" si="240"/>
        <v>6</v>
      </c>
      <c r="W940" s="735">
        <f t="shared" si="243"/>
        <v>7177926.4878360126</v>
      </c>
      <c r="X940" s="735">
        <f t="shared" si="244"/>
        <v>0</v>
      </c>
      <c r="Y940" s="735">
        <f t="shared" si="245"/>
        <v>0</v>
      </c>
      <c r="Z940" s="735">
        <f t="shared" si="246"/>
        <v>0</v>
      </c>
      <c r="AA940" s="735">
        <f t="shared" si="247"/>
        <v>0</v>
      </c>
      <c r="AB940" s="735">
        <f t="shared" si="248"/>
        <v>0</v>
      </c>
      <c r="AC940" s="736">
        <f t="shared" si="249"/>
        <v>2007</v>
      </c>
      <c r="AD940" s="737">
        <f t="shared" si="250"/>
        <v>10</v>
      </c>
      <c r="AE940" s="473">
        <f t="shared" si="251"/>
        <v>7177926.4878360126</v>
      </c>
      <c r="AF940" s="738">
        <f t="shared" si="252"/>
        <v>7177926.4878360126</v>
      </c>
      <c r="AG940" s="739"/>
      <c r="AH940" s="625"/>
      <c r="AI940" s="625"/>
      <c r="AJ940" s="625"/>
      <c r="AK940" s="625"/>
      <c r="AL940" s="625"/>
      <c r="AM940" s="625"/>
      <c r="AN940" s="625"/>
    </row>
    <row r="941" spans="1:40" s="626" customFormat="1" ht="16">
      <c r="A941" s="722"/>
      <c r="B941" s="493" t="s">
        <v>2965</v>
      </c>
      <c r="C941" s="494" t="s">
        <v>2622</v>
      </c>
      <c r="D941" s="531" t="s">
        <v>3015</v>
      </c>
      <c r="E941" s="531" t="s">
        <v>1671</v>
      </c>
      <c r="F941" s="531"/>
      <c r="G941" s="531" t="s">
        <v>1581</v>
      </c>
      <c r="H941" s="493">
        <v>2007</v>
      </c>
      <c r="I941" s="493" t="s">
        <v>3281</v>
      </c>
      <c r="J941" s="493"/>
      <c r="K941" s="493"/>
      <c r="L941" s="493"/>
      <c r="M941" s="493"/>
      <c r="N941" s="493" t="s">
        <v>204</v>
      </c>
      <c r="O941" s="517">
        <v>21524272.965673923</v>
      </c>
      <c r="P941" s="724" t="s">
        <v>123</v>
      </c>
      <c r="Q941" s="723"/>
      <c r="R941" s="699" t="str">
        <f t="shared" si="241"/>
        <v>2.08.01</v>
      </c>
      <c r="S941" s="726" t="str">
        <f t="shared" si="238"/>
        <v>ALAT KEDOKTERAN</v>
      </c>
      <c r="T941" s="726">
        <f t="shared" si="239"/>
        <v>5</v>
      </c>
      <c r="U941" s="734">
        <f t="shared" si="242"/>
        <v>4304852.5931347851</v>
      </c>
      <c r="V941" s="726">
        <f t="shared" si="240"/>
        <v>6</v>
      </c>
      <c r="W941" s="735">
        <f t="shared" si="243"/>
        <v>21524262.965673923</v>
      </c>
      <c r="X941" s="735">
        <f t="shared" si="244"/>
        <v>0</v>
      </c>
      <c r="Y941" s="735">
        <f t="shared" si="245"/>
        <v>0</v>
      </c>
      <c r="Z941" s="735">
        <f t="shared" si="246"/>
        <v>0</v>
      </c>
      <c r="AA941" s="735">
        <f t="shared" si="247"/>
        <v>0</v>
      </c>
      <c r="AB941" s="735">
        <f t="shared" si="248"/>
        <v>0</v>
      </c>
      <c r="AC941" s="736">
        <f t="shared" si="249"/>
        <v>2007</v>
      </c>
      <c r="AD941" s="737">
        <f t="shared" si="250"/>
        <v>10</v>
      </c>
      <c r="AE941" s="473">
        <f t="shared" si="251"/>
        <v>21524262.965673923</v>
      </c>
      <c r="AF941" s="738">
        <f t="shared" si="252"/>
        <v>21524262.965673923</v>
      </c>
      <c r="AG941" s="739"/>
      <c r="AH941" s="625"/>
      <c r="AI941" s="625"/>
      <c r="AJ941" s="625"/>
      <c r="AK941" s="625"/>
      <c r="AL941" s="625"/>
      <c r="AM941" s="625"/>
      <c r="AN941" s="625"/>
    </row>
    <row r="942" spans="1:40" s="626" customFormat="1" ht="22.5" customHeight="1">
      <c r="A942" s="722"/>
      <c r="B942" s="493" t="s">
        <v>2263</v>
      </c>
      <c r="C942" s="494" t="s">
        <v>2623</v>
      </c>
      <c r="D942" s="531" t="s">
        <v>732</v>
      </c>
      <c r="E942" s="531" t="s">
        <v>3098</v>
      </c>
      <c r="F942" s="531"/>
      <c r="G942" s="531" t="s">
        <v>1581</v>
      </c>
      <c r="H942" s="493">
        <v>2007</v>
      </c>
      <c r="I942" s="493" t="s">
        <v>3281</v>
      </c>
      <c r="J942" s="493"/>
      <c r="K942" s="493"/>
      <c r="L942" s="493"/>
      <c r="M942" s="493"/>
      <c r="N942" s="493" t="s">
        <v>204</v>
      </c>
      <c r="O942" s="517">
        <v>9570584.1913039964</v>
      </c>
      <c r="P942" s="724" t="s">
        <v>123</v>
      </c>
      <c r="Q942" s="723"/>
      <c r="R942" s="699" t="str">
        <f t="shared" si="241"/>
        <v>2.08.01</v>
      </c>
      <c r="S942" s="726" t="str">
        <f t="shared" si="238"/>
        <v>ALAT KEDOKTERAN</v>
      </c>
      <c r="T942" s="726">
        <f t="shared" si="239"/>
        <v>5</v>
      </c>
      <c r="U942" s="734">
        <f t="shared" si="242"/>
        <v>1914114.8382607992</v>
      </c>
      <c r="V942" s="726">
        <f t="shared" si="240"/>
        <v>6</v>
      </c>
      <c r="W942" s="735">
        <f t="shared" si="243"/>
        <v>9570574.1913039964</v>
      </c>
      <c r="X942" s="735">
        <f t="shared" si="244"/>
        <v>0</v>
      </c>
      <c r="Y942" s="735">
        <f t="shared" si="245"/>
        <v>0</v>
      </c>
      <c r="Z942" s="735">
        <f t="shared" si="246"/>
        <v>0</v>
      </c>
      <c r="AA942" s="735">
        <f t="shared" si="247"/>
        <v>0</v>
      </c>
      <c r="AB942" s="735">
        <f t="shared" si="248"/>
        <v>0</v>
      </c>
      <c r="AC942" s="736">
        <f t="shared" si="249"/>
        <v>2007</v>
      </c>
      <c r="AD942" s="737">
        <f t="shared" si="250"/>
        <v>10</v>
      </c>
      <c r="AE942" s="473">
        <f t="shared" si="251"/>
        <v>9570574.1913039964</v>
      </c>
      <c r="AF942" s="738">
        <f t="shared" si="252"/>
        <v>9570574.1913039964</v>
      </c>
      <c r="AG942" s="739"/>
      <c r="AH942" s="625"/>
      <c r="AI942" s="625"/>
      <c r="AJ942" s="625"/>
      <c r="AK942" s="625"/>
      <c r="AL942" s="625"/>
      <c r="AM942" s="625"/>
      <c r="AN942" s="625"/>
    </row>
    <row r="943" spans="1:40" s="626" customFormat="1" ht="22.5" customHeight="1">
      <c r="A943" s="722"/>
      <c r="B943" s="493" t="s">
        <v>2263</v>
      </c>
      <c r="C943" s="494" t="s">
        <v>2624</v>
      </c>
      <c r="D943" s="531" t="s">
        <v>733</v>
      </c>
      <c r="E943" s="531" t="s">
        <v>3133</v>
      </c>
      <c r="F943" s="531"/>
      <c r="G943" s="531" t="s">
        <v>1581</v>
      </c>
      <c r="H943" s="493">
        <v>2007</v>
      </c>
      <c r="I943" s="493" t="s">
        <v>3292</v>
      </c>
      <c r="J943" s="493"/>
      <c r="K943" s="493"/>
      <c r="L943" s="493"/>
      <c r="M943" s="493"/>
      <c r="N943" s="493" t="s">
        <v>204</v>
      </c>
      <c r="O943" s="517">
        <v>470901457.22524154</v>
      </c>
      <c r="P943" s="724" t="s">
        <v>123</v>
      </c>
      <c r="Q943" s="723"/>
      <c r="R943" s="699" t="str">
        <f t="shared" si="241"/>
        <v>2.08.01</v>
      </c>
      <c r="S943" s="726" t="str">
        <f t="shared" si="238"/>
        <v>ALAT KEDOKTERAN</v>
      </c>
      <c r="T943" s="726">
        <f t="shared" si="239"/>
        <v>5</v>
      </c>
      <c r="U943" s="734">
        <f t="shared" si="242"/>
        <v>94180289.445048302</v>
      </c>
      <c r="V943" s="726">
        <f t="shared" si="240"/>
        <v>6</v>
      </c>
      <c r="W943" s="735">
        <f t="shared" si="243"/>
        <v>470901447.22524154</v>
      </c>
      <c r="X943" s="735">
        <f t="shared" si="244"/>
        <v>0</v>
      </c>
      <c r="Y943" s="735">
        <f t="shared" si="245"/>
        <v>0</v>
      </c>
      <c r="Z943" s="735">
        <f t="shared" si="246"/>
        <v>0</v>
      </c>
      <c r="AA943" s="735">
        <f t="shared" si="247"/>
        <v>0</v>
      </c>
      <c r="AB943" s="735">
        <f t="shared" si="248"/>
        <v>0</v>
      </c>
      <c r="AC943" s="736">
        <f t="shared" si="249"/>
        <v>2007</v>
      </c>
      <c r="AD943" s="737">
        <f t="shared" si="250"/>
        <v>10</v>
      </c>
      <c r="AE943" s="473">
        <f t="shared" si="251"/>
        <v>470901447.22524154</v>
      </c>
      <c r="AF943" s="738">
        <f t="shared" si="252"/>
        <v>470901447.22524154</v>
      </c>
      <c r="AG943" s="739"/>
      <c r="AH943" s="625"/>
      <c r="AI943" s="625"/>
      <c r="AJ943" s="625"/>
      <c r="AK943" s="625"/>
      <c r="AL943" s="625"/>
      <c r="AM943" s="625"/>
      <c r="AN943" s="625"/>
    </row>
    <row r="944" spans="1:40" s="626" customFormat="1" ht="22.5" customHeight="1">
      <c r="A944" s="722"/>
      <c r="B944" s="493" t="s">
        <v>2263</v>
      </c>
      <c r="C944" s="494" t="s">
        <v>2625</v>
      </c>
      <c r="D944" s="531" t="s">
        <v>733</v>
      </c>
      <c r="E944" s="531" t="s">
        <v>3134</v>
      </c>
      <c r="F944" s="531"/>
      <c r="G944" s="531" t="s">
        <v>1581</v>
      </c>
      <c r="H944" s="493">
        <v>2007</v>
      </c>
      <c r="I944" s="493" t="s">
        <v>3292</v>
      </c>
      <c r="J944" s="493"/>
      <c r="K944" s="493"/>
      <c r="L944" s="493"/>
      <c r="M944" s="493"/>
      <c r="N944" s="493" t="s">
        <v>204</v>
      </c>
      <c r="O944" s="517">
        <v>336564909.39809626</v>
      </c>
      <c r="P944" s="724" t="s">
        <v>123</v>
      </c>
      <c r="Q944" s="723"/>
      <c r="R944" s="699" t="str">
        <f t="shared" si="241"/>
        <v>2.08.01</v>
      </c>
      <c r="S944" s="726" t="str">
        <f t="shared" si="238"/>
        <v>ALAT KEDOKTERAN</v>
      </c>
      <c r="T944" s="726">
        <f t="shared" si="239"/>
        <v>5</v>
      </c>
      <c r="U944" s="734">
        <f t="shared" si="242"/>
        <v>67312979.879619256</v>
      </c>
      <c r="V944" s="726">
        <f t="shared" si="240"/>
        <v>6</v>
      </c>
      <c r="W944" s="735">
        <f t="shared" si="243"/>
        <v>336564899.39809626</v>
      </c>
      <c r="X944" s="735">
        <f t="shared" si="244"/>
        <v>0</v>
      </c>
      <c r="Y944" s="735">
        <f t="shared" si="245"/>
        <v>0</v>
      </c>
      <c r="Z944" s="735">
        <f t="shared" si="246"/>
        <v>0</v>
      </c>
      <c r="AA944" s="735">
        <f t="shared" si="247"/>
        <v>0</v>
      </c>
      <c r="AB944" s="735">
        <f t="shared" si="248"/>
        <v>0</v>
      </c>
      <c r="AC944" s="736">
        <f t="shared" si="249"/>
        <v>2007</v>
      </c>
      <c r="AD944" s="737">
        <f t="shared" si="250"/>
        <v>10</v>
      </c>
      <c r="AE944" s="473">
        <f t="shared" si="251"/>
        <v>336564899.39809626</v>
      </c>
      <c r="AF944" s="738">
        <f t="shared" si="252"/>
        <v>336564899.39809626</v>
      </c>
      <c r="AG944" s="739"/>
      <c r="AH944" s="625"/>
      <c r="AI944" s="625"/>
      <c r="AJ944" s="625"/>
      <c r="AK944" s="625"/>
      <c r="AL944" s="625"/>
      <c r="AM944" s="625"/>
      <c r="AN944" s="625"/>
    </row>
    <row r="945" spans="1:40" s="626" customFormat="1" ht="22.5" customHeight="1">
      <c r="A945" s="722"/>
      <c r="B945" s="493" t="s">
        <v>2263</v>
      </c>
      <c r="C945" s="494" t="s">
        <v>2626</v>
      </c>
      <c r="D945" s="531" t="s">
        <v>732</v>
      </c>
      <c r="E945" s="531" t="s">
        <v>3135</v>
      </c>
      <c r="F945" s="531"/>
      <c r="G945" s="531" t="s">
        <v>1581</v>
      </c>
      <c r="H945" s="493">
        <v>2007</v>
      </c>
      <c r="I945" s="493" t="s">
        <v>3292</v>
      </c>
      <c r="J945" s="493"/>
      <c r="K945" s="493"/>
      <c r="L945" s="493"/>
      <c r="M945" s="493"/>
      <c r="N945" s="493" t="s">
        <v>204</v>
      </c>
      <c r="O945" s="517">
        <v>172261902.79386553</v>
      </c>
      <c r="P945" s="724" t="s">
        <v>123</v>
      </c>
      <c r="Q945" s="723"/>
      <c r="R945" s="699" t="str">
        <f t="shared" si="241"/>
        <v>2.08.01</v>
      </c>
      <c r="S945" s="726" t="str">
        <f t="shared" si="238"/>
        <v>ALAT KEDOKTERAN</v>
      </c>
      <c r="T945" s="726">
        <f t="shared" si="239"/>
        <v>5</v>
      </c>
      <c r="U945" s="734">
        <f t="shared" si="242"/>
        <v>34452378.558773108</v>
      </c>
      <c r="V945" s="726">
        <f t="shared" si="240"/>
        <v>6</v>
      </c>
      <c r="W945" s="735">
        <f t="shared" si="243"/>
        <v>172261892.79386553</v>
      </c>
      <c r="X945" s="735">
        <f t="shared" si="244"/>
        <v>0</v>
      </c>
      <c r="Y945" s="735">
        <f t="shared" si="245"/>
        <v>0</v>
      </c>
      <c r="Z945" s="735">
        <f t="shared" si="246"/>
        <v>0</v>
      </c>
      <c r="AA945" s="735">
        <f t="shared" si="247"/>
        <v>0</v>
      </c>
      <c r="AB945" s="735">
        <f t="shared" si="248"/>
        <v>0</v>
      </c>
      <c r="AC945" s="736">
        <f t="shared" si="249"/>
        <v>2007</v>
      </c>
      <c r="AD945" s="737">
        <f t="shared" si="250"/>
        <v>10</v>
      </c>
      <c r="AE945" s="473">
        <f t="shared" si="251"/>
        <v>172261892.79386553</v>
      </c>
      <c r="AF945" s="738">
        <f t="shared" si="252"/>
        <v>172261892.79386553</v>
      </c>
      <c r="AG945" s="739"/>
      <c r="AH945" s="625"/>
      <c r="AI945" s="625"/>
      <c r="AJ945" s="625"/>
      <c r="AK945" s="625"/>
      <c r="AL945" s="625"/>
      <c r="AM945" s="625"/>
      <c r="AN945" s="625"/>
    </row>
    <row r="946" spans="1:40" s="626" customFormat="1" ht="22.5" customHeight="1">
      <c r="A946" s="722"/>
      <c r="B946" s="493" t="s">
        <v>2263</v>
      </c>
      <c r="C946" s="494" t="s">
        <v>2627</v>
      </c>
      <c r="D946" s="531" t="s">
        <v>732</v>
      </c>
      <c r="E946" s="531" t="s">
        <v>3098</v>
      </c>
      <c r="F946" s="531"/>
      <c r="G946" s="531" t="s">
        <v>1581</v>
      </c>
      <c r="H946" s="493">
        <v>2007</v>
      </c>
      <c r="I946" s="493" t="s">
        <v>3281</v>
      </c>
      <c r="J946" s="493"/>
      <c r="K946" s="493"/>
      <c r="L946" s="493"/>
      <c r="M946" s="493"/>
      <c r="N946" s="493" t="s">
        <v>204</v>
      </c>
      <c r="O946" s="517">
        <v>10049113.290493065</v>
      </c>
      <c r="P946" s="724" t="s">
        <v>123</v>
      </c>
      <c r="Q946" s="723"/>
      <c r="R946" s="699" t="str">
        <f t="shared" si="241"/>
        <v>2.08.01</v>
      </c>
      <c r="S946" s="726" t="str">
        <f t="shared" si="238"/>
        <v>ALAT KEDOKTERAN</v>
      </c>
      <c r="T946" s="726">
        <f t="shared" si="239"/>
        <v>5</v>
      </c>
      <c r="U946" s="734">
        <f t="shared" si="242"/>
        <v>2009820.6580986131</v>
      </c>
      <c r="V946" s="726">
        <f t="shared" si="240"/>
        <v>6</v>
      </c>
      <c r="W946" s="735">
        <f t="shared" si="243"/>
        <v>10049103.290493065</v>
      </c>
      <c r="X946" s="735">
        <f t="shared" si="244"/>
        <v>0</v>
      </c>
      <c r="Y946" s="735">
        <f t="shared" si="245"/>
        <v>0</v>
      </c>
      <c r="Z946" s="735">
        <f t="shared" si="246"/>
        <v>0</v>
      </c>
      <c r="AA946" s="735">
        <f t="shared" si="247"/>
        <v>0</v>
      </c>
      <c r="AB946" s="735">
        <f t="shared" si="248"/>
        <v>0</v>
      </c>
      <c r="AC946" s="736">
        <f t="shared" si="249"/>
        <v>2007</v>
      </c>
      <c r="AD946" s="737">
        <f t="shared" si="250"/>
        <v>10</v>
      </c>
      <c r="AE946" s="473">
        <f t="shared" si="251"/>
        <v>10049103.290493065</v>
      </c>
      <c r="AF946" s="738">
        <f t="shared" si="252"/>
        <v>10049103.290493065</v>
      </c>
      <c r="AG946" s="739"/>
      <c r="AH946" s="625"/>
      <c r="AI946" s="625"/>
      <c r="AJ946" s="625"/>
      <c r="AK946" s="625"/>
      <c r="AL946" s="625"/>
      <c r="AM946" s="625"/>
      <c r="AN946" s="625"/>
    </row>
    <row r="947" spans="1:40" s="626" customFormat="1" ht="16">
      <c r="A947" s="722"/>
      <c r="B947" s="493" t="s">
        <v>2263</v>
      </c>
      <c r="C947" s="494" t="s">
        <v>2628</v>
      </c>
      <c r="D947" s="531" t="s">
        <v>733</v>
      </c>
      <c r="E947" s="531" t="s">
        <v>3098</v>
      </c>
      <c r="F947" s="531"/>
      <c r="G947" s="531" t="s">
        <v>1581</v>
      </c>
      <c r="H947" s="493">
        <v>2007</v>
      </c>
      <c r="I947" s="493" t="s">
        <v>3281</v>
      </c>
      <c r="J947" s="493"/>
      <c r="K947" s="493"/>
      <c r="L947" s="493"/>
      <c r="M947" s="493"/>
      <c r="N947" s="493" t="s">
        <v>204</v>
      </c>
      <c r="O947" s="517">
        <v>29668810.772290125</v>
      </c>
      <c r="P947" s="724" t="s">
        <v>123</v>
      </c>
      <c r="Q947" s="723"/>
      <c r="R947" s="699" t="str">
        <f t="shared" si="241"/>
        <v>2.08.01</v>
      </c>
      <c r="S947" s="726" t="str">
        <f t="shared" si="238"/>
        <v>ALAT KEDOKTERAN</v>
      </c>
      <c r="T947" s="726">
        <f t="shared" si="239"/>
        <v>5</v>
      </c>
      <c r="U947" s="734">
        <f t="shared" si="242"/>
        <v>5933760.1544580255</v>
      </c>
      <c r="V947" s="726">
        <f t="shared" si="240"/>
        <v>6</v>
      </c>
      <c r="W947" s="735">
        <f t="shared" si="243"/>
        <v>29668800.772290125</v>
      </c>
      <c r="X947" s="735">
        <f t="shared" si="244"/>
        <v>0</v>
      </c>
      <c r="Y947" s="735">
        <f t="shared" si="245"/>
        <v>0</v>
      </c>
      <c r="Z947" s="735">
        <f t="shared" si="246"/>
        <v>0</v>
      </c>
      <c r="AA947" s="735">
        <f t="shared" si="247"/>
        <v>0</v>
      </c>
      <c r="AB947" s="735">
        <f t="shared" si="248"/>
        <v>0</v>
      </c>
      <c r="AC947" s="736">
        <f t="shared" si="249"/>
        <v>2007</v>
      </c>
      <c r="AD947" s="737">
        <f t="shared" si="250"/>
        <v>10</v>
      </c>
      <c r="AE947" s="473">
        <f t="shared" si="251"/>
        <v>29668800.772290125</v>
      </c>
      <c r="AF947" s="738">
        <f t="shared" si="252"/>
        <v>29668800.772290125</v>
      </c>
      <c r="AG947" s="739"/>
      <c r="AH947" s="625"/>
      <c r="AI947" s="625"/>
      <c r="AJ947" s="625"/>
      <c r="AK947" s="625"/>
      <c r="AL947" s="625"/>
      <c r="AM947" s="625"/>
      <c r="AN947" s="625"/>
    </row>
    <row r="948" spans="1:40" s="626" customFormat="1" ht="16">
      <c r="A948" s="722"/>
      <c r="B948" s="493" t="s">
        <v>2263</v>
      </c>
      <c r="C948" s="494" t="s">
        <v>2629</v>
      </c>
      <c r="D948" s="531" t="s">
        <v>733</v>
      </c>
      <c r="E948" s="531" t="s">
        <v>3136</v>
      </c>
      <c r="F948" s="531"/>
      <c r="G948" s="531" t="s">
        <v>1581</v>
      </c>
      <c r="H948" s="493">
        <v>2007</v>
      </c>
      <c r="I948" s="493" t="s">
        <v>3281</v>
      </c>
      <c r="J948" s="493"/>
      <c r="K948" s="493"/>
      <c r="L948" s="493"/>
      <c r="M948" s="493"/>
      <c r="N948" s="493" t="s">
        <v>204</v>
      </c>
      <c r="O948" s="517">
        <v>13877346.084005604</v>
      </c>
      <c r="P948" s="724" t="s">
        <v>123</v>
      </c>
      <c r="Q948" s="723"/>
      <c r="R948" s="699" t="str">
        <f t="shared" si="241"/>
        <v>2.08.01</v>
      </c>
      <c r="S948" s="726" t="str">
        <f t="shared" si="238"/>
        <v>ALAT KEDOKTERAN</v>
      </c>
      <c r="T948" s="726">
        <f t="shared" si="239"/>
        <v>5</v>
      </c>
      <c r="U948" s="734">
        <f t="shared" si="242"/>
        <v>2775467.2168011209</v>
      </c>
      <c r="V948" s="726">
        <f t="shared" si="240"/>
        <v>6</v>
      </c>
      <c r="W948" s="735">
        <f t="shared" si="243"/>
        <v>13877336.084005604</v>
      </c>
      <c r="X948" s="735">
        <f t="shared" si="244"/>
        <v>0</v>
      </c>
      <c r="Y948" s="735">
        <f t="shared" si="245"/>
        <v>0</v>
      </c>
      <c r="Z948" s="735">
        <f t="shared" si="246"/>
        <v>0</v>
      </c>
      <c r="AA948" s="735">
        <f t="shared" si="247"/>
        <v>0</v>
      </c>
      <c r="AB948" s="735">
        <f t="shared" si="248"/>
        <v>0</v>
      </c>
      <c r="AC948" s="736">
        <f t="shared" si="249"/>
        <v>2007</v>
      </c>
      <c r="AD948" s="737">
        <f t="shared" si="250"/>
        <v>10</v>
      </c>
      <c r="AE948" s="473">
        <f t="shared" si="251"/>
        <v>13877336.084005604</v>
      </c>
      <c r="AF948" s="738">
        <f t="shared" si="252"/>
        <v>13877336.084005604</v>
      </c>
      <c r="AG948" s="739"/>
      <c r="AH948" s="625"/>
      <c r="AI948" s="625"/>
      <c r="AJ948" s="625"/>
      <c r="AK948" s="625"/>
      <c r="AL948" s="625"/>
      <c r="AM948" s="625"/>
      <c r="AN948" s="625"/>
    </row>
    <row r="949" spans="1:40" s="626" customFormat="1" ht="16">
      <c r="A949" s="722"/>
      <c r="B949" s="493" t="s">
        <v>2979</v>
      </c>
      <c r="C949" s="494" t="s">
        <v>2630</v>
      </c>
      <c r="D949" s="531" t="s">
        <v>713</v>
      </c>
      <c r="E949" s="531" t="s">
        <v>3137</v>
      </c>
      <c r="F949" s="531"/>
      <c r="G949" s="531" t="s">
        <v>1581</v>
      </c>
      <c r="H949" s="493">
        <v>2007</v>
      </c>
      <c r="I949" s="493" t="s">
        <v>3293</v>
      </c>
      <c r="J949" s="493"/>
      <c r="K949" s="493"/>
      <c r="L949" s="493"/>
      <c r="M949" s="493"/>
      <c r="N949" s="493" t="s">
        <v>204</v>
      </c>
      <c r="O949" s="517">
        <v>7177937.5915973363</v>
      </c>
      <c r="P949" s="724" t="s">
        <v>123</v>
      </c>
      <c r="Q949" s="723"/>
      <c r="R949" s="699" t="str">
        <f t="shared" si="241"/>
        <v>2.08.01</v>
      </c>
      <c r="S949" s="726" t="str">
        <f t="shared" si="238"/>
        <v>ALAT KEDOKTERAN</v>
      </c>
      <c r="T949" s="726">
        <f t="shared" si="239"/>
        <v>5</v>
      </c>
      <c r="U949" s="734">
        <f t="shared" si="242"/>
        <v>1435585.5183194673</v>
      </c>
      <c r="V949" s="726">
        <f t="shared" si="240"/>
        <v>6</v>
      </c>
      <c r="W949" s="735">
        <f t="shared" si="243"/>
        <v>7177927.5915973363</v>
      </c>
      <c r="X949" s="735">
        <f t="shared" si="244"/>
        <v>0</v>
      </c>
      <c r="Y949" s="735">
        <f t="shared" si="245"/>
        <v>0</v>
      </c>
      <c r="Z949" s="735">
        <f t="shared" si="246"/>
        <v>0</v>
      </c>
      <c r="AA949" s="735">
        <f t="shared" si="247"/>
        <v>0</v>
      </c>
      <c r="AB949" s="735">
        <f t="shared" si="248"/>
        <v>0</v>
      </c>
      <c r="AC949" s="736">
        <f t="shared" si="249"/>
        <v>2007</v>
      </c>
      <c r="AD949" s="737">
        <f t="shared" si="250"/>
        <v>10</v>
      </c>
      <c r="AE949" s="473">
        <f t="shared" si="251"/>
        <v>7177927.5915973363</v>
      </c>
      <c r="AF949" s="738">
        <f t="shared" si="252"/>
        <v>7177927.5915973363</v>
      </c>
      <c r="AG949" s="739"/>
      <c r="AH949" s="625"/>
      <c r="AI949" s="625"/>
      <c r="AJ949" s="625"/>
      <c r="AK949" s="625"/>
      <c r="AL949" s="625"/>
      <c r="AM949" s="625"/>
      <c r="AN949" s="625"/>
    </row>
    <row r="950" spans="1:40" s="626" customFormat="1" ht="32">
      <c r="A950" s="722"/>
      <c r="B950" s="493" t="s">
        <v>2263</v>
      </c>
      <c r="C950" s="494" t="s">
        <v>2631</v>
      </c>
      <c r="D950" s="531" t="s">
        <v>732</v>
      </c>
      <c r="E950" s="531" t="s">
        <v>3138</v>
      </c>
      <c r="F950" s="531"/>
      <c r="G950" s="531" t="s">
        <v>1581</v>
      </c>
      <c r="H950" s="493">
        <v>2007</v>
      </c>
      <c r="I950" s="493" t="s">
        <v>3281</v>
      </c>
      <c r="J950" s="493"/>
      <c r="K950" s="493"/>
      <c r="L950" s="493"/>
      <c r="M950" s="493"/>
      <c r="N950" s="493" t="s">
        <v>204</v>
      </c>
      <c r="O950" s="517">
        <v>10288377.840087598</v>
      </c>
      <c r="P950" s="724" t="s">
        <v>123</v>
      </c>
      <c r="Q950" s="723"/>
      <c r="R950" s="699" t="str">
        <f t="shared" si="241"/>
        <v>2.08.01</v>
      </c>
      <c r="S950" s="726" t="str">
        <f t="shared" si="238"/>
        <v>ALAT KEDOKTERAN</v>
      </c>
      <c r="T950" s="726">
        <f t="shared" si="239"/>
        <v>5</v>
      </c>
      <c r="U950" s="734">
        <f t="shared" si="242"/>
        <v>2057673.5680175195</v>
      </c>
      <c r="V950" s="726">
        <f t="shared" si="240"/>
        <v>6</v>
      </c>
      <c r="W950" s="735">
        <f t="shared" si="243"/>
        <v>10288367.840087598</v>
      </c>
      <c r="X950" s="735">
        <f t="shared" si="244"/>
        <v>0</v>
      </c>
      <c r="Y950" s="735">
        <f t="shared" si="245"/>
        <v>0</v>
      </c>
      <c r="Z950" s="735">
        <f t="shared" si="246"/>
        <v>0</v>
      </c>
      <c r="AA950" s="735">
        <f t="shared" si="247"/>
        <v>0</v>
      </c>
      <c r="AB950" s="735">
        <f t="shared" si="248"/>
        <v>0</v>
      </c>
      <c r="AC950" s="736">
        <f t="shared" si="249"/>
        <v>2007</v>
      </c>
      <c r="AD950" s="737">
        <f t="shared" si="250"/>
        <v>10</v>
      </c>
      <c r="AE950" s="473">
        <f t="shared" si="251"/>
        <v>10288367.840087598</v>
      </c>
      <c r="AF950" s="738">
        <f t="shared" si="252"/>
        <v>10288367.840087598</v>
      </c>
      <c r="AG950" s="739"/>
      <c r="AH950" s="625"/>
      <c r="AI950" s="625"/>
      <c r="AJ950" s="625"/>
      <c r="AK950" s="625"/>
      <c r="AL950" s="625"/>
      <c r="AM950" s="625"/>
      <c r="AN950" s="625"/>
    </row>
    <row r="951" spans="1:40" s="626" customFormat="1" ht="32">
      <c r="A951" s="722"/>
      <c r="B951" s="493" t="s">
        <v>2263</v>
      </c>
      <c r="C951" s="494" t="s">
        <v>2632</v>
      </c>
      <c r="D951" s="531" t="s">
        <v>732</v>
      </c>
      <c r="E951" s="531" t="s">
        <v>3139</v>
      </c>
      <c r="F951" s="531"/>
      <c r="G951" s="531" t="s">
        <v>1581</v>
      </c>
      <c r="H951" s="493">
        <v>2007</v>
      </c>
      <c r="I951" s="493" t="s">
        <v>3281</v>
      </c>
      <c r="J951" s="493"/>
      <c r="K951" s="493"/>
      <c r="L951" s="493"/>
      <c r="M951" s="493"/>
      <c r="N951" s="493" t="s">
        <v>204</v>
      </c>
      <c r="O951" s="517">
        <v>80153642.878111318</v>
      </c>
      <c r="P951" s="724" t="s">
        <v>123</v>
      </c>
      <c r="Q951" s="723"/>
      <c r="R951" s="699" t="str">
        <f t="shared" si="241"/>
        <v>2.08.01</v>
      </c>
      <c r="S951" s="726" t="str">
        <f t="shared" ref="S951:S1014" si="253">VLOOKUP(R951,kelompok,2,0)</f>
        <v>ALAT KEDOKTERAN</v>
      </c>
      <c r="T951" s="726">
        <f t="shared" ref="T951:T1014" si="254">VLOOKUP(R951,MASAMANFAAT,4,0)</f>
        <v>5</v>
      </c>
      <c r="U951" s="734">
        <f t="shared" si="242"/>
        <v>16030726.575622264</v>
      </c>
      <c r="V951" s="726">
        <f t="shared" si="240"/>
        <v>6</v>
      </c>
      <c r="W951" s="735">
        <f t="shared" si="243"/>
        <v>80153632.878111318</v>
      </c>
      <c r="X951" s="735">
        <f t="shared" si="244"/>
        <v>0</v>
      </c>
      <c r="Y951" s="735">
        <f t="shared" si="245"/>
        <v>0</v>
      </c>
      <c r="Z951" s="735">
        <f t="shared" si="246"/>
        <v>0</v>
      </c>
      <c r="AA951" s="735">
        <f t="shared" si="247"/>
        <v>0</v>
      </c>
      <c r="AB951" s="735">
        <f t="shared" si="248"/>
        <v>0</v>
      </c>
      <c r="AC951" s="736">
        <f t="shared" si="249"/>
        <v>2007</v>
      </c>
      <c r="AD951" s="737">
        <f t="shared" si="250"/>
        <v>10</v>
      </c>
      <c r="AE951" s="473">
        <f t="shared" si="251"/>
        <v>80153632.878111318</v>
      </c>
      <c r="AF951" s="738">
        <f t="shared" si="252"/>
        <v>80153632.878111318</v>
      </c>
      <c r="AG951" s="739"/>
      <c r="AH951" s="625"/>
      <c r="AI951" s="625"/>
      <c r="AJ951" s="625"/>
      <c r="AK951" s="625"/>
      <c r="AL951" s="625"/>
      <c r="AM951" s="625"/>
      <c r="AN951" s="625"/>
    </row>
    <row r="952" spans="1:40" s="626" customFormat="1" ht="32">
      <c r="A952" s="722"/>
      <c r="B952" s="493" t="s">
        <v>2263</v>
      </c>
      <c r="C952" s="494" t="s">
        <v>2633</v>
      </c>
      <c r="D952" s="531" t="s">
        <v>732</v>
      </c>
      <c r="E952" s="531" t="s">
        <v>3140</v>
      </c>
      <c r="F952" s="531"/>
      <c r="G952" s="531" t="s">
        <v>1581</v>
      </c>
      <c r="H952" s="493">
        <v>2007</v>
      </c>
      <c r="I952" s="493" t="s">
        <v>3281</v>
      </c>
      <c r="J952" s="493"/>
      <c r="K952" s="493"/>
      <c r="L952" s="493"/>
      <c r="M952" s="493"/>
      <c r="N952" s="493" t="s">
        <v>204</v>
      </c>
      <c r="O952" s="517">
        <v>92236505.943919227</v>
      </c>
      <c r="P952" s="724" t="s">
        <v>123</v>
      </c>
      <c r="Q952" s="723"/>
      <c r="R952" s="699" t="str">
        <f t="shared" si="241"/>
        <v>2.08.01</v>
      </c>
      <c r="S952" s="726" t="str">
        <f t="shared" si="253"/>
        <v>ALAT KEDOKTERAN</v>
      </c>
      <c r="T952" s="726">
        <f t="shared" si="254"/>
        <v>5</v>
      </c>
      <c r="U952" s="734">
        <f t="shared" si="242"/>
        <v>18447299.188783847</v>
      </c>
      <c r="V952" s="726">
        <f t="shared" si="240"/>
        <v>6</v>
      </c>
      <c r="W952" s="735">
        <f t="shared" si="243"/>
        <v>92236495.943919227</v>
      </c>
      <c r="X952" s="735">
        <f t="shared" si="244"/>
        <v>0</v>
      </c>
      <c r="Y952" s="735">
        <f t="shared" si="245"/>
        <v>0</v>
      </c>
      <c r="Z952" s="735">
        <f t="shared" si="246"/>
        <v>0</v>
      </c>
      <c r="AA952" s="735">
        <f t="shared" si="247"/>
        <v>0</v>
      </c>
      <c r="AB952" s="735">
        <f t="shared" si="248"/>
        <v>0</v>
      </c>
      <c r="AC952" s="736">
        <f t="shared" si="249"/>
        <v>2007</v>
      </c>
      <c r="AD952" s="737">
        <f t="shared" si="250"/>
        <v>10</v>
      </c>
      <c r="AE952" s="473">
        <f t="shared" si="251"/>
        <v>92236495.943919227</v>
      </c>
      <c r="AF952" s="738">
        <f t="shared" si="252"/>
        <v>92236495.943919227</v>
      </c>
      <c r="AG952" s="739"/>
      <c r="AH952" s="625"/>
      <c r="AI952" s="625"/>
      <c r="AJ952" s="625"/>
      <c r="AK952" s="625"/>
      <c r="AL952" s="625"/>
      <c r="AM952" s="625"/>
      <c r="AN952" s="625"/>
    </row>
    <row r="953" spans="1:40" s="626" customFormat="1" ht="32">
      <c r="A953" s="722"/>
      <c r="B953" s="493" t="s">
        <v>2263</v>
      </c>
      <c r="C953" s="494" t="s">
        <v>2634</v>
      </c>
      <c r="D953" s="531" t="s">
        <v>733</v>
      </c>
      <c r="E953" s="531" t="s">
        <v>3141</v>
      </c>
      <c r="F953" s="531"/>
      <c r="G953" s="531" t="s">
        <v>1581</v>
      </c>
      <c r="H953" s="493">
        <v>2007</v>
      </c>
      <c r="I953" s="493" t="s">
        <v>3281</v>
      </c>
      <c r="J953" s="493"/>
      <c r="K953" s="493"/>
      <c r="L953" s="493"/>
      <c r="M953" s="493"/>
      <c r="N953" s="493" t="s">
        <v>204</v>
      </c>
      <c r="O953" s="517">
        <v>34693368.521297984</v>
      </c>
      <c r="P953" s="724" t="s">
        <v>123</v>
      </c>
      <c r="Q953" s="723"/>
      <c r="R953" s="699" t="str">
        <f t="shared" si="241"/>
        <v>2.08.01</v>
      </c>
      <c r="S953" s="726" t="str">
        <f t="shared" si="253"/>
        <v>ALAT KEDOKTERAN</v>
      </c>
      <c r="T953" s="726">
        <f t="shared" si="254"/>
        <v>5</v>
      </c>
      <c r="U953" s="734">
        <f t="shared" si="242"/>
        <v>6938671.7042595968</v>
      </c>
      <c r="V953" s="726">
        <f t="shared" si="240"/>
        <v>6</v>
      </c>
      <c r="W953" s="735">
        <f t="shared" si="243"/>
        <v>34693358.521297984</v>
      </c>
      <c r="X953" s="735">
        <f t="shared" si="244"/>
        <v>0</v>
      </c>
      <c r="Y953" s="735">
        <f t="shared" si="245"/>
        <v>0</v>
      </c>
      <c r="Z953" s="735">
        <f t="shared" si="246"/>
        <v>0</v>
      </c>
      <c r="AA953" s="735">
        <f t="shared" si="247"/>
        <v>0</v>
      </c>
      <c r="AB953" s="735">
        <f t="shared" si="248"/>
        <v>0</v>
      </c>
      <c r="AC953" s="736">
        <f t="shared" si="249"/>
        <v>2007</v>
      </c>
      <c r="AD953" s="737">
        <f t="shared" si="250"/>
        <v>10</v>
      </c>
      <c r="AE953" s="473">
        <f t="shared" si="251"/>
        <v>34693358.521297984</v>
      </c>
      <c r="AF953" s="738">
        <f t="shared" si="252"/>
        <v>34693358.521297984</v>
      </c>
      <c r="AG953" s="739"/>
      <c r="AH953" s="625"/>
      <c r="AI953" s="625"/>
      <c r="AJ953" s="625"/>
      <c r="AK953" s="625"/>
      <c r="AL953" s="625"/>
      <c r="AM953" s="625"/>
      <c r="AN953" s="625"/>
    </row>
    <row r="954" spans="1:40" s="626" customFormat="1" ht="16">
      <c r="A954" s="722"/>
      <c r="B954" s="493" t="s">
        <v>2263</v>
      </c>
      <c r="C954" s="494" t="s">
        <v>2635</v>
      </c>
      <c r="D954" s="531" t="s">
        <v>733</v>
      </c>
      <c r="E954" s="531" t="s">
        <v>3142</v>
      </c>
      <c r="F954" s="531"/>
      <c r="G954" s="531" t="s">
        <v>1581</v>
      </c>
      <c r="H954" s="493">
        <v>2007</v>
      </c>
      <c r="I954" s="493" t="s">
        <v>3281</v>
      </c>
      <c r="J954" s="493"/>
      <c r="K954" s="493"/>
      <c r="L954" s="493"/>
      <c r="M954" s="493"/>
      <c r="N954" s="493" t="s">
        <v>204</v>
      </c>
      <c r="O954" s="517">
        <v>16844227.823491409</v>
      </c>
      <c r="P954" s="724" t="s">
        <v>123</v>
      </c>
      <c r="Q954" s="723"/>
      <c r="R954" s="699" t="str">
        <f t="shared" si="241"/>
        <v>2.08.01</v>
      </c>
      <c r="S954" s="726" t="str">
        <f t="shared" si="253"/>
        <v>ALAT KEDOKTERAN</v>
      </c>
      <c r="T954" s="726">
        <f t="shared" si="254"/>
        <v>5</v>
      </c>
      <c r="U954" s="734">
        <f t="shared" si="242"/>
        <v>3368843.5646982817</v>
      </c>
      <c r="V954" s="726">
        <f t="shared" si="240"/>
        <v>6</v>
      </c>
      <c r="W954" s="735">
        <f t="shared" si="243"/>
        <v>16844217.823491409</v>
      </c>
      <c r="X954" s="735">
        <f t="shared" si="244"/>
        <v>0</v>
      </c>
      <c r="Y954" s="735">
        <f t="shared" si="245"/>
        <v>0</v>
      </c>
      <c r="Z954" s="735">
        <f t="shared" si="246"/>
        <v>0</v>
      </c>
      <c r="AA954" s="735">
        <f t="shared" si="247"/>
        <v>0</v>
      </c>
      <c r="AB954" s="735">
        <f t="shared" si="248"/>
        <v>0</v>
      </c>
      <c r="AC954" s="736">
        <f t="shared" si="249"/>
        <v>2007</v>
      </c>
      <c r="AD954" s="737">
        <f t="shared" si="250"/>
        <v>10</v>
      </c>
      <c r="AE954" s="473">
        <f t="shared" si="251"/>
        <v>16844217.823491409</v>
      </c>
      <c r="AF954" s="738">
        <f t="shared" si="252"/>
        <v>16844217.823491409</v>
      </c>
      <c r="AG954" s="739"/>
      <c r="AH954" s="625"/>
      <c r="AI954" s="625"/>
      <c r="AJ954" s="625"/>
      <c r="AK954" s="625"/>
      <c r="AL954" s="625"/>
      <c r="AM954" s="625"/>
      <c r="AN954" s="625"/>
    </row>
    <row r="955" spans="1:40" s="626" customFormat="1" ht="16">
      <c r="A955" s="722"/>
      <c r="B955" s="493" t="s">
        <v>2263</v>
      </c>
      <c r="C955" s="494" t="s">
        <v>2636</v>
      </c>
      <c r="D955" s="531" t="s">
        <v>732</v>
      </c>
      <c r="E955" s="531" t="s">
        <v>3143</v>
      </c>
      <c r="F955" s="531"/>
      <c r="G955" s="531" t="s">
        <v>1581</v>
      </c>
      <c r="H955" s="493">
        <v>2007</v>
      </c>
      <c r="I955" s="493" t="s">
        <v>3281</v>
      </c>
      <c r="J955" s="493"/>
      <c r="K955" s="493"/>
      <c r="L955" s="493"/>
      <c r="M955" s="493"/>
      <c r="N955" s="493" t="s">
        <v>204</v>
      </c>
      <c r="O955" s="517">
        <v>25433827.582210083</v>
      </c>
      <c r="P955" s="724" t="s">
        <v>123</v>
      </c>
      <c r="Q955" s="723"/>
      <c r="R955" s="699" t="str">
        <f t="shared" si="241"/>
        <v>2.08.01</v>
      </c>
      <c r="S955" s="726" t="str">
        <f t="shared" si="253"/>
        <v>ALAT KEDOKTERAN</v>
      </c>
      <c r="T955" s="726">
        <f t="shared" si="254"/>
        <v>5</v>
      </c>
      <c r="U955" s="734">
        <f t="shared" si="242"/>
        <v>5086763.5164420167</v>
      </c>
      <c r="V955" s="726">
        <f t="shared" si="240"/>
        <v>6</v>
      </c>
      <c r="W955" s="735">
        <f t="shared" si="243"/>
        <v>25433817.582210083</v>
      </c>
      <c r="X955" s="735">
        <f t="shared" si="244"/>
        <v>0</v>
      </c>
      <c r="Y955" s="735">
        <f t="shared" si="245"/>
        <v>0</v>
      </c>
      <c r="Z955" s="735">
        <f t="shared" si="246"/>
        <v>0</v>
      </c>
      <c r="AA955" s="735">
        <f t="shared" si="247"/>
        <v>0</v>
      </c>
      <c r="AB955" s="735">
        <f t="shared" si="248"/>
        <v>0</v>
      </c>
      <c r="AC955" s="736">
        <f t="shared" si="249"/>
        <v>2007</v>
      </c>
      <c r="AD955" s="737">
        <f t="shared" si="250"/>
        <v>10</v>
      </c>
      <c r="AE955" s="473">
        <f t="shared" si="251"/>
        <v>25433817.582210083</v>
      </c>
      <c r="AF955" s="738">
        <f t="shared" si="252"/>
        <v>25433817.582210083</v>
      </c>
      <c r="AG955" s="739"/>
      <c r="AH955" s="625"/>
      <c r="AI955" s="625"/>
      <c r="AJ955" s="625"/>
      <c r="AK955" s="625"/>
      <c r="AL955" s="625"/>
      <c r="AM955" s="625"/>
      <c r="AN955" s="625"/>
    </row>
    <row r="956" spans="1:40" s="626" customFormat="1" ht="16">
      <c r="A956" s="722"/>
      <c r="B956" s="493" t="s">
        <v>2263</v>
      </c>
      <c r="C956" s="494" t="s">
        <v>2637</v>
      </c>
      <c r="D956" s="531" t="s">
        <v>733</v>
      </c>
      <c r="E956" s="531" t="s">
        <v>3144</v>
      </c>
      <c r="F956" s="531"/>
      <c r="G956" s="531" t="s">
        <v>1581</v>
      </c>
      <c r="H956" s="493">
        <v>2007</v>
      </c>
      <c r="I956" s="493" t="s">
        <v>3284</v>
      </c>
      <c r="J956" s="493"/>
      <c r="K956" s="493"/>
      <c r="L956" s="493"/>
      <c r="M956" s="493"/>
      <c r="N956" s="493" t="s">
        <v>204</v>
      </c>
      <c r="O956" s="517">
        <v>9570584.1913039964</v>
      </c>
      <c r="P956" s="724" t="s">
        <v>123</v>
      </c>
      <c r="Q956" s="723"/>
      <c r="R956" s="699" t="str">
        <f t="shared" si="241"/>
        <v>2.08.01</v>
      </c>
      <c r="S956" s="726" t="str">
        <f t="shared" si="253"/>
        <v>ALAT KEDOKTERAN</v>
      </c>
      <c r="T956" s="726">
        <f t="shared" si="254"/>
        <v>5</v>
      </c>
      <c r="U956" s="734">
        <f t="shared" si="242"/>
        <v>1914114.8382607992</v>
      </c>
      <c r="V956" s="726">
        <f t="shared" si="240"/>
        <v>6</v>
      </c>
      <c r="W956" s="735">
        <f t="shared" si="243"/>
        <v>9570574.1913039964</v>
      </c>
      <c r="X956" s="735">
        <f t="shared" si="244"/>
        <v>0</v>
      </c>
      <c r="Y956" s="735">
        <f t="shared" si="245"/>
        <v>0</v>
      </c>
      <c r="Z956" s="735">
        <f t="shared" si="246"/>
        <v>0</v>
      </c>
      <c r="AA956" s="735">
        <f t="shared" si="247"/>
        <v>0</v>
      </c>
      <c r="AB956" s="735">
        <f t="shared" si="248"/>
        <v>0</v>
      </c>
      <c r="AC956" s="736">
        <f t="shared" si="249"/>
        <v>2007</v>
      </c>
      <c r="AD956" s="737">
        <f t="shared" si="250"/>
        <v>10</v>
      </c>
      <c r="AE956" s="473">
        <f t="shared" si="251"/>
        <v>9570574.1913039964</v>
      </c>
      <c r="AF956" s="738">
        <f t="shared" si="252"/>
        <v>9570574.1913039964</v>
      </c>
      <c r="AG956" s="739"/>
      <c r="AH956" s="625"/>
      <c r="AI956" s="625"/>
      <c r="AJ956" s="625"/>
      <c r="AK956" s="625"/>
      <c r="AL956" s="625"/>
      <c r="AM956" s="625"/>
      <c r="AN956" s="625"/>
    </row>
    <row r="957" spans="1:40" s="626" customFormat="1" ht="16">
      <c r="A957" s="722"/>
      <c r="B957" s="493" t="s">
        <v>2263</v>
      </c>
      <c r="C957" s="494" t="s">
        <v>2638</v>
      </c>
      <c r="D957" s="531" t="s">
        <v>716</v>
      </c>
      <c r="E957" s="531" t="s">
        <v>3145</v>
      </c>
      <c r="F957" s="531"/>
      <c r="G957" s="531" t="s">
        <v>1581</v>
      </c>
      <c r="H957" s="493">
        <v>2007</v>
      </c>
      <c r="I957" s="493" t="s">
        <v>3281</v>
      </c>
      <c r="J957" s="493"/>
      <c r="K957" s="493"/>
      <c r="L957" s="493"/>
      <c r="M957" s="493"/>
      <c r="N957" s="493" t="s">
        <v>204</v>
      </c>
      <c r="O957" s="517">
        <v>145712143.81591073</v>
      </c>
      <c r="P957" s="724" t="s">
        <v>123</v>
      </c>
      <c r="Q957" s="723"/>
      <c r="R957" s="699" t="str">
        <f t="shared" si="241"/>
        <v>2.08.01</v>
      </c>
      <c r="S957" s="726" t="str">
        <f t="shared" si="253"/>
        <v>ALAT KEDOKTERAN</v>
      </c>
      <c r="T957" s="726">
        <f t="shared" si="254"/>
        <v>5</v>
      </c>
      <c r="U957" s="734">
        <f t="shared" si="242"/>
        <v>29142426.763182145</v>
      </c>
      <c r="V957" s="726">
        <f t="shared" si="240"/>
        <v>6</v>
      </c>
      <c r="W957" s="735">
        <f t="shared" si="243"/>
        <v>145712133.81591073</v>
      </c>
      <c r="X957" s="735">
        <f t="shared" si="244"/>
        <v>0</v>
      </c>
      <c r="Y957" s="735">
        <f t="shared" si="245"/>
        <v>0</v>
      </c>
      <c r="Z957" s="735">
        <f t="shared" si="246"/>
        <v>0</v>
      </c>
      <c r="AA957" s="735">
        <f t="shared" si="247"/>
        <v>0</v>
      </c>
      <c r="AB957" s="735">
        <f t="shared" si="248"/>
        <v>0</v>
      </c>
      <c r="AC957" s="736">
        <f t="shared" si="249"/>
        <v>2007</v>
      </c>
      <c r="AD957" s="737">
        <f t="shared" si="250"/>
        <v>10</v>
      </c>
      <c r="AE957" s="473">
        <f t="shared" si="251"/>
        <v>145712133.81591073</v>
      </c>
      <c r="AF957" s="738">
        <f t="shared" si="252"/>
        <v>145712133.81591073</v>
      </c>
      <c r="AG957" s="739"/>
      <c r="AH957" s="625"/>
      <c r="AI957" s="625"/>
      <c r="AJ957" s="625"/>
      <c r="AK957" s="625"/>
      <c r="AL957" s="625"/>
      <c r="AM957" s="625"/>
      <c r="AN957" s="625"/>
    </row>
    <row r="958" spans="1:40" s="626" customFormat="1" ht="32">
      <c r="A958" s="722"/>
      <c r="B958" s="493" t="s">
        <v>2263</v>
      </c>
      <c r="C958" s="494" t="s">
        <v>2631</v>
      </c>
      <c r="D958" s="531" t="s">
        <v>732</v>
      </c>
      <c r="E958" s="531" t="s">
        <v>3146</v>
      </c>
      <c r="F958" s="531"/>
      <c r="G958" s="531" t="s">
        <v>1581</v>
      </c>
      <c r="H958" s="493">
        <v>2007</v>
      </c>
      <c r="I958" s="493" t="s">
        <v>3281</v>
      </c>
      <c r="J958" s="493"/>
      <c r="K958" s="493"/>
      <c r="L958" s="493"/>
      <c r="M958" s="493"/>
      <c r="N958" s="493" t="s">
        <v>204</v>
      </c>
      <c r="O958" s="517">
        <v>17992698.103049699</v>
      </c>
      <c r="P958" s="724" t="s">
        <v>123</v>
      </c>
      <c r="Q958" s="723"/>
      <c r="R958" s="699" t="str">
        <f t="shared" si="241"/>
        <v>2.08.01</v>
      </c>
      <c r="S958" s="726" t="str">
        <f t="shared" si="253"/>
        <v>ALAT KEDOKTERAN</v>
      </c>
      <c r="T958" s="726">
        <f t="shared" si="254"/>
        <v>5</v>
      </c>
      <c r="U958" s="734">
        <f t="shared" si="242"/>
        <v>3598537.62060994</v>
      </c>
      <c r="V958" s="726">
        <f t="shared" si="240"/>
        <v>6</v>
      </c>
      <c r="W958" s="735">
        <f t="shared" si="243"/>
        <v>17992688.103049699</v>
      </c>
      <c r="X958" s="735">
        <f t="shared" si="244"/>
        <v>0</v>
      </c>
      <c r="Y958" s="735">
        <f t="shared" si="245"/>
        <v>0</v>
      </c>
      <c r="Z958" s="735">
        <f t="shared" si="246"/>
        <v>0</v>
      </c>
      <c r="AA958" s="735">
        <f t="shared" si="247"/>
        <v>0</v>
      </c>
      <c r="AB958" s="735">
        <f t="shared" si="248"/>
        <v>0</v>
      </c>
      <c r="AC958" s="736">
        <f t="shared" si="249"/>
        <v>2007</v>
      </c>
      <c r="AD958" s="737">
        <f t="shared" si="250"/>
        <v>10</v>
      </c>
      <c r="AE958" s="473">
        <f t="shared" si="251"/>
        <v>17992688.103049699</v>
      </c>
      <c r="AF958" s="738">
        <f t="shared" si="252"/>
        <v>17992688.103049699</v>
      </c>
      <c r="AG958" s="739"/>
      <c r="AH958" s="625"/>
      <c r="AI958" s="625"/>
      <c r="AJ958" s="625"/>
      <c r="AK958" s="625"/>
      <c r="AL958" s="625"/>
      <c r="AM958" s="625"/>
      <c r="AN958" s="625"/>
    </row>
    <row r="959" spans="1:40" s="626" customFormat="1" ht="32">
      <c r="A959" s="722"/>
      <c r="B959" s="493" t="s">
        <v>2263</v>
      </c>
      <c r="C959" s="494" t="s">
        <v>2631</v>
      </c>
      <c r="D959" s="531" t="s">
        <v>732</v>
      </c>
      <c r="E959" s="531" t="s">
        <v>3147</v>
      </c>
      <c r="F959" s="531"/>
      <c r="G959" s="531" t="s">
        <v>1581</v>
      </c>
      <c r="H959" s="493">
        <v>2007</v>
      </c>
      <c r="I959" s="493" t="s">
        <v>3281</v>
      </c>
      <c r="J959" s="493"/>
      <c r="K959" s="493"/>
      <c r="L959" s="493"/>
      <c r="M959" s="493"/>
      <c r="N959" s="493" t="s">
        <v>204</v>
      </c>
      <c r="O959" s="517">
        <v>14690846.877140608</v>
      </c>
      <c r="P959" s="724" t="s">
        <v>123</v>
      </c>
      <c r="Q959" s="723"/>
      <c r="R959" s="699" t="str">
        <f t="shared" si="241"/>
        <v>2.08.01</v>
      </c>
      <c r="S959" s="726" t="str">
        <f t="shared" si="253"/>
        <v>ALAT KEDOKTERAN</v>
      </c>
      <c r="T959" s="726">
        <f t="shared" si="254"/>
        <v>5</v>
      </c>
      <c r="U959" s="734">
        <f t="shared" si="242"/>
        <v>2938167.3754281215</v>
      </c>
      <c r="V959" s="726">
        <f t="shared" si="240"/>
        <v>6</v>
      </c>
      <c r="W959" s="735">
        <f t="shared" si="243"/>
        <v>14690836.877140608</v>
      </c>
      <c r="X959" s="735">
        <f t="shared" si="244"/>
        <v>0</v>
      </c>
      <c r="Y959" s="735">
        <f t="shared" si="245"/>
        <v>0</v>
      </c>
      <c r="Z959" s="735">
        <f t="shared" si="246"/>
        <v>0</v>
      </c>
      <c r="AA959" s="735">
        <f t="shared" si="247"/>
        <v>0</v>
      </c>
      <c r="AB959" s="735">
        <f t="shared" si="248"/>
        <v>0</v>
      </c>
      <c r="AC959" s="736">
        <f t="shared" si="249"/>
        <v>2007</v>
      </c>
      <c r="AD959" s="737">
        <f t="shared" si="250"/>
        <v>10</v>
      </c>
      <c r="AE959" s="473">
        <f t="shared" si="251"/>
        <v>14690836.877140608</v>
      </c>
      <c r="AF959" s="738">
        <f t="shared" si="252"/>
        <v>14690836.877140608</v>
      </c>
      <c r="AG959" s="739"/>
      <c r="AH959" s="625"/>
      <c r="AI959" s="625"/>
      <c r="AJ959" s="625"/>
      <c r="AK959" s="625"/>
      <c r="AL959" s="625"/>
      <c r="AM959" s="625"/>
      <c r="AN959" s="625"/>
    </row>
    <row r="960" spans="1:40" s="626" customFormat="1" ht="16">
      <c r="A960" s="722"/>
      <c r="B960" s="493" t="s">
        <v>2263</v>
      </c>
      <c r="C960" s="494" t="s">
        <v>2639</v>
      </c>
      <c r="D960" s="531" t="s">
        <v>733</v>
      </c>
      <c r="E960" s="531" t="s">
        <v>3148</v>
      </c>
      <c r="F960" s="531"/>
      <c r="G960" s="531" t="s">
        <v>1581</v>
      </c>
      <c r="H960" s="493">
        <v>2007</v>
      </c>
      <c r="I960" s="493" t="s">
        <v>3281</v>
      </c>
      <c r="J960" s="493"/>
      <c r="K960" s="493"/>
      <c r="L960" s="493"/>
      <c r="M960" s="493"/>
      <c r="N960" s="493" t="s">
        <v>204</v>
      </c>
      <c r="O960" s="517">
        <v>11125803.763668466</v>
      </c>
      <c r="P960" s="724" t="s">
        <v>123</v>
      </c>
      <c r="Q960" s="723"/>
      <c r="R960" s="699" t="str">
        <f t="shared" si="241"/>
        <v>2.08.01</v>
      </c>
      <c r="S960" s="726" t="str">
        <f t="shared" si="253"/>
        <v>ALAT KEDOKTERAN</v>
      </c>
      <c r="T960" s="726">
        <f t="shared" si="254"/>
        <v>5</v>
      </c>
      <c r="U960" s="734">
        <f t="shared" si="242"/>
        <v>2225158.7527336935</v>
      </c>
      <c r="V960" s="726">
        <f t="shared" si="240"/>
        <v>6</v>
      </c>
      <c r="W960" s="735">
        <f t="shared" si="243"/>
        <v>11125793.763668466</v>
      </c>
      <c r="X960" s="735">
        <f t="shared" si="244"/>
        <v>0</v>
      </c>
      <c r="Y960" s="735">
        <f t="shared" si="245"/>
        <v>0</v>
      </c>
      <c r="Z960" s="735">
        <f t="shared" si="246"/>
        <v>0</v>
      </c>
      <c r="AA960" s="735">
        <f t="shared" si="247"/>
        <v>0</v>
      </c>
      <c r="AB960" s="735">
        <f t="shared" si="248"/>
        <v>0</v>
      </c>
      <c r="AC960" s="736">
        <f t="shared" si="249"/>
        <v>2007</v>
      </c>
      <c r="AD960" s="737">
        <f t="shared" si="250"/>
        <v>10</v>
      </c>
      <c r="AE960" s="473">
        <f t="shared" si="251"/>
        <v>11125793.763668466</v>
      </c>
      <c r="AF960" s="738">
        <f t="shared" si="252"/>
        <v>11125793.763668466</v>
      </c>
      <c r="AG960" s="739"/>
      <c r="AH960" s="625"/>
      <c r="AI960" s="625"/>
      <c r="AJ960" s="625"/>
      <c r="AK960" s="625"/>
      <c r="AL960" s="625"/>
      <c r="AM960" s="625"/>
      <c r="AN960" s="625"/>
    </row>
    <row r="961" spans="1:40" s="626" customFormat="1" ht="16">
      <c r="A961" s="722"/>
      <c r="B961" s="493" t="s">
        <v>2263</v>
      </c>
      <c r="C961" s="494" t="s">
        <v>2640</v>
      </c>
      <c r="D961" s="531" t="s">
        <v>732</v>
      </c>
      <c r="E961" s="531" t="s">
        <v>3149</v>
      </c>
      <c r="F961" s="531"/>
      <c r="G961" s="531" t="s">
        <v>1581</v>
      </c>
      <c r="H961" s="493">
        <v>2007</v>
      </c>
      <c r="I961" s="493" t="s">
        <v>3281</v>
      </c>
      <c r="J961" s="493"/>
      <c r="K961" s="493"/>
      <c r="L961" s="493"/>
      <c r="M961" s="493"/>
      <c r="N961" s="493" t="s">
        <v>204</v>
      </c>
      <c r="O961" s="517">
        <v>119225553.09849378</v>
      </c>
      <c r="P961" s="724" t="s">
        <v>123</v>
      </c>
      <c r="Q961" s="723"/>
      <c r="R961" s="699" t="str">
        <f t="shared" si="241"/>
        <v>2.08.01</v>
      </c>
      <c r="S961" s="726" t="str">
        <f t="shared" si="253"/>
        <v>ALAT KEDOKTERAN</v>
      </c>
      <c r="T961" s="726">
        <f t="shared" si="254"/>
        <v>5</v>
      </c>
      <c r="U961" s="734">
        <f t="shared" si="242"/>
        <v>23845108.619698755</v>
      </c>
      <c r="V961" s="726">
        <f t="shared" si="240"/>
        <v>6</v>
      </c>
      <c r="W961" s="735">
        <f t="shared" si="243"/>
        <v>119225543.09849378</v>
      </c>
      <c r="X961" s="735">
        <f t="shared" si="244"/>
        <v>0</v>
      </c>
      <c r="Y961" s="735">
        <f t="shared" si="245"/>
        <v>0</v>
      </c>
      <c r="Z961" s="735">
        <f t="shared" si="246"/>
        <v>0</v>
      </c>
      <c r="AA961" s="735">
        <f t="shared" si="247"/>
        <v>0</v>
      </c>
      <c r="AB961" s="735">
        <f t="shared" si="248"/>
        <v>0</v>
      </c>
      <c r="AC961" s="736">
        <f t="shared" si="249"/>
        <v>2007</v>
      </c>
      <c r="AD961" s="737">
        <f t="shared" si="250"/>
        <v>10</v>
      </c>
      <c r="AE961" s="473">
        <f t="shared" si="251"/>
        <v>119225543.09849378</v>
      </c>
      <c r="AF961" s="738">
        <f t="shared" si="252"/>
        <v>119225543.09849378</v>
      </c>
      <c r="AG961" s="739"/>
      <c r="AH961" s="625"/>
      <c r="AI961" s="625"/>
      <c r="AJ961" s="625"/>
      <c r="AK961" s="625"/>
      <c r="AL961" s="625"/>
      <c r="AM961" s="625"/>
      <c r="AN961" s="625"/>
    </row>
    <row r="962" spans="1:40" s="626" customFormat="1" ht="16">
      <c r="A962" s="722"/>
      <c r="B962" s="493" t="s">
        <v>2263</v>
      </c>
      <c r="C962" s="494" t="s">
        <v>2641</v>
      </c>
      <c r="D962" s="531" t="s">
        <v>732</v>
      </c>
      <c r="E962" s="531" t="s">
        <v>3150</v>
      </c>
      <c r="F962" s="531"/>
      <c r="G962" s="531" t="s">
        <v>1581</v>
      </c>
      <c r="H962" s="493">
        <v>2007</v>
      </c>
      <c r="I962" s="493" t="s">
        <v>3281</v>
      </c>
      <c r="J962" s="493"/>
      <c r="K962" s="493"/>
      <c r="L962" s="493"/>
      <c r="M962" s="493"/>
      <c r="N962" s="493" t="s">
        <v>204</v>
      </c>
      <c r="O962" s="517">
        <v>9139908.6642906312</v>
      </c>
      <c r="P962" s="724" t="s">
        <v>123</v>
      </c>
      <c r="Q962" s="723"/>
      <c r="R962" s="699" t="str">
        <f t="shared" si="241"/>
        <v>2.08.01</v>
      </c>
      <c r="S962" s="726" t="str">
        <f t="shared" si="253"/>
        <v>ALAT KEDOKTERAN</v>
      </c>
      <c r="T962" s="726">
        <f t="shared" si="254"/>
        <v>5</v>
      </c>
      <c r="U962" s="734">
        <f t="shared" si="242"/>
        <v>1827979.7328581263</v>
      </c>
      <c r="V962" s="726">
        <f t="shared" si="240"/>
        <v>6</v>
      </c>
      <c r="W962" s="735">
        <f t="shared" si="243"/>
        <v>9139898.6642906312</v>
      </c>
      <c r="X962" s="735">
        <f t="shared" si="244"/>
        <v>0</v>
      </c>
      <c r="Y962" s="735">
        <f t="shared" si="245"/>
        <v>0</v>
      </c>
      <c r="Z962" s="735">
        <f t="shared" si="246"/>
        <v>0</v>
      </c>
      <c r="AA962" s="735">
        <f t="shared" si="247"/>
        <v>0</v>
      </c>
      <c r="AB962" s="735">
        <f t="shared" si="248"/>
        <v>0</v>
      </c>
      <c r="AC962" s="736">
        <f t="shared" si="249"/>
        <v>2007</v>
      </c>
      <c r="AD962" s="737">
        <f t="shared" si="250"/>
        <v>10</v>
      </c>
      <c r="AE962" s="473">
        <f t="shared" si="251"/>
        <v>9139898.6642906312</v>
      </c>
      <c r="AF962" s="738">
        <f t="shared" si="252"/>
        <v>9139898.6642906312</v>
      </c>
      <c r="AG962" s="739"/>
      <c r="AH962" s="625"/>
      <c r="AI962" s="625"/>
      <c r="AJ962" s="625"/>
      <c r="AK962" s="625"/>
      <c r="AL962" s="625"/>
      <c r="AM962" s="625"/>
      <c r="AN962" s="625"/>
    </row>
    <row r="963" spans="1:40" s="626" customFormat="1" ht="16">
      <c r="A963" s="722"/>
      <c r="B963" s="493" t="s">
        <v>2263</v>
      </c>
      <c r="C963" s="494" t="s">
        <v>2642</v>
      </c>
      <c r="D963" s="531" t="s">
        <v>732</v>
      </c>
      <c r="E963" s="531" t="s">
        <v>3151</v>
      </c>
      <c r="F963" s="531"/>
      <c r="G963" s="531" t="s">
        <v>1581</v>
      </c>
      <c r="H963" s="493">
        <v>2007</v>
      </c>
      <c r="I963" s="493" t="s">
        <v>3281</v>
      </c>
      <c r="J963" s="493"/>
      <c r="K963" s="493"/>
      <c r="L963" s="493"/>
      <c r="M963" s="493"/>
      <c r="N963" s="493" t="s">
        <v>204</v>
      </c>
      <c r="O963" s="517">
        <v>120062979.02207464</v>
      </c>
      <c r="P963" s="724" t="s">
        <v>123</v>
      </c>
      <c r="Q963" s="723"/>
      <c r="R963" s="699" t="str">
        <f t="shared" si="241"/>
        <v>2.08.01</v>
      </c>
      <c r="S963" s="726" t="str">
        <f t="shared" si="253"/>
        <v>ALAT KEDOKTERAN</v>
      </c>
      <c r="T963" s="726">
        <f t="shared" si="254"/>
        <v>5</v>
      </c>
      <c r="U963" s="734">
        <f t="shared" si="242"/>
        <v>24012593.804414928</v>
      </c>
      <c r="V963" s="726">
        <f t="shared" si="240"/>
        <v>6</v>
      </c>
      <c r="W963" s="735">
        <f t="shared" si="243"/>
        <v>120062969.02207464</v>
      </c>
      <c r="X963" s="735">
        <f t="shared" si="244"/>
        <v>0</v>
      </c>
      <c r="Y963" s="735">
        <f t="shared" si="245"/>
        <v>0</v>
      </c>
      <c r="Z963" s="735">
        <f t="shared" si="246"/>
        <v>0</v>
      </c>
      <c r="AA963" s="735">
        <f t="shared" si="247"/>
        <v>0</v>
      </c>
      <c r="AB963" s="735">
        <f t="shared" si="248"/>
        <v>0</v>
      </c>
      <c r="AC963" s="736">
        <f t="shared" si="249"/>
        <v>2007</v>
      </c>
      <c r="AD963" s="737">
        <f t="shared" si="250"/>
        <v>10</v>
      </c>
      <c r="AE963" s="473">
        <f t="shared" si="251"/>
        <v>120062969.02207464</v>
      </c>
      <c r="AF963" s="738">
        <f t="shared" si="252"/>
        <v>120062969.02207464</v>
      </c>
      <c r="AG963" s="739"/>
      <c r="AH963" s="625"/>
      <c r="AI963" s="625"/>
      <c r="AJ963" s="625"/>
      <c r="AK963" s="625"/>
      <c r="AL963" s="625"/>
      <c r="AM963" s="625"/>
      <c r="AN963" s="625"/>
    </row>
    <row r="964" spans="1:40" s="626" customFormat="1" ht="32">
      <c r="A964" s="722"/>
      <c r="B964" s="493" t="s">
        <v>2263</v>
      </c>
      <c r="C964" s="494" t="s">
        <v>2643</v>
      </c>
      <c r="D964" s="531" t="s">
        <v>732</v>
      </c>
      <c r="E964" s="531" t="s">
        <v>3152</v>
      </c>
      <c r="F964" s="531"/>
      <c r="G964" s="531" t="s">
        <v>1581</v>
      </c>
      <c r="H964" s="493">
        <v>2007</v>
      </c>
      <c r="I964" s="493" t="s">
        <v>3281</v>
      </c>
      <c r="J964" s="493"/>
      <c r="K964" s="493"/>
      <c r="L964" s="493"/>
      <c r="M964" s="493"/>
      <c r="N964" s="493" t="s">
        <v>204</v>
      </c>
      <c r="O964" s="517">
        <v>40148601.797319211</v>
      </c>
      <c r="P964" s="724" t="s">
        <v>123</v>
      </c>
      <c r="Q964" s="723"/>
      <c r="R964" s="699" t="str">
        <f t="shared" si="241"/>
        <v>2.08.01</v>
      </c>
      <c r="S964" s="726" t="str">
        <f t="shared" si="253"/>
        <v>ALAT KEDOKTERAN</v>
      </c>
      <c r="T964" s="726">
        <f t="shared" si="254"/>
        <v>5</v>
      </c>
      <c r="U964" s="734">
        <f t="shared" si="242"/>
        <v>8029718.3594638426</v>
      </c>
      <c r="V964" s="726">
        <f t="shared" si="240"/>
        <v>6</v>
      </c>
      <c r="W964" s="735">
        <f t="shared" si="243"/>
        <v>40148591.797319211</v>
      </c>
      <c r="X964" s="735">
        <f t="shared" si="244"/>
        <v>0</v>
      </c>
      <c r="Y964" s="735">
        <f t="shared" si="245"/>
        <v>0</v>
      </c>
      <c r="Z964" s="735">
        <f t="shared" si="246"/>
        <v>0</v>
      </c>
      <c r="AA964" s="735">
        <f t="shared" si="247"/>
        <v>0</v>
      </c>
      <c r="AB964" s="735">
        <f t="shared" si="248"/>
        <v>0</v>
      </c>
      <c r="AC964" s="736">
        <f t="shared" si="249"/>
        <v>2007</v>
      </c>
      <c r="AD964" s="737">
        <f t="shared" si="250"/>
        <v>10</v>
      </c>
      <c r="AE964" s="473">
        <f t="shared" si="251"/>
        <v>40148591.797319211</v>
      </c>
      <c r="AF964" s="738">
        <f t="shared" si="252"/>
        <v>40148591.797319211</v>
      </c>
      <c r="AG964" s="739"/>
      <c r="AH964" s="625"/>
      <c r="AI964" s="625"/>
      <c r="AJ964" s="625"/>
      <c r="AK964" s="625"/>
      <c r="AL964" s="625"/>
      <c r="AM964" s="625"/>
      <c r="AN964" s="625"/>
    </row>
    <row r="965" spans="1:40" s="626" customFormat="1" ht="16">
      <c r="A965" s="722"/>
      <c r="B965" s="493" t="s">
        <v>2263</v>
      </c>
      <c r="C965" s="494" t="s">
        <v>2644</v>
      </c>
      <c r="D965" s="531" t="s">
        <v>732</v>
      </c>
      <c r="E965" s="531" t="s">
        <v>3153</v>
      </c>
      <c r="F965" s="531"/>
      <c r="G965" s="531" t="s">
        <v>1581</v>
      </c>
      <c r="H965" s="493">
        <v>2007</v>
      </c>
      <c r="I965" s="493" t="s">
        <v>3281</v>
      </c>
      <c r="J965" s="493"/>
      <c r="K965" s="493"/>
      <c r="L965" s="493"/>
      <c r="M965" s="493"/>
      <c r="N965" s="493" t="s">
        <v>204</v>
      </c>
      <c r="O965" s="517">
        <v>67807589.02850166</v>
      </c>
      <c r="P965" s="724" t="s">
        <v>123</v>
      </c>
      <c r="Q965" s="723"/>
      <c r="R965" s="699" t="str">
        <f t="shared" si="241"/>
        <v>2.08.01</v>
      </c>
      <c r="S965" s="726" t="str">
        <f t="shared" si="253"/>
        <v>ALAT KEDOKTERAN</v>
      </c>
      <c r="T965" s="726">
        <f t="shared" si="254"/>
        <v>5</v>
      </c>
      <c r="U965" s="734">
        <f t="shared" si="242"/>
        <v>13561515.805700332</v>
      </c>
      <c r="V965" s="726">
        <f t="shared" si="240"/>
        <v>6</v>
      </c>
      <c r="W965" s="735">
        <f t="shared" si="243"/>
        <v>67807579.02850166</v>
      </c>
      <c r="X965" s="735">
        <f t="shared" si="244"/>
        <v>0</v>
      </c>
      <c r="Y965" s="735">
        <f t="shared" si="245"/>
        <v>0</v>
      </c>
      <c r="Z965" s="735">
        <f t="shared" si="246"/>
        <v>0</v>
      </c>
      <c r="AA965" s="735">
        <f t="shared" si="247"/>
        <v>0</v>
      </c>
      <c r="AB965" s="735">
        <f t="shared" si="248"/>
        <v>0</v>
      </c>
      <c r="AC965" s="736">
        <f t="shared" si="249"/>
        <v>2007</v>
      </c>
      <c r="AD965" s="737">
        <f t="shared" si="250"/>
        <v>10</v>
      </c>
      <c r="AE965" s="473">
        <f t="shared" si="251"/>
        <v>67807579.02850166</v>
      </c>
      <c r="AF965" s="738">
        <f t="shared" si="252"/>
        <v>67807579.02850166</v>
      </c>
      <c r="AG965" s="739"/>
      <c r="AH965" s="625"/>
      <c r="AI965" s="625"/>
      <c r="AJ965" s="625"/>
      <c r="AK965" s="625"/>
      <c r="AL965" s="625"/>
      <c r="AM965" s="625"/>
      <c r="AN965" s="625"/>
    </row>
    <row r="966" spans="1:40" s="626" customFormat="1" ht="16">
      <c r="A966" s="722"/>
      <c r="B966" s="493" t="s">
        <v>2263</v>
      </c>
      <c r="C966" s="494" t="s">
        <v>2645</v>
      </c>
      <c r="D966" s="531" t="s">
        <v>733</v>
      </c>
      <c r="E966" s="531" t="s">
        <v>3154</v>
      </c>
      <c r="F966" s="531"/>
      <c r="G966" s="531" t="s">
        <v>1581</v>
      </c>
      <c r="H966" s="493">
        <v>2007</v>
      </c>
      <c r="I966" s="493" t="s">
        <v>3281</v>
      </c>
      <c r="J966" s="493"/>
      <c r="K966" s="493"/>
      <c r="L966" s="493"/>
      <c r="M966" s="493"/>
      <c r="N966" s="493" t="s">
        <v>204</v>
      </c>
      <c r="O966" s="517">
        <v>33784162.791334219</v>
      </c>
      <c r="P966" s="724" t="s">
        <v>123</v>
      </c>
      <c r="Q966" s="723"/>
      <c r="R966" s="699" t="str">
        <f t="shared" si="241"/>
        <v>2.08.01</v>
      </c>
      <c r="S966" s="726" t="str">
        <f t="shared" si="253"/>
        <v>ALAT KEDOKTERAN</v>
      </c>
      <c r="T966" s="726">
        <f t="shared" si="254"/>
        <v>5</v>
      </c>
      <c r="U966" s="734">
        <f t="shared" si="242"/>
        <v>6756830.5582668437</v>
      </c>
      <c r="V966" s="726">
        <f t="shared" si="240"/>
        <v>6</v>
      </c>
      <c r="W966" s="735">
        <f t="shared" si="243"/>
        <v>33784152.791334219</v>
      </c>
      <c r="X966" s="735">
        <f t="shared" si="244"/>
        <v>0</v>
      </c>
      <c r="Y966" s="735">
        <f t="shared" si="245"/>
        <v>0</v>
      </c>
      <c r="Z966" s="735">
        <f t="shared" si="246"/>
        <v>0</v>
      </c>
      <c r="AA966" s="735">
        <f t="shared" si="247"/>
        <v>0</v>
      </c>
      <c r="AB966" s="735">
        <f t="shared" si="248"/>
        <v>0</v>
      </c>
      <c r="AC966" s="736">
        <f t="shared" si="249"/>
        <v>2007</v>
      </c>
      <c r="AD966" s="737">
        <f t="shared" si="250"/>
        <v>10</v>
      </c>
      <c r="AE966" s="473">
        <f t="shared" si="251"/>
        <v>33784152.791334219</v>
      </c>
      <c r="AF966" s="738">
        <f t="shared" si="252"/>
        <v>33784152.791334219</v>
      </c>
      <c r="AG966" s="739"/>
      <c r="AH966" s="625"/>
      <c r="AI966" s="625"/>
      <c r="AJ966" s="625"/>
      <c r="AK966" s="625"/>
      <c r="AL966" s="625"/>
      <c r="AM966" s="625"/>
      <c r="AN966" s="625"/>
    </row>
    <row r="967" spans="1:40" s="626" customFormat="1" ht="16">
      <c r="A967" s="722"/>
      <c r="B967" s="493" t="s">
        <v>2263</v>
      </c>
      <c r="C967" s="494" t="s">
        <v>2646</v>
      </c>
      <c r="D967" s="531" t="s">
        <v>733</v>
      </c>
      <c r="E967" s="531" t="s">
        <v>3155</v>
      </c>
      <c r="F967" s="531"/>
      <c r="G967" s="531" t="s">
        <v>1581</v>
      </c>
      <c r="H967" s="493">
        <v>2007</v>
      </c>
      <c r="I967" s="493" t="s">
        <v>3281</v>
      </c>
      <c r="J967" s="493"/>
      <c r="K967" s="493"/>
      <c r="L967" s="493"/>
      <c r="M967" s="493"/>
      <c r="N967" s="493" t="s">
        <v>204</v>
      </c>
      <c r="O967" s="517">
        <v>10695127.132893777</v>
      </c>
      <c r="P967" s="724" t="s">
        <v>123</v>
      </c>
      <c r="Q967" s="723"/>
      <c r="R967" s="699" t="str">
        <f t="shared" si="241"/>
        <v>2.08.01</v>
      </c>
      <c r="S967" s="726" t="str">
        <f t="shared" si="253"/>
        <v>ALAT KEDOKTERAN</v>
      </c>
      <c r="T967" s="726">
        <f t="shared" si="254"/>
        <v>5</v>
      </c>
      <c r="U967" s="734">
        <f t="shared" si="242"/>
        <v>2139023.4265787555</v>
      </c>
      <c r="V967" s="726">
        <f t="shared" si="240"/>
        <v>6</v>
      </c>
      <c r="W967" s="735">
        <f t="shared" si="243"/>
        <v>10695117.132893777</v>
      </c>
      <c r="X967" s="735">
        <f t="shared" si="244"/>
        <v>0</v>
      </c>
      <c r="Y967" s="735">
        <f t="shared" si="245"/>
        <v>0</v>
      </c>
      <c r="Z967" s="735">
        <f t="shared" si="246"/>
        <v>0</v>
      </c>
      <c r="AA967" s="735">
        <f t="shared" si="247"/>
        <v>0</v>
      </c>
      <c r="AB967" s="735">
        <f t="shared" si="248"/>
        <v>0</v>
      </c>
      <c r="AC967" s="736">
        <f t="shared" si="249"/>
        <v>2007</v>
      </c>
      <c r="AD967" s="737">
        <f t="shared" si="250"/>
        <v>10</v>
      </c>
      <c r="AE967" s="473">
        <f t="shared" si="251"/>
        <v>10695117.132893777</v>
      </c>
      <c r="AF967" s="738">
        <f t="shared" si="252"/>
        <v>10695117.132893777</v>
      </c>
      <c r="AG967" s="739"/>
      <c r="AH967" s="625"/>
      <c r="AI967" s="625"/>
      <c r="AJ967" s="625"/>
      <c r="AK967" s="625"/>
      <c r="AL967" s="625"/>
      <c r="AM967" s="625"/>
      <c r="AN967" s="625"/>
    </row>
    <row r="968" spans="1:40" s="626" customFormat="1" ht="32">
      <c r="A968" s="722"/>
      <c r="B968" s="493" t="s">
        <v>2263</v>
      </c>
      <c r="C968" s="494" t="s">
        <v>2647</v>
      </c>
      <c r="D968" s="531" t="s">
        <v>732</v>
      </c>
      <c r="E968" s="531" t="s">
        <v>3156</v>
      </c>
      <c r="F968" s="531"/>
      <c r="G968" s="531" t="s">
        <v>1581</v>
      </c>
      <c r="H968" s="493">
        <v>2007</v>
      </c>
      <c r="I968" s="493" t="s">
        <v>3281</v>
      </c>
      <c r="J968" s="493"/>
      <c r="K968" s="493"/>
      <c r="L968" s="493"/>
      <c r="M968" s="493"/>
      <c r="N968" s="493" t="s">
        <v>204</v>
      </c>
      <c r="O968" s="517">
        <v>24046092.753057256</v>
      </c>
      <c r="P968" s="724" t="s">
        <v>123</v>
      </c>
      <c r="Q968" s="723"/>
      <c r="R968" s="699" t="str">
        <f t="shared" si="241"/>
        <v>2.08.01</v>
      </c>
      <c r="S968" s="726" t="str">
        <f t="shared" si="253"/>
        <v>ALAT KEDOKTERAN</v>
      </c>
      <c r="T968" s="726">
        <f t="shared" si="254"/>
        <v>5</v>
      </c>
      <c r="U968" s="734">
        <f t="shared" si="242"/>
        <v>4809216.5506114513</v>
      </c>
      <c r="V968" s="726">
        <f t="shared" si="240"/>
        <v>6</v>
      </c>
      <c r="W968" s="735">
        <f t="shared" si="243"/>
        <v>24046082.753057256</v>
      </c>
      <c r="X968" s="735">
        <f t="shared" si="244"/>
        <v>0</v>
      </c>
      <c r="Y968" s="735">
        <f t="shared" si="245"/>
        <v>0</v>
      </c>
      <c r="Z968" s="735">
        <f t="shared" si="246"/>
        <v>0</v>
      </c>
      <c r="AA968" s="735">
        <f t="shared" si="247"/>
        <v>0</v>
      </c>
      <c r="AB968" s="735">
        <f t="shared" si="248"/>
        <v>0</v>
      </c>
      <c r="AC968" s="736">
        <f t="shared" si="249"/>
        <v>2007</v>
      </c>
      <c r="AD968" s="737">
        <f t="shared" si="250"/>
        <v>10</v>
      </c>
      <c r="AE968" s="473">
        <f t="shared" si="251"/>
        <v>24046082.753057256</v>
      </c>
      <c r="AF968" s="738">
        <f t="shared" si="252"/>
        <v>24046082.753057256</v>
      </c>
      <c r="AG968" s="739"/>
      <c r="AH968" s="625"/>
      <c r="AI968" s="625"/>
      <c r="AJ968" s="625"/>
      <c r="AK968" s="625"/>
      <c r="AL968" s="625"/>
      <c r="AM968" s="625"/>
      <c r="AN968" s="625"/>
    </row>
    <row r="969" spans="1:40" s="626" customFormat="1" ht="16">
      <c r="A969" s="722"/>
      <c r="B969" s="493" t="s">
        <v>2263</v>
      </c>
      <c r="C969" s="494" t="s">
        <v>2648</v>
      </c>
      <c r="D969" s="531" t="s">
        <v>732</v>
      </c>
      <c r="E969" s="531" t="s">
        <v>3157</v>
      </c>
      <c r="F969" s="531"/>
      <c r="G969" s="531" t="s">
        <v>1581</v>
      </c>
      <c r="H969" s="493">
        <v>2007</v>
      </c>
      <c r="I969" s="493" t="s">
        <v>3281</v>
      </c>
      <c r="J969" s="493"/>
      <c r="K969" s="493"/>
      <c r="L969" s="493"/>
      <c r="M969" s="493"/>
      <c r="N969" s="493" t="s">
        <v>204</v>
      </c>
      <c r="O969" s="517">
        <v>128796137.28979778</v>
      </c>
      <c r="P969" s="724" t="s">
        <v>123</v>
      </c>
      <c r="Q969" s="723"/>
      <c r="R969" s="699" t="str">
        <f t="shared" si="241"/>
        <v>2.08.01</v>
      </c>
      <c r="S969" s="726" t="str">
        <f t="shared" si="253"/>
        <v>ALAT KEDOKTERAN</v>
      </c>
      <c r="T969" s="726">
        <f t="shared" si="254"/>
        <v>5</v>
      </c>
      <c r="U969" s="734">
        <f t="shared" si="242"/>
        <v>25759225.457959555</v>
      </c>
      <c r="V969" s="726">
        <f t="shared" si="240"/>
        <v>6</v>
      </c>
      <c r="W969" s="735">
        <f t="shared" si="243"/>
        <v>128796127.28979778</v>
      </c>
      <c r="X969" s="735">
        <f t="shared" si="244"/>
        <v>0</v>
      </c>
      <c r="Y969" s="735">
        <f t="shared" si="245"/>
        <v>0</v>
      </c>
      <c r="Z969" s="735">
        <f t="shared" si="246"/>
        <v>0</v>
      </c>
      <c r="AA969" s="735">
        <f t="shared" si="247"/>
        <v>0</v>
      </c>
      <c r="AB969" s="735">
        <f t="shared" si="248"/>
        <v>0</v>
      </c>
      <c r="AC969" s="736">
        <f t="shared" si="249"/>
        <v>2007</v>
      </c>
      <c r="AD969" s="737">
        <f t="shared" si="250"/>
        <v>10</v>
      </c>
      <c r="AE969" s="473">
        <f t="shared" si="251"/>
        <v>128796127.28979778</v>
      </c>
      <c r="AF969" s="738">
        <f t="shared" si="252"/>
        <v>128796127.28979778</v>
      </c>
      <c r="AG969" s="739"/>
      <c r="AH969" s="625"/>
      <c r="AI969" s="625"/>
      <c r="AJ969" s="625"/>
      <c r="AK969" s="625"/>
      <c r="AL969" s="625"/>
      <c r="AM969" s="625"/>
      <c r="AN969" s="625"/>
    </row>
    <row r="970" spans="1:40" s="626" customFormat="1" ht="32">
      <c r="A970" s="722"/>
      <c r="B970" s="493" t="s">
        <v>2263</v>
      </c>
      <c r="C970" s="494" t="s">
        <v>2649</v>
      </c>
      <c r="D970" s="531" t="s">
        <v>733</v>
      </c>
      <c r="E970" s="531" t="s">
        <v>3158</v>
      </c>
      <c r="F970" s="531"/>
      <c r="G970" s="531" t="s">
        <v>1581</v>
      </c>
      <c r="H970" s="493">
        <v>2007</v>
      </c>
      <c r="I970" s="493" t="s">
        <v>3281</v>
      </c>
      <c r="J970" s="493"/>
      <c r="K970" s="493"/>
      <c r="L970" s="493"/>
      <c r="M970" s="493"/>
      <c r="N970" s="493" t="s">
        <v>204</v>
      </c>
      <c r="O970" s="517">
        <v>29333839.078344192</v>
      </c>
      <c r="P970" s="724" t="s">
        <v>123</v>
      </c>
      <c r="Q970" s="723"/>
      <c r="R970" s="699" t="str">
        <f t="shared" si="241"/>
        <v>2.08.01</v>
      </c>
      <c r="S970" s="726" t="str">
        <f t="shared" si="253"/>
        <v>ALAT KEDOKTERAN</v>
      </c>
      <c r="T970" s="726">
        <f t="shared" si="254"/>
        <v>5</v>
      </c>
      <c r="U970" s="734">
        <f t="shared" si="242"/>
        <v>5866765.8156688381</v>
      </c>
      <c r="V970" s="726">
        <f t="shared" si="240"/>
        <v>6</v>
      </c>
      <c r="W970" s="735">
        <f t="shared" si="243"/>
        <v>29333829.078344192</v>
      </c>
      <c r="X970" s="735">
        <f t="shared" si="244"/>
        <v>0</v>
      </c>
      <c r="Y970" s="735">
        <f t="shared" si="245"/>
        <v>0</v>
      </c>
      <c r="Z970" s="735">
        <f t="shared" si="246"/>
        <v>0</v>
      </c>
      <c r="AA970" s="735">
        <f t="shared" si="247"/>
        <v>0</v>
      </c>
      <c r="AB970" s="735">
        <f t="shared" si="248"/>
        <v>0</v>
      </c>
      <c r="AC970" s="736">
        <f t="shared" si="249"/>
        <v>2007</v>
      </c>
      <c r="AD970" s="737">
        <f t="shared" si="250"/>
        <v>10</v>
      </c>
      <c r="AE970" s="473">
        <f t="shared" si="251"/>
        <v>29333829.078344192</v>
      </c>
      <c r="AF970" s="738">
        <f t="shared" si="252"/>
        <v>29333829.078344192</v>
      </c>
      <c r="AG970" s="739"/>
      <c r="AH970" s="625"/>
      <c r="AI970" s="625"/>
      <c r="AJ970" s="625"/>
      <c r="AK970" s="625"/>
      <c r="AL970" s="625"/>
      <c r="AM970" s="625"/>
      <c r="AN970" s="625"/>
    </row>
    <row r="971" spans="1:40" s="626" customFormat="1" ht="32">
      <c r="A971" s="722"/>
      <c r="B971" s="493" t="s">
        <v>2263</v>
      </c>
      <c r="C971" s="494" t="s">
        <v>2650</v>
      </c>
      <c r="D971" s="531" t="s">
        <v>999</v>
      </c>
      <c r="E971" s="531" t="s">
        <v>3159</v>
      </c>
      <c r="F971" s="531"/>
      <c r="G971" s="531" t="s">
        <v>1581</v>
      </c>
      <c r="H971" s="493">
        <v>2007</v>
      </c>
      <c r="I971" s="493" t="s">
        <v>3281</v>
      </c>
      <c r="J971" s="493"/>
      <c r="K971" s="493"/>
      <c r="L971" s="493"/>
      <c r="M971" s="493"/>
      <c r="N971" s="493" t="s">
        <v>204</v>
      </c>
      <c r="O971" s="517">
        <v>66611268.488051645</v>
      </c>
      <c r="P971" s="724" t="s">
        <v>123</v>
      </c>
      <c r="Q971" s="723"/>
      <c r="R971" s="699" t="str">
        <f t="shared" si="241"/>
        <v>2.08.01</v>
      </c>
      <c r="S971" s="726" t="str">
        <f t="shared" si="253"/>
        <v>ALAT KEDOKTERAN</v>
      </c>
      <c r="T971" s="726">
        <f t="shared" si="254"/>
        <v>5</v>
      </c>
      <c r="U971" s="734">
        <f t="shared" si="242"/>
        <v>13322251.69761033</v>
      </c>
      <c r="V971" s="726">
        <f t="shared" si="240"/>
        <v>6</v>
      </c>
      <c r="W971" s="735">
        <f t="shared" si="243"/>
        <v>66611258.488051645</v>
      </c>
      <c r="X971" s="735">
        <f t="shared" si="244"/>
        <v>0</v>
      </c>
      <c r="Y971" s="735">
        <f t="shared" si="245"/>
        <v>0</v>
      </c>
      <c r="Z971" s="735">
        <f t="shared" si="246"/>
        <v>0</v>
      </c>
      <c r="AA971" s="735">
        <f t="shared" si="247"/>
        <v>0</v>
      </c>
      <c r="AB971" s="735">
        <f t="shared" si="248"/>
        <v>0</v>
      </c>
      <c r="AC971" s="736">
        <f t="shared" si="249"/>
        <v>2007</v>
      </c>
      <c r="AD971" s="737">
        <f t="shared" si="250"/>
        <v>10</v>
      </c>
      <c r="AE971" s="473">
        <f t="shared" si="251"/>
        <v>66611258.488051645</v>
      </c>
      <c r="AF971" s="738">
        <f t="shared" si="252"/>
        <v>66611258.488051645</v>
      </c>
      <c r="AG971" s="739"/>
      <c r="AH971" s="625"/>
      <c r="AI971" s="625"/>
      <c r="AJ971" s="625"/>
      <c r="AK971" s="625"/>
      <c r="AL971" s="625"/>
      <c r="AM971" s="625"/>
      <c r="AN971" s="625"/>
    </row>
    <row r="972" spans="1:40" s="626" customFormat="1" ht="16">
      <c r="A972" s="722"/>
      <c r="B972" s="493" t="s">
        <v>2263</v>
      </c>
      <c r="C972" s="494" t="s">
        <v>2651</v>
      </c>
      <c r="D972" s="531" t="s">
        <v>732</v>
      </c>
      <c r="E972" s="531" t="s">
        <v>3160</v>
      </c>
      <c r="F972" s="531"/>
      <c r="G972" s="531" t="s">
        <v>1581</v>
      </c>
      <c r="H972" s="493">
        <v>2007</v>
      </c>
      <c r="I972" s="493" t="s">
        <v>3281</v>
      </c>
      <c r="J972" s="493"/>
      <c r="K972" s="493"/>
      <c r="L972" s="493"/>
      <c r="M972" s="493"/>
      <c r="N972" s="493" t="s">
        <v>204</v>
      </c>
      <c r="O972" s="517">
        <v>48642494.41168648</v>
      </c>
      <c r="P972" s="724" t="s">
        <v>123</v>
      </c>
      <c r="Q972" s="723"/>
      <c r="R972" s="699" t="str">
        <f t="shared" si="241"/>
        <v>2.08.01</v>
      </c>
      <c r="S972" s="726" t="str">
        <f t="shared" si="253"/>
        <v>ALAT KEDOKTERAN</v>
      </c>
      <c r="T972" s="726">
        <f t="shared" si="254"/>
        <v>5</v>
      </c>
      <c r="U972" s="734">
        <f t="shared" si="242"/>
        <v>9728496.8823372964</v>
      </c>
      <c r="V972" s="726">
        <f t="shared" ref="V972:V1035" si="255">2013-AC972</f>
        <v>6</v>
      </c>
      <c r="W972" s="735">
        <f t="shared" si="243"/>
        <v>48642484.41168648</v>
      </c>
      <c r="X972" s="735">
        <f t="shared" si="244"/>
        <v>0</v>
      </c>
      <c r="Y972" s="735">
        <f t="shared" si="245"/>
        <v>0</v>
      </c>
      <c r="Z972" s="735">
        <f t="shared" si="246"/>
        <v>0</v>
      </c>
      <c r="AA972" s="735">
        <f t="shared" si="247"/>
        <v>0</v>
      </c>
      <c r="AB972" s="735">
        <f t="shared" si="248"/>
        <v>0</v>
      </c>
      <c r="AC972" s="736">
        <f t="shared" si="249"/>
        <v>2007</v>
      </c>
      <c r="AD972" s="737">
        <f t="shared" si="250"/>
        <v>10</v>
      </c>
      <c r="AE972" s="473">
        <f t="shared" si="251"/>
        <v>48642484.41168648</v>
      </c>
      <c r="AF972" s="738">
        <f t="shared" si="252"/>
        <v>48642484.41168648</v>
      </c>
      <c r="AG972" s="739"/>
      <c r="AH972" s="625"/>
      <c r="AI972" s="625"/>
      <c r="AJ972" s="625"/>
      <c r="AK972" s="625"/>
      <c r="AL972" s="625"/>
      <c r="AM972" s="625"/>
      <c r="AN972" s="625"/>
    </row>
    <row r="973" spans="1:40" s="626" customFormat="1" ht="16">
      <c r="A973" s="722"/>
      <c r="B973" s="493" t="s">
        <v>2263</v>
      </c>
      <c r="C973" s="494" t="s">
        <v>2652</v>
      </c>
      <c r="D973" s="531" t="s">
        <v>732</v>
      </c>
      <c r="E973" s="531" t="s">
        <v>3161</v>
      </c>
      <c r="F973" s="531"/>
      <c r="G973" s="531" t="s">
        <v>1581</v>
      </c>
      <c r="H973" s="493">
        <v>2007</v>
      </c>
      <c r="I973" s="493" t="s">
        <v>3281</v>
      </c>
      <c r="J973" s="493"/>
      <c r="K973" s="493"/>
      <c r="L973" s="493"/>
      <c r="M973" s="493"/>
      <c r="N973" s="493" t="s">
        <v>204</v>
      </c>
      <c r="O973" s="517">
        <v>39430807.044774279</v>
      </c>
      <c r="P973" s="724" t="s">
        <v>123</v>
      </c>
      <c r="Q973" s="723"/>
      <c r="R973" s="699" t="str">
        <f t="shared" si="241"/>
        <v>2.08.01</v>
      </c>
      <c r="S973" s="726" t="str">
        <f t="shared" si="253"/>
        <v>ALAT KEDOKTERAN</v>
      </c>
      <c r="T973" s="726">
        <f t="shared" si="254"/>
        <v>5</v>
      </c>
      <c r="U973" s="734">
        <f t="shared" si="242"/>
        <v>7886159.408954856</v>
      </c>
      <c r="V973" s="726">
        <f t="shared" si="255"/>
        <v>6</v>
      </c>
      <c r="W973" s="735">
        <f t="shared" si="243"/>
        <v>39430797.044774279</v>
      </c>
      <c r="X973" s="735">
        <f t="shared" si="244"/>
        <v>0</v>
      </c>
      <c r="Y973" s="735">
        <f t="shared" si="245"/>
        <v>0</v>
      </c>
      <c r="Z973" s="735">
        <f t="shared" si="246"/>
        <v>0</v>
      </c>
      <c r="AA973" s="735">
        <f t="shared" si="247"/>
        <v>0</v>
      </c>
      <c r="AB973" s="735">
        <f t="shared" si="248"/>
        <v>0</v>
      </c>
      <c r="AC973" s="736">
        <f t="shared" si="249"/>
        <v>2007</v>
      </c>
      <c r="AD973" s="737">
        <f t="shared" si="250"/>
        <v>10</v>
      </c>
      <c r="AE973" s="473">
        <f t="shared" si="251"/>
        <v>39430797.044774279</v>
      </c>
      <c r="AF973" s="738">
        <f t="shared" si="252"/>
        <v>39430797.044774279</v>
      </c>
      <c r="AG973" s="739"/>
      <c r="AH973" s="625"/>
      <c r="AI973" s="625"/>
      <c r="AJ973" s="625"/>
      <c r="AK973" s="625"/>
      <c r="AL973" s="625"/>
      <c r="AM973" s="625"/>
      <c r="AN973" s="625"/>
    </row>
    <row r="974" spans="1:40" s="626" customFormat="1" ht="16">
      <c r="A974" s="722"/>
      <c r="B974" s="493" t="s">
        <v>2263</v>
      </c>
      <c r="C974" s="494" t="s">
        <v>2653</v>
      </c>
      <c r="D974" s="531" t="s">
        <v>732</v>
      </c>
      <c r="E974" s="531" t="s">
        <v>3098</v>
      </c>
      <c r="F974" s="531"/>
      <c r="G974" s="531" t="s">
        <v>1581</v>
      </c>
      <c r="H974" s="493">
        <v>2007</v>
      </c>
      <c r="I974" s="493" t="s">
        <v>3281</v>
      </c>
      <c r="J974" s="493"/>
      <c r="K974" s="493"/>
      <c r="L974" s="493"/>
      <c r="M974" s="493"/>
      <c r="N974" s="493" t="s">
        <v>204</v>
      </c>
      <c r="O974" s="517">
        <v>4546027.5460574646</v>
      </c>
      <c r="P974" s="724" t="s">
        <v>123</v>
      </c>
      <c r="Q974" s="723"/>
      <c r="R974" s="699" t="str">
        <f t="shared" si="241"/>
        <v>2.08.01</v>
      </c>
      <c r="S974" s="726" t="str">
        <f t="shared" si="253"/>
        <v>ALAT KEDOKTERAN</v>
      </c>
      <c r="T974" s="726">
        <f t="shared" si="254"/>
        <v>5</v>
      </c>
      <c r="U974" s="734">
        <f t="shared" si="242"/>
        <v>909203.50921149296</v>
      </c>
      <c r="V974" s="726">
        <f t="shared" si="255"/>
        <v>6</v>
      </c>
      <c r="W974" s="735">
        <f t="shared" si="243"/>
        <v>4546017.5460574646</v>
      </c>
      <c r="X974" s="735">
        <f t="shared" si="244"/>
        <v>0</v>
      </c>
      <c r="Y974" s="735">
        <f t="shared" si="245"/>
        <v>0</v>
      </c>
      <c r="Z974" s="735">
        <f t="shared" si="246"/>
        <v>0</v>
      </c>
      <c r="AA974" s="735">
        <f t="shared" si="247"/>
        <v>0</v>
      </c>
      <c r="AB974" s="735">
        <f t="shared" si="248"/>
        <v>0</v>
      </c>
      <c r="AC974" s="736">
        <f t="shared" si="249"/>
        <v>2007</v>
      </c>
      <c r="AD974" s="737">
        <f t="shared" si="250"/>
        <v>10</v>
      </c>
      <c r="AE974" s="473">
        <f t="shared" si="251"/>
        <v>4546017.5460574646</v>
      </c>
      <c r="AF974" s="738">
        <f t="shared" si="252"/>
        <v>4546017.5460574646</v>
      </c>
      <c r="AG974" s="739"/>
      <c r="AH974" s="625"/>
      <c r="AI974" s="625"/>
      <c r="AJ974" s="625"/>
      <c r="AK974" s="625"/>
      <c r="AL974" s="625"/>
      <c r="AM974" s="625"/>
      <c r="AN974" s="625"/>
    </row>
    <row r="975" spans="1:40" s="626" customFormat="1" ht="16">
      <c r="A975" s="722"/>
      <c r="B975" s="493" t="s">
        <v>2263</v>
      </c>
      <c r="C975" s="494" t="s">
        <v>2654</v>
      </c>
      <c r="D975" s="531" t="s">
        <v>1441</v>
      </c>
      <c r="E975" s="531" t="s">
        <v>3162</v>
      </c>
      <c r="F975" s="531"/>
      <c r="G975" s="531"/>
      <c r="H975" s="493">
        <v>2007</v>
      </c>
      <c r="I975" s="493" t="s">
        <v>3294</v>
      </c>
      <c r="J975" s="493"/>
      <c r="K975" s="493"/>
      <c r="L975" s="493"/>
      <c r="M975" s="493"/>
      <c r="N975" s="493" t="s">
        <v>204</v>
      </c>
      <c r="O975" s="517">
        <v>1371883442.366055</v>
      </c>
      <c r="P975" s="724" t="s">
        <v>123</v>
      </c>
      <c r="Q975" s="723"/>
      <c r="R975" s="699" t="str">
        <f t="shared" si="241"/>
        <v>2.08.01</v>
      </c>
      <c r="S975" s="726" t="str">
        <f t="shared" si="253"/>
        <v>ALAT KEDOKTERAN</v>
      </c>
      <c r="T975" s="726">
        <f t="shared" si="254"/>
        <v>5</v>
      </c>
      <c r="U975" s="734">
        <f t="shared" si="242"/>
        <v>274376686.47321099</v>
      </c>
      <c r="V975" s="726">
        <f t="shared" si="255"/>
        <v>6</v>
      </c>
      <c r="W975" s="735">
        <f t="shared" si="243"/>
        <v>1371883432.366055</v>
      </c>
      <c r="X975" s="735">
        <f t="shared" si="244"/>
        <v>0</v>
      </c>
      <c r="Y975" s="735">
        <f t="shared" si="245"/>
        <v>0</v>
      </c>
      <c r="Z975" s="735">
        <f t="shared" si="246"/>
        <v>0</v>
      </c>
      <c r="AA975" s="735">
        <f t="shared" si="247"/>
        <v>0</v>
      </c>
      <c r="AB975" s="735">
        <f t="shared" si="248"/>
        <v>0</v>
      </c>
      <c r="AC975" s="736">
        <f t="shared" si="249"/>
        <v>2007</v>
      </c>
      <c r="AD975" s="737">
        <f t="shared" si="250"/>
        <v>10</v>
      </c>
      <c r="AE975" s="473">
        <f t="shared" si="251"/>
        <v>1371883432.366055</v>
      </c>
      <c r="AF975" s="738">
        <f t="shared" si="252"/>
        <v>1371883432.366055</v>
      </c>
      <c r="AG975" s="739"/>
      <c r="AH975" s="625"/>
      <c r="AI975" s="625"/>
      <c r="AJ975" s="625"/>
      <c r="AK975" s="625"/>
      <c r="AL975" s="625"/>
      <c r="AM975" s="625"/>
      <c r="AN975" s="625"/>
    </row>
    <row r="976" spans="1:40" s="626" customFormat="1" ht="16">
      <c r="A976" s="722"/>
      <c r="B976" s="493" t="s">
        <v>2263</v>
      </c>
      <c r="C976" s="494" t="s">
        <v>2655</v>
      </c>
      <c r="D976" s="531" t="s">
        <v>732</v>
      </c>
      <c r="E976" s="531" t="s">
        <v>3163</v>
      </c>
      <c r="F976" s="531"/>
      <c r="G976" s="531"/>
      <c r="H976" s="493">
        <v>2007</v>
      </c>
      <c r="I976" s="493" t="s">
        <v>3281</v>
      </c>
      <c r="J976" s="493"/>
      <c r="K976" s="493"/>
      <c r="L976" s="493"/>
      <c r="M976" s="493"/>
      <c r="N976" s="493" t="s">
        <v>204</v>
      </c>
      <c r="O976" s="517">
        <v>326939434.05241859</v>
      </c>
      <c r="P976" s="724" t="s">
        <v>123</v>
      </c>
      <c r="Q976" s="723"/>
      <c r="R976" s="699" t="str">
        <f t="shared" si="241"/>
        <v>2.08.01</v>
      </c>
      <c r="S976" s="726" t="str">
        <f t="shared" si="253"/>
        <v>ALAT KEDOKTERAN</v>
      </c>
      <c r="T976" s="726">
        <f t="shared" si="254"/>
        <v>5</v>
      </c>
      <c r="U976" s="734">
        <f t="shared" si="242"/>
        <v>65387884.810483716</v>
      </c>
      <c r="V976" s="726">
        <f t="shared" si="255"/>
        <v>6</v>
      </c>
      <c r="W976" s="735">
        <f t="shared" si="243"/>
        <v>326939424.05241859</v>
      </c>
      <c r="X976" s="735">
        <f t="shared" si="244"/>
        <v>0</v>
      </c>
      <c r="Y976" s="735">
        <f t="shared" si="245"/>
        <v>0</v>
      </c>
      <c r="Z976" s="735">
        <f t="shared" si="246"/>
        <v>0</v>
      </c>
      <c r="AA976" s="735">
        <f t="shared" si="247"/>
        <v>0</v>
      </c>
      <c r="AB976" s="735">
        <f t="shared" si="248"/>
        <v>0</v>
      </c>
      <c r="AC976" s="736">
        <f t="shared" si="249"/>
        <v>2007</v>
      </c>
      <c r="AD976" s="737">
        <f t="shared" si="250"/>
        <v>10</v>
      </c>
      <c r="AE976" s="473">
        <f t="shared" si="251"/>
        <v>326939424.05241859</v>
      </c>
      <c r="AF976" s="738">
        <f t="shared" si="252"/>
        <v>326939424.05241859</v>
      </c>
      <c r="AG976" s="739"/>
      <c r="AH976" s="625"/>
      <c r="AI976" s="625"/>
      <c r="AJ976" s="625"/>
      <c r="AK976" s="625"/>
      <c r="AL976" s="625"/>
      <c r="AM976" s="625"/>
      <c r="AN976" s="625"/>
    </row>
    <row r="977" spans="1:40" s="626" customFormat="1" ht="16">
      <c r="A977" s="722"/>
      <c r="B977" s="493" t="s">
        <v>2263</v>
      </c>
      <c r="C977" s="494" t="s">
        <v>2656</v>
      </c>
      <c r="D977" s="531" t="s">
        <v>3013</v>
      </c>
      <c r="E977" s="531" t="s">
        <v>841</v>
      </c>
      <c r="F977" s="531"/>
      <c r="G977" s="531"/>
      <c r="H977" s="493">
        <v>2007</v>
      </c>
      <c r="I977" s="493" t="s">
        <v>3281</v>
      </c>
      <c r="J977" s="493"/>
      <c r="K977" s="493"/>
      <c r="L977" s="493"/>
      <c r="M977" s="493"/>
      <c r="N977" s="493" t="s">
        <v>204</v>
      </c>
      <c r="O977" s="517">
        <v>37224891.474475265</v>
      </c>
      <c r="P977" s="724" t="s">
        <v>123</v>
      </c>
      <c r="Q977" s="723"/>
      <c r="R977" s="699" t="str">
        <f t="shared" si="241"/>
        <v>2.08.01</v>
      </c>
      <c r="S977" s="726" t="str">
        <f t="shared" si="253"/>
        <v>ALAT KEDOKTERAN</v>
      </c>
      <c r="T977" s="726">
        <f t="shared" si="254"/>
        <v>5</v>
      </c>
      <c r="U977" s="734">
        <f t="shared" si="242"/>
        <v>7444976.2948950529</v>
      </c>
      <c r="V977" s="726">
        <f t="shared" si="255"/>
        <v>6</v>
      </c>
      <c r="W977" s="735">
        <f t="shared" si="243"/>
        <v>37224881.474475265</v>
      </c>
      <c r="X977" s="735">
        <f t="shared" si="244"/>
        <v>0</v>
      </c>
      <c r="Y977" s="735">
        <f t="shared" si="245"/>
        <v>0</v>
      </c>
      <c r="Z977" s="735">
        <f t="shared" si="246"/>
        <v>0</v>
      </c>
      <c r="AA977" s="735">
        <f t="shared" si="247"/>
        <v>0</v>
      </c>
      <c r="AB977" s="735">
        <f t="shared" si="248"/>
        <v>0</v>
      </c>
      <c r="AC977" s="736">
        <f t="shared" si="249"/>
        <v>2007</v>
      </c>
      <c r="AD977" s="737">
        <f t="shared" si="250"/>
        <v>10</v>
      </c>
      <c r="AE977" s="473">
        <f t="shared" si="251"/>
        <v>37224881.474475265</v>
      </c>
      <c r="AF977" s="738">
        <f t="shared" si="252"/>
        <v>37224881.474475265</v>
      </c>
      <c r="AG977" s="739"/>
      <c r="AH977" s="625"/>
      <c r="AI977" s="625"/>
      <c r="AJ977" s="625"/>
      <c r="AK977" s="625"/>
      <c r="AL977" s="625"/>
      <c r="AM977" s="625"/>
      <c r="AN977" s="625"/>
    </row>
    <row r="978" spans="1:40" s="626" customFormat="1" ht="16">
      <c r="A978" s="722"/>
      <c r="B978" s="493" t="s">
        <v>2263</v>
      </c>
      <c r="C978" s="494" t="s">
        <v>2657</v>
      </c>
      <c r="D978" s="531" t="s">
        <v>732</v>
      </c>
      <c r="E978" s="531" t="s">
        <v>3164</v>
      </c>
      <c r="F978" s="531"/>
      <c r="G978" s="531" t="s">
        <v>225</v>
      </c>
      <c r="H978" s="493">
        <v>2007</v>
      </c>
      <c r="I978" s="493" t="s">
        <v>3294</v>
      </c>
      <c r="J978" s="493"/>
      <c r="K978" s="493"/>
      <c r="L978" s="493"/>
      <c r="M978" s="493"/>
      <c r="N978" s="493" t="s">
        <v>204</v>
      </c>
      <c r="O978" s="517">
        <v>206075456.54171908</v>
      </c>
      <c r="P978" s="724" t="s">
        <v>123</v>
      </c>
      <c r="Q978" s="723"/>
      <c r="R978" s="699" t="str">
        <f t="shared" si="241"/>
        <v>2.08.01</v>
      </c>
      <c r="S978" s="726" t="str">
        <f t="shared" si="253"/>
        <v>ALAT KEDOKTERAN</v>
      </c>
      <c r="T978" s="726">
        <f t="shared" si="254"/>
        <v>5</v>
      </c>
      <c r="U978" s="734">
        <f t="shared" si="242"/>
        <v>41215089.308343813</v>
      </c>
      <c r="V978" s="726">
        <f t="shared" si="255"/>
        <v>6</v>
      </c>
      <c r="W978" s="735">
        <f t="shared" si="243"/>
        <v>206075446.54171908</v>
      </c>
      <c r="X978" s="735">
        <f t="shared" si="244"/>
        <v>0</v>
      </c>
      <c r="Y978" s="735">
        <f t="shared" si="245"/>
        <v>0</v>
      </c>
      <c r="Z978" s="735">
        <f t="shared" si="246"/>
        <v>0</v>
      </c>
      <c r="AA978" s="735">
        <f t="shared" si="247"/>
        <v>0</v>
      </c>
      <c r="AB978" s="735">
        <f t="shared" si="248"/>
        <v>0</v>
      </c>
      <c r="AC978" s="736">
        <f t="shared" si="249"/>
        <v>2007</v>
      </c>
      <c r="AD978" s="737">
        <f t="shared" si="250"/>
        <v>10</v>
      </c>
      <c r="AE978" s="473">
        <f t="shared" si="251"/>
        <v>206075446.54171908</v>
      </c>
      <c r="AF978" s="738">
        <f t="shared" si="252"/>
        <v>206075446.54171908</v>
      </c>
      <c r="AG978" s="739"/>
      <c r="AH978" s="625"/>
      <c r="AI978" s="625"/>
      <c r="AJ978" s="625"/>
      <c r="AK978" s="625"/>
      <c r="AL978" s="625"/>
      <c r="AM978" s="625"/>
      <c r="AN978" s="625"/>
    </row>
    <row r="979" spans="1:40" s="626" customFormat="1" ht="16">
      <c r="A979" s="722"/>
      <c r="B979" s="493" t="s">
        <v>2263</v>
      </c>
      <c r="C979" s="494" t="s">
        <v>2658</v>
      </c>
      <c r="D979" s="531" t="s">
        <v>732</v>
      </c>
      <c r="E979" s="531" t="s">
        <v>1768</v>
      </c>
      <c r="F979" s="531"/>
      <c r="G979" s="531" t="s">
        <v>225</v>
      </c>
      <c r="H979" s="493">
        <v>2007</v>
      </c>
      <c r="I979" s="493" t="s">
        <v>3281</v>
      </c>
      <c r="J979" s="493"/>
      <c r="K979" s="493"/>
      <c r="L979" s="493"/>
      <c r="M979" s="493"/>
      <c r="N979" s="493" t="s">
        <v>204</v>
      </c>
      <c r="O979" s="517">
        <v>6512607.9260372473</v>
      </c>
      <c r="P979" s="724" t="s">
        <v>123</v>
      </c>
      <c r="Q979" s="723"/>
      <c r="R979" s="699" t="str">
        <f t="shared" si="241"/>
        <v>2.08.01</v>
      </c>
      <c r="S979" s="726" t="str">
        <f t="shared" si="253"/>
        <v>ALAT KEDOKTERAN</v>
      </c>
      <c r="T979" s="726">
        <f t="shared" si="254"/>
        <v>5</v>
      </c>
      <c r="U979" s="734">
        <f t="shared" si="242"/>
        <v>1302519.5852074495</v>
      </c>
      <c r="V979" s="726">
        <f t="shared" si="255"/>
        <v>6</v>
      </c>
      <c r="W979" s="735">
        <f t="shared" si="243"/>
        <v>6512597.9260372473</v>
      </c>
      <c r="X979" s="735">
        <f t="shared" si="244"/>
        <v>0</v>
      </c>
      <c r="Y979" s="735">
        <f t="shared" si="245"/>
        <v>0</v>
      </c>
      <c r="Z979" s="735">
        <f t="shared" si="246"/>
        <v>0</v>
      </c>
      <c r="AA979" s="735">
        <f t="shared" si="247"/>
        <v>0</v>
      </c>
      <c r="AB979" s="735">
        <f t="shared" si="248"/>
        <v>0</v>
      </c>
      <c r="AC979" s="736">
        <f t="shared" si="249"/>
        <v>2007</v>
      </c>
      <c r="AD979" s="737">
        <f t="shared" si="250"/>
        <v>10</v>
      </c>
      <c r="AE979" s="473">
        <f t="shared" si="251"/>
        <v>6512597.9260372473</v>
      </c>
      <c r="AF979" s="738">
        <f t="shared" si="252"/>
        <v>6512597.9260372473</v>
      </c>
      <c r="AG979" s="739"/>
      <c r="AH979" s="625"/>
      <c r="AI979" s="625"/>
      <c r="AJ979" s="625"/>
      <c r="AK979" s="625"/>
      <c r="AL979" s="625"/>
      <c r="AM979" s="625"/>
      <c r="AN979" s="625"/>
    </row>
    <row r="980" spans="1:40" s="626" customFormat="1" ht="16">
      <c r="A980" s="722"/>
      <c r="B980" s="493" t="s">
        <v>2263</v>
      </c>
      <c r="C980" s="494" t="s">
        <v>2659</v>
      </c>
      <c r="D980" s="531" t="s">
        <v>996</v>
      </c>
      <c r="E980" s="531" t="s">
        <v>1769</v>
      </c>
      <c r="F980" s="531"/>
      <c r="G980" s="531" t="s">
        <v>225</v>
      </c>
      <c r="H980" s="493">
        <v>2007</v>
      </c>
      <c r="I980" s="493" t="s">
        <v>3281</v>
      </c>
      <c r="J980" s="493"/>
      <c r="K980" s="493"/>
      <c r="L980" s="493"/>
      <c r="M980" s="493"/>
      <c r="N980" s="493" t="s">
        <v>204</v>
      </c>
      <c r="O980" s="517">
        <v>57332996.719305754</v>
      </c>
      <c r="P980" s="724" t="s">
        <v>123</v>
      </c>
      <c r="Q980" s="723"/>
      <c r="R980" s="699" t="str">
        <f t="shared" si="241"/>
        <v>2.08.01</v>
      </c>
      <c r="S980" s="726" t="str">
        <f t="shared" si="253"/>
        <v>ALAT KEDOKTERAN</v>
      </c>
      <c r="T980" s="726">
        <f t="shared" si="254"/>
        <v>5</v>
      </c>
      <c r="U980" s="734">
        <f t="shared" si="242"/>
        <v>11466597.343861151</v>
      </c>
      <c r="V980" s="726">
        <f t="shared" si="255"/>
        <v>6</v>
      </c>
      <c r="W980" s="735">
        <f t="shared" si="243"/>
        <v>57332986.719305754</v>
      </c>
      <c r="X980" s="735">
        <f t="shared" si="244"/>
        <v>0</v>
      </c>
      <c r="Y980" s="735">
        <f t="shared" si="245"/>
        <v>0</v>
      </c>
      <c r="Z980" s="735">
        <f t="shared" si="246"/>
        <v>0</v>
      </c>
      <c r="AA980" s="735">
        <f t="shared" si="247"/>
        <v>0</v>
      </c>
      <c r="AB980" s="735">
        <f t="shared" si="248"/>
        <v>0</v>
      </c>
      <c r="AC980" s="736">
        <f t="shared" si="249"/>
        <v>2007</v>
      </c>
      <c r="AD980" s="737">
        <f t="shared" si="250"/>
        <v>10</v>
      </c>
      <c r="AE980" s="473">
        <f t="shared" si="251"/>
        <v>57332986.719305754</v>
      </c>
      <c r="AF980" s="738">
        <f t="shared" si="252"/>
        <v>57332986.719305754</v>
      </c>
      <c r="AG980" s="739"/>
      <c r="AH980" s="625"/>
      <c r="AI980" s="625"/>
      <c r="AJ980" s="625"/>
      <c r="AK980" s="625"/>
      <c r="AL980" s="625"/>
      <c r="AM980" s="625"/>
      <c r="AN980" s="625"/>
    </row>
    <row r="981" spans="1:40" s="626" customFormat="1" ht="16">
      <c r="A981" s="722"/>
      <c r="B981" s="493" t="s">
        <v>2263</v>
      </c>
      <c r="C981" s="494" t="s">
        <v>2660</v>
      </c>
      <c r="D981" s="531" t="s">
        <v>733</v>
      </c>
      <c r="E981" s="531" t="s">
        <v>3165</v>
      </c>
      <c r="F981" s="531"/>
      <c r="G981" s="531" t="s">
        <v>1581</v>
      </c>
      <c r="H981" s="493">
        <v>2007</v>
      </c>
      <c r="I981" s="493" t="s">
        <v>3280</v>
      </c>
      <c r="J981" s="493"/>
      <c r="K981" s="493"/>
      <c r="L981" s="493"/>
      <c r="M981" s="493"/>
      <c r="N981" s="493" t="s">
        <v>204</v>
      </c>
      <c r="O981" s="517">
        <v>1359789.7999671628</v>
      </c>
      <c r="P981" s="724" t="s">
        <v>123</v>
      </c>
      <c r="Q981" s="723"/>
      <c r="R981" s="699" t="str">
        <f t="shared" si="241"/>
        <v>2.08.01</v>
      </c>
      <c r="S981" s="726" t="str">
        <f t="shared" si="253"/>
        <v>ALAT KEDOKTERAN</v>
      </c>
      <c r="T981" s="726">
        <f t="shared" si="254"/>
        <v>5</v>
      </c>
      <c r="U981" s="734">
        <f t="shared" si="242"/>
        <v>271955.95999343257</v>
      </c>
      <c r="V981" s="726">
        <f t="shared" si="255"/>
        <v>6</v>
      </c>
      <c r="W981" s="735">
        <f t="shared" si="243"/>
        <v>1359779.7999671628</v>
      </c>
      <c r="X981" s="735">
        <f t="shared" si="244"/>
        <v>0</v>
      </c>
      <c r="Y981" s="735">
        <f t="shared" si="245"/>
        <v>0</v>
      </c>
      <c r="Z981" s="735">
        <f t="shared" si="246"/>
        <v>0</v>
      </c>
      <c r="AA981" s="735">
        <f t="shared" si="247"/>
        <v>0</v>
      </c>
      <c r="AB981" s="735">
        <f t="shared" si="248"/>
        <v>0</v>
      </c>
      <c r="AC981" s="736">
        <f t="shared" si="249"/>
        <v>2007</v>
      </c>
      <c r="AD981" s="737">
        <f t="shared" si="250"/>
        <v>10</v>
      </c>
      <c r="AE981" s="473">
        <f t="shared" si="251"/>
        <v>1359779.7999671628</v>
      </c>
      <c r="AF981" s="738">
        <f t="shared" si="252"/>
        <v>1359779.7999671628</v>
      </c>
      <c r="AG981" s="739"/>
      <c r="AH981" s="625"/>
      <c r="AI981" s="625"/>
      <c r="AJ981" s="625"/>
      <c r="AK981" s="625"/>
      <c r="AL981" s="625"/>
      <c r="AM981" s="625"/>
      <c r="AN981" s="625"/>
    </row>
    <row r="982" spans="1:40" s="626" customFormat="1" ht="16">
      <c r="A982" s="722"/>
      <c r="B982" s="493" t="s">
        <v>2953</v>
      </c>
      <c r="C982" s="494" t="s">
        <v>2516</v>
      </c>
      <c r="D982" s="531" t="s">
        <v>732</v>
      </c>
      <c r="E982" s="531" t="s">
        <v>3067</v>
      </c>
      <c r="F982" s="531"/>
      <c r="G982" s="531" t="s">
        <v>1581</v>
      </c>
      <c r="H982" s="493">
        <v>2007</v>
      </c>
      <c r="I982" s="493" t="s">
        <v>3280</v>
      </c>
      <c r="J982" s="493"/>
      <c r="K982" s="493"/>
      <c r="L982" s="493"/>
      <c r="M982" s="493"/>
      <c r="N982" s="493" t="s">
        <v>204</v>
      </c>
      <c r="O982" s="517">
        <v>11499695.185638562</v>
      </c>
      <c r="P982" s="724" t="s">
        <v>123</v>
      </c>
      <c r="Q982" s="723"/>
      <c r="R982" s="699" t="str">
        <f t="shared" si="241"/>
        <v>2.08.01</v>
      </c>
      <c r="S982" s="726" t="str">
        <f t="shared" si="253"/>
        <v>ALAT KEDOKTERAN</v>
      </c>
      <c r="T982" s="726">
        <f t="shared" si="254"/>
        <v>5</v>
      </c>
      <c r="U982" s="734">
        <f t="shared" si="242"/>
        <v>2299937.0371277123</v>
      </c>
      <c r="V982" s="726">
        <f t="shared" si="255"/>
        <v>6</v>
      </c>
      <c r="W982" s="735">
        <f t="shared" si="243"/>
        <v>11499685.185638562</v>
      </c>
      <c r="X982" s="735">
        <f t="shared" si="244"/>
        <v>0</v>
      </c>
      <c r="Y982" s="735">
        <f t="shared" si="245"/>
        <v>0</v>
      </c>
      <c r="Z982" s="735">
        <f t="shared" si="246"/>
        <v>0</v>
      </c>
      <c r="AA982" s="735">
        <f t="shared" si="247"/>
        <v>0</v>
      </c>
      <c r="AB982" s="735">
        <f t="shared" si="248"/>
        <v>0</v>
      </c>
      <c r="AC982" s="736">
        <f t="shared" si="249"/>
        <v>2007</v>
      </c>
      <c r="AD982" s="737">
        <f t="shared" si="250"/>
        <v>10</v>
      </c>
      <c r="AE982" s="473">
        <f t="shared" si="251"/>
        <v>11499685.185638562</v>
      </c>
      <c r="AF982" s="738">
        <f t="shared" si="252"/>
        <v>11499685.185638562</v>
      </c>
      <c r="AG982" s="739"/>
      <c r="AH982" s="625"/>
      <c r="AI982" s="625"/>
      <c r="AJ982" s="625"/>
      <c r="AK982" s="625"/>
      <c r="AL982" s="625"/>
      <c r="AM982" s="625"/>
      <c r="AN982" s="625"/>
    </row>
    <row r="983" spans="1:40" s="626" customFormat="1" ht="16">
      <c r="A983" s="722"/>
      <c r="B983" s="493" t="s">
        <v>2263</v>
      </c>
      <c r="C983" s="494" t="s">
        <v>2534</v>
      </c>
      <c r="D983" s="531" t="s">
        <v>732</v>
      </c>
      <c r="E983" s="531" t="s">
        <v>3073</v>
      </c>
      <c r="F983" s="531"/>
      <c r="G983" s="531" t="s">
        <v>1590</v>
      </c>
      <c r="H983" s="493">
        <v>2007</v>
      </c>
      <c r="I983" s="493" t="s">
        <v>3286</v>
      </c>
      <c r="J983" s="493"/>
      <c r="K983" s="493"/>
      <c r="L983" s="493"/>
      <c r="M983" s="493"/>
      <c r="N983" s="493" t="s">
        <v>204</v>
      </c>
      <c r="O983" s="517">
        <v>6513978.7976009017</v>
      </c>
      <c r="P983" s="724" t="s">
        <v>123</v>
      </c>
      <c r="Q983" s="723"/>
      <c r="R983" s="699" t="str">
        <f t="shared" si="241"/>
        <v>2.08.01</v>
      </c>
      <c r="S983" s="726" t="str">
        <f t="shared" si="253"/>
        <v>ALAT KEDOKTERAN</v>
      </c>
      <c r="T983" s="726">
        <f t="shared" si="254"/>
        <v>5</v>
      </c>
      <c r="U983" s="734">
        <f t="shared" si="242"/>
        <v>1302793.7595201803</v>
      </c>
      <c r="V983" s="726">
        <f t="shared" si="255"/>
        <v>6</v>
      </c>
      <c r="W983" s="735">
        <f t="shared" si="243"/>
        <v>6513968.7976009017</v>
      </c>
      <c r="X983" s="735">
        <f t="shared" si="244"/>
        <v>0</v>
      </c>
      <c r="Y983" s="735">
        <f t="shared" si="245"/>
        <v>0</v>
      </c>
      <c r="Z983" s="735">
        <f t="shared" si="246"/>
        <v>0</v>
      </c>
      <c r="AA983" s="735">
        <f t="shared" si="247"/>
        <v>0</v>
      </c>
      <c r="AB983" s="735">
        <f t="shared" si="248"/>
        <v>0</v>
      </c>
      <c r="AC983" s="736">
        <f t="shared" si="249"/>
        <v>2007</v>
      </c>
      <c r="AD983" s="737">
        <f t="shared" si="250"/>
        <v>10</v>
      </c>
      <c r="AE983" s="473">
        <f t="shared" si="251"/>
        <v>6513968.7976009017</v>
      </c>
      <c r="AF983" s="738">
        <f t="shared" si="252"/>
        <v>6513968.7976009017</v>
      </c>
      <c r="AG983" s="739"/>
      <c r="AH983" s="625"/>
      <c r="AI983" s="625"/>
      <c r="AJ983" s="625"/>
      <c r="AK983" s="625"/>
      <c r="AL983" s="625"/>
      <c r="AM983" s="625"/>
      <c r="AN983" s="625"/>
    </row>
    <row r="984" spans="1:40" s="626" customFormat="1" ht="16">
      <c r="A984" s="722"/>
      <c r="B984" s="493" t="s">
        <v>2263</v>
      </c>
      <c r="C984" s="494" t="s">
        <v>2661</v>
      </c>
      <c r="D984" s="531" t="s">
        <v>3009</v>
      </c>
      <c r="E984" s="531" t="s">
        <v>3113</v>
      </c>
      <c r="F984" s="531"/>
      <c r="G984" s="531" t="s">
        <v>1581</v>
      </c>
      <c r="H984" s="493">
        <v>2007</v>
      </c>
      <c r="I984" s="493" t="s">
        <v>3280</v>
      </c>
      <c r="J984" s="493"/>
      <c r="K984" s="493"/>
      <c r="L984" s="493"/>
      <c r="M984" s="493"/>
      <c r="N984" s="493" t="s">
        <v>204</v>
      </c>
      <c r="O984" s="517">
        <v>12782456.7941301</v>
      </c>
      <c r="P984" s="724" t="s">
        <v>123</v>
      </c>
      <c r="Q984" s="723"/>
      <c r="R984" s="699" t="str">
        <f t="shared" ref="R984:R1047" si="256">MID(B984,2,7)</f>
        <v>2.08.01</v>
      </c>
      <c r="S984" s="726" t="str">
        <f t="shared" si="253"/>
        <v>ALAT KEDOKTERAN</v>
      </c>
      <c r="T984" s="726">
        <f t="shared" si="254"/>
        <v>5</v>
      </c>
      <c r="U984" s="734">
        <f t="shared" si="242"/>
        <v>2556489.3588260198</v>
      </c>
      <c r="V984" s="726">
        <f t="shared" si="255"/>
        <v>6</v>
      </c>
      <c r="W984" s="735">
        <f t="shared" si="243"/>
        <v>12782446.7941301</v>
      </c>
      <c r="X984" s="735">
        <f t="shared" si="244"/>
        <v>0</v>
      </c>
      <c r="Y984" s="735">
        <f t="shared" si="245"/>
        <v>0</v>
      </c>
      <c r="Z984" s="735">
        <f t="shared" si="246"/>
        <v>0</v>
      </c>
      <c r="AA984" s="735">
        <f t="shared" si="247"/>
        <v>0</v>
      </c>
      <c r="AB984" s="735">
        <f t="shared" si="248"/>
        <v>0</v>
      </c>
      <c r="AC984" s="736">
        <f t="shared" si="249"/>
        <v>2007</v>
      </c>
      <c r="AD984" s="737">
        <f t="shared" si="250"/>
        <v>10</v>
      </c>
      <c r="AE984" s="473">
        <f t="shared" si="251"/>
        <v>12782446.7941301</v>
      </c>
      <c r="AF984" s="738">
        <f t="shared" si="252"/>
        <v>12782446.7941301</v>
      </c>
      <c r="AG984" s="739"/>
      <c r="AH984" s="625"/>
      <c r="AI984" s="625"/>
      <c r="AJ984" s="625"/>
      <c r="AK984" s="625"/>
      <c r="AL984" s="625"/>
      <c r="AM984" s="625"/>
      <c r="AN984" s="625"/>
    </row>
    <row r="985" spans="1:40" s="626" customFormat="1" ht="16">
      <c r="A985" s="722"/>
      <c r="B985" s="493" t="s">
        <v>2263</v>
      </c>
      <c r="C985" s="494" t="s">
        <v>2662</v>
      </c>
      <c r="D985" s="531" t="s">
        <v>732</v>
      </c>
      <c r="E985" s="531" t="s">
        <v>3166</v>
      </c>
      <c r="F985" s="531"/>
      <c r="G985" s="531" t="s">
        <v>1581</v>
      </c>
      <c r="H985" s="493">
        <v>2007</v>
      </c>
      <c r="I985" s="493" t="s">
        <v>3281</v>
      </c>
      <c r="J985" s="493"/>
      <c r="K985" s="493"/>
      <c r="L985" s="493"/>
      <c r="M985" s="493"/>
      <c r="N985" s="493" t="s">
        <v>204</v>
      </c>
      <c r="O985" s="517">
        <v>28712.143305420468</v>
      </c>
      <c r="P985" s="724" t="s">
        <v>123</v>
      </c>
      <c r="Q985" s="723"/>
      <c r="R985" s="699" t="str">
        <f t="shared" si="256"/>
        <v>2.08.01</v>
      </c>
      <c r="S985" s="726" t="str">
        <f t="shared" si="253"/>
        <v>ALAT KEDOKTERAN</v>
      </c>
      <c r="T985" s="726">
        <f t="shared" si="254"/>
        <v>5</v>
      </c>
      <c r="U985" s="734">
        <f t="shared" si="242"/>
        <v>5740.4286610840936</v>
      </c>
      <c r="V985" s="726">
        <f t="shared" si="255"/>
        <v>6</v>
      </c>
      <c r="W985" s="735">
        <f t="shared" si="243"/>
        <v>28702.143305420468</v>
      </c>
      <c r="X985" s="735">
        <f t="shared" si="244"/>
        <v>0</v>
      </c>
      <c r="Y985" s="735">
        <f t="shared" si="245"/>
        <v>0</v>
      </c>
      <c r="Z985" s="735">
        <f t="shared" si="246"/>
        <v>0</v>
      </c>
      <c r="AA985" s="735">
        <f t="shared" si="247"/>
        <v>0</v>
      </c>
      <c r="AB985" s="735">
        <f t="shared" si="248"/>
        <v>0</v>
      </c>
      <c r="AC985" s="736">
        <f t="shared" si="249"/>
        <v>2007</v>
      </c>
      <c r="AD985" s="737">
        <f t="shared" si="250"/>
        <v>10</v>
      </c>
      <c r="AE985" s="473">
        <f t="shared" si="251"/>
        <v>28702.143305420468</v>
      </c>
      <c r="AF985" s="738">
        <f t="shared" si="252"/>
        <v>28702.143305420468</v>
      </c>
      <c r="AG985" s="739"/>
      <c r="AH985" s="625"/>
      <c r="AI985" s="625"/>
      <c r="AJ985" s="625"/>
      <c r="AK985" s="625"/>
      <c r="AL985" s="625"/>
      <c r="AM985" s="625"/>
      <c r="AN985" s="625"/>
    </row>
    <row r="986" spans="1:40" s="626" customFormat="1" ht="16">
      <c r="A986" s="722"/>
      <c r="B986" s="493" t="s">
        <v>2263</v>
      </c>
      <c r="C986" s="494" t="s">
        <v>2663</v>
      </c>
      <c r="D986" s="531" t="s">
        <v>732</v>
      </c>
      <c r="E986" s="531" t="s">
        <v>1772</v>
      </c>
      <c r="F986" s="531"/>
      <c r="G986" s="531" t="s">
        <v>225</v>
      </c>
      <c r="H986" s="493">
        <v>2007</v>
      </c>
      <c r="I986" s="493" t="s">
        <v>3281</v>
      </c>
      <c r="J986" s="493"/>
      <c r="K986" s="493"/>
      <c r="L986" s="493"/>
      <c r="M986" s="493"/>
      <c r="N986" s="493" t="s">
        <v>204</v>
      </c>
      <c r="O986" s="517">
        <v>5672271.3838465922</v>
      </c>
      <c r="P986" s="724" t="s">
        <v>123</v>
      </c>
      <c r="Q986" s="723"/>
      <c r="R986" s="699" t="str">
        <f t="shared" si="256"/>
        <v>2.08.01</v>
      </c>
      <c r="S986" s="726" t="str">
        <f t="shared" si="253"/>
        <v>ALAT KEDOKTERAN</v>
      </c>
      <c r="T986" s="726">
        <f t="shared" si="254"/>
        <v>5</v>
      </c>
      <c r="U986" s="734">
        <f t="shared" si="242"/>
        <v>1134452.2767693184</v>
      </c>
      <c r="V986" s="726">
        <f t="shared" si="255"/>
        <v>6</v>
      </c>
      <c r="W986" s="735">
        <f t="shared" si="243"/>
        <v>5672261.3838465922</v>
      </c>
      <c r="X986" s="735">
        <f t="shared" si="244"/>
        <v>0</v>
      </c>
      <c r="Y986" s="735">
        <f t="shared" si="245"/>
        <v>0</v>
      </c>
      <c r="Z986" s="735">
        <f t="shared" si="246"/>
        <v>0</v>
      </c>
      <c r="AA986" s="735">
        <f t="shared" si="247"/>
        <v>0</v>
      </c>
      <c r="AB986" s="735">
        <f t="shared" si="248"/>
        <v>0</v>
      </c>
      <c r="AC986" s="736">
        <f t="shared" si="249"/>
        <v>2007</v>
      </c>
      <c r="AD986" s="737">
        <f t="shared" si="250"/>
        <v>10</v>
      </c>
      <c r="AE986" s="473">
        <f t="shared" si="251"/>
        <v>5672261.3838465922</v>
      </c>
      <c r="AF986" s="738">
        <f t="shared" si="252"/>
        <v>5672261.3838465922</v>
      </c>
      <c r="AG986" s="739"/>
      <c r="AH986" s="625"/>
      <c r="AI986" s="625"/>
      <c r="AJ986" s="625"/>
      <c r="AK986" s="625"/>
      <c r="AL986" s="625"/>
      <c r="AM986" s="625"/>
      <c r="AN986" s="625"/>
    </row>
    <row r="987" spans="1:40" s="626" customFormat="1" ht="16">
      <c r="A987" s="722"/>
      <c r="B987" s="493" t="s">
        <v>2263</v>
      </c>
      <c r="C987" s="494" t="s">
        <v>2664</v>
      </c>
      <c r="D987" s="531" t="s">
        <v>3016</v>
      </c>
      <c r="E987" s="531" t="s">
        <v>835</v>
      </c>
      <c r="F987" s="531"/>
      <c r="G987" s="531" t="s">
        <v>225</v>
      </c>
      <c r="H987" s="493">
        <v>2007</v>
      </c>
      <c r="I987" s="493" t="s">
        <v>3281</v>
      </c>
      <c r="J987" s="493"/>
      <c r="K987" s="493"/>
      <c r="L987" s="493"/>
      <c r="M987" s="493"/>
      <c r="N987" s="493" t="s">
        <v>204</v>
      </c>
      <c r="O987" s="517">
        <v>88235333.618734822</v>
      </c>
      <c r="P987" s="724" t="s">
        <v>123</v>
      </c>
      <c r="Q987" s="723"/>
      <c r="R987" s="699" t="str">
        <f t="shared" si="256"/>
        <v>2.08.01</v>
      </c>
      <c r="S987" s="726" t="str">
        <f t="shared" si="253"/>
        <v>ALAT KEDOKTERAN</v>
      </c>
      <c r="T987" s="726">
        <f t="shared" si="254"/>
        <v>5</v>
      </c>
      <c r="U987" s="734">
        <f t="shared" ref="U987:U1050" si="257">(O987-10)/T987</f>
        <v>17647064.723746963</v>
      </c>
      <c r="V987" s="726">
        <f t="shared" si="255"/>
        <v>6</v>
      </c>
      <c r="W987" s="735">
        <f t="shared" ref="W987:W1050" si="258">IF(V987&gt;T987,O987-10,U987*V987)</f>
        <v>88235323.618734822</v>
      </c>
      <c r="X987" s="735">
        <f t="shared" ref="X987:X1050" si="259">IF(O987-10=W987,0,U987)</f>
        <v>0</v>
      </c>
      <c r="Y987" s="735">
        <f t="shared" ref="Y987:Y1050" si="260">IF(O987-10=W987+X987,0,U987)</f>
        <v>0</v>
      </c>
      <c r="Z987" s="735">
        <f t="shared" ref="Z987:Z1050" si="261">IF(O987-10=X987+Y987+W987,0,U987)</f>
        <v>0</v>
      </c>
      <c r="AA987" s="735">
        <f t="shared" ref="AA987:AA1050" si="262">IF(O987-10=Y987+Z987+X987+W987,0,U987)</f>
        <v>0</v>
      </c>
      <c r="AB987" s="735">
        <f t="shared" ref="AB987:AB1050" si="263">IF(O987-10=W987+X987+Z987+AA987+Y987,0,U987)</f>
        <v>0</v>
      </c>
      <c r="AC987" s="736">
        <f t="shared" ref="AC987:AC1050" si="264">H987</f>
        <v>2007</v>
      </c>
      <c r="AD987" s="737">
        <f t="shared" ref="AD987:AD1050" si="265">O987-(W987+X987+Y987+Z987+AA987+AB987)</f>
        <v>10</v>
      </c>
      <c r="AE987" s="473">
        <f t="shared" ref="AE987:AE1050" si="266">W987+X987+Y987+Z987+AA987</f>
        <v>88235323.618734822</v>
      </c>
      <c r="AF987" s="738">
        <f t="shared" ref="AF987:AF1050" si="267">AE987+AB987</f>
        <v>88235323.618734822</v>
      </c>
      <c r="AG987" s="739"/>
      <c r="AH987" s="625"/>
      <c r="AI987" s="625"/>
      <c r="AJ987" s="625"/>
      <c r="AK987" s="625"/>
      <c r="AL987" s="625"/>
      <c r="AM987" s="625"/>
      <c r="AN987" s="625"/>
    </row>
    <row r="988" spans="1:40" s="626" customFormat="1" ht="16">
      <c r="A988" s="722"/>
      <c r="B988" s="493" t="s">
        <v>2263</v>
      </c>
      <c r="C988" s="494" t="s">
        <v>2665</v>
      </c>
      <c r="D988" s="531" t="s">
        <v>732</v>
      </c>
      <c r="E988" s="531" t="s">
        <v>3167</v>
      </c>
      <c r="F988" s="531"/>
      <c r="G988" s="531" t="s">
        <v>1581</v>
      </c>
      <c r="H988" s="493">
        <v>2007</v>
      </c>
      <c r="I988" s="493" t="s">
        <v>3280</v>
      </c>
      <c r="J988" s="493"/>
      <c r="K988" s="493"/>
      <c r="L988" s="493"/>
      <c r="M988" s="493"/>
      <c r="N988" s="493" t="s">
        <v>204</v>
      </c>
      <c r="O988" s="517">
        <v>2209369.2394799101</v>
      </c>
      <c r="P988" s="724" t="s">
        <v>123</v>
      </c>
      <c r="Q988" s="723"/>
      <c r="R988" s="699" t="str">
        <f t="shared" si="256"/>
        <v>2.08.01</v>
      </c>
      <c r="S988" s="726" t="str">
        <f t="shared" si="253"/>
        <v>ALAT KEDOKTERAN</v>
      </c>
      <c r="T988" s="726">
        <f t="shared" si="254"/>
        <v>5</v>
      </c>
      <c r="U988" s="734">
        <f t="shared" si="257"/>
        <v>441871.84789598203</v>
      </c>
      <c r="V988" s="726">
        <f t="shared" si="255"/>
        <v>6</v>
      </c>
      <c r="W988" s="735">
        <f t="shared" si="258"/>
        <v>2209359.2394799101</v>
      </c>
      <c r="X988" s="735">
        <f t="shared" si="259"/>
        <v>0</v>
      </c>
      <c r="Y988" s="735">
        <f t="shared" si="260"/>
        <v>0</v>
      </c>
      <c r="Z988" s="735">
        <f t="shared" si="261"/>
        <v>0</v>
      </c>
      <c r="AA988" s="735">
        <f t="shared" si="262"/>
        <v>0</v>
      </c>
      <c r="AB988" s="735">
        <f t="shared" si="263"/>
        <v>0</v>
      </c>
      <c r="AC988" s="736">
        <f t="shared" si="264"/>
        <v>2007</v>
      </c>
      <c r="AD988" s="737">
        <f t="shared" si="265"/>
        <v>10</v>
      </c>
      <c r="AE988" s="473">
        <f t="shared" si="266"/>
        <v>2209359.2394799101</v>
      </c>
      <c r="AF988" s="738">
        <f t="shared" si="267"/>
        <v>2209359.2394799101</v>
      </c>
      <c r="AG988" s="739"/>
      <c r="AH988" s="625"/>
      <c r="AI988" s="625"/>
      <c r="AJ988" s="625"/>
      <c r="AK988" s="625"/>
      <c r="AL988" s="625"/>
      <c r="AM988" s="625"/>
      <c r="AN988" s="625"/>
    </row>
    <row r="989" spans="1:40" s="626" customFormat="1" ht="32">
      <c r="A989" s="722"/>
      <c r="B989" s="493" t="s">
        <v>2263</v>
      </c>
      <c r="C989" s="494" t="s">
        <v>2666</v>
      </c>
      <c r="D989" s="531" t="s">
        <v>732</v>
      </c>
      <c r="E989" s="531" t="s">
        <v>3168</v>
      </c>
      <c r="F989" s="531"/>
      <c r="G989" s="531" t="s">
        <v>238</v>
      </c>
      <c r="H989" s="493">
        <v>2007</v>
      </c>
      <c r="I989" s="493" t="s">
        <v>3292</v>
      </c>
      <c r="J989" s="493"/>
      <c r="K989" s="493"/>
      <c r="L989" s="493"/>
      <c r="M989" s="493"/>
      <c r="N989" s="493" t="s">
        <v>204</v>
      </c>
      <c r="O989" s="517">
        <v>77246578.379785448</v>
      </c>
      <c r="P989" s="724" t="s">
        <v>1573</v>
      </c>
      <c r="Q989" s="723"/>
      <c r="R989" s="699" t="str">
        <f t="shared" si="256"/>
        <v>2.08.01</v>
      </c>
      <c r="S989" s="726" t="str">
        <f t="shared" si="253"/>
        <v>ALAT KEDOKTERAN</v>
      </c>
      <c r="T989" s="726">
        <f t="shared" si="254"/>
        <v>5</v>
      </c>
      <c r="U989" s="734">
        <f t="shared" si="257"/>
        <v>15449313.675957089</v>
      </c>
      <c r="V989" s="726">
        <f t="shared" si="255"/>
        <v>6</v>
      </c>
      <c r="W989" s="735">
        <f t="shared" si="258"/>
        <v>77246568.379785448</v>
      </c>
      <c r="X989" s="735">
        <f t="shared" si="259"/>
        <v>0</v>
      </c>
      <c r="Y989" s="735">
        <f t="shared" si="260"/>
        <v>0</v>
      </c>
      <c r="Z989" s="735">
        <f t="shared" si="261"/>
        <v>0</v>
      </c>
      <c r="AA989" s="735">
        <f t="shared" si="262"/>
        <v>0</v>
      </c>
      <c r="AB989" s="735">
        <f t="shared" si="263"/>
        <v>0</v>
      </c>
      <c r="AC989" s="736">
        <f t="shared" si="264"/>
        <v>2007</v>
      </c>
      <c r="AD989" s="737">
        <f t="shared" si="265"/>
        <v>10</v>
      </c>
      <c r="AE989" s="473">
        <f t="shared" si="266"/>
        <v>77246568.379785448</v>
      </c>
      <c r="AF989" s="738">
        <f t="shared" si="267"/>
        <v>77246568.379785448</v>
      </c>
      <c r="AG989" s="739"/>
      <c r="AH989" s="625"/>
      <c r="AI989" s="625"/>
      <c r="AJ989" s="625"/>
      <c r="AK989" s="625"/>
      <c r="AL989" s="625"/>
      <c r="AM989" s="625"/>
      <c r="AN989" s="625"/>
    </row>
    <row r="990" spans="1:40" s="626" customFormat="1" ht="16">
      <c r="A990" s="722"/>
      <c r="B990" s="493" t="s">
        <v>2263</v>
      </c>
      <c r="C990" s="494" t="s">
        <v>2667</v>
      </c>
      <c r="D990" s="531" t="s">
        <v>998</v>
      </c>
      <c r="E990" s="531" t="s">
        <v>834</v>
      </c>
      <c r="F990" s="531"/>
      <c r="G990" s="531" t="s">
        <v>225</v>
      </c>
      <c r="H990" s="493">
        <v>2007</v>
      </c>
      <c r="I990" s="493" t="s">
        <v>3281</v>
      </c>
      <c r="J990" s="493"/>
      <c r="K990" s="493"/>
      <c r="L990" s="493"/>
      <c r="M990" s="493"/>
      <c r="N990" s="493" t="s">
        <v>204</v>
      </c>
      <c r="O990" s="517">
        <v>14705886.728933161</v>
      </c>
      <c r="P990" s="724" t="s">
        <v>123</v>
      </c>
      <c r="Q990" s="723"/>
      <c r="R990" s="699" t="str">
        <f t="shared" si="256"/>
        <v>2.08.01</v>
      </c>
      <c r="S990" s="726" t="str">
        <f t="shared" si="253"/>
        <v>ALAT KEDOKTERAN</v>
      </c>
      <c r="T990" s="726">
        <f t="shared" si="254"/>
        <v>5</v>
      </c>
      <c r="U990" s="734">
        <f t="shared" si="257"/>
        <v>2941175.345786632</v>
      </c>
      <c r="V990" s="726">
        <f t="shared" si="255"/>
        <v>6</v>
      </c>
      <c r="W990" s="735">
        <f t="shared" si="258"/>
        <v>14705876.728933161</v>
      </c>
      <c r="X990" s="735">
        <f t="shared" si="259"/>
        <v>0</v>
      </c>
      <c r="Y990" s="735">
        <f t="shared" si="260"/>
        <v>0</v>
      </c>
      <c r="Z990" s="735">
        <f t="shared" si="261"/>
        <v>0</v>
      </c>
      <c r="AA990" s="735">
        <f t="shared" si="262"/>
        <v>0</v>
      </c>
      <c r="AB990" s="735">
        <f t="shared" si="263"/>
        <v>0</v>
      </c>
      <c r="AC990" s="736">
        <f t="shared" si="264"/>
        <v>2007</v>
      </c>
      <c r="AD990" s="737">
        <f t="shared" si="265"/>
        <v>10</v>
      </c>
      <c r="AE990" s="473">
        <f t="shared" si="266"/>
        <v>14705876.728933161</v>
      </c>
      <c r="AF990" s="738">
        <f t="shared" si="267"/>
        <v>14705876.728933161</v>
      </c>
      <c r="AG990" s="739"/>
      <c r="AH990" s="625"/>
      <c r="AI990" s="625"/>
      <c r="AJ990" s="625"/>
      <c r="AK990" s="625"/>
      <c r="AL990" s="625"/>
      <c r="AM990" s="625"/>
      <c r="AN990" s="625"/>
    </row>
    <row r="991" spans="1:40" s="626" customFormat="1" ht="16">
      <c r="A991" s="722"/>
      <c r="B991" s="493" t="s">
        <v>2263</v>
      </c>
      <c r="C991" s="494" t="s">
        <v>2668</v>
      </c>
      <c r="D991" s="531" t="s">
        <v>732</v>
      </c>
      <c r="E991" s="531" t="s">
        <v>3169</v>
      </c>
      <c r="F991" s="531"/>
      <c r="G991" s="531" t="s">
        <v>225</v>
      </c>
      <c r="H991" s="493">
        <v>2007</v>
      </c>
      <c r="I991" s="493" t="s">
        <v>3280</v>
      </c>
      <c r="J991" s="493"/>
      <c r="K991" s="493"/>
      <c r="L991" s="493"/>
      <c r="M991" s="493"/>
      <c r="N991" s="493" t="s">
        <v>204</v>
      </c>
      <c r="O991" s="517">
        <v>169858287.01412699</v>
      </c>
      <c r="P991" s="724" t="s">
        <v>123</v>
      </c>
      <c r="Q991" s="723"/>
      <c r="R991" s="699" t="str">
        <f t="shared" si="256"/>
        <v>2.08.01</v>
      </c>
      <c r="S991" s="726" t="str">
        <f t="shared" si="253"/>
        <v>ALAT KEDOKTERAN</v>
      </c>
      <c r="T991" s="726">
        <f t="shared" si="254"/>
        <v>5</v>
      </c>
      <c r="U991" s="734">
        <f t="shared" si="257"/>
        <v>33971655.4028254</v>
      </c>
      <c r="V991" s="726">
        <f t="shared" si="255"/>
        <v>6</v>
      </c>
      <c r="W991" s="735">
        <f t="shared" si="258"/>
        <v>169858277.01412699</v>
      </c>
      <c r="X991" s="735">
        <f t="shared" si="259"/>
        <v>0</v>
      </c>
      <c r="Y991" s="735">
        <f t="shared" si="260"/>
        <v>0</v>
      </c>
      <c r="Z991" s="735">
        <f t="shared" si="261"/>
        <v>0</v>
      </c>
      <c r="AA991" s="735">
        <f t="shared" si="262"/>
        <v>0</v>
      </c>
      <c r="AB991" s="735">
        <f t="shared" si="263"/>
        <v>0</v>
      </c>
      <c r="AC991" s="736">
        <f t="shared" si="264"/>
        <v>2007</v>
      </c>
      <c r="AD991" s="737">
        <f t="shared" si="265"/>
        <v>10</v>
      </c>
      <c r="AE991" s="473">
        <f t="shared" si="266"/>
        <v>169858277.01412699</v>
      </c>
      <c r="AF991" s="738">
        <f t="shared" si="267"/>
        <v>169858277.01412699</v>
      </c>
      <c r="AG991" s="739"/>
      <c r="AH991" s="625"/>
      <c r="AI991" s="625"/>
      <c r="AJ991" s="625"/>
      <c r="AK991" s="625"/>
      <c r="AL991" s="625"/>
      <c r="AM991" s="625"/>
      <c r="AN991" s="625"/>
    </row>
    <row r="992" spans="1:40" s="626" customFormat="1" ht="48">
      <c r="A992" s="722"/>
      <c r="B992" s="493" t="s">
        <v>2971</v>
      </c>
      <c r="C992" s="494" t="s">
        <v>2669</v>
      </c>
      <c r="D992" s="531" t="s">
        <v>3013</v>
      </c>
      <c r="E992" s="531" t="s">
        <v>3170</v>
      </c>
      <c r="F992" s="531"/>
      <c r="G992" s="531" t="s">
        <v>225</v>
      </c>
      <c r="H992" s="493">
        <v>2007</v>
      </c>
      <c r="I992" s="493" t="s">
        <v>3283</v>
      </c>
      <c r="J992" s="493"/>
      <c r="K992" s="493"/>
      <c r="L992" s="493"/>
      <c r="M992" s="493"/>
      <c r="N992" s="493" t="s">
        <v>204</v>
      </c>
      <c r="O992" s="517">
        <v>107669080.43037987</v>
      </c>
      <c r="P992" s="724" t="s">
        <v>123</v>
      </c>
      <c r="Q992" s="723"/>
      <c r="R992" s="699" t="str">
        <f t="shared" si="256"/>
        <v>2.08.01</v>
      </c>
      <c r="S992" s="726" t="str">
        <f t="shared" si="253"/>
        <v>ALAT KEDOKTERAN</v>
      </c>
      <c r="T992" s="726">
        <f t="shared" si="254"/>
        <v>5</v>
      </c>
      <c r="U992" s="734">
        <f t="shared" si="257"/>
        <v>21533814.086075973</v>
      </c>
      <c r="V992" s="726">
        <f t="shared" si="255"/>
        <v>6</v>
      </c>
      <c r="W992" s="735">
        <f t="shared" si="258"/>
        <v>107669070.43037987</v>
      </c>
      <c r="X992" s="735">
        <f t="shared" si="259"/>
        <v>0</v>
      </c>
      <c r="Y992" s="735">
        <f t="shared" si="260"/>
        <v>0</v>
      </c>
      <c r="Z992" s="735">
        <f t="shared" si="261"/>
        <v>0</v>
      </c>
      <c r="AA992" s="735">
        <f t="shared" si="262"/>
        <v>0</v>
      </c>
      <c r="AB992" s="735">
        <f t="shared" si="263"/>
        <v>0</v>
      </c>
      <c r="AC992" s="736">
        <f t="shared" si="264"/>
        <v>2007</v>
      </c>
      <c r="AD992" s="737">
        <f t="shared" si="265"/>
        <v>10</v>
      </c>
      <c r="AE992" s="473">
        <f t="shared" si="266"/>
        <v>107669070.43037987</v>
      </c>
      <c r="AF992" s="738">
        <f t="shared" si="267"/>
        <v>107669070.43037987</v>
      </c>
      <c r="AG992" s="739"/>
      <c r="AH992" s="625"/>
      <c r="AI992" s="625"/>
      <c r="AJ992" s="625"/>
      <c r="AK992" s="625"/>
      <c r="AL992" s="625"/>
      <c r="AM992" s="625"/>
      <c r="AN992" s="625"/>
    </row>
    <row r="993" spans="1:40" s="626" customFormat="1" ht="16">
      <c r="A993" s="722"/>
      <c r="B993" s="493" t="s">
        <v>2263</v>
      </c>
      <c r="C993" s="494" t="s">
        <v>2670</v>
      </c>
      <c r="D993" s="531" t="s">
        <v>733</v>
      </c>
      <c r="E993" s="531" t="s">
        <v>828</v>
      </c>
      <c r="F993" s="531"/>
      <c r="G993" s="531" t="s">
        <v>225</v>
      </c>
      <c r="H993" s="493">
        <v>2007</v>
      </c>
      <c r="I993" s="493" t="s">
        <v>3281</v>
      </c>
      <c r="J993" s="493"/>
      <c r="K993" s="493"/>
      <c r="L993" s="493"/>
      <c r="M993" s="493"/>
      <c r="N993" s="493" t="s">
        <v>204</v>
      </c>
      <c r="O993" s="517">
        <v>882353.42448825436</v>
      </c>
      <c r="P993" s="724" t="s">
        <v>123</v>
      </c>
      <c r="Q993" s="723"/>
      <c r="R993" s="699" t="str">
        <f t="shared" si="256"/>
        <v>2.08.01</v>
      </c>
      <c r="S993" s="726" t="str">
        <f t="shared" si="253"/>
        <v>ALAT KEDOKTERAN</v>
      </c>
      <c r="T993" s="726">
        <f t="shared" si="254"/>
        <v>5</v>
      </c>
      <c r="U993" s="734">
        <f t="shared" si="257"/>
        <v>176468.68489765088</v>
      </c>
      <c r="V993" s="726">
        <f t="shared" si="255"/>
        <v>6</v>
      </c>
      <c r="W993" s="735">
        <f t="shared" si="258"/>
        <v>882343.42448825436</v>
      </c>
      <c r="X993" s="735">
        <f t="shared" si="259"/>
        <v>0</v>
      </c>
      <c r="Y993" s="735">
        <f t="shared" si="260"/>
        <v>0</v>
      </c>
      <c r="Z993" s="735">
        <f t="shared" si="261"/>
        <v>0</v>
      </c>
      <c r="AA993" s="735">
        <f t="shared" si="262"/>
        <v>0</v>
      </c>
      <c r="AB993" s="735">
        <f t="shared" si="263"/>
        <v>0</v>
      </c>
      <c r="AC993" s="736">
        <f t="shared" si="264"/>
        <v>2007</v>
      </c>
      <c r="AD993" s="737">
        <f t="shared" si="265"/>
        <v>10</v>
      </c>
      <c r="AE993" s="473">
        <f t="shared" si="266"/>
        <v>882343.42448825436</v>
      </c>
      <c r="AF993" s="738">
        <f t="shared" si="267"/>
        <v>882343.42448825436</v>
      </c>
      <c r="AG993" s="739"/>
      <c r="AH993" s="625"/>
      <c r="AI993" s="625"/>
      <c r="AJ993" s="625"/>
      <c r="AK993" s="625"/>
      <c r="AL993" s="625"/>
      <c r="AM993" s="625"/>
      <c r="AN993" s="625"/>
    </row>
    <row r="994" spans="1:40" s="626" customFormat="1" ht="16">
      <c r="A994" s="722"/>
      <c r="B994" s="493" t="s">
        <v>2963</v>
      </c>
      <c r="C994" s="494" t="s">
        <v>382</v>
      </c>
      <c r="D994" s="531" t="s">
        <v>733</v>
      </c>
      <c r="E994" s="531" t="s">
        <v>1777</v>
      </c>
      <c r="F994" s="531"/>
      <c r="G994" s="531" t="s">
        <v>225</v>
      </c>
      <c r="H994" s="493">
        <v>2007</v>
      </c>
      <c r="I994" s="493" t="s">
        <v>3281</v>
      </c>
      <c r="J994" s="493"/>
      <c r="K994" s="493"/>
      <c r="L994" s="493"/>
      <c r="M994" s="493"/>
      <c r="N994" s="493" t="s">
        <v>204</v>
      </c>
      <c r="O994" s="517">
        <v>2941177.3457866316</v>
      </c>
      <c r="P994" s="724" t="s">
        <v>123</v>
      </c>
      <c r="Q994" s="723"/>
      <c r="R994" s="699" t="str">
        <f t="shared" si="256"/>
        <v>2.08.01</v>
      </c>
      <c r="S994" s="726" t="str">
        <f t="shared" si="253"/>
        <v>ALAT KEDOKTERAN</v>
      </c>
      <c r="T994" s="726">
        <f t="shared" si="254"/>
        <v>5</v>
      </c>
      <c r="U994" s="734">
        <f t="shared" si="257"/>
        <v>588233.46915732627</v>
      </c>
      <c r="V994" s="726">
        <f t="shared" si="255"/>
        <v>6</v>
      </c>
      <c r="W994" s="735">
        <f t="shared" si="258"/>
        <v>2941167.3457866316</v>
      </c>
      <c r="X994" s="735">
        <f t="shared" si="259"/>
        <v>0</v>
      </c>
      <c r="Y994" s="735">
        <f t="shared" si="260"/>
        <v>0</v>
      </c>
      <c r="Z994" s="735">
        <f t="shared" si="261"/>
        <v>0</v>
      </c>
      <c r="AA994" s="735">
        <f t="shared" si="262"/>
        <v>0</v>
      </c>
      <c r="AB994" s="735">
        <f t="shared" si="263"/>
        <v>0</v>
      </c>
      <c r="AC994" s="736">
        <f t="shared" si="264"/>
        <v>2007</v>
      </c>
      <c r="AD994" s="737">
        <f t="shared" si="265"/>
        <v>10</v>
      </c>
      <c r="AE994" s="473">
        <f t="shared" si="266"/>
        <v>2941167.3457866316</v>
      </c>
      <c r="AF994" s="738">
        <f t="shared" si="267"/>
        <v>2941167.3457866316</v>
      </c>
      <c r="AG994" s="739"/>
      <c r="AH994" s="625"/>
      <c r="AI994" s="625"/>
      <c r="AJ994" s="625"/>
      <c r="AK994" s="625"/>
      <c r="AL994" s="625"/>
      <c r="AM994" s="625"/>
      <c r="AN994" s="625"/>
    </row>
    <row r="995" spans="1:40" s="626" customFormat="1" ht="32">
      <c r="A995" s="722"/>
      <c r="B995" s="493" t="s">
        <v>2263</v>
      </c>
      <c r="C995" s="494" t="s">
        <v>2671</v>
      </c>
      <c r="D995" s="531" t="s">
        <v>733</v>
      </c>
      <c r="E995" s="531" t="s">
        <v>839</v>
      </c>
      <c r="F995" s="531"/>
      <c r="G995" s="531" t="s">
        <v>1581</v>
      </c>
      <c r="H995" s="493">
        <v>2007</v>
      </c>
      <c r="I995" s="493" t="s">
        <v>3281</v>
      </c>
      <c r="J995" s="493"/>
      <c r="K995" s="493"/>
      <c r="L995" s="493"/>
      <c r="M995" s="493"/>
      <c r="N995" s="493" t="s">
        <v>204</v>
      </c>
      <c r="O995" s="517">
        <v>14005607.56482916</v>
      </c>
      <c r="P995" s="724" t="s">
        <v>123</v>
      </c>
      <c r="Q995" s="723"/>
      <c r="R995" s="699" t="str">
        <f t="shared" si="256"/>
        <v>2.08.01</v>
      </c>
      <c r="S995" s="726" t="str">
        <f t="shared" si="253"/>
        <v>ALAT KEDOKTERAN</v>
      </c>
      <c r="T995" s="726">
        <f t="shared" si="254"/>
        <v>5</v>
      </c>
      <c r="U995" s="734">
        <f t="shared" si="257"/>
        <v>2801119.5129658319</v>
      </c>
      <c r="V995" s="726">
        <f t="shared" si="255"/>
        <v>6</v>
      </c>
      <c r="W995" s="735">
        <f t="shared" si="258"/>
        <v>14005597.56482916</v>
      </c>
      <c r="X995" s="735">
        <f t="shared" si="259"/>
        <v>0</v>
      </c>
      <c r="Y995" s="735">
        <f t="shared" si="260"/>
        <v>0</v>
      </c>
      <c r="Z995" s="735">
        <f t="shared" si="261"/>
        <v>0</v>
      </c>
      <c r="AA995" s="735">
        <f t="shared" si="262"/>
        <v>0</v>
      </c>
      <c r="AB995" s="735">
        <f t="shared" si="263"/>
        <v>0</v>
      </c>
      <c r="AC995" s="736">
        <f t="shared" si="264"/>
        <v>2007</v>
      </c>
      <c r="AD995" s="737">
        <f t="shared" si="265"/>
        <v>10</v>
      </c>
      <c r="AE995" s="473">
        <f t="shared" si="266"/>
        <v>14005597.56482916</v>
      </c>
      <c r="AF995" s="738">
        <f t="shared" si="267"/>
        <v>14005597.56482916</v>
      </c>
      <c r="AG995" s="739"/>
      <c r="AH995" s="625"/>
      <c r="AI995" s="625"/>
      <c r="AJ995" s="625"/>
      <c r="AK995" s="625"/>
      <c r="AL995" s="625"/>
      <c r="AM995" s="625"/>
      <c r="AN995" s="625"/>
    </row>
    <row r="996" spans="1:40" s="626" customFormat="1" ht="16">
      <c r="A996" s="722"/>
      <c r="B996" s="493" t="s">
        <v>2263</v>
      </c>
      <c r="C996" s="494" t="s">
        <v>2614</v>
      </c>
      <c r="D996" s="531" t="s">
        <v>733</v>
      </c>
      <c r="E996" s="531" t="s">
        <v>842</v>
      </c>
      <c r="F996" s="531"/>
      <c r="G996" s="531" t="s">
        <v>1581</v>
      </c>
      <c r="H996" s="493">
        <v>2007</v>
      </c>
      <c r="I996" s="493" t="s">
        <v>3281</v>
      </c>
      <c r="J996" s="493"/>
      <c r="K996" s="493"/>
      <c r="L996" s="493"/>
      <c r="M996" s="493"/>
      <c r="N996" s="493" t="s">
        <v>204</v>
      </c>
      <c r="O996" s="517">
        <v>6162467.2402239246</v>
      </c>
      <c r="P996" s="724" t="s">
        <v>123</v>
      </c>
      <c r="Q996" s="723"/>
      <c r="R996" s="699" t="str">
        <f t="shared" si="256"/>
        <v>2.08.01</v>
      </c>
      <c r="S996" s="726" t="str">
        <f t="shared" si="253"/>
        <v>ALAT KEDOKTERAN</v>
      </c>
      <c r="T996" s="726">
        <f t="shared" si="254"/>
        <v>5</v>
      </c>
      <c r="U996" s="734">
        <f t="shared" si="257"/>
        <v>1232491.4480447848</v>
      </c>
      <c r="V996" s="726">
        <f t="shared" si="255"/>
        <v>6</v>
      </c>
      <c r="W996" s="735">
        <f t="shared" si="258"/>
        <v>6162457.2402239246</v>
      </c>
      <c r="X996" s="735">
        <f t="shared" si="259"/>
        <v>0</v>
      </c>
      <c r="Y996" s="735">
        <f t="shared" si="260"/>
        <v>0</v>
      </c>
      <c r="Z996" s="735">
        <f t="shared" si="261"/>
        <v>0</v>
      </c>
      <c r="AA996" s="735">
        <f t="shared" si="262"/>
        <v>0</v>
      </c>
      <c r="AB996" s="735">
        <f t="shared" si="263"/>
        <v>0</v>
      </c>
      <c r="AC996" s="736">
        <f t="shared" si="264"/>
        <v>2007</v>
      </c>
      <c r="AD996" s="737">
        <f t="shared" si="265"/>
        <v>10</v>
      </c>
      <c r="AE996" s="473">
        <f t="shared" si="266"/>
        <v>6162457.2402239246</v>
      </c>
      <c r="AF996" s="738">
        <f t="shared" si="267"/>
        <v>6162457.2402239246</v>
      </c>
      <c r="AG996" s="739"/>
      <c r="AH996" s="625"/>
      <c r="AI996" s="625"/>
      <c r="AJ996" s="625"/>
      <c r="AK996" s="625"/>
      <c r="AL996" s="625"/>
      <c r="AM996" s="625"/>
      <c r="AN996" s="625"/>
    </row>
    <row r="997" spans="1:40" s="626" customFormat="1" ht="16">
      <c r="A997" s="722"/>
      <c r="B997" s="493" t="s">
        <v>2283</v>
      </c>
      <c r="C997" s="494" t="s">
        <v>361</v>
      </c>
      <c r="D997" s="531" t="s">
        <v>733</v>
      </c>
      <c r="E997" s="531" t="s">
        <v>845</v>
      </c>
      <c r="F997" s="531"/>
      <c r="G997" s="531" t="s">
        <v>1581</v>
      </c>
      <c r="H997" s="493">
        <v>2007</v>
      </c>
      <c r="I997" s="493" t="s">
        <v>3281</v>
      </c>
      <c r="J997" s="493"/>
      <c r="K997" s="493"/>
      <c r="L997" s="493"/>
      <c r="M997" s="493"/>
      <c r="N997" s="493" t="s">
        <v>204</v>
      </c>
      <c r="O997" s="517">
        <v>16381111.647422204</v>
      </c>
      <c r="P997" s="724" t="s">
        <v>123</v>
      </c>
      <c r="Q997" s="723"/>
      <c r="R997" s="699" t="str">
        <f t="shared" si="256"/>
        <v>2.08.01</v>
      </c>
      <c r="S997" s="726" t="str">
        <f t="shared" si="253"/>
        <v>ALAT KEDOKTERAN</v>
      </c>
      <c r="T997" s="726">
        <f t="shared" si="254"/>
        <v>5</v>
      </c>
      <c r="U997" s="734">
        <f t="shared" si="257"/>
        <v>3276220.3294844409</v>
      </c>
      <c r="V997" s="726">
        <f t="shared" si="255"/>
        <v>6</v>
      </c>
      <c r="W997" s="735">
        <f t="shared" si="258"/>
        <v>16381101.647422204</v>
      </c>
      <c r="X997" s="735">
        <f t="shared" si="259"/>
        <v>0</v>
      </c>
      <c r="Y997" s="735">
        <f t="shared" si="260"/>
        <v>0</v>
      </c>
      <c r="Z997" s="735">
        <f t="shared" si="261"/>
        <v>0</v>
      </c>
      <c r="AA997" s="735">
        <f t="shared" si="262"/>
        <v>0</v>
      </c>
      <c r="AB997" s="735">
        <f t="shared" si="263"/>
        <v>0</v>
      </c>
      <c r="AC997" s="736">
        <f t="shared" si="264"/>
        <v>2007</v>
      </c>
      <c r="AD997" s="737">
        <f t="shared" si="265"/>
        <v>10</v>
      </c>
      <c r="AE997" s="473">
        <f t="shared" si="266"/>
        <v>16381101.647422204</v>
      </c>
      <c r="AF997" s="738">
        <f t="shared" si="267"/>
        <v>16381101.647422204</v>
      </c>
      <c r="AG997" s="739"/>
      <c r="AH997" s="625"/>
      <c r="AI997" s="625"/>
      <c r="AJ997" s="625"/>
      <c r="AK997" s="625"/>
      <c r="AL997" s="625"/>
      <c r="AM997" s="625"/>
      <c r="AN997" s="625"/>
    </row>
    <row r="998" spans="1:40" s="626" customFormat="1" ht="16">
      <c r="A998" s="722"/>
      <c r="B998" s="493" t="s">
        <v>2263</v>
      </c>
      <c r="C998" s="494" t="s">
        <v>2672</v>
      </c>
      <c r="D998" s="531" t="s">
        <v>3007</v>
      </c>
      <c r="E998" s="531" t="s">
        <v>3171</v>
      </c>
      <c r="F998" s="531"/>
      <c r="G998" s="531" t="s">
        <v>1581</v>
      </c>
      <c r="H998" s="493">
        <v>2007</v>
      </c>
      <c r="I998" s="493" t="s">
        <v>3280</v>
      </c>
      <c r="J998" s="493"/>
      <c r="K998" s="493"/>
      <c r="L998" s="493"/>
      <c r="M998" s="493"/>
      <c r="N998" s="493" t="s">
        <v>204</v>
      </c>
      <c r="O998" s="517">
        <v>19386181.321174756</v>
      </c>
      <c r="P998" s="724" t="s">
        <v>123</v>
      </c>
      <c r="Q998" s="723"/>
      <c r="R998" s="699" t="str">
        <f t="shared" si="256"/>
        <v>2.08.01</v>
      </c>
      <c r="S998" s="726" t="str">
        <f t="shared" si="253"/>
        <v>ALAT KEDOKTERAN</v>
      </c>
      <c r="T998" s="726">
        <f t="shared" si="254"/>
        <v>5</v>
      </c>
      <c r="U998" s="734">
        <f t="shared" si="257"/>
        <v>3877234.2642349512</v>
      </c>
      <c r="V998" s="726">
        <f t="shared" si="255"/>
        <v>6</v>
      </c>
      <c r="W998" s="735">
        <f t="shared" si="258"/>
        <v>19386171.321174756</v>
      </c>
      <c r="X998" s="735">
        <f t="shared" si="259"/>
        <v>0</v>
      </c>
      <c r="Y998" s="735">
        <f t="shared" si="260"/>
        <v>0</v>
      </c>
      <c r="Z998" s="735">
        <f t="shared" si="261"/>
        <v>0</v>
      </c>
      <c r="AA998" s="735">
        <f t="shared" si="262"/>
        <v>0</v>
      </c>
      <c r="AB998" s="735">
        <f t="shared" si="263"/>
        <v>0</v>
      </c>
      <c r="AC998" s="736">
        <f t="shared" si="264"/>
        <v>2007</v>
      </c>
      <c r="AD998" s="737">
        <f t="shared" si="265"/>
        <v>10</v>
      </c>
      <c r="AE998" s="473">
        <f t="shared" si="266"/>
        <v>19386171.321174756</v>
      </c>
      <c r="AF998" s="738">
        <f t="shared" si="267"/>
        <v>19386171.321174756</v>
      </c>
      <c r="AG998" s="739"/>
      <c r="AH998" s="625"/>
      <c r="AI998" s="625"/>
      <c r="AJ998" s="625"/>
      <c r="AK998" s="625"/>
      <c r="AL998" s="625"/>
      <c r="AM998" s="625"/>
      <c r="AN998" s="625"/>
    </row>
    <row r="999" spans="1:40" s="626" customFormat="1" ht="16">
      <c r="A999" s="722"/>
      <c r="B999" s="493" t="s">
        <v>2263</v>
      </c>
      <c r="C999" s="494" t="s">
        <v>2673</v>
      </c>
      <c r="D999" s="531" t="s">
        <v>996</v>
      </c>
      <c r="E999" s="531" t="s">
        <v>3172</v>
      </c>
      <c r="F999" s="531"/>
      <c r="G999" s="531"/>
      <c r="H999" s="493">
        <v>2007</v>
      </c>
      <c r="I999" s="493" t="s">
        <v>3280</v>
      </c>
      <c r="J999" s="493"/>
      <c r="K999" s="493"/>
      <c r="L999" s="493"/>
      <c r="M999" s="493"/>
      <c r="N999" s="493" t="s">
        <v>204</v>
      </c>
      <c r="O999" s="517">
        <v>11364114.663479589</v>
      </c>
      <c r="P999" s="724" t="s">
        <v>123</v>
      </c>
      <c r="Q999" s="723"/>
      <c r="R999" s="699" t="str">
        <f t="shared" si="256"/>
        <v>2.08.01</v>
      </c>
      <c r="S999" s="726" t="str">
        <f t="shared" si="253"/>
        <v>ALAT KEDOKTERAN</v>
      </c>
      <c r="T999" s="726">
        <f t="shared" si="254"/>
        <v>5</v>
      </c>
      <c r="U999" s="734">
        <f t="shared" si="257"/>
        <v>2272820.9326959178</v>
      </c>
      <c r="V999" s="726">
        <f t="shared" si="255"/>
        <v>6</v>
      </c>
      <c r="W999" s="735">
        <f t="shared" si="258"/>
        <v>11364104.663479589</v>
      </c>
      <c r="X999" s="735">
        <f t="shared" si="259"/>
        <v>0</v>
      </c>
      <c r="Y999" s="735">
        <f t="shared" si="260"/>
        <v>0</v>
      </c>
      <c r="Z999" s="735">
        <f t="shared" si="261"/>
        <v>0</v>
      </c>
      <c r="AA999" s="735">
        <f t="shared" si="262"/>
        <v>0</v>
      </c>
      <c r="AB999" s="735">
        <f t="shared" si="263"/>
        <v>0</v>
      </c>
      <c r="AC999" s="736">
        <f t="shared" si="264"/>
        <v>2007</v>
      </c>
      <c r="AD999" s="737">
        <f t="shared" si="265"/>
        <v>10</v>
      </c>
      <c r="AE999" s="473">
        <f t="shared" si="266"/>
        <v>11364104.663479589</v>
      </c>
      <c r="AF999" s="738">
        <f t="shared" si="267"/>
        <v>11364104.663479589</v>
      </c>
      <c r="AG999" s="739"/>
      <c r="AH999" s="625"/>
      <c r="AI999" s="625"/>
      <c r="AJ999" s="625"/>
      <c r="AK999" s="625"/>
      <c r="AL999" s="625"/>
      <c r="AM999" s="625"/>
      <c r="AN999" s="625"/>
    </row>
    <row r="1000" spans="1:40" s="626" customFormat="1" ht="16">
      <c r="A1000" s="722"/>
      <c r="B1000" s="493" t="s">
        <v>2263</v>
      </c>
      <c r="C1000" s="494" t="s">
        <v>2674</v>
      </c>
      <c r="D1000" s="531" t="s">
        <v>3018</v>
      </c>
      <c r="E1000" s="531" t="s">
        <v>3173</v>
      </c>
      <c r="F1000" s="531"/>
      <c r="G1000" s="531"/>
      <c r="H1000" s="493">
        <v>2007</v>
      </c>
      <c r="I1000" s="493" t="s">
        <v>3280</v>
      </c>
      <c r="J1000" s="493"/>
      <c r="K1000" s="493"/>
      <c r="L1000" s="493"/>
      <c r="M1000" s="493"/>
      <c r="N1000" s="493" t="s">
        <v>204</v>
      </c>
      <c r="O1000" s="517">
        <v>119323203.96653569</v>
      </c>
      <c r="P1000" s="724" t="s">
        <v>123</v>
      </c>
      <c r="Q1000" s="723"/>
      <c r="R1000" s="699" t="str">
        <f t="shared" si="256"/>
        <v>2.08.01</v>
      </c>
      <c r="S1000" s="726" t="str">
        <f t="shared" si="253"/>
        <v>ALAT KEDOKTERAN</v>
      </c>
      <c r="T1000" s="726">
        <f t="shared" si="254"/>
        <v>5</v>
      </c>
      <c r="U1000" s="734">
        <f t="shared" si="257"/>
        <v>23864638.793307137</v>
      </c>
      <c r="V1000" s="726">
        <f t="shared" si="255"/>
        <v>6</v>
      </c>
      <c r="W1000" s="735">
        <f t="shared" si="258"/>
        <v>119323193.96653569</v>
      </c>
      <c r="X1000" s="735">
        <f t="shared" si="259"/>
        <v>0</v>
      </c>
      <c r="Y1000" s="735">
        <f t="shared" si="260"/>
        <v>0</v>
      </c>
      <c r="Z1000" s="735">
        <f t="shared" si="261"/>
        <v>0</v>
      </c>
      <c r="AA1000" s="735">
        <f t="shared" si="262"/>
        <v>0</v>
      </c>
      <c r="AB1000" s="735">
        <f t="shared" si="263"/>
        <v>0</v>
      </c>
      <c r="AC1000" s="736">
        <f t="shared" si="264"/>
        <v>2007</v>
      </c>
      <c r="AD1000" s="737">
        <f t="shared" si="265"/>
        <v>10</v>
      </c>
      <c r="AE1000" s="473">
        <f t="shared" si="266"/>
        <v>119323193.96653569</v>
      </c>
      <c r="AF1000" s="738">
        <f t="shared" si="267"/>
        <v>119323193.96653569</v>
      </c>
      <c r="AG1000" s="739"/>
      <c r="AH1000" s="625"/>
      <c r="AI1000" s="625"/>
      <c r="AJ1000" s="625"/>
      <c r="AK1000" s="625"/>
      <c r="AL1000" s="625"/>
      <c r="AM1000" s="625"/>
      <c r="AN1000" s="625"/>
    </row>
    <row r="1001" spans="1:40" s="626" customFormat="1" ht="28.5" customHeight="1">
      <c r="A1001" s="722"/>
      <c r="B1001" s="493" t="s">
        <v>2263</v>
      </c>
      <c r="C1001" s="494" t="s">
        <v>2675</v>
      </c>
      <c r="D1001" s="531" t="s">
        <v>733</v>
      </c>
      <c r="E1001" s="531" t="s">
        <v>3174</v>
      </c>
      <c r="F1001" s="531"/>
      <c r="G1001" s="531" t="s">
        <v>1581</v>
      </c>
      <c r="H1001" s="493">
        <v>2007</v>
      </c>
      <c r="I1001" s="493" t="s">
        <v>3280</v>
      </c>
      <c r="J1001" s="493"/>
      <c r="K1001" s="493"/>
      <c r="L1001" s="493"/>
      <c r="M1001" s="493"/>
      <c r="N1001" s="493" t="s">
        <v>204</v>
      </c>
      <c r="O1001" s="517">
        <v>13801740.640875835</v>
      </c>
      <c r="P1001" s="724" t="s">
        <v>123</v>
      </c>
      <c r="Q1001" s="723"/>
      <c r="R1001" s="699" t="str">
        <f t="shared" si="256"/>
        <v>2.08.01</v>
      </c>
      <c r="S1001" s="726" t="str">
        <f t="shared" si="253"/>
        <v>ALAT KEDOKTERAN</v>
      </c>
      <c r="T1001" s="726">
        <f t="shared" si="254"/>
        <v>5</v>
      </c>
      <c r="U1001" s="734">
        <f t="shared" si="257"/>
        <v>2760346.1281751669</v>
      </c>
      <c r="V1001" s="726">
        <f t="shared" si="255"/>
        <v>6</v>
      </c>
      <c r="W1001" s="735">
        <f t="shared" si="258"/>
        <v>13801730.640875835</v>
      </c>
      <c r="X1001" s="735">
        <f t="shared" si="259"/>
        <v>0</v>
      </c>
      <c r="Y1001" s="735">
        <f t="shared" si="260"/>
        <v>0</v>
      </c>
      <c r="Z1001" s="735">
        <f t="shared" si="261"/>
        <v>0</v>
      </c>
      <c r="AA1001" s="735">
        <f t="shared" si="262"/>
        <v>0</v>
      </c>
      <c r="AB1001" s="735">
        <f t="shared" si="263"/>
        <v>0</v>
      </c>
      <c r="AC1001" s="736">
        <f t="shared" si="264"/>
        <v>2007</v>
      </c>
      <c r="AD1001" s="737">
        <f t="shared" si="265"/>
        <v>10</v>
      </c>
      <c r="AE1001" s="473">
        <f t="shared" si="266"/>
        <v>13801730.640875835</v>
      </c>
      <c r="AF1001" s="738">
        <f t="shared" si="267"/>
        <v>13801730.640875835</v>
      </c>
      <c r="AG1001" s="739"/>
      <c r="AH1001" s="625"/>
      <c r="AI1001" s="625"/>
      <c r="AJ1001" s="625"/>
      <c r="AK1001" s="625"/>
      <c r="AL1001" s="625"/>
      <c r="AM1001" s="625"/>
      <c r="AN1001" s="625"/>
    </row>
    <row r="1002" spans="1:40" s="626" customFormat="1" ht="16">
      <c r="A1002" s="722"/>
      <c r="B1002" s="493" t="s">
        <v>2263</v>
      </c>
      <c r="C1002" s="494" t="s">
        <v>2676</v>
      </c>
      <c r="D1002" s="531" t="s">
        <v>1441</v>
      </c>
      <c r="E1002" s="531" t="s">
        <v>3175</v>
      </c>
      <c r="F1002" s="531"/>
      <c r="G1002" s="531" t="s">
        <v>1581</v>
      </c>
      <c r="H1002" s="493">
        <v>2007</v>
      </c>
      <c r="I1002" s="493" t="s">
        <v>3280</v>
      </c>
      <c r="J1002" s="493"/>
      <c r="K1002" s="493"/>
      <c r="L1002" s="493"/>
      <c r="M1002" s="493"/>
      <c r="N1002" s="493" t="s">
        <v>204</v>
      </c>
      <c r="O1002" s="517">
        <v>117811510.11819787</v>
      </c>
      <c r="P1002" s="724" t="s">
        <v>123</v>
      </c>
      <c r="Q1002" s="723"/>
      <c r="R1002" s="699" t="str">
        <f t="shared" si="256"/>
        <v>2.08.01</v>
      </c>
      <c r="S1002" s="726" t="str">
        <f t="shared" si="253"/>
        <v>ALAT KEDOKTERAN</v>
      </c>
      <c r="T1002" s="726">
        <f t="shared" si="254"/>
        <v>5</v>
      </c>
      <c r="U1002" s="734">
        <f t="shared" si="257"/>
        <v>23562300.023639575</v>
      </c>
      <c r="V1002" s="726">
        <f t="shared" si="255"/>
        <v>6</v>
      </c>
      <c r="W1002" s="735">
        <f t="shared" si="258"/>
        <v>117811500.11819787</v>
      </c>
      <c r="X1002" s="735">
        <f t="shared" si="259"/>
        <v>0</v>
      </c>
      <c r="Y1002" s="735">
        <f t="shared" si="260"/>
        <v>0</v>
      </c>
      <c r="Z1002" s="735">
        <f t="shared" si="261"/>
        <v>0</v>
      </c>
      <c r="AA1002" s="735">
        <f t="shared" si="262"/>
        <v>0</v>
      </c>
      <c r="AB1002" s="735">
        <f t="shared" si="263"/>
        <v>0</v>
      </c>
      <c r="AC1002" s="736">
        <f t="shared" si="264"/>
        <v>2007</v>
      </c>
      <c r="AD1002" s="737">
        <f t="shared" si="265"/>
        <v>10</v>
      </c>
      <c r="AE1002" s="473">
        <f t="shared" si="266"/>
        <v>117811500.11819787</v>
      </c>
      <c r="AF1002" s="738">
        <f t="shared" si="267"/>
        <v>117811500.11819787</v>
      </c>
      <c r="AG1002" s="739"/>
      <c r="AH1002" s="625"/>
      <c r="AI1002" s="625"/>
      <c r="AJ1002" s="625"/>
      <c r="AK1002" s="625"/>
      <c r="AL1002" s="625"/>
      <c r="AM1002" s="625"/>
      <c r="AN1002" s="625"/>
    </row>
    <row r="1003" spans="1:40" s="626" customFormat="1" ht="16">
      <c r="A1003" s="722"/>
      <c r="B1003" s="493" t="s">
        <v>2263</v>
      </c>
      <c r="C1003" s="494" t="s">
        <v>2677</v>
      </c>
      <c r="D1003" s="531" t="s">
        <v>999</v>
      </c>
      <c r="E1003" s="531" t="s">
        <v>3176</v>
      </c>
      <c r="F1003" s="531"/>
      <c r="G1003" s="531" t="s">
        <v>238</v>
      </c>
      <c r="H1003" s="493">
        <v>2007</v>
      </c>
      <c r="I1003" s="493" t="s">
        <v>3280</v>
      </c>
      <c r="J1003" s="493"/>
      <c r="K1003" s="493"/>
      <c r="L1003" s="493"/>
      <c r="M1003" s="493"/>
      <c r="N1003" s="493" t="s">
        <v>204</v>
      </c>
      <c r="O1003" s="517">
        <v>74584522.404981077</v>
      </c>
      <c r="P1003" s="724" t="s">
        <v>123</v>
      </c>
      <c r="Q1003" s="723"/>
      <c r="R1003" s="699" t="str">
        <f t="shared" si="256"/>
        <v>2.08.01</v>
      </c>
      <c r="S1003" s="726" t="str">
        <f t="shared" si="253"/>
        <v>ALAT KEDOKTERAN</v>
      </c>
      <c r="T1003" s="726">
        <f t="shared" si="254"/>
        <v>5</v>
      </c>
      <c r="U1003" s="734">
        <f t="shared" si="257"/>
        <v>14916902.480996216</v>
      </c>
      <c r="V1003" s="726">
        <f t="shared" si="255"/>
        <v>6</v>
      </c>
      <c r="W1003" s="735">
        <f t="shared" si="258"/>
        <v>74584512.404981077</v>
      </c>
      <c r="X1003" s="735">
        <f t="shared" si="259"/>
        <v>0</v>
      </c>
      <c r="Y1003" s="735">
        <f t="shared" si="260"/>
        <v>0</v>
      </c>
      <c r="Z1003" s="735">
        <f t="shared" si="261"/>
        <v>0</v>
      </c>
      <c r="AA1003" s="735">
        <f t="shared" si="262"/>
        <v>0</v>
      </c>
      <c r="AB1003" s="735">
        <f t="shared" si="263"/>
        <v>0</v>
      </c>
      <c r="AC1003" s="736">
        <f t="shared" si="264"/>
        <v>2007</v>
      </c>
      <c r="AD1003" s="737">
        <f t="shared" si="265"/>
        <v>10</v>
      </c>
      <c r="AE1003" s="473">
        <f t="shared" si="266"/>
        <v>74584512.404981077</v>
      </c>
      <c r="AF1003" s="738">
        <f t="shared" si="267"/>
        <v>74584512.404981077</v>
      </c>
      <c r="AG1003" s="739"/>
      <c r="AH1003" s="625"/>
      <c r="AI1003" s="625"/>
      <c r="AJ1003" s="625"/>
      <c r="AK1003" s="625"/>
      <c r="AL1003" s="625"/>
      <c r="AM1003" s="625"/>
      <c r="AN1003" s="625"/>
    </row>
    <row r="1004" spans="1:40" s="626" customFormat="1" ht="16">
      <c r="A1004" s="722"/>
      <c r="B1004" s="493" t="s">
        <v>2263</v>
      </c>
      <c r="C1004" s="494" t="s">
        <v>2678</v>
      </c>
      <c r="D1004" s="531" t="s">
        <v>732</v>
      </c>
      <c r="E1004" s="531" t="s">
        <v>3177</v>
      </c>
      <c r="F1004" s="531"/>
      <c r="G1004" s="531" t="s">
        <v>238</v>
      </c>
      <c r="H1004" s="493">
        <v>2007</v>
      </c>
      <c r="I1004" s="493" t="s">
        <v>3284</v>
      </c>
      <c r="J1004" s="493"/>
      <c r="K1004" s="493"/>
      <c r="L1004" s="493"/>
      <c r="M1004" s="493"/>
      <c r="N1004" s="493" t="s">
        <v>204</v>
      </c>
      <c r="O1004" s="517">
        <v>39134193.264338896</v>
      </c>
      <c r="P1004" s="724" t="s">
        <v>123</v>
      </c>
      <c r="Q1004" s="723"/>
      <c r="R1004" s="699" t="str">
        <f t="shared" si="256"/>
        <v>2.08.01</v>
      </c>
      <c r="S1004" s="726" t="str">
        <f t="shared" si="253"/>
        <v>ALAT KEDOKTERAN</v>
      </c>
      <c r="T1004" s="726">
        <f t="shared" si="254"/>
        <v>5</v>
      </c>
      <c r="U1004" s="734">
        <f t="shared" si="257"/>
        <v>7826836.6528677791</v>
      </c>
      <c r="V1004" s="726">
        <f t="shared" si="255"/>
        <v>6</v>
      </c>
      <c r="W1004" s="735">
        <f t="shared" si="258"/>
        <v>39134183.264338896</v>
      </c>
      <c r="X1004" s="735">
        <f t="shared" si="259"/>
        <v>0</v>
      </c>
      <c r="Y1004" s="735">
        <f t="shared" si="260"/>
        <v>0</v>
      </c>
      <c r="Z1004" s="735">
        <f t="shared" si="261"/>
        <v>0</v>
      </c>
      <c r="AA1004" s="735">
        <f t="shared" si="262"/>
        <v>0</v>
      </c>
      <c r="AB1004" s="735">
        <f t="shared" si="263"/>
        <v>0</v>
      </c>
      <c r="AC1004" s="736">
        <f t="shared" si="264"/>
        <v>2007</v>
      </c>
      <c r="AD1004" s="737">
        <f t="shared" si="265"/>
        <v>10</v>
      </c>
      <c r="AE1004" s="473">
        <f t="shared" si="266"/>
        <v>39134183.264338896</v>
      </c>
      <c r="AF1004" s="738">
        <f t="shared" si="267"/>
        <v>39134183.264338896</v>
      </c>
      <c r="AG1004" s="739"/>
      <c r="AH1004" s="625"/>
      <c r="AI1004" s="625"/>
      <c r="AJ1004" s="625"/>
      <c r="AK1004" s="625"/>
      <c r="AL1004" s="625"/>
      <c r="AM1004" s="625"/>
      <c r="AN1004" s="625"/>
    </row>
    <row r="1005" spans="1:40" s="626" customFormat="1" ht="16">
      <c r="A1005" s="722"/>
      <c r="B1005" s="493" t="s">
        <v>2263</v>
      </c>
      <c r="C1005" s="494" t="s">
        <v>2679</v>
      </c>
      <c r="D1005" s="531" t="s">
        <v>3007</v>
      </c>
      <c r="E1005" s="531" t="s">
        <v>837</v>
      </c>
      <c r="F1005" s="531"/>
      <c r="G1005" s="531" t="s">
        <v>225</v>
      </c>
      <c r="H1005" s="493">
        <v>2007</v>
      </c>
      <c r="I1005" s="493"/>
      <c r="J1005" s="493"/>
      <c r="K1005" s="493"/>
      <c r="L1005" s="493"/>
      <c r="M1005" s="493"/>
      <c r="N1005" s="493" t="s">
        <v>204</v>
      </c>
      <c r="O1005" s="517">
        <v>51540638.310996667</v>
      </c>
      <c r="P1005" s="724" t="s">
        <v>123</v>
      </c>
      <c r="Q1005" s="723"/>
      <c r="R1005" s="699" t="str">
        <f t="shared" si="256"/>
        <v>2.08.01</v>
      </c>
      <c r="S1005" s="726" t="str">
        <f t="shared" si="253"/>
        <v>ALAT KEDOKTERAN</v>
      </c>
      <c r="T1005" s="726">
        <f t="shared" si="254"/>
        <v>5</v>
      </c>
      <c r="U1005" s="734">
        <f t="shared" si="257"/>
        <v>10308125.662199333</v>
      </c>
      <c r="V1005" s="726">
        <f t="shared" si="255"/>
        <v>6</v>
      </c>
      <c r="W1005" s="735">
        <f t="shared" si="258"/>
        <v>51540628.310996667</v>
      </c>
      <c r="X1005" s="735">
        <f t="shared" si="259"/>
        <v>0</v>
      </c>
      <c r="Y1005" s="735">
        <f t="shared" si="260"/>
        <v>0</v>
      </c>
      <c r="Z1005" s="735">
        <f t="shared" si="261"/>
        <v>0</v>
      </c>
      <c r="AA1005" s="735">
        <f t="shared" si="262"/>
        <v>0</v>
      </c>
      <c r="AB1005" s="735">
        <f t="shared" si="263"/>
        <v>0</v>
      </c>
      <c r="AC1005" s="736">
        <f t="shared" si="264"/>
        <v>2007</v>
      </c>
      <c r="AD1005" s="737">
        <f t="shared" si="265"/>
        <v>10</v>
      </c>
      <c r="AE1005" s="473">
        <f t="shared" si="266"/>
        <v>51540628.310996667</v>
      </c>
      <c r="AF1005" s="738">
        <f t="shared" si="267"/>
        <v>51540628.310996667</v>
      </c>
      <c r="AG1005" s="739"/>
      <c r="AH1005" s="625"/>
      <c r="AI1005" s="625"/>
      <c r="AJ1005" s="625"/>
      <c r="AK1005" s="625"/>
      <c r="AL1005" s="625"/>
      <c r="AM1005" s="625"/>
      <c r="AN1005" s="625"/>
    </row>
    <row r="1006" spans="1:40" s="626" customFormat="1" ht="16">
      <c r="A1006" s="722"/>
      <c r="B1006" s="493" t="s">
        <v>2263</v>
      </c>
      <c r="C1006" s="494" t="s">
        <v>2680</v>
      </c>
      <c r="D1006" s="531" t="s">
        <v>3019</v>
      </c>
      <c r="E1006" s="531" t="s">
        <v>3178</v>
      </c>
      <c r="F1006" s="531"/>
      <c r="G1006" s="531" t="s">
        <v>1587</v>
      </c>
      <c r="H1006" s="493">
        <v>2007</v>
      </c>
      <c r="I1006" s="493" t="s">
        <v>3281</v>
      </c>
      <c r="J1006" s="493"/>
      <c r="K1006" s="493"/>
      <c r="L1006" s="493"/>
      <c r="M1006" s="493"/>
      <c r="N1006" s="493" t="s">
        <v>204</v>
      </c>
      <c r="O1006" s="517">
        <v>96582683.153479204</v>
      </c>
      <c r="P1006" s="724" t="s">
        <v>123</v>
      </c>
      <c r="Q1006" s="723"/>
      <c r="R1006" s="699" t="str">
        <f t="shared" si="256"/>
        <v>2.08.01</v>
      </c>
      <c r="S1006" s="726" t="str">
        <f t="shared" si="253"/>
        <v>ALAT KEDOKTERAN</v>
      </c>
      <c r="T1006" s="726">
        <f t="shared" si="254"/>
        <v>5</v>
      </c>
      <c r="U1006" s="734">
        <f t="shared" si="257"/>
        <v>19316534.630695842</v>
      </c>
      <c r="V1006" s="726">
        <f t="shared" si="255"/>
        <v>6</v>
      </c>
      <c r="W1006" s="735">
        <f t="shared" si="258"/>
        <v>96582673.153479204</v>
      </c>
      <c r="X1006" s="735">
        <f t="shared" si="259"/>
        <v>0</v>
      </c>
      <c r="Y1006" s="735">
        <f t="shared" si="260"/>
        <v>0</v>
      </c>
      <c r="Z1006" s="735">
        <f t="shared" si="261"/>
        <v>0</v>
      </c>
      <c r="AA1006" s="735">
        <f t="shared" si="262"/>
        <v>0</v>
      </c>
      <c r="AB1006" s="735">
        <f t="shared" si="263"/>
        <v>0</v>
      </c>
      <c r="AC1006" s="736">
        <f t="shared" si="264"/>
        <v>2007</v>
      </c>
      <c r="AD1006" s="737">
        <f t="shared" si="265"/>
        <v>10</v>
      </c>
      <c r="AE1006" s="473">
        <f t="shared" si="266"/>
        <v>96582673.153479204</v>
      </c>
      <c r="AF1006" s="738">
        <f t="shared" si="267"/>
        <v>96582673.153479204</v>
      </c>
      <c r="AG1006" s="739"/>
      <c r="AH1006" s="625"/>
      <c r="AI1006" s="625"/>
      <c r="AJ1006" s="625"/>
      <c r="AK1006" s="625"/>
      <c r="AL1006" s="625"/>
      <c r="AM1006" s="625"/>
      <c r="AN1006" s="625"/>
    </row>
    <row r="1007" spans="1:40" s="626" customFormat="1" ht="16">
      <c r="A1007" s="722"/>
      <c r="B1007" s="493" t="s">
        <v>2263</v>
      </c>
      <c r="C1007" s="494" t="s">
        <v>2681</v>
      </c>
      <c r="D1007" s="531" t="s">
        <v>999</v>
      </c>
      <c r="E1007" s="531" t="s">
        <v>3179</v>
      </c>
      <c r="F1007" s="531"/>
      <c r="G1007" s="531"/>
      <c r="H1007" s="493">
        <v>2007</v>
      </c>
      <c r="I1007" s="493" t="s">
        <v>3280</v>
      </c>
      <c r="J1007" s="493"/>
      <c r="K1007" s="493"/>
      <c r="L1007" s="493"/>
      <c r="M1007" s="493"/>
      <c r="N1007" s="493" t="s">
        <v>204</v>
      </c>
      <c r="O1007" s="517">
        <v>22524370.129335117</v>
      </c>
      <c r="P1007" s="724" t="s">
        <v>123</v>
      </c>
      <c r="Q1007" s="723"/>
      <c r="R1007" s="699" t="str">
        <f t="shared" si="256"/>
        <v>2.08.01</v>
      </c>
      <c r="S1007" s="726" t="str">
        <f t="shared" si="253"/>
        <v>ALAT KEDOKTERAN</v>
      </c>
      <c r="T1007" s="726">
        <f t="shared" si="254"/>
        <v>5</v>
      </c>
      <c r="U1007" s="734">
        <f t="shared" si="257"/>
        <v>4504872.0258670235</v>
      </c>
      <c r="V1007" s="726">
        <f t="shared" si="255"/>
        <v>6</v>
      </c>
      <c r="W1007" s="735">
        <f t="shared" si="258"/>
        <v>22524360.129335117</v>
      </c>
      <c r="X1007" s="735">
        <f t="shared" si="259"/>
        <v>0</v>
      </c>
      <c r="Y1007" s="735">
        <f t="shared" si="260"/>
        <v>0</v>
      </c>
      <c r="Z1007" s="735">
        <f t="shared" si="261"/>
        <v>0</v>
      </c>
      <c r="AA1007" s="735">
        <f t="shared" si="262"/>
        <v>0</v>
      </c>
      <c r="AB1007" s="735">
        <f t="shared" si="263"/>
        <v>0</v>
      </c>
      <c r="AC1007" s="736">
        <f t="shared" si="264"/>
        <v>2007</v>
      </c>
      <c r="AD1007" s="737">
        <f t="shared" si="265"/>
        <v>10</v>
      </c>
      <c r="AE1007" s="473">
        <f t="shared" si="266"/>
        <v>22524360.129335117</v>
      </c>
      <c r="AF1007" s="738">
        <f t="shared" si="267"/>
        <v>22524360.129335117</v>
      </c>
      <c r="AG1007" s="739"/>
      <c r="AH1007" s="625"/>
      <c r="AI1007" s="625"/>
      <c r="AJ1007" s="625"/>
      <c r="AK1007" s="625"/>
      <c r="AL1007" s="625"/>
      <c r="AM1007" s="625"/>
      <c r="AN1007" s="625"/>
    </row>
    <row r="1008" spans="1:40" s="626" customFormat="1" ht="16">
      <c r="A1008" s="722"/>
      <c r="B1008" s="493" t="s">
        <v>2263</v>
      </c>
      <c r="C1008" s="494" t="s">
        <v>2682</v>
      </c>
      <c r="D1008" s="493" t="s">
        <v>732</v>
      </c>
      <c r="E1008" s="493" t="s">
        <v>3180</v>
      </c>
      <c r="F1008" s="493"/>
      <c r="G1008" s="493" t="s">
        <v>1591</v>
      </c>
      <c r="H1008" s="493">
        <v>2007</v>
      </c>
      <c r="I1008" s="493" t="s">
        <v>1655</v>
      </c>
      <c r="J1008" s="493"/>
      <c r="K1008" s="493"/>
      <c r="L1008" s="493"/>
      <c r="M1008" s="493"/>
      <c r="N1008" s="493" t="s">
        <v>204</v>
      </c>
      <c r="O1008" s="517">
        <v>287117526.84288126</v>
      </c>
      <c r="P1008" s="724" t="s">
        <v>123</v>
      </c>
      <c r="Q1008" s="723"/>
      <c r="R1008" s="699" t="str">
        <f t="shared" si="256"/>
        <v>2.08.01</v>
      </c>
      <c r="S1008" s="726" t="str">
        <f t="shared" si="253"/>
        <v>ALAT KEDOKTERAN</v>
      </c>
      <c r="T1008" s="726">
        <f t="shared" si="254"/>
        <v>5</v>
      </c>
      <c r="U1008" s="734">
        <f t="shared" si="257"/>
        <v>57423503.368576251</v>
      </c>
      <c r="V1008" s="726">
        <f t="shared" si="255"/>
        <v>6</v>
      </c>
      <c r="W1008" s="735">
        <f t="shared" si="258"/>
        <v>287117516.84288126</v>
      </c>
      <c r="X1008" s="735">
        <f t="shared" si="259"/>
        <v>0</v>
      </c>
      <c r="Y1008" s="735">
        <f t="shared" si="260"/>
        <v>0</v>
      </c>
      <c r="Z1008" s="735">
        <f t="shared" si="261"/>
        <v>0</v>
      </c>
      <c r="AA1008" s="735">
        <f t="shared" si="262"/>
        <v>0</v>
      </c>
      <c r="AB1008" s="735">
        <f t="shared" si="263"/>
        <v>0</v>
      </c>
      <c r="AC1008" s="736">
        <f t="shared" si="264"/>
        <v>2007</v>
      </c>
      <c r="AD1008" s="737">
        <f t="shared" si="265"/>
        <v>10</v>
      </c>
      <c r="AE1008" s="473">
        <f t="shared" si="266"/>
        <v>287117516.84288126</v>
      </c>
      <c r="AF1008" s="738">
        <f t="shared" si="267"/>
        <v>287117516.84288126</v>
      </c>
      <c r="AG1008" s="739"/>
      <c r="AH1008" s="625"/>
      <c r="AI1008" s="625"/>
      <c r="AJ1008" s="625"/>
      <c r="AK1008" s="625"/>
      <c r="AL1008" s="625"/>
      <c r="AM1008" s="625"/>
      <c r="AN1008" s="625"/>
    </row>
    <row r="1009" spans="1:40" s="626" customFormat="1" ht="16">
      <c r="A1009" s="722"/>
      <c r="B1009" s="493" t="s">
        <v>2263</v>
      </c>
      <c r="C1009" s="494" t="s">
        <v>2683</v>
      </c>
      <c r="D1009" s="531" t="s">
        <v>732</v>
      </c>
      <c r="E1009" s="531" t="s">
        <v>3181</v>
      </c>
      <c r="F1009" s="531"/>
      <c r="G1009" s="531" t="s">
        <v>238</v>
      </c>
      <c r="H1009" s="493">
        <v>2007</v>
      </c>
      <c r="I1009" s="493" t="s">
        <v>3280</v>
      </c>
      <c r="J1009" s="493"/>
      <c r="K1009" s="493"/>
      <c r="L1009" s="493"/>
      <c r="M1009" s="493"/>
      <c r="N1009" s="493" t="s">
        <v>204</v>
      </c>
      <c r="O1009" s="517">
        <v>179448455.24259195</v>
      </c>
      <c r="P1009" s="724" t="s">
        <v>123</v>
      </c>
      <c r="Q1009" s="723"/>
      <c r="R1009" s="699" t="str">
        <f t="shared" si="256"/>
        <v>2.08.01</v>
      </c>
      <c r="S1009" s="726" t="str">
        <f t="shared" si="253"/>
        <v>ALAT KEDOKTERAN</v>
      </c>
      <c r="T1009" s="726">
        <f t="shared" si="254"/>
        <v>5</v>
      </c>
      <c r="U1009" s="734">
        <f t="shared" si="257"/>
        <v>35889689.048518389</v>
      </c>
      <c r="V1009" s="726">
        <f t="shared" si="255"/>
        <v>6</v>
      </c>
      <c r="W1009" s="735">
        <f t="shared" si="258"/>
        <v>179448445.24259195</v>
      </c>
      <c r="X1009" s="735">
        <f t="shared" si="259"/>
        <v>0</v>
      </c>
      <c r="Y1009" s="735">
        <f t="shared" si="260"/>
        <v>0</v>
      </c>
      <c r="Z1009" s="735">
        <f t="shared" si="261"/>
        <v>0</v>
      </c>
      <c r="AA1009" s="735">
        <f t="shared" si="262"/>
        <v>0</v>
      </c>
      <c r="AB1009" s="735">
        <f t="shared" si="263"/>
        <v>0</v>
      </c>
      <c r="AC1009" s="736">
        <f t="shared" si="264"/>
        <v>2007</v>
      </c>
      <c r="AD1009" s="737">
        <f t="shared" si="265"/>
        <v>10</v>
      </c>
      <c r="AE1009" s="473">
        <f t="shared" si="266"/>
        <v>179448445.24259195</v>
      </c>
      <c r="AF1009" s="738">
        <f t="shared" si="267"/>
        <v>179448445.24259195</v>
      </c>
      <c r="AG1009" s="739"/>
      <c r="AH1009" s="625"/>
      <c r="AI1009" s="625"/>
      <c r="AJ1009" s="625"/>
      <c r="AK1009" s="625"/>
      <c r="AL1009" s="625"/>
      <c r="AM1009" s="625"/>
      <c r="AN1009" s="625"/>
    </row>
    <row r="1010" spans="1:40" s="626" customFormat="1" ht="16">
      <c r="A1010" s="722"/>
      <c r="B1010" s="493" t="s">
        <v>2263</v>
      </c>
      <c r="C1010" s="494" t="s">
        <v>2683</v>
      </c>
      <c r="D1010" s="493" t="s">
        <v>732</v>
      </c>
      <c r="E1010" s="493" t="s">
        <v>3182</v>
      </c>
      <c r="F1010" s="493"/>
      <c r="G1010" s="493" t="s">
        <v>1591</v>
      </c>
      <c r="H1010" s="493">
        <v>2007</v>
      </c>
      <c r="I1010" s="493" t="s">
        <v>3283</v>
      </c>
      <c r="J1010" s="493"/>
      <c r="K1010" s="493"/>
      <c r="L1010" s="493"/>
      <c r="M1010" s="493"/>
      <c r="N1010" s="493" t="s">
        <v>204</v>
      </c>
      <c r="O1010" s="517">
        <v>263191068.57214391</v>
      </c>
      <c r="P1010" s="724" t="s">
        <v>123</v>
      </c>
      <c r="Q1010" s="723"/>
      <c r="R1010" s="699" t="str">
        <f t="shared" si="256"/>
        <v>2.08.01</v>
      </c>
      <c r="S1010" s="726" t="str">
        <f t="shared" si="253"/>
        <v>ALAT KEDOKTERAN</v>
      </c>
      <c r="T1010" s="726">
        <f t="shared" si="254"/>
        <v>5</v>
      </c>
      <c r="U1010" s="734">
        <f t="shared" si="257"/>
        <v>52638211.714428782</v>
      </c>
      <c r="V1010" s="726">
        <f t="shared" si="255"/>
        <v>6</v>
      </c>
      <c r="W1010" s="735">
        <f t="shared" si="258"/>
        <v>263191058.57214391</v>
      </c>
      <c r="X1010" s="735">
        <f t="shared" si="259"/>
        <v>0</v>
      </c>
      <c r="Y1010" s="735">
        <f t="shared" si="260"/>
        <v>0</v>
      </c>
      <c r="Z1010" s="735">
        <f t="shared" si="261"/>
        <v>0</v>
      </c>
      <c r="AA1010" s="735">
        <f t="shared" si="262"/>
        <v>0</v>
      </c>
      <c r="AB1010" s="735">
        <f t="shared" si="263"/>
        <v>0</v>
      </c>
      <c r="AC1010" s="736">
        <f t="shared" si="264"/>
        <v>2007</v>
      </c>
      <c r="AD1010" s="737">
        <f t="shared" si="265"/>
        <v>10</v>
      </c>
      <c r="AE1010" s="473">
        <f t="shared" si="266"/>
        <v>263191058.57214391</v>
      </c>
      <c r="AF1010" s="738">
        <f t="shared" si="267"/>
        <v>263191058.57214391</v>
      </c>
      <c r="AG1010" s="739"/>
      <c r="AH1010" s="625"/>
      <c r="AI1010" s="625"/>
      <c r="AJ1010" s="625"/>
      <c r="AK1010" s="625"/>
      <c r="AL1010" s="625"/>
      <c r="AM1010" s="625"/>
      <c r="AN1010" s="625"/>
    </row>
    <row r="1011" spans="1:40" s="626" customFormat="1" ht="16">
      <c r="A1011" s="722"/>
      <c r="B1011" s="493" t="s">
        <v>2980</v>
      </c>
      <c r="C1011" s="494" t="s">
        <v>2684</v>
      </c>
      <c r="D1011" s="493" t="s">
        <v>732</v>
      </c>
      <c r="E1011" s="493" t="s">
        <v>3183</v>
      </c>
      <c r="F1011" s="493"/>
      <c r="G1011" s="493" t="s">
        <v>225</v>
      </c>
      <c r="H1011" s="493">
        <v>2008</v>
      </c>
      <c r="I1011" s="493"/>
      <c r="J1011" s="493"/>
      <c r="K1011" s="493"/>
      <c r="L1011" s="493"/>
      <c r="M1011" s="493"/>
      <c r="N1011" s="493" t="s">
        <v>204</v>
      </c>
      <c r="O1011" s="517">
        <v>1475128536.2985086</v>
      </c>
      <c r="P1011" s="724" t="s">
        <v>123</v>
      </c>
      <c r="Q1011" s="723"/>
      <c r="R1011" s="699" t="str">
        <f t="shared" si="256"/>
        <v>2.08.01</v>
      </c>
      <c r="S1011" s="726" t="str">
        <f t="shared" si="253"/>
        <v>ALAT KEDOKTERAN</v>
      </c>
      <c r="T1011" s="726">
        <f t="shared" si="254"/>
        <v>5</v>
      </c>
      <c r="U1011" s="734">
        <f t="shared" si="257"/>
        <v>295025705.25970173</v>
      </c>
      <c r="V1011" s="726">
        <f t="shared" si="255"/>
        <v>5</v>
      </c>
      <c r="W1011" s="735">
        <f t="shared" si="258"/>
        <v>1475128526.2985086</v>
      </c>
      <c r="X1011" s="735">
        <f t="shared" si="259"/>
        <v>0</v>
      </c>
      <c r="Y1011" s="735">
        <f t="shared" si="260"/>
        <v>0</v>
      </c>
      <c r="Z1011" s="735">
        <f t="shared" si="261"/>
        <v>0</v>
      </c>
      <c r="AA1011" s="735">
        <f t="shared" si="262"/>
        <v>0</v>
      </c>
      <c r="AB1011" s="735">
        <f t="shared" si="263"/>
        <v>0</v>
      </c>
      <c r="AC1011" s="736">
        <f t="shared" si="264"/>
        <v>2008</v>
      </c>
      <c r="AD1011" s="737">
        <f t="shared" si="265"/>
        <v>10</v>
      </c>
      <c r="AE1011" s="473">
        <f t="shared" si="266"/>
        <v>1475128526.2985086</v>
      </c>
      <c r="AF1011" s="738">
        <f t="shared" si="267"/>
        <v>1475128526.2985086</v>
      </c>
      <c r="AG1011" s="739"/>
      <c r="AH1011" s="625"/>
      <c r="AI1011" s="625"/>
      <c r="AJ1011" s="625"/>
      <c r="AK1011" s="625"/>
      <c r="AL1011" s="625"/>
      <c r="AM1011" s="625"/>
      <c r="AN1011" s="625"/>
    </row>
    <row r="1012" spans="1:40" s="626" customFormat="1" ht="16">
      <c r="A1012" s="722"/>
      <c r="B1012" s="493" t="s">
        <v>2263</v>
      </c>
      <c r="C1012" s="494" t="s">
        <v>2685</v>
      </c>
      <c r="D1012" s="493" t="s">
        <v>733</v>
      </c>
      <c r="E1012" s="493" t="s">
        <v>3184</v>
      </c>
      <c r="F1012" s="493"/>
      <c r="G1012" s="493" t="s">
        <v>1581</v>
      </c>
      <c r="H1012" s="493">
        <v>2008</v>
      </c>
      <c r="I1012" s="493"/>
      <c r="J1012" s="493"/>
      <c r="K1012" s="493"/>
      <c r="L1012" s="493"/>
      <c r="M1012" s="493"/>
      <c r="N1012" s="493" t="s">
        <v>204</v>
      </c>
      <c r="O1012" s="517">
        <v>198586670.37380198</v>
      </c>
      <c r="P1012" s="724" t="s">
        <v>123</v>
      </c>
      <c r="Q1012" s="723"/>
      <c r="R1012" s="699" t="str">
        <f t="shared" si="256"/>
        <v>2.08.01</v>
      </c>
      <c r="S1012" s="726" t="str">
        <f t="shared" si="253"/>
        <v>ALAT KEDOKTERAN</v>
      </c>
      <c r="T1012" s="726">
        <f t="shared" si="254"/>
        <v>5</v>
      </c>
      <c r="U1012" s="734">
        <f t="shared" si="257"/>
        <v>39717332.074760392</v>
      </c>
      <c r="V1012" s="726">
        <f t="shared" si="255"/>
        <v>5</v>
      </c>
      <c r="W1012" s="735">
        <f t="shared" si="258"/>
        <v>198586660.37380195</v>
      </c>
      <c r="X1012" s="735">
        <f t="shared" si="259"/>
        <v>0</v>
      </c>
      <c r="Y1012" s="735">
        <f t="shared" si="260"/>
        <v>0</v>
      </c>
      <c r="Z1012" s="735">
        <f t="shared" si="261"/>
        <v>0</v>
      </c>
      <c r="AA1012" s="735">
        <f t="shared" si="262"/>
        <v>0</v>
      </c>
      <c r="AB1012" s="735">
        <f t="shared" si="263"/>
        <v>0</v>
      </c>
      <c r="AC1012" s="736">
        <f t="shared" si="264"/>
        <v>2008</v>
      </c>
      <c r="AD1012" s="737">
        <f t="shared" si="265"/>
        <v>10.000000029802322</v>
      </c>
      <c r="AE1012" s="473">
        <f t="shared" si="266"/>
        <v>198586660.37380195</v>
      </c>
      <c r="AF1012" s="738">
        <f t="shared" si="267"/>
        <v>198586660.37380195</v>
      </c>
      <c r="AG1012" s="739"/>
      <c r="AH1012" s="625"/>
      <c r="AI1012" s="625"/>
      <c r="AJ1012" s="625"/>
      <c r="AK1012" s="625"/>
      <c r="AL1012" s="625"/>
      <c r="AM1012" s="625"/>
      <c r="AN1012" s="625"/>
    </row>
    <row r="1013" spans="1:40" s="626" customFormat="1" ht="16">
      <c r="A1013" s="722"/>
      <c r="B1013" s="493" t="s">
        <v>2263</v>
      </c>
      <c r="C1013" s="494" t="s">
        <v>2686</v>
      </c>
      <c r="D1013" s="493" t="s">
        <v>732</v>
      </c>
      <c r="E1013" s="493" t="s">
        <v>3184</v>
      </c>
      <c r="F1013" s="493"/>
      <c r="G1013" s="493" t="s">
        <v>1581</v>
      </c>
      <c r="H1013" s="493">
        <v>2008</v>
      </c>
      <c r="I1013" s="493"/>
      <c r="J1013" s="493"/>
      <c r="K1013" s="493"/>
      <c r="L1013" s="493"/>
      <c r="M1013" s="493"/>
      <c r="N1013" s="493" t="s">
        <v>204</v>
      </c>
      <c r="O1013" s="517">
        <v>114258212.39250739</v>
      </c>
      <c r="P1013" s="724" t="s">
        <v>123</v>
      </c>
      <c r="Q1013" s="723"/>
      <c r="R1013" s="699" t="str">
        <f t="shared" si="256"/>
        <v>2.08.01</v>
      </c>
      <c r="S1013" s="726" t="str">
        <f t="shared" si="253"/>
        <v>ALAT KEDOKTERAN</v>
      </c>
      <c r="T1013" s="726">
        <f t="shared" si="254"/>
        <v>5</v>
      </c>
      <c r="U1013" s="734">
        <f t="shared" si="257"/>
        <v>22851640.478501476</v>
      </c>
      <c r="V1013" s="726">
        <f t="shared" si="255"/>
        <v>5</v>
      </c>
      <c r="W1013" s="735">
        <f t="shared" si="258"/>
        <v>114258202.39250737</v>
      </c>
      <c r="X1013" s="735">
        <f t="shared" si="259"/>
        <v>0</v>
      </c>
      <c r="Y1013" s="735">
        <f t="shared" si="260"/>
        <v>0</v>
      </c>
      <c r="Z1013" s="735">
        <f t="shared" si="261"/>
        <v>0</v>
      </c>
      <c r="AA1013" s="735">
        <f t="shared" si="262"/>
        <v>0</v>
      </c>
      <c r="AB1013" s="735">
        <f t="shared" si="263"/>
        <v>0</v>
      </c>
      <c r="AC1013" s="736">
        <f t="shared" si="264"/>
        <v>2008</v>
      </c>
      <c r="AD1013" s="737">
        <f t="shared" si="265"/>
        <v>10.000000014901161</v>
      </c>
      <c r="AE1013" s="473">
        <f t="shared" si="266"/>
        <v>114258202.39250737</v>
      </c>
      <c r="AF1013" s="738">
        <f t="shared" si="267"/>
        <v>114258202.39250737</v>
      </c>
      <c r="AG1013" s="739"/>
      <c r="AH1013" s="625"/>
      <c r="AI1013" s="625"/>
      <c r="AJ1013" s="625"/>
      <c r="AK1013" s="625"/>
      <c r="AL1013" s="625"/>
      <c r="AM1013" s="625"/>
      <c r="AN1013" s="625"/>
    </row>
    <row r="1014" spans="1:40" s="626" customFormat="1" ht="16">
      <c r="A1014" s="722"/>
      <c r="B1014" s="493" t="s">
        <v>2263</v>
      </c>
      <c r="C1014" s="494" t="s">
        <v>2687</v>
      </c>
      <c r="D1014" s="493" t="s">
        <v>732</v>
      </c>
      <c r="E1014" s="493" t="s">
        <v>3184</v>
      </c>
      <c r="F1014" s="493"/>
      <c r="G1014" s="493" t="s">
        <v>1581</v>
      </c>
      <c r="H1014" s="493">
        <v>2008</v>
      </c>
      <c r="I1014" s="493"/>
      <c r="J1014" s="493"/>
      <c r="K1014" s="493"/>
      <c r="L1014" s="493"/>
      <c r="M1014" s="493"/>
      <c r="N1014" s="493" t="s">
        <v>204</v>
      </c>
      <c r="O1014" s="517">
        <v>24454921.985003121</v>
      </c>
      <c r="P1014" s="724" t="s">
        <v>123</v>
      </c>
      <c r="Q1014" s="723"/>
      <c r="R1014" s="699" t="str">
        <f t="shared" si="256"/>
        <v>2.08.01</v>
      </c>
      <c r="S1014" s="726" t="str">
        <f t="shared" si="253"/>
        <v>ALAT KEDOKTERAN</v>
      </c>
      <c r="T1014" s="726">
        <f t="shared" si="254"/>
        <v>5</v>
      </c>
      <c r="U1014" s="734">
        <f t="shared" si="257"/>
        <v>4890982.3970006239</v>
      </c>
      <c r="V1014" s="726">
        <f t="shared" si="255"/>
        <v>5</v>
      </c>
      <c r="W1014" s="735">
        <f t="shared" si="258"/>
        <v>24454911.985003121</v>
      </c>
      <c r="X1014" s="735">
        <f t="shared" si="259"/>
        <v>0</v>
      </c>
      <c r="Y1014" s="735">
        <f t="shared" si="260"/>
        <v>0</v>
      </c>
      <c r="Z1014" s="735">
        <f t="shared" si="261"/>
        <v>0</v>
      </c>
      <c r="AA1014" s="735">
        <f t="shared" si="262"/>
        <v>0</v>
      </c>
      <c r="AB1014" s="735">
        <f t="shared" si="263"/>
        <v>0</v>
      </c>
      <c r="AC1014" s="736">
        <f t="shared" si="264"/>
        <v>2008</v>
      </c>
      <c r="AD1014" s="737">
        <f t="shared" si="265"/>
        <v>10</v>
      </c>
      <c r="AE1014" s="473">
        <f t="shared" si="266"/>
        <v>24454911.985003121</v>
      </c>
      <c r="AF1014" s="738">
        <f t="shared" si="267"/>
        <v>24454911.985003121</v>
      </c>
      <c r="AG1014" s="739"/>
      <c r="AH1014" s="625"/>
      <c r="AI1014" s="625"/>
      <c r="AJ1014" s="625"/>
      <c r="AK1014" s="625"/>
      <c r="AL1014" s="625"/>
      <c r="AM1014" s="625"/>
      <c r="AN1014" s="625"/>
    </row>
    <row r="1015" spans="1:40" s="626" customFormat="1" ht="16">
      <c r="A1015" s="722"/>
      <c r="B1015" s="493" t="s">
        <v>2263</v>
      </c>
      <c r="C1015" s="494" t="s">
        <v>2528</v>
      </c>
      <c r="D1015" s="493" t="s">
        <v>732</v>
      </c>
      <c r="E1015" s="493" t="s">
        <v>3184</v>
      </c>
      <c r="F1015" s="493"/>
      <c r="G1015" s="493" t="s">
        <v>1581</v>
      </c>
      <c r="H1015" s="493">
        <v>2008</v>
      </c>
      <c r="I1015" s="493"/>
      <c r="J1015" s="493"/>
      <c r="K1015" s="493"/>
      <c r="L1015" s="493"/>
      <c r="M1015" s="493"/>
      <c r="N1015" s="493" t="s">
        <v>204</v>
      </c>
      <c r="O1015" s="517">
        <v>49303663.492881618</v>
      </c>
      <c r="P1015" s="724" t="s">
        <v>123</v>
      </c>
      <c r="Q1015" s="723"/>
      <c r="R1015" s="699" t="str">
        <f t="shared" si="256"/>
        <v>2.08.01</v>
      </c>
      <c r="S1015" s="726" t="str">
        <f t="shared" ref="S1015:S1078" si="268">VLOOKUP(R1015,kelompok,2,0)</f>
        <v>ALAT KEDOKTERAN</v>
      </c>
      <c r="T1015" s="726">
        <f t="shared" ref="T1015:T1078" si="269">VLOOKUP(R1015,MASAMANFAAT,4,0)</f>
        <v>5</v>
      </c>
      <c r="U1015" s="734">
        <f t="shared" si="257"/>
        <v>9860730.6985763237</v>
      </c>
      <c r="V1015" s="726">
        <f t="shared" si="255"/>
        <v>5</v>
      </c>
      <c r="W1015" s="735">
        <f t="shared" si="258"/>
        <v>49303653.492881618</v>
      </c>
      <c r="X1015" s="735">
        <f t="shared" si="259"/>
        <v>0</v>
      </c>
      <c r="Y1015" s="735">
        <f t="shared" si="260"/>
        <v>0</v>
      </c>
      <c r="Z1015" s="735">
        <f t="shared" si="261"/>
        <v>0</v>
      </c>
      <c r="AA1015" s="735">
        <f t="shared" si="262"/>
        <v>0</v>
      </c>
      <c r="AB1015" s="735">
        <f t="shared" si="263"/>
        <v>0</v>
      </c>
      <c r="AC1015" s="736">
        <f t="shared" si="264"/>
        <v>2008</v>
      </c>
      <c r="AD1015" s="737">
        <f t="shared" si="265"/>
        <v>10</v>
      </c>
      <c r="AE1015" s="473">
        <f t="shared" si="266"/>
        <v>49303653.492881618</v>
      </c>
      <c r="AF1015" s="738">
        <f t="shared" si="267"/>
        <v>49303653.492881618</v>
      </c>
      <c r="AG1015" s="739"/>
      <c r="AH1015" s="625"/>
      <c r="AI1015" s="625"/>
      <c r="AJ1015" s="625"/>
      <c r="AK1015" s="625"/>
      <c r="AL1015" s="625"/>
      <c r="AM1015" s="625"/>
      <c r="AN1015" s="625"/>
    </row>
    <row r="1016" spans="1:40" s="626" customFormat="1" ht="16">
      <c r="A1016" s="722"/>
      <c r="B1016" s="493" t="s">
        <v>2263</v>
      </c>
      <c r="C1016" s="494" t="s">
        <v>2688</v>
      </c>
      <c r="D1016" s="493" t="s">
        <v>732</v>
      </c>
      <c r="E1016" s="493" t="s">
        <v>3185</v>
      </c>
      <c r="F1016" s="493"/>
      <c r="G1016" s="493" t="s">
        <v>1581</v>
      </c>
      <c r="H1016" s="493">
        <v>2008</v>
      </c>
      <c r="I1016" s="493"/>
      <c r="J1016" s="493"/>
      <c r="K1016" s="493"/>
      <c r="L1016" s="493"/>
      <c r="M1016" s="493"/>
      <c r="N1016" s="493" t="s">
        <v>204</v>
      </c>
      <c r="O1016" s="517">
        <v>179886594.96500999</v>
      </c>
      <c r="P1016" s="724" t="s">
        <v>123</v>
      </c>
      <c r="Q1016" s="723"/>
      <c r="R1016" s="699" t="str">
        <f t="shared" si="256"/>
        <v>2.08.01</v>
      </c>
      <c r="S1016" s="726" t="str">
        <f t="shared" si="268"/>
        <v>ALAT KEDOKTERAN</v>
      </c>
      <c r="T1016" s="726">
        <f t="shared" si="269"/>
        <v>5</v>
      </c>
      <c r="U1016" s="734">
        <f t="shared" si="257"/>
        <v>35977316.993001997</v>
      </c>
      <c r="V1016" s="726">
        <f t="shared" si="255"/>
        <v>5</v>
      </c>
      <c r="W1016" s="735">
        <f t="shared" si="258"/>
        <v>179886584.96500999</v>
      </c>
      <c r="X1016" s="735">
        <f t="shared" si="259"/>
        <v>0</v>
      </c>
      <c r="Y1016" s="735">
        <f t="shared" si="260"/>
        <v>0</v>
      </c>
      <c r="Z1016" s="735">
        <f t="shared" si="261"/>
        <v>0</v>
      </c>
      <c r="AA1016" s="735">
        <f t="shared" si="262"/>
        <v>0</v>
      </c>
      <c r="AB1016" s="735">
        <f t="shared" si="263"/>
        <v>0</v>
      </c>
      <c r="AC1016" s="736">
        <f t="shared" si="264"/>
        <v>2008</v>
      </c>
      <c r="AD1016" s="737">
        <f t="shared" si="265"/>
        <v>10</v>
      </c>
      <c r="AE1016" s="473">
        <f t="shared" si="266"/>
        <v>179886584.96500999</v>
      </c>
      <c r="AF1016" s="738">
        <f t="shared" si="267"/>
        <v>179886584.96500999</v>
      </c>
      <c r="AG1016" s="739"/>
      <c r="AH1016" s="625"/>
      <c r="AI1016" s="625"/>
      <c r="AJ1016" s="625"/>
      <c r="AK1016" s="625"/>
      <c r="AL1016" s="625"/>
      <c r="AM1016" s="625"/>
      <c r="AN1016" s="625"/>
    </row>
    <row r="1017" spans="1:40" s="626" customFormat="1" ht="16">
      <c r="A1017" s="722"/>
      <c r="B1017" s="493" t="s">
        <v>2263</v>
      </c>
      <c r="C1017" s="494" t="s">
        <v>2689</v>
      </c>
      <c r="D1017" s="493" t="s">
        <v>732</v>
      </c>
      <c r="E1017" s="493" t="s">
        <v>3186</v>
      </c>
      <c r="F1017" s="493"/>
      <c r="G1017" s="493" t="s">
        <v>1581</v>
      </c>
      <c r="H1017" s="493">
        <v>2008</v>
      </c>
      <c r="I1017" s="493"/>
      <c r="J1017" s="493"/>
      <c r="K1017" s="493"/>
      <c r="L1017" s="493"/>
      <c r="M1017" s="493"/>
      <c r="N1017" s="493" t="s">
        <v>204</v>
      </c>
      <c r="O1017" s="517">
        <v>214034261.00836292</v>
      </c>
      <c r="P1017" s="724" t="s">
        <v>123</v>
      </c>
      <c r="Q1017" s="723"/>
      <c r="R1017" s="699" t="str">
        <f t="shared" si="256"/>
        <v>2.08.01</v>
      </c>
      <c r="S1017" s="726" t="str">
        <f t="shared" si="268"/>
        <v>ALAT KEDOKTERAN</v>
      </c>
      <c r="T1017" s="726">
        <f t="shared" si="269"/>
        <v>5</v>
      </c>
      <c r="U1017" s="734">
        <f t="shared" si="257"/>
        <v>42806850.201672584</v>
      </c>
      <c r="V1017" s="726">
        <f t="shared" si="255"/>
        <v>5</v>
      </c>
      <c r="W1017" s="735">
        <f t="shared" si="258"/>
        <v>214034251.00836292</v>
      </c>
      <c r="X1017" s="735">
        <f t="shared" si="259"/>
        <v>0</v>
      </c>
      <c r="Y1017" s="735">
        <f t="shared" si="260"/>
        <v>0</v>
      </c>
      <c r="Z1017" s="735">
        <f t="shared" si="261"/>
        <v>0</v>
      </c>
      <c r="AA1017" s="735">
        <f t="shared" si="262"/>
        <v>0</v>
      </c>
      <c r="AB1017" s="735">
        <f t="shared" si="263"/>
        <v>0</v>
      </c>
      <c r="AC1017" s="736">
        <f t="shared" si="264"/>
        <v>2008</v>
      </c>
      <c r="AD1017" s="737">
        <f t="shared" si="265"/>
        <v>10</v>
      </c>
      <c r="AE1017" s="473">
        <f t="shared" si="266"/>
        <v>214034251.00836292</v>
      </c>
      <c r="AF1017" s="738">
        <f t="shared" si="267"/>
        <v>214034251.00836292</v>
      </c>
      <c r="AG1017" s="739"/>
      <c r="AH1017" s="625"/>
      <c r="AI1017" s="625"/>
      <c r="AJ1017" s="625"/>
      <c r="AK1017" s="625"/>
      <c r="AL1017" s="625"/>
      <c r="AM1017" s="625"/>
      <c r="AN1017" s="625"/>
    </row>
    <row r="1018" spans="1:40" s="626" customFormat="1" ht="16">
      <c r="A1018" s="722"/>
      <c r="B1018" s="493" t="s">
        <v>2263</v>
      </c>
      <c r="C1018" s="494" t="s">
        <v>2690</v>
      </c>
      <c r="D1018" s="493" t="s">
        <v>732</v>
      </c>
      <c r="E1018" s="493" t="s">
        <v>3187</v>
      </c>
      <c r="F1018" s="493"/>
      <c r="G1018" s="493" t="s">
        <v>1581</v>
      </c>
      <c r="H1018" s="493">
        <v>2008</v>
      </c>
      <c r="I1018" s="493"/>
      <c r="J1018" s="493"/>
      <c r="K1018" s="493"/>
      <c r="L1018" s="493"/>
      <c r="M1018" s="493"/>
      <c r="N1018" s="493" t="s">
        <v>204</v>
      </c>
      <c r="O1018" s="517">
        <v>2756913.1025661891</v>
      </c>
      <c r="P1018" s="724" t="s">
        <v>123</v>
      </c>
      <c r="Q1018" s="723"/>
      <c r="R1018" s="699" t="str">
        <f t="shared" si="256"/>
        <v>2.08.01</v>
      </c>
      <c r="S1018" s="726" t="str">
        <f t="shared" si="268"/>
        <v>ALAT KEDOKTERAN</v>
      </c>
      <c r="T1018" s="726">
        <f t="shared" si="269"/>
        <v>5</v>
      </c>
      <c r="U1018" s="734">
        <f t="shared" si="257"/>
        <v>551380.62051323778</v>
      </c>
      <c r="V1018" s="726">
        <f t="shared" si="255"/>
        <v>5</v>
      </c>
      <c r="W1018" s="735">
        <f t="shared" si="258"/>
        <v>2756903.1025661891</v>
      </c>
      <c r="X1018" s="735">
        <f t="shared" si="259"/>
        <v>0</v>
      </c>
      <c r="Y1018" s="735">
        <f t="shared" si="260"/>
        <v>0</v>
      </c>
      <c r="Z1018" s="735">
        <f t="shared" si="261"/>
        <v>0</v>
      </c>
      <c r="AA1018" s="735">
        <f t="shared" si="262"/>
        <v>0</v>
      </c>
      <c r="AB1018" s="735">
        <f t="shared" si="263"/>
        <v>0</v>
      </c>
      <c r="AC1018" s="736">
        <f t="shared" si="264"/>
        <v>2008</v>
      </c>
      <c r="AD1018" s="737">
        <f t="shared" si="265"/>
        <v>10</v>
      </c>
      <c r="AE1018" s="473">
        <f t="shared" si="266"/>
        <v>2756903.1025661891</v>
      </c>
      <c r="AF1018" s="738">
        <f t="shared" si="267"/>
        <v>2756903.1025661891</v>
      </c>
      <c r="AG1018" s="739"/>
      <c r="AH1018" s="625"/>
      <c r="AI1018" s="625"/>
      <c r="AJ1018" s="625"/>
      <c r="AK1018" s="625"/>
      <c r="AL1018" s="625"/>
      <c r="AM1018" s="625"/>
      <c r="AN1018" s="625"/>
    </row>
    <row r="1019" spans="1:40" s="626" customFormat="1" ht="16">
      <c r="A1019" s="722"/>
      <c r="B1019" s="493" t="s">
        <v>2263</v>
      </c>
      <c r="C1019" s="494" t="s">
        <v>2691</v>
      </c>
      <c r="D1019" s="493" t="s">
        <v>732</v>
      </c>
      <c r="E1019" s="493" t="s">
        <v>3188</v>
      </c>
      <c r="F1019" s="493"/>
      <c r="G1019" s="493" t="s">
        <v>225</v>
      </c>
      <c r="H1019" s="493">
        <v>2008</v>
      </c>
      <c r="I1019" s="493"/>
      <c r="J1019" s="493"/>
      <c r="K1019" s="493"/>
      <c r="L1019" s="493"/>
      <c r="M1019" s="493"/>
      <c r="N1019" s="493" t="s">
        <v>204</v>
      </c>
      <c r="O1019" s="517">
        <v>2756913.1025661891</v>
      </c>
      <c r="P1019" s="724" t="s">
        <v>123</v>
      </c>
      <c r="Q1019" s="723"/>
      <c r="R1019" s="699" t="str">
        <f t="shared" si="256"/>
        <v>2.08.01</v>
      </c>
      <c r="S1019" s="726" t="str">
        <f t="shared" si="268"/>
        <v>ALAT KEDOKTERAN</v>
      </c>
      <c r="T1019" s="726">
        <f t="shared" si="269"/>
        <v>5</v>
      </c>
      <c r="U1019" s="734">
        <f t="shared" si="257"/>
        <v>551380.62051323778</v>
      </c>
      <c r="V1019" s="726">
        <f t="shared" si="255"/>
        <v>5</v>
      </c>
      <c r="W1019" s="735">
        <f t="shared" si="258"/>
        <v>2756903.1025661891</v>
      </c>
      <c r="X1019" s="735">
        <f t="shared" si="259"/>
        <v>0</v>
      </c>
      <c r="Y1019" s="735">
        <f t="shared" si="260"/>
        <v>0</v>
      </c>
      <c r="Z1019" s="735">
        <f t="shared" si="261"/>
        <v>0</v>
      </c>
      <c r="AA1019" s="735">
        <f t="shared" si="262"/>
        <v>0</v>
      </c>
      <c r="AB1019" s="735">
        <f t="shared" si="263"/>
        <v>0</v>
      </c>
      <c r="AC1019" s="736">
        <f t="shared" si="264"/>
        <v>2008</v>
      </c>
      <c r="AD1019" s="737">
        <f t="shared" si="265"/>
        <v>10</v>
      </c>
      <c r="AE1019" s="473">
        <f t="shared" si="266"/>
        <v>2756903.1025661891</v>
      </c>
      <c r="AF1019" s="738">
        <f t="shared" si="267"/>
        <v>2756903.1025661891</v>
      </c>
      <c r="AG1019" s="739"/>
      <c r="AH1019" s="625"/>
      <c r="AI1019" s="625"/>
      <c r="AJ1019" s="625"/>
      <c r="AK1019" s="625"/>
      <c r="AL1019" s="625"/>
      <c r="AM1019" s="625"/>
      <c r="AN1019" s="625"/>
    </row>
    <row r="1020" spans="1:40" s="626" customFormat="1" ht="16">
      <c r="A1020" s="722"/>
      <c r="B1020" s="493" t="s">
        <v>2926</v>
      </c>
      <c r="C1020" s="494" t="s">
        <v>2692</v>
      </c>
      <c r="D1020" s="493" t="s">
        <v>732</v>
      </c>
      <c r="E1020" s="493" t="s">
        <v>3187</v>
      </c>
      <c r="F1020" s="493"/>
      <c r="G1020" s="493" t="s">
        <v>1581</v>
      </c>
      <c r="H1020" s="493">
        <v>2008</v>
      </c>
      <c r="I1020" s="493"/>
      <c r="J1020" s="493"/>
      <c r="K1020" s="493"/>
      <c r="L1020" s="493"/>
      <c r="M1020" s="493"/>
      <c r="N1020" s="493" t="s">
        <v>204</v>
      </c>
      <c r="O1020" s="517">
        <v>2646636.5784635413</v>
      </c>
      <c r="P1020" s="724" t="s">
        <v>123</v>
      </c>
      <c r="Q1020" s="723"/>
      <c r="R1020" s="699" t="str">
        <f t="shared" si="256"/>
        <v>2.08.01</v>
      </c>
      <c r="S1020" s="726" t="str">
        <f t="shared" si="268"/>
        <v>ALAT KEDOKTERAN</v>
      </c>
      <c r="T1020" s="726">
        <f t="shared" si="269"/>
        <v>5</v>
      </c>
      <c r="U1020" s="734">
        <f t="shared" si="257"/>
        <v>529325.31569270825</v>
      </c>
      <c r="V1020" s="726">
        <f t="shared" si="255"/>
        <v>5</v>
      </c>
      <c r="W1020" s="735">
        <f t="shared" si="258"/>
        <v>2646626.5784635413</v>
      </c>
      <c r="X1020" s="735">
        <f t="shared" si="259"/>
        <v>0</v>
      </c>
      <c r="Y1020" s="735">
        <f t="shared" si="260"/>
        <v>0</v>
      </c>
      <c r="Z1020" s="735">
        <f t="shared" si="261"/>
        <v>0</v>
      </c>
      <c r="AA1020" s="735">
        <f t="shared" si="262"/>
        <v>0</v>
      </c>
      <c r="AB1020" s="735">
        <f t="shared" si="263"/>
        <v>0</v>
      </c>
      <c r="AC1020" s="736">
        <f t="shared" si="264"/>
        <v>2008</v>
      </c>
      <c r="AD1020" s="737">
        <f t="shared" si="265"/>
        <v>10</v>
      </c>
      <c r="AE1020" s="473">
        <f t="shared" si="266"/>
        <v>2646626.5784635413</v>
      </c>
      <c r="AF1020" s="738">
        <f t="shared" si="267"/>
        <v>2646626.5784635413</v>
      </c>
      <c r="AG1020" s="739"/>
      <c r="AH1020" s="625"/>
      <c r="AI1020" s="625"/>
      <c r="AJ1020" s="625"/>
      <c r="AK1020" s="625"/>
      <c r="AL1020" s="625"/>
      <c r="AM1020" s="625"/>
      <c r="AN1020" s="625"/>
    </row>
    <row r="1021" spans="1:40" s="626" customFormat="1" ht="16">
      <c r="A1021" s="722"/>
      <c r="B1021" s="493" t="s">
        <v>2263</v>
      </c>
      <c r="C1021" s="494" t="s">
        <v>2693</v>
      </c>
      <c r="D1021" s="493" t="s">
        <v>733</v>
      </c>
      <c r="E1021" s="493" t="s">
        <v>3189</v>
      </c>
      <c r="F1021" s="493"/>
      <c r="G1021" s="493" t="s">
        <v>1592</v>
      </c>
      <c r="H1021" s="493">
        <v>2008</v>
      </c>
      <c r="I1021" s="493"/>
      <c r="J1021" s="493"/>
      <c r="K1021" s="493"/>
      <c r="L1021" s="493"/>
      <c r="M1021" s="493"/>
      <c r="N1021" s="493" t="s">
        <v>204</v>
      </c>
      <c r="O1021" s="517">
        <v>2794848.2268574997</v>
      </c>
      <c r="P1021" s="724" t="s">
        <v>123</v>
      </c>
      <c r="Q1021" s="723"/>
      <c r="R1021" s="699" t="str">
        <f t="shared" si="256"/>
        <v>2.08.01</v>
      </c>
      <c r="S1021" s="726" t="str">
        <f t="shared" si="268"/>
        <v>ALAT KEDOKTERAN</v>
      </c>
      <c r="T1021" s="726">
        <f t="shared" si="269"/>
        <v>5</v>
      </c>
      <c r="U1021" s="734">
        <f t="shared" si="257"/>
        <v>558967.64537149994</v>
      </c>
      <c r="V1021" s="726">
        <f t="shared" si="255"/>
        <v>5</v>
      </c>
      <c r="W1021" s="735">
        <f t="shared" si="258"/>
        <v>2794838.2268574997</v>
      </c>
      <c r="X1021" s="735">
        <f t="shared" si="259"/>
        <v>0</v>
      </c>
      <c r="Y1021" s="735">
        <f t="shared" si="260"/>
        <v>0</v>
      </c>
      <c r="Z1021" s="735">
        <f t="shared" si="261"/>
        <v>0</v>
      </c>
      <c r="AA1021" s="735">
        <f t="shared" si="262"/>
        <v>0</v>
      </c>
      <c r="AB1021" s="735">
        <f t="shared" si="263"/>
        <v>0</v>
      </c>
      <c r="AC1021" s="736">
        <f t="shared" si="264"/>
        <v>2008</v>
      </c>
      <c r="AD1021" s="737">
        <f t="shared" si="265"/>
        <v>10</v>
      </c>
      <c r="AE1021" s="473">
        <f t="shared" si="266"/>
        <v>2794838.2268574997</v>
      </c>
      <c r="AF1021" s="738">
        <f t="shared" si="267"/>
        <v>2794838.2268574997</v>
      </c>
      <c r="AG1021" s="739"/>
      <c r="AH1021" s="625"/>
      <c r="AI1021" s="625"/>
      <c r="AJ1021" s="625"/>
      <c r="AK1021" s="625"/>
      <c r="AL1021" s="625"/>
      <c r="AM1021" s="625"/>
      <c r="AN1021" s="625"/>
    </row>
    <row r="1022" spans="1:40" s="626" customFormat="1" ht="16">
      <c r="A1022" s="722"/>
      <c r="B1022" s="493" t="s">
        <v>2263</v>
      </c>
      <c r="C1022" s="494" t="s">
        <v>2694</v>
      </c>
      <c r="D1022" s="493" t="s">
        <v>733</v>
      </c>
      <c r="E1022" s="493" t="s">
        <v>3190</v>
      </c>
      <c r="F1022" s="493"/>
      <c r="G1022" s="493" t="s">
        <v>1581</v>
      </c>
      <c r="H1022" s="493">
        <v>2008</v>
      </c>
      <c r="I1022" s="493"/>
      <c r="J1022" s="493"/>
      <c r="K1022" s="493"/>
      <c r="L1022" s="493"/>
      <c r="M1022" s="493"/>
      <c r="N1022" s="493" t="s">
        <v>204</v>
      </c>
      <c r="O1022" s="517">
        <v>330829.57230794267</v>
      </c>
      <c r="P1022" s="724" t="s">
        <v>123</v>
      </c>
      <c r="Q1022" s="723"/>
      <c r="R1022" s="699" t="str">
        <f t="shared" si="256"/>
        <v>2.08.01</v>
      </c>
      <c r="S1022" s="726" t="str">
        <f t="shared" si="268"/>
        <v>ALAT KEDOKTERAN</v>
      </c>
      <c r="T1022" s="726">
        <f t="shared" si="269"/>
        <v>5</v>
      </c>
      <c r="U1022" s="734">
        <f t="shared" si="257"/>
        <v>66163.914461588531</v>
      </c>
      <c r="V1022" s="726">
        <f t="shared" si="255"/>
        <v>5</v>
      </c>
      <c r="W1022" s="735">
        <f t="shared" si="258"/>
        <v>330819.57230794267</v>
      </c>
      <c r="X1022" s="735">
        <f t="shared" si="259"/>
        <v>0</v>
      </c>
      <c r="Y1022" s="735">
        <f t="shared" si="260"/>
        <v>0</v>
      </c>
      <c r="Z1022" s="735">
        <f t="shared" si="261"/>
        <v>0</v>
      </c>
      <c r="AA1022" s="735">
        <f t="shared" si="262"/>
        <v>0</v>
      </c>
      <c r="AB1022" s="735">
        <f t="shared" si="263"/>
        <v>0</v>
      </c>
      <c r="AC1022" s="736">
        <f t="shared" si="264"/>
        <v>2008</v>
      </c>
      <c r="AD1022" s="737">
        <f t="shared" si="265"/>
        <v>10</v>
      </c>
      <c r="AE1022" s="473">
        <f t="shared" si="266"/>
        <v>330819.57230794267</v>
      </c>
      <c r="AF1022" s="738">
        <f t="shared" si="267"/>
        <v>330819.57230794267</v>
      </c>
      <c r="AG1022" s="739"/>
      <c r="AH1022" s="625"/>
      <c r="AI1022" s="625"/>
      <c r="AJ1022" s="625"/>
      <c r="AK1022" s="625"/>
      <c r="AL1022" s="625"/>
      <c r="AM1022" s="625"/>
      <c r="AN1022" s="625"/>
    </row>
    <row r="1023" spans="1:40" s="626" customFormat="1" ht="16">
      <c r="A1023" s="722"/>
      <c r="B1023" s="493" t="s">
        <v>2263</v>
      </c>
      <c r="C1023" s="494" t="s">
        <v>2695</v>
      </c>
      <c r="D1023" s="493" t="s">
        <v>996</v>
      </c>
      <c r="E1023" s="493" t="s">
        <v>3190</v>
      </c>
      <c r="F1023" s="493"/>
      <c r="G1023" s="493" t="s">
        <v>1581</v>
      </c>
      <c r="H1023" s="493">
        <v>2008</v>
      </c>
      <c r="I1023" s="493"/>
      <c r="J1023" s="493"/>
      <c r="K1023" s="493"/>
      <c r="L1023" s="493"/>
      <c r="M1023" s="493"/>
      <c r="N1023" s="493" t="s">
        <v>204</v>
      </c>
      <c r="O1023" s="517">
        <v>661659.14461588534</v>
      </c>
      <c r="P1023" s="724"/>
      <c r="Q1023" s="723"/>
      <c r="R1023" s="699" t="str">
        <f t="shared" si="256"/>
        <v>2.08.01</v>
      </c>
      <c r="S1023" s="726" t="str">
        <f t="shared" si="268"/>
        <v>ALAT KEDOKTERAN</v>
      </c>
      <c r="T1023" s="726">
        <f t="shared" si="269"/>
        <v>5</v>
      </c>
      <c r="U1023" s="734">
        <f t="shared" si="257"/>
        <v>132329.82892317706</v>
      </c>
      <c r="V1023" s="726">
        <f t="shared" si="255"/>
        <v>5</v>
      </c>
      <c r="W1023" s="735">
        <f t="shared" si="258"/>
        <v>661649.14461588534</v>
      </c>
      <c r="X1023" s="735">
        <f t="shared" si="259"/>
        <v>0</v>
      </c>
      <c r="Y1023" s="735">
        <f t="shared" si="260"/>
        <v>0</v>
      </c>
      <c r="Z1023" s="735">
        <f t="shared" si="261"/>
        <v>0</v>
      </c>
      <c r="AA1023" s="735">
        <f t="shared" si="262"/>
        <v>0</v>
      </c>
      <c r="AB1023" s="735">
        <f t="shared" si="263"/>
        <v>0</v>
      </c>
      <c r="AC1023" s="736">
        <f t="shared" si="264"/>
        <v>2008</v>
      </c>
      <c r="AD1023" s="737">
        <f t="shared" si="265"/>
        <v>10</v>
      </c>
      <c r="AE1023" s="473">
        <f t="shared" si="266"/>
        <v>661649.14461588534</v>
      </c>
      <c r="AF1023" s="738">
        <f t="shared" si="267"/>
        <v>661649.14461588534</v>
      </c>
      <c r="AG1023" s="739"/>
      <c r="AH1023" s="625"/>
      <c r="AI1023" s="625"/>
      <c r="AJ1023" s="625"/>
      <c r="AK1023" s="625"/>
      <c r="AL1023" s="625"/>
      <c r="AM1023" s="625"/>
      <c r="AN1023" s="625"/>
    </row>
    <row r="1024" spans="1:40" s="626" customFormat="1" ht="16">
      <c r="A1024" s="722"/>
      <c r="B1024" s="493" t="s">
        <v>2263</v>
      </c>
      <c r="C1024" s="494" t="s">
        <v>2696</v>
      </c>
      <c r="D1024" s="493" t="s">
        <v>732</v>
      </c>
      <c r="E1024" s="493" t="s">
        <v>3191</v>
      </c>
      <c r="F1024" s="493"/>
      <c r="G1024" s="493" t="s">
        <v>238</v>
      </c>
      <c r="H1024" s="493">
        <v>2008</v>
      </c>
      <c r="I1024" s="493"/>
      <c r="J1024" s="493"/>
      <c r="K1024" s="493"/>
      <c r="L1024" s="493"/>
      <c r="M1024" s="493"/>
      <c r="N1024" s="493" t="s">
        <v>204</v>
      </c>
      <c r="O1024" s="517">
        <v>12805486.421238</v>
      </c>
      <c r="P1024" s="724" t="s">
        <v>123</v>
      </c>
      <c r="Q1024" s="723"/>
      <c r="R1024" s="699" t="str">
        <f t="shared" si="256"/>
        <v>2.08.01</v>
      </c>
      <c r="S1024" s="726" t="str">
        <f t="shared" si="268"/>
        <v>ALAT KEDOKTERAN</v>
      </c>
      <c r="T1024" s="726">
        <f t="shared" si="269"/>
        <v>5</v>
      </c>
      <c r="U1024" s="734">
        <f t="shared" si="257"/>
        <v>2561095.2842476</v>
      </c>
      <c r="V1024" s="726">
        <f t="shared" si="255"/>
        <v>5</v>
      </c>
      <c r="W1024" s="735">
        <f t="shared" si="258"/>
        <v>12805476.421238</v>
      </c>
      <c r="X1024" s="735">
        <f t="shared" si="259"/>
        <v>0</v>
      </c>
      <c r="Y1024" s="735">
        <f t="shared" si="260"/>
        <v>0</v>
      </c>
      <c r="Z1024" s="735">
        <f t="shared" si="261"/>
        <v>0</v>
      </c>
      <c r="AA1024" s="735">
        <f t="shared" si="262"/>
        <v>0</v>
      </c>
      <c r="AB1024" s="735">
        <f t="shared" si="263"/>
        <v>0</v>
      </c>
      <c r="AC1024" s="736">
        <f t="shared" si="264"/>
        <v>2008</v>
      </c>
      <c r="AD1024" s="737">
        <f t="shared" si="265"/>
        <v>10</v>
      </c>
      <c r="AE1024" s="473">
        <f t="shared" si="266"/>
        <v>12805476.421238</v>
      </c>
      <c r="AF1024" s="738">
        <f t="shared" si="267"/>
        <v>12805476.421238</v>
      </c>
      <c r="AG1024" s="739"/>
      <c r="AH1024" s="625"/>
      <c r="AI1024" s="625"/>
      <c r="AJ1024" s="625"/>
      <c r="AK1024" s="625"/>
      <c r="AL1024" s="625"/>
      <c r="AM1024" s="625"/>
      <c r="AN1024" s="625"/>
    </row>
    <row r="1025" spans="1:40" s="626" customFormat="1" ht="16">
      <c r="A1025" s="722"/>
      <c r="B1025" s="493" t="s">
        <v>2263</v>
      </c>
      <c r="C1025" s="494" t="s">
        <v>2697</v>
      </c>
      <c r="D1025" s="493" t="s">
        <v>997</v>
      </c>
      <c r="E1025" s="493" t="s">
        <v>747</v>
      </c>
      <c r="F1025" s="493"/>
      <c r="G1025" s="493" t="s">
        <v>1580</v>
      </c>
      <c r="H1025" s="723">
        <v>2008</v>
      </c>
      <c r="I1025" s="723"/>
      <c r="J1025" s="723"/>
      <c r="K1025" s="723"/>
      <c r="L1025" s="723"/>
      <c r="M1025" s="723"/>
      <c r="N1025" s="493" t="s">
        <v>204</v>
      </c>
      <c r="O1025" s="517">
        <v>22330996.130786132</v>
      </c>
      <c r="P1025" s="724" t="s">
        <v>1573</v>
      </c>
      <c r="Q1025" s="723"/>
      <c r="R1025" s="699" t="str">
        <f t="shared" si="256"/>
        <v>2.08.01</v>
      </c>
      <c r="S1025" s="726" t="str">
        <f t="shared" si="268"/>
        <v>ALAT KEDOKTERAN</v>
      </c>
      <c r="T1025" s="726">
        <f t="shared" si="269"/>
        <v>5</v>
      </c>
      <c r="U1025" s="734">
        <f t="shared" si="257"/>
        <v>4466197.2261572266</v>
      </c>
      <c r="V1025" s="726">
        <f t="shared" si="255"/>
        <v>5</v>
      </c>
      <c r="W1025" s="735">
        <f t="shared" si="258"/>
        <v>22330986.130786132</v>
      </c>
      <c r="X1025" s="735">
        <f t="shared" si="259"/>
        <v>0</v>
      </c>
      <c r="Y1025" s="735">
        <f t="shared" si="260"/>
        <v>0</v>
      </c>
      <c r="Z1025" s="735">
        <f t="shared" si="261"/>
        <v>0</v>
      </c>
      <c r="AA1025" s="735">
        <f t="shared" si="262"/>
        <v>0</v>
      </c>
      <c r="AB1025" s="735">
        <f t="shared" si="263"/>
        <v>0</v>
      </c>
      <c r="AC1025" s="736">
        <f t="shared" si="264"/>
        <v>2008</v>
      </c>
      <c r="AD1025" s="737">
        <f t="shared" si="265"/>
        <v>10</v>
      </c>
      <c r="AE1025" s="473">
        <f t="shared" si="266"/>
        <v>22330986.130786132</v>
      </c>
      <c r="AF1025" s="738">
        <f t="shared" si="267"/>
        <v>22330986.130786132</v>
      </c>
      <c r="AG1025" s="739"/>
      <c r="AH1025" s="625"/>
      <c r="AI1025" s="625"/>
      <c r="AJ1025" s="625"/>
      <c r="AK1025" s="625"/>
      <c r="AL1025" s="625"/>
      <c r="AM1025" s="625"/>
      <c r="AN1025" s="625"/>
    </row>
    <row r="1026" spans="1:40" s="626" customFormat="1" ht="16">
      <c r="A1026" s="722"/>
      <c r="B1026" s="493" t="s">
        <v>2263</v>
      </c>
      <c r="C1026" s="494" t="s">
        <v>2698</v>
      </c>
      <c r="D1026" s="493" t="s">
        <v>997</v>
      </c>
      <c r="E1026" s="493" t="s">
        <v>747</v>
      </c>
      <c r="F1026" s="493"/>
      <c r="G1026" s="493" t="s">
        <v>1580</v>
      </c>
      <c r="H1026" s="723">
        <v>2008</v>
      </c>
      <c r="I1026" s="723"/>
      <c r="J1026" s="723"/>
      <c r="K1026" s="723"/>
      <c r="L1026" s="723"/>
      <c r="M1026" s="723"/>
      <c r="N1026" s="493" t="s">
        <v>204</v>
      </c>
      <c r="O1026" s="517">
        <v>8270739.3076985674</v>
      </c>
      <c r="P1026" s="724" t="s">
        <v>1573</v>
      </c>
      <c r="Q1026" s="723"/>
      <c r="R1026" s="699" t="str">
        <f t="shared" si="256"/>
        <v>2.08.01</v>
      </c>
      <c r="S1026" s="726" t="str">
        <f t="shared" si="268"/>
        <v>ALAT KEDOKTERAN</v>
      </c>
      <c r="T1026" s="726">
        <f t="shared" si="269"/>
        <v>5</v>
      </c>
      <c r="U1026" s="734">
        <f t="shared" si="257"/>
        <v>1654145.8615397136</v>
      </c>
      <c r="V1026" s="726">
        <f t="shared" si="255"/>
        <v>5</v>
      </c>
      <c r="W1026" s="735">
        <f t="shared" si="258"/>
        <v>8270729.3076985683</v>
      </c>
      <c r="X1026" s="735">
        <f t="shared" si="259"/>
        <v>0</v>
      </c>
      <c r="Y1026" s="735">
        <f t="shared" si="260"/>
        <v>0</v>
      </c>
      <c r="Z1026" s="735">
        <f t="shared" si="261"/>
        <v>0</v>
      </c>
      <c r="AA1026" s="735">
        <f t="shared" si="262"/>
        <v>0</v>
      </c>
      <c r="AB1026" s="735">
        <f t="shared" si="263"/>
        <v>0</v>
      </c>
      <c r="AC1026" s="736">
        <f t="shared" si="264"/>
        <v>2008</v>
      </c>
      <c r="AD1026" s="737">
        <f t="shared" si="265"/>
        <v>9.9999999990686774</v>
      </c>
      <c r="AE1026" s="473">
        <f t="shared" si="266"/>
        <v>8270729.3076985683</v>
      </c>
      <c r="AF1026" s="738">
        <f t="shared" si="267"/>
        <v>8270729.3076985683</v>
      </c>
      <c r="AG1026" s="739"/>
      <c r="AH1026" s="625"/>
      <c r="AI1026" s="625"/>
      <c r="AJ1026" s="625"/>
      <c r="AK1026" s="625"/>
      <c r="AL1026" s="625"/>
      <c r="AM1026" s="625"/>
      <c r="AN1026" s="625"/>
    </row>
    <row r="1027" spans="1:40" s="626" customFormat="1" ht="16">
      <c r="A1027" s="722"/>
      <c r="B1027" s="493" t="s">
        <v>2263</v>
      </c>
      <c r="C1027" s="494" t="s">
        <v>2699</v>
      </c>
      <c r="D1027" s="493" t="s">
        <v>998</v>
      </c>
      <c r="E1027" s="493" t="s">
        <v>3192</v>
      </c>
      <c r="F1027" s="493"/>
      <c r="G1027" s="493"/>
      <c r="H1027" s="493">
        <v>2008</v>
      </c>
      <c r="I1027" s="493"/>
      <c r="J1027" s="493"/>
      <c r="K1027" s="493"/>
      <c r="L1027" s="493"/>
      <c r="M1027" s="493"/>
      <c r="N1027" s="493" t="s">
        <v>204</v>
      </c>
      <c r="O1027" s="517">
        <v>76223133.459749997</v>
      </c>
      <c r="P1027" s="724" t="s">
        <v>123</v>
      </c>
      <c r="Q1027" s="723"/>
      <c r="R1027" s="699" t="str">
        <f t="shared" si="256"/>
        <v>2.08.01</v>
      </c>
      <c r="S1027" s="726" t="str">
        <f t="shared" si="268"/>
        <v>ALAT KEDOKTERAN</v>
      </c>
      <c r="T1027" s="726">
        <f t="shared" si="269"/>
        <v>5</v>
      </c>
      <c r="U1027" s="734">
        <f t="shared" si="257"/>
        <v>15244624.691949999</v>
      </c>
      <c r="V1027" s="726">
        <f t="shared" si="255"/>
        <v>5</v>
      </c>
      <c r="W1027" s="735">
        <f t="shared" si="258"/>
        <v>76223123.459749997</v>
      </c>
      <c r="X1027" s="735">
        <f t="shared" si="259"/>
        <v>0</v>
      </c>
      <c r="Y1027" s="735">
        <f t="shared" si="260"/>
        <v>0</v>
      </c>
      <c r="Z1027" s="735">
        <f t="shared" si="261"/>
        <v>0</v>
      </c>
      <c r="AA1027" s="735">
        <f t="shared" si="262"/>
        <v>0</v>
      </c>
      <c r="AB1027" s="735">
        <f t="shared" si="263"/>
        <v>0</v>
      </c>
      <c r="AC1027" s="736">
        <f t="shared" si="264"/>
        <v>2008</v>
      </c>
      <c r="AD1027" s="737">
        <f t="shared" si="265"/>
        <v>10</v>
      </c>
      <c r="AE1027" s="473">
        <f t="shared" si="266"/>
        <v>76223123.459749997</v>
      </c>
      <c r="AF1027" s="738">
        <f t="shared" si="267"/>
        <v>76223123.459749997</v>
      </c>
      <c r="AG1027" s="739"/>
      <c r="AH1027" s="625"/>
      <c r="AI1027" s="625"/>
      <c r="AJ1027" s="625"/>
      <c r="AK1027" s="625"/>
      <c r="AL1027" s="625"/>
      <c r="AM1027" s="625"/>
      <c r="AN1027" s="625"/>
    </row>
    <row r="1028" spans="1:40" s="626" customFormat="1" ht="16">
      <c r="A1028" s="722"/>
      <c r="B1028" s="493" t="s">
        <v>2981</v>
      </c>
      <c r="C1028" s="494" t="s">
        <v>2700</v>
      </c>
      <c r="D1028" s="493" t="s">
        <v>732</v>
      </c>
      <c r="E1028" s="493" t="s">
        <v>770</v>
      </c>
      <c r="F1028" s="493"/>
      <c r="G1028" s="493" t="s">
        <v>238</v>
      </c>
      <c r="H1028" s="493">
        <v>2008</v>
      </c>
      <c r="I1028" s="493"/>
      <c r="J1028" s="493"/>
      <c r="K1028" s="493"/>
      <c r="L1028" s="493"/>
      <c r="M1028" s="493"/>
      <c r="N1028" s="493" t="s">
        <v>204</v>
      </c>
      <c r="O1028" s="517">
        <v>4488695.637074166</v>
      </c>
      <c r="P1028" s="724" t="s">
        <v>123</v>
      </c>
      <c r="Q1028" s="723"/>
      <c r="R1028" s="699" t="str">
        <f t="shared" si="256"/>
        <v>2.08.01</v>
      </c>
      <c r="S1028" s="726" t="str">
        <f t="shared" si="268"/>
        <v>ALAT KEDOKTERAN</v>
      </c>
      <c r="T1028" s="726">
        <f t="shared" si="269"/>
        <v>5</v>
      </c>
      <c r="U1028" s="734">
        <f t="shared" si="257"/>
        <v>897737.12741483317</v>
      </c>
      <c r="V1028" s="726">
        <f t="shared" si="255"/>
        <v>5</v>
      </c>
      <c r="W1028" s="735">
        <f t="shared" si="258"/>
        <v>4488685.637074166</v>
      </c>
      <c r="X1028" s="735">
        <f t="shared" si="259"/>
        <v>0</v>
      </c>
      <c r="Y1028" s="735">
        <f t="shared" si="260"/>
        <v>0</v>
      </c>
      <c r="Z1028" s="735">
        <f t="shared" si="261"/>
        <v>0</v>
      </c>
      <c r="AA1028" s="735">
        <f t="shared" si="262"/>
        <v>0</v>
      </c>
      <c r="AB1028" s="735">
        <f t="shared" si="263"/>
        <v>0</v>
      </c>
      <c r="AC1028" s="736">
        <f t="shared" si="264"/>
        <v>2008</v>
      </c>
      <c r="AD1028" s="737">
        <f t="shared" si="265"/>
        <v>10</v>
      </c>
      <c r="AE1028" s="473">
        <f t="shared" si="266"/>
        <v>4488685.637074166</v>
      </c>
      <c r="AF1028" s="738">
        <f t="shared" si="267"/>
        <v>4488685.637074166</v>
      </c>
      <c r="AG1028" s="739"/>
      <c r="AH1028" s="625"/>
      <c r="AI1028" s="625"/>
      <c r="AJ1028" s="625"/>
      <c r="AK1028" s="625"/>
      <c r="AL1028" s="625"/>
      <c r="AM1028" s="625"/>
      <c r="AN1028" s="625"/>
    </row>
    <row r="1029" spans="1:40" s="626" customFormat="1" ht="16">
      <c r="A1029" s="722"/>
      <c r="B1029" s="493" t="s">
        <v>2263</v>
      </c>
      <c r="C1029" s="494" t="s">
        <v>2701</v>
      </c>
      <c r="D1029" s="493" t="s">
        <v>732</v>
      </c>
      <c r="E1029" s="493" t="s">
        <v>3193</v>
      </c>
      <c r="F1029" s="493"/>
      <c r="G1029" s="493" t="s">
        <v>225</v>
      </c>
      <c r="H1029" s="493">
        <v>2008</v>
      </c>
      <c r="I1029" s="493"/>
      <c r="J1029" s="493"/>
      <c r="K1029" s="493"/>
      <c r="L1029" s="493"/>
      <c r="M1029" s="493"/>
      <c r="N1029" s="493" t="s">
        <v>204</v>
      </c>
      <c r="O1029" s="517">
        <v>707469288.79999995</v>
      </c>
      <c r="P1029" s="724" t="s">
        <v>1573</v>
      </c>
      <c r="Q1029" s="723"/>
      <c r="R1029" s="699" t="str">
        <f t="shared" si="256"/>
        <v>2.08.01</v>
      </c>
      <c r="S1029" s="726" t="str">
        <f t="shared" si="268"/>
        <v>ALAT KEDOKTERAN</v>
      </c>
      <c r="T1029" s="726">
        <f t="shared" si="269"/>
        <v>5</v>
      </c>
      <c r="U1029" s="734">
        <f t="shared" si="257"/>
        <v>141493855.75999999</v>
      </c>
      <c r="V1029" s="726">
        <f t="shared" si="255"/>
        <v>5</v>
      </c>
      <c r="W1029" s="735">
        <f t="shared" si="258"/>
        <v>707469278.79999995</v>
      </c>
      <c r="X1029" s="735">
        <f t="shared" si="259"/>
        <v>0</v>
      </c>
      <c r="Y1029" s="735">
        <f t="shared" si="260"/>
        <v>0</v>
      </c>
      <c r="Z1029" s="735">
        <f t="shared" si="261"/>
        <v>0</v>
      </c>
      <c r="AA1029" s="735">
        <f t="shared" si="262"/>
        <v>0</v>
      </c>
      <c r="AB1029" s="735">
        <f t="shared" si="263"/>
        <v>0</v>
      </c>
      <c r="AC1029" s="736">
        <f t="shared" si="264"/>
        <v>2008</v>
      </c>
      <c r="AD1029" s="737">
        <f t="shared" si="265"/>
        <v>10</v>
      </c>
      <c r="AE1029" s="473">
        <f t="shared" si="266"/>
        <v>707469278.79999995</v>
      </c>
      <c r="AF1029" s="738">
        <f t="shared" si="267"/>
        <v>707469278.79999995</v>
      </c>
      <c r="AG1029" s="739"/>
      <c r="AH1029" s="625"/>
      <c r="AI1029" s="625"/>
      <c r="AJ1029" s="625"/>
      <c r="AK1029" s="625"/>
      <c r="AL1029" s="625"/>
      <c r="AM1029" s="625"/>
      <c r="AN1029" s="625"/>
    </row>
    <row r="1030" spans="1:40" s="626" customFormat="1" ht="16">
      <c r="A1030" s="722"/>
      <c r="B1030" s="493" t="s">
        <v>2263</v>
      </c>
      <c r="C1030" s="494" t="s">
        <v>2702</v>
      </c>
      <c r="D1030" s="493" t="s">
        <v>733</v>
      </c>
      <c r="E1030" s="493" t="s">
        <v>3194</v>
      </c>
      <c r="F1030" s="493"/>
      <c r="G1030" s="493" t="s">
        <v>1585</v>
      </c>
      <c r="H1030" s="493">
        <v>2008</v>
      </c>
      <c r="I1030" s="493"/>
      <c r="J1030" s="493"/>
      <c r="K1030" s="493"/>
      <c r="L1030" s="493"/>
      <c r="M1030" s="493"/>
      <c r="N1030" s="493" t="s">
        <v>204</v>
      </c>
      <c r="O1030" s="517">
        <v>77339655.276338905</v>
      </c>
      <c r="P1030" s="724" t="s">
        <v>123</v>
      </c>
      <c r="Q1030" s="723"/>
      <c r="R1030" s="699" t="str">
        <f t="shared" si="256"/>
        <v>2.08.01</v>
      </c>
      <c r="S1030" s="726" t="str">
        <f t="shared" si="268"/>
        <v>ALAT KEDOKTERAN</v>
      </c>
      <c r="T1030" s="726">
        <f t="shared" si="269"/>
        <v>5</v>
      </c>
      <c r="U1030" s="734">
        <f t="shared" si="257"/>
        <v>15467929.055267781</v>
      </c>
      <c r="V1030" s="726">
        <f t="shared" si="255"/>
        <v>5</v>
      </c>
      <c r="W1030" s="735">
        <f t="shared" si="258"/>
        <v>77339645.276338905</v>
      </c>
      <c r="X1030" s="735">
        <f t="shared" si="259"/>
        <v>0</v>
      </c>
      <c r="Y1030" s="735">
        <f t="shared" si="260"/>
        <v>0</v>
      </c>
      <c r="Z1030" s="735">
        <f t="shared" si="261"/>
        <v>0</v>
      </c>
      <c r="AA1030" s="735">
        <f t="shared" si="262"/>
        <v>0</v>
      </c>
      <c r="AB1030" s="735">
        <f t="shared" si="263"/>
        <v>0</v>
      </c>
      <c r="AC1030" s="736">
        <f t="shared" si="264"/>
        <v>2008</v>
      </c>
      <c r="AD1030" s="737">
        <f t="shared" si="265"/>
        <v>10</v>
      </c>
      <c r="AE1030" s="473">
        <f t="shared" si="266"/>
        <v>77339645.276338905</v>
      </c>
      <c r="AF1030" s="738">
        <f t="shared" si="267"/>
        <v>77339645.276338905</v>
      </c>
      <c r="AG1030" s="739"/>
      <c r="AH1030" s="625"/>
      <c r="AI1030" s="625"/>
      <c r="AJ1030" s="625"/>
      <c r="AK1030" s="625"/>
      <c r="AL1030" s="625"/>
      <c r="AM1030" s="625"/>
      <c r="AN1030" s="625"/>
    </row>
    <row r="1031" spans="1:40" s="626" customFormat="1" ht="16">
      <c r="A1031" s="722"/>
      <c r="B1031" s="493" t="s">
        <v>2261</v>
      </c>
      <c r="C1031" s="494" t="s">
        <v>313</v>
      </c>
      <c r="D1031" s="493" t="s">
        <v>999</v>
      </c>
      <c r="E1031" s="493" t="s">
        <v>3195</v>
      </c>
      <c r="F1031" s="493"/>
      <c r="G1031" s="493" t="s">
        <v>238</v>
      </c>
      <c r="H1031" s="493">
        <v>2008</v>
      </c>
      <c r="I1031" s="493"/>
      <c r="J1031" s="493"/>
      <c r="K1031" s="493"/>
      <c r="L1031" s="493"/>
      <c r="M1031" s="493"/>
      <c r="N1031" s="493" t="s">
        <v>204</v>
      </c>
      <c r="O1031" s="517">
        <v>16572783.273501195</v>
      </c>
      <c r="P1031" s="724" t="s">
        <v>123</v>
      </c>
      <c r="Q1031" s="723"/>
      <c r="R1031" s="699" t="str">
        <f t="shared" si="256"/>
        <v>2.08.01</v>
      </c>
      <c r="S1031" s="726" t="str">
        <f t="shared" si="268"/>
        <v>ALAT KEDOKTERAN</v>
      </c>
      <c r="T1031" s="726">
        <f t="shared" si="269"/>
        <v>5</v>
      </c>
      <c r="U1031" s="734">
        <f t="shared" si="257"/>
        <v>3314554.6547002392</v>
      </c>
      <c r="V1031" s="726">
        <f t="shared" si="255"/>
        <v>5</v>
      </c>
      <c r="W1031" s="735">
        <f t="shared" si="258"/>
        <v>16572773.273501195</v>
      </c>
      <c r="X1031" s="735">
        <f t="shared" si="259"/>
        <v>0</v>
      </c>
      <c r="Y1031" s="735">
        <f t="shared" si="260"/>
        <v>0</v>
      </c>
      <c r="Z1031" s="735">
        <f t="shared" si="261"/>
        <v>0</v>
      </c>
      <c r="AA1031" s="735">
        <f t="shared" si="262"/>
        <v>0</v>
      </c>
      <c r="AB1031" s="735">
        <f t="shared" si="263"/>
        <v>0</v>
      </c>
      <c r="AC1031" s="736">
        <f t="shared" si="264"/>
        <v>2008</v>
      </c>
      <c r="AD1031" s="737">
        <f t="shared" si="265"/>
        <v>10</v>
      </c>
      <c r="AE1031" s="473">
        <f t="shared" si="266"/>
        <v>16572773.273501195</v>
      </c>
      <c r="AF1031" s="738">
        <f t="shared" si="267"/>
        <v>16572773.273501195</v>
      </c>
      <c r="AG1031" s="739"/>
      <c r="AH1031" s="625"/>
      <c r="AI1031" s="625"/>
      <c r="AJ1031" s="625"/>
      <c r="AK1031" s="625"/>
      <c r="AL1031" s="625"/>
      <c r="AM1031" s="625"/>
      <c r="AN1031" s="625"/>
    </row>
    <row r="1032" spans="1:40" s="626" customFormat="1" ht="16">
      <c r="A1032" s="722"/>
      <c r="B1032" s="493" t="s">
        <v>2263</v>
      </c>
      <c r="C1032" s="494" t="s">
        <v>2703</v>
      </c>
      <c r="D1032" s="493" t="s">
        <v>999</v>
      </c>
      <c r="E1032" s="493" t="s">
        <v>3196</v>
      </c>
      <c r="F1032" s="493"/>
      <c r="G1032" s="493" t="s">
        <v>1581</v>
      </c>
      <c r="H1032" s="493">
        <v>2008</v>
      </c>
      <c r="I1032" s="493"/>
      <c r="J1032" s="493"/>
      <c r="K1032" s="493"/>
      <c r="L1032" s="493"/>
      <c r="M1032" s="493"/>
      <c r="N1032" s="493" t="s">
        <v>204</v>
      </c>
      <c r="O1032" s="517">
        <v>132582266.18800956</v>
      </c>
      <c r="P1032" s="724" t="s">
        <v>123</v>
      </c>
      <c r="Q1032" s="723"/>
      <c r="R1032" s="699" t="str">
        <f t="shared" si="256"/>
        <v>2.08.01</v>
      </c>
      <c r="S1032" s="726" t="str">
        <f t="shared" si="268"/>
        <v>ALAT KEDOKTERAN</v>
      </c>
      <c r="T1032" s="726">
        <f t="shared" si="269"/>
        <v>5</v>
      </c>
      <c r="U1032" s="734">
        <f t="shared" si="257"/>
        <v>26516451.237601914</v>
      </c>
      <c r="V1032" s="726">
        <f t="shared" si="255"/>
        <v>5</v>
      </c>
      <c r="W1032" s="735">
        <f t="shared" si="258"/>
        <v>132582256.18800956</v>
      </c>
      <c r="X1032" s="735">
        <f t="shared" si="259"/>
        <v>0</v>
      </c>
      <c r="Y1032" s="735">
        <f t="shared" si="260"/>
        <v>0</v>
      </c>
      <c r="Z1032" s="735">
        <f t="shared" si="261"/>
        <v>0</v>
      </c>
      <c r="AA1032" s="735">
        <f t="shared" si="262"/>
        <v>0</v>
      </c>
      <c r="AB1032" s="735">
        <f t="shared" si="263"/>
        <v>0</v>
      </c>
      <c r="AC1032" s="736">
        <f t="shared" si="264"/>
        <v>2008</v>
      </c>
      <c r="AD1032" s="737">
        <f t="shared" si="265"/>
        <v>10</v>
      </c>
      <c r="AE1032" s="473">
        <f t="shared" si="266"/>
        <v>132582256.18800956</v>
      </c>
      <c r="AF1032" s="738">
        <f t="shared" si="267"/>
        <v>132582256.18800956</v>
      </c>
      <c r="AG1032" s="739"/>
      <c r="AH1032" s="625"/>
      <c r="AI1032" s="625"/>
      <c r="AJ1032" s="625"/>
      <c r="AK1032" s="625"/>
      <c r="AL1032" s="625"/>
      <c r="AM1032" s="625"/>
      <c r="AN1032" s="625"/>
    </row>
    <row r="1033" spans="1:40" s="626" customFormat="1" ht="16">
      <c r="A1033" s="722"/>
      <c r="B1033" s="493" t="s">
        <v>2306</v>
      </c>
      <c r="C1033" s="494" t="s">
        <v>2704</v>
      </c>
      <c r="D1033" s="493" t="s">
        <v>732</v>
      </c>
      <c r="E1033" s="493" t="s">
        <v>3197</v>
      </c>
      <c r="F1033" s="493"/>
      <c r="G1033" s="493" t="s">
        <v>1591</v>
      </c>
      <c r="H1033" s="493">
        <v>2008</v>
      </c>
      <c r="I1033" s="493"/>
      <c r="J1033" s="493"/>
      <c r="K1033" s="493"/>
      <c r="L1033" s="493"/>
      <c r="M1033" s="493"/>
      <c r="N1033" s="493" t="s">
        <v>204</v>
      </c>
      <c r="O1033" s="517">
        <v>220970443.64668259</v>
      </c>
      <c r="P1033" s="724" t="s">
        <v>123</v>
      </c>
      <c r="Q1033" s="723"/>
      <c r="R1033" s="699" t="str">
        <f t="shared" si="256"/>
        <v>2.08.01</v>
      </c>
      <c r="S1033" s="726" t="str">
        <f t="shared" si="268"/>
        <v>ALAT KEDOKTERAN</v>
      </c>
      <c r="T1033" s="726">
        <f t="shared" si="269"/>
        <v>5</v>
      </c>
      <c r="U1033" s="734">
        <f t="shared" si="257"/>
        <v>44194086.729336515</v>
      </c>
      <c r="V1033" s="726">
        <f t="shared" si="255"/>
        <v>5</v>
      </c>
      <c r="W1033" s="735">
        <f t="shared" si="258"/>
        <v>220970433.64668256</v>
      </c>
      <c r="X1033" s="735">
        <f t="shared" si="259"/>
        <v>0</v>
      </c>
      <c r="Y1033" s="735">
        <f t="shared" si="260"/>
        <v>0</v>
      </c>
      <c r="Z1033" s="735">
        <f t="shared" si="261"/>
        <v>0</v>
      </c>
      <c r="AA1033" s="735">
        <f t="shared" si="262"/>
        <v>0</v>
      </c>
      <c r="AB1033" s="735">
        <f t="shared" si="263"/>
        <v>0</v>
      </c>
      <c r="AC1033" s="736">
        <f t="shared" si="264"/>
        <v>2008</v>
      </c>
      <c r="AD1033" s="737">
        <f t="shared" si="265"/>
        <v>10.000000029802322</v>
      </c>
      <c r="AE1033" s="473">
        <f t="shared" si="266"/>
        <v>220970433.64668256</v>
      </c>
      <c r="AF1033" s="738">
        <f t="shared" si="267"/>
        <v>220970433.64668256</v>
      </c>
      <c r="AG1033" s="739"/>
      <c r="AH1033" s="625"/>
      <c r="AI1033" s="625"/>
      <c r="AJ1033" s="625"/>
      <c r="AK1033" s="625"/>
      <c r="AL1033" s="625"/>
      <c r="AM1033" s="625"/>
      <c r="AN1033" s="625"/>
    </row>
    <row r="1034" spans="1:40" s="626" customFormat="1" ht="16">
      <c r="A1034" s="722"/>
      <c r="B1034" s="493" t="s">
        <v>2263</v>
      </c>
      <c r="C1034" s="494" t="s">
        <v>2705</v>
      </c>
      <c r="D1034" s="493" t="s">
        <v>733</v>
      </c>
      <c r="E1034" s="493" t="s">
        <v>3198</v>
      </c>
      <c r="F1034" s="493"/>
      <c r="G1034" s="493" t="s">
        <v>238</v>
      </c>
      <c r="H1034" s="493">
        <v>2008</v>
      </c>
      <c r="I1034" s="493"/>
      <c r="J1034" s="493"/>
      <c r="K1034" s="493"/>
      <c r="L1034" s="493"/>
      <c r="M1034" s="493"/>
      <c r="N1034" s="493" t="s">
        <v>204</v>
      </c>
      <c r="O1034" s="517">
        <v>110927162.71063466</v>
      </c>
      <c r="P1034" s="724" t="s">
        <v>123</v>
      </c>
      <c r="Q1034" s="723"/>
      <c r="R1034" s="699" t="str">
        <f t="shared" si="256"/>
        <v>2.08.01</v>
      </c>
      <c r="S1034" s="726" t="str">
        <f t="shared" si="268"/>
        <v>ALAT KEDOKTERAN</v>
      </c>
      <c r="T1034" s="726">
        <f t="shared" si="269"/>
        <v>5</v>
      </c>
      <c r="U1034" s="734">
        <f t="shared" si="257"/>
        <v>22185430.542126931</v>
      </c>
      <c r="V1034" s="726">
        <f t="shared" si="255"/>
        <v>5</v>
      </c>
      <c r="W1034" s="735">
        <f t="shared" si="258"/>
        <v>110927152.71063465</v>
      </c>
      <c r="X1034" s="735">
        <f t="shared" si="259"/>
        <v>0</v>
      </c>
      <c r="Y1034" s="735">
        <f t="shared" si="260"/>
        <v>0</v>
      </c>
      <c r="Z1034" s="735">
        <f t="shared" si="261"/>
        <v>0</v>
      </c>
      <c r="AA1034" s="735">
        <f t="shared" si="262"/>
        <v>0</v>
      </c>
      <c r="AB1034" s="735">
        <f t="shared" si="263"/>
        <v>0</v>
      </c>
      <c r="AC1034" s="736">
        <f t="shared" si="264"/>
        <v>2008</v>
      </c>
      <c r="AD1034" s="737">
        <f t="shared" si="265"/>
        <v>10.000000014901161</v>
      </c>
      <c r="AE1034" s="473">
        <f t="shared" si="266"/>
        <v>110927152.71063465</v>
      </c>
      <c r="AF1034" s="738">
        <f t="shared" si="267"/>
        <v>110927152.71063465</v>
      </c>
      <c r="AG1034" s="739"/>
      <c r="AH1034" s="625"/>
      <c r="AI1034" s="625"/>
      <c r="AJ1034" s="625"/>
      <c r="AK1034" s="625"/>
      <c r="AL1034" s="625"/>
      <c r="AM1034" s="625"/>
      <c r="AN1034" s="625"/>
    </row>
    <row r="1035" spans="1:40" s="626" customFormat="1" ht="16">
      <c r="A1035" s="722"/>
      <c r="B1035" s="493" t="s">
        <v>2296</v>
      </c>
      <c r="C1035" s="494" t="s">
        <v>337</v>
      </c>
      <c r="D1035" s="493" t="s">
        <v>999</v>
      </c>
      <c r="E1035" s="493" t="s">
        <v>3199</v>
      </c>
      <c r="F1035" s="493"/>
      <c r="G1035" s="493" t="s">
        <v>238</v>
      </c>
      <c r="H1035" s="493">
        <v>2008</v>
      </c>
      <c r="I1035" s="493"/>
      <c r="J1035" s="493"/>
      <c r="K1035" s="493"/>
      <c r="L1035" s="493"/>
      <c r="M1035" s="493"/>
      <c r="N1035" s="493" t="s">
        <v>204</v>
      </c>
      <c r="O1035" s="517">
        <v>49718349.820503585</v>
      </c>
      <c r="P1035" s="724" t="s">
        <v>123</v>
      </c>
      <c r="Q1035" s="723"/>
      <c r="R1035" s="699" t="str">
        <f t="shared" si="256"/>
        <v>2.08.01</v>
      </c>
      <c r="S1035" s="726" t="str">
        <f t="shared" si="268"/>
        <v>ALAT KEDOKTERAN</v>
      </c>
      <c r="T1035" s="726">
        <f t="shared" si="269"/>
        <v>5</v>
      </c>
      <c r="U1035" s="734">
        <f t="shared" si="257"/>
        <v>9943667.9641007166</v>
      </c>
      <c r="V1035" s="726">
        <f t="shared" si="255"/>
        <v>5</v>
      </c>
      <c r="W1035" s="735">
        <f t="shared" si="258"/>
        <v>49718339.820503585</v>
      </c>
      <c r="X1035" s="735">
        <f t="shared" si="259"/>
        <v>0</v>
      </c>
      <c r="Y1035" s="735">
        <f t="shared" si="260"/>
        <v>0</v>
      </c>
      <c r="Z1035" s="735">
        <f t="shared" si="261"/>
        <v>0</v>
      </c>
      <c r="AA1035" s="735">
        <f t="shared" si="262"/>
        <v>0</v>
      </c>
      <c r="AB1035" s="735">
        <f t="shared" si="263"/>
        <v>0</v>
      </c>
      <c r="AC1035" s="736">
        <f t="shared" si="264"/>
        <v>2008</v>
      </c>
      <c r="AD1035" s="737">
        <f t="shared" si="265"/>
        <v>10</v>
      </c>
      <c r="AE1035" s="473">
        <f t="shared" si="266"/>
        <v>49718339.820503585</v>
      </c>
      <c r="AF1035" s="738">
        <f t="shared" si="267"/>
        <v>49718339.820503585</v>
      </c>
      <c r="AG1035" s="739"/>
      <c r="AH1035" s="625"/>
      <c r="AI1035" s="625"/>
      <c r="AJ1035" s="625"/>
      <c r="AK1035" s="625"/>
      <c r="AL1035" s="625"/>
      <c r="AM1035" s="625"/>
      <c r="AN1035" s="625"/>
    </row>
    <row r="1036" spans="1:40" s="626" customFormat="1" ht="16">
      <c r="A1036" s="722"/>
      <c r="B1036" s="493" t="s">
        <v>2263</v>
      </c>
      <c r="C1036" s="494" t="s">
        <v>2706</v>
      </c>
      <c r="D1036" s="493" t="s">
        <v>733</v>
      </c>
      <c r="E1036" s="493" t="s">
        <v>770</v>
      </c>
      <c r="F1036" s="493"/>
      <c r="G1036" s="493" t="s">
        <v>1581</v>
      </c>
      <c r="H1036" s="493">
        <v>2008</v>
      </c>
      <c r="I1036" s="493"/>
      <c r="J1036" s="493"/>
      <c r="K1036" s="493"/>
      <c r="L1036" s="493"/>
      <c r="M1036" s="493"/>
      <c r="N1036" s="493" t="s">
        <v>204</v>
      </c>
      <c r="O1036" s="517">
        <v>9704579.944075007</v>
      </c>
      <c r="P1036" s="724" t="s">
        <v>123</v>
      </c>
      <c r="Q1036" s="723"/>
      <c r="R1036" s="699" t="str">
        <f t="shared" si="256"/>
        <v>2.08.01</v>
      </c>
      <c r="S1036" s="726" t="str">
        <f t="shared" si="268"/>
        <v>ALAT KEDOKTERAN</v>
      </c>
      <c r="T1036" s="726">
        <f t="shared" si="269"/>
        <v>5</v>
      </c>
      <c r="U1036" s="734">
        <f t="shared" si="257"/>
        <v>1940913.9888150014</v>
      </c>
      <c r="V1036" s="726">
        <f t="shared" ref="V1036:V1091" si="270">2013-AC1036</f>
        <v>5</v>
      </c>
      <c r="W1036" s="735">
        <f t="shared" si="258"/>
        <v>9704569.944075007</v>
      </c>
      <c r="X1036" s="735">
        <f t="shared" si="259"/>
        <v>0</v>
      </c>
      <c r="Y1036" s="735">
        <f t="shared" si="260"/>
        <v>0</v>
      </c>
      <c r="Z1036" s="735">
        <f t="shared" si="261"/>
        <v>0</v>
      </c>
      <c r="AA1036" s="735">
        <f t="shared" si="262"/>
        <v>0</v>
      </c>
      <c r="AB1036" s="735">
        <f t="shared" si="263"/>
        <v>0</v>
      </c>
      <c r="AC1036" s="736">
        <f t="shared" si="264"/>
        <v>2008</v>
      </c>
      <c r="AD1036" s="737">
        <f t="shared" si="265"/>
        <v>10</v>
      </c>
      <c r="AE1036" s="473">
        <f t="shared" si="266"/>
        <v>9704569.944075007</v>
      </c>
      <c r="AF1036" s="738">
        <f t="shared" si="267"/>
        <v>9704569.944075007</v>
      </c>
      <c r="AG1036" s="739"/>
      <c r="AH1036" s="625"/>
      <c r="AI1036" s="625"/>
      <c r="AJ1036" s="625"/>
      <c r="AK1036" s="625"/>
      <c r="AL1036" s="625"/>
      <c r="AM1036" s="625"/>
      <c r="AN1036" s="625"/>
    </row>
    <row r="1037" spans="1:40" s="626" customFormat="1" ht="16">
      <c r="A1037" s="722"/>
      <c r="B1037" s="493" t="s">
        <v>2323</v>
      </c>
      <c r="C1037" s="494" t="s">
        <v>2518</v>
      </c>
      <c r="D1037" s="493" t="s">
        <v>733</v>
      </c>
      <c r="E1037" s="493" t="s">
        <v>3200</v>
      </c>
      <c r="F1037" s="493"/>
      <c r="G1037" s="493" t="s">
        <v>225</v>
      </c>
      <c r="H1037" s="493">
        <v>2008</v>
      </c>
      <c r="I1037" s="493"/>
      <c r="J1037" s="493"/>
      <c r="K1037" s="493"/>
      <c r="L1037" s="493"/>
      <c r="M1037" s="493"/>
      <c r="N1037" s="493" t="s">
        <v>204</v>
      </c>
      <c r="O1037" s="517">
        <v>11048522.182334131</v>
      </c>
      <c r="P1037" s="724" t="s">
        <v>123</v>
      </c>
      <c r="Q1037" s="723"/>
      <c r="R1037" s="699" t="str">
        <f t="shared" si="256"/>
        <v>2.08.01</v>
      </c>
      <c r="S1037" s="726" t="str">
        <f t="shared" si="268"/>
        <v>ALAT KEDOKTERAN</v>
      </c>
      <c r="T1037" s="726">
        <f t="shared" si="269"/>
        <v>5</v>
      </c>
      <c r="U1037" s="734">
        <f t="shared" si="257"/>
        <v>2209702.4364668261</v>
      </c>
      <c r="V1037" s="726">
        <f t="shared" si="270"/>
        <v>5</v>
      </c>
      <c r="W1037" s="735">
        <f t="shared" si="258"/>
        <v>11048512.182334131</v>
      </c>
      <c r="X1037" s="735">
        <f t="shared" si="259"/>
        <v>0</v>
      </c>
      <c r="Y1037" s="735">
        <f t="shared" si="260"/>
        <v>0</v>
      </c>
      <c r="Z1037" s="735">
        <f t="shared" si="261"/>
        <v>0</v>
      </c>
      <c r="AA1037" s="735">
        <f t="shared" si="262"/>
        <v>0</v>
      </c>
      <c r="AB1037" s="735">
        <f t="shared" si="263"/>
        <v>0</v>
      </c>
      <c r="AC1037" s="736">
        <f t="shared" si="264"/>
        <v>2008</v>
      </c>
      <c r="AD1037" s="737">
        <f t="shared" si="265"/>
        <v>10</v>
      </c>
      <c r="AE1037" s="473">
        <f t="shared" si="266"/>
        <v>11048512.182334131</v>
      </c>
      <c r="AF1037" s="738">
        <f t="shared" si="267"/>
        <v>11048512.182334131</v>
      </c>
      <c r="AG1037" s="739"/>
      <c r="AH1037" s="625"/>
      <c r="AI1037" s="625"/>
      <c r="AJ1037" s="625"/>
      <c r="AK1037" s="625"/>
      <c r="AL1037" s="625"/>
      <c r="AM1037" s="625"/>
      <c r="AN1037" s="625"/>
    </row>
    <row r="1038" spans="1:40" s="626" customFormat="1" ht="16">
      <c r="A1038" s="722"/>
      <c r="B1038" s="493" t="s">
        <v>2263</v>
      </c>
      <c r="C1038" s="494" t="s">
        <v>2707</v>
      </c>
      <c r="D1038" s="493" t="s">
        <v>732</v>
      </c>
      <c r="E1038" s="493" t="s">
        <v>770</v>
      </c>
      <c r="F1038" s="493"/>
      <c r="G1038" s="493" t="s">
        <v>225</v>
      </c>
      <c r="H1038" s="493">
        <v>2008</v>
      </c>
      <c r="I1038" s="493"/>
      <c r="J1038" s="493"/>
      <c r="K1038" s="493"/>
      <c r="L1038" s="493"/>
      <c r="M1038" s="493"/>
      <c r="N1038" s="493" t="s">
        <v>204</v>
      </c>
      <c r="O1038" s="517">
        <v>1886093.2217462594</v>
      </c>
      <c r="P1038" s="724" t="s">
        <v>123</v>
      </c>
      <c r="Q1038" s="723"/>
      <c r="R1038" s="699" t="str">
        <f t="shared" si="256"/>
        <v>2.08.01</v>
      </c>
      <c r="S1038" s="726" t="str">
        <f t="shared" si="268"/>
        <v>ALAT KEDOKTERAN</v>
      </c>
      <c r="T1038" s="726">
        <f t="shared" si="269"/>
        <v>5</v>
      </c>
      <c r="U1038" s="734">
        <f t="shared" si="257"/>
        <v>377216.64434925187</v>
      </c>
      <c r="V1038" s="726">
        <f t="shared" si="270"/>
        <v>5</v>
      </c>
      <c r="W1038" s="735">
        <f t="shared" si="258"/>
        <v>1886083.2217462594</v>
      </c>
      <c r="X1038" s="735">
        <f t="shared" si="259"/>
        <v>0</v>
      </c>
      <c r="Y1038" s="735">
        <f t="shared" si="260"/>
        <v>0</v>
      </c>
      <c r="Z1038" s="735">
        <f t="shared" si="261"/>
        <v>0</v>
      </c>
      <c r="AA1038" s="735">
        <f t="shared" si="262"/>
        <v>0</v>
      </c>
      <c r="AB1038" s="735">
        <f t="shared" si="263"/>
        <v>0</v>
      </c>
      <c r="AC1038" s="736">
        <f t="shared" si="264"/>
        <v>2008</v>
      </c>
      <c r="AD1038" s="737">
        <f t="shared" si="265"/>
        <v>10</v>
      </c>
      <c r="AE1038" s="473">
        <f t="shared" si="266"/>
        <v>1886083.2217462594</v>
      </c>
      <c r="AF1038" s="738">
        <f t="shared" si="267"/>
        <v>1886083.2217462594</v>
      </c>
      <c r="AG1038" s="739"/>
      <c r="AH1038" s="625"/>
      <c r="AI1038" s="625"/>
      <c r="AJ1038" s="625"/>
      <c r="AK1038" s="625"/>
      <c r="AL1038" s="625"/>
      <c r="AM1038" s="625"/>
      <c r="AN1038" s="625"/>
    </row>
    <row r="1039" spans="1:40" s="626" customFormat="1" ht="16">
      <c r="A1039" s="722"/>
      <c r="B1039" s="493" t="s">
        <v>2263</v>
      </c>
      <c r="C1039" s="494" t="s">
        <v>2708</v>
      </c>
      <c r="D1039" s="493" t="s">
        <v>733</v>
      </c>
      <c r="E1039" s="493" t="s">
        <v>3201</v>
      </c>
      <c r="F1039" s="493"/>
      <c r="G1039" s="493" t="s">
        <v>238</v>
      </c>
      <c r="H1039" s="493">
        <v>2008</v>
      </c>
      <c r="I1039" s="493"/>
      <c r="J1039" s="493"/>
      <c r="K1039" s="493"/>
      <c r="L1039" s="493"/>
      <c r="M1039" s="493"/>
      <c r="N1039" s="493" t="s">
        <v>204</v>
      </c>
      <c r="O1039" s="517">
        <v>2651645.323760191</v>
      </c>
      <c r="P1039" s="724" t="s">
        <v>123</v>
      </c>
      <c r="Q1039" s="723"/>
      <c r="R1039" s="699" t="str">
        <f t="shared" si="256"/>
        <v>2.08.01</v>
      </c>
      <c r="S1039" s="726" t="str">
        <f t="shared" si="268"/>
        <v>ALAT KEDOKTERAN</v>
      </c>
      <c r="T1039" s="726">
        <f t="shared" si="269"/>
        <v>5</v>
      </c>
      <c r="U1039" s="734">
        <f t="shared" si="257"/>
        <v>530327.06475203822</v>
      </c>
      <c r="V1039" s="726">
        <f t="shared" si="270"/>
        <v>5</v>
      </c>
      <c r="W1039" s="735">
        <f t="shared" si="258"/>
        <v>2651635.323760191</v>
      </c>
      <c r="X1039" s="735">
        <f t="shared" si="259"/>
        <v>0</v>
      </c>
      <c r="Y1039" s="735">
        <f t="shared" si="260"/>
        <v>0</v>
      </c>
      <c r="Z1039" s="735">
        <f t="shared" si="261"/>
        <v>0</v>
      </c>
      <c r="AA1039" s="735">
        <f t="shared" si="262"/>
        <v>0</v>
      </c>
      <c r="AB1039" s="735">
        <f t="shared" si="263"/>
        <v>0</v>
      </c>
      <c r="AC1039" s="736">
        <f t="shared" si="264"/>
        <v>2008</v>
      </c>
      <c r="AD1039" s="737">
        <f t="shared" si="265"/>
        <v>10</v>
      </c>
      <c r="AE1039" s="473">
        <f t="shared" si="266"/>
        <v>2651635.323760191</v>
      </c>
      <c r="AF1039" s="738">
        <f t="shared" si="267"/>
        <v>2651635.323760191</v>
      </c>
      <c r="AG1039" s="739"/>
      <c r="AH1039" s="625"/>
      <c r="AI1039" s="625"/>
      <c r="AJ1039" s="625"/>
      <c r="AK1039" s="625"/>
      <c r="AL1039" s="625"/>
      <c r="AM1039" s="625"/>
      <c r="AN1039" s="625"/>
    </row>
    <row r="1040" spans="1:40" s="626" customFormat="1" ht="16">
      <c r="A1040" s="722"/>
      <c r="B1040" s="493" t="s">
        <v>2263</v>
      </c>
      <c r="C1040" s="494" t="s">
        <v>2709</v>
      </c>
      <c r="D1040" s="493" t="s">
        <v>732</v>
      </c>
      <c r="E1040" s="493" t="s">
        <v>3196</v>
      </c>
      <c r="F1040" s="493"/>
      <c r="G1040" s="493" t="s">
        <v>1581</v>
      </c>
      <c r="H1040" s="493">
        <v>2008</v>
      </c>
      <c r="I1040" s="493"/>
      <c r="J1040" s="493"/>
      <c r="K1040" s="493"/>
      <c r="L1040" s="493"/>
      <c r="M1040" s="493"/>
      <c r="N1040" s="493" t="s">
        <v>204</v>
      </c>
      <c r="O1040" s="517">
        <v>36460123.201702632</v>
      </c>
      <c r="P1040" s="724" t="s">
        <v>123</v>
      </c>
      <c r="Q1040" s="723"/>
      <c r="R1040" s="699" t="str">
        <f t="shared" si="256"/>
        <v>2.08.01</v>
      </c>
      <c r="S1040" s="726" t="str">
        <f t="shared" si="268"/>
        <v>ALAT KEDOKTERAN</v>
      </c>
      <c r="T1040" s="726">
        <f t="shared" si="269"/>
        <v>5</v>
      </c>
      <c r="U1040" s="734">
        <f t="shared" si="257"/>
        <v>7292022.6403405266</v>
      </c>
      <c r="V1040" s="726">
        <f t="shared" si="270"/>
        <v>5</v>
      </c>
      <c r="W1040" s="735">
        <f t="shared" si="258"/>
        <v>36460113.201702632</v>
      </c>
      <c r="X1040" s="735">
        <f t="shared" si="259"/>
        <v>0</v>
      </c>
      <c r="Y1040" s="735">
        <f t="shared" si="260"/>
        <v>0</v>
      </c>
      <c r="Z1040" s="735">
        <f t="shared" si="261"/>
        <v>0</v>
      </c>
      <c r="AA1040" s="735">
        <f t="shared" si="262"/>
        <v>0</v>
      </c>
      <c r="AB1040" s="735">
        <f t="shared" si="263"/>
        <v>0</v>
      </c>
      <c r="AC1040" s="736">
        <f t="shared" si="264"/>
        <v>2008</v>
      </c>
      <c r="AD1040" s="737">
        <f t="shared" si="265"/>
        <v>10</v>
      </c>
      <c r="AE1040" s="473">
        <f t="shared" si="266"/>
        <v>36460113.201702632</v>
      </c>
      <c r="AF1040" s="738">
        <f t="shared" si="267"/>
        <v>36460113.201702632</v>
      </c>
      <c r="AG1040" s="739"/>
      <c r="AH1040" s="625"/>
      <c r="AI1040" s="625"/>
      <c r="AJ1040" s="625"/>
      <c r="AK1040" s="625"/>
      <c r="AL1040" s="625"/>
      <c r="AM1040" s="625"/>
      <c r="AN1040" s="625"/>
    </row>
    <row r="1041" spans="1:40" s="626" customFormat="1" ht="16">
      <c r="A1041" s="722"/>
      <c r="B1041" s="493" t="s">
        <v>2263</v>
      </c>
      <c r="C1041" s="494" t="s">
        <v>2710</v>
      </c>
      <c r="D1041" s="493" t="s">
        <v>732</v>
      </c>
      <c r="E1041" s="493" t="s">
        <v>3196</v>
      </c>
      <c r="F1041" s="493"/>
      <c r="G1041" s="493" t="s">
        <v>1581</v>
      </c>
      <c r="H1041" s="493">
        <v>2008</v>
      </c>
      <c r="I1041" s="493"/>
      <c r="J1041" s="493"/>
      <c r="K1041" s="493"/>
      <c r="L1041" s="493"/>
      <c r="M1041" s="493"/>
      <c r="N1041" s="493" t="s">
        <v>204</v>
      </c>
      <c r="O1041" s="517">
        <v>22097044.364668261</v>
      </c>
      <c r="P1041" s="724" t="s">
        <v>123</v>
      </c>
      <c r="Q1041" s="723"/>
      <c r="R1041" s="699" t="str">
        <f t="shared" si="256"/>
        <v>2.08.01</v>
      </c>
      <c r="S1041" s="726" t="str">
        <f t="shared" si="268"/>
        <v>ALAT KEDOKTERAN</v>
      </c>
      <c r="T1041" s="726">
        <f t="shared" si="269"/>
        <v>5</v>
      </c>
      <c r="U1041" s="734">
        <f t="shared" si="257"/>
        <v>4419406.8729336523</v>
      </c>
      <c r="V1041" s="726">
        <f t="shared" si="270"/>
        <v>5</v>
      </c>
      <c r="W1041" s="735">
        <f t="shared" si="258"/>
        <v>22097034.364668261</v>
      </c>
      <c r="X1041" s="735">
        <f t="shared" si="259"/>
        <v>0</v>
      </c>
      <c r="Y1041" s="735">
        <f t="shared" si="260"/>
        <v>0</v>
      </c>
      <c r="Z1041" s="735">
        <f t="shared" si="261"/>
        <v>0</v>
      </c>
      <c r="AA1041" s="735">
        <f t="shared" si="262"/>
        <v>0</v>
      </c>
      <c r="AB1041" s="735">
        <f t="shared" si="263"/>
        <v>0</v>
      </c>
      <c r="AC1041" s="736">
        <f t="shared" si="264"/>
        <v>2008</v>
      </c>
      <c r="AD1041" s="737">
        <f t="shared" si="265"/>
        <v>10</v>
      </c>
      <c r="AE1041" s="473">
        <f t="shared" si="266"/>
        <v>22097034.364668261</v>
      </c>
      <c r="AF1041" s="738">
        <f t="shared" si="267"/>
        <v>22097034.364668261</v>
      </c>
      <c r="AG1041" s="739"/>
      <c r="AH1041" s="625"/>
      <c r="AI1041" s="625"/>
      <c r="AJ1041" s="625"/>
      <c r="AK1041" s="625"/>
      <c r="AL1041" s="625"/>
      <c r="AM1041" s="625"/>
      <c r="AN1041" s="625"/>
    </row>
    <row r="1042" spans="1:40" s="626" customFormat="1" ht="16">
      <c r="A1042" s="722"/>
      <c r="B1042" s="493" t="s">
        <v>2263</v>
      </c>
      <c r="C1042" s="494" t="s">
        <v>2711</v>
      </c>
      <c r="D1042" s="493" t="s">
        <v>732</v>
      </c>
      <c r="E1042" s="493" t="s">
        <v>3202</v>
      </c>
      <c r="F1042" s="493"/>
      <c r="G1042" s="493" t="s">
        <v>1581</v>
      </c>
      <c r="H1042" s="493">
        <v>2008</v>
      </c>
      <c r="I1042" s="493"/>
      <c r="J1042" s="493"/>
      <c r="K1042" s="493"/>
      <c r="L1042" s="493"/>
      <c r="M1042" s="493"/>
      <c r="N1042" s="493" t="s">
        <v>204</v>
      </c>
      <c r="O1042" s="517">
        <v>11932403.95692086</v>
      </c>
      <c r="P1042" s="724" t="s">
        <v>123</v>
      </c>
      <c r="Q1042" s="723"/>
      <c r="R1042" s="699" t="str">
        <f t="shared" si="256"/>
        <v>2.08.01</v>
      </c>
      <c r="S1042" s="726" t="str">
        <f t="shared" si="268"/>
        <v>ALAT KEDOKTERAN</v>
      </c>
      <c r="T1042" s="726">
        <f t="shared" si="269"/>
        <v>5</v>
      </c>
      <c r="U1042" s="734">
        <f t="shared" si="257"/>
        <v>2386478.7913841722</v>
      </c>
      <c r="V1042" s="726">
        <f t="shared" si="270"/>
        <v>5</v>
      </c>
      <c r="W1042" s="735">
        <f t="shared" si="258"/>
        <v>11932393.95692086</v>
      </c>
      <c r="X1042" s="735">
        <f t="shared" si="259"/>
        <v>0</v>
      </c>
      <c r="Y1042" s="735">
        <f t="shared" si="260"/>
        <v>0</v>
      </c>
      <c r="Z1042" s="735">
        <f t="shared" si="261"/>
        <v>0</v>
      </c>
      <c r="AA1042" s="735">
        <f t="shared" si="262"/>
        <v>0</v>
      </c>
      <c r="AB1042" s="735">
        <f t="shared" si="263"/>
        <v>0</v>
      </c>
      <c r="AC1042" s="736">
        <f t="shared" si="264"/>
        <v>2008</v>
      </c>
      <c r="AD1042" s="737">
        <f t="shared" si="265"/>
        <v>10</v>
      </c>
      <c r="AE1042" s="473">
        <f t="shared" si="266"/>
        <v>11932393.95692086</v>
      </c>
      <c r="AF1042" s="738">
        <f t="shared" si="267"/>
        <v>11932393.95692086</v>
      </c>
      <c r="AG1042" s="739"/>
      <c r="AH1042" s="625"/>
      <c r="AI1042" s="625"/>
      <c r="AJ1042" s="625"/>
      <c r="AK1042" s="625"/>
      <c r="AL1042" s="625"/>
      <c r="AM1042" s="625"/>
      <c r="AN1042" s="625"/>
    </row>
    <row r="1043" spans="1:40" s="626" customFormat="1" ht="16">
      <c r="A1043" s="722"/>
      <c r="B1043" s="493" t="s">
        <v>2263</v>
      </c>
      <c r="C1043" s="494" t="s">
        <v>2712</v>
      </c>
      <c r="D1043" s="493" t="s">
        <v>732</v>
      </c>
      <c r="E1043" s="493" t="s">
        <v>3203</v>
      </c>
      <c r="F1043" s="493"/>
      <c r="G1043" s="493" t="s">
        <v>238</v>
      </c>
      <c r="H1043" s="493">
        <v>2008</v>
      </c>
      <c r="I1043" s="493"/>
      <c r="J1043" s="493"/>
      <c r="K1043" s="493"/>
      <c r="L1043" s="493"/>
      <c r="M1043" s="493"/>
      <c r="N1043" s="493" t="s">
        <v>204</v>
      </c>
      <c r="O1043" s="517">
        <v>17677635.491734609</v>
      </c>
      <c r="P1043" s="724" t="s">
        <v>123</v>
      </c>
      <c r="Q1043" s="723"/>
      <c r="R1043" s="699" t="str">
        <f t="shared" si="256"/>
        <v>2.08.01</v>
      </c>
      <c r="S1043" s="726" t="str">
        <f t="shared" si="268"/>
        <v>ALAT KEDOKTERAN</v>
      </c>
      <c r="T1043" s="726">
        <f t="shared" si="269"/>
        <v>5</v>
      </c>
      <c r="U1043" s="734">
        <f t="shared" si="257"/>
        <v>3535525.0983469216</v>
      </c>
      <c r="V1043" s="726">
        <f t="shared" si="270"/>
        <v>5</v>
      </c>
      <c r="W1043" s="735">
        <f t="shared" si="258"/>
        <v>17677625.491734609</v>
      </c>
      <c r="X1043" s="735">
        <f t="shared" si="259"/>
        <v>0</v>
      </c>
      <c r="Y1043" s="735">
        <f t="shared" si="260"/>
        <v>0</v>
      </c>
      <c r="Z1043" s="735">
        <f t="shared" si="261"/>
        <v>0</v>
      </c>
      <c r="AA1043" s="735">
        <f t="shared" si="262"/>
        <v>0</v>
      </c>
      <c r="AB1043" s="735">
        <f t="shared" si="263"/>
        <v>0</v>
      </c>
      <c r="AC1043" s="736">
        <f t="shared" si="264"/>
        <v>2008</v>
      </c>
      <c r="AD1043" s="737">
        <f t="shared" si="265"/>
        <v>10</v>
      </c>
      <c r="AE1043" s="473">
        <f t="shared" si="266"/>
        <v>17677625.491734609</v>
      </c>
      <c r="AF1043" s="738">
        <f t="shared" si="267"/>
        <v>17677625.491734609</v>
      </c>
      <c r="AG1043" s="739"/>
      <c r="AH1043" s="625"/>
      <c r="AI1043" s="625"/>
      <c r="AJ1043" s="625"/>
      <c r="AK1043" s="625"/>
      <c r="AL1043" s="625"/>
      <c r="AM1043" s="625"/>
      <c r="AN1043" s="625"/>
    </row>
    <row r="1044" spans="1:40" s="626" customFormat="1" ht="16">
      <c r="A1044" s="722"/>
      <c r="B1044" s="493" t="s">
        <v>2263</v>
      </c>
      <c r="C1044" s="494" t="s">
        <v>316</v>
      </c>
      <c r="D1044" s="493" t="s">
        <v>732</v>
      </c>
      <c r="E1044" s="493" t="s">
        <v>3204</v>
      </c>
      <c r="F1044" s="493"/>
      <c r="G1044" s="493" t="s">
        <v>238</v>
      </c>
      <c r="H1044" s="493">
        <v>2008</v>
      </c>
      <c r="I1044" s="493"/>
      <c r="J1044" s="493"/>
      <c r="K1044" s="493"/>
      <c r="L1044" s="493"/>
      <c r="M1044" s="493"/>
      <c r="N1044" s="493" t="s">
        <v>204</v>
      </c>
      <c r="O1044" s="517">
        <v>1325822.6618800955</v>
      </c>
      <c r="P1044" s="724" t="s">
        <v>123</v>
      </c>
      <c r="Q1044" s="723"/>
      <c r="R1044" s="699" t="str">
        <f t="shared" si="256"/>
        <v>2.08.01</v>
      </c>
      <c r="S1044" s="726" t="str">
        <f t="shared" si="268"/>
        <v>ALAT KEDOKTERAN</v>
      </c>
      <c r="T1044" s="726">
        <f t="shared" si="269"/>
        <v>5</v>
      </c>
      <c r="U1044" s="734">
        <f t="shared" si="257"/>
        <v>265162.53237601911</v>
      </c>
      <c r="V1044" s="726">
        <f t="shared" si="270"/>
        <v>5</v>
      </c>
      <c r="W1044" s="735">
        <f t="shared" si="258"/>
        <v>1325812.6618800955</v>
      </c>
      <c r="X1044" s="735">
        <f t="shared" si="259"/>
        <v>0</v>
      </c>
      <c r="Y1044" s="735">
        <f t="shared" si="260"/>
        <v>0</v>
      </c>
      <c r="Z1044" s="735">
        <f t="shared" si="261"/>
        <v>0</v>
      </c>
      <c r="AA1044" s="735">
        <f t="shared" si="262"/>
        <v>0</v>
      </c>
      <c r="AB1044" s="735">
        <f t="shared" si="263"/>
        <v>0</v>
      </c>
      <c r="AC1044" s="736">
        <f t="shared" si="264"/>
        <v>2008</v>
      </c>
      <c r="AD1044" s="737">
        <f t="shared" si="265"/>
        <v>10</v>
      </c>
      <c r="AE1044" s="473">
        <f t="shared" si="266"/>
        <v>1325812.6618800955</v>
      </c>
      <c r="AF1044" s="738">
        <f t="shared" si="267"/>
        <v>1325812.6618800955</v>
      </c>
      <c r="AG1044" s="739"/>
      <c r="AH1044" s="625"/>
      <c r="AI1044" s="625"/>
      <c r="AJ1044" s="625"/>
      <c r="AK1044" s="625"/>
      <c r="AL1044" s="625"/>
      <c r="AM1044" s="625"/>
      <c r="AN1044" s="625"/>
    </row>
    <row r="1045" spans="1:40" s="626" customFormat="1" ht="16">
      <c r="A1045" s="722"/>
      <c r="B1045" s="493" t="s">
        <v>2928</v>
      </c>
      <c r="C1045" s="494" t="s">
        <v>2713</v>
      </c>
      <c r="D1045" s="493" t="s">
        <v>732</v>
      </c>
      <c r="E1045" s="493" t="s">
        <v>1074</v>
      </c>
      <c r="F1045" s="493"/>
      <c r="G1045" s="493" t="s">
        <v>225</v>
      </c>
      <c r="H1045" s="493">
        <v>2008</v>
      </c>
      <c r="I1045" s="493"/>
      <c r="J1045" s="493"/>
      <c r="K1045" s="493"/>
      <c r="L1045" s="493"/>
      <c r="M1045" s="493"/>
      <c r="N1045" s="493" t="s">
        <v>204</v>
      </c>
      <c r="O1045" s="517">
        <v>25411601.0193685</v>
      </c>
      <c r="P1045" s="724" t="s">
        <v>123</v>
      </c>
      <c r="Q1045" s="723"/>
      <c r="R1045" s="699" t="str">
        <f t="shared" si="256"/>
        <v>2.08.01</v>
      </c>
      <c r="S1045" s="726" t="str">
        <f t="shared" si="268"/>
        <v>ALAT KEDOKTERAN</v>
      </c>
      <c r="T1045" s="726">
        <f t="shared" si="269"/>
        <v>5</v>
      </c>
      <c r="U1045" s="734">
        <f t="shared" si="257"/>
        <v>5082318.2038736995</v>
      </c>
      <c r="V1045" s="726">
        <f t="shared" si="270"/>
        <v>5</v>
      </c>
      <c r="W1045" s="735">
        <f t="shared" si="258"/>
        <v>25411591.0193685</v>
      </c>
      <c r="X1045" s="735">
        <f t="shared" si="259"/>
        <v>0</v>
      </c>
      <c r="Y1045" s="735">
        <f t="shared" si="260"/>
        <v>0</v>
      </c>
      <c r="Z1045" s="735">
        <f t="shared" si="261"/>
        <v>0</v>
      </c>
      <c r="AA1045" s="735">
        <f t="shared" si="262"/>
        <v>0</v>
      </c>
      <c r="AB1045" s="735">
        <f t="shared" si="263"/>
        <v>0</v>
      </c>
      <c r="AC1045" s="736">
        <f t="shared" si="264"/>
        <v>2008</v>
      </c>
      <c r="AD1045" s="737">
        <f t="shared" si="265"/>
        <v>10</v>
      </c>
      <c r="AE1045" s="473">
        <f t="shared" si="266"/>
        <v>25411591.0193685</v>
      </c>
      <c r="AF1045" s="738">
        <f t="shared" si="267"/>
        <v>25411591.0193685</v>
      </c>
      <c r="AG1045" s="739"/>
      <c r="AH1045" s="625"/>
      <c r="AI1045" s="625"/>
      <c r="AJ1045" s="625"/>
      <c r="AK1045" s="625"/>
      <c r="AL1045" s="625"/>
      <c r="AM1045" s="625"/>
      <c r="AN1045" s="625"/>
    </row>
    <row r="1046" spans="1:40" s="626" customFormat="1" ht="16">
      <c r="A1046" s="722"/>
      <c r="B1046" s="493" t="s">
        <v>2263</v>
      </c>
      <c r="C1046" s="494" t="s">
        <v>2714</v>
      </c>
      <c r="D1046" s="493" t="s">
        <v>733</v>
      </c>
      <c r="E1046" s="493" t="s">
        <v>3202</v>
      </c>
      <c r="F1046" s="493"/>
      <c r="G1046" s="493" t="s">
        <v>1581</v>
      </c>
      <c r="H1046" s="493">
        <v>2008</v>
      </c>
      <c r="I1046" s="493"/>
      <c r="J1046" s="493"/>
      <c r="K1046" s="493"/>
      <c r="L1046" s="493"/>
      <c r="M1046" s="493"/>
      <c r="N1046" s="493" t="s">
        <v>204</v>
      </c>
      <c r="O1046" s="517">
        <v>22097044.364668261</v>
      </c>
      <c r="P1046" s="724" t="s">
        <v>123</v>
      </c>
      <c r="Q1046" s="723"/>
      <c r="R1046" s="699" t="str">
        <f t="shared" si="256"/>
        <v>2.08.01</v>
      </c>
      <c r="S1046" s="726" t="str">
        <f t="shared" si="268"/>
        <v>ALAT KEDOKTERAN</v>
      </c>
      <c r="T1046" s="726">
        <f t="shared" si="269"/>
        <v>5</v>
      </c>
      <c r="U1046" s="734">
        <f t="shared" si="257"/>
        <v>4419406.8729336523</v>
      </c>
      <c r="V1046" s="726">
        <f t="shared" si="270"/>
        <v>5</v>
      </c>
      <c r="W1046" s="735">
        <f t="shared" si="258"/>
        <v>22097034.364668261</v>
      </c>
      <c r="X1046" s="735">
        <f t="shared" si="259"/>
        <v>0</v>
      </c>
      <c r="Y1046" s="735">
        <f t="shared" si="260"/>
        <v>0</v>
      </c>
      <c r="Z1046" s="735">
        <f t="shared" si="261"/>
        <v>0</v>
      </c>
      <c r="AA1046" s="735">
        <f t="shared" si="262"/>
        <v>0</v>
      </c>
      <c r="AB1046" s="735">
        <f t="shared" si="263"/>
        <v>0</v>
      </c>
      <c r="AC1046" s="736">
        <f t="shared" si="264"/>
        <v>2008</v>
      </c>
      <c r="AD1046" s="737">
        <f t="shared" si="265"/>
        <v>10</v>
      </c>
      <c r="AE1046" s="473">
        <f t="shared" si="266"/>
        <v>22097034.364668261</v>
      </c>
      <c r="AF1046" s="738">
        <f t="shared" si="267"/>
        <v>22097034.364668261</v>
      </c>
      <c r="AG1046" s="739"/>
      <c r="AH1046" s="625"/>
      <c r="AI1046" s="625"/>
      <c r="AJ1046" s="625"/>
      <c r="AK1046" s="625"/>
      <c r="AL1046" s="625"/>
      <c r="AM1046" s="625"/>
      <c r="AN1046" s="625"/>
    </row>
    <row r="1047" spans="1:40" s="626" customFormat="1" ht="16">
      <c r="A1047" s="722"/>
      <c r="B1047" s="493" t="s">
        <v>2263</v>
      </c>
      <c r="C1047" s="494" t="s">
        <v>2715</v>
      </c>
      <c r="D1047" s="493" t="s">
        <v>732</v>
      </c>
      <c r="E1047" s="493" t="s">
        <v>3196</v>
      </c>
      <c r="F1047" s="493"/>
      <c r="G1047" s="493" t="s">
        <v>1581</v>
      </c>
      <c r="H1047" s="493">
        <v>2008</v>
      </c>
      <c r="I1047" s="493"/>
      <c r="J1047" s="493"/>
      <c r="K1047" s="493"/>
      <c r="L1047" s="493"/>
      <c r="M1047" s="493"/>
      <c r="N1047" s="493" t="s">
        <v>204</v>
      </c>
      <c r="O1047" s="517">
        <v>80654211.931039155</v>
      </c>
      <c r="P1047" s="724" t="s">
        <v>123</v>
      </c>
      <c r="Q1047" s="723"/>
      <c r="R1047" s="699" t="str">
        <f t="shared" si="256"/>
        <v>2.08.01</v>
      </c>
      <c r="S1047" s="726" t="str">
        <f t="shared" si="268"/>
        <v>ALAT KEDOKTERAN</v>
      </c>
      <c r="T1047" s="726">
        <f t="shared" si="269"/>
        <v>5</v>
      </c>
      <c r="U1047" s="734">
        <f t="shared" si="257"/>
        <v>16130840.38620783</v>
      </c>
      <c r="V1047" s="726">
        <f t="shared" si="270"/>
        <v>5</v>
      </c>
      <c r="W1047" s="735">
        <f t="shared" si="258"/>
        <v>80654201.931039155</v>
      </c>
      <c r="X1047" s="735">
        <f t="shared" si="259"/>
        <v>0</v>
      </c>
      <c r="Y1047" s="735">
        <f t="shared" si="260"/>
        <v>0</v>
      </c>
      <c r="Z1047" s="735">
        <f t="shared" si="261"/>
        <v>0</v>
      </c>
      <c r="AA1047" s="735">
        <f t="shared" si="262"/>
        <v>0</v>
      </c>
      <c r="AB1047" s="735">
        <f t="shared" si="263"/>
        <v>0</v>
      </c>
      <c r="AC1047" s="736">
        <f t="shared" si="264"/>
        <v>2008</v>
      </c>
      <c r="AD1047" s="737">
        <f t="shared" si="265"/>
        <v>10</v>
      </c>
      <c r="AE1047" s="473">
        <f t="shared" si="266"/>
        <v>80654201.931039155</v>
      </c>
      <c r="AF1047" s="738">
        <f t="shared" si="267"/>
        <v>80654201.931039155</v>
      </c>
      <c r="AG1047" s="739"/>
      <c r="AH1047" s="625"/>
      <c r="AI1047" s="625"/>
      <c r="AJ1047" s="625"/>
      <c r="AK1047" s="625"/>
      <c r="AL1047" s="625"/>
      <c r="AM1047" s="625"/>
      <c r="AN1047" s="625"/>
    </row>
    <row r="1048" spans="1:40" s="626" customFormat="1" ht="16">
      <c r="A1048" s="722"/>
      <c r="B1048" s="493" t="s">
        <v>2982</v>
      </c>
      <c r="C1048" s="494" t="s">
        <v>397</v>
      </c>
      <c r="D1048" s="493" t="s">
        <v>732</v>
      </c>
      <c r="E1048" s="493" t="s">
        <v>3205</v>
      </c>
      <c r="F1048" s="493"/>
      <c r="G1048" s="493" t="s">
        <v>238</v>
      </c>
      <c r="H1048" s="493">
        <v>2008</v>
      </c>
      <c r="I1048" s="493"/>
      <c r="J1048" s="493"/>
      <c r="K1048" s="493"/>
      <c r="L1048" s="493"/>
      <c r="M1048" s="493"/>
      <c r="N1048" s="493" t="s">
        <v>204</v>
      </c>
      <c r="O1048" s="517">
        <v>24306748.801135086</v>
      </c>
      <c r="P1048" s="724" t="s">
        <v>123</v>
      </c>
      <c r="Q1048" s="723"/>
      <c r="R1048" s="699" t="str">
        <f t="shared" ref="R1048:R1111" si="271">MID(B1048,2,7)</f>
        <v>2.08.01</v>
      </c>
      <c r="S1048" s="726" t="str">
        <f t="shared" si="268"/>
        <v>ALAT KEDOKTERAN</v>
      </c>
      <c r="T1048" s="726">
        <f t="shared" si="269"/>
        <v>5</v>
      </c>
      <c r="U1048" s="734">
        <f t="shared" si="257"/>
        <v>4861347.7602270171</v>
      </c>
      <c r="V1048" s="726">
        <f t="shared" si="270"/>
        <v>5</v>
      </c>
      <c r="W1048" s="735">
        <f t="shared" si="258"/>
        <v>24306738.801135086</v>
      </c>
      <c r="X1048" s="735">
        <f t="shared" si="259"/>
        <v>0</v>
      </c>
      <c r="Y1048" s="735">
        <f t="shared" si="260"/>
        <v>0</v>
      </c>
      <c r="Z1048" s="735">
        <f t="shared" si="261"/>
        <v>0</v>
      </c>
      <c r="AA1048" s="735">
        <f t="shared" si="262"/>
        <v>0</v>
      </c>
      <c r="AB1048" s="735">
        <f t="shared" si="263"/>
        <v>0</v>
      </c>
      <c r="AC1048" s="736">
        <f t="shared" si="264"/>
        <v>2008</v>
      </c>
      <c r="AD1048" s="737">
        <f t="shared" si="265"/>
        <v>10</v>
      </c>
      <c r="AE1048" s="473">
        <f t="shared" si="266"/>
        <v>24306738.801135086</v>
      </c>
      <c r="AF1048" s="738">
        <f t="shared" si="267"/>
        <v>24306738.801135086</v>
      </c>
      <c r="AG1048" s="739"/>
      <c r="AH1048" s="625"/>
      <c r="AI1048" s="625"/>
      <c r="AJ1048" s="625"/>
      <c r="AK1048" s="625"/>
      <c r="AL1048" s="625"/>
      <c r="AM1048" s="625"/>
      <c r="AN1048" s="625"/>
    </row>
    <row r="1049" spans="1:40" s="626" customFormat="1" ht="16">
      <c r="A1049" s="722"/>
      <c r="B1049" s="493" t="s">
        <v>2983</v>
      </c>
      <c r="C1049" s="494" t="s">
        <v>2297</v>
      </c>
      <c r="D1049" s="493" t="s">
        <v>732</v>
      </c>
      <c r="E1049" s="493" t="s">
        <v>3206</v>
      </c>
      <c r="F1049" s="493"/>
      <c r="G1049" s="493" t="s">
        <v>238</v>
      </c>
      <c r="H1049" s="493">
        <v>2008</v>
      </c>
      <c r="I1049" s="493"/>
      <c r="J1049" s="493"/>
      <c r="K1049" s="493"/>
      <c r="L1049" s="493"/>
      <c r="M1049" s="493"/>
      <c r="N1049" s="493" t="s">
        <v>204</v>
      </c>
      <c r="O1049" s="517">
        <v>22097044.364668261</v>
      </c>
      <c r="P1049" s="724" t="s">
        <v>123</v>
      </c>
      <c r="Q1049" s="723"/>
      <c r="R1049" s="699" t="str">
        <f t="shared" si="271"/>
        <v>2.08.02</v>
      </c>
      <c r="S1049" s="726" t="str">
        <f t="shared" si="268"/>
        <v>ALAT KESEHATAN</v>
      </c>
      <c r="T1049" s="726">
        <f t="shared" si="269"/>
        <v>5</v>
      </c>
      <c r="U1049" s="734">
        <f t="shared" si="257"/>
        <v>4419406.8729336523</v>
      </c>
      <c r="V1049" s="726">
        <f t="shared" si="270"/>
        <v>5</v>
      </c>
      <c r="W1049" s="735">
        <f t="shared" si="258"/>
        <v>22097034.364668261</v>
      </c>
      <c r="X1049" s="735">
        <f t="shared" si="259"/>
        <v>0</v>
      </c>
      <c r="Y1049" s="735">
        <f t="shared" si="260"/>
        <v>0</v>
      </c>
      <c r="Z1049" s="735">
        <f t="shared" si="261"/>
        <v>0</v>
      </c>
      <c r="AA1049" s="735">
        <f t="shared" si="262"/>
        <v>0</v>
      </c>
      <c r="AB1049" s="735">
        <f t="shared" si="263"/>
        <v>0</v>
      </c>
      <c r="AC1049" s="736">
        <f t="shared" si="264"/>
        <v>2008</v>
      </c>
      <c r="AD1049" s="737">
        <f t="shared" si="265"/>
        <v>10</v>
      </c>
      <c r="AE1049" s="473">
        <f t="shared" si="266"/>
        <v>22097034.364668261</v>
      </c>
      <c r="AF1049" s="738">
        <f t="shared" si="267"/>
        <v>22097034.364668261</v>
      </c>
      <c r="AG1049" s="739"/>
      <c r="AH1049" s="625"/>
      <c r="AI1049" s="625"/>
      <c r="AJ1049" s="625"/>
      <c r="AK1049" s="625"/>
      <c r="AL1049" s="625"/>
      <c r="AM1049" s="625"/>
      <c r="AN1049" s="625"/>
    </row>
    <row r="1050" spans="1:40" s="626" customFormat="1" ht="16">
      <c r="A1050" s="722"/>
      <c r="B1050" s="493" t="s">
        <v>2263</v>
      </c>
      <c r="C1050" s="494" t="s">
        <v>2264</v>
      </c>
      <c r="D1050" s="493" t="s">
        <v>733</v>
      </c>
      <c r="E1050" s="493" t="s">
        <v>3207</v>
      </c>
      <c r="F1050" s="493"/>
      <c r="G1050" s="493" t="s">
        <v>238</v>
      </c>
      <c r="H1050" s="493">
        <v>2008</v>
      </c>
      <c r="I1050" s="493"/>
      <c r="J1050" s="493"/>
      <c r="K1050" s="493"/>
      <c r="L1050" s="493"/>
      <c r="M1050" s="493"/>
      <c r="N1050" s="493" t="s">
        <v>204</v>
      </c>
      <c r="O1050" s="517">
        <v>50823202.038736999</v>
      </c>
      <c r="P1050" s="724" t="s">
        <v>123</v>
      </c>
      <c r="Q1050" s="723"/>
      <c r="R1050" s="699" t="str">
        <f t="shared" si="271"/>
        <v>2.08.01</v>
      </c>
      <c r="S1050" s="726" t="str">
        <f t="shared" si="268"/>
        <v>ALAT KEDOKTERAN</v>
      </c>
      <c r="T1050" s="726">
        <f t="shared" si="269"/>
        <v>5</v>
      </c>
      <c r="U1050" s="734">
        <f t="shared" si="257"/>
        <v>10164638.407747399</v>
      </c>
      <c r="V1050" s="726">
        <f t="shared" si="270"/>
        <v>5</v>
      </c>
      <c r="W1050" s="735">
        <f t="shared" si="258"/>
        <v>50823192.038736999</v>
      </c>
      <c r="X1050" s="735">
        <f t="shared" si="259"/>
        <v>0</v>
      </c>
      <c r="Y1050" s="735">
        <f t="shared" si="260"/>
        <v>0</v>
      </c>
      <c r="Z1050" s="735">
        <f t="shared" si="261"/>
        <v>0</v>
      </c>
      <c r="AA1050" s="735">
        <f t="shared" si="262"/>
        <v>0</v>
      </c>
      <c r="AB1050" s="735">
        <f t="shared" si="263"/>
        <v>0</v>
      </c>
      <c r="AC1050" s="736">
        <f t="shared" si="264"/>
        <v>2008</v>
      </c>
      <c r="AD1050" s="737">
        <f t="shared" si="265"/>
        <v>10</v>
      </c>
      <c r="AE1050" s="473">
        <f t="shared" si="266"/>
        <v>50823192.038736999</v>
      </c>
      <c r="AF1050" s="738">
        <f t="shared" si="267"/>
        <v>50823192.038736999</v>
      </c>
      <c r="AG1050" s="739"/>
      <c r="AH1050" s="625"/>
      <c r="AI1050" s="625"/>
      <c r="AJ1050" s="625"/>
      <c r="AK1050" s="625"/>
      <c r="AL1050" s="625"/>
      <c r="AM1050" s="625"/>
      <c r="AN1050" s="625"/>
    </row>
    <row r="1051" spans="1:40" s="626" customFormat="1" ht="16">
      <c r="A1051" s="722"/>
      <c r="B1051" s="493" t="s">
        <v>2263</v>
      </c>
      <c r="C1051" s="494" t="s">
        <v>2716</v>
      </c>
      <c r="D1051" s="493" t="s">
        <v>732</v>
      </c>
      <c r="E1051" s="493" t="s">
        <v>3196</v>
      </c>
      <c r="F1051" s="493"/>
      <c r="G1051" s="493" t="s">
        <v>1581</v>
      </c>
      <c r="H1051" s="493">
        <v>2008</v>
      </c>
      <c r="I1051" s="493"/>
      <c r="J1051" s="493"/>
      <c r="K1051" s="493"/>
      <c r="L1051" s="493"/>
      <c r="M1051" s="493"/>
      <c r="N1051" s="493" t="s">
        <v>204</v>
      </c>
      <c r="O1051" s="517">
        <v>88388177.458673045</v>
      </c>
      <c r="P1051" s="724" t="s">
        <v>123</v>
      </c>
      <c r="Q1051" s="723"/>
      <c r="R1051" s="699" t="str">
        <f t="shared" si="271"/>
        <v>2.08.01</v>
      </c>
      <c r="S1051" s="726" t="str">
        <f t="shared" si="268"/>
        <v>ALAT KEDOKTERAN</v>
      </c>
      <c r="T1051" s="726">
        <f t="shared" si="269"/>
        <v>5</v>
      </c>
      <c r="U1051" s="734">
        <f t="shared" ref="U1051:U1114" si="272">(O1051-10)/T1051</f>
        <v>17677633.491734609</v>
      </c>
      <c r="V1051" s="726">
        <f t="shared" si="270"/>
        <v>5</v>
      </c>
      <c r="W1051" s="735">
        <f t="shared" ref="W1051:W1114" si="273">IF(V1051&gt;T1051,O1051-10,U1051*V1051)</f>
        <v>88388167.458673045</v>
      </c>
      <c r="X1051" s="735">
        <f t="shared" ref="X1051:X1114" si="274">IF(O1051-10=W1051,0,U1051)</f>
        <v>0</v>
      </c>
      <c r="Y1051" s="735">
        <f t="shared" ref="Y1051:Y1114" si="275">IF(O1051-10=W1051+X1051,0,U1051)</f>
        <v>0</v>
      </c>
      <c r="Z1051" s="735">
        <f t="shared" ref="Z1051:Z1114" si="276">IF(O1051-10=X1051+Y1051+W1051,0,U1051)</f>
        <v>0</v>
      </c>
      <c r="AA1051" s="735">
        <f t="shared" ref="AA1051:AA1114" si="277">IF(O1051-10=Y1051+Z1051+X1051+W1051,0,U1051)</f>
        <v>0</v>
      </c>
      <c r="AB1051" s="735">
        <f t="shared" ref="AB1051:AB1114" si="278">IF(O1051-10=W1051+X1051+Z1051+AA1051+Y1051,0,U1051)</f>
        <v>0</v>
      </c>
      <c r="AC1051" s="736">
        <f t="shared" ref="AC1051:AC1114" si="279">H1051</f>
        <v>2008</v>
      </c>
      <c r="AD1051" s="737">
        <f t="shared" ref="AD1051:AD1114" si="280">O1051-(W1051+X1051+Y1051+Z1051+AA1051+AB1051)</f>
        <v>10</v>
      </c>
      <c r="AE1051" s="473">
        <f t="shared" ref="AE1051:AE1114" si="281">W1051+X1051+Y1051+Z1051+AA1051</f>
        <v>88388167.458673045</v>
      </c>
      <c r="AF1051" s="738">
        <f t="shared" ref="AF1051:AF1114" si="282">AE1051+AB1051</f>
        <v>88388167.458673045</v>
      </c>
      <c r="AG1051" s="739"/>
      <c r="AH1051" s="625"/>
      <c r="AI1051" s="625"/>
      <c r="AJ1051" s="625"/>
      <c r="AK1051" s="625"/>
      <c r="AL1051" s="625"/>
      <c r="AM1051" s="625"/>
      <c r="AN1051" s="625"/>
    </row>
    <row r="1052" spans="1:40" s="626" customFormat="1" ht="16">
      <c r="A1052" s="722"/>
      <c r="B1052" s="493" t="s">
        <v>2984</v>
      </c>
      <c r="C1052" s="494" t="s">
        <v>2717</v>
      </c>
      <c r="D1052" s="493" t="s">
        <v>732</v>
      </c>
      <c r="E1052" s="493" t="s">
        <v>3208</v>
      </c>
      <c r="F1052" s="493"/>
      <c r="G1052" s="493" t="s">
        <v>225</v>
      </c>
      <c r="H1052" s="493">
        <v>2008</v>
      </c>
      <c r="I1052" s="493"/>
      <c r="J1052" s="493"/>
      <c r="K1052" s="493"/>
      <c r="L1052" s="493"/>
      <c r="M1052" s="493"/>
      <c r="N1052" s="493" t="s">
        <v>204</v>
      </c>
      <c r="O1052" s="517">
        <v>86178473.022206217</v>
      </c>
      <c r="P1052" s="724" t="s">
        <v>123</v>
      </c>
      <c r="Q1052" s="723"/>
      <c r="R1052" s="699" t="str">
        <f t="shared" si="271"/>
        <v>2.08.01</v>
      </c>
      <c r="S1052" s="726" t="str">
        <f t="shared" si="268"/>
        <v>ALAT KEDOKTERAN</v>
      </c>
      <c r="T1052" s="726">
        <f t="shared" si="269"/>
        <v>5</v>
      </c>
      <c r="U1052" s="734">
        <f t="shared" si="272"/>
        <v>17235692.604441244</v>
      </c>
      <c r="V1052" s="726">
        <f t="shared" si="270"/>
        <v>5</v>
      </c>
      <c r="W1052" s="735">
        <f t="shared" si="273"/>
        <v>86178463.022206217</v>
      </c>
      <c r="X1052" s="735">
        <f t="shared" si="274"/>
        <v>0</v>
      </c>
      <c r="Y1052" s="735">
        <f t="shared" si="275"/>
        <v>0</v>
      </c>
      <c r="Z1052" s="735">
        <f t="shared" si="276"/>
        <v>0</v>
      </c>
      <c r="AA1052" s="735">
        <f t="shared" si="277"/>
        <v>0</v>
      </c>
      <c r="AB1052" s="735">
        <f t="shared" si="278"/>
        <v>0</v>
      </c>
      <c r="AC1052" s="736">
        <f t="shared" si="279"/>
        <v>2008</v>
      </c>
      <c r="AD1052" s="737">
        <f t="shared" si="280"/>
        <v>10</v>
      </c>
      <c r="AE1052" s="473">
        <f t="shared" si="281"/>
        <v>86178463.022206217</v>
      </c>
      <c r="AF1052" s="738">
        <f t="shared" si="282"/>
        <v>86178463.022206217</v>
      </c>
      <c r="AG1052" s="739"/>
      <c r="AH1052" s="625"/>
      <c r="AI1052" s="625"/>
      <c r="AJ1052" s="625"/>
      <c r="AK1052" s="625"/>
      <c r="AL1052" s="625"/>
      <c r="AM1052" s="625"/>
      <c r="AN1052" s="625"/>
    </row>
    <row r="1053" spans="1:40" s="626" customFormat="1" ht="16">
      <c r="A1053" s="722"/>
      <c r="B1053" s="493" t="s">
        <v>2263</v>
      </c>
      <c r="C1053" s="494" t="s">
        <v>2718</v>
      </c>
      <c r="D1053" s="493" t="s">
        <v>732</v>
      </c>
      <c r="E1053" s="493" t="s">
        <v>3209</v>
      </c>
      <c r="F1053" s="493"/>
      <c r="G1053" s="493" t="s">
        <v>1591</v>
      </c>
      <c r="H1053" s="493">
        <v>2008</v>
      </c>
      <c r="I1053" s="493"/>
      <c r="J1053" s="493"/>
      <c r="K1053" s="493"/>
      <c r="L1053" s="493"/>
      <c r="M1053" s="493"/>
      <c r="N1053" s="493" t="s">
        <v>204</v>
      </c>
      <c r="O1053" s="517">
        <v>165727832.73501194</v>
      </c>
      <c r="P1053" s="724" t="s">
        <v>123</v>
      </c>
      <c r="Q1053" s="723"/>
      <c r="R1053" s="699" t="str">
        <f t="shared" si="271"/>
        <v>2.08.01</v>
      </c>
      <c r="S1053" s="726" t="str">
        <f t="shared" si="268"/>
        <v>ALAT KEDOKTERAN</v>
      </c>
      <c r="T1053" s="726">
        <f t="shared" si="269"/>
        <v>5</v>
      </c>
      <c r="U1053" s="734">
        <f t="shared" si="272"/>
        <v>33145564.547002386</v>
      </c>
      <c r="V1053" s="726">
        <f t="shared" si="270"/>
        <v>5</v>
      </c>
      <c r="W1053" s="735">
        <f t="shared" si="273"/>
        <v>165727822.73501194</v>
      </c>
      <c r="X1053" s="735">
        <f t="shared" si="274"/>
        <v>0</v>
      </c>
      <c r="Y1053" s="735">
        <f t="shared" si="275"/>
        <v>0</v>
      </c>
      <c r="Z1053" s="735">
        <f t="shared" si="276"/>
        <v>0</v>
      </c>
      <c r="AA1053" s="735">
        <f t="shared" si="277"/>
        <v>0</v>
      </c>
      <c r="AB1053" s="735">
        <f t="shared" si="278"/>
        <v>0</v>
      </c>
      <c r="AC1053" s="736">
        <f t="shared" si="279"/>
        <v>2008</v>
      </c>
      <c r="AD1053" s="737">
        <f t="shared" si="280"/>
        <v>10</v>
      </c>
      <c r="AE1053" s="473">
        <f t="shared" si="281"/>
        <v>165727822.73501194</v>
      </c>
      <c r="AF1053" s="738">
        <f t="shared" si="282"/>
        <v>165727822.73501194</v>
      </c>
      <c r="AG1053" s="739"/>
      <c r="AH1053" s="625"/>
      <c r="AI1053" s="625"/>
      <c r="AJ1053" s="625"/>
      <c r="AK1053" s="625"/>
      <c r="AL1053" s="625"/>
      <c r="AM1053" s="625"/>
      <c r="AN1053" s="625"/>
    </row>
    <row r="1054" spans="1:40" s="626" customFormat="1" ht="16">
      <c r="A1054" s="722"/>
      <c r="B1054" s="493" t="s">
        <v>2263</v>
      </c>
      <c r="C1054" s="494" t="s">
        <v>2719</v>
      </c>
      <c r="D1054" s="493" t="s">
        <v>732</v>
      </c>
      <c r="E1054" s="493" t="s">
        <v>3210</v>
      </c>
      <c r="F1054" s="493"/>
      <c r="G1054" s="493" t="s">
        <v>1591</v>
      </c>
      <c r="H1054" s="493">
        <v>2009</v>
      </c>
      <c r="I1054" s="493"/>
      <c r="J1054" s="493"/>
      <c r="K1054" s="493"/>
      <c r="L1054" s="493"/>
      <c r="M1054" s="493"/>
      <c r="N1054" s="493" t="s">
        <v>204</v>
      </c>
      <c r="O1054" s="517">
        <v>738870377.89924657</v>
      </c>
      <c r="P1054" s="724" t="s">
        <v>123</v>
      </c>
      <c r="Q1054" s="723"/>
      <c r="R1054" s="699" t="str">
        <f t="shared" si="271"/>
        <v>2.08.01</v>
      </c>
      <c r="S1054" s="726" t="str">
        <f t="shared" si="268"/>
        <v>ALAT KEDOKTERAN</v>
      </c>
      <c r="T1054" s="726">
        <f t="shared" si="269"/>
        <v>5</v>
      </c>
      <c r="U1054" s="734">
        <f t="shared" si="272"/>
        <v>147774073.5798493</v>
      </c>
      <c r="V1054" s="726">
        <f t="shared" si="270"/>
        <v>4</v>
      </c>
      <c r="W1054" s="735">
        <f t="shared" si="273"/>
        <v>591096294.31939721</v>
      </c>
      <c r="X1054" s="735">
        <f t="shared" si="274"/>
        <v>147774073.5798493</v>
      </c>
      <c r="Y1054" s="735">
        <f t="shared" si="275"/>
        <v>147774073.5798493</v>
      </c>
      <c r="Z1054" s="735">
        <f t="shared" si="276"/>
        <v>147774073.5798493</v>
      </c>
      <c r="AA1054" s="735">
        <f t="shared" si="277"/>
        <v>147774073.5798493</v>
      </c>
      <c r="AB1054" s="735">
        <f t="shared" si="278"/>
        <v>147774073.5798493</v>
      </c>
      <c r="AC1054" s="736">
        <f t="shared" si="279"/>
        <v>2009</v>
      </c>
      <c r="AD1054" s="737">
        <f t="shared" si="280"/>
        <v>-591096284.31939685</v>
      </c>
      <c r="AE1054" s="473">
        <f t="shared" si="281"/>
        <v>1182192588.6387942</v>
      </c>
      <c r="AF1054" s="738">
        <f t="shared" si="282"/>
        <v>1329966662.2186434</v>
      </c>
      <c r="AG1054" s="739"/>
      <c r="AH1054" s="625"/>
      <c r="AI1054" s="625"/>
      <c r="AJ1054" s="625"/>
      <c r="AK1054" s="625"/>
      <c r="AL1054" s="625"/>
      <c r="AM1054" s="625"/>
      <c r="AN1054" s="625"/>
    </row>
    <row r="1055" spans="1:40" s="626" customFormat="1" ht="32">
      <c r="A1055" s="722"/>
      <c r="B1055" s="493" t="s">
        <v>2983</v>
      </c>
      <c r="C1055" s="494" t="s">
        <v>2720</v>
      </c>
      <c r="D1055" s="493" t="s">
        <v>732</v>
      </c>
      <c r="E1055" s="493" t="s">
        <v>1081</v>
      </c>
      <c r="F1055" s="493"/>
      <c r="G1055" s="493" t="s">
        <v>225</v>
      </c>
      <c r="H1055" s="493">
        <v>2009</v>
      </c>
      <c r="I1055" s="493"/>
      <c r="J1055" s="493"/>
      <c r="K1055" s="493"/>
      <c r="L1055" s="493"/>
      <c r="M1055" s="493"/>
      <c r="N1055" s="493" t="s">
        <v>204</v>
      </c>
      <c r="O1055" s="517">
        <v>56683488.692569062</v>
      </c>
      <c r="P1055" s="724" t="s">
        <v>123</v>
      </c>
      <c r="Q1055" s="723"/>
      <c r="R1055" s="699" t="str">
        <f t="shared" si="271"/>
        <v>2.08.02</v>
      </c>
      <c r="S1055" s="726" t="str">
        <f t="shared" si="268"/>
        <v>ALAT KESEHATAN</v>
      </c>
      <c r="T1055" s="726">
        <f t="shared" si="269"/>
        <v>5</v>
      </c>
      <c r="U1055" s="734">
        <f t="shared" si="272"/>
        <v>11336695.738513812</v>
      </c>
      <c r="V1055" s="726">
        <f t="shared" si="270"/>
        <v>4</v>
      </c>
      <c r="W1055" s="735">
        <f t="shared" si="273"/>
        <v>45346782.95405525</v>
      </c>
      <c r="X1055" s="735">
        <f t="shared" si="274"/>
        <v>11336695.738513812</v>
      </c>
      <c r="Y1055" s="735">
        <f t="shared" si="275"/>
        <v>0</v>
      </c>
      <c r="Z1055" s="735">
        <f t="shared" si="276"/>
        <v>0</v>
      </c>
      <c r="AA1055" s="735">
        <f t="shared" si="277"/>
        <v>0</v>
      </c>
      <c r="AB1055" s="735">
        <f t="shared" si="278"/>
        <v>0</v>
      </c>
      <c r="AC1055" s="736">
        <f t="shared" si="279"/>
        <v>2009</v>
      </c>
      <c r="AD1055" s="737">
        <f t="shared" si="280"/>
        <v>10</v>
      </c>
      <c r="AE1055" s="473">
        <f t="shared" si="281"/>
        <v>56683478.692569062</v>
      </c>
      <c r="AF1055" s="738">
        <f t="shared" si="282"/>
        <v>56683478.692569062</v>
      </c>
      <c r="AG1055" s="739"/>
      <c r="AH1055" s="625"/>
      <c r="AI1055" s="625"/>
      <c r="AJ1055" s="625"/>
      <c r="AK1055" s="625"/>
      <c r="AL1055" s="625"/>
      <c r="AM1055" s="625"/>
      <c r="AN1055" s="625"/>
    </row>
    <row r="1056" spans="1:40" s="626" customFormat="1" ht="16">
      <c r="A1056" s="722"/>
      <c r="B1056" s="493" t="s">
        <v>2985</v>
      </c>
      <c r="C1056" s="494" t="s">
        <v>2721</v>
      </c>
      <c r="D1056" s="493" t="s">
        <v>732</v>
      </c>
      <c r="E1056" s="493" t="s">
        <v>3211</v>
      </c>
      <c r="F1056" s="493"/>
      <c r="G1056" s="493" t="s">
        <v>225</v>
      </c>
      <c r="H1056" s="493">
        <v>2009</v>
      </c>
      <c r="I1056" s="493"/>
      <c r="J1056" s="493"/>
      <c r="K1056" s="493"/>
      <c r="L1056" s="493"/>
      <c r="M1056" s="493"/>
      <c r="N1056" s="493" t="s">
        <v>204</v>
      </c>
      <c r="O1056" s="517">
        <v>243275828.90234897</v>
      </c>
      <c r="P1056" s="724" t="s">
        <v>123</v>
      </c>
      <c r="Q1056" s="723"/>
      <c r="R1056" s="699" t="str">
        <f t="shared" si="271"/>
        <v>2.08.02</v>
      </c>
      <c r="S1056" s="726" t="str">
        <f t="shared" si="268"/>
        <v>ALAT KESEHATAN</v>
      </c>
      <c r="T1056" s="726">
        <f t="shared" si="269"/>
        <v>5</v>
      </c>
      <c r="U1056" s="734">
        <f t="shared" si="272"/>
        <v>48655163.78046979</v>
      </c>
      <c r="V1056" s="726">
        <f t="shared" si="270"/>
        <v>4</v>
      </c>
      <c r="W1056" s="735">
        <f t="shared" si="273"/>
        <v>194620655.12187916</v>
      </c>
      <c r="X1056" s="735">
        <f t="shared" si="274"/>
        <v>48655163.78046979</v>
      </c>
      <c r="Y1056" s="735">
        <f t="shared" si="275"/>
        <v>0</v>
      </c>
      <c r="Z1056" s="735">
        <f t="shared" si="276"/>
        <v>0</v>
      </c>
      <c r="AA1056" s="735">
        <f t="shared" si="277"/>
        <v>0</v>
      </c>
      <c r="AB1056" s="735">
        <f t="shared" si="278"/>
        <v>0</v>
      </c>
      <c r="AC1056" s="736">
        <f t="shared" si="279"/>
        <v>2009</v>
      </c>
      <c r="AD1056" s="737">
        <f t="shared" si="280"/>
        <v>10.000000029802322</v>
      </c>
      <c r="AE1056" s="473">
        <f t="shared" si="281"/>
        <v>243275818.90234894</v>
      </c>
      <c r="AF1056" s="738">
        <f t="shared" si="282"/>
        <v>243275818.90234894</v>
      </c>
      <c r="AG1056" s="739"/>
      <c r="AH1056" s="625"/>
      <c r="AI1056" s="625"/>
      <c r="AJ1056" s="625"/>
      <c r="AK1056" s="625"/>
      <c r="AL1056" s="625"/>
      <c r="AM1056" s="625"/>
      <c r="AN1056" s="625"/>
    </row>
    <row r="1057" spans="1:40" s="626" customFormat="1" ht="16">
      <c r="A1057" s="722"/>
      <c r="B1057" s="493" t="s">
        <v>2263</v>
      </c>
      <c r="C1057" s="494" t="s">
        <v>2722</v>
      </c>
      <c r="D1057" s="493" t="s">
        <v>732</v>
      </c>
      <c r="E1057" s="493" t="s">
        <v>1083</v>
      </c>
      <c r="F1057" s="493"/>
      <c r="G1057" s="493" t="s">
        <v>1587</v>
      </c>
      <c r="H1057" s="493">
        <v>2009</v>
      </c>
      <c r="I1057" s="493"/>
      <c r="J1057" s="493"/>
      <c r="K1057" s="493"/>
      <c r="L1057" s="493"/>
      <c r="M1057" s="493"/>
      <c r="N1057" s="493" t="s">
        <v>204</v>
      </c>
      <c r="O1057" s="517">
        <v>108073577.66287488</v>
      </c>
      <c r="P1057" s="724" t="s">
        <v>123</v>
      </c>
      <c r="Q1057" s="723"/>
      <c r="R1057" s="699" t="str">
        <f t="shared" si="271"/>
        <v>2.08.01</v>
      </c>
      <c r="S1057" s="726" t="str">
        <f t="shared" si="268"/>
        <v>ALAT KEDOKTERAN</v>
      </c>
      <c r="T1057" s="726">
        <f t="shared" si="269"/>
        <v>5</v>
      </c>
      <c r="U1057" s="734">
        <f t="shared" si="272"/>
        <v>21614713.532574974</v>
      </c>
      <c r="V1057" s="726">
        <f t="shared" si="270"/>
        <v>4</v>
      </c>
      <c r="W1057" s="735">
        <f t="shared" si="273"/>
        <v>86458854.130299896</v>
      </c>
      <c r="X1057" s="735">
        <f t="shared" si="274"/>
        <v>21614713.532574974</v>
      </c>
      <c r="Y1057" s="735">
        <f t="shared" si="275"/>
        <v>0</v>
      </c>
      <c r="Z1057" s="735">
        <f t="shared" si="276"/>
        <v>0</v>
      </c>
      <c r="AA1057" s="735">
        <f t="shared" si="277"/>
        <v>0</v>
      </c>
      <c r="AB1057" s="735">
        <f t="shared" si="278"/>
        <v>0</v>
      </c>
      <c r="AC1057" s="736">
        <f t="shared" si="279"/>
        <v>2009</v>
      </c>
      <c r="AD1057" s="737">
        <f t="shared" si="280"/>
        <v>10</v>
      </c>
      <c r="AE1057" s="473">
        <f t="shared" si="281"/>
        <v>108073567.66287488</v>
      </c>
      <c r="AF1057" s="738">
        <f t="shared" si="282"/>
        <v>108073567.66287488</v>
      </c>
      <c r="AG1057" s="739"/>
      <c r="AH1057" s="625"/>
      <c r="AI1057" s="625"/>
      <c r="AJ1057" s="625"/>
      <c r="AK1057" s="625"/>
      <c r="AL1057" s="625"/>
      <c r="AM1057" s="625"/>
      <c r="AN1057" s="625"/>
    </row>
    <row r="1058" spans="1:40" s="626" customFormat="1" ht="16">
      <c r="A1058" s="722"/>
      <c r="B1058" s="493" t="s">
        <v>2986</v>
      </c>
      <c r="C1058" s="494" t="s">
        <v>2723</v>
      </c>
      <c r="D1058" s="493" t="s">
        <v>732</v>
      </c>
      <c r="E1058" s="493" t="s">
        <v>3212</v>
      </c>
      <c r="F1058" s="493"/>
      <c r="G1058" s="493" t="s">
        <v>1593</v>
      </c>
      <c r="H1058" s="493">
        <v>2009</v>
      </c>
      <c r="I1058" s="493"/>
      <c r="J1058" s="493"/>
      <c r="K1058" s="493"/>
      <c r="L1058" s="493"/>
      <c r="M1058" s="493"/>
      <c r="N1058" s="493" t="s">
        <v>204</v>
      </c>
      <c r="O1058" s="517">
        <v>93737286.748411879</v>
      </c>
      <c r="P1058" s="724" t="s">
        <v>123</v>
      </c>
      <c r="Q1058" s="723"/>
      <c r="R1058" s="699" t="str">
        <f t="shared" si="271"/>
        <v>2.08.01</v>
      </c>
      <c r="S1058" s="726" t="str">
        <f t="shared" si="268"/>
        <v>ALAT KEDOKTERAN</v>
      </c>
      <c r="T1058" s="726">
        <f t="shared" si="269"/>
        <v>5</v>
      </c>
      <c r="U1058" s="734">
        <f t="shared" si="272"/>
        <v>18747455.349682376</v>
      </c>
      <c r="V1058" s="726">
        <f t="shared" si="270"/>
        <v>4</v>
      </c>
      <c r="W1058" s="735">
        <f t="shared" si="273"/>
        <v>74989821.398729503</v>
      </c>
      <c r="X1058" s="735">
        <f t="shared" si="274"/>
        <v>18747455.349682376</v>
      </c>
      <c r="Y1058" s="735">
        <f t="shared" si="275"/>
        <v>0</v>
      </c>
      <c r="Z1058" s="735">
        <f t="shared" si="276"/>
        <v>0</v>
      </c>
      <c r="AA1058" s="735">
        <f t="shared" si="277"/>
        <v>0</v>
      </c>
      <c r="AB1058" s="735">
        <f t="shared" si="278"/>
        <v>0</v>
      </c>
      <c r="AC1058" s="736">
        <f t="shared" si="279"/>
        <v>2009</v>
      </c>
      <c r="AD1058" s="737">
        <f t="shared" si="280"/>
        <v>10</v>
      </c>
      <c r="AE1058" s="473">
        <f t="shared" si="281"/>
        <v>93737276.748411879</v>
      </c>
      <c r="AF1058" s="738">
        <f t="shared" si="282"/>
        <v>93737276.748411879</v>
      </c>
      <c r="AG1058" s="739"/>
      <c r="AH1058" s="625"/>
      <c r="AI1058" s="625"/>
      <c r="AJ1058" s="625"/>
      <c r="AK1058" s="625"/>
      <c r="AL1058" s="625"/>
      <c r="AM1058" s="625"/>
      <c r="AN1058" s="625"/>
    </row>
    <row r="1059" spans="1:40" s="626" customFormat="1" ht="16">
      <c r="A1059" s="722"/>
      <c r="B1059" s="493" t="s">
        <v>2263</v>
      </c>
      <c r="C1059" s="494" t="s">
        <v>2724</v>
      </c>
      <c r="D1059" s="493" t="s">
        <v>732</v>
      </c>
      <c r="E1059" s="493" t="s">
        <v>1085</v>
      </c>
      <c r="F1059" s="493"/>
      <c r="G1059" s="493" t="s">
        <v>1591</v>
      </c>
      <c r="H1059" s="493">
        <v>2009</v>
      </c>
      <c r="I1059" s="493"/>
      <c r="J1059" s="493"/>
      <c r="K1059" s="493"/>
      <c r="L1059" s="493"/>
      <c r="M1059" s="493"/>
      <c r="N1059" s="493" t="s">
        <v>204</v>
      </c>
      <c r="O1059" s="517">
        <v>176446657.4087753</v>
      </c>
      <c r="P1059" s="724" t="s">
        <v>123</v>
      </c>
      <c r="Q1059" s="723"/>
      <c r="R1059" s="699" t="str">
        <f t="shared" si="271"/>
        <v>2.08.01</v>
      </c>
      <c r="S1059" s="726" t="str">
        <f t="shared" si="268"/>
        <v>ALAT KEDOKTERAN</v>
      </c>
      <c r="T1059" s="726">
        <f t="shared" si="269"/>
        <v>5</v>
      </c>
      <c r="U1059" s="734">
        <f t="shared" si="272"/>
        <v>35289329.481755063</v>
      </c>
      <c r="V1059" s="726">
        <f t="shared" si="270"/>
        <v>4</v>
      </c>
      <c r="W1059" s="735">
        <f t="shared" si="273"/>
        <v>141157317.92702025</v>
      </c>
      <c r="X1059" s="735">
        <f t="shared" si="274"/>
        <v>35289329.481755063</v>
      </c>
      <c r="Y1059" s="735">
        <f t="shared" si="275"/>
        <v>0</v>
      </c>
      <c r="Z1059" s="735">
        <f t="shared" si="276"/>
        <v>0</v>
      </c>
      <c r="AA1059" s="735">
        <f t="shared" si="277"/>
        <v>0</v>
      </c>
      <c r="AB1059" s="735">
        <f t="shared" si="278"/>
        <v>0</v>
      </c>
      <c r="AC1059" s="736">
        <f t="shared" si="279"/>
        <v>2009</v>
      </c>
      <c r="AD1059" s="737">
        <f t="shared" si="280"/>
        <v>9.9999999701976776</v>
      </c>
      <c r="AE1059" s="473">
        <f t="shared" si="281"/>
        <v>176446647.40877533</v>
      </c>
      <c r="AF1059" s="738">
        <f t="shared" si="282"/>
        <v>176446647.40877533</v>
      </c>
      <c r="AG1059" s="739"/>
      <c r="AH1059" s="625"/>
      <c r="AI1059" s="625"/>
      <c r="AJ1059" s="625"/>
      <c r="AK1059" s="625"/>
      <c r="AL1059" s="625"/>
      <c r="AM1059" s="625"/>
      <c r="AN1059" s="625"/>
    </row>
    <row r="1060" spans="1:40" s="626" customFormat="1" ht="16">
      <c r="A1060" s="722"/>
      <c r="B1060" s="493" t="s">
        <v>2987</v>
      </c>
      <c r="C1060" s="494" t="s">
        <v>2725</v>
      </c>
      <c r="D1060" s="493" t="s">
        <v>732</v>
      </c>
      <c r="E1060" s="493" t="s">
        <v>1086</v>
      </c>
      <c r="F1060" s="493"/>
      <c r="G1060" s="493" t="s">
        <v>225</v>
      </c>
      <c r="H1060" s="493">
        <v>2009</v>
      </c>
      <c r="I1060" s="493"/>
      <c r="J1060" s="493"/>
      <c r="K1060" s="493"/>
      <c r="L1060" s="493"/>
      <c r="M1060" s="493"/>
      <c r="N1060" s="493" t="s">
        <v>204</v>
      </c>
      <c r="O1060" s="517">
        <v>256729886.52976805</v>
      </c>
      <c r="P1060" s="724" t="s">
        <v>123</v>
      </c>
      <c r="Q1060" s="723"/>
      <c r="R1060" s="699" t="str">
        <f t="shared" si="271"/>
        <v>2.08.02</v>
      </c>
      <c r="S1060" s="726" t="str">
        <f t="shared" si="268"/>
        <v>ALAT KESEHATAN</v>
      </c>
      <c r="T1060" s="726">
        <f t="shared" si="269"/>
        <v>5</v>
      </c>
      <c r="U1060" s="734">
        <f t="shared" si="272"/>
        <v>51345975.305953607</v>
      </c>
      <c r="V1060" s="726">
        <f t="shared" si="270"/>
        <v>4</v>
      </c>
      <c r="W1060" s="735">
        <f t="shared" si="273"/>
        <v>205383901.22381443</v>
      </c>
      <c r="X1060" s="735">
        <f t="shared" si="274"/>
        <v>51345975.305953607</v>
      </c>
      <c r="Y1060" s="735">
        <f t="shared" si="275"/>
        <v>0</v>
      </c>
      <c r="Z1060" s="735">
        <f t="shared" si="276"/>
        <v>0</v>
      </c>
      <c r="AA1060" s="735">
        <f t="shared" si="277"/>
        <v>0</v>
      </c>
      <c r="AB1060" s="735">
        <f t="shared" si="278"/>
        <v>0</v>
      </c>
      <c r="AC1060" s="736">
        <f t="shared" si="279"/>
        <v>2009</v>
      </c>
      <c r="AD1060" s="737">
        <f t="shared" si="280"/>
        <v>10</v>
      </c>
      <c r="AE1060" s="473">
        <f t="shared" si="281"/>
        <v>256729876.52976805</v>
      </c>
      <c r="AF1060" s="738">
        <f t="shared" si="282"/>
        <v>256729876.52976805</v>
      </c>
      <c r="AG1060" s="739"/>
      <c r="AH1060" s="625"/>
      <c r="AI1060" s="625"/>
      <c r="AJ1060" s="625"/>
      <c r="AK1060" s="625"/>
      <c r="AL1060" s="625"/>
      <c r="AM1060" s="625"/>
      <c r="AN1060" s="625"/>
    </row>
    <row r="1061" spans="1:40" s="626" customFormat="1" ht="16">
      <c r="A1061" s="722"/>
      <c r="B1061" s="493" t="s">
        <v>2263</v>
      </c>
      <c r="C1061" s="494" t="s">
        <v>2726</v>
      </c>
      <c r="D1061" s="493" t="s">
        <v>732</v>
      </c>
      <c r="E1061" s="493" t="s">
        <v>1087</v>
      </c>
      <c r="F1061" s="493"/>
      <c r="G1061" s="493" t="s">
        <v>1586</v>
      </c>
      <c r="H1061" s="493">
        <v>2009</v>
      </c>
      <c r="I1061" s="493"/>
      <c r="J1061" s="493"/>
      <c r="K1061" s="493"/>
      <c r="L1061" s="493"/>
      <c r="M1061" s="493"/>
      <c r="N1061" s="493" t="s">
        <v>204</v>
      </c>
      <c r="O1061" s="517">
        <v>374949146.99364752</v>
      </c>
      <c r="P1061" s="724" t="s">
        <v>123</v>
      </c>
      <c r="Q1061" s="723"/>
      <c r="R1061" s="699" t="str">
        <f t="shared" si="271"/>
        <v>2.08.01</v>
      </c>
      <c r="S1061" s="726" t="str">
        <f t="shared" si="268"/>
        <v>ALAT KEDOKTERAN</v>
      </c>
      <c r="T1061" s="726">
        <f t="shared" si="269"/>
        <v>5</v>
      </c>
      <c r="U1061" s="734">
        <f t="shared" si="272"/>
        <v>74989827.398729503</v>
      </c>
      <c r="V1061" s="726">
        <f t="shared" si="270"/>
        <v>4</v>
      </c>
      <c r="W1061" s="735">
        <f t="shared" si="273"/>
        <v>299959309.59491801</v>
      </c>
      <c r="X1061" s="735">
        <f t="shared" si="274"/>
        <v>74989827.398729503</v>
      </c>
      <c r="Y1061" s="735">
        <f t="shared" si="275"/>
        <v>0</v>
      </c>
      <c r="Z1061" s="735">
        <f t="shared" si="276"/>
        <v>0</v>
      </c>
      <c r="AA1061" s="735">
        <f t="shared" si="277"/>
        <v>0</v>
      </c>
      <c r="AB1061" s="735">
        <f t="shared" si="278"/>
        <v>0</v>
      </c>
      <c r="AC1061" s="736">
        <f t="shared" si="279"/>
        <v>2009</v>
      </c>
      <c r="AD1061" s="737">
        <f t="shared" si="280"/>
        <v>10</v>
      </c>
      <c r="AE1061" s="473">
        <f t="shared" si="281"/>
        <v>374949136.99364752</v>
      </c>
      <c r="AF1061" s="738">
        <f t="shared" si="282"/>
        <v>374949136.99364752</v>
      </c>
      <c r="AG1061" s="739"/>
      <c r="AH1061" s="625"/>
      <c r="AI1061" s="625"/>
      <c r="AJ1061" s="625"/>
      <c r="AK1061" s="625"/>
      <c r="AL1061" s="625"/>
      <c r="AM1061" s="625"/>
      <c r="AN1061" s="625"/>
    </row>
    <row r="1062" spans="1:40" s="626" customFormat="1" ht="16">
      <c r="A1062" s="722"/>
      <c r="B1062" s="493" t="s">
        <v>2263</v>
      </c>
      <c r="C1062" s="494" t="s">
        <v>2727</v>
      </c>
      <c r="D1062" s="493" t="s">
        <v>732</v>
      </c>
      <c r="E1062" s="493" t="s">
        <v>3213</v>
      </c>
      <c r="F1062" s="493"/>
      <c r="G1062" s="493" t="s">
        <v>225</v>
      </c>
      <c r="H1062" s="493">
        <v>2009</v>
      </c>
      <c r="I1062" s="493"/>
      <c r="J1062" s="493"/>
      <c r="K1062" s="493"/>
      <c r="L1062" s="493"/>
      <c r="M1062" s="493"/>
      <c r="N1062" s="493" t="s">
        <v>204</v>
      </c>
      <c r="O1062" s="517">
        <v>113587535.70689911</v>
      </c>
      <c r="P1062" s="724" t="s">
        <v>123</v>
      </c>
      <c r="Q1062" s="723"/>
      <c r="R1062" s="699" t="str">
        <f t="shared" si="271"/>
        <v>2.08.01</v>
      </c>
      <c r="S1062" s="726" t="str">
        <f t="shared" si="268"/>
        <v>ALAT KEDOKTERAN</v>
      </c>
      <c r="T1062" s="726">
        <f t="shared" si="269"/>
        <v>5</v>
      </c>
      <c r="U1062" s="734">
        <f t="shared" si="272"/>
        <v>22717505.141379822</v>
      </c>
      <c r="V1062" s="726">
        <f t="shared" si="270"/>
        <v>4</v>
      </c>
      <c r="W1062" s="735">
        <f t="shared" si="273"/>
        <v>90870020.565519288</v>
      </c>
      <c r="X1062" s="735">
        <f t="shared" si="274"/>
        <v>22717505.141379822</v>
      </c>
      <c r="Y1062" s="735">
        <f t="shared" si="275"/>
        <v>0</v>
      </c>
      <c r="Z1062" s="735">
        <f t="shared" si="276"/>
        <v>0</v>
      </c>
      <c r="AA1062" s="735">
        <f t="shared" si="277"/>
        <v>0</v>
      </c>
      <c r="AB1062" s="735">
        <f t="shared" si="278"/>
        <v>0</v>
      </c>
      <c r="AC1062" s="736">
        <f t="shared" si="279"/>
        <v>2009</v>
      </c>
      <c r="AD1062" s="737">
        <f t="shared" si="280"/>
        <v>10</v>
      </c>
      <c r="AE1062" s="473">
        <f t="shared" si="281"/>
        <v>113587525.70689911</v>
      </c>
      <c r="AF1062" s="738">
        <f t="shared" si="282"/>
        <v>113587525.70689911</v>
      </c>
      <c r="AG1062" s="739"/>
      <c r="AH1062" s="625"/>
      <c r="AI1062" s="625"/>
      <c r="AJ1062" s="625"/>
      <c r="AK1062" s="625"/>
      <c r="AL1062" s="625"/>
      <c r="AM1062" s="625"/>
      <c r="AN1062" s="625"/>
    </row>
    <row r="1063" spans="1:40" s="626" customFormat="1" ht="16">
      <c r="A1063" s="722"/>
      <c r="B1063" s="493" t="s">
        <v>2263</v>
      </c>
      <c r="C1063" s="494" t="s">
        <v>2728</v>
      </c>
      <c r="D1063" s="493" t="s">
        <v>732</v>
      </c>
      <c r="E1063" s="493" t="s">
        <v>747</v>
      </c>
      <c r="F1063" s="493"/>
      <c r="G1063" s="493" t="s">
        <v>1537</v>
      </c>
      <c r="H1063" s="493">
        <v>2009</v>
      </c>
      <c r="I1063" s="493"/>
      <c r="J1063" s="493"/>
      <c r="K1063" s="493"/>
      <c r="L1063" s="493"/>
      <c r="M1063" s="493"/>
      <c r="N1063" s="493" t="s">
        <v>204</v>
      </c>
      <c r="O1063" s="517">
        <v>39149102.112572022</v>
      </c>
      <c r="P1063" s="724" t="s">
        <v>123</v>
      </c>
      <c r="Q1063" s="723"/>
      <c r="R1063" s="699" t="str">
        <f t="shared" si="271"/>
        <v>2.08.01</v>
      </c>
      <c r="S1063" s="726" t="str">
        <f t="shared" si="268"/>
        <v>ALAT KEDOKTERAN</v>
      </c>
      <c r="T1063" s="726">
        <f t="shared" si="269"/>
        <v>5</v>
      </c>
      <c r="U1063" s="734">
        <f t="shared" si="272"/>
        <v>7829818.4225144042</v>
      </c>
      <c r="V1063" s="726">
        <f t="shared" si="270"/>
        <v>4</v>
      </c>
      <c r="W1063" s="735">
        <f t="shared" si="273"/>
        <v>31319273.690057617</v>
      </c>
      <c r="X1063" s="735">
        <f t="shared" si="274"/>
        <v>7829818.4225144042</v>
      </c>
      <c r="Y1063" s="735">
        <f t="shared" si="275"/>
        <v>0</v>
      </c>
      <c r="Z1063" s="735">
        <f t="shared" si="276"/>
        <v>0</v>
      </c>
      <c r="AA1063" s="735">
        <f t="shared" si="277"/>
        <v>0</v>
      </c>
      <c r="AB1063" s="735">
        <f t="shared" si="278"/>
        <v>0</v>
      </c>
      <c r="AC1063" s="736">
        <f t="shared" si="279"/>
        <v>2009</v>
      </c>
      <c r="AD1063" s="737">
        <f t="shared" si="280"/>
        <v>10</v>
      </c>
      <c r="AE1063" s="473">
        <f t="shared" si="281"/>
        <v>39149092.112572022</v>
      </c>
      <c r="AF1063" s="738">
        <f t="shared" si="282"/>
        <v>39149092.112572022</v>
      </c>
      <c r="AG1063" s="739"/>
      <c r="AH1063" s="625"/>
      <c r="AI1063" s="625"/>
      <c r="AJ1063" s="625"/>
      <c r="AK1063" s="625"/>
      <c r="AL1063" s="625"/>
      <c r="AM1063" s="625"/>
      <c r="AN1063" s="625"/>
    </row>
    <row r="1064" spans="1:40" s="626" customFormat="1" ht="16">
      <c r="A1064" s="722"/>
      <c r="B1064" s="493" t="s">
        <v>2263</v>
      </c>
      <c r="C1064" s="494" t="s">
        <v>2729</v>
      </c>
      <c r="D1064" s="493" t="s">
        <v>999</v>
      </c>
      <c r="E1064" s="493" t="s">
        <v>747</v>
      </c>
      <c r="F1064" s="493"/>
      <c r="G1064" s="493" t="s">
        <v>1586</v>
      </c>
      <c r="H1064" s="493">
        <v>2009</v>
      </c>
      <c r="I1064" s="493"/>
      <c r="J1064" s="493"/>
      <c r="K1064" s="493"/>
      <c r="L1064" s="493"/>
      <c r="M1064" s="493"/>
      <c r="N1064" s="493" t="s">
        <v>204</v>
      </c>
      <c r="O1064" s="517">
        <v>37936031.342886686</v>
      </c>
      <c r="P1064" s="724" t="s">
        <v>123</v>
      </c>
      <c r="Q1064" s="723"/>
      <c r="R1064" s="699" t="str">
        <f t="shared" si="271"/>
        <v>2.08.01</v>
      </c>
      <c r="S1064" s="726" t="str">
        <f t="shared" si="268"/>
        <v>ALAT KEDOKTERAN</v>
      </c>
      <c r="T1064" s="726">
        <f t="shared" si="269"/>
        <v>5</v>
      </c>
      <c r="U1064" s="734">
        <f t="shared" si="272"/>
        <v>7587204.2685773373</v>
      </c>
      <c r="V1064" s="726">
        <f t="shared" si="270"/>
        <v>4</v>
      </c>
      <c r="W1064" s="735">
        <f t="shared" si="273"/>
        <v>30348817.074309349</v>
      </c>
      <c r="X1064" s="735">
        <f t="shared" si="274"/>
        <v>7587204.2685773373</v>
      </c>
      <c r="Y1064" s="735">
        <f t="shared" si="275"/>
        <v>0</v>
      </c>
      <c r="Z1064" s="735">
        <f t="shared" si="276"/>
        <v>0</v>
      </c>
      <c r="AA1064" s="735">
        <f t="shared" si="277"/>
        <v>0</v>
      </c>
      <c r="AB1064" s="735">
        <f t="shared" si="278"/>
        <v>0</v>
      </c>
      <c r="AC1064" s="736">
        <f t="shared" si="279"/>
        <v>2009</v>
      </c>
      <c r="AD1064" s="737">
        <f t="shared" si="280"/>
        <v>10</v>
      </c>
      <c r="AE1064" s="473">
        <f t="shared" si="281"/>
        <v>37936021.342886686</v>
      </c>
      <c r="AF1064" s="738">
        <f t="shared" si="282"/>
        <v>37936021.342886686</v>
      </c>
      <c r="AG1064" s="739"/>
      <c r="AH1064" s="625"/>
      <c r="AI1064" s="625"/>
      <c r="AJ1064" s="625"/>
      <c r="AK1064" s="625"/>
      <c r="AL1064" s="625"/>
      <c r="AM1064" s="625"/>
      <c r="AN1064" s="625"/>
    </row>
    <row r="1065" spans="1:40" s="626" customFormat="1" ht="16">
      <c r="A1065" s="722"/>
      <c r="B1065" s="493" t="s">
        <v>2935</v>
      </c>
      <c r="C1065" s="494" t="s">
        <v>2730</v>
      </c>
      <c r="D1065" s="493"/>
      <c r="E1065" s="493" t="s">
        <v>3214</v>
      </c>
      <c r="F1065" s="493"/>
      <c r="G1065" s="493" t="s">
        <v>1582</v>
      </c>
      <c r="H1065" s="493">
        <v>2010</v>
      </c>
      <c r="I1065" s="493"/>
      <c r="J1065" s="493"/>
      <c r="K1065" s="493"/>
      <c r="L1065" s="493"/>
      <c r="M1065" s="493"/>
      <c r="N1065" s="493" t="s">
        <v>204</v>
      </c>
      <c r="O1065" s="517">
        <v>480999200</v>
      </c>
      <c r="P1065" s="724" t="s">
        <v>123</v>
      </c>
      <c r="Q1065" s="723"/>
      <c r="R1065" s="699" t="str">
        <f t="shared" si="271"/>
        <v>2.08.01</v>
      </c>
      <c r="S1065" s="726" t="str">
        <f t="shared" si="268"/>
        <v>ALAT KEDOKTERAN</v>
      </c>
      <c r="T1065" s="726">
        <f t="shared" si="269"/>
        <v>5</v>
      </c>
      <c r="U1065" s="734">
        <f t="shared" si="272"/>
        <v>96199838</v>
      </c>
      <c r="V1065" s="726">
        <f t="shared" si="270"/>
        <v>3</v>
      </c>
      <c r="W1065" s="735">
        <f t="shared" si="273"/>
        <v>288599514</v>
      </c>
      <c r="X1065" s="735">
        <f t="shared" si="274"/>
        <v>96199838</v>
      </c>
      <c r="Y1065" s="735">
        <f t="shared" si="275"/>
        <v>96199838</v>
      </c>
      <c r="Z1065" s="735">
        <f t="shared" si="276"/>
        <v>0</v>
      </c>
      <c r="AA1065" s="735">
        <f t="shared" si="277"/>
        <v>0</v>
      </c>
      <c r="AB1065" s="735">
        <f t="shared" si="278"/>
        <v>0</v>
      </c>
      <c r="AC1065" s="736">
        <f t="shared" si="279"/>
        <v>2010</v>
      </c>
      <c r="AD1065" s="737">
        <f t="shared" si="280"/>
        <v>10</v>
      </c>
      <c r="AE1065" s="473">
        <f t="shared" si="281"/>
        <v>480999190</v>
      </c>
      <c r="AF1065" s="738">
        <f t="shared" si="282"/>
        <v>480999190</v>
      </c>
      <c r="AG1065" s="739"/>
      <c r="AH1065" s="625"/>
      <c r="AI1065" s="625"/>
      <c r="AJ1065" s="625"/>
      <c r="AK1065" s="625"/>
      <c r="AL1065" s="625"/>
      <c r="AM1065" s="625"/>
      <c r="AN1065" s="625"/>
    </row>
    <row r="1066" spans="1:40" s="626" customFormat="1" ht="16">
      <c r="A1066" s="722"/>
      <c r="B1066" s="493" t="s">
        <v>2263</v>
      </c>
      <c r="C1066" s="494" t="s">
        <v>2731</v>
      </c>
      <c r="D1066" s="493"/>
      <c r="E1066" s="493" t="s">
        <v>3215</v>
      </c>
      <c r="F1066" s="493"/>
      <c r="G1066" s="493" t="s">
        <v>225</v>
      </c>
      <c r="H1066" s="493">
        <v>2010</v>
      </c>
      <c r="I1066" s="493"/>
      <c r="J1066" s="493"/>
      <c r="K1066" s="493"/>
      <c r="L1066" s="493"/>
      <c r="M1066" s="493"/>
      <c r="N1066" s="493" t="s">
        <v>204</v>
      </c>
      <c r="O1066" s="517">
        <v>206999100</v>
      </c>
      <c r="P1066" s="724" t="s">
        <v>123</v>
      </c>
      <c r="Q1066" s="723"/>
      <c r="R1066" s="699" t="str">
        <f t="shared" si="271"/>
        <v>2.08.01</v>
      </c>
      <c r="S1066" s="726" t="str">
        <f t="shared" si="268"/>
        <v>ALAT KEDOKTERAN</v>
      </c>
      <c r="T1066" s="726">
        <f t="shared" si="269"/>
        <v>5</v>
      </c>
      <c r="U1066" s="734">
        <f t="shared" si="272"/>
        <v>41399818</v>
      </c>
      <c r="V1066" s="726">
        <f t="shared" si="270"/>
        <v>3</v>
      </c>
      <c r="W1066" s="735">
        <f t="shared" si="273"/>
        <v>124199454</v>
      </c>
      <c r="X1066" s="735">
        <f t="shared" si="274"/>
        <v>41399818</v>
      </c>
      <c r="Y1066" s="735">
        <f t="shared" si="275"/>
        <v>41399818</v>
      </c>
      <c r="Z1066" s="735">
        <f t="shared" si="276"/>
        <v>0</v>
      </c>
      <c r="AA1066" s="735">
        <f t="shared" si="277"/>
        <v>0</v>
      </c>
      <c r="AB1066" s="735">
        <f t="shared" si="278"/>
        <v>0</v>
      </c>
      <c r="AC1066" s="736">
        <f t="shared" si="279"/>
        <v>2010</v>
      </c>
      <c r="AD1066" s="737">
        <f t="shared" si="280"/>
        <v>10</v>
      </c>
      <c r="AE1066" s="473">
        <f t="shared" si="281"/>
        <v>206999090</v>
      </c>
      <c r="AF1066" s="738">
        <f t="shared" si="282"/>
        <v>206999090</v>
      </c>
      <c r="AG1066" s="739"/>
      <c r="AH1066" s="625"/>
      <c r="AI1066" s="625"/>
      <c r="AJ1066" s="625"/>
      <c r="AK1066" s="625"/>
      <c r="AL1066" s="625"/>
      <c r="AM1066" s="625"/>
      <c r="AN1066" s="625"/>
    </row>
    <row r="1067" spans="1:40" s="626" customFormat="1" ht="16">
      <c r="A1067" s="722"/>
      <c r="B1067" s="493" t="s">
        <v>2923</v>
      </c>
      <c r="C1067" s="494" t="s">
        <v>409</v>
      </c>
      <c r="D1067" s="493"/>
      <c r="E1067" s="493" t="s">
        <v>3216</v>
      </c>
      <c r="F1067" s="493"/>
      <c r="G1067" s="493" t="s">
        <v>1584</v>
      </c>
      <c r="H1067" s="493">
        <v>2010</v>
      </c>
      <c r="I1067" s="493"/>
      <c r="J1067" s="493"/>
      <c r="K1067" s="493"/>
      <c r="L1067" s="493"/>
      <c r="M1067" s="493"/>
      <c r="N1067" s="493" t="s">
        <v>204</v>
      </c>
      <c r="O1067" s="517">
        <v>23997600</v>
      </c>
      <c r="P1067" s="724" t="s">
        <v>123</v>
      </c>
      <c r="Q1067" s="723"/>
      <c r="R1067" s="699" t="str">
        <f t="shared" si="271"/>
        <v>2.08.01</v>
      </c>
      <c r="S1067" s="726" t="str">
        <f t="shared" si="268"/>
        <v>ALAT KEDOKTERAN</v>
      </c>
      <c r="T1067" s="726">
        <f t="shared" si="269"/>
        <v>5</v>
      </c>
      <c r="U1067" s="734">
        <f t="shared" si="272"/>
        <v>4799518</v>
      </c>
      <c r="V1067" s="726">
        <f t="shared" si="270"/>
        <v>3</v>
      </c>
      <c r="W1067" s="735">
        <f t="shared" si="273"/>
        <v>14398554</v>
      </c>
      <c r="X1067" s="735">
        <f t="shared" si="274"/>
        <v>4799518</v>
      </c>
      <c r="Y1067" s="735">
        <f t="shared" si="275"/>
        <v>4799518</v>
      </c>
      <c r="Z1067" s="735">
        <f t="shared" si="276"/>
        <v>0</v>
      </c>
      <c r="AA1067" s="735">
        <f t="shared" si="277"/>
        <v>0</v>
      </c>
      <c r="AB1067" s="735">
        <f t="shared" si="278"/>
        <v>0</v>
      </c>
      <c r="AC1067" s="736">
        <f t="shared" si="279"/>
        <v>2010</v>
      </c>
      <c r="AD1067" s="737">
        <f t="shared" si="280"/>
        <v>10</v>
      </c>
      <c r="AE1067" s="473">
        <f t="shared" si="281"/>
        <v>23997590</v>
      </c>
      <c r="AF1067" s="738">
        <f t="shared" si="282"/>
        <v>23997590</v>
      </c>
      <c r="AG1067" s="739"/>
      <c r="AH1067" s="625"/>
      <c r="AI1067" s="625"/>
      <c r="AJ1067" s="625"/>
      <c r="AK1067" s="625"/>
      <c r="AL1067" s="625"/>
      <c r="AM1067" s="625"/>
      <c r="AN1067" s="625"/>
    </row>
    <row r="1068" spans="1:40" s="626" customFormat="1" ht="32">
      <c r="A1068" s="722"/>
      <c r="B1068" s="493" t="s">
        <v>2263</v>
      </c>
      <c r="C1068" s="494" t="s">
        <v>2732</v>
      </c>
      <c r="D1068" s="493" t="s">
        <v>999</v>
      </c>
      <c r="E1068" s="493" t="s">
        <v>3216</v>
      </c>
      <c r="F1068" s="493"/>
      <c r="G1068" s="493" t="s">
        <v>1585</v>
      </c>
      <c r="H1068" s="493">
        <v>2010</v>
      </c>
      <c r="I1068" s="493"/>
      <c r="J1068" s="493"/>
      <c r="K1068" s="493"/>
      <c r="L1068" s="493"/>
      <c r="M1068" s="493"/>
      <c r="N1068" s="493" t="s">
        <v>204</v>
      </c>
      <c r="O1068" s="517">
        <v>30449100</v>
      </c>
      <c r="P1068" s="724" t="s">
        <v>123</v>
      </c>
      <c r="Q1068" s="723"/>
      <c r="R1068" s="699" t="str">
        <f t="shared" si="271"/>
        <v>2.08.01</v>
      </c>
      <c r="S1068" s="726" t="str">
        <f t="shared" si="268"/>
        <v>ALAT KEDOKTERAN</v>
      </c>
      <c r="T1068" s="726">
        <f t="shared" si="269"/>
        <v>5</v>
      </c>
      <c r="U1068" s="734">
        <f t="shared" si="272"/>
        <v>6089818</v>
      </c>
      <c r="V1068" s="726">
        <f t="shared" si="270"/>
        <v>3</v>
      </c>
      <c r="W1068" s="735">
        <f t="shared" si="273"/>
        <v>18269454</v>
      </c>
      <c r="X1068" s="735">
        <f t="shared" si="274"/>
        <v>6089818</v>
      </c>
      <c r="Y1068" s="735">
        <f t="shared" si="275"/>
        <v>6089818</v>
      </c>
      <c r="Z1068" s="735">
        <f t="shared" si="276"/>
        <v>0</v>
      </c>
      <c r="AA1068" s="735">
        <f t="shared" si="277"/>
        <v>0</v>
      </c>
      <c r="AB1068" s="735">
        <f t="shared" si="278"/>
        <v>0</v>
      </c>
      <c r="AC1068" s="736">
        <f t="shared" si="279"/>
        <v>2010</v>
      </c>
      <c r="AD1068" s="737">
        <f t="shared" si="280"/>
        <v>10</v>
      </c>
      <c r="AE1068" s="473">
        <f t="shared" si="281"/>
        <v>30449090</v>
      </c>
      <c r="AF1068" s="738">
        <f t="shared" si="282"/>
        <v>30449090</v>
      </c>
      <c r="AG1068" s="739"/>
      <c r="AH1068" s="625"/>
      <c r="AI1068" s="625"/>
      <c r="AJ1068" s="625"/>
      <c r="AK1068" s="625"/>
      <c r="AL1068" s="625"/>
      <c r="AM1068" s="625"/>
      <c r="AN1068" s="625"/>
    </row>
    <row r="1069" spans="1:40" s="626" customFormat="1" ht="16">
      <c r="A1069" s="722"/>
      <c r="B1069" s="493" t="s">
        <v>2263</v>
      </c>
      <c r="C1069" s="494" t="s">
        <v>2733</v>
      </c>
      <c r="D1069" s="493"/>
      <c r="E1069" s="493" t="s">
        <v>3217</v>
      </c>
      <c r="F1069" s="493"/>
      <c r="G1069" s="493"/>
      <c r="H1069" s="493">
        <v>2010</v>
      </c>
      <c r="I1069" s="493"/>
      <c r="J1069" s="493"/>
      <c r="K1069" s="493"/>
      <c r="L1069" s="493"/>
      <c r="M1069" s="493"/>
      <c r="N1069" s="493" t="s">
        <v>204</v>
      </c>
      <c r="O1069" s="517">
        <v>422749800</v>
      </c>
      <c r="P1069" s="724" t="s">
        <v>123</v>
      </c>
      <c r="Q1069" s="723"/>
      <c r="R1069" s="699" t="str">
        <f t="shared" si="271"/>
        <v>2.08.01</v>
      </c>
      <c r="S1069" s="726" t="str">
        <f t="shared" si="268"/>
        <v>ALAT KEDOKTERAN</v>
      </c>
      <c r="T1069" s="726">
        <f t="shared" si="269"/>
        <v>5</v>
      </c>
      <c r="U1069" s="734">
        <f t="shared" si="272"/>
        <v>84549958</v>
      </c>
      <c r="V1069" s="726">
        <f t="shared" si="270"/>
        <v>3</v>
      </c>
      <c r="W1069" s="735">
        <f t="shared" si="273"/>
        <v>253649874</v>
      </c>
      <c r="X1069" s="735">
        <f t="shared" si="274"/>
        <v>84549958</v>
      </c>
      <c r="Y1069" s="735">
        <f t="shared" si="275"/>
        <v>84549958</v>
      </c>
      <c r="Z1069" s="735">
        <f t="shared" si="276"/>
        <v>0</v>
      </c>
      <c r="AA1069" s="735">
        <f t="shared" si="277"/>
        <v>0</v>
      </c>
      <c r="AB1069" s="735">
        <f t="shared" si="278"/>
        <v>0</v>
      </c>
      <c r="AC1069" s="736">
        <f t="shared" si="279"/>
        <v>2010</v>
      </c>
      <c r="AD1069" s="737">
        <f t="shared" si="280"/>
        <v>10</v>
      </c>
      <c r="AE1069" s="473">
        <f t="shared" si="281"/>
        <v>422749790</v>
      </c>
      <c r="AF1069" s="738">
        <f t="shared" si="282"/>
        <v>422749790</v>
      </c>
      <c r="AG1069" s="739"/>
      <c r="AH1069" s="625"/>
      <c r="AI1069" s="625"/>
      <c r="AJ1069" s="625"/>
      <c r="AK1069" s="625"/>
      <c r="AL1069" s="625"/>
      <c r="AM1069" s="625"/>
      <c r="AN1069" s="625"/>
    </row>
    <row r="1070" spans="1:40" s="626" customFormat="1" ht="16">
      <c r="A1070" s="722"/>
      <c r="B1070" s="493" t="s">
        <v>2988</v>
      </c>
      <c r="C1070" s="494" t="s">
        <v>2734</v>
      </c>
      <c r="D1070" s="493"/>
      <c r="E1070" s="493" t="s">
        <v>3218</v>
      </c>
      <c r="F1070" s="493"/>
      <c r="G1070" s="493" t="s">
        <v>1581</v>
      </c>
      <c r="H1070" s="493">
        <v>2010</v>
      </c>
      <c r="I1070" s="493"/>
      <c r="J1070" s="493"/>
      <c r="K1070" s="493"/>
      <c r="L1070" s="493"/>
      <c r="M1070" s="493"/>
      <c r="N1070" s="493" t="s">
        <v>204</v>
      </c>
      <c r="O1070" s="517">
        <v>199799600</v>
      </c>
      <c r="P1070" s="724" t="s">
        <v>123</v>
      </c>
      <c r="Q1070" s="723"/>
      <c r="R1070" s="699" t="str">
        <f t="shared" si="271"/>
        <v>2.08.01</v>
      </c>
      <c r="S1070" s="726" t="str">
        <f t="shared" si="268"/>
        <v>ALAT KEDOKTERAN</v>
      </c>
      <c r="T1070" s="726">
        <f t="shared" si="269"/>
        <v>5</v>
      </c>
      <c r="U1070" s="734">
        <f t="shared" si="272"/>
        <v>39959918</v>
      </c>
      <c r="V1070" s="726">
        <f t="shared" si="270"/>
        <v>3</v>
      </c>
      <c r="W1070" s="735">
        <f t="shared" si="273"/>
        <v>119879754</v>
      </c>
      <c r="X1070" s="735">
        <f t="shared" si="274"/>
        <v>39959918</v>
      </c>
      <c r="Y1070" s="735">
        <f t="shared" si="275"/>
        <v>39959918</v>
      </c>
      <c r="Z1070" s="735">
        <f t="shared" si="276"/>
        <v>0</v>
      </c>
      <c r="AA1070" s="735">
        <f t="shared" si="277"/>
        <v>0</v>
      </c>
      <c r="AB1070" s="735">
        <f t="shared" si="278"/>
        <v>0</v>
      </c>
      <c r="AC1070" s="736">
        <f t="shared" si="279"/>
        <v>2010</v>
      </c>
      <c r="AD1070" s="737">
        <f t="shared" si="280"/>
        <v>10</v>
      </c>
      <c r="AE1070" s="473">
        <f t="shared" si="281"/>
        <v>199799590</v>
      </c>
      <c r="AF1070" s="738">
        <f t="shared" si="282"/>
        <v>199799590</v>
      </c>
      <c r="AG1070" s="739"/>
      <c r="AH1070" s="625"/>
      <c r="AI1070" s="625"/>
      <c r="AJ1070" s="625"/>
      <c r="AK1070" s="625"/>
      <c r="AL1070" s="625"/>
      <c r="AM1070" s="625"/>
      <c r="AN1070" s="625"/>
    </row>
    <row r="1071" spans="1:40" s="626" customFormat="1" ht="32">
      <c r="A1071" s="722"/>
      <c r="B1071" s="493" t="s">
        <v>2989</v>
      </c>
      <c r="C1071" s="494" t="s">
        <v>2735</v>
      </c>
      <c r="D1071" s="493"/>
      <c r="E1071" s="493" t="s">
        <v>1094</v>
      </c>
      <c r="F1071" s="493"/>
      <c r="G1071" s="493" t="s">
        <v>238</v>
      </c>
      <c r="H1071" s="493">
        <v>2010</v>
      </c>
      <c r="I1071" s="493"/>
      <c r="J1071" s="493"/>
      <c r="K1071" s="493"/>
      <c r="L1071" s="493"/>
      <c r="M1071" s="493"/>
      <c r="N1071" s="493" t="s">
        <v>204</v>
      </c>
      <c r="O1071" s="517">
        <v>63999100</v>
      </c>
      <c r="P1071" s="724" t="s">
        <v>123</v>
      </c>
      <c r="Q1071" s="723"/>
      <c r="R1071" s="699" t="str">
        <f t="shared" si="271"/>
        <v>2.08.01</v>
      </c>
      <c r="S1071" s="726" t="str">
        <f t="shared" si="268"/>
        <v>ALAT KEDOKTERAN</v>
      </c>
      <c r="T1071" s="726">
        <f t="shared" si="269"/>
        <v>5</v>
      </c>
      <c r="U1071" s="734">
        <f t="shared" si="272"/>
        <v>12799818</v>
      </c>
      <c r="V1071" s="726">
        <f t="shared" si="270"/>
        <v>3</v>
      </c>
      <c r="W1071" s="735">
        <f t="shared" si="273"/>
        <v>38399454</v>
      </c>
      <c r="X1071" s="735">
        <f t="shared" si="274"/>
        <v>12799818</v>
      </c>
      <c r="Y1071" s="735">
        <f t="shared" si="275"/>
        <v>12799818</v>
      </c>
      <c r="Z1071" s="735">
        <f t="shared" si="276"/>
        <v>0</v>
      </c>
      <c r="AA1071" s="735">
        <f t="shared" si="277"/>
        <v>0</v>
      </c>
      <c r="AB1071" s="735">
        <f t="shared" si="278"/>
        <v>0</v>
      </c>
      <c r="AC1071" s="736">
        <f t="shared" si="279"/>
        <v>2010</v>
      </c>
      <c r="AD1071" s="737">
        <f t="shared" si="280"/>
        <v>10</v>
      </c>
      <c r="AE1071" s="473">
        <f t="shared" si="281"/>
        <v>63999090</v>
      </c>
      <c r="AF1071" s="738">
        <f t="shared" si="282"/>
        <v>63999090</v>
      </c>
      <c r="AG1071" s="739"/>
      <c r="AH1071" s="625"/>
      <c r="AI1071" s="625"/>
      <c r="AJ1071" s="625"/>
      <c r="AK1071" s="625"/>
      <c r="AL1071" s="625"/>
      <c r="AM1071" s="625"/>
      <c r="AN1071" s="625"/>
    </row>
    <row r="1072" spans="1:40" s="626" customFormat="1" ht="16">
      <c r="A1072" s="722"/>
      <c r="B1072" s="493" t="s">
        <v>2263</v>
      </c>
      <c r="C1072" s="494" t="s">
        <v>2736</v>
      </c>
      <c r="D1072" s="493" t="s">
        <v>733</v>
      </c>
      <c r="E1072" s="493" t="s">
        <v>1095</v>
      </c>
      <c r="F1072" s="493"/>
      <c r="G1072" s="493" t="s">
        <v>238</v>
      </c>
      <c r="H1072" s="493">
        <v>2010</v>
      </c>
      <c r="I1072" s="493"/>
      <c r="J1072" s="493"/>
      <c r="K1072" s="493"/>
      <c r="L1072" s="493"/>
      <c r="M1072" s="493"/>
      <c r="N1072" s="493" t="s">
        <v>204</v>
      </c>
      <c r="O1072" s="517">
        <v>55598400</v>
      </c>
      <c r="P1072" s="724" t="s">
        <v>123</v>
      </c>
      <c r="Q1072" s="723"/>
      <c r="R1072" s="699" t="str">
        <f t="shared" si="271"/>
        <v>2.08.01</v>
      </c>
      <c r="S1072" s="726" t="str">
        <f t="shared" si="268"/>
        <v>ALAT KEDOKTERAN</v>
      </c>
      <c r="T1072" s="726">
        <f t="shared" si="269"/>
        <v>5</v>
      </c>
      <c r="U1072" s="734">
        <f t="shared" si="272"/>
        <v>11119678</v>
      </c>
      <c r="V1072" s="726">
        <f t="shared" si="270"/>
        <v>3</v>
      </c>
      <c r="W1072" s="735">
        <f t="shared" si="273"/>
        <v>33359034</v>
      </c>
      <c r="X1072" s="735">
        <f t="shared" si="274"/>
        <v>11119678</v>
      </c>
      <c r="Y1072" s="735">
        <f t="shared" si="275"/>
        <v>11119678</v>
      </c>
      <c r="Z1072" s="735">
        <f t="shared" si="276"/>
        <v>0</v>
      </c>
      <c r="AA1072" s="735">
        <f t="shared" si="277"/>
        <v>0</v>
      </c>
      <c r="AB1072" s="735">
        <f t="shared" si="278"/>
        <v>0</v>
      </c>
      <c r="AC1072" s="736">
        <f t="shared" si="279"/>
        <v>2010</v>
      </c>
      <c r="AD1072" s="737">
        <f t="shared" si="280"/>
        <v>10</v>
      </c>
      <c r="AE1072" s="473">
        <f t="shared" si="281"/>
        <v>55598390</v>
      </c>
      <c r="AF1072" s="738">
        <f t="shared" si="282"/>
        <v>55598390</v>
      </c>
      <c r="AG1072" s="739"/>
      <c r="AH1072" s="625"/>
      <c r="AI1072" s="625"/>
      <c r="AJ1072" s="625"/>
      <c r="AK1072" s="625"/>
      <c r="AL1072" s="625"/>
      <c r="AM1072" s="625"/>
      <c r="AN1072" s="625"/>
    </row>
    <row r="1073" spans="1:40" s="626" customFormat="1" ht="32">
      <c r="A1073" s="722"/>
      <c r="B1073" s="493" t="s">
        <v>2263</v>
      </c>
      <c r="C1073" s="494" t="s">
        <v>2737</v>
      </c>
      <c r="D1073" s="531" t="s">
        <v>1825</v>
      </c>
      <c r="E1073" s="531"/>
      <c r="F1073" s="531"/>
      <c r="G1073" s="531" t="s">
        <v>225</v>
      </c>
      <c r="H1073" s="493">
        <v>2010</v>
      </c>
      <c r="I1073" s="493"/>
      <c r="J1073" s="493"/>
      <c r="K1073" s="493"/>
      <c r="L1073" s="493"/>
      <c r="M1073" s="493"/>
      <c r="N1073" s="493" t="s">
        <v>204</v>
      </c>
      <c r="O1073" s="517">
        <v>69694900</v>
      </c>
      <c r="P1073" s="724" t="s">
        <v>123</v>
      </c>
      <c r="Q1073" s="723"/>
      <c r="R1073" s="699" t="str">
        <f t="shared" si="271"/>
        <v>2.08.01</v>
      </c>
      <c r="S1073" s="726" t="str">
        <f t="shared" si="268"/>
        <v>ALAT KEDOKTERAN</v>
      </c>
      <c r="T1073" s="726">
        <f t="shared" si="269"/>
        <v>5</v>
      </c>
      <c r="U1073" s="734">
        <f t="shared" si="272"/>
        <v>13938978</v>
      </c>
      <c r="V1073" s="726">
        <f t="shared" si="270"/>
        <v>3</v>
      </c>
      <c r="W1073" s="735">
        <f t="shared" si="273"/>
        <v>41816934</v>
      </c>
      <c r="X1073" s="735">
        <f t="shared" si="274"/>
        <v>13938978</v>
      </c>
      <c r="Y1073" s="735">
        <f t="shared" si="275"/>
        <v>13938978</v>
      </c>
      <c r="Z1073" s="735">
        <f t="shared" si="276"/>
        <v>0</v>
      </c>
      <c r="AA1073" s="735">
        <f t="shared" si="277"/>
        <v>0</v>
      </c>
      <c r="AB1073" s="735">
        <f t="shared" si="278"/>
        <v>0</v>
      </c>
      <c r="AC1073" s="736">
        <f t="shared" si="279"/>
        <v>2010</v>
      </c>
      <c r="AD1073" s="737">
        <f t="shared" si="280"/>
        <v>10</v>
      </c>
      <c r="AE1073" s="473">
        <f t="shared" si="281"/>
        <v>69694890</v>
      </c>
      <c r="AF1073" s="738">
        <f t="shared" si="282"/>
        <v>69694890</v>
      </c>
      <c r="AG1073" s="739"/>
      <c r="AH1073" s="625"/>
      <c r="AI1073" s="625"/>
      <c r="AJ1073" s="625"/>
      <c r="AK1073" s="625"/>
      <c r="AL1073" s="625"/>
      <c r="AM1073" s="625"/>
      <c r="AN1073" s="625"/>
    </row>
    <row r="1074" spans="1:40" s="626" customFormat="1" ht="16">
      <c r="A1074" s="722"/>
      <c r="B1074" s="493" t="s">
        <v>2263</v>
      </c>
      <c r="C1074" s="494" t="s">
        <v>2738</v>
      </c>
      <c r="D1074" s="493"/>
      <c r="E1074" s="493"/>
      <c r="F1074" s="493"/>
      <c r="G1074" s="493"/>
      <c r="H1074" s="493">
        <v>2010</v>
      </c>
      <c r="I1074" s="493"/>
      <c r="J1074" s="493"/>
      <c r="K1074" s="493"/>
      <c r="L1074" s="493"/>
      <c r="M1074" s="493"/>
      <c r="N1074" s="493" t="s">
        <v>204</v>
      </c>
      <c r="O1074" s="517">
        <v>58498000</v>
      </c>
      <c r="P1074" s="724" t="s">
        <v>123</v>
      </c>
      <c r="Q1074" s="723"/>
      <c r="R1074" s="699" t="str">
        <f t="shared" si="271"/>
        <v>2.08.01</v>
      </c>
      <c r="S1074" s="726" t="str">
        <f t="shared" si="268"/>
        <v>ALAT KEDOKTERAN</v>
      </c>
      <c r="T1074" s="726">
        <f t="shared" si="269"/>
        <v>5</v>
      </c>
      <c r="U1074" s="734">
        <f t="shared" si="272"/>
        <v>11699598</v>
      </c>
      <c r="V1074" s="726">
        <f t="shared" si="270"/>
        <v>3</v>
      </c>
      <c r="W1074" s="735">
        <f t="shared" si="273"/>
        <v>35098794</v>
      </c>
      <c r="X1074" s="735">
        <f t="shared" si="274"/>
        <v>11699598</v>
      </c>
      <c r="Y1074" s="735">
        <f t="shared" si="275"/>
        <v>11699598</v>
      </c>
      <c r="Z1074" s="735">
        <f t="shared" si="276"/>
        <v>0</v>
      </c>
      <c r="AA1074" s="735">
        <f t="shared" si="277"/>
        <v>0</v>
      </c>
      <c r="AB1074" s="735">
        <f t="shared" si="278"/>
        <v>0</v>
      </c>
      <c r="AC1074" s="736">
        <f t="shared" si="279"/>
        <v>2010</v>
      </c>
      <c r="AD1074" s="737">
        <f t="shared" si="280"/>
        <v>10</v>
      </c>
      <c r="AE1074" s="473">
        <f t="shared" si="281"/>
        <v>58497990</v>
      </c>
      <c r="AF1074" s="738">
        <f t="shared" si="282"/>
        <v>58497990</v>
      </c>
      <c r="AG1074" s="739"/>
      <c r="AH1074" s="625"/>
      <c r="AI1074" s="625"/>
      <c r="AJ1074" s="625"/>
      <c r="AK1074" s="625"/>
      <c r="AL1074" s="625"/>
      <c r="AM1074" s="625"/>
      <c r="AN1074" s="625"/>
    </row>
    <row r="1075" spans="1:40" s="626" customFormat="1" ht="16">
      <c r="A1075" s="722"/>
      <c r="B1075" s="493" t="s">
        <v>2971</v>
      </c>
      <c r="C1075" s="494" t="s">
        <v>2739</v>
      </c>
      <c r="D1075" s="493"/>
      <c r="E1075" s="493"/>
      <c r="F1075" s="493"/>
      <c r="G1075" s="493" t="s">
        <v>1594</v>
      </c>
      <c r="H1075" s="493">
        <v>2010</v>
      </c>
      <c r="I1075" s="493"/>
      <c r="J1075" s="493"/>
      <c r="K1075" s="493"/>
      <c r="L1075" s="493"/>
      <c r="M1075" s="493"/>
      <c r="N1075" s="493" t="s">
        <v>204</v>
      </c>
      <c r="O1075" s="517">
        <v>311998500</v>
      </c>
      <c r="P1075" s="724" t="s">
        <v>123</v>
      </c>
      <c r="Q1075" s="723"/>
      <c r="R1075" s="699" t="str">
        <f t="shared" si="271"/>
        <v>2.08.01</v>
      </c>
      <c r="S1075" s="726" t="str">
        <f t="shared" si="268"/>
        <v>ALAT KEDOKTERAN</v>
      </c>
      <c r="T1075" s="726">
        <f t="shared" si="269"/>
        <v>5</v>
      </c>
      <c r="U1075" s="734">
        <f t="shared" si="272"/>
        <v>62399698</v>
      </c>
      <c r="V1075" s="726">
        <f t="shared" si="270"/>
        <v>3</v>
      </c>
      <c r="W1075" s="735">
        <f t="shared" si="273"/>
        <v>187199094</v>
      </c>
      <c r="X1075" s="735">
        <f t="shared" si="274"/>
        <v>62399698</v>
      </c>
      <c r="Y1075" s="735">
        <f t="shared" si="275"/>
        <v>62399698</v>
      </c>
      <c r="Z1075" s="735">
        <f t="shared" si="276"/>
        <v>0</v>
      </c>
      <c r="AA1075" s="735">
        <f t="shared" si="277"/>
        <v>0</v>
      </c>
      <c r="AB1075" s="735">
        <f t="shared" si="278"/>
        <v>0</v>
      </c>
      <c r="AC1075" s="736">
        <f t="shared" si="279"/>
        <v>2010</v>
      </c>
      <c r="AD1075" s="737">
        <f t="shared" si="280"/>
        <v>10</v>
      </c>
      <c r="AE1075" s="473">
        <f t="shared" si="281"/>
        <v>311998490</v>
      </c>
      <c r="AF1075" s="738">
        <f t="shared" si="282"/>
        <v>311998490</v>
      </c>
      <c r="AG1075" s="739"/>
      <c r="AH1075" s="625"/>
      <c r="AI1075" s="625"/>
      <c r="AJ1075" s="625"/>
      <c r="AK1075" s="625"/>
      <c r="AL1075" s="625"/>
      <c r="AM1075" s="625"/>
      <c r="AN1075" s="625"/>
    </row>
    <row r="1076" spans="1:40" s="626" customFormat="1" ht="16">
      <c r="A1076" s="722"/>
      <c r="B1076" s="493" t="s">
        <v>2270</v>
      </c>
      <c r="C1076" s="494" t="s">
        <v>1842</v>
      </c>
      <c r="D1076" s="743" t="s">
        <v>732</v>
      </c>
      <c r="E1076" s="743" t="s">
        <v>3219</v>
      </c>
      <c r="F1076" s="743"/>
      <c r="G1076" s="743"/>
      <c r="H1076" s="493">
        <v>2012</v>
      </c>
      <c r="I1076" s="493"/>
      <c r="J1076" s="493"/>
      <c r="K1076" s="493"/>
      <c r="L1076" s="493"/>
      <c r="M1076" s="493"/>
      <c r="N1076" s="493" t="s">
        <v>204</v>
      </c>
      <c r="O1076" s="517">
        <v>965982385.01680589</v>
      </c>
      <c r="P1076" s="731" t="s">
        <v>123</v>
      </c>
      <c r="Q1076" s="730"/>
      <c r="R1076" s="699" t="str">
        <f t="shared" si="271"/>
        <v>2.08.01</v>
      </c>
      <c r="S1076" s="726" t="str">
        <f t="shared" si="268"/>
        <v>ALAT KEDOKTERAN</v>
      </c>
      <c r="T1076" s="726">
        <f t="shared" si="269"/>
        <v>5</v>
      </c>
      <c r="U1076" s="734">
        <f t="shared" si="272"/>
        <v>193196475.00336117</v>
      </c>
      <c r="V1076" s="726">
        <f t="shared" si="270"/>
        <v>1</v>
      </c>
      <c r="W1076" s="735">
        <f t="shared" si="273"/>
        <v>193196475.00336117</v>
      </c>
      <c r="X1076" s="735">
        <f t="shared" si="274"/>
        <v>193196475.00336117</v>
      </c>
      <c r="Y1076" s="735">
        <f t="shared" si="275"/>
        <v>193196475.00336117</v>
      </c>
      <c r="Z1076" s="735">
        <f t="shared" si="276"/>
        <v>193196475.00336117</v>
      </c>
      <c r="AA1076" s="735">
        <f t="shared" si="277"/>
        <v>193196475.00336117</v>
      </c>
      <c r="AB1076" s="735">
        <f t="shared" si="278"/>
        <v>0</v>
      </c>
      <c r="AC1076" s="736">
        <f t="shared" si="279"/>
        <v>2012</v>
      </c>
      <c r="AD1076" s="737">
        <f t="shared" si="280"/>
        <v>10</v>
      </c>
      <c r="AE1076" s="473">
        <f t="shared" si="281"/>
        <v>965982375.01680589</v>
      </c>
      <c r="AF1076" s="738">
        <f t="shared" si="282"/>
        <v>965982375.01680589</v>
      </c>
      <c r="AG1076" s="739"/>
      <c r="AH1076" s="625"/>
      <c r="AI1076" s="625"/>
      <c r="AJ1076" s="625"/>
      <c r="AK1076" s="625"/>
      <c r="AL1076" s="625"/>
      <c r="AM1076" s="625"/>
      <c r="AN1076" s="625"/>
    </row>
    <row r="1077" spans="1:40" s="626" customFormat="1" ht="16">
      <c r="A1077" s="722"/>
      <c r="B1077" s="493" t="s">
        <v>2990</v>
      </c>
      <c r="C1077" s="494" t="s">
        <v>2740</v>
      </c>
      <c r="D1077" s="743" t="s">
        <v>1571</v>
      </c>
      <c r="E1077" s="743" t="s">
        <v>1847</v>
      </c>
      <c r="F1077" s="743"/>
      <c r="G1077" s="743"/>
      <c r="H1077" s="493">
        <v>2012</v>
      </c>
      <c r="I1077" s="493"/>
      <c r="J1077" s="493"/>
      <c r="K1077" s="493"/>
      <c r="L1077" s="493"/>
      <c r="M1077" s="493"/>
      <c r="N1077" s="493" t="s">
        <v>204</v>
      </c>
      <c r="O1077" s="517">
        <v>27373282.919442501</v>
      </c>
      <c r="P1077" s="731" t="s">
        <v>123</v>
      </c>
      <c r="Q1077" s="730"/>
      <c r="R1077" s="699" t="str">
        <f t="shared" si="271"/>
        <v>2.08.02</v>
      </c>
      <c r="S1077" s="726" t="str">
        <f t="shared" si="268"/>
        <v>ALAT KESEHATAN</v>
      </c>
      <c r="T1077" s="726">
        <f t="shared" si="269"/>
        <v>5</v>
      </c>
      <c r="U1077" s="734">
        <f t="shared" si="272"/>
        <v>5474654.5838885</v>
      </c>
      <c r="V1077" s="726">
        <f t="shared" si="270"/>
        <v>1</v>
      </c>
      <c r="W1077" s="735">
        <f t="shared" si="273"/>
        <v>5474654.5838885</v>
      </c>
      <c r="X1077" s="735">
        <f t="shared" si="274"/>
        <v>5474654.5838885</v>
      </c>
      <c r="Y1077" s="735">
        <f t="shared" si="275"/>
        <v>5474654.5838885</v>
      </c>
      <c r="Z1077" s="735">
        <f t="shared" si="276"/>
        <v>5474654.5838885</v>
      </c>
      <c r="AA1077" s="735">
        <f t="shared" si="277"/>
        <v>5474654.5838885</v>
      </c>
      <c r="AB1077" s="735">
        <f t="shared" si="278"/>
        <v>0</v>
      </c>
      <c r="AC1077" s="736">
        <f t="shared" si="279"/>
        <v>2012</v>
      </c>
      <c r="AD1077" s="737">
        <f t="shared" si="280"/>
        <v>10</v>
      </c>
      <c r="AE1077" s="473">
        <f t="shared" si="281"/>
        <v>27373272.919442501</v>
      </c>
      <c r="AF1077" s="738">
        <f t="shared" si="282"/>
        <v>27373272.919442501</v>
      </c>
      <c r="AG1077" s="739"/>
      <c r="AH1077" s="625"/>
      <c r="AI1077" s="625"/>
      <c r="AJ1077" s="625"/>
      <c r="AK1077" s="625"/>
      <c r="AL1077" s="625"/>
      <c r="AM1077" s="625"/>
      <c r="AN1077" s="625"/>
    </row>
    <row r="1078" spans="1:40" s="626" customFormat="1" ht="16">
      <c r="A1078" s="722"/>
      <c r="B1078" s="493" t="s">
        <v>2991</v>
      </c>
      <c r="C1078" s="494" t="s">
        <v>2741</v>
      </c>
      <c r="D1078" s="743" t="s">
        <v>1856</v>
      </c>
      <c r="E1078" s="743" t="s">
        <v>1474</v>
      </c>
      <c r="F1078" s="743"/>
      <c r="G1078" s="743"/>
      <c r="H1078" s="493">
        <v>2012</v>
      </c>
      <c r="I1078" s="493"/>
      <c r="J1078" s="493"/>
      <c r="K1078" s="493"/>
      <c r="L1078" s="493"/>
      <c r="M1078" s="493"/>
      <c r="N1078" s="493" t="s">
        <v>204</v>
      </c>
      <c r="O1078" s="517">
        <v>36918753.347070999</v>
      </c>
      <c r="P1078" s="731" t="s">
        <v>123</v>
      </c>
      <c r="Q1078" s="730"/>
      <c r="R1078" s="699" t="str">
        <f t="shared" si="271"/>
        <v>2.08.01</v>
      </c>
      <c r="S1078" s="726" t="str">
        <f t="shared" si="268"/>
        <v>ALAT KEDOKTERAN</v>
      </c>
      <c r="T1078" s="726">
        <f t="shared" si="269"/>
        <v>5</v>
      </c>
      <c r="U1078" s="734">
        <f t="shared" si="272"/>
        <v>7383748.6694141999</v>
      </c>
      <c r="V1078" s="726">
        <f t="shared" si="270"/>
        <v>1</v>
      </c>
      <c r="W1078" s="735">
        <f t="shared" si="273"/>
        <v>7383748.6694141999</v>
      </c>
      <c r="X1078" s="735">
        <f t="shared" si="274"/>
        <v>7383748.6694141999</v>
      </c>
      <c r="Y1078" s="735">
        <f t="shared" si="275"/>
        <v>7383748.6694141999</v>
      </c>
      <c r="Z1078" s="735">
        <f t="shared" si="276"/>
        <v>7383748.6694141999</v>
      </c>
      <c r="AA1078" s="735">
        <f t="shared" si="277"/>
        <v>7383748.6694141999</v>
      </c>
      <c r="AB1078" s="735">
        <f t="shared" si="278"/>
        <v>0</v>
      </c>
      <c r="AC1078" s="736">
        <f t="shared" si="279"/>
        <v>2012</v>
      </c>
      <c r="AD1078" s="737">
        <f t="shared" si="280"/>
        <v>10</v>
      </c>
      <c r="AE1078" s="473">
        <f t="shared" si="281"/>
        <v>36918743.347070999</v>
      </c>
      <c r="AF1078" s="738">
        <f t="shared" si="282"/>
        <v>36918743.347070999</v>
      </c>
      <c r="AG1078" s="739"/>
      <c r="AH1078" s="625"/>
      <c r="AI1078" s="625"/>
      <c r="AJ1078" s="625"/>
      <c r="AK1078" s="625"/>
      <c r="AL1078" s="625"/>
      <c r="AM1078" s="625"/>
      <c r="AN1078" s="625"/>
    </row>
    <row r="1079" spans="1:40" s="626" customFormat="1" ht="16">
      <c r="A1079" s="722"/>
      <c r="B1079" s="493" t="s">
        <v>2263</v>
      </c>
      <c r="C1079" s="494" t="s">
        <v>1849</v>
      </c>
      <c r="D1079" s="743" t="s">
        <v>1572</v>
      </c>
      <c r="E1079" s="743" t="s">
        <v>1850</v>
      </c>
      <c r="F1079" s="743"/>
      <c r="G1079" s="743"/>
      <c r="H1079" s="493">
        <v>2012</v>
      </c>
      <c r="I1079" s="493"/>
      <c r="J1079" s="493"/>
      <c r="K1079" s="493"/>
      <c r="L1079" s="493"/>
      <c r="M1079" s="493"/>
      <c r="N1079" s="493" t="s">
        <v>204</v>
      </c>
      <c r="O1079" s="517">
        <v>13484370.9215704</v>
      </c>
      <c r="P1079" s="731" t="s">
        <v>123</v>
      </c>
      <c r="Q1079" s="730"/>
      <c r="R1079" s="699" t="str">
        <f t="shared" si="271"/>
        <v>2.08.01</v>
      </c>
      <c r="S1079" s="726" t="str">
        <f t="shared" ref="S1079:S1213" si="283">VLOOKUP(R1079,kelompok,2,0)</f>
        <v>ALAT KEDOKTERAN</v>
      </c>
      <c r="T1079" s="726">
        <f t="shared" ref="T1079:T1213" si="284">VLOOKUP(R1079,MASAMANFAAT,4,0)</f>
        <v>5</v>
      </c>
      <c r="U1079" s="734">
        <f t="shared" si="272"/>
        <v>2696872.18431408</v>
      </c>
      <c r="V1079" s="726">
        <f t="shared" si="270"/>
        <v>1</v>
      </c>
      <c r="W1079" s="735">
        <f t="shared" si="273"/>
        <v>2696872.18431408</v>
      </c>
      <c r="X1079" s="735">
        <f t="shared" si="274"/>
        <v>2696872.18431408</v>
      </c>
      <c r="Y1079" s="735">
        <f t="shared" si="275"/>
        <v>2696872.18431408</v>
      </c>
      <c r="Z1079" s="735">
        <f t="shared" si="276"/>
        <v>2696872.18431408</v>
      </c>
      <c r="AA1079" s="735">
        <f t="shared" si="277"/>
        <v>2696872.18431408</v>
      </c>
      <c r="AB1079" s="735">
        <f t="shared" si="278"/>
        <v>0</v>
      </c>
      <c r="AC1079" s="736">
        <f t="shared" si="279"/>
        <v>2012</v>
      </c>
      <c r="AD1079" s="737">
        <f t="shared" si="280"/>
        <v>10</v>
      </c>
      <c r="AE1079" s="473">
        <f t="shared" si="281"/>
        <v>13484360.9215704</v>
      </c>
      <c r="AF1079" s="738">
        <f t="shared" si="282"/>
        <v>13484360.9215704</v>
      </c>
      <c r="AG1079" s="739"/>
      <c r="AH1079" s="625"/>
      <c r="AI1079" s="625"/>
      <c r="AJ1079" s="625"/>
      <c r="AK1079" s="625"/>
      <c r="AL1079" s="625"/>
      <c r="AM1079" s="625"/>
      <c r="AN1079" s="625"/>
    </row>
    <row r="1080" spans="1:40" s="626" customFormat="1" ht="16">
      <c r="A1080" s="722"/>
      <c r="B1080" s="493" t="s">
        <v>2263</v>
      </c>
      <c r="C1080" s="494" t="s">
        <v>1851</v>
      </c>
      <c r="D1080" s="743" t="s">
        <v>732</v>
      </c>
      <c r="E1080" s="743" t="s">
        <v>805</v>
      </c>
      <c r="F1080" s="743"/>
      <c r="G1080" s="743"/>
      <c r="H1080" s="493">
        <v>2012</v>
      </c>
      <c r="I1080" s="493"/>
      <c r="J1080" s="493"/>
      <c r="K1080" s="493"/>
      <c r="L1080" s="493"/>
      <c r="M1080" s="493"/>
      <c r="N1080" s="493" t="s">
        <v>204</v>
      </c>
      <c r="O1080" s="517">
        <v>2726777.2650367101</v>
      </c>
      <c r="P1080" s="731" t="s">
        <v>123</v>
      </c>
      <c r="Q1080" s="730"/>
      <c r="R1080" s="699" t="str">
        <f t="shared" si="271"/>
        <v>2.08.01</v>
      </c>
      <c r="S1080" s="726" t="str">
        <f t="shared" si="283"/>
        <v>ALAT KEDOKTERAN</v>
      </c>
      <c r="T1080" s="726">
        <f t="shared" si="284"/>
        <v>5</v>
      </c>
      <c r="U1080" s="734">
        <f t="shared" si="272"/>
        <v>545353.45300734206</v>
      </c>
      <c r="V1080" s="726">
        <f t="shared" si="270"/>
        <v>1</v>
      </c>
      <c r="W1080" s="735">
        <f t="shared" si="273"/>
        <v>545353.45300734206</v>
      </c>
      <c r="X1080" s="735">
        <f t="shared" si="274"/>
        <v>545353.45300734206</v>
      </c>
      <c r="Y1080" s="735">
        <f t="shared" si="275"/>
        <v>545353.45300734206</v>
      </c>
      <c r="Z1080" s="735">
        <f t="shared" si="276"/>
        <v>545353.45300734206</v>
      </c>
      <c r="AA1080" s="735">
        <f t="shared" si="277"/>
        <v>545353.45300734206</v>
      </c>
      <c r="AB1080" s="735">
        <f t="shared" si="278"/>
        <v>0</v>
      </c>
      <c r="AC1080" s="736">
        <f t="shared" si="279"/>
        <v>2012</v>
      </c>
      <c r="AD1080" s="737">
        <f t="shared" si="280"/>
        <v>9.9999999995343387</v>
      </c>
      <c r="AE1080" s="473">
        <f t="shared" si="281"/>
        <v>2726767.2650367105</v>
      </c>
      <c r="AF1080" s="738">
        <f t="shared" si="282"/>
        <v>2726767.2650367105</v>
      </c>
      <c r="AG1080" s="739"/>
      <c r="AH1080" s="625"/>
      <c r="AI1080" s="625"/>
      <c r="AJ1080" s="625"/>
      <c r="AK1080" s="625"/>
      <c r="AL1080" s="625"/>
      <c r="AM1080" s="625"/>
      <c r="AN1080" s="625"/>
    </row>
    <row r="1081" spans="1:40" s="626" customFormat="1" ht="16">
      <c r="A1081" s="722"/>
      <c r="B1081" s="493" t="s">
        <v>2263</v>
      </c>
      <c r="C1081" s="494" t="s">
        <v>1852</v>
      </c>
      <c r="D1081" s="743" t="s">
        <v>732</v>
      </c>
      <c r="E1081" s="743" t="s">
        <v>805</v>
      </c>
      <c r="F1081" s="743"/>
      <c r="G1081" s="743"/>
      <c r="H1081" s="493">
        <v>2012</v>
      </c>
      <c r="I1081" s="493"/>
      <c r="J1081" s="493"/>
      <c r="K1081" s="493"/>
      <c r="L1081" s="493"/>
      <c r="M1081" s="493"/>
      <c r="N1081" s="493" t="s">
        <v>204</v>
      </c>
      <c r="O1081" s="517">
        <v>2726777.2650367101</v>
      </c>
      <c r="P1081" s="731" t="s">
        <v>123</v>
      </c>
      <c r="Q1081" s="730"/>
      <c r="R1081" s="699" t="str">
        <f t="shared" si="271"/>
        <v>2.08.01</v>
      </c>
      <c r="S1081" s="726" t="str">
        <f t="shared" si="283"/>
        <v>ALAT KEDOKTERAN</v>
      </c>
      <c r="T1081" s="726">
        <f t="shared" si="284"/>
        <v>5</v>
      </c>
      <c r="U1081" s="734">
        <f t="shared" si="272"/>
        <v>545353.45300734206</v>
      </c>
      <c r="V1081" s="726">
        <f t="shared" si="270"/>
        <v>1</v>
      </c>
      <c r="W1081" s="735">
        <f t="shared" si="273"/>
        <v>545353.45300734206</v>
      </c>
      <c r="X1081" s="735">
        <f t="shared" si="274"/>
        <v>545353.45300734206</v>
      </c>
      <c r="Y1081" s="735">
        <f t="shared" si="275"/>
        <v>545353.45300734206</v>
      </c>
      <c r="Z1081" s="735">
        <f t="shared" si="276"/>
        <v>545353.45300734206</v>
      </c>
      <c r="AA1081" s="735">
        <f t="shared" si="277"/>
        <v>545353.45300734206</v>
      </c>
      <c r="AB1081" s="735">
        <f t="shared" si="278"/>
        <v>0</v>
      </c>
      <c r="AC1081" s="736">
        <f t="shared" si="279"/>
        <v>2012</v>
      </c>
      <c r="AD1081" s="737">
        <f t="shared" si="280"/>
        <v>9.9999999995343387</v>
      </c>
      <c r="AE1081" s="473">
        <f t="shared" si="281"/>
        <v>2726767.2650367105</v>
      </c>
      <c r="AF1081" s="738">
        <f t="shared" si="282"/>
        <v>2726767.2650367105</v>
      </c>
      <c r="AG1081" s="739"/>
      <c r="AH1081" s="625"/>
      <c r="AI1081" s="625"/>
      <c r="AJ1081" s="625"/>
      <c r="AK1081" s="625"/>
      <c r="AL1081" s="625"/>
      <c r="AM1081" s="625"/>
      <c r="AN1081" s="625"/>
    </row>
    <row r="1082" spans="1:40" s="626" customFormat="1" ht="16">
      <c r="A1082" s="722"/>
      <c r="B1082" s="493" t="s">
        <v>2263</v>
      </c>
      <c r="C1082" s="494" t="s">
        <v>1853</v>
      </c>
      <c r="D1082" s="743" t="s">
        <v>732</v>
      </c>
      <c r="E1082" s="743" t="s">
        <v>805</v>
      </c>
      <c r="F1082" s="743"/>
      <c r="G1082" s="743"/>
      <c r="H1082" s="493">
        <v>2012</v>
      </c>
      <c r="I1082" s="493"/>
      <c r="J1082" s="493"/>
      <c r="K1082" s="493"/>
      <c r="L1082" s="493"/>
      <c r="M1082" s="493"/>
      <c r="N1082" s="493" t="s">
        <v>204</v>
      </c>
      <c r="O1082" s="517">
        <v>2726777.2650367101</v>
      </c>
      <c r="P1082" s="731" t="s">
        <v>123</v>
      </c>
      <c r="Q1082" s="730"/>
      <c r="R1082" s="699" t="str">
        <f t="shared" si="271"/>
        <v>2.08.01</v>
      </c>
      <c r="S1082" s="726" t="str">
        <f t="shared" si="283"/>
        <v>ALAT KEDOKTERAN</v>
      </c>
      <c r="T1082" s="726">
        <f t="shared" si="284"/>
        <v>5</v>
      </c>
      <c r="U1082" s="734">
        <f t="shared" si="272"/>
        <v>545353.45300734206</v>
      </c>
      <c r="V1082" s="726">
        <f t="shared" si="270"/>
        <v>1</v>
      </c>
      <c r="W1082" s="735">
        <f t="shared" si="273"/>
        <v>545353.45300734206</v>
      </c>
      <c r="X1082" s="735">
        <f t="shared" si="274"/>
        <v>545353.45300734206</v>
      </c>
      <c r="Y1082" s="735">
        <f t="shared" si="275"/>
        <v>545353.45300734206</v>
      </c>
      <c r="Z1082" s="735">
        <f t="shared" si="276"/>
        <v>545353.45300734206</v>
      </c>
      <c r="AA1082" s="735">
        <f t="shared" si="277"/>
        <v>545353.45300734206</v>
      </c>
      <c r="AB1082" s="735">
        <f t="shared" si="278"/>
        <v>0</v>
      </c>
      <c r="AC1082" s="736">
        <f t="shared" si="279"/>
        <v>2012</v>
      </c>
      <c r="AD1082" s="737">
        <f t="shared" si="280"/>
        <v>9.9999999995343387</v>
      </c>
      <c r="AE1082" s="473">
        <f t="shared" si="281"/>
        <v>2726767.2650367105</v>
      </c>
      <c r="AF1082" s="738">
        <f t="shared" si="282"/>
        <v>2726767.2650367105</v>
      </c>
      <c r="AG1082" s="739"/>
      <c r="AH1082" s="625"/>
      <c r="AI1082" s="625"/>
      <c r="AJ1082" s="625"/>
      <c r="AK1082" s="625"/>
      <c r="AL1082" s="625"/>
      <c r="AM1082" s="625"/>
      <c r="AN1082" s="625"/>
    </row>
    <row r="1083" spans="1:40" s="626" customFormat="1" ht="16">
      <c r="A1083" s="722"/>
      <c r="B1083" s="493" t="s">
        <v>2261</v>
      </c>
      <c r="C1083" s="494" t="s">
        <v>313</v>
      </c>
      <c r="D1083" s="531" t="s">
        <v>1872</v>
      </c>
      <c r="E1083" s="531" t="s">
        <v>3220</v>
      </c>
      <c r="F1083" s="531"/>
      <c r="G1083" s="531"/>
      <c r="H1083" s="493">
        <v>2013</v>
      </c>
      <c r="I1083" s="493"/>
      <c r="J1083" s="493"/>
      <c r="K1083" s="493"/>
      <c r="L1083" s="493"/>
      <c r="M1083" s="493"/>
      <c r="N1083" s="493" t="s">
        <v>204</v>
      </c>
      <c r="O1083" s="517">
        <v>44883979.000529073</v>
      </c>
      <c r="P1083" s="731"/>
      <c r="Q1083" s="730"/>
      <c r="R1083" s="699" t="str">
        <f t="shared" si="271"/>
        <v>2.08.01</v>
      </c>
      <c r="S1083" s="726" t="str">
        <f t="shared" si="283"/>
        <v>ALAT KEDOKTERAN</v>
      </c>
      <c r="T1083" s="726">
        <f t="shared" si="284"/>
        <v>5</v>
      </c>
      <c r="U1083" s="734">
        <f t="shared" si="272"/>
        <v>8976793.8001058139</v>
      </c>
      <c r="V1083" s="726">
        <f t="shared" si="270"/>
        <v>0</v>
      </c>
      <c r="W1083" s="735">
        <f t="shared" si="273"/>
        <v>0</v>
      </c>
      <c r="X1083" s="735">
        <f t="shared" si="274"/>
        <v>8976793.8001058139</v>
      </c>
      <c r="Y1083" s="735">
        <f t="shared" si="275"/>
        <v>8976793.8001058139</v>
      </c>
      <c r="Z1083" s="735">
        <f t="shared" si="276"/>
        <v>8976793.8001058139</v>
      </c>
      <c r="AA1083" s="735">
        <f t="shared" si="277"/>
        <v>8976793.8001058139</v>
      </c>
      <c r="AB1083" s="735">
        <f t="shared" si="278"/>
        <v>8976793.8001058139</v>
      </c>
      <c r="AC1083" s="736">
        <f t="shared" si="279"/>
        <v>2013</v>
      </c>
      <c r="AD1083" s="737">
        <f t="shared" si="280"/>
        <v>10.000000007450581</v>
      </c>
      <c r="AE1083" s="473">
        <f t="shared" si="281"/>
        <v>35907175.200423256</v>
      </c>
      <c r="AF1083" s="738">
        <f t="shared" si="282"/>
        <v>44883969.000529066</v>
      </c>
      <c r="AG1083" s="739"/>
      <c r="AH1083" s="625"/>
      <c r="AI1083" s="625"/>
      <c r="AJ1083" s="625"/>
      <c r="AK1083" s="625"/>
      <c r="AL1083" s="625"/>
      <c r="AM1083" s="625"/>
      <c r="AN1083" s="625"/>
    </row>
    <row r="1084" spans="1:40" s="626" customFormat="1" ht="16">
      <c r="A1084" s="722"/>
      <c r="B1084" s="493" t="s">
        <v>2916</v>
      </c>
      <c r="C1084" s="494" t="s">
        <v>277</v>
      </c>
      <c r="D1084" s="743" t="s">
        <v>732</v>
      </c>
      <c r="E1084" s="743" t="s">
        <v>3221</v>
      </c>
      <c r="F1084" s="743"/>
      <c r="G1084" s="743"/>
      <c r="H1084" s="493">
        <v>2013</v>
      </c>
      <c r="I1084" s="493"/>
      <c r="J1084" s="493"/>
      <c r="K1084" s="493"/>
      <c r="L1084" s="493"/>
      <c r="M1084" s="493"/>
      <c r="N1084" s="493" t="s">
        <v>204</v>
      </c>
      <c r="O1084" s="517">
        <v>42660102.823337018</v>
      </c>
      <c r="P1084" s="731"/>
      <c r="Q1084" s="730"/>
      <c r="R1084" s="699" t="str">
        <f t="shared" si="271"/>
        <v>2.08.01</v>
      </c>
      <c r="S1084" s="726" t="str">
        <f t="shared" si="283"/>
        <v>ALAT KEDOKTERAN</v>
      </c>
      <c r="T1084" s="726">
        <f t="shared" si="284"/>
        <v>5</v>
      </c>
      <c r="U1084" s="734">
        <f t="shared" si="272"/>
        <v>8532018.5646674037</v>
      </c>
      <c r="V1084" s="726">
        <f t="shared" si="270"/>
        <v>0</v>
      </c>
      <c r="W1084" s="735">
        <f t="shared" si="273"/>
        <v>0</v>
      </c>
      <c r="X1084" s="735">
        <f t="shared" si="274"/>
        <v>8532018.5646674037</v>
      </c>
      <c r="Y1084" s="735">
        <f t="shared" si="275"/>
        <v>8532018.5646674037</v>
      </c>
      <c r="Z1084" s="735">
        <f t="shared" si="276"/>
        <v>8532018.5646674037</v>
      </c>
      <c r="AA1084" s="735">
        <f t="shared" si="277"/>
        <v>8532018.5646674037</v>
      </c>
      <c r="AB1084" s="735">
        <f t="shared" si="278"/>
        <v>8532018.5646674037</v>
      </c>
      <c r="AC1084" s="736">
        <f t="shared" si="279"/>
        <v>2013</v>
      </c>
      <c r="AD1084" s="737">
        <f t="shared" si="280"/>
        <v>10</v>
      </c>
      <c r="AE1084" s="473">
        <f t="shared" si="281"/>
        <v>34128074.258669615</v>
      </c>
      <c r="AF1084" s="738">
        <f t="shared" si="282"/>
        <v>42660092.823337018</v>
      </c>
      <c r="AG1084" s="739"/>
      <c r="AH1084" s="625"/>
      <c r="AI1084" s="625"/>
      <c r="AJ1084" s="625"/>
      <c r="AK1084" s="625"/>
      <c r="AL1084" s="625"/>
      <c r="AM1084" s="625"/>
      <c r="AN1084" s="625"/>
    </row>
    <row r="1085" spans="1:40" s="626" customFormat="1" ht="16">
      <c r="A1085" s="722"/>
      <c r="B1085" s="493" t="s">
        <v>2991</v>
      </c>
      <c r="C1085" s="494" t="s">
        <v>2742</v>
      </c>
      <c r="D1085" s="531" t="s">
        <v>1873</v>
      </c>
      <c r="E1085" s="531" t="s">
        <v>1474</v>
      </c>
      <c r="F1085" s="531"/>
      <c r="G1085" s="531"/>
      <c r="H1085" s="493">
        <v>2013</v>
      </c>
      <c r="I1085" s="493"/>
      <c r="J1085" s="493"/>
      <c r="K1085" s="493"/>
      <c r="L1085" s="493"/>
      <c r="M1085" s="493"/>
      <c r="N1085" s="493" t="s">
        <v>204</v>
      </c>
      <c r="O1085" s="517">
        <v>33048040.402097061</v>
      </c>
      <c r="P1085" s="731"/>
      <c r="Q1085" s="730"/>
      <c r="R1085" s="699" t="str">
        <f t="shared" si="271"/>
        <v>2.08.01</v>
      </c>
      <c r="S1085" s="726" t="str">
        <f t="shared" si="283"/>
        <v>ALAT KEDOKTERAN</v>
      </c>
      <c r="T1085" s="726">
        <f t="shared" si="284"/>
        <v>5</v>
      </c>
      <c r="U1085" s="734">
        <f t="shared" si="272"/>
        <v>6609606.0804194119</v>
      </c>
      <c r="V1085" s="726">
        <f t="shared" si="270"/>
        <v>0</v>
      </c>
      <c r="W1085" s="735">
        <f t="shared" si="273"/>
        <v>0</v>
      </c>
      <c r="X1085" s="735">
        <f t="shared" si="274"/>
        <v>6609606.0804194119</v>
      </c>
      <c r="Y1085" s="735">
        <f t="shared" si="275"/>
        <v>6609606.0804194119</v>
      </c>
      <c r="Z1085" s="735">
        <f t="shared" si="276"/>
        <v>6609606.0804194119</v>
      </c>
      <c r="AA1085" s="735">
        <f t="shared" si="277"/>
        <v>6609606.0804194119</v>
      </c>
      <c r="AB1085" s="735">
        <f t="shared" si="278"/>
        <v>6609606.0804194119</v>
      </c>
      <c r="AC1085" s="736">
        <f t="shared" si="279"/>
        <v>2013</v>
      </c>
      <c r="AD1085" s="737">
        <f t="shared" si="280"/>
        <v>10</v>
      </c>
      <c r="AE1085" s="473">
        <f t="shared" si="281"/>
        <v>26438424.321677648</v>
      </c>
      <c r="AF1085" s="738">
        <f t="shared" si="282"/>
        <v>33048030.402097061</v>
      </c>
      <c r="AG1085" s="739"/>
      <c r="AH1085" s="625"/>
      <c r="AI1085" s="625"/>
      <c r="AJ1085" s="625"/>
      <c r="AK1085" s="625"/>
      <c r="AL1085" s="625"/>
      <c r="AM1085" s="625"/>
      <c r="AN1085" s="625"/>
    </row>
    <row r="1086" spans="1:40" s="626" customFormat="1" ht="16">
      <c r="A1086" s="722"/>
      <c r="B1086" s="493" t="s">
        <v>2263</v>
      </c>
      <c r="C1086" s="494" t="s">
        <v>2743</v>
      </c>
      <c r="D1086" s="531" t="s">
        <v>1874</v>
      </c>
      <c r="E1086" s="531" t="s">
        <v>3222</v>
      </c>
      <c r="F1086" s="531"/>
      <c r="G1086" s="531"/>
      <c r="H1086" s="493">
        <v>2013</v>
      </c>
      <c r="I1086" s="493"/>
      <c r="J1086" s="493"/>
      <c r="K1086" s="493"/>
      <c r="L1086" s="493"/>
      <c r="M1086" s="493"/>
      <c r="N1086" s="493" t="s">
        <v>204</v>
      </c>
      <c r="O1086" s="517">
        <v>4558503.1600211626</v>
      </c>
      <c r="P1086" s="731"/>
      <c r="Q1086" s="730"/>
      <c r="R1086" s="699" t="str">
        <f t="shared" si="271"/>
        <v>2.08.01</v>
      </c>
      <c r="S1086" s="726" t="str">
        <f t="shared" si="283"/>
        <v>ALAT KEDOKTERAN</v>
      </c>
      <c r="T1086" s="726">
        <f t="shared" si="284"/>
        <v>5</v>
      </c>
      <c r="U1086" s="734">
        <f t="shared" si="272"/>
        <v>911698.6320042325</v>
      </c>
      <c r="V1086" s="726">
        <f t="shared" si="270"/>
        <v>0</v>
      </c>
      <c r="W1086" s="735">
        <f t="shared" si="273"/>
        <v>0</v>
      </c>
      <c r="X1086" s="735">
        <f t="shared" si="274"/>
        <v>911698.6320042325</v>
      </c>
      <c r="Y1086" s="735">
        <f t="shared" si="275"/>
        <v>911698.6320042325</v>
      </c>
      <c r="Z1086" s="735">
        <f t="shared" si="276"/>
        <v>911698.6320042325</v>
      </c>
      <c r="AA1086" s="735">
        <f t="shared" si="277"/>
        <v>911698.6320042325</v>
      </c>
      <c r="AB1086" s="735">
        <f t="shared" si="278"/>
        <v>911698.6320042325</v>
      </c>
      <c r="AC1086" s="736">
        <f t="shared" si="279"/>
        <v>2013</v>
      </c>
      <c r="AD1086" s="737">
        <f t="shared" si="280"/>
        <v>10</v>
      </c>
      <c r="AE1086" s="473">
        <f t="shared" si="281"/>
        <v>3646794.52801693</v>
      </c>
      <c r="AF1086" s="738">
        <f t="shared" si="282"/>
        <v>4558493.1600211626</v>
      </c>
      <c r="AG1086" s="739"/>
      <c r="AH1086" s="625"/>
      <c r="AI1086" s="625"/>
      <c r="AJ1086" s="625"/>
      <c r="AK1086" s="625"/>
      <c r="AL1086" s="625"/>
      <c r="AM1086" s="625"/>
      <c r="AN1086" s="625"/>
    </row>
    <row r="1087" spans="1:40" s="626" customFormat="1" ht="16">
      <c r="A1087" s="722"/>
      <c r="B1087" s="493" t="s">
        <v>2263</v>
      </c>
      <c r="C1087" s="494" t="s">
        <v>2744</v>
      </c>
      <c r="D1087" s="531" t="s">
        <v>1875</v>
      </c>
      <c r="E1087" s="531" t="s">
        <v>747</v>
      </c>
      <c r="F1087" s="531"/>
      <c r="G1087" s="531"/>
      <c r="H1087" s="493">
        <v>2013</v>
      </c>
      <c r="I1087" s="493"/>
      <c r="J1087" s="493"/>
      <c r="K1087" s="493"/>
      <c r="L1087" s="493"/>
      <c r="M1087" s="493"/>
      <c r="N1087" s="493" t="s">
        <v>204</v>
      </c>
      <c r="O1087" s="517">
        <v>3820902.7944783801</v>
      </c>
      <c r="P1087" s="731"/>
      <c r="Q1087" s="730"/>
      <c r="R1087" s="699" t="str">
        <f t="shared" si="271"/>
        <v>2.08.01</v>
      </c>
      <c r="S1087" s="726" t="str">
        <f t="shared" si="283"/>
        <v>ALAT KEDOKTERAN</v>
      </c>
      <c r="T1087" s="726">
        <f t="shared" si="284"/>
        <v>5</v>
      </c>
      <c r="U1087" s="734">
        <f t="shared" si="272"/>
        <v>764178.55889567605</v>
      </c>
      <c r="V1087" s="726">
        <f t="shared" si="270"/>
        <v>0</v>
      </c>
      <c r="W1087" s="735">
        <f t="shared" si="273"/>
        <v>0</v>
      </c>
      <c r="X1087" s="735">
        <f t="shared" si="274"/>
        <v>764178.55889567605</v>
      </c>
      <c r="Y1087" s="735">
        <f t="shared" si="275"/>
        <v>764178.55889567605</v>
      </c>
      <c r="Z1087" s="735">
        <f t="shared" si="276"/>
        <v>764178.55889567605</v>
      </c>
      <c r="AA1087" s="735">
        <f t="shared" si="277"/>
        <v>764178.55889567605</v>
      </c>
      <c r="AB1087" s="735">
        <f t="shared" si="278"/>
        <v>764178.55889567605</v>
      </c>
      <c r="AC1087" s="736">
        <f t="shared" si="279"/>
        <v>2013</v>
      </c>
      <c r="AD1087" s="737">
        <f t="shared" si="280"/>
        <v>10</v>
      </c>
      <c r="AE1087" s="473">
        <f t="shared" si="281"/>
        <v>3056714.2355827042</v>
      </c>
      <c r="AF1087" s="738">
        <f t="shared" si="282"/>
        <v>3820892.7944783801</v>
      </c>
      <c r="AG1087" s="739"/>
      <c r="AH1087" s="625"/>
      <c r="AI1087" s="625"/>
      <c r="AJ1087" s="625"/>
      <c r="AK1087" s="625"/>
      <c r="AL1087" s="625"/>
      <c r="AM1087" s="625"/>
      <c r="AN1087" s="625"/>
    </row>
    <row r="1088" spans="1:40" s="626" customFormat="1" ht="16">
      <c r="A1088" s="722"/>
      <c r="B1088" s="493" t="s">
        <v>2262</v>
      </c>
      <c r="C1088" s="494" t="s">
        <v>247</v>
      </c>
      <c r="D1088" s="531" t="s">
        <v>1876</v>
      </c>
      <c r="E1088" s="531" t="s">
        <v>3223</v>
      </c>
      <c r="F1088" s="531"/>
      <c r="G1088" s="531"/>
      <c r="H1088" s="493">
        <v>2013</v>
      </c>
      <c r="I1088" s="493"/>
      <c r="J1088" s="493"/>
      <c r="K1088" s="493"/>
      <c r="L1088" s="493"/>
      <c r="M1088" s="493"/>
      <c r="N1088" s="493" t="s">
        <v>204</v>
      </c>
      <c r="O1088" s="517">
        <v>7737051.2818046268</v>
      </c>
      <c r="P1088" s="731"/>
      <c r="Q1088" s="730"/>
      <c r="R1088" s="699" t="str">
        <f t="shared" si="271"/>
        <v>2.08.01</v>
      </c>
      <c r="S1088" s="726" t="str">
        <f t="shared" si="283"/>
        <v>ALAT KEDOKTERAN</v>
      </c>
      <c r="T1088" s="726">
        <f t="shared" si="284"/>
        <v>5</v>
      </c>
      <c r="U1088" s="734">
        <f t="shared" si="272"/>
        <v>1547408.2563609253</v>
      </c>
      <c r="V1088" s="726">
        <f t="shared" si="270"/>
        <v>0</v>
      </c>
      <c r="W1088" s="735">
        <f t="shared" si="273"/>
        <v>0</v>
      </c>
      <c r="X1088" s="735">
        <f t="shared" si="274"/>
        <v>1547408.2563609253</v>
      </c>
      <c r="Y1088" s="735">
        <f t="shared" si="275"/>
        <v>1547408.2563609253</v>
      </c>
      <c r="Z1088" s="735">
        <f t="shared" si="276"/>
        <v>1547408.2563609253</v>
      </c>
      <c r="AA1088" s="735">
        <f t="shared" si="277"/>
        <v>1547408.2563609253</v>
      </c>
      <c r="AB1088" s="735">
        <f t="shared" si="278"/>
        <v>1547408.2563609253</v>
      </c>
      <c r="AC1088" s="736">
        <f t="shared" si="279"/>
        <v>2013</v>
      </c>
      <c r="AD1088" s="737">
        <f t="shared" si="280"/>
        <v>10</v>
      </c>
      <c r="AE1088" s="473">
        <f t="shared" si="281"/>
        <v>6189633.0254437011</v>
      </c>
      <c r="AF1088" s="738">
        <f t="shared" si="282"/>
        <v>7737041.2818046268</v>
      </c>
      <c r="AG1088" s="739"/>
      <c r="AH1088" s="625"/>
      <c r="AI1088" s="625"/>
      <c r="AJ1088" s="625"/>
      <c r="AK1088" s="625"/>
      <c r="AL1088" s="625"/>
      <c r="AM1088" s="625"/>
      <c r="AN1088" s="625"/>
    </row>
    <row r="1089" spans="1:40" s="626" customFormat="1" ht="16">
      <c r="A1089" s="722"/>
      <c r="B1089" s="493" t="s">
        <v>1021</v>
      </c>
      <c r="C1089" s="494" t="s">
        <v>283</v>
      </c>
      <c r="D1089" s="531" t="s">
        <v>1877</v>
      </c>
      <c r="E1089" s="531" t="s">
        <v>3224</v>
      </c>
      <c r="F1089" s="531"/>
      <c r="G1089" s="531"/>
      <c r="H1089" s="493">
        <v>2013</v>
      </c>
      <c r="I1089" s="493"/>
      <c r="J1089" s="493"/>
      <c r="K1089" s="493"/>
      <c r="L1089" s="493"/>
      <c r="M1089" s="493"/>
      <c r="N1089" s="493" t="s">
        <v>204</v>
      </c>
      <c r="O1089" s="517">
        <v>8572112.3563080188</v>
      </c>
      <c r="P1089" s="731"/>
      <c r="Q1089" s="730"/>
      <c r="R1089" s="699" t="str">
        <f t="shared" si="271"/>
        <v>2.08.01</v>
      </c>
      <c r="S1089" s="726" t="str">
        <f t="shared" si="283"/>
        <v>ALAT KEDOKTERAN</v>
      </c>
      <c r="T1089" s="726">
        <f t="shared" si="284"/>
        <v>5</v>
      </c>
      <c r="U1089" s="734">
        <f t="shared" si="272"/>
        <v>1714420.4712616038</v>
      </c>
      <c r="V1089" s="726">
        <f t="shared" si="270"/>
        <v>0</v>
      </c>
      <c r="W1089" s="735">
        <f t="shared" si="273"/>
        <v>0</v>
      </c>
      <c r="X1089" s="735">
        <f t="shared" si="274"/>
        <v>1714420.4712616038</v>
      </c>
      <c r="Y1089" s="735">
        <f t="shared" si="275"/>
        <v>1714420.4712616038</v>
      </c>
      <c r="Z1089" s="735">
        <f t="shared" si="276"/>
        <v>1714420.4712616038</v>
      </c>
      <c r="AA1089" s="735">
        <f t="shared" si="277"/>
        <v>1714420.4712616038</v>
      </c>
      <c r="AB1089" s="735">
        <f t="shared" si="278"/>
        <v>1714420.4712616038</v>
      </c>
      <c r="AC1089" s="736">
        <f t="shared" si="279"/>
        <v>2013</v>
      </c>
      <c r="AD1089" s="737">
        <f t="shared" si="280"/>
        <v>10</v>
      </c>
      <c r="AE1089" s="473">
        <f t="shared" si="281"/>
        <v>6857681.885046415</v>
      </c>
      <c r="AF1089" s="738">
        <f t="shared" si="282"/>
        <v>8572102.3563080188</v>
      </c>
      <c r="AG1089" s="739"/>
      <c r="AH1089" s="625"/>
      <c r="AI1089" s="625"/>
      <c r="AJ1089" s="625"/>
      <c r="AK1089" s="625"/>
      <c r="AL1089" s="625"/>
      <c r="AM1089" s="625"/>
      <c r="AN1089" s="625"/>
    </row>
    <row r="1090" spans="1:40" s="626" customFormat="1" ht="16">
      <c r="A1090" s="722"/>
      <c r="B1090" s="493" t="s">
        <v>2974</v>
      </c>
      <c r="C1090" s="494" t="s">
        <v>2545</v>
      </c>
      <c r="D1090" s="531" t="s">
        <v>1878</v>
      </c>
      <c r="E1090" s="531" t="s">
        <v>3225</v>
      </c>
      <c r="F1090" s="531"/>
      <c r="G1090" s="531"/>
      <c r="H1090" s="493">
        <v>2013</v>
      </c>
      <c r="I1090" s="493"/>
      <c r="J1090" s="493"/>
      <c r="K1090" s="493"/>
      <c r="L1090" s="493"/>
      <c r="M1090" s="493"/>
      <c r="N1090" s="493" t="s">
        <v>204</v>
      </c>
      <c r="O1090" s="517">
        <v>664504.83382232697</v>
      </c>
      <c r="P1090" s="731"/>
      <c r="Q1090" s="730"/>
      <c r="R1090" s="699" t="str">
        <f t="shared" si="271"/>
        <v>2.08.01</v>
      </c>
      <c r="S1090" s="726" t="str">
        <f t="shared" si="283"/>
        <v>ALAT KEDOKTERAN</v>
      </c>
      <c r="T1090" s="726">
        <f t="shared" si="284"/>
        <v>5</v>
      </c>
      <c r="U1090" s="734">
        <f t="shared" si="272"/>
        <v>132898.96676446538</v>
      </c>
      <c r="V1090" s="726">
        <f t="shared" si="270"/>
        <v>0</v>
      </c>
      <c r="W1090" s="735">
        <f t="shared" si="273"/>
        <v>0</v>
      </c>
      <c r="X1090" s="735">
        <f t="shared" si="274"/>
        <v>132898.96676446538</v>
      </c>
      <c r="Y1090" s="735">
        <f t="shared" si="275"/>
        <v>132898.96676446538</v>
      </c>
      <c r="Z1090" s="735">
        <f t="shared" si="276"/>
        <v>132898.96676446538</v>
      </c>
      <c r="AA1090" s="735">
        <f t="shared" si="277"/>
        <v>132898.96676446538</v>
      </c>
      <c r="AB1090" s="735">
        <f t="shared" si="278"/>
        <v>132898.96676446538</v>
      </c>
      <c r="AC1090" s="736">
        <f t="shared" si="279"/>
        <v>2013</v>
      </c>
      <c r="AD1090" s="737">
        <f t="shared" si="280"/>
        <v>10</v>
      </c>
      <c r="AE1090" s="473">
        <f t="shared" si="281"/>
        <v>531595.86705786153</v>
      </c>
      <c r="AF1090" s="738">
        <f t="shared" si="282"/>
        <v>664494.83382232697</v>
      </c>
      <c r="AG1090" s="739"/>
      <c r="AH1090" s="625"/>
      <c r="AI1090" s="625"/>
      <c r="AJ1090" s="625"/>
      <c r="AK1090" s="625"/>
      <c r="AL1090" s="625"/>
      <c r="AM1090" s="625"/>
      <c r="AN1090" s="625"/>
    </row>
    <row r="1091" spans="1:40" s="626" customFormat="1" ht="16">
      <c r="A1091" s="722"/>
      <c r="B1091" s="493" t="s">
        <v>2263</v>
      </c>
      <c r="C1091" s="494" t="s">
        <v>2745</v>
      </c>
      <c r="D1091" s="743" t="s">
        <v>732</v>
      </c>
      <c r="E1091" s="743" t="s">
        <v>1886</v>
      </c>
      <c r="F1091" s="743"/>
      <c r="G1091" s="743"/>
      <c r="H1091" s="493">
        <v>2013</v>
      </c>
      <c r="I1091" s="493"/>
      <c r="J1091" s="493"/>
      <c r="K1091" s="493"/>
      <c r="L1091" s="493"/>
      <c r="M1091" s="493"/>
      <c r="N1091" s="493" t="s">
        <v>204</v>
      </c>
      <c r="O1091" s="517">
        <v>38264403.34760233</v>
      </c>
      <c r="P1091" s="731"/>
      <c r="Q1091" s="730"/>
      <c r="R1091" s="699" t="str">
        <f t="shared" si="271"/>
        <v>2.08.01</v>
      </c>
      <c r="S1091" s="726" t="str">
        <f t="shared" si="283"/>
        <v>ALAT KEDOKTERAN</v>
      </c>
      <c r="T1091" s="726">
        <f t="shared" si="284"/>
        <v>5</v>
      </c>
      <c r="U1091" s="734">
        <f t="shared" si="272"/>
        <v>7652878.6695204657</v>
      </c>
      <c r="V1091" s="726">
        <f t="shared" si="270"/>
        <v>0</v>
      </c>
      <c r="W1091" s="735">
        <f t="shared" si="273"/>
        <v>0</v>
      </c>
      <c r="X1091" s="735">
        <f t="shared" si="274"/>
        <v>7652878.6695204657</v>
      </c>
      <c r="Y1091" s="735">
        <f t="shared" si="275"/>
        <v>7652878.6695204657</v>
      </c>
      <c r="Z1091" s="735">
        <f t="shared" si="276"/>
        <v>7652878.6695204657</v>
      </c>
      <c r="AA1091" s="735">
        <f t="shared" si="277"/>
        <v>7652878.6695204657</v>
      </c>
      <c r="AB1091" s="735">
        <f t="shared" si="278"/>
        <v>7652878.6695204657</v>
      </c>
      <c r="AC1091" s="736">
        <f t="shared" si="279"/>
        <v>2013</v>
      </c>
      <c r="AD1091" s="737">
        <f t="shared" si="280"/>
        <v>10</v>
      </c>
      <c r="AE1091" s="473">
        <f t="shared" si="281"/>
        <v>30611514.678081863</v>
      </c>
      <c r="AF1091" s="738">
        <f t="shared" si="282"/>
        <v>38264393.34760233</v>
      </c>
      <c r="AG1091" s="739"/>
      <c r="AH1091" s="625"/>
      <c r="AI1091" s="625"/>
      <c r="AJ1091" s="625"/>
      <c r="AK1091" s="625"/>
      <c r="AL1091" s="625"/>
      <c r="AM1091" s="625"/>
      <c r="AN1091" s="625"/>
    </row>
    <row r="1092" spans="1:40" s="626" customFormat="1" ht="16">
      <c r="A1092" s="722"/>
      <c r="B1092" s="493" t="s">
        <v>2263</v>
      </c>
      <c r="C1092" s="494" t="s">
        <v>2746</v>
      </c>
      <c r="D1092" s="743" t="s">
        <v>732</v>
      </c>
      <c r="E1092" s="743" t="s">
        <v>3226</v>
      </c>
      <c r="F1092" s="743"/>
      <c r="G1092" s="743"/>
      <c r="H1092" s="493">
        <v>2014</v>
      </c>
      <c r="I1092" s="493"/>
      <c r="J1092" s="493"/>
      <c r="K1092" s="493"/>
      <c r="L1092" s="493"/>
      <c r="M1092" s="493"/>
      <c r="N1092" s="493" t="s">
        <v>204</v>
      </c>
      <c r="O1092" s="517">
        <v>553372342.59403598</v>
      </c>
      <c r="P1092" s="731"/>
      <c r="Q1092" s="730"/>
      <c r="R1092" s="699" t="str">
        <f t="shared" si="271"/>
        <v>2.08.01</v>
      </c>
      <c r="S1092" s="726" t="str">
        <f t="shared" si="283"/>
        <v>ALAT KEDOKTERAN</v>
      </c>
      <c r="T1092" s="726">
        <f t="shared" si="284"/>
        <v>5</v>
      </c>
      <c r="U1092" s="734">
        <f t="shared" si="272"/>
        <v>110674466.5188072</v>
      </c>
      <c r="V1092" s="726">
        <v>0</v>
      </c>
      <c r="W1092" s="735">
        <f t="shared" si="273"/>
        <v>0</v>
      </c>
      <c r="X1092" s="735">
        <f t="shared" si="274"/>
        <v>110674466.5188072</v>
      </c>
      <c r="Y1092" s="735">
        <f t="shared" si="275"/>
        <v>110674466.5188072</v>
      </c>
      <c r="Z1092" s="735">
        <f t="shared" si="276"/>
        <v>110674466.5188072</v>
      </c>
      <c r="AA1092" s="735">
        <f t="shared" si="277"/>
        <v>110674466.5188072</v>
      </c>
      <c r="AB1092" s="735">
        <f t="shared" si="278"/>
        <v>110674466.5188072</v>
      </c>
      <c r="AC1092" s="736">
        <f t="shared" si="279"/>
        <v>2014</v>
      </c>
      <c r="AD1092" s="737">
        <f t="shared" si="280"/>
        <v>10</v>
      </c>
      <c r="AE1092" s="473">
        <f t="shared" si="281"/>
        <v>442697866.07522881</v>
      </c>
      <c r="AF1092" s="738">
        <f t="shared" si="282"/>
        <v>553372332.59403598</v>
      </c>
      <c r="AG1092" s="739"/>
      <c r="AH1092" s="625"/>
      <c r="AI1092" s="625"/>
      <c r="AJ1092" s="625"/>
      <c r="AK1092" s="625"/>
      <c r="AL1092" s="625"/>
      <c r="AM1092" s="625"/>
      <c r="AN1092" s="625"/>
    </row>
    <row r="1093" spans="1:40" s="626" customFormat="1" ht="16">
      <c r="A1093" s="722"/>
      <c r="B1093" s="493" t="s">
        <v>2915</v>
      </c>
      <c r="C1093" s="494" t="s">
        <v>2747</v>
      </c>
      <c r="D1093" s="743" t="s">
        <v>732</v>
      </c>
      <c r="E1093" s="743" t="s">
        <v>3227</v>
      </c>
      <c r="F1093" s="743"/>
      <c r="G1093" s="743"/>
      <c r="H1093" s="493">
        <v>2014</v>
      </c>
      <c r="I1093" s="493"/>
      <c r="J1093" s="493"/>
      <c r="K1093" s="493"/>
      <c r="L1093" s="493"/>
      <c r="M1093" s="493"/>
      <c r="N1093" s="493" t="s">
        <v>204</v>
      </c>
      <c r="O1093" s="517">
        <v>67511425.796472371</v>
      </c>
      <c r="P1093" s="731"/>
      <c r="Q1093" s="730"/>
      <c r="R1093" s="699" t="str">
        <f t="shared" si="271"/>
        <v>2.08.01</v>
      </c>
      <c r="S1093" s="726" t="str">
        <f t="shared" si="283"/>
        <v>ALAT KEDOKTERAN</v>
      </c>
      <c r="T1093" s="726">
        <f t="shared" si="284"/>
        <v>5</v>
      </c>
      <c r="U1093" s="734">
        <f t="shared" si="272"/>
        <v>13502283.159294475</v>
      </c>
      <c r="V1093" s="726">
        <v>0</v>
      </c>
      <c r="W1093" s="735">
        <f t="shared" si="273"/>
        <v>0</v>
      </c>
      <c r="X1093" s="735">
        <f t="shared" si="274"/>
        <v>13502283.159294475</v>
      </c>
      <c r="Y1093" s="735">
        <f t="shared" si="275"/>
        <v>13502283.159294475</v>
      </c>
      <c r="Z1093" s="735">
        <f t="shared" si="276"/>
        <v>13502283.159294475</v>
      </c>
      <c r="AA1093" s="735">
        <f t="shared" si="277"/>
        <v>13502283.159294475</v>
      </c>
      <c r="AB1093" s="735">
        <f t="shared" si="278"/>
        <v>13502283.159294475</v>
      </c>
      <c r="AC1093" s="736">
        <f t="shared" si="279"/>
        <v>2014</v>
      </c>
      <c r="AD1093" s="737">
        <f t="shared" si="280"/>
        <v>10</v>
      </c>
      <c r="AE1093" s="473">
        <f t="shared" si="281"/>
        <v>54009132.637177899</v>
      </c>
      <c r="AF1093" s="738">
        <f t="shared" si="282"/>
        <v>67511415.796472371</v>
      </c>
      <c r="AG1093" s="739"/>
      <c r="AH1093" s="625"/>
      <c r="AI1093" s="625"/>
      <c r="AJ1093" s="625"/>
      <c r="AK1093" s="625"/>
      <c r="AL1093" s="625"/>
      <c r="AM1093" s="625"/>
      <c r="AN1093" s="625"/>
    </row>
    <row r="1094" spans="1:40" s="626" customFormat="1" ht="16">
      <c r="A1094" s="722"/>
      <c r="B1094" s="493" t="s">
        <v>2263</v>
      </c>
      <c r="C1094" s="494" t="s">
        <v>2748</v>
      </c>
      <c r="D1094" s="743" t="s">
        <v>732</v>
      </c>
      <c r="E1094" s="743" t="s">
        <v>3228</v>
      </c>
      <c r="F1094" s="743"/>
      <c r="G1094" s="743"/>
      <c r="H1094" s="493">
        <v>2014</v>
      </c>
      <c r="I1094" s="493"/>
      <c r="J1094" s="493"/>
      <c r="K1094" s="493"/>
      <c r="L1094" s="493"/>
      <c r="M1094" s="493"/>
      <c r="N1094" s="493" t="s">
        <v>204</v>
      </c>
      <c r="O1094" s="517">
        <v>56130770.198683433</v>
      </c>
      <c r="P1094" s="731"/>
      <c r="Q1094" s="730"/>
      <c r="R1094" s="699" t="str">
        <f t="shared" si="271"/>
        <v>2.08.01</v>
      </c>
      <c r="S1094" s="726" t="str">
        <f t="shared" si="283"/>
        <v>ALAT KEDOKTERAN</v>
      </c>
      <c r="T1094" s="726">
        <f t="shared" si="284"/>
        <v>5</v>
      </c>
      <c r="U1094" s="734">
        <f t="shared" si="272"/>
        <v>11226152.039736686</v>
      </c>
      <c r="V1094" s="726">
        <v>0</v>
      </c>
      <c r="W1094" s="735">
        <f t="shared" si="273"/>
        <v>0</v>
      </c>
      <c r="X1094" s="735">
        <f t="shared" si="274"/>
        <v>11226152.039736686</v>
      </c>
      <c r="Y1094" s="735">
        <f t="shared" si="275"/>
        <v>11226152.039736686</v>
      </c>
      <c r="Z1094" s="735">
        <f t="shared" si="276"/>
        <v>11226152.039736686</v>
      </c>
      <c r="AA1094" s="735">
        <f t="shared" si="277"/>
        <v>11226152.039736686</v>
      </c>
      <c r="AB1094" s="735">
        <f t="shared" si="278"/>
        <v>11226152.039736686</v>
      </c>
      <c r="AC1094" s="736">
        <f t="shared" si="279"/>
        <v>2014</v>
      </c>
      <c r="AD1094" s="737">
        <f t="shared" si="280"/>
        <v>10</v>
      </c>
      <c r="AE1094" s="473">
        <f t="shared" si="281"/>
        <v>44904608.158946745</v>
      </c>
      <c r="AF1094" s="738">
        <f t="shared" si="282"/>
        <v>56130760.198683433</v>
      </c>
      <c r="AG1094" s="739"/>
      <c r="AH1094" s="625"/>
      <c r="AI1094" s="625"/>
      <c r="AJ1094" s="625"/>
      <c r="AK1094" s="625"/>
      <c r="AL1094" s="625"/>
      <c r="AM1094" s="625"/>
      <c r="AN1094" s="625"/>
    </row>
    <row r="1095" spans="1:40" s="626" customFormat="1" ht="16">
      <c r="A1095" s="722"/>
      <c r="B1095" s="493" t="s">
        <v>2263</v>
      </c>
      <c r="C1095" s="494" t="s">
        <v>2749</v>
      </c>
      <c r="D1095" s="743" t="s">
        <v>732</v>
      </c>
      <c r="E1095" s="743" t="s">
        <v>770</v>
      </c>
      <c r="F1095" s="743"/>
      <c r="G1095" s="743"/>
      <c r="H1095" s="493">
        <v>2014</v>
      </c>
      <c r="I1095" s="493"/>
      <c r="J1095" s="493"/>
      <c r="K1095" s="493"/>
      <c r="L1095" s="493"/>
      <c r="M1095" s="493"/>
      <c r="N1095" s="493" t="s">
        <v>204</v>
      </c>
      <c r="O1095" s="517">
        <v>1881465.9648197221</v>
      </c>
      <c r="P1095" s="731"/>
      <c r="Q1095" s="730"/>
      <c r="R1095" s="699" t="str">
        <f t="shared" si="271"/>
        <v>2.08.01</v>
      </c>
      <c r="S1095" s="726" t="str">
        <f t="shared" si="283"/>
        <v>ALAT KEDOKTERAN</v>
      </c>
      <c r="T1095" s="726">
        <f t="shared" si="284"/>
        <v>5</v>
      </c>
      <c r="U1095" s="734">
        <f t="shared" si="272"/>
        <v>376291.1929639444</v>
      </c>
      <c r="V1095" s="726">
        <v>0</v>
      </c>
      <c r="W1095" s="735">
        <f t="shared" si="273"/>
        <v>0</v>
      </c>
      <c r="X1095" s="735">
        <f t="shared" si="274"/>
        <v>376291.1929639444</v>
      </c>
      <c r="Y1095" s="735">
        <f t="shared" si="275"/>
        <v>376291.1929639444</v>
      </c>
      <c r="Z1095" s="735">
        <f t="shared" si="276"/>
        <v>376291.1929639444</v>
      </c>
      <c r="AA1095" s="735">
        <f t="shared" si="277"/>
        <v>376291.1929639444</v>
      </c>
      <c r="AB1095" s="735">
        <f t="shared" si="278"/>
        <v>376291.1929639444</v>
      </c>
      <c r="AC1095" s="736">
        <f t="shared" si="279"/>
        <v>2014</v>
      </c>
      <c r="AD1095" s="737">
        <f t="shared" si="280"/>
        <v>10.000000000232831</v>
      </c>
      <c r="AE1095" s="473">
        <f t="shared" si="281"/>
        <v>1505164.7718557776</v>
      </c>
      <c r="AF1095" s="738">
        <f t="shared" si="282"/>
        <v>1881455.9648197219</v>
      </c>
      <c r="AG1095" s="739"/>
      <c r="AH1095" s="625"/>
      <c r="AI1095" s="625"/>
      <c r="AJ1095" s="625"/>
      <c r="AK1095" s="625"/>
      <c r="AL1095" s="625"/>
      <c r="AM1095" s="625"/>
      <c r="AN1095" s="625"/>
    </row>
    <row r="1096" spans="1:40" s="626" customFormat="1" ht="16">
      <c r="A1096" s="722"/>
      <c r="B1096" s="493" t="s">
        <v>2909</v>
      </c>
      <c r="C1096" s="494" t="s">
        <v>2750</v>
      </c>
      <c r="D1096" s="743" t="s">
        <v>733</v>
      </c>
      <c r="E1096" s="743" t="s">
        <v>3222</v>
      </c>
      <c r="F1096" s="743"/>
      <c r="G1096" s="743"/>
      <c r="H1096" s="493">
        <v>2014</v>
      </c>
      <c r="I1096" s="493"/>
      <c r="J1096" s="493"/>
      <c r="K1096" s="493"/>
      <c r="L1096" s="493"/>
      <c r="M1096" s="493"/>
      <c r="N1096" s="493" t="s">
        <v>204</v>
      </c>
      <c r="O1096" s="517">
        <v>88539.574815045751</v>
      </c>
      <c r="P1096" s="731"/>
      <c r="Q1096" s="730"/>
      <c r="R1096" s="699" t="str">
        <f t="shared" si="271"/>
        <v>2.08.01</v>
      </c>
      <c r="S1096" s="726" t="str">
        <f t="shared" si="283"/>
        <v>ALAT KEDOKTERAN</v>
      </c>
      <c r="T1096" s="726">
        <f t="shared" si="284"/>
        <v>5</v>
      </c>
      <c r="U1096" s="734">
        <f t="shared" si="272"/>
        <v>17705.914963009149</v>
      </c>
      <c r="V1096" s="726">
        <v>0</v>
      </c>
      <c r="W1096" s="735">
        <f t="shared" si="273"/>
        <v>0</v>
      </c>
      <c r="X1096" s="735">
        <f t="shared" si="274"/>
        <v>17705.914963009149</v>
      </c>
      <c r="Y1096" s="735">
        <f t="shared" si="275"/>
        <v>17705.914963009149</v>
      </c>
      <c r="Z1096" s="735">
        <f t="shared" si="276"/>
        <v>17705.914963009149</v>
      </c>
      <c r="AA1096" s="735">
        <f t="shared" si="277"/>
        <v>17705.914963009149</v>
      </c>
      <c r="AB1096" s="735">
        <f t="shared" si="278"/>
        <v>17705.914963009149</v>
      </c>
      <c r="AC1096" s="736">
        <f t="shared" si="279"/>
        <v>2014</v>
      </c>
      <c r="AD1096" s="737">
        <f t="shared" si="280"/>
        <v>10</v>
      </c>
      <c r="AE1096" s="473">
        <f t="shared" si="281"/>
        <v>70823.659852036595</v>
      </c>
      <c r="AF1096" s="738">
        <f t="shared" si="282"/>
        <v>88529.574815045751</v>
      </c>
      <c r="AG1096" s="739"/>
      <c r="AH1096" s="625"/>
      <c r="AI1096" s="625"/>
      <c r="AJ1096" s="625"/>
      <c r="AK1096" s="625"/>
      <c r="AL1096" s="625"/>
      <c r="AM1096" s="625"/>
      <c r="AN1096" s="625"/>
    </row>
    <row r="1097" spans="1:40" s="626" customFormat="1" ht="16">
      <c r="A1097" s="722"/>
      <c r="B1097" s="493" t="s">
        <v>2974</v>
      </c>
      <c r="C1097" s="494" t="s">
        <v>2545</v>
      </c>
      <c r="D1097" s="743" t="s">
        <v>1441</v>
      </c>
      <c r="E1097" s="743" t="s">
        <v>3229</v>
      </c>
      <c r="F1097" s="743"/>
      <c r="G1097" s="743"/>
      <c r="H1097" s="493">
        <v>2014</v>
      </c>
      <c r="I1097" s="493"/>
      <c r="J1097" s="493"/>
      <c r="K1097" s="493"/>
      <c r="L1097" s="493"/>
      <c r="M1097" s="493"/>
      <c r="N1097" s="493" t="s">
        <v>204</v>
      </c>
      <c r="O1097" s="517">
        <v>713850.32194630627</v>
      </c>
      <c r="P1097" s="731"/>
      <c r="Q1097" s="730"/>
      <c r="R1097" s="699" t="str">
        <f t="shared" si="271"/>
        <v>2.08.01</v>
      </c>
      <c r="S1097" s="726" t="str">
        <f t="shared" si="283"/>
        <v>ALAT KEDOKTERAN</v>
      </c>
      <c r="T1097" s="726">
        <f t="shared" si="284"/>
        <v>5</v>
      </c>
      <c r="U1097" s="734">
        <f t="shared" si="272"/>
        <v>142768.06438926124</v>
      </c>
      <c r="V1097" s="726">
        <v>0</v>
      </c>
      <c r="W1097" s="735">
        <f t="shared" si="273"/>
        <v>0</v>
      </c>
      <c r="X1097" s="735">
        <f t="shared" si="274"/>
        <v>142768.06438926124</v>
      </c>
      <c r="Y1097" s="735">
        <f t="shared" si="275"/>
        <v>142768.06438926124</v>
      </c>
      <c r="Z1097" s="735">
        <f t="shared" si="276"/>
        <v>142768.06438926124</v>
      </c>
      <c r="AA1097" s="735">
        <f t="shared" si="277"/>
        <v>142768.06438926124</v>
      </c>
      <c r="AB1097" s="735">
        <f t="shared" si="278"/>
        <v>142768.06438926124</v>
      </c>
      <c r="AC1097" s="736">
        <f t="shared" si="279"/>
        <v>2014</v>
      </c>
      <c r="AD1097" s="737">
        <f t="shared" si="280"/>
        <v>10.000000000116415</v>
      </c>
      <c r="AE1097" s="473">
        <f t="shared" si="281"/>
        <v>571072.25755704497</v>
      </c>
      <c r="AF1097" s="738">
        <f t="shared" si="282"/>
        <v>713840.32194630615</v>
      </c>
      <c r="AG1097" s="739"/>
      <c r="AH1097" s="625"/>
      <c r="AI1097" s="625"/>
      <c r="AJ1097" s="625"/>
      <c r="AK1097" s="625"/>
      <c r="AL1097" s="625"/>
      <c r="AM1097" s="625"/>
      <c r="AN1097" s="625"/>
    </row>
    <row r="1098" spans="1:40" s="626" customFormat="1" ht="16">
      <c r="A1098" s="722"/>
      <c r="B1098" s="493" t="s">
        <v>2262</v>
      </c>
      <c r="C1098" s="494" t="s">
        <v>247</v>
      </c>
      <c r="D1098" s="743" t="s">
        <v>3020</v>
      </c>
      <c r="E1098" s="743" t="s">
        <v>3230</v>
      </c>
      <c r="F1098" s="743"/>
      <c r="G1098" s="743"/>
      <c r="H1098" s="493">
        <v>2014</v>
      </c>
      <c r="I1098" s="493"/>
      <c r="J1098" s="493"/>
      <c r="K1098" s="493"/>
      <c r="L1098" s="493"/>
      <c r="M1098" s="493"/>
      <c r="N1098" s="493" t="s">
        <v>204</v>
      </c>
      <c r="O1098" s="517">
        <v>20762530.294128228</v>
      </c>
      <c r="P1098" s="731"/>
      <c r="Q1098" s="730"/>
      <c r="R1098" s="699" t="str">
        <f t="shared" si="271"/>
        <v>2.08.01</v>
      </c>
      <c r="S1098" s="726" t="str">
        <f t="shared" si="283"/>
        <v>ALAT KEDOKTERAN</v>
      </c>
      <c r="T1098" s="726">
        <f t="shared" si="284"/>
        <v>5</v>
      </c>
      <c r="U1098" s="734">
        <f t="shared" si="272"/>
        <v>4152504.0588256456</v>
      </c>
      <c r="V1098" s="726">
        <v>0</v>
      </c>
      <c r="W1098" s="735">
        <f t="shared" si="273"/>
        <v>0</v>
      </c>
      <c r="X1098" s="735">
        <f t="shared" si="274"/>
        <v>4152504.0588256456</v>
      </c>
      <c r="Y1098" s="735">
        <f t="shared" si="275"/>
        <v>4152504.0588256456</v>
      </c>
      <c r="Z1098" s="735">
        <f t="shared" si="276"/>
        <v>4152504.0588256456</v>
      </c>
      <c r="AA1098" s="735">
        <f t="shared" si="277"/>
        <v>4152504.0588256456</v>
      </c>
      <c r="AB1098" s="735">
        <f t="shared" si="278"/>
        <v>4152504.0588256456</v>
      </c>
      <c r="AC1098" s="736">
        <f t="shared" si="279"/>
        <v>2014</v>
      </c>
      <c r="AD1098" s="737">
        <f t="shared" si="280"/>
        <v>10</v>
      </c>
      <c r="AE1098" s="473">
        <f t="shared" si="281"/>
        <v>16610016.235302582</v>
      </c>
      <c r="AF1098" s="738">
        <f t="shared" si="282"/>
        <v>20762520.294128228</v>
      </c>
      <c r="AG1098" s="739"/>
      <c r="AH1098" s="625"/>
      <c r="AI1098" s="625"/>
      <c r="AJ1098" s="625"/>
      <c r="AK1098" s="625"/>
      <c r="AL1098" s="625"/>
      <c r="AM1098" s="625"/>
      <c r="AN1098" s="625"/>
    </row>
    <row r="1099" spans="1:40" s="626" customFormat="1" ht="16">
      <c r="A1099" s="722"/>
      <c r="B1099" s="493" t="s">
        <v>1021</v>
      </c>
      <c r="C1099" s="494" t="s">
        <v>283</v>
      </c>
      <c r="D1099" s="743" t="s">
        <v>1443</v>
      </c>
      <c r="E1099" s="743" t="s">
        <v>770</v>
      </c>
      <c r="F1099" s="743"/>
      <c r="G1099" s="743"/>
      <c r="H1099" s="493">
        <v>2014</v>
      </c>
      <c r="I1099" s="493"/>
      <c r="J1099" s="493"/>
      <c r="K1099" s="493"/>
      <c r="L1099" s="493"/>
      <c r="M1099" s="493"/>
      <c r="N1099" s="493" t="s">
        <v>204</v>
      </c>
      <c r="O1099" s="517">
        <v>23547099.922061417</v>
      </c>
      <c r="P1099" s="731"/>
      <c r="Q1099" s="730"/>
      <c r="R1099" s="699" t="str">
        <f t="shared" si="271"/>
        <v>2.08.01</v>
      </c>
      <c r="S1099" s="726" t="str">
        <f t="shared" si="283"/>
        <v>ALAT KEDOKTERAN</v>
      </c>
      <c r="T1099" s="726">
        <f t="shared" si="284"/>
        <v>5</v>
      </c>
      <c r="U1099" s="734">
        <f t="shared" si="272"/>
        <v>4709417.9844122836</v>
      </c>
      <c r="V1099" s="726">
        <v>0</v>
      </c>
      <c r="W1099" s="735">
        <f t="shared" si="273"/>
        <v>0</v>
      </c>
      <c r="X1099" s="735">
        <f t="shared" si="274"/>
        <v>4709417.9844122836</v>
      </c>
      <c r="Y1099" s="735">
        <f t="shared" si="275"/>
        <v>4709417.9844122836</v>
      </c>
      <c r="Z1099" s="735">
        <f t="shared" si="276"/>
        <v>4709417.9844122836</v>
      </c>
      <c r="AA1099" s="735">
        <f t="shared" si="277"/>
        <v>4709417.9844122836</v>
      </c>
      <c r="AB1099" s="735">
        <f t="shared" si="278"/>
        <v>4709417.9844122836</v>
      </c>
      <c r="AC1099" s="736">
        <f t="shared" si="279"/>
        <v>2014</v>
      </c>
      <c r="AD1099" s="737">
        <f t="shared" si="280"/>
        <v>10</v>
      </c>
      <c r="AE1099" s="473">
        <f t="shared" si="281"/>
        <v>18837671.937649135</v>
      </c>
      <c r="AF1099" s="738">
        <f t="shared" si="282"/>
        <v>23547089.922061417</v>
      </c>
      <c r="AG1099" s="739"/>
      <c r="AH1099" s="625"/>
      <c r="AI1099" s="625"/>
      <c r="AJ1099" s="625"/>
      <c r="AK1099" s="625"/>
      <c r="AL1099" s="625"/>
      <c r="AM1099" s="625"/>
      <c r="AN1099" s="625"/>
    </row>
    <row r="1100" spans="1:40" s="626" customFormat="1" ht="16">
      <c r="A1100" s="722"/>
      <c r="B1100" s="493" t="s">
        <v>2263</v>
      </c>
      <c r="C1100" s="494" t="s">
        <v>2751</v>
      </c>
      <c r="D1100" s="743" t="s">
        <v>732</v>
      </c>
      <c r="E1100" s="743" t="s">
        <v>3222</v>
      </c>
      <c r="F1100" s="743"/>
      <c r="G1100" s="743"/>
      <c r="H1100" s="493">
        <v>2014</v>
      </c>
      <c r="I1100" s="493"/>
      <c r="J1100" s="493"/>
      <c r="K1100" s="493"/>
      <c r="L1100" s="493"/>
      <c r="M1100" s="493"/>
      <c r="N1100" s="493" t="s">
        <v>204</v>
      </c>
      <c r="O1100" s="517">
        <v>143876.80907444935</v>
      </c>
      <c r="P1100" s="731"/>
      <c r="Q1100" s="730"/>
      <c r="R1100" s="699" t="str">
        <f t="shared" si="271"/>
        <v>2.08.01</v>
      </c>
      <c r="S1100" s="726" t="str">
        <f t="shared" si="283"/>
        <v>ALAT KEDOKTERAN</v>
      </c>
      <c r="T1100" s="726">
        <f t="shared" si="284"/>
        <v>5</v>
      </c>
      <c r="U1100" s="734">
        <f t="shared" si="272"/>
        <v>28773.361814889871</v>
      </c>
      <c r="V1100" s="726">
        <v>0</v>
      </c>
      <c r="W1100" s="735">
        <f t="shared" si="273"/>
        <v>0</v>
      </c>
      <c r="X1100" s="735">
        <f t="shared" si="274"/>
        <v>28773.361814889871</v>
      </c>
      <c r="Y1100" s="735">
        <f t="shared" si="275"/>
        <v>28773.361814889871</v>
      </c>
      <c r="Z1100" s="735">
        <f t="shared" si="276"/>
        <v>28773.361814889871</v>
      </c>
      <c r="AA1100" s="735">
        <f t="shared" si="277"/>
        <v>28773.361814889871</v>
      </c>
      <c r="AB1100" s="735">
        <f t="shared" si="278"/>
        <v>28773.361814889871</v>
      </c>
      <c r="AC1100" s="736">
        <f t="shared" si="279"/>
        <v>2014</v>
      </c>
      <c r="AD1100" s="737">
        <f t="shared" si="280"/>
        <v>10</v>
      </c>
      <c r="AE1100" s="473">
        <f t="shared" si="281"/>
        <v>115093.44725955949</v>
      </c>
      <c r="AF1100" s="738">
        <f t="shared" si="282"/>
        <v>143866.80907444935</v>
      </c>
      <c r="AG1100" s="739"/>
      <c r="AH1100" s="625"/>
      <c r="AI1100" s="625"/>
      <c r="AJ1100" s="625"/>
      <c r="AK1100" s="625"/>
      <c r="AL1100" s="625"/>
      <c r="AM1100" s="625"/>
      <c r="AN1100" s="625"/>
    </row>
    <row r="1101" spans="1:40" s="626" customFormat="1" ht="16">
      <c r="A1101" s="722"/>
      <c r="B1101" s="493" t="s">
        <v>2263</v>
      </c>
      <c r="C1101" s="494" t="s">
        <v>2752</v>
      </c>
      <c r="D1101" s="743" t="s">
        <v>3013</v>
      </c>
      <c r="E1101" s="743" t="s">
        <v>3222</v>
      </c>
      <c r="F1101" s="743"/>
      <c r="G1101" s="743"/>
      <c r="H1101" s="493">
        <v>2014</v>
      </c>
      <c r="I1101" s="493"/>
      <c r="J1101" s="493"/>
      <c r="K1101" s="493"/>
      <c r="L1101" s="493"/>
      <c r="M1101" s="493"/>
      <c r="N1101" s="493" t="s">
        <v>204</v>
      </c>
      <c r="O1101" s="517">
        <v>376293.1929639444</v>
      </c>
      <c r="P1101" s="731"/>
      <c r="Q1101" s="730"/>
      <c r="R1101" s="699" t="str">
        <f t="shared" si="271"/>
        <v>2.08.01</v>
      </c>
      <c r="S1101" s="726" t="str">
        <f t="shared" si="283"/>
        <v>ALAT KEDOKTERAN</v>
      </c>
      <c r="T1101" s="726">
        <f t="shared" si="284"/>
        <v>5</v>
      </c>
      <c r="U1101" s="734">
        <f t="shared" si="272"/>
        <v>75256.638592788877</v>
      </c>
      <c r="V1101" s="726">
        <v>0</v>
      </c>
      <c r="W1101" s="735">
        <f t="shared" si="273"/>
        <v>0</v>
      </c>
      <c r="X1101" s="735">
        <f t="shared" si="274"/>
        <v>75256.638592788877</v>
      </c>
      <c r="Y1101" s="735">
        <f t="shared" si="275"/>
        <v>75256.638592788877</v>
      </c>
      <c r="Z1101" s="735">
        <f t="shared" si="276"/>
        <v>75256.638592788877</v>
      </c>
      <c r="AA1101" s="735">
        <f t="shared" si="277"/>
        <v>75256.638592788877</v>
      </c>
      <c r="AB1101" s="735">
        <f t="shared" si="278"/>
        <v>75256.638592788877</v>
      </c>
      <c r="AC1101" s="736">
        <f t="shared" si="279"/>
        <v>2014</v>
      </c>
      <c r="AD1101" s="737">
        <f t="shared" si="280"/>
        <v>10</v>
      </c>
      <c r="AE1101" s="473">
        <f t="shared" si="281"/>
        <v>301026.55437115551</v>
      </c>
      <c r="AF1101" s="738">
        <f t="shared" si="282"/>
        <v>376283.1929639444</v>
      </c>
      <c r="AG1101" s="739"/>
      <c r="AH1101" s="625"/>
      <c r="AI1101" s="625"/>
      <c r="AJ1101" s="625"/>
      <c r="AK1101" s="625"/>
      <c r="AL1101" s="625"/>
      <c r="AM1101" s="625"/>
      <c r="AN1101" s="625"/>
    </row>
    <row r="1102" spans="1:40" s="626" customFormat="1" ht="16">
      <c r="A1102" s="722"/>
      <c r="B1102" s="493" t="s">
        <v>2263</v>
      </c>
      <c r="C1102" s="494" t="s">
        <v>2753</v>
      </c>
      <c r="D1102" s="743" t="s">
        <v>732</v>
      </c>
      <c r="E1102" s="743" t="s">
        <v>3231</v>
      </c>
      <c r="F1102" s="743"/>
      <c r="G1102" s="743"/>
      <c r="H1102" s="493">
        <v>2014</v>
      </c>
      <c r="I1102" s="493"/>
      <c r="J1102" s="493"/>
      <c r="K1102" s="493"/>
      <c r="L1102" s="493"/>
      <c r="M1102" s="493"/>
      <c r="N1102" s="493" t="s">
        <v>204</v>
      </c>
      <c r="O1102" s="517">
        <v>4426978.7407522872</v>
      </c>
      <c r="P1102" s="731"/>
      <c r="Q1102" s="730"/>
      <c r="R1102" s="699" t="str">
        <f t="shared" si="271"/>
        <v>2.08.01</v>
      </c>
      <c r="S1102" s="726" t="str">
        <f t="shared" si="283"/>
        <v>ALAT KEDOKTERAN</v>
      </c>
      <c r="T1102" s="726">
        <f t="shared" si="284"/>
        <v>5</v>
      </c>
      <c r="U1102" s="734">
        <f t="shared" si="272"/>
        <v>885393.7481504574</v>
      </c>
      <c r="V1102" s="726">
        <v>0</v>
      </c>
      <c r="W1102" s="735">
        <f t="shared" si="273"/>
        <v>0</v>
      </c>
      <c r="X1102" s="735">
        <f t="shared" si="274"/>
        <v>885393.7481504574</v>
      </c>
      <c r="Y1102" s="735">
        <f t="shared" si="275"/>
        <v>885393.7481504574</v>
      </c>
      <c r="Z1102" s="735">
        <f t="shared" si="276"/>
        <v>885393.7481504574</v>
      </c>
      <c r="AA1102" s="735">
        <f t="shared" si="277"/>
        <v>885393.7481504574</v>
      </c>
      <c r="AB1102" s="735">
        <f t="shared" si="278"/>
        <v>885393.7481504574</v>
      </c>
      <c r="AC1102" s="736">
        <f t="shared" si="279"/>
        <v>2014</v>
      </c>
      <c r="AD1102" s="737">
        <f t="shared" si="280"/>
        <v>10</v>
      </c>
      <c r="AE1102" s="473">
        <f t="shared" si="281"/>
        <v>3541574.9926018296</v>
      </c>
      <c r="AF1102" s="738">
        <f t="shared" si="282"/>
        <v>4426968.7407522872</v>
      </c>
      <c r="AG1102" s="739"/>
      <c r="AH1102" s="625"/>
      <c r="AI1102" s="625"/>
      <c r="AJ1102" s="625"/>
      <c r="AK1102" s="625"/>
      <c r="AL1102" s="625"/>
      <c r="AM1102" s="625"/>
      <c r="AN1102" s="625"/>
    </row>
    <row r="1103" spans="1:40" s="626" customFormat="1" ht="16">
      <c r="A1103" s="722"/>
      <c r="B1103" s="493" t="s">
        <v>2263</v>
      </c>
      <c r="C1103" s="494" t="s">
        <v>2754</v>
      </c>
      <c r="D1103" s="743" t="s">
        <v>3013</v>
      </c>
      <c r="E1103" s="743" t="s">
        <v>3222</v>
      </c>
      <c r="F1103" s="743"/>
      <c r="G1103" s="743"/>
      <c r="H1103" s="493">
        <v>2014</v>
      </c>
      <c r="I1103" s="493"/>
      <c r="J1103" s="493"/>
      <c r="K1103" s="493"/>
      <c r="L1103" s="493"/>
      <c r="M1103" s="493"/>
      <c r="N1103" s="493" t="s">
        <v>204</v>
      </c>
      <c r="O1103" s="517">
        <v>2379501.0731543545</v>
      </c>
      <c r="P1103" s="731"/>
      <c r="Q1103" s="730"/>
      <c r="R1103" s="699" t="str">
        <f t="shared" si="271"/>
        <v>2.08.01</v>
      </c>
      <c r="S1103" s="726" t="str">
        <f t="shared" si="283"/>
        <v>ALAT KEDOKTERAN</v>
      </c>
      <c r="T1103" s="726">
        <f t="shared" si="284"/>
        <v>5</v>
      </c>
      <c r="U1103" s="734">
        <f t="shared" si="272"/>
        <v>475898.21463087091</v>
      </c>
      <c r="V1103" s="726">
        <v>0</v>
      </c>
      <c r="W1103" s="735">
        <f t="shared" si="273"/>
        <v>0</v>
      </c>
      <c r="X1103" s="735">
        <f t="shared" si="274"/>
        <v>475898.21463087091</v>
      </c>
      <c r="Y1103" s="735">
        <f t="shared" si="275"/>
        <v>475898.21463087091</v>
      </c>
      <c r="Z1103" s="735">
        <f t="shared" si="276"/>
        <v>475898.21463087091</v>
      </c>
      <c r="AA1103" s="735">
        <f t="shared" si="277"/>
        <v>475898.21463087091</v>
      </c>
      <c r="AB1103" s="735">
        <f t="shared" si="278"/>
        <v>475898.21463087091</v>
      </c>
      <c r="AC1103" s="736">
        <f t="shared" si="279"/>
        <v>2014</v>
      </c>
      <c r="AD1103" s="737">
        <f t="shared" si="280"/>
        <v>10</v>
      </c>
      <c r="AE1103" s="473">
        <f t="shared" si="281"/>
        <v>1903592.8585234836</v>
      </c>
      <c r="AF1103" s="738">
        <f t="shared" si="282"/>
        <v>2379491.0731543545</v>
      </c>
      <c r="AG1103" s="739"/>
      <c r="AH1103" s="625"/>
      <c r="AI1103" s="625"/>
      <c r="AJ1103" s="625"/>
      <c r="AK1103" s="625"/>
      <c r="AL1103" s="625"/>
      <c r="AM1103" s="625"/>
      <c r="AN1103" s="625"/>
    </row>
    <row r="1104" spans="1:40" s="626" customFormat="1" ht="16">
      <c r="A1104" s="722"/>
      <c r="B1104" s="493" t="s">
        <v>2296</v>
      </c>
      <c r="C1104" s="494" t="s">
        <v>2755</v>
      </c>
      <c r="D1104" s="743" t="s">
        <v>732</v>
      </c>
      <c r="E1104" s="743" t="s">
        <v>3222</v>
      </c>
      <c r="F1104" s="743"/>
      <c r="G1104" s="743"/>
      <c r="H1104" s="493">
        <v>2014</v>
      </c>
      <c r="I1104" s="493"/>
      <c r="J1104" s="493"/>
      <c r="K1104" s="493"/>
      <c r="L1104" s="493"/>
      <c r="M1104" s="493"/>
      <c r="N1104" s="493" t="s">
        <v>204</v>
      </c>
      <c r="O1104" s="517">
        <v>287753.61814889871</v>
      </c>
      <c r="P1104" s="731"/>
      <c r="Q1104" s="730"/>
      <c r="R1104" s="699" t="str">
        <f t="shared" si="271"/>
        <v>2.08.01</v>
      </c>
      <c r="S1104" s="726" t="str">
        <f t="shared" si="283"/>
        <v>ALAT KEDOKTERAN</v>
      </c>
      <c r="T1104" s="726">
        <f t="shared" si="284"/>
        <v>5</v>
      </c>
      <c r="U1104" s="734">
        <f t="shared" si="272"/>
        <v>57548.723629779743</v>
      </c>
      <c r="V1104" s="726">
        <v>0</v>
      </c>
      <c r="W1104" s="735">
        <f t="shared" si="273"/>
        <v>0</v>
      </c>
      <c r="X1104" s="735">
        <f t="shared" si="274"/>
        <v>57548.723629779743</v>
      </c>
      <c r="Y1104" s="735">
        <f t="shared" si="275"/>
        <v>57548.723629779743</v>
      </c>
      <c r="Z1104" s="735">
        <f t="shared" si="276"/>
        <v>57548.723629779743</v>
      </c>
      <c r="AA1104" s="735">
        <f t="shared" si="277"/>
        <v>57548.723629779743</v>
      </c>
      <c r="AB1104" s="735">
        <f t="shared" si="278"/>
        <v>57548.723629779743</v>
      </c>
      <c r="AC1104" s="736">
        <f t="shared" si="279"/>
        <v>2014</v>
      </c>
      <c r="AD1104" s="737">
        <f t="shared" si="280"/>
        <v>10</v>
      </c>
      <c r="AE1104" s="473">
        <f t="shared" si="281"/>
        <v>230194.89451911897</v>
      </c>
      <c r="AF1104" s="738">
        <f t="shared" si="282"/>
        <v>287743.61814889871</v>
      </c>
      <c r="AG1104" s="739"/>
      <c r="AH1104" s="625"/>
      <c r="AI1104" s="625"/>
      <c r="AJ1104" s="625"/>
      <c r="AK1104" s="625"/>
      <c r="AL1104" s="625"/>
      <c r="AM1104" s="625"/>
      <c r="AN1104" s="625"/>
    </row>
    <row r="1105" spans="1:40" s="626" customFormat="1" ht="16">
      <c r="A1105" s="722"/>
      <c r="B1105" s="493" t="s">
        <v>2296</v>
      </c>
      <c r="C1105" s="494" t="s">
        <v>2756</v>
      </c>
      <c r="D1105" s="743" t="s">
        <v>732</v>
      </c>
      <c r="E1105" s="743" t="s">
        <v>3222</v>
      </c>
      <c r="F1105" s="743"/>
      <c r="G1105" s="743"/>
      <c r="H1105" s="493">
        <v>2014</v>
      </c>
      <c r="I1105" s="493"/>
      <c r="J1105" s="493"/>
      <c r="K1105" s="493"/>
      <c r="L1105" s="493"/>
      <c r="M1105" s="493"/>
      <c r="N1105" s="493" t="s">
        <v>204</v>
      </c>
      <c r="O1105" s="517">
        <v>287753.61814889871</v>
      </c>
      <c r="P1105" s="731"/>
      <c r="Q1105" s="730"/>
      <c r="R1105" s="699" t="str">
        <f t="shared" si="271"/>
        <v>2.08.01</v>
      </c>
      <c r="S1105" s="726" t="str">
        <f t="shared" si="283"/>
        <v>ALAT KEDOKTERAN</v>
      </c>
      <c r="T1105" s="726">
        <f t="shared" si="284"/>
        <v>5</v>
      </c>
      <c r="U1105" s="734">
        <f t="shared" si="272"/>
        <v>57548.723629779743</v>
      </c>
      <c r="V1105" s="726">
        <v>0</v>
      </c>
      <c r="W1105" s="735">
        <f t="shared" si="273"/>
        <v>0</v>
      </c>
      <c r="X1105" s="735">
        <f t="shared" si="274"/>
        <v>57548.723629779743</v>
      </c>
      <c r="Y1105" s="735">
        <f t="shared" si="275"/>
        <v>57548.723629779743</v>
      </c>
      <c r="Z1105" s="735">
        <f t="shared" si="276"/>
        <v>57548.723629779743</v>
      </c>
      <c r="AA1105" s="735">
        <f t="shared" si="277"/>
        <v>57548.723629779743</v>
      </c>
      <c r="AB1105" s="735">
        <f t="shared" si="278"/>
        <v>57548.723629779743</v>
      </c>
      <c r="AC1105" s="736">
        <f t="shared" si="279"/>
        <v>2014</v>
      </c>
      <c r="AD1105" s="737">
        <f t="shared" si="280"/>
        <v>10</v>
      </c>
      <c r="AE1105" s="473">
        <f t="shared" si="281"/>
        <v>230194.89451911897</v>
      </c>
      <c r="AF1105" s="738">
        <f t="shared" si="282"/>
        <v>287743.61814889871</v>
      </c>
      <c r="AG1105" s="739"/>
      <c r="AH1105" s="625"/>
      <c r="AI1105" s="625"/>
      <c r="AJ1105" s="625"/>
      <c r="AK1105" s="625"/>
      <c r="AL1105" s="625"/>
      <c r="AM1105" s="625"/>
      <c r="AN1105" s="625"/>
    </row>
    <row r="1106" spans="1:40" s="626" customFormat="1" ht="16">
      <c r="A1106" s="722"/>
      <c r="B1106" s="493" t="s">
        <v>2296</v>
      </c>
      <c r="C1106" s="494" t="s">
        <v>2757</v>
      </c>
      <c r="D1106" s="743" t="s">
        <v>732</v>
      </c>
      <c r="E1106" s="743" t="s">
        <v>3222</v>
      </c>
      <c r="F1106" s="743"/>
      <c r="G1106" s="743"/>
      <c r="H1106" s="493">
        <v>2014</v>
      </c>
      <c r="I1106" s="493"/>
      <c r="J1106" s="493"/>
      <c r="K1106" s="493"/>
      <c r="L1106" s="493"/>
      <c r="M1106" s="493"/>
      <c r="N1106" s="493" t="s">
        <v>204</v>
      </c>
      <c r="O1106" s="517">
        <v>287753.61814889871</v>
      </c>
      <c r="P1106" s="731"/>
      <c r="Q1106" s="730"/>
      <c r="R1106" s="699" t="str">
        <f t="shared" si="271"/>
        <v>2.08.01</v>
      </c>
      <c r="S1106" s="726" t="str">
        <f t="shared" si="283"/>
        <v>ALAT KEDOKTERAN</v>
      </c>
      <c r="T1106" s="726">
        <f t="shared" si="284"/>
        <v>5</v>
      </c>
      <c r="U1106" s="734">
        <f t="shared" si="272"/>
        <v>57548.723629779743</v>
      </c>
      <c r="V1106" s="726">
        <v>0</v>
      </c>
      <c r="W1106" s="735">
        <f t="shared" si="273"/>
        <v>0</v>
      </c>
      <c r="X1106" s="735">
        <f t="shared" si="274"/>
        <v>57548.723629779743</v>
      </c>
      <c r="Y1106" s="735">
        <f t="shared" si="275"/>
        <v>57548.723629779743</v>
      </c>
      <c r="Z1106" s="735">
        <f t="shared" si="276"/>
        <v>57548.723629779743</v>
      </c>
      <c r="AA1106" s="735">
        <f t="shared" si="277"/>
        <v>57548.723629779743</v>
      </c>
      <c r="AB1106" s="735">
        <f t="shared" si="278"/>
        <v>57548.723629779743</v>
      </c>
      <c r="AC1106" s="736">
        <f t="shared" si="279"/>
        <v>2014</v>
      </c>
      <c r="AD1106" s="737">
        <f t="shared" si="280"/>
        <v>10</v>
      </c>
      <c r="AE1106" s="473">
        <f t="shared" si="281"/>
        <v>230194.89451911897</v>
      </c>
      <c r="AF1106" s="738">
        <f t="shared" si="282"/>
        <v>287743.61814889871</v>
      </c>
      <c r="AG1106" s="739"/>
      <c r="AH1106" s="625"/>
      <c r="AI1106" s="625"/>
      <c r="AJ1106" s="625"/>
      <c r="AK1106" s="625"/>
      <c r="AL1106" s="625"/>
      <c r="AM1106" s="625"/>
      <c r="AN1106" s="625"/>
    </row>
    <row r="1107" spans="1:40" s="626" customFormat="1" ht="16">
      <c r="A1107" s="722"/>
      <c r="B1107" s="493" t="s">
        <v>2263</v>
      </c>
      <c r="C1107" s="494" t="s">
        <v>2758</v>
      </c>
      <c r="D1107" s="743" t="s">
        <v>3008</v>
      </c>
      <c r="E1107" s="743" t="s">
        <v>3222</v>
      </c>
      <c r="F1107" s="743"/>
      <c r="G1107" s="743"/>
      <c r="H1107" s="493">
        <v>2014</v>
      </c>
      <c r="I1107" s="493"/>
      <c r="J1107" s="493"/>
      <c r="K1107" s="493"/>
      <c r="L1107" s="493"/>
      <c r="M1107" s="493"/>
      <c r="N1107" s="493" t="s">
        <v>204</v>
      </c>
      <c r="O1107" s="517">
        <v>1593712.3466708234</v>
      </c>
      <c r="P1107" s="731"/>
      <c r="Q1107" s="730"/>
      <c r="R1107" s="699" t="str">
        <f t="shared" si="271"/>
        <v>2.08.01</v>
      </c>
      <c r="S1107" s="726" t="str">
        <f t="shared" si="283"/>
        <v>ALAT KEDOKTERAN</v>
      </c>
      <c r="T1107" s="726">
        <f t="shared" si="284"/>
        <v>5</v>
      </c>
      <c r="U1107" s="734">
        <f t="shared" si="272"/>
        <v>318740.46933416469</v>
      </c>
      <c r="V1107" s="726">
        <v>0</v>
      </c>
      <c r="W1107" s="735">
        <f t="shared" si="273"/>
        <v>0</v>
      </c>
      <c r="X1107" s="735">
        <f t="shared" si="274"/>
        <v>318740.46933416469</v>
      </c>
      <c r="Y1107" s="735">
        <f t="shared" si="275"/>
        <v>318740.46933416469</v>
      </c>
      <c r="Z1107" s="735">
        <f t="shared" si="276"/>
        <v>318740.46933416469</v>
      </c>
      <c r="AA1107" s="735">
        <f t="shared" si="277"/>
        <v>318740.46933416469</v>
      </c>
      <c r="AB1107" s="735">
        <f t="shared" si="278"/>
        <v>318740.46933416469</v>
      </c>
      <c r="AC1107" s="736">
        <f t="shared" si="279"/>
        <v>2014</v>
      </c>
      <c r="AD1107" s="737">
        <f t="shared" si="280"/>
        <v>10</v>
      </c>
      <c r="AE1107" s="473">
        <f t="shared" si="281"/>
        <v>1274961.8773366588</v>
      </c>
      <c r="AF1107" s="738">
        <f t="shared" si="282"/>
        <v>1593702.3466708234</v>
      </c>
      <c r="AG1107" s="739"/>
      <c r="AH1107" s="625"/>
      <c r="AI1107" s="625"/>
      <c r="AJ1107" s="625"/>
      <c r="AK1107" s="625"/>
      <c r="AL1107" s="625"/>
      <c r="AM1107" s="625"/>
      <c r="AN1107" s="625"/>
    </row>
    <row r="1108" spans="1:40" s="626" customFormat="1" ht="16">
      <c r="A1108" s="722"/>
      <c r="B1108" s="493" t="s">
        <v>2263</v>
      </c>
      <c r="C1108" s="494" t="s">
        <v>2759</v>
      </c>
      <c r="D1108" s="743" t="s">
        <v>3008</v>
      </c>
      <c r="E1108" s="743" t="s">
        <v>3232</v>
      </c>
      <c r="F1108" s="743"/>
      <c r="G1108" s="743"/>
      <c r="H1108" s="493">
        <v>2014</v>
      </c>
      <c r="I1108" s="493"/>
      <c r="J1108" s="493"/>
      <c r="K1108" s="493"/>
      <c r="L1108" s="493"/>
      <c r="M1108" s="493"/>
      <c r="N1108" s="493" t="s">
        <v>204</v>
      </c>
      <c r="O1108" s="517">
        <v>1593712.3466708234</v>
      </c>
      <c r="P1108" s="731"/>
      <c r="Q1108" s="730"/>
      <c r="R1108" s="699" t="str">
        <f t="shared" si="271"/>
        <v>2.08.01</v>
      </c>
      <c r="S1108" s="726" t="str">
        <f t="shared" si="283"/>
        <v>ALAT KEDOKTERAN</v>
      </c>
      <c r="T1108" s="726">
        <f t="shared" si="284"/>
        <v>5</v>
      </c>
      <c r="U1108" s="734">
        <f t="shared" si="272"/>
        <v>318740.46933416469</v>
      </c>
      <c r="V1108" s="726">
        <v>0</v>
      </c>
      <c r="W1108" s="735">
        <f t="shared" si="273"/>
        <v>0</v>
      </c>
      <c r="X1108" s="735">
        <f t="shared" si="274"/>
        <v>318740.46933416469</v>
      </c>
      <c r="Y1108" s="735">
        <f t="shared" si="275"/>
        <v>318740.46933416469</v>
      </c>
      <c r="Z1108" s="735">
        <f t="shared" si="276"/>
        <v>318740.46933416469</v>
      </c>
      <c r="AA1108" s="735">
        <f t="shared" si="277"/>
        <v>318740.46933416469</v>
      </c>
      <c r="AB1108" s="735">
        <f t="shared" si="278"/>
        <v>318740.46933416469</v>
      </c>
      <c r="AC1108" s="736">
        <f t="shared" si="279"/>
        <v>2014</v>
      </c>
      <c r="AD1108" s="737">
        <f t="shared" si="280"/>
        <v>10</v>
      </c>
      <c r="AE1108" s="473">
        <f t="shared" si="281"/>
        <v>1274961.8773366588</v>
      </c>
      <c r="AF1108" s="738">
        <f t="shared" si="282"/>
        <v>1593702.3466708234</v>
      </c>
      <c r="AG1108" s="739"/>
      <c r="AH1108" s="625"/>
      <c r="AI1108" s="625"/>
      <c r="AJ1108" s="625"/>
      <c r="AK1108" s="625"/>
      <c r="AL1108" s="625"/>
      <c r="AM1108" s="625"/>
      <c r="AN1108" s="625"/>
    </row>
    <row r="1109" spans="1:40" s="626" customFormat="1" ht="16">
      <c r="A1109" s="722"/>
      <c r="B1109" s="493" t="s">
        <v>2263</v>
      </c>
      <c r="C1109" s="494" t="s">
        <v>2760</v>
      </c>
      <c r="D1109" s="743" t="s">
        <v>732</v>
      </c>
      <c r="E1109" s="743" t="s">
        <v>3233</v>
      </c>
      <c r="F1109" s="743"/>
      <c r="G1109" s="743"/>
      <c r="H1109" s="493">
        <v>2014</v>
      </c>
      <c r="I1109" s="493"/>
      <c r="J1109" s="493"/>
      <c r="K1109" s="493"/>
      <c r="L1109" s="493"/>
      <c r="M1109" s="493"/>
      <c r="N1109" s="493" t="s">
        <v>204</v>
      </c>
      <c r="O1109" s="517">
        <v>332023.40555642155</v>
      </c>
      <c r="P1109" s="731"/>
      <c r="Q1109" s="730"/>
      <c r="R1109" s="699" t="str">
        <f t="shared" si="271"/>
        <v>2.08.01</v>
      </c>
      <c r="S1109" s="726" t="str">
        <f t="shared" si="283"/>
        <v>ALAT KEDOKTERAN</v>
      </c>
      <c r="T1109" s="726">
        <f t="shared" si="284"/>
        <v>5</v>
      </c>
      <c r="U1109" s="734">
        <f t="shared" si="272"/>
        <v>66402.681111284313</v>
      </c>
      <c r="V1109" s="726">
        <v>0</v>
      </c>
      <c r="W1109" s="735">
        <f t="shared" si="273"/>
        <v>0</v>
      </c>
      <c r="X1109" s="735">
        <f t="shared" si="274"/>
        <v>66402.681111284313</v>
      </c>
      <c r="Y1109" s="735">
        <f t="shared" si="275"/>
        <v>66402.681111284313</v>
      </c>
      <c r="Z1109" s="735">
        <f t="shared" si="276"/>
        <v>66402.681111284313</v>
      </c>
      <c r="AA1109" s="735">
        <f t="shared" si="277"/>
        <v>66402.681111284313</v>
      </c>
      <c r="AB1109" s="735">
        <f t="shared" si="278"/>
        <v>66402.681111284313</v>
      </c>
      <c r="AC1109" s="736">
        <f t="shared" si="279"/>
        <v>2014</v>
      </c>
      <c r="AD1109" s="737">
        <f t="shared" si="280"/>
        <v>10</v>
      </c>
      <c r="AE1109" s="473">
        <f t="shared" si="281"/>
        <v>265610.72444513725</v>
      </c>
      <c r="AF1109" s="738">
        <f t="shared" si="282"/>
        <v>332013.40555642155</v>
      </c>
      <c r="AG1109" s="739"/>
      <c r="AH1109" s="625"/>
      <c r="AI1109" s="625"/>
      <c r="AJ1109" s="625"/>
      <c r="AK1109" s="625"/>
      <c r="AL1109" s="625"/>
      <c r="AM1109" s="625"/>
      <c r="AN1109" s="625"/>
    </row>
    <row r="1110" spans="1:40" s="626" customFormat="1" ht="16">
      <c r="A1110" s="722"/>
      <c r="B1110" s="493" t="s">
        <v>2992</v>
      </c>
      <c r="C1110" s="494" t="s">
        <v>2761</v>
      </c>
      <c r="D1110" s="743" t="s">
        <v>732</v>
      </c>
      <c r="E1110" s="743" t="s">
        <v>747</v>
      </c>
      <c r="F1110" s="743"/>
      <c r="G1110" s="743"/>
      <c r="H1110" s="493">
        <v>2014</v>
      </c>
      <c r="I1110" s="493"/>
      <c r="J1110" s="493"/>
      <c r="K1110" s="493"/>
      <c r="L1110" s="493"/>
      <c r="M1110" s="493"/>
      <c r="N1110" s="493" t="s">
        <v>204</v>
      </c>
      <c r="O1110" s="517">
        <v>796856.1733354117</v>
      </c>
      <c r="P1110" s="731"/>
      <c r="Q1110" s="730"/>
      <c r="R1110" s="699" t="str">
        <f t="shared" si="271"/>
        <v>2.08.01</v>
      </c>
      <c r="S1110" s="726" t="str">
        <f t="shared" si="283"/>
        <v>ALAT KEDOKTERAN</v>
      </c>
      <c r="T1110" s="726">
        <f t="shared" si="284"/>
        <v>5</v>
      </c>
      <c r="U1110" s="734">
        <f t="shared" si="272"/>
        <v>159369.23466708235</v>
      </c>
      <c r="V1110" s="726">
        <v>0</v>
      </c>
      <c r="W1110" s="735">
        <f t="shared" si="273"/>
        <v>0</v>
      </c>
      <c r="X1110" s="735">
        <f t="shared" si="274"/>
        <v>159369.23466708235</v>
      </c>
      <c r="Y1110" s="735">
        <f t="shared" si="275"/>
        <v>159369.23466708235</v>
      </c>
      <c r="Z1110" s="735">
        <f t="shared" si="276"/>
        <v>159369.23466708235</v>
      </c>
      <c r="AA1110" s="735">
        <f t="shared" si="277"/>
        <v>159369.23466708235</v>
      </c>
      <c r="AB1110" s="735">
        <f t="shared" si="278"/>
        <v>159369.23466708235</v>
      </c>
      <c r="AC1110" s="736">
        <f t="shared" si="279"/>
        <v>2014</v>
      </c>
      <c r="AD1110" s="737">
        <f t="shared" si="280"/>
        <v>10</v>
      </c>
      <c r="AE1110" s="473">
        <f t="shared" si="281"/>
        <v>637476.93866832939</v>
      </c>
      <c r="AF1110" s="738">
        <f t="shared" si="282"/>
        <v>796846.1733354117</v>
      </c>
      <c r="AG1110" s="739"/>
      <c r="AH1110" s="625"/>
      <c r="AI1110" s="625"/>
      <c r="AJ1110" s="625"/>
      <c r="AK1110" s="625"/>
      <c r="AL1110" s="625"/>
      <c r="AM1110" s="625"/>
      <c r="AN1110" s="625"/>
    </row>
    <row r="1111" spans="1:40" s="626" customFormat="1" ht="16">
      <c r="A1111" s="722"/>
      <c r="B1111" s="493" t="s">
        <v>2992</v>
      </c>
      <c r="C1111" s="494" t="s">
        <v>2762</v>
      </c>
      <c r="D1111" s="743" t="s">
        <v>732</v>
      </c>
      <c r="E1111" s="743" t="s">
        <v>747</v>
      </c>
      <c r="F1111" s="743"/>
      <c r="G1111" s="743"/>
      <c r="H1111" s="493">
        <v>2014</v>
      </c>
      <c r="I1111" s="493"/>
      <c r="J1111" s="493"/>
      <c r="K1111" s="493"/>
      <c r="L1111" s="493"/>
      <c r="M1111" s="493"/>
      <c r="N1111" s="493" t="s">
        <v>204</v>
      </c>
      <c r="O1111" s="517">
        <v>796856.1733354117</v>
      </c>
      <c r="P1111" s="731"/>
      <c r="Q1111" s="730"/>
      <c r="R1111" s="699" t="str">
        <f t="shared" si="271"/>
        <v>2.08.01</v>
      </c>
      <c r="S1111" s="726" t="str">
        <f t="shared" si="283"/>
        <v>ALAT KEDOKTERAN</v>
      </c>
      <c r="T1111" s="726">
        <f t="shared" si="284"/>
        <v>5</v>
      </c>
      <c r="U1111" s="734">
        <f t="shared" si="272"/>
        <v>159369.23466708235</v>
      </c>
      <c r="V1111" s="726">
        <v>0</v>
      </c>
      <c r="W1111" s="735">
        <f t="shared" si="273"/>
        <v>0</v>
      </c>
      <c r="X1111" s="735">
        <f t="shared" si="274"/>
        <v>159369.23466708235</v>
      </c>
      <c r="Y1111" s="735">
        <f t="shared" si="275"/>
        <v>159369.23466708235</v>
      </c>
      <c r="Z1111" s="735">
        <f t="shared" si="276"/>
        <v>159369.23466708235</v>
      </c>
      <c r="AA1111" s="735">
        <f t="shared" si="277"/>
        <v>159369.23466708235</v>
      </c>
      <c r="AB1111" s="735">
        <f t="shared" si="278"/>
        <v>159369.23466708235</v>
      </c>
      <c r="AC1111" s="736">
        <f t="shared" si="279"/>
        <v>2014</v>
      </c>
      <c r="AD1111" s="737">
        <f t="shared" si="280"/>
        <v>10</v>
      </c>
      <c r="AE1111" s="473">
        <f t="shared" si="281"/>
        <v>637476.93866832939</v>
      </c>
      <c r="AF1111" s="738">
        <f t="shared" si="282"/>
        <v>796846.1733354117</v>
      </c>
      <c r="AG1111" s="739"/>
      <c r="AH1111" s="625"/>
      <c r="AI1111" s="625"/>
      <c r="AJ1111" s="625"/>
      <c r="AK1111" s="625"/>
      <c r="AL1111" s="625"/>
      <c r="AM1111" s="625"/>
      <c r="AN1111" s="625"/>
    </row>
    <row r="1112" spans="1:40" s="626" customFormat="1" ht="16">
      <c r="A1112" s="722"/>
      <c r="B1112" s="493" t="s">
        <v>2263</v>
      </c>
      <c r="C1112" s="494" t="s">
        <v>2763</v>
      </c>
      <c r="D1112" s="743" t="s">
        <v>733</v>
      </c>
      <c r="E1112" s="743" t="s">
        <v>747</v>
      </c>
      <c r="F1112" s="743"/>
      <c r="G1112" s="743"/>
      <c r="H1112" s="493">
        <v>2014</v>
      </c>
      <c r="I1112" s="493"/>
      <c r="J1112" s="493"/>
      <c r="K1112" s="493"/>
      <c r="L1112" s="493"/>
      <c r="M1112" s="493"/>
      <c r="N1112" s="493" t="s">
        <v>204</v>
      </c>
      <c r="O1112" s="517">
        <v>486967.6614827516</v>
      </c>
      <c r="P1112" s="731"/>
      <c r="Q1112" s="730"/>
      <c r="R1112" s="699" t="str">
        <f t="shared" ref="R1112:R1126" si="285">MID(B1112,2,7)</f>
        <v>2.08.01</v>
      </c>
      <c r="S1112" s="726" t="str">
        <f>VLOOKUP(R1112,kelompok,2,0)</f>
        <v>ALAT KEDOKTERAN</v>
      </c>
      <c r="T1112" s="726">
        <f t="shared" si="284"/>
        <v>5</v>
      </c>
      <c r="U1112" s="734">
        <f t="shared" si="272"/>
        <v>97391.532296550315</v>
      </c>
      <c r="V1112" s="726">
        <v>0</v>
      </c>
      <c r="W1112" s="735">
        <f t="shared" si="273"/>
        <v>0</v>
      </c>
      <c r="X1112" s="735">
        <f t="shared" si="274"/>
        <v>97391.532296550315</v>
      </c>
      <c r="Y1112" s="735">
        <f t="shared" si="275"/>
        <v>97391.532296550315</v>
      </c>
      <c r="Z1112" s="735">
        <f t="shared" si="276"/>
        <v>97391.532296550315</v>
      </c>
      <c r="AA1112" s="735">
        <f t="shared" si="277"/>
        <v>97391.532296550315</v>
      </c>
      <c r="AB1112" s="735">
        <f t="shared" si="278"/>
        <v>97391.532296550315</v>
      </c>
      <c r="AC1112" s="736">
        <f t="shared" si="279"/>
        <v>2014</v>
      </c>
      <c r="AD1112" s="737">
        <f t="shared" si="280"/>
        <v>10</v>
      </c>
      <c r="AE1112" s="473">
        <f t="shared" si="281"/>
        <v>389566.12918620126</v>
      </c>
      <c r="AF1112" s="738">
        <f t="shared" si="282"/>
        <v>486957.6614827516</v>
      </c>
      <c r="AG1112" s="739"/>
      <c r="AH1112" s="625"/>
      <c r="AI1112" s="625"/>
      <c r="AJ1112" s="625"/>
      <c r="AK1112" s="625"/>
      <c r="AL1112" s="625"/>
      <c r="AM1112" s="625"/>
      <c r="AN1112" s="625"/>
    </row>
    <row r="1113" spans="1:40" s="626" customFormat="1" ht="16">
      <c r="A1113" s="722"/>
      <c r="B1113" s="493" t="s">
        <v>2263</v>
      </c>
      <c r="C1113" s="494" t="s">
        <v>2764</v>
      </c>
      <c r="D1113" s="743" t="s">
        <v>733</v>
      </c>
      <c r="E1113" s="743" t="s">
        <v>3222</v>
      </c>
      <c r="F1113" s="743"/>
      <c r="G1113" s="743"/>
      <c r="H1113" s="493">
        <v>2014</v>
      </c>
      <c r="I1113" s="493"/>
      <c r="J1113" s="493"/>
      <c r="K1113" s="493"/>
      <c r="L1113" s="493"/>
      <c r="M1113" s="493"/>
      <c r="N1113" s="493" t="s">
        <v>204</v>
      </c>
      <c r="O1113" s="517">
        <v>575507.23629779741</v>
      </c>
      <c r="P1113" s="731"/>
      <c r="Q1113" s="730"/>
      <c r="R1113" s="699" t="str">
        <f t="shared" si="285"/>
        <v>2.08.01</v>
      </c>
      <c r="S1113" s="726" t="str">
        <f>VLOOKUP(R1113,kelompok,2,0)</f>
        <v>ALAT KEDOKTERAN</v>
      </c>
      <c r="T1113" s="726">
        <f t="shared" si="284"/>
        <v>5</v>
      </c>
      <c r="U1113" s="734">
        <f t="shared" si="272"/>
        <v>115099.44725955949</v>
      </c>
      <c r="V1113" s="726">
        <v>0</v>
      </c>
      <c r="W1113" s="735">
        <f t="shared" si="273"/>
        <v>0</v>
      </c>
      <c r="X1113" s="735">
        <f t="shared" si="274"/>
        <v>115099.44725955949</v>
      </c>
      <c r="Y1113" s="735">
        <f t="shared" si="275"/>
        <v>115099.44725955949</v>
      </c>
      <c r="Z1113" s="735">
        <f t="shared" si="276"/>
        <v>115099.44725955949</v>
      </c>
      <c r="AA1113" s="735">
        <f t="shared" si="277"/>
        <v>115099.44725955949</v>
      </c>
      <c r="AB1113" s="735">
        <f t="shared" si="278"/>
        <v>115099.44725955949</v>
      </c>
      <c r="AC1113" s="736">
        <f t="shared" si="279"/>
        <v>2014</v>
      </c>
      <c r="AD1113" s="737">
        <f t="shared" si="280"/>
        <v>10</v>
      </c>
      <c r="AE1113" s="473">
        <f t="shared" si="281"/>
        <v>460397.78903823794</v>
      </c>
      <c r="AF1113" s="738">
        <f t="shared" si="282"/>
        <v>575497.23629779741</v>
      </c>
      <c r="AG1113" s="739"/>
      <c r="AH1113" s="625"/>
      <c r="AI1113" s="625"/>
      <c r="AJ1113" s="625"/>
      <c r="AK1113" s="625"/>
      <c r="AL1113" s="625"/>
      <c r="AM1113" s="625"/>
      <c r="AN1113" s="625"/>
    </row>
    <row r="1114" spans="1:40" s="626" customFormat="1" ht="16">
      <c r="A1114" s="722"/>
      <c r="B1114" s="493" t="s">
        <v>2263</v>
      </c>
      <c r="C1114" s="494" t="s">
        <v>2765</v>
      </c>
      <c r="D1114" s="743" t="s">
        <v>732</v>
      </c>
      <c r="E1114" s="743" t="s">
        <v>3222</v>
      </c>
      <c r="F1114" s="743"/>
      <c r="G1114" s="743"/>
      <c r="H1114" s="493">
        <v>2014</v>
      </c>
      <c r="I1114" s="493"/>
      <c r="J1114" s="493"/>
      <c r="K1114" s="493"/>
      <c r="L1114" s="493"/>
      <c r="M1114" s="493"/>
      <c r="N1114" s="493" t="s">
        <v>204</v>
      </c>
      <c r="O1114" s="517">
        <v>37629.319296394438</v>
      </c>
      <c r="P1114" s="731"/>
      <c r="Q1114" s="730"/>
      <c r="R1114" s="699" t="str">
        <f t="shared" si="285"/>
        <v>2.08.01</v>
      </c>
      <c r="S1114" s="726" t="str">
        <f t="shared" si="283"/>
        <v>ALAT KEDOKTERAN</v>
      </c>
      <c r="T1114" s="726">
        <f t="shared" si="284"/>
        <v>5</v>
      </c>
      <c r="U1114" s="734">
        <f t="shared" si="272"/>
        <v>7523.8638592788875</v>
      </c>
      <c r="V1114" s="726">
        <v>0</v>
      </c>
      <c r="W1114" s="735">
        <f t="shared" si="273"/>
        <v>0</v>
      </c>
      <c r="X1114" s="735">
        <f t="shared" si="274"/>
        <v>7523.8638592788875</v>
      </c>
      <c r="Y1114" s="735">
        <f t="shared" si="275"/>
        <v>7523.8638592788875</v>
      </c>
      <c r="Z1114" s="735">
        <f t="shared" si="276"/>
        <v>7523.8638592788875</v>
      </c>
      <c r="AA1114" s="735">
        <f t="shared" si="277"/>
        <v>7523.8638592788875</v>
      </c>
      <c r="AB1114" s="735">
        <f t="shared" si="278"/>
        <v>7523.8638592788875</v>
      </c>
      <c r="AC1114" s="736">
        <f t="shared" si="279"/>
        <v>2014</v>
      </c>
      <c r="AD1114" s="737">
        <f t="shared" si="280"/>
        <v>10</v>
      </c>
      <c r="AE1114" s="473">
        <f t="shared" si="281"/>
        <v>30095.45543711555</v>
      </c>
      <c r="AF1114" s="738">
        <f t="shared" si="282"/>
        <v>37619.319296394438</v>
      </c>
      <c r="AG1114" s="739"/>
      <c r="AH1114" s="625"/>
      <c r="AI1114" s="625"/>
      <c r="AJ1114" s="625"/>
      <c r="AK1114" s="625"/>
      <c r="AL1114" s="625"/>
      <c r="AM1114" s="625"/>
      <c r="AN1114" s="625"/>
    </row>
    <row r="1115" spans="1:40" s="626" customFormat="1">
      <c r="A1115" s="722"/>
      <c r="B1115" s="493" t="s">
        <v>2263</v>
      </c>
      <c r="C1115" s="494"/>
      <c r="D1115" s="743"/>
      <c r="E1115" s="743" t="s">
        <v>2787</v>
      </c>
      <c r="F1115" s="743"/>
      <c r="G1115" s="743"/>
      <c r="H1115" s="493"/>
      <c r="I1115" s="493"/>
      <c r="J1115" s="493"/>
      <c r="K1115" s="493"/>
      <c r="L1115" s="493"/>
      <c r="M1115" s="493"/>
      <c r="N1115" s="493" t="s">
        <v>204</v>
      </c>
      <c r="O1115" s="631">
        <v>1790738330</v>
      </c>
      <c r="P1115" s="731"/>
      <c r="Q1115" s="730"/>
      <c r="R1115" s="702" t="str">
        <f t="shared" si="285"/>
        <v>2.08.01</v>
      </c>
      <c r="S1115" s="726" t="str">
        <f t="shared" ref="S1115:S1176" si="286">VLOOKUP(R1115,kelompok,2,0)</f>
        <v>ALAT KEDOKTERAN</v>
      </c>
      <c r="T1115" s="726">
        <f>VLOOKUP(R1115,MASAMANFAAT,4,0)</f>
        <v>5</v>
      </c>
      <c r="U1115" s="734">
        <f t="shared" ref="U1115:U1176" si="287">(O1115-10)/T1115</f>
        <v>358147664</v>
      </c>
      <c r="V1115" s="742">
        <f>2013-AC1115</f>
        <v>-2</v>
      </c>
      <c r="W1115" s="735"/>
      <c r="X1115" s="735"/>
      <c r="Y1115" s="735"/>
      <c r="Z1115" s="735">
        <f t="shared" ref="Z1115" si="288">IF(O1115-10=X1115+Y1115+W1115,0,U1115)</f>
        <v>358147664</v>
      </c>
      <c r="AA1115" s="735">
        <f t="shared" ref="AA1115:AA1126" si="289">IF(O1115-10=Y1115+Z1115+X1115+W1115,0,U1115)</f>
        <v>358147664</v>
      </c>
      <c r="AB1115" s="735">
        <f t="shared" ref="AB1115:AB1176" si="290">IF(O1115-10=W1115+X1115+Z1115+AA1115+Y1115,0,U1115)</f>
        <v>358147664</v>
      </c>
      <c r="AC1115" s="736">
        <v>2015</v>
      </c>
      <c r="AD1115" s="737">
        <f t="shared" ref="AD1115:AD1176" si="291">O1115-(W1115+X1115+Y1115+Z1115+AA1115+AB1115)</f>
        <v>716295338</v>
      </c>
      <c r="AE1115" s="473">
        <f t="shared" ref="AE1115:AE1126" si="292">W1115+X1115+Y1115+Z1115+AA1115</f>
        <v>716295328</v>
      </c>
      <c r="AF1115" s="738">
        <f t="shared" ref="AF1115:AF1176" si="293">AE1115+AB1115</f>
        <v>1074442992</v>
      </c>
      <c r="AG1115" s="739"/>
      <c r="AH1115" s="625"/>
      <c r="AI1115" s="625"/>
      <c r="AJ1115" s="625"/>
      <c r="AK1115" s="625"/>
      <c r="AL1115" s="625"/>
      <c r="AM1115" s="625"/>
      <c r="AN1115" s="625"/>
    </row>
    <row r="1116" spans="1:40" s="626" customFormat="1" ht="16">
      <c r="A1116" s="722"/>
      <c r="B1116" s="493" t="s">
        <v>2296</v>
      </c>
      <c r="C1116" s="494" t="s">
        <v>337</v>
      </c>
      <c r="D1116" s="743" t="s">
        <v>733</v>
      </c>
      <c r="E1116" s="743" t="s">
        <v>2787</v>
      </c>
      <c r="F1116" s="743"/>
      <c r="G1116" s="743"/>
      <c r="H1116" s="493">
        <v>2016</v>
      </c>
      <c r="I1116" s="493"/>
      <c r="J1116" s="493"/>
      <c r="K1116" s="493"/>
      <c r="L1116" s="493"/>
      <c r="M1116" s="493"/>
      <c r="N1116" s="493" t="s">
        <v>204</v>
      </c>
      <c r="O1116" s="637">
        <v>16286179</v>
      </c>
      <c r="P1116" s="731"/>
      <c r="Q1116" s="730"/>
      <c r="R1116" s="702" t="str">
        <f t="shared" si="285"/>
        <v>2.08.01</v>
      </c>
      <c r="S1116" s="726" t="str">
        <f t="shared" si="286"/>
        <v>ALAT KEDOKTERAN</v>
      </c>
      <c r="T1116" s="726">
        <f>VLOOKUP(R1116,MASAMANFAAT,4,0)</f>
        <v>5</v>
      </c>
      <c r="U1116" s="734">
        <f t="shared" si="287"/>
        <v>3257233.8</v>
      </c>
      <c r="V1116" s="742">
        <f t="shared" ref="V1116:V1124" si="294">2013-AC1116</f>
        <v>-3</v>
      </c>
      <c r="W1116" s="735"/>
      <c r="X1116" s="735"/>
      <c r="Y1116" s="735"/>
      <c r="Z1116" s="735"/>
      <c r="AA1116" s="735">
        <f t="shared" si="289"/>
        <v>3257233.8</v>
      </c>
      <c r="AB1116" s="735">
        <f t="shared" si="290"/>
        <v>3257233.8</v>
      </c>
      <c r="AC1116" s="736">
        <v>2016</v>
      </c>
      <c r="AD1116" s="737">
        <f t="shared" si="291"/>
        <v>9771711.4000000004</v>
      </c>
      <c r="AE1116" s="473">
        <f t="shared" si="292"/>
        <v>3257233.8</v>
      </c>
      <c r="AF1116" s="738">
        <f t="shared" si="293"/>
        <v>6514467.5999999996</v>
      </c>
      <c r="AG1116" s="739"/>
      <c r="AH1116" s="625"/>
      <c r="AI1116" s="625"/>
      <c r="AJ1116" s="625"/>
      <c r="AK1116" s="625"/>
      <c r="AL1116" s="625"/>
      <c r="AM1116" s="625"/>
      <c r="AN1116" s="625"/>
    </row>
    <row r="1117" spans="1:40" s="626" customFormat="1" ht="32">
      <c r="A1117" s="722"/>
      <c r="B1117" s="493" t="s">
        <v>2222</v>
      </c>
      <c r="C1117" s="494" t="s">
        <v>2766</v>
      </c>
      <c r="D1117" s="743" t="s">
        <v>732</v>
      </c>
      <c r="E1117" s="743"/>
      <c r="F1117" s="743"/>
      <c r="G1117" s="743"/>
      <c r="H1117" s="493">
        <v>2016</v>
      </c>
      <c r="I1117" s="493"/>
      <c r="J1117" s="493"/>
      <c r="K1117" s="493"/>
      <c r="L1117" s="493"/>
      <c r="M1117" s="493"/>
      <c r="N1117" s="493" t="s">
        <v>204</v>
      </c>
      <c r="O1117" s="637">
        <v>4545711</v>
      </c>
      <c r="P1117" s="731"/>
      <c r="Q1117" s="730"/>
      <c r="R1117" s="702" t="str">
        <f t="shared" si="285"/>
        <v>2.08.01</v>
      </c>
      <c r="S1117" s="726" t="str">
        <f t="shared" si="286"/>
        <v>ALAT KEDOKTERAN</v>
      </c>
      <c r="T1117" s="726">
        <f t="shared" ref="T1117:T1126" si="295">VLOOKUP(R1117,MASAMANFAAT,4,0)</f>
        <v>5</v>
      </c>
      <c r="U1117" s="734">
        <f t="shared" si="287"/>
        <v>909140.2</v>
      </c>
      <c r="V1117" s="742">
        <f t="shared" si="294"/>
        <v>-3</v>
      </c>
      <c r="W1117" s="735"/>
      <c r="X1117" s="735"/>
      <c r="Y1117" s="735"/>
      <c r="Z1117" s="735"/>
      <c r="AA1117" s="735">
        <f t="shared" si="289"/>
        <v>909140.2</v>
      </c>
      <c r="AB1117" s="735">
        <f t="shared" si="290"/>
        <v>909140.2</v>
      </c>
      <c r="AC1117" s="736">
        <v>2016</v>
      </c>
      <c r="AD1117" s="737">
        <f t="shared" si="291"/>
        <v>2727430.6</v>
      </c>
      <c r="AE1117" s="473">
        <f t="shared" si="292"/>
        <v>909140.2</v>
      </c>
      <c r="AF1117" s="738">
        <f t="shared" si="293"/>
        <v>1818280.4</v>
      </c>
      <c r="AG1117" s="739"/>
      <c r="AH1117" s="625"/>
      <c r="AI1117" s="625"/>
      <c r="AJ1117" s="625"/>
      <c r="AK1117" s="625"/>
      <c r="AL1117" s="625"/>
      <c r="AM1117" s="625"/>
      <c r="AN1117" s="625"/>
    </row>
    <row r="1118" spans="1:40" s="626" customFormat="1" ht="32">
      <c r="A1118" s="722"/>
      <c r="B1118" s="493" t="s">
        <v>2971</v>
      </c>
      <c r="C1118" s="494" t="s">
        <v>2767</v>
      </c>
      <c r="D1118" s="743" t="s">
        <v>733</v>
      </c>
      <c r="E1118" s="743"/>
      <c r="F1118" s="743"/>
      <c r="G1118" s="743"/>
      <c r="H1118" s="493">
        <v>2016</v>
      </c>
      <c r="I1118" s="493"/>
      <c r="J1118" s="493"/>
      <c r="K1118" s="493"/>
      <c r="L1118" s="493"/>
      <c r="M1118" s="493"/>
      <c r="N1118" s="493" t="s">
        <v>204</v>
      </c>
      <c r="O1118" s="637">
        <v>73096000</v>
      </c>
      <c r="P1118" s="731"/>
      <c r="Q1118" s="730"/>
      <c r="R1118" s="702" t="str">
        <f t="shared" si="285"/>
        <v>2.08.01</v>
      </c>
      <c r="S1118" s="726" t="str">
        <f t="shared" si="286"/>
        <v>ALAT KEDOKTERAN</v>
      </c>
      <c r="T1118" s="726">
        <f t="shared" si="295"/>
        <v>5</v>
      </c>
      <c r="U1118" s="734">
        <f t="shared" si="287"/>
        <v>14619198</v>
      </c>
      <c r="V1118" s="742">
        <f t="shared" si="294"/>
        <v>-3</v>
      </c>
      <c r="W1118" s="735"/>
      <c r="X1118" s="735"/>
      <c r="Y1118" s="735"/>
      <c r="Z1118" s="735"/>
      <c r="AA1118" s="735">
        <f t="shared" si="289"/>
        <v>14619198</v>
      </c>
      <c r="AB1118" s="735">
        <f t="shared" si="290"/>
        <v>14619198</v>
      </c>
      <c r="AC1118" s="736">
        <v>2016</v>
      </c>
      <c r="AD1118" s="737">
        <f t="shared" si="291"/>
        <v>43857604</v>
      </c>
      <c r="AE1118" s="473">
        <f t="shared" si="292"/>
        <v>14619198</v>
      </c>
      <c r="AF1118" s="738">
        <f t="shared" si="293"/>
        <v>29238396</v>
      </c>
      <c r="AG1118" s="739"/>
      <c r="AH1118" s="625"/>
      <c r="AI1118" s="625"/>
      <c r="AJ1118" s="625"/>
      <c r="AK1118" s="625"/>
      <c r="AL1118" s="625"/>
      <c r="AM1118" s="625"/>
      <c r="AN1118" s="625"/>
    </row>
    <row r="1119" spans="1:40" s="626" customFormat="1" ht="16">
      <c r="A1119" s="722"/>
      <c r="B1119" s="493" t="s">
        <v>2296</v>
      </c>
      <c r="C1119" s="494" t="s">
        <v>337</v>
      </c>
      <c r="D1119" s="743" t="s">
        <v>733</v>
      </c>
      <c r="E1119" s="743"/>
      <c r="F1119" s="743"/>
      <c r="G1119" s="743"/>
      <c r="H1119" s="493">
        <v>2016</v>
      </c>
      <c r="I1119" s="493"/>
      <c r="J1119" s="493"/>
      <c r="K1119" s="493"/>
      <c r="L1119" s="493"/>
      <c r="M1119" s="493"/>
      <c r="N1119" s="493" t="s">
        <v>204</v>
      </c>
      <c r="O1119" s="637">
        <v>93132142</v>
      </c>
      <c r="P1119" s="731"/>
      <c r="Q1119" s="730"/>
      <c r="R1119" s="702" t="str">
        <f t="shared" si="285"/>
        <v>2.08.01</v>
      </c>
      <c r="S1119" s="726" t="str">
        <f t="shared" si="286"/>
        <v>ALAT KEDOKTERAN</v>
      </c>
      <c r="T1119" s="726">
        <f t="shared" si="295"/>
        <v>5</v>
      </c>
      <c r="U1119" s="734">
        <f t="shared" si="287"/>
        <v>18626426.399999999</v>
      </c>
      <c r="V1119" s="742">
        <f t="shared" si="294"/>
        <v>-3</v>
      </c>
      <c r="W1119" s="735"/>
      <c r="X1119" s="735"/>
      <c r="Y1119" s="735"/>
      <c r="Z1119" s="735"/>
      <c r="AA1119" s="735">
        <f t="shared" si="289"/>
        <v>18626426.399999999</v>
      </c>
      <c r="AB1119" s="735">
        <f t="shared" si="290"/>
        <v>18626426.399999999</v>
      </c>
      <c r="AC1119" s="736">
        <v>2016</v>
      </c>
      <c r="AD1119" s="737">
        <f t="shared" si="291"/>
        <v>55879289.200000003</v>
      </c>
      <c r="AE1119" s="473">
        <f t="shared" si="292"/>
        <v>18626426.399999999</v>
      </c>
      <c r="AF1119" s="738">
        <f t="shared" si="293"/>
        <v>37252852.799999997</v>
      </c>
      <c r="AG1119" s="739"/>
      <c r="AH1119" s="625"/>
      <c r="AI1119" s="625"/>
      <c r="AJ1119" s="625"/>
      <c r="AK1119" s="625"/>
      <c r="AL1119" s="625"/>
      <c r="AM1119" s="625"/>
      <c r="AN1119" s="625"/>
    </row>
    <row r="1120" spans="1:40" s="626" customFormat="1" ht="16">
      <c r="A1120" s="722"/>
      <c r="B1120" s="493" t="s">
        <v>2261</v>
      </c>
      <c r="C1120" s="494" t="s">
        <v>313</v>
      </c>
      <c r="D1120" s="743" t="s">
        <v>996</v>
      </c>
      <c r="E1120" s="743"/>
      <c r="F1120" s="743"/>
      <c r="G1120" s="743"/>
      <c r="H1120" s="493">
        <v>2016</v>
      </c>
      <c r="I1120" s="493"/>
      <c r="J1120" s="493"/>
      <c r="K1120" s="493"/>
      <c r="L1120" s="493"/>
      <c r="M1120" s="493"/>
      <c r="N1120" s="493" t="s">
        <v>204</v>
      </c>
      <c r="O1120" s="637">
        <v>20123368</v>
      </c>
      <c r="P1120" s="731"/>
      <c r="Q1120" s="730"/>
      <c r="R1120" s="702" t="str">
        <f t="shared" si="285"/>
        <v>2.08.01</v>
      </c>
      <c r="S1120" s="726" t="str">
        <f t="shared" si="286"/>
        <v>ALAT KEDOKTERAN</v>
      </c>
      <c r="T1120" s="726">
        <f t="shared" si="295"/>
        <v>5</v>
      </c>
      <c r="U1120" s="734">
        <f t="shared" si="287"/>
        <v>4024671.6</v>
      </c>
      <c r="V1120" s="742">
        <f t="shared" si="294"/>
        <v>-3</v>
      </c>
      <c r="W1120" s="735"/>
      <c r="X1120" s="735"/>
      <c r="Y1120" s="735"/>
      <c r="Z1120" s="735"/>
      <c r="AA1120" s="735">
        <f t="shared" si="289"/>
        <v>4024671.6</v>
      </c>
      <c r="AB1120" s="735">
        <f t="shared" si="290"/>
        <v>4024671.6</v>
      </c>
      <c r="AC1120" s="736">
        <v>2016</v>
      </c>
      <c r="AD1120" s="737">
        <f t="shared" si="291"/>
        <v>12074024.800000001</v>
      </c>
      <c r="AE1120" s="473">
        <f t="shared" si="292"/>
        <v>4024671.6</v>
      </c>
      <c r="AF1120" s="738">
        <f t="shared" si="293"/>
        <v>8049343.2000000002</v>
      </c>
      <c r="AG1120" s="739"/>
      <c r="AH1120" s="625"/>
      <c r="AI1120" s="625"/>
      <c r="AJ1120" s="625"/>
      <c r="AK1120" s="625"/>
      <c r="AL1120" s="625"/>
      <c r="AM1120" s="625"/>
      <c r="AN1120" s="625"/>
    </row>
    <row r="1121" spans="1:40" s="626" customFormat="1" ht="16">
      <c r="A1121" s="722"/>
      <c r="B1121" s="493" t="s">
        <v>2222</v>
      </c>
      <c r="C1121" s="494" t="s">
        <v>2768</v>
      </c>
      <c r="D1121" s="743" t="s">
        <v>732</v>
      </c>
      <c r="E1121" s="743"/>
      <c r="F1121" s="743"/>
      <c r="G1121" s="743"/>
      <c r="H1121" s="493">
        <v>2016</v>
      </c>
      <c r="I1121" s="493"/>
      <c r="J1121" s="493"/>
      <c r="K1121" s="493"/>
      <c r="L1121" s="493"/>
      <c r="M1121" s="493"/>
      <c r="N1121" s="493" t="s">
        <v>204</v>
      </c>
      <c r="O1121" s="637">
        <v>56792850</v>
      </c>
      <c r="P1121" s="731"/>
      <c r="Q1121" s="730"/>
      <c r="R1121" s="702" t="str">
        <f t="shared" si="285"/>
        <v>2.08.01</v>
      </c>
      <c r="S1121" s="726" t="str">
        <f t="shared" si="286"/>
        <v>ALAT KEDOKTERAN</v>
      </c>
      <c r="T1121" s="726">
        <f t="shared" si="295"/>
        <v>5</v>
      </c>
      <c r="U1121" s="734">
        <f t="shared" si="287"/>
        <v>11358568</v>
      </c>
      <c r="V1121" s="742">
        <f t="shared" si="294"/>
        <v>-3</v>
      </c>
      <c r="W1121" s="735"/>
      <c r="X1121" s="735"/>
      <c r="Y1121" s="735"/>
      <c r="Z1121" s="735"/>
      <c r="AA1121" s="735">
        <f t="shared" si="289"/>
        <v>11358568</v>
      </c>
      <c r="AB1121" s="735">
        <f t="shared" si="290"/>
        <v>11358568</v>
      </c>
      <c r="AC1121" s="736">
        <v>2016</v>
      </c>
      <c r="AD1121" s="737">
        <f t="shared" si="291"/>
        <v>34075714</v>
      </c>
      <c r="AE1121" s="473">
        <f t="shared" si="292"/>
        <v>11358568</v>
      </c>
      <c r="AF1121" s="738">
        <f t="shared" si="293"/>
        <v>22717136</v>
      </c>
      <c r="AG1121" s="739"/>
      <c r="AH1121" s="625"/>
      <c r="AI1121" s="625"/>
      <c r="AJ1121" s="625"/>
      <c r="AK1121" s="625"/>
      <c r="AL1121" s="625"/>
      <c r="AM1121" s="625"/>
      <c r="AN1121" s="625"/>
    </row>
    <row r="1122" spans="1:40" s="626" customFormat="1" ht="16">
      <c r="A1122" s="722"/>
      <c r="B1122" s="493" t="s">
        <v>2221</v>
      </c>
      <c r="C1122" s="494" t="s">
        <v>2769</v>
      </c>
      <c r="D1122" s="743" t="s">
        <v>732</v>
      </c>
      <c r="E1122" s="743"/>
      <c r="F1122" s="743"/>
      <c r="G1122" s="743"/>
      <c r="H1122" s="493">
        <v>2016</v>
      </c>
      <c r="I1122" s="493"/>
      <c r="J1122" s="493"/>
      <c r="K1122" s="493"/>
      <c r="L1122" s="493"/>
      <c r="M1122" s="493"/>
      <c r="N1122" s="493" t="s">
        <v>204</v>
      </c>
      <c r="O1122" s="637">
        <v>55961920</v>
      </c>
      <c r="P1122" s="731"/>
      <c r="Q1122" s="730"/>
      <c r="R1122" s="702" t="str">
        <f t="shared" si="285"/>
        <v>2.08.01</v>
      </c>
      <c r="S1122" s="726" t="str">
        <f t="shared" si="286"/>
        <v>ALAT KEDOKTERAN</v>
      </c>
      <c r="T1122" s="726">
        <f t="shared" si="295"/>
        <v>5</v>
      </c>
      <c r="U1122" s="734">
        <f t="shared" si="287"/>
        <v>11192382</v>
      </c>
      <c r="V1122" s="742">
        <f t="shared" si="294"/>
        <v>-3</v>
      </c>
      <c r="W1122" s="735"/>
      <c r="X1122" s="735"/>
      <c r="Y1122" s="735"/>
      <c r="Z1122" s="735"/>
      <c r="AA1122" s="735">
        <f t="shared" si="289"/>
        <v>11192382</v>
      </c>
      <c r="AB1122" s="735">
        <f t="shared" si="290"/>
        <v>11192382</v>
      </c>
      <c r="AC1122" s="736">
        <v>2016</v>
      </c>
      <c r="AD1122" s="737">
        <f t="shared" si="291"/>
        <v>33577156</v>
      </c>
      <c r="AE1122" s="473">
        <f t="shared" si="292"/>
        <v>11192382</v>
      </c>
      <c r="AF1122" s="738">
        <f t="shared" si="293"/>
        <v>22384764</v>
      </c>
      <c r="AG1122" s="739"/>
      <c r="AH1122" s="625"/>
      <c r="AI1122" s="625"/>
      <c r="AJ1122" s="625"/>
      <c r="AK1122" s="625"/>
      <c r="AL1122" s="625"/>
      <c r="AM1122" s="625"/>
      <c r="AN1122" s="625"/>
    </row>
    <row r="1123" spans="1:40" s="626" customFormat="1" ht="16">
      <c r="A1123" s="722"/>
      <c r="B1123" s="493" t="s">
        <v>2220</v>
      </c>
      <c r="C1123" s="494" t="s">
        <v>260</v>
      </c>
      <c r="D1123" s="743" t="s">
        <v>733</v>
      </c>
      <c r="E1123" s="743"/>
      <c r="F1123" s="743"/>
      <c r="G1123" s="743"/>
      <c r="H1123" s="493">
        <v>2016</v>
      </c>
      <c r="I1123" s="493"/>
      <c r="J1123" s="493"/>
      <c r="K1123" s="493"/>
      <c r="L1123" s="493"/>
      <c r="M1123" s="493"/>
      <c r="N1123" s="493" t="s">
        <v>204</v>
      </c>
      <c r="O1123" s="637">
        <v>310013280</v>
      </c>
      <c r="P1123" s="731"/>
      <c r="Q1123" s="730"/>
      <c r="R1123" s="702" t="str">
        <f t="shared" si="285"/>
        <v>2.08.01</v>
      </c>
      <c r="S1123" s="726" t="str">
        <f t="shared" si="286"/>
        <v>ALAT KEDOKTERAN</v>
      </c>
      <c r="T1123" s="726">
        <f t="shared" si="295"/>
        <v>5</v>
      </c>
      <c r="U1123" s="734">
        <f t="shared" si="287"/>
        <v>62002654</v>
      </c>
      <c r="V1123" s="742">
        <f t="shared" si="294"/>
        <v>-3</v>
      </c>
      <c r="W1123" s="735"/>
      <c r="X1123" s="735"/>
      <c r="Y1123" s="735"/>
      <c r="Z1123" s="735"/>
      <c r="AA1123" s="735">
        <f t="shared" si="289"/>
        <v>62002654</v>
      </c>
      <c r="AB1123" s="735">
        <f t="shared" si="290"/>
        <v>62002654</v>
      </c>
      <c r="AC1123" s="736">
        <v>2016</v>
      </c>
      <c r="AD1123" s="737">
        <f t="shared" si="291"/>
        <v>186007972</v>
      </c>
      <c r="AE1123" s="473">
        <f t="shared" si="292"/>
        <v>62002654</v>
      </c>
      <c r="AF1123" s="738">
        <f t="shared" si="293"/>
        <v>124005308</v>
      </c>
      <c r="AG1123" s="739"/>
      <c r="AH1123" s="625"/>
      <c r="AI1123" s="625"/>
      <c r="AJ1123" s="625"/>
      <c r="AK1123" s="625"/>
      <c r="AL1123" s="625"/>
      <c r="AM1123" s="625"/>
      <c r="AN1123" s="625"/>
    </row>
    <row r="1124" spans="1:40" s="626" customFormat="1" ht="16">
      <c r="A1124" s="722"/>
      <c r="B1124" s="493" t="s">
        <v>705</v>
      </c>
      <c r="C1124" s="494" t="s">
        <v>2526</v>
      </c>
      <c r="D1124" s="743" t="s">
        <v>996</v>
      </c>
      <c r="E1124" s="743"/>
      <c r="F1124" s="743"/>
      <c r="G1124" s="743"/>
      <c r="H1124" s="493">
        <v>2016</v>
      </c>
      <c r="I1124" s="493"/>
      <c r="J1124" s="493"/>
      <c r="K1124" s="493"/>
      <c r="L1124" s="493"/>
      <c r="M1124" s="493"/>
      <c r="N1124" s="493" t="s">
        <v>204</v>
      </c>
      <c r="O1124" s="637">
        <v>323913800</v>
      </c>
      <c r="P1124" s="731"/>
      <c r="Q1124" s="730"/>
      <c r="R1124" s="702" t="str">
        <f t="shared" si="285"/>
        <v>2.08.01</v>
      </c>
      <c r="S1124" s="726" t="str">
        <f t="shared" si="286"/>
        <v>ALAT KEDOKTERAN</v>
      </c>
      <c r="T1124" s="726">
        <f t="shared" si="295"/>
        <v>5</v>
      </c>
      <c r="U1124" s="734">
        <f t="shared" si="287"/>
        <v>64782758</v>
      </c>
      <c r="V1124" s="742">
        <f t="shared" si="294"/>
        <v>-3</v>
      </c>
      <c r="W1124" s="735"/>
      <c r="X1124" s="735"/>
      <c r="Y1124" s="735"/>
      <c r="Z1124" s="735"/>
      <c r="AA1124" s="735">
        <f t="shared" si="289"/>
        <v>64782758</v>
      </c>
      <c r="AB1124" s="735">
        <f t="shared" si="290"/>
        <v>64782758</v>
      </c>
      <c r="AC1124" s="736">
        <v>2016</v>
      </c>
      <c r="AD1124" s="737">
        <f t="shared" si="291"/>
        <v>194348284</v>
      </c>
      <c r="AE1124" s="473">
        <f t="shared" si="292"/>
        <v>64782758</v>
      </c>
      <c r="AF1124" s="738">
        <f t="shared" si="293"/>
        <v>129565516</v>
      </c>
      <c r="AG1124" s="739"/>
      <c r="AH1124" s="625"/>
      <c r="AI1124" s="625"/>
      <c r="AJ1124" s="625"/>
      <c r="AK1124" s="625"/>
      <c r="AL1124" s="625"/>
      <c r="AM1124" s="625"/>
      <c r="AN1124" s="625"/>
    </row>
    <row r="1125" spans="1:40" s="626" customFormat="1" ht="16">
      <c r="A1125" s="722"/>
      <c r="B1125" s="493" t="s">
        <v>2965</v>
      </c>
      <c r="C1125" s="494" t="s">
        <v>397</v>
      </c>
      <c r="D1125" s="743" t="s">
        <v>732</v>
      </c>
      <c r="E1125" s="743"/>
      <c r="F1125" s="743"/>
      <c r="G1125" s="743"/>
      <c r="H1125" s="493">
        <v>2016</v>
      </c>
      <c r="I1125" s="493"/>
      <c r="J1125" s="493"/>
      <c r="K1125" s="493"/>
      <c r="L1125" s="493"/>
      <c r="M1125" s="493"/>
      <c r="N1125" s="493" t="s">
        <v>204</v>
      </c>
      <c r="O1125" s="637">
        <v>18900000</v>
      </c>
      <c r="P1125" s="731"/>
      <c r="Q1125" s="730"/>
      <c r="R1125" s="702" t="str">
        <f t="shared" si="285"/>
        <v>2.08.01</v>
      </c>
      <c r="S1125" s="726" t="str">
        <f t="shared" si="286"/>
        <v>ALAT KEDOKTERAN</v>
      </c>
      <c r="T1125" s="726">
        <f t="shared" si="295"/>
        <v>5</v>
      </c>
      <c r="U1125" s="734">
        <f t="shared" si="287"/>
        <v>3779998</v>
      </c>
      <c r="V1125" s="742">
        <f>2013-AC1125</f>
        <v>-3</v>
      </c>
      <c r="W1125" s="735"/>
      <c r="X1125" s="735"/>
      <c r="Y1125" s="735"/>
      <c r="Z1125" s="735"/>
      <c r="AA1125" s="735">
        <f t="shared" si="289"/>
        <v>3779998</v>
      </c>
      <c r="AB1125" s="735">
        <f t="shared" si="290"/>
        <v>3779998</v>
      </c>
      <c r="AC1125" s="736">
        <v>2016</v>
      </c>
      <c r="AD1125" s="737">
        <f t="shared" si="291"/>
        <v>11340004</v>
      </c>
      <c r="AE1125" s="473">
        <f t="shared" si="292"/>
        <v>3779998</v>
      </c>
      <c r="AF1125" s="738">
        <f t="shared" si="293"/>
        <v>7559996</v>
      </c>
      <c r="AG1125" s="739"/>
      <c r="AH1125" s="625"/>
      <c r="AI1125" s="625"/>
      <c r="AJ1125" s="625"/>
      <c r="AK1125" s="625"/>
      <c r="AL1125" s="625"/>
      <c r="AM1125" s="625"/>
      <c r="AN1125" s="625"/>
    </row>
    <row r="1126" spans="1:40" s="626" customFormat="1" ht="16">
      <c r="A1126" s="722"/>
      <c r="B1126" s="493" t="s">
        <v>2263</v>
      </c>
      <c r="C1126" s="494" t="s">
        <v>2297</v>
      </c>
      <c r="D1126" s="743" t="s">
        <v>733</v>
      </c>
      <c r="E1126" s="743"/>
      <c r="F1126" s="743"/>
      <c r="G1126" s="743"/>
      <c r="H1126" s="493">
        <v>2016</v>
      </c>
      <c r="I1126" s="493"/>
      <c r="J1126" s="493"/>
      <c r="K1126" s="493"/>
      <c r="L1126" s="493"/>
      <c r="M1126" s="493"/>
      <c r="N1126" s="493" t="s">
        <v>204</v>
      </c>
      <c r="O1126" s="637">
        <v>46422000</v>
      </c>
      <c r="P1126" s="731"/>
      <c r="Q1126" s="730"/>
      <c r="R1126" s="702" t="str">
        <f t="shared" si="285"/>
        <v>2.08.01</v>
      </c>
      <c r="S1126" s="726" t="str">
        <f t="shared" si="286"/>
        <v>ALAT KEDOKTERAN</v>
      </c>
      <c r="T1126" s="726">
        <f t="shared" si="295"/>
        <v>5</v>
      </c>
      <c r="U1126" s="734">
        <f t="shared" si="287"/>
        <v>9284398</v>
      </c>
      <c r="V1126" s="742">
        <f>2013-AC1126</f>
        <v>-3</v>
      </c>
      <c r="W1126" s="735"/>
      <c r="X1126" s="735"/>
      <c r="Y1126" s="735"/>
      <c r="Z1126" s="735"/>
      <c r="AA1126" s="735">
        <f t="shared" si="289"/>
        <v>9284398</v>
      </c>
      <c r="AB1126" s="735">
        <f t="shared" si="290"/>
        <v>9284398</v>
      </c>
      <c r="AC1126" s="736">
        <v>2016</v>
      </c>
      <c r="AD1126" s="737">
        <f t="shared" si="291"/>
        <v>27853204</v>
      </c>
      <c r="AE1126" s="473">
        <f t="shared" si="292"/>
        <v>9284398</v>
      </c>
      <c r="AF1126" s="738">
        <f t="shared" si="293"/>
        <v>18568796</v>
      </c>
      <c r="AG1126" s="739"/>
      <c r="AH1126" s="625"/>
      <c r="AI1126" s="625"/>
      <c r="AJ1126" s="625"/>
      <c r="AK1126" s="625"/>
      <c r="AL1126" s="625"/>
      <c r="AM1126" s="625"/>
      <c r="AN1126" s="625"/>
    </row>
    <row r="1127" spans="1:40" s="626" customFormat="1" ht="16">
      <c r="A1127" s="722"/>
      <c r="B1127" s="493" t="s">
        <v>2261</v>
      </c>
      <c r="C1127" s="494" t="s">
        <v>313</v>
      </c>
      <c r="D1127" s="743" t="s">
        <v>3013</v>
      </c>
      <c r="E1127" s="743" t="s">
        <v>3234</v>
      </c>
      <c r="F1127" s="743"/>
      <c r="G1127" s="743"/>
      <c r="H1127" s="493">
        <v>2017</v>
      </c>
      <c r="I1127" s="493"/>
      <c r="J1127" s="493"/>
      <c r="K1127" s="493"/>
      <c r="L1127" s="493"/>
      <c r="M1127" s="493"/>
      <c r="N1127" s="493" t="s">
        <v>204</v>
      </c>
      <c r="O1127" s="637">
        <v>9372073.9631541315</v>
      </c>
      <c r="P1127" s="731"/>
      <c r="Q1127" s="730"/>
      <c r="R1127" s="702" t="s">
        <v>2332</v>
      </c>
      <c r="S1127" s="726" t="str">
        <f t="shared" si="286"/>
        <v>ALAT KEDOKTERAN</v>
      </c>
      <c r="T1127" s="726">
        <v>5</v>
      </c>
      <c r="U1127" s="734">
        <f t="shared" si="287"/>
        <v>1874412.7926308264</v>
      </c>
      <c r="V1127" s="742">
        <f>2013-AC1127</f>
        <v>-4</v>
      </c>
      <c r="W1127" s="735"/>
      <c r="X1127" s="735"/>
      <c r="Y1127" s="735"/>
      <c r="Z1127" s="735"/>
      <c r="AA1127" s="735"/>
      <c r="AB1127" s="735">
        <f t="shared" si="290"/>
        <v>1874412.7926308264</v>
      </c>
      <c r="AC1127" s="736">
        <v>2017</v>
      </c>
      <c r="AD1127" s="737">
        <f t="shared" si="291"/>
        <v>7497661.1705233054</v>
      </c>
      <c r="AE1127" s="740"/>
      <c r="AF1127" s="738">
        <f t="shared" si="293"/>
        <v>1874412.7926308264</v>
      </c>
      <c r="AG1127" s="739"/>
      <c r="AH1127" s="625"/>
      <c r="AI1127" s="625"/>
      <c r="AJ1127" s="625"/>
      <c r="AK1127" s="625"/>
      <c r="AL1127" s="625"/>
      <c r="AM1127" s="625"/>
      <c r="AN1127" s="625"/>
    </row>
    <row r="1128" spans="1:40" s="626" customFormat="1" ht="16">
      <c r="A1128" s="722"/>
      <c r="B1128" s="493" t="s">
        <v>2262</v>
      </c>
      <c r="C1128" s="494" t="s">
        <v>247</v>
      </c>
      <c r="D1128" s="743" t="s">
        <v>3017</v>
      </c>
      <c r="E1128" s="743" t="s">
        <v>3235</v>
      </c>
      <c r="F1128" s="743"/>
      <c r="G1128" s="743"/>
      <c r="H1128" s="493">
        <v>2017</v>
      </c>
      <c r="I1128" s="493"/>
      <c r="J1128" s="493"/>
      <c r="K1128" s="493"/>
      <c r="L1128" s="493"/>
      <c r="M1128" s="493"/>
      <c r="N1128" s="493" t="s">
        <v>204</v>
      </c>
      <c r="O1128" s="637">
        <v>7605480.2084131232</v>
      </c>
      <c r="P1128" s="731"/>
      <c r="Q1128" s="730"/>
      <c r="R1128" s="702" t="s">
        <v>2332</v>
      </c>
      <c r="S1128" s="726" t="str">
        <f t="shared" si="286"/>
        <v>ALAT KEDOKTERAN</v>
      </c>
      <c r="T1128" s="726">
        <v>5</v>
      </c>
      <c r="U1128" s="734">
        <f t="shared" si="287"/>
        <v>1521094.0416826247</v>
      </c>
      <c r="V1128" s="742">
        <f t="shared" ref="V1128:V1176" si="296">2013-AC1128</f>
        <v>-4</v>
      </c>
      <c r="W1128" s="735"/>
      <c r="X1128" s="735"/>
      <c r="Y1128" s="735"/>
      <c r="Z1128" s="735"/>
      <c r="AA1128" s="735"/>
      <c r="AB1128" s="735">
        <f t="shared" si="290"/>
        <v>1521094.0416826247</v>
      </c>
      <c r="AC1128" s="736">
        <v>2017</v>
      </c>
      <c r="AD1128" s="737">
        <f t="shared" si="291"/>
        <v>6084386.1667304989</v>
      </c>
      <c r="AE1128" s="740"/>
      <c r="AF1128" s="738">
        <f t="shared" si="293"/>
        <v>1521094.0416826247</v>
      </c>
      <c r="AG1128" s="739"/>
      <c r="AH1128" s="625"/>
      <c r="AI1128" s="625"/>
      <c r="AJ1128" s="625"/>
      <c r="AK1128" s="625"/>
      <c r="AL1128" s="625"/>
      <c r="AM1128" s="625"/>
      <c r="AN1128" s="625"/>
    </row>
    <row r="1129" spans="1:40" s="626" customFormat="1" ht="16">
      <c r="A1129" s="722"/>
      <c r="B1129" s="493" t="s">
        <v>2262</v>
      </c>
      <c r="C1129" s="494" t="s">
        <v>247</v>
      </c>
      <c r="D1129" s="743" t="s">
        <v>733</v>
      </c>
      <c r="E1129" s="743" t="s">
        <v>3236</v>
      </c>
      <c r="F1129" s="743"/>
      <c r="G1129" s="743"/>
      <c r="H1129" s="493">
        <v>2017</v>
      </c>
      <c r="I1129" s="493"/>
      <c r="J1129" s="493"/>
      <c r="K1129" s="493"/>
      <c r="L1129" s="493"/>
      <c r="M1129" s="493"/>
      <c r="N1129" s="493" t="s">
        <v>204</v>
      </c>
      <c r="O1129" s="637">
        <v>2928367.4662400307</v>
      </c>
      <c r="P1129" s="731"/>
      <c r="Q1129" s="730"/>
      <c r="R1129" s="702" t="s">
        <v>2332</v>
      </c>
      <c r="S1129" s="726" t="str">
        <f t="shared" si="286"/>
        <v>ALAT KEDOKTERAN</v>
      </c>
      <c r="T1129" s="726">
        <v>5</v>
      </c>
      <c r="U1129" s="734">
        <f t="shared" si="287"/>
        <v>585671.4932480061</v>
      </c>
      <c r="V1129" s="742">
        <f t="shared" si="296"/>
        <v>-4</v>
      </c>
      <c r="W1129" s="735"/>
      <c r="X1129" s="735"/>
      <c r="Y1129" s="735"/>
      <c r="Z1129" s="735"/>
      <c r="AA1129" s="735"/>
      <c r="AB1129" s="735">
        <f t="shared" si="290"/>
        <v>585671.4932480061</v>
      </c>
      <c r="AC1129" s="736">
        <v>2017</v>
      </c>
      <c r="AD1129" s="737">
        <f t="shared" si="291"/>
        <v>2342695.9729920244</v>
      </c>
      <c r="AE1129" s="740"/>
      <c r="AF1129" s="738">
        <f t="shared" si="293"/>
        <v>585671.4932480061</v>
      </c>
      <c r="AG1129" s="739"/>
      <c r="AH1129" s="625"/>
      <c r="AI1129" s="625"/>
      <c r="AJ1129" s="625"/>
      <c r="AK1129" s="625"/>
      <c r="AL1129" s="625"/>
      <c r="AM1129" s="625"/>
      <c r="AN1129" s="625"/>
    </row>
    <row r="1130" spans="1:40" s="626" customFormat="1" ht="16">
      <c r="A1130" s="722"/>
      <c r="B1130" s="493" t="s">
        <v>2263</v>
      </c>
      <c r="C1130" s="494" t="s">
        <v>2264</v>
      </c>
      <c r="D1130" s="743" t="s">
        <v>998</v>
      </c>
      <c r="E1130" s="743" t="s">
        <v>3237</v>
      </c>
      <c r="F1130" s="743"/>
      <c r="G1130" s="743"/>
      <c r="H1130" s="493">
        <v>2017</v>
      </c>
      <c r="I1130" s="493"/>
      <c r="J1130" s="493"/>
      <c r="K1130" s="493"/>
      <c r="L1130" s="493"/>
      <c r="M1130" s="493"/>
      <c r="N1130" s="493" t="s">
        <v>204</v>
      </c>
      <c r="O1130" s="637">
        <v>6000073.6419191826</v>
      </c>
      <c r="P1130" s="731"/>
      <c r="Q1130" s="730"/>
      <c r="R1130" s="702" t="s">
        <v>2332</v>
      </c>
      <c r="S1130" s="726" t="str">
        <f t="shared" si="286"/>
        <v>ALAT KEDOKTERAN</v>
      </c>
      <c r="T1130" s="726">
        <v>5</v>
      </c>
      <c r="U1130" s="734">
        <f t="shared" si="287"/>
        <v>1200012.7283838366</v>
      </c>
      <c r="V1130" s="742">
        <f t="shared" si="296"/>
        <v>-4</v>
      </c>
      <c r="W1130" s="735"/>
      <c r="X1130" s="735"/>
      <c r="Y1130" s="735"/>
      <c r="Z1130" s="735"/>
      <c r="AA1130" s="735"/>
      <c r="AB1130" s="735">
        <f t="shared" si="290"/>
        <v>1200012.7283838366</v>
      </c>
      <c r="AC1130" s="736">
        <v>2017</v>
      </c>
      <c r="AD1130" s="737">
        <f t="shared" si="291"/>
        <v>4800060.9135353463</v>
      </c>
      <c r="AE1130" s="740"/>
      <c r="AF1130" s="738">
        <f t="shared" si="293"/>
        <v>1200012.7283838366</v>
      </c>
      <c r="AG1130" s="739"/>
      <c r="AH1130" s="625"/>
      <c r="AI1130" s="625"/>
      <c r="AJ1130" s="625"/>
      <c r="AK1130" s="625"/>
      <c r="AL1130" s="625"/>
      <c r="AM1130" s="625"/>
      <c r="AN1130" s="625"/>
    </row>
    <row r="1131" spans="1:40" s="626" customFormat="1" ht="16">
      <c r="A1131" s="722"/>
      <c r="B1131" s="493" t="s">
        <v>2263</v>
      </c>
      <c r="C1131" s="494" t="s">
        <v>2265</v>
      </c>
      <c r="D1131" s="743" t="s">
        <v>732</v>
      </c>
      <c r="E1131" s="743" t="s">
        <v>3238</v>
      </c>
      <c r="F1131" s="743"/>
      <c r="G1131" s="743"/>
      <c r="H1131" s="493">
        <v>2017</v>
      </c>
      <c r="I1131" s="493"/>
      <c r="J1131" s="493"/>
      <c r="K1131" s="493"/>
      <c r="L1131" s="493"/>
      <c r="M1131" s="493"/>
      <c r="N1131" s="493" t="s">
        <v>204</v>
      </c>
      <c r="O1131" s="637">
        <v>158773468.94695762</v>
      </c>
      <c r="P1131" s="731"/>
      <c r="Q1131" s="730"/>
      <c r="R1131" s="702" t="s">
        <v>2332</v>
      </c>
      <c r="S1131" s="726" t="str">
        <f t="shared" si="286"/>
        <v>ALAT KEDOKTERAN</v>
      </c>
      <c r="T1131" s="726">
        <v>5</v>
      </c>
      <c r="U1131" s="734">
        <f t="shared" si="287"/>
        <v>31754691.789391525</v>
      </c>
      <c r="V1131" s="742">
        <f t="shared" si="296"/>
        <v>-4</v>
      </c>
      <c r="W1131" s="735"/>
      <c r="X1131" s="735"/>
      <c r="Y1131" s="735"/>
      <c r="Z1131" s="735"/>
      <c r="AA1131" s="735"/>
      <c r="AB1131" s="735">
        <f t="shared" si="290"/>
        <v>31754691.789391525</v>
      </c>
      <c r="AC1131" s="736">
        <v>2017</v>
      </c>
      <c r="AD1131" s="737">
        <f t="shared" si="291"/>
        <v>127018777.1575661</v>
      </c>
      <c r="AE1131" s="740"/>
      <c r="AF1131" s="738">
        <f t="shared" si="293"/>
        <v>31754691.789391525</v>
      </c>
      <c r="AG1131" s="739"/>
      <c r="AH1131" s="625"/>
      <c r="AI1131" s="625"/>
      <c r="AJ1131" s="625"/>
      <c r="AK1131" s="625"/>
      <c r="AL1131" s="625"/>
      <c r="AM1131" s="625"/>
      <c r="AN1131" s="625"/>
    </row>
    <row r="1132" spans="1:40" s="626" customFormat="1" ht="16">
      <c r="A1132" s="722"/>
      <c r="B1132" s="493" t="s">
        <v>2266</v>
      </c>
      <c r="C1132" s="494" t="s">
        <v>292</v>
      </c>
      <c r="D1132" s="743" t="s">
        <v>732</v>
      </c>
      <c r="E1132" s="743" t="s">
        <v>3239</v>
      </c>
      <c r="F1132" s="743"/>
      <c r="G1132" s="743"/>
      <c r="H1132" s="493">
        <v>2017</v>
      </c>
      <c r="I1132" s="493"/>
      <c r="J1132" s="493"/>
      <c r="K1132" s="493"/>
      <c r="L1132" s="493"/>
      <c r="M1132" s="493"/>
      <c r="N1132" s="493" t="s">
        <v>204</v>
      </c>
      <c r="O1132" s="637">
        <v>88502813.975094914</v>
      </c>
      <c r="P1132" s="731"/>
      <c r="Q1132" s="730"/>
      <c r="R1132" s="702" t="s">
        <v>2332</v>
      </c>
      <c r="S1132" s="726" t="str">
        <f t="shared" si="286"/>
        <v>ALAT KEDOKTERAN</v>
      </c>
      <c r="T1132" s="726">
        <v>5</v>
      </c>
      <c r="U1132" s="734">
        <f t="shared" si="287"/>
        <v>17700560.795018982</v>
      </c>
      <c r="V1132" s="742">
        <f t="shared" si="296"/>
        <v>-4</v>
      </c>
      <c r="W1132" s="735"/>
      <c r="X1132" s="735"/>
      <c r="Y1132" s="735"/>
      <c r="Z1132" s="735"/>
      <c r="AA1132" s="735"/>
      <c r="AB1132" s="735">
        <f t="shared" si="290"/>
        <v>17700560.795018982</v>
      </c>
      <c r="AC1132" s="736">
        <v>2017</v>
      </c>
      <c r="AD1132" s="737">
        <f t="shared" si="291"/>
        <v>70802253.180075929</v>
      </c>
      <c r="AE1132" s="740"/>
      <c r="AF1132" s="738">
        <f t="shared" si="293"/>
        <v>17700560.795018982</v>
      </c>
      <c r="AG1132" s="739"/>
      <c r="AH1132" s="625"/>
      <c r="AI1132" s="625"/>
      <c r="AJ1132" s="625"/>
      <c r="AK1132" s="625"/>
      <c r="AL1132" s="625"/>
      <c r="AM1132" s="625"/>
      <c r="AN1132" s="625"/>
    </row>
    <row r="1133" spans="1:40" s="626" customFormat="1" ht="16">
      <c r="A1133" s="722"/>
      <c r="B1133" s="493" t="s">
        <v>2263</v>
      </c>
      <c r="C1133" s="494" t="s">
        <v>2267</v>
      </c>
      <c r="D1133" s="743" t="s">
        <v>732</v>
      </c>
      <c r="E1133" s="743" t="s">
        <v>3240</v>
      </c>
      <c r="F1133" s="743"/>
      <c r="G1133" s="743"/>
      <c r="H1133" s="493">
        <v>2017</v>
      </c>
      <c r="I1133" s="493"/>
      <c r="J1133" s="493"/>
      <c r="K1133" s="493"/>
      <c r="L1133" s="493"/>
      <c r="M1133" s="493"/>
      <c r="N1133" s="493" t="s">
        <v>204</v>
      </c>
      <c r="O1133" s="637">
        <v>73617463.096746504</v>
      </c>
      <c r="P1133" s="731"/>
      <c r="Q1133" s="730"/>
      <c r="R1133" s="702" t="s">
        <v>2332</v>
      </c>
      <c r="S1133" s="726" t="str">
        <f t="shared" si="286"/>
        <v>ALAT KEDOKTERAN</v>
      </c>
      <c r="T1133" s="726">
        <v>5</v>
      </c>
      <c r="U1133" s="734">
        <f t="shared" si="287"/>
        <v>14723490.619349301</v>
      </c>
      <c r="V1133" s="742">
        <f t="shared" si="296"/>
        <v>-4</v>
      </c>
      <c r="W1133" s="735"/>
      <c r="X1133" s="735"/>
      <c r="Y1133" s="735"/>
      <c r="Z1133" s="735"/>
      <c r="AA1133" s="735"/>
      <c r="AB1133" s="735">
        <f t="shared" si="290"/>
        <v>14723490.619349301</v>
      </c>
      <c r="AC1133" s="736">
        <v>2017</v>
      </c>
      <c r="AD1133" s="737">
        <f t="shared" si="291"/>
        <v>58893972.477397203</v>
      </c>
      <c r="AE1133" s="740"/>
      <c r="AF1133" s="738">
        <f t="shared" si="293"/>
        <v>14723490.619349301</v>
      </c>
      <c r="AG1133" s="739"/>
      <c r="AH1133" s="625"/>
      <c r="AI1133" s="625"/>
      <c r="AJ1133" s="625"/>
      <c r="AK1133" s="625"/>
      <c r="AL1133" s="625"/>
      <c r="AM1133" s="625"/>
      <c r="AN1133" s="625"/>
    </row>
    <row r="1134" spans="1:40" s="626" customFormat="1" ht="16">
      <c r="A1134" s="722"/>
      <c r="B1134" s="493" t="s">
        <v>2263</v>
      </c>
      <c r="C1134" s="494" t="s">
        <v>2268</v>
      </c>
      <c r="D1134" s="743" t="s">
        <v>999</v>
      </c>
      <c r="E1134" s="743" t="s">
        <v>3241</v>
      </c>
      <c r="F1134" s="743"/>
      <c r="G1134" s="743"/>
      <c r="H1134" s="493">
        <v>2017</v>
      </c>
      <c r="I1134" s="493"/>
      <c r="J1134" s="493"/>
      <c r="K1134" s="493"/>
      <c r="L1134" s="493"/>
      <c r="M1134" s="493"/>
      <c r="N1134" s="493" t="s">
        <v>204</v>
      </c>
      <c r="O1134" s="637">
        <v>11081681.791869434</v>
      </c>
      <c r="P1134" s="731"/>
      <c r="Q1134" s="730"/>
      <c r="R1134" s="702" t="s">
        <v>2332</v>
      </c>
      <c r="S1134" s="726" t="str">
        <f t="shared" si="286"/>
        <v>ALAT KEDOKTERAN</v>
      </c>
      <c r="T1134" s="726">
        <v>5</v>
      </c>
      <c r="U1134" s="734">
        <f t="shared" si="287"/>
        <v>2216334.3583738869</v>
      </c>
      <c r="V1134" s="742">
        <f t="shared" si="296"/>
        <v>-4</v>
      </c>
      <c r="W1134" s="735"/>
      <c r="X1134" s="735"/>
      <c r="Y1134" s="735"/>
      <c r="Z1134" s="735"/>
      <c r="AA1134" s="735"/>
      <c r="AB1134" s="735">
        <f t="shared" si="290"/>
        <v>2216334.3583738869</v>
      </c>
      <c r="AC1134" s="736">
        <v>2017</v>
      </c>
      <c r="AD1134" s="737">
        <f t="shared" si="291"/>
        <v>8865347.4334955476</v>
      </c>
      <c r="AE1134" s="740"/>
      <c r="AF1134" s="738">
        <f t="shared" si="293"/>
        <v>2216334.3583738869</v>
      </c>
      <c r="AG1134" s="739"/>
      <c r="AH1134" s="625"/>
      <c r="AI1134" s="625"/>
      <c r="AJ1134" s="625"/>
      <c r="AK1134" s="625"/>
      <c r="AL1134" s="625"/>
      <c r="AM1134" s="625"/>
      <c r="AN1134" s="625"/>
    </row>
    <row r="1135" spans="1:40" s="626" customFormat="1" ht="32">
      <c r="A1135" s="722"/>
      <c r="B1135" s="493" t="s">
        <v>2263</v>
      </c>
      <c r="C1135" s="494" t="s">
        <v>2269</v>
      </c>
      <c r="D1135" s="743" t="s">
        <v>3021</v>
      </c>
      <c r="E1135" s="743" t="s">
        <v>3242</v>
      </c>
      <c r="F1135" s="743"/>
      <c r="G1135" s="743"/>
      <c r="H1135" s="493">
        <v>2017</v>
      </c>
      <c r="I1135" s="493"/>
      <c r="J1135" s="493"/>
      <c r="K1135" s="493"/>
      <c r="L1135" s="493"/>
      <c r="M1135" s="493"/>
      <c r="N1135" s="493" t="s">
        <v>204</v>
      </c>
      <c r="O1135" s="637">
        <v>13476502.938322779</v>
      </c>
      <c r="P1135" s="731"/>
      <c r="Q1135" s="730"/>
      <c r="R1135" s="702" t="s">
        <v>2332</v>
      </c>
      <c r="S1135" s="726" t="str">
        <f t="shared" si="286"/>
        <v>ALAT KEDOKTERAN</v>
      </c>
      <c r="T1135" s="726">
        <v>5</v>
      </c>
      <c r="U1135" s="734">
        <f t="shared" si="287"/>
        <v>2695298.5876645558</v>
      </c>
      <c r="V1135" s="742">
        <f t="shared" si="296"/>
        <v>-4</v>
      </c>
      <c r="W1135" s="735"/>
      <c r="X1135" s="735"/>
      <c r="Y1135" s="735"/>
      <c r="Z1135" s="735"/>
      <c r="AA1135" s="735"/>
      <c r="AB1135" s="735">
        <f t="shared" si="290"/>
        <v>2695298.5876645558</v>
      </c>
      <c r="AC1135" s="736">
        <v>2017</v>
      </c>
      <c r="AD1135" s="737">
        <f t="shared" si="291"/>
        <v>10781204.350658223</v>
      </c>
      <c r="AE1135" s="740"/>
      <c r="AF1135" s="738">
        <f t="shared" si="293"/>
        <v>2695298.5876645558</v>
      </c>
      <c r="AG1135" s="739"/>
      <c r="AH1135" s="625"/>
      <c r="AI1135" s="625"/>
      <c r="AJ1135" s="625"/>
      <c r="AK1135" s="625"/>
      <c r="AL1135" s="625"/>
      <c r="AM1135" s="625"/>
      <c r="AN1135" s="625"/>
    </row>
    <row r="1136" spans="1:40" s="626" customFormat="1" ht="16">
      <c r="A1136" s="722"/>
      <c r="B1136" s="493" t="s">
        <v>2270</v>
      </c>
      <c r="C1136" s="494" t="s">
        <v>2271</v>
      </c>
      <c r="D1136" s="743" t="s">
        <v>732</v>
      </c>
      <c r="E1136" s="743" t="s">
        <v>3243</v>
      </c>
      <c r="F1136" s="743"/>
      <c r="G1136" s="743"/>
      <c r="H1136" s="493">
        <v>2017</v>
      </c>
      <c r="I1136" s="493"/>
      <c r="J1136" s="493"/>
      <c r="K1136" s="493"/>
      <c r="L1136" s="493"/>
      <c r="M1136" s="493"/>
      <c r="N1136" s="493" t="s">
        <v>204</v>
      </c>
      <c r="O1136" s="637">
        <v>25624886.746492006</v>
      </c>
      <c r="P1136" s="731"/>
      <c r="Q1136" s="730"/>
      <c r="R1136" s="702" t="s">
        <v>2332</v>
      </c>
      <c r="S1136" s="726" t="str">
        <f t="shared" si="286"/>
        <v>ALAT KEDOKTERAN</v>
      </c>
      <c r="T1136" s="726">
        <v>5</v>
      </c>
      <c r="U1136" s="734">
        <f t="shared" si="287"/>
        <v>5124975.3492984008</v>
      </c>
      <c r="V1136" s="742">
        <f t="shared" si="296"/>
        <v>-4</v>
      </c>
      <c r="W1136" s="735"/>
      <c r="X1136" s="735"/>
      <c r="Y1136" s="735"/>
      <c r="Z1136" s="735"/>
      <c r="AA1136" s="735"/>
      <c r="AB1136" s="735">
        <f t="shared" si="290"/>
        <v>5124975.3492984008</v>
      </c>
      <c r="AC1136" s="736">
        <v>2017</v>
      </c>
      <c r="AD1136" s="737">
        <f t="shared" si="291"/>
        <v>20499911.397193603</v>
      </c>
      <c r="AE1136" s="740"/>
      <c r="AF1136" s="738">
        <f t="shared" si="293"/>
        <v>5124975.3492984008</v>
      </c>
      <c r="AG1136" s="739"/>
      <c r="AH1136" s="625"/>
      <c r="AI1136" s="625"/>
      <c r="AJ1136" s="625"/>
      <c r="AK1136" s="625"/>
      <c r="AL1136" s="625"/>
      <c r="AM1136" s="625"/>
      <c r="AN1136" s="625"/>
    </row>
    <row r="1137" spans="1:40" s="626" customFormat="1" ht="16">
      <c r="A1137" s="722"/>
      <c r="B1137" s="493" t="s">
        <v>2263</v>
      </c>
      <c r="C1137" s="494" t="s">
        <v>2272</v>
      </c>
      <c r="D1137" s="743" t="s">
        <v>732</v>
      </c>
      <c r="E1137" s="743" t="s">
        <v>3244</v>
      </c>
      <c r="F1137" s="743"/>
      <c r="G1137" s="743"/>
      <c r="H1137" s="493">
        <v>2017</v>
      </c>
      <c r="I1137" s="493"/>
      <c r="J1137" s="493"/>
      <c r="K1137" s="493"/>
      <c r="L1137" s="493"/>
      <c r="M1137" s="493"/>
      <c r="N1137" s="493" t="s">
        <v>204</v>
      </c>
      <c r="O1137" s="637">
        <v>21428190.55090877</v>
      </c>
      <c r="P1137" s="731"/>
      <c r="Q1137" s="730"/>
      <c r="R1137" s="702" t="s">
        <v>2332</v>
      </c>
      <c r="S1137" s="726" t="str">
        <f t="shared" si="286"/>
        <v>ALAT KEDOKTERAN</v>
      </c>
      <c r="T1137" s="726">
        <v>5</v>
      </c>
      <c r="U1137" s="734">
        <f t="shared" si="287"/>
        <v>4285636.1101817545</v>
      </c>
      <c r="V1137" s="742">
        <f t="shared" si="296"/>
        <v>-4</v>
      </c>
      <c r="W1137" s="735"/>
      <c r="X1137" s="735"/>
      <c r="Y1137" s="735"/>
      <c r="Z1137" s="735"/>
      <c r="AA1137" s="735"/>
      <c r="AB1137" s="735">
        <f t="shared" si="290"/>
        <v>4285636.1101817545</v>
      </c>
      <c r="AC1137" s="736">
        <v>2017</v>
      </c>
      <c r="AD1137" s="737">
        <f t="shared" si="291"/>
        <v>17142554.440727018</v>
      </c>
      <c r="AE1137" s="740"/>
      <c r="AF1137" s="738">
        <f t="shared" si="293"/>
        <v>4285636.1101817545</v>
      </c>
      <c r="AG1137" s="739"/>
      <c r="AH1137" s="625"/>
      <c r="AI1137" s="625"/>
      <c r="AJ1137" s="625"/>
      <c r="AK1137" s="625"/>
      <c r="AL1137" s="625"/>
      <c r="AM1137" s="625"/>
      <c r="AN1137" s="625"/>
    </row>
    <row r="1138" spans="1:40" s="626" customFormat="1" ht="16">
      <c r="A1138" s="722"/>
      <c r="B1138" s="493" t="s">
        <v>2270</v>
      </c>
      <c r="C1138" s="494" t="s">
        <v>2273</v>
      </c>
      <c r="D1138" s="743" t="s">
        <v>733</v>
      </c>
      <c r="E1138" s="743" t="s">
        <v>3245</v>
      </c>
      <c r="F1138" s="743"/>
      <c r="G1138" s="743"/>
      <c r="H1138" s="493">
        <v>2017</v>
      </c>
      <c r="I1138" s="493"/>
      <c r="J1138" s="493"/>
      <c r="K1138" s="493"/>
      <c r="L1138" s="493"/>
      <c r="M1138" s="493"/>
      <c r="N1138" s="493" t="s">
        <v>204</v>
      </c>
      <c r="O1138" s="637">
        <v>49885596.829885118</v>
      </c>
      <c r="P1138" s="731"/>
      <c r="Q1138" s="730"/>
      <c r="R1138" s="702" t="s">
        <v>2332</v>
      </c>
      <c r="S1138" s="726" t="str">
        <f t="shared" si="286"/>
        <v>ALAT KEDOKTERAN</v>
      </c>
      <c r="T1138" s="726">
        <v>5</v>
      </c>
      <c r="U1138" s="734">
        <f t="shared" si="287"/>
        <v>9977117.3659770228</v>
      </c>
      <c r="V1138" s="742">
        <f t="shared" si="296"/>
        <v>-4</v>
      </c>
      <c r="W1138" s="735"/>
      <c r="X1138" s="735"/>
      <c r="Y1138" s="735"/>
      <c r="Z1138" s="735"/>
      <c r="AA1138" s="735"/>
      <c r="AB1138" s="735">
        <f t="shared" si="290"/>
        <v>9977117.3659770228</v>
      </c>
      <c r="AC1138" s="736">
        <v>2017</v>
      </c>
      <c r="AD1138" s="737">
        <f t="shared" si="291"/>
        <v>39908479.463908091</v>
      </c>
      <c r="AE1138" s="740"/>
      <c r="AF1138" s="738">
        <f t="shared" si="293"/>
        <v>9977117.3659770228</v>
      </c>
      <c r="AG1138" s="739"/>
      <c r="AH1138" s="625"/>
      <c r="AI1138" s="625"/>
      <c r="AJ1138" s="625"/>
      <c r="AK1138" s="625"/>
      <c r="AL1138" s="625"/>
      <c r="AM1138" s="625"/>
      <c r="AN1138" s="625"/>
    </row>
    <row r="1139" spans="1:40" s="626" customFormat="1" ht="16">
      <c r="A1139" s="722"/>
      <c r="B1139" s="493" t="s">
        <v>2263</v>
      </c>
      <c r="C1139" s="494" t="s">
        <v>2274</v>
      </c>
      <c r="D1139" s="743" t="s">
        <v>732</v>
      </c>
      <c r="E1139" s="743" t="s">
        <v>3246</v>
      </c>
      <c r="F1139" s="743"/>
      <c r="G1139" s="743"/>
      <c r="H1139" s="493">
        <v>2017</v>
      </c>
      <c r="I1139" s="493"/>
      <c r="J1139" s="493"/>
      <c r="K1139" s="493"/>
      <c r="L1139" s="493"/>
      <c r="M1139" s="493"/>
      <c r="N1139" s="493" t="s">
        <v>204</v>
      </c>
      <c r="O1139" s="637">
        <v>74924548.666015267</v>
      </c>
      <c r="P1139" s="731"/>
      <c r="Q1139" s="730"/>
      <c r="R1139" s="702" t="s">
        <v>2332</v>
      </c>
      <c r="S1139" s="726" t="str">
        <f t="shared" si="286"/>
        <v>ALAT KEDOKTERAN</v>
      </c>
      <c r="T1139" s="726">
        <v>5</v>
      </c>
      <c r="U1139" s="734">
        <f t="shared" si="287"/>
        <v>14984907.733203053</v>
      </c>
      <c r="V1139" s="742">
        <f t="shared" si="296"/>
        <v>-4</v>
      </c>
      <c r="W1139" s="735"/>
      <c r="X1139" s="735"/>
      <c r="Y1139" s="735"/>
      <c r="Z1139" s="735"/>
      <c r="AA1139" s="735"/>
      <c r="AB1139" s="735">
        <f t="shared" si="290"/>
        <v>14984907.733203053</v>
      </c>
      <c r="AC1139" s="736">
        <v>2017</v>
      </c>
      <c r="AD1139" s="737">
        <f t="shared" si="291"/>
        <v>59939640.932812214</v>
      </c>
      <c r="AE1139" s="740"/>
      <c r="AF1139" s="738">
        <f t="shared" si="293"/>
        <v>14984907.733203053</v>
      </c>
      <c r="AG1139" s="739"/>
      <c r="AH1139" s="625"/>
      <c r="AI1139" s="625"/>
      <c r="AJ1139" s="625"/>
      <c r="AK1139" s="625"/>
      <c r="AL1139" s="625"/>
      <c r="AM1139" s="625"/>
      <c r="AN1139" s="625"/>
    </row>
    <row r="1140" spans="1:40" s="626" customFormat="1" ht="16">
      <c r="A1140" s="722"/>
      <c r="B1140" s="493" t="s">
        <v>2263</v>
      </c>
      <c r="C1140" s="494" t="s">
        <v>2275</v>
      </c>
      <c r="D1140" s="743" t="s">
        <v>732</v>
      </c>
      <c r="E1140" s="743" t="s">
        <v>3247</v>
      </c>
      <c r="F1140" s="743"/>
      <c r="G1140" s="743"/>
      <c r="H1140" s="493">
        <v>2017</v>
      </c>
      <c r="I1140" s="493"/>
      <c r="J1140" s="493"/>
      <c r="K1140" s="493"/>
      <c r="L1140" s="493"/>
      <c r="M1140" s="493"/>
      <c r="N1140" s="493" t="s">
        <v>204</v>
      </c>
      <c r="O1140" s="637">
        <v>315372203.91577518</v>
      </c>
      <c r="P1140" s="731"/>
      <c r="Q1140" s="730"/>
      <c r="R1140" s="702" t="s">
        <v>2332</v>
      </c>
      <c r="S1140" s="726" t="str">
        <f t="shared" si="286"/>
        <v>ALAT KEDOKTERAN</v>
      </c>
      <c r="T1140" s="726">
        <v>5</v>
      </c>
      <c r="U1140" s="734">
        <f t="shared" si="287"/>
        <v>63074438.783155039</v>
      </c>
      <c r="V1140" s="742">
        <f t="shared" si="296"/>
        <v>-4</v>
      </c>
      <c r="W1140" s="735"/>
      <c r="X1140" s="735"/>
      <c r="Y1140" s="735"/>
      <c r="Z1140" s="735"/>
      <c r="AA1140" s="735"/>
      <c r="AB1140" s="735">
        <f t="shared" si="290"/>
        <v>63074438.783155039</v>
      </c>
      <c r="AC1140" s="736">
        <v>2017</v>
      </c>
      <c r="AD1140" s="737">
        <f t="shared" si="291"/>
        <v>252297765.13262016</v>
      </c>
      <c r="AE1140" s="740"/>
      <c r="AF1140" s="738">
        <f t="shared" si="293"/>
        <v>63074438.783155039</v>
      </c>
      <c r="AG1140" s="739"/>
      <c r="AH1140" s="625"/>
      <c r="AI1140" s="625"/>
      <c r="AJ1140" s="625"/>
      <c r="AK1140" s="625"/>
      <c r="AL1140" s="625"/>
      <c r="AM1140" s="625"/>
      <c r="AN1140" s="625"/>
    </row>
    <row r="1141" spans="1:40" s="626" customFormat="1" ht="16">
      <c r="A1141" s="722"/>
      <c r="B1141" s="493" t="s">
        <v>2263</v>
      </c>
      <c r="C1141" s="494" t="s">
        <v>2276</v>
      </c>
      <c r="D1141" s="743" t="s">
        <v>732</v>
      </c>
      <c r="E1141" s="743" t="s">
        <v>3247</v>
      </c>
      <c r="F1141" s="743"/>
      <c r="G1141" s="743"/>
      <c r="H1141" s="493">
        <v>2017</v>
      </c>
      <c r="I1141" s="493"/>
      <c r="J1141" s="493"/>
      <c r="K1141" s="493"/>
      <c r="L1141" s="493"/>
      <c r="M1141" s="493"/>
      <c r="N1141" s="493" t="s">
        <v>204</v>
      </c>
      <c r="O1141" s="637">
        <v>152861904.52924159</v>
      </c>
      <c r="P1141" s="731"/>
      <c r="Q1141" s="730"/>
      <c r="R1141" s="702" t="s">
        <v>2332</v>
      </c>
      <c r="S1141" s="726" t="str">
        <f t="shared" si="286"/>
        <v>ALAT KEDOKTERAN</v>
      </c>
      <c r="T1141" s="726">
        <v>5</v>
      </c>
      <c r="U1141" s="734">
        <f t="shared" si="287"/>
        <v>30572378.905848317</v>
      </c>
      <c r="V1141" s="742">
        <f t="shared" si="296"/>
        <v>-4</v>
      </c>
      <c r="W1141" s="735"/>
      <c r="X1141" s="735"/>
      <c r="Y1141" s="735"/>
      <c r="Z1141" s="735"/>
      <c r="AA1141" s="735"/>
      <c r="AB1141" s="735">
        <f t="shared" si="290"/>
        <v>30572378.905848317</v>
      </c>
      <c r="AC1141" s="736">
        <v>2017</v>
      </c>
      <c r="AD1141" s="737">
        <f t="shared" si="291"/>
        <v>122289525.62339327</v>
      </c>
      <c r="AE1141" s="740"/>
      <c r="AF1141" s="738">
        <f t="shared" si="293"/>
        <v>30572378.905848317</v>
      </c>
      <c r="AG1141" s="739"/>
      <c r="AH1141" s="625"/>
      <c r="AI1141" s="625"/>
      <c r="AJ1141" s="625"/>
      <c r="AK1141" s="625"/>
      <c r="AL1141" s="625"/>
      <c r="AM1141" s="625"/>
      <c r="AN1141" s="625"/>
    </row>
    <row r="1142" spans="1:40" s="626" customFormat="1" ht="16">
      <c r="A1142" s="722"/>
      <c r="B1142" s="493" t="s">
        <v>2263</v>
      </c>
      <c r="C1142" s="494" t="s">
        <v>2277</v>
      </c>
      <c r="D1142" s="743" t="s">
        <v>732</v>
      </c>
      <c r="E1142" s="743" t="s">
        <v>3248</v>
      </c>
      <c r="F1142" s="743"/>
      <c r="G1142" s="743"/>
      <c r="H1142" s="493">
        <v>2017</v>
      </c>
      <c r="I1142" s="493"/>
      <c r="J1142" s="493"/>
      <c r="K1142" s="493"/>
      <c r="L1142" s="493"/>
      <c r="M1142" s="493"/>
      <c r="N1142" s="493" t="s">
        <v>204</v>
      </c>
      <c r="O1142" s="637">
        <v>63011480.32423991</v>
      </c>
      <c r="P1142" s="731"/>
      <c r="Q1142" s="730"/>
      <c r="R1142" s="702" t="s">
        <v>2332</v>
      </c>
      <c r="S1142" s="726" t="str">
        <f t="shared" si="286"/>
        <v>ALAT KEDOKTERAN</v>
      </c>
      <c r="T1142" s="726">
        <v>5</v>
      </c>
      <c r="U1142" s="734">
        <f t="shared" si="287"/>
        <v>12602294.064847982</v>
      </c>
      <c r="V1142" s="742">
        <f t="shared" si="296"/>
        <v>-4</v>
      </c>
      <c r="W1142" s="735"/>
      <c r="X1142" s="735"/>
      <c r="Y1142" s="735"/>
      <c r="Z1142" s="735"/>
      <c r="AA1142" s="735"/>
      <c r="AB1142" s="735">
        <f t="shared" si="290"/>
        <v>12602294.064847982</v>
      </c>
      <c r="AC1142" s="736">
        <v>2017</v>
      </c>
      <c r="AD1142" s="737">
        <f t="shared" si="291"/>
        <v>50409186.259391926</v>
      </c>
      <c r="AE1142" s="740"/>
      <c r="AF1142" s="738">
        <f t="shared" si="293"/>
        <v>12602294.064847982</v>
      </c>
      <c r="AG1142" s="739"/>
      <c r="AH1142" s="625"/>
      <c r="AI1142" s="625"/>
      <c r="AJ1142" s="625"/>
      <c r="AK1142" s="625"/>
      <c r="AL1142" s="625"/>
      <c r="AM1142" s="625"/>
      <c r="AN1142" s="625"/>
    </row>
    <row r="1143" spans="1:40" s="626" customFormat="1" ht="32">
      <c r="A1143" s="722"/>
      <c r="B1143" s="493" t="s">
        <v>2263</v>
      </c>
      <c r="C1143" s="494" t="s">
        <v>2278</v>
      </c>
      <c r="D1143" s="743" t="s">
        <v>732</v>
      </c>
      <c r="E1143" s="743" t="s">
        <v>3249</v>
      </c>
      <c r="F1143" s="743"/>
      <c r="G1143" s="743"/>
      <c r="H1143" s="493">
        <v>2017</v>
      </c>
      <c r="I1143" s="493"/>
      <c r="J1143" s="493"/>
      <c r="K1143" s="493"/>
      <c r="L1143" s="493"/>
      <c r="M1143" s="493"/>
      <c r="N1143" s="493" t="s">
        <v>204</v>
      </c>
      <c r="O1143" s="637">
        <v>45272235.809155673</v>
      </c>
      <c r="P1143" s="731"/>
      <c r="Q1143" s="730"/>
      <c r="R1143" s="702" t="s">
        <v>2332</v>
      </c>
      <c r="S1143" s="726" t="str">
        <f t="shared" si="286"/>
        <v>ALAT KEDOKTERAN</v>
      </c>
      <c r="T1143" s="726">
        <v>5</v>
      </c>
      <c r="U1143" s="734">
        <f t="shared" si="287"/>
        <v>9054445.1618311349</v>
      </c>
      <c r="V1143" s="742">
        <f t="shared" si="296"/>
        <v>-4</v>
      </c>
      <c r="W1143" s="735"/>
      <c r="X1143" s="735"/>
      <c r="Y1143" s="735"/>
      <c r="Z1143" s="735"/>
      <c r="AA1143" s="735"/>
      <c r="AB1143" s="735">
        <f t="shared" si="290"/>
        <v>9054445.1618311349</v>
      </c>
      <c r="AC1143" s="736">
        <v>2017</v>
      </c>
      <c r="AD1143" s="737">
        <f t="shared" si="291"/>
        <v>36217790.64732454</v>
      </c>
      <c r="AE1143" s="740"/>
      <c r="AF1143" s="738">
        <f t="shared" si="293"/>
        <v>9054445.1618311349</v>
      </c>
      <c r="AG1143" s="739"/>
      <c r="AH1143" s="625"/>
      <c r="AI1143" s="625"/>
      <c r="AJ1143" s="625"/>
      <c r="AK1143" s="625"/>
      <c r="AL1143" s="625"/>
      <c r="AM1143" s="625"/>
      <c r="AN1143" s="625"/>
    </row>
    <row r="1144" spans="1:40" s="626" customFormat="1" ht="16">
      <c r="A1144" s="722"/>
      <c r="B1144" s="493" t="s">
        <v>2279</v>
      </c>
      <c r="C1144" s="494" t="s">
        <v>2280</v>
      </c>
      <c r="D1144" s="743" t="s">
        <v>732</v>
      </c>
      <c r="E1144" s="743" t="s">
        <v>3250</v>
      </c>
      <c r="F1144" s="743"/>
      <c r="G1144" s="743"/>
      <c r="H1144" s="493">
        <v>2017</v>
      </c>
      <c r="I1144" s="493"/>
      <c r="J1144" s="493"/>
      <c r="K1144" s="493"/>
      <c r="L1144" s="493"/>
      <c r="M1144" s="493"/>
      <c r="N1144" s="493" t="s">
        <v>204</v>
      </c>
      <c r="O1144" s="637">
        <v>9715501.9324957971</v>
      </c>
      <c r="P1144" s="731"/>
      <c r="Q1144" s="730"/>
      <c r="R1144" s="702" t="s">
        <v>2332</v>
      </c>
      <c r="S1144" s="726" t="str">
        <f t="shared" si="286"/>
        <v>ALAT KEDOKTERAN</v>
      </c>
      <c r="T1144" s="726">
        <v>5</v>
      </c>
      <c r="U1144" s="734">
        <f t="shared" si="287"/>
        <v>1943098.3864991595</v>
      </c>
      <c r="V1144" s="742">
        <f t="shared" si="296"/>
        <v>-4</v>
      </c>
      <c r="W1144" s="735"/>
      <c r="X1144" s="735"/>
      <c r="Y1144" s="735"/>
      <c r="Z1144" s="735"/>
      <c r="AA1144" s="735"/>
      <c r="AB1144" s="735">
        <f t="shared" si="290"/>
        <v>1943098.3864991595</v>
      </c>
      <c r="AC1144" s="736">
        <v>2017</v>
      </c>
      <c r="AD1144" s="737">
        <f t="shared" si="291"/>
        <v>7772403.545996638</v>
      </c>
      <c r="AE1144" s="740"/>
      <c r="AF1144" s="738">
        <f t="shared" si="293"/>
        <v>1943098.3864991595</v>
      </c>
      <c r="AG1144" s="739"/>
      <c r="AH1144" s="625"/>
      <c r="AI1144" s="625"/>
      <c r="AJ1144" s="625"/>
      <c r="AK1144" s="625"/>
      <c r="AL1144" s="625"/>
      <c r="AM1144" s="625"/>
      <c r="AN1144" s="625"/>
    </row>
    <row r="1145" spans="1:40" s="626" customFormat="1" ht="16">
      <c r="A1145" s="722"/>
      <c r="B1145" s="493" t="s">
        <v>2281</v>
      </c>
      <c r="C1145" s="494" t="s">
        <v>2282</v>
      </c>
      <c r="D1145" s="743" t="s">
        <v>732</v>
      </c>
      <c r="E1145" s="743" t="s">
        <v>3251</v>
      </c>
      <c r="F1145" s="743"/>
      <c r="G1145" s="743"/>
      <c r="H1145" s="493">
        <v>2017</v>
      </c>
      <c r="I1145" s="493"/>
      <c r="J1145" s="493"/>
      <c r="K1145" s="493"/>
      <c r="L1145" s="493"/>
      <c r="M1145" s="493"/>
      <c r="N1145" s="493" t="s">
        <v>204</v>
      </c>
      <c r="O1145" s="637">
        <v>8446677.4120745938</v>
      </c>
      <c r="P1145" s="731"/>
      <c r="Q1145" s="730"/>
      <c r="R1145" s="702" t="s">
        <v>2332</v>
      </c>
      <c r="S1145" s="726" t="str">
        <f t="shared" si="286"/>
        <v>ALAT KEDOKTERAN</v>
      </c>
      <c r="T1145" s="726">
        <v>5</v>
      </c>
      <c r="U1145" s="734">
        <f t="shared" si="287"/>
        <v>1689333.4824149187</v>
      </c>
      <c r="V1145" s="742">
        <f t="shared" si="296"/>
        <v>-4</v>
      </c>
      <c r="W1145" s="735"/>
      <c r="X1145" s="735"/>
      <c r="Y1145" s="735"/>
      <c r="Z1145" s="735"/>
      <c r="AA1145" s="735"/>
      <c r="AB1145" s="735">
        <f t="shared" si="290"/>
        <v>1689333.4824149187</v>
      </c>
      <c r="AC1145" s="736">
        <v>2017</v>
      </c>
      <c r="AD1145" s="737">
        <f t="shared" si="291"/>
        <v>6757343.9296596749</v>
      </c>
      <c r="AE1145" s="740"/>
      <c r="AF1145" s="738">
        <f t="shared" si="293"/>
        <v>1689333.4824149187</v>
      </c>
      <c r="AG1145" s="739"/>
      <c r="AH1145" s="625"/>
      <c r="AI1145" s="625"/>
      <c r="AJ1145" s="625"/>
      <c r="AK1145" s="625"/>
      <c r="AL1145" s="625"/>
      <c r="AM1145" s="625"/>
      <c r="AN1145" s="625"/>
    </row>
    <row r="1146" spans="1:40" s="626" customFormat="1" ht="16">
      <c r="A1146" s="722"/>
      <c r="B1146" s="493" t="s">
        <v>2283</v>
      </c>
      <c r="C1146" s="494" t="s">
        <v>361</v>
      </c>
      <c r="D1146" s="743" t="s">
        <v>733</v>
      </c>
      <c r="E1146" s="743" t="s">
        <v>3252</v>
      </c>
      <c r="F1146" s="743"/>
      <c r="G1146" s="743"/>
      <c r="H1146" s="493">
        <v>2017</v>
      </c>
      <c r="I1146" s="493"/>
      <c r="J1146" s="493"/>
      <c r="K1146" s="493"/>
      <c r="L1146" s="493"/>
      <c r="M1146" s="493"/>
      <c r="N1146" s="493" t="s">
        <v>204</v>
      </c>
      <c r="O1146" s="637">
        <v>18085513.016743489</v>
      </c>
      <c r="P1146" s="731"/>
      <c r="Q1146" s="730"/>
      <c r="R1146" s="702" t="s">
        <v>2332</v>
      </c>
      <c r="S1146" s="726" t="str">
        <f t="shared" si="286"/>
        <v>ALAT KEDOKTERAN</v>
      </c>
      <c r="T1146" s="726">
        <v>5</v>
      </c>
      <c r="U1146" s="734">
        <f t="shared" si="287"/>
        <v>3617100.6033486975</v>
      </c>
      <c r="V1146" s="742">
        <f t="shared" si="296"/>
        <v>-4</v>
      </c>
      <c r="W1146" s="735"/>
      <c r="X1146" s="735"/>
      <c r="Y1146" s="735"/>
      <c r="Z1146" s="735"/>
      <c r="AA1146" s="735"/>
      <c r="AB1146" s="735">
        <f t="shared" si="290"/>
        <v>3617100.6033486975</v>
      </c>
      <c r="AC1146" s="736">
        <v>2017</v>
      </c>
      <c r="AD1146" s="737">
        <f t="shared" si="291"/>
        <v>14468412.41339479</v>
      </c>
      <c r="AE1146" s="740"/>
      <c r="AF1146" s="738">
        <f t="shared" si="293"/>
        <v>3617100.6033486975</v>
      </c>
      <c r="AG1146" s="739"/>
      <c r="AH1146" s="625"/>
      <c r="AI1146" s="625"/>
      <c r="AJ1146" s="625"/>
      <c r="AK1146" s="625"/>
      <c r="AL1146" s="625"/>
      <c r="AM1146" s="625"/>
      <c r="AN1146" s="625"/>
    </row>
    <row r="1147" spans="1:40" s="626" customFormat="1" ht="16">
      <c r="A1147" s="722"/>
      <c r="B1147" s="493" t="s">
        <v>2263</v>
      </c>
      <c r="C1147" s="494" t="s">
        <v>2284</v>
      </c>
      <c r="D1147" s="743" t="s">
        <v>732</v>
      </c>
      <c r="E1147" s="743" t="s">
        <v>3253</v>
      </c>
      <c r="F1147" s="743"/>
      <c r="G1147" s="743"/>
      <c r="H1147" s="493">
        <v>2017</v>
      </c>
      <c r="I1147" s="493"/>
      <c r="J1147" s="493"/>
      <c r="K1147" s="493"/>
      <c r="L1147" s="493"/>
      <c r="M1147" s="493"/>
      <c r="N1147" s="493" t="s">
        <v>204</v>
      </c>
      <c r="O1147" s="637">
        <v>1105664.1838435165</v>
      </c>
      <c r="P1147" s="731"/>
      <c r="Q1147" s="730"/>
      <c r="R1147" s="702" t="s">
        <v>2332</v>
      </c>
      <c r="S1147" s="726" t="str">
        <f t="shared" si="286"/>
        <v>ALAT KEDOKTERAN</v>
      </c>
      <c r="T1147" s="726">
        <v>5</v>
      </c>
      <c r="U1147" s="734">
        <f t="shared" si="287"/>
        <v>221130.8367687033</v>
      </c>
      <c r="V1147" s="742">
        <f t="shared" si="296"/>
        <v>-4</v>
      </c>
      <c r="W1147" s="735"/>
      <c r="X1147" s="735"/>
      <c r="Y1147" s="735"/>
      <c r="Z1147" s="735"/>
      <c r="AA1147" s="735"/>
      <c r="AB1147" s="735">
        <f t="shared" si="290"/>
        <v>221130.8367687033</v>
      </c>
      <c r="AC1147" s="736">
        <v>2017</v>
      </c>
      <c r="AD1147" s="737">
        <f t="shared" si="291"/>
        <v>884533.34707481321</v>
      </c>
      <c r="AE1147" s="740"/>
      <c r="AF1147" s="738">
        <f t="shared" si="293"/>
        <v>221130.8367687033</v>
      </c>
      <c r="AG1147" s="739"/>
      <c r="AH1147" s="625"/>
      <c r="AI1147" s="625"/>
      <c r="AJ1147" s="625"/>
      <c r="AK1147" s="625"/>
      <c r="AL1147" s="625"/>
      <c r="AM1147" s="625"/>
      <c r="AN1147" s="625"/>
    </row>
    <row r="1148" spans="1:40" s="626" customFormat="1" ht="16">
      <c r="A1148" s="722"/>
      <c r="B1148" s="493" t="s">
        <v>2263</v>
      </c>
      <c r="C1148" s="494" t="s">
        <v>2285</v>
      </c>
      <c r="D1148" s="743" t="s">
        <v>732</v>
      </c>
      <c r="E1148" s="743" t="s">
        <v>3254</v>
      </c>
      <c r="F1148" s="743"/>
      <c r="G1148" s="743"/>
      <c r="H1148" s="493">
        <v>2017</v>
      </c>
      <c r="I1148" s="493"/>
      <c r="J1148" s="493"/>
      <c r="K1148" s="493"/>
      <c r="L1148" s="493"/>
      <c r="M1148" s="493"/>
      <c r="N1148" s="493" t="s">
        <v>204</v>
      </c>
      <c r="O1148" s="637">
        <v>100310053.45767568</v>
      </c>
      <c r="P1148" s="731"/>
      <c r="Q1148" s="730"/>
      <c r="R1148" s="702" t="s">
        <v>2332</v>
      </c>
      <c r="S1148" s="726" t="str">
        <f t="shared" si="286"/>
        <v>ALAT KEDOKTERAN</v>
      </c>
      <c r="T1148" s="726">
        <v>5</v>
      </c>
      <c r="U1148" s="734">
        <f t="shared" si="287"/>
        <v>20062008.691535138</v>
      </c>
      <c r="V1148" s="742">
        <f t="shared" si="296"/>
        <v>-4</v>
      </c>
      <c r="W1148" s="735"/>
      <c r="X1148" s="735"/>
      <c r="Y1148" s="735"/>
      <c r="Z1148" s="735"/>
      <c r="AA1148" s="735"/>
      <c r="AB1148" s="735">
        <f t="shared" si="290"/>
        <v>20062008.691535138</v>
      </c>
      <c r="AC1148" s="736">
        <v>2017</v>
      </c>
      <c r="AD1148" s="737">
        <f t="shared" si="291"/>
        <v>80248044.76614055</v>
      </c>
      <c r="AE1148" s="740"/>
      <c r="AF1148" s="738">
        <f t="shared" si="293"/>
        <v>20062008.691535138</v>
      </c>
      <c r="AG1148" s="739"/>
      <c r="AH1148" s="625"/>
      <c r="AI1148" s="625"/>
      <c r="AJ1148" s="625"/>
      <c r="AK1148" s="625"/>
      <c r="AL1148" s="625"/>
      <c r="AM1148" s="625"/>
      <c r="AN1148" s="625"/>
    </row>
    <row r="1149" spans="1:40" s="626" customFormat="1" ht="16">
      <c r="A1149" s="722"/>
      <c r="B1149" s="493" t="s">
        <v>2286</v>
      </c>
      <c r="C1149" s="494" t="s">
        <v>2287</v>
      </c>
      <c r="D1149" s="743" t="s">
        <v>732</v>
      </c>
      <c r="E1149" s="743" t="s">
        <v>3255</v>
      </c>
      <c r="F1149" s="743"/>
      <c r="G1149" s="743"/>
      <c r="H1149" s="493">
        <v>2017</v>
      </c>
      <c r="I1149" s="493"/>
      <c r="J1149" s="493"/>
      <c r="K1149" s="493"/>
      <c r="L1149" s="493"/>
      <c r="M1149" s="493"/>
      <c r="N1149" s="493" t="s">
        <v>204</v>
      </c>
      <c r="O1149" s="637">
        <v>176575497.6396848</v>
      </c>
      <c r="P1149" s="731"/>
      <c r="Q1149" s="730"/>
      <c r="R1149" s="702" t="s">
        <v>2332</v>
      </c>
      <c r="S1149" s="726" t="str">
        <f t="shared" si="286"/>
        <v>ALAT KEDOKTERAN</v>
      </c>
      <c r="T1149" s="726">
        <v>5</v>
      </c>
      <c r="U1149" s="734">
        <f t="shared" si="287"/>
        <v>35315097.527936958</v>
      </c>
      <c r="V1149" s="742">
        <f t="shared" si="296"/>
        <v>-4</v>
      </c>
      <c r="W1149" s="735"/>
      <c r="X1149" s="735"/>
      <c r="Y1149" s="735"/>
      <c r="Z1149" s="735"/>
      <c r="AA1149" s="735"/>
      <c r="AB1149" s="735">
        <f t="shared" si="290"/>
        <v>35315097.527936958</v>
      </c>
      <c r="AC1149" s="736">
        <v>2017</v>
      </c>
      <c r="AD1149" s="737">
        <f t="shared" si="291"/>
        <v>141260400.11174783</v>
      </c>
      <c r="AE1149" s="740"/>
      <c r="AF1149" s="738">
        <f t="shared" si="293"/>
        <v>35315097.527936958</v>
      </c>
      <c r="AG1149" s="739"/>
      <c r="AH1149" s="625"/>
      <c r="AI1149" s="625"/>
      <c r="AJ1149" s="625"/>
      <c r="AK1149" s="625"/>
      <c r="AL1149" s="625"/>
      <c r="AM1149" s="625"/>
      <c r="AN1149" s="625"/>
    </row>
    <row r="1150" spans="1:40" s="626" customFormat="1" ht="16">
      <c r="A1150" s="722"/>
      <c r="B1150" s="493" t="s">
        <v>2279</v>
      </c>
      <c r="C1150" s="494" t="s">
        <v>2288</v>
      </c>
      <c r="D1150" s="743" t="s">
        <v>999</v>
      </c>
      <c r="E1150" s="743" t="s">
        <v>3256</v>
      </c>
      <c r="F1150" s="743"/>
      <c r="G1150" s="743"/>
      <c r="H1150" s="493">
        <v>2017</v>
      </c>
      <c r="I1150" s="493"/>
      <c r="J1150" s="493"/>
      <c r="K1150" s="493"/>
      <c r="L1150" s="493"/>
      <c r="M1150" s="493"/>
      <c r="N1150" s="493" t="s">
        <v>204</v>
      </c>
      <c r="O1150" s="637">
        <v>24032345.708072592</v>
      </c>
      <c r="P1150" s="731"/>
      <c r="Q1150" s="730"/>
      <c r="R1150" s="702" t="s">
        <v>2332</v>
      </c>
      <c r="S1150" s="726" t="str">
        <f t="shared" si="286"/>
        <v>ALAT KEDOKTERAN</v>
      </c>
      <c r="T1150" s="726">
        <v>5</v>
      </c>
      <c r="U1150" s="734">
        <f t="shared" si="287"/>
        <v>4806467.1416145181</v>
      </c>
      <c r="V1150" s="742">
        <f t="shared" si="296"/>
        <v>-4</v>
      </c>
      <c r="W1150" s="735"/>
      <c r="X1150" s="735"/>
      <c r="Y1150" s="735"/>
      <c r="Z1150" s="735"/>
      <c r="AA1150" s="735"/>
      <c r="AB1150" s="735">
        <f t="shared" si="290"/>
        <v>4806467.1416145181</v>
      </c>
      <c r="AC1150" s="736">
        <v>2017</v>
      </c>
      <c r="AD1150" s="737">
        <f t="shared" si="291"/>
        <v>19225878.566458073</v>
      </c>
      <c r="AE1150" s="740"/>
      <c r="AF1150" s="738">
        <f t="shared" si="293"/>
        <v>4806467.1416145181</v>
      </c>
      <c r="AG1150" s="739"/>
      <c r="AH1150" s="625"/>
      <c r="AI1150" s="625"/>
      <c r="AJ1150" s="625"/>
      <c r="AK1150" s="625"/>
      <c r="AL1150" s="625"/>
      <c r="AM1150" s="625"/>
      <c r="AN1150" s="625"/>
    </row>
    <row r="1151" spans="1:40" s="626" customFormat="1" ht="16">
      <c r="A1151" s="722"/>
      <c r="B1151" s="493" t="s">
        <v>2263</v>
      </c>
      <c r="C1151" s="494" t="s">
        <v>2289</v>
      </c>
      <c r="D1151" s="743" t="s">
        <v>732</v>
      </c>
      <c r="E1151" s="743" t="s">
        <v>3257</v>
      </c>
      <c r="F1151" s="743"/>
      <c r="G1151" s="743"/>
      <c r="H1151" s="493">
        <v>2017</v>
      </c>
      <c r="I1151" s="493"/>
      <c r="J1151" s="493"/>
      <c r="K1151" s="493"/>
      <c r="L1151" s="493"/>
      <c r="M1151" s="493"/>
      <c r="N1151" s="493" t="s">
        <v>204</v>
      </c>
      <c r="O1151" s="637">
        <v>205548971.34935257</v>
      </c>
      <c r="P1151" s="731"/>
      <c r="Q1151" s="730"/>
      <c r="R1151" s="702" t="s">
        <v>2332</v>
      </c>
      <c r="S1151" s="726" t="str">
        <f t="shared" si="286"/>
        <v>ALAT KEDOKTERAN</v>
      </c>
      <c r="T1151" s="726">
        <v>5</v>
      </c>
      <c r="U1151" s="734">
        <f t="shared" si="287"/>
        <v>41109792.269870512</v>
      </c>
      <c r="V1151" s="742">
        <f t="shared" si="296"/>
        <v>-4</v>
      </c>
      <c r="W1151" s="735"/>
      <c r="X1151" s="735"/>
      <c r="Y1151" s="735"/>
      <c r="Z1151" s="735"/>
      <c r="AA1151" s="735"/>
      <c r="AB1151" s="735">
        <f t="shared" si="290"/>
        <v>41109792.269870512</v>
      </c>
      <c r="AC1151" s="736">
        <v>2017</v>
      </c>
      <c r="AD1151" s="737">
        <f t="shared" si="291"/>
        <v>164439179.07948205</v>
      </c>
      <c r="AE1151" s="740"/>
      <c r="AF1151" s="738">
        <f t="shared" si="293"/>
        <v>41109792.269870512</v>
      </c>
      <c r="AG1151" s="739"/>
      <c r="AH1151" s="625"/>
      <c r="AI1151" s="625"/>
      <c r="AJ1151" s="625"/>
      <c r="AK1151" s="625"/>
      <c r="AL1151" s="625"/>
      <c r="AM1151" s="625"/>
      <c r="AN1151" s="625"/>
    </row>
    <row r="1152" spans="1:40" s="626" customFormat="1" ht="16">
      <c r="A1152" s="722"/>
      <c r="B1152" s="493" t="s">
        <v>2263</v>
      </c>
      <c r="C1152" s="494" t="s">
        <v>2290</v>
      </c>
      <c r="D1152" s="743" t="s">
        <v>732</v>
      </c>
      <c r="E1152" s="743" t="s">
        <v>3258</v>
      </c>
      <c r="F1152" s="743"/>
      <c r="G1152" s="743"/>
      <c r="H1152" s="493">
        <v>2017</v>
      </c>
      <c r="I1152" s="493"/>
      <c r="J1152" s="493"/>
      <c r="K1152" s="493"/>
      <c r="L1152" s="493"/>
      <c r="M1152" s="493"/>
      <c r="N1152" s="493" t="s">
        <v>204</v>
      </c>
      <c r="O1152" s="637">
        <v>404644645.89962572</v>
      </c>
      <c r="P1152" s="731"/>
      <c r="Q1152" s="730"/>
      <c r="R1152" s="702" t="s">
        <v>2332</v>
      </c>
      <c r="S1152" s="726" t="str">
        <f t="shared" si="286"/>
        <v>ALAT KEDOKTERAN</v>
      </c>
      <c r="T1152" s="726">
        <v>5</v>
      </c>
      <c r="U1152" s="734">
        <f t="shared" si="287"/>
        <v>80928927.179925144</v>
      </c>
      <c r="V1152" s="742">
        <f t="shared" si="296"/>
        <v>-4</v>
      </c>
      <c r="W1152" s="735"/>
      <c r="X1152" s="735"/>
      <c r="Y1152" s="735"/>
      <c r="Z1152" s="735"/>
      <c r="AA1152" s="735"/>
      <c r="AB1152" s="735">
        <f t="shared" si="290"/>
        <v>80928927.179925144</v>
      </c>
      <c r="AC1152" s="736">
        <v>2017</v>
      </c>
      <c r="AD1152" s="737">
        <f t="shared" si="291"/>
        <v>323715718.71970057</v>
      </c>
      <c r="AE1152" s="740"/>
      <c r="AF1152" s="738">
        <f t="shared" si="293"/>
        <v>80928927.179925144</v>
      </c>
      <c r="AG1152" s="739"/>
      <c r="AH1152" s="625"/>
      <c r="AI1152" s="625"/>
      <c r="AJ1152" s="625"/>
      <c r="AK1152" s="625"/>
      <c r="AL1152" s="625"/>
      <c r="AM1152" s="625"/>
      <c r="AN1152" s="625"/>
    </row>
    <row r="1153" spans="1:40" s="626" customFormat="1" ht="16">
      <c r="A1153" s="722"/>
      <c r="B1153" s="493" t="s">
        <v>2263</v>
      </c>
      <c r="C1153" s="494" t="s">
        <v>2291</v>
      </c>
      <c r="D1153" s="743" t="s">
        <v>732</v>
      </c>
      <c r="E1153" s="743" t="s">
        <v>3259</v>
      </c>
      <c r="F1153" s="743"/>
      <c r="G1153" s="743"/>
      <c r="H1153" s="493">
        <v>2017</v>
      </c>
      <c r="I1153" s="493"/>
      <c r="J1153" s="493"/>
      <c r="K1153" s="493"/>
      <c r="L1153" s="493"/>
      <c r="M1153" s="493"/>
      <c r="N1153" s="493" t="s">
        <v>204</v>
      </c>
      <c r="O1153" s="637">
        <v>838999050</v>
      </c>
      <c r="P1153" s="731"/>
      <c r="Q1153" s="730"/>
      <c r="R1153" s="702" t="s">
        <v>2332</v>
      </c>
      <c r="S1153" s="726" t="str">
        <f t="shared" si="286"/>
        <v>ALAT KEDOKTERAN</v>
      </c>
      <c r="T1153" s="726">
        <v>5</v>
      </c>
      <c r="U1153" s="734">
        <f t="shared" si="287"/>
        <v>167799808</v>
      </c>
      <c r="V1153" s="742">
        <f t="shared" si="296"/>
        <v>-4</v>
      </c>
      <c r="W1153" s="735"/>
      <c r="X1153" s="735"/>
      <c r="Y1153" s="735"/>
      <c r="Z1153" s="735"/>
      <c r="AA1153" s="735"/>
      <c r="AB1153" s="735">
        <f t="shared" si="290"/>
        <v>167799808</v>
      </c>
      <c r="AC1153" s="736">
        <v>2017</v>
      </c>
      <c r="AD1153" s="737">
        <f t="shared" si="291"/>
        <v>671199242</v>
      </c>
      <c r="AE1153" s="740"/>
      <c r="AF1153" s="738">
        <f t="shared" si="293"/>
        <v>167799808</v>
      </c>
      <c r="AG1153" s="739"/>
      <c r="AH1153" s="625"/>
      <c r="AI1153" s="625"/>
      <c r="AJ1153" s="625"/>
      <c r="AK1153" s="625"/>
      <c r="AL1153" s="625"/>
      <c r="AM1153" s="625"/>
      <c r="AN1153" s="625"/>
    </row>
    <row r="1154" spans="1:40" s="626" customFormat="1" ht="16">
      <c r="A1154" s="722"/>
      <c r="B1154" s="493" t="s">
        <v>2292</v>
      </c>
      <c r="C1154" s="494" t="s">
        <v>2293</v>
      </c>
      <c r="D1154" s="743" t="s">
        <v>732</v>
      </c>
      <c r="E1154" s="743" t="s">
        <v>3260</v>
      </c>
      <c r="F1154" s="743"/>
      <c r="G1154" s="743"/>
      <c r="H1154" s="493">
        <v>2017</v>
      </c>
      <c r="I1154" s="493"/>
      <c r="J1154" s="493"/>
      <c r="K1154" s="493"/>
      <c r="L1154" s="493"/>
      <c r="M1154" s="493"/>
      <c r="N1154" s="493" t="s">
        <v>204</v>
      </c>
      <c r="O1154" s="637">
        <v>30611482</v>
      </c>
      <c r="P1154" s="731"/>
      <c r="Q1154" s="730"/>
      <c r="R1154" s="702" t="s">
        <v>2332</v>
      </c>
      <c r="S1154" s="726" t="str">
        <f t="shared" si="286"/>
        <v>ALAT KEDOKTERAN</v>
      </c>
      <c r="T1154" s="726">
        <v>5</v>
      </c>
      <c r="U1154" s="734">
        <f t="shared" si="287"/>
        <v>6122294.4000000004</v>
      </c>
      <c r="V1154" s="742">
        <f t="shared" si="296"/>
        <v>-4</v>
      </c>
      <c r="W1154" s="735"/>
      <c r="X1154" s="735"/>
      <c r="Y1154" s="735"/>
      <c r="Z1154" s="735"/>
      <c r="AA1154" s="735"/>
      <c r="AB1154" s="735">
        <f t="shared" si="290"/>
        <v>6122294.4000000004</v>
      </c>
      <c r="AC1154" s="736">
        <v>2017</v>
      </c>
      <c r="AD1154" s="737">
        <f t="shared" si="291"/>
        <v>24489187.600000001</v>
      </c>
      <c r="AE1154" s="740"/>
      <c r="AF1154" s="738">
        <f t="shared" si="293"/>
        <v>6122294.4000000004</v>
      </c>
      <c r="AG1154" s="739"/>
      <c r="AH1154" s="625"/>
      <c r="AI1154" s="625"/>
      <c r="AJ1154" s="625"/>
      <c r="AK1154" s="625"/>
      <c r="AL1154" s="625"/>
      <c r="AM1154" s="625"/>
      <c r="AN1154" s="625"/>
    </row>
    <row r="1155" spans="1:40" s="626" customFormat="1" ht="16">
      <c r="A1155" s="722"/>
      <c r="B1155" s="493" t="s">
        <v>2292</v>
      </c>
      <c r="C1155" s="494" t="s">
        <v>2293</v>
      </c>
      <c r="D1155" s="743" t="s">
        <v>732</v>
      </c>
      <c r="E1155" s="743" t="s">
        <v>3260</v>
      </c>
      <c r="F1155" s="743"/>
      <c r="G1155" s="743"/>
      <c r="H1155" s="493">
        <v>2017</v>
      </c>
      <c r="I1155" s="493"/>
      <c r="J1155" s="493"/>
      <c r="K1155" s="493"/>
      <c r="L1155" s="493"/>
      <c r="M1155" s="493"/>
      <c r="N1155" s="493" t="s">
        <v>204</v>
      </c>
      <c r="O1155" s="637">
        <v>100509320</v>
      </c>
      <c r="P1155" s="731"/>
      <c r="Q1155" s="730"/>
      <c r="R1155" s="702" t="s">
        <v>2332</v>
      </c>
      <c r="S1155" s="726" t="str">
        <f t="shared" si="286"/>
        <v>ALAT KEDOKTERAN</v>
      </c>
      <c r="T1155" s="726">
        <v>5</v>
      </c>
      <c r="U1155" s="734">
        <f t="shared" si="287"/>
        <v>20101862</v>
      </c>
      <c r="V1155" s="742">
        <f t="shared" si="296"/>
        <v>-4</v>
      </c>
      <c r="W1155" s="735"/>
      <c r="X1155" s="735"/>
      <c r="Y1155" s="735"/>
      <c r="Z1155" s="735"/>
      <c r="AA1155" s="735"/>
      <c r="AB1155" s="735">
        <f t="shared" si="290"/>
        <v>20101862</v>
      </c>
      <c r="AC1155" s="736">
        <v>2017</v>
      </c>
      <c r="AD1155" s="737">
        <f t="shared" si="291"/>
        <v>80407458</v>
      </c>
      <c r="AE1155" s="740"/>
      <c r="AF1155" s="738">
        <f t="shared" si="293"/>
        <v>20101862</v>
      </c>
      <c r="AG1155" s="739"/>
      <c r="AH1155" s="625"/>
      <c r="AI1155" s="625"/>
      <c r="AJ1155" s="625"/>
      <c r="AK1155" s="625"/>
      <c r="AL1155" s="625"/>
      <c r="AM1155" s="625"/>
      <c r="AN1155" s="625"/>
    </row>
    <row r="1156" spans="1:40" s="626" customFormat="1" ht="16">
      <c r="A1156" s="722"/>
      <c r="B1156" s="493" t="s">
        <v>2292</v>
      </c>
      <c r="C1156" s="494" t="s">
        <v>2293</v>
      </c>
      <c r="D1156" s="743" t="s">
        <v>732</v>
      </c>
      <c r="E1156" s="743" t="s">
        <v>3260</v>
      </c>
      <c r="F1156" s="743"/>
      <c r="G1156" s="743"/>
      <c r="H1156" s="493">
        <v>2017</v>
      </c>
      <c r="I1156" s="493"/>
      <c r="J1156" s="493"/>
      <c r="K1156" s="493"/>
      <c r="L1156" s="493"/>
      <c r="M1156" s="493"/>
      <c r="N1156" s="493" t="s">
        <v>204</v>
      </c>
      <c r="O1156" s="637">
        <v>41431412</v>
      </c>
      <c r="P1156" s="731"/>
      <c r="Q1156" s="730"/>
      <c r="R1156" s="702" t="s">
        <v>2332</v>
      </c>
      <c r="S1156" s="726" t="str">
        <f t="shared" si="286"/>
        <v>ALAT KEDOKTERAN</v>
      </c>
      <c r="T1156" s="726">
        <v>5</v>
      </c>
      <c r="U1156" s="734">
        <f t="shared" si="287"/>
        <v>8286280.4000000004</v>
      </c>
      <c r="V1156" s="742">
        <f t="shared" si="296"/>
        <v>-4</v>
      </c>
      <c r="W1156" s="735"/>
      <c r="X1156" s="735"/>
      <c r="Y1156" s="735"/>
      <c r="Z1156" s="735"/>
      <c r="AA1156" s="735"/>
      <c r="AB1156" s="735">
        <f t="shared" si="290"/>
        <v>8286280.4000000004</v>
      </c>
      <c r="AC1156" s="736">
        <v>2017</v>
      </c>
      <c r="AD1156" s="737">
        <f t="shared" si="291"/>
        <v>33145131.600000001</v>
      </c>
      <c r="AE1156" s="740"/>
      <c r="AF1156" s="738">
        <f t="shared" si="293"/>
        <v>8286280.4000000004</v>
      </c>
      <c r="AG1156" s="739"/>
      <c r="AH1156" s="625"/>
      <c r="AI1156" s="625"/>
      <c r="AJ1156" s="625"/>
      <c r="AK1156" s="625"/>
      <c r="AL1156" s="625"/>
      <c r="AM1156" s="625"/>
      <c r="AN1156" s="625"/>
    </row>
    <row r="1157" spans="1:40" s="626" customFormat="1" ht="16">
      <c r="A1157" s="722"/>
      <c r="B1157" s="493" t="s">
        <v>2294</v>
      </c>
      <c r="C1157" s="494" t="s">
        <v>312</v>
      </c>
      <c r="D1157" s="743" t="s">
        <v>732</v>
      </c>
      <c r="E1157" s="743" t="s">
        <v>3261</v>
      </c>
      <c r="F1157" s="743"/>
      <c r="G1157" s="743"/>
      <c r="H1157" s="493">
        <v>2017</v>
      </c>
      <c r="I1157" s="493"/>
      <c r="J1157" s="493"/>
      <c r="K1157" s="493"/>
      <c r="L1157" s="493"/>
      <c r="M1157" s="493"/>
      <c r="N1157" s="493" t="s">
        <v>204</v>
      </c>
      <c r="O1157" s="637">
        <v>165774000</v>
      </c>
      <c r="P1157" s="731"/>
      <c r="Q1157" s="730"/>
      <c r="R1157" s="702" t="s">
        <v>2332</v>
      </c>
      <c r="S1157" s="726" t="str">
        <f t="shared" si="286"/>
        <v>ALAT KEDOKTERAN</v>
      </c>
      <c r="T1157" s="726">
        <v>5</v>
      </c>
      <c r="U1157" s="734">
        <f t="shared" si="287"/>
        <v>33154798</v>
      </c>
      <c r="V1157" s="742">
        <f t="shared" si="296"/>
        <v>-4</v>
      </c>
      <c r="W1157" s="735"/>
      <c r="X1157" s="735"/>
      <c r="Y1157" s="735"/>
      <c r="Z1157" s="735"/>
      <c r="AA1157" s="735"/>
      <c r="AB1157" s="735">
        <f t="shared" si="290"/>
        <v>33154798</v>
      </c>
      <c r="AC1157" s="736">
        <v>2017</v>
      </c>
      <c r="AD1157" s="737">
        <f t="shared" si="291"/>
        <v>132619202</v>
      </c>
      <c r="AE1157" s="740"/>
      <c r="AF1157" s="738">
        <f t="shared" si="293"/>
        <v>33154798</v>
      </c>
      <c r="AG1157" s="739"/>
      <c r="AH1157" s="625"/>
      <c r="AI1157" s="625"/>
      <c r="AJ1157" s="625"/>
      <c r="AK1157" s="625"/>
      <c r="AL1157" s="625"/>
      <c r="AM1157" s="625"/>
      <c r="AN1157" s="625"/>
    </row>
    <row r="1158" spans="1:40" s="626" customFormat="1" ht="16">
      <c r="A1158" s="722"/>
      <c r="B1158" s="493" t="s">
        <v>2263</v>
      </c>
      <c r="C1158" s="494" t="s">
        <v>2295</v>
      </c>
      <c r="D1158" s="743" t="s">
        <v>732</v>
      </c>
      <c r="E1158" s="743" t="s">
        <v>3262</v>
      </c>
      <c r="F1158" s="743"/>
      <c r="G1158" s="743"/>
      <c r="H1158" s="493">
        <v>2017</v>
      </c>
      <c r="I1158" s="493"/>
      <c r="J1158" s="493"/>
      <c r="K1158" s="493"/>
      <c r="L1158" s="493"/>
      <c r="M1158" s="493"/>
      <c r="N1158" s="493" t="s">
        <v>204</v>
      </c>
      <c r="O1158" s="637">
        <v>50407670</v>
      </c>
      <c r="P1158" s="731"/>
      <c r="Q1158" s="730"/>
      <c r="R1158" s="702" t="s">
        <v>2332</v>
      </c>
      <c r="S1158" s="726" t="str">
        <f t="shared" si="286"/>
        <v>ALAT KEDOKTERAN</v>
      </c>
      <c r="T1158" s="726">
        <v>5</v>
      </c>
      <c r="U1158" s="734">
        <f t="shared" si="287"/>
        <v>10081532</v>
      </c>
      <c r="V1158" s="742">
        <f t="shared" si="296"/>
        <v>-4</v>
      </c>
      <c r="W1158" s="735"/>
      <c r="X1158" s="735"/>
      <c r="Y1158" s="735"/>
      <c r="Z1158" s="735"/>
      <c r="AA1158" s="735"/>
      <c r="AB1158" s="735">
        <f t="shared" si="290"/>
        <v>10081532</v>
      </c>
      <c r="AC1158" s="736">
        <v>2017</v>
      </c>
      <c r="AD1158" s="737">
        <f t="shared" si="291"/>
        <v>40326138</v>
      </c>
      <c r="AE1158" s="740"/>
      <c r="AF1158" s="738">
        <f t="shared" si="293"/>
        <v>10081532</v>
      </c>
      <c r="AG1158" s="739"/>
      <c r="AH1158" s="625"/>
      <c r="AI1158" s="625"/>
      <c r="AJ1158" s="625"/>
      <c r="AK1158" s="625"/>
      <c r="AL1158" s="625"/>
      <c r="AM1158" s="625"/>
      <c r="AN1158" s="625"/>
    </row>
    <row r="1159" spans="1:40" s="626" customFormat="1" ht="16">
      <c r="A1159" s="722"/>
      <c r="B1159" s="493" t="s">
        <v>2294</v>
      </c>
      <c r="C1159" s="494" t="s">
        <v>312</v>
      </c>
      <c r="D1159" s="743" t="s">
        <v>732</v>
      </c>
      <c r="E1159" s="743" t="s">
        <v>3261</v>
      </c>
      <c r="F1159" s="743"/>
      <c r="G1159" s="743"/>
      <c r="H1159" s="493">
        <v>2017</v>
      </c>
      <c r="I1159" s="493"/>
      <c r="J1159" s="493"/>
      <c r="K1159" s="493"/>
      <c r="L1159" s="493"/>
      <c r="M1159" s="493"/>
      <c r="N1159" s="493" t="s">
        <v>204</v>
      </c>
      <c r="O1159" s="637">
        <v>165774000</v>
      </c>
      <c r="P1159" s="731"/>
      <c r="Q1159" s="730"/>
      <c r="R1159" s="702" t="s">
        <v>2332</v>
      </c>
      <c r="S1159" s="726" t="str">
        <f t="shared" si="286"/>
        <v>ALAT KEDOKTERAN</v>
      </c>
      <c r="T1159" s="726">
        <v>5</v>
      </c>
      <c r="U1159" s="734">
        <f t="shared" si="287"/>
        <v>33154798</v>
      </c>
      <c r="V1159" s="742">
        <f t="shared" si="296"/>
        <v>-4</v>
      </c>
      <c r="W1159" s="735"/>
      <c r="X1159" s="735"/>
      <c r="Y1159" s="735"/>
      <c r="Z1159" s="735"/>
      <c r="AA1159" s="735"/>
      <c r="AB1159" s="735">
        <f t="shared" si="290"/>
        <v>33154798</v>
      </c>
      <c r="AC1159" s="736">
        <v>2017</v>
      </c>
      <c r="AD1159" s="737">
        <f t="shared" si="291"/>
        <v>132619202</v>
      </c>
      <c r="AE1159" s="740"/>
      <c r="AF1159" s="738">
        <f t="shared" si="293"/>
        <v>33154798</v>
      </c>
      <c r="AG1159" s="739"/>
      <c r="AH1159" s="625"/>
      <c r="AI1159" s="625"/>
      <c r="AJ1159" s="625"/>
      <c r="AK1159" s="625"/>
      <c r="AL1159" s="625"/>
      <c r="AM1159" s="625"/>
      <c r="AN1159" s="625"/>
    </row>
    <row r="1160" spans="1:40" s="626" customFormat="1" ht="16">
      <c r="A1160" s="722"/>
      <c r="B1160" s="493" t="s">
        <v>2296</v>
      </c>
      <c r="C1160" s="494" t="s">
        <v>337</v>
      </c>
      <c r="D1160" s="743" t="s">
        <v>732</v>
      </c>
      <c r="E1160" s="743" t="s">
        <v>3263</v>
      </c>
      <c r="F1160" s="743"/>
      <c r="G1160" s="743"/>
      <c r="H1160" s="493">
        <v>2017</v>
      </c>
      <c r="I1160" s="493"/>
      <c r="J1160" s="493"/>
      <c r="K1160" s="493"/>
      <c r="L1160" s="493"/>
      <c r="M1160" s="493"/>
      <c r="N1160" s="493" t="s">
        <v>204</v>
      </c>
      <c r="O1160" s="637">
        <v>43666666</v>
      </c>
      <c r="P1160" s="731"/>
      <c r="Q1160" s="730"/>
      <c r="R1160" s="702" t="s">
        <v>2332</v>
      </c>
      <c r="S1160" s="726" t="str">
        <f t="shared" si="286"/>
        <v>ALAT KEDOKTERAN</v>
      </c>
      <c r="T1160" s="726">
        <v>5</v>
      </c>
      <c r="U1160" s="734">
        <f t="shared" si="287"/>
        <v>8733331.1999999993</v>
      </c>
      <c r="V1160" s="742">
        <f t="shared" si="296"/>
        <v>-4</v>
      </c>
      <c r="W1160" s="735"/>
      <c r="X1160" s="735"/>
      <c r="Y1160" s="735"/>
      <c r="Z1160" s="735"/>
      <c r="AA1160" s="735"/>
      <c r="AB1160" s="735">
        <f t="shared" si="290"/>
        <v>8733331.1999999993</v>
      </c>
      <c r="AC1160" s="736">
        <v>2017</v>
      </c>
      <c r="AD1160" s="737">
        <f t="shared" si="291"/>
        <v>34933334.799999997</v>
      </c>
      <c r="AE1160" s="740"/>
      <c r="AF1160" s="738">
        <f t="shared" si="293"/>
        <v>8733331.1999999993</v>
      </c>
      <c r="AG1160" s="739"/>
      <c r="AH1160" s="625"/>
      <c r="AI1160" s="625"/>
      <c r="AJ1160" s="625"/>
      <c r="AK1160" s="625"/>
      <c r="AL1160" s="625"/>
      <c r="AM1160" s="625"/>
      <c r="AN1160" s="625"/>
    </row>
    <row r="1161" spans="1:40" s="626" customFormat="1" ht="16">
      <c r="A1161" s="722"/>
      <c r="B1161" s="493" t="s">
        <v>2263</v>
      </c>
      <c r="C1161" s="494" t="s">
        <v>2297</v>
      </c>
      <c r="D1161" s="743" t="s">
        <v>732</v>
      </c>
      <c r="E1161" s="743" t="s">
        <v>3264</v>
      </c>
      <c r="F1161" s="743"/>
      <c r="G1161" s="743"/>
      <c r="H1161" s="493">
        <v>2017</v>
      </c>
      <c r="I1161" s="493"/>
      <c r="J1161" s="493"/>
      <c r="K1161" s="493"/>
      <c r="L1161" s="493"/>
      <c r="M1161" s="493"/>
      <c r="N1161" s="493" t="s">
        <v>204</v>
      </c>
      <c r="O1161" s="637">
        <v>35500000</v>
      </c>
      <c r="P1161" s="731"/>
      <c r="Q1161" s="730"/>
      <c r="R1161" s="702" t="s">
        <v>2332</v>
      </c>
      <c r="S1161" s="726" t="str">
        <f t="shared" si="286"/>
        <v>ALAT KEDOKTERAN</v>
      </c>
      <c r="T1161" s="726">
        <v>5</v>
      </c>
      <c r="U1161" s="734">
        <f t="shared" si="287"/>
        <v>7099998</v>
      </c>
      <c r="V1161" s="742">
        <f t="shared" si="296"/>
        <v>-4</v>
      </c>
      <c r="W1161" s="735"/>
      <c r="X1161" s="735"/>
      <c r="Y1161" s="735"/>
      <c r="Z1161" s="735"/>
      <c r="AA1161" s="735"/>
      <c r="AB1161" s="735">
        <f t="shared" si="290"/>
        <v>7099998</v>
      </c>
      <c r="AC1161" s="736">
        <v>2017</v>
      </c>
      <c r="AD1161" s="737">
        <f t="shared" si="291"/>
        <v>28400002</v>
      </c>
      <c r="AE1161" s="740"/>
      <c r="AF1161" s="738">
        <f t="shared" si="293"/>
        <v>7099998</v>
      </c>
      <c r="AG1161" s="739"/>
      <c r="AH1161" s="625"/>
      <c r="AI1161" s="625"/>
      <c r="AJ1161" s="625"/>
      <c r="AK1161" s="625"/>
      <c r="AL1161" s="625"/>
      <c r="AM1161" s="625"/>
      <c r="AN1161" s="625"/>
    </row>
    <row r="1162" spans="1:40" s="626" customFormat="1" ht="16">
      <c r="A1162" s="722"/>
      <c r="B1162" s="493" t="s">
        <v>2263</v>
      </c>
      <c r="C1162" s="494" t="s">
        <v>2295</v>
      </c>
      <c r="D1162" s="743" t="s">
        <v>733</v>
      </c>
      <c r="E1162" s="743" t="s">
        <v>3262</v>
      </c>
      <c r="F1162" s="743"/>
      <c r="G1162" s="743"/>
      <c r="H1162" s="493">
        <v>2017</v>
      </c>
      <c r="I1162" s="493"/>
      <c r="J1162" s="493"/>
      <c r="K1162" s="493"/>
      <c r="L1162" s="493"/>
      <c r="M1162" s="493"/>
      <c r="N1162" s="493" t="s">
        <v>204</v>
      </c>
      <c r="O1162" s="637">
        <v>100815340</v>
      </c>
      <c r="P1162" s="731"/>
      <c r="Q1162" s="730"/>
      <c r="R1162" s="702" t="s">
        <v>2332</v>
      </c>
      <c r="S1162" s="726" t="str">
        <f t="shared" si="286"/>
        <v>ALAT KEDOKTERAN</v>
      </c>
      <c r="T1162" s="726">
        <v>5</v>
      </c>
      <c r="U1162" s="734">
        <f t="shared" si="287"/>
        <v>20163066</v>
      </c>
      <c r="V1162" s="742">
        <f t="shared" si="296"/>
        <v>-4</v>
      </c>
      <c r="W1162" s="735"/>
      <c r="X1162" s="735"/>
      <c r="Y1162" s="735"/>
      <c r="Z1162" s="735"/>
      <c r="AA1162" s="735"/>
      <c r="AB1162" s="735">
        <f t="shared" si="290"/>
        <v>20163066</v>
      </c>
      <c r="AC1162" s="736">
        <v>2017</v>
      </c>
      <c r="AD1162" s="737">
        <f t="shared" si="291"/>
        <v>80652274</v>
      </c>
      <c r="AE1162" s="740"/>
      <c r="AF1162" s="738">
        <f t="shared" si="293"/>
        <v>20163066</v>
      </c>
      <c r="AG1162" s="739"/>
      <c r="AH1162" s="625"/>
      <c r="AI1162" s="625"/>
      <c r="AJ1162" s="625"/>
      <c r="AK1162" s="625"/>
      <c r="AL1162" s="625"/>
      <c r="AM1162" s="625"/>
      <c r="AN1162" s="625"/>
    </row>
    <row r="1163" spans="1:40" s="626" customFormat="1" ht="16">
      <c r="A1163" s="722"/>
      <c r="B1163" s="493" t="s">
        <v>2296</v>
      </c>
      <c r="C1163" s="494" t="s">
        <v>337</v>
      </c>
      <c r="D1163" s="743" t="s">
        <v>733</v>
      </c>
      <c r="E1163" s="743" t="s">
        <v>3263</v>
      </c>
      <c r="F1163" s="743"/>
      <c r="G1163" s="743"/>
      <c r="H1163" s="493">
        <v>2017</v>
      </c>
      <c r="I1163" s="493"/>
      <c r="J1163" s="493"/>
      <c r="K1163" s="493"/>
      <c r="L1163" s="493"/>
      <c r="M1163" s="493"/>
      <c r="N1163" s="493" t="s">
        <v>204</v>
      </c>
      <c r="O1163" s="637">
        <v>87333334</v>
      </c>
      <c r="P1163" s="731"/>
      <c r="Q1163" s="730"/>
      <c r="R1163" s="702" t="s">
        <v>2332</v>
      </c>
      <c r="S1163" s="726" t="str">
        <f t="shared" si="286"/>
        <v>ALAT KEDOKTERAN</v>
      </c>
      <c r="T1163" s="726">
        <v>5</v>
      </c>
      <c r="U1163" s="734">
        <f t="shared" si="287"/>
        <v>17466664.800000001</v>
      </c>
      <c r="V1163" s="742">
        <f t="shared" si="296"/>
        <v>-4</v>
      </c>
      <c r="W1163" s="735"/>
      <c r="X1163" s="735"/>
      <c r="Y1163" s="735"/>
      <c r="Z1163" s="735"/>
      <c r="AA1163" s="735"/>
      <c r="AB1163" s="735">
        <f t="shared" si="290"/>
        <v>17466664.800000001</v>
      </c>
      <c r="AC1163" s="736">
        <v>2017</v>
      </c>
      <c r="AD1163" s="737">
        <f t="shared" si="291"/>
        <v>69866669.200000003</v>
      </c>
      <c r="AE1163" s="740"/>
      <c r="AF1163" s="738">
        <f t="shared" si="293"/>
        <v>17466664.800000001</v>
      </c>
      <c r="AG1163" s="739"/>
      <c r="AH1163" s="625"/>
      <c r="AI1163" s="625"/>
      <c r="AJ1163" s="625"/>
      <c r="AK1163" s="625"/>
      <c r="AL1163" s="625"/>
      <c r="AM1163" s="625"/>
      <c r="AN1163" s="625"/>
    </row>
    <row r="1164" spans="1:40" s="626" customFormat="1" ht="16">
      <c r="A1164" s="722"/>
      <c r="B1164" s="493" t="s">
        <v>1021</v>
      </c>
      <c r="C1164" s="494" t="s">
        <v>283</v>
      </c>
      <c r="D1164" s="743" t="s">
        <v>3013</v>
      </c>
      <c r="E1164" s="743" t="s">
        <v>3265</v>
      </c>
      <c r="F1164" s="743"/>
      <c r="G1164" s="743"/>
      <c r="H1164" s="493">
        <v>2017</v>
      </c>
      <c r="I1164" s="493"/>
      <c r="J1164" s="493"/>
      <c r="K1164" s="493"/>
      <c r="L1164" s="493"/>
      <c r="M1164" s="493"/>
      <c r="N1164" s="493" t="s">
        <v>204</v>
      </c>
      <c r="O1164" s="637">
        <v>14261410</v>
      </c>
      <c r="P1164" s="731"/>
      <c r="Q1164" s="730"/>
      <c r="R1164" s="702" t="s">
        <v>2332</v>
      </c>
      <c r="S1164" s="726" t="str">
        <f t="shared" si="286"/>
        <v>ALAT KEDOKTERAN</v>
      </c>
      <c r="T1164" s="726">
        <v>5</v>
      </c>
      <c r="U1164" s="734">
        <f t="shared" si="287"/>
        <v>2852280</v>
      </c>
      <c r="V1164" s="742">
        <f t="shared" si="296"/>
        <v>-4</v>
      </c>
      <c r="W1164" s="735"/>
      <c r="X1164" s="735"/>
      <c r="Y1164" s="735"/>
      <c r="Z1164" s="735"/>
      <c r="AA1164" s="735"/>
      <c r="AB1164" s="735">
        <f t="shared" si="290"/>
        <v>2852280</v>
      </c>
      <c r="AC1164" s="736">
        <v>2017</v>
      </c>
      <c r="AD1164" s="737">
        <f t="shared" si="291"/>
        <v>11409130</v>
      </c>
      <c r="AE1164" s="740"/>
      <c r="AF1164" s="738">
        <f t="shared" si="293"/>
        <v>2852280</v>
      </c>
      <c r="AG1164" s="739"/>
      <c r="AH1164" s="625"/>
      <c r="AI1164" s="625"/>
      <c r="AJ1164" s="625"/>
      <c r="AK1164" s="625"/>
      <c r="AL1164" s="625"/>
      <c r="AM1164" s="625"/>
      <c r="AN1164" s="625"/>
    </row>
    <row r="1165" spans="1:40" s="626" customFormat="1" ht="16">
      <c r="A1165" s="722"/>
      <c r="B1165" s="493" t="s">
        <v>2263</v>
      </c>
      <c r="C1165" s="494" t="s">
        <v>2295</v>
      </c>
      <c r="D1165" s="743" t="s">
        <v>732</v>
      </c>
      <c r="E1165" s="743" t="s">
        <v>3262</v>
      </c>
      <c r="F1165" s="743"/>
      <c r="G1165" s="743"/>
      <c r="H1165" s="493">
        <v>2017</v>
      </c>
      <c r="I1165" s="493"/>
      <c r="J1165" s="493"/>
      <c r="K1165" s="493"/>
      <c r="L1165" s="493"/>
      <c r="M1165" s="493"/>
      <c r="N1165" s="493" t="s">
        <v>204</v>
      </c>
      <c r="O1165" s="637">
        <v>50407670</v>
      </c>
      <c r="P1165" s="731"/>
      <c r="Q1165" s="730"/>
      <c r="R1165" s="702" t="s">
        <v>2332</v>
      </c>
      <c r="S1165" s="726" t="str">
        <f t="shared" si="286"/>
        <v>ALAT KEDOKTERAN</v>
      </c>
      <c r="T1165" s="726">
        <v>5</v>
      </c>
      <c r="U1165" s="734">
        <f t="shared" si="287"/>
        <v>10081532</v>
      </c>
      <c r="V1165" s="742">
        <f t="shared" si="296"/>
        <v>-4</v>
      </c>
      <c r="W1165" s="735"/>
      <c r="X1165" s="735"/>
      <c r="Y1165" s="735"/>
      <c r="Z1165" s="735"/>
      <c r="AA1165" s="735"/>
      <c r="AB1165" s="735">
        <f t="shared" si="290"/>
        <v>10081532</v>
      </c>
      <c r="AC1165" s="736">
        <v>2017</v>
      </c>
      <c r="AD1165" s="737">
        <f t="shared" si="291"/>
        <v>40326138</v>
      </c>
      <c r="AE1165" s="740"/>
      <c r="AF1165" s="738">
        <f t="shared" si="293"/>
        <v>10081532</v>
      </c>
      <c r="AG1165" s="739"/>
      <c r="AH1165" s="625"/>
      <c r="AI1165" s="625"/>
      <c r="AJ1165" s="625"/>
      <c r="AK1165" s="625"/>
      <c r="AL1165" s="625"/>
      <c r="AM1165" s="625"/>
      <c r="AN1165" s="625"/>
    </row>
    <row r="1166" spans="1:40" s="626" customFormat="1" ht="16">
      <c r="A1166" s="722"/>
      <c r="B1166" s="493" t="s">
        <v>2263</v>
      </c>
      <c r="C1166" s="494" t="s">
        <v>2298</v>
      </c>
      <c r="D1166" s="743" t="s">
        <v>732</v>
      </c>
      <c r="E1166" s="743" t="s">
        <v>3266</v>
      </c>
      <c r="F1166" s="743"/>
      <c r="G1166" s="743"/>
      <c r="H1166" s="493">
        <v>2017</v>
      </c>
      <c r="I1166" s="493"/>
      <c r="J1166" s="493"/>
      <c r="K1166" s="493"/>
      <c r="L1166" s="493"/>
      <c r="M1166" s="493"/>
      <c r="N1166" s="493" t="s">
        <v>204</v>
      </c>
      <c r="O1166" s="637">
        <v>136218000</v>
      </c>
      <c r="P1166" s="731"/>
      <c r="Q1166" s="730"/>
      <c r="R1166" s="702" t="s">
        <v>2332</v>
      </c>
      <c r="S1166" s="726" t="str">
        <f t="shared" si="286"/>
        <v>ALAT KEDOKTERAN</v>
      </c>
      <c r="T1166" s="726">
        <v>5</v>
      </c>
      <c r="U1166" s="734">
        <f t="shared" si="287"/>
        <v>27243598</v>
      </c>
      <c r="V1166" s="742">
        <f t="shared" si="296"/>
        <v>-4</v>
      </c>
      <c r="W1166" s="735"/>
      <c r="X1166" s="735"/>
      <c r="Y1166" s="735"/>
      <c r="Z1166" s="735"/>
      <c r="AA1166" s="735"/>
      <c r="AB1166" s="735">
        <f t="shared" si="290"/>
        <v>27243598</v>
      </c>
      <c r="AC1166" s="736">
        <v>2017</v>
      </c>
      <c r="AD1166" s="737">
        <f t="shared" si="291"/>
        <v>108974402</v>
      </c>
      <c r="AE1166" s="740"/>
      <c r="AF1166" s="738">
        <f t="shared" si="293"/>
        <v>27243598</v>
      </c>
      <c r="AG1166" s="739"/>
      <c r="AH1166" s="625"/>
      <c r="AI1166" s="625"/>
      <c r="AJ1166" s="625"/>
      <c r="AK1166" s="625"/>
      <c r="AL1166" s="625"/>
      <c r="AM1166" s="625"/>
      <c r="AN1166" s="625"/>
    </row>
    <row r="1167" spans="1:40" s="626" customFormat="1" ht="16">
      <c r="A1167" s="722"/>
      <c r="B1167" s="493" t="s">
        <v>1021</v>
      </c>
      <c r="C1167" s="494" t="s">
        <v>283</v>
      </c>
      <c r="D1167" s="743" t="s">
        <v>998</v>
      </c>
      <c r="E1167" s="743" t="s">
        <v>3267</v>
      </c>
      <c r="F1167" s="743"/>
      <c r="G1167" s="743"/>
      <c r="H1167" s="493">
        <v>2017</v>
      </c>
      <c r="I1167" s="493"/>
      <c r="J1167" s="493"/>
      <c r="K1167" s="493"/>
      <c r="L1167" s="493"/>
      <c r="M1167" s="493"/>
      <c r="N1167" s="493" t="s">
        <v>204</v>
      </c>
      <c r="O1167" s="637">
        <v>7130705</v>
      </c>
      <c r="P1167" s="731"/>
      <c r="Q1167" s="730"/>
      <c r="R1167" s="702" t="s">
        <v>2332</v>
      </c>
      <c r="S1167" s="726" t="str">
        <f t="shared" si="286"/>
        <v>ALAT KEDOKTERAN</v>
      </c>
      <c r="T1167" s="726">
        <v>5</v>
      </c>
      <c r="U1167" s="734">
        <f t="shared" si="287"/>
        <v>1426139</v>
      </c>
      <c r="V1167" s="742">
        <f t="shared" si="296"/>
        <v>-4</v>
      </c>
      <c r="W1167" s="735"/>
      <c r="X1167" s="735"/>
      <c r="Y1167" s="735"/>
      <c r="Z1167" s="735"/>
      <c r="AA1167" s="735"/>
      <c r="AB1167" s="735">
        <f t="shared" si="290"/>
        <v>1426139</v>
      </c>
      <c r="AC1167" s="736">
        <v>2017</v>
      </c>
      <c r="AD1167" s="737">
        <f t="shared" si="291"/>
        <v>5704566</v>
      </c>
      <c r="AE1167" s="740"/>
      <c r="AF1167" s="738">
        <f t="shared" si="293"/>
        <v>1426139</v>
      </c>
      <c r="AG1167" s="739"/>
      <c r="AH1167" s="625"/>
      <c r="AI1167" s="625"/>
      <c r="AJ1167" s="625"/>
      <c r="AK1167" s="625"/>
      <c r="AL1167" s="625"/>
      <c r="AM1167" s="625"/>
      <c r="AN1167" s="625"/>
    </row>
    <row r="1168" spans="1:40" s="626" customFormat="1" ht="16">
      <c r="A1168" s="722"/>
      <c r="B1168" s="493" t="s">
        <v>2299</v>
      </c>
      <c r="C1168" s="494" t="s">
        <v>2300</v>
      </c>
      <c r="D1168" s="743" t="s">
        <v>733</v>
      </c>
      <c r="E1168" s="743" t="s">
        <v>3268</v>
      </c>
      <c r="F1168" s="743"/>
      <c r="G1168" s="743"/>
      <c r="H1168" s="493">
        <v>2017</v>
      </c>
      <c r="I1168" s="493"/>
      <c r="J1168" s="493"/>
      <c r="K1168" s="493"/>
      <c r="L1168" s="493"/>
      <c r="M1168" s="493"/>
      <c r="N1168" s="493" t="s">
        <v>204</v>
      </c>
      <c r="O1168" s="637">
        <v>115800000</v>
      </c>
      <c r="P1168" s="731"/>
      <c r="Q1168" s="730"/>
      <c r="R1168" s="702" t="s">
        <v>2332</v>
      </c>
      <c r="S1168" s="726" t="str">
        <f t="shared" si="286"/>
        <v>ALAT KEDOKTERAN</v>
      </c>
      <c r="T1168" s="726">
        <v>5</v>
      </c>
      <c r="U1168" s="734">
        <f t="shared" si="287"/>
        <v>23159998</v>
      </c>
      <c r="V1168" s="742">
        <f t="shared" si="296"/>
        <v>-4</v>
      </c>
      <c r="W1168" s="735"/>
      <c r="X1168" s="735"/>
      <c r="Y1168" s="735"/>
      <c r="Z1168" s="735"/>
      <c r="AA1168" s="735"/>
      <c r="AB1168" s="735">
        <f t="shared" si="290"/>
        <v>23159998</v>
      </c>
      <c r="AC1168" s="736">
        <v>2017</v>
      </c>
      <c r="AD1168" s="737">
        <f t="shared" si="291"/>
        <v>92640002</v>
      </c>
      <c r="AE1168" s="740"/>
      <c r="AF1168" s="738">
        <f t="shared" si="293"/>
        <v>23159998</v>
      </c>
      <c r="AG1168" s="739"/>
      <c r="AH1168" s="625"/>
      <c r="AI1168" s="625"/>
      <c r="AJ1168" s="625"/>
      <c r="AK1168" s="625"/>
      <c r="AL1168" s="625"/>
      <c r="AM1168" s="625"/>
      <c r="AN1168" s="625"/>
    </row>
    <row r="1169" spans="1:40" s="626" customFormat="1" ht="16">
      <c r="A1169" s="722"/>
      <c r="B1169" s="493" t="s">
        <v>2301</v>
      </c>
      <c r="C1169" s="494" t="s">
        <v>2302</v>
      </c>
      <c r="D1169" s="743" t="s">
        <v>732</v>
      </c>
      <c r="E1169" s="743" t="s">
        <v>3269</v>
      </c>
      <c r="F1169" s="743"/>
      <c r="G1169" s="743"/>
      <c r="H1169" s="493">
        <v>2017</v>
      </c>
      <c r="I1169" s="493"/>
      <c r="J1169" s="493"/>
      <c r="K1169" s="493"/>
      <c r="L1169" s="493"/>
      <c r="M1169" s="493"/>
      <c r="N1169" s="493" t="s">
        <v>204</v>
      </c>
      <c r="O1169" s="637">
        <v>21741000</v>
      </c>
      <c r="P1169" s="731"/>
      <c r="Q1169" s="730"/>
      <c r="R1169" s="702" t="s">
        <v>2332</v>
      </c>
      <c r="S1169" s="726" t="str">
        <f t="shared" si="286"/>
        <v>ALAT KEDOKTERAN</v>
      </c>
      <c r="T1169" s="726">
        <v>5</v>
      </c>
      <c r="U1169" s="734">
        <f t="shared" si="287"/>
        <v>4348198</v>
      </c>
      <c r="V1169" s="742">
        <f t="shared" si="296"/>
        <v>-4</v>
      </c>
      <c r="W1169" s="735"/>
      <c r="X1169" s="735"/>
      <c r="Y1169" s="735"/>
      <c r="Z1169" s="735"/>
      <c r="AA1169" s="735"/>
      <c r="AB1169" s="735">
        <f t="shared" si="290"/>
        <v>4348198</v>
      </c>
      <c r="AC1169" s="736">
        <v>2017</v>
      </c>
      <c r="AD1169" s="737">
        <f t="shared" si="291"/>
        <v>17392802</v>
      </c>
      <c r="AE1169" s="740"/>
      <c r="AF1169" s="738">
        <f t="shared" si="293"/>
        <v>4348198</v>
      </c>
      <c r="AG1169" s="739"/>
      <c r="AH1169" s="625"/>
      <c r="AI1169" s="625"/>
      <c r="AJ1169" s="625"/>
      <c r="AK1169" s="625"/>
      <c r="AL1169" s="625"/>
      <c r="AM1169" s="625"/>
      <c r="AN1169" s="625"/>
    </row>
    <row r="1170" spans="1:40" s="626" customFormat="1" ht="16">
      <c r="A1170" s="722"/>
      <c r="B1170" s="493" t="s">
        <v>2263</v>
      </c>
      <c r="C1170" s="494" t="s">
        <v>2303</v>
      </c>
      <c r="D1170" s="743" t="s">
        <v>732</v>
      </c>
      <c r="E1170" s="743" t="s">
        <v>3270</v>
      </c>
      <c r="F1170" s="743"/>
      <c r="G1170" s="743"/>
      <c r="H1170" s="493">
        <v>2017</v>
      </c>
      <c r="I1170" s="493"/>
      <c r="J1170" s="493"/>
      <c r="K1170" s="493"/>
      <c r="L1170" s="493"/>
      <c r="M1170" s="493"/>
      <c r="N1170" s="493" t="s">
        <v>204</v>
      </c>
      <c r="O1170" s="637">
        <v>43392000</v>
      </c>
      <c r="P1170" s="731"/>
      <c r="Q1170" s="730"/>
      <c r="R1170" s="702" t="s">
        <v>2332</v>
      </c>
      <c r="S1170" s="726" t="str">
        <f>VLOOKUP(R1170,kelompok,2,0)</f>
        <v>ALAT KEDOKTERAN</v>
      </c>
      <c r="T1170" s="726">
        <v>5</v>
      </c>
      <c r="U1170" s="734">
        <f t="shared" si="287"/>
        <v>8678398</v>
      </c>
      <c r="V1170" s="742">
        <f t="shared" si="296"/>
        <v>-4</v>
      </c>
      <c r="W1170" s="735"/>
      <c r="X1170" s="735"/>
      <c r="Y1170" s="735"/>
      <c r="Z1170" s="735"/>
      <c r="AA1170" s="735"/>
      <c r="AB1170" s="735">
        <f t="shared" si="290"/>
        <v>8678398</v>
      </c>
      <c r="AC1170" s="736">
        <v>2017</v>
      </c>
      <c r="AD1170" s="737">
        <f t="shared" si="291"/>
        <v>34713602</v>
      </c>
      <c r="AE1170" s="740"/>
      <c r="AF1170" s="738">
        <f t="shared" si="293"/>
        <v>8678398</v>
      </c>
      <c r="AG1170" s="739"/>
      <c r="AH1170" s="625"/>
      <c r="AI1170" s="625"/>
      <c r="AJ1170" s="625"/>
      <c r="AK1170" s="625"/>
      <c r="AL1170" s="625"/>
      <c r="AM1170" s="625"/>
      <c r="AN1170" s="625"/>
    </row>
    <row r="1171" spans="1:40" s="626" customFormat="1" ht="16">
      <c r="A1171" s="722"/>
      <c r="B1171" s="493" t="s">
        <v>2304</v>
      </c>
      <c r="C1171" s="494" t="s">
        <v>2305</v>
      </c>
      <c r="D1171" s="743" t="s">
        <v>732</v>
      </c>
      <c r="E1171" s="743" t="s">
        <v>3271</v>
      </c>
      <c r="F1171" s="743"/>
      <c r="G1171" s="743"/>
      <c r="H1171" s="493">
        <v>2017</v>
      </c>
      <c r="I1171" s="493"/>
      <c r="J1171" s="493"/>
      <c r="K1171" s="493"/>
      <c r="L1171" s="493"/>
      <c r="M1171" s="493"/>
      <c r="N1171" s="493" t="s">
        <v>204</v>
      </c>
      <c r="O1171" s="637">
        <v>654965185</v>
      </c>
      <c r="P1171" s="731"/>
      <c r="Q1171" s="730"/>
      <c r="R1171" s="702" t="s">
        <v>2332</v>
      </c>
      <c r="S1171" s="726" t="str">
        <f t="shared" si="286"/>
        <v>ALAT KEDOKTERAN</v>
      </c>
      <c r="T1171" s="726">
        <v>5</v>
      </c>
      <c r="U1171" s="734">
        <f t="shared" si="287"/>
        <v>130993035</v>
      </c>
      <c r="V1171" s="742">
        <f t="shared" si="296"/>
        <v>-4</v>
      </c>
      <c r="W1171" s="735"/>
      <c r="X1171" s="735"/>
      <c r="Y1171" s="735"/>
      <c r="Z1171" s="735"/>
      <c r="AA1171" s="735"/>
      <c r="AB1171" s="735">
        <f t="shared" si="290"/>
        <v>130993035</v>
      </c>
      <c r="AC1171" s="736">
        <v>2017</v>
      </c>
      <c r="AD1171" s="737">
        <f t="shared" si="291"/>
        <v>523972150</v>
      </c>
      <c r="AE1171" s="740"/>
      <c r="AF1171" s="738">
        <f t="shared" si="293"/>
        <v>130993035</v>
      </c>
      <c r="AG1171" s="739"/>
      <c r="AH1171" s="625"/>
      <c r="AI1171" s="625"/>
      <c r="AJ1171" s="625"/>
      <c r="AK1171" s="625"/>
      <c r="AL1171" s="625"/>
      <c r="AM1171" s="625"/>
      <c r="AN1171" s="625"/>
    </row>
    <row r="1172" spans="1:40" s="626" customFormat="1" ht="16">
      <c r="A1172" s="722"/>
      <c r="B1172" s="493" t="s">
        <v>2306</v>
      </c>
      <c r="C1172" s="494" t="s">
        <v>2307</v>
      </c>
      <c r="D1172" s="743" t="s">
        <v>732</v>
      </c>
      <c r="E1172" s="743" t="s">
        <v>3272</v>
      </c>
      <c r="F1172" s="743"/>
      <c r="G1172" s="743"/>
      <c r="H1172" s="493">
        <v>2017</v>
      </c>
      <c r="I1172" s="493"/>
      <c r="J1172" s="493"/>
      <c r="K1172" s="493"/>
      <c r="L1172" s="493"/>
      <c r="M1172" s="493"/>
      <c r="N1172" s="493" t="s">
        <v>204</v>
      </c>
      <c r="O1172" s="637">
        <v>144600000</v>
      </c>
      <c r="P1172" s="731"/>
      <c r="Q1172" s="730"/>
      <c r="R1172" s="702" t="s">
        <v>2332</v>
      </c>
      <c r="S1172" s="726" t="str">
        <f t="shared" si="286"/>
        <v>ALAT KEDOKTERAN</v>
      </c>
      <c r="T1172" s="726">
        <v>5</v>
      </c>
      <c r="U1172" s="734">
        <f t="shared" si="287"/>
        <v>28919998</v>
      </c>
      <c r="V1172" s="742">
        <f t="shared" si="296"/>
        <v>-4</v>
      </c>
      <c r="W1172" s="735"/>
      <c r="X1172" s="735"/>
      <c r="Y1172" s="735"/>
      <c r="Z1172" s="735"/>
      <c r="AA1172" s="735"/>
      <c r="AB1172" s="735">
        <f t="shared" si="290"/>
        <v>28919998</v>
      </c>
      <c r="AC1172" s="736">
        <v>2017</v>
      </c>
      <c r="AD1172" s="737">
        <f t="shared" si="291"/>
        <v>115680002</v>
      </c>
      <c r="AE1172" s="740"/>
      <c r="AF1172" s="738">
        <f t="shared" si="293"/>
        <v>28919998</v>
      </c>
      <c r="AG1172" s="739"/>
      <c r="AH1172" s="625"/>
      <c r="AI1172" s="625"/>
      <c r="AJ1172" s="625"/>
      <c r="AK1172" s="625"/>
      <c r="AL1172" s="625"/>
      <c r="AM1172" s="625"/>
      <c r="AN1172" s="625"/>
    </row>
    <row r="1173" spans="1:40" s="626" customFormat="1" ht="16">
      <c r="A1173" s="722"/>
      <c r="B1173" s="493" t="s">
        <v>2306</v>
      </c>
      <c r="C1173" s="494" t="s">
        <v>2308</v>
      </c>
      <c r="D1173" s="743" t="s">
        <v>732</v>
      </c>
      <c r="E1173" s="743" t="s">
        <v>3272</v>
      </c>
      <c r="F1173" s="743"/>
      <c r="G1173" s="743"/>
      <c r="H1173" s="493">
        <v>2017</v>
      </c>
      <c r="I1173" s="493"/>
      <c r="J1173" s="493"/>
      <c r="K1173" s="493"/>
      <c r="L1173" s="493"/>
      <c r="M1173" s="493"/>
      <c r="N1173" s="493" t="s">
        <v>204</v>
      </c>
      <c r="O1173" s="637">
        <v>257350000</v>
      </c>
      <c r="P1173" s="731"/>
      <c r="Q1173" s="730"/>
      <c r="R1173" s="702" t="s">
        <v>2332</v>
      </c>
      <c r="S1173" s="726" t="str">
        <f t="shared" si="286"/>
        <v>ALAT KEDOKTERAN</v>
      </c>
      <c r="T1173" s="726">
        <v>5</v>
      </c>
      <c r="U1173" s="734">
        <f t="shared" si="287"/>
        <v>51469998</v>
      </c>
      <c r="V1173" s="742">
        <f t="shared" si="296"/>
        <v>-4</v>
      </c>
      <c r="W1173" s="735"/>
      <c r="X1173" s="735"/>
      <c r="Y1173" s="735"/>
      <c r="Z1173" s="735"/>
      <c r="AA1173" s="735"/>
      <c r="AB1173" s="735">
        <f t="shared" si="290"/>
        <v>51469998</v>
      </c>
      <c r="AC1173" s="736">
        <v>2017</v>
      </c>
      <c r="AD1173" s="737">
        <f t="shared" si="291"/>
        <v>205880002</v>
      </c>
      <c r="AE1173" s="740"/>
      <c r="AF1173" s="738">
        <f t="shared" si="293"/>
        <v>51469998</v>
      </c>
      <c r="AG1173" s="739"/>
      <c r="AH1173" s="625"/>
      <c r="AI1173" s="625"/>
      <c r="AJ1173" s="625"/>
      <c r="AK1173" s="625"/>
      <c r="AL1173" s="625"/>
      <c r="AM1173" s="625"/>
      <c r="AN1173" s="625"/>
    </row>
    <row r="1174" spans="1:40" s="626" customFormat="1" ht="16">
      <c r="A1174" s="722"/>
      <c r="B1174" s="493" t="s">
        <v>2263</v>
      </c>
      <c r="C1174" s="494" t="s">
        <v>2309</v>
      </c>
      <c r="D1174" s="743" t="s">
        <v>997</v>
      </c>
      <c r="E1174" s="743"/>
      <c r="F1174" s="743"/>
      <c r="G1174" s="743"/>
      <c r="H1174" s="493">
        <v>2017</v>
      </c>
      <c r="I1174" s="493"/>
      <c r="J1174" s="493"/>
      <c r="K1174" s="493"/>
      <c r="L1174" s="493"/>
      <c r="M1174" s="493"/>
      <c r="N1174" s="493" t="s">
        <v>204</v>
      </c>
      <c r="O1174" s="637">
        <v>102850000</v>
      </c>
      <c r="P1174" s="731"/>
      <c r="Q1174" s="730"/>
      <c r="R1174" s="702" t="s">
        <v>2332</v>
      </c>
      <c r="S1174" s="726" t="str">
        <f t="shared" si="286"/>
        <v>ALAT KEDOKTERAN</v>
      </c>
      <c r="T1174" s="726">
        <v>5</v>
      </c>
      <c r="U1174" s="734">
        <f t="shared" si="287"/>
        <v>20569998</v>
      </c>
      <c r="V1174" s="742">
        <f t="shared" si="296"/>
        <v>-4</v>
      </c>
      <c r="W1174" s="735"/>
      <c r="X1174" s="735"/>
      <c r="Y1174" s="735"/>
      <c r="Z1174" s="735"/>
      <c r="AA1174" s="735"/>
      <c r="AB1174" s="735">
        <f t="shared" si="290"/>
        <v>20569998</v>
      </c>
      <c r="AC1174" s="736">
        <v>2017</v>
      </c>
      <c r="AD1174" s="737">
        <f t="shared" si="291"/>
        <v>82280002</v>
      </c>
      <c r="AE1174" s="740"/>
      <c r="AF1174" s="738">
        <f t="shared" si="293"/>
        <v>20569998</v>
      </c>
      <c r="AG1174" s="739"/>
      <c r="AH1174" s="625"/>
      <c r="AI1174" s="625"/>
      <c r="AJ1174" s="625"/>
      <c r="AK1174" s="625"/>
      <c r="AL1174" s="625"/>
      <c r="AM1174" s="625"/>
      <c r="AN1174" s="625"/>
    </row>
    <row r="1175" spans="1:40" s="626" customFormat="1" ht="16">
      <c r="A1175" s="722"/>
      <c r="B1175" s="493" t="s">
        <v>2263</v>
      </c>
      <c r="C1175" s="494" t="s">
        <v>2310</v>
      </c>
      <c r="D1175" s="743" t="s">
        <v>3013</v>
      </c>
      <c r="E1175" s="743"/>
      <c r="F1175" s="743"/>
      <c r="G1175" s="743"/>
      <c r="H1175" s="493">
        <v>2017</v>
      </c>
      <c r="I1175" s="493"/>
      <c r="J1175" s="493"/>
      <c r="K1175" s="493"/>
      <c r="L1175" s="493"/>
      <c r="M1175" s="493"/>
      <c r="N1175" s="493" t="s">
        <v>204</v>
      </c>
      <c r="O1175" s="637">
        <v>8580000</v>
      </c>
      <c r="P1175" s="731"/>
      <c r="Q1175" s="730"/>
      <c r="R1175" s="702" t="s">
        <v>2332</v>
      </c>
      <c r="S1175" s="726" t="str">
        <f t="shared" si="286"/>
        <v>ALAT KEDOKTERAN</v>
      </c>
      <c r="T1175" s="726">
        <v>5</v>
      </c>
      <c r="U1175" s="734">
        <f t="shared" si="287"/>
        <v>1715998</v>
      </c>
      <c r="V1175" s="742">
        <f t="shared" si="296"/>
        <v>-4</v>
      </c>
      <c r="W1175" s="735"/>
      <c r="X1175" s="735"/>
      <c r="Y1175" s="735"/>
      <c r="Z1175" s="735"/>
      <c r="AA1175" s="735"/>
      <c r="AB1175" s="735">
        <f t="shared" si="290"/>
        <v>1715998</v>
      </c>
      <c r="AC1175" s="736">
        <v>2017</v>
      </c>
      <c r="AD1175" s="737">
        <f t="shared" si="291"/>
        <v>6864002</v>
      </c>
      <c r="AE1175" s="740"/>
      <c r="AF1175" s="738">
        <f t="shared" si="293"/>
        <v>1715998</v>
      </c>
      <c r="AG1175" s="739"/>
      <c r="AH1175" s="625"/>
      <c r="AI1175" s="625"/>
      <c r="AJ1175" s="625"/>
      <c r="AK1175" s="625"/>
      <c r="AL1175" s="625"/>
      <c r="AM1175" s="625"/>
      <c r="AN1175" s="625"/>
    </row>
    <row r="1176" spans="1:40" s="626" customFormat="1" ht="17" thickBot="1">
      <c r="A1176" s="722"/>
      <c r="B1176" s="493" t="s">
        <v>2263</v>
      </c>
      <c r="C1176" s="494" t="s">
        <v>2311</v>
      </c>
      <c r="D1176" s="743" t="s">
        <v>997</v>
      </c>
      <c r="E1176" s="743"/>
      <c r="F1176" s="743"/>
      <c r="G1176" s="743"/>
      <c r="H1176" s="493">
        <v>2017</v>
      </c>
      <c r="I1176" s="493"/>
      <c r="J1176" s="493"/>
      <c r="K1176" s="493"/>
      <c r="L1176" s="493"/>
      <c r="M1176" s="493"/>
      <c r="N1176" s="493" t="s">
        <v>204</v>
      </c>
      <c r="O1176" s="637">
        <v>18975000</v>
      </c>
      <c r="P1176" s="731"/>
      <c r="Q1176" s="730"/>
      <c r="R1176" s="702" t="s">
        <v>2332</v>
      </c>
      <c r="S1176" s="726" t="str">
        <f t="shared" si="286"/>
        <v>ALAT KEDOKTERAN</v>
      </c>
      <c r="T1176" s="726">
        <v>5</v>
      </c>
      <c r="U1176" s="734">
        <f t="shared" si="287"/>
        <v>3794998</v>
      </c>
      <c r="V1176" s="742">
        <f t="shared" si="296"/>
        <v>-4</v>
      </c>
      <c r="W1176" s="735"/>
      <c r="X1176" s="735"/>
      <c r="Y1176" s="735"/>
      <c r="Z1176" s="735"/>
      <c r="AA1176" s="735"/>
      <c r="AB1176" s="735">
        <f t="shared" si="290"/>
        <v>3794998</v>
      </c>
      <c r="AC1176" s="736">
        <v>2017</v>
      </c>
      <c r="AD1176" s="737">
        <f t="shared" si="291"/>
        <v>15180002</v>
      </c>
      <c r="AE1176" s="740"/>
      <c r="AF1176" s="738">
        <f t="shared" si="293"/>
        <v>3794998</v>
      </c>
      <c r="AG1176" s="739"/>
      <c r="AH1176" s="625"/>
      <c r="AI1176" s="625"/>
      <c r="AJ1176" s="625"/>
      <c r="AK1176" s="625"/>
      <c r="AL1176" s="625"/>
      <c r="AM1176" s="625"/>
      <c r="AN1176" s="625"/>
    </row>
    <row r="1177" spans="1:40" s="476" customFormat="1" ht="75" customHeight="1">
      <c r="A1177" s="757"/>
      <c r="B1177" s="598" t="s">
        <v>2312</v>
      </c>
      <c r="C1177" s="636" t="s">
        <v>2313</v>
      </c>
      <c r="D1177" s="768" t="s">
        <v>732</v>
      </c>
      <c r="E1177" s="768" t="s">
        <v>3273</v>
      </c>
      <c r="F1177" s="768"/>
      <c r="G1177" s="768"/>
      <c r="H1177" s="598">
        <v>2018</v>
      </c>
      <c r="I1177" s="598"/>
      <c r="J1177" s="598"/>
      <c r="K1177" s="598"/>
      <c r="L1177" s="598"/>
      <c r="M1177" s="598"/>
      <c r="N1177" s="598" t="s">
        <v>204</v>
      </c>
      <c r="O1177" s="609">
        <v>771760000</v>
      </c>
      <c r="P1177" s="769"/>
      <c r="Q1177" s="770"/>
      <c r="R1177" s="1705"/>
      <c r="S1177" s="1705"/>
      <c r="T1177" s="1705"/>
      <c r="U1177" s="1705"/>
      <c r="V1177" s="1705"/>
      <c r="W1177" s="1705"/>
      <c r="X1177" s="1705"/>
      <c r="Y1177" s="1705"/>
      <c r="Z1177" s="1705"/>
      <c r="AA1177" s="1705"/>
      <c r="AB1177" s="1705"/>
      <c r="AC1177" s="1705"/>
      <c r="AD1177" s="1706"/>
      <c r="AE1177" s="764"/>
      <c r="AF1177" s="751"/>
      <c r="AG1177" s="712"/>
      <c r="AH1177" s="475"/>
      <c r="AI1177" s="475"/>
      <c r="AJ1177" s="475"/>
      <c r="AK1177" s="475"/>
      <c r="AL1177" s="475"/>
      <c r="AM1177" s="475"/>
      <c r="AN1177" s="475"/>
    </row>
    <row r="1178" spans="1:40" s="476" customFormat="1" ht="16">
      <c r="A1178" s="757"/>
      <c r="B1178" s="598"/>
      <c r="C1178" s="636" t="s">
        <v>2314</v>
      </c>
      <c r="D1178" s="768" t="s">
        <v>732</v>
      </c>
      <c r="E1178" s="768" t="s">
        <v>2787</v>
      </c>
      <c r="F1178" s="768"/>
      <c r="G1178" s="768"/>
      <c r="H1178" s="598">
        <v>2018</v>
      </c>
      <c r="I1178" s="598"/>
      <c r="J1178" s="598"/>
      <c r="K1178" s="598"/>
      <c r="L1178" s="598"/>
      <c r="M1178" s="598"/>
      <c r="N1178" s="598" t="s">
        <v>204</v>
      </c>
      <c r="O1178" s="609">
        <v>577596104</v>
      </c>
      <c r="P1178" s="769"/>
      <c r="Q1178" s="770"/>
      <c r="R1178" s="1707"/>
      <c r="S1178" s="1707"/>
      <c r="T1178" s="1707"/>
      <c r="U1178" s="1707"/>
      <c r="V1178" s="1707"/>
      <c r="W1178" s="1707"/>
      <c r="X1178" s="1707"/>
      <c r="Y1178" s="1707"/>
      <c r="Z1178" s="1707"/>
      <c r="AA1178" s="1707"/>
      <c r="AB1178" s="1707"/>
      <c r="AC1178" s="1707"/>
      <c r="AD1178" s="1708"/>
      <c r="AE1178" s="764"/>
      <c r="AF1178" s="751"/>
      <c r="AG1178" s="712"/>
      <c r="AH1178" s="475"/>
      <c r="AI1178" s="475"/>
      <c r="AJ1178" s="475"/>
      <c r="AK1178" s="475"/>
      <c r="AL1178" s="475"/>
      <c r="AM1178" s="475"/>
      <c r="AN1178" s="475"/>
    </row>
    <row r="1179" spans="1:40" s="476" customFormat="1" ht="16">
      <c r="A1179" s="757"/>
      <c r="B1179" s="598"/>
      <c r="C1179" s="636" t="s">
        <v>2315</v>
      </c>
      <c r="D1179" s="768" t="s">
        <v>732</v>
      </c>
      <c r="E1179" s="768" t="s">
        <v>2787</v>
      </c>
      <c r="F1179" s="768"/>
      <c r="G1179" s="768"/>
      <c r="H1179" s="598">
        <v>2018</v>
      </c>
      <c r="I1179" s="598"/>
      <c r="J1179" s="598"/>
      <c r="K1179" s="598"/>
      <c r="L1179" s="598"/>
      <c r="M1179" s="598"/>
      <c r="N1179" s="598" t="s">
        <v>204</v>
      </c>
      <c r="O1179" s="609">
        <v>51737029</v>
      </c>
      <c r="P1179" s="769"/>
      <c r="Q1179" s="770"/>
      <c r="R1179" s="1707"/>
      <c r="S1179" s="1707"/>
      <c r="T1179" s="1707"/>
      <c r="U1179" s="1707"/>
      <c r="V1179" s="1707"/>
      <c r="W1179" s="1707"/>
      <c r="X1179" s="1707"/>
      <c r="Y1179" s="1707"/>
      <c r="Z1179" s="1707"/>
      <c r="AA1179" s="1707"/>
      <c r="AB1179" s="1707"/>
      <c r="AC1179" s="1707"/>
      <c r="AD1179" s="1708"/>
      <c r="AE1179" s="764"/>
      <c r="AF1179" s="751"/>
      <c r="AG1179" s="712"/>
      <c r="AH1179" s="475"/>
      <c r="AI1179" s="475"/>
      <c r="AJ1179" s="475"/>
      <c r="AK1179" s="475"/>
      <c r="AL1179" s="475"/>
      <c r="AM1179" s="475"/>
      <c r="AN1179" s="475"/>
    </row>
    <row r="1180" spans="1:40" s="476" customFormat="1" ht="15" customHeight="1">
      <c r="A1180" s="757"/>
      <c r="B1180" s="598" t="s">
        <v>2316</v>
      </c>
      <c r="C1180" s="636" t="s">
        <v>2317</v>
      </c>
      <c r="D1180" s="768" t="s">
        <v>732</v>
      </c>
      <c r="E1180" s="768" t="s">
        <v>2787</v>
      </c>
      <c r="F1180" s="768"/>
      <c r="G1180" s="768"/>
      <c r="H1180" s="598">
        <v>2018</v>
      </c>
      <c r="I1180" s="693"/>
      <c r="J1180" s="693"/>
      <c r="K1180" s="693"/>
      <c r="L1180" s="693"/>
      <c r="M1180" s="693"/>
      <c r="N1180" s="771" t="s">
        <v>204</v>
      </c>
      <c r="O1180" s="772">
        <v>2810407</v>
      </c>
      <c r="Q1180" s="691"/>
      <c r="R1180" s="1707"/>
      <c r="S1180" s="1707"/>
      <c r="T1180" s="1707"/>
      <c r="U1180" s="1707"/>
      <c r="V1180" s="1707"/>
      <c r="W1180" s="1707"/>
      <c r="X1180" s="1707"/>
      <c r="Y1180" s="1707"/>
      <c r="Z1180" s="1707"/>
      <c r="AA1180" s="1707"/>
      <c r="AB1180" s="1707"/>
      <c r="AC1180" s="1707"/>
      <c r="AD1180" s="1708"/>
      <c r="AE1180" s="764"/>
      <c r="AF1180" s="751"/>
      <c r="AG1180" s="712"/>
      <c r="AH1180" s="475"/>
      <c r="AI1180" s="475"/>
      <c r="AJ1180" s="475"/>
      <c r="AK1180" s="475"/>
      <c r="AL1180" s="475"/>
      <c r="AM1180" s="475"/>
      <c r="AN1180" s="475"/>
    </row>
    <row r="1181" spans="1:40" s="476" customFormat="1" ht="32">
      <c r="A1181" s="757"/>
      <c r="B1181" s="598" t="s">
        <v>2318</v>
      </c>
      <c r="C1181" s="636" t="s">
        <v>2319</v>
      </c>
      <c r="D1181" s="768" t="s">
        <v>732</v>
      </c>
      <c r="E1181" s="768" t="s">
        <v>1847</v>
      </c>
      <c r="F1181" s="768"/>
      <c r="G1181" s="768"/>
      <c r="H1181" s="598">
        <v>2018</v>
      </c>
      <c r="I1181" s="693"/>
      <c r="J1181" s="693"/>
      <c r="K1181" s="693"/>
      <c r="L1181" s="693"/>
      <c r="M1181" s="693"/>
      <c r="N1181" s="771" t="s">
        <v>204</v>
      </c>
      <c r="O1181" s="772">
        <v>25800000</v>
      </c>
      <c r="Q1181" s="691"/>
      <c r="R1181" s="1707"/>
      <c r="S1181" s="1707"/>
      <c r="T1181" s="1707"/>
      <c r="U1181" s="1707"/>
      <c r="V1181" s="1707"/>
      <c r="W1181" s="1707"/>
      <c r="X1181" s="1707"/>
      <c r="Y1181" s="1707"/>
      <c r="Z1181" s="1707"/>
      <c r="AA1181" s="1707"/>
      <c r="AB1181" s="1707"/>
      <c r="AC1181" s="1707"/>
      <c r="AD1181" s="1708"/>
      <c r="AE1181" s="764"/>
      <c r="AF1181" s="751"/>
      <c r="AG1181" s="712"/>
      <c r="AH1181" s="475"/>
      <c r="AI1181" s="475"/>
      <c r="AJ1181" s="475"/>
      <c r="AK1181" s="475"/>
      <c r="AL1181" s="475"/>
      <c r="AM1181" s="475"/>
      <c r="AN1181" s="475"/>
    </row>
    <row r="1182" spans="1:40" s="476" customFormat="1" ht="32">
      <c r="A1182" s="757"/>
      <c r="B1182" s="598" t="s">
        <v>2320</v>
      </c>
      <c r="C1182" s="636" t="s">
        <v>2321</v>
      </c>
      <c r="D1182" s="768" t="s">
        <v>733</v>
      </c>
      <c r="E1182" s="768" t="s">
        <v>3274</v>
      </c>
      <c r="F1182" s="768"/>
      <c r="G1182" s="768"/>
      <c r="H1182" s="598">
        <v>2018</v>
      </c>
      <c r="I1182" s="598"/>
      <c r="J1182" s="598"/>
      <c r="K1182" s="598"/>
      <c r="L1182" s="598"/>
      <c r="M1182" s="598"/>
      <c r="N1182" s="598" t="s">
        <v>204</v>
      </c>
      <c r="O1182" s="609">
        <v>417304080</v>
      </c>
      <c r="P1182" s="769"/>
      <c r="Q1182" s="770"/>
      <c r="R1182" s="1707"/>
      <c r="S1182" s="1707"/>
      <c r="T1182" s="1707"/>
      <c r="U1182" s="1707"/>
      <c r="V1182" s="1707"/>
      <c r="W1182" s="1707"/>
      <c r="X1182" s="1707"/>
      <c r="Y1182" s="1707"/>
      <c r="Z1182" s="1707"/>
      <c r="AA1182" s="1707"/>
      <c r="AB1182" s="1707"/>
      <c r="AC1182" s="1707"/>
      <c r="AD1182" s="1708"/>
      <c r="AE1182" s="764"/>
      <c r="AF1182" s="751"/>
      <c r="AG1182" s="712"/>
      <c r="AH1182" s="475"/>
      <c r="AI1182" s="475"/>
      <c r="AJ1182" s="475"/>
      <c r="AK1182" s="475"/>
      <c r="AL1182" s="475"/>
      <c r="AM1182" s="475"/>
      <c r="AN1182" s="475"/>
    </row>
    <row r="1183" spans="1:40" s="476" customFormat="1" ht="32">
      <c r="A1183" s="757"/>
      <c r="B1183" s="598" t="s">
        <v>2296</v>
      </c>
      <c r="C1183" s="636" t="s">
        <v>2322</v>
      </c>
      <c r="D1183" s="768" t="s">
        <v>732</v>
      </c>
      <c r="E1183" s="768" t="s">
        <v>2787</v>
      </c>
      <c r="F1183" s="768"/>
      <c r="G1183" s="768"/>
      <c r="H1183" s="598">
        <v>2018</v>
      </c>
      <c r="I1183" s="598"/>
      <c r="J1183" s="598"/>
      <c r="K1183" s="598"/>
      <c r="L1183" s="598"/>
      <c r="M1183" s="598"/>
      <c r="N1183" s="598" t="s">
        <v>204</v>
      </c>
      <c r="O1183" s="609">
        <v>23250200</v>
      </c>
      <c r="P1183" s="769"/>
      <c r="Q1183" s="770"/>
      <c r="R1183" s="1707"/>
      <c r="S1183" s="1707"/>
      <c r="T1183" s="1707"/>
      <c r="U1183" s="1707"/>
      <c r="V1183" s="1707"/>
      <c r="W1183" s="1707"/>
      <c r="X1183" s="1707"/>
      <c r="Y1183" s="1707"/>
      <c r="Z1183" s="1707"/>
      <c r="AA1183" s="1707"/>
      <c r="AB1183" s="1707"/>
      <c r="AC1183" s="1707"/>
      <c r="AD1183" s="1708"/>
      <c r="AE1183" s="764"/>
      <c r="AF1183" s="751"/>
      <c r="AG1183" s="712"/>
      <c r="AH1183" s="475"/>
      <c r="AI1183" s="475"/>
      <c r="AJ1183" s="475"/>
      <c r="AK1183" s="475"/>
      <c r="AL1183" s="475"/>
      <c r="AM1183" s="475"/>
      <c r="AN1183" s="475"/>
    </row>
    <row r="1184" spans="1:40" s="476" customFormat="1" ht="32">
      <c r="A1184" s="757"/>
      <c r="B1184" s="598" t="s">
        <v>2323</v>
      </c>
      <c r="C1184" s="636" t="s">
        <v>2324</v>
      </c>
      <c r="D1184" s="768" t="s">
        <v>999</v>
      </c>
      <c r="E1184" s="768" t="s">
        <v>3275</v>
      </c>
      <c r="F1184" s="768"/>
      <c r="G1184" s="768"/>
      <c r="H1184" s="598">
        <v>2018</v>
      </c>
      <c r="I1184" s="598"/>
      <c r="J1184" s="598"/>
      <c r="K1184" s="598"/>
      <c r="L1184" s="598"/>
      <c r="M1184" s="598"/>
      <c r="N1184" s="598" t="s">
        <v>204</v>
      </c>
      <c r="O1184" s="609">
        <v>168568500</v>
      </c>
      <c r="P1184" s="769"/>
      <c r="Q1184" s="770"/>
      <c r="R1184" s="1707"/>
      <c r="S1184" s="1707"/>
      <c r="T1184" s="1707"/>
      <c r="U1184" s="1707"/>
      <c r="V1184" s="1707"/>
      <c r="W1184" s="1707"/>
      <c r="X1184" s="1707"/>
      <c r="Y1184" s="1707"/>
      <c r="Z1184" s="1707"/>
      <c r="AA1184" s="1707"/>
      <c r="AB1184" s="1707"/>
      <c r="AC1184" s="1707"/>
      <c r="AD1184" s="1708"/>
      <c r="AE1184" s="764"/>
      <c r="AF1184" s="751"/>
      <c r="AG1184" s="712"/>
      <c r="AH1184" s="475"/>
      <c r="AI1184" s="475"/>
      <c r="AJ1184" s="475"/>
      <c r="AK1184" s="475"/>
      <c r="AL1184" s="475"/>
      <c r="AM1184" s="475"/>
      <c r="AN1184" s="475"/>
    </row>
    <row r="1185" spans="1:40" s="476" customFormat="1" ht="48">
      <c r="A1185" s="757"/>
      <c r="B1185" s="598"/>
      <c r="C1185" s="636" t="s">
        <v>2325</v>
      </c>
      <c r="D1185" s="768" t="s">
        <v>996</v>
      </c>
      <c r="E1185" s="768" t="s">
        <v>3276</v>
      </c>
      <c r="F1185" s="768"/>
      <c r="G1185" s="768"/>
      <c r="H1185" s="598">
        <v>2018</v>
      </c>
      <c r="I1185" s="598"/>
      <c r="J1185" s="598"/>
      <c r="K1185" s="598"/>
      <c r="L1185" s="598"/>
      <c r="M1185" s="598"/>
      <c r="N1185" s="598" t="s">
        <v>204</v>
      </c>
      <c r="O1185" s="609">
        <v>98064000</v>
      </c>
      <c r="P1185" s="769"/>
      <c r="Q1185" s="770"/>
      <c r="R1185" s="1707"/>
      <c r="S1185" s="1707"/>
      <c r="T1185" s="1707"/>
      <c r="U1185" s="1707"/>
      <c r="V1185" s="1707"/>
      <c r="W1185" s="1707"/>
      <c r="X1185" s="1707"/>
      <c r="Y1185" s="1707"/>
      <c r="Z1185" s="1707"/>
      <c r="AA1185" s="1707"/>
      <c r="AB1185" s="1707"/>
      <c r="AC1185" s="1707"/>
      <c r="AD1185" s="1708"/>
      <c r="AE1185" s="764"/>
      <c r="AF1185" s="751"/>
      <c r="AG1185" s="712"/>
      <c r="AH1185" s="475"/>
      <c r="AI1185" s="475"/>
      <c r="AJ1185" s="475"/>
      <c r="AK1185" s="475"/>
      <c r="AL1185" s="475"/>
      <c r="AM1185" s="475"/>
      <c r="AN1185" s="475"/>
    </row>
    <row r="1186" spans="1:40" s="476" customFormat="1" ht="16">
      <c r="A1186" s="757"/>
      <c r="B1186" s="598" t="s">
        <v>2316</v>
      </c>
      <c r="C1186" s="636" t="s">
        <v>2317</v>
      </c>
      <c r="D1186" s="768" t="s">
        <v>996</v>
      </c>
      <c r="E1186" s="768" t="s">
        <v>2787</v>
      </c>
      <c r="F1186" s="768"/>
      <c r="G1186" s="768"/>
      <c r="H1186" s="598">
        <v>2018</v>
      </c>
      <c r="I1186" s="598"/>
      <c r="J1186" s="598"/>
      <c r="K1186" s="598"/>
      <c r="L1186" s="598"/>
      <c r="M1186" s="598"/>
      <c r="N1186" s="598" t="s">
        <v>204</v>
      </c>
      <c r="O1186" s="609">
        <v>11241632</v>
      </c>
      <c r="P1186" s="769"/>
      <c r="Q1186" s="770"/>
      <c r="R1186" s="1707"/>
      <c r="S1186" s="1707"/>
      <c r="T1186" s="1707"/>
      <c r="U1186" s="1707"/>
      <c r="V1186" s="1707"/>
      <c r="W1186" s="1707"/>
      <c r="X1186" s="1707"/>
      <c r="Y1186" s="1707"/>
      <c r="Z1186" s="1707"/>
      <c r="AA1186" s="1707"/>
      <c r="AB1186" s="1707"/>
      <c r="AC1186" s="1707"/>
      <c r="AD1186" s="1708"/>
      <c r="AE1186" s="764"/>
      <c r="AF1186" s="751"/>
      <c r="AG1186" s="712"/>
      <c r="AH1186" s="475"/>
      <c r="AI1186" s="475"/>
      <c r="AJ1186" s="475"/>
      <c r="AK1186" s="475"/>
      <c r="AL1186" s="475"/>
      <c r="AM1186" s="475"/>
      <c r="AN1186" s="475"/>
    </row>
    <row r="1187" spans="1:40" s="476" customFormat="1" ht="16">
      <c r="A1187" s="757"/>
      <c r="B1187" s="598" t="s">
        <v>2316</v>
      </c>
      <c r="C1187" s="636" t="s">
        <v>2317</v>
      </c>
      <c r="D1187" s="768" t="s">
        <v>999</v>
      </c>
      <c r="E1187" s="768" t="s">
        <v>2787</v>
      </c>
      <c r="F1187" s="768"/>
      <c r="G1187" s="768"/>
      <c r="H1187" s="598">
        <v>2018</v>
      </c>
      <c r="I1187" s="598"/>
      <c r="J1187" s="598"/>
      <c r="K1187" s="598"/>
      <c r="L1187" s="598"/>
      <c r="M1187" s="598"/>
      <c r="N1187" s="598" t="s">
        <v>204</v>
      </c>
      <c r="O1187" s="609">
        <v>8431221</v>
      </c>
      <c r="P1187" s="769"/>
      <c r="Q1187" s="770"/>
      <c r="R1187" s="1707"/>
      <c r="S1187" s="1707"/>
      <c r="T1187" s="1707"/>
      <c r="U1187" s="1707"/>
      <c r="V1187" s="1707"/>
      <c r="W1187" s="1707"/>
      <c r="X1187" s="1707"/>
      <c r="Y1187" s="1707"/>
      <c r="Z1187" s="1707"/>
      <c r="AA1187" s="1707"/>
      <c r="AB1187" s="1707"/>
      <c r="AC1187" s="1707"/>
      <c r="AD1187" s="1708"/>
      <c r="AE1187" s="764"/>
      <c r="AF1187" s="751"/>
      <c r="AG1187" s="712"/>
      <c r="AH1187" s="475"/>
      <c r="AI1187" s="475"/>
      <c r="AJ1187" s="475"/>
      <c r="AK1187" s="475"/>
      <c r="AL1187" s="475"/>
      <c r="AM1187" s="475"/>
      <c r="AN1187" s="475"/>
    </row>
    <row r="1188" spans="1:40" s="476" customFormat="1" ht="16">
      <c r="A1188" s="757"/>
      <c r="B1188" s="598"/>
      <c r="C1188" s="636" t="s">
        <v>2326</v>
      </c>
      <c r="D1188" s="768" t="s">
        <v>733</v>
      </c>
      <c r="E1188" s="768" t="s">
        <v>3277</v>
      </c>
      <c r="F1188" s="768"/>
      <c r="G1188" s="768"/>
      <c r="H1188" s="598">
        <v>2018</v>
      </c>
      <c r="I1188" s="598"/>
      <c r="J1188" s="598"/>
      <c r="K1188" s="598"/>
      <c r="L1188" s="598"/>
      <c r="M1188" s="598"/>
      <c r="N1188" s="598" t="s">
        <v>204</v>
      </c>
      <c r="O1188" s="609">
        <v>26956000</v>
      </c>
      <c r="P1188" s="769"/>
      <c r="Q1188" s="770"/>
      <c r="R1188" s="1707"/>
      <c r="S1188" s="1707"/>
      <c r="T1188" s="1707"/>
      <c r="U1188" s="1707"/>
      <c r="V1188" s="1707"/>
      <c r="W1188" s="1707"/>
      <c r="X1188" s="1707"/>
      <c r="Y1188" s="1707"/>
      <c r="Z1188" s="1707"/>
      <c r="AA1188" s="1707"/>
      <c r="AB1188" s="1707"/>
      <c r="AC1188" s="1707"/>
      <c r="AD1188" s="1708"/>
      <c r="AE1188" s="764"/>
      <c r="AF1188" s="751"/>
      <c r="AG1188" s="712"/>
      <c r="AH1188" s="475"/>
      <c r="AI1188" s="475"/>
      <c r="AJ1188" s="475"/>
      <c r="AK1188" s="475"/>
      <c r="AL1188" s="475"/>
      <c r="AM1188" s="475"/>
      <c r="AN1188" s="475"/>
    </row>
    <row r="1189" spans="1:40" s="476" customFormat="1" ht="32">
      <c r="A1189" s="757"/>
      <c r="B1189" s="598"/>
      <c r="C1189" s="636" t="s">
        <v>2327</v>
      </c>
      <c r="D1189" s="768" t="s">
        <v>732</v>
      </c>
      <c r="E1189" s="768" t="s">
        <v>2787</v>
      </c>
      <c r="F1189" s="768"/>
      <c r="G1189" s="768"/>
      <c r="H1189" s="598">
        <v>2018</v>
      </c>
      <c r="I1189" s="598"/>
      <c r="J1189" s="598"/>
      <c r="K1189" s="598"/>
      <c r="L1189" s="598"/>
      <c r="M1189" s="598"/>
      <c r="N1189" s="598" t="s">
        <v>204</v>
      </c>
      <c r="O1189" s="609">
        <v>183988000</v>
      </c>
      <c r="P1189" s="769"/>
      <c r="Q1189" s="770"/>
      <c r="R1189" s="1707"/>
      <c r="S1189" s="1707"/>
      <c r="T1189" s="1707"/>
      <c r="U1189" s="1707"/>
      <c r="V1189" s="1707"/>
      <c r="W1189" s="1707"/>
      <c r="X1189" s="1707"/>
      <c r="Y1189" s="1707"/>
      <c r="Z1189" s="1707"/>
      <c r="AA1189" s="1707"/>
      <c r="AB1189" s="1707"/>
      <c r="AC1189" s="1707"/>
      <c r="AD1189" s="1708"/>
      <c r="AE1189" s="764"/>
      <c r="AF1189" s="751"/>
      <c r="AG1189" s="712"/>
      <c r="AH1189" s="475"/>
      <c r="AI1189" s="475"/>
      <c r="AJ1189" s="475"/>
      <c r="AK1189" s="475"/>
      <c r="AL1189" s="475"/>
      <c r="AM1189" s="475"/>
      <c r="AN1189" s="475"/>
    </row>
    <row r="1190" spans="1:40" s="476" customFormat="1" ht="32">
      <c r="A1190" s="757"/>
      <c r="B1190" s="598"/>
      <c r="C1190" s="636" t="s">
        <v>2328</v>
      </c>
      <c r="D1190" s="768" t="s">
        <v>733</v>
      </c>
      <c r="E1190" s="768" t="s">
        <v>2787</v>
      </c>
      <c r="F1190" s="768"/>
      <c r="G1190" s="768"/>
      <c r="H1190" s="598">
        <v>2018</v>
      </c>
      <c r="I1190" s="598"/>
      <c r="J1190" s="598"/>
      <c r="K1190" s="598"/>
      <c r="L1190" s="598"/>
      <c r="M1190" s="598"/>
      <c r="N1190" s="598" t="s">
        <v>204</v>
      </c>
      <c r="O1190" s="609">
        <v>31400000</v>
      </c>
      <c r="P1190" s="769"/>
      <c r="Q1190" s="770"/>
      <c r="R1190" s="1707"/>
      <c r="S1190" s="1707"/>
      <c r="T1190" s="1707"/>
      <c r="U1190" s="1707"/>
      <c r="V1190" s="1707"/>
      <c r="W1190" s="1707"/>
      <c r="X1190" s="1707"/>
      <c r="Y1190" s="1707"/>
      <c r="Z1190" s="1707"/>
      <c r="AA1190" s="1707"/>
      <c r="AB1190" s="1707"/>
      <c r="AC1190" s="1707"/>
      <c r="AD1190" s="1708"/>
      <c r="AE1190" s="764"/>
      <c r="AF1190" s="751"/>
      <c r="AG1190" s="712"/>
      <c r="AH1190" s="475"/>
      <c r="AI1190" s="475"/>
      <c r="AJ1190" s="475"/>
      <c r="AK1190" s="475"/>
      <c r="AL1190" s="475"/>
      <c r="AM1190" s="475"/>
      <c r="AN1190" s="475"/>
    </row>
    <row r="1191" spans="1:40" s="476" customFormat="1" ht="32">
      <c r="A1191" s="757"/>
      <c r="B1191" s="598"/>
      <c r="C1191" s="636" t="s">
        <v>2329</v>
      </c>
      <c r="D1191" s="768" t="s">
        <v>998</v>
      </c>
      <c r="E1191" s="768" t="s">
        <v>2787</v>
      </c>
      <c r="F1191" s="768"/>
      <c r="G1191" s="768"/>
      <c r="H1191" s="598">
        <v>2018</v>
      </c>
      <c r="I1191" s="598"/>
      <c r="J1191" s="598"/>
      <c r="K1191" s="598"/>
      <c r="L1191" s="598"/>
      <c r="M1191" s="598"/>
      <c r="N1191" s="598" t="s">
        <v>204</v>
      </c>
      <c r="O1191" s="609">
        <v>85400000</v>
      </c>
      <c r="P1191" s="769"/>
      <c r="Q1191" s="770"/>
      <c r="R1191" s="1707"/>
      <c r="S1191" s="1707"/>
      <c r="T1191" s="1707"/>
      <c r="U1191" s="1707"/>
      <c r="V1191" s="1707"/>
      <c r="W1191" s="1707"/>
      <c r="X1191" s="1707"/>
      <c r="Y1191" s="1707"/>
      <c r="Z1191" s="1707"/>
      <c r="AA1191" s="1707"/>
      <c r="AB1191" s="1707"/>
      <c r="AC1191" s="1707"/>
      <c r="AD1191" s="1708"/>
      <c r="AE1191" s="764"/>
      <c r="AF1191" s="751"/>
      <c r="AG1191" s="712"/>
      <c r="AH1191" s="475"/>
      <c r="AI1191" s="475"/>
      <c r="AJ1191" s="475"/>
      <c r="AK1191" s="475"/>
      <c r="AL1191" s="475"/>
      <c r="AM1191" s="475"/>
      <c r="AN1191" s="475"/>
    </row>
    <row r="1192" spans="1:40" s="476" customFormat="1" ht="16">
      <c r="A1192" s="757"/>
      <c r="B1192" s="598"/>
      <c r="C1192" s="636" t="s">
        <v>2330</v>
      </c>
      <c r="D1192" s="768" t="s">
        <v>732</v>
      </c>
      <c r="E1192" s="768" t="s">
        <v>3278</v>
      </c>
      <c r="F1192" s="768"/>
      <c r="G1192" s="768"/>
      <c r="H1192" s="598">
        <v>2018</v>
      </c>
      <c r="I1192" s="598"/>
      <c r="J1192" s="598"/>
      <c r="K1192" s="598"/>
      <c r="L1192" s="598"/>
      <c r="M1192" s="598"/>
      <c r="N1192" s="598" t="s">
        <v>204</v>
      </c>
      <c r="O1192" s="609">
        <v>531537500</v>
      </c>
      <c r="P1192" s="769"/>
      <c r="Q1192" s="770"/>
      <c r="R1192" s="1707"/>
      <c r="S1192" s="1707"/>
      <c r="T1192" s="1707"/>
      <c r="U1192" s="1707"/>
      <c r="V1192" s="1707"/>
      <c r="W1192" s="1707"/>
      <c r="X1192" s="1707"/>
      <c r="Y1192" s="1707"/>
      <c r="Z1192" s="1707"/>
      <c r="AA1192" s="1707"/>
      <c r="AB1192" s="1707"/>
      <c r="AC1192" s="1707"/>
      <c r="AD1192" s="1708"/>
      <c r="AE1192" s="764"/>
      <c r="AF1192" s="751"/>
      <c r="AG1192" s="712"/>
      <c r="AH1192" s="475"/>
      <c r="AI1192" s="475"/>
      <c r="AJ1192" s="475"/>
      <c r="AK1192" s="475"/>
      <c r="AL1192" s="475"/>
      <c r="AM1192" s="475"/>
      <c r="AN1192" s="475"/>
    </row>
    <row r="1193" spans="1:40" s="476" customFormat="1" ht="32">
      <c r="A1193" s="757"/>
      <c r="B1193" s="598" t="s">
        <v>2323</v>
      </c>
      <c r="C1193" s="636" t="s">
        <v>2324</v>
      </c>
      <c r="D1193" s="768" t="s">
        <v>733</v>
      </c>
      <c r="E1193" s="768" t="s">
        <v>2787</v>
      </c>
      <c r="F1193" s="768"/>
      <c r="G1193" s="768"/>
      <c r="H1193" s="598">
        <v>2018</v>
      </c>
      <c r="I1193" s="598"/>
      <c r="J1193" s="598"/>
      <c r="K1193" s="598"/>
      <c r="L1193" s="598"/>
      <c r="M1193" s="598"/>
      <c r="N1193" s="598" t="s">
        <v>204</v>
      </c>
      <c r="O1193" s="609">
        <v>112379000</v>
      </c>
      <c r="P1193" s="769"/>
      <c r="Q1193" s="770"/>
      <c r="R1193" s="1707"/>
      <c r="S1193" s="1707"/>
      <c r="T1193" s="1707"/>
      <c r="U1193" s="1707"/>
      <c r="V1193" s="1707"/>
      <c r="W1193" s="1707"/>
      <c r="X1193" s="1707"/>
      <c r="Y1193" s="1707"/>
      <c r="Z1193" s="1707"/>
      <c r="AA1193" s="1707"/>
      <c r="AB1193" s="1707"/>
      <c r="AC1193" s="1707"/>
      <c r="AD1193" s="1708"/>
      <c r="AE1193" s="764"/>
      <c r="AF1193" s="751"/>
      <c r="AG1193" s="712"/>
      <c r="AH1193" s="475"/>
      <c r="AI1193" s="475"/>
      <c r="AJ1193" s="475"/>
      <c r="AK1193" s="475"/>
      <c r="AL1193" s="475"/>
      <c r="AM1193" s="475"/>
      <c r="AN1193" s="475"/>
    </row>
    <row r="1194" spans="1:40" s="476" customFormat="1" ht="16">
      <c r="A1194" s="757"/>
      <c r="B1194" s="598" t="s">
        <v>2316</v>
      </c>
      <c r="C1194" s="636" t="s">
        <v>2317</v>
      </c>
      <c r="D1194" s="768" t="s">
        <v>998</v>
      </c>
      <c r="E1194" s="768" t="s">
        <v>2787</v>
      </c>
      <c r="F1194" s="768"/>
      <c r="G1194" s="768"/>
      <c r="H1194" s="598">
        <v>2018</v>
      </c>
      <c r="I1194" s="598"/>
      <c r="J1194" s="598"/>
      <c r="K1194" s="598"/>
      <c r="L1194" s="598"/>
      <c r="M1194" s="598"/>
      <c r="N1194" s="598" t="s">
        <v>204</v>
      </c>
      <c r="O1194" s="609">
        <v>14052040</v>
      </c>
      <c r="P1194" s="769"/>
      <c r="Q1194" s="770"/>
      <c r="R1194" s="1707"/>
      <c r="S1194" s="1707"/>
      <c r="T1194" s="1707"/>
      <c r="U1194" s="1707"/>
      <c r="V1194" s="1707"/>
      <c r="W1194" s="1707"/>
      <c r="X1194" s="1707"/>
      <c r="Y1194" s="1707"/>
      <c r="Z1194" s="1707"/>
      <c r="AA1194" s="1707"/>
      <c r="AB1194" s="1707"/>
      <c r="AC1194" s="1707"/>
      <c r="AD1194" s="1708"/>
      <c r="AE1194" s="764"/>
      <c r="AF1194" s="751"/>
      <c r="AG1194" s="712"/>
      <c r="AH1194" s="475"/>
      <c r="AI1194" s="475"/>
      <c r="AJ1194" s="475"/>
      <c r="AK1194" s="475"/>
      <c r="AL1194" s="475"/>
      <c r="AM1194" s="475"/>
      <c r="AN1194" s="475"/>
    </row>
    <row r="1195" spans="1:40" s="476" customFormat="1" ht="33" thickBot="1">
      <c r="A1195" s="757"/>
      <c r="B1195" s="598"/>
      <c r="C1195" s="636" t="s">
        <v>2331</v>
      </c>
      <c r="D1195" s="768" t="s">
        <v>732</v>
      </c>
      <c r="E1195" s="768" t="s">
        <v>3279</v>
      </c>
      <c r="F1195" s="768"/>
      <c r="G1195" s="768"/>
      <c r="H1195" s="598">
        <v>2018</v>
      </c>
      <c r="I1195" s="598"/>
      <c r="J1195" s="598"/>
      <c r="K1195" s="598"/>
      <c r="L1195" s="598"/>
      <c r="M1195" s="598"/>
      <c r="N1195" s="598" t="s">
        <v>204</v>
      </c>
      <c r="O1195" s="609">
        <v>343000000</v>
      </c>
      <c r="P1195" s="769"/>
      <c r="Q1195" s="770"/>
      <c r="R1195" s="1709"/>
      <c r="S1195" s="1709"/>
      <c r="T1195" s="1709"/>
      <c r="U1195" s="1709"/>
      <c r="V1195" s="1709"/>
      <c r="W1195" s="1709"/>
      <c r="X1195" s="1709"/>
      <c r="Y1195" s="1709"/>
      <c r="Z1195" s="1709"/>
      <c r="AA1195" s="1709"/>
      <c r="AB1195" s="1709"/>
      <c r="AC1195" s="1709"/>
      <c r="AD1195" s="1710"/>
      <c r="AE1195" s="764"/>
      <c r="AF1195" s="751"/>
      <c r="AG1195" s="712"/>
      <c r="AH1195" s="475"/>
      <c r="AI1195" s="475"/>
      <c r="AJ1195" s="475"/>
      <c r="AK1195" s="475"/>
      <c r="AL1195" s="475"/>
      <c r="AM1195" s="475"/>
      <c r="AN1195" s="475"/>
    </row>
    <row r="1196" spans="1:40" s="476" customFormat="1">
      <c r="A1196" s="722"/>
      <c r="B1196" s="523"/>
      <c r="C1196" s="494"/>
      <c r="D1196" s="743"/>
      <c r="E1196" s="743"/>
      <c r="F1196" s="743"/>
      <c r="G1196" s="743"/>
      <c r="H1196" s="493"/>
      <c r="I1196" s="493"/>
      <c r="J1196" s="493"/>
      <c r="K1196" s="493"/>
      <c r="L1196" s="493"/>
      <c r="M1196" s="493"/>
      <c r="N1196" s="493"/>
      <c r="O1196" s="637"/>
      <c r="P1196" s="731"/>
      <c r="Q1196" s="730"/>
      <c r="R1196" s="700"/>
      <c r="S1196" s="744"/>
      <c r="T1196" s="744"/>
      <c r="U1196" s="766"/>
      <c r="V1196" s="773"/>
      <c r="W1196" s="767"/>
      <c r="X1196" s="767"/>
      <c r="Y1196" s="767"/>
      <c r="Z1196" s="767"/>
      <c r="AA1196" s="767"/>
      <c r="AB1196" s="767"/>
      <c r="AC1196" s="747"/>
      <c r="AD1196" s="748"/>
      <c r="AE1196" s="764"/>
      <c r="AF1196" s="751"/>
      <c r="AG1196" s="712"/>
      <c r="AH1196" s="475"/>
      <c r="AI1196" s="475"/>
      <c r="AJ1196" s="475"/>
      <c r="AK1196" s="475"/>
      <c r="AL1196" s="475"/>
      <c r="AM1196" s="475"/>
      <c r="AN1196" s="475"/>
    </row>
    <row r="1197" spans="1:40" s="626" customFormat="1" ht="24.75" customHeight="1">
      <c r="A1197" s="722" t="s">
        <v>43</v>
      </c>
      <c r="B1197" s="727" t="s">
        <v>2778</v>
      </c>
      <c r="C1197" s="727"/>
      <c r="D1197" s="730"/>
      <c r="E1197" s="730"/>
      <c r="F1197" s="730"/>
      <c r="G1197" s="730"/>
      <c r="H1197" s="730"/>
      <c r="I1197" s="730"/>
      <c r="J1197" s="730"/>
      <c r="K1197" s="730"/>
      <c r="L1197" s="730"/>
      <c r="M1197" s="730"/>
      <c r="N1197" s="730"/>
      <c r="O1197" s="642">
        <f>SUBTOTAL(9,O1198:O1213)</f>
        <v>12010799.997951508</v>
      </c>
      <c r="P1197" s="731"/>
      <c r="Q1197" s="730"/>
      <c r="R1197" s="699"/>
      <c r="S1197" s="726"/>
      <c r="T1197" s="726"/>
      <c r="U1197" s="733"/>
      <c r="V1197" s="726"/>
      <c r="W1197" s="642">
        <f t="shared" ref="W1197:Z1197" si="297">SUBTOTAL(9,W1198:W1213)</f>
        <v>11475488.498079538</v>
      </c>
      <c r="X1197" s="642">
        <f t="shared" si="297"/>
        <v>210195.49987196922</v>
      </c>
      <c r="Y1197" s="642">
        <f t="shared" si="297"/>
        <v>162478</v>
      </c>
      <c r="Z1197" s="642">
        <f t="shared" si="297"/>
        <v>162478</v>
      </c>
      <c r="AA1197" s="642">
        <f>SUBTOTAL(9,AA1198:AA1213)</f>
        <v>0</v>
      </c>
      <c r="AB1197" s="642">
        <f>SUBTOTAL(9,AB1198:AB1213)</f>
        <v>0</v>
      </c>
      <c r="AC1197" s="736"/>
      <c r="AD1197" s="642">
        <f>SUBTOTAL(9,AD1198:AD1213)</f>
        <v>160</v>
      </c>
      <c r="AE1197" s="473">
        <f>SUM(AE1198:AE1213)</f>
        <v>12010639.997951508</v>
      </c>
      <c r="AF1197" s="473">
        <f>SUM(AF1198:AF1213)</f>
        <v>12010639.997951508</v>
      </c>
      <c r="AG1197" s="646">
        <v>12010639.997951508</v>
      </c>
      <c r="AH1197" s="683">
        <f>AE1197-AG1197</f>
        <v>0</v>
      </c>
      <c r="AI1197" s="625"/>
      <c r="AJ1197" s="625"/>
      <c r="AK1197" s="625"/>
      <c r="AL1197" s="625"/>
      <c r="AM1197" s="625"/>
      <c r="AN1197" s="625"/>
    </row>
    <row r="1198" spans="1:40" s="626" customFormat="1" ht="42" customHeight="1">
      <c r="A1198" s="722"/>
      <c r="B1198" s="493" t="s">
        <v>2993</v>
      </c>
      <c r="C1198" s="494" t="s">
        <v>1096</v>
      </c>
      <c r="D1198" s="723" t="s">
        <v>732</v>
      </c>
      <c r="E1198" s="723" t="s">
        <v>1118</v>
      </c>
      <c r="F1198" s="723"/>
      <c r="G1198" s="723" t="s">
        <v>222</v>
      </c>
      <c r="H1198" s="493" t="s">
        <v>166</v>
      </c>
      <c r="I1198" s="493"/>
      <c r="J1198" s="493"/>
      <c r="K1198" s="493"/>
      <c r="L1198" s="493"/>
      <c r="M1198" s="493"/>
      <c r="N1198" s="493" t="s">
        <v>204</v>
      </c>
      <c r="O1198" s="517">
        <v>455000</v>
      </c>
      <c r="P1198" s="724"/>
      <c r="Q1198" s="723"/>
      <c r="R1198" s="699" t="str">
        <f t="shared" ref="R1198:R1214" si="298">MID(B1198,2,7)</f>
        <v>2.09.01</v>
      </c>
      <c r="S1198" s="726" t="str">
        <f t="shared" si="283"/>
        <v>UNIT UNIT LABORATORIUM</v>
      </c>
      <c r="T1198" s="726">
        <f t="shared" si="284"/>
        <v>8</v>
      </c>
      <c r="U1198" s="734">
        <f t="shared" ref="U1198:U1213" si="299">(O1198-10)/T1198</f>
        <v>56873.75</v>
      </c>
      <c r="V1198" s="726">
        <f t="shared" ref="V1198:V1213" si="300">2013-AC1198</f>
        <v>11</v>
      </c>
      <c r="W1198" s="735">
        <f t="shared" ref="W1198:W1213" si="301">IF(V1198&gt;T1198,O1198-10,U1198*V1198)</f>
        <v>454990</v>
      </c>
      <c r="X1198" s="735">
        <f t="shared" ref="X1198:X1213" si="302">IF(O1198-10=W1198,0,U1198)</f>
        <v>0</v>
      </c>
      <c r="Y1198" s="735">
        <f t="shared" ref="Y1198:Y1213" si="303">IF(O1198-10=W1198+X1198,0,U1198)</f>
        <v>0</v>
      </c>
      <c r="Z1198" s="735">
        <f t="shared" ref="Z1198:Z1213" si="304">IF(O1198-10=X1198+Y1198+W1198,0,U1198)</f>
        <v>0</v>
      </c>
      <c r="AA1198" s="735">
        <f t="shared" ref="AA1198:AA1213" si="305">IF(O1198-10=Y1198+Z1198+X1198+W1198,0,U1198)</f>
        <v>0</v>
      </c>
      <c r="AB1198" s="735">
        <f t="shared" ref="AB1198:AB1213" si="306">IF(O1198-10=Z1198+AA1198+Y1198+X1198+W1198,0,U1198)</f>
        <v>0</v>
      </c>
      <c r="AC1198" s="736" t="str">
        <f t="shared" ref="AC1198:AC1213" si="307">H1198</f>
        <v>2002</v>
      </c>
      <c r="AD1198" s="737">
        <f t="shared" ref="AD1198:AD1213" si="308">O1198-(W1198+X1198+Y1198+Z1198+AA1198+AB1198)</f>
        <v>10</v>
      </c>
      <c r="AE1198" s="473">
        <f t="shared" ref="AE1198:AE1213" si="309">W1198+X1198+Y1198+Z1198+AA1198</f>
        <v>454990</v>
      </c>
      <c r="AF1198" s="738">
        <f t="shared" ref="AF1198:AF1213" si="310">AE1198+AB1198</f>
        <v>454990</v>
      </c>
      <c r="AG1198" s="739"/>
      <c r="AH1198" s="625"/>
      <c r="AI1198" s="625"/>
      <c r="AJ1198" s="625"/>
      <c r="AK1198" s="625"/>
      <c r="AL1198" s="625"/>
      <c r="AM1198" s="625"/>
      <c r="AN1198" s="625"/>
    </row>
    <row r="1199" spans="1:40" s="626" customFormat="1" ht="16">
      <c r="A1199" s="722"/>
      <c r="B1199" s="493" t="s">
        <v>2994</v>
      </c>
      <c r="C1199" s="494" t="s">
        <v>1097</v>
      </c>
      <c r="D1199" s="723" t="s">
        <v>732</v>
      </c>
      <c r="E1199" s="723" t="s">
        <v>1119</v>
      </c>
      <c r="F1199" s="723"/>
      <c r="G1199" s="723" t="s">
        <v>222</v>
      </c>
      <c r="H1199" s="493" t="s">
        <v>166</v>
      </c>
      <c r="I1199" s="493"/>
      <c r="J1199" s="493"/>
      <c r="K1199" s="493"/>
      <c r="L1199" s="493"/>
      <c r="M1199" s="493"/>
      <c r="N1199" s="493" t="s">
        <v>204</v>
      </c>
      <c r="O1199" s="517">
        <v>2100000</v>
      </c>
      <c r="P1199" s="724" t="s">
        <v>123</v>
      </c>
      <c r="Q1199" s="723"/>
      <c r="R1199" s="699" t="str">
        <f t="shared" si="298"/>
        <v>2.09.02</v>
      </c>
      <c r="S1199" s="726" t="str">
        <f t="shared" si="283"/>
        <v>ALAT PERAGA / PRAKTEK SEKOLAH</v>
      </c>
      <c r="T1199" s="726">
        <f t="shared" si="284"/>
        <v>10</v>
      </c>
      <c r="U1199" s="734">
        <f t="shared" si="299"/>
        <v>209999</v>
      </c>
      <c r="V1199" s="726">
        <f t="shared" si="300"/>
        <v>11</v>
      </c>
      <c r="W1199" s="735">
        <f t="shared" si="301"/>
        <v>2099990</v>
      </c>
      <c r="X1199" s="735">
        <f t="shared" si="302"/>
        <v>0</v>
      </c>
      <c r="Y1199" s="735">
        <f t="shared" si="303"/>
        <v>0</v>
      </c>
      <c r="Z1199" s="735">
        <f t="shared" si="304"/>
        <v>0</v>
      </c>
      <c r="AA1199" s="735">
        <f t="shared" si="305"/>
        <v>0</v>
      </c>
      <c r="AB1199" s="735">
        <f t="shared" si="306"/>
        <v>0</v>
      </c>
      <c r="AC1199" s="736" t="str">
        <f t="shared" si="307"/>
        <v>2002</v>
      </c>
      <c r="AD1199" s="737">
        <f t="shared" si="308"/>
        <v>10</v>
      </c>
      <c r="AE1199" s="473">
        <f t="shared" si="309"/>
        <v>2099990</v>
      </c>
      <c r="AF1199" s="738">
        <f t="shared" si="310"/>
        <v>2099990</v>
      </c>
      <c r="AG1199" s="739"/>
      <c r="AH1199" s="625"/>
      <c r="AI1199" s="625"/>
      <c r="AJ1199" s="625"/>
      <c r="AK1199" s="625"/>
      <c r="AL1199" s="625"/>
      <c r="AM1199" s="625"/>
      <c r="AN1199" s="625"/>
    </row>
    <row r="1200" spans="1:40" s="626" customFormat="1" ht="16">
      <c r="A1200" s="722"/>
      <c r="B1200" s="493" t="s">
        <v>2994</v>
      </c>
      <c r="C1200" s="494" t="s">
        <v>1097</v>
      </c>
      <c r="D1200" s="723" t="s">
        <v>732</v>
      </c>
      <c r="E1200" s="723" t="s">
        <v>1120</v>
      </c>
      <c r="F1200" s="723"/>
      <c r="G1200" s="723" t="s">
        <v>222</v>
      </c>
      <c r="H1200" s="493" t="s">
        <v>166</v>
      </c>
      <c r="I1200" s="493"/>
      <c r="J1200" s="493"/>
      <c r="K1200" s="493"/>
      <c r="L1200" s="493"/>
      <c r="M1200" s="493"/>
      <c r="N1200" s="493" t="s">
        <v>204</v>
      </c>
      <c r="O1200" s="517">
        <v>2100000</v>
      </c>
      <c r="P1200" s="724" t="s">
        <v>123</v>
      </c>
      <c r="Q1200" s="723"/>
      <c r="R1200" s="699" t="str">
        <f t="shared" si="298"/>
        <v>2.09.02</v>
      </c>
      <c r="S1200" s="726" t="str">
        <f t="shared" si="283"/>
        <v>ALAT PERAGA / PRAKTEK SEKOLAH</v>
      </c>
      <c r="T1200" s="726">
        <f t="shared" si="284"/>
        <v>10</v>
      </c>
      <c r="U1200" s="734">
        <f t="shared" si="299"/>
        <v>209999</v>
      </c>
      <c r="V1200" s="726">
        <f t="shared" si="300"/>
        <v>11</v>
      </c>
      <c r="W1200" s="735">
        <f t="shared" si="301"/>
        <v>2099990</v>
      </c>
      <c r="X1200" s="735">
        <f t="shared" si="302"/>
        <v>0</v>
      </c>
      <c r="Y1200" s="735">
        <f t="shared" si="303"/>
        <v>0</v>
      </c>
      <c r="Z1200" s="735">
        <f t="shared" si="304"/>
        <v>0</v>
      </c>
      <c r="AA1200" s="735">
        <f t="shared" si="305"/>
        <v>0</v>
      </c>
      <c r="AB1200" s="735">
        <f t="shared" si="306"/>
        <v>0</v>
      </c>
      <c r="AC1200" s="736" t="str">
        <f t="shared" si="307"/>
        <v>2002</v>
      </c>
      <c r="AD1200" s="737">
        <f t="shared" si="308"/>
        <v>10</v>
      </c>
      <c r="AE1200" s="473">
        <f t="shared" si="309"/>
        <v>2099990</v>
      </c>
      <c r="AF1200" s="738">
        <f t="shared" si="310"/>
        <v>2099990</v>
      </c>
      <c r="AG1200" s="739"/>
      <c r="AH1200" s="625"/>
      <c r="AI1200" s="625"/>
      <c r="AJ1200" s="625"/>
      <c r="AK1200" s="625"/>
      <c r="AL1200" s="625"/>
      <c r="AM1200" s="625"/>
      <c r="AN1200" s="625"/>
    </row>
    <row r="1201" spans="1:40" s="626" customFormat="1" ht="16">
      <c r="A1201" s="722"/>
      <c r="B1201" s="493" t="s">
        <v>2995</v>
      </c>
      <c r="C1201" s="494" t="s">
        <v>1098</v>
      </c>
      <c r="D1201" s="743" t="s">
        <v>733</v>
      </c>
      <c r="E1201" s="743" t="s">
        <v>1121</v>
      </c>
      <c r="F1201" s="743"/>
      <c r="G1201" s="743" t="s">
        <v>222</v>
      </c>
      <c r="H1201" s="493" t="s">
        <v>850</v>
      </c>
      <c r="I1201" s="493"/>
      <c r="J1201" s="493"/>
      <c r="K1201" s="493"/>
      <c r="L1201" s="493"/>
      <c r="M1201" s="493"/>
      <c r="N1201" s="493" t="s">
        <v>204</v>
      </c>
      <c r="O1201" s="517">
        <v>381749.99897575378</v>
      </c>
      <c r="P1201" s="724"/>
      <c r="Q1201" s="723"/>
      <c r="R1201" s="699" t="str">
        <f t="shared" si="298"/>
        <v>2.09.01</v>
      </c>
      <c r="S1201" s="726" t="str">
        <f t="shared" si="283"/>
        <v>UNIT UNIT LABORATORIUM</v>
      </c>
      <c r="T1201" s="726">
        <f t="shared" si="284"/>
        <v>8</v>
      </c>
      <c r="U1201" s="734">
        <f t="shared" si="299"/>
        <v>47717.499871969223</v>
      </c>
      <c r="V1201" s="726">
        <f t="shared" si="300"/>
        <v>7</v>
      </c>
      <c r="W1201" s="735">
        <f t="shared" si="301"/>
        <v>334022.49910378456</v>
      </c>
      <c r="X1201" s="735">
        <f t="shared" si="302"/>
        <v>47717.499871969223</v>
      </c>
      <c r="Y1201" s="735">
        <f t="shared" si="303"/>
        <v>0</v>
      </c>
      <c r="Z1201" s="735">
        <f t="shared" si="304"/>
        <v>0</v>
      </c>
      <c r="AA1201" s="735">
        <f t="shared" si="305"/>
        <v>0</v>
      </c>
      <c r="AB1201" s="735">
        <f t="shared" si="306"/>
        <v>0</v>
      </c>
      <c r="AC1201" s="736" t="str">
        <f t="shared" si="307"/>
        <v>2006</v>
      </c>
      <c r="AD1201" s="737">
        <f t="shared" si="308"/>
        <v>10</v>
      </c>
      <c r="AE1201" s="473">
        <f t="shared" si="309"/>
        <v>381739.99897575378</v>
      </c>
      <c r="AF1201" s="738">
        <f t="shared" si="310"/>
        <v>381739.99897575378</v>
      </c>
      <c r="AG1201" s="739"/>
      <c r="AH1201" s="625"/>
      <c r="AI1201" s="625"/>
      <c r="AJ1201" s="625"/>
      <c r="AK1201" s="625"/>
      <c r="AL1201" s="625"/>
      <c r="AM1201" s="625"/>
      <c r="AN1201" s="625"/>
    </row>
    <row r="1202" spans="1:40" s="626" customFormat="1" ht="16">
      <c r="A1202" s="722"/>
      <c r="B1202" s="493" t="s">
        <v>2996</v>
      </c>
      <c r="C1202" s="494" t="s">
        <v>1099</v>
      </c>
      <c r="D1202" s="723" t="s">
        <v>732</v>
      </c>
      <c r="E1202" s="723" t="s">
        <v>1122</v>
      </c>
      <c r="F1202" s="723"/>
      <c r="G1202" s="723" t="s">
        <v>222</v>
      </c>
      <c r="H1202" s="493" t="s">
        <v>166</v>
      </c>
      <c r="I1202" s="493"/>
      <c r="J1202" s="493"/>
      <c r="K1202" s="493"/>
      <c r="L1202" s="493"/>
      <c r="M1202" s="493"/>
      <c r="N1202" s="493" t="s">
        <v>204</v>
      </c>
      <c r="O1202" s="517">
        <v>421749.99897575378</v>
      </c>
      <c r="P1202" s="724" t="s">
        <v>123</v>
      </c>
      <c r="Q1202" s="723"/>
      <c r="R1202" s="699" t="str">
        <f t="shared" si="298"/>
        <v>2.09.01</v>
      </c>
      <c r="S1202" s="726" t="str">
        <f t="shared" si="283"/>
        <v>UNIT UNIT LABORATORIUM</v>
      </c>
      <c r="T1202" s="726">
        <f t="shared" si="284"/>
        <v>8</v>
      </c>
      <c r="U1202" s="734">
        <f t="shared" si="299"/>
        <v>52717.499871969223</v>
      </c>
      <c r="V1202" s="726">
        <f t="shared" si="300"/>
        <v>11</v>
      </c>
      <c r="W1202" s="735">
        <f t="shared" si="301"/>
        <v>421739.99897575378</v>
      </c>
      <c r="X1202" s="735">
        <f t="shared" si="302"/>
        <v>0</v>
      </c>
      <c r="Y1202" s="735">
        <f t="shared" si="303"/>
        <v>0</v>
      </c>
      <c r="Z1202" s="735">
        <f t="shared" si="304"/>
        <v>0</v>
      </c>
      <c r="AA1202" s="735">
        <f t="shared" si="305"/>
        <v>0</v>
      </c>
      <c r="AB1202" s="735">
        <f t="shared" si="306"/>
        <v>0</v>
      </c>
      <c r="AC1202" s="736" t="str">
        <f t="shared" si="307"/>
        <v>2002</v>
      </c>
      <c r="AD1202" s="737">
        <f t="shared" si="308"/>
        <v>10</v>
      </c>
      <c r="AE1202" s="473">
        <f t="shared" si="309"/>
        <v>421739.99897575378</v>
      </c>
      <c r="AF1202" s="738">
        <f t="shared" si="310"/>
        <v>421739.99897575378</v>
      </c>
      <c r="AG1202" s="739"/>
      <c r="AH1202" s="625"/>
      <c r="AI1202" s="625"/>
      <c r="AJ1202" s="625"/>
      <c r="AK1202" s="625"/>
      <c r="AL1202" s="625"/>
      <c r="AM1202" s="625"/>
      <c r="AN1202" s="625"/>
    </row>
    <row r="1203" spans="1:40" s="626" customFormat="1" ht="16">
      <c r="A1203" s="722"/>
      <c r="B1203" s="493" t="s">
        <v>2997</v>
      </c>
      <c r="C1203" s="494" t="s">
        <v>1100</v>
      </c>
      <c r="D1203" s="723" t="s">
        <v>732</v>
      </c>
      <c r="E1203" s="723" t="s">
        <v>1123</v>
      </c>
      <c r="F1203" s="723"/>
      <c r="G1203" s="723" t="s">
        <v>221</v>
      </c>
      <c r="H1203" s="493" t="s">
        <v>166</v>
      </c>
      <c r="I1203" s="493"/>
      <c r="J1203" s="493"/>
      <c r="K1203" s="493"/>
      <c r="L1203" s="493"/>
      <c r="M1203" s="493"/>
      <c r="N1203" s="493" t="s">
        <v>204</v>
      </c>
      <c r="O1203" s="517">
        <v>105000</v>
      </c>
      <c r="P1203" s="724"/>
      <c r="Q1203" s="723"/>
      <c r="R1203" s="699" t="str">
        <f t="shared" si="298"/>
        <v>2.09.01</v>
      </c>
      <c r="S1203" s="726" t="str">
        <f t="shared" si="283"/>
        <v>UNIT UNIT LABORATORIUM</v>
      </c>
      <c r="T1203" s="726">
        <f t="shared" si="284"/>
        <v>8</v>
      </c>
      <c r="U1203" s="734">
        <f t="shared" si="299"/>
        <v>13123.75</v>
      </c>
      <c r="V1203" s="726">
        <f t="shared" si="300"/>
        <v>11</v>
      </c>
      <c r="W1203" s="735">
        <f t="shared" si="301"/>
        <v>104990</v>
      </c>
      <c r="X1203" s="735">
        <f t="shared" si="302"/>
        <v>0</v>
      </c>
      <c r="Y1203" s="735">
        <f t="shared" si="303"/>
        <v>0</v>
      </c>
      <c r="Z1203" s="735">
        <f t="shared" si="304"/>
        <v>0</v>
      </c>
      <c r="AA1203" s="735">
        <f t="shared" si="305"/>
        <v>0</v>
      </c>
      <c r="AB1203" s="735">
        <f t="shared" si="306"/>
        <v>0</v>
      </c>
      <c r="AC1203" s="736" t="str">
        <f t="shared" si="307"/>
        <v>2002</v>
      </c>
      <c r="AD1203" s="737">
        <f t="shared" si="308"/>
        <v>10</v>
      </c>
      <c r="AE1203" s="473">
        <f t="shared" si="309"/>
        <v>104990</v>
      </c>
      <c r="AF1203" s="738">
        <f t="shared" si="310"/>
        <v>104990</v>
      </c>
      <c r="AG1203" s="739"/>
      <c r="AH1203" s="625"/>
      <c r="AI1203" s="625"/>
      <c r="AJ1203" s="625"/>
      <c r="AK1203" s="625"/>
      <c r="AL1203" s="625"/>
      <c r="AM1203" s="625"/>
      <c r="AN1203" s="625"/>
    </row>
    <row r="1204" spans="1:40" s="626" customFormat="1" ht="16">
      <c r="A1204" s="722"/>
      <c r="B1204" s="493" t="s">
        <v>2996</v>
      </c>
      <c r="C1204" s="494" t="s">
        <v>1101</v>
      </c>
      <c r="D1204" s="723" t="s">
        <v>732</v>
      </c>
      <c r="E1204" s="723" t="s">
        <v>1124</v>
      </c>
      <c r="F1204" s="723"/>
      <c r="G1204" s="723" t="s">
        <v>222</v>
      </c>
      <c r="H1204" s="493" t="s">
        <v>166</v>
      </c>
      <c r="I1204" s="493"/>
      <c r="J1204" s="493"/>
      <c r="K1204" s="493"/>
      <c r="L1204" s="493"/>
      <c r="M1204" s="493"/>
      <c r="N1204" s="493" t="s">
        <v>204</v>
      </c>
      <c r="O1204" s="517">
        <v>175000</v>
      </c>
      <c r="P1204" s="724" t="s">
        <v>123</v>
      </c>
      <c r="Q1204" s="723"/>
      <c r="R1204" s="699" t="str">
        <f t="shared" si="298"/>
        <v>2.09.01</v>
      </c>
      <c r="S1204" s="726" t="str">
        <f t="shared" si="283"/>
        <v>UNIT UNIT LABORATORIUM</v>
      </c>
      <c r="T1204" s="726">
        <f t="shared" si="284"/>
        <v>8</v>
      </c>
      <c r="U1204" s="734">
        <f t="shared" si="299"/>
        <v>21873.75</v>
      </c>
      <c r="V1204" s="726">
        <f t="shared" si="300"/>
        <v>11</v>
      </c>
      <c r="W1204" s="735">
        <f t="shared" si="301"/>
        <v>174990</v>
      </c>
      <c r="X1204" s="735">
        <f t="shared" si="302"/>
        <v>0</v>
      </c>
      <c r="Y1204" s="735">
        <f t="shared" si="303"/>
        <v>0</v>
      </c>
      <c r="Z1204" s="735">
        <f t="shared" si="304"/>
        <v>0</v>
      </c>
      <c r="AA1204" s="735">
        <f t="shared" si="305"/>
        <v>0</v>
      </c>
      <c r="AB1204" s="735">
        <f t="shared" si="306"/>
        <v>0</v>
      </c>
      <c r="AC1204" s="736" t="str">
        <f t="shared" si="307"/>
        <v>2002</v>
      </c>
      <c r="AD1204" s="737">
        <f t="shared" si="308"/>
        <v>10</v>
      </c>
      <c r="AE1204" s="473">
        <f t="shared" si="309"/>
        <v>174990</v>
      </c>
      <c r="AF1204" s="738">
        <f t="shared" si="310"/>
        <v>174990</v>
      </c>
      <c r="AG1204" s="739"/>
      <c r="AH1204" s="625"/>
      <c r="AI1204" s="625"/>
      <c r="AJ1204" s="625"/>
      <c r="AK1204" s="625"/>
      <c r="AL1204" s="625"/>
      <c r="AM1204" s="625"/>
      <c r="AN1204" s="625"/>
    </row>
    <row r="1205" spans="1:40" s="626" customFormat="1" ht="16">
      <c r="A1205" s="722"/>
      <c r="B1205" s="493" t="s">
        <v>2998</v>
      </c>
      <c r="C1205" s="494" t="s">
        <v>1102</v>
      </c>
      <c r="D1205" s="723" t="s">
        <v>732</v>
      </c>
      <c r="E1205" s="723" t="s">
        <v>1125</v>
      </c>
      <c r="F1205" s="723"/>
      <c r="G1205" s="723" t="s">
        <v>221</v>
      </c>
      <c r="H1205" s="493" t="s">
        <v>850</v>
      </c>
      <c r="I1205" s="493"/>
      <c r="J1205" s="493"/>
      <c r="K1205" s="493"/>
      <c r="L1205" s="493"/>
      <c r="M1205" s="493"/>
      <c r="N1205" s="493" t="s">
        <v>204</v>
      </c>
      <c r="O1205" s="517">
        <v>124800</v>
      </c>
      <c r="P1205" s="724" t="s">
        <v>123</v>
      </c>
      <c r="Q1205" s="723"/>
      <c r="R1205" s="699" t="str">
        <f t="shared" si="298"/>
        <v>2.09.06</v>
      </c>
      <c r="S1205" s="726" t="str">
        <f t="shared" si="283"/>
        <v>RADIATION APPLICATION AND NON DESTRUCTIVE TESTING LABORATORY (BATAM)</v>
      </c>
      <c r="T1205" s="726">
        <f t="shared" si="284"/>
        <v>10</v>
      </c>
      <c r="U1205" s="734">
        <f t="shared" si="299"/>
        <v>12479</v>
      </c>
      <c r="V1205" s="726">
        <f t="shared" si="300"/>
        <v>7</v>
      </c>
      <c r="W1205" s="735">
        <f t="shared" si="301"/>
        <v>87353</v>
      </c>
      <c r="X1205" s="735">
        <f t="shared" si="302"/>
        <v>12479</v>
      </c>
      <c r="Y1205" s="735">
        <f t="shared" si="303"/>
        <v>12479</v>
      </c>
      <c r="Z1205" s="735">
        <f t="shared" si="304"/>
        <v>12479</v>
      </c>
      <c r="AA1205" s="735">
        <f t="shared" si="305"/>
        <v>0</v>
      </c>
      <c r="AB1205" s="735">
        <f t="shared" si="306"/>
        <v>0</v>
      </c>
      <c r="AC1205" s="736" t="str">
        <f t="shared" si="307"/>
        <v>2006</v>
      </c>
      <c r="AD1205" s="737">
        <f t="shared" si="308"/>
        <v>10</v>
      </c>
      <c r="AE1205" s="473">
        <f t="shared" si="309"/>
        <v>124790</v>
      </c>
      <c r="AF1205" s="738">
        <f t="shared" si="310"/>
        <v>124790</v>
      </c>
      <c r="AG1205" s="739"/>
      <c r="AH1205" s="625"/>
      <c r="AI1205" s="625"/>
      <c r="AJ1205" s="625"/>
      <c r="AK1205" s="625"/>
      <c r="AL1205" s="625"/>
      <c r="AM1205" s="625"/>
      <c r="AN1205" s="625"/>
    </row>
    <row r="1206" spans="1:40" s="626" customFormat="1" ht="16">
      <c r="A1206" s="722"/>
      <c r="B1206" s="493" t="s">
        <v>2999</v>
      </c>
      <c r="C1206" s="494" t="s">
        <v>1103</v>
      </c>
      <c r="D1206" s="723" t="s">
        <v>732</v>
      </c>
      <c r="E1206" s="723" t="s">
        <v>1126</v>
      </c>
      <c r="F1206" s="723"/>
      <c r="G1206" s="723" t="s">
        <v>239</v>
      </c>
      <c r="H1206" s="493" t="s">
        <v>166</v>
      </c>
      <c r="I1206" s="493"/>
      <c r="J1206" s="493"/>
      <c r="K1206" s="493"/>
      <c r="L1206" s="493"/>
      <c r="M1206" s="493"/>
      <c r="N1206" s="493" t="s">
        <v>204</v>
      </c>
      <c r="O1206" s="517">
        <v>350000</v>
      </c>
      <c r="P1206" s="724"/>
      <c r="Q1206" s="723"/>
      <c r="R1206" s="699" t="str">
        <f t="shared" si="298"/>
        <v>2.09.01</v>
      </c>
      <c r="S1206" s="726" t="str">
        <f t="shared" si="283"/>
        <v>UNIT UNIT LABORATORIUM</v>
      </c>
      <c r="T1206" s="726">
        <f t="shared" si="284"/>
        <v>8</v>
      </c>
      <c r="U1206" s="734">
        <f t="shared" si="299"/>
        <v>43748.75</v>
      </c>
      <c r="V1206" s="726">
        <f t="shared" si="300"/>
        <v>11</v>
      </c>
      <c r="W1206" s="735">
        <f t="shared" si="301"/>
        <v>349990</v>
      </c>
      <c r="X1206" s="735">
        <f t="shared" si="302"/>
        <v>0</v>
      </c>
      <c r="Y1206" s="735">
        <f t="shared" si="303"/>
        <v>0</v>
      </c>
      <c r="Z1206" s="735">
        <f t="shared" si="304"/>
        <v>0</v>
      </c>
      <c r="AA1206" s="735">
        <f t="shared" si="305"/>
        <v>0</v>
      </c>
      <c r="AB1206" s="735">
        <f t="shared" si="306"/>
        <v>0</v>
      </c>
      <c r="AC1206" s="736" t="str">
        <f t="shared" si="307"/>
        <v>2002</v>
      </c>
      <c r="AD1206" s="737">
        <f t="shared" si="308"/>
        <v>10</v>
      </c>
      <c r="AE1206" s="473">
        <f t="shared" si="309"/>
        <v>349990</v>
      </c>
      <c r="AF1206" s="738">
        <f t="shared" si="310"/>
        <v>349990</v>
      </c>
      <c r="AG1206" s="739"/>
      <c r="AH1206" s="625"/>
      <c r="AI1206" s="625"/>
      <c r="AJ1206" s="625"/>
      <c r="AK1206" s="625"/>
      <c r="AL1206" s="625"/>
      <c r="AM1206" s="625"/>
      <c r="AN1206" s="625"/>
    </row>
    <row r="1207" spans="1:40" s="626" customFormat="1" ht="16">
      <c r="A1207" s="722"/>
      <c r="B1207" s="493" t="s">
        <v>3000</v>
      </c>
      <c r="C1207" s="494" t="s">
        <v>1104</v>
      </c>
      <c r="D1207" s="723" t="s">
        <v>732</v>
      </c>
      <c r="E1207" s="723" t="s">
        <v>1127</v>
      </c>
      <c r="F1207" s="723"/>
      <c r="G1207" s="723" t="s">
        <v>221</v>
      </c>
      <c r="H1207" s="493" t="s">
        <v>166</v>
      </c>
      <c r="I1207" s="493"/>
      <c r="J1207" s="493"/>
      <c r="K1207" s="493"/>
      <c r="L1207" s="493"/>
      <c r="M1207" s="493"/>
      <c r="N1207" s="493" t="s">
        <v>204</v>
      </c>
      <c r="O1207" s="517">
        <v>105000</v>
      </c>
      <c r="P1207" s="724"/>
      <c r="Q1207" s="723"/>
      <c r="R1207" s="699" t="str">
        <f t="shared" si="298"/>
        <v>2.09.01</v>
      </c>
      <c r="S1207" s="726" t="str">
        <f t="shared" si="283"/>
        <v>UNIT UNIT LABORATORIUM</v>
      </c>
      <c r="T1207" s="726">
        <f t="shared" si="284"/>
        <v>8</v>
      </c>
      <c r="U1207" s="734">
        <f t="shared" si="299"/>
        <v>13123.75</v>
      </c>
      <c r="V1207" s="726">
        <f t="shared" si="300"/>
        <v>11</v>
      </c>
      <c r="W1207" s="735">
        <f t="shared" si="301"/>
        <v>104990</v>
      </c>
      <c r="X1207" s="735">
        <f t="shared" si="302"/>
        <v>0</v>
      </c>
      <c r="Y1207" s="735">
        <f t="shared" si="303"/>
        <v>0</v>
      </c>
      <c r="Z1207" s="735">
        <f t="shared" si="304"/>
        <v>0</v>
      </c>
      <c r="AA1207" s="735">
        <f t="shared" si="305"/>
        <v>0</v>
      </c>
      <c r="AB1207" s="735">
        <f t="shared" si="306"/>
        <v>0</v>
      </c>
      <c r="AC1207" s="736" t="str">
        <f t="shared" si="307"/>
        <v>2002</v>
      </c>
      <c r="AD1207" s="737">
        <f t="shared" si="308"/>
        <v>10</v>
      </c>
      <c r="AE1207" s="473">
        <f t="shared" si="309"/>
        <v>104990</v>
      </c>
      <c r="AF1207" s="738">
        <f t="shared" si="310"/>
        <v>104990</v>
      </c>
      <c r="AG1207" s="739"/>
      <c r="AH1207" s="625"/>
      <c r="AI1207" s="625"/>
      <c r="AJ1207" s="625"/>
      <c r="AK1207" s="625"/>
      <c r="AL1207" s="625"/>
      <c r="AM1207" s="625"/>
      <c r="AN1207" s="625"/>
    </row>
    <row r="1208" spans="1:40" s="626" customFormat="1" ht="16">
      <c r="A1208" s="722"/>
      <c r="B1208" s="493" t="s">
        <v>3000</v>
      </c>
      <c r="C1208" s="494" t="s">
        <v>1104</v>
      </c>
      <c r="D1208" s="723" t="s">
        <v>732</v>
      </c>
      <c r="E1208" s="723" t="s">
        <v>1128</v>
      </c>
      <c r="F1208" s="723"/>
      <c r="G1208" s="723" t="s">
        <v>221</v>
      </c>
      <c r="H1208" s="493" t="s">
        <v>166</v>
      </c>
      <c r="I1208" s="493"/>
      <c r="J1208" s="493"/>
      <c r="K1208" s="493"/>
      <c r="L1208" s="493"/>
      <c r="M1208" s="493"/>
      <c r="N1208" s="493" t="s">
        <v>204</v>
      </c>
      <c r="O1208" s="517">
        <v>105000</v>
      </c>
      <c r="P1208" s="724"/>
      <c r="Q1208" s="723"/>
      <c r="R1208" s="699" t="str">
        <f t="shared" si="298"/>
        <v>2.09.01</v>
      </c>
      <c r="S1208" s="726" t="str">
        <f t="shared" si="283"/>
        <v>UNIT UNIT LABORATORIUM</v>
      </c>
      <c r="T1208" s="726">
        <f t="shared" si="284"/>
        <v>8</v>
      </c>
      <c r="U1208" s="734">
        <f t="shared" si="299"/>
        <v>13123.75</v>
      </c>
      <c r="V1208" s="726">
        <f t="shared" si="300"/>
        <v>11</v>
      </c>
      <c r="W1208" s="735">
        <f t="shared" si="301"/>
        <v>104990</v>
      </c>
      <c r="X1208" s="735">
        <f t="shared" si="302"/>
        <v>0</v>
      </c>
      <c r="Y1208" s="735">
        <f t="shared" si="303"/>
        <v>0</v>
      </c>
      <c r="Z1208" s="735">
        <f t="shared" si="304"/>
        <v>0</v>
      </c>
      <c r="AA1208" s="735">
        <f t="shared" si="305"/>
        <v>0</v>
      </c>
      <c r="AB1208" s="735">
        <f t="shared" si="306"/>
        <v>0</v>
      </c>
      <c r="AC1208" s="736" t="str">
        <f t="shared" si="307"/>
        <v>2002</v>
      </c>
      <c r="AD1208" s="737">
        <f t="shared" si="308"/>
        <v>10</v>
      </c>
      <c r="AE1208" s="473">
        <f t="shared" si="309"/>
        <v>104990</v>
      </c>
      <c r="AF1208" s="738">
        <f t="shared" si="310"/>
        <v>104990</v>
      </c>
      <c r="AG1208" s="739"/>
      <c r="AH1208" s="625"/>
      <c r="AI1208" s="625"/>
      <c r="AJ1208" s="625"/>
      <c r="AK1208" s="625"/>
      <c r="AL1208" s="625"/>
      <c r="AM1208" s="625"/>
      <c r="AN1208" s="625"/>
    </row>
    <row r="1209" spans="1:40" s="626" customFormat="1" ht="16">
      <c r="A1209" s="722"/>
      <c r="B1209" s="493" t="s">
        <v>2994</v>
      </c>
      <c r="C1209" s="494" t="s">
        <v>1097</v>
      </c>
      <c r="D1209" s="723" t="s">
        <v>732</v>
      </c>
      <c r="E1209" s="723" t="s">
        <v>1129</v>
      </c>
      <c r="F1209" s="723"/>
      <c r="G1209" s="723" t="s">
        <v>222</v>
      </c>
      <c r="H1209" s="493" t="s">
        <v>166</v>
      </c>
      <c r="I1209" s="493"/>
      <c r="J1209" s="493"/>
      <c r="K1209" s="493"/>
      <c r="L1209" s="493"/>
      <c r="M1209" s="493"/>
      <c r="N1209" s="493" t="s">
        <v>204</v>
      </c>
      <c r="O1209" s="517">
        <v>2100000</v>
      </c>
      <c r="P1209" s="724"/>
      <c r="Q1209" s="723"/>
      <c r="R1209" s="699" t="str">
        <f t="shared" si="298"/>
        <v>2.09.02</v>
      </c>
      <c r="S1209" s="726" t="str">
        <f t="shared" si="283"/>
        <v>ALAT PERAGA / PRAKTEK SEKOLAH</v>
      </c>
      <c r="T1209" s="726">
        <f t="shared" si="284"/>
        <v>10</v>
      </c>
      <c r="U1209" s="734">
        <f t="shared" si="299"/>
        <v>209999</v>
      </c>
      <c r="V1209" s="726">
        <f t="shared" si="300"/>
        <v>11</v>
      </c>
      <c r="W1209" s="735">
        <f t="shared" si="301"/>
        <v>2099990</v>
      </c>
      <c r="X1209" s="735">
        <f t="shared" si="302"/>
        <v>0</v>
      </c>
      <c r="Y1209" s="735">
        <f t="shared" si="303"/>
        <v>0</v>
      </c>
      <c r="Z1209" s="735">
        <f t="shared" si="304"/>
        <v>0</v>
      </c>
      <c r="AA1209" s="735">
        <f t="shared" si="305"/>
        <v>0</v>
      </c>
      <c r="AB1209" s="735">
        <f t="shared" si="306"/>
        <v>0</v>
      </c>
      <c r="AC1209" s="736" t="str">
        <f t="shared" si="307"/>
        <v>2002</v>
      </c>
      <c r="AD1209" s="737">
        <f t="shared" si="308"/>
        <v>10</v>
      </c>
      <c r="AE1209" s="473">
        <f t="shared" si="309"/>
        <v>2099990</v>
      </c>
      <c r="AF1209" s="738">
        <f t="shared" si="310"/>
        <v>2099990</v>
      </c>
      <c r="AG1209" s="739"/>
      <c r="AH1209" s="625"/>
      <c r="AI1209" s="625"/>
      <c r="AJ1209" s="625"/>
      <c r="AK1209" s="625"/>
      <c r="AL1209" s="625"/>
      <c r="AM1209" s="625"/>
      <c r="AN1209" s="625"/>
    </row>
    <row r="1210" spans="1:40" s="626" customFormat="1" ht="16">
      <c r="A1210" s="722"/>
      <c r="B1210" s="493" t="s">
        <v>2994</v>
      </c>
      <c r="C1210" s="494" t="s">
        <v>1105</v>
      </c>
      <c r="D1210" s="723" t="s">
        <v>732</v>
      </c>
      <c r="E1210" s="723" t="s">
        <v>1130</v>
      </c>
      <c r="F1210" s="723"/>
      <c r="G1210" s="723" t="s">
        <v>222</v>
      </c>
      <c r="H1210" s="493" t="s">
        <v>166</v>
      </c>
      <c r="I1210" s="493"/>
      <c r="J1210" s="493"/>
      <c r="K1210" s="493"/>
      <c r="L1210" s="493"/>
      <c r="M1210" s="493"/>
      <c r="N1210" s="493" t="s">
        <v>204</v>
      </c>
      <c r="O1210" s="517">
        <v>1800000</v>
      </c>
      <c r="P1210" s="724"/>
      <c r="Q1210" s="723"/>
      <c r="R1210" s="699" t="str">
        <f t="shared" si="298"/>
        <v>2.09.02</v>
      </c>
      <c r="S1210" s="726" t="str">
        <f t="shared" si="283"/>
        <v>ALAT PERAGA / PRAKTEK SEKOLAH</v>
      </c>
      <c r="T1210" s="726">
        <f t="shared" si="284"/>
        <v>10</v>
      </c>
      <c r="U1210" s="734">
        <f t="shared" si="299"/>
        <v>179999</v>
      </c>
      <c r="V1210" s="726">
        <f t="shared" si="300"/>
        <v>11</v>
      </c>
      <c r="W1210" s="735">
        <f t="shared" si="301"/>
        <v>1799990</v>
      </c>
      <c r="X1210" s="735">
        <f t="shared" si="302"/>
        <v>0</v>
      </c>
      <c r="Y1210" s="735">
        <f t="shared" si="303"/>
        <v>0</v>
      </c>
      <c r="Z1210" s="735">
        <f t="shared" si="304"/>
        <v>0</v>
      </c>
      <c r="AA1210" s="735">
        <f t="shared" si="305"/>
        <v>0</v>
      </c>
      <c r="AB1210" s="735">
        <f t="shared" si="306"/>
        <v>0</v>
      </c>
      <c r="AC1210" s="736" t="str">
        <f t="shared" si="307"/>
        <v>2002</v>
      </c>
      <c r="AD1210" s="737">
        <f t="shared" si="308"/>
        <v>10</v>
      </c>
      <c r="AE1210" s="473">
        <f t="shared" si="309"/>
        <v>1799990</v>
      </c>
      <c r="AF1210" s="738">
        <f t="shared" si="310"/>
        <v>1799990</v>
      </c>
      <c r="AG1210" s="739"/>
      <c r="AH1210" s="625"/>
      <c r="AI1210" s="625"/>
      <c r="AJ1210" s="625"/>
      <c r="AK1210" s="625"/>
      <c r="AL1210" s="625"/>
      <c r="AM1210" s="625"/>
      <c r="AN1210" s="625"/>
    </row>
    <row r="1211" spans="1:40" s="626" customFormat="1" ht="16">
      <c r="A1211" s="722"/>
      <c r="B1211" s="493" t="s">
        <v>3001</v>
      </c>
      <c r="C1211" s="494" t="s">
        <v>1106</v>
      </c>
      <c r="D1211" s="723" t="s">
        <v>732</v>
      </c>
      <c r="E1211" s="723" t="s">
        <v>145</v>
      </c>
      <c r="F1211" s="723"/>
      <c r="G1211" s="723" t="s">
        <v>223</v>
      </c>
      <c r="H1211" s="493" t="s">
        <v>164</v>
      </c>
      <c r="I1211" s="493"/>
      <c r="J1211" s="493"/>
      <c r="K1211" s="493"/>
      <c r="L1211" s="493"/>
      <c r="M1211" s="493"/>
      <c r="N1211" s="493" t="s">
        <v>204</v>
      </c>
      <c r="O1211" s="517">
        <v>93750</v>
      </c>
      <c r="P1211" s="724"/>
      <c r="Q1211" s="723"/>
      <c r="R1211" s="699" t="str">
        <f t="shared" si="298"/>
        <v>2.09.01</v>
      </c>
      <c r="S1211" s="726" t="str">
        <f t="shared" si="283"/>
        <v>UNIT UNIT LABORATORIUM</v>
      </c>
      <c r="T1211" s="726">
        <f t="shared" si="284"/>
        <v>8</v>
      </c>
      <c r="U1211" s="734">
        <f t="shared" si="299"/>
        <v>11717.5</v>
      </c>
      <c r="V1211" s="726">
        <f t="shared" si="300"/>
        <v>9</v>
      </c>
      <c r="W1211" s="735">
        <f t="shared" si="301"/>
        <v>93740</v>
      </c>
      <c r="X1211" s="735">
        <f t="shared" si="302"/>
        <v>0</v>
      </c>
      <c r="Y1211" s="735">
        <f t="shared" si="303"/>
        <v>0</v>
      </c>
      <c r="Z1211" s="735">
        <f t="shared" si="304"/>
        <v>0</v>
      </c>
      <c r="AA1211" s="735">
        <f t="shared" si="305"/>
        <v>0</v>
      </c>
      <c r="AB1211" s="735">
        <f t="shared" si="306"/>
        <v>0</v>
      </c>
      <c r="AC1211" s="736" t="str">
        <f t="shared" si="307"/>
        <v>2004</v>
      </c>
      <c r="AD1211" s="737">
        <f t="shared" si="308"/>
        <v>10</v>
      </c>
      <c r="AE1211" s="473">
        <f t="shared" si="309"/>
        <v>93740</v>
      </c>
      <c r="AF1211" s="738">
        <f t="shared" si="310"/>
        <v>93740</v>
      </c>
      <c r="AG1211" s="739"/>
      <c r="AH1211" s="625"/>
      <c r="AI1211" s="625"/>
      <c r="AJ1211" s="625"/>
      <c r="AK1211" s="625"/>
      <c r="AL1211" s="625"/>
      <c r="AM1211" s="625"/>
      <c r="AN1211" s="625"/>
    </row>
    <row r="1212" spans="1:40" s="626" customFormat="1" ht="16">
      <c r="A1212" s="722"/>
      <c r="B1212" s="493" t="s">
        <v>3002</v>
      </c>
      <c r="C1212" s="494" t="s">
        <v>255</v>
      </c>
      <c r="D1212" s="723" t="s">
        <v>732</v>
      </c>
      <c r="E1212" s="723" t="s">
        <v>145</v>
      </c>
      <c r="F1212" s="723"/>
      <c r="G1212" s="723" t="s">
        <v>222</v>
      </c>
      <c r="H1212" s="493" t="s">
        <v>850</v>
      </c>
      <c r="I1212" s="493"/>
      <c r="J1212" s="493"/>
      <c r="K1212" s="493"/>
      <c r="L1212" s="493"/>
      <c r="M1212" s="493"/>
      <c r="N1212" s="493" t="s">
        <v>204</v>
      </c>
      <c r="O1212" s="517">
        <v>1500000</v>
      </c>
      <c r="P1212" s="724" t="s">
        <v>123</v>
      </c>
      <c r="Q1212" s="723"/>
      <c r="R1212" s="699" t="str">
        <f t="shared" si="298"/>
        <v>2.09.02</v>
      </c>
      <c r="S1212" s="726" t="str">
        <f t="shared" si="283"/>
        <v>ALAT PERAGA / PRAKTEK SEKOLAH</v>
      </c>
      <c r="T1212" s="726">
        <f t="shared" si="284"/>
        <v>10</v>
      </c>
      <c r="U1212" s="734">
        <f t="shared" si="299"/>
        <v>149999</v>
      </c>
      <c r="V1212" s="726">
        <f t="shared" si="300"/>
        <v>7</v>
      </c>
      <c r="W1212" s="735">
        <f t="shared" si="301"/>
        <v>1049993</v>
      </c>
      <c r="X1212" s="735">
        <f t="shared" si="302"/>
        <v>149999</v>
      </c>
      <c r="Y1212" s="735">
        <f t="shared" si="303"/>
        <v>149999</v>
      </c>
      <c r="Z1212" s="735">
        <f t="shared" si="304"/>
        <v>149999</v>
      </c>
      <c r="AA1212" s="735">
        <f t="shared" si="305"/>
        <v>0</v>
      </c>
      <c r="AB1212" s="735">
        <f t="shared" si="306"/>
        <v>0</v>
      </c>
      <c r="AC1212" s="736" t="str">
        <f t="shared" si="307"/>
        <v>2006</v>
      </c>
      <c r="AD1212" s="737">
        <f t="shared" si="308"/>
        <v>10</v>
      </c>
      <c r="AE1212" s="473">
        <f t="shared" si="309"/>
        <v>1499990</v>
      </c>
      <c r="AF1212" s="738">
        <f t="shared" si="310"/>
        <v>1499990</v>
      </c>
      <c r="AG1212" s="739"/>
      <c r="AH1212" s="625"/>
      <c r="AI1212" s="625"/>
      <c r="AJ1212" s="625"/>
      <c r="AK1212" s="625"/>
      <c r="AL1212" s="625"/>
      <c r="AM1212" s="625"/>
      <c r="AN1212" s="625"/>
    </row>
    <row r="1213" spans="1:40" s="626" customFormat="1" ht="16">
      <c r="A1213" s="722"/>
      <c r="B1213" s="493" t="s">
        <v>2999</v>
      </c>
      <c r="C1213" s="494" t="s">
        <v>248</v>
      </c>
      <c r="D1213" s="723" t="s">
        <v>732</v>
      </c>
      <c r="E1213" s="723" t="s">
        <v>800</v>
      </c>
      <c r="F1213" s="723"/>
      <c r="G1213" s="723" t="s">
        <v>221</v>
      </c>
      <c r="H1213" s="493" t="s">
        <v>166</v>
      </c>
      <c r="I1213" s="493"/>
      <c r="J1213" s="493"/>
      <c r="K1213" s="493"/>
      <c r="L1213" s="493"/>
      <c r="M1213" s="493"/>
      <c r="N1213" s="493" t="s">
        <v>204</v>
      </c>
      <c r="O1213" s="517">
        <v>93750</v>
      </c>
      <c r="P1213" s="724"/>
      <c r="Q1213" s="723"/>
      <c r="R1213" s="699" t="str">
        <f t="shared" si="298"/>
        <v>2.09.01</v>
      </c>
      <c r="S1213" s="726" t="str">
        <f t="shared" si="283"/>
        <v>UNIT UNIT LABORATORIUM</v>
      </c>
      <c r="T1213" s="726">
        <f t="shared" si="284"/>
        <v>8</v>
      </c>
      <c r="U1213" s="734">
        <f t="shared" si="299"/>
        <v>11717.5</v>
      </c>
      <c r="V1213" s="726">
        <f t="shared" si="300"/>
        <v>11</v>
      </c>
      <c r="W1213" s="735">
        <f t="shared" si="301"/>
        <v>93740</v>
      </c>
      <c r="X1213" s="735">
        <f t="shared" si="302"/>
        <v>0</v>
      </c>
      <c r="Y1213" s="735">
        <f t="shared" si="303"/>
        <v>0</v>
      </c>
      <c r="Z1213" s="735">
        <f t="shared" si="304"/>
        <v>0</v>
      </c>
      <c r="AA1213" s="735">
        <f t="shared" si="305"/>
        <v>0</v>
      </c>
      <c r="AB1213" s="735">
        <f t="shared" si="306"/>
        <v>0</v>
      </c>
      <c r="AC1213" s="736" t="str">
        <f t="shared" si="307"/>
        <v>2002</v>
      </c>
      <c r="AD1213" s="737">
        <f t="shared" si="308"/>
        <v>10</v>
      </c>
      <c r="AE1213" s="473">
        <f t="shared" si="309"/>
        <v>93740</v>
      </c>
      <c r="AF1213" s="738">
        <f t="shared" si="310"/>
        <v>93740</v>
      </c>
      <c r="AG1213" s="739"/>
      <c r="AH1213" s="625"/>
      <c r="AI1213" s="625"/>
      <c r="AJ1213" s="625"/>
      <c r="AK1213" s="625"/>
      <c r="AL1213" s="625"/>
      <c r="AM1213" s="625"/>
      <c r="AN1213" s="625"/>
    </row>
    <row r="1214" spans="1:40" s="626" customFormat="1">
      <c r="A1214" s="722"/>
      <c r="B1214" s="493"/>
      <c r="C1214" s="494"/>
      <c r="D1214" s="730"/>
      <c r="E1214" s="730"/>
      <c r="F1214" s="730"/>
      <c r="G1214" s="730"/>
      <c r="H1214" s="493"/>
      <c r="I1214" s="493"/>
      <c r="J1214" s="493"/>
      <c r="K1214" s="493"/>
      <c r="L1214" s="493"/>
      <c r="M1214" s="493"/>
      <c r="N1214" s="493"/>
      <c r="O1214" s="517"/>
      <c r="P1214" s="724"/>
      <c r="Q1214" s="723"/>
      <c r="R1214" s="699" t="str">
        <f t="shared" si="298"/>
        <v/>
      </c>
      <c r="S1214" s="726"/>
      <c r="T1214" s="726"/>
      <c r="U1214" s="733"/>
      <c r="V1214" s="726"/>
      <c r="W1214" s="737"/>
      <c r="X1214" s="737"/>
      <c r="Y1214" s="737"/>
      <c r="Z1214" s="737"/>
      <c r="AA1214" s="737"/>
      <c r="AB1214" s="737"/>
      <c r="AC1214" s="736"/>
      <c r="AD1214" s="737"/>
      <c r="AE1214" s="740"/>
      <c r="AF1214" s="723"/>
      <c r="AG1214" s="741"/>
      <c r="AH1214" s="625"/>
      <c r="AI1214" s="625"/>
      <c r="AJ1214" s="625"/>
      <c r="AK1214" s="625"/>
      <c r="AL1214" s="625"/>
      <c r="AM1214" s="625"/>
      <c r="AN1214" s="625"/>
    </row>
    <row r="1215" spans="1:40" s="626" customFormat="1" ht="28.5" customHeight="1">
      <c r="A1215" s="722" t="s">
        <v>45</v>
      </c>
      <c r="B1215" s="727" t="s">
        <v>2784</v>
      </c>
      <c r="C1215" s="727"/>
      <c r="D1215" s="730"/>
      <c r="E1215" s="730"/>
      <c r="F1215" s="730"/>
      <c r="G1215" s="730"/>
      <c r="H1215" s="730"/>
      <c r="I1215" s="730"/>
      <c r="J1215" s="730"/>
      <c r="K1215" s="730"/>
      <c r="L1215" s="730"/>
      <c r="M1215" s="730"/>
      <c r="N1215" s="730"/>
      <c r="O1215" s="730"/>
      <c r="P1215" s="731"/>
      <c r="Q1215" s="730"/>
      <c r="R1215" s="699"/>
      <c r="S1215" s="726"/>
      <c r="T1215" s="726"/>
      <c r="U1215" s="733"/>
      <c r="V1215" s="726"/>
      <c r="W1215" s="737"/>
      <c r="X1215" s="737"/>
      <c r="Y1215" s="737"/>
      <c r="Z1215" s="737"/>
      <c r="AA1215" s="737"/>
      <c r="AB1215" s="737"/>
      <c r="AC1215" s="742"/>
      <c r="AD1215" s="737"/>
      <c r="AE1215" s="740"/>
      <c r="AF1215" s="681">
        <f>W1215+X1215+Y1215+Z1215+AA1215+AB1215</f>
        <v>0</v>
      </c>
      <c r="AG1215" s="652"/>
      <c r="AH1215" s="625"/>
      <c r="AI1215" s="625"/>
      <c r="AJ1215" s="625"/>
      <c r="AK1215" s="625"/>
      <c r="AL1215" s="625"/>
      <c r="AM1215" s="625"/>
      <c r="AN1215" s="625"/>
    </row>
    <row r="1216" spans="1:40" s="476" customFormat="1" ht="28.5" customHeight="1" thickBot="1">
      <c r="A1216" s="774"/>
      <c r="B1216" s="775"/>
      <c r="C1216" s="776"/>
      <c r="D1216" s="775"/>
      <c r="E1216" s="775"/>
      <c r="F1216" s="775"/>
      <c r="G1216" s="775"/>
      <c r="H1216" s="775"/>
      <c r="I1216" s="775"/>
      <c r="J1216" s="775"/>
      <c r="K1216" s="775"/>
      <c r="L1216" s="775"/>
      <c r="M1216" s="775"/>
      <c r="N1216" s="775"/>
      <c r="O1216" s="775"/>
      <c r="P1216" s="777"/>
      <c r="Q1216" s="751"/>
      <c r="R1216" s="703" t="str">
        <f>MID(B1216,2,7)</f>
        <v/>
      </c>
      <c r="S1216" s="778"/>
      <c r="T1216" s="778"/>
      <c r="U1216" s="779"/>
      <c r="V1216" s="778"/>
      <c r="W1216" s="780"/>
      <c r="X1216" s="780"/>
      <c r="Y1216" s="780"/>
      <c r="Z1216" s="780"/>
      <c r="AA1216" s="780"/>
      <c r="AB1216" s="780"/>
      <c r="AC1216" s="781"/>
      <c r="AD1216" s="782"/>
      <c r="AE1216" s="783"/>
      <c r="AF1216" s="775"/>
      <c r="AG1216" s="712"/>
      <c r="AH1216" s="475"/>
      <c r="AI1216" s="475"/>
      <c r="AJ1216" s="475"/>
      <c r="AK1216" s="475"/>
      <c r="AL1216" s="475"/>
      <c r="AM1216" s="475"/>
      <c r="AN1216" s="475"/>
    </row>
    <row r="1217" spans="1:40" s="476" customFormat="1">
      <c r="A1217" s="713"/>
      <c r="B1217" s="713"/>
      <c r="C1217" s="713"/>
      <c r="D1217" s="712"/>
      <c r="E1217" s="712"/>
      <c r="F1217" s="712"/>
      <c r="G1217" s="712"/>
      <c r="H1217" s="712"/>
      <c r="I1217" s="712"/>
      <c r="J1217" s="712"/>
      <c r="K1217" s="712"/>
      <c r="L1217" s="712"/>
      <c r="M1217" s="712"/>
      <c r="N1217" s="712"/>
      <c r="O1217" s="712"/>
      <c r="P1217" s="712"/>
      <c r="Q1217" s="712"/>
      <c r="R1217" s="712"/>
      <c r="S1217" s="712"/>
      <c r="T1217" s="712"/>
      <c r="U1217" s="712"/>
      <c r="V1217" s="712"/>
      <c r="W1217" s="712"/>
      <c r="X1217" s="712"/>
      <c r="Y1217" s="712"/>
      <c r="Z1217" s="712"/>
      <c r="AA1217" s="712"/>
      <c r="AB1217" s="712"/>
      <c r="AC1217" s="712"/>
      <c r="AD1217" s="784"/>
      <c r="AE1217" s="712"/>
      <c r="AF1217" s="712"/>
      <c r="AG1217" s="712"/>
      <c r="AH1217" s="475"/>
      <c r="AI1217" s="475"/>
      <c r="AJ1217" s="475"/>
      <c r="AK1217" s="475"/>
      <c r="AL1217" s="475"/>
      <c r="AM1217" s="475"/>
      <c r="AN1217" s="475"/>
    </row>
    <row r="1218" spans="1:40" s="476" customFormat="1">
      <c r="A1218" s="713"/>
      <c r="B1218" s="713"/>
      <c r="C1218" s="713"/>
      <c r="D1218" s="712"/>
      <c r="E1218" s="712"/>
      <c r="F1218" s="712"/>
      <c r="G1218" s="712"/>
      <c r="H1218" s="712"/>
      <c r="I1218" s="712"/>
      <c r="J1218" s="712"/>
      <c r="K1218" s="712"/>
      <c r="L1218" s="712"/>
      <c r="M1218" s="712"/>
      <c r="N1218" s="712"/>
      <c r="O1218" s="712"/>
      <c r="P1218" s="712"/>
      <c r="Q1218" s="712"/>
      <c r="R1218" s="712"/>
      <c r="S1218" s="712"/>
      <c r="T1218" s="712"/>
      <c r="U1218" s="712"/>
      <c r="V1218" s="712"/>
      <c r="W1218" s="712"/>
      <c r="X1218" s="712"/>
      <c r="Y1218" s="712"/>
      <c r="Z1218" s="712"/>
      <c r="AA1218" s="712"/>
      <c r="AB1218" s="712"/>
      <c r="AC1218" s="712"/>
      <c r="AD1218" s="712"/>
      <c r="AE1218" s="712"/>
      <c r="AF1218" s="712"/>
      <c r="AG1218" s="712"/>
      <c r="AH1218" s="475"/>
      <c r="AI1218" s="475"/>
      <c r="AJ1218" s="475"/>
      <c r="AK1218" s="475"/>
      <c r="AL1218" s="475"/>
      <c r="AM1218" s="475"/>
      <c r="AN1218" s="475"/>
    </row>
    <row r="1219" spans="1:40" s="121" customFormat="1">
      <c r="A1219" s="708"/>
      <c r="B1219" s="1698" t="s">
        <v>143</v>
      </c>
      <c r="C1219" s="1698"/>
      <c r="D1219" s="1698"/>
      <c r="E1219" s="785"/>
      <c r="F1219" s="785"/>
      <c r="G1219" s="785"/>
      <c r="H1219" s="785"/>
      <c r="I1219" s="785"/>
      <c r="J1219" s="785"/>
      <c r="K1219" s="785"/>
      <c r="L1219" s="785"/>
      <c r="M1219" s="785"/>
      <c r="N1219" s="1711"/>
      <c r="O1219" s="1711"/>
      <c r="P1219" s="1711"/>
      <c r="Q1219" s="1711"/>
      <c r="R1219" s="1711"/>
      <c r="S1219" s="1711"/>
      <c r="T1219" s="1711"/>
    </row>
    <row r="1220" spans="1:40" s="121" customFormat="1">
      <c r="A1220" s="708"/>
      <c r="B1220" s="1697" t="s">
        <v>1890</v>
      </c>
      <c r="C1220" s="1697"/>
      <c r="D1220" s="1697"/>
      <c r="E1220" s="786"/>
      <c r="F1220" s="786"/>
      <c r="G1220" s="786"/>
      <c r="H1220" s="785"/>
      <c r="I1220" s="785"/>
      <c r="J1220" s="785"/>
      <c r="K1220" s="785"/>
      <c r="L1220" s="785"/>
      <c r="M1220" s="785"/>
      <c r="R1220" s="785"/>
    </row>
    <row r="1221" spans="1:40" s="121" customFormat="1">
      <c r="A1221" s="708"/>
      <c r="B1221" s="1697" t="s">
        <v>144</v>
      </c>
      <c r="C1221" s="1697"/>
      <c r="D1221" s="1697"/>
      <c r="E1221" s="786"/>
      <c r="F1221" s="786"/>
      <c r="G1221" s="786"/>
      <c r="H1221" s="786"/>
      <c r="I1221" s="786"/>
      <c r="J1221" s="786"/>
      <c r="K1221" s="786"/>
      <c r="L1221" s="786"/>
      <c r="M1221" s="786"/>
      <c r="N1221" s="1698"/>
      <c r="O1221" s="1698"/>
      <c r="P1221" s="1698"/>
      <c r="Q1221" s="1698"/>
      <c r="R1221" s="1698"/>
      <c r="S1221" s="1698"/>
      <c r="T1221" s="1698"/>
    </row>
    <row r="1222" spans="1:40" s="121" customFormat="1">
      <c r="A1222" s="708"/>
      <c r="B1222" s="787"/>
      <c r="C1222" s="786"/>
      <c r="D1222" s="786"/>
      <c r="E1222" s="786"/>
      <c r="F1222" s="786"/>
      <c r="G1222" s="786"/>
      <c r="H1222" s="786"/>
      <c r="I1222" s="786"/>
      <c r="J1222" s="786"/>
      <c r="K1222" s="786"/>
      <c r="L1222" s="786"/>
      <c r="M1222" s="786"/>
      <c r="R1222" s="785"/>
    </row>
    <row r="1223" spans="1:40" s="121" customFormat="1">
      <c r="A1223" s="708"/>
      <c r="B1223" s="788"/>
      <c r="C1223" s="785"/>
      <c r="D1223" s="785"/>
      <c r="E1223" s="785"/>
      <c r="F1223" s="785"/>
      <c r="G1223" s="785"/>
      <c r="H1223" s="785"/>
      <c r="I1223" s="785"/>
      <c r="J1223" s="785"/>
      <c r="K1223" s="785"/>
      <c r="L1223" s="785"/>
      <c r="M1223" s="785"/>
      <c r="R1223" s="785"/>
    </row>
    <row r="1224" spans="1:40" s="121" customFormat="1">
      <c r="A1224" s="708"/>
      <c r="B1224" s="788"/>
      <c r="C1224" s="785"/>
      <c r="D1224" s="785"/>
      <c r="E1224" s="785"/>
      <c r="F1224" s="785"/>
      <c r="G1224" s="785"/>
      <c r="H1224" s="785"/>
      <c r="I1224" s="785"/>
      <c r="J1224" s="785"/>
      <c r="K1224" s="785"/>
      <c r="L1224" s="785"/>
      <c r="M1224" s="785"/>
      <c r="R1224" s="785"/>
    </row>
    <row r="1225" spans="1:40" s="121" customFormat="1">
      <c r="A1225" s="708"/>
      <c r="B1225" s="788"/>
      <c r="C1225" s="785"/>
      <c r="D1225" s="785"/>
      <c r="E1225" s="785"/>
      <c r="F1225" s="785"/>
      <c r="G1225" s="785"/>
      <c r="H1225" s="785"/>
      <c r="I1225" s="785"/>
      <c r="J1225" s="785"/>
      <c r="K1225" s="785"/>
      <c r="L1225" s="785"/>
      <c r="M1225" s="785"/>
      <c r="R1225" s="785"/>
    </row>
    <row r="1226" spans="1:40" s="121" customFormat="1">
      <c r="A1226" s="708"/>
      <c r="B1226" s="788"/>
      <c r="C1226" s="785"/>
      <c r="D1226" s="785"/>
      <c r="E1226" s="785"/>
      <c r="F1226" s="785"/>
      <c r="G1226" s="785"/>
      <c r="H1226" s="785"/>
      <c r="I1226" s="785"/>
      <c r="J1226" s="785"/>
      <c r="K1226" s="785"/>
      <c r="L1226" s="785"/>
      <c r="M1226" s="785"/>
      <c r="R1226" s="785"/>
    </row>
    <row r="1227" spans="1:40" s="121" customFormat="1">
      <c r="A1227" s="708"/>
      <c r="B1227" s="1696" t="s">
        <v>2216</v>
      </c>
      <c r="C1227" s="1696"/>
      <c r="D1227" s="1696"/>
      <c r="E1227" s="789"/>
      <c r="F1227" s="789"/>
      <c r="G1227" s="789"/>
      <c r="H1227" s="789"/>
      <c r="I1227" s="789"/>
      <c r="J1227" s="789"/>
      <c r="K1227" s="789"/>
      <c r="L1227" s="789"/>
      <c r="M1227" s="789"/>
      <c r="N1227" s="1696"/>
      <c r="O1227" s="1696"/>
      <c r="P1227" s="1696"/>
      <c r="Q1227" s="1696"/>
      <c r="R1227" s="1696"/>
      <c r="S1227" s="1696"/>
      <c r="T1227" s="1696"/>
    </row>
    <row r="1228" spans="1:40" s="121" customFormat="1">
      <c r="A1228" s="708"/>
      <c r="B1228" s="1697" t="s">
        <v>2217</v>
      </c>
      <c r="C1228" s="1698"/>
      <c r="D1228" s="1698"/>
      <c r="E1228" s="785"/>
      <c r="F1228" s="785"/>
      <c r="G1228" s="785"/>
      <c r="H1228" s="785"/>
      <c r="I1228" s="785"/>
      <c r="J1228" s="785"/>
      <c r="K1228" s="785"/>
      <c r="L1228" s="785"/>
      <c r="M1228" s="785"/>
      <c r="N1228" s="1697"/>
      <c r="O1228" s="1697"/>
      <c r="P1228" s="1697"/>
      <c r="Q1228" s="1697"/>
      <c r="R1228" s="1697"/>
      <c r="S1228" s="1697"/>
      <c r="T1228" s="1697"/>
    </row>
    <row r="1229" spans="1:40" s="475" customFormat="1">
      <c r="A1229" s="713"/>
      <c r="B1229" s="713"/>
      <c r="C1229" s="713"/>
      <c r="D1229" s="712"/>
      <c r="E1229" s="712"/>
      <c r="F1229" s="712"/>
      <c r="G1229" s="712"/>
      <c r="H1229" s="712"/>
      <c r="I1229" s="712"/>
      <c r="J1229" s="712"/>
      <c r="K1229" s="712"/>
      <c r="L1229" s="712"/>
      <c r="M1229" s="712"/>
      <c r="N1229" s="712"/>
      <c r="O1229" s="712"/>
      <c r="P1229" s="712"/>
      <c r="Q1229" s="712"/>
      <c r="R1229" s="712"/>
      <c r="S1229" s="712"/>
      <c r="T1229" s="712"/>
      <c r="U1229" s="712"/>
      <c r="V1229" s="712"/>
      <c r="W1229" s="712"/>
      <c r="X1229" s="712"/>
      <c r="Y1229" s="712"/>
      <c r="Z1229" s="712"/>
      <c r="AA1229" s="712"/>
      <c r="AB1229" s="712"/>
      <c r="AC1229" s="712"/>
      <c r="AD1229" s="712"/>
      <c r="AE1229" s="712"/>
      <c r="AF1229" s="712"/>
      <c r="AG1229" s="712"/>
    </row>
    <row r="1230" spans="1:40" s="475" customFormat="1">
      <c r="A1230" s="713"/>
      <c r="B1230" s="713"/>
      <c r="C1230" s="713"/>
      <c r="D1230" s="712"/>
      <c r="E1230" s="712"/>
      <c r="F1230" s="712"/>
      <c r="G1230" s="712"/>
      <c r="H1230" s="712"/>
      <c r="I1230" s="712"/>
      <c r="J1230" s="712"/>
      <c r="K1230" s="712"/>
      <c r="L1230" s="712"/>
      <c r="M1230" s="712"/>
      <c r="N1230" s="712"/>
      <c r="O1230" s="712"/>
      <c r="P1230" s="712"/>
      <c r="Q1230" s="712"/>
      <c r="R1230" s="712"/>
      <c r="S1230" s="712"/>
      <c r="T1230" s="712"/>
      <c r="U1230" s="712"/>
      <c r="V1230" s="712"/>
      <c r="W1230" s="712"/>
      <c r="X1230" s="712"/>
      <c r="Y1230" s="712"/>
      <c r="Z1230" s="712"/>
      <c r="AA1230" s="712"/>
      <c r="AB1230" s="712"/>
      <c r="AC1230" s="712"/>
      <c r="AD1230" s="712"/>
      <c r="AE1230" s="712"/>
      <c r="AF1230" s="712"/>
      <c r="AG1230" s="712"/>
    </row>
    <row r="1231" spans="1:40" s="475" customFormat="1">
      <c r="A1231" s="713"/>
      <c r="B1231" s="713"/>
      <c r="C1231" s="713"/>
      <c r="D1231" s="712"/>
      <c r="E1231" s="712"/>
      <c r="F1231" s="712"/>
      <c r="G1231" s="712"/>
      <c r="H1231" s="712"/>
      <c r="I1231" s="712"/>
      <c r="J1231" s="712"/>
      <c r="K1231" s="712"/>
      <c r="L1231" s="712"/>
      <c r="M1231" s="712"/>
      <c r="N1231" s="712"/>
      <c r="O1231" s="712"/>
      <c r="P1231" s="712"/>
      <c r="Q1231" s="712"/>
      <c r="R1231" s="712"/>
      <c r="S1231" s="712"/>
      <c r="T1231" s="712"/>
      <c r="U1231" s="712"/>
      <c r="V1231" s="712"/>
      <c r="W1231" s="712"/>
      <c r="X1231" s="712"/>
      <c r="Y1231" s="712"/>
      <c r="Z1231" s="712"/>
      <c r="AA1231" s="712"/>
      <c r="AB1231" s="712"/>
      <c r="AC1231" s="712"/>
      <c r="AD1231" s="712"/>
      <c r="AE1231" s="712"/>
      <c r="AF1231" s="712"/>
      <c r="AG1231" s="712"/>
    </row>
    <row r="1232" spans="1:40" s="475" customFormat="1">
      <c r="A1232" s="713"/>
      <c r="B1232" s="713"/>
      <c r="C1232" s="713"/>
      <c r="D1232" s="712"/>
      <c r="E1232" s="712"/>
      <c r="F1232" s="712"/>
      <c r="G1232" s="712"/>
      <c r="H1232" s="712"/>
      <c r="I1232" s="712"/>
      <c r="J1232" s="712"/>
      <c r="K1232" s="712"/>
      <c r="L1232" s="712"/>
      <c r="M1232" s="712"/>
      <c r="N1232" s="712"/>
      <c r="O1232" s="712"/>
      <c r="P1232" s="712"/>
      <c r="Q1232" s="712"/>
      <c r="R1232" s="712"/>
      <c r="S1232" s="712"/>
      <c r="T1232" s="712"/>
      <c r="U1232" s="712"/>
      <c r="V1232" s="712"/>
      <c r="W1232" s="712"/>
      <c r="X1232" s="712"/>
      <c r="Y1232" s="712"/>
      <c r="Z1232" s="712"/>
      <c r="AA1232" s="712"/>
      <c r="AB1232" s="712"/>
      <c r="AC1232" s="712"/>
      <c r="AD1232" s="712"/>
      <c r="AE1232" s="712"/>
      <c r="AF1232" s="712"/>
      <c r="AG1232" s="712"/>
    </row>
    <row r="1233" spans="1:33" s="475" customFormat="1">
      <c r="A1233" s="713"/>
      <c r="B1233" s="713"/>
      <c r="C1233" s="713"/>
      <c r="D1233" s="712"/>
      <c r="E1233" s="712"/>
      <c r="F1233" s="712"/>
      <c r="G1233" s="712"/>
      <c r="H1233" s="712"/>
      <c r="I1233" s="712"/>
      <c r="J1233" s="712"/>
      <c r="K1233" s="712"/>
      <c r="L1233" s="712"/>
      <c r="M1233" s="712"/>
      <c r="N1233" s="712"/>
      <c r="O1233" s="712"/>
      <c r="P1233" s="712"/>
      <c r="Q1233" s="712"/>
      <c r="R1233" s="712"/>
      <c r="S1233" s="712"/>
      <c r="T1233" s="712"/>
      <c r="U1233" s="712"/>
      <c r="V1233" s="712"/>
      <c r="W1233" s="712"/>
      <c r="X1233" s="712"/>
      <c r="Y1233" s="712"/>
      <c r="Z1233" s="712"/>
      <c r="AA1233" s="712"/>
      <c r="AB1233" s="712"/>
      <c r="AC1233" s="712"/>
      <c r="AD1233" s="712"/>
      <c r="AE1233" s="712"/>
      <c r="AF1233" s="712"/>
      <c r="AG1233" s="712"/>
    </row>
    <row r="1234" spans="1:33" s="475" customFormat="1">
      <c r="A1234" s="713"/>
      <c r="B1234" s="713"/>
      <c r="C1234" s="713"/>
      <c r="D1234" s="712"/>
      <c r="E1234" s="712"/>
      <c r="F1234" s="712"/>
      <c r="G1234" s="712"/>
      <c r="H1234" s="712"/>
      <c r="I1234" s="712"/>
      <c r="J1234" s="712"/>
      <c r="K1234" s="712"/>
      <c r="L1234" s="712"/>
      <c r="M1234" s="712"/>
      <c r="N1234" s="712"/>
      <c r="O1234" s="712"/>
      <c r="P1234" s="712"/>
      <c r="Q1234" s="712"/>
      <c r="R1234" s="712"/>
      <c r="S1234" s="712"/>
      <c r="T1234" s="712"/>
      <c r="U1234" s="712"/>
      <c r="V1234" s="712"/>
      <c r="W1234" s="712"/>
      <c r="X1234" s="712"/>
      <c r="Y1234" s="712"/>
      <c r="Z1234" s="712"/>
      <c r="AA1234" s="712"/>
      <c r="AB1234" s="712"/>
      <c r="AC1234" s="712"/>
      <c r="AD1234" s="712"/>
      <c r="AE1234" s="712"/>
      <c r="AF1234" s="712"/>
      <c r="AG1234" s="712"/>
    </row>
    <row r="1235" spans="1:33" s="475" customFormat="1">
      <c r="A1235" s="713"/>
      <c r="B1235" s="713"/>
      <c r="C1235" s="713"/>
      <c r="D1235" s="712"/>
      <c r="E1235" s="712"/>
      <c r="F1235" s="712"/>
      <c r="G1235" s="712"/>
      <c r="H1235" s="712"/>
      <c r="I1235" s="712"/>
      <c r="J1235" s="712"/>
      <c r="K1235" s="712"/>
      <c r="L1235" s="712"/>
      <c r="M1235" s="712"/>
      <c r="N1235" s="712"/>
      <c r="O1235" s="712"/>
      <c r="P1235" s="712"/>
      <c r="Q1235" s="712"/>
      <c r="R1235" s="712"/>
      <c r="S1235" s="712"/>
      <c r="T1235" s="712"/>
      <c r="U1235" s="712"/>
      <c r="V1235" s="712"/>
      <c r="W1235" s="712"/>
      <c r="X1235" s="712"/>
      <c r="Y1235" s="712"/>
      <c r="Z1235" s="712"/>
      <c r="AA1235" s="712"/>
      <c r="AB1235" s="712"/>
      <c r="AC1235" s="712"/>
      <c r="AD1235" s="712"/>
      <c r="AE1235" s="712"/>
      <c r="AF1235" s="712"/>
      <c r="AG1235" s="712"/>
    </row>
    <row r="1236" spans="1:33" s="475" customFormat="1">
      <c r="A1236" s="713"/>
      <c r="B1236" s="713"/>
      <c r="C1236" s="713"/>
      <c r="D1236" s="712"/>
      <c r="E1236" s="712"/>
      <c r="F1236" s="712"/>
      <c r="G1236" s="712"/>
      <c r="H1236" s="712"/>
      <c r="I1236" s="712"/>
      <c r="J1236" s="712"/>
      <c r="K1236" s="712"/>
      <c r="L1236" s="712"/>
      <c r="M1236" s="712"/>
      <c r="N1236" s="712"/>
      <c r="O1236" s="712"/>
      <c r="P1236" s="712"/>
      <c r="Q1236" s="712"/>
      <c r="R1236" s="712"/>
      <c r="S1236" s="712"/>
      <c r="T1236" s="712"/>
      <c r="U1236" s="712"/>
      <c r="V1236" s="712"/>
      <c r="W1236" s="712"/>
      <c r="X1236" s="712"/>
      <c r="Y1236" s="712"/>
      <c r="Z1236" s="712"/>
      <c r="AA1236" s="712"/>
      <c r="AB1236" s="712"/>
      <c r="AC1236" s="712"/>
      <c r="AD1236" s="712"/>
      <c r="AE1236" s="712"/>
      <c r="AF1236" s="712"/>
      <c r="AG1236" s="712"/>
    </row>
    <row r="1237" spans="1:33" s="475" customFormat="1">
      <c r="A1237" s="713"/>
      <c r="B1237" s="713"/>
      <c r="C1237" s="713"/>
      <c r="D1237" s="712"/>
      <c r="E1237" s="712"/>
      <c r="F1237" s="712"/>
      <c r="G1237" s="712"/>
      <c r="H1237" s="712"/>
      <c r="I1237" s="712"/>
      <c r="J1237" s="712"/>
      <c r="K1237" s="712"/>
      <c r="L1237" s="712"/>
      <c r="M1237" s="712"/>
      <c r="N1237" s="712"/>
      <c r="O1237" s="712"/>
      <c r="P1237" s="712"/>
      <c r="Q1237" s="712"/>
      <c r="R1237" s="712"/>
      <c r="S1237" s="712"/>
      <c r="T1237" s="712"/>
      <c r="U1237" s="712"/>
      <c r="V1237" s="712"/>
      <c r="W1237" s="712"/>
      <c r="X1237" s="712"/>
      <c r="Y1237" s="712"/>
      <c r="Z1237" s="712"/>
      <c r="AA1237" s="712"/>
      <c r="AB1237" s="712"/>
      <c r="AC1237" s="712"/>
      <c r="AD1237" s="712"/>
      <c r="AE1237" s="712"/>
      <c r="AF1237" s="712"/>
      <c r="AG1237" s="712"/>
    </row>
    <row r="1238" spans="1:33" s="475" customFormat="1">
      <c r="A1238" s="713"/>
      <c r="B1238" s="713"/>
      <c r="C1238" s="713"/>
      <c r="D1238" s="712"/>
      <c r="E1238" s="712"/>
      <c r="F1238" s="712"/>
      <c r="G1238" s="712"/>
      <c r="H1238" s="712"/>
      <c r="I1238" s="712"/>
      <c r="J1238" s="712"/>
      <c r="K1238" s="712"/>
      <c r="L1238" s="712"/>
      <c r="M1238" s="712"/>
      <c r="N1238" s="712"/>
      <c r="O1238" s="712"/>
      <c r="P1238" s="712"/>
      <c r="Q1238" s="712"/>
      <c r="R1238" s="712"/>
      <c r="S1238" s="712"/>
      <c r="T1238" s="712"/>
      <c r="U1238" s="712"/>
      <c r="V1238" s="712"/>
      <c r="W1238" s="712"/>
      <c r="X1238" s="712"/>
      <c r="Y1238" s="712"/>
      <c r="Z1238" s="712"/>
      <c r="AA1238" s="712"/>
      <c r="AB1238" s="712"/>
      <c r="AC1238" s="712"/>
      <c r="AD1238" s="712"/>
      <c r="AE1238" s="712"/>
      <c r="AF1238" s="712"/>
      <c r="AG1238" s="712"/>
    </row>
    <row r="1239" spans="1:33" s="475" customFormat="1">
      <c r="A1239" s="713"/>
      <c r="B1239" s="713"/>
      <c r="C1239" s="713"/>
      <c r="D1239" s="712"/>
      <c r="E1239" s="712"/>
      <c r="F1239" s="712"/>
      <c r="G1239" s="712"/>
      <c r="H1239" s="712"/>
      <c r="I1239" s="712"/>
      <c r="J1239" s="712"/>
      <c r="K1239" s="712"/>
      <c r="L1239" s="712"/>
      <c r="M1239" s="712"/>
      <c r="N1239" s="712"/>
      <c r="O1239" s="712"/>
      <c r="P1239" s="712"/>
      <c r="Q1239" s="712"/>
      <c r="R1239" s="712"/>
      <c r="S1239" s="712"/>
      <c r="T1239" s="712"/>
      <c r="U1239" s="712"/>
      <c r="V1239" s="712"/>
      <c r="W1239" s="712"/>
      <c r="X1239" s="712"/>
      <c r="Y1239" s="712"/>
      <c r="Z1239" s="712"/>
      <c r="AA1239" s="712"/>
      <c r="AB1239" s="712"/>
      <c r="AC1239" s="712"/>
      <c r="AD1239" s="712"/>
      <c r="AE1239" s="712"/>
      <c r="AF1239" s="712"/>
      <c r="AG1239" s="712"/>
    </row>
    <row r="1240" spans="1:33" s="475" customFormat="1">
      <c r="A1240" s="713"/>
      <c r="B1240" s="713"/>
      <c r="C1240" s="713"/>
      <c r="D1240" s="712"/>
      <c r="E1240" s="712"/>
      <c r="F1240" s="712"/>
      <c r="G1240" s="712"/>
      <c r="H1240" s="712"/>
      <c r="I1240" s="712"/>
      <c r="J1240" s="712"/>
      <c r="K1240" s="712"/>
      <c r="L1240" s="712"/>
      <c r="M1240" s="712"/>
      <c r="N1240" s="712"/>
      <c r="O1240" s="712"/>
      <c r="P1240" s="712"/>
      <c r="Q1240" s="712"/>
      <c r="R1240" s="712"/>
      <c r="S1240" s="712"/>
      <c r="T1240" s="712"/>
      <c r="U1240" s="712"/>
      <c r="V1240" s="712"/>
      <c r="W1240" s="712"/>
      <c r="X1240" s="712"/>
      <c r="Y1240" s="712"/>
      <c r="Z1240" s="712"/>
      <c r="AA1240" s="712"/>
      <c r="AB1240" s="712"/>
      <c r="AC1240" s="712"/>
      <c r="AD1240" s="712"/>
      <c r="AE1240" s="712"/>
      <c r="AF1240" s="712"/>
      <c r="AG1240" s="712"/>
    </row>
    <row r="1241" spans="1:33" s="475" customFormat="1">
      <c r="A1241" s="713"/>
      <c r="B1241" s="713"/>
      <c r="C1241" s="713"/>
      <c r="D1241" s="712"/>
      <c r="E1241" s="712"/>
      <c r="F1241" s="712"/>
      <c r="G1241" s="712"/>
      <c r="H1241" s="712"/>
      <c r="I1241" s="712"/>
      <c r="J1241" s="712"/>
      <c r="K1241" s="712"/>
      <c r="L1241" s="712"/>
      <c r="M1241" s="712"/>
      <c r="N1241" s="712"/>
      <c r="O1241" s="712"/>
      <c r="P1241" s="712"/>
      <c r="Q1241" s="712"/>
      <c r="R1241" s="712"/>
      <c r="S1241" s="712"/>
      <c r="T1241" s="712"/>
      <c r="U1241" s="712"/>
      <c r="V1241" s="712"/>
      <c r="W1241" s="712"/>
      <c r="X1241" s="712"/>
      <c r="Y1241" s="712"/>
      <c r="Z1241" s="712"/>
      <c r="AA1241" s="712"/>
      <c r="AB1241" s="712"/>
      <c r="AC1241" s="712"/>
      <c r="AD1241" s="712"/>
      <c r="AE1241" s="712"/>
      <c r="AF1241" s="712"/>
      <c r="AG1241" s="712"/>
    </row>
    <row r="1242" spans="1:33" s="475" customFormat="1">
      <c r="A1242" s="713"/>
      <c r="B1242" s="713"/>
      <c r="C1242" s="713"/>
      <c r="D1242" s="712"/>
      <c r="E1242" s="712"/>
      <c r="F1242" s="712"/>
      <c r="G1242" s="712"/>
      <c r="H1242" s="712"/>
      <c r="I1242" s="712"/>
      <c r="J1242" s="712"/>
      <c r="K1242" s="712"/>
      <c r="L1242" s="712"/>
      <c r="M1242" s="712"/>
      <c r="N1242" s="712"/>
      <c r="O1242" s="712"/>
      <c r="P1242" s="712"/>
      <c r="Q1242" s="712"/>
      <c r="R1242" s="712"/>
      <c r="S1242" s="712"/>
      <c r="T1242" s="712"/>
      <c r="U1242" s="712"/>
      <c r="V1242" s="712"/>
      <c r="W1242" s="712"/>
      <c r="X1242" s="712"/>
      <c r="Y1242" s="712"/>
      <c r="Z1242" s="712"/>
      <c r="AA1242" s="712"/>
      <c r="AB1242" s="712"/>
      <c r="AC1242" s="712"/>
      <c r="AD1242" s="712"/>
      <c r="AE1242" s="712"/>
      <c r="AF1242" s="712"/>
      <c r="AG1242" s="712"/>
    </row>
    <row r="1243" spans="1:33" s="475" customFormat="1">
      <c r="A1243" s="713"/>
      <c r="B1243" s="713"/>
      <c r="C1243" s="713"/>
      <c r="D1243" s="712"/>
      <c r="E1243" s="712"/>
      <c r="F1243" s="712"/>
      <c r="G1243" s="712"/>
      <c r="H1243" s="712"/>
      <c r="I1243" s="712"/>
      <c r="J1243" s="712"/>
      <c r="K1243" s="712"/>
      <c r="L1243" s="712"/>
      <c r="M1243" s="712"/>
      <c r="N1243" s="712"/>
      <c r="O1243" s="712"/>
      <c r="P1243" s="712"/>
      <c r="Q1243" s="712"/>
      <c r="R1243" s="712"/>
      <c r="S1243" s="712"/>
      <c r="T1243" s="712"/>
      <c r="U1243" s="712"/>
      <c r="V1243" s="712"/>
      <c r="W1243" s="712"/>
      <c r="X1243" s="712"/>
      <c r="Y1243" s="712"/>
      <c r="Z1243" s="712"/>
      <c r="AA1243" s="712"/>
      <c r="AB1243" s="712"/>
      <c r="AC1243" s="712"/>
      <c r="AD1243" s="712"/>
      <c r="AE1243" s="712"/>
      <c r="AF1243" s="712"/>
      <c r="AG1243" s="712"/>
    </row>
    <row r="1244" spans="1:33" s="475" customFormat="1">
      <c r="A1244" s="713"/>
      <c r="B1244" s="713"/>
      <c r="C1244" s="713"/>
      <c r="D1244" s="712"/>
      <c r="E1244" s="712"/>
      <c r="F1244" s="712"/>
      <c r="G1244" s="712"/>
      <c r="H1244" s="712"/>
      <c r="I1244" s="712"/>
      <c r="J1244" s="712"/>
      <c r="K1244" s="712"/>
      <c r="L1244" s="712"/>
      <c r="M1244" s="712"/>
      <c r="N1244" s="712"/>
      <c r="O1244" s="712"/>
      <c r="P1244" s="712"/>
      <c r="Q1244" s="712"/>
      <c r="R1244" s="712"/>
      <c r="S1244" s="712"/>
      <c r="T1244" s="712"/>
      <c r="U1244" s="712"/>
      <c r="V1244" s="712"/>
      <c r="W1244" s="712"/>
      <c r="X1244" s="712"/>
      <c r="Y1244" s="712"/>
      <c r="Z1244" s="712"/>
      <c r="AA1244" s="712"/>
      <c r="AB1244" s="712"/>
      <c r="AC1244" s="712"/>
      <c r="AD1244" s="712"/>
      <c r="AE1244" s="712"/>
      <c r="AF1244" s="712"/>
      <c r="AG1244" s="712"/>
    </row>
    <row r="1245" spans="1:33" s="475" customFormat="1">
      <c r="A1245" s="713"/>
      <c r="B1245" s="713"/>
      <c r="C1245" s="713"/>
      <c r="D1245" s="712"/>
      <c r="E1245" s="712"/>
      <c r="F1245" s="712"/>
      <c r="G1245" s="712"/>
      <c r="H1245" s="712"/>
      <c r="I1245" s="712"/>
      <c r="J1245" s="712"/>
      <c r="K1245" s="712"/>
      <c r="L1245" s="712"/>
      <c r="M1245" s="712"/>
      <c r="N1245" s="712"/>
      <c r="O1245" s="712"/>
      <c r="P1245" s="712"/>
      <c r="Q1245" s="712"/>
      <c r="R1245" s="712"/>
      <c r="S1245" s="712"/>
      <c r="T1245" s="712"/>
      <c r="U1245" s="712"/>
      <c r="V1245" s="712"/>
      <c r="W1245" s="712"/>
      <c r="X1245" s="712"/>
      <c r="Y1245" s="712"/>
      <c r="Z1245" s="712"/>
      <c r="AA1245" s="712"/>
      <c r="AB1245" s="712"/>
      <c r="AC1245" s="712"/>
      <c r="AD1245" s="712"/>
      <c r="AE1245" s="712"/>
      <c r="AF1245" s="712"/>
      <c r="AG1245" s="712"/>
    </row>
    <row r="1246" spans="1:33" s="475" customFormat="1">
      <c r="A1246" s="713"/>
      <c r="B1246" s="713"/>
      <c r="C1246" s="713"/>
      <c r="D1246" s="712"/>
      <c r="E1246" s="712"/>
      <c r="F1246" s="712"/>
      <c r="G1246" s="712"/>
      <c r="H1246" s="712"/>
      <c r="I1246" s="712"/>
      <c r="J1246" s="712"/>
      <c r="K1246" s="712"/>
      <c r="L1246" s="712"/>
      <c r="M1246" s="712"/>
      <c r="N1246" s="712"/>
      <c r="O1246" s="712"/>
      <c r="P1246" s="712"/>
      <c r="Q1246" s="712"/>
      <c r="R1246" s="712"/>
      <c r="S1246" s="712"/>
      <c r="T1246" s="712"/>
      <c r="U1246" s="712"/>
      <c r="V1246" s="712"/>
      <c r="W1246" s="712"/>
      <c r="X1246" s="712"/>
      <c r="Y1246" s="712"/>
      <c r="Z1246" s="712"/>
      <c r="AA1246" s="712"/>
      <c r="AB1246" s="712"/>
      <c r="AC1246" s="712"/>
      <c r="AD1246" s="712"/>
      <c r="AE1246" s="712"/>
      <c r="AF1246" s="712"/>
      <c r="AG1246" s="712"/>
    </row>
    <row r="1247" spans="1:33" s="475" customFormat="1">
      <c r="A1247" s="713"/>
      <c r="B1247" s="713"/>
      <c r="C1247" s="713"/>
      <c r="D1247" s="712"/>
      <c r="E1247" s="712"/>
      <c r="F1247" s="712"/>
      <c r="G1247" s="712"/>
      <c r="H1247" s="712"/>
      <c r="I1247" s="712"/>
      <c r="J1247" s="712"/>
      <c r="K1247" s="712"/>
      <c r="L1247" s="712"/>
      <c r="M1247" s="712"/>
      <c r="N1247" s="712"/>
      <c r="O1247" s="712"/>
      <c r="P1247" s="712"/>
      <c r="Q1247" s="712"/>
      <c r="R1247" s="712"/>
      <c r="S1247" s="712"/>
      <c r="T1247" s="712"/>
      <c r="U1247" s="712"/>
      <c r="V1247" s="712"/>
      <c r="W1247" s="712"/>
      <c r="X1247" s="712"/>
      <c r="Y1247" s="712"/>
      <c r="Z1247" s="712"/>
      <c r="AA1247" s="712"/>
      <c r="AB1247" s="712"/>
      <c r="AC1247" s="712"/>
      <c r="AD1247" s="712"/>
      <c r="AE1247" s="712"/>
      <c r="AF1247" s="712"/>
      <c r="AG1247" s="712"/>
    </row>
    <row r="1248" spans="1:33" s="475" customFormat="1">
      <c r="A1248" s="713"/>
      <c r="B1248" s="713"/>
      <c r="C1248" s="713"/>
      <c r="D1248" s="712"/>
      <c r="E1248" s="712"/>
      <c r="F1248" s="712"/>
      <c r="G1248" s="712"/>
      <c r="H1248" s="712"/>
      <c r="I1248" s="712"/>
      <c r="J1248" s="712"/>
      <c r="K1248" s="712"/>
      <c r="L1248" s="712"/>
      <c r="M1248" s="712"/>
      <c r="N1248" s="712"/>
      <c r="O1248" s="712"/>
      <c r="P1248" s="712"/>
      <c r="Q1248" s="712"/>
      <c r="R1248" s="712"/>
      <c r="S1248" s="712"/>
      <c r="T1248" s="712"/>
      <c r="U1248" s="712"/>
      <c r="V1248" s="712"/>
      <c r="W1248" s="712"/>
      <c r="X1248" s="712"/>
      <c r="Y1248" s="712"/>
      <c r="Z1248" s="712"/>
      <c r="AA1248" s="712"/>
      <c r="AB1248" s="712"/>
      <c r="AC1248" s="712"/>
      <c r="AD1248" s="712"/>
      <c r="AE1248" s="712"/>
      <c r="AF1248" s="712"/>
      <c r="AG1248" s="712"/>
    </row>
    <row r="1249" spans="1:33" s="475" customFormat="1">
      <c r="A1249" s="713"/>
      <c r="B1249" s="713"/>
      <c r="C1249" s="713"/>
      <c r="D1249" s="712"/>
      <c r="E1249" s="712"/>
      <c r="F1249" s="712"/>
      <c r="G1249" s="712"/>
      <c r="H1249" s="712"/>
      <c r="I1249" s="712"/>
      <c r="J1249" s="712"/>
      <c r="K1249" s="712"/>
      <c r="L1249" s="712"/>
      <c r="M1249" s="712"/>
      <c r="N1249" s="712"/>
      <c r="O1249" s="712"/>
      <c r="P1249" s="712"/>
      <c r="Q1249" s="712"/>
      <c r="R1249" s="712"/>
      <c r="S1249" s="712"/>
      <c r="T1249" s="712"/>
      <c r="U1249" s="712"/>
      <c r="V1249" s="712"/>
      <c r="W1249" s="712"/>
      <c r="X1249" s="712"/>
      <c r="Y1249" s="712"/>
      <c r="Z1249" s="712"/>
      <c r="AA1249" s="712"/>
      <c r="AB1249" s="712"/>
      <c r="AC1249" s="712"/>
      <c r="AD1249" s="712"/>
      <c r="AE1249" s="712"/>
      <c r="AF1249" s="712"/>
      <c r="AG1249" s="712"/>
    </row>
    <row r="1250" spans="1:33" s="475" customFormat="1">
      <c r="A1250" s="713"/>
      <c r="B1250" s="713"/>
      <c r="C1250" s="713"/>
      <c r="D1250" s="712"/>
      <c r="E1250" s="712"/>
      <c r="F1250" s="712"/>
      <c r="G1250" s="712"/>
      <c r="H1250" s="712"/>
      <c r="I1250" s="712"/>
      <c r="J1250" s="712"/>
      <c r="K1250" s="712"/>
      <c r="L1250" s="712"/>
      <c r="M1250" s="712"/>
      <c r="N1250" s="712"/>
      <c r="O1250" s="712"/>
      <c r="P1250" s="712"/>
      <c r="Q1250" s="712"/>
      <c r="R1250" s="712"/>
      <c r="S1250" s="712"/>
      <c r="T1250" s="712"/>
      <c r="U1250" s="712"/>
      <c r="V1250" s="712"/>
      <c r="W1250" s="712"/>
      <c r="X1250" s="712"/>
      <c r="Y1250" s="712"/>
      <c r="Z1250" s="712"/>
      <c r="AA1250" s="712"/>
      <c r="AB1250" s="712"/>
      <c r="AC1250" s="712"/>
      <c r="AD1250" s="712"/>
      <c r="AE1250" s="712"/>
      <c r="AF1250" s="712"/>
      <c r="AG1250" s="712"/>
    </row>
    <row r="1251" spans="1:33" s="475" customFormat="1">
      <c r="A1251" s="713"/>
      <c r="B1251" s="713"/>
      <c r="C1251" s="713"/>
      <c r="D1251" s="712"/>
      <c r="E1251" s="712"/>
      <c r="F1251" s="712"/>
      <c r="G1251" s="712"/>
      <c r="H1251" s="712"/>
      <c r="I1251" s="712"/>
      <c r="J1251" s="712"/>
      <c r="K1251" s="712"/>
      <c r="L1251" s="712"/>
      <c r="M1251" s="712"/>
      <c r="N1251" s="712"/>
      <c r="O1251" s="712"/>
      <c r="P1251" s="712"/>
      <c r="Q1251" s="712"/>
      <c r="R1251" s="712"/>
      <c r="S1251" s="712"/>
      <c r="T1251" s="712"/>
      <c r="U1251" s="712"/>
      <c r="V1251" s="712"/>
      <c r="W1251" s="712"/>
      <c r="X1251" s="712"/>
      <c r="Y1251" s="712"/>
      <c r="Z1251" s="712"/>
      <c r="AA1251" s="712"/>
      <c r="AB1251" s="712"/>
      <c r="AC1251" s="712"/>
      <c r="AD1251" s="712"/>
      <c r="AE1251" s="712"/>
      <c r="AF1251" s="712"/>
      <c r="AG1251" s="712"/>
    </row>
    <row r="1252" spans="1:33" s="475" customFormat="1">
      <c r="A1252" s="713"/>
      <c r="B1252" s="713"/>
      <c r="C1252" s="713"/>
      <c r="D1252" s="712"/>
      <c r="E1252" s="712"/>
      <c r="F1252" s="712"/>
      <c r="G1252" s="712"/>
      <c r="H1252" s="712"/>
      <c r="I1252" s="712"/>
      <c r="J1252" s="712"/>
      <c r="K1252" s="712"/>
      <c r="L1252" s="712"/>
      <c r="M1252" s="712"/>
      <c r="N1252" s="712"/>
      <c r="O1252" s="712"/>
      <c r="P1252" s="712"/>
      <c r="Q1252" s="712"/>
      <c r="R1252" s="712"/>
      <c r="S1252" s="712"/>
      <c r="T1252" s="712"/>
      <c r="U1252" s="712"/>
      <c r="V1252" s="712"/>
      <c r="W1252" s="712"/>
      <c r="X1252" s="712"/>
      <c r="Y1252" s="712"/>
      <c r="Z1252" s="712"/>
      <c r="AA1252" s="712"/>
      <c r="AB1252" s="712"/>
      <c r="AC1252" s="712"/>
      <c r="AD1252" s="712"/>
      <c r="AE1252" s="712"/>
      <c r="AF1252" s="712"/>
      <c r="AG1252" s="712"/>
    </row>
    <row r="1253" spans="1:33" s="475" customFormat="1">
      <c r="A1253" s="713"/>
      <c r="B1253" s="713"/>
      <c r="C1253" s="713"/>
      <c r="D1253" s="712"/>
      <c r="E1253" s="712"/>
      <c r="F1253" s="712"/>
      <c r="G1253" s="712"/>
      <c r="H1253" s="712"/>
      <c r="I1253" s="712"/>
      <c r="J1253" s="712"/>
      <c r="K1253" s="712"/>
      <c r="L1253" s="712"/>
      <c r="M1253" s="712"/>
      <c r="N1253" s="712"/>
      <c r="O1253" s="712"/>
      <c r="P1253" s="712"/>
      <c r="Q1253" s="712"/>
      <c r="R1253" s="712"/>
      <c r="S1253" s="712"/>
      <c r="T1253" s="712"/>
      <c r="U1253" s="712"/>
      <c r="V1253" s="712"/>
      <c r="W1253" s="712"/>
      <c r="X1253" s="712"/>
      <c r="Y1253" s="712"/>
      <c r="Z1253" s="712"/>
      <c r="AA1253" s="712"/>
      <c r="AB1253" s="712"/>
      <c r="AC1253" s="712"/>
      <c r="AD1253" s="712"/>
      <c r="AE1253" s="712"/>
      <c r="AF1253" s="712"/>
      <c r="AG1253" s="712"/>
    </row>
    <row r="1254" spans="1:33" s="475" customFormat="1">
      <c r="A1254" s="713"/>
      <c r="B1254" s="713"/>
      <c r="C1254" s="713"/>
      <c r="D1254" s="712"/>
      <c r="E1254" s="712"/>
      <c r="F1254" s="712"/>
      <c r="G1254" s="712"/>
      <c r="H1254" s="712"/>
      <c r="I1254" s="712"/>
      <c r="J1254" s="712"/>
      <c r="K1254" s="712"/>
      <c r="L1254" s="712"/>
      <c r="M1254" s="712"/>
      <c r="N1254" s="712"/>
      <c r="O1254" s="712"/>
      <c r="P1254" s="712"/>
      <c r="Q1254" s="712"/>
      <c r="R1254" s="712"/>
      <c r="S1254" s="712"/>
      <c r="T1254" s="712"/>
      <c r="U1254" s="712"/>
      <c r="V1254" s="712"/>
      <c r="W1254" s="712"/>
      <c r="X1254" s="712"/>
      <c r="Y1254" s="712"/>
      <c r="Z1254" s="712"/>
      <c r="AA1254" s="712"/>
      <c r="AB1254" s="712"/>
      <c r="AC1254" s="712"/>
      <c r="AD1254" s="712"/>
      <c r="AE1254" s="712"/>
      <c r="AF1254" s="712"/>
      <c r="AG1254" s="712"/>
    </row>
    <row r="1255" spans="1:33" s="475" customFormat="1">
      <c r="A1255" s="713"/>
      <c r="B1255" s="713"/>
      <c r="C1255" s="713"/>
      <c r="D1255" s="712"/>
      <c r="E1255" s="712"/>
      <c r="F1255" s="712"/>
      <c r="G1255" s="712"/>
      <c r="H1255" s="712"/>
      <c r="I1255" s="712"/>
      <c r="J1255" s="712"/>
      <c r="K1255" s="712"/>
      <c r="L1255" s="712"/>
      <c r="M1255" s="712"/>
      <c r="N1255" s="712"/>
      <c r="O1255" s="712"/>
      <c r="P1255" s="712"/>
      <c r="Q1255" s="712"/>
      <c r="R1255" s="712"/>
      <c r="S1255" s="712"/>
      <c r="T1255" s="712"/>
      <c r="U1255" s="712"/>
      <c r="V1255" s="712"/>
      <c r="W1255" s="712"/>
      <c r="X1255" s="712"/>
      <c r="Y1255" s="712"/>
      <c r="Z1255" s="712"/>
      <c r="AA1255" s="712"/>
      <c r="AB1255" s="712"/>
      <c r="AC1255" s="712"/>
      <c r="AD1255" s="712"/>
      <c r="AE1255" s="712"/>
      <c r="AF1255" s="712"/>
      <c r="AG1255" s="712"/>
    </row>
    <row r="1256" spans="1:33" s="475" customFormat="1">
      <c r="A1256" s="713"/>
      <c r="B1256" s="713"/>
      <c r="C1256" s="713"/>
      <c r="D1256" s="712"/>
      <c r="E1256" s="712"/>
      <c r="F1256" s="712"/>
      <c r="G1256" s="712"/>
      <c r="H1256" s="712"/>
      <c r="I1256" s="712"/>
      <c r="J1256" s="712"/>
      <c r="K1256" s="712"/>
      <c r="L1256" s="712"/>
      <c r="M1256" s="712"/>
      <c r="N1256" s="712"/>
      <c r="O1256" s="712"/>
      <c r="P1256" s="712"/>
      <c r="Q1256" s="712"/>
      <c r="R1256" s="712"/>
      <c r="S1256" s="712"/>
      <c r="T1256" s="712"/>
      <c r="U1256" s="712"/>
      <c r="V1256" s="712"/>
      <c r="W1256" s="712"/>
      <c r="X1256" s="712"/>
      <c r="Y1256" s="712"/>
      <c r="Z1256" s="712"/>
      <c r="AA1256" s="712"/>
      <c r="AB1256" s="712"/>
      <c r="AC1256" s="712"/>
      <c r="AD1256" s="712"/>
      <c r="AE1256" s="712"/>
      <c r="AF1256" s="712"/>
      <c r="AG1256" s="712"/>
    </row>
    <row r="1257" spans="1:33" s="475" customFormat="1">
      <c r="A1257" s="713"/>
      <c r="B1257" s="713"/>
      <c r="C1257" s="713"/>
      <c r="D1257" s="712"/>
      <c r="E1257" s="712"/>
      <c r="F1257" s="712"/>
      <c r="G1257" s="712"/>
      <c r="H1257" s="712"/>
      <c r="I1257" s="712"/>
      <c r="J1257" s="712"/>
      <c r="K1257" s="712"/>
      <c r="L1257" s="712"/>
      <c r="M1257" s="712"/>
      <c r="N1257" s="712"/>
      <c r="O1257" s="712"/>
      <c r="P1257" s="712"/>
      <c r="Q1257" s="712"/>
      <c r="R1257" s="712"/>
      <c r="S1257" s="712"/>
      <c r="T1257" s="712"/>
      <c r="U1257" s="712"/>
      <c r="V1257" s="712"/>
      <c r="W1257" s="712"/>
      <c r="X1257" s="712"/>
      <c r="Y1257" s="712"/>
      <c r="Z1257" s="712"/>
      <c r="AA1257" s="712"/>
      <c r="AB1257" s="712"/>
      <c r="AC1257" s="712"/>
      <c r="AD1257" s="712"/>
      <c r="AE1257" s="712"/>
      <c r="AF1257" s="712"/>
      <c r="AG1257" s="712"/>
    </row>
    <row r="1258" spans="1:33" s="475" customFormat="1">
      <c r="A1258" s="713"/>
      <c r="B1258" s="713"/>
      <c r="C1258" s="713"/>
      <c r="D1258" s="712"/>
      <c r="E1258" s="712"/>
      <c r="F1258" s="712"/>
      <c r="G1258" s="712"/>
      <c r="H1258" s="712"/>
      <c r="I1258" s="712"/>
      <c r="J1258" s="712"/>
      <c r="K1258" s="712"/>
      <c r="L1258" s="712"/>
      <c r="M1258" s="712"/>
      <c r="N1258" s="712"/>
      <c r="O1258" s="712"/>
      <c r="P1258" s="712"/>
      <c r="Q1258" s="712"/>
      <c r="R1258" s="712"/>
      <c r="S1258" s="712"/>
      <c r="T1258" s="712"/>
      <c r="U1258" s="712"/>
      <c r="V1258" s="712"/>
      <c r="W1258" s="712"/>
      <c r="X1258" s="712"/>
      <c r="Y1258" s="712"/>
      <c r="Z1258" s="712"/>
      <c r="AA1258" s="712"/>
      <c r="AB1258" s="712"/>
      <c r="AC1258" s="712"/>
      <c r="AD1258" s="712"/>
      <c r="AE1258" s="712"/>
      <c r="AF1258" s="712"/>
      <c r="AG1258" s="712"/>
    </row>
    <row r="1259" spans="1:33" s="475" customFormat="1">
      <c r="A1259" s="713"/>
      <c r="B1259" s="713"/>
      <c r="C1259" s="713"/>
      <c r="D1259" s="712"/>
      <c r="E1259" s="712"/>
      <c r="F1259" s="712"/>
      <c r="G1259" s="712"/>
      <c r="H1259" s="712"/>
      <c r="I1259" s="712"/>
      <c r="J1259" s="712"/>
      <c r="K1259" s="712"/>
      <c r="L1259" s="712"/>
      <c r="M1259" s="712"/>
      <c r="N1259" s="712"/>
      <c r="O1259" s="712"/>
      <c r="P1259" s="712"/>
      <c r="Q1259" s="712"/>
      <c r="R1259" s="712"/>
      <c r="S1259" s="712"/>
      <c r="T1259" s="712"/>
      <c r="U1259" s="712"/>
      <c r="V1259" s="712"/>
      <c r="W1259" s="712"/>
      <c r="X1259" s="712"/>
      <c r="Y1259" s="712"/>
      <c r="Z1259" s="712"/>
      <c r="AA1259" s="712"/>
      <c r="AB1259" s="712"/>
      <c r="AC1259" s="712"/>
      <c r="AD1259" s="712"/>
      <c r="AE1259" s="712"/>
      <c r="AF1259" s="712"/>
      <c r="AG1259" s="712"/>
    </row>
    <row r="1260" spans="1:33" s="475" customFormat="1">
      <c r="A1260" s="713"/>
      <c r="B1260" s="713"/>
      <c r="C1260" s="713"/>
      <c r="D1260" s="712"/>
      <c r="E1260" s="712"/>
      <c r="F1260" s="712"/>
      <c r="G1260" s="712"/>
      <c r="H1260" s="712"/>
      <c r="I1260" s="712"/>
      <c r="J1260" s="712"/>
      <c r="K1260" s="712"/>
      <c r="L1260" s="712"/>
      <c r="M1260" s="712"/>
      <c r="N1260" s="712"/>
      <c r="O1260" s="712"/>
      <c r="P1260" s="712"/>
      <c r="Q1260" s="712"/>
      <c r="R1260" s="712"/>
      <c r="S1260" s="712"/>
      <c r="T1260" s="712"/>
      <c r="U1260" s="712"/>
      <c r="V1260" s="712"/>
      <c r="W1260" s="712"/>
      <c r="X1260" s="712"/>
      <c r="Y1260" s="712"/>
      <c r="Z1260" s="712"/>
      <c r="AA1260" s="712"/>
      <c r="AB1260" s="712"/>
      <c r="AC1260" s="712"/>
      <c r="AD1260" s="712"/>
      <c r="AE1260" s="712"/>
      <c r="AF1260" s="712"/>
      <c r="AG1260" s="712"/>
    </row>
    <row r="1261" spans="1:33" s="475" customFormat="1">
      <c r="A1261" s="713"/>
      <c r="B1261" s="713"/>
      <c r="C1261" s="713"/>
      <c r="D1261" s="712"/>
      <c r="E1261" s="712"/>
      <c r="F1261" s="712"/>
      <c r="G1261" s="712"/>
      <c r="H1261" s="712"/>
      <c r="I1261" s="712"/>
      <c r="J1261" s="712"/>
      <c r="K1261" s="712"/>
      <c r="L1261" s="712"/>
      <c r="M1261" s="712"/>
      <c r="N1261" s="712"/>
      <c r="O1261" s="712"/>
      <c r="P1261" s="712"/>
      <c r="Q1261" s="712"/>
      <c r="R1261" s="712"/>
      <c r="S1261" s="712"/>
      <c r="T1261" s="712"/>
      <c r="U1261" s="712"/>
      <c r="V1261" s="712"/>
      <c r="W1261" s="712"/>
      <c r="X1261" s="712"/>
      <c r="Y1261" s="712"/>
      <c r="Z1261" s="712"/>
      <c r="AA1261" s="712"/>
      <c r="AB1261" s="712"/>
      <c r="AC1261" s="712"/>
      <c r="AD1261" s="712"/>
      <c r="AE1261" s="712"/>
      <c r="AF1261" s="712"/>
      <c r="AG1261" s="712"/>
    </row>
    <row r="1262" spans="1:33" s="475" customFormat="1">
      <c r="A1262" s="713"/>
      <c r="B1262" s="713"/>
      <c r="C1262" s="713"/>
      <c r="D1262" s="712"/>
      <c r="E1262" s="712"/>
      <c r="F1262" s="712"/>
      <c r="G1262" s="712"/>
      <c r="H1262" s="712"/>
      <c r="I1262" s="712"/>
      <c r="J1262" s="712"/>
      <c r="K1262" s="712"/>
      <c r="L1262" s="712"/>
      <c r="M1262" s="712"/>
      <c r="N1262" s="712"/>
      <c r="O1262" s="712"/>
      <c r="P1262" s="712"/>
      <c r="Q1262" s="712"/>
      <c r="R1262" s="712"/>
      <c r="S1262" s="712"/>
      <c r="T1262" s="712"/>
      <c r="U1262" s="712"/>
      <c r="V1262" s="712"/>
      <c r="W1262" s="712"/>
      <c r="X1262" s="712"/>
      <c r="Y1262" s="712"/>
      <c r="Z1262" s="712"/>
      <c r="AA1262" s="712"/>
      <c r="AB1262" s="712"/>
      <c r="AC1262" s="712"/>
      <c r="AD1262" s="712"/>
      <c r="AE1262" s="712"/>
      <c r="AF1262" s="712"/>
      <c r="AG1262" s="712"/>
    </row>
    <row r="1263" spans="1:33" s="475" customFormat="1">
      <c r="A1263" s="713"/>
      <c r="B1263" s="713"/>
      <c r="C1263" s="713"/>
      <c r="D1263" s="712"/>
      <c r="E1263" s="712"/>
      <c r="F1263" s="712"/>
      <c r="G1263" s="712"/>
      <c r="H1263" s="712"/>
      <c r="I1263" s="712"/>
      <c r="J1263" s="712"/>
      <c r="K1263" s="712"/>
      <c r="L1263" s="712"/>
      <c r="M1263" s="712"/>
      <c r="N1263" s="712"/>
      <c r="O1263" s="712"/>
      <c r="P1263" s="712"/>
      <c r="Q1263" s="712"/>
      <c r="R1263" s="712"/>
      <c r="S1263" s="712"/>
      <c r="T1263" s="712"/>
      <c r="U1263" s="712"/>
      <c r="V1263" s="712"/>
      <c r="W1263" s="712"/>
      <c r="X1263" s="712"/>
      <c r="Y1263" s="712"/>
      <c r="Z1263" s="712"/>
      <c r="AA1263" s="712"/>
      <c r="AB1263" s="712"/>
      <c r="AC1263" s="712"/>
      <c r="AD1263" s="712"/>
      <c r="AE1263" s="712"/>
      <c r="AF1263" s="712"/>
      <c r="AG1263" s="712"/>
    </row>
    <row r="1264" spans="1:33" s="475" customFormat="1">
      <c r="A1264" s="713"/>
      <c r="B1264" s="713"/>
      <c r="C1264" s="713"/>
      <c r="D1264" s="712"/>
      <c r="E1264" s="712"/>
      <c r="F1264" s="712"/>
      <c r="G1264" s="712"/>
      <c r="H1264" s="712"/>
      <c r="I1264" s="712"/>
      <c r="J1264" s="712"/>
      <c r="K1264" s="712"/>
      <c r="L1264" s="712"/>
      <c r="M1264" s="712"/>
      <c r="N1264" s="712"/>
      <c r="O1264" s="712"/>
      <c r="P1264" s="712"/>
      <c r="Q1264" s="712"/>
      <c r="R1264" s="712"/>
      <c r="S1264" s="712"/>
      <c r="T1264" s="712"/>
      <c r="U1264" s="712"/>
      <c r="V1264" s="712"/>
      <c r="W1264" s="712"/>
      <c r="X1264" s="712"/>
      <c r="Y1264" s="712"/>
      <c r="Z1264" s="712"/>
      <c r="AA1264" s="712"/>
      <c r="AB1264" s="712"/>
      <c r="AC1264" s="712"/>
      <c r="AD1264" s="712"/>
      <c r="AE1264" s="712"/>
      <c r="AF1264" s="712"/>
      <c r="AG1264" s="712"/>
    </row>
    <row r="1265" spans="1:33" s="475" customFormat="1">
      <c r="A1265" s="713"/>
      <c r="B1265" s="713"/>
      <c r="C1265" s="713"/>
      <c r="D1265" s="712"/>
      <c r="E1265" s="712"/>
      <c r="F1265" s="712"/>
      <c r="G1265" s="712"/>
      <c r="H1265" s="712"/>
      <c r="I1265" s="712"/>
      <c r="J1265" s="712"/>
      <c r="K1265" s="712"/>
      <c r="L1265" s="712"/>
      <c r="M1265" s="712"/>
      <c r="N1265" s="712"/>
      <c r="O1265" s="712"/>
      <c r="P1265" s="712"/>
      <c r="Q1265" s="712"/>
      <c r="R1265" s="712"/>
      <c r="S1265" s="712"/>
      <c r="T1265" s="712"/>
      <c r="U1265" s="712"/>
      <c r="V1265" s="712"/>
      <c r="W1265" s="712"/>
      <c r="X1265" s="712"/>
      <c r="Y1265" s="712"/>
      <c r="Z1265" s="712"/>
      <c r="AA1265" s="712"/>
      <c r="AB1265" s="712"/>
      <c r="AC1265" s="712"/>
      <c r="AD1265" s="712"/>
      <c r="AE1265" s="712"/>
      <c r="AF1265" s="712"/>
      <c r="AG1265" s="712"/>
    </row>
    <row r="1266" spans="1:33" s="475" customFormat="1">
      <c r="A1266" s="713"/>
      <c r="B1266" s="713"/>
      <c r="C1266" s="713"/>
      <c r="D1266" s="712"/>
      <c r="E1266" s="712"/>
      <c r="F1266" s="712"/>
      <c r="G1266" s="712"/>
      <c r="H1266" s="712"/>
      <c r="I1266" s="712"/>
      <c r="J1266" s="712"/>
      <c r="K1266" s="712"/>
      <c r="L1266" s="712"/>
      <c r="M1266" s="712"/>
      <c r="N1266" s="712"/>
      <c r="O1266" s="712"/>
      <c r="P1266" s="712"/>
      <c r="Q1266" s="712"/>
      <c r="R1266" s="712"/>
      <c r="S1266" s="712"/>
      <c r="T1266" s="712"/>
      <c r="U1266" s="712"/>
      <c r="V1266" s="712"/>
      <c r="W1266" s="712"/>
      <c r="X1266" s="712"/>
      <c r="Y1266" s="712"/>
      <c r="Z1266" s="712"/>
      <c r="AA1266" s="712"/>
      <c r="AB1266" s="712"/>
      <c r="AC1266" s="712"/>
      <c r="AD1266" s="712"/>
      <c r="AE1266" s="712"/>
      <c r="AF1266" s="712"/>
      <c r="AG1266" s="712"/>
    </row>
    <row r="1267" spans="1:33" s="475" customFormat="1">
      <c r="A1267" s="713"/>
      <c r="B1267" s="713"/>
      <c r="C1267" s="713"/>
      <c r="D1267" s="712"/>
      <c r="E1267" s="712"/>
      <c r="F1267" s="712"/>
      <c r="G1267" s="712"/>
      <c r="H1267" s="712"/>
      <c r="I1267" s="712"/>
      <c r="J1267" s="712"/>
      <c r="K1267" s="712"/>
      <c r="L1267" s="712"/>
      <c r="M1267" s="712"/>
      <c r="N1267" s="712"/>
      <c r="O1267" s="712"/>
      <c r="P1267" s="712"/>
      <c r="Q1267" s="712"/>
      <c r="R1267" s="712"/>
      <c r="S1267" s="712"/>
      <c r="T1267" s="712"/>
      <c r="U1267" s="712"/>
      <c r="V1267" s="712"/>
      <c r="W1267" s="712"/>
      <c r="X1267" s="712"/>
      <c r="Y1267" s="712"/>
      <c r="Z1267" s="712"/>
      <c r="AA1267" s="712"/>
      <c r="AB1267" s="712"/>
      <c r="AC1267" s="712"/>
      <c r="AD1267" s="712"/>
      <c r="AE1267" s="712"/>
      <c r="AF1267" s="712"/>
      <c r="AG1267" s="712"/>
    </row>
    <row r="1268" spans="1:33" s="475" customFormat="1">
      <c r="A1268" s="713"/>
      <c r="B1268" s="713"/>
      <c r="C1268" s="713"/>
      <c r="D1268" s="712"/>
      <c r="E1268" s="712"/>
      <c r="F1268" s="712"/>
      <c r="G1268" s="712"/>
      <c r="H1268" s="712"/>
      <c r="I1268" s="712"/>
      <c r="J1268" s="712"/>
      <c r="K1268" s="712"/>
      <c r="L1268" s="712"/>
      <c r="M1268" s="712"/>
      <c r="N1268" s="712"/>
      <c r="O1268" s="712"/>
      <c r="P1268" s="712"/>
      <c r="Q1268" s="712"/>
      <c r="R1268" s="712"/>
      <c r="S1268" s="712"/>
      <c r="T1268" s="712"/>
      <c r="U1268" s="712"/>
      <c r="V1268" s="712"/>
      <c r="W1268" s="712"/>
      <c r="X1268" s="712"/>
      <c r="Y1268" s="712"/>
      <c r="Z1268" s="712"/>
      <c r="AA1268" s="712"/>
      <c r="AB1268" s="712"/>
      <c r="AC1268" s="712"/>
      <c r="AD1268" s="712"/>
      <c r="AE1268" s="712"/>
      <c r="AF1268" s="712"/>
      <c r="AG1268" s="712"/>
    </row>
    <row r="1269" spans="1:33" s="475" customFormat="1">
      <c r="A1269" s="713"/>
      <c r="B1269" s="713"/>
      <c r="C1269" s="713"/>
      <c r="D1269" s="712"/>
      <c r="E1269" s="712"/>
      <c r="F1269" s="712"/>
      <c r="G1269" s="712"/>
      <c r="H1269" s="712"/>
      <c r="I1269" s="712"/>
      <c r="J1269" s="712"/>
      <c r="K1269" s="712"/>
      <c r="L1269" s="712"/>
      <c r="M1269" s="712"/>
      <c r="N1269" s="712"/>
      <c r="O1269" s="712"/>
      <c r="P1269" s="712"/>
      <c r="Q1269" s="712"/>
      <c r="R1269" s="712"/>
      <c r="S1269" s="712"/>
      <c r="T1269" s="712"/>
      <c r="U1269" s="712"/>
      <c r="V1269" s="712"/>
      <c r="W1269" s="712"/>
      <c r="X1269" s="712"/>
      <c r="Y1269" s="712"/>
      <c r="Z1269" s="712"/>
      <c r="AA1269" s="712"/>
      <c r="AB1269" s="712"/>
      <c r="AC1269" s="712"/>
      <c r="AD1269" s="712"/>
      <c r="AE1269" s="712"/>
      <c r="AF1269" s="712"/>
      <c r="AG1269" s="712"/>
    </row>
    <row r="1270" spans="1:33" s="475" customFormat="1">
      <c r="A1270" s="713"/>
      <c r="B1270" s="713"/>
      <c r="C1270" s="713"/>
      <c r="D1270" s="712"/>
      <c r="E1270" s="712"/>
      <c r="F1270" s="712"/>
      <c r="G1270" s="712"/>
      <c r="H1270" s="712"/>
      <c r="I1270" s="712"/>
      <c r="J1270" s="712"/>
      <c r="K1270" s="712"/>
      <c r="L1270" s="712"/>
      <c r="M1270" s="712"/>
      <c r="N1270" s="712"/>
      <c r="O1270" s="712"/>
      <c r="P1270" s="712"/>
      <c r="Q1270" s="712"/>
      <c r="R1270" s="712"/>
      <c r="S1270" s="712"/>
      <c r="T1270" s="712"/>
      <c r="U1270" s="712"/>
      <c r="V1270" s="712"/>
      <c r="W1270" s="712"/>
      <c r="X1270" s="712"/>
      <c r="Y1270" s="712"/>
      <c r="Z1270" s="712"/>
      <c r="AA1270" s="712"/>
      <c r="AB1270" s="712"/>
      <c r="AC1270" s="712"/>
      <c r="AD1270" s="712"/>
      <c r="AE1270" s="712"/>
      <c r="AF1270" s="712"/>
      <c r="AG1270" s="712"/>
    </row>
    <row r="1271" spans="1:33" s="475" customFormat="1">
      <c r="A1271" s="713"/>
      <c r="B1271" s="713"/>
      <c r="C1271" s="713"/>
      <c r="D1271" s="712"/>
      <c r="E1271" s="712"/>
      <c r="F1271" s="712"/>
      <c r="G1271" s="712"/>
      <c r="H1271" s="712"/>
      <c r="I1271" s="712"/>
      <c r="J1271" s="712"/>
      <c r="K1271" s="712"/>
      <c r="L1271" s="712"/>
      <c r="M1271" s="712"/>
      <c r="N1271" s="712"/>
      <c r="O1271" s="712"/>
      <c r="P1271" s="712"/>
      <c r="Q1271" s="712"/>
      <c r="R1271" s="712"/>
      <c r="S1271" s="712"/>
      <c r="T1271" s="712"/>
      <c r="U1271" s="712"/>
      <c r="V1271" s="712"/>
      <c r="W1271" s="712"/>
      <c r="X1271" s="712"/>
      <c r="Y1271" s="712"/>
      <c r="Z1271" s="712"/>
      <c r="AA1271" s="712"/>
      <c r="AB1271" s="712"/>
      <c r="AC1271" s="712"/>
      <c r="AD1271" s="712"/>
      <c r="AE1271" s="712"/>
      <c r="AF1271" s="712"/>
      <c r="AG1271" s="712"/>
    </row>
    <row r="1272" spans="1:33" s="475" customFormat="1">
      <c r="A1272" s="713"/>
      <c r="B1272" s="713"/>
      <c r="C1272" s="713"/>
      <c r="D1272" s="712"/>
      <c r="E1272" s="712"/>
      <c r="F1272" s="712"/>
      <c r="G1272" s="712"/>
      <c r="H1272" s="712"/>
      <c r="I1272" s="712"/>
      <c r="J1272" s="712"/>
      <c r="K1272" s="712"/>
      <c r="L1272" s="712"/>
      <c r="M1272" s="712"/>
      <c r="N1272" s="712"/>
      <c r="O1272" s="712"/>
      <c r="P1272" s="712"/>
      <c r="Q1272" s="712"/>
      <c r="R1272" s="712"/>
      <c r="S1272" s="712"/>
      <c r="T1272" s="712"/>
      <c r="U1272" s="712"/>
      <c r="V1272" s="712"/>
      <c r="W1272" s="712"/>
      <c r="X1272" s="712"/>
      <c r="Y1272" s="712"/>
      <c r="Z1272" s="712"/>
      <c r="AA1272" s="712"/>
      <c r="AB1272" s="712"/>
      <c r="AC1272" s="712"/>
      <c r="AD1272" s="712"/>
      <c r="AE1272" s="712"/>
      <c r="AF1272" s="712"/>
      <c r="AG1272" s="712"/>
    </row>
    <row r="1273" spans="1:33" s="475" customFormat="1">
      <c r="A1273" s="713"/>
      <c r="B1273" s="713"/>
      <c r="C1273" s="713"/>
      <c r="D1273" s="712"/>
      <c r="E1273" s="712"/>
      <c r="F1273" s="712"/>
      <c r="G1273" s="712"/>
      <c r="H1273" s="712"/>
      <c r="I1273" s="712"/>
      <c r="J1273" s="712"/>
      <c r="K1273" s="712"/>
      <c r="L1273" s="712"/>
      <c r="M1273" s="712"/>
      <c r="N1273" s="712"/>
      <c r="O1273" s="712"/>
      <c r="P1273" s="712"/>
      <c r="Q1273" s="712"/>
      <c r="R1273" s="712"/>
      <c r="S1273" s="712"/>
      <c r="T1273" s="712"/>
      <c r="U1273" s="712"/>
      <c r="V1273" s="712"/>
      <c r="W1273" s="712"/>
      <c r="X1273" s="712"/>
      <c r="Y1273" s="712"/>
      <c r="Z1273" s="712"/>
      <c r="AA1273" s="712"/>
      <c r="AB1273" s="712"/>
      <c r="AC1273" s="712"/>
      <c r="AD1273" s="712"/>
      <c r="AE1273" s="712"/>
      <c r="AF1273" s="712"/>
      <c r="AG1273" s="712"/>
    </row>
    <row r="1274" spans="1:33" s="475" customFormat="1">
      <c r="A1274" s="713"/>
      <c r="B1274" s="713"/>
      <c r="C1274" s="713"/>
      <c r="D1274" s="712"/>
      <c r="E1274" s="712"/>
      <c r="F1274" s="712"/>
      <c r="G1274" s="712"/>
      <c r="H1274" s="712"/>
      <c r="I1274" s="712"/>
      <c r="J1274" s="712"/>
      <c r="K1274" s="712"/>
      <c r="L1274" s="712"/>
      <c r="M1274" s="712"/>
      <c r="N1274" s="712"/>
      <c r="O1274" s="712"/>
      <c r="P1274" s="712"/>
      <c r="Q1274" s="712"/>
      <c r="R1274" s="712"/>
      <c r="S1274" s="712"/>
      <c r="T1274" s="712"/>
      <c r="U1274" s="712"/>
      <c r="V1274" s="712"/>
      <c r="W1274" s="712"/>
      <c r="X1274" s="712"/>
      <c r="Y1274" s="712"/>
      <c r="Z1274" s="712"/>
      <c r="AA1274" s="712"/>
      <c r="AB1274" s="712"/>
      <c r="AC1274" s="712"/>
      <c r="AD1274" s="712"/>
      <c r="AE1274" s="712"/>
      <c r="AF1274" s="712"/>
      <c r="AG1274" s="712"/>
    </row>
    <row r="1275" spans="1:33" s="475" customFormat="1">
      <c r="A1275" s="713"/>
      <c r="B1275" s="713"/>
      <c r="C1275" s="713"/>
      <c r="D1275" s="712"/>
      <c r="E1275" s="712"/>
      <c r="F1275" s="712"/>
      <c r="G1275" s="712"/>
      <c r="H1275" s="712"/>
      <c r="I1275" s="712"/>
      <c r="J1275" s="712"/>
      <c r="K1275" s="712"/>
      <c r="L1275" s="712"/>
      <c r="M1275" s="712"/>
      <c r="N1275" s="712"/>
      <c r="O1275" s="712"/>
      <c r="P1275" s="712"/>
      <c r="Q1275" s="712"/>
      <c r="R1275" s="712"/>
      <c r="S1275" s="712"/>
      <c r="T1275" s="712"/>
      <c r="U1275" s="712"/>
      <c r="V1275" s="712"/>
      <c r="W1275" s="712"/>
      <c r="X1275" s="712"/>
      <c r="Y1275" s="712"/>
      <c r="Z1275" s="712"/>
      <c r="AA1275" s="712"/>
      <c r="AB1275" s="712"/>
      <c r="AC1275" s="712"/>
      <c r="AD1275" s="712"/>
      <c r="AE1275" s="712"/>
      <c r="AF1275" s="712"/>
      <c r="AG1275" s="712"/>
    </row>
    <row r="1276" spans="1:33" s="475" customFormat="1">
      <c r="A1276" s="713"/>
      <c r="B1276" s="713"/>
      <c r="C1276" s="713"/>
      <c r="D1276" s="712"/>
      <c r="E1276" s="712"/>
      <c r="F1276" s="712"/>
      <c r="G1276" s="712"/>
      <c r="H1276" s="712"/>
      <c r="I1276" s="712"/>
      <c r="J1276" s="712"/>
      <c r="K1276" s="712"/>
      <c r="L1276" s="712"/>
      <c r="M1276" s="712"/>
      <c r="N1276" s="712"/>
      <c r="O1276" s="712"/>
      <c r="P1276" s="712"/>
      <c r="Q1276" s="712"/>
      <c r="R1276" s="712"/>
      <c r="S1276" s="712"/>
      <c r="T1276" s="712"/>
      <c r="U1276" s="712"/>
      <c r="V1276" s="712"/>
      <c r="W1276" s="712"/>
      <c r="X1276" s="712"/>
      <c r="Y1276" s="712"/>
      <c r="Z1276" s="712"/>
      <c r="AA1276" s="712"/>
      <c r="AB1276" s="712"/>
      <c r="AC1276" s="712"/>
      <c r="AD1276" s="712"/>
      <c r="AE1276" s="712"/>
      <c r="AF1276" s="712"/>
      <c r="AG1276" s="712"/>
    </row>
    <row r="1277" spans="1:33" s="475" customFormat="1">
      <c r="A1277" s="713"/>
      <c r="B1277" s="713"/>
      <c r="C1277" s="713"/>
      <c r="D1277" s="712"/>
      <c r="E1277" s="712"/>
      <c r="F1277" s="712"/>
      <c r="G1277" s="712"/>
      <c r="H1277" s="712"/>
      <c r="I1277" s="712"/>
      <c r="J1277" s="712"/>
      <c r="K1277" s="712"/>
      <c r="L1277" s="712"/>
      <c r="M1277" s="712"/>
      <c r="N1277" s="712"/>
      <c r="O1277" s="712"/>
      <c r="P1277" s="712"/>
      <c r="Q1277" s="712"/>
      <c r="R1277" s="712"/>
      <c r="S1277" s="712"/>
      <c r="T1277" s="712"/>
      <c r="U1277" s="712"/>
      <c r="V1277" s="712"/>
      <c r="W1277" s="712"/>
      <c r="X1277" s="712"/>
      <c r="Y1277" s="712"/>
      <c r="Z1277" s="712"/>
      <c r="AA1277" s="712"/>
      <c r="AB1277" s="712"/>
      <c r="AC1277" s="712"/>
      <c r="AD1277" s="712"/>
      <c r="AE1277" s="712"/>
      <c r="AF1277" s="712"/>
      <c r="AG1277" s="712"/>
    </row>
    <row r="1278" spans="1:33" s="475" customFormat="1">
      <c r="A1278" s="713"/>
      <c r="B1278" s="713"/>
      <c r="C1278" s="713"/>
      <c r="D1278" s="712"/>
      <c r="E1278" s="712"/>
      <c r="F1278" s="712"/>
      <c r="G1278" s="712"/>
      <c r="H1278" s="712"/>
      <c r="I1278" s="712"/>
      <c r="J1278" s="712"/>
      <c r="K1278" s="712"/>
      <c r="L1278" s="712"/>
      <c r="M1278" s="712"/>
      <c r="N1278" s="712"/>
      <c r="O1278" s="712"/>
      <c r="P1278" s="712"/>
      <c r="Q1278" s="712"/>
      <c r="R1278" s="712"/>
      <c r="S1278" s="712"/>
      <c r="T1278" s="712"/>
      <c r="U1278" s="712"/>
      <c r="V1278" s="712"/>
      <c r="W1278" s="712"/>
      <c r="X1278" s="712"/>
      <c r="Y1278" s="712"/>
      <c r="Z1278" s="712"/>
      <c r="AA1278" s="712"/>
      <c r="AB1278" s="712"/>
      <c r="AC1278" s="712"/>
      <c r="AD1278" s="712"/>
      <c r="AE1278" s="712"/>
      <c r="AF1278" s="712"/>
      <c r="AG1278" s="712"/>
    </row>
    <row r="1279" spans="1:33" s="475" customFormat="1">
      <c r="A1279" s="713"/>
      <c r="B1279" s="713"/>
      <c r="C1279" s="713"/>
      <c r="D1279" s="712"/>
      <c r="E1279" s="712"/>
      <c r="F1279" s="712"/>
      <c r="G1279" s="712"/>
      <c r="H1279" s="712"/>
      <c r="I1279" s="712"/>
      <c r="J1279" s="712"/>
      <c r="K1279" s="712"/>
      <c r="L1279" s="712"/>
      <c r="M1279" s="712"/>
      <c r="N1279" s="712"/>
      <c r="O1279" s="712"/>
      <c r="P1279" s="712"/>
      <c r="Q1279" s="712"/>
      <c r="R1279" s="712"/>
      <c r="S1279" s="712"/>
      <c r="T1279" s="712"/>
      <c r="U1279" s="712"/>
      <c r="V1279" s="712"/>
      <c r="W1279" s="712"/>
      <c r="X1279" s="712"/>
      <c r="Y1279" s="712"/>
      <c r="Z1279" s="712"/>
      <c r="AA1279" s="712"/>
      <c r="AB1279" s="712"/>
      <c r="AC1279" s="712"/>
      <c r="AD1279" s="712"/>
      <c r="AE1279" s="712"/>
      <c r="AF1279" s="712"/>
      <c r="AG1279" s="712"/>
    </row>
    <row r="1280" spans="1:33" s="475" customFormat="1">
      <c r="A1280" s="713"/>
      <c r="B1280" s="713"/>
      <c r="C1280" s="713"/>
      <c r="D1280" s="712"/>
      <c r="E1280" s="712"/>
      <c r="F1280" s="712"/>
      <c r="G1280" s="712"/>
      <c r="H1280" s="712"/>
      <c r="I1280" s="712"/>
      <c r="J1280" s="712"/>
      <c r="K1280" s="712"/>
      <c r="L1280" s="712"/>
      <c r="M1280" s="712"/>
      <c r="N1280" s="712"/>
      <c r="O1280" s="712"/>
      <c r="P1280" s="712"/>
      <c r="Q1280" s="712"/>
      <c r="R1280" s="712"/>
      <c r="S1280" s="712"/>
      <c r="T1280" s="712"/>
      <c r="U1280" s="712"/>
      <c r="V1280" s="712"/>
      <c r="W1280" s="712"/>
      <c r="X1280" s="712"/>
      <c r="Y1280" s="712"/>
      <c r="Z1280" s="712"/>
      <c r="AA1280" s="712"/>
      <c r="AB1280" s="712"/>
      <c r="AC1280" s="712"/>
      <c r="AD1280" s="712"/>
      <c r="AE1280" s="712"/>
      <c r="AF1280" s="712"/>
      <c r="AG1280" s="712"/>
    </row>
    <row r="1281" spans="1:33" s="475" customFormat="1">
      <c r="A1281" s="713"/>
      <c r="B1281" s="713"/>
      <c r="C1281" s="713"/>
      <c r="D1281" s="712"/>
      <c r="E1281" s="712"/>
      <c r="F1281" s="712"/>
      <c r="G1281" s="712"/>
      <c r="H1281" s="712"/>
      <c r="I1281" s="712"/>
      <c r="J1281" s="712"/>
      <c r="K1281" s="712"/>
      <c r="L1281" s="712"/>
      <c r="M1281" s="712"/>
      <c r="N1281" s="712"/>
      <c r="O1281" s="712"/>
      <c r="P1281" s="712"/>
      <c r="Q1281" s="712"/>
      <c r="R1281" s="712"/>
      <c r="S1281" s="712"/>
      <c r="T1281" s="712"/>
      <c r="U1281" s="712"/>
      <c r="V1281" s="712"/>
      <c r="W1281" s="712"/>
      <c r="X1281" s="712"/>
      <c r="Y1281" s="712"/>
      <c r="Z1281" s="712"/>
      <c r="AA1281" s="712"/>
      <c r="AB1281" s="712"/>
      <c r="AC1281" s="712"/>
      <c r="AD1281" s="712"/>
      <c r="AE1281" s="712"/>
      <c r="AF1281" s="712"/>
      <c r="AG1281" s="712"/>
    </row>
    <row r="1282" spans="1:33" s="475" customFormat="1">
      <c r="A1282" s="713"/>
      <c r="B1282" s="713"/>
      <c r="C1282" s="713"/>
      <c r="D1282" s="712"/>
      <c r="E1282" s="712"/>
      <c r="F1282" s="712"/>
      <c r="G1282" s="712"/>
      <c r="H1282" s="712"/>
      <c r="I1282" s="712"/>
      <c r="J1282" s="712"/>
      <c r="K1282" s="712"/>
      <c r="L1282" s="712"/>
      <c r="M1282" s="712"/>
      <c r="N1282" s="712"/>
      <c r="O1282" s="712"/>
      <c r="P1282" s="712"/>
      <c r="Q1282" s="712"/>
      <c r="R1282" s="712"/>
      <c r="S1282" s="712"/>
      <c r="T1282" s="712"/>
      <c r="U1282" s="712"/>
      <c r="V1282" s="712"/>
      <c r="W1282" s="712"/>
      <c r="X1282" s="712"/>
      <c r="Y1282" s="712"/>
      <c r="Z1282" s="712"/>
      <c r="AA1282" s="712"/>
      <c r="AB1282" s="712"/>
      <c r="AC1282" s="712"/>
      <c r="AD1282" s="712"/>
      <c r="AE1282" s="712"/>
      <c r="AF1282" s="712"/>
      <c r="AG1282" s="712"/>
    </row>
    <row r="1283" spans="1:33" s="475" customFormat="1">
      <c r="A1283" s="713"/>
      <c r="B1283" s="713"/>
      <c r="C1283" s="713"/>
      <c r="D1283" s="712"/>
      <c r="E1283" s="712"/>
      <c r="F1283" s="712"/>
      <c r="G1283" s="712"/>
      <c r="H1283" s="712"/>
      <c r="I1283" s="712"/>
      <c r="J1283" s="712"/>
      <c r="K1283" s="712"/>
      <c r="L1283" s="712"/>
      <c r="M1283" s="712"/>
      <c r="N1283" s="712"/>
      <c r="O1283" s="712"/>
      <c r="P1283" s="712"/>
      <c r="Q1283" s="712"/>
      <c r="R1283" s="712"/>
      <c r="S1283" s="712"/>
      <c r="T1283" s="712"/>
      <c r="U1283" s="712"/>
      <c r="V1283" s="712"/>
      <c r="W1283" s="712"/>
      <c r="X1283" s="712"/>
      <c r="Y1283" s="712"/>
      <c r="Z1283" s="712"/>
      <c r="AA1283" s="712"/>
      <c r="AB1283" s="712"/>
      <c r="AC1283" s="712"/>
      <c r="AD1283" s="712"/>
      <c r="AE1283" s="712"/>
      <c r="AF1283" s="712"/>
      <c r="AG1283" s="712"/>
    </row>
    <row r="1284" spans="1:33" s="475" customFormat="1">
      <c r="A1284" s="713"/>
      <c r="B1284" s="713"/>
      <c r="C1284" s="713"/>
      <c r="D1284" s="712"/>
      <c r="E1284" s="712"/>
      <c r="F1284" s="712"/>
      <c r="G1284" s="712"/>
      <c r="H1284" s="712"/>
      <c r="I1284" s="712"/>
      <c r="J1284" s="712"/>
      <c r="K1284" s="712"/>
      <c r="L1284" s="712"/>
      <c r="M1284" s="712"/>
      <c r="N1284" s="712"/>
      <c r="O1284" s="712"/>
      <c r="P1284" s="712"/>
      <c r="Q1284" s="712"/>
      <c r="R1284" s="712"/>
      <c r="S1284" s="712"/>
      <c r="T1284" s="712"/>
      <c r="U1284" s="712"/>
      <c r="V1284" s="712"/>
      <c r="W1284" s="712"/>
      <c r="X1284" s="712"/>
      <c r="Y1284" s="712"/>
      <c r="Z1284" s="712"/>
      <c r="AA1284" s="712"/>
      <c r="AB1284" s="712"/>
      <c r="AC1284" s="712"/>
      <c r="AD1284" s="712"/>
      <c r="AE1284" s="712"/>
      <c r="AF1284" s="712"/>
      <c r="AG1284" s="712"/>
    </row>
    <row r="1285" spans="1:33" s="475" customFormat="1">
      <c r="A1285" s="713"/>
      <c r="B1285" s="713"/>
      <c r="C1285" s="713"/>
      <c r="D1285" s="712"/>
      <c r="E1285" s="712"/>
      <c r="F1285" s="712"/>
      <c r="G1285" s="712"/>
      <c r="H1285" s="712"/>
      <c r="I1285" s="712"/>
      <c r="J1285" s="712"/>
      <c r="K1285" s="712"/>
      <c r="L1285" s="712"/>
      <c r="M1285" s="712"/>
      <c r="N1285" s="712"/>
      <c r="O1285" s="712"/>
      <c r="P1285" s="712"/>
      <c r="Q1285" s="712"/>
      <c r="R1285" s="712"/>
      <c r="S1285" s="712"/>
      <c r="T1285" s="712"/>
      <c r="U1285" s="712"/>
      <c r="V1285" s="712"/>
      <c r="W1285" s="712"/>
      <c r="X1285" s="712"/>
      <c r="Y1285" s="712"/>
      <c r="Z1285" s="712"/>
      <c r="AA1285" s="712"/>
      <c r="AB1285" s="712"/>
      <c r="AC1285" s="712"/>
      <c r="AD1285" s="712"/>
      <c r="AE1285" s="712"/>
      <c r="AF1285" s="712"/>
      <c r="AG1285" s="712"/>
    </row>
    <row r="1286" spans="1:33" s="475" customFormat="1">
      <c r="A1286" s="713"/>
      <c r="B1286" s="713"/>
      <c r="C1286" s="713"/>
      <c r="D1286" s="712"/>
      <c r="E1286" s="712"/>
      <c r="F1286" s="712"/>
      <c r="G1286" s="712"/>
      <c r="H1286" s="712"/>
      <c r="I1286" s="712"/>
      <c r="J1286" s="712"/>
      <c r="K1286" s="712"/>
      <c r="L1286" s="712"/>
      <c r="M1286" s="712"/>
      <c r="N1286" s="712"/>
      <c r="O1286" s="712"/>
      <c r="P1286" s="712"/>
      <c r="Q1286" s="712"/>
      <c r="R1286" s="712"/>
      <c r="S1286" s="712"/>
      <c r="T1286" s="712"/>
      <c r="U1286" s="712"/>
      <c r="V1286" s="712"/>
      <c r="W1286" s="712"/>
      <c r="X1286" s="712"/>
      <c r="Y1286" s="712"/>
      <c r="Z1286" s="712"/>
      <c r="AA1286" s="712"/>
      <c r="AB1286" s="712"/>
      <c r="AC1286" s="712"/>
      <c r="AD1286" s="712"/>
      <c r="AE1286" s="712"/>
      <c r="AF1286" s="712"/>
      <c r="AG1286" s="712"/>
    </row>
    <row r="1287" spans="1:33" s="475" customFormat="1">
      <c r="A1287" s="713"/>
      <c r="B1287" s="713"/>
      <c r="C1287" s="713"/>
      <c r="D1287" s="712"/>
      <c r="E1287" s="712"/>
      <c r="F1287" s="712"/>
      <c r="G1287" s="712"/>
      <c r="H1287" s="712"/>
      <c r="I1287" s="712"/>
      <c r="J1287" s="712"/>
      <c r="K1287" s="712"/>
      <c r="L1287" s="712"/>
      <c r="M1287" s="712"/>
      <c r="N1287" s="712"/>
      <c r="O1287" s="712"/>
      <c r="P1287" s="712"/>
      <c r="Q1287" s="712"/>
      <c r="R1287" s="712"/>
      <c r="S1287" s="712"/>
      <c r="T1287" s="712"/>
      <c r="U1287" s="712"/>
      <c r="V1287" s="712"/>
      <c r="W1287" s="712"/>
      <c r="X1287" s="712"/>
      <c r="Y1287" s="712"/>
      <c r="Z1287" s="712"/>
      <c r="AA1287" s="712"/>
      <c r="AB1287" s="712"/>
      <c r="AC1287" s="712"/>
      <c r="AD1287" s="712"/>
      <c r="AE1287" s="712"/>
      <c r="AF1287" s="712"/>
      <c r="AG1287" s="712"/>
    </row>
    <row r="1288" spans="1:33" s="475" customFormat="1">
      <c r="A1288" s="713"/>
      <c r="B1288" s="713"/>
      <c r="C1288" s="713"/>
      <c r="D1288" s="712"/>
      <c r="E1288" s="712"/>
      <c r="F1288" s="712"/>
      <c r="G1288" s="712"/>
      <c r="H1288" s="712"/>
      <c r="I1288" s="712"/>
      <c r="J1288" s="712"/>
      <c r="K1288" s="712"/>
      <c r="L1288" s="712"/>
      <c r="M1288" s="712"/>
      <c r="N1288" s="712"/>
      <c r="O1288" s="712"/>
      <c r="P1288" s="712"/>
      <c r="Q1288" s="712"/>
      <c r="R1288" s="712"/>
      <c r="S1288" s="712"/>
      <c r="T1288" s="712"/>
      <c r="U1288" s="712"/>
      <c r="V1288" s="712"/>
      <c r="W1288" s="712"/>
      <c r="X1288" s="712"/>
      <c r="Y1288" s="712"/>
      <c r="Z1288" s="712"/>
      <c r="AA1288" s="712"/>
      <c r="AB1288" s="712"/>
      <c r="AC1288" s="712"/>
      <c r="AD1288" s="712"/>
      <c r="AE1288" s="712"/>
      <c r="AF1288" s="712"/>
      <c r="AG1288" s="712"/>
    </row>
    <row r="1289" spans="1:33" s="475" customFormat="1">
      <c r="A1289" s="713"/>
      <c r="B1289" s="713"/>
      <c r="C1289" s="713"/>
      <c r="D1289" s="712"/>
      <c r="E1289" s="712"/>
      <c r="F1289" s="712"/>
      <c r="G1289" s="712"/>
      <c r="H1289" s="712"/>
      <c r="I1289" s="712"/>
      <c r="J1289" s="712"/>
      <c r="K1289" s="712"/>
      <c r="L1289" s="712"/>
      <c r="M1289" s="712"/>
      <c r="N1289" s="712"/>
      <c r="O1289" s="712"/>
      <c r="P1289" s="712"/>
      <c r="Q1289" s="712"/>
      <c r="R1289" s="712"/>
      <c r="S1289" s="712"/>
      <c r="T1289" s="712"/>
      <c r="U1289" s="712"/>
      <c r="V1289" s="712"/>
      <c r="W1289" s="712"/>
      <c r="X1289" s="712"/>
      <c r="Y1289" s="712"/>
      <c r="Z1289" s="712"/>
      <c r="AA1289" s="712"/>
      <c r="AB1289" s="712"/>
      <c r="AC1289" s="712"/>
      <c r="AD1289" s="712"/>
      <c r="AE1289" s="712"/>
      <c r="AF1289" s="712"/>
      <c r="AG1289" s="712"/>
    </row>
    <row r="1290" spans="1:33" s="475" customFormat="1">
      <c r="A1290" s="713"/>
      <c r="B1290" s="713"/>
      <c r="C1290" s="713"/>
      <c r="D1290" s="712"/>
      <c r="E1290" s="712"/>
      <c r="F1290" s="712"/>
      <c r="G1290" s="712"/>
      <c r="H1290" s="712"/>
      <c r="I1290" s="712"/>
      <c r="J1290" s="712"/>
      <c r="K1290" s="712"/>
      <c r="L1290" s="712"/>
      <c r="M1290" s="712"/>
      <c r="N1290" s="712"/>
      <c r="O1290" s="712"/>
      <c r="P1290" s="712"/>
      <c r="Q1290" s="712"/>
      <c r="R1290" s="712"/>
      <c r="S1290" s="712"/>
      <c r="T1290" s="712"/>
      <c r="U1290" s="712"/>
      <c r="V1290" s="712"/>
      <c r="W1290" s="712"/>
      <c r="X1290" s="712"/>
      <c r="Y1290" s="712"/>
      <c r="Z1290" s="712"/>
      <c r="AA1290" s="712"/>
      <c r="AB1290" s="712"/>
      <c r="AC1290" s="712"/>
      <c r="AD1290" s="712"/>
      <c r="AE1290" s="712"/>
      <c r="AF1290" s="712"/>
      <c r="AG1290" s="712"/>
    </row>
    <row r="1291" spans="1:33" s="475" customFormat="1">
      <c r="A1291" s="713"/>
      <c r="B1291" s="713"/>
      <c r="C1291" s="713"/>
      <c r="D1291" s="712"/>
      <c r="E1291" s="712"/>
      <c r="F1291" s="712"/>
      <c r="G1291" s="712"/>
      <c r="H1291" s="712"/>
      <c r="I1291" s="712"/>
      <c r="J1291" s="712"/>
      <c r="K1291" s="712"/>
      <c r="L1291" s="712"/>
      <c r="M1291" s="712"/>
      <c r="N1291" s="712"/>
      <c r="O1291" s="712"/>
      <c r="P1291" s="712"/>
      <c r="Q1291" s="712"/>
      <c r="R1291" s="712"/>
      <c r="S1291" s="712"/>
      <c r="T1291" s="712"/>
      <c r="U1291" s="712"/>
      <c r="V1291" s="712"/>
      <c r="W1291" s="712"/>
      <c r="X1291" s="712"/>
      <c r="Y1291" s="712"/>
      <c r="Z1291" s="712"/>
      <c r="AA1291" s="712"/>
      <c r="AB1291" s="712"/>
      <c r="AC1291" s="712"/>
      <c r="AD1291" s="712"/>
      <c r="AE1291" s="712"/>
      <c r="AF1291" s="712"/>
      <c r="AG1291" s="712"/>
    </row>
    <row r="1292" spans="1:33" s="475" customFormat="1">
      <c r="A1292" s="713"/>
      <c r="B1292" s="713"/>
      <c r="C1292" s="713"/>
      <c r="D1292" s="712"/>
      <c r="E1292" s="712"/>
      <c r="F1292" s="712"/>
      <c r="G1292" s="712"/>
      <c r="H1292" s="712"/>
      <c r="I1292" s="712"/>
      <c r="J1292" s="712"/>
      <c r="K1292" s="712"/>
      <c r="L1292" s="712"/>
      <c r="M1292" s="712"/>
      <c r="N1292" s="712"/>
      <c r="O1292" s="712"/>
      <c r="P1292" s="712"/>
      <c r="Q1292" s="712"/>
      <c r="R1292" s="712"/>
      <c r="S1292" s="712"/>
      <c r="T1292" s="712"/>
      <c r="U1292" s="712"/>
      <c r="V1292" s="712"/>
      <c r="W1292" s="712"/>
      <c r="X1292" s="712"/>
      <c r="Y1292" s="712"/>
      <c r="Z1292" s="712"/>
      <c r="AA1292" s="712"/>
      <c r="AB1292" s="712"/>
      <c r="AC1292" s="712"/>
      <c r="AD1292" s="712"/>
      <c r="AE1292" s="712"/>
      <c r="AF1292" s="712"/>
      <c r="AG1292" s="712"/>
    </row>
    <row r="1293" spans="1:33" s="475" customFormat="1">
      <c r="A1293" s="713"/>
      <c r="B1293" s="713"/>
      <c r="C1293" s="713"/>
      <c r="D1293" s="712"/>
      <c r="E1293" s="712"/>
      <c r="F1293" s="712"/>
      <c r="G1293" s="712"/>
      <c r="H1293" s="712"/>
      <c r="I1293" s="712"/>
      <c r="J1293" s="712"/>
      <c r="K1293" s="712"/>
      <c r="L1293" s="712"/>
      <c r="M1293" s="712"/>
      <c r="N1293" s="712"/>
      <c r="O1293" s="712"/>
      <c r="P1293" s="712"/>
      <c r="Q1293" s="712"/>
      <c r="R1293" s="712"/>
      <c r="S1293" s="712"/>
      <c r="T1293" s="712"/>
      <c r="U1293" s="712"/>
      <c r="V1293" s="712"/>
      <c r="W1293" s="712"/>
      <c r="X1293" s="712"/>
      <c r="Y1293" s="712"/>
      <c r="Z1293" s="712"/>
      <c r="AA1293" s="712"/>
      <c r="AB1293" s="712"/>
      <c r="AC1293" s="712"/>
      <c r="AD1293" s="712"/>
      <c r="AE1293" s="712"/>
      <c r="AF1293" s="712"/>
      <c r="AG1293" s="712"/>
    </row>
    <row r="1294" spans="1:33" s="475" customFormat="1">
      <c r="A1294" s="713"/>
      <c r="B1294" s="713"/>
      <c r="C1294" s="713"/>
      <c r="D1294" s="712"/>
      <c r="E1294" s="712"/>
      <c r="F1294" s="712"/>
      <c r="G1294" s="712"/>
      <c r="H1294" s="712"/>
      <c r="I1294" s="712"/>
      <c r="J1294" s="712"/>
      <c r="K1294" s="712"/>
      <c r="L1294" s="712"/>
      <c r="M1294" s="712"/>
      <c r="N1294" s="712"/>
      <c r="O1294" s="712"/>
      <c r="P1294" s="712"/>
      <c r="Q1294" s="712"/>
      <c r="R1294" s="712"/>
      <c r="S1294" s="712"/>
      <c r="T1294" s="712"/>
      <c r="U1294" s="712"/>
      <c r="V1294" s="712"/>
      <c r="W1294" s="712"/>
      <c r="X1294" s="712"/>
      <c r="Y1294" s="712"/>
      <c r="Z1294" s="712"/>
      <c r="AA1294" s="712"/>
      <c r="AB1294" s="712"/>
      <c r="AC1294" s="712"/>
      <c r="AD1294" s="712"/>
      <c r="AE1294" s="712"/>
      <c r="AF1294" s="712"/>
      <c r="AG1294" s="712"/>
    </row>
    <row r="1295" spans="1:33" s="475" customFormat="1">
      <c r="A1295" s="713"/>
      <c r="B1295" s="713"/>
      <c r="C1295" s="713"/>
      <c r="D1295" s="712"/>
      <c r="E1295" s="712"/>
      <c r="F1295" s="712"/>
      <c r="G1295" s="712"/>
      <c r="H1295" s="712"/>
      <c r="I1295" s="712"/>
      <c r="J1295" s="712"/>
      <c r="K1295" s="712"/>
      <c r="L1295" s="712"/>
      <c r="M1295" s="712"/>
      <c r="N1295" s="712"/>
      <c r="O1295" s="712"/>
      <c r="P1295" s="712"/>
      <c r="Q1295" s="712"/>
      <c r="R1295" s="712"/>
      <c r="S1295" s="712"/>
      <c r="T1295" s="712"/>
      <c r="U1295" s="712"/>
      <c r="V1295" s="712"/>
      <c r="W1295" s="712"/>
      <c r="X1295" s="712"/>
      <c r="Y1295" s="712"/>
      <c r="Z1295" s="712"/>
      <c r="AA1295" s="712"/>
      <c r="AB1295" s="712"/>
      <c r="AC1295" s="712"/>
      <c r="AD1295" s="712"/>
      <c r="AE1295" s="712"/>
      <c r="AF1295" s="712"/>
      <c r="AG1295" s="712"/>
    </row>
    <row r="1296" spans="1:33" s="475" customFormat="1">
      <c r="A1296" s="713"/>
      <c r="B1296" s="713"/>
      <c r="C1296" s="713"/>
      <c r="D1296" s="712"/>
      <c r="E1296" s="712"/>
      <c r="F1296" s="712"/>
      <c r="G1296" s="712"/>
      <c r="H1296" s="712"/>
      <c r="I1296" s="712"/>
      <c r="J1296" s="712"/>
      <c r="K1296" s="712"/>
      <c r="L1296" s="712"/>
      <c r="M1296" s="712"/>
      <c r="N1296" s="712"/>
      <c r="O1296" s="712"/>
      <c r="P1296" s="712"/>
      <c r="Q1296" s="712"/>
      <c r="R1296" s="712"/>
      <c r="S1296" s="712"/>
      <c r="T1296" s="712"/>
      <c r="U1296" s="712"/>
      <c r="V1296" s="712"/>
      <c r="W1296" s="712"/>
      <c r="X1296" s="712"/>
      <c r="Y1296" s="712"/>
      <c r="Z1296" s="712"/>
      <c r="AA1296" s="712"/>
      <c r="AB1296" s="712"/>
      <c r="AC1296" s="712"/>
      <c r="AD1296" s="712"/>
      <c r="AE1296" s="712"/>
      <c r="AF1296" s="712"/>
      <c r="AG1296" s="712"/>
    </row>
    <row r="1297" spans="1:33" s="475" customFormat="1">
      <c r="A1297" s="713"/>
      <c r="B1297" s="713"/>
      <c r="C1297" s="713"/>
      <c r="D1297" s="712"/>
      <c r="E1297" s="712"/>
      <c r="F1297" s="712"/>
      <c r="G1297" s="712"/>
      <c r="H1297" s="712"/>
      <c r="I1297" s="712"/>
      <c r="J1297" s="712"/>
      <c r="K1297" s="712"/>
      <c r="L1297" s="712"/>
      <c r="M1297" s="712"/>
      <c r="N1297" s="712"/>
      <c r="O1297" s="712"/>
      <c r="P1297" s="712"/>
      <c r="Q1297" s="712"/>
      <c r="R1297" s="712"/>
      <c r="S1297" s="712"/>
      <c r="T1297" s="712"/>
      <c r="U1297" s="712"/>
      <c r="V1297" s="712"/>
      <c r="W1297" s="712"/>
      <c r="X1297" s="712"/>
      <c r="Y1297" s="712"/>
      <c r="Z1297" s="712"/>
      <c r="AA1297" s="712"/>
      <c r="AB1297" s="712"/>
      <c r="AC1297" s="712"/>
      <c r="AD1297" s="712"/>
      <c r="AE1297" s="712"/>
      <c r="AF1297" s="712"/>
      <c r="AG1297" s="712"/>
    </row>
    <row r="1298" spans="1:33" s="475" customFormat="1">
      <c r="A1298" s="713"/>
      <c r="B1298" s="713"/>
      <c r="C1298" s="713"/>
      <c r="D1298" s="712"/>
      <c r="E1298" s="712"/>
      <c r="F1298" s="712"/>
      <c r="G1298" s="712"/>
      <c r="H1298" s="712"/>
      <c r="I1298" s="712"/>
      <c r="J1298" s="712"/>
      <c r="K1298" s="712"/>
      <c r="L1298" s="712"/>
      <c r="M1298" s="712"/>
      <c r="N1298" s="712"/>
      <c r="O1298" s="712"/>
      <c r="P1298" s="712"/>
      <c r="Q1298" s="712"/>
      <c r="R1298" s="712"/>
      <c r="S1298" s="712"/>
      <c r="T1298" s="712"/>
      <c r="U1298" s="712"/>
      <c r="V1298" s="712"/>
      <c r="W1298" s="712"/>
      <c r="X1298" s="712"/>
      <c r="Y1298" s="712"/>
      <c r="Z1298" s="712"/>
      <c r="AA1298" s="712"/>
      <c r="AB1298" s="712"/>
      <c r="AC1298" s="712"/>
      <c r="AD1298" s="712"/>
      <c r="AE1298" s="712"/>
      <c r="AF1298" s="712"/>
      <c r="AG1298" s="712"/>
    </row>
    <row r="1299" spans="1:33" s="475" customFormat="1">
      <c r="A1299" s="713"/>
      <c r="B1299" s="713"/>
      <c r="C1299" s="713"/>
      <c r="D1299" s="712"/>
      <c r="E1299" s="712"/>
      <c r="F1299" s="712"/>
      <c r="G1299" s="712"/>
      <c r="H1299" s="712"/>
      <c r="I1299" s="712"/>
      <c r="J1299" s="712"/>
      <c r="K1299" s="712"/>
      <c r="L1299" s="712"/>
      <c r="M1299" s="712"/>
      <c r="N1299" s="712"/>
      <c r="O1299" s="712"/>
      <c r="P1299" s="712"/>
      <c r="Q1299" s="712"/>
      <c r="R1299" s="712"/>
      <c r="S1299" s="712"/>
      <c r="T1299" s="712"/>
      <c r="U1299" s="712"/>
      <c r="V1299" s="712"/>
      <c r="W1299" s="712"/>
      <c r="X1299" s="712"/>
      <c r="Y1299" s="712"/>
      <c r="Z1299" s="712"/>
      <c r="AA1299" s="712"/>
      <c r="AB1299" s="712"/>
      <c r="AC1299" s="712"/>
      <c r="AD1299" s="712"/>
      <c r="AE1299" s="712"/>
      <c r="AF1299" s="712"/>
      <c r="AG1299" s="712"/>
    </row>
    <row r="1300" spans="1:33" s="475" customFormat="1">
      <c r="A1300" s="713"/>
      <c r="B1300" s="713"/>
      <c r="C1300" s="713"/>
      <c r="D1300" s="712"/>
      <c r="E1300" s="712"/>
      <c r="F1300" s="712"/>
      <c r="G1300" s="712"/>
      <c r="H1300" s="712"/>
      <c r="I1300" s="712"/>
      <c r="J1300" s="712"/>
      <c r="K1300" s="712"/>
      <c r="L1300" s="712"/>
      <c r="M1300" s="712"/>
      <c r="N1300" s="712"/>
      <c r="O1300" s="712"/>
      <c r="P1300" s="712"/>
      <c r="Q1300" s="712"/>
      <c r="R1300" s="712"/>
      <c r="S1300" s="712"/>
      <c r="T1300" s="712"/>
      <c r="U1300" s="712"/>
      <c r="V1300" s="712"/>
      <c r="W1300" s="712"/>
      <c r="X1300" s="712"/>
      <c r="Y1300" s="712"/>
      <c r="Z1300" s="712"/>
      <c r="AA1300" s="712"/>
      <c r="AB1300" s="712"/>
      <c r="AC1300" s="712"/>
      <c r="AD1300" s="712"/>
      <c r="AE1300" s="712"/>
      <c r="AF1300" s="712"/>
      <c r="AG1300" s="712"/>
    </row>
    <row r="1301" spans="1:33" s="475" customFormat="1">
      <c r="A1301" s="713"/>
      <c r="B1301" s="713"/>
      <c r="C1301" s="713"/>
      <c r="D1301" s="712"/>
      <c r="E1301" s="712"/>
      <c r="F1301" s="712"/>
      <c r="G1301" s="712"/>
      <c r="H1301" s="712"/>
      <c r="I1301" s="712"/>
      <c r="J1301" s="712"/>
      <c r="K1301" s="712"/>
      <c r="L1301" s="712"/>
      <c r="M1301" s="712"/>
      <c r="N1301" s="712"/>
      <c r="O1301" s="712"/>
      <c r="P1301" s="712"/>
      <c r="Q1301" s="712"/>
      <c r="R1301" s="712"/>
      <c r="S1301" s="712"/>
      <c r="T1301" s="712"/>
      <c r="U1301" s="712"/>
      <c r="V1301" s="712"/>
      <c r="W1301" s="712"/>
      <c r="X1301" s="712"/>
      <c r="Y1301" s="712"/>
      <c r="Z1301" s="712"/>
      <c r="AA1301" s="712"/>
      <c r="AB1301" s="712"/>
      <c r="AC1301" s="712"/>
      <c r="AD1301" s="712"/>
      <c r="AE1301" s="712"/>
      <c r="AF1301" s="712"/>
      <c r="AG1301" s="712"/>
    </row>
    <row r="1302" spans="1:33" s="475" customFormat="1">
      <c r="A1302" s="713"/>
      <c r="B1302" s="713"/>
      <c r="C1302" s="713"/>
      <c r="D1302" s="712"/>
      <c r="E1302" s="712"/>
      <c r="F1302" s="712"/>
      <c r="G1302" s="712"/>
      <c r="H1302" s="712"/>
      <c r="I1302" s="712"/>
      <c r="J1302" s="712"/>
      <c r="K1302" s="712"/>
      <c r="L1302" s="712"/>
      <c r="M1302" s="712"/>
      <c r="N1302" s="712"/>
      <c r="O1302" s="712"/>
      <c r="P1302" s="712"/>
      <c r="Q1302" s="712"/>
      <c r="R1302" s="712"/>
      <c r="S1302" s="712"/>
      <c r="T1302" s="712"/>
      <c r="U1302" s="712"/>
      <c r="V1302" s="712"/>
      <c r="W1302" s="712"/>
      <c r="X1302" s="712"/>
      <c r="Y1302" s="712"/>
      <c r="Z1302" s="712"/>
      <c r="AA1302" s="712"/>
      <c r="AB1302" s="712"/>
      <c r="AC1302" s="712"/>
      <c r="AD1302" s="712"/>
      <c r="AE1302" s="712"/>
      <c r="AF1302" s="712"/>
      <c r="AG1302" s="712"/>
    </row>
    <row r="1303" spans="1:33" s="475" customFormat="1">
      <c r="A1303" s="713"/>
      <c r="B1303" s="713"/>
      <c r="C1303" s="713"/>
      <c r="D1303" s="712"/>
      <c r="E1303" s="712"/>
      <c r="F1303" s="712"/>
      <c r="G1303" s="712"/>
      <c r="H1303" s="712"/>
      <c r="I1303" s="712"/>
      <c r="J1303" s="712"/>
      <c r="K1303" s="712"/>
      <c r="L1303" s="712"/>
      <c r="M1303" s="712"/>
      <c r="N1303" s="712"/>
      <c r="O1303" s="712"/>
      <c r="P1303" s="712"/>
      <c r="Q1303" s="712"/>
      <c r="R1303" s="712"/>
      <c r="S1303" s="712"/>
      <c r="T1303" s="712"/>
      <c r="U1303" s="712"/>
      <c r="V1303" s="712"/>
      <c r="W1303" s="712"/>
      <c r="X1303" s="712"/>
      <c r="Y1303" s="712"/>
      <c r="Z1303" s="712"/>
      <c r="AA1303" s="712"/>
      <c r="AB1303" s="712"/>
      <c r="AC1303" s="712"/>
      <c r="AD1303" s="712"/>
      <c r="AE1303" s="712"/>
      <c r="AF1303" s="712"/>
      <c r="AG1303" s="712"/>
    </row>
    <row r="1304" spans="1:33" s="475" customFormat="1">
      <c r="A1304" s="713"/>
      <c r="B1304" s="713"/>
      <c r="C1304" s="713"/>
      <c r="D1304" s="712"/>
      <c r="E1304" s="712"/>
      <c r="F1304" s="712"/>
      <c r="G1304" s="712"/>
      <c r="H1304" s="712"/>
      <c r="I1304" s="712"/>
      <c r="J1304" s="712"/>
      <c r="K1304" s="712"/>
      <c r="L1304" s="712"/>
      <c r="M1304" s="712"/>
      <c r="N1304" s="712"/>
      <c r="O1304" s="712"/>
      <c r="P1304" s="712"/>
      <c r="Q1304" s="712"/>
      <c r="R1304" s="712"/>
      <c r="S1304" s="712"/>
      <c r="T1304" s="712"/>
      <c r="U1304" s="712"/>
      <c r="V1304" s="712"/>
      <c r="W1304" s="712"/>
      <c r="X1304" s="712"/>
      <c r="Y1304" s="712"/>
      <c r="Z1304" s="712"/>
      <c r="AA1304" s="712"/>
      <c r="AB1304" s="712"/>
      <c r="AC1304" s="712"/>
      <c r="AD1304" s="712"/>
      <c r="AE1304" s="712"/>
      <c r="AF1304" s="712"/>
      <c r="AG1304" s="712"/>
    </row>
    <row r="1305" spans="1:33" s="475" customFormat="1">
      <c r="A1305" s="713"/>
      <c r="B1305" s="713"/>
      <c r="C1305" s="713"/>
      <c r="D1305" s="712"/>
      <c r="E1305" s="712"/>
      <c r="F1305" s="712"/>
      <c r="G1305" s="712"/>
      <c r="H1305" s="712"/>
      <c r="I1305" s="712"/>
      <c r="J1305" s="712"/>
      <c r="K1305" s="712"/>
      <c r="L1305" s="712"/>
      <c r="M1305" s="712"/>
      <c r="N1305" s="712"/>
      <c r="O1305" s="712"/>
      <c r="P1305" s="712"/>
      <c r="Q1305" s="712"/>
      <c r="R1305" s="712"/>
      <c r="S1305" s="712"/>
      <c r="T1305" s="712"/>
      <c r="U1305" s="712"/>
      <c r="V1305" s="712"/>
      <c r="W1305" s="712"/>
      <c r="X1305" s="712"/>
      <c r="Y1305" s="712"/>
      <c r="Z1305" s="712"/>
      <c r="AA1305" s="712"/>
      <c r="AB1305" s="712"/>
      <c r="AC1305" s="712"/>
      <c r="AD1305" s="712"/>
      <c r="AE1305" s="712"/>
      <c r="AF1305" s="712"/>
      <c r="AG1305" s="712"/>
    </row>
    <row r="1306" spans="1:33" s="475" customFormat="1">
      <c r="A1306" s="713"/>
      <c r="B1306" s="713"/>
      <c r="C1306" s="713"/>
      <c r="D1306" s="712"/>
      <c r="E1306" s="712"/>
      <c r="F1306" s="712"/>
      <c r="G1306" s="712"/>
      <c r="H1306" s="712"/>
      <c r="I1306" s="712"/>
      <c r="J1306" s="712"/>
      <c r="K1306" s="712"/>
      <c r="L1306" s="712"/>
      <c r="M1306" s="712"/>
      <c r="N1306" s="712"/>
      <c r="O1306" s="712"/>
      <c r="P1306" s="712"/>
      <c r="Q1306" s="712"/>
      <c r="R1306" s="712"/>
      <c r="S1306" s="712"/>
      <c r="T1306" s="712"/>
      <c r="U1306" s="712"/>
      <c r="V1306" s="712"/>
      <c r="W1306" s="712"/>
      <c r="X1306" s="712"/>
      <c r="Y1306" s="712"/>
      <c r="Z1306" s="712"/>
      <c r="AA1306" s="712"/>
      <c r="AB1306" s="712"/>
      <c r="AC1306" s="712"/>
      <c r="AD1306" s="712"/>
      <c r="AE1306" s="712"/>
      <c r="AF1306" s="712"/>
      <c r="AG1306" s="712"/>
    </row>
    <row r="1307" spans="1:33" s="475" customFormat="1">
      <c r="A1307" s="713"/>
      <c r="B1307" s="713"/>
      <c r="C1307" s="713"/>
      <c r="D1307" s="712"/>
      <c r="E1307" s="712"/>
      <c r="F1307" s="712"/>
      <c r="G1307" s="712"/>
      <c r="H1307" s="712"/>
      <c r="I1307" s="712"/>
      <c r="J1307" s="712"/>
      <c r="K1307" s="712"/>
      <c r="L1307" s="712"/>
      <c r="M1307" s="712"/>
      <c r="N1307" s="712"/>
      <c r="O1307" s="712"/>
      <c r="P1307" s="712"/>
      <c r="Q1307" s="712"/>
      <c r="R1307" s="712"/>
      <c r="S1307" s="712"/>
      <c r="T1307" s="712"/>
      <c r="U1307" s="712"/>
      <c r="V1307" s="712"/>
      <c r="W1307" s="712"/>
      <c r="X1307" s="712"/>
      <c r="Y1307" s="712"/>
      <c r="Z1307" s="712"/>
      <c r="AA1307" s="712"/>
      <c r="AB1307" s="712"/>
      <c r="AC1307" s="712"/>
      <c r="AD1307" s="712"/>
      <c r="AE1307" s="712"/>
      <c r="AF1307" s="712"/>
      <c r="AG1307" s="712"/>
    </row>
    <row r="1308" spans="1:33" s="475" customFormat="1">
      <c r="A1308" s="713"/>
      <c r="B1308" s="713"/>
      <c r="C1308" s="713"/>
      <c r="D1308" s="712"/>
      <c r="E1308" s="712"/>
      <c r="F1308" s="712"/>
      <c r="G1308" s="712"/>
      <c r="H1308" s="712"/>
      <c r="I1308" s="712"/>
      <c r="J1308" s="712"/>
      <c r="K1308" s="712"/>
      <c r="L1308" s="712"/>
      <c r="M1308" s="712"/>
      <c r="N1308" s="712"/>
      <c r="O1308" s="712"/>
      <c r="P1308" s="712"/>
      <c r="Q1308" s="712"/>
      <c r="R1308" s="712"/>
      <c r="S1308" s="712"/>
      <c r="T1308" s="712"/>
      <c r="U1308" s="712"/>
      <c r="V1308" s="712"/>
      <c r="W1308" s="712"/>
      <c r="X1308" s="712"/>
      <c r="Y1308" s="712"/>
      <c r="Z1308" s="712"/>
      <c r="AA1308" s="712"/>
      <c r="AB1308" s="712"/>
      <c r="AC1308" s="712"/>
      <c r="AD1308" s="712"/>
      <c r="AE1308" s="712"/>
      <c r="AF1308" s="712"/>
      <c r="AG1308" s="712"/>
    </row>
    <row r="1309" spans="1:33" s="475" customFormat="1">
      <c r="A1309" s="713"/>
      <c r="B1309" s="713"/>
      <c r="C1309" s="713"/>
      <c r="D1309" s="712"/>
      <c r="E1309" s="712"/>
      <c r="F1309" s="712"/>
      <c r="G1309" s="712"/>
      <c r="H1309" s="712"/>
      <c r="I1309" s="712"/>
      <c r="J1309" s="712"/>
      <c r="K1309" s="712"/>
      <c r="L1309" s="712"/>
      <c r="M1309" s="712"/>
      <c r="N1309" s="712"/>
      <c r="O1309" s="712"/>
      <c r="P1309" s="712"/>
      <c r="Q1309" s="712"/>
      <c r="R1309" s="712"/>
      <c r="S1309" s="712"/>
      <c r="T1309" s="712"/>
      <c r="U1309" s="712"/>
      <c r="V1309" s="712"/>
      <c r="W1309" s="712"/>
      <c r="X1309" s="712"/>
      <c r="Y1309" s="712"/>
      <c r="Z1309" s="712"/>
      <c r="AA1309" s="712"/>
      <c r="AB1309" s="712"/>
      <c r="AC1309" s="712"/>
      <c r="AD1309" s="712"/>
      <c r="AE1309" s="712"/>
      <c r="AF1309" s="712"/>
      <c r="AG1309" s="712"/>
    </row>
    <row r="1310" spans="1:33" s="475" customFormat="1">
      <c r="A1310" s="713"/>
      <c r="B1310" s="713"/>
      <c r="C1310" s="713"/>
      <c r="D1310" s="712"/>
      <c r="E1310" s="712"/>
      <c r="F1310" s="712"/>
      <c r="G1310" s="712"/>
      <c r="H1310" s="712"/>
      <c r="I1310" s="712"/>
      <c r="J1310" s="712"/>
      <c r="K1310" s="712"/>
      <c r="L1310" s="712"/>
      <c r="M1310" s="712"/>
      <c r="N1310" s="712"/>
      <c r="O1310" s="712"/>
      <c r="P1310" s="712"/>
      <c r="Q1310" s="712"/>
      <c r="R1310" s="712"/>
      <c r="S1310" s="712"/>
      <c r="T1310" s="712"/>
      <c r="U1310" s="712"/>
      <c r="V1310" s="712"/>
      <c r="W1310" s="712"/>
      <c r="X1310" s="712"/>
      <c r="Y1310" s="712"/>
      <c r="Z1310" s="712"/>
      <c r="AA1310" s="712"/>
      <c r="AB1310" s="712"/>
      <c r="AC1310" s="712"/>
      <c r="AD1310" s="712"/>
      <c r="AE1310" s="712"/>
      <c r="AF1310" s="712"/>
      <c r="AG1310" s="712"/>
    </row>
    <row r="1311" spans="1:33" s="475" customFormat="1">
      <c r="A1311" s="713"/>
      <c r="B1311" s="713"/>
      <c r="C1311" s="713"/>
      <c r="D1311" s="712"/>
      <c r="E1311" s="712"/>
      <c r="F1311" s="712"/>
      <c r="G1311" s="712"/>
      <c r="H1311" s="712"/>
      <c r="I1311" s="712"/>
      <c r="J1311" s="712"/>
      <c r="K1311" s="712"/>
      <c r="L1311" s="712"/>
      <c r="M1311" s="712"/>
      <c r="N1311" s="712"/>
      <c r="O1311" s="712"/>
      <c r="P1311" s="712"/>
      <c r="Q1311" s="712"/>
      <c r="R1311" s="712"/>
      <c r="S1311" s="712"/>
      <c r="T1311" s="712"/>
      <c r="U1311" s="712"/>
      <c r="V1311" s="712"/>
      <c r="W1311" s="712"/>
      <c r="X1311" s="712"/>
      <c r="Y1311" s="712"/>
      <c r="Z1311" s="712"/>
      <c r="AA1311" s="712"/>
      <c r="AB1311" s="712"/>
      <c r="AC1311" s="712"/>
      <c r="AD1311" s="712"/>
      <c r="AE1311" s="712"/>
      <c r="AF1311" s="712"/>
      <c r="AG1311" s="712"/>
    </row>
    <row r="1312" spans="1:33" s="475" customFormat="1" ht="14">
      <c r="A1312" s="476"/>
      <c r="B1312" s="476"/>
      <c r="C1312" s="476"/>
    </row>
    <row r="1313" spans="1:3" s="475" customFormat="1" ht="14">
      <c r="A1313" s="476"/>
      <c r="B1313" s="476"/>
      <c r="C1313" s="476"/>
    </row>
    <row r="1314" spans="1:3" s="475" customFormat="1" ht="14">
      <c r="A1314" s="476"/>
      <c r="B1314" s="476"/>
      <c r="C1314" s="476"/>
    </row>
    <row r="1315" spans="1:3" s="712" customFormat="1">
      <c r="A1315" s="713"/>
      <c r="B1315" s="713"/>
      <c r="C1315" s="713"/>
    </row>
    <row r="1316" spans="1:3" s="712" customFormat="1">
      <c r="A1316" s="713"/>
      <c r="B1316" s="713"/>
      <c r="C1316" s="713"/>
    </row>
    <row r="1317" spans="1:3" s="712" customFormat="1">
      <c r="A1317" s="713"/>
      <c r="B1317" s="713"/>
      <c r="C1317" s="713"/>
    </row>
    <row r="1318" spans="1:3" s="712" customFormat="1">
      <c r="A1318" s="713"/>
      <c r="B1318" s="713"/>
      <c r="C1318" s="713"/>
    </row>
    <row r="1319" spans="1:3" s="712" customFormat="1">
      <c r="A1319" s="713"/>
      <c r="B1319" s="713"/>
      <c r="C1319" s="713"/>
    </row>
    <row r="1320" spans="1:3" s="712" customFormat="1">
      <c r="A1320" s="713"/>
      <c r="B1320" s="713"/>
      <c r="C1320" s="713"/>
    </row>
    <row r="1321" spans="1:3" s="712" customFormat="1">
      <c r="A1321" s="713"/>
      <c r="B1321" s="713"/>
      <c r="C1321" s="713"/>
    </row>
    <row r="1322" spans="1:3" s="712" customFormat="1">
      <c r="A1322" s="713"/>
      <c r="B1322" s="713"/>
      <c r="C1322" s="713"/>
    </row>
    <row r="1323" spans="1:3" s="712" customFormat="1">
      <c r="A1323" s="713"/>
      <c r="B1323" s="713"/>
      <c r="C1323" s="713"/>
    </row>
    <row r="1324" spans="1:3" s="712" customFormat="1">
      <c r="A1324" s="713"/>
      <c r="B1324" s="713"/>
      <c r="C1324" s="713"/>
    </row>
    <row r="1325" spans="1:3" s="712" customFormat="1">
      <c r="A1325" s="713"/>
      <c r="B1325" s="713"/>
      <c r="C1325" s="713"/>
    </row>
    <row r="1326" spans="1:3" s="712" customFormat="1">
      <c r="A1326" s="713"/>
      <c r="B1326" s="713"/>
      <c r="C1326" s="713"/>
    </row>
    <row r="1327" spans="1:3" s="712" customFormat="1">
      <c r="A1327" s="713"/>
      <c r="B1327" s="713"/>
      <c r="C1327" s="713"/>
    </row>
    <row r="1328" spans="1:3" s="712" customFormat="1">
      <c r="A1328" s="713"/>
      <c r="B1328" s="713"/>
      <c r="C1328" s="713"/>
    </row>
    <row r="1329" spans="1:3" s="712" customFormat="1">
      <c r="A1329" s="713"/>
      <c r="B1329" s="713"/>
      <c r="C1329" s="713"/>
    </row>
    <row r="1330" spans="1:3" s="712" customFormat="1">
      <c r="A1330" s="713"/>
      <c r="B1330" s="713"/>
      <c r="C1330" s="713"/>
    </row>
    <row r="1331" spans="1:3" s="712" customFormat="1">
      <c r="A1331" s="713"/>
      <c r="B1331" s="713"/>
      <c r="C1331" s="713"/>
    </row>
    <row r="1332" spans="1:3" s="712" customFormat="1">
      <c r="A1332" s="713"/>
      <c r="B1332" s="713"/>
      <c r="C1332" s="713"/>
    </row>
    <row r="1333" spans="1:3" s="712" customFormat="1">
      <c r="A1333" s="713"/>
      <c r="B1333" s="713"/>
      <c r="C1333" s="713"/>
    </row>
    <row r="1334" spans="1:3" s="712" customFormat="1">
      <c r="A1334" s="713"/>
      <c r="B1334" s="713"/>
      <c r="C1334" s="713"/>
    </row>
    <row r="1335" spans="1:3" s="712" customFormat="1">
      <c r="A1335" s="713"/>
      <c r="B1335" s="713"/>
      <c r="C1335" s="713"/>
    </row>
    <row r="1336" spans="1:3" s="712" customFormat="1">
      <c r="A1336" s="713"/>
      <c r="B1336" s="713"/>
      <c r="C1336" s="713"/>
    </row>
    <row r="1337" spans="1:3" s="712" customFormat="1">
      <c r="A1337" s="713"/>
      <c r="B1337" s="713"/>
      <c r="C1337" s="713"/>
    </row>
    <row r="1338" spans="1:3" s="712" customFormat="1">
      <c r="A1338" s="713"/>
      <c r="B1338" s="713"/>
      <c r="C1338" s="713"/>
    </row>
    <row r="1339" spans="1:3" s="712" customFormat="1">
      <c r="A1339" s="713"/>
      <c r="B1339" s="713"/>
      <c r="C1339" s="713"/>
    </row>
    <row r="1340" spans="1:3" s="712" customFormat="1">
      <c r="A1340" s="713"/>
      <c r="B1340" s="713"/>
      <c r="C1340" s="713"/>
    </row>
    <row r="1341" spans="1:3" s="712" customFormat="1">
      <c r="A1341" s="713"/>
      <c r="B1341" s="713"/>
      <c r="C1341" s="713"/>
    </row>
    <row r="1342" spans="1:3" s="712" customFormat="1">
      <c r="A1342" s="713"/>
      <c r="B1342" s="713"/>
      <c r="C1342" s="713"/>
    </row>
    <row r="1343" spans="1:3" s="712" customFormat="1">
      <c r="A1343" s="713"/>
      <c r="B1343" s="713"/>
      <c r="C1343" s="713"/>
    </row>
    <row r="1344" spans="1:3" s="712" customFormat="1">
      <c r="A1344" s="713"/>
      <c r="B1344" s="713"/>
      <c r="C1344" s="713"/>
    </row>
    <row r="1345" spans="1:3" s="712" customFormat="1">
      <c r="A1345" s="713"/>
      <c r="B1345" s="713"/>
      <c r="C1345" s="713"/>
    </row>
    <row r="1346" spans="1:3" s="712" customFormat="1">
      <c r="A1346" s="713"/>
      <c r="B1346" s="713"/>
      <c r="C1346" s="713"/>
    </row>
    <row r="1347" spans="1:3" s="712" customFormat="1">
      <c r="A1347" s="713"/>
      <c r="B1347" s="713"/>
      <c r="C1347" s="713"/>
    </row>
    <row r="1348" spans="1:3" s="712" customFormat="1">
      <c r="A1348" s="713"/>
      <c r="B1348" s="713"/>
      <c r="C1348" s="713"/>
    </row>
    <row r="1349" spans="1:3" s="712" customFormat="1">
      <c r="A1349" s="713"/>
      <c r="B1349" s="713"/>
      <c r="C1349" s="713"/>
    </row>
    <row r="1350" spans="1:3" s="712" customFormat="1">
      <c r="A1350" s="713"/>
      <c r="B1350" s="713"/>
      <c r="C1350" s="713"/>
    </row>
    <row r="1351" spans="1:3" s="712" customFormat="1">
      <c r="A1351" s="713"/>
      <c r="B1351" s="713"/>
      <c r="C1351" s="713"/>
    </row>
    <row r="1352" spans="1:3" s="712" customFormat="1">
      <c r="A1352" s="713"/>
      <c r="B1352" s="713"/>
      <c r="C1352" s="713"/>
    </row>
    <row r="1353" spans="1:3" s="712" customFormat="1">
      <c r="A1353" s="713"/>
      <c r="B1353" s="713"/>
      <c r="C1353" s="713"/>
    </row>
    <row r="1354" spans="1:3" s="712" customFormat="1">
      <c r="A1354" s="713"/>
      <c r="B1354" s="713"/>
      <c r="C1354" s="713"/>
    </row>
    <row r="1355" spans="1:3" s="712" customFormat="1">
      <c r="A1355" s="713"/>
      <c r="B1355" s="713"/>
      <c r="C1355" s="713"/>
    </row>
    <row r="1356" spans="1:3" s="712" customFormat="1">
      <c r="A1356" s="713"/>
      <c r="B1356" s="713"/>
      <c r="C1356" s="713"/>
    </row>
    <row r="1357" spans="1:3" s="712" customFormat="1">
      <c r="A1357" s="713"/>
      <c r="B1357" s="713"/>
      <c r="C1357" s="713"/>
    </row>
    <row r="1358" spans="1:3" s="712" customFormat="1">
      <c r="A1358" s="713"/>
      <c r="B1358" s="713"/>
      <c r="C1358" s="713"/>
    </row>
    <row r="1359" spans="1:3" s="712" customFormat="1">
      <c r="A1359" s="713"/>
      <c r="B1359" s="713"/>
      <c r="C1359" s="713"/>
    </row>
    <row r="1360" spans="1:3" s="712" customFormat="1">
      <c r="A1360" s="713"/>
      <c r="B1360" s="713"/>
      <c r="C1360" s="713"/>
    </row>
    <row r="1361" spans="1:3" s="712" customFormat="1">
      <c r="A1361" s="713"/>
      <c r="B1361" s="713"/>
      <c r="C1361" s="713"/>
    </row>
    <row r="1362" spans="1:3" s="712" customFormat="1">
      <c r="A1362" s="713"/>
      <c r="B1362" s="713"/>
      <c r="C1362" s="713"/>
    </row>
    <row r="1363" spans="1:3" s="712" customFormat="1">
      <c r="A1363" s="713"/>
      <c r="B1363" s="713"/>
      <c r="C1363" s="713"/>
    </row>
    <row r="1364" spans="1:3" s="712" customFormat="1">
      <c r="A1364" s="713"/>
      <c r="B1364" s="713"/>
      <c r="C1364" s="713"/>
    </row>
    <row r="1365" spans="1:3" s="712" customFormat="1">
      <c r="A1365" s="713"/>
      <c r="B1365" s="713"/>
      <c r="C1365" s="713"/>
    </row>
    <row r="1366" spans="1:3" s="712" customFormat="1">
      <c r="A1366" s="713"/>
      <c r="B1366" s="713"/>
      <c r="C1366" s="713"/>
    </row>
    <row r="1367" spans="1:3" s="712" customFormat="1">
      <c r="A1367" s="713"/>
      <c r="B1367" s="713"/>
      <c r="C1367" s="713"/>
    </row>
    <row r="1368" spans="1:3" s="712" customFormat="1">
      <c r="A1368" s="713"/>
      <c r="B1368" s="713"/>
      <c r="C1368" s="713"/>
    </row>
    <row r="1369" spans="1:3" s="712" customFormat="1">
      <c r="A1369" s="713"/>
      <c r="B1369" s="713"/>
      <c r="C1369" s="713"/>
    </row>
    <row r="1370" spans="1:3" s="712" customFormat="1">
      <c r="A1370" s="713"/>
      <c r="B1370" s="713"/>
      <c r="C1370" s="713"/>
    </row>
    <row r="1371" spans="1:3" s="712" customFormat="1">
      <c r="A1371" s="713"/>
      <c r="B1371" s="713"/>
      <c r="C1371" s="713"/>
    </row>
    <row r="1372" spans="1:3" s="712" customFormat="1">
      <c r="A1372" s="713"/>
      <c r="B1372" s="713"/>
      <c r="C1372" s="713"/>
    </row>
    <row r="1373" spans="1:3" s="712" customFormat="1">
      <c r="A1373" s="713"/>
      <c r="B1373" s="713"/>
      <c r="C1373" s="713"/>
    </row>
    <row r="1374" spans="1:3" s="712" customFormat="1">
      <c r="A1374" s="713"/>
      <c r="B1374" s="713"/>
      <c r="C1374" s="713"/>
    </row>
    <row r="1375" spans="1:3" s="712" customFormat="1">
      <c r="A1375" s="713"/>
      <c r="B1375" s="713"/>
      <c r="C1375" s="713"/>
    </row>
    <row r="1376" spans="1:3" s="712" customFormat="1">
      <c r="A1376" s="713"/>
      <c r="B1376" s="713"/>
      <c r="C1376" s="713"/>
    </row>
    <row r="1377" spans="1:3" s="712" customFormat="1">
      <c r="A1377" s="713"/>
      <c r="B1377" s="713"/>
      <c r="C1377" s="713"/>
    </row>
    <row r="1378" spans="1:3" s="712" customFormat="1">
      <c r="A1378" s="713"/>
      <c r="B1378" s="713"/>
      <c r="C1378" s="713"/>
    </row>
    <row r="1379" spans="1:3" s="712" customFormat="1">
      <c r="A1379" s="713"/>
      <c r="B1379" s="713"/>
      <c r="C1379" s="713"/>
    </row>
    <row r="1380" spans="1:3" s="712" customFormat="1">
      <c r="A1380" s="713"/>
      <c r="B1380" s="713"/>
      <c r="C1380" s="713"/>
    </row>
    <row r="1381" spans="1:3" s="712" customFormat="1">
      <c r="A1381" s="713"/>
      <c r="B1381" s="713"/>
      <c r="C1381" s="713"/>
    </row>
    <row r="1382" spans="1:3" s="712" customFormat="1">
      <c r="A1382" s="713"/>
      <c r="B1382" s="713"/>
      <c r="C1382" s="713"/>
    </row>
    <row r="1383" spans="1:3" s="712" customFormat="1">
      <c r="A1383" s="713"/>
      <c r="B1383" s="713"/>
      <c r="C1383" s="713"/>
    </row>
    <row r="1384" spans="1:3" s="712" customFormat="1">
      <c r="A1384" s="713"/>
      <c r="B1384" s="713"/>
      <c r="C1384" s="713"/>
    </row>
    <row r="1385" spans="1:3" s="712" customFormat="1">
      <c r="A1385" s="713"/>
      <c r="B1385" s="713"/>
      <c r="C1385" s="713"/>
    </row>
    <row r="1386" spans="1:3" s="712" customFormat="1">
      <c r="A1386" s="713"/>
      <c r="B1386" s="713"/>
      <c r="C1386" s="713"/>
    </row>
    <row r="1387" spans="1:3" s="712" customFormat="1">
      <c r="A1387" s="713"/>
      <c r="B1387" s="713"/>
      <c r="C1387" s="713"/>
    </row>
    <row r="1388" spans="1:3" s="712" customFormat="1">
      <c r="A1388" s="713"/>
      <c r="B1388" s="713"/>
      <c r="C1388" s="713"/>
    </row>
    <row r="1389" spans="1:3" s="712" customFormat="1">
      <c r="A1389" s="713"/>
      <c r="B1389" s="713"/>
      <c r="C1389" s="713"/>
    </row>
    <row r="1390" spans="1:3" s="712" customFormat="1">
      <c r="A1390" s="713"/>
      <c r="B1390" s="713"/>
      <c r="C1390" s="713"/>
    </row>
    <row r="1391" spans="1:3" s="712" customFormat="1">
      <c r="A1391" s="713"/>
      <c r="B1391" s="713"/>
      <c r="C1391" s="713"/>
    </row>
    <row r="1392" spans="1:3" s="712" customFormat="1">
      <c r="A1392" s="713"/>
      <c r="B1392" s="713"/>
      <c r="C1392" s="713"/>
    </row>
    <row r="1393" spans="1:3" s="712" customFormat="1">
      <c r="A1393" s="713"/>
      <c r="B1393" s="713"/>
      <c r="C1393" s="713"/>
    </row>
    <row r="1394" spans="1:3" s="712" customFormat="1">
      <c r="A1394" s="713"/>
      <c r="B1394" s="713"/>
      <c r="C1394" s="713"/>
    </row>
    <row r="1395" spans="1:3" s="712" customFormat="1">
      <c r="A1395" s="713"/>
      <c r="B1395" s="713"/>
      <c r="C1395" s="713"/>
    </row>
    <row r="1396" spans="1:3" s="712" customFormat="1">
      <c r="A1396" s="713"/>
      <c r="B1396" s="713"/>
      <c r="C1396" s="713"/>
    </row>
    <row r="1397" spans="1:3" s="712" customFormat="1">
      <c r="A1397" s="713"/>
      <c r="B1397" s="713"/>
      <c r="C1397" s="713"/>
    </row>
    <row r="1398" spans="1:3" s="712" customFormat="1">
      <c r="A1398" s="713"/>
      <c r="B1398" s="713"/>
      <c r="C1398" s="713"/>
    </row>
    <row r="1399" spans="1:3" s="712" customFormat="1">
      <c r="A1399" s="713"/>
      <c r="B1399" s="713"/>
      <c r="C1399" s="713"/>
    </row>
    <row r="1400" spans="1:3" s="712" customFormat="1">
      <c r="A1400" s="713"/>
      <c r="B1400" s="713"/>
      <c r="C1400" s="713"/>
    </row>
    <row r="1401" spans="1:3" s="712" customFormat="1">
      <c r="A1401" s="713"/>
      <c r="B1401" s="713"/>
      <c r="C1401" s="713"/>
    </row>
    <row r="1402" spans="1:3" s="712" customFormat="1">
      <c r="A1402" s="713"/>
      <c r="B1402" s="713"/>
      <c r="C1402" s="713"/>
    </row>
    <row r="1403" spans="1:3" s="712" customFormat="1">
      <c r="A1403" s="713"/>
      <c r="B1403" s="713"/>
      <c r="C1403" s="713"/>
    </row>
    <row r="1404" spans="1:3" s="712" customFormat="1">
      <c r="A1404" s="713"/>
      <c r="B1404" s="713"/>
      <c r="C1404" s="713"/>
    </row>
    <row r="1405" spans="1:3" s="712" customFormat="1">
      <c r="A1405" s="713"/>
      <c r="B1405" s="713"/>
      <c r="C1405" s="713"/>
    </row>
    <row r="1406" spans="1:3" s="712" customFormat="1">
      <c r="A1406" s="713"/>
      <c r="B1406" s="713"/>
      <c r="C1406" s="713"/>
    </row>
    <row r="1407" spans="1:3" s="712" customFormat="1">
      <c r="A1407" s="713"/>
      <c r="B1407" s="713"/>
      <c r="C1407" s="713"/>
    </row>
    <row r="1408" spans="1:3" s="712" customFormat="1">
      <c r="A1408" s="713"/>
      <c r="B1408" s="713"/>
      <c r="C1408" s="713"/>
    </row>
    <row r="1409" spans="1:3" s="712" customFormat="1">
      <c r="A1409" s="713"/>
      <c r="B1409" s="713"/>
      <c r="C1409" s="713"/>
    </row>
    <row r="1410" spans="1:3" s="712" customFormat="1">
      <c r="A1410" s="713"/>
      <c r="B1410" s="713"/>
      <c r="C1410" s="713"/>
    </row>
    <row r="1411" spans="1:3" s="712" customFormat="1">
      <c r="A1411" s="713"/>
      <c r="B1411" s="713"/>
      <c r="C1411" s="713"/>
    </row>
    <row r="1412" spans="1:3" s="712" customFormat="1">
      <c r="A1412" s="713"/>
      <c r="B1412" s="713"/>
      <c r="C1412" s="713"/>
    </row>
    <row r="1413" spans="1:3" s="712" customFormat="1">
      <c r="A1413" s="713"/>
      <c r="B1413" s="713"/>
      <c r="C1413" s="713"/>
    </row>
    <row r="1414" spans="1:3" s="712" customFormat="1">
      <c r="A1414" s="713"/>
      <c r="B1414" s="713"/>
      <c r="C1414" s="713"/>
    </row>
    <row r="1415" spans="1:3" s="712" customFormat="1">
      <c r="A1415" s="713"/>
      <c r="B1415" s="713"/>
      <c r="C1415" s="713"/>
    </row>
    <row r="1416" spans="1:3" s="712" customFormat="1">
      <c r="A1416" s="713"/>
      <c r="B1416" s="713"/>
      <c r="C1416" s="713"/>
    </row>
    <row r="1417" spans="1:3" s="712" customFormat="1">
      <c r="A1417" s="713"/>
      <c r="B1417" s="713"/>
      <c r="C1417" s="713"/>
    </row>
    <row r="1418" spans="1:3" s="712" customFormat="1">
      <c r="A1418" s="713"/>
      <c r="B1418" s="713"/>
      <c r="C1418" s="713"/>
    </row>
    <row r="1419" spans="1:3" s="712" customFormat="1">
      <c r="A1419" s="713"/>
      <c r="B1419" s="713"/>
      <c r="C1419" s="713"/>
    </row>
    <row r="1420" spans="1:3" s="712" customFormat="1">
      <c r="A1420" s="713"/>
      <c r="B1420" s="713"/>
      <c r="C1420" s="713"/>
    </row>
    <row r="1421" spans="1:3" s="712" customFormat="1">
      <c r="A1421" s="713"/>
      <c r="B1421" s="713"/>
      <c r="C1421" s="713"/>
    </row>
    <row r="1422" spans="1:3" s="712" customFormat="1">
      <c r="A1422" s="713"/>
      <c r="B1422" s="713"/>
      <c r="C1422" s="713"/>
    </row>
    <row r="1423" spans="1:3" s="712" customFormat="1">
      <c r="A1423" s="713"/>
      <c r="B1423" s="713"/>
      <c r="C1423" s="713"/>
    </row>
    <row r="1424" spans="1:3" s="712" customFormat="1">
      <c r="A1424" s="713"/>
      <c r="B1424" s="713"/>
      <c r="C1424" s="713"/>
    </row>
    <row r="1425" spans="1:3" s="712" customFormat="1">
      <c r="A1425" s="713"/>
      <c r="B1425" s="713"/>
      <c r="C1425" s="713"/>
    </row>
    <row r="1426" spans="1:3" s="712" customFormat="1">
      <c r="A1426" s="713"/>
      <c r="B1426" s="713"/>
      <c r="C1426" s="713"/>
    </row>
    <row r="1427" spans="1:3" s="712" customFormat="1">
      <c r="A1427" s="713"/>
      <c r="B1427" s="713"/>
      <c r="C1427" s="713"/>
    </row>
    <row r="1428" spans="1:3" s="712" customFormat="1">
      <c r="A1428" s="713"/>
      <c r="B1428" s="713"/>
      <c r="C1428" s="713"/>
    </row>
    <row r="1429" spans="1:3" s="712" customFormat="1">
      <c r="A1429" s="713"/>
      <c r="B1429" s="713"/>
      <c r="C1429" s="713"/>
    </row>
    <row r="1430" spans="1:3" s="712" customFormat="1">
      <c r="A1430" s="713"/>
      <c r="B1430" s="713"/>
      <c r="C1430" s="713"/>
    </row>
    <row r="1431" spans="1:3" s="712" customFormat="1">
      <c r="A1431" s="713"/>
      <c r="B1431" s="713"/>
      <c r="C1431" s="713"/>
    </row>
    <row r="1432" spans="1:3" s="712" customFormat="1">
      <c r="A1432" s="713"/>
      <c r="B1432" s="713"/>
      <c r="C1432" s="713"/>
    </row>
    <row r="1433" spans="1:3" s="712" customFormat="1">
      <c r="A1433" s="713"/>
      <c r="B1433" s="713"/>
      <c r="C1433" s="713"/>
    </row>
    <row r="1434" spans="1:3" s="712" customFormat="1">
      <c r="A1434" s="713"/>
      <c r="B1434" s="713"/>
      <c r="C1434" s="713"/>
    </row>
    <row r="1435" spans="1:3" s="712" customFormat="1">
      <c r="A1435" s="713"/>
      <c r="B1435" s="713"/>
      <c r="C1435" s="713"/>
    </row>
    <row r="1436" spans="1:3" s="712" customFormat="1">
      <c r="A1436" s="713"/>
      <c r="B1436" s="713"/>
      <c r="C1436" s="713"/>
    </row>
    <row r="1437" spans="1:3" s="712" customFormat="1">
      <c r="A1437" s="713"/>
      <c r="B1437" s="713"/>
      <c r="C1437" s="713"/>
    </row>
    <row r="1438" spans="1:3" s="712" customFormat="1">
      <c r="A1438" s="713"/>
      <c r="B1438" s="713"/>
      <c r="C1438" s="713"/>
    </row>
    <row r="1439" spans="1:3" s="712" customFormat="1">
      <c r="A1439" s="713"/>
      <c r="B1439" s="713"/>
      <c r="C1439" s="713"/>
    </row>
    <row r="1440" spans="1:3" s="712" customFormat="1">
      <c r="A1440" s="713"/>
      <c r="B1440" s="713"/>
      <c r="C1440" s="713"/>
    </row>
    <row r="1441" spans="1:3" s="712" customFormat="1">
      <c r="A1441" s="713"/>
      <c r="B1441" s="713"/>
      <c r="C1441" s="713"/>
    </row>
    <row r="1442" spans="1:3" s="712" customFormat="1">
      <c r="A1442" s="713"/>
      <c r="B1442" s="713"/>
      <c r="C1442" s="713"/>
    </row>
    <row r="1443" spans="1:3" s="712" customFormat="1">
      <c r="A1443" s="713"/>
      <c r="B1443" s="713"/>
      <c r="C1443" s="713"/>
    </row>
    <row r="1444" spans="1:3" s="712" customFormat="1">
      <c r="A1444" s="713"/>
      <c r="B1444" s="713"/>
      <c r="C1444" s="713"/>
    </row>
    <row r="1445" spans="1:3" s="712" customFormat="1">
      <c r="A1445" s="713"/>
      <c r="B1445" s="713"/>
      <c r="C1445" s="713"/>
    </row>
    <row r="1446" spans="1:3" s="712" customFormat="1">
      <c r="A1446" s="713"/>
      <c r="B1446" s="713"/>
      <c r="C1446" s="713"/>
    </row>
    <row r="1447" spans="1:3" s="712" customFormat="1">
      <c r="A1447" s="713"/>
      <c r="B1447" s="713"/>
      <c r="C1447" s="713"/>
    </row>
    <row r="1448" spans="1:3" s="712" customFormat="1">
      <c r="A1448" s="713"/>
      <c r="B1448" s="713"/>
      <c r="C1448" s="713"/>
    </row>
    <row r="1449" spans="1:3" s="712" customFormat="1">
      <c r="A1449" s="713"/>
      <c r="B1449" s="713"/>
      <c r="C1449" s="713"/>
    </row>
    <row r="1450" spans="1:3" s="712" customFormat="1">
      <c r="A1450" s="713"/>
      <c r="B1450" s="713"/>
      <c r="C1450" s="713"/>
    </row>
    <row r="1451" spans="1:3" s="712" customFormat="1">
      <c r="A1451" s="713"/>
      <c r="B1451" s="713"/>
      <c r="C1451" s="713"/>
    </row>
    <row r="1452" spans="1:3" s="712" customFormat="1">
      <c r="A1452" s="713"/>
      <c r="B1452" s="713"/>
      <c r="C1452" s="713"/>
    </row>
    <row r="1453" spans="1:3" s="712" customFormat="1">
      <c r="A1453" s="713"/>
      <c r="B1453" s="713"/>
      <c r="C1453" s="713"/>
    </row>
    <row r="1454" spans="1:3" s="712" customFormat="1">
      <c r="A1454" s="713"/>
      <c r="B1454" s="713"/>
      <c r="C1454" s="713"/>
    </row>
    <row r="1455" spans="1:3" s="712" customFormat="1">
      <c r="A1455" s="713"/>
      <c r="B1455" s="713"/>
      <c r="C1455" s="713"/>
    </row>
    <row r="1456" spans="1:3" s="712" customFormat="1">
      <c r="A1456" s="713"/>
      <c r="B1456" s="713"/>
      <c r="C1456" s="713"/>
    </row>
    <row r="1457" spans="1:3" s="712" customFormat="1">
      <c r="A1457" s="713"/>
      <c r="B1457" s="713"/>
      <c r="C1457" s="713"/>
    </row>
    <row r="1458" spans="1:3" s="712" customFormat="1">
      <c r="A1458" s="713"/>
      <c r="B1458" s="713"/>
      <c r="C1458" s="713"/>
    </row>
    <row r="1459" spans="1:3" s="712" customFormat="1">
      <c r="A1459" s="713"/>
      <c r="B1459" s="713"/>
      <c r="C1459" s="713"/>
    </row>
    <row r="1460" spans="1:3" s="712" customFormat="1">
      <c r="A1460" s="713"/>
      <c r="B1460" s="713"/>
      <c r="C1460" s="713"/>
    </row>
    <row r="1461" spans="1:3" s="712" customFormat="1">
      <c r="A1461" s="713"/>
      <c r="B1461" s="713"/>
      <c r="C1461" s="713"/>
    </row>
    <row r="1462" spans="1:3" s="712" customFormat="1">
      <c r="A1462" s="713"/>
      <c r="B1462" s="713"/>
      <c r="C1462" s="713"/>
    </row>
    <row r="1463" spans="1:3" s="712" customFormat="1">
      <c r="A1463" s="713"/>
      <c r="B1463" s="713"/>
      <c r="C1463" s="713"/>
    </row>
    <row r="1464" spans="1:3" s="712" customFormat="1">
      <c r="A1464" s="713"/>
      <c r="B1464" s="713"/>
      <c r="C1464" s="713"/>
    </row>
    <row r="1465" spans="1:3" s="712" customFormat="1">
      <c r="A1465" s="713"/>
      <c r="B1465" s="713"/>
      <c r="C1465" s="713"/>
    </row>
    <row r="1466" spans="1:3" s="712" customFormat="1">
      <c r="A1466" s="713"/>
      <c r="B1466" s="713"/>
      <c r="C1466" s="713"/>
    </row>
    <row r="1467" spans="1:3" s="712" customFormat="1">
      <c r="A1467" s="713"/>
      <c r="B1467" s="713"/>
      <c r="C1467" s="713"/>
    </row>
    <row r="1468" spans="1:3" s="712" customFormat="1">
      <c r="A1468" s="713"/>
      <c r="B1468" s="713"/>
      <c r="C1468" s="713"/>
    </row>
    <row r="1469" spans="1:3" s="712" customFormat="1">
      <c r="A1469" s="713"/>
      <c r="B1469" s="713"/>
      <c r="C1469" s="713"/>
    </row>
    <row r="1470" spans="1:3" s="712" customFormat="1">
      <c r="A1470" s="713"/>
      <c r="B1470" s="713"/>
      <c r="C1470" s="713"/>
    </row>
    <row r="1471" spans="1:3" s="712" customFormat="1">
      <c r="A1471" s="713"/>
      <c r="B1471" s="713"/>
      <c r="C1471" s="713"/>
    </row>
    <row r="1472" spans="1:3" s="712" customFormat="1">
      <c r="A1472" s="713"/>
      <c r="B1472" s="713"/>
      <c r="C1472" s="713"/>
    </row>
    <row r="1473" spans="1:3" s="712" customFormat="1">
      <c r="A1473" s="713"/>
      <c r="B1473" s="713"/>
      <c r="C1473" s="713"/>
    </row>
    <row r="1474" spans="1:3" s="712" customFormat="1">
      <c r="A1474" s="713"/>
      <c r="B1474" s="713"/>
      <c r="C1474" s="713"/>
    </row>
    <row r="1475" spans="1:3" s="712" customFormat="1">
      <c r="A1475" s="713"/>
      <c r="B1475" s="713"/>
      <c r="C1475" s="713"/>
    </row>
    <row r="1476" spans="1:3" s="712" customFormat="1">
      <c r="A1476" s="713"/>
      <c r="B1476" s="713"/>
      <c r="C1476" s="713"/>
    </row>
    <row r="1477" spans="1:3" s="712" customFormat="1">
      <c r="A1477" s="713"/>
      <c r="B1477" s="713"/>
      <c r="C1477" s="713"/>
    </row>
    <row r="1478" spans="1:3" s="712" customFormat="1">
      <c r="A1478" s="713"/>
      <c r="B1478" s="713"/>
      <c r="C1478" s="713"/>
    </row>
    <row r="1479" spans="1:3" s="712" customFormat="1">
      <c r="A1479" s="713"/>
      <c r="B1479" s="713"/>
      <c r="C1479" s="713"/>
    </row>
    <row r="1480" spans="1:3" s="712" customFormat="1">
      <c r="A1480" s="713"/>
      <c r="B1480" s="713"/>
      <c r="C1480" s="713"/>
    </row>
    <row r="1481" spans="1:3" s="712" customFormat="1">
      <c r="A1481" s="713"/>
      <c r="B1481" s="713"/>
      <c r="C1481" s="713"/>
    </row>
    <row r="1482" spans="1:3" s="712" customFormat="1">
      <c r="A1482" s="713"/>
      <c r="B1482" s="713"/>
      <c r="C1482" s="713"/>
    </row>
    <row r="1483" spans="1:3" s="712" customFormat="1">
      <c r="A1483" s="713"/>
      <c r="B1483" s="713"/>
      <c r="C1483" s="713"/>
    </row>
    <row r="1484" spans="1:3" s="712" customFormat="1">
      <c r="A1484" s="713"/>
      <c r="B1484" s="713"/>
      <c r="C1484" s="713"/>
    </row>
    <row r="1485" spans="1:3" s="712" customFormat="1">
      <c r="A1485" s="713"/>
      <c r="B1485" s="713"/>
      <c r="C1485" s="713"/>
    </row>
    <row r="1486" spans="1:3" s="712" customFormat="1">
      <c r="A1486" s="713"/>
      <c r="B1486" s="713"/>
      <c r="C1486" s="713"/>
    </row>
    <row r="1487" spans="1:3" s="712" customFormat="1">
      <c r="A1487" s="713"/>
      <c r="B1487" s="713"/>
      <c r="C1487" s="713"/>
    </row>
    <row r="1488" spans="1:3" s="712" customFormat="1">
      <c r="A1488" s="713"/>
      <c r="B1488" s="713"/>
      <c r="C1488" s="713"/>
    </row>
    <row r="1489" spans="1:3" s="712" customFormat="1">
      <c r="A1489" s="713"/>
      <c r="B1489" s="713"/>
      <c r="C1489" s="713"/>
    </row>
    <row r="1490" spans="1:3" s="712" customFormat="1">
      <c r="A1490" s="713"/>
      <c r="B1490" s="713"/>
      <c r="C1490" s="713"/>
    </row>
    <row r="1491" spans="1:3" s="712" customFormat="1">
      <c r="A1491" s="713"/>
      <c r="B1491" s="713"/>
      <c r="C1491" s="713"/>
    </row>
    <row r="1492" spans="1:3" s="712" customFormat="1">
      <c r="A1492" s="713"/>
      <c r="B1492" s="713"/>
      <c r="C1492" s="713"/>
    </row>
    <row r="1493" spans="1:3" s="712" customFormat="1">
      <c r="A1493" s="713"/>
      <c r="B1493" s="713"/>
      <c r="C1493" s="713"/>
    </row>
    <row r="1494" spans="1:3" s="712" customFormat="1">
      <c r="A1494" s="713"/>
      <c r="B1494" s="713"/>
      <c r="C1494" s="713"/>
    </row>
    <row r="1495" spans="1:3" s="712" customFormat="1">
      <c r="A1495" s="713"/>
      <c r="B1495" s="713"/>
      <c r="C1495" s="713"/>
    </row>
    <row r="1496" spans="1:3" s="712" customFormat="1">
      <c r="A1496" s="713"/>
      <c r="B1496" s="713"/>
      <c r="C1496" s="713"/>
    </row>
    <row r="1497" spans="1:3" s="712" customFormat="1">
      <c r="A1497" s="713"/>
      <c r="B1497" s="713"/>
      <c r="C1497" s="713"/>
    </row>
    <row r="1498" spans="1:3" s="712" customFormat="1">
      <c r="A1498" s="713"/>
      <c r="B1498" s="713"/>
      <c r="C1498" s="713"/>
    </row>
  </sheetData>
  <autoFilter ref="A8:AF1216" xr:uid="{00000000-0009-0000-0000-000001000000}"/>
  <mergeCells count="39">
    <mergeCell ref="A1:P1"/>
    <mergeCell ref="A2:P2"/>
    <mergeCell ref="A6:A7"/>
    <mergeCell ref="B6:B7"/>
    <mergeCell ref="C6:C7"/>
    <mergeCell ref="D6:D7"/>
    <mergeCell ref="E6:E7"/>
    <mergeCell ref="F6:F7"/>
    <mergeCell ref="G6:G7"/>
    <mergeCell ref="H6:H7"/>
    <mergeCell ref="U6:U7"/>
    <mergeCell ref="V518:AB519"/>
    <mergeCell ref="R1177:AD1195"/>
    <mergeCell ref="B1219:D1219"/>
    <mergeCell ref="N1219:T1219"/>
    <mergeCell ref="I6:M6"/>
    <mergeCell ref="N6:N7"/>
    <mergeCell ref="O6:O7"/>
    <mergeCell ref="P6:P7"/>
    <mergeCell ref="R6:R7"/>
    <mergeCell ref="S6:S7"/>
    <mergeCell ref="W6:W7"/>
    <mergeCell ref="X6:X7"/>
    <mergeCell ref="Y6:Y7"/>
    <mergeCell ref="Z6:Z7"/>
    <mergeCell ref="AA6:AA7"/>
    <mergeCell ref="B1227:D1227"/>
    <mergeCell ref="N1227:T1227"/>
    <mergeCell ref="B1228:D1228"/>
    <mergeCell ref="N1228:T1228"/>
    <mergeCell ref="T6:T7"/>
    <mergeCell ref="B1220:D1220"/>
    <mergeCell ref="B1221:D1221"/>
    <mergeCell ref="N1221:T1221"/>
    <mergeCell ref="AB6:AB7"/>
    <mergeCell ref="AC6:AC7"/>
    <mergeCell ref="AD6:AD7"/>
    <mergeCell ref="AF6:AF7"/>
    <mergeCell ref="AE6:AE7"/>
  </mergeCells>
  <pageMargins left="0.5" right="0.5" top="1.5" bottom="1.5" header="0.75" footer="0.25"/>
  <pageSetup paperSize="258" scale="60" orientation="landscape" horizont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0000"/>
  </sheetPr>
  <dimension ref="A1:AN743"/>
  <sheetViews>
    <sheetView zoomScale="77" zoomScaleNormal="77" zoomScaleSheetLayoutView="80" workbookViewId="0">
      <pane xSplit="2" ySplit="8" topLeftCell="R9" activePane="bottomRight" state="frozen"/>
      <selection pane="topRight" activeCell="D1" sqref="D1"/>
      <selection pane="bottomLeft" activeCell="A10" sqref="A10"/>
      <selection pane="bottomRight" activeCell="AF6" sqref="AF6:AG7"/>
    </sheetView>
  </sheetViews>
  <sheetFormatPr baseColWidth="10" defaultColWidth="8.83203125" defaultRowHeight="15"/>
  <cols>
    <col min="1" max="1" width="6.5" style="613" bestFit="1" customWidth="1"/>
    <col min="2" max="2" width="41.5" style="613" customWidth="1"/>
    <col min="3" max="3" width="34.6640625" style="613" customWidth="1"/>
    <col min="4" max="4" width="20.33203125" style="612" customWidth="1"/>
    <col min="5" max="5" width="16.5" style="612" customWidth="1"/>
    <col min="6" max="6" width="15.6640625" style="617" customWidth="1"/>
    <col min="7" max="7" width="10.83203125" style="614" customWidth="1"/>
    <col min="8" max="8" width="15.1640625" style="612" customWidth="1"/>
    <col min="9" max="9" width="16.5" style="612" customWidth="1"/>
    <col min="10" max="10" width="14.33203125" style="612" customWidth="1"/>
    <col min="11" max="11" width="11.1640625" style="612" customWidth="1"/>
    <col min="12" max="12" width="21" style="612" customWidth="1"/>
    <col min="13" max="13" width="11.33203125" style="612" customWidth="1"/>
    <col min="14" max="14" width="15.1640625" style="612" customWidth="1"/>
    <col min="15" max="15" width="25.5" style="612" customWidth="1"/>
    <col min="16" max="16" width="13.5" style="612" customWidth="1"/>
    <col min="17" max="17" width="13.5" style="614" customWidth="1"/>
    <col min="18" max="18" width="12" style="612" bestFit="1" customWidth="1"/>
    <col min="19" max="19" width="31" style="612" customWidth="1"/>
    <col min="20" max="20" width="10.5" style="612" customWidth="1"/>
    <col min="21" max="21" width="17.6640625" style="612" customWidth="1"/>
    <col min="22" max="22" width="11" style="612" customWidth="1"/>
    <col min="23" max="29" width="18.83203125" style="612" customWidth="1"/>
    <col min="30" max="30" width="19.33203125" style="612" customWidth="1"/>
    <col min="31" max="31" width="18.83203125" style="612" hidden="1" customWidth="1"/>
    <col min="32" max="32" width="18.83203125" style="612" customWidth="1"/>
    <col min="33" max="33" width="22.1640625" style="612" customWidth="1"/>
    <col min="34" max="34" width="25.33203125" style="612" customWidth="1"/>
    <col min="35" max="35" width="28.1640625" style="612" customWidth="1"/>
    <col min="36" max="36" width="28.6640625" style="612" customWidth="1"/>
    <col min="37" max="40" width="8.83203125" style="612"/>
    <col min="41" max="16384" width="8.83203125" style="613"/>
  </cols>
  <sheetData>
    <row r="1" spans="1:40" ht="21" hidden="1">
      <c r="A1" s="1718" t="s">
        <v>1864</v>
      </c>
      <c r="B1" s="1718"/>
      <c r="C1" s="1718"/>
      <c r="D1" s="1718"/>
      <c r="E1" s="1718"/>
      <c r="F1" s="1718"/>
      <c r="G1" s="1718"/>
      <c r="H1" s="1718"/>
      <c r="I1" s="1718"/>
      <c r="J1" s="1718"/>
      <c r="K1" s="1718"/>
      <c r="L1" s="1718"/>
      <c r="M1" s="1718"/>
      <c r="N1" s="1718"/>
      <c r="O1" s="1718"/>
      <c r="P1" s="1718"/>
      <c r="Q1" s="1100"/>
    </row>
    <row r="2" spans="1:40" ht="21" hidden="1">
      <c r="A2" s="1718" t="s">
        <v>1865</v>
      </c>
      <c r="B2" s="1718"/>
      <c r="C2" s="1718"/>
      <c r="D2" s="1718"/>
      <c r="E2" s="1718"/>
      <c r="F2" s="1718"/>
      <c r="G2" s="1718"/>
      <c r="H2" s="1718"/>
      <c r="I2" s="1718"/>
      <c r="J2" s="1718"/>
      <c r="K2" s="1718"/>
      <c r="L2" s="1718"/>
      <c r="M2" s="1718"/>
      <c r="N2" s="1718"/>
      <c r="O2" s="1718"/>
      <c r="P2" s="1718"/>
      <c r="Q2" s="1100"/>
    </row>
    <row r="3" spans="1:40" ht="26" hidden="1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297"/>
      <c r="L3" s="297"/>
      <c r="M3" s="297"/>
      <c r="N3" s="297"/>
      <c r="O3" s="297"/>
      <c r="P3" s="297"/>
      <c r="Q3" s="1101"/>
    </row>
    <row r="4" spans="1:40" ht="26" hidden="1">
      <c r="A4" s="297"/>
      <c r="B4" s="297" t="s">
        <v>2207</v>
      </c>
      <c r="C4" s="297"/>
      <c r="D4" s="297"/>
      <c r="E4" s="297"/>
      <c r="F4" s="297"/>
      <c r="G4" s="297"/>
      <c r="H4" s="297"/>
      <c r="I4" s="297"/>
      <c r="J4" s="297"/>
      <c r="K4" s="297"/>
      <c r="L4" s="297"/>
      <c r="M4" s="297"/>
      <c r="N4" s="297"/>
      <c r="O4" s="297"/>
      <c r="P4" s="297"/>
      <c r="Q4" s="1101"/>
    </row>
    <row r="5" spans="1:40" ht="16" thickBot="1">
      <c r="F5" s="614"/>
    </row>
    <row r="6" spans="1:40" s="616" customFormat="1" ht="38.25" customHeight="1" thickBot="1">
      <c r="A6" s="1719" t="s">
        <v>2792</v>
      </c>
      <c r="B6" s="1729" t="s">
        <v>2793</v>
      </c>
      <c r="C6" s="1729" t="s">
        <v>2794</v>
      </c>
      <c r="D6" s="1729" t="s">
        <v>2795</v>
      </c>
      <c r="E6" s="1729" t="s">
        <v>2796</v>
      </c>
      <c r="F6" s="1729" t="s">
        <v>2797</v>
      </c>
      <c r="G6" s="1729" t="s">
        <v>2798</v>
      </c>
      <c r="H6" s="1730" t="s">
        <v>2799</v>
      </c>
      <c r="I6" s="1729" t="s">
        <v>2800</v>
      </c>
      <c r="J6" s="1729"/>
      <c r="K6" s="1729"/>
      <c r="L6" s="1729"/>
      <c r="M6" s="1729"/>
      <c r="N6" s="1729" t="s">
        <v>2805</v>
      </c>
      <c r="O6" s="1730" t="s">
        <v>2806</v>
      </c>
      <c r="P6" s="1731" t="s">
        <v>2807</v>
      </c>
      <c r="Q6" s="704"/>
      <c r="R6" s="1691" t="s">
        <v>3295</v>
      </c>
      <c r="S6" s="1728" t="s">
        <v>2794</v>
      </c>
      <c r="T6" s="1691" t="s">
        <v>1936</v>
      </c>
      <c r="U6" s="1691" t="s">
        <v>3297</v>
      </c>
      <c r="V6" s="1691" t="s">
        <v>3473</v>
      </c>
      <c r="W6" s="1691" t="s">
        <v>3474</v>
      </c>
      <c r="X6" s="1691" t="s">
        <v>3470</v>
      </c>
      <c r="Y6" s="1691" t="s">
        <v>3471</v>
      </c>
      <c r="Z6" s="1691" t="s">
        <v>3472</v>
      </c>
      <c r="AA6" s="1691" t="s">
        <v>3475</v>
      </c>
      <c r="AB6" s="1691" t="s">
        <v>3476</v>
      </c>
      <c r="AC6" s="1693" t="s">
        <v>3477</v>
      </c>
      <c r="AD6" s="1693" t="s">
        <v>3478</v>
      </c>
      <c r="AE6" s="477" t="s">
        <v>103</v>
      </c>
      <c r="AF6" s="1691" t="s">
        <v>3480</v>
      </c>
      <c r="AG6" s="1691" t="s">
        <v>3481</v>
      </c>
      <c r="AH6" s="615"/>
      <c r="AI6" s="615"/>
      <c r="AJ6" s="615"/>
      <c r="AK6" s="615"/>
      <c r="AL6" s="615"/>
      <c r="AM6" s="615"/>
      <c r="AN6" s="615"/>
    </row>
    <row r="7" spans="1:40" ht="38.25" customHeight="1" thickBot="1">
      <c r="A7" s="1719"/>
      <c r="B7" s="1729"/>
      <c r="C7" s="1729"/>
      <c r="D7" s="1729"/>
      <c r="E7" s="1729"/>
      <c r="F7" s="1729"/>
      <c r="G7" s="1729"/>
      <c r="H7" s="1730"/>
      <c r="I7" s="1088" t="s">
        <v>2801</v>
      </c>
      <c r="J7" s="1088" t="s">
        <v>2802</v>
      </c>
      <c r="K7" s="1088" t="s">
        <v>2803</v>
      </c>
      <c r="L7" s="1088" t="s">
        <v>2804</v>
      </c>
      <c r="M7" s="1088" t="s">
        <v>19</v>
      </c>
      <c r="N7" s="1729"/>
      <c r="O7" s="1730"/>
      <c r="P7" s="1731"/>
      <c r="Q7" s="704"/>
      <c r="R7" s="1692"/>
      <c r="S7" s="1728"/>
      <c r="T7" s="1692"/>
      <c r="U7" s="1692"/>
      <c r="V7" s="1692"/>
      <c r="W7" s="1692"/>
      <c r="X7" s="1692"/>
      <c r="Y7" s="1692"/>
      <c r="Z7" s="1692"/>
      <c r="AA7" s="1692"/>
      <c r="AB7" s="1692"/>
      <c r="AC7" s="1694"/>
      <c r="AD7" s="1694"/>
      <c r="AE7" s="303" t="s">
        <v>1915</v>
      </c>
      <c r="AF7" s="1695"/>
      <c r="AG7" s="1695"/>
    </row>
    <row r="8" spans="1:40" ht="16" thickBot="1">
      <c r="A8" s="318">
        <v>1</v>
      </c>
      <c r="B8" s="318">
        <v>2</v>
      </c>
      <c r="C8" s="318">
        <v>3</v>
      </c>
      <c r="D8" s="318">
        <v>4</v>
      </c>
      <c r="E8" s="319">
        <v>5</v>
      </c>
      <c r="F8" s="318">
        <v>6</v>
      </c>
      <c r="G8" s="318">
        <v>7</v>
      </c>
      <c r="H8" s="318">
        <v>8</v>
      </c>
      <c r="I8" s="319">
        <v>9</v>
      </c>
      <c r="J8" s="318">
        <v>10</v>
      </c>
      <c r="K8" s="318">
        <v>11</v>
      </c>
      <c r="L8" s="319">
        <v>12</v>
      </c>
      <c r="M8" s="319">
        <v>13</v>
      </c>
      <c r="N8" s="318">
        <v>14</v>
      </c>
      <c r="O8" s="318">
        <v>15</v>
      </c>
      <c r="P8" s="318">
        <v>16</v>
      </c>
      <c r="Q8" s="706"/>
      <c r="R8" s="305"/>
      <c r="S8" s="305"/>
      <c r="T8" s="305"/>
      <c r="U8" s="305"/>
      <c r="V8" s="305"/>
      <c r="W8" s="305"/>
      <c r="X8" s="305"/>
      <c r="Y8" s="305"/>
      <c r="Z8" s="305"/>
      <c r="AA8" s="305"/>
      <c r="AB8" s="305"/>
      <c r="AC8" s="305"/>
      <c r="AD8" s="305"/>
      <c r="AE8" s="305"/>
      <c r="AF8" s="472"/>
      <c r="AG8" s="680"/>
    </row>
    <row r="9" spans="1:40" s="476" customFormat="1" ht="14">
      <c r="A9" s="345"/>
      <c r="B9" s="618"/>
      <c r="C9" s="619"/>
      <c r="D9" s="618"/>
      <c r="E9" s="618"/>
      <c r="F9" s="618"/>
      <c r="G9" s="618"/>
      <c r="H9" s="618"/>
      <c r="I9" s="618"/>
      <c r="J9" s="618"/>
      <c r="K9" s="618"/>
      <c r="L9" s="618"/>
      <c r="M9" s="618"/>
      <c r="N9" s="618"/>
      <c r="O9" s="618"/>
      <c r="P9" s="618"/>
      <c r="Q9" s="578"/>
      <c r="R9" s="323"/>
      <c r="S9" s="323"/>
      <c r="T9" s="323"/>
      <c r="U9" s="323"/>
      <c r="V9" s="323"/>
      <c r="W9" s="323"/>
      <c r="X9" s="323"/>
      <c r="Y9" s="323"/>
      <c r="Z9" s="323"/>
      <c r="AA9" s="323"/>
      <c r="AB9" s="323"/>
      <c r="AC9" s="323"/>
      <c r="AD9" s="323"/>
      <c r="AE9" s="323"/>
      <c r="AF9" s="688"/>
      <c r="AG9" s="578"/>
      <c r="AH9" s="475"/>
      <c r="AI9" s="475"/>
      <c r="AJ9" s="475"/>
      <c r="AK9" s="475"/>
      <c r="AL9" s="475"/>
      <c r="AM9" s="475"/>
      <c r="AN9" s="475"/>
    </row>
    <row r="10" spans="1:40" s="626" customFormat="1" ht="24" customHeight="1">
      <c r="A10" s="496" t="s">
        <v>25</v>
      </c>
      <c r="B10" s="672" t="s">
        <v>2785</v>
      </c>
      <c r="C10" s="672"/>
      <c r="D10" s="611"/>
      <c r="E10" s="611"/>
      <c r="F10" s="611"/>
      <c r="G10" s="611"/>
      <c r="H10" s="611"/>
      <c r="I10" s="611"/>
      <c r="J10" s="611"/>
      <c r="K10" s="611"/>
      <c r="L10" s="611"/>
      <c r="M10" s="611"/>
      <c r="N10" s="611"/>
      <c r="O10" s="473">
        <f>SUM(O12,O14,O16,O19,O21,O214,O224,O226,O445,O459)</f>
        <v>547576735.24845016</v>
      </c>
      <c r="P10" s="611"/>
      <c r="Q10" s="1090"/>
      <c r="R10" s="543"/>
      <c r="S10" s="543"/>
      <c r="T10" s="543"/>
      <c r="U10" s="543"/>
      <c r="V10" s="543"/>
      <c r="W10" s="473">
        <f>SUM(W12,W14,W16,W19,W21,W214,W224,W226,W445,W459)</f>
        <v>389803874.40619963</v>
      </c>
      <c r="X10" s="473">
        <f>SUM(X12,X14,X16,X19,X21,X214,X224,X226,X445,X459)</f>
        <v>32956463.239673056</v>
      </c>
      <c r="Y10" s="473">
        <f>SUM(Y12,Y14,Y16,Y19,Y21,Y214,Y224,Y226,Y445,Y459)</f>
        <v>18608394.675275125</v>
      </c>
      <c r="Z10" s="473">
        <f>SUM(Z12,Z14,Z16,Z19,Z21,Z214,Z224,Z226,Z445,Z459)</f>
        <v>18608394.675275125</v>
      </c>
      <c r="AA10" s="473">
        <f>SUM(AA12,AA14,AA16,AA18,AA21,AA214,AA223,AA226,AA445,AA459)</f>
        <v>18595915.675275125</v>
      </c>
      <c r="AB10" s="473">
        <f>SUM(AB12,AB14,AB16,AB18,AB21,AB214,AB223,AB226,AB445,AB458)</f>
        <v>28676623.055570506</v>
      </c>
      <c r="AC10" s="611"/>
      <c r="AD10" s="473">
        <f>SUM(AD12,AD14,AD16,AD19,AD21,AD214,AD224,AD226,AD445,AD459)</f>
        <v>40327069.521181524</v>
      </c>
      <c r="AE10" s="473">
        <f>SUM(AE12,AE14,AE16,AE19,AE21,AE214,AE224,AE226,AE445,AE459)</f>
        <v>497173158.3469733</v>
      </c>
      <c r="AF10" s="473">
        <f>AF14+AF16+AF21+AF214+AF226+AF445</f>
        <v>478573042.67169809</v>
      </c>
      <c r="AG10" s="473">
        <f>W10+X10+Y10+Z10+AA10+AB10</f>
        <v>507249665.72726864</v>
      </c>
      <c r="AH10" s="673"/>
      <c r="AI10" s="674"/>
      <c r="AJ10" s="625"/>
      <c r="AK10" s="625"/>
      <c r="AL10" s="625"/>
      <c r="AM10" s="625"/>
      <c r="AN10" s="625"/>
    </row>
    <row r="11" spans="1:40" s="476" customFormat="1" ht="16">
      <c r="A11" s="496" t="s">
        <v>27</v>
      </c>
      <c r="B11" s="672" t="s">
        <v>2786</v>
      </c>
      <c r="C11" s="514"/>
      <c r="D11" s="611"/>
      <c r="E11" s="611"/>
      <c r="F11" s="611"/>
      <c r="G11" s="611"/>
      <c r="H11" s="611"/>
      <c r="I11" s="611"/>
      <c r="J11" s="611"/>
      <c r="K11" s="611"/>
      <c r="L11" s="611"/>
      <c r="M11" s="611"/>
      <c r="N11" s="611"/>
      <c r="O11" s="641"/>
      <c r="P11" s="611"/>
      <c r="Q11" s="1090"/>
      <c r="R11" s="620"/>
      <c r="S11" s="620"/>
      <c r="T11" s="620"/>
      <c r="U11" s="620"/>
      <c r="V11" s="620"/>
      <c r="W11" s="621"/>
      <c r="X11" s="621"/>
      <c r="Y11" s="621"/>
      <c r="Z11" s="621"/>
      <c r="AA11" s="621"/>
      <c r="AB11" s="621"/>
      <c r="AC11" s="525"/>
      <c r="AD11" s="611"/>
      <c r="AE11" s="611"/>
      <c r="AF11" s="641"/>
      <c r="AG11" s="689"/>
      <c r="AH11" s="475"/>
      <c r="AI11" s="622"/>
      <c r="AJ11" s="475"/>
      <c r="AK11" s="475"/>
      <c r="AL11" s="475"/>
      <c r="AM11" s="475"/>
      <c r="AN11" s="475"/>
    </row>
    <row r="12" spans="1:40" s="476" customFormat="1" ht="16">
      <c r="A12" s="496"/>
      <c r="B12" s="672" t="s">
        <v>145</v>
      </c>
      <c r="C12" s="611"/>
      <c r="D12" s="611" t="s">
        <v>145</v>
      </c>
      <c r="E12" s="611" t="s">
        <v>145</v>
      </c>
      <c r="F12" s="611" t="s">
        <v>145</v>
      </c>
      <c r="G12" s="611" t="s">
        <v>145</v>
      </c>
      <c r="H12" s="611" t="s">
        <v>145</v>
      </c>
      <c r="I12" s="611" t="s">
        <v>145</v>
      </c>
      <c r="J12" s="611" t="s">
        <v>145</v>
      </c>
      <c r="K12" s="611" t="s">
        <v>145</v>
      </c>
      <c r="L12" s="611" t="s">
        <v>145</v>
      </c>
      <c r="M12" s="611" t="s">
        <v>145</v>
      </c>
      <c r="N12" s="611" t="s">
        <v>145</v>
      </c>
      <c r="O12" s="611" t="s">
        <v>145</v>
      </c>
      <c r="P12" s="611" t="s">
        <v>145</v>
      </c>
      <c r="Q12" s="1090"/>
      <c r="R12" s="620"/>
      <c r="S12" s="620"/>
      <c r="T12" s="620"/>
      <c r="U12" s="620"/>
      <c r="V12" s="620"/>
      <c r="W12" s="621" t="s">
        <v>145</v>
      </c>
      <c r="X12" s="621" t="s">
        <v>145</v>
      </c>
      <c r="Y12" s="621" t="s">
        <v>145</v>
      </c>
      <c r="Z12" s="621"/>
      <c r="AA12" s="621"/>
      <c r="AB12" s="621"/>
      <c r="AC12" s="525"/>
      <c r="AD12" s="611" t="s">
        <v>145</v>
      </c>
      <c r="AE12" s="611" t="s">
        <v>145</v>
      </c>
      <c r="AF12" s="641"/>
      <c r="AG12" s="689"/>
      <c r="AH12" s="623"/>
      <c r="AI12" s="622"/>
      <c r="AJ12" s="475"/>
      <c r="AK12" s="475"/>
      <c r="AL12" s="475"/>
      <c r="AM12" s="475"/>
      <c r="AN12" s="475"/>
    </row>
    <row r="13" spans="1:40" s="476" customFormat="1" ht="16">
      <c r="A13" s="496"/>
      <c r="B13" s="672" t="s">
        <v>2787</v>
      </c>
      <c r="C13" s="610"/>
      <c r="D13" s="610"/>
      <c r="E13" s="610"/>
      <c r="F13" s="610"/>
      <c r="G13" s="610"/>
      <c r="H13" s="610"/>
      <c r="I13" s="610"/>
      <c r="J13" s="610"/>
      <c r="K13" s="610"/>
      <c r="L13" s="610"/>
      <c r="M13" s="610"/>
      <c r="N13" s="610"/>
      <c r="O13" s="610"/>
      <c r="P13" s="610"/>
      <c r="Q13" s="1089"/>
      <c r="R13" s="620"/>
      <c r="S13" s="620"/>
      <c r="T13" s="620"/>
      <c r="U13" s="620"/>
      <c r="V13" s="620"/>
      <c r="W13" s="624"/>
      <c r="X13" s="624"/>
      <c r="Y13" s="624"/>
      <c r="Z13" s="624"/>
      <c r="AA13" s="624"/>
      <c r="AB13" s="624"/>
      <c r="AC13" s="525"/>
      <c r="AD13" s="610"/>
      <c r="AE13" s="610"/>
      <c r="AF13" s="685"/>
      <c r="AG13" s="689"/>
      <c r="AH13" s="475"/>
      <c r="AI13" s="622"/>
      <c r="AJ13" s="475"/>
      <c r="AK13" s="475"/>
      <c r="AL13" s="475"/>
      <c r="AM13" s="475"/>
      <c r="AN13" s="475"/>
    </row>
    <row r="14" spans="1:40" s="626" customFormat="1" ht="21.75" customHeight="1">
      <c r="A14" s="496" t="s">
        <v>29</v>
      </c>
      <c r="B14" s="672" t="s">
        <v>2788</v>
      </c>
      <c r="C14" s="514"/>
      <c r="D14" s="610"/>
      <c r="E14" s="610"/>
      <c r="F14" s="610"/>
      <c r="G14" s="610"/>
      <c r="H14" s="610"/>
      <c r="I14" s="610"/>
      <c r="J14" s="610"/>
      <c r="K14" s="610"/>
      <c r="L14" s="610"/>
      <c r="M14" s="610"/>
      <c r="N14" s="610"/>
      <c r="O14" s="642"/>
      <c r="P14" s="610"/>
      <c r="Q14" s="1089"/>
      <c r="R14" s="643"/>
      <c r="S14" s="543"/>
      <c r="T14" s="543"/>
      <c r="U14" s="644"/>
      <c r="V14" s="644"/>
      <c r="W14" s="642"/>
      <c r="X14" s="642"/>
      <c r="Y14" s="642"/>
      <c r="Z14" s="642"/>
      <c r="AA14" s="642"/>
      <c r="AB14" s="642"/>
      <c r="AC14" s="621"/>
      <c r="AD14" s="642"/>
      <c r="AE14" s="642"/>
      <c r="AF14" s="473"/>
      <c r="AG14" s="473"/>
      <c r="AH14" s="625"/>
      <c r="AJ14" s="625"/>
      <c r="AK14" s="625"/>
      <c r="AL14" s="625"/>
      <c r="AM14" s="625"/>
      <c r="AN14" s="625"/>
    </row>
    <row r="15" spans="1:40" s="626" customFormat="1" ht="16">
      <c r="A15" s="496"/>
      <c r="B15" s="672" t="s">
        <v>2787</v>
      </c>
      <c r="C15" s="514"/>
      <c r="D15" s="610"/>
      <c r="E15" s="610"/>
      <c r="F15" s="610"/>
      <c r="G15" s="610"/>
      <c r="H15" s="610"/>
      <c r="I15" s="610"/>
      <c r="J15" s="610"/>
      <c r="K15" s="610"/>
      <c r="L15" s="610"/>
      <c r="M15" s="610"/>
      <c r="N15" s="610"/>
      <c r="O15" s="610"/>
      <c r="P15" s="610"/>
      <c r="Q15" s="1089"/>
      <c r="R15" s="643" t="str">
        <f>MID(B15,2,7)</f>
        <v/>
      </c>
      <c r="S15" s="543"/>
      <c r="T15" s="543"/>
      <c r="U15" s="644"/>
      <c r="V15" s="543"/>
      <c r="W15" s="647"/>
      <c r="X15" s="647"/>
      <c r="Y15" s="647"/>
      <c r="Z15" s="647"/>
      <c r="AA15" s="647"/>
      <c r="AB15" s="647">
        <f>IF(O15-10=W15+X15+Z15+AA15+Y15,0,U15)</f>
        <v>0</v>
      </c>
      <c r="AC15" s="648"/>
      <c r="AD15" s="599"/>
      <c r="AE15" s="649"/>
      <c r="AF15" s="649"/>
      <c r="AG15" s="684"/>
      <c r="AH15" s="625"/>
      <c r="AI15" s="625"/>
      <c r="AJ15" s="625"/>
      <c r="AK15" s="625"/>
      <c r="AL15" s="625"/>
      <c r="AM15" s="625"/>
      <c r="AN15" s="625"/>
    </row>
    <row r="16" spans="1:40" s="626" customFormat="1" ht="23.25" customHeight="1">
      <c r="A16" s="496" t="s">
        <v>31</v>
      </c>
      <c r="B16" s="672" t="s">
        <v>2789</v>
      </c>
      <c r="C16" s="514"/>
      <c r="D16" s="610"/>
      <c r="E16" s="610"/>
      <c r="F16" s="610"/>
      <c r="G16" s="610"/>
      <c r="H16" s="610"/>
      <c r="I16" s="610"/>
      <c r="J16" s="610"/>
      <c r="K16" s="610"/>
      <c r="L16" s="610"/>
      <c r="M16" s="610"/>
      <c r="N16" s="610"/>
      <c r="O16" s="642"/>
      <c r="P16" s="610"/>
      <c r="Q16" s="1089"/>
      <c r="R16" s="643"/>
      <c r="S16" s="543"/>
      <c r="T16" s="543"/>
      <c r="U16" s="644"/>
      <c r="V16" s="543"/>
      <c r="W16" s="642"/>
      <c r="X16" s="642"/>
      <c r="Y16" s="642"/>
      <c r="Z16" s="642"/>
      <c r="AA16" s="642"/>
      <c r="AB16" s="642"/>
      <c r="AC16" s="648"/>
      <c r="AD16" s="642"/>
      <c r="AE16" s="642"/>
      <c r="AF16" s="473"/>
      <c r="AG16" s="473"/>
      <c r="AH16" s="625"/>
      <c r="AI16" s="625"/>
      <c r="AJ16" s="625"/>
      <c r="AK16" s="625"/>
      <c r="AL16" s="625"/>
      <c r="AM16" s="625"/>
      <c r="AN16" s="625"/>
    </row>
    <row r="17" spans="1:40" s="625" customFormat="1" ht="16">
      <c r="A17" s="496"/>
      <c r="B17" s="672" t="s">
        <v>2787</v>
      </c>
      <c r="C17" s="514"/>
      <c r="D17" s="610"/>
      <c r="E17" s="610"/>
      <c r="F17" s="610"/>
      <c r="G17" s="610"/>
      <c r="H17" s="610"/>
      <c r="I17" s="610"/>
      <c r="J17" s="610"/>
      <c r="K17" s="610"/>
      <c r="L17" s="610"/>
      <c r="M17" s="610"/>
      <c r="N17" s="610"/>
      <c r="O17" s="610"/>
      <c r="P17" s="610"/>
      <c r="Q17" s="1089"/>
      <c r="R17" s="643" t="str">
        <f>MID(B17,2,7)</f>
        <v/>
      </c>
      <c r="S17" s="543"/>
      <c r="T17" s="543"/>
      <c r="U17" s="644"/>
      <c r="V17" s="543"/>
      <c r="W17" s="647"/>
      <c r="X17" s="647"/>
      <c r="Y17" s="647"/>
      <c r="Z17" s="647"/>
      <c r="AA17" s="647"/>
      <c r="AB17" s="647"/>
      <c r="AC17" s="648"/>
      <c r="AD17" s="599"/>
      <c r="AE17" s="649"/>
      <c r="AF17" s="649"/>
      <c r="AG17" s="640">
        <f t="shared" ref="AG17:AG50" si="0">AF17+AB17</f>
        <v>0</v>
      </c>
    </row>
    <row r="18" spans="1:40" s="625" customFormat="1" ht="16">
      <c r="A18" s="496" t="s">
        <v>33</v>
      </c>
      <c r="B18" s="672" t="s">
        <v>2790</v>
      </c>
      <c r="C18" s="514"/>
      <c r="D18" s="610"/>
      <c r="E18" s="610"/>
      <c r="F18" s="610"/>
      <c r="G18" s="610"/>
      <c r="H18" s="610"/>
      <c r="I18" s="610"/>
      <c r="J18" s="610"/>
      <c r="K18" s="610"/>
      <c r="L18" s="610"/>
      <c r="M18" s="610"/>
      <c r="N18" s="610"/>
      <c r="O18" s="610"/>
      <c r="P18" s="610"/>
      <c r="Q18" s="1089"/>
      <c r="R18" s="643"/>
      <c r="S18" s="543"/>
      <c r="T18" s="543"/>
      <c r="U18" s="644"/>
      <c r="V18" s="543"/>
      <c r="W18" s="647"/>
      <c r="X18" s="647"/>
      <c r="Y18" s="647"/>
      <c r="Z18" s="647"/>
      <c r="AA18" s="647"/>
      <c r="AB18" s="647"/>
      <c r="AC18" s="648"/>
      <c r="AD18" s="599"/>
      <c r="AE18" s="649"/>
      <c r="AF18" s="649"/>
      <c r="AG18" s="640">
        <f t="shared" si="0"/>
        <v>0</v>
      </c>
    </row>
    <row r="19" spans="1:40" s="625" customFormat="1" ht="21" customHeight="1">
      <c r="A19" s="496"/>
      <c r="B19" s="672" t="s">
        <v>145</v>
      </c>
      <c r="C19" s="514"/>
      <c r="D19" s="610" t="s">
        <v>145</v>
      </c>
      <c r="E19" s="610" t="s">
        <v>145</v>
      </c>
      <c r="F19" s="610" t="s">
        <v>145</v>
      </c>
      <c r="G19" s="610" t="s">
        <v>145</v>
      </c>
      <c r="H19" s="610" t="s">
        <v>145</v>
      </c>
      <c r="I19" s="610" t="s">
        <v>145</v>
      </c>
      <c r="J19" s="610" t="s">
        <v>145</v>
      </c>
      <c r="K19" s="610" t="s">
        <v>145</v>
      </c>
      <c r="L19" s="610" t="s">
        <v>145</v>
      </c>
      <c r="M19" s="610" t="s">
        <v>145</v>
      </c>
      <c r="N19" s="610" t="s">
        <v>145</v>
      </c>
      <c r="O19" s="610" t="s">
        <v>145</v>
      </c>
      <c r="P19" s="610" t="s">
        <v>145</v>
      </c>
      <c r="Q19" s="1089"/>
      <c r="R19" s="643"/>
      <c r="S19" s="543"/>
      <c r="T19" s="543"/>
      <c r="U19" s="644"/>
      <c r="V19" s="543"/>
      <c r="W19" s="647"/>
      <c r="X19" s="647"/>
      <c r="Y19" s="647"/>
      <c r="Z19" s="647"/>
      <c r="AA19" s="647"/>
      <c r="AB19" s="647"/>
      <c r="AC19" s="648"/>
      <c r="AD19" s="599"/>
      <c r="AE19" s="649"/>
      <c r="AF19" s="649"/>
      <c r="AG19" s="640">
        <f t="shared" si="0"/>
        <v>0</v>
      </c>
    </row>
    <row r="20" spans="1:40" s="625" customFormat="1" ht="16">
      <c r="A20" s="496"/>
      <c r="B20" s="672" t="s">
        <v>2787</v>
      </c>
      <c r="C20" s="514"/>
      <c r="D20" s="610"/>
      <c r="E20" s="610"/>
      <c r="F20" s="610"/>
      <c r="G20" s="610"/>
      <c r="H20" s="610"/>
      <c r="I20" s="610"/>
      <c r="J20" s="610"/>
      <c r="K20" s="610"/>
      <c r="L20" s="610"/>
      <c r="M20" s="610"/>
      <c r="N20" s="610"/>
      <c r="O20" s="610"/>
      <c r="P20" s="610"/>
      <c r="Q20" s="1089"/>
      <c r="R20" s="643"/>
      <c r="S20" s="543"/>
      <c r="T20" s="543"/>
      <c r="U20" s="644"/>
      <c r="V20" s="543"/>
      <c r="W20" s="647"/>
      <c r="X20" s="647"/>
      <c r="Y20" s="647"/>
      <c r="Z20" s="647"/>
      <c r="AA20" s="647"/>
      <c r="AB20" s="647"/>
      <c r="AC20" s="648"/>
      <c r="AD20" s="599"/>
      <c r="AE20" s="649"/>
      <c r="AF20" s="649"/>
      <c r="AG20" s="640">
        <f t="shared" si="0"/>
        <v>0</v>
      </c>
    </row>
    <row r="21" spans="1:40" s="625" customFormat="1" ht="29.25" customHeight="1">
      <c r="A21" s="496" t="s">
        <v>35</v>
      </c>
      <c r="B21" s="672" t="s">
        <v>2791</v>
      </c>
      <c r="C21" s="514"/>
      <c r="D21" s="610"/>
      <c r="E21" s="610"/>
      <c r="F21" s="610"/>
      <c r="G21" s="610"/>
      <c r="H21" s="610"/>
      <c r="I21" s="610"/>
      <c r="J21" s="610"/>
      <c r="K21" s="610"/>
      <c r="L21" s="610"/>
      <c r="M21" s="610"/>
      <c r="N21" s="610"/>
      <c r="O21" s="642">
        <f>SUM(O22:O212)</f>
        <v>208316726.42163691</v>
      </c>
      <c r="P21" s="610"/>
      <c r="Q21" s="1089"/>
      <c r="R21" s="643"/>
      <c r="S21" s="543"/>
      <c r="T21" s="543"/>
      <c r="U21" s="644"/>
      <c r="V21" s="543"/>
      <c r="W21" s="642">
        <f t="shared" ref="W21:AB21" si="1">SUM(W22:W212)</f>
        <v>120857194.25810383</v>
      </c>
      <c r="X21" s="642">
        <f t="shared" si="1"/>
        <v>28931805.284327388</v>
      </c>
      <c r="Y21" s="642">
        <f t="shared" si="1"/>
        <v>14631454.219801424</v>
      </c>
      <c r="Z21" s="642">
        <f t="shared" si="1"/>
        <v>14631454.219801424</v>
      </c>
      <c r="AA21" s="642">
        <f t="shared" si="1"/>
        <v>14631454.219801424</v>
      </c>
      <c r="AB21" s="642">
        <f t="shared" si="1"/>
        <v>14631454.219801424</v>
      </c>
      <c r="AC21" s="648"/>
      <c r="AD21" s="642">
        <f>SUM(AD22:AD212)</f>
        <v>1910.0000000000946</v>
      </c>
      <c r="AE21" s="642">
        <f>SUM(AE22:AE212)</f>
        <v>208316726.42163691</v>
      </c>
      <c r="AF21" s="473">
        <f>SUM(AF22:AF212)</f>
        <v>193683362.20183551</v>
      </c>
      <c r="AG21" s="473">
        <f>SUM(AG22:AG212)</f>
        <v>208314816.42163691</v>
      </c>
    </row>
    <row r="22" spans="1:40" s="625" customFormat="1" ht="16">
      <c r="A22" s="496"/>
      <c r="B22" s="493" t="s">
        <v>1364</v>
      </c>
      <c r="C22" s="494" t="s">
        <v>1198</v>
      </c>
      <c r="D22" s="516" t="s">
        <v>747</v>
      </c>
      <c r="E22" s="516">
        <v>0</v>
      </c>
      <c r="F22" s="521" t="s">
        <v>233</v>
      </c>
      <c r="G22" s="493">
        <v>2006</v>
      </c>
      <c r="H22" s="516">
        <v>0</v>
      </c>
      <c r="I22" s="516">
        <v>0</v>
      </c>
      <c r="J22" s="516">
        <v>0</v>
      </c>
      <c r="K22" s="516">
        <v>0</v>
      </c>
      <c r="L22" s="516">
        <v>0</v>
      </c>
      <c r="M22" s="493" t="s">
        <v>204</v>
      </c>
      <c r="N22" s="493">
        <v>2006</v>
      </c>
      <c r="O22" s="517">
        <v>450000</v>
      </c>
      <c r="P22" s="611" t="s">
        <v>123</v>
      </c>
      <c r="Q22" s="1090"/>
      <c r="R22" s="643" t="str">
        <f t="shared" ref="R22:R53" si="2">MID(B22,2,7)</f>
        <v>2.06.01</v>
      </c>
      <c r="S22" s="543" t="str">
        <f t="shared" ref="S22:S41" si="3">VLOOKUP(R22,kelompok,2,0)</f>
        <v>ALAT KANTOR</v>
      </c>
      <c r="T22" s="543">
        <f t="shared" ref="T22:T41" si="4">VLOOKUP(R22,MASAMANFAAT,4,0)</f>
        <v>5</v>
      </c>
      <c r="U22" s="651">
        <f t="shared" ref="U22:U53" si="5">(O22-10)/T22</f>
        <v>89998</v>
      </c>
      <c r="V22" s="543">
        <f t="shared" ref="V22:V51" si="6">2013-AC22</f>
        <v>7</v>
      </c>
      <c r="W22" s="647">
        <f t="shared" ref="W22:W53" si="7">IF(V22&gt;T22,O22-10,U22*V22)</f>
        <v>449990</v>
      </c>
      <c r="X22" s="647">
        <f t="shared" ref="X22:X53" si="8">IF(O22-10=W22,0,U22)</f>
        <v>0</v>
      </c>
      <c r="Y22" s="647">
        <f t="shared" ref="Y22:Y53" si="9">IF(O22-10=W22+X22,0,U22)</f>
        <v>0</v>
      </c>
      <c r="Z22" s="647">
        <v>0</v>
      </c>
      <c r="AA22" s="647">
        <f t="shared" ref="AA22:AA53" si="10">IF(O22-10=Y22+Z22+X22+W22,0,U22)</f>
        <v>0</v>
      </c>
      <c r="AB22" s="647">
        <f t="shared" ref="AB22:AB53" si="11">IF(O22-10=W22+X22+Z22+AA22+Y22,0,U22)</f>
        <v>0</v>
      </c>
      <c r="AC22" s="648">
        <f t="shared" ref="AC22:AC53" si="12">G22</f>
        <v>2006</v>
      </c>
      <c r="AD22" s="599">
        <f t="shared" ref="AD22:AD53" si="13">O22-(W22+X22+Y22+Z22+AA22+AB22)</f>
        <v>10</v>
      </c>
      <c r="AE22" s="649">
        <f t="shared" ref="AE22:AE53" si="14">O22</f>
        <v>450000</v>
      </c>
      <c r="AF22" s="473">
        <f t="shared" ref="AF22:AF61" si="15">W22+X22+Y22+Z22+AA22</f>
        <v>449990</v>
      </c>
      <c r="AG22" s="640">
        <f>AF22+AB22</f>
        <v>449990</v>
      </c>
    </row>
    <row r="23" spans="1:40" s="625" customFormat="1" ht="16">
      <c r="A23" s="496"/>
      <c r="B23" s="493" t="s">
        <v>1366</v>
      </c>
      <c r="C23" s="494" t="s">
        <v>1200</v>
      </c>
      <c r="D23" s="516" t="s">
        <v>747</v>
      </c>
      <c r="E23" s="516">
        <v>0</v>
      </c>
      <c r="F23" s="521" t="s">
        <v>1523</v>
      </c>
      <c r="G23" s="493">
        <v>2005</v>
      </c>
      <c r="H23" s="516">
        <v>0</v>
      </c>
      <c r="I23" s="516">
        <v>0</v>
      </c>
      <c r="J23" s="516">
        <v>0</v>
      </c>
      <c r="K23" s="516">
        <v>0</v>
      </c>
      <c r="L23" s="516">
        <v>0</v>
      </c>
      <c r="M23" s="493" t="s">
        <v>204</v>
      </c>
      <c r="N23" s="493">
        <v>2005</v>
      </c>
      <c r="O23" s="517">
        <v>187500</v>
      </c>
      <c r="P23" s="611" t="s">
        <v>145</v>
      </c>
      <c r="Q23" s="1090"/>
      <c r="R23" s="643" t="str">
        <f t="shared" si="2"/>
        <v>2.06.02</v>
      </c>
      <c r="S23" s="543" t="str">
        <f t="shared" si="3"/>
        <v>ALAT RUMAH TANGGA</v>
      </c>
      <c r="T23" s="543">
        <f t="shared" si="4"/>
        <v>5</v>
      </c>
      <c r="U23" s="651">
        <f t="shared" si="5"/>
        <v>37498</v>
      </c>
      <c r="V23" s="543">
        <f t="shared" si="6"/>
        <v>8</v>
      </c>
      <c r="W23" s="647">
        <f t="shared" si="7"/>
        <v>187490</v>
      </c>
      <c r="X23" s="647">
        <f t="shared" si="8"/>
        <v>0</v>
      </c>
      <c r="Y23" s="647">
        <f t="shared" si="9"/>
        <v>0</v>
      </c>
      <c r="Z23" s="647">
        <f t="shared" ref="Z23:Z54" si="16">IF(O23-10=X23+Y23+W23,0,U23)</f>
        <v>0</v>
      </c>
      <c r="AA23" s="647">
        <f t="shared" si="10"/>
        <v>0</v>
      </c>
      <c r="AB23" s="647">
        <f t="shared" si="11"/>
        <v>0</v>
      </c>
      <c r="AC23" s="648">
        <f t="shared" si="12"/>
        <v>2005</v>
      </c>
      <c r="AD23" s="599">
        <f t="shared" si="13"/>
        <v>10</v>
      </c>
      <c r="AE23" s="649">
        <f t="shared" si="14"/>
        <v>187500</v>
      </c>
      <c r="AF23" s="473">
        <f t="shared" si="15"/>
        <v>187490</v>
      </c>
      <c r="AG23" s="640">
        <f t="shared" si="0"/>
        <v>187490</v>
      </c>
    </row>
    <row r="24" spans="1:40" s="625" customFormat="1" ht="16">
      <c r="A24" s="496"/>
      <c r="B24" s="493" t="s">
        <v>1367</v>
      </c>
      <c r="C24" s="494" t="s">
        <v>1201</v>
      </c>
      <c r="D24" s="516" t="s">
        <v>747</v>
      </c>
      <c r="E24" s="516">
        <v>0</v>
      </c>
      <c r="F24" s="521" t="s">
        <v>233</v>
      </c>
      <c r="G24" s="493">
        <v>2006</v>
      </c>
      <c r="H24" s="516">
        <v>0</v>
      </c>
      <c r="I24" s="516">
        <v>0</v>
      </c>
      <c r="J24" s="516">
        <v>0</v>
      </c>
      <c r="K24" s="516">
        <v>0</v>
      </c>
      <c r="L24" s="516">
        <v>0</v>
      </c>
      <c r="M24" s="493" t="s">
        <v>204</v>
      </c>
      <c r="N24" s="493">
        <v>2006</v>
      </c>
      <c r="O24" s="517">
        <v>375000</v>
      </c>
      <c r="P24" s="611" t="s">
        <v>123</v>
      </c>
      <c r="Q24" s="1090"/>
      <c r="R24" s="643" t="str">
        <f t="shared" si="2"/>
        <v>2.06.01</v>
      </c>
      <c r="S24" s="543" t="str">
        <f t="shared" si="3"/>
        <v>ALAT KANTOR</v>
      </c>
      <c r="T24" s="543">
        <f t="shared" si="4"/>
        <v>5</v>
      </c>
      <c r="U24" s="651">
        <f t="shared" si="5"/>
        <v>74998</v>
      </c>
      <c r="V24" s="543">
        <f t="shared" si="6"/>
        <v>7</v>
      </c>
      <c r="W24" s="647">
        <f t="shared" si="7"/>
        <v>374990</v>
      </c>
      <c r="X24" s="647">
        <f t="shared" si="8"/>
        <v>0</v>
      </c>
      <c r="Y24" s="647">
        <f t="shared" si="9"/>
        <v>0</v>
      </c>
      <c r="Z24" s="647">
        <f t="shared" si="16"/>
        <v>0</v>
      </c>
      <c r="AA24" s="647">
        <f t="shared" si="10"/>
        <v>0</v>
      </c>
      <c r="AB24" s="647">
        <f t="shared" si="11"/>
        <v>0</v>
      </c>
      <c r="AC24" s="648">
        <f t="shared" si="12"/>
        <v>2006</v>
      </c>
      <c r="AD24" s="599">
        <f t="shared" si="13"/>
        <v>10</v>
      </c>
      <c r="AE24" s="649">
        <f t="shared" si="14"/>
        <v>375000</v>
      </c>
      <c r="AF24" s="473">
        <f t="shared" si="15"/>
        <v>374990</v>
      </c>
      <c r="AG24" s="640">
        <f t="shared" si="0"/>
        <v>374990</v>
      </c>
    </row>
    <row r="25" spans="1:40" s="625" customFormat="1" ht="16">
      <c r="A25" s="496"/>
      <c r="B25" s="493" t="s">
        <v>1364</v>
      </c>
      <c r="C25" s="494" t="s">
        <v>1198</v>
      </c>
      <c r="D25" s="516" t="s">
        <v>747</v>
      </c>
      <c r="E25" s="516">
        <v>0</v>
      </c>
      <c r="F25" s="521" t="s">
        <v>233</v>
      </c>
      <c r="G25" s="493">
        <v>2000</v>
      </c>
      <c r="H25" s="516">
        <v>0</v>
      </c>
      <c r="I25" s="516">
        <v>0</v>
      </c>
      <c r="J25" s="516">
        <v>0</v>
      </c>
      <c r="K25" s="516">
        <v>0</v>
      </c>
      <c r="L25" s="516">
        <v>0</v>
      </c>
      <c r="M25" s="493" t="s">
        <v>204</v>
      </c>
      <c r="N25" s="493">
        <v>2000</v>
      </c>
      <c r="O25" s="517">
        <v>300000</v>
      </c>
      <c r="P25" s="611" t="s">
        <v>145</v>
      </c>
      <c r="Q25" s="1090"/>
      <c r="R25" s="643" t="str">
        <f t="shared" si="2"/>
        <v>2.06.01</v>
      </c>
      <c r="S25" s="543" t="str">
        <f t="shared" si="3"/>
        <v>ALAT KANTOR</v>
      </c>
      <c r="T25" s="543">
        <f t="shared" si="4"/>
        <v>5</v>
      </c>
      <c r="U25" s="651">
        <f t="shared" si="5"/>
        <v>59998</v>
      </c>
      <c r="V25" s="543">
        <f t="shared" si="6"/>
        <v>13</v>
      </c>
      <c r="W25" s="647">
        <f t="shared" si="7"/>
        <v>299990</v>
      </c>
      <c r="X25" s="647">
        <f t="shared" si="8"/>
        <v>0</v>
      </c>
      <c r="Y25" s="647">
        <f t="shared" si="9"/>
        <v>0</v>
      </c>
      <c r="Z25" s="647">
        <f t="shared" si="16"/>
        <v>0</v>
      </c>
      <c r="AA25" s="647">
        <f t="shared" si="10"/>
        <v>0</v>
      </c>
      <c r="AB25" s="647">
        <f t="shared" si="11"/>
        <v>0</v>
      </c>
      <c r="AC25" s="648">
        <f t="shared" si="12"/>
        <v>2000</v>
      </c>
      <c r="AD25" s="599">
        <f t="shared" si="13"/>
        <v>10</v>
      </c>
      <c r="AE25" s="649">
        <f t="shared" si="14"/>
        <v>300000</v>
      </c>
      <c r="AF25" s="473">
        <f t="shared" si="15"/>
        <v>299990</v>
      </c>
      <c r="AG25" s="640">
        <f t="shared" si="0"/>
        <v>299990</v>
      </c>
    </row>
    <row r="26" spans="1:40" s="625" customFormat="1" ht="16">
      <c r="A26" s="496"/>
      <c r="B26" s="493" t="s">
        <v>1370</v>
      </c>
      <c r="C26" s="494" t="s">
        <v>1204</v>
      </c>
      <c r="D26" s="516" t="s">
        <v>1450</v>
      </c>
      <c r="E26" s="516">
        <v>0</v>
      </c>
      <c r="F26" s="521" t="s">
        <v>220</v>
      </c>
      <c r="G26" s="493">
        <v>2000</v>
      </c>
      <c r="H26" s="516">
        <v>0</v>
      </c>
      <c r="I26" s="516">
        <v>0</v>
      </c>
      <c r="J26" s="516">
        <v>0</v>
      </c>
      <c r="K26" s="516">
        <v>0</v>
      </c>
      <c r="L26" s="516">
        <v>0</v>
      </c>
      <c r="M26" s="493" t="s">
        <v>204</v>
      </c>
      <c r="N26" s="493">
        <v>2000</v>
      </c>
      <c r="O26" s="517">
        <v>39000</v>
      </c>
      <c r="P26" s="611"/>
      <c r="Q26" s="1090"/>
      <c r="R26" s="643" t="str">
        <f t="shared" si="2"/>
        <v>2.06.02</v>
      </c>
      <c r="S26" s="543" t="str">
        <f t="shared" si="3"/>
        <v>ALAT RUMAH TANGGA</v>
      </c>
      <c r="T26" s="543">
        <f t="shared" si="4"/>
        <v>5</v>
      </c>
      <c r="U26" s="651">
        <f t="shared" si="5"/>
        <v>7798</v>
      </c>
      <c r="V26" s="543">
        <f t="shared" si="6"/>
        <v>13</v>
      </c>
      <c r="W26" s="647">
        <f t="shared" si="7"/>
        <v>38990</v>
      </c>
      <c r="X26" s="647">
        <f t="shared" si="8"/>
        <v>0</v>
      </c>
      <c r="Y26" s="647">
        <f t="shared" si="9"/>
        <v>0</v>
      </c>
      <c r="Z26" s="647">
        <f t="shared" si="16"/>
        <v>0</v>
      </c>
      <c r="AA26" s="647">
        <f t="shared" si="10"/>
        <v>0</v>
      </c>
      <c r="AB26" s="647">
        <f t="shared" si="11"/>
        <v>0</v>
      </c>
      <c r="AC26" s="648">
        <f t="shared" si="12"/>
        <v>2000</v>
      </c>
      <c r="AD26" s="599">
        <f t="shared" si="13"/>
        <v>10</v>
      </c>
      <c r="AE26" s="649">
        <f t="shared" si="14"/>
        <v>39000</v>
      </c>
      <c r="AF26" s="473">
        <f t="shared" si="15"/>
        <v>38990</v>
      </c>
      <c r="AG26" s="640">
        <f t="shared" si="0"/>
        <v>38990</v>
      </c>
    </row>
    <row r="27" spans="1:40" s="626" customFormat="1" ht="16">
      <c r="A27" s="496"/>
      <c r="B27" s="493" t="s">
        <v>1366</v>
      </c>
      <c r="C27" s="494" t="s">
        <v>1200</v>
      </c>
      <c r="D27" s="516" t="s">
        <v>747</v>
      </c>
      <c r="E27" s="516">
        <v>0</v>
      </c>
      <c r="F27" s="521" t="s">
        <v>1523</v>
      </c>
      <c r="G27" s="493">
        <v>2000</v>
      </c>
      <c r="H27" s="516">
        <v>0</v>
      </c>
      <c r="I27" s="516">
        <v>0</v>
      </c>
      <c r="J27" s="516">
        <v>0</v>
      </c>
      <c r="K27" s="516">
        <v>0</v>
      </c>
      <c r="L27" s="516">
        <v>0</v>
      </c>
      <c r="M27" s="493" t="s">
        <v>204</v>
      </c>
      <c r="N27" s="493">
        <v>2000</v>
      </c>
      <c r="O27" s="517">
        <v>375000</v>
      </c>
      <c r="P27" s="611"/>
      <c r="Q27" s="1090"/>
      <c r="R27" s="643" t="str">
        <f t="shared" si="2"/>
        <v>2.06.02</v>
      </c>
      <c r="S27" s="543" t="str">
        <f t="shared" si="3"/>
        <v>ALAT RUMAH TANGGA</v>
      </c>
      <c r="T27" s="543">
        <f t="shared" si="4"/>
        <v>5</v>
      </c>
      <c r="U27" s="651">
        <f t="shared" si="5"/>
        <v>74998</v>
      </c>
      <c r="V27" s="543">
        <f t="shared" si="6"/>
        <v>13</v>
      </c>
      <c r="W27" s="647">
        <f t="shared" si="7"/>
        <v>374990</v>
      </c>
      <c r="X27" s="647">
        <f t="shared" si="8"/>
        <v>0</v>
      </c>
      <c r="Y27" s="647">
        <f t="shared" si="9"/>
        <v>0</v>
      </c>
      <c r="Z27" s="647">
        <f t="shared" si="16"/>
        <v>0</v>
      </c>
      <c r="AA27" s="647">
        <f t="shared" si="10"/>
        <v>0</v>
      </c>
      <c r="AB27" s="647">
        <f t="shared" si="11"/>
        <v>0</v>
      </c>
      <c r="AC27" s="648">
        <f t="shared" si="12"/>
        <v>2000</v>
      </c>
      <c r="AD27" s="599">
        <f t="shared" si="13"/>
        <v>10</v>
      </c>
      <c r="AE27" s="649">
        <f t="shared" si="14"/>
        <v>375000</v>
      </c>
      <c r="AF27" s="473">
        <f t="shared" si="15"/>
        <v>374990</v>
      </c>
      <c r="AG27" s="640">
        <f t="shared" si="0"/>
        <v>374990</v>
      </c>
      <c r="AH27" s="625"/>
      <c r="AI27" s="625"/>
      <c r="AJ27" s="625"/>
      <c r="AK27" s="625"/>
      <c r="AL27" s="625"/>
      <c r="AM27" s="625"/>
      <c r="AN27" s="625"/>
    </row>
    <row r="28" spans="1:40" s="626" customFormat="1" ht="16">
      <c r="A28" s="496"/>
      <c r="B28" s="493" t="s">
        <v>1372</v>
      </c>
      <c r="C28" s="494" t="s">
        <v>1206</v>
      </c>
      <c r="D28" s="516" t="s">
        <v>1452</v>
      </c>
      <c r="E28" s="516">
        <v>0</v>
      </c>
      <c r="F28" s="521" t="s">
        <v>225</v>
      </c>
      <c r="G28" s="493">
        <v>2006</v>
      </c>
      <c r="H28" s="516">
        <v>0</v>
      </c>
      <c r="I28" s="516">
        <v>0</v>
      </c>
      <c r="J28" s="516">
        <v>0</v>
      </c>
      <c r="K28" s="516">
        <v>0</v>
      </c>
      <c r="L28" s="516">
        <v>0</v>
      </c>
      <c r="M28" s="493" t="s">
        <v>204</v>
      </c>
      <c r="N28" s="493">
        <v>2006</v>
      </c>
      <c r="O28" s="517">
        <v>150000</v>
      </c>
      <c r="P28" s="611"/>
      <c r="Q28" s="1090"/>
      <c r="R28" s="643" t="str">
        <f t="shared" si="2"/>
        <v>2.06.02</v>
      </c>
      <c r="S28" s="543" t="str">
        <f t="shared" si="3"/>
        <v>ALAT RUMAH TANGGA</v>
      </c>
      <c r="T28" s="543">
        <f t="shared" si="4"/>
        <v>5</v>
      </c>
      <c r="U28" s="651">
        <f t="shared" si="5"/>
        <v>29998</v>
      </c>
      <c r="V28" s="543">
        <f t="shared" si="6"/>
        <v>7</v>
      </c>
      <c r="W28" s="647">
        <f t="shared" si="7"/>
        <v>149990</v>
      </c>
      <c r="X28" s="647">
        <f t="shared" si="8"/>
        <v>0</v>
      </c>
      <c r="Y28" s="647">
        <f t="shared" si="9"/>
        <v>0</v>
      </c>
      <c r="Z28" s="647">
        <f t="shared" si="16"/>
        <v>0</v>
      </c>
      <c r="AA28" s="647">
        <f t="shared" si="10"/>
        <v>0</v>
      </c>
      <c r="AB28" s="647">
        <f t="shared" si="11"/>
        <v>0</v>
      </c>
      <c r="AC28" s="648">
        <f t="shared" si="12"/>
        <v>2006</v>
      </c>
      <c r="AD28" s="599">
        <f t="shared" si="13"/>
        <v>10</v>
      </c>
      <c r="AE28" s="649">
        <f t="shared" si="14"/>
        <v>150000</v>
      </c>
      <c r="AF28" s="473">
        <f t="shared" si="15"/>
        <v>149990</v>
      </c>
      <c r="AG28" s="640">
        <f t="shared" si="0"/>
        <v>149990</v>
      </c>
      <c r="AH28" s="625"/>
      <c r="AI28" s="625"/>
      <c r="AJ28" s="625"/>
      <c r="AK28" s="625"/>
      <c r="AL28" s="625"/>
      <c r="AM28" s="625"/>
      <c r="AN28" s="625"/>
    </row>
    <row r="29" spans="1:40" s="626" customFormat="1" ht="16">
      <c r="A29" s="496"/>
      <c r="B29" s="493" t="s">
        <v>1369</v>
      </c>
      <c r="C29" s="494" t="s">
        <v>1207</v>
      </c>
      <c r="D29" s="516" t="s">
        <v>1453</v>
      </c>
      <c r="E29" s="516">
        <v>0</v>
      </c>
      <c r="F29" s="521" t="s">
        <v>220</v>
      </c>
      <c r="G29" s="493">
        <v>2000</v>
      </c>
      <c r="H29" s="516">
        <v>0</v>
      </c>
      <c r="I29" s="516">
        <v>0</v>
      </c>
      <c r="J29" s="516">
        <v>0</v>
      </c>
      <c r="K29" s="516">
        <v>0</v>
      </c>
      <c r="L29" s="516">
        <v>0</v>
      </c>
      <c r="M29" s="493" t="s">
        <v>204</v>
      </c>
      <c r="N29" s="493">
        <v>2000</v>
      </c>
      <c r="O29" s="517">
        <v>195000</v>
      </c>
      <c r="P29" s="611"/>
      <c r="Q29" s="1090"/>
      <c r="R29" s="643" t="str">
        <f t="shared" si="2"/>
        <v>2.06.02</v>
      </c>
      <c r="S29" s="543" t="str">
        <f t="shared" si="3"/>
        <v>ALAT RUMAH TANGGA</v>
      </c>
      <c r="T29" s="543">
        <f t="shared" si="4"/>
        <v>5</v>
      </c>
      <c r="U29" s="651">
        <f t="shared" si="5"/>
        <v>38998</v>
      </c>
      <c r="V29" s="543">
        <f t="shared" si="6"/>
        <v>13</v>
      </c>
      <c r="W29" s="647">
        <f t="shared" si="7"/>
        <v>194990</v>
      </c>
      <c r="X29" s="647">
        <f t="shared" si="8"/>
        <v>0</v>
      </c>
      <c r="Y29" s="647">
        <f t="shared" si="9"/>
        <v>0</v>
      </c>
      <c r="Z29" s="647">
        <f t="shared" si="16"/>
        <v>0</v>
      </c>
      <c r="AA29" s="647">
        <f t="shared" si="10"/>
        <v>0</v>
      </c>
      <c r="AB29" s="647">
        <f t="shared" si="11"/>
        <v>0</v>
      </c>
      <c r="AC29" s="648">
        <f t="shared" si="12"/>
        <v>2000</v>
      </c>
      <c r="AD29" s="599">
        <f t="shared" si="13"/>
        <v>10</v>
      </c>
      <c r="AE29" s="649">
        <f t="shared" si="14"/>
        <v>195000</v>
      </c>
      <c r="AF29" s="473">
        <f t="shared" si="15"/>
        <v>194990</v>
      </c>
      <c r="AG29" s="640">
        <f t="shared" si="0"/>
        <v>194990</v>
      </c>
      <c r="AH29" s="625"/>
      <c r="AI29" s="625"/>
      <c r="AJ29" s="625"/>
      <c r="AK29" s="625"/>
      <c r="AL29" s="625"/>
      <c r="AM29" s="625"/>
      <c r="AN29" s="625"/>
    </row>
    <row r="30" spans="1:40" s="626" customFormat="1" ht="16">
      <c r="A30" s="496"/>
      <c r="B30" s="493" t="s">
        <v>1364</v>
      </c>
      <c r="C30" s="494" t="s">
        <v>1198</v>
      </c>
      <c r="D30" s="516" t="s">
        <v>747</v>
      </c>
      <c r="E30" s="516">
        <v>0</v>
      </c>
      <c r="F30" s="521" t="s">
        <v>1527</v>
      </c>
      <c r="G30" s="493">
        <v>2002</v>
      </c>
      <c r="H30" s="516">
        <v>0</v>
      </c>
      <c r="I30" s="516">
        <v>0</v>
      </c>
      <c r="J30" s="516">
        <v>0</v>
      </c>
      <c r="K30" s="516">
        <v>0</v>
      </c>
      <c r="L30" s="516">
        <v>0</v>
      </c>
      <c r="M30" s="493" t="s">
        <v>204</v>
      </c>
      <c r="N30" s="493">
        <v>2002</v>
      </c>
      <c r="O30" s="517">
        <v>280000</v>
      </c>
      <c r="P30" s="611"/>
      <c r="Q30" s="1090"/>
      <c r="R30" s="643" t="str">
        <f t="shared" si="2"/>
        <v>2.06.01</v>
      </c>
      <c r="S30" s="543" t="str">
        <f t="shared" si="3"/>
        <v>ALAT KANTOR</v>
      </c>
      <c r="T30" s="543">
        <f t="shared" si="4"/>
        <v>5</v>
      </c>
      <c r="U30" s="651">
        <f t="shared" si="5"/>
        <v>55998</v>
      </c>
      <c r="V30" s="543">
        <f t="shared" si="6"/>
        <v>11</v>
      </c>
      <c r="W30" s="647">
        <f t="shared" si="7"/>
        <v>279990</v>
      </c>
      <c r="X30" s="647">
        <f t="shared" si="8"/>
        <v>0</v>
      </c>
      <c r="Y30" s="647">
        <f t="shared" si="9"/>
        <v>0</v>
      </c>
      <c r="Z30" s="647">
        <f t="shared" si="16"/>
        <v>0</v>
      </c>
      <c r="AA30" s="647">
        <f t="shared" si="10"/>
        <v>0</v>
      </c>
      <c r="AB30" s="647">
        <f t="shared" si="11"/>
        <v>0</v>
      </c>
      <c r="AC30" s="648">
        <f t="shared" si="12"/>
        <v>2002</v>
      </c>
      <c r="AD30" s="599">
        <f t="shared" si="13"/>
        <v>10</v>
      </c>
      <c r="AE30" s="649">
        <f t="shared" si="14"/>
        <v>280000</v>
      </c>
      <c r="AF30" s="473">
        <f t="shared" si="15"/>
        <v>279990</v>
      </c>
      <c r="AG30" s="640">
        <f t="shared" si="0"/>
        <v>279990</v>
      </c>
      <c r="AH30" s="625"/>
      <c r="AI30" s="625"/>
      <c r="AJ30" s="625"/>
      <c r="AK30" s="625"/>
      <c r="AL30" s="625"/>
      <c r="AM30" s="625"/>
      <c r="AN30" s="625"/>
    </row>
    <row r="31" spans="1:40" s="626" customFormat="1" ht="16">
      <c r="A31" s="496"/>
      <c r="B31" s="493" t="s">
        <v>1365</v>
      </c>
      <c r="C31" s="494" t="s">
        <v>1199</v>
      </c>
      <c r="D31" s="516" t="s">
        <v>747</v>
      </c>
      <c r="E31" s="516">
        <v>0</v>
      </c>
      <c r="F31" s="521" t="s">
        <v>1525</v>
      </c>
      <c r="G31" s="493">
        <v>2000</v>
      </c>
      <c r="H31" s="516">
        <v>0</v>
      </c>
      <c r="I31" s="516">
        <v>0</v>
      </c>
      <c r="J31" s="516">
        <v>0</v>
      </c>
      <c r="K31" s="516">
        <v>0</v>
      </c>
      <c r="L31" s="516">
        <v>0</v>
      </c>
      <c r="M31" s="493" t="s">
        <v>204</v>
      </c>
      <c r="N31" s="493">
        <v>2000</v>
      </c>
      <c r="O31" s="517">
        <v>112500</v>
      </c>
      <c r="P31" s="611"/>
      <c r="Q31" s="1090"/>
      <c r="R31" s="643" t="str">
        <f t="shared" si="2"/>
        <v>2.06.02</v>
      </c>
      <c r="S31" s="543" t="str">
        <f t="shared" si="3"/>
        <v>ALAT RUMAH TANGGA</v>
      </c>
      <c r="T31" s="543">
        <f t="shared" si="4"/>
        <v>5</v>
      </c>
      <c r="U31" s="651">
        <f t="shared" si="5"/>
        <v>22498</v>
      </c>
      <c r="V31" s="543">
        <f t="shared" si="6"/>
        <v>13</v>
      </c>
      <c r="W31" s="647">
        <f t="shared" si="7"/>
        <v>112490</v>
      </c>
      <c r="X31" s="647">
        <f t="shared" si="8"/>
        <v>0</v>
      </c>
      <c r="Y31" s="647">
        <f t="shared" si="9"/>
        <v>0</v>
      </c>
      <c r="Z31" s="647">
        <f t="shared" si="16"/>
        <v>0</v>
      </c>
      <c r="AA31" s="647">
        <f t="shared" si="10"/>
        <v>0</v>
      </c>
      <c r="AB31" s="647">
        <f t="shared" si="11"/>
        <v>0</v>
      </c>
      <c r="AC31" s="648">
        <f t="shared" si="12"/>
        <v>2000</v>
      </c>
      <c r="AD31" s="599">
        <f t="shared" si="13"/>
        <v>10</v>
      </c>
      <c r="AE31" s="649">
        <f t="shared" si="14"/>
        <v>112500</v>
      </c>
      <c r="AF31" s="473">
        <f t="shared" si="15"/>
        <v>112490</v>
      </c>
      <c r="AG31" s="640">
        <f t="shared" si="0"/>
        <v>112490</v>
      </c>
      <c r="AH31" s="625"/>
      <c r="AI31" s="625"/>
      <c r="AJ31" s="625"/>
      <c r="AK31" s="625"/>
      <c r="AL31" s="625"/>
      <c r="AM31" s="625"/>
      <c r="AN31" s="625"/>
    </row>
    <row r="32" spans="1:40" s="626" customFormat="1" ht="16">
      <c r="A32" s="496"/>
      <c r="B32" s="493" t="s">
        <v>1365</v>
      </c>
      <c r="C32" s="494" t="s">
        <v>1208</v>
      </c>
      <c r="D32" s="516" t="s">
        <v>747</v>
      </c>
      <c r="E32" s="516">
        <v>0</v>
      </c>
      <c r="F32" s="521" t="s">
        <v>1525</v>
      </c>
      <c r="G32" s="493">
        <v>2002</v>
      </c>
      <c r="H32" s="516">
        <v>0</v>
      </c>
      <c r="I32" s="516">
        <v>0</v>
      </c>
      <c r="J32" s="516">
        <v>0</v>
      </c>
      <c r="K32" s="516">
        <v>0</v>
      </c>
      <c r="L32" s="516">
        <v>0</v>
      </c>
      <c r="M32" s="493" t="s">
        <v>204</v>
      </c>
      <c r="N32" s="493">
        <v>2002</v>
      </c>
      <c r="O32" s="517">
        <v>210000</v>
      </c>
      <c r="P32" s="611"/>
      <c r="Q32" s="1090"/>
      <c r="R32" s="643" t="str">
        <f t="shared" si="2"/>
        <v>2.06.02</v>
      </c>
      <c r="S32" s="543" t="str">
        <f t="shared" si="3"/>
        <v>ALAT RUMAH TANGGA</v>
      </c>
      <c r="T32" s="543">
        <f t="shared" si="4"/>
        <v>5</v>
      </c>
      <c r="U32" s="651">
        <f t="shared" si="5"/>
        <v>41998</v>
      </c>
      <c r="V32" s="543">
        <f t="shared" si="6"/>
        <v>11</v>
      </c>
      <c r="W32" s="647">
        <f t="shared" si="7"/>
        <v>209990</v>
      </c>
      <c r="X32" s="647">
        <f t="shared" si="8"/>
        <v>0</v>
      </c>
      <c r="Y32" s="647">
        <f t="shared" si="9"/>
        <v>0</v>
      </c>
      <c r="Z32" s="647">
        <f t="shared" si="16"/>
        <v>0</v>
      </c>
      <c r="AA32" s="647">
        <f t="shared" si="10"/>
        <v>0</v>
      </c>
      <c r="AB32" s="647">
        <f t="shared" si="11"/>
        <v>0</v>
      </c>
      <c r="AC32" s="648">
        <f t="shared" si="12"/>
        <v>2002</v>
      </c>
      <c r="AD32" s="599">
        <f t="shared" si="13"/>
        <v>10</v>
      </c>
      <c r="AE32" s="649">
        <f t="shared" si="14"/>
        <v>210000</v>
      </c>
      <c r="AF32" s="473">
        <f t="shared" si="15"/>
        <v>209990</v>
      </c>
      <c r="AG32" s="640">
        <f t="shared" si="0"/>
        <v>209990</v>
      </c>
      <c r="AH32" s="625"/>
      <c r="AI32" s="625"/>
      <c r="AJ32" s="625"/>
      <c r="AK32" s="625"/>
      <c r="AL32" s="625"/>
      <c r="AM32" s="625"/>
      <c r="AN32" s="625"/>
    </row>
    <row r="33" spans="1:40" s="626" customFormat="1" ht="16">
      <c r="A33" s="496"/>
      <c r="B33" s="493" t="s">
        <v>1373</v>
      </c>
      <c r="C33" s="494" t="s">
        <v>1209</v>
      </c>
      <c r="D33" s="516" t="s">
        <v>784</v>
      </c>
      <c r="E33" s="516">
        <v>0</v>
      </c>
      <c r="F33" s="521" t="s">
        <v>230</v>
      </c>
      <c r="G33" s="493">
        <v>2000</v>
      </c>
      <c r="H33" s="516">
        <v>0</v>
      </c>
      <c r="I33" s="516">
        <v>0</v>
      </c>
      <c r="J33" s="516">
        <v>0</v>
      </c>
      <c r="K33" s="516">
        <v>0</v>
      </c>
      <c r="L33" s="516">
        <v>0</v>
      </c>
      <c r="M33" s="493" t="s">
        <v>204</v>
      </c>
      <c r="N33" s="493">
        <v>2000</v>
      </c>
      <c r="O33" s="517">
        <v>97500</v>
      </c>
      <c r="P33" s="611"/>
      <c r="Q33" s="1090"/>
      <c r="R33" s="643" t="str">
        <f t="shared" si="2"/>
        <v>2.06.02</v>
      </c>
      <c r="S33" s="543" t="str">
        <f t="shared" si="3"/>
        <v>ALAT RUMAH TANGGA</v>
      </c>
      <c r="T33" s="543">
        <f t="shared" si="4"/>
        <v>5</v>
      </c>
      <c r="U33" s="651">
        <f t="shared" si="5"/>
        <v>19498</v>
      </c>
      <c r="V33" s="543">
        <f t="shared" si="6"/>
        <v>13</v>
      </c>
      <c r="W33" s="647">
        <f t="shared" si="7"/>
        <v>97490</v>
      </c>
      <c r="X33" s="647">
        <f t="shared" si="8"/>
        <v>0</v>
      </c>
      <c r="Y33" s="647">
        <f t="shared" si="9"/>
        <v>0</v>
      </c>
      <c r="Z33" s="647">
        <f t="shared" si="16"/>
        <v>0</v>
      </c>
      <c r="AA33" s="647">
        <f t="shared" si="10"/>
        <v>0</v>
      </c>
      <c r="AB33" s="647">
        <f t="shared" si="11"/>
        <v>0</v>
      </c>
      <c r="AC33" s="648">
        <f t="shared" si="12"/>
        <v>2000</v>
      </c>
      <c r="AD33" s="599">
        <f t="shared" si="13"/>
        <v>10</v>
      </c>
      <c r="AE33" s="649">
        <f t="shared" si="14"/>
        <v>97500</v>
      </c>
      <c r="AF33" s="473">
        <f t="shared" si="15"/>
        <v>97490</v>
      </c>
      <c r="AG33" s="640">
        <f t="shared" si="0"/>
        <v>97490</v>
      </c>
      <c r="AH33" s="625"/>
      <c r="AI33" s="625"/>
      <c r="AJ33" s="625"/>
      <c r="AK33" s="625"/>
      <c r="AL33" s="625"/>
      <c r="AM33" s="625"/>
      <c r="AN33" s="625"/>
    </row>
    <row r="34" spans="1:40" s="626" customFormat="1" ht="16">
      <c r="A34" s="496"/>
      <c r="B34" s="493" t="s">
        <v>1366</v>
      </c>
      <c r="C34" s="494" t="s">
        <v>1200</v>
      </c>
      <c r="D34" s="516" t="s">
        <v>747</v>
      </c>
      <c r="E34" s="516">
        <v>0</v>
      </c>
      <c r="F34" s="521" t="s">
        <v>1523</v>
      </c>
      <c r="G34" s="493">
        <v>2004</v>
      </c>
      <c r="H34" s="516">
        <v>0</v>
      </c>
      <c r="I34" s="516">
        <v>0</v>
      </c>
      <c r="J34" s="516">
        <v>0</v>
      </c>
      <c r="K34" s="516">
        <v>0</v>
      </c>
      <c r="L34" s="516">
        <v>0</v>
      </c>
      <c r="M34" s="493" t="s">
        <v>204</v>
      </c>
      <c r="N34" s="493">
        <v>2004</v>
      </c>
      <c r="O34" s="517">
        <v>175000</v>
      </c>
      <c r="P34" s="611"/>
      <c r="Q34" s="1090"/>
      <c r="R34" s="643" t="str">
        <f t="shared" si="2"/>
        <v>2.06.02</v>
      </c>
      <c r="S34" s="543" t="str">
        <f t="shared" si="3"/>
        <v>ALAT RUMAH TANGGA</v>
      </c>
      <c r="T34" s="543">
        <f t="shared" si="4"/>
        <v>5</v>
      </c>
      <c r="U34" s="651">
        <f t="shared" si="5"/>
        <v>34998</v>
      </c>
      <c r="V34" s="543">
        <f t="shared" si="6"/>
        <v>9</v>
      </c>
      <c r="W34" s="647">
        <f t="shared" si="7"/>
        <v>174990</v>
      </c>
      <c r="X34" s="647">
        <f t="shared" si="8"/>
        <v>0</v>
      </c>
      <c r="Y34" s="647">
        <f t="shared" si="9"/>
        <v>0</v>
      </c>
      <c r="Z34" s="647">
        <f t="shared" si="16"/>
        <v>0</v>
      </c>
      <c r="AA34" s="647">
        <f t="shared" si="10"/>
        <v>0</v>
      </c>
      <c r="AB34" s="647">
        <f t="shared" si="11"/>
        <v>0</v>
      </c>
      <c r="AC34" s="648">
        <f t="shared" si="12"/>
        <v>2004</v>
      </c>
      <c r="AD34" s="599">
        <f t="shared" si="13"/>
        <v>10</v>
      </c>
      <c r="AE34" s="649">
        <f t="shared" si="14"/>
        <v>175000</v>
      </c>
      <c r="AF34" s="473">
        <f t="shared" si="15"/>
        <v>174990</v>
      </c>
      <c r="AG34" s="640">
        <f t="shared" si="0"/>
        <v>174990</v>
      </c>
      <c r="AH34" s="625"/>
      <c r="AI34" s="625"/>
      <c r="AJ34" s="625"/>
      <c r="AK34" s="625"/>
      <c r="AL34" s="625"/>
      <c r="AM34" s="625"/>
      <c r="AN34" s="625"/>
    </row>
    <row r="35" spans="1:40" s="626" customFormat="1" ht="16">
      <c r="A35" s="496"/>
      <c r="B35" s="493" t="s">
        <v>1374</v>
      </c>
      <c r="C35" s="494" t="s">
        <v>1210</v>
      </c>
      <c r="D35" s="516" t="s">
        <v>1454</v>
      </c>
      <c r="E35" s="516">
        <v>0</v>
      </c>
      <c r="F35" s="521" t="s">
        <v>1528</v>
      </c>
      <c r="G35" s="493">
        <v>2005</v>
      </c>
      <c r="H35" s="516">
        <v>0</v>
      </c>
      <c r="I35" s="516">
        <v>0</v>
      </c>
      <c r="J35" s="516">
        <v>0</v>
      </c>
      <c r="K35" s="516">
        <v>0</v>
      </c>
      <c r="L35" s="516">
        <v>0</v>
      </c>
      <c r="M35" s="493" t="s">
        <v>204</v>
      </c>
      <c r="N35" s="493">
        <v>2005</v>
      </c>
      <c r="O35" s="517">
        <v>187500</v>
      </c>
      <c r="P35" s="611"/>
      <c r="Q35" s="1090"/>
      <c r="R35" s="643" t="str">
        <f t="shared" si="2"/>
        <v>2.06.02</v>
      </c>
      <c r="S35" s="543" t="str">
        <f t="shared" si="3"/>
        <v>ALAT RUMAH TANGGA</v>
      </c>
      <c r="T35" s="543">
        <f t="shared" si="4"/>
        <v>5</v>
      </c>
      <c r="U35" s="651">
        <f t="shared" si="5"/>
        <v>37498</v>
      </c>
      <c r="V35" s="543">
        <f t="shared" si="6"/>
        <v>8</v>
      </c>
      <c r="W35" s="647">
        <f t="shared" si="7"/>
        <v>187490</v>
      </c>
      <c r="X35" s="647">
        <f t="shared" si="8"/>
        <v>0</v>
      </c>
      <c r="Y35" s="647">
        <f t="shared" si="9"/>
        <v>0</v>
      </c>
      <c r="Z35" s="647">
        <f t="shared" si="16"/>
        <v>0</v>
      </c>
      <c r="AA35" s="647">
        <f t="shared" si="10"/>
        <v>0</v>
      </c>
      <c r="AB35" s="647">
        <f t="shared" si="11"/>
        <v>0</v>
      </c>
      <c r="AC35" s="648">
        <f t="shared" si="12"/>
        <v>2005</v>
      </c>
      <c r="AD35" s="599">
        <f t="shared" si="13"/>
        <v>10</v>
      </c>
      <c r="AE35" s="649">
        <f t="shared" si="14"/>
        <v>187500</v>
      </c>
      <c r="AF35" s="473">
        <f t="shared" si="15"/>
        <v>187490</v>
      </c>
      <c r="AG35" s="640">
        <f t="shared" si="0"/>
        <v>187490</v>
      </c>
      <c r="AH35" s="625"/>
      <c r="AI35" s="625"/>
      <c r="AJ35" s="625"/>
      <c r="AK35" s="625"/>
      <c r="AL35" s="625"/>
      <c r="AM35" s="625"/>
      <c r="AN35" s="625"/>
    </row>
    <row r="36" spans="1:40" s="626" customFormat="1" ht="16">
      <c r="A36" s="496"/>
      <c r="B36" s="493" t="s">
        <v>1375</v>
      </c>
      <c r="C36" s="494" t="s">
        <v>1211</v>
      </c>
      <c r="D36" s="516" t="s">
        <v>747</v>
      </c>
      <c r="E36" s="516">
        <v>0</v>
      </c>
      <c r="F36" s="521" t="s">
        <v>1529</v>
      </c>
      <c r="G36" s="493">
        <v>2002</v>
      </c>
      <c r="H36" s="516">
        <v>0</v>
      </c>
      <c r="I36" s="516">
        <v>0</v>
      </c>
      <c r="J36" s="516">
        <v>0</v>
      </c>
      <c r="K36" s="516">
        <v>0</v>
      </c>
      <c r="L36" s="516">
        <v>0</v>
      </c>
      <c r="M36" s="493" t="s">
        <v>204</v>
      </c>
      <c r="N36" s="493">
        <v>2002</v>
      </c>
      <c r="O36" s="517">
        <v>84000</v>
      </c>
      <c r="P36" s="611"/>
      <c r="Q36" s="1090"/>
      <c r="R36" s="643" t="str">
        <f t="shared" si="2"/>
        <v>2.06.02</v>
      </c>
      <c r="S36" s="543" t="str">
        <f t="shared" si="3"/>
        <v>ALAT RUMAH TANGGA</v>
      </c>
      <c r="T36" s="543">
        <f t="shared" si="4"/>
        <v>5</v>
      </c>
      <c r="U36" s="651">
        <f t="shared" si="5"/>
        <v>16798</v>
      </c>
      <c r="V36" s="543">
        <f t="shared" si="6"/>
        <v>11</v>
      </c>
      <c r="W36" s="647">
        <f t="shared" si="7"/>
        <v>83990</v>
      </c>
      <c r="X36" s="647">
        <f t="shared" si="8"/>
        <v>0</v>
      </c>
      <c r="Y36" s="647">
        <f t="shared" si="9"/>
        <v>0</v>
      </c>
      <c r="Z36" s="647">
        <f t="shared" si="16"/>
        <v>0</v>
      </c>
      <c r="AA36" s="647">
        <f t="shared" si="10"/>
        <v>0</v>
      </c>
      <c r="AB36" s="647">
        <f t="shared" si="11"/>
        <v>0</v>
      </c>
      <c r="AC36" s="648">
        <f t="shared" si="12"/>
        <v>2002</v>
      </c>
      <c r="AD36" s="599">
        <f t="shared" si="13"/>
        <v>10</v>
      </c>
      <c r="AE36" s="649">
        <f t="shared" si="14"/>
        <v>84000</v>
      </c>
      <c r="AF36" s="473">
        <f t="shared" si="15"/>
        <v>83990</v>
      </c>
      <c r="AG36" s="640">
        <f t="shared" si="0"/>
        <v>83990</v>
      </c>
      <c r="AH36" s="625"/>
      <c r="AI36" s="625"/>
      <c r="AJ36" s="625"/>
      <c r="AK36" s="625"/>
      <c r="AL36" s="625"/>
      <c r="AM36" s="625"/>
      <c r="AN36" s="625"/>
    </row>
    <row r="37" spans="1:40" s="626" customFormat="1" ht="16">
      <c r="A37" s="496"/>
      <c r="B37" s="493" t="s">
        <v>1378</v>
      </c>
      <c r="C37" s="494" t="s">
        <v>1214</v>
      </c>
      <c r="D37" s="516" t="s">
        <v>747</v>
      </c>
      <c r="E37" s="516">
        <v>0</v>
      </c>
      <c r="F37" s="521" t="s">
        <v>233</v>
      </c>
      <c r="G37" s="493">
        <v>2002</v>
      </c>
      <c r="H37" s="516">
        <v>0</v>
      </c>
      <c r="I37" s="516">
        <v>0</v>
      </c>
      <c r="J37" s="516">
        <v>0</v>
      </c>
      <c r="K37" s="516">
        <v>0</v>
      </c>
      <c r="L37" s="516">
        <v>0</v>
      </c>
      <c r="M37" s="493" t="s">
        <v>204</v>
      </c>
      <c r="N37" s="493">
        <v>2002</v>
      </c>
      <c r="O37" s="517">
        <v>130000</v>
      </c>
      <c r="P37" s="611"/>
      <c r="Q37" s="1090"/>
      <c r="R37" s="643" t="str">
        <f t="shared" si="2"/>
        <v>2.06.02</v>
      </c>
      <c r="S37" s="543" t="str">
        <f t="shared" si="3"/>
        <v>ALAT RUMAH TANGGA</v>
      </c>
      <c r="T37" s="543">
        <f t="shared" si="4"/>
        <v>5</v>
      </c>
      <c r="U37" s="651">
        <f t="shared" si="5"/>
        <v>25998</v>
      </c>
      <c r="V37" s="543">
        <f t="shared" si="6"/>
        <v>11</v>
      </c>
      <c r="W37" s="647">
        <f t="shared" si="7"/>
        <v>129990</v>
      </c>
      <c r="X37" s="647">
        <f t="shared" si="8"/>
        <v>0</v>
      </c>
      <c r="Y37" s="647">
        <f t="shared" si="9"/>
        <v>0</v>
      </c>
      <c r="Z37" s="647">
        <f t="shared" si="16"/>
        <v>0</v>
      </c>
      <c r="AA37" s="647">
        <f t="shared" si="10"/>
        <v>0</v>
      </c>
      <c r="AB37" s="647">
        <f t="shared" si="11"/>
        <v>0</v>
      </c>
      <c r="AC37" s="648">
        <f t="shared" si="12"/>
        <v>2002</v>
      </c>
      <c r="AD37" s="599">
        <f t="shared" si="13"/>
        <v>10</v>
      </c>
      <c r="AE37" s="649">
        <f t="shared" si="14"/>
        <v>130000</v>
      </c>
      <c r="AF37" s="473">
        <f t="shared" si="15"/>
        <v>129990</v>
      </c>
      <c r="AG37" s="640">
        <f t="shared" si="0"/>
        <v>129990</v>
      </c>
      <c r="AH37" s="625"/>
      <c r="AI37" s="625"/>
      <c r="AJ37" s="625"/>
      <c r="AK37" s="625"/>
      <c r="AL37" s="625"/>
      <c r="AM37" s="625"/>
      <c r="AN37" s="625"/>
    </row>
    <row r="38" spans="1:40" s="626" customFormat="1" ht="16">
      <c r="A38" s="496"/>
      <c r="B38" s="493" t="s">
        <v>1374</v>
      </c>
      <c r="C38" s="494" t="s">
        <v>1210</v>
      </c>
      <c r="D38" s="516" t="s">
        <v>1455</v>
      </c>
      <c r="E38" s="516">
        <v>0</v>
      </c>
      <c r="F38" s="521" t="s">
        <v>1528</v>
      </c>
      <c r="G38" s="493">
        <v>2002</v>
      </c>
      <c r="H38" s="516">
        <v>0</v>
      </c>
      <c r="I38" s="516">
        <v>0</v>
      </c>
      <c r="J38" s="516">
        <v>0</v>
      </c>
      <c r="K38" s="516">
        <v>0</v>
      </c>
      <c r="L38" s="516">
        <v>0</v>
      </c>
      <c r="M38" s="493" t="s">
        <v>204</v>
      </c>
      <c r="N38" s="493">
        <v>2002</v>
      </c>
      <c r="O38" s="517">
        <v>120000</v>
      </c>
      <c r="P38" s="611"/>
      <c r="Q38" s="1090"/>
      <c r="R38" s="643" t="str">
        <f t="shared" si="2"/>
        <v>2.06.02</v>
      </c>
      <c r="S38" s="543" t="str">
        <f t="shared" si="3"/>
        <v>ALAT RUMAH TANGGA</v>
      </c>
      <c r="T38" s="543">
        <f t="shared" si="4"/>
        <v>5</v>
      </c>
      <c r="U38" s="651">
        <f t="shared" si="5"/>
        <v>23998</v>
      </c>
      <c r="V38" s="543">
        <f t="shared" si="6"/>
        <v>11</v>
      </c>
      <c r="W38" s="647">
        <f t="shared" si="7"/>
        <v>119990</v>
      </c>
      <c r="X38" s="647">
        <f t="shared" si="8"/>
        <v>0</v>
      </c>
      <c r="Y38" s="647">
        <f t="shared" si="9"/>
        <v>0</v>
      </c>
      <c r="Z38" s="647">
        <f t="shared" si="16"/>
        <v>0</v>
      </c>
      <c r="AA38" s="647">
        <f t="shared" si="10"/>
        <v>0</v>
      </c>
      <c r="AB38" s="647">
        <f t="shared" si="11"/>
        <v>0</v>
      </c>
      <c r="AC38" s="648">
        <f t="shared" si="12"/>
        <v>2002</v>
      </c>
      <c r="AD38" s="599">
        <f t="shared" si="13"/>
        <v>10</v>
      </c>
      <c r="AE38" s="649">
        <f t="shared" si="14"/>
        <v>120000</v>
      </c>
      <c r="AF38" s="473">
        <f t="shared" si="15"/>
        <v>119990</v>
      </c>
      <c r="AG38" s="640">
        <f t="shared" si="0"/>
        <v>119990</v>
      </c>
      <c r="AH38" s="625"/>
      <c r="AI38" s="625"/>
      <c r="AJ38" s="625"/>
      <c r="AK38" s="625"/>
      <c r="AL38" s="625"/>
      <c r="AM38" s="625"/>
      <c r="AN38" s="625"/>
    </row>
    <row r="39" spans="1:40" s="626" customFormat="1" ht="16">
      <c r="A39" s="496"/>
      <c r="B39" s="493" t="s">
        <v>1379</v>
      </c>
      <c r="C39" s="494" t="s">
        <v>1215</v>
      </c>
      <c r="D39" s="516" t="s">
        <v>1456</v>
      </c>
      <c r="E39" s="516">
        <v>0</v>
      </c>
      <c r="F39" s="521" t="s">
        <v>225</v>
      </c>
      <c r="G39" s="493">
        <v>2000</v>
      </c>
      <c r="H39" s="516">
        <v>0</v>
      </c>
      <c r="I39" s="516">
        <v>0</v>
      </c>
      <c r="J39" s="516">
        <v>0</v>
      </c>
      <c r="K39" s="516">
        <v>0</v>
      </c>
      <c r="L39" s="516">
        <v>0</v>
      </c>
      <c r="M39" s="493" t="s">
        <v>204</v>
      </c>
      <c r="N39" s="493">
        <v>2000</v>
      </c>
      <c r="O39" s="517">
        <v>81250</v>
      </c>
      <c r="P39" s="611"/>
      <c r="Q39" s="1090"/>
      <c r="R39" s="643" t="str">
        <f t="shared" si="2"/>
        <v>2.06.02</v>
      </c>
      <c r="S39" s="543" t="str">
        <f t="shared" si="3"/>
        <v>ALAT RUMAH TANGGA</v>
      </c>
      <c r="T39" s="543">
        <f t="shared" si="4"/>
        <v>5</v>
      </c>
      <c r="U39" s="651">
        <f t="shared" si="5"/>
        <v>16248</v>
      </c>
      <c r="V39" s="543">
        <f t="shared" si="6"/>
        <v>13</v>
      </c>
      <c r="W39" s="647">
        <f t="shared" si="7"/>
        <v>81240</v>
      </c>
      <c r="X39" s="647">
        <f t="shared" si="8"/>
        <v>0</v>
      </c>
      <c r="Y39" s="647">
        <f t="shared" si="9"/>
        <v>0</v>
      </c>
      <c r="Z39" s="647">
        <f t="shared" si="16"/>
        <v>0</v>
      </c>
      <c r="AA39" s="647">
        <f t="shared" si="10"/>
        <v>0</v>
      </c>
      <c r="AB39" s="647">
        <f t="shared" si="11"/>
        <v>0</v>
      </c>
      <c r="AC39" s="648">
        <f t="shared" si="12"/>
        <v>2000</v>
      </c>
      <c r="AD39" s="599">
        <f t="shared" si="13"/>
        <v>10</v>
      </c>
      <c r="AE39" s="649">
        <f t="shared" si="14"/>
        <v>81250</v>
      </c>
      <c r="AF39" s="473">
        <f t="shared" si="15"/>
        <v>81240</v>
      </c>
      <c r="AG39" s="640">
        <f t="shared" si="0"/>
        <v>81240</v>
      </c>
      <c r="AH39" s="625"/>
      <c r="AI39" s="625"/>
      <c r="AJ39" s="625"/>
      <c r="AK39" s="625"/>
      <c r="AL39" s="625"/>
      <c r="AM39" s="625"/>
      <c r="AN39" s="625"/>
    </row>
    <row r="40" spans="1:40" s="626" customFormat="1" ht="16">
      <c r="A40" s="496"/>
      <c r="B40" s="493" t="s">
        <v>1380</v>
      </c>
      <c r="C40" s="494" t="s">
        <v>1216</v>
      </c>
      <c r="D40" s="516" t="s">
        <v>1457</v>
      </c>
      <c r="E40" s="516">
        <v>0</v>
      </c>
      <c r="F40" s="521" t="s">
        <v>220</v>
      </c>
      <c r="G40" s="493">
        <v>2002</v>
      </c>
      <c r="H40" s="516">
        <v>0</v>
      </c>
      <c r="I40" s="516">
        <v>0</v>
      </c>
      <c r="J40" s="516">
        <v>0</v>
      </c>
      <c r="K40" s="516">
        <v>0</v>
      </c>
      <c r="L40" s="516">
        <v>0</v>
      </c>
      <c r="M40" s="493" t="s">
        <v>204</v>
      </c>
      <c r="N40" s="493">
        <v>2002</v>
      </c>
      <c r="O40" s="517">
        <v>150000</v>
      </c>
      <c r="P40" s="611"/>
      <c r="Q40" s="1090"/>
      <c r="R40" s="643" t="str">
        <f t="shared" si="2"/>
        <v>2.06.02</v>
      </c>
      <c r="S40" s="543" t="str">
        <f t="shared" si="3"/>
        <v>ALAT RUMAH TANGGA</v>
      </c>
      <c r="T40" s="543">
        <f t="shared" si="4"/>
        <v>5</v>
      </c>
      <c r="U40" s="651">
        <f t="shared" si="5"/>
        <v>29998</v>
      </c>
      <c r="V40" s="543">
        <f t="shared" si="6"/>
        <v>11</v>
      </c>
      <c r="W40" s="647">
        <f t="shared" si="7"/>
        <v>149990</v>
      </c>
      <c r="X40" s="647">
        <f t="shared" si="8"/>
        <v>0</v>
      </c>
      <c r="Y40" s="647">
        <f t="shared" si="9"/>
        <v>0</v>
      </c>
      <c r="Z40" s="647">
        <f t="shared" si="16"/>
        <v>0</v>
      </c>
      <c r="AA40" s="647">
        <f t="shared" si="10"/>
        <v>0</v>
      </c>
      <c r="AB40" s="647">
        <f t="shared" si="11"/>
        <v>0</v>
      </c>
      <c r="AC40" s="648">
        <f t="shared" si="12"/>
        <v>2002</v>
      </c>
      <c r="AD40" s="599">
        <f t="shared" si="13"/>
        <v>10</v>
      </c>
      <c r="AE40" s="649">
        <f t="shared" si="14"/>
        <v>150000</v>
      </c>
      <c r="AF40" s="473">
        <f t="shared" si="15"/>
        <v>149990</v>
      </c>
      <c r="AG40" s="640">
        <f t="shared" si="0"/>
        <v>149990</v>
      </c>
      <c r="AH40" s="625"/>
      <c r="AI40" s="625"/>
      <c r="AJ40" s="625"/>
      <c r="AK40" s="625"/>
      <c r="AL40" s="625"/>
      <c r="AM40" s="625"/>
      <c r="AN40" s="625"/>
    </row>
    <row r="41" spans="1:40" s="626" customFormat="1" ht="16">
      <c r="A41" s="496"/>
      <c r="B41" s="493" t="s">
        <v>1365</v>
      </c>
      <c r="C41" s="494" t="s">
        <v>1204</v>
      </c>
      <c r="D41" s="516" t="s">
        <v>747</v>
      </c>
      <c r="E41" s="516">
        <v>0</v>
      </c>
      <c r="F41" s="521" t="s">
        <v>220</v>
      </c>
      <c r="G41" s="493">
        <v>2003</v>
      </c>
      <c r="H41" s="516">
        <v>0</v>
      </c>
      <c r="I41" s="516">
        <v>0</v>
      </c>
      <c r="J41" s="516">
        <v>0</v>
      </c>
      <c r="K41" s="516">
        <v>0</v>
      </c>
      <c r="L41" s="516">
        <v>0</v>
      </c>
      <c r="M41" s="493" t="s">
        <v>204</v>
      </c>
      <c r="N41" s="493">
        <v>2003</v>
      </c>
      <c r="O41" s="517">
        <v>63000</v>
      </c>
      <c r="P41" s="611"/>
      <c r="Q41" s="1090"/>
      <c r="R41" s="643" t="str">
        <f t="shared" si="2"/>
        <v>2.06.02</v>
      </c>
      <c r="S41" s="543" t="str">
        <f t="shared" si="3"/>
        <v>ALAT RUMAH TANGGA</v>
      </c>
      <c r="T41" s="543">
        <f t="shared" si="4"/>
        <v>5</v>
      </c>
      <c r="U41" s="651">
        <f t="shared" si="5"/>
        <v>12598</v>
      </c>
      <c r="V41" s="543">
        <f t="shared" si="6"/>
        <v>10</v>
      </c>
      <c r="W41" s="647">
        <f t="shared" si="7"/>
        <v>62990</v>
      </c>
      <c r="X41" s="647">
        <f t="shared" si="8"/>
        <v>0</v>
      </c>
      <c r="Y41" s="647">
        <f t="shared" si="9"/>
        <v>0</v>
      </c>
      <c r="Z41" s="647">
        <f t="shared" si="16"/>
        <v>0</v>
      </c>
      <c r="AA41" s="647">
        <f t="shared" si="10"/>
        <v>0</v>
      </c>
      <c r="AB41" s="647">
        <f t="shared" si="11"/>
        <v>0</v>
      </c>
      <c r="AC41" s="648">
        <f t="shared" si="12"/>
        <v>2003</v>
      </c>
      <c r="AD41" s="599">
        <f t="shared" si="13"/>
        <v>10</v>
      </c>
      <c r="AE41" s="649">
        <f t="shared" si="14"/>
        <v>63000</v>
      </c>
      <c r="AF41" s="473">
        <f t="shared" si="15"/>
        <v>62990</v>
      </c>
      <c r="AG41" s="640">
        <f t="shared" si="0"/>
        <v>62990</v>
      </c>
      <c r="AH41" s="625"/>
      <c r="AI41" s="625"/>
      <c r="AJ41" s="625"/>
      <c r="AK41" s="625"/>
      <c r="AL41" s="625"/>
      <c r="AM41" s="625"/>
      <c r="AN41" s="625"/>
    </row>
    <row r="42" spans="1:40" s="626" customFormat="1" ht="16">
      <c r="A42" s="496"/>
      <c r="B42" s="493" t="s">
        <v>1382</v>
      </c>
      <c r="C42" s="494" t="s">
        <v>1218</v>
      </c>
      <c r="D42" s="516" t="s">
        <v>747</v>
      </c>
      <c r="E42" s="516">
        <v>0</v>
      </c>
      <c r="F42" s="521" t="s">
        <v>233</v>
      </c>
      <c r="G42" s="493">
        <v>2001</v>
      </c>
      <c r="H42" s="516">
        <v>0</v>
      </c>
      <c r="I42" s="516">
        <v>0</v>
      </c>
      <c r="J42" s="516">
        <v>0</v>
      </c>
      <c r="K42" s="516">
        <v>0</v>
      </c>
      <c r="L42" s="516">
        <v>0</v>
      </c>
      <c r="M42" s="493" t="s">
        <v>204</v>
      </c>
      <c r="N42" s="493">
        <v>2001</v>
      </c>
      <c r="O42" s="517">
        <v>292500</v>
      </c>
      <c r="P42" s="611"/>
      <c r="Q42" s="1090"/>
      <c r="R42" s="643" t="str">
        <f t="shared" si="2"/>
        <v>2.06.02</v>
      </c>
      <c r="S42" s="543" t="str">
        <f t="shared" ref="S42:S80" si="17">VLOOKUP(R42,kelompok,2,0)</f>
        <v>ALAT RUMAH TANGGA</v>
      </c>
      <c r="T42" s="543">
        <f t="shared" ref="T42:T80" si="18">VLOOKUP(R42,MASAMANFAAT,4,0)</f>
        <v>5</v>
      </c>
      <c r="U42" s="651">
        <f t="shared" si="5"/>
        <v>58498</v>
      </c>
      <c r="V42" s="543">
        <f t="shared" si="6"/>
        <v>12</v>
      </c>
      <c r="W42" s="647">
        <f t="shared" si="7"/>
        <v>292490</v>
      </c>
      <c r="X42" s="647">
        <f t="shared" si="8"/>
        <v>0</v>
      </c>
      <c r="Y42" s="647">
        <f t="shared" si="9"/>
        <v>0</v>
      </c>
      <c r="Z42" s="647">
        <f t="shared" si="16"/>
        <v>0</v>
      </c>
      <c r="AA42" s="647">
        <f t="shared" si="10"/>
        <v>0</v>
      </c>
      <c r="AB42" s="647">
        <f t="shared" si="11"/>
        <v>0</v>
      </c>
      <c r="AC42" s="648">
        <f t="shared" si="12"/>
        <v>2001</v>
      </c>
      <c r="AD42" s="599">
        <f t="shared" si="13"/>
        <v>10</v>
      </c>
      <c r="AE42" s="649">
        <f t="shared" si="14"/>
        <v>292500</v>
      </c>
      <c r="AF42" s="473">
        <f t="shared" si="15"/>
        <v>292490</v>
      </c>
      <c r="AG42" s="640">
        <f t="shared" si="0"/>
        <v>292490</v>
      </c>
      <c r="AH42" s="625"/>
      <c r="AI42" s="625"/>
      <c r="AJ42" s="625"/>
      <c r="AK42" s="625"/>
      <c r="AL42" s="625"/>
      <c r="AM42" s="625"/>
      <c r="AN42" s="625"/>
    </row>
    <row r="43" spans="1:40" s="626" customFormat="1" ht="16">
      <c r="A43" s="496"/>
      <c r="B43" s="493" t="s">
        <v>1383</v>
      </c>
      <c r="C43" s="494" t="s">
        <v>1219</v>
      </c>
      <c r="D43" s="516" t="s">
        <v>1448</v>
      </c>
      <c r="E43" s="516">
        <v>0</v>
      </c>
      <c r="F43" s="521" t="s">
        <v>1524</v>
      </c>
      <c r="G43" s="493">
        <v>2000</v>
      </c>
      <c r="H43" s="516">
        <v>0</v>
      </c>
      <c r="I43" s="516">
        <v>0</v>
      </c>
      <c r="J43" s="516">
        <v>0</v>
      </c>
      <c r="K43" s="516">
        <v>0</v>
      </c>
      <c r="L43" s="516">
        <v>0</v>
      </c>
      <c r="M43" s="493" t="s">
        <v>204</v>
      </c>
      <c r="N43" s="493">
        <v>2000</v>
      </c>
      <c r="O43" s="517">
        <v>130000</v>
      </c>
      <c r="P43" s="611"/>
      <c r="Q43" s="1090"/>
      <c r="R43" s="643" t="str">
        <f t="shared" si="2"/>
        <v>2.06.02</v>
      </c>
      <c r="S43" s="543" t="str">
        <f t="shared" si="17"/>
        <v>ALAT RUMAH TANGGA</v>
      </c>
      <c r="T43" s="543">
        <f t="shared" si="18"/>
        <v>5</v>
      </c>
      <c r="U43" s="651">
        <f t="shared" si="5"/>
        <v>25998</v>
      </c>
      <c r="V43" s="543">
        <f t="shared" si="6"/>
        <v>13</v>
      </c>
      <c r="W43" s="647">
        <f t="shared" si="7"/>
        <v>129990</v>
      </c>
      <c r="X43" s="647">
        <f t="shared" si="8"/>
        <v>0</v>
      </c>
      <c r="Y43" s="647">
        <f t="shared" si="9"/>
        <v>0</v>
      </c>
      <c r="Z43" s="647">
        <f t="shared" si="16"/>
        <v>0</v>
      </c>
      <c r="AA43" s="647">
        <f t="shared" si="10"/>
        <v>0</v>
      </c>
      <c r="AB43" s="647">
        <f t="shared" si="11"/>
        <v>0</v>
      </c>
      <c r="AC43" s="648">
        <f t="shared" si="12"/>
        <v>2000</v>
      </c>
      <c r="AD43" s="599">
        <f t="shared" si="13"/>
        <v>10</v>
      </c>
      <c r="AE43" s="649">
        <f t="shared" si="14"/>
        <v>130000</v>
      </c>
      <c r="AF43" s="473">
        <f t="shared" si="15"/>
        <v>129990</v>
      </c>
      <c r="AG43" s="640">
        <f t="shared" si="0"/>
        <v>129990</v>
      </c>
      <c r="AH43" s="625"/>
      <c r="AI43" s="625"/>
      <c r="AJ43" s="625"/>
      <c r="AK43" s="625"/>
      <c r="AL43" s="625"/>
      <c r="AM43" s="625"/>
      <c r="AN43" s="625"/>
    </row>
    <row r="44" spans="1:40" s="626" customFormat="1" ht="16">
      <c r="A44" s="496"/>
      <c r="B44" s="493" t="s">
        <v>1384</v>
      </c>
      <c r="C44" s="494" t="s">
        <v>1220</v>
      </c>
      <c r="D44" s="516" t="s">
        <v>1458</v>
      </c>
      <c r="E44" s="516">
        <v>0</v>
      </c>
      <c r="F44" s="521" t="s">
        <v>222</v>
      </c>
      <c r="G44" s="493">
        <v>2006</v>
      </c>
      <c r="H44" s="516">
        <v>0</v>
      </c>
      <c r="I44" s="516">
        <v>0</v>
      </c>
      <c r="J44" s="516">
        <v>0</v>
      </c>
      <c r="K44" s="516">
        <v>0</v>
      </c>
      <c r="L44" s="516">
        <v>0</v>
      </c>
      <c r="M44" s="493" t="s">
        <v>204</v>
      </c>
      <c r="N44" s="493">
        <v>2006</v>
      </c>
      <c r="O44" s="517">
        <v>315000</v>
      </c>
      <c r="P44" s="611"/>
      <c r="Q44" s="1090"/>
      <c r="R44" s="643" t="str">
        <f t="shared" si="2"/>
        <v>2.06.02</v>
      </c>
      <c r="S44" s="543" t="str">
        <f t="shared" si="17"/>
        <v>ALAT RUMAH TANGGA</v>
      </c>
      <c r="T44" s="543">
        <f t="shared" si="18"/>
        <v>5</v>
      </c>
      <c r="U44" s="651">
        <f t="shared" si="5"/>
        <v>62998</v>
      </c>
      <c r="V44" s="543">
        <f t="shared" si="6"/>
        <v>7</v>
      </c>
      <c r="W44" s="647">
        <f t="shared" si="7"/>
        <v>314990</v>
      </c>
      <c r="X44" s="647">
        <f t="shared" si="8"/>
        <v>0</v>
      </c>
      <c r="Y44" s="647">
        <f t="shared" si="9"/>
        <v>0</v>
      </c>
      <c r="Z44" s="647">
        <f t="shared" si="16"/>
        <v>0</v>
      </c>
      <c r="AA44" s="647">
        <f t="shared" si="10"/>
        <v>0</v>
      </c>
      <c r="AB44" s="647">
        <f t="shared" si="11"/>
        <v>0</v>
      </c>
      <c r="AC44" s="648">
        <f t="shared" si="12"/>
        <v>2006</v>
      </c>
      <c r="AD44" s="599">
        <f t="shared" si="13"/>
        <v>10</v>
      </c>
      <c r="AE44" s="649">
        <f t="shared" si="14"/>
        <v>315000</v>
      </c>
      <c r="AF44" s="473">
        <f t="shared" si="15"/>
        <v>314990</v>
      </c>
      <c r="AG44" s="640">
        <f t="shared" si="0"/>
        <v>314990</v>
      </c>
      <c r="AH44" s="625"/>
      <c r="AI44" s="625"/>
      <c r="AJ44" s="625"/>
      <c r="AK44" s="625"/>
      <c r="AL44" s="625"/>
      <c r="AM44" s="625"/>
      <c r="AN44" s="625"/>
    </row>
    <row r="45" spans="1:40" s="626" customFormat="1" ht="16">
      <c r="A45" s="496"/>
      <c r="B45" s="493" t="s">
        <v>1380</v>
      </c>
      <c r="C45" s="494" t="s">
        <v>1216</v>
      </c>
      <c r="D45" s="516" t="s">
        <v>1457</v>
      </c>
      <c r="E45" s="516">
        <v>0</v>
      </c>
      <c r="F45" s="521" t="s">
        <v>238</v>
      </c>
      <c r="G45" s="493">
        <v>2000</v>
      </c>
      <c r="H45" s="516">
        <v>0</v>
      </c>
      <c r="I45" s="516">
        <v>0</v>
      </c>
      <c r="J45" s="516">
        <v>0</v>
      </c>
      <c r="K45" s="516">
        <v>0</v>
      </c>
      <c r="L45" s="516">
        <v>0</v>
      </c>
      <c r="M45" s="493" t="s">
        <v>204</v>
      </c>
      <c r="N45" s="493">
        <v>2000</v>
      </c>
      <c r="O45" s="517">
        <v>187500</v>
      </c>
      <c r="P45" s="611"/>
      <c r="Q45" s="1090"/>
      <c r="R45" s="643" t="str">
        <f t="shared" si="2"/>
        <v>2.06.02</v>
      </c>
      <c r="S45" s="543" t="str">
        <f t="shared" si="17"/>
        <v>ALAT RUMAH TANGGA</v>
      </c>
      <c r="T45" s="543">
        <f t="shared" si="18"/>
        <v>5</v>
      </c>
      <c r="U45" s="651">
        <f t="shared" si="5"/>
        <v>37498</v>
      </c>
      <c r="V45" s="543">
        <f t="shared" si="6"/>
        <v>13</v>
      </c>
      <c r="W45" s="647">
        <f t="shared" si="7"/>
        <v>187490</v>
      </c>
      <c r="X45" s="647">
        <f t="shared" si="8"/>
        <v>0</v>
      </c>
      <c r="Y45" s="647">
        <f t="shared" si="9"/>
        <v>0</v>
      </c>
      <c r="Z45" s="647">
        <f t="shared" si="16"/>
        <v>0</v>
      </c>
      <c r="AA45" s="647">
        <f t="shared" si="10"/>
        <v>0</v>
      </c>
      <c r="AB45" s="647">
        <f t="shared" si="11"/>
        <v>0</v>
      </c>
      <c r="AC45" s="648">
        <f t="shared" si="12"/>
        <v>2000</v>
      </c>
      <c r="AD45" s="599">
        <f t="shared" si="13"/>
        <v>10</v>
      </c>
      <c r="AE45" s="649">
        <f t="shared" si="14"/>
        <v>187500</v>
      </c>
      <c r="AF45" s="473">
        <f t="shared" si="15"/>
        <v>187490</v>
      </c>
      <c r="AG45" s="640">
        <f t="shared" si="0"/>
        <v>187490</v>
      </c>
      <c r="AH45" s="625"/>
      <c r="AI45" s="625"/>
      <c r="AJ45" s="625"/>
      <c r="AK45" s="625"/>
      <c r="AL45" s="625"/>
      <c r="AM45" s="625"/>
      <c r="AN45" s="625"/>
    </row>
    <row r="46" spans="1:40" s="626" customFormat="1" ht="16">
      <c r="A46" s="496"/>
      <c r="B46" s="493" t="s">
        <v>1384</v>
      </c>
      <c r="C46" s="494" t="s">
        <v>1220</v>
      </c>
      <c r="D46" s="516" t="s">
        <v>1459</v>
      </c>
      <c r="E46" s="516">
        <v>0</v>
      </c>
      <c r="F46" s="521" t="s">
        <v>222</v>
      </c>
      <c r="G46" s="493">
        <v>2005</v>
      </c>
      <c r="H46" s="516">
        <v>0</v>
      </c>
      <c r="I46" s="516">
        <v>0</v>
      </c>
      <c r="J46" s="516">
        <v>0</v>
      </c>
      <c r="K46" s="516">
        <v>0</v>
      </c>
      <c r="L46" s="516">
        <v>0</v>
      </c>
      <c r="M46" s="493" t="s">
        <v>204</v>
      </c>
      <c r="N46" s="493">
        <v>2005</v>
      </c>
      <c r="O46" s="517">
        <v>122500</v>
      </c>
      <c r="P46" s="611"/>
      <c r="Q46" s="1090"/>
      <c r="R46" s="643" t="str">
        <f t="shared" si="2"/>
        <v>2.06.02</v>
      </c>
      <c r="S46" s="543" t="str">
        <f t="shared" si="17"/>
        <v>ALAT RUMAH TANGGA</v>
      </c>
      <c r="T46" s="543">
        <f t="shared" si="18"/>
        <v>5</v>
      </c>
      <c r="U46" s="651">
        <f t="shared" si="5"/>
        <v>24498</v>
      </c>
      <c r="V46" s="543">
        <f t="shared" si="6"/>
        <v>8</v>
      </c>
      <c r="W46" s="647">
        <f t="shared" si="7"/>
        <v>122490</v>
      </c>
      <c r="X46" s="647">
        <f t="shared" si="8"/>
        <v>0</v>
      </c>
      <c r="Y46" s="647">
        <f t="shared" si="9"/>
        <v>0</v>
      </c>
      <c r="Z46" s="647">
        <f t="shared" si="16"/>
        <v>0</v>
      </c>
      <c r="AA46" s="647">
        <f t="shared" si="10"/>
        <v>0</v>
      </c>
      <c r="AB46" s="647">
        <f t="shared" si="11"/>
        <v>0</v>
      </c>
      <c r="AC46" s="648">
        <f t="shared" si="12"/>
        <v>2005</v>
      </c>
      <c r="AD46" s="599">
        <f t="shared" si="13"/>
        <v>10</v>
      </c>
      <c r="AE46" s="649">
        <f t="shared" si="14"/>
        <v>122500</v>
      </c>
      <c r="AF46" s="473">
        <f t="shared" si="15"/>
        <v>122490</v>
      </c>
      <c r="AG46" s="640">
        <f t="shared" si="0"/>
        <v>122490</v>
      </c>
      <c r="AH46" s="625"/>
      <c r="AI46" s="625"/>
      <c r="AJ46" s="625"/>
      <c r="AK46" s="625"/>
      <c r="AL46" s="625"/>
      <c r="AM46" s="625"/>
      <c r="AN46" s="625"/>
    </row>
    <row r="47" spans="1:40" s="626" customFormat="1" ht="16">
      <c r="A47" s="496"/>
      <c r="B47" s="493" t="s">
        <v>1386</v>
      </c>
      <c r="C47" s="494" t="s">
        <v>1222</v>
      </c>
      <c r="D47" s="516" t="s">
        <v>747</v>
      </c>
      <c r="E47" s="516">
        <v>0</v>
      </c>
      <c r="F47" s="521" t="s">
        <v>1531</v>
      </c>
      <c r="G47" s="493">
        <v>2004</v>
      </c>
      <c r="H47" s="516">
        <v>0</v>
      </c>
      <c r="I47" s="516">
        <v>0</v>
      </c>
      <c r="J47" s="516">
        <v>0</v>
      </c>
      <c r="K47" s="516">
        <v>0</v>
      </c>
      <c r="L47" s="516">
        <v>0</v>
      </c>
      <c r="M47" s="493" t="s">
        <v>204</v>
      </c>
      <c r="N47" s="493">
        <v>2004</v>
      </c>
      <c r="O47" s="517">
        <v>162500</v>
      </c>
      <c r="P47" s="611" t="s">
        <v>123</v>
      </c>
      <c r="Q47" s="1090"/>
      <c r="R47" s="643" t="str">
        <f t="shared" si="2"/>
        <v>2.06.01</v>
      </c>
      <c r="S47" s="543" t="str">
        <f t="shared" si="17"/>
        <v>ALAT KANTOR</v>
      </c>
      <c r="T47" s="543">
        <f t="shared" si="18"/>
        <v>5</v>
      </c>
      <c r="U47" s="651">
        <f t="shared" si="5"/>
        <v>32498</v>
      </c>
      <c r="V47" s="543">
        <f t="shared" si="6"/>
        <v>9</v>
      </c>
      <c r="W47" s="647">
        <f t="shared" si="7"/>
        <v>162490</v>
      </c>
      <c r="X47" s="647">
        <f t="shared" si="8"/>
        <v>0</v>
      </c>
      <c r="Y47" s="647">
        <f t="shared" si="9"/>
        <v>0</v>
      </c>
      <c r="Z47" s="647">
        <f t="shared" si="16"/>
        <v>0</v>
      </c>
      <c r="AA47" s="647">
        <f t="shared" si="10"/>
        <v>0</v>
      </c>
      <c r="AB47" s="647">
        <f t="shared" si="11"/>
        <v>0</v>
      </c>
      <c r="AC47" s="648">
        <f t="shared" si="12"/>
        <v>2004</v>
      </c>
      <c r="AD47" s="599">
        <f t="shared" si="13"/>
        <v>10</v>
      </c>
      <c r="AE47" s="649">
        <f t="shared" si="14"/>
        <v>162500</v>
      </c>
      <c r="AF47" s="473">
        <f t="shared" si="15"/>
        <v>162490</v>
      </c>
      <c r="AG47" s="640">
        <f t="shared" si="0"/>
        <v>162490</v>
      </c>
      <c r="AH47" s="625"/>
      <c r="AI47" s="625"/>
      <c r="AJ47" s="625"/>
      <c r="AK47" s="625"/>
      <c r="AL47" s="625"/>
      <c r="AM47" s="625"/>
      <c r="AN47" s="625"/>
    </row>
    <row r="48" spans="1:40" s="626" customFormat="1" ht="32">
      <c r="A48" s="496"/>
      <c r="B48" s="493" t="s">
        <v>1387</v>
      </c>
      <c r="C48" s="494" t="s">
        <v>1224</v>
      </c>
      <c r="D48" s="516" t="s">
        <v>747</v>
      </c>
      <c r="E48" s="516">
        <v>0</v>
      </c>
      <c r="F48" s="521" t="s">
        <v>229</v>
      </c>
      <c r="G48" s="493">
        <v>2004</v>
      </c>
      <c r="H48" s="516">
        <v>0</v>
      </c>
      <c r="I48" s="516">
        <v>0</v>
      </c>
      <c r="J48" s="516">
        <v>0</v>
      </c>
      <c r="K48" s="516">
        <v>0</v>
      </c>
      <c r="L48" s="516">
        <v>0</v>
      </c>
      <c r="M48" s="493" t="s">
        <v>204</v>
      </c>
      <c r="N48" s="493">
        <v>2004</v>
      </c>
      <c r="O48" s="517">
        <v>168000</v>
      </c>
      <c r="P48" s="611"/>
      <c r="Q48" s="1090"/>
      <c r="R48" s="643" t="str">
        <f t="shared" si="2"/>
        <v>2.06.02</v>
      </c>
      <c r="S48" s="543" t="str">
        <f t="shared" si="17"/>
        <v>ALAT RUMAH TANGGA</v>
      </c>
      <c r="T48" s="543">
        <f t="shared" si="18"/>
        <v>5</v>
      </c>
      <c r="U48" s="651">
        <f t="shared" si="5"/>
        <v>33598</v>
      </c>
      <c r="V48" s="543">
        <f t="shared" si="6"/>
        <v>9</v>
      </c>
      <c r="W48" s="647">
        <f t="shared" si="7"/>
        <v>167990</v>
      </c>
      <c r="X48" s="647">
        <f t="shared" si="8"/>
        <v>0</v>
      </c>
      <c r="Y48" s="647">
        <f t="shared" si="9"/>
        <v>0</v>
      </c>
      <c r="Z48" s="647">
        <f t="shared" si="16"/>
        <v>0</v>
      </c>
      <c r="AA48" s="647">
        <f t="shared" si="10"/>
        <v>0</v>
      </c>
      <c r="AB48" s="647">
        <f t="shared" si="11"/>
        <v>0</v>
      </c>
      <c r="AC48" s="648">
        <f t="shared" si="12"/>
        <v>2004</v>
      </c>
      <c r="AD48" s="599">
        <f t="shared" si="13"/>
        <v>10</v>
      </c>
      <c r="AE48" s="649">
        <f t="shared" si="14"/>
        <v>168000</v>
      </c>
      <c r="AF48" s="473">
        <f t="shared" si="15"/>
        <v>167990</v>
      </c>
      <c r="AG48" s="640">
        <f t="shared" si="0"/>
        <v>167990</v>
      </c>
      <c r="AH48" s="625"/>
      <c r="AI48" s="625"/>
      <c r="AJ48" s="625"/>
      <c r="AK48" s="625"/>
      <c r="AL48" s="625"/>
      <c r="AM48" s="625"/>
      <c r="AN48" s="625"/>
    </row>
    <row r="49" spans="1:40" s="626" customFormat="1" ht="16">
      <c r="A49" s="496"/>
      <c r="B49" s="493" t="s">
        <v>1371</v>
      </c>
      <c r="C49" s="494" t="s">
        <v>1205</v>
      </c>
      <c r="D49" s="516" t="s">
        <v>1461</v>
      </c>
      <c r="E49" s="516">
        <v>0</v>
      </c>
      <c r="F49" s="521" t="s">
        <v>1526</v>
      </c>
      <c r="G49" s="493">
        <v>2000</v>
      </c>
      <c r="H49" s="516">
        <v>0</v>
      </c>
      <c r="I49" s="516">
        <v>0</v>
      </c>
      <c r="J49" s="516">
        <v>0</v>
      </c>
      <c r="K49" s="516">
        <v>0</v>
      </c>
      <c r="L49" s="516">
        <v>0</v>
      </c>
      <c r="M49" s="493" t="s">
        <v>204</v>
      </c>
      <c r="N49" s="493">
        <v>2000</v>
      </c>
      <c r="O49" s="517">
        <v>450000</v>
      </c>
      <c r="P49" s="611"/>
      <c r="Q49" s="1090"/>
      <c r="R49" s="643" t="str">
        <f t="shared" si="2"/>
        <v>2.06.02</v>
      </c>
      <c r="S49" s="543" t="str">
        <f t="shared" si="17"/>
        <v>ALAT RUMAH TANGGA</v>
      </c>
      <c r="T49" s="543">
        <f t="shared" si="18"/>
        <v>5</v>
      </c>
      <c r="U49" s="651">
        <f t="shared" si="5"/>
        <v>89998</v>
      </c>
      <c r="V49" s="543">
        <f t="shared" si="6"/>
        <v>13</v>
      </c>
      <c r="W49" s="647">
        <f t="shared" si="7"/>
        <v>449990</v>
      </c>
      <c r="X49" s="647">
        <f t="shared" si="8"/>
        <v>0</v>
      </c>
      <c r="Y49" s="647">
        <f t="shared" si="9"/>
        <v>0</v>
      </c>
      <c r="Z49" s="647">
        <f t="shared" si="16"/>
        <v>0</v>
      </c>
      <c r="AA49" s="647">
        <f t="shared" si="10"/>
        <v>0</v>
      </c>
      <c r="AB49" s="647">
        <f t="shared" si="11"/>
        <v>0</v>
      </c>
      <c r="AC49" s="648">
        <f t="shared" si="12"/>
        <v>2000</v>
      </c>
      <c r="AD49" s="599">
        <f t="shared" si="13"/>
        <v>10</v>
      </c>
      <c r="AE49" s="649">
        <f t="shared" si="14"/>
        <v>450000</v>
      </c>
      <c r="AF49" s="473">
        <f t="shared" si="15"/>
        <v>449990</v>
      </c>
      <c r="AG49" s="640">
        <f t="shared" si="0"/>
        <v>449990</v>
      </c>
      <c r="AH49" s="625"/>
      <c r="AI49" s="625"/>
      <c r="AJ49" s="625"/>
      <c r="AK49" s="625"/>
      <c r="AL49" s="625"/>
      <c r="AM49" s="625"/>
      <c r="AN49" s="625"/>
    </row>
    <row r="50" spans="1:40" s="626" customFormat="1" ht="16">
      <c r="A50" s="496"/>
      <c r="B50" s="493" t="s">
        <v>1370</v>
      </c>
      <c r="C50" s="494" t="s">
        <v>1204</v>
      </c>
      <c r="D50" s="516" t="s">
        <v>1463</v>
      </c>
      <c r="E50" s="516">
        <v>0</v>
      </c>
      <c r="F50" s="521" t="s">
        <v>220</v>
      </c>
      <c r="G50" s="493">
        <v>2000</v>
      </c>
      <c r="H50" s="516">
        <v>0</v>
      </c>
      <c r="I50" s="516">
        <v>0</v>
      </c>
      <c r="J50" s="516">
        <v>0</v>
      </c>
      <c r="K50" s="516">
        <v>0</v>
      </c>
      <c r="L50" s="516">
        <v>0</v>
      </c>
      <c r="M50" s="493" t="s">
        <v>204</v>
      </c>
      <c r="N50" s="493">
        <v>2000</v>
      </c>
      <c r="O50" s="517">
        <v>54000</v>
      </c>
      <c r="P50" s="611"/>
      <c r="Q50" s="1090"/>
      <c r="R50" s="643" t="str">
        <f t="shared" si="2"/>
        <v>2.06.02</v>
      </c>
      <c r="S50" s="543" t="str">
        <f t="shared" si="17"/>
        <v>ALAT RUMAH TANGGA</v>
      </c>
      <c r="T50" s="543">
        <f t="shared" si="18"/>
        <v>5</v>
      </c>
      <c r="U50" s="651">
        <f t="shared" si="5"/>
        <v>10798</v>
      </c>
      <c r="V50" s="543">
        <f t="shared" si="6"/>
        <v>13</v>
      </c>
      <c r="W50" s="647">
        <f t="shared" si="7"/>
        <v>53990</v>
      </c>
      <c r="X50" s="647">
        <f t="shared" si="8"/>
        <v>0</v>
      </c>
      <c r="Y50" s="647">
        <f t="shared" si="9"/>
        <v>0</v>
      </c>
      <c r="Z50" s="647">
        <f t="shared" si="16"/>
        <v>0</v>
      </c>
      <c r="AA50" s="647">
        <f t="shared" si="10"/>
        <v>0</v>
      </c>
      <c r="AB50" s="647">
        <f t="shared" si="11"/>
        <v>0</v>
      </c>
      <c r="AC50" s="648">
        <f t="shared" si="12"/>
        <v>2000</v>
      </c>
      <c r="AD50" s="599">
        <f t="shared" si="13"/>
        <v>10</v>
      </c>
      <c r="AE50" s="649">
        <f t="shared" si="14"/>
        <v>54000</v>
      </c>
      <c r="AF50" s="473">
        <f t="shared" si="15"/>
        <v>53990</v>
      </c>
      <c r="AG50" s="640">
        <f t="shared" si="0"/>
        <v>53990</v>
      </c>
      <c r="AH50" s="625"/>
      <c r="AI50" s="625"/>
      <c r="AJ50" s="625"/>
      <c r="AK50" s="625"/>
      <c r="AL50" s="625"/>
      <c r="AM50" s="625"/>
      <c r="AN50" s="625"/>
    </row>
    <row r="51" spans="1:40" s="626" customFormat="1" ht="16">
      <c r="A51" s="496"/>
      <c r="B51" s="493" t="s">
        <v>1374</v>
      </c>
      <c r="C51" s="494" t="s">
        <v>1210</v>
      </c>
      <c r="D51" s="516" t="s">
        <v>1464</v>
      </c>
      <c r="E51" s="516">
        <v>0</v>
      </c>
      <c r="F51" s="521" t="s">
        <v>238</v>
      </c>
      <c r="G51" s="493">
        <v>2000</v>
      </c>
      <c r="H51" s="516">
        <v>0</v>
      </c>
      <c r="I51" s="516">
        <v>0</v>
      </c>
      <c r="J51" s="516">
        <v>0</v>
      </c>
      <c r="K51" s="516">
        <v>0</v>
      </c>
      <c r="L51" s="516">
        <v>0</v>
      </c>
      <c r="M51" s="493" t="s">
        <v>204</v>
      </c>
      <c r="N51" s="493">
        <v>2000</v>
      </c>
      <c r="O51" s="517">
        <v>150000</v>
      </c>
      <c r="P51" s="611"/>
      <c r="Q51" s="1090"/>
      <c r="R51" s="643" t="str">
        <f t="shared" si="2"/>
        <v>2.06.02</v>
      </c>
      <c r="S51" s="543" t="str">
        <f t="shared" si="17"/>
        <v>ALAT RUMAH TANGGA</v>
      </c>
      <c r="T51" s="543">
        <f t="shared" si="18"/>
        <v>5</v>
      </c>
      <c r="U51" s="651">
        <f t="shared" si="5"/>
        <v>29998</v>
      </c>
      <c r="V51" s="543">
        <f t="shared" si="6"/>
        <v>13</v>
      </c>
      <c r="W51" s="647">
        <f t="shared" si="7"/>
        <v>149990</v>
      </c>
      <c r="X51" s="647">
        <f t="shared" si="8"/>
        <v>0</v>
      </c>
      <c r="Y51" s="647">
        <f t="shared" si="9"/>
        <v>0</v>
      </c>
      <c r="Z51" s="647">
        <f t="shared" si="16"/>
        <v>0</v>
      </c>
      <c r="AA51" s="647">
        <f t="shared" si="10"/>
        <v>0</v>
      </c>
      <c r="AB51" s="647">
        <f t="shared" si="11"/>
        <v>0</v>
      </c>
      <c r="AC51" s="648">
        <f t="shared" si="12"/>
        <v>2000</v>
      </c>
      <c r="AD51" s="599">
        <f t="shared" si="13"/>
        <v>10</v>
      </c>
      <c r="AE51" s="649">
        <f t="shared" si="14"/>
        <v>150000</v>
      </c>
      <c r="AF51" s="473">
        <f t="shared" si="15"/>
        <v>149990</v>
      </c>
      <c r="AG51" s="640">
        <f t="shared" ref="AG51:AG79" si="19">AF51+AB51</f>
        <v>149990</v>
      </c>
      <c r="AH51" s="625"/>
      <c r="AI51" s="625"/>
      <c r="AJ51" s="625"/>
      <c r="AK51" s="625"/>
      <c r="AL51" s="625"/>
      <c r="AM51" s="625"/>
      <c r="AN51" s="625"/>
    </row>
    <row r="52" spans="1:40" s="626" customFormat="1" ht="16">
      <c r="A52" s="496"/>
      <c r="B52" s="493" t="s">
        <v>1364</v>
      </c>
      <c r="C52" s="494" t="s">
        <v>1198</v>
      </c>
      <c r="D52" s="516" t="s">
        <v>747</v>
      </c>
      <c r="E52" s="516">
        <v>0</v>
      </c>
      <c r="F52" s="521" t="s">
        <v>233</v>
      </c>
      <c r="G52" s="493">
        <v>2002</v>
      </c>
      <c r="H52" s="516">
        <v>0</v>
      </c>
      <c r="I52" s="516">
        <v>0</v>
      </c>
      <c r="J52" s="516">
        <v>0</v>
      </c>
      <c r="K52" s="516">
        <v>0</v>
      </c>
      <c r="L52" s="516">
        <v>0</v>
      </c>
      <c r="M52" s="493" t="s">
        <v>204</v>
      </c>
      <c r="N52" s="493">
        <v>2002</v>
      </c>
      <c r="O52" s="517">
        <v>260000</v>
      </c>
      <c r="P52" s="611"/>
      <c r="Q52" s="1090"/>
      <c r="R52" s="643" t="str">
        <f t="shared" si="2"/>
        <v>2.06.01</v>
      </c>
      <c r="S52" s="543" t="str">
        <f t="shared" si="17"/>
        <v>ALAT KANTOR</v>
      </c>
      <c r="T52" s="543">
        <f t="shared" si="18"/>
        <v>5</v>
      </c>
      <c r="U52" s="651">
        <f t="shared" si="5"/>
        <v>51998</v>
      </c>
      <c r="V52" s="543">
        <f t="shared" ref="V52:V80" si="20">2013-AC52</f>
        <v>11</v>
      </c>
      <c r="W52" s="647">
        <f t="shared" si="7"/>
        <v>259990</v>
      </c>
      <c r="X52" s="647">
        <f t="shared" si="8"/>
        <v>0</v>
      </c>
      <c r="Y52" s="647">
        <f t="shared" si="9"/>
        <v>0</v>
      </c>
      <c r="Z52" s="647">
        <f t="shared" si="16"/>
        <v>0</v>
      </c>
      <c r="AA52" s="647">
        <f t="shared" si="10"/>
        <v>0</v>
      </c>
      <c r="AB52" s="647">
        <f t="shared" si="11"/>
        <v>0</v>
      </c>
      <c r="AC52" s="648">
        <f t="shared" si="12"/>
        <v>2002</v>
      </c>
      <c r="AD52" s="599">
        <f t="shared" si="13"/>
        <v>10</v>
      </c>
      <c r="AE52" s="649">
        <f t="shared" si="14"/>
        <v>260000</v>
      </c>
      <c r="AF52" s="473">
        <f t="shared" si="15"/>
        <v>259990</v>
      </c>
      <c r="AG52" s="640">
        <f t="shared" si="19"/>
        <v>259990</v>
      </c>
      <c r="AH52" s="625"/>
      <c r="AI52" s="625"/>
      <c r="AJ52" s="625"/>
      <c r="AK52" s="625"/>
      <c r="AL52" s="625"/>
      <c r="AM52" s="625"/>
      <c r="AN52" s="625"/>
    </row>
    <row r="53" spans="1:40" s="626" customFormat="1" ht="16">
      <c r="A53" s="496"/>
      <c r="B53" s="493" t="s">
        <v>1370</v>
      </c>
      <c r="C53" s="494" t="s">
        <v>1204</v>
      </c>
      <c r="D53" s="516" t="s">
        <v>1463</v>
      </c>
      <c r="E53" s="516">
        <v>0</v>
      </c>
      <c r="F53" s="521" t="s">
        <v>220</v>
      </c>
      <c r="G53" s="493">
        <v>2002</v>
      </c>
      <c r="H53" s="516">
        <v>0</v>
      </c>
      <c r="I53" s="516">
        <v>0</v>
      </c>
      <c r="J53" s="516">
        <v>0</v>
      </c>
      <c r="K53" s="516">
        <v>0</v>
      </c>
      <c r="L53" s="516">
        <v>0</v>
      </c>
      <c r="M53" s="493" t="s">
        <v>204</v>
      </c>
      <c r="N53" s="493">
        <v>2002</v>
      </c>
      <c r="O53" s="517">
        <v>156000</v>
      </c>
      <c r="P53" s="611"/>
      <c r="Q53" s="1090"/>
      <c r="R53" s="643" t="str">
        <f t="shared" si="2"/>
        <v>2.06.02</v>
      </c>
      <c r="S53" s="543" t="str">
        <f t="shared" si="17"/>
        <v>ALAT RUMAH TANGGA</v>
      </c>
      <c r="T53" s="543">
        <f t="shared" si="18"/>
        <v>5</v>
      </c>
      <c r="U53" s="651">
        <f t="shared" si="5"/>
        <v>31198</v>
      </c>
      <c r="V53" s="543">
        <f t="shared" si="20"/>
        <v>11</v>
      </c>
      <c r="W53" s="647">
        <f t="shared" si="7"/>
        <v>155990</v>
      </c>
      <c r="X53" s="647">
        <f t="shared" si="8"/>
        <v>0</v>
      </c>
      <c r="Y53" s="647">
        <f t="shared" si="9"/>
        <v>0</v>
      </c>
      <c r="Z53" s="647">
        <f t="shared" si="16"/>
        <v>0</v>
      </c>
      <c r="AA53" s="647">
        <f t="shared" si="10"/>
        <v>0</v>
      </c>
      <c r="AB53" s="647">
        <f t="shared" si="11"/>
        <v>0</v>
      </c>
      <c r="AC53" s="648">
        <f t="shared" si="12"/>
        <v>2002</v>
      </c>
      <c r="AD53" s="599">
        <f t="shared" si="13"/>
        <v>10</v>
      </c>
      <c r="AE53" s="649">
        <f t="shared" si="14"/>
        <v>156000</v>
      </c>
      <c r="AF53" s="473">
        <f t="shared" si="15"/>
        <v>155990</v>
      </c>
      <c r="AG53" s="640">
        <f t="shared" si="19"/>
        <v>155990</v>
      </c>
      <c r="AH53" s="625"/>
      <c r="AI53" s="625"/>
      <c r="AJ53" s="625"/>
      <c r="AK53" s="625"/>
      <c r="AL53" s="625"/>
      <c r="AM53" s="625"/>
      <c r="AN53" s="625"/>
    </row>
    <row r="54" spans="1:40" s="626" customFormat="1" ht="16">
      <c r="A54" s="496"/>
      <c r="B54" s="493" t="s">
        <v>1390</v>
      </c>
      <c r="C54" s="494" t="s">
        <v>1227</v>
      </c>
      <c r="D54" s="516" t="s">
        <v>784</v>
      </c>
      <c r="E54" s="516">
        <v>0</v>
      </c>
      <c r="F54" s="521" t="s">
        <v>223</v>
      </c>
      <c r="G54" s="493">
        <v>2005</v>
      </c>
      <c r="H54" s="516">
        <v>0</v>
      </c>
      <c r="I54" s="516">
        <v>0</v>
      </c>
      <c r="J54" s="516">
        <v>0</v>
      </c>
      <c r="K54" s="516">
        <v>0</v>
      </c>
      <c r="L54" s="516">
        <v>0</v>
      </c>
      <c r="M54" s="493" t="s">
        <v>204</v>
      </c>
      <c r="N54" s="493">
        <v>2005</v>
      </c>
      <c r="O54" s="517">
        <v>825000</v>
      </c>
      <c r="P54" s="611" t="s">
        <v>123</v>
      </c>
      <c r="Q54" s="1090"/>
      <c r="R54" s="643" t="str">
        <f t="shared" ref="R54:R85" si="21">MID(B54,2,7)</f>
        <v>2.06.02</v>
      </c>
      <c r="S54" s="543" t="str">
        <f t="shared" si="17"/>
        <v>ALAT RUMAH TANGGA</v>
      </c>
      <c r="T54" s="543">
        <f t="shared" si="18"/>
        <v>5</v>
      </c>
      <c r="U54" s="651">
        <f t="shared" ref="U54:U85" si="22">(O54-10)/T54</f>
        <v>164998</v>
      </c>
      <c r="V54" s="543">
        <f t="shared" si="20"/>
        <v>8</v>
      </c>
      <c r="W54" s="647">
        <f t="shared" ref="W54:W85" si="23">IF(V54&gt;T54,O54-10,U54*V54)</f>
        <v>824990</v>
      </c>
      <c r="X54" s="647">
        <f t="shared" ref="X54:X85" si="24">IF(O54-10=W54,0,U54)</f>
        <v>0</v>
      </c>
      <c r="Y54" s="647">
        <f t="shared" ref="Y54:Y85" si="25">IF(O54-10=W54+X54,0,U54)</f>
        <v>0</v>
      </c>
      <c r="Z54" s="647">
        <f t="shared" si="16"/>
        <v>0</v>
      </c>
      <c r="AA54" s="647">
        <f t="shared" ref="AA54:AA85" si="26">IF(O54-10=Y54+Z54+X54+W54,0,U54)</f>
        <v>0</v>
      </c>
      <c r="AB54" s="647">
        <f t="shared" ref="AB54:AB85" si="27">IF(O54-10=W54+X54+Z54+AA54+Y54,0,U54)</f>
        <v>0</v>
      </c>
      <c r="AC54" s="648">
        <f t="shared" ref="AC54:AC85" si="28">G54</f>
        <v>2005</v>
      </c>
      <c r="AD54" s="599">
        <f t="shared" ref="AD54:AD85" si="29">O54-(W54+X54+Y54+Z54+AA54+AB54)</f>
        <v>10</v>
      </c>
      <c r="AE54" s="649">
        <f t="shared" ref="AE54:AE85" si="30">O54</f>
        <v>825000</v>
      </c>
      <c r="AF54" s="473">
        <f t="shared" si="15"/>
        <v>824990</v>
      </c>
      <c r="AG54" s="640">
        <f t="shared" si="19"/>
        <v>824990</v>
      </c>
      <c r="AH54" s="625"/>
      <c r="AI54" s="625"/>
      <c r="AJ54" s="625"/>
      <c r="AK54" s="625"/>
      <c r="AL54" s="625"/>
      <c r="AM54" s="625"/>
      <c r="AN54" s="625"/>
    </row>
    <row r="55" spans="1:40" s="626" customFormat="1" ht="16">
      <c r="A55" s="496"/>
      <c r="B55" s="493" t="s">
        <v>1376</v>
      </c>
      <c r="C55" s="494" t="s">
        <v>1198</v>
      </c>
      <c r="D55" s="516" t="s">
        <v>747</v>
      </c>
      <c r="E55" s="516">
        <v>0</v>
      </c>
      <c r="F55" s="521" t="s">
        <v>233</v>
      </c>
      <c r="G55" s="493">
        <v>2000</v>
      </c>
      <c r="H55" s="516">
        <v>0</v>
      </c>
      <c r="I55" s="516">
        <v>0</v>
      </c>
      <c r="J55" s="516">
        <v>0</v>
      </c>
      <c r="K55" s="516">
        <v>0</v>
      </c>
      <c r="L55" s="516">
        <v>0</v>
      </c>
      <c r="M55" s="493" t="s">
        <v>204</v>
      </c>
      <c r="N55" s="493">
        <v>2000</v>
      </c>
      <c r="O55" s="517">
        <v>260000</v>
      </c>
      <c r="P55" s="611"/>
      <c r="Q55" s="1090"/>
      <c r="R55" s="643" t="str">
        <f t="shared" si="21"/>
        <v>2.06.02</v>
      </c>
      <c r="S55" s="543" t="str">
        <f t="shared" si="17"/>
        <v>ALAT RUMAH TANGGA</v>
      </c>
      <c r="T55" s="543">
        <f t="shared" si="18"/>
        <v>5</v>
      </c>
      <c r="U55" s="651">
        <f t="shared" si="22"/>
        <v>51998</v>
      </c>
      <c r="V55" s="543">
        <f t="shared" si="20"/>
        <v>13</v>
      </c>
      <c r="W55" s="647">
        <f t="shared" si="23"/>
        <v>259990</v>
      </c>
      <c r="X55" s="647">
        <f t="shared" si="24"/>
        <v>0</v>
      </c>
      <c r="Y55" s="647">
        <f t="shared" si="25"/>
        <v>0</v>
      </c>
      <c r="Z55" s="647">
        <f t="shared" ref="Z55:Z86" si="31">IF(O55-10=X55+Y55+W55,0,U55)</f>
        <v>0</v>
      </c>
      <c r="AA55" s="647">
        <f t="shared" si="26"/>
        <v>0</v>
      </c>
      <c r="AB55" s="647">
        <f t="shared" si="27"/>
        <v>0</v>
      </c>
      <c r="AC55" s="648">
        <f t="shared" si="28"/>
        <v>2000</v>
      </c>
      <c r="AD55" s="599">
        <f t="shared" si="29"/>
        <v>10</v>
      </c>
      <c r="AE55" s="649">
        <f t="shared" si="30"/>
        <v>260000</v>
      </c>
      <c r="AF55" s="473">
        <f t="shared" si="15"/>
        <v>259990</v>
      </c>
      <c r="AG55" s="640">
        <f t="shared" si="19"/>
        <v>259990</v>
      </c>
      <c r="AH55" s="625"/>
      <c r="AI55" s="625"/>
      <c r="AJ55" s="625"/>
      <c r="AK55" s="625"/>
      <c r="AL55" s="625"/>
      <c r="AM55" s="625"/>
      <c r="AN55" s="625"/>
    </row>
    <row r="56" spans="1:40" s="626" customFormat="1" ht="16">
      <c r="A56" s="496"/>
      <c r="B56" s="493" t="s">
        <v>1365</v>
      </c>
      <c r="C56" s="494" t="s">
        <v>1199</v>
      </c>
      <c r="D56" s="516" t="s">
        <v>747</v>
      </c>
      <c r="E56" s="516">
        <v>0</v>
      </c>
      <c r="F56" s="521" t="s">
        <v>1523</v>
      </c>
      <c r="G56" s="493">
        <v>2000</v>
      </c>
      <c r="H56" s="516">
        <v>0</v>
      </c>
      <c r="I56" s="516">
        <v>0</v>
      </c>
      <c r="J56" s="516">
        <v>0</v>
      </c>
      <c r="K56" s="516">
        <v>0</v>
      </c>
      <c r="L56" s="516">
        <v>0</v>
      </c>
      <c r="M56" s="493" t="s">
        <v>204</v>
      </c>
      <c r="N56" s="493">
        <v>2000</v>
      </c>
      <c r="O56" s="517">
        <v>97500</v>
      </c>
      <c r="P56" s="611"/>
      <c r="Q56" s="1090"/>
      <c r="R56" s="643" t="str">
        <f t="shared" si="21"/>
        <v>2.06.02</v>
      </c>
      <c r="S56" s="543" t="str">
        <f t="shared" si="17"/>
        <v>ALAT RUMAH TANGGA</v>
      </c>
      <c r="T56" s="543">
        <f t="shared" si="18"/>
        <v>5</v>
      </c>
      <c r="U56" s="651">
        <f t="shared" si="22"/>
        <v>19498</v>
      </c>
      <c r="V56" s="543">
        <f t="shared" si="20"/>
        <v>13</v>
      </c>
      <c r="W56" s="647">
        <f t="shared" si="23"/>
        <v>97490</v>
      </c>
      <c r="X56" s="647">
        <f t="shared" si="24"/>
        <v>0</v>
      </c>
      <c r="Y56" s="647">
        <f t="shared" si="25"/>
        <v>0</v>
      </c>
      <c r="Z56" s="647">
        <f t="shared" si="31"/>
        <v>0</v>
      </c>
      <c r="AA56" s="647">
        <f t="shared" si="26"/>
        <v>0</v>
      </c>
      <c r="AB56" s="647">
        <f t="shared" si="27"/>
        <v>0</v>
      </c>
      <c r="AC56" s="648">
        <f t="shared" si="28"/>
        <v>2000</v>
      </c>
      <c r="AD56" s="599">
        <f t="shared" si="29"/>
        <v>10</v>
      </c>
      <c r="AE56" s="649">
        <f t="shared" si="30"/>
        <v>97500</v>
      </c>
      <c r="AF56" s="473">
        <f t="shared" si="15"/>
        <v>97490</v>
      </c>
      <c r="AG56" s="640">
        <f t="shared" si="19"/>
        <v>97490</v>
      </c>
      <c r="AH56" s="625"/>
      <c r="AI56" s="625"/>
      <c r="AJ56" s="625"/>
      <c r="AK56" s="625"/>
      <c r="AL56" s="625"/>
      <c r="AM56" s="625"/>
      <c r="AN56" s="625"/>
    </row>
    <row r="57" spans="1:40" s="626" customFormat="1" ht="16">
      <c r="A57" s="496"/>
      <c r="B57" s="493" t="s">
        <v>1383</v>
      </c>
      <c r="C57" s="494" t="s">
        <v>1219</v>
      </c>
      <c r="D57" s="516" t="s">
        <v>1448</v>
      </c>
      <c r="E57" s="516">
        <v>0</v>
      </c>
      <c r="F57" s="521" t="s">
        <v>1524</v>
      </c>
      <c r="G57" s="493">
        <v>2000</v>
      </c>
      <c r="H57" s="516">
        <v>0</v>
      </c>
      <c r="I57" s="516">
        <v>0</v>
      </c>
      <c r="J57" s="516">
        <v>0</v>
      </c>
      <c r="K57" s="516">
        <v>0</v>
      </c>
      <c r="L57" s="516">
        <v>0</v>
      </c>
      <c r="M57" s="493" t="s">
        <v>204</v>
      </c>
      <c r="N57" s="493">
        <v>2000</v>
      </c>
      <c r="O57" s="517">
        <v>100000</v>
      </c>
      <c r="P57" s="611"/>
      <c r="Q57" s="1090"/>
      <c r="R57" s="643" t="str">
        <f t="shared" si="21"/>
        <v>2.06.02</v>
      </c>
      <c r="S57" s="543" t="str">
        <f t="shared" si="17"/>
        <v>ALAT RUMAH TANGGA</v>
      </c>
      <c r="T57" s="543">
        <f t="shared" si="18"/>
        <v>5</v>
      </c>
      <c r="U57" s="651">
        <f t="shared" si="22"/>
        <v>19998</v>
      </c>
      <c r="V57" s="543">
        <f t="shared" si="20"/>
        <v>13</v>
      </c>
      <c r="W57" s="647">
        <f t="shared" si="23"/>
        <v>99990</v>
      </c>
      <c r="X57" s="647">
        <f t="shared" si="24"/>
        <v>0</v>
      </c>
      <c r="Y57" s="647">
        <f t="shared" si="25"/>
        <v>0</v>
      </c>
      <c r="Z57" s="647">
        <f t="shared" si="31"/>
        <v>0</v>
      </c>
      <c r="AA57" s="647">
        <f t="shared" si="26"/>
        <v>0</v>
      </c>
      <c r="AB57" s="647">
        <f t="shared" si="27"/>
        <v>0</v>
      </c>
      <c r="AC57" s="648">
        <f t="shared" si="28"/>
        <v>2000</v>
      </c>
      <c r="AD57" s="599">
        <f t="shared" si="29"/>
        <v>10</v>
      </c>
      <c r="AE57" s="649">
        <f t="shared" si="30"/>
        <v>100000</v>
      </c>
      <c r="AF57" s="473">
        <f t="shared" si="15"/>
        <v>99990</v>
      </c>
      <c r="AG57" s="640">
        <f t="shared" si="19"/>
        <v>99990</v>
      </c>
      <c r="AH57" s="625"/>
      <c r="AI57" s="625"/>
      <c r="AJ57" s="625"/>
      <c r="AK57" s="625"/>
      <c r="AL57" s="625"/>
      <c r="AM57" s="625"/>
      <c r="AN57" s="625"/>
    </row>
    <row r="58" spans="1:40" s="626" customFormat="1" ht="16">
      <c r="A58" s="496"/>
      <c r="B58" s="493" t="s">
        <v>1395</v>
      </c>
      <c r="C58" s="494" t="s">
        <v>1232</v>
      </c>
      <c r="D58" s="516" t="s">
        <v>1467</v>
      </c>
      <c r="E58" s="516">
        <v>0</v>
      </c>
      <c r="F58" s="521" t="s">
        <v>222</v>
      </c>
      <c r="G58" s="493">
        <v>2000</v>
      </c>
      <c r="H58" s="516">
        <v>0</v>
      </c>
      <c r="I58" s="516">
        <v>0</v>
      </c>
      <c r="J58" s="516">
        <v>0</v>
      </c>
      <c r="K58" s="516">
        <v>0</v>
      </c>
      <c r="L58" s="516">
        <v>0</v>
      </c>
      <c r="M58" s="493" t="s">
        <v>204</v>
      </c>
      <c r="N58" s="493">
        <v>2000</v>
      </c>
      <c r="O58" s="517">
        <v>112500</v>
      </c>
      <c r="P58" s="611"/>
      <c r="Q58" s="1090"/>
      <c r="R58" s="643" t="str">
        <f t="shared" si="21"/>
        <v>2.06.02</v>
      </c>
      <c r="S58" s="543" t="str">
        <f t="shared" si="17"/>
        <v>ALAT RUMAH TANGGA</v>
      </c>
      <c r="T58" s="543">
        <f t="shared" si="18"/>
        <v>5</v>
      </c>
      <c r="U58" s="651">
        <f t="shared" si="22"/>
        <v>22498</v>
      </c>
      <c r="V58" s="543">
        <f t="shared" si="20"/>
        <v>13</v>
      </c>
      <c r="W58" s="647">
        <f t="shared" si="23"/>
        <v>112490</v>
      </c>
      <c r="X58" s="647">
        <f t="shared" si="24"/>
        <v>0</v>
      </c>
      <c r="Y58" s="647">
        <f t="shared" si="25"/>
        <v>0</v>
      </c>
      <c r="Z58" s="647">
        <f t="shared" si="31"/>
        <v>0</v>
      </c>
      <c r="AA58" s="647">
        <f t="shared" si="26"/>
        <v>0</v>
      </c>
      <c r="AB58" s="647">
        <f t="shared" si="27"/>
        <v>0</v>
      </c>
      <c r="AC58" s="648">
        <f t="shared" si="28"/>
        <v>2000</v>
      </c>
      <c r="AD58" s="599">
        <f t="shared" si="29"/>
        <v>10</v>
      </c>
      <c r="AE58" s="649">
        <f t="shared" si="30"/>
        <v>112500</v>
      </c>
      <c r="AF58" s="473">
        <f t="shared" si="15"/>
        <v>112490</v>
      </c>
      <c r="AG58" s="640">
        <f t="shared" si="19"/>
        <v>112490</v>
      </c>
      <c r="AH58" s="625"/>
      <c r="AI58" s="625"/>
      <c r="AJ58" s="625"/>
      <c r="AK58" s="625"/>
      <c r="AL58" s="625"/>
      <c r="AM58" s="625"/>
      <c r="AN58" s="625"/>
    </row>
    <row r="59" spans="1:40" s="626" customFormat="1" ht="16">
      <c r="A59" s="496"/>
      <c r="B59" s="493" t="s">
        <v>1374</v>
      </c>
      <c r="C59" s="494" t="s">
        <v>1210</v>
      </c>
      <c r="D59" s="516" t="s">
        <v>1465</v>
      </c>
      <c r="E59" s="516">
        <v>0</v>
      </c>
      <c r="F59" s="521" t="s">
        <v>1528</v>
      </c>
      <c r="G59" s="493">
        <v>2000</v>
      </c>
      <c r="H59" s="516">
        <v>0</v>
      </c>
      <c r="I59" s="516">
        <v>0</v>
      </c>
      <c r="J59" s="516">
        <v>0</v>
      </c>
      <c r="K59" s="516">
        <v>0</v>
      </c>
      <c r="L59" s="516">
        <v>0</v>
      </c>
      <c r="M59" s="493" t="s">
        <v>204</v>
      </c>
      <c r="N59" s="493">
        <v>2000</v>
      </c>
      <c r="O59" s="517">
        <v>130000</v>
      </c>
      <c r="P59" s="611"/>
      <c r="Q59" s="1090"/>
      <c r="R59" s="643" t="str">
        <f t="shared" si="21"/>
        <v>2.06.02</v>
      </c>
      <c r="S59" s="543" t="str">
        <f t="shared" si="17"/>
        <v>ALAT RUMAH TANGGA</v>
      </c>
      <c r="T59" s="543">
        <f t="shared" si="18"/>
        <v>5</v>
      </c>
      <c r="U59" s="651">
        <f t="shared" si="22"/>
        <v>25998</v>
      </c>
      <c r="V59" s="543">
        <f t="shared" si="20"/>
        <v>13</v>
      </c>
      <c r="W59" s="647">
        <f t="shared" si="23"/>
        <v>129990</v>
      </c>
      <c r="X59" s="647">
        <f t="shared" si="24"/>
        <v>0</v>
      </c>
      <c r="Y59" s="647">
        <f t="shared" si="25"/>
        <v>0</v>
      </c>
      <c r="Z59" s="647">
        <f t="shared" si="31"/>
        <v>0</v>
      </c>
      <c r="AA59" s="647">
        <f t="shared" si="26"/>
        <v>0</v>
      </c>
      <c r="AB59" s="647">
        <f t="shared" si="27"/>
        <v>0</v>
      </c>
      <c r="AC59" s="648">
        <f t="shared" si="28"/>
        <v>2000</v>
      </c>
      <c r="AD59" s="599">
        <f t="shared" si="29"/>
        <v>10</v>
      </c>
      <c r="AE59" s="649">
        <f t="shared" si="30"/>
        <v>130000</v>
      </c>
      <c r="AF59" s="473">
        <f t="shared" si="15"/>
        <v>129990</v>
      </c>
      <c r="AG59" s="640">
        <f t="shared" si="19"/>
        <v>129990</v>
      </c>
      <c r="AH59" s="625"/>
      <c r="AI59" s="625"/>
      <c r="AJ59" s="625"/>
      <c r="AK59" s="625"/>
      <c r="AL59" s="625"/>
      <c r="AM59" s="625"/>
      <c r="AN59" s="625"/>
    </row>
    <row r="60" spans="1:40" s="626" customFormat="1" ht="16">
      <c r="A60" s="496"/>
      <c r="B60" s="493" t="s">
        <v>1366</v>
      </c>
      <c r="C60" s="494" t="s">
        <v>1200</v>
      </c>
      <c r="D60" s="516" t="s">
        <v>747</v>
      </c>
      <c r="E60" s="516">
        <v>0</v>
      </c>
      <c r="F60" s="521" t="s">
        <v>220</v>
      </c>
      <c r="G60" s="493">
        <v>2004</v>
      </c>
      <c r="H60" s="516">
        <v>0</v>
      </c>
      <c r="I60" s="516">
        <v>0</v>
      </c>
      <c r="J60" s="516">
        <v>0</v>
      </c>
      <c r="K60" s="516">
        <v>0</v>
      </c>
      <c r="L60" s="516">
        <v>0</v>
      </c>
      <c r="M60" s="493" t="s">
        <v>204</v>
      </c>
      <c r="N60" s="493">
        <v>2004</v>
      </c>
      <c r="O60" s="517">
        <v>490000</v>
      </c>
      <c r="P60" s="611"/>
      <c r="Q60" s="1090"/>
      <c r="R60" s="643" t="str">
        <f t="shared" si="21"/>
        <v>2.06.02</v>
      </c>
      <c r="S60" s="543" t="str">
        <f t="shared" si="17"/>
        <v>ALAT RUMAH TANGGA</v>
      </c>
      <c r="T60" s="543">
        <f t="shared" si="18"/>
        <v>5</v>
      </c>
      <c r="U60" s="651">
        <f t="shared" si="22"/>
        <v>97998</v>
      </c>
      <c r="V60" s="543">
        <f t="shared" si="20"/>
        <v>9</v>
      </c>
      <c r="W60" s="647">
        <f t="shared" si="23"/>
        <v>489990</v>
      </c>
      <c r="X60" s="647">
        <f t="shared" si="24"/>
        <v>0</v>
      </c>
      <c r="Y60" s="647">
        <f t="shared" si="25"/>
        <v>0</v>
      </c>
      <c r="Z60" s="647">
        <f t="shared" si="31"/>
        <v>0</v>
      </c>
      <c r="AA60" s="647">
        <f t="shared" si="26"/>
        <v>0</v>
      </c>
      <c r="AB60" s="647">
        <f t="shared" si="27"/>
        <v>0</v>
      </c>
      <c r="AC60" s="648">
        <f t="shared" si="28"/>
        <v>2004</v>
      </c>
      <c r="AD60" s="599">
        <f t="shared" si="29"/>
        <v>10</v>
      </c>
      <c r="AE60" s="649">
        <f t="shared" si="30"/>
        <v>490000</v>
      </c>
      <c r="AF60" s="473">
        <f t="shared" si="15"/>
        <v>489990</v>
      </c>
      <c r="AG60" s="640">
        <f t="shared" si="19"/>
        <v>489990</v>
      </c>
      <c r="AH60" s="625"/>
      <c r="AI60" s="625"/>
      <c r="AJ60" s="625"/>
      <c r="AK60" s="625"/>
      <c r="AL60" s="625"/>
      <c r="AM60" s="625"/>
      <c r="AN60" s="625"/>
    </row>
    <row r="61" spans="1:40" s="626" customFormat="1" ht="16">
      <c r="A61" s="496"/>
      <c r="B61" s="493" t="s">
        <v>1365</v>
      </c>
      <c r="C61" s="494" t="s">
        <v>1204</v>
      </c>
      <c r="D61" s="516" t="s">
        <v>747</v>
      </c>
      <c r="E61" s="516">
        <v>0</v>
      </c>
      <c r="F61" s="521" t="s">
        <v>220</v>
      </c>
      <c r="G61" s="493">
        <v>2003</v>
      </c>
      <c r="H61" s="516">
        <v>0</v>
      </c>
      <c r="I61" s="516">
        <v>0</v>
      </c>
      <c r="J61" s="516">
        <v>0</v>
      </c>
      <c r="K61" s="516">
        <v>0</v>
      </c>
      <c r="L61" s="516">
        <v>0</v>
      </c>
      <c r="M61" s="493" t="s">
        <v>204</v>
      </c>
      <c r="N61" s="493">
        <v>2003</v>
      </c>
      <c r="O61" s="517">
        <v>42000</v>
      </c>
      <c r="P61" s="611"/>
      <c r="Q61" s="1090"/>
      <c r="R61" s="643" t="str">
        <f t="shared" si="21"/>
        <v>2.06.02</v>
      </c>
      <c r="S61" s="543" t="str">
        <f t="shared" si="17"/>
        <v>ALAT RUMAH TANGGA</v>
      </c>
      <c r="T61" s="543">
        <f t="shared" si="18"/>
        <v>5</v>
      </c>
      <c r="U61" s="651">
        <f t="shared" si="22"/>
        <v>8398</v>
      </c>
      <c r="V61" s="543">
        <f t="shared" si="20"/>
        <v>10</v>
      </c>
      <c r="W61" s="647">
        <f t="shared" si="23"/>
        <v>41990</v>
      </c>
      <c r="X61" s="647">
        <f t="shared" si="24"/>
        <v>0</v>
      </c>
      <c r="Y61" s="647">
        <f t="shared" si="25"/>
        <v>0</v>
      </c>
      <c r="Z61" s="647">
        <f t="shared" si="31"/>
        <v>0</v>
      </c>
      <c r="AA61" s="647">
        <f t="shared" si="26"/>
        <v>0</v>
      </c>
      <c r="AB61" s="647">
        <f t="shared" si="27"/>
        <v>0</v>
      </c>
      <c r="AC61" s="648">
        <f t="shared" si="28"/>
        <v>2003</v>
      </c>
      <c r="AD61" s="599">
        <f t="shared" si="29"/>
        <v>10</v>
      </c>
      <c r="AE61" s="649">
        <f t="shared" si="30"/>
        <v>42000</v>
      </c>
      <c r="AF61" s="473">
        <f t="shared" si="15"/>
        <v>41990</v>
      </c>
      <c r="AG61" s="640">
        <f t="shared" si="19"/>
        <v>41990</v>
      </c>
      <c r="AH61" s="625"/>
      <c r="AI61" s="625"/>
      <c r="AJ61" s="625"/>
      <c r="AK61" s="625"/>
      <c r="AL61" s="625"/>
      <c r="AM61" s="625"/>
      <c r="AN61" s="625"/>
    </row>
    <row r="62" spans="1:40" s="626" customFormat="1" ht="16">
      <c r="A62" s="496"/>
      <c r="B62" s="493" t="s">
        <v>1382</v>
      </c>
      <c r="C62" s="494" t="s">
        <v>1218</v>
      </c>
      <c r="D62" s="516" t="s">
        <v>747</v>
      </c>
      <c r="E62" s="516">
        <v>0</v>
      </c>
      <c r="F62" s="521" t="s">
        <v>222</v>
      </c>
      <c r="G62" s="493">
        <v>2003</v>
      </c>
      <c r="H62" s="516">
        <v>0</v>
      </c>
      <c r="I62" s="516">
        <v>0</v>
      </c>
      <c r="J62" s="516">
        <v>0</v>
      </c>
      <c r="K62" s="516">
        <v>0</v>
      </c>
      <c r="L62" s="516">
        <v>0</v>
      </c>
      <c r="M62" s="493" t="s">
        <v>204</v>
      </c>
      <c r="N62" s="493">
        <v>2003</v>
      </c>
      <c r="O62" s="517">
        <v>97500</v>
      </c>
      <c r="P62" s="611"/>
      <c r="Q62" s="1090"/>
      <c r="R62" s="643" t="str">
        <f t="shared" si="21"/>
        <v>2.06.02</v>
      </c>
      <c r="S62" s="543" t="str">
        <f t="shared" si="17"/>
        <v>ALAT RUMAH TANGGA</v>
      </c>
      <c r="T62" s="543">
        <f t="shared" si="18"/>
        <v>5</v>
      </c>
      <c r="U62" s="651">
        <f t="shared" si="22"/>
        <v>19498</v>
      </c>
      <c r="V62" s="543">
        <f t="shared" si="20"/>
        <v>10</v>
      </c>
      <c r="W62" s="647">
        <f t="shared" si="23"/>
        <v>97490</v>
      </c>
      <c r="X62" s="647">
        <f t="shared" si="24"/>
        <v>0</v>
      </c>
      <c r="Y62" s="647">
        <f t="shared" si="25"/>
        <v>0</v>
      </c>
      <c r="Z62" s="647">
        <f t="shared" si="31"/>
        <v>0</v>
      </c>
      <c r="AA62" s="647">
        <f t="shared" si="26"/>
        <v>0</v>
      </c>
      <c r="AB62" s="647">
        <f t="shared" si="27"/>
        <v>0</v>
      </c>
      <c r="AC62" s="648">
        <f t="shared" si="28"/>
        <v>2003</v>
      </c>
      <c r="AD62" s="599">
        <f t="shared" si="29"/>
        <v>10</v>
      </c>
      <c r="AE62" s="649">
        <f t="shared" si="30"/>
        <v>97500</v>
      </c>
      <c r="AF62" s="473">
        <f t="shared" ref="AF62:AF89" si="32">W62+X62+Y62+Z62+AA62</f>
        <v>97490</v>
      </c>
      <c r="AG62" s="640">
        <f t="shared" si="19"/>
        <v>97490</v>
      </c>
      <c r="AH62" s="625"/>
      <c r="AI62" s="625"/>
      <c r="AJ62" s="625"/>
      <c r="AK62" s="625"/>
      <c r="AL62" s="625"/>
      <c r="AM62" s="625"/>
      <c r="AN62" s="625"/>
    </row>
    <row r="63" spans="1:40" s="626" customFormat="1" ht="16">
      <c r="A63" s="496"/>
      <c r="B63" s="493" t="s">
        <v>1396</v>
      </c>
      <c r="C63" s="494" t="s">
        <v>1233</v>
      </c>
      <c r="D63" s="516" t="s">
        <v>747</v>
      </c>
      <c r="E63" s="516">
        <v>0</v>
      </c>
      <c r="F63" s="521" t="s">
        <v>233</v>
      </c>
      <c r="G63" s="493">
        <v>2001</v>
      </c>
      <c r="H63" s="516">
        <v>0</v>
      </c>
      <c r="I63" s="516">
        <v>0</v>
      </c>
      <c r="J63" s="516">
        <v>0</v>
      </c>
      <c r="K63" s="516">
        <v>0</v>
      </c>
      <c r="L63" s="516">
        <v>0</v>
      </c>
      <c r="M63" s="493" t="s">
        <v>204</v>
      </c>
      <c r="N63" s="493">
        <v>2001</v>
      </c>
      <c r="O63" s="517">
        <v>325000</v>
      </c>
      <c r="P63" s="611"/>
      <c r="Q63" s="1090"/>
      <c r="R63" s="643" t="str">
        <f t="shared" si="21"/>
        <v>2.06.02</v>
      </c>
      <c r="S63" s="543" t="str">
        <f t="shared" si="17"/>
        <v>ALAT RUMAH TANGGA</v>
      </c>
      <c r="T63" s="543">
        <f t="shared" si="18"/>
        <v>5</v>
      </c>
      <c r="U63" s="651">
        <f t="shared" si="22"/>
        <v>64998</v>
      </c>
      <c r="V63" s="543">
        <f t="shared" si="20"/>
        <v>12</v>
      </c>
      <c r="W63" s="647">
        <f t="shared" si="23"/>
        <v>324990</v>
      </c>
      <c r="X63" s="647">
        <f t="shared" si="24"/>
        <v>0</v>
      </c>
      <c r="Y63" s="647">
        <f t="shared" si="25"/>
        <v>0</v>
      </c>
      <c r="Z63" s="647">
        <f t="shared" si="31"/>
        <v>0</v>
      </c>
      <c r="AA63" s="647">
        <f t="shared" si="26"/>
        <v>0</v>
      </c>
      <c r="AB63" s="647">
        <f t="shared" si="27"/>
        <v>0</v>
      </c>
      <c r="AC63" s="648">
        <f t="shared" si="28"/>
        <v>2001</v>
      </c>
      <c r="AD63" s="599">
        <f t="shared" si="29"/>
        <v>10</v>
      </c>
      <c r="AE63" s="649">
        <f t="shared" si="30"/>
        <v>325000</v>
      </c>
      <c r="AF63" s="473">
        <f t="shared" si="32"/>
        <v>324990</v>
      </c>
      <c r="AG63" s="640">
        <f t="shared" si="19"/>
        <v>324990</v>
      </c>
      <c r="AH63" s="625"/>
      <c r="AI63" s="625"/>
      <c r="AJ63" s="625"/>
      <c r="AK63" s="625"/>
      <c r="AL63" s="625"/>
      <c r="AM63" s="625"/>
      <c r="AN63" s="625"/>
    </row>
    <row r="64" spans="1:40" s="626" customFormat="1" ht="16">
      <c r="A64" s="496"/>
      <c r="B64" s="493" t="s">
        <v>1397</v>
      </c>
      <c r="C64" s="494" t="s">
        <v>258</v>
      </c>
      <c r="D64" s="516" t="s">
        <v>1469</v>
      </c>
      <c r="E64" s="516">
        <v>0</v>
      </c>
      <c r="F64" s="521" t="s">
        <v>225</v>
      </c>
      <c r="G64" s="493">
        <v>2003</v>
      </c>
      <c r="H64" s="516">
        <v>0</v>
      </c>
      <c r="I64" s="516">
        <v>0</v>
      </c>
      <c r="J64" s="516">
        <v>0</v>
      </c>
      <c r="K64" s="516">
        <v>0</v>
      </c>
      <c r="L64" s="516">
        <v>0</v>
      </c>
      <c r="M64" s="493" t="s">
        <v>204</v>
      </c>
      <c r="N64" s="493">
        <v>2003</v>
      </c>
      <c r="O64" s="517">
        <v>45500</v>
      </c>
      <c r="P64" s="611"/>
      <c r="Q64" s="1090"/>
      <c r="R64" s="643" t="str">
        <f t="shared" si="21"/>
        <v>2.06.02</v>
      </c>
      <c r="S64" s="543" t="str">
        <f t="shared" si="17"/>
        <v>ALAT RUMAH TANGGA</v>
      </c>
      <c r="T64" s="543">
        <f t="shared" si="18"/>
        <v>5</v>
      </c>
      <c r="U64" s="651">
        <f t="shared" si="22"/>
        <v>9098</v>
      </c>
      <c r="V64" s="543">
        <f t="shared" si="20"/>
        <v>10</v>
      </c>
      <c r="W64" s="647">
        <f t="shared" si="23"/>
        <v>45490</v>
      </c>
      <c r="X64" s="647">
        <f t="shared" si="24"/>
        <v>0</v>
      </c>
      <c r="Y64" s="647">
        <f t="shared" si="25"/>
        <v>0</v>
      </c>
      <c r="Z64" s="647">
        <f t="shared" si="31"/>
        <v>0</v>
      </c>
      <c r="AA64" s="647">
        <f t="shared" si="26"/>
        <v>0</v>
      </c>
      <c r="AB64" s="647">
        <f t="shared" si="27"/>
        <v>0</v>
      </c>
      <c r="AC64" s="648">
        <f t="shared" si="28"/>
        <v>2003</v>
      </c>
      <c r="AD64" s="599">
        <f t="shared" si="29"/>
        <v>10</v>
      </c>
      <c r="AE64" s="649">
        <f t="shared" si="30"/>
        <v>45500</v>
      </c>
      <c r="AF64" s="473">
        <f t="shared" si="32"/>
        <v>45490</v>
      </c>
      <c r="AG64" s="640">
        <f t="shared" si="19"/>
        <v>45490</v>
      </c>
      <c r="AH64" s="625"/>
      <c r="AI64" s="625"/>
      <c r="AJ64" s="625"/>
      <c r="AK64" s="625"/>
      <c r="AL64" s="625"/>
      <c r="AM64" s="625"/>
      <c r="AN64" s="625"/>
    </row>
    <row r="65" spans="1:40" s="626" customFormat="1" ht="16">
      <c r="A65" s="496"/>
      <c r="B65" s="493" t="s">
        <v>1374</v>
      </c>
      <c r="C65" s="494" t="s">
        <v>1235</v>
      </c>
      <c r="D65" s="516" t="s">
        <v>145</v>
      </c>
      <c r="E65" s="516">
        <v>0</v>
      </c>
      <c r="F65" s="521" t="s">
        <v>220</v>
      </c>
      <c r="G65" s="493">
        <v>2000</v>
      </c>
      <c r="H65" s="516">
        <v>0</v>
      </c>
      <c r="I65" s="516">
        <v>0</v>
      </c>
      <c r="J65" s="516">
        <v>0</v>
      </c>
      <c r="K65" s="516">
        <v>0</v>
      </c>
      <c r="L65" s="516">
        <v>0</v>
      </c>
      <c r="M65" s="493" t="s">
        <v>204</v>
      </c>
      <c r="N65" s="493">
        <v>2000</v>
      </c>
      <c r="O65" s="517">
        <v>70000</v>
      </c>
      <c r="P65" s="611"/>
      <c r="Q65" s="1090"/>
      <c r="R65" s="643" t="str">
        <f t="shared" si="21"/>
        <v>2.06.02</v>
      </c>
      <c r="S65" s="543" t="str">
        <f t="shared" si="17"/>
        <v>ALAT RUMAH TANGGA</v>
      </c>
      <c r="T65" s="543">
        <f t="shared" si="18"/>
        <v>5</v>
      </c>
      <c r="U65" s="651">
        <f t="shared" si="22"/>
        <v>13998</v>
      </c>
      <c r="V65" s="543">
        <f t="shared" si="20"/>
        <v>13</v>
      </c>
      <c r="W65" s="647">
        <f t="shared" si="23"/>
        <v>69990</v>
      </c>
      <c r="X65" s="647">
        <f t="shared" si="24"/>
        <v>0</v>
      </c>
      <c r="Y65" s="647">
        <f t="shared" si="25"/>
        <v>0</v>
      </c>
      <c r="Z65" s="647">
        <f t="shared" si="31"/>
        <v>0</v>
      </c>
      <c r="AA65" s="647">
        <f t="shared" si="26"/>
        <v>0</v>
      </c>
      <c r="AB65" s="647">
        <f t="shared" si="27"/>
        <v>0</v>
      </c>
      <c r="AC65" s="648">
        <f t="shared" si="28"/>
        <v>2000</v>
      </c>
      <c r="AD65" s="599">
        <f t="shared" si="29"/>
        <v>10</v>
      </c>
      <c r="AE65" s="649">
        <f t="shared" si="30"/>
        <v>70000</v>
      </c>
      <c r="AF65" s="473">
        <f t="shared" si="32"/>
        <v>69990</v>
      </c>
      <c r="AG65" s="640">
        <f t="shared" si="19"/>
        <v>69990</v>
      </c>
      <c r="AH65" s="625"/>
      <c r="AI65" s="625"/>
      <c r="AJ65" s="625"/>
      <c r="AK65" s="625"/>
      <c r="AL65" s="625"/>
      <c r="AM65" s="625"/>
      <c r="AN65" s="625"/>
    </row>
    <row r="66" spans="1:40" s="626" customFormat="1" ht="16">
      <c r="A66" s="496"/>
      <c r="B66" s="493" t="s">
        <v>1366</v>
      </c>
      <c r="C66" s="494" t="s">
        <v>1200</v>
      </c>
      <c r="D66" s="516" t="s">
        <v>747</v>
      </c>
      <c r="E66" s="516">
        <v>0</v>
      </c>
      <c r="F66" s="521" t="s">
        <v>1523</v>
      </c>
      <c r="G66" s="493">
        <v>2000</v>
      </c>
      <c r="H66" s="516">
        <v>0</v>
      </c>
      <c r="I66" s="516">
        <v>0</v>
      </c>
      <c r="J66" s="516">
        <v>0</v>
      </c>
      <c r="K66" s="516">
        <v>0</v>
      </c>
      <c r="L66" s="516">
        <v>0</v>
      </c>
      <c r="M66" s="493" t="s">
        <v>204</v>
      </c>
      <c r="N66" s="493">
        <v>2000</v>
      </c>
      <c r="O66" s="517">
        <v>455000</v>
      </c>
      <c r="P66" s="611"/>
      <c r="Q66" s="1090"/>
      <c r="R66" s="643" t="str">
        <f t="shared" si="21"/>
        <v>2.06.02</v>
      </c>
      <c r="S66" s="543" t="str">
        <f t="shared" si="17"/>
        <v>ALAT RUMAH TANGGA</v>
      </c>
      <c r="T66" s="543">
        <f t="shared" si="18"/>
        <v>5</v>
      </c>
      <c r="U66" s="651">
        <f t="shared" si="22"/>
        <v>90998</v>
      </c>
      <c r="V66" s="543">
        <f t="shared" si="20"/>
        <v>13</v>
      </c>
      <c r="W66" s="647">
        <f t="shared" si="23"/>
        <v>454990</v>
      </c>
      <c r="X66" s="647">
        <f t="shared" si="24"/>
        <v>0</v>
      </c>
      <c r="Y66" s="647">
        <f t="shared" si="25"/>
        <v>0</v>
      </c>
      <c r="Z66" s="647">
        <f t="shared" si="31"/>
        <v>0</v>
      </c>
      <c r="AA66" s="647">
        <f t="shared" si="26"/>
        <v>0</v>
      </c>
      <c r="AB66" s="647">
        <f t="shared" si="27"/>
        <v>0</v>
      </c>
      <c r="AC66" s="648">
        <f t="shared" si="28"/>
        <v>2000</v>
      </c>
      <c r="AD66" s="599">
        <f t="shared" si="29"/>
        <v>10</v>
      </c>
      <c r="AE66" s="649">
        <f t="shared" si="30"/>
        <v>455000</v>
      </c>
      <c r="AF66" s="473">
        <f t="shared" si="32"/>
        <v>454990</v>
      </c>
      <c r="AG66" s="640">
        <f t="shared" si="19"/>
        <v>454990</v>
      </c>
      <c r="AH66" s="625"/>
      <c r="AI66" s="625"/>
      <c r="AJ66" s="625"/>
      <c r="AK66" s="625"/>
      <c r="AL66" s="625"/>
      <c r="AM66" s="625"/>
      <c r="AN66" s="625"/>
    </row>
    <row r="67" spans="1:40" s="626" customFormat="1" ht="16">
      <c r="A67" s="496"/>
      <c r="B67" s="493" t="s">
        <v>1375</v>
      </c>
      <c r="C67" s="494" t="s">
        <v>1204</v>
      </c>
      <c r="D67" s="516" t="s">
        <v>1463</v>
      </c>
      <c r="E67" s="516">
        <v>0</v>
      </c>
      <c r="F67" s="521" t="s">
        <v>220</v>
      </c>
      <c r="G67" s="493">
        <v>2000</v>
      </c>
      <c r="H67" s="516">
        <v>0</v>
      </c>
      <c r="I67" s="516">
        <v>0</v>
      </c>
      <c r="J67" s="516">
        <v>0</v>
      </c>
      <c r="K67" s="516">
        <v>0</v>
      </c>
      <c r="L67" s="516">
        <v>0</v>
      </c>
      <c r="M67" s="493" t="s">
        <v>204</v>
      </c>
      <c r="N67" s="493">
        <v>2000</v>
      </c>
      <c r="O67" s="517">
        <v>58500</v>
      </c>
      <c r="P67" s="611"/>
      <c r="Q67" s="1090"/>
      <c r="R67" s="643" t="str">
        <f t="shared" si="21"/>
        <v>2.06.02</v>
      </c>
      <c r="S67" s="543" t="str">
        <f t="shared" si="17"/>
        <v>ALAT RUMAH TANGGA</v>
      </c>
      <c r="T67" s="543">
        <f t="shared" si="18"/>
        <v>5</v>
      </c>
      <c r="U67" s="651">
        <f t="shared" si="22"/>
        <v>11698</v>
      </c>
      <c r="V67" s="543">
        <f t="shared" si="20"/>
        <v>13</v>
      </c>
      <c r="W67" s="647">
        <f t="shared" si="23"/>
        <v>58490</v>
      </c>
      <c r="X67" s="647">
        <f t="shared" si="24"/>
        <v>0</v>
      </c>
      <c r="Y67" s="647">
        <f t="shared" si="25"/>
        <v>0</v>
      </c>
      <c r="Z67" s="647">
        <f t="shared" si="31"/>
        <v>0</v>
      </c>
      <c r="AA67" s="647">
        <f t="shared" si="26"/>
        <v>0</v>
      </c>
      <c r="AB67" s="647">
        <f t="shared" si="27"/>
        <v>0</v>
      </c>
      <c r="AC67" s="648">
        <f t="shared" si="28"/>
        <v>2000</v>
      </c>
      <c r="AD67" s="599">
        <f t="shared" si="29"/>
        <v>10</v>
      </c>
      <c r="AE67" s="649">
        <f t="shared" si="30"/>
        <v>58500</v>
      </c>
      <c r="AF67" s="473">
        <f t="shared" si="32"/>
        <v>58490</v>
      </c>
      <c r="AG67" s="640">
        <f t="shared" si="19"/>
        <v>58490</v>
      </c>
      <c r="AH67" s="625"/>
      <c r="AI67" s="625"/>
      <c r="AJ67" s="625"/>
      <c r="AK67" s="625"/>
      <c r="AL67" s="625"/>
      <c r="AM67" s="625"/>
      <c r="AN67" s="625"/>
    </row>
    <row r="68" spans="1:40" s="626" customFormat="1" ht="16">
      <c r="A68" s="496"/>
      <c r="B68" s="493" t="s">
        <v>1375</v>
      </c>
      <c r="C68" s="494" t="s">
        <v>1204</v>
      </c>
      <c r="D68" s="516" t="s">
        <v>1463</v>
      </c>
      <c r="E68" s="516">
        <v>0</v>
      </c>
      <c r="F68" s="521" t="s">
        <v>220</v>
      </c>
      <c r="G68" s="493">
        <v>2000</v>
      </c>
      <c r="H68" s="516">
        <v>0</v>
      </c>
      <c r="I68" s="516">
        <v>0</v>
      </c>
      <c r="J68" s="516">
        <v>0</v>
      </c>
      <c r="K68" s="516">
        <v>0</v>
      </c>
      <c r="L68" s="516">
        <v>0</v>
      </c>
      <c r="M68" s="493" t="s">
        <v>204</v>
      </c>
      <c r="N68" s="493">
        <v>2000</v>
      </c>
      <c r="O68" s="517">
        <v>91000</v>
      </c>
      <c r="P68" s="611"/>
      <c r="Q68" s="1090"/>
      <c r="R68" s="643" t="str">
        <f t="shared" si="21"/>
        <v>2.06.02</v>
      </c>
      <c r="S68" s="543" t="str">
        <f t="shared" si="17"/>
        <v>ALAT RUMAH TANGGA</v>
      </c>
      <c r="T68" s="543">
        <f t="shared" si="18"/>
        <v>5</v>
      </c>
      <c r="U68" s="651">
        <f t="shared" si="22"/>
        <v>18198</v>
      </c>
      <c r="V68" s="543">
        <f t="shared" si="20"/>
        <v>13</v>
      </c>
      <c r="W68" s="647">
        <f t="shared" si="23"/>
        <v>90990</v>
      </c>
      <c r="X68" s="647">
        <f t="shared" si="24"/>
        <v>0</v>
      </c>
      <c r="Y68" s="647">
        <f t="shared" si="25"/>
        <v>0</v>
      </c>
      <c r="Z68" s="647">
        <f t="shared" si="31"/>
        <v>0</v>
      </c>
      <c r="AA68" s="647">
        <f t="shared" si="26"/>
        <v>0</v>
      </c>
      <c r="AB68" s="647">
        <f t="shared" si="27"/>
        <v>0</v>
      </c>
      <c r="AC68" s="648">
        <f t="shared" si="28"/>
        <v>2000</v>
      </c>
      <c r="AD68" s="599">
        <f t="shared" si="29"/>
        <v>10</v>
      </c>
      <c r="AE68" s="649">
        <f t="shared" si="30"/>
        <v>91000</v>
      </c>
      <c r="AF68" s="473">
        <f t="shared" si="32"/>
        <v>90990</v>
      </c>
      <c r="AG68" s="640">
        <f t="shared" si="19"/>
        <v>90990</v>
      </c>
      <c r="AH68" s="625"/>
      <c r="AI68" s="625"/>
      <c r="AJ68" s="625"/>
      <c r="AK68" s="625"/>
      <c r="AL68" s="625"/>
      <c r="AM68" s="625"/>
      <c r="AN68" s="625"/>
    </row>
    <row r="69" spans="1:40" s="626" customFormat="1" ht="16">
      <c r="A69" s="496"/>
      <c r="B69" s="493" t="s">
        <v>1381</v>
      </c>
      <c r="C69" s="494" t="s">
        <v>1239</v>
      </c>
      <c r="D69" s="516" t="s">
        <v>747</v>
      </c>
      <c r="E69" s="516">
        <v>0</v>
      </c>
      <c r="F69" s="521" t="s">
        <v>1527</v>
      </c>
      <c r="G69" s="493">
        <v>2000</v>
      </c>
      <c r="H69" s="516">
        <v>0</v>
      </c>
      <c r="I69" s="516">
        <v>0</v>
      </c>
      <c r="J69" s="516">
        <v>0</v>
      </c>
      <c r="K69" s="516">
        <v>0</v>
      </c>
      <c r="L69" s="516">
        <v>0</v>
      </c>
      <c r="M69" s="493" t="s">
        <v>204</v>
      </c>
      <c r="N69" s="493">
        <v>2000</v>
      </c>
      <c r="O69" s="517">
        <v>270000</v>
      </c>
      <c r="P69" s="611"/>
      <c r="Q69" s="1090"/>
      <c r="R69" s="643" t="str">
        <f t="shared" si="21"/>
        <v>2.06.01</v>
      </c>
      <c r="S69" s="543" t="str">
        <f t="shared" si="17"/>
        <v>ALAT KANTOR</v>
      </c>
      <c r="T69" s="543">
        <f t="shared" si="18"/>
        <v>5</v>
      </c>
      <c r="U69" s="651">
        <f t="shared" si="22"/>
        <v>53998</v>
      </c>
      <c r="V69" s="543">
        <f t="shared" si="20"/>
        <v>13</v>
      </c>
      <c r="W69" s="647">
        <f t="shared" si="23"/>
        <v>269990</v>
      </c>
      <c r="X69" s="647">
        <f t="shared" si="24"/>
        <v>0</v>
      </c>
      <c r="Y69" s="647">
        <f t="shared" si="25"/>
        <v>0</v>
      </c>
      <c r="Z69" s="647">
        <f t="shared" si="31"/>
        <v>0</v>
      </c>
      <c r="AA69" s="647">
        <f t="shared" si="26"/>
        <v>0</v>
      </c>
      <c r="AB69" s="647">
        <f t="shared" si="27"/>
        <v>0</v>
      </c>
      <c r="AC69" s="648">
        <f t="shared" si="28"/>
        <v>2000</v>
      </c>
      <c r="AD69" s="599">
        <f t="shared" si="29"/>
        <v>10</v>
      </c>
      <c r="AE69" s="649">
        <f t="shared" si="30"/>
        <v>270000</v>
      </c>
      <c r="AF69" s="473">
        <f t="shared" si="32"/>
        <v>269990</v>
      </c>
      <c r="AG69" s="640">
        <f t="shared" si="19"/>
        <v>269990</v>
      </c>
      <c r="AH69" s="625"/>
      <c r="AI69" s="625"/>
      <c r="AJ69" s="625"/>
      <c r="AK69" s="625"/>
      <c r="AL69" s="625"/>
      <c r="AM69" s="625"/>
      <c r="AN69" s="625"/>
    </row>
    <row r="70" spans="1:40" s="626" customFormat="1" ht="16">
      <c r="A70" s="496"/>
      <c r="B70" s="493" t="s">
        <v>1402</v>
      </c>
      <c r="C70" s="494" t="s">
        <v>1240</v>
      </c>
      <c r="D70" s="516" t="s">
        <v>747</v>
      </c>
      <c r="E70" s="516">
        <v>0</v>
      </c>
      <c r="F70" s="521" t="s">
        <v>233</v>
      </c>
      <c r="G70" s="493">
        <v>2000</v>
      </c>
      <c r="H70" s="516">
        <v>0</v>
      </c>
      <c r="I70" s="516">
        <v>0</v>
      </c>
      <c r="J70" s="516">
        <v>0</v>
      </c>
      <c r="K70" s="516">
        <v>0</v>
      </c>
      <c r="L70" s="516">
        <v>0</v>
      </c>
      <c r="M70" s="493" t="s">
        <v>204</v>
      </c>
      <c r="N70" s="493">
        <v>2000</v>
      </c>
      <c r="O70" s="517">
        <v>325000</v>
      </c>
      <c r="P70" s="611"/>
      <c r="Q70" s="1090"/>
      <c r="R70" s="643" t="str">
        <f t="shared" si="21"/>
        <v>2.06.02</v>
      </c>
      <c r="S70" s="543" t="str">
        <f t="shared" si="17"/>
        <v>ALAT RUMAH TANGGA</v>
      </c>
      <c r="T70" s="543">
        <f t="shared" si="18"/>
        <v>5</v>
      </c>
      <c r="U70" s="651">
        <f t="shared" si="22"/>
        <v>64998</v>
      </c>
      <c r="V70" s="543">
        <f t="shared" si="20"/>
        <v>13</v>
      </c>
      <c r="W70" s="647">
        <f t="shared" si="23"/>
        <v>324990</v>
      </c>
      <c r="X70" s="647">
        <f t="shared" si="24"/>
        <v>0</v>
      </c>
      <c r="Y70" s="647">
        <f t="shared" si="25"/>
        <v>0</v>
      </c>
      <c r="Z70" s="647">
        <f t="shared" si="31"/>
        <v>0</v>
      </c>
      <c r="AA70" s="647">
        <f t="shared" si="26"/>
        <v>0</v>
      </c>
      <c r="AB70" s="647">
        <f t="shared" si="27"/>
        <v>0</v>
      </c>
      <c r="AC70" s="648">
        <f t="shared" si="28"/>
        <v>2000</v>
      </c>
      <c r="AD70" s="599">
        <f t="shared" si="29"/>
        <v>10</v>
      </c>
      <c r="AE70" s="649">
        <f t="shared" si="30"/>
        <v>325000</v>
      </c>
      <c r="AF70" s="473">
        <f t="shared" si="32"/>
        <v>324990</v>
      </c>
      <c r="AG70" s="640">
        <f t="shared" si="19"/>
        <v>324990</v>
      </c>
      <c r="AH70" s="625"/>
      <c r="AI70" s="625"/>
      <c r="AJ70" s="625"/>
      <c r="AK70" s="625"/>
      <c r="AL70" s="625"/>
      <c r="AM70" s="625"/>
      <c r="AN70" s="625"/>
    </row>
    <row r="71" spans="1:40" s="626" customFormat="1" ht="16">
      <c r="A71" s="496"/>
      <c r="B71" s="493" t="s">
        <v>1403</v>
      </c>
      <c r="C71" s="494" t="s">
        <v>1241</v>
      </c>
      <c r="D71" s="516" t="s">
        <v>747</v>
      </c>
      <c r="E71" s="516">
        <v>0</v>
      </c>
      <c r="F71" s="521" t="s">
        <v>1523</v>
      </c>
      <c r="G71" s="493">
        <v>2002</v>
      </c>
      <c r="H71" s="516">
        <v>0</v>
      </c>
      <c r="I71" s="516">
        <v>0</v>
      </c>
      <c r="J71" s="516">
        <v>0</v>
      </c>
      <c r="K71" s="516">
        <v>0</v>
      </c>
      <c r="L71" s="516">
        <v>0</v>
      </c>
      <c r="M71" s="493" t="s">
        <v>204</v>
      </c>
      <c r="N71" s="493">
        <v>2002</v>
      </c>
      <c r="O71" s="517">
        <v>105000</v>
      </c>
      <c r="P71" s="611"/>
      <c r="Q71" s="1090"/>
      <c r="R71" s="643" t="str">
        <f t="shared" si="21"/>
        <v>2.06.02</v>
      </c>
      <c r="S71" s="543" t="str">
        <f t="shared" si="17"/>
        <v>ALAT RUMAH TANGGA</v>
      </c>
      <c r="T71" s="543">
        <f t="shared" si="18"/>
        <v>5</v>
      </c>
      <c r="U71" s="651">
        <f t="shared" si="22"/>
        <v>20998</v>
      </c>
      <c r="V71" s="543">
        <f t="shared" si="20"/>
        <v>11</v>
      </c>
      <c r="W71" s="647">
        <f t="shared" si="23"/>
        <v>104990</v>
      </c>
      <c r="X71" s="647">
        <f t="shared" si="24"/>
        <v>0</v>
      </c>
      <c r="Y71" s="647">
        <f t="shared" si="25"/>
        <v>0</v>
      </c>
      <c r="Z71" s="647">
        <f t="shared" si="31"/>
        <v>0</v>
      </c>
      <c r="AA71" s="647">
        <f t="shared" si="26"/>
        <v>0</v>
      </c>
      <c r="AB71" s="647">
        <f t="shared" si="27"/>
        <v>0</v>
      </c>
      <c r="AC71" s="648">
        <f t="shared" si="28"/>
        <v>2002</v>
      </c>
      <c r="AD71" s="599">
        <f t="shared" si="29"/>
        <v>10</v>
      </c>
      <c r="AE71" s="649">
        <f t="shared" si="30"/>
        <v>105000</v>
      </c>
      <c r="AF71" s="473">
        <f t="shared" si="32"/>
        <v>104990</v>
      </c>
      <c r="AG71" s="640">
        <f t="shared" si="19"/>
        <v>104990</v>
      </c>
      <c r="AH71" s="625"/>
      <c r="AI71" s="625"/>
      <c r="AJ71" s="625"/>
      <c r="AK71" s="625"/>
      <c r="AL71" s="625"/>
      <c r="AM71" s="625"/>
      <c r="AN71" s="625"/>
    </row>
    <row r="72" spans="1:40" s="625" customFormat="1" ht="16">
      <c r="A72" s="496"/>
      <c r="B72" s="493" t="s">
        <v>1375</v>
      </c>
      <c r="C72" s="494" t="s">
        <v>1204</v>
      </c>
      <c r="D72" s="516" t="s">
        <v>1463</v>
      </c>
      <c r="E72" s="516">
        <v>0</v>
      </c>
      <c r="F72" s="521" t="s">
        <v>220</v>
      </c>
      <c r="G72" s="493">
        <v>2002</v>
      </c>
      <c r="H72" s="516">
        <v>0</v>
      </c>
      <c r="I72" s="516">
        <v>0</v>
      </c>
      <c r="J72" s="516">
        <v>0</v>
      </c>
      <c r="K72" s="516">
        <v>0</v>
      </c>
      <c r="L72" s="516">
        <v>0</v>
      </c>
      <c r="M72" s="493" t="s">
        <v>204</v>
      </c>
      <c r="N72" s="493">
        <v>2002</v>
      </c>
      <c r="O72" s="517">
        <v>19500</v>
      </c>
      <c r="P72" s="611"/>
      <c r="Q72" s="1090"/>
      <c r="R72" s="643" t="str">
        <f t="shared" si="21"/>
        <v>2.06.02</v>
      </c>
      <c r="S72" s="543" t="str">
        <f t="shared" si="17"/>
        <v>ALAT RUMAH TANGGA</v>
      </c>
      <c r="T72" s="543">
        <f t="shared" si="18"/>
        <v>5</v>
      </c>
      <c r="U72" s="651">
        <f t="shared" si="22"/>
        <v>3898</v>
      </c>
      <c r="V72" s="543">
        <f t="shared" si="20"/>
        <v>11</v>
      </c>
      <c r="W72" s="647">
        <f t="shared" si="23"/>
        <v>19490</v>
      </c>
      <c r="X72" s="647">
        <f t="shared" si="24"/>
        <v>0</v>
      </c>
      <c r="Y72" s="647">
        <f t="shared" si="25"/>
        <v>0</v>
      </c>
      <c r="Z72" s="647">
        <f t="shared" si="31"/>
        <v>0</v>
      </c>
      <c r="AA72" s="647">
        <f t="shared" si="26"/>
        <v>0</v>
      </c>
      <c r="AB72" s="647">
        <f t="shared" si="27"/>
        <v>0</v>
      </c>
      <c r="AC72" s="648">
        <f t="shared" si="28"/>
        <v>2002</v>
      </c>
      <c r="AD72" s="599">
        <f t="shared" si="29"/>
        <v>10</v>
      </c>
      <c r="AE72" s="649">
        <f t="shared" si="30"/>
        <v>19500</v>
      </c>
      <c r="AF72" s="473">
        <f t="shared" si="32"/>
        <v>19490</v>
      </c>
      <c r="AG72" s="640">
        <f t="shared" si="19"/>
        <v>19490</v>
      </c>
    </row>
    <row r="73" spans="1:40" s="625" customFormat="1" ht="16">
      <c r="A73" s="496"/>
      <c r="B73" s="493" t="s">
        <v>1365</v>
      </c>
      <c r="C73" s="494" t="s">
        <v>1204</v>
      </c>
      <c r="D73" s="516" t="s">
        <v>1463</v>
      </c>
      <c r="E73" s="516">
        <v>0</v>
      </c>
      <c r="F73" s="521" t="s">
        <v>220</v>
      </c>
      <c r="G73" s="493">
        <v>2002</v>
      </c>
      <c r="H73" s="516">
        <v>0</v>
      </c>
      <c r="I73" s="516">
        <v>0</v>
      </c>
      <c r="J73" s="516">
        <v>0</v>
      </c>
      <c r="K73" s="516">
        <v>0</v>
      </c>
      <c r="L73" s="516">
        <v>0</v>
      </c>
      <c r="M73" s="493" t="s">
        <v>204</v>
      </c>
      <c r="N73" s="493">
        <v>2002</v>
      </c>
      <c r="O73" s="517">
        <v>42000</v>
      </c>
      <c r="P73" s="611"/>
      <c r="Q73" s="1090"/>
      <c r="R73" s="643" t="str">
        <f t="shared" si="21"/>
        <v>2.06.02</v>
      </c>
      <c r="S73" s="543" t="str">
        <f t="shared" si="17"/>
        <v>ALAT RUMAH TANGGA</v>
      </c>
      <c r="T73" s="543">
        <f t="shared" si="18"/>
        <v>5</v>
      </c>
      <c r="U73" s="651">
        <f t="shared" si="22"/>
        <v>8398</v>
      </c>
      <c r="V73" s="543">
        <f t="shared" si="20"/>
        <v>11</v>
      </c>
      <c r="W73" s="647">
        <f t="shared" si="23"/>
        <v>41990</v>
      </c>
      <c r="X73" s="647">
        <f t="shared" si="24"/>
        <v>0</v>
      </c>
      <c r="Y73" s="647">
        <f t="shared" si="25"/>
        <v>0</v>
      </c>
      <c r="Z73" s="647">
        <f t="shared" si="31"/>
        <v>0</v>
      </c>
      <c r="AA73" s="647">
        <f t="shared" si="26"/>
        <v>0</v>
      </c>
      <c r="AB73" s="647">
        <f t="shared" si="27"/>
        <v>0</v>
      </c>
      <c r="AC73" s="648">
        <f t="shared" si="28"/>
        <v>2002</v>
      </c>
      <c r="AD73" s="599">
        <f t="shared" si="29"/>
        <v>10</v>
      </c>
      <c r="AE73" s="649">
        <f t="shared" si="30"/>
        <v>42000</v>
      </c>
      <c r="AF73" s="473">
        <f t="shared" si="32"/>
        <v>41990</v>
      </c>
      <c r="AG73" s="640">
        <f t="shared" si="19"/>
        <v>41990</v>
      </c>
    </row>
    <row r="74" spans="1:40" s="625" customFormat="1" ht="16">
      <c r="A74" s="496"/>
      <c r="B74" s="493" t="s">
        <v>1374</v>
      </c>
      <c r="C74" s="494" t="s">
        <v>1210</v>
      </c>
      <c r="D74" s="516" t="s">
        <v>1473</v>
      </c>
      <c r="E74" s="516">
        <v>0</v>
      </c>
      <c r="F74" s="521" t="s">
        <v>1528</v>
      </c>
      <c r="G74" s="493">
        <v>2002</v>
      </c>
      <c r="H74" s="516">
        <v>0</v>
      </c>
      <c r="I74" s="516">
        <v>0</v>
      </c>
      <c r="J74" s="516">
        <v>0</v>
      </c>
      <c r="K74" s="516">
        <v>0</v>
      </c>
      <c r="L74" s="516">
        <v>0</v>
      </c>
      <c r="M74" s="493" t="s">
        <v>204</v>
      </c>
      <c r="N74" s="493">
        <v>2002</v>
      </c>
      <c r="O74" s="517">
        <v>105000</v>
      </c>
      <c r="P74" s="611"/>
      <c r="Q74" s="1090"/>
      <c r="R74" s="643" t="str">
        <f t="shared" si="21"/>
        <v>2.06.02</v>
      </c>
      <c r="S74" s="543" t="str">
        <f t="shared" si="17"/>
        <v>ALAT RUMAH TANGGA</v>
      </c>
      <c r="T74" s="543">
        <f t="shared" si="18"/>
        <v>5</v>
      </c>
      <c r="U74" s="651">
        <f t="shared" si="22"/>
        <v>20998</v>
      </c>
      <c r="V74" s="543">
        <f t="shared" si="20"/>
        <v>11</v>
      </c>
      <c r="W74" s="647">
        <f t="shared" si="23"/>
        <v>104990</v>
      </c>
      <c r="X74" s="647">
        <f t="shared" si="24"/>
        <v>0</v>
      </c>
      <c r="Y74" s="647">
        <f t="shared" si="25"/>
        <v>0</v>
      </c>
      <c r="Z74" s="647">
        <f t="shared" si="31"/>
        <v>0</v>
      </c>
      <c r="AA74" s="647">
        <f t="shared" si="26"/>
        <v>0</v>
      </c>
      <c r="AB74" s="647">
        <f t="shared" si="27"/>
        <v>0</v>
      </c>
      <c r="AC74" s="648">
        <f t="shared" si="28"/>
        <v>2002</v>
      </c>
      <c r="AD74" s="599">
        <f t="shared" si="29"/>
        <v>10</v>
      </c>
      <c r="AE74" s="649">
        <f t="shared" si="30"/>
        <v>105000</v>
      </c>
      <c r="AF74" s="473">
        <f t="shared" si="32"/>
        <v>104990</v>
      </c>
      <c r="AG74" s="640">
        <f t="shared" si="19"/>
        <v>104990</v>
      </c>
    </row>
    <row r="75" spans="1:40" s="625" customFormat="1" ht="16">
      <c r="A75" s="496"/>
      <c r="B75" s="493" t="s">
        <v>1373</v>
      </c>
      <c r="C75" s="494" t="s">
        <v>285</v>
      </c>
      <c r="D75" s="516" t="s">
        <v>747</v>
      </c>
      <c r="E75" s="516">
        <v>0</v>
      </c>
      <c r="F75" s="521" t="s">
        <v>233</v>
      </c>
      <c r="G75" s="493">
        <v>2001</v>
      </c>
      <c r="H75" s="516">
        <v>0</v>
      </c>
      <c r="I75" s="516">
        <v>0</v>
      </c>
      <c r="J75" s="516">
        <v>0</v>
      </c>
      <c r="K75" s="516">
        <v>0</v>
      </c>
      <c r="L75" s="516">
        <v>0</v>
      </c>
      <c r="M75" s="493" t="s">
        <v>204</v>
      </c>
      <c r="N75" s="493">
        <v>2001</v>
      </c>
      <c r="O75" s="517">
        <v>162500</v>
      </c>
      <c r="P75" s="611"/>
      <c r="Q75" s="1090"/>
      <c r="R75" s="643" t="str">
        <f t="shared" si="21"/>
        <v>2.06.02</v>
      </c>
      <c r="S75" s="543" t="str">
        <f t="shared" si="17"/>
        <v>ALAT RUMAH TANGGA</v>
      </c>
      <c r="T75" s="543">
        <f t="shared" si="18"/>
        <v>5</v>
      </c>
      <c r="U75" s="651">
        <f t="shared" si="22"/>
        <v>32498</v>
      </c>
      <c r="V75" s="543">
        <f t="shared" si="20"/>
        <v>12</v>
      </c>
      <c r="W75" s="647">
        <f t="shared" si="23"/>
        <v>162490</v>
      </c>
      <c r="X75" s="647">
        <f t="shared" si="24"/>
        <v>0</v>
      </c>
      <c r="Y75" s="647">
        <f t="shared" si="25"/>
        <v>0</v>
      </c>
      <c r="Z75" s="647">
        <f t="shared" si="31"/>
        <v>0</v>
      </c>
      <c r="AA75" s="647">
        <f t="shared" si="26"/>
        <v>0</v>
      </c>
      <c r="AB75" s="647">
        <f t="shared" si="27"/>
        <v>0</v>
      </c>
      <c r="AC75" s="648">
        <f t="shared" si="28"/>
        <v>2001</v>
      </c>
      <c r="AD75" s="599">
        <f t="shared" si="29"/>
        <v>10</v>
      </c>
      <c r="AE75" s="649">
        <f t="shared" si="30"/>
        <v>162500</v>
      </c>
      <c r="AF75" s="473">
        <f t="shared" si="32"/>
        <v>162490</v>
      </c>
      <c r="AG75" s="640">
        <f t="shared" si="19"/>
        <v>162490</v>
      </c>
    </row>
    <row r="76" spans="1:40" s="625" customFormat="1" ht="16">
      <c r="A76" s="496"/>
      <c r="B76" s="493" t="s">
        <v>1380</v>
      </c>
      <c r="C76" s="494" t="s">
        <v>1216</v>
      </c>
      <c r="D76" s="516" t="s">
        <v>1457</v>
      </c>
      <c r="E76" s="516">
        <v>0</v>
      </c>
      <c r="F76" s="521" t="s">
        <v>220</v>
      </c>
      <c r="G76" s="493">
        <v>2002</v>
      </c>
      <c r="H76" s="516">
        <v>0</v>
      </c>
      <c r="I76" s="516">
        <v>0</v>
      </c>
      <c r="J76" s="516">
        <v>0</v>
      </c>
      <c r="K76" s="516">
        <v>0</v>
      </c>
      <c r="L76" s="516">
        <v>0</v>
      </c>
      <c r="M76" s="493" t="s">
        <v>204</v>
      </c>
      <c r="N76" s="493">
        <v>2002</v>
      </c>
      <c r="O76" s="517">
        <v>350000</v>
      </c>
      <c r="P76" s="611"/>
      <c r="Q76" s="1090"/>
      <c r="R76" s="643" t="str">
        <f t="shared" si="21"/>
        <v>2.06.02</v>
      </c>
      <c r="S76" s="543" t="str">
        <f t="shared" si="17"/>
        <v>ALAT RUMAH TANGGA</v>
      </c>
      <c r="T76" s="543">
        <f t="shared" si="18"/>
        <v>5</v>
      </c>
      <c r="U76" s="651">
        <f t="shared" si="22"/>
        <v>69998</v>
      </c>
      <c r="V76" s="543">
        <f t="shared" si="20"/>
        <v>11</v>
      </c>
      <c r="W76" s="647">
        <f t="shared" si="23"/>
        <v>349990</v>
      </c>
      <c r="X76" s="647">
        <f t="shared" si="24"/>
        <v>0</v>
      </c>
      <c r="Y76" s="647">
        <f t="shared" si="25"/>
        <v>0</v>
      </c>
      <c r="Z76" s="647">
        <f t="shared" si="31"/>
        <v>0</v>
      </c>
      <c r="AA76" s="647">
        <f t="shared" si="26"/>
        <v>0</v>
      </c>
      <c r="AB76" s="647">
        <f t="shared" si="27"/>
        <v>0</v>
      </c>
      <c r="AC76" s="648">
        <f t="shared" si="28"/>
        <v>2002</v>
      </c>
      <c r="AD76" s="599">
        <f t="shared" si="29"/>
        <v>10</v>
      </c>
      <c r="AE76" s="649">
        <f t="shared" si="30"/>
        <v>350000</v>
      </c>
      <c r="AF76" s="473">
        <f t="shared" si="32"/>
        <v>349990</v>
      </c>
      <c r="AG76" s="640">
        <f t="shared" si="19"/>
        <v>349990</v>
      </c>
    </row>
    <row r="77" spans="1:40" s="625" customFormat="1" ht="16">
      <c r="A77" s="496"/>
      <c r="B77" s="493" t="s">
        <v>1365</v>
      </c>
      <c r="C77" s="494" t="s">
        <v>1244</v>
      </c>
      <c r="D77" s="516" t="s">
        <v>747</v>
      </c>
      <c r="E77" s="516">
        <v>0</v>
      </c>
      <c r="F77" s="521" t="s">
        <v>233</v>
      </c>
      <c r="G77" s="493">
        <v>2001</v>
      </c>
      <c r="H77" s="516">
        <v>0</v>
      </c>
      <c r="I77" s="516">
        <v>0</v>
      </c>
      <c r="J77" s="516">
        <v>0</v>
      </c>
      <c r="K77" s="516">
        <v>0</v>
      </c>
      <c r="L77" s="516">
        <v>0</v>
      </c>
      <c r="M77" s="493" t="s">
        <v>204</v>
      </c>
      <c r="N77" s="493">
        <v>2001</v>
      </c>
      <c r="O77" s="517">
        <v>48750</v>
      </c>
      <c r="P77" s="611"/>
      <c r="Q77" s="1090"/>
      <c r="R77" s="643" t="str">
        <f t="shared" si="21"/>
        <v>2.06.02</v>
      </c>
      <c r="S77" s="543" t="str">
        <f t="shared" si="17"/>
        <v>ALAT RUMAH TANGGA</v>
      </c>
      <c r="T77" s="543">
        <f t="shared" si="18"/>
        <v>5</v>
      </c>
      <c r="U77" s="651">
        <f t="shared" si="22"/>
        <v>9748</v>
      </c>
      <c r="V77" s="543">
        <f t="shared" si="20"/>
        <v>12</v>
      </c>
      <c r="W77" s="647">
        <f t="shared" si="23"/>
        <v>48740</v>
      </c>
      <c r="X77" s="647">
        <f t="shared" si="24"/>
        <v>0</v>
      </c>
      <c r="Y77" s="647">
        <f t="shared" si="25"/>
        <v>0</v>
      </c>
      <c r="Z77" s="647">
        <f t="shared" si="31"/>
        <v>0</v>
      </c>
      <c r="AA77" s="647">
        <f t="shared" si="26"/>
        <v>0</v>
      </c>
      <c r="AB77" s="647">
        <f t="shared" si="27"/>
        <v>0</v>
      </c>
      <c r="AC77" s="648">
        <f t="shared" si="28"/>
        <v>2001</v>
      </c>
      <c r="AD77" s="599">
        <f t="shared" si="29"/>
        <v>10</v>
      </c>
      <c r="AE77" s="649">
        <f t="shared" si="30"/>
        <v>48750</v>
      </c>
      <c r="AF77" s="473">
        <f t="shared" si="32"/>
        <v>48740</v>
      </c>
      <c r="AG77" s="640">
        <f t="shared" si="19"/>
        <v>48740</v>
      </c>
    </row>
    <row r="78" spans="1:40" s="625" customFormat="1" ht="16">
      <c r="A78" s="496"/>
      <c r="B78" s="493" t="s">
        <v>1404</v>
      </c>
      <c r="C78" s="494" t="s">
        <v>1232</v>
      </c>
      <c r="D78" s="516" t="s">
        <v>1475</v>
      </c>
      <c r="E78" s="516">
        <v>0</v>
      </c>
      <c r="F78" s="521" t="s">
        <v>222</v>
      </c>
      <c r="G78" s="493">
        <v>2001</v>
      </c>
      <c r="H78" s="516">
        <v>0</v>
      </c>
      <c r="I78" s="516">
        <v>0</v>
      </c>
      <c r="J78" s="516">
        <v>0</v>
      </c>
      <c r="K78" s="516">
        <v>0</v>
      </c>
      <c r="L78" s="516">
        <v>0</v>
      </c>
      <c r="M78" s="493" t="s">
        <v>204</v>
      </c>
      <c r="N78" s="493">
        <v>2001</v>
      </c>
      <c r="O78" s="517">
        <v>105000</v>
      </c>
      <c r="P78" s="611"/>
      <c r="Q78" s="1090"/>
      <c r="R78" s="643" t="str">
        <f t="shared" si="21"/>
        <v>2.06.02</v>
      </c>
      <c r="S78" s="543" t="str">
        <f t="shared" si="17"/>
        <v>ALAT RUMAH TANGGA</v>
      </c>
      <c r="T78" s="543">
        <f t="shared" si="18"/>
        <v>5</v>
      </c>
      <c r="U78" s="651">
        <f t="shared" si="22"/>
        <v>20998</v>
      </c>
      <c r="V78" s="543">
        <f t="shared" si="20"/>
        <v>12</v>
      </c>
      <c r="W78" s="647">
        <f t="shared" si="23"/>
        <v>104990</v>
      </c>
      <c r="X78" s="647">
        <f t="shared" si="24"/>
        <v>0</v>
      </c>
      <c r="Y78" s="647">
        <f t="shared" si="25"/>
        <v>0</v>
      </c>
      <c r="Z78" s="647">
        <f t="shared" si="31"/>
        <v>0</v>
      </c>
      <c r="AA78" s="647">
        <f t="shared" si="26"/>
        <v>0</v>
      </c>
      <c r="AB78" s="647">
        <f t="shared" si="27"/>
        <v>0</v>
      </c>
      <c r="AC78" s="648">
        <f t="shared" si="28"/>
        <v>2001</v>
      </c>
      <c r="AD78" s="599">
        <f t="shared" si="29"/>
        <v>10</v>
      </c>
      <c r="AE78" s="649">
        <f t="shared" si="30"/>
        <v>105000</v>
      </c>
      <c r="AF78" s="473">
        <f t="shared" si="32"/>
        <v>104990</v>
      </c>
      <c r="AG78" s="640">
        <f t="shared" si="19"/>
        <v>104990</v>
      </c>
    </row>
    <row r="79" spans="1:40" s="625" customFormat="1" ht="16">
      <c r="A79" s="496"/>
      <c r="B79" s="493" t="s">
        <v>1406</v>
      </c>
      <c r="C79" s="494" t="s">
        <v>1247</v>
      </c>
      <c r="D79" s="516" t="s">
        <v>737</v>
      </c>
      <c r="E79" s="516">
        <v>0</v>
      </c>
      <c r="F79" s="521" t="s">
        <v>225</v>
      </c>
      <c r="G79" s="493">
        <v>2004</v>
      </c>
      <c r="H79" s="516">
        <v>0</v>
      </c>
      <c r="I79" s="516">
        <v>0</v>
      </c>
      <c r="J79" s="516">
        <v>0</v>
      </c>
      <c r="K79" s="516">
        <v>0</v>
      </c>
      <c r="L79" s="516">
        <v>0</v>
      </c>
      <c r="M79" s="493" t="s">
        <v>204</v>
      </c>
      <c r="N79" s="493">
        <v>2004</v>
      </c>
      <c r="O79" s="517">
        <v>49000</v>
      </c>
      <c r="P79" s="611"/>
      <c r="Q79" s="1090"/>
      <c r="R79" s="643" t="str">
        <f t="shared" si="21"/>
        <v>2.06.02</v>
      </c>
      <c r="S79" s="543" t="str">
        <f t="shared" si="17"/>
        <v>ALAT RUMAH TANGGA</v>
      </c>
      <c r="T79" s="543">
        <f t="shared" si="18"/>
        <v>5</v>
      </c>
      <c r="U79" s="651">
        <f t="shared" si="22"/>
        <v>9798</v>
      </c>
      <c r="V79" s="543">
        <f t="shared" si="20"/>
        <v>9</v>
      </c>
      <c r="W79" s="647">
        <f t="shared" si="23"/>
        <v>48990</v>
      </c>
      <c r="X79" s="647">
        <f t="shared" si="24"/>
        <v>0</v>
      </c>
      <c r="Y79" s="647">
        <f t="shared" si="25"/>
        <v>0</v>
      </c>
      <c r="Z79" s="647">
        <f t="shared" si="31"/>
        <v>0</v>
      </c>
      <c r="AA79" s="647">
        <f t="shared" si="26"/>
        <v>0</v>
      </c>
      <c r="AB79" s="647">
        <f t="shared" si="27"/>
        <v>0</v>
      </c>
      <c r="AC79" s="648">
        <f t="shared" si="28"/>
        <v>2004</v>
      </c>
      <c r="AD79" s="599">
        <f t="shared" si="29"/>
        <v>10</v>
      </c>
      <c r="AE79" s="649">
        <f t="shared" si="30"/>
        <v>49000</v>
      </c>
      <c r="AF79" s="473">
        <f t="shared" si="32"/>
        <v>48990</v>
      </c>
      <c r="AG79" s="640">
        <f t="shared" si="19"/>
        <v>48990</v>
      </c>
    </row>
    <row r="80" spans="1:40" s="625" customFormat="1" ht="16">
      <c r="A80" s="496"/>
      <c r="B80" s="493" t="s">
        <v>1386</v>
      </c>
      <c r="C80" s="494" t="s">
        <v>1222</v>
      </c>
      <c r="D80" s="516" t="s">
        <v>747</v>
      </c>
      <c r="E80" s="516">
        <v>0</v>
      </c>
      <c r="F80" s="521" t="s">
        <v>1527</v>
      </c>
      <c r="G80" s="493">
        <v>2000</v>
      </c>
      <c r="H80" s="516">
        <v>0</v>
      </c>
      <c r="I80" s="516">
        <v>0</v>
      </c>
      <c r="J80" s="516">
        <v>0</v>
      </c>
      <c r="K80" s="516">
        <v>0</v>
      </c>
      <c r="L80" s="516">
        <v>0</v>
      </c>
      <c r="M80" s="493" t="s">
        <v>204</v>
      </c>
      <c r="N80" s="493">
        <v>2000</v>
      </c>
      <c r="O80" s="517">
        <v>65000</v>
      </c>
      <c r="P80" s="611"/>
      <c r="Q80" s="1090"/>
      <c r="R80" s="643" t="str">
        <f t="shared" si="21"/>
        <v>2.06.01</v>
      </c>
      <c r="S80" s="543" t="str">
        <f t="shared" si="17"/>
        <v>ALAT KANTOR</v>
      </c>
      <c r="T80" s="543">
        <f t="shared" si="18"/>
        <v>5</v>
      </c>
      <c r="U80" s="651">
        <f t="shared" si="22"/>
        <v>12998</v>
      </c>
      <c r="V80" s="543">
        <f t="shared" si="20"/>
        <v>13</v>
      </c>
      <c r="W80" s="647">
        <f t="shared" si="23"/>
        <v>64990</v>
      </c>
      <c r="X80" s="647">
        <f t="shared" si="24"/>
        <v>0</v>
      </c>
      <c r="Y80" s="647">
        <f t="shared" si="25"/>
        <v>0</v>
      </c>
      <c r="Z80" s="647">
        <f t="shared" si="31"/>
        <v>0</v>
      </c>
      <c r="AA80" s="647">
        <f t="shared" si="26"/>
        <v>0</v>
      </c>
      <c r="AB80" s="647">
        <f t="shared" si="27"/>
        <v>0</v>
      </c>
      <c r="AC80" s="648">
        <f t="shared" si="28"/>
        <v>2000</v>
      </c>
      <c r="AD80" s="599">
        <f t="shared" si="29"/>
        <v>10</v>
      </c>
      <c r="AE80" s="649">
        <f t="shared" si="30"/>
        <v>65000</v>
      </c>
      <c r="AF80" s="473">
        <f t="shared" si="32"/>
        <v>64990</v>
      </c>
      <c r="AG80" s="640">
        <f t="shared" ref="AG80:AG111" si="33">AF80+AB80</f>
        <v>64990</v>
      </c>
    </row>
    <row r="81" spans="1:40" s="625" customFormat="1" ht="16">
      <c r="A81" s="496"/>
      <c r="B81" s="493" t="s">
        <v>1366</v>
      </c>
      <c r="C81" s="494" t="s">
        <v>1200</v>
      </c>
      <c r="D81" s="516" t="s">
        <v>747</v>
      </c>
      <c r="E81" s="516">
        <v>0</v>
      </c>
      <c r="F81" s="521" t="s">
        <v>230</v>
      </c>
      <c r="G81" s="493">
        <v>2000</v>
      </c>
      <c r="H81" s="516">
        <v>0</v>
      </c>
      <c r="I81" s="516">
        <v>0</v>
      </c>
      <c r="J81" s="516">
        <v>0</v>
      </c>
      <c r="K81" s="516">
        <v>0</v>
      </c>
      <c r="L81" s="516">
        <v>0</v>
      </c>
      <c r="M81" s="493" t="s">
        <v>204</v>
      </c>
      <c r="N81" s="493">
        <v>2000</v>
      </c>
      <c r="O81" s="517">
        <v>455000</v>
      </c>
      <c r="P81" s="611"/>
      <c r="Q81" s="1090"/>
      <c r="R81" s="643" t="str">
        <f t="shared" si="21"/>
        <v>2.06.02</v>
      </c>
      <c r="S81" s="543" t="str">
        <f t="shared" ref="S81:S113" si="34">VLOOKUP(R81,kelompok,2,0)</f>
        <v>ALAT RUMAH TANGGA</v>
      </c>
      <c r="T81" s="543">
        <f t="shared" ref="T81:T113" si="35">VLOOKUP(R81,MASAMANFAAT,4,0)</f>
        <v>5</v>
      </c>
      <c r="U81" s="651">
        <f t="shared" si="22"/>
        <v>90998</v>
      </c>
      <c r="V81" s="543">
        <f t="shared" ref="V81:V114" si="36">2013-AC81</f>
        <v>13</v>
      </c>
      <c r="W81" s="647">
        <f t="shared" si="23"/>
        <v>454990</v>
      </c>
      <c r="X81" s="647">
        <f t="shared" si="24"/>
        <v>0</v>
      </c>
      <c r="Y81" s="647">
        <f t="shared" si="25"/>
        <v>0</v>
      </c>
      <c r="Z81" s="647">
        <f t="shared" si="31"/>
        <v>0</v>
      </c>
      <c r="AA81" s="647">
        <f t="shared" si="26"/>
        <v>0</v>
      </c>
      <c r="AB81" s="647">
        <f t="shared" si="27"/>
        <v>0</v>
      </c>
      <c r="AC81" s="648">
        <f t="shared" si="28"/>
        <v>2000</v>
      </c>
      <c r="AD81" s="599">
        <f t="shared" si="29"/>
        <v>10</v>
      </c>
      <c r="AE81" s="649">
        <f t="shared" si="30"/>
        <v>455000</v>
      </c>
      <c r="AF81" s="473">
        <f t="shared" si="32"/>
        <v>454990</v>
      </c>
      <c r="AG81" s="640">
        <f t="shared" si="33"/>
        <v>454990</v>
      </c>
    </row>
    <row r="82" spans="1:40" s="625" customFormat="1" ht="16">
      <c r="A82" s="496"/>
      <c r="B82" s="493" t="s">
        <v>1409</v>
      </c>
      <c r="C82" s="494" t="s">
        <v>1250</v>
      </c>
      <c r="D82" s="516" t="s">
        <v>747</v>
      </c>
      <c r="E82" s="516">
        <v>0</v>
      </c>
      <c r="F82" s="521" t="s">
        <v>233</v>
      </c>
      <c r="G82" s="493">
        <v>2000</v>
      </c>
      <c r="H82" s="516">
        <v>0</v>
      </c>
      <c r="I82" s="516">
        <v>0</v>
      </c>
      <c r="J82" s="516">
        <v>0</v>
      </c>
      <c r="K82" s="516">
        <v>0</v>
      </c>
      <c r="L82" s="516">
        <v>0</v>
      </c>
      <c r="M82" s="493" t="s">
        <v>204</v>
      </c>
      <c r="N82" s="493">
        <v>2000</v>
      </c>
      <c r="O82" s="517">
        <v>325000</v>
      </c>
      <c r="P82" s="611"/>
      <c r="Q82" s="1090"/>
      <c r="R82" s="643" t="str">
        <f t="shared" si="21"/>
        <v>2.06.01</v>
      </c>
      <c r="S82" s="543" t="str">
        <f t="shared" si="34"/>
        <v>ALAT KANTOR</v>
      </c>
      <c r="T82" s="543">
        <f t="shared" si="35"/>
        <v>5</v>
      </c>
      <c r="U82" s="651">
        <f t="shared" si="22"/>
        <v>64998</v>
      </c>
      <c r="V82" s="543">
        <f t="shared" si="36"/>
        <v>13</v>
      </c>
      <c r="W82" s="647">
        <f t="shared" si="23"/>
        <v>324990</v>
      </c>
      <c r="X82" s="647">
        <f t="shared" si="24"/>
        <v>0</v>
      </c>
      <c r="Y82" s="647">
        <f t="shared" si="25"/>
        <v>0</v>
      </c>
      <c r="Z82" s="647">
        <f t="shared" si="31"/>
        <v>0</v>
      </c>
      <c r="AA82" s="647">
        <f t="shared" si="26"/>
        <v>0</v>
      </c>
      <c r="AB82" s="647">
        <f t="shared" si="27"/>
        <v>0</v>
      </c>
      <c r="AC82" s="648">
        <f t="shared" si="28"/>
        <v>2000</v>
      </c>
      <c r="AD82" s="599">
        <f t="shared" si="29"/>
        <v>10</v>
      </c>
      <c r="AE82" s="649">
        <f t="shared" si="30"/>
        <v>325000</v>
      </c>
      <c r="AF82" s="473">
        <f t="shared" si="32"/>
        <v>324990</v>
      </c>
      <c r="AG82" s="640">
        <f t="shared" si="33"/>
        <v>324990</v>
      </c>
    </row>
    <row r="83" spans="1:40" s="625" customFormat="1" ht="16">
      <c r="A83" s="496"/>
      <c r="B83" s="493" t="s">
        <v>1380</v>
      </c>
      <c r="C83" s="494" t="s">
        <v>1216</v>
      </c>
      <c r="D83" s="516" t="s">
        <v>1479</v>
      </c>
      <c r="E83" s="516">
        <v>0</v>
      </c>
      <c r="F83" s="521" t="s">
        <v>221</v>
      </c>
      <c r="G83" s="493">
        <v>2000</v>
      </c>
      <c r="H83" s="516">
        <v>0</v>
      </c>
      <c r="I83" s="516">
        <v>0</v>
      </c>
      <c r="J83" s="516">
        <v>0</v>
      </c>
      <c r="K83" s="516">
        <v>0</v>
      </c>
      <c r="L83" s="516">
        <v>0</v>
      </c>
      <c r="M83" s="493" t="s">
        <v>204</v>
      </c>
      <c r="N83" s="493">
        <v>2000</v>
      </c>
      <c r="O83" s="517">
        <v>200000</v>
      </c>
      <c r="P83" s="611"/>
      <c r="Q83" s="1090"/>
      <c r="R83" s="643" t="str">
        <f t="shared" si="21"/>
        <v>2.06.02</v>
      </c>
      <c r="S83" s="543" t="str">
        <f t="shared" si="34"/>
        <v>ALAT RUMAH TANGGA</v>
      </c>
      <c r="T83" s="543">
        <f t="shared" si="35"/>
        <v>5</v>
      </c>
      <c r="U83" s="651">
        <f t="shared" si="22"/>
        <v>39998</v>
      </c>
      <c r="V83" s="543">
        <f t="shared" si="36"/>
        <v>13</v>
      </c>
      <c r="W83" s="647">
        <f t="shared" si="23"/>
        <v>199990</v>
      </c>
      <c r="X83" s="647">
        <f t="shared" si="24"/>
        <v>0</v>
      </c>
      <c r="Y83" s="647">
        <f t="shared" si="25"/>
        <v>0</v>
      </c>
      <c r="Z83" s="647">
        <f t="shared" si="31"/>
        <v>0</v>
      </c>
      <c r="AA83" s="647">
        <f t="shared" si="26"/>
        <v>0</v>
      </c>
      <c r="AB83" s="647">
        <f t="shared" si="27"/>
        <v>0</v>
      </c>
      <c r="AC83" s="648">
        <f t="shared" si="28"/>
        <v>2000</v>
      </c>
      <c r="AD83" s="599">
        <f t="shared" si="29"/>
        <v>10</v>
      </c>
      <c r="AE83" s="649">
        <f t="shared" si="30"/>
        <v>200000</v>
      </c>
      <c r="AF83" s="473">
        <f t="shared" si="32"/>
        <v>199990</v>
      </c>
      <c r="AG83" s="640">
        <f t="shared" si="33"/>
        <v>199990</v>
      </c>
    </row>
    <row r="84" spans="1:40" s="625" customFormat="1" ht="16">
      <c r="A84" s="496"/>
      <c r="B84" s="493" t="s">
        <v>1366</v>
      </c>
      <c r="C84" s="494" t="s">
        <v>1200</v>
      </c>
      <c r="D84" s="516" t="s">
        <v>747</v>
      </c>
      <c r="E84" s="516">
        <v>0</v>
      </c>
      <c r="F84" s="521" t="s">
        <v>1523</v>
      </c>
      <c r="G84" s="493">
        <v>2000</v>
      </c>
      <c r="H84" s="516">
        <v>0</v>
      </c>
      <c r="I84" s="516">
        <v>0</v>
      </c>
      <c r="J84" s="516">
        <v>0</v>
      </c>
      <c r="K84" s="516">
        <v>0</v>
      </c>
      <c r="L84" s="516">
        <v>0</v>
      </c>
      <c r="M84" s="493" t="s">
        <v>204</v>
      </c>
      <c r="N84" s="493">
        <v>2000</v>
      </c>
      <c r="O84" s="517">
        <v>490000</v>
      </c>
      <c r="P84" s="611"/>
      <c r="Q84" s="1090"/>
      <c r="R84" s="643" t="str">
        <f t="shared" si="21"/>
        <v>2.06.02</v>
      </c>
      <c r="S84" s="543" t="str">
        <f t="shared" si="34"/>
        <v>ALAT RUMAH TANGGA</v>
      </c>
      <c r="T84" s="543">
        <f t="shared" si="35"/>
        <v>5</v>
      </c>
      <c r="U84" s="651">
        <f t="shared" si="22"/>
        <v>97998</v>
      </c>
      <c r="V84" s="543">
        <f t="shared" si="36"/>
        <v>13</v>
      </c>
      <c r="W84" s="647">
        <f t="shared" si="23"/>
        <v>489990</v>
      </c>
      <c r="X84" s="647">
        <f t="shared" si="24"/>
        <v>0</v>
      </c>
      <c r="Y84" s="647">
        <f t="shared" si="25"/>
        <v>0</v>
      </c>
      <c r="Z84" s="647">
        <f t="shared" si="31"/>
        <v>0</v>
      </c>
      <c r="AA84" s="647">
        <f t="shared" si="26"/>
        <v>0</v>
      </c>
      <c r="AB84" s="647">
        <f t="shared" si="27"/>
        <v>0</v>
      </c>
      <c r="AC84" s="648">
        <f t="shared" si="28"/>
        <v>2000</v>
      </c>
      <c r="AD84" s="599">
        <f t="shared" si="29"/>
        <v>10</v>
      </c>
      <c r="AE84" s="649">
        <f t="shared" si="30"/>
        <v>490000</v>
      </c>
      <c r="AF84" s="473">
        <f t="shared" si="32"/>
        <v>489990</v>
      </c>
      <c r="AG84" s="640">
        <f t="shared" si="33"/>
        <v>489990</v>
      </c>
    </row>
    <row r="85" spans="1:40" s="625" customFormat="1" ht="16">
      <c r="A85" s="496"/>
      <c r="B85" s="493" t="s">
        <v>1409</v>
      </c>
      <c r="C85" s="494" t="s">
        <v>1252</v>
      </c>
      <c r="D85" s="516" t="s">
        <v>747</v>
      </c>
      <c r="E85" s="516">
        <v>0</v>
      </c>
      <c r="F85" s="521" t="s">
        <v>220</v>
      </c>
      <c r="G85" s="493">
        <v>2000</v>
      </c>
      <c r="H85" s="516">
        <v>0</v>
      </c>
      <c r="I85" s="516">
        <v>0</v>
      </c>
      <c r="J85" s="516">
        <v>0</v>
      </c>
      <c r="K85" s="516">
        <v>0</v>
      </c>
      <c r="L85" s="516">
        <v>0</v>
      </c>
      <c r="M85" s="493" t="s">
        <v>204</v>
      </c>
      <c r="N85" s="493">
        <v>2000</v>
      </c>
      <c r="O85" s="517">
        <v>55250</v>
      </c>
      <c r="P85" s="611"/>
      <c r="Q85" s="1090"/>
      <c r="R85" s="643" t="str">
        <f t="shared" si="21"/>
        <v>2.06.01</v>
      </c>
      <c r="S85" s="543" t="str">
        <f t="shared" si="34"/>
        <v>ALAT KANTOR</v>
      </c>
      <c r="T85" s="543">
        <f t="shared" si="35"/>
        <v>5</v>
      </c>
      <c r="U85" s="651">
        <f t="shared" si="22"/>
        <v>11048</v>
      </c>
      <c r="V85" s="543">
        <f t="shared" si="36"/>
        <v>13</v>
      </c>
      <c r="W85" s="647">
        <f t="shared" si="23"/>
        <v>55240</v>
      </c>
      <c r="X85" s="647">
        <f t="shared" si="24"/>
        <v>0</v>
      </c>
      <c r="Y85" s="647">
        <f t="shared" si="25"/>
        <v>0</v>
      </c>
      <c r="Z85" s="647">
        <f t="shared" si="31"/>
        <v>0</v>
      </c>
      <c r="AA85" s="647">
        <f t="shared" si="26"/>
        <v>0</v>
      </c>
      <c r="AB85" s="647">
        <f t="shared" si="27"/>
        <v>0</v>
      </c>
      <c r="AC85" s="648">
        <f t="shared" si="28"/>
        <v>2000</v>
      </c>
      <c r="AD85" s="599">
        <f t="shared" si="29"/>
        <v>10</v>
      </c>
      <c r="AE85" s="649">
        <f t="shared" si="30"/>
        <v>55250</v>
      </c>
      <c r="AF85" s="473">
        <f t="shared" si="32"/>
        <v>55240</v>
      </c>
      <c r="AG85" s="640">
        <f t="shared" si="33"/>
        <v>55240</v>
      </c>
    </row>
    <row r="86" spans="1:40" s="626" customFormat="1" ht="32">
      <c r="A86" s="496"/>
      <c r="B86" s="493" t="s">
        <v>1376</v>
      </c>
      <c r="C86" s="494" t="s">
        <v>1212</v>
      </c>
      <c r="D86" s="516" t="s">
        <v>1481</v>
      </c>
      <c r="E86" s="516">
        <v>0</v>
      </c>
      <c r="F86" s="521" t="s">
        <v>1534</v>
      </c>
      <c r="G86" s="493">
        <v>2000</v>
      </c>
      <c r="H86" s="516">
        <v>0</v>
      </c>
      <c r="I86" s="516">
        <v>0</v>
      </c>
      <c r="J86" s="516">
        <v>0</v>
      </c>
      <c r="K86" s="516">
        <v>0</v>
      </c>
      <c r="L86" s="516">
        <v>0</v>
      </c>
      <c r="M86" s="493" t="s">
        <v>204</v>
      </c>
      <c r="N86" s="493">
        <v>2000</v>
      </c>
      <c r="O86" s="517">
        <v>495000</v>
      </c>
      <c r="P86" s="611"/>
      <c r="Q86" s="1090"/>
      <c r="R86" s="643" t="str">
        <f t="shared" ref="R86:R117" si="37">MID(B86,2,7)</f>
        <v>2.06.02</v>
      </c>
      <c r="S86" s="543" t="str">
        <f t="shared" si="34"/>
        <v>ALAT RUMAH TANGGA</v>
      </c>
      <c r="T86" s="543">
        <f t="shared" si="35"/>
        <v>5</v>
      </c>
      <c r="U86" s="651">
        <f t="shared" ref="U86:U117" si="38">(O86-10)/T86</f>
        <v>98998</v>
      </c>
      <c r="V86" s="543">
        <f t="shared" si="36"/>
        <v>13</v>
      </c>
      <c r="W86" s="647">
        <f t="shared" ref="W86:W117" si="39">IF(V86&gt;T86,O86-10,U86*V86)</f>
        <v>494990</v>
      </c>
      <c r="X86" s="647">
        <f t="shared" ref="X86:X117" si="40">IF(O86-10=W86,0,U86)</f>
        <v>0</v>
      </c>
      <c r="Y86" s="647">
        <f t="shared" ref="Y86:Y117" si="41">IF(O86-10=W86+X86,0,U86)</f>
        <v>0</v>
      </c>
      <c r="Z86" s="647">
        <f t="shared" si="31"/>
        <v>0</v>
      </c>
      <c r="AA86" s="647">
        <f t="shared" ref="AA86:AA117" si="42">IF(O86-10=Y86+Z86+X86+W86,0,U86)</f>
        <v>0</v>
      </c>
      <c r="AB86" s="647">
        <f t="shared" ref="AB86:AB117" si="43">IF(O86-10=W86+X86+Z86+AA86+Y86,0,U86)</f>
        <v>0</v>
      </c>
      <c r="AC86" s="648">
        <f t="shared" ref="AC86:AC117" si="44">G86</f>
        <v>2000</v>
      </c>
      <c r="AD86" s="599">
        <f t="shared" ref="AD86:AD117" si="45">O86-(W86+X86+Y86+Z86+AA86+AB86)</f>
        <v>10</v>
      </c>
      <c r="AE86" s="649">
        <f t="shared" ref="AE86:AE117" si="46">O86</f>
        <v>495000</v>
      </c>
      <c r="AF86" s="473">
        <f t="shared" si="32"/>
        <v>494990</v>
      </c>
      <c r="AG86" s="640">
        <f t="shared" si="33"/>
        <v>494990</v>
      </c>
      <c r="AH86" s="625"/>
      <c r="AI86" s="625"/>
      <c r="AJ86" s="625"/>
      <c r="AK86" s="625"/>
      <c r="AL86" s="625"/>
      <c r="AM86" s="625"/>
      <c r="AN86" s="625"/>
    </row>
    <row r="87" spans="1:40" s="626" customFormat="1" ht="16">
      <c r="A87" s="496"/>
      <c r="B87" s="493" t="s">
        <v>1380</v>
      </c>
      <c r="C87" s="494" t="s">
        <v>1216</v>
      </c>
      <c r="D87" s="516" t="s">
        <v>1457</v>
      </c>
      <c r="E87" s="516">
        <v>0</v>
      </c>
      <c r="F87" s="521" t="s">
        <v>221</v>
      </c>
      <c r="G87" s="493">
        <v>2006</v>
      </c>
      <c r="H87" s="516">
        <v>0</v>
      </c>
      <c r="I87" s="516">
        <v>0</v>
      </c>
      <c r="J87" s="516">
        <v>0</v>
      </c>
      <c r="K87" s="516">
        <v>0</v>
      </c>
      <c r="L87" s="516">
        <v>0</v>
      </c>
      <c r="M87" s="493" t="s">
        <v>204</v>
      </c>
      <c r="N87" s="493">
        <v>2006</v>
      </c>
      <c r="O87" s="517">
        <v>187500</v>
      </c>
      <c r="P87" s="611"/>
      <c r="Q87" s="1090"/>
      <c r="R87" s="643" t="str">
        <f t="shared" si="37"/>
        <v>2.06.02</v>
      </c>
      <c r="S87" s="543" t="str">
        <f t="shared" si="34"/>
        <v>ALAT RUMAH TANGGA</v>
      </c>
      <c r="T87" s="543">
        <f t="shared" si="35"/>
        <v>5</v>
      </c>
      <c r="U87" s="651">
        <f t="shared" si="38"/>
        <v>37498</v>
      </c>
      <c r="V87" s="543">
        <f t="shared" si="36"/>
        <v>7</v>
      </c>
      <c r="W87" s="647">
        <f t="shared" si="39"/>
        <v>187490</v>
      </c>
      <c r="X87" s="647">
        <f t="shared" si="40"/>
        <v>0</v>
      </c>
      <c r="Y87" s="647">
        <f t="shared" si="41"/>
        <v>0</v>
      </c>
      <c r="Z87" s="647">
        <f t="shared" ref="Z87:Z118" si="47">IF(O87-10=X87+Y87+W87,0,U87)</f>
        <v>0</v>
      </c>
      <c r="AA87" s="647">
        <f t="shared" si="42"/>
        <v>0</v>
      </c>
      <c r="AB87" s="647">
        <f t="shared" si="43"/>
        <v>0</v>
      </c>
      <c r="AC87" s="648">
        <f t="shared" si="44"/>
        <v>2006</v>
      </c>
      <c r="AD87" s="599">
        <f t="shared" si="45"/>
        <v>10</v>
      </c>
      <c r="AE87" s="649">
        <f t="shared" si="46"/>
        <v>187500</v>
      </c>
      <c r="AF87" s="473">
        <f t="shared" si="32"/>
        <v>187490</v>
      </c>
      <c r="AG87" s="640">
        <f t="shared" si="33"/>
        <v>187490</v>
      </c>
      <c r="AH87" s="625"/>
      <c r="AI87" s="625"/>
      <c r="AJ87" s="625"/>
      <c r="AK87" s="625"/>
      <c r="AL87" s="625"/>
      <c r="AM87" s="625"/>
      <c r="AN87" s="625"/>
    </row>
    <row r="88" spans="1:40" s="626" customFormat="1" ht="16">
      <c r="A88" s="496"/>
      <c r="B88" s="493" t="s">
        <v>1411</v>
      </c>
      <c r="C88" s="494" t="s">
        <v>1253</v>
      </c>
      <c r="D88" s="516" t="s">
        <v>747</v>
      </c>
      <c r="E88" s="516">
        <v>0</v>
      </c>
      <c r="F88" s="521" t="s">
        <v>225</v>
      </c>
      <c r="G88" s="493">
        <v>2005</v>
      </c>
      <c r="H88" s="516">
        <v>0</v>
      </c>
      <c r="I88" s="516">
        <v>0</v>
      </c>
      <c r="J88" s="516">
        <v>0</v>
      </c>
      <c r="K88" s="516">
        <v>0</v>
      </c>
      <c r="L88" s="516">
        <v>0</v>
      </c>
      <c r="M88" s="493" t="s">
        <v>204</v>
      </c>
      <c r="N88" s="493">
        <v>2005</v>
      </c>
      <c r="O88" s="517">
        <v>315000</v>
      </c>
      <c r="P88" s="611"/>
      <c r="Q88" s="1090"/>
      <c r="R88" s="643" t="str">
        <f t="shared" si="37"/>
        <v>2.06.02</v>
      </c>
      <c r="S88" s="543" t="str">
        <f t="shared" si="34"/>
        <v>ALAT RUMAH TANGGA</v>
      </c>
      <c r="T88" s="543">
        <f t="shared" si="35"/>
        <v>5</v>
      </c>
      <c r="U88" s="651">
        <f t="shared" si="38"/>
        <v>62998</v>
      </c>
      <c r="V88" s="543">
        <f t="shared" si="36"/>
        <v>8</v>
      </c>
      <c r="W88" s="647">
        <f t="shared" si="39"/>
        <v>314990</v>
      </c>
      <c r="X88" s="647">
        <f t="shared" si="40"/>
        <v>0</v>
      </c>
      <c r="Y88" s="647">
        <f t="shared" si="41"/>
        <v>0</v>
      </c>
      <c r="Z88" s="647">
        <f t="shared" si="47"/>
        <v>0</v>
      </c>
      <c r="AA88" s="647">
        <f t="shared" si="42"/>
        <v>0</v>
      </c>
      <c r="AB88" s="647">
        <f t="shared" si="43"/>
        <v>0</v>
      </c>
      <c r="AC88" s="648">
        <f t="shared" si="44"/>
        <v>2005</v>
      </c>
      <c r="AD88" s="599">
        <f t="shared" si="45"/>
        <v>10</v>
      </c>
      <c r="AE88" s="649">
        <f t="shared" si="46"/>
        <v>315000</v>
      </c>
      <c r="AF88" s="473">
        <f t="shared" si="32"/>
        <v>314990</v>
      </c>
      <c r="AG88" s="640">
        <f t="shared" si="33"/>
        <v>314990</v>
      </c>
      <c r="AH88" s="625"/>
      <c r="AI88" s="625"/>
      <c r="AJ88" s="625"/>
      <c r="AK88" s="625"/>
      <c r="AL88" s="625"/>
      <c r="AM88" s="625"/>
      <c r="AN88" s="625"/>
    </row>
    <row r="89" spans="1:40" s="626" customFormat="1" ht="16">
      <c r="A89" s="496"/>
      <c r="B89" s="493" t="s">
        <v>1368</v>
      </c>
      <c r="C89" s="494" t="s">
        <v>1202</v>
      </c>
      <c r="D89" s="516" t="s">
        <v>1482</v>
      </c>
      <c r="E89" s="516">
        <v>0</v>
      </c>
      <c r="F89" s="521" t="s">
        <v>221</v>
      </c>
      <c r="G89" s="493">
        <v>2000</v>
      </c>
      <c r="H89" s="516">
        <v>0</v>
      </c>
      <c r="I89" s="516">
        <v>0</v>
      </c>
      <c r="J89" s="516">
        <v>0</v>
      </c>
      <c r="K89" s="516">
        <v>0</v>
      </c>
      <c r="L89" s="516">
        <v>0</v>
      </c>
      <c r="M89" s="493" t="s">
        <v>204</v>
      </c>
      <c r="N89" s="493">
        <v>2000</v>
      </c>
      <c r="O89" s="517">
        <v>432000</v>
      </c>
      <c r="P89" s="611"/>
      <c r="Q89" s="1090"/>
      <c r="R89" s="643" t="str">
        <f t="shared" si="37"/>
        <v>2.06.03</v>
      </c>
      <c r="S89" s="543" t="str">
        <f t="shared" si="34"/>
        <v>KOMPUTER</v>
      </c>
      <c r="T89" s="543">
        <f t="shared" si="35"/>
        <v>4</v>
      </c>
      <c r="U89" s="651">
        <f t="shared" si="38"/>
        <v>107997.5</v>
      </c>
      <c r="V89" s="543">
        <f t="shared" si="36"/>
        <v>13</v>
      </c>
      <c r="W89" s="647">
        <f t="shared" si="39"/>
        <v>431990</v>
      </c>
      <c r="X89" s="647">
        <f t="shared" si="40"/>
        <v>0</v>
      </c>
      <c r="Y89" s="647">
        <f t="shared" si="41"/>
        <v>0</v>
      </c>
      <c r="Z89" s="647">
        <f t="shared" si="47"/>
        <v>0</v>
      </c>
      <c r="AA89" s="647">
        <f t="shared" si="42"/>
        <v>0</v>
      </c>
      <c r="AB89" s="647">
        <f t="shared" si="43"/>
        <v>0</v>
      </c>
      <c r="AC89" s="648">
        <f t="shared" si="44"/>
        <v>2000</v>
      </c>
      <c r="AD89" s="599">
        <f t="shared" si="45"/>
        <v>10</v>
      </c>
      <c r="AE89" s="649">
        <f t="shared" si="46"/>
        <v>432000</v>
      </c>
      <c r="AF89" s="473">
        <f t="shared" si="32"/>
        <v>431990</v>
      </c>
      <c r="AG89" s="640">
        <f t="shared" si="33"/>
        <v>431990</v>
      </c>
      <c r="AH89" s="625"/>
      <c r="AI89" s="625"/>
      <c r="AJ89" s="625"/>
      <c r="AK89" s="625"/>
      <c r="AL89" s="625"/>
      <c r="AM89" s="625"/>
      <c r="AN89" s="625"/>
    </row>
    <row r="90" spans="1:40" s="626" customFormat="1" ht="16">
      <c r="A90" s="496"/>
      <c r="B90" s="493" t="s">
        <v>1374</v>
      </c>
      <c r="C90" s="494" t="s">
        <v>1210</v>
      </c>
      <c r="D90" s="516" t="s">
        <v>1465</v>
      </c>
      <c r="E90" s="516">
        <v>0</v>
      </c>
      <c r="F90" s="521" t="s">
        <v>1528</v>
      </c>
      <c r="G90" s="493">
        <v>2000</v>
      </c>
      <c r="H90" s="516">
        <v>0</v>
      </c>
      <c r="I90" s="516">
        <v>0</v>
      </c>
      <c r="J90" s="516">
        <v>0</v>
      </c>
      <c r="K90" s="516">
        <v>0</v>
      </c>
      <c r="L90" s="516">
        <v>0</v>
      </c>
      <c r="M90" s="493" t="s">
        <v>204</v>
      </c>
      <c r="N90" s="493">
        <v>2000</v>
      </c>
      <c r="O90" s="517">
        <v>192500</v>
      </c>
      <c r="P90" s="611"/>
      <c r="Q90" s="1090"/>
      <c r="R90" s="643" t="str">
        <f t="shared" si="37"/>
        <v>2.06.02</v>
      </c>
      <c r="S90" s="543" t="str">
        <f t="shared" si="34"/>
        <v>ALAT RUMAH TANGGA</v>
      </c>
      <c r="T90" s="543">
        <f t="shared" si="35"/>
        <v>5</v>
      </c>
      <c r="U90" s="651">
        <f t="shared" si="38"/>
        <v>38498</v>
      </c>
      <c r="V90" s="543">
        <f t="shared" si="36"/>
        <v>13</v>
      </c>
      <c r="W90" s="647">
        <f t="shared" si="39"/>
        <v>192490</v>
      </c>
      <c r="X90" s="647">
        <f t="shared" si="40"/>
        <v>0</v>
      </c>
      <c r="Y90" s="647">
        <f t="shared" si="41"/>
        <v>0</v>
      </c>
      <c r="Z90" s="647">
        <f t="shared" si="47"/>
        <v>0</v>
      </c>
      <c r="AA90" s="647">
        <f t="shared" si="42"/>
        <v>0</v>
      </c>
      <c r="AB90" s="647">
        <f t="shared" si="43"/>
        <v>0</v>
      </c>
      <c r="AC90" s="648">
        <f t="shared" si="44"/>
        <v>2000</v>
      </c>
      <c r="AD90" s="599">
        <f t="shared" si="45"/>
        <v>10</v>
      </c>
      <c r="AE90" s="649">
        <f t="shared" si="46"/>
        <v>192500</v>
      </c>
      <c r="AF90" s="473">
        <f t="shared" ref="AF90:AF128" si="48">W90+X90+Y90+Z90+AA90</f>
        <v>192490</v>
      </c>
      <c r="AG90" s="640">
        <f t="shared" si="33"/>
        <v>192490</v>
      </c>
      <c r="AH90" s="625"/>
      <c r="AI90" s="625"/>
      <c r="AJ90" s="625"/>
      <c r="AK90" s="625"/>
      <c r="AL90" s="625"/>
      <c r="AM90" s="625"/>
      <c r="AN90" s="625"/>
    </row>
    <row r="91" spans="1:40" s="626" customFormat="1" ht="16">
      <c r="A91" s="496"/>
      <c r="B91" s="493" t="s">
        <v>1370</v>
      </c>
      <c r="C91" s="494" t="s">
        <v>1204</v>
      </c>
      <c r="D91" s="516" t="s">
        <v>1450</v>
      </c>
      <c r="E91" s="516">
        <v>0</v>
      </c>
      <c r="F91" s="521" t="s">
        <v>220</v>
      </c>
      <c r="G91" s="493">
        <v>2000</v>
      </c>
      <c r="H91" s="516">
        <v>0</v>
      </c>
      <c r="I91" s="516">
        <v>0</v>
      </c>
      <c r="J91" s="516">
        <v>0</v>
      </c>
      <c r="K91" s="516">
        <v>0</v>
      </c>
      <c r="L91" s="516">
        <v>0</v>
      </c>
      <c r="M91" s="493" t="s">
        <v>204</v>
      </c>
      <c r="N91" s="493">
        <v>2000</v>
      </c>
      <c r="O91" s="517">
        <v>22500</v>
      </c>
      <c r="P91" s="611"/>
      <c r="Q91" s="1090"/>
      <c r="R91" s="643" t="str">
        <f t="shared" si="37"/>
        <v>2.06.02</v>
      </c>
      <c r="S91" s="543" t="str">
        <f t="shared" si="34"/>
        <v>ALAT RUMAH TANGGA</v>
      </c>
      <c r="T91" s="543">
        <f t="shared" si="35"/>
        <v>5</v>
      </c>
      <c r="U91" s="651">
        <f t="shared" si="38"/>
        <v>4498</v>
      </c>
      <c r="V91" s="543">
        <f t="shared" si="36"/>
        <v>13</v>
      </c>
      <c r="W91" s="647">
        <f t="shared" si="39"/>
        <v>22490</v>
      </c>
      <c r="X91" s="647">
        <f t="shared" si="40"/>
        <v>0</v>
      </c>
      <c r="Y91" s="647">
        <f t="shared" si="41"/>
        <v>0</v>
      </c>
      <c r="Z91" s="647">
        <f t="shared" si="47"/>
        <v>0</v>
      </c>
      <c r="AA91" s="647">
        <f t="shared" si="42"/>
        <v>0</v>
      </c>
      <c r="AB91" s="647">
        <f t="shared" si="43"/>
        <v>0</v>
      </c>
      <c r="AC91" s="648">
        <f t="shared" si="44"/>
        <v>2000</v>
      </c>
      <c r="AD91" s="599">
        <f t="shared" si="45"/>
        <v>10</v>
      </c>
      <c r="AE91" s="649">
        <f t="shared" si="46"/>
        <v>22500</v>
      </c>
      <c r="AF91" s="473">
        <f t="shared" si="48"/>
        <v>22490</v>
      </c>
      <c r="AG91" s="640">
        <f t="shared" si="33"/>
        <v>22490</v>
      </c>
      <c r="AH91" s="625"/>
      <c r="AI91" s="625"/>
      <c r="AJ91" s="625"/>
      <c r="AK91" s="625"/>
      <c r="AL91" s="625"/>
      <c r="AM91" s="625"/>
      <c r="AN91" s="625"/>
    </row>
    <row r="92" spans="1:40" s="626" customFormat="1" ht="16">
      <c r="A92" s="496"/>
      <c r="B92" s="493" t="s">
        <v>1376</v>
      </c>
      <c r="C92" s="494" t="s">
        <v>1212</v>
      </c>
      <c r="D92" s="516" t="s">
        <v>747</v>
      </c>
      <c r="E92" s="516">
        <v>0</v>
      </c>
      <c r="F92" s="521" t="s">
        <v>1532</v>
      </c>
      <c r="G92" s="493">
        <v>2001</v>
      </c>
      <c r="H92" s="516">
        <v>0</v>
      </c>
      <c r="I92" s="516">
        <v>0</v>
      </c>
      <c r="J92" s="516">
        <v>0</v>
      </c>
      <c r="K92" s="516">
        <v>0</v>
      </c>
      <c r="L92" s="516">
        <v>0</v>
      </c>
      <c r="M92" s="493" t="s">
        <v>204</v>
      </c>
      <c r="N92" s="493">
        <v>2001</v>
      </c>
      <c r="O92" s="517">
        <v>475000</v>
      </c>
      <c r="P92" s="611"/>
      <c r="Q92" s="1090"/>
      <c r="R92" s="643" t="str">
        <f t="shared" si="37"/>
        <v>2.06.02</v>
      </c>
      <c r="S92" s="543" t="str">
        <f t="shared" si="34"/>
        <v>ALAT RUMAH TANGGA</v>
      </c>
      <c r="T92" s="543">
        <f t="shared" si="35"/>
        <v>5</v>
      </c>
      <c r="U92" s="651">
        <f t="shared" si="38"/>
        <v>94998</v>
      </c>
      <c r="V92" s="543">
        <f t="shared" si="36"/>
        <v>12</v>
      </c>
      <c r="W92" s="647">
        <f t="shared" si="39"/>
        <v>474990</v>
      </c>
      <c r="X92" s="647">
        <f t="shared" si="40"/>
        <v>0</v>
      </c>
      <c r="Y92" s="647">
        <f t="shared" si="41"/>
        <v>0</v>
      </c>
      <c r="Z92" s="647">
        <f t="shared" si="47"/>
        <v>0</v>
      </c>
      <c r="AA92" s="647">
        <f t="shared" si="42"/>
        <v>0</v>
      </c>
      <c r="AB92" s="647">
        <f t="shared" si="43"/>
        <v>0</v>
      </c>
      <c r="AC92" s="648">
        <f t="shared" si="44"/>
        <v>2001</v>
      </c>
      <c r="AD92" s="599">
        <f t="shared" si="45"/>
        <v>10</v>
      </c>
      <c r="AE92" s="649">
        <f t="shared" si="46"/>
        <v>475000</v>
      </c>
      <c r="AF92" s="473">
        <f t="shared" si="48"/>
        <v>474990</v>
      </c>
      <c r="AG92" s="640">
        <f t="shared" si="33"/>
        <v>474990</v>
      </c>
      <c r="AH92" s="625"/>
      <c r="AI92" s="625"/>
      <c r="AJ92" s="625"/>
      <c r="AK92" s="625"/>
      <c r="AL92" s="625"/>
      <c r="AM92" s="625"/>
      <c r="AN92" s="625"/>
    </row>
    <row r="93" spans="1:40" s="626" customFormat="1" ht="16">
      <c r="A93" s="496"/>
      <c r="B93" s="493" t="s">
        <v>1412</v>
      </c>
      <c r="C93" s="494" t="s">
        <v>1254</v>
      </c>
      <c r="D93" s="516" t="s">
        <v>747</v>
      </c>
      <c r="E93" s="516">
        <v>0</v>
      </c>
      <c r="F93" s="521" t="s">
        <v>233</v>
      </c>
      <c r="G93" s="493">
        <v>2000</v>
      </c>
      <c r="H93" s="516">
        <v>0</v>
      </c>
      <c r="I93" s="516">
        <v>0</v>
      </c>
      <c r="J93" s="516">
        <v>0</v>
      </c>
      <c r="K93" s="516">
        <v>0</v>
      </c>
      <c r="L93" s="516">
        <v>0</v>
      </c>
      <c r="M93" s="493" t="s">
        <v>204</v>
      </c>
      <c r="N93" s="493">
        <v>2000</v>
      </c>
      <c r="O93" s="517">
        <v>500000</v>
      </c>
      <c r="P93" s="611"/>
      <c r="Q93" s="1090"/>
      <c r="R93" s="643" t="str">
        <f t="shared" si="37"/>
        <v>2.06.02</v>
      </c>
      <c r="S93" s="543" t="str">
        <f t="shared" si="34"/>
        <v>ALAT RUMAH TANGGA</v>
      </c>
      <c r="T93" s="543">
        <f t="shared" si="35"/>
        <v>5</v>
      </c>
      <c r="U93" s="651">
        <f t="shared" si="38"/>
        <v>99998</v>
      </c>
      <c r="V93" s="543">
        <f t="shared" si="36"/>
        <v>13</v>
      </c>
      <c r="W93" s="647">
        <f t="shared" si="39"/>
        <v>499990</v>
      </c>
      <c r="X93" s="647">
        <f t="shared" si="40"/>
        <v>0</v>
      </c>
      <c r="Y93" s="647">
        <f t="shared" si="41"/>
        <v>0</v>
      </c>
      <c r="Z93" s="647">
        <f t="shared" si="47"/>
        <v>0</v>
      </c>
      <c r="AA93" s="647">
        <f t="shared" si="42"/>
        <v>0</v>
      </c>
      <c r="AB93" s="647">
        <f t="shared" si="43"/>
        <v>0</v>
      </c>
      <c r="AC93" s="648">
        <f t="shared" si="44"/>
        <v>2000</v>
      </c>
      <c r="AD93" s="599">
        <f t="shared" si="45"/>
        <v>10</v>
      </c>
      <c r="AE93" s="649">
        <f t="shared" si="46"/>
        <v>500000</v>
      </c>
      <c r="AF93" s="473">
        <f t="shared" si="48"/>
        <v>499990</v>
      </c>
      <c r="AG93" s="640">
        <f t="shared" si="33"/>
        <v>499990</v>
      </c>
      <c r="AH93" s="625"/>
      <c r="AI93" s="625"/>
      <c r="AJ93" s="625"/>
      <c r="AK93" s="625"/>
      <c r="AL93" s="625"/>
      <c r="AM93" s="625"/>
      <c r="AN93" s="625"/>
    </row>
    <row r="94" spans="1:40" s="625" customFormat="1" ht="16">
      <c r="A94" s="496"/>
      <c r="B94" s="493" t="s">
        <v>1376</v>
      </c>
      <c r="C94" s="494" t="s">
        <v>1212</v>
      </c>
      <c r="D94" s="516" t="s">
        <v>747</v>
      </c>
      <c r="E94" s="516">
        <v>0</v>
      </c>
      <c r="F94" s="521" t="s">
        <v>233</v>
      </c>
      <c r="G94" s="493">
        <v>2000</v>
      </c>
      <c r="H94" s="516">
        <v>0</v>
      </c>
      <c r="I94" s="516">
        <v>0</v>
      </c>
      <c r="J94" s="516">
        <v>0</v>
      </c>
      <c r="K94" s="516">
        <v>0</v>
      </c>
      <c r="L94" s="516">
        <v>0</v>
      </c>
      <c r="M94" s="493" t="s">
        <v>204</v>
      </c>
      <c r="N94" s="493">
        <v>2000</v>
      </c>
      <c r="O94" s="517">
        <v>425000</v>
      </c>
      <c r="P94" s="611"/>
      <c r="Q94" s="1090"/>
      <c r="R94" s="643" t="str">
        <f t="shared" si="37"/>
        <v>2.06.02</v>
      </c>
      <c r="S94" s="543" t="str">
        <f t="shared" si="34"/>
        <v>ALAT RUMAH TANGGA</v>
      </c>
      <c r="T94" s="543">
        <f t="shared" si="35"/>
        <v>5</v>
      </c>
      <c r="U94" s="651">
        <f t="shared" si="38"/>
        <v>84998</v>
      </c>
      <c r="V94" s="543">
        <f t="shared" si="36"/>
        <v>13</v>
      </c>
      <c r="W94" s="647">
        <f t="shared" si="39"/>
        <v>424990</v>
      </c>
      <c r="X94" s="647">
        <f t="shared" si="40"/>
        <v>0</v>
      </c>
      <c r="Y94" s="647">
        <f t="shared" si="41"/>
        <v>0</v>
      </c>
      <c r="Z94" s="647">
        <f t="shared" si="47"/>
        <v>0</v>
      </c>
      <c r="AA94" s="647">
        <f t="shared" si="42"/>
        <v>0</v>
      </c>
      <c r="AB94" s="647">
        <f t="shared" si="43"/>
        <v>0</v>
      </c>
      <c r="AC94" s="648">
        <f t="shared" si="44"/>
        <v>2000</v>
      </c>
      <c r="AD94" s="599">
        <f t="shared" si="45"/>
        <v>10</v>
      </c>
      <c r="AE94" s="649">
        <f t="shared" si="46"/>
        <v>425000</v>
      </c>
      <c r="AF94" s="473">
        <f t="shared" si="48"/>
        <v>424990</v>
      </c>
      <c r="AG94" s="640">
        <f t="shared" si="33"/>
        <v>424990</v>
      </c>
    </row>
    <row r="95" spans="1:40" s="625" customFormat="1" ht="16">
      <c r="A95" s="496"/>
      <c r="B95" s="493" t="s">
        <v>1365</v>
      </c>
      <c r="C95" s="494" t="s">
        <v>1255</v>
      </c>
      <c r="D95" s="516" t="s">
        <v>145</v>
      </c>
      <c r="E95" s="516">
        <v>0</v>
      </c>
      <c r="F95" s="521" t="s">
        <v>1525</v>
      </c>
      <c r="G95" s="493">
        <v>2004</v>
      </c>
      <c r="H95" s="516">
        <v>0</v>
      </c>
      <c r="I95" s="516">
        <v>0</v>
      </c>
      <c r="J95" s="516">
        <v>0</v>
      </c>
      <c r="K95" s="516">
        <v>0</v>
      </c>
      <c r="L95" s="516">
        <v>0</v>
      </c>
      <c r="M95" s="493" t="s">
        <v>204</v>
      </c>
      <c r="N95" s="493">
        <v>2004</v>
      </c>
      <c r="O95" s="517">
        <v>105000</v>
      </c>
      <c r="P95" s="611"/>
      <c r="Q95" s="1090"/>
      <c r="R95" s="643" t="str">
        <f t="shared" si="37"/>
        <v>2.06.02</v>
      </c>
      <c r="S95" s="543" t="str">
        <f t="shared" si="34"/>
        <v>ALAT RUMAH TANGGA</v>
      </c>
      <c r="T95" s="543">
        <f t="shared" si="35"/>
        <v>5</v>
      </c>
      <c r="U95" s="651">
        <f t="shared" si="38"/>
        <v>20998</v>
      </c>
      <c r="V95" s="543">
        <f t="shared" si="36"/>
        <v>9</v>
      </c>
      <c r="W95" s="647">
        <f t="shared" si="39"/>
        <v>104990</v>
      </c>
      <c r="X95" s="647">
        <f t="shared" si="40"/>
        <v>0</v>
      </c>
      <c r="Y95" s="647">
        <f t="shared" si="41"/>
        <v>0</v>
      </c>
      <c r="Z95" s="647">
        <f t="shared" si="47"/>
        <v>0</v>
      </c>
      <c r="AA95" s="647">
        <f t="shared" si="42"/>
        <v>0</v>
      </c>
      <c r="AB95" s="647">
        <f t="shared" si="43"/>
        <v>0</v>
      </c>
      <c r="AC95" s="648">
        <f t="shared" si="44"/>
        <v>2004</v>
      </c>
      <c r="AD95" s="599">
        <f t="shared" si="45"/>
        <v>10</v>
      </c>
      <c r="AE95" s="649">
        <f t="shared" si="46"/>
        <v>105000</v>
      </c>
      <c r="AF95" s="473">
        <f t="shared" si="48"/>
        <v>104990</v>
      </c>
      <c r="AG95" s="640">
        <f t="shared" si="33"/>
        <v>104990</v>
      </c>
    </row>
    <row r="96" spans="1:40" s="625" customFormat="1" ht="16">
      <c r="A96" s="496"/>
      <c r="B96" s="493" t="s">
        <v>1370</v>
      </c>
      <c r="C96" s="494" t="s">
        <v>1204</v>
      </c>
      <c r="D96" s="516" t="s">
        <v>1463</v>
      </c>
      <c r="E96" s="516">
        <v>0</v>
      </c>
      <c r="F96" s="521" t="s">
        <v>220</v>
      </c>
      <c r="G96" s="493">
        <v>2004</v>
      </c>
      <c r="H96" s="516">
        <v>0</v>
      </c>
      <c r="I96" s="516">
        <v>0</v>
      </c>
      <c r="J96" s="516">
        <v>0</v>
      </c>
      <c r="K96" s="516">
        <v>0</v>
      </c>
      <c r="L96" s="516">
        <v>0</v>
      </c>
      <c r="M96" s="493" t="s">
        <v>204</v>
      </c>
      <c r="N96" s="493">
        <v>2004</v>
      </c>
      <c r="O96" s="517">
        <v>54000</v>
      </c>
      <c r="P96" s="611"/>
      <c r="Q96" s="1090"/>
      <c r="R96" s="643" t="str">
        <f t="shared" si="37"/>
        <v>2.06.02</v>
      </c>
      <c r="S96" s="543" t="str">
        <f t="shared" si="34"/>
        <v>ALAT RUMAH TANGGA</v>
      </c>
      <c r="T96" s="543">
        <f t="shared" si="35"/>
        <v>5</v>
      </c>
      <c r="U96" s="651">
        <f t="shared" si="38"/>
        <v>10798</v>
      </c>
      <c r="V96" s="543">
        <f t="shared" si="36"/>
        <v>9</v>
      </c>
      <c r="W96" s="647">
        <f t="shared" si="39"/>
        <v>53990</v>
      </c>
      <c r="X96" s="647">
        <f t="shared" si="40"/>
        <v>0</v>
      </c>
      <c r="Y96" s="647">
        <f t="shared" si="41"/>
        <v>0</v>
      </c>
      <c r="Z96" s="647">
        <f t="shared" si="47"/>
        <v>0</v>
      </c>
      <c r="AA96" s="647">
        <f t="shared" si="42"/>
        <v>0</v>
      </c>
      <c r="AB96" s="647">
        <f t="shared" si="43"/>
        <v>0</v>
      </c>
      <c r="AC96" s="648">
        <f t="shared" si="44"/>
        <v>2004</v>
      </c>
      <c r="AD96" s="599">
        <f t="shared" si="45"/>
        <v>10</v>
      </c>
      <c r="AE96" s="649">
        <f t="shared" si="46"/>
        <v>54000</v>
      </c>
      <c r="AF96" s="473">
        <f t="shared" si="48"/>
        <v>53990</v>
      </c>
      <c r="AG96" s="640">
        <f t="shared" si="33"/>
        <v>53990</v>
      </c>
    </row>
    <row r="97" spans="1:33" s="625" customFormat="1" ht="16">
      <c r="A97" s="496"/>
      <c r="B97" s="493" t="s">
        <v>1370</v>
      </c>
      <c r="C97" s="494" t="s">
        <v>1204</v>
      </c>
      <c r="D97" s="516" t="s">
        <v>1463</v>
      </c>
      <c r="E97" s="516">
        <v>0</v>
      </c>
      <c r="F97" s="521" t="s">
        <v>220</v>
      </c>
      <c r="G97" s="493">
        <v>2000</v>
      </c>
      <c r="H97" s="516">
        <v>0</v>
      </c>
      <c r="I97" s="516">
        <v>0</v>
      </c>
      <c r="J97" s="516">
        <v>0</v>
      </c>
      <c r="K97" s="516">
        <v>0</v>
      </c>
      <c r="L97" s="516">
        <v>0</v>
      </c>
      <c r="M97" s="493" t="s">
        <v>204</v>
      </c>
      <c r="N97" s="493">
        <v>2000</v>
      </c>
      <c r="O97" s="517">
        <v>21000</v>
      </c>
      <c r="P97" s="611"/>
      <c r="Q97" s="1090"/>
      <c r="R97" s="643" t="str">
        <f t="shared" si="37"/>
        <v>2.06.02</v>
      </c>
      <c r="S97" s="543" t="str">
        <f t="shared" si="34"/>
        <v>ALAT RUMAH TANGGA</v>
      </c>
      <c r="T97" s="543">
        <f t="shared" si="35"/>
        <v>5</v>
      </c>
      <c r="U97" s="651">
        <f t="shared" si="38"/>
        <v>4198</v>
      </c>
      <c r="V97" s="543">
        <f t="shared" si="36"/>
        <v>13</v>
      </c>
      <c r="W97" s="647">
        <f t="shared" si="39"/>
        <v>20990</v>
      </c>
      <c r="X97" s="647">
        <f t="shared" si="40"/>
        <v>0</v>
      </c>
      <c r="Y97" s="647">
        <f t="shared" si="41"/>
        <v>0</v>
      </c>
      <c r="Z97" s="647">
        <f t="shared" si="47"/>
        <v>0</v>
      </c>
      <c r="AA97" s="647">
        <f t="shared" si="42"/>
        <v>0</v>
      </c>
      <c r="AB97" s="647">
        <f t="shared" si="43"/>
        <v>0</v>
      </c>
      <c r="AC97" s="648">
        <f t="shared" si="44"/>
        <v>2000</v>
      </c>
      <c r="AD97" s="599">
        <f t="shared" si="45"/>
        <v>10</v>
      </c>
      <c r="AE97" s="649">
        <f t="shared" si="46"/>
        <v>21000</v>
      </c>
      <c r="AF97" s="473">
        <f t="shared" si="48"/>
        <v>20990</v>
      </c>
      <c r="AG97" s="640">
        <f t="shared" si="33"/>
        <v>20990</v>
      </c>
    </row>
    <row r="98" spans="1:33" s="625" customFormat="1" ht="16">
      <c r="A98" s="496"/>
      <c r="B98" s="493" t="s">
        <v>1415</v>
      </c>
      <c r="C98" s="494" t="s">
        <v>1257</v>
      </c>
      <c r="D98" s="516" t="s">
        <v>1487</v>
      </c>
      <c r="E98" s="516">
        <v>0</v>
      </c>
      <c r="F98" s="521" t="s">
        <v>221</v>
      </c>
      <c r="G98" s="493">
        <v>2005</v>
      </c>
      <c r="H98" s="516">
        <v>0</v>
      </c>
      <c r="I98" s="516">
        <v>0</v>
      </c>
      <c r="J98" s="516">
        <v>0</v>
      </c>
      <c r="K98" s="516">
        <v>0</v>
      </c>
      <c r="L98" s="516">
        <v>0</v>
      </c>
      <c r="M98" s="493" t="s">
        <v>204</v>
      </c>
      <c r="N98" s="493">
        <v>2005</v>
      </c>
      <c r="O98" s="517">
        <v>245000</v>
      </c>
      <c r="P98" s="611"/>
      <c r="Q98" s="1090"/>
      <c r="R98" s="643" t="str">
        <f t="shared" si="37"/>
        <v>2.06.03</v>
      </c>
      <c r="S98" s="543" t="str">
        <f t="shared" si="34"/>
        <v>KOMPUTER</v>
      </c>
      <c r="T98" s="543">
        <f t="shared" si="35"/>
        <v>4</v>
      </c>
      <c r="U98" s="651">
        <f t="shared" si="38"/>
        <v>61247.5</v>
      </c>
      <c r="V98" s="543">
        <f t="shared" si="36"/>
        <v>8</v>
      </c>
      <c r="W98" s="647">
        <f t="shared" si="39"/>
        <v>244990</v>
      </c>
      <c r="X98" s="647">
        <f t="shared" si="40"/>
        <v>0</v>
      </c>
      <c r="Y98" s="647">
        <f t="shared" si="41"/>
        <v>0</v>
      </c>
      <c r="Z98" s="647">
        <f t="shared" si="47"/>
        <v>0</v>
      </c>
      <c r="AA98" s="647">
        <f t="shared" si="42"/>
        <v>0</v>
      </c>
      <c r="AB98" s="647">
        <f t="shared" si="43"/>
        <v>0</v>
      </c>
      <c r="AC98" s="648">
        <f t="shared" si="44"/>
        <v>2005</v>
      </c>
      <c r="AD98" s="599">
        <f t="shared" si="45"/>
        <v>10</v>
      </c>
      <c r="AE98" s="649">
        <f t="shared" si="46"/>
        <v>245000</v>
      </c>
      <c r="AF98" s="473">
        <f t="shared" si="48"/>
        <v>244990</v>
      </c>
      <c r="AG98" s="640">
        <f t="shared" si="33"/>
        <v>244990</v>
      </c>
    </row>
    <row r="99" spans="1:33" s="625" customFormat="1" ht="16">
      <c r="A99" s="496"/>
      <c r="B99" s="493" t="s">
        <v>1395</v>
      </c>
      <c r="C99" s="494" t="s">
        <v>1232</v>
      </c>
      <c r="D99" s="516" t="s">
        <v>1490</v>
      </c>
      <c r="E99" s="516">
        <v>0</v>
      </c>
      <c r="F99" s="521" t="s">
        <v>222</v>
      </c>
      <c r="G99" s="493">
        <v>2000</v>
      </c>
      <c r="H99" s="516">
        <v>0</v>
      </c>
      <c r="I99" s="516">
        <v>0</v>
      </c>
      <c r="J99" s="516">
        <v>0</v>
      </c>
      <c r="K99" s="516">
        <v>0</v>
      </c>
      <c r="L99" s="516">
        <v>0</v>
      </c>
      <c r="M99" s="493" t="s">
        <v>204</v>
      </c>
      <c r="N99" s="493">
        <v>2000</v>
      </c>
      <c r="O99" s="517">
        <v>77000</v>
      </c>
      <c r="P99" s="611"/>
      <c r="Q99" s="1090"/>
      <c r="R99" s="643" t="str">
        <f t="shared" si="37"/>
        <v>2.06.02</v>
      </c>
      <c r="S99" s="543" t="str">
        <f t="shared" si="34"/>
        <v>ALAT RUMAH TANGGA</v>
      </c>
      <c r="T99" s="543">
        <f t="shared" si="35"/>
        <v>5</v>
      </c>
      <c r="U99" s="651">
        <f t="shared" si="38"/>
        <v>15398</v>
      </c>
      <c r="V99" s="543">
        <f t="shared" si="36"/>
        <v>13</v>
      </c>
      <c r="W99" s="647">
        <f t="shared" si="39"/>
        <v>76990</v>
      </c>
      <c r="X99" s="647">
        <f t="shared" si="40"/>
        <v>0</v>
      </c>
      <c r="Y99" s="647">
        <f t="shared" si="41"/>
        <v>0</v>
      </c>
      <c r="Z99" s="647">
        <f t="shared" si="47"/>
        <v>0</v>
      </c>
      <c r="AA99" s="647">
        <f t="shared" si="42"/>
        <v>0</v>
      </c>
      <c r="AB99" s="647">
        <f t="shared" si="43"/>
        <v>0</v>
      </c>
      <c r="AC99" s="648">
        <f t="shared" si="44"/>
        <v>2000</v>
      </c>
      <c r="AD99" s="599">
        <f t="shared" si="45"/>
        <v>10</v>
      </c>
      <c r="AE99" s="649">
        <f t="shared" si="46"/>
        <v>77000</v>
      </c>
      <c r="AF99" s="473">
        <f t="shared" si="48"/>
        <v>76990</v>
      </c>
      <c r="AG99" s="640">
        <f t="shared" si="33"/>
        <v>76990</v>
      </c>
    </row>
    <row r="100" spans="1:33" s="625" customFormat="1" ht="16">
      <c r="A100" s="496"/>
      <c r="B100" s="493" t="s">
        <v>1376</v>
      </c>
      <c r="C100" s="494" t="s">
        <v>1212</v>
      </c>
      <c r="D100" s="516" t="s">
        <v>747</v>
      </c>
      <c r="E100" s="516">
        <v>0</v>
      </c>
      <c r="F100" s="521" t="s">
        <v>1524</v>
      </c>
      <c r="G100" s="493">
        <v>2003</v>
      </c>
      <c r="H100" s="516">
        <v>0</v>
      </c>
      <c r="I100" s="516">
        <v>0</v>
      </c>
      <c r="J100" s="516">
        <v>0</v>
      </c>
      <c r="K100" s="516">
        <v>0</v>
      </c>
      <c r="L100" s="516">
        <v>0</v>
      </c>
      <c r="M100" s="493" t="s">
        <v>204</v>
      </c>
      <c r="N100" s="493">
        <v>2003</v>
      </c>
      <c r="O100" s="517">
        <v>425000</v>
      </c>
      <c r="P100" s="611"/>
      <c r="Q100" s="1090"/>
      <c r="R100" s="643" t="str">
        <f t="shared" si="37"/>
        <v>2.06.02</v>
      </c>
      <c r="S100" s="543" t="str">
        <f t="shared" si="34"/>
        <v>ALAT RUMAH TANGGA</v>
      </c>
      <c r="T100" s="543">
        <f t="shared" si="35"/>
        <v>5</v>
      </c>
      <c r="U100" s="651">
        <f t="shared" si="38"/>
        <v>84998</v>
      </c>
      <c r="V100" s="543">
        <f t="shared" si="36"/>
        <v>10</v>
      </c>
      <c r="W100" s="647">
        <f t="shared" si="39"/>
        <v>424990</v>
      </c>
      <c r="X100" s="647">
        <f t="shared" si="40"/>
        <v>0</v>
      </c>
      <c r="Y100" s="647">
        <f t="shared" si="41"/>
        <v>0</v>
      </c>
      <c r="Z100" s="647">
        <f t="shared" si="47"/>
        <v>0</v>
      </c>
      <c r="AA100" s="647">
        <f t="shared" si="42"/>
        <v>0</v>
      </c>
      <c r="AB100" s="647">
        <f t="shared" si="43"/>
        <v>0</v>
      </c>
      <c r="AC100" s="648">
        <f t="shared" si="44"/>
        <v>2003</v>
      </c>
      <c r="AD100" s="599">
        <f t="shared" si="45"/>
        <v>10</v>
      </c>
      <c r="AE100" s="649">
        <f t="shared" si="46"/>
        <v>425000</v>
      </c>
      <c r="AF100" s="473">
        <f t="shared" si="48"/>
        <v>424990</v>
      </c>
      <c r="AG100" s="640">
        <f t="shared" si="33"/>
        <v>424990</v>
      </c>
    </row>
    <row r="101" spans="1:33" s="625" customFormat="1" ht="16">
      <c r="A101" s="496"/>
      <c r="B101" s="493" t="s">
        <v>1374</v>
      </c>
      <c r="C101" s="494" t="s">
        <v>1210</v>
      </c>
      <c r="D101" s="516" t="s">
        <v>1457</v>
      </c>
      <c r="E101" s="516">
        <v>0</v>
      </c>
      <c r="F101" s="521" t="s">
        <v>1528</v>
      </c>
      <c r="G101" s="493">
        <v>2005</v>
      </c>
      <c r="H101" s="516">
        <v>0</v>
      </c>
      <c r="I101" s="516">
        <v>0</v>
      </c>
      <c r="J101" s="516">
        <v>0</v>
      </c>
      <c r="K101" s="516">
        <v>0</v>
      </c>
      <c r="L101" s="516">
        <v>0</v>
      </c>
      <c r="M101" s="493" t="s">
        <v>204</v>
      </c>
      <c r="N101" s="493">
        <v>2005</v>
      </c>
      <c r="O101" s="517">
        <v>192500</v>
      </c>
      <c r="P101" s="611"/>
      <c r="Q101" s="1090"/>
      <c r="R101" s="643" t="str">
        <f t="shared" si="37"/>
        <v>2.06.02</v>
      </c>
      <c r="S101" s="543" t="str">
        <f t="shared" si="34"/>
        <v>ALAT RUMAH TANGGA</v>
      </c>
      <c r="T101" s="543">
        <f t="shared" si="35"/>
        <v>5</v>
      </c>
      <c r="U101" s="651">
        <f t="shared" si="38"/>
        <v>38498</v>
      </c>
      <c r="V101" s="543">
        <f t="shared" si="36"/>
        <v>8</v>
      </c>
      <c r="W101" s="647">
        <f t="shared" si="39"/>
        <v>192490</v>
      </c>
      <c r="X101" s="647">
        <f t="shared" si="40"/>
        <v>0</v>
      </c>
      <c r="Y101" s="647">
        <f t="shared" si="41"/>
        <v>0</v>
      </c>
      <c r="Z101" s="647">
        <f t="shared" si="47"/>
        <v>0</v>
      </c>
      <c r="AA101" s="647">
        <f t="shared" si="42"/>
        <v>0</v>
      </c>
      <c r="AB101" s="647">
        <f t="shared" si="43"/>
        <v>0</v>
      </c>
      <c r="AC101" s="648">
        <f t="shared" si="44"/>
        <v>2005</v>
      </c>
      <c r="AD101" s="599">
        <f t="shared" si="45"/>
        <v>10</v>
      </c>
      <c r="AE101" s="649">
        <f t="shared" si="46"/>
        <v>192500</v>
      </c>
      <c r="AF101" s="473">
        <f t="shared" si="48"/>
        <v>192490</v>
      </c>
      <c r="AG101" s="640">
        <f t="shared" si="33"/>
        <v>192490</v>
      </c>
    </row>
    <row r="102" spans="1:33" s="625" customFormat="1" ht="16">
      <c r="A102" s="496"/>
      <c r="B102" s="493" t="s">
        <v>1365</v>
      </c>
      <c r="C102" s="494" t="s">
        <v>1204</v>
      </c>
      <c r="D102" s="516" t="s">
        <v>1463</v>
      </c>
      <c r="E102" s="516">
        <v>0</v>
      </c>
      <c r="F102" s="521" t="s">
        <v>220</v>
      </c>
      <c r="G102" s="493">
        <v>2003</v>
      </c>
      <c r="H102" s="516">
        <v>0</v>
      </c>
      <c r="I102" s="516">
        <v>0</v>
      </c>
      <c r="J102" s="516">
        <v>0</v>
      </c>
      <c r="K102" s="516">
        <v>0</v>
      </c>
      <c r="L102" s="516">
        <v>0</v>
      </c>
      <c r="M102" s="493" t="s">
        <v>204</v>
      </c>
      <c r="N102" s="493">
        <v>2003</v>
      </c>
      <c r="O102" s="517">
        <v>36000</v>
      </c>
      <c r="P102" s="611"/>
      <c r="Q102" s="1090"/>
      <c r="R102" s="643" t="str">
        <f t="shared" si="37"/>
        <v>2.06.02</v>
      </c>
      <c r="S102" s="543" t="str">
        <f t="shared" si="34"/>
        <v>ALAT RUMAH TANGGA</v>
      </c>
      <c r="T102" s="543">
        <f t="shared" si="35"/>
        <v>5</v>
      </c>
      <c r="U102" s="651">
        <f t="shared" si="38"/>
        <v>7198</v>
      </c>
      <c r="V102" s="543">
        <f t="shared" si="36"/>
        <v>10</v>
      </c>
      <c r="W102" s="647">
        <f t="shared" si="39"/>
        <v>35990</v>
      </c>
      <c r="X102" s="647">
        <f t="shared" si="40"/>
        <v>0</v>
      </c>
      <c r="Y102" s="647">
        <f t="shared" si="41"/>
        <v>0</v>
      </c>
      <c r="Z102" s="647">
        <f t="shared" si="47"/>
        <v>0</v>
      </c>
      <c r="AA102" s="647">
        <f t="shared" si="42"/>
        <v>0</v>
      </c>
      <c r="AB102" s="647">
        <f t="shared" si="43"/>
        <v>0</v>
      </c>
      <c r="AC102" s="648">
        <f t="shared" si="44"/>
        <v>2003</v>
      </c>
      <c r="AD102" s="599">
        <f t="shared" si="45"/>
        <v>10</v>
      </c>
      <c r="AE102" s="649">
        <f t="shared" si="46"/>
        <v>36000</v>
      </c>
      <c r="AF102" s="473">
        <f t="shared" si="48"/>
        <v>35990</v>
      </c>
      <c r="AG102" s="640">
        <f t="shared" si="33"/>
        <v>35990</v>
      </c>
    </row>
    <row r="103" spans="1:33" s="625" customFormat="1" ht="16">
      <c r="A103" s="496"/>
      <c r="B103" s="493" t="s">
        <v>1376</v>
      </c>
      <c r="C103" s="494" t="s">
        <v>1212</v>
      </c>
      <c r="D103" s="516" t="s">
        <v>145</v>
      </c>
      <c r="E103" s="516">
        <v>0</v>
      </c>
      <c r="F103" s="521" t="s">
        <v>233</v>
      </c>
      <c r="G103" s="493">
        <v>2003</v>
      </c>
      <c r="H103" s="516">
        <v>0</v>
      </c>
      <c r="I103" s="516">
        <v>0</v>
      </c>
      <c r="J103" s="516">
        <v>0</v>
      </c>
      <c r="K103" s="516">
        <v>0</v>
      </c>
      <c r="L103" s="516">
        <v>0</v>
      </c>
      <c r="M103" s="493" t="s">
        <v>204</v>
      </c>
      <c r="N103" s="493">
        <v>2003</v>
      </c>
      <c r="O103" s="517">
        <v>480000</v>
      </c>
      <c r="P103" s="611"/>
      <c r="Q103" s="1090"/>
      <c r="R103" s="643" t="str">
        <f t="shared" si="37"/>
        <v>2.06.02</v>
      </c>
      <c r="S103" s="543" t="str">
        <f t="shared" si="34"/>
        <v>ALAT RUMAH TANGGA</v>
      </c>
      <c r="T103" s="543">
        <f t="shared" si="35"/>
        <v>5</v>
      </c>
      <c r="U103" s="651">
        <f t="shared" si="38"/>
        <v>95998</v>
      </c>
      <c r="V103" s="543">
        <f t="shared" si="36"/>
        <v>10</v>
      </c>
      <c r="W103" s="647">
        <f t="shared" si="39"/>
        <v>479990</v>
      </c>
      <c r="X103" s="647">
        <f t="shared" si="40"/>
        <v>0</v>
      </c>
      <c r="Y103" s="647">
        <f t="shared" si="41"/>
        <v>0</v>
      </c>
      <c r="Z103" s="647">
        <f t="shared" si="47"/>
        <v>0</v>
      </c>
      <c r="AA103" s="647">
        <f t="shared" si="42"/>
        <v>0</v>
      </c>
      <c r="AB103" s="647">
        <f t="shared" si="43"/>
        <v>0</v>
      </c>
      <c r="AC103" s="648">
        <f t="shared" si="44"/>
        <v>2003</v>
      </c>
      <c r="AD103" s="599">
        <f t="shared" si="45"/>
        <v>10</v>
      </c>
      <c r="AE103" s="649">
        <f t="shared" si="46"/>
        <v>480000</v>
      </c>
      <c r="AF103" s="473">
        <f t="shared" si="48"/>
        <v>479990</v>
      </c>
      <c r="AG103" s="640">
        <f t="shared" si="33"/>
        <v>479990</v>
      </c>
    </row>
    <row r="104" spans="1:33" s="625" customFormat="1" ht="16">
      <c r="A104" s="496"/>
      <c r="B104" s="493" t="s">
        <v>1365</v>
      </c>
      <c r="C104" s="494" t="s">
        <v>1204</v>
      </c>
      <c r="D104" s="516" t="s">
        <v>1463</v>
      </c>
      <c r="E104" s="516">
        <v>0</v>
      </c>
      <c r="F104" s="521" t="s">
        <v>220</v>
      </c>
      <c r="G104" s="493">
        <v>2003</v>
      </c>
      <c r="H104" s="516">
        <v>0</v>
      </c>
      <c r="I104" s="516">
        <v>0</v>
      </c>
      <c r="J104" s="516">
        <v>0</v>
      </c>
      <c r="K104" s="516">
        <v>0</v>
      </c>
      <c r="L104" s="516">
        <v>0</v>
      </c>
      <c r="M104" s="493" t="s">
        <v>204</v>
      </c>
      <c r="N104" s="493">
        <v>2003</v>
      </c>
      <c r="O104" s="517">
        <v>30000</v>
      </c>
      <c r="P104" s="611"/>
      <c r="Q104" s="1090"/>
      <c r="R104" s="643" t="str">
        <f t="shared" si="37"/>
        <v>2.06.02</v>
      </c>
      <c r="S104" s="543" t="str">
        <f t="shared" si="34"/>
        <v>ALAT RUMAH TANGGA</v>
      </c>
      <c r="T104" s="543">
        <f t="shared" si="35"/>
        <v>5</v>
      </c>
      <c r="U104" s="651">
        <f t="shared" si="38"/>
        <v>5998</v>
      </c>
      <c r="V104" s="543">
        <f t="shared" si="36"/>
        <v>10</v>
      </c>
      <c r="W104" s="647">
        <f t="shared" si="39"/>
        <v>29990</v>
      </c>
      <c r="X104" s="647">
        <f t="shared" si="40"/>
        <v>0</v>
      </c>
      <c r="Y104" s="647">
        <f t="shared" si="41"/>
        <v>0</v>
      </c>
      <c r="Z104" s="647">
        <f t="shared" si="47"/>
        <v>0</v>
      </c>
      <c r="AA104" s="647">
        <f t="shared" si="42"/>
        <v>0</v>
      </c>
      <c r="AB104" s="647">
        <f t="shared" si="43"/>
        <v>0</v>
      </c>
      <c r="AC104" s="648">
        <f t="shared" si="44"/>
        <v>2003</v>
      </c>
      <c r="AD104" s="599">
        <f t="shared" si="45"/>
        <v>10</v>
      </c>
      <c r="AE104" s="649">
        <f t="shared" si="46"/>
        <v>30000</v>
      </c>
      <c r="AF104" s="473">
        <f t="shared" si="48"/>
        <v>29990</v>
      </c>
      <c r="AG104" s="640">
        <f t="shared" si="33"/>
        <v>29990</v>
      </c>
    </row>
    <row r="105" spans="1:33" s="625" customFormat="1" ht="16">
      <c r="A105" s="496"/>
      <c r="B105" s="493" t="s">
        <v>1365</v>
      </c>
      <c r="C105" s="494" t="s">
        <v>1204</v>
      </c>
      <c r="D105" s="516" t="s">
        <v>1463</v>
      </c>
      <c r="E105" s="516">
        <v>0</v>
      </c>
      <c r="F105" s="521" t="s">
        <v>220</v>
      </c>
      <c r="G105" s="493">
        <v>2005</v>
      </c>
      <c r="H105" s="516">
        <v>0</v>
      </c>
      <c r="I105" s="516">
        <v>0</v>
      </c>
      <c r="J105" s="516">
        <v>0</v>
      </c>
      <c r="K105" s="516">
        <v>0</v>
      </c>
      <c r="L105" s="516">
        <v>0</v>
      </c>
      <c r="M105" s="493" t="s">
        <v>204</v>
      </c>
      <c r="N105" s="493">
        <v>2005</v>
      </c>
      <c r="O105" s="517">
        <v>21000</v>
      </c>
      <c r="P105" s="611"/>
      <c r="Q105" s="1090"/>
      <c r="R105" s="643" t="str">
        <f t="shared" si="37"/>
        <v>2.06.02</v>
      </c>
      <c r="S105" s="543" t="str">
        <f t="shared" si="34"/>
        <v>ALAT RUMAH TANGGA</v>
      </c>
      <c r="T105" s="543">
        <f t="shared" si="35"/>
        <v>5</v>
      </c>
      <c r="U105" s="651">
        <f t="shared" si="38"/>
        <v>4198</v>
      </c>
      <c r="V105" s="543">
        <f t="shared" si="36"/>
        <v>8</v>
      </c>
      <c r="W105" s="647">
        <f t="shared" si="39"/>
        <v>20990</v>
      </c>
      <c r="X105" s="647">
        <f t="shared" si="40"/>
        <v>0</v>
      </c>
      <c r="Y105" s="647">
        <f t="shared" si="41"/>
        <v>0</v>
      </c>
      <c r="Z105" s="647">
        <f t="shared" si="47"/>
        <v>0</v>
      </c>
      <c r="AA105" s="647">
        <f t="shared" si="42"/>
        <v>0</v>
      </c>
      <c r="AB105" s="647">
        <f t="shared" si="43"/>
        <v>0</v>
      </c>
      <c r="AC105" s="648">
        <f t="shared" si="44"/>
        <v>2005</v>
      </c>
      <c r="AD105" s="599">
        <f t="shared" si="45"/>
        <v>10</v>
      </c>
      <c r="AE105" s="649">
        <f t="shared" si="46"/>
        <v>21000</v>
      </c>
      <c r="AF105" s="473">
        <f t="shared" si="48"/>
        <v>20990</v>
      </c>
      <c r="AG105" s="640">
        <f t="shared" si="33"/>
        <v>20990</v>
      </c>
    </row>
    <row r="106" spans="1:33" s="625" customFormat="1" ht="16">
      <c r="A106" s="496"/>
      <c r="B106" s="493" t="s">
        <v>1417</v>
      </c>
      <c r="C106" s="494" t="s">
        <v>1259</v>
      </c>
      <c r="D106" s="516" t="s">
        <v>145</v>
      </c>
      <c r="E106" s="516">
        <v>0</v>
      </c>
      <c r="F106" s="521" t="s">
        <v>225</v>
      </c>
      <c r="G106" s="493">
        <v>2003</v>
      </c>
      <c r="H106" s="516">
        <v>0</v>
      </c>
      <c r="I106" s="516">
        <v>0</v>
      </c>
      <c r="J106" s="516">
        <v>0</v>
      </c>
      <c r="K106" s="516">
        <v>0</v>
      </c>
      <c r="L106" s="516">
        <v>0</v>
      </c>
      <c r="M106" s="493" t="s">
        <v>204</v>
      </c>
      <c r="N106" s="493">
        <v>2003</v>
      </c>
      <c r="O106" s="517">
        <v>60000</v>
      </c>
      <c r="P106" s="611"/>
      <c r="Q106" s="1090"/>
      <c r="R106" s="643" t="str">
        <f t="shared" si="37"/>
        <v>2.06.02</v>
      </c>
      <c r="S106" s="543" t="str">
        <f t="shared" si="34"/>
        <v>ALAT RUMAH TANGGA</v>
      </c>
      <c r="T106" s="543">
        <f t="shared" si="35"/>
        <v>5</v>
      </c>
      <c r="U106" s="651">
        <f t="shared" si="38"/>
        <v>11998</v>
      </c>
      <c r="V106" s="543">
        <f t="shared" si="36"/>
        <v>10</v>
      </c>
      <c r="W106" s="647">
        <f t="shared" si="39"/>
        <v>59990</v>
      </c>
      <c r="X106" s="647">
        <f t="shared" si="40"/>
        <v>0</v>
      </c>
      <c r="Y106" s="647">
        <f t="shared" si="41"/>
        <v>0</v>
      </c>
      <c r="Z106" s="647">
        <f t="shared" si="47"/>
        <v>0</v>
      </c>
      <c r="AA106" s="647">
        <f t="shared" si="42"/>
        <v>0</v>
      </c>
      <c r="AB106" s="647">
        <f t="shared" si="43"/>
        <v>0</v>
      </c>
      <c r="AC106" s="648">
        <f t="shared" si="44"/>
        <v>2003</v>
      </c>
      <c r="AD106" s="599">
        <f t="shared" si="45"/>
        <v>10</v>
      </c>
      <c r="AE106" s="649">
        <f t="shared" si="46"/>
        <v>60000</v>
      </c>
      <c r="AF106" s="473">
        <f t="shared" si="48"/>
        <v>59990</v>
      </c>
      <c r="AG106" s="640">
        <f t="shared" si="33"/>
        <v>59990</v>
      </c>
    </row>
    <row r="107" spans="1:33" s="625" customFormat="1" ht="16">
      <c r="A107" s="496"/>
      <c r="B107" s="493" t="s">
        <v>1375</v>
      </c>
      <c r="C107" s="494" t="s">
        <v>1211</v>
      </c>
      <c r="D107" s="516" t="s">
        <v>747</v>
      </c>
      <c r="E107" s="516">
        <v>0</v>
      </c>
      <c r="F107" s="521" t="s">
        <v>1529</v>
      </c>
      <c r="G107" s="493">
        <v>2000</v>
      </c>
      <c r="H107" s="516">
        <v>0</v>
      </c>
      <c r="I107" s="516">
        <v>0</v>
      </c>
      <c r="J107" s="516">
        <v>0</v>
      </c>
      <c r="K107" s="516">
        <v>0</v>
      </c>
      <c r="L107" s="516">
        <v>0</v>
      </c>
      <c r="M107" s="493" t="s">
        <v>204</v>
      </c>
      <c r="N107" s="493">
        <v>2000</v>
      </c>
      <c r="O107" s="517">
        <v>90000</v>
      </c>
      <c r="P107" s="611"/>
      <c r="Q107" s="1090"/>
      <c r="R107" s="643" t="str">
        <f t="shared" si="37"/>
        <v>2.06.02</v>
      </c>
      <c r="S107" s="543" t="str">
        <f t="shared" si="34"/>
        <v>ALAT RUMAH TANGGA</v>
      </c>
      <c r="T107" s="543">
        <f t="shared" si="35"/>
        <v>5</v>
      </c>
      <c r="U107" s="651">
        <f t="shared" si="38"/>
        <v>17998</v>
      </c>
      <c r="V107" s="543">
        <f t="shared" si="36"/>
        <v>13</v>
      </c>
      <c r="W107" s="647">
        <f t="shared" si="39"/>
        <v>89990</v>
      </c>
      <c r="X107" s="647">
        <f t="shared" si="40"/>
        <v>0</v>
      </c>
      <c r="Y107" s="647">
        <f t="shared" si="41"/>
        <v>0</v>
      </c>
      <c r="Z107" s="647">
        <f t="shared" si="47"/>
        <v>0</v>
      </c>
      <c r="AA107" s="647">
        <f t="shared" si="42"/>
        <v>0</v>
      </c>
      <c r="AB107" s="647">
        <f t="shared" si="43"/>
        <v>0</v>
      </c>
      <c r="AC107" s="648">
        <f t="shared" si="44"/>
        <v>2000</v>
      </c>
      <c r="AD107" s="599">
        <f t="shared" si="45"/>
        <v>10</v>
      </c>
      <c r="AE107" s="649">
        <f t="shared" si="46"/>
        <v>90000</v>
      </c>
      <c r="AF107" s="473">
        <f t="shared" si="48"/>
        <v>89990</v>
      </c>
      <c r="AG107" s="640">
        <f t="shared" si="33"/>
        <v>89990</v>
      </c>
    </row>
    <row r="108" spans="1:33" s="625" customFormat="1" ht="16">
      <c r="A108" s="496"/>
      <c r="B108" s="493" t="s">
        <v>1380</v>
      </c>
      <c r="C108" s="494" t="s">
        <v>1216</v>
      </c>
      <c r="D108" s="516" t="s">
        <v>1457</v>
      </c>
      <c r="E108" s="516">
        <v>0</v>
      </c>
      <c r="F108" s="521" t="s">
        <v>220</v>
      </c>
      <c r="G108" s="493">
        <v>2005</v>
      </c>
      <c r="H108" s="516">
        <v>0</v>
      </c>
      <c r="I108" s="516">
        <v>0</v>
      </c>
      <c r="J108" s="516">
        <v>0</v>
      </c>
      <c r="K108" s="516">
        <v>0</v>
      </c>
      <c r="L108" s="516">
        <v>0</v>
      </c>
      <c r="M108" s="493" t="s">
        <v>204</v>
      </c>
      <c r="N108" s="493">
        <v>2005</v>
      </c>
      <c r="O108" s="517">
        <v>175000</v>
      </c>
      <c r="P108" s="611"/>
      <c r="Q108" s="1090"/>
      <c r="R108" s="643" t="str">
        <f t="shared" si="37"/>
        <v>2.06.02</v>
      </c>
      <c r="S108" s="543" t="str">
        <f t="shared" si="34"/>
        <v>ALAT RUMAH TANGGA</v>
      </c>
      <c r="T108" s="543">
        <f t="shared" si="35"/>
        <v>5</v>
      </c>
      <c r="U108" s="651">
        <f t="shared" si="38"/>
        <v>34998</v>
      </c>
      <c r="V108" s="543">
        <f t="shared" si="36"/>
        <v>8</v>
      </c>
      <c r="W108" s="647">
        <f t="shared" si="39"/>
        <v>174990</v>
      </c>
      <c r="X108" s="647">
        <f t="shared" si="40"/>
        <v>0</v>
      </c>
      <c r="Y108" s="647">
        <f t="shared" si="41"/>
        <v>0</v>
      </c>
      <c r="Z108" s="647">
        <f t="shared" si="47"/>
        <v>0</v>
      </c>
      <c r="AA108" s="647">
        <f t="shared" si="42"/>
        <v>0</v>
      </c>
      <c r="AB108" s="647">
        <f t="shared" si="43"/>
        <v>0</v>
      </c>
      <c r="AC108" s="648">
        <f t="shared" si="44"/>
        <v>2005</v>
      </c>
      <c r="AD108" s="599">
        <f t="shared" si="45"/>
        <v>10</v>
      </c>
      <c r="AE108" s="649">
        <f t="shared" si="46"/>
        <v>175000</v>
      </c>
      <c r="AF108" s="473">
        <f t="shared" si="48"/>
        <v>174990</v>
      </c>
      <c r="AG108" s="640">
        <f t="shared" si="33"/>
        <v>174990</v>
      </c>
    </row>
    <row r="109" spans="1:33" s="625" customFormat="1" ht="16">
      <c r="A109" s="496"/>
      <c r="B109" s="493" t="s">
        <v>1409</v>
      </c>
      <c r="C109" s="494" t="s">
        <v>1260</v>
      </c>
      <c r="D109" s="516" t="s">
        <v>747</v>
      </c>
      <c r="E109" s="516">
        <v>0</v>
      </c>
      <c r="F109" s="521" t="s">
        <v>220</v>
      </c>
      <c r="G109" s="493">
        <v>2005</v>
      </c>
      <c r="H109" s="516">
        <v>0</v>
      </c>
      <c r="I109" s="516">
        <v>0</v>
      </c>
      <c r="J109" s="516">
        <v>0</v>
      </c>
      <c r="K109" s="516">
        <v>0</v>
      </c>
      <c r="L109" s="516">
        <v>0</v>
      </c>
      <c r="M109" s="493" t="s">
        <v>204</v>
      </c>
      <c r="N109" s="493">
        <v>2005</v>
      </c>
      <c r="O109" s="517">
        <v>52000</v>
      </c>
      <c r="P109" s="611"/>
      <c r="Q109" s="1090"/>
      <c r="R109" s="643" t="str">
        <f t="shared" si="37"/>
        <v>2.06.01</v>
      </c>
      <c r="S109" s="543" t="str">
        <f t="shared" si="34"/>
        <v>ALAT KANTOR</v>
      </c>
      <c r="T109" s="543">
        <f t="shared" si="35"/>
        <v>5</v>
      </c>
      <c r="U109" s="651">
        <f t="shared" si="38"/>
        <v>10398</v>
      </c>
      <c r="V109" s="543">
        <f t="shared" si="36"/>
        <v>8</v>
      </c>
      <c r="W109" s="647">
        <f t="shared" si="39"/>
        <v>51990</v>
      </c>
      <c r="X109" s="647">
        <f t="shared" si="40"/>
        <v>0</v>
      </c>
      <c r="Y109" s="647">
        <f t="shared" si="41"/>
        <v>0</v>
      </c>
      <c r="Z109" s="647">
        <f t="shared" si="47"/>
        <v>0</v>
      </c>
      <c r="AA109" s="647">
        <f t="shared" si="42"/>
        <v>0</v>
      </c>
      <c r="AB109" s="647">
        <f t="shared" si="43"/>
        <v>0</v>
      </c>
      <c r="AC109" s="648">
        <f t="shared" si="44"/>
        <v>2005</v>
      </c>
      <c r="AD109" s="599">
        <f t="shared" si="45"/>
        <v>10</v>
      </c>
      <c r="AE109" s="649">
        <f t="shared" si="46"/>
        <v>52000</v>
      </c>
      <c r="AF109" s="473">
        <f t="shared" si="48"/>
        <v>51990</v>
      </c>
      <c r="AG109" s="640">
        <f t="shared" si="33"/>
        <v>51990</v>
      </c>
    </row>
    <row r="110" spans="1:33" s="625" customFormat="1" ht="16">
      <c r="A110" s="496"/>
      <c r="B110" s="493" t="s">
        <v>1374</v>
      </c>
      <c r="C110" s="494" t="s">
        <v>1210</v>
      </c>
      <c r="D110" s="516" t="s">
        <v>1464</v>
      </c>
      <c r="E110" s="516">
        <v>0</v>
      </c>
      <c r="F110" s="521" t="s">
        <v>1528</v>
      </c>
      <c r="G110" s="493">
        <v>2006</v>
      </c>
      <c r="H110" s="516">
        <v>0</v>
      </c>
      <c r="I110" s="516">
        <v>0</v>
      </c>
      <c r="J110" s="516">
        <v>0</v>
      </c>
      <c r="K110" s="516">
        <v>0</v>
      </c>
      <c r="L110" s="516">
        <v>0</v>
      </c>
      <c r="M110" s="493" t="s">
        <v>204</v>
      </c>
      <c r="N110" s="493">
        <v>2006</v>
      </c>
      <c r="O110" s="517">
        <v>140000</v>
      </c>
      <c r="P110" s="611"/>
      <c r="Q110" s="1090"/>
      <c r="R110" s="643" t="str">
        <f t="shared" si="37"/>
        <v>2.06.02</v>
      </c>
      <c r="S110" s="543" t="str">
        <f t="shared" si="34"/>
        <v>ALAT RUMAH TANGGA</v>
      </c>
      <c r="T110" s="543">
        <f t="shared" si="35"/>
        <v>5</v>
      </c>
      <c r="U110" s="651">
        <f t="shared" si="38"/>
        <v>27998</v>
      </c>
      <c r="V110" s="543">
        <f t="shared" si="36"/>
        <v>7</v>
      </c>
      <c r="W110" s="647">
        <f t="shared" si="39"/>
        <v>139990</v>
      </c>
      <c r="X110" s="647">
        <f t="shared" si="40"/>
        <v>0</v>
      </c>
      <c r="Y110" s="647">
        <f t="shared" si="41"/>
        <v>0</v>
      </c>
      <c r="Z110" s="647">
        <f t="shared" si="47"/>
        <v>0</v>
      </c>
      <c r="AA110" s="647">
        <f t="shared" si="42"/>
        <v>0</v>
      </c>
      <c r="AB110" s="647">
        <f t="shared" si="43"/>
        <v>0</v>
      </c>
      <c r="AC110" s="648">
        <f t="shared" si="44"/>
        <v>2006</v>
      </c>
      <c r="AD110" s="599">
        <f t="shared" si="45"/>
        <v>10</v>
      </c>
      <c r="AE110" s="649">
        <f t="shared" si="46"/>
        <v>140000</v>
      </c>
      <c r="AF110" s="473">
        <f t="shared" si="48"/>
        <v>139990</v>
      </c>
      <c r="AG110" s="640">
        <f t="shared" si="33"/>
        <v>139990</v>
      </c>
    </row>
    <row r="111" spans="1:33" s="625" customFormat="1" ht="16">
      <c r="A111" s="496"/>
      <c r="B111" s="493" t="s">
        <v>1365</v>
      </c>
      <c r="C111" s="494" t="s">
        <v>1204</v>
      </c>
      <c r="D111" s="516" t="s">
        <v>747</v>
      </c>
      <c r="E111" s="516">
        <v>0</v>
      </c>
      <c r="F111" s="521" t="s">
        <v>220</v>
      </c>
      <c r="G111" s="493">
        <v>2000</v>
      </c>
      <c r="H111" s="516">
        <v>0</v>
      </c>
      <c r="I111" s="516">
        <v>0</v>
      </c>
      <c r="J111" s="516">
        <v>0</v>
      </c>
      <c r="K111" s="516">
        <v>0</v>
      </c>
      <c r="L111" s="516">
        <v>0</v>
      </c>
      <c r="M111" s="493" t="s">
        <v>204</v>
      </c>
      <c r="N111" s="493">
        <v>2000</v>
      </c>
      <c r="O111" s="517">
        <v>72000</v>
      </c>
      <c r="P111" s="611"/>
      <c r="Q111" s="1090"/>
      <c r="R111" s="643" t="str">
        <f t="shared" si="37"/>
        <v>2.06.02</v>
      </c>
      <c r="S111" s="543" t="str">
        <f t="shared" si="34"/>
        <v>ALAT RUMAH TANGGA</v>
      </c>
      <c r="T111" s="543">
        <f t="shared" si="35"/>
        <v>5</v>
      </c>
      <c r="U111" s="651">
        <f t="shared" si="38"/>
        <v>14398</v>
      </c>
      <c r="V111" s="543">
        <f t="shared" si="36"/>
        <v>13</v>
      </c>
      <c r="W111" s="647">
        <f t="shared" si="39"/>
        <v>71990</v>
      </c>
      <c r="X111" s="647">
        <f t="shared" si="40"/>
        <v>0</v>
      </c>
      <c r="Y111" s="647">
        <f t="shared" si="41"/>
        <v>0</v>
      </c>
      <c r="Z111" s="647">
        <f t="shared" si="47"/>
        <v>0</v>
      </c>
      <c r="AA111" s="647">
        <f t="shared" si="42"/>
        <v>0</v>
      </c>
      <c r="AB111" s="647">
        <f t="shared" si="43"/>
        <v>0</v>
      </c>
      <c r="AC111" s="648">
        <f t="shared" si="44"/>
        <v>2000</v>
      </c>
      <c r="AD111" s="599">
        <f t="shared" si="45"/>
        <v>10</v>
      </c>
      <c r="AE111" s="649">
        <f t="shared" si="46"/>
        <v>72000</v>
      </c>
      <c r="AF111" s="473">
        <f t="shared" si="48"/>
        <v>71990</v>
      </c>
      <c r="AG111" s="640">
        <f t="shared" si="33"/>
        <v>71990</v>
      </c>
    </row>
    <row r="112" spans="1:33" s="625" customFormat="1" ht="16">
      <c r="A112" s="496"/>
      <c r="B112" s="493" t="s">
        <v>1381</v>
      </c>
      <c r="C112" s="494" t="s">
        <v>1217</v>
      </c>
      <c r="D112" s="516" t="s">
        <v>747</v>
      </c>
      <c r="E112" s="516">
        <v>0</v>
      </c>
      <c r="F112" s="521" t="s">
        <v>1532</v>
      </c>
      <c r="G112" s="493">
        <v>2004</v>
      </c>
      <c r="H112" s="516">
        <v>0</v>
      </c>
      <c r="I112" s="516">
        <v>0</v>
      </c>
      <c r="J112" s="516">
        <v>0</v>
      </c>
      <c r="K112" s="516">
        <v>0</v>
      </c>
      <c r="L112" s="516">
        <v>0</v>
      </c>
      <c r="M112" s="493" t="s">
        <v>204</v>
      </c>
      <c r="N112" s="493">
        <v>2004</v>
      </c>
      <c r="O112" s="517">
        <v>220000</v>
      </c>
      <c r="P112" s="611"/>
      <c r="Q112" s="1090"/>
      <c r="R112" s="643" t="str">
        <f t="shared" si="37"/>
        <v>2.06.01</v>
      </c>
      <c r="S112" s="543" t="str">
        <f t="shared" si="34"/>
        <v>ALAT KANTOR</v>
      </c>
      <c r="T112" s="543">
        <f t="shared" si="35"/>
        <v>5</v>
      </c>
      <c r="U112" s="651">
        <f t="shared" si="38"/>
        <v>43998</v>
      </c>
      <c r="V112" s="543">
        <f t="shared" si="36"/>
        <v>9</v>
      </c>
      <c r="W112" s="647">
        <f t="shared" si="39"/>
        <v>219990</v>
      </c>
      <c r="X112" s="647">
        <f t="shared" si="40"/>
        <v>0</v>
      </c>
      <c r="Y112" s="647">
        <f t="shared" si="41"/>
        <v>0</v>
      </c>
      <c r="Z112" s="647">
        <f t="shared" si="47"/>
        <v>0</v>
      </c>
      <c r="AA112" s="647">
        <f t="shared" si="42"/>
        <v>0</v>
      </c>
      <c r="AB112" s="647">
        <f t="shared" si="43"/>
        <v>0</v>
      </c>
      <c r="AC112" s="648">
        <f t="shared" si="44"/>
        <v>2004</v>
      </c>
      <c r="AD112" s="599">
        <f t="shared" si="45"/>
        <v>10</v>
      </c>
      <c r="AE112" s="649">
        <f t="shared" si="46"/>
        <v>220000</v>
      </c>
      <c r="AF112" s="473">
        <f t="shared" si="48"/>
        <v>219990</v>
      </c>
      <c r="AG112" s="640">
        <f t="shared" ref="AG112:AG144" si="49">AF112+AB112</f>
        <v>219990</v>
      </c>
    </row>
    <row r="113" spans="1:33" s="625" customFormat="1" ht="16">
      <c r="A113" s="496"/>
      <c r="B113" s="493" t="s">
        <v>1365</v>
      </c>
      <c r="C113" s="494" t="s">
        <v>1208</v>
      </c>
      <c r="D113" s="516" t="s">
        <v>747</v>
      </c>
      <c r="E113" s="516">
        <v>0</v>
      </c>
      <c r="F113" s="521" t="s">
        <v>230</v>
      </c>
      <c r="G113" s="493">
        <v>2006</v>
      </c>
      <c r="H113" s="516">
        <v>0</v>
      </c>
      <c r="I113" s="516">
        <v>0</v>
      </c>
      <c r="J113" s="516">
        <v>0</v>
      </c>
      <c r="K113" s="516">
        <v>0</v>
      </c>
      <c r="L113" s="516">
        <v>0</v>
      </c>
      <c r="M113" s="493" t="s">
        <v>204</v>
      </c>
      <c r="N113" s="493">
        <v>2006</v>
      </c>
      <c r="O113" s="517">
        <v>200000</v>
      </c>
      <c r="P113" s="611"/>
      <c r="Q113" s="1090"/>
      <c r="R113" s="643" t="str">
        <f t="shared" si="37"/>
        <v>2.06.02</v>
      </c>
      <c r="S113" s="543" t="str">
        <f t="shared" si="34"/>
        <v>ALAT RUMAH TANGGA</v>
      </c>
      <c r="T113" s="543">
        <f t="shared" si="35"/>
        <v>5</v>
      </c>
      <c r="U113" s="651">
        <f t="shared" si="38"/>
        <v>39998</v>
      </c>
      <c r="V113" s="543">
        <f t="shared" si="36"/>
        <v>7</v>
      </c>
      <c r="W113" s="647">
        <f t="shared" si="39"/>
        <v>199990</v>
      </c>
      <c r="X113" s="647">
        <f t="shared" si="40"/>
        <v>0</v>
      </c>
      <c r="Y113" s="647">
        <f t="shared" si="41"/>
        <v>0</v>
      </c>
      <c r="Z113" s="647">
        <f t="shared" si="47"/>
        <v>0</v>
      </c>
      <c r="AA113" s="647">
        <f t="shared" si="42"/>
        <v>0</v>
      </c>
      <c r="AB113" s="647">
        <f t="shared" si="43"/>
        <v>0</v>
      </c>
      <c r="AC113" s="648">
        <f t="shared" si="44"/>
        <v>2006</v>
      </c>
      <c r="AD113" s="599">
        <f t="shared" si="45"/>
        <v>10</v>
      </c>
      <c r="AE113" s="649">
        <f t="shared" si="46"/>
        <v>200000</v>
      </c>
      <c r="AF113" s="473">
        <f t="shared" si="48"/>
        <v>199990</v>
      </c>
      <c r="AG113" s="640">
        <f t="shared" si="49"/>
        <v>199990</v>
      </c>
    </row>
    <row r="114" spans="1:33" s="625" customFormat="1" ht="16">
      <c r="A114" s="496"/>
      <c r="B114" s="493" t="s">
        <v>1365</v>
      </c>
      <c r="C114" s="494" t="s">
        <v>1208</v>
      </c>
      <c r="D114" s="516" t="s">
        <v>1453</v>
      </c>
      <c r="E114" s="516">
        <v>0</v>
      </c>
      <c r="F114" s="521" t="s">
        <v>1536</v>
      </c>
      <c r="G114" s="493">
        <v>2005</v>
      </c>
      <c r="H114" s="516">
        <v>0</v>
      </c>
      <c r="I114" s="516">
        <v>0</v>
      </c>
      <c r="J114" s="516">
        <v>0</v>
      </c>
      <c r="K114" s="516">
        <v>0</v>
      </c>
      <c r="L114" s="516">
        <v>0</v>
      </c>
      <c r="M114" s="493" t="s">
        <v>204</v>
      </c>
      <c r="N114" s="493">
        <v>2005</v>
      </c>
      <c r="O114" s="517">
        <v>262500</v>
      </c>
      <c r="P114" s="611"/>
      <c r="Q114" s="1090"/>
      <c r="R114" s="643" t="str">
        <f t="shared" si="37"/>
        <v>2.06.02</v>
      </c>
      <c r="S114" s="543" t="str">
        <f t="shared" ref="S114:S144" si="50">VLOOKUP(R114,kelompok,2,0)</f>
        <v>ALAT RUMAH TANGGA</v>
      </c>
      <c r="T114" s="543">
        <f t="shared" ref="T114:T144" si="51">VLOOKUP(R114,MASAMANFAAT,4,0)</f>
        <v>5</v>
      </c>
      <c r="U114" s="651">
        <f t="shared" si="38"/>
        <v>52498</v>
      </c>
      <c r="V114" s="543">
        <f t="shared" si="36"/>
        <v>8</v>
      </c>
      <c r="W114" s="647">
        <f t="shared" si="39"/>
        <v>262490</v>
      </c>
      <c r="X114" s="647">
        <f t="shared" si="40"/>
        <v>0</v>
      </c>
      <c r="Y114" s="647">
        <f t="shared" si="41"/>
        <v>0</v>
      </c>
      <c r="Z114" s="647">
        <f t="shared" si="47"/>
        <v>0</v>
      </c>
      <c r="AA114" s="647">
        <f t="shared" si="42"/>
        <v>0</v>
      </c>
      <c r="AB114" s="647">
        <f t="shared" si="43"/>
        <v>0</v>
      </c>
      <c r="AC114" s="648">
        <f t="shared" si="44"/>
        <v>2005</v>
      </c>
      <c r="AD114" s="599">
        <f t="shared" si="45"/>
        <v>10</v>
      </c>
      <c r="AE114" s="649">
        <f t="shared" si="46"/>
        <v>262500</v>
      </c>
      <c r="AF114" s="473">
        <f t="shared" si="48"/>
        <v>262490</v>
      </c>
      <c r="AG114" s="640">
        <f t="shared" si="49"/>
        <v>262490</v>
      </c>
    </row>
    <row r="115" spans="1:33" s="625" customFormat="1" ht="16">
      <c r="A115" s="496"/>
      <c r="B115" s="493" t="s">
        <v>1365</v>
      </c>
      <c r="C115" s="494" t="s">
        <v>1261</v>
      </c>
      <c r="D115" s="516" t="s">
        <v>145</v>
      </c>
      <c r="E115" s="516">
        <v>0</v>
      </c>
      <c r="F115" s="521" t="s">
        <v>230</v>
      </c>
      <c r="G115" s="493">
        <v>2003</v>
      </c>
      <c r="H115" s="516">
        <v>0</v>
      </c>
      <c r="I115" s="516">
        <v>0</v>
      </c>
      <c r="J115" s="516">
        <v>0</v>
      </c>
      <c r="K115" s="516">
        <v>0</v>
      </c>
      <c r="L115" s="516">
        <v>0</v>
      </c>
      <c r="M115" s="493" t="s">
        <v>204</v>
      </c>
      <c r="N115" s="493">
        <v>2003</v>
      </c>
      <c r="O115" s="517">
        <v>350000</v>
      </c>
      <c r="P115" s="611"/>
      <c r="Q115" s="1090"/>
      <c r="R115" s="643" t="str">
        <f t="shared" si="37"/>
        <v>2.06.02</v>
      </c>
      <c r="S115" s="543" t="str">
        <f t="shared" si="50"/>
        <v>ALAT RUMAH TANGGA</v>
      </c>
      <c r="T115" s="543">
        <f t="shared" si="51"/>
        <v>5</v>
      </c>
      <c r="U115" s="651">
        <f t="shared" si="38"/>
        <v>69998</v>
      </c>
      <c r="V115" s="543">
        <f t="shared" ref="V115:V144" si="52">2013-AC115</f>
        <v>10</v>
      </c>
      <c r="W115" s="647">
        <f t="shared" si="39"/>
        <v>349990</v>
      </c>
      <c r="X115" s="647">
        <f t="shared" si="40"/>
        <v>0</v>
      </c>
      <c r="Y115" s="647">
        <f t="shared" si="41"/>
        <v>0</v>
      </c>
      <c r="Z115" s="647">
        <f t="shared" si="47"/>
        <v>0</v>
      </c>
      <c r="AA115" s="647">
        <f t="shared" si="42"/>
        <v>0</v>
      </c>
      <c r="AB115" s="647">
        <f t="shared" si="43"/>
        <v>0</v>
      </c>
      <c r="AC115" s="648">
        <f t="shared" si="44"/>
        <v>2003</v>
      </c>
      <c r="AD115" s="599">
        <f t="shared" si="45"/>
        <v>10</v>
      </c>
      <c r="AE115" s="649">
        <f t="shared" si="46"/>
        <v>350000</v>
      </c>
      <c r="AF115" s="473">
        <f t="shared" si="48"/>
        <v>349990</v>
      </c>
      <c r="AG115" s="640">
        <f t="shared" si="49"/>
        <v>349990</v>
      </c>
    </row>
    <row r="116" spans="1:33" s="625" customFormat="1" ht="16">
      <c r="A116" s="496"/>
      <c r="B116" s="493" t="s">
        <v>1365</v>
      </c>
      <c r="C116" s="494" t="s">
        <v>1204</v>
      </c>
      <c r="D116" s="516" t="s">
        <v>1463</v>
      </c>
      <c r="E116" s="516">
        <v>0</v>
      </c>
      <c r="F116" s="521" t="s">
        <v>220</v>
      </c>
      <c r="G116" s="493">
        <v>2005</v>
      </c>
      <c r="H116" s="516">
        <v>0</v>
      </c>
      <c r="I116" s="516">
        <v>0</v>
      </c>
      <c r="J116" s="516">
        <v>0</v>
      </c>
      <c r="K116" s="516">
        <v>0</v>
      </c>
      <c r="L116" s="516">
        <v>0</v>
      </c>
      <c r="M116" s="493" t="s">
        <v>204</v>
      </c>
      <c r="N116" s="493">
        <v>2005</v>
      </c>
      <c r="O116" s="517">
        <v>21000</v>
      </c>
      <c r="P116" s="611"/>
      <c r="Q116" s="1090"/>
      <c r="R116" s="643" t="str">
        <f t="shared" si="37"/>
        <v>2.06.02</v>
      </c>
      <c r="S116" s="543" t="str">
        <f t="shared" si="50"/>
        <v>ALAT RUMAH TANGGA</v>
      </c>
      <c r="T116" s="543">
        <f t="shared" si="51"/>
        <v>5</v>
      </c>
      <c r="U116" s="651">
        <f t="shared" si="38"/>
        <v>4198</v>
      </c>
      <c r="V116" s="543">
        <f t="shared" si="52"/>
        <v>8</v>
      </c>
      <c r="W116" s="647">
        <f t="shared" si="39"/>
        <v>20990</v>
      </c>
      <c r="X116" s="647">
        <f t="shared" si="40"/>
        <v>0</v>
      </c>
      <c r="Y116" s="647">
        <f t="shared" si="41"/>
        <v>0</v>
      </c>
      <c r="Z116" s="647">
        <f t="shared" si="47"/>
        <v>0</v>
      </c>
      <c r="AA116" s="647">
        <f t="shared" si="42"/>
        <v>0</v>
      </c>
      <c r="AB116" s="647">
        <f t="shared" si="43"/>
        <v>0</v>
      </c>
      <c r="AC116" s="648">
        <f t="shared" si="44"/>
        <v>2005</v>
      </c>
      <c r="AD116" s="599">
        <f t="shared" si="45"/>
        <v>10</v>
      </c>
      <c r="AE116" s="649">
        <f t="shared" si="46"/>
        <v>21000</v>
      </c>
      <c r="AF116" s="473">
        <f t="shared" si="48"/>
        <v>20990</v>
      </c>
      <c r="AG116" s="640">
        <f t="shared" si="49"/>
        <v>20990</v>
      </c>
    </row>
    <row r="117" spans="1:33" s="625" customFormat="1" ht="16">
      <c r="A117" s="496"/>
      <c r="B117" s="493" t="s">
        <v>1382</v>
      </c>
      <c r="C117" s="494" t="s">
        <v>1262</v>
      </c>
      <c r="D117" s="516" t="s">
        <v>1471</v>
      </c>
      <c r="E117" s="516">
        <v>0</v>
      </c>
      <c r="F117" s="521" t="s">
        <v>225</v>
      </c>
      <c r="G117" s="493">
        <v>2005</v>
      </c>
      <c r="H117" s="516">
        <v>0</v>
      </c>
      <c r="I117" s="516">
        <v>0</v>
      </c>
      <c r="J117" s="516">
        <v>0</v>
      </c>
      <c r="K117" s="516">
        <v>0</v>
      </c>
      <c r="L117" s="516">
        <v>0</v>
      </c>
      <c r="M117" s="493" t="s">
        <v>204</v>
      </c>
      <c r="N117" s="493">
        <v>2005</v>
      </c>
      <c r="O117" s="517">
        <v>350000</v>
      </c>
      <c r="P117" s="611"/>
      <c r="Q117" s="1090"/>
      <c r="R117" s="643" t="str">
        <f t="shared" si="37"/>
        <v>2.06.02</v>
      </c>
      <c r="S117" s="543" t="str">
        <f t="shared" si="50"/>
        <v>ALAT RUMAH TANGGA</v>
      </c>
      <c r="T117" s="543">
        <f t="shared" si="51"/>
        <v>5</v>
      </c>
      <c r="U117" s="651">
        <f t="shared" si="38"/>
        <v>69998</v>
      </c>
      <c r="V117" s="543">
        <f t="shared" si="52"/>
        <v>8</v>
      </c>
      <c r="W117" s="647">
        <f t="shared" si="39"/>
        <v>349990</v>
      </c>
      <c r="X117" s="647">
        <f t="shared" si="40"/>
        <v>0</v>
      </c>
      <c r="Y117" s="647">
        <f t="shared" si="41"/>
        <v>0</v>
      </c>
      <c r="Z117" s="647">
        <f t="shared" si="47"/>
        <v>0</v>
      </c>
      <c r="AA117" s="647">
        <f t="shared" si="42"/>
        <v>0</v>
      </c>
      <c r="AB117" s="647">
        <f t="shared" si="43"/>
        <v>0</v>
      </c>
      <c r="AC117" s="648">
        <f t="shared" si="44"/>
        <v>2005</v>
      </c>
      <c r="AD117" s="599">
        <f t="shared" si="45"/>
        <v>10</v>
      </c>
      <c r="AE117" s="649">
        <f t="shared" si="46"/>
        <v>350000</v>
      </c>
      <c r="AF117" s="473">
        <f t="shared" si="48"/>
        <v>349990</v>
      </c>
      <c r="AG117" s="640">
        <f t="shared" si="49"/>
        <v>349990</v>
      </c>
    </row>
    <row r="118" spans="1:33" s="625" customFormat="1" ht="16">
      <c r="A118" s="496"/>
      <c r="B118" s="493" t="s">
        <v>1365</v>
      </c>
      <c r="C118" s="494" t="s">
        <v>1204</v>
      </c>
      <c r="D118" s="516" t="s">
        <v>1463</v>
      </c>
      <c r="E118" s="516">
        <v>0</v>
      </c>
      <c r="F118" s="521" t="s">
        <v>220</v>
      </c>
      <c r="G118" s="493">
        <v>2004</v>
      </c>
      <c r="H118" s="516">
        <v>0</v>
      </c>
      <c r="I118" s="516">
        <v>0</v>
      </c>
      <c r="J118" s="516">
        <v>0</v>
      </c>
      <c r="K118" s="516">
        <v>0</v>
      </c>
      <c r="L118" s="516">
        <v>0</v>
      </c>
      <c r="M118" s="493" t="s">
        <v>204</v>
      </c>
      <c r="N118" s="493">
        <v>2004</v>
      </c>
      <c r="O118" s="517">
        <v>63000</v>
      </c>
      <c r="P118" s="611"/>
      <c r="Q118" s="1090"/>
      <c r="R118" s="643" t="str">
        <f t="shared" ref="R118:R149" si="53">MID(B118,2,7)</f>
        <v>2.06.02</v>
      </c>
      <c r="S118" s="543" t="str">
        <f t="shared" si="50"/>
        <v>ALAT RUMAH TANGGA</v>
      </c>
      <c r="T118" s="543">
        <f t="shared" si="51"/>
        <v>5</v>
      </c>
      <c r="U118" s="651">
        <f t="shared" ref="U118:U149" si="54">(O118-10)/T118</f>
        <v>12598</v>
      </c>
      <c r="V118" s="543">
        <f t="shared" si="52"/>
        <v>9</v>
      </c>
      <c r="W118" s="647">
        <f t="shared" ref="W118:W149" si="55">IF(V118&gt;T118,O118-10,U118*V118)</f>
        <v>62990</v>
      </c>
      <c r="X118" s="647">
        <f t="shared" ref="X118:X149" si="56">IF(O118-10=W118,0,U118)</f>
        <v>0</v>
      </c>
      <c r="Y118" s="647">
        <f t="shared" ref="Y118:Y149" si="57">IF(O118-10=W118+X118,0,U118)</f>
        <v>0</v>
      </c>
      <c r="Z118" s="647">
        <f t="shared" si="47"/>
        <v>0</v>
      </c>
      <c r="AA118" s="647">
        <f t="shared" ref="AA118:AA149" si="58">IF(O118-10=Y118+Z118+X118+W118,0,U118)</f>
        <v>0</v>
      </c>
      <c r="AB118" s="647">
        <f t="shared" ref="AB118:AB149" si="59">IF(O118-10=W118+X118+Z118+AA118+Y118,0,U118)</f>
        <v>0</v>
      </c>
      <c r="AC118" s="648">
        <f t="shared" ref="AC118:AC149" si="60">G118</f>
        <v>2004</v>
      </c>
      <c r="AD118" s="599">
        <f t="shared" ref="AD118:AD149" si="61">O118-(W118+X118+Y118+Z118+AA118+AB118)</f>
        <v>10</v>
      </c>
      <c r="AE118" s="649">
        <f t="shared" ref="AE118:AE149" si="62">O118</f>
        <v>63000</v>
      </c>
      <c r="AF118" s="473">
        <f t="shared" si="48"/>
        <v>62990</v>
      </c>
      <c r="AG118" s="640">
        <f t="shared" si="49"/>
        <v>62990</v>
      </c>
    </row>
    <row r="119" spans="1:33" s="625" customFormat="1" ht="16">
      <c r="A119" s="496"/>
      <c r="B119" s="493" t="s">
        <v>1418</v>
      </c>
      <c r="C119" s="494" t="s">
        <v>1264</v>
      </c>
      <c r="D119" s="516" t="s">
        <v>145</v>
      </c>
      <c r="E119" s="516">
        <v>0</v>
      </c>
      <c r="F119" s="521" t="s">
        <v>1537</v>
      </c>
      <c r="G119" s="493">
        <v>2006</v>
      </c>
      <c r="H119" s="516">
        <v>0</v>
      </c>
      <c r="I119" s="516">
        <v>0</v>
      </c>
      <c r="J119" s="516">
        <v>0</v>
      </c>
      <c r="K119" s="516">
        <v>0</v>
      </c>
      <c r="L119" s="516">
        <v>0</v>
      </c>
      <c r="M119" s="493" t="s">
        <v>204</v>
      </c>
      <c r="N119" s="493">
        <v>2006</v>
      </c>
      <c r="O119" s="517">
        <v>240000</v>
      </c>
      <c r="P119" s="611"/>
      <c r="Q119" s="1090"/>
      <c r="R119" s="643" t="str">
        <f t="shared" si="53"/>
        <v>2.06.02</v>
      </c>
      <c r="S119" s="543" t="str">
        <f t="shared" si="50"/>
        <v>ALAT RUMAH TANGGA</v>
      </c>
      <c r="T119" s="543">
        <f t="shared" si="51"/>
        <v>5</v>
      </c>
      <c r="U119" s="651">
        <f t="shared" si="54"/>
        <v>47998</v>
      </c>
      <c r="V119" s="543">
        <f t="shared" si="52"/>
        <v>7</v>
      </c>
      <c r="W119" s="647">
        <f t="shared" si="55"/>
        <v>239990</v>
      </c>
      <c r="X119" s="647">
        <f t="shared" si="56"/>
        <v>0</v>
      </c>
      <c r="Y119" s="647">
        <f t="shared" si="57"/>
        <v>0</v>
      </c>
      <c r="Z119" s="647">
        <f t="shared" ref="Z119:Z150" si="63">IF(O119-10=X119+Y119+W119,0,U119)</f>
        <v>0</v>
      </c>
      <c r="AA119" s="647">
        <f t="shared" si="58"/>
        <v>0</v>
      </c>
      <c r="AB119" s="647">
        <f t="shared" si="59"/>
        <v>0</v>
      </c>
      <c r="AC119" s="648">
        <f t="shared" si="60"/>
        <v>2006</v>
      </c>
      <c r="AD119" s="599">
        <f t="shared" si="61"/>
        <v>10</v>
      </c>
      <c r="AE119" s="649">
        <f t="shared" si="62"/>
        <v>240000</v>
      </c>
      <c r="AF119" s="473">
        <f t="shared" si="48"/>
        <v>239990</v>
      </c>
      <c r="AG119" s="640">
        <f t="shared" si="49"/>
        <v>239990</v>
      </c>
    </row>
    <row r="120" spans="1:33" s="625" customFormat="1" ht="16">
      <c r="A120" s="496"/>
      <c r="B120" s="493" t="s">
        <v>1380</v>
      </c>
      <c r="C120" s="494" t="s">
        <v>1216</v>
      </c>
      <c r="D120" s="516" t="s">
        <v>1457</v>
      </c>
      <c r="E120" s="516">
        <v>0</v>
      </c>
      <c r="F120" s="521" t="s">
        <v>220</v>
      </c>
      <c r="G120" s="493">
        <v>2000</v>
      </c>
      <c r="H120" s="516">
        <v>0</v>
      </c>
      <c r="I120" s="516">
        <v>0</v>
      </c>
      <c r="J120" s="516">
        <v>0</v>
      </c>
      <c r="K120" s="516">
        <v>0</v>
      </c>
      <c r="L120" s="516">
        <v>0</v>
      </c>
      <c r="M120" s="493" t="s">
        <v>204</v>
      </c>
      <c r="N120" s="493">
        <v>2000</v>
      </c>
      <c r="O120" s="517">
        <v>150000</v>
      </c>
      <c r="P120" s="611"/>
      <c r="Q120" s="1090"/>
      <c r="R120" s="643" t="str">
        <f t="shared" si="53"/>
        <v>2.06.02</v>
      </c>
      <c r="S120" s="543" t="str">
        <f t="shared" si="50"/>
        <v>ALAT RUMAH TANGGA</v>
      </c>
      <c r="T120" s="543">
        <f t="shared" si="51"/>
        <v>5</v>
      </c>
      <c r="U120" s="651">
        <f t="shared" si="54"/>
        <v>29998</v>
      </c>
      <c r="V120" s="543">
        <f t="shared" si="52"/>
        <v>13</v>
      </c>
      <c r="W120" s="647">
        <f t="shared" si="55"/>
        <v>149990</v>
      </c>
      <c r="X120" s="647">
        <f t="shared" si="56"/>
        <v>0</v>
      </c>
      <c r="Y120" s="647">
        <f t="shared" si="57"/>
        <v>0</v>
      </c>
      <c r="Z120" s="647">
        <f t="shared" si="63"/>
        <v>0</v>
      </c>
      <c r="AA120" s="647">
        <f t="shared" si="58"/>
        <v>0</v>
      </c>
      <c r="AB120" s="647">
        <f t="shared" si="59"/>
        <v>0</v>
      </c>
      <c r="AC120" s="648">
        <f t="shared" si="60"/>
        <v>2000</v>
      </c>
      <c r="AD120" s="599">
        <f t="shared" si="61"/>
        <v>10</v>
      </c>
      <c r="AE120" s="649">
        <f t="shared" si="62"/>
        <v>150000</v>
      </c>
      <c r="AF120" s="473">
        <f t="shared" si="48"/>
        <v>149990</v>
      </c>
      <c r="AG120" s="640">
        <f t="shared" si="49"/>
        <v>149990</v>
      </c>
    </row>
    <row r="121" spans="1:33" s="625" customFormat="1" ht="16">
      <c r="A121" s="496"/>
      <c r="B121" s="493" t="s">
        <v>1381</v>
      </c>
      <c r="C121" s="494" t="s">
        <v>1265</v>
      </c>
      <c r="D121" s="516" t="s">
        <v>1491</v>
      </c>
      <c r="E121" s="516">
        <v>0</v>
      </c>
      <c r="F121" s="521" t="s">
        <v>225</v>
      </c>
      <c r="G121" s="493">
        <v>2005</v>
      </c>
      <c r="H121" s="516">
        <v>0</v>
      </c>
      <c r="I121" s="516">
        <v>0</v>
      </c>
      <c r="J121" s="516">
        <v>0</v>
      </c>
      <c r="K121" s="516">
        <v>0</v>
      </c>
      <c r="L121" s="516">
        <v>0</v>
      </c>
      <c r="M121" s="493" t="s">
        <v>204</v>
      </c>
      <c r="N121" s="493">
        <v>2005</v>
      </c>
      <c r="O121" s="517">
        <v>200000</v>
      </c>
      <c r="P121" s="611"/>
      <c r="Q121" s="1090"/>
      <c r="R121" s="643" t="str">
        <f t="shared" si="53"/>
        <v>2.06.01</v>
      </c>
      <c r="S121" s="543" t="str">
        <f t="shared" si="50"/>
        <v>ALAT KANTOR</v>
      </c>
      <c r="T121" s="543">
        <f t="shared" si="51"/>
        <v>5</v>
      </c>
      <c r="U121" s="651">
        <f t="shared" si="54"/>
        <v>39998</v>
      </c>
      <c r="V121" s="543">
        <f t="shared" si="52"/>
        <v>8</v>
      </c>
      <c r="W121" s="647">
        <f t="shared" si="55"/>
        <v>199990</v>
      </c>
      <c r="X121" s="647">
        <f t="shared" si="56"/>
        <v>0</v>
      </c>
      <c r="Y121" s="647">
        <f t="shared" si="57"/>
        <v>0</v>
      </c>
      <c r="Z121" s="647">
        <f t="shared" si="63"/>
        <v>0</v>
      </c>
      <c r="AA121" s="647">
        <f t="shared" si="58"/>
        <v>0</v>
      </c>
      <c r="AB121" s="647">
        <f t="shared" si="59"/>
        <v>0</v>
      </c>
      <c r="AC121" s="648">
        <f t="shared" si="60"/>
        <v>2005</v>
      </c>
      <c r="AD121" s="599">
        <f t="shared" si="61"/>
        <v>10</v>
      </c>
      <c r="AE121" s="649">
        <f t="shared" si="62"/>
        <v>200000</v>
      </c>
      <c r="AF121" s="473">
        <f t="shared" si="48"/>
        <v>199990</v>
      </c>
      <c r="AG121" s="640">
        <f t="shared" si="49"/>
        <v>199990</v>
      </c>
    </row>
    <row r="122" spans="1:33" s="625" customFormat="1" ht="16">
      <c r="A122" s="496"/>
      <c r="B122" s="493" t="s">
        <v>1365</v>
      </c>
      <c r="C122" s="494" t="s">
        <v>1204</v>
      </c>
      <c r="D122" s="516" t="s">
        <v>747</v>
      </c>
      <c r="E122" s="516">
        <v>0</v>
      </c>
      <c r="F122" s="521" t="s">
        <v>220</v>
      </c>
      <c r="G122" s="493">
        <v>2003</v>
      </c>
      <c r="H122" s="516">
        <v>0</v>
      </c>
      <c r="I122" s="516">
        <v>0</v>
      </c>
      <c r="J122" s="516">
        <v>0</v>
      </c>
      <c r="K122" s="516">
        <v>0</v>
      </c>
      <c r="L122" s="516">
        <v>0</v>
      </c>
      <c r="M122" s="493" t="s">
        <v>204</v>
      </c>
      <c r="N122" s="493">
        <v>2003</v>
      </c>
      <c r="O122" s="517">
        <v>10500</v>
      </c>
      <c r="P122" s="611"/>
      <c r="Q122" s="1090"/>
      <c r="R122" s="643" t="str">
        <f t="shared" si="53"/>
        <v>2.06.02</v>
      </c>
      <c r="S122" s="543" t="str">
        <f t="shared" si="50"/>
        <v>ALAT RUMAH TANGGA</v>
      </c>
      <c r="T122" s="543">
        <f t="shared" si="51"/>
        <v>5</v>
      </c>
      <c r="U122" s="651">
        <f t="shared" si="54"/>
        <v>2098</v>
      </c>
      <c r="V122" s="543">
        <f t="shared" si="52"/>
        <v>10</v>
      </c>
      <c r="W122" s="647">
        <f t="shared" si="55"/>
        <v>10490</v>
      </c>
      <c r="X122" s="647">
        <f t="shared" si="56"/>
        <v>0</v>
      </c>
      <c r="Y122" s="647">
        <f t="shared" si="57"/>
        <v>0</v>
      </c>
      <c r="Z122" s="647">
        <f t="shared" si="63"/>
        <v>0</v>
      </c>
      <c r="AA122" s="647">
        <f t="shared" si="58"/>
        <v>0</v>
      </c>
      <c r="AB122" s="647">
        <f t="shared" si="59"/>
        <v>0</v>
      </c>
      <c r="AC122" s="648">
        <f t="shared" si="60"/>
        <v>2003</v>
      </c>
      <c r="AD122" s="599">
        <f t="shared" si="61"/>
        <v>10</v>
      </c>
      <c r="AE122" s="649">
        <f t="shared" si="62"/>
        <v>10500</v>
      </c>
      <c r="AF122" s="473">
        <f t="shared" si="48"/>
        <v>10490</v>
      </c>
      <c r="AG122" s="640">
        <f t="shared" si="49"/>
        <v>10490</v>
      </c>
    </row>
    <row r="123" spans="1:33" s="625" customFormat="1" ht="16">
      <c r="A123" s="496"/>
      <c r="B123" s="493" t="s">
        <v>1419</v>
      </c>
      <c r="C123" s="494" t="s">
        <v>1266</v>
      </c>
      <c r="D123" s="516" t="s">
        <v>1491</v>
      </c>
      <c r="E123" s="516">
        <v>0</v>
      </c>
      <c r="F123" s="521" t="s">
        <v>225</v>
      </c>
      <c r="G123" s="493">
        <v>2006</v>
      </c>
      <c r="H123" s="516">
        <v>0</v>
      </c>
      <c r="I123" s="516">
        <v>0</v>
      </c>
      <c r="J123" s="516">
        <v>0</v>
      </c>
      <c r="K123" s="516">
        <v>0</v>
      </c>
      <c r="L123" s="516">
        <v>0</v>
      </c>
      <c r="M123" s="493" t="s">
        <v>204</v>
      </c>
      <c r="N123" s="493">
        <v>2006</v>
      </c>
      <c r="O123" s="517">
        <v>93750</v>
      </c>
      <c r="P123" s="611"/>
      <c r="Q123" s="1090"/>
      <c r="R123" s="643" t="str">
        <f t="shared" si="53"/>
        <v>2.06.02</v>
      </c>
      <c r="S123" s="543" t="str">
        <f t="shared" si="50"/>
        <v>ALAT RUMAH TANGGA</v>
      </c>
      <c r="T123" s="543">
        <f t="shared" si="51"/>
        <v>5</v>
      </c>
      <c r="U123" s="651">
        <f t="shared" si="54"/>
        <v>18748</v>
      </c>
      <c r="V123" s="543">
        <f t="shared" si="52"/>
        <v>7</v>
      </c>
      <c r="W123" s="647">
        <f t="shared" si="55"/>
        <v>93740</v>
      </c>
      <c r="X123" s="647">
        <f t="shared" si="56"/>
        <v>0</v>
      </c>
      <c r="Y123" s="647">
        <f t="shared" si="57"/>
        <v>0</v>
      </c>
      <c r="Z123" s="647">
        <f t="shared" si="63"/>
        <v>0</v>
      </c>
      <c r="AA123" s="647">
        <f t="shared" si="58"/>
        <v>0</v>
      </c>
      <c r="AB123" s="647">
        <f t="shared" si="59"/>
        <v>0</v>
      </c>
      <c r="AC123" s="648">
        <f t="shared" si="60"/>
        <v>2006</v>
      </c>
      <c r="AD123" s="599">
        <f t="shared" si="61"/>
        <v>10</v>
      </c>
      <c r="AE123" s="649">
        <f t="shared" si="62"/>
        <v>93750</v>
      </c>
      <c r="AF123" s="473">
        <f t="shared" si="48"/>
        <v>93740</v>
      </c>
      <c r="AG123" s="640">
        <f t="shared" si="49"/>
        <v>93740</v>
      </c>
    </row>
    <row r="124" spans="1:33" s="625" customFormat="1" ht="16">
      <c r="A124" s="496"/>
      <c r="B124" s="493" t="s">
        <v>1419</v>
      </c>
      <c r="C124" s="494" t="s">
        <v>1267</v>
      </c>
      <c r="D124" s="516" t="s">
        <v>1491</v>
      </c>
      <c r="E124" s="516">
        <v>0</v>
      </c>
      <c r="F124" s="521" t="s">
        <v>225</v>
      </c>
      <c r="G124" s="493">
        <v>2000</v>
      </c>
      <c r="H124" s="516">
        <v>0</v>
      </c>
      <c r="I124" s="516">
        <v>0</v>
      </c>
      <c r="J124" s="516">
        <v>0</v>
      </c>
      <c r="K124" s="516">
        <v>0</v>
      </c>
      <c r="L124" s="516">
        <v>0</v>
      </c>
      <c r="M124" s="493" t="s">
        <v>204</v>
      </c>
      <c r="N124" s="493">
        <v>2000</v>
      </c>
      <c r="O124" s="517">
        <v>75000</v>
      </c>
      <c r="P124" s="611"/>
      <c r="Q124" s="1090"/>
      <c r="R124" s="643" t="str">
        <f t="shared" si="53"/>
        <v>2.06.02</v>
      </c>
      <c r="S124" s="543" t="str">
        <f t="shared" si="50"/>
        <v>ALAT RUMAH TANGGA</v>
      </c>
      <c r="T124" s="543">
        <f t="shared" si="51"/>
        <v>5</v>
      </c>
      <c r="U124" s="651">
        <f t="shared" si="54"/>
        <v>14998</v>
      </c>
      <c r="V124" s="543">
        <f t="shared" si="52"/>
        <v>13</v>
      </c>
      <c r="W124" s="647">
        <f t="shared" si="55"/>
        <v>74990</v>
      </c>
      <c r="X124" s="647">
        <f t="shared" si="56"/>
        <v>0</v>
      </c>
      <c r="Y124" s="647">
        <f t="shared" si="57"/>
        <v>0</v>
      </c>
      <c r="Z124" s="647">
        <f t="shared" si="63"/>
        <v>0</v>
      </c>
      <c r="AA124" s="647">
        <f t="shared" si="58"/>
        <v>0</v>
      </c>
      <c r="AB124" s="647">
        <f t="shared" si="59"/>
        <v>0</v>
      </c>
      <c r="AC124" s="648">
        <f t="shared" si="60"/>
        <v>2000</v>
      </c>
      <c r="AD124" s="599">
        <f t="shared" si="61"/>
        <v>10</v>
      </c>
      <c r="AE124" s="649">
        <f t="shared" si="62"/>
        <v>75000</v>
      </c>
      <c r="AF124" s="473">
        <f t="shared" si="48"/>
        <v>74990</v>
      </c>
      <c r="AG124" s="640">
        <f t="shared" si="49"/>
        <v>74990</v>
      </c>
    </row>
    <row r="125" spans="1:33" s="625" customFormat="1" ht="16">
      <c r="A125" s="496"/>
      <c r="B125" s="493" t="s">
        <v>1365</v>
      </c>
      <c r="C125" s="494" t="s">
        <v>1200</v>
      </c>
      <c r="D125" s="516" t="s">
        <v>747</v>
      </c>
      <c r="E125" s="516">
        <v>0</v>
      </c>
      <c r="F125" s="521" t="s">
        <v>221</v>
      </c>
      <c r="G125" s="493">
        <v>2005</v>
      </c>
      <c r="H125" s="516">
        <v>0</v>
      </c>
      <c r="I125" s="516">
        <v>0</v>
      </c>
      <c r="J125" s="516">
        <v>0</v>
      </c>
      <c r="K125" s="516">
        <v>0</v>
      </c>
      <c r="L125" s="516">
        <v>0</v>
      </c>
      <c r="M125" s="493" t="s">
        <v>204</v>
      </c>
      <c r="N125" s="493">
        <v>2005</v>
      </c>
      <c r="O125" s="517">
        <v>490000</v>
      </c>
      <c r="P125" s="611"/>
      <c r="Q125" s="1090"/>
      <c r="R125" s="643" t="str">
        <f t="shared" si="53"/>
        <v>2.06.02</v>
      </c>
      <c r="S125" s="543" t="str">
        <f t="shared" si="50"/>
        <v>ALAT RUMAH TANGGA</v>
      </c>
      <c r="T125" s="543">
        <f t="shared" si="51"/>
        <v>5</v>
      </c>
      <c r="U125" s="651">
        <f t="shared" si="54"/>
        <v>97998</v>
      </c>
      <c r="V125" s="543">
        <f t="shared" si="52"/>
        <v>8</v>
      </c>
      <c r="W125" s="647">
        <f t="shared" si="55"/>
        <v>489990</v>
      </c>
      <c r="X125" s="647">
        <f t="shared" si="56"/>
        <v>0</v>
      </c>
      <c r="Y125" s="647">
        <f t="shared" si="57"/>
        <v>0</v>
      </c>
      <c r="Z125" s="647">
        <f t="shared" si="63"/>
        <v>0</v>
      </c>
      <c r="AA125" s="647">
        <f t="shared" si="58"/>
        <v>0</v>
      </c>
      <c r="AB125" s="647">
        <f t="shared" si="59"/>
        <v>0</v>
      </c>
      <c r="AC125" s="648">
        <f t="shared" si="60"/>
        <v>2005</v>
      </c>
      <c r="AD125" s="599">
        <f t="shared" si="61"/>
        <v>10</v>
      </c>
      <c r="AE125" s="649">
        <f t="shared" si="62"/>
        <v>490000</v>
      </c>
      <c r="AF125" s="473">
        <f t="shared" si="48"/>
        <v>489990</v>
      </c>
      <c r="AG125" s="640">
        <f t="shared" si="49"/>
        <v>489990</v>
      </c>
    </row>
    <row r="126" spans="1:33" s="625" customFormat="1" ht="16">
      <c r="A126" s="496"/>
      <c r="B126" s="493" t="s">
        <v>1376</v>
      </c>
      <c r="C126" s="494" t="s">
        <v>1212</v>
      </c>
      <c r="D126" s="516" t="s">
        <v>747</v>
      </c>
      <c r="E126" s="516">
        <v>0</v>
      </c>
      <c r="F126" s="521" t="s">
        <v>233</v>
      </c>
      <c r="G126" s="493">
        <v>2003</v>
      </c>
      <c r="H126" s="516">
        <v>0</v>
      </c>
      <c r="I126" s="516">
        <v>0</v>
      </c>
      <c r="J126" s="516">
        <v>0</v>
      </c>
      <c r="K126" s="516">
        <v>0</v>
      </c>
      <c r="L126" s="516">
        <v>0</v>
      </c>
      <c r="M126" s="493" t="s">
        <v>204</v>
      </c>
      <c r="N126" s="493">
        <v>2003</v>
      </c>
      <c r="O126" s="517">
        <v>340000</v>
      </c>
      <c r="P126" s="611"/>
      <c r="Q126" s="1090"/>
      <c r="R126" s="643" t="str">
        <f t="shared" si="53"/>
        <v>2.06.02</v>
      </c>
      <c r="S126" s="543" t="str">
        <f t="shared" si="50"/>
        <v>ALAT RUMAH TANGGA</v>
      </c>
      <c r="T126" s="543">
        <f t="shared" si="51"/>
        <v>5</v>
      </c>
      <c r="U126" s="651">
        <f t="shared" si="54"/>
        <v>67998</v>
      </c>
      <c r="V126" s="543">
        <f t="shared" si="52"/>
        <v>10</v>
      </c>
      <c r="W126" s="647">
        <f t="shared" si="55"/>
        <v>339990</v>
      </c>
      <c r="X126" s="647">
        <f t="shared" si="56"/>
        <v>0</v>
      </c>
      <c r="Y126" s="647">
        <f t="shared" si="57"/>
        <v>0</v>
      </c>
      <c r="Z126" s="647">
        <f t="shared" si="63"/>
        <v>0</v>
      </c>
      <c r="AA126" s="647">
        <f t="shared" si="58"/>
        <v>0</v>
      </c>
      <c r="AB126" s="647">
        <f t="shared" si="59"/>
        <v>0</v>
      </c>
      <c r="AC126" s="648">
        <f t="shared" si="60"/>
        <v>2003</v>
      </c>
      <c r="AD126" s="599">
        <f t="shared" si="61"/>
        <v>10</v>
      </c>
      <c r="AE126" s="649">
        <f t="shared" si="62"/>
        <v>340000</v>
      </c>
      <c r="AF126" s="473">
        <f t="shared" si="48"/>
        <v>339990</v>
      </c>
      <c r="AG126" s="640">
        <f t="shared" si="49"/>
        <v>339990</v>
      </c>
    </row>
    <row r="127" spans="1:33" s="625" customFormat="1" ht="16">
      <c r="A127" s="496"/>
      <c r="B127" s="493" t="s">
        <v>1374</v>
      </c>
      <c r="C127" s="494" t="s">
        <v>1210</v>
      </c>
      <c r="D127" s="516" t="s">
        <v>1464</v>
      </c>
      <c r="E127" s="516">
        <v>0</v>
      </c>
      <c r="F127" s="521" t="s">
        <v>220</v>
      </c>
      <c r="G127" s="493">
        <v>2004</v>
      </c>
      <c r="H127" s="516">
        <v>0</v>
      </c>
      <c r="I127" s="516">
        <v>0</v>
      </c>
      <c r="J127" s="516">
        <v>0</v>
      </c>
      <c r="K127" s="516">
        <v>0</v>
      </c>
      <c r="L127" s="516">
        <v>0</v>
      </c>
      <c r="M127" s="493" t="s">
        <v>204</v>
      </c>
      <c r="N127" s="493">
        <v>2004</v>
      </c>
      <c r="O127" s="517">
        <v>40000</v>
      </c>
      <c r="P127" s="611"/>
      <c r="Q127" s="1090"/>
      <c r="R127" s="643" t="str">
        <f t="shared" si="53"/>
        <v>2.06.02</v>
      </c>
      <c r="S127" s="543" t="str">
        <f t="shared" si="50"/>
        <v>ALAT RUMAH TANGGA</v>
      </c>
      <c r="T127" s="543">
        <f t="shared" si="51"/>
        <v>5</v>
      </c>
      <c r="U127" s="651">
        <f t="shared" si="54"/>
        <v>7998</v>
      </c>
      <c r="V127" s="543">
        <f t="shared" si="52"/>
        <v>9</v>
      </c>
      <c r="W127" s="647">
        <f t="shared" si="55"/>
        <v>39990</v>
      </c>
      <c r="X127" s="647">
        <f t="shared" si="56"/>
        <v>0</v>
      </c>
      <c r="Y127" s="647">
        <f t="shared" si="57"/>
        <v>0</v>
      </c>
      <c r="Z127" s="647">
        <f t="shared" si="63"/>
        <v>0</v>
      </c>
      <c r="AA127" s="647">
        <f t="shared" si="58"/>
        <v>0</v>
      </c>
      <c r="AB127" s="647">
        <f t="shared" si="59"/>
        <v>0</v>
      </c>
      <c r="AC127" s="648">
        <f t="shared" si="60"/>
        <v>2004</v>
      </c>
      <c r="AD127" s="599">
        <f t="shared" si="61"/>
        <v>10</v>
      </c>
      <c r="AE127" s="649">
        <f t="shared" si="62"/>
        <v>40000</v>
      </c>
      <c r="AF127" s="473">
        <f t="shared" si="48"/>
        <v>39990</v>
      </c>
      <c r="AG127" s="640">
        <f t="shared" si="49"/>
        <v>39990</v>
      </c>
    </row>
    <row r="128" spans="1:33" s="625" customFormat="1" ht="16">
      <c r="A128" s="496"/>
      <c r="B128" s="493" t="s">
        <v>1374</v>
      </c>
      <c r="C128" s="494" t="s">
        <v>1210</v>
      </c>
      <c r="D128" s="516" t="s">
        <v>1464</v>
      </c>
      <c r="E128" s="516">
        <v>0</v>
      </c>
      <c r="F128" s="521" t="s">
        <v>1528</v>
      </c>
      <c r="G128" s="493">
        <v>2005</v>
      </c>
      <c r="H128" s="516">
        <v>0</v>
      </c>
      <c r="I128" s="516">
        <v>0</v>
      </c>
      <c r="J128" s="516">
        <v>0</v>
      </c>
      <c r="K128" s="516">
        <v>0</v>
      </c>
      <c r="L128" s="516">
        <v>0</v>
      </c>
      <c r="M128" s="493" t="s">
        <v>204</v>
      </c>
      <c r="N128" s="493">
        <v>2005</v>
      </c>
      <c r="O128" s="517">
        <v>100000</v>
      </c>
      <c r="P128" s="611"/>
      <c r="Q128" s="1090"/>
      <c r="R128" s="643" t="str">
        <f t="shared" si="53"/>
        <v>2.06.02</v>
      </c>
      <c r="S128" s="543" t="str">
        <f t="shared" si="50"/>
        <v>ALAT RUMAH TANGGA</v>
      </c>
      <c r="T128" s="543">
        <f t="shared" si="51"/>
        <v>5</v>
      </c>
      <c r="U128" s="651">
        <f t="shared" si="54"/>
        <v>19998</v>
      </c>
      <c r="V128" s="543">
        <f t="shared" si="52"/>
        <v>8</v>
      </c>
      <c r="W128" s="647">
        <f t="shared" si="55"/>
        <v>99990</v>
      </c>
      <c r="X128" s="647">
        <f t="shared" si="56"/>
        <v>0</v>
      </c>
      <c r="Y128" s="647">
        <f t="shared" si="57"/>
        <v>0</v>
      </c>
      <c r="Z128" s="647">
        <f t="shared" si="63"/>
        <v>0</v>
      </c>
      <c r="AA128" s="647">
        <f t="shared" si="58"/>
        <v>0</v>
      </c>
      <c r="AB128" s="647">
        <f t="shared" si="59"/>
        <v>0</v>
      </c>
      <c r="AC128" s="648">
        <f t="shared" si="60"/>
        <v>2005</v>
      </c>
      <c r="AD128" s="599">
        <f t="shared" si="61"/>
        <v>10</v>
      </c>
      <c r="AE128" s="649">
        <f t="shared" si="62"/>
        <v>100000</v>
      </c>
      <c r="AF128" s="473">
        <f t="shared" si="48"/>
        <v>99990</v>
      </c>
      <c r="AG128" s="640">
        <f t="shared" si="49"/>
        <v>99990</v>
      </c>
    </row>
    <row r="129" spans="1:33" s="625" customFormat="1" ht="16">
      <c r="A129" s="496"/>
      <c r="B129" s="493" t="s">
        <v>1365</v>
      </c>
      <c r="C129" s="494" t="s">
        <v>1208</v>
      </c>
      <c r="D129" s="516" t="s">
        <v>747</v>
      </c>
      <c r="E129" s="516">
        <v>0</v>
      </c>
      <c r="F129" s="521" t="s">
        <v>230</v>
      </c>
      <c r="G129" s="493">
        <v>2006</v>
      </c>
      <c r="H129" s="516">
        <v>0</v>
      </c>
      <c r="I129" s="516">
        <v>0</v>
      </c>
      <c r="J129" s="516">
        <v>0</v>
      </c>
      <c r="K129" s="516">
        <v>0</v>
      </c>
      <c r="L129" s="516">
        <v>0</v>
      </c>
      <c r="M129" s="493" t="s">
        <v>204</v>
      </c>
      <c r="N129" s="493">
        <v>2006</v>
      </c>
      <c r="O129" s="517">
        <v>200000</v>
      </c>
      <c r="P129" s="611"/>
      <c r="Q129" s="1090"/>
      <c r="R129" s="643" t="str">
        <f t="shared" si="53"/>
        <v>2.06.02</v>
      </c>
      <c r="S129" s="543" t="str">
        <f t="shared" si="50"/>
        <v>ALAT RUMAH TANGGA</v>
      </c>
      <c r="T129" s="543">
        <f t="shared" si="51"/>
        <v>5</v>
      </c>
      <c r="U129" s="651">
        <f t="shared" si="54"/>
        <v>39998</v>
      </c>
      <c r="V129" s="543">
        <f t="shared" si="52"/>
        <v>7</v>
      </c>
      <c r="W129" s="647">
        <f t="shared" si="55"/>
        <v>199990</v>
      </c>
      <c r="X129" s="647">
        <f t="shared" si="56"/>
        <v>0</v>
      </c>
      <c r="Y129" s="647">
        <f t="shared" si="57"/>
        <v>0</v>
      </c>
      <c r="Z129" s="647">
        <f t="shared" si="63"/>
        <v>0</v>
      </c>
      <c r="AA129" s="647">
        <f t="shared" si="58"/>
        <v>0</v>
      </c>
      <c r="AB129" s="647">
        <f t="shared" si="59"/>
        <v>0</v>
      </c>
      <c r="AC129" s="648">
        <f t="shared" si="60"/>
        <v>2006</v>
      </c>
      <c r="AD129" s="599">
        <f t="shared" si="61"/>
        <v>10</v>
      </c>
      <c r="AE129" s="649">
        <f t="shared" si="62"/>
        <v>200000</v>
      </c>
      <c r="AF129" s="473">
        <f t="shared" ref="AF129:AF155" si="64">W129+X129+Y129+Z129+AA129</f>
        <v>199990</v>
      </c>
      <c r="AG129" s="640">
        <f t="shared" si="49"/>
        <v>199990</v>
      </c>
    </row>
    <row r="130" spans="1:33" s="625" customFormat="1" ht="16">
      <c r="A130" s="496"/>
      <c r="B130" s="493" t="s">
        <v>1365</v>
      </c>
      <c r="C130" s="494" t="s">
        <v>1204</v>
      </c>
      <c r="D130" s="516" t="s">
        <v>1463</v>
      </c>
      <c r="E130" s="516">
        <v>0</v>
      </c>
      <c r="F130" s="521" t="s">
        <v>220</v>
      </c>
      <c r="G130" s="493">
        <v>2005</v>
      </c>
      <c r="H130" s="516">
        <v>0</v>
      </c>
      <c r="I130" s="516">
        <v>0</v>
      </c>
      <c r="J130" s="516">
        <v>0</v>
      </c>
      <c r="K130" s="516">
        <v>0</v>
      </c>
      <c r="L130" s="516">
        <v>0</v>
      </c>
      <c r="M130" s="493" t="s">
        <v>204</v>
      </c>
      <c r="N130" s="493">
        <v>2005</v>
      </c>
      <c r="O130" s="517">
        <v>21000</v>
      </c>
      <c r="P130" s="611"/>
      <c r="Q130" s="1090"/>
      <c r="R130" s="643" t="str">
        <f t="shared" si="53"/>
        <v>2.06.02</v>
      </c>
      <c r="S130" s="543" t="str">
        <f t="shared" si="50"/>
        <v>ALAT RUMAH TANGGA</v>
      </c>
      <c r="T130" s="543">
        <f t="shared" si="51"/>
        <v>5</v>
      </c>
      <c r="U130" s="651">
        <f t="shared" si="54"/>
        <v>4198</v>
      </c>
      <c r="V130" s="543">
        <f t="shared" si="52"/>
        <v>8</v>
      </c>
      <c r="W130" s="647">
        <f t="shared" si="55"/>
        <v>20990</v>
      </c>
      <c r="X130" s="647">
        <f t="shared" si="56"/>
        <v>0</v>
      </c>
      <c r="Y130" s="647">
        <f t="shared" si="57"/>
        <v>0</v>
      </c>
      <c r="Z130" s="647">
        <f t="shared" si="63"/>
        <v>0</v>
      </c>
      <c r="AA130" s="647">
        <f t="shared" si="58"/>
        <v>0</v>
      </c>
      <c r="AB130" s="647">
        <f t="shared" si="59"/>
        <v>0</v>
      </c>
      <c r="AC130" s="648">
        <f t="shared" si="60"/>
        <v>2005</v>
      </c>
      <c r="AD130" s="599">
        <f t="shared" si="61"/>
        <v>10</v>
      </c>
      <c r="AE130" s="649">
        <f t="shared" si="62"/>
        <v>21000</v>
      </c>
      <c r="AF130" s="473">
        <f t="shared" si="64"/>
        <v>20990</v>
      </c>
      <c r="AG130" s="640">
        <f t="shared" si="49"/>
        <v>20990</v>
      </c>
    </row>
    <row r="131" spans="1:33" s="625" customFormat="1" ht="16">
      <c r="A131" s="496"/>
      <c r="B131" s="493" t="s">
        <v>1365</v>
      </c>
      <c r="C131" s="494" t="s">
        <v>1204</v>
      </c>
      <c r="D131" s="516" t="s">
        <v>1463</v>
      </c>
      <c r="E131" s="516">
        <v>0</v>
      </c>
      <c r="F131" s="521" t="s">
        <v>220</v>
      </c>
      <c r="G131" s="493">
        <v>2004</v>
      </c>
      <c r="H131" s="516">
        <v>0</v>
      </c>
      <c r="I131" s="516">
        <v>0</v>
      </c>
      <c r="J131" s="516">
        <v>0</v>
      </c>
      <c r="K131" s="516">
        <v>0</v>
      </c>
      <c r="L131" s="516">
        <v>0</v>
      </c>
      <c r="M131" s="493" t="s">
        <v>204</v>
      </c>
      <c r="N131" s="493">
        <v>2004</v>
      </c>
      <c r="O131" s="517">
        <v>108000</v>
      </c>
      <c r="P131" s="611"/>
      <c r="Q131" s="1090"/>
      <c r="R131" s="643" t="str">
        <f t="shared" si="53"/>
        <v>2.06.02</v>
      </c>
      <c r="S131" s="543" t="str">
        <f t="shared" si="50"/>
        <v>ALAT RUMAH TANGGA</v>
      </c>
      <c r="T131" s="543">
        <f t="shared" si="51"/>
        <v>5</v>
      </c>
      <c r="U131" s="651">
        <f t="shared" si="54"/>
        <v>21598</v>
      </c>
      <c r="V131" s="543">
        <f t="shared" si="52"/>
        <v>9</v>
      </c>
      <c r="W131" s="647">
        <f t="shared" si="55"/>
        <v>107990</v>
      </c>
      <c r="X131" s="647">
        <f t="shared" si="56"/>
        <v>0</v>
      </c>
      <c r="Y131" s="647">
        <f t="shared" si="57"/>
        <v>0</v>
      </c>
      <c r="Z131" s="647">
        <f t="shared" si="63"/>
        <v>0</v>
      </c>
      <c r="AA131" s="647">
        <f t="shared" si="58"/>
        <v>0</v>
      </c>
      <c r="AB131" s="647">
        <f t="shared" si="59"/>
        <v>0</v>
      </c>
      <c r="AC131" s="648">
        <f t="shared" si="60"/>
        <v>2004</v>
      </c>
      <c r="AD131" s="599">
        <f t="shared" si="61"/>
        <v>10</v>
      </c>
      <c r="AE131" s="649">
        <f t="shared" si="62"/>
        <v>108000</v>
      </c>
      <c r="AF131" s="473">
        <f t="shared" si="64"/>
        <v>107990</v>
      </c>
      <c r="AG131" s="640">
        <f t="shared" si="49"/>
        <v>107990</v>
      </c>
    </row>
    <row r="132" spans="1:33" s="625" customFormat="1" ht="16">
      <c r="A132" s="496"/>
      <c r="B132" s="493" t="s">
        <v>1418</v>
      </c>
      <c r="C132" s="494" t="s">
        <v>1268</v>
      </c>
      <c r="D132" s="516" t="s">
        <v>145</v>
      </c>
      <c r="E132" s="516">
        <v>0</v>
      </c>
      <c r="F132" s="521" t="s">
        <v>1529</v>
      </c>
      <c r="G132" s="493">
        <v>2004</v>
      </c>
      <c r="H132" s="516">
        <v>0</v>
      </c>
      <c r="I132" s="516">
        <v>0</v>
      </c>
      <c r="J132" s="516">
        <v>0</v>
      </c>
      <c r="K132" s="516">
        <v>0</v>
      </c>
      <c r="L132" s="516">
        <v>0</v>
      </c>
      <c r="M132" s="493" t="s">
        <v>204</v>
      </c>
      <c r="N132" s="493">
        <v>2004</v>
      </c>
      <c r="O132" s="517">
        <v>75000</v>
      </c>
      <c r="P132" s="611"/>
      <c r="Q132" s="1090"/>
      <c r="R132" s="643" t="str">
        <f t="shared" si="53"/>
        <v>2.06.02</v>
      </c>
      <c r="S132" s="543" t="str">
        <f t="shared" si="50"/>
        <v>ALAT RUMAH TANGGA</v>
      </c>
      <c r="T132" s="543">
        <f t="shared" si="51"/>
        <v>5</v>
      </c>
      <c r="U132" s="651">
        <f t="shared" si="54"/>
        <v>14998</v>
      </c>
      <c r="V132" s="543">
        <f t="shared" si="52"/>
        <v>9</v>
      </c>
      <c r="W132" s="647">
        <f t="shared" si="55"/>
        <v>74990</v>
      </c>
      <c r="X132" s="647">
        <f t="shared" si="56"/>
        <v>0</v>
      </c>
      <c r="Y132" s="647">
        <f t="shared" si="57"/>
        <v>0</v>
      </c>
      <c r="Z132" s="647">
        <f t="shared" si="63"/>
        <v>0</v>
      </c>
      <c r="AA132" s="647">
        <f t="shared" si="58"/>
        <v>0</v>
      </c>
      <c r="AB132" s="647">
        <f t="shared" si="59"/>
        <v>0</v>
      </c>
      <c r="AC132" s="648">
        <f t="shared" si="60"/>
        <v>2004</v>
      </c>
      <c r="AD132" s="599">
        <f t="shared" si="61"/>
        <v>10</v>
      </c>
      <c r="AE132" s="649">
        <f t="shared" si="62"/>
        <v>75000</v>
      </c>
      <c r="AF132" s="473">
        <f t="shared" si="64"/>
        <v>74990</v>
      </c>
      <c r="AG132" s="640">
        <f t="shared" si="49"/>
        <v>74990</v>
      </c>
    </row>
    <row r="133" spans="1:33" s="625" customFormat="1" ht="16">
      <c r="A133" s="496"/>
      <c r="B133" s="493" t="s">
        <v>1365</v>
      </c>
      <c r="C133" s="494" t="s">
        <v>1204</v>
      </c>
      <c r="D133" s="516" t="s">
        <v>1463</v>
      </c>
      <c r="E133" s="516">
        <v>0</v>
      </c>
      <c r="F133" s="521" t="s">
        <v>220</v>
      </c>
      <c r="G133" s="493">
        <v>2003</v>
      </c>
      <c r="H133" s="516">
        <v>0</v>
      </c>
      <c r="I133" s="516">
        <v>0</v>
      </c>
      <c r="J133" s="516">
        <v>0</v>
      </c>
      <c r="K133" s="516">
        <v>0</v>
      </c>
      <c r="L133" s="516">
        <v>0</v>
      </c>
      <c r="M133" s="493" t="s">
        <v>204</v>
      </c>
      <c r="N133" s="493">
        <v>2003</v>
      </c>
      <c r="O133" s="517">
        <v>96000</v>
      </c>
      <c r="P133" s="611"/>
      <c r="Q133" s="1090"/>
      <c r="R133" s="643" t="str">
        <f t="shared" si="53"/>
        <v>2.06.02</v>
      </c>
      <c r="S133" s="543" t="str">
        <f t="shared" si="50"/>
        <v>ALAT RUMAH TANGGA</v>
      </c>
      <c r="T133" s="543">
        <f t="shared" si="51"/>
        <v>5</v>
      </c>
      <c r="U133" s="651">
        <f t="shared" si="54"/>
        <v>19198</v>
      </c>
      <c r="V133" s="543">
        <f t="shared" si="52"/>
        <v>10</v>
      </c>
      <c r="W133" s="647">
        <f t="shared" si="55"/>
        <v>95990</v>
      </c>
      <c r="X133" s="647">
        <f t="shared" si="56"/>
        <v>0</v>
      </c>
      <c r="Y133" s="647">
        <f t="shared" si="57"/>
        <v>0</v>
      </c>
      <c r="Z133" s="647">
        <f t="shared" si="63"/>
        <v>0</v>
      </c>
      <c r="AA133" s="647">
        <f t="shared" si="58"/>
        <v>0</v>
      </c>
      <c r="AB133" s="647">
        <f t="shared" si="59"/>
        <v>0</v>
      </c>
      <c r="AC133" s="648">
        <f t="shared" si="60"/>
        <v>2003</v>
      </c>
      <c r="AD133" s="599">
        <f t="shared" si="61"/>
        <v>10</v>
      </c>
      <c r="AE133" s="649">
        <f t="shared" si="62"/>
        <v>96000</v>
      </c>
      <c r="AF133" s="473">
        <f t="shared" si="64"/>
        <v>95990</v>
      </c>
      <c r="AG133" s="640">
        <f t="shared" si="49"/>
        <v>95990</v>
      </c>
    </row>
    <row r="134" spans="1:33" s="625" customFormat="1" ht="16">
      <c r="A134" s="496"/>
      <c r="B134" s="493" t="s">
        <v>1420</v>
      </c>
      <c r="C134" s="494" t="s">
        <v>1269</v>
      </c>
      <c r="D134" s="516" t="s">
        <v>1492</v>
      </c>
      <c r="E134" s="516">
        <v>0</v>
      </c>
      <c r="F134" s="521" t="s">
        <v>225</v>
      </c>
      <c r="G134" s="493">
        <v>2006</v>
      </c>
      <c r="H134" s="516">
        <v>0</v>
      </c>
      <c r="I134" s="516">
        <v>0</v>
      </c>
      <c r="J134" s="516">
        <v>0</v>
      </c>
      <c r="K134" s="516">
        <v>0</v>
      </c>
      <c r="L134" s="516">
        <v>0</v>
      </c>
      <c r="M134" s="493" t="s">
        <v>204</v>
      </c>
      <c r="N134" s="493">
        <v>2006</v>
      </c>
      <c r="O134" s="517">
        <v>175000</v>
      </c>
      <c r="P134" s="611"/>
      <c r="Q134" s="1090"/>
      <c r="R134" s="643" t="str">
        <f t="shared" si="53"/>
        <v>2.06.02</v>
      </c>
      <c r="S134" s="543" t="str">
        <f t="shared" si="50"/>
        <v>ALAT RUMAH TANGGA</v>
      </c>
      <c r="T134" s="543">
        <f t="shared" si="51"/>
        <v>5</v>
      </c>
      <c r="U134" s="651">
        <f t="shared" si="54"/>
        <v>34998</v>
      </c>
      <c r="V134" s="543">
        <f t="shared" si="52"/>
        <v>7</v>
      </c>
      <c r="W134" s="647">
        <f t="shared" si="55"/>
        <v>174990</v>
      </c>
      <c r="X134" s="647">
        <f t="shared" si="56"/>
        <v>0</v>
      </c>
      <c r="Y134" s="647">
        <f t="shared" si="57"/>
        <v>0</v>
      </c>
      <c r="Z134" s="647">
        <f t="shared" si="63"/>
        <v>0</v>
      </c>
      <c r="AA134" s="647">
        <f t="shared" si="58"/>
        <v>0</v>
      </c>
      <c r="AB134" s="647">
        <f t="shared" si="59"/>
        <v>0</v>
      </c>
      <c r="AC134" s="648">
        <f t="shared" si="60"/>
        <v>2006</v>
      </c>
      <c r="AD134" s="599">
        <f t="shared" si="61"/>
        <v>10</v>
      </c>
      <c r="AE134" s="649">
        <f t="shared" si="62"/>
        <v>175000</v>
      </c>
      <c r="AF134" s="473">
        <f t="shared" si="64"/>
        <v>174990</v>
      </c>
      <c r="AG134" s="640">
        <f t="shared" si="49"/>
        <v>174990</v>
      </c>
    </row>
    <row r="135" spans="1:33" s="625" customFormat="1" ht="16">
      <c r="A135" s="496"/>
      <c r="B135" s="493" t="s">
        <v>1419</v>
      </c>
      <c r="C135" s="494" t="s">
        <v>1270</v>
      </c>
      <c r="D135" s="516" t="s">
        <v>1131</v>
      </c>
      <c r="E135" s="516">
        <v>0</v>
      </c>
      <c r="F135" s="521" t="s">
        <v>223</v>
      </c>
      <c r="G135" s="493">
        <v>2005</v>
      </c>
      <c r="H135" s="516">
        <v>0</v>
      </c>
      <c r="I135" s="516">
        <v>0</v>
      </c>
      <c r="J135" s="516">
        <v>0</v>
      </c>
      <c r="K135" s="516">
        <v>0</v>
      </c>
      <c r="L135" s="516">
        <v>0</v>
      </c>
      <c r="M135" s="493" t="s">
        <v>204</v>
      </c>
      <c r="N135" s="493">
        <v>2005</v>
      </c>
      <c r="O135" s="517">
        <v>87500</v>
      </c>
      <c r="P135" s="611"/>
      <c r="Q135" s="1090"/>
      <c r="R135" s="643" t="str">
        <f t="shared" si="53"/>
        <v>2.06.02</v>
      </c>
      <c r="S135" s="543" t="str">
        <f t="shared" si="50"/>
        <v>ALAT RUMAH TANGGA</v>
      </c>
      <c r="T135" s="543">
        <f t="shared" si="51"/>
        <v>5</v>
      </c>
      <c r="U135" s="651">
        <f t="shared" si="54"/>
        <v>17498</v>
      </c>
      <c r="V135" s="543">
        <f t="shared" si="52"/>
        <v>8</v>
      </c>
      <c r="W135" s="647">
        <f t="shared" si="55"/>
        <v>87490</v>
      </c>
      <c r="X135" s="647">
        <f t="shared" si="56"/>
        <v>0</v>
      </c>
      <c r="Y135" s="647">
        <f t="shared" si="57"/>
        <v>0</v>
      </c>
      <c r="Z135" s="647">
        <f t="shared" si="63"/>
        <v>0</v>
      </c>
      <c r="AA135" s="647">
        <f t="shared" si="58"/>
        <v>0</v>
      </c>
      <c r="AB135" s="647">
        <f t="shared" si="59"/>
        <v>0</v>
      </c>
      <c r="AC135" s="648">
        <f t="shared" si="60"/>
        <v>2005</v>
      </c>
      <c r="AD135" s="599">
        <f t="shared" si="61"/>
        <v>10</v>
      </c>
      <c r="AE135" s="649">
        <f t="shared" si="62"/>
        <v>87500</v>
      </c>
      <c r="AF135" s="473">
        <f t="shared" si="64"/>
        <v>87490</v>
      </c>
      <c r="AG135" s="640">
        <f t="shared" si="49"/>
        <v>87490</v>
      </c>
    </row>
    <row r="136" spans="1:33" s="625" customFormat="1" ht="16">
      <c r="A136" s="496"/>
      <c r="B136" s="493" t="s">
        <v>1376</v>
      </c>
      <c r="C136" s="494" t="s">
        <v>1271</v>
      </c>
      <c r="D136" s="516" t="s">
        <v>747</v>
      </c>
      <c r="E136" s="516">
        <v>0</v>
      </c>
      <c r="F136" s="521" t="s">
        <v>1524</v>
      </c>
      <c r="G136" s="493">
        <v>2005</v>
      </c>
      <c r="H136" s="516">
        <v>0</v>
      </c>
      <c r="I136" s="516">
        <v>0</v>
      </c>
      <c r="J136" s="516">
        <v>0</v>
      </c>
      <c r="K136" s="516">
        <v>0</v>
      </c>
      <c r="L136" s="516">
        <v>0</v>
      </c>
      <c r="M136" s="493" t="s">
        <v>204</v>
      </c>
      <c r="N136" s="493">
        <v>2005</v>
      </c>
      <c r="O136" s="517">
        <v>480000</v>
      </c>
      <c r="P136" s="611"/>
      <c r="Q136" s="1090"/>
      <c r="R136" s="643" t="str">
        <f t="shared" si="53"/>
        <v>2.06.02</v>
      </c>
      <c r="S136" s="543" t="str">
        <f t="shared" si="50"/>
        <v>ALAT RUMAH TANGGA</v>
      </c>
      <c r="T136" s="543">
        <f t="shared" si="51"/>
        <v>5</v>
      </c>
      <c r="U136" s="651">
        <f t="shared" si="54"/>
        <v>95998</v>
      </c>
      <c r="V136" s="543">
        <f t="shared" si="52"/>
        <v>8</v>
      </c>
      <c r="W136" s="647">
        <f t="shared" si="55"/>
        <v>479990</v>
      </c>
      <c r="X136" s="647">
        <f t="shared" si="56"/>
        <v>0</v>
      </c>
      <c r="Y136" s="647">
        <f t="shared" si="57"/>
        <v>0</v>
      </c>
      <c r="Z136" s="647">
        <f t="shared" si="63"/>
        <v>0</v>
      </c>
      <c r="AA136" s="647">
        <f t="shared" si="58"/>
        <v>0</v>
      </c>
      <c r="AB136" s="647">
        <f t="shared" si="59"/>
        <v>0</v>
      </c>
      <c r="AC136" s="648">
        <f t="shared" si="60"/>
        <v>2005</v>
      </c>
      <c r="AD136" s="599">
        <f t="shared" si="61"/>
        <v>10</v>
      </c>
      <c r="AE136" s="649">
        <f t="shared" si="62"/>
        <v>480000</v>
      </c>
      <c r="AF136" s="473">
        <f t="shared" si="64"/>
        <v>479990</v>
      </c>
      <c r="AG136" s="640">
        <f t="shared" si="49"/>
        <v>479990</v>
      </c>
    </row>
    <row r="137" spans="1:33" s="625" customFormat="1" ht="16">
      <c r="A137" s="496"/>
      <c r="B137" s="493" t="s">
        <v>1365</v>
      </c>
      <c r="C137" s="494" t="s">
        <v>1241</v>
      </c>
      <c r="D137" s="516" t="s">
        <v>1493</v>
      </c>
      <c r="E137" s="516">
        <v>0</v>
      </c>
      <c r="F137" s="521" t="s">
        <v>230</v>
      </c>
      <c r="G137" s="493">
        <v>2000</v>
      </c>
      <c r="H137" s="516">
        <v>0</v>
      </c>
      <c r="I137" s="516">
        <v>0</v>
      </c>
      <c r="J137" s="516">
        <v>0</v>
      </c>
      <c r="K137" s="516">
        <v>0</v>
      </c>
      <c r="L137" s="516">
        <v>0</v>
      </c>
      <c r="M137" s="493" t="s">
        <v>204</v>
      </c>
      <c r="N137" s="493">
        <v>2000</v>
      </c>
      <c r="O137" s="517">
        <v>262500</v>
      </c>
      <c r="P137" s="611"/>
      <c r="Q137" s="1090"/>
      <c r="R137" s="643" t="str">
        <f t="shared" si="53"/>
        <v>2.06.02</v>
      </c>
      <c r="S137" s="543" t="str">
        <f t="shared" si="50"/>
        <v>ALAT RUMAH TANGGA</v>
      </c>
      <c r="T137" s="543">
        <f t="shared" si="51"/>
        <v>5</v>
      </c>
      <c r="U137" s="651">
        <f t="shared" si="54"/>
        <v>52498</v>
      </c>
      <c r="V137" s="543">
        <f t="shared" si="52"/>
        <v>13</v>
      </c>
      <c r="W137" s="647">
        <f t="shared" si="55"/>
        <v>262490</v>
      </c>
      <c r="X137" s="647">
        <f t="shared" si="56"/>
        <v>0</v>
      </c>
      <c r="Y137" s="647">
        <f t="shared" si="57"/>
        <v>0</v>
      </c>
      <c r="Z137" s="647">
        <f t="shared" si="63"/>
        <v>0</v>
      </c>
      <c r="AA137" s="647">
        <f t="shared" si="58"/>
        <v>0</v>
      </c>
      <c r="AB137" s="647">
        <f t="shared" si="59"/>
        <v>0</v>
      </c>
      <c r="AC137" s="648">
        <f t="shared" si="60"/>
        <v>2000</v>
      </c>
      <c r="AD137" s="599">
        <f t="shared" si="61"/>
        <v>10</v>
      </c>
      <c r="AE137" s="649">
        <f t="shared" si="62"/>
        <v>262500</v>
      </c>
      <c r="AF137" s="473">
        <f t="shared" si="64"/>
        <v>262490</v>
      </c>
      <c r="AG137" s="640">
        <f t="shared" si="49"/>
        <v>262490</v>
      </c>
    </row>
    <row r="138" spans="1:33" s="625" customFormat="1" ht="16">
      <c r="A138" s="496"/>
      <c r="B138" s="493" t="s">
        <v>1418</v>
      </c>
      <c r="C138" s="494" t="s">
        <v>1263</v>
      </c>
      <c r="D138" s="516" t="s">
        <v>1494</v>
      </c>
      <c r="E138" s="516">
        <v>0</v>
      </c>
      <c r="F138" s="521" t="s">
        <v>230</v>
      </c>
      <c r="G138" s="493">
        <v>2005</v>
      </c>
      <c r="H138" s="516">
        <v>0</v>
      </c>
      <c r="I138" s="516">
        <v>0</v>
      </c>
      <c r="J138" s="516">
        <v>0</v>
      </c>
      <c r="K138" s="516">
        <v>0</v>
      </c>
      <c r="L138" s="516">
        <v>0</v>
      </c>
      <c r="M138" s="493" t="s">
        <v>204</v>
      </c>
      <c r="N138" s="493">
        <v>2005</v>
      </c>
      <c r="O138" s="517">
        <v>420000</v>
      </c>
      <c r="P138" s="611"/>
      <c r="Q138" s="1090"/>
      <c r="R138" s="643" t="str">
        <f t="shared" si="53"/>
        <v>2.06.02</v>
      </c>
      <c r="S138" s="543" t="str">
        <f t="shared" si="50"/>
        <v>ALAT RUMAH TANGGA</v>
      </c>
      <c r="T138" s="543">
        <f t="shared" si="51"/>
        <v>5</v>
      </c>
      <c r="U138" s="651">
        <f t="shared" si="54"/>
        <v>83998</v>
      </c>
      <c r="V138" s="543">
        <f t="shared" si="52"/>
        <v>8</v>
      </c>
      <c r="W138" s="647">
        <f t="shared" si="55"/>
        <v>419990</v>
      </c>
      <c r="X138" s="647">
        <f t="shared" si="56"/>
        <v>0</v>
      </c>
      <c r="Y138" s="647">
        <f t="shared" si="57"/>
        <v>0</v>
      </c>
      <c r="Z138" s="647">
        <f t="shared" si="63"/>
        <v>0</v>
      </c>
      <c r="AA138" s="647">
        <f t="shared" si="58"/>
        <v>0</v>
      </c>
      <c r="AB138" s="647">
        <f t="shared" si="59"/>
        <v>0</v>
      </c>
      <c r="AC138" s="648">
        <f t="shared" si="60"/>
        <v>2005</v>
      </c>
      <c r="AD138" s="599">
        <f t="shared" si="61"/>
        <v>10</v>
      </c>
      <c r="AE138" s="649">
        <f t="shared" si="62"/>
        <v>420000</v>
      </c>
      <c r="AF138" s="473">
        <f t="shared" si="64"/>
        <v>419990</v>
      </c>
      <c r="AG138" s="640">
        <f t="shared" si="49"/>
        <v>419990</v>
      </c>
    </row>
    <row r="139" spans="1:33" s="625" customFormat="1" ht="16">
      <c r="A139" s="496"/>
      <c r="B139" s="493" t="s">
        <v>1418</v>
      </c>
      <c r="C139" s="494" t="s">
        <v>1272</v>
      </c>
      <c r="D139" s="516" t="s">
        <v>145</v>
      </c>
      <c r="E139" s="516">
        <v>0</v>
      </c>
      <c r="F139" s="521" t="s">
        <v>230</v>
      </c>
      <c r="G139" s="493">
        <v>2005</v>
      </c>
      <c r="H139" s="516">
        <v>0</v>
      </c>
      <c r="I139" s="516">
        <v>0</v>
      </c>
      <c r="J139" s="516">
        <v>0</v>
      </c>
      <c r="K139" s="516">
        <v>0</v>
      </c>
      <c r="L139" s="516">
        <v>0</v>
      </c>
      <c r="M139" s="493" t="s">
        <v>204</v>
      </c>
      <c r="N139" s="493">
        <v>2005</v>
      </c>
      <c r="O139" s="517">
        <v>105000</v>
      </c>
      <c r="P139" s="611"/>
      <c r="Q139" s="1090"/>
      <c r="R139" s="643" t="str">
        <f t="shared" si="53"/>
        <v>2.06.02</v>
      </c>
      <c r="S139" s="543" t="str">
        <f t="shared" si="50"/>
        <v>ALAT RUMAH TANGGA</v>
      </c>
      <c r="T139" s="543">
        <f t="shared" si="51"/>
        <v>5</v>
      </c>
      <c r="U139" s="651">
        <f t="shared" si="54"/>
        <v>20998</v>
      </c>
      <c r="V139" s="543">
        <f t="shared" si="52"/>
        <v>8</v>
      </c>
      <c r="W139" s="647">
        <f t="shared" si="55"/>
        <v>104990</v>
      </c>
      <c r="X139" s="647">
        <f t="shared" si="56"/>
        <v>0</v>
      </c>
      <c r="Y139" s="647">
        <f t="shared" si="57"/>
        <v>0</v>
      </c>
      <c r="Z139" s="647">
        <f t="shared" si="63"/>
        <v>0</v>
      </c>
      <c r="AA139" s="647">
        <f t="shared" si="58"/>
        <v>0</v>
      </c>
      <c r="AB139" s="647">
        <f t="shared" si="59"/>
        <v>0</v>
      </c>
      <c r="AC139" s="648">
        <f t="shared" si="60"/>
        <v>2005</v>
      </c>
      <c r="AD139" s="599">
        <f t="shared" si="61"/>
        <v>10</v>
      </c>
      <c r="AE139" s="649">
        <f t="shared" si="62"/>
        <v>105000</v>
      </c>
      <c r="AF139" s="473">
        <f t="shared" si="64"/>
        <v>104990</v>
      </c>
      <c r="AG139" s="640">
        <f t="shared" si="49"/>
        <v>104990</v>
      </c>
    </row>
    <row r="140" spans="1:33" s="625" customFormat="1" ht="16">
      <c r="A140" s="496"/>
      <c r="B140" s="493" t="s">
        <v>1370</v>
      </c>
      <c r="C140" s="494" t="s">
        <v>1204</v>
      </c>
      <c r="D140" s="516" t="s">
        <v>1463</v>
      </c>
      <c r="E140" s="516">
        <v>0</v>
      </c>
      <c r="F140" s="521" t="s">
        <v>220</v>
      </c>
      <c r="G140" s="493">
        <v>2004</v>
      </c>
      <c r="H140" s="516">
        <v>0</v>
      </c>
      <c r="I140" s="516">
        <v>0</v>
      </c>
      <c r="J140" s="516">
        <v>0</v>
      </c>
      <c r="K140" s="516">
        <v>0</v>
      </c>
      <c r="L140" s="516">
        <v>0</v>
      </c>
      <c r="M140" s="493" t="s">
        <v>204</v>
      </c>
      <c r="N140" s="493">
        <v>2004</v>
      </c>
      <c r="O140" s="517">
        <v>18000</v>
      </c>
      <c r="P140" s="611"/>
      <c r="Q140" s="1090"/>
      <c r="R140" s="643" t="str">
        <f t="shared" si="53"/>
        <v>2.06.02</v>
      </c>
      <c r="S140" s="543" t="str">
        <f t="shared" si="50"/>
        <v>ALAT RUMAH TANGGA</v>
      </c>
      <c r="T140" s="543">
        <f t="shared" si="51"/>
        <v>5</v>
      </c>
      <c r="U140" s="651">
        <f t="shared" si="54"/>
        <v>3598</v>
      </c>
      <c r="V140" s="543">
        <f t="shared" si="52"/>
        <v>9</v>
      </c>
      <c r="W140" s="647">
        <f t="shared" si="55"/>
        <v>17990</v>
      </c>
      <c r="X140" s="647">
        <f t="shared" si="56"/>
        <v>0</v>
      </c>
      <c r="Y140" s="647">
        <f t="shared" si="57"/>
        <v>0</v>
      </c>
      <c r="Z140" s="647">
        <f t="shared" si="63"/>
        <v>0</v>
      </c>
      <c r="AA140" s="647">
        <f t="shared" si="58"/>
        <v>0</v>
      </c>
      <c r="AB140" s="647">
        <f t="shared" si="59"/>
        <v>0</v>
      </c>
      <c r="AC140" s="648">
        <f t="shared" si="60"/>
        <v>2004</v>
      </c>
      <c r="AD140" s="599">
        <f t="shared" si="61"/>
        <v>10</v>
      </c>
      <c r="AE140" s="649">
        <f t="shared" si="62"/>
        <v>18000</v>
      </c>
      <c r="AF140" s="473">
        <f t="shared" si="64"/>
        <v>17990</v>
      </c>
      <c r="AG140" s="640">
        <f t="shared" si="49"/>
        <v>17990</v>
      </c>
    </row>
    <row r="141" spans="1:33" s="625" customFormat="1" ht="16">
      <c r="A141" s="496"/>
      <c r="B141" s="493" t="s">
        <v>1374</v>
      </c>
      <c r="C141" s="494" t="s">
        <v>1210</v>
      </c>
      <c r="D141" s="516" t="s">
        <v>145</v>
      </c>
      <c r="E141" s="516">
        <v>0</v>
      </c>
      <c r="F141" s="521" t="s">
        <v>220</v>
      </c>
      <c r="G141" s="493">
        <v>2004</v>
      </c>
      <c r="H141" s="516">
        <v>0</v>
      </c>
      <c r="I141" s="516">
        <v>0</v>
      </c>
      <c r="J141" s="516">
        <v>0</v>
      </c>
      <c r="K141" s="516">
        <v>0</v>
      </c>
      <c r="L141" s="516">
        <v>0</v>
      </c>
      <c r="M141" s="493" t="s">
        <v>204</v>
      </c>
      <c r="N141" s="493">
        <v>2004</v>
      </c>
      <c r="O141" s="517">
        <v>70000</v>
      </c>
      <c r="P141" s="611"/>
      <c r="Q141" s="1090"/>
      <c r="R141" s="643" t="str">
        <f t="shared" si="53"/>
        <v>2.06.02</v>
      </c>
      <c r="S141" s="543" t="str">
        <f t="shared" si="50"/>
        <v>ALAT RUMAH TANGGA</v>
      </c>
      <c r="T141" s="543">
        <f t="shared" si="51"/>
        <v>5</v>
      </c>
      <c r="U141" s="651">
        <f t="shared" si="54"/>
        <v>13998</v>
      </c>
      <c r="V141" s="543">
        <f t="shared" si="52"/>
        <v>9</v>
      </c>
      <c r="W141" s="647">
        <f t="shared" si="55"/>
        <v>69990</v>
      </c>
      <c r="X141" s="647">
        <f t="shared" si="56"/>
        <v>0</v>
      </c>
      <c r="Y141" s="647">
        <f t="shared" si="57"/>
        <v>0</v>
      </c>
      <c r="Z141" s="647">
        <f t="shared" si="63"/>
        <v>0</v>
      </c>
      <c r="AA141" s="647">
        <f t="shared" si="58"/>
        <v>0</v>
      </c>
      <c r="AB141" s="647">
        <f t="shared" si="59"/>
        <v>0</v>
      </c>
      <c r="AC141" s="648">
        <f t="shared" si="60"/>
        <v>2004</v>
      </c>
      <c r="AD141" s="599">
        <f t="shared" si="61"/>
        <v>10</v>
      </c>
      <c r="AE141" s="649">
        <f t="shared" si="62"/>
        <v>70000</v>
      </c>
      <c r="AF141" s="473">
        <f t="shared" si="64"/>
        <v>69990</v>
      </c>
      <c r="AG141" s="640">
        <f t="shared" si="49"/>
        <v>69990</v>
      </c>
    </row>
    <row r="142" spans="1:33" s="625" customFormat="1" ht="16">
      <c r="A142" s="496"/>
      <c r="B142" s="493" t="s">
        <v>1382</v>
      </c>
      <c r="C142" s="494" t="s">
        <v>1262</v>
      </c>
      <c r="D142" s="516" t="s">
        <v>1471</v>
      </c>
      <c r="E142" s="516">
        <v>0</v>
      </c>
      <c r="F142" s="521" t="s">
        <v>225</v>
      </c>
      <c r="G142" s="493">
        <v>2006</v>
      </c>
      <c r="H142" s="516">
        <v>0</v>
      </c>
      <c r="I142" s="516">
        <v>0</v>
      </c>
      <c r="J142" s="516">
        <v>0</v>
      </c>
      <c r="K142" s="516">
        <v>0</v>
      </c>
      <c r="L142" s="516">
        <v>0</v>
      </c>
      <c r="M142" s="493" t="s">
        <v>204</v>
      </c>
      <c r="N142" s="493">
        <v>2006</v>
      </c>
      <c r="O142" s="517">
        <v>350000</v>
      </c>
      <c r="P142" s="611"/>
      <c r="Q142" s="1090"/>
      <c r="R142" s="643" t="str">
        <f t="shared" si="53"/>
        <v>2.06.02</v>
      </c>
      <c r="S142" s="543" t="str">
        <f t="shared" si="50"/>
        <v>ALAT RUMAH TANGGA</v>
      </c>
      <c r="T142" s="543">
        <f t="shared" si="51"/>
        <v>5</v>
      </c>
      <c r="U142" s="651">
        <f t="shared" si="54"/>
        <v>69998</v>
      </c>
      <c r="V142" s="543">
        <f t="shared" si="52"/>
        <v>7</v>
      </c>
      <c r="W142" s="647">
        <f t="shared" si="55"/>
        <v>349990</v>
      </c>
      <c r="X142" s="647">
        <f t="shared" si="56"/>
        <v>0</v>
      </c>
      <c r="Y142" s="647">
        <f t="shared" si="57"/>
        <v>0</v>
      </c>
      <c r="Z142" s="647">
        <f t="shared" si="63"/>
        <v>0</v>
      </c>
      <c r="AA142" s="647">
        <f t="shared" si="58"/>
        <v>0</v>
      </c>
      <c r="AB142" s="647">
        <f t="shared" si="59"/>
        <v>0</v>
      </c>
      <c r="AC142" s="648">
        <f t="shared" si="60"/>
        <v>2006</v>
      </c>
      <c r="AD142" s="599">
        <f t="shared" si="61"/>
        <v>10</v>
      </c>
      <c r="AE142" s="649">
        <f t="shared" si="62"/>
        <v>350000</v>
      </c>
      <c r="AF142" s="473">
        <f t="shared" si="64"/>
        <v>349990</v>
      </c>
      <c r="AG142" s="640">
        <f t="shared" si="49"/>
        <v>349990</v>
      </c>
    </row>
    <row r="143" spans="1:33" s="625" customFormat="1" ht="16">
      <c r="A143" s="496"/>
      <c r="B143" s="493" t="s">
        <v>1418</v>
      </c>
      <c r="C143" s="494" t="s">
        <v>1268</v>
      </c>
      <c r="D143" s="516" t="s">
        <v>784</v>
      </c>
      <c r="E143" s="516">
        <v>0</v>
      </c>
      <c r="F143" s="521" t="s">
        <v>1537</v>
      </c>
      <c r="G143" s="493">
        <v>2005</v>
      </c>
      <c r="H143" s="516">
        <v>0</v>
      </c>
      <c r="I143" s="516">
        <v>0</v>
      </c>
      <c r="J143" s="516">
        <v>0</v>
      </c>
      <c r="K143" s="516">
        <v>0</v>
      </c>
      <c r="L143" s="516">
        <v>0</v>
      </c>
      <c r="M143" s="493" t="s">
        <v>204</v>
      </c>
      <c r="N143" s="493">
        <v>2005</v>
      </c>
      <c r="O143" s="517">
        <v>260000</v>
      </c>
      <c r="P143" s="611"/>
      <c r="Q143" s="1090"/>
      <c r="R143" s="643" t="str">
        <f t="shared" si="53"/>
        <v>2.06.02</v>
      </c>
      <c r="S143" s="543" t="str">
        <f t="shared" si="50"/>
        <v>ALAT RUMAH TANGGA</v>
      </c>
      <c r="T143" s="543">
        <f t="shared" si="51"/>
        <v>5</v>
      </c>
      <c r="U143" s="651">
        <f t="shared" si="54"/>
        <v>51998</v>
      </c>
      <c r="V143" s="543">
        <f t="shared" si="52"/>
        <v>8</v>
      </c>
      <c r="W143" s="647">
        <f t="shared" si="55"/>
        <v>259990</v>
      </c>
      <c r="X143" s="647">
        <f t="shared" si="56"/>
        <v>0</v>
      </c>
      <c r="Y143" s="647">
        <f t="shared" si="57"/>
        <v>0</v>
      </c>
      <c r="Z143" s="647">
        <f t="shared" si="63"/>
        <v>0</v>
      </c>
      <c r="AA143" s="647">
        <f t="shared" si="58"/>
        <v>0</v>
      </c>
      <c r="AB143" s="647">
        <f t="shared" si="59"/>
        <v>0</v>
      </c>
      <c r="AC143" s="648">
        <f t="shared" si="60"/>
        <v>2005</v>
      </c>
      <c r="AD143" s="599">
        <f t="shared" si="61"/>
        <v>10</v>
      </c>
      <c r="AE143" s="649">
        <f t="shared" si="62"/>
        <v>260000</v>
      </c>
      <c r="AF143" s="473">
        <f t="shared" si="64"/>
        <v>259990</v>
      </c>
      <c r="AG143" s="640">
        <f t="shared" si="49"/>
        <v>259990</v>
      </c>
    </row>
    <row r="144" spans="1:33" s="625" customFormat="1" ht="16">
      <c r="A144" s="496"/>
      <c r="B144" s="493" t="s">
        <v>1421</v>
      </c>
      <c r="C144" s="494" t="s">
        <v>1273</v>
      </c>
      <c r="D144" s="516" t="s">
        <v>1495</v>
      </c>
      <c r="E144" s="516">
        <v>0</v>
      </c>
      <c r="F144" s="521" t="s">
        <v>1537</v>
      </c>
      <c r="G144" s="493">
        <v>2006</v>
      </c>
      <c r="H144" s="516">
        <v>0</v>
      </c>
      <c r="I144" s="516">
        <v>0</v>
      </c>
      <c r="J144" s="516">
        <v>0</v>
      </c>
      <c r="K144" s="516">
        <v>0</v>
      </c>
      <c r="L144" s="516">
        <v>0</v>
      </c>
      <c r="M144" s="493" t="s">
        <v>204</v>
      </c>
      <c r="N144" s="493">
        <v>2006</v>
      </c>
      <c r="O144" s="517">
        <v>48750</v>
      </c>
      <c r="P144" s="611"/>
      <c r="Q144" s="1090"/>
      <c r="R144" s="643" t="str">
        <f t="shared" si="53"/>
        <v>2.06.02</v>
      </c>
      <c r="S144" s="543" t="str">
        <f t="shared" si="50"/>
        <v>ALAT RUMAH TANGGA</v>
      </c>
      <c r="T144" s="543">
        <f t="shared" si="51"/>
        <v>5</v>
      </c>
      <c r="U144" s="651">
        <f t="shared" si="54"/>
        <v>9748</v>
      </c>
      <c r="V144" s="543">
        <f t="shared" si="52"/>
        <v>7</v>
      </c>
      <c r="W144" s="647">
        <f t="shared" si="55"/>
        <v>48740</v>
      </c>
      <c r="X144" s="647">
        <f t="shared" si="56"/>
        <v>0</v>
      </c>
      <c r="Y144" s="647">
        <f t="shared" si="57"/>
        <v>0</v>
      </c>
      <c r="Z144" s="647">
        <f t="shared" si="63"/>
        <v>0</v>
      </c>
      <c r="AA144" s="647">
        <f t="shared" si="58"/>
        <v>0</v>
      </c>
      <c r="AB144" s="647">
        <f t="shared" si="59"/>
        <v>0</v>
      </c>
      <c r="AC144" s="648">
        <f t="shared" si="60"/>
        <v>2006</v>
      </c>
      <c r="AD144" s="599">
        <f t="shared" si="61"/>
        <v>10</v>
      </c>
      <c r="AE144" s="649">
        <f t="shared" si="62"/>
        <v>48750</v>
      </c>
      <c r="AF144" s="473">
        <f t="shared" si="64"/>
        <v>48740</v>
      </c>
      <c r="AG144" s="640">
        <f t="shared" si="49"/>
        <v>48740</v>
      </c>
    </row>
    <row r="145" spans="1:40" s="625" customFormat="1" ht="16">
      <c r="A145" s="496"/>
      <c r="B145" s="493" t="s">
        <v>1365</v>
      </c>
      <c r="C145" s="494" t="s">
        <v>1204</v>
      </c>
      <c r="D145" s="516" t="s">
        <v>747</v>
      </c>
      <c r="E145" s="516">
        <v>0</v>
      </c>
      <c r="F145" s="521" t="s">
        <v>220</v>
      </c>
      <c r="G145" s="493">
        <v>2004</v>
      </c>
      <c r="H145" s="516">
        <v>0</v>
      </c>
      <c r="I145" s="516">
        <v>0</v>
      </c>
      <c r="J145" s="516">
        <v>0</v>
      </c>
      <c r="K145" s="516">
        <v>0</v>
      </c>
      <c r="L145" s="516">
        <v>0</v>
      </c>
      <c r="M145" s="493" t="s">
        <v>204</v>
      </c>
      <c r="N145" s="493">
        <v>2004</v>
      </c>
      <c r="O145" s="517">
        <v>24500</v>
      </c>
      <c r="P145" s="611"/>
      <c r="Q145" s="1090"/>
      <c r="R145" s="643" t="str">
        <f t="shared" si="53"/>
        <v>2.06.02</v>
      </c>
      <c r="S145" s="543" t="str">
        <f t="shared" ref="S145:S171" si="65">VLOOKUP(R145,kelompok,2,0)</f>
        <v>ALAT RUMAH TANGGA</v>
      </c>
      <c r="T145" s="543">
        <f t="shared" ref="T145:T171" si="66">VLOOKUP(R145,MASAMANFAAT,4,0)</f>
        <v>5</v>
      </c>
      <c r="U145" s="651">
        <f t="shared" si="54"/>
        <v>4898</v>
      </c>
      <c r="V145" s="543">
        <f t="shared" ref="V145:V171" si="67">2013-AC145</f>
        <v>9</v>
      </c>
      <c r="W145" s="647">
        <f t="shared" si="55"/>
        <v>24490</v>
      </c>
      <c r="X145" s="647">
        <f t="shared" si="56"/>
        <v>0</v>
      </c>
      <c r="Y145" s="647">
        <f t="shared" si="57"/>
        <v>0</v>
      </c>
      <c r="Z145" s="647">
        <f t="shared" si="63"/>
        <v>0</v>
      </c>
      <c r="AA145" s="647">
        <f t="shared" si="58"/>
        <v>0</v>
      </c>
      <c r="AB145" s="647">
        <f t="shared" si="59"/>
        <v>0</v>
      </c>
      <c r="AC145" s="648">
        <f t="shared" si="60"/>
        <v>2004</v>
      </c>
      <c r="AD145" s="599">
        <f t="shared" si="61"/>
        <v>10</v>
      </c>
      <c r="AE145" s="649">
        <f t="shared" si="62"/>
        <v>24500</v>
      </c>
      <c r="AF145" s="473">
        <f t="shared" si="64"/>
        <v>24490</v>
      </c>
      <c r="AG145" s="640">
        <f t="shared" ref="AG145:AG171" si="68">AF145+AB145</f>
        <v>24490</v>
      </c>
    </row>
    <row r="146" spans="1:40" s="625" customFormat="1" ht="16">
      <c r="A146" s="496"/>
      <c r="B146" s="493" t="s">
        <v>1365</v>
      </c>
      <c r="C146" s="494" t="s">
        <v>1204</v>
      </c>
      <c r="D146" s="516" t="s">
        <v>747</v>
      </c>
      <c r="E146" s="516">
        <v>0</v>
      </c>
      <c r="F146" s="521" t="s">
        <v>220</v>
      </c>
      <c r="G146" s="493">
        <v>2003</v>
      </c>
      <c r="H146" s="516">
        <v>0</v>
      </c>
      <c r="I146" s="516">
        <v>0</v>
      </c>
      <c r="J146" s="516">
        <v>0</v>
      </c>
      <c r="K146" s="516">
        <v>0</v>
      </c>
      <c r="L146" s="516">
        <v>0</v>
      </c>
      <c r="M146" s="493" t="s">
        <v>204</v>
      </c>
      <c r="N146" s="493">
        <v>2003</v>
      </c>
      <c r="O146" s="517">
        <v>42000</v>
      </c>
      <c r="P146" s="611"/>
      <c r="Q146" s="1090"/>
      <c r="R146" s="643" t="str">
        <f t="shared" si="53"/>
        <v>2.06.02</v>
      </c>
      <c r="S146" s="543" t="str">
        <f t="shared" si="65"/>
        <v>ALAT RUMAH TANGGA</v>
      </c>
      <c r="T146" s="543">
        <f t="shared" si="66"/>
        <v>5</v>
      </c>
      <c r="U146" s="651">
        <f t="shared" si="54"/>
        <v>8398</v>
      </c>
      <c r="V146" s="543">
        <f t="shared" si="67"/>
        <v>10</v>
      </c>
      <c r="W146" s="647">
        <f t="shared" si="55"/>
        <v>41990</v>
      </c>
      <c r="X146" s="647">
        <f t="shared" si="56"/>
        <v>0</v>
      </c>
      <c r="Y146" s="647">
        <f t="shared" si="57"/>
        <v>0</v>
      </c>
      <c r="Z146" s="647">
        <f t="shared" si="63"/>
        <v>0</v>
      </c>
      <c r="AA146" s="647">
        <f t="shared" si="58"/>
        <v>0</v>
      </c>
      <c r="AB146" s="647">
        <f t="shared" si="59"/>
        <v>0</v>
      </c>
      <c r="AC146" s="648">
        <f t="shared" si="60"/>
        <v>2003</v>
      </c>
      <c r="AD146" s="599">
        <f t="shared" si="61"/>
        <v>10</v>
      </c>
      <c r="AE146" s="649">
        <f t="shared" si="62"/>
        <v>42000</v>
      </c>
      <c r="AF146" s="473">
        <f t="shared" si="64"/>
        <v>41990</v>
      </c>
      <c r="AG146" s="640">
        <f t="shared" si="68"/>
        <v>41990</v>
      </c>
    </row>
    <row r="147" spans="1:40" s="625" customFormat="1" ht="16">
      <c r="A147" s="496"/>
      <c r="B147" s="493" t="s">
        <v>1381</v>
      </c>
      <c r="C147" s="494" t="s">
        <v>1274</v>
      </c>
      <c r="D147" s="516" t="s">
        <v>747</v>
      </c>
      <c r="E147" s="516">
        <v>0</v>
      </c>
      <c r="F147" s="521" t="s">
        <v>233</v>
      </c>
      <c r="G147" s="493">
        <v>1997</v>
      </c>
      <c r="H147" s="516">
        <v>0</v>
      </c>
      <c r="I147" s="516">
        <v>0</v>
      </c>
      <c r="J147" s="516">
        <v>0</v>
      </c>
      <c r="K147" s="516">
        <v>0</v>
      </c>
      <c r="L147" s="516">
        <v>0</v>
      </c>
      <c r="M147" s="493" t="s">
        <v>204</v>
      </c>
      <c r="N147" s="493">
        <v>1997</v>
      </c>
      <c r="O147" s="517">
        <v>500000</v>
      </c>
      <c r="P147" s="611"/>
      <c r="Q147" s="1090"/>
      <c r="R147" s="643" t="str">
        <f t="shared" si="53"/>
        <v>2.06.01</v>
      </c>
      <c r="S147" s="543" t="str">
        <f t="shared" si="65"/>
        <v>ALAT KANTOR</v>
      </c>
      <c r="T147" s="543">
        <f t="shared" si="66"/>
        <v>5</v>
      </c>
      <c r="U147" s="651">
        <f t="shared" si="54"/>
        <v>99998</v>
      </c>
      <c r="V147" s="543">
        <f t="shared" si="67"/>
        <v>16</v>
      </c>
      <c r="W147" s="647">
        <f t="shared" si="55"/>
        <v>499990</v>
      </c>
      <c r="X147" s="647">
        <f t="shared" si="56"/>
        <v>0</v>
      </c>
      <c r="Y147" s="647">
        <f t="shared" si="57"/>
        <v>0</v>
      </c>
      <c r="Z147" s="647">
        <f t="shared" si="63"/>
        <v>0</v>
      </c>
      <c r="AA147" s="647">
        <f t="shared" si="58"/>
        <v>0</v>
      </c>
      <c r="AB147" s="647">
        <f t="shared" si="59"/>
        <v>0</v>
      </c>
      <c r="AC147" s="648">
        <f t="shared" si="60"/>
        <v>1997</v>
      </c>
      <c r="AD147" s="599">
        <f t="shared" si="61"/>
        <v>10</v>
      </c>
      <c r="AE147" s="649">
        <f t="shared" si="62"/>
        <v>500000</v>
      </c>
      <c r="AF147" s="473">
        <f t="shared" si="64"/>
        <v>499990</v>
      </c>
      <c r="AG147" s="640">
        <f t="shared" si="68"/>
        <v>499990</v>
      </c>
    </row>
    <row r="148" spans="1:40" s="625" customFormat="1" ht="16">
      <c r="A148" s="496"/>
      <c r="B148" s="493" t="s">
        <v>1381</v>
      </c>
      <c r="C148" s="494" t="s">
        <v>1274</v>
      </c>
      <c r="D148" s="516" t="s">
        <v>747</v>
      </c>
      <c r="E148" s="516">
        <v>0</v>
      </c>
      <c r="F148" s="521" t="s">
        <v>233</v>
      </c>
      <c r="G148" s="493">
        <v>1997</v>
      </c>
      <c r="H148" s="516">
        <v>0</v>
      </c>
      <c r="I148" s="516">
        <v>0</v>
      </c>
      <c r="J148" s="516">
        <v>0</v>
      </c>
      <c r="K148" s="516">
        <v>0</v>
      </c>
      <c r="L148" s="516">
        <v>0</v>
      </c>
      <c r="M148" s="493" t="s">
        <v>204</v>
      </c>
      <c r="N148" s="493">
        <v>1997</v>
      </c>
      <c r="O148" s="517">
        <v>500000</v>
      </c>
      <c r="P148" s="611"/>
      <c r="Q148" s="1090"/>
      <c r="R148" s="643" t="str">
        <f t="shared" si="53"/>
        <v>2.06.01</v>
      </c>
      <c r="S148" s="543" t="str">
        <f t="shared" si="65"/>
        <v>ALAT KANTOR</v>
      </c>
      <c r="T148" s="543">
        <f t="shared" si="66"/>
        <v>5</v>
      </c>
      <c r="U148" s="651">
        <f t="shared" si="54"/>
        <v>99998</v>
      </c>
      <c r="V148" s="543">
        <f t="shared" si="67"/>
        <v>16</v>
      </c>
      <c r="W148" s="647">
        <f t="shared" si="55"/>
        <v>499990</v>
      </c>
      <c r="X148" s="647">
        <f t="shared" si="56"/>
        <v>0</v>
      </c>
      <c r="Y148" s="647">
        <f t="shared" si="57"/>
        <v>0</v>
      </c>
      <c r="Z148" s="647">
        <f t="shared" si="63"/>
        <v>0</v>
      </c>
      <c r="AA148" s="647">
        <f t="shared" si="58"/>
        <v>0</v>
      </c>
      <c r="AB148" s="647">
        <f t="shared" si="59"/>
        <v>0</v>
      </c>
      <c r="AC148" s="648">
        <f t="shared" si="60"/>
        <v>1997</v>
      </c>
      <c r="AD148" s="599">
        <f t="shared" si="61"/>
        <v>10</v>
      </c>
      <c r="AE148" s="649">
        <f t="shared" si="62"/>
        <v>500000</v>
      </c>
      <c r="AF148" s="473">
        <f t="shared" si="64"/>
        <v>499990</v>
      </c>
      <c r="AG148" s="640">
        <f t="shared" si="68"/>
        <v>499990</v>
      </c>
    </row>
    <row r="149" spans="1:40" s="625" customFormat="1" ht="16">
      <c r="A149" s="496"/>
      <c r="B149" s="493" t="s">
        <v>1376</v>
      </c>
      <c r="C149" s="494" t="s">
        <v>1276</v>
      </c>
      <c r="D149" s="516" t="s">
        <v>747</v>
      </c>
      <c r="E149" s="516">
        <v>0</v>
      </c>
      <c r="F149" s="521" t="s">
        <v>233</v>
      </c>
      <c r="G149" s="493">
        <v>1997</v>
      </c>
      <c r="H149" s="516">
        <v>0</v>
      </c>
      <c r="I149" s="516">
        <v>0</v>
      </c>
      <c r="J149" s="516">
        <v>0</v>
      </c>
      <c r="K149" s="516">
        <v>0</v>
      </c>
      <c r="L149" s="516">
        <v>0</v>
      </c>
      <c r="M149" s="493" t="s">
        <v>204</v>
      </c>
      <c r="N149" s="493">
        <v>1997</v>
      </c>
      <c r="O149" s="517">
        <v>50000</v>
      </c>
      <c r="P149" s="611"/>
      <c r="Q149" s="1090"/>
      <c r="R149" s="643" t="str">
        <f t="shared" si="53"/>
        <v>2.06.02</v>
      </c>
      <c r="S149" s="543" t="str">
        <f t="shared" si="65"/>
        <v>ALAT RUMAH TANGGA</v>
      </c>
      <c r="T149" s="543">
        <f t="shared" si="66"/>
        <v>5</v>
      </c>
      <c r="U149" s="651">
        <f t="shared" si="54"/>
        <v>9998</v>
      </c>
      <c r="V149" s="543">
        <f t="shared" si="67"/>
        <v>16</v>
      </c>
      <c r="W149" s="647">
        <f t="shared" si="55"/>
        <v>49990</v>
      </c>
      <c r="X149" s="647">
        <f t="shared" si="56"/>
        <v>0</v>
      </c>
      <c r="Y149" s="647">
        <f t="shared" si="57"/>
        <v>0</v>
      </c>
      <c r="Z149" s="647">
        <f t="shared" si="63"/>
        <v>0</v>
      </c>
      <c r="AA149" s="647">
        <f t="shared" si="58"/>
        <v>0</v>
      </c>
      <c r="AB149" s="647">
        <f t="shared" si="59"/>
        <v>0</v>
      </c>
      <c r="AC149" s="648">
        <f t="shared" si="60"/>
        <v>1997</v>
      </c>
      <c r="AD149" s="599">
        <f t="shared" si="61"/>
        <v>10</v>
      </c>
      <c r="AE149" s="649">
        <f t="shared" si="62"/>
        <v>50000</v>
      </c>
      <c r="AF149" s="473">
        <f t="shared" si="64"/>
        <v>49990</v>
      </c>
      <c r="AG149" s="640">
        <f t="shared" si="68"/>
        <v>49990</v>
      </c>
    </row>
    <row r="150" spans="1:40" s="625" customFormat="1" ht="16">
      <c r="A150" s="496"/>
      <c r="B150" s="493" t="s">
        <v>1375</v>
      </c>
      <c r="C150" s="494" t="s">
        <v>1204</v>
      </c>
      <c r="D150" s="516" t="s">
        <v>1496</v>
      </c>
      <c r="E150" s="516">
        <v>0</v>
      </c>
      <c r="F150" s="521" t="s">
        <v>220</v>
      </c>
      <c r="G150" s="493">
        <v>1997</v>
      </c>
      <c r="H150" s="516">
        <v>0</v>
      </c>
      <c r="I150" s="516">
        <v>0</v>
      </c>
      <c r="J150" s="516">
        <v>0</v>
      </c>
      <c r="K150" s="516">
        <v>0</v>
      </c>
      <c r="L150" s="516">
        <v>0</v>
      </c>
      <c r="M150" s="493" t="s">
        <v>204</v>
      </c>
      <c r="N150" s="493">
        <v>1997</v>
      </c>
      <c r="O150" s="517">
        <v>108000</v>
      </c>
      <c r="P150" s="611"/>
      <c r="Q150" s="1090"/>
      <c r="R150" s="643" t="str">
        <f t="shared" ref="R150:R181" si="69">MID(B150,2,7)</f>
        <v>2.06.02</v>
      </c>
      <c r="S150" s="543" t="str">
        <f t="shared" si="65"/>
        <v>ALAT RUMAH TANGGA</v>
      </c>
      <c r="T150" s="543">
        <f t="shared" si="66"/>
        <v>5</v>
      </c>
      <c r="U150" s="651">
        <f t="shared" ref="U150:U181" si="70">(O150-10)/T150</f>
        <v>21598</v>
      </c>
      <c r="V150" s="543">
        <f t="shared" si="67"/>
        <v>16</v>
      </c>
      <c r="W150" s="647">
        <f t="shared" ref="W150:W181" si="71">IF(V150&gt;T150,O150-10,U150*V150)</f>
        <v>107990</v>
      </c>
      <c r="X150" s="647">
        <f t="shared" ref="X150:X181" si="72">IF(O150-10=W150,0,U150)</f>
        <v>0</v>
      </c>
      <c r="Y150" s="647">
        <f t="shared" ref="Y150:Y181" si="73">IF(O150-10=W150+X150,0,U150)</f>
        <v>0</v>
      </c>
      <c r="Z150" s="647">
        <f t="shared" si="63"/>
        <v>0</v>
      </c>
      <c r="AA150" s="647">
        <f t="shared" ref="AA150:AA181" si="74">IF(O150-10=Y150+Z150+X150+W150,0,U150)</f>
        <v>0</v>
      </c>
      <c r="AB150" s="647">
        <f t="shared" ref="AB150:AB181" si="75">IF(O150-10=W150+X150+Z150+AA150+Y150,0,U150)</f>
        <v>0</v>
      </c>
      <c r="AC150" s="648">
        <f t="shared" ref="AC150:AC181" si="76">G150</f>
        <v>1997</v>
      </c>
      <c r="AD150" s="599">
        <f t="shared" ref="AD150:AD181" si="77">O150-(W150+X150+Y150+Z150+AA150+AB150)</f>
        <v>10</v>
      </c>
      <c r="AE150" s="649">
        <f t="shared" ref="AE150:AE181" si="78">O150</f>
        <v>108000</v>
      </c>
      <c r="AF150" s="473">
        <f t="shared" si="64"/>
        <v>107990</v>
      </c>
      <c r="AG150" s="640">
        <f t="shared" si="68"/>
        <v>107990</v>
      </c>
    </row>
    <row r="151" spans="1:40" s="625" customFormat="1" ht="16">
      <c r="A151" s="496"/>
      <c r="B151" s="493" t="s">
        <v>1422</v>
      </c>
      <c r="C151" s="494" t="s">
        <v>1277</v>
      </c>
      <c r="D151" s="516" t="s">
        <v>747</v>
      </c>
      <c r="E151" s="516">
        <v>0</v>
      </c>
      <c r="F151" s="521" t="s">
        <v>1538</v>
      </c>
      <c r="G151" s="493">
        <v>1997</v>
      </c>
      <c r="H151" s="516">
        <v>0</v>
      </c>
      <c r="I151" s="516">
        <v>0</v>
      </c>
      <c r="J151" s="516">
        <v>0</v>
      </c>
      <c r="K151" s="516">
        <v>0</v>
      </c>
      <c r="L151" s="516">
        <v>0</v>
      </c>
      <c r="M151" s="493" t="s">
        <v>204</v>
      </c>
      <c r="N151" s="493">
        <v>1997</v>
      </c>
      <c r="O151" s="517">
        <v>420000</v>
      </c>
      <c r="P151" s="611"/>
      <c r="Q151" s="1090"/>
      <c r="R151" s="643" t="str">
        <f t="shared" si="69"/>
        <v>2.06.02</v>
      </c>
      <c r="S151" s="543" t="str">
        <f t="shared" si="65"/>
        <v>ALAT RUMAH TANGGA</v>
      </c>
      <c r="T151" s="543">
        <f t="shared" si="66"/>
        <v>5</v>
      </c>
      <c r="U151" s="651">
        <f t="shared" si="70"/>
        <v>83998</v>
      </c>
      <c r="V151" s="543">
        <f t="shared" si="67"/>
        <v>16</v>
      </c>
      <c r="W151" s="647">
        <f t="shared" si="71"/>
        <v>419990</v>
      </c>
      <c r="X151" s="647">
        <f t="shared" si="72"/>
        <v>0</v>
      </c>
      <c r="Y151" s="647">
        <f t="shared" si="73"/>
        <v>0</v>
      </c>
      <c r="Z151" s="647">
        <f t="shared" ref="Z151:Z182" si="79">IF(O151-10=X151+Y151+W151,0,U151)</f>
        <v>0</v>
      </c>
      <c r="AA151" s="647">
        <f t="shared" si="74"/>
        <v>0</v>
      </c>
      <c r="AB151" s="647">
        <f t="shared" si="75"/>
        <v>0</v>
      </c>
      <c r="AC151" s="648">
        <f t="shared" si="76"/>
        <v>1997</v>
      </c>
      <c r="AD151" s="599">
        <f t="shared" si="77"/>
        <v>10</v>
      </c>
      <c r="AE151" s="649">
        <f t="shared" si="78"/>
        <v>420000</v>
      </c>
      <c r="AF151" s="473">
        <f t="shared" si="64"/>
        <v>419990</v>
      </c>
      <c r="AG151" s="640">
        <f t="shared" si="68"/>
        <v>419990</v>
      </c>
    </row>
    <row r="152" spans="1:40" s="625" customFormat="1" ht="16">
      <c r="A152" s="496"/>
      <c r="B152" s="493" t="s">
        <v>1375</v>
      </c>
      <c r="C152" s="494" t="s">
        <v>1204</v>
      </c>
      <c r="D152" s="516" t="s">
        <v>1463</v>
      </c>
      <c r="E152" s="516">
        <v>0</v>
      </c>
      <c r="F152" s="521" t="s">
        <v>220</v>
      </c>
      <c r="G152" s="493">
        <v>2002</v>
      </c>
      <c r="H152" s="516">
        <v>0</v>
      </c>
      <c r="I152" s="516">
        <v>0</v>
      </c>
      <c r="J152" s="516">
        <v>0</v>
      </c>
      <c r="K152" s="516">
        <v>0</v>
      </c>
      <c r="L152" s="516">
        <v>0</v>
      </c>
      <c r="M152" s="493" t="s">
        <v>204</v>
      </c>
      <c r="N152" s="493">
        <v>2002</v>
      </c>
      <c r="O152" s="517">
        <v>49000</v>
      </c>
      <c r="P152" s="611"/>
      <c r="Q152" s="1090"/>
      <c r="R152" s="643" t="str">
        <f t="shared" si="69"/>
        <v>2.06.02</v>
      </c>
      <c r="S152" s="543" t="str">
        <f t="shared" si="65"/>
        <v>ALAT RUMAH TANGGA</v>
      </c>
      <c r="T152" s="543">
        <f t="shared" si="66"/>
        <v>5</v>
      </c>
      <c r="U152" s="651">
        <f t="shared" si="70"/>
        <v>9798</v>
      </c>
      <c r="V152" s="543">
        <f t="shared" si="67"/>
        <v>11</v>
      </c>
      <c r="W152" s="647">
        <f t="shared" si="71"/>
        <v>48990</v>
      </c>
      <c r="X152" s="647">
        <f t="shared" si="72"/>
        <v>0</v>
      </c>
      <c r="Y152" s="647">
        <f t="shared" si="73"/>
        <v>0</v>
      </c>
      <c r="Z152" s="647">
        <f t="shared" si="79"/>
        <v>0</v>
      </c>
      <c r="AA152" s="647">
        <f t="shared" si="74"/>
        <v>0</v>
      </c>
      <c r="AB152" s="647">
        <f t="shared" si="75"/>
        <v>0</v>
      </c>
      <c r="AC152" s="648">
        <f t="shared" si="76"/>
        <v>2002</v>
      </c>
      <c r="AD152" s="599">
        <f t="shared" si="77"/>
        <v>10</v>
      </c>
      <c r="AE152" s="649">
        <f t="shared" si="78"/>
        <v>49000</v>
      </c>
      <c r="AF152" s="473">
        <f t="shared" si="64"/>
        <v>48990</v>
      </c>
      <c r="AG152" s="640">
        <f t="shared" si="68"/>
        <v>48990</v>
      </c>
    </row>
    <row r="153" spans="1:40" s="626" customFormat="1" ht="16">
      <c r="A153" s="496"/>
      <c r="B153" s="493" t="s">
        <v>1424</v>
      </c>
      <c r="C153" s="494" t="s">
        <v>1279</v>
      </c>
      <c r="D153" s="516" t="s">
        <v>145</v>
      </c>
      <c r="E153" s="516">
        <v>0</v>
      </c>
      <c r="F153" s="521" t="s">
        <v>225</v>
      </c>
      <c r="G153" s="493">
        <v>2001</v>
      </c>
      <c r="H153" s="516">
        <v>0</v>
      </c>
      <c r="I153" s="516">
        <v>0</v>
      </c>
      <c r="J153" s="516">
        <v>0</v>
      </c>
      <c r="K153" s="516">
        <v>0</v>
      </c>
      <c r="L153" s="516">
        <v>0</v>
      </c>
      <c r="M153" s="493" t="s">
        <v>204</v>
      </c>
      <c r="N153" s="493">
        <v>2001</v>
      </c>
      <c r="O153" s="517">
        <v>187500</v>
      </c>
      <c r="P153" s="611"/>
      <c r="Q153" s="1090"/>
      <c r="R153" s="643" t="str">
        <f t="shared" si="69"/>
        <v>2.06.02</v>
      </c>
      <c r="S153" s="543" t="str">
        <f t="shared" si="65"/>
        <v>ALAT RUMAH TANGGA</v>
      </c>
      <c r="T153" s="543">
        <f t="shared" si="66"/>
        <v>5</v>
      </c>
      <c r="U153" s="651">
        <f t="shared" si="70"/>
        <v>37498</v>
      </c>
      <c r="V153" s="543">
        <f t="shared" si="67"/>
        <v>12</v>
      </c>
      <c r="W153" s="647">
        <f t="shared" si="71"/>
        <v>187490</v>
      </c>
      <c r="X153" s="647">
        <f t="shared" si="72"/>
        <v>0</v>
      </c>
      <c r="Y153" s="647">
        <f t="shared" si="73"/>
        <v>0</v>
      </c>
      <c r="Z153" s="647">
        <f t="shared" si="79"/>
        <v>0</v>
      </c>
      <c r="AA153" s="647">
        <f t="shared" si="74"/>
        <v>0</v>
      </c>
      <c r="AB153" s="647">
        <f t="shared" si="75"/>
        <v>0</v>
      </c>
      <c r="AC153" s="648">
        <f t="shared" si="76"/>
        <v>2001</v>
      </c>
      <c r="AD153" s="599">
        <f t="shared" si="77"/>
        <v>10</v>
      </c>
      <c r="AE153" s="649">
        <f t="shared" si="78"/>
        <v>187500</v>
      </c>
      <c r="AF153" s="473">
        <f t="shared" si="64"/>
        <v>187490</v>
      </c>
      <c r="AG153" s="640">
        <f t="shared" si="68"/>
        <v>187490</v>
      </c>
      <c r="AH153" s="625"/>
      <c r="AI153" s="625"/>
      <c r="AJ153" s="625"/>
      <c r="AK153" s="625"/>
      <c r="AL153" s="625"/>
      <c r="AM153" s="625"/>
      <c r="AN153" s="625"/>
    </row>
    <row r="154" spans="1:40" s="626" customFormat="1" ht="16">
      <c r="A154" s="496"/>
      <c r="B154" s="493" t="s">
        <v>1366</v>
      </c>
      <c r="C154" s="494" t="s">
        <v>1200</v>
      </c>
      <c r="D154" s="516" t="s">
        <v>784</v>
      </c>
      <c r="E154" s="516">
        <v>0</v>
      </c>
      <c r="F154" s="521" t="s">
        <v>230</v>
      </c>
      <c r="G154" s="493">
        <v>2005</v>
      </c>
      <c r="H154" s="516">
        <v>0</v>
      </c>
      <c r="I154" s="516">
        <v>0</v>
      </c>
      <c r="J154" s="516">
        <v>0</v>
      </c>
      <c r="K154" s="516">
        <v>0</v>
      </c>
      <c r="L154" s="516">
        <v>0</v>
      </c>
      <c r="M154" s="493" t="s">
        <v>204</v>
      </c>
      <c r="N154" s="493">
        <v>2005</v>
      </c>
      <c r="O154" s="517">
        <v>227500</v>
      </c>
      <c r="P154" s="611"/>
      <c r="Q154" s="1090"/>
      <c r="R154" s="643" t="str">
        <f t="shared" si="69"/>
        <v>2.06.02</v>
      </c>
      <c r="S154" s="543" t="str">
        <f t="shared" si="65"/>
        <v>ALAT RUMAH TANGGA</v>
      </c>
      <c r="T154" s="543">
        <f t="shared" si="66"/>
        <v>5</v>
      </c>
      <c r="U154" s="651">
        <f t="shared" si="70"/>
        <v>45498</v>
      </c>
      <c r="V154" s="543">
        <f t="shared" si="67"/>
        <v>8</v>
      </c>
      <c r="W154" s="647">
        <f t="shared" si="71"/>
        <v>227490</v>
      </c>
      <c r="X154" s="647">
        <f t="shared" si="72"/>
        <v>0</v>
      </c>
      <c r="Y154" s="647">
        <f t="shared" si="73"/>
        <v>0</v>
      </c>
      <c r="Z154" s="647">
        <f t="shared" si="79"/>
        <v>0</v>
      </c>
      <c r="AA154" s="647">
        <f t="shared" si="74"/>
        <v>0</v>
      </c>
      <c r="AB154" s="647">
        <f t="shared" si="75"/>
        <v>0</v>
      </c>
      <c r="AC154" s="648">
        <f t="shared" si="76"/>
        <v>2005</v>
      </c>
      <c r="AD154" s="599">
        <f t="shared" si="77"/>
        <v>10</v>
      </c>
      <c r="AE154" s="649">
        <f t="shared" si="78"/>
        <v>227500</v>
      </c>
      <c r="AF154" s="473">
        <f t="shared" si="64"/>
        <v>227490</v>
      </c>
      <c r="AG154" s="640">
        <f t="shared" si="68"/>
        <v>227490</v>
      </c>
      <c r="AH154" s="625"/>
      <c r="AI154" s="625"/>
      <c r="AJ154" s="625"/>
      <c r="AK154" s="625"/>
      <c r="AL154" s="625"/>
      <c r="AM154" s="625"/>
      <c r="AN154" s="625"/>
    </row>
    <row r="155" spans="1:40" s="626" customFormat="1" ht="32">
      <c r="A155" s="496"/>
      <c r="B155" s="493" t="s">
        <v>1364</v>
      </c>
      <c r="C155" s="494" t="s">
        <v>1198</v>
      </c>
      <c r="D155" s="516" t="s">
        <v>1497</v>
      </c>
      <c r="E155" s="516">
        <v>0</v>
      </c>
      <c r="F155" s="521" t="s">
        <v>1534</v>
      </c>
      <c r="G155" s="493">
        <v>2006</v>
      </c>
      <c r="H155" s="516">
        <v>0</v>
      </c>
      <c r="I155" s="516">
        <v>0</v>
      </c>
      <c r="J155" s="516">
        <v>0</v>
      </c>
      <c r="K155" s="516">
        <v>0</v>
      </c>
      <c r="L155" s="516">
        <v>0</v>
      </c>
      <c r="M155" s="493" t="s">
        <v>204</v>
      </c>
      <c r="N155" s="493">
        <v>2006</v>
      </c>
      <c r="O155" s="517">
        <v>450000</v>
      </c>
      <c r="P155" s="611"/>
      <c r="Q155" s="1090"/>
      <c r="R155" s="643" t="str">
        <f t="shared" si="69"/>
        <v>2.06.01</v>
      </c>
      <c r="S155" s="543" t="str">
        <f t="shared" si="65"/>
        <v>ALAT KANTOR</v>
      </c>
      <c r="T155" s="543">
        <f t="shared" si="66"/>
        <v>5</v>
      </c>
      <c r="U155" s="651">
        <f t="shared" si="70"/>
        <v>89998</v>
      </c>
      <c r="V155" s="543">
        <f t="shared" si="67"/>
        <v>7</v>
      </c>
      <c r="W155" s="647">
        <f t="shared" si="71"/>
        <v>449990</v>
      </c>
      <c r="X155" s="647">
        <f t="shared" si="72"/>
        <v>0</v>
      </c>
      <c r="Y155" s="647">
        <f t="shared" si="73"/>
        <v>0</v>
      </c>
      <c r="Z155" s="647">
        <f t="shared" si="79"/>
        <v>0</v>
      </c>
      <c r="AA155" s="647">
        <f t="shared" si="74"/>
        <v>0</v>
      </c>
      <c r="AB155" s="647">
        <f t="shared" si="75"/>
        <v>0</v>
      </c>
      <c r="AC155" s="648">
        <f t="shared" si="76"/>
        <v>2006</v>
      </c>
      <c r="AD155" s="599">
        <f t="shared" si="77"/>
        <v>10</v>
      </c>
      <c r="AE155" s="649">
        <f t="shared" si="78"/>
        <v>450000</v>
      </c>
      <c r="AF155" s="473">
        <f t="shared" si="64"/>
        <v>449990</v>
      </c>
      <c r="AG155" s="640">
        <f t="shared" si="68"/>
        <v>449990</v>
      </c>
      <c r="AH155" s="625"/>
      <c r="AI155" s="625"/>
      <c r="AJ155" s="625"/>
      <c r="AK155" s="625"/>
      <c r="AL155" s="625"/>
      <c r="AM155" s="625"/>
      <c r="AN155" s="625"/>
    </row>
    <row r="156" spans="1:40" s="626" customFormat="1" ht="16">
      <c r="A156" s="496"/>
      <c r="B156" s="493" t="s">
        <v>1366</v>
      </c>
      <c r="C156" s="494" t="s">
        <v>1200</v>
      </c>
      <c r="D156" s="516" t="s">
        <v>1498</v>
      </c>
      <c r="E156" s="516">
        <v>0</v>
      </c>
      <c r="F156" s="521" t="s">
        <v>238</v>
      </c>
      <c r="G156" s="493">
        <v>2006</v>
      </c>
      <c r="H156" s="516">
        <v>0</v>
      </c>
      <c r="I156" s="516">
        <v>0</v>
      </c>
      <c r="J156" s="516">
        <v>0</v>
      </c>
      <c r="K156" s="516">
        <v>0</v>
      </c>
      <c r="L156" s="516">
        <v>0</v>
      </c>
      <c r="M156" s="493" t="s">
        <v>204</v>
      </c>
      <c r="N156" s="493">
        <v>2006</v>
      </c>
      <c r="O156" s="517">
        <v>487500</v>
      </c>
      <c r="P156" s="611"/>
      <c r="Q156" s="1090"/>
      <c r="R156" s="643" t="str">
        <f t="shared" si="69"/>
        <v>2.06.02</v>
      </c>
      <c r="S156" s="543" t="str">
        <f t="shared" si="65"/>
        <v>ALAT RUMAH TANGGA</v>
      </c>
      <c r="T156" s="543">
        <f t="shared" si="66"/>
        <v>5</v>
      </c>
      <c r="U156" s="651">
        <f t="shared" si="70"/>
        <v>97498</v>
      </c>
      <c r="V156" s="543">
        <f t="shared" si="67"/>
        <v>7</v>
      </c>
      <c r="W156" s="647">
        <f t="shared" si="71"/>
        <v>487490</v>
      </c>
      <c r="X156" s="647">
        <f t="shared" si="72"/>
        <v>0</v>
      </c>
      <c r="Y156" s="647">
        <f t="shared" si="73"/>
        <v>0</v>
      </c>
      <c r="Z156" s="647">
        <f t="shared" si="79"/>
        <v>0</v>
      </c>
      <c r="AA156" s="647">
        <f t="shared" si="74"/>
        <v>0</v>
      </c>
      <c r="AB156" s="647">
        <f t="shared" si="75"/>
        <v>0</v>
      </c>
      <c r="AC156" s="648">
        <f t="shared" si="76"/>
        <v>2006</v>
      </c>
      <c r="AD156" s="599">
        <f t="shared" si="77"/>
        <v>10</v>
      </c>
      <c r="AE156" s="649">
        <f t="shared" si="78"/>
        <v>487500</v>
      </c>
      <c r="AF156" s="473">
        <f t="shared" ref="AF156:AF179" si="80">W156+X156+Y156+Z156+AA156</f>
        <v>487490</v>
      </c>
      <c r="AG156" s="640">
        <f t="shared" si="68"/>
        <v>487490</v>
      </c>
      <c r="AH156" s="625"/>
      <c r="AI156" s="625"/>
      <c r="AJ156" s="625"/>
      <c r="AK156" s="625"/>
      <c r="AL156" s="625"/>
      <c r="AM156" s="625"/>
      <c r="AN156" s="625"/>
    </row>
    <row r="157" spans="1:40" s="626" customFormat="1" ht="16">
      <c r="A157" s="496"/>
      <c r="B157" s="493" t="s">
        <v>1383</v>
      </c>
      <c r="C157" s="494" t="s">
        <v>1219</v>
      </c>
      <c r="D157" s="516" t="s">
        <v>1448</v>
      </c>
      <c r="E157" s="516">
        <v>0</v>
      </c>
      <c r="F157" s="521" t="s">
        <v>1524</v>
      </c>
      <c r="G157" s="493">
        <v>2006</v>
      </c>
      <c r="H157" s="516">
        <v>0</v>
      </c>
      <c r="I157" s="516">
        <v>0</v>
      </c>
      <c r="J157" s="516">
        <v>0</v>
      </c>
      <c r="K157" s="516">
        <v>0</v>
      </c>
      <c r="L157" s="516">
        <v>0</v>
      </c>
      <c r="M157" s="493" t="s">
        <v>204</v>
      </c>
      <c r="N157" s="493">
        <v>2006</v>
      </c>
      <c r="O157" s="517">
        <v>150000</v>
      </c>
      <c r="P157" s="611"/>
      <c r="Q157" s="1090"/>
      <c r="R157" s="643" t="str">
        <f t="shared" si="69"/>
        <v>2.06.02</v>
      </c>
      <c r="S157" s="543" t="str">
        <f t="shared" si="65"/>
        <v>ALAT RUMAH TANGGA</v>
      </c>
      <c r="T157" s="543">
        <f t="shared" si="66"/>
        <v>5</v>
      </c>
      <c r="U157" s="651">
        <f t="shared" si="70"/>
        <v>29998</v>
      </c>
      <c r="V157" s="543">
        <f t="shared" si="67"/>
        <v>7</v>
      </c>
      <c r="W157" s="647">
        <f t="shared" si="71"/>
        <v>149990</v>
      </c>
      <c r="X157" s="647">
        <f t="shared" si="72"/>
        <v>0</v>
      </c>
      <c r="Y157" s="647">
        <f t="shared" si="73"/>
        <v>0</v>
      </c>
      <c r="Z157" s="647">
        <f t="shared" si="79"/>
        <v>0</v>
      </c>
      <c r="AA157" s="647">
        <f t="shared" si="74"/>
        <v>0</v>
      </c>
      <c r="AB157" s="647">
        <f t="shared" si="75"/>
        <v>0</v>
      </c>
      <c r="AC157" s="648">
        <f t="shared" si="76"/>
        <v>2006</v>
      </c>
      <c r="AD157" s="599">
        <f t="shared" si="77"/>
        <v>10</v>
      </c>
      <c r="AE157" s="649">
        <f t="shared" si="78"/>
        <v>150000</v>
      </c>
      <c r="AF157" s="473">
        <f t="shared" si="80"/>
        <v>149990</v>
      </c>
      <c r="AG157" s="640">
        <f t="shared" si="68"/>
        <v>149990</v>
      </c>
      <c r="AH157" s="625"/>
      <c r="AI157" s="625"/>
      <c r="AJ157" s="625"/>
      <c r="AK157" s="625"/>
      <c r="AL157" s="625"/>
      <c r="AM157" s="625"/>
      <c r="AN157" s="625"/>
    </row>
    <row r="158" spans="1:40" s="626" customFormat="1" ht="32">
      <c r="A158" s="496"/>
      <c r="B158" s="493" t="s">
        <v>1409</v>
      </c>
      <c r="C158" s="494" t="s">
        <v>1280</v>
      </c>
      <c r="D158" s="516" t="s">
        <v>1448</v>
      </c>
      <c r="E158" s="516">
        <v>0</v>
      </c>
      <c r="F158" s="521" t="s">
        <v>1534</v>
      </c>
      <c r="G158" s="493">
        <v>2006</v>
      </c>
      <c r="H158" s="516">
        <v>0</v>
      </c>
      <c r="I158" s="516">
        <v>0</v>
      </c>
      <c r="J158" s="516">
        <v>0</v>
      </c>
      <c r="K158" s="516">
        <v>0</v>
      </c>
      <c r="L158" s="516">
        <v>0</v>
      </c>
      <c r="M158" s="493" t="s">
        <v>204</v>
      </c>
      <c r="N158" s="493">
        <v>2006</v>
      </c>
      <c r="O158" s="517">
        <v>375000</v>
      </c>
      <c r="P158" s="611"/>
      <c r="Q158" s="1090"/>
      <c r="R158" s="643" t="str">
        <f t="shared" si="69"/>
        <v>2.06.01</v>
      </c>
      <c r="S158" s="543" t="str">
        <f t="shared" si="65"/>
        <v>ALAT KANTOR</v>
      </c>
      <c r="T158" s="543">
        <f t="shared" si="66"/>
        <v>5</v>
      </c>
      <c r="U158" s="651">
        <f t="shared" si="70"/>
        <v>74998</v>
      </c>
      <c r="V158" s="543">
        <f t="shared" si="67"/>
        <v>7</v>
      </c>
      <c r="W158" s="647">
        <f t="shared" si="71"/>
        <v>374990</v>
      </c>
      <c r="X158" s="647">
        <f t="shared" si="72"/>
        <v>0</v>
      </c>
      <c r="Y158" s="647">
        <f t="shared" si="73"/>
        <v>0</v>
      </c>
      <c r="Z158" s="647">
        <f t="shared" si="79"/>
        <v>0</v>
      </c>
      <c r="AA158" s="647">
        <f t="shared" si="74"/>
        <v>0</v>
      </c>
      <c r="AB158" s="647">
        <f t="shared" si="75"/>
        <v>0</v>
      </c>
      <c r="AC158" s="648">
        <f t="shared" si="76"/>
        <v>2006</v>
      </c>
      <c r="AD158" s="599">
        <f t="shared" si="77"/>
        <v>10</v>
      </c>
      <c r="AE158" s="649">
        <f t="shared" si="78"/>
        <v>375000</v>
      </c>
      <c r="AF158" s="473">
        <f t="shared" si="80"/>
        <v>374990</v>
      </c>
      <c r="AG158" s="640">
        <f t="shared" si="68"/>
        <v>374990</v>
      </c>
      <c r="AH158" s="625"/>
      <c r="AI158" s="625"/>
      <c r="AJ158" s="625"/>
      <c r="AK158" s="625"/>
      <c r="AL158" s="625"/>
      <c r="AM158" s="625"/>
      <c r="AN158" s="625"/>
    </row>
    <row r="159" spans="1:40" s="625" customFormat="1" ht="16">
      <c r="A159" s="496"/>
      <c r="B159" s="493" t="s">
        <v>1366</v>
      </c>
      <c r="C159" s="494" t="s">
        <v>1200</v>
      </c>
      <c r="D159" s="516" t="s">
        <v>747</v>
      </c>
      <c r="E159" s="516">
        <v>0</v>
      </c>
      <c r="F159" s="521" t="s">
        <v>238</v>
      </c>
      <c r="G159" s="493">
        <v>2005</v>
      </c>
      <c r="H159" s="516">
        <v>0</v>
      </c>
      <c r="I159" s="516">
        <v>0</v>
      </c>
      <c r="J159" s="516">
        <v>0</v>
      </c>
      <c r="K159" s="516">
        <v>0</v>
      </c>
      <c r="L159" s="516">
        <v>0</v>
      </c>
      <c r="M159" s="493" t="s">
        <v>204</v>
      </c>
      <c r="N159" s="493">
        <v>2005</v>
      </c>
      <c r="O159" s="517">
        <v>227500</v>
      </c>
      <c r="P159" s="611"/>
      <c r="Q159" s="1090"/>
      <c r="R159" s="643" t="str">
        <f t="shared" si="69"/>
        <v>2.06.02</v>
      </c>
      <c r="S159" s="543" t="str">
        <f t="shared" si="65"/>
        <v>ALAT RUMAH TANGGA</v>
      </c>
      <c r="T159" s="543">
        <f t="shared" si="66"/>
        <v>5</v>
      </c>
      <c r="U159" s="651">
        <f t="shared" si="70"/>
        <v>45498</v>
      </c>
      <c r="V159" s="543">
        <f t="shared" si="67"/>
        <v>8</v>
      </c>
      <c r="W159" s="647">
        <f t="shared" si="71"/>
        <v>227490</v>
      </c>
      <c r="X159" s="647">
        <f t="shared" si="72"/>
        <v>0</v>
      </c>
      <c r="Y159" s="647">
        <f t="shared" si="73"/>
        <v>0</v>
      </c>
      <c r="Z159" s="647">
        <f t="shared" si="79"/>
        <v>0</v>
      </c>
      <c r="AA159" s="647">
        <f t="shared" si="74"/>
        <v>0</v>
      </c>
      <c r="AB159" s="647">
        <f t="shared" si="75"/>
        <v>0</v>
      </c>
      <c r="AC159" s="648">
        <f t="shared" si="76"/>
        <v>2005</v>
      </c>
      <c r="AD159" s="599">
        <f t="shared" si="77"/>
        <v>10</v>
      </c>
      <c r="AE159" s="649">
        <f t="shared" si="78"/>
        <v>227500</v>
      </c>
      <c r="AF159" s="473">
        <f t="shared" si="80"/>
        <v>227490</v>
      </c>
      <c r="AG159" s="640">
        <f t="shared" si="68"/>
        <v>227490</v>
      </c>
    </row>
    <row r="160" spans="1:40" s="625" customFormat="1" ht="16">
      <c r="A160" s="496"/>
      <c r="B160" s="493" t="s">
        <v>1366</v>
      </c>
      <c r="C160" s="494" t="s">
        <v>1200</v>
      </c>
      <c r="D160" s="516" t="s">
        <v>747</v>
      </c>
      <c r="E160" s="516">
        <v>0</v>
      </c>
      <c r="F160" s="521" t="s">
        <v>1523</v>
      </c>
      <c r="G160" s="493">
        <v>2006</v>
      </c>
      <c r="H160" s="516">
        <v>0</v>
      </c>
      <c r="I160" s="516">
        <v>0</v>
      </c>
      <c r="J160" s="516">
        <v>0</v>
      </c>
      <c r="K160" s="516">
        <v>0</v>
      </c>
      <c r="L160" s="516">
        <v>0</v>
      </c>
      <c r="M160" s="493" t="s">
        <v>204</v>
      </c>
      <c r="N160" s="493">
        <v>2006</v>
      </c>
      <c r="O160" s="517">
        <v>490000</v>
      </c>
      <c r="P160" s="611"/>
      <c r="Q160" s="1090"/>
      <c r="R160" s="643" t="str">
        <f t="shared" si="69"/>
        <v>2.06.02</v>
      </c>
      <c r="S160" s="543" t="str">
        <f t="shared" si="65"/>
        <v>ALAT RUMAH TANGGA</v>
      </c>
      <c r="T160" s="543">
        <f t="shared" si="66"/>
        <v>5</v>
      </c>
      <c r="U160" s="651">
        <f t="shared" si="70"/>
        <v>97998</v>
      </c>
      <c r="V160" s="543">
        <f t="shared" si="67"/>
        <v>7</v>
      </c>
      <c r="W160" s="647">
        <f t="shared" si="71"/>
        <v>489990</v>
      </c>
      <c r="X160" s="647">
        <f t="shared" si="72"/>
        <v>0</v>
      </c>
      <c r="Y160" s="647">
        <f t="shared" si="73"/>
        <v>0</v>
      </c>
      <c r="Z160" s="647">
        <f t="shared" si="79"/>
        <v>0</v>
      </c>
      <c r="AA160" s="647">
        <f t="shared" si="74"/>
        <v>0</v>
      </c>
      <c r="AB160" s="647">
        <f t="shared" si="75"/>
        <v>0</v>
      </c>
      <c r="AC160" s="648">
        <f t="shared" si="76"/>
        <v>2006</v>
      </c>
      <c r="AD160" s="599">
        <f t="shared" si="77"/>
        <v>10</v>
      </c>
      <c r="AE160" s="649">
        <f t="shared" si="78"/>
        <v>490000</v>
      </c>
      <c r="AF160" s="473">
        <f t="shared" si="80"/>
        <v>489990</v>
      </c>
      <c r="AG160" s="640">
        <f t="shared" si="68"/>
        <v>489990</v>
      </c>
    </row>
    <row r="161" spans="1:40" s="625" customFormat="1" ht="16">
      <c r="A161" s="496"/>
      <c r="B161" s="493" t="s">
        <v>1365</v>
      </c>
      <c r="C161" s="494" t="s">
        <v>1208</v>
      </c>
      <c r="D161" s="516" t="s">
        <v>747</v>
      </c>
      <c r="E161" s="516">
        <v>0</v>
      </c>
      <c r="F161" s="521" t="s">
        <v>1525</v>
      </c>
      <c r="G161" s="493">
        <v>2005</v>
      </c>
      <c r="H161" s="516">
        <v>0</v>
      </c>
      <c r="I161" s="516">
        <v>0</v>
      </c>
      <c r="J161" s="516">
        <v>0</v>
      </c>
      <c r="K161" s="516">
        <v>0</v>
      </c>
      <c r="L161" s="516">
        <v>0</v>
      </c>
      <c r="M161" s="493" t="s">
        <v>204</v>
      </c>
      <c r="N161" s="493">
        <v>2005</v>
      </c>
      <c r="O161" s="517">
        <v>210000</v>
      </c>
      <c r="P161" s="611"/>
      <c r="Q161" s="1090"/>
      <c r="R161" s="643" t="str">
        <f t="shared" si="69"/>
        <v>2.06.02</v>
      </c>
      <c r="S161" s="543" t="str">
        <f t="shared" si="65"/>
        <v>ALAT RUMAH TANGGA</v>
      </c>
      <c r="T161" s="543">
        <f t="shared" si="66"/>
        <v>5</v>
      </c>
      <c r="U161" s="651">
        <f t="shared" si="70"/>
        <v>41998</v>
      </c>
      <c r="V161" s="543">
        <f t="shared" si="67"/>
        <v>8</v>
      </c>
      <c r="W161" s="647">
        <f t="shared" si="71"/>
        <v>209990</v>
      </c>
      <c r="X161" s="647">
        <f t="shared" si="72"/>
        <v>0</v>
      </c>
      <c r="Y161" s="647">
        <f t="shared" si="73"/>
        <v>0</v>
      </c>
      <c r="Z161" s="647">
        <f t="shared" si="79"/>
        <v>0</v>
      </c>
      <c r="AA161" s="647">
        <f t="shared" si="74"/>
        <v>0</v>
      </c>
      <c r="AB161" s="647">
        <f t="shared" si="75"/>
        <v>0</v>
      </c>
      <c r="AC161" s="648">
        <f t="shared" si="76"/>
        <v>2005</v>
      </c>
      <c r="AD161" s="599">
        <f t="shared" si="77"/>
        <v>10</v>
      </c>
      <c r="AE161" s="649">
        <f t="shared" si="78"/>
        <v>210000</v>
      </c>
      <c r="AF161" s="473">
        <f t="shared" si="80"/>
        <v>209990</v>
      </c>
      <c r="AG161" s="640">
        <f t="shared" si="68"/>
        <v>209990</v>
      </c>
    </row>
    <row r="162" spans="1:40" s="625" customFormat="1" ht="16">
      <c r="A162" s="496"/>
      <c r="B162" s="493" t="s">
        <v>1375</v>
      </c>
      <c r="C162" s="494" t="s">
        <v>1204</v>
      </c>
      <c r="D162" s="516" t="s">
        <v>1450</v>
      </c>
      <c r="E162" s="516">
        <v>0</v>
      </c>
      <c r="F162" s="521" t="s">
        <v>220</v>
      </c>
      <c r="G162" s="493">
        <v>2005</v>
      </c>
      <c r="H162" s="516">
        <v>0</v>
      </c>
      <c r="I162" s="516">
        <v>0</v>
      </c>
      <c r="J162" s="516">
        <v>0</v>
      </c>
      <c r="K162" s="516">
        <v>0</v>
      </c>
      <c r="L162" s="516">
        <v>0</v>
      </c>
      <c r="M162" s="493" t="s">
        <v>204</v>
      </c>
      <c r="N162" s="493">
        <v>2005</v>
      </c>
      <c r="O162" s="517">
        <v>67500</v>
      </c>
      <c r="P162" s="611"/>
      <c r="Q162" s="1090"/>
      <c r="R162" s="643" t="str">
        <f t="shared" si="69"/>
        <v>2.06.02</v>
      </c>
      <c r="S162" s="543" t="str">
        <f t="shared" si="65"/>
        <v>ALAT RUMAH TANGGA</v>
      </c>
      <c r="T162" s="543">
        <f t="shared" si="66"/>
        <v>5</v>
      </c>
      <c r="U162" s="651">
        <f t="shared" si="70"/>
        <v>13498</v>
      </c>
      <c r="V162" s="543">
        <f t="shared" si="67"/>
        <v>8</v>
      </c>
      <c r="W162" s="647">
        <f t="shared" si="71"/>
        <v>67490</v>
      </c>
      <c r="X162" s="647">
        <f t="shared" si="72"/>
        <v>0</v>
      </c>
      <c r="Y162" s="647">
        <f t="shared" si="73"/>
        <v>0</v>
      </c>
      <c r="Z162" s="647">
        <f t="shared" si="79"/>
        <v>0</v>
      </c>
      <c r="AA162" s="647">
        <f t="shared" si="74"/>
        <v>0</v>
      </c>
      <c r="AB162" s="647">
        <f t="shared" si="75"/>
        <v>0</v>
      </c>
      <c r="AC162" s="648">
        <f t="shared" si="76"/>
        <v>2005</v>
      </c>
      <c r="AD162" s="599">
        <f t="shared" si="77"/>
        <v>10</v>
      </c>
      <c r="AE162" s="649">
        <f t="shared" si="78"/>
        <v>67500</v>
      </c>
      <c r="AF162" s="473">
        <f t="shared" si="80"/>
        <v>67490</v>
      </c>
      <c r="AG162" s="640">
        <f t="shared" si="68"/>
        <v>67490</v>
      </c>
    </row>
    <row r="163" spans="1:40" s="625" customFormat="1" ht="16">
      <c r="A163" s="496"/>
      <c r="B163" s="493" t="s">
        <v>1365</v>
      </c>
      <c r="C163" s="494" t="s">
        <v>1241</v>
      </c>
      <c r="D163" s="516" t="s">
        <v>1500</v>
      </c>
      <c r="E163" s="516">
        <v>0</v>
      </c>
      <c r="F163" s="521" t="s">
        <v>230</v>
      </c>
      <c r="G163" s="493">
        <v>2005</v>
      </c>
      <c r="H163" s="516">
        <v>0</v>
      </c>
      <c r="I163" s="516">
        <v>0</v>
      </c>
      <c r="J163" s="516">
        <v>0</v>
      </c>
      <c r="K163" s="516">
        <v>0</v>
      </c>
      <c r="L163" s="516">
        <v>0</v>
      </c>
      <c r="M163" s="493" t="s">
        <v>204</v>
      </c>
      <c r="N163" s="493">
        <v>2005</v>
      </c>
      <c r="O163" s="517">
        <v>262500</v>
      </c>
      <c r="P163" s="611"/>
      <c r="Q163" s="1090"/>
      <c r="R163" s="643" t="str">
        <f t="shared" si="69"/>
        <v>2.06.02</v>
      </c>
      <c r="S163" s="543" t="str">
        <f t="shared" si="65"/>
        <v>ALAT RUMAH TANGGA</v>
      </c>
      <c r="T163" s="543">
        <f t="shared" si="66"/>
        <v>5</v>
      </c>
      <c r="U163" s="651">
        <f t="shared" si="70"/>
        <v>52498</v>
      </c>
      <c r="V163" s="543">
        <f t="shared" si="67"/>
        <v>8</v>
      </c>
      <c r="W163" s="647">
        <f t="shared" si="71"/>
        <v>262490</v>
      </c>
      <c r="X163" s="647">
        <f t="shared" si="72"/>
        <v>0</v>
      </c>
      <c r="Y163" s="647">
        <f t="shared" si="73"/>
        <v>0</v>
      </c>
      <c r="Z163" s="647">
        <f t="shared" si="79"/>
        <v>0</v>
      </c>
      <c r="AA163" s="647">
        <f t="shared" si="74"/>
        <v>0</v>
      </c>
      <c r="AB163" s="647">
        <f t="shared" si="75"/>
        <v>0</v>
      </c>
      <c r="AC163" s="648">
        <f t="shared" si="76"/>
        <v>2005</v>
      </c>
      <c r="AD163" s="599">
        <f t="shared" si="77"/>
        <v>10</v>
      </c>
      <c r="AE163" s="649">
        <f t="shared" si="78"/>
        <v>262500</v>
      </c>
      <c r="AF163" s="473">
        <f t="shared" si="80"/>
        <v>262490</v>
      </c>
      <c r="AG163" s="640">
        <f t="shared" si="68"/>
        <v>262490</v>
      </c>
    </row>
    <row r="164" spans="1:40" s="626" customFormat="1" ht="16">
      <c r="A164" s="496"/>
      <c r="B164" s="493" t="s">
        <v>1368</v>
      </c>
      <c r="C164" s="494" t="s">
        <v>1202</v>
      </c>
      <c r="D164" s="516" t="s">
        <v>1449</v>
      </c>
      <c r="E164" s="516">
        <v>0</v>
      </c>
      <c r="F164" s="521" t="s">
        <v>221</v>
      </c>
      <c r="G164" s="493">
        <v>2006</v>
      </c>
      <c r="H164" s="516">
        <v>0</v>
      </c>
      <c r="I164" s="516">
        <v>0</v>
      </c>
      <c r="J164" s="516">
        <v>0</v>
      </c>
      <c r="K164" s="516">
        <v>0</v>
      </c>
      <c r="L164" s="516">
        <v>0</v>
      </c>
      <c r="M164" s="493" t="s">
        <v>204</v>
      </c>
      <c r="N164" s="493">
        <v>2006</v>
      </c>
      <c r="O164" s="517">
        <v>412500</v>
      </c>
      <c r="P164" s="611" t="s">
        <v>123</v>
      </c>
      <c r="Q164" s="1090"/>
      <c r="R164" s="643" t="str">
        <f t="shared" si="69"/>
        <v>2.06.03</v>
      </c>
      <c r="S164" s="543" t="str">
        <f t="shared" si="65"/>
        <v>KOMPUTER</v>
      </c>
      <c r="T164" s="543">
        <f t="shared" si="66"/>
        <v>4</v>
      </c>
      <c r="U164" s="651">
        <f t="shared" si="70"/>
        <v>103122.5</v>
      </c>
      <c r="V164" s="543">
        <f t="shared" si="67"/>
        <v>7</v>
      </c>
      <c r="W164" s="647">
        <f t="shared" si="71"/>
        <v>412490</v>
      </c>
      <c r="X164" s="647">
        <f t="shared" si="72"/>
        <v>0</v>
      </c>
      <c r="Y164" s="647">
        <f t="shared" si="73"/>
        <v>0</v>
      </c>
      <c r="Z164" s="647">
        <f t="shared" si="79"/>
        <v>0</v>
      </c>
      <c r="AA164" s="647">
        <f t="shared" si="74"/>
        <v>0</v>
      </c>
      <c r="AB164" s="647">
        <f t="shared" si="75"/>
        <v>0</v>
      </c>
      <c r="AC164" s="648">
        <f t="shared" si="76"/>
        <v>2006</v>
      </c>
      <c r="AD164" s="599">
        <f t="shared" si="77"/>
        <v>10</v>
      </c>
      <c r="AE164" s="649">
        <f t="shared" si="78"/>
        <v>412500</v>
      </c>
      <c r="AF164" s="473">
        <f t="shared" si="80"/>
        <v>412490</v>
      </c>
      <c r="AG164" s="640">
        <f t="shared" si="68"/>
        <v>412490</v>
      </c>
      <c r="AH164" s="625"/>
      <c r="AI164" s="625"/>
      <c r="AJ164" s="625"/>
      <c r="AK164" s="625"/>
      <c r="AL164" s="625"/>
      <c r="AM164" s="625"/>
      <c r="AN164" s="625"/>
    </row>
    <row r="165" spans="1:40" s="626" customFormat="1" ht="16">
      <c r="A165" s="496"/>
      <c r="B165" s="493" t="s">
        <v>1427</v>
      </c>
      <c r="C165" s="494" t="s">
        <v>1281</v>
      </c>
      <c r="D165" s="516" t="s">
        <v>1467</v>
      </c>
      <c r="E165" s="516">
        <v>0</v>
      </c>
      <c r="F165" s="521" t="s">
        <v>221</v>
      </c>
      <c r="G165" s="493">
        <v>2005</v>
      </c>
      <c r="H165" s="516">
        <v>0</v>
      </c>
      <c r="I165" s="516">
        <v>0</v>
      </c>
      <c r="J165" s="516">
        <v>0</v>
      </c>
      <c r="K165" s="516">
        <v>0</v>
      </c>
      <c r="L165" s="516">
        <v>0</v>
      </c>
      <c r="M165" s="493" t="s">
        <v>204</v>
      </c>
      <c r="N165" s="493">
        <v>2005</v>
      </c>
      <c r="O165" s="517">
        <v>126000</v>
      </c>
      <c r="P165" s="611" t="s">
        <v>123</v>
      </c>
      <c r="Q165" s="1090"/>
      <c r="R165" s="643" t="str">
        <f t="shared" si="69"/>
        <v>2.06.02</v>
      </c>
      <c r="S165" s="543" t="str">
        <f t="shared" si="65"/>
        <v>ALAT RUMAH TANGGA</v>
      </c>
      <c r="T165" s="543">
        <f t="shared" si="66"/>
        <v>5</v>
      </c>
      <c r="U165" s="651">
        <f t="shared" si="70"/>
        <v>25198</v>
      </c>
      <c r="V165" s="543">
        <f t="shared" si="67"/>
        <v>8</v>
      </c>
      <c r="W165" s="647">
        <f t="shared" si="71"/>
        <v>125990</v>
      </c>
      <c r="X165" s="647">
        <f t="shared" si="72"/>
        <v>0</v>
      </c>
      <c r="Y165" s="647">
        <f t="shared" si="73"/>
        <v>0</v>
      </c>
      <c r="Z165" s="647">
        <f t="shared" si="79"/>
        <v>0</v>
      </c>
      <c r="AA165" s="647">
        <f t="shared" si="74"/>
        <v>0</v>
      </c>
      <c r="AB165" s="647">
        <f t="shared" si="75"/>
        <v>0</v>
      </c>
      <c r="AC165" s="648">
        <f t="shared" si="76"/>
        <v>2005</v>
      </c>
      <c r="AD165" s="599">
        <f t="shared" si="77"/>
        <v>10</v>
      </c>
      <c r="AE165" s="649">
        <f t="shared" si="78"/>
        <v>126000</v>
      </c>
      <c r="AF165" s="473">
        <f t="shared" si="80"/>
        <v>125990</v>
      </c>
      <c r="AG165" s="640">
        <f t="shared" si="68"/>
        <v>125990</v>
      </c>
      <c r="AH165" s="625"/>
      <c r="AI165" s="625"/>
      <c r="AJ165" s="625"/>
      <c r="AK165" s="625"/>
      <c r="AL165" s="625"/>
      <c r="AM165" s="625"/>
      <c r="AN165" s="625"/>
    </row>
    <row r="166" spans="1:40" s="626" customFormat="1" ht="16">
      <c r="A166" s="496"/>
      <c r="B166" s="493" t="s">
        <v>1427</v>
      </c>
      <c r="C166" s="494" t="s">
        <v>1281</v>
      </c>
      <c r="D166" s="516" t="s">
        <v>1467</v>
      </c>
      <c r="E166" s="516">
        <v>0</v>
      </c>
      <c r="F166" s="521" t="s">
        <v>221</v>
      </c>
      <c r="G166" s="493">
        <v>2006</v>
      </c>
      <c r="H166" s="516">
        <v>0</v>
      </c>
      <c r="I166" s="516">
        <v>0</v>
      </c>
      <c r="J166" s="516">
        <v>0</v>
      </c>
      <c r="K166" s="516">
        <v>0</v>
      </c>
      <c r="L166" s="516">
        <v>0</v>
      </c>
      <c r="M166" s="493" t="s">
        <v>204</v>
      </c>
      <c r="N166" s="493">
        <v>2006</v>
      </c>
      <c r="O166" s="517">
        <v>126000</v>
      </c>
      <c r="P166" s="611" t="s">
        <v>123</v>
      </c>
      <c r="Q166" s="1090"/>
      <c r="R166" s="643" t="str">
        <f t="shared" si="69"/>
        <v>2.06.02</v>
      </c>
      <c r="S166" s="543" t="str">
        <f t="shared" si="65"/>
        <v>ALAT RUMAH TANGGA</v>
      </c>
      <c r="T166" s="543">
        <f t="shared" si="66"/>
        <v>5</v>
      </c>
      <c r="U166" s="651">
        <f t="shared" si="70"/>
        <v>25198</v>
      </c>
      <c r="V166" s="543">
        <f t="shared" si="67"/>
        <v>7</v>
      </c>
      <c r="W166" s="647">
        <f t="shared" si="71"/>
        <v>125990</v>
      </c>
      <c r="X166" s="647">
        <f t="shared" si="72"/>
        <v>0</v>
      </c>
      <c r="Y166" s="647">
        <f t="shared" si="73"/>
        <v>0</v>
      </c>
      <c r="Z166" s="647">
        <f t="shared" si="79"/>
        <v>0</v>
      </c>
      <c r="AA166" s="647">
        <f t="shared" si="74"/>
        <v>0</v>
      </c>
      <c r="AB166" s="647">
        <f t="shared" si="75"/>
        <v>0</v>
      </c>
      <c r="AC166" s="648">
        <f t="shared" si="76"/>
        <v>2006</v>
      </c>
      <c r="AD166" s="599">
        <f t="shared" si="77"/>
        <v>10</v>
      </c>
      <c r="AE166" s="649">
        <f t="shared" si="78"/>
        <v>126000</v>
      </c>
      <c r="AF166" s="473">
        <f t="shared" si="80"/>
        <v>125990</v>
      </c>
      <c r="AG166" s="640">
        <f t="shared" si="68"/>
        <v>125990</v>
      </c>
      <c r="AH166" s="625"/>
      <c r="AI166" s="625"/>
      <c r="AJ166" s="625"/>
      <c r="AK166" s="625"/>
      <c r="AL166" s="625"/>
      <c r="AM166" s="625"/>
      <c r="AN166" s="625"/>
    </row>
    <row r="167" spans="1:40" s="626" customFormat="1" ht="16">
      <c r="A167" s="496"/>
      <c r="B167" s="493" t="s">
        <v>1368</v>
      </c>
      <c r="C167" s="494" t="s">
        <v>1202</v>
      </c>
      <c r="D167" s="516" t="s">
        <v>1449</v>
      </c>
      <c r="E167" s="516">
        <v>0</v>
      </c>
      <c r="F167" s="521" t="s">
        <v>221</v>
      </c>
      <c r="G167" s="493">
        <v>2006</v>
      </c>
      <c r="H167" s="516">
        <v>0</v>
      </c>
      <c r="I167" s="516">
        <v>0</v>
      </c>
      <c r="J167" s="516">
        <v>0</v>
      </c>
      <c r="K167" s="516">
        <v>0</v>
      </c>
      <c r="L167" s="516">
        <v>0</v>
      </c>
      <c r="M167" s="493" t="s">
        <v>204</v>
      </c>
      <c r="N167" s="493">
        <v>2006</v>
      </c>
      <c r="O167" s="517">
        <v>311250</v>
      </c>
      <c r="P167" s="611"/>
      <c r="Q167" s="1090"/>
      <c r="R167" s="643" t="str">
        <f t="shared" si="69"/>
        <v>2.06.03</v>
      </c>
      <c r="S167" s="543" t="str">
        <f t="shared" si="65"/>
        <v>KOMPUTER</v>
      </c>
      <c r="T167" s="543">
        <f t="shared" si="66"/>
        <v>4</v>
      </c>
      <c r="U167" s="651">
        <f t="shared" si="70"/>
        <v>77810</v>
      </c>
      <c r="V167" s="543">
        <f t="shared" si="67"/>
        <v>7</v>
      </c>
      <c r="W167" s="647">
        <f t="shared" si="71"/>
        <v>311240</v>
      </c>
      <c r="X167" s="647">
        <f t="shared" si="72"/>
        <v>0</v>
      </c>
      <c r="Y167" s="647">
        <f t="shared" si="73"/>
        <v>0</v>
      </c>
      <c r="Z167" s="647">
        <f t="shared" si="79"/>
        <v>0</v>
      </c>
      <c r="AA167" s="647">
        <f t="shared" si="74"/>
        <v>0</v>
      </c>
      <c r="AB167" s="647">
        <f t="shared" si="75"/>
        <v>0</v>
      </c>
      <c r="AC167" s="648">
        <f t="shared" si="76"/>
        <v>2006</v>
      </c>
      <c r="AD167" s="599">
        <f t="shared" si="77"/>
        <v>10</v>
      </c>
      <c r="AE167" s="649">
        <f t="shared" si="78"/>
        <v>311250</v>
      </c>
      <c r="AF167" s="473">
        <f t="shared" si="80"/>
        <v>311240</v>
      </c>
      <c r="AG167" s="640">
        <f t="shared" si="68"/>
        <v>311240</v>
      </c>
      <c r="AH167" s="625"/>
      <c r="AI167" s="625"/>
      <c r="AJ167" s="625"/>
      <c r="AK167" s="625"/>
      <c r="AL167" s="625"/>
      <c r="AM167" s="625"/>
      <c r="AN167" s="625"/>
    </row>
    <row r="168" spans="1:40" s="626" customFormat="1" ht="16">
      <c r="A168" s="496"/>
      <c r="B168" s="493" t="s">
        <v>1368</v>
      </c>
      <c r="C168" s="494" t="s">
        <v>1202</v>
      </c>
      <c r="D168" s="516" t="s">
        <v>1482</v>
      </c>
      <c r="E168" s="516">
        <v>0</v>
      </c>
      <c r="F168" s="521" t="s">
        <v>221</v>
      </c>
      <c r="G168" s="493">
        <v>2004</v>
      </c>
      <c r="H168" s="516">
        <v>0</v>
      </c>
      <c r="I168" s="516">
        <v>0</v>
      </c>
      <c r="J168" s="516">
        <v>0</v>
      </c>
      <c r="K168" s="516">
        <v>0</v>
      </c>
      <c r="L168" s="516">
        <v>0</v>
      </c>
      <c r="M168" s="493" t="s">
        <v>204</v>
      </c>
      <c r="N168" s="493">
        <v>2004</v>
      </c>
      <c r="O168" s="517">
        <v>250000</v>
      </c>
      <c r="P168" s="611"/>
      <c r="Q168" s="1090"/>
      <c r="R168" s="643" t="str">
        <f t="shared" si="69"/>
        <v>2.06.03</v>
      </c>
      <c r="S168" s="543" t="str">
        <f t="shared" si="65"/>
        <v>KOMPUTER</v>
      </c>
      <c r="T168" s="543">
        <f t="shared" si="66"/>
        <v>4</v>
      </c>
      <c r="U168" s="651">
        <f t="shared" si="70"/>
        <v>62497.5</v>
      </c>
      <c r="V168" s="543">
        <f t="shared" si="67"/>
        <v>9</v>
      </c>
      <c r="W168" s="647">
        <f t="shared" si="71"/>
        <v>249990</v>
      </c>
      <c r="X168" s="647">
        <f t="shared" si="72"/>
        <v>0</v>
      </c>
      <c r="Y168" s="647">
        <f t="shared" si="73"/>
        <v>0</v>
      </c>
      <c r="Z168" s="647">
        <f t="shared" si="79"/>
        <v>0</v>
      </c>
      <c r="AA168" s="647">
        <f t="shared" si="74"/>
        <v>0</v>
      </c>
      <c r="AB168" s="647">
        <f t="shared" si="75"/>
        <v>0</v>
      </c>
      <c r="AC168" s="648">
        <f t="shared" si="76"/>
        <v>2004</v>
      </c>
      <c r="AD168" s="599">
        <f t="shared" si="77"/>
        <v>10</v>
      </c>
      <c r="AE168" s="649">
        <f t="shared" si="78"/>
        <v>250000</v>
      </c>
      <c r="AF168" s="473">
        <f t="shared" si="80"/>
        <v>249990</v>
      </c>
      <c r="AG168" s="640">
        <f t="shared" si="68"/>
        <v>249990</v>
      </c>
      <c r="AH168" s="625"/>
      <c r="AI168" s="625"/>
      <c r="AJ168" s="625"/>
      <c r="AK168" s="625"/>
      <c r="AL168" s="625"/>
      <c r="AM168" s="625"/>
      <c r="AN168" s="625"/>
    </row>
    <row r="169" spans="1:40" s="625" customFormat="1" ht="16">
      <c r="A169" s="496"/>
      <c r="B169" s="493" t="s">
        <v>1380</v>
      </c>
      <c r="C169" s="494" t="s">
        <v>1216</v>
      </c>
      <c r="D169" s="516" t="s">
        <v>1507</v>
      </c>
      <c r="E169" s="516">
        <v>0</v>
      </c>
      <c r="F169" s="521" t="s">
        <v>220</v>
      </c>
      <c r="G169" s="493">
        <v>2005</v>
      </c>
      <c r="H169" s="516">
        <v>0</v>
      </c>
      <c r="I169" s="516">
        <v>0</v>
      </c>
      <c r="J169" s="516">
        <v>0</v>
      </c>
      <c r="K169" s="516">
        <v>0</v>
      </c>
      <c r="L169" s="516">
        <v>0</v>
      </c>
      <c r="M169" s="493" t="s">
        <v>204</v>
      </c>
      <c r="N169" s="493">
        <v>2005</v>
      </c>
      <c r="O169" s="517">
        <v>62500</v>
      </c>
      <c r="P169" s="611"/>
      <c r="Q169" s="1090"/>
      <c r="R169" s="643" t="str">
        <f t="shared" si="69"/>
        <v>2.06.02</v>
      </c>
      <c r="S169" s="543" t="str">
        <f t="shared" si="65"/>
        <v>ALAT RUMAH TANGGA</v>
      </c>
      <c r="T169" s="543">
        <f t="shared" si="66"/>
        <v>5</v>
      </c>
      <c r="U169" s="651">
        <f t="shared" si="70"/>
        <v>12498</v>
      </c>
      <c r="V169" s="543">
        <f t="shared" si="67"/>
        <v>8</v>
      </c>
      <c r="W169" s="647">
        <f t="shared" si="71"/>
        <v>62490</v>
      </c>
      <c r="X169" s="647">
        <f t="shared" si="72"/>
        <v>0</v>
      </c>
      <c r="Y169" s="647">
        <f t="shared" si="73"/>
        <v>0</v>
      </c>
      <c r="Z169" s="647">
        <f t="shared" si="79"/>
        <v>0</v>
      </c>
      <c r="AA169" s="647">
        <f t="shared" si="74"/>
        <v>0</v>
      </c>
      <c r="AB169" s="647">
        <f t="shared" si="75"/>
        <v>0</v>
      </c>
      <c r="AC169" s="648">
        <f t="shared" si="76"/>
        <v>2005</v>
      </c>
      <c r="AD169" s="599">
        <f t="shared" si="77"/>
        <v>10</v>
      </c>
      <c r="AE169" s="649">
        <f t="shared" si="78"/>
        <v>62500</v>
      </c>
      <c r="AF169" s="473">
        <f t="shared" si="80"/>
        <v>62490</v>
      </c>
      <c r="AG169" s="640">
        <f t="shared" si="68"/>
        <v>62490</v>
      </c>
    </row>
    <row r="170" spans="1:40" s="625" customFormat="1" ht="16">
      <c r="A170" s="496"/>
      <c r="B170" s="493" t="s">
        <v>1429</v>
      </c>
      <c r="C170" s="494" t="s">
        <v>1283</v>
      </c>
      <c r="D170" s="516" t="s">
        <v>1480</v>
      </c>
      <c r="E170" s="516">
        <v>0</v>
      </c>
      <c r="F170" s="521" t="s">
        <v>221</v>
      </c>
      <c r="G170" s="493">
        <v>2003</v>
      </c>
      <c r="H170" s="516">
        <v>0</v>
      </c>
      <c r="I170" s="516">
        <v>0</v>
      </c>
      <c r="J170" s="516">
        <v>0</v>
      </c>
      <c r="K170" s="516">
        <v>0</v>
      </c>
      <c r="L170" s="516">
        <v>0</v>
      </c>
      <c r="M170" s="493" t="s">
        <v>204</v>
      </c>
      <c r="N170" s="493">
        <v>2003</v>
      </c>
      <c r="O170" s="517">
        <v>260000</v>
      </c>
      <c r="P170" s="611"/>
      <c r="Q170" s="1090"/>
      <c r="R170" s="643" t="str">
        <f t="shared" si="69"/>
        <v>2.06.02</v>
      </c>
      <c r="S170" s="543" t="str">
        <f t="shared" si="65"/>
        <v>ALAT RUMAH TANGGA</v>
      </c>
      <c r="T170" s="543">
        <f t="shared" si="66"/>
        <v>5</v>
      </c>
      <c r="U170" s="651">
        <f t="shared" si="70"/>
        <v>51998</v>
      </c>
      <c r="V170" s="543">
        <f t="shared" si="67"/>
        <v>10</v>
      </c>
      <c r="W170" s="647">
        <f t="shared" si="71"/>
        <v>259990</v>
      </c>
      <c r="X170" s="647">
        <f t="shared" si="72"/>
        <v>0</v>
      </c>
      <c r="Y170" s="647">
        <f t="shared" si="73"/>
        <v>0</v>
      </c>
      <c r="Z170" s="647">
        <f t="shared" si="79"/>
        <v>0</v>
      </c>
      <c r="AA170" s="647">
        <f t="shared" si="74"/>
        <v>0</v>
      </c>
      <c r="AB170" s="647">
        <f t="shared" si="75"/>
        <v>0</v>
      </c>
      <c r="AC170" s="648">
        <f t="shared" si="76"/>
        <v>2003</v>
      </c>
      <c r="AD170" s="599">
        <f t="shared" si="77"/>
        <v>10</v>
      </c>
      <c r="AE170" s="649">
        <f t="shared" si="78"/>
        <v>260000</v>
      </c>
      <c r="AF170" s="473">
        <f t="shared" si="80"/>
        <v>259990</v>
      </c>
      <c r="AG170" s="640">
        <f t="shared" si="68"/>
        <v>259990</v>
      </c>
    </row>
    <row r="171" spans="1:40" s="625" customFormat="1" ht="16">
      <c r="A171" s="496"/>
      <c r="B171" s="493" t="s">
        <v>1364</v>
      </c>
      <c r="C171" s="494" t="s">
        <v>1198</v>
      </c>
      <c r="D171" s="516" t="s">
        <v>1497</v>
      </c>
      <c r="E171" s="516">
        <v>0</v>
      </c>
      <c r="F171" s="521" t="s">
        <v>1524</v>
      </c>
      <c r="G171" s="493">
        <v>2006</v>
      </c>
      <c r="H171" s="516">
        <v>0</v>
      </c>
      <c r="I171" s="516">
        <v>0</v>
      </c>
      <c r="J171" s="516">
        <v>0</v>
      </c>
      <c r="K171" s="516">
        <v>0</v>
      </c>
      <c r="L171" s="516">
        <v>0</v>
      </c>
      <c r="M171" s="493" t="s">
        <v>204</v>
      </c>
      <c r="N171" s="493">
        <v>2006</v>
      </c>
      <c r="O171" s="517">
        <v>480000</v>
      </c>
      <c r="P171" s="611" t="s">
        <v>123</v>
      </c>
      <c r="Q171" s="1090"/>
      <c r="R171" s="643" t="str">
        <f t="shared" si="69"/>
        <v>2.06.01</v>
      </c>
      <c r="S171" s="543" t="str">
        <f t="shared" si="65"/>
        <v>ALAT KANTOR</v>
      </c>
      <c r="T171" s="543">
        <f t="shared" si="66"/>
        <v>5</v>
      </c>
      <c r="U171" s="651">
        <f t="shared" si="70"/>
        <v>95998</v>
      </c>
      <c r="V171" s="543">
        <f t="shared" si="67"/>
        <v>7</v>
      </c>
      <c r="W171" s="647">
        <f t="shared" si="71"/>
        <v>479990</v>
      </c>
      <c r="X171" s="647">
        <f t="shared" si="72"/>
        <v>0</v>
      </c>
      <c r="Y171" s="647">
        <f t="shared" si="73"/>
        <v>0</v>
      </c>
      <c r="Z171" s="647">
        <f t="shared" si="79"/>
        <v>0</v>
      </c>
      <c r="AA171" s="647">
        <f t="shared" si="74"/>
        <v>0</v>
      </c>
      <c r="AB171" s="647">
        <f t="shared" si="75"/>
        <v>0</v>
      </c>
      <c r="AC171" s="648">
        <f t="shared" si="76"/>
        <v>2006</v>
      </c>
      <c r="AD171" s="599">
        <f t="shared" si="77"/>
        <v>10</v>
      </c>
      <c r="AE171" s="649">
        <f t="shared" si="78"/>
        <v>480000</v>
      </c>
      <c r="AF171" s="473">
        <f t="shared" si="80"/>
        <v>479990</v>
      </c>
      <c r="AG171" s="640">
        <f t="shared" si="68"/>
        <v>479990</v>
      </c>
    </row>
    <row r="172" spans="1:40" s="625" customFormat="1" ht="16">
      <c r="A172" s="496"/>
      <c r="B172" s="493" t="s">
        <v>1430</v>
      </c>
      <c r="C172" s="494" t="s">
        <v>1284</v>
      </c>
      <c r="D172" s="516" t="s">
        <v>1462</v>
      </c>
      <c r="E172" s="516">
        <v>0</v>
      </c>
      <c r="F172" s="521" t="s">
        <v>221</v>
      </c>
      <c r="G172" s="493">
        <v>2005</v>
      </c>
      <c r="H172" s="516">
        <v>0</v>
      </c>
      <c r="I172" s="516">
        <v>0</v>
      </c>
      <c r="J172" s="516">
        <v>0</v>
      </c>
      <c r="K172" s="516">
        <v>0</v>
      </c>
      <c r="L172" s="516">
        <v>0</v>
      </c>
      <c r="M172" s="493" t="s">
        <v>204</v>
      </c>
      <c r="N172" s="493">
        <v>2005</v>
      </c>
      <c r="O172" s="517">
        <v>160000</v>
      </c>
      <c r="P172" s="611"/>
      <c r="Q172" s="1090"/>
      <c r="R172" s="643" t="str">
        <f t="shared" si="69"/>
        <v>2.06.02</v>
      </c>
      <c r="S172" s="543" t="str">
        <f t="shared" ref="S172:S192" si="81">VLOOKUP(R172,kelompok,2,0)</f>
        <v>ALAT RUMAH TANGGA</v>
      </c>
      <c r="T172" s="543">
        <f t="shared" ref="T172:T192" si="82">VLOOKUP(R172,MASAMANFAAT,4,0)</f>
        <v>5</v>
      </c>
      <c r="U172" s="651">
        <f t="shared" si="70"/>
        <v>31998</v>
      </c>
      <c r="V172" s="543">
        <f t="shared" ref="V172:V192" si="83">2013-AC172</f>
        <v>8</v>
      </c>
      <c r="W172" s="647">
        <f t="shared" si="71"/>
        <v>159990</v>
      </c>
      <c r="X172" s="647">
        <f t="shared" si="72"/>
        <v>0</v>
      </c>
      <c r="Y172" s="647">
        <f t="shared" si="73"/>
        <v>0</v>
      </c>
      <c r="Z172" s="647">
        <f t="shared" si="79"/>
        <v>0</v>
      </c>
      <c r="AA172" s="647">
        <f t="shared" si="74"/>
        <v>0</v>
      </c>
      <c r="AB172" s="647">
        <f t="shared" si="75"/>
        <v>0</v>
      </c>
      <c r="AC172" s="648">
        <f t="shared" si="76"/>
        <v>2005</v>
      </c>
      <c r="AD172" s="599">
        <f t="shared" si="77"/>
        <v>10</v>
      </c>
      <c r="AE172" s="649">
        <f t="shared" si="78"/>
        <v>160000</v>
      </c>
      <c r="AF172" s="473">
        <f t="shared" si="80"/>
        <v>159990</v>
      </c>
      <c r="AG172" s="640">
        <f t="shared" ref="AG172:AG192" si="84">AF172+AB172</f>
        <v>159990</v>
      </c>
    </row>
    <row r="173" spans="1:40" s="625" customFormat="1" ht="16">
      <c r="A173" s="496"/>
      <c r="B173" s="493" t="s">
        <v>1431</v>
      </c>
      <c r="C173" s="494" t="s">
        <v>1285</v>
      </c>
      <c r="D173" s="516" t="s">
        <v>1509</v>
      </c>
      <c r="E173" s="516">
        <v>0</v>
      </c>
      <c r="F173" s="521" t="s">
        <v>225</v>
      </c>
      <c r="G173" s="493">
        <v>2005</v>
      </c>
      <c r="H173" s="516">
        <v>0</v>
      </c>
      <c r="I173" s="516">
        <v>0</v>
      </c>
      <c r="J173" s="516">
        <v>0</v>
      </c>
      <c r="K173" s="516">
        <v>0</v>
      </c>
      <c r="L173" s="516">
        <v>0</v>
      </c>
      <c r="M173" s="493" t="s">
        <v>204</v>
      </c>
      <c r="N173" s="493">
        <v>2005</v>
      </c>
      <c r="O173" s="517">
        <v>240000</v>
      </c>
      <c r="P173" s="611"/>
      <c r="Q173" s="1090"/>
      <c r="R173" s="643" t="str">
        <f t="shared" si="69"/>
        <v>2.06.02</v>
      </c>
      <c r="S173" s="543" t="str">
        <f t="shared" si="81"/>
        <v>ALAT RUMAH TANGGA</v>
      </c>
      <c r="T173" s="543">
        <f t="shared" si="82"/>
        <v>5</v>
      </c>
      <c r="U173" s="651">
        <f t="shared" si="70"/>
        <v>47998</v>
      </c>
      <c r="V173" s="543">
        <f t="shared" si="83"/>
        <v>8</v>
      </c>
      <c r="W173" s="647">
        <f t="shared" si="71"/>
        <v>239990</v>
      </c>
      <c r="X173" s="647">
        <f t="shared" si="72"/>
        <v>0</v>
      </c>
      <c r="Y173" s="647">
        <f t="shared" si="73"/>
        <v>0</v>
      </c>
      <c r="Z173" s="647">
        <f t="shared" si="79"/>
        <v>0</v>
      </c>
      <c r="AA173" s="647">
        <f t="shared" si="74"/>
        <v>0</v>
      </c>
      <c r="AB173" s="647">
        <f t="shared" si="75"/>
        <v>0</v>
      </c>
      <c r="AC173" s="648">
        <f t="shared" si="76"/>
        <v>2005</v>
      </c>
      <c r="AD173" s="599">
        <f t="shared" si="77"/>
        <v>10</v>
      </c>
      <c r="AE173" s="649">
        <f t="shared" si="78"/>
        <v>240000</v>
      </c>
      <c r="AF173" s="473">
        <f t="shared" si="80"/>
        <v>239990</v>
      </c>
      <c r="AG173" s="640">
        <f t="shared" si="84"/>
        <v>239990</v>
      </c>
    </row>
    <row r="174" spans="1:40" s="626" customFormat="1" ht="16">
      <c r="A174" s="496"/>
      <c r="B174" s="493" t="s">
        <v>1366</v>
      </c>
      <c r="C174" s="494" t="s">
        <v>1200</v>
      </c>
      <c r="D174" s="516" t="s">
        <v>1498</v>
      </c>
      <c r="E174" s="516">
        <v>0</v>
      </c>
      <c r="F174" s="521" t="s">
        <v>1523</v>
      </c>
      <c r="G174" s="493">
        <v>2004</v>
      </c>
      <c r="H174" s="516">
        <v>0</v>
      </c>
      <c r="I174" s="516">
        <v>0</v>
      </c>
      <c r="J174" s="516">
        <v>0</v>
      </c>
      <c r="K174" s="516">
        <v>0</v>
      </c>
      <c r="L174" s="516">
        <v>0</v>
      </c>
      <c r="M174" s="493" t="s">
        <v>204</v>
      </c>
      <c r="N174" s="493">
        <v>2004</v>
      </c>
      <c r="O174" s="517">
        <v>455000</v>
      </c>
      <c r="P174" s="611"/>
      <c r="Q174" s="1090"/>
      <c r="R174" s="643" t="str">
        <f t="shared" si="69"/>
        <v>2.06.02</v>
      </c>
      <c r="S174" s="543" t="str">
        <f t="shared" si="81"/>
        <v>ALAT RUMAH TANGGA</v>
      </c>
      <c r="T174" s="543">
        <f t="shared" si="82"/>
        <v>5</v>
      </c>
      <c r="U174" s="651">
        <f t="shared" si="70"/>
        <v>90998</v>
      </c>
      <c r="V174" s="543">
        <f t="shared" si="83"/>
        <v>9</v>
      </c>
      <c r="W174" s="647">
        <f t="shared" si="71"/>
        <v>454990</v>
      </c>
      <c r="X174" s="647">
        <f t="shared" si="72"/>
        <v>0</v>
      </c>
      <c r="Y174" s="647">
        <f t="shared" si="73"/>
        <v>0</v>
      </c>
      <c r="Z174" s="647">
        <f t="shared" si="79"/>
        <v>0</v>
      </c>
      <c r="AA174" s="647">
        <f t="shared" si="74"/>
        <v>0</v>
      </c>
      <c r="AB174" s="647">
        <f t="shared" si="75"/>
        <v>0</v>
      </c>
      <c r="AC174" s="648">
        <f t="shared" si="76"/>
        <v>2004</v>
      </c>
      <c r="AD174" s="599">
        <f t="shared" si="77"/>
        <v>10</v>
      </c>
      <c r="AE174" s="649">
        <f t="shared" si="78"/>
        <v>455000</v>
      </c>
      <c r="AF174" s="473">
        <f t="shared" si="80"/>
        <v>454990</v>
      </c>
      <c r="AG174" s="640">
        <f t="shared" si="84"/>
        <v>454990</v>
      </c>
      <c r="AH174" s="625"/>
      <c r="AI174" s="625"/>
      <c r="AJ174" s="625"/>
      <c r="AK174" s="625"/>
      <c r="AL174" s="625"/>
      <c r="AM174" s="625"/>
      <c r="AN174" s="625"/>
    </row>
    <row r="175" spans="1:40" s="626" customFormat="1" ht="16">
      <c r="A175" s="496"/>
      <c r="B175" s="493" t="s">
        <v>1433</v>
      </c>
      <c r="C175" s="494" t="s">
        <v>1287</v>
      </c>
      <c r="D175" s="516" t="s">
        <v>747</v>
      </c>
      <c r="E175" s="516">
        <v>0</v>
      </c>
      <c r="F175" s="521" t="s">
        <v>1540</v>
      </c>
      <c r="G175" s="493">
        <v>2004</v>
      </c>
      <c r="H175" s="516">
        <v>0</v>
      </c>
      <c r="I175" s="516">
        <v>0</v>
      </c>
      <c r="J175" s="516">
        <v>0</v>
      </c>
      <c r="K175" s="516">
        <v>0</v>
      </c>
      <c r="L175" s="516">
        <v>0</v>
      </c>
      <c r="M175" s="493" t="s">
        <v>204</v>
      </c>
      <c r="N175" s="493">
        <v>2004</v>
      </c>
      <c r="O175" s="517">
        <v>70000</v>
      </c>
      <c r="P175" s="611"/>
      <c r="Q175" s="1090"/>
      <c r="R175" s="643" t="str">
        <f t="shared" si="69"/>
        <v>2.06.01</v>
      </c>
      <c r="S175" s="543" t="str">
        <f t="shared" si="81"/>
        <v>ALAT KANTOR</v>
      </c>
      <c r="T175" s="543">
        <f t="shared" si="82"/>
        <v>5</v>
      </c>
      <c r="U175" s="651">
        <f t="shared" si="70"/>
        <v>13998</v>
      </c>
      <c r="V175" s="543">
        <f t="shared" si="83"/>
        <v>9</v>
      </c>
      <c r="W175" s="647">
        <f t="shared" si="71"/>
        <v>69990</v>
      </c>
      <c r="X175" s="647">
        <f t="shared" si="72"/>
        <v>0</v>
      </c>
      <c r="Y175" s="647">
        <f t="shared" si="73"/>
        <v>0</v>
      </c>
      <c r="Z175" s="647">
        <f t="shared" si="79"/>
        <v>0</v>
      </c>
      <c r="AA175" s="647">
        <f t="shared" si="74"/>
        <v>0</v>
      </c>
      <c r="AB175" s="647">
        <f t="shared" si="75"/>
        <v>0</v>
      </c>
      <c r="AC175" s="648">
        <f t="shared" si="76"/>
        <v>2004</v>
      </c>
      <c r="AD175" s="599">
        <f t="shared" si="77"/>
        <v>10</v>
      </c>
      <c r="AE175" s="649">
        <f t="shared" si="78"/>
        <v>70000</v>
      </c>
      <c r="AF175" s="473">
        <f t="shared" si="80"/>
        <v>69990</v>
      </c>
      <c r="AG175" s="640">
        <f t="shared" si="84"/>
        <v>69990</v>
      </c>
      <c r="AH175" s="625"/>
      <c r="AI175" s="625"/>
      <c r="AJ175" s="625"/>
      <c r="AK175" s="625"/>
      <c r="AL175" s="625"/>
      <c r="AM175" s="625"/>
      <c r="AN175" s="625"/>
    </row>
    <row r="176" spans="1:40" s="626" customFormat="1" ht="16">
      <c r="A176" s="496"/>
      <c r="B176" s="493" t="s">
        <v>1383</v>
      </c>
      <c r="C176" s="494" t="s">
        <v>1219</v>
      </c>
      <c r="D176" s="516" t="s">
        <v>747</v>
      </c>
      <c r="E176" s="516">
        <v>0</v>
      </c>
      <c r="F176" s="521" t="s">
        <v>1524</v>
      </c>
      <c r="G176" s="493">
        <v>2004</v>
      </c>
      <c r="H176" s="516">
        <v>0</v>
      </c>
      <c r="I176" s="516">
        <v>0</v>
      </c>
      <c r="J176" s="516">
        <v>0</v>
      </c>
      <c r="K176" s="516">
        <v>0</v>
      </c>
      <c r="L176" s="516">
        <v>0</v>
      </c>
      <c r="M176" s="493" t="s">
        <v>204</v>
      </c>
      <c r="N176" s="493">
        <v>2004</v>
      </c>
      <c r="O176" s="517">
        <v>140000</v>
      </c>
      <c r="P176" s="611" t="s">
        <v>123</v>
      </c>
      <c r="Q176" s="1090"/>
      <c r="R176" s="643" t="str">
        <f t="shared" si="69"/>
        <v>2.06.02</v>
      </c>
      <c r="S176" s="543" t="str">
        <f t="shared" si="81"/>
        <v>ALAT RUMAH TANGGA</v>
      </c>
      <c r="T176" s="543">
        <f t="shared" si="82"/>
        <v>5</v>
      </c>
      <c r="U176" s="651">
        <f t="shared" si="70"/>
        <v>27998</v>
      </c>
      <c r="V176" s="543">
        <f t="shared" si="83"/>
        <v>9</v>
      </c>
      <c r="W176" s="647">
        <f t="shared" si="71"/>
        <v>139990</v>
      </c>
      <c r="X176" s="647">
        <f t="shared" si="72"/>
        <v>0</v>
      </c>
      <c r="Y176" s="647">
        <f t="shared" si="73"/>
        <v>0</v>
      </c>
      <c r="Z176" s="647">
        <f t="shared" si="79"/>
        <v>0</v>
      </c>
      <c r="AA176" s="647">
        <f t="shared" si="74"/>
        <v>0</v>
      </c>
      <c r="AB176" s="647">
        <f t="shared" si="75"/>
        <v>0</v>
      </c>
      <c r="AC176" s="648">
        <f t="shared" si="76"/>
        <v>2004</v>
      </c>
      <c r="AD176" s="599">
        <f t="shared" si="77"/>
        <v>10</v>
      </c>
      <c r="AE176" s="649">
        <f t="shared" si="78"/>
        <v>140000</v>
      </c>
      <c r="AF176" s="473">
        <f t="shared" si="80"/>
        <v>139990</v>
      </c>
      <c r="AG176" s="640">
        <f t="shared" si="84"/>
        <v>139990</v>
      </c>
      <c r="AH176" s="625"/>
      <c r="AI176" s="625"/>
      <c r="AJ176" s="625"/>
      <c r="AK176" s="625"/>
      <c r="AL176" s="625"/>
      <c r="AM176" s="625"/>
      <c r="AN176" s="625"/>
    </row>
    <row r="177" spans="1:40" s="626" customFormat="1" ht="16">
      <c r="A177" s="496"/>
      <c r="B177" s="493" t="s">
        <v>1375</v>
      </c>
      <c r="C177" s="494" t="s">
        <v>1204</v>
      </c>
      <c r="D177" s="516" t="s">
        <v>1463</v>
      </c>
      <c r="E177" s="516">
        <v>0</v>
      </c>
      <c r="F177" s="521" t="s">
        <v>220</v>
      </c>
      <c r="G177" s="493">
        <v>2004</v>
      </c>
      <c r="H177" s="516">
        <v>0</v>
      </c>
      <c r="I177" s="516">
        <v>0</v>
      </c>
      <c r="J177" s="516">
        <v>0</v>
      </c>
      <c r="K177" s="516">
        <v>0</v>
      </c>
      <c r="L177" s="516">
        <v>0</v>
      </c>
      <c r="M177" s="493" t="s">
        <v>204</v>
      </c>
      <c r="N177" s="493">
        <v>2004</v>
      </c>
      <c r="O177" s="517">
        <v>24500</v>
      </c>
      <c r="P177" s="611"/>
      <c r="Q177" s="1090"/>
      <c r="R177" s="643" t="str">
        <f t="shared" si="69"/>
        <v>2.06.02</v>
      </c>
      <c r="S177" s="543" t="str">
        <f t="shared" si="81"/>
        <v>ALAT RUMAH TANGGA</v>
      </c>
      <c r="T177" s="543">
        <f t="shared" si="82"/>
        <v>5</v>
      </c>
      <c r="U177" s="651">
        <f t="shared" si="70"/>
        <v>4898</v>
      </c>
      <c r="V177" s="543">
        <f t="shared" si="83"/>
        <v>9</v>
      </c>
      <c r="W177" s="647">
        <f t="shared" si="71"/>
        <v>24490</v>
      </c>
      <c r="X177" s="647">
        <f t="shared" si="72"/>
        <v>0</v>
      </c>
      <c r="Y177" s="647">
        <f t="shared" si="73"/>
        <v>0</v>
      </c>
      <c r="Z177" s="647">
        <f t="shared" si="79"/>
        <v>0</v>
      </c>
      <c r="AA177" s="647">
        <f t="shared" si="74"/>
        <v>0</v>
      </c>
      <c r="AB177" s="647">
        <f t="shared" si="75"/>
        <v>0</v>
      </c>
      <c r="AC177" s="648">
        <f t="shared" si="76"/>
        <v>2004</v>
      </c>
      <c r="AD177" s="599">
        <f t="shared" si="77"/>
        <v>10</v>
      </c>
      <c r="AE177" s="649">
        <f t="shared" si="78"/>
        <v>24500</v>
      </c>
      <c r="AF177" s="473">
        <f t="shared" si="80"/>
        <v>24490</v>
      </c>
      <c r="AG177" s="640">
        <f t="shared" si="84"/>
        <v>24490</v>
      </c>
      <c r="AH177" s="625"/>
      <c r="AI177" s="625"/>
      <c r="AJ177" s="625"/>
      <c r="AK177" s="625"/>
      <c r="AL177" s="625"/>
      <c r="AM177" s="625"/>
      <c r="AN177" s="625"/>
    </row>
    <row r="178" spans="1:40" s="626" customFormat="1" ht="16">
      <c r="A178" s="496"/>
      <c r="B178" s="493" t="s">
        <v>1366</v>
      </c>
      <c r="C178" s="494" t="s">
        <v>1200</v>
      </c>
      <c r="D178" s="516" t="s">
        <v>747</v>
      </c>
      <c r="E178" s="516">
        <v>0</v>
      </c>
      <c r="F178" s="521" t="s">
        <v>230</v>
      </c>
      <c r="G178" s="493">
        <v>2004</v>
      </c>
      <c r="H178" s="516">
        <v>0</v>
      </c>
      <c r="I178" s="516">
        <v>0</v>
      </c>
      <c r="J178" s="516">
        <v>0</v>
      </c>
      <c r="K178" s="516">
        <v>0</v>
      </c>
      <c r="L178" s="516">
        <v>0</v>
      </c>
      <c r="M178" s="493" t="s">
        <v>204</v>
      </c>
      <c r="N178" s="493">
        <v>2004</v>
      </c>
      <c r="O178" s="517">
        <v>490000</v>
      </c>
      <c r="P178" s="611"/>
      <c r="Q178" s="1090"/>
      <c r="R178" s="643" t="str">
        <f t="shared" si="69"/>
        <v>2.06.02</v>
      </c>
      <c r="S178" s="543" t="str">
        <f t="shared" si="81"/>
        <v>ALAT RUMAH TANGGA</v>
      </c>
      <c r="T178" s="543">
        <f t="shared" si="82"/>
        <v>5</v>
      </c>
      <c r="U178" s="651">
        <f t="shared" si="70"/>
        <v>97998</v>
      </c>
      <c r="V178" s="543">
        <f t="shared" si="83"/>
        <v>9</v>
      </c>
      <c r="W178" s="647">
        <f t="shared" si="71"/>
        <v>489990</v>
      </c>
      <c r="X178" s="647">
        <f t="shared" si="72"/>
        <v>0</v>
      </c>
      <c r="Y178" s="647">
        <f t="shared" si="73"/>
        <v>0</v>
      </c>
      <c r="Z178" s="647">
        <f t="shared" si="79"/>
        <v>0</v>
      </c>
      <c r="AA178" s="647">
        <f t="shared" si="74"/>
        <v>0</v>
      </c>
      <c r="AB178" s="647">
        <f t="shared" si="75"/>
        <v>0</v>
      </c>
      <c r="AC178" s="648">
        <f t="shared" si="76"/>
        <v>2004</v>
      </c>
      <c r="AD178" s="599">
        <f t="shared" si="77"/>
        <v>10</v>
      </c>
      <c r="AE178" s="649">
        <f t="shared" si="78"/>
        <v>490000</v>
      </c>
      <c r="AF178" s="473">
        <f t="shared" si="80"/>
        <v>489990</v>
      </c>
      <c r="AG178" s="640">
        <f t="shared" si="84"/>
        <v>489990</v>
      </c>
      <c r="AH178" s="625"/>
      <c r="AI178" s="625"/>
      <c r="AJ178" s="625"/>
      <c r="AK178" s="625"/>
      <c r="AL178" s="625"/>
      <c r="AM178" s="625"/>
      <c r="AN178" s="625"/>
    </row>
    <row r="179" spans="1:40" s="626" customFormat="1" ht="16">
      <c r="A179" s="496"/>
      <c r="B179" s="493" t="s">
        <v>1366</v>
      </c>
      <c r="C179" s="494" t="s">
        <v>1200</v>
      </c>
      <c r="D179" s="516" t="s">
        <v>747</v>
      </c>
      <c r="E179" s="516">
        <v>0</v>
      </c>
      <c r="F179" s="521" t="s">
        <v>230</v>
      </c>
      <c r="G179" s="493">
        <v>2004</v>
      </c>
      <c r="H179" s="516">
        <v>0</v>
      </c>
      <c r="I179" s="516">
        <v>0</v>
      </c>
      <c r="J179" s="516">
        <v>0</v>
      </c>
      <c r="K179" s="516">
        <v>0</v>
      </c>
      <c r="L179" s="516">
        <v>0</v>
      </c>
      <c r="M179" s="493" t="s">
        <v>204</v>
      </c>
      <c r="N179" s="493">
        <v>2004</v>
      </c>
      <c r="O179" s="517">
        <v>490000</v>
      </c>
      <c r="P179" s="611"/>
      <c r="Q179" s="1090"/>
      <c r="R179" s="643" t="str">
        <f t="shared" si="69"/>
        <v>2.06.02</v>
      </c>
      <c r="S179" s="543" t="str">
        <f t="shared" si="81"/>
        <v>ALAT RUMAH TANGGA</v>
      </c>
      <c r="T179" s="543">
        <f t="shared" si="82"/>
        <v>5</v>
      </c>
      <c r="U179" s="651">
        <f t="shared" si="70"/>
        <v>97998</v>
      </c>
      <c r="V179" s="543">
        <f t="shared" si="83"/>
        <v>9</v>
      </c>
      <c r="W179" s="647">
        <f t="shared" si="71"/>
        <v>489990</v>
      </c>
      <c r="X179" s="647">
        <f t="shared" si="72"/>
        <v>0</v>
      </c>
      <c r="Y179" s="647">
        <f t="shared" si="73"/>
        <v>0</v>
      </c>
      <c r="Z179" s="647">
        <f t="shared" si="79"/>
        <v>0</v>
      </c>
      <c r="AA179" s="647">
        <f t="shared" si="74"/>
        <v>0</v>
      </c>
      <c r="AB179" s="647">
        <f t="shared" si="75"/>
        <v>0</v>
      </c>
      <c r="AC179" s="648">
        <f t="shared" si="76"/>
        <v>2004</v>
      </c>
      <c r="AD179" s="599">
        <f t="shared" si="77"/>
        <v>10</v>
      </c>
      <c r="AE179" s="649">
        <f t="shared" si="78"/>
        <v>490000</v>
      </c>
      <c r="AF179" s="473">
        <f t="shared" si="80"/>
        <v>489990</v>
      </c>
      <c r="AG179" s="640">
        <f t="shared" si="84"/>
        <v>489990</v>
      </c>
      <c r="AH179" s="625"/>
      <c r="AI179" s="625"/>
      <c r="AJ179" s="625"/>
      <c r="AK179" s="625"/>
      <c r="AL179" s="625"/>
      <c r="AM179" s="625"/>
      <c r="AN179" s="625"/>
    </row>
    <row r="180" spans="1:40" s="626" customFormat="1" ht="16">
      <c r="A180" s="496"/>
      <c r="B180" s="493" t="s">
        <v>1365</v>
      </c>
      <c r="C180" s="494" t="s">
        <v>1208</v>
      </c>
      <c r="D180" s="516" t="s">
        <v>747</v>
      </c>
      <c r="E180" s="516">
        <v>0</v>
      </c>
      <c r="F180" s="521" t="s">
        <v>233</v>
      </c>
      <c r="G180" s="493">
        <v>2004</v>
      </c>
      <c r="H180" s="516">
        <v>0</v>
      </c>
      <c r="I180" s="516">
        <v>0</v>
      </c>
      <c r="J180" s="516">
        <v>0</v>
      </c>
      <c r="K180" s="516">
        <v>0</v>
      </c>
      <c r="L180" s="516">
        <v>0</v>
      </c>
      <c r="M180" s="493" t="s">
        <v>204</v>
      </c>
      <c r="N180" s="493">
        <v>2004</v>
      </c>
      <c r="O180" s="517">
        <v>97500</v>
      </c>
      <c r="P180" s="611"/>
      <c r="Q180" s="1090"/>
      <c r="R180" s="643" t="str">
        <f t="shared" si="69"/>
        <v>2.06.02</v>
      </c>
      <c r="S180" s="543" t="str">
        <f t="shared" si="81"/>
        <v>ALAT RUMAH TANGGA</v>
      </c>
      <c r="T180" s="543">
        <f t="shared" si="82"/>
        <v>5</v>
      </c>
      <c r="U180" s="651">
        <f t="shared" si="70"/>
        <v>19498</v>
      </c>
      <c r="V180" s="543">
        <f t="shared" si="83"/>
        <v>9</v>
      </c>
      <c r="W180" s="647">
        <f t="shared" si="71"/>
        <v>97490</v>
      </c>
      <c r="X180" s="647">
        <f t="shared" si="72"/>
        <v>0</v>
      </c>
      <c r="Y180" s="647">
        <f t="shared" si="73"/>
        <v>0</v>
      </c>
      <c r="Z180" s="647">
        <f t="shared" si="79"/>
        <v>0</v>
      </c>
      <c r="AA180" s="647">
        <f t="shared" si="74"/>
        <v>0</v>
      </c>
      <c r="AB180" s="647">
        <f t="shared" si="75"/>
        <v>0</v>
      </c>
      <c r="AC180" s="648">
        <f t="shared" si="76"/>
        <v>2004</v>
      </c>
      <c r="AD180" s="599">
        <f t="shared" si="77"/>
        <v>10</v>
      </c>
      <c r="AE180" s="649">
        <f t="shared" si="78"/>
        <v>97500</v>
      </c>
      <c r="AF180" s="473">
        <f t="shared" ref="AF180:AF194" si="85">W180+X180+Y180+Z180+AA180</f>
        <v>97490</v>
      </c>
      <c r="AG180" s="640">
        <f t="shared" si="84"/>
        <v>97490</v>
      </c>
      <c r="AH180" s="625"/>
      <c r="AI180" s="625"/>
      <c r="AJ180" s="625"/>
      <c r="AK180" s="625"/>
      <c r="AL180" s="625"/>
      <c r="AM180" s="625"/>
      <c r="AN180" s="625"/>
    </row>
    <row r="181" spans="1:40" s="626" customFormat="1" ht="16">
      <c r="A181" s="496"/>
      <c r="B181" s="493" t="s">
        <v>1435</v>
      </c>
      <c r="C181" s="494" t="s">
        <v>1289</v>
      </c>
      <c r="D181" s="516" t="s">
        <v>1502</v>
      </c>
      <c r="E181" s="516">
        <v>0</v>
      </c>
      <c r="F181" s="521" t="s">
        <v>1526</v>
      </c>
      <c r="G181" s="493">
        <v>2006</v>
      </c>
      <c r="H181" s="516">
        <v>0</v>
      </c>
      <c r="I181" s="516">
        <v>0</v>
      </c>
      <c r="J181" s="516">
        <v>0</v>
      </c>
      <c r="K181" s="516">
        <v>0</v>
      </c>
      <c r="L181" s="516">
        <v>0</v>
      </c>
      <c r="M181" s="493" t="s">
        <v>204</v>
      </c>
      <c r="N181" s="493">
        <v>2006</v>
      </c>
      <c r="O181" s="517">
        <v>412500</v>
      </c>
      <c r="P181" s="611"/>
      <c r="Q181" s="1090"/>
      <c r="R181" s="643" t="str">
        <f t="shared" si="69"/>
        <v>2.06.03</v>
      </c>
      <c r="S181" s="543" t="str">
        <f t="shared" si="81"/>
        <v>KOMPUTER</v>
      </c>
      <c r="T181" s="543">
        <f t="shared" si="82"/>
        <v>4</v>
      </c>
      <c r="U181" s="651">
        <f t="shared" si="70"/>
        <v>103122.5</v>
      </c>
      <c r="V181" s="543">
        <f t="shared" si="83"/>
        <v>7</v>
      </c>
      <c r="W181" s="647">
        <f t="shared" si="71"/>
        <v>412490</v>
      </c>
      <c r="X181" s="647">
        <f t="shared" si="72"/>
        <v>0</v>
      </c>
      <c r="Y181" s="647">
        <f t="shared" si="73"/>
        <v>0</v>
      </c>
      <c r="Z181" s="647">
        <f t="shared" si="79"/>
        <v>0</v>
      </c>
      <c r="AA181" s="647">
        <f t="shared" si="74"/>
        <v>0</v>
      </c>
      <c r="AB181" s="647">
        <f t="shared" si="75"/>
        <v>0</v>
      </c>
      <c r="AC181" s="648">
        <f t="shared" si="76"/>
        <v>2006</v>
      </c>
      <c r="AD181" s="599">
        <f t="shared" si="77"/>
        <v>10</v>
      </c>
      <c r="AE181" s="649">
        <f t="shared" si="78"/>
        <v>412500</v>
      </c>
      <c r="AF181" s="473">
        <f t="shared" si="85"/>
        <v>412490</v>
      </c>
      <c r="AG181" s="640">
        <f t="shared" si="84"/>
        <v>412490</v>
      </c>
      <c r="AH181" s="625"/>
      <c r="AI181" s="625"/>
      <c r="AJ181" s="625"/>
      <c r="AK181" s="625"/>
      <c r="AL181" s="625"/>
      <c r="AM181" s="625"/>
      <c r="AN181" s="625"/>
    </row>
    <row r="182" spans="1:40" s="626" customFormat="1" ht="16">
      <c r="A182" s="496"/>
      <c r="B182" s="493" t="s">
        <v>1364</v>
      </c>
      <c r="C182" s="494" t="s">
        <v>1198</v>
      </c>
      <c r="D182" s="516" t="s">
        <v>1497</v>
      </c>
      <c r="E182" s="516">
        <v>0</v>
      </c>
      <c r="F182" s="521" t="s">
        <v>1524</v>
      </c>
      <c r="G182" s="493">
        <v>2006</v>
      </c>
      <c r="H182" s="516">
        <v>0</v>
      </c>
      <c r="I182" s="516">
        <v>0</v>
      </c>
      <c r="J182" s="516">
        <v>0</v>
      </c>
      <c r="K182" s="516">
        <v>0</v>
      </c>
      <c r="L182" s="516">
        <v>0</v>
      </c>
      <c r="M182" s="493" t="s">
        <v>204</v>
      </c>
      <c r="N182" s="493">
        <v>2006</v>
      </c>
      <c r="O182" s="517">
        <v>480000</v>
      </c>
      <c r="P182" s="611"/>
      <c r="Q182" s="1090"/>
      <c r="R182" s="643" t="str">
        <f t="shared" ref="R182:R213" si="86">MID(B182,2,7)</f>
        <v>2.06.01</v>
      </c>
      <c r="S182" s="543" t="str">
        <f t="shared" si="81"/>
        <v>ALAT KANTOR</v>
      </c>
      <c r="T182" s="543">
        <f t="shared" si="82"/>
        <v>5</v>
      </c>
      <c r="U182" s="651">
        <f t="shared" ref="U182:U212" si="87">(O182-10)/T182</f>
        <v>95998</v>
      </c>
      <c r="V182" s="543">
        <f t="shared" si="83"/>
        <v>7</v>
      </c>
      <c r="W182" s="647">
        <f t="shared" ref="W182:W212" si="88">IF(V182&gt;T182,O182-10,U182*V182)</f>
        <v>479990</v>
      </c>
      <c r="X182" s="647">
        <f t="shared" ref="X182:X212" si="89">IF(O182-10=W182,0,U182)</f>
        <v>0</v>
      </c>
      <c r="Y182" s="647">
        <f t="shared" ref="Y182:Y212" si="90">IF(O182-10=W182+X182,0,U182)</f>
        <v>0</v>
      </c>
      <c r="Z182" s="647">
        <f t="shared" si="79"/>
        <v>0</v>
      </c>
      <c r="AA182" s="647">
        <f t="shared" ref="AA182:AA212" si="91">IF(O182-10=Y182+Z182+X182+W182,0,U182)</f>
        <v>0</v>
      </c>
      <c r="AB182" s="647">
        <f t="shared" ref="AB182:AB212" si="92">IF(O182-10=W182+X182+Z182+AA182+Y182,0,U182)</f>
        <v>0</v>
      </c>
      <c r="AC182" s="648">
        <f t="shared" ref="AC182:AC212" si="93">G182</f>
        <v>2006</v>
      </c>
      <c r="AD182" s="599">
        <f t="shared" ref="AD182:AD212" si="94">O182-(W182+X182+Y182+Z182+AA182+AB182)</f>
        <v>10</v>
      </c>
      <c r="AE182" s="649">
        <f t="shared" ref="AE182:AE212" si="95">O182</f>
        <v>480000</v>
      </c>
      <c r="AF182" s="473">
        <f t="shared" si="85"/>
        <v>479990</v>
      </c>
      <c r="AG182" s="640">
        <f t="shared" si="84"/>
        <v>479990</v>
      </c>
      <c r="AH182" s="625"/>
      <c r="AI182" s="625"/>
      <c r="AJ182" s="625"/>
      <c r="AK182" s="625"/>
      <c r="AL182" s="625"/>
      <c r="AM182" s="625"/>
      <c r="AN182" s="625"/>
    </row>
    <row r="183" spans="1:40" s="626" customFormat="1" ht="16">
      <c r="A183" s="496"/>
      <c r="B183" s="493" t="s">
        <v>1370</v>
      </c>
      <c r="C183" s="494" t="s">
        <v>1204</v>
      </c>
      <c r="D183" s="516" t="s">
        <v>1496</v>
      </c>
      <c r="E183" s="516">
        <v>0</v>
      </c>
      <c r="F183" s="521" t="s">
        <v>220</v>
      </c>
      <c r="G183" s="493">
        <v>2004</v>
      </c>
      <c r="H183" s="516">
        <v>0</v>
      </c>
      <c r="I183" s="516">
        <v>0</v>
      </c>
      <c r="J183" s="516">
        <v>0</v>
      </c>
      <c r="K183" s="516">
        <v>0</v>
      </c>
      <c r="L183" s="516">
        <v>0</v>
      </c>
      <c r="M183" s="493" t="s">
        <v>204</v>
      </c>
      <c r="N183" s="493">
        <v>2004</v>
      </c>
      <c r="O183" s="517">
        <v>21000</v>
      </c>
      <c r="P183" s="611"/>
      <c r="Q183" s="1090"/>
      <c r="R183" s="643" t="str">
        <f t="shared" si="86"/>
        <v>2.06.02</v>
      </c>
      <c r="S183" s="543" t="str">
        <f t="shared" si="81"/>
        <v>ALAT RUMAH TANGGA</v>
      </c>
      <c r="T183" s="543">
        <f t="shared" si="82"/>
        <v>5</v>
      </c>
      <c r="U183" s="651">
        <f t="shared" si="87"/>
        <v>4198</v>
      </c>
      <c r="V183" s="543">
        <f t="shared" si="83"/>
        <v>9</v>
      </c>
      <c r="W183" s="647">
        <f t="shared" si="88"/>
        <v>20990</v>
      </c>
      <c r="X183" s="647">
        <f t="shared" si="89"/>
        <v>0</v>
      </c>
      <c r="Y183" s="647">
        <f t="shared" si="90"/>
        <v>0</v>
      </c>
      <c r="Z183" s="647">
        <f t="shared" ref="Z183:Z212" si="96">IF(O183-10=X183+Y183+W183,0,U183)</f>
        <v>0</v>
      </c>
      <c r="AA183" s="647">
        <f t="shared" si="91"/>
        <v>0</v>
      </c>
      <c r="AB183" s="647">
        <f t="shared" si="92"/>
        <v>0</v>
      </c>
      <c r="AC183" s="648">
        <f t="shared" si="93"/>
        <v>2004</v>
      </c>
      <c r="AD183" s="599">
        <f t="shared" si="94"/>
        <v>10</v>
      </c>
      <c r="AE183" s="649">
        <f t="shared" si="95"/>
        <v>21000</v>
      </c>
      <c r="AF183" s="473">
        <f t="shared" si="85"/>
        <v>20990</v>
      </c>
      <c r="AG183" s="640">
        <f t="shared" si="84"/>
        <v>20990</v>
      </c>
      <c r="AH183" s="625"/>
      <c r="AI183" s="625"/>
      <c r="AJ183" s="625"/>
      <c r="AK183" s="625"/>
      <c r="AL183" s="625"/>
      <c r="AM183" s="625"/>
      <c r="AN183" s="625"/>
    </row>
    <row r="184" spans="1:40" s="626" customFormat="1" ht="16">
      <c r="A184" s="496"/>
      <c r="B184" s="493" t="s">
        <v>1374</v>
      </c>
      <c r="C184" s="494" t="s">
        <v>1210</v>
      </c>
      <c r="D184" s="516" t="s">
        <v>1457</v>
      </c>
      <c r="E184" s="516">
        <v>0</v>
      </c>
      <c r="F184" s="521" t="s">
        <v>1528</v>
      </c>
      <c r="G184" s="493">
        <v>2006</v>
      </c>
      <c r="H184" s="516">
        <v>0</v>
      </c>
      <c r="I184" s="516">
        <v>0</v>
      </c>
      <c r="J184" s="516">
        <v>0</v>
      </c>
      <c r="K184" s="516">
        <v>0</v>
      </c>
      <c r="L184" s="516">
        <v>0</v>
      </c>
      <c r="M184" s="493" t="s">
        <v>204</v>
      </c>
      <c r="N184" s="493">
        <v>2006</v>
      </c>
      <c r="O184" s="517">
        <v>192500</v>
      </c>
      <c r="P184" s="611"/>
      <c r="Q184" s="1090"/>
      <c r="R184" s="643" t="str">
        <f t="shared" si="86"/>
        <v>2.06.02</v>
      </c>
      <c r="S184" s="543" t="str">
        <f t="shared" si="81"/>
        <v>ALAT RUMAH TANGGA</v>
      </c>
      <c r="T184" s="543">
        <f t="shared" si="82"/>
        <v>5</v>
      </c>
      <c r="U184" s="651">
        <f t="shared" si="87"/>
        <v>38498</v>
      </c>
      <c r="V184" s="543">
        <f t="shared" si="83"/>
        <v>7</v>
      </c>
      <c r="W184" s="647">
        <f t="shared" si="88"/>
        <v>192490</v>
      </c>
      <c r="X184" s="647">
        <f t="shared" si="89"/>
        <v>0</v>
      </c>
      <c r="Y184" s="647">
        <f t="shared" si="90"/>
        <v>0</v>
      </c>
      <c r="Z184" s="647">
        <f t="shared" si="96"/>
        <v>0</v>
      </c>
      <c r="AA184" s="647">
        <f t="shared" si="91"/>
        <v>0</v>
      </c>
      <c r="AB184" s="647">
        <f t="shared" si="92"/>
        <v>0</v>
      </c>
      <c r="AC184" s="648">
        <f t="shared" si="93"/>
        <v>2006</v>
      </c>
      <c r="AD184" s="599">
        <f t="shared" si="94"/>
        <v>10</v>
      </c>
      <c r="AE184" s="649">
        <f t="shared" si="95"/>
        <v>192500</v>
      </c>
      <c r="AF184" s="473">
        <f t="shared" si="85"/>
        <v>192490</v>
      </c>
      <c r="AG184" s="640">
        <f t="shared" si="84"/>
        <v>192490</v>
      </c>
      <c r="AH184" s="625"/>
      <c r="AI184" s="625"/>
      <c r="AJ184" s="625"/>
      <c r="AK184" s="625"/>
      <c r="AL184" s="625"/>
      <c r="AM184" s="625"/>
      <c r="AN184" s="625"/>
    </row>
    <row r="185" spans="1:40" s="626" customFormat="1" ht="16">
      <c r="A185" s="496"/>
      <c r="B185" s="493" t="s">
        <v>1437</v>
      </c>
      <c r="C185" s="494" t="s">
        <v>1291</v>
      </c>
      <c r="D185" s="516" t="s">
        <v>145</v>
      </c>
      <c r="E185" s="516">
        <v>0</v>
      </c>
      <c r="F185" s="521" t="s">
        <v>1541</v>
      </c>
      <c r="G185" s="493">
        <v>2006</v>
      </c>
      <c r="H185" s="516">
        <v>0</v>
      </c>
      <c r="I185" s="516">
        <v>0</v>
      </c>
      <c r="J185" s="516">
        <v>0</v>
      </c>
      <c r="K185" s="516">
        <v>0</v>
      </c>
      <c r="L185" s="516">
        <v>0</v>
      </c>
      <c r="M185" s="493" t="s">
        <v>204</v>
      </c>
      <c r="N185" s="493">
        <v>2006</v>
      </c>
      <c r="O185" s="517">
        <v>240000</v>
      </c>
      <c r="P185" s="611"/>
      <c r="Q185" s="1090"/>
      <c r="R185" s="643" t="str">
        <f t="shared" si="86"/>
        <v>2.06.02</v>
      </c>
      <c r="S185" s="543" t="str">
        <f t="shared" si="81"/>
        <v>ALAT RUMAH TANGGA</v>
      </c>
      <c r="T185" s="543">
        <f t="shared" si="82"/>
        <v>5</v>
      </c>
      <c r="U185" s="651">
        <f t="shared" si="87"/>
        <v>47998</v>
      </c>
      <c r="V185" s="543">
        <f t="shared" si="83"/>
        <v>7</v>
      </c>
      <c r="W185" s="647">
        <f t="shared" si="88"/>
        <v>239990</v>
      </c>
      <c r="X185" s="647">
        <f t="shared" si="89"/>
        <v>0</v>
      </c>
      <c r="Y185" s="647">
        <f t="shared" si="90"/>
        <v>0</v>
      </c>
      <c r="Z185" s="647">
        <f t="shared" si="96"/>
        <v>0</v>
      </c>
      <c r="AA185" s="647">
        <f t="shared" si="91"/>
        <v>0</v>
      </c>
      <c r="AB185" s="647">
        <f t="shared" si="92"/>
        <v>0</v>
      </c>
      <c r="AC185" s="648">
        <f t="shared" si="93"/>
        <v>2006</v>
      </c>
      <c r="AD185" s="599">
        <f t="shared" si="94"/>
        <v>10</v>
      </c>
      <c r="AE185" s="649">
        <f t="shared" si="95"/>
        <v>240000</v>
      </c>
      <c r="AF185" s="473">
        <f t="shared" si="85"/>
        <v>239990</v>
      </c>
      <c r="AG185" s="640">
        <f t="shared" si="84"/>
        <v>239990</v>
      </c>
      <c r="AH185" s="625"/>
      <c r="AI185" s="625"/>
      <c r="AJ185" s="625"/>
      <c r="AK185" s="625"/>
      <c r="AL185" s="625"/>
      <c r="AM185" s="625"/>
      <c r="AN185" s="625"/>
    </row>
    <row r="186" spans="1:40" s="626" customFormat="1" ht="16">
      <c r="A186" s="496"/>
      <c r="B186" s="493" t="s">
        <v>1383</v>
      </c>
      <c r="C186" s="494" t="s">
        <v>1219</v>
      </c>
      <c r="D186" s="516" t="s">
        <v>747</v>
      </c>
      <c r="E186" s="516">
        <v>0</v>
      </c>
      <c r="F186" s="521" t="s">
        <v>1542</v>
      </c>
      <c r="G186" s="493">
        <v>2006</v>
      </c>
      <c r="H186" s="516">
        <v>0</v>
      </c>
      <c r="I186" s="516">
        <v>0</v>
      </c>
      <c r="J186" s="516">
        <v>0</v>
      </c>
      <c r="K186" s="516">
        <v>0</v>
      </c>
      <c r="L186" s="516">
        <v>0</v>
      </c>
      <c r="M186" s="493" t="s">
        <v>204</v>
      </c>
      <c r="N186" s="493">
        <v>2006</v>
      </c>
      <c r="O186" s="517">
        <v>480000</v>
      </c>
      <c r="P186" s="611"/>
      <c r="Q186" s="1090"/>
      <c r="R186" s="643" t="str">
        <f t="shared" si="86"/>
        <v>2.06.02</v>
      </c>
      <c r="S186" s="543" t="str">
        <f t="shared" si="81"/>
        <v>ALAT RUMAH TANGGA</v>
      </c>
      <c r="T186" s="543">
        <f t="shared" si="82"/>
        <v>5</v>
      </c>
      <c r="U186" s="651">
        <f t="shared" si="87"/>
        <v>95998</v>
      </c>
      <c r="V186" s="543">
        <f t="shared" si="83"/>
        <v>7</v>
      </c>
      <c r="W186" s="647">
        <f t="shared" si="88"/>
        <v>479990</v>
      </c>
      <c r="X186" s="647">
        <f t="shared" si="89"/>
        <v>0</v>
      </c>
      <c r="Y186" s="647">
        <f t="shared" si="90"/>
        <v>0</v>
      </c>
      <c r="Z186" s="647">
        <f t="shared" si="96"/>
        <v>0</v>
      </c>
      <c r="AA186" s="647">
        <f t="shared" si="91"/>
        <v>0</v>
      </c>
      <c r="AB186" s="647">
        <f t="shared" si="92"/>
        <v>0</v>
      </c>
      <c r="AC186" s="648">
        <f t="shared" si="93"/>
        <v>2006</v>
      </c>
      <c r="AD186" s="599">
        <f t="shared" si="94"/>
        <v>10</v>
      </c>
      <c r="AE186" s="649">
        <f t="shared" si="95"/>
        <v>480000</v>
      </c>
      <c r="AF186" s="473">
        <f t="shared" si="85"/>
        <v>479990</v>
      </c>
      <c r="AG186" s="640">
        <f t="shared" si="84"/>
        <v>479990</v>
      </c>
      <c r="AH186" s="625"/>
      <c r="AI186" s="625"/>
      <c r="AJ186" s="625"/>
      <c r="AK186" s="625"/>
      <c r="AL186" s="625"/>
      <c r="AM186" s="625"/>
      <c r="AN186" s="625"/>
    </row>
    <row r="187" spans="1:40" s="626" customFormat="1" ht="16">
      <c r="A187" s="496"/>
      <c r="B187" s="493" t="s">
        <v>1438</v>
      </c>
      <c r="C187" s="494" t="s">
        <v>1202</v>
      </c>
      <c r="D187" s="516" t="s">
        <v>1502</v>
      </c>
      <c r="E187" s="516">
        <v>0</v>
      </c>
      <c r="F187" s="521" t="s">
        <v>221</v>
      </c>
      <c r="G187" s="493">
        <v>2005</v>
      </c>
      <c r="H187" s="516">
        <v>0</v>
      </c>
      <c r="I187" s="516">
        <v>0</v>
      </c>
      <c r="J187" s="516">
        <v>0</v>
      </c>
      <c r="K187" s="516">
        <v>0</v>
      </c>
      <c r="L187" s="516">
        <v>0</v>
      </c>
      <c r="M187" s="493" t="s">
        <v>204</v>
      </c>
      <c r="N187" s="493">
        <v>2005</v>
      </c>
      <c r="O187" s="517">
        <v>259000</v>
      </c>
      <c r="P187" s="611"/>
      <c r="Q187" s="1090"/>
      <c r="R187" s="643" t="str">
        <f t="shared" si="86"/>
        <v>2.06.03</v>
      </c>
      <c r="S187" s="543" t="str">
        <f t="shared" si="81"/>
        <v>KOMPUTER</v>
      </c>
      <c r="T187" s="543">
        <f t="shared" si="82"/>
        <v>4</v>
      </c>
      <c r="U187" s="651">
        <f t="shared" si="87"/>
        <v>64747.5</v>
      </c>
      <c r="V187" s="543">
        <f t="shared" si="83"/>
        <v>8</v>
      </c>
      <c r="W187" s="647">
        <f t="shared" si="88"/>
        <v>258990</v>
      </c>
      <c r="X187" s="647">
        <f t="shared" si="89"/>
        <v>0</v>
      </c>
      <c r="Y187" s="647">
        <f t="shared" si="90"/>
        <v>0</v>
      </c>
      <c r="Z187" s="647">
        <f t="shared" si="96"/>
        <v>0</v>
      </c>
      <c r="AA187" s="647">
        <f t="shared" si="91"/>
        <v>0</v>
      </c>
      <c r="AB187" s="647">
        <f t="shared" si="92"/>
        <v>0</v>
      </c>
      <c r="AC187" s="648">
        <f t="shared" si="93"/>
        <v>2005</v>
      </c>
      <c r="AD187" s="599">
        <f t="shared" si="94"/>
        <v>10</v>
      </c>
      <c r="AE187" s="649">
        <f t="shared" si="95"/>
        <v>259000</v>
      </c>
      <c r="AF187" s="473">
        <f t="shared" si="85"/>
        <v>258990</v>
      </c>
      <c r="AG187" s="640">
        <f t="shared" si="84"/>
        <v>258990</v>
      </c>
      <c r="AH187" s="625"/>
      <c r="AI187" s="625"/>
      <c r="AJ187" s="625"/>
      <c r="AK187" s="625"/>
      <c r="AL187" s="625"/>
      <c r="AM187" s="625"/>
      <c r="AN187" s="625"/>
    </row>
    <row r="188" spans="1:40" s="626" customFormat="1" ht="16">
      <c r="A188" s="496"/>
      <c r="B188" s="493" t="s">
        <v>1395</v>
      </c>
      <c r="C188" s="494" t="s">
        <v>1281</v>
      </c>
      <c r="D188" s="516" t="s">
        <v>1467</v>
      </c>
      <c r="E188" s="516">
        <v>0</v>
      </c>
      <c r="F188" s="521" t="s">
        <v>225</v>
      </c>
      <c r="G188" s="493">
        <v>2005</v>
      </c>
      <c r="H188" s="516">
        <v>0</v>
      </c>
      <c r="I188" s="516">
        <v>0</v>
      </c>
      <c r="J188" s="516">
        <v>0</v>
      </c>
      <c r="K188" s="516">
        <v>0</v>
      </c>
      <c r="L188" s="516">
        <v>0</v>
      </c>
      <c r="M188" s="493" t="s">
        <v>204</v>
      </c>
      <c r="N188" s="493">
        <v>2005</v>
      </c>
      <c r="O188" s="517">
        <v>126000</v>
      </c>
      <c r="P188" s="611"/>
      <c r="Q188" s="1090"/>
      <c r="R188" s="643" t="str">
        <f t="shared" si="86"/>
        <v>2.06.02</v>
      </c>
      <c r="S188" s="543" t="str">
        <f t="shared" si="81"/>
        <v>ALAT RUMAH TANGGA</v>
      </c>
      <c r="T188" s="543">
        <f t="shared" si="82"/>
        <v>5</v>
      </c>
      <c r="U188" s="651">
        <f t="shared" si="87"/>
        <v>25198</v>
      </c>
      <c r="V188" s="543">
        <f t="shared" si="83"/>
        <v>8</v>
      </c>
      <c r="W188" s="647">
        <f t="shared" si="88"/>
        <v>125990</v>
      </c>
      <c r="X188" s="647">
        <f t="shared" si="89"/>
        <v>0</v>
      </c>
      <c r="Y188" s="647">
        <f t="shared" si="90"/>
        <v>0</v>
      </c>
      <c r="Z188" s="647">
        <f t="shared" si="96"/>
        <v>0</v>
      </c>
      <c r="AA188" s="647">
        <f t="shared" si="91"/>
        <v>0</v>
      </c>
      <c r="AB188" s="647">
        <f t="shared" si="92"/>
        <v>0</v>
      </c>
      <c r="AC188" s="648">
        <f t="shared" si="93"/>
        <v>2005</v>
      </c>
      <c r="AD188" s="599">
        <f t="shared" si="94"/>
        <v>10</v>
      </c>
      <c r="AE188" s="649">
        <f t="shared" si="95"/>
        <v>126000</v>
      </c>
      <c r="AF188" s="473">
        <f t="shared" si="85"/>
        <v>125990</v>
      </c>
      <c r="AG188" s="640">
        <f t="shared" si="84"/>
        <v>125990</v>
      </c>
      <c r="AH188" s="625"/>
      <c r="AI188" s="625"/>
      <c r="AJ188" s="625"/>
      <c r="AK188" s="625"/>
      <c r="AL188" s="625"/>
      <c r="AM188" s="625"/>
      <c r="AN188" s="625"/>
    </row>
    <row r="189" spans="1:40" s="626" customFormat="1" ht="16">
      <c r="A189" s="496"/>
      <c r="B189" s="493" t="s">
        <v>1422</v>
      </c>
      <c r="C189" s="494" t="s">
        <v>1292</v>
      </c>
      <c r="D189" s="516" t="s">
        <v>747</v>
      </c>
      <c r="E189" s="516">
        <v>0</v>
      </c>
      <c r="F189" s="521" t="s">
        <v>1525</v>
      </c>
      <c r="G189" s="493">
        <v>2006</v>
      </c>
      <c r="H189" s="516">
        <v>0</v>
      </c>
      <c r="I189" s="516">
        <v>0</v>
      </c>
      <c r="J189" s="516">
        <v>0</v>
      </c>
      <c r="K189" s="516">
        <v>0</v>
      </c>
      <c r="L189" s="516">
        <v>0</v>
      </c>
      <c r="M189" s="493" t="s">
        <v>204</v>
      </c>
      <c r="N189" s="493">
        <v>2006</v>
      </c>
      <c r="O189" s="517">
        <v>337500</v>
      </c>
      <c r="P189" s="611"/>
      <c r="Q189" s="1090"/>
      <c r="R189" s="643" t="str">
        <f t="shared" si="86"/>
        <v>2.06.02</v>
      </c>
      <c r="S189" s="543" t="str">
        <f t="shared" si="81"/>
        <v>ALAT RUMAH TANGGA</v>
      </c>
      <c r="T189" s="543">
        <f t="shared" si="82"/>
        <v>5</v>
      </c>
      <c r="U189" s="651">
        <f t="shared" si="87"/>
        <v>67498</v>
      </c>
      <c r="V189" s="543">
        <f t="shared" si="83"/>
        <v>7</v>
      </c>
      <c r="W189" s="647">
        <f t="shared" si="88"/>
        <v>337490</v>
      </c>
      <c r="X189" s="647">
        <f t="shared" si="89"/>
        <v>0</v>
      </c>
      <c r="Y189" s="647">
        <f t="shared" si="90"/>
        <v>0</v>
      </c>
      <c r="Z189" s="647">
        <f t="shared" si="96"/>
        <v>0</v>
      </c>
      <c r="AA189" s="647">
        <f t="shared" si="91"/>
        <v>0</v>
      </c>
      <c r="AB189" s="647">
        <f t="shared" si="92"/>
        <v>0</v>
      </c>
      <c r="AC189" s="648">
        <f t="shared" si="93"/>
        <v>2006</v>
      </c>
      <c r="AD189" s="599">
        <f t="shared" si="94"/>
        <v>10</v>
      </c>
      <c r="AE189" s="649">
        <f t="shared" si="95"/>
        <v>337500</v>
      </c>
      <c r="AF189" s="473">
        <f t="shared" si="85"/>
        <v>337490</v>
      </c>
      <c r="AG189" s="640">
        <f t="shared" si="84"/>
        <v>337490</v>
      </c>
      <c r="AH189" s="625"/>
      <c r="AI189" s="625"/>
      <c r="AJ189" s="625"/>
      <c r="AK189" s="625"/>
      <c r="AL189" s="625"/>
      <c r="AM189" s="625"/>
      <c r="AN189" s="625"/>
    </row>
    <row r="190" spans="1:40" s="626" customFormat="1" ht="16">
      <c r="A190" s="496"/>
      <c r="B190" s="493" t="s">
        <v>1375</v>
      </c>
      <c r="C190" s="494" t="s">
        <v>1204</v>
      </c>
      <c r="D190" s="516" t="s">
        <v>1496</v>
      </c>
      <c r="E190" s="516">
        <v>0</v>
      </c>
      <c r="F190" s="521" t="s">
        <v>220</v>
      </c>
      <c r="G190" s="493">
        <v>2005</v>
      </c>
      <c r="H190" s="516">
        <v>0</v>
      </c>
      <c r="I190" s="516">
        <v>0</v>
      </c>
      <c r="J190" s="516">
        <v>0</v>
      </c>
      <c r="K190" s="516">
        <v>0</v>
      </c>
      <c r="L190" s="516">
        <v>0</v>
      </c>
      <c r="M190" s="493" t="s">
        <v>204</v>
      </c>
      <c r="N190" s="493">
        <v>2005</v>
      </c>
      <c r="O190" s="517">
        <v>21000</v>
      </c>
      <c r="P190" s="611"/>
      <c r="Q190" s="1090"/>
      <c r="R190" s="643" t="str">
        <f t="shared" si="86"/>
        <v>2.06.02</v>
      </c>
      <c r="S190" s="543" t="str">
        <f t="shared" si="81"/>
        <v>ALAT RUMAH TANGGA</v>
      </c>
      <c r="T190" s="543">
        <f t="shared" si="82"/>
        <v>5</v>
      </c>
      <c r="U190" s="651">
        <f t="shared" si="87"/>
        <v>4198</v>
      </c>
      <c r="V190" s="543">
        <f t="shared" si="83"/>
        <v>8</v>
      </c>
      <c r="W190" s="647">
        <f t="shared" si="88"/>
        <v>20990</v>
      </c>
      <c r="X190" s="647">
        <f t="shared" si="89"/>
        <v>0</v>
      </c>
      <c r="Y190" s="647">
        <f t="shared" si="90"/>
        <v>0</v>
      </c>
      <c r="Z190" s="647">
        <f t="shared" si="96"/>
        <v>0</v>
      </c>
      <c r="AA190" s="647">
        <f t="shared" si="91"/>
        <v>0</v>
      </c>
      <c r="AB190" s="647">
        <f t="shared" si="92"/>
        <v>0</v>
      </c>
      <c r="AC190" s="648">
        <f t="shared" si="93"/>
        <v>2005</v>
      </c>
      <c r="AD190" s="599">
        <f t="shared" si="94"/>
        <v>10</v>
      </c>
      <c r="AE190" s="649">
        <f t="shared" si="95"/>
        <v>21000</v>
      </c>
      <c r="AF190" s="473">
        <f t="shared" si="85"/>
        <v>20990</v>
      </c>
      <c r="AG190" s="640">
        <f t="shared" si="84"/>
        <v>20990</v>
      </c>
      <c r="AH190" s="625"/>
      <c r="AI190" s="625"/>
      <c r="AJ190" s="625"/>
      <c r="AK190" s="625"/>
      <c r="AL190" s="625"/>
      <c r="AM190" s="625"/>
      <c r="AN190" s="625"/>
    </row>
    <row r="191" spans="1:40" s="626" customFormat="1" ht="16">
      <c r="A191" s="496"/>
      <c r="B191" s="493" t="s">
        <v>1439</v>
      </c>
      <c r="C191" s="494" t="s">
        <v>1294</v>
      </c>
      <c r="D191" s="516" t="s">
        <v>145</v>
      </c>
      <c r="E191" s="516">
        <v>0</v>
      </c>
      <c r="F191" s="521" t="s">
        <v>225</v>
      </c>
      <c r="G191" s="493">
        <v>2006</v>
      </c>
      <c r="H191" s="516">
        <v>0</v>
      </c>
      <c r="I191" s="516">
        <v>0</v>
      </c>
      <c r="J191" s="516">
        <v>0</v>
      </c>
      <c r="K191" s="516">
        <v>0</v>
      </c>
      <c r="L191" s="516">
        <v>0</v>
      </c>
      <c r="M191" s="493" t="s">
        <v>204</v>
      </c>
      <c r="N191" s="493">
        <v>2006</v>
      </c>
      <c r="O191" s="517">
        <v>180000</v>
      </c>
      <c r="P191" s="611" t="s">
        <v>123</v>
      </c>
      <c r="Q191" s="1090"/>
      <c r="R191" s="643" t="str">
        <f t="shared" si="86"/>
        <v>2.06.01</v>
      </c>
      <c r="S191" s="543" t="str">
        <f t="shared" si="81"/>
        <v>ALAT KANTOR</v>
      </c>
      <c r="T191" s="543">
        <f t="shared" si="82"/>
        <v>5</v>
      </c>
      <c r="U191" s="651">
        <f t="shared" si="87"/>
        <v>35998</v>
      </c>
      <c r="V191" s="543">
        <f t="shared" si="83"/>
        <v>7</v>
      </c>
      <c r="W191" s="647">
        <f t="shared" si="88"/>
        <v>179990</v>
      </c>
      <c r="X191" s="647">
        <f t="shared" si="89"/>
        <v>0</v>
      </c>
      <c r="Y191" s="647">
        <f t="shared" si="90"/>
        <v>0</v>
      </c>
      <c r="Z191" s="647">
        <f t="shared" si="96"/>
        <v>0</v>
      </c>
      <c r="AA191" s="647">
        <f t="shared" si="91"/>
        <v>0</v>
      </c>
      <c r="AB191" s="647">
        <f t="shared" si="92"/>
        <v>0</v>
      </c>
      <c r="AC191" s="648">
        <f t="shared" si="93"/>
        <v>2006</v>
      </c>
      <c r="AD191" s="599">
        <f t="shared" si="94"/>
        <v>10</v>
      </c>
      <c r="AE191" s="649">
        <f t="shared" si="95"/>
        <v>180000</v>
      </c>
      <c r="AF191" s="473">
        <f t="shared" si="85"/>
        <v>179990</v>
      </c>
      <c r="AG191" s="640">
        <f t="shared" si="84"/>
        <v>179990</v>
      </c>
      <c r="AH191" s="625"/>
      <c r="AI191" s="625"/>
      <c r="AJ191" s="625"/>
      <c r="AK191" s="625"/>
      <c r="AL191" s="625"/>
      <c r="AM191" s="625"/>
      <c r="AN191" s="625"/>
    </row>
    <row r="192" spans="1:40" s="625" customFormat="1" ht="19.5" customHeight="1">
      <c r="A192" s="611"/>
      <c r="B192" s="493" t="s">
        <v>1916</v>
      </c>
      <c r="C192" s="529" t="s">
        <v>1208</v>
      </c>
      <c r="D192" s="516">
        <v>0</v>
      </c>
      <c r="E192" s="516">
        <v>0</v>
      </c>
      <c r="F192" s="521" t="s">
        <v>1537</v>
      </c>
      <c r="G192" s="493">
        <v>2007</v>
      </c>
      <c r="H192" s="516">
        <v>0</v>
      </c>
      <c r="I192" s="516">
        <v>0</v>
      </c>
      <c r="J192" s="516">
        <v>0</v>
      </c>
      <c r="K192" s="516">
        <v>0</v>
      </c>
      <c r="L192" s="516">
        <v>0</v>
      </c>
      <c r="M192" s="493" t="s">
        <v>204</v>
      </c>
      <c r="N192" s="493">
        <v>2007</v>
      </c>
      <c r="O192" s="517">
        <v>28000000</v>
      </c>
      <c r="P192" s="611" t="s">
        <v>1573</v>
      </c>
      <c r="Q192" s="1090"/>
      <c r="R192" s="643" t="str">
        <f t="shared" si="86"/>
        <v>2.06.04</v>
      </c>
      <c r="S192" s="543" t="str">
        <f t="shared" si="81"/>
        <v>MEJA DAN KURSI KERJA/RAPAT PEJABAT</v>
      </c>
      <c r="T192" s="543">
        <f t="shared" si="82"/>
        <v>5</v>
      </c>
      <c r="U192" s="651">
        <f t="shared" si="87"/>
        <v>5599998</v>
      </c>
      <c r="V192" s="543">
        <f t="shared" si="83"/>
        <v>6</v>
      </c>
      <c r="W192" s="647">
        <f t="shared" si="88"/>
        <v>27999990</v>
      </c>
      <c r="X192" s="647">
        <f t="shared" si="89"/>
        <v>0</v>
      </c>
      <c r="Y192" s="647">
        <f t="shared" si="90"/>
        <v>0</v>
      </c>
      <c r="Z192" s="647">
        <f t="shared" si="96"/>
        <v>0</v>
      </c>
      <c r="AA192" s="647">
        <f t="shared" si="91"/>
        <v>0</v>
      </c>
      <c r="AB192" s="647">
        <f t="shared" si="92"/>
        <v>0</v>
      </c>
      <c r="AC192" s="648">
        <f t="shared" si="93"/>
        <v>2007</v>
      </c>
      <c r="AD192" s="599">
        <f t="shared" si="94"/>
        <v>10</v>
      </c>
      <c r="AE192" s="649">
        <f t="shared" si="95"/>
        <v>28000000</v>
      </c>
      <c r="AF192" s="473">
        <f t="shared" si="85"/>
        <v>27999990</v>
      </c>
      <c r="AG192" s="640">
        <f t="shared" si="84"/>
        <v>27999990</v>
      </c>
    </row>
    <row r="193" spans="1:40" s="626" customFormat="1" ht="27.75" customHeight="1">
      <c r="A193" s="496"/>
      <c r="B193" s="493" t="s">
        <v>1049</v>
      </c>
      <c r="C193" s="494" t="s">
        <v>2454</v>
      </c>
      <c r="D193" s="516">
        <v>0</v>
      </c>
      <c r="E193" s="516">
        <v>0</v>
      </c>
      <c r="F193" s="521" t="s">
        <v>225</v>
      </c>
      <c r="G193" s="493">
        <v>2009</v>
      </c>
      <c r="H193" s="516">
        <v>0</v>
      </c>
      <c r="I193" s="516">
        <v>0</v>
      </c>
      <c r="J193" s="516">
        <v>0</v>
      </c>
      <c r="K193" s="516">
        <v>0</v>
      </c>
      <c r="L193" s="516">
        <v>0</v>
      </c>
      <c r="M193" s="493" t="s">
        <v>204</v>
      </c>
      <c r="N193" s="493">
        <v>2009</v>
      </c>
      <c r="O193" s="517">
        <v>8116755.5992614795</v>
      </c>
      <c r="P193" s="611" t="s">
        <v>123</v>
      </c>
      <c r="Q193" s="1090"/>
      <c r="R193" s="643" t="str">
        <f t="shared" si="86"/>
        <v>2.06.04</v>
      </c>
      <c r="S193" s="543" t="str">
        <f t="shared" ref="S193:S208" si="97">VLOOKUP(R193,kelompok,2,0)</f>
        <v>MEJA DAN KURSI KERJA/RAPAT PEJABAT</v>
      </c>
      <c r="T193" s="543">
        <f t="shared" ref="T193:T208" si="98">VLOOKUP(R193,MASAMANFAAT,4,0)</f>
        <v>5</v>
      </c>
      <c r="U193" s="651">
        <f t="shared" si="87"/>
        <v>1623349.1198522958</v>
      </c>
      <c r="V193" s="543">
        <f t="shared" ref="V193:V203" si="99">2013-AC193</f>
        <v>4</v>
      </c>
      <c r="W193" s="647">
        <f t="shared" si="88"/>
        <v>6493396.4794091834</v>
      </c>
      <c r="X193" s="647">
        <f t="shared" si="89"/>
        <v>1623349.1198522958</v>
      </c>
      <c r="Y193" s="647">
        <f t="shared" si="90"/>
        <v>0</v>
      </c>
      <c r="Z193" s="647">
        <f t="shared" si="96"/>
        <v>0</v>
      </c>
      <c r="AA193" s="647">
        <f t="shared" si="91"/>
        <v>0</v>
      </c>
      <c r="AB193" s="647">
        <f t="shared" si="92"/>
        <v>0</v>
      </c>
      <c r="AC193" s="648">
        <f t="shared" si="93"/>
        <v>2009</v>
      </c>
      <c r="AD193" s="599">
        <f t="shared" si="94"/>
        <v>10</v>
      </c>
      <c r="AE193" s="649">
        <f t="shared" si="95"/>
        <v>8116755.5992614795</v>
      </c>
      <c r="AF193" s="473">
        <f t="shared" si="85"/>
        <v>8116745.5992614795</v>
      </c>
      <c r="AG193" s="640">
        <f t="shared" ref="AG193:AG208" si="100">AF193+AB193</f>
        <v>8116745.5992614795</v>
      </c>
      <c r="AH193" s="625"/>
      <c r="AI193" s="625"/>
      <c r="AJ193" s="625"/>
      <c r="AK193" s="625"/>
      <c r="AL193" s="625"/>
      <c r="AM193" s="625"/>
      <c r="AN193" s="625"/>
    </row>
    <row r="194" spans="1:40" s="626" customFormat="1" ht="16">
      <c r="A194" s="496"/>
      <c r="B194" s="493" t="s">
        <v>1049</v>
      </c>
      <c r="C194" s="494" t="s">
        <v>2455</v>
      </c>
      <c r="D194" s="516">
        <v>0</v>
      </c>
      <c r="E194" s="516">
        <v>0</v>
      </c>
      <c r="F194" s="521" t="s">
        <v>233</v>
      </c>
      <c r="G194" s="493">
        <v>2009</v>
      </c>
      <c r="H194" s="516">
        <v>0</v>
      </c>
      <c r="I194" s="516">
        <v>0</v>
      </c>
      <c r="J194" s="516">
        <v>0</v>
      </c>
      <c r="K194" s="516">
        <v>0</v>
      </c>
      <c r="L194" s="516">
        <v>0</v>
      </c>
      <c r="M194" s="493" t="s">
        <v>204</v>
      </c>
      <c r="N194" s="493">
        <v>2009</v>
      </c>
      <c r="O194" s="517">
        <v>30000604.537549954</v>
      </c>
      <c r="P194" s="611" t="s">
        <v>123</v>
      </c>
      <c r="Q194" s="1090"/>
      <c r="R194" s="643" t="str">
        <f t="shared" si="86"/>
        <v>2.06.04</v>
      </c>
      <c r="S194" s="543" t="str">
        <f t="shared" si="97"/>
        <v>MEJA DAN KURSI KERJA/RAPAT PEJABAT</v>
      </c>
      <c r="T194" s="543">
        <f t="shared" si="98"/>
        <v>5</v>
      </c>
      <c r="U194" s="651">
        <f t="shared" si="87"/>
        <v>6000118.907509991</v>
      </c>
      <c r="V194" s="543">
        <f t="shared" si="99"/>
        <v>4</v>
      </c>
      <c r="W194" s="647">
        <f t="shared" si="88"/>
        <v>24000475.630039964</v>
      </c>
      <c r="X194" s="647">
        <f t="shared" si="89"/>
        <v>6000118.907509991</v>
      </c>
      <c r="Y194" s="647">
        <f t="shared" si="90"/>
        <v>0</v>
      </c>
      <c r="Z194" s="647">
        <f t="shared" si="96"/>
        <v>0</v>
      </c>
      <c r="AA194" s="647">
        <f t="shared" si="91"/>
        <v>0</v>
      </c>
      <c r="AB194" s="647">
        <f t="shared" si="92"/>
        <v>0</v>
      </c>
      <c r="AC194" s="648">
        <f t="shared" si="93"/>
        <v>2009</v>
      </c>
      <c r="AD194" s="599">
        <f t="shared" si="94"/>
        <v>10</v>
      </c>
      <c r="AE194" s="649">
        <f t="shared" si="95"/>
        <v>30000604.537549954</v>
      </c>
      <c r="AF194" s="473">
        <f t="shared" si="85"/>
        <v>30000594.537549954</v>
      </c>
      <c r="AG194" s="640">
        <f t="shared" si="100"/>
        <v>30000594.537549954</v>
      </c>
      <c r="AH194" s="625"/>
      <c r="AI194" s="625"/>
      <c r="AJ194" s="625"/>
      <c r="AK194" s="625"/>
      <c r="AL194" s="625"/>
      <c r="AM194" s="625"/>
      <c r="AN194" s="625"/>
    </row>
    <row r="195" spans="1:40" s="625" customFormat="1" ht="18.75" customHeight="1">
      <c r="A195" s="496"/>
      <c r="B195" s="493" t="s">
        <v>1049</v>
      </c>
      <c r="C195" s="494" t="s">
        <v>1199</v>
      </c>
      <c r="D195" s="516">
        <v>0</v>
      </c>
      <c r="E195" s="516">
        <v>0</v>
      </c>
      <c r="F195" s="521" t="s">
        <v>1537</v>
      </c>
      <c r="G195" s="493">
        <v>2009</v>
      </c>
      <c r="H195" s="516">
        <v>0</v>
      </c>
      <c r="I195" s="516">
        <v>0</v>
      </c>
      <c r="J195" s="516">
        <v>0</v>
      </c>
      <c r="K195" s="516">
        <v>0</v>
      </c>
      <c r="L195" s="516">
        <v>0</v>
      </c>
      <c r="M195" s="493" t="s">
        <v>204</v>
      </c>
      <c r="N195" s="493">
        <v>2009</v>
      </c>
      <c r="O195" s="517">
        <v>31908995.449596688</v>
      </c>
      <c r="P195" s="611" t="s">
        <v>123</v>
      </c>
      <c r="Q195" s="1090"/>
      <c r="R195" s="643" t="str">
        <f t="shared" si="86"/>
        <v>2.06.04</v>
      </c>
      <c r="S195" s="543" t="str">
        <f t="shared" si="97"/>
        <v>MEJA DAN KURSI KERJA/RAPAT PEJABAT</v>
      </c>
      <c r="T195" s="543">
        <f t="shared" si="98"/>
        <v>5</v>
      </c>
      <c r="U195" s="651">
        <f t="shared" si="87"/>
        <v>6381797.089919338</v>
      </c>
      <c r="V195" s="543">
        <f t="shared" si="99"/>
        <v>4</v>
      </c>
      <c r="W195" s="647">
        <f t="shared" si="88"/>
        <v>25527188.359677352</v>
      </c>
      <c r="X195" s="647">
        <f t="shared" si="89"/>
        <v>6381797.089919338</v>
      </c>
      <c r="Y195" s="647">
        <f t="shared" si="90"/>
        <v>0</v>
      </c>
      <c r="Z195" s="647">
        <f t="shared" si="96"/>
        <v>0</v>
      </c>
      <c r="AA195" s="647">
        <f t="shared" si="91"/>
        <v>0</v>
      </c>
      <c r="AB195" s="647">
        <f t="shared" si="92"/>
        <v>0</v>
      </c>
      <c r="AC195" s="648">
        <f t="shared" si="93"/>
        <v>2009</v>
      </c>
      <c r="AD195" s="599">
        <f t="shared" si="94"/>
        <v>10</v>
      </c>
      <c r="AE195" s="649">
        <f t="shared" si="95"/>
        <v>31908995.449596688</v>
      </c>
      <c r="AF195" s="473">
        <f t="shared" ref="AF195:AF212" si="101">W195+X195+Y195+Z195+AA195</f>
        <v>31908985.449596688</v>
      </c>
      <c r="AG195" s="640">
        <f t="shared" si="100"/>
        <v>31908985.449596688</v>
      </c>
    </row>
    <row r="196" spans="1:40" s="625" customFormat="1" ht="16">
      <c r="A196" s="496"/>
      <c r="B196" s="493" t="s">
        <v>1049</v>
      </c>
      <c r="C196" s="494" t="s">
        <v>2472</v>
      </c>
      <c r="D196" s="516" t="s">
        <v>1520</v>
      </c>
      <c r="E196" s="516">
        <v>0</v>
      </c>
      <c r="F196" s="521" t="s">
        <v>225</v>
      </c>
      <c r="G196" s="493">
        <v>2009</v>
      </c>
      <c r="H196" s="516">
        <v>0</v>
      </c>
      <c r="I196" s="516">
        <v>0</v>
      </c>
      <c r="J196" s="516">
        <v>0</v>
      </c>
      <c r="K196" s="516">
        <v>0</v>
      </c>
      <c r="L196" s="516">
        <v>0</v>
      </c>
      <c r="M196" s="493" t="s">
        <v>204</v>
      </c>
      <c r="N196" s="493">
        <v>2009</v>
      </c>
      <c r="O196" s="517">
        <v>172988.45183288984</v>
      </c>
      <c r="P196" s="611" t="s">
        <v>123</v>
      </c>
      <c r="Q196" s="1090"/>
      <c r="R196" s="643" t="str">
        <f t="shared" si="86"/>
        <v>2.06.04</v>
      </c>
      <c r="S196" s="543" t="str">
        <f t="shared" si="97"/>
        <v>MEJA DAN KURSI KERJA/RAPAT PEJABAT</v>
      </c>
      <c r="T196" s="543">
        <f t="shared" si="98"/>
        <v>5</v>
      </c>
      <c r="U196" s="651">
        <f t="shared" si="87"/>
        <v>34595.690366577968</v>
      </c>
      <c r="V196" s="543">
        <f t="shared" si="99"/>
        <v>4</v>
      </c>
      <c r="W196" s="647">
        <f t="shared" si="88"/>
        <v>138382.76146631187</v>
      </c>
      <c r="X196" s="647">
        <f t="shared" si="89"/>
        <v>34595.690366577968</v>
      </c>
      <c r="Y196" s="647">
        <f t="shared" si="90"/>
        <v>0</v>
      </c>
      <c r="Z196" s="647">
        <f t="shared" si="96"/>
        <v>0</v>
      </c>
      <c r="AA196" s="647">
        <f t="shared" si="91"/>
        <v>0</v>
      </c>
      <c r="AB196" s="647">
        <f t="shared" si="92"/>
        <v>0</v>
      </c>
      <c r="AC196" s="648">
        <f t="shared" si="93"/>
        <v>2009</v>
      </c>
      <c r="AD196" s="599">
        <f t="shared" si="94"/>
        <v>10</v>
      </c>
      <c r="AE196" s="649">
        <f t="shared" si="95"/>
        <v>172988.45183288984</v>
      </c>
      <c r="AF196" s="473">
        <f t="shared" si="101"/>
        <v>172978.45183288984</v>
      </c>
      <c r="AG196" s="640">
        <f t="shared" si="100"/>
        <v>172978.45183288984</v>
      </c>
    </row>
    <row r="197" spans="1:40" s="625" customFormat="1" ht="16">
      <c r="A197" s="496"/>
      <c r="B197" s="493" t="s">
        <v>1049</v>
      </c>
      <c r="C197" s="494" t="s">
        <v>2473</v>
      </c>
      <c r="D197" s="516" t="s">
        <v>1521</v>
      </c>
      <c r="E197" s="516">
        <v>0</v>
      </c>
      <c r="F197" s="521" t="s">
        <v>225</v>
      </c>
      <c r="G197" s="493">
        <v>2009</v>
      </c>
      <c r="H197" s="516">
        <v>0</v>
      </c>
      <c r="I197" s="516">
        <v>0</v>
      </c>
      <c r="J197" s="516">
        <v>0</v>
      </c>
      <c r="K197" s="516">
        <v>0</v>
      </c>
      <c r="L197" s="516">
        <v>0</v>
      </c>
      <c r="M197" s="493" t="s">
        <v>204</v>
      </c>
      <c r="N197" s="493">
        <v>2009</v>
      </c>
      <c r="O197" s="517">
        <v>279834.26031791</v>
      </c>
      <c r="P197" s="611" t="s">
        <v>123</v>
      </c>
      <c r="Q197" s="1090"/>
      <c r="R197" s="643" t="str">
        <f t="shared" si="86"/>
        <v>2.06.04</v>
      </c>
      <c r="S197" s="543" t="str">
        <f t="shared" si="97"/>
        <v>MEJA DAN KURSI KERJA/RAPAT PEJABAT</v>
      </c>
      <c r="T197" s="543">
        <f t="shared" si="98"/>
        <v>5</v>
      </c>
      <c r="U197" s="651">
        <f t="shared" si="87"/>
        <v>55964.852063582002</v>
      </c>
      <c r="V197" s="543">
        <f t="shared" si="99"/>
        <v>4</v>
      </c>
      <c r="W197" s="647">
        <f t="shared" si="88"/>
        <v>223859.40825432801</v>
      </c>
      <c r="X197" s="647">
        <f t="shared" si="89"/>
        <v>55964.852063582002</v>
      </c>
      <c r="Y197" s="647">
        <f t="shared" si="90"/>
        <v>0</v>
      </c>
      <c r="Z197" s="647">
        <f t="shared" si="96"/>
        <v>0</v>
      </c>
      <c r="AA197" s="647">
        <f t="shared" si="91"/>
        <v>0</v>
      </c>
      <c r="AB197" s="647">
        <f t="shared" si="92"/>
        <v>0</v>
      </c>
      <c r="AC197" s="648">
        <f t="shared" si="93"/>
        <v>2009</v>
      </c>
      <c r="AD197" s="599">
        <f t="shared" si="94"/>
        <v>10</v>
      </c>
      <c r="AE197" s="649">
        <f t="shared" si="95"/>
        <v>279834.26031791</v>
      </c>
      <c r="AF197" s="473">
        <f t="shared" si="101"/>
        <v>279824.26031791</v>
      </c>
      <c r="AG197" s="640">
        <f t="shared" si="100"/>
        <v>279824.26031791</v>
      </c>
    </row>
    <row r="198" spans="1:40" s="625" customFormat="1" ht="16">
      <c r="A198" s="496"/>
      <c r="B198" s="493" t="s">
        <v>1049</v>
      </c>
      <c r="C198" s="494" t="s">
        <v>2474</v>
      </c>
      <c r="D198" s="516">
        <v>0</v>
      </c>
      <c r="E198" s="516">
        <v>0</v>
      </c>
      <c r="F198" s="521" t="s">
        <v>225</v>
      </c>
      <c r="G198" s="493">
        <v>2009</v>
      </c>
      <c r="H198" s="516">
        <v>0</v>
      </c>
      <c r="I198" s="516">
        <v>0</v>
      </c>
      <c r="J198" s="516">
        <v>0</v>
      </c>
      <c r="K198" s="516">
        <v>0</v>
      </c>
      <c r="L198" s="516">
        <v>0</v>
      </c>
      <c r="M198" s="493" t="s">
        <v>204</v>
      </c>
      <c r="N198" s="493">
        <v>2009</v>
      </c>
      <c r="O198" s="517">
        <v>91582.12155858874</v>
      </c>
      <c r="P198" s="611" t="s">
        <v>123</v>
      </c>
      <c r="Q198" s="1090"/>
      <c r="R198" s="643" t="str">
        <f t="shared" si="86"/>
        <v>2.06.04</v>
      </c>
      <c r="S198" s="543" t="str">
        <f t="shared" si="97"/>
        <v>MEJA DAN KURSI KERJA/RAPAT PEJABAT</v>
      </c>
      <c r="T198" s="543">
        <f t="shared" si="98"/>
        <v>5</v>
      </c>
      <c r="U198" s="651">
        <f t="shared" si="87"/>
        <v>18314.424311717747</v>
      </c>
      <c r="V198" s="543">
        <f t="shared" si="99"/>
        <v>4</v>
      </c>
      <c r="W198" s="647">
        <f t="shared" si="88"/>
        <v>73257.697246870986</v>
      </c>
      <c r="X198" s="647">
        <f t="shared" si="89"/>
        <v>18314.424311717747</v>
      </c>
      <c r="Y198" s="647">
        <f t="shared" si="90"/>
        <v>0</v>
      </c>
      <c r="Z198" s="647">
        <f t="shared" si="96"/>
        <v>0</v>
      </c>
      <c r="AA198" s="647">
        <f t="shared" si="91"/>
        <v>0</v>
      </c>
      <c r="AB198" s="647">
        <f t="shared" si="92"/>
        <v>0</v>
      </c>
      <c r="AC198" s="648">
        <f t="shared" si="93"/>
        <v>2009</v>
      </c>
      <c r="AD198" s="599">
        <f t="shared" si="94"/>
        <v>10.000000000014552</v>
      </c>
      <c r="AE198" s="649">
        <f t="shared" si="95"/>
        <v>91582.12155858874</v>
      </c>
      <c r="AF198" s="473">
        <f t="shared" si="101"/>
        <v>91572.121558588726</v>
      </c>
      <c r="AG198" s="640">
        <f t="shared" si="100"/>
        <v>91572.121558588726</v>
      </c>
    </row>
    <row r="199" spans="1:40" s="625" customFormat="1" ht="16">
      <c r="A199" s="496"/>
      <c r="B199" s="493" t="s">
        <v>1049</v>
      </c>
      <c r="C199" s="494" t="s">
        <v>2475</v>
      </c>
      <c r="D199" s="516">
        <v>0</v>
      </c>
      <c r="E199" s="516">
        <v>0</v>
      </c>
      <c r="F199" s="521" t="s">
        <v>225</v>
      </c>
      <c r="G199" s="493">
        <v>2009</v>
      </c>
      <c r="H199" s="516">
        <v>0</v>
      </c>
      <c r="I199" s="516">
        <v>0</v>
      </c>
      <c r="J199" s="516">
        <v>0</v>
      </c>
      <c r="K199" s="516">
        <v>0</v>
      </c>
      <c r="L199" s="516">
        <v>0</v>
      </c>
      <c r="M199" s="493" t="s">
        <v>204</v>
      </c>
      <c r="N199" s="493">
        <v>2009</v>
      </c>
      <c r="O199" s="517">
        <v>356152.69495006726</v>
      </c>
      <c r="P199" s="611" t="s">
        <v>123</v>
      </c>
      <c r="Q199" s="1090"/>
      <c r="R199" s="643" t="str">
        <f t="shared" si="86"/>
        <v>2.06.04</v>
      </c>
      <c r="S199" s="543" t="str">
        <f t="shared" si="97"/>
        <v>MEJA DAN KURSI KERJA/RAPAT PEJABAT</v>
      </c>
      <c r="T199" s="543">
        <f t="shared" si="98"/>
        <v>5</v>
      </c>
      <c r="U199" s="651">
        <f t="shared" si="87"/>
        <v>71228.538990013447</v>
      </c>
      <c r="V199" s="543">
        <f t="shared" si="99"/>
        <v>4</v>
      </c>
      <c r="W199" s="647">
        <f t="shared" si="88"/>
        <v>284914.15596005379</v>
      </c>
      <c r="X199" s="647">
        <f t="shared" si="89"/>
        <v>71228.538990013447</v>
      </c>
      <c r="Y199" s="647">
        <f t="shared" si="90"/>
        <v>0</v>
      </c>
      <c r="Z199" s="647">
        <f t="shared" si="96"/>
        <v>0</v>
      </c>
      <c r="AA199" s="647">
        <f t="shared" si="91"/>
        <v>0</v>
      </c>
      <c r="AB199" s="647">
        <f t="shared" si="92"/>
        <v>0</v>
      </c>
      <c r="AC199" s="648">
        <f t="shared" si="93"/>
        <v>2009</v>
      </c>
      <c r="AD199" s="599">
        <f t="shared" si="94"/>
        <v>10.000000000058208</v>
      </c>
      <c r="AE199" s="649">
        <f t="shared" si="95"/>
        <v>356152.69495006726</v>
      </c>
      <c r="AF199" s="473">
        <f t="shared" si="101"/>
        <v>356142.69495006721</v>
      </c>
      <c r="AG199" s="640">
        <f t="shared" si="100"/>
        <v>356142.69495006721</v>
      </c>
    </row>
    <row r="200" spans="1:40" s="625" customFormat="1" ht="16">
      <c r="A200" s="496"/>
      <c r="B200" s="493" t="s">
        <v>1049</v>
      </c>
      <c r="C200" s="494" t="s">
        <v>2477</v>
      </c>
      <c r="D200" s="516" t="s">
        <v>1522</v>
      </c>
      <c r="E200" s="516">
        <v>0</v>
      </c>
      <c r="F200" s="521" t="s">
        <v>238</v>
      </c>
      <c r="G200" s="493">
        <v>2009</v>
      </c>
      <c r="H200" s="516">
        <v>0</v>
      </c>
      <c r="I200" s="516">
        <v>0</v>
      </c>
      <c r="J200" s="516">
        <v>0</v>
      </c>
      <c r="K200" s="516">
        <v>0</v>
      </c>
      <c r="L200" s="516">
        <v>0</v>
      </c>
      <c r="M200" s="493" t="s">
        <v>204</v>
      </c>
      <c r="N200" s="493">
        <v>2009</v>
      </c>
      <c r="O200" s="517">
        <v>91582.12155858874</v>
      </c>
      <c r="P200" s="611" t="s">
        <v>123</v>
      </c>
      <c r="Q200" s="1090"/>
      <c r="R200" s="643" t="str">
        <f t="shared" si="86"/>
        <v>2.06.04</v>
      </c>
      <c r="S200" s="543" t="str">
        <f t="shared" si="97"/>
        <v>MEJA DAN KURSI KERJA/RAPAT PEJABAT</v>
      </c>
      <c r="T200" s="543">
        <f t="shared" si="98"/>
        <v>5</v>
      </c>
      <c r="U200" s="651">
        <f t="shared" si="87"/>
        <v>18314.424311717747</v>
      </c>
      <c r="V200" s="543">
        <f t="shared" si="99"/>
        <v>4</v>
      </c>
      <c r="W200" s="647">
        <f t="shared" si="88"/>
        <v>73257.697246870986</v>
      </c>
      <c r="X200" s="647">
        <f t="shared" si="89"/>
        <v>18314.424311717747</v>
      </c>
      <c r="Y200" s="647">
        <f t="shared" si="90"/>
        <v>0</v>
      </c>
      <c r="Z200" s="647">
        <f t="shared" si="96"/>
        <v>0</v>
      </c>
      <c r="AA200" s="647">
        <f t="shared" si="91"/>
        <v>0</v>
      </c>
      <c r="AB200" s="647">
        <f t="shared" si="92"/>
        <v>0</v>
      </c>
      <c r="AC200" s="648">
        <f t="shared" si="93"/>
        <v>2009</v>
      </c>
      <c r="AD200" s="599">
        <f t="shared" si="94"/>
        <v>10.000000000014552</v>
      </c>
      <c r="AE200" s="649">
        <f t="shared" si="95"/>
        <v>91582.12155858874</v>
      </c>
      <c r="AF200" s="473">
        <f t="shared" si="101"/>
        <v>91572.121558588726</v>
      </c>
      <c r="AG200" s="640">
        <f t="shared" si="100"/>
        <v>91572.121558588726</v>
      </c>
    </row>
    <row r="201" spans="1:40" s="625" customFormat="1" ht="16">
      <c r="A201" s="496"/>
      <c r="B201" s="493" t="s">
        <v>1049</v>
      </c>
      <c r="C201" s="494" t="s">
        <v>2478</v>
      </c>
      <c r="D201" s="516">
        <v>0</v>
      </c>
      <c r="E201" s="516">
        <v>0</v>
      </c>
      <c r="F201" s="521" t="s">
        <v>225</v>
      </c>
      <c r="G201" s="493">
        <v>2009</v>
      </c>
      <c r="H201" s="516">
        <v>0</v>
      </c>
      <c r="I201" s="516">
        <v>0</v>
      </c>
      <c r="J201" s="516">
        <v>0</v>
      </c>
      <c r="K201" s="516">
        <v>0</v>
      </c>
      <c r="L201" s="516">
        <v>0</v>
      </c>
      <c r="M201" s="493" t="s">
        <v>204</v>
      </c>
      <c r="N201" s="493">
        <v>2009</v>
      </c>
      <c r="O201" s="517">
        <v>483350.08600366273</v>
      </c>
      <c r="P201" s="611" t="s">
        <v>123</v>
      </c>
      <c r="Q201" s="1090"/>
      <c r="R201" s="643" t="str">
        <f t="shared" si="86"/>
        <v>2.06.04</v>
      </c>
      <c r="S201" s="543" t="str">
        <f t="shared" si="97"/>
        <v>MEJA DAN KURSI KERJA/RAPAT PEJABAT</v>
      </c>
      <c r="T201" s="543">
        <f t="shared" si="98"/>
        <v>5</v>
      </c>
      <c r="U201" s="651">
        <f t="shared" si="87"/>
        <v>96668.017200732545</v>
      </c>
      <c r="V201" s="543">
        <f t="shared" si="99"/>
        <v>4</v>
      </c>
      <c r="W201" s="647">
        <f t="shared" si="88"/>
        <v>386672.06880293018</v>
      </c>
      <c r="X201" s="647">
        <f t="shared" si="89"/>
        <v>96668.017200732545</v>
      </c>
      <c r="Y201" s="647">
        <f t="shared" si="90"/>
        <v>0</v>
      </c>
      <c r="Z201" s="647">
        <f t="shared" si="96"/>
        <v>0</v>
      </c>
      <c r="AA201" s="647">
        <f t="shared" si="91"/>
        <v>0</v>
      </c>
      <c r="AB201" s="647">
        <f t="shared" si="92"/>
        <v>0</v>
      </c>
      <c r="AC201" s="648">
        <f t="shared" si="93"/>
        <v>2009</v>
      </c>
      <c r="AD201" s="599">
        <f t="shared" si="94"/>
        <v>10</v>
      </c>
      <c r="AE201" s="649">
        <f t="shared" si="95"/>
        <v>483350.08600366273</v>
      </c>
      <c r="AF201" s="473">
        <f t="shared" si="101"/>
        <v>483340.08600366273</v>
      </c>
      <c r="AG201" s="640">
        <f t="shared" si="100"/>
        <v>483340.08600366273</v>
      </c>
    </row>
    <row r="202" spans="1:40" s="626" customFormat="1" ht="32">
      <c r="A202" s="496"/>
      <c r="B202" s="493" t="s">
        <v>1049</v>
      </c>
      <c r="C202" s="494" t="s">
        <v>2489</v>
      </c>
      <c r="D202" s="516"/>
      <c r="E202" s="516"/>
      <c r="F202" s="521" t="s">
        <v>1888</v>
      </c>
      <c r="G202" s="493">
        <v>2013</v>
      </c>
      <c r="H202" s="516"/>
      <c r="I202" s="516"/>
      <c r="J202" s="516"/>
      <c r="K202" s="516"/>
      <c r="L202" s="516"/>
      <c r="M202" s="493" t="s">
        <v>204</v>
      </c>
      <c r="N202" s="493"/>
      <c r="O202" s="517">
        <v>36630000</v>
      </c>
      <c r="P202" s="611" t="s">
        <v>123</v>
      </c>
      <c r="Q202" s="1090"/>
      <c r="R202" s="643" t="str">
        <f t="shared" si="86"/>
        <v>2.06.04</v>
      </c>
      <c r="S202" s="543" t="str">
        <f t="shared" si="97"/>
        <v>MEJA DAN KURSI KERJA/RAPAT PEJABAT</v>
      </c>
      <c r="T202" s="543">
        <f t="shared" si="98"/>
        <v>5</v>
      </c>
      <c r="U202" s="651">
        <f t="shared" si="87"/>
        <v>7325998</v>
      </c>
      <c r="V202" s="543">
        <f t="shared" si="99"/>
        <v>0</v>
      </c>
      <c r="W202" s="647">
        <f t="shared" si="88"/>
        <v>0</v>
      </c>
      <c r="X202" s="647">
        <f t="shared" si="89"/>
        <v>7325998</v>
      </c>
      <c r="Y202" s="647">
        <f t="shared" si="90"/>
        <v>7325998</v>
      </c>
      <c r="Z202" s="647">
        <f t="shared" si="96"/>
        <v>7325998</v>
      </c>
      <c r="AA202" s="647">
        <f t="shared" si="91"/>
        <v>7325998</v>
      </c>
      <c r="AB202" s="647">
        <f t="shared" si="92"/>
        <v>7325998</v>
      </c>
      <c r="AC202" s="648">
        <f t="shared" si="93"/>
        <v>2013</v>
      </c>
      <c r="AD202" s="599">
        <f t="shared" si="94"/>
        <v>10</v>
      </c>
      <c r="AE202" s="649">
        <f t="shared" si="95"/>
        <v>36630000</v>
      </c>
      <c r="AF202" s="473">
        <f t="shared" si="101"/>
        <v>29303992</v>
      </c>
      <c r="AG202" s="640">
        <f t="shared" si="100"/>
        <v>36629990</v>
      </c>
      <c r="AH202" s="625"/>
      <c r="AI202" s="625"/>
      <c r="AJ202" s="625"/>
      <c r="AK202" s="625"/>
      <c r="AL202" s="625"/>
      <c r="AM202" s="625"/>
      <c r="AN202" s="625"/>
    </row>
    <row r="203" spans="1:40" s="626" customFormat="1" ht="32">
      <c r="A203" s="496"/>
      <c r="B203" s="493" t="s">
        <v>1049</v>
      </c>
      <c r="C203" s="494" t="s">
        <v>2490</v>
      </c>
      <c r="D203" s="516"/>
      <c r="E203" s="516"/>
      <c r="F203" s="521" t="s">
        <v>1888</v>
      </c>
      <c r="G203" s="493">
        <v>2013</v>
      </c>
      <c r="H203" s="516"/>
      <c r="I203" s="516"/>
      <c r="J203" s="516"/>
      <c r="K203" s="516"/>
      <c r="L203" s="516"/>
      <c r="M203" s="493" t="s">
        <v>204</v>
      </c>
      <c r="N203" s="493"/>
      <c r="O203" s="517">
        <v>3520000</v>
      </c>
      <c r="P203" s="611" t="s">
        <v>123</v>
      </c>
      <c r="Q203" s="1090"/>
      <c r="R203" s="643" t="str">
        <f t="shared" si="86"/>
        <v>2.06.04</v>
      </c>
      <c r="S203" s="543" t="str">
        <f t="shared" si="97"/>
        <v>MEJA DAN KURSI KERJA/RAPAT PEJABAT</v>
      </c>
      <c r="T203" s="543">
        <f t="shared" si="98"/>
        <v>5</v>
      </c>
      <c r="U203" s="651">
        <f t="shared" si="87"/>
        <v>703998</v>
      </c>
      <c r="V203" s="543">
        <f t="shared" si="99"/>
        <v>0</v>
      </c>
      <c r="W203" s="647">
        <f t="shared" si="88"/>
        <v>0</v>
      </c>
      <c r="X203" s="647">
        <f t="shared" si="89"/>
        <v>703998</v>
      </c>
      <c r="Y203" s="647">
        <f t="shared" si="90"/>
        <v>703998</v>
      </c>
      <c r="Z203" s="647">
        <f t="shared" si="96"/>
        <v>703998</v>
      </c>
      <c r="AA203" s="647">
        <f t="shared" si="91"/>
        <v>703998</v>
      </c>
      <c r="AB203" s="647">
        <f t="shared" si="92"/>
        <v>703998</v>
      </c>
      <c r="AC203" s="648">
        <f t="shared" si="93"/>
        <v>2013</v>
      </c>
      <c r="AD203" s="599">
        <f t="shared" si="94"/>
        <v>10</v>
      </c>
      <c r="AE203" s="649">
        <f t="shared" si="95"/>
        <v>3520000</v>
      </c>
      <c r="AF203" s="473">
        <f t="shared" si="101"/>
        <v>2815992</v>
      </c>
      <c r="AG203" s="640">
        <f t="shared" si="100"/>
        <v>3519990</v>
      </c>
      <c r="AH203" s="625"/>
      <c r="AI203" s="625"/>
      <c r="AJ203" s="625"/>
      <c r="AK203" s="625"/>
      <c r="AL203" s="625"/>
      <c r="AM203" s="625"/>
      <c r="AN203" s="625"/>
    </row>
    <row r="204" spans="1:40" s="626" customFormat="1" ht="16">
      <c r="A204" s="496"/>
      <c r="B204" s="493" t="s">
        <v>1049</v>
      </c>
      <c r="C204" s="494" t="s">
        <v>2491</v>
      </c>
      <c r="D204" s="611"/>
      <c r="E204" s="643" t="s">
        <v>2770</v>
      </c>
      <c r="F204" s="543" t="s">
        <v>2010</v>
      </c>
      <c r="G204" s="611">
        <v>2013</v>
      </c>
      <c r="H204" s="651">
        <v>171598</v>
      </c>
      <c r="I204" s="543">
        <v>0</v>
      </c>
      <c r="J204" s="647">
        <v>0</v>
      </c>
      <c r="K204" s="647">
        <v>171598</v>
      </c>
      <c r="L204" s="647">
        <v>171598</v>
      </c>
      <c r="M204" s="493" t="s">
        <v>204</v>
      </c>
      <c r="N204" s="493"/>
      <c r="O204" s="517">
        <v>858000</v>
      </c>
      <c r="P204" s="611" t="s">
        <v>123</v>
      </c>
      <c r="Q204" s="1090"/>
      <c r="R204" s="643" t="str">
        <f t="shared" si="86"/>
        <v>2.06.04</v>
      </c>
      <c r="S204" s="543" t="str">
        <f t="shared" ref="S204" si="102">VLOOKUP(R204,kelompok,2,0)</f>
        <v>MEJA DAN KURSI KERJA/RAPAT PEJABAT</v>
      </c>
      <c r="T204" s="543">
        <f t="shared" ref="T204" si="103">VLOOKUP(R204,MASAMANFAAT,4,0)</f>
        <v>5</v>
      </c>
      <c r="U204" s="651">
        <f t="shared" si="87"/>
        <v>171598</v>
      </c>
      <c r="V204" s="543">
        <f t="shared" ref="V204" si="104">2013-AC204</f>
        <v>0</v>
      </c>
      <c r="W204" s="647">
        <f t="shared" si="88"/>
        <v>0</v>
      </c>
      <c r="X204" s="647">
        <f t="shared" si="89"/>
        <v>171598</v>
      </c>
      <c r="Y204" s="647">
        <f t="shared" si="90"/>
        <v>171598</v>
      </c>
      <c r="Z204" s="647">
        <f t="shared" si="96"/>
        <v>171598</v>
      </c>
      <c r="AA204" s="647">
        <f t="shared" si="91"/>
        <v>171598</v>
      </c>
      <c r="AB204" s="647">
        <f t="shared" si="92"/>
        <v>171598</v>
      </c>
      <c r="AC204" s="648">
        <f t="shared" si="93"/>
        <v>2013</v>
      </c>
      <c r="AD204" s="599">
        <f t="shared" si="94"/>
        <v>10</v>
      </c>
      <c r="AE204" s="649">
        <f t="shared" si="95"/>
        <v>858000</v>
      </c>
      <c r="AF204" s="473">
        <f t="shared" ref="AF204" si="105">W204+X204+Y204+Z204+AA204</f>
        <v>686392</v>
      </c>
      <c r="AG204" s="640">
        <f t="shared" ref="AG204" si="106">AF204+AB204</f>
        <v>857990</v>
      </c>
      <c r="AH204" s="625"/>
      <c r="AI204" s="625"/>
      <c r="AJ204" s="625"/>
      <c r="AK204" s="625"/>
      <c r="AL204" s="625"/>
      <c r="AM204" s="625"/>
      <c r="AN204" s="625"/>
    </row>
    <row r="205" spans="1:40" s="626" customFormat="1" ht="16">
      <c r="A205" s="496"/>
      <c r="B205" s="493" t="s">
        <v>1049</v>
      </c>
      <c r="C205" s="494" t="s">
        <v>2492</v>
      </c>
      <c r="D205" s="611"/>
      <c r="E205" s="643" t="s">
        <v>2770</v>
      </c>
      <c r="F205" s="543" t="s">
        <v>2010</v>
      </c>
      <c r="G205" s="611">
        <v>2013</v>
      </c>
      <c r="H205" s="651">
        <v>195798</v>
      </c>
      <c r="I205" s="543">
        <v>0</v>
      </c>
      <c r="J205" s="647">
        <v>0</v>
      </c>
      <c r="K205" s="647">
        <v>195798</v>
      </c>
      <c r="L205" s="647">
        <v>195798</v>
      </c>
      <c r="M205" s="493" t="s">
        <v>204</v>
      </c>
      <c r="N205" s="493"/>
      <c r="O205" s="517">
        <v>979000</v>
      </c>
      <c r="P205" s="611" t="s">
        <v>123</v>
      </c>
      <c r="Q205" s="1090"/>
      <c r="R205" s="643" t="str">
        <f t="shared" si="86"/>
        <v>2.06.04</v>
      </c>
      <c r="S205" s="543" t="str">
        <f t="shared" ref="S205" si="107">VLOOKUP(R205,kelompok,2,0)</f>
        <v>MEJA DAN KURSI KERJA/RAPAT PEJABAT</v>
      </c>
      <c r="T205" s="543">
        <f t="shared" ref="T205" si="108">VLOOKUP(R205,MASAMANFAAT,4,0)</f>
        <v>5</v>
      </c>
      <c r="U205" s="651">
        <f t="shared" si="87"/>
        <v>195798</v>
      </c>
      <c r="V205" s="543">
        <f t="shared" ref="V205" si="109">2013-AC205</f>
        <v>0</v>
      </c>
      <c r="W205" s="647">
        <f t="shared" si="88"/>
        <v>0</v>
      </c>
      <c r="X205" s="647">
        <f t="shared" si="89"/>
        <v>195798</v>
      </c>
      <c r="Y205" s="647">
        <f t="shared" si="90"/>
        <v>195798</v>
      </c>
      <c r="Z205" s="647">
        <f t="shared" si="96"/>
        <v>195798</v>
      </c>
      <c r="AA205" s="647">
        <f t="shared" si="91"/>
        <v>195798</v>
      </c>
      <c r="AB205" s="647">
        <f t="shared" si="92"/>
        <v>195798</v>
      </c>
      <c r="AC205" s="648">
        <f t="shared" si="93"/>
        <v>2013</v>
      </c>
      <c r="AD205" s="599">
        <f t="shared" si="94"/>
        <v>10</v>
      </c>
      <c r="AE205" s="649">
        <f t="shared" si="95"/>
        <v>979000</v>
      </c>
      <c r="AF205" s="473">
        <f t="shared" ref="AF205" si="110">W205+X205+Y205+Z205+AA205</f>
        <v>783192</v>
      </c>
      <c r="AG205" s="640">
        <f t="shared" ref="AG205" si="111">AF205+AB205</f>
        <v>978990</v>
      </c>
      <c r="AH205" s="625"/>
      <c r="AI205" s="625"/>
      <c r="AJ205" s="625"/>
      <c r="AK205" s="625"/>
      <c r="AL205" s="625"/>
      <c r="AM205" s="625"/>
      <c r="AN205" s="625"/>
    </row>
    <row r="206" spans="1:40" s="626" customFormat="1" ht="16">
      <c r="A206" s="496"/>
      <c r="B206" s="493" t="s">
        <v>1049</v>
      </c>
      <c r="C206" s="494" t="s">
        <v>1273</v>
      </c>
      <c r="D206" s="516"/>
      <c r="E206" s="516"/>
      <c r="F206" s="521" t="s">
        <v>1889</v>
      </c>
      <c r="G206" s="493">
        <v>2014</v>
      </c>
      <c r="H206" s="516"/>
      <c r="I206" s="516"/>
      <c r="J206" s="516"/>
      <c r="K206" s="516"/>
      <c r="L206" s="516"/>
      <c r="M206" s="493" t="s">
        <v>204</v>
      </c>
      <c r="N206" s="493"/>
      <c r="O206" s="517">
        <v>9545476.1904761903</v>
      </c>
      <c r="P206" s="611"/>
      <c r="Q206" s="1090"/>
      <c r="R206" s="643" t="str">
        <f t="shared" si="86"/>
        <v>2.06.04</v>
      </c>
      <c r="S206" s="543" t="str">
        <f t="shared" si="97"/>
        <v>MEJA DAN KURSI KERJA/RAPAT PEJABAT</v>
      </c>
      <c r="T206" s="543">
        <f t="shared" si="98"/>
        <v>5</v>
      </c>
      <c r="U206" s="651">
        <f t="shared" si="87"/>
        <v>1909093.2380952381</v>
      </c>
      <c r="V206" s="543">
        <v>0</v>
      </c>
      <c r="W206" s="647">
        <f t="shared" si="88"/>
        <v>0</v>
      </c>
      <c r="X206" s="647">
        <f t="shared" si="89"/>
        <v>1909093.2380952381</v>
      </c>
      <c r="Y206" s="647">
        <f t="shared" si="90"/>
        <v>1909093.2380952381</v>
      </c>
      <c r="Z206" s="647">
        <f t="shared" si="96"/>
        <v>1909093.2380952381</v>
      </c>
      <c r="AA206" s="647">
        <f t="shared" si="91"/>
        <v>1909093.2380952381</v>
      </c>
      <c r="AB206" s="647">
        <f t="shared" si="92"/>
        <v>1909093.2380952381</v>
      </c>
      <c r="AC206" s="648">
        <f t="shared" si="93"/>
        <v>2014</v>
      </c>
      <c r="AD206" s="599">
        <f t="shared" si="94"/>
        <v>10</v>
      </c>
      <c r="AE206" s="649">
        <f t="shared" si="95"/>
        <v>9545476.1904761903</v>
      </c>
      <c r="AF206" s="473">
        <f t="shared" si="101"/>
        <v>7636372.9523809524</v>
      </c>
      <c r="AG206" s="640">
        <f t="shared" si="100"/>
        <v>9545466.1904761903</v>
      </c>
      <c r="AH206" s="625"/>
      <c r="AI206" s="625"/>
      <c r="AJ206" s="625"/>
      <c r="AK206" s="625"/>
      <c r="AL206" s="625"/>
      <c r="AM206" s="625"/>
      <c r="AN206" s="625"/>
    </row>
    <row r="207" spans="1:40" s="626" customFormat="1" ht="16">
      <c r="A207" s="496"/>
      <c r="B207" s="493" t="s">
        <v>1049</v>
      </c>
      <c r="C207" s="494" t="s">
        <v>2493</v>
      </c>
      <c r="D207" s="516"/>
      <c r="E207" s="516"/>
      <c r="F207" s="521" t="s">
        <v>1889</v>
      </c>
      <c r="G207" s="493">
        <v>2014</v>
      </c>
      <c r="H207" s="516"/>
      <c r="I207" s="516"/>
      <c r="J207" s="516"/>
      <c r="K207" s="516"/>
      <c r="L207" s="516"/>
      <c r="M207" s="493" t="s">
        <v>204</v>
      </c>
      <c r="N207" s="493"/>
      <c r="O207" s="517">
        <v>16475476.19047619</v>
      </c>
      <c r="P207" s="611"/>
      <c r="Q207" s="1090"/>
      <c r="R207" s="643" t="str">
        <f t="shared" si="86"/>
        <v>2.06.04</v>
      </c>
      <c r="S207" s="543" t="str">
        <f t="shared" si="97"/>
        <v>MEJA DAN KURSI KERJA/RAPAT PEJABAT</v>
      </c>
      <c r="T207" s="543">
        <f t="shared" si="98"/>
        <v>5</v>
      </c>
      <c r="U207" s="651">
        <f t="shared" si="87"/>
        <v>3295093.2380952379</v>
      </c>
      <c r="V207" s="543">
        <v>0</v>
      </c>
      <c r="W207" s="647">
        <f t="shared" si="88"/>
        <v>0</v>
      </c>
      <c r="X207" s="647">
        <f t="shared" si="89"/>
        <v>3295093.2380952379</v>
      </c>
      <c r="Y207" s="647">
        <f t="shared" si="90"/>
        <v>3295093.2380952379</v>
      </c>
      <c r="Z207" s="647">
        <f t="shared" si="96"/>
        <v>3295093.2380952379</v>
      </c>
      <c r="AA207" s="647">
        <f t="shared" si="91"/>
        <v>3295093.2380952379</v>
      </c>
      <c r="AB207" s="647">
        <f t="shared" si="92"/>
        <v>3295093.2380952379</v>
      </c>
      <c r="AC207" s="648">
        <f t="shared" si="93"/>
        <v>2014</v>
      </c>
      <c r="AD207" s="599">
        <f t="shared" si="94"/>
        <v>10</v>
      </c>
      <c r="AE207" s="649">
        <f t="shared" si="95"/>
        <v>16475476.19047619</v>
      </c>
      <c r="AF207" s="473">
        <f t="shared" si="101"/>
        <v>13180372.952380951</v>
      </c>
      <c r="AG207" s="640">
        <f t="shared" si="100"/>
        <v>16475466.19047619</v>
      </c>
      <c r="AH207" s="625"/>
      <c r="AI207" s="625"/>
      <c r="AJ207" s="625"/>
      <c r="AK207" s="625"/>
      <c r="AL207" s="625"/>
      <c r="AM207" s="625"/>
      <c r="AN207" s="625"/>
    </row>
    <row r="208" spans="1:40" s="626" customFormat="1" ht="16">
      <c r="A208" s="496"/>
      <c r="B208" s="493" t="s">
        <v>1049</v>
      </c>
      <c r="C208" s="494" t="s">
        <v>2494</v>
      </c>
      <c r="D208" s="516"/>
      <c r="E208" s="516"/>
      <c r="F208" s="521" t="s">
        <v>1889</v>
      </c>
      <c r="G208" s="493">
        <v>2014</v>
      </c>
      <c r="H208" s="516"/>
      <c r="I208" s="516"/>
      <c r="J208" s="516"/>
      <c r="K208" s="516"/>
      <c r="L208" s="516"/>
      <c r="M208" s="493" t="s">
        <v>204</v>
      </c>
      <c r="N208" s="493"/>
      <c r="O208" s="517">
        <v>3479047.6190476189</v>
      </c>
      <c r="P208" s="611"/>
      <c r="Q208" s="1090"/>
      <c r="R208" s="643" t="str">
        <f t="shared" si="86"/>
        <v>2.06.04</v>
      </c>
      <c r="S208" s="543" t="str">
        <f t="shared" si="97"/>
        <v>MEJA DAN KURSI KERJA/RAPAT PEJABAT</v>
      </c>
      <c r="T208" s="543">
        <f t="shared" si="98"/>
        <v>5</v>
      </c>
      <c r="U208" s="651">
        <f t="shared" si="87"/>
        <v>695807.52380952379</v>
      </c>
      <c r="V208" s="543">
        <v>0</v>
      </c>
      <c r="W208" s="647">
        <f t="shared" si="88"/>
        <v>0</v>
      </c>
      <c r="X208" s="647">
        <f t="shared" si="89"/>
        <v>695807.52380952379</v>
      </c>
      <c r="Y208" s="647">
        <f t="shared" si="90"/>
        <v>695807.52380952379</v>
      </c>
      <c r="Z208" s="647">
        <f t="shared" si="96"/>
        <v>695807.52380952379</v>
      </c>
      <c r="AA208" s="647">
        <f t="shared" si="91"/>
        <v>695807.52380952379</v>
      </c>
      <c r="AB208" s="647">
        <f t="shared" si="92"/>
        <v>695807.52380952379</v>
      </c>
      <c r="AC208" s="648">
        <f t="shared" si="93"/>
        <v>2014</v>
      </c>
      <c r="AD208" s="599">
        <f t="shared" si="94"/>
        <v>10</v>
      </c>
      <c r="AE208" s="649">
        <f t="shared" si="95"/>
        <v>3479047.6190476189</v>
      </c>
      <c r="AF208" s="473">
        <f t="shared" si="101"/>
        <v>2783230.0952380951</v>
      </c>
      <c r="AG208" s="640">
        <f t="shared" si="100"/>
        <v>3479037.6190476189</v>
      </c>
      <c r="AH208" s="625"/>
      <c r="AI208" s="625"/>
      <c r="AJ208" s="625"/>
      <c r="AK208" s="625"/>
      <c r="AL208" s="625"/>
      <c r="AM208" s="625"/>
      <c r="AN208" s="625"/>
    </row>
    <row r="209" spans="1:40" s="626" customFormat="1" ht="16">
      <c r="A209" s="496"/>
      <c r="B209" s="493" t="s">
        <v>1049</v>
      </c>
      <c r="C209" s="494" t="s">
        <v>2502</v>
      </c>
      <c r="D209" s="516" t="s">
        <v>1907</v>
      </c>
      <c r="E209" s="516"/>
      <c r="F209" s="521" t="s">
        <v>1889</v>
      </c>
      <c r="G209" s="493">
        <v>2014</v>
      </c>
      <c r="H209" s="516"/>
      <c r="I209" s="516"/>
      <c r="J209" s="516"/>
      <c r="K209" s="516"/>
      <c r="L209" s="516"/>
      <c r="M209" s="493" t="s">
        <v>204</v>
      </c>
      <c r="N209" s="493"/>
      <c r="O209" s="517">
        <v>432648.77597781084</v>
      </c>
      <c r="P209" s="611"/>
      <c r="Q209" s="1090"/>
      <c r="R209" s="643" t="str">
        <f t="shared" si="86"/>
        <v>2.06.04</v>
      </c>
      <c r="S209" s="543" t="str">
        <f t="shared" ref="S209:S248" si="112">VLOOKUP(R209,kelompok,2,0)</f>
        <v>MEJA DAN KURSI KERJA/RAPAT PEJABAT</v>
      </c>
      <c r="T209" s="543">
        <f t="shared" ref="T209:T248" si="113">VLOOKUP(R209,MASAMANFAAT,4,0)</f>
        <v>5</v>
      </c>
      <c r="U209" s="651">
        <f t="shared" si="87"/>
        <v>86527.755195562175</v>
      </c>
      <c r="V209" s="543">
        <v>0</v>
      </c>
      <c r="W209" s="647">
        <f t="shared" si="88"/>
        <v>0</v>
      </c>
      <c r="X209" s="647">
        <f t="shared" si="89"/>
        <v>86527.755195562175</v>
      </c>
      <c r="Y209" s="647">
        <f t="shared" si="90"/>
        <v>86527.755195562175</v>
      </c>
      <c r="Z209" s="647">
        <f t="shared" si="96"/>
        <v>86527.755195562175</v>
      </c>
      <c r="AA209" s="647">
        <f t="shared" si="91"/>
        <v>86527.755195562175</v>
      </c>
      <c r="AB209" s="647">
        <f t="shared" si="92"/>
        <v>86527.755195562175</v>
      </c>
      <c r="AC209" s="648">
        <f t="shared" si="93"/>
        <v>2014</v>
      </c>
      <c r="AD209" s="599">
        <f t="shared" si="94"/>
        <v>10</v>
      </c>
      <c r="AE209" s="649">
        <f t="shared" si="95"/>
        <v>432648.77597781084</v>
      </c>
      <c r="AF209" s="473">
        <f t="shared" si="101"/>
        <v>346111.0207822487</v>
      </c>
      <c r="AG209" s="640">
        <f t="shared" ref="AG209:AG212" si="114">AF209+AB209</f>
        <v>432638.77597781084</v>
      </c>
      <c r="AH209" s="625"/>
      <c r="AI209" s="625"/>
      <c r="AJ209" s="625"/>
      <c r="AK209" s="625"/>
      <c r="AL209" s="625"/>
      <c r="AM209" s="625"/>
      <c r="AN209" s="625"/>
    </row>
    <row r="210" spans="1:40" s="626" customFormat="1" ht="16">
      <c r="A210" s="496"/>
      <c r="B210" s="493" t="s">
        <v>1049</v>
      </c>
      <c r="C210" s="494" t="s">
        <v>2503</v>
      </c>
      <c r="D210" s="516" t="s">
        <v>1908</v>
      </c>
      <c r="E210" s="516"/>
      <c r="F210" s="521" t="s">
        <v>1889</v>
      </c>
      <c r="G210" s="493">
        <v>2014</v>
      </c>
      <c r="H210" s="516"/>
      <c r="I210" s="516"/>
      <c r="J210" s="516"/>
      <c r="K210" s="516"/>
      <c r="L210" s="516"/>
      <c r="M210" s="493" t="s">
        <v>204</v>
      </c>
      <c r="N210" s="493"/>
      <c r="O210" s="517">
        <v>44602.9665956506</v>
      </c>
      <c r="P210" s="611"/>
      <c r="Q210" s="1090"/>
      <c r="R210" s="643" t="str">
        <f t="shared" si="86"/>
        <v>2.06.04</v>
      </c>
      <c r="S210" s="543" t="str">
        <f t="shared" si="112"/>
        <v>MEJA DAN KURSI KERJA/RAPAT PEJABAT</v>
      </c>
      <c r="T210" s="543">
        <f t="shared" si="113"/>
        <v>5</v>
      </c>
      <c r="U210" s="651">
        <f t="shared" si="87"/>
        <v>8918.5933191301192</v>
      </c>
      <c r="V210" s="543">
        <v>0</v>
      </c>
      <c r="W210" s="647">
        <f t="shared" si="88"/>
        <v>0</v>
      </c>
      <c r="X210" s="647">
        <f t="shared" si="89"/>
        <v>8918.5933191301192</v>
      </c>
      <c r="Y210" s="647">
        <f t="shared" si="90"/>
        <v>8918.5933191301192</v>
      </c>
      <c r="Z210" s="647">
        <f t="shared" si="96"/>
        <v>8918.5933191301192</v>
      </c>
      <c r="AA210" s="647">
        <f t="shared" si="91"/>
        <v>8918.5933191301192</v>
      </c>
      <c r="AB210" s="647">
        <f t="shared" si="92"/>
        <v>8918.5933191301192</v>
      </c>
      <c r="AC210" s="648">
        <f t="shared" si="93"/>
        <v>2014</v>
      </c>
      <c r="AD210" s="599">
        <f t="shared" si="94"/>
        <v>10.000000000007276</v>
      </c>
      <c r="AE210" s="649">
        <f t="shared" si="95"/>
        <v>44602.9665956506</v>
      </c>
      <c r="AF210" s="473">
        <f t="shared" si="101"/>
        <v>35674.373276520477</v>
      </c>
      <c r="AG210" s="640">
        <f t="shared" si="114"/>
        <v>44592.966595650592</v>
      </c>
      <c r="AH210" s="625"/>
      <c r="AI210" s="625"/>
      <c r="AJ210" s="625"/>
      <c r="AK210" s="625"/>
      <c r="AL210" s="625"/>
      <c r="AM210" s="625"/>
      <c r="AN210" s="625"/>
    </row>
    <row r="211" spans="1:40" s="626" customFormat="1" ht="16">
      <c r="A211" s="496"/>
      <c r="B211" s="493" t="s">
        <v>1049</v>
      </c>
      <c r="C211" s="494" t="s">
        <v>2504</v>
      </c>
      <c r="D211" s="516" t="s">
        <v>1909</v>
      </c>
      <c r="E211" s="516"/>
      <c r="F211" s="521" t="s">
        <v>1889</v>
      </c>
      <c r="G211" s="493">
        <v>2014</v>
      </c>
      <c r="H211" s="516"/>
      <c r="I211" s="516"/>
      <c r="J211" s="516"/>
      <c r="K211" s="516"/>
      <c r="L211" s="516"/>
      <c r="M211" s="493" t="s">
        <v>204</v>
      </c>
      <c r="N211" s="493"/>
      <c r="O211" s="517">
        <v>55753.708244563248</v>
      </c>
      <c r="P211" s="611"/>
      <c r="Q211" s="1090"/>
      <c r="R211" s="643" t="str">
        <f t="shared" si="86"/>
        <v>2.06.04</v>
      </c>
      <c r="S211" s="543" t="str">
        <f t="shared" si="112"/>
        <v>MEJA DAN KURSI KERJA/RAPAT PEJABAT</v>
      </c>
      <c r="T211" s="543">
        <f t="shared" si="113"/>
        <v>5</v>
      </c>
      <c r="U211" s="651">
        <f t="shared" si="87"/>
        <v>11148.74164891265</v>
      </c>
      <c r="V211" s="543">
        <v>0</v>
      </c>
      <c r="W211" s="647">
        <f t="shared" si="88"/>
        <v>0</v>
      </c>
      <c r="X211" s="647">
        <f t="shared" si="89"/>
        <v>11148.74164891265</v>
      </c>
      <c r="Y211" s="647">
        <f t="shared" si="90"/>
        <v>11148.74164891265</v>
      </c>
      <c r="Z211" s="647">
        <f t="shared" si="96"/>
        <v>11148.74164891265</v>
      </c>
      <c r="AA211" s="647">
        <f t="shared" si="91"/>
        <v>11148.74164891265</v>
      </c>
      <c r="AB211" s="647">
        <f t="shared" si="92"/>
        <v>11148.74164891265</v>
      </c>
      <c r="AC211" s="648">
        <f t="shared" si="93"/>
        <v>2014</v>
      </c>
      <c r="AD211" s="599">
        <f t="shared" si="94"/>
        <v>10</v>
      </c>
      <c r="AE211" s="649">
        <f t="shared" si="95"/>
        <v>55753.708244563248</v>
      </c>
      <c r="AF211" s="473">
        <f t="shared" si="101"/>
        <v>44594.9665956506</v>
      </c>
      <c r="AG211" s="640">
        <f t="shared" si="114"/>
        <v>55743.708244563248</v>
      </c>
      <c r="AH211" s="625"/>
      <c r="AI211" s="625"/>
      <c r="AJ211" s="625"/>
      <c r="AK211" s="625"/>
      <c r="AL211" s="625"/>
      <c r="AM211" s="625"/>
      <c r="AN211" s="625"/>
    </row>
    <row r="212" spans="1:40" s="626" customFormat="1" ht="16">
      <c r="A212" s="496"/>
      <c r="B212" s="493" t="s">
        <v>1049</v>
      </c>
      <c r="C212" s="494" t="s">
        <v>2505</v>
      </c>
      <c r="D212" s="516" t="s">
        <v>1910</v>
      </c>
      <c r="E212" s="516"/>
      <c r="F212" s="521" t="s">
        <v>1889</v>
      </c>
      <c r="G212" s="493">
        <v>2014</v>
      </c>
      <c r="H212" s="516"/>
      <c r="I212" s="516"/>
      <c r="J212" s="516"/>
      <c r="K212" s="516"/>
      <c r="L212" s="516"/>
      <c r="M212" s="493" t="s">
        <v>204</v>
      </c>
      <c r="N212" s="493"/>
      <c r="O212" s="517">
        <v>1137375.6481890904</v>
      </c>
      <c r="P212" s="611"/>
      <c r="Q212" s="1090"/>
      <c r="R212" s="643" t="str">
        <f t="shared" si="86"/>
        <v>2.06.04</v>
      </c>
      <c r="S212" s="543" t="str">
        <f t="shared" si="112"/>
        <v>MEJA DAN KURSI KERJA/RAPAT PEJABAT</v>
      </c>
      <c r="T212" s="543">
        <f t="shared" si="113"/>
        <v>5</v>
      </c>
      <c r="U212" s="651">
        <f t="shared" si="87"/>
        <v>227473.12963781809</v>
      </c>
      <c r="V212" s="543">
        <v>0</v>
      </c>
      <c r="W212" s="647">
        <f t="shared" si="88"/>
        <v>0</v>
      </c>
      <c r="X212" s="647">
        <f t="shared" si="89"/>
        <v>227473.12963781809</v>
      </c>
      <c r="Y212" s="647">
        <f t="shared" si="90"/>
        <v>227473.12963781809</v>
      </c>
      <c r="Z212" s="647">
        <f t="shared" si="96"/>
        <v>227473.12963781809</v>
      </c>
      <c r="AA212" s="647">
        <f t="shared" si="91"/>
        <v>227473.12963781809</v>
      </c>
      <c r="AB212" s="647">
        <f t="shared" si="92"/>
        <v>227473.12963781809</v>
      </c>
      <c r="AC212" s="648">
        <f t="shared" si="93"/>
        <v>2014</v>
      </c>
      <c r="AD212" s="599">
        <f t="shared" si="94"/>
        <v>10</v>
      </c>
      <c r="AE212" s="649">
        <f t="shared" si="95"/>
        <v>1137375.6481890904</v>
      </c>
      <c r="AF212" s="473">
        <f t="shared" si="101"/>
        <v>909892.51855127234</v>
      </c>
      <c r="AG212" s="640">
        <f t="shared" si="114"/>
        <v>1137365.6481890904</v>
      </c>
      <c r="AH212" s="625"/>
      <c r="AI212" s="625"/>
      <c r="AJ212" s="625"/>
      <c r="AK212" s="625"/>
      <c r="AL212" s="625"/>
      <c r="AM212" s="625"/>
      <c r="AN212" s="625"/>
    </row>
    <row r="213" spans="1:40" s="626" customFormat="1">
      <c r="A213" s="496"/>
      <c r="B213" s="493"/>
      <c r="C213" s="494"/>
      <c r="D213" s="516"/>
      <c r="E213" s="516"/>
      <c r="F213" s="521"/>
      <c r="G213" s="493"/>
      <c r="H213" s="516"/>
      <c r="I213" s="516"/>
      <c r="J213" s="516"/>
      <c r="K213" s="516"/>
      <c r="L213" s="516"/>
      <c r="M213" s="493"/>
      <c r="N213" s="493"/>
      <c r="O213" s="517"/>
      <c r="P213" s="611"/>
      <c r="Q213" s="1090"/>
      <c r="R213" s="643" t="str">
        <f t="shared" si="86"/>
        <v/>
      </c>
      <c r="S213" s="543"/>
      <c r="T213" s="543"/>
      <c r="U213" s="644"/>
      <c r="V213" s="543"/>
      <c r="W213" s="599"/>
      <c r="X213" s="599"/>
      <c r="Y213" s="599"/>
      <c r="Z213" s="599"/>
      <c r="AA213" s="599"/>
      <c r="AB213" s="599"/>
      <c r="AC213" s="648"/>
      <c r="AD213" s="599"/>
      <c r="AE213" s="649"/>
      <c r="AF213" s="649"/>
      <c r="AG213" s="684"/>
      <c r="AH213" s="625"/>
      <c r="AI213" s="625"/>
      <c r="AJ213" s="625"/>
      <c r="AK213" s="625"/>
      <c r="AL213" s="625"/>
      <c r="AM213" s="625"/>
      <c r="AN213" s="625"/>
    </row>
    <row r="214" spans="1:40" s="626" customFormat="1" ht="32.25" customHeight="1">
      <c r="A214" s="496" t="s">
        <v>37</v>
      </c>
      <c r="B214" s="672" t="s">
        <v>2776</v>
      </c>
      <c r="C214" s="514"/>
      <c r="D214" s="610"/>
      <c r="E214" s="610"/>
      <c r="F214" s="610"/>
      <c r="G214" s="610"/>
      <c r="H214" s="610"/>
      <c r="I214" s="610"/>
      <c r="J214" s="610"/>
      <c r="K214" s="610"/>
      <c r="L214" s="610"/>
      <c r="M214" s="610"/>
      <c r="N214" s="610"/>
      <c r="O214" s="642">
        <f>SUBTOTAL(9,O215:O219)</f>
        <v>1190000</v>
      </c>
      <c r="P214" s="610"/>
      <c r="Q214" s="1089"/>
      <c r="R214" s="643"/>
      <c r="S214" s="543"/>
      <c r="T214" s="543"/>
      <c r="U214" s="644"/>
      <c r="V214" s="543"/>
      <c r="W214" s="642">
        <f t="shared" ref="W214:AB214" si="115">SUBTOTAL(9,W215:W219)</f>
        <v>1189950</v>
      </c>
      <c r="X214" s="642">
        <f t="shared" si="115"/>
        <v>0</v>
      </c>
      <c r="Y214" s="642">
        <f t="shared" si="115"/>
        <v>0</v>
      </c>
      <c r="Z214" s="642">
        <f t="shared" si="115"/>
        <v>0</v>
      </c>
      <c r="AA214" s="642">
        <f t="shared" si="115"/>
        <v>0</v>
      </c>
      <c r="AB214" s="642">
        <f t="shared" si="115"/>
        <v>0</v>
      </c>
      <c r="AC214" s="648"/>
      <c r="AD214" s="642">
        <f>SUBTOTAL(9,AD215:AD219)</f>
        <v>50</v>
      </c>
      <c r="AE214" s="642">
        <f>SUBTOTAL(9,AE215:AE219)</f>
        <v>1190000</v>
      </c>
      <c r="AF214" s="473">
        <f>SUM(AF215:AF219)</f>
        <v>1189950</v>
      </c>
      <c r="AG214" s="473">
        <f>SUM(AG215:AG219)</f>
        <v>1189950</v>
      </c>
      <c r="AH214" s="625"/>
      <c r="AI214" s="625"/>
      <c r="AJ214" s="625"/>
      <c r="AK214" s="625"/>
      <c r="AL214" s="625"/>
      <c r="AM214" s="625"/>
      <c r="AN214" s="625"/>
    </row>
    <row r="215" spans="1:40" s="626" customFormat="1" ht="32">
      <c r="A215" s="496"/>
      <c r="B215" s="493" t="s">
        <v>214</v>
      </c>
      <c r="C215" s="494" t="s">
        <v>211</v>
      </c>
      <c r="D215" s="516" t="s">
        <v>216</v>
      </c>
      <c r="E215" s="516">
        <v>0</v>
      </c>
      <c r="F215" s="521" t="s">
        <v>220</v>
      </c>
      <c r="G215" s="493" t="s">
        <v>167</v>
      </c>
      <c r="H215" s="611"/>
      <c r="I215" s="611"/>
      <c r="J215" s="611"/>
      <c r="K215" s="611"/>
      <c r="L215" s="611"/>
      <c r="M215" s="493" t="s">
        <v>204</v>
      </c>
      <c r="N215" s="493" t="s">
        <v>167</v>
      </c>
      <c r="O215" s="517">
        <v>262500</v>
      </c>
      <c r="P215" s="611"/>
      <c r="Q215" s="1090"/>
      <c r="R215" s="643" t="str">
        <f>MID(B215,2,7)</f>
        <v>2.07.02</v>
      </c>
      <c r="S215" s="543" t="str">
        <f t="shared" si="112"/>
        <v>ALAT KOMUNIKASI</v>
      </c>
      <c r="T215" s="543">
        <f t="shared" si="113"/>
        <v>5</v>
      </c>
      <c r="U215" s="651">
        <f>(O215-10)/T215</f>
        <v>52498</v>
      </c>
      <c r="V215" s="543">
        <f t="shared" ref="V215:V260" si="116">2013-AC215</f>
        <v>8</v>
      </c>
      <c r="W215" s="647">
        <f>IF(V215&gt;T215,O215-10,U215*V215)</f>
        <v>262490</v>
      </c>
      <c r="X215" s="647">
        <f>IF(O215-10=W215,0,U215)</f>
        <v>0</v>
      </c>
      <c r="Y215" s="647">
        <f>IF(O215-10=W215+X215,0,U215)</f>
        <v>0</v>
      </c>
      <c r="Z215" s="647">
        <f>IF(O215-10=X215+Y215+W215,0,U215)</f>
        <v>0</v>
      </c>
      <c r="AA215" s="647">
        <f>IF(O215-10=Y215+Z215+X215+W215,0,U215)</f>
        <v>0</v>
      </c>
      <c r="AB215" s="647">
        <f>IF(O215-10=W215+X215+Z215+AA215+Y215,0,U215)</f>
        <v>0</v>
      </c>
      <c r="AC215" s="648" t="str">
        <f>G215</f>
        <v>2005</v>
      </c>
      <c r="AD215" s="599">
        <f>O215-(W215+X215+Y215+Z215+AA215+AB215)</f>
        <v>10</v>
      </c>
      <c r="AE215" s="649">
        <f>O215</f>
        <v>262500</v>
      </c>
      <c r="AF215" s="473">
        <f>W215+X215+Y215+Z215+AA215</f>
        <v>262490</v>
      </c>
      <c r="AG215" s="640">
        <f>AF215+AB215</f>
        <v>262490</v>
      </c>
      <c r="AH215" s="625"/>
      <c r="AI215" s="625"/>
      <c r="AJ215" s="625"/>
      <c r="AK215" s="625"/>
      <c r="AL215" s="625"/>
      <c r="AM215" s="625"/>
      <c r="AN215" s="625"/>
    </row>
    <row r="216" spans="1:40" s="626" customFormat="1" ht="16">
      <c r="A216" s="496"/>
      <c r="B216" s="493" t="s">
        <v>215</v>
      </c>
      <c r="C216" s="494" t="s">
        <v>212</v>
      </c>
      <c r="D216" s="516" t="s">
        <v>145</v>
      </c>
      <c r="E216" s="516">
        <v>0</v>
      </c>
      <c r="F216" s="521" t="s">
        <v>221</v>
      </c>
      <c r="G216" s="493" t="s">
        <v>240</v>
      </c>
      <c r="H216" s="611"/>
      <c r="I216" s="611"/>
      <c r="J216" s="611"/>
      <c r="K216" s="611"/>
      <c r="L216" s="611"/>
      <c r="M216" s="493" t="s">
        <v>204</v>
      </c>
      <c r="N216" s="493" t="s">
        <v>240</v>
      </c>
      <c r="O216" s="517">
        <v>175000</v>
      </c>
      <c r="P216" s="611"/>
      <c r="Q216" s="1090"/>
      <c r="R216" s="643" t="str">
        <f>MID(B216,2,7)</f>
        <v>2.07.02</v>
      </c>
      <c r="S216" s="543" t="str">
        <f t="shared" si="112"/>
        <v>ALAT KOMUNIKASI</v>
      </c>
      <c r="T216" s="543">
        <f t="shared" si="113"/>
        <v>5</v>
      </c>
      <c r="U216" s="651">
        <f>(O216-10)/T216</f>
        <v>34998</v>
      </c>
      <c r="V216" s="543">
        <f t="shared" si="116"/>
        <v>10</v>
      </c>
      <c r="W216" s="647">
        <f>IF(V216&gt;T216,O216-10,U216*V216)</f>
        <v>174990</v>
      </c>
      <c r="X216" s="647">
        <f>IF(O216-10=W216,0,U216)</f>
        <v>0</v>
      </c>
      <c r="Y216" s="647">
        <f>IF(O216-10=W216+X216,0,U216)</f>
        <v>0</v>
      </c>
      <c r="Z216" s="647">
        <f>IF(O216-10=X216+Y216+W216,0,U216)</f>
        <v>0</v>
      </c>
      <c r="AA216" s="647">
        <f>IF(O216-10=Y216+Z216+X216+W216,0,U216)</f>
        <v>0</v>
      </c>
      <c r="AB216" s="647">
        <f>IF(O216-10=W216+X216+Z216+AA216+Y216,0,U216)</f>
        <v>0</v>
      </c>
      <c r="AC216" s="648" t="str">
        <f>G216</f>
        <v>2003</v>
      </c>
      <c r="AD216" s="599">
        <f>O216-(W216+X216+Y216+Z216+AA216+AB216)</f>
        <v>10</v>
      </c>
      <c r="AE216" s="649">
        <f>O216</f>
        <v>175000</v>
      </c>
      <c r="AF216" s="473">
        <f t="shared" ref="AF216:AF219" si="117">W216+X216+Y216+Z216+AA216</f>
        <v>174990</v>
      </c>
      <c r="AG216" s="640">
        <f t="shared" ref="AG216:AG219" si="118">AF216+AB216</f>
        <v>174990</v>
      </c>
      <c r="AH216" s="625"/>
      <c r="AI216" s="625"/>
      <c r="AJ216" s="625"/>
      <c r="AK216" s="625"/>
      <c r="AL216" s="625"/>
      <c r="AM216" s="625"/>
      <c r="AN216" s="625"/>
    </row>
    <row r="217" spans="1:40" s="626" customFormat="1" ht="16">
      <c r="A217" s="496"/>
      <c r="B217" s="493" t="s">
        <v>215</v>
      </c>
      <c r="C217" s="494" t="s">
        <v>212</v>
      </c>
      <c r="D217" s="516" t="s">
        <v>217</v>
      </c>
      <c r="E217" s="516">
        <v>0</v>
      </c>
      <c r="F217" s="521" t="s">
        <v>221</v>
      </c>
      <c r="G217" s="493" t="s">
        <v>241</v>
      </c>
      <c r="H217" s="611"/>
      <c r="I217" s="611"/>
      <c r="J217" s="611"/>
      <c r="K217" s="611"/>
      <c r="L217" s="611"/>
      <c r="M217" s="493" t="s">
        <v>204</v>
      </c>
      <c r="N217" s="493" t="s">
        <v>241</v>
      </c>
      <c r="O217" s="517">
        <v>227500</v>
      </c>
      <c r="P217" s="611"/>
      <c r="Q217" s="1090"/>
      <c r="R217" s="643" t="str">
        <f>MID(B217,2,7)</f>
        <v>2.07.02</v>
      </c>
      <c r="S217" s="543" t="str">
        <f t="shared" si="112"/>
        <v>ALAT KOMUNIKASI</v>
      </c>
      <c r="T217" s="543">
        <f t="shared" si="113"/>
        <v>5</v>
      </c>
      <c r="U217" s="651">
        <f>(O217-10)/T217</f>
        <v>45498</v>
      </c>
      <c r="V217" s="543">
        <f t="shared" si="116"/>
        <v>14</v>
      </c>
      <c r="W217" s="647">
        <f>IF(V217&gt;T217,O217-10,U217*V217)</f>
        <v>227490</v>
      </c>
      <c r="X217" s="647">
        <f>IF(O217-10=W217,0,U217)</f>
        <v>0</v>
      </c>
      <c r="Y217" s="647">
        <f>IF(O217-10=W217+X217,0,U217)</f>
        <v>0</v>
      </c>
      <c r="Z217" s="647">
        <f>IF(O217-10=X217+Y217+W217,0,U217)</f>
        <v>0</v>
      </c>
      <c r="AA217" s="647">
        <f>IF(O217-10=Y217+Z217+X217+W217,0,U217)</f>
        <v>0</v>
      </c>
      <c r="AB217" s="647">
        <f>IF(O217-10=W217+X217+Z217+AA217+Y217,0,U217)</f>
        <v>0</v>
      </c>
      <c r="AC217" s="648" t="str">
        <f>G217</f>
        <v>1999</v>
      </c>
      <c r="AD217" s="599">
        <f>O217-(W217+X217+Y217+Z217+AA217+AB217)</f>
        <v>10</v>
      </c>
      <c r="AE217" s="649">
        <f>O217</f>
        <v>227500</v>
      </c>
      <c r="AF217" s="473">
        <f t="shared" si="117"/>
        <v>227490</v>
      </c>
      <c r="AG217" s="640">
        <f t="shared" si="118"/>
        <v>227490</v>
      </c>
      <c r="AH217" s="625"/>
      <c r="AI217" s="625"/>
      <c r="AJ217" s="625"/>
      <c r="AK217" s="625"/>
      <c r="AL217" s="625"/>
      <c r="AM217" s="625"/>
      <c r="AN217" s="625"/>
    </row>
    <row r="218" spans="1:40" s="626" customFormat="1" ht="32">
      <c r="A218" s="496"/>
      <c r="B218" s="493" t="s">
        <v>214</v>
      </c>
      <c r="C218" s="494" t="s">
        <v>211</v>
      </c>
      <c r="D218" s="516" t="s">
        <v>218</v>
      </c>
      <c r="E218" s="516">
        <v>0</v>
      </c>
      <c r="F218" s="521" t="s">
        <v>221</v>
      </c>
      <c r="G218" s="493" t="s">
        <v>167</v>
      </c>
      <c r="H218" s="611"/>
      <c r="I218" s="611"/>
      <c r="J218" s="611"/>
      <c r="K218" s="611"/>
      <c r="L218" s="611"/>
      <c r="M218" s="493" t="s">
        <v>204</v>
      </c>
      <c r="N218" s="493" t="s">
        <v>167</v>
      </c>
      <c r="O218" s="517">
        <v>262500</v>
      </c>
      <c r="P218" s="611" t="s">
        <v>123</v>
      </c>
      <c r="Q218" s="1090"/>
      <c r="R218" s="643" t="str">
        <f>MID(B218,2,7)</f>
        <v>2.07.02</v>
      </c>
      <c r="S218" s="543" t="str">
        <f t="shared" si="112"/>
        <v>ALAT KOMUNIKASI</v>
      </c>
      <c r="T218" s="543">
        <f t="shared" si="113"/>
        <v>5</v>
      </c>
      <c r="U218" s="651">
        <f>(O218-10)/T218</f>
        <v>52498</v>
      </c>
      <c r="V218" s="543">
        <f t="shared" si="116"/>
        <v>8</v>
      </c>
      <c r="W218" s="647">
        <f>IF(V218&gt;T218,O218-10,U218*V218)</f>
        <v>262490</v>
      </c>
      <c r="X218" s="647">
        <f>IF(O218-10=W218,0,U218)</f>
        <v>0</v>
      </c>
      <c r="Y218" s="647">
        <f>IF(O218-10=W218+X218,0,U218)</f>
        <v>0</v>
      </c>
      <c r="Z218" s="647">
        <f>IF(O218-10=X218+Y218+W218,0,U218)</f>
        <v>0</v>
      </c>
      <c r="AA218" s="647">
        <f>IF(O218-10=Y218+Z218+X218+W218,0,U218)</f>
        <v>0</v>
      </c>
      <c r="AB218" s="647">
        <f>IF(O218-10=W218+X218+Z218+AA218+Y218,0,U218)</f>
        <v>0</v>
      </c>
      <c r="AC218" s="648" t="str">
        <f>G218</f>
        <v>2005</v>
      </c>
      <c r="AD218" s="599">
        <f>O218-(W218+X218+Y218+Z218+AA218+AB218)</f>
        <v>10</v>
      </c>
      <c r="AE218" s="649">
        <f>O218</f>
        <v>262500</v>
      </c>
      <c r="AF218" s="473">
        <f t="shared" si="117"/>
        <v>262490</v>
      </c>
      <c r="AG218" s="640">
        <f t="shared" si="118"/>
        <v>262490</v>
      </c>
      <c r="AH218" s="625"/>
      <c r="AI218" s="625"/>
      <c r="AJ218" s="625"/>
      <c r="AK218" s="625"/>
      <c r="AL218" s="625"/>
      <c r="AM218" s="625"/>
      <c r="AN218" s="625"/>
    </row>
    <row r="219" spans="1:40" s="626" customFormat="1" ht="32">
      <c r="A219" s="496"/>
      <c r="B219" s="493" t="s">
        <v>214</v>
      </c>
      <c r="C219" s="494" t="s">
        <v>211</v>
      </c>
      <c r="D219" s="516" t="s">
        <v>218</v>
      </c>
      <c r="E219" s="516">
        <v>0</v>
      </c>
      <c r="F219" s="521" t="s">
        <v>221</v>
      </c>
      <c r="G219" s="493" t="s">
        <v>167</v>
      </c>
      <c r="H219" s="611"/>
      <c r="I219" s="611"/>
      <c r="J219" s="611"/>
      <c r="K219" s="611"/>
      <c r="L219" s="611"/>
      <c r="M219" s="493" t="s">
        <v>204</v>
      </c>
      <c r="N219" s="493" t="s">
        <v>167</v>
      </c>
      <c r="O219" s="517">
        <v>262500</v>
      </c>
      <c r="P219" s="611"/>
      <c r="Q219" s="1090"/>
      <c r="R219" s="643" t="str">
        <f>MID(B219,2,7)</f>
        <v>2.07.02</v>
      </c>
      <c r="S219" s="543" t="str">
        <f t="shared" si="112"/>
        <v>ALAT KOMUNIKASI</v>
      </c>
      <c r="T219" s="543">
        <f t="shared" si="113"/>
        <v>5</v>
      </c>
      <c r="U219" s="651">
        <f>(O219-10)/T219</f>
        <v>52498</v>
      </c>
      <c r="V219" s="543">
        <f t="shared" si="116"/>
        <v>8</v>
      </c>
      <c r="W219" s="647">
        <f>IF(V219&gt;T219,O219-10,U219*V219)</f>
        <v>262490</v>
      </c>
      <c r="X219" s="647">
        <f>IF(O219-10=W219,0,U219)</f>
        <v>0</v>
      </c>
      <c r="Y219" s="647">
        <f>IF(O219-10=W219+X219,0,U219)</f>
        <v>0</v>
      </c>
      <c r="Z219" s="647">
        <f>IF(O219-10=X219+Y219+W219,0,U219)</f>
        <v>0</v>
      </c>
      <c r="AA219" s="647">
        <f>IF(O219-10=Y219+Z219+X219+W219,0,U219)</f>
        <v>0</v>
      </c>
      <c r="AB219" s="647">
        <f>IF(O219-10=W219+X219+Z219+AA219+Y219,0,U219)</f>
        <v>0</v>
      </c>
      <c r="AC219" s="648" t="str">
        <f>G219</f>
        <v>2005</v>
      </c>
      <c r="AD219" s="599">
        <f>O219-(W219+X219+Y219+Z219+AA219+AB219)</f>
        <v>10</v>
      </c>
      <c r="AE219" s="649">
        <f>O219</f>
        <v>262500</v>
      </c>
      <c r="AF219" s="473">
        <f t="shared" si="117"/>
        <v>262490</v>
      </c>
      <c r="AG219" s="640">
        <f t="shared" si="118"/>
        <v>262490</v>
      </c>
      <c r="AH219" s="625"/>
      <c r="AI219" s="625"/>
      <c r="AJ219" s="625"/>
      <c r="AK219" s="625"/>
      <c r="AL219" s="625"/>
      <c r="AM219" s="625"/>
      <c r="AN219" s="625"/>
    </row>
    <row r="220" spans="1:40" s="626" customFormat="1">
      <c r="A220" s="496"/>
      <c r="B220" s="493"/>
      <c r="C220" s="494"/>
      <c r="D220" s="516"/>
      <c r="E220" s="516"/>
      <c r="F220" s="521"/>
      <c r="G220" s="493"/>
      <c r="H220" s="611"/>
      <c r="I220" s="611"/>
      <c r="J220" s="611"/>
      <c r="K220" s="611"/>
      <c r="L220" s="611"/>
      <c r="M220" s="493"/>
      <c r="N220" s="493"/>
      <c r="O220" s="517"/>
      <c r="P220" s="611"/>
      <c r="Q220" s="1090"/>
      <c r="R220" s="643"/>
      <c r="S220" s="543"/>
      <c r="T220" s="543"/>
      <c r="U220" s="651"/>
      <c r="V220" s="543"/>
      <c r="W220" s="599"/>
      <c r="X220" s="599"/>
      <c r="Y220" s="599"/>
      <c r="Z220" s="599"/>
      <c r="AA220" s="599"/>
      <c r="AB220" s="599"/>
      <c r="AC220" s="648"/>
      <c r="AD220" s="599"/>
      <c r="AE220" s="649"/>
      <c r="AF220" s="649"/>
      <c r="AG220" s="684"/>
      <c r="AH220" s="625"/>
      <c r="AI220" s="625"/>
      <c r="AJ220" s="625"/>
      <c r="AK220" s="625"/>
      <c r="AL220" s="625"/>
      <c r="AM220" s="625"/>
      <c r="AN220" s="625"/>
    </row>
    <row r="221" spans="1:40" s="626" customFormat="1">
      <c r="A221" s="496"/>
      <c r="B221" s="493"/>
      <c r="C221" s="494"/>
      <c r="D221" s="516"/>
      <c r="E221" s="516"/>
      <c r="F221" s="521"/>
      <c r="G221" s="493"/>
      <c r="H221" s="611"/>
      <c r="I221" s="611"/>
      <c r="J221" s="611"/>
      <c r="K221" s="611"/>
      <c r="L221" s="611"/>
      <c r="M221" s="493"/>
      <c r="N221" s="493"/>
      <c r="O221" s="517"/>
      <c r="P221" s="611"/>
      <c r="Q221" s="1090"/>
      <c r="R221" s="643"/>
      <c r="S221" s="543"/>
      <c r="T221" s="543"/>
      <c r="U221" s="644"/>
      <c r="V221" s="543"/>
      <c r="W221" s="599"/>
      <c r="X221" s="599"/>
      <c r="Y221" s="599"/>
      <c r="Z221" s="599"/>
      <c r="AA221" s="599"/>
      <c r="AB221" s="599"/>
      <c r="AC221" s="648"/>
      <c r="AD221" s="599"/>
      <c r="AE221" s="649"/>
      <c r="AF221" s="649"/>
      <c r="AG221" s="684"/>
      <c r="AH221" s="625"/>
      <c r="AI221" s="625"/>
      <c r="AJ221" s="625"/>
      <c r="AK221" s="625"/>
      <c r="AL221" s="625"/>
      <c r="AM221" s="625"/>
      <c r="AN221" s="625"/>
    </row>
    <row r="222" spans="1:40" s="626" customFormat="1">
      <c r="A222" s="496"/>
      <c r="B222" s="690"/>
      <c r="C222" s="514"/>
      <c r="D222" s="610"/>
      <c r="E222" s="610"/>
      <c r="F222" s="610"/>
      <c r="G222" s="610"/>
      <c r="H222" s="610"/>
      <c r="I222" s="610"/>
      <c r="J222" s="610"/>
      <c r="K222" s="610"/>
      <c r="L222" s="610"/>
      <c r="M222" s="610"/>
      <c r="N222" s="610"/>
      <c r="O222" s="610"/>
      <c r="P222" s="610"/>
      <c r="Q222" s="1089"/>
      <c r="R222" s="643" t="str">
        <f>MID(B222,2,7)</f>
        <v/>
      </c>
      <c r="S222" s="543"/>
      <c r="T222" s="543"/>
      <c r="U222" s="644"/>
      <c r="V222" s="543">
        <v>0</v>
      </c>
      <c r="W222" s="599"/>
      <c r="X222" s="599"/>
      <c r="Y222" s="599"/>
      <c r="Z222" s="599"/>
      <c r="AA222" s="599"/>
      <c r="AB222" s="599"/>
      <c r="AC222" s="648"/>
      <c r="AD222" s="599"/>
      <c r="AE222" s="649"/>
      <c r="AF222" s="649"/>
      <c r="AG222" s="684"/>
      <c r="AH222" s="625"/>
      <c r="AI222" s="625"/>
      <c r="AJ222" s="625"/>
      <c r="AK222" s="625"/>
      <c r="AL222" s="625"/>
      <c r="AM222" s="625"/>
      <c r="AN222" s="625"/>
    </row>
    <row r="223" spans="1:40" s="626" customFormat="1" ht="16">
      <c r="A223" s="496" t="s">
        <v>39</v>
      </c>
      <c r="B223" s="672" t="s">
        <v>2777</v>
      </c>
      <c r="C223" s="514"/>
      <c r="D223" s="610"/>
      <c r="E223" s="610"/>
      <c r="F223" s="610"/>
      <c r="G223" s="610"/>
      <c r="H223" s="610"/>
      <c r="I223" s="610"/>
      <c r="J223" s="610"/>
      <c r="K223" s="610"/>
      <c r="L223" s="610"/>
      <c r="M223" s="610"/>
      <c r="N223" s="610"/>
      <c r="O223" s="610"/>
      <c r="P223" s="610"/>
      <c r="Q223" s="1089"/>
      <c r="R223" s="643"/>
      <c r="S223" s="543"/>
      <c r="T223" s="543"/>
      <c r="U223" s="644"/>
      <c r="V223" s="543"/>
      <c r="W223" s="599"/>
      <c r="X223" s="599"/>
      <c r="Y223" s="599"/>
      <c r="Z223" s="599"/>
      <c r="AA223" s="599"/>
      <c r="AB223" s="599"/>
      <c r="AC223" s="648"/>
      <c r="AD223" s="599"/>
      <c r="AE223" s="649"/>
      <c r="AF223" s="649"/>
      <c r="AG223" s="681">
        <f>W223+X223+Y223+Z223+AA223+AB223</f>
        <v>0</v>
      </c>
      <c r="AH223" s="625"/>
      <c r="AI223" s="625"/>
      <c r="AJ223" s="625"/>
      <c r="AK223" s="625"/>
      <c r="AL223" s="625"/>
      <c r="AM223" s="625"/>
      <c r="AN223" s="625"/>
    </row>
    <row r="224" spans="1:40" s="626" customFormat="1" ht="16">
      <c r="A224" s="496"/>
      <c r="B224" s="690" t="s">
        <v>145</v>
      </c>
      <c r="C224" s="514"/>
      <c r="D224" s="610" t="s">
        <v>145</v>
      </c>
      <c r="E224" s="610" t="s">
        <v>145</v>
      </c>
      <c r="F224" s="610" t="s">
        <v>145</v>
      </c>
      <c r="G224" s="610" t="s">
        <v>145</v>
      </c>
      <c r="H224" s="610" t="s">
        <v>145</v>
      </c>
      <c r="I224" s="611"/>
      <c r="J224" s="610" t="s">
        <v>145</v>
      </c>
      <c r="K224" s="610" t="s">
        <v>145</v>
      </c>
      <c r="L224" s="610" t="s">
        <v>145</v>
      </c>
      <c r="M224" s="610" t="s">
        <v>145</v>
      </c>
      <c r="N224" s="610" t="s">
        <v>145</v>
      </c>
      <c r="O224" s="610" t="s">
        <v>145</v>
      </c>
      <c r="P224" s="610" t="s">
        <v>145</v>
      </c>
      <c r="Q224" s="1089"/>
      <c r="R224" s="643"/>
      <c r="S224" s="543"/>
      <c r="T224" s="543"/>
      <c r="U224" s="644"/>
      <c r="V224" s="543"/>
      <c r="W224" s="599"/>
      <c r="X224" s="599"/>
      <c r="Y224" s="599"/>
      <c r="Z224" s="599"/>
      <c r="AA224" s="599"/>
      <c r="AB224" s="599"/>
      <c r="AC224" s="648"/>
      <c r="AD224" s="599"/>
      <c r="AE224" s="649"/>
      <c r="AF224" s="649"/>
      <c r="AG224" s="684"/>
      <c r="AH224" s="625"/>
      <c r="AI224" s="625"/>
      <c r="AJ224" s="625"/>
      <c r="AK224" s="625"/>
      <c r="AL224" s="625"/>
      <c r="AM224" s="625"/>
      <c r="AN224" s="625"/>
    </row>
    <row r="225" spans="1:40" s="626" customFormat="1">
      <c r="A225" s="496"/>
      <c r="B225" s="690"/>
      <c r="C225" s="514"/>
      <c r="D225" s="610"/>
      <c r="E225" s="610"/>
      <c r="F225" s="610"/>
      <c r="G225" s="610"/>
      <c r="H225" s="610"/>
      <c r="I225" s="610"/>
      <c r="J225" s="610"/>
      <c r="K225" s="610"/>
      <c r="L225" s="610"/>
      <c r="M225" s="610"/>
      <c r="N225" s="610"/>
      <c r="O225" s="610"/>
      <c r="P225" s="610"/>
      <c r="Q225" s="1089"/>
      <c r="R225" s="643"/>
      <c r="S225" s="543"/>
      <c r="T225" s="543"/>
      <c r="U225" s="644"/>
      <c r="V225" s="543"/>
      <c r="W225" s="599"/>
      <c r="X225" s="599"/>
      <c r="Y225" s="599"/>
      <c r="Z225" s="599"/>
      <c r="AA225" s="599"/>
      <c r="AB225" s="599"/>
      <c r="AC225" s="648"/>
      <c r="AD225" s="599"/>
      <c r="AE225" s="649"/>
      <c r="AF225" s="649"/>
      <c r="AG225" s="684"/>
      <c r="AH225" s="625"/>
      <c r="AI225" s="625"/>
      <c r="AJ225" s="625"/>
      <c r="AK225" s="625"/>
      <c r="AL225" s="625"/>
      <c r="AM225" s="625"/>
      <c r="AN225" s="625"/>
    </row>
    <row r="226" spans="1:40" s="626" customFormat="1" ht="21.75" customHeight="1">
      <c r="A226" s="496" t="s">
        <v>41</v>
      </c>
      <c r="B226" s="672" t="s">
        <v>2020</v>
      </c>
      <c r="C226" s="514"/>
      <c r="D226" s="610"/>
      <c r="E226" s="610"/>
      <c r="F226" s="610"/>
      <c r="G226" s="610"/>
      <c r="H226" s="610"/>
      <c r="I226" s="610"/>
      <c r="J226" s="610"/>
      <c r="K226" s="610"/>
      <c r="L226" s="610"/>
      <c r="M226" s="610"/>
      <c r="N226" s="610"/>
      <c r="O226" s="642">
        <f>SUBTOTAL(9,O227:O443)</f>
        <v>335659208.82886177</v>
      </c>
      <c r="P226" s="610"/>
      <c r="Q226" s="1089"/>
      <c r="R226" s="643"/>
      <c r="S226" s="543"/>
      <c r="T226" s="543"/>
      <c r="U226" s="644"/>
      <c r="V226" s="543"/>
      <c r="W226" s="642">
        <f>SUBTOTAL(9,W227:W439)</f>
        <v>265431194.65001628</v>
      </c>
      <c r="X226" s="642">
        <f>SUBTOTAL(9,X227:X439)</f>
        <v>3964461.4554737001</v>
      </c>
      <c r="Y226" s="642">
        <f>SUBTOTAL(9,Y227:Y439)</f>
        <v>3964461.4554737001</v>
      </c>
      <c r="Z226" s="642">
        <f>SUBTOTAL(9,Z227:Z439)</f>
        <v>3964461.4554737001</v>
      </c>
      <c r="AA226" s="642">
        <f>SUBTOTAL(9,AA227:AA439)</f>
        <v>3964461.4554737001</v>
      </c>
      <c r="AB226" s="642">
        <f>SUBTOTAL(9,AB227:AB443)</f>
        <v>14045168.835769083</v>
      </c>
      <c r="AC226" s="648"/>
      <c r="AD226" s="642">
        <f>SUBTOTAL(9,AD227:AD443)</f>
        <v>40324999.521181524</v>
      </c>
      <c r="AE226" s="642">
        <f>SUBTOTAL(9,AE227:AE439)</f>
        <v>285255631.92738485</v>
      </c>
      <c r="AF226" s="473">
        <f>SUM(AF227:AF439)</f>
        <v>281289040.47191107</v>
      </c>
      <c r="AG226" s="473">
        <f>SUM(AG227:AG443)</f>
        <v>295334209.30768025</v>
      </c>
      <c r="AH226" s="625"/>
      <c r="AI226" s="625"/>
      <c r="AJ226" s="625"/>
      <c r="AK226" s="625"/>
      <c r="AL226" s="625"/>
      <c r="AM226" s="625"/>
      <c r="AN226" s="625"/>
    </row>
    <row r="227" spans="1:40" s="625" customFormat="1" ht="32">
      <c r="A227" s="496"/>
      <c r="B227" s="493" t="s">
        <v>599</v>
      </c>
      <c r="C227" s="494" t="s">
        <v>243</v>
      </c>
      <c r="D227" s="516" t="s">
        <v>735</v>
      </c>
      <c r="E227" s="516">
        <v>0</v>
      </c>
      <c r="F227" s="521" t="s">
        <v>223</v>
      </c>
      <c r="G227" s="493" t="s">
        <v>164</v>
      </c>
      <c r="H227" s="516">
        <v>0</v>
      </c>
      <c r="I227" s="610" t="s">
        <v>145</v>
      </c>
      <c r="J227" s="516">
        <v>0</v>
      </c>
      <c r="K227" s="516">
        <v>0</v>
      </c>
      <c r="L227" s="516">
        <v>0</v>
      </c>
      <c r="M227" s="493" t="s">
        <v>204</v>
      </c>
      <c r="N227" s="493" t="s">
        <v>164</v>
      </c>
      <c r="O227" s="517">
        <v>93750</v>
      </c>
      <c r="P227" s="611"/>
      <c r="Q227" s="1090"/>
      <c r="R227" s="643" t="str">
        <f t="shared" ref="R227:R290" si="119">MID(B227,2,7)</f>
        <v>2.08.01</v>
      </c>
      <c r="S227" s="543" t="str">
        <f t="shared" si="112"/>
        <v>ALAT KEDOKTERAN</v>
      </c>
      <c r="T227" s="543">
        <f t="shared" si="113"/>
        <v>5</v>
      </c>
      <c r="U227" s="651">
        <f t="shared" ref="U227:U290" si="120">(O227-10)/T227</f>
        <v>18748</v>
      </c>
      <c r="V227" s="543">
        <f t="shared" si="116"/>
        <v>9</v>
      </c>
      <c r="W227" s="647">
        <f t="shared" ref="W227:W290" si="121">IF(V227&gt;T227,O227-10,U227*V227)</f>
        <v>93740</v>
      </c>
      <c r="X227" s="647">
        <f t="shared" ref="X227:X290" si="122">IF(O227-10=W227,0,U227)</f>
        <v>0</v>
      </c>
      <c r="Y227" s="647">
        <f t="shared" ref="Y227:Y290" si="123">IF(O227-10=W227+X227,0,U227)</f>
        <v>0</v>
      </c>
      <c r="Z227" s="647">
        <f t="shared" ref="Z227:Z290" si="124">IF(O227-10=X227+Y227+W227,0,U227)</f>
        <v>0</v>
      </c>
      <c r="AA227" s="647">
        <f t="shared" ref="AA227:AA290" si="125">IF(O227-10=Y227+Z227+X227+W227,0,U227)</f>
        <v>0</v>
      </c>
      <c r="AB227" s="647">
        <f t="shared" ref="AB227:AB290" si="126">IF(O227-10=W227+X227+Z227+AA227+Y227,0,U227)</f>
        <v>0</v>
      </c>
      <c r="AC227" s="648" t="str">
        <f t="shared" ref="AC227:AC290" si="127">G227</f>
        <v>2004</v>
      </c>
      <c r="AD227" s="599">
        <f t="shared" ref="AD227:AD290" si="128">O227-(W227+X227+Y227+Z227+AA227+AB227)</f>
        <v>10</v>
      </c>
      <c r="AE227" s="649">
        <f t="shared" ref="AE227:AE290" si="129">O227</f>
        <v>93750</v>
      </c>
      <c r="AF227" s="473">
        <f t="shared" ref="AF227:AF274" si="130">W227+X227+Y227+Z227+AA227</f>
        <v>93740</v>
      </c>
      <c r="AG227" s="640">
        <f t="shared" ref="AG227:AG274" si="131">AF227+AB227</f>
        <v>93740</v>
      </c>
    </row>
    <row r="228" spans="1:40" s="625" customFormat="1" ht="16">
      <c r="A228" s="496"/>
      <c r="B228" s="493" t="s">
        <v>601</v>
      </c>
      <c r="C228" s="494" t="s">
        <v>246</v>
      </c>
      <c r="D228" s="516" t="s">
        <v>145</v>
      </c>
      <c r="E228" s="516">
        <v>0</v>
      </c>
      <c r="F228" s="521" t="s">
        <v>223</v>
      </c>
      <c r="G228" s="493" t="s">
        <v>850</v>
      </c>
      <c r="H228" s="516">
        <v>0</v>
      </c>
      <c r="I228" s="515" t="s">
        <v>145</v>
      </c>
      <c r="J228" s="516">
        <v>0</v>
      </c>
      <c r="K228" s="516">
        <v>0</v>
      </c>
      <c r="L228" s="516">
        <v>0</v>
      </c>
      <c r="M228" s="493" t="s">
        <v>204</v>
      </c>
      <c r="N228" s="493" t="s">
        <v>850</v>
      </c>
      <c r="O228" s="517">
        <v>16875</v>
      </c>
      <c r="P228" s="611"/>
      <c r="Q228" s="1090"/>
      <c r="R228" s="643" t="str">
        <f t="shared" si="119"/>
        <v>2.08.01</v>
      </c>
      <c r="S228" s="543" t="str">
        <f t="shared" si="112"/>
        <v>ALAT KEDOKTERAN</v>
      </c>
      <c r="T228" s="543">
        <f t="shared" si="113"/>
        <v>5</v>
      </c>
      <c r="U228" s="651">
        <f t="shared" si="120"/>
        <v>3373</v>
      </c>
      <c r="V228" s="543">
        <f t="shared" si="116"/>
        <v>7</v>
      </c>
      <c r="W228" s="647">
        <f t="shared" si="121"/>
        <v>16865</v>
      </c>
      <c r="X228" s="647">
        <f t="shared" si="122"/>
        <v>0</v>
      </c>
      <c r="Y228" s="647">
        <f t="shared" si="123"/>
        <v>0</v>
      </c>
      <c r="Z228" s="647">
        <f t="shared" si="124"/>
        <v>0</v>
      </c>
      <c r="AA228" s="647">
        <f t="shared" si="125"/>
        <v>0</v>
      </c>
      <c r="AB228" s="647">
        <f t="shared" si="126"/>
        <v>0</v>
      </c>
      <c r="AC228" s="648" t="str">
        <f t="shared" si="127"/>
        <v>2006</v>
      </c>
      <c r="AD228" s="599">
        <f t="shared" si="128"/>
        <v>10</v>
      </c>
      <c r="AE228" s="649">
        <f t="shared" si="129"/>
        <v>16875</v>
      </c>
      <c r="AF228" s="473">
        <f t="shared" si="130"/>
        <v>16865</v>
      </c>
      <c r="AG228" s="640">
        <f t="shared" si="131"/>
        <v>16865</v>
      </c>
    </row>
    <row r="229" spans="1:40" s="625" customFormat="1" ht="16">
      <c r="A229" s="496"/>
      <c r="B229" s="493" t="s">
        <v>602</v>
      </c>
      <c r="C229" s="494" t="s">
        <v>247</v>
      </c>
      <c r="D229" s="516" t="s">
        <v>738</v>
      </c>
      <c r="E229" s="516">
        <v>0</v>
      </c>
      <c r="F229" s="521" t="s">
        <v>223</v>
      </c>
      <c r="G229" s="493" t="s">
        <v>166</v>
      </c>
      <c r="H229" s="516">
        <v>0</v>
      </c>
      <c r="I229" s="515" t="s">
        <v>145</v>
      </c>
      <c r="J229" s="516">
        <v>0</v>
      </c>
      <c r="K229" s="516">
        <v>0</v>
      </c>
      <c r="L229" s="516">
        <v>0</v>
      </c>
      <c r="M229" s="493" t="s">
        <v>204</v>
      </c>
      <c r="N229" s="493" t="s">
        <v>166</v>
      </c>
      <c r="O229" s="517">
        <v>157500</v>
      </c>
      <c r="P229" s="611"/>
      <c r="Q229" s="1090"/>
      <c r="R229" s="643" t="str">
        <f t="shared" si="119"/>
        <v>2.08.01</v>
      </c>
      <c r="S229" s="543" t="str">
        <f t="shared" si="112"/>
        <v>ALAT KEDOKTERAN</v>
      </c>
      <c r="T229" s="543">
        <f t="shared" si="113"/>
        <v>5</v>
      </c>
      <c r="U229" s="651">
        <f t="shared" si="120"/>
        <v>31498</v>
      </c>
      <c r="V229" s="543">
        <f t="shared" si="116"/>
        <v>11</v>
      </c>
      <c r="W229" s="647">
        <f t="shared" si="121"/>
        <v>157490</v>
      </c>
      <c r="X229" s="647">
        <f t="shared" si="122"/>
        <v>0</v>
      </c>
      <c r="Y229" s="647">
        <f t="shared" si="123"/>
        <v>0</v>
      </c>
      <c r="Z229" s="647">
        <f t="shared" si="124"/>
        <v>0</v>
      </c>
      <c r="AA229" s="647">
        <f t="shared" si="125"/>
        <v>0</v>
      </c>
      <c r="AB229" s="647">
        <f t="shared" si="126"/>
        <v>0</v>
      </c>
      <c r="AC229" s="648" t="str">
        <f t="shared" si="127"/>
        <v>2002</v>
      </c>
      <c r="AD229" s="599">
        <f t="shared" si="128"/>
        <v>10</v>
      </c>
      <c r="AE229" s="649">
        <f t="shared" si="129"/>
        <v>157500</v>
      </c>
      <c r="AF229" s="473">
        <f t="shared" si="130"/>
        <v>157490</v>
      </c>
      <c r="AG229" s="640">
        <f t="shared" si="131"/>
        <v>157490</v>
      </c>
    </row>
    <row r="230" spans="1:40" s="625" customFormat="1" ht="16">
      <c r="A230" s="496"/>
      <c r="B230" s="493" t="s">
        <v>603</v>
      </c>
      <c r="C230" s="494" t="s">
        <v>248</v>
      </c>
      <c r="D230" s="516" t="s">
        <v>739</v>
      </c>
      <c r="E230" s="516">
        <v>0</v>
      </c>
      <c r="F230" s="521" t="s">
        <v>222</v>
      </c>
      <c r="G230" s="493" t="s">
        <v>166</v>
      </c>
      <c r="H230" s="516">
        <v>0</v>
      </c>
      <c r="I230" s="515" t="s">
        <v>145</v>
      </c>
      <c r="J230" s="516">
        <v>0</v>
      </c>
      <c r="K230" s="516">
        <v>0</v>
      </c>
      <c r="L230" s="516">
        <v>0</v>
      </c>
      <c r="M230" s="493" t="s">
        <v>204</v>
      </c>
      <c r="N230" s="493" t="s">
        <v>166</v>
      </c>
      <c r="O230" s="517">
        <v>822500</v>
      </c>
      <c r="P230" s="611"/>
      <c r="Q230" s="1090"/>
      <c r="R230" s="643" t="str">
        <f t="shared" si="119"/>
        <v>2.08.02</v>
      </c>
      <c r="S230" s="543" t="str">
        <f t="shared" si="112"/>
        <v>ALAT KESEHATAN</v>
      </c>
      <c r="T230" s="543">
        <f t="shared" si="113"/>
        <v>5</v>
      </c>
      <c r="U230" s="651">
        <f t="shared" si="120"/>
        <v>164498</v>
      </c>
      <c r="V230" s="543">
        <f t="shared" si="116"/>
        <v>11</v>
      </c>
      <c r="W230" s="647">
        <f t="shared" si="121"/>
        <v>822490</v>
      </c>
      <c r="X230" s="647">
        <f t="shared" si="122"/>
        <v>0</v>
      </c>
      <c r="Y230" s="647">
        <f t="shared" si="123"/>
        <v>0</v>
      </c>
      <c r="Z230" s="647">
        <f t="shared" si="124"/>
        <v>0</v>
      </c>
      <c r="AA230" s="647">
        <f t="shared" si="125"/>
        <v>0</v>
      </c>
      <c r="AB230" s="647">
        <f t="shared" si="126"/>
        <v>0</v>
      </c>
      <c r="AC230" s="648" t="str">
        <f t="shared" si="127"/>
        <v>2002</v>
      </c>
      <c r="AD230" s="599">
        <f t="shared" si="128"/>
        <v>10</v>
      </c>
      <c r="AE230" s="649">
        <f t="shared" si="129"/>
        <v>822500</v>
      </c>
      <c r="AF230" s="473">
        <f t="shared" si="130"/>
        <v>822490</v>
      </c>
      <c r="AG230" s="640">
        <f t="shared" si="131"/>
        <v>822490</v>
      </c>
    </row>
    <row r="231" spans="1:40" s="625" customFormat="1" ht="16">
      <c r="A231" s="496"/>
      <c r="B231" s="493" t="s">
        <v>604</v>
      </c>
      <c r="C231" s="494" t="s">
        <v>249</v>
      </c>
      <c r="D231" s="516" t="s">
        <v>740</v>
      </c>
      <c r="E231" s="516">
        <v>0</v>
      </c>
      <c r="F231" s="521" t="s">
        <v>223</v>
      </c>
      <c r="G231" s="493" t="s">
        <v>166</v>
      </c>
      <c r="H231" s="516">
        <v>0</v>
      </c>
      <c r="I231" s="515" t="s">
        <v>145</v>
      </c>
      <c r="J231" s="516">
        <v>0</v>
      </c>
      <c r="K231" s="516">
        <v>0</v>
      </c>
      <c r="L231" s="516">
        <v>0</v>
      </c>
      <c r="M231" s="493" t="s">
        <v>204</v>
      </c>
      <c r="N231" s="493" t="s">
        <v>166</v>
      </c>
      <c r="O231" s="517">
        <v>97500</v>
      </c>
      <c r="P231" s="611"/>
      <c r="Q231" s="1090"/>
      <c r="R231" s="643" t="str">
        <f t="shared" si="119"/>
        <v>2.08.01</v>
      </c>
      <c r="S231" s="543" t="str">
        <f t="shared" si="112"/>
        <v>ALAT KEDOKTERAN</v>
      </c>
      <c r="T231" s="543">
        <f t="shared" si="113"/>
        <v>5</v>
      </c>
      <c r="U231" s="651">
        <f t="shared" si="120"/>
        <v>19498</v>
      </c>
      <c r="V231" s="543">
        <f t="shared" si="116"/>
        <v>11</v>
      </c>
      <c r="W231" s="647">
        <f t="shared" si="121"/>
        <v>97490</v>
      </c>
      <c r="X231" s="647">
        <f t="shared" si="122"/>
        <v>0</v>
      </c>
      <c r="Y231" s="647">
        <f t="shared" si="123"/>
        <v>0</v>
      </c>
      <c r="Z231" s="647">
        <f t="shared" si="124"/>
        <v>0</v>
      </c>
      <c r="AA231" s="647">
        <f t="shared" si="125"/>
        <v>0</v>
      </c>
      <c r="AB231" s="647">
        <f t="shared" si="126"/>
        <v>0</v>
      </c>
      <c r="AC231" s="648" t="str">
        <f t="shared" si="127"/>
        <v>2002</v>
      </c>
      <c r="AD231" s="599">
        <f t="shared" si="128"/>
        <v>10</v>
      </c>
      <c r="AE231" s="649">
        <f t="shared" si="129"/>
        <v>97500</v>
      </c>
      <c r="AF231" s="473">
        <f t="shared" si="130"/>
        <v>97490</v>
      </c>
      <c r="AG231" s="640">
        <f t="shared" si="131"/>
        <v>97490</v>
      </c>
    </row>
    <row r="232" spans="1:40" s="625" customFormat="1" ht="16">
      <c r="A232" s="496"/>
      <c r="B232" s="493" t="s">
        <v>605</v>
      </c>
      <c r="C232" s="494" t="s">
        <v>250</v>
      </c>
      <c r="D232" s="516" t="s">
        <v>741</v>
      </c>
      <c r="E232" s="516">
        <v>0</v>
      </c>
      <c r="F232" s="521" t="s">
        <v>223</v>
      </c>
      <c r="G232" s="493" t="s">
        <v>850</v>
      </c>
      <c r="H232" s="516">
        <v>0</v>
      </c>
      <c r="I232" s="515" t="s">
        <v>145</v>
      </c>
      <c r="J232" s="516">
        <v>0</v>
      </c>
      <c r="K232" s="516">
        <v>0</v>
      </c>
      <c r="L232" s="516">
        <v>0</v>
      </c>
      <c r="M232" s="493" t="s">
        <v>204</v>
      </c>
      <c r="N232" s="493" t="s">
        <v>850</v>
      </c>
      <c r="O232" s="517">
        <v>600000</v>
      </c>
      <c r="P232" s="611" t="s">
        <v>123</v>
      </c>
      <c r="Q232" s="1090"/>
      <c r="R232" s="643" t="str">
        <f t="shared" si="119"/>
        <v>2.08.01</v>
      </c>
      <c r="S232" s="543" t="str">
        <f t="shared" si="112"/>
        <v>ALAT KEDOKTERAN</v>
      </c>
      <c r="T232" s="543">
        <f t="shared" si="113"/>
        <v>5</v>
      </c>
      <c r="U232" s="651">
        <f t="shared" si="120"/>
        <v>119998</v>
      </c>
      <c r="V232" s="543">
        <f t="shared" si="116"/>
        <v>7</v>
      </c>
      <c r="W232" s="647">
        <f t="shared" si="121"/>
        <v>599990</v>
      </c>
      <c r="X232" s="647">
        <f t="shared" si="122"/>
        <v>0</v>
      </c>
      <c r="Y232" s="647">
        <f t="shared" si="123"/>
        <v>0</v>
      </c>
      <c r="Z232" s="647">
        <f t="shared" si="124"/>
        <v>0</v>
      </c>
      <c r="AA232" s="647">
        <f t="shared" si="125"/>
        <v>0</v>
      </c>
      <c r="AB232" s="647">
        <f t="shared" si="126"/>
        <v>0</v>
      </c>
      <c r="AC232" s="648" t="str">
        <f t="shared" si="127"/>
        <v>2006</v>
      </c>
      <c r="AD232" s="599">
        <f t="shared" si="128"/>
        <v>10</v>
      </c>
      <c r="AE232" s="649">
        <f t="shared" si="129"/>
        <v>600000</v>
      </c>
      <c r="AF232" s="473">
        <f t="shared" si="130"/>
        <v>599990</v>
      </c>
      <c r="AG232" s="640">
        <f t="shared" si="131"/>
        <v>599990</v>
      </c>
    </row>
    <row r="233" spans="1:40" s="625" customFormat="1" ht="16">
      <c r="A233" s="496"/>
      <c r="B233" s="493" t="s">
        <v>606</v>
      </c>
      <c r="C233" s="494" t="s">
        <v>251</v>
      </c>
      <c r="D233" s="516" t="s">
        <v>741</v>
      </c>
      <c r="E233" s="516">
        <v>0</v>
      </c>
      <c r="F233" s="521" t="s">
        <v>223</v>
      </c>
      <c r="G233" s="493" t="s">
        <v>850</v>
      </c>
      <c r="H233" s="516">
        <v>0</v>
      </c>
      <c r="I233" s="515" t="s">
        <v>145</v>
      </c>
      <c r="J233" s="516">
        <v>0</v>
      </c>
      <c r="K233" s="516">
        <v>0</v>
      </c>
      <c r="L233" s="516">
        <v>0</v>
      </c>
      <c r="M233" s="493" t="s">
        <v>204</v>
      </c>
      <c r="N233" s="493" t="s">
        <v>850</v>
      </c>
      <c r="O233" s="517">
        <v>525000</v>
      </c>
      <c r="P233" s="611" t="s">
        <v>123</v>
      </c>
      <c r="Q233" s="1090"/>
      <c r="R233" s="643" t="str">
        <f t="shared" si="119"/>
        <v>2.08.01</v>
      </c>
      <c r="S233" s="543" t="str">
        <f t="shared" si="112"/>
        <v>ALAT KEDOKTERAN</v>
      </c>
      <c r="T233" s="543">
        <f t="shared" si="113"/>
        <v>5</v>
      </c>
      <c r="U233" s="651">
        <f t="shared" si="120"/>
        <v>104998</v>
      </c>
      <c r="V233" s="543">
        <f t="shared" si="116"/>
        <v>7</v>
      </c>
      <c r="W233" s="647">
        <f t="shared" si="121"/>
        <v>524990</v>
      </c>
      <c r="X233" s="647">
        <f t="shared" si="122"/>
        <v>0</v>
      </c>
      <c r="Y233" s="647">
        <f t="shared" si="123"/>
        <v>0</v>
      </c>
      <c r="Z233" s="647">
        <f t="shared" si="124"/>
        <v>0</v>
      </c>
      <c r="AA233" s="647">
        <f t="shared" si="125"/>
        <v>0</v>
      </c>
      <c r="AB233" s="647">
        <f t="shared" si="126"/>
        <v>0</v>
      </c>
      <c r="AC233" s="648" t="str">
        <f t="shared" si="127"/>
        <v>2006</v>
      </c>
      <c r="AD233" s="599">
        <f t="shared" si="128"/>
        <v>10</v>
      </c>
      <c r="AE233" s="649">
        <f t="shared" si="129"/>
        <v>525000</v>
      </c>
      <c r="AF233" s="473">
        <f t="shared" si="130"/>
        <v>524990</v>
      </c>
      <c r="AG233" s="640">
        <f t="shared" si="131"/>
        <v>524990</v>
      </c>
    </row>
    <row r="234" spans="1:40" s="625" customFormat="1" ht="16">
      <c r="A234" s="496"/>
      <c r="B234" s="493" t="s">
        <v>607</v>
      </c>
      <c r="C234" s="494" t="s">
        <v>245</v>
      </c>
      <c r="D234" s="516" t="s">
        <v>742</v>
      </c>
      <c r="E234" s="516">
        <v>0</v>
      </c>
      <c r="F234" s="521" t="s">
        <v>223</v>
      </c>
      <c r="G234" s="493" t="s">
        <v>240</v>
      </c>
      <c r="H234" s="516">
        <v>0</v>
      </c>
      <c r="I234" s="521"/>
      <c r="J234" s="516">
        <v>0</v>
      </c>
      <c r="K234" s="516">
        <v>0</v>
      </c>
      <c r="L234" s="516">
        <v>0</v>
      </c>
      <c r="M234" s="493" t="s">
        <v>204</v>
      </c>
      <c r="N234" s="493" t="s">
        <v>240</v>
      </c>
      <c r="O234" s="517">
        <v>48750</v>
      </c>
      <c r="P234" s="611"/>
      <c r="Q234" s="1090"/>
      <c r="R234" s="643" t="str">
        <f t="shared" si="119"/>
        <v>2.08.01</v>
      </c>
      <c r="S234" s="543" t="str">
        <f t="shared" si="112"/>
        <v>ALAT KEDOKTERAN</v>
      </c>
      <c r="T234" s="543">
        <f t="shared" si="113"/>
        <v>5</v>
      </c>
      <c r="U234" s="651">
        <f t="shared" si="120"/>
        <v>9748</v>
      </c>
      <c r="V234" s="543">
        <f t="shared" si="116"/>
        <v>10</v>
      </c>
      <c r="W234" s="647">
        <f t="shared" si="121"/>
        <v>48740</v>
      </c>
      <c r="X234" s="647">
        <f t="shared" si="122"/>
        <v>0</v>
      </c>
      <c r="Y234" s="647">
        <f t="shared" si="123"/>
        <v>0</v>
      </c>
      <c r="Z234" s="647">
        <f t="shared" si="124"/>
        <v>0</v>
      </c>
      <c r="AA234" s="647">
        <f t="shared" si="125"/>
        <v>0</v>
      </c>
      <c r="AB234" s="647">
        <f t="shared" si="126"/>
        <v>0</v>
      </c>
      <c r="AC234" s="648" t="str">
        <f t="shared" si="127"/>
        <v>2003</v>
      </c>
      <c r="AD234" s="599">
        <f t="shared" si="128"/>
        <v>10</v>
      </c>
      <c r="AE234" s="649">
        <f t="shared" si="129"/>
        <v>48750</v>
      </c>
      <c r="AF234" s="473">
        <f t="shared" si="130"/>
        <v>48740</v>
      </c>
      <c r="AG234" s="640">
        <f t="shared" si="131"/>
        <v>48740</v>
      </c>
    </row>
    <row r="235" spans="1:40" s="625" customFormat="1" ht="16">
      <c r="A235" s="496"/>
      <c r="B235" s="493" t="s">
        <v>599</v>
      </c>
      <c r="C235" s="494" t="s">
        <v>252</v>
      </c>
      <c r="D235" s="516" t="s">
        <v>743</v>
      </c>
      <c r="E235" s="516">
        <v>0</v>
      </c>
      <c r="F235" s="521" t="s">
        <v>223</v>
      </c>
      <c r="G235" s="493" t="s">
        <v>240</v>
      </c>
      <c r="H235" s="516">
        <v>0</v>
      </c>
      <c r="I235" s="515" t="s">
        <v>145</v>
      </c>
      <c r="J235" s="516">
        <v>0</v>
      </c>
      <c r="K235" s="516">
        <v>0</v>
      </c>
      <c r="L235" s="516">
        <v>0</v>
      </c>
      <c r="M235" s="493" t="s">
        <v>204</v>
      </c>
      <c r="N235" s="493" t="s">
        <v>240</v>
      </c>
      <c r="O235" s="517">
        <v>97500</v>
      </c>
      <c r="P235" s="611"/>
      <c r="Q235" s="1090"/>
      <c r="R235" s="643" t="str">
        <f t="shared" si="119"/>
        <v>2.08.01</v>
      </c>
      <c r="S235" s="543" t="str">
        <f t="shared" si="112"/>
        <v>ALAT KEDOKTERAN</v>
      </c>
      <c r="T235" s="543">
        <f t="shared" si="113"/>
        <v>5</v>
      </c>
      <c r="U235" s="651">
        <f t="shared" si="120"/>
        <v>19498</v>
      </c>
      <c r="V235" s="543">
        <f t="shared" si="116"/>
        <v>10</v>
      </c>
      <c r="W235" s="647">
        <f t="shared" si="121"/>
        <v>97490</v>
      </c>
      <c r="X235" s="647">
        <f t="shared" si="122"/>
        <v>0</v>
      </c>
      <c r="Y235" s="647">
        <f t="shared" si="123"/>
        <v>0</v>
      </c>
      <c r="Z235" s="647">
        <f t="shared" si="124"/>
        <v>0</v>
      </c>
      <c r="AA235" s="647">
        <f t="shared" si="125"/>
        <v>0</v>
      </c>
      <c r="AB235" s="647">
        <f t="shared" si="126"/>
        <v>0</v>
      </c>
      <c r="AC235" s="648" t="str">
        <f t="shared" si="127"/>
        <v>2003</v>
      </c>
      <c r="AD235" s="599">
        <f t="shared" si="128"/>
        <v>10</v>
      </c>
      <c r="AE235" s="649">
        <f t="shared" si="129"/>
        <v>97500</v>
      </c>
      <c r="AF235" s="473">
        <f t="shared" si="130"/>
        <v>97490</v>
      </c>
      <c r="AG235" s="640">
        <f t="shared" si="131"/>
        <v>97490</v>
      </c>
    </row>
    <row r="236" spans="1:40" s="625" customFormat="1" ht="16">
      <c r="A236" s="496"/>
      <c r="B236" s="493" t="s">
        <v>608</v>
      </c>
      <c r="C236" s="494" t="s">
        <v>253</v>
      </c>
      <c r="D236" s="516" t="s">
        <v>744</v>
      </c>
      <c r="E236" s="516">
        <v>0</v>
      </c>
      <c r="F236" s="521" t="s">
        <v>225</v>
      </c>
      <c r="G236" s="493" t="s">
        <v>240</v>
      </c>
      <c r="H236" s="516">
        <v>0</v>
      </c>
      <c r="I236" s="521"/>
      <c r="J236" s="516">
        <v>0</v>
      </c>
      <c r="K236" s="516">
        <v>0</v>
      </c>
      <c r="L236" s="516">
        <v>0</v>
      </c>
      <c r="M236" s="493" t="s">
        <v>204</v>
      </c>
      <c r="N236" s="493" t="s">
        <v>240</v>
      </c>
      <c r="O236" s="517">
        <v>125000</v>
      </c>
      <c r="P236" s="611" t="s">
        <v>123</v>
      </c>
      <c r="Q236" s="1090"/>
      <c r="R236" s="643" t="str">
        <f t="shared" si="119"/>
        <v>2.08.01</v>
      </c>
      <c r="S236" s="543" t="str">
        <f t="shared" si="112"/>
        <v>ALAT KEDOKTERAN</v>
      </c>
      <c r="T236" s="543">
        <f t="shared" si="113"/>
        <v>5</v>
      </c>
      <c r="U236" s="651">
        <f t="shared" si="120"/>
        <v>24998</v>
      </c>
      <c r="V236" s="543">
        <f t="shared" si="116"/>
        <v>10</v>
      </c>
      <c r="W236" s="647">
        <f t="shared" si="121"/>
        <v>124990</v>
      </c>
      <c r="X236" s="647">
        <f t="shared" si="122"/>
        <v>0</v>
      </c>
      <c r="Y236" s="647">
        <f t="shared" si="123"/>
        <v>0</v>
      </c>
      <c r="Z236" s="647">
        <f t="shared" si="124"/>
        <v>0</v>
      </c>
      <c r="AA236" s="647">
        <f t="shared" si="125"/>
        <v>0</v>
      </c>
      <c r="AB236" s="647">
        <f t="shared" si="126"/>
        <v>0</v>
      </c>
      <c r="AC236" s="648" t="str">
        <f t="shared" si="127"/>
        <v>2003</v>
      </c>
      <c r="AD236" s="599">
        <f t="shared" si="128"/>
        <v>10</v>
      </c>
      <c r="AE236" s="649">
        <f t="shared" si="129"/>
        <v>125000</v>
      </c>
      <c r="AF236" s="473">
        <f t="shared" si="130"/>
        <v>124990</v>
      </c>
      <c r="AG236" s="640">
        <f t="shared" si="131"/>
        <v>124990</v>
      </c>
    </row>
    <row r="237" spans="1:40" s="625" customFormat="1" ht="16">
      <c r="A237" s="496"/>
      <c r="B237" s="493" t="s">
        <v>599</v>
      </c>
      <c r="C237" s="494" t="s">
        <v>252</v>
      </c>
      <c r="D237" s="516" t="s">
        <v>745</v>
      </c>
      <c r="E237" s="516">
        <v>0</v>
      </c>
      <c r="F237" s="521" t="s">
        <v>225</v>
      </c>
      <c r="G237" s="493" t="s">
        <v>164</v>
      </c>
      <c r="H237" s="516">
        <v>0</v>
      </c>
      <c r="I237" s="515" t="s">
        <v>145</v>
      </c>
      <c r="J237" s="516">
        <v>0</v>
      </c>
      <c r="K237" s="516">
        <v>0</v>
      </c>
      <c r="L237" s="516">
        <v>0</v>
      </c>
      <c r="M237" s="493" t="s">
        <v>204</v>
      </c>
      <c r="N237" s="493" t="s">
        <v>164</v>
      </c>
      <c r="O237" s="517">
        <v>56250</v>
      </c>
      <c r="P237" s="611"/>
      <c r="Q237" s="1090"/>
      <c r="R237" s="643" t="str">
        <f t="shared" si="119"/>
        <v>2.08.01</v>
      </c>
      <c r="S237" s="543" t="str">
        <f t="shared" si="112"/>
        <v>ALAT KEDOKTERAN</v>
      </c>
      <c r="T237" s="543">
        <f t="shared" si="113"/>
        <v>5</v>
      </c>
      <c r="U237" s="651">
        <f t="shared" si="120"/>
        <v>11248</v>
      </c>
      <c r="V237" s="543">
        <f t="shared" si="116"/>
        <v>9</v>
      </c>
      <c r="W237" s="647">
        <f t="shared" si="121"/>
        <v>56240</v>
      </c>
      <c r="X237" s="647">
        <f t="shared" si="122"/>
        <v>0</v>
      </c>
      <c r="Y237" s="647">
        <f t="shared" si="123"/>
        <v>0</v>
      </c>
      <c r="Z237" s="647">
        <f t="shared" si="124"/>
        <v>0</v>
      </c>
      <c r="AA237" s="647">
        <f t="shared" si="125"/>
        <v>0</v>
      </c>
      <c r="AB237" s="647">
        <f t="shared" si="126"/>
        <v>0</v>
      </c>
      <c r="AC237" s="648" t="str">
        <f t="shared" si="127"/>
        <v>2004</v>
      </c>
      <c r="AD237" s="599">
        <f t="shared" si="128"/>
        <v>10</v>
      </c>
      <c r="AE237" s="649">
        <f t="shared" si="129"/>
        <v>56250</v>
      </c>
      <c r="AF237" s="473">
        <f t="shared" si="130"/>
        <v>56240</v>
      </c>
      <c r="AG237" s="640">
        <f t="shared" si="131"/>
        <v>56240</v>
      </c>
    </row>
    <row r="238" spans="1:40" s="626" customFormat="1" ht="16">
      <c r="A238" s="496"/>
      <c r="B238" s="493" t="s">
        <v>610</v>
      </c>
      <c r="C238" s="494" t="s">
        <v>254</v>
      </c>
      <c r="D238" s="516" t="s">
        <v>746</v>
      </c>
      <c r="E238" s="516">
        <v>0</v>
      </c>
      <c r="F238" s="521" t="s">
        <v>225</v>
      </c>
      <c r="G238" s="493" t="s">
        <v>164</v>
      </c>
      <c r="H238" s="516">
        <v>0</v>
      </c>
      <c r="I238" s="515" t="s">
        <v>145</v>
      </c>
      <c r="J238" s="516">
        <v>0</v>
      </c>
      <c r="K238" s="516">
        <v>0</v>
      </c>
      <c r="L238" s="516">
        <v>0</v>
      </c>
      <c r="M238" s="493" t="s">
        <v>204</v>
      </c>
      <c r="N238" s="493" t="s">
        <v>164</v>
      </c>
      <c r="O238" s="517">
        <v>337500</v>
      </c>
      <c r="P238" s="611"/>
      <c r="Q238" s="1090"/>
      <c r="R238" s="643" t="str">
        <f t="shared" si="119"/>
        <v>2.08.01</v>
      </c>
      <c r="S238" s="543" t="str">
        <f t="shared" si="112"/>
        <v>ALAT KEDOKTERAN</v>
      </c>
      <c r="T238" s="543">
        <f t="shared" si="113"/>
        <v>5</v>
      </c>
      <c r="U238" s="651">
        <f t="shared" si="120"/>
        <v>67498</v>
      </c>
      <c r="V238" s="543">
        <f t="shared" si="116"/>
        <v>9</v>
      </c>
      <c r="W238" s="647">
        <f t="shared" si="121"/>
        <v>337490</v>
      </c>
      <c r="X238" s="647">
        <f t="shared" si="122"/>
        <v>0</v>
      </c>
      <c r="Y238" s="647">
        <f t="shared" si="123"/>
        <v>0</v>
      </c>
      <c r="Z238" s="647">
        <f t="shared" si="124"/>
        <v>0</v>
      </c>
      <c r="AA238" s="647">
        <f t="shared" si="125"/>
        <v>0</v>
      </c>
      <c r="AB238" s="647">
        <f t="shared" si="126"/>
        <v>0</v>
      </c>
      <c r="AC238" s="648" t="str">
        <f t="shared" si="127"/>
        <v>2004</v>
      </c>
      <c r="AD238" s="599">
        <f t="shared" si="128"/>
        <v>10</v>
      </c>
      <c r="AE238" s="649">
        <f t="shared" si="129"/>
        <v>337500</v>
      </c>
      <c r="AF238" s="473">
        <f t="shared" si="130"/>
        <v>337490</v>
      </c>
      <c r="AG238" s="640">
        <f t="shared" si="131"/>
        <v>337490</v>
      </c>
      <c r="AH238" s="625"/>
      <c r="AI238" s="625"/>
      <c r="AJ238" s="625"/>
      <c r="AK238" s="625"/>
      <c r="AL238" s="625"/>
      <c r="AM238" s="625"/>
      <c r="AN238" s="625"/>
    </row>
    <row r="239" spans="1:40" s="626" customFormat="1" ht="16">
      <c r="A239" s="496"/>
      <c r="B239" s="493" t="s">
        <v>612</v>
      </c>
      <c r="C239" s="494" t="s">
        <v>256</v>
      </c>
      <c r="D239" s="516" t="s">
        <v>748</v>
      </c>
      <c r="E239" s="516">
        <v>0</v>
      </c>
      <c r="F239" s="521" t="s">
        <v>225</v>
      </c>
      <c r="G239" s="493" t="s">
        <v>165</v>
      </c>
      <c r="H239" s="516">
        <v>0</v>
      </c>
      <c r="I239" s="521"/>
      <c r="J239" s="516">
        <v>0</v>
      </c>
      <c r="K239" s="516">
        <v>0</v>
      </c>
      <c r="L239" s="516">
        <v>0</v>
      </c>
      <c r="M239" s="493" t="s">
        <v>204</v>
      </c>
      <c r="N239" s="493" t="s">
        <v>165</v>
      </c>
      <c r="O239" s="517">
        <v>87500</v>
      </c>
      <c r="P239" s="611"/>
      <c r="Q239" s="1090"/>
      <c r="R239" s="643" t="str">
        <f t="shared" si="119"/>
        <v>2.08.01</v>
      </c>
      <c r="S239" s="543" t="str">
        <f t="shared" si="112"/>
        <v>ALAT KEDOKTERAN</v>
      </c>
      <c r="T239" s="543">
        <f t="shared" si="113"/>
        <v>5</v>
      </c>
      <c r="U239" s="651">
        <f t="shared" si="120"/>
        <v>17498</v>
      </c>
      <c r="V239" s="543">
        <f t="shared" si="116"/>
        <v>12</v>
      </c>
      <c r="W239" s="647">
        <f t="shared" si="121"/>
        <v>87490</v>
      </c>
      <c r="X239" s="647">
        <f t="shared" si="122"/>
        <v>0</v>
      </c>
      <c r="Y239" s="647">
        <f t="shared" si="123"/>
        <v>0</v>
      </c>
      <c r="Z239" s="647">
        <f t="shared" si="124"/>
        <v>0</v>
      </c>
      <c r="AA239" s="647">
        <f t="shared" si="125"/>
        <v>0</v>
      </c>
      <c r="AB239" s="647">
        <f t="shared" si="126"/>
        <v>0</v>
      </c>
      <c r="AC239" s="648" t="str">
        <f t="shared" si="127"/>
        <v>2001</v>
      </c>
      <c r="AD239" s="599">
        <f t="shared" si="128"/>
        <v>10</v>
      </c>
      <c r="AE239" s="649">
        <f t="shared" si="129"/>
        <v>87500</v>
      </c>
      <c r="AF239" s="473">
        <f t="shared" si="130"/>
        <v>87490</v>
      </c>
      <c r="AG239" s="640">
        <f t="shared" si="131"/>
        <v>87490</v>
      </c>
      <c r="AH239" s="625"/>
      <c r="AI239" s="625"/>
      <c r="AJ239" s="625"/>
      <c r="AK239" s="625"/>
      <c r="AL239" s="625"/>
      <c r="AM239" s="625"/>
      <c r="AN239" s="625"/>
    </row>
    <row r="240" spans="1:40" s="626" customFormat="1" ht="16">
      <c r="A240" s="496"/>
      <c r="B240" s="493" t="s">
        <v>613</v>
      </c>
      <c r="C240" s="494" t="s">
        <v>257</v>
      </c>
      <c r="D240" s="516" t="s">
        <v>749</v>
      </c>
      <c r="E240" s="516">
        <v>0</v>
      </c>
      <c r="F240" s="521" t="s">
        <v>223</v>
      </c>
      <c r="G240" s="493" t="s">
        <v>850</v>
      </c>
      <c r="H240" s="516">
        <v>0</v>
      </c>
      <c r="I240" s="521"/>
      <c r="J240" s="516">
        <v>0</v>
      </c>
      <c r="K240" s="516">
        <v>0</v>
      </c>
      <c r="L240" s="516">
        <v>0</v>
      </c>
      <c r="M240" s="493" t="s">
        <v>204</v>
      </c>
      <c r="N240" s="493" t="s">
        <v>850</v>
      </c>
      <c r="O240" s="517">
        <v>225000</v>
      </c>
      <c r="P240" s="611" t="s">
        <v>123</v>
      </c>
      <c r="Q240" s="1090"/>
      <c r="R240" s="643" t="str">
        <f t="shared" si="119"/>
        <v>2.08.02</v>
      </c>
      <c r="S240" s="543" t="str">
        <f t="shared" si="112"/>
        <v>ALAT KESEHATAN</v>
      </c>
      <c r="T240" s="543">
        <f t="shared" si="113"/>
        <v>5</v>
      </c>
      <c r="U240" s="651">
        <f t="shared" si="120"/>
        <v>44998</v>
      </c>
      <c r="V240" s="543">
        <f t="shared" si="116"/>
        <v>7</v>
      </c>
      <c r="W240" s="647">
        <f t="shared" si="121"/>
        <v>224990</v>
      </c>
      <c r="X240" s="647">
        <f t="shared" si="122"/>
        <v>0</v>
      </c>
      <c r="Y240" s="647">
        <f t="shared" si="123"/>
        <v>0</v>
      </c>
      <c r="Z240" s="647">
        <f t="shared" si="124"/>
        <v>0</v>
      </c>
      <c r="AA240" s="647">
        <f t="shared" si="125"/>
        <v>0</v>
      </c>
      <c r="AB240" s="647">
        <f t="shared" si="126"/>
        <v>0</v>
      </c>
      <c r="AC240" s="648" t="str">
        <f t="shared" si="127"/>
        <v>2006</v>
      </c>
      <c r="AD240" s="599">
        <f t="shared" si="128"/>
        <v>10</v>
      </c>
      <c r="AE240" s="649">
        <f t="shared" si="129"/>
        <v>225000</v>
      </c>
      <c r="AF240" s="473">
        <f t="shared" si="130"/>
        <v>224990</v>
      </c>
      <c r="AG240" s="640">
        <f t="shared" si="131"/>
        <v>224990</v>
      </c>
      <c r="AH240" s="625"/>
      <c r="AI240" s="625"/>
      <c r="AJ240" s="625"/>
      <c r="AK240" s="625"/>
      <c r="AL240" s="625"/>
      <c r="AM240" s="625"/>
      <c r="AN240" s="625"/>
    </row>
    <row r="241" spans="1:40" s="626" customFormat="1" ht="16">
      <c r="A241" s="496"/>
      <c r="B241" s="493" t="s">
        <v>614</v>
      </c>
      <c r="C241" s="494" t="s">
        <v>258</v>
      </c>
      <c r="D241" s="516" t="s">
        <v>750</v>
      </c>
      <c r="E241" s="516">
        <v>0</v>
      </c>
      <c r="F241" s="521" t="s">
        <v>227</v>
      </c>
      <c r="G241" s="493" t="s">
        <v>167</v>
      </c>
      <c r="H241" s="516">
        <v>0</v>
      </c>
      <c r="I241" s="521"/>
      <c r="J241" s="516">
        <v>0</v>
      </c>
      <c r="K241" s="516">
        <v>0</v>
      </c>
      <c r="L241" s="516">
        <v>0</v>
      </c>
      <c r="M241" s="493" t="s">
        <v>204</v>
      </c>
      <c r="N241" s="493" t="s">
        <v>167</v>
      </c>
      <c r="O241" s="517">
        <v>75000</v>
      </c>
      <c r="P241" s="611" t="s">
        <v>123</v>
      </c>
      <c r="Q241" s="1090"/>
      <c r="R241" s="643" t="str">
        <f t="shared" si="119"/>
        <v>2.08.01</v>
      </c>
      <c r="S241" s="543" t="str">
        <f t="shared" si="112"/>
        <v>ALAT KEDOKTERAN</v>
      </c>
      <c r="T241" s="543">
        <f t="shared" si="113"/>
        <v>5</v>
      </c>
      <c r="U241" s="651">
        <f t="shared" si="120"/>
        <v>14998</v>
      </c>
      <c r="V241" s="543">
        <f t="shared" si="116"/>
        <v>8</v>
      </c>
      <c r="W241" s="647">
        <f t="shared" si="121"/>
        <v>74990</v>
      </c>
      <c r="X241" s="647">
        <f t="shared" si="122"/>
        <v>0</v>
      </c>
      <c r="Y241" s="647">
        <f t="shared" si="123"/>
        <v>0</v>
      </c>
      <c r="Z241" s="647">
        <f t="shared" si="124"/>
        <v>0</v>
      </c>
      <c r="AA241" s="647">
        <f t="shared" si="125"/>
        <v>0</v>
      </c>
      <c r="AB241" s="647">
        <f t="shared" si="126"/>
        <v>0</v>
      </c>
      <c r="AC241" s="648" t="str">
        <f t="shared" si="127"/>
        <v>2005</v>
      </c>
      <c r="AD241" s="599">
        <f t="shared" si="128"/>
        <v>10</v>
      </c>
      <c r="AE241" s="649">
        <f t="shared" si="129"/>
        <v>75000</v>
      </c>
      <c r="AF241" s="473">
        <f t="shared" si="130"/>
        <v>74990</v>
      </c>
      <c r="AG241" s="640">
        <f t="shared" si="131"/>
        <v>74990</v>
      </c>
      <c r="AH241" s="625"/>
      <c r="AI241" s="625"/>
      <c r="AJ241" s="625"/>
      <c r="AK241" s="625"/>
      <c r="AL241" s="625"/>
      <c r="AM241" s="625"/>
      <c r="AN241" s="625"/>
    </row>
    <row r="242" spans="1:40" s="626" customFormat="1" ht="16">
      <c r="A242" s="496"/>
      <c r="B242" s="493" t="s">
        <v>619</v>
      </c>
      <c r="C242" s="494" t="s">
        <v>263</v>
      </c>
      <c r="D242" s="516" t="s">
        <v>756</v>
      </c>
      <c r="E242" s="516">
        <v>0</v>
      </c>
      <c r="F242" s="521" t="s">
        <v>227</v>
      </c>
      <c r="G242" s="493" t="s">
        <v>850</v>
      </c>
      <c r="H242" s="516">
        <v>0</v>
      </c>
      <c r="I242" s="521"/>
      <c r="J242" s="516">
        <v>0</v>
      </c>
      <c r="K242" s="516">
        <v>0</v>
      </c>
      <c r="L242" s="516">
        <v>0</v>
      </c>
      <c r="M242" s="493" t="s">
        <v>204</v>
      </c>
      <c r="N242" s="493" t="s">
        <v>850</v>
      </c>
      <c r="O242" s="517">
        <v>400000</v>
      </c>
      <c r="P242" s="611"/>
      <c r="Q242" s="1090"/>
      <c r="R242" s="643" t="str">
        <f t="shared" si="119"/>
        <v>2.08.01</v>
      </c>
      <c r="S242" s="543" t="str">
        <f t="shared" si="112"/>
        <v>ALAT KEDOKTERAN</v>
      </c>
      <c r="T242" s="543">
        <f t="shared" si="113"/>
        <v>5</v>
      </c>
      <c r="U242" s="651">
        <f t="shared" si="120"/>
        <v>79998</v>
      </c>
      <c r="V242" s="543">
        <f t="shared" si="116"/>
        <v>7</v>
      </c>
      <c r="W242" s="647">
        <f t="shared" si="121"/>
        <v>399990</v>
      </c>
      <c r="X242" s="647">
        <f t="shared" si="122"/>
        <v>0</v>
      </c>
      <c r="Y242" s="647">
        <f t="shared" si="123"/>
        <v>0</v>
      </c>
      <c r="Z242" s="647">
        <f t="shared" si="124"/>
        <v>0</v>
      </c>
      <c r="AA242" s="647">
        <f t="shared" si="125"/>
        <v>0</v>
      </c>
      <c r="AB242" s="647">
        <f t="shared" si="126"/>
        <v>0</v>
      </c>
      <c r="AC242" s="648" t="str">
        <f t="shared" si="127"/>
        <v>2006</v>
      </c>
      <c r="AD242" s="599">
        <f t="shared" si="128"/>
        <v>10</v>
      </c>
      <c r="AE242" s="649">
        <f t="shared" si="129"/>
        <v>400000</v>
      </c>
      <c r="AF242" s="473">
        <f t="shared" si="130"/>
        <v>399990</v>
      </c>
      <c r="AG242" s="640">
        <f t="shared" si="131"/>
        <v>399990</v>
      </c>
      <c r="AH242" s="625"/>
      <c r="AI242" s="625"/>
      <c r="AJ242" s="625"/>
      <c r="AK242" s="625"/>
      <c r="AL242" s="625"/>
      <c r="AM242" s="625"/>
      <c r="AN242" s="625"/>
    </row>
    <row r="243" spans="1:40" s="626" customFormat="1" ht="16">
      <c r="A243" s="496"/>
      <c r="B243" s="493" t="s">
        <v>620</v>
      </c>
      <c r="C243" s="494" t="s">
        <v>264</v>
      </c>
      <c r="D243" s="516" t="s">
        <v>757</v>
      </c>
      <c r="E243" s="516">
        <v>0</v>
      </c>
      <c r="F243" s="521" t="s">
        <v>228</v>
      </c>
      <c r="G243" s="493" t="s">
        <v>850</v>
      </c>
      <c r="H243" s="516">
        <v>0</v>
      </c>
      <c r="I243" s="515" t="s">
        <v>145</v>
      </c>
      <c r="J243" s="516">
        <v>0</v>
      </c>
      <c r="K243" s="516">
        <v>0</v>
      </c>
      <c r="L243" s="516">
        <v>0</v>
      </c>
      <c r="M243" s="493" t="s">
        <v>204</v>
      </c>
      <c r="N243" s="493" t="s">
        <v>850</v>
      </c>
      <c r="O243" s="517">
        <v>750000</v>
      </c>
      <c r="P243" s="611" t="s">
        <v>123</v>
      </c>
      <c r="Q243" s="1090"/>
      <c r="R243" s="643" t="str">
        <f t="shared" si="119"/>
        <v>2.08.02</v>
      </c>
      <c r="S243" s="543" t="str">
        <f t="shared" si="112"/>
        <v>ALAT KESEHATAN</v>
      </c>
      <c r="T243" s="543">
        <f t="shared" si="113"/>
        <v>5</v>
      </c>
      <c r="U243" s="651">
        <f t="shared" si="120"/>
        <v>149998</v>
      </c>
      <c r="V243" s="543">
        <f t="shared" si="116"/>
        <v>7</v>
      </c>
      <c r="W243" s="647">
        <f t="shared" si="121"/>
        <v>749990</v>
      </c>
      <c r="X243" s="647">
        <f t="shared" si="122"/>
        <v>0</v>
      </c>
      <c r="Y243" s="647">
        <f t="shared" si="123"/>
        <v>0</v>
      </c>
      <c r="Z243" s="647">
        <f t="shared" si="124"/>
        <v>0</v>
      </c>
      <c r="AA243" s="647">
        <f t="shared" si="125"/>
        <v>0</v>
      </c>
      <c r="AB243" s="647">
        <f t="shared" si="126"/>
        <v>0</v>
      </c>
      <c r="AC243" s="648" t="str">
        <f t="shared" si="127"/>
        <v>2006</v>
      </c>
      <c r="AD243" s="599">
        <f t="shared" si="128"/>
        <v>10</v>
      </c>
      <c r="AE243" s="649">
        <f t="shared" si="129"/>
        <v>750000</v>
      </c>
      <c r="AF243" s="473">
        <f t="shared" si="130"/>
        <v>749990</v>
      </c>
      <c r="AG243" s="640">
        <f t="shared" si="131"/>
        <v>749990</v>
      </c>
      <c r="AH243" s="625"/>
      <c r="AI243" s="625"/>
      <c r="AJ243" s="625"/>
      <c r="AK243" s="625"/>
      <c r="AL243" s="625"/>
      <c r="AM243" s="625"/>
      <c r="AN243" s="625"/>
    </row>
    <row r="244" spans="1:40" s="625" customFormat="1" ht="16">
      <c r="A244" s="496"/>
      <c r="B244" s="493" t="s">
        <v>622</v>
      </c>
      <c r="C244" s="494" t="s">
        <v>266</v>
      </c>
      <c r="D244" s="516" t="s">
        <v>758</v>
      </c>
      <c r="E244" s="516">
        <v>0</v>
      </c>
      <c r="F244" s="521" t="s">
        <v>225</v>
      </c>
      <c r="G244" s="493" t="s">
        <v>164</v>
      </c>
      <c r="H244" s="516">
        <v>0</v>
      </c>
      <c r="I244" s="521"/>
      <c r="J244" s="516">
        <v>0</v>
      </c>
      <c r="K244" s="516">
        <v>0</v>
      </c>
      <c r="L244" s="516">
        <v>0</v>
      </c>
      <c r="M244" s="493" t="s">
        <v>204</v>
      </c>
      <c r="N244" s="493" t="s">
        <v>164</v>
      </c>
      <c r="O244" s="517">
        <v>800000</v>
      </c>
      <c r="P244" s="611" t="s">
        <v>123</v>
      </c>
      <c r="Q244" s="1090"/>
      <c r="R244" s="643" t="str">
        <f t="shared" si="119"/>
        <v>2.08.01</v>
      </c>
      <c r="S244" s="543" t="str">
        <f t="shared" si="112"/>
        <v>ALAT KEDOKTERAN</v>
      </c>
      <c r="T244" s="543">
        <f t="shared" si="113"/>
        <v>5</v>
      </c>
      <c r="U244" s="651">
        <f t="shared" si="120"/>
        <v>159998</v>
      </c>
      <c r="V244" s="543">
        <f t="shared" si="116"/>
        <v>9</v>
      </c>
      <c r="W244" s="647">
        <f t="shared" si="121"/>
        <v>799990</v>
      </c>
      <c r="X244" s="647">
        <f t="shared" si="122"/>
        <v>0</v>
      </c>
      <c r="Y244" s="647">
        <f t="shared" si="123"/>
        <v>0</v>
      </c>
      <c r="Z244" s="647">
        <f t="shared" si="124"/>
        <v>0</v>
      </c>
      <c r="AA244" s="647">
        <f t="shared" si="125"/>
        <v>0</v>
      </c>
      <c r="AB244" s="647">
        <f t="shared" si="126"/>
        <v>0</v>
      </c>
      <c r="AC244" s="648" t="str">
        <f t="shared" si="127"/>
        <v>2004</v>
      </c>
      <c r="AD244" s="599">
        <f t="shared" si="128"/>
        <v>10</v>
      </c>
      <c r="AE244" s="649">
        <f t="shared" si="129"/>
        <v>800000</v>
      </c>
      <c r="AF244" s="473">
        <f t="shared" si="130"/>
        <v>799990</v>
      </c>
      <c r="AG244" s="640">
        <f t="shared" si="131"/>
        <v>799990</v>
      </c>
    </row>
    <row r="245" spans="1:40" s="625" customFormat="1" ht="16">
      <c r="A245" s="496"/>
      <c r="B245" s="493" t="s">
        <v>623</v>
      </c>
      <c r="C245" s="494" t="s">
        <v>267</v>
      </c>
      <c r="D245" s="516" t="s">
        <v>759</v>
      </c>
      <c r="E245" s="516">
        <v>0</v>
      </c>
      <c r="F245" s="521" t="s">
        <v>230</v>
      </c>
      <c r="G245" s="493" t="s">
        <v>240</v>
      </c>
      <c r="H245" s="516">
        <v>0</v>
      </c>
      <c r="I245" s="515" t="s">
        <v>145</v>
      </c>
      <c r="J245" s="516">
        <v>0</v>
      </c>
      <c r="K245" s="516">
        <v>0</v>
      </c>
      <c r="L245" s="516">
        <v>0</v>
      </c>
      <c r="M245" s="493" t="s">
        <v>204</v>
      </c>
      <c r="N245" s="493" t="s">
        <v>240</v>
      </c>
      <c r="O245" s="517">
        <v>245000</v>
      </c>
      <c r="P245" s="611"/>
      <c r="Q245" s="1090"/>
      <c r="R245" s="643" t="str">
        <f t="shared" si="119"/>
        <v>2.08.01</v>
      </c>
      <c r="S245" s="543" t="str">
        <f t="shared" si="112"/>
        <v>ALAT KEDOKTERAN</v>
      </c>
      <c r="T245" s="543">
        <f t="shared" si="113"/>
        <v>5</v>
      </c>
      <c r="U245" s="651">
        <f t="shared" si="120"/>
        <v>48998</v>
      </c>
      <c r="V245" s="543">
        <f t="shared" si="116"/>
        <v>10</v>
      </c>
      <c r="W245" s="647">
        <f t="shared" si="121"/>
        <v>244990</v>
      </c>
      <c r="X245" s="647">
        <f t="shared" si="122"/>
        <v>0</v>
      </c>
      <c r="Y245" s="647">
        <f t="shared" si="123"/>
        <v>0</v>
      </c>
      <c r="Z245" s="647">
        <f t="shared" si="124"/>
        <v>0</v>
      </c>
      <c r="AA245" s="647">
        <f t="shared" si="125"/>
        <v>0</v>
      </c>
      <c r="AB245" s="647">
        <f t="shared" si="126"/>
        <v>0</v>
      </c>
      <c r="AC245" s="648" t="str">
        <f t="shared" si="127"/>
        <v>2003</v>
      </c>
      <c r="AD245" s="599">
        <f t="shared" si="128"/>
        <v>10</v>
      </c>
      <c r="AE245" s="649">
        <f t="shared" si="129"/>
        <v>245000</v>
      </c>
      <c r="AF245" s="473">
        <f t="shared" si="130"/>
        <v>244990</v>
      </c>
      <c r="AG245" s="640">
        <f t="shared" si="131"/>
        <v>244990</v>
      </c>
    </row>
    <row r="246" spans="1:40" s="625" customFormat="1" ht="16">
      <c r="A246" s="496"/>
      <c r="B246" s="493" t="s">
        <v>607</v>
      </c>
      <c r="C246" s="494" t="s">
        <v>268</v>
      </c>
      <c r="D246" s="516" t="s">
        <v>760</v>
      </c>
      <c r="E246" s="516">
        <v>0</v>
      </c>
      <c r="F246" s="521" t="s">
        <v>223</v>
      </c>
      <c r="G246" s="493" t="s">
        <v>166</v>
      </c>
      <c r="H246" s="516">
        <v>0</v>
      </c>
      <c r="I246" s="515" t="s">
        <v>145</v>
      </c>
      <c r="J246" s="516">
        <v>0</v>
      </c>
      <c r="K246" s="516">
        <v>0</v>
      </c>
      <c r="L246" s="516">
        <v>0</v>
      </c>
      <c r="M246" s="493" t="s">
        <v>204</v>
      </c>
      <c r="N246" s="493" t="s">
        <v>166</v>
      </c>
      <c r="O246" s="517">
        <v>87500</v>
      </c>
      <c r="P246" s="611"/>
      <c r="Q246" s="1090"/>
      <c r="R246" s="643" t="str">
        <f t="shared" si="119"/>
        <v>2.08.01</v>
      </c>
      <c r="S246" s="543" t="str">
        <f t="shared" si="112"/>
        <v>ALAT KEDOKTERAN</v>
      </c>
      <c r="T246" s="543">
        <f t="shared" si="113"/>
        <v>5</v>
      </c>
      <c r="U246" s="651">
        <f t="shared" si="120"/>
        <v>17498</v>
      </c>
      <c r="V246" s="543">
        <f t="shared" si="116"/>
        <v>11</v>
      </c>
      <c r="W246" s="647">
        <f t="shared" si="121"/>
        <v>87490</v>
      </c>
      <c r="X246" s="647">
        <f t="shared" si="122"/>
        <v>0</v>
      </c>
      <c r="Y246" s="647">
        <f t="shared" si="123"/>
        <v>0</v>
      </c>
      <c r="Z246" s="647">
        <f t="shared" si="124"/>
        <v>0</v>
      </c>
      <c r="AA246" s="647">
        <f t="shared" si="125"/>
        <v>0</v>
      </c>
      <c r="AB246" s="647">
        <f t="shared" si="126"/>
        <v>0</v>
      </c>
      <c r="AC246" s="648" t="str">
        <f t="shared" si="127"/>
        <v>2002</v>
      </c>
      <c r="AD246" s="599">
        <f t="shared" si="128"/>
        <v>10</v>
      </c>
      <c r="AE246" s="649">
        <f t="shared" si="129"/>
        <v>87500</v>
      </c>
      <c r="AF246" s="473">
        <f t="shared" si="130"/>
        <v>87490</v>
      </c>
      <c r="AG246" s="640">
        <f t="shared" si="131"/>
        <v>87490</v>
      </c>
    </row>
    <row r="247" spans="1:40" s="625" customFormat="1" ht="16">
      <c r="A247" s="496"/>
      <c r="B247" s="493" t="s">
        <v>599</v>
      </c>
      <c r="C247" s="494" t="s">
        <v>269</v>
      </c>
      <c r="D247" s="516" t="s">
        <v>145</v>
      </c>
      <c r="E247" s="516">
        <v>0</v>
      </c>
      <c r="F247" s="521" t="s">
        <v>223</v>
      </c>
      <c r="G247" s="493" t="s">
        <v>166</v>
      </c>
      <c r="H247" s="516">
        <v>0</v>
      </c>
      <c r="I247" s="515" t="s">
        <v>145</v>
      </c>
      <c r="J247" s="516">
        <v>0</v>
      </c>
      <c r="K247" s="516">
        <v>0</v>
      </c>
      <c r="L247" s="516">
        <v>0</v>
      </c>
      <c r="M247" s="493" t="s">
        <v>204</v>
      </c>
      <c r="N247" s="493" t="s">
        <v>166</v>
      </c>
      <c r="O247" s="517">
        <v>105000</v>
      </c>
      <c r="P247" s="611"/>
      <c r="Q247" s="1090"/>
      <c r="R247" s="643" t="str">
        <f t="shared" si="119"/>
        <v>2.08.01</v>
      </c>
      <c r="S247" s="543" t="str">
        <f t="shared" si="112"/>
        <v>ALAT KEDOKTERAN</v>
      </c>
      <c r="T247" s="543">
        <f t="shared" si="113"/>
        <v>5</v>
      </c>
      <c r="U247" s="651">
        <f t="shared" si="120"/>
        <v>20998</v>
      </c>
      <c r="V247" s="543">
        <f t="shared" si="116"/>
        <v>11</v>
      </c>
      <c r="W247" s="647">
        <f t="shared" si="121"/>
        <v>104990</v>
      </c>
      <c r="X247" s="647">
        <f t="shared" si="122"/>
        <v>0</v>
      </c>
      <c r="Y247" s="647">
        <f t="shared" si="123"/>
        <v>0</v>
      </c>
      <c r="Z247" s="647">
        <f t="shared" si="124"/>
        <v>0</v>
      </c>
      <c r="AA247" s="647">
        <f t="shared" si="125"/>
        <v>0</v>
      </c>
      <c r="AB247" s="647">
        <f t="shared" si="126"/>
        <v>0</v>
      </c>
      <c r="AC247" s="648" t="str">
        <f t="shared" si="127"/>
        <v>2002</v>
      </c>
      <c r="AD247" s="599">
        <f t="shared" si="128"/>
        <v>10</v>
      </c>
      <c r="AE247" s="649">
        <f t="shared" si="129"/>
        <v>105000</v>
      </c>
      <c r="AF247" s="473">
        <f t="shared" si="130"/>
        <v>104990</v>
      </c>
      <c r="AG247" s="640">
        <f t="shared" si="131"/>
        <v>104990</v>
      </c>
    </row>
    <row r="248" spans="1:40" s="625" customFormat="1" ht="16">
      <c r="A248" s="496"/>
      <c r="B248" s="493" t="s">
        <v>614</v>
      </c>
      <c r="C248" s="494" t="s">
        <v>270</v>
      </c>
      <c r="D248" s="516" t="s">
        <v>761</v>
      </c>
      <c r="E248" s="516">
        <v>0</v>
      </c>
      <c r="F248" s="521" t="s">
        <v>225</v>
      </c>
      <c r="G248" s="493" t="s">
        <v>166</v>
      </c>
      <c r="H248" s="516">
        <v>0</v>
      </c>
      <c r="I248" s="515" t="s">
        <v>145</v>
      </c>
      <c r="J248" s="516">
        <v>0</v>
      </c>
      <c r="K248" s="516">
        <v>0</v>
      </c>
      <c r="L248" s="516">
        <v>0</v>
      </c>
      <c r="M248" s="493" t="s">
        <v>204</v>
      </c>
      <c r="N248" s="493" t="s">
        <v>166</v>
      </c>
      <c r="O248" s="517">
        <v>65000</v>
      </c>
      <c r="P248" s="611"/>
      <c r="Q248" s="1090"/>
      <c r="R248" s="643" t="str">
        <f t="shared" si="119"/>
        <v>2.08.01</v>
      </c>
      <c r="S248" s="543" t="str">
        <f t="shared" si="112"/>
        <v>ALAT KEDOKTERAN</v>
      </c>
      <c r="T248" s="543">
        <f t="shared" si="113"/>
        <v>5</v>
      </c>
      <c r="U248" s="651">
        <f t="shared" si="120"/>
        <v>12998</v>
      </c>
      <c r="V248" s="543">
        <f t="shared" si="116"/>
        <v>11</v>
      </c>
      <c r="W248" s="647">
        <f t="shared" si="121"/>
        <v>64990</v>
      </c>
      <c r="X248" s="647">
        <f t="shared" si="122"/>
        <v>0</v>
      </c>
      <c r="Y248" s="647">
        <f t="shared" si="123"/>
        <v>0</v>
      </c>
      <c r="Z248" s="647">
        <f t="shared" si="124"/>
        <v>0</v>
      </c>
      <c r="AA248" s="647">
        <f t="shared" si="125"/>
        <v>0</v>
      </c>
      <c r="AB248" s="647">
        <f t="shared" si="126"/>
        <v>0</v>
      </c>
      <c r="AC248" s="648" t="str">
        <f t="shared" si="127"/>
        <v>2002</v>
      </c>
      <c r="AD248" s="599">
        <f t="shared" si="128"/>
        <v>10</v>
      </c>
      <c r="AE248" s="649">
        <f t="shared" si="129"/>
        <v>65000</v>
      </c>
      <c r="AF248" s="473">
        <f t="shared" si="130"/>
        <v>64990</v>
      </c>
      <c r="AG248" s="640">
        <f t="shared" si="131"/>
        <v>64990</v>
      </c>
    </row>
    <row r="249" spans="1:40" s="625" customFormat="1" ht="16">
      <c r="A249" s="496"/>
      <c r="B249" s="493" t="s">
        <v>624</v>
      </c>
      <c r="C249" s="494" t="s">
        <v>271</v>
      </c>
      <c r="D249" s="516" t="s">
        <v>740</v>
      </c>
      <c r="E249" s="516">
        <v>0</v>
      </c>
      <c r="F249" s="521" t="s">
        <v>222</v>
      </c>
      <c r="G249" s="493" t="s">
        <v>166</v>
      </c>
      <c r="H249" s="516">
        <v>0</v>
      </c>
      <c r="I249" s="515" t="s">
        <v>145</v>
      </c>
      <c r="J249" s="516">
        <v>0</v>
      </c>
      <c r="K249" s="516">
        <v>0</v>
      </c>
      <c r="L249" s="516">
        <v>0</v>
      </c>
      <c r="M249" s="493" t="s">
        <v>204</v>
      </c>
      <c r="N249" s="493" t="s">
        <v>166</v>
      </c>
      <c r="O249" s="517">
        <v>140000</v>
      </c>
      <c r="P249" s="611"/>
      <c r="Q249" s="1090"/>
      <c r="R249" s="643" t="str">
        <f t="shared" si="119"/>
        <v>2.08.02</v>
      </c>
      <c r="S249" s="543" t="str">
        <f t="shared" ref="S249:S291" si="132">VLOOKUP(R249,kelompok,2,0)</f>
        <v>ALAT KESEHATAN</v>
      </c>
      <c r="T249" s="543">
        <f t="shared" ref="T249:T291" si="133">VLOOKUP(R249,MASAMANFAAT,4,0)</f>
        <v>5</v>
      </c>
      <c r="U249" s="651">
        <f t="shared" si="120"/>
        <v>27998</v>
      </c>
      <c r="V249" s="543">
        <f t="shared" si="116"/>
        <v>11</v>
      </c>
      <c r="W249" s="647">
        <f t="shared" si="121"/>
        <v>139990</v>
      </c>
      <c r="X249" s="647">
        <f t="shared" si="122"/>
        <v>0</v>
      </c>
      <c r="Y249" s="647">
        <f t="shared" si="123"/>
        <v>0</v>
      </c>
      <c r="Z249" s="647">
        <f t="shared" si="124"/>
        <v>0</v>
      </c>
      <c r="AA249" s="647">
        <f t="shared" si="125"/>
        <v>0</v>
      </c>
      <c r="AB249" s="647">
        <f t="shared" si="126"/>
        <v>0</v>
      </c>
      <c r="AC249" s="648" t="str">
        <f t="shared" si="127"/>
        <v>2002</v>
      </c>
      <c r="AD249" s="599">
        <f t="shared" si="128"/>
        <v>10</v>
      </c>
      <c r="AE249" s="649">
        <f t="shared" si="129"/>
        <v>140000</v>
      </c>
      <c r="AF249" s="473">
        <f t="shared" si="130"/>
        <v>139990</v>
      </c>
      <c r="AG249" s="640">
        <f t="shared" si="131"/>
        <v>139990</v>
      </c>
    </row>
    <row r="250" spans="1:40" s="625" customFormat="1" ht="16">
      <c r="A250" s="496"/>
      <c r="B250" s="493" t="s">
        <v>613</v>
      </c>
      <c r="C250" s="494" t="s">
        <v>257</v>
      </c>
      <c r="D250" s="516" t="s">
        <v>762</v>
      </c>
      <c r="E250" s="516">
        <v>0</v>
      </c>
      <c r="F250" s="521" t="s">
        <v>222</v>
      </c>
      <c r="G250" s="493" t="s">
        <v>166</v>
      </c>
      <c r="H250" s="516">
        <v>0</v>
      </c>
      <c r="I250" s="515" t="s">
        <v>145</v>
      </c>
      <c r="J250" s="516">
        <v>0</v>
      </c>
      <c r="K250" s="516">
        <v>0</v>
      </c>
      <c r="L250" s="516">
        <v>0</v>
      </c>
      <c r="M250" s="493" t="s">
        <v>204</v>
      </c>
      <c r="N250" s="493" t="s">
        <v>166</v>
      </c>
      <c r="O250" s="517">
        <v>420000</v>
      </c>
      <c r="P250" s="611"/>
      <c r="Q250" s="1090"/>
      <c r="R250" s="643" t="str">
        <f t="shared" si="119"/>
        <v>2.08.02</v>
      </c>
      <c r="S250" s="543" t="str">
        <f t="shared" si="132"/>
        <v>ALAT KESEHATAN</v>
      </c>
      <c r="T250" s="543">
        <f t="shared" si="133"/>
        <v>5</v>
      </c>
      <c r="U250" s="651">
        <f t="shared" si="120"/>
        <v>83998</v>
      </c>
      <c r="V250" s="543">
        <f t="shared" si="116"/>
        <v>11</v>
      </c>
      <c r="W250" s="647">
        <f t="shared" si="121"/>
        <v>419990</v>
      </c>
      <c r="X250" s="647">
        <f t="shared" si="122"/>
        <v>0</v>
      </c>
      <c r="Y250" s="647">
        <f t="shared" si="123"/>
        <v>0</v>
      </c>
      <c r="Z250" s="647">
        <f t="shared" si="124"/>
        <v>0</v>
      </c>
      <c r="AA250" s="647">
        <f t="shared" si="125"/>
        <v>0</v>
      </c>
      <c r="AB250" s="647">
        <f t="shared" si="126"/>
        <v>0</v>
      </c>
      <c r="AC250" s="648" t="str">
        <f t="shared" si="127"/>
        <v>2002</v>
      </c>
      <c r="AD250" s="599">
        <f t="shared" si="128"/>
        <v>10</v>
      </c>
      <c r="AE250" s="649">
        <f t="shared" si="129"/>
        <v>420000</v>
      </c>
      <c r="AF250" s="473">
        <f t="shared" si="130"/>
        <v>419990</v>
      </c>
      <c r="AG250" s="640">
        <f t="shared" si="131"/>
        <v>419990</v>
      </c>
    </row>
    <row r="251" spans="1:40" s="625" customFormat="1" ht="32">
      <c r="A251" s="496"/>
      <c r="B251" s="493" t="s">
        <v>626</v>
      </c>
      <c r="C251" s="494" t="s">
        <v>272</v>
      </c>
      <c r="D251" s="516" t="s">
        <v>763</v>
      </c>
      <c r="E251" s="516">
        <v>0</v>
      </c>
      <c r="F251" s="521" t="s">
        <v>222</v>
      </c>
      <c r="G251" s="493" t="s">
        <v>164</v>
      </c>
      <c r="H251" s="516">
        <v>0</v>
      </c>
      <c r="I251" s="521"/>
      <c r="J251" s="516">
        <v>0</v>
      </c>
      <c r="K251" s="516">
        <v>0</v>
      </c>
      <c r="L251" s="516">
        <v>0</v>
      </c>
      <c r="M251" s="493" t="s">
        <v>204</v>
      </c>
      <c r="N251" s="493" t="s">
        <v>164</v>
      </c>
      <c r="O251" s="517">
        <v>350000</v>
      </c>
      <c r="P251" s="611"/>
      <c r="Q251" s="1090"/>
      <c r="R251" s="643" t="str">
        <f t="shared" si="119"/>
        <v>2.08.01</v>
      </c>
      <c r="S251" s="543" t="str">
        <f t="shared" si="132"/>
        <v>ALAT KEDOKTERAN</v>
      </c>
      <c r="T251" s="543">
        <f t="shared" si="133"/>
        <v>5</v>
      </c>
      <c r="U251" s="651">
        <f t="shared" si="120"/>
        <v>69998</v>
      </c>
      <c r="V251" s="543">
        <f t="shared" si="116"/>
        <v>9</v>
      </c>
      <c r="W251" s="647">
        <f t="shared" si="121"/>
        <v>349990</v>
      </c>
      <c r="X251" s="647">
        <f t="shared" si="122"/>
        <v>0</v>
      </c>
      <c r="Y251" s="647">
        <f t="shared" si="123"/>
        <v>0</v>
      </c>
      <c r="Z251" s="647">
        <f t="shared" si="124"/>
        <v>0</v>
      </c>
      <c r="AA251" s="647">
        <f t="shared" si="125"/>
        <v>0</v>
      </c>
      <c r="AB251" s="647">
        <f t="shared" si="126"/>
        <v>0</v>
      </c>
      <c r="AC251" s="648" t="str">
        <f t="shared" si="127"/>
        <v>2004</v>
      </c>
      <c r="AD251" s="599">
        <f t="shared" si="128"/>
        <v>10</v>
      </c>
      <c r="AE251" s="649">
        <f t="shared" si="129"/>
        <v>350000</v>
      </c>
      <c r="AF251" s="473">
        <f t="shared" si="130"/>
        <v>349990</v>
      </c>
      <c r="AG251" s="640">
        <f t="shared" si="131"/>
        <v>349990</v>
      </c>
    </row>
    <row r="252" spans="1:40" s="625" customFormat="1" ht="16">
      <c r="A252" s="496"/>
      <c r="B252" s="493" t="s">
        <v>613</v>
      </c>
      <c r="C252" s="494" t="s">
        <v>257</v>
      </c>
      <c r="D252" s="516" t="s">
        <v>738</v>
      </c>
      <c r="E252" s="516">
        <v>0</v>
      </c>
      <c r="F252" s="521" t="s">
        <v>223</v>
      </c>
      <c r="G252" s="493" t="s">
        <v>164</v>
      </c>
      <c r="H252" s="516">
        <v>0</v>
      </c>
      <c r="I252" s="515" t="s">
        <v>145</v>
      </c>
      <c r="J252" s="516">
        <v>0</v>
      </c>
      <c r="K252" s="516">
        <v>0</v>
      </c>
      <c r="L252" s="516">
        <v>0</v>
      </c>
      <c r="M252" s="493" t="s">
        <v>204</v>
      </c>
      <c r="N252" s="493" t="s">
        <v>164</v>
      </c>
      <c r="O252" s="517">
        <v>675000</v>
      </c>
      <c r="P252" s="611" t="s">
        <v>123</v>
      </c>
      <c r="Q252" s="1090"/>
      <c r="R252" s="643" t="str">
        <f t="shared" si="119"/>
        <v>2.08.02</v>
      </c>
      <c r="S252" s="543" t="str">
        <f t="shared" si="132"/>
        <v>ALAT KESEHATAN</v>
      </c>
      <c r="T252" s="543">
        <f t="shared" si="133"/>
        <v>5</v>
      </c>
      <c r="U252" s="651">
        <f t="shared" si="120"/>
        <v>134998</v>
      </c>
      <c r="V252" s="543">
        <f t="shared" si="116"/>
        <v>9</v>
      </c>
      <c r="W252" s="647">
        <f t="shared" si="121"/>
        <v>674990</v>
      </c>
      <c r="X252" s="647">
        <f t="shared" si="122"/>
        <v>0</v>
      </c>
      <c r="Y252" s="647">
        <f t="shared" si="123"/>
        <v>0</v>
      </c>
      <c r="Z252" s="647">
        <f t="shared" si="124"/>
        <v>0</v>
      </c>
      <c r="AA252" s="647">
        <f t="shared" si="125"/>
        <v>0</v>
      </c>
      <c r="AB252" s="647">
        <f t="shared" si="126"/>
        <v>0</v>
      </c>
      <c r="AC252" s="648" t="str">
        <f t="shared" si="127"/>
        <v>2004</v>
      </c>
      <c r="AD252" s="599">
        <f t="shared" si="128"/>
        <v>10</v>
      </c>
      <c r="AE252" s="649">
        <f t="shared" si="129"/>
        <v>675000</v>
      </c>
      <c r="AF252" s="473">
        <f t="shared" si="130"/>
        <v>674990</v>
      </c>
      <c r="AG252" s="640">
        <f t="shared" si="131"/>
        <v>674990</v>
      </c>
    </row>
    <row r="253" spans="1:40" s="625" customFormat="1" ht="16">
      <c r="A253" s="496"/>
      <c r="B253" s="493" t="s">
        <v>629</v>
      </c>
      <c r="C253" s="494" t="s">
        <v>275</v>
      </c>
      <c r="D253" s="516" t="s">
        <v>145</v>
      </c>
      <c r="E253" s="516">
        <v>0</v>
      </c>
      <c r="F253" s="521" t="s">
        <v>223</v>
      </c>
      <c r="G253" s="493" t="s">
        <v>164</v>
      </c>
      <c r="H253" s="516">
        <v>0</v>
      </c>
      <c r="I253" s="515" t="s">
        <v>145</v>
      </c>
      <c r="J253" s="516">
        <v>0</v>
      </c>
      <c r="K253" s="516">
        <v>0</v>
      </c>
      <c r="L253" s="516">
        <v>0</v>
      </c>
      <c r="M253" s="493" t="s">
        <v>204</v>
      </c>
      <c r="N253" s="493" t="s">
        <v>164</v>
      </c>
      <c r="O253" s="517">
        <v>262500</v>
      </c>
      <c r="P253" s="611"/>
      <c r="Q253" s="1090"/>
      <c r="R253" s="643" t="str">
        <f t="shared" si="119"/>
        <v>2.08.01</v>
      </c>
      <c r="S253" s="543" t="str">
        <f t="shared" si="132"/>
        <v>ALAT KEDOKTERAN</v>
      </c>
      <c r="T253" s="543">
        <f t="shared" si="133"/>
        <v>5</v>
      </c>
      <c r="U253" s="651">
        <f t="shared" si="120"/>
        <v>52498</v>
      </c>
      <c r="V253" s="543">
        <f t="shared" si="116"/>
        <v>9</v>
      </c>
      <c r="W253" s="647">
        <f t="shared" si="121"/>
        <v>262490</v>
      </c>
      <c r="X253" s="647">
        <f t="shared" si="122"/>
        <v>0</v>
      </c>
      <c r="Y253" s="647">
        <f t="shared" si="123"/>
        <v>0</v>
      </c>
      <c r="Z253" s="647">
        <f t="shared" si="124"/>
        <v>0</v>
      </c>
      <c r="AA253" s="647">
        <f t="shared" si="125"/>
        <v>0</v>
      </c>
      <c r="AB253" s="647">
        <f t="shared" si="126"/>
        <v>0</v>
      </c>
      <c r="AC253" s="648" t="str">
        <f t="shared" si="127"/>
        <v>2004</v>
      </c>
      <c r="AD253" s="599">
        <f t="shared" si="128"/>
        <v>10</v>
      </c>
      <c r="AE253" s="649">
        <f t="shared" si="129"/>
        <v>262500</v>
      </c>
      <c r="AF253" s="473">
        <f t="shared" si="130"/>
        <v>262490</v>
      </c>
      <c r="AG253" s="640">
        <f t="shared" si="131"/>
        <v>262490</v>
      </c>
    </row>
    <row r="254" spans="1:40" s="625" customFormat="1" ht="32">
      <c r="A254" s="496"/>
      <c r="B254" s="493" t="s">
        <v>631</v>
      </c>
      <c r="C254" s="494" t="s">
        <v>277</v>
      </c>
      <c r="D254" s="516" t="s">
        <v>765</v>
      </c>
      <c r="E254" s="516">
        <v>0</v>
      </c>
      <c r="F254" s="521" t="s">
        <v>221</v>
      </c>
      <c r="G254" s="493" t="s">
        <v>164</v>
      </c>
      <c r="H254" s="516">
        <v>0</v>
      </c>
      <c r="I254" s="521"/>
      <c r="J254" s="516">
        <v>0</v>
      </c>
      <c r="K254" s="516">
        <v>0</v>
      </c>
      <c r="L254" s="516">
        <v>0</v>
      </c>
      <c r="M254" s="493" t="s">
        <v>204</v>
      </c>
      <c r="N254" s="493" t="s">
        <v>164</v>
      </c>
      <c r="O254" s="517">
        <v>147000</v>
      </c>
      <c r="P254" s="611"/>
      <c r="Q254" s="1090"/>
      <c r="R254" s="643" t="str">
        <f t="shared" si="119"/>
        <v>2.08.01</v>
      </c>
      <c r="S254" s="543" t="str">
        <f t="shared" si="132"/>
        <v>ALAT KEDOKTERAN</v>
      </c>
      <c r="T254" s="543">
        <f t="shared" si="133"/>
        <v>5</v>
      </c>
      <c r="U254" s="651">
        <f t="shared" si="120"/>
        <v>29398</v>
      </c>
      <c r="V254" s="543">
        <f t="shared" si="116"/>
        <v>9</v>
      </c>
      <c r="W254" s="647">
        <f t="shared" si="121"/>
        <v>146990</v>
      </c>
      <c r="X254" s="647">
        <f t="shared" si="122"/>
        <v>0</v>
      </c>
      <c r="Y254" s="647">
        <f t="shared" si="123"/>
        <v>0</v>
      </c>
      <c r="Z254" s="647">
        <f t="shared" si="124"/>
        <v>0</v>
      </c>
      <c r="AA254" s="647">
        <f t="shared" si="125"/>
        <v>0</v>
      </c>
      <c r="AB254" s="647">
        <f t="shared" si="126"/>
        <v>0</v>
      </c>
      <c r="AC254" s="648" t="str">
        <f t="shared" si="127"/>
        <v>2004</v>
      </c>
      <c r="AD254" s="599">
        <f t="shared" si="128"/>
        <v>10</v>
      </c>
      <c r="AE254" s="649">
        <f t="shared" si="129"/>
        <v>147000</v>
      </c>
      <c r="AF254" s="473">
        <f t="shared" si="130"/>
        <v>146990</v>
      </c>
      <c r="AG254" s="640">
        <f t="shared" si="131"/>
        <v>146990</v>
      </c>
    </row>
    <row r="255" spans="1:40" s="625" customFormat="1" ht="16">
      <c r="A255" s="496"/>
      <c r="B255" s="493" t="s">
        <v>632</v>
      </c>
      <c r="C255" s="494" t="s">
        <v>248</v>
      </c>
      <c r="D255" s="516" t="s">
        <v>766</v>
      </c>
      <c r="E255" s="516">
        <v>0</v>
      </c>
      <c r="F255" s="521" t="s">
        <v>222</v>
      </c>
      <c r="G255" s="493" t="s">
        <v>166</v>
      </c>
      <c r="H255" s="516">
        <v>0</v>
      </c>
      <c r="I255" s="515" t="s">
        <v>145</v>
      </c>
      <c r="J255" s="516">
        <v>0</v>
      </c>
      <c r="K255" s="516">
        <v>0</v>
      </c>
      <c r="L255" s="516">
        <v>0</v>
      </c>
      <c r="M255" s="493" t="s">
        <v>204</v>
      </c>
      <c r="N255" s="493" t="s">
        <v>166</v>
      </c>
      <c r="O255" s="517">
        <v>822500</v>
      </c>
      <c r="P255" s="611"/>
      <c r="Q255" s="1090"/>
      <c r="R255" s="643" t="str">
        <f t="shared" si="119"/>
        <v>2.08.01</v>
      </c>
      <c r="S255" s="543" t="str">
        <f t="shared" si="132"/>
        <v>ALAT KEDOKTERAN</v>
      </c>
      <c r="T255" s="543">
        <f t="shared" si="133"/>
        <v>5</v>
      </c>
      <c r="U255" s="651">
        <f t="shared" si="120"/>
        <v>164498</v>
      </c>
      <c r="V255" s="543">
        <f t="shared" si="116"/>
        <v>11</v>
      </c>
      <c r="W255" s="647">
        <f t="shared" si="121"/>
        <v>822490</v>
      </c>
      <c r="X255" s="647">
        <f t="shared" si="122"/>
        <v>0</v>
      </c>
      <c r="Y255" s="647">
        <f t="shared" si="123"/>
        <v>0</v>
      </c>
      <c r="Z255" s="647">
        <f t="shared" si="124"/>
        <v>0</v>
      </c>
      <c r="AA255" s="647">
        <f t="shared" si="125"/>
        <v>0</v>
      </c>
      <c r="AB255" s="647">
        <f t="shared" si="126"/>
        <v>0</v>
      </c>
      <c r="AC255" s="648" t="str">
        <f t="shared" si="127"/>
        <v>2002</v>
      </c>
      <c r="AD255" s="599">
        <f t="shared" si="128"/>
        <v>10</v>
      </c>
      <c r="AE255" s="649">
        <f t="shared" si="129"/>
        <v>822500</v>
      </c>
      <c r="AF255" s="473">
        <f t="shared" si="130"/>
        <v>822490</v>
      </c>
      <c r="AG255" s="640">
        <f t="shared" si="131"/>
        <v>822490</v>
      </c>
    </row>
    <row r="256" spans="1:40" s="625" customFormat="1" ht="16">
      <c r="A256" s="496"/>
      <c r="B256" s="493" t="s">
        <v>633</v>
      </c>
      <c r="C256" s="494" t="s">
        <v>279</v>
      </c>
      <c r="D256" s="516" t="s">
        <v>767</v>
      </c>
      <c r="E256" s="516">
        <v>0</v>
      </c>
      <c r="F256" s="521" t="s">
        <v>221</v>
      </c>
      <c r="G256" s="493" t="s">
        <v>164</v>
      </c>
      <c r="H256" s="516">
        <v>0</v>
      </c>
      <c r="I256" s="515" t="s">
        <v>145</v>
      </c>
      <c r="J256" s="516">
        <v>0</v>
      </c>
      <c r="K256" s="516">
        <v>0</v>
      </c>
      <c r="L256" s="516">
        <v>0</v>
      </c>
      <c r="M256" s="493" t="s">
        <v>204</v>
      </c>
      <c r="N256" s="493" t="s">
        <v>164</v>
      </c>
      <c r="O256" s="517">
        <v>168000</v>
      </c>
      <c r="P256" s="611"/>
      <c r="Q256" s="1090"/>
      <c r="R256" s="643" t="str">
        <f t="shared" si="119"/>
        <v>2.08.01</v>
      </c>
      <c r="S256" s="543" t="str">
        <f t="shared" si="132"/>
        <v>ALAT KEDOKTERAN</v>
      </c>
      <c r="T256" s="543">
        <f t="shared" si="133"/>
        <v>5</v>
      </c>
      <c r="U256" s="651">
        <f t="shared" si="120"/>
        <v>33598</v>
      </c>
      <c r="V256" s="543">
        <f t="shared" si="116"/>
        <v>9</v>
      </c>
      <c r="W256" s="647">
        <f t="shared" si="121"/>
        <v>167990</v>
      </c>
      <c r="X256" s="647">
        <f t="shared" si="122"/>
        <v>0</v>
      </c>
      <c r="Y256" s="647">
        <f t="shared" si="123"/>
        <v>0</v>
      </c>
      <c r="Z256" s="647">
        <f t="shared" si="124"/>
        <v>0</v>
      </c>
      <c r="AA256" s="647">
        <f t="shared" si="125"/>
        <v>0</v>
      </c>
      <c r="AB256" s="647">
        <f t="shared" si="126"/>
        <v>0</v>
      </c>
      <c r="AC256" s="648" t="str">
        <f t="shared" si="127"/>
        <v>2004</v>
      </c>
      <c r="AD256" s="599">
        <f t="shared" si="128"/>
        <v>10</v>
      </c>
      <c r="AE256" s="649">
        <f t="shared" si="129"/>
        <v>168000</v>
      </c>
      <c r="AF256" s="473">
        <f t="shared" si="130"/>
        <v>167990</v>
      </c>
      <c r="AG256" s="640">
        <f t="shared" si="131"/>
        <v>167990</v>
      </c>
    </row>
    <row r="257" spans="1:40" s="625" customFormat="1" ht="16">
      <c r="A257" s="496"/>
      <c r="B257" s="493" t="s">
        <v>602</v>
      </c>
      <c r="C257" s="494" t="s">
        <v>281</v>
      </c>
      <c r="D257" s="516" t="s">
        <v>738</v>
      </c>
      <c r="E257" s="516">
        <v>0</v>
      </c>
      <c r="F257" s="521" t="s">
        <v>222</v>
      </c>
      <c r="G257" s="493" t="s">
        <v>164</v>
      </c>
      <c r="H257" s="516">
        <v>0</v>
      </c>
      <c r="I257" s="515" t="s">
        <v>145</v>
      </c>
      <c r="J257" s="516">
        <v>0</v>
      </c>
      <c r="K257" s="516">
        <v>0</v>
      </c>
      <c r="L257" s="516">
        <v>0</v>
      </c>
      <c r="M257" s="493" t="s">
        <v>204</v>
      </c>
      <c r="N257" s="493" t="s">
        <v>164</v>
      </c>
      <c r="O257" s="517">
        <v>157500</v>
      </c>
      <c r="P257" s="611"/>
      <c r="Q257" s="1090"/>
      <c r="R257" s="643" t="str">
        <f t="shared" si="119"/>
        <v>2.08.01</v>
      </c>
      <c r="S257" s="543" t="str">
        <f t="shared" si="132"/>
        <v>ALAT KEDOKTERAN</v>
      </c>
      <c r="T257" s="543">
        <f t="shared" si="133"/>
        <v>5</v>
      </c>
      <c r="U257" s="651">
        <f t="shared" si="120"/>
        <v>31498</v>
      </c>
      <c r="V257" s="543">
        <f t="shared" si="116"/>
        <v>9</v>
      </c>
      <c r="W257" s="647">
        <f t="shared" si="121"/>
        <v>157490</v>
      </c>
      <c r="X257" s="647">
        <f t="shared" si="122"/>
        <v>0</v>
      </c>
      <c r="Y257" s="647">
        <f t="shared" si="123"/>
        <v>0</v>
      </c>
      <c r="Z257" s="647">
        <f t="shared" si="124"/>
        <v>0</v>
      </c>
      <c r="AA257" s="647">
        <f t="shared" si="125"/>
        <v>0</v>
      </c>
      <c r="AB257" s="647">
        <f t="shared" si="126"/>
        <v>0</v>
      </c>
      <c r="AC257" s="648" t="str">
        <f t="shared" si="127"/>
        <v>2004</v>
      </c>
      <c r="AD257" s="599">
        <f t="shared" si="128"/>
        <v>10</v>
      </c>
      <c r="AE257" s="649">
        <f t="shared" si="129"/>
        <v>157500</v>
      </c>
      <c r="AF257" s="473">
        <f t="shared" si="130"/>
        <v>157490</v>
      </c>
      <c r="AG257" s="640">
        <f t="shared" si="131"/>
        <v>157490</v>
      </c>
    </row>
    <row r="258" spans="1:40" s="625" customFormat="1" ht="16">
      <c r="A258" s="496"/>
      <c r="B258" s="493" t="s">
        <v>602</v>
      </c>
      <c r="C258" s="494" t="s">
        <v>282</v>
      </c>
      <c r="D258" s="516" t="s">
        <v>769</v>
      </c>
      <c r="E258" s="516">
        <v>0</v>
      </c>
      <c r="F258" s="521" t="s">
        <v>220</v>
      </c>
      <c r="G258" s="493" t="s">
        <v>240</v>
      </c>
      <c r="H258" s="516">
        <v>0</v>
      </c>
      <c r="I258" s="515" t="s">
        <v>145</v>
      </c>
      <c r="J258" s="516">
        <v>0</v>
      </c>
      <c r="K258" s="516">
        <v>0</v>
      </c>
      <c r="L258" s="516">
        <v>0</v>
      </c>
      <c r="M258" s="493" t="s">
        <v>204</v>
      </c>
      <c r="N258" s="493" t="s">
        <v>240</v>
      </c>
      <c r="O258" s="517">
        <v>157500</v>
      </c>
      <c r="P258" s="611"/>
      <c r="Q258" s="1090"/>
      <c r="R258" s="643" t="str">
        <f t="shared" si="119"/>
        <v>2.08.01</v>
      </c>
      <c r="S258" s="543" t="str">
        <f t="shared" si="132"/>
        <v>ALAT KEDOKTERAN</v>
      </c>
      <c r="T258" s="543">
        <f t="shared" si="133"/>
        <v>5</v>
      </c>
      <c r="U258" s="651">
        <f t="shared" si="120"/>
        <v>31498</v>
      </c>
      <c r="V258" s="543">
        <f t="shared" si="116"/>
        <v>10</v>
      </c>
      <c r="W258" s="647">
        <f t="shared" si="121"/>
        <v>157490</v>
      </c>
      <c r="X258" s="647">
        <f t="shared" si="122"/>
        <v>0</v>
      </c>
      <c r="Y258" s="647">
        <f t="shared" si="123"/>
        <v>0</v>
      </c>
      <c r="Z258" s="647">
        <f t="shared" si="124"/>
        <v>0</v>
      </c>
      <c r="AA258" s="647">
        <f t="shared" si="125"/>
        <v>0</v>
      </c>
      <c r="AB258" s="647">
        <f t="shared" si="126"/>
        <v>0</v>
      </c>
      <c r="AC258" s="648" t="str">
        <f t="shared" si="127"/>
        <v>2003</v>
      </c>
      <c r="AD258" s="599">
        <f t="shared" si="128"/>
        <v>10</v>
      </c>
      <c r="AE258" s="649">
        <f t="shared" si="129"/>
        <v>157500</v>
      </c>
      <c r="AF258" s="473">
        <f t="shared" si="130"/>
        <v>157490</v>
      </c>
      <c r="AG258" s="640">
        <f t="shared" si="131"/>
        <v>157490</v>
      </c>
    </row>
    <row r="259" spans="1:40" s="625" customFormat="1" ht="16">
      <c r="A259" s="496"/>
      <c r="B259" s="493" t="s">
        <v>602</v>
      </c>
      <c r="C259" s="494" t="s">
        <v>282</v>
      </c>
      <c r="D259" s="516" t="s">
        <v>769</v>
      </c>
      <c r="E259" s="516">
        <v>0</v>
      </c>
      <c r="F259" s="521" t="s">
        <v>220</v>
      </c>
      <c r="G259" s="493" t="s">
        <v>240</v>
      </c>
      <c r="H259" s="516">
        <v>0</v>
      </c>
      <c r="I259" s="515" t="s">
        <v>145</v>
      </c>
      <c r="J259" s="516">
        <v>0</v>
      </c>
      <c r="K259" s="516">
        <v>0</v>
      </c>
      <c r="L259" s="516">
        <v>0</v>
      </c>
      <c r="M259" s="493" t="s">
        <v>204</v>
      </c>
      <c r="N259" s="493" t="s">
        <v>240</v>
      </c>
      <c r="O259" s="517">
        <v>157500</v>
      </c>
      <c r="P259" s="611"/>
      <c r="Q259" s="1090"/>
      <c r="R259" s="643" t="str">
        <f t="shared" si="119"/>
        <v>2.08.01</v>
      </c>
      <c r="S259" s="543" t="str">
        <f t="shared" si="132"/>
        <v>ALAT KEDOKTERAN</v>
      </c>
      <c r="T259" s="543">
        <f t="shared" si="133"/>
        <v>5</v>
      </c>
      <c r="U259" s="651">
        <f t="shared" si="120"/>
        <v>31498</v>
      </c>
      <c r="V259" s="543">
        <f t="shared" si="116"/>
        <v>10</v>
      </c>
      <c r="W259" s="647">
        <f t="shared" si="121"/>
        <v>157490</v>
      </c>
      <c r="X259" s="647">
        <f t="shared" si="122"/>
        <v>0</v>
      </c>
      <c r="Y259" s="647">
        <f t="shared" si="123"/>
        <v>0</v>
      </c>
      <c r="Z259" s="647">
        <f t="shared" si="124"/>
        <v>0</v>
      </c>
      <c r="AA259" s="647">
        <f t="shared" si="125"/>
        <v>0</v>
      </c>
      <c r="AB259" s="647">
        <f t="shared" si="126"/>
        <v>0</v>
      </c>
      <c r="AC259" s="648" t="str">
        <f t="shared" si="127"/>
        <v>2003</v>
      </c>
      <c r="AD259" s="599">
        <f t="shared" si="128"/>
        <v>10</v>
      </c>
      <c r="AE259" s="649">
        <f t="shared" si="129"/>
        <v>157500</v>
      </c>
      <c r="AF259" s="473">
        <f t="shared" si="130"/>
        <v>157490</v>
      </c>
      <c r="AG259" s="640">
        <f t="shared" si="131"/>
        <v>157490</v>
      </c>
    </row>
    <row r="260" spans="1:40" s="625" customFormat="1" ht="16">
      <c r="A260" s="496"/>
      <c r="B260" s="493" t="s">
        <v>609</v>
      </c>
      <c r="C260" s="494" t="s">
        <v>283</v>
      </c>
      <c r="D260" s="516" t="s">
        <v>770</v>
      </c>
      <c r="E260" s="516">
        <v>0</v>
      </c>
      <c r="F260" s="521" t="s">
        <v>230</v>
      </c>
      <c r="G260" s="493" t="s">
        <v>240</v>
      </c>
      <c r="H260" s="516">
        <v>0</v>
      </c>
      <c r="I260" s="515" t="s">
        <v>145</v>
      </c>
      <c r="J260" s="516">
        <v>0</v>
      </c>
      <c r="K260" s="516">
        <v>0</v>
      </c>
      <c r="L260" s="516">
        <v>0</v>
      </c>
      <c r="M260" s="493" t="s">
        <v>204</v>
      </c>
      <c r="N260" s="493" t="s">
        <v>240</v>
      </c>
      <c r="O260" s="517">
        <v>822500</v>
      </c>
      <c r="P260" s="611"/>
      <c r="Q260" s="1090"/>
      <c r="R260" s="643" t="str">
        <f t="shared" si="119"/>
        <v>2.08.01</v>
      </c>
      <c r="S260" s="543" t="str">
        <f t="shared" si="132"/>
        <v>ALAT KEDOKTERAN</v>
      </c>
      <c r="T260" s="543">
        <f t="shared" si="133"/>
        <v>5</v>
      </c>
      <c r="U260" s="651">
        <f t="shared" si="120"/>
        <v>164498</v>
      </c>
      <c r="V260" s="543">
        <f t="shared" si="116"/>
        <v>10</v>
      </c>
      <c r="W260" s="647">
        <f t="shared" si="121"/>
        <v>822490</v>
      </c>
      <c r="X260" s="647">
        <f t="shared" si="122"/>
        <v>0</v>
      </c>
      <c r="Y260" s="647">
        <f t="shared" si="123"/>
        <v>0</v>
      </c>
      <c r="Z260" s="647">
        <f t="shared" si="124"/>
        <v>0</v>
      </c>
      <c r="AA260" s="647">
        <f t="shared" si="125"/>
        <v>0</v>
      </c>
      <c r="AB260" s="647">
        <f t="shared" si="126"/>
        <v>0</v>
      </c>
      <c r="AC260" s="648" t="str">
        <f t="shared" si="127"/>
        <v>2003</v>
      </c>
      <c r="AD260" s="599">
        <f t="shared" si="128"/>
        <v>10</v>
      </c>
      <c r="AE260" s="649">
        <f t="shared" si="129"/>
        <v>822500</v>
      </c>
      <c r="AF260" s="473">
        <f t="shared" si="130"/>
        <v>822490</v>
      </c>
      <c r="AG260" s="640">
        <f t="shared" si="131"/>
        <v>822490</v>
      </c>
    </row>
    <row r="261" spans="1:40" s="625" customFormat="1" ht="16">
      <c r="A261" s="496"/>
      <c r="B261" s="493" t="s">
        <v>614</v>
      </c>
      <c r="C261" s="494" t="s">
        <v>258</v>
      </c>
      <c r="D261" s="516" t="s">
        <v>740</v>
      </c>
      <c r="E261" s="516">
        <v>0</v>
      </c>
      <c r="F261" s="521" t="s">
        <v>225</v>
      </c>
      <c r="G261" s="493" t="s">
        <v>851</v>
      </c>
      <c r="H261" s="516">
        <v>0</v>
      </c>
      <c r="I261" s="515" t="s">
        <v>145</v>
      </c>
      <c r="J261" s="516">
        <v>0</v>
      </c>
      <c r="K261" s="516">
        <v>0</v>
      </c>
      <c r="L261" s="516">
        <v>0</v>
      </c>
      <c r="M261" s="493" t="s">
        <v>204</v>
      </c>
      <c r="N261" s="493" t="s">
        <v>851</v>
      </c>
      <c r="O261" s="517">
        <v>60000</v>
      </c>
      <c r="P261" s="611"/>
      <c r="Q261" s="1090"/>
      <c r="R261" s="643" t="str">
        <f t="shared" si="119"/>
        <v>2.08.01</v>
      </c>
      <c r="S261" s="543" t="str">
        <f t="shared" si="132"/>
        <v>ALAT KEDOKTERAN</v>
      </c>
      <c r="T261" s="543">
        <f t="shared" si="133"/>
        <v>5</v>
      </c>
      <c r="U261" s="651">
        <f t="shared" si="120"/>
        <v>11998</v>
      </c>
      <c r="V261" s="543">
        <f t="shared" ref="V261:V304" si="134">2013-AC261</f>
        <v>13</v>
      </c>
      <c r="W261" s="647">
        <f t="shared" si="121"/>
        <v>59990</v>
      </c>
      <c r="X261" s="647">
        <f t="shared" si="122"/>
        <v>0</v>
      </c>
      <c r="Y261" s="647">
        <f t="shared" si="123"/>
        <v>0</v>
      </c>
      <c r="Z261" s="647">
        <f t="shared" si="124"/>
        <v>0</v>
      </c>
      <c r="AA261" s="647">
        <f t="shared" si="125"/>
        <v>0</v>
      </c>
      <c r="AB261" s="647">
        <f t="shared" si="126"/>
        <v>0</v>
      </c>
      <c r="AC261" s="648" t="str">
        <f t="shared" si="127"/>
        <v>2000</v>
      </c>
      <c r="AD261" s="599">
        <f t="shared" si="128"/>
        <v>10</v>
      </c>
      <c r="AE261" s="649">
        <f t="shared" si="129"/>
        <v>60000</v>
      </c>
      <c r="AF261" s="473">
        <f t="shared" si="130"/>
        <v>59990</v>
      </c>
      <c r="AG261" s="640">
        <f t="shared" si="131"/>
        <v>59990</v>
      </c>
    </row>
    <row r="262" spans="1:40" s="625" customFormat="1" ht="16">
      <c r="A262" s="496"/>
      <c r="B262" s="493" t="s">
        <v>623</v>
      </c>
      <c r="C262" s="494" t="s">
        <v>284</v>
      </c>
      <c r="D262" s="516" t="s">
        <v>747</v>
      </c>
      <c r="E262" s="516">
        <v>0</v>
      </c>
      <c r="F262" s="521" t="s">
        <v>230</v>
      </c>
      <c r="G262" s="493" t="s">
        <v>240</v>
      </c>
      <c r="H262" s="516">
        <v>0</v>
      </c>
      <c r="I262" s="521"/>
      <c r="J262" s="516">
        <v>0</v>
      </c>
      <c r="K262" s="516">
        <v>0</v>
      </c>
      <c r="L262" s="516">
        <v>0</v>
      </c>
      <c r="M262" s="493" t="s">
        <v>204</v>
      </c>
      <c r="N262" s="493" t="s">
        <v>240</v>
      </c>
      <c r="O262" s="517">
        <v>245000</v>
      </c>
      <c r="P262" s="611"/>
      <c r="Q262" s="1090"/>
      <c r="R262" s="643" t="str">
        <f t="shared" si="119"/>
        <v>2.08.01</v>
      </c>
      <c r="S262" s="543" t="str">
        <f t="shared" si="132"/>
        <v>ALAT KEDOKTERAN</v>
      </c>
      <c r="T262" s="543">
        <f t="shared" si="133"/>
        <v>5</v>
      </c>
      <c r="U262" s="651">
        <f t="shared" si="120"/>
        <v>48998</v>
      </c>
      <c r="V262" s="543">
        <f t="shared" si="134"/>
        <v>10</v>
      </c>
      <c r="W262" s="647">
        <f t="shared" si="121"/>
        <v>244990</v>
      </c>
      <c r="X262" s="647">
        <f t="shared" si="122"/>
        <v>0</v>
      </c>
      <c r="Y262" s="647">
        <f t="shared" si="123"/>
        <v>0</v>
      </c>
      <c r="Z262" s="647">
        <f t="shared" si="124"/>
        <v>0</v>
      </c>
      <c r="AA262" s="647">
        <f t="shared" si="125"/>
        <v>0</v>
      </c>
      <c r="AB262" s="647">
        <f t="shared" si="126"/>
        <v>0</v>
      </c>
      <c r="AC262" s="648" t="str">
        <f t="shared" si="127"/>
        <v>2003</v>
      </c>
      <c r="AD262" s="599">
        <f t="shared" si="128"/>
        <v>10</v>
      </c>
      <c r="AE262" s="649">
        <f t="shared" si="129"/>
        <v>245000</v>
      </c>
      <c r="AF262" s="473">
        <f t="shared" si="130"/>
        <v>244990</v>
      </c>
      <c r="AG262" s="640">
        <f t="shared" si="131"/>
        <v>244990</v>
      </c>
    </row>
    <row r="263" spans="1:40" s="625" customFormat="1" ht="16">
      <c r="A263" s="496"/>
      <c r="B263" s="493" t="s">
        <v>602</v>
      </c>
      <c r="C263" s="494" t="s">
        <v>282</v>
      </c>
      <c r="D263" s="516" t="s">
        <v>770</v>
      </c>
      <c r="E263" s="516">
        <v>0</v>
      </c>
      <c r="F263" s="521" t="s">
        <v>222</v>
      </c>
      <c r="G263" s="493" t="s">
        <v>240</v>
      </c>
      <c r="H263" s="516">
        <v>0</v>
      </c>
      <c r="I263" s="515" t="s">
        <v>145</v>
      </c>
      <c r="J263" s="516">
        <v>0</v>
      </c>
      <c r="K263" s="516">
        <v>0</v>
      </c>
      <c r="L263" s="516">
        <v>0</v>
      </c>
      <c r="M263" s="493" t="s">
        <v>204</v>
      </c>
      <c r="N263" s="493" t="s">
        <v>240</v>
      </c>
      <c r="O263" s="517">
        <v>157500</v>
      </c>
      <c r="P263" s="611"/>
      <c r="Q263" s="1090"/>
      <c r="R263" s="643" t="str">
        <f t="shared" si="119"/>
        <v>2.08.01</v>
      </c>
      <c r="S263" s="543" t="str">
        <f t="shared" si="132"/>
        <v>ALAT KEDOKTERAN</v>
      </c>
      <c r="T263" s="543">
        <f t="shared" si="133"/>
        <v>5</v>
      </c>
      <c r="U263" s="651">
        <f t="shared" si="120"/>
        <v>31498</v>
      </c>
      <c r="V263" s="543">
        <f t="shared" si="134"/>
        <v>10</v>
      </c>
      <c r="W263" s="647">
        <f t="shared" si="121"/>
        <v>157490</v>
      </c>
      <c r="X263" s="647">
        <f t="shared" si="122"/>
        <v>0</v>
      </c>
      <c r="Y263" s="647">
        <f t="shared" si="123"/>
        <v>0</v>
      </c>
      <c r="Z263" s="647">
        <f t="shared" si="124"/>
        <v>0</v>
      </c>
      <c r="AA263" s="647">
        <f t="shared" si="125"/>
        <v>0</v>
      </c>
      <c r="AB263" s="647">
        <f t="shared" si="126"/>
        <v>0</v>
      </c>
      <c r="AC263" s="648" t="str">
        <f t="shared" si="127"/>
        <v>2003</v>
      </c>
      <c r="AD263" s="599">
        <f t="shared" si="128"/>
        <v>10</v>
      </c>
      <c r="AE263" s="649">
        <f t="shared" si="129"/>
        <v>157500</v>
      </c>
      <c r="AF263" s="473">
        <f t="shared" si="130"/>
        <v>157490</v>
      </c>
      <c r="AG263" s="640">
        <f t="shared" si="131"/>
        <v>157490</v>
      </c>
    </row>
    <row r="264" spans="1:40" s="625" customFormat="1" ht="16">
      <c r="A264" s="496"/>
      <c r="B264" s="493" t="s">
        <v>609</v>
      </c>
      <c r="C264" s="494" t="s">
        <v>283</v>
      </c>
      <c r="D264" s="516" t="s">
        <v>770</v>
      </c>
      <c r="E264" s="516">
        <v>0</v>
      </c>
      <c r="F264" s="521" t="s">
        <v>230</v>
      </c>
      <c r="G264" s="493" t="s">
        <v>240</v>
      </c>
      <c r="H264" s="516">
        <v>0</v>
      </c>
      <c r="I264" s="515" t="s">
        <v>145</v>
      </c>
      <c r="J264" s="516">
        <v>0</v>
      </c>
      <c r="K264" s="516">
        <v>0</v>
      </c>
      <c r="L264" s="516">
        <v>0</v>
      </c>
      <c r="M264" s="493" t="s">
        <v>204</v>
      </c>
      <c r="N264" s="493" t="s">
        <v>240</v>
      </c>
      <c r="O264" s="517">
        <v>822500</v>
      </c>
      <c r="P264" s="611"/>
      <c r="Q264" s="1090"/>
      <c r="R264" s="643" t="str">
        <f t="shared" si="119"/>
        <v>2.08.01</v>
      </c>
      <c r="S264" s="543" t="str">
        <f t="shared" si="132"/>
        <v>ALAT KEDOKTERAN</v>
      </c>
      <c r="T264" s="543">
        <f t="shared" si="133"/>
        <v>5</v>
      </c>
      <c r="U264" s="651">
        <f t="shared" si="120"/>
        <v>164498</v>
      </c>
      <c r="V264" s="543">
        <f t="shared" si="134"/>
        <v>10</v>
      </c>
      <c r="W264" s="647">
        <f t="shared" si="121"/>
        <v>822490</v>
      </c>
      <c r="X264" s="647">
        <f t="shared" si="122"/>
        <v>0</v>
      </c>
      <c r="Y264" s="647">
        <f t="shared" si="123"/>
        <v>0</v>
      </c>
      <c r="Z264" s="647">
        <f t="shared" si="124"/>
        <v>0</v>
      </c>
      <c r="AA264" s="647">
        <f t="shared" si="125"/>
        <v>0</v>
      </c>
      <c r="AB264" s="647">
        <f t="shared" si="126"/>
        <v>0</v>
      </c>
      <c r="AC264" s="648" t="str">
        <f t="shared" si="127"/>
        <v>2003</v>
      </c>
      <c r="AD264" s="599">
        <f t="shared" si="128"/>
        <v>10</v>
      </c>
      <c r="AE264" s="649">
        <f t="shared" si="129"/>
        <v>822500</v>
      </c>
      <c r="AF264" s="473">
        <f t="shared" si="130"/>
        <v>822490</v>
      </c>
      <c r="AG264" s="640">
        <f t="shared" si="131"/>
        <v>822490</v>
      </c>
    </row>
    <row r="265" spans="1:40" s="625" customFormat="1" ht="16">
      <c r="A265" s="496"/>
      <c r="B265" s="493" t="s">
        <v>623</v>
      </c>
      <c r="C265" s="494" t="s">
        <v>285</v>
      </c>
      <c r="D265" s="516" t="s">
        <v>145</v>
      </c>
      <c r="E265" s="516">
        <v>0</v>
      </c>
      <c r="F265" s="521" t="s">
        <v>230</v>
      </c>
      <c r="G265" s="493" t="s">
        <v>240</v>
      </c>
      <c r="H265" s="516">
        <v>0</v>
      </c>
      <c r="I265" s="515" t="s">
        <v>145</v>
      </c>
      <c r="J265" s="516">
        <v>0</v>
      </c>
      <c r="K265" s="516">
        <v>0</v>
      </c>
      <c r="L265" s="516">
        <v>0</v>
      </c>
      <c r="M265" s="493" t="s">
        <v>204</v>
      </c>
      <c r="N265" s="493" t="s">
        <v>240</v>
      </c>
      <c r="O265" s="517">
        <v>210000</v>
      </c>
      <c r="P265" s="611"/>
      <c r="Q265" s="1090"/>
      <c r="R265" s="643" t="str">
        <f t="shared" si="119"/>
        <v>2.08.01</v>
      </c>
      <c r="S265" s="543" t="str">
        <f t="shared" si="132"/>
        <v>ALAT KEDOKTERAN</v>
      </c>
      <c r="T265" s="543">
        <f t="shared" si="133"/>
        <v>5</v>
      </c>
      <c r="U265" s="651">
        <f t="shared" si="120"/>
        <v>41998</v>
      </c>
      <c r="V265" s="543">
        <f t="shared" si="134"/>
        <v>10</v>
      </c>
      <c r="W265" s="647">
        <f t="shared" si="121"/>
        <v>209990</v>
      </c>
      <c r="X265" s="647">
        <f t="shared" si="122"/>
        <v>0</v>
      </c>
      <c r="Y265" s="647">
        <f t="shared" si="123"/>
        <v>0</v>
      </c>
      <c r="Z265" s="647">
        <f t="shared" si="124"/>
        <v>0</v>
      </c>
      <c r="AA265" s="647">
        <f t="shared" si="125"/>
        <v>0</v>
      </c>
      <c r="AB265" s="647">
        <f t="shared" si="126"/>
        <v>0</v>
      </c>
      <c r="AC265" s="648" t="str">
        <f t="shared" si="127"/>
        <v>2003</v>
      </c>
      <c r="AD265" s="599">
        <f t="shared" si="128"/>
        <v>10</v>
      </c>
      <c r="AE265" s="649">
        <f t="shared" si="129"/>
        <v>210000</v>
      </c>
      <c r="AF265" s="473">
        <f t="shared" si="130"/>
        <v>209990</v>
      </c>
      <c r="AG265" s="640">
        <f t="shared" si="131"/>
        <v>209990</v>
      </c>
    </row>
    <row r="266" spans="1:40" s="625" customFormat="1" ht="16">
      <c r="A266" s="496"/>
      <c r="B266" s="493" t="s">
        <v>635</v>
      </c>
      <c r="C266" s="494" t="s">
        <v>283</v>
      </c>
      <c r="D266" s="516" t="s">
        <v>770</v>
      </c>
      <c r="E266" s="516">
        <v>0</v>
      </c>
      <c r="F266" s="521" t="s">
        <v>225</v>
      </c>
      <c r="G266" s="493" t="s">
        <v>167</v>
      </c>
      <c r="H266" s="516">
        <v>0</v>
      </c>
      <c r="I266" s="515" t="s">
        <v>145</v>
      </c>
      <c r="J266" s="516">
        <v>0</v>
      </c>
      <c r="K266" s="516">
        <v>0</v>
      </c>
      <c r="L266" s="516">
        <v>0</v>
      </c>
      <c r="M266" s="493" t="s">
        <v>204</v>
      </c>
      <c r="N266" s="493" t="s">
        <v>167</v>
      </c>
      <c r="O266" s="517">
        <v>940000</v>
      </c>
      <c r="P266" s="611"/>
      <c r="Q266" s="1090"/>
      <c r="R266" s="643" t="str">
        <f t="shared" si="119"/>
        <v>2.08.01</v>
      </c>
      <c r="S266" s="543" t="str">
        <f t="shared" si="132"/>
        <v>ALAT KEDOKTERAN</v>
      </c>
      <c r="T266" s="543">
        <f t="shared" si="133"/>
        <v>5</v>
      </c>
      <c r="U266" s="651">
        <f t="shared" si="120"/>
        <v>187998</v>
      </c>
      <c r="V266" s="543">
        <f t="shared" si="134"/>
        <v>8</v>
      </c>
      <c r="W266" s="647">
        <f t="shared" si="121"/>
        <v>939990</v>
      </c>
      <c r="X266" s="647">
        <f t="shared" si="122"/>
        <v>0</v>
      </c>
      <c r="Y266" s="647">
        <f t="shared" si="123"/>
        <v>0</v>
      </c>
      <c r="Z266" s="647">
        <f t="shared" si="124"/>
        <v>0</v>
      </c>
      <c r="AA266" s="647">
        <f t="shared" si="125"/>
        <v>0</v>
      </c>
      <c r="AB266" s="647">
        <f t="shared" si="126"/>
        <v>0</v>
      </c>
      <c r="AC266" s="648" t="str">
        <f t="shared" si="127"/>
        <v>2005</v>
      </c>
      <c r="AD266" s="599">
        <f t="shared" si="128"/>
        <v>10</v>
      </c>
      <c r="AE266" s="649">
        <f t="shared" si="129"/>
        <v>940000</v>
      </c>
      <c r="AF266" s="473">
        <f t="shared" si="130"/>
        <v>939990</v>
      </c>
      <c r="AG266" s="640">
        <f t="shared" si="131"/>
        <v>939990</v>
      </c>
    </row>
    <row r="267" spans="1:40" s="625" customFormat="1" ht="16">
      <c r="A267" s="496"/>
      <c r="B267" s="493" t="s">
        <v>605</v>
      </c>
      <c r="C267" s="494" t="s">
        <v>278</v>
      </c>
      <c r="D267" s="635" t="s">
        <v>740</v>
      </c>
      <c r="E267" s="635">
        <v>0</v>
      </c>
      <c r="F267" s="521" t="s">
        <v>225</v>
      </c>
      <c r="G267" s="493" t="s">
        <v>850</v>
      </c>
      <c r="H267" s="516">
        <v>0</v>
      </c>
      <c r="I267" s="521"/>
      <c r="J267" s="516">
        <v>0</v>
      </c>
      <c r="K267" s="516">
        <v>0</v>
      </c>
      <c r="L267" s="516">
        <v>0</v>
      </c>
      <c r="M267" s="493" t="s">
        <v>204</v>
      </c>
      <c r="N267" s="493" t="s">
        <v>850</v>
      </c>
      <c r="O267" s="517">
        <v>560000</v>
      </c>
      <c r="P267" s="611"/>
      <c r="Q267" s="1090"/>
      <c r="R267" s="643" t="str">
        <f t="shared" si="119"/>
        <v>2.08.01</v>
      </c>
      <c r="S267" s="543" t="str">
        <f t="shared" si="132"/>
        <v>ALAT KEDOKTERAN</v>
      </c>
      <c r="T267" s="543">
        <f t="shared" si="133"/>
        <v>5</v>
      </c>
      <c r="U267" s="651">
        <f t="shared" si="120"/>
        <v>111998</v>
      </c>
      <c r="V267" s="543">
        <f t="shared" si="134"/>
        <v>7</v>
      </c>
      <c r="W267" s="647">
        <f t="shared" si="121"/>
        <v>559990</v>
      </c>
      <c r="X267" s="647">
        <f t="shared" si="122"/>
        <v>0</v>
      </c>
      <c r="Y267" s="647">
        <f t="shared" si="123"/>
        <v>0</v>
      </c>
      <c r="Z267" s="647">
        <f t="shared" si="124"/>
        <v>0</v>
      </c>
      <c r="AA267" s="647">
        <f t="shared" si="125"/>
        <v>0</v>
      </c>
      <c r="AB267" s="647">
        <f t="shared" si="126"/>
        <v>0</v>
      </c>
      <c r="AC267" s="648" t="str">
        <f t="shared" si="127"/>
        <v>2006</v>
      </c>
      <c r="AD267" s="599">
        <f t="shared" si="128"/>
        <v>10</v>
      </c>
      <c r="AE267" s="649">
        <f t="shared" si="129"/>
        <v>560000</v>
      </c>
      <c r="AF267" s="473">
        <f t="shared" si="130"/>
        <v>559990</v>
      </c>
      <c r="AG267" s="640">
        <f t="shared" si="131"/>
        <v>559990</v>
      </c>
    </row>
    <row r="268" spans="1:40" s="625" customFormat="1" ht="16">
      <c r="A268" s="496"/>
      <c r="B268" s="493" t="s">
        <v>602</v>
      </c>
      <c r="C268" s="494" t="s">
        <v>247</v>
      </c>
      <c r="D268" s="516" t="s">
        <v>770</v>
      </c>
      <c r="E268" s="516">
        <v>0</v>
      </c>
      <c r="F268" s="521" t="s">
        <v>231</v>
      </c>
      <c r="G268" s="493" t="s">
        <v>240</v>
      </c>
      <c r="H268" s="516">
        <v>0</v>
      </c>
      <c r="I268" s="515" t="s">
        <v>145</v>
      </c>
      <c r="J268" s="516">
        <v>0</v>
      </c>
      <c r="K268" s="516">
        <v>0</v>
      </c>
      <c r="L268" s="516">
        <v>0</v>
      </c>
      <c r="M268" s="493" t="s">
        <v>204</v>
      </c>
      <c r="N268" s="493" t="s">
        <v>240</v>
      </c>
      <c r="O268" s="517">
        <v>135000</v>
      </c>
      <c r="P268" s="611"/>
      <c r="Q268" s="1090"/>
      <c r="R268" s="643" t="str">
        <f t="shared" si="119"/>
        <v>2.08.01</v>
      </c>
      <c r="S268" s="543" t="str">
        <f t="shared" si="132"/>
        <v>ALAT KEDOKTERAN</v>
      </c>
      <c r="T268" s="543">
        <f t="shared" si="133"/>
        <v>5</v>
      </c>
      <c r="U268" s="651">
        <f t="shared" si="120"/>
        <v>26998</v>
      </c>
      <c r="V268" s="543">
        <f t="shared" si="134"/>
        <v>10</v>
      </c>
      <c r="W268" s="647">
        <f t="shared" si="121"/>
        <v>134990</v>
      </c>
      <c r="X268" s="647">
        <f t="shared" si="122"/>
        <v>0</v>
      </c>
      <c r="Y268" s="647">
        <f t="shared" si="123"/>
        <v>0</v>
      </c>
      <c r="Z268" s="647">
        <f t="shared" si="124"/>
        <v>0</v>
      </c>
      <c r="AA268" s="647">
        <f t="shared" si="125"/>
        <v>0</v>
      </c>
      <c r="AB268" s="647">
        <f t="shared" si="126"/>
        <v>0</v>
      </c>
      <c r="AC268" s="648" t="str">
        <f t="shared" si="127"/>
        <v>2003</v>
      </c>
      <c r="AD268" s="599">
        <f t="shared" si="128"/>
        <v>10</v>
      </c>
      <c r="AE268" s="649">
        <f t="shared" si="129"/>
        <v>135000</v>
      </c>
      <c r="AF268" s="473">
        <f t="shared" si="130"/>
        <v>134990</v>
      </c>
      <c r="AG268" s="640">
        <f t="shared" si="131"/>
        <v>134990</v>
      </c>
    </row>
    <row r="269" spans="1:40" s="625" customFormat="1" ht="16">
      <c r="A269" s="496"/>
      <c r="B269" s="493" t="s">
        <v>609</v>
      </c>
      <c r="C269" s="494" t="s">
        <v>283</v>
      </c>
      <c r="D269" s="516" t="s">
        <v>770</v>
      </c>
      <c r="E269" s="516">
        <v>0</v>
      </c>
      <c r="F269" s="521" t="s">
        <v>231</v>
      </c>
      <c r="G269" s="493" t="s">
        <v>240</v>
      </c>
      <c r="H269" s="516">
        <v>0</v>
      </c>
      <c r="I269" s="515" t="s">
        <v>145</v>
      </c>
      <c r="J269" s="516">
        <v>0</v>
      </c>
      <c r="K269" s="516">
        <v>0</v>
      </c>
      <c r="L269" s="516">
        <v>0</v>
      </c>
      <c r="M269" s="493" t="s">
        <v>204</v>
      </c>
      <c r="N269" s="493" t="s">
        <v>240</v>
      </c>
      <c r="O269" s="517">
        <v>822500</v>
      </c>
      <c r="P269" s="611"/>
      <c r="Q269" s="1090"/>
      <c r="R269" s="643" t="str">
        <f t="shared" si="119"/>
        <v>2.08.01</v>
      </c>
      <c r="S269" s="543" t="str">
        <f t="shared" si="132"/>
        <v>ALAT KEDOKTERAN</v>
      </c>
      <c r="T269" s="543">
        <f t="shared" si="133"/>
        <v>5</v>
      </c>
      <c r="U269" s="651">
        <f t="shared" si="120"/>
        <v>164498</v>
      </c>
      <c r="V269" s="543">
        <f t="shared" si="134"/>
        <v>10</v>
      </c>
      <c r="W269" s="647">
        <f t="shared" si="121"/>
        <v>822490</v>
      </c>
      <c r="X269" s="647">
        <f t="shared" si="122"/>
        <v>0</v>
      </c>
      <c r="Y269" s="647">
        <f t="shared" si="123"/>
        <v>0</v>
      </c>
      <c r="Z269" s="647">
        <f t="shared" si="124"/>
        <v>0</v>
      </c>
      <c r="AA269" s="647">
        <f t="shared" si="125"/>
        <v>0</v>
      </c>
      <c r="AB269" s="647">
        <f t="shared" si="126"/>
        <v>0</v>
      </c>
      <c r="AC269" s="648" t="str">
        <f t="shared" si="127"/>
        <v>2003</v>
      </c>
      <c r="AD269" s="599">
        <f t="shared" si="128"/>
        <v>10</v>
      </c>
      <c r="AE269" s="649">
        <f t="shared" si="129"/>
        <v>822500</v>
      </c>
      <c r="AF269" s="473">
        <f t="shared" si="130"/>
        <v>822490</v>
      </c>
      <c r="AG269" s="640">
        <f t="shared" si="131"/>
        <v>822490</v>
      </c>
    </row>
    <row r="270" spans="1:40" s="626" customFormat="1" ht="16">
      <c r="A270" s="496"/>
      <c r="B270" s="493" t="s">
        <v>614</v>
      </c>
      <c r="C270" s="494" t="s">
        <v>258</v>
      </c>
      <c r="D270" s="516" t="s">
        <v>772</v>
      </c>
      <c r="E270" s="516">
        <v>0</v>
      </c>
      <c r="F270" s="521" t="s">
        <v>226</v>
      </c>
      <c r="G270" s="493" t="s">
        <v>240</v>
      </c>
      <c r="H270" s="516">
        <v>0</v>
      </c>
      <c r="I270" s="515" t="s">
        <v>145</v>
      </c>
      <c r="J270" s="516">
        <v>0</v>
      </c>
      <c r="K270" s="516">
        <v>0</v>
      </c>
      <c r="L270" s="516">
        <v>0</v>
      </c>
      <c r="M270" s="493" t="s">
        <v>204</v>
      </c>
      <c r="N270" s="493" t="s">
        <v>240</v>
      </c>
      <c r="O270" s="517">
        <v>60000</v>
      </c>
      <c r="P270" s="611"/>
      <c r="Q270" s="1090"/>
      <c r="R270" s="643" t="str">
        <f t="shared" si="119"/>
        <v>2.08.01</v>
      </c>
      <c r="S270" s="543" t="str">
        <f t="shared" si="132"/>
        <v>ALAT KEDOKTERAN</v>
      </c>
      <c r="T270" s="543">
        <f t="shared" si="133"/>
        <v>5</v>
      </c>
      <c r="U270" s="651">
        <f t="shared" si="120"/>
        <v>11998</v>
      </c>
      <c r="V270" s="543">
        <f t="shared" si="134"/>
        <v>10</v>
      </c>
      <c r="W270" s="647">
        <f t="shared" si="121"/>
        <v>59990</v>
      </c>
      <c r="X270" s="647">
        <f t="shared" si="122"/>
        <v>0</v>
      </c>
      <c r="Y270" s="647">
        <f t="shared" si="123"/>
        <v>0</v>
      </c>
      <c r="Z270" s="647">
        <f t="shared" si="124"/>
        <v>0</v>
      </c>
      <c r="AA270" s="647">
        <f t="shared" si="125"/>
        <v>0</v>
      </c>
      <c r="AB270" s="647">
        <f t="shared" si="126"/>
        <v>0</v>
      </c>
      <c r="AC270" s="648" t="str">
        <f t="shared" si="127"/>
        <v>2003</v>
      </c>
      <c r="AD270" s="599">
        <f t="shared" si="128"/>
        <v>10</v>
      </c>
      <c r="AE270" s="649">
        <f t="shared" si="129"/>
        <v>60000</v>
      </c>
      <c r="AF270" s="473">
        <f t="shared" si="130"/>
        <v>59990</v>
      </c>
      <c r="AG270" s="640">
        <f t="shared" si="131"/>
        <v>59990</v>
      </c>
      <c r="AH270" s="625"/>
      <c r="AI270" s="625"/>
      <c r="AJ270" s="625"/>
      <c r="AK270" s="625"/>
      <c r="AL270" s="625"/>
      <c r="AM270" s="625"/>
      <c r="AN270" s="625"/>
    </row>
    <row r="271" spans="1:40" s="626" customFormat="1" ht="16">
      <c r="A271" s="496"/>
      <c r="B271" s="493" t="s">
        <v>599</v>
      </c>
      <c r="C271" s="494" t="s">
        <v>286</v>
      </c>
      <c r="D271" s="516" t="s">
        <v>773</v>
      </c>
      <c r="E271" s="516">
        <v>0</v>
      </c>
      <c r="F271" s="521" t="s">
        <v>225</v>
      </c>
      <c r="G271" s="493" t="s">
        <v>167</v>
      </c>
      <c r="H271" s="516">
        <v>0</v>
      </c>
      <c r="I271" s="515" t="s">
        <v>145</v>
      </c>
      <c r="J271" s="516">
        <v>0</v>
      </c>
      <c r="K271" s="516">
        <v>0</v>
      </c>
      <c r="L271" s="516">
        <v>0</v>
      </c>
      <c r="M271" s="493" t="s">
        <v>204</v>
      </c>
      <c r="N271" s="493" t="s">
        <v>167</v>
      </c>
      <c r="O271" s="517">
        <v>137500</v>
      </c>
      <c r="P271" s="611"/>
      <c r="Q271" s="1090"/>
      <c r="R271" s="643" t="str">
        <f t="shared" si="119"/>
        <v>2.08.01</v>
      </c>
      <c r="S271" s="543" t="str">
        <f t="shared" si="132"/>
        <v>ALAT KEDOKTERAN</v>
      </c>
      <c r="T271" s="543">
        <f t="shared" si="133"/>
        <v>5</v>
      </c>
      <c r="U271" s="651">
        <f t="shared" si="120"/>
        <v>27498</v>
      </c>
      <c r="V271" s="543">
        <f t="shared" si="134"/>
        <v>8</v>
      </c>
      <c r="W271" s="647">
        <f t="shared" si="121"/>
        <v>137490</v>
      </c>
      <c r="X271" s="647">
        <f t="shared" si="122"/>
        <v>0</v>
      </c>
      <c r="Y271" s="647">
        <f t="shared" si="123"/>
        <v>0</v>
      </c>
      <c r="Z271" s="647">
        <f t="shared" si="124"/>
        <v>0</v>
      </c>
      <c r="AA271" s="647">
        <f t="shared" si="125"/>
        <v>0</v>
      </c>
      <c r="AB271" s="647">
        <f t="shared" si="126"/>
        <v>0</v>
      </c>
      <c r="AC271" s="648" t="str">
        <f t="shared" si="127"/>
        <v>2005</v>
      </c>
      <c r="AD271" s="599">
        <f t="shared" si="128"/>
        <v>10</v>
      </c>
      <c r="AE271" s="649">
        <f t="shared" si="129"/>
        <v>137500</v>
      </c>
      <c r="AF271" s="473">
        <f t="shared" si="130"/>
        <v>137490</v>
      </c>
      <c r="AG271" s="640">
        <f t="shared" si="131"/>
        <v>137490</v>
      </c>
      <c r="AH271" s="625"/>
      <c r="AI271" s="625"/>
      <c r="AJ271" s="625"/>
      <c r="AK271" s="625"/>
      <c r="AL271" s="625"/>
      <c r="AM271" s="625"/>
      <c r="AN271" s="625"/>
    </row>
    <row r="272" spans="1:40" s="626" customFormat="1" ht="16">
      <c r="A272" s="496"/>
      <c r="B272" s="493" t="s">
        <v>602</v>
      </c>
      <c r="C272" s="494" t="s">
        <v>282</v>
      </c>
      <c r="D272" s="516" t="s">
        <v>770</v>
      </c>
      <c r="E272" s="516">
        <v>0</v>
      </c>
      <c r="F272" s="521" t="s">
        <v>222</v>
      </c>
      <c r="G272" s="493" t="s">
        <v>240</v>
      </c>
      <c r="H272" s="516">
        <v>0</v>
      </c>
      <c r="I272" s="515" t="s">
        <v>145</v>
      </c>
      <c r="J272" s="516">
        <v>0</v>
      </c>
      <c r="K272" s="516">
        <v>0</v>
      </c>
      <c r="L272" s="516">
        <v>0</v>
      </c>
      <c r="M272" s="493" t="s">
        <v>204</v>
      </c>
      <c r="N272" s="493" t="s">
        <v>240</v>
      </c>
      <c r="O272" s="517">
        <v>135000</v>
      </c>
      <c r="P272" s="611"/>
      <c r="Q272" s="1090"/>
      <c r="R272" s="643" t="str">
        <f t="shared" si="119"/>
        <v>2.08.01</v>
      </c>
      <c r="S272" s="543" t="str">
        <f t="shared" si="132"/>
        <v>ALAT KEDOKTERAN</v>
      </c>
      <c r="T272" s="543">
        <f t="shared" si="133"/>
        <v>5</v>
      </c>
      <c r="U272" s="651">
        <f t="shared" si="120"/>
        <v>26998</v>
      </c>
      <c r="V272" s="543">
        <f t="shared" si="134"/>
        <v>10</v>
      </c>
      <c r="W272" s="647">
        <f t="shared" si="121"/>
        <v>134990</v>
      </c>
      <c r="X272" s="647">
        <f t="shared" si="122"/>
        <v>0</v>
      </c>
      <c r="Y272" s="647">
        <f t="shared" si="123"/>
        <v>0</v>
      </c>
      <c r="Z272" s="647">
        <f t="shared" si="124"/>
        <v>0</v>
      </c>
      <c r="AA272" s="647">
        <f t="shared" si="125"/>
        <v>0</v>
      </c>
      <c r="AB272" s="647">
        <f t="shared" si="126"/>
        <v>0</v>
      </c>
      <c r="AC272" s="648" t="str">
        <f t="shared" si="127"/>
        <v>2003</v>
      </c>
      <c r="AD272" s="599">
        <f t="shared" si="128"/>
        <v>10</v>
      </c>
      <c r="AE272" s="649">
        <f t="shared" si="129"/>
        <v>135000</v>
      </c>
      <c r="AF272" s="473">
        <f t="shared" si="130"/>
        <v>134990</v>
      </c>
      <c r="AG272" s="640">
        <f t="shared" si="131"/>
        <v>134990</v>
      </c>
      <c r="AH272" s="625"/>
      <c r="AI272" s="625"/>
      <c r="AJ272" s="625"/>
      <c r="AK272" s="625"/>
      <c r="AL272" s="625"/>
      <c r="AM272" s="625"/>
      <c r="AN272" s="625"/>
    </row>
    <row r="273" spans="1:40" s="626" customFormat="1" ht="16">
      <c r="A273" s="496"/>
      <c r="B273" s="493" t="s">
        <v>611</v>
      </c>
      <c r="C273" s="494" t="s">
        <v>255</v>
      </c>
      <c r="D273" s="516" t="s">
        <v>774</v>
      </c>
      <c r="E273" s="516">
        <v>0</v>
      </c>
      <c r="F273" s="521" t="s">
        <v>221</v>
      </c>
      <c r="G273" s="493" t="s">
        <v>167</v>
      </c>
      <c r="H273" s="516">
        <v>0</v>
      </c>
      <c r="I273" s="515" t="s">
        <v>145</v>
      </c>
      <c r="J273" s="516">
        <v>0</v>
      </c>
      <c r="K273" s="516">
        <v>0</v>
      </c>
      <c r="L273" s="516">
        <v>0</v>
      </c>
      <c r="M273" s="493" t="s">
        <v>204</v>
      </c>
      <c r="N273" s="493" t="s">
        <v>167</v>
      </c>
      <c r="O273" s="517">
        <v>600000</v>
      </c>
      <c r="P273" s="611"/>
      <c r="Q273" s="1090"/>
      <c r="R273" s="643" t="str">
        <f t="shared" si="119"/>
        <v>2.08.01</v>
      </c>
      <c r="S273" s="543" t="str">
        <f t="shared" si="132"/>
        <v>ALAT KEDOKTERAN</v>
      </c>
      <c r="T273" s="543">
        <f t="shared" si="133"/>
        <v>5</v>
      </c>
      <c r="U273" s="651">
        <f t="shared" si="120"/>
        <v>119998</v>
      </c>
      <c r="V273" s="543">
        <f t="shared" si="134"/>
        <v>8</v>
      </c>
      <c r="W273" s="647">
        <f t="shared" si="121"/>
        <v>599990</v>
      </c>
      <c r="X273" s="647">
        <f t="shared" si="122"/>
        <v>0</v>
      </c>
      <c r="Y273" s="647">
        <f t="shared" si="123"/>
        <v>0</v>
      </c>
      <c r="Z273" s="647">
        <f t="shared" si="124"/>
        <v>0</v>
      </c>
      <c r="AA273" s="647">
        <f t="shared" si="125"/>
        <v>0</v>
      </c>
      <c r="AB273" s="647">
        <f t="shared" si="126"/>
        <v>0</v>
      </c>
      <c r="AC273" s="648" t="str">
        <f t="shared" si="127"/>
        <v>2005</v>
      </c>
      <c r="AD273" s="599">
        <f t="shared" si="128"/>
        <v>10</v>
      </c>
      <c r="AE273" s="649">
        <f t="shared" si="129"/>
        <v>600000</v>
      </c>
      <c r="AF273" s="473">
        <f t="shared" si="130"/>
        <v>599990</v>
      </c>
      <c r="AG273" s="640">
        <f t="shared" si="131"/>
        <v>599990</v>
      </c>
      <c r="AH273" s="625"/>
      <c r="AI273" s="625"/>
      <c r="AJ273" s="625"/>
      <c r="AK273" s="625"/>
      <c r="AL273" s="625"/>
      <c r="AM273" s="625"/>
      <c r="AN273" s="625"/>
    </row>
    <row r="274" spans="1:40" s="626" customFormat="1" ht="16">
      <c r="A274" s="496"/>
      <c r="B274" s="493" t="s">
        <v>623</v>
      </c>
      <c r="C274" s="494" t="s">
        <v>267</v>
      </c>
      <c r="D274" s="516" t="s">
        <v>759</v>
      </c>
      <c r="E274" s="516">
        <v>0</v>
      </c>
      <c r="F274" s="521" t="s">
        <v>230</v>
      </c>
      <c r="G274" s="493" t="s">
        <v>166</v>
      </c>
      <c r="H274" s="516">
        <v>0</v>
      </c>
      <c r="I274" s="515" t="s">
        <v>145</v>
      </c>
      <c r="J274" s="516">
        <v>0</v>
      </c>
      <c r="K274" s="516">
        <v>0</v>
      </c>
      <c r="L274" s="516">
        <v>0</v>
      </c>
      <c r="M274" s="493" t="s">
        <v>204</v>
      </c>
      <c r="N274" s="493" t="s">
        <v>166</v>
      </c>
      <c r="O274" s="517">
        <v>245000</v>
      </c>
      <c r="P274" s="611"/>
      <c r="Q274" s="1090"/>
      <c r="R274" s="643" t="str">
        <f t="shared" si="119"/>
        <v>2.08.01</v>
      </c>
      <c r="S274" s="543" t="str">
        <f t="shared" si="132"/>
        <v>ALAT KEDOKTERAN</v>
      </c>
      <c r="T274" s="543">
        <f t="shared" si="133"/>
        <v>5</v>
      </c>
      <c r="U274" s="651">
        <f t="shared" si="120"/>
        <v>48998</v>
      </c>
      <c r="V274" s="543">
        <f t="shared" si="134"/>
        <v>11</v>
      </c>
      <c r="W274" s="647">
        <f t="shared" si="121"/>
        <v>244990</v>
      </c>
      <c r="X274" s="647">
        <f t="shared" si="122"/>
        <v>0</v>
      </c>
      <c r="Y274" s="647">
        <f t="shared" si="123"/>
        <v>0</v>
      </c>
      <c r="Z274" s="647">
        <f t="shared" si="124"/>
        <v>0</v>
      </c>
      <c r="AA274" s="647">
        <f t="shared" si="125"/>
        <v>0</v>
      </c>
      <c r="AB274" s="647">
        <f t="shared" si="126"/>
        <v>0</v>
      </c>
      <c r="AC274" s="648" t="str">
        <f t="shared" si="127"/>
        <v>2002</v>
      </c>
      <c r="AD274" s="599">
        <f t="shared" si="128"/>
        <v>10</v>
      </c>
      <c r="AE274" s="649">
        <f t="shared" si="129"/>
        <v>245000</v>
      </c>
      <c r="AF274" s="473">
        <f t="shared" si="130"/>
        <v>244990</v>
      </c>
      <c r="AG274" s="640">
        <f t="shared" si="131"/>
        <v>244990</v>
      </c>
      <c r="AH274" s="625"/>
      <c r="AI274" s="625"/>
      <c r="AJ274" s="625"/>
      <c r="AK274" s="625"/>
      <c r="AL274" s="625"/>
      <c r="AM274" s="625"/>
      <c r="AN274" s="625"/>
    </row>
    <row r="275" spans="1:40" s="626" customFormat="1" ht="32">
      <c r="A275" s="496"/>
      <c r="B275" s="493" t="s">
        <v>636</v>
      </c>
      <c r="C275" s="494" t="s">
        <v>287</v>
      </c>
      <c r="D275" s="516" t="s">
        <v>775</v>
      </c>
      <c r="E275" s="516">
        <v>0</v>
      </c>
      <c r="F275" s="521" t="s">
        <v>223</v>
      </c>
      <c r="G275" s="493" t="s">
        <v>850</v>
      </c>
      <c r="H275" s="516">
        <v>0</v>
      </c>
      <c r="I275" s="515" t="s">
        <v>145</v>
      </c>
      <c r="J275" s="516">
        <v>0</v>
      </c>
      <c r="K275" s="516">
        <v>0</v>
      </c>
      <c r="L275" s="516">
        <v>0</v>
      </c>
      <c r="M275" s="493" t="s">
        <v>204</v>
      </c>
      <c r="N275" s="493" t="s">
        <v>850</v>
      </c>
      <c r="O275" s="517">
        <v>280000</v>
      </c>
      <c r="P275" s="611" t="s">
        <v>123</v>
      </c>
      <c r="Q275" s="1090"/>
      <c r="R275" s="643" t="str">
        <f t="shared" si="119"/>
        <v>2.08.01</v>
      </c>
      <c r="S275" s="543" t="str">
        <f t="shared" si="132"/>
        <v>ALAT KEDOKTERAN</v>
      </c>
      <c r="T275" s="543">
        <f t="shared" si="133"/>
        <v>5</v>
      </c>
      <c r="U275" s="651">
        <f t="shared" si="120"/>
        <v>55998</v>
      </c>
      <c r="V275" s="543">
        <f t="shared" si="134"/>
        <v>7</v>
      </c>
      <c r="W275" s="647">
        <f t="shared" si="121"/>
        <v>279990</v>
      </c>
      <c r="X275" s="647">
        <f t="shared" si="122"/>
        <v>0</v>
      </c>
      <c r="Y275" s="647">
        <f t="shared" si="123"/>
        <v>0</v>
      </c>
      <c r="Z275" s="647">
        <f t="shared" si="124"/>
        <v>0</v>
      </c>
      <c r="AA275" s="647">
        <f t="shared" si="125"/>
        <v>0</v>
      </c>
      <c r="AB275" s="647">
        <f t="shared" si="126"/>
        <v>0</v>
      </c>
      <c r="AC275" s="648" t="str">
        <f t="shared" si="127"/>
        <v>2006</v>
      </c>
      <c r="AD275" s="599">
        <f t="shared" si="128"/>
        <v>10</v>
      </c>
      <c r="AE275" s="649">
        <f t="shared" si="129"/>
        <v>280000</v>
      </c>
      <c r="AF275" s="473">
        <f t="shared" ref="AF275:AF315" si="135">W275+X275+Y275+Z275+AA275</f>
        <v>279990</v>
      </c>
      <c r="AG275" s="640">
        <f t="shared" ref="AG275:AG316" si="136">AF275+AB275</f>
        <v>279990</v>
      </c>
      <c r="AH275" s="625"/>
      <c r="AI275" s="625"/>
      <c r="AJ275" s="625"/>
      <c r="AK275" s="625"/>
      <c r="AL275" s="625"/>
      <c r="AM275" s="625"/>
      <c r="AN275" s="625"/>
    </row>
    <row r="276" spans="1:40" s="626" customFormat="1" ht="16">
      <c r="A276" s="496"/>
      <c r="B276" s="493" t="s">
        <v>613</v>
      </c>
      <c r="C276" s="494" t="s">
        <v>290</v>
      </c>
      <c r="D276" s="516" t="s">
        <v>777</v>
      </c>
      <c r="E276" s="516">
        <v>0</v>
      </c>
      <c r="F276" s="521" t="s">
        <v>225</v>
      </c>
      <c r="G276" s="493" t="s">
        <v>165</v>
      </c>
      <c r="H276" s="516">
        <v>0</v>
      </c>
      <c r="I276" s="515" t="s">
        <v>145</v>
      </c>
      <c r="J276" s="516">
        <v>0</v>
      </c>
      <c r="K276" s="516">
        <v>0</v>
      </c>
      <c r="L276" s="516">
        <v>0</v>
      </c>
      <c r="M276" s="493" t="s">
        <v>204</v>
      </c>
      <c r="N276" s="493" t="s">
        <v>165</v>
      </c>
      <c r="O276" s="517">
        <v>165000</v>
      </c>
      <c r="P276" s="611"/>
      <c r="Q276" s="1090"/>
      <c r="R276" s="643" t="str">
        <f t="shared" si="119"/>
        <v>2.08.02</v>
      </c>
      <c r="S276" s="543" t="str">
        <f t="shared" si="132"/>
        <v>ALAT KESEHATAN</v>
      </c>
      <c r="T276" s="543">
        <f t="shared" si="133"/>
        <v>5</v>
      </c>
      <c r="U276" s="651">
        <f t="shared" si="120"/>
        <v>32998</v>
      </c>
      <c r="V276" s="543">
        <f t="shared" si="134"/>
        <v>12</v>
      </c>
      <c r="W276" s="647">
        <f t="shared" si="121"/>
        <v>164990</v>
      </c>
      <c r="X276" s="647">
        <f t="shared" si="122"/>
        <v>0</v>
      </c>
      <c r="Y276" s="647">
        <f t="shared" si="123"/>
        <v>0</v>
      </c>
      <c r="Z276" s="647">
        <f t="shared" si="124"/>
        <v>0</v>
      </c>
      <c r="AA276" s="647">
        <f t="shared" si="125"/>
        <v>0</v>
      </c>
      <c r="AB276" s="647">
        <f t="shared" si="126"/>
        <v>0</v>
      </c>
      <c r="AC276" s="648" t="str">
        <f t="shared" si="127"/>
        <v>2001</v>
      </c>
      <c r="AD276" s="599">
        <f t="shared" si="128"/>
        <v>10</v>
      </c>
      <c r="AE276" s="649">
        <f t="shared" si="129"/>
        <v>165000</v>
      </c>
      <c r="AF276" s="473">
        <f t="shared" si="135"/>
        <v>164990</v>
      </c>
      <c r="AG276" s="640">
        <f t="shared" si="136"/>
        <v>164990</v>
      </c>
      <c r="AH276" s="625"/>
      <c r="AI276" s="625"/>
      <c r="AJ276" s="625"/>
      <c r="AK276" s="625"/>
      <c r="AL276" s="625"/>
      <c r="AM276" s="625"/>
      <c r="AN276" s="625"/>
    </row>
    <row r="277" spans="1:40" s="626" customFormat="1" ht="16">
      <c r="A277" s="496"/>
      <c r="B277" s="493" t="s">
        <v>613</v>
      </c>
      <c r="C277" s="494" t="s">
        <v>290</v>
      </c>
      <c r="D277" s="516" t="s">
        <v>778</v>
      </c>
      <c r="E277" s="516">
        <v>0</v>
      </c>
      <c r="F277" s="521" t="s">
        <v>225</v>
      </c>
      <c r="G277" s="493" t="s">
        <v>165</v>
      </c>
      <c r="H277" s="516">
        <v>0</v>
      </c>
      <c r="I277" s="515" t="s">
        <v>145</v>
      </c>
      <c r="J277" s="516">
        <v>0</v>
      </c>
      <c r="K277" s="516">
        <v>0</v>
      </c>
      <c r="L277" s="516">
        <v>0</v>
      </c>
      <c r="M277" s="493" t="s">
        <v>204</v>
      </c>
      <c r="N277" s="493" t="s">
        <v>165</v>
      </c>
      <c r="O277" s="517">
        <v>165000</v>
      </c>
      <c r="P277" s="611"/>
      <c r="Q277" s="1090"/>
      <c r="R277" s="643" t="str">
        <f t="shared" si="119"/>
        <v>2.08.02</v>
      </c>
      <c r="S277" s="543" t="str">
        <f t="shared" si="132"/>
        <v>ALAT KESEHATAN</v>
      </c>
      <c r="T277" s="543">
        <f t="shared" si="133"/>
        <v>5</v>
      </c>
      <c r="U277" s="651">
        <f t="shared" si="120"/>
        <v>32998</v>
      </c>
      <c r="V277" s="543">
        <f t="shared" si="134"/>
        <v>12</v>
      </c>
      <c r="W277" s="647">
        <f t="shared" si="121"/>
        <v>164990</v>
      </c>
      <c r="X277" s="647">
        <f t="shared" si="122"/>
        <v>0</v>
      </c>
      <c r="Y277" s="647">
        <f t="shared" si="123"/>
        <v>0</v>
      </c>
      <c r="Z277" s="647">
        <f t="shared" si="124"/>
        <v>0</v>
      </c>
      <c r="AA277" s="647">
        <f t="shared" si="125"/>
        <v>0</v>
      </c>
      <c r="AB277" s="647">
        <f t="shared" si="126"/>
        <v>0</v>
      </c>
      <c r="AC277" s="648" t="str">
        <f t="shared" si="127"/>
        <v>2001</v>
      </c>
      <c r="AD277" s="599">
        <f t="shared" si="128"/>
        <v>10</v>
      </c>
      <c r="AE277" s="649">
        <f t="shared" si="129"/>
        <v>165000</v>
      </c>
      <c r="AF277" s="473">
        <f t="shared" si="135"/>
        <v>164990</v>
      </c>
      <c r="AG277" s="640">
        <f t="shared" si="136"/>
        <v>164990</v>
      </c>
      <c r="AH277" s="625"/>
      <c r="AI277" s="625"/>
      <c r="AJ277" s="625"/>
      <c r="AK277" s="625"/>
      <c r="AL277" s="625"/>
      <c r="AM277" s="625"/>
      <c r="AN277" s="625"/>
    </row>
    <row r="278" spans="1:40" s="626" customFormat="1" ht="16">
      <c r="A278" s="496"/>
      <c r="B278" s="493" t="s">
        <v>623</v>
      </c>
      <c r="C278" s="494" t="s">
        <v>284</v>
      </c>
      <c r="D278" s="516" t="s">
        <v>780</v>
      </c>
      <c r="E278" s="516">
        <v>0</v>
      </c>
      <c r="F278" s="521" t="s">
        <v>222</v>
      </c>
      <c r="G278" s="493" t="s">
        <v>164</v>
      </c>
      <c r="H278" s="516">
        <v>0</v>
      </c>
      <c r="I278" s="515" t="s">
        <v>145</v>
      </c>
      <c r="J278" s="516">
        <v>0</v>
      </c>
      <c r="K278" s="516">
        <v>0</v>
      </c>
      <c r="L278" s="516">
        <v>0</v>
      </c>
      <c r="M278" s="493" t="s">
        <v>204</v>
      </c>
      <c r="N278" s="493" t="s">
        <v>164</v>
      </c>
      <c r="O278" s="517">
        <v>525000</v>
      </c>
      <c r="P278" s="611"/>
      <c r="Q278" s="1090"/>
      <c r="R278" s="643" t="str">
        <f t="shared" si="119"/>
        <v>2.08.01</v>
      </c>
      <c r="S278" s="543" t="str">
        <f t="shared" si="132"/>
        <v>ALAT KEDOKTERAN</v>
      </c>
      <c r="T278" s="543">
        <f t="shared" si="133"/>
        <v>5</v>
      </c>
      <c r="U278" s="651">
        <f t="shared" si="120"/>
        <v>104998</v>
      </c>
      <c r="V278" s="543">
        <f t="shared" si="134"/>
        <v>9</v>
      </c>
      <c r="W278" s="647">
        <f t="shared" si="121"/>
        <v>524990</v>
      </c>
      <c r="X278" s="647">
        <f t="shared" si="122"/>
        <v>0</v>
      </c>
      <c r="Y278" s="647">
        <f t="shared" si="123"/>
        <v>0</v>
      </c>
      <c r="Z278" s="647">
        <f t="shared" si="124"/>
        <v>0</v>
      </c>
      <c r="AA278" s="647">
        <f t="shared" si="125"/>
        <v>0</v>
      </c>
      <c r="AB278" s="647">
        <f t="shared" si="126"/>
        <v>0</v>
      </c>
      <c r="AC278" s="648" t="str">
        <f t="shared" si="127"/>
        <v>2004</v>
      </c>
      <c r="AD278" s="599">
        <f t="shared" si="128"/>
        <v>10</v>
      </c>
      <c r="AE278" s="649">
        <f t="shared" si="129"/>
        <v>525000</v>
      </c>
      <c r="AF278" s="473">
        <f t="shared" si="135"/>
        <v>524990</v>
      </c>
      <c r="AG278" s="640">
        <f t="shared" si="136"/>
        <v>524990</v>
      </c>
      <c r="AH278" s="625"/>
      <c r="AI278" s="625"/>
      <c r="AJ278" s="625"/>
      <c r="AK278" s="625"/>
      <c r="AL278" s="625"/>
      <c r="AM278" s="625"/>
      <c r="AN278" s="625"/>
    </row>
    <row r="279" spans="1:40" s="626" customFormat="1" ht="16">
      <c r="A279" s="496"/>
      <c r="B279" s="493" t="s">
        <v>599</v>
      </c>
      <c r="C279" s="494" t="s">
        <v>290</v>
      </c>
      <c r="D279" s="516" t="s">
        <v>781</v>
      </c>
      <c r="E279" s="516">
        <v>0</v>
      </c>
      <c r="F279" s="521" t="s">
        <v>225</v>
      </c>
      <c r="G279" s="493" t="s">
        <v>167</v>
      </c>
      <c r="H279" s="516">
        <v>0</v>
      </c>
      <c r="I279" s="515" t="s">
        <v>145</v>
      </c>
      <c r="J279" s="516">
        <v>0</v>
      </c>
      <c r="K279" s="516">
        <v>0</v>
      </c>
      <c r="L279" s="516">
        <v>0</v>
      </c>
      <c r="M279" s="493" t="s">
        <v>204</v>
      </c>
      <c r="N279" s="493" t="s">
        <v>167</v>
      </c>
      <c r="O279" s="517">
        <v>536250</v>
      </c>
      <c r="P279" s="611"/>
      <c r="Q279" s="1090"/>
      <c r="R279" s="643" t="str">
        <f t="shared" si="119"/>
        <v>2.08.01</v>
      </c>
      <c r="S279" s="543" t="str">
        <f t="shared" si="132"/>
        <v>ALAT KEDOKTERAN</v>
      </c>
      <c r="T279" s="543">
        <f t="shared" si="133"/>
        <v>5</v>
      </c>
      <c r="U279" s="651">
        <f t="shared" si="120"/>
        <v>107248</v>
      </c>
      <c r="V279" s="543">
        <f t="shared" si="134"/>
        <v>8</v>
      </c>
      <c r="W279" s="647">
        <f t="shared" si="121"/>
        <v>536240</v>
      </c>
      <c r="X279" s="647">
        <f t="shared" si="122"/>
        <v>0</v>
      </c>
      <c r="Y279" s="647">
        <f t="shared" si="123"/>
        <v>0</v>
      </c>
      <c r="Z279" s="647">
        <f t="shared" si="124"/>
        <v>0</v>
      </c>
      <c r="AA279" s="647">
        <f t="shared" si="125"/>
        <v>0</v>
      </c>
      <c r="AB279" s="647">
        <f t="shared" si="126"/>
        <v>0</v>
      </c>
      <c r="AC279" s="648" t="str">
        <f t="shared" si="127"/>
        <v>2005</v>
      </c>
      <c r="AD279" s="599">
        <f t="shared" si="128"/>
        <v>10</v>
      </c>
      <c r="AE279" s="649">
        <f t="shared" si="129"/>
        <v>536250</v>
      </c>
      <c r="AF279" s="473">
        <f t="shared" si="135"/>
        <v>536240</v>
      </c>
      <c r="AG279" s="640">
        <f t="shared" si="136"/>
        <v>536240</v>
      </c>
      <c r="AH279" s="625"/>
      <c r="AI279" s="625"/>
      <c r="AJ279" s="625"/>
      <c r="AK279" s="625"/>
      <c r="AL279" s="625"/>
      <c r="AM279" s="625"/>
      <c r="AN279" s="625"/>
    </row>
    <row r="280" spans="1:40" s="626" customFormat="1" ht="16">
      <c r="A280" s="496"/>
      <c r="B280" s="493" t="s">
        <v>599</v>
      </c>
      <c r="C280" s="494" t="s">
        <v>293</v>
      </c>
      <c r="D280" s="516" t="s">
        <v>782</v>
      </c>
      <c r="E280" s="516">
        <v>0</v>
      </c>
      <c r="F280" s="521" t="s">
        <v>230</v>
      </c>
      <c r="G280" s="493" t="s">
        <v>164</v>
      </c>
      <c r="H280" s="516">
        <v>0</v>
      </c>
      <c r="I280" s="521"/>
      <c r="J280" s="516">
        <v>0</v>
      </c>
      <c r="K280" s="516">
        <v>0</v>
      </c>
      <c r="L280" s="516">
        <v>0</v>
      </c>
      <c r="M280" s="493" t="s">
        <v>204</v>
      </c>
      <c r="N280" s="493" t="s">
        <v>164</v>
      </c>
      <c r="O280" s="517">
        <v>525000</v>
      </c>
      <c r="P280" s="611" t="s">
        <v>1573</v>
      </c>
      <c r="Q280" s="1090"/>
      <c r="R280" s="643" t="str">
        <f t="shared" si="119"/>
        <v>2.08.01</v>
      </c>
      <c r="S280" s="543" t="str">
        <f t="shared" si="132"/>
        <v>ALAT KEDOKTERAN</v>
      </c>
      <c r="T280" s="543">
        <f t="shared" si="133"/>
        <v>5</v>
      </c>
      <c r="U280" s="651">
        <f t="shared" si="120"/>
        <v>104998</v>
      </c>
      <c r="V280" s="543">
        <f t="shared" si="134"/>
        <v>9</v>
      </c>
      <c r="W280" s="647">
        <f t="shared" si="121"/>
        <v>524990</v>
      </c>
      <c r="X280" s="647">
        <f t="shared" si="122"/>
        <v>0</v>
      </c>
      <c r="Y280" s="647">
        <f t="shared" si="123"/>
        <v>0</v>
      </c>
      <c r="Z280" s="647">
        <f t="shared" si="124"/>
        <v>0</v>
      </c>
      <c r="AA280" s="647">
        <f t="shared" si="125"/>
        <v>0</v>
      </c>
      <c r="AB280" s="647">
        <f t="shared" si="126"/>
        <v>0</v>
      </c>
      <c r="AC280" s="648" t="str">
        <f t="shared" si="127"/>
        <v>2004</v>
      </c>
      <c r="AD280" s="599">
        <f t="shared" si="128"/>
        <v>10</v>
      </c>
      <c r="AE280" s="649">
        <f t="shared" si="129"/>
        <v>525000</v>
      </c>
      <c r="AF280" s="473">
        <f t="shared" si="135"/>
        <v>524990</v>
      </c>
      <c r="AG280" s="640">
        <f t="shared" si="136"/>
        <v>524990</v>
      </c>
      <c r="AH280" s="625"/>
      <c r="AI280" s="625"/>
      <c r="AJ280" s="625"/>
      <c r="AK280" s="625"/>
      <c r="AL280" s="625"/>
      <c r="AM280" s="625"/>
      <c r="AN280" s="625"/>
    </row>
    <row r="281" spans="1:40" s="626" customFormat="1" ht="16">
      <c r="A281" s="496"/>
      <c r="B281" s="493" t="s">
        <v>636</v>
      </c>
      <c r="C281" s="494" t="s">
        <v>271</v>
      </c>
      <c r="D281" s="516" t="s">
        <v>740</v>
      </c>
      <c r="E281" s="516">
        <v>0</v>
      </c>
      <c r="F281" s="521" t="s">
        <v>225</v>
      </c>
      <c r="G281" s="493" t="s">
        <v>167</v>
      </c>
      <c r="H281" s="516">
        <v>0</v>
      </c>
      <c r="I281" s="515" t="s">
        <v>145</v>
      </c>
      <c r="J281" s="516">
        <v>0</v>
      </c>
      <c r="K281" s="516">
        <v>0</v>
      </c>
      <c r="L281" s="516">
        <v>0</v>
      </c>
      <c r="M281" s="493" t="s">
        <v>204</v>
      </c>
      <c r="N281" s="493" t="s">
        <v>167</v>
      </c>
      <c r="O281" s="517">
        <v>150000</v>
      </c>
      <c r="P281" s="611"/>
      <c r="Q281" s="1090"/>
      <c r="R281" s="643" t="str">
        <f t="shared" si="119"/>
        <v>2.08.01</v>
      </c>
      <c r="S281" s="543" t="str">
        <f t="shared" si="132"/>
        <v>ALAT KEDOKTERAN</v>
      </c>
      <c r="T281" s="543">
        <f t="shared" si="133"/>
        <v>5</v>
      </c>
      <c r="U281" s="651">
        <f t="shared" si="120"/>
        <v>29998</v>
      </c>
      <c r="V281" s="543">
        <f t="shared" si="134"/>
        <v>8</v>
      </c>
      <c r="W281" s="647">
        <f t="shared" si="121"/>
        <v>149990</v>
      </c>
      <c r="X281" s="647">
        <f t="shared" si="122"/>
        <v>0</v>
      </c>
      <c r="Y281" s="647">
        <f t="shared" si="123"/>
        <v>0</v>
      </c>
      <c r="Z281" s="647">
        <f t="shared" si="124"/>
        <v>0</v>
      </c>
      <c r="AA281" s="647">
        <f t="shared" si="125"/>
        <v>0</v>
      </c>
      <c r="AB281" s="647">
        <f t="shared" si="126"/>
        <v>0</v>
      </c>
      <c r="AC281" s="648" t="str">
        <f t="shared" si="127"/>
        <v>2005</v>
      </c>
      <c r="AD281" s="599">
        <f t="shared" si="128"/>
        <v>10</v>
      </c>
      <c r="AE281" s="649">
        <f t="shared" si="129"/>
        <v>150000</v>
      </c>
      <c r="AF281" s="473">
        <f t="shared" si="135"/>
        <v>149990</v>
      </c>
      <c r="AG281" s="640">
        <f t="shared" si="136"/>
        <v>149990</v>
      </c>
      <c r="AH281" s="625"/>
      <c r="AI281" s="625"/>
      <c r="AJ281" s="625"/>
      <c r="AK281" s="625"/>
      <c r="AL281" s="625"/>
      <c r="AM281" s="625"/>
      <c r="AN281" s="625"/>
    </row>
    <row r="282" spans="1:40" s="626" customFormat="1" ht="16">
      <c r="A282" s="496"/>
      <c r="B282" s="493" t="s">
        <v>640</v>
      </c>
      <c r="C282" s="494" t="s">
        <v>294</v>
      </c>
      <c r="D282" s="516" t="s">
        <v>145</v>
      </c>
      <c r="E282" s="516">
        <v>0</v>
      </c>
      <c r="F282" s="521" t="s">
        <v>221</v>
      </c>
      <c r="G282" s="493" t="s">
        <v>167</v>
      </c>
      <c r="H282" s="516">
        <v>0</v>
      </c>
      <c r="I282" s="521"/>
      <c r="J282" s="516">
        <v>0</v>
      </c>
      <c r="K282" s="516">
        <v>0</v>
      </c>
      <c r="L282" s="516">
        <v>0</v>
      </c>
      <c r="M282" s="493" t="s">
        <v>204</v>
      </c>
      <c r="N282" s="493" t="s">
        <v>167</v>
      </c>
      <c r="O282" s="517">
        <v>187500</v>
      </c>
      <c r="P282" s="611"/>
      <c r="Q282" s="1090"/>
      <c r="R282" s="643" t="str">
        <f t="shared" si="119"/>
        <v>2.08.01</v>
      </c>
      <c r="S282" s="543" t="str">
        <f t="shared" si="132"/>
        <v>ALAT KEDOKTERAN</v>
      </c>
      <c r="T282" s="543">
        <f t="shared" si="133"/>
        <v>5</v>
      </c>
      <c r="U282" s="651">
        <f t="shared" si="120"/>
        <v>37498</v>
      </c>
      <c r="V282" s="543">
        <f t="shared" si="134"/>
        <v>8</v>
      </c>
      <c r="W282" s="647">
        <f t="shared" si="121"/>
        <v>187490</v>
      </c>
      <c r="X282" s="647">
        <f t="shared" si="122"/>
        <v>0</v>
      </c>
      <c r="Y282" s="647">
        <f t="shared" si="123"/>
        <v>0</v>
      </c>
      <c r="Z282" s="647">
        <f t="shared" si="124"/>
        <v>0</v>
      </c>
      <c r="AA282" s="647">
        <f t="shared" si="125"/>
        <v>0</v>
      </c>
      <c r="AB282" s="647">
        <f t="shared" si="126"/>
        <v>0</v>
      </c>
      <c r="AC282" s="648" t="str">
        <f t="shared" si="127"/>
        <v>2005</v>
      </c>
      <c r="AD282" s="599">
        <f t="shared" si="128"/>
        <v>10</v>
      </c>
      <c r="AE282" s="649">
        <f t="shared" si="129"/>
        <v>187500</v>
      </c>
      <c r="AF282" s="473">
        <f t="shared" si="135"/>
        <v>187490</v>
      </c>
      <c r="AG282" s="640">
        <f t="shared" si="136"/>
        <v>187490</v>
      </c>
      <c r="AH282" s="625"/>
      <c r="AI282" s="625"/>
      <c r="AJ282" s="625"/>
      <c r="AK282" s="625"/>
      <c r="AL282" s="625"/>
      <c r="AM282" s="625"/>
      <c r="AN282" s="625"/>
    </row>
    <row r="283" spans="1:40" s="626" customFormat="1" ht="16">
      <c r="A283" s="496"/>
      <c r="B283" s="493" t="s">
        <v>641</v>
      </c>
      <c r="C283" s="494" t="s">
        <v>295</v>
      </c>
      <c r="D283" s="516" t="s">
        <v>784</v>
      </c>
      <c r="E283" s="516">
        <v>0</v>
      </c>
      <c r="F283" s="521" t="s">
        <v>230</v>
      </c>
      <c r="G283" s="493" t="s">
        <v>240</v>
      </c>
      <c r="H283" s="516">
        <v>0</v>
      </c>
      <c r="I283" s="515" t="s">
        <v>145</v>
      </c>
      <c r="J283" s="516">
        <v>0</v>
      </c>
      <c r="K283" s="516">
        <v>0</v>
      </c>
      <c r="L283" s="516">
        <v>0</v>
      </c>
      <c r="M283" s="493" t="s">
        <v>204</v>
      </c>
      <c r="N283" s="493" t="s">
        <v>240</v>
      </c>
      <c r="O283" s="517">
        <v>525000</v>
      </c>
      <c r="P283" s="611" t="s">
        <v>123</v>
      </c>
      <c r="Q283" s="1090"/>
      <c r="R283" s="643" t="str">
        <f t="shared" si="119"/>
        <v>2.08.01</v>
      </c>
      <c r="S283" s="543" t="str">
        <f t="shared" si="132"/>
        <v>ALAT KEDOKTERAN</v>
      </c>
      <c r="T283" s="543">
        <f t="shared" si="133"/>
        <v>5</v>
      </c>
      <c r="U283" s="651">
        <f t="shared" si="120"/>
        <v>104998</v>
      </c>
      <c r="V283" s="543">
        <f t="shared" si="134"/>
        <v>10</v>
      </c>
      <c r="W283" s="647">
        <f t="shared" si="121"/>
        <v>524990</v>
      </c>
      <c r="X283" s="647">
        <f t="shared" si="122"/>
        <v>0</v>
      </c>
      <c r="Y283" s="647">
        <f t="shared" si="123"/>
        <v>0</v>
      </c>
      <c r="Z283" s="647">
        <f t="shared" si="124"/>
        <v>0</v>
      </c>
      <c r="AA283" s="647">
        <f t="shared" si="125"/>
        <v>0</v>
      </c>
      <c r="AB283" s="647">
        <f t="shared" si="126"/>
        <v>0</v>
      </c>
      <c r="AC283" s="648" t="str">
        <f t="shared" si="127"/>
        <v>2003</v>
      </c>
      <c r="AD283" s="599">
        <f t="shared" si="128"/>
        <v>10</v>
      </c>
      <c r="AE283" s="649">
        <f t="shared" si="129"/>
        <v>525000</v>
      </c>
      <c r="AF283" s="473">
        <f t="shared" si="135"/>
        <v>524990</v>
      </c>
      <c r="AG283" s="640">
        <f t="shared" si="136"/>
        <v>524990</v>
      </c>
      <c r="AH283" s="625"/>
      <c r="AI283" s="625"/>
      <c r="AJ283" s="625"/>
      <c r="AK283" s="625"/>
      <c r="AL283" s="625"/>
      <c r="AM283" s="625"/>
      <c r="AN283" s="625"/>
    </row>
    <row r="284" spans="1:40" s="626" customFormat="1" ht="16">
      <c r="A284" s="496"/>
      <c r="B284" s="493" t="s">
        <v>599</v>
      </c>
      <c r="C284" s="494" t="s">
        <v>243</v>
      </c>
      <c r="D284" s="516" t="s">
        <v>785</v>
      </c>
      <c r="E284" s="516">
        <v>0</v>
      </c>
      <c r="F284" s="521" t="s">
        <v>225</v>
      </c>
      <c r="G284" s="493" t="s">
        <v>164</v>
      </c>
      <c r="H284" s="516">
        <v>0</v>
      </c>
      <c r="I284" s="515" t="s">
        <v>145</v>
      </c>
      <c r="J284" s="516">
        <v>0</v>
      </c>
      <c r="K284" s="516">
        <v>0</v>
      </c>
      <c r="L284" s="516">
        <v>0</v>
      </c>
      <c r="M284" s="493" t="s">
        <v>204</v>
      </c>
      <c r="N284" s="493" t="s">
        <v>164</v>
      </c>
      <c r="O284" s="517">
        <v>87500</v>
      </c>
      <c r="P284" s="611"/>
      <c r="Q284" s="1090"/>
      <c r="R284" s="643" t="str">
        <f t="shared" si="119"/>
        <v>2.08.01</v>
      </c>
      <c r="S284" s="543" t="str">
        <f t="shared" si="132"/>
        <v>ALAT KEDOKTERAN</v>
      </c>
      <c r="T284" s="543">
        <f t="shared" si="133"/>
        <v>5</v>
      </c>
      <c r="U284" s="651">
        <f t="shared" si="120"/>
        <v>17498</v>
      </c>
      <c r="V284" s="543">
        <f t="shared" si="134"/>
        <v>9</v>
      </c>
      <c r="W284" s="647">
        <f t="shared" si="121"/>
        <v>87490</v>
      </c>
      <c r="X284" s="647">
        <f t="shared" si="122"/>
        <v>0</v>
      </c>
      <c r="Y284" s="647">
        <f t="shared" si="123"/>
        <v>0</v>
      </c>
      <c r="Z284" s="647">
        <f t="shared" si="124"/>
        <v>0</v>
      </c>
      <c r="AA284" s="647">
        <f t="shared" si="125"/>
        <v>0</v>
      </c>
      <c r="AB284" s="647">
        <f t="shared" si="126"/>
        <v>0</v>
      </c>
      <c r="AC284" s="648" t="str">
        <f t="shared" si="127"/>
        <v>2004</v>
      </c>
      <c r="AD284" s="599">
        <f t="shared" si="128"/>
        <v>10</v>
      </c>
      <c r="AE284" s="649">
        <f t="shared" si="129"/>
        <v>87500</v>
      </c>
      <c r="AF284" s="473">
        <f t="shared" si="135"/>
        <v>87490</v>
      </c>
      <c r="AG284" s="640">
        <f t="shared" si="136"/>
        <v>87490</v>
      </c>
      <c r="AH284" s="625"/>
      <c r="AI284" s="625"/>
      <c r="AJ284" s="625"/>
      <c r="AK284" s="625"/>
      <c r="AL284" s="625"/>
      <c r="AM284" s="625"/>
      <c r="AN284" s="625"/>
    </row>
    <row r="285" spans="1:40" s="625" customFormat="1" ht="16">
      <c r="A285" s="496"/>
      <c r="B285" s="493" t="s">
        <v>623</v>
      </c>
      <c r="C285" s="494" t="s">
        <v>285</v>
      </c>
      <c r="D285" s="516" t="s">
        <v>787</v>
      </c>
      <c r="E285" s="516">
        <v>0</v>
      </c>
      <c r="F285" s="521" t="s">
        <v>225</v>
      </c>
      <c r="G285" s="493" t="s">
        <v>851</v>
      </c>
      <c r="H285" s="516">
        <v>0</v>
      </c>
      <c r="I285" s="515" t="s">
        <v>145</v>
      </c>
      <c r="J285" s="516">
        <v>0</v>
      </c>
      <c r="K285" s="516">
        <v>0</v>
      </c>
      <c r="L285" s="516">
        <v>0</v>
      </c>
      <c r="M285" s="493" t="s">
        <v>204</v>
      </c>
      <c r="N285" s="493" t="s">
        <v>851</v>
      </c>
      <c r="O285" s="517">
        <v>245000</v>
      </c>
      <c r="P285" s="611"/>
      <c r="Q285" s="1090"/>
      <c r="R285" s="643" t="str">
        <f t="shared" si="119"/>
        <v>2.08.01</v>
      </c>
      <c r="S285" s="543" t="str">
        <f t="shared" si="132"/>
        <v>ALAT KEDOKTERAN</v>
      </c>
      <c r="T285" s="543">
        <f t="shared" si="133"/>
        <v>5</v>
      </c>
      <c r="U285" s="651">
        <f t="shared" si="120"/>
        <v>48998</v>
      </c>
      <c r="V285" s="543">
        <f t="shared" si="134"/>
        <v>13</v>
      </c>
      <c r="W285" s="647">
        <f t="shared" si="121"/>
        <v>244990</v>
      </c>
      <c r="X285" s="647">
        <f t="shared" si="122"/>
        <v>0</v>
      </c>
      <c r="Y285" s="647">
        <f t="shared" si="123"/>
        <v>0</v>
      </c>
      <c r="Z285" s="647">
        <f t="shared" si="124"/>
        <v>0</v>
      </c>
      <c r="AA285" s="647">
        <f t="shared" si="125"/>
        <v>0</v>
      </c>
      <c r="AB285" s="647">
        <f t="shared" si="126"/>
        <v>0</v>
      </c>
      <c r="AC285" s="648" t="str">
        <f t="shared" si="127"/>
        <v>2000</v>
      </c>
      <c r="AD285" s="599">
        <f t="shared" si="128"/>
        <v>10</v>
      </c>
      <c r="AE285" s="649">
        <f t="shared" si="129"/>
        <v>245000</v>
      </c>
      <c r="AF285" s="473">
        <f t="shared" si="135"/>
        <v>244990</v>
      </c>
      <c r="AG285" s="640">
        <f t="shared" si="136"/>
        <v>244990</v>
      </c>
    </row>
    <row r="286" spans="1:40" s="625" customFormat="1" ht="16">
      <c r="A286" s="496"/>
      <c r="B286" s="493" t="s">
        <v>642</v>
      </c>
      <c r="C286" s="494" t="s">
        <v>304</v>
      </c>
      <c r="D286" s="516" t="s">
        <v>789</v>
      </c>
      <c r="E286" s="516">
        <v>0</v>
      </c>
      <c r="F286" s="521" t="s">
        <v>223</v>
      </c>
      <c r="G286" s="493" t="s">
        <v>240</v>
      </c>
      <c r="H286" s="516">
        <v>0</v>
      </c>
      <c r="I286" s="515" t="s">
        <v>145</v>
      </c>
      <c r="J286" s="516">
        <v>0</v>
      </c>
      <c r="K286" s="516">
        <v>0</v>
      </c>
      <c r="L286" s="516">
        <v>0</v>
      </c>
      <c r="M286" s="493" t="s">
        <v>204</v>
      </c>
      <c r="N286" s="493" t="s">
        <v>240</v>
      </c>
      <c r="O286" s="517">
        <v>227500</v>
      </c>
      <c r="P286" s="611"/>
      <c r="Q286" s="1090"/>
      <c r="R286" s="643" t="str">
        <f t="shared" si="119"/>
        <v>2.08.01</v>
      </c>
      <c r="S286" s="543" t="str">
        <f t="shared" si="132"/>
        <v>ALAT KEDOKTERAN</v>
      </c>
      <c r="T286" s="543">
        <f t="shared" si="133"/>
        <v>5</v>
      </c>
      <c r="U286" s="651">
        <f t="shared" si="120"/>
        <v>45498</v>
      </c>
      <c r="V286" s="543">
        <f t="shared" si="134"/>
        <v>10</v>
      </c>
      <c r="W286" s="647">
        <f t="shared" si="121"/>
        <v>227490</v>
      </c>
      <c r="X286" s="647">
        <f t="shared" si="122"/>
        <v>0</v>
      </c>
      <c r="Y286" s="647">
        <f t="shared" si="123"/>
        <v>0</v>
      </c>
      <c r="Z286" s="647">
        <f t="shared" si="124"/>
        <v>0</v>
      </c>
      <c r="AA286" s="647">
        <f t="shared" si="125"/>
        <v>0</v>
      </c>
      <c r="AB286" s="647">
        <f t="shared" si="126"/>
        <v>0</v>
      </c>
      <c r="AC286" s="648" t="str">
        <f t="shared" si="127"/>
        <v>2003</v>
      </c>
      <c r="AD286" s="599">
        <f t="shared" si="128"/>
        <v>10</v>
      </c>
      <c r="AE286" s="649">
        <f t="shared" si="129"/>
        <v>227500</v>
      </c>
      <c r="AF286" s="473">
        <f t="shared" si="135"/>
        <v>227490</v>
      </c>
      <c r="AG286" s="640">
        <f t="shared" si="136"/>
        <v>227490</v>
      </c>
    </row>
    <row r="287" spans="1:40" s="625" customFormat="1" ht="16">
      <c r="A287" s="496"/>
      <c r="B287" s="493" t="s">
        <v>647</v>
      </c>
      <c r="C287" s="494" t="s">
        <v>305</v>
      </c>
      <c r="D287" s="516" t="s">
        <v>790</v>
      </c>
      <c r="E287" s="516">
        <v>0</v>
      </c>
      <c r="F287" s="521" t="s">
        <v>232</v>
      </c>
      <c r="G287" s="493" t="s">
        <v>166</v>
      </c>
      <c r="H287" s="516">
        <v>0</v>
      </c>
      <c r="I287" s="515" t="s">
        <v>145</v>
      </c>
      <c r="J287" s="516">
        <v>0</v>
      </c>
      <c r="K287" s="516">
        <v>0</v>
      </c>
      <c r="L287" s="516">
        <v>0</v>
      </c>
      <c r="M287" s="493" t="s">
        <v>204</v>
      </c>
      <c r="N287" s="493" t="s">
        <v>166</v>
      </c>
      <c r="O287" s="517">
        <v>325000</v>
      </c>
      <c r="P287" s="611"/>
      <c r="Q287" s="1090"/>
      <c r="R287" s="643" t="str">
        <f t="shared" si="119"/>
        <v>2.08.01</v>
      </c>
      <c r="S287" s="543" t="str">
        <f t="shared" si="132"/>
        <v>ALAT KEDOKTERAN</v>
      </c>
      <c r="T287" s="543">
        <f t="shared" si="133"/>
        <v>5</v>
      </c>
      <c r="U287" s="651">
        <f t="shared" si="120"/>
        <v>64998</v>
      </c>
      <c r="V287" s="543">
        <f t="shared" si="134"/>
        <v>11</v>
      </c>
      <c r="W287" s="647">
        <f t="shared" si="121"/>
        <v>324990</v>
      </c>
      <c r="X287" s="647">
        <f t="shared" si="122"/>
        <v>0</v>
      </c>
      <c r="Y287" s="647">
        <f t="shared" si="123"/>
        <v>0</v>
      </c>
      <c r="Z287" s="647">
        <f t="shared" si="124"/>
        <v>0</v>
      </c>
      <c r="AA287" s="647">
        <f t="shared" si="125"/>
        <v>0</v>
      </c>
      <c r="AB287" s="647">
        <f t="shared" si="126"/>
        <v>0</v>
      </c>
      <c r="AC287" s="648" t="str">
        <f t="shared" si="127"/>
        <v>2002</v>
      </c>
      <c r="AD287" s="599">
        <f t="shared" si="128"/>
        <v>10</v>
      </c>
      <c r="AE287" s="649">
        <f t="shared" si="129"/>
        <v>325000</v>
      </c>
      <c r="AF287" s="473">
        <f t="shared" si="135"/>
        <v>324990</v>
      </c>
      <c r="AG287" s="640">
        <f t="shared" si="136"/>
        <v>324990</v>
      </c>
    </row>
    <row r="288" spans="1:40" s="625" customFormat="1" ht="16">
      <c r="A288" s="496"/>
      <c r="B288" s="493" t="s">
        <v>648</v>
      </c>
      <c r="C288" s="494" t="s">
        <v>271</v>
      </c>
      <c r="D288" s="516" t="s">
        <v>791</v>
      </c>
      <c r="E288" s="516">
        <v>0</v>
      </c>
      <c r="F288" s="521" t="s">
        <v>225</v>
      </c>
      <c r="G288" s="493" t="s">
        <v>167</v>
      </c>
      <c r="H288" s="516">
        <v>0</v>
      </c>
      <c r="I288" s="515" t="s">
        <v>145</v>
      </c>
      <c r="J288" s="516">
        <v>0</v>
      </c>
      <c r="K288" s="516">
        <v>0</v>
      </c>
      <c r="L288" s="516">
        <v>0</v>
      </c>
      <c r="M288" s="493" t="s">
        <v>204</v>
      </c>
      <c r="N288" s="493" t="s">
        <v>167</v>
      </c>
      <c r="O288" s="517">
        <v>130000</v>
      </c>
      <c r="P288" s="611"/>
      <c r="Q288" s="1090"/>
      <c r="R288" s="643" t="str">
        <f t="shared" si="119"/>
        <v>2.08.01</v>
      </c>
      <c r="S288" s="543" t="str">
        <f t="shared" si="132"/>
        <v>ALAT KEDOKTERAN</v>
      </c>
      <c r="T288" s="543">
        <f t="shared" si="133"/>
        <v>5</v>
      </c>
      <c r="U288" s="651">
        <f t="shared" si="120"/>
        <v>25998</v>
      </c>
      <c r="V288" s="543">
        <f t="shared" si="134"/>
        <v>8</v>
      </c>
      <c r="W288" s="647">
        <f t="shared" si="121"/>
        <v>129990</v>
      </c>
      <c r="X288" s="647">
        <f t="shared" si="122"/>
        <v>0</v>
      </c>
      <c r="Y288" s="647">
        <f t="shared" si="123"/>
        <v>0</v>
      </c>
      <c r="Z288" s="647">
        <f t="shared" si="124"/>
        <v>0</v>
      </c>
      <c r="AA288" s="647">
        <f t="shared" si="125"/>
        <v>0</v>
      </c>
      <c r="AB288" s="647">
        <f t="shared" si="126"/>
        <v>0</v>
      </c>
      <c r="AC288" s="648" t="str">
        <f t="shared" si="127"/>
        <v>2005</v>
      </c>
      <c r="AD288" s="599">
        <f t="shared" si="128"/>
        <v>10</v>
      </c>
      <c r="AE288" s="649">
        <f t="shared" si="129"/>
        <v>130000</v>
      </c>
      <c r="AF288" s="473">
        <f t="shared" si="135"/>
        <v>129990</v>
      </c>
      <c r="AG288" s="640">
        <f t="shared" si="136"/>
        <v>129990</v>
      </c>
    </row>
    <row r="289" spans="1:40" s="625" customFormat="1" ht="16">
      <c r="A289" s="496"/>
      <c r="B289" s="493" t="s">
        <v>650</v>
      </c>
      <c r="C289" s="494" t="s">
        <v>306</v>
      </c>
      <c r="D289" s="516" t="s">
        <v>793</v>
      </c>
      <c r="E289" s="516">
        <v>0</v>
      </c>
      <c r="F289" s="521" t="s">
        <v>225</v>
      </c>
      <c r="G289" s="493" t="s">
        <v>166</v>
      </c>
      <c r="H289" s="516">
        <v>0</v>
      </c>
      <c r="I289" s="521"/>
      <c r="J289" s="516">
        <v>0</v>
      </c>
      <c r="K289" s="516">
        <v>0</v>
      </c>
      <c r="L289" s="516">
        <v>0</v>
      </c>
      <c r="M289" s="493" t="s">
        <v>204</v>
      </c>
      <c r="N289" s="493" t="s">
        <v>166</v>
      </c>
      <c r="O289" s="517">
        <v>325000</v>
      </c>
      <c r="P289" s="611"/>
      <c r="Q289" s="1090"/>
      <c r="R289" s="643" t="str">
        <f t="shared" si="119"/>
        <v>2.08.01</v>
      </c>
      <c r="S289" s="543" t="str">
        <f t="shared" si="132"/>
        <v>ALAT KEDOKTERAN</v>
      </c>
      <c r="T289" s="543">
        <f t="shared" si="133"/>
        <v>5</v>
      </c>
      <c r="U289" s="651">
        <f t="shared" si="120"/>
        <v>64998</v>
      </c>
      <c r="V289" s="543">
        <f t="shared" si="134"/>
        <v>11</v>
      </c>
      <c r="W289" s="647">
        <f t="shared" si="121"/>
        <v>324990</v>
      </c>
      <c r="X289" s="647">
        <f t="shared" si="122"/>
        <v>0</v>
      </c>
      <c r="Y289" s="647">
        <f t="shared" si="123"/>
        <v>0</v>
      </c>
      <c r="Z289" s="647">
        <f t="shared" si="124"/>
        <v>0</v>
      </c>
      <c r="AA289" s="647">
        <f t="shared" si="125"/>
        <v>0</v>
      </c>
      <c r="AB289" s="647">
        <f t="shared" si="126"/>
        <v>0</v>
      </c>
      <c r="AC289" s="648" t="str">
        <f t="shared" si="127"/>
        <v>2002</v>
      </c>
      <c r="AD289" s="599">
        <f t="shared" si="128"/>
        <v>10</v>
      </c>
      <c r="AE289" s="649">
        <f t="shared" si="129"/>
        <v>325000</v>
      </c>
      <c r="AF289" s="473">
        <f t="shared" si="135"/>
        <v>324990</v>
      </c>
      <c r="AG289" s="640">
        <f t="shared" si="136"/>
        <v>324990</v>
      </c>
    </row>
    <row r="290" spans="1:40" s="625" customFormat="1" ht="16">
      <c r="A290" s="496"/>
      <c r="B290" s="493" t="s">
        <v>647</v>
      </c>
      <c r="C290" s="494" t="s">
        <v>307</v>
      </c>
      <c r="D290" s="516" t="s">
        <v>743</v>
      </c>
      <c r="E290" s="516">
        <v>0</v>
      </c>
      <c r="F290" s="521" t="s">
        <v>225</v>
      </c>
      <c r="G290" s="493" t="s">
        <v>850</v>
      </c>
      <c r="H290" s="516">
        <v>0</v>
      </c>
      <c r="I290" s="515" t="s">
        <v>145</v>
      </c>
      <c r="J290" s="516">
        <v>0</v>
      </c>
      <c r="K290" s="516">
        <v>0</v>
      </c>
      <c r="L290" s="516">
        <v>0</v>
      </c>
      <c r="M290" s="493" t="s">
        <v>204</v>
      </c>
      <c r="N290" s="493" t="s">
        <v>850</v>
      </c>
      <c r="O290" s="517">
        <v>41250</v>
      </c>
      <c r="P290" s="611"/>
      <c r="Q290" s="1090"/>
      <c r="R290" s="643" t="str">
        <f t="shared" si="119"/>
        <v>2.08.01</v>
      </c>
      <c r="S290" s="543" t="str">
        <f t="shared" si="132"/>
        <v>ALAT KEDOKTERAN</v>
      </c>
      <c r="T290" s="543">
        <f t="shared" si="133"/>
        <v>5</v>
      </c>
      <c r="U290" s="651">
        <f t="shared" si="120"/>
        <v>8248</v>
      </c>
      <c r="V290" s="543">
        <f t="shared" si="134"/>
        <v>7</v>
      </c>
      <c r="W290" s="647">
        <f t="shared" si="121"/>
        <v>41240</v>
      </c>
      <c r="X290" s="647">
        <f t="shared" si="122"/>
        <v>0</v>
      </c>
      <c r="Y290" s="647">
        <f t="shared" si="123"/>
        <v>0</v>
      </c>
      <c r="Z290" s="647">
        <f t="shared" si="124"/>
        <v>0</v>
      </c>
      <c r="AA290" s="647">
        <f t="shared" si="125"/>
        <v>0</v>
      </c>
      <c r="AB290" s="647">
        <f t="shared" si="126"/>
        <v>0</v>
      </c>
      <c r="AC290" s="648" t="str">
        <f t="shared" si="127"/>
        <v>2006</v>
      </c>
      <c r="AD290" s="599">
        <f t="shared" si="128"/>
        <v>10</v>
      </c>
      <c r="AE290" s="649">
        <f t="shared" si="129"/>
        <v>41250</v>
      </c>
      <c r="AF290" s="473">
        <f t="shared" si="135"/>
        <v>41240</v>
      </c>
      <c r="AG290" s="640">
        <f t="shared" si="136"/>
        <v>41240</v>
      </c>
    </row>
    <row r="291" spans="1:40" s="625" customFormat="1" ht="16">
      <c r="A291" s="496"/>
      <c r="B291" s="493" t="s">
        <v>651</v>
      </c>
      <c r="C291" s="494" t="s">
        <v>308</v>
      </c>
      <c r="D291" s="516" t="s">
        <v>794</v>
      </c>
      <c r="E291" s="516">
        <v>0</v>
      </c>
      <c r="F291" s="521" t="s">
        <v>225</v>
      </c>
      <c r="G291" s="493" t="s">
        <v>164</v>
      </c>
      <c r="H291" s="516">
        <v>0</v>
      </c>
      <c r="I291" s="515" t="s">
        <v>145</v>
      </c>
      <c r="J291" s="516">
        <v>0</v>
      </c>
      <c r="K291" s="516">
        <v>0</v>
      </c>
      <c r="L291" s="516">
        <v>0</v>
      </c>
      <c r="M291" s="493" t="s">
        <v>204</v>
      </c>
      <c r="N291" s="493" t="s">
        <v>164</v>
      </c>
      <c r="O291" s="517">
        <v>552500</v>
      </c>
      <c r="P291" s="611"/>
      <c r="Q291" s="1090"/>
      <c r="R291" s="643" t="str">
        <f t="shared" ref="R291:R354" si="137">MID(B291,2,7)</f>
        <v>2.08.01</v>
      </c>
      <c r="S291" s="543" t="str">
        <f t="shared" si="132"/>
        <v>ALAT KEDOKTERAN</v>
      </c>
      <c r="T291" s="543">
        <f t="shared" si="133"/>
        <v>5</v>
      </c>
      <c r="U291" s="651">
        <f t="shared" ref="U291:U354" si="138">(O291-10)/T291</f>
        <v>110498</v>
      </c>
      <c r="V291" s="543">
        <f t="shared" si="134"/>
        <v>9</v>
      </c>
      <c r="W291" s="647">
        <f t="shared" ref="W291:W354" si="139">IF(V291&gt;T291,O291-10,U291*V291)</f>
        <v>552490</v>
      </c>
      <c r="X291" s="647">
        <f t="shared" ref="X291:X354" si="140">IF(O291-10=W291,0,U291)</f>
        <v>0</v>
      </c>
      <c r="Y291" s="647">
        <f t="shared" ref="Y291:Y354" si="141">IF(O291-10=W291+X291,0,U291)</f>
        <v>0</v>
      </c>
      <c r="Z291" s="647">
        <f t="shared" ref="Z291:Z354" si="142">IF(O291-10=X291+Y291+W291,0,U291)</f>
        <v>0</v>
      </c>
      <c r="AA291" s="647">
        <f t="shared" ref="AA291:AA354" si="143">IF(O291-10=Y291+Z291+X291+W291,0,U291)</f>
        <v>0</v>
      </c>
      <c r="AB291" s="647">
        <f t="shared" ref="AB291:AB354" si="144">IF(O291-10=W291+X291+Z291+AA291+Y291,0,U291)</f>
        <v>0</v>
      </c>
      <c r="AC291" s="648" t="str">
        <f t="shared" ref="AC291:AC354" si="145">G291</f>
        <v>2004</v>
      </c>
      <c r="AD291" s="599">
        <f t="shared" ref="AD291:AD354" si="146">O291-(W291+X291+Y291+Z291+AA291+AB291)</f>
        <v>10</v>
      </c>
      <c r="AE291" s="649">
        <f t="shared" ref="AE291:AE354" si="147">O291</f>
        <v>552500</v>
      </c>
      <c r="AF291" s="473">
        <f t="shared" si="135"/>
        <v>552490</v>
      </c>
      <c r="AG291" s="640">
        <f t="shared" si="136"/>
        <v>552490</v>
      </c>
    </row>
    <row r="292" spans="1:40" s="625" customFormat="1" ht="16">
      <c r="A292" s="496"/>
      <c r="B292" s="493" t="s">
        <v>652</v>
      </c>
      <c r="C292" s="494" t="s">
        <v>309</v>
      </c>
      <c r="D292" s="516" t="s">
        <v>795</v>
      </c>
      <c r="E292" s="516">
        <v>0</v>
      </c>
      <c r="F292" s="521" t="s">
        <v>222</v>
      </c>
      <c r="G292" s="493" t="s">
        <v>164</v>
      </c>
      <c r="H292" s="516">
        <v>0</v>
      </c>
      <c r="I292" s="515" t="s">
        <v>145</v>
      </c>
      <c r="J292" s="516">
        <v>0</v>
      </c>
      <c r="K292" s="516">
        <v>0</v>
      </c>
      <c r="L292" s="516">
        <v>0</v>
      </c>
      <c r="M292" s="493" t="s">
        <v>204</v>
      </c>
      <c r="N292" s="493" t="s">
        <v>164</v>
      </c>
      <c r="O292" s="517">
        <v>450000</v>
      </c>
      <c r="P292" s="611"/>
      <c r="Q292" s="1090"/>
      <c r="R292" s="643" t="str">
        <f t="shared" si="137"/>
        <v>2.08.01</v>
      </c>
      <c r="S292" s="543" t="str">
        <f t="shared" ref="S292:S338" si="148">VLOOKUP(R292,kelompok,2,0)</f>
        <v>ALAT KEDOKTERAN</v>
      </c>
      <c r="T292" s="543">
        <f t="shared" ref="T292:T338" si="149">VLOOKUP(R292,MASAMANFAAT,4,0)</f>
        <v>5</v>
      </c>
      <c r="U292" s="651">
        <f t="shared" si="138"/>
        <v>89998</v>
      </c>
      <c r="V292" s="543">
        <f t="shared" si="134"/>
        <v>9</v>
      </c>
      <c r="W292" s="647">
        <f t="shared" si="139"/>
        <v>449990</v>
      </c>
      <c r="X292" s="647">
        <f t="shared" si="140"/>
        <v>0</v>
      </c>
      <c r="Y292" s="647">
        <f t="shared" si="141"/>
        <v>0</v>
      </c>
      <c r="Z292" s="647">
        <f t="shared" si="142"/>
        <v>0</v>
      </c>
      <c r="AA292" s="647">
        <f t="shared" si="143"/>
        <v>0</v>
      </c>
      <c r="AB292" s="647">
        <f t="shared" si="144"/>
        <v>0</v>
      </c>
      <c r="AC292" s="648" t="str">
        <f t="shared" si="145"/>
        <v>2004</v>
      </c>
      <c r="AD292" s="599">
        <f t="shared" si="146"/>
        <v>10</v>
      </c>
      <c r="AE292" s="649">
        <f t="shared" si="147"/>
        <v>450000</v>
      </c>
      <c r="AF292" s="473">
        <f t="shared" si="135"/>
        <v>449990</v>
      </c>
      <c r="AG292" s="640">
        <f t="shared" si="136"/>
        <v>449990</v>
      </c>
    </row>
    <row r="293" spans="1:40" s="625" customFormat="1" ht="16">
      <c r="A293" s="496"/>
      <c r="B293" s="493" t="s">
        <v>648</v>
      </c>
      <c r="C293" s="494" t="s">
        <v>271</v>
      </c>
      <c r="D293" s="516" t="s">
        <v>797</v>
      </c>
      <c r="E293" s="516">
        <v>0</v>
      </c>
      <c r="F293" s="521" t="s">
        <v>225</v>
      </c>
      <c r="G293" s="493" t="s">
        <v>240</v>
      </c>
      <c r="H293" s="516">
        <v>0</v>
      </c>
      <c r="I293" s="515" t="s">
        <v>145</v>
      </c>
      <c r="J293" s="516">
        <v>0</v>
      </c>
      <c r="K293" s="516">
        <v>0</v>
      </c>
      <c r="L293" s="516">
        <v>0</v>
      </c>
      <c r="M293" s="493" t="s">
        <v>204</v>
      </c>
      <c r="N293" s="493" t="s">
        <v>240</v>
      </c>
      <c r="O293" s="517">
        <v>130000</v>
      </c>
      <c r="P293" s="611"/>
      <c r="Q293" s="1090"/>
      <c r="R293" s="643" t="str">
        <f t="shared" si="137"/>
        <v>2.08.01</v>
      </c>
      <c r="S293" s="543" t="str">
        <f t="shared" si="148"/>
        <v>ALAT KEDOKTERAN</v>
      </c>
      <c r="T293" s="543">
        <f t="shared" si="149"/>
        <v>5</v>
      </c>
      <c r="U293" s="651">
        <f t="shared" si="138"/>
        <v>25998</v>
      </c>
      <c r="V293" s="543">
        <f t="shared" si="134"/>
        <v>10</v>
      </c>
      <c r="W293" s="647">
        <f t="shared" si="139"/>
        <v>129990</v>
      </c>
      <c r="X293" s="647">
        <f t="shared" si="140"/>
        <v>0</v>
      </c>
      <c r="Y293" s="647">
        <f t="shared" si="141"/>
        <v>0</v>
      </c>
      <c r="Z293" s="647">
        <f t="shared" si="142"/>
        <v>0</v>
      </c>
      <c r="AA293" s="647">
        <f t="shared" si="143"/>
        <v>0</v>
      </c>
      <c r="AB293" s="647">
        <f t="shared" si="144"/>
        <v>0</v>
      </c>
      <c r="AC293" s="648" t="str">
        <f t="shared" si="145"/>
        <v>2003</v>
      </c>
      <c r="AD293" s="599">
        <f t="shared" si="146"/>
        <v>10</v>
      </c>
      <c r="AE293" s="649">
        <f t="shared" si="147"/>
        <v>130000</v>
      </c>
      <c r="AF293" s="473">
        <f t="shared" si="135"/>
        <v>129990</v>
      </c>
      <c r="AG293" s="640">
        <f t="shared" si="136"/>
        <v>129990</v>
      </c>
    </row>
    <row r="294" spans="1:40" s="625" customFormat="1" ht="16">
      <c r="A294" s="496"/>
      <c r="B294" s="493" t="s">
        <v>652</v>
      </c>
      <c r="C294" s="494" t="s">
        <v>309</v>
      </c>
      <c r="D294" s="516" t="s">
        <v>795</v>
      </c>
      <c r="E294" s="516">
        <v>0</v>
      </c>
      <c r="F294" s="521" t="s">
        <v>232</v>
      </c>
      <c r="G294" s="493" t="s">
        <v>164</v>
      </c>
      <c r="H294" s="516">
        <v>0</v>
      </c>
      <c r="I294" s="515" t="s">
        <v>145</v>
      </c>
      <c r="J294" s="516">
        <v>0</v>
      </c>
      <c r="K294" s="516">
        <v>0</v>
      </c>
      <c r="L294" s="516">
        <v>0</v>
      </c>
      <c r="M294" s="493" t="s">
        <v>204</v>
      </c>
      <c r="N294" s="493" t="s">
        <v>164</v>
      </c>
      <c r="O294" s="517">
        <v>450000</v>
      </c>
      <c r="P294" s="611"/>
      <c r="Q294" s="1090"/>
      <c r="R294" s="643" t="str">
        <f t="shared" si="137"/>
        <v>2.08.01</v>
      </c>
      <c r="S294" s="543" t="str">
        <f t="shared" si="148"/>
        <v>ALAT KEDOKTERAN</v>
      </c>
      <c r="T294" s="543">
        <f t="shared" si="149"/>
        <v>5</v>
      </c>
      <c r="U294" s="651">
        <f t="shared" si="138"/>
        <v>89998</v>
      </c>
      <c r="V294" s="543">
        <f t="shared" si="134"/>
        <v>9</v>
      </c>
      <c r="W294" s="647">
        <f t="shared" si="139"/>
        <v>449990</v>
      </c>
      <c r="X294" s="647">
        <f t="shared" si="140"/>
        <v>0</v>
      </c>
      <c r="Y294" s="647">
        <f t="shared" si="141"/>
        <v>0</v>
      </c>
      <c r="Z294" s="647">
        <f t="shared" si="142"/>
        <v>0</v>
      </c>
      <c r="AA294" s="647">
        <f t="shared" si="143"/>
        <v>0</v>
      </c>
      <c r="AB294" s="647">
        <f t="shared" si="144"/>
        <v>0</v>
      </c>
      <c r="AC294" s="648" t="str">
        <f t="shared" si="145"/>
        <v>2004</v>
      </c>
      <c r="AD294" s="599">
        <f t="shared" si="146"/>
        <v>10</v>
      </c>
      <c r="AE294" s="649">
        <f t="shared" si="147"/>
        <v>450000</v>
      </c>
      <c r="AF294" s="473">
        <f t="shared" si="135"/>
        <v>449990</v>
      </c>
      <c r="AG294" s="640">
        <f t="shared" si="136"/>
        <v>449990</v>
      </c>
    </row>
    <row r="295" spans="1:40" s="626" customFormat="1" ht="16">
      <c r="A295" s="496"/>
      <c r="B295" s="493" t="s">
        <v>642</v>
      </c>
      <c r="C295" s="494" t="s">
        <v>310</v>
      </c>
      <c r="D295" s="516" t="s">
        <v>798</v>
      </c>
      <c r="E295" s="516">
        <v>0</v>
      </c>
      <c r="F295" s="521" t="s">
        <v>233</v>
      </c>
      <c r="G295" s="493" t="s">
        <v>166</v>
      </c>
      <c r="H295" s="516">
        <v>0</v>
      </c>
      <c r="I295" s="515" t="s">
        <v>145</v>
      </c>
      <c r="J295" s="516">
        <v>0</v>
      </c>
      <c r="K295" s="516">
        <v>0</v>
      </c>
      <c r="L295" s="516">
        <v>0</v>
      </c>
      <c r="M295" s="493" t="s">
        <v>204</v>
      </c>
      <c r="N295" s="493" t="s">
        <v>166</v>
      </c>
      <c r="O295" s="517">
        <v>712500</v>
      </c>
      <c r="P295" s="611"/>
      <c r="Q295" s="1090"/>
      <c r="R295" s="643" t="str">
        <f t="shared" si="137"/>
        <v>2.08.01</v>
      </c>
      <c r="S295" s="543" t="str">
        <f t="shared" si="148"/>
        <v>ALAT KEDOKTERAN</v>
      </c>
      <c r="T295" s="543">
        <f t="shared" si="149"/>
        <v>5</v>
      </c>
      <c r="U295" s="651">
        <f t="shared" si="138"/>
        <v>142498</v>
      </c>
      <c r="V295" s="543">
        <f t="shared" si="134"/>
        <v>11</v>
      </c>
      <c r="W295" s="647">
        <f t="shared" si="139"/>
        <v>712490</v>
      </c>
      <c r="X295" s="647">
        <f t="shared" si="140"/>
        <v>0</v>
      </c>
      <c r="Y295" s="647">
        <f t="shared" si="141"/>
        <v>0</v>
      </c>
      <c r="Z295" s="647">
        <f t="shared" si="142"/>
        <v>0</v>
      </c>
      <c r="AA295" s="647">
        <f t="shared" si="143"/>
        <v>0</v>
      </c>
      <c r="AB295" s="647">
        <f t="shared" si="144"/>
        <v>0</v>
      </c>
      <c r="AC295" s="648" t="str">
        <f t="shared" si="145"/>
        <v>2002</v>
      </c>
      <c r="AD295" s="599">
        <f t="shared" si="146"/>
        <v>10</v>
      </c>
      <c r="AE295" s="649">
        <f t="shared" si="147"/>
        <v>712500</v>
      </c>
      <c r="AF295" s="473">
        <f t="shared" si="135"/>
        <v>712490</v>
      </c>
      <c r="AG295" s="640">
        <f t="shared" si="136"/>
        <v>712490</v>
      </c>
      <c r="AH295" s="625"/>
      <c r="AI295" s="625"/>
      <c r="AJ295" s="625"/>
      <c r="AK295" s="625"/>
      <c r="AL295" s="625"/>
      <c r="AM295" s="625"/>
      <c r="AN295" s="625"/>
    </row>
    <row r="296" spans="1:40" s="626" customFormat="1" ht="16">
      <c r="A296" s="496"/>
      <c r="B296" s="493" t="s">
        <v>609</v>
      </c>
      <c r="C296" s="494" t="s">
        <v>283</v>
      </c>
      <c r="D296" s="516" t="s">
        <v>800</v>
      </c>
      <c r="E296" s="516">
        <v>0</v>
      </c>
      <c r="F296" s="521" t="s">
        <v>221</v>
      </c>
      <c r="G296" s="493" t="s">
        <v>166</v>
      </c>
      <c r="H296" s="516">
        <v>0</v>
      </c>
      <c r="I296" s="515" t="s">
        <v>145</v>
      </c>
      <c r="J296" s="516">
        <v>0</v>
      </c>
      <c r="K296" s="516">
        <v>0</v>
      </c>
      <c r="L296" s="516">
        <v>0</v>
      </c>
      <c r="M296" s="493" t="s">
        <v>204</v>
      </c>
      <c r="N296" s="493" t="s">
        <v>166</v>
      </c>
      <c r="O296" s="517">
        <v>881250</v>
      </c>
      <c r="P296" s="611"/>
      <c r="Q296" s="1090"/>
      <c r="R296" s="643" t="str">
        <f t="shared" si="137"/>
        <v>2.08.01</v>
      </c>
      <c r="S296" s="543" t="str">
        <f t="shared" si="148"/>
        <v>ALAT KEDOKTERAN</v>
      </c>
      <c r="T296" s="543">
        <f t="shared" si="149"/>
        <v>5</v>
      </c>
      <c r="U296" s="651">
        <f t="shared" si="138"/>
        <v>176248</v>
      </c>
      <c r="V296" s="543">
        <f t="shared" si="134"/>
        <v>11</v>
      </c>
      <c r="W296" s="647">
        <f t="shared" si="139"/>
        <v>881240</v>
      </c>
      <c r="X296" s="647">
        <f t="shared" si="140"/>
        <v>0</v>
      </c>
      <c r="Y296" s="647">
        <f t="shared" si="141"/>
        <v>0</v>
      </c>
      <c r="Z296" s="647">
        <f t="shared" si="142"/>
        <v>0</v>
      </c>
      <c r="AA296" s="647">
        <f t="shared" si="143"/>
        <v>0</v>
      </c>
      <c r="AB296" s="647">
        <f t="shared" si="144"/>
        <v>0</v>
      </c>
      <c r="AC296" s="648" t="str">
        <f t="shared" si="145"/>
        <v>2002</v>
      </c>
      <c r="AD296" s="599">
        <f t="shared" si="146"/>
        <v>10</v>
      </c>
      <c r="AE296" s="649">
        <f t="shared" si="147"/>
        <v>881250</v>
      </c>
      <c r="AF296" s="473">
        <f t="shared" si="135"/>
        <v>881240</v>
      </c>
      <c r="AG296" s="640">
        <f t="shared" si="136"/>
        <v>881240</v>
      </c>
      <c r="AH296" s="625"/>
      <c r="AI296" s="625"/>
      <c r="AJ296" s="625"/>
      <c r="AK296" s="625"/>
      <c r="AL296" s="625"/>
      <c r="AM296" s="625"/>
      <c r="AN296" s="625"/>
    </row>
    <row r="297" spans="1:40" s="626" customFormat="1" ht="16">
      <c r="A297" s="496"/>
      <c r="B297" s="493" t="s">
        <v>654</v>
      </c>
      <c r="C297" s="494" t="s">
        <v>313</v>
      </c>
      <c r="D297" s="516" t="s">
        <v>802</v>
      </c>
      <c r="E297" s="516">
        <v>0</v>
      </c>
      <c r="F297" s="521" t="s">
        <v>221</v>
      </c>
      <c r="G297" s="493" t="s">
        <v>166</v>
      </c>
      <c r="H297" s="516">
        <v>0</v>
      </c>
      <c r="I297" s="521"/>
      <c r="J297" s="516">
        <v>0</v>
      </c>
      <c r="K297" s="516">
        <v>0</v>
      </c>
      <c r="L297" s="516">
        <v>0</v>
      </c>
      <c r="M297" s="493" t="s">
        <v>204</v>
      </c>
      <c r="N297" s="493" t="s">
        <v>166</v>
      </c>
      <c r="O297" s="517">
        <v>87500</v>
      </c>
      <c r="P297" s="611"/>
      <c r="Q297" s="1090"/>
      <c r="R297" s="643" t="str">
        <f t="shared" si="137"/>
        <v>2.08.02</v>
      </c>
      <c r="S297" s="543" t="str">
        <f t="shared" si="148"/>
        <v>ALAT KESEHATAN</v>
      </c>
      <c r="T297" s="543">
        <f t="shared" si="149"/>
        <v>5</v>
      </c>
      <c r="U297" s="651">
        <f t="shared" si="138"/>
        <v>17498</v>
      </c>
      <c r="V297" s="543">
        <f t="shared" si="134"/>
        <v>11</v>
      </c>
      <c r="W297" s="647">
        <f t="shared" si="139"/>
        <v>87490</v>
      </c>
      <c r="X297" s="647">
        <f t="shared" si="140"/>
        <v>0</v>
      </c>
      <c r="Y297" s="647">
        <f t="shared" si="141"/>
        <v>0</v>
      </c>
      <c r="Z297" s="647">
        <f t="shared" si="142"/>
        <v>0</v>
      </c>
      <c r="AA297" s="647">
        <f t="shared" si="143"/>
        <v>0</v>
      </c>
      <c r="AB297" s="647">
        <f t="shared" si="144"/>
        <v>0</v>
      </c>
      <c r="AC297" s="648" t="str">
        <f t="shared" si="145"/>
        <v>2002</v>
      </c>
      <c r="AD297" s="599">
        <f t="shared" si="146"/>
        <v>10</v>
      </c>
      <c r="AE297" s="649">
        <f t="shared" si="147"/>
        <v>87500</v>
      </c>
      <c r="AF297" s="473">
        <f t="shared" si="135"/>
        <v>87490</v>
      </c>
      <c r="AG297" s="640">
        <f t="shared" si="136"/>
        <v>87490</v>
      </c>
      <c r="AH297" s="625"/>
      <c r="AI297" s="625"/>
      <c r="AJ297" s="625"/>
      <c r="AK297" s="625"/>
      <c r="AL297" s="625"/>
      <c r="AM297" s="625"/>
      <c r="AN297" s="625"/>
    </row>
    <row r="298" spans="1:40" s="626" customFormat="1" ht="16">
      <c r="A298" s="496"/>
      <c r="B298" s="493" t="s">
        <v>614</v>
      </c>
      <c r="C298" s="494" t="s">
        <v>258</v>
      </c>
      <c r="D298" s="516" t="s">
        <v>803</v>
      </c>
      <c r="E298" s="516">
        <v>0</v>
      </c>
      <c r="F298" s="521" t="s">
        <v>221</v>
      </c>
      <c r="G298" s="493" t="s">
        <v>240</v>
      </c>
      <c r="H298" s="516">
        <v>0</v>
      </c>
      <c r="I298" s="515" t="s">
        <v>145</v>
      </c>
      <c r="J298" s="516">
        <v>0</v>
      </c>
      <c r="K298" s="516">
        <v>0</v>
      </c>
      <c r="L298" s="516">
        <v>0</v>
      </c>
      <c r="M298" s="493" t="s">
        <v>204</v>
      </c>
      <c r="N298" s="493" t="s">
        <v>240</v>
      </c>
      <c r="O298" s="517">
        <v>70000</v>
      </c>
      <c r="P298" s="611"/>
      <c r="Q298" s="1090"/>
      <c r="R298" s="643" t="str">
        <f t="shared" si="137"/>
        <v>2.08.01</v>
      </c>
      <c r="S298" s="543" t="str">
        <f t="shared" si="148"/>
        <v>ALAT KEDOKTERAN</v>
      </c>
      <c r="T298" s="543">
        <f t="shared" si="149"/>
        <v>5</v>
      </c>
      <c r="U298" s="651">
        <f t="shared" si="138"/>
        <v>13998</v>
      </c>
      <c r="V298" s="543">
        <f t="shared" si="134"/>
        <v>10</v>
      </c>
      <c r="W298" s="647">
        <f t="shared" si="139"/>
        <v>69990</v>
      </c>
      <c r="X298" s="647">
        <f t="shared" si="140"/>
        <v>0</v>
      </c>
      <c r="Y298" s="647">
        <f t="shared" si="141"/>
        <v>0</v>
      </c>
      <c r="Z298" s="647">
        <f t="shared" si="142"/>
        <v>0</v>
      </c>
      <c r="AA298" s="647">
        <f t="shared" si="143"/>
        <v>0</v>
      </c>
      <c r="AB298" s="647">
        <f t="shared" si="144"/>
        <v>0</v>
      </c>
      <c r="AC298" s="648" t="str">
        <f t="shared" si="145"/>
        <v>2003</v>
      </c>
      <c r="AD298" s="599">
        <f t="shared" si="146"/>
        <v>10</v>
      </c>
      <c r="AE298" s="649">
        <f t="shared" si="147"/>
        <v>70000</v>
      </c>
      <c r="AF298" s="473">
        <f t="shared" si="135"/>
        <v>69990</v>
      </c>
      <c r="AG298" s="640">
        <f t="shared" si="136"/>
        <v>69990</v>
      </c>
      <c r="AH298" s="625"/>
      <c r="AI298" s="625"/>
      <c r="AJ298" s="625"/>
      <c r="AK298" s="625"/>
      <c r="AL298" s="625"/>
      <c r="AM298" s="625"/>
      <c r="AN298" s="625"/>
    </row>
    <row r="299" spans="1:40" s="625" customFormat="1" ht="16">
      <c r="A299" s="496"/>
      <c r="B299" s="493" t="s">
        <v>639</v>
      </c>
      <c r="C299" s="494" t="s">
        <v>314</v>
      </c>
      <c r="D299" s="516" t="s">
        <v>793</v>
      </c>
      <c r="E299" s="516">
        <v>0</v>
      </c>
      <c r="F299" s="521" t="s">
        <v>223</v>
      </c>
      <c r="G299" s="493" t="s">
        <v>166</v>
      </c>
      <c r="H299" s="516">
        <v>0</v>
      </c>
      <c r="I299" s="521"/>
      <c r="J299" s="516">
        <v>0</v>
      </c>
      <c r="K299" s="516">
        <v>0</v>
      </c>
      <c r="L299" s="516">
        <v>0</v>
      </c>
      <c r="M299" s="493" t="s">
        <v>204</v>
      </c>
      <c r="N299" s="493" t="s">
        <v>166</v>
      </c>
      <c r="O299" s="517">
        <v>750000</v>
      </c>
      <c r="P299" s="611"/>
      <c r="Q299" s="1090"/>
      <c r="R299" s="643" t="str">
        <f t="shared" si="137"/>
        <v>2.08.01</v>
      </c>
      <c r="S299" s="543" t="str">
        <f t="shared" si="148"/>
        <v>ALAT KEDOKTERAN</v>
      </c>
      <c r="T299" s="543">
        <f t="shared" si="149"/>
        <v>5</v>
      </c>
      <c r="U299" s="651">
        <f t="shared" si="138"/>
        <v>149998</v>
      </c>
      <c r="V299" s="543">
        <f t="shared" si="134"/>
        <v>11</v>
      </c>
      <c r="W299" s="647">
        <f t="shared" si="139"/>
        <v>749990</v>
      </c>
      <c r="X299" s="647">
        <f t="shared" si="140"/>
        <v>0</v>
      </c>
      <c r="Y299" s="647">
        <f t="shared" si="141"/>
        <v>0</v>
      </c>
      <c r="Z299" s="647">
        <f t="shared" si="142"/>
        <v>0</v>
      </c>
      <c r="AA299" s="647">
        <f t="shared" si="143"/>
        <v>0</v>
      </c>
      <c r="AB299" s="647">
        <f t="shared" si="144"/>
        <v>0</v>
      </c>
      <c r="AC299" s="648" t="str">
        <f t="shared" si="145"/>
        <v>2002</v>
      </c>
      <c r="AD299" s="599">
        <f t="shared" si="146"/>
        <v>10</v>
      </c>
      <c r="AE299" s="649">
        <f t="shared" si="147"/>
        <v>750000</v>
      </c>
      <c r="AF299" s="473">
        <f t="shared" si="135"/>
        <v>749990</v>
      </c>
      <c r="AG299" s="640">
        <f t="shared" si="136"/>
        <v>749990</v>
      </c>
    </row>
    <row r="300" spans="1:40" s="625" customFormat="1" ht="16">
      <c r="A300" s="496"/>
      <c r="B300" s="493" t="s">
        <v>620</v>
      </c>
      <c r="C300" s="494" t="s">
        <v>315</v>
      </c>
      <c r="D300" s="516" t="s">
        <v>804</v>
      </c>
      <c r="E300" s="516">
        <v>0</v>
      </c>
      <c r="F300" s="521" t="s">
        <v>223</v>
      </c>
      <c r="G300" s="493" t="s">
        <v>164</v>
      </c>
      <c r="H300" s="516">
        <v>0</v>
      </c>
      <c r="I300" s="515" t="s">
        <v>145</v>
      </c>
      <c r="J300" s="516">
        <v>0</v>
      </c>
      <c r="K300" s="516">
        <v>0</v>
      </c>
      <c r="L300" s="516">
        <v>0</v>
      </c>
      <c r="M300" s="493" t="s">
        <v>204</v>
      </c>
      <c r="N300" s="493" t="s">
        <v>164</v>
      </c>
      <c r="O300" s="517">
        <v>800000</v>
      </c>
      <c r="P300" s="611"/>
      <c r="Q300" s="1090"/>
      <c r="R300" s="643" t="str">
        <f t="shared" si="137"/>
        <v>2.08.02</v>
      </c>
      <c r="S300" s="543" t="str">
        <f t="shared" si="148"/>
        <v>ALAT KESEHATAN</v>
      </c>
      <c r="T300" s="543">
        <f t="shared" si="149"/>
        <v>5</v>
      </c>
      <c r="U300" s="651">
        <f t="shared" si="138"/>
        <v>159998</v>
      </c>
      <c r="V300" s="543">
        <f t="shared" si="134"/>
        <v>9</v>
      </c>
      <c r="W300" s="647">
        <f t="shared" si="139"/>
        <v>799990</v>
      </c>
      <c r="X300" s="647">
        <f t="shared" si="140"/>
        <v>0</v>
      </c>
      <c r="Y300" s="647">
        <f t="shared" si="141"/>
        <v>0</v>
      </c>
      <c r="Z300" s="647">
        <f t="shared" si="142"/>
        <v>0</v>
      </c>
      <c r="AA300" s="647">
        <f t="shared" si="143"/>
        <v>0</v>
      </c>
      <c r="AB300" s="647">
        <f t="shared" si="144"/>
        <v>0</v>
      </c>
      <c r="AC300" s="648" t="str">
        <f t="shared" si="145"/>
        <v>2004</v>
      </c>
      <c r="AD300" s="599">
        <f t="shared" si="146"/>
        <v>10</v>
      </c>
      <c r="AE300" s="649">
        <f t="shared" si="147"/>
        <v>800000</v>
      </c>
      <c r="AF300" s="473">
        <f t="shared" si="135"/>
        <v>799990</v>
      </c>
      <c r="AG300" s="640">
        <f t="shared" si="136"/>
        <v>799990</v>
      </c>
    </row>
    <row r="301" spans="1:40" s="625" customFormat="1" ht="16">
      <c r="A301" s="496"/>
      <c r="B301" s="493" t="s">
        <v>655</v>
      </c>
      <c r="C301" s="494" t="s">
        <v>316</v>
      </c>
      <c r="D301" s="516" t="s">
        <v>805</v>
      </c>
      <c r="E301" s="516">
        <v>0</v>
      </c>
      <c r="F301" s="521" t="s">
        <v>220</v>
      </c>
      <c r="G301" s="493" t="s">
        <v>850</v>
      </c>
      <c r="H301" s="516">
        <v>0</v>
      </c>
      <c r="I301" s="515" t="s">
        <v>145</v>
      </c>
      <c r="J301" s="516">
        <v>0</v>
      </c>
      <c r="K301" s="516">
        <v>0</v>
      </c>
      <c r="L301" s="516">
        <v>0</v>
      </c>
      <c r="M301" s="493" t="s">
        <v>204</v>
      </c>
      <c r="N301" s="493" t="s">
        <v>850</v>
      </c>
      <c r="O301" s="517">
        <v>180000</v>
      </c>
      <c r="P301" s="611" t="s">
        <v>123</v>
      </c>
      <c r="Q301" s="1090"/>
      <c r="R301" s="643" t="str">
        <f t="shared" si="137"/>
        <v>2.08.01</v>
      </c>
      <c r="S301" s="543" t="str">
        <f t="shared" si="148"/>
        <v>ALAT KEDOKTERAN</v>
      </c>
      <c r="T301" s="543">
        <f t="shared" si="149"/>
        <v>5</v>
      </c>
      <c r="U301" s="651">
        <f t="shared" si="138"/>
        <v>35998</v>
      </c>
      <c r="V301" s="543">
        <f t="shared" si="134"/>
        <v>7</v>
      </c>
      <c r="W301" s="647">
        <f t="shared" si="139"/>
        <v>179990</v>
      </c>
      <c r="X301" s="647">
        <f t="shared" si="140"/>
        <v>0</v>
      </c>
      <c r="Y301" s="647">
        <f t="shared" si="141"/>
        <v>0</v>
      </c>
      <c r="Z301" s="647">
        <f t="shared" si="142"/>
        <v>0</v>
      </c>
      <c r="AA301" s="647">
        <f t="shared" si="143"/>
        <v>0</v>
      </c>
      <c r="AB301" s="647">
        <f t="shared" si="144"/>
        <v>0</v>
      </c>
      <c r="AC301" s="648" t="str">
        <f t="shared" si="145"/>
        <v>2006</v>
      </c>
      <c r="AD301" s="599">
        <f t="shared" si="146"/>
        <v>10</v>
      </c>
      <c r="AE301" s="649">
        <f t="shared" si="147"/>
        <v>180000</v>
      </c>
      <c r="AF301" s="473">
        <f t="shared" si="135"/>
        <v>179990</v>
      </c>
      <c r="AG301" s="640">
        <f t="shared" si="136"/>
        <v>179990</v>
      </c>
    </row>
    <row r="302" spans="1:40" s="625" customFormat="1" ht="16">
      <c r="A302" s="496"/>
      <c r="B302" s="493" t="s">
        <v>656</v>
      </c>
      <c r="C302" s="494" t="s">
        <v>317</v>
      </c>
      <c r="D302" s="516" t="s">
        <v>789</v>
      </c>
      <c r="E302" s="516">
        <v>0</v>
      </c>
      <c r="F302" s="521" t="s">
        <v>234</v>
      </c>
      <c r="G302" s="493" t="s">
        <v>850</v>
      </c>
      <c r="H302" s="516">
        <v>0</v>
      </c>
      <c r="I302" s="515" t="s">
        <v>145</v>
      </c>
      <c r="J302" s="516">
        <v>0</v>
      </c>
      <c r="K302" s="516">
        <v>0</v>
      </c>
      <c r="L302" s="516">
        <v>0</v>
      </c>
      <c r="M302" s="493" t="s">
        <v>204</v>
      </c>
      <c r="N302" s="493" t="s">
        <v>850</v>
      </c>
      <c r="O302" s="517">
        <v>900000</v>
      </c>
      <c r="P302" s="611" t="s">
        <v>123</v>
      </c>
      <c r="Q302" s="1090"/>
      <c r="R302" s="643" t="str">
        <f t="shared" si="137"/>
        <v>2.08.01</v>
      </c>
      <c r="S302" s="543" t="str">
        <f t="shared" si="148"/>
        <v>ALAT KEDOKTERAN</v>
      </c>
      <c r="T302" s="543">
        <f t="shared" si="149"/>
        <v>5</v>
      </c>
      <c r="U302" s="651">
        <f t="shared" si="138"/>
        <v>179998</v>
      </c>
      <c r="V302" s="543">
        <f t="shared" si="134"/>
        <v>7</v>
      </c>
      <c r="W302" s="647">
        <f t="shared" si="139"/>
        <v>899990</v>
      </c>
      <c r="X302" s="647">
        <f t="shared" si="140"/>
        <v>0</v>
      </c>
      <c r="Y302" s="647">
        <f t="shared" si="141"/>
        <v>0</v>
      </c>
      <c r="Z302" s="647">
        <f t="shared" si="142"/>
        <v>0</v>
      </c>
      <c r="AA302" s="647">
        <f t="shared" si="143"/>
        <v>0</v>
      </c>
      <c r="AB302" s="647">
        <f t="shared" si="144"/>
        <v>0</v>
      </c>
      <c r="AC302" s="648" t="str">
        <f t="shared" si="145"/>
        <v>2006</v>
      </c>
      <c r="AD302" s="599">
        <f t="shared" si="146"/>
        <v>10</v>
      </c>
      <c r="AE302" s="649">
        <f t="shared" si="147"/>
        <v>900000</v>
      </c>
      <c r="AF302" s="473">
        <f t="shared" si="135"/>
        <v>899990</v>
      </c>
      <c r="AG302" s="640">
        <f t="shared" si="136"/>
        <v>899990</v>
      </c>
    </row>
    <row r="303" spans="1:40" s="625" customFormat="1" ht="16">
      <c r="A303" s="496"/>
      <c r="B303" s="493" t="s">
        <v>656</v>
      </c>
      <c r="C303" s="494" t="s">
        <v>317</v>
      </c>
      <c r="D303" s="516" t="s">
        <v>145</v>
      </c>
      <c r="E303" s="516">
        <v>0</v>
      </c>
      <c r="F303" s="521" t="s">
        <v>234</v>
      </c>
      <c r="G303" s="493" t="s">
        <v>850</v>
      </c>
      <c r="H303" s="516">
        <v>0</v>
      </c>
      <c r="I303" s="515" t="s">
        <v>145</v>
      </c>
      <c r="J303" s="516">
        <v>0</v>
      </c>
      <c r="K303" s="516">
        <v>0</v>
      </c>
      <c r="L303" s="516">
        <v>0</v>
      </c>
      <c r="M303" s="493" t="s">
        <v>204</v>
      </c>
      <c r="N303" s="493" t="s">
        <v>850</v>
      </c>
      <c r="O303" s="517">
        <v>900000</v>
      </c>
      <c r="P303" s="611"/>
      <c r="Q303" s="1090"/>
      <c r="R303" s="643" t="str">
        <f t="shared" si="137"/>
        <v>2.08.01</v>
      </c>
      <c r="S303" s="543" t="str">
        <f t="shared" si="148"/>
        <v>ALAT KEDOKTERAN</v>
      </c>
      <c r="T303" s="543">
        <f t="shared" si="149"/>
        <v>5</v>
      </c>
      <c r="U303" s="651">
        <f t="shared" si="138"/>
        <v>179998</v>
      </c>
      <c r="V303" s="543">
        <f t="shared" si="134"/>
        <v>7</v>
      </c>
      <c r="W303" s="647">
        <f t="shared" si="139"/>
        <v>899990</v>
      </c>
      <c r="X303" s="647">
        <f t="shared" si="140"/>
        <v>0</v>
      </c>
      <c r="Y303" s="647">
        <f t="shared" si="141"/>
        <v>0</v>
      </c>
      <c r="Z303" s="647">
        <f t="shared" si="142"/>
        <v>0</v>
      </c>
      <c r="AA303" s="647">
        <f t="shared" si="143"/>
        <v>0</v>
      </c>
      <c r="AB303" s="647">
        <f t="shared" si="144"/>
        <v>0</v>
      </c>
      <c r="AC303" s="648" t="str">
        <f t="shared" si="145"/>
        <v>2006</v>
      </c>
      <c r="AD303" s="599">
        <f t="shared" si="146"/>
        <v>10</v>
      </c>
      <c r="AE303" s="649">
        <f t="shared" si="147"/>
        <v>900000</v>
      </c>
      <c r="AF303" s="473">
        <f t="shared" si="135"/>
        <v>899990</v>
      </c>
      <c r="AG303" s="640">
        <f t="shared" si="136"/>
        <v>899990</v>
      </c>
    </row>
    <row r="304" spans="1:40" s="625" customFormat="1" ht="16">
      <c r="A304" s="496"/>
      <c r="B304" s="493" t="s">
        <v>657</v>
      </c>
      <c r="C304" s="494" t="s">
        <v>318</v>
      </c>
      <c r="D304" s="516" t="s">
        <v>145</v>
      </c>
      <c r="E304" s="516">
        <v>0</v>
      </c>
      <c r="F304" s="521" t="s">
        <v>221</v>
      </c>
      <c r="G304" s="493" t="s">
        <v>850</v>
      </c>
      <c r="H304" s="516">
        <v>0</v>
      </c>
      <c r="I304" s="515" t="s">
        <v>145</v>
      </c>
      <c r="J304" s="516">
        <v>0</v>
      </c>
      <c r="K304" s="516">
        <v>0</v>
      </c>
      <c r="L304" s="516">
        <v>0</v>
      </c>
      <c r="M304" s="493" t="s">
        <v>204</v>
      </c>
      <c r="N304" s="493" t="s">
        <v>850</v>
      </c>
      <c r="O304" s="517">
        <v>900000</v>
      </c>
      <c r="P304" s="611" t="s">
        <v>123</v>
      </c>
      <c r="Q304" s="1090"/>
      <c r="R304" s="643" t="str">
        <f t="shared" si="137"/>
        <v>2.08.01</v>
      </c>
      <c r="S304" s="543" t="str">
        <f t="shared" si="148"/>
        <v>ALAT KEDOKTERAN</v>
      </c>
      <c r="T304" s="543">
        <f t="shared" si="149"/>
        <v>5</v>
      </c>
      <c r="U304" s="651">
        <f t="shared" si="138"/>
        <v>179998</v>
      </c>
      <c r="V304" s="543">
        <f t="shared" si="134"/>
        <v>7</v>
      </c>
      <c r="W304" s="647">
        <f t="shared" si="139"/>
        <v>899990</v>
      </c>
      <c r="X304" s="647">
        <f t="shared" si="140"/>
        <v>0</v>
      </c>
      <c r="Y304" s="647">
        <f t="shared" si="141"/>
        <v>0</v>
      </c>
      <c r="Z304" s="647">
        <f t="shared" si="142"/>
        <v>0</v>
      </c>
      <c r="AA304" s="647">
        <f t="shared" si="143"/>
        <v>0</v>
      </c>
      <c r="AB304" s="647">
        <f t="shared" si="144"/>
        <v>0</v>
      </c>
      <c r="AC304" s="648" t="str">
        <f t="shared" si="145"/>
        <v>2006</v>
      </c>
      <c r="AD304" s="599">
        <f t="shared" si="146"/>
        <v>10</v>
      </c>
      <c r="AE304" s="649">
        <f t="shared" si="147"/>
        <v>900000</v>
      </c>
      <c r="AF304" s="473">
        <f t="shared" si="135"/>
        <v>899990</v>
      </c>
      <c r="AG304" s="640">
        <f t="shared" si="136"/>
        <v>899990</v>
      </c>
    </row>
    <row r="305" spans="1:33" s="625" customFormat="1" ht="16">
      <c r="A305" s="496"/>
      <c r="B305" s="493" t="s">
        <v>658</v>
      </c>
      <c r="C305" s="494" t="s">
        <v>320</v>
      </c>
      <c r="D305" s="516" t="s">
        <v>145</v>
      </c>
      <c r="E305" s="516">
        <v>0</v>
      </c>
      <c r="F305" s="521" t="s">
        <v>235</v>
      </c>
      <c r="G305" s="493" t="s">
        <v>850</v>
      </c>
      <c r="H305" s="516">
        <v>0</v>
      </c>
      <c r="I305" s="515" t="s">
        <v>145</v>
      </c>
      <c r="J305" s="516">
        <v>0</v>
      </c>
      <c r="K305" s="516">
        <v>0</v>
      </c>
      <c r="L305" s="516">
        <v>0</v>
      </c>
      <c r="M305" s="493" t="s">
        <v>204</v>
      </c>
      <c r="N305" s="493" t="s">
        <v>850</v>
      </c>
      <c r="O305" s="517">
        <v>360000</v>
      </c>
      <c r="P305" s="611" t="s">
        <v>123</v>
      </c>
      <c r="Q305" s="1090"/>
      <c r="R305" s="643" t="str">
        <f t="shared" si="137"/>
        <v>2.08.01</v>
      </c>
      <c r="S305" s="543" t="str">
        <f t="shared" si="148"/>
        <v>ALAT KEDOKTERAN</v>
      </c>
      <c r="T305" s="543">
        <f t="shared" si="149"/>
        <v>5</v>
      </c>
      <c r="U305" s="651">
        <f t="shared" si="138"/>
        <v>71998</v>
      </c>
      <c r="V305" s="543">
        <f t="shared" ref="V305:V350" si="150">2013-AC305</f>
        <v>7</v>
      </c>
      <c r="W305" s="647">
        <f t="shared" si="139"/>
        <v>359990</v>
      </c>
      <c r="X305" s="647">
        <f t="shared" si="140"/>
        <v>0</v>
      </c>
      <c r="Y305" s="647">
        <f t="shared" si="141"/>
        <v>0</v>
      </c>
      <c r="Z305" s="647">
        <f t="shared" si="142"/>
        <v>0</v>
      </c>
      <c r="AA305" s="647">
        <f t="shared" si="143"/>
        <v>0</v>
      </c>
      <c r="AB305" s="647">
        <f t="shared" si="144"/>
        <v>0</v>
      </c>
      <c r="AC305" s="648" t="str">
        <f t="shared" si="145"/>
        <v>2006</v>
      </c>
      <c r="AD305" s="599">
        <f t="shared" si="146"/>
        <v>10</v>
      </c>
      <c r="AE305" s="649">
        <f t="shared" si="147"/>
        <v>360000</v>
      </c>
      <c r="AF305" s="473">
        <f t="shared" si="135"/>
        <v>359990</v>
      </c>
      <c r="AG305" s="640">
        <f t="shared" si="136"/>
        <v>359990</v>
      </c>
    </row>
    <row r="306" spans="1:33" s="625" customFormat="1" ht="16">
      <c r="A306" s="496"/>
      <c r="B306" s="493" t="s">
        <v>623</v>
      </c>
      <c r="C306" s="494" t="s">
        <v>321</v>
      </c>
      <c r="D306" s="516" t="s">
        <v>145</v>
      </c>
      <c r="E306" s="516">
        <v>0</v>
      </c>
      <c r="F306" s="521" t="s">
        <v>235</v>
      </c>
      <c r="G306" s="493" t="s">
        <v>850</v>
      </c>
      <c r="H306" s="516">
        <v>0</v>
      </c>
      <c r="I306" s="515" t="s">
        <v>145</v>
      </c>
      <c r="J306" s="516">
        <v>0</v>
      </c>
      <c r="K306" s="516">
        <v>0</v>
      </c>
      <c r="L306" s="516">
        <v>0</v>
      </c>
      <c r="M306" s="493" t="s">
        <v>204</v>
      </c>
      <c r="N306" s="493" t="s">
        <v>850</v>
      </c>
      <c r="O306" s="517">
        <v>450000</v>
      </c>
      <c r="P306" s="611" t="s">
        <v>123</v>
      </c>
      <c r="Q306" s="1090"/>
      <c r="R306" s="643" t="str">
        <f t="shared" si="137"/>
        <v>2.08.01</v>
      </c>
      <c r="S306" s="543" t="str">
        <f t="shared" si="148"/>
        <v>ALAT KEDOKTERAN</v>
      </c>
      <c r="T306" s="543">
        <f t="shared" si="149"/>
        <v>5</v>
      </c>
      <c r="U306" s="651">
        <f t="shared" si="138"/>
        <v>89998</v>
      </c>
      <c r="V306" s="543">
        <f t="shared" si="150"/>
        <v>7</v>
      </c>
      <c r="W306" s="647">
        <f t="shared" si="139"/>
        <v>449990</v>
      </c>
      <c r="X306" s="647">
        <f t="shared" si="140"/>
        <v>0</v>
      </c>
      <c r="Y306" s="647">
        <f t="shared" si="141"/>
        <v>0</v>
      </c>
      <c r="Z306" s="647">
        <f t="shared" si="142"/>
        <v>0</v>
      </c>
      <c r="AA306" s="647">
        <f t="shared" si="143"/>
        <v>0</v>
      </c>
      <c r="AB306" s="647">
        <f t="shared" si="144"/>
        <v>0</v>
      </c>
      <c r="AC306" s="648" t="str">
        <f t="shared" si="145"/>
        <v>2006</v>
      </c>
      <c r="AD306" s="599">
        <f t="shared" si="146"/>
        <v>10</v>
      </c>
      <c r="AE306" s="649">
        <f t="shared" si="147"/>
        <v>450000</v>
      </c>
      <c r="AF306" s="473">
        <f t="shared" si="135"/>
        <v>449990</v>
      </c>
      <c r="AG306" s="640">
        <f t="shared" si="136"/>
        <v>449990</v>
      </c>
    </row>
    <row r="307" spans="1:33" s="625" customFormat="1" ht="16">
      <c r="A307" s="496"/>
      <c r="B307" s="493" t="s">
        <v>623</v>
      </c>
      <c r="C307" s="494" t="s">
        <v>321</v>
      </c>
      <c r="D307" s="516" t="s">
        <v>145</v>
      </c>
      <c r="E307" s="516">
        <v>0</v>
      </c>
      <c r="F307" s="521" t="s">
        <v>230</v>
      </c>
      <c r="G307" s="493" t="s">
        <v>850</v>
      </c>
      <c r="H307" s="516">
        <v>0</v>
      </c>
      <c r="I307" s="515" t="s">
        <v>145</v>
      </c>
      <c r="J307" s="516">
        <v>0</v>
      </c>
      <c r="K307" s="516">
        <v>0</v>
      </c>
      <c r="L307" s="516">
        <v>0</v>
      </c>
      <c r="M307" s="493" t="s">
        <v>204</v>
      </c>
      <c r="N307" s="493" t="s">
        <v>850</v>
      </c>
      <c r="O307" s="517">
        <v>337500</v>
      </c>
      <c r="P307" s="611" t="s">
        <v>123</v>
      </c>
      <c r="Q307" s="1090"/>
      <c r="R307" s="643" t="str">
        <f t="shared" si="137"/>
        <v>2.08.01</v>
      </c>
      <c r="S307" s="543" t="str">
        <f t="shared" si="148"/>
        <v>ALAT KEDOKTERAN</v>
      </c>
      <c r="T307" s="543">
        <f t="shared" si="149"/>
        <v>5</v>
      </c>
      <c r="U307" s="651">
        <f t="shared" si="138"/>
        <v>67498</v>
      </c>
      <c r="V307" s="543">
        <f t="shared" si="150"/>
        <v>7</v>
      </c>
      <c r="W307" s="647">
        <f t="shared" si="139"/>
        <v>337490</v>
      </c>
      <c r="X307" s="647">
        <f t="shared" si="140"/>
        <v>0</v>
      </c>
      <c r="Y307" s="647">
        <f t="shared" si="141"/>
        <v>0</v>
      </c>
      <c r="Z307" s="647">
        <f t="shared" si="142"/>
        <v>0</v>
      </c>
      <c r="AA307" s="647">
        <f t="shared" si="143"/>
        <v>0</v>
      </c>
      <c r="AB307" s="647">
        <f t="shared" si="144"/>
        <v>0</v>
      </c>
      <c r="AC307" s="648" t="str">
        <f t="shared" si="145"/>
        <v>2006</v>
      </c>
      <c r="AD307" s="599">
        <f t="shared" si="146"/>
        <v>10</v>
      </c>
      <c r="AE307" s="649">
        <f t="shared" si="147"/>
        <v>337500</v>
      </c>
      <c r="AF307" s="473">
        <f t="shared" si="135"/>
        <v>337490</v>
      </c>
      <c r="AG307" s="640">
        <f t="shared" si="136"/>
        <v>337490</v>
      </c>
    </row>
    <row r="308" spans="1:33" s="625" customFormat="1" ht="16">
      <c r="A308" s="496"/>
      <c r="B308" s="493" t="s">
        <v>659</v>
      </c>
      <c r="C308" s="494" t="s">
        <v>322</v>
      </c>
      <c r="D308" s="516" t="s">
        <v>145</v>
      </c>
      <c r="E308" s="516">
        <v>0</v>
      </c>
      <c r="F308" s="521" t="s">
        <v>236</v>
      </c>
      <c r="G308" s="493" t="s">
        <v>850</v>
      </c>
      <c r="H308" s="516">
        <v>0</v>
      </c>
      <c r="I308" s="521"/>
      <c r="J308" s="516">
        <v>0</v>
      </c>
      <c r="K308" s="516">
        <v>0</v>
      </c>
      <c r="L308" s="516">
        <v>0</v>
      </c>
      <c r="M308" s="493" t="s">
        <v>204</v>
      </c>
      <c r="N308" s="493" t="s">
        <v>850</v>
      </c>
      <c r="O308" s="517">
        <v>900000</v>
      </c>
      <c r="P308" s="611" t="s">
        <v>123</v>
      </c>
      <c r="Q308" s="1090"/>
      <c r="R308" s="643" t="str">
        <f t="shared" si="137"/>
        <v>2.08.01</v>
      </c>
      <c r="S308" s="543" t="str">
        <f t="shared" si="148"/>
        <v>ALAT KEDOKTERAN</v>
      </c>
      <c r="T308" s="543">
        <f t="shared" si="149"/>
        <v>5</v>
      </c>
      <c r="U308" s="651">
        <f t="shared" si="138"/>
        <v>179998</v>
      </c>
      <c r="V308" s="543">
        <f t="shared" si="150"/>
        <v>7</v>
      </c>
      <c r="W308" s="647">
        <f t="shared" si="139"/>
        <v>899990</v>
      </c>
      <c r="X308" s="647">
        <f t="shared" si="140"/>
        <v>0</v>
      </c>
      <c r="Y308" s="647">
        <f t="shared" si="141"/>
        <v>0</v>
      </c>
      <c r="Z308" s="647">
        <f t="shared" si="142"/>
        <v>0</v>
      </c>
      <c r="AA308" s="647">
        <f t="shared" si="143"/>
        <v>0</v>
      </c>
      <c r="AB308" s="647">
        <f t="shared" si="144"/>
        <v>0</v>
      </c>
      <c r="AC308" s="648" t="str">
        <f t="shared" si="145"/>
        <v>2006</v>
      </c>
      <c r="AD308" s="599">
        <f t="shared" si="146"/>
        <v>10</v>
      </c>
      <c r="AE308" s="649">
        <f t="shared" si="147"/>
        <v>900000</v>
      </c>
      <c r="AF308" s="473">
        <f t="shared" si="135"/>
        <v>899990</v>
      </c>
      <c r="AG308" s="640">
        <f t="shared" si="136"/>
        <v>899990</v>
      </c>
    </row>
    <row r="309" spans="1:33" s="625" customFormat="1" ht="16">
      <c r="A309" s="496"/>
      <c r="B309" s="493" t="s">
        <v>660</v>
      </c>
      <c r="C309" s="494" t="s">
        <v>323</v>
      </c>
      <c r="D309" s="516" t="s">
        <v>145</v>
      </c>
      <c r="E309" s="516">
        <v>0</v>
      </c>
      <c r="F309" s="521" t="s">
        <v>236</v>
      </c>
      <c r="G309" s="493" t="s">
        <v>850</v>
      </c>
      <c r="H309" s="516">
        <v>0</v>
      </c>
      <c r="I309" s="521"/>
      <c r="J309" s="516">
        <v>0</v>
      </c>
      <c r="K309" s="516">
        <v>0</v>
      </c>
      <c r="L309" s="516">
        <v>0</v>
      </c>
      <c r="M309" s="493" t="s">
        <v>204</v>
      </c>
      <c r="N309" s="493" t="s">
        <v>850</v>
      </c>
      <c r="O309" s="517">
        <v>425000</v>
      </c>
      <c r="P309" s="611" t="s">
        <v>123</v>
      </c>
      <c r="Q309" s="1090"/>
      <c r="R309" s="643" t="str">
        <f t="shared" si="137"/>
        <v>2.08.01</v>
      </c>
      <c r="S309" s="543" t="str">
        <f t="shared" si="148"/>
        <v>ALAT KEDOKTERAN</v>
      </c>
      <c r="T309" s="543">
        <f t="shared" si="149"/>
        <v>5</v>
      </c>
      <c r="U309" s="651">
        <f t="shared" si="138"/>
        <v>84998</v>
      </c>
      <c r="V309" s="543">
        <f t="shared" si="150"/>
        <v>7</v>
      </c>
      <c r="W309" s="647">
        <f t="shared" si="139"/>
        <v>424990</v>
      </c>
      <c r="X309" s="647">
        <f t="shared" si="140"/>
        <v>0</v>
      </c>
      <c r="Y309" s="647">
        <f t="shared" si="141"/>
        <v>0</v>
      </c>
      <c r="Z309" s="647">
        <f t="shared" si="142"/>
        <v>0</v>
      </c>
      <c r="AA309" s="647">
        <f t="shared" si="143"/>
        <v>0</v>
      </c>
      <c r="AB309" s="647">
        <f t="shared" si="144"/>
        <v>0</v>
      </c>
      <c r="AC309" s="648" t="str">
        <f t="shared" si="145"/>
        <v>2006</v>
      </c>
      <c r="AD309" s="599">
        <f t="shared" si="146"/>
        <v>10</v>
      </c>
      <c r="AE309" s="649">
        <f t="shared" si="147"/>
        <v>425000</v>
      </c>
      <c r="AF309" s="473">
        <f t="shared" si="135"/>
        <v>424990</v>
      </c>
      <c r="AG309" s="640">
        <f t="shared" si="136"/>
        <v>424990</v>
      </c>
    </row>
    <row r="310" spans="1:33" s="625" customFormat="1" ht="16">
      <c r="A310" s="496"/>
      <c r="B310" s="493" t="s">
        <v>661</v>
      </c>
      <c r="C310" s="494" t="s">
        <v>324</v>
      </c>
      <c r="D310" s="516" t="s">
        <v>145</v>
      </c>
      <c r="E310" s="516">
        <v>0</v>
      </c>
      <c r="F310" s="521" t="s">
        <v>235</v>
      </c>
      <c r="G310" s="493" t="s">
        <v>850</v>
      </c>
      <c r="H310" s="516">
        <v>0</v>
      </c>
      <c r="I310" s="515" t="s">
        <v>145</v>
      </c>
      <c r="J310" s="516">
        <v>0</v>
      </c>
      <c r="K310" s="516">
        <v>0</v>
      </c>
      <c r="L310" s="516">
        <v>0</v>
      </c>
      <c r="M310" s="493" t="s">
        <v>204</v>
      </c>
      <c r="N310" s="493" t="s">
        <v>850</v>
      </c>
      <c r="O310" s="517">
        <v>990000</v>
      </c>
      <c r="P310" s="611" t="s">
        <v>123</v>
      </c>
      <c r="Q310" s="1090"/>
      <c r="R310" s="643" t="str">
        <f t="shared" si="137"/>
        <v>2.08.01</v>
      </c>
      <c r="S310" s="543" t="str">
        <f t="shared" si="148"/>
        <v>ALAT KEDOKTERAN</v>
      </c>
      <c r="T310" s="543">
        <f t="shared" si="149"/>
        <v>5</v>
      </c>
      <c r="U310" s="651">
        <f t="shared" si="138"/>
        <v>197998</v>
      </c>
      <c r="V310" s="543">
        <f t="shared" si="150"/>
        <v>7</v>
      </c>
      <c r="W310" s="647">
        <f t="shared" si="139"/>
        <v>989990</v>
      </c>
      <c r="X310" s="647">
        <f t="shared" si="140"/>
        <v>0</v>
      </c>
      <c r="Y310" s="647">
        <f t="shared" si="141"/>
        <v>0</v>
      </c>
      <c r="Z310" s="647">
        <f t="shared" si="142"/>
        <v>0</v>
      </c>
      <c r="AA310" s="647">
        <f t="shared" si="143"/>
        <v>0</v>
      </c>
      <c r="AB310" s="647">
        <f t="shared" si="144"/>
        <v>0</v>
      </c>
      <c r="AC310" s="648" t="str">
        <f t="shared" si="145"/>
        <v>2006</v>
      </c>
      <c r="AD310" s="599">
        <f t="shared" si="146"/>
        <v>10</v>
      </c>
      <c r="AE310" s="649">
        <f t="shared" si="147"/>
        <v>990000</v>
      </c>
      <c r="AF310" s="473">
        <f t="shared" si="135"/>
        <v>989990</v>
      </c>
      <c r="AG310" s="640">
        <f t="shared" si="136"/>
        <v>989990</v>
      </c>
    </row>
    <row r="311" spans="1:33" s="625" customFormat="1" ht="16">
      <c r="A311" s="496"/>
      <c r="B311" s="493" t="s">
        <v>662</v>
      </c>
      <c r="C311" s="494" t="s">
        <v>325</v>
      </c>
      <c r="D311" s="516" t="s">
        <v>145</v>
      </c>
      <c r="E311" s="516">
        <v>0</v>
      </c>
      <c r="F311" s="521" t="s">
        <v>221</v>
      </c>
      <c r="G311" s="493" t="s">
        <v>850</v>
      </c>
      <c r="H311" s="516">
        <v>0</v>
      </c>
      <c r="I311" s="515" t="s">
        <v>145</v>
      </c>
      <c r="J311" s="516">
        <v>0</v>
      </c>
      <c r="K311" s="516">
        <v>0</v>
      </c>
      <c r="L311" s="516">
        <v>0</v>
      </c>
      <c r="M311" s="493" t="s">
        <v>204</v>
      </c>
      <c r="N311" s="493" t="s">
        <v>850</v>
      </c>
      <c r="O311" s="517">
        <v>225000</v>
      </c>
      <c r="P311" s="611"/>
      <c r="Q311" s="1090"/>
      <c r="R311" s="643" t="str">
        <f t="shared" si="137"/>
        <v>2.08.01</v>
      </c>
      <c r="S311" s="543" t="str">
        <f t="shared" si="148"/>
        <v>ALAT KEDOKTERAN</v>
      </c>
      <c r="T311" s="543">
        <f t="shared" si="149"/>
        <v>5</v>
      </c>
      <c r="U311" s="651">
        <f t="shared" si="138"/>
        <v>44998</v>
      </c>
      <c r="V311" s="543">
        <f t="shared" si="150"/>
        <v>7</v>
      </c>
      <c r="W311" s="647">
        <f t="shared" si="139"/>
        <v>224990</v>
      </c>
      <c r="X311" s="647">
        <f t="shared" si="140"/>
        <v>0</v>
      </c>
      <c r="Y311" s="647">
        <f t="shared" si="141"/>
        <v>0</v>
      </c>
      <c r="Z311" s="647">
        <f t="shared" si="142"/>
        <v>0</v>
      </c>
      <c r="AA311" s="647">
        <f t="shared" si="143"/>
        <v>0</v>
      </c>
      <c r="AB311" s="647">
        <f t="shared" si="144"/>
        <v>0</v>
      </c>
      <c r="AC311" s="648" t="str">
        <f t="shared" si="145"/>
        <v>2006</v>
      </c>
      <c r="AD311" s="599">
        <f t="shared" si="146"/>
        <v>10</v>
      </c>
      <c r="AE311" s="649">
        <f t="shared" si="147"/>
        <v>225000</v>
      </c>
      <c r="AF311" s="473">
        <f t="shared" si="135"/>
        <v>224990</v>
      </c>
      <c r="AG311" s="640">
        <f t="shared" si="136"/>
        <v>224990</v>
      </c>
    </row>
    <row r="312" spans="1:33" s="625" customFormat="1" ht="16">
      <c r="A312" s="496"/>
      <c r="B312" s="493" t="s">
        <v>662</v>
      </c>
      <c r="C312" s="494" t="s">
        <v>326</v>
      </c>
      <c r="D312" s="516" t="s">
        <v>145</v>
      </c>
      <c r="E312" s="516">
        <v>0</v>
      </c>
      <c r="F312" s="521" t="s">
        <v>221</v>
      </c>
      <c r="G312" s="493" t="s">
        <v>164</v>
      </c>
      <c r="H312" s="516">
        <v>0</v>
      </c>
      <c r="I312" s="515" t="s">
        <v>145</v>
      </c>
      <c r="J312" s="516">
        <v>0</v>
      </c>
      <c r="K312" s="516">
        <v>0</v>
      </c>
      <c r="L312" s="516">
        <v>0</v>
      </c>
      <c r="M312" s="493" t="s">
        <v>204</v>
      </c>
      <c r="N312" s="493" t="s">
        <v>164</v>
      </c>
      <c r="O312" s="517">
        <v>225000</v>
      </c>
      <c r="P312" s="611" t="s">
        <v>123</v>
      </c>
      <c r="Q312" s="1090"/>
      <c r="R312" s="643" t="str">
        <f t="shared" si="137"/>
        <v>2.08.01</v>
      </c>
      <c r="S312" s="543" t="str">
        <f t="shared" si="148"/>
        <v>ALAT KEDOKTERAN</v>
      </c>
      <c r="T312" s="543">
        <f t="shared" si="149"/>
        <v>5</v>
      </c>
      <c r="U312" s="651">
        <f t="shared" si="138"/>
        <v>44998</v>
      </c>
      <c r="V312" s="543">
        <f t="shared" si="150"/>
        <v>9</v>
      </c>
      <c r="W312" s="647">
        <f t="shared" si="139"/>
        <v>224990</v>
      </c>
      <c r="X312" s="647">
        <f t="shared" si="140"/>
        <v>0</v>
      </c>
      <c r="Y312" s="647">
        <f t="shared" si="141"/>
        <v>0</v>
      </c>
      <c r="Z312" s="647">
        <f t="shared" si="142"/>
        <v>0</v>
      </c>
      <c r="AA312" s="647">
        <f t="shared" si="143"/>
        <v>0</v>
      </c>
      <c r="AB312" s="647">
        <f t="shared" si="144"/>
        <v>0</v>
      </c>
      <c r="AC312" s="648" t="str">
        <f t="shared" si="145"/>
        <v>2004</v>
      </c>
      <c r="AD312" s="599">
        <f t="shared" si="146"/>
        <v>10</v>
      </c>
      <c r="AE312" s="649">
        <f t="shared" si="147"/>
        <v>225000</v>
      </c>
      <c r="AF312" s="473">
        <f t="shared" si="135"/>
        <v>224990</v>
      </c>
      <c r="AG312" s="640">
        <f t="shared" si="136"/>
        <v>224990</v>
      </c>
    </row>
    <row r="313" spans="1:33" s="625" customFormat="1" ht="16">
      <c r="A313" s="496"/>
      <c r="B313" s="493" t="s">
        <v>663</v>
      </c>
      <c r="C313" s="494" t="s">
        <v>327</v>
      </c>
      <c r="D313" s="516" t="s">
        <v>145</v>
      </c>
      <c r="E313" s="516">
        <v>0</v>
      </c>
      <c r="F313" s="521" t="s">
        <v>226</v>
      </c>
      <c r="G313" s="493" t="s">
        <v>850</v>
      </c>
      <c r="H313" s="516">
        <v>0</v>
      </c>
      <c r="I313" s="515" t="s">
        <v>145</v>
      </c>
      <c r="J313" s="516">
        <v>0</v>
      </c>
      <c r="K313" s="516">
        <v>0</v>
      </c>
      <c r="L313" s="516">
        <v>0</v>
      </c>
      <c r="M313" s="493" t="s">
        <v>204</v>
      </c>
      <c r="N313" s="493" t="s">
        <v>850</v>
      </c>
      <c r="O313" s="517">
        <v>558000</v>
      </c>
      <c r="P313" s="611" t="s">
        <v>123</v>
      </c>
      <c r="Q313" s="1090"/>
      <c r="R313" s="643" t="str">
        <f t="shared" si="137"/>
        <v>2.08.02</v>
      </c>
      <c r="S313" s="543" t="str">
        <f t="shared" si="148"/>
        <v>ALAT KESEHATAN</v>
      </c>
      <c r="T313" s="543">
        <f t="shared" si="149"/>
        <v>5</v>
      </c>
      <c r="U313" s="651">
        <f t="shared" si="138"/>
        <v>111598</v>
      </c>
      <c r="V313" s="543">
        <f t="shared" si="150"/>
        <v>7</v>
      </c>
      <c r="W313" s="647">
        <f t="shared" si="139"/>
        <v>557990</v>
      </c>
      <c r="X313" s="647">
        <f t="shared" si="140"/>
        <v>0</v>
      </c>
      <c r="Y313" s="647">
        <f t="shared" si="141"/>
        <v>0</v>
      </c>
      <c r="Z313" s="647">
        <f t="shared" si="142"/>
        <v>0</v>
      </c>
      <c r="AA313" s="647">
        <f t="shared" si="143"/>
        <v>0</v>
      </c>
      <c r="AB313" s="647">
        <f t="shared" si="144"/>
        <v>0</v>
      </c>
      <c r="AC313" s="648" t="str">
        <f t="shared" si="145"/>
        <v>2006</v>
      </c>
      <c r="AD313" s="599">
        <f t="shared" si="146"/>
        <v>10</v>
      </c>
      <c r="AE313" s="649">
        <f t="shared" si="147"/>
        <v>558000</v>
      </c>
      <c r="AF313" s="473">
        <f t="shared" si="135"/>
        <v>557990</v>
      </c>
      <c r="AG313" s="640">
        <f t="shared" si="136"/>
        <v>557990</v>
      </c>
    </row>
    <row r="314" spans="1:33" s="625" customFormat="1" ht="16">
      <c r="A314" s="496"/>
      <c r="B314" s="493" t="s">
        <v>663</v>
      </c>
      <c r="C314" s="494" t="s">
        <v>328</v>
      </c>
      <c r="D314" s="516" t="s">
        <v>145</v>
      </c>
      <c r="E314" s="516">
        <v>0</v>
      </c>
      <c r="F314" s="521" t="s">
        <v>226</v>
      </c>
      <c r="G314" s="493" t="s">
        <v>850</v>
      </c>
      <c r="H314" s="516">
        <v>0</v>
      </c>
      <c r="I314" s="515" t="s">
        <v>145</v>
      </c>
      <c r="J314" s="516">
        <v>0</v>
      </c>
      <c r="K314" s="516">
        <v>0</v>
      </c>
      <c r="L314" s="516">
        <v>0</v>
      </c>
      <c r="M314" s="493" t="s">
        <v>204</v>
      </c>
      <c r="N314" s="493" t="s">
        <v>850</v>
      </c>
      <c r="O314" s="517">
        <v>558000</v>
      </c>
      <c r="P314" s="611" t="s">
        <v>123</v>
      </c>
      <c r="Q314" s="1090"/>
      <c r="R314" s="643" t="str">
        <f t="shared" si="137"/>
        <v>2.08.02</v>
      </c>
      <c r="S314" s="543" t="str">
        <f t="shared" si="148"/>
        <v>ALAT KESEHATAN</v>
      </c>
      <c r="T314" s="543">
        <f t="shared" si="149"/>
        <v>5</v>
      </c>
      <c r="U314" s="651">
        <f t="shared" si="138"/>
        <v>111598</v>
      </c>
      <c r="V314" s="543">
        <f t="shared" si="150"/>
        <v>7</v>
      </c>
      <c r="W314" s="647">
        <f t="shared" si="139"/>
        <v>557990</v>
      </c>
      <c r="X314" s="647">
        <f t="shared" si="140"/>
        <v>0</v>
      </c>
      <c r="Y314" s="647">
        <f t="shared" si="141"/>
        <v>0</v>
      </c>
      <c r="Z314" s="647">
        <f t="shared" si="142"/>
        <v>0</v>
      </c>
      <c r="AA314" s="647">
        <f t="shared" si="143"/>
        <v>0</v>
      </c>
      <c r="AB314" s="647">
        <f t="shared" si="144"/>
        <v>0</v>
      </c>
      <c r="AC314" s="648" t="str">
        <f t="shared" si="145"/>
        <v>2006</v>
      </c>
      <c r="AD314" s="599">
        <f t="shared" si="146"/>
        <v>10</v>
      </c>
      <c r="AE314" s="649">
        <f t="shared" si="147"/>
        <v>558000</v>
      </c>
      <c r="AF314" s="473">
        <f t="shared" si="135"/>
        <v>557990</v>
      </c>
      <c r="AG314" s="640">
        <f t="shared" si="136"/>
        <v>557990</v>
      </c>
    </row>
    <row r="315" spans="1:33" s="625" customFormat="1" ht="16">
      <c r="A315" s="496"/>
      <c r="B315" s="493" t="s">
        <v>665</v>
      </c>
      <c r="C315" s="494" t="s">
        <v>331</v>
      </c>
      <c r="D315" s="516" t="s">
        <v>145</v>
      </c>
      <c r="E315" s="516">
        <v>0</v>
      </c>
      <c r="F315" s="521" t="s">
        <v>225</v>
      </c>
      <c r="G315" s="493" t="s">
        <v>850</v>
      </c>
      <c r="H315" s="516">
        <v>0</v>
      </c>
      <c r="I315" s="515" t="s">
        <v>145</v>
      </c>
      <c r="J315" s="516">
        <v>0</v>
      </c>
      <c r="K315" s="516">
        <v>0</v>
      </c>
      <c r="L315" s="516">
        <v>0</v>
      </c>
      <c r="M315" s="493" t="s">
        <v>204</v>
      </c>
      <c r="N315" s="493" t="s">
        <v>850</v>
      </c>
      <c r="O315" s="517">
        <v>144000</v>
      </c>
      <c r="P315" s="611" t="s">
        <v>123</v>
      </c>
      <c r="Q315" s="1090"/>
      <c r="R315" s="643" t="str">
        <f t="shared" si="137"/>
        <v>2.08.01</v>
      </c>
      <c r="S315" s="543" t="str">
        <f t="shared" si="148"/>
        <v>ALAT KEDOKTERAN</v>
      </c>
      <c r="T315" s="543">
        <f t="shared" si="149"/>
        <v>5</v>
      </c>
      <c r="U315" s="651">
        <f t="shared" si="138"/>
        <v>28798</v>
      </c>
      <c r="V315" s="543">
        <f t="shared" si="150"/>
        <v>7</v>
      </c>
      <c r="W315" s="647">
        <f t="shared" si="139"/>
        <v>143990</v>
      </c>
      <c r="X315" s="647">
        <f t="shared" si="140"/>
        <v>0</v>
      </c>
      <c r="Y315" s="647">
        <f t="shared" si="141"/>
        <v>0</v>
      </c>
      <c r="Z315" s="647">
        <f t="shared" si="142"/>
        <v>0</v>
      </c>
      <c r="AA315" s="647">
        <f t="shared" si="143"/>
        <v>0</v>
      </c>
      <c r="AB315" s="647">
        <f t="shared" si="144"/>
        <v>0</v>
      </c>
      <c r="AC315" s="648" t="str">
        <f t="shared" si="145"/>
        <v>2006</v>
      </c>
      <c r="AD315" s="599">
        <f t="shared" si="146"/>
        <v>10</v>
      </c>
      <c r="AE315" s="649">
        <f t="shared" si="147"/>
        <v>144000</v>
      </c>
      <c r="AF315" s="473">
        <f t="shared" si="135"/>
        <v>143990</v>
      </c>
      <c r="AG315" s="640">
        <f t="shared" si="136"/>
        <v>143990</v>
      </c>
    </row>
    <row r="316" spans="1:33" s="625" customFormat="1" ht="16">
      <c r="A316" s="496"/>
      <c r="B316" s="493" t="s">
        <v>666</v>
      </c>
      <c r="C316" s="494" t="s">
        <v>332</v>
      </c>
      <c r="D316" s="516" t="s">
        <v>145</v>
      </c>
      <c r="E316" s="516">
        <v>0</v>
      </c>
      <c r="F316" s="521" t="s">
        <v>235</v>
      </c>
      <c r="G316" s="493" t="s">
        <v>850</v>
      </c>
      <c r="H316" s="516">
        <v>0</v>
      </c>
      <c r="I316" s="515" t="s">
        <v>145</v>
      </c>
      <c r="J316" s="516">
        <v>0</v>
      </c>
      <c r="K316" s="516">
        <v>0</v>
      </c>
      <c r="L316" s="516">
        <v>0</v>
      </c>
      <c r="M316" s="493" t="s">
        <v>204</v>
      </c>
      <c r="N316" s="493" t="s">
        <v>850</v>
      </c>
      <c r="O316" s="517">
        <v>900000</v>
      </c>
      <c r="P316" s="611" t="s">
        <v>123</v>
      </c>
      <c r="Q316" s="1090"/>
      <c r="R316" s="643" t="str">
        <f t="shared" si="137"/>
        <v>2.08.01</v>
      </c>
      <c r="S316" s="543" t="str">
        <f t="shared" si="148"/>
        <v>ALAT KEDOKTERAN</v>
      </c>
      <c r="T316" s="543">
        <f t="shared" si="149"/>
        <v>5</v>
      </c>
      <c r="U316" s="651">
        <f t="shared" si="138"/>
        <v>179998</v>
      </c>
      <c r="V316" s="543">
        <f t="shared" si="150"/>
        <v>7</v>
      </c>
      <c r="W316" s="647">
        <f t="shared" si="139"/>
        <v>899990</v>
      </c>
      <c r="X316" s="647">
        <f t="shared" si="140"/>
        <v>0</v>
      </c>
      <c r="Y316" s="647">
        <f t="shared" si="141"/>
        <v>0</v>
      </c>
      <c r="Z316" s="647">
        <f t="shared" si="142"/>
        <v>0</v>
      </c>
      <c r="AA316" s="647">
        <f t="shared" si="143"/>
        <v>0</v>
      </c>
      <c r="AB316" s="647">
        <f t="shared" si="144"/>
        <v>0</v>
      </c>
      <c r="AC316" s="648" t="str">
        <f t="shared" si="145"/>
        <v>2006</v>
      </c>
      <c r="AD316" s="599">
        <f t="shared" si="146"/>
        <v>10</v>
      </c>
      <c r="AE316" s="649">
        <f t="shared" si="147"/>
        <v>900000</v>
      </c>
      <c r="AF316" s="473">
        <f t="shared" ref="AF316:AF359" si="151">W316+X316+Y316+Z316+AA316</f>
        <v>899990</v>
      </c>
      <c r="AG316" s="640">
        <f t="shared" si="136"/>
        <v>899990</v>
      </c>
    </row>
    <row r="317" spans="1:33" s="625" customFormat="1" ht="16">
      <c r="A317" s="496"/>
      <c r="B317" s="493" t="s">
        <v>668</v>
      </c>
      <c r="C317" s="494" t="s">
        <v>334</v>
      </c>
      <c r="D317" s="516" t="s">
        <v>145</v>
      </c>
      <c r="E317" s="516">
        <v>0</v>
      </c>
      <c r="F317" s="521" t="s">
        <v>235</v>
      </c>
      <c r="G317" s="493" t="s">
        <v>850</v>
      </c>
      <c r="H317" s="516">
        <v>0</v>
      </c>
      <c r="I317" s="515" t="s">
        <v>145</v>
      </c>
      <c r="J317" s="516">
        <v>0</v>
      </c>
      <c r="K317" s="516">
        <v>0</v>
      </c>
      <c r="L317" s="516">
        <v>0</v>
      </c>
      <c r="M317" s="493" t="s">
        <v>204</v>
      </c>
      <c r="N317" s="493" t="s">
        <v>850</v>
      </c>
      <c r="O317" s="517">
        <v>450000</v>
      </c>
      <c r="P317" s="611" t="s">
        <v>123</v>
      </c>
      <c r="Q317" s="1090"/>
      <c r="R317" s="643" t="str">
        <f t="shared" si="137"/>
        <v>2.08.01</v>
      </c>
      <c r="S317" s="543" t="str">
        <f t="shared" si="148"/>
        <v>ALAT KEDOKTERAN</v>
      </c>
      <c r="T317" s="543">
        <f t="shared" si="149"/>
        <v>5</v>
      </c>
      <c r="U317" s="651">
        <f t="shared" si="138"/>
        <v>89998</v>
      </c>
      <c r="V317" s="543">
        <f t="shared" si="150"/>
        <v>7</v>
      </c>
      <c r="W317" s="647">
        <f t="shared" si="139"/>
        <v>449990</v>
      </c>
      <c r="X317" s="647">
        <f t="shared" si="140"/>
        <v>0</v>
      </c>
      <c r="Y317" s="647">
        <f t="shared" si="141"/>
        <v>0</v>
      </c>
      <c r="Z317" s="647">
        <f t="shared" si="142"/>
        <v>0</v>
      </c>
      <c r="AA317" s="647">
        <f t="shared" si="143"/>
        <v>0</v>
      </c>
      <c r="AB317" s="647">
        <f t="shared" si="144"/>
        <v>0</v>
      </c>
      <c r="AC317" s="648" t="str">
        <f t="shared" si="145"/>
        <v>2006</v>
      </c>
      <c r="AD317" s="599">
        <f t="shared" si="146"/>
        <v>10</v>
      </c>
      <c r="AE317" s="649">
        <f t="shared" si="147"/>
        <v>450000</v>
      </c>
      <c r="AF317" s="473">
        <f t="shared" si="151"/>
        <v>449990</v>
      </c>
      <c r="AG317" s="640">
        <f t="shared" ref="AG317:AG360" si="152">AF317+AB317</f>
        <v>449990</v>
      </c>
    </row>
    <row r="318" spans="1:33" s="625" customFormat="1" ht="16">
      <c r="A318" s="496"/>
      <c r="B318" s="493" t="s">
        <v>607</v>
      </c>
      <c r="C318" s="494" t="s">
        <v>335</v>
      </c>
      <c r="D318" s="516" t="s">
        <v>789</v>
      </c>
      <c r="E318" s="516">
        <v>0</v>
      </c>
      <c r="F318" s="521" t="s">
        <v>226</v>
      </c>
      <c r="G318" s="493" t="s">
        <v>850</v>
      </c>
      <c r="H318" s="516">
        <v>0</v>
      </c>
      <c r="I318" s="515" t="s">
        <v>145</v>
      </c>
      <c r="J318" s="516">
        <v>0</v>
      </c>
      <c r="K318" s="516">
        <v>0</v>
      </c>
      <c r="L318" s="516">
        <v>0</v>
      </c>
      <c r="M318" s="493" t="s">
        <v>204</v>
      </c>
      <c r="N318" s="493" t="s">
        <v>850</v>
      </c>
      <c r="O318" s="517">
        <v>112500</v>
      </c>
      <c r="P318" s="611"/>
      <c r="Q318" s="1090"/>
      <c r="R318" s="643" t="str">
        <f t="shared" si="137"/>
        <v>2.08.01</v>
      </c>
      <c r="S318" s="543" t="str">
        <f t="shared" si="148"/>
        <v>ALAT KEDOKTERAN</v>
      </c>
      <c r="T318" s="543">
        <f t="shared" si="149"/>
        <v>5</v>
      </c>
      <c r="U318" s="651">
        <f t="shared" si="138"/>
        <v>22498</v>
      </c>
      <c r="V318" s="543">
        <f t="shared" si="150"/>
        <v>7</v>
      </c>
      <c r="W318" s="647">
        <f t="shared" si="139"/>
        <v>112490</v>
      </c>
      <c r="X318" s="647">
        <f t="shared" si="140"/>
        <v>0</v>
      </c>
      <c r="Y318" s="647">
        <f t="shared" si="141"/>
        <v>0</v>
      </c>
      <c r="Z318" s="647">
        <f t="shared" si="142"/>
        <v>0</v>
      </c>
      <c r="AA318" s="647">
        <f t="shared" si="143"/>
        <v>0</v>
      </c>
      <c r="AB318" s="647">
        <f t="shared" si="144"/>
        <v>0</v>
      </c>
      <c r="AC318" s="648" t="str">
        <f t="shared" si="145"/>
        <v>2006</v>
      </c>
      <c r="AD318" s="599">
        <f t="shared" si="146"/>
        <v>10</v>
      </c>
      <c r="AE318" s="649">
        <f t="shared" si="147"/>
        <v>112500</v>
      </c>
      <c r="AF318" s="473">
        <f t="shared" si="151"/>
        <v>112490</v>
      </c>
      <c r="AG318" s="640">
        <f t="shared" si="152"/>
        <v>112490</v>
      </c>
    </row>
    <row r="319" spans="1:33" s="625" customFormat="1" ht="16">
      <c r="A319" s="496"/>
      <c r="B319" s="493" t="s">
        <v>669</v>
      </c>
      <c r="C319" s="494" t="s">
        <v>336</v>
      </c>
      <c r="D319" s="516" t="s">
        <v>145</v>
      </c>
      <c r="E319" s="516">
        <v>0</v>
      </c>
      <c r="F319" s="521" t="s">
        <v>235</v>
      </c>
      <c r="G319" s="493" t="s">
        <v>850</v>
      </c>
      <c r="H319" s="516">
        <v>0</v>
      </c>
      <c r="I319" s="515" t="s">
        <v>145</v>
      </c>
      <c r="J319" s="516">
        <v>0</v>
      </c>
      <c r="K319" s="516">
        <v>0</v>
      </c>
      <c r="L319" s="516">
        <v>0</v>
      </c>
      <c r="M319" s="493" t="s">
        <v>204</v>
      </c>
      <c r="N319" s="493" t="s">
        <v>850</v>
      </c>
      <c r="O319" s="517">
        <v>112500</v>
      </c>
      <c r="P319" s="611"/>
      <c r="Q319" s="1090"/>
      <c r="R319" s="643" t="str">
        <f t="shared" si="137"/>
        <v>2.08.01</v>
      </c>
      <c r="S319" s="543" t="str">
        <f t="shared" si="148"/>
        <v>ALAT KEDOKTERAN</v>
      </c>
      <c r="T319" s="543">
        <f t="shared" si="149"/>
        <v>5</v>
      </c>
      <c r="U319" s="651">
        <f t="shared" si="138"/>
        <v>22498</v>
      </c>
      <c r="V319" s="543">
        <f t="shared" si="150"/>
        <v>7</v>
      </c>
      <c r="W319" s="647">
        <f t="shared" si="139"/>
        <v>112490</v>
      </c>
      <c r="X319" s="647">
        <f t="shared" si="140"/>
        <v>0</v>
      </c>
      <c r="Y319" s="647">
        <f t="shared" si="141"/>
        <v>0</v>
      </c>
      <c r="Z319" s="647">
        <f t="shared" si="142"/>
        <v>0</v>
      </c>
      <c r="AA319" s="647">
        <f t="shared" si="143"/>
        <v>0</v>
      </c>
      <c r="AB319" s="647">
        <f t="shared" si="144"/>
        <v>0</v>
      </c>
      <c r="AC319" s="648" t="str">
        <f t="shared" si="145"/>
        <v>2006</v>
      </c>
      <c r="AD319" s="599">
        <f t="shared" si="146"/>
        <v>10</v>
      </c>
      <c r="AE319" s="649">
        <f t="shared" si="147"/>
        <v>112500</v>
      </c>
      <c r="AF319" s="473">
        <f t="shared" si="151"/>
        <v>112490</v>
      </c>
      <c r="AG319" s="640">
        <f t="shared" si="152"/>
        <v>112490</v>
      </c>
    </row>
    <row r="320" spans="1:33" s="625" customFormat="1" ht="16">
      <c r="A320" s="496"/>
      <c r="B320" s="493" t="s">
        <v>602</v>
      </c>
      <c r="C320" s="494" t="s">
        <v>247</v>
      </c>
      <c r="D320" s="516" t="s">
        <v>145</v>
      </c>
      <c r="E320" s="516">
        <v>0</v>
      </c>
      <c r="F320" s="521" t="s">
        <v>226</v>
      </c>
      <c r="G320" s="493" t="s">
        <v>850</v>
      </c>
      <c r="H320" s="516">
        <v>0</v>
      </c>
      <c r="I320" s="515" t="s">
        <v>145</v>
      </c>
      <c r="J320" s="516">
        <v>0</v>
      </c>
      <c r="K320" s="516">
        <v>0</v>
      </c>
      <c r="L320" s="516">
        <v>0</v>
      </c>
      <c r="M320" s="493" t="s">
        <v>204</v>
      </c>
      <c r="N320" s="493" t="s">
        <v>850</v>
      </c>
      <c r="O320" s="517">
        <v>810000</v>
      </c>
      <c r="P320" s="611"/>
      <c r="Q320" s="1090"/>
      <c r="R320" s="643" t="str">
        <f t="shared" si="137"/>
        <v>2.08.01</v>
      </c>
      <c r="S320" s="543" t="str">
        <f t="shared" si="148"/>
        <v>ALAT KEDOKTERAN</v>
      </c>
      <c r="T320" s="543">
        <f t="shared" si="149"/>
        <v>5</v>
      </c>
      <c r="U320" s="651">
        <f t="shared" si="138"/>
        <v>161998</v>
      </c>
      <c r="V320" s="543">
        <f t="shared" si="150"/>
        <v>7</v>
      </c>
      <c r="W320" s="647">
        <f t="shared" si="139"/>
        <v>809990</v>
      </c>
      <c r="X320" s="647">
        <f t="shared" si="140"/>
        <v>0</v>
      </c>
      <c r="Y320" s="647">
        <f t="shared" si="141"/>
        <v>0</v>
      </c>
      <c r="Z320" s="647">
        <f t="shared" si="142"/>
        <v>0</v>
      </c>
      <c r="AA320" s="647">
        <f t="shared" si="143"/>
        <v>0</v>
      </c>
      <c r="AB320" s="647">
        <f t="shared" si="144"/>
        <v>0</v>
      </c>
      <c r="AC320" s="648" t="str">
        <f t="shared" si="145"/>
        <v>2006</v>
      </c>
      <c r="AD320" s="599">
        <f t="shared" si="146"/>
        <v>10</v>
      </c>
      <c r="AE320" s="649">
        <f t="shared" si="147"/>
        <v>810000</v>
      </c>
      <c r="AF320" s="473">
        <f t="shared" si="151"/>
        <v>809990</v>
      </c>
      <c r="AG320" s="640">
        <f t="shared" si="152"/>
        <v>809990</v>
      </c>
    </row>
    <row r="321" spans="1:33" s="625" customFormat="1" ht="16">
      <c r="A321" s="496"/>
      <c r="B321" s="493" t="s">
        <v>669</v>
      </c>
      <c r="C321" s="494" t="s">
        <v>336</v>
      </c>
      <c r="D321" s="516" t="s">
        <v>145</v>
      </c>
      <c r="E321" s="516">
        <v>0</v>
      </c>
      <c r="F321" s="521" t="s">
        <v>235</v>
      </c>
      <c r="G321" s="493" t="s">
        <v>850</v>
      </c>
      <c r="H321" s="516">
        <v>0</v>
      </c>
      <c r="I321" s="515" t="s">
        <v>145</v>
      </c>
      <c r="J321" s="516">
        <v>0</v>
      </c>
      <c r="K321" s="516">
        <v>0</v>
      </c>
      <c r="L321" s="516">
        <v>0</v>
      </c>
      <c r="M321" s="493" t="s">
        <v>204</v>
      </c>
      <c r="N321" s="493" t="s">
        <v>850</v>
      </c>
      <c r="O321" s="517">
        <v>112500</v>
      </c>
      <c r="P321" s="611"/>
      <c r="Q321" s="1090"/>
      <c r="R321" s="643" t="str">
        <f t="shared" si="137"/>
        <v>2.08.01</v>
      </c>
      <c r="S321" s="543" t="str">
        <f t="shared" si="148"/>
        <v>ALAT KEDOKTERAN</v>
      </c>
      <c r="T321" s="543">
        <f t="shared" si="149"/>
        <v>5</v>
      </c>
      <c r="U321" s="651">
        <f t="shared" si="138"/>
        <v>22498</v>
      </c>
      <c r="V321" s="543">
        <f t="shared" si="150"/>
        <v>7</v>
      </c>
      <c r="W321" s="647">
        <f t="shared" si="139"/>
        <v>112490</v>
      </c>
      <c r="X321" s="647">
        <f t="shared" si="140"/>
        <v>0</v>
      </c>
      <c r="Y321" s="647">
        <f t="shared" si="141"/>
        <v>0</v>
      </c>
      <c r="Z321" s="647">
        <f t="shared" si="142"/>
        <v>0</v>
      </c>
      <c r="AA321" s="647">
        <f t="shared" si="143"/>
        <v>0</v>
      </c>
      <c r="AB321" s="647">
        <f t="shared" si="144"/>
        <v>0</v>
      </c>
      <c r="AC321" s="648" t="str">
        <f t="shared" si="145"/>
        <v>2006</v>
      </c>
      <c r="AD321" s="599">
        <f t="shared" si="146"/>
        <v>10</v>
      </c>
      <c r="AE321" s="649">
        <f t="shared" si="147"/>
        <v>112500</v>
      </c>
      <c r="AF321" s="473">
        <f t="shared" si="151"/>
        <v>112490</v>
      </c>
      <c r="AG321" s="640">
        <f t="shared" si="152"/>
        <v>112490</v>
      </c>
    </row>
    <row r="322" spans="1:33" s="625" customFormat="1" ht="16">
      <c r="A322" s="496"/>
      <c r="B322" s="493" t="s">
        <v>669</v>
      </c>
      <c r="C322" s="494" t="s">
        <v>336</v>
      </c>
      <c r="D322" s="516" t="s">
        <v>145</v>
      </c>
      <c r="E322" s="516">
        <v>0</v>
      </c>
      <c r="F322" s="521" t="s">
        <v>235</v>
      </c>
      <c r="G322" s="493" t="s">
        <v>850</v>
      </c>
      <c r="H322" s="516">
        <v>0</v>
      </c>
      <c r="I322" s="515" t="s">
        <v>145</v>
      </c>
      <c r="J322" s="516">
        <v>0</v>
      </c>
      <c r="K322" s="516">
        <v>0</v>
      </c>
      <c r="L322" s="516">
        <v>0</v>
      </c>
      <c r="M322" s="493" t="s">
        <v>204</v>
      </c>
      <c r="N322" s="493" t="s">
        <v>850</v>
      </c>
      <c r="O322" s="517">
        <v>112500</v>
      </c>
      <c r="P322" s="611"/>
      <c r="Q322" s="1090"/>
      <c r="R322" s="643" t="str">
        <f t="shared" si="137"/>
        <v>2.08.01</v>
      </c>
      <c r="S322" s="543" t="str">
        <f t="shared" si="148"/>
        <v>ALAT KEDOKTERAN</v>
      </c>
      <c r="T322" s="543">
        <f t="shared" si="149"/>
        <v>5</v>
      </c>
      <c r="U322" s="651">
        <f t="shared" si="138"/>
        <v>22498</v>
      </c>
      <c r="V322" s="543">
        <f t="shared" si="150"/>
        <v>7</v>
      </c>
      <c r="W322" s="647">
        <f t="shared" si="139"/>
        <v>112490</v>
      </c>
      <c r="X322" s="647">
        <f t="shared" si="140"/>
        <v>0</v>
      </c>
      <c r="Y322" s="647">
        <f t="shared" si="141"/>
        <v>0</v>
      </c>
      <c r="Z322" s="647">
        <f t="shared" si="142"/>
        <v>0</v>
      </c>
      <c r="AA322" s="647">
        <f t="shared" si="143"/>
        <v>0</v>
      </c>
      <c r="AB322" s="647">
        <f t="shared" si="144"/>
        <v>0</v>
      </c>
      <c r="AC322" s="648" t="str">
        <f t="shared" si="145"/>
        <v>2006</v>
      </c>
      <c r="AD322" s="599">
        <f t="shared" si="146"/>
        <v>10</v>
      </c>
      <c r="AE322" s="649">
        <f t="shared" si="147"/>
        <v>112500</v>
      </c>
      <c r="AF322" s="473">
        <f t="shared" si="151"/>
        <v>112490</v>
      </c>
      <c r="AG322" s="640">
        <f t="shared" si="152"/>
        <v>112490</v>
      </c>
    </row>
    <row r="323" spans="1:33" s="625" customFormat="1" ht="16">
      <c r="A323" s="496"/>
      <c r="B323" s="493" t="s">
        <v>670</v>
      </c>
      <c r="C323" s="494" t="s">
        <v>338</v>
      </c>
      <c r="D323" s="516" t="s">
        <v>145</v>
      </c>
      <c r="E323" s="516">
        <v>0</v>
      </c>
      <c r="F323" s="521" t="s">
        <v>221</v>
      </c>
      <c r="G323" s="493" t="s">
        <v>850</v>
      </c>
      <c r="H323" s="516">
        <v>0</v>
      </c>
      <c r="I323" s="521"/>
      <c r="J323" s="516">
        <v>0</v>
      </c>
      <c r="K323" s="516">
        <v>0</v>
      </c>
      <c r="L323" s="516">
        <v>0</v>
      </c>
      <c r="M323" s="493" t="s">
        <v>204</v>
      </c>
      <c r="N323" s="493" t="s">
        <v>850</v>
      </c>
      <c r="O323" s="517">
        <v>112500</v>
      </c>
      <c r="P323" s="611" t="s">
        <v>123</v>
      </c>
      <c r="Q323" s="1090"/>
      <c r="R323" s="643" t="str">
        <f t="shared" si="137"/>
        <v>2.08.02</v>
      </c>
      <c r="S323" s="543" t="str">
        <f t="shared" si="148"/>
        <v>ALAT KESEHATAN</v>
      </c>
      <c r="T323" s="543">
        <f t="shared" si="149"/>
        <v>5</v>
      </c>
      <c r="U323" s="651">
        <f t="shared" si="138"/>
        <v>22498</v>
      </c>
      <c r="V323" s="543">
        <f t="shared" si="150"/>
        <v>7</v>
      </c>
      <c r="W323" s="647">
        <f t="shared" si="139"/>
        <v>112490</v>
      </c>
      <c r="X323" s="647">
        <f t="shared" si="140"/>
        <v>0</v>
      </c>
      <c r="Y323" s="647">
        <f t="shared" si="141"/>
        <v>0</v>
      </c>
      <c r="Z323" s="647">
        <f t="shared" si="142"/>
        <v>0</v>
      </c>
      <c r="AA323" s="647">
        <f t="shared" si="143"/>
        <v>0</v>
      </c>
      <c r="AB323" s="647">
        <f t="shared" si="144"/>
        <v>0</v>
      </c>
      <c r="AC323" s="648" t="str">
        <f t="shared" si="145"/>
        <v>2006</v>
      </c>
      <c r="AD323" s="599">
        <f t="shared" si="146"/>
        <v>10</v>
      </c>
      <c r="AE323" s="649">
        <f t="shared" si="147"/>
        <v>112500</v>
      </c>
      <c r="AF323" s="473">
        <f t="shared" si="151"/>
        <v>112490</v>
      </c>
      <c r="AG323" s="640">
        <f t="shared" si="152"/>
        <v>112490</v>
      </c>
    </row>
    <row r="324" spans="1:33" s="625" customFormat="1" ht="16">
      <c r="A324" s="496"/>
      <c r="B324" s="493" t="s">
        <v>670</v>
      </c>
      <c r="C324" s="494" t="s">
        <v>338</v>
      </c>
      <c r="D324" s="516" t="s">
        <v>145</v>
      </c>
      <c r="E324" s="516">
        <v>0</v>
      </c>
      <c r="F324" s="521" t="s">
        <v>221</v>
      </c>
      <c r="G324" s="493" t="s">
        <v>850</v>
      </c>
      <c r="H324" s="516">
        <v>0</v>
      </c>
      <c r="I324" s="521"/>
      <c r="J324" s="516">
        <v>0</v>
      </c>
      <c r="K324" s="516">
        <v>0</v>
      </c>
      <c r="L324" s="516">
        <v>0</v>
      </c>
      <c r="M324" s="493" t="s">
        <v>204</v>
      </c>
      <c r="N324" s="493" t="s">
        <v>850</v>
      </c>
      <c r="O324" s="517">
        <v>675000</v>
      </c>
      <c r="P324" s="611"/>
      <c r="Q324" s="1090"/>
      <c r="R324" s="643" t="str">
        <f t="shared" si="137"/>
        <v>2.08.02</v>
      </c>
      <c r="S324" s="543" t="str">
        <f t="shared" si="148"/>
        <v>ALAT KESEHATAN</v>
      </c>
      <c r="T324" s="543">
        <f t="shared" si="149"/>
        <v>5</v>
      </c>
      <c r="U324" s="651">
        <f t="shared" si="138"/>
        <v>134998</v>
      </c>
      <c r="V324" s="543">
        <f t="shared" si="150"/>
        <v>7</v>
      </c>
      <c r="W324" s="647">
        <f t="shared" si="139"/>
        <v>674990</v>
      </c>
      <c r="X324" s="647">
        <f t="shared" si="140"/>
        <v>0</v>
      </c>
      <c r="Y324" s="647">
        <f t="shared" si="141"/>
        <v>0</v>
      </c>
      <c r="Z324" s="647">
        <f t="shared" si="142"/>
        <v>0</v>
      </c>
      <c r="AA324" s="647">
        <f t="shared" si="143"/>
        <v>0</v>
      </c>
      <c r="AB324" s="647">
        <f t="shared" si="144"/>
        <v>0</v>
      </c>
      <c r="AC324" s="648" t="str">
        <f t="shared" si="145"/>
        <v>2006</v>
      </c>
      <c r="AD324" s="599">
        <f t="shared" si="146"/>
        <v>10</v>
      </c>
      <c r="AE324" s="649">
        <f t="shared" si="147"/>
        <v>675000</v>
      </c>
      <c r="AF324" s="473">
        <f t="shared" si="151"/>
        <v>674990</v>
      </c>
      <c r="AG324" s="640">
        <f t="shared" si="152"/>
        <v>674990</v>
      </c>
    </row>
    <row r="325" spans="1:33" s="625" customFormat="1" ht="16">
      <c r="A325" s="496"/>
      <c r="B325" s="493" t="s">
        <v>673</v>
      </c>
      <c r="C325" s="494" t="s">
        <v>342</v>
      </c>
      <c r="D325" s="516" t="s">
        <v>145</v>
      </c>
      <c r="E325" s="516">
        <v>0</v>
      </c>
      <c r="F325" s="521" t="s">
        <v>220</v>
      </c>
      <c r="G325" s="493" t="s">
        <v>850</v>
      </c>
      <c r="H325" s="516">
        <v>0</v>
      </c>
      <c r="I325" s="515" t="s">
        <v>145</v>
      </c>
      <c r="J325" s="516">
        <v>0</v>
      </c>
      <c r="K325" s="516">
        <v>0</v>
      </c>
      <c r="L325" s="516">
        <v>0</v>
      </c>
      <c r="M325" s="493" t="s">
        <v>204</v>
      </c>
      <c r="N325" s="493" t="s">
        <v>850</v>
      </c>
      <c r="O325" s="517">
        <v>900000</v>
      </c>
      <c r="P325" s="611" t="s">
        <v>123</v>
      </c>
      <c r="Q325" s="1090"/>
      <c r="R325" s="643" t="str">
        <f t="shared" si="137"/>
        <v>2.08.01</v>
      </c>
      <c r="S325" s="543" t="str">
        <f t="shared" si="148"/>
        <v>ALAT KEDOKTERAN</v>
      </c>
      <c r="T325" s="543">
        <f t="shared" si="149"/>
        <v>5</v>
      </c>
      <c r="U325" s="651">
        <f t="shared" si="138"/>
        <v>179998</v>
      </c>
      <c r="V325" s="543">
        <f t="shared" si="150"/>
        <v>7</v>
      </c>
      <c r="W325" s="647">
        <f t="shared" si="139"/>
        <v>899990</v>
      </c>
      <c r="X325" s="647">
        <f t="shared" si="140"/>
        <v>0</v>
      </c>
      <c r="Y325" s="647">
        <f t="shared" si="141"/>
        <v>0</v>
      </c>
      <c r="Z325" s="647">
        <f t="shared" si="142"/>
        <v>0</v>
      </c>
      <c r="AA325" s="647">
        <f t="shared" si="143"/>
        <v>0</v>
      </c>
      <c r="AB325" s="647">
        <f t="shared" si="144"/>
        <v>0</v>
      </c>
      <c r="AC325" s="648" t="str">
        <f t="shared" si="145"/>
        <v>2006</v>
      </c>
      <c r="AD325" s="599">
        <f t="shared" si="146"/>
        <v>10</v>
      </c>
      <c r="AE325" s="649">
        <f t="shared" si="147"/>
        <v>900000</v>
      </c>
      <c r="AF325" s="473">
        <f t="shared" si="151"/>
        <v>899990</v>
      </c>
      <c r="AG325" s="640">
        <f t="shared" si="152"/>
        <v>899990</v>
      </c>
    </row>
    <row r="326" spans="1:33" s="625" customFormat="1" ht="16">
      <c r="A326" s="496"/>
      <c r="B326" s="493" t="s">
        <v>674</v>
      </c>
      <c r="C326" s="494" t="s">
        <v>343</v>
      </c>
      <c r="D326" s="516" t="s">
        <v>145</v>
      </c>
      <c r="E326" s="516">
        <v>0</v>
      </c>
      <c r="F326" s="521" t="s">
        <v>235</v>
      </c>
      <c r="G326" s="493" t="s">
        <v>850</v>
      </c>
      <c r="H326" s="516">
        <v>0</v>
      </c>
      <c r="I326" s="515" t="s">
        <v>145</v>
      </c>
      <c r="J326" s="516">
        <v>0</v>
      </c>
      <c r="K326" s="516">
        <v>0</v>
      </c>
      <c r="L326" s="516">
        <v>0</v>
      </c>
      <c r="M326" s="493" t="s">
        <v>204</v>
      </c>
      <c r="N326" s="493" t="s">
        <v>850</v>
      </c>
      <c r="O326" s="517">
        <v>225000</v>
      </c>
      <c r="P326" s="611" t="s">
        <v>123</v>
      </c>
      <c r="Q326" s="1090"/>
      <c r="R326" s="643" t="str">
        <f t="shared" si="137"/>
        <v>2.08.01</v>
      </c>
      <c r="S326" s="543" t="str">
        <f t="shared" si="148"/>
        <v>ALAT KEDOKTERAN</v>
      </c>
      <c r="T326" s="543">
        <f t="shared" si="149"/>
        <v>5</v>
      </c>
      <c r="U326" s="651">
        <f t="shared" si="138"/>
        <v>44998</v>
      </c>
      <c r="V326" s="543">
        <f t="shared" si="150"/>
        <v>7</v>
      </c>
      <c r="W326" s="647">
        <f t="shared" si="139"/>
        <v>224990</v>
      </c>
      <c r="X326" s="647">
        <f t="shared" si="140"/>
        <v>0</v>
      </c>
      <c r="Y326" s="647">
        <f t="shared" si="141"/>
        <v>0</v>
      </c>
      <c r="Z326" s="647">
        <f t="shared" si="142"/>
        <v>0</v>
      </c>
      <c r="AA326" s="647">
        <f t="shared" si="143"/>
        <v>0</v>
      </c>
      <c r="AB326" s="647">
        <f t="shared" si="144"/>
        <v>0</v>
      </c>
      <c r="AC326" s="648" t="str">
        <f t="shared" si="145"/>
        <v>2006</v>
      </c>
      <c r="AD326" s="599">
        <f t="shared" si="146"/>
        <v>10</v>
      </c>
      <c r="AE326" s="649">
        <f t="shared" si="147"/>
        <v>225000</v>
      </c>
      <c r="AF326" s="473">
        <f t="shared" si="151"/>
        <v>224990</v>
      </c>
      <c r="AG326" s="640">
        <f t="shared" si="152"/>
        <v>224990</v>
      </c>
    </row>
    <row r="327" spans="1:33" s="625" customFormat="1" ht="16">
      <c r="A327" s="496"/>
      <c r="B327" s="493" t="s">
        <v>675</v>
      </c>
      <c r="C327" s="494" t="s">
        <v>344</v>
      </c>
      <c r="D327" s="516" t="s">
        <v>145</v>
      </c>
      <c r="E327" s="516">
        <v>0</v>
      </c>
      <c r="F327" s="521" t="s">
        <v>235</v>
      </c>
      <c r="G327" s="493" t="s">
        <v>850</v>
      </c>
      <c r="H327" s="516">
        <v>0</v>
      </c>
      <c r="I327" s="515" t="s">
        <v>145</v>
      </c>
      <c r="J327" s="516">
        <v>0</v>
      </c>
      <c r="K327" s="516">
        <v>0</v>
      </c>
      <c r="L327" s="516">
        <v>0</v>
      </c>
      <c r="M327" s="493" t="s">
        <v>204</v>
      </c>
      <c r="N327" s="493" t="s">
        <v>850</v>
      </c>
      <c r="O327" s="517">
        <v>225000</v>
      </c>
      <c r="P327" s="611"/>
      <c r="Q327" s="1090"/>
      <c r="R327" s="643" t="str">
        <f t="shared" si="137"/>
        <v>2.08.01</v>
      </c>
      <c r="S327" s="543" t="str">
        <f t="shared" si="148"/>
        <v>ALAT KEDOKTERAN</v>
      </c>
      <c r="T327" s="543">
        <f t="shared" si="149"/>
        <v>5</v>
      </c>
      <c r="U327" s="651">
        <f t="shared" si="138"/>
        <v>44998</v>
      </c>
      <c r="V327" s="543">
        <f t="shared" si="150"/>
        <v>7</v>
      </c>
      <c r="W327" s="647">
        <f t="shared" si="139"/>
        <v>224990</v>
      </c>
      <c r="X327" s="647">
        <f t="shared" si="140"/>
        <v>0</v>
      </c>
      <c r="Y327" s="647">
        <f t="shared" si="141"/>
        <v>0</v>
      </c>
      <c r="Z327" s="647">
        <f t="shared" si="142"/>
        <v>0</v>
      </c>
      <c r="AA327" s="647">
        <f t="shared" si="143"/>
        <v>0</v>
      </c>
      <c r="AB327" s="647">
        <f t="shared" si="144"/>
        <v>0</v>
      </c>
      <c r="AC327" s="648" t="str">
        <f t="shared" si="145"/>
        <v>2006</v>
      </c>
      <c r="AD327" s="599">
        <f t="shared" si="146"/>
        <v>10</v>
      </c>
      <c r="AE327" s="649">
        <f t="shared" si="147"/>
        <v>225000</v>
      </c>
      <c r="AF327" s="473">
        <f t="shared" si="151"/>
        <v>224990</v>
      </c>
      <c r="AG327" s="640">
        <f t="shared" si="152"/>
        <v>224990</v>
      </c>
    </row>
    <row r="328" spans="1:33" s="625" customFormat="1" ht="16">
      <c r="A328" s="496"/>
      <c r="B328" s="493" t="s">
        <v>675</v>
      </c>
      <c r="C328" s="494" t="s">
        <v>344</v>
      </c>
      <c r="D328" s="516" t="s">
        <v>145</v>
      </c>
      <c r="E328" s="516">
        <v>0</v>
      </c>
      <c r="F328" s="521" t="s">
        <v>235</v>
      </c>
      <c r="G328" s="493" t="s">
        <v>850</v>
      </c>
      <c r="H328" s="516">
        <v>0</v>
      </c>
      <c r="I328" s="515" t="s">
        <v>145</v>
      </c>
      <c r="J328" s="516">
        <v>0</v>
      </c>
      <c r="K328" s="516">
        <v>0</v>
      </c>
      <c r="L328" s="516">
        <v>0</v>
      </c>
      <c r="M328" s="493" t="s">
        <v>204</v>
      </c>
      <c r="N328" s="493" t="s">
        <v>850</v>
      </c>
      <c r="O328" s="517">
        <v>225000</v>
      </c>
      <c r="P328" s="611"/>
      <c r="Q328" s="1090"/>
      <c r="R328" s="643" t="str">
        <f t="shared" si="137"/>
        <v>2.08.01</v>
      </c>
      <c r="S328" s="543" t="str">
        <f t="shared" si="148"/>
        <v>ALAT KEDOKTERAN</v>
      </c>
      <c r="T328" s="543">
        <f t="shared" si="149"/>
        <v>5</v>
      </c>
      <c r="U328" s="651">
        <f t="shared" si="138"/>
        <v>44998</v>
      </c>
      <c r="V328" s="543">
        <f t="shared" si="150"/>
        <v>7</v>
      </c>
      <c r="W328" s="647">
        <f t="shared" si="139"/>
        <v>224990</v>
      </c>
      <c r="X328" s="647">
        <f t="shared" si="140"/>
        <v>0</v>
      </c>
      <c r="Y328" s="647">
        <f t="shared" si="141"/>
        <v>0</v>
      </c>
      <c r="Z328" s="647">
        <f t="shared" si="142"/>
        <v>0</v>
      </c>
      <c r="AA328" s="647">
        <f t="shared" si="143"/>
        <v>0</v>
      </c>
      <c r="AB328" s="647">
        <f t="shared" si="144"/>
        <v>0</v>
      </c>
      <c r="AC328" s="648" t="str">
        <f t="shared" si="145"/>
        <v>2006</v>
      </c>
      <c r="AD328" s="599">
        <f t="shared" si="146"/>
        <v>10</v>
      </c>
      <c r="AE328" s="649">
        <f t="shared" si="147"/>
        <v>225000</v>
      </c>
      <c r="AF328" s="473">
        <f t="shared" si="151"/>
        <v>224990</v>
      </c>
      <c r="AG328" s="640">
        <f t="shared" si="152"/>
        <v>224990</v>
      </c>
    </row>
    <row r="329" spans="1:33" s="625" customFormat="1" ht="16">
      <c r="A329" s="496"/>
      <c r="B329" s="493" t="s">
        <v>599</v>
      </c>
      <c r="C329" s="494" t="s">
        <v>345</v>
      </c>
      <c r="D329" s="516" t="s">
        <v>789</v>
      </c>
      <c r="E329" s="516">
        <v>0</v>
      </c>
      <c r="F329" s="521" t="s">
        <v>235</v>
      </c>
      <c r="G329" s="493" t="s">
        <v>850</v>
      </c>
      <c r="H329" s="516">
        <v>0</v>
      </c>
      <c r="I329" s="515" t="s">
        <v>145</v>
      </c>
      <c r="J329" s="516">
        <v>0</v>
      </c>
      <c r="K329" s="516">
        <v>0</v>
      </c>
      <c r="L329" s="516">
        <v>0</v>
      </c>
      <c r="M329" s="493" t="s">
        <v>204</v>
      </c>
      <c r="N329" s="493" t="s">
        <v>850</v>
      </c>
      <c r="O329" s="517">
        <v>247500</v>
      </c>
      <c r="P329" s="611" t="s">
        <v>123</v>
      </c>
      <c r="Q329" s="1090"/>
      <c r="R329" s="643" t="str">
        <f t="shared" si="137"/>
        <v>2.08.01</v>
      </c>
      <c r="S329" s="543" t="str">
        <f t="shared" si="148"/>
        <v>ALAT KEDOKTERAN</v>
      </c>
      <c r="T329" s="543">
        <f t="shared" si="149"/>
        <v>5</v>
      </c>
      <c r="U329" s="651">
        <f t="shared" si="138"/>
        <v>49498</v>
      </c>
      <c r="V329" s="543">
        <f t="shared" si="150"/>
        <v>7</v>
      </c>
      <c r="W329" s="647">
        <f t="shared" si="139"/>
        <v>247490</v>
      </c>
      <c r="X329" s="647">
        <f t="shared" si="140"/>
        <v>0</v>
      </c>
      <c r="Y329" s="647">
        <f t="shared" si="141"/>
        <v>0</v>
      </c>
      <c r="Z329" s="647">
        <f t="shared" si="142"/>
        <v>0</v>
      </c>
      <c r="AA329" s="647">
        <f t="shared" si="143"/>
        <v>0</v>
      </c>
      <c r="AB329" s="647">
        <f t="shared" si="144"/>
        <v>0</v>
      </c>
      <c r="AC329" s="648" t="str">
        <f t="shared" si="145"/>
        <v>2006</v>
      </c>
      <c r="AD329" s="599">
        <f t="shared" si="146"/>
        <v>10</v>
      </c>
      <c r="AE329" s="649">
        <f t="shared" si="147"/>
        <v>247500</v>
      </c>
      <c r="AF329" s="473">
        <f t="shared" si="151"/>
        <v>247490</v>
      </c>
      <c r="AG329" s="640">
        <f t="shared" si="152"/>
        <v>247490</v>
      </c>
    </row>
    <row r="330" spans="1:33" s="625" customFormat="1" ht="16">
      <c r="A330" s="496"/>
      <c r="B330" s="493" t="s">
        <v>677</v>
      </c>
      <c r="C330" s="494" t="s">
        <v>347</v>
      </c>
      <c r="D330" s="516" t="s">
        <v>145</v>
      </c>
      <c r="E330" s="516">
        <v>0</v>
      </c>
      <c r="F330" s="521" t="s">
        <v>235</v>
      </c>
      <c r="G330" s="493" t="s">
        <v>850</v>
      </c>
      <c r="H330" s="516">
        <v>0</v>
      </c>
      <c r="I330" s="515" t="s">
        <v>145</v>
      </c>
      <c r="J330" s="516">
        <v>0</v>
      </c>
      <c r="K330" s="516">
        <v>0</v>
      </c>
      <c r="L330" s="516">
        <v>0</v>
      </c>
      <c r="M330" s="493" t="s">
        <v>204</v>
      </c>
      <c r="N330" s="493" t="s">
        <v>850</v>
      </c>
      <c r="O330" s="517">
        <v>135000</v>
      </c>
      <c r="P330" s="611"/>
      <c r="Q330" s="1090"/>
      <c r="R330" s="643" t="str">
        <f t="shared" si="137"/>
        <v>2.08.01</v>
      </c>
      <c r="S330" s="543" t="str">
        <f t="shared" si="148"/>
        <v>ALAT KEDOKTERAN</v>
      </c>
      <c r="T330" s="543">
        <f t="shared" si="149"/>
        <v>5</v>
      </c>
      <c r="U330" s="651">
        <f t="shared" si="138"/>
        <v>26998</v>
      </c>
      <c r="V330" s="543">
        <f t="shared" si="150"/>
        <v>7</v>
      </c>
      <c r="W330" s="647">
        <f t="shared" si="139"/>
        <v>134990</v>
      </c>
      <c r="X330" s="647">
        <f t="shared" si="140"/>
        <v>0</v>
      </c>
      <c r="Y330" s="647">
        <f t="shared" si="141"/>
        <v>0</v>
      </c>
      <c r="Z330" s="647">
        <f t="shared" si="142"/>
        <v>0</v>
      </c>
      <c r="AA330" s="647">
        <f t="shared" si="143"/>
        <v>0</v>
      </c>
      <c r="AB330" s="647">
        <f t="shared" si="144"/>
        <v>0</v>
      </c>
      <c r="AC330" s="648" t="str">
        <f t="shared" si="145"/>
        <v>2006</v>
      </c>
      <c r="AD330" s="599">
        <f t="shared" si="146"/>
        <v>10</v>
      </c>
      <c r="AE330" s="649">
        <f t="shared" si="147"/>
        <v>135000</v>
      </c>
      <c r="AF330" s="473">
        <f t="shared" si="151"/>
        <v>134990</v>
      </c>
      <c r="AG330" s="640">
        <f t="shared" si="152"/>
        <v>134990</v>
      </c>
    </row>
    <row r="331" spans="1:33" s="625" customFormat="1" ht="16">
      <c r="A331" s="496"/>
      <c r="B331" s="493" t="s">
        <v>678</v>
      </c>
      <c r="C331" s="494" t="s">
        <v>348</v>
      </c>
      <c r="D331" s="516" t="s">
        <v>145</v>
      </c>
      <c r="E331" s="516">
        <v>0</v>
      </c>
      <c r="F331" s="521" t="s">
        <v>235</v>
      </c>
      <c r="G331" s="493" t="s">
        <v>850</v>
      </c>
      <c r="H331" s="516">
        <v>0</v>
      </c>
      <c r="I331" s="515" t="s">
        <v>145</v>
      </c>
      <c r="J331" s="516">
        <v>0</v>
      </c>
      <c r="K331" s="516">
        <v>0</v>
      </c>
      <c r="L331" s="516">
        <v>0</v>
      </c>
      <c r="M331" s="493" t="s">
        <v>204</v>
      </c>
      <c r="N331" s="493" t="s">
        <v>850</v>
      </c>
      <c r="O331" s="517">
        <v>189000</v>
      </c>
      <c r="P331" s="611" t="s">
        <v>123</v>
      </c>
      <c r="Q331" s="1090"/>
      <c r="R331" s="643" t="str">
        <f t="shared" si="137"/>
        <v>2.08.01</v>
      </c>
      <c r="S331" s="543" t="str">
        <f t="shared" si="148"/>
        <v>ALAT KEDOKTERAN</v>
      </c>
      <c r="T331" s="543">
        <f t="shared" si="149"/>
        <v>5</v>
      </c>
      <c r="U331" s="651">
        <f t="shared" si="138"/>
        <v>37798</v>
      </c>
      <c r="V331" s="543">
        <f t="shared" si="150"/>
        <v>7</v>
      </c>
      <c r="W331" s="647">
        <f t="shared" si="139"/>
        <v>188990</v>
      </c>
      <c r="X331" s="647">
        <f t="shared" si="140"/>
        <v>0</v>
      </c>
      <c r="Y331" s="647">
        <f t="shared" si="141"/>
        <v>0</v>
      </c>
      <c r="Z331" s="647">
        <f t="shared" si="142"/>
        <v>0</v>
      </c>
      <c r="AA331" s="647">
        <f t="shared" si="143"/>
        <v>0</v>
      </c>
      <c r="AB331" s="647">
        <f t="shared" si="144"/>
        <v>0</v>
      </c>
      <c r="AC331" s="648" t="str">
        <f t="shared" si="145"/>
        <v>2006</v>
      </c>
      <c r="AD331" s="599">
        <f t="shared" si="146"/>
        <v>10</v>
      </c>
      <c r="AE331" s="649">
        <f t="shared" si="147"/>
        <v>189000</v>
      </c>
      <c r="AF331" s="473">
        <f t="shared" si="151"/>
        <v>188990</v>
      </c>
      <c r="AG331" s="640">
        <f t="shared" si="152"/>
        <v>188990</v>
      </c>
    </row>
    <row r="332" spans="1:33" s="625" customFormat="1" ht="16">
      <c r="A332" s="496"/>
      <c r="B332" s="493" t="s">
        <v>678</v>
      </c>
      <c r="C332" s="494" t="s">
        <v>348</v>
      </c>
      <c r="D332" s="516" t="s">
        <v>145</v>
      </c>
      <c r="E332" s="516">
        <v>0</v>
      </c>
      <c r="F332" s="521" t="s">
        <v>235</v>
      </c>
      <c r="G332" s="493" t="s">
        <v>850</v>
      </c>
      <c r="H332" s="516">
        <v>0</v>
      </c>
      <c r="I332" s="515" t="s">
        <v>145</v>
      </c>
      <c r="J332" s="516">
        <v>0</v>
      </c>
      <c r="K332" s="516">
        <v>0</v>
      </c>
      <c r="L332" s="516">
        <v>0</v>
      </c>
      <c r="M332" s="493" t="s">
        <v>204</v>
      </c>
      <c r="N332" s="493" t="s">
        <v>850</v>
      </c>
      <c r="O332" s="517">
        <v>180000</v>
      </c>
      <c r="P332" s="611" t="s">
        <v>123</v>
      </c>
      <c r="Q332" s="1090"/>
      <c r="R332" s="643" t="str">
        <f t="shared" si="137"/>
        <v>2.08.01</v>
      </c>
      <c r="S332" s="543" t="str">
        <f t="shared" si="148"/>
        <v>ALAT KEDOKTERAN</v>
      </c>
      <c r="T332" s="543">
        <f t="shared" si="149"/>
        <v>5</v>
      </c>
      <c r="U332" s="651">
        <f t="shared" si="138"/>
        <v>35998</v>
      </c>
      <c r="V332" s="543">
        <f t="shared" si="150"/>
        <v>7</v>
      </c>
      <c r="W332" s="647">
        <f t="shared" si="139"/>
        <v>179990</v>
      </c>
      <c r="X332" s="647">
        <f t="shared" si="140"/>
        <v>0</v>
      </c>
      <c r="Y332" s="647">
        <f t="shared" si="141"/>
        <v>0</v>
      </c>
      <c r="Z332" s="647">
        <f t="shared" si="142"/>
        <v>0</v>
      </c>
      <c r="AA332" s="647">
        <f t="shared" si="143"/>
        <v>0</v>
      </c>
      <c r="AB332" s="647">
        <f t="shared" si="144"/>
        <v>0</v>
      </c>
      <c r="AC332" s="648" t="str">
        <f t="shared" si="145"/>
        <v>2006</v>
      </c>
      <c r="AD332" s="599">
        <f t="shared" si="146"/>
        <v>10</v>
      </c>
      <c r="AE332" s="649">
        <f t="shared" si="147"/>
        <v>180000</v>
      </c>
      <c r="AF332" s="473">
        <f t="shared" si="151"/>
        <v>179990</v>
      </c>
      <c r="AG332" s="640">
        <f t="shared" si="152"/>
        <v>179990</v>
      </c>
    </row>
    <row r="333" spans="1:33" s="625" customFormat="1" ht="16">
      <c r="A333" s="496"/>
      <c r="B333" s="493" t="s">
        <v>679</v>
      </c>
      <c r="C333" s="494" t="s">
        <v>349</v>
      </c>
      <c r="D333" s="516" t="s">
        <v>145</v>
      </c>
      <c r="E333" s="516">
        <v>0</v>
      </c>
      <c r="F333" s="521" t="s">
        <v>235</v>
      </c>
      <c r="G333" s="493" t="s">
        <v>850</v>
      </c>
      <c r="H333" s="516">
        <v>0</v>
      </c>
      <c r="I333" s="515" t="s">
        <v>145</v>
      </c>
      <c r="J333" s="516">
        <v>0</v>
      </c>
      <c r="K333" s="516">
        <v>0</v>
      </c>
      <c r="L333" s="516">
        <v>0</v>
      </c>
      <c r="M333" s="493" t="s">
        <v>204</v>
      </c>
      <c r="N333" s="493" t="s">
        <v>850</v>
      </c>
      <c r="O333" s="517">
        <v>180000</v>
      </c>
      <c r="P333" s="611" t="s">
        <v>123</v>
      </c>
      <c r="Q333" s="1090"/>
      <c r="R333" s="643" t="str">
        <f t="shared" si="137"/>
        <v>2.08.01</v>
      </c>
      <c r="S333" s="543" t="str">
        <f t="shared" si="148"/>
        <v>ALAT KEDOKTERAN</v>
      </c>
      <c r="T333" s="543">
        <f t="shared" si="149"/>
        <v>5</v>
      </c>
      <c r="U333" s="651">
        <f t="shared" si="138"/>
        <v>35998</v>
      </c>
      <c r="V333" s="543">
        <f t="shared" si="150"/>
        <v>7</v>
      </c>
      <c r="W333" s="647">
        <f t="shared" si="139"/>
        <v>179990</v>
      </c>
      <c r="X333" s="647">
        <f t="shared" si="140"/>
        <v>0</v>
      </c>
      <c r="Y333" s="647">
        <f t="shared" si="141"/>
        <v>0</v>
      </c>
      <c r="Z333" s="647">
        <f t="shared" si="142"/>
        <v>0</v>
      </c>
      <c r="AA333" s="647">
        <f t="shared" si="143"/>
        <v>0</v>
      </c>
      <c r="AB333" s="647">
        <f t="shared" si="144"/>
        <v>0</v>
      </c>
      <c r="AC333" s="648" t="str">
        <f t="shared" si="145"/>
        <v>2006</v>
      </c>
      <c r="AD333" s="599">
        <f t="shared" si="146"/>
        <v>10</v>
      </c>
      <c r="AE333" s="649">
        <f t="shared" si="147"/>
        <v>180000</v>
      </c>
      <c r="AF333" s="473">
        <f t="shared" si="151"/>
        <v>179990</v>
      </c>
      <c r="AG333" s="640">
        <f t="shared" si="152"/>
        <v>179990</v>
      </c>
    </row>
    <row r="334" spans="1:33" s="625" customFormat="1" ht="16">
      <c r="A334" s="496"/>
      <c r="B334" s="493" t="s">
        <v>680</v>
      </c>
      <c r="C334" s="494" t="s">
        <v>350</v>
      </c>
      <c r="D334" s="516" t="s">
        <v>145</v>
      </c>
      <c r="E334" s="516">
        <v>0</v>
      </c>
      <c r="F334" s="521" t="s">
        <v>235</v>
      </c>
      <c r="G334" s="493" t="s">
        <v>850</v>
      </c>
      <c r="H334" s="516">
        <v>0</v>
      </c>
      <c r="I334" s="515" t="s">
        <v>145</v>
      </c>
      <c r="J334" s="516">
        <v>0</v>
      </c>
      <c r="K334" s="516">
        <v>0</v>
      </c>
      <c r="L334" s="516">
        <v>0</v>
      </c>
      <c r="M334" s="493" t="s">
        <v>204</v>
      </c>
      <c r="N334" s="493" t="s">
        <v>850</v>
      </c>
      <c r="O334" s="517">
        <v>495000</v>
      </c>
      <c r="P334" s="611" t="s">
        <v>123</v>
      </c>
      <c r="Q334" s="1090"/>
      <c r="R334" s="643" t="str">
        <f t="shared" si="137"/>
        <v>2.08.01</v>
      </c>
      <c r="S334" s="543" t="str">
        <f t="shared" si="148"/>
        <v>ALAT KEDOKTERAN</v>
      </c>
      <c r="T334" s="543">
        <f t="shared" si="149"/>
        <v>5</v>
      </c>
      <c r="U334" s="651">
        <f t="shared" si="138"/>
        <v>98998</v>
      </c>
      <c r="V334" s="543">
        <f t="shared" si="150"/>
        <v>7</v>
      </c>
      <c r="W334" s="647">
        <f t="shared" si="139"/>
        <v>494990</v>
      </c>
      <c r="X334" s="647">
        <f t="shared" si="140"/>
        <v>0</v>
      </c>
      <c r="Y334" s="647">
        <f t="shared" si="141"/>
        <v>0</v>
      </c>
      <c r="Z334" s="647">
        <f t="shared" si="142"/>
        <v>0</v>
      </c>
      <c r="AA334" s="647">
        <f t="shared" si="143"/>
        <v>0</v>
      </c>
      <c r="AB334" s="647">
        <f t="shared" si="144"/>
        <v>0</v>
      </c>
      <c r="AC334" s="648" t="str">
        <f t="shared" si="145"/>
        <v>2006</v>
      </c>
      <c r="AD334" s="599">
        <f t="shared" si="146"/>
        <v>10</v>
      </c>
      <c r="AE334" s="649">
        <f t="shared" si="147"/>
        <v>495000</v>
      </c>
      <c r="AF334" s="473">
        <f t="shared" si="151"/>
        <v>494990</v>
      </c>
      <c r="AG334" s="640">
        <f t="shared" si="152"/>
        <v>494990</v>
      </c>
    </row>
    <row r="335" spans="1:33" s="625" customFormat="1" ht="16">
      <c r="A335" s="496"/>
      <c r="B335" s="493" t="s">
        <v>682</v>
      </c>
      <c r="C335" s="494" t="s">
        <v>351</v>
      </c>
      <c r="D335" s="516" t="s">
        <v>145</v>
      </c>
      <c r="E335" s="516">
        <v>0</v>
      </c>
      <c r="F335" s="521" t="s">
        <v>222</v>
      </c>
      <c r="G335" s="493" t="s">
        <v>850</v>
      </c>
      <c r="H335" s="516">
        <v>0</v>
      </c>
      <c r="I335" s="515" t="s">
        <v>145</v>
      </c>
      <c r="J335" s="516">
        <v>0</v>
      </c>
      <c r="K335" s="516">
        <v>0</v>
      </c>
      <c r="L335" s="516">
        <v>0</v>
      </c>
      <c r="M335" s="493" t="s">
        <v>204</v>
      </c>
      <c r="N335" s="493" t="s">
        <v>850</v>
      </c>
      <c r="O335" s="517">
        <v>540000</v>
      </c>
      <c r="P335" s="611" t="s">
        <v>123</v>
      </c>
      <c r="Q335" s="1090"/>
      <c r="R335" s="643" t="str">
        <f t="shared" si="137"/>
        <v>2.08.01</v>
      </c>
      <c r="S335" s="543" t="str">
        <f t="shared" si="148"/>
        <v>ALAT KEDOKTERAN</v>
      </c>
      <c r="T335" s="543">
        <f t="shared" si="149"/>
        <v>5</v>
      </c>
      <c r="U335" s="651">
        <f t="shared" si="138"/>
        <v>107998</v>
      </c>
      <c r="V335" s="543">
        <f t="shared" si="150"/>
        <v>7</v>
      </c>
      <c r="W335" s="647">
        <f t="shared" si="139"/>
        <v>539990</v>
      </c>
      <c r="X335" s="647">
        <f t="shared" si="140"/>
        <v>0</v>
      </c>
      <c r="Y335" s="647">
        <f t="shared" si="141"/>
        <v>0</v>
      </c>
      <c r="Z335" s="647">
        <f t="shared" si="142"/>
        <v>0</v>
      </c>
      <c r="AA335" s="647">
        <f t="shared" si="143"/>
        <v>0</v>
      </c>
      <c r="AB335" s="647">
        <f t="shared" si="144"/>
        <v>0</v>
      </c>
      <c r="AC335" s="648" t="str">
        <f t="shared" si="145"/>
        <v>2006</v>
      </c>
      <c r="AD335" s="599">
        <f t="shared" si="146"/>
        <v>10</v>
      </c>
      <c r="AE335" s="649">
        <f t="shared" si="147"/>
        <v>540000</v>
      </c>
      <c r="AF335" s="473">
        <f t="shared" si="151"/>
        <v>539990</v>
      </c>
      <c r="AG335" s="640">
        <f t="shared" si="152"/>
        <v>539990</v>
      </c>
    </row>
    <row r="336" spans="1:33" s="625" customFormat="1" ht="16">
      <c r="A336" s="496"/>
      <c r="B336" s="493" t="s">
        <v>683</v>
      </c>
      <c r="C336" s="494" t="s">
        <v>352</v>
      </c>
      <c r="D336" s="516" t="s">
        <v>789</v>
      </c>
      <c r="E336" s="516">
        <v>0</v>
      </c>
      <c r="F336" s="521" t="s">
        <v>230</v>
      </c>
      <c r="G336" s="493" t="s">
        <v>850</v>
      </c>
      <c r="H336" s="516">
        <v>0</v>
      </c>
      <c r="I336" s="515" t="s">
        <v>145</v>
      </c>
      <c r="J336" s="516">
        <v>0</v>
      </c>
      <c r="K336" s="516">
        <v>0</v>
      </c>
      <c r="L336" s="516">
        <v>0</v>
      </c>
      <c r="M336" s="493" t="s">
        <v>204</v>
      </c>
      <c r="N336" s="493" t="s">
        <v>850</v>
      </c>
      <c r="O336" s="517">
        <v>198000</v>
      </c>
      <c r="P336" s="611" t="s">
        <v>123</v>
      </c>
      <c r="Q336" s="1090"/>
      <c r="R336" s="643" t="str">
        <f t="shared" si="137"/>
        <v>2.08.02</v>
      </c>
      <c r="S336" s="543" t="str">
        <f t="shared" si="148"/>
        <v>ALAT KESEHATAN</v>
      </c>
      <c r="T336" s="543">
        <f t="shared" si="149"/>
        <v>5</v>
      </c>
      <c r="U336" s="651">
        <f t="shared" si="138"/>
        <v>39598</v>
      </c>
      <c r="V336" s="543">
        <f t="shared" si="150"/>
        <v>7</v>
      </c>
      <c r="W336" s="647">
        <f t="shared" si="139"/>
        <v>197990</v>
      </c>
      <c r="X336" s="647">
        <f t="shared" si="140"/>
        <v>0</v>
      </c>
      <c r="Y336" s="647">
        <f t="shared" si="141"/>
        <v>0</v>
      </c>
      <c r="Z336" s="647">
        <f t="shared" si="142"/>
        <v>0</v>
      </c>
      <c r="AA336" s="647">
        <f t="shared" si="143"/>
        <v>0</v>
      </c>
      <c r="AB336" s="647">
        <f t="shared" si="144"/>
        <v>0</v>
      </c>
      <c r="AC336" s="648" t="str">
        <f t="shared" si="145"/>
        <v>2006</v>
      </c>
      <c r="AD336" s="599">
        <f t="shared" si="146"/>
        <v>10</v>
      </c>
      <c r="AE336" s="649">
        <f t="shared" si="147"/>
        <v>198000</v>
      </c>
      <c r="AF336" s="473">
        <f t="shared" si="151"/>
        <v>197990</v>
      </c>
      <c r="AG336" s="640">
        <f t="shared" si="152"/>
        <v>197990</v>
      </c>
    </row>
    <row r="337" spans="1:40" s="625" customFormat="1" ht="16">
      <c r="A337" s="496"/>
      <c r="B337" s="493" t="s">
        <v>684</v>
      </c>
      <c r="C337" s="494" t="s">
        <v>353</v>
      </c>
      <c r="D337" s="516" t="s">
        <v>145</v>
      </c>
      <c r="E337" s="516">
        <v>0</v>
      </c>
      <c r="F337" s="521" t="s">
        <v>223</v>
      </c>
      <c r="G337" s="493" t="s">
        <v>850</v>
      </c>
      <c r="H337" s="516">
        <v>0</v>
      </c>
      <c r="I337" s="515" t="s">
        <v>145</v>
      </c>
      <c r="J337" s="516">
        <v>0</v>
      </c>
      <c r="K337" s="516">
        <v>0</v>
      </c>
      <c r="L337" s="516">
        <v>0</v>
      </c>
      <c r="M337" s="493" t="s">
        <v>204</v>
      </c>
      <c r="N337" s="493" t="s">
        <v>850</v>
      </c>
      <c r="O337" s="517">
        <v>225000</v>
      </c>
      <c r="P337" s="611" t="s">
        <v>123</v>
      </c>
      <c r="Q337" s="1090"/>
      <c r="R337" s="643" t="str">
        <f t="shared" si="137"/>
        <v>2.08.01</v>
      </c>
      <c r="S337" s="543" t="str">
        <f t="shared" si="148"/>
        <v>ALAT KEDOKTERAN</v>
      </c>
      <c r="T337" s="543">
        <f t="shared" si="149"/>
        <v>5</v>
      </c>
      <c r="U337" s="651">
        <f t="shared" si="138"/>
        <v>44998</v>
      </c>
      <c r="V337" s="543">
        <f t="shared" si="150"/>
        <v>7</v>
      </c>
      <c r="W337" s="647">
        <f t="shared" si="139"/>
        <v>224990</v>
      </c>
      <c r="X337" s="647">
        <f t="shared" si="140"/>
        <v>0</v>
      </c>
      <c r="Y337" s="647">
        <f t="shared" si="141"/>
        <v>0</v>
      </c>
      <c r="Z337" s="647">
        <f t="shared" si="142"/>
        <v>0</v>
      </c>
      <c r="AA337" s="647">
        <f t="shared" si="143"/>
        <v>0</v>
      </c>
      <c r="AB337" s="647">
        <f t="shared" si="144"/>
        <v>0</v>
      </c>
      <c r="AC337" s="648" t="str">
        <f t="shared" si="145"/>
        <v>2006</v>
      </c>
      <c r="AD337" s="599">
        <f t="shared" si="146"/>
        <v>10</v>
      </c>
      <c r="AE337" s="649">
        <f t="shared" si="147"/>
        <v>225000</v>
      </c>
      <c r="AF337" s="473">
        <f t="shared" si="151"/>
        <v>224990</v>
      </c>
      <c r="AG337" s="640">
        <f t="shared" si="152"/>
        <v>224990</v>
      </c>
    </row>
    <row r="338" spans="1:40" s="625" customFormat="1" ht="16">
      <c r="A338" s="496"/>
      <c r="B338" s="493" t="s">
        <v>685</v>
      </c>
      <c r="C338" s="494" t="s">
        <v>337</v>
      </c>
      <c r="D338" s="516" t="s">
        <v>145</v>
      </c>
      <c r="E338" s="516">
        <v>0</v>
      </c>
      <c r="F338" s="521" t="s">
        <v>226</v>
      </c>
      <c r="G338" s="493" t="s">
        <v>850</v>
      </c>
      <c r="H338" s="516">
        <v>0</v>
      </c>
      <c r="I338" s="521"/>
      <c r="J338" s="516">
        <v>0</v>
      </c>
      <c r="K338" s="516">
        <v>0</v>
      </c>
      <c r="L338" s="516">
        <v>0</v>
      </c>
      <c r="M338" s="493" t="s">
        <v>204</v>
      </c>
      <c r="N338" s="493" t="s">
        <v>850</v>
      </c>
      <c r="O338" s="517">
        <v>562500</v>
      </c>
      <c r="P338" s="611" t="s">
        <v>123</v>
      </c>
      <c r="Q338" s="1090"/>
      <c r="R338" s="643" t="str">
        <f t="shared" si="137"/>
        <v>2.08.01</v>
      </c>
      <c r="S338" s="543" t="str">
        <f t="shared" si="148"/>
        <v>ALAT KEDOKTERAN</v>
      </c>
      <c r="T338" s="543">
        <f t="shared" si="149"/>
        <v>5</v>
      </c>
      <c r="U338" s="651">
        <f t="shared" si="138"/>
        <v>112498</v>
      </c>
      <c r="V338" s="543">
        <f t="shared" si="150"/>
        <v>7</v>
      </c>
      <c r="W338" s="647">
        <f t="shared" si="139"/>
        <v>562490</v>
      </c>
      <c r="X338" s="647">
        <f t="shared" si="140"/>
        <v>0</v>
      </c>
      <c r="Y338" s="647">
        <f t="shared" si="141"/>
        <v>0</v>
      </c>
      <c r="Z338" s="647">
        <f t="shared" si="142"/>
        <v>0</v>
      </c>
      <c r="AA338" s="647">
        <f t="shared" si="143"/>
        <v>0</v>
      </c>
      <c r="AB338" s="647">
        <f t="shared" si="144"/>
        <v>0</v>
      </c>
      <c r="AC338" s="648" t="str">
        <f t="shared" si="145"/>
        <v>2006</v>
      </c>
      <c r="AD338" s="599">
        <f t="shared" si="146"/>
        <v>10</v>
      </c>
      <c r="AE338" s="649">
        <f t="shared" si="147"/>
        <v>562500</v>
      </c>
      <c r="AF338" s="473">
        <f t="shared" si="151"/>
        <v>562490</v>
      </c>
      <c r="AG338" s="640">
        <f t="shared" si="152"/>
        <v>562490</v>
      </c>
    </row>
    <row r="339" spans="1:40" s="625" customFormat="1" ht="16">
      <c r="A339" s="496"/>
      <c r="B339" s="493" t="s">
        <v>687</v>
      </c>
      <c r="C339" s="494" t="s">
        <v>356</v>
      </c>
      <c r="D339" s="516" t="s">
        <v>145</v>
      </c>
      <c r="E339" s="516">
        <v>0</v>
      </c>
      <c r="F339" s="521" t="s">
        <v>226</v>
      </c>
      <c r="G339" s="493" t="s">
        <v>850</v>
      </c>
      <c r="H339" s="516">
        <v>0</v>
      </c>
      <c r="I339" s="515" t="s">
        <v>145</v>
      </c>
      <c r="J339" s="516">
        <v>0</v>
      </c>
      <c r="K339" s="516">
        <v>0</v>
      </c>
      <c r="L339" s="516">
        <v>0</v>
      </c>
      <c r="M339" s="493" t="s">
        <v>204</v>
      </c>
      <c r="N339" s="493" t="s">
        <v>850</v>
      </c>
      <c r="O339" s="517">
        <v>450000</v>
      </c>
      <c r="P339" s="611"/>
      <c r="Q339" s="1090"/>
      <c r="R339" s="643" t="str">
        <f t="shared" si="137"/>
        <v>2.08.02</v>
      </c>
      <c r="S339" s="543" t="str">
        <f t="shared" ref="S339:S371" si="153">VLOOKUP(R339,kelompok,2,0)</f>
        <v>ALAT KESEHATAN</v>
      </c>
      <c r="T339" s="543">
        <f t="shared" ref="T339:T371" si="154">VLOOKUP(R339,MASAMANFAAT,4,0)</f>
        <v>5</v>
      </c>
      <c r="U339" s="651">
        <f t="shared" si="138"/>
        <v>89998</v>
      </c>
      <c r="V339" s="543">
        <f t="shared" si="150"/>
        <v>7</v>
      </c>
      <c r="W339" s="647">
        <f t="shared" si="139"/>
        <v>449990</v>
      </c>
      <c r="X339" s="647">
        <f t="shared" si="140"/>
        <v>0</v>
      </c>
      <c r="Y339" s="647">
        <f t="shared" si="141"/>
        <v>0</v>
      </c>
      <c r="Z339" s="647">
        <f t="shared" si="142"/>
        <v>0</v>
      </c>
      <c r="AA339" s="647">
        <f t="shared" si="143"/>
        <v>0</v>
      </c>
      <c r="AB339" s="647">
        <f t="shared" si="144"/>
        <v>0</v>
      </c>
      <c r="AC339" s="648" t="str">
        <f t="shared" si="145"/>
        <v>2006</v>
      </c>
      <c r="AD339" s="599">
        <f t="shared" si="146"/>
        <v>10</v>
      </c>
      <c r="AE339" s="649">
        <f t="shared" si="147"/>
        <v>450000</v>
      </c>
      <c r="AF339" s="473">
        <f t="shared" si="151"/>
        <v>449990</v>
      </c>
      <c r="AG339" s="640">
        <f t="shared" si="152"/>
        <v>449990</v>
      </c>
    </row>
    <row r="340" spans="1:40" s="625" customFormat="1" ht="16">
      <c r="A340" s="496"/>
      <c r="B340" s="493" t="s">
        <v>688</v>
      </c>
      <c r="C340" s="494" t="s">
        <v>357</v>
      </c>
      <c r="D340" s="516" t="s">
        <v>145</v>
      </c>
      <c r="E340" s="516">
        <v>0</v>
      </c>
      <c r="F340" s="521" t="s">
        <v>226</v>
      </c>
      <c r="G340" s="493" t="s">
        <v>850</v>
      </c>
      <c r="H340" s="516">
        <v>0</v>
      </c>
      <c r="I340" s="515" t="s">
        <v>145</v>
      </c>
      <c r="J340" s="516">
        <v>0</v>
      </c>
      <c r="K340" s="516">
        <v>0</v>
      </c>
      <c r="L340" s="516">
        <v>0</v>
      </c>
      <c r="M340" s="493" t="s">
        <v>204</v>
      </c>
      <c r="N340" s="493" t="s">
        <v>850</v>
      </c>
      <c r="O340" s="517">
        <v>450000</v>
      </c>
      <c r="P340" s="611" t="s">
        <v>123</v>
      </c>
      <c r="Q340" s="1090"/>
      <c r="R340" s="643" t="str">
        <f t="shared" si="137"/>
        <v>2.08.01</v>
      </c>
      <c r="S340" s="543" t="str">
        <f t="shared" si="153"/>
        <v>ALAT KEDOKTERAN</v>
      </c>
      <c r="T340" s="543">
        <f t="shared" si="154"/>
        <v>5</v>
      </c>
      <c r="U340" s="651">
        <f t="shared" si="138"/>
        <v>89998</v>
      </c>
      <c r="V340" s="543">
        <f t="shared" si="150"/>
        <v>7</v>
      </c>
      <c r="W340" s="647">
        <f t="shared" si="139"/>
        <v>449990</v>
      </c>
      <c r="X340" s="647">
        <f t="shared" si="140"/>
        <v>0</v>
      </c>
      <c r="Y340" s="647">
        <f t="shared" si="141"/>
        <v>0</v>
      </c>
      <c r="Z340" s="647">
        <f t="shared" si="142"/>
        <v>0</v>
      </c>
      <c r="AA340" s="647">
        <f t="shared" si="143"/>
        <v>0</v>
      </c>
      <c r="AB340" s="647">
        <f t="shared" si="144"/>
        <v>0</v>
      </c>
      <c r="AC340" s="648" t="str">
        <f t="shared" si="145"/>
        <v>2006</v>
      </c>
      <c r="AD340" s="599">
        <f t="shared" si="146"/>
        <v>10</v>
      </c>
      <c r="AE340" s="649">
        <f t="shared" si="147"/>
        <v>450000</v>
      </c>
      <c r="AF340" s="473">
        <f t="shared" si="151"/>
        <v>449990</v>
      </c>
      <c r="AG340" s="640">
        <f t="shared" si="152"/>
        <v>449990</v>
      </c>
    </row>
    <row r="341" spans="1:40" s="625" customFormat="1" ht="16">
      <c r="A341" s="496"/>
      <c r="B341" s="493" t="s">
        <v>636</v>
      </c>
      <c r="C341" s="494" t="s">
        <v>358</v>
      </c>
      <c r="D341" s="516" t="s">
        <v>805</v>
      </c>
      <c r="E341" s="516">
        <v>0</v>
      </c>
      <c r="F341" s="521" t="s">
        <v>220</v>
      </c>
      <c r="G341" s="493" t="s">
        <v>850</v>
      </c>
      <c r="H341" s="516">
        <v>0</v>
      </c>
      <c r="I341" s="515" t="s">
        <v>145</v>
      </c>
      <c r="J341" s="516">
        <v>0</v>
      </c>
      <c r="K341" s="516">
        <v>0</v>
      </c>
      <c r="L341" s="516">
        <v>0</v>
      </c>
      <c r="M341" s="493" t="s">
        <v>204</v>
      </c>
      <c r="N341" s="493" t="s">
        <v>850</v>
      </c>
      <c r="O341" s="517">
        <v>270000</v>
      </c>
      <c r="P341" s="611" t="s">
        <v>123</v>
      </c>
      <c r="Q341" s="1090"/>
      <c r="R341" s="643" t="str">
        <f t="shared" si="137"/>
        <v>2.08.01</v>
      </c>
      <c r="S341" s="543" t="str">
        <f t="shared" si="153"/>
        <v>ALAT KEDOKTERAN</v>
      </c>
      <c r="T341" s="543">
        <f t="shared" si="154"/>
        <v>5</v>
      </c>
      <c r="U341" s="651">
        <f t="shared" si="138"/>
        <v>53998</v>
      </c>
      <c r="V341" s="543">
        <f t="shared" si="150"/>
        <v>7</v>
      </c>
      <c r="W341" s="647">
        <f t="shared" si="139"/>
        <v>269990</v>
      </c>
      <c r="X341" s="647">
        <f t="shared" si="140"/>
        <v>0</v>
      </c>
      <c r="Y341" s="647">
        <f t="shared" si="141"/>
        <v>0</v>
      </c>
      <c r="Z341" s="647">
        <f t="shared" si="142"/>
        <v>0</v>
      </c>
      <c r="AA341" s="647">
        <f t="shared" si="143"/>
        <v>0</v>
      </c>
      <c r="AB341" s="647">
        <f t="shared" si="144"/>
        <v>0</v>
      </c>
      <c r="AC341" s="648" t="str">
        <f t="shared" si="145"/>
        <v>2006</v>
      </c>
      <c r="AD341" s="599">
        <f t="shared" si="146"/>
        <v>10</v>
      </c>
      <c r="AE341" s="649">
        <f t="shared" si="147"/>
        <v>270000</v>
      </c>
      <c r="AF341" s="473">
        <f t="shared" si="151"/>
        <v>269990</v>
      </c>
      <c r="AG341" s="640">
        <f t="shared" si="152"/>
        <v>269990</v>
      </c>
    </row>
    <row r="342" spans="1:40" s="625" customFormat="1" ht="16">
      <c r="A342" s="496"/>
      <c r="B342" s="493" t="s">
        <v>636</v>
      </c>
      <c r="C342" s="494" t="s">
        <v>359</v>
      </c>
      <c r="D342" s="516" t="s">
        <v>806</v>
      </c>
      <c r="E342" s="516">
        <v>0</v>
      </c>
      <c r="F342" s="521" t="s">
        <v>223</v>
      </c>
      <c r="G342" s="493" t="s">
        <v>850</v>
      </c>
      <c r="H342" s="516">
        <v>0</v>
      </c>
      <c r="I342" s="515" t="s">
        <v>145</v>
      </c>
      <c r="J342" s="516">
        <v>0</v>
      </c>
      <c r="K342" s="516">
        <v>0</v>
      </c>
      <c r="L342" s="516">
        <v>0</v>
      </c>
      <c r="M342" s="493" t="s">
        <v>204</v>
      </c>
      <c r="N342" s="493" t="s">
        <v>850</v>
      </c>
      <c r="O342" s="517">
        <v>765000</v>
      </c>
      <c r="P342" s="611" t="s">
        <v>123</v>
      </c>
      <c r="Q342" s="1090"/>
      <c r="R342" s="643" t="str">
        <f t="shared" si="137"/>
        <v>2.08.01</v>
      </c>
      <c r="S342" s="543" t="str">
        <f t="shared" si="153"/>
        <v>ALAT KEDOKTERAN</v>
      </c>
      <c r="T342" s="543">
        <f t="shared" si="154"/>
        <v>5</v>
      </c>
      <c r="U342" s="651">
        <f t="shared" si="138"/>
        <v>152998</v>
      </c>
      <c r="V342" s="543">
        <f t="shared" si="150"/>
        <v>7</v>
      </c>
      <c r="W342" s="647">
        <f t="shared" si="139"/>
        <v>764990</v>
      </c>
      <c r="X342" s="647">
        <f t="shared" si="140"/>
        <v>0</v>
      </c>
      <c r="Y342" s="647">
        <f t="shared" si="141"/>
        <v>0</v>
      </c>
      <c r="Z342" s="647">
        <f t="shared" si="142"/>
        <v>0</v>
      </c>
      <c r="AA342" s="647">
        <f t="shared" si="143"/>
        <v>0</v>
      </c>
      <c r="AB342" s="647">
        <f t="shared" si="144"/>
        <v>0</v>
      </c>
      <c r="AC342" s="648" t="str">
        <f t="shared" si="145"/>
        <v>2006</v>
      </c>
      <c r="AD342" s="599">
        <f t="shared" si="146"/>
        <v>10</v>
      </c>
      <c r="AE342" s="649">
        <f t="shared" si="147"/>
        <v>765000</v>
      </c>
      <c r="AF342" s="473">
        <f t="shared" si="151"/>
        <v>764990</v>
      </c>
      <c r="AG342" s="640">
        <f t="shared" si="152"/>
        <v>764990</v>
      </c>
    </row>
    <row r="343" spans="1:40" s="625" customFormat="1" ht="16">
      <c r="A343" s="496"/>
      <c r="B343" s="493" t="s">
        <v>636</v>
      </c>
      <c r="C343" s="494" t="s">
        <v>360</v>
      </c>
      <c r="D343" s="516" t="s">
        <v>806</v>
      </c>
      <c r="E343" s="516">
        <v>0</v>
      </c>
      <c r="F343" s="521" t="s">
        <v>223</v>
      </c>
      <c r="G343" s="493" t="s">
        <v>850</v>
      </c>
      <c r="H343" s="516">
        <v>0</v>
      </c>
      <c r="I343" s="515" t="s">
        <v>145</v>
      </c>
      <c r="J343" s="516">
        <v>0</v>
      </c>
      <c r="K343" s="516">
        <v>0</v>
      </c>
      <c r="L343" s="516">
        <v>0</v>
      </c>
      <c r="M343" s="493" t="s">
        <v>204</v>
      </c>
      <c r="N343" s="493" t="s">
        <v>850</v>
      </c>
      <c r="O343" s="517">
        <v>675000</v>
      </c>
      <c r="P343" s="611" t="s">
        <v>123</v>
      </c>
      <c r="Q343" s="1090"/>
      <c r="R343" s="643" t="str">
        <f t="shared" si="137"/>
        <v>2.08.01</v>
      </c>
      <c r="S343" s="543" t="str">
        <f t="shared" si="153"/>
        <v>ALAT KEDOKTERAN</v>
      </c>
      <c r="T343" s="543">
        <f t="shared" si="154"/>
        <v>5</v>
      </c>
      <c r="U343" s="651">
        <f t="shared" si="138"/>
        <v>134998</v>
      </c>
      <c r="V343" s="543">
        <f t="shared" si="150"/>
        <v>7</v>
      </c>
      <c r="W343" s="647">
        <f t="shared" si="139"/>
        <v>674990</v>
      </c>
      <c r="X343" s="647">
        <f t="shared" si="140"/>
        <v>0</v>
      </c>
      <c r="Y343" s="647">
        <f t="shared" si="141"/>
        <v>0</v>
      </c>
      <c r="Z343" s="647">
        <f t="shared" si="142"/>
        <v>0</v>
      </c>
      <c r="AA343" s="647">
        <f t="shared" si="143"/>
        <v>0</v>
      </c>
      <c r="AB343" s="647">
        <f t="shared" si="144"/>
        <v>0</v>
      </c>
      <c r="AC343" s="648" t="str">
        <f t="shared" si="145"/>
        <v>2006</v>
      </c>
      <c r="AD343" s="599">
        <f t="shared" si="146"/>
        <v>10</v>
      </c>
      <c r="AE343" s="649">
        <f t="shared" si="147"/>
        <v>675000</v>
      </c>
      <c r="AF343" s="473">
        <f t="shared" si="151"/>
        <v>674990</v>
      </c>
      <c r="AG343" s="640">
        <f t="shared" si="152"/>
        <v>674990</v>
      </c>
    </row>
    <row r="344" spans="1:40" s="625" customFormat="1" ht="16">
      <c r="A344" s="496"/>
      <c r="B344" s="493" t="s">
        <v>652</v>
      </c>
      <c r="C344" s="494" t="s">
        <v>361</v>
      </c>
      <c r="D344" s="516" t="s">
        <v>789</v>
      </c>
      <c r="E344" s="516">
        <v>0</v>
      </c>
      <c r="F344" s="521" t="s">
        <v>225</v>
      </c>
      <c r="G344" s="493" t="s">
        <v>850</v>
      </c>
      <c r="H344" s="516">
        <v>0</v>
      </c>
      <c r="I344" s="515" t="s">
        <v>145</v>
      </c>
      <c r="J344" s="516">
        <v>0</v>
      </c>
      <c r="K344" s="516">
        <v>0</v>
      </c>
      <c r="L344" s="516">
        <v>0</v>
      </c>
      <c r="M344" s="493" t="s">
        <v>204</v>
      </c>
      <c r="N344" s="493" t="s">
        <v>850</v>
      </c>
      <c r="O344" s="517">
        <v>472500</v>
      </c>
      <c r="P344" s="611" t="s">
        <v>123</v>
      </c>
      <c r="Q344" s="1090"/>
      <c r="R344" s="643" t="str">
        <f t="shared" si="137"/>
        <v>2.08.01</v>
      </c>
      <c r="S344" s="543" t="str">
        <f t="shared" si="153"/>
        <v>ALAT KEDOKTERAN</v>
      </c>
      <c r="T344" s="543">
        <f t="shared" si="154"/>
        <v>5</v>
      </c>
      <c r="U344" s="651">
        <f t="shared" si="138"/>
        <v>94498</v>
      </c>
      <c r="V344" s="543">
        <f t="shared" si="150"/>
        <v>7</v>
      </c>
      <c r="W344" s="647">
        <f t="shared" si="139"/>
        <v>472490</v>
      </c>
      <c r="X344" s="647">
        <f t="shared" si="140"/>
        <v>0</v>
      </c>
      <c r="Y344" s="647">
        <f t="shared" si="141"/>
        <v>0</v>
      </c>
      <c r="Z344" s="647">
        <f t="shared" si="142"/>
        <v>0</v>
      </c>
      <c r="AA344" s="647">
        <f t="shared" si="143"/>
        <v>0</v>
      </c>
      <c r="AB344" s="647">
        <f t="shared" si="144"/>
        <v>0</v>
      </c>
      <c r="AC344" s="648" t="str">
        <f t="shared" si="145"/>
        <v>2006</v>
      </c>
      <c r="AD344" s="599">
        <f t="shared" si="146"/>
        <v>10</v>
      </c>
      <c r="AE344" s="649">
        <f t="shared" si="147"/>
        <v>472500</v>
      </c>
      <c r="AF344" s="473">
        <f t="shared" si="151"/>
        <v>472490</v>
      </c>
      <c r="AG344" s="640">
        <f t="shared" si="152"/>
        <v>472490</v>
      </c>
    </row>
    <row r="345" spans="1:40" s="625" customFormat="1" ht="16">
      <c r="A345" s="496"/>
      <c r="B345" s="493" t="s">
        <v>636</v>
      </c>
      <c r="C345" s="494" t="s">
        <v>363</v>
      </c>
      <c r="D345" s="516" t="s">
        <v>145</v>
      </c>
      <c r="E345" s="516">
        <v>0</v>
      </c>
      <c r="F345" s="521" t="s">
        <v>223</v>
      </c>
      <c r="G345" s="493" t="s">
        <v>850</v>
      </c>
      <c r="H345" s="516">
        <v>0</v>
      </c>
      <c r="I345" s="515" t="s">
        <v>145</v>
      </c>
      <c r="J345" s="516">
        <v>0</v>
      </c>
      <c r="K345" s="516">
        <v>0</v>
      </c>
      <c r="L345" s="516">
        <v>0</v>
      </c>
      <c r="M345" s="493" t="s">
        <v>204</v>
      </c>
      <c r="N345" s="493" t="s">
        <v>850</v>
      </c>
      <c r="O345" s="517">
        <v>900000</v>
      </c>
      <c r="P345" s="611"/>
      <c r="Q345" s="1090"/>
      <c r="R345" s="643" t="str">
        <f t="shared" si="137"/>
        <v>2.08.01</v>
      </c>
      <c r="S345" s="543" t="str">
        <f t="shared" si="153"/>
        <v>ALAT KEDOKTERAN</v>
      </c>
      <c r="T345" s="543">
        <f t="shared" si="154"/>
        <v>5</v>
      </c>
      <c r="U345" s="651">
        <f t="shared" si="138"/>
        <v>179998</v>
      </c>
      <c r="V345" s="543">
        <f t="shared" si="150"/>
        <v>7</v>
      </c>
      <c r="W345" s="647">
        <f t="shared" si="139"/>
        <v>899990</v>
      </c>
      <c r="X345" s="647">
        <f t="shared" si="140"/>
        <v>0</v>
      </c>
      <c r="Y345" s="647">
        <f t="shared" si="141"/>
        <v>0</v>
      </c>
      <c r="Z345" s="647">
        <f t="shared" si="142"/>
        <v>0</v>
      </c>
      <c r="AA345" s="647">
        <f t="shared" si="143"/>
        <v>0</v>
      </c>
      <c r="AB345" s="647">
        <f t="shared" si="144"/>
        <v>0</v>
      </c>
      <c r="AC345" s="648" t="str">
        <f t="shared" si="145"/>
        <v>2006</v>
      </c>
      <c r="AD345" s="599">
        <f t="shared" si="146"/>
        <v>10</v>
      </c>
      <c r="AE345" s="649">
        <f t="shared" si="147"/>
        <v>900000</v>
      </c>
      <c r="AF345" s="473">
        <f t="shared" si="151"/>
        <v>899990</v>
      </c>
      <c r="AG345" s="640">
        <f t="shared" si="152"/>
        <v>899990</v>
      </c>
    </row>
    <row r="346" spans="1:40" s="625" customFormat="1" ht="16">
      <c r="A346" s="496"/>
      <c r="B346" s="493" t="s">
        <v>636</v>
      </c>
      <c r="C346" s="494" t="s">
        <v>364</v>
      </c>
      <c r="D346" s="516" t="s">
        <v>145</v>
      </c>
      <c r="E346" s="516">
        <v>0</v>
      </c>
      <c r="F346" s="521" t="s">
        <v>223</v>
      </c>
      <c r="G346" s="493" t="s">
        <v>850</v>
      </c>
      <c r="H346" s="516">
        <v>0</v>
      </c>
      <c r="I346" s="515" t="s">
        <v>145</v>
      </c>
      <c r="J346" s="516">
        <v>0</v>
      </c>
      <c r="K346" s="516">
        <v>0</v>
      </c>
      <c r="L346" s="516">
        <v>0</v>
      </c>
      <c r="M346" s="493" t="s">
        <v>204</v>
      </c>
      <c r="N346" s="493" t="s">
        <v>850</v>
      </c>
      <c r="O346" s="517">
        <v>742500</v>
      </c>
      <c r="P346" s="611"/>
      <c r="Q346" s="1090"/>
      <c r="R346" s="643" t="str">
        <f t="shared" si="137"/>
        <v>2.08.01</v>
      </c>
      <c r="S346" s="543" t="str">
        <f t="shared" si="153"/>
        <v>ALAT KEDOKTERAN</v>
      </c>
      <c r="T346" s="543">
        <f t="shared" si="154"/>
        <v>5</v>
      </c>
      <c r="U346" s="651">
        <f t="shared" si="138"/>
        <v>148498</v>
      </c>
      <c r="V346" s="543">
        <f t="shared" si="150"/>
        <v>7</v>
      </c>
      <c r="W346" s="647">
        <f t="shared" si="139"/>
        <v>742490</v>
      </c>
      <c r="X346" s="647">
        <f t="shared" si="140"/>
        <v>0</v>
      </c>
      <c r="Y346" s="647">
        <f t="shared" si="141"/>
        <v>0</v>
      </c>
      <c r="Z346" s="647">
        <f t="shared" si="142"/>
        <v>0</v>
      </c>
      <c r="AA346" s="647">
        <f t="shared" si="143"/>
        <v>0</v>
      </c>
      <c r="AB346" s="647">
        <f t="shared" si="144"/>
        <v>0</v>
      </c>
      <c r="AC346" s="648" t="str">
        <f t="shared" si="145"/>
        <v>2006</v>
      </c>
      <c r="AD346" s="599">
        <f t="shared" si="146"/>
        <v>10</v>
      </c>
      <c r="AE346" s="649">
        <f t="shared" si="147"/>
        <v>742500</v>
      </c>
      <c r="AF346" s="473">
        <f t="shared" si="151"/>
        <v>742490</v>
      </c>
      <c r="AG346" s="640">
        <f t="shared" si="152"/>
        <v>742490</v>
      </c>
    </row>
    <row r="347" spans="1:40" s="625" customFormat="1" ht="16">
      <c r="A347" s="496"/>
      <c r="B347" s="493" t="s">
        <v>636</v>
      </c>
      <c r="C347" s="494" t="s">
        <v>365</v>
      </c>
      <c r="D347" s="516" t="s">
        <v>805</v>
      </c>
      <c r="E347" s="516">
        <v>0</v>
      </c>
      <c r="F347" s="521" t="s">
        <v>220</v>
      </c>
      <c r="G347" s="493" t="s">
        <v>850</v>
      </c>
      <c r="H347" s="516">
        <v>0</v>
      </c>
      <c r="I347" s="515" t="s">
        <v>145</v>
      </c>
      <c r="J347" s="516">
        <v>0</v>
      </c>
      <c r="K347" s="516">
        <v>0</v>
      </c>
      <c r="L347" s="516">
        <v>0</v>
      </c>
      <c r="M347" s="493" t="s">
        <v>204</v>
      </c>
      <c r="N347" s="493" t="s">
        <v>850</v>
      </c>
      <c r="O347" s="517">
        <v>472500</v>
      </c>
      <c r="P347" s="611"/>
      <c r="Q347" s="1090"/>
      <c r="R347" s="643" t="str">
        <f t="shared" si="137"/>
        <v>2.08.01</v>
      </c>
      <c r="S347" s="543" t="str">
        <f t="shared" si="153"/>
        <v>ALAT KEDOKTERAN</v>
      </c>
      <c r="T347" s="543">
        <f t="shared" si="154"/>
        <v>5</v>
      </c>
      <c r="U347" s="651">
        <f t="shared" si="138"/>
        <v>94498</v>
      </c>
      <c r="V347" s="543">
        <f t="shared" si="150"/>
        <v>7</v>
      </c>
      <c r="W347" s="647">
        <f t="shared" si="139"/>
        <v>472490</v>
      </c>
      <c r="X347" s="647">
        <f t="shared" si="140"/>
        <v>0</v>
      </c>
      <c r="Y347" s="647">
        <f t="shared" si="141"/>
        <v>0</v>
      </c>
      <c r="Z347" s="647">
        <f t="shared" si="142"/>
        <v>0</v>
      </c>
      <c r="AA347" s="647">
        <f t="shared" si="143"/>
        <v>0</v>
      </c>
      <c r="AB347" s="647">
        <f t="shared" si="144"/>
        <v>0</v>
      </c>
      <c r="AC347" s="648" t="str">
        <f t="shared" si="145"/>
        <v>2006</v>
      </c>
      <c r="AD347" s="599">
        <f t="shared" si="146"/>
        <v>10</v>
      </c>
      <c r="AE347" s="649">
        <f t="shared" si="147"/>
        <v>472500</v>
      </c>
      <c r="AF347" s="473">
        <f t="shared" si="151"/>
        <v>472490</v>
      </c>
      <c r="AG347" s="640">
        <f t="shared" si="152"/>
        <v>472490</v>
      </c>
    </row>
    <row r="348" spans="1:40" s="625" customFormat="1" ht="16">
      <c r="A348" s="496"/>
      <c r="B348" s="493" t="s">
        <v>636</v>
      </c>
      <c r="C348" s="494" t="s">
        <v>368</v>
      </c>
      <c r="D348" s="516" t="s">
        <v>145</v>
      </c>
      <c r="E348" s="516">
        <v>0</v>
      </c>
      <c r="F348" s="521" t="s">
        <v>226</v>
      </c>
      <c r="G348" s="493" t="s">
        <v>850</v>
      </c>
      <c r="H348" s="516">
        <v>0</v>
      </c>
      <c r="I348" s="515" t="s">
        <v>145</v>
      </c>
      <c r="J348" s="516">
        <v>0</v>
      </c>
      <c r="K348" s="516">
        <v>0</v>
      </c>
      <c r="L348" s="516">
        <v>0</v>
      </c>
      <c r="M348" s="493" t="s">
        <v>204</v>
      </c>
      <c r="N348" s="493" t="s">
        <v>850</v>
      </c>
      <c r="O348" s="517">
        <v>810000</v>
      </c>
      <c r="P348" s="611" t="s">
        <v>123</v>
      </c>
      <c r="Q348" s="1090"/>
      <c r="R348" s="643" t="str">
        <f t="shared" si="137"/>
        <v>2.08.01</v>
      </c>
      <c r="S348" s="543" t="str">
        <f t="shared" si="153"/>
        <v>ALAT KEDOKTERAN</v>
      </c>
      <c r="T348" s="543">
        <f t="shared" si="154"/>
        <v>5</v>
      </c>
      <c r="U348" s="651">
        <f t="shared" si="138"/>
        <v>161998</v>
      </c>
      <c r="V348" s="543">
        <f t="shared" si="150"/>
        <v>7</v>
      </c>
      <c r="W348" s="647">
        <f t="shared" si="139"/>
        <v>809990</v>
      </c>
      <c r="X348" s="647">
        <f t="shared" si="140"/>
        <v>0</v>
      </c>
      <c r="Y348" s="647">
        <f t="shared" si="141"/>
        <v>0</v>
      </c>
      <c r="Z348" s="647">
        <f t="shared" si="142"/>
        <v>0</v>
      </c>
      <c r="AA348" s="647">
        <f t="shared" si="143"/>
        <v>0</v>
      </c>
      <c r="AB348" s="647">
        <f t="shared" si="144"/>
        <v>0</v>
      </c>
      <c r="AC348" s="648" t="str">
        <f t="shared" si="145"/>
        <v>2006</v>
      </c>
      <c r="AD348" s="599">
        <f t="shared" si="146"/>
        <v>10</v>
      </c>
      <c r="AE348" s="649">
        <f t="shared" si="147"/>
        <v>810000</v>
      </c>
      <c r="AF348" s="473">
        <f t="shared" si="151"/>
        <v>809990</v>
      </c>
      <c r="AG348" s="640">
        <f t="shared" si="152"/>
        <v>809990</v>
      </c>
    </row>
    <row r="349" spans="1:40" s="626" customFormat="1" ht="16">
      <c r="A349" s="496"/>
      <c r="B349" s="493" t="s">
        <v>689</v>
      </c>
      <c r="C349" s="494" t="s">
        <v>370</v>
      </c>
      <c r="D349" s="516" t="s">
        <v>145</v>
      </c>
      <c r="E349" s="516">
        <v>0</v>
      </c>
      <c r="F349" s="521" t="s">
        <v>223</v>
      </c>
      <c r="G349" s="493" t="s">
        <v>850</v>
      </c>
      <c r="H349" s="516">
        <v>0</v>
      </c>
      <c r="I349" s="515" t="s">
        <v>145</v>
      </c>
      <c r="J349" s="516">
        <v>0</v>
      </c>
      <c r="K349" s="516">
        <v>0</v>
      </c>
      <c r="L349" s="516">
        <v>0</v>
      </c>
      <c r="M349" s="493" t="s">
        <v>204</v>
      </c>
      <c r="N349" s="493" t="s">
        <v>850</v>
      </c>
      <c r="O349" s="517">
        <v>900000</v>
      </c>
      <c r="P349" s="611" t="s">
        <v>123</v>
      </c>
      <c r="Q349" s="1090"/>
      <c r="R349" s="643" t="str">
        <f t="shared" si="137"/>
        <v>2.08.01</v>
      </c>
      <c r="S349" s="543" t="str">
        <f t="shared" si="153"/>
        <v>ALAT KEDOKTERAN</v>
      </c>
      <c r="T349" s="543">
        <f t="shared" si="154"/>
        <v>5</v>
      </c>
      <c r="U349" s="651">
        <f t="shared" si="138"/>
        <v>179998</v>
      </c>
      <c r="V349" s="543">
        <f t="shared" si="150"/>
        <v>7</v>
      </c>
      <c r="W349" s="647">
        <f t="shared" si="139"/>
        <v>899990</v>
      </c>
      <c r="X349" s="647">
        <f t="shared" si="140"/>
        <v>0</v>
      </c>
      <c r="Y349" s="647">
        <f t="shared" si="141"/>
        <v>0</v>
      </c>
      <c r="Z349" s="647">
        <f t="shared" si="142"/>
        <v>0</v>
      </c>
      <c r="AA349" s="647">
        <f t="shared" si="143"/>
        <v>0</v>
      </c>
      <c r="AB349" s="647">
        <f t="shared" si="144"/>
        <v>0</v>
      </c>
      <c r="AC349" s="648" t="str">
        <f t="shared" si="145"/>
        <v>2006</v>
      </c>
      <c r="AD349" s="599">
        <f t="shared" si="146"/>
        <v>10</v>
      </c>
      <c r="AE349" s="649">
        <f t="shared" si="147"/>
        <v>900000</v>
      </c>
      <c r="AF349" s="473">
        <f t="shared" si="151"/>
        <v>899990</v>
      </c>
      <c r="AG349" s="640">
        <f t="shared" si="152"/>
        <v>899990</v>
      </c>
      <c r="AH349" s="625"/>
      <c r="AI349" s="625"/>
      <c r="AJ349" s="625"/>
      <c r="AK349" s="625"/>
      <c r="AL349" s="625"/>
      <c r="AM349" s="625"/>
      <c r="AN349" s="625"/>
    </row>
    <row r="350" spans="1:40" s="626" customFormat="1" ht="16">
      <c r="A350" s="496"/>
      <c r="B350" s="493" t="s">
        <v>636</v>
      </c>
      <c r="C350" s="494" t="s">
        <v>371</v>
      </c>
      <c r="D350" s="516" t="s">
        <v>806</v>
      </c>
      <c r="E350" s="516">
        <v>0</v>
      </c>
      <c r="F350" s="521" t="s">
        <v>223</v>
      </c>
      <c r="G350" s="493" t="s">
        <v>850</v>
      </c>
      <c r="H350" s="516">
        <v>0</v>
      </c>
      <c r="I350" s="515" t="s">
        <v>145</v>
      </c>
      <c r="J350" s="516">
        <v>0</v>
      </c>
      <c r="K350" s="516">
        <v>0</v>
      </c>
      <c r="L350" s="516">
        <v>0</v>
      </c>
      <c r="M350" s="493" t="s">
        <v>204</v>
      </c>
      <c r="N350" s="493" t="s">
        <v>850</v>
      </c>
      <c r="O350" s="517">
        <v>900000</v>
      </c>
      <c r="P350" s="611" t="s">
        <v>123</v>
      </c>
      <c r="Q350" s="1090"/>
      <c r="R350" s="643" t="str">
        <f t="shared" si="137"/>
        <v>2.08.01</v>
      </c>
      <c r="S350" s="543" t="str">
        <f t="shared" si="153"/>
        <v>ALAT KEDOKTERAN</v>
      </c>
      <c r="T350" s="543">
        <f t="shared" si="154"/>
        <v>5</v>
      </c>
      <c r="U350" s="651">
        <f t="shared" si="138"/>
        <v>179998</v>
      </c>
      <c r="V350" s="543">
        <f t="shared" si="150"/>
        <v>7</v>
      </c>
      <c r="W350" s="647">
        <f t="shared" si="139"/>
        <v>899990</v>
      </c>
      <c r="X350" s="647">
        <f t="shared" si="140"/>
        <v>0</v>
      </c>
      <c r="Y350" s="647">
        <f t="shared" si="141"/>
        <v>0</v>
      </c>
      <c r="Z350" s="647">
        <f t="shared" si="142"/>
        <v>0</v>
      </c>
      <c r="AA350" s="647">
        <f t="shared" si="143"/>
        <v>0</v>
      </c>
      <c r="AB350" s="647">
        <f t="shared" si="144"/>
        <v>0</v>
      </c>
      <c r="AC350" s="648" t="str">
        <f t="shared" si="145"/>
        <v>2006</v>
      </c>
      <c r="AD350" s="599">
        <f t="shared" si="146"/>
        <v>10</v>
      </c>
      <c r="AE350" s="649">
        <f t="shared" si="147"/>
        <v>900000</v>
      </c>
      <c r="AF350" s="473">
        <f t="shared" si="151"/>
        <v>899990</v>
      </c>
      <c r="AG350" s="640">
        <f t="shared" si="152"/>
        <v>899990</v>
      </c>
      <c r="AH350" s="625"/>
      <c r="AI350" s="625"/>
      <c r="AJ350" s="625"/>
      <c r="AK350" s="625"/>
      <c r="AL350" s="625"/>
      <c r="AM350" s="625"/>
      <c r="AN350" s="625"/>
    </row>
    <row r="351" spans="1:40" s="626" customFormat="1" ht="16">
      <c r="A351" s="496"/>
      <c r="B351" s="493" t="s">
        <v>602</v>
      </c>
      <c r="C351" s="494" t="s">
        <v>247</v>
      </c>
      <c r="D351" s="516" t="s">
        <v>145</v>
      </c>
      <c r="E351" s="516">
        <v>0</v>
      </c>
      <c r="F351" s="521" t="s">
        <v>226</v>
      </c>
      <c r="G351" s="493" t="s">
        <v>850</v>
      </c>
      <c r="H351" s="516">
        <v>0</v>
      </c>
      <c r="I351" s="515" t="s">
        <v>145</v>
      </c>
      <c r="J351" s="516">
        <v>0</v>
      </c>
      <c r="K351" s="516">
        <v>0</v>
      </c>
      <c r="L351" s="516">
        <v>0</v>
      </c>
      <c r="M351" s="493" t="s">
        <v>204</v>
      </c>
      <c r="N351" s="493" t="s">
        <v>850</v>
      </c>
      <c r="O351" s="517">
        <v>202500</v>
      </c>
      <c r="P351" s="611" t="s">
        <v>123</v>
      </c>
      <c r="Q351" s="1090"/>
      <c r="R351" s="643" t="str">
        <f t="shared" si="137"/>
        <v>2.08.01</v>
      </c>
      <c r="S351" s="543" t="str">
        <f t="shared" si="153"/>
        <v>ALAT KEDOKTERAN</v>
      </c>
      <c r="T351" s="543">
        <f t="shared" si="154"/>
        <v>5</v>
      </c>
      <c r="U351" s="651">
        <f t="shared" si="138"/>
        <v>40498</v>
      </c>
      <c r="V351" s="543">
        <f t="shared" ref="V351:V373" si="155">2013-AC351</f>
        <v>7</v>
      </c>
      <c r="W351" s="647">
        <f t="shared" si="139"/>
        <v>202490</v>
      </c>
      <c r="X351" s="647">
        <f t="shared" si="140"/>
        <v>0</v>
      </c>
      <c r="Y351" s="647">
        <f t="shared" si="141"/>
        <v>0</v>
      </c>
      <c r="Z351" s="647">
        <f t="shared" si="142"/>
        <v>0</v>
      </c>
      <c r="AA351" s="647">
        <f t="shared" si="143"/>
        <v>0</v>
      </c>
      <c r="AB351" s="647">
        <f t="shared" si="144"/>
        <v>0</v>
      </c>
      <c r="AC351" s="648" t="str">
        <f t="shared" si="145"/>
        <v>2006</v>
      </c>
      <c r="AD351" s="599">
        <f t="shared" si="146"/>
        <v>10</v>
      </c>
      <c r="AE351" s="649">
        <f t="shared" si="147"/>
        <v>202500</v>
      </c>
      <c r="AF351" s="473">
        <f t="shared" si="151"/>
        <v>202490</v>
      </c>
      <c r="AG351" s="640">
        <f t="shared" si="152"/>
        <v>202490</v>
      </c>
      <c r="AH351" s="625"/>
      <c r="AI351" s="625"/>
      <c r="AJ351" s="625"/>
      <c r="AK351" s="625"/>
      <c r="AL351" s="625"/>
      <c r="AM351" s="625"/>
      <c r="AN351" s="625"/>
    </row>
    <row r="352" spans="1:40" s="626" customFormat="1" ht="16">
      <c r="A352" s="496"/>
      <c r="B352" s="493" t="s">
        <v>636</v>
      </c>
      <c r="C352" s="494" t="s">
        <v>372</v>
      </c>
      <c r="D352" s="516" t="s">
        <v>789</v>
      </c>
      <c r="E352" s="516">
        <v>0</v>
      </c>
      <c r="F352" s="521" t="s">
        <v>237</v>
      </c>
      <c r="G352" s="493" t="s">
        <v>850</v>
      </c>
      <c r="H352" s="516">
        <v>0</v>
      </c>
      <c r="I352" s="515" t="s">
        <v>145</v>
      </c>
      <c r="J352" s="516">
        <v>0</v>
      </c>
      <c r="K352" s="516">
        <v>0</v>
      </c>
      <c r="L352" s="516">
        <v>0</v>
      </c>
      <c r="M352" s="493" t="s">
        <v>204</v>
      </c>
      <c r="N352" s="493" t="s">
        <v>850</v>
      </c>
      <c r="O352" s="517">
        <v>900000</v>
      </c>
      <c r="P352" s="611" t="s">
        <v>123</v>
      </c>
      <c r="Q352" s="1090"/>
      <c r="R352" s="643" t="str">
        <f t="shared" si="137"/>
        <v>2.08.01</v>
      </c>
      <c r="S352" s="543" t="str">
        <f t="shared" si="153"/>
        <v>ALAT KEDOKTERAN</v>
      </c>
      <c r="T352" s="543">
        <f t="shared" si="154"/>
        <v>5</v>
      </c>
      <c r="U352" s="651">
        <f t="shared" si="138"/>
        <v>179998</v>
      </c>
      <c r="V352" s="543">
        <f t="shared" si="155"/>
        <v>7</v>
      </c>
      <c r="W352" s="647">
        <f t="shared" si="139"/>
        <v>899990</v>
      </c>
      <c r="X352" s="647">
        <f t="shared" si="140"/>
        <v>0</v>
      </c>
      <c r="Y352" s="647">
        <f t="shared" si="141"/>
        <v>0</v>
      </c>
      <c r="Z352" s="647">
        <f t="shared" si="142"/>
        <v>0</v>
      </c>
      <c r="AA352" s="647">
        <f t="shared" si="143"/>
        <v>0</v>
      </c>
      <c r="AB352" s="647">
        <f t="shared" si="144"/>
        <v>0</v>
      </c>
      <c r="AC352" s="648" t="str">
        <f t="shared" si="145"/>
        <v>2006</v>
      </c>
      <c r="AD352" s="599">
        <f t="shared" si="146"/>
        <v>10</v>
      </c>
      <c r="AE352" s="649">
        <f t="shared" si="147"/>
        <v>900000</v>
      </c>
      <c r="AF352" s="473">
        <f t="shared" si="151"/>
        <v>899990</v>
      </c>
      <c r="AG352" s="640">
        <f t="shared" si="152"/>
        <v>899990</v>
      </c>
      <c r="AH352" s="625"/>
      <c r="AI352" s="625"/>
      <c r="AJ352" s="625"/>
      <c r="AK352" s="625"/>
      <c r="AL352" s="625"/>
      <c r="AM352" s="625"/>
      <c r="AN352" s="625"/>
    </row>
    <row r="353" spans="1:40" s="626" customFormat="1" ht="16">
      <c r="A353" s="496"/>
      <c r="B353" s="493" t="s">
        <v>636</v>
      </c>
      <c r="C353" s="494" t="s">
        <v>290</v>
      </c>
      <c r="D353" s="516" t="s">
        <v>789</v>
      </c>
      <c r="E353" s="516">
        <v>0</v>
      </c>
      <c r="F353" s="521" t="s">
        <v>225</v>
      </c>
      <c r="G353" s="493" t="s">
        <v>850</v>
      </c>
      <c r="H353" s="516">
        <v>0</v>
      </c>
      <c r="I353" s="515" t="s">
        <v>145</v>
      </c>
      <c r="J353" s="516">
        <v>0</v>
      </c>
      <c r="K353" s="516">
        <v>0</v>
      </c>
      <c r="L353" s="516">
        <v>0</v>
      </c>
      <c r="M353" s="493" t="s">
        <v>204</v>
      </c>
      <c r="N353" s="493" t="s">
        <v>850</v>
      </c>
      <c r="O353" s="517">
        <v>990000</v>
      </c>
      <c r="P353" s="611" t="s">
        <v>123</v>
      </c>
      <c r="Q353" s="1090"/>
      <c r="R353" s="643" t="str">
        <f t="shared" si="137"/>
        <v>2.08.01</v>
      </c>
      <c r="S353" s="543" t="str">
        <f t="shared" si="153"/>
        <v>ALAT KEDOKTERAN</v>
      </c>
      <c r="T353" s="543">
        <f t="shared" si="154"/>
        <v>5</v>
      </c>
      <c r="U353" s="651">
        <f t="shared" si="138"/>
        <v>197998</v>
      </c>
      <c r="V353" s="543">
        <f t="shared" si="155"/>
        <v>7</v>
      </c>
      <c r="W353" s="647">
        <f t="shared" si="139"/>
        <v>989990</v>
      </c>
      <c r="X353" s="647">
        <f t="shared" si="140"/>
        <v>0</v>
      </c>
      <c r="Y353" s="647">
        <f t="shared" si="141"/>
        <v>0</v>
      </c>
      <c r="Z353" s="647">
        <f t="shared" si="142"/>
        <v>0</v>
      </c>
      <c r="AA353" s="647">
        <f t="shared" si="143"/>
        <v>0</v>
      </c>
      <c r="AB353" s="647">
        <f t="shared" si="144"/>
        <v>0</v>
      </c>
      <c r="AC353" s="648" t="str">
        <f t="shared" si="145"/>
        <v>2006</v>
      </c>
      <c r="AD353" s="599">
        <f t="shared" si="146"/>
        <v>10</v>
      </c>
      <c r="AE353" s="649">
        <f t="shared" si="147"/>
        <v>990000</v>
      </c>
      <c r="AF353" s="473">
        <f t="shared" si="151"/>
        <v>989990</v>
      </c>
      <c r="AG353" s="640">
        <f t="shared" si="152"/>
        <v>989990</v>
      </c>
      <c r="AH353" s="625"/>
      <c r="AI353" s="625"/>
      <c r="AJ353" s="625"/>
      <c r="AK353" s="625"/>
      <c r="AL353" s="625"/>
      <c r="AM353" s="625"/>
      <c r="AN353" s="625"/>
    </row>
    <row r="354" spans="1:40" s="626" customFormat="1" ht="16">
      <c r="A354" s="496"/>
      <c r="B354" s="493" t="s">
        <v>636</v>
      </c>
      <c r="C354" s="494" t="s">
        <v>374</v>
      </c>
      <c r="D354" s="516" t="s">
        <v>145</v>
      </c>
      <c r="E354" s="516">
        <v>0</v>
      </c>
      <c r="F354" s="521" t="s">
        <v>221</v>
      </c>
      <c r="G354" s="493" t="s">
        <v>850</v>
      </c>
      <c r="H354" s="516">
        <v>0</v>
      </c>
      <c r="I354" s="521"/>
      <c r="J354" s="516">
        <v>0</v>
      </c>
      <c r="K354" s="516">
        <v>0</v>
      </c>
      <c r="L354" s="516">
        <v>0</v>
      </c>
      <c r="M354" s="493" t="s">
        <v>204</v>
      </c>
      <c r="N354" s="493" t="s">
        <v>850</v>
      </c>
      <c r="O354" s="517">
        <v>99000</v>
      </c>
      <c r="P354" s="611"/>
      <c r="Q354" s="1090"/>
      <c r="R354" s="643" t="str">
        <f t="shared" si="137"/>
        <v>2.08.01</v>
      </c>
      <c r="S354" s="543" t="str">
        <f t="shared" si="153"/>
        <v>ALAT KEDOKTERAN</v>
      </c>
      <c r="T354" s="543">
        <f t="shared" si="154"/>
        <v>5</v>
      </c>
      <c r="U354" s="651">
        <f t="shared" si="138"/>
        <v>19798</v>
      </c>
      <c r="V354" s="543">
        <f t="shared" si="155"/>
        <v>7</v>
      </c>
      <c r="W354" s="647">
        <f t="shared" si="139"/>
        <v>98990</v>
      </c>
      <c r="X354" s="647">
        <f t="shared" si="140"/>
        <v>0</v>
      </c>
      <c r="Y354" s="647">
        <f t="shared" si="141"/>
        <v>0</v>
      </c>
      <c r="Z354" s="647">
        <f t="shared" si="142"/>
        <v>0</v>
      </c>
      <c r="AA354" s="647">
        <f t="shared" si="143"/>
        <v>0</v>
      </c>
      <c r="AB354" s="647">
        <f t="shared" si="144"/>
        <v>0</v>
      </c>
      <c r="AC354" s="648" t="str">
        <f t="shared" si="145"/>
        <v>2006</v>
      </c>
      <c r="AD354" s="599">
        <f t="shared" si="146"/>
        <v>10</v>
      </c>
      <c r="AE354" s="649">
        <f t="shared" si="147"/>
        <v>99000</v>
      </c>
      <c r="AF354" s="473">
        <f t="shared" si="151"/>
        <v>98990</v>
      </c>
      <c r="AG354" s="640">
        <f t="shared" si="152"/>
        <v>98990</v>
      </c>
      <c r="AH354" s="625"/>
      <c r="AI354" s="625"/>
      <c r="AJ354" s="625"/>
      <c r="AK354" s="625"/>
      <c r="AL354" s="625"/>
      <c r="AM354" s="625"/>
      <c r="AN354" s="625"/>
    </row>
    <row r="355" spans="1:40" s="626" customFormat="1" ht="16">
      <c r="A355" s="496"/>
      <c r="B355" s="493" t="s">
        <v>690</v>
      </c>
      <c r="C355" s="494" t="s">
        <v>375</v>
      </c>
      <c r="D355" s="516" t="s">
        <v>145</v>
      </c>
      <c r="E355" s="516">
        <v>0</v>
      </c>
      <c r="F355" s="521" t="s">
        <v>221</v>
      </c>
      <c r="G355" s="493">
        <v>2006</v>
      </c>
      <c r="H355" s="516">
        <v>0</v>
      </c>
      <c r="I355" s="521"/>
      <c r="J355" s="516">
        <v>0</v>
      </c>
      <c r="K355" s="516">
        <v>0</v>
      </c>
      <c r="L355" s="516">
        <v>0</v>
      </c>
      <c r="M355" s="493" t="s">
        <v>204</v>
      </c>
      <c r="N355" s="493">
        <v>2006</v>
      </c>
      <c r="O355" s="517">
        <v>315000</v>
      </c>
      <c r="P355" s="611"/>
      <c r="Q355" s="1090"/>
      <c r="R355" s="643" t="str">
        <f t="shared" ref="R355:R418" si="156">MID(B355,2,7)</f>
        <v>2.08.02</v>
      </c>
      <c r="S355" s="543" t="str">
        <f t="shared" si="153"/>
        <v>ALAT KESEHATAN</v>
      </c>
      <c r="T355" s="543">
        <f t="shared" si="154"/>
        <v>5</v>
      </c>
      <c r="U355" s="651">
        <f t="shared" ref="U355:U418" si="157">(O355-10)/T355</f>
        <v>62998</v>
      </c>
      <c r="V355" s="543">
        <f t="shared" si="155"/>
        <v>7</v>
      </c>
      <c r="W355" s="647">
        <f t="shared" ref="W355:W418" si="158">IF(V355&gt;T355,O355-10,U355*V355)</f>
        <v>314990</v>
      </c>
      <c r="X355" s="647">
        <f t="shared" ref="X355:X418" si="159">IF(O355-10=W355,0,U355)</f>
        <v>0</v>
      </c>
      <c r="Y355" s="647">
        <f t="shared" ref="Y355:Y418" si="160">IF(O355-10=W355+X355,0,U355)</f>
        <v>0</v>
      </c>
      <c r="Z355" s="647">
        <f t="shared" ref="Z355:Z418" si="161">IF(O355-10=X355+Y355+W355,0,U355)</f>
        <v>0</v>
      </c>
      <c r="AA355" s="647">
        <f t="shared" ref="AA355:AA418" si="162">IF(O355-10=Y355+Z355+X355+W355,0,U355)</f>
        <v>0</v>
      </c>
      <c r="AB355" s="647">
        <f t="shared" ref="AB355:AB418" si="163">IF(O355-10=W355+X355+Z355+AA355+Y355,0,U355)</f>
        <v>0</v>
      </c>
      <c r="AC355" s="648">
        <f t="shared" ref="AC355:AC418" si="164">G355</f>
        <v>2006</v>
      </c>
      <c r="AD355" s="599">
        <f t="shared" ref="AD355:AD418" si="165">O355-(W355+X355+Y355+Z355+AA355+AB355)</f>
        <v>10</v>
      </c>
      <c r="AE355" s="649">
        <f t="shared" ref="AE355:AE418" si="166">O355</f>
        <v>315000</v>
      </c>
      <c r="AF355" s="473">
        <f t="shared" si="151"/>
        <v>314990</v>
      </c>
      <c r="AG355" s="640">
        <f t="shared" si="152"/>
        <v>314990</v>
      </c>
      <c r="AH355" s="625"/>
      <c r="AI355" s="625"/>
      <c r="AJ355" s="625"/>
      <c r="AK355" s="625"/>
      <c r="AL355" s="625"/>
      <c r="AM355" s="625"/>
      <c r="AN355" s="625"/>
    </row>
    <row r="356" spans="1:40" s="626" customFormat="1" ht="16">
      <c r="A356" s="496"/>
      <c r="B356" s="493" t="s">
        <v>691</v>
      </c>
      <c r="C356" s="494" t="s">
        <v>376</v>
      </c>
      <c r="D356" s="516" t="s">
        <v>145</v>
      </c>
      <c r="E356" s="516">
        <v>0</v>
      </c>
      <c r="F356" s="521" t="s">
        <v>226</v>
      </c>
      <c r="G356" s="493" t="s">
        <v>850</v>
      </c>
      <c r="H356" s="516">
        <v>0</v>
      </c>
      <c r="I356" s="515" t="s">
        <v>145</v>
      </c>
      <c r="J356" s="516">
        <v>0</v>
      </c>
      <c r="K356" s="516">
        <v>0</v>
      </c>
      <c r="L356" s="516">
        <v>0</v>
      </c>
      <c r="M356" s="493" t="s">
        <v>204</v>
      </c>
      <c r="N356" s="493" t="s">
        <v>850</v>
      </c>
      <c r="O356" s="517">
        <v>81000</v>
      </c>
      <c r="P356" s="611"/>
      <c r="Q356" s="1090"/>
      <c r="R356" s="643" t="str">
        <f t="shared" si="156"/>
        <v>2.08.01</v>
      </c>
      <c r="S356" s="543" t="str">
        <f t="shared" si="153"/>
        <v>ALAT KEDOKTERAN</v>
      </c>
      <c r="T356" s="543">
        <f t="shared" si="154"/>
        <v>5</v>
      </c>
      <c r="U356" s="651">
        <f t="shared" si="157"/>
        <v>16198</v>
      </c>
      <c r="V356" s="543">
        <f t="shared" si="155"/>
        <v>7</v>
      </c>
      <c r="W356" s="647">
        <f t="shared" si="158"/>
        <v>80990</v>
      </c>
      <c r="X356" s="647">
        <f t="shared" si="159"/>
        <v>0</v>
      </c>
      <c r="Y356" s="647">
        <f t="shared" si="160"/>
        <v>0</v>
      </c>
      <c r="Z356" s="647">
        <f t="shared" si="161"/>
        <v>0</v>
      </c>
      <c r="AA356" s="647">
        <f t="shared" si="162"/>
        <v>0</v>
      </c>
      <c r="AB356" s="647">
        <f t="shared" si="163"/>
        <v>0</v>
      </c>
      <c r="AC356" s="648" t="str">
        <f t="shared" si="164"/>
        <v>2006</v>
      </c>
      <c r="AD356" s="599">
        <f t="shared" si="165"/>
        <v>10</v>
      </c>
      <c r="AE356" s="649">
        <f t="shared" si="166"/>
        <v>81000</v>
      </c>
      <c r="AF356" s="473">
        <f t="shared" si="151"/>
        <v>80990</v>
      </c>
      <c r="AG356" s="640">
        <f t="shared" si="152"/>
        <v>80990</v>
      </c>
      <c r="AH356" s="625"/>
      <c r="AI356" s="625"/>
      <c r="AJ356" s="625"/>
      <c r="AK356" s="625"/>
      <c r="AL356" s="625"/>
      <c r="AM356" s="625"/>
      <c r="AN356" s="625"/>
    </row>
    <row r="357" spans="1:40" s="626" customFormat="1" ht="16">
      <c r="A357" s="496"/>
      <c r="B357" s="493" t="s">
        <v>636</v>
      </c>
      <c r="C357" s="494" t="s">
        <v>379</v>
      </c>
      <c r="D357" s="516" t="s">
        <v>789</v>
      </c>
      <c r="E357" s="516">
        <v>0</v>
      </c>
      <c r="F357" s="521" t="s">
        <v>225</v>
      </c>
      <c r="G357" s="493" t="s">
        <v>850</v>
      </c>
      <c r="H357" s="516">
        <v>0</v>
      </c>
      <c r="I357" s="515" t="s">
        <v>145</v>
      </c>
      <c r="J357" s="516">
        <v>0</v>
      </c>
      <c r="K357" s="516">
        <v>0</v>
      </c>
      <c r="L357" s="516">
        <v>0</v>
      </c>
      <c r="M357" s="493" t="s">
        <v>204</v>
      </c>
      <c r="N357" s="493" t="s">
        <v>850</v>
      </c>
      <c r="O357" s="517">
        <v>675000</v>
      </c>
      <c r="P357" s="611"/>
      <c r="Q357" s="1090"/>
      <c r="R357" s="643" t="str">
        <f t="shared" si="156"/>
        <v>2.08.01</v>
      </c>
      <c r="S357" s="543" t="str">
        <f t="shared" si="153"/>
        <v>ALAT KEDOKTERAN</v>
      </c>
      <c r="T357" s="543">
        <f t="shared" si="154"/>
        <v>5</v>
      </c>
      <c r="U357" s="651">
        <f t="shared" si="157"/>
        <v>134998</v>
      </c>
      <c r="V357" s="543">
        <f t="shared" si="155"/>
        <v>7</v>
      </c>
      <c r="W357" s="647">
        <f t="shared" si="158"/>
        <v>674990</v>
      </c>
      <c r="X357" s="647">
        <f t="shared" si="159"/>
        <v>0</v>
      </c>
      <c r="Y357" s="647">
        <f t="shared" si="160"/>
        <v>0</v>
      </c>
      <c r="Z357" s="647">
        <f t="shared" si="161"/>
        <v>0</v>
      </c>
      <c r="AA357" s="647">
        <f t="shared" si="162"/>
        <v>0</v>
      </c>
      <c r="AB357" s="647">
        <f t="shared" si="163"/>
        <v>0</v>
      </c>
      <c r="AC357" s="648" t="str">
        <f t="shared" si="164"/>
        <v>2006</v>
      </c>
      <c r="AD357" s="599">
        <f t="shared" si="165"/>
        <v>10</v>
      </c>
      <c r="AE357" s="649">
        <f t="shared" si="166"/>
        <v>675000</v>
      </c>
      <c r="AF357" s="473">
        <f t="shared" si="151"/>
        <v>674990</v>
      </c>
      <c r="AG357" s="640">
        <f t="shared" si="152"/>
        <v>674990</v>
      </c>
      <c r="AH357" s="625"/>
      <c r="AI357" s="625"/>
      <c r="AJ357" s="625"/>
      <c r="AK357" s="625"/>
      <c r="AL357" s="625"/>
      <c r="AM357" s="625"/>
      <c r="AN357" s="625"/>
    </row>
    <row r="358" spans="1:40" s="625" customFormat="1" ht="16">
      <c r="A358" s="496"/>
      <c r="B358" s="493" t="s">
        <v>636</v>
      </c>
      <c r="C358" s="494" t="s">
        <v>383</v>
      </c>
      <c r="D358" s="516" t="s">
        <v>145</v>
      </c>
      <c r="E358" s="516">
        <v>0</v>
      </c>
      <c r="F358" s="521" t="s">
        <v>238</v>
      </c>
      <c r="G358" s="493" t="s">
        <v>850</v>
      </c>
      <c r="H358" s="516">
        <v>0</v>
      </c>
      <c r="I358" s="515" t="s">
        <v>145</v>
      </c>
      <c r="J358" s="516">
        <v>0</v>
      </c>
      <c r="K358" s="516">
        <v>0</v>
      </c>
      <c r="L358" s="516">
        <v>0</v>
      </c>
      <c r="M358" s="493" t="s">
        <v>204</v>
      </c>
      <c r="N358" s="493" t="s">
        <v>850</v>
      </c>
      <c r="O358" s="517">
        <v>577800</v>
      </c>
      <c r="P358" s="611" t="s">
        <v>123</v>
      </c>
      <c r="Q358" s="1090"/>
      <c r="R358" s="643" t="str">
        <f t="shared" si="156"/>
        <v>2.08.01</v>
      </c>
      <c r="S358" s="543" t="str">
        <f t="shared" si="153"/>
        <v>ALAT KEDOKTERAN</v>
      </c>
      <c r="T358" s="543">
        <f t="shared" si="154"/>
        <v>5</v>
      </c>
      <c r="U358" s="651">
        <f t="shared" si="157"/>
        <v>115558</v>
      </c>
      <c r="V358" s="543">
        <f t="shared" si="155"/>
        <v>7</v>
      </c>
      <c r="W358" s="647">
        <f t="shared" si="158"/>
        <v>577790</v>
      </c>
      <c r="X358" s="647">
        <f t="shared" si="159"/>
        <v>0</v>
      </c>
      <c r="Y358" s="647">
        <f t="shared" si="160"/>
        <v>0</v>
      </c>
      <c r="Z358" s="647">
        <f t="shared" si="161"/>
        <v>0</v>
      </c>
      <c r="AA358" s="647">
        <f t="shared" si="162"/>
        <v>0</v>
      </c>
      <c r="AB358" s="647">
        <f t="shared" si="163"/>
        <v>0</v>
      </c>
      <c r="AC358" s="648" t="str">
        <f t="shared" si="164"/>
        <v>2006</v>
      </c>
      <c r="AD358" s="599">
        <f t="shared" si="165"/>
        <v>10</v>
      </c>
      <c r="AE358" s="649">
        <f t="shared" si="166"/>
        <v>577800</v>
      </c>
      <c r="AF358" s="473">
        <f t="shared" si="151"/>
        <v>577790</v>
      </c>
      <c r="AG358" s="640">
        <f t="shared" si="152"/>
        <v>577790</v>
      </c>
    </row>
    <row r="359" spans="1:40" s="625" customFormat="1" ht="16">
      <c r="A359" s="496"/>
      <c r="B359" s="493" t="s">
        <v>636</v>
      </c>
      <c r="C359" s="494" t="s">
        <v>384</v>
      </c>
      <c r="D359" s="516" t="s">
        <v>145</v>
      </c>
      <c r="E359" s="516">
        <v>0</v>
      </c>
      <c r="F359" s="521" t="s">
        <v>238</v>
      </c>
      <c r="G359" s="493" t="s">
        <v>850</v>
      </c>
      <c r="H359" s="516">
        <v>0</v>
      </c>
      <c r="I359" s="515" t="s">
        <v>145</v>
      </c>
      <c r="J359" s="516">
        <v>0</v>
      </c>
      <c r="K359" s="516">
        <v>0</v>
      </c>
      <c r="L359" s="516">
        <v>0</v>
      </c>
      <c r="M359" s="493" t="s">
        <v>204</v>
      </c>
      <c r="N359" s="493" t="s">
        <v>850</v>
      </c>
      <c r="O359" s="517">
        <v>385200</v>
      </c>
      <c r="P359" s="611" t="s">
        <v>123</v>
      </c>
      <c r="Q359" s="1090"/>
      <c r="R359" s="643" t="str">
        <f t="shared" si="156"/>
        <v>2.08.01</v>
      </c>
      <c r="S359" s="543" t="str">
        <f t="shared" si="153"/>
        <v>ALAT KEDOKTERAN</v>
      </c>
      <c r="T359" s="543">
        <f t="shared" si="154"/>
        <v>5</v>
      </c>
      <c r="U359" s="651">
        <f t="shared" si="157"/>
        <v>77038</v>
      </c>
      <c r="V359" s="543">
        <f t="shared" si="155"/>
        <v>7</v>
      </c>
      <c r="W359" s="647">
        <f t="shared" si="158"/>
        <v>385190</v>
      </c>
      <c r="X359" s="647">
        <f t="shared" si="159"/>
        <v>0</v>
      </c>
      <c r="Y359" s="647">
        <f t="shared" si="160"/>
        <v>0</v>
      </c>
      <c r="Z359" s="647">
        <f t="shared" si="161"/>
        <v>0</v>
      </c>
      <c r="AA359" s="647">
        <f t="shared" si="162"/>
        <v>0</v>
      </c>
      <c r="AB359" s="647">
        <f t="shared" si="163"/>
        <v>0</v>
      </c>
      <c r="AC359" s="648" t="str">
        <f t="shared" si="164"/>
        <v>2006</v>
      </c>
      <c r="AD359" s="599">
        <f t="shared" si="165"/>
        <v>10</v>
      </c>
      <c r="AE359" s="649">
        <f t="shared" si="166"/>
        <v>385200</v>
      </c>
      <c r="AF359" s="473">
        <f t="shared" si="151"/>
        <v>385190</v>
      </c>
      <c r="AG359" s="640">
        <f t="shared" si="152"/>
        <v>385190</v>
      </c>
    </row>
    <row r="360" spans="1:40" s="625" customFormat="1" ht="16">
      <c r="A360" s="496"/>
      <c r="B360" s="493" t="s">
        <v>636</v>
      </c>
      <c r="C360" s="494" t="s">
        <v>385</v>
      </c>
      <c r="D360" s="516" t="s">
        <v>145</v>
      </c>
      <c r="E360" s="516">
        <v>0</v>
      </c>
      <c r="F360" s="521" t="s">
        <v>223</v>
      </c>
      <c r="G360" s="493" t="s">
        <v>850</v>
      </c>
      <c r="H360" s="516">
        <v>0</v>
      </c>
      <c r="I360" s="515" t="s">
        <v>145</v>
      </c>
      <c r="J360" s="516">
        <v>0</v>
      </c>
      <c r="K360" s="516">
        <v>0</v>
      </c>
      <c r="L360" s="516">
        <v>0</v>
      </c>
      <c r="M360" s="493" t="s">
        <v>204</v>
      </c>
      <c r="N360" s="493" t="s">
        <v>850</v>
      </c>
      <c r="O360" s="517">
        <v>112500</v>
      </c>
      <c r="P360" s="611"/>
      <c r="Q360" s="1090"/>
      <c r="R360" s="643" t="str">
        <f t="shared" si="156"/>
        <v>2.08.01</v>
      </c>
      <c r="S360" s="543" t="str">
        <f t="shared" si="153"/>
        <v>ALAT KEDOKTERAN</v>
      </c>
      <c r="T360" s="543">
        <f t="shared" si="154"/>
        <v>5</v>
      </c>
      <c r="U360" s="651">
        <f t="shared" si="157"/>
        <v>22498</v>
      </c>
      <c r="V360" s="543">
        <f t="shared" si="155"/>
        <v>7</v>
      </c>
      <c r="W360" s="647">
        <f t="shared" si="158"/>
        <v>112490</v>
      </c>
      <c r="X360" s="647">
        <f t="shared" si="159"/>
        <v>0</v>
      </c>
      <c r="Y360" s="647">
        <f t="shared" si="160"/>
        <v>0</v>
      </c>
      <c r="Z360" s="647">
        <f t="shared" si="161"/>
        <v>0</v>
      </c>
      <c r="AA360" s="647">
        <f t="shared" si="162"/>
        <v>0</v>
      </c>
      <c r="AB360" s="647">
        <f t="shared" si="163"/>
        <v>0</v>
      </c>
      <c r="AC360" s="648" t="str">
        <f t="shared" si="164"/>
        <v>2006</v>
      </c>
      <c r="AD360" s="599">
        <f t="shared" si="165"/>
        <v>10</v>
      </c>
      <c r="AE360" s="649">
        <f t="shared" si="166"/>
        <v>112500</v>
      </c>
      <c r="AF360" s="473">
        <f t="shared" ref="AF360:AF374" si="167">W360+X360+Y360+Z360+AA360</f>
        <v>112490</v>
      </c>
      <c r="AG360" s="640">
        <f t="shared" si="152"/>
        <v>112490</v>
      </c>
    </row>
    <row r="361" spans="1:40" s="625" customFormat="1" ht="16">
      <c r="A361" s="496"/>
      <c r="B361" s="493" t="s">
        <v>636</v>
      </c>
      <c r="C361" s="494" t="s">
        <v>386</v>
      </c>
      <c r="D361" s="516" t="s">
        <v>145</v>
      </c>
      <c r="E361" s="516">
        <v>0</v>
      </c>
      <c r="F361" s="521" t="s">
        <v>220</v>
      </c>
      <c r="G361" s="493" t="s">
        <v>850</v>
      </c>
      <c r="H361" s="516">
        <v>0</v>
      </c>
      <c r="I361" s="515" t="s">
        <v>145</v>
      </c>
      <c r="J361" s="516">
        <v>0</v>
      </c>
      <c r="K361" s="516">
        <v>0</v>
      </c>
      <c r="L361" s="516">
        <v>0</v>
      </c>
      <c r="M361" s="493" t="s">
        <v>204</v>
      </c>
      <c r="N361" s="493" t="s">
        <v>850</v>
      </c>
      <c r="O361" s="517">
        <v>90000</v>
      </c>
      <c r="P361" s="611"/>
      <c r="Q361" s="1090"/>
      <c r="R361" s="643" t="str">
        <f t="shared" si="156"/>
        <v>2.08.01</v>
      </c>
      <c r="S361" s="543" t="str">
        <f t="shared" si="153"/>
        <v>ALAT KEDOKTERAN</v>
      </c>
      <c r="T361" s="543">
        <f t="shared" si="154"/>
        <v>5</v>
      </c>
      <c r="U361" s="651">
        <f t="shared" si="157"/>
        <v>17998</v>
      </c>
      <c r="V361" s="543">
        <f t="shared" si="155"/>
        <v>7</v>
      </c>
      <c r="W361" s="647">
        <f t="shared" si="158"/>
        <v>89990</v>
      </c>
      <c r="X361" s="647">
        <f t="shared" si="159"/>
        <v>0</v>
      </c>
      <c r="Y361" s="647">
        <f t="shared" si="160"/>
        <v>0</v>
      </c>
      <c r="Z361" s="647">
        <f t="shared" si="161"/>
        <v>0</v>
      </c>
      <c r="AA361" s="647">
        <f t="shared" si="162"/>
        <v>0</v>
      </c>
      <c r="AB361" s="647">
        <f t="shared" si="163"/>
        <v>0</v>
      </c>
      <c r="AC361" s="648" t="str">
        <f t="shared" si="164"/>
        <v>2006</v>
      </c>
      <c r="AD361" s="599">
        <f t="shared" si="165"/>
        <v>10</v>
      </c>
      <c r="AE361" s="649">
        <f t="shared" si="166"/>
        <v>90000</v>
      </c>
      <c r="AF361" s="473">
        <f t="shared" si="167"/>
        <v>89990</v>
      </c>
      <c r="AG361" s="640">
        <f t="shared" ref="AG361:AG374" si="168">AF361+AB361</f>
        <v>89990</v>
      </c>
    </row>
    <row r="362" spans="1:40" s="625" customFormat="1" ht="16">
      <c r="A362" s="496"/>
      <c r="B362" s="493" t="s">
        <v>636</v>
      </c>
      <c r="C362" s="494" t="s">
        <v>387</v>
      </c>
      <c r="D362" s="516" t="s">
        <v>145</v>
      </c>
      <c r="E362" s="516">
        <v>0</v>
      </c>
      <c r="F362" s="521" t="s">
        <v>223</v>
      </c>
      <c r="G362" s="493" t="s">
        <v>850</v>
      </c>
      <c r="H362" s="516">
        <v>0</v>
      </c>
      <c r="I362" s="515" t="s">
        <v>145</v>
      </c>
      <c r="J362" s="516">
        <v>0</v>
      </c>
      <c r="K362" s="516">
        <v>0</v>
      </c>
      <c r="L362" s="516">
        <v>0</v>
      </c>
      <c r="M362" s="493" t="s">
        <v>204</v>
      </c>
      <c r="N362" s="493" t="s">
        <v>850</v>
      </c>
      <c r="O362" s="517">
        <v>900000</v>
      </c>
      <c r="P362" s="611"/>
      <c r="Q362" s="1090"/>
      <c r="R362" s="643" t="str">
        <f t="shared" si="156"/>
        <v>2.08.01</v>
      </c>
      <c r="S362" s="543" t="str">
        <f t="shared" si="153"/>
        <v>ALAT KEDOKTERAN</v>
      </c>
      <c r="T362" s="543">
        <f t="shared" si="154"/>
        <v>5</v>
      </c>
      <c r="U362" s="651">
        <f t="shared" si="157"/>
        <v>179998</v>
      </c>
      <c r="V362" s="543">
        <f t="shared" si="155"/>
        <v>7</v>
      </c>
      <c r="W362" s="647">
        <f t="shared" si="158"/>
        <v>899990</v>
      </c>
      <c r="X362" s="647">
        <f t="shared" si="159"/>
        <v>0</v>
      </c>
      <c r="Y362" s="647">
        <f t="shared" si="160"/>
        <v>0</v>
      </c>
      <c r="Z362" s="647">
        <f t="shared" si="161"/>
        <v>0</v>
      </c>
      <c r="AA362" s="647">
        <f t="shared" si="162"/>
        <v>0</v>
      </c>
      <c r="AB362" s="647">
        <f t="shared" si="163"/>
        <v>0</v>
      </c>
      <c r="AC362" s="648" t="str">
        <f t="shared" si="164"/>
        <v>2006</v>
      </c>
      <c r="AD362" s="599">
        <f t="shared" si="165"/>
        <v>10</v>
      </c>
      <c r="AE362" s="649">
        <f t="shared" si="166"/>
        <v>900000</v>
      </c>
      <c r="AF362" s="473">
        <f t="shared" si="167"/>
        <v>899990</v>
      </c>
      <c r="AG362" s="640">
        <f t="shared" si="168"/>
        <v>899990</v>
      </c>
    </row>
    <row r="363" spans="1:40" s="625" customFormat="1" ht="16">
      <c r="A363" s="496"/>
      <c r="B363" s="493" t="s">
        <v>636</v>
      </c>
      <c r="C363" s="494" t="s">
        <v>388</v>
      </c>
      <c r="D363" s="516" t="s">
        <v>145</v>
      </c>
      <c r="E363" s="516">
        <v>0</v>
      </c>
      <c r="F363" s="521" t="s">
        <v>223</v>
      </c>
      <c r="G363" s="493" t="s">
        <v>850</v>
      </c>
      <c r="H363" s="516">
        <v>0</v>
      </c>
      <c r="I363" s="515" t="s">
        <v>145</v>
      </c>
      <c r="J363" s="516">
        <v>0</v>
      </c>
      <c r="K363" s="516">
        <v>0</v>
      </c>
      <c r="L363" s="516">
        <v>0</v>
      </c>
      <c r="M363" s="493" t="s">
        <v>204</v>
      </c>
      <c r="N363" s="493" t="s">
        <v>850</v>
      </c>
      <c r="O363" s="517">
        <v>742500</v>
      </c>
      <c r="P363" s="611"/>
      <c r="Q363" s="1090"/>
      <c r="R363" s="643" t="str">
        <f t="shared" si="156"/>
        <v>2.08.01</v>
      </c>
      <c r="S363" s="543" t="str">
        <f t="shared" si="153"/>
        <v>ALAT KEDOKTERAN</v>
      </c>
      <c r="T363" s="543">
        <f t="shared" si="154"/>
        <v>5</v>
      </c>
      <c r="U363" s="651">
        <f t="shared" si="157"/>
        <v>148498</v>
      </c>
      <c r="V363" s="543">
        <f t="shared" si="155"/>
        <v>7</v>
      </c>
      <c r="W363" s="647">
        <f t="shared" si="158"/>
        <v>742490</v>
      </c>
      <c r="X363" s="647">
        <f t="shared" si="159"/>
        <v>0</v>
      </c>
      <c r="Y363" s="647">
        <f t="shared" si="160"/>
        <v>0</v>
      </c>
      <c r="Z363" s="647">
        <f t="shared" si="161"/>
        <v>0</v>
      </c>
      <c r="AA363" s="647">
        <f t="shared" si="162"/>
        <v>0</v>
      </c>
      <c r="AB363" s="647">
        <f t="shared" si="163"/>
        <v>0</v>
      </c>
      <c r="AC363" s="648" t="str">
        <f t="shared" si="164"/>
        <v>2006</v>
      </c>
      <c r="AD363" s="599">
        <f t="shared" si="165"/>
        <v>10</v>
      </c>
      <c r="AE363" s="649">
        <f t="shared" si="166"/>
        <v>742500</v>
      </c>
      <c r="AF363" s="473">
        <f t="shared" si="167"/>
        <v>742490</v>
      </c>
      <c r="AG363" s="640">
        <f t="shared" si="168"/>
        <v>742490</v>
      </c>
    </row>
    <row r="364" spans="1:40" s="625" customFormat="1" ht="16">
      <c r="A364" s="496"/>
      <c r="B364" s="493" t="s">
        <v>614</v>
      </c>
      <c r="C364" s="494" t="s">
        <v>390</v>
      </c>
      <c r="D364" s="516" t="s">
        <v>737</v>
      </c>
      <c r="E364" s="516">
        <v>0</v>
      </c>
      <c r="F364" s="521" t="s">
        <v>225</v>
      </c>
      <c r="G364" s="493" t="s">
        <v>850</v>
      </c>
      <c r="H364" s="516">
        <v>0</v>
      </c>
      <c r="I364" s="515" t="s">
        <v>145</v>
      </c>
      <c r="J364" s="516">
        <v>0</v>
      </c>
      <c r="K364" s="516">
        <v>0</v>
      </c>
      <c r="L364" s="516">
        <v>0</v>
      </c>
      <c r="M364" s="493" t="s">
        <v>204</v>
      </c>
      <c r="N364" s="493" t="s">
        <v>850</v>
      </c>
      <c r="O364" s="517">
        <v>180000</v>
      </c>
      <c r="P364" s="611" t="s">
        <v>123</v>
      </c>
      <c r="Q364" s="1090"/>
      <c r="R364" s="643" t="str">
        <f t="shared" si="156"/>
        <v>2.08.01</v>
      </c>
      <c r="S364" s="543" t="str">
        <f t="shared" si="153"/>
        <v>ALAT KEDOKTERAN</v>
      </c>
      <c r="T364" s="543">
        <f t="shared" si="154"/>
        <v>5</v>
      </c>
      <c r="U364" s="651">
        <f t="shared" si="157"/>
        <v>35998</v>
      </c>
      <c r="V364" s="543">
        <f t="shared" si="155"/>
        <v>7</v>
      </c>
      <c r="W364" s="647">
        <f t="shared" si="158"/>
        <v>179990</v>
      </c>
      <c r="X364" s="647">
        <f t="shared" si="159"/>
        <v>0</v>
      </c>
      <c r="Y364" s="647">
        <f t="shared" si="160"/>
        <v>0</v>
      </c>
      <c r="Z364" s="647">
        <f t="shared" si="161"/>
        <v>0</v>
      </c>
      <c r="AA364" s="647">
        <f t="shared" si="162"/>
        <v>0</v>
      </c>
      <c r="AB364" s="647">
        <f t="shared" si="163"/>
        <v>0</v>
      </c>
      <c r="AC364" s="648" t="str">
        <f t="shared" si="164"/>
        <v>2006</v>
      </c>
      <c r="AD364" s="599">
        <f t="shared" si="165"/>
        <v>10</v>
      </c>
      <c r="AE364" s="649">
        <f t="shared" si="166"/>
        <v>180000</v>
      </c>
      <c r="AF364" s="473">
        <f t="shared" si="167"/>
        <v>179990</v>
      </c>
      <c r="AG364" s="640">
        <f t="shared" si="168"/>
        <v>179990</v>
      </c>
    </row>
    <row r="365" spans="1:40" s="625" customFormat="1" ht="16">
      <c r="A365" s="496"/>
      <c r="B365" s="493" t="s">
        <v>636</v>
      </c>
      <c r="C365" s="494" t="s">
        <v>391</v>
      </c>
      <c r="D365" s="516" t="s">
        <v>145</v>
      </c>
      <c r="E365" s="516">
        <v>0</v>
      </c>
      <c r="F365" s="521" t="s">
        <v>237</v>
      </c>
      <c r="G365" s="493" t="s">
        <v>850</v>
      </c>
      <c r="H365" s="516">
        <v>0</v>
      </c>
      <c r="I365" s="515" t="s">
        <v>145</v>
      </c>
      <c r="J365" s="516">
        <v>0</v>
      </c>
      <c r="K365" s="516">
        <v>0</v>
      </c>
      <c r="L365" s="516">
        <v>0</v>
      </c>
      <c r="M365" s="493" t="s">
        <v>204</v>
      </c>
      <c r="N365" s="493" t="s">
        <v>850</v>
      </c>
      <c r="O365" s="517">
        <v>832500</v>
      </c>
      <c r="P365" s="611"/>
      <c r="Q365" s="1090"/>
      <c r="R365" s="643" t="str">
        <f t="shared" si="156"/>
        <v>2.08.01</v>
      </c>
      <c r="S365" s="543" t="str">
        <f t="shared" si="153"/>
        <v>ALAT KEDOKTERAN</v>
      </c>
      <c r="T365" s="543">
        <f t="shared" si="154"/>
        <v>5</v>
      </c>
      <c r="U365" s="651">
        <f t="shared" si="157"/>
        <v>166498</v>
      </c>
      <c r="V365" s="543">
        <f t="shared" si="155"/>
        <v>7</v>
      </c>
      <c r="W365" s="647">
        <f t="shared" si="158"/>
        <v>832490</v>
      </c>
      <c r="X365" s="647">
        <f t="shared" si="159"/>
        <v>0</v>
      </c>
      <c r="Y365" s="647">
        <f t="shared" si="160"/>
        <v>0</v>
      </c>
      <c r="Z365" s="647">
        <f t="shared" si="161"/>
        <v>0</v>
      </c>
      <c r="AA365" s="647">
        <f t="shared" si="162"/>
        <v>0</v>
      </c>
      <c r="AB365" s="647">
        <f t="shared" si="163"/>
        <v>0</v>
      </c>
      <c r="AC365" s="648" t="str">
        <f t="shared" si="164"/>
        <v>2006</v>
      </c>
      <c r="AD365" s="599">
        <f t="shared" si="165"/>
        <v>10</v>
      </c>
      <c r="AE365" s="649">
        <f t="shared" si="166"/>
        <v>832500</v>
      </c>
      <c r="AF365" s="473">
        <f t="shared" si="167"/>
        <v>832490</v>
      </c>
      <c r="AG365" s="640">
        <f t="shared" si="168"/>
        <v>832490</v>
      </c>
    </row>
    <row r="366" spans="1:40" s="625" customFormat="1" ht="16">
      <c r="A366" s="496"/>
      <c r="B366" s="493" t="s">
        <v>636</v>
      </c>
      <c r="C366" s="494" t="s">
        <v>392</v>
      </c>
      <c r="D366" s="516" t="s">
        <v>145</v>
      </c>
      <c r="E366" s="516">
        <v>0</v>
      </c>
      <c r="F366" s="521" t="s">
        <v>223</v>
      </c>
      <c r="G366" s="493" t="s">
        <v>850</v>
      </c>
      <c r="H366" s="516">
        <v>0</v>
      </c>
      <c r="I366" s="515" t="s">
        <v>145</v>
      </c>
      <c r="J366" s="516">
        <v>0</v>
      </c>
      <c r="K366" s="516">
        <v>0</v>
      </c>
      <c r="L366" s="516">
        <v>0</v>
      </c>
      <c r="M366" s="493" t="s">
        <v>204</v>
      </c>
      <c r="N366" s="493" t="s">
        <v>850</v>
      </c>
      <c r="O366" s="517">
        <v>675000</v>
      </c>
      <c r="P366" s="611"/>
      <c r="Q366" s="1090"/>
      <c r="R366" s="643" t="str">
        <f t="shared" si="156"/>
        <v>2.08.01</v>
      </c>
      <c r="S366" s="543" t="str">
        <f t="shared" si="153"/>
        <v>ALAT KEDOKTERAN</v>
      </c>
      <c r="T366" s="543">
        <f t="shared" si="154"/>
        <v>5</v>
      </c>
      <c r="U366" s="651">
        <f t="shared" si="157"/>
        <v>134998</v>
      </c>
      <c r="V366" s="543">
        <f t="shared" si="155"/>
        <v>7</v>
      </c>
      <c r="W366" s="647">
        <f t="shared" si="158"/>
        <v>674990</v>
      </c>
      <c r="X366" s="647">
        <f t="shared" si="159"/>
        <v>0</v>
      </c>
      <c r="Y366" s="647">
        <f t="shared" si="160"/>
        <v>0</v>
      </c>
      <c r="Z366" s="647">
        <f t="shared" si="161"/>
        <v>0</v>
      </c>
      <c r="AA366" s="647">
        <f t="shared" si="162"/>
        <v>0</v>
      </c>
      <c r="AB366" s="647">
        <f t="shared" si="163"/>
        <v>0</v>
      </c>
      <c r="AC366" s="648" t="str">
        <f t="shared" si="164"/>
        <v>2006</v>
      </c>
      <c r="AD366" s="599">
        <f t="shared" si="165"/>
        <v>10</v>
      </c>
      <c r="AE366" s="649">
        <f t="shared" si="166"/>
        <v>675000</v>
      </c>
      <c r="AF366" s="473">
        <f t="shared" si="167"/>
        <v>674990</v>
      </c>
      <c r="AG366" s="640">
        <f t="shared" si="168"/>
        <v>674990</v>
      </c>
    </row>
    <row r="367" spans="1:40" s="625" customFormat="1" ht="16">
      <c r="A367" s="496"/>
      <c r="B367" s="493" t="s">
        <v>636</v>
      </c>
      <c r="C367" s="494" t="s">
        <v>393</v>
      </c>
      <c r="D367" s="516" t="s">
        <v>145</v>
      </c>
      <c r="E367" s="516">
        <v>0</v>
      </c>
      <c r="F367" s="521" t="s">
        <v>223</v>
      </c>
      <c r="G367" s="493" t="s">
        <v>850</v>
      </c>
      <c r="H367" s="516">
        <v>0</v>
      </c>
      <c r="I367" s="515" t="s">
        <v>145</v>
      </c>
      <c r="J367" s="516">
        <v>0</v>
      </c>
      <c r="K367" s="516">
        <v>0</v>
      </c>
      <c r="L367" s="516">
        <v>0</v>
      </c>
      <c r="M367" s="493" t="s">
        <v>204</v>
      </c>
      <c r="N367" s="493" t="s">
        <v>850</v>
      </c>
      <c r="O367" s="517">
        <v>630000</v>
      </c>
      <c r="P367" s="611"/>
      <c r="Q367" s="1090"/>
      <c r="R367" s="643" t="str">
        <f t="shared" si="156"/>
        <v>2.08.01</v>
      </c>
      <c r="S367" s="543" t="str">
        <f t="shared" si="153"/>
        <v>ALAT KEDOKTERAN</v>
      </c>
      <c r="T367" s="543">
        <f t="shared" si="154"/>
        <v>5</v>
      </c>
      <c r="U367" s="651">
        <f t="shared" si="157"/>
        <v>125998</v>
      </c>
      <c r="V367" s="543">
        <f t="shared" si="155"/>
        <v>7</v>
      </c>
      <c r="W367" s="647">
        <f t="shared" si="158"/>
        <v>629990</v>
      </c>
      <c r="X367" s="647">
        <f t="shared" si="159"/>
        <v>0</v>
      </c>
      <c r="Y367" s="647">
        <f t="shared" si="160"/>
        <v>0</v>
      </c>
      <c r="Z367" s="647">
        <f t="shared" si="161"/>
        <v>0</v>
      </c>
      <c r="AA367" s="647">
        <f t="shared" si="162"/>
        <v>0</v>
      </c>
      <c r="AB367" s="647">
        <f t="shared" si="163"/>
        <v>0</v>
      </c>
      <c r="AC367" s="648" t="str">
        <f t="shared" si="164"/>
        <v>2006</v>
      </c>
      <c r="AD367" s="599">
        <f t="shared" si="165"/>
        <v>10</v>
      </c>
      <c r="AE367" s="649">
        <f t="shared" si="166"/>
        <v>630000</v>
      </c>
      <c r="AF367" s="473">
        <f t="shared" si="167"/>
        <v>629990</v>
      </c>
      <c r="AG367" s="640">
        <f t="shared" si="168"/>
        <v>629990</v>
      </c>
    </row>
    <row r="368" spans="1:40" s="625" customFormat="1" ht="16">
      <c r="A368" s="496"/>
      <c r="B368" s="493" t="s">
        <v>636</v>
      </c>
      <c r="C368" s="494" t="s">
        <v>394</v>
      </c>
      <c r="D368" s="516" t="s">
        <v>145</v>
      </c>
      <c r="E368" s="516">
        <v>0</v>
      </c>
      <c r="F368" s="521" t="s">
        <v>223</v>
      </c>
      <c r="G368" s="493" t="s">
        <v>850</v>
      </c>
      <c r="H368" s="516">
        <v>0</v>
      </c>
      <c r="I368" s="515" t="s">
        <v>145</v>
      </c>
      <c r="J368" s="516">
        <v>0</v>
      </c>
      <c r="K368" s="516">
        <v>0</v>
      </c>
      <c r="L368" s="516">
        <v>0</v>
      </c>
      <c r="M368" s="493" t="s">
        <v>204</v>
      </c>
      <c r="N368" s="493" t="s">
        <v>850</v>
      </c>
      <c r="O368" s="517">
        <v>450000</v>
      </c>
      <c r="P368" s="611"/>
      <c r="Q368" s="1090"/>
      <c r="R368" s="643" t="str">
        <f t="shared" si="156"/>
        <v>2.08.01</v>
      </c>
      <c r="S368" s="543" t="str">
        <f t="shared" si="153"/>
        <v>ALAT KEDOKTERAN</v>
      </c>
      <c r="T368" s="543">
        <f t="shared" si="154"/>
        <v>5</v>
      </c>
      <c r="U368" s="651">
        <f t="shared" si="157"/>
        <v>89998</v>
      </c>
      <c r="V368" s="543">
        <f t="shared" si="155"/>
        <v>7</v>
      </c>
      <c r="W368" s="647">
        <f t="shared" si="158"/>
        <v>449990</v>
      </c>
      <c r="X368" s="647">
        <f t="shared" si="159"/>
        <v>0</v>
      </c>
      <c r="Y368" s="647">
        <f t="shared" si="160"/>
        <v>0</v>
      </c>
      <c r="Z368" s="647">
        <f t="shared" si="161"/>
        <v>0</v>
      </c>
      <c r="AA368" s="647">
        <f t="shared" si="162"/>
        <v>0</v>
      </c>
      <c r="AB368" s="647">
        <f t="shared" si="163"/>
        <v>0</v>
      </c>
      <c r="AC368" s="648" t="str">
        <f t="shared" si="164"/>
        <v>2006</v>
      </c>
      <c r="AD368" s="599">
        <f t="shared" si="165"/>
        <v>10</v>
      </c>
      <c r="AE368" s="649">
        <f t="shared" si="166"/>
        <v>450000</v>
      </c>
      <c r="AF368" s="473">
        <f t="shared" si="167"/>
        <v>449990</v>
      </c>
      <c r="AG368" s="640">
        <f t="shared" si="168"/>
        <v>449990</v>
      </c>
    </row>
    <row r="369" spans="1:40" s="625" customFormat="1" ht="16">
      <c r="A369" s="496"/>
      <c r="B369" s="493" t="s">
        <v>636</v>
      </c>
      <c r="C369" s="494" t="s">
        <v>395</v>
      </c>
      <c r="D369" s="516" t="s">
        <v>145</v>
      </c>
      <c r="E369" s="516">
        <v>0</v>
      </c>
      <c r="F369" s="521" t="s">
        <v>223</v>
      </c>
      <c r="G369" s="493" t="s">
        <v>850</v>
      </c>
      <c r="H369" s="516">
        <v>0</v>
      </c>
      <c r="I369" s="515" t="s">
        <v>145</v>
      </c>
      <c r="J369" s="516">
        <v>0</v>
      </c>
      <c r="K369" s="516">
        <v>0</v>
      </c>
      <c r="L369" s="516">
        <v>0</v>
      </c>
      <c r="M369" s="493" t="s">
        <v>204</v>
      </c>
      <c r="N369" s="493" t="s">
        <v>850</v>
      </c>
      <c r="O369" s="517">
        <v>450000</v>
      </c>
      <c r="P369" s="611" t="s">
        <v>123</v>
      </c>
      <c r="Q369" s="1090"/>
      <c r="R369" s="643" t="str">
        <f t="shared" si="156"/>
        <v>2.08.01</v>
      </c>
      <c r="S369" s="543" t="str">
        <f t="shared" si="153"/>
        <v>ALAT KEDOKTERAN</v>
      </c>
      <c r="T369" s="543">
        <f t="shared" si="154"/>
        <v>5</v>
      </c>
      <c r="U369" s="651">
        <f t="shared" si="157"/>
        <v>89998</v>
      </c>
      <c r="V369" s="543">
        <f t="shared" si="155"/>
        <v>7</v>
      </c>
      <c r="W369" s="647">
        <f t="shared" si="158"/>
        <v>449990</v>
      </c>
      <c r="X369" s="647">
        <f t="shared" si="159"/>
        <v>0</v>
      </c>
      <c r="Y369" s="647">
        <f t="shared" si="160"/>
        <v>0</v>
      </c>
      <c r="Z369" s="647">
        <f t="shared" si="161"/>
        <v>0</v>
      </c>
      <c r="AA369" s="647">
        <f t="shared" si="162"/>
        <v>0</v>
      </c>
      <c r="AB369" s="647">
        <f t="shared" si="163"/>
        <v>0</v>
      </c>
      <c r="AC369" s="648" t="str">
        <f t="shared" si="164"/>
        <v>2006</v>
      </c>
      <c r="AD369" s="599">
        <f t="shared" si="165"/>
        <v>10</v>
      </c>
      <c r="AE369" s="649">
        <f t="shared" si="166"/>
        <v>450000</v>
      </c>
      <c r="AF369" s="473">
        <f t="shared" si="167"/>
        <v>449990</v>
      </c>
      <c r="AG369" s="640">
        <f t="shared" si="168"/>
        <v>449990</v>
      </c>
    </row>
    <row r="370" spans="1:40" s="625" customFormat="1" ht="16">
      <c r="A370" s="496"/>
      <c r="B370" s="493" t="s">
        <v>613</v>
      </c>
      <c r="C370" s="494" t="s">
        <v>257</v>
      </c>
      <c r="D370" s="516" t="s">
        <v>808</v>
      </c>
      <c r="E370" s="516">
        <v>0</v>
      </c>
      <c r="F370" s="521" t="s">
        <v>225</v>
      </c>
      <c r="G370" s="493" t="s">
        <v>240</v>
      </c>
      <c r="H370" s="516">
        <v>0</v>
      </c>
      <c r="I370" s="515" t="s">
        <v>145</v>
      </c>
      <c r="J370" s="516">
        <v>0</v>
      </c>
      <c r="K370" s="516">
        <v>0</v>
      </c>
      <c r="L370" s="516">
        <v>0</v>
      </c>
      <c r="M370" s="493" t="s">
        <v>204</v>
      </c>
      <c r="N370" s="493" t="s">
        <v>240</v>
      </c>
      <c r="O370" s="517">
        <v>195000</v>
      </c>
      <c r="P370" s="611"/>
      <c r="Q370" s="1090"/>
      <c r="R370" s="643" t="str">
        <f t="shared" si="156"/>
        <v>2.08.02</v>
      </c>
      <c r="S370" s="543" t="str">
        <f t="shared" si="153"/>
        <v>ALAT KESEHATAN</v>
      </c>
      <c r="T370" s="543">
        <f t="shared" si="154"/>
        <v>5</v>
      </c>
      <c r="U370" s="651">
        <f t="shared" si="157"/>
        <v>38998</v>
      </c>
      <c r="V370" s="543">
        <f t="shared" si="155"/>
        <v>10</v>
      </c>
      <c r="W370" s="647">
        <f t="shared" si="158"/>
        <v>194990</v>
      </c>
      <c r="X370" s="647">
        <f t="shared" si="159"/>
        <v>0</v>
      </c>
      <c r="Y370" s="647">
        <f t="shared" si="160"/>
        <v>0</v>
      </c>
      <c r="Z370" s="647">
        <f t="shared" si="161"/>
        <v>0</v>
      </c>
      <c r="AA370" s="647">
        <f t="shared" si="162"/>
        <v>0</v>
      </c>
      <c r="AB370" s="647">
        <f t="shared" si="163"/>
        <v>0</v>
      </c>
      <c r="AC370" s="648" t="str">
        <f t="shared" si="164"/>
        <v>2003</v>
      </c>
      <c r="AD370" s="599">
        <f t="shared" si="165"/>
        <v>10</v>
      </c>
      <c r="AE370" s="649">
        <f t="shared" si="166"/>
        <v>195000</v>
      </c>
      <c r="AF370" s="473">
        <f t="shared" si="167"/>
        <v>194990</v>
      </c>
      <c r="AG370" s="640">
        <f t="shared" si="168"/>
        <v>194990</v>
      </c>
    </row>
    <row r="371" spans="1:40" s="625" customFormat="1" ht="16">
      <c r="A371" s="496"/>
      <c r="B371" s="493" t="s">
        <v>623</v>
      </c>
      <c r="C371" s="494" t="s">
        <v>284</v>
      </c>
      <c r="D371" s="516" t="s">
        <v>809</v>
      </c>
      <c r="E371" s="516">
        <v>0</v>
      </c>
      <c r="F371" s="521" t="s">
        <v>230</v>
      </c>
      <c r="G371" s="493" t="s">
        <v>850</v>
      </c>
      <c r="H371" s="516">
        <v>0</v>
      </c>
      <c r="I371" s="515" t="s">
        <v>145</v>
      </c>
      <c r="J371" s="516">
        <v>0</v>
      </c>
      <c r="K371" s="516">
        <v>0</v>
      </c>
      <c r="L371" s="516">
        <v>0</v>
      </c>
      <c r="M371" s="493" t="s">
        <v>204</v>
      </c>
      <c r="N371" s="493" t="s">
        <v>850</v>
      </c>
      <c r="O371" s="517">
        <v>287500</v>
      </c>
      <c r="P371" s="611" t="s">
        <v>123</v>
      </c>
      <c r="Q371" s="1090"/>
      <c r="R371" s="643" t="str">
        <f t="shared" si="156"/>
        <v>2.08.01</v>
      </c>
      <c r="S371" s="543" t="str">
        <f t="shared" si="153"/>
        <v>ALAT KEDOKTERAN</v>
      </c>
      <c r="T371" s="543">
        <f t="shared" si="154"/>
        <v>5</v>
      </c>
      <c r="U371" s="651">
        <f t="shared" si="157"/>
        <v>57498</v>
      </c>
      <c r="V371" s="543">
        <f t="shared" si="155"/>
        <v>7</v>
      </c>
      <c r="W371" s="647">
        <f t="shared" si="158"/>
        <v>287490</v>
      </c>
      <c r="X371" s="647">
        <f t="shared" si="159"/>
        <v>0</v>
      </c>
      <c r="Y371" s="647">
        <f t="shared" si="160"/>
        <v>0</v>
      </c>
      <c r="Z371" s="647">
        <f t="shared" si="161"/>
        <v>0</v>
      </c>
      <c r="AA371" s="647">
        <f t="shared" si="162"/>
        <v>0</v>
      </c>
      <c r="AB371" s="647">
        <f t="shared" si="163"/>
        <v>0</v>
      </c>
      <c r="AC371" s="648" t="str">
        <f t="shared" si="164"/>
        <v>2006</v>
      </c>
      <c r="AD371" s="599">
        <f t="shared" si="165"/>
        <v>10</v>
      </c>
      <c r="AE371" s="649">
        <f t="shared" si="166"/>
        <v>287500</v>
      </c>
      <c r="AF371" s="473">
        <f t="shared" si="167"/>
        <v>287490</v>
      </c>
      <c r="AG371" s="640">
        <f t="shared" si="168"/>
        <v>287490</v>
      </c>
    </row>
    <row r="372" spans="1:40" s="625" customFormat="1" ht="16">
      <c r="A372" s="496"/>
      <c r="B372" s="493" t="s">
        <v>695</v>
      </c>
      <c r="C372" s="494" t="s">
        <v>411</v>
      </c>
      <c r="D372" s="516" t="s">
        <v>145</v>
      </c>
      <c r="E372" s="516">
        <v>0</v>
      </c>
      <c r="F372" s="521" t="s">
        <v>223</v>
      </c>
      <c r="G372" s="493" t="s">
        <v>850</v>
      </c>
      <c r="H372" s="516">
        <v>0</v>
      </c>
      <c r="I372" s="515" t="s">
        <v>145</v>
      </c>
      <c r="J372" s="516">
        <v>0</v>
      </c>
      <c r="K372" s="516">
        <v>0</v>
      </c>
      <c r="L372" s="516">
        <v>0</v>
      </c>
      <c r="M372" s="493" t="s">
        <v>204</v>
      </c>
      <c r="N372" s="493" t="s">
        <v>850</v>
      </c>
      <c r="O372" s="517">
        <v>645000</v>
      </c>
      <c r="P372" s="611" t="s">
        <v>123</v>
      </c>
      <c r="Q372" s="1090"/>
      <c r="R372" s="643" t="str">
        <f t="shared" si="156"/>
        <v>2.08.01</v>
      </c>
      <c r="S372" s="543" t="str">
        <f t="shared" ref="S372:S385" si="169">VLOOKUP(R372,kelompok,2,0)</f>
        <v>ALAT KEDOKTERAN</v>
      </c>
      <c r="T372" s="543">
        <f t="shared" ref="T372:T385" si="170">VLOOKUP(R372,MASAMANFAAT,4,0)</f>
        <v>5</v>
      </c>
      <c r="U372" s="651">
        <f t="shared" si="157"/>
        <v>128998</v>
      </c>
      <c r="V372" s="543">
        <f t="shared" si="155"/>
        <v>7</v>
      </c>
      <c r="W372" s="647">
        <f t="shared" si="158"/>
        <v>644990</v>
      </c>
      <c r="X372" s="647">
        <f t="shared" si="159"/>
        <v>0</v>
      </c>
      <c r="Y372" s="647">
        <f t="shared" si="160"/>
        <v>0</v>
      </c>
      <c r="Z372" s="647">
        <f t="shared" si="161"/>
        <v>0</v>
      </c>
      <c r="AA372" s="647">
        <f t="shared" si="162"/>
        <v>0</v>
      </c>
      <c r="AB372" s="647">
        <f t="shared" si="163"/>
        <v>0</v>
      </c>
      <c r="AC372" s="648" t="str">
        <f t="shared" si="164"/>
        <v>2006</v>
      </c>
      <c r="AD372" s="599">
        <f t="shared" si="165"/>
        <v>10</v>
      </c>
      <c r="AE372" s="649">
        <f t="shared" si="166"/>
        <v>645000</v>
      </c>
      <c r="AF372" s="473">
        <f t="shared" si="167"/>
        <v>644990</v>
      </c>
      <c r="AG372" s="640">
        <f t="shared" si="168"/>
        <v>644990</v>
      </c>
    </row>
    <row r="373" spans="1:40" s="625" customFormat="1" ht="16">
      <c r="A373" s="496"/>
      <c r="B373" s="493" t="s">
        <v>697</v>
      </c>
      <c r="C373" s="494" t="s">
        <v>416</v>
      </c>
      <c r="D373" s="516" t="s">
        <v>145</v>
      </c>
      <c r="E373" s="516">
        <v>0</v>
      </c>
      <c r="F373" s="521" t="s">
        <v>223</v>
      </c>
      <c r="G373" s="493" t="s">
        <v>850</v>
      </c>
      <c r="H373" s="516">
        <v>0</v>
      </c>
      <c r="I373" s="515" t="s">
        <v>145</v>
      </c>
      <c r="J373" s="516">
        <v>0</v>
      </c>
      <c r="K373" s="516">
        <v>0</v>
      </c>
      <c r="L373" s="516">
        <v>0</v>
      </c>
      <c r="M373" s="493" t="s">
        <v>204</v>
      </c>
      <c r="N373" s="493" t="s">
        <v>850</v>
      </c>
      <c r="O373" s="517">
        <v>90000</v>
      </c>
      <c r="P373" s="611"/>
      <c r="Q373" s="1090"/>
      <c r="R373" s="643" t="str">
        <f t="shared" si="156"/>
        <v>2.08.01</v>
      </c>
      <c r="S373" s="543" t="str">
        <f t="shared" si="169"/>
        <v>ALAT KEDOKTERAN</v>
      </c>
      <c r="T373" s="543">
        <f t="shared" si="170"/>
        <v>5</v>
      </c>
      <c r="U373" s="651">
        <f t="shared" si="157"/>
        <v>17998</v>
      </c>
      <c r="V373" s="543">
        <f t="shared" si="155"/>
        <v>7</v>
      </c>
      <c r="W373" s="647">
        <f t="shared" si="158"/>
        <v>89990</v>
      </c>
      <c r="X373" s="647">
        <f t="shared" si="159"/>
        <v>0</v>
      </c>
      <c r="Y373" s="647">
        <f t="shared" si="160"/>
        <v>0</v>
      </c>
      <c r="Z373" s="647">
        <f t="shared" si="161"/>
        <v>0</v>
      </c>
      <c r="AA373" s="647">
        <f t="shared" si="162"/>
        <v>0</v>
      </c>
      <c r="AB373" s="647">
        <f t="shared" si="163"/>
        <v>0</v>
      </c>
      <c r="AC373" s="648" t="str">
        <f t="shared" si="164"/>
        <v>2006</v>
      </c>
      <c r="AD373" s="599">
        <f t="shared" si="165"/>
        <v>10</v>
      </c>
      <c r="AE373" s="649">
        <f t="shared" si="166"/>
        <v>90000</v>
      </c>
      <c r="AF373" s="473">
        <f t="shared" si="167"/>
        <v>89990</v>
      </c>
      <c r="AG373" s="640">
        <f t="shared" si="168"/>
        <v>89990</v>
      </c>
    </row>
    <row r="374" spans="1:40" s="626" customFormat="1" ht="16">
      <c r="A374" s="496"/>
      <c r="B374" s="493" t="s">
        <v>711</v>
      </c>
      <c r="C374" s="494" t="s">
        <v>2531</v>
      </c>
      <c r="D374" s="516" t="s">
        <v>1663</v>
      </c>
      <c r="E374" s="516">
        <v>0</v>
      </c>
      <c r="F374" s="611" t="s">
        <v>1581</v>
      </c>
      <c r="G374" s="493">
        <v>2007</v>
      </c>
      <c r="H374" s="516" t="s">
        <v>1654</v>
      </c>
      <c r="I374" s="521" t="s">
        <v>866</v>
      </c>
      <c r="J374" s="516">
        <v>0</v>
      </c>
      <c r="K374" s="516">
        <v>0</v>
      </c>
      <c r="L374" s="516">
        <v>0</v>
      </c>
      <c r="M374" s="493" t="s">
        <v>204</v>
      </c>
      <c r="N374" s="493">
        <v>2007</v>
      </c>
      <c r="O374" s="517">
        <v>4411769.3299639178</v>
      </c>
      <c r="P374" s="611" t="s">
        <v>123</v>
      </c>
      <c r="Q374" s="1090"/>
      <c r="R374" s="643" t="str">
        <f t="shared" si="156"/>
        <v>2.08.01</v>
      </c>
      <c r="S374" s="543" t="str">
        <f t="shared" si="169"/>
        <v>ALAT KEDOKTERAN</v>
      </c>
      <c r="T374" s="543">
        <f t="shared" si="170"/>
        <v>5</v>
      </c>
      <c r="U374" s="651">
        <f t="shared" si="157"/>
        <v>882351.86599278357</v>
      </c>
      <c r="V374" s="543">
        <f t="shared" ref="V374:V390" si="171">2013-AC374</f>
        <v>6</v>
      </c>
      <c r="W374" s="647">
        <f t="shared" si="158"/>
        <v>4411759.3299639178</v>
      </c>
      <c r="X374" s="647">
        <f t="shared" si="159"/>
        <v>0</v>
      </c>
      <c r="Y374" s="647">
        <f t="shared" si="160"/>
        <v>0</v>
      </c>
      <c r="Z374" s="647">
        <f t="shared" si="161"/>
        <v>0</v>
      </c>
      <c r="AA374" s="647">
        <f t="shared" si="162"/>
        <v>0</v>
      </c>
      <c r="AB374" s="647">
        <f t="shared" si="163"/>
        <v>0</v>
      </c>
      <c r="AC374" s="648">
        <f t="shared" si="164"/>
        <v>2007</v>
      </c>
      <c r="AD374" s="599">
        <f t="shared" si="165"/>
        <v>10</v>
      </c>
      <c r="AE374" s="649">
        <f t="shared" si="166"/>
        <v>4411769.3299639178</v>
      </c>
      <c r="AF374" s="473">
        <f t="shared" si="167"/>
        <v>4411759.3299639178</v>
      </c>
      <c r="AG374" s="640">
        <f t="shared" si="168"/>
        <v>4411759.3299639178</v>
      </c>
      <c r="AH374" s="625"/>
      <c r="AI374" s="625"/>
      <c r="AJ374" s="625"/>
      <c r="AK374" s="625"/>
      <c r="AL374" s="625"/>
      <c r="AM374" s="625"/>
      <c r="AN374" s="625"/>
    </row>
    <row r="375" spans="1:40" s="626" customFormat="1" ht="16">
      <c r="A375" s="496"/>
      <c r="B375" s="493" t="s">
        <v>711</v>
      </c>
      <c r="C375" s="494" t="s">
        <v>247</v>
      </c>
      <c r="D375" s="516" t="s">
        <v>1676</v>
      </c>
      <c r="E375" s="516">
        <v>0</v>
      </c>
      <c r="F375" s="611" t="s">
        <v>1586</v>
      </c>
      <c r="G375" s="493">
        <v>2007</v>
      </c>
      <c r="H375" s="516" t="s">
        <v>1653</v>
      </c>
      <c r="I375" s="521" t="s">
        <v>875</v>
      </c>
      <c r="J375" s="516">
        <v>0</v>
      </c>
      <c r="K375" s="516">
        <v>0</v>
      </c>
      <c r="L375" s="516">
        <v>0</v>
      </c>
      <c r="M375" s="493" t="s">
        <v>204</v>
      </c>
      <c r="N375" s="493">
        <v>2007</v>
      </c>
      <c r="O375" s="517">
        <v>271368.55144674075</v>
      </c>
      <c r="P375" s="611" t="s">
        <v>123</v>
      </c>
      <c r="Q375" s="1090"/>
      <c r="R375" s="643" t="str">
        <f t="shared" si="156"/>
        <v>2.08.01</v>
      </c>
      <c r="S375" s="543" t="str">
        <f t="shared" si="169"/>
        <v>ALAT KEDOKTERAN</v>
      </c>
      <c r="T375" s="543">
        <f t="shared" si="170"/>
        <v>5</v>
      </c>
      <c r="U375" s="651">
        <f t="shared" si="157"/>
        <v>54271.71028934815</v>
      </c>
      <c r="V375" s="543">
        <f t="shared" si="171"/>
        <v>6</v>
      </c>
      <c r="W375" s="647">
        <f t="shared" si="158"/>
        <v>271358.55144674075</v>
      </c>
      <c r="X375" s="647">
        <f t="shared" si="159"/>
        <v>0</v>
      </c>
      <c r="Y375" s="647">
        <f t="shared" si="160"/>
        <v>0</v>
      </c>
      <c r="Z375" s="647">
        <f t="shared" si="161"/>
        <v>0</v>
      </c>
      <c r="AA375" s="647">
        <f t="shared" si="162"/>
        <v>0</v>
      </c>
      <c r="AB375" s="647">
        <f t="shared" si="163"/>
        <v>0</v>
      </c>
      <c r="AC375" s="648">
        <f t="shared" si="164"/>
        <v>2007</v>
      </c>
      <c r="AD375" s="599">
        <f t="shared" si="165"/>
        <v>10</v>
      </c>
      <c r="AE375" s="649">
        <f t="shared" si="166"/>
        <v>271368.55144674075</v>
      </c>
      <c r="AF375" s="473">
        <f t="shared" ref="AF375:AF393" si="172">W375+X375+Y375+Z375+AA375</f>
        <v>271358.55144674075</v>
      </c>
      <c r="AG375" s="640">
        <f t="shared" ref="AG375:AG393" si="173">AF375+AB375</f>
        <v>271358.55144674075</v>
      </c>
      <c r="AH375" s="625"/>
      <c r="AI375" s="625"/>
      <c r="AJ375" s="625"/>
      <c r="AK375" s="625"/>
      <c r="AL375" s="625"/>
      <c r="AM375" s="625"/>
      <c r="AN375" s="625"/>
    </row>
    <row r="376" spans="1:40" s="626" customFormat="1" ht="16">
      <c r="A376" s="496"/>
      <c r="B376" s="493" t="s">
        <v>711</v>
      </c>
      <c r="C376" s="494" t="s">
        <v>2543</v>
      </c>
      <c r="D376" s="611" t="s">
        <v>123</v>
      </c>
      <c r="E376" s="643" t="s">
        <v>2332</v>
      </c>
      <c r="F376" s="543" t="s">
        <v>2022</v>
      </c>
      <c r="G376" s="543">
        <v>2007</v>
      </c>
      <c r="H376" s="651">
        <v>27848.326464115271</v>
      </c>
      <c r="I376" s="543">
        <v>6</v>
      </c>
      <c r="J376" s="647">
        <v>139241.63232057635</v>
      </c>
      <c r="K376" s="647">
        <v>0</v>
      </c>
      <c r="L376" s="647">
        <v>0</v>
      </c>
      <c r="M376" s="493" t="s">
        <v>204</v>
      </c>
      <c r="N376" s="493"/>
      <c r="O376" s="517">
        <v>139251.63232057635</v>
      </c>
      <c r="P376" s="611" t="s">
        <v>123</v>
      </c>
      <c r="Q376" s="1090"/>
      <c r="R376" s="643" t="str">
        <f t="shared" si="156"/>
        <v>2.08.01</v>
      </c>
      <c r="S376" s="543" t="str">
        <f t="shared" ref="S376:S380" si="174">VLOOKUP(R376,kelompok,2,0)</f>
        <v>ALAT KEDOKTERAN</v>
      </c>
      <c r="T376" s="543">
        <f t="shared" ref="T376:T380" si="175">VLOOKUP(R376,MASAMANFAAT,4,0)</f>
        <v>5</v>
      </c>
      <c r="U376" s="651">
        <f t="shared" si="157"/>
        <v>27848.326464115271</v>
      </c>
      <c r="V376" s="543">
        <f t="shared" ref="V376:V380" si="176">2013-AC376</f>
        <v>6</v>
      </c>
      <c r="W376" s="647">
        <f t="shared" si="158"/>
        <v>139241.63232057635</v>
      </c>
      <c r="X376" s="647">
        <f t="shared" si="159"/>
        <v>0</v>
      </c>
      <c r="Y376" s="647">
        <f t="shared" si="160"/>
        <v>0</v>
      </c>
      <c r="Z376" s="647">
        <f t="shared" si="161"/>
        <v>0</v>
      </c>
      <c r="AA376" s="647">
        <f t="shared" si="162"/>
        <v>0</v>
      </c>
      <c r="AB376" s="647">
        <f t="shared" si="163"/>
        <v>0</v>
      </c>
      <c r="AC376" s="648">
        <f t="shared" si="164"/>
        <v>2007</v>
      </c>
      <c r="AD376" s="599">
        <f t="shared" si="165"/>
        <v>10</v>
      </c>
      <c r="AE376" s="649">
        <f t="shared" si="166"/>
        <v>139251.63232057635</v>
      </c>
      <c r="AF376" s="473">
        <f t="shared" ref="AF376:AF380" si="177">W376+X376+Y376+Z376+AA376</f>
        <v>139241.63232057635</v>
      </c>
      <c r="AG376" s="640">
        <f t="shared" ref="AG376:AG380" si="178">AF376+AB376</f>
        <v>139241.63232057635</v>
      </c>
      <c r="AH376" s="625"/>
      <c r="AI376" s="625"/>
      <c r="AJ376" s="625"/>
      <c r="AK376" s="625"/>
      <c r="AL376" s="625"/>
      <c r="AM376" s="625"/>
      <c r="AN376" s="625"/>
    </row>
    <row r="377" spans="1:40" s="626" customFormat="1" ht="16">
      <c r="A377" s="496"/>
      <c r="B377" s="493" t="s">
        <v>711</v>
      </c>
      <c r="C377" s="494" t="s">
        <v>2545</v>
      </c>
      <c r="D377" s="516" t="s">
        <v>824</v>
      </c>
      <c r="E377" s="516">
        <v>0</v>
      </c>
      <c r="F377" s="611" t="s">
        <v>238</v>
      </c>
      <c r="G377" s="493">
        <v>2007</v>
      </c>
      <c r="H377" s="516" t="s">
        <v>1653</v>
      </c>
      <c r="I377" s="521"/>
      <c r="J377" s="516">
        <v>0</v>
      </c>
      <c r="K377" s="516">
        <v>0</v>
      </c>
      <c r="L377" s="516">
        <v>0</v>
      </c>
      <c r="M377" s="493" t="s">
        <v>204</v>
      </c>
      <c r="N377" s="493">
        <v>2007</v>
      </c>
      <c r="O377" s="517">
        <v>71779.806382889481</v>
      </c>
      <c r="P377" s="611" t="s">
        <v>123</v>
      </c>
      <c r="Q377" s="1090"/>
      <c r="R377" s="643" t="str">
        <f t="shared" si="156"/>
        <v>2.08.01</v>
      </c>
      <c r="S377" s="543" t="str">
        <f t="shared" si="174"/>
        <v>ALAT KEDOKTERAN</v>
      </c>
      <c r="T377" s="543">
        <f t="shared" si="175"/>
        <v>5</v>
      </c>
      <c r="U377" s="651">
        <f t="shared" si="157"/>
        <v>14353.961276577897</v>
      </c>
      <c r="V377" s="543">
        <f t="shared" si="176"/>
        <v>6</v>
      </c>
      <c r="W377" s="647">
        <f t="shared" si="158"/>
        <v>71769.806382889481</v>
      </c>
      <c r="X377" s="647">
        <f t="shared" si="159"/>
        <v>0</v>
      </c>
      <c r="Y377" s="647">
        <f t="shared" si="160"/>
        <v>0</v>
      </c>
      <c r="Z377" s="647">
        <f t="shared" si="161"/>
        <v>0</v>
      </c>
      <c r="AA377" s="647">
        <f t="shared" si="162"/>
        <v>0</v>
      </c>
      <c r="AB377" s="647">
        <f t="shared" si="163"/>
        <v>0</v>
      </c>
      <c r="AC377" s="648">
        <f t="shared" si="164"/>
        <v>2007</v>
      </c>
      <c r="AD377" s="599">
        <f t="shared" si="165"/>
        <v>10</v>
      </c>
      <c r="AE377" s="649">
        <f t="shared" si="166"/>
        <v>71779.806382889481</v>
      </c>
      <c r="AF377" s="473">
        <f t="shared" si="177"/>
        <v>71769.806382889481</v>
      </c>
      <c r="AG377" s="640">
        <f t="shared" si="178"/>
        <v>71769.806382889481</v>
      </c>
      <c r="AH377" s="625"/>
      <c r="AI377" s="625"/>
      <c r="AJ377" s="625"/>
      <c r="AK377" s="625"/>
      <c r="AL377" s="625"/>
      <c r="AM377" s="625"/>
      <c r="AN377" s="625"/>
    </row>
    <row r="378" spans="1:40" s="626" customFormat="1" ht="16">
      <c r="A378" s="496"/>
      <c r="B378" s="493" t="s">
        <v>711</v>
      </c>
      <c r="C378" s="494" t="s">
        <v>2546</v>
      </c>
      <c r="D378" s="516" t="s">
        <v>1675</v>
      </c>
      <c r="E378" s="516">
        <v>0</v>
      </c>
      <c r="F378" s="611" t="s">
        <v>1581</v>
      </c>
      <c r="G378" s="493">
        <v>2007</v>
      </c>
      <c r="H378" s="516" t="s">
        <v>1653</v>
      </c>
      <c r="I378" s="521" t="s">
        <v>871</v>
      </c>
      <c r="J378" s="516">
        <v>0</v>
      </c>
      <c r="K378" s="516">
        <v>0</v>
      </c>
      <c r="L378" s="516">
        <v>0</v>
      </c>
      <c r="M378" s="493" t="s">
        <v>204</v>
      </c>
      <c r="N378" s="493">
        <v>2007</v>
      </c>
      <c r="O378" s="517">
        <v>534039.4636651451</v>
      </c>
      <c r="P378" s="611" t="s">
        <v>123</v>
      </c>
      <c r="Q378" s="1090"/>
      <c r="R378" s="643" t="str">
        <f t="shared" si="156"/>
        <v>2.08.01</v>
      </c>
      <c r="S378" s="543" t="str">
        <f t="shared" si="174"/>
        <v>ALAT KEDOKTERAN</v>
      </c>
      <c r="T378" s="543">
        <f t="shared" si="175"/>
        <v>5</v>
      </c>
      <c r="U378" s="651">
        <f t="shared" si="157"/>
        <v>106805.89273302902</v>
      </c>
      <c r="V378" s="543">
        <f t="shared" si="176"/>
        <v>6</v>
      </c>
      <c r="W378" s="647">
        <f t="shared" si="158"/>
        <v>534029.4636651451</v>
      </c>
      <c r="X378" s="647">
        <f t="shared" si="159"/>
        <v>0</v>
      </c>
      <c r="Y378" s="647">
        <f t="shared" si="160"/>
        <v>0</v>
      </c>
      <c r="Z378" s="647">
        <f t="shared" si="161"/>
        <v>0</v>
      </c>
      <c r="AA378" s="647">
        <f t="shared" si="162"/>
        <v>0</v>
      </c>
      <c r="AB378" s="647">
        <f t="shared" si="163"/>
        <v>0</v>
      </c>
      <c r="AC378" s="648">
        <f t="shared" si="164"/>
        <v>2007</v>
      </c>
      <c r="AD378" s="599">
        <f t="shared" si="165"/>
        <v>10</v>
      </c>
      <c r="AE378" s="649">
        <f t="shared" si="166"/>
        <v>534039.4636651451</v>
      </c>
      <c r="AF378" s="473">
        <f t="shared" si="177"/>
        <v>534029.4636651451</v>
      </c>
      <c r="AG378" s="640">
        <f t="shared" si="178"/>
        <v>534029.4636651451</v>
      </c>
      <c r="AH378" s="625"/>
      <c r="AI378" s="625"/>
      <c r="AJ378" s="625"/>
      <c r="AK378" s="625"/>
      <c r="AL378" s="625"/>
      <c r="AM378" s="625"/>
      <c r="AN378" s="625"/>
    </row>
    <row r="379" spans="1:40" s="626" customFormat="1" ht="16">
      <c r="A379" s="496"/>
      <c r="B379" s="493" t="s">
        <v>711</v>
      </c>
      <c r="C379" s="494" t="s">
        <v>2547</v>
      </c>
      <c r="D379" s="516" t="s">
        <v>1684</v>
      </c>
      <c r="E379" s="516">
        <v>0</v>
      </c>
      <c r="F379" s="611" t="s">
        <v>238</v>
      </c>
      <c r="G379" s="493">
        <v>2007</v>
      </c>
      <c r="H379" s="516" t="s">
        <v>1653</v>
      </c>
      <c r="I379" s="521"/>
      <c r="J379" s="516">
        <v>0</v>
      </c>
      <c r="K379" s="516">
        <v>0</v>
      </c>
      <c r="L379" s="516">
        <v>0</v>
      </c>
      <c r="M379" s="493" t="s">
        <v>204</v>
      </c>
      <c r="N379" s="493">
        <v>2007</v>
      </c>
      <c r="O379" s="517">
        <v>651757.81632764859</v>
      </c>
      <c r="P379" s="611" t="s">
        <v>1604</v>
      </c>
      <c r="Q379" s="1090"/>
      <c r="R379" s="643" t="str">
        <f t="shared" si="156"/>
        <v>2.08.01</v>
      </c>
      <c r="S379" s="543" t="str">
        <f t="shared" si="174"/>
        <v>ALAT KEDOKTERAN</v>
      </c>
      <c r="T379" s="543">
        <f t="shared" si="175"/>
        <v>5</v>
      </c>
      <c r="U379" s="651">
        <f t="shared" si="157"/>
        <v>130349.56326552972</v>
      </c>
      <c r="V379" s="543">
        <f t="shared" si="176"/>
        <v>6</v>
      </c>
      <c r="W379" s="647">
        <f t="shared" si="158"/>
        <v>651747.81632764859</v>
      </c>
      <c r="X379" s="647">
        <f t="shared" si="159"/>
        <v>0</v>
      </c>
      <c r="Y379" s="647">
        <f t="shared" si="160"/>
        <v>0</v>
      </c>
      <c r="Z379" s="647">
        <f t="shared" si="161"/>
        <v>0</v>
      </c>
      <c r="AA379" s="647">
        <f t="shared" si="162"/>
        <v>0</v>
      </c>
      <c r="AB379" s="647">
        <f t="shared" si="163"/>
        <v>0</v>
      </c>
      <c r="AC379" s="648">
        <f t="shared" si="164"/>
        <v>2007</v>
      </c>
      <c r="AD379" s="599">
        <f t="shared" si="165"/>
        <v>10</v>
      </c>
      <c r="AE379" s="649">
        <f t="shared" si="166"/>
        <v>651757.81632764859</v>
      </c>
      <c r="AF379" s="473">
        <f t="shared" si="177"/>
        <v>651747.81632764859</v>
      </c>
      <c r="AG379" s="640">
        <f t="shared" si="178"/>
        <v>651747.81632764859</v>
      </c>
      <c r="AH379" s="625"/>
      <c r="AI379" s="625"/>
      <c r="AJ379" s="625"/>
      <c r="AK379" s="625"/>
      <c r="AL379" s="625"/>
      <c r="AM379" s="625"/>
      <c r="AN379" s="625"/>
    </row>
    <row r="380" spans="1:40" s="626" customFormat="1" ht="16">
      <c r="A380" s="496"/>
      <c r="B380" s="493" t="s">
        <v>711</v>
      </c>
      <c r="C380" s="494" t="s">
        <v>247</v>
      </c>
      <c r="D380" s="516" t="s">
        <v>1676</v>
      </c>
      <c r="E380" s="516">
        <v>0</v>
      </c>
      <c r="F380" s="611" t="s">
        <v>1586</v>
      </c>
      <c r="G380" s="493">
        <v>2007</v>
      </c>
      <c r="H380" s="516" t="s">
        <v>1653</v>
      </c>
      <c r="I380" s="521" t="s">
        <v>875</v>
      </c>
      <c r="J380" s="516">
        <v>0</v>
      </c>
      <c r="K380" s="516">
        <v>0</v>
      </c>
      <c r="L380" s="516">
        <v>0</v>
      </c>
      <c r="M380" s="493" t="s">
        <v>204</v>
      </c>
      <c r="N380" s="493">
        <v>2007</v>
      </c>
      <c r="O380" s="517">
        <v>271368.55144674075</v>
      </c>
      <c r="P380" s="611" t="s">
        <v>123</v>
      </c>
      <c r="Q380" s="1090"/>
      <c r="R380" s="643" t="str">
        <f t="shared" si="156"/>
        <v>2.08.01</v>
      </c>
      <c r="S380" s="543" t="str">
        <f t="shared" si="174"/>
        <v>ALAT KEDOKTERAN</v>
      </c>
      <c r="T380" s="543">
        <f t="shared" si="175"/>
        <v>5</v>
      </c>
      <c r="U380" s="651">
        <f t="shared" si="157"/>
        <v>54271.71028934815</v>
      </c>
      <c r="V380" s="543">
        <f t="shared" si="176"/>
        <v>6</v>
      </c>
      <c r="W380" s="647">
        <f t="shared" si="158"/>
        <v>271358.55144674075</v>
      </c>
      <c r="X380" s="647">
        <f t="shared" si="159"/>
        <v>0</v>
      </c>
      <c r="Y380" s="647">
        <f t="shared" si="160"/>
        <v>0</v>
      </c>
      <c r="Z380" s="647">
        <f t="shared" si="161"/>
        <v>0</v>
      </c>
      <c r="AA380" s="647">
        <f t="shared" si="162"/>
        <v>0</v>
      </c>
      <c r="AB380" s="647">
        <f t="shared" si="163"/>
        <v>0</v>
      </c>
      <c r="AC380" s="648">
        <f t="shared" si="164"/>
        <v>2007</v>
      </c>
      <c r="AD380" s="599">
        <f t="shared" si="165"/>
        <v>10</v>
      </c>
      <c r="AE380" s="649">
        <f t="shared" si="166"/>
        <v>271368.55144674075</v>
      </c>
      <c r="AF380" s="473">
        <f t="shared" si="177"/>
        <v>271358.55144674075</v>
      </c>
      <c r="AG380" s="640">
        <f t="shared" si="178"/>
        <v>271358.55144674075</v>
      </c>
      <c r="AH380" s="625"/>
      <c r="AI380" s="625"/>
      <c r="AJ380" s="625"/>
      <c r="AK380" s="625"/>
      <c r="AL380" s="625"/>
      <c r="AM380" s="625"/>
      <c r="AN380" s="625"/>
    </row>
    <row r="381" spans="1:40" s="626" customFormat="1" ht="16">
      <c r="A381" s="496"/>
      <c r="B381" s="493" t="s">
        <v>711</v>
      </c>
      <c r="C381" s="494" t="s">
        <v>2550</v>
      </c>
      <c r="D381" s="516" t="s">
        <v>1675</v>
      </c>
      <c r="E381" s="516">
        <v>0</v>
      </c>
      <c r="F381" s="611" t="s">
        <v>1581</v>
      </c>
      <c r="G381" s="493">
        <v>2007</v>
      </c>
      <c r="H381" s="516" t="s">
        <v>1653</v>
      </c>
      <c r="I381" s="521"/>
      <c r="J381" s="516">
        <v>0</v>
      </c>
      <c r="K381" s="516">
        <v>0</v>
      </c>
      <c r="L381" s="516">
        <v>0</v>
      </c>
      <c r="M381" s="493" t="s">
        <v>204</v>
      </c>
      <c r="N381" s="493">
        <v>2007</v>
      </c>
      <c r="O381" s="517">
        <v>1068078.9273302902</v>
      </c>
      <c r="P381" s="611" t="s">
        <v>123</v>
      </c>
      <c r="Q381" s="1090"/>
      <c r="R381" s="643" t="str">
        <f t="shared" si="156"/>
        <v>2.08.01</v>
      </c>
      <c r="S381" s="543" t="str">
        <f t="shared" si="169"/>
        <v>ALAT KEDOKTERAN</v>
      </c>
      <c r="T381" s="543">
        <f t="shared" si="170"/>
        <v>5</v>
      </c>
      <c r="U381" s="651">
        <f t="shared" si="157"/>
        <v>213613.78546605803</v>
      </c>
      <c r="V381" s="543">
        <f t="shared" si="171"/>
        <v>6</v>
      </c>
      <c r="W381" s="647">
        <f t="shared" si="158"/>
        <v>1068068.9273302902</v>
      </c>
      <c r="X381" s="647">
        <f t="shared" si="159"/>
        <v>0</v>
      </c>
      <c r="Y381" s="647">
        <f t="shared" si="160"/>
        <v>0</v>
      </c>
      <c r="Z381" s="647">
        <f t="shared" si="161"/>
        <v>0</v>
      </c>
      <c r="AA381" s="647">
        <f t="shared" si="162"/>
        <v>0</v>
      </c>
      <c r="AB381" s="647">
        <f t="shared" si="163"/>
        <v>0</v>
      </c>
      <c r="AC381" s="648">
        <f t="shared" si="164"/>
        <v>2007</v>
      </c>
      <c r="AD381" s="599">
        <f t="shared" si="165"/>
        <v>10</v>
      </c>
      <c r="AE381" s="649">
        <f t="shared" si="166"/>
        <v>1068078.9273302902</v>
      </c>
      <c r="AF381" s="473">
        <f t="shared" si="172"/>
        <v>1068068.9273302902</v>
      </c>
      <c r="AG381" s="640">
        <f t="shared" si="173"/>
        <v>1068068.9273302902</v>
      </c>
      <c r="AH381" s="625"/>
      <c r="AI381" s="625"/>
      <c r="AJ381" s="625"/>
      <c r="AK381" s="625"/>
      <c r="AL381" s="625"/>
      <c r="AM381" s="625"/>
      <c r="AN381" s="625"/>
    </row>
    <row r="382" spans="1:40" s="626" customFormat="1" ht="16">
      <c r="A382" s="496"/>
      <c r="B382" s="493" t="s">
        <v>711</v>
      </c>
      <c r="C382" s="494" t="s">
        <v>2545</v>
      </c>
      <c r="D382" s="516" t="s">
        <v>824</v>
      </c>
      <c r="E382" s="516">
        <v>0</v>
      </c>
      <c r="F382" s="611" t="s">
        <v>238</v>
      </c>
      <c r="G382" s="493">
        <v>2007</v>
      </c>
      <c r="H382" s="516" t="s">
        <v>1653</v>
      </c>
      <c r="I382" s="521" t="s">
        <v>870</v>
      </c>
      <c r="J382" s="516">
        <v>0</v>
      </c>
      <c r="K382" s="516">
        <v>0</v>
      </c>
      <c r="L382" s="516">
        <v>0</v>
      </c>
      <c r="M382" s="493" t="s">
        <v>204</v>
      </c>
      <c r="N382" s="493">
        <v>2007</v>
      </c>
      <c r="O382" s="517">
        <v>35889.903191444741</v>
      </c>
      <c r="P382" s="611" t="s">
        <v>123</v>
      </c>
      <c r="Q382" s="1090"/>
      <c r="R382" s="643" t="str">
        <f t="shared" si="156"/>
        <v>2.08.01</v>
      </c>
      <c r="S382" s="543" t="str">
        <f t="shared" si="169"/>
        <v>ALAT KEDOKTERAN</v>
      </c>
      <c r="T382" s="543">
        <f t="shared" si="170"/>
        <v>5</v>
      </c>
      <c r="U382" s="651">
        <f t="shared" si="157"/>
        <v>7175.9806382889483</v>
      </c>
      <c r="V382" s="543">
        <f t="shared" si="171"/>
        <v>6</v>
      </c>
      <c r="W382" s="647">
        <f t="shared" si="158"/>
        <v>35879.903191444741</v>
      </c>
      <c r="X382" s="647">
        <f t="shared" si="159"/>
        <v>0</v>
      </c>
      <c r="Y382" s="647">
        <f t="shared" si="160"/>
        <v>0</v>
      </c>
      <c r="Z382" s="647">
        <f t="shared" si="161"/>
        <v>0</v>
      </c>
      <c r="AA382" s="647">
        <f t="shared" si="162"/>
        <v>0</v>
      </c>
      <c r="AB382" s="647">
        <f t="shared" si="163"/>
        <v>0</v>
      </c>
      <c r="AC382" s="648">
        <f t="shared" si="164"/>
        <v>2007</v>
      </c>
      <c r="AD382" s="599">
        <f t="shared" si="165"/>
        <v>10</v>
      </c>
      <c r="AE382" s="649">
        <f t="shared" si="166"/>
        <v>35889.903191444741</v>
      </c>
      <c r="AF382" s="473">
        <f t="shared" si="172"/>
        <v>35879.903191444741</v>
      </c>
      <c r="AG382" s="640">
        <f t="shared" si="173"/>
        <v>35879.903191444741</v>
      </c>
      <c r="AH382" s="625"/>
      <c r="AI382" s="625"/>
      <c r="AJ382" s="625"/>
      <c r="AK382" s="625"/>
      <c r="AL382" s="625"/>
      <c r="AM382" s="625"/>
      <c r="AN382" s="625"/>
    </row>
    <row r="383" spans="1:40" s="626" customFormat="1" ht="16">
      <c r="A383" s="496"/>
      <c r="B383" s="493" t="s">
        <v>711</v>
      </c>
      <c r="C383" s="494" t="s">
        <v>2547</v>
      </c>
      <c r="D383" s="516" t="s">
        <v>1684</v>
      </c>
      <c r="E383" s="516">
        <v>0</v>
      </c>
      <c r="F383" s="611" t="s">
        <v>238</v>
      </c>
      <c r="G383" s="493">
        <v>2007</v>
      </c>
      <c r="H383" s="516" t="s">
        <v>1653</v>
      </c>
      <c r="I383" s="521"/>
      <c r="J383" s="516">
        <v>0</v>
      </c>
      <c r="K383" s="516">
        <v>0</v>
      </c>
      <c r="L383" s="516">
        <v>0</v>
      </c>
      <c r="M383" s="493" t="s">
        <v>204</v>
      </c>
      <c r="N383" s="493">
        <v>2007</v>
      </c>
      <c r="O383" s="517">
        <v>325878.90816382429</v>
      </c>
      <c r="P383" s="611"/>
      <c r="Q383" s="1090"/>
      <c r="R383" s="643" t="str">
        <f t="shared" si="156"/>
        <v>2.08.01</v>
      </c>
      <c r="S383" s="543" t="str">
        <f t="shared" si="169"/>
        <v>ALAT KEDOKTERAN</v>
      </c>
      <c r="T383" s="543">
        <f t="shared" si="170"/>
        <v>5</v>
      </c>
      <c r="U383" s="651">
        <f t="shared" si="157"/>
        <v>65173.781632764862</v>
      </c>
      <c r="V383" s="543">
        <f t="shared" si="171"/>
        <v>6</v>
      </c>
      <c r="W383" s="647">
        <f t="shared" si="158"/>
        <v>325868.90816382429</v>
      </c>
      <c r="X383" s="647">
        <f t="shared" si="159"/>
        <v>0</v>
      </c>
      <c r="Y383" s="647">
        <f t="shared" si="160"/>
        <v>0</v>
      </c>
      <c r="Z383" s="647">
        <f t="shared" si="161"/>
        <v>0</v>
      </c>
      <c r="AA383" s="647">
        <f t="shared" si="162"/>
        <v>0</v>
      </c>
      <c r="AB383" s="647">
        <f t="shared" si="163"/>
        <v>0</v>
      </c>
      <c r="AC383" s="648">
        <f t="shared" si="164"/>
        <v>2007</v>
      </c>
      <c r="AD383" s="599">
        <f t="shared" si="165"/>
        <v>10</v>
      </c>
      <c r="AE383" s="649">
        <f t="shared" si="166"/>
        <v>325878.90816382429</v>
      </c>
      <c r="AF383" s="473">
        <f t="shared" si="172"/>
        <v>325868.90816382429</v>
      </c>
      <c r="AG383" s="640">
        <f t="shared" si="173"/>
        <v>325868.90816382429</v>
      </c>
      <c r="AH383" s="625"/>
      <c r="AI383" s="625"/>
      <c r="AJ383" s="625"/>
      <c r="AK383" s="625"/>
      <c r="AL383" s="625"/>
      <c r="AM383" s="625"/>
      <c r="AN383" s="625"/>
    </row>
    <row r="384" spans="1:40" s="626" customFormat="1" ht="16">
      <c r="A384" s="496"/>
      <c r="B384" s="493" t="s">
        <v>711</v>
      </c>
      <c r="C384" s="494" t="s">
        <v>247</v>
      </c>
      <c r="D384" s="516" t="s">
        <v>1676</v>
      </c>
      <c r="E384" s="516">
        <v>0</v>
      </c>
      <c r="F384" s="611" t="s">
        <v>1586</v>
      </c>
      <c r="G384" s="493">
        <v>2007</v>
      </c>
      <c r="H384" s="516" t="s">
        <v>1653</v>
      </c>
      <c r="I384" s="521" t="s">
        <v>861</v>
      </c>
      <c r="J384" s="516">
        <v>0</v>
      </c>
      <c r="K384" s="516">
        <v>0</v>
      </c>
      <c r="L384" s="516">
        <v>0</v>
      </c>
      <c r="M384" s="493" t="s">
        <v>204</v>
      </c>
      <c r="N384" s="493">
        <v>2007</v>
      </c>
      <c r="O384" s="517">
        <v>271368.55144674075</v>
      </c>
      <c r="P384" s="611" t="s">
        <v>123</v>
      </c>
      <c r="Q384" s="1090"/>
      <c r="R384" s="643" t="str">
        <f t="shared" si="156"/>
        <v>2.08.01</v>
      </c>
      <c r="S384" s="543" t="str">
        <f t="shared" si="169"/>
        <v>ALAT KEDOKTERAN</v>
      </c>
      <c r="T384" s="543">
        <f t="shared" si="170"/>
        <v>5</v>
      </c>
      <c r="U384" s="651">
        <f t="shared" si="157"/>
        <v>54271.71028934815</v>
      </c>
      <c r="V384" s="543">
        <f t="shared" si="171"/>
        <v>6</v>
      </c>
      <c r="W384" s="647">
        <f t="shared" si="158"/>
        <v>271358.55144674075</v>
      </c>
      <c r="X384" s="647">
        <f t="shared" si="159"/>
        <v>0</v>
      </c>
      <c r="Y384" s="647">
        <f t="shared" si="160"/>
        <v>0</v>
      </c>
      <c r="Z384" s="647">
        <f t="shared" si="161"/>
        <v>0</v>
      </c>
      <c r="AA384" s="647">
        <f t="shared" si="162"/>
        <v>0</v>
      </c>
      <c r="AB384" s="647">
        <f t="shared" si="163"/>
        <v>0</v>
      </c>
      <c r="AC384" s="648">
        <f t="shared" si="164"/>
        <v>2007</v>
      </c>
      <c r="AD384" s="599">
        <f t="shared" si="165"/>
        <v>10</v>
      </c>
      <c r="AE384" s="649">
        <f t="shared" si="166"/>
        <v>271368.55144674075</v>
      </c>
      <c r="AF384" s="473">
        <f t="shared" si="172"/>
        <v>271358.55144674075</v>
      </c>
      <c r="AG384" s="640">
        <f t="shared" si="173"/>
        <v>271358.55144674075</v>
      </c>
      <c r="AH384" s="625"/>
      <c r="AI384" s="625"/>
      <c r="AJ384" s="625"/>
      <c r="AK384" s="625"/>
      <c r="AL384" s="625"/>
      <c r="AM384" s="625"/>
      <c r="AN384" s="625"/>
    </row>
    <row r="385" spans="1:40" s="626" customFormat="1" ht="16">
      <c r="A385" s="496"/>
      <c r="B385" s="493" t="s">
        <v>711</v>
      </c>
      <c r="C385" s="494" t="s">
        <v>2545</v>
      </c>
      <c r="D385" s="516" t="s">
        <v>824</v>
      </c>
      <c r="E385" s="516">
        <v>0</v>
      </c>
      <c r="F385" s="611" t="s">
        <v>238</v>
      </c>
      <c r="G385" s="493">
        <v>2007</v>
      </c>
      <c r="H385" s="516" t="s">
        <v>1653</v>
      </c>
      <c r="I385" s="521"/>
      <c r="J385" s="516">
        <v>0</v>
      </c>
      <c r="K385" s="516">
        <v>0</v>
      </c>
      <c r="L385" s="516">
        <v>0</v>
      </c>
      <c r="M385" s="493" t="s">
        <v>204</v>
      </c>
      <c r="N385" s="493">
        <v>2007</v>
      </c>
      <c r="O385" s="517">
        <v>71779.806382889481</v>
      </c>
      <c r="P385" s="611" t="s">
        <v>123</v>
      </c>
      <c r="Q385" s="1090"/>
      <c r="R385" s="643" t="str">
        <f t="shared" si="156"/>
        <v>2.08.01</v>
      </c>
      <c r="S385" s="543" t="str">
        <f t="shared" si="169"/>
        <v>ALAT KEDOKTERAN</v>
      </c>
      <c r="T385" s="543">
        <f t="shared" si="170"/>
        <v>5</v>
      </c>
      <c r="U385" s="651">
        <f t="shared" si="157"/>
        <v>14353.961276577897</v>
      </c>
      <c r="V385" s="543">
        <f t="shared" si="171"/>
        <v>6</v>
      </c>
      <c r="W385" s="647">
        <f t="shared" si="158"/>
        <v>71769.806382889481</v>
      </c>
      <c r="X385" s="647">
        <f t="shared" si="159"/>
        <v>0</v>
      </c>
      <c r="Y385" s="647">
        <f t="shared" si="160"/>
        <v>0</v>
      </c>
      <c r="Z385" s="647">
        <f t="shared" si="161"/>
        <v>0</v>
      </c>
      <c r="AA385" s="647">
        <f t="shared" si="162"/>
        <v>0</v>
      </c>
      <c r="AB385" s="647">
        <f t="shared" si="163"/>
        <v>0</v>
      </c>
      <c r="AC385" s="648">
        <f t="shared" si="164"/>
        <v>2007</v>
      </c>
      <c r="AD385" s="599">
        <f t="shared" si="165"/>
        <v>10</v>
      </c>
      <c r="AE385" s="649">
        <f t="shared" si="166"/>
        <v>71779.806382889481</v>
      </c>
      <c r="AF385" s="473">
        <f t="shared" si="172"/>
        <v>71769.806382889481</v>
      </c>
      <c r="AG385" s="640">
        <f t="shared" si="173"/>
        <v>71769.806382889481</v>
      </c>
      <c r="AH385" s="625"/>
      <c r="AI385" s="625"/>
      <c r="AJ385" s="625"/>
      <c r="AK385" s="625"/>
      <c r="AL385" s="625"/>
      <c r="AM385" s="625"/>
      <c r="AN385" s="625"/>
    </row>
    <row r="386" spans="1:40" s="626" customFormat="1" ht="16">
      <c r="A386" s="496"/>
      <c r="B386" s="493" t="s">
        <v>711</v>
      </c>
      <c r="C386" s="494" t="s">
        <v>2550</v>
      </c>
      <c r="D386" s="516" t="s">
        <v>1675</v>
      </c>
      <c r="E386" s="516">
        <v>0</v>
      </c>
      <c r="F386" s="611" t="s">
        <v>1581</v>
      </c>
      <c r="G386" s="493">
        <v>2007</v>
      </c>
      <c r="H386" s="516" t="s">
        <v>1653</v>
      </c>
      <c r="I386" s="521" t="s">
        <v>870</v>
      </c>
      <c r="J386" s="516">
        <v>0</v>
      </c>
      <c r="K386" s="516">
        <v>0</v>
      </c>
      <c r="L386" s="516">
        <v>0</v>
      </c>
      <c r="M386" s="493" t="s">
        <v>204</v>
      </c>
      <c r="N386" s="493">
        <v>2007</v>
      </c>
      <c r="O386" s="517">
        <v>534039.4636651451</v>
      </c>
      <c r="P386" s="611" t="s">
        <v>123</v>
      </c>
      <c r="Q386" s="1090"/>
      <c r="R386" s="643" t="str">
        <f t="shared" si="156"/>
        <v>2.08.01</v>
      </c>
      <c r="S386" s="543" t="str">
        <f t="shared" ref="S386:S399" si="179">VLOOKUP(R386,kelompok,2,0)</f>
        <v>ALAT KEDOKTERAN</v>
      </c>
      <c r="T386" s="543">
        <f t="shared" ref="T386:T399" si="180">VLOOKUP(R386,MASAMANFAAT,4,0)</f>
        <v>5</v>
      </c>
      <c r="U386" s="651">
        <f t="shared" si="157"/>
        <v>106805.89273302902</v>
      </c>
      <c r="V386" s="543">
        <f t="shared" si="171"/>
        <v>6</v>
      </c>
      <c r="W386" s="647">
        <f t="shared" si="158"/>
        <v>534029.4636651451</v>
      </c>
      <c r="X386" s="647">
        <f t="shared" si="159"/>
        <v>0</v>
      </c>
      <c r="Y386" s="647">
        <f t="shared" si="160"/>
        <v>0</v>
      </c>
      <c r="Z386" s="647">
        <f t="shared" si="161"/>
        <v>0</v>
      </c>
      <c r="AA386" s="647">
        <f t="shared" si="162"/>
        <v>0</v>
      </c>
      <c r="AB386" s="647">
        <f t="shared" si="163"/>
        <v>0</v>
      </c>
      <c r="AC386" s="648">
        <f t="shared" si="164"/>
        <v>2007</v>
      </c>
      <c r="AD386" s="599">
        <f t="shared" si="165"/>
        <v>10</v>
      </c>
      <c r="AE386" s="649">
        <f t="shared" si="166"/>
        <v>534039.4636651451</v>
      </c>
      <c r="AF386" s="473">
        <f t="shared" si="172"/>
        <v>534029.4636651451</v>
      </c>
      <c r="AG386" s="640">
        <f t="shared" si="173"/>
        <v>534029.4636651451</v>
      </c>
      <c r="AH386" s="625"/>
      <c r="AI386" s="625"/>
      <c r="AJ386" s="625"/>
      <c r="AK386" s="625"/>
      <c r="AL386" s="625"/>
      <c r="AM386" s="625"/>
      <c r="AN386" s="625"/>
    </row>
    <row r="387" spans="1:40" s="626" customFormat="1" ht="16">
      <c r="A387" s="496"/>
      <c r="B387" s="493" t="s">
        <v>711</v>
      </c>
      <c r="C387" s="494" t="s">
        <v>2543</v>
      </c>
      <c r="D387" s="516" t="s">
        <v>1683</v>
      </c>
      <c r="E387" s="516">
        <v>0</v>
      </c>
      <c r="F387" s="611" t="s">
        <v>1581</v>
      </c>
      <c r="G387" s="493">
        <v>2007</v>
      </c>
      <c r="H387" s="516" t="s">
        <v>1653</v>
      </c>
      <c r="I387" s="521"/>
      <c r="J387" s="516">
        <v>0</v>
      </c>
      <c r="K387" s="516">
        <v>0</v>
      </c>
      <c r="L387" s="516">
        <v>0</v>
      </c>
      <c r="M387" s="493" t="s">
        <v>204</v>
      </c>
      <c r="N387" s="493">
        <v>2007</v>
      </c>
      <c r="O387" s="517">
        <v>278503.26464115269</v>
      </c>
      <c r="P387" s="611" t="s">
        <v>123</v>
      </c>
      <c r="Q387" s="1090"/>
      <c r="R387" s="643" t="str">
        <f t="shared" si="156"/>
        <v>2.08.01</v>
      </c>
      <c r="S387" s="543" t="str">
        <f t="shared" si="179"/>
        <v>ALAT KEDOKTERAN</v>
      </c>
      <c r="T387" s="543">
        <f t="shared" si="180"/>
        <v>5</v>
      </c>
      <c r="U387" s="651">
        <f t="shared" si="157"/>
        <v>55698.652928230542</v>
      </c>
      <c r="V387" s="543">
        <f t="shared" si="171"/>
        <v>6</v>
      </c>
      <c r="W387" s="647">
        <f t="shared" si="158"/>
        <v>278493.26464115269</v>
      </c>
      <c r="X387" s="647">
        <f t="shared" si="159"/>
        <v>0</v>
      </c>
      <c r="Y387" s="647">
        <f t="shared" si="160"/>
        <v>0</v>
      </c>
      <c r="Z387" s="647">
        <f t="shared" si="161"/>
        <v>0</v>
      </c>
      <c r="AA387" s="647">
        <f t="shared" si="162"/>
        <v>0</v>
      </c>
      <c r="AB387" s="647">
        <f t="shared" si="163"/>
        <v>0</v>
      </c>
      <c r="AC387" s="648">
        <f t="shared" si="164"/>
        <v>2007</v>
      </c>
      <c r="AD387" s="599">
        <f t="shared" si="165"/>
        <v>10</v>
      </c>
      <c r="AE387" s="649">
        <f t="shared" si="166"/>
        <v>278503.26464115269</v>
      </c>
      <c r="AF387" s="473">
        <f t="shared" si="172"/>
        <v>278493.26464115269</v>
      </c>
      <c r="AG387" s="640">
        <f t="shared" si="173"/>
        <v>278493.26464115269</v>
      </c>
      <c r="AH387" s="625"/>
      <c r="AI387" s="625"/>
      <c r="AJ387" s="625"/>
      <c r="AK387" s="625"/>
      <c r="AL387" s="625"/>
      <c r="AM387" s="625"/>
      <c r="AN387" s="625"/>
    </row>
    <row r="388" spans="1:40" s="626" customFormat="1" ht="16">
      <c r="A388" s="496"/>
      <c r="B388" s="493" t="s">
        <v>711</v>
      </c>
      <c r="C388" s="494" t="s">
        <v>2548</v>
      </c>
      <c r="D388" s="516" t="s">
        <v>1685</v>
      </c>
      <c r="E388" s="516">
        <v>0</v>
      </c>
      <c r="F388" s="611" t="s">
        <v>238</v>
      </c>
      <c r="G388" s="493">
        <v>2007</v>
      </c>
      <c r="H388" s="516" t="s">
        <v>1654</v>
      </c>
      <c r="I388" s="521" t="s">
        <v>876</v>
      </c>
      <c r="J388" s="516">
        <v>0</v>
      </c>
      <c r="K388" s="516">
        <v>0</v>
      </c>
      <c r="L388" s="516">
        <v>0</v>
      </c>
      <c r="M388" s="493" t="s">
        <v>204</v>
      </c>
      <c r="N388" s="493">
        <v>2007</v>
      </c>
      <c r="O388" s="517">
        <v>1712260.5259341698</v>
      </c>
      <c r="P388" s="611" t="s">
        <v>123</v>
      </c>
      <c r="Q388" s="1090"/>
      <c r="R388" s="643" t="str">
        <f t="shared" si="156"/>
        <v>2.08.01</v>
      </c>
      <c r="S388" s="543" t="str">
        <f t="shared" si="179"/>
        <v>ALAT KEDOKTERAN</v>
      </c>
      <c r="T388" s="543">
        <f t="shared" si="180"/>
        <v>5</v>
      </c>
      <c r="U388" s="651">
        <f t="shared" si="157"/>
        <v>342450.10518683394</v>
      </c>
      <c r="V388" s="543">
        <f t="shared" si="171"/>
        <v>6</v>
      </c>
      <c r="W388" s="647">
        <f t="shared" si="158"/>
        <v>1712250.5259341698</v>
      </c>
      <c r="X388" s="647">
        <f t="shared" si="159"/>
        <v>0</v>
      </c>
      <c r="Y388" s="647">
        <f t="shared" si="160"/>
        <v>0</v>
      </c>
      <c r="Z388" s="647">
        <f t="shared" si="161"/>
        <v>0</v>
      </c>
      <c r="AA388" s="647">
        <f t="shared" si="162"/>
        <v>0</v>
      </c>
      <c r="AB388" s="647">
        <f t="shared" si="163"/>
        <v>0</v>
      </c>
      <c r="AC388" s="648">
        <f t="shared" si="164"/>
        <v>2007</v>
      </c>
      <c r="AD388" s="599">
        <f t="shared" si="165"/>
        <v>10</v>
      </c>
      <c r="AE388" s="649">
        <f t="shared" si="166"/>
        <v>1712260.5259341698</v>
      </c>
      <c r="AF388" s="473">
        <f t="shared" si="172"/>
        <v>1712250.5259341698</v>
      </c>
      <c r="AG388" s="640">
        <f t="shared" si="173"/>
        <v>1712250.5259341698</v>
      </c>
      <c r="AH388" s="625"/>
      <c r="AI388" s="625"/>
      <c r="AJ388" s="625"/>
      <c r="AK388" s="625"/>
      <c r="AL388" s="625"/>
      <c r="AM388" s="625"/>
      <c r="AN388" s="625"/>
    </row>
    <row r="389" spans="1:40" s="626" customFormat="1" ht="16">
      <c r="A389" s="496"/>
      <c r="B389" s="493" t="s">
        <v>711</v>
      </c>
      <c r="C389" s="494" t="s">
        <v>247</v>
      </c>
      <c r="D389" s="516" t="s">
        <v>1676</v>
      </c>
      <c r="E389" s="516">
        <v>0</v>
      </c>
      <c r="F389" s="611" t="s">
        <v>1586</v>
      </c>
      <c r="G389" s="493">
        <v>2007</v>
      </c>
      <c r="H389" s="516" t="s">
        <v>1653</v>
      </c>
      <c r="I389" s="521" t="s">
        <v>872</v>
      </c>
      <c r="J389" s="516">
        <v>0</v>
      </c>
      <c r="K389" s="516">
        <v>0</v>
      </c>
      <c r="L389" s="516">
        <v>0</v>
      </c>
      <c r="M389" s="493" t="s">
        <v>204</v>
      </c>
      <c r="N389" s="493">
        <v>2007</v>
      </c>
      <c r="O389" s="517">
        <v>268847.56058411126</v>
      </c>
      <c r="P389" s="611" t="s">
        <v>123</v>
      </c>
      <c r="Q389" s="1090"/>
      <c r="R389" s="643" t="str">
        <f t="shared" si="156"/>
        <v>2.08.01</v>
      </c>
      <c r="S389" s="543" t="str">
        <f t="shared" si="179"/>
        <v>ALAT KEDOKTERAN</v>
      </c>
      <c r="T389" s="543">
        <f t="shared" si="180"/>
        <v>5</v>
      </c>
      <c r="U389" s="651">
        <f t="shared" si="157"/>
        <v>53767.512116822254</v>
      </c>
      <c r="V389" s="543">
        <f t="shared" si="171"/>
        <v>6</v>
      </c>
      <c r="W389" s="647">
        <f t="shared" si="158"/>
        <v>268837.56058411126</v>
      </c>
      <c r="X389" s="647">
        <f t="shared" si="159"/>
        <v>0</v>
      </c>
      <c r="Y389" s="647">
        <f t="shared" si="160"/>
        <v>0</v>
      </c>
      <c r="Z389" s="647">
        <f t="shared" si="161"/>
        <v>0</v>
      </c>
      <c r="AA389" s="647">
        <f t="shared" si="162"/>
        <v>0</v>
      </c>
      <c r="AB389" s="647">
        <f t="shared" si="163"/>
        <v>0</v>
      </c>
      <c r="AC389" s="648">
        <f t="shared" si="164"/>
        <v>2007</v>
      </c>
      <c r="AD389" s="599">
        <f t="shared" si="165"/>
        <v>10</v>
      </c>
      <c r="AE389" s="649">
        <f t="shared" si="166"/>
        <v>268847.56058411126</v>
      </c>
      <c r="AF389" s="473">
        <f t="shared" si="172"/>
        <v>268837.56058411126</v>
      </c>
      <c r="AG389" s="640">
        <f t="shared" si="173"/>
        <v>268837.56058411126</v>
      </c>
      <c r="AH389" s="625"/>
      <c r="AI389" s="625"/>
      <c r="AJ389" s="625"/>
      <c r="AK389" s="625"/>
      <c r="AL389" s="625"/>
      <c r="AM389" s="625"/>
      <c r="AN389" s="625"/>
    </row>
    <row r="390" spans="1:40" s="626" customFormat="1" ht="16">
      <c r="A390" s="496"/>
      <c r="B390" s="493" t="s">
        <v>711</v>
      </c>
      <c r="C390" s="494" t="s">
        <v>2545</v>
      </c>
      <c r="D390" s="516" t="s">
        <v>824</v>
      </c>
      <c r="E390" s="516">
        <v>0</v>
      </c>
      <c r="F390" s="611" t="s">
        <v>238</v>
      </c>
      <c r="G390" s="493">
        <v>2007</v>
      </c>
      <c r="H390" s="516" t="s">
        <v>1653</v>
      </c>
      <c r="I390" s="521" t="s">
        <v>870</v>
      </c>
      <c r="J390" s="516">
        <v>0</v>
      </c>
      <c r="K390" s="516">
        <v>0</v>
      </c>
      <c r="L390" s="516">
        <v>0</v>
      </c>
      <c r="M390" s="493" t="s">
        <v>204</v>
      </c>
      <c r="N390" s="493">
        <v>2007</v>
      </c>
      <c r="O390" s="517">
        <v>71779.806382889481</v>
      </c>
      <c r="P390" s="611" t="s">
        <v>123</v>
      </c>
      <c r="Q390" s="1090"/>
      <c r="R390" s="643" t="str">
        <f t="shared" si="156"/>
        <v>2.08.01</v>
      </c>
      <c r="S390" s="543" t="str">
        <f t="shared" si="179"/>
        <v>ALAT KEDOKTERAN</v>
      </c>
      <c r="T390" s="543">
        <f t="shared" si="180"/>
        <v>5</v>
      </c>
      <c r="U390" s="651">
        <f t="shared" si="157"/>
        <v>14353.961276577897</v>
      </c>
      <c r="V390" s="543">
        <f t="shared" si="171"/>
        <v>6</v>
      </c>
      <c r="W390" s="647">
        <f t="shared" si="158"/>
        <v>71769.806382889481</v>
      </c>
      <c r="X390" s="647">
        <f t="shared" si="159"/>
        <v>0</v>
      </c>
      <c r="Y390" s="647">
        <f t="shared" si="160"/>
        <v>0</v>
      </c>
      <c r="Z390" s="647">
        <f t="shared" si="161"/>
        <v>0</v>
      </c>
      <c r="AA390" s="647">
        <f t="shared" si="162"/>
        <v>0</v>
      </c>
      <c r="AB390" s="647">
        <f t="shared" si="163"/>
        <v>0</v>
      </c>
      <c r="AC390" s="648">
        <f t="shared" si="164"/>
        <v>2007</v>
      </c>
      <c r="AD390" s="599">
        <f t="shared" si="165"/>
        <v>10</v>
      </c>
      <c r="AE390" s="649">
        <f t="shared" si="166"/>
        <v>71779.806382889481</v>
      </c>
      <c r="AF390" s="473">
        <f t="shared" si="172"/>
        <v>71769.806382889481</v>
      </c>
      <c r="AG390" s="640">
        <f t="shared" si="173"/>
        <v>71769.806382889481</v>
      </c>
      <c r="AH390" s="625"/>
      <c r="AI390" s="625"/>
      <c r="AJ390" s="625"/>
      <c r="AK390" s="625"/>
      <c r="AL390" s="625"/>
      <c r="AM390" s="625"/>
      <c r="AN390" s="625"/>
    </row>
    <row r="391" spans="1:40" s="626" customFormat="1" ht="16">
      <c r="A391" s="496"/>
      <c r="B391" s="493" t="s">
        <v>711</v>
      </c>
      <c r="C391" s="494" t="s">
        <v>247</v>
      </c>
      <c r="D391" s="516" t="s">
        <v>1676</v>
      </c>
      <c r="E391" s="516">
        <v>0</v>
      </c>
      <c r="F391" s="611" t="s">
        <v>1586</v>
      </c>
      <c r="G391" s="493">
        <v>2007</v>
      </c>
      <c r="H391" s="516" t="s">
        <v>1653</v>
      </c>
      <c r="I391" s="521"/>
      <c r="J391" s="516">
        <v>0</v>
      </c>
      <c r="K391" s="516">
        <v>0</v>
      </c>
      <c r="L391" s="516">
        <v>0</v>
      </c>
      <c r="M391" s="493" t="s">
        <v>204</v>
      </c>
      <c r="N391" s="493">
        <v>2007</v>
      </c>
      <c r="O391" s="517">
        <v>271368.55144674075</v>
      </c>
      <c r="P391" s="611" t="s">
        <v>123</v>
      </c>
      <c r="Q391" s="1090"/>
      <c r="R391" s="643" t="str">
        <f t="shared" si="156"/>
        <v>2.08.01</v>
      </c>
      <c r="S391" s="543" t="str">
        <f t="shared" si="179"/>
        <v>ALAT KEDOKTERAN</v>
      </c>
      <c r="T391" s="543">
        <f t="shared" si="180"/>
        <v>5</v>
      </c>
      <c r="U391" s="651">
        <f t="shared" si="157"/>
        <v>54271.71028934815</v>
      </c>
      <c r="V391" s="543">
        <f t="shared" ref="V391:V405" si="181">2013-AC391</f>
        <v>6</v>
      </c>
      <c r="W391" s="647">
        <f t="shared" si="158"/>
        <v>271358.55144674075</v>
      </c>
      <c r="X391" s="647">
        <f t="shared" si="159"/>
        <v>0</v>
      </c>
      <c r="Y391" s="647">
        <f t="shared" si="160"/>
        <v>0</v>
      </c>
      <c r="Z391" s="647">
        <f t="shared" si="161"/>
        <v>0</v>
      </c>
      <c r="AA391" s="647">
        <f t="shared" si="162"/>
        <v>0</v>
      </c>
      <c r="AB391" s="647">
        <f t="shared" si="163"/>
        <v>0</v>
      </c>
      <c r="AC391" s="648">
        <f t="shared" si="164"/>
        <v>2007</v>
      </c>
      <c r="AD391" s="599">
        <f t="shared" si="165"/>
        <v>10</v>
      </c>
      <c r="AE391" s="649">
        <f t="shared" si="166"/>
        <v>271368.55144674075</v>
      </c>
      <c r="AF391" s="473">
        <f t="shared" si="172"/>
        <v>271358.55144674075</v>
      </c>
      <c r="AG391" s="640">
        <f t="shared" si="173"/>
        <v>271358.55144674075</v>
      </c>
      <c r="AH391" s="625"/>
      <c r="AI391" s="625"/>
      <c r="AJ391" s="625"/>
      <c r="AK391" s="625"/>
      <c r="AL391" s="625"/>
      <c r="AM391" s="625"/>
      <c r="AN391" s="625"/>
    </row>
    <row r="392" spans="1:40" s="626" customFormat="1" ht="32">
      <c r="A392" s="496"/>
      <c r="B392" s="493" t="s">
        <v>711</v>
      </c>
      <c r="C392" s="494" t="s">
        <v>2545</v>
      </c>
      <c r="D392" s="516" t="s">
        <v>824</v>
      </c>
      <c r="E392" s="516">
        <v>0</v>
      </c>
      <c r="F392" s="611" t="s">
        <v>238</v>
      </c>
      <c r="G392" s="493">
        <v>2007</v>
      </c>
      <c r="H392" s="516" t="s">
        <v>1653</v>
      </c>
      <c r="I392" s="521" t="s">
        <v>879</v>
      </c>
      <c r="J392" s="516">
        <v>0</v>
      </c>
      <c r="K392" s="516">
        <v>0</v>
      </c>
      <c r="L392" s="516">
        <v>0</v>
      </c>
      <c r="M392" s="493" t="s">
        <v>204</v>
      </c>
      <c r="N392" s="493">
        <v>2007</v>
      </c>
      <c r="O392" s="517">
        <v>71779.806382889481</v>
      </c>
      <c r="P392" s="611" t="s">
        <v>123</v>
      </c>
      <c r="Q392" s="1090"/>
      <c r="R392" s="643" t="str">
        <f t="shared" si="156"/>
        <v>2.08.01</v>
      </c>
      <c r="S392" s="543" t="str">
        <f t="shared" si="179"/>
        <v>ALAT KEDOKTERAN</v>
      </c>
      <c r="T392" s="543">
        <f t="shared" si="180"/>
        <v>5</v>
      </c>
      <c r="U392" s="651">
        <f t="shared" si="157"/>
        <v>14353.961276577897</v>
      </c>
      <c r="V392" s="543">
        <f t="shared" si="181"/>
        <v>6</v>
      </c>
      <c r="W392" s="647">
        <f t="shared" si="158"/>
        <v>71769.806382889481</v>
      </c>
      <c r="X392" s="647">
        <f t="shared" si="159"/>
        <v>0</v>
      </c>
      <c r="Y392" s="647">
        <f t="shared" si="160"/>
        <v>0</v>
      </c>
      <c r="Z392" s="647">
        <f t="shared" si="161"/>
        <v>0</v>
      </c>
      <c r="AA392" s="647">
        <f t="shared" si="162"/>
        <v>0</v>
      </c>
      <c r="AB392" s="647">
        <f t="shared" si="163"/>
        <v>0</v>
      </c>
      <c r="AC392" s="648">
        <f t="shared" si="164"/>
        <v>2007</v>
      </c>
      <c r="AD392" s="599">
        <f t="shared" si="165"/>
        <v>10</v>
      </c>
      <c r="AE392" s="649">
        <f t="shared" si="166"/>
        <v>71779.806382889481</v>
      </c>
      <c r="AF392" s="473">
        <f t="shared" si="172"/>
        <v>71769.806382889481</v>
      </c>
      <c r="AG392" s="640">
        <f t="shared" si="173"/>
        <v>71769.806382889481</v>
      </c>
      <c r="AH392" s="625"/>
      <c r="AI392" s="625"/>
      <c r="AJ392" s="625"/>
      <c r="AK392" s="625"/>
      <c r="AL392" s="625"/>
      <c r="AM392" s="625"/>
      <c r="AN392" s="625"/>
    </row>
    <row r="393" spans="1:40" s="626" customFormat="1" ht="16">
      <c r="A393" s="496"/>
      <c r="B393" s="493" t="s">
        <v>711</v>
      </c>
      <c r="C393" s="494" t="s">
        <v>247</v>
      </c>
      <c r="D393" s="516" t="s">
        <v>1676</v>
      </c>
      <c r="E393" s="516">
        <v>0</v>
      </c>
      <c r="F393" s="611" t="s">
        <v>1586</v>
      </c>
      <c r="G393" s="493">
        <v>2007</v>
      </c>
      <c r="H393" s="516" t="s">
        <v>1653</v>
      </c>
      <c r="I393" s="521" t="s">
        <v>861</v>
      </c>
      <c r="J393" s="516">
        <v>0</v>
      </c>
      <c r="K393" s="516">
        <v>0</v>
      </c>
      <c r="L393" s="516">
        <v>0</v>
      </c>
      <c r="M393" s="493" t="s">
        <v>204</v>
      </c>
      <c r="N393" s="493">
        <v>2007</v>
      </c>
      <c r="O393" s="517">
        <v>271368.55144674075</v>
      </c>
      <c r="P393" s="611" t="s">
        <v>123</v>
      </c>
      <c r="Q393" s="1090"/>
      <c r="R393" s="643" t="str">
        <f t="shared" si="156"/>
        <v>2.08.01</v>
      </c>
      <c r="S393" s="543" t="str">
        <f t="shared" si="179"/>
        <v>ALAT KEDOKTERAN</v>
      </c>
      <c r="T393" s="543">
        <f t="shared" si="180"/>
        <v>5</v>
      </c>
      <c r="U393" s="651">
        <f t="shared" si="157"/>
        <v>54271.71028934815</v>
      </c>
      <c r="V393" s="543">
        <f t="shared" si="181"/>
        <v>6</v>
      </c>
      <c r="W393" s="647">
        <f t="shared" si="158"/>
        <v>271358.55144674075</v>
      </c>
      <c r="X393" s="647">
        <f t="shared" si="159"/>
        <v>0</v>
      </c>
      <c r="Y393" s="647">
        <f t="shared" si="160"/>
        <v>0</v>
      </c>
      <c r="Z393" s="647">
        <f t="shared" si="161"/>
        <v>0</v>
      </c>
      <c r="AA393" s="647">
        <f t="shared" si="162"/>
        <v>0</v>
      </c>
      <c r="AB393" s="647">
        <f t="shared" si="163"/>
        <v>0</v>
      </c>
      <c r="AC393" s="648">
        <f t="shared" si="164"/>
        <v>2007</v>
      </c>
      <c r="AD393" s="599">
        <f t="shared" si="165"/>
        <v>10</v>
      </c>
      <c r="AE393" s="649">
        <f t="shared" si="166"/>
        <v>271368.55144674075</v>
      </c>
      <c r="AF393" s="473">
        <f t="shared" si="172"/>
        <v>271358.55144674075</v>
      </c>
      <c r="AG393" s="640">
        <f t="shared" si="173"/>
        <v>271358.55144674075</v>
      </c>
      <c r="AH393" s="625"/>
      <c r="AI393" s="625"/>
      <c r="AJ393" s="625"/>
      <c r="AK393" s="625"/>
      <c r="AL393" s="625"/>
      <c r="AM393" s="625"/>
      <c r="AN393" s="625"/>
    </row>
    <row r="394" spans="1:40" s="626" customFormat="1" ht="16">
      <c r="A394" s="496"/>
      <c r="B394" s="493" t="s">
        <v>711</v>
      </c>
      <c r="C394" s="494" t="s">
        <v>2565</v>
      </c>
      <c r="D394" s="516" t="s">
        <v>1692</v>
      </c>
      <c r="E394" s="516">
        <v>0</v>
      </c>
      <c r="F394" s="611" t="s">
        <v>1581</v>
      </c>
      <c r="G394" s="493">
        <v>2007</v>
      </c>
      <c r="H394" s="516" t="s">
        <v>1653</v>
      </c>
      <c r="I394" s="521"/>
      <c r="J394" s="516">
        <v>0</v>
      </c>
      <c r="K394" s="516">
        <v>0</v>
      </c>
      <c r="L394" s="516">
        <v>0</v>
      </c>
      <c r="M394" s="493" t="s">
        <v>204</v>
      </c>
      <c r="N394" s="493">
        <v>2007</v>
      </c>
      <c r="O394" s="517">
        <v>1635134.0997007648</v>
      </c>
      <c r="P394" s="611" t="s">
        <v>123</v>
      </c>
      <c r="Q394" s="1090"/>
      <c r="R394" s="643" t="str">
        <f t="shared" si="156"/>
        <v>2.08.01</v>
      </c>
      <c r="S394" s="543" t="str">
        <f t="shared" si="179"/>
        <v>ALAT KEDOKTERAN</v>
      </c>
      <c r="T394" s="543">
        <f t="shared" si="180"/>
        <v>5</v>
      </c>
      <c r="U394" s="651">
        <f t="shared" si="157"/>
        <v>327024.81994015293</v>
      </c>
      <c r="V394" s="543">
        <f t="shared" si="181"/>
        <v>6</v>
      </c>
      <c r="W394" s="647">
        <f t="shared" si="158"/>
        <v>1635124.0997007648</v>
      </c>
      <c r="X394" s="647">
        <f t="shared" si="159"/>
        <v>0</v>
      </c>
      <c r="Y394" s="647">
        <f t="shared" si="160"/>
        <v>0</v>
      </c>
      <c r="Z394" s="647">
        <f t="shared" si="161"/>
        <v>0</v>
      </c>
      <c r="AA394" s="647">
        <f t="shared" si="162"/>
        <v>0</v>
      </c>
      <c r="AB394" s="647">
        <f t="shared" si="163"/>
        <v>0</v>
      </c>
      <c r="AC394" s="648">
        <f t="shared" si="164"/>
        <v>2007</v>
      </c>
      <c r="AD394" s="599">
        <f t="shared" si="165"/>
        <v>10</v>
      </c>
      <c r="AE394" s="649">
        <f t="shared" si="166"/>
        <v>1635134.0997007648</v>
      </c>
      <c r="AF394" s="473">
        <f t="shared" ref="AF394:AF407" si="182">W394+X394+Y394+Z394+AA394</f>
        <v>1635124.0997007648</v>
      </c>
      <c r="AG394" s="640">
        <f t="shared" ref="AG394:AG407" si="183">AF394+AB394</f>
        <v>1635124.0997007648</v>
      </c>
      <c r="AH394" s="625"/>
      <c r="AI394" s="625"/>
      <c r="AJ394" s="625"/>
      <c r="AK394" s="625"/>
      <c r="AL394" s="625"/>
      <c r="AM394" s="625"/>
      <c r="AN394" s="625"/>
    </row>
    <row r="395" spans="1:40" s="626" customFormat="1" ht="16">
      <c r="A395" s="496"/>
      <c r="B395" s="493" t="s">
        <v>711</v>
      </c>
      <c r="C395" s="494" t="s">
        <v>2566</v>
      </c>
      <c r="D395" s="516" t="s">
        <v>828</v>
      </c>
      <c r="E395" s="516">
        <v>0</v>
      </c>
      <c r="F395" s="611" t="s">
        <v>225</v>
      </c>
      <c r="G395" s="493">
        <v>2007</v>
      </c>
      <c r="H395" s="516" t="s">
        <v>1654</v>
      </c>
      <c r="I395" s="521"/>
      <c r="J395" s="516">
        <v>0</v>
      </c>
      <c r="K395" s="516">
        <v>0</v>
      </c>
      <c r="L395" s="516">
        <v>0</v>
      </c>
      <c r="M395" s="493" t="s">
        <v>204</v>
      </c>
      <c r="N395" s="493">
        <v>2007</v>
      </c>
      <c r="O395" s="517">
        <v>1172328.0805634297</v>
      </c>
      <c r="P395" s="611" t="s">
        <v>123</v>
      </c>
      <c r="Q395" s="1090"/>
      <c r="R395" s="643" t="str">
        <f t="shared" si="156"/>
        <v>2.08.01</v>
      </c>
      <c r="S395" s="543" t="str">
        <f t="shared" si="179"/>
        <v>ALAT KEDOKTERAN</v>
      </c>
      <c r="T395" s="543">
        <f t="shared" si="180"/>
        <v>5</v>
      </c>
      <c r="U395" s="651">
        <f t="shared" si="157"/>
        <v>234463.61611268594</v>
      </c>
      <c r="V395" s="543">
        <f t="shared" si="181"/>
        <v>6</v>
      </c>
      <c r="W395" s="647">
        <f t="shared" si="158"/>
        <v>1172318.0805634297</v>
      </c>
      <c r="X395" s="647">
        <f t="shared" si="159"/>
        <v>0</v>
      </c>
      <c r="Y395" s="647">
        <f t="shared" si="160"/>
        <v>0</v>
      </c>
      <c r="Z395" s="647">
        <f t="shared" si="161"/>
        <v>0</v>
      </c>
      <c r="AA395" s="647">
        <f t="shared" si="162"/>
        <v>0</v>
      </c>
      <c r="AB395" s="647">
        <f t="shared" si="163"/>
        <v>0</v>
      </c>
      <c r="AC395" s="648">
        <f t="shared" si="164"/>
        <v>2007</v>
      </c>
      <c r="AD395" s="599">
        <f t="shared" si="165"/>
        <v>10</v>
      </c>
      <c r="AE395" s="649">
        <f t="shared" si="166"/>
        <v>1172328.0805634297</v>
      </c>
      <c r="AF395" s="473">
        <f t="shared" si="182"/>
        <v>1172318.0805634297</v>
      </c>
      <c r="AG395" s="640">
        <f t="shared" si="183"/>
        <v>1172318.0805634297</v>
      </c>
      <c r="AH395" s="625"/>
      <c r="AI395" s="625"/>
      <c r="AJ395" s="625"/>
      <c r="AK395" s="625"/>
      <c r="AL395" s="625"/>
      <c r="AM395" s="625"/>
      <c r="AN395" s="625"/>
    </row>
    <row r="396" spans="1:40" s="626" customFormat="1" ht="16">
      <c r="A396" s="496"/>
      <c r="B396" s="493" t="s">
        <v>711</v>
      </c>
      <c r="C396" s="494" t="s">
        <v>247</v>
      </c>
      <c r="D396" s="516" t="s">
        <v>1676</v>
      </c>
      <c r="E396" s="516">
        <v>0</v>
      </c>
      <c r="F396" s="611" t="s">
        <v>1586</v>
      </c>
      <c r="G396" s="493">
        <v>2007</v>
      </c>
      <c r="H396" s="516" t="s">
        <v>1653</v>
      </c>
      <c r="I396" s="521"/>
      <c r="J396" s="516">
        <v>0</v>
      </c>
      <c r="K396" s="516">
        <v>0</v>
      </c>
      <c r="L396" s="516">
        <v>0</v>
      </c>
      <c r="M396" s="493" t="s">
        <v>204</v>
      </c>
      <c r="N396" s="493">
        <v>2007</v>
      </c>
      <c r="O396" s="517">
        <v>4341896.823147852</v>
      </c>
      <c r="P396" s="611" t="s">
        <v>123</v>
      </c>
      <c r="Q396" s="1090"/>
      <c r="R396" s="643" t="str">
        <f t="shared" si="156"/>
        <v>2.08.01</v>
      </c>
      <c r="S396" s="543" t="str">
        <f t="shared" si="179"/>
        <v>ALAT KEDOKTERAN</v>
      </c>
      <c r="T396" s="543">
        <f t="shared" si="180"/>
        <v>5</v>
      </c>
      <c r="U396" s="651">
        <f t="shared" si="157"/>
        <v>868377.36462957039</v>
      </c>
      <c r="V396" s="543">
        <f t="shared" si="181"/>
        <v>6</v>
      </c>
      <c r="W396" s="647">
        <f t="shared" si="158"/>
        <v>4341886.823147852</v>
      </c>
      <c r="X396" s="647">
        <f t="shared" si="159"/>
        <v>0</v>
      </c>
      <c r="Y396" s="647">
        <f t="shared" si="160"/>
        <v>0</v>
      </c>
      <c r="Z396" s="647">
        <f t="shared" si="161"/>
        <v>0</v>
      </c>
      <c r="AA396" s="647">
        <f t="shared" si="162"/>
        <v>0</v>
      </c>
      <c r="AB396" s="647">
        <f t="shared" si="163"/>
        <v>0</v>
      </c>
      <c r="AC396" s="648">
        <f t="shared" si="164"/>
        <v>2007</v>
      </c>
      <c r="AD396" s="599">
        <f t="shared" si="165"/>
        <v>10</v>
      </c>
      <c r="AE396" s="649">
        <f t="shared" si="166"/>
        <v>4341896.823147852</v>
      </c>
      <c r="AF396" s="473">
        <f t="shared" si="182"/>
        <v>4341886.823147852</v>
      </c>
      <c r="AG396" s="640">
        <f t="shared" si="183"/>
        <v>4341886.823147852</v>
      </c>
      <c r="AH396" s="625"/>
      <c r="AI396" s="625"/>
      <c r="AJ396" s="625"/>
      <c r="AK396" s="625"/>
      <c r="AL396" s="625"/>
      <c r="AM396" s="625"/>
      <c r="AN396" s="625"/>
    </row>
    <row r="397" spans="1:40" s="626" customFormat="1" ht="16">
      <c r="A397" s="496"/>
      <c r="B397" s="493" t="s">
        <v>711</v>
      </c>
      <c r="C397" s="494" t="s">
        <v>2581</v>
      </c>
      <c r="D397" s="516" t="s">
        <v>1702</v>
      </c>
      <c r="E397" s="516">
        <v>0</v>
      </c>
      <c r="F397" s="611" t="s">
        <v>1581</v>
      </c>
      <c r="G397" s="493">
        <v>2007</v>
      </c>
      <c r="H397" s="516" t="s">
        <v>1653</v>
      </c>
      <c r="I397" s="521"/>
      <c r="J397" s="516">
        <v>0</v>
      </c>
      <c r="K397" s="516">
        <v>0</v>
      </c>
      <c r="L397" s="516">
        <v>0</v>
      </c>
      <c r="M397" s="493" t="s">
        <v>204</v>
      </c>
      <c r="N397" s="493">
        <v>2007</v>
      </c>
      <c r="O397" s="517">
        <v>1605566.5413697145</v>
      </c>
      <c r="P397" s="611" t="s">
        <v>123</v>
      </c>
      <c r="Q397" s="1090"/>
      <c r="R397" s="643" t="str">
        <f t="shared" si="156"/>
        <v>2.08.01</v>
      </c>
      <c r="S397" s="543" t="str">
        <f t="shared" si="179"/>
        <v>ALAT KEDOKTERAN</v>
      </c>
      <c r="T397" s="543">
        <f t="shared" si="180"/>
        <v>5</v>
      </c>
      <c r="U397" s="651">
        <f t="shared" si="157"/>
        <v>321111.30827394291</v>
      </c>
      <c r="V397" s="543">
        <f t="shared" si="181"/>
        <v>6</v>
      </c>
      <c r="W397" s="647">
        <f t="shared" si="158"/>
        <v>1605556.5413697145</v>
      </c>
      <c r="X397" s="647">
        <f t="shared" si="159"/>
        <v>0</v>
      </c>
      <c r="Y397" s="647">
        <f t="shared" si="160"/>
        <v>0</v>
      </c>
      <c r="Z397" s="647">
        <f t="shared" si="161"/>
        <v>0</v>
      </c>
      <c r="AA397" s="647">
        <f t="shared" si="162"/>
        <v>0</v>
      </c>
      <c r="AB397" s="647">
        <f t="shared" si="163"/>
        <v>0</v>
      </c>
      <c r="AC397" s="648">
        <f t="shared" si="164"/>
        <v>2007</v>
      </c>
      <c r="AD397" s="599">
        <f t="shared" si="165"/>
        <v>10</v>
      </c>
      <c r="AE397" s="649">
        <f t="shared" si="166"/>
        <v>1605566.5413697145</v>
      </c>
      <c r="AF397" s="473">
        <f t="shared" si="182"/>
        <v>1605556.5413697145</v>
      </c>
      <c r="AG397" s="640">
        <f t="shared" si="183"/>
        <v>1605556.5413697145</v>
      </c>
      <c r="AH397" s="625"/>
      <c r="AI397" s="625"/>
      <c r="AJ397" s="625"/>
      <c r="AK397" s="625"/>
      <c r="AL397" s="625"/>
      <c r="AM397" s="625"/>
      <c r="AN397" s="625"/>
    </row>
    <row r="398" spans="1:40" s="626" customFormat="1" ht="16">
      <c r="A398" s="496"/>
      <c r="B398" s="493" t="s">
        <v>711</v>
      </c>
      <c r="C398" s="494" t="s">
        <v>2582</v>
      </c>
      <c r="D398" s="516" t="s">
        <v>1703</v>
      </c>
      <c r="E398" s="516">
        <v>0</v>
      </c>
      <c r="F398" s="611" t="s">
        <v>1581</v>
      </c>
      <c r="G398" s="493">
        <v>2007</v>
      </c>
      <c r="H398" s="516" t="s">
        <v>1653</v>
      </c>
      <c r="I398" s="521"/>
      <c r="J398" s="516">
        <v>0</v>
      </c>
      <c r="K398" s="516">
        <v>0</v>
      </c>
      <c r="L398" s="516">
        <v>0</v>
      </c>
      <c r="M398" s="493" t="s">
        <v>204</v>
      </c>
      <c r="N398" s="493">
        <v>2007</v>
      </c>
      <c r="O398" s="517">
        <v>1745673.5887159207</v>
      </c>
      <c r="P398" s="611" t="s">
        <v>123</v>
      </c>
      <c r="Q398" s="1090"/>
      <c r="R398" s="643" t="str">
        <f t="shared" si="156"/>
        <v>2.08.01</v>
      </c>
      <c r="S398" s="543" t="str">
        <f t="shared" si="179"/>
        <v>ALAT KEDOKTERAN</v>
      </c>
      <c r="T398" s="543">
        <f t="shared" si="180"/>
        <v>5</v>
      </c>
      <c r="U398" s="651">
        <f t="shared" si="157"/>
        <v>349132.71774318413</v>
      </c>
      <c r="V398" s="543">
        <f t="shared" si="181"/>
        <v>6</v>
      </c>
      <c r="W398" s="647">
        <f t="shared" si="158"/>
        <v>1745663.5887159207</v>
      </c>
      <c r="X398" s="647">
        <f t="shared" si="159"/>
        <v>0</v>
      </c>
      <c r="Y398" s="647">
        <f t="shared" si="160"/>
        <v>0</v>
      </c>
      <c r="Z398" s="647">
        <f t="shared" si="161"/>
        <v>0</v>
      </c>
      <c r="AA398" s="647">
        <f t="shared" si="162"/>
        <v>0</v>
      </c>
      <c r="AB398" s="647">
        <f t="shared" si="163"/>
        <v>0</v>
      </c>
      <c r="AC398" s="648">
        <f t="shared" si="164"/>
        <v>2007</v>
      </c>
      <c r="AD398" s="599">
        <f t="shared" si="165"/>
        <v>10</v>
      </c>
      <c r="AE398" s="649">
        <f t="shared" si="166"/>
        <v>1745673.5887159207</v>
      </c>
      <c r="AF398" s="473">
        <f t="shared" si="182"/>
        <v>1745663.5887159207</v>
      </c>
      <c r="AG398" s="640">
        <f t="shared" si="183"/>
        <v>1745663.5887159207</v>
      </c>
      <c r="AH398" s="625"/>
      <c r="AI398" s="625"/>
      <c r="AJ398" s="625"/>
      <c r="AK398" s="625"/>
      <c r="AL398" s="625"/>
      <c r="AM398" s="625"/>
      <c r="AN398" s="625"/>
    </row>
    <row r="399" spans="1:40" s="626" customFormat="1" ht="16">
      <c r="A399" s="496"/>
      <c r="B399" s="493" t="s">
        <v>711</v>
      </c>
      <c r="C399" s="494" t="s">
        <v>2583</v>
      </c>
      <c r="D399" s="516" t="s">
        <v>1704</v>
      </c>
      <c r="E399" s="516">
        <v>0</v>
      </c>
      <c r="F399" s="611" t="s">
        <v>1581</v>
      </c>
      <c r="G399" s="493">
        <v>2007</v>
      </c>
      <c r="H399" s="516" t="s">
        <v>1653</v>
      </c>
      <c r="I399" s="521"/>
      <c r="J399" s="516">
        <v>0</v>
      </c>
      <c r="K399" s="516">
        <v>0</v>
      </c>
      <c r="L399" s="516">
        <v>0</v>
      </c>
      <c r="M399" s="493" t="s">
        <v>204</v>
      </c>
      <c r="N399" s="493">
        <v>2007</v>
      </c>
      <c r="O399" s="517">
        <v>6422239.6752070989</v>
      </c>
      <c r="P399" s="611" t="s">
        <v>123</v>
      </c>
      <c r="Q399" s="1090"/>
      <c r="R399" s="643" t="str">
        <f t="shared" si="156"/>
        <v>2.08.01</v>
      </c>
      <c r="S399" s="543" t="str">
        <f t="shared" si="179"/>
        <v>ALAT KEDOKTERAN</v>
      </c>
      <c r="T399" s="543">
        <f t="shared" si="180"/>
        <v>5</v>
      </c>
      <c r="U399" s="651">
        <f t="shared" si="157"/>
        <v>1284445.9350414197</v>
      </c>
      <c r="V399" s="543">
        <f t="shared" si="181"/>
        <v>6</v>
      </c>
      <c r="W399" s="647">
        <f t="shared" si="158"/>
        <v>6422229.6752070989</v>
      </c>
      <c r="X399" s="647">
        <f t="shared" si="159"/>
        <v>0</v>
      </c>
      <c r="Y399" s="647">
        <f t="shared" si="160"/>
        <v>0</v>
      </c>
      <c r="Z399" s="647">
        <f t="shared" si="161"/>
        <v>0</v>
      </c>
      <c r="AA399" s="647">
        <f t="shared" si="162"/>
        <v>0</v>
      </c>
      <c r="AB399" s="647">
        <f t="shared" si="163"/>
        <v>0</v>
      </c>
      <c r="AC399" s="648">
        <f t="shared" si="164"/>
        <v>2007</v>
      </c>
      <c r="AD399" s="599">
        <f t="shared" si="165"/>
        <v>10</v>
      </c>
      <c r="AE399" s="649">
        <f t="shared" si="166"/>
        <v>6422239.6752070989</v>
      </c>
      <c r="AF399" s="473">
        <f t="shared" si="182"/>
        <v>6422229.6752070989</v>
      </c>
      <c r="AG399" s="640">
        <f t="shared" si="183"/>
        <v>6422229.6752070989</v>
      </c>
      <c r="AH399" s="625"/>
      <c r="AI399" s="625"/>
      <c r="AJ399" s="625"/>
      <c r="AK399" s="625"/>
      <c r="AL399" s="625"/>
      <c r="AM399" s="625"/>
      <c r="AN399" s="625"/>
    </row>
    <row r="400" spans="1:40" s="626" customFormat="1" ht="16">
      <c r="A400" s="496"/>
      <c r="B400" s="493" t="s">
        <v>711</v>
      </c>
      <c r="C400" s="494" t="s">
        <v>2550</v>
      </c>
      <c r="D400" s="516" t="s">
        <v>1675</v>
      </c>
      <c r="E400" s="516">
        <v>0</v>
      </c>
      <c r="F400" s="611" t="s">
        <v>1581</v>
      </c>
      <c r="G400" s="493">
        <v>2007</v>
      </c>
      <c r="H400" s="516" t="s">
        <v>1653</v>
      </c>
      <c r="I400" s="521" t="s">
        <v>890</v>
      </c>
      <c r="J400" s="516">
        <v>0</v>
      </c>
      <c r="K400" s="516">
        <v>0</v>
      </c>
      <c r="L400" s="516">
        <v>0</v>
      </c>
      <c r="M400" s="493" t="s">
        <v>204</v>
      </c>
      <c r="N400" s="493">
        <v>2007</v>
      </c>
      <c r="O400" s="517">
        <v>14367369.753616488</v>
      </c>
      <c r="P400" s="611" t="s">
        <v>123</v>
      </c>
      <c r="Q400" s="1090"/>
      <c r="R400" s="643" t="str">
        <f t="shared" si="156"/>
        <v>2.08.01</v>
      </c>
      <c r="S400" s="543" t="str">
        <f t="shared" ref="S400:S412" si="184">VLOOKUP(R400,kelompok,2,0)</f>
        <v>ALAT KEDOKTERAN</v>
      </c>
      <c r="T400" s="543">
        <f t="shared" ref="T400:T412" si="185">VLOOKUP(R400,MASAMANFAAT,4,0)</f>
        <v>5</v>
      </c>
      <c r="U400" s="651">
        <f t="shared" si="157"/>
        <v>2873471.9507232974</v>
      </c>
      <c r="V400" s="543">
        <f t="shared" si="181"/>
        <v>6</v>
      </c>
      <c r="W400" s="647">
        <f t="shared" si="158"/>
        <v>14367359.753616488</v>
      </c>
      <c r="X400" s="647">
        <f t="shared" si="159"/>
        <v>0</v>
      </c>
      <c r="Y400" s="647">
        <f t="shared" si="160"/>
        <v>0</v>
      </c>
      <c r="Z400" s="647">
        <f t="shared" si="161"/>
        <v>0</v>
      </c>
      <c r="AA400" s="647">
        <f t="shared" si="162"/>
        <v>0</v>
      </c>
      <c r="AB400" s="647">
        <f t="shared" si="163"/>
        <v>0</v>
      </c>
      <c r="AC400" s="648">
        <f t="shared" si="164"/>
        <v>2007</v>
      </c>
      <c r="AD400" s="599">
        <f t="shared" si="165"/>
        <v>10</v>
      </c>
      <c r="AE400" s="649">
        <f t="shared" si="166"/>
        <v>14367369.753616488</v>
      </c>
      <c r="AF400" s="473">
        <f t="shared" si="182"/>
        <v>14367359.753616488</v>
      </c>
      <c r="AG400" s="640">
        <f t="shared" si="183"/>
        <v>14367359.753616488</v>
      </c>
      <c r="AH400" s="625"/>
      <c r="AI400" s="625"/>
      <c r="AJ400" s="625"/>
      <c r="AK400" s="625"/>
      <c r="AL400" s="625"/>
      <c r="AM400" s="625"/>
      <c r="AN400" s="625"/>
    </row>
    <row r="401" spans="1:40" s="626" customFormat="1" ht="16">
      <c r="A401" s="496"/>
      <c r="B401" s="493" t="s">
        <v>711</v>
      </c>
      <c r="C401" s="494" t="s">
        <v>2586</v>
      </c>
      <c r="D401" s="516" t="s">
        <v>1707</v>
      </c>
      <c r="E401" s="516">
        <v>0</v>
      </c>
      <c r="F401" s="611" t="s">
        <v>1581</v>
      </c>
      <c r="G401" s="493">
        <v>2007</v>
      </c>
      <c r="H401" s="516" t="s">
        <v>1654</v>
      </c>
      <c r="I401" s="521"/>
      <c r="J401" s="516">
        <v>0</v>
      </c>
      <c r="K401" s="516">
        <v>0</v>
      </c>
      <c r="L401" s="516">
        <v>0</v>
      </c>
      <c r="M401" s="493" t="s">
        <v>204</v>
      </c>
      <c r="N401" s="493">
        <v>2007</v>
      </c>
      <c r="O401" s="517">
        <v>803926.76741589257</v>
      </c>
      <c r="P401" s="611" t="s">
        <v>123</v>
      </c>
      <c r="Q401" s="1090"/>
      <c r="R401" s="643" t="str">
        <f t="shared" si="156"/>
        <v>2.08.01</v>
      </c>
      <c r="S401" s="543" t="str">
        <f t="shared" si="184"/>
        <v>ALAT KEDOKTERAN</v>
      </c>
      <c r="T401" s="543">
        <f t="shared" si="185"/>
        <v>5</v>
      </c>
      <c r="U401" s="651">
        <f t="shared" si="157"/>
        <v>160783.35348317851</v>
      </c>
      <c r="V401" s="543">
        <f t="shared" si="181"/>
        <v>6</v>
      </c>
      <c r="W401" s="647">
        <f t="shared" si="158"/>
        <v>803916.76741589257</v>
      </c>
      <c r="X401" s="647">
        <f t="shared" si="159"/>
        <v>0</v>
      </c>
      <c r="Y401" s="647">
        <f t="shared" si="160"/>
        <v>0</v>
      </c>
      <c r="Z401" s="647">
        <f t="shared" si="161"/>
        <v>0</v>
      </c>
      <c r="AA401" s="647">
        <f t="shared" si="162"/>
        <v>0</v>
      </c>
      <c r="AB401" s="647">
        <f t="shared" si="163"/>
        <v>0</v>
      </c>
      <c r="AC401" s="648">
        <f t="shared" si="164"/>
        <v>2007</v>
      </c>
      <c r="AD401" s="599">
        <f t="shared" si="165"/>
        <v>10</v>
      </c>
      <c r="AE401" s="649">
        <f t="shared" si="166"/>
        <v>803926.76741589257</v>
      </c>
      <c r="AF401" s="473">
        <f t="shared" si="182"/>
        <v>803916.76741589257</v>
      </c>
      <c r="AG401" s="640">
        <f t="shared" si="183"/>
        <v>803916.76741589257</v>
      </c>
      <c r="AH401" s="625"/>
      <c r="AI401" s="625"/>
      <c r="AJ401" s="625"/>
      <c r="AK401" s="625"/>
      <c r="AL401" s="625"/>
      <c r="AM401" s="625"/>
      <c r="AN401" s="625"/>
    </row>
    <row r="402" spans="1:40" s="626" customFormat="1" ht="16">
      <c r="A402" s="496"/>
      <c r="B402" s="493" t="s">
        <v>711</v>
      </c>
      <c r="C402" s="494" t="s">
        <v>2589</v>
      </c>
      <c r="D402" s="516" t="s">
        <v>1707</v>
      </c>
      <c r="E402" s="516">
        <v>0</v>
      </c>
      <c r="F402" s="611" t="s">
        <v>1581</v>
      </c>
      <c r="G402" s="493">
        <v>2007</v>
      </c>
      <c r="H402" s="516" t="s">
        <v>1654</v>
      </c>
      <c r="I402" s="521" t="s">
        <v>892</v>
      </c>
      <c r="J402" s="516">
        <v>0</v>
      </c>
      <c r="K402" s="516">
        <v>0</v>
      </c>
      <c r="L402" s="516">
        <v>0</v>
      </c>
      <c r="M402" s="493" t="s">
        <v>204</v>
      </c>
      <c r="N402" s="493">
        <v>2007</v>
      </c>
      <c r="O402" s="517">
        <v>16150357.097631028</v>
      </c>
      <c r="P402" s="611" t="s">
        <v>123</v>
      </c>
      <c r="Q402" s="1090"/>
      <c r="R402" s="643" t="str">
        <f t="shared" si="156"/>
        <v>2.08.01</v>
      </c>
      <c r="S402" s="543" t="str">
        <f t="shared" si="184"/>
        <v>ALAT KEDOKTERAN</v>
      </c>
      <c r="T402" s="543">
        <f t="shared" si="185"/>
        <v>5</v>
      </c>
      <c r="U402" s="651">
        <f t="shared" si="157"/>
        <v>3230069.4195262054</v>
      </c>
      <c r="V402" s="543">
        <f t="shared" si="181"/>
        <v>6</v>
      </c>
      <c r="W402" s="647">
        <f t="shared" si="158"/>
        <v>16150347.097631028</v>
      </c>
      <c r="X402" s="647">
        <f t="shared" si="159"/>
        <v>0</v>
      </c>
      <c r="Y402" s="647">
        <f t="shared" si="160"/>
        <v>0</v>
      </c>
      <c r="Z402" s="647">
        <f t="shared" si="161"/>
        <v>0</v>
      </c>
      <c r="AA402" s="647">
        <f t="shared" si="162"/>
        <v>0</v>
      </c>
      <c r="AB402" s="647">
        <f t="shared" si="163"/>
        <v>0</v>
      </c>
      <c r="AC402" s="648">
        <f t="shared" si="164"/>
        <v>2007</v>
      </c>
      <c r="AD402" s="599">
        <f t="shared" si="165"/>
        <v>10</v>
      </c>
      <c r="AE402" s="649">
        <f t="shared" si="166"/>
        <v>16150357.097631028</v>
      </c>
      <c r="AF402" s="473">
        <f t="shared" si="182"/>
        <v>16150347.097631028</v>
      </c>
      <c r="AG402" s="640">
        <f t="shared" si="183"/>
        <v>16150347.097631028</v>
      </c>
      <c r="AH402" s="625"/>
      <c r="AI402" s="625"/>
      <c r="AJ402" s="625"/>
      <c r="AK402" s="625"/>
      <c r="AL402" s="625"/>
      <c r="AM402" s="625"/>
      <c r="AN402" s="625"/>
    </row>
    <row r="403" spans="1:40" s="626" customFormat="1" ht="16">
      <c r="A403" s="496"/>
      <c r="B403" s="493" t="s">
        <v>711</v>
      </c>
      <c r="C403" s="494" t="s">
        <v>2591</v>
      </c>
      <c r="D403" s="516" t="s">
        <v>1711</v>
      </c>
      <c r="E403" s="516">
        <v>0</v>
      </c>
      <c r="F403" s="611"/>
      <c r="G403" s="493">
        <v>2007</v>
      </c>
      <c r="H403" s="516" t="s">
        <v>1653</v>
      </c>
      <c r="I403" s="521"/>
      <c r="J403" s="516">
        <v>0</v>
      </c>
      <c r="K403" s="516">
        <v>0</v>
      </c>
      <c r="L403" s="516">
        <v>0</v>
      </c>
      <c r="M403" s="493" t="s">
        <v>204</v>
      </c>
      <c r="N403" s="493">
        <v>2007</v>
      </c>
      <c r="O403" s="517">
        <v>532602.36642208754</v>
      </c>
      <c r="P403" s="611" t="s">
        <v>123</v>
      </c>
      <c r="Q403" s="1090"/>
      <c r="R403" s="643" t="str">
        <f t="shared" si="156"/>
        <v>2.08.01</v>
      </c>
      <c r="S403" s="543" t="str">
        <f t="shared" si="184"/>
        <v>ALAT KEDOKTERAN</v>
      </c>
      <c r="T403" s="543">
        <f t="shared" si="185"/>
        <v>5</v>
      </c>
      <c r="U403" s="651">
        <f t="shared" si="157"/>
        <v>106518.4732844175</v>
      </c>
      <c r="V403" s="543">
        <f t="shared" si="181"/>
        <v>6</v>
      </c>
      <c r="W403" s="647">
        <f t="shared" si="158"/>
        <v>532592.36642208754</v>
      </c>
      <c r="X403" s="647">
        <f t="shared" si="159"/>
        <v>0</v>
      </c>
      <c r="Y403" s="647">
        <f t="shared" si="160"/>
        <v>0</v>
      </c>
      <c r="Z403" s="647">
        <f t="shared" si="161"/>
        <v>0</v>
      </c>
      <c r="AA403" s="647">
        <f t="shared" si="162"/>
        <v>0</v>
      </c>
      <c r="AB403" s="647">
        <f t="shared" si="163"/>
        <v>0</v>
      </c>
      <c r="AC403" s="648">
        <f t="shared" si="164"/>
        <v>2007</v>
      </c>
      <c r="AD403" s="599">
        <f t="shared" si="165"/>
        <v>10</v>
      </c>
      <c r="AE403" s="649">
        <f t="shared" si="166"/>
        <v>532602.36642208754</v>
      </c>
      <c r="AF403" s="473">
        <f t="shared" si="182"/>
        <v>532592.36642208754</v>
      </c>
      <c r="AG403" s="640">
        <f t="shared" si="183"/>
        <v>532592.36642208754</v>
      </c>
      <c r="AH403" s="625"/>
      <c r="AI403" s="625"/>
      <c r="AJ403" s="625"/>
      <c r="AK403" s="625"/>
      <c r="AL403" s="625"/>
      <c r="AM403" s="625"/>
      <c r="AN403" s="625"/>
    </row>
    <row r="404" spans="1:40" s="626" customFormat="1" ht="16">
      <c r="A404" s="496"/>
      <c r="B404" s="493" t="s">
        <v>711</v>
      </c>
      <c r="C404" s="494" t="s">
        <v>2592</v>
      </c>
      <c r="D404" s="516" t="s">
        <v>1683</v>
      </c>
      <c r="E404" s="516">
        <v>0</v>
      </c>
      <c r="F404" s="611" t="s">
        <v>1581</v>
      </c>
      <c r="G404" s="493">
        <v>2007</v>
      </c>
      <c r="H404" s="516" t="s">
        <v>1653</v>
      </c>
      <c r="I404" s="521" t="s">
        <v>873</v>
      </c>
      <c r="J404" s="516">
        <v>0</v>
      </c>
      <c r="K404" s="516">
        <v>0</v>
      </c>
      <c r="L404" s="516">
        <v>0</v>
      </c>
      <c r="M404" s="493" t="s">
        <v>204</v>
      </c>
      <c r="N404" s="493">
        <v>2007</v>
      </c>
      <c r="O404" s="517">
        <v>835509.79392345808</v>
      </c>
      <c r="P404" s="611" t="s">
        <v>123</v>
      </c>
      <c r="Q404" s="1090"/>
      <c r="R404" s="643" t="str">
        <f t="shared" si="156"/>
        <v>2.08.01</v>
      </c>
      <c r="S404" s="543" t="str">
        <f t="shared" si="184"/>
        <v>ALAT KEDOKTERAN</v>
      </c>
      <c r="T404" s="543">
        <f t="shared" si="185"/>
        <v>5</v>
      </c>
      <c r="U404" s="651">
        <f t="shared" si="157"/>
        <v>167099.95878469161</v>
      </c>
      <c r="V404" s="543">
        <f t="shared" si="181"/>
        <v>6</v>
      </c>
      <c r="W404" s="647">
        <f t="shared" si="158"/>
        <v>835499.79392345808</v>
      </c>
      <c r="X404" s="647">
        <f t="shared" si="159"/>
        <v>0</v>
      </c>
      <c r="Y404" s="647">
        <f t="shared" si="160"/>
        <v>0</v>
      </c>
      <c r="Z404" s="647">
        <f t="shared" si="161"/>
        <v>0</v>
      </c>
      <c r="AA404" s="647">
        <f t="shared" si="162"/>
        <v>0</v>
      </c>
      <c r="AB404" s="647">
        <f t="shared" si="163"/>
        <v>0</v>
      </c>
      <c r="AC404" s="648">
        <f t="shared" si="164"/>
        <v>2007</v>
      </c>
      <c r="AD404" s="599">
        <f t="shared" si="165"/>
        <v>10</v>
      </c>
      <c r="AE404" s="649">
        <f t="shared" si="166"/>
        <v>835509.79392345808</v>
      </c>
      <c r="AF404" s="473">
        <f t="shared" si="182"/>
        <v>835499.79392345808</v>
      </c>
      <c r="AG404" s="640">
        <f t="shared" si="183"/>
        <v>835499.79392345808</v>
      </c>
      <c r="AH404" s="625"/>
      <c r="AI404" s="625"/>
      <c r="AJ404" s="625"/>
      <c r="AK404" s="625"/>
      <c r="AL404" s="625"/>
      <c r="AM404" s="625"/>
      <c r="AN404" s="625"/>
    </row>
    <row r="405" spans="1:40" s="626" customFormat="1" ht="16">
      <c r="A405" s="496"/>
      <c r="B405" s="493" t="s">
        <v>711</v>
      </c>
      <c r="C405" s="494" t="s">
        <v>2596</v>
      </c>
      <c r="D405" s="516" t="s">
        <v>1713</v>
      </c>
      <c r="E405" s="516">
        <v>0</v>
      </c>
      <c r="F405" s="611"/>
      <c r="G405" s="493">
        <v>2007</v>
      </c>
      <c r="H405" s="516" t="s">
        <v>1653</v>
      </c>
      <c r="I405" s="521" t="s">
        <v>871</v>
      </c>
      <c r="J405" s="516">
        <v>0</v>
      </c>
      <c r="K405" s="516">
        <v>0</v>
      </c>
      <c r="L405" s="516">
        <v>0</v>
      </c>
      <c r="M405" s="493" t="s">
        <v>204</v>
      </c>
      <c r="N405" s="493">
        <v>2007</v>
      </c>
      <c r="O405" s="517">
        <v>59777881.031164646</v>
      </c>
      <c r="P405" s="611" t="s">
        <v>123</v>
      </c>
      <c r="Q405" s="1090"/>
      <c r="R405" s="643" t="str">
        <f t="shared" si="156"/>
        <v>2.08.01</v>
      </c>
      <c r="S405" s="543" t="str">
        <f t="shared" si="184"/>
        <v>ALAT KEDOKTERAN</v>
      </c>
      <c r="T405" s="543">
        <f t="shared" si="185"/>
        <v>5</v>
      </c>
      <c r="U405" s="651">
        <f t="shared" si="157"/>
        <v>11955574.20623293</v>
      </c>
      <c r="V405" s="543">
        <f t="shared" si="181"/>
        <v>6</v>
      </c>
      <c r="W405" s="647">
        <f t="shared" si="158"/>
        <v>59777871.031164646</v>
      </c>
      <c r="X405" s="647">
        <f t="shared" si="159"/>
        <v>0</v>
      </c>
      <c r="Y405" s="647">
        <f t="shared" si="160"/>
        <v>0</v>
      </c>
      <c r="Z405" s="647">
        <f t="shared" si="161"/>
        <v>0</v>
      </c>
      <c r="AA405" s="647">
        <f t="shared" si="162"/>
        <v>0</v>
      </c>
      <c r="AB405" s="647">
        <f t="shared" si="163"/>
        <v>0</v>
      </c>
      <c r="AC405" s="648">
        <f t="shared" si="164"/>
        <v>2007</v>
      </c>
      <c r="AD405" s="599">
        <f t="shared" si="165"/>
        <v>10</v>
      </c>
      <c r="AE405" s="649">
        <f t="shared" si="166"/>
        <v>59777881.031164646</v>
      </c>
      <c r="AF405" s="473">
        <f t="shared" si="182"/>
        <v>59777871.031164646</v>
      </c>
      <c r="AG405" s="640">
        <f t="shared" si="183"/>
        <v>59777871.031164646</v>
      </c>
      <c r="AH405" s="625"/>
      <c r="AI405" s="625"/>
      <c r="AJ405" s="625"/>
      <c r="AK405" s="625"/>
      <c r="AL405" s="625"/>
      <c r="AM405" s="625"/>
      <c r="AN405" s="625"/>
    </row>
    <row r="406" spans="1:40" s="626" customFormat="1" ht="16">
      <c r="A406" s="496"/>
      <c r="B406" s="493" t="s">
        <v>711</v>
      </c>
      <c r="C406" s="494" t="s">
        <v>2545</v>
      </c>
      <c r="D406" s="516" t="s">
        <v>1718</v>
      </c>
      <c r="E406" s="516">
        <v>0</v>
      </c>
      <c r="F406" s="611" t="s">
        <v>238</v>
      </c>
      <c r="G406" s="493">
        <v>2007</v>
      </c>
      <c r="H406" s="516" t="s">
        <v>1653</v>
      </c>
      <c r="I406" s="521" t="s">
        <v>855</v>
      </c>
      <c r="J406" s="516">
        <v>0</v>
      </c>
      <c r="K406" s="516">
        <v>0</v>
      </c>
      <c r="L406" s="516">
        <v>0</v>
      </c>
      <c r="M406" s="493" t="s">
        <v>204</v>
      </c>
      <c r="N406" s="493">
        <v>2007</v>
      </c>
      <c r="O406" s="517">
        <v>35889.903191444741</v>
      </c>
      <c r="P406" s="611" t="s">
        <v>123</v>
      </c>
      <c r="Q406" s="1090"/>
      <c r="R406" s="643" t="str">
        <f t="shared" si="156"/>
        <v>2.08.01</v>
      </c>
      <c r="S406" s="543" t="str">
        <f t="shared" si="184"/>
        <v>ALAT KEDOKTERAN</v>
      </c>
      <c r="T406" s="543">
        <f t="shared" si="185"/>
        <v>5</v>
      </c>
      <c r="U406" s="651">
        <f t="shared" si="157"/>
        <v>7175.9806382889483</v>
      </c>
      <c r="V406" s="543">
        <f t="shared" ref="V406:V412" si="186">2013-AC406</f>
        <v>6</v>
      </c>
      <c r="W406" s="647">
        <f t="shared" si="158"/>
        <v>35879.903191444741</v>
      </c>
      <c r="X406" s="647">
        <f t="shared" si="159"/>
        <v>0</v>
      </c>
      <c r="Y406" s="647">
        <f t="shared" si="160"/>
        <v>0</v>
      </c>
      <c r="Z406" s="647">
        <f t="shared" si="161"/>
        <v>0</v>
      </c>
      <c r="AA406" s="647">
        <f t="shared" si="162"/>
        <v>0</v>
      </c>
      <c r="AB406" s="647">
        <f t="shared" si="163"/>
        <v>0</v>
      </c>
      <c r="AC406" s="648">
        <f t="shared" si="164"/>
        <v>2007</v>
      </c>
      <c r="AD406" s="599">
        <f t="shared" si="165"/>
        <v>10</v>
      </c>
      <c r="AE406" s="649">
        <f t="shared" si="166"/>
        <v>35889.903191444741</v>
      </c>
      <c r="AF406" s="473">
        <f t="shared" si="182"/>
        <v>35879.903191444741</v>
      </c>
      <c r="AG406" s="640">
        <f t="shared" si="183"/>
        <v>35879.903191444741</v>
      </c>
      <c r="AH406" s="625"/>
      <c r="AI406" s="625"/>
      <c r="AJ406" s="625"/>
      <c r="AK406" s="625"/>
      <c r="AL406" s="625"/>
      <c r="AM406" s="625"/>
      <c r="AN406" s="625"/>
    </row>
    <row r="407" spans="1:40" s="626" customFormat="1" ht="32">
      <c r="A407" s="496"/>
      <c r="B407" s="493" t="s">
        <v>711</v>
      </c>
      <c r="C407" s="494" t="s">
        <v>2606</v>
      </c>
      <c r="D407" s="516" t="s">
        <v>1724</v>
      </c>
      <c r="E407" s="516">
        <v>0</v>
      </c>
      <c r="F407" s="611" t="s">
        <v>1581</v>
      </c>
      <c r="G407" s="493">
        <v>2007</v>
      </c>
      <c r="H407" s="516" t="s">
        <v>1653</v>
      </c>
      <c r="I407" s="521" t="s">
        <v>879</v>
      </c>
      <c r="J407" s="516">
        <v>0</v>
      </c>
      <c r="K407" s="516">
        <v>0</v>
      </c>
      <c r="L407" s="516">
        <v>0</v>
      </c>
      <c r="M407" s="493" t="s">
        <v>204</v>
      </c>
      <c r="N407" s="493">
        <v>2007</v>
      </c>
      <c r="O407" s="517">
        <v>5616017.0842385469</v>
      </c>
      <c r="P407" s="611" t="s">
        <v>123</v>
      </c>
      <c r="Q407" s="1090"/>
      <c r="R407" s="643" t="str">
        <f t="shared" si="156"/>
        <v>2.08.01</v>
      </c>
      <c r="S407" s="543" t="str">
        <f t="shared" si="184"/>
        <v>ALAT KEDOKTERAN</v>
      </c>
      <c r="T407" s="543">
        <f t="shared" si="185"/>
        <v>5</v>
      </c>
      <c r="U407" s="651">
        <f t="shared" si="157"/>
        <v>1123201.4168477093</v>
      </c>
      <c r="V407" s="543">
        <f t="shared" si="186"/>
        <v>6</v>
      </c>
      <c r="W407" s="647">
        <f t="shared" si="158"/>
        <v>5616007.0842385469</v>
      </c>
      <c r="X407" s="647">
        <f t="shared" si="159"/>
        <v>0</v>
      </c>
      <c r="Y407" s="647">
        <f t="shared" si="160"/>
        <v>0</v>
      </c>
      <c r="Z407" s="647">
        <f t="shared" si="161"/>
        <v>0</v>
      </c>
      <c r="AA407" s="647">
        <f t="shared" si="162"/>
        <v>0</v>
      </c>
      <c r="AB407" s="647">
        <f t="shared" si="163"/>
        <v>0</v>
      </c>
      <c r="AC407" s="648">
        <f t="shared" si="164"/>
        <v>2007</v>
      </c>
      <c r="AD407" s="599">
        <f t="shared" si="165"/>
        <v>10</v>
      </c>
      <c r="AE407" s="649">
        <f t="shared" si="166"/>
        <v>5616017.0842385469</v>
      </c>
      <c r="AF407" s="473">
        <f t="shared" si="182"/>
        <v>5616007.0842385469</v>
      </c>
      <c r="AG407" s="640">
        <f t="shared" si="183"/>
        <v>5616007.0842385469</v>
      </c>
      <c r="AH407" s="625"/>
      <c r="AI407" s="625"/>
      <c r="AJ407" s="625"/>
      <c r="AK407" s="625"/>
      <c r="AL407" s="625"/>
      <c r="AM407" s="625"/>
      <c r="AN407" s="625"/>
    </row>
    <row r="408" spans="1:40" s="626" customFormat="1" ht="16">
      <c r="A408" s="496"/>
      <c r="B408" s="493" t="s">
        <v>711</v>
      </c>
      <c r="C408" s="494" t="s">
        <v>2618</v>
      </c>
      <c r="D408" s="516" t="s">
        <v>1729</v>
      </c>
      <c r="E408" s="516">
        <v>0</v>
      </c>
      <c r="F408" s="611"/>
      <c r="G408" s="493">
        <v>2007</v>
      </c>
      <c r="H408" s="516" t="s">
        <v>1654</v>
      </c>
      <c r="I408" s="521"/>
      <c r="J408" s="516">
        <v>0</v>
      </c>
      <c r="K408" s="516">
        <v>0</v>
      </c>
      <c r="L408" s="516">
        <v>0</v>
      </c>
      <c r="M408" s="493" t="s">
        <v>204</v>
      </c>
      <c r="N408" s="493">
        <v>2007</v>
      </c>
      <c r="O408" s="517">
        <v>59816.137398633444</v>
      </c>
      <c r="P408" s="611" t="s">
        <v>123</v>
      </c>
      <c r="Q408" s="1090"/>
      <c r="R408" s="643" t="str">
        <f t="shared" si="156"/>
        <v>2.08.01</v>
      </c>
      <c r="S408" s="543" t="str">
        <f t="shared" si="184"/>
        <v>ALAT KEDOKTERAN</v>
      </c>
      <c r="T408" s="543">
        <f t="shared" si="185"/>
        <v>5</v>
      </c>
      <c r="U408" s="651">
        <f t="shared" si="157"/>
        <v>11961.227479726689</v>
      </c>
      <c r="V408" s="543">
        <f t="shared" si="186"/>
        <v>6</v>
      </c>
      <c r="W408" s="647">
        <f t="shared" si="158"/>
        <v>59806.137398633444</v>
      </c>
      <c r="X408" s="647">
        <f t="shared" si="159"/>
        <v>0</v>
      </c>
      <c r="Y408" s="647">
        <f t="shared" si="160"/>
        <v>0</v>
      </c>
      <c r="Z408" s="647">
        <f t="shared" si="161"/>
        <v>0</v>
      </c>
      <c r="AA408" s="647">
        <f t="shared" si="162"/>
        <v>0</v>
      </c>
      <c r="AB408" s="647">
        <f t="shared" si="163"/>
        <v>0</v>
      </c>
      <c r="AC408" s="648">
        <f t="shared" si="164"/>
        <v>2007</v>
      </c>
      <c r="AD408" s="599">
        <f t="shared" si="165"/>
        <v>10</v>
      </c>
      <c r="AE408" s="649">
        <f t="shared" si="166"/>
        <v>59816.137398633444</v>
      </c>
      <c r="AF408" s="473">
        <f t="shared" ref="AF408:AF415" si="187">W408+X408+Y408+Z408+AA408</f>
        <v>59806.137398633444</v>
      </c>
      <c r="AG408" s="640">
        <f t="shared" ref="AG408:AG415" si="188">AF408+AB408</f>
        <v>59806.137398633444</v>
      </c>
      <c r="AH408" s="625"/>
      <c r="AI408" s="625"/>
      <c r="AJ408" s="625"/>
      <c r="AK408" s="625"/>
      <c r="AL408" s="625"/>
      <c r="AM408" s="625"/>
      <c r="AN408" s="625"/>
    </row>
    <row r="409" spans="1:40" s="626" customFormat="1" ht="16">
      <c r="A409" s="496"/>
      <c r="B409" s="493" t="s">
        <v>711</v>
      </c>
      <c r="C409" s="494" t="s">
        <v>2619</v>
      </c>
      <c r="D409" s="516" t="s">
        <v>1730</v>
      </c>
      <c r="E409" s="516"/>
      <c r="F409" s="611"/>
      <c r="G409" s="493">
        <v>2007</v>
      </c>
      <c r="H409" s="516" t="s">
        <v>1653</v>
      </c>
      <c r="I409" s="521"/>
      <c r="J409" s="516">
        <v>0</v>
      </c>
      <c r="K409" s="516">
        <v>0</v>
      </c>
      <c r="L409" s="516">
        <v>0</v>
      </c>
      <c r="M409" s="493" t="s">
        <v>204</v>
      </c>
      <c r="N409" s="493">
        <v>2007</v>
      </c>
      <c r="O409" s="517">
        <v>348848.18130363128</v>
      </c>
      <c r="P409" s="611" t="s">
        <v>123</v>
      </c>
      <c r="Q409" s="1090"/>
      <c r="R409" s="643" t="str">
        <f t="shared" si="156"/>
        <v>2.08.01</v>
      </c>
      <c r="S409" s="543" t="str">
        <f t="shared" si="184"/>
        <v>ALAT KEDOKTERAN</v>
      </c>
      <c r="T409" s="543">
        <f t="shared" si="185"/>
        <v>5</v>
      </c>
      <c r="U409" s="651">
        <f t="shared" si="157"/>
        <v>69767.636260726256</v>
      </c>
      <c r="V409" s="543">
        <f t="shared" si="186"/>
        <v>6</v>
      </c>
      <c r="W409" s="647">
        <f t="shared" si="158"/>
        <v>348838.18130363128</v>
      </c>
      <c r="X409" s="647">
        <f t="shared" si="159"/>
        <v>0</v>
      </c>
      <c r="Y409" s="647">
        <f t="shared" si="160"/>
        <v>0</v>
      </c>
      <c r="Z409" s="647">
        <f t="shared" si="161"/>
        <v>0</v>
      </c>
      <c r="AA409" s="647">
        <f t="shared" si="162"/>
        <v>0</v>
      </c>
      <c r="AB409" s="647">
        <f t="shared" si="163"/>
        <v>0</v>
      </c>
      <c r="AC409" s="648">
        <f t="shared" si="164"/>
        <v>2007</v>
      </c>
      <c r="AD409" s="599">
        <f t="shared" si="165"/>
        <v>10</v>
      </c>
      <c r="AE409" s="649">
        <f t="shared" si="166"/>
        <v>348848.18130363128</v>
      </c>
      <c r="AF409" s="473">
        <f t="shared" si="187"/>
        <v>348838.18130363128</v>
      </c>
      <c r="AG409" s="640">
        <f t="shared" si="188"/>
        <v>348838.18130363128</v>
      </c>
      <c r="AH409" s="625"/>
      <c r="AI409" s="625"/>
      <c r="AJ409" s="625"/>
      <c r="AK409" s="625"/>
      <c r="AL409" s="625"/>
      <c r="AM409" s="625"/>
      <c r="AN409" s="625"/>
    </row>
    <row r="410" spans="1:40" s="626" customFormat="1" ht="16">
      <c r="A410" s="496"/>
      <c r="B410" s="493" t="s">
        <v>711</v>
      </c>
      <c r="C410" s="494" t="s">
        <v>2620</v>
      </c>
      <c r="D410" s="516" t="s">
        <v>1731</v>
      </c>
      <c r="E410" s="516">
        <v>0</v>
      </c>
      <c r="F410" s="611"/>
      <c r="G410" s="493">
        <v>2007</v>
      </c>
      <c r="H410" s="516" t="s">
        <v>1653</v>
      </c>
      <c r="I410" s="521"/>
      <c r="J410" s="516">
        <v>0</v>
      </c>
      <c r="K410" s="516">
        <v>0</v>
      </c>
      <c r="L410" s="516">
        <v>0</v>
      </c>
      <c r="M410" s="493" t="s">
        <v>204</v>
      </c>
      <c r="N410" s="493">
        <v>2007</v>
      </c>
      <c r="O410" s="517">
        <v>4186178.1756435754</v>
      </c>
      <c r="P410" s="611" t="s">
        <v>123</v>
      </c>
      <c r="Q410" s="1090"/>
      <c r="R410" s="643" t="str">
        <f t="shared" si="156"/>
        <v>2.08.01</v>
      </c>
      <c r="S410" s="543" t="str">
        <f t="shared" si="184"/>
        <v>ALAT KEDOKTERAN</v>
      </c>
      <c r="T410" s="543">
        <f t="shared" si="185"/>
        <v>5</v>
      </c>
      <c r="U410" s="651">
        <f t="shared" si="157"/>
        <v>837233.63512871508</v>
      </c>
      <c r="V410" s="543">
        <f t="shared" si="186"/>
        <v>6</v>
      </c>
      <c r="W410" s="647">
        <f t="shared" si="158"/>
        <v>4186168.1756435754</v>
      </c>
      <c r="X410" s="647">
        <f t="shared" si="159"/>
        <v>0</v>
      </c>
      <c r="Y410" s="647">
        <f t="shared" si="160"/>
        <v>0</v>
      </c>
      <c r="Z410" s="647">
        <f t="shared" si="161"/>
        <v>0</v>
      </c>
      <c r="AA410" s="647">
        <f t="shared" si="162"/>
        <v>0</v>
      </c>
      <c r="AB410" s="647">
        <f t="shared" si="163"/>
        <v>0</v>
      </c>
      <c r="AC410" s="648">
        <f t="shared" si="164"/>
        <v>2007</v>
      </c>
      <c r="AD410" s="599">
        <f t="shared" si="165"/>
        <v>10</v>
      </c>
      <c r="AE410" s="649">
        <f t="shared" si="166"/>
        <v>4186178.1756435754</v>
      </c>
      <c r="AF410" s="473">
        <f t="shared" si="187"/>
        <v>4186168.1756435754</v>
      </c>
      <c r="AG410" s="640">
        <f t="shared" si="188"/>
        <v>4186168.1756435754</v>
      </c>
      <c r="AH410" s="625"/>
      <c r="AI410" s="625"/>
      <c r="AJ410" s="625"/>
      <c r="AK410" s="625"/>
      <c r="AL410" s="625"/>
      <c r="AM410" s="625"/>
      <c r="AN410" s="625"/>
    </row>
    <row r="411" spans="1:40" s="626" customFormat="1" ht="16">
      <c r="A411" s="496"/>
      <c r="B411" s="493" t="s">
        <v>711</v>
      </c>
      <c r="C411" s="494" t="s">
        <v>2621</v>
      </c>
      <c r="D411" s="516" t="s">
        <v>848</v>
      </c>
      <c r="E411" s="516">
        <v>0</v>
      </c>
      <c r="F411" s="611"/>
      <c r="G411" s="493">
        <v>2007</v>
      </c>
      <c r="H411" s="516" t="s">
        <v>1653</v>
      </c>
      <c r="I411" s="521"/>
      <c r="J411" s="516">
        <v>0</v>
      </c>
      <c r="K411" s="516">
        <v>0</v>
      </c>
      <c r="L411" s="516">
        <v>0</v>
      </c>
      <c r="M411" s="493" t="s">
        <v>204</v>
      </c>
      <c r="N411" s="493">
        <v>2007</v>
      </c>
      <c r="O411" s="517">
        <v>7177936.4878360126</v>
      </c>
      <c r="P411" s="611" t="s">
        <v>123</v>
      </c>
      <c r="Q411" s="1090"/>
      <c r="R411" s="643" t="str">
        <f t="shared" si="156"/>
        <v>2.08.01</v>
      </c>
      <c r="S411" s="543" t="str">
        <f t="shared" si="184"/>
        <v>ALAT KEDOKTERAN</v>
      </c>
      <c r="T411" s="543">
        <f t="shared" si="185"/>
        <v>5</v>
      </c>
      <c r="U411" s="651">
        <f t="shared" si="157"/>
        <v>1435585.2975672025</v>
      </c>
      <c r="V411" s="543">
        <f t="shared" si="186"/>
        <v>6</v>
      </c>
      <c r="W411" s="647">
        <f t="shared" si="158"/>
        <v>7177926.4878360126</v>
      </c>
      <c r="X411" s="647">
        <f t="shared" si="159"/>
        <v>0</v>
      </c>
      <c r="Y411" s="647">
        <f t="shared" si="160"/>
        <v>0</v>
      </c>
      <c r="Z411" s="647">
        <f t="shared" si="161"/>
        <v>0</v>
      </c>
      <c r="AA411" s="647">
        <f t="shared" si="162"/>
        <v>0</v>
      </c>
      <c r="AB411" s="647">
        <f t="shared" si="163"/>
        <v>0</v>
      </c>
      <c r="AC411" s="648">
        <f t="shared" si="164"/>
        <v>2007</v>
      </c>
      <c r="AD411" s="599">
        <f t="shared" si="165"/>
        <v>10</v>
      </c>
      <c r="AE411" s="649">
        <f t="shared" si="166"/>
        <v>7177936.4878360126</v>
      </c>
      <c r="AF411" s="473">
        <f t="shared" si="187"/>
        <v>7177926.4878360126</v>
      </c>
      <c r="AG411" s="640">
        <f t="shared" si="188"/>
        <v>7177926.4878360126</v>
      </c>
      <c r="AH411" s="625"/>
      <c r="AI411" s="625"/>
      <c r="AJ411" s="625"/>
      <c r="AK411" s="625"/>
      <c r="AL411" s="625"/>
      <c r="AM411" s="625"/>
      <c r="AN411" s="625"/>
    </row>
    <row r="412" spans="1:40" s="626" customFormat="1" ht="16">
      <c r="A412" s="496"/>
      <c r="B412" s="493" t="s">
        <v>711</v>
      </c>
      <c r="C412" s="494" t="s">
        <v>2622</v>
      </c>
      <c r="D412" s="516" t="s">
        <v>1671</v>
      </c>
      <c r="E412" s="516">
        <v>0</v>
      </c>
      <c r="F412" s="611" t="s">
        <v>1581</v>
      </c>
      <c r="G412" s="493">
        <v>2007</v>
      </c>
      <c r="H412" s="516" t="s">
        <v>1654</v>
      </c>
      <c r="I412" s="521"/>
      <c r="J412" s="516">
        <v>0</v>
      </c>
      <c r="K412" s="516">
        <v>0</v>
      </c>
      <c r="L412" s="516">
        <v>0</v>
      </c>
      <c r="M412" s="493" t="s">
        <v>204</v>
      </c>
      <c r="N412" s="493">
        <v>2007</v>
      </c>
      <c r="O412" s="517">
        <v>21524272.965673923</v>
      </c>
      <c r="P412" s="611" t="s">
        <v>123</v>
      </c>
      <c r="Q412" s="1090"/>
      <c r="R412" s="643" t="str">
        <f t="shared" si="156"/>
        <v>2.08.01</v>
      </c>
      <c r="S412" s="543" t="str">
        <f t="shared" si="184"/>
        <v>ALAT KEDOKTERAN</v>
      </c>
      <c r="T412" s="543">
        <f t="shared" si="185"/>
        <v>5</v>
      </c>
      <c r="U412" s="651">
        <f t="shared" si="157"/>
        <v>4304852.5931347851</v>
      </c>
      <c r="V412" s="543">
        <f t="shared" si="186"/>
        <v>6</v>
      </c>
      <c r="W412" s="647">
        <f t="shared" si="158"/>
        <v>21524262.965673923</v>
      </c>
      <c r="X412" s="647">
        <f t="shared" si="159"/>
        <v>0</v>
      </c>
      <c r="Y412" s="647">
        <f t="shared" si="160"/>
        <v>0</v>
      </c>
      <c r="Z412" s="647">
        <f t="shared" si="161"/>
        <v>0</v>
      </c>
      <c r="AA412" s="647">
        <f t="shared" si="162"/>
        <v>0</v>
      </c>
      <c r="AB412" s="647">
        <f t="shared" si="163"/>
        <v>0</v>
      </c>
      <c r="AC412" s="648">
        <f t="shared" si="164"/>
        <v>2007</v>
      </c>
      <c r="AD412" s="599">
        <f t="shared" si="165"/>
        <v>10</v>
      </c>
      <c r="AE412" s="649">
        <f t="shared" si="166"/>
        <v>21524272.965673923</v>
      </c>
      <c r="AF412" s="473">
        <f t="shared" si="187"/>
        <v>21524262.965673923</v>
      </c>
      <c r="AG412" s="640">
        <f t="shared" si="188"/>
        <v>21524262.965673923</v>
      </c>
      <c r="AH412" s="625"/>
      <c r="AI412" s="625"/>
      <c r="AJ412" s="625"/>
      <c r="AK412" s="625"/>
      <c r="AL412" s="625"/>
      <c r="AM412" s="625"/>
      <c r="AN412" s="625"/>
    </row>
    <row r="413" spans="1:40" s="626" customFormat="1" ht="16">
      <c r="A413" s="496"/>
      <c r="B413" s="493" t="s">
        <v>711</v>
      </c>
      <c r="C413" s="494" t="s">
        <v>2660</v>
      </c>
      <c r="D413" s="611" t="s">
        <v>123</v>
      </c>
      <c r="E413" s="643" t="s">
        <v>2332</v>
      </c>
      <c r="F413" s="543" t="s">
        <v>2022</v>
      </c>
      <c r="G413" s="543">
        <v>2007</v>
      </c>
      <c r="H413" s="651">
        <v>271955.95999343257</v>
      </c>
      <c r="I413" s="543">
        <v>6</v>
      </c>
      <c r="J413" s="647">
        <v>1359779.7999671628</v>
      </c>
      <c r="K413" s="647">
        <v>0</v>
      </c>
      <c r="L413" s="647">
        <v>0</v>
      </c>
      <c r="M413" s="493"/>
      <c r="N413" s="493"/>
      <c r="O413" s="517">
        <v>1359789.7999671628</v>
      </c>
      <c r="P413" s="611" t="s">
        <v>123</v>
      </c>
      <c r="Q413" s="1090"/>
      <c r="R413" s="643" t="str">
        <f t="shared" si="156"/>
        <v>2.08.01</v>
      </c>
      <c r="S413" s="543" t="str">
        <f t="shared" ref="S413" si="189">VLOOKUP(R413,kelompok,2,0)</f>
        <v>ALAT KEDOKTERAN</v>
      </c>
      <c r="T413" s="543">
        <f t="shared" ref="T413" si="190">VLOOKUP(R413,MASAMANFAAT,4,0)</f>
        <v>5</v>
      </c>
      <c r="U413" s="651">
        <f t="shared" si="157"/>
        <v>271955.95999343257</v>
      </c>
      <c r="V413" s="543">
        <f t="shared" ref="V413" si="191">2013-AC413</f>
        <v>6</v>
      </c>
      <c r="W413" s="647">
        <f t="shared" si="158"/>
        <v>1359779.7999671628</v>
      </c>
      <c r="X413" s="647">
        <f t="shared" si="159"/>
        <v>0</v>
      </c>
      <c r="Y413" s="647">
        <f t="shared" si="160"/>
        <v>0</v>
      </c>
      <c r="Z413" s="647">
        <f t="shared" si="161"/>
        <v>0</v>
      </c>
      <c r="AA413" s="647">
        <f t="shared" si="162"/>
        <v>0</v>
      </c>
      <c r="AB413" s="647">
        <f t="shared" si="163"/>
        <v>0</v>
      </c>
      <c r="AC413" s="648">
        <f t="shared" si="164"/>
        <v>2007</v>
      </c>
      <c r="AD413" s="599">
        <f t="shared" si="165"/>
        <v>10</v>
      </c>
      <c r="AE413" s="649">
        <f t="shared" si="166"/>
        <v>1359789.7999671628</v>
      </c>
      <c r="AF413" s="473">
        <f t="shared" ref="AF413" si="192">W413+X413+Y413+Z413+AA413</f>
        <v>1359779.7999671628</v>
      </c>
      <c r="AG413" s="640">
        <f t="shared" ref="AG413" si="193">AF413+AB413</f>
        <v>1359779.7999671628</v>
      </c>
      <c r="AH413" s="625"/>
      <c r="AI413" s="625"/>
      <c r="AJ413" s="625"/>
      <c r="AK413" s="625"/>
      <c r="AL413" s="625"/>
      <c r="AM413" s="625"/>
      <c r="AN413" s="625"/>
    </row>
    <row r="414" spans="1:40" s="626" customFormat="1" ht="16">
      <c r="A414" s="496"/>
      <c r="B414" s="493" t="s">
        <v>711</v>
      </c>
      <c r="C414" s="494" t="s">
        <v>2661</v>
      </c>
      <c r="D414" s="516" t="s">
        <v>1711</v>
      </c>
      <c r="E414" s="516">
        <v>0</v>
      </c>
      <c r="F414" s="611" t="s">
        <v>1581</v>
      </c>
      <c r="G414" s="493">
        <v>2007</v>
      </c>
      <c r="H414" s="516" t="s">
        <v>1653</v>
      </c>
      <c r="I414" s="611"/>
      <c r="J414" s="516">
        <v>0</v>
      </c>
      <c r="K414" s="516">
        <v>0</v>
      </c>
      <c r="L414" s="516">
        <v>0</v>
      </c>
      <c r="M414" s="493" t="s">
        <v>204</v>
      </c>
      <c r="N414" s="493">
        <v>2007</v>
      </c>
      <c r="O414" s="517">
        <v>12782456.7941301</v>
      </c>
      <c r="P414" s="611" t="s">
        <v>123</v>
      </c>
      <c r="Q414" s="1090"/>
      <c r="R414" s="643" t="str">
        <f t="shared" si="156"/>
        <v>2.08.01</v>
      </c>
      <c r="S414" s="543" t="str">
        <f t="shared" ref="S414:S416" si="194">VLOOKUP(R414,kelompok,2,0)</f>
        <v>ALAT KEDOKTERAN</v>
      </c>
      <c r="T414" s="543">
        <f t="shared" ref="T414:T416" si="195">VLOOKUP(R414,MASAMANFAAT,4,0)</f>
        <v>5</v>
      </c>
      <c r="U414" s="651">
        <f t="shared" si="157"/>
        <v>2556489.3588260198</v>
      </c>
      <c r="V414" s="543">
        <f t="shared" ref="V414:V420" si="196">2013-AC414</f>
        <v>6</v>
      </c>
      <c r="W414" s="647">
        <f t="shared" si="158"/>
        <v>12782446.7941301</v>
      </c>
      <c r="X414" s="647">
        <f t="shared" si="159"/>
        <v>0</v>
      </c>
      <c r="Y414" s="647">
        <f t="shared" si="160"/>
        <v>0</v>
      </c>
      <c r="Z414" s="647">
        <f t="shared" si="161"/>
        <v>0</v>
      </c>
      <c r="AA414" s="647">
        <f t="shared" si="162"/>
        <v>0</v>
      </c>
      <c r="AB414" s="647">
        <f t="shared" si="163"/>
        <v>0</v>
      </c>
      <c r="AC414" s="648">
        <f t="shared" si="164"/>
        <v>2007</v>
      </c>
      <c r="AD414" s="599">
        <f t="shared" si="165"/>
        <v>10</v>
      </c>
      <c r="AE414" s="649">
        <f t="shared" si="166"/>
        <v>12782456.7941301</v>
      </c>
      <c r="AF414" s="473">
        <f t="shared" si="187"/>
        <v>12782446.7941301</v>
      </c>
      <c r="AG414" s="640">
        <f t="shared" si="188"/>
        <v>12782446.7941301</v>
      </c>
      <c r="AH414" s="625"/>
      <c r="AI414" s="625"/>
      <c r="AJ414" s="625"/>
      <c r="AK414" s="625"/>
      <c r="AL414" s="625"/>
      <c r="AM414" s="625"/>
      <c r="AN414" s="625"/>
    </row>
    <row r="415" spans="1:40" s="626" customFormat="1" ht="16">
      <c r="A415" s="496"/>
      <c r="B415" s="493" t="s">
        <v>711</v>
      </c>
      <c r="C415" s="494" t="s">
        <v>2662</v>
      </c>
      <c r="D415" s="516" t="s">
        <v>1771</v>
      </c>
      <c r="E415" s="516">
        <v>0</v>
      </c>
      <c r="F415" s="611" t="s">
        <v>1581</v>
      </c>
      <c r="G415" s="493">
        <v>2007</v>
      </c>
      <c r="H415" s="516" t="s">
        <v>1654</v>
      </c>
      <c r="I415" s="611"/>
      <c r="J415" s="516">
        <v>0</v>
      </c>
      <c r="K415" s="516">
        <v>0</v>
      </c>
      <c r="L415" s="516">
        <v>0</v>
      </c>
      <c r="M415" s="493" t="s">
        <v>204</v>
      </c>
      <c r="N415" s="493">
        <v>2007</v>
      </c>
      <c r="O415" s="517">
        <v>28712.143305420468</v>
      </c>
      <c r="P415" s="611" t="s">
        <v>123</v>
      </c>
      <c r="Q415" s="1090"/>
      <c r="R415" s="643" t="str">
        <f t="shared" si="156"/>
        <v>2.08.01</v>
      </c>
      <c r="S415" s="543" t="str">
        <f t="shared" si="194"/>
        <v>ALAT KEDOKTERAN</v>
      </c>
      <c r="T415" s="543">
        <f t="shared" si="195"/>
        <v>5</v>
      </c>
      <c r="U415" s="651">
        <f t="shared" si="157"/>
        <v>5740.4286610840936</v>
      </c>
      <c r="V415" s="543">
        <f t="shared" si="196"/>
        <v>6</v>
      </c>
      <c r="W415" s="647">
        <f t="shared" si="158"/>
        <v>28702.143305420468</v>
      </c>
      <c r="X415" s="647">
        <f t="shared" si="159"/>
        <v>0</v>
      </c>
      <c r="Y415" s="647">
        <f t="shared" si="160"/>
        <v>0</v>
      </c>
      <c r="Z415" s="647">
        <f t="shared" si="161"/>
        <v>0</v>
      </c>
      <c r="AA415" s="647">
        <f t="shared" si="162"/>
        <v>0</v>
      </c>
      <c r="AB415" s="647">
        <f t="shared" si="163"/>
        <v>0</v>
      </c>
      <c r="AC415" s="648">
        <f t="shared" si="164"/>
        <v>2007</v>
      </c>
      <c r="AD415" s="599">
        <f t="shared" si="165"/>
        <v>10</v>
      </c>
      <c r="AE415" s="649">
        <f t="shared" si="166"/>
        <v>28712.143305420468</v>
      </c>
      <c r="AF415" s="473">
        <f t="shared" si="187"/>
        <v>28702.143305420468</v>
      </c>
      <c r="AG415" s="640">
        <f t="shared" si="188"/>
        <v>28702.143305420468</v>
      </c>
      <c r="AH415" s="625"/>
      <c r="AI415" s="625"/>
      <c r="AJ415" s="625"/>
      <c r="AK415" s="625"/>
      <c r="AL415" s="625"/>
      <c r="AM415" s="625"/>
      <c r="AN415" s="625"/>
    </row>
    <row r="416" spans="1:40" s="626" customFormat="1" ht="16">
      <c r="A416" s="496"/>
      <c r="B416" s="493" t="s">
        <v>711</v>
      </c>
      <c r="C416" s="494" t="s">
        <v>2670</v>
      </c>
      <c r="D416" s="516" t="s">
        <v>828</v>
      </c>
      <c r="E416" s="516">
        <v>0</v>
      </c>
      <c r="F416" s="611" t="s">
        <v>225</v>
      </c>
      <c r="G416" s="493">
        <v>2007</v>
      </c>
      <c r="H416" s="516" t="s">
        <v>1654</v>
      </c>
      <c r="I416" s="611"/>
      <c r="J416" s="516">
        <v>0</v>
      </c>
      <c r="K416" s="516">
        <v>0</v>
      </c>
      <c r="L416" s="516">
        <v>0</v>
      </c>
      <c r="M416" s="493" t="s">
        <v>204</v>
      </c>
      <c r="N416" s="493">
        <v>2007</v>
      </c>
      <c r="O416" s="517">
        <v>882353.42448825436</v>
      </c>
      <c r="P416" s="611" t="s">
        <v>123</v>
      </c>
      <c r="Q416" s="1090"/>
      <c r="R416" s="643" t="str">
        <f t="shared" si="156"/>
        <v>2.08.01</v>
      </c>
      <c r="S416" s="543" t="str">
        <f t="shared" si="194"/>
        <v>ALAT KEDOKTERAN</v>
      </c>
      <c r="T416" s="543">
        <f t="shared" si="195"/>
        <v>5</v>
      </c>
      <c r="U416" s="651">
        <f t="shared" si="157"/>
        <v>176468.68489765088</v>
      </c>
      <c r="V416" s="543">
        <f t="shared" si="196"/>
        <v>6</v>
      </c>
      <c r="W416" s="647">
        <f t="shared" si="158"/>
        <v>882343.42448825436</v>
      </c>
      <c r="X416" s="647">
        <f t="shared" si="159"/>
        <v>0</v>
      </c>
      <c r="Y416" s="647">
        <f t="shared" si="160"/>
        <v>0</v>
      </c>
      <c r="Z416" s="647">
        <f t="shared" si="161"/>
        <v>0</v>
      </c>
      <c r="AA416" s="647">
        <f t="shared" si="162"/>
        <v>0</v>
      </c>
      <c r="AB416" s="647">
        <f t="shared" si="163"/>
        <v>0</v>
      </c>
      <c r="AC416" s="648">
        <f t="shared" si="164"/>
        <v>2007</v>
      </c>
      <c r="AD416" s="599">
        <f t="shared" si="165"/>
        <v>10</v>
      </c>
      <c r="AE416" s="649">
        <f t="shared" si="166"/>
        <v>882353.42448825436</v>
      </c>
      <c r="AF416" s="473">
        <f t="shared" ref="AF416:AF420" si="197">W416+X416+Y416+Z416+AA416</f>
        <v>882343.42448825436</v>
      </c>
      <c r="AG416" s="640">
        <f t="shared" ref="AG416:AG420" si="198">AF416+AB416</f>
        <v>882343.42448825436</v>
      </c>
      <c r="AH416" s="625"/>
      <c r="AI416" s="625"/>
      <c r="AJ416" s="625"/>
      <c r="AK416" s="625"/>
      <c r="AL416" s="625"/>
      <c r="AM416" s="625"/>
      <c r="AN416" s="625"/>
    </row>
    <row r="417" spans="1:40" s="626" customFormat="1" ht="16">
      <c r="A417" s="496"/>
      <c r="B417" s="493" t="s">
        <v>711</v>
      </c>
      <c r="C417" s="494" t="s">
        <v>2694</v>
      </c>
      <c r="D417" s="516" t="s">
        <v>1057</v>
      </c>
      <c r="E417" s="516">
        <v>0</v>
      </c>
      <c r="F417" s="611" t="s">
        <v>1581</v>
      </c>
      <c r="G417" s="493">
        <v>2008</v>
      </c>
      <c r="H417" s="516">
        <v>0</v>
      </c>
      <c r="I417" s="611"/>
      <c r="J417" s="516">
        <v>0</v>
      </c>
      <c r="K417" s="516">
        <v>0</v>
      </c>
      <c r="L417" s="516">
        <v>0</v>
      </c>
      <c r="M417" s="493" t="s">
        <v>204</v>
      </c>
      <c r="N417" s="493">
        <v>2008</v>
      </c>
      <c r="O417" s="517">
        <v>330829.57230794267</v>
      </c>
      <c r="P417" s="611" t="s">
        <v>123</v>
      </c>
      <c r="Q417" s="1090"/>
      <c r="R417" s="643" t="str">
        <f t="shared" si="156"/>
        <v>2.08.01</v>
      </c>
      <c r="S417" s="543" t="str">
        <f t="shared" ref="S417:S420" si="199">VLOOKUP(R417,kelompok,2,0)</f>
        <v>ALAT KEDOKTERAN</v>
      </c>
      <c r="T417" s="543">
        <f t="shared" ref="T417:T420" si="200">VLOOKUP(R417,MASAMANFAAT,4,0)</f>
        <v>5</v>
      </c>
      <c r="U417" s="651">
        <f t="shared" si="157"/>
        <v>66163.914461588531</v>
      </c>
      <c r="V417" s="543">
        <f t="shared" si="196"/>
        <v>5</v>
      </c>
      <c r="W417" s="647">
        <f t="shared" si="158"/>
        <v>330819.57230794267</v>
      </c>
      <c r="X417" s="647">
        <f t="shared" si="159"/>
        <v>0</v>
      </c>
      <c r="Y417" s="647">
        <f t="shared" si="160"/>
        <v>0</v>
      </c>
      <c r="Z417" s="647">
        <f t="shared" si="161"/>
        <v>0</v>
      </c>
      <c r="AA417" s="647">
        <f t="shared" si="162"/>
        <v>0</v>
      </c>
      <c r="AB417" s="647">
        <f t="shared" si="163"/>
        <v>0</v>
      </c>
      <c r="AC417" s="648">
        <f t="shared" si="164"/>
        <v>2008</v>
      </c>
      <c r="AD417" s="599">
        <f t="shared" si="165"/>
        <v>10</v>
      </c>
      <c r="AE417" s="649">
        <f t="shared" si="166"/>
        <v>330829.57230794267</v>
      </c>
      <c r="AF417" s="473">
        <f t="shared" si="197"/>
        <v>330819.57230794267</v>
      </c>
      <c r="AG417" s="640">
        <f t="shared" si="198"/>
        <v>330819.57230794267</v>
      </c>
      <c r="AH417" s="625"/>
      <c r="AI417" s="625"/>
      <c r="AJ417" s="625"/>
      <c r="AK417" s="625"/>
      <c r="AL417" s="625"/>
      <c r="AM417" s="625"/>
      <c r="AN417" s="625"/>
    </row>
    <row r="418" spans="1:40" s="626" customFormat="1" ht="16">
      <c r="A418" s="496"/>
      <c r="B418" s="493" t="s">
        <v>711</v>
      </c>
      <c r="C418" s="494" t="s">
        <v>2695</v>
      </c>
      <c r="D418" s="516" t="s">
        <v>1057</v>
      </c>
      <c r="E418" s="516">
        <v>0</v>
      </c>
      <c r="F418" s="611" t="s">
        <v>1581</v>
      </c>
      <c r="G418" s="493">
        <v>2008</v>
      </c>
      <c r="H418" s="516">
        <v>0</v>
      </c>
      <c r="I418" s="611"/>
      <c r="J418" s="516">
        <v>0</v>
      </c>
      <c r="K418" s="516">
        <v>0</v>
      </c>
      <c r="L418" s="516">
        <v>0</v>
      </c>
      <c r="M418" s="493" t="s">
        <v>204</v>
      </c>
      <c r="N418" s="493">
        <v>2008</v>
      </c>
      <c r="O418" s="517">
        <v>661659.14461588534</v>
      </c>
      <c r="P418" s="611"/>
      <c r="Q418" s="1090"/>
      <c r="R418" s="643" t="str">
        <f t="shared" si="156"/>
        <v>2.08.01</v>
      </c>
      <c r="S418" s="543" t="str">
        <f t="shared" si="199"/>
        <v>ALAT KEDOKTERAN</v>
      </c>
      <c r="T418" s="543">
        <f t="shared" si="200"/>
        <v>5</v>
      </c>
      <c r="U418" s="651">
        <f t="shared" si="157"/>
        <v>132329.82892317706</v>
      </c>
      <c r="V418" s="543">
        <f t="shared" si="196"/>
        <v>5</v>
      </c>
      <c r="W418" s="647">
        <f t="shared" si="158"/>
        <v>661649.14461588534</v>
      </c>
      <c r="X418" s="647">
        <f t="shared" si="159"/>
        <v>0</v>
      </c>
      <c r="Y418" s="647">
        <f t="shared" si="160"/>
        <v>0</v>
      </c>
      <c r="Z418" s="647">
        <f t="shared" si="161"/>
        <v>0</v>
      </c>
      <c r="AA418" s="647">
        <f t="shared" si="162"/>
        <v>0</v>
      </c>
      <c r="AB418" s="647">
        <f t="shared" si="163"/>
        <v>0</v>
      </c>
      <c r="AC418" s="648">
        <f t="shared" si="164"/>
        <v>2008</v>
      </c>
      <c r="AD418" s="599">
        <f t="shared" si="165"/>
        <v>10</v>
      </c>
      <c r="AE418" s="649">
        <f t="shared" si="166"/>
        <v>661659.14461588534</v>
      </c>
      <c r="AF418" s="473">
        <f t="shared" si="197"/>
        <v>661649.14461588534</v>
      </c>
      <c r="AG418" s="640">
        <f t="shared" si="198"/>
        <v>661649.14461588534</v>
      </c>
      <c r="AH418" s="625"/>
      <c r="AI418" s="625"/>
      <c r="AJ418" s="625"/>
      <c r="AK418" s="625"/>
      <c r="AL418" s="625"/>
      <c r="AM418" s="625"/>
      <c r="AN418" s="625"/>
    </row>
    <row r="419" spans="1:40" s="626" customFormat="1" ht="16">
      <c r="A419" s="496"/>
      <c r="B419" s="493" t="s">
        <v>711</v>
      </c>
      <c r="C419" s="494" t="s">
        <v>2697</v>
      </c>
      <c r="D419" s="516" t="s">
        <v>849</v>
      </c>
      <c r="E419" s="516">
        <v>0</v>
      </c>
      <c r="F419" s="611" t="s">
        <v>1580</v>
      </c>
      <c r="G419" s="611">
        <v>2008</v>
      </c>
      <c r="H419" s="516">
        <v>0</v>
      </c>
      <c r="I419" s="611"/>
      <c r="J419" s="516">
        <v>0</v>
      </c>
      <c r="K419" s="516">
        <v>0</v>
      </c>
      <c r="L419" s="516">
        <v>0</v>
      </c>
      <c r="M419" s="493" t="s">
        <v>204</v>
      </c>
      <c r="N419" s="611">
        <v>2008</v>
      </c>
      <c r="O419" s="517">
        <v>22330996.130786132</v>
      </c>
      <c r="P419" s="611" t="s">
        <v>1573</v>
      </c>
      <c r="Q419" s="1090"/>
      <c r="R419" s="643" t="str">
        <f t="shared" ref="R419:R439" si="201">MID(B419,2,7)</f>
        <v>2.08.01</v>
      </c>
      <c r="S419" s="543" t="str">
        <f t="shared" si="199"/>
        <v>ALAT KEDOKTERAN</v>
      </c>
      <c r="T419" s="543">
        <f t="shared" si="200"/>
        <v>5</v>
      </c>
      <c r="U419" s="651">
        <f t="shared" ref="U419:U443" si="202">(O419-10)/T419</f>
        <v>4466197.2261572266</v>
      </c>
      <c r="V419" s="543">
        <f t="shared" si="196"/>
        <v>5</v>
      </c>
      <c r="W419" s="647">
        <f t="shared" ref="W419:W439" si="203">IF(V419&gt;T419,O419-10,U419*V419)</f>
        <v>22330986.130786132</v>
      </c>
      <c r="X419" s="647">
        <f t="shared" ref="X419:X439" si="204">IF(O419-10=W419,0,U419)</f>
        <v>0</v>
      </c>
      <c r="Y419" s="647">
        <f t="shared" ref="Y419:Y439" si="205">IF(O419-10=W419+X419,0,U419)</f>
        <v>0</v>
      </c>
      <c r="Z419" s="647">
        <f t="shared" ref="Z419:Z439" si="206">IF(O419-10=X419+Y419+W419,0,U419)</f>
        <v>0</v>
      </c>
      <c r="AA419" s="647">
        <f t="shared" ref="AA419:AA439" si="207">IF(O419-10=Y419+Z419+X419+W419,0,U419)</f>
        <v>0</v>
      </c>
      <c r="AB419" s="647">
        <f t="shared" ref="AB419:AB443" si="208">IF(O419-10=W419+X419+Z419+AA419+Y419,0,U419)</f>
        <v>0</v>
      </c>
      <c r="AC419" s="648">
        <f t="shared" ref="AC419:AC439" si="209">G419</f>
        <v>2008</v>
      </c>
      <c r="AD419" s="599">
        <f t="shared" ref="AD419:AD443" si="210">O419-(W419+X419+Y419+Z419+AA419+AB419)</f>
        <v>10</v>
      </c>
      <c r="AE419" s="649">
        <f t="shared" ref="AE419:AE439" si="211">O419</f>
        <v>22330996.130786132</v>
      </c>
      <c r="AF419" s="473">
        <f t="shared" si="197"/>
        <v>22330986.130786132</v>
      </c>
      <c r="AG419" s="640">
        <f t="shared" si="198"/>
        <v>22330986.130786132</v>
      </c>
      <c r="AH419" s="625"/>
      <c r="AI419" s="625"/>
      <c r="AJ419" s="625"/>
      <c r="AK419" s="625"/>
      <c r="AL419" s="625"/>
      <c r="AM419" s="625"/>
      <c r="AN419" s="625"/>
    </row>
    <row r="420" spans="1:40" s="626" customFormat="1" ht="16">
      <c r="A420" s="496"/>
      <c r="B420" s="493" t="s">
        <v>711</v>
      </c>
      <c r="C420" s="494" t="s">
        <v>2698</v>
      </c>
      <c r="D420" s="516" t="s">
        <v>849</v>
      </c>
      <c r="E420" s="516">
        <v>0</v>
      </c>
      <c r="F420" s="611" t="s">
        <v>1580</v>
      </c>
      <c r="G420" s="611">
        <v>2008</v>
      </c>
      <c r="H420" s="516">
        <v>0</v>
      </c>
      <c r="I420" s="611"/>
      <c r="J420" s="516">
        <v>0</v>
      </c>
      <c r="K420" s="516">
        <v>0</v>
      </c>
      <c r="L420" s="516">
        <v>0</v>
      </c>
      <c r="M420" s="493" t="s">
        <v>204</v>
      </c>
      <c r="N420" s="611">
        <v>2008</v>
      </c>
      <c r="O420" s="517">
        <v>8270739.3076985674</v>
      </c>
      <c r="P420" s="611" t="s">
        <v>1573</v>
      </c>
      <c r="Q420" s="1090"/>
      <c r="R420" s="643" t="str">
        <f t="shared" si="201"/>
        <v>2.08.01</v>
      </c>
      <c r="S420" s="543" t="str">
        <f t="shared" si="199"/>
        <v>ALAT KEDOKTERAN</v>
      </c>
      <c r="T420" s="543">
        <f t="shared" si="200"/>
        <v>5</v>
      </c>
      <c r="U420" s="651">
        <f t="shared" si="202"/>
        <v>1654145.8615397136</v>
      </c>
      <c r="V420" s="543">
        <f t="shared" si="196"/>
        <v>5</v>
      </c>
      <c r="W420" s="647">
        <f t="shared" si="203"/>
        <v>8270729.3076985683</v>
      </c>
      <c r="X420" s="647">
        <f t="shared" si="204"/>
        <v>0</v>
      </c>
      <c r="Y420" s="647">
        <f t="shared" si="205"/>
        <v>0</v>
      </c>
      <c r="Z420" s="647">
        <f t="shared" si="206"/>
        <v>0</v>
      </c>
      <c r="AA420" s="647">
        <f t="shared" si="207"/>
        <v>0</v>
      </c>
      <c r="AB420" s="647">
        <f t="shared" si="208"/>
        <v>0</v>
      </c>
      <c r="AC420" s="648">
        <f t="shared" si="209"/>
        <v>2008</v>
      </c>
      <c r="AD420" s="599">
        <f t="shared" si="210"/>
        <v>9.9999999990686774</v>
      </c>
      <c r="AE420" s="649">
        <f t="shared" si="211"/>
        <v>8270739.3076985674</v>
      </c>
      <c r="AF420" s="473">
        <f t="shared" si="197"/>
        <v>8270729.3076985683</v>
      </c>
      <c r="AG420" s="640">
        <f t="shared" si="198"/>
        <v>8270729.3076985683</v>
      </c>
      <c r="AH420" s="625"/>
      <c r="AI420" s="625"/>
      <c r="AJ420" s="625"/>
      <c r="AK420" s="625"/>
      <c r="AL420" s="625"/>
      <c r="AM420" s="625"/>
      <c r="AN420" s="625"/>
    </row>
    <row r="421" spans="1:40" s="626" customFormat="1" ht="16">
      <c r="A421" s="496"/>
      <c r="B421" s="493" t="s">
        <v>711</v>
      </c>
      <c r="C421" s="494" t="s">
        <v>2743</v>
      </c>
      <c r="D421" s="516" t="s">
        <v>1882</v>
      </c>
      <c r="E421" s="611"/>
      <c r="F421" s="611"/>
      <c r="G421" s="493">
        <v>2013</v>
      </c>
      <c r="H421" s="610"/>
      <c r="I421" s="611"/>
      <c r="J421" s="611"/>
      <c r="K421" s="611"/>
      <c r="L421" s="611"/>
      <c r="M421" s="493" t="s">
        <v>204</v>
      </c>
      <c r="N421" s="493"/>
      <c r="O421" s="517">
        <v>4558503.1600211626</v>
      </c>
      <c r="P421" s="610"/>
      <c r="Q421" s="1089"/>
      <c r="R421" s="643" t="str">
        <f t="shared" si="201"/>
        <v>2.08.01</v>
      </c>
      <c r="S421" s="543" t="str">
        <f t="shared" ref="S421:S456" si="212">VLOOKUP(R421,kelompok,2,0)</f>
        <v>ALAT KEDOKTERAN</v>
      </c>
      <c r="T421" s="543">
        <f t="shared" ref="T421:T456" si="213">VLOOKUP(R421,MASAMANFAAT,4,0)</f>
        <v>5</v>
      </c>
      <c r="U421" s="651">
        <f t="shared" si="202"/>
        <v>911698.6320042325</v>
      </c>
      <c r="V421" s="543">
        <f t="shared" ref="V421:V423" si="214">2013-AC421</f>
        <v>0</v>
      </c>
      <c r="W421" s="647">
        <f t="shared" si="203"/>
        <v>0</v>
      </c>
      <c r="X421" s="647">
        <f t="shared" si="204"/>
        <v>911698.6320042325</v>
      </c>
      <c r="Y421" s="647">
        <f t="shared" si="205"/>
        <v>911698.6320042325</v>
      </c>
      <c r="Z421" s="647">
        <f t="shared" si="206"/>
        <v>911698.6320042325</v>
      </c>
      <c r="AA421" s="647">
        <f t="shared" si="207"/>
        <v>911698.6320042325</v>
      </c>
      <c r="AB421" s="647">
        <f t="shared" si="208"/>
        <v>911698.6320042325</v>
      </c>
      <c r="AC421" s="648">
        <f t="shared" si="209"/>
        <v>2013</v>
      </c>
      <c r="AD421" s="599">
        <f t="shared" si="210"/>
        <v>10</v>
      </c>
      <c r="AE421" s="649">
        <f t="shared" si="211"/>
        <v>4558503.1600211626</v>
      </c>
      <c r="AF421" s="473">
        <f t="shared" ref="AF421:AF439" si="215">W421+X421+Y421+Z421+AA421</f>
        <v>3646794.52801693</v>
      </c>
      <c r="AG421" s="640">
        <f t="shared" ref="AG421:AG439" si="216">AF421+AB421</f>
        <v>4558493.1600211626</v>
      </c>
      <c r="AH421" s="625"/>
      <c r="AI421" s="625"/>
      <c r="AJ421" s="625"/>
      <c r="AK421" s="625"/>
      <c r="AL421" s="625"/>
      <c r="AM421" s="625"/>
      <c r="AN421" s="625"/>
    </row>
    <row r="422" spans="1:40" s="626" customFormat="1" ht="16">
      <c r="A422" s="496"/>
      <c r="B422" s="493" t="s">
        <v>711</v>
      </c>
      <c r="C422" s="494" t="s">
        <v>2744</v>
      </c>
      <c r="D422" s="516" t="s">
        <v>849</v>
      </c>
      <c r="E422" s="611"/>
      <c r="F422" s="611"/>
      <c r="G422" s="493">
        <v>2013</v>
      </c>
      <c r="H422" s="610"/>
      <c r="I422" s="611"/>
      <c r="J422" s="611"/>
      <c r="K422" s="611"/>
      <c r="L422" s="611"/>
      <c r="M422" s="493" t="s">
        <v>204</v>
      </c>
      <c r="N422" s="493"/>
      <c r="O422" s="517">
        <v>3820902.7944783801</v>
      </c>
      <c r="P422" s="610"/>
      <c r="Q422" s="1089"/>
      <c r="R422" s="643" t="str">
        <f t="shared" si="201"/>
        <v>2.08.01</v>
      </c>
      <c r="S422" s="543" t="str">
        <f t="shared" si="212"/>
        <v>ALAT KEDOKTERAN</v>
      </c>
      <c r="T422" s="543">
        <f t="shared" si="213"/>
        <v>5</v>
      </c>
      <c r="U422" s="651">
        <f t="shared" si="202"/>
        <v>764178.55889567605</v>
      </c>
      <c r="V422" s="543">
        <f t="shared" si="214"/>
        <v>0</v>
      </c>
      <c r="W422" s="647">
        <f t="shared" si="203"/>
        <v>0</v>
      </c>
      <c r="X422" s="647">
        <f t="shared" si="204"/>
        <v>764178.55889567605</v>
      </c>
      <c r="Y422" s="647">
        <f t="shared" si="205"/>
        <v>764178.55889567605</v>
      </c>
      <c r="Z422" s="647">
        <f t="shared" si="206"/>
        <v>764178.55889567605</v>
      </c>
      <c r="AA422" s="647">
        <f t="shared" si="207"/>
        <v>764178.55889567605</v>
      </c>
      <c r="AB422" s="647">
        <f t="shared" si="208"/>
        <v>764178.55889567605</v>
      </c>
      <c r="AC422" s="648">
        <f t="shared" si="209"/>
        <v>2013</v>
      </c>
      <c r="AD422" s="599">
        <f t="shared" si="210"/>
        <v>10</v>
      </c>
      <c r="AE422" s="649">
        <f t="shared" si="211"/>
        <v>3820902.7944783801</v>
      </c>
      <c r="AF422" s="473">
        <f t="shared" si="215"/>
        <v>3056714.2355827042</v>
      </c>
      <c r="AG422" s="640">
        <f t="shared" si="216"/>
        <v>3820892.7944783801</v>
      </c>
      <c r="AH422" s="625"/>
      <c r="AI422" s="625"/>
      <c r="AJ422" s="625"/>
      <c r="AK422" s="625"/>
      <c r="AL422" s="625"/>
      <c r="AM422" s="625"/>
      <c r="AN422" s="625"/>
    </row>
    <row r="423" spans="1:40" s="626" customFormat="1" ht="16">
      <c r="A423" s="496"/>
      <c r="B423" s="493" t="s">
        <v>711</v>
      </c>
      <c r="C423" s="494" t="s">
        <v>2545</v>
      </c>
      <c r="D423" s="516" t="s">
        <v>1885</v>
      </c>
      <c r="E423" s="611"/>
      <c r="F423" s="611"/>
      <c r="G423" s="493">
        <v>2013</v>
      </c>
      <c r="H423" s="610"/>
      <c r="I423" s="611"/>
      <c r="J423" s="611"/>
      <c r="K423" s="611"/>
      <c r="L423" s="611"/>
      <c r="M423" s="493" t="s">
        <v>204</v>
      </c>
      <c r="N423" s="493"/>
      <c r="O423" s="517">
        <v>664504.83382232697</v>
      </c>
      <c r="P423" s="610"/>
      <c r="Q423" s="1089"/>
      <c r="R423" s="643" t="str">
        <f t="shared" si="201"/>
        <v>2.08.01</v>
      </c>
      <c r="S423" s="543" t="str">
        <f t="shared" si="212"/>
        <v>ALAT KEDOKTERAN</v>
      </c>
      <c r="T423" s="543">
        <f t="shared" si="213"/>
        <v>5</v>
      </c>
      <c r="U423" s="651">
        <f t="shared" si="202"/>
        <v>132898.96676446538</v>
      </c>
      <c r="V423" s="543">
        <f t="shared" si="214"/>
        <v>0</v>
      </c>
      <c r="W423" s="647">
        <f t="shared" si="203"/>
        <v>0</v>
      </c>
      <c r="X423" s="647">
        <f t="shared" si="204"/>
        <v>132898.96676446538</v>
      </c>
      <c r="Y423" s="647">
        <f t="shared" si="205"/>
        <v>132898.96676446538</v>
      </c>
      <c r="Z423" s="647">
        <f t="shared" si="206"/>
        <v>132898.96676446538</v>
      </c>
      <c r="AA423" s="647">
        <f t="shared" si="207"/>
        <v>132898.96676446538</v>
      </c>
      <c r="AB423" s="647">
        <f t="shared" si="208"/>
        <v>132898.96676446538</v>
      </c>
      <c r="AC423" s="648">
        <f t="shared" si="209"/>
        <v>2013</v>
      </c>
      <c r="AD423" s="599">
        <f t="shared" si="210"/>
        <v>10</v>
      </c>
      <c r="AE423" s="649">
        <f t="shared" si="211"/>
        <v>664504.83382232697</v>
      </c>
      <c r="AF423" s="473">
        <f t="shared" si="215"/>
        <v>531595.86705786153</v>
      </c>
      <c r="AG423" s="640">
        <f t="shared" si="216"/>
        <v>664494.83382232697</v>
      </c>
      <c r="AH423" s="625"/>
      <c r="AI423" s="625"/>
      <c r="AJ423" s="625"/>
      <c r="AK423" s="625"/>
      <c r="AL423" s="625"/>
      <c r="AM423" s="625"/>
      <c r="AN423" s="625"/>
    </row>
    <row r="424" spans="1:40" s="626" customFormat="1" ht="16">
      <c r="A424" s="496"/>
      <c r="B424" s="493" t="s">
        <v>711</v>
      </c>
      <c r="C424" s="494" t="s">
        <v>2750</v>
      </c>
      <c r="D424" s="516" t="s">
        <v>1882</v>
      </c>
      <c r="E424" s="611"/>
      <c r="F424" s="611"/>
      <c r="G424" s="493">
        <v>2014</v>
      </c>
      <c r="H424" s="610"/>
      <c r="I424" s="611"/>
      <c r="J424" s="611"/>
      <c r="K424" s="611"/>
      <c r="L424" s="611"/>
      <c r="M424" s="493" t="s">
        <v>204</v>
      </c>
      <c r="N424" s="493"/>
      <c r="O424" s="517">
        <v>88539.574815045751</v>
      </c>
      <c r="P424" s="610"/>
      <c r="Q424" s="1089"/>
      <c r="R424" s="643" t="str">
        <f t="shared" si="201"/>
        <v>2.08.01</v>
      </c>
      <c r="S424" s="543" t="str">
        <f t="shared" si="212"/>
        <v>ALAT KEDOKTERAN</v>
      </c>
      <c r="T424" s="543">
        <f t="shared" si="213"/>
        <v>5</v>
      </c>
      <c r="U424" s="651">
        <f t="shared" si="202"/>
        <v>17705.914963009149</v>
      </c>
      <c r="V424" s="543">
        <v>0</v>
      </c>
      <c r="W424" s="647">
        <f t="shared" si="203"/>
        <v>0</v>
      </c>
      <c r="X424" s="647">
        <f t="shared" si="204"/>
        <v>17705.914963009149</v>
      </c>
      <c r="Y424" s="647">
        <f t="shared" si="205"/>
        <v>17705.914963009149</v>
      </c>
      <c r="Z424" s="647">
        <f t="shared" si="206"/>
        <v>17705.914963009149</v>
      </c>
      <c r="AA424" s="647">
        <f t="shared" si="207"/>
        <v>17705.914963009149</v>
      </c>
      <c r="AB424" s="647">
        <f t="shared" si="208"/>
        <v>17705.914963009149</v>
      </c>
      <c r="AC424" s="648">
        <f t="shared" si="209"/>
        <v>2014</v>
      </c>
      <c r="AD424" s="599">
        <f t="shared" si="210"/>
        <v>10</v>
      </c>
      <c r="AE424" s="649">
        <f t="shared" si="211"/>
        <v>88539.574815045751</v>
      </c>
      <c r="AF424" s="473">
        <f t="shared" si="215"/>
        <v>70823.659852036595</v>
      </c>
      <c r="AG424" s="640">
        <f t="shared" si="216"/>
        <v>88529.574815045751</v>
      </c>
      <c r="AH424" s="625"/>
      <c r="AI424" s="625"/>
      <c r="AJ424" s="625"/>
      <c r="AK424" s="625"/>
      <c r="AL424" s="625"/>
      <c r="AM424" s="625"/>
      <c r="AN424" s="625"/>
    </row>
    <row r="425" spans="1:40" s="626" customFormat="1" ht="16">
      <c r="A425" s="496"/>
      <c r="B425" s="493" t="s">
        <v>711</v>
      </c>
      <c r="C425" s="494" t="s">
        <v>2545</v>
      </c>
      <c r="D425" s="516" t="s">
        <v>1911</v>
      </c>
      <c r="E425" s="611"/>
      <c r="F425" s="611"/>
      <c r="G425" s="493">
        <v>2014</v>
      </c>
      <c r="H425" s="610"/>
      <c r="I425" s="611"/>
      <c r="J425" s="611"/>
      <c r="K425" s="611"/>
      <c r="L425" s="611"/>
      <c r="M425" s="493" t="s">
        <v>204</v>
      </c>
      <c r="N425" s="493"/>
      <c r="O425" s="517">
        <v>713850.32194630627</v>
      </c>
      <c r="P425" s="610"/>
      <c r="Q425" s="1089"/>
      <c r="R425" s="643" t="str">
        <f t="shared" si="201"/>
        <v>2.08.01</v>
      </c>
      <c r="S425" s="543" t="str">
        <f t="shared" si="212"/>
        <v>ALAT KEDOKTERAN</v>
      </c>
      <c r="T425" s="543">
        <f t="shared" si="213"/>
        <v>5</v>
      </c>
      <c r="U425" s="651">
        <f t="shared" si="202"/>
        <v>142768.06438926124</v>
      </c>
      <c r="V425" s="543">
        <v>0</v>
      </c>
      <c r="W425" s="647">
        <f t="shared" si="203"/>
        <v>0</v>
      </c>
      <c r="X425" s="647">
        <f t="shared" si="204"/>
        <v>142768.06438926124</v>
      </c>
      <c r="Y425" s="647">
        <f t="shared" si="205"/>
        <v>142768.06438926124</v>
      </c>
      <c r="Z425" s="647">
        <f t="shared" si="206"/>
        <v>142768.06438926124</v>
      </c>
      <c r="AA425" s="647">
        <f t="shared" si="207"/>
        <v>142768.06438926124</v>
      </c>
      <c r="AB425" s="647">
        <f t="shared" si="208"/>
        <v>142768.06438926124</v>
      </c>
      <c r="AC425" s="648">
        <f t="shared" si="209"/>
        <v>2014</v>
      </c>
      <c r="AD425" s="599">
        <f t="shared" si="210"/>
        <v>10.000000000116415</v>
      </c>
      <c r="AE425" s="649">
        <f t="shared" si="211"/>
        <v>713850.32194630627</v>
      </c>
      <c r="AF425" s="473">
        <f t="shared" si="215"/>
        <v>571072.25755704497</v>
      </c>
      <c r="AG425" s="640">
        <f t="shared" si="216"/>
        <v>713840.32194630615</v>
      </c>
      <c r="AH425" s="625"/>
      <c r="AI425" s="625"/>
      <c r="AJ425" s="625"/>
      <c r="AK425" s="625"/>
      <c r="AL425" s="625"/>
      <c r="AM425" s="625"/>
      <c r="AN425" s="625"/>
    </row>
    <row r="426" spans="1:40" s="626" customFormat="1" ht="16">
      <c r="A426" s="496"/>
      <c r="B426" s="493" t="s">
        <v>711</v>
      </c>
      <c r="C426" s="494" t="s">
        <v>2751</v>
      </c>
      <c r="D426" s="516" t="s">
        <v>1882</v>
      </c>
      <c r="E426" s="611"/>
      <c r="F426" s="611"/>
      <c r="G426" s="493">
        <v>2014</v>
      </c>
      <c r="H426" s="610"/>
      <c r="I426" s="611"/>
      <c r="J426" s="611"/>
      <c r="K426" s="611"/>
      <c r="L426" s="611"/>
      <c r="M426" s="493" t="s">
        <v>204</v>
      </c>
      <c r="N426" s="493"/>
      <c r="O426" s="517">
        <v>143876.80907444935</v>
      </c>
      <c r="P426" s="610"/>
      <c r="Q426" s="1089"/>
      <c r="R426" s="643" t="str">
        <f t="shared" si="201"/>
        <v>2.08.01</v>
      </c>
      <c r="S426" s="543" t="str">
        <f t="shared" si="212"/>
        <v>ALAT KEDOKTERAN</v>
      </c>
      <c r="T426" s="543">
        <f t="shared" si="213"/>
        <v>5</v>
      </c>
      <c r="U426" s="651">
        <f t="shared" si="202"/>
        <v>28773.361814889871</v>
      </c>
      <c r="V426" s="543">
        <v>0</v>
      </c>
      <c r="W426" s="647">
        <f t="shared" si="203"/>
        <v>0</v>
      </c>
      <c r="X426" s="647">
        <f t="shared" si="204"/>
        <v>28773.361814889871</v>
      </c>
      <c r="Y426" s="647">
        <f t="shared" si="205"/>
        <v>28773.361814889871</v>
      </c>
      <c r="Z426" s="647">
        <f t="shared" si="206"/>
        <v>28773.361814889871</v>
      </c>
      <c r="AA426" s="647">
        <f t="shared" si="207"/>
        <v>28773.361814889871</v>
      </c>
      <c r="AB426" s="647">
        <f t="shared" si="208"/>
        <v>28773.361814889871</v>
      </c>
      <c r="AC426" s="648">
        <f t="shared" si="209"/>
        <v>2014</v>
      </c>
      <c r="AD426" s="599">
        <f t="shared" si="210"/>
        <v>10</v>
      </c>
      <c r="AE426" s="649">
        <f t="shared" si="211"/>
        <v>143876.80907444935</v>
      </c>
      <c r="AF426" s="473">
        <f t="shared" si="215"/>
        <v>115093.44725955949</v>
      </c>
      <c r="AG426" s="640">
        <f t="shared" si="216"/>
        <v>143866.80907444935</v>
      </c>
      <c r="AH426" s="625"/>
      <c r="AI426" s="625"/>
      <c r="AJ426" s="625"/>
      <c r="AK426" s="625"/>
      <c r="AL426" s="625"/>
      <c r="AM426" s="625"/>
      <c r="AN426" s="625"/>
    </row>
    <row r="427" spans="1:40" s="626" customFormat="1" ht="16">
      <c r="A427" s="496"/>
      <c r="B427" s="493" t="s">
        <v>711</v>
      </c>
      <c r="C427" s="494" t="s">
        <v>2752</v>
      </c>
      <c r="D427" s="516" t="s">
        <v>1882</v>
      </c>
      <c r="E427" s="611"/>
      <c r="F427" s="611"/>
      <c r="G427" s="493">
        <v>2014</v>
      </c>
      <c r="H427" s="610"/>
      <c r="I427" s="611"/>
      <c r="J427" s="611"/>
      <c r="K427" s="611"/>
      <c r="L427" s="611"/>
      <c r="M427" s="493" t="s">
        <v>204</v>
      </c>
      <c r="N427" s="493"/>
      <c r="O427" s="517">
        <v>376293.1929639444</v>
      </c>
      <c r="P427" s="610"/>
      <c r="Q427" s="1089"/>
      <c r="R427" s="643" t="str">
        <f t="shared" si="201"/>
        <v>2.08.01</v>
      </c>
      <c r="S427" s="543" t="str">
        <f t="shared" si="212"/>
        <v>ALAT KEDOKTERAN</v>
      </c>
      <c r="T427" s="543">
        <f t="shared" si="213"/>
        <v>5</v>
      </c>
      <c r="U427" s="651">
        <f t="shared" si="202"/>
        <v>75256.638592788877</v>
      </c>
      <c r="V427" s="543">
        <v>0</v>
      </c>
      <c r="W427" s="647">
        <f t="shared" si="203"/>
        <v>0</v>
      </c>
      <c r="X427" s="647">
        <f t="shared" si="204"/>
        <v>75256.638592788877</v>
      </c>
      <c r="Y427" s="647">
        <f t="shared" si="205"/>
        <v>75256.638592788877</v>
      </c>
      <c r="Z427" s="647">
        <f t="shared" si="206"/>
        <v>75256.638592788877</v>
      </c>
      <c r="AA427" s="647">
        <f t="shared" si="207"/>
        <v>75256.638592788877</v>
      </c>
      <c r="AB427" s="647">
        <f t="shared" si="208"/>
        <v>75256.638592788877</v>
      </c>
      <c r="AC427" s="648">
        <f t="shared" si="209"/>
        <v>2014</v>
      </c>
      <c r="AD427" s="599">
        <f t="shared" si="210"/>
        <v>10</v>
      </c>
      <c r="AE427" s="649">
        <f t="shared" si="211"/>
        <v>376293.1929639444</v>
      </c>
      <c r="AF427" s="473">
        <f t="shared" si="215"/>
        <v>301026.55437115551</v>
      </c>
      <c r="AG427" s="640">
        <f t="shared" si="216"/>
        <v>376283.1929639444</v>
      </c>
      <c r="AH427" s="625"/>
      <c r="AI427" s="625"/>
      <c r="AJ427" s="625"/>
      <c r="AK427" s="625"/>
      <c r="AL427" s="625"/>
      <c r="AM427" s="625"/>
      <c r="AN427" s="625"/>
    </row>
    <row r="428" spans="1:40" s="626" customFormat="1" ht="16">
      <c r="A428" s="496"/>
      <c r="B428" s="493" t="s">
        <v>711</v>
      </c>
      <c r="C428" s="494" t="s">
        <v>2754</v>
      </c>
      <c r="D428" s="516" t="s">
        <v>1882</v>
      </c>
      <c r="E428" s="611"/>
      <c r="F428" s="611"/>
      <c r="G428" s="493">
        <v>2014</v>
      </c>
      <c r="H428" s="610"/>
      <c r="I428" s="611"/>
      <c r="J428" s="611"/>
      <c r="K428" s="611"/>
      <c r="L428" s="611"/>
      <c r="M428" s="493" t="s">
        <v>204</v>
      </c>
      <c r="N428" s="493"/>
      <c r="O428" s="517">
        <v>2379501.0731543545</v>
      </c>
      <c r="P428" s="610"/>
      <c r="Q428" s="1089"/>
      <c r="R428" s="643" t="str">
        <f t="shared" si="201"/>
        <v>2.08.01</v>
      </c>
      <c r="S428" s="543" t="str">
        <f t="shared" si="212"/>
        <v>ALAT KEDOKTERAN</v>
      </c>
      <c r="T428" s="543">
        <f t="shared" si="213"/>
        <v>5</v>
      </c>
      <c r="U428" s="651">
        <f t="shared" si="202"/>
        <v>475898.21463087091</v>
      </c>
      <c r="V428" s="543">
        <v>0</v>
      </c>
      <c r="W428" s="647">
        <f t="shared" si="203"/>
        <v>0</v>
      </c>
      <c r="X428" s="647">
        <f t="shared" si="204"/>
        <v>475898.21463087091</v>
      </c>
      <c r="Y428" s="647">
        <f t="shared" si="205"/>
        <v>475898.21463087091</v>
      </c>
      <c r="Z428" s="647">
        <f t="shared" si="206"/>
        <v>475898.21463087091</v>
      </c>
      <c r="AA428" s="647">
        <f t="shared" si="207"/>
        <v>475898.21463087091</v>
      </c>
      <c r="AB428" s="647">
        <f t="shared" si="208"/>
        <v>475898.21463087091</v>
      </c>
      <c r="AC428" s="648">
        <f t="shared" si="209"/>
        <v>2014</v>
      </c>
      <c r="AD428" s="599">
        <f t="shared" si="210"/>
        <v>10</v>
      </c>
      <c r="AE428" s="649">
        <f t="shared" si="211"/>
        <v>2379501.0731543545</v>
      </c>
      <c r="AF428" s="473">
        <f t="shared" si="215"/>
        <v>1903592.8585234836</v>
      </c>
      <c r="AG428" s="640">
        <f t="shared" si="216"/>
        <v>2379491.0731543545</v>
      </c>
      <c r="AH428" s="625"/>
      <c r="AI428" s="625"/>
      <c r="AJ428" s="625"/>
      <c r="AK428" s="625"/>
      <c r="AL428" s="625"/>
      <c r="AM428" s="625"/>
      <c r="AN428" s="625"/>
    </row>
    <row r="429" spans="1:40" s="626" customFormat="1" ht="16">
      <c r="A429" s="496"/>
      <c r="B429" s="493" t="s">
        <v>711</v>
      </c>
      <c r="C429" s="494" t="s">
        <v>2755</v>
      </c>
      <c r="D429" s="516" t="s">
        <v>1882</v>
      </c>
      <c r="E429" s="611"/>
      <c r="F429" s="611"/>
      <c r="G429" s="493">
        <v>2014</v>
      </c>
      <c r="H429" s="610"/>
      <c r="I429" s="611"/>
      <c r="J429" s="611"/>
      <c r="K429" s="611"/>
      <c r="L429" s="611"/>
      <c r="M429" s="493" t="s">
        <v>204</v>
      </c>
      <c r="N429" s="493"/>
      <c r="O429" s="517">
        <v>287753.61814889871</v>
      </c>
      <c r="P429" s="610"/>
      <c r="Q429" s="1089"/>
      <c r="R429" s="643" t="str">
        <f t="shared" si="201"/>
        <v>2.08.01</v>
      </c>
      <c r="S429" s="543" t="str">
        <f t="shared" si="212"/>
        <v>ALAT KEDOKTERAN</v>
      </c>
      <c r="T429" s="543">
        <f t="shared" si="213"/>
        <v>5</v>
      </c>
      <c r="U429" s="651">
        <f t="shared" si="202"/>
        <v>57548.723629779743</v>
      </c>
      <c r="V429" s="543">
        <v>0</v>
      </c>
      <c r="W429" s="647">
        <f t="shared" si="203"/>
        <v>0</v>
      </c>
      <c r="X429" s="647">
        <f t="shared" si="204"/>
        <v>57548.723629779743</v>
      </c>
      <c r="Y429" s="647">
        <f t="shared" si="205"/>
        <v>57548.723629779743</v>
      </c>
      <c r="Z429" s="647">
        <f t="shared" si="206"/>
        <v>57548.723629779743</v>
      </c>
      <c r="AA429" s="647">
        <f t="shared" si="207"/>
        <v>57548.723629779743</v>
      </c>
      <c r="AB429" s="647">
        <f t="shared" si="208"/>
        <v>57548.723629779743</v>
      </c>
      <c r="AC429" s="648">
        <f t="shared" si="209"/>
        <v>2014</v>
      </c>
      <c r="AD429" s="599">
        <f t="shared" si="210"/>
        <v>10</v>
      </c>
      <c r="AE429" s="649">
        <f t="shared" si="211"/>
        <v>287753.61814889871</v>
      </c>
      <c r="AF429" s="473">
        <f t="shared" si="215"/>
        <v>230194.89451911897</v>
      </c>
      <c r="AG429" s="640">
        <f t="shared" si="216"/>
        <v>287743.61814889871</v>
      </c>
      <c r="AH429" s="625"/>
      <c r="AI429" s="625"/>
      <c r="AJ429" s="625"/>
      <c r="AK429" s="625"/>
      <c r="AL429" s="625"/>
      <c r="AM429" s="625"/>
      <c r="AN429" s="625"/>
    </row>
    <row r="430" spans="1:40" s="626" customFormat="1" ht="16">
      <c r="A430" s="496"/>
      <c r="B430" s="493" t="s">
        <v>711</v>
      </c>
      <c r="C430" s="494" t="s">
        <v>2756</v>
      </c>
      <c r="D430" s="516" t="s">
        <v>1882</v>
      </c>
      <c r="E430" s="611"/>
      <c r="F430" s="611"/>
      <c r="G430" s="493">
        <v>2014</v>
      </c>
      <c r="H430" s="610"/>
      <c r="I430" s="611"/>
      <c r="J430" s="611"/>
      <c r="K430" s="611"/>
      <c r="L430" s="611"/>
      <c r="M430" s="493" t="s">
        <v>204</v>
      </c>
      <c r="N430" s="493"/>
      <c r="O430" s="517">
        <v>287753.61814889871</v>
      </c>
      <c r="P430" s="610"/>
      <c r="Q430" s="1089"/>
      <c r="R430" s="643" t="str">
        <f t="shared" si="201"/>
        <v>2.08.01</v>
      </c>
      <c r="S430" s="543" t="str">
        <f t="shared" si="212"/>
        <v>ALAT KEDOKTERAN</v>
      </c>
      <c r="T430" s="543">
        <f t="shared" si="213"/>
        <v>5</v>
      </c>
      <c r="U430" s="651">
        <f t="shared" si="202"/>
        <v>57548.723629779743</v>
      </c>
      <c r="V430" s="543">
        <v>0</v>
      </c>
      <c r="W430" s="647">
        <f t="shared" si="203"/>
        <v>0</v>
      </c>
      <c r="X430" s="647">
        <f t="shared" si="204"/>
        <v>57548.723629779743</v>
      </c>
      <c r="Y430" s="647">
        <f t="shared" si="205"/>
        <v>57548.723629779743</v>
      </c>
      <c r="Z430" s="647">
        <f t="shared" si="206"/>
        <v>57548.723629779743</v>
      </c>
      <c r="AA430" s="647">
        <f t="shared" si="207"/>
        <v>57548.723629779743</v>
      </c>
      <c r="AB430" s="647">
        <f t="shared" si="208"/>
        <v>57548.723629779743</v>
      </c>
      <c r="AC430" s="648">
        <f t="shared" si="209"/>
        <v>2014</v>
      </c>
      <c r="AD430" s="599">
        <f t="shared" si="210"/>
        <v>10</v>
      </c>
      <c r="AE430" s="649">
        <f t="shared" si="211"/>
        <v>287753.61814889871</v>
      </c>
      <c r="AF430" s="473">
        <f t="shared" si="215"/>
        <v>230194.89451911897</v>
      </c>
      <c r="AG430" s="640">
        <f t="shared" si="216"/>
        <v>287743.61814889871</v>
      </c>
      <c r="AH430" s="625"/>
      <c r="AI430" s="625"/>
      <c r="AJ430" s="625"/>
      <c r="AK430" s="625"/>
      <c r="AL430" s="625"/>
      <c r="AM430" s="625"/>
      <c r="AN430" s="625"/>
    </row>
    <row r="431" spans="1:40" s="626" customFormat="1" ht="16">
      <c r="A431" s="496"/>
      <c r="B431" s="493" t="s">
        <v>711</v>
      </c>
      <c r="C431" s="494" t="s">
        <v>2757</v>
      </c>
      <c r="D431" s="516" t="s">
        <v>1882</v>
      </c>
      <c r="E431" s="611"/>
      <c r="F431" s="611"/>
      <c r="G431" s="493">
        <v>2014</v>
      </c>
      <c r="H431" s="610"/>
      <c r="I431" s="611"/>
      <c r="J431" s="611"/>
      <c r="K431" s="611"/>
      <c r="L431" s="611"/>
      <c r="M431" s="493" t="s">
        <v>204</v>
      </c>
      <c r="N431" s="493"/>
      <c r="O431" s="517">
        <v>287753.61814889871</v>
      </c>
      <c r="P431" s="610"/>
      <c r="Q431" s="1089"/>
      <c r="R431" s="643" t="str">
        <f t="shared" si="201"/>
        <v>2.08.01</v>
      </c>
      <c r="S431" s="543" t="str">
        <f t="shared" si="212"/>
        <v>ALAT KEDOKTERAN</v>
      </c>
      <c r="T431" s="543">
        <f t="shared" si="213"/>
        <v>5</v>
      </c>
      <c r="U431" s="651">
        <f t="shared" si="202"/>
        <v>57548.723629779743</v>
      </c>
      <c r="V431" s="543">
        <v>0</v>
      </c>
      <c r="W431" s="647">
        <f t="shared" si="203"/>
        <v>0</v>
      </c>
      <c r="X431" s="647">
        <f t="shared" si="204"/>
        <v>57548.723629779743</v>
      </c>
      <c r="Y431" s="647">
        <f t="shared" si="205"/>
        <v>57548.723629779743</v>
      </c>
      <c r="Z431" s="647">
        <f t="shared" si="206"/>
        <v>57548.723629779743</v>
      </c>
      <c r="AA431" s="647">
        <f t="shared" si="207"/>
        <v>57548.723629779743</v>
      </c>
      <c r="AB431" s="647">
        <f t="shared" si="208"/>
        <v>57548.723629779743</v>
      </c>
      <c r="AC431" s="648">
        <f t="shared" si="209"/>
        <v>2014</v>
      </c>
      <c r="AD431" s="599">
        <f t="shared" si="210"/>
        <v>10</v>
      </c>
      <c r="AE431" s="649">
        <f t="shared" si="211"/>
        <v>287753.61814889871</v>
      </c>
      <c r="AF431" s="473">
        <f t="shared" si="215"/>
        <v>230194.89451911897</v>
      </c>
      <c r="AG431" s="640">
        <f t="shared" si="216"/>
        <v>287743.61814889871</v>
      </c>
      <c r="AH431" s="625"/>
      <c r="AI431" s="625"/>
      <c r="AJ431" s="625"/>
      <c r="AK431" s="625"/>
      <c r="AL431" s="625"/>
      <c r="AM431" s="625"/>
      <c r="AN431" s="625"/>
    </row>
    <row r="432" spans="1:40" s="626" customFormat="1" ht="16">
      <c r="A432" s="496"/>
      <c r="B432" s="493" t="s">
        <v>711</v>
      </c>
      <c r="C432" s="494" t="s">
        <v>2758</v>
      </c>
      <c r="D432" s="516" t="s">
        <v>1882</v>
      </c>
      <c r="E432" s="611"/>
      <c r="F432" s="611"/>
      <c r="G432" s="493">
        <v>2014</v>
      </c>
      <c r="H432" s="610"/>
      <c r="I432" s="611"/>
      <c r="J432" s="611"/>
      <c r="K432" s="611"/>
      <c r="L432" s="611"/>
      <c r="M432" s="493" t="s">
        <v>204</v>
      </c>
      <c r="N432" s="493"/>
      <c r="O432" s="517">
        <v>1593712.3466708234</v>
      </c>
      <c r="P432" s="610"/>
      <c r="Q432" s="1089"/>
      <c r="R432" s="643" t="str">
        <f t="shared" si="201"/>
        <v>2.08.01</v>
      </c>
      <c r="S432" s="543" t="str">
        <f t="shared" si="212"/>
        <v>ALAT KEDOKTERAN</v>
      </c>
      <c r="T432" s="543">
        <f t="shared" si="213"/>
        <v>5</v>
      </c>
      <c r="U432" s="651">
        <f t="shared" si="202"/>
        <v>318740.46933416469</v>
      </c>
      <c r="V432" s="543">
        <v>0</v>
      </c>
      <c r="W432" s="647">
        <f t="shared" si="203"/>
        <v>0</v>
      </c>
      <c r="X432" s="647">
        <f t="shared" si="204"/>
        <v>318740.46933416469</v>
      </c>
      <c r="Y432" s="647">
        <f t="shared" si="205"/>
        <v>318740.46933416469</v>
      </c>
      <c r="Z432" s="647">
        <f t="shared" si="206"/>
        <v>318740.46933416469</v>
      </c>
      <c r="AA432" s="647">
        <f t="shared" si="207"/>
        <v>318740.46933416469</v>
      </c>
      <c r="AB432" s="647">
        <f t="shared" si="208"/>
        <v>318740.46933416469</v>
      </c>
      <c r="AC432" s="648">
        <f t="shared" si="209"/>
        <v>2014</v>
      </c>
      <c r="AD432" s="599">
        <f t="shared" si="210"/>
        <v>10</v>
      </c>
      <c r="AE432" s="649">
        <f t="shared" si="211"/>
        <v>1593712.3466708234</v>
      </c>
      <c r="AF432" s="473">
        <f t="shared" si="215"/>
        <v>1274961.8773366588</v>
      </c>
      <c r="AG432" s="640">
        <f t="shared" si="216"/>
        <v>1593702.3466708234</v>
      </c>
      <c r="AH432" s="625"/>
      <c r="AI432" s="625"/>
      <c r="AJ432" s="625"/>
      <c r="AK432" s="625"/>
      <c r="AL432" s="625"/>
      <c r="AM432" s="625"/>
      <c r="AN432" s="625"/>
    </row>
    <row r="433" spans="1:40" s="626" customFormat="1" ht="16">
      <c r="A433" s="496"/>
      <c r="B433" s="493" t="s">
        <v>711</v>
      </c>
      <c r="C433" s="494" t="s">
        <v>2759</v>
      </c>
      <c r="D433" s="516" t="s">
        <v>1912</v>
      </c>
      <c r="E433" s="611"/>
      <c r="F433" s="611"/>
      <c r="G433" s="493">
        <v>2014</v>
      </c>
      <c r="H433" s="610"/>
      <c r="I433" s="611"/>
      <c r="J433" s="611"/>
      <c r="K433" s="611"/>
      <c r="L433" s="611"/>
      <c r="M433" s="493" t="s">
        <v>204</v>
      </c>
      <c r="N433" s="493"/>
      <c r="O433" s="517">
        <v>1593712.3466708234</v>
      </c>
      <c r="P433" s="610"/>
      <c r="Q433" s="1089"/>
      <c r="R433" s="643" t="str">
        <f t="shared" si="201"/>
        <v>2.08.01</v>
      </c>
      <c r="S433" s="543" t="str">
        <f t="shared" si="212"/>
        <v>ALAT KEDOKTERAN</v>
      </c>
      <c r="T433" s="543">
        <f t="shared" si="213"/>
        <v>5</v>
      </c>
      <c r="U433" s="651">
        <f t="shared" si="202"/>
        <v>318740.46933416469</v>
      </c>
      <c r="V433" s="543">
        <v>0</v>
      </c>
      <c r="W433" s="647">
        <f t="shared" si="203"/>
        <v>0</v>
      </c>
      <c r="X433" s="647">
        <f t="shared" si="204"/>
        <v>318740.46933416469</v>
      </c>
      <c r="Y433" s="647">
        <f t="shared" si="205"/>
        <v>318740.46933416469</v>
      </c>
      <c r="Z433" s="647">
        <f t="shared" si="206"/>
        <v>318740.46933416469</v>
      </c>
      <c r="AA433" s="647">
        <f t="shared" si="207"/>
        <v>318740.46933416469</v>
      </c>
      <c r="AB433" s="647">
        <f t="shared" si="208"/>
        <v>318740.46933416469</v>
      </c>
      <c r="AC433" s="648">
        <f t="shared" si="209"/>
        <v>2014</v>
      </c>
      <c r="AD433" s="599">
        <f t="shared" si="210"/>
        <v>10</v>
      </c>
      <c r="AE433" s="649">
        <f t="shared" si="211"/>
        <v>1593712.3466708234</v>
      </c>
      <c r="AF433" s="473">
        <f t="shared" si="215"/>
        <v>1274961.8773366588</v>
      </c>
      <c r="AG433" s="640">
        <f t="shared" si="216"/>
        <v>1593702.3466708234</v>
      </c>
      <c r="AH433" s="625"/>
      <c r="AI433" s="625"/>
      <c r="AJ433" s="625"/>
      <c r="AK433" s="625"/>
      <c r="AL433" s="625"/>
      <c r="AM433" s="625"/>
      <c r="AN433" s="625"/>
    </row>
    <row r="434" spans="1:40" s="626" customFormat="1" ht="16">
      <c r="A434" s="496"/>
      <c r="B434" s="493" t="s">
        <v>711</v>
      </c>
      <c r="C434" s="494" t="s">
        <v>2760</v>
      </c>
      <c r="D434" s="516" t="s">
        <v>1903</v>
      </c>
      <c r="E434" s="611"/>
      <c r="F434" s="611"/>
      <c r="G434" s="493">
        <v>2014</v>
      </c>
      <c r="H434" s="610"/>
      <c r="I434" s="611"/>
      <c r="J434" s="611"/>
      <c r="K434" s="611"/>
      <c r="L434" s="611"/>
      <c r="M434" s="493" t="s">
        <v>204</v>
      </c>
      <c r="N434" s="493"/>
      <c r="O434" s="517">
        <v>332023.40555642155</v>
      </c>
      <c r="P434" s="610"/>
      <c r="Q434" s="1089"/>
      <c r="R434" s="643" t="str">
        <f t="shared" si="201"/>
        <v>2.08.01</v>
      </c>
      <c r="S434" s="543" t="str">
        <f t="shared" si="212"/>
        <v>ALAT KEDOKTERAN</v>
      </c>
      <c r="T434" s="543">
        <f t="shared" si="213"/>
        <v>5</v>
      </c>
      <c r="U434" s="651">
        <f t="shared" si="202"/>
        <v>66402.681111284313</v>
      </c>
      <c r="V434" s="543">
        <v>0</v>
      </c>
      <c r="W434" s="647">
        <f t="shared" si="203"/>
        <v>0</v>
      </c>
      <c r="X434" s="647">
        <f t="shared" si="204"/>
        <v>66402.681111284313</v>
      </c>
      <c r="Y434" s="647">
        <f t="shared" si="205"/>
        <v>66402.681111284313</v>
      </c>
      <c r="Z434" s="647">
        <f t="shared" si="206"/>
        <v>66402.681111284313</v>
      </c>
      <c r="AA434" s="647">
        <f t="shared" si="207"/>
        <v>66402.681111284313</v>
      </c>
      <c r="AB434" s="647">
        <f t="shared" si="208"/>
        <v>66402.681111284313</v>
      </c>
      <c r="AC434" s="648">
        <f t="shared" si="209"/>
        <v>2014</v>
      </c>
      <c r="AD434" s="599">
        <f t="shared" si="210"/>
        <v>10</v>
      </c>
      <c r="AE434" s="649">
        <f t="shared" si="211"/>
        <v>332023.40555642155</v>
      </c>
      <c r="AF434" s="473">
        <f t="shared" si="215"/>
        <v>265610.72444513725</v>
      </c>
      <c r="AG434" s="640">
        <f t="shared" si="216"/>
        <v>332013.40555642155</v>
      </c>
      <c r="AH434" s="625"/>
      <c r="AI434" s="625"/>
      <c r="AJ434" s="625"/>
      <c r="AK434" s="625"/>
      <c r="AL434" s="625"/>
      <c r="AM434" s="625"/>
      <c r="AN434" s="625"/>
    </row>
    <row r="435" spans="1:40" s="626" customFormat="1" ht="16">
      <c r="A435" s="496"/>
      <c r="B435" s="493" t="s">
        <v>711</v>
      </c>
      <c r="C435" s="494" t="s">
        <v>2761</v>
      </c>
      <c r="D435" s="516" t="s">
        <v>849</v>
      </c>
      <c r="E435" s="611"/>
      <c r="F435" s="611"/>
      <c r="G435" s="493">
        <v>2014</v>
      </c>
      <c r="H435" s="610"/>
      <c r="I435" s="611"/>
      <c r="J435" s="611"/>
      <c r="K435" s="611"/>
      <c r="L435" s="611"/>
      <c r="M435" s="493" t="s">
        <v>204</v>
      </c>
      <c r="N435" s="493"/>
      <c r="O435" s="517">
        <v>796856.1733354117</v>
      </c>
      <c r="P435" s="610"/>
      <c r="Q435" s="1089"/>
      <c r="R435" s="643" t="str">
        <f t="shared" si="201"/>
        <v>2.08.01</v>
      </c>
      <c r="S435" s="543" t="str">
        <f t="shared" si="212"/>
        <v>ALAT KEDOKTERAN</v>
      </c>
      <c r="T435" s="543">
        <f t="shared" si="213"/>
        <v>5</v>
      </c>
      <c r="U435" s="651">
        <f t="shared" si="202"/>
        <v>159369.23466708235</v>
      </c>
      <c r="V435" s="543">
        <v>0</v>
      </c>
      <c r="W435" s="647">
        <f t="shared" si="203"/>
        <v>0</v>
      </c>
      <c r="X435" s="647">
        <f t="shared" si="204"/>
        <v>159369.23466708235</v>
      </c>
      <c r="Y435" s="647">
        <f t="shared" si="205"/>
        <v>159369.23466708235</v>
      </c>
      <c r="Z435" s="647">
        <f t="shared" si="206"/>
        <v>159369.23466708235</v>
      </c>
      <c r="AA435" s="647">
        <f t="shared" si="207"/>
        <v>159369.23466708235</v>
      </c>
      <c r="AB435" s="647">
        <f t="shared" si="208"/>
        <v>159369.23466708235</v>
      </c>
      <c r="AC435" s="648">
        <f t="shared" si="209"/>
        <v>2014</v>
      </c>
      <c r="AD435" s="599">
        <f t="shared" si="210"/>
        <v>10</v>
      </c>
      <c r="AE435" s="649">
        <f t="shared" si="211"/>
        <v>796856.1733354117</v>
      </c>
      <c r="AF435" s="473">
        <f t="shared" si="215"/>
        <v>637476.93866832939</v>
      </c>
      <c r="AG435" s="640">
        <f t="shared" si="216"/>
        <v>796846.1733354117</v>
      </c>
      <c r="AH435" s="625"/>
      <c r="AI435" s="625"/>
      <c r="AJ435" s="625"/>
      <c r="AK435" s="625"/>
      <c r="AL435" s="625"/>
      <c r="AM435" s="625"/>
      <c r="AN435" s="625"/>
    </row>
    <row r="436" spans="1:40" s="626" customFormat="1" ht="16">
      <c r="A436" s="496"/>
      <c r="B436" s="493" t="s">
        <v>711</v>
      </c>
      <c r="C436" s="494" t="s">
        <v>2762</v>
      </c>
      <c r="D436" s="516" t="s">
        <v>849</v>
      </c>
      <c r="E436" s="611"/>
      <c r="F436" s="611"/>
      <c r="G436" s="493">
        <v>2014</v>
      </c>
      <c r="H436" s="610"/>
      <c r="I436" s="611"/>
      <c r="J436" s="611"/>
      <c r="K436" s="611"/>
      <c r="L436" s="611"/>
      <c r="M436" s="493" t="s">
        <v>204</v>
      </c>
      <c r="N436" s="493"/>
      <c r="O436" s="517">
        <v>796856.1733354117</v>
      </c>
      <c r="P436" s="610"/>
      <c r="Q436" s="1089"/>
      <c r="R436" s="643" t="str">
        <f t="shared" si="201"/>
        <v>2.08.01</v>
      </c>
      <c r="S436" s="543" t="str">
        <f t="shared" si="212"/>
        <v>ALAT KEDOKTERAN</v>
      </c>
      <c r="T436" s="543">
        <f t="shared" si="213"/>
        <v>5</v>
      </c>
      <c r="U436" s="651">
        <f t="shared" si="202"/>
        <v>159369.23466708235</v>
      </c>
      <c r="V436" s="543">
        <v>0</v>
      </c>
      <c r="W436" s="647">
        <f t="shared" si="203"/>
        <v>0</v>
      </c>
      <c r="X436" s="647">
        <f t="shared" si="204"/>
        <v>159369.23466708235</v>
      </c>
      <c r="Y436" s="647">
        <f t="shared" si="205"/>
        <v>159369.23466708235</v>
      </c>
      <c r="Z436" s="647">
        <f t="shared" si="206"/>
        <v>159369.23466708235</v>
      </c>
      <c r="AA436" s="647">
        <f t="shared" si="207"/>
        <v>159369.23466708235</v>
      </c>
      <c r="AB436" s="647">
        <f t="shared" si="208"/>
        <v>159369.23466708235</v>
      </c>
      <c r="AC436" s="648">
        <f t="shared" si="209"/>
        <v>2014</v>
      </c>
      <c r="AD436" s="599">
        <f t="shared" si="210"/>
        <v>10</v>
      </c>
      <c r="AE436" s="649">
        <f t="shared" si="211"/>
        <v>796856.1733354117</v>
      </c>
      <c r="AF436" s="473">
        <f t="shared" si="215"/>
        <v>637476.93866832939</v>
      </c>
      <c r="AG436" s="640">
        <f t="shared" si="216"/>
        <v>796846.1733354117</v>
      </c>
      <c r="AH436" s="625"/>
      <c r="AI436" s="625"/>
      <c r="AJ436" s="625"/>
      <c r="AK436" s="625"/>
      <c r="AL436" s="625"/>
      <c r="AM436" s="625"/>
      <c r="AN436" s="625"/>
    </row>
    <row r="437" spans="1:40" s="626" customFormat="1" ht="16">
      <c r="A437" s="496"/>
      <c r="B437" s="493" t="s">
        <v>711</v>
      </c>
      <c r="C437" s="494" t="s">
        <v>2763</v>
      </c>
      <c r="D437" s="516" t="s">
        <v>849</v>
      </c>
      <c r="E437" s="611"/>
      <c r="F437" s="611"/>
      <c r="G437" s="493">
        <v>2014</v>
      </c>
      <c r="H437" s="610"/>
      <c r="I437" s="611"/>
      <c r="J437" s="611"/>
      <c r="K437" s="611"/>
      <c r="L437" s="611"/>
      <c r="M437" s="493" t="s">
        <v>204</v>
      </c>
      <c r="N437" s="493"/>
      <c r="O437" s="517">
        <v>486967.6614827516</v>
      </c>
      <c r="P437" s="610"/>
      <c r="Q437" s="1089"/>
      <c r="R437" s="643" t="str">
        <f t="shared" si="201"/>
        <v>2.08.01</v>
      </c>
      <c r="S437" s="543" t="str">
        <f>VLOOKUP(R437,kelompok,2,0)</f>
        <v>ALAT KEDOKTERAN</v>
      </c>
      <c r="T437" s="543">
        <f t="shared" si="213"/>
        <v>5</v>
      </c>
      <c r="U437" s="651">
        <f t="shared" si="202"/>
        <v>97391.532296550315</v>
      </c>
      <c r="V437" s="543">
        <v>0</v>
      </c>
      <c r="W437" s="647">
        <f t="shared" si="203"/>
        <v>0</v>
      </c>
      <c r="X437" s="647">
        <f t="shared" si="204"/>
        <v>97391.532296550315</v>
      </c>
      <c r="Y437" s="647">
        <f t="shared" si="205"/>
        <v>97391.532296550315</v>
      </c>
      <c r="Z437" s="647">
        <f t="shared" si="206"/>
        <v>97391.532296550315</v>
      </c>
      <c r="AA437" s="647">
        <f t="shared" si="207"/>
        <v>97391.532296550315</v>
      </c>
      <c r="AB437" s="647">
        <f t="shared" si="208"/>
        <v>97391.532296550315</v>
      </c>
      <c r="AC437" s="648">
        <f t="shared" si="209"/>
        <v>2014</v>
      </c>
      <c r="AD437" s="599">
        <f t="shared" si="210"/>
        <v>10</v>
      </c>
      <c r="AE437" s="649">
        <f t="shared" si="211"/>
        <v>486967.6614827516</v>
      </c>
      <c r="AF437" s="473">
        <f t="shared" si="215"/>
        <v>389566.12918620126</v>
      </c>
      <c r="AG437" s="640">
        <f t="shared" si="216"/>
        <v>486957.6614827516</v>
      </c>
      <c r="AH437" s="625"/>
      <c r="AI437" s="625"/>
      <c r="AJ437" s="625"/>
      <c r="AK437" s="625"/>
      <c r="AL437" s="625"/>
      <c r="AM437" s="625"/>
      <c r="AN437" s="625"/>
    </row>
    <row r="438" spans="1:40" s="626" customFormat="1" ht="16">
      <c r="A438" s="496"/>
      <c r="B438" s="493" t="s">
        <v>711</v>
      </c>
      <c r="C438" s="494" t="s">
        <v>2764</v>
      </c>
      <c r="D438" s="516" t="s">
        <v>1882</v>
      </c>
      <c r="E438" s="611"/>
      <c r="F438" s="611"/>
      <c r="G438" s="493">
        <v>2014</v>
      </c>
      <c r="H438" s="610"/>
      <c r="I438" s="611"/>
      <c r="J438" s="611"/>
      <c r="K438" s="611"/>
      <c r="L438" s="611"/>
      <c r="M438" s="493" t="s">
        <v>204</v>
      </c>
      <c r="N438" s="493"/>
      <c r="O438" s="517">
        <v>575507.23629779741</v>
      </c>
      <c r="P438" s="610"/>
      <c r="Q438" s="1089"/>
      <c r="R438" s="643" t="str">
        <f t="shared" si="201"/>
        <v>2.08.01</v>
      </c>
      <c r="S438" s="543" t="str">
        <f>VLOOKUP(R438,kelompok,2,0)</f>
        <v>ALAT KEDOKTERAN</v>
      </c>
      <c r="T438" s="543">
        <f t="shared" si="213"/>
        <v>5</v>
      </c>
      <c r="U438" s="651">
        <f t="shared" si="202"/>
        <v>115099.44725955949</v>
      </c>
      <c r="V438" s="543">
        <v>0</v>
      </c>
      <c r="W438" s="647">
        <f t="shared" si="203"/>
        <v>0</v>
      </c>
      <c r="X438" s="647">
        <f t="shared" si="204"/>
        <v>115099.44725955949</v>
      </c>
      <c r="Y438" s="647">
        <f t="shared" si="205"/>
        <v>115099.44725955949</v>
      </c>
      <c r="Z438" s="647">
        <f t="shared" si="206"/>
        <v>115099.44725955949</v>
      </c>
      <c r="AA438" s="647">
        <f t="shared" si="207"/>
        <v>115099.44725955949</v>
      </c>
      <c r="AB438" s="647">
        <f t="shared" si="208"/>
        <v>115099.44725955949</v>
      </c>
      <c r="AC438" s="648">
        <f t="shared" si="209"/>
        <v>2014</v>
      </c>
      <c r="AD438" s="599">
        <f t="shared" si="210"/>
        <v>10</v>
      </c>
      <c r="AE438" s="649">
        <f t="shared" si="211"/>
        <v>575507.23629779741</v>
      </c>
      <c r="AF438" s="473">
        <f t="shared" si="215"/>
        <v>460397.78903823794</v>
      </c>
      <c r="AG438" s="640">
        <f t="shared" si="216"/>
        <v>575497.23629779741</v>
      </c>
      <c r="AH438" s="625"/>
      <c r="AI438" s="625"/>
      <c r="AJ438" s="625"/>
      <c r="AK438" s="625"/>
      <c r="AL438" s="625"/>
      <c r="AM438" s="625"/>
      <c r="AN438" s="625"/>
    </row>
    <row r="439" spans="1:40" s="626" customFormat="1" ht="16">
      <c r="A439" s="496"/>
      <c r="B439" s="493" t="s">
        <v>711</v>
      </c>
      <c r="C439" s="494" t="s">
        <v>2765</v>
      </c>
      <c r="D439" s="516" t="s">
        <v>1882</v>
      </c>
      <c r="E439" s="611"/>
      <c r="F439" s="611"/>
      <c r="G439" s="493">
        <v>2014</v>
      </c>
      <c r="H439" s="610"/>
      <c r="I439" s="611"/>
      <c r="J439" s="611"/>
      <c r="K439" s="611"/>
      <c r="L439" s="611"/>
      <c r="M439" s="493" t="s">
        <v>204</v>
      </c>
      <c r="N439" s="493"/>
      <c r="O439" s="517">
        <v>37629.319296394438</v>
      </c>
      <c r="P439" s="610"/>
      <c r="Q439" s="1089"/>
      <c r="R439" s="643" t="str">
        <f t="shared" si="201"/>
        <v>2.08.01</v>
      </c>
      <c r="S439" s="543" t="str">
        <f t="shared" si="212"/>
        <v>ALAT KEDOKTERAN</v>
      </c>
      <c r="T439" s="543">
        <f t="shared" si="213"/>
        <v>5</v>
      </c>
      <c r="U439" s="651">
        <f t="shared" si="202"/>
        <v>7523.8638592788875</v>
      </c>
      <c r="V439" s="543">
        <v>0</v>
      </c>
      <c r="W439" s="647">
        <f t="shared" si="203"/>
        <v>0</v>
      </c>
      <c r="X439" s="647">
        <f t="shared" si="204"/>
        <v>7523.8638592788875</v>
      </c>
      <c r="Y439" s="647">
        <f t="shared" si="205"/>
        <v>7523.8638592788875</v>
      </c>
      <c r="Z439" s="647">
        <f t="shared" si="206"/>
        <v>7523.8638592788875</v>
      </c>
      <c r="AA439" s="647">
        <f t="shared" si="207"/>
        <v>7523.8638592788875</v>
      </c>
      <c r="AB439" s="647">
        <f t="shared" si="208"/>
        <v>7523.8638592788875</v>
      </c>
      <c r="AC439" s="648">
        <f t="shared" si="209"/>
        <v>2014</v>
      </c>
      <c r="AD439" s="599">
        <f t="shared" si="210"/>
        <v>10</v>
      </c>
      <c r="AE439" s="649">
        <f t="shared" si="211"/>
        <v>37629.319296394438</v>
      </c>
      <c r="AF439" s="473">
        <f t="shared" si="215"/>
        <v>30095.45543711555</v>
      </c>
      <c r="AG439" s="640">
        <f t="shared" si="216"/>
        <v>37619.319296394438</v>
      </c>
      <c r="AH439" s="625"/>
      <c r="AI439" s="625"/>
      <c r="AJ439" s="625"/>
      <c r="AK439" s="625"/>
      <c r="AL439" s="625"/>
      <c r="AM439" s="625"/>
      <c r="AN439" s="625"/>
    </row>
    <row r="440" spans="1:40" s="626" customFormat="1" ht="16">
      <c r="A440" s="496"/>
      <c r="B440" s="493" t="s">
        <v>2261</v>
      </c>
      <c r="C440" s="494" t="s">
        <v>313</v>
      </c>
      <c r="D440" s="516"/>
      <c r="E440" s="611"/>
      <c r="F440" s="611"/>
      <c r="G440" s="493">
        <v>2017</v>
      </c>
      <c r="H440" s="610"/>
      <c r="I440" s="611"/>
      <c r="J440" s="611"/>
      <c r="K440" s="611"/>
      <c r="L440" s="611"/>
      <c r="M440" s="493" t="s">
        <v>204</v>
      </c>
      <c r="N440" s="493"/>
      <c r="O440" s="637">
        <v>9372073.9631541315</v>
      </c>
      <c r="P440" s="610"/>
      <c r="Q440" s="1089"/>
      <c r="R440" s="653" t="s">
        <v>2332</v>
      </c>
      <c r="S440" s="543" t="str">
        <f t="shared" si="212"/>
        <v>ALAT KEDOKTERAN</v>
      </c>
      <c r="T440" s="543">
        <v>5</v>
      </c>
      <c r="U440" s="651">
        <f t="shared" si="202"/>
        <v>1874412.7926308264</v>
      </c>
      <c r="V440" s="654"/>
      <c r="W440" s="647"/>
      <c r="X440" s="647"/>
      <c r="Y440" s="647"/>
      <c r="Z440" s="647"/>
      <c r="AA440" s="647"/>
      <c r="AB440" s="647">
        <f t="shared" si="208"/>
        <v>1874412.7926308264</v>
      </c>
      <c r="AC440" s="648">
        <v>2017</v>
      </c>
      <c r="AD440" s="599">
        <f t="shared" si="210"/>
        <v>7497661.1705233054</v>
      </c>
      <c r="AE440" s="649"/>
      <c r="AF440" s="649"/>
      <c r="AG440" s="640">
        <f t="shared" ref="AG440:AG443" si="217">AF440+AB440</f>
        <v>1874412.7926308264</v>
      </c>
      <c r="AH440" s="625"/>
      <c r="AI440" s="625"/>
      <c r="AJ440" s="625"/>
      <c r="AK440" s="625"/>
      <c r="AL440" s="625"/>
      <c r="AM440" s="625"/>
      <c r="AN440" s="625"/>
    </row>
    <row r="441" spans="1:40" s="626" customFormat="1" ht="32">
      <c r="A441" s="496"/>
      <c r="B441" s="493" t="s">
        <v>2263</v>
      </c>
      <c r="C441" s="494" t="s">
        <v>2269</v>
      </c>
      <c r="D441" s="516"/>
      <c r="E441" s="611"/>
      <c r="F441" s="611"/>
      <c r="G441" s="493">
        <v>2017</v>
      </c>
      <c r="H441" s="610"/>
      <c r="I441" s="611"/>
      <c r="J441" s="611"/>
      <c r="K441" s="611"/>
      <c r="L441" s="611"/>
      <c r="M441" s="493" t="s">
        <v>204</v>
      </c>
      <c r="N441" s="493"/>
      <c r="O441" s="637">
        <v>13476502.938322779</v>
      </c>
      <c r="P441" s="610"/>
      <c r="Q441" s="1089"/>
      <c r="R441" s="653" t="s">
        <v>2332</v>
      </c>
      <c r="S441" s="543" t="str">
        <f t="shared" si="212"/>
        <v>ALAT KEDOKTERAN</v>
      </c>
      <c r="T441" s="543">
        <v>5</v>
      </c>
      <c r="U441" s="651">
        <f t="shared" si="202"/>
        <v>2695298.5876645558</v>
      </c>
      <c r="V441" s="654"/>
      <c r="W441" s="647"/>
      <c r="X441" s="647"/>
      <c r="Y441" s="647"/>
      <c r="Z441" s="647"/>
      <c r="AA441" s="647"/>
      <c r="AB441" s="647">
        <f t="shared" si="208"/>
        <v>2695298.5876645558</v>
      </c>
      <c r="AC441" s="648">
        <v>2017</v>
      </c>
      <c r="AD441" s="599">
        <f t="shared" si="210"/>
        <v>10781204.350658223</v>
      </c>
      <c r="AE441" s="649"/>
      <c r="AF441" s="649"/>
      <c r="AG441" s="640">
        <f t="shared" si="217"/>
        <v>2695298.5876645558</v>
      </c>
      <c r="AH441" s="625"/>
      <c r="AI441" s="625"/>
      <c r="AJ441" s="625"/>
      <c r="AK441" s="625"/>
      <c r="AL441" s="625"/>
      <c r="AM441" s="625"/>
      <c r="AN441" s="625"/>
    </row>
    <row r="442" spans="1:40" s="626" customFormat="1" ht="16">
      <c r="A442" s="496"/>
      <c r="B442" s="493" t="s">
        <v>2263</v>
      </c>
      <c r="C442" s="494" t="s">
        <v>2310</v>
      </c>
      <c r="D442" s="516"/>
      <c r="E442" s="611"/>
      <c r="F442" s="611"/>
      <c r="G442" s="493">
        <v>2017</v>
      </c>
      <c r="H442" s="610"/>
      <c r="I442" s="611"/>
      <c r="J442" s="611"/>
      <c r="K442" s="611"/>
      <c r="L442" s="611"/>
      <c r="M442" s="493" t="s">
        <v>204</v>
      </c>
      <c r="N442" s="493"/>
      <c r="O442" s="637">
        <v>8580000</v>
      </c>
      <c r="P442" s="610"/>
      <c r="Q442" s="1089"/>
      <c r="R442" s="653" t="s">
        <v>2332</v>
      </c>
      <c r="S442" s="543" t="str">
        <f t="shared" si="212"/>
        <v>ALAT KEDOKTERAN</v>
      </c>
      <c r="T442" s="543">
        <v>5</v>
      </c>
      <c r="U442" s="651">
        <f t="shared" si="202"/>
        <v>1715998</v>
      </c>
      <c r="V442" s="654"/>
      <c r="W442" s="647"/>
      <c r="X442" s="647"/>
      <c r="Y442" s="647"/>
      <c r="Z442" s="647"/>
      <c r="AA442" s="647"/>
      <c r="AB442" s="647">
        <f t="shared" si="208"/>
        <v>1715998</v>
      </c>
      <c r="AC442" s="648">
        <v>2017</v>
      </c>
      <c r="AD442" s="599">
        <f t="shared" si="210"/>
        <v>6864002</v>
      </c>
      <c r="AE442" s="649"/>
      <c r="AF442" s="649"/>
      <c r="AG442" s="640">
        <f t="shared" si="217"/>
        <v>1715998</v>
      </c>
      <c r="AH442" s="625"/>
      <c r="AI442" s="625"/>
      <c r="AJ442" s="625"/>
      <c r="AK442" s="625"/>
      <c r="AL442" s="625"/>
      <c r="AM442" s="625"/>
      <c r="AN442" s="625"/>
    </row>
    <row r="443" spans="1:40" s="626" customFormat="1" ht="16">
      <c r="A443" s="496"/>
      <c r="B443" s="493" t="s">
        <v>2263</v>
      </c>
      <c r="C443" s="494" t="s">
        <v>2311</v>
      </c>
      <c r="D443" s="516"/>
      <c r="E443" s="611"/>
      <c r="F443" s="611"/>
      <c r="G443" s="493">
        <v>2017</v>
      </c>
      <c r="H443" s="610"/>
      <c r="I443" s="611"/>
      <c r="J443" s="611"/>
      <c r="K443" s="611"/>
      <c r="L443" s="611"/>
      <c r="M443" s="493" t="s">
        <v>204</v>
      </c>
      <c r="N443" s="493"/>
      <c r="O443" s="637">
        <v>18975000</v>
      </c>
      <c r="P443" s="610"/>
      <c r="Q443" s="1089"/>
      <c r="R443" s="653" t="s">
        <v>2332</v>
      </c>
      <c r="S443" s="543" t="str">
        <f t="shared" si="212"/>
        <v>ALAT KEDOKTERAN</v>
      </c>
      <c r="T443" s="543">
        <v>5</v>
      </c>
      <c r="U443" s="651">
        <f t="shared" si="202"/>
        <v>3794998</v>
      </c>
      <c r="V443" s="654"/>
      <c r="W443" s="647"/>
      <c r="X443" s="647"/>
      <c r="Y443" s="647"/>
      <c r="Z443" s="647"/>
      <c r="AA443" s="647"/>
      <c r="AB443" s="647">
        <f t="shared" si="208"/>
        <v>3794998</v>
      </c>
      <c r="AC443" s="648">
        <v>2017</v>
      </c>
      <c r="AD443" s="599">
        <f t="shared" si="210"/>
        <v>15180002</v>
      </c>
      <c r="AE443" s="649"/>
      <c r="AF443" s="649"/>
      <c r="AG443" s="640">
        <f t="shared" si="217"/>
        <v>3794998</v>
      </c>
      <c r="AH443" s="625"/>
      <c r="AI443" s="625"/>
      <c r="AJ443" s="625"/>
      <c r="AK443" s="625"/>
      <c r="AL443" s="625"/>
      <c r="AM443" s="625"/>
      <c r="AN443" s="625"/>
    </row>
    <row r="444" spans="1:40" s="626" customFormat="1">
      <c r="A444" s="496"/>
      <c r="B444" s="493"/>
      <c r="C444" s="494"/>
      <c r="D444" s="516"/>
      <c r="E444" s="611"/>
      <c r="F444" s="611"/>
      <c r="G444" s="493"/>
      <c r="H444" s="610"/>
      <c r="I444" s="611"/>
      <c r="J444" s="611"/>
      <c r="K444" s="611"/>
      <c r="L444" s="611"/>
      <c r="M444" s="493"/>
      <c r="N444" s="493"/>
      <c r="O444" s="637"/>
      <c r="P444" s="610"/>
      <c r="Q444" s="1089"/>
      <c r="R444" s="643"/>
      <c r="S444" s="543"/>
      <c r="T444" s="543"/>
      <c r="U444" s="644"/>
      <c r="V444" s="654"/>
      <c r="W444" s="599"/>
      <c r="X444" s="599"/>
      <c r="Y444" s="599"/>
      <c r="Z444" s="599"/>
      <c r="AA444" s="599"/>
      <c r="AB444" s="599"/>
      <c r="AC444" s="648"/>
      <c r="AD444" s="599"/>
      <c r="AE444" s="649"/>
      <c r="AF444" s="649"/>
      <c r="AG444" s="684"/>
      <c r="AH444" s="625"/>
      <c r="AI444" s="625"/>
      <c r="AJ444" s="625"/>
      <c r="AK444" s="625"/>
      <c r="AL444" s="625"/>
      <c r="AM444" s="625"/>
      <c r="AN444" s="625"/>
    </row>
    <row r="445" spans="1:40" s="626" customFormat="1" ht="24.75" customHeight="1">
      <c r="A445" s="496" t="s">
        <v>43</v>
      </c>
      <c r="B445" s="672" t="s">
        <v>2778</v>
      </c>
      <c r="C445" s="514"/>
      <c r="D445" s="610"/>
      <c r="E445" s="610"/>
      <c r="F445" s="610"/>
      <c r="G445" s="610"/>
      <c r="H445" s="610"/>
      <c r="I445" s="610"/>
      <c r="J445" s="611"/>
      <c r="K445" s="611"/>
      <c r="L445" s="611"/>
      <c r="M445" s="610"/>
      <c r="N445" s="610"/>
      <c r="O445" s="642">
        <f>SUBTOTAL(9,O446:O456)</f>
        <v>2410799.9979515076</v>
      </c>
      <c r="P445" s="610"/>
      <c r="Q445" s="1089"/>
      <c r="R445" s="643"/>
      <c r="S445" s="543"/>
      <c r="T445" s="543"/>
      <c r="U445" s="644"/>
      <c r="V445" s="543"/>
      <c r="W445" s="642">
        <f t="shared" ref="W445:AB445" si="218">SUBTOTAL(9,W446:W456)</f>
        <v>2325535.4980795383</v>
      </c>
      <c r="X445" s="642">
        <f t="shared" si="218"/>
        <v>60196.499871969223</v>
      </c>
      <c r="Y445" s="642">
        <f t="shared" si="218"/>
        <v>12479</v>
      </c>
      <c r="Z445" s="642">
        <f t="shared" si="218"/>
        <v>12479</v>
      </c>
      <c r="AA445" s="642">
        <f t="shared" si="218"/>
        <v>0</v>
      </c>
      <c r="AB445" s="642">
        <f t="shared" si="218"/>
        <v>0</v>
      </c>
      <c r="AC445" s="648"/>
      <c r="AD445" s="642">
        <f>SUBTOTAL(9,AD446:AD456)</f>
        <v>110</v>
      </c>
      <c r="AE445" s="642">
        <f>SUBTOTAL(9,AE446:AE456)</f>
        <v>2410799.9979515076</v>
      </c>
      <c r="AF445" s="473">
        <f>SUM(AF446:AF456)</f>
        <v>2410689.9979515076</v>
      </c>
      <c r="AG445" s="473">
        <f>SUM(AG446:AG456)</f>
        <v>2410689.9979515076</v>
      </c>
      <c r="AH445" s="625"/>
      <c r="AI445" s="625"/>
      <c r="AJ445" s="625"/>
      <c r="AK445" s="625"/>
      <c r="AL445" s="625"/>
      <c r="AM445" s="625"/>
      <c r="AN445" s="625"/>
    </row>
    <row r="446" spans="1:40" s="626" customFormat="1" ht="42" customHeight="1">
      <c r="A446" s="496"/>
      <c r="B446" s="493" t="s">
        <v>1107</v>
      </c>
      <c r="C446" s="494" t="s">
        <v>1096</v>
      </c>
      <c r="D446" s="516" t="s">
        <v>1118</v>
      </c>
      <c r="E446" s="611"/>
      <c r="F446" s="521" t="s">
        <v>222</v>
      </c>
      <c r="G446" s="493" t="s">
        <v>166</v>
      </c>
      <c r="H446" s="516">
        <v>0</v>
      </c>
      <c r="I446" s="611"/>
      <c r="J446" s="516">
        <v>0</v>
      </c>
      <c r="K446" s="516">
        <v>0</v>
      </c>
      <c r="L446" s="516">
        <v>0</v>
      </c>
      <c r="M446" s="493" t="s">
        <v>204</v>
      </c>
      <c r="N446" s="493" t="s">
        <v>166</v>
      </c>
      <c r="O446" s="517">
        <v>455000</v>
      </c>
      <c r="P446" s="611"/>
      <c r="Q446" s="1090"/>
      <c r="R446" s="643" t="str">
        <f t="shared" ref="R446:R457" si="219">MID(B446,2,7)</f>
        <v>2.09.01</v>
      </c>
      <c r="S446" s="543" t="str">
        <f t="shared" si="212"/>
        <v>UNIT UNIT LABORATORIUM</v>
      </c>
      <c r="T446" s="543">
        <f t="shared" si="213"/>
        <v>8</v>
      </c>
      <c r="U446" s="651">
        <f t="shared" ref="U446:U456" si="220">(O446-10)/T446</f>
        <v>56873.75</v>
      </c>
      <c r="V446" s="543">
        <f t="shared" ref="V446:V456" si="221">2013-AC446</f>
        <v>11</v>
      </c>
      <c r="W446" s="647">
        <f t="shared" ref="W446:W456" si="222">IF(V446&gt;T446,O446-10,U446*V446)</f>
        <v>454990</v>
      </c>
      <c r="X446" s="647">
        <f t="shared" ref="X446:X456" si="223">IF(O446-10=W446,0,U446)</f>
        <v>0</v>
      </c>
      <c r="Y446" s="647">
        <f t="shared" ref="Y446:Y456" si="224">IF(O446-10=W446+X446,0,U446)</f>
        <v>0</v>
      </c>
      <c r="Z446" s="647">
        <f t="shared" ref="Z446:Z456" si="225">IF(O446-10=X446+Y446+W446,0,U446)</f>
        <v>0</v>
      </c>
      <c r="AA446" s="647">
        <f t="shared" ref="AA446:AA456" si="226">IF(O446-10=Y446+Z446+X446+W446,0,U446)</f>
        <v>0</v>
      </c>
      <c r="AB446" s="647">
        <f t="shared" ref="AB446:AB456" si="227">IF(O446-10=Z446+AA446+Y446+X446+W446,0,U446)</f>
        <v>0</v>
      </c>
      <c r="AC446" s="648" t="str">
        <f t="shared" ref="AC446:AC456" si="228">G446</f>
        <v>2002</v>
      </c>
      <c r="AD446" s="599">
        <f t="shared" ref="AD446:AD456" si="229">O446-(W446+X446+Y446+Z446+AA446+AB446)</f>
        <v>10</v>
      </c>
      <c r="AE446" s="649">
        <f t="shared" ref="AE446:AE456" si="230">O446</f>
        <v>455000</v>
      </c>
      <c r="AF446" s="473">
        <f t="shared" ref="AF446:AF456" si="231">W446+X446+Y446+Z446+AA446</f>
        <v>454990</v>
      </c>
      <c r="AG446" s="640">
        <f>AF446+AB446</f>
        <v>454990</v>
      </c>
      <c r="AH446" s="625"/>
      <c r="AI446" s="625"/>
      <c r="AJ446" s="625"/>
      <c r="AK446" s="625"/>
      <c r="AL446" s="625"/>
      <c r="AM446" s="625"/>
      <c r="AN446" s="625"/>
    </row>
    <row r="447" spans="1:40" s="626" customFormat="1" ht="16">
      <c r="A447" s="496"/>
      <c r="B447" s="493" t="s">
        <v>1109</v>
      </c>
      <c r="C447" s="494" t="s">
        <v>1098</v>
      </c>
      <c r="D447" s="516" t="s">
        <v>1121</v>
      </c>
      <c r="E447" s="611"/>
      <c r="F447" s="521" t="s">
        <v>222</v>
      </c>
      <c r="G447" s="493" t="s">
        <v>850</v>
      </c>
      <c r="H447" s="516">
        <v>0</v>
      </c>
      <c r="I447" s="611"/>
      <c r="J447" s="516">
        <v>0</v>
      </c>
      <c r="K447" s="516">
        <v>0</v>
      </c>
      <c r="L447" s="516">
        <v>0</v>
      </c>
      <c r="M447" s="493" t="s">
        <v>204</v>
      </c>
      <c r="N447" s="493" t="s">
        <v>850</v>
      </c>
      <c r="O447" s="517">
        <v>381749.99897575378</v>
      </c>
      <c r="P447" s="611"/>
      <c r="Q447" s="1090"/>
      <c r="R447" s="643" t="str">
        <f t="shared" si="219"/>
        <v>2.09.01</v>
      </c>
      <c r="S447" s="543" t="str">
        <f t="shared" si="212"/>
        <v>UNIT UNIT LABORATORIUM</v>
      </c>
      <c r="T447" s="543">
        <f t="shared" si="213"/>
        <v>8</v>
      </c>
      <c r="U447" s="651">
        <f t="shared" si="220"/>
        <v>47717.499871969223</v>
      </c>
      <c r="V447" s="543">
        <f t="shared" si="221"/>
        <v>7</v>
      </c>
      <c r="W447" s="647">
        <f t="shared" si="222"/>
        <v>334022.49910378456</v>
      </c>
      <c r="X447" s="647">
        <f t="shared" si="223"/>
        <v>47717.499871969223</v>
      </c>
      <c r="Y447" s="647">
        <f t="shared" si="224"/>
        <v>0</v>
      </c>
      <c r="Z447" s="647">
        <f t="shared" si="225"/>
        <v>0</v>
      </c>
      <c r="AA447" s="647">
        <f t="shared" si="226"/>
        <v>0</v>
      </c>
      <c r="AB447" s="647">
        <f t="shared" si="227"/>
        <v>0</v>
      </c>
      <c r="AC447" s="648" t="str">
        <f t="shared" si="228"/>
        <v>2006</v>
      </c>
      <c r="AD447" s="599">
        <f t="shared" si="229"/>
        <v>10</v>
      </c>
      <c r="AE447" s="649">
        <f t="shared" si="230"/>
        <v>381749.99897575378</v>
      </c>
      <c r="AF447" s="473">
        <f t="shared" si="231"/>
        <v>381739.99897575378</v>
      </c>
      <c r="AG447" s="640">
        <f t="shared" ref="AG447:AG456" si="232">AF447+AB447</f>
        <v>381739.99897575378</v>
      </c>
      <c r="AH447" s="625"/>
      <c r="AI447" s="625"/>
      <c r="AJ447" s="625"/>
      <c r="AK447" s="625"/>
      <c r="AL447" s="625"/>
      <c r="AM447" s="625"/>
      <c r="AN447" s="625"/>
    </row>
    <row r="448" spans="1:40" s="626" customFormat="1" ht="16">
      <c r="A448" s="496"/>
      <c r="B448" s="493" t="s">
        <v>1110</v>
      </c>
      <c r="C448" s="494" t="s">
        <v>1099</v>
      </c>
      <c r="D448" s="516" t="s">
        <v>1122</v>
      </c>
      <c r="E448" s="611"/>
      <c r="F448" s="521" t="s">
        <v>222</v>
      </c>
      <c r="G448" s="493" t="s">
        <v>166</v>
      </c>
      <c r="H448" s="516">
        <v>0</v>
      </c>
      <c r="I448" s="611"/>
      <c r="J448" s="516">
        <v>0</v>
      </c>
      <c r="K448" s="516">
        <v>0</v>
      </c>
      <c r="L448" s="516">
        <v>0</v>
      </c>
      <c r="M448" s="493" t="s">
        <v>204</v>
      </c>
      <c r="N448" s="493" t="s">
        <v>166</v>
      </c>
      <c r="O448" s="517">
        <v>421749.99897575378</v>
      </c>
      <c r="P448" s="611" t="s">
        <v>123</v>
      </c>
      <c r="Q448" s="1090"/>
      <c r="R448" s="643" t="str">
        <f t="shared" si="219"/>
        <v>2.09.01</v>
      </c>
      <c r="S448" s="543" t="str">
        <f t="shared" si="212"/>
        <v>UNIT UNIT LABORATORIUM</v>
      </c>
      <c r="T448" s="543">
        <f t="shared" si="213"/>
        <v>8</v>
      </c>
      <c r="U448" s="651">
        <f t="shared" si="220"/>
        <v>52717.499871969223</v>
      </c>
      <c r="V448" s="543">
        <f t="shared" si="221"/>
        <v>11</v>
      </c>
      <c r="W448" s="647">
        <f t="shared" si="222"/>
        <v>421739.99897575378</v>
      </c>
      <c r="X448" s="647">
        <f t="shared" si="223"/>
        <v>0</v>
      </c>
      <c r="Y448" s="647">
        <f t="shared" si="224"/>
        <v>0</v>
      </c>
      <c r="Z448" s="647">
        <f t="shared" si="225"/>
        <v>0</v>
      </c>
      <c r="AA448" s="647">
        <f t="shared" si="226"/>
        <v>0</v>
      </c>
      <c r="AB448" s="647">
        <f t="shared" si="227"/>
        <v>0</v>
      </c>
      <c r="AC448" s="648" t="str">
        <f t="shared" si="228"/>
        <v>2002</v>
      </c>
      <c r="AD448" s="599">
        <f t="shared" si="229"/>
        <v>10</v>
      </c>
      <c r="AE448" s="649">
        <f t="shared" si="230"/>
        <v>421749.99897575378</v>
      </c>
      <c r="AF448" s="473">
        <f t="shared" si="231"/>
        <v>421739.99897575378</v>
      </c>
      <c r="AG448" s="640">
        <f t="shared" si="232"/>
        <v>421739.99897575378</v>
      </c>
      <c r="AH448" s="625"/>
      <c r="AI448" s="625"/>
      <c r="AJ448" s="625"/>
      <c r="AK448" s="625"/>
      <c r="AL448" s="625"/>
      <c r="AM448" s="625"/>
      <c r="AN448" s="625"/>
    </row>
    <row r="449" spans="1:40" s="626" customFormat="1" ht="32">
      <c r="A449" s="496"/>
      <c r="B449" s="493" t="s">
        <v>1111</v>
      </c>
      <c r="C449" s="494" t="s">
        <v>1100</v>
      </c>
      <c r="D449" s="516" t="s">
        <v>1123</v>
      </c>
      <c r="E449" s="611"/>
      <c r="F449" s="521" t="s">
        <v>221</v>
      </c>
      <c r="G449" s="493" t="s">
        <v>166</v>
      </c>
      <c r="H449" s="516">
        <v>0</v>
      </c>
      <c r="I449" s="611"/>
      <c r="J449" s="516">
        <v>0</v>
      </c>
      <c r="K449" s="516">
        <v>0</v>
      </c>
      <c r="L449" s="516">
        <v>0</v>
      </c>
      <c r="M449" s="493" t="s">
        <v>204</v>
      </c>
      <c r="N449" s="493" t="s">
        <v>166</v>
      </c>
      <c r="O449" s="517">
        <v>105000</v>
      </c>
      <c r="P449" s="611"/>
      <c r="Q449" s="1090"/>
      <c r="R449" s="643" t="str">
        <f t="shared" si="219"/>
        <v>2.09.01</v>
      </c>
      <c r="S449" s="543" t="str">
        <f t="shared" si="212"/>
        <v>UNIT UNIT LABORATORIUM</v>
      </c>
      <c r="T449" s="543">
        <f t="shared" si="213"/>
        <v>8</v>
      </c>
      <c r="U449" s="651">
        <f t="shared" si="220"/>
        <v>13123.75</v>
      </c>
      <c r="V449" s="543">
        <f t="shared" si="221"/>
        <v>11</v>
      </c>
      <c r="W449" s="647">
        <f t="shared" si="222"/>
        <v>104990</v>
      </c>
      <c r="X449" s="647">
        <f t="shared" si="223"/>
        <v>0</v>
      </c>
      <c r="Y449" s="647">
        <f t="shared" si="224"/>
        <v>0</v>
      </c>
      <c r="Z449" s="647">
        <f t="shared" si="225"/>
        <v>0</v>
      </c>
      <c r="AA449" s="647">
        <f t="shared" si="226"/>
        <v>0</v>
      </c>
      <c r="AB449" s="647">
        <f t="shared" si="227"/>
        <v>0</v>
      </c>
      <c r="AC449" s="648" t="str">
        <f t="shared" si="228"/>
        <v>2002</v>
      </c>
      <c r="AD449" s="599">
        <f t="shared" si="229"/>
        <v>10</v>
      </c>
      <c r="AE449" s="649">
        <f t="shared" si="230"/>
        <v>105000</v>
      </c>
      <c r="AF449" s="473">
        <f t="shared" si="231"/>
        <v>104990</v>
      </c>
      <c r="AG449" s="640">
        <f t="shared" si="232"/>
        <v>104990</v>
      </c>
      <c r="AH449" s="625"/>
      <c r="AI449" s="625"/>
      <c r="AJ449" s="625"/>
      <c r="AK449" s="625"/>
      <c r="AL449" s="625"/>
      <c r="AM449" s="625"/>
      <c r="AN449" s="625"/>
    </row>
    <row r="450" spans="1:40" s="626" customFormat="1" ht="16">
      <c r="A450" s="496"/>
      <c r="B450" s="493" t="s">
        <v>1110</v>
      </c>
      <c r="C450" s="494" t="s">
        <v>1101</v>
      </c>
      <c r="D450" s="516" t="s">
        <v>1124</v>
      </c>
      <c r="E450" s="611"/>
      <c r="F450" s="521" t="s">
        <v>222</v>
      </c>
      <c r="G450" s="493" t="s">
        <v>166</v>
      </c>
      <c r="H450" s="516">
        <v>0</v>
      </c>
      <c r="I450" s="611"/>
      <c r="J450" s="516">
        <v>0</v>
      </c>
      <c r="K450" s="516">
        <v>0</v>
      </c>
      <c r="L450" s="516">
        <v>0</v>
      </c>
      <c r="M450" s="493" t="s">
        <v>204</v>
      </c>
      <c r="N450" s="493" t="s">
        <v>166</v>
      </c>
      <c r="O450" s="517">
        <v>175000</v>
      </c>
      <c r="P450" s="611" t="s">
        <v>123</v>
      </c>
      <c r="Q450" s="1090"/>
      <c r="R450" s="643" t="str">
        <f t="shared" si="219"/>
        <v>2.09.01</v>
      </c>
      <c r="S450" s="543" t="str">
        <f t="shared" si="212"/>
        <v>UNIT UNIT LABORATORIUM</v>
      </c>
      <c r="T450" s="543">
        <f t="shared" si="213"/>
        <v>8</v>
      </c>
      <c r="U450" s="651">
        <f t="shared" si="220"/>
        <v>21873.75</v>
      </c>
      <c r="V450" s="543">
        <f t="shared" si="221"/>
        <v>11</v>
      </c>
      <c r="W450" s="647">
        <f t="shared" si="222"/>
        <v>174990</v>
      </c>
      <c r="X450" s="647">
        <f t="shared" si="223"/>
        <v>0</v>
      </c>
      <c r="Y450" s="647">
        <f t="shared" si="224"/>
        <v>0</v>
      </c>
      <c r="Z450" s="647">
        <f t="shared" si="225"/>
        <v>0</v>
      </c>
      <c r="AA450" s="647">
        <f t="shared" si="226"/>
        <v>0</v>
      </c>
      <c r="AB450" s="647">
        <f t="shared" si="227"/>
        <v>0</v>
      </c>
      <c r="AC450" s="648" t="str">
        <f t="shared" si="228"/>
        <v>2002</v>
      </c>
      <c r="AD450" s="599">
        <f t="shared" si="229"/>
        <v>10</v>
      </c>
      <c r="AE450" s="649">
        <f t="shared" si="230"/>
        <v>175000</v>
      </c>
      <c r="AF450" s="473">
        <f t="shared" si="231"/>
        <v>174990</v>
      </c>
      <c r="AG450" s="640">
        <f t="shared" si="232"/>
        <v>174990</v>
      </c>
      <c r="AH450" s="625"/>
      <c r="AI450" s="625"/>
      <c r="AJ450" s="625"/>
      <c r="AK450" s="625"/>
      <c r="AL450" s="625"/>
      <c r="AM450" s="625"/>
      <c r="AN450" s="625"/>
    </row>
    <row r="451" spans="1:40" s="626" customFormat="1" ht="16">
      <c r="A451" s="496"/>
      <c r="B451" s="493" t="s">
        <v>1112</v>
      </c>
      <c r="C451" s="494" t="s">
        <v>1102</v>
      </c>
      <c r="D451" s="516" t="s">
        <v>1125</v>
      </c>
      <c r="E451" s="611"/>
      <c r="F451" s="521" t="s">
        <v>221</v>
      </c>
      <c r="G451" s="493" t="s">
        <v>850</v>
      </c>
      <c r="H451" s="516">
        <v>0</v>
      </c>
      <c r="I451" s="611"/>
      <c r="J451" s="516">
        <v>0</v>
      </c>
      <c r="K451" s="516">
        <v>0</v>
      </c>
      <c r="L451" s="516">
        <v>0</v>
      </c>
      <c r="M451" s="493" t="s">
        <v>204</v>
      </c>
      <c r="N451" s="493" t="s">
        <v>850</v>
      </c>
      <c r="O451" s="517">
        <v>124800</v>
      </c>
      <c r="P451" s="611" t="s">
        <v>123</v>
      </c>
      <c r="Q451" s="1090"/>
      <c r="R451" s="643" t="str">
        <f t="shared" si="219"/>
        <v>2.09.06</v>
      </c>
      <c r="S451" s="543" t="str">
        <f t="shared" si="212"/>
        <v>RADIATION APPLICATION AND NON DESTRUCTIVE TESTING LABORATORY (BATAM)</v>
      </c>
      <c r="T451" s="543">
        <f t="shared" si="213"/>
        <v>10</v>
      </c>
      <c r="U451" s="651">
        <f t="shared" si="220"/>
        <v>12479</v>
      </c>
      <c r="V451" s="543">
        <f t="shared" si="221"/>
        <v>7</v>
      </c>
      <c r="W451" s="647">
        <f t="shared" si="222"/>
        <v>87353</v>
      </c>
      <c r="X451" s="647">
        <f t="shared" si="223"/>
        <v>12479</v>
      </c>
      <c r="Y451" s="647">
        <f t="shared" si="224"/>
        <v>12479</v>
      </c>
      <c r="Z451" s="647">
        <f t="shared" si="225"/>
        <v>12479</v>
      </c>
      <c r="AA451" s="647">
        <f t="shared" si="226"/>
        <v>0</v>
      </c>
      <c r="AB451" s="647">
        <f t="shared" si="227"/>
        <v>0</v>
      </c>
      <c r="AC451" s="648" t="str">
        <f t="shared" si="228"/>
        <v>2006</v>
      </c>
      <c r="AD451" s="599">
        <f t="shared" si="229"/>
        <v>10</v>
      </c>
      <c r="AE451" s="649">
        <f t="shared" si="230"/>
        <v>124800</v>
      </c>
      <c r="AF451" s="473">
        <f t="shared" si="231"/>
        <v>124790</v>
      </c>
      <c r="AG451" s="640">
        <f t="shared" si="232"/>
        <v>124790</v>
      </c>
      <c r="AH451" s="625"/>
      <c r="AI451" s="625"/>
      <c r="AJ451" s="625"/>
      <c r="AK451" s="625"/>
      <c r="AL451" s="625"/>
      <c r="AM451" s="625"/>
      <c r="AN451" s="625"/>
    </row>
    <row r="452" spans="1:40" s="626" customFormat="1" ht="16">
      <c r="A452" s="496"/>
      <c r="B452" s="493" t="s">
        <v>1113</v>
      </c>
      <c r="C452" s="494" t="s">
        <v>1103</v>
      </c>
      <c r="D452" s="516" t="s">
        <v>1126</v>
      </c>
      <c r="E452" s="611"/>
      <c r="F452" s="521" t="s">
        <v>239</v>
      </c>
      <c r="G452" s="493" t="s">
        <v>166</v>
      </c>
      <c r="H452" s="516">
        <v>0</v>
      </c>
      <c r="I452" s="611"/>
      <c r="J452" s="516">
        <v>0</v>
      </c>
      <c r="K452" s="516">
        <v>0</v>
      </c>
      <c r="L452" s="516">
        <v>0</v>
      </c>
      <c r="M452" s="493" t="s">
        <v>204</v>
      </c>
      <c r="N452" s="493" t="s">
        <v>166</v>
      </c>
      <c r="O452" s="517">
        <v>350000</v>
      </c>
      <c r="P452" s="611"/>
      <c r="Q452" s="1090"/>
      <c r="R452" s="643" t="str">
        <f t="shared" si="219"/>
        <v>2.09.01</v>
      </c>
      <c r="S452" s="543" t="str">
        <f t="shared" si="212"/>
        <v>UNIT UNIT LABORATORIUM</v>
      </c>
      <c r="T452" s="543">
        <f t="shared" si="213"/>
        <v>8</v>
      </c>
      <c r="U452" s="651">
        <f t="shared" si="220"/>
        <v>43748.75</v>
      </c>
      <c r="V452" s="543">
        <f t="shared" si="221"/>
        <v>11</v>
      </c>
      <c r="W452" s="647">
        <f t="shared" si="222"/>
        <v>349990</v>
      </c>
      <c r="X452" s="647">
        <f t="shared" si="223"/>
        <v>0</v>
      </c>
      <c r="Y452" s="647">
        <f t="shared" si="224"/>
        <v>0</v>
      </c>
      <c r="Z452" s="647">
        <f t="shared" si="225"/>
        <v>0</v>
      </c>
      <c r="AA452" s="647">
        <f t="shared" si="226"/>
        <v>0</v>
      </c>
      <c r="AB452" s="647">
        <f t="shared" si="227"/>
        <v>0</v>
      </c>
      <c r="AC452" s="648" t="str">
        <f t="shared" si="228"/>
        <v>2002</v>
      </c>
      <c r="AD452" s="599">
        <f t="shared" si="229"/>
        <v>10</v>
      </c>
      <c r="AE452" s="649">
        <f t="shared" si="230"/>
        <v>350000</v>
      </c>
      <c r="AF452" s="473">
        <f t="shared" si="231"/>
        <v>349990</v>
      </c>
      <c r="AG452" s="640">
        <f t="shared" si="232"/>
        <v>349990</v>
      </c>
      <c r="AH452" s="625"/>
      <c r="AI452" s="625"/>
      <c r="AJ452" s="625"/>
      <c r="AK452" s="625"/>
      <c r="AL452" s="625"/>
      <c r="AM452" s="625"/>
      <c r="AN452" s="625"/>
    </row>
    <row r="453" spans="1:40" s="626" customFormat="1" ht="16">
      <c r="A453" s="496"/>
      <c r="B453" s="493" t="s">
        <v>1114</v>
      </c>
      <c r="C453" s="494" t="s">
        <v>1104</v>
      </c>
      <c r="D453" s="516" t="s">
        <v>1127</v>
      </c>
      <c r="E453" s="611"/>
      <c r="F453" s="521" t="s">
        <v>221</v>
      </c>
      <c r="G453" s="493" t="s">
        <v>166</v>
      </c>
      <c r="H453" s="516">
        <v>0</v>
      </c>
      <c r="I453" s="611"/>
      <c r="J453" s="516">
        <v>0</v>
      </c>
      <c r="K453" s="516">
        <v>0</v>
      </c>
      <c r="L453" s="516">
        <v>0</v>
      </c>
      <c r="M453" s="493" t="s">
        <v>204</v>
      </c>
      <c r="N453" s="493" t="s">
        <v>166</v>
      </c>
      <c r="O453" s="517">
        <v>105000</v>
      </c>
      <c r="P453" s="611"/>
      <c r="Q453" s="1090"/>
      <c r="R453" s="643" t="str">
        <f t="shared" si="219"/>
        <v>2.09.01</v>
      </c>
      <c r="S453" s="543" t="str">
        <f t="shared" si="212"/>
        <v>UNIT UNIT LABORATORIUM</v>
      </c>
      <c r="T453" s="543">
        <f t="shared" si="213"/>
        <v>8</v>
      </c>
      <c r="U453" s="651">
        <f t="shared" si="220"/>
        <v>13123.75</v>
      </c>
      <c r="V453" s="543">
        <f t="shared" si="221"/>
        <v>11</v>
      </c>
      <c r="W453" s="647">
        <f t="shared" si="222"/>
        <v>104990</v>
      </c>
      <c r="X453" s="647">
        <f t="shared" si="223"/>
        <v>0</v>
      </c>
      <c r="Y453" s="647">
        <f t="shared" si="224"/>
        <v>0</v>
      </c>
      <c r="Z453" s="647">
        <f t="shared" si="225"/>
        <v>0</v>
      </c>
      <c r="AA453" s="647">
        <f t="shared" si="226"/>
        <v>0</v>
      </c>
      <c r="AB453" s="647">
        <f t="shared" si="227"/>
        <v>0</v>
      </c>
      <c r="AC453" s="648" t="str">
        <f t="shared" si="228"/>
        <v>2002</v>
      </c>
      <c r="AD453" s="599">
        <f t="shared" si="229"/>
        <v>10</v>
      </c>
      <c r="AE453" s="649">
        <f t="shared" si="230"/>
        <v>105000</v>
      </c>
      <c r="AF453" s="473">
        <f t="shared" si="231"/>
        <v>104990</v>
      </c>
      <c r="AG453" s="640">
        <f t="shared" si="232"/>
        <v>104990</v>
      </c>
      <c r="AH453" s="625"/>
      <c r="AI453" s="625"/>
      <c r="AJ453" s="625"/>
      <c r="AK453" s="625"/>
      <c r="AL453" s="625"/>
      <c r="AM453" s="625"/>
      <c r="AN453" s="625"/>
    </row>
    <row r="454" spans="1:40" s="626" customFormat="1" ht="16">
      <c r="A454" s="496"/>
      <c r="B454" s="493" t="s">
        <v>1114</v>
      </c>
      <c r="C454" s="494" t="s">
        <v>1104</v>
      </c>
      <c r="D454" s="516" t="s">
        <v>1128</v>
      </c>
      <c r="E454" s="611"/>
      <c r="F454" s="521" t="s">
        <v>221</v>
      </c>
      <c r="G454" s="493" t="s">
        <v>166</v>
      </c>
      <c r="H454" s="516">
        <v>0</v>
      </c>
      <c r="I454" s="611"/>
      <c r="J454" s="516">
        <v>0</v>
      </c>
      <c r="K454" s="516">
        <v>0</v>
      </c>
      <c r="L454" s="516">
        <v>0</v>
      </c>
      <c r="M454" s="493" t="s">
        <v>204</v>
      </c>
      <c r="N454" s="493" t="s">
        <v>166</v>
      </c>
      <c r="O454" s="517">
        <v>105000</v>
      </c>
      <c r="P454" s="611"/>
      <c r="Q454" s="1090"/>
      <c r="R454" s="643" t="str">
        <f t="shared" si="219"/>
        <v>2.09.01</v>
      </c>
      <c r="S454" s="543" t="str">
        <f t="shared" si="212"/>
        <v>UNIT UNIT LABORATORIUM</v>
      </c>
      <c r="T454" s="543">
        <f t="shared" si="213"/>
        <v>8</v>
      </c>
      <c r="U454" s="651">
        <f t="shared" si="220"/>
        <v>13123.75</v>
      </c>
      <c r="V454" s="543">
        <f t="shared" si="221"/>
        <v>11</v>
      </c>
      <c r="W454" s="647">
        <f t="shared" si="222"/>
        <v>104990</v>
      </c>
      <c r="X454" s="647">
        <f t="shared" si="223"/>
        <v>0</v>
      </c>
      <c r="Y454" s="647">
        <f t="shared" si="224"/>
        <v>0</v>
      </c>
      <c r="Z454" s="647">
        <f t="shared" si="225"/>
        <v>0</v>
      </c>
      <c r="AA454" s="647">
        <f t="shared" si="226"/>
        <v>0</v>
      </c>
      <c r="AB454" s="647">
        <f t="shared" si="227"/>
        <v>0</v>
      </c>
      <c r="AC454" s="648" t="str">
        <f t="shared" si="228"/>
        <v>2002</v>
      </c>
      <c r="AD454" s="599">
        <f t="shared" si="229"/>
        <v>10</v>
      </c>
      <c r="AE454" s="649">
        <f t="shared" si="230"/>
        <v>105000</v>
      </c>
      <c r="AF454" s="473">
        <f t="shared" si="231"/>
        <v>104990</v>
      </c>
      <c r="AG454" s="640">
        <f t="shared" si="232"/>
        <v>104990</v>
      </c>
      <c r="AH454" s="625"/>
      <c r="AI454" s="625"/>
      <c r="AJ454" s="625"/>
      <c r="AK454" s="625"/>
      <c r="AL454" s="625"/>
      <c r="AM454" s="625"/>
      <c r="AN454" s="625"/>
    </row>
    <row r="455" spans="1:40" s="626" customFormat="1" ht="16">
      <c r="A455" s="496"/>
      <c r="B455" s="493" t="s">
        <v>1115</v>
      </c>
      <c r="C455" s="494" t="s">
        <v>1106</v>
      </c>
      <c r="D455" s="516" t="s">
        <v>145</v>
      </c>
      <c r="E455" s="611"/>
      <c r="F455" s="521" t="s">
        <v>223</v>
      </c>
      <c r="G455" s="493" t="s">
        <v>164</v>
      </c>
      <c r="H455" s="516">
        <v>0</v>
      </c>
      <c r="I455" s="611"/>
      <c r="J455" s="516">
        <v>0</v>
      </c>
      <c r="K455" s="516">
        <v>0</v>
      </c>
      <c r="L455" s="516">
        <v>0</v>
      </c>
      <c r="M455" s="493" t="s">
        <v>204</v>
      </c>
      <c r="N455" s="493" t="s">
        <v>164</v>
      </c>
      <c r="O455" s="517">
        <v>93750</v>
      </c>
      <c r="P455" s="611"/>
      <c r="Q455" s="1090"/>
      <c r="R455" s="643" t="str">
        <f t="shared" si="219"/>
        <v>2.09.01</v>
      </c>
      <c r="S455" s="543" t="str">
        <f t="shared" si="212"/>
        <v>UNIT UNIT LABORATORIUM</v>
      </c>
      <c r="T455" s="543">
        <f t="shared" si="213"/>
        <v>8</v>
      </c>
      <c r="U455" s="651">
        <f t="shared" si="220"/>
        <v>11717.5</v>
      </c>
      <c r="V455" s="543">
        <f t="shared" si="221"/>
        <v>9</v>
      </c>
      <c r="W455" s="647">
        <f t="shared" si="222"/>
        <v>93740</v>
      </c>
      <c r="X455" s="647">
        <f t="shared" si="223"/>
        <v>0</v>
      </c>
      <c r="Y455" s="647">
        <f t="shared" si="224"/>
        <v>0</v>
      </c>
      <c r="Z455" s="647">
        <f t="shared" si="225"/>
        <v>0</v>
      </c>
      <c r="AA455" s="647">
        <f t="shared" si="226"/>
        <v>0</v>
      </c>
      <c r="AB455" s="647">
        <f t="shared" si="227"/>
        <v>0</v>
      </c>
      <c r="AC455" s="648" t="str">
        <f t="shared" si="228"/>
        <v>2004</v>
      </c>
      <c r="AD455" s="599">
        <f t="shared" si="229"/>
        <v>10</v>
      </c>
      <c r="AE455" s="649">
        <f t="shared" si="230"/>
        <v>93750</v>
      </c>
      <c r="AF455" s="473">
        <f t="shared" si="231"/>
        <v>93740</v>
      </c>
      <c r="AG455" s="640">
        <f t="shared" si="232"/>
        <v>93740</v>
      </c>
      <c r="AH455" s="625"/>
      <c r="AI455" s="625"/>
      <c r="AJ455" s="625"/>
      <c r="AK455" s="625"/>
      <c r="AL455" s="625"/>
      <c r="AM455" s="625"/>
      <c r="AN455" s="625"/>
    </row>
    <row r="456" spans="1:40" s="626" customFormat="1" ht="16">
      <c r="A456" s="496"/>
      <c r="B456" s="493" t="s">
        <v>1117</v>
      </c>
      <c r="C456" s="494" t="s">
        <v>248</v>
      </c>
      <c r="D456" s="516" t="s">
        <v>800</v>
      </c>
      <c r="E456" s="611"/>
      <c r="F456" s="521" t="s">
        <v>221</v>
      </c>
      <c r="G456" s="493" t="s">
        <v>166</v>
      </c>
      <c r="H456" s="516">
        <v>0</v>
      </c>
      <c r="I456" s="611"/>
      <c r="J456" s="516">
        <v>0</v>
      </c>
      <c r="K456" s="516">
        <v>0</v>
      </c>
      <c r="L456" s="516">
        <v>0</v>
      </c>
      <c r="M456" s="493" t="s">
        <v>204</v>
      </c>
      <c r="N456" s="493" t="s">
        <v>166</v>
      </c>
      <c r="O456" s="517">
        <v>93750</v>
      </c>
      <c r="P456" s="611"/>
      <c r="Q456" s="1090"/>
      <c r="R456" s="643" t="str">
        <f t="shared" si="219"/>
        <v>2.09.06</v>
      </c>
      <c r="S456" s="543" t="str">
        <f t="shared" si="212"/>
        <v>RADIATION APPLICATION AND NON DESTRUCTIVE TESTING LABORATORY (BATAM)</v>
      </c>
      <c r="T456" s="543">
        <f t="shared" si="213"/>
        <v>10</v>
      </c>
      <c r="U456" s="651">
        <f t="shared" si="220"/>
        <v>9374</v>
      </c>
      <c r="V456" s="543">
        <f t="shared" si="221"/>
        <v>11</v>
      </c>
      <c r="W456" s="647">
        <f t="shared" si="222"/>
        <v>93740</v>
      </c>
      <c r="X456" s="647">
        <f t="shared" si="223"/>
        <v>0</v>
      </c>
      <c r="Y456" s="647">
        <f t="shared" si="224"/>
        <v>0</v>
      </c>
      <c r="Z456" s="647">
        <f t="shared" si="225"/>
        <v>0</v>
      </c>
      <c r="AA456" s="647">
        <f t="shared" si="226"/>
        <v>0</v>
      </c>
      <c r="AB456" s="647">
        <f t="shared" si="227"/>
        <v>0</v>
      </c>
      <c r="AC456" s="648" t="str">
        <f t="shared" si="228"/>
        <v>2002</v>
      </c>
      <c r="AD456" s="599">
        <f t="shared" si="229"/>
        <v>10</v>
      </c>
      <c r="AE456" s="649">
        <f t="shared" si="230"/>
        <v>93750</v>
      </c>
      <c r="AF456" s="473">
        <f t="shared" si="231"/>
        <v>93740</v>
      </c>
      <c r="AG456" s="640">
        <f t="shared" si="232"/>
        <v>93740</v>
      </c>
      <c r="AH456" s="625"/>
      <c r="AI456" s="625"/>
      <c r="AJ456" s="625"/>
      <c r="AK456" s="625"/>
      <c r="AL456" s="625"/>
      <c r="AM456" s="625"/>
      <c r="AN456" s="625"/>
    </row>
    <row r="457" spans="1:40" s="626" customFormat="1">
      <c r="A457" s="496"/>
      <c r="B457" s="493"/>
      <c r="C457" s="494"/>
      <c r="D457" s="516"/>
      <c r="E457" s="610"/>
      <c r="F457" s="521"/>
      <c r="G457" s="493"/>
      <c r="H457" s="610"/>
      <c r="I457" s="610"/>
      <c r="J457" s="610"/>
      <c r="K457" s="610"/>
      <c r="L457" s="610"/>
      <c r="M457" s="493"/>
      <c r="N457" s="493"/>
      <c r="O457" s="517"/>
      <c r="P457" s="611"/>
      <c r="Q457" s="1090"/>
      <c r="R457" s="643" t="str">
        <f t="shared" si="219"/>
        <v/>
      </c>
      <c r="S457" s="543"/>
      <c r="T457" s="543"/>
      <c r="U457" s="644"/>
      <c r="V457" s="543"/>
      <c r="W457" s="599"/>
      <c r="X457" s="599"/>
      <c r="Y457" s="599"/>
      <c r="Z457" s="599"/>
      <c r="AA457" s="599"/>
      <c r="AB457" s="599"/>
      <c r="AC457" s="648"/>
      <c r="AD457" s="599"/>
      <c r="AE457" s="649"/>
      <c r="AF457" s="649"/>
      <c r="AG457" s="684"/>
      <c r="AH457" s="625"/>
      <c r="AI457" s="625"/>
      <c r="AJ457" s="625"/>
      <c r="AK457" s="625"/>
      <c r="AL457" s="625"/>
      <c r="AM457" s="625"/>
      <c r="AN457" s="625"/>
    </row>
    <row r="458" spans="1:40" s="626" customFormat="1" ht="28.5" customHeight="1">
      <c r="A458" s="496" t="s">
        <v>45</v>
      </c>
      <c r="B458" s="672" t="s">
        <v>2784</v>
      </c>
      <c r="C458" s="514"/>
      <c r="D458" s="610"/>
      <c r="E458" s="610"/>
      <c r="F458" s="610"/>
      <c r="G458" s="610"/>
      <c r="H458" s="610"/>
      <c r="I458" s="610"/>
      <c r="J458" s="610"/>
      <c r="K458" s="610"/>
      <c r="L458" s="610"/>
      <c r="M458" s="610"/>
      <c r="N458" s="610"/>
      <c r="O458" s="610"/>
      <c r="P458" s="610"/>
      <c r="Q458" s="1089"/>
      <c r="R458" s="643"/>
      <c r="S458" s="543"/>
      <c r="T458" s="543"/>
      <c r="U458" s="644"/>
      <c r="V458" s="543"/>
      <c r="W458" s="599"/>
      <c r="X458" s="599"/>
      <c r="Y458" s="599"/>
      <c r="Z458" s="599"/>
      <c r="AA458" s="599"/>
      <c r="AB458" s="599"/>
      <c r="AC458" s="654"/>
      <c r="AD458" s="599"/>
      <c r="AE458" s="649"/>
      <c r="AF458" s="649"/>
      <c r="AG458" s="681">
        <f>W458+X458+Y458+Z458+AA458+AB458</f>
        <v>0</v>
      </c>
      <c r="AH458" s="625"/>
      <c r="AI458" s="625"/>
      <c r="AJ458" s="625"/>
      <c r="AK458" s="625"/>
      <c r="AL458" s="625"/>
      <c r="AM458" s="625"/>
      <c r="AN458" s="625"/>
    </row>
    <row r="459" spans="1:40" s="626" customFormat="1" ht="16">
      <c r="A459" s="496"/>
      <c r="B459" s="610" t="s">
        <v>145</v>
      </c>
      <c r="C459" s="514" t="s">
        <v>145</v>
      </c>
      <c r="D459" s="610" t="s">
        <v>145</v>
      </c>
      <c r="E459" s="610" t="s">
        <v>145</v>
      </c>
      <c r="F459" s="610" t="s">
        <v>145</v>
      </c>
      <c r="G459" s="610" t="s">
        <v>145</v>
      </c>
      <c r="H459" s="610" t="s">
        <v>145</v>
      </c>
      <c r="I459" s="610" t="s">
        <v>145</v>
      </c>
      <c r="J459" s="610" t="s">
        <v>145</v>
      </c>
      <c r="K459" s="610" t="s">
        <v>145</v>
      </c>
      <c r="L459" s="610" t="s">
        <v>145</v>
      </c>
      <c r="M459" s="610" t="s">
        <v>145</v>
      </c>
      <c r="N459" s="610" t="s">
        <v>145</v>
      </c>
      <c r="O459" s="610" t="s">
        <v>145</v>
      </c>
      <c r="P459" s="610" t="s">
        <v>145</v>
      </c>
      <c r="Q459" s="1089"/>
      <c r="R459" s="643" t="str">
        <f>MID(B459,2,7)</f>
        <v/>
      </c>
      <c r="S459" s="543"/>
      <c r="T459" s="543"/>
      <c r="U459" s="644"/>
      <c r="V459" s="543"/>
      <c r="W459" s="599"/>
      <c r="X459" s="599"/>
      <c r="Y459" s="599"/>
      <c r="Z459" s="599"/>
      <c r="AA459" s="599"/>
      <c r="AB459" s="599"/>
      <c r="AC459" s="654"/>
      <c r="AD459" s="599"/>
      <c r="AE459" s="649"/>
      <c r="AF459" s="649"/>
      <c r="AG459" s="684"/>
      <c r="AH459" s="625"/>
      <c r="AI459" s="625"/>
      <c r="AJ459" s="625"/>
      <c r="AK459" s="625"/>
      <c r="AL459" s="625"/>
      <c r="AM459" s="625"/>
      <c r="AN459" s="625"/>
    </row>
    <row r="460" spans="1:40" s="626" customFormat="1">
      <c r="A460" s="496"/>
      <c r="B460" s="611"/>
      <c r="C460" s="543"/>
      <c r="D460" s="611"/>
      <c r="E460" s="611"/>
      <c r="F460" s="611"/>
      <c r="G460" s="611"/>
      <c r="H460" s="611"/>
      <c r="I460" s="611"/>
      <c r="J460" s="611"/>
      <c r="K460" s="611"/>
      <c r="L460" s="611"/>
      <c r="M460" s="611"/>
      <c r="N460" s="611"/>
      <c r="O460" s="611"/>
      <c r="P460" s="611"/>
      <c r="Q460" s="1090"/>
      <c r="R460" s="643" t="str">
        <f>MID(B460,2,7)</f>
        <v/>
      </c>
      <c r="S460" s="543"/>
      <c r="T460" s="543"/>
      <c r="U460" s="644"/>
      <c r="V460" s="543"/>
      <c r="W460" s="599"/>
      <c r="X460" s="599"/>
      <c r="Y460" s="599"/>
      <c r="Z460" s="599"/>
      <c r="AA460" s="599"/>
      <c r="AB460" s="599"/>
      <c r="AC460" s="654"/>
      <c r="AD460" s="599"/>
      <c r="AE460" s="649"/>
      <c r="AF460" s="649"/>
      <c r="AG460" s="684"/>
      <c r="AH460" s="625"/>
      <c r="AI460" s="625"/>
      <c r="AJ460" s="625"/>
      <c r="AK460" s="625"/>
      <c r="AL460" s="625"/>
      <c r="AM460" s="625"/>
      <c r="AN460" s="625"/>
    </row>
    <row r="461" spans="1:40" s="626" customFormat="1" ht="28.5" customHeight="1" thickBot="1">
      <c r="A461" s="655"/>
      <c r="B461" s="656"/>
      <c r="C461" s="657"/>
      <c r="D461" s="656"/>
      <c r="E461" s="656"/>
      <c r="F461" s="656"/>
      <c r="G461" s="656"/>
      <c r="H461" s="656"/>
      <c r="I461" s="656"/>
      <c r="J461" s="656"/>
      <c r="K461" s="656"/>
      <c r="L461" s="656"/>
      <c r="M461" s="656"/>
      <c r="N461" s="656"/>
      <c r="O461" s="656"/>
      <c r="P461" s="656"/>
      <c r="Q461" s="1090"/>
      <c r="R461" s="658" t="str">
        <f>MID(B461,2,7)</f>
        <v/>
      </c>
      <c r="S461" s="657"/>
      <c r="T461" s="657"/>
      <c r="U461" s="659"/>
      <c r="V461" s="657"/>
      <c r="W461" s="660"/>
      <c r="X461" s="660"/>
      <c r="Y461" s="660"/>
      <c r="Z461" s="660"/>
      <c r="AA461" s="660"/>
      <c r="AB461" s="660"/>
      <c r="AC461" s="661"/>
      <c r="AD461" s="660"/>
      <c r="AE461" s="662"/>
      <c r="AF461" s="662"/>
      <c r="AG461" s="656"/>
      <c r="AH461" s="625"/>
      <c r="AI461" s="625"/>
      <c r="AJ461" s="625"/>
      <c r="AK461" s="625"/>
      <c r="AL461" s="625"/>
      <c r="AM461" s="625"/>
      <c r="AN461" s="625"/>
    </row>
    <row r="462" spans="1:40" s="626" customFormat="1">
      <c r="A462" s="663"/>
      <c r="B462" s="663"/>
      <c r="C462" s="663"/>
      <c r="D462" s="650"/>
      <c r="E462" s="650"/>
      <c r="F462" s="650"/>
      <c r="G462" s="650"/>
      <c r="H462" s="650"/>
      <c r="I462" s="650"/>
      <c r="J462" s="650"/>
      <c r="K462" s="650"/>
      <c r="L462" s="650"/>
      <c r="M462" s="650"/>
      <c r="N462" s="650"/>
      <c r="O462" s="650"/>
      <c r="P462" s="650"/>
      <c r="Q462" s="1198"/>
      <c r="R462" s="650"/>
      <c r="S462" s="650"/>
      <c r="T462" s="650"/>
      <c r="U462" s="650"/>
      <c r="V462" s="650"/>
      <c r="W462" s="650"/>
      <c r="X462" s="650"/>
      <c r="Y462" s="650"/>
      <c r="Z462" s="650"/>
      <c r="AA462" s="650"/>
      <c r="AB462" s="650"/>
      <c r="AC462" s="650"/>
      <c r="AD462" s="664"/>
      <c r="AE462" s="650"/>
      <c r="AF462" s="650"/>
      <c r="AG462" s="650"/>
      <c r="AH462" s="625"/>
      <c r="AI462" s="625"/>
      <c r="AJ462" s="625"/>
      <c r="AK462" s="625"/>
      <c r="AL462" s="625"/>
      <c r="AM462" s="625"/>
      <c r="AN462" s="625"/>
    </row>
    <row r="463" spans="1:40" s="626" customFormat="1">
      <c r="A463" s="663"/>
      <c r="B463" s="663"/>
      <c r="C463" s="663"/>
      <c r="D463" s="650"/>
      <c r="E463" s="650"/>
      <c r="F463" s="650"/>
      <c r="G463" s="650"/>
      <c r="H463" s="650"/>
      <c r="I463" s="650"/>
      <c r="J463" s="650"/>
      <c r="K463" s="650"/>
      <c r="L463" s="650"/>
      <c r="M463" s="650"/>
      <c r="N463" s="650"/>
      <c r="O463" s="650"/>
      <c r="P463" s="650"/>
      <c r="Q463" s="1198"/>
      <c r="R463" s="650"/>
      <c r="S463" s="650"/>
      <c r="T463" s="650"/>
      <c r="U463" s="650"/>
      <c r="V463" s="650"/>
      <c r="W463" s="650"/>
      <c r="X463" s="650"/>
      <c r="Y463" s="650"/>
      <c r="Z463" s="650"/>
      <c r="AA463" s="650"/>
      <c r="AB463" s="650"/>
      <c r="AC463" s="650"/>
      <c r="AD463" s="650"/>
      <c r="AE463" s="650"/>
      <c r="AF463" s="650"/>
      <c r="AG463" s="650"/>
      <c r="AH463" s="625"/>
      <c r="AI463" s="625"/>
      <c r="AJ463" s="625"/>
      <c r="AK463" s="625"/>
      <c r="AL463" s="625"/>
      <c r="AM463" s="625"/>
      <c r="AN463" s="625"/>
    </row>
    <row r="464" spans="1:40" s="667" customFormat="1">
      <c r="A464" s="665"/>
      <c r="B464" s="1721" t="s">
        <v>143</v>
      </c>
      <c r="C464" s="1721"/>
      <c r="D464" s="666"/>
      <c r="E464" s="666"/>
      <c r="F464" s="666"/>
      <c r="G464" s="666"/>
      <c r="H464" s="1723" t="s">
        <v>2218</v>
      </c>
      <c r="I464" s="1724"/>
      <c r="J464" s="1724"/>
      <c r="K464" s="1724"/>
      <c r="L464" s="1724"/>
      <c r="M464" s="1724"/>
      <c r="N464" s="1724"/>
      <c r="O464" s="1724"/>
      <c r="P464" s="1724"/>
      <c r="Q464" s="1724"/>
      <c r="R464" s="1724"/>
      <c r="S464" s="1724"/>
      <c r="T464" s="1724"/>
    </row>
    <row r="465" spans="1:33" s="667" customFormat="1">
      <c r="A465" s="665"/>
      <c r="B465" s="1725" t="s">
        <v>1890</v>
      </c>
      <c r="C465" s="1725"/>
      <c r="D465" s="666"/>
      <c r="E465" s="666"/>
      <c r="F465" s="666"/>
      <c r="G465" s="666"/>
      <c r="H465" s="666"/>
      <c r="I465" s="666"/>
      <c r="J465" s="666"/>
      <c r="Q465" s="126"/>
      <c r="R465" s="666"/>
    </row>
    <row r="466" spans="1:33" s="667" customFormat="1">
      <c r="A466" s="665"/>
      <c r="B466" s="1726" t="s">
        <v>144</v>
      </c>
      <c r="C466" s="1726"/>
      <c r="D466" s="668"/>
      <c r="E466" s="668"/>
      <c r="F466" s="668"/>
      <c r="G466" s="668"/>
      <c r="H466" s="1721" t="s">
        <v>142</v>
      </c>
      <c r="I466" s="1721"/>
      <c r="J466" s="1721"/>
      <c r="K466" s="1721"/>
      <c r="L466" s="1721"/>
      <c r="M466" s="1721"/>
      <c r="N466" s="1721"/>
      <c r="O466" s="1721"/>
      <c r="P466" s="1721"/>
      <c r="Q466" s="1721"/>
      <c r="R466" s="1721"/>
      <c r="S466" s="1721"/>
      <c r="T466" s="1721"/>
    </row>
    <row r="467" spans="1:33" s="667" customFormat="1">
      <c r="A467" s="665"/>
      <c r="B467" s="669"/>
      <c r="C467" s="668"/>
      <c r="D467" s="668"/>
      <c r="E467" s="668"/>
      <c r="F467" s="668"/>
      <c r="G467" s="668"/>
      <c r="H467" s="668"/>
      <c r="I467" s="668"/>
      <c r="J467" s="668"/>
      <c r="Q467" s="126"/>
      <c r="R467" s="666"/>
    </row>
    <row r="468" spans="1:33" s="667" customFormat="1">
      <c r="A468" s="665"/>
      <c r="B468" s="670"/>
      <c r="C468" s="666"/>
      <c r="D468" s="666"/>
      <c r="E468" s="666"/>
      <c r="F468" s="666"/>
      <c r="G468" s="666"/>
      <c r="H468" s="666"/>
      <c r="I468" s="666"/>
      <c r="J468" s="666"/>
      <c r="Q468" s="126"/>
      <c r="R468" s="666"/>
    </row>
    <row r="469" spans="1:33" s="667" customFormat="1">
      <c r="A469" s="665"/>
      <c r="B469" s="670"/>
      <c r="C469" s="666"/>
      <c r="D469" s="666"/>
      <c r="E469" s="666"/>
      <c r="F469" s="666"/>
      <c r="G469" s="666"/>
      <c r="H469" s="666"/>
      <c r="I469" s="666"/>
      <c r="J469" s="666"/>
      <c r="Q469" s="126"/>
      <c r="R469" s="666"/>
    </row>
    <row r="470" spans="1:33" s="667" customFormat="1">
      <c r="A470" s="665"/>
      <c r="B470" s="670"/>
      <c r="C470" s="666"/>
      <c r="D470" s="666"/>
      <c r="E470" s="666"/>
      <c r="F470" s="666"/>
      <c r="G470" s="666"/>
      <c r="H470" s="666"/>
      <c r="I470" s="666"/>
      <c r="J470" s="666"/>
      <c r="Q470" s="126"/>
      <c r="R470" s="666"/>
    </row>
    <row r="471" spans="1:33" s="667" customFormat="1">
      <c r="A471" s="665"/>
      <c r="B471" s="670"/>
      <c r="C471" s="666"/>
      <c r="D471" s="666"/>
      <c r="E471" s="666"/>
      <c r="F471" s="666"/>
      <c r="G471" s="666"/>
      <c r="H471" s="666"/>
      <c r="I471" s="666"/>
      <c r="J471" s="666"/>
      <c r="Q471" s="126"/>
      <c r="R471" s="666"/>
    </row>
    <row r="472" spans="1:33" s="667" customFormat="1">
      <c r="A472" s="665"/>
      <c r="B472" s="1727" t="s">
        <v>2216</v>
      </c>
      <c r="C472" s="1727"/>
      <c r="D472" s="671"/>
      <c r="E472" s="671"/>
      <c r="F472" s="671"/>
      <c r="G472" s="671"/>
      <c r="H472" s="1727" t="s">
        <v>2214</v>
      </c>
      <c r="I472" s="1727"/>
      <c r="J472" s="1727"/>
      <c r="K472" s="1727"/>
      <c r="L472" s="1727"/>
      <c r="M472" s="1727"/>
      <c r="N472" s="1727"/>
      <c r="O472" s="1727"/>
      <c r="P472" s="1727"/>
      <c r="Q472" s="1727"/>
      <c r="R472" s="1727"/>
      <c r="S472" s="1727"/>
      <c r="T472" s="1727"/>
    </row>
    <row r="473" spans="1:33" s="667" customFormat="1">
      <c r="A473" s="665"/>
      <c r="B473" s="1720" t="s">
        <v>2217</v>
      </c>
      <c r="C473" s="1721"/>
      <c r="D473" s="666"/>
      <c r="E473" s="666"/>
      <c r="F473" s="666"/>
      <c r="G473" s="666"/>
      <c r="H473" s="1720" t="s">
        <v>2215</v>
      </c>
      <c r="I473" s="1722"/>
      <c r="J473" s="1722"/>
      <c r="K473" s="1722"/>
      <c r="L473" s="1722"/>
      <c r="M473" s="1722"/>
      <c r="N473" s="1722"/>
      <c r="O473" s="1722"/>
      <c r="P473" s="1722"/>
      <c r="Q473" s="1722"/>
      <c r="R473" s="1722"/>
      <c r="S473" s="1722"/>
      <c r="T473" s="1722"/>
    </row>
    <row r="474" spans="1:33" s="625" customFormat="1">
      <c r="A474" s="663"/>
      <c r="B474" s="663"/>
      <c r="C474" s="663"/>
      <c r="D474" s="650"/>
      <c r="E474" s="650"/>
      <c r="F474" s="650"/>
      <c r="G474" s="650"/>
      <c r="H474" s="650"/>
      <c r="I474" s="650"/>
      <c r="J474" s="650"/>
      <c r="K474" s="650"/>
      <c r="L474" s="650"/>
      <c r="M474" s="650"/>
      <c r="N474" s="650"/>
      <c r="O474" s="650"/>
      <c r="P474" s="650"/>
      <c r="Q474" s="1198"/>
      <c r="R474" s="650"/>
      <c r="S474" s="650"/>
      <c r="T474" s="650"/>
      <c r="U474" s="650"/>
      <c r="V474" s="650"/>
      <c r="W474" s="650"/>
      <c r="X474" s="650"/>
      <c r="Y474" s="650"/>
      <c r="Z474" s="650"/>
      <c r="AA474" s="650"/>
      <c r="AB474" s="650"/>
      <c r="AC474" s="650"/>
      <c r="AD474" s="650"/>
      <c r="AE474" s="650"/>
      <c r="AF474" s="650"/>
      <c r="AG474" s="650"/>
    </row>
    <row r="475" spans="1:33" s="625" customFormat="1">
      <c r="A475" s="663"/>
      <c r="B475" s="663"/>
      <c r="C475" s="663"/>
      <c r="D475" s="650"/>
      <c r="E475" s="650"/>
      <c r="F475" s="650"/>
      <c r="G475" s="650"/>
      <c r="H475" s="650"/>
      <c r="I475" s="650"/>
      <c r="J475" s="650"/>
      <c r="K475" s="650"/>
      <c r="L475" s="650"/>
      <c r="M475" s="650"/>
      <c r="N475" s="650"/>
      <c r="O475" s="650"/>
      <c r="P475" s="650"/>
      <c r="Q475" s="1198"/>
      <c r="R475" s="650"/>
      <c r="S475" s="650"/>
      <c r="T475" s="650"/>
      <c r="U475" s="650"/>
      <c r="V475" s="650"/>
      <c r="W475" s="650"/>
      <c r="X475" s="650"/>
      <c r="Y475" s="650"/>
      <c r="Z475" s="650"/>
      <c r="AA475" s="650"/>
      <c r="AB475" s="650"/>
      <c r="AC475" s="650"/>
      <c r="AD475" s="650"/>
      <c r="AE475" s="650"/>
      <c r="AF475" s="650"/>
      <c r="AG475" s="650"/>
    </row>
    <row r="476" spans="1:33" s="625" customFormat="1">
      <c r="A476" s="663"/>
      <c r="B476" s="663"/>
      <c r="C476" s="663"/>
      <c r="D476" s="650"/>
      <c r="E476" s="650"/>
      <c r="F476" s="650"/>
      <c r="G476" s="650"/>
      <c r="H476" s="650"/>
      <c r="I476" s="650"/>
      <c r="J476" s="650"/>
      <c r="K476" s="650"/>
      <c r="L476" s="650"/>
      <c r="M476" s="650"/>
      <c r="N476" s="650"/>
      <c r="O476" s="650"/>
      <c r="P476" s="650"/>
      <c r="Q476" s="1198"/>
      <c r="R476" s="650"/>
      <c r="S476" s="650"/>
      <c r="T476" s="650"/>
      <c r="U476" s="650"/>
      <c r="V476" s="650"/>
      <c r="W476" s="650"/>
      <c r="X476" s="650"/>
      <c r="Y476" s="650"/>
      <c r="Z476" s="650"/>
      <c r="AA476" s="650"/>
      <c r="AB476" s="650"/>
      <c r="AC476" s="650"/>
      <c r="AD476" s="650"/>
      <c r="AE476" s="650"/>
      <c r="AF476" s="650"/>
      <c r="AG476" s="650"/>
    </row>
    <row r="477" spans="1:33" s="625" customFormat="1">
      <c r="A477" s="663"/>
      <c r="B477" s="663"/>
      <c r="C477" s="663"/>
      <c r="D477" s="650"/>
      <c r="E477" s="650"/>
      <c r="F477" s="650"/>
      <c r="G477" s="650"/>
      <c r="H477" s="650"/>
      <c r="I477" s="650"/>
      <c r="J477" s="650"/>
      <c r="K477" s="650"/>
      <c r="L477" s="650"/>
      <c r="M477" s="650"/>
      <c r="N477" s="650"/>
      <c r="O477" s="650"/>
      <c r="P477" s="650"/>
      <c r="Q477" s="1198"/>
      <c r="R477" s="650"/>
      <c r="S477" s="650"/>
      <c r="T477" s="650"/>
      <c r="U477" s="650"/>
      <c r="V477" s="650"/>
      <c r="W477" s="650"/>
      <c r="X477" s="650"/>
      <c r="Y477" s="650"/>
      <c r="Z477" s="650"/>
      <c r="AA477" s="650"/>
      <c r="AB477" s="650"/>
      <c r="AC477" s="650"/>
      <c r="AD477" s="650"/>
      <c r="AE477" s="650"/>
      <c r="AF477" s="650"/>
      <c r="AG477" s="650"/>
    </row>
    <row r="478" spans="1:33" s="625" customFormat="1">
      <c r="A478" s="663"/>
      <c r="B478" s="663"/>
      <c r="C478" s="663"/>
      <c r="D478" s="650"/>
      <c r="E478" s="650"/>
      <c r="F478" s="650"/>
      <c r="G478" s="650"/>
      <c r="H478" s="650"/>
      <c r="I478" s="650"/>
      <c r="J478" s="650"/>
      <c r="K478" s="650"/>
      <c r="L478" s="650"/>
      <c r="M478" s="650"/>
      <c r="N478" s="650"/>
      <c r="O478" s="650"/>
      <c r="P478" s="650"/>
      <c r="Q478" s="1198"/>
      <c r="R478" s="650"/>
      <c r="S478" s="650"/>
      <c r="T478" s="650"/>
      <c r="U478" s="650"/>
      <c r="V478" s="650"/>
      <c r="W478" s="650"/>
      <c r="X478" s="650"/>
      <c r="Y478" s="650"/>
      <c r="Z478" s="650"/>
      <c r="AA478" s="650"/>
      <c r="AB478" s="650"/>
      <c r="AC478" s="650"/>
      <c r="AD478" s="650"/>
      <c r="AE478" s="650"/>
      <c r="AF478" s="650"/>
      <c r="AG478" s="650"/>
    </row>
    <row r="479" spans="1:33" s="625" customFormat="1">
      <c r="A479" s="663"/>
      <c r="B479" s="663"/>
      <c r="C479" s="663"/>
      <c r="D479" s="650"/>
      <c r="E479" s="650"/>
      <c r="F479" s="650"/>
      <c r="G479" s="650"/>
      <c r="H479" s="650"/>
      <c r="I479" s="650"/>
      <c r="J479" s="650"/>
      <c r="K479" s="650"/>
      <c r="L479" s="650"/>
      <c r="M479" s="650"/>
      <c r="N479" s="650"/>
      <c r="O479" s="650"/>
      <c r="P479" s="650"/>
      <c r="Q479" s="1198"/>
      <c r="R479" s="650"/>
      <c r="S479" s="650"/>
      <c r="T479" s="650"/>
      <c r="U479" s="650"/>
      <c r="V479" s="650"/>
      <c r="W479" s="650"/>
      <c r="X479" s="650"/>
      <c r="Y479" s="650"/>
      <c r="Z479" s="650"/>
      <c r="AA479" s="650"/>
      <c r="AB479" s="650"/>
      <c r="AC479" s="650"/>
      <c r="AD479" s="650"/>
      <c r="AE479" s="650"/>
      <c r="AF479" s="650"/>
      <c r="AG479" s="650"/>
    </row>
    <row r="480" spans="1:33" s="625" customFormat="1">
      <c r="A480" s="663"/>
      <c r="B480" s="663"/>
      <c r="C480" s="663"/>
      <c r="D480" s="650"/>
      <c r="E480" s="650"/>
      <c r="F480" s="650"/>
      <c r="G480" s="650"/>
      <c r="H480" s="650"/>
      <c r="I480" s="650"/>
      <c r="J480" s="650"/>
      <c r="K480" s="650"/>
      <c r="L480" s="650"/>
      <c r="M480" s="650"/>
      <c r="N480" s="650"/>
      <c r="O480" s="650"/>
      <c r="P480" s="650"/>
      <c r="Q480" s="1198"/>
      <c r="R480" s="650"/>
      <c r="S480" s="650"/>
      <c r="T480" s="650"/>
      <c r="U480" s="650"/>
      <c r="V480" s="650"/>
      <c r="W480" s="650"/>
      <c r="X480" s="650"/>
      <c r="Y480" s="650"/>
      <c r="Z480" s="650"/>
      <c r="AA480" s="650"/>
      <c r="AB480" s="650"/>
      <c r="AC480" s="650"/>
      <c r="AD480" s="650"/>
      <c r="AE480" s="650"/>
      <c r="AF480" s="650"/>
      <c r="AG480" s="650"/>
    </row>
    <row r="481" spans="1:33" s="475" customFormat="1">
      <c r="A481" s="546"/>
      <c r="B481" s="546"/>
      <c r="C481" s="546"/>
      <c r="D481" s="506"/>
      <c r="E481" s="506"/>
      <c r="F481" s="506"/>
      <c r="G481" s="506"/>
      <c r="H481" s="506"/>
      <c r="I481" s="506"/>
      <c r="J481" s="506"/>
      <c r="K481" s="506"/>
      <c r="L481" s="506"/>
      <c r="M481" s="506"/>
      <c r="N481" s="506"/>
      <c r="O481" s="506"/>
      <c r="P481" s="506"/>
      <c r="Q481" s="608"/>
      <c r="R481" s="506"/>
      <c r="S481" s="506"/>
      <c r="T481" s="506"/>
      <c r="U481" s="506"/>
      <c r="V481" s="506"/>
      <c r="W481" s="506"/>
      <c r="X481" s="506"/>
      <c r="Y481" s="506"/>
      <c r="Z481" s="506"/>
      <c r="AA481" s="506"/>
      <c r="AB481" s="506"/>
      <c r="AC481" s="506"/>
      <c r="AD481" s="506"/>
      <c r="AE481" s="506"/>
      <c r="AF481" s="506"/>
      <c r="AG481" s="506"/>
    </row>
    <row r="482" spans="1:33" s="475" customFormat="1">
      <c r="A482" s="546"/>
      <c r="B482" s="546"/>
      <c r="C482" s="546"/>
      <c r="D482" s="506"/>
      <c r="E482" s="506"/>
      <c r="F482" s="506"/>
      <c r="G482" s="506"/>
      <c r="H482" s="506"/>
      <c r="I482" s="506"/>
      <c r="J482" s="506"/>
      <c r="K482" s="506"/>
      <c r="L482" s="506"/>
      <c r="M482" s="506"/>
      <c r="N482" s="506"/>
      <c r="O482" s="506"/>
      <c r="P482" s="506"/>
      <c r="Q482" s="608"/>
      <c r="R482" s="506"/>
      <c r="S482" s="506"/>
      <c r="T482" s="506"/>
      <c r="U482" s="506"/>
      <c r="V482" s="506"/>
      <c r="W482" s="506"/>
      <c r="X482" s="506"/>
      <c r="Y482" s="506"/>
      <c r="Z482" s="506"/>
      <c r="AA482" s="506"/>
      <c r="AB482" s="506"/>
      <c r="AC482" s="506"/>
      <c r="AD482" s="506"/>
      <c r="AE482" s="506"/>
      <c r="AF482" s="506"/>
      <c r="AG482" s="506"/>
    </row>
    <row r="483" spans="1:33" s="475" customFormat="1">
      <c r="A483" s="546"/>
      <c r="B483" s="546"/>
      <c r="C483" s="546"/>
      <c r="D483" s="506"/>
      <c r="E483" s="506"/>
      <c r="F483" s="506"/>
      <c r="G483" s="506"/>
      <c r="H483" s="506"/>
      <c r="I483" s="506"/>
      <c r="J483" s="506"/>
      <c r="K483" s="506"/>
      <c r="L483" s="506"/>
      <c r="M483" s="506"/>
      <c r="N483" s="506"/>
      <c r="O483" s="506"/>
      <c r="P483" s="506"/>
      <c r="Q483" s="608"/>
      <c r="R483" s="506"/>
      <c r="S483" s="506"/>
      <c r="T483" s="506"/>
      <c r="U483" s="506"/>
      <c r="V483" s="506"/>
      <c r="W483" s="506"/>
      <c r="X483" s="506"/>
      <c r="Y483" s="506"/>
      <c r="Z483" s="506"/>
      <c r="AA483" s="506"/>
      <c r="AB483" s="506"/>
      <c r="AC483" s="506"/>
      <c r="AD483" s="506"/>
      <c r="AE483" s="506"/>
      <c r="AF483" s="506"/>
      <c r="AG483" s="506"/>
    </row>
    <row r="484" spans="1:33" s="475" customFormat="1">
      <c r="A484" s="546"/>
      <c r="B484" s="546"/>
      <c r="C484" s="546"/>
      <c r="D484" s="506"/>
      <c r="E484" s="506"/>
      <c r="F484" s="506"/>
      <c r="G484" s="506"/>
      <c r="H484" s="506"/>
      <c r="I484" s="506"/>
      <c r="J484" s="506"/>
      <c r="K484" s="506"/>
      <c r="L484" s="506"/>
      <c r="M484" s="506"/>
      <c r="N484" s="506"/>
      <c r="O484" s="506"/>
      <c r="P484" s="506"/>
      <c r="Q484" s="608"/>
      <c r="R484" s="506"/>
      <c r="S484" s="506"/>
      <c r="T484" s="506"/>
      <c r="U484" s="506"/>
      <c r="V484" s="506"/>
      <c r="W484" s="506"/>
      <c r="X484" s="506"/>
      <c r="Y484" s="506"/>
      <c r="Z484" s="506"/>
      <c r="AA484" s="506"/>
      <c r="AB484" s="506"/>
      <c r="AC484" s="506"/>
      <c r="AD484" s="506"/>
      <c r="AE484" s="506"/>
      <c r="AF484" s="506"/>
      <c r="AG484" s="506"/>
    </row>
    <row r="485" spans="1:33" s="475" customFormat="1">
      <c r="A485" s="546"/>
      <c r="B485" s="546"/>
      <c r="C485" s="546"/>
      <c r="D485" s="506"/>
      <c r="E485" s="506"/>
      <c r="F485" s="506"/>
      <c r="G485" s="506"/>
      <c r="H485" s="506"/>
      <c r="I485" s="506"/>
      <c r="J485" s="506"/>
      <c r="K485" s="506"/>
      <c r="L485" s="506"/>
      <c r="M485" s="506"/>
      <c r="N485" s="506"/>
      <c r="O485" s="506"/>
      <c r="P485" s="506"/>
      <c r="Q485" s="608"/>
      <c r="R485" s="506"/>
      <c r="S485" s="506"/>
      <c r="T485" s="506"/>
      <c r="U485" s="506"/>
      <c r="V485" s="506"/>
      <c r="W485" s="506"/>
      <c r="X485" s="506"/>
      <c r="Y485" s="506"/>
      <c r="Z485" s="506"/>
      <c r="AA485" s="506"/>
      <c r="AB485" s="506"/>
      <c r="AC485" s="506"/>
      <c r="AD485" s="506"/>
      <c r="AE485" s="506"/>
      <c r="AF485" s="506"/>
      <c r="AG485" s="506"/>
    </row>
    <row r="486" spans="1:33" s="475" customFormat="1">
      <c r="A486" s="546"/>
      <c r="B486" s="546"/>
      <c r="C486" s="546"/>
      <c r="D486" s="506"/>
      <c r="E486" s="506"/>
      <c r="F486" s="506"/>
      <c r="G486" s="506"/>
      <c r="H486" s="506"/>
      <c r="I486" s="506"/>
      <c r="J486" s="506"/>
      <c r="K486" s="506"/>
      <c r="L486" s="506"/>
      <c r="M486" s="506"/>
      <c r="N486" s="506"/>
      <c r="O486" s="506"/>
      <c r="P486" s="506"/>
      <c r="Q486" s="608"/>
      <c r="R486" s="506"/>
      <c r="S486" s="506"/>
      <c r="T486" s="506"/>
      <c r="U486" s="506"/>
      <c r="V486" s="506"/>
      <c r="W486" s="506"/>
      <c r="X486" s="506"/>
      <c r="Y486" s="506"/>
      <c r="Z486" s="506"/>
      <c r="AA486" s="506"/>
      <c r="AB486" s="506"/>
      <c r="AC486" s="506"/>
      <c r="AD486" s="506"/>
      <c r="AE486" s="506"/>
      <c r="AF486" s="506"/>
      <c r="AG486" s="506"/>
    </row>
    <row r="487" spans="1:33" s="475" customFormat="1">
      <c r="A487" s="546"/>
      <c r="B487" s="546"/>
      <c r="C487" s="546"/>
      <c r="D487" s="506"/>
      <c r="E487" s="506"/>
      <c r="F487" s="506"/>
      <c r="G487" s="506"/>
      <c r="H487" s="506"/>
      <c r="I487" s="506"/>
      <c r="J487" s="506"/>
      <c r="K487" s="506"/>
      <c r="L487" s="506"/>
      <c r="M487" s="506"/>
      <c r="N487" s="506"/>
      <c r="O487" s="506"/>
      <c r="P487" s="506"/>
      <c r="Q487" s="608"/>
      <c r="R487" s="506"/>
      <c r="S487" s="506"/>
      <c r="T487" s="506"/>
      <c r="U487" s="506"/>
      <c r="V487" s="506"/>
      <c r="W487" s="506"/>
      <c r="X487" s="506"/>
      <c r="Y487" s="506"/>
      <c r="Z487" s="506"/>
      <c r="AA487" s="506"/>
      <c r="AB487" s="506"/>
      <c r="AC487" s="506"/>
      <c r="AD487" s="506"/>
      <c r="AE487" s="506"/>
      <c r="AF487" s="506"/>
      <c r="AG487" s="506"/>
    </row>
    <row r="488" spans="1:33" s="475" customFormat="1">
      <c r="A488" s="546"/>
      <c r="B488" s="546"/>
      <c r="C488" s="546"/>
      <c r="D488" s="506"/>
      <c r="E488" s="506"/>
      <c r="F488" s="506"/>
      <c r="G488" s="506"/>
      <c r="H488" s="506"/>
      <c r="I488" s="506"/>
      <c r="J488" s="506"/>
      <c r="K488" s="506"/>
      <c r="L488" s="506"/>
      <c r="M488" s="506"/>
      <c r="N488" s="506"/>
      <c r="O488" s="506"/>
      <c r="P488" s="506"/>
      <c r="Q488" s="608"/>
      <c r="R488" s="506"/>
      <c r="S488" s="506"/>
      <c r="T488" s="506"/>
      <c r="U488" s="506"/>
      <c r="V488" s="506"/>
      <c r="W488" s="506"/>
      <c r="X488" s="506"/>
      <c r="Y488" s="506"/>
      <c r="Z488" s="506"/>
      <c r="AA488" s="506"/>
      <c r="AB488" s="506"/>
      <c r="AC488" s="506"/>
      <c r="AD488" s="506"/>
      <c r="AE488" s="506"/>
      <c r="AF488" s="506"/>
      <c r="AG488" s="506"/>
    </row>
    <row r="489" spans="1:33" s="475" customFormat="1">
      <c r="A489" s="546"/>
      <c r="B489" s="546"/>
      <c r="C489" s="546"/>
      <c r="D489" s="506"/>
      <c r="E489" s="506"/>
      <c r="F489" s="506"/>
      <c r="G489" s="506"/>
      <c r="H489" s="506"/>
      <c r="I489" s="506"/>
      <c r="J489" s="506"/>
      <c r="K489" s="506"/>
      <c r="L489" s="506"/>
      <c r="M489" s="506"/>
      <c r="N489" s="506"/>
      <c r="O489" s="506"/>
      <c r="P489" s="506"/>
      <c r="Q489" s="608"/>
      <c r="R489" s="506"/>
      <c r="S489" s="506"/>
      <c r="T489" s="506"/>
      <c r="U489" s="506"/>
      <c r="V489" s="506"/>
      <c r="W489" s="506"/>
      <c r="X489" s="506"/>
      <c r="Y489" s="506"/>
      <c r="Z489" s="506"/>
      <c r="AA489" s="506"/>
      <c r="AB489" s="506"/>
      <c r="AC489" s="506"/>
      <c r="AD489" s="506"/>
      <c r="AE489" s="506"/>
      <c r="AF489" s="506"/>
      <c r="AG489" s="506"/>
    </row>
    <row r="490" spans="1:33" s="475" customFormat="1">
      <c r="A490" s="546"/>
      <c r="B490" s="546"/>
      <c r="C490" s="546"/>
      <c r="D490" s="506"/>
      <c r="E490" s="506"/>
      <c r="F490" s="506"/>
      <c r="G490" s="506"/>
      <c r="H490" s="506"/>
      <c r="I490" s="506"/>
      <c r="J490" s="506"/>
      <c r="K490" s="506"/>
      <c r="L490" s="506"/>
      <c r="M490" s="506"/>
      <c r="N490" s="506"/>
      <c r="O490" s="506"/>
      <c r="P490" s="506"/>
      <c r="Q490" s="608"/>
      <c r="R490" s="506"/>
      <c r="S490" s="506"/>
      <c r="T490" s="506"/>
      <c r="U490" s="506"/>
      <c r="V490" s="506"/>
      <c r="W490" s="506"/>
      <c r="X490" s="506"/>
      <c r="Y490" s="506"/>
      <c r="Z490" s="506"/>
      <c r="AA490" s="506"/>
      <c r="AB490" s="506"/>
      <c r="AC490" s="506"/>
      <c r="AD490" s="506"/>
      <c r="AE490" s="506"/>
      <c r="AF490" s="506"/>
      <c r="AG490" s="506"/>
    </row>
    <row r="491" spans="1:33" s="475" customFormat="1">
      <c r="A491" s="546"/>
      <c r="B491" s="546"/>
      <c r="C491" s="546"/>
      <c r="D491" s="506"/>
      <c r="E491" s="506"/>
      <c r="F491" s="506"/>
      <c r="G491" s="506"/>
      <c r="H491" s="506"/>
      <c r="I491" s="506"/>
      <c r="J491" s="506"/>
      <c r="K491" s="506"/>
      <c r="L491" s="506"/>
      <c r="M491" s="506"/>
      <c r="N491" s="506"/>
      <c r="O491" s="506"/>
      <c r="P491" s="506"/>
      <c r="Q491" s="608"/>
      <c r="R491" s="506"/>
      <c r="S491" s="506"/>
      <c r="T491" s="506"/>
      <c r="U491" s="506"/>
      <c r="V491" s="506"/>
      <c r="W491" s="506"/>
      <c r="X491" s="506"/>
      <c r="Y491" s="506"/>
      <c r="Z491" s="506"/>
      <c r="AA491" s="506"/>
      <c r="AB491" s="506"/>
      <c r="AC491" s="506"/>
      <c r="AD491" s="506"/>
      <c r="AE491" s="506"/>
      <c r="AF491" s="506"/>
      <c r="AG491" s="506"/>
    </row>
    <row r="492" spans="1:33" s="475" customFormat="1">
      <c r="A492" s="546"/>
      <c r="B492" s="546"/>
      <c r="C492" s="546"/>
      <c r="D492" s="506"/>
      <c r="E492" s="506"/>
      <c r="F492" s="506"/>
      <c r="G492" s="506"/>
      <c r="H492" s="506"/>
      <c r="I492" s="506"/>
      <c r="J492" s="506"/>
      <c r="K492" s="506"/>
      <c r="L492" s="506"/>
      <c r="M492" s="506"/>
      <c r="N492" s="506"/>
      <c r="O492" s="506"/>
      <c r="P492" s="506"/>
      <c r="Q492" s="608"/>
      <c r="R492" s="506"/>
      <c r="S492" s="506"/>
      <c r="T492" s="506"/>
      <c r="U492" s="506"/>
      <c r="V492" s="506"/>
      <c r="W492" s="506"/>
      <c r="X492" s="506"/>
      <c r="Y492" s="506"/>
      <c r="Z492" s="506"/>
      <c r="AA492" s="506"/>
      <c r="AB492" s="506"/>
      <c r="AC492" s="506"/>
      <c r="AD492" s="506"/>
      <c r="AE492" s="506"/>
      <c r="AF492" s="506"/>
      <c r="AG492" s="506"/>
    </row>
    <row r="493" spans="1:33" s="475" customFormat="1">
      <c r="A493" s="546"/>
      <c r="B493" s="546"/>
      <c r="C493" s="546"/>
      <c r="D493" s="506"/>
      <c r="E493" s="506"/>
      <c r="F493" s="506"/>
      <c r="G493" s="506"/>
      <c r="H493" s="506"/>
      <c r="I493" s="506"/>
      <c r="J493" s="506"/>
      <c r="K493" s="506"/>
      <c r="L493" s="506"/>
      <c r="M493" s="506"/>
      <c r="N493" s="506"/>
      <c r="O493" s="506"/>
      <c r="P493" s="506"/>
      <c r="Q493" s="608"/>
      <c r="R493" s="506"/>
      <c r="S493" s="506"/>
      <c r="T493" s="506"/>
      <c r="U493" s="506"/>
      <c r="V493" s="506"/>
      <c r="W493" s="506"/>
      <c r="X493" s="506"/>
      <c r="Y493" s="506"/>
      <c r="Z493" s="506"/>
      <c r="AA493" s="506"/>
      <c r="AB493" s="506"/>
      <c r="AC493" s="506"/>
      <c r="AD493" s="506"/>
      <c r="AE493" s="506"/>
      <c r="AF493" s="506"/>
      <c r="AG493" s="506"/>
    </row>
    <row r="494" spans="1:33" s="475" customFormat="1">
      <c r="A494" s="546"/>
      <c r="B494" s="546"/>
      <c r="C494" s="546"/>
      <c r="D494" s="506"/>
      <c r="E494" s="506"/>
      <c r="F494" s="506"/>
      <c r="G494" s="506"/>
      <c r="H494" s="506"/>
      <c r="I494" s="506"/>
      <c r="J494" s="506"/>
      <c r="K494" s="506"/>
      <c r="L494" s="506"/>
      <c r="M494" s="506"/>
      <c r="N494" s="506"/>
      <c r="O494" s="506"/>
      <c r="P494" s="506"/>
      <c r="Q494" s="608"/>
      <c r="R494" s="506"/>
      <c r="S494" s="506"/>
      <c r="T494" s="506"/>
      <c r="U494" s="506"/>
      <c r="V494" s="506"/>
      <c r="W494" s="506"/>
      <c r="X494" s="506"/>
      <c r="Y494" s="506"/>
      <c r="Z494" s="506"/>
      <c r="AA494" s="506"/>
      <c r="AB494" s="506"/>
      <c r="AC494" s="506"/>
      <c r="AD494" s="506"/>
      <c r="AE494" s="506"/>
      <c r="AF494" s="506"/>
      <c r="AG494" s="506"/>
    </row>
    <row r="495" spans="1:33" s="475" customFormat="1">
      <c r="A495" s="546"/>
      <c r="B495" s="546"/>
      <c r="C495" s="546"/>
      <c r="D495" s="506"/>
      <c r="E495" s="506"/>
      <c r="F495" s="506"/>
      <c r="G495" s="506"/>
      <c r="H495" s="506"/>
      <c r="I495" s="506"/>
      <c r="J495" s="506"/>
      <c r="K495" s="506"/>
      <c r="L495" s="506"/>
      <c r="M495" s="506"/>
      <c r="N495" s="506"/>
      <c r="O495" s="506"/>
      <c r="P495" s="506"/>
      <c r="Q495" s="608"/>
      <c r="R495" s="506"/>
      <c r="S495" s="506"/>
      <c r="T495" s="506"/>
      <c r="U495" s="506"/>
      <c r="V495" s="506"/>
      <c r="W495" s="506"/>
      <c r="X495" s="506"/>
      <c r="Y495" s="506"/>
      <c r="Z495" s="506"/>
      <c r="AA495" s="506"/>
      <c r="AB495" s="506"/>
      <c r="AC495" s="506"/>
      <c r="AD495" s="506"/>
      <c r="AE495" s="506"/>
      <c r="AF495" s="506"/>
      <c r="AG495" s="506"/>
    </row>
    <row r="496" spans="1:33" s="475" customFormat="1">
      <c r="A496" s="546"/>
      <c r="B496" s="546"/>
      <c r="C496" s="546"/>
      <c r="D496" s="506"/>
      <c r="E496" s="506"/>
      <c r="F496" s="506"/>
      <c r="G496" s="506"/>
      <c r="H496" s="506"/>
      <c r="I496" s="506"/>
      <c r="J496" s="506"/>
      <c r="K496" s="506"/>
      <c r="L496" s="506"/>
      <c r="M496" s="506"/>
      <c r="N496" s="506"/>
      <c r="O496" s="506"/>
      <c r="P496" s="506"/>
      <c r="Q496" s="608"/>
      <c r="R496" s="506"/>
      <c r="S496" s="506"/>
      <c r="T496" s="506"/>
      <c r="U496" s="506"/>
      <c r="V496" s="506"/>
      <c r="W496" s="506"/>
      <c r="X496" s="506"/>
      <c r="Y496" s="506"/>
      <c r="Z496" s="506"/>
      <c r="AA496" s="506"/>
      <c r="AB496" s="506"/>
      <c r="AC496" s="506"/>
      <c r="AD496" s="506"/>
      <c r="AE496" s="506"/>
      <c r="AF496" s="506"/>
      <c r="AG496" s="506"/>
    </row>
    <row r="497" spans="1:33" s="475" customFormat="1">
      <c r="A497" s="546"/>
      <c r="B497" s="546"/>
      <c r="C497" s="546"/>
      <c r="D497" s="506"/>
      <c r="E497" s="506"/>
      <c r="F497" s="506"/>
      <c r="G497" s="506"/>
      <c r="H497" s="506"/>
      <c r="I497" s="506"/>
      <c r="J497" s="506"/>
      <c r="K497" s="506"/>
      <c r="L497" s="506"/>
      <c r="M497" s="506"/>
      <c r="N497" s="506"/>
      <c r="O497" s="506"/>
      <c r="P497" s="506"/>
      <c r="Q497" s="608"/>
      <c r="R497" s="506"/>
      <c r="S497" s="506"/>
      <c r="T497" s="506"/>
      <c r="U497" s="506"/>
      <c r="V497" s="506"/>
      <c r="W497" s="506"/>
      <c r="X497" s="506"/>
      <c r="Y497" s="506"/>
      <c r="Z497" s="506"/>
      <c r="AA497" s="506"/>
      <c r="AB497" s="506"/>
      <c r="AC497" s="506"/>
      <c r="AD497" s="506"/>
      <c r="AE497" s="506"/>
      <c r="AF497" s="506"/>
      <c r="AG497" s="506"/>
    </row>
    <row r="498" spans="1:33" s="475" customFormat="1">
      <c r="A498" s="546"/>
      <c r="B498" s="546"/>
      <c r="C498" s="546"/>
      <c r="D498" s="506"/>
      <c r="E498" s="506"/>
      <c r="F498" s="506"/>
      <c r="G498" s="506"/>
      <c r="H498" s="506"/>
      <c r="I498" s="506"/>
      <c r="J498" s="506"/>
      <c r="K498" s="506"/>
      <c r="L498" s="506"/>
      <c r="M498" s="506"/>
      <c r="N498" s="506"/>
      <c r="O498" s="506"/>
      <c r="P498" s="506"/>
      <c r="Q498" s="608"/>
      <c r="R498" s="506"/>
      <c r="S498" s="506"/>
      <c r="T498" s="506"/>
      <c r="U498" s="506"/>
      <c r="V498" s="506"/>
      <c r="W498" s="506"/>
      <c r="X498" s="506"/>
      <c r="Y498" s="506"/>
      <c r="Z498" s="506"/>
      <c r="AA498" s="506"/>
      <c r="AB498" s="506"/>
      <c r="AC498" s="506"/>
      <c r="AD498" s="506"/>
      <c r="AE498" s="506"/>
      <c r="AF498" s="506"/>
      <c r="AG498" s="506"/>
    </row>
    <row r="499" spans="1:33" s="475" customFormat="1">
      <c r="A499" s="546"/>
      <c r="B499" s="546"/>
      <c r="C499" s="546"/>
      <c r="D499" s="506"/>
      <c r="E499" s="506"/>
      <c r="F499" s="506"/>
      <c r="G499" s="506"/>
      <c r="H499" s="506"/>
      <c r="I499" s="506"/>
      <c r="J499" s="506"/>
      <c r="K499" s="506"/>
      <c r="L499" s="506"/>
      <c r="M499" s="506"/>
      <c r="N499" s="506"/>
      <c r="O499" s="506"/>
      <c r="P499" s="506"/>
      <c r="Q499" s="608"/>
      <c r="R499" s="506"/>
      <c r="S499" s="506"/>
      <c r="T499" s="506"/>
      <c r="U499" s="506"/>
      <c r="V499" s="506"/>
      <c r="W499" s="506"/>
      <c r="X499" s="506"/>
      <c r="Y499" s="506"/>
      <c r="Z499" s="506"/>
      <c r="AA499" s="506"/>
      <c r="AB499" s="506"/>
      <c r="AC499" s="506"/>
      <c r="AD499" s="506"/>
      <c r="AE499" s="506"/>
      <c r="AF499" s="506"/>
      <c r="AG499" s="506"/>
    </row>
    <row r="500" spans="1:33" s="475" customFormat="1">
      <c r="A500" s="546"/>
      <c r="B500" s="546"/>
      <c r="C500" s="546"/>
      <c r="D500" s="506"/>
      <c r="E500" s="506"/>
      <c r="F500" s="506"/>
      <c r="G500" s="506"/>
      <c r="H500" s="506"/>
      <c r="I500" s="506"/>
      <c r="J500" s="506"/>
      <c r="K500" s="506"/>
      <c r="L500" s="506"/>
      <c r="M500" s="506"/>
      <c r="N500" s="506"/>
      <c r="O500" s="506"/>
      <c r="P500" s="506"/>
      <c r="Q500" s="608"/>
      <c r="R500" s="506"/>
      <c r="S500" s="506"/>
      <c r="T500" s="506"/>
      <c r="U500" s="506"/>
      <c r="V500" s="506"/>
      <c r="W500" s="506"/>
      <c r="X500" s="506"/>
      <c r="Y500" s="506"/>
      <c r="Z500" s="506"/>
      <c r="AA500" s="506"/>
      <c r="AB500" s="506"/>
      <c r="AC500" s="506"/>
      <c r="AD500" s="506"/>
      <c r="AE500" s="506"/>
      <c r="AF500" s="506"/>
      <c r="AG500" s="506"/>
    </row>
    <row r="501" spans="1:33" s="475" customFormat="1">
      <c r="A501" s="546"/>
      <c r="B501" s="546"/>
      <c r="C501" s="546"/>
      <c r="D501" s="506"/>
      <c r="E501" s="506"/>
      <c r="F501" s="506"/>
      <c r="G501" s="506"/>
      <c r="H501" s="506"/>
      <c r="I501" s="506"/>
      <c r="J501" s="506"/>
      <c r="K501" s="506"/>
      <c r="L501" s="506"/>
      <c r="M501" s="506"/>
      <c r="N501" s="506"/>
      <c r="O501" s="506"/>
      <c r="P501" s="506"/>
      <c r="Q501" s="608"/>
      <c r="R501" s="506"/>
      <c r="S501" s="506"/>
      <c r="T501" s="506"/>
      <c r="U501" s="506"/>
      <c r="V501" s="506"/>
      <c r="W501" s="506"/>
      <c r="X501" s="506"/>
      <c r="Y501" s="506"/>
      <c r="Z501" s="506"/>
      <c r="AA501" s="506"/>
      <c r="AB501" s="506"/>
      <c r="AC501" s="506"/>
      <c r="AD501" s="506"/>
      <c r="AE501" s="506"/>
      <c r="AF501" s="506"/>
      <c r="AG501" s="506"/>
    </row>
    <row r="502" spans="1:33" s="475" customFormat="1">
      <c r="A502" s="546"/>
      <c r="B502" s="546"/>
      <c r="C502" s="546"/>
      <c r="D502" s="506"/>
      <c r="E502" s="506"/>
      <c r="F502" s="506"/>
      <c r="G502" s="506"/>
      <c r="H502" s="506"/>
      <c r="I502" s="506"/>
      <c r="J502" s="506"/>
      <c r="K502" s="506"/>
      <c r="L502" s="506"/>
      <c r="M502" s="506"/>
      <c r="N502" s="506"/>
      <c r="O502" s="506"/>
      <c r="P502" s="506"/>
      <c r="Q502" s="608"/>
      <c r="R502" s="506"/>
      <c r="S502" s="506"/>
      <c r="T502" s="506"/>
      <c r="U502" s="506"/>
      <c r="V502" s="506"/>
      <c r="W502" s="506"/>
      <c r="X502" s="506"/>
      <c r="Y502" s="506"/>
      <c r="Z502" s="506"/>
      <c r="AA502" s="506"/>
      <c r="AB502" s="506"/>
      <c r="AC502" s="506"/>
      <c r="AD502" s="506"/>
      <c r="AE502" s="506"/>
      <c r="AF502" s="506"/>
      <c r="AG502" s="506"/>
    </row>
    <row r="503" spans="1:33" s="475" customFormat="1">
      <c r="A503" s="546"/>
      <c r="B503" s="546"/>
      <c r="C503" s="546"/>
      <c r="D503" s="506"/>
      <c r="E503" s="506"/>
      <c r="F503" s="506"/>
      <c r="G503" s="506"/>
      <c r="H503" s="506"/>
      <c r="I503" s="506"/>
      <c r="J503" s="506"/>
      <c r="K503" s="506"/>
      <c r="L503" s="506"/>
      <c r="M503" s="506"/>
      <c r="N503" s="506"/>
      <c r="O503" s="506"/>
      <c r="P503" s="506"/>
      <c r="Q503" s="608"/>
      <c r="R503" s="506"/>
      <c r="S503" s="506"/>
      <c r="T503" s="506"/>
      <c r="U503" s="506"/>
      <c r="V503" s="506"/>
      <c r="W503" s="506"/>
      <c r="X503" s="506"/>
      <c r="Y503" s="506"/>
      <c r="Z503" s="506"/>
      <c r="AA503" s="506"/>
      <c r="AB503" s="506"/>
      <c r="AC503" s="506"/>
      <c r="AD503" s="506"/>
      <c r="AE503" s="506"/>
      <c r="AF503" s="506"/>
      <c r="AG503" s="506"/>
    </row>
    <row r="504" spans="1:33" s="475" customFormat="1">
      <c r="A504" s="546"/>
      <c r="B504" s="546"/>
      <c r="C504" s="546"/>
      <c r="D504" s="506"/>
      <c r="E504" s="506"/>
      <c r="F504" s="506"/>
      <c r="G504" s="506"/>
      <c r="H504" s="506"/>
      <c r="I504" s="506"/>
      <c r="J504" s="506"/>
      <c r="K504" s="506"/>
      <c r="L504" s="506"/>
      <c r="M504" s="506"/>
      <c r="N504" s="506"/>
      <c r="O504" s="506"/>
      <c r="P504" s="506"/>
      <c r="Q504" s="608"/>
      <c r="R504" s="506"/>
      <c r="S504" s="506"/>
      <c r="T504" s="506"/>
      <c r="U504" s="506"/>
      <c r="V504" s="506"/>
      <c r="W504" s="506"/>
      <c r="X504" s="506"/>
      <c r="Y504" s="506"/>
      <c r="Z504" s="506"/>
      <c r="AA504" s="506"/>
      <c r="AB504" s="506"/>
      <c r="AC504" s="506"/>
      <c r="AD504" s="506"/>
      <c r="AE504" s="506"/>
      <c r="AF504" s="506"/>
      <c r="AG504" s="506"/>
    </row>
    <row r="505" spans="1:33" s="475" customFormat="1">
      <c r="A505" s="546"/>
      <c r="B505" s="546"/>
      <c r="C505" s="546"/>
      <c r="D505" s="506"/>
      <c r="E505" s="506"/>
      <c r="F505" s="506"/>
      <c r="G505" s="506"/>
      <c r="H505" s="506"/>
      <c r="I505" s="506"/>
      <c r="J505" s="506"/>
      <c r="K505" s="506"/>
      <c r="L505" s="506"/>
      <c r="M505" s="506"/>
      <c r="N505" s="506"/>
      <c r="O505" s="506"/>
      <c r="P505" s="506"/>
      <c r="Q505" s="608"/>
      <c r="R505" s="506"/>
      <c r="S505" s="506"/>
      <c r="T505" s="506"/>
      <c r="U505" s="506"/>
      <c r="V505" s="506"/>
      <c r="W505" s="506"/>
      <c r="X505" s="506"/>
      <c r="Y505" s="506"/>
      <c r="Z505" s="506"/>
      <c r="AA505" s="506"/>
      <c r="AB505" s="506"/>
      <c r="AC505" s="506"/>
      <c r="AD505" s="506"/>
      <c r="AE505" s="506"/>
      <c r="AF505" s="506"/>
      <c r="AG505" s="506"/>
    </row>
    <row r="506" spans="1:33" s="475" customFormat="1">
      <c r="A506" s="546"/>
      <c r="B506" s="546"/>
      <c r="C506" s="546"/>
      <c r="D506" s="506"/>
      <c r="E506" s="506"/>
      <c r="F506" s="506"/>
      <c r="G506" s="506"/>
      <c r="H506" s="506"/>
      <c r="I506" s="506"/>
      <c r="J506" s="506"/>
      <c r="K506" s="506"/>
      <c r="L506" s="506"/>
      <c r="M506" s="506"/>
      <c r="N506" s="506"/>
      <c r="O506" s="506"/>
      <c r="P506" s="506"/>
      <c r="Q506" s="608"/>
      <c r="R506" s="506"/>
      <c r="S506" s="506"/>
      <c r="T506" s="506"/>
      <c r="U506" s="506"/>
      <c r="V506" s="506"/>
      <c r="W506" s="506"/>
      <c r="X506" s="506"/>
      <c r="Y506" s="506"/>
      <c r="Z506" s="506"/>
      <c r="AA506" s="506"/>
      <c r="AB506" s="506"/>
      <c r="AC506" s="506"/>
      <c r="AD506" s="506"/>
      <c r="AE506" s="506"/>
      <c r="AF506" s="506"/>
      <c r="AG506" s="506"/>
    </row>
    <row r="507" spans="1:33" s="475" customFormat="1">
      <c r="A507" s="546"/>
      <c r="B507" s="546"/>
      <c r="C507" s="546"/>
      <c r="D507" s="506"/>
      <c r="E507" s="506"/>
      <c r="F507" s="506"/>
      <c r="G507" s="506"/>
      <c r="H507" s="506"/>
      <c r="I507" s="506"/>
      <c r="J507" s="506"/>
      <c r="K507" s="506"/>
      <c r="L507" s="506"/>
      <c r="M507" s="506"/>
      <c r="N507" s="506"/>
      <c r="O507" s="506"/>
      <c r="P507" s="506"/>
      <c r="Q507" s="608"/>
      <c r="R507" s="506"/>
      <c r="S507" s="506"/>
      <c r="T507" s="506"/>
      <c r="U507" s="506"/>
      <c r="V507" s="506"/>
      <c r="W507" s="506"/>
      <c r="X507" s="506"/>
      <c r="Y507" s="506"/>
      <c r="Z507" s="506"/>
      <c r="AA507" s="506"/>
      <c r="AB507" s="506"/>
      <c r="AC507" s="506"/>
      <c r="AD507" s="506"/>
      <c r="AE507" s="506"/>
      <c r="AF507" s="506"/>
      <c r="AG507" s="506"/>
    </row>
    <row r="508" spans="1:33" s="475" customFormat="1">
      <c r="A508" s="546"/>
      <c r="B508" s="546"/>
      <c r="C508" s="546"/>
      <c r="D508" s="506"/>
      <c r="E508" s="506"/>
      <c r="F508" s="506"/>
      <c r="G508" s="506"/>
      <c r="H508" s="506"/>
      <c r="I508" s="506"/>
      <c r="J508" s="506"/>
      <c r="K508" s="506"/>
      <c r="L508" s="506"/>
      <c r="M508" s="506"/>
      <c r="N508" s="506"/>
      <c r="O508" s="506"/>
      <c r="P508" s="506"/>
      <c r="Q508" s="608"/>
      <c r="R508" s="506"/>
      <c r="S508" s="506"/>
      <c r="T508" s="506"/>
      <c r="U508" s="506"/>
      <c r="V508" s="506"/>
      <c r="W508" s="506"/>
      <c r="X508" s="506"/>
      <c r="Y508" s="506"/>
      <c r="Z508" s="506"/>
      <c r="AA508" s="506"/>
      <c r="AB508" s="506"/>
      <c r="AC508" s="506"/>
      <c r="AD508" s="506"/>
      <c r="AE508" s="506"/>
      <c r="AF508" s="506"/>
      <c r="AG508" s="506"/>
    </row>
    <row r="509" spans="1:33" s="475" customFormat="1">
      <c r="A509" s="546"/>
      <c r="B509" s="546"/>
      <c r="C509" s="546"/>
      <c r="D509" s="506"/>
      <c r="E509" s="506"/>
      <c r="F509" s="506"/>
      <c r="G509" s="506"/>
      <c r="H509" s="506"/>
      <c r="I509" s="506"/>
      <c r="J509" s="506"/>
      <c r="K509" s="506"/>
      <c r="L509" s="506"/>
      <c r="M509" s="506"/>
      <c r="N509" s="506"/>
      <c r="O509" s="506"/>
      <c r="P509" s="506"/>
      <c r="Q509" s="608"/>
      <c r="R509" s="506"/>
      <c r="S509" s="506"/>
      <c r="T509" s="506"/>
      <c r="U509" s="506"/>
      <c r="V509" s="506"/>
      <c r="W509" s="506"/>
      <c r="X509" s="506"/>
      <c r="Y509" s="506"/>
      <c r="Z509" s="506"/>
      <c r="AA509" s="506"/>
      <c r="AB509" s="506"/>
      <c r="AC509" s="506"/>
      <c r="AD509" s="506"/>
      <c r="AE509" s="506"/>
      <c r="AF509" s="506"/>
      <c r="AG509" s="506"/>
    </row>
    <row r="510" spans="1:33" s="475" customFormat="1">
      <c r="A510" s="546"/>
      <c r="B510" s="546"/>
      <c r="C510" s="546"/>
      <c r="D510" s="506"/>
      <c r="E510" s="506"/>
      <c r="F510" s="506"/>
      <c r="G510" s="506"/>
      <c r="H510" s="506"/>
      <c r="I510" s="506"/>
      <c r="J510" s="506"/>
      <c r="K510" s="506"/>
      <c r="L510" s="506"/>
      <c r="M510" s="506"/>
      <c r="N510" s="506"/>
      <c r="O510" s="506"/>
      <c r="P510" s="506"/>
      <c r="Q510" s="608"/>
      <c r="R510" s="506"/>
      <c r="S510" s="506"/>
      <c r="T510" s="506"/>
      <c r="U510" s="506"/>
      <c r="V510" s="506"/>
      <c r="W510" s="506"/>
      <c r="X510" s="506"/>
      <c r="Y510" s="506"/>
      <c r="Z510" s="506"/>
      <c r="AA510" s="506"/>
      <c r="AB510" s="506"/>
      <c r="AC510" s="506"/>
      <c r="AD510" s="506"/>
      <c r="AE510" s="506"/>
      <c r="AF510" s="506"/>
      <c r="AG510" s="506"/>
    </row>
    <row r="511" spans="1:33" s="475" customFormat="1">
      <c r="A511" s="546"/>
      <c r="B511" s="546"/>
      <c r="C511" s="546"/>
      <c r="D511" s="506"/>
      <c r="E511" s="506"/>
      <c r="F511" s="506"/>
      <c r="G511" s="506"/>
      <c r="H511" s="506"/>
      <c r="I511" s="506"/>
      <c r="J511" s="506"/>
      <c r="K511" s="506"/>
      <c r="L511" s="506"/>
      <c r="M511" s="506"/>
      <c r="N511" s="506"/>
      <c r="O511" s="506"/>
      <c r="P511" s="506"/>
      <c r="Q511" s="608"/>
      <c r="R511" s="506"/>
      <c r="S511" s="506"/>
      <c r="T511" s="506"/>
      <c r="U511" s="506"/>
      <c r="V511" s="506"/>
      <c r="W511" s="506"/>
      <c r="X511" s="506"/>
      <c r="Y511" s="506"/>
      <c r="Z511" s="506"/>
      <c r="AA511" s="506"/>
      <c r="AB511" s="506"/>
      <c r="AC511" s="506"/>
      <c r="AD511" s="506"/>
      <c r="AE511" s="506"/>
      <c r="AF511" s="506"/>
      <c r="AG511" s="506"/>
    </row>
    <row r="512" spans="1:33" s="475" customFormat="1">
      <c r="A512" s="546"/>
      <c r="B512" s="546"/>
      <c r="C512" s="546"/>
      <c r="D512" s="506"/>
      <c r="E512" s="506"/>
      <c r="F512" s="506"/>
      <c r="G512" s="506"/>
      <c r="H512" s="506"/>
      <c r="I512" s="506"/>
      <c r="J512" s="506"/>
      <c r="K512" s="506"/>
      <c r="L512" s="506"/>
      <c r="M512" s="506"/>
      <c r="N512" s="506"/>
      <c r="O512" s="506"/>
      <c r="P512" s="506"/>
      <c r="Q512" s="608"/>
      <c r="R512" s="506"/>
      <c r="S512" s="506"/>
      <c r="T512" s="506"/>
      <c r="U512" s="506"/>
      <c r="V512" s="506"/>
      <c r="W512" s="506"/>
      <c r="X512" s="506"/>
      <c r="Y512" s="506"/>
      <c r="Z512" s="506"/>
      <c r="AA512" s="506"/>
      <c r="AB512" s="506"/>
      <c r="AC512" s="506"/>
      <c r="AD512" s="506"/>
      <c r="AE512" s="506"/>
      <c r="AF512" s="506"/>
      <c r="AG512" s="506"/>
    </row>
    <row r="513" spans="1:33" s="475" customFormat="1">
      <c r="A513" s="546"/>
      <c r="B513" s="546"/>
      <c r="C513" s="546"/>
      <c r="D513" s="506"/>
      <c r="E513" s="506"/>
      <c r="F513" s="506"/>
      <c r="G513" s="506"/>
      <c r="H513" s="506"/>
      <c r="I513" s="506"/>
      <c r="J513" s="506"/>
      <c r="K513" s="506"/>
      <c r="L513" s="506"/>
      <c r="M513" s="506"/>
      <c r="N513" s="506"/>
      <c r="O513" s="506"/>
      <c r="P513" s="506"/>
      <c r="Q513" s="608"/>
      <c r="R513" s="506"/>
      <c r="S513" s="506"/>
      <c r="T513" s="506"/>
      <c r="U513" s="506"/>
      <c r="V513" s="506"/>
      <c r="W513" s="506"/>
      <c r="X513" s="506"/>
      <c r="Y513" s="506"/>
      <c r="Z513" s="506"/>
      <c r="AA513" s="506"/>
      <c r="AB513" s="506"/>
      <c r="AC513" s="506"/>
      <c r="AD513" s="506"/>
      <c r="AE513" s="506"/>
      <c r="AF513" s="506"/>
      <c r="AG513" s="506"/>
    </row>
    <row r="514" spans="1:33" s="475" customFormat="1">
      <c r="A514" s="546"/>
      <c r="B514" s="546"/>
      <c r="C514" s="546"/>
      <c r="D514" s="506"/>
      <c r="E514" s="506"/>
      <c r="F514" s="506"/>
      <c r="G514" s="506"/>
      <c r="H514" s="506"/>
      <c r="I514" s="506"/>
      <c r="J514" s="506"/>
      <c r="K514" s="506"/>
      <c r="L514" s="506"/>
      <c r="M514" s="506"/>
      <c r="N514" s="506"/>
      <c r="O514" s="506"/>
      <c r="P514" s="506"/>
      <c r="Q514" s="608"/>
      <c r="R514" s="506"/>
      <c r="S514" s="506"/>
      <c r="T514" s="506"/>
      <c r="U514" s="506"/>
      <c r="V514" s="506"/>
      <c r="W514" s="506"/>
      <c r="X514" s="506"/>
      <c r="Y514" s="506"/>
      <c r="Z514" s="506"/>
      <c r="AA514" s="506"/>
      <c r="AB514" s="506"/>
      <c r="AC514" s="506"/>
      <c r="AD514" s="506"/>
      <c r="AE514" s="506"/>
      <c r="AF514" s="506"/>
      <c r="AG514" s="506"/>
    </row>
    <row r="515" spans="1:33" s="475" customFormat="1">
      <c r="A515" s="546"/>
      <c r="B515" s="546"/>
      <c r="C515" s="546"/>
      <c r="D515" s="506"/>
      <c r="E515" s="506"/>
      <c r="F515" s="506"/>
      <c r="G515" s="506"/>
      <c r="H515" s="506"/>
      <c r="I515" s="506"/>
      <c r="J515" s="506"/>
      <c r="K515" s="506"/>
      <c r="L515" s="506"/>
      <c r="M515" s="506"/>
      <c r="N515" s="506"/>
      <c r="O515" s="506"/>
      <c r="P515" s="506"/>
      <c r="Q515" s="608"/>
      <c r="R515" s="506"/>
      <c r="S515" s="506"/>
      <c r="T515" s="506"/>
      <c r="U515" s="506"/>
      <c r="V515" s="506"/>
      <c r="W515" s="506"/>
      <c r="X515" s="506"/>
      <c r="Y515" s="506"/>
      <c r="Z515" s="506"/>
      <c r="AA515" s="506"/>
      <c r="AB515" s="506"/>
      <c r="AC515" s="506"/>
      <c r="AD515" s="506"/>
      <c r="AE515" s="506"/>
      <c r="AF515" s="506"/>
      <c r="AG515" s="506"/>
    </row>
    <row r="516" spans="1:33" s="475" customFormat="1">
      <c r="A516" s="546"/>
      <c r="B516" s="546"/>
      <c r="C516" s="546"/>
      <c r="D516" s="506"/>
      <c r="E516" s="506"/>
      <c r="F516" s="506"/>
      <c r="G516" s="506"/>
      <c r="H516" s="506"/>
      <c r="I516" s="506"/>
      <c r="J516" s="506"/>
      <c r="K516" s="506"/>
      <c r="L516" s="506"/>
      <c r="M516" s="506"/>
      <c r="N516" s="506"/>
      <c r="O516" s="506"/>
      <c r="P516" s="506"/>
      <c r="Q516" s="608"/>
      <c r="R516" s="506"/>
      <c r="S516" s="506"/>
      <c r="T516" s="506"/>
      <c r="U516" s="506"/>
      <c r="V516" s="506"/>
      <c r="W516" s="506"/>
      <c r="X516" s="506"/>
      <c r="Y516" s="506"/>
      <c r="Z516" s="506"/>
      <c r="AA516" s="506"/>
      <c r="AB516" s="506"/>
      <c r="AC516" s="506"/>
      <c r="AD516" s="506"/>
      <c r="AE516" s="506"/>
      <c r="AF516" s="506"/>
      <c r="AG516" s="506"/>
    </row>
    <row r="517" spans="1:33" s="475" customFormat="1">
      <c r="A517" s="546"/>
      <c r="B517" s="546"/>
      <c r="C517" s="546"/>
      <c r="D517" s="506"/>
      <c r="E517" s="506"/>
      <c r="F517" s="506"/>
      <c r="G517" s="506"/>
      <c r="H517" s="506"/>
      <c r="I517" s="506"/>
      <c r="J517" s="506"/>
      <c r="K517" s="506"/>
      <c r="L517" s="506"/>
      <c r="M517" s="506"/>
      <c r="N517" s="506"/>
      <c r="O517" s="506"/>
      <c r="P517" s="506"/>
      <c r="Q517" s="608"/>
      <c r="R517" s="506"/>
      <c r="S517" s="506"/>
      <c r="T517" s="506"/>
      <c r="U517" s="506"/>
      <c r="V517" s="506"/>
      <c r="W517" s="506"/>
      <c r="X517" s="506"/>
      <c r="Y517" s="506"/>
      <c r="Z517" s="506"/>
      <c r="AA517" s="506"/>
      <c r="AB517" s="506"/>
      <c r="AC517" s="506"/>
      <c r="AD517" s="506"/>
      <c r="AE517" s="506"/>
      <c r="AF517" s="506"/>
      <c r="AG517" s="506"/>
    </row>
    <row r="518" spans="1:33" s="475" customFormat="1">
      <c r="A518" s="546"/>
      <c r="B518" s="546"/>
      <c r="C518" s="546"/>
      <c r="D518" s="506"/>
      <c r="E518" s="506"/>
      <c r="F518" s="506"/>
      <c r="G518" s="506"/>
      <c r="H518" s="506"/>
      <c r="I518" s="506"/>
      <c r="J518" s="506"/>
      <c r="K518" s="506"/>
      <c r="L518" s="506"/>
      <c r="M518" s="506"/>
      <c r="N518" s="506"/>
      <c r="O518" s="506"/>
      <c r="P518" s="506"/>
      <c r="Q518" s="608"/>
      <c r="R518" s="506"/>
      <c r="S518" s="506"/>
      <c r="T518" s="506"/>
      <c r="U518" s="506"/>
      <c r="V518" s="506"/>
      <c r="W518" s="506"/>
      <c r="X518" s="506"/>
      <c r="Y518" s="506"/>
      <c r="Z518" s="506"/>
      <c r="AA518" s="506"/>
      <c r="AB518" s="506"/>
      <c r="AC518" s="506"/>
      <c r="AD518" s="506"/>
      <c r="AE518" s="506"/>
      <c r="AF518" s="506"/>
      <c r="AG518" s="506"/>
    </row>
    <row r="519" spans="1:33" s="475" customFormat="1">
      <c r="A519" s="546"/>
      <c r="B519" s="546"/>
      <c r="C519" s="546"/>
      <c r="D519" s="506"/>
      <c r="E519" s="506"/>
      <c r="F519" s="506"/>
      <c r="G519" s="506"/>
      <c r="H519" s="506"/>
      <c r="I519" s="506"/>
      <c r="J519" s="506"/>
      <c r="K519" s="506"/>
      <c r="L519" s="506"/>
      <c r="M519" s="506"/>
      <c r="N519" s="506"/>
      <c r="O519" s="506"/>
      <c r="P519" s="506"/>
      <c r="Q519" s="608"/>
      <c r="R519" s="506"/>
      <c r="S519" s="506"/>
      <c r="T519" s="506"/>
      <c r="U519" s="506"/>
      <c r="V519" s="506"/>
      <c r="W519" s="506"/>
      <c r="X519" s="506"/>
      <c r="Y519" s="506"/>
      <c r="Z519" s="506"/>
      <c r="AA519" s="506"/>
      <c r="AB519" s="506"/>
      <c r="AC519" s="506"/>
      <c r="AD519" s="506"/>
      <c r="AE519" s="506"/>
      <c r="AF519" s="506"/>
      <c r="AG519" s="506"/>
    </row>
    <row r="520" spans="1:33" s="475" customFormat="1">
      <c r="A520" s="546"/>
      <c r="B520" s="546"/>
      <c r="C520" s="546"/>
      <c r="D520" s="506"/>
      <c r="E520" s="506"/>
      <c r="F520" s="506"/>
      <c r="G520" s="506"/>
      <c r="H520" s="506"/>
      <c r="I520" s="506"/>
      <c r="J520" s="506"/>
      <c r="K520" s="506"/>
      <c r="L520" s="506"/>
      <c r="M520" s="506"/>
      <c r="N520" s="506"/>
      <c r="O520" s="506"/>
      <c r="P520" s="506"/>
      <c r="Q520" s="608"/>
      <c r="R520" s="506"/>
      <c r="S520" s="506"/>
      <c r="T520" s="506"/>
      <c r="U520" s="506"/>
      <c r="V520" s="506"/>
      <c r="W520" s="506"/>
      <c r="X520" s="506"/>
      <c r="Y520" s="506"/>
      <c r="Z520" s="506"/>
      <c r="AA520" s="506"/>
      <c r="AB520" s="506"/>
      <c r="AC520" s="506"/>
      <c r="AD520" s="506"/>
      <c r="AE520" s="506"/>
      <c r="AF520" s="506"/>
      <c r="AG520" s="506"/>
    </row>
    <row r="521" spans="1:33" s="475" customFormat="1">
      <c r="A521" s="546"/>
      <c r="B521" s="546"/>
      <c r="C521" s="546"/>
      <c r="D521" s="506"/>
      <c r="E521" s="506"/>
      <c r="F521" s="506"/>
      <c r="G521" s="506"/>
      <c r="H521" s="506"/>
      <c r="I521" s="506"/>
      <c r="J521" s="506"/>
      <c r="K521" s="506"/>
      <c r="L521" s="506"/>
      <c r="M521" s="506"/>
      <c r="N521" s="506"/>
      <c r="O521" s="506"/>
      <c r="P521" s="506"/>
      <c r="Q521" s="608"/>
      <c r="R521" s="506"/>
      <c r="S521" s="506"/>
      <c r="T521" s="506"/>
      <c r="U521" s="506"/>
      <c r="V521" s="506"/>
      <c r="W521" s="506"/>
      <c r="X521" s="506"/>
      <c r="Y521" s="506"/>
      <c r="Z521" s="506"/>
      <c r="AA521" s="506"/>
      <c r="AB521" s="506"/>
      <c r="AC521" s="506"/>
      <c r="AD521" s="506"/>
      <c r="AE521" s="506"/>
      <c r="AF521" s="506"/>
      <c r="AG521" s="506"/>
    </row>
    <row r="522" spans="1:33" s="475" customFormat="1">
      <c r="A522" s="546"/>
      <c r="B522" s="546"/>
      <c r="C522" s="546"/>
      <c r="D522" s="506"/>
      <c r="E522" s="506"/>
      <c r="F522" s="506"/>
      <c r="G522" s="506"/>
      <c r="H522" s="506"/>
      <c r="I522" s="506"/>
      <c r="J522" s="506"/>
      <c r="K522" s="506"/>
      <c r="L522" s="506"/>
      <c r="M522" s="506"/>
      <c r="N522" s="506"/>
      <c r="O522" s="506"/>
      <c r="P522" s="506"/>
      <c r="Q522" s="608"/>
      <c r="R522" s="506"/>
      <c r="S522" s="506"/>
      <c r="T522" s="506"/>
      <c r="U522" s="506"/>
      <c r="V522" s="506"/>
      <c r="W522" s="506"/>
      <c r="X522" s="506"/>
      <c r="Y522" s="506"/>
      <c r="Z522" s="506"/>
      <c r="AA522" s="506"/>
      <c r="AB522" s="506"/>
      <c r="AC522" s="506"/>
      <c r="AD522" s="506"/>
      <c r="AE522" s="506"/>
      <c r="AF522" s="506"/>
      <c r="AG522" s="506"/>
    </row>
    <row r="523" spans="1:33" s="475" customFormat="1">
      <c r="A523" s="546"/>
      <c r="B523" s="546"/>
      <c r="C523" s="546"/>
      <c r="D523" s="506"/>
      <c r="E523" s="506"/>
      <c r="F523" s="506"/>
      <c r="G523" s="506"/>
      <c r="H523" s="506"/>
      <c r="I523" s="506"/>
      <c r="J523" s="506"/>
      <c r="K523" s="506"/>
      <c r="L523" s="506"/>
      <c r="M523" s="506"/>
      <c r="N523" s="506"/>
      <c r="O523" s="506"/>
      <c r="P523" s="506"/>
      <c r="Q523" s="608"/>
      <c r="R523" s="506"/>
      <c r="S523" s="506"/>
      <c r="T523" s="506"/>
      <c r="U523" s="506"/>
      <c r="V523" s="506"/>
      <c r="W523" s="506"/>
      <c r="X523" s="506"/>
      <c r="Y523" s="506"/>
      <c r="Z523" s="506"/>
      <c r="AA523" s="506"/>
      <c r="AB523" s="506"/>
      <c r="AC523" s="506"/>
      <c r="AD523" s="506"/>
      <c r="AE523" s="506"/>
      <c r="AF523" s="506"/>
      <c r="AG523" s="506"/>
    </row>
    <row r="524" spans="1:33" s="475" customFormat="1">
      <c r="A524" s="546"/>
      <c r="B524" s="546"/>
      <c r="C524" s="546"/>
      <c r="D524" s="506"/>
      <c r="E524" s="506"/>
      <c r="F524" s="506"/>
      <c r="G524" s="506"/>
      <c r="H524" s="506"/>
      <c r="I524" s="506"/>
      <c r="J524" s="506"/>
      <c r="K524" s="506"/>
      <c r="L524" s="506"/>
      <c r="M524" s="506"/>
      <c r="N524" s="506"/>
      <c r="O524" s="506"/>
      <c r="P524" s="506"/>
      <c r="Q524" s="608"/>
      <c r="R524" s="506"/>
      <c r="S524" s="506"/>
      <c r="T524" s="506"/>
      <c r="U524" s="506"/>
      <c r="V524" s="506"/>
      <c r="W524" s="506"/>
      <c r="X524" s="506"/>
      <c r="Y524" s="506"/>
      <c r="Z524" s="506"/>
      <c r="AA524" s="506"/>
      <c r="AB524" s="506"/>
      <c r="AC524" s="506"/>
      <c r="AD524" s="506"/>
      <c r="AE524" s="506"/>
      <c r="AF524" s="506"/>
      <c r="AG524" s="506"/>
    </row>
    <row r="525" spans="1:33" s="475" customFormat="1">
      <c r="A525" s="546"/>
      <c r="B525" s="546"/>
      <c r="C525" s="546"/>
      <c r="D525" s="506"/>
      <c r="E525" s="506"/>
      <c r="F525" s="506"/>
      <c r="G525" s="506"/>
      <c r="H525" s="506"/>
      <c r="I525" s="506"/>
      <c r="J525" s="506"/>
      <c r="K525" s="506"/>
      <c r="L525" s="506"/>
      <c r="M525" s="506"/>
      <c r="N525" s="506"/>
      <c r="O525" s="506"/>
      <c r="P525" s="506"/>
      <c r="Q525" s="608"/>
      <c r="R525" s="506"/>
      <c r="S525" s="506"/>
      <c r="T525" s="506"/>
      <c r="U525" s="506"/>
      <c r="V525" s="506"/>
      <c r="W525" s="506"/>
      <c r="X525" s="506"/>
      <c r="Y525" s="506"/>
      <c r="Z525" s="506"/>
      <c r="AA525" s="506"/>
      <c r="AB525" s="506"/>
      <c r="AC525" s="506"/>
      <c r="AD525" s="506"/>
      <c r="AE525" s="506"/>
      <c r="AF525" s="506"/>
      <c r="AG525" s="506"/>
    </row>
    <row r="526" spans="1:33" s="475" customFormat="1">
      <c r="A526" s="546"/>
      <c r="B526" s="546"/>
      <c r="C526" s="546"/>
      <c r="D526" s="506"/>
      <c r="E526" s="506"/>
      <c r="F526" s="506"/>
      <c r="G526" s="506"/>
      <c r="H526" s="506"/>
      <c r="I526" s="506"/>
      <c r="J526" s="506"/>
      <c r="K526" s="506"/>
      <c r="L526" s="506"/>
      <c r="M526" s="506"/>
      <c r="N526" s="506"/>
      <c r="O526" s="506"/>
      <c r="P526" s="506"/>
      <c r="Q526" s="608"/>
      <c r="R526" s="506"/>
      <c r="S526" s="506"/>
      <c r="T526" s="506"/>
      <c r="U526" s="506"/>
      <c r="V526" s="506"/>
      <c r="W526" s="506"/>
      <c r="X526" s="506"/>
      <c r="Y526" s="506"/>
      <c r="Z526" s="506"/>
      <c r="AA526" s="506"/>
      <c r="AB526" s="506"/>
      <c r="AC526" s="506"/>
      <c r="AD526" s="506"/>
      <c r="AE526" s="506"/>
      <c r="AF526" s="506"/>
      <c r="AG526" s="506"/>
    </row>
    <row r="527" spans="1:33" s="475" customFormat="1">
      <c r="A527" s="546"/>
      <c r="B527" s="546"/>
      <c r="C527" s="546"/>
      <c r="D527" s="506"/>
      <c r="E527" s="506"/>
      <c r="F527" s="506"/>
      <c r="G527" s="506"/>
      <c r="H527" s="506"/>
      <c r="I527" s="506"/>
      <c r="J527" s="506"/>
      <c r="K527" s="506"/>
      <c r="L527" s="506"/>
      <c r="M527" s="506"/>
      <c r="N527" s="506"/>
      <c r="O527" s="506"/>
      <c r="P527" s="506"/>
      <c r="Q527" s="608"/>
      <c r="R527" s="506"/>
      <c r="S527" s="506"/>
      <c r="T527" s="506"/>
      <c r="U527" s="506"/>
      <c r="V527" s="506"/>
      <c r="W527" s="506"/>
      <c r="X527" s="506"/>
      <c r="Y527" s="506"/>
      <c r="Z527" s="506"/>
      <c r="AA527" s="506"/>
      <c r="AB527" s="506"/>
      <c r="AC527" s="506"/>
      <c r="AD527" s="506"/>
      <c r="AE527" s="506"/>
      <c r="AF527" s="506"/>
      <c r="AG527" s="506"/>
    </row>
    <row r="528" spans="1:33" s="475" customFormat="1">
      <c r="A528" s="546"/>
      <c r="B528" s="546"/>
      <c r="C528" s="546"/>
      <c r="D528" s="506"/>
      <c r="E528" s="506"/>
      <c r="F528" s="506"/>
      <c r="G528" s="506"/>
      <c r="H528" s="506"/>
      <c r="I528" s="506"/>
      <c r="J528" s="506"/>
      <c r="K528" s="506"/>
      <c r="L528" s="506"/>
      <c r="M528" s="506"/>
      <c r="N528" s="506"/>
      <c r="O528" s="506"/>
      <c r="P528" s="506"/>
      <c r="Q528" s="608"/>
      <c r="R528" s="506"/>
      <c r="S528" s="506"/>
      <c r="T528" s="506"/>
      <c r="U528" s="506"/>
      <c r="V528" s="506"/>
      <c r="W528" s="506"/>
      <c r="X528" s="506"/>
      <c r="Y528" s="506"/>
      <c r="Z528" s="506"/>
      <c r="AA528" s="506"/>
      <c r="AB528" s="506"/>
      <c r="AC528" s="506"/>
      <c r="AD528" s="506"/>
      <c r="AE528" s="506"/>
      <c r="AF528" s="506"/>
      <c r="AG528" s="506"/>
    </row>
    <row r="529" spans="1:33" s="475" customFormat="1">
      <c r="A529" s="546"/>
      <c r="B529" s="546"/>
      <c r="C529" s="546"/>
      <c r="D529" s="506"/>
      <c r="E529" s="506"/>
      <c r="F529" s="506"/>
      <c r="G529" s="506"/>
      <c r="H529" s="506"/>
      <c r="I529" s="506"/>
      <c r="J529" s="506"/>
      <c r="K529" s="506"/>
      <c r="L529" s="506"/>
      <c r="M529" s="506"/>
      <c r="N529" s="506"/>
      <c r="O529" s="506"/>
      <c r="P529" s="506"/>
      <c r="Q529" s="608"/>
      <c r="R529" s="506"/>
      <c r="S529" s="506"/>
      <c r="T529" s="506"/>
      <c r="U529" s="506"/>
      <c r="V529" s="506"/>
      <c r="W529" s="506"/>
      <c r="X529" s="506"/>
      <c r="Y529" s="506"/>
      <c r="Z529" s="506"/>
      <c r="AA529" s="506"/>
      <c r="AB529" s="506"/>
      <c r="AC529" s="506"/>
      <c r="AD529" s="506"/>
      <c r="AE529" s="506"/>
      <c r="AF529" s="506"/>
      <c r="AG529" s="506"/>
    </row>
    <row r="530" spans="1:33" s="475" customFormat="1">
      <c r="A530" s="546"/>
      <c r="B530" s="546"/>
      <c r="C530" s="546"/>
      <c r="D530" s="506"/>
      <c r="E530" s="506"/>
      <c r="F530" s="506"/>
      <c r="G530" s="506"/>
      <c r="H530" s="506"/>
      <c r="I530" s="506"/>
      <c r="J530" s="506"/>
      <c r="K530" s="506"/>
      <c r="L530" s="506"/>
      <c r="M530" s="506"/>
      <c r="N530" s="506"/>
      <c r="O530" s="506"/>
      <c r="P530" s="506"/>
      <c r="Q530" s="608"/>
      <c r="R530" s="506"/>
      <c r="S530" s="506"/>
      <c r="T530" s="506"/>
      <c r="U530" s="506"/>
      <c r="V530" s="506"/>
      <c r="W530" s="506"/>
      <c r="X530" s="506"/>
      <c r="Y530" s="506"/>
      <c r="Z530" s="506"/>
      <c r="AA530" s="506"/>
      <c r="AB530" s="506"/>
      <c r="AC530" s="506"/>
      <c r="AD530" s="506"/>
      <c r="AE530" s="506"/>
      <c r="AF530" s="506"/>
      <c r="AG530" s="506"/>
    </row>
    <row r="531" spans="1:33" s="475" customFormat="1">
      <c r="A531" s="546"/>
      <c r="B531" s="546"/>
      <c r="C531" s="546"/>
      <c r="D531" s="506"/>
      <c r="E531" s="506"/>
      <c r="F531" s="506"/>
      <c r="G531" s="506"/>
      <c r="H531" s="506"/>
      <c r="I531" s="506"/>
      <c r="J531" s="506"/>
      <c r="K531" s="506"/>
      <c r="L531" s="506"/>
      <c r="M531" s="506"/>
      <c r="N531" s="506"/>
      <c r="O531" s="506"/>
      <c r="P531" s="506"/>
      <c r="Q531" s="608"/>
      <c r="R531" s="506"/>
      <c r="S531" s="506"/>
      <c r="T531" s="506"/>
      <c r="U531" s="506"/>
      <c r="V531" s="506"/>
      <c r="W531" s="506"/>
      <c r="X531" s="506"/>
      <c r="Y531" s="506"/>
      <c r="Z531" s="506"/>
      <c r="AA531" s="506"/>
      <c r="AB531" s="506"/>
      <c r="AC531" s="506"/>
      <c r="AD531" s="506"/>
      <c r="AE531" s="506"/>
      <c r="AF531" s="506"/>
      <c r="AG531" s="506"/>
    </row>
    <row r="532" spans="1:33" s="475" customFormat="1">
      <c r="A532" s="546"/>
      <c r="B532" s="546"/>
      <c r="C532" s="546"/>
      <c r="D532" s="506"/>
      <c r="E532" s="506"/>
      <c r="F532" s="506"/>
      <c r="G532" s="506"/>
      <c r="H532" s="506"/>
      <c r="I532" s="506"/>
      <c r="J532" s="506"/>
      <c r="K532" s="506"/>
      <c r="L532" s="506"/>
      <c r="M532" s="506"/>
      <c r="N532" s="506"/>
      <c r="O532" s="506"/>
      <c r="P532" s="506"/>
      <c r="Q532" s="608"/>
      <c r="R532" s="506"/>
      <c r="S532" s="506"/>
      <c r="T532" s="506"/>
      <c r="U532" s="506"/>
      <c r="V532" s="506"/>
      <c r="W532" s="506"/>
      <c r="X532" s="506"/>
      <c r="Y532" s="506"/>
      <c r="Z532" s="506"/>
      <c r="AA532" s="506"/>
      <c r="AB532" s="506"/>
      <c r="AC532" s="506"/>
      <c r="AD532" s="506"/>
      <c r="AE532" s="506"/>
      <c r="AF532" s="506"/>
      <c r="AG532" s="506"/>
    </row>
    <row r="533" spans="1:33" s="475" customFormat="1">
      <c r="A533" s="546"/>
      <c r="B533" s="546"/>
      <c r="C533" s="546"/>
      <c r="D533" s="506"/>
      <c r="E533" s="506"/>
      <c r="F533" s="506"/>
      <c r="G533" s="506"/>
      <c r="H533" s="506"/>
      <c r="I533" s="506"/>
      <c r="J533" s="506"/>
      <c r="K533" s="506"/>
      <c r="L533" s="506"/>
      <c r="M533" s="506"/>
      <c r="N533" s="506"/>
      <c r="O533" s="506"/>
      <c r="P533" s="506"/>
      <c r="Q533" s="608"/>
      <c r="R533" s="506"/>
      <c r="S533" s="506"/>
      <c r="T533" s="506"/>
      <c r="U533" s="506"/>
      <c r="V533" s="506"/>
      <c r="W533" s="506"/>
      <c r="X533" s="506"/>
      <c r="Y533" s="506"/>
      <c r="Z533" s="506"/>
      <c r="AA533" s="506"/>
      <c r="AB533" s="506"/>
      <c r="AC533" s="506"/>
      <c r="AD533" s="506"/>
      <c r="AE533" s="506"/>
      <c r="AF533" s="506"/>
      <c r="AG533" s="506"/>
    </row>
    <row r="534" spans="1:33" s="475" customFormat="1">
      <c r="A534" s="546"/>
      <c r="B534" s="546"/>
      <c r="C534" s="546"/>
      <c r="D534" s="506"/>
      <c r="E534" s="506"/>
      <c r="F534" s="506"/>
      <c r="G534" s="506"/>
      <c r="H534" s="506"/>
      <c r="I534" s="506"/>
      <c r="J534" s="506"/>
      <c r="K534" s="506"/>
      <c r="L534" s="506"/>
      <c r="M534" s="506"/>
      <c r="N534" s="506"/>
      <c r="O534" s="506"/>
      <c r="P534" s="506"/>
      <c r="Q534" s="608"/>
      <c r="R534" s="506"/>
      <c r="S534" s="506"/>
      <c r="T534" s="506"/>
      <c r="U534" s="506"/>
      <c r="V534" s="506"/>
      <c r="W534" s="506"/>
      <c r="X534" s="506"/>
      <c r="Y534" s="506"/>
      <c r="Z534" s="506"/>
      <c r="AA534" s="506"/>
      <c r="AB534" s="506"/>
      <c r="AC534" s="506"/>
      <c r="AD534" s="506"/>
      <c r="AE534" s="506"/>
      <c r="AF534" s="506"/>
      <c r="AG534" s="506"/>
    </row>
    <row r="535" spans="1:33" s="475" customFormat="1">
      <c r="A535" s="546"/>
      <c r="B535" s="546"/>
      <c r="C535" s="546"/>
      <c r="D535" s="506"/>
      <c r="E535" s="506"/>
      <c r="F535" s="506"/>
      <c r="G535" s="506"/>
      <c r="H535" s="506"/>
      <c r="I535" s="506"/>
      <c r="J535" s="506"/>
      <c r="K535" s="506"/>
      <c r="L535" s="506"/>
      <c r="M535" s="506"/>
      <c r="N535" s="506"/>
      <c r="O535" s="506"/>
      <c r="P535" s="506"/>
      <c r="Q535" s="608"/>
      <c r="R535" s="506"/>
      <c r="S535" s="506"/>
      <c r="T535" s="506"/>
      <c r="U535" s="506"/>
      <c r="V535" s="506"/>
      <c r="W535" s="506"/>
      <c r="X535" s="506"/>
      <c r="Y535" s="506"/>
      <c r="Z535" s="506"/>
      <c r="AA535" s="506"/>
      <c r="AB535" s="506"/>
      <c r="AC535" s="506"/>
      <c r="AD535" s="506"/>
      <c r="AE535" s="506"/>
      <c r="AF535" s="506"/>
      <c r="AG535" s="506"/>
    </row>
    <row r="536" spans="1:33" s="475" customFormat="1">
      <c r="A536" s="546"/>
      <c r="B536" s="546"/>
      <c r="C536" s="546"/>
      <c r="D536" s="506"/>
      <c r="E536" s="506"/>
      <c r="F536" s="506"/>
      <c r="G536" s="506"/>
      <c r="H536" s="506"/>
      <c r="I536" s="506"/>
      <c r="J536" s="506"/>
      <c r="K536" s="506"/>
      <c r="L536" s="506"/>
      <c r="M536" s="506"/>
      <c r="N536" s="506"/>
      <c r="O536" s="506"/>
      <c r="P536" s="506"/>
      <c r="Q536" s="608"/>
      <c r="R536" s="506"/>
      <c r="S536" s="506"/>
      <c r="T536" s="506"/>
      <c r="U536" s="506"/>
      <c r="V536" s="506"/>
      <c r="W536" s="506"/>
      <c r="X536" s="506"/>
      <c r="Y536" s="506"/>
      <c r="Z536" s="506"/>
      <c r="AA536" s="506"/>
      <c r="AB536" s="506"/>
      <c r="AC536" s="506"/>
      <c r="AD536" s="506"/>
      <c r="AE536" s="506"/>
      <c r="AF536" s="506"/>
      <c r="AG536" s="506"/>
    </row>
    <row r="537" spans="1:33" s="475" customFormat="1">
      <c r="A537" s="546"/>
      <c r="B537" s="546"/>
      <c r="C537" s="546"/>
      <c r="D537" s="506"/>
      <c r="E537" s="506"/>
      <c r="F537" s="506"/>
      <c r="G537" s="506"/>
      <c r="H537" s="506"/>
      <c r="I537" s="506"/>
      <c r="J537" s="506"/>
      <c r="K537" s="506"/>
      <c r="L537" s="506"/>
      <c r="M537" s="506"/>
      <c r="N537" s="506"/>
      <c r="O537" s="506"/>
      <c r="P537" s="506"/>
      <c r="Q537" s="608"/>
      <c r="R537" s="506"/>
      <c r="S537" s="506"/>
      <c r="T537" s="506"/>
      <c r="U537" s="506"/>
      <c r="V537" s="506"/>
      <c r="W537" s="506"/>
      <c r="X537" s="506"/>
      <c r="Y537" s="506"/>
      <c r="Z537" s="506"/>
      <c r="AA537" s="506"/>
      <c r="AB537" s="506"/>
      <c r="AC537" s="506"/>
      <c r="AD537" s="506"/>
      <c r="AE537" s="506"/>
      <c r="AF537" s="506"/>
      <c r="AG537" s="506"/>
    </row>
    <row r="538" spans="1:33" s="475" customFormat="1">
      <c r="A538" s="546"/>
      <c r="B538" s="546"/>
      <c r="C538" s="546"/>
      <c r="D538" s="506"/>
      <c r="E538" s="506"/>
      <c r="F538" s="506"/>
      <c r="G538" s="506"/>
      <c r="H538" s="506"/>
      <c r="I538" s="506"/>
      <c r="J538" s="506"/>
      <c r="K538" s="506"/>
      <c r="L538" s="506"/>
      <c r="M538" s="506"/>
      <c r="N538" s="506"/>
      <c r="O538" s="506"/>
      <c r="P538" s="506"/>
      <c r="Q538" s="608"/>
      <c r="R538" s="506"/>
      <c r="S538" s="506"/>
      <c r="T538" s="506"/>
      <c r="U538" s="506"/>
      <c r="V538" s="506"/>
      <c r="W538" s="506"/>
      <c r="X538" s="506"/>
      <c r="Y538" s="506"/>
      <c r="Z538" s="506"/>
      <c r="AA538" s="506"/>
      <c r="AB538" s="506"/>
      <c r="AC538" s="506"/>
      <c r="AD538" s="506"/>
      <c r="AE538" s="506"/>
      <c r="AF538" s="506"/>
      <c r="AG538" s="506"/>
    </row>
    <row r="539" spans="1:33" s="475" customFormat="1">
      <c r="A539" s="546"/>
      <c r="B539" s="546"/>
      <c r="C539" s="546"/>
      <c r="D539" s="506"/>
      <c r="E539" s="506"/>
      <c r="F539" s="506"/>
      <c r="G539" s="506"/>
      <c r="H539" s="506"/>
      <c r="I539" s="506"/>
      <c r="J539" s="506"/>
      <c r="K539" s="506"/>
      <c r="L539" s="506"/>
      <c r="M539" s="506"/>
      <c r="N539" s="506"/>
      <c r="O539" s="506"/>
      <c r="P539" s="506"/>
      <c r="Q539" s="608"/>
      <c r="R539" s="506"/>
      <c r="S539" s="506"/>
      <c r="T539" s="506"/>
      <c r="U539" s="506"/>
      <c r="V539" s="506"/>
      <c r="W539" s="506"/>
      <c r="X539" s="506"/>
      <c r="Y539" s="506"/>
      <c r="Z539" s="506"/>
      <c r="AA539" s="506"/>
      <c r="AB539" s="506"/>
      <c r="AC539" s="506"/>
      <c r="AD539" s="506"/>
      <c r="AE539" s="506"/>
      <c r="AF539" s="506"/>
      <c r="AG539" s="506"/>
    </row>
    <row r="540" spans="1:33" s="475" customFormat="1">
      <c r="A540" s="546"/>
      <c r="B540" s="546"/>
      <c r="C540" s="546"/>
      <c r="D540" s="506"/>
      <c r="E540" s="506"/>
      <c r="F540" s="506"/>
      <c r="G540" s="506"/>
      <c r="H540" s="506"/>
      <c r="I540" s="506"/>
      <c r="J540" s="506"/>
      <c r="K540" s="506"/>
      <c r="L540" s="506"/>
      <c r="M540" s="506"/>
      <c r="N540" s="506"/>
      <c r="O540" s="506"/>
      <c r="P540" s="506"/>
      <c r="Q540" s="608"/>
      <c r="R540" s="506"/>
      <c r="S540" s="506"/>
      <c r="T540" s="506"/>
      <c r="U540" s="506"/>
      <c r="V540" s="506"/>
      <c r="W540" s="506"/>
      <c r="X540" s="506"/>
      <c r="Y540" s="506"/>
      <c r="Z540" s="506"/>
      <c r="AA540" s="506"/>
      <c r="AB540" s="506"/>
      <c r="AC540" s="506"/>
      <c r="AD540" s="506"/>
      <c r="AE540" s="506"/>
      <c r="AF540" s="506"/>
      <c r="AG540" s="506"/>
    </row>
    <row r="541" spans="1:33" s="475" customFormat="1">
      <c r="A541" s="546"/>
      <c r="B541" s="546"/>
      <c r="C541" s="546"/>
      <c r="D541" s="506"/>
      <c r="E541" s="506"/>
      <c r="F541" s="506"/>
      <c r="G541" s="506"/>
      <c r="H541" s="506"/>
      <c r="I541" s="506"/>
      <c r="J541" s="506"/>
      <c r="K541" s="506"/>
      <c r="L541" s="506"/>
      <c r="M541" s="506"/>
      <c r="N541" s="506"/>
      <c r="O541" s="506"/>
      <c r="P541" s="506"/>
      <c r="Q541" s="608"/>
      <c r="R541" s="506"/>
      <c r="S541" s="506"/>
      <c r="T541" s="506"/>
      <c r="U541" s="506"/>
      <c r="V541" s="506"/>
      <c r="W541" s="506"/>
      <c r="X541" s="506"/>
      <c r="Y541" s="506"/>
      <c r="Z541" s="506"/>
      <c r="AA541" s="506"/>
      <c r="AB541" s="506"/>
      <c r="AC541" s="506"/>
      <c r="AD541" s="506"/>
      <c r="AE541" s="506"/>
      <c r="AF541" s="506"/>
      <c r="AG541" s="506"/>
    </row>
    <row r="542" spans="1:33" s="475" customFormat="1">
      <c r="A542" s="546"/>
      <c r="B542" s="546"/>
      <c r="C542" s="546"/>
      <c r="D542" s="506"/>
      <c r="E542" s="506"/>
      <c r="F542" s="506"/>
      <c r="G542" s="506"/>
      <c r="H542" s="506"/>
      <c r="I542" s="506"/>
      <c r="J542" s="506"/>
      <c r="K542" s="506"/>
      <c r="L542" s="506"/>
      <c r="M542" s="506"/>
      <c r="N542" s="506"/>
      <c r="O542" s="506"/>
      <c r="P542" s="506"/>
      <c r="Q542" s="608"/>
      <c r="R542" s="506"/>
      <c r="S542" s="506"/>
      <c r="T542" s="506"/>
      <c r="U542" s="506"/>
      <c r="V542" s="506"/>
      <c r="W542" s="506"/>
      <c r="X542" s="506"/>
      <c r="Y542" s="506"/>
      <c r="Z542" s="506"/>
      <c r="AA542" s="506"/>
      <c r="AB542" s="506"/>
      <c r="AC542" s="506"/>
      <c r="AD542" s="506"/>
      <c r="AE542" s="506"/>
      <c r="AF542" s="506"/>
      <c r="AG542" s="506"/>
    </row>
    <row r="543" spans="1:33" s="475" customFormat="1">
      <c r="A543" s="546"/>
      <c r="B543" s="546"/>
      <c r="C543" s="546"/>
      <c r="D543" s="506"/>
      <c r="E543" s="506"/>
      <c r="F543" s="506"/>
      <c r="G543" s="506"/>
      <c r="H543" s="506"/>
      <c r="I543" s="506"/>
      <c r="J543" s="506"/>
      <c r="K543" s="506"/>
      <c r="L543" s="506"/>
      <c r="M543" s="506"/>
      <c r="N543" s="506"/>
      <c r="O543" s="506"/>
      <c r="P543" s="506"/>
      <c r="Q543" s="608"/>
      <c r="R543" s="506"/>
      <c r="S543" s="506"/>
      <c r="T543" s="506"/>
      <c r="U543" s="506"/>
      <c r="V543" s="506"/>
      <c r="W543" s="506"/>
      <c r="X543" s="506"/>
      <c r="Y543" s="506"/>
      <c r="Z543" s="506"/>
      <c r="AA543" s="506"/>
      <c r="AB543" s="506"/>
      <c r="AC543" s="506"/>
      <c r="AD543" s="506"/>
      <c r="AE543" s="506"/>
      <c r="AF543" s="506"/>
      <c r="AG543" s="506"/>
    </row>
    <row r="544" spans="1:33" s="475" customFormat="1">
      <c r="A544" s="546"/>
      <c r="B544" s="546"/>
      <c r="C544" s="546"/>
      <c r="D544" s="506"/>
      <c r="E544" s="506"/>
      <c r="F544" s="506"/>
      <c r="G544" s="506"/>
      <c r="H544" s="506"/>
      <c r="I544" s="506"/>
      <c r="J544" s="506"/>
      <c r="K544" s="506"/>
      <c r="L544" s="506"/>
      <c r="M544" s="506"/>
      <c r="N544" s="506"/>
      <c r="O544" s="506"/>
      <c r="P544" s="506"/>
      <c r="Q544" s="608"/>
      <c r="R544" s="506"/>
      <c r="S544" s="506"/>
      <c r="T544" s="506"/>
      <c r="U544" s="506"/>
      <c r="V544" s="506"/>
      <c r="W544" s="506"/>
      <c r="X544" s="506"/>
      <c r="Y544" s="506"/>
      <c r="Z544" s="506"/>
      <c r="AA544" s="506"/>
      <c r="AB544" s="506"/>
      <c r="AC544" s="506"/>
      <c r="AD544" s="506"/>
      <c r="AE544" s="506"/>
      <c r="AF544" s="506"/>
      <c r="AG544" s="506"/>
    </row>
    <row r="545" spans="1:33" s="475" customFormat="1">
      <c r="A545" s="546"/>
      <c r="B545" s="546"/>
      <c r="C545" s="546"/>
      <c r="D545" s="506"/>
      <c r="E545" s="506"/>
      <c r="F545" s="506"/>
      <c r="G545" s="506"/>
      <c r="H545" s="506"/>
      <c r="I545" s="506"/>
      <c r="J545" s="506"/>
      <c r="K545" s="506"/>
      <c r="L545" s="506"/>
      <c r="M545" s="506"/>
      <c r="N545" s="506"/>
      <c r="O545" s="506"/>
      <c r="P545" s="506"/>
      <c r="Q545" s="608"/>
      <c r="R545" s="506"/>
      <c r="S545" s="506"/>
      <c r="T545" s="506"/>
      <c r="U545" s="506"/>
      <c r="V545" s="506"/>
      <c r="W545" s="506"/>
      <c r="X545" s="506"/>
      <c r="Y545" s="506"/>
      <c r="Z545" s="506"/>
      <c r="AA545" s="506"/>
      <c r="AB545" s="506"/>
      <c r="AC545" s="506"/>
      <c r="AD545" s="506"/>
      <c r="AE545" s="506"/>
      <c r="AF545" s="506"/>
      <c r="AG545" s="506"/>
    </row>
    <row r="546" spans="1:33" s="475" customFormat="1">
      <c r="A546" s="546"/>
      <c r="B546" s="546"/>
      <c r="C546" s="546"/>
      <c r="D546" s="506"/>
      <c r="E546" s="506"/>
      <c r="F546" s="506"/>
      <c r="G546" s="506"/>
      <c r="H546" s="506"/>
      <c r="I546" s="506"/>
      <c r="J546" s="506"/>
      <c r="K546" s="506"/>
      <c r="L546" s="506"/>
      <c r="M546" s="506"/>
      <c r="N546" s="506"/>
      <c r="O546" s="506"/>
      <c r="P546" s="506"/>
      <c r="Q546" s="608"/>
      <c r="R546" s="506"/>
      <c r="S546" s="506"/>
      <c r="T546" s="506"/>
      <c r="U546" s="506"/>
      <c r="V546" s="506"/>
      <c r="W546" s="506"/>
      <c r="X546" s="506"/>
      <c r="Y546" s="506"/>
      <c r="Z546" s="506"/>
      <c r="AA546" s="506"/>
      <c r="AB546" s="506"/>
      <c r="AC546" s="506"/>
      <c r="AD546" s="506"/>
      <c r="AE546" s="506"/>
      <c r="AF546" s="506"/>
      <c r="AG546" s="506"/>
    </row>
    <row r="547" spans="1:33" s="475" customFormat="1">
      <c r="A547" s="546"/>
      <c r="B547" s="546"/>
      <c r="C547" s="546"/>
      <c r="D547" s="506"/>
      <c r="E547" s="506"/>
      <c r="F547" s="506"/>
      <c r="G547" s="506"/>
      <c r="H547" s="506"/>
      <c r="I547" s="506"/>
      <c r="J547" s="506"/>
      <c r="K547" s="506"/>
      <c r="L547" s="506"/>
      <c r="M547" s="506"/>
      <c r="N547" s="506"/>
      <c r="O547" s="506"/>
      <c r="P547" s="506"/>
      <c r="Q547" s="608"/>
      <c r="R547" s="506"/>
      <c r="S547" s="506"/>
      <c r="T547" s="506"/>
      <c r="U547" s="506"/>
      <c r="V547" s="506"/>
      <c r="W547" s="506"/>
      <c r="X547" s="506"/>
      <c r="Y547" s="506"/>
      <c r="Z547" s="506"/>
      <c r="AA547" s="506"/>
      <c r="AB547" s="506"/>
      <c r="AC547" s="506"/>
      <c r="AD547" s="506"/>
      <c r="AE547" s="506"/>
      <c r="AF547" s="506"/>
      <c r="AG547" s="506"/>
    </row>
    <row r="548" spans="1:33" s="475" customFormat="1">
      <c r="A548" s="546"/>
      <c r="B548" s="546"/>
      <c r="C548" s="546"/>
      <c r="D548" s="506"/>
      <c r="E548" s="506"/>
      <c r="F548" s="506"/>
      <c r="G548" s="506"/>
      <c r="H548" s="506"/>
      <c r="I548" s="506"/>
      <c r="J548" s="506"/>
      <c r="K548" s="506"/>
      <c r="L548" s="506"/>
      <c r="M548" s="506"/>
      <c r="N548" s="506"/>
      <c r="O548" s="506"/>
      <c r="P548" s="506"/>
      <c r="Q548" s="608"/>
      <c r="R548" s="506"/>
      <c r="S548" s="506"/>
      <c r="T548" s="506"/>
      <c r="U548" s="506"/>
      <c r="V548" s="506"/>
      <c r="W548" s="506"/>
      <c r="X548" s="506"/>
      <c r="Y548" s="506"/>
      <c r="Z548" s="506"/>
      <c r="AA548" s="506"/>
      <c r="AB548" s="506"/>
      <c r="AC548" s="506"/>
      <c r="AD548" s="506"/>
      <c r="AE548" s="506"/>
      <c r="AF548" s="506"/>
      <c r="AG548" s="506"/>
    </row>
    <row r="549" spans="1:33" s="475" customFormat="1">
      <c r="A549" s="546"/>
      <c r="B549" s="546"/>
      <c r="C549" s="546"/>
      <c r="D549" s="506"/>
      <c r="E549" s="506"/>
      <c r="F549" s="506"/>
      <c r="G549" s="506"/>
      <c r="H549" s="506"/>
      <c r="I549" s="506"/>
      <c r="J549" s="506"/>
      <c r="K549" s="506"/>
      <c r="L549" s="506"/>
      <c r="M549" s="506"/>
      <c r="N549" s="506"/>
      <c r="O549" s="506"/>
      <c r="P549" s="506"/>
      <c r="Q549" s="608"/>
      <c r="R549" s="506"/>
      <c r="S549" s="506"/>
      <c r="T549" s="506"/>
      <c r="U549" s="506"/>
      <c r="V549" s="506"/>
      <c r="W549" s="506"/>
      <c r="X549" s="506"/>
      <c r="Y549" s="506"/>
      <c r="Z549" s="506"/>
      <c r="AA549" s="506"/>
      <c r="AB549" s="506"/>
      <c r="AC549" s="506"/>
      <c r="AD549" s="506"/>
      <c r="AE549" s="506"/>
      <c r="AF549" s="506"/>
      <c r="AG549" s="506"/>
    </row>
    <row r="550" spans="1:33" s="475" customFormat="1">
      <c r="A550" s="546"/>
      <c r="B550" s="546"/>
      <c r="C550" s="546"/>
      <c r="D550" s="506"/>
      <c r="E550" s="506"/>
      <c r="F550" s="506"/>
      <c r="G550" s="506"/>
      <c r="H550" s="506"/>
      <c r="I550" s="506"/>
      <c r="J550" s="506"/>
      <c r="K550" s="506"/>
      <c r="L550" s="506"/>
      <c r="M550" s="506"/>
      <c r="N550" s="506"/>
      <c r="O550" s="506"/>
      <c r="P550" s="506"/>
      <c r="Q550" s="608"/>
      <c r="R550" s="506"/>
      <c r="S550" s="506"/>
      <c r="T550" s="506"/>
      <c r="U550" s="506"/>
      <c r="V550" s="506"/>
      <c r="W550" s="506"/>
      <c r="X550" s="506"/>
      <c r="Y550" s="506"/>
      <c r="Z550" s="506"/>
      <c r="AA550" s="506"/>
      <c r="AB550" s="506"/>
      <c r="AC550" s="506"/>
      <c r="AD550" s="506"/>
      <c r="AE550" s="506"/>
      <c r="AF550" s="506"/>
      <c r="AG550" s="506"/>
    </row>
    <row r="551" spans="1:33" s="475" customFormat="1">
      <c r="A551" s="546"/>
      <c r="B551" s="546"/>
      <c r="C551" s="546"/>
      <c r="D551" s="506"/>
      <c r="E551" s="506"/>
      <c r="F551" s="506"/>
      <c r="G551" s="506"/>
      <c r="H551" s="506"/>
      <c r="I551" s="506"/>
      <c r="J551" s="506"/>
      <c r="K551" s="506"/>
      <c r="L551" s="506"/>
      <c r="M551" s="506"/>
      <c r="N551" s="506"/>
      <c r="O551" s="506"/>
      <c r="P551" s="506"/>
      <c r="Q551" s="608"/>
      <c r="R551" s="506"/>
      <c r="S551" s="506"/>
      <c r="T551" s="506"/>
      <c r="U551" s="506"/>
      <c r="V551" s="506"/>
      <c r="W551" s="506"/>
      <c r="X551" s="506"/>
      <c r="Y551" s="506"/>
      <c r="Z551" s="506"/>
      <c r="AA551" s="506"/>
      <c r="AB551" s="506"/>
      <c r="AC551" s="506"/>
      <c r="AD551" s="506"/>
      <c r="AE551" s="506"/>
      <c r="AF551" s="506"/>
      <c r="AG551" s="506"/>
    </row>
    <row r="552" spans="1:33" s="475" customFormat="1">
      <c r="A552" s="546"/>
      <c r="B552" s="546"/>
      <c r="C552" s="546"/>
      <c r="D552" s="506"/>
      <c r="E552" s="506"/>
      <c r="F552" s="506"/>
      <c r="G552" s="506"/>
      <c r="H552" s="506"/>
      <c r="I552" s="506"/>
      <c r="J552" s="506"/>
      <c r="K552" s="506"/>
      <c r="L552" s="506"/>
      <c r="M552" s="506"/>
      <c r="N552" s="506"/>
      <c r="O552" s="506"/>
      <c r="P552" s="506"/>
      <c r="Q552" s="608"/>
      <c r="R552" s="506"/>
      <c r="S552" s="506"/>
      <c r="T552" s="506"/>
      <c r="U552" s="506"/>
      <c r="V552" s="506"/>
      <c r="W552" s="506"/>
      <c r="X552" s="506"/>
      <c r="Y552" s="506"/>
      <c r="Z552" s="506"/>
      <c r="AA552" s="506"/>
      <c r="AB552" s="506"/>
      <c r="AC552" s="506"/>
      <c r="AD552" s="506"/>
      <c r="AE552" s="506"/>
      <c r="AF552" s="506"/>
      <c r="AG552" s="506"/>
    </row>
    <row r="553" spans="1:33" s="475" customFormat="1">
      <c r="A553" s="546"/>
      <c r="B553" s="546"/>
      <c r="C553" s="546"/>
      <c r="D553" s="506"/>
      <c r="E553" s="506"/>
      <c r="F553" s="506"/>
      <c r="G553" s="506"/>
      <c r="H553" s="506"/>
      <c r="I553" s="506"/>
      <c r="J553" s="506"/>
      <c r="K553" s="506"/>
      <c r="L553" s="506"/>
      <c r="M553" s="506"/>
      <c r="N553" s="506"/>
      <c r="O553" s="506"/>
      <c r="P553" s="506"/>
      <c r="Q553" s="608"/>
      <c r="R553" s="506"/>
      <c r="S553" s="506"/>
      <c r="T553" s="506"/>
      <c r="U553" s="506"/>
      <c r="V553" s="506"/>
      <c r="W553" s="506"/>
      <c r="X553" s="506"/>
      <c r="Y553" s="506"/>
      <c r="Z553" s="506"/>
      <c r="AA553" s="506"/>
      <c r="AB553" s="506"/>
      <c r="AC553" s="506"/>
      <c r="AD553" s="506"/>
      <c r="AE553" s="506"/>
      <c r="AF553" s="506"/>
      <c r="AG553" s="506"/>
    </row>
    <row r="554" spans="1:33" s="475" customFormat="1">
      <c r="A554" s="546"/>
      <c r="B554" s="546"/>
      <c r="C554" s="546"/>
      <c r="D554" s="506"/>
      <c r="E554" s="506"/>
      <c r="F554" s="506"/>
      <c r="G554" s="506"/>
      <c r="H554" s="506"/>
      <c r="I554" s="506"/>
      <c r="J554" s="506"/>
      <c r="K554" s="506"/>
      <c r="L554" s="506"/>
      <c r="M554" s="506"/>
      <c r="N554" s="506"/>
      <c r="O554" s="506"/>
      <c r="P554" s="506"/>
      <c r="Q554" s="608"/>
      <c r="R554" s="506"/>
      <c r="S554" s="506"/>
      <c r="T554" s="506"/>
      <c r="U554" s="506"/>
      <c r="V554" s="506"/>
      <c r="W554" s="506"/>
      <c r="X554" s="506"/>
      <c r="Y554" s="506"/>
      <c r="Z554" s="506"/>
      <c r="AA554" s="506"/>
      <c r="AB554" s="506"/>
      <c r="AC554" s="506"/>
      <c r="AD554" s="506"/>
      <c r="AE554" s="506"/>
      <c r="AF554" s="506"/>
      <c r="AG554" s="506"/>
    </row>
    <row r="555" spans="1:33" s="475" customFormat="1">
      <c r="A555" s="546"/>
      <c r="B555" s="546"/>
      <c r="C555" s="546"/>
      <c r="D555" s="506"/>
      <c r="E555" s="506"/>
      <c r="F555" s="506"/>
      <c r="G555" s="506"/>
      <c r="H555" s="506"/>
      <c r="I555" s="506"/>
      <c r="J555" s="506"/>
      <c r="K555" s="506"/>
      <c r="L555" s="506"/>
      <c r="M555" s="506"/>
      <c r="N555" s="506"/>
      <c r="O555" s="506"/>
      <c r="P555" s="506"/>
      <c r="Q555" s="608"/>
      <c r="R555" s="506"/>
      <c r="S555" s="506"/>
      <c r="T555" s="506"/>
      <c r="U555" s="506"/>
      <c r="V555" s="506"/>
      <c r="W555" s="506"/>
      <c r="X555" s="506"/>
      <c r="Y555" s="506"/>
      <c r="Z555" s="506"/>
      <c r="AA555" s="506"/>
      <c r="AB555" s="506"/>
      <c r="AC555" s="506"/>
      <c r="AD555" s="506"/>
      <c r="AE555" s="506"/>
      <c r="AF555" s="506"/>
      <c r="AG555" s="506"/>
    </row>
    <row r="556" spans="1:33" s="475" customFormat="1">
      <c r="A556" s="546"/>
      <c r="B556" s="546"/>
      <c r="C556" s="546"/>
      <c r="D556" s="506"/>
      <c r="E556" s="506"/>
      <c r="F556" s="506"/>
      <c r="G556" s="506"/>
      <c r="H556" s="506"/>
      <c r="I556" s="506"/>
      <c r="J556" s="506"/>
      <c r="K556" s="506"/>
      <c r="L556" s="506"/>
      <c r="M556" s="506"/>
      <c r="N556" s="506"/>
      <c r="O556" s="506"/>
      <c r="P556" s="506"/>
      <c r="Q556" s="608"/>
      <c r="R556" s="506"/>
      <c r="S556" s="506"/>
      <c r="T556" s="506"/>
      <c r="U556" s="506"/>
      <c r="V556" s="506"/>
      <c r="W556" s="506"/>
      <c r="X556" s="506"/>
      <c r="Y556" s="506"/>
      <c r="Z556" s="506"/>
      <c r="AA556" s="506"/>
      <c r="AB556" s="506"/>
      <c r="AC556" s="506"/>
      <c r="AD556" s="506"/>
      <c r="AE556" s="506"/>
      <c r="AF556" s="506"/>
      <c r="AG556" s="506"/>
    </row>
    <row r="557" spans="1:33" s="475" customFormat="1" ht="14">
      <c r="A557" s="476"/>
      <c r="B557" s="476"/>
      <c r="C557" s="476"/>
      <c r="Q557" s="1199"/>
    </row>
    <row r="558" spans="1:33" s="475" customFormat="1" ht="14">
      <c r="A558" s="476"/>
      <c r="B558" s="476"/>
      <c r="C558" s="476"/>
      <c r="Q558" s="1199"/>
    </row>
    <row r="559" spans="1:33" s="475" customFormat="1" ht="14">
      <c r="A559" s="476"/>
      <c r="B559" s="476"/>
      <c r="C559" s="476"/>
      <c r="Q559" s="1199"/>
    </row>
    <row r="560" spans="1:33" s="612" customFormat="1">
      <c r="A560" s="613"/>
      <c r="B560" s="613"/>
      <c r="C560" s="613"/>
      <c r="Q560" s="614"/>
    </row>
    <row r="561" spans="1:17" s="612" customFormat="1">
      <c r="A561" s="613"/>
      <c r="B561" s="613"/>
      <c r="C561" s="613"/>
      <c r="Q561" s="614"/>
    </row>
    <row r="562" spans="1:17" s="612" customFormat="1">
      <c r="A562" s="613"/>
      <c r="B562" s="613"/>
      <c r="C562" s="613"/>
      <c r="Q562" s="614"/>
    </row>
    <row r="563" spans="1:17" s="612" customFormat="1">
      <c r="A563" s="613"/>
      <c r="B563" s="613"/>
      <c r="C563" s="613"/>
      <c r="Q563" s="614"/>
    </row>
    <row r="564" spans="1:17" s="612" customFormat="1">
      <c r="A564" s="613"/>
      <c r="B564" s="613"/>
      <c r="C564" s="613"/>
      <c r="Q564" s="614"/>
    </row>
    <row r="565" spans="1:17" s="612" customFormat="1">
      <c r="A565" s="613"/>
      <c r="B565" s="613"/>
      <c r="C565" s="613"/>
      <c r="Q565" s="614"/>
    </row>
    <row r="566" spans="1:17" s="612" customFormat="1">
      <c r="A566" s="613"/>
      <c r="B566" s="613"/>
      <c r="C566" s="613"/>
      <c r="Q566" s="614"/>
    </row>
    <row r="567" spans="1:17" s="612" customFormat="1">
      <c r="A567" s="613"/>
      <c r="B567" s="613"/>
      <c r="C567" s="613"/>
      <c r="Q567" s="614"/>
    </row>
    <row r="568" spans="1:17" s="612" customFormat="1">
      <c r="A568" s="613"/>
      <c r="B568" s="613"/>
      <c r="C568" s="613"/>
      <c r="Q568" s="614"/>
    </row>
    <row r="569" spans="1:17" s="612" customFormat="1">
      <c r="A569" s="613"/>
      <c r="B569" s="613"/>
      <c r="C569" s="613"/>
      <c r="Q569" s="614"/>
    </row>
    <row r="570" spans="1:17" s="612" customFormat="1">
      <c r="A570" s="613"/>
      <c r="B570" s="613"/>
      <c r="C570" s="613"/>
      <c r="Q570" s="614"/>
    </row>
    <row r="571" spans="1:17" s="612" customFormat="1">
      <c r="A571" s="613"/>
      <c r="B571" s="613"/>
      <c r="C571" s="613"/>
      <c r="Q571" s="614"/>
    </row>
    <row r="572" spans="1:17" s="612" customFormat="1">
      <c r="A572" s="613"/>
      <c r="B572" s="613"/>
      <c r="C572" s="613"/>
      <c r="Q572" s="614"/>
    </row>
    <row r="573" spans="1:17" s="612" customFormat="1">
      <c r="A573" s="613"/>
      <c r="B573" s="613"/>
      <c r="C573" s="613"/>
      <c r="Q573" s="614"/>
    </row>
    <row r="574" spans="1:17" s="612" customFormat="1">
      <c r="A574" s="613"/>
      <c r="B574" s="613"/>
      <c r="C574" s="613"/>
      <c r="Q574" s="614"/>
    </row>
    <row r="575" spans="1:17" s="612" customFormat="1">
      <c r="A575" s="613"/>
      <c r="B575" s="613"/>
      <c r="C575" s="613"/>
      <c r="Q575" s="614"/>
    </row>
    <row r="576" spans="1:17" s="612" customFormat="1">
      <c r="A576" s="613"/>
      <c r="B576" s="613"/>
      <c r="C576" s="613"/>
      <c r="Q576" s="614"/>
    </row>
    <row r="577" spans="1:17" s="612" customFormat="1">
      <c r="A577" s="613"/>
      <c r="B577" s="613"/>
      <c r="C577" s="613"/>
      <c r="Q577" s="614"/>
    </row>
    <row r="578" spans="1:17" s="612" customFormat="1">
      <c r="A578" s="613"/>
      <c r="B578" s="613"/>
      <c r="C578" s="613"/>
      <c r="Q578" s="614"/>
    </row>
    <row r="579" spans="1:17" s="612" customFormat="1">
      <c r="A579" s="613"/>
      <c r="B579" s="613"/>
      <c r="C579" s="613"/>
      <c r="Q579" s="614"/>
    </row>
    <row r="580" spans="1:17" s="612" customFormat="1">
      <c r="A580" s="613"/>
      <c r="B580" s="613"/>
      <c r="C580" s="613"/>
      <c r="Q580" s="614"/>
    </row>
    <row r="581" spans="1:17" s="612" customFormat="1">
      <c r="A581" s="613"/>
      <c r="B581" s="613"/>
      <c r="C581" s="613"/>
      <c r="Q581" s="614"/>
    </row>
    <row r="582" spans="1:17" s="612" customFormat="1">
      <c r="A582" s="613"/>
      <c r="B582" s="613"/>
      <c r="C582" s="613"/>
      <c r="Q582" s="614"/>
    </row>
    <row r="583" spans="1:17" s="612" customFormat="1">
      <c r="A583" s="613"/>
      <c r="B583" s="613"/>
      <c r="C583" s="613"/>
      <c r="Q583" s="614"/>
    </row>
    <row r="584" spans="1:17" s="612" customFormat="1">
      <c r="A584" s="613"/>
      <c r="B584" s="613"/>
      <c r="C584" s="613"/>
      <c r="Q584" s="614"/>
    </row>
    <row r="585" spans="1:17" s="612" customFormat="1">
      <c r="A585" s="613"/>
      <c r="B585" s="613"/>
      <c r="C585" s="613"/>
      <c r="Q585" s="614"/>
    </row>
    <row r="586" spans="1:17" s="612" customFormat="1">
      <c r="A586" s="613"/>
      <c r="B586" s="613"/>
      <c r="C586" s="613"/>
      <c r="Q586" s="614"/>
    </row>
    <row r="587" spans="1:17" s="612" customFormat="1">
      <c r="A587" s="613"/>
      <c r="B587" s="613"/>
      <c r="C587" s="613"/>
      <c r="Q587" s="614"/>
    </row>
    <row r="588" spans="1:17" s="612" customFormat="1">
      <c r="A588" s="613"/>
      <c r="B588" s="613"/>
      <c r="C588" s="613"/>
      <c r="Q588" s="614"/>
    </row>
    <row r="589" spans="1:17" s="612" customFormat="1">
      <c r="A589" s="613"/>
      <c r="B589" s="613"/>
      <c r="C589" s="613"/>
      <c r="Q589" s="614"/>
    </row>
    <row r="590" spans="1:17" s="612" customFormat="1">
      <c r="A590" s="613"/>
      <c r="B590" s="613"/>
      <c r="C590" s="613"/>
      <c r="Q590" s="614"/>
    </row>
    <row r="591" spans="1:17" s="612" customFormat="1">
      <c r="A591" s="613"/>
      <c r="B591" s="613"/>
      <c r="C591" s="613"/>
      <c r="Q591" s="614"/>
    </row>
    <row r="592" spans="1:17" s="612" customFormat="1">
      <c r="A592" s="613"/>
      <c r="B592" s="613"/>
      <c r="C592" s="613"/>
      <c r="Q592" s="614"/>
    </row>
    <row r="593" spans="1:17" s="612" customFormat="1">
      <c r="A593" s="613"/>
      <c r="B593" s="613"/>
      <c r="C593" s="613"/>
      <c r="Q593" s="614"/>
    </row>
    <row r="594" spans="1:17" s="612" customFormat="1">
      <c r="A594" s="613"/>
      <c r="B594" s="613"/>
      <c r="C594" s="613"/>
      <c r="Q594" s="614"/>
    </row>
    <row r="595" spans="1:17" s="612" customFormat="1">
      <c r="A595" s="613"/>
      <c r="B595" s="613"/>
      <c r="C595" s="613"/>
      <c r="Q595" s="614"/>
    </row>
    <row r="596" spans="1:17" s="612" customFormat="1">
      <c r="A596" s="613"/>
      <c r="B596" s="613"/>
      <c r="C596" s="613"/>
      <c r="Q596" s="614"/>
    </row>
    <row r="597" spans="1:17" s="612" customFormat="1">
      <c r="A597" s="613"/>
      <c r="B597" s="613"/>
      <c r="C597" s="613"/>
      <c r="Q597" s="614"/>
    </row>
    <row r="598" spans="1:17" s="612" customFormat="1">
      <c r="A598" s="613"/>
      <c r="B598" s="613"/>
      <c r="C598" s="613"/>
      <c r="Q598" s="614"/>
    </row>
    <row r="599" spans="1:17" s="612" customFormat="1">
      <c r="A599" s="613"/>
      <c r="B599" s="613"/>
      <c r="C599" s="613"/>
      <c r="Q599" s="614"/>
    </row>
    <row r="600" spans="1:17" s="612" customFormat="1">
      <c r="A600" s="613"/>
      <c r="B600" s="613"/>
      <c r="C600" s="613"/>
      <c r="Q600" s="614"/>
    </row>
    <row r="601" spans="1:17" s="612" customFormat="1">
      <c r="A601" s="613"/>
      <c r="B601" s="613"/>
      <c r="C601" s="613"/>
      <c r="Q601" s="614"/>
    </row>
    <row r="602" spans="1:17" s="612" customFormat="1">
      <c r="A602" s="613"/>
      <c r="B602" s="613"/>
      <c r="C602" s="613"/>
      <c r="Q602" s="614"/>
    </row>
    <row r="603" spans="1:17" s="612" customFormat="1">
      <c r="A603" s="613"/>
      <c r="B603" s="613"/>
      <c r="C603" s="613"/>
      <c r="Q603" s="614"/>
    </row>
    <row r="604" spans="1:17" s="612" customFormat="1">
      <c r="A604" s="613"/>
      <c r="B604" s="613"/>
      <c r="C604" s="613"/>
      <c r="Q604" s="614"/>
    </row>
    <row r="605" spans="1:17" s="612" customFormat="1">
      <c r="A605" s="613"/>
      <c r="B605" s="613"/>
      <c r="C605" s="613"/>
      <c r="Q605" s="614"/>
    </row>
    <row r="606" spans="1:17" s="612" customFormat="1">
      <c r="A606" s="613"/>
      <c r="B606" s="613"/>
      <c r="C606" s="613"/>
      <c r="Q606" s="614"/>
    </row>
    <row r="607" spans="1:17" s="612" customFormat="1">
      <c r="A607" s="613"/>
      <c r="B607" s="613"/>
      <c r="C607" s="613"/>
      <c r="Q607" s="614"/>
    </row>
    <row r="608" spans="1:17" s="612" customFormat="1">
      <c r="A608" s="613"/>
      <c r="B608" s="613"/>
      <c r="C608" s="613"/>
      <c r="Q608" s="614"/>
    </row>
    <row r="609" spans="1:17" s="612" customFormat="1">
      <c r="A609" s="613"/>
      <c r="B609" s="613"/>
      <c r="C609" s="613"/>
      <c r="Q609" s="614"/>
    </row>
    <row r="610" spans="1:17" s="612" customFormat="1">
      <c r="A610" s="613"/>
      <c r="B610" s="613"/>
      <c r="C610" s="613"/>
      <c r="Q610" s="614"/>
    </row>
    <row r="611" spans="1:17" s="612" customFormat="1">
      <c r="A611" s="613"/>
      <c r="B611" s="613"/>
      <c r="C611" s="613"/>
      <c r="Q611" s="614"/>
    </row>
    <row r="612" spans="1:17" s="612" customFormat="1">
      <c r="A612" s="613"/>
      <c r="B612" s="613"/>
      <c r="C612" s="613"/>
      <c r="Q612" s="614"/>
    </row>
    <row r="613" spans="1:17" s="612" customFormat="1">
      <c r="A613" s="613"/>
      <c r="B613" s="613"/>
      <c r="C613" s="613"/>
      <c r="Q613" s="614"/>
    </row>
    <row r="614" spans="1:17" s="612" customFormat="1">
      <c r="A614" s="613"/>
      <c r="B614" s="613"/>
      <c r="C614" s="613"/>
      <c r="Q614" s="614"/>
    </row>
    <row r="615" spans="1:17" s="612" customFormat="1">
      <c r="A615" s="613"/>
      <c r="B615" s="613"/>
      <c r="C615" s="613"/>
      <c r="Q615" s="614"/>
    </row>
    <row r="616" spans="1:17" s="612" customFormat="1">
      <c r="A616" s="613"/>
      <c r="B616" s="613"/>
      <c r="C616" s="613"/>
      <c r="Q616" s="614"/>
    </row>
    <row r="617" spans="1:17" s="612" customFormat="1">
      <c r="A617" s="613"/>
      <c r="B617" s="613"/>
      <c r="C617" s="613"/>
      <c r="Q617" s="614"/>
    </row>
    <row r="618" spans="1:17" s="612" customFormat="1">
      <c r="A618" s="613"/>
      <c r="B618" s="613"/>
      <c r="C618" s="613"/>
      <c r="Q618" s="614"/>
    </row>
    <row r="619" spans="1:17" s="612" customFormat="1">
      <c r="A619" s="613"/>
      <c r="B619" s="613"/>
      <c r="C619" s="613"/>
      <c r="Q619" s="614"/>
    </row>
    <row r="620" spans="1:17" s="612" customFormat="1">
      <c r="A620" s="613"/>
      <c r="B620" s="613"/>
      <c r="C620" s="613"/>
      <c r="Q620" s="614"/>
    </row>
    <row r="621" spans="1:17" s="612" customFormat="1">
      <c r="A621" s="613"/>
      <c r="B621" s="613"/>
      <c r="C621" s="613"/>
      <c r="Q621" s="614"/>
    </row>
    <row r="622" spans="1:17" s="612" customFormat="1">
      <c r="A622" s="613"/>
      <c r="B622" s="613"/>
      <c r="C622" s="613"/>
      <c r="Q622" s="614"/>
    </row>
    <row r="623" spans="1:17" s="612" customFormat="1">
      <c r="A623" s="613"/>
      <c r="B623" s="613"/>
      <c r="C623" s="613"/>
      <c r="Q623" s="614"/>
    </row>
    <row r="624" spans="1:17" s="612" customFormat="1">
      <c r="A624" s="613"/>
      <c r="B624" s="613"/>
      <c r="C624" s="613"/>
      <c r="Q624" s="614"/>
    </row>
    <row r="625" spans="1:17" s="612" customFormat="1">
      <c r="A625" s="613"/>
      <c r="B625" s="613"/>
      <c r="C625" s="613"/>
      <c r="Q625" s="614"/>
    </row>
    <row r="626" spans="1:17" s="612" customFormat="1">
      <c r="A626" s="613"/>
      <c r="B626" s="613"/>
      <c r="C626" s="613"/>
      <c r="Q626" s="614"/>
    </row>
    <row r="627" spans="1:17" s="612" customFormat="1">
      <c r="A627" s="613"/>
      <c r="B627" s="613"/>
      <c r="C627" s="613"/>
      <c r="Q627" s="614"/>
    </row>
    <row r="628" spans="1:17" s="612" customFormat="1">
      <c r="A628" s="613"/>
      <c r="B628" s="613"/>
      <c r="C628" s="613"/>
      <c r="Q628" s="614"/>
    </row>
    <row r="629" spans="1:17" s="612" customFormat="1">
      <c r="A629" s="613"/>
      <c r="B629" s="613"/>
      <c r="C629" s="613"/>
      <c r="Q629" s="614"/>
    </row>
    <row r="630" spans="1:17" s="612" customFormat="1">
      <c r="A630" s="613"/>
      <c r="B630" s="613"/>
      <c r="C630" s="613"/>
      <c r="Q630" s="614"/>
    </row>
    <row r="631" spans="1:17" s="612" customFormat="1">
      <c r="A631" s="613"/>
      <c r="B631" s="613"/>
      <c r="C631" s="613"/>
      <c r="Q631" s="614"/>
    </row>
    <row r="632" spans="1:17" s="612" customFormat="1">
      <c r="A632" s="613"/>
      <c r="B632" s="613"/>
      <c r="C632" s="613"/>
      <c r="Q632" s="614"/>
    </row>
    <row r="633" spans="1:17" s="612" customFormat="1">
      <c r="A633" s="613"/>
      <c r="B633" s="613"/>
      <c r="C633" s="613"/>
      <c r="Q633" s="614"/>
    </row>
    <row r="634" spans="1:17" s="612" customFormat="1">
      <c r="A634" s="613"/>
      <c r="B634" s="613"/>
      <c r="C634" s="613"/>
      <c r="Q634" s="614"/>
    </row>
    <row r="635" spans="1:17" s="612" customFormat="1">
      <c r="A635" s="613"/>
      <c r="B635" s="613"/>
      <c r="C635" s="613"/>
      <c r="Q635" s="614"/>
    </row>
    <row r="636" spans="1:17" s="612" customFormat="1">
      <c r="A636" s="613"/>
      <c r="B636" s="613"/>
      <c r="C636" s="613"/>
      <c r="Q636" s="614"/>
    </row>
    <row r="637" spans="1:17" s="612" customFormat="1">
      <c r="A637" s="613"/>
      <c r="B637" s="613"/>
      <c r="C637" s="613"/>
      <c r="Q637" s="614"/>
    </row>
    <row r="638" spans="1:17" s="612" customFormat="1">
      <c r="A638" s="613"/>
      <c r="B638" s="613"/>
      <c r="C638" s="613"/>
      <c r="Q638" s="614"/>
    </row>
    <row r="639" spans="1:17" s="612" customFormat="1">
      <c r="A639" s="613"/>
      <c r="B639" s="613"/>
      <c r="C639" s="613"/>
      <c r="Q639" s="614"/>
    </row>
    <row r="640" spans="1:17" s="612" customFormat="1">
      <c r="A640" s="613"/>
      <c r="B640" s="613"/>
      <c r="C640" s="613"/>
      <c r="Q640" s="614"/>
    </row>
    <row r="641" spans="1:17" s="612" customFormat="1">
      <c r="A641" s="613"/>
      <c r="B641" s="613"/>
      <c r="C641" s="613"/>
      <c r="Q641" s="614"/>
    </row>
    <row r="642" spans="1:17" s="612" customFormat="1">
      <c r="A642" s="613"/>
      <c r="B642" s="613"/>
      <c r="C642" s="613"/>
      <c r="Q642" s="614"/>
    </row>
    <row r="643" spans="1:17" s="612" customFormat="1">
      <c r="A643" s="613"/>
      <c r="B643" s="613"/>
      <c r="C643" s="613"/>
      <c r="Q643" s="614"/>
    </row>
    <row r="644" spans="1:17" s="612" customFormat="1">
      <c r="A644" s="613"/>
      <c r="B644" s="613"/>
      <c r="C644" s="613"/>
      <c r="Q644" s="614"/>
    </row>
    <row r="645" spans="1:17" s="612" customFormat="1">
      <c r="A645" s="613"/>
      <c r="B645" s="613"/>
      <c r="C645" s="613"/>
      <c r="Q645" s="614"/>
    </row>
    <row r="646" spans="1:17" s="612" customFormat="1">
      <c r="A646" s="613"/>
      <c r="B646" s="613"/>
      <c r="C646" s="613"/>
      <c r="Q646" s="614"/>
    </row>
    <row r="647" spans="1:17" s="612" customFormat="1">
      <c r="A647" s="613"/>
      <c r="B647" s="613"/>
      <c r="C647" s="613"/>
      <c r="Q647" s="614"/>
    </row>
    <row r="648" spans="1:17" s="612" customFormat="1">
      <c r="A648" s="613"/>
      <c r="B648" s="613"/>
      <c r="C648" s="613"/>
      <c r="Q648" s="614"/>
    </row>
    <row r="649" spans="1:17" s="612" customFormat="1">
      <c r="A649" s="613"/>
      <c r="B649" s="613"/>
      <c r="C649" s="613"/>
      <c r="Q649" s="614"/>
    </row>
    <row r="650" spans="1:17" s="612" customFormat="1">
      <c r="A650" s="613"/>
      <c r="B650" s="613"/>
      <c r="C650" s="613"/>
      <c r="Q650" s="614"/>
    </row>
    <row r="651" spans="1:17" s="612" customFormat="1">
      <c r="A651" s="613"/>
      <c r="B651" s="613"/>
      <c r="C651" s="613"/>
      <c r="Q651" s="614"/>
    </row>
    <row r="652" spans="1:17" s="612" customFormat="1">
      <c r="A652" s="613"/>
      <c r="B652" s="613"/>
      <c r="C652" s="613"/>
      <c r="Q652" s="614"/>
    </row>
    <row r="653" spans="1:17" s="612" customFormat="1">
      <c r="A653" s="613"/>
      <c r="B653" s="613"/>
      <c r="C653" s="613"/>
      <c r="Q653" s="614"/>
    </row>
    <row r="654" spans="1:17" s="612" customFormat="1">
      <c r="A654" s="613"/>
      <c r="B654" s="613"/>
      <c r="C654" s="613"/>
      <c r="Q654" s="614"/>
    </row>
    <row r="655" spans="1:17" s="612" customFormat="1">
      <c r="A655" s="613"/>
      <c r="B655" s="613"/>
      <c r="C655" s="613"/>
      <c r="Q655" s="614"/>
    </row>
    <row r="656" spans="1:17" s="612" customFormat="1">
      <c r="A656" s="613"/>
      <c r="B656" s="613"/>
      <c r="C656" s="613"/>
      <c r="Q656" s="614"/>
    </row>
    <row r="657" spans="1:17" s="612" customFormat="1">
      <c r="A657" s="613"/>
      <c r="B657" s="613"/>
      <c r="C657" s="613"/>
      <c r="Q657" s="614"/>
    </row>
    <row r="658" spans="1:17" s="612" customFormat="1">
      <c r="A658" s="613"/>
      <c r="B658" s="613"/>
      <c r="C658" s="613"/>
      <c r="Q658" s="614"/>
    </row>
    <row r="659" spans="1:17" s="612" customFormat="1">
      <c r="A659" s="613"/>
      <c r="B659" s="613"/>
      <c r="C659" s="613"/>
      <c r="Q659" s="614"/>
    </row>
    <row r="660" spans="1:17" s="612" customFormat="1">
      <c r="A660" s="613"/>
      <c r="B660" s="613"/>
      <c r="C660" s="613"/>
      <c r="Q660" s="614"/>
    </row>
    <row r="661" spans="1:17" s="612" customFormat="1">
      <c r="A661" s="613"/>
      <c r="B661" s="613"/>
      <c r="C661" s="613"/>
      <c r="Q661" s="614"/>
    </row>
    <row r="662" spans="1:17" s="612" customFormat="1">
      <c r="A662" s="613"/>
      <c r="B662" s="613"/>
      <c r="C662" s="613"/>
      <c r="Q662" s="614"/>
    </row>
    <row r="663" spans="1:17" s="612" customFormat="1">
      <c r="A663" s="613"/>
      <c r="B663" s="613"/>
      <c r="C663" s="613"/>
      <c r="Q663" s="614"/>
    </row>
    <row r="664" spans="1:17" s="612" customFormat="1">
      <c r="A664" s="613"/>
      <c r="B664" s="613"/>
      <c r="C664" s="613"/>
      <c r="Q664" s="614"/>
    </row>
    <row r="665" spans="1:17" s="612" customFormat="1">
      <c r="A665" s="613"/>
      <c r="B665" s="613"/>
      <c r="C665" s="613"/>
      <c r="Q665" s="614"/>
    </row>
    <row r="666" spans="1:17" s="612" customFormat="1">
      <c r="A666" s="613"/>
      <c r="B666" s="613"/>
      <c r="C666" s="613"/>
      <c r="Q666" s="614"/>
    </row>
    <row r="667" spans="1:17" s="612" customFormat="1">
      <c r="A667" s="613"/>
      <c r="B667" s="613"/>
      <c r="C667" s="613"/>
      <c r="Q667" s="614"/>
    </row>
    <row r="668" spans="1:17" s="612" customFormat="1">
      <c r="A668" s="613"/>
      <c r="B668" s="613"/>
      <c r="C668" s="613"/>
      <c r="Q668" s="614"/>
    </row>
    <row r="669" spans="1:17" s="612" customFormat="1">
      <c r="A669" s="613"/>
      <c r="B669" s="613"/>
      <c r="C669" s="613"/>
      <c r="Q669" s="614"/>
    </row>
    <row r="670" spans="1:17" s="612" customFormat="1">
      <c r="A670" s="613"/>
      <c r="B670" s="613"/>
      <c r="C670" s="613"/>
      <c r="Q670" s="614"/>
    </row>
    <row r="671" spans="1:17" s="612" customFormat="1">
      <c r="A671" s="613"/>
      <c r="B671" s="613"/>
      <c r="C671" s="613"/>
      <c r="Q671" s="614"/>
    </row>
    <row r="672" spans="1:17" s="612" customFormat="1">
      <c r="A672" s="613"/>
      <c r="B672" s="613"/>
      <c r="C672" s="613"/>
      <c r="Q672" s="614"/>
    </row>
    <row r="673" spans="1:17" s="612" customFormat="1">
      <c r="A673" s="613"/>
      <c r="B673" s="613"/>
      <c r="C673" s="613"/>
      <c r="Q673" s="614"/>
    </row>
    <row r="674" spans="1:17" s="612" customFormat="1">
      <c r="A674" s="613"/>
      <c r="B674" s="613"/>
      <c r="C674" s="613"/>
      <c r="Q674" s="614"/>
    </row>
    <row r="675" spans="1:17" s="612" customFormat="1">
      <c r="A675" s="613"/>
      <c r="B675" s="613"/>
      <c r="C675" s="613"/>
      <c r="Q675" s="614"/>
    </row>
    <row r="676" spans="1:17" s="612" customFormat="1">
      <c r="A676" s="613"/>
      <c r="B676" s="613"/>
      <c r="C676" s="613"/>
      <c r="Q676" s="614"/>
    </row>
    <row r="677" spans="1:17" s="612" customFormat="1">
      <c r="A677" s="613"/>
      <c r="B677" s="613"/>
      <c r="C677" s="613"/>
      <c r="Q677" s="614"/>
    </row>
    <row r="678" spans="1:17" s="612" customFormat="1">
      <c r="A678" s="613"/>
      <c r="B678" s="613"/>
      <c r="C678" s="613"/>
      <c r="Q678" s="614"/>
    </row>
    <row r="679" spans="1:17" s="612" customFormat="1">
      <c r="A679" s="613"/>
      <c r="B679" s="613"/>
      <c r="C679" s="613"/>
      <c r="Q679" s="614"/>
    </row>
    <row r="680" spans="1:17" s="612" customFormat="1">
      <c r="A680" s="613"/>
      <c r="B680" s="613"/>
      <c r="C680" s="613"/>
      <c r="Q680" s="614"/>
    </row>
    <row r="681" spans="1:17" s="612" customFormat="1">
      <c r="A681" s="613"/>
      <c r="B681" s="613"/>
      <c r="C681" s="613"/>
      <c r="Q681" s="614"/>
    </row>
    <row r="682" spans="1:17" s="612" customFormat="1">
      <c r="A682" s="613"/>
      <c r="B682" s="613"/>
      <c r="C682" s="613"/>
      <c r="Q682" s="614"/>
    </row>
    <row r="683" spans="1:17" s="612" customFormat="1">
      <c r="A683" s="613"/>
      <c r="B683" s="613"/>
      <c r="C683" s="613"/>
      <c r="Q683" s="614"/>
    </row>
    <row r="684" spans="1:17" s="612" customFormat="1">
      <c r="A684" s="613"/>
      <c r="B684" s="613"/>
      <c r="C684" s="613"/>
      <c r="Q684" s="614"/>
    </row>
    <row r="685" spans="1:17" s="612" customFormat="1">
      <c r="A685" s="613"/>
      <c r="B685" s="613"/>
      <c r="C685" s="613"/>
      <c r="Q685" s="614"/>
    </row>
    <row r="686" spans="1:17" s="612" customFormat="1">
      <c r="A686" s="613"/>
      <c r="B686" s="613"/>
      <c r="C686" s="613"/>
      <c r="Q686" s="614"/>
    </row>
    <row r="687" spans="1:17" s="612" customFormat="1">
      <c r="A687" s="613"/>
      <c r="B687" s="613"/>
      <c r="C687" s="613"/>
      <c r="Q687" s="614"/>
    </row>
    <row r="688" spans="1:17" s="612" customFormat="1">
      <c r="A688" s="613"/>
      <c r="B688" s="613"/>
      <c r="C688" s="613"/>
      <c r="Q688" s="614"/>
    </row>
    <row r="689" spans="1:17" s="612" customFormat="1">
      <c r="A689" s="613"/>
      <c r="B689" s="613"/>
      <c r="C689" s="613"/>
      <c r="Q689" s="614"/>
    </row>
    <row r="690" spans="1:17" s="612" customFormat="1">
      <c r="A690" s="613"/>
      <c r="B690" s="613"/>
      <c r="C690" s="613"/>
      <c r="Q690" s="614"/>
    </row>
    <row r="691" spans="1:17" s="612" customFormat="1">
      <c r="A691" s="613"/>
      <c r="B691" s="613"/>
      <c r="C691" s="613"/>
      <c r="Q691" s="614"/>
    </row>
    <row r="692" spans="1:17" s="612" customFormat="1">
      <c r="A692" s="613"/>
      <c r="B692" s="613"/>
      <c r="C692" s="613"/>
      <c r="Q692" s="614"/>
    </row>
    <row r="693" spans="1:17" s="612" customFormat="1">
      <c r="A693" s="613"/>
      <c r="B693" s="613"/>
      <c r="C693" s="613"/>
      <c r="Q693" s="614"/>
    </row>
    <row r="694" spans="1:17" s="612" customFormat="1">
      <c r="A694" s="613"/>
      <c r="B694" s="613"/>
      <c r="C694" s="613"/>
      <c r="Q694" s="614"/>
    </row>
    <row r="695" spans="1:17" s="612" customFormat="1">
      <c r="A695" s="613"/>
      <c r="B695" s="613"/>
      <c r="C695" s="613"/>
      <c r="Q695" s="614"/>
    </row>
    <row r="696" spans="1:17" s="612" customFormat="1">
      <c r="A696" s="613"/>
      <c r="B696" s="613"/>
      <c r="C696" s="613"/>
      <c r="Q696" s="614"/>
    </row>
    <row r="697" spans="1:17" s="612" customFormat="1">
      <c r="A697" s="613"/>
      <c r="B697" s="613"/>
      <c r="C697" s="613"/>
      <c r="Q697" s="614"/>
    </row>
    <row r="698" spans="1:17" s="612" customFormat="1">
      <c r="A698" s="613"/>
      <c r="B698" s="613"/>
      <c r="C698" s="613"/>
      <c r="Q698" s="614"/>
    </row>
    <row r="699" spans="1:17" s="612" customFormat="1">
      <c r="A699" s="613"/>
      <c r="B699" s="613"/>
      <c r="C699" s="613"/>
      <c r="Q699" s="614"/>
    </row>
    <row r="700" spans="1:17" s="612" customFormat="1">
      <c r="A700" s="613"/>
      <c r="B700" s="613"/>
      <c r="C700" s="613"/>
      <c r="Q700" s="614"/>
    </row>
    <row r="701" spans="1:17" s="612" customFormat="1">
      <c r="A701" s="613"/>
      <c r="B701" s="613"/>
      <c r="C701" s="613"/>
      <c r="Q701" s="614"/>
    </row>
    <row r="702" spans="1:17" s="612" customFormat="1">
      <c r="A702" s="613"/>
      <c r="B702" s="613"/>
      <c r="C702" s="613"/>
      <c r="Q702" s="614"/>
    </row>
    <row r="703" spans="1:17" s="612" customFormat="1">
      <c r="A703" s="613"/>
      <c r="B703" s="613"/>
      <c r="C703" s="613"/>
      <c r="Q703" s="614"/>
    </row>
    <row r="704" spans="1:17" s="612" customFormat="1">
      <c r="A704" s="613"/>
      <c r="B704" s="613"/>
      <c r="C704" s="613"/>
      <c r="Q704" s="614"/>
    </row>
    <row r="705" spans="1:17" s="612" customFormat="1">
      <c r="A705" s="613"/>
      <c r="B705" s="613"/>
      <c r="C705" s="613"/>
      <c r="Q705" s="614"/>
    </row>
    <row r="706" spans="1:17" s="612" customFormat="1">
      <c r="A706" s="613"/>
      <c r="B706" s="613"/>
      <c r="C706" s="613"/>
      <c r="Q706" s="614"/>
    </row>
    <row r="707" spans="1:17" s="612" customFormat="1">
      <c r="A707" s="613"/>
      <c r="B707" s="613"/>
      <c r="C707" s="613"/>
      <c r="Q707" s="614"/>
    </row>
    <row r="708" spans="1:17" s="612" customFormat="1">
      <c r="A708" s="613"/>
      <c r="B708" s="613"/>
      <c r="C708" s="613"/>
      <c r="Q708" s="614"/>
    </row>
    <row r="709" spans="1:17" s="612" customFormat="1">
      <c r="A709" s="613"/>
      <c r="B709" s="613"/>
      <c r="C709" s="613"/>
      <c r="Q709" s="614"/>
    </row>
    <row r="710" spans="1:17" s="612" customFormat="1">
      <c r="A710" s="613"/>
      <c r="B710" s="613"/>
      <c r="C710" s="613"/>
      <c r="Q710" s="614"/>
    </row>
    <row r="711" spans="1:17" s="612" customFormat="1">
      <c r="A711" s="613"/>
      <c r="B711" s="613"/>
      <c r="C711" s="613"/>
      <c r="Q711" s="614"/>
    </row>
    <row r="712" spans="1:17" s="612" customFormat="1">
      <c r="A712" s="613"/>
      <c r="B712" s="613"/>
      <c r="C712" s="613"/>
      <c r="Q712" s="614"/>
    </row>
    <row r="713" spans="1:17" s="612" customFormat="1">
      <c r="A713" s="613"/>
      <c r="B713" s="613"/>
      <c r="C713" s="613"/>
      <c r="Q713" s="614"/>
    </row>
    <row r="714" spans="1:17" s="612" customFormat="1">
      <c r="A714" s="613"/>
      <c r="B714" s="613"/>
      <c r="C714" s="613"/>
      <c r="Q714" s="614"/>
    </row>
    <row r="715" spans="1:17" s="612" customFormat="1">
      <c r="A715" s="613"/>
      <c r="B715" s="613"/>
      <c r="C715" s="613"/>
      <c r="Q715" s="614"/>
    </row>
    <row r="716" spans="1:17" s="612" customFormat="1">
      <c r="A716" s="613"/>
      <c r="B716" s="613"/>
      <c r="C716" s="613"/>
      <c r="Q716" s="614"/>
    </row>
    <row r="717" spans="1:17" s="612" customFormat="1">
      <c r="A717" s="613"/>
      <c r="B717" s="613"/>
      <c r="C717" s="613"/>
      <c r="Q717" s="614"/>
    </row>
    <row r="718" spans="1:17" s="612" customFormat="1">
      <c r="A718" s="613"/>
      <c r="B718" s="613"/>
      <c r="C718" s="613"/>
      <c r="Q718" s="614"/>
    </row>
    <row r="719" spans="1:17" s="612" customFormat="1">
      <c r="A719" s="613"/>
      <c r="B719" s="613"/>
      <c r="C719" s="613"/>
      <c r="Q719" s="614"/>
    </row>
    <row r="720" spans="1:17" s="612" customFormat="1">
      <c r="A720" s="613"/>
      <c r="B720" s="613"/>
      <c r="C720" s="613"/>
      <c r="Q720" s="614"/>
    </row>
    <row r="721" spans="1:17" s="612" customFormat="1">
      <c r="A721" s="613"/>
      <c r="B721" s="613"/>
      <c r="C721" s="613"/>
      <c r="Q721" s="614"/>
    </row>
    <row r="722" spans="1:17" s="612" customFormat="1">
      <c r="A722" s="613"/>
      <c r="B722" s="613"/>
      <c r="C722" s="613"/>
      <c r="Q722" s="614"/>
    </row>
    <row r="723" spans="1:17" s="612" customFormat="1">
      <c r="A723" s="613"/>
      <c r="B723" s="613"/>
      <c r="C723" s="613"/>
      <c r="Q723" s="614"/>
    </row>
    <row r="724" spans="1:17" s="612" customFormat="1">
      <c r="A724" s="613"/>
      <c r="B724" s="613"/>
      <c r="C724" s="613"/>
      <c r="Q724" s="614"/>
    </row>
    <row r="725" spans="1:17" s="612" customFormat="1">
      <c r="A725" s="613"/>
      <c r="B725" s="613"/>
      <c r="C725" s="613"/>
      <c r="Q725" s="614"/>
    </row>
    <row r="726" spans="1:17" s="612" customFormat="1">
      <c r="A726" s="613"/>
      <c r="B726" s="613"/>
      <c r="C726" s="613"/>
      <c r="Q726" s="614"/>
    </row>
    <row r="727" spans="1:17" s="612" customFormat="1">
      <c r="A727" s="613"/>
      <c r="B727" s="613"/>
      <c r="C727" s="613"/>
      <c r="Q727" s="614"/>
    </row>
    <row r="728" spans="1:17" s="612" customFormat="1">
      <c r="A728" s="613"/>
      <c r="B728" s="613"/>
      <c r="C728" s="613"/>
      <c r="Q728" s="614"/>
    </row>
    <row r="729" spans="1:17" s="612" customFormat="1">
      <c r="A729" s="613"/>
      <c r="B729" s="613"/>
      <c r="C729" s="613"/>
      <c r="Q729" s="614"/>
    </row>
    <row r="730" spans="1:17" s="612" customFormat="1">
      <c r="A730" s="613"/>
      <c r="B730" s="613"/>
      <c r="C730" s="613"/>
      <c r="Q730" s="614"/>
    </row>
    <row r="731" spans="1:17" s="612" customFormat="1">
      <c r="A731" s="613"/>
      <c r="B731" s="613"/>
      <c r="C731" s="613"/>
      <c r="Q731" s="614"/>
    </row>
    <row r="732" spans="1:17" s="612" customFormat="1">
      <c r="A732" s="613"/>
      <c r="B732" s="613"/>
      <c r="C732" s="613"/>
      <c r="Q732" s="614"/>
    </row>
    <row r="733" spans="1:17" s="612" customFormat="1">
      <c r="A733" s="613"/>
      <c r="B733" s="613"/>
      <c r="C733" s="613"/>
      <c r="Q733" s="614"/>
    </row>
    <row r="734" spans="1:17" s="612" customFormat="1">
      <c r="A734" s="613"/>
      <c r="B734" s="613"/>
      <c r="C734" s="613"/>
      <c r="Q734" s="614"/>
    </row>
    <row r="735" spans="1:17" s="612" customFormat="1">
      <c r="A735" s="613"/>
      <c r="B735" s="613"/>
      <c r="C735" s="613"/>
      <c r="Q735" s="614"/>
    </row>
    <row r="736" spans="1:17" s="612" customFormat="1">
      <c r="A736" s="613"/>
      <c r="B736" s="613"/>
      <c r="C736" s="613"/>
      <c r="Q736" s="614"/>
    </row>
    <row r="737" spans="1:17" s="612" customFormat="1">
      <c r="A737" s="613"/>
      <c r="B737" s="613"/>
      <c r="C737" s="613"/>
      <c r="Q737" s="614"/>
    </row>
    <row r="738" spans="1:17" s="612" customFormat="1">
      <c r="A738" s="613"/>
      <c r="B738" s="613"/>
      <c r="C738" s="613"/>
      <c r="Q738" s="614"/>
    </row>
    <row r="739" spans="1:17" s="612" customFormat="1">
      <c r="A739" s="613"/>
      <c r="B739" s="613"/>
      <c r="C739" s="613"/>
      <c r="Q739" s="614"/>
    </row>
    <row r="740" spans="1:17" s="612" customFormat="1">
      <c r="A740" s="613"/>
      <c r="B740" s="613"/>
      <c r="C740" s="613"/>
      <c r="Q740" s="614"/>
    </row>
    <row r="741" spans="1:17" s="612" customFormat="1">
      <c r="A741" s="613"/>
      <c r="B741" s="613"/>
      <c r="C741" s="613"/>
      <c r="Q741" s="614"/>
    </row>
    <row r="742" spans="1:17" s="612" customFormat="1">
      <c r="A742" s="613"/>
      <c r="B742" s="613"/>
      <c r="C742" s="613"/>
      <c r="Q742" s="614"/>
    </row>
    <row r="743" spans="1:17" s="612" customFormat="1">
      <c r="A743" s="613"/>
      <c r="B743" s="613"/>
      <c r="C743" s="613"/>
      <c r="Q743" s="614"/>
    </row>
  </sheetData>
  <autoFilter ref="A8:AD461" xr:uid="{00000000-0009-0000-0000-000002000000}"/>
  <mergeCells count="38">
    <mergeCell ref="F6:F7"/>
    <mergeCell ref="G6:G7"/>
    <mergeCell ref="H6:H7"/>
    <mergeCell ref="I6:M6"/>
    <mergeCell ref="A1:P1"/>
    <mergeCell ref="A2:P2"/>
    <mergeCell ref="A6:A7"/>
    <mergeCell ref="B6:B7"/>
    <mergeCell ref="C6:C7"/>
    <mergeCell ref="D6:D7"/>
    <mergeCell ref="E6:E7"/>
    <mergeCell ref="Y6:Y7"/>
    <mergeCell ref="Z6:Z7"/>
    <mergeCell ref="N6:N7"/>
    <mergeCell ref="O6:O7"/>
    <mergeCell ref="P6:P7"/>
    <mergeCell ref="R6:R7"/>
    <mergeCell ref="T6:T7"/>
    <mergeCell ref="U6:U7"/>
    <mergeCell ref="V6:V7"/>
    <mergeCell ref="W6:W7"/>
    <mergeCell ref="X6:X7"/>
    <mergeCell ref="AD6:AD7"/>
    <mergeCell ref="AF6:AF7"/>
    <mergeCell ref="AG6:AG7"/>
    <mergeCell ref="AC6:AC7"/>
    <mergeCell ref="B473:C473"/>
    <mergeCell ref="H473:T473"/>
    <mergeCell ref="B464:C464"/>
    <mergeCell ref="H464:T464"/>
    <mergeCell ref="B465:C465"/>
    <mergeCell ref="B466:C466"/>
    <mergeCell ref="H466:T466"/>
    <mergeCell ref="B472:C472"/>
    <mergeCell ref="H472:T472"/>
    <mergeCell ref="AA6:AA7"/>
    <mergeCell ref="AB6:AB7"/>
    <mergeCell ref="S6:S7"/>
  </mergeCells>
  <pageMargins left="0.5" right="0.5" top="1.5" bottom="1.5" header="0.75" footer="0.25"/>
  <pageSetup paperSize="258" scale="60" orientation="landscape" horizontalDpi="4294967293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0000"/>
  </sheetPr>
  <dimension ref="A1:DN1110"/>
  <sheetViews>
    <sheetView view="pageBreakPreview" zoomScale="70" zoomScaleNormal="80" zoomScaleSheetLayoutView="70" workbookViewId="0">
      <selection activeCell="H14" sqref="H14"/>
    </sheetView>
  </sheetViews>
  <sheetFormatPr baseColWidth="10" defaultColWidth="8.83203125" defaultRowHeight="15"/>
  <cols>
    <col min="1" max="1" width="6.5" style="613" bestFit="1" customWidth="1"/>
    <col min="2" max="2" width="25.6640625" style="1243" customWidth="1"/>
    <col min="3" max="3" width="37.1640625" style="613" customWidth="1"/>
    <col min="4" max="4" width="10.83203125" style="612" customWidth="1"/>
    <col min="5" max="5" width="20.33203125" style="612" customWidth="1"/>
    <col min="6" max="6" width="13.1640625" style="612" customWidth="1"/>
    <col min="7" max="7" width="15.6640625" style="617" customWidth="1"/>
    <col min="8" max="8" width="12.6640625" style="614" customWidth="1"/>
    <col min="9" max="9" width="11.83203125" style="612" customWidth="1"/>
    <col min="10" max="10" width="20.33203125" style="612" customWidth="1"/>
    <col min="11" max="11" width="14.33203125" style="612" customWidth="1"/>
    <col min="12" max="12" width="13.6640625" style="612" customWidth="1"/>
    <col min="13" max="13" width="26.33203125" style="612" customWidth="1"/>
    <col min="14" max="14" width="14.83203125" style="612" customWidth="1"/>
    <col min="15" max="15" width="23.6640625" style="612" customWidth="1"/>
    <col min="16" max="16" width="16.83203125" style="1230" customWidth="1"/>
    <col min="17" max="17" width="18.83203125" style="612" customWidth="1"/>
    <col min="18" max="18" width="12.5" style="612" customWidth="1"/>
    <col min="19" max="19" width="26.1640625" style="612" customWidth="1"/>
    <col min="20" max="20" width="12.5" style="612" customWidth="1"/>
    <col min="21" max="21" width="18.5" style="612" customWidth="1"/>
    <col min="22" max="22" width="11" style="612" customWidth="1"/>
    <col min="23" max="30" width="18.83203125" style="612" customWidth="1"/>
    <col min="31" max="31" width="19.33203125" style="612" customWidth="1"/>
    <col min="32" max="32" width="18.83203125" style="612" hidden="1" customWidth="1"/>
    <col min="33" max="33" width="18.83203125" style="612" customWidth="1"/>
    <col min="34" max="35" width="22.1640625" style="612" customWidth="1"/>
    <col min="36" max="36" width="41.5" style="1244" customWidth="1"/>
    <col min="37" max="37" width="35.5" style="1244" customWidth="1"/>
    <col min="38" max="38" width="28.6640625" style="1244" customWidth="1"/>
    <col min="39" max="42" width="8.83203125" style="1244"/>
    <col min="43" max="118" width="8.83203125" style="1243"/>
    <col min="119" max="16384" width="8.83203125" style="613"/>
  </cols>
  <sheetData>
    <row r="1" spans="1:42" s="1520" customFormat="1" ht="36" customHeight="1">
      <c r="A1" s="1732" t="s">
        <v>1864</v>
      </c>
      <c r="B1" s="1732"/>
      <c r="C1" s="1732"/>
      <c r="D1" s="1732"/>
      <c r="E1" s="1732"/>
      <c r="F1" s="1732"/>
      <c r="G1" s="1732"/>
      <c r="H1" s="1732"/>
      <c r="I1" s="1732"/>
      <c r="J1" s="1732"/>
      <c r="K1" s="1732"/>
      <c r="L1" s="1732"/>
      <c r="M1" s="1732"/>
      <c r="N1" s="1732"/>
      <c r="O1" s="1732"/>
      <c r="P1" s="1732"/>
      <c r="Q1" s="1522"/>
      <c r="R1" s="1518"/>
      <c r="S1" s="1518"/>
      <c r="T1" s="1518"/>
      <c r="U1" s="1518"/>
      <c r="V1" s="1518"/>
      <c r="W1" s="1518"/>
      <c r="X1" s="1518"/>
      <c r="Y1" s="1518"/>
      <c r="Z1" s="1518"/>
      <c r="AA1" s="1518"/>
      <c r="AB1" s="1518"/>
      <c r="AC1" s="1518"/>
      <c r="AD1" s="1518"/>
      <c r="AE1" s="1518"/>
      <c r="AF1" s="1518"/>
      <c r="AG1" s="1518"/>
      <c r="AH1" s="1518"/>
      <c r="AI1" s="1518"/>
      <c r="AJ1" s="1518"/>
      <c r="AK1" s="1518"/>
      <c r="AL1" s="1518"/>
      <c r="AM1" s="1518"/>
      <c r="AN1" s="1518"/>
      <c r="AO1" s="1518"/>
      <c r="AP1" s="1518"/>
    </row>
    <row r="2" spans="1:42" s="1520" customFormat="1" ht="36" customHeight="1">
      <c r="A2" s="1732" t="s">
        <v>1865</v>
      </c>
      <c r="B2" s="1732"/>
      <c r="C2" s="1732"/>
      <c r="D2" s="1732"/>
      <c r="E2" s="1732"/>
      <c r="F2" s="1732"/>
      <c r="G2" s="1732"/>
      <c r="H2" s="1732"/>
      <c r="I2" s="1732"/>
      <c r="J2" s="1732"/>
      <c r="K2" s="1732"/>
      <c r="L2" s="1732"/>
      <c r="M2" s="1732"/>
      <c r="N2" s="1732"/>
      <c r="O2" s="1732"/>
      <c r="P2" s="1732"/>
      <c r="Q2" s="1522"/>
      <c r="R2" s="1518"/>
      <c r="S2" s="1518"/>
      <c r="T2" s="1518"/>
      <c r="U2" s="1518"/>
      <c r="V2" s="1518"/>
      <c r="W2" s="1518"/>
      <c r="X2" s="1518"/>
      <c r="Y2" s="1518"/>
      <c r="Z2" s="1518"/>
      <c r="AA2" s="1518"/>
      <c r="AB2" s="1518"/>
      <c r="AC2" s="1518"/>
      <c r="AD2" s="1518"/>
      <c r="AE2" s="1518"/>
      <c r="AF2" s="1518"/>
      <c r="AG2" s="1518"/>
      <c r="AH2" s="1518"/>
      <c r="AI2" s="1518"/>
      <c r="AJ2" s="1518"/>
      <c r="AK2" s="1518"/>
      <c r="AL2" s="1518"/>
      <c r="AM2" s="1518"/>
      <c r="AN2" s="1518"/>
      <c r="AO2" s="1518"/>
      <c r="AP2" s="1518"/>
    </row>
    <row r="3" spans="1:42" s="1520" customFormat="1" ht="36" customHeight="1" thickBot="1">
      <c r="A3" s="1521"/>
      <c r="B3" s="1739" t="s">
        <v>3712</v>
      </c>
      <c r="C3" s="1740"/>
      <c r="D3" s="1740"/>
      <c r="E3" s="1740"/>
      <c r="F3" s="1521"/>
      <c r="G3" s="1521"/>
      <c r="H3" s="1521"/>
      <c r="I3" s="1521"/>
      <c r="J3" s="1521"/>
      <c r="K3" s="1521"/>
      <c r="L3" s="1521"/>
      <c r="M3" s="1521"/>
      <c r="N3" s="1521"/>
      <c r="O3" s="1521"/>
      <c r="P3" s="1521"/>
      <c r="Q3" s="1521"/>
      <c r="R3" s="1518"/>
      <c r="S3" s="1518"/>
      <c r="T3" s="1518"/>
      <c r="U3" s="1518"/>
      <c r="V3" s="1518"/>
      <c r="W3" s="1518"/>
      <c r="X3" s="1518"/>
      <c r="Y3" s="1518"/>
      <c r="Z3" s="1518"/>
      <c r="AA3" s="1518"/>
      <c r="AB3" s="1518"/>
      <c r="AC3" s="1518"/>
      <c r="AD3" s="1518"/>
      <c r="AE3" s="1518"/>
      <c r="AF3" s="1518"/>
      <c r="AG3" s="1518"/>
      <c r="AH3" s="1518"/>
      <c r="AI3" s="1518"/>
      <c r="AJ3" s="1518"/>
      <c r="AK3" s="1518"/>
      <c r="AL3" s="1518"/>
      <c r="AM3" s="1518"/>
      <c r="AN3" s="1518"/>
      <c r="AO3" s="1518"/>
      <c r="AP3" s="1518"/>
    </row>
    <row r="4" spans="1:42" s="1528" customFormat="1" ht="38.25" customHeight="1" thickBot="1">
      <c r="A4" s="1733" t="s">
        <v>3430</v>
      </c>
      <c r="B4" s="1735" t="s">
        <v>2793</v>
      </c>
      <c r="C4" s="1735" t="s">
        <v>2794</v>
      </c>
      <c r="D4" s="1735" t="s">
        <v>2795</v>
      </c>
      <c r="E4" s="1735" t="s">
        <v>2796</v>
      </c>
      <c r="F4" s="1735" t="s">
        <v>2797</v>
      </c>
      <c r="G4" s="1735" t="s">
        <v>2798</v>
      </c>
      <c r="H4" s="1735" t="s">
        <v>2799</v>
      </c>
      <c r="I4" s="1735" t="s">
        <v>2800</v>
      </c>
      <c r="J4" s="1735"/>
      <c r="K4" s="1735"/>
      <c r="L4" s="1735"/>
      <c r="M4" s="1735"/>
      <c r="N4" s="1735" t="s">
        <v>2805</v>
      </c>
      <c r="O4" s="1735" t="s">
        <v>3436</v>
      </c>
      <c r="P4" s="1737" t="s">
        <v>2807</v>
      </c>
      <c r="Q4" s="1621"/>
      <c r="R4" s="1741" t="s">
        <v>3295</v>
      </c>
      <c r="S4" s="1743" t="s">
        <v>2794</v>
      </c>
      <c r="T4" s="1741" t="s">
        <v>1936</v>
      </c>
      <c r="U4" s="1741" t="s">
        <v>3297</v>
      </c>
      <c r="V4" s="1741" t="s">
        <v>3473</v>
      </c>
      <c r="W4" s="1741" t="s">
        <v>3474</v>
      </c>
      <c r="X4" s="1741" t="s">
        <v>3470</v>
      </c>
      <c r="Y4" s="1741" t="s">
        <v>3471</v>
      </c>
      <c r="Z4" s="1741" t="s">
        <v>3472</v>
      </c>
      <c r="AA4" s="1741" t="s">
        <v>3475</v>
      </c>
      <c r="AB4" s="1741" t="s">
        <v>3476</v>
      </c>
      <c r="AC4" s="1741" t="s">
        <v>3629</v>
      </c>
      <c r="AD4" s="1741" t="s">
        <v>3477</v>
      </c>
      <c r="AE4" s="1741" t="s">
        <v>3478</v>
      </c>
      <c r="AF4" s="1741" t="s">
        <v>3479</v>
      </c>
      <c r="AG4" s="1741" t="s">
        <v>3480</v>
      </c>
      <c r="AH4" s="1741" t="s">
        <v>3481</v>
      </c>
      <c r="AI4" s="1741" t="s">
        <v>3687</v>
      </c>
      <c r="AJ4" s="1525"/>
      <c r="AK4" s="1525"/>
      <c r="AL4" s="1525"/>
      <c r="AM4" s="1525"/>
      <c r="AN4" s="1525"/>
      <c r="AO4" s="1525"/>
      <c r="AP4" s="1525"/>
    </row>
    <row r="5" spans="1:42" s="1520" customFormat="1" ht="38.25" customHeight="1" thickBot="1">
      <c r="A5" s="1734"/>
      <c r="B5" s="1736"/>
      <c r="C5" s="1736"/>
      <c r="D5" s="1736"/>
      <c r="E5" s="1736"/>
      <c r="F5" s="1736"/>
      <c r="G5" s="1736"/>
      <c r="H5" s="1736"/>
      <c r="I5" s="1645" t="s">
        <v>2801</v>
      </c>
      <c r="J5" s="1645" t="s">
        <v>2802</v>
      </c>
      <c r="K5" s="1645" t="s">
        <v>2803</v>
      </c>
      <c r="L5" s="1645" t="s">
        <v>2804</v>
      </c>
      <c r="M5" s="1645" t="s">
        <v>19</v>
      </c>
      <c r="N5" s="1736"/>
      <c r="O5" s="1736"/>
      <c r="P5" s="1738"/>
      <c r="Q5" s="1621"/>
      <c r="R5" s="1742"/>
      <c r="S5" s="1743"/>
      <c r="T5" s="1742"/>
      <c r="U5" s="1742"/>
      <c r="V5" s="1742"/>
      <c r="W5" s="1742"/>
      <c r="X5" s="1742"/>
      <c r="Y5" s="1742"/>
      <c r="Z5" s="1742"/>
      <c r="AA5" s="1742"/>
      <c r="AB5" s="1742"/>
      <c r="AC5" s="1742"/>
      <c r="AD5" s="1742"/>
      <c r="AE5" s="1742"/>
      <c r="AF5" s="1742"/>
      <c r="AG5" s="1744"/>
      <c r="AH5" s="1744"/>
      <c r="AI5" s="1744"/>
      <c r="AJ5" s="1518"/>
      <c r="AK5" s="1518"/>
      <c r="AL5" s="1518"/>
      <c r="AM5" s="1518"/>
      <c r="AN5" s="1518"/>
      <c r="AO5" s="1518"/>
      <c r="AP5" s="1518"/>
    </row>
    <row r="6" spans="1:42" s="1520" customFormat="1" ht="24" customHeight="1" thickBot="1">
      <c r="A6" s="1591">
        <v>1</v>
      </c>
      <c r="B6" s="1592">
        <v>2</v>
      </c>
      <c r="C6" s="1592">
        <v>3</v>
      </c>
      <c r="D6" s="1593">
        <v>4</v>
      </c>
      <c r="E6" s="1592">
        <v>5</v>
      </c>
      <c r="F6" s="1593">
        <v>6</v>
      </c>
      <c r="G6" s="1592">
        <v>7</v>
      </c>
      <c r="H6" s="1592">
        <v>8</v>
      </c>
      <c r="I6" s="1592">
        <v>9</v>
      </c>
      <c r="J6" s="1593">
        <v>10</v>
      </c>
      <c r="K6" s="1592">
        <v>11</v>
      </c>
      <c r="L6" s="1592">
        <v>12</v>
      </c>
      <c r="M6" s="1593">
        <v>13</v>
      </c>
      <c r="N6" s="1593">
        <v>14</v>
      </c>
      <c r="O6" s="1592">
        <v>15</v>
      </c>
      <c r="P6" s="1647">
        <v>16</v>
      </c>
      <c r="Q6" s="1622"/>
      <c r="R6" s="1530">
        <v>9</v>
      </c>
      <c r="S6" s="1530">
        <v>10</v>
      </c>
      <c r="T6" s="1530">
        <v>11</v>
      </c>
      <c r="U6" s="1530"/>
      <c r="V6" s="1530"/>
      <c r="W6" s="1530"/>
      <c r="X6" s="1530"/>
      <c r="Y6" s="1530"/>
      <c r="Z6" s="1530"/>
      <c r="AA6" s="1530"/>
      <c r="AB6" s="1530"/>
      <c r="AC6" s="1531"/>
      <c r="AD6" s="1530"/>
      <c r="AE6" s="1530"/>
      <c r="AF6" s="1530"/>
      <c r="AG6" s="1598"/>
      <c r="AH6" s="1540"/>
      <c r="AI6" s="1538"/>
      <c r="AJ6" s="1518" t="s">
        <v>3704</v>
      </c>
      <c r="AK6" s="1518"/>
      <c r="AL6" s="1518"/>
      <c r="AM6" s="1518"/>
      <c r="AN6" s="1518"/>
      <c r="AO6" s="1518"/>
      <c r="AP6" s="1518"/>
    </row>
    <row r="7" spans="1:42" s="1520" customFormat="1" ht="22" customHeight="1" thickTop="1">
      <c r="A7" s="1587"/>
      <c r="B7" s="1589"/>
      <c r="C7" s="1588"/>
      <c r="D7" s="1589"/>
      <c r="E7" s="1589"/>
      <c r="F7" s="1589"/>
      <c r="G7" s="1589"/>
      <c r="H7" s="1589"/>
      <c r="I7" s="1589"/>
      <c r="J7" s="1589"/>
      <c r="K7" s="1589"/>
      <c r="L7" s="1589"/>
      <c r="M7" s="1589"/>
      <c r="N7" s="1589"/>
      <c r="O7" s="1589"/>
      <c r="P7" s="1646"/>
      <c r="Q7" s="1539"/>
      <c r="R7" s="1530"/>
      <c r="S7" s="1530"/>
      <c r="T7" s="1530"/>
      <c r="U7" s="1530"/>
      <c r="V7" s="1530"/>
      <c r="W7" s="1530"/>
      <c r="X7" s="1530"/>
      <c r="Y7" s="1530"/>
      <c r="Z7" s="1530"/>
      <c r="AA7" s="1530"/>
      <c r="AB7" s="1530"/>
      <c r="AC7" s="1530"/>
      <c r="AD7" s="1530"/>
      <c r="AE7" s="1530"/>
      <c r="AF7" s="1530"/>
      <c r="AG7" s="1598"/>
      <c r="AH7" s="1536"/>
      <c r="AI7" s="1536"/>
      <c r="AJ7" s="1518"/>
      <c r="AK7" s="1518"/>
      <c r="AL7" s="1518"/>
      <c r="AM7" s="1518"/>
      <c r="AN7" s="1518"/>
      <c r="AO7" s="1518"/>
      <c r="AP7" s="1518"/>
    </row>
    <row r="8" spans="1:42" s="1520" customFormat="1" ht="38" customHeight="1">
      <c r="A8" s="1594" t="s">
        <v>25</v>
      </c>
      <c r="B8" s="1627" t="s">
        <v>2772</v>
      </c>
      <c r="C8" s="1627"/>
      <c r="D8" s="1362"/>
      <c r="E8" s="1362"/>
      <c r="F8" s="1362"/>
      <c r="G8" s="1362"/>
      <c r="H8" s="1362"/>
      <c r="I8" s="1362"/>
      <c r="J8" s="1362"/>
      <c r="K8" s="1362"/>
      <c r="L8" s="1362"/>
      <c r="M8" s="1362"/>
      <c r="N8" s="1362"/>
      <c r="O8" s="1566">
        <f>O11+O27+O49+O333+O340+O815</f>
        <v>59525114914.921951</v>
      </c>
      <c r="P8" s="1573"/>
      <c r="Q8" s="1539"/>
      <c r="R8" s="1512"/>
      <c r="S8" s="1512"/>
      <c r="T8" s="1512"/>
      <c r="U8" s="1512"/>
      <c r="V8" s="1512"/>
      <c r="W8" s="1542" t="e">
        <f>SUM(#REF!,W11,W27,#REF!,W49,W333,#REF!,W340,W815,#REF!)</f>
        <v>#REF!</v>
      </c>
      <c r="X8" s="1542" t="e">
        <f>SUM(#REF!,X11,X27,#REF!,X49,X333,#REF!,X340,X815,#REF!)</f>
        <v>#REF!</v>
      </c>
      <c r="Y8" s="1542" t="e">
        <f>SUM(#REF!,Y11,Y27,#REF!,Y49,Y333,#REF!,Y340,Y815,#REF!)</f>
        <v>#REF!</v>
      </c>
      <c r="Z8" s="1542" t="e">
        <f>SUM(#REF!,Z11,Z27,#REF!,Z49,Z333,#REF!,Z340,Z815,#REF!)</f>
        <v>#REF!</v>
      </c>
      <c r="AA8" s="1542" t="e">
        <f>SUM(#REF!,AA11,AA27,AA47,AA49,AA333,AA338,AA340,AA815,#REF!)</f>
        <v>#REF!</v>
      </c>
      <c r="AB8" s="1542" t="e">
        <f>SUM(#REF!,AB11,AB27,AB47,AB49,AB333,AB338,AB340,AB815,AB827)</f>
        <v>#REF!</v>
      </c>
      <c r="AC8" s="1542" t="e">
        <f>SUM(#REF!,AC11,AC27,AC47,AC49,AC333,AC338,AC340,AC815,AC827)</f>
        <v>#REF!</v>
      </c>
      <c r="AD8" s="1536"/>
      <c r="AE8" s="1542" t="e">
        <f>SUM(#REF!,AE11,AE27,#REF!,AE49,AE333,#REF!,AE340,AE815,#REF!)</f>
        <v>#REF!</v>
      </c>
      <c r="AF8" s="1542" t="e">
        <f>SUM(#REF!,AF11,AF27,#REF!,AF49,AF333,#REF!,AF340,AF815,#REF!)</f>
        <v>#REF!</v>
      </c>
      <c r="AG8" s="1542">
        <f>AG11+AG27+AG49+AG333+AG340+AG815</f>
        <v>38267598980.586136</v>
      </c>
      <c r="AH8" s="1542" t="e">
        <f>W8+X8+Y8+Z8+AA8+AB8</f>
        <v>#REF!</v>
      </c>
      <c r="AI8" s="1542">
        <f>AI11+AI27+AI49+AI333+AI340+AI815</f>
        <v>45990885929.083351</v>
      </c>
      <c r="AJ8" s="1599"/>
      <c r="AK8" s="1600">
        <f>SUM(AK9:AK10)</f>
        <v>37835476847.48497</v>
      </c>
      <c r="AL8" s="1535" t="e">
        <f>AH8+'KIB C '!AI10+'KIB D '!AI9</f>
        <v>#REF!</v>
      </c>
      <c r="AM8" s="1518"/>
      <c r="AN8" s="1518"/>
      <c r="AO8" s="1518"/>
      <c r="AP8" s="1518"/>
    </row>
    <row r="9" spans="1:42" s="1520" customFormat="1" ht="38" customHeight="1">
      <c r="A9" s="1594" t="s">
        <v>27</v>
      </c>
      <c r="B9" s="1627" t="s">
        <v>2773</v>
      </c>
      <c r="C9" s="1595" t="s">
        <v>1863</v>
      </c>
      <c r="D9" s="1362"/>
      <c r="E9" s="1362"/>
      <c r="F9" s="1362"/>
      <c r="G9" s="1362"/>
      <c r="H9" s="1362"/>
      <c r="I9" s="1362"/>
      <c r="J9" s="1362"/>
      <c r="K9" s="1362"/>
      <c r="L9" s="1362"/>
      <c r="M9" s="1362"/>
      <c r="N9" s="1362"/>
      <c r="O9" s="1362"/>
      <c r="P9" s="1573"/>
      <c r="Q9" s="1539"/>
      <c r="R9" s="1512"/>
      <c r="S9" s="1512"/>
      <c r="T9" s="1512"/>
      <c r="U9" s="1512"/>
      <c r="V9" s="1512"/>
      <c r="W9" s="1550"/>
      <c r="X9" s="1550"/>
      <c r="Y9" s="1550"/>
      <c r="Z9" s="1550"/>
      <c r="AA9" s="1550"/>
      <c r="AB9" s="1550"/>
      <c r="AC9" s="1550"/>
      <c r="AD9" s="1536"/>
      <c r="AE9" s="1536"/>
      <c r="AF9" s="1536"/>
      <c r="AG9" s="1540"/>
      <c r="AH9" s="1602"/>
      <c r="AI9" s="1602"/>
      <c r="AJ9" s="1518"/>
      <c r="AK9" s="1603">
        <v>37815583515.48497</v>
      </c>
      <c r="AL9" s="1518"/>
      <c r="AM9" s="1518"/>
      <c r="AN9" s="1518"/>
      <c r="AO9" s="1518"/>
      <c r="AP9" s="1518"/>
    </row>
    <row r="10" spans="1:42" s="1520" customFormat="1" ht="38" customHeight="1">
      <c r="A10" s="1594"/>
      <c r="B10" s="1595"/>
      <c r="C10" s="1569"/>
      <c r="D10" s="1569"/>
      <c r="E10" s="1569"/>
      <c r="F10" s="1569"/>
      <c r="G10" s="1569"/>
      <c r="H10" s="1569"/>
      <c r="I10" s="1569"/>
      <c r="J10" s="1569"/>
      <c r="K10" s="1569"/>
      <c r="L10" s="1569"/>
      <c r="M10" s="1569"/>
      <c r="N10" s="1569"/>
      <c r="O10" s="1569"/>
      <c r="P10" s="1629"/>
      <c r="Q10" s="1623"/>
      <c r="R10" s="1512"/>
      <c r="S10" s="1512"/>
      <c r="T10" s="1512"/>
      <c r="U10" s="1512"/>
      <c r="V10" s="1512"/>
      <c r="W10" s="1604"/>
      <c r="X10" s="1604"/>
      <c r="Y10" s="1604"/>
      <c r="Z10" s="1604"/>
      <c r="AA10" s="1604"/>
      <c r="AB10" s="1604"/>
      <c r="AC10" s="1604"/>
      <c r="AD10" s="1536"/>
      <c r="AE10" s="1551"/>
      <c r="AF10" s="1551"/>
      <c r="AG10" s="1551"/>
      <c r="AH10" s="1602"/>
      <c r="AI10" s="1602"/>
      <c r="AJ10" s="1518"/>
      <c r="AK10" s="1603">
        <v>19893332</v>
      </c>
      <c r="AL10" s="1518"/>
      <c r="AM10" s="1518"/>
      <c r="AN10" s="1518"/>
      <c r="AO10" s="1518"/>
      <c r="AP10" s="1518"/>
    </row>
    <row r="11" spans="1:42" s="1520" customFormat="1" ht="38" customHeight="1">
      <c r="A11" s="1594" t="s">
        <v>29</v>
      </c>
      <c r="B11" s="1627" t="s">
        <v>2771</v>
      </c>
      <c r="C11" s="1628"/>
      <c r="D11" s="1569"/>
      <c r="E11" s="1569"/>
      <c r="F11" s="1569"/>
      <c r="G11" s="1569"/>
      <c r="H11" s="1569"/>
      <c r="I11" s="1569"/>
      <c r="J11" s="1569"/>
      <c r="K11" s="1569"/>
      <c r="L11" s="1569"/>
      <c r="M11" s="1569"/>
      <c r="N11" s="1569"/>
      <c r="O11" s="1630">
        <f>SUM(O12:O25)</f>
        <v>1875300460.6824894</v>
      </c>
      <c r="P11" s="1629"/>
      <c r="Q11" s="1623"/>
      <c r="R11" s="1511"/>
      <c r="S11" s="1512"/>
      <c r="T11" s="1512"/>
      <c r="U11" s="1606"/>
      <c r="V11" s="1606"/>
      <c r="W11" s="1605">
        <f>SUM(W12:W21)</f>
        <v>1018480024.2620631</v>
      </c>
      <c r="X11" s="1605">
        <f t="shared" ref="X11:AC11" si="0">SUM(X12:X21)</f>
        <v>0</v>
      </c>
      <c r="Y11" s="1605">
        <f t="shared" si="0"/>
        <v>0</v>
      </c>
      <c r="Z11" s="1605">
        <f t="shared" si="0"/>
        <v>0</v>
      </c>
      <c r="AA11" s="1605">
        <f t="shared" si="0"/>
        <v>0</v>
      </c>
      <c r="AB11" s="1605">
        <f>SUM(AB12:AB21)</f>
        <v>0</v>
      </c>
      <c r="AC11" s="1605">
        <f t="shared" si="0"/>
        <v>0</v>
      </c>
      <c r="AD11" s="1550"/>
      <c r="AE11" s="1605">
        <f>SUM(AE12:AE21)</f>
        <v>0</v>
      </c>
      <c r="AF11" s="1605">
        <f>SUM(AF12:AF21)</f>
        <v>1018480024.2620631</v>
      </c>
      <c r="AG11" s="1542">
        <f>SUM(AG12:AG21)</f>
        <v>1018480024.2620631</v>
      </c>
      <c r="AH11" s="1542">
        <f>SUM(AH12:AH21)</f>
        <v>1018480024.2620631</v>
      </c>
      <c r="AI11" s="1542">
        <f>SUM(AI12:AI25)</f>
        <v>1670614897.0101342</v>
      </c>
      <c r="AJ11" s="1518"/>
      <c r="AL11" s="1518"/>
      <c r="AM11" s="1518"/>
      <c r="AN11" s="1518"/>
      <c r="AO11" s="1518"/>
      <c r="AP11" s="1518"/>
    </row>
    <row r="12" spans="1:42" s="1520" customFormat="1" ht="38" customHeight="1">
      <c r="A12" s="1563"/>
      <c r="B12" s="1337" t="s">
        <v>3529</v>
      </c>
      <c r="C12" s="1335" t="s">
        <v>146</v>
      </c>
      <c r="D12" s="1578" t="s">
        <v>732</v>
      </c>
      <c r="E12" s="1336" t="s">
        <v>154</v>
      </c>
      <c r="F12" s="1337" t="s">
        <v>159</v>
      </c>
      <c r="G12" s="1362" t="s">
        <v>1545</v>
      </c>
      <c r="H12" s="1337" t="s">
        <v>164</v>
      </c>
      <c r="I12" s="1362" t="s">
        <v>1546</v>
      </c>
      <c r="J12" s="1342" t="s">
        <v>168</v>
      </c>
      <c r="K12" s="1342" t="s">
        <v>169</v>
      </c>
      <c r="L12" s="1337" t="s">
        <v>170</v>
      </c>
      <c r="M12" s="1342" t="s">
        <v>171</v>
      </c>
      <c r="N12" s="1337" t="s">
        <v>204</v>
      </c>
      <c r="O12" s="1631">
        <v>95000000</v>
      </c>
      <c r="P12" s="1573" t="s">
        <v>123</v>
      </c>
      <c r="Q12" s="1539"/>
      <c r="R12" s="1511" t="str">
        <f>MID(B12,2,7)</f>
        <v>2.03.01</v>
      </c>
      <c r="S12" s="1512" t="str">
        <f>VLOOKUP(R12,kelompok,2,0)</f>
        <v>Alat Angkutan Darat Bermotor</v>
      </c>
      <c r="T12" s="1512">
        <f t="shared" ref="T12:T58" si="1">VLOOKUP(R12,MASAMANFAAT,4,0)</f>
        <v>7</v>
      </c>
      <c r="U12" s="1608">
        <f t="shared" ref="U12:U18" si="2">(O12)/T12</f>
        <v>13571428.571428571</v>
      </c>
      <c r="V12" s="1514">
        <f>2013-AD12+1</f>
        <v>10</v>
      </c>
      <c r="W12" s="1609">
        <f t="shared" ref="W12:W21" si="3">IF(V12&gt;T12,O12,U12*V12)</f>
        <v>95000000</v>
      </c>
      <c r="X12" s="1609">
        <f t="shared" ref="X12:X22" si="4">IF(O12=W12,0,U12)</f>
        <v>0</v>
      </c>
      <c r="Y12" s="1609">
        <f t="shared" ref="Y12:Y21" si="5">IF(O12=W12+X12,0,U12)</f>
        <v>0</v>
      </c>
      <c r="Z12" s="1609">
        <f t="shared" ref="Z12:Z21" si="6">IF(O12=X12+Y12+W12,0,U12)</f>
        <v>0</v>
      </c>
      <c r="AA12" s="1609">
        <f t="shared" ref="AA12:AA21" si="7">IF(O12=Y12+Z12+X12+W12,0,U12)</f>
        <v>0</v>
      </c>
      <c r="AB12" s="1609">
        <f>IF(O12=W12+X12+Z12+AA12+Y12,0,U12)</f>
        <v>0</v>
      </c>
      <c r="AC12" s="1609">
        <f>IF(O12=W12+X12+Y12+AA12+AB12+Z12,0,U12)</f>
        <v>0</v>
      </c>
      <c r="AD12" s="1515" t="str">
        <f t="shared" ref="AD12:AD21" si="8">H12</f>
        <v>2004</v>
      </c>
      <c r="AE12" s="1552">
        <f>O12-(W12+X12+Y12+Z12+AA12+AB12+AC12)</f>
        <v>0</v>
      </c>
      <c r="AF12" s="1516">
        <f t="shared" ref="AF12:AF21" si="9">O12</f>
        <v>95000000</v>
      </c>
      <c r="AG12" s="1550">
        <f>W12+X12+Y12+Z12+AA12</f>
        <v>95000000</v>
      </c>
      <c r="AH12" s="1546">
        <f>AG12+AB12</f>
        <v>95000000</v>
      </c>
      <c r="AI12" s="1546">
        <f>AH12+AC12</f>
        <v>95000000</v>
      </c>
      <c r="AJ12" s="1518"/>
      <c r="AL12" s="1518"/>
      <c r="AM12" s="1518"/>
      <c r="AN12" s="1518"/>
      <c r="AO12" s="1518"/>
      <c r="AP12" s="1518"/>
    </row>
    <row r="13" spans="1:42" s="1520" customFormat="1" ht="38" customHeight="1">
      <c r="A13" s="1563"/>
      <c r="B13" s="1337" t="s">
        <v>3529</v>
      </c>
      <c r="C13" s="1335" t="s">
        <v>146</v>
      </c>
      <c r="D13" s="1578" t="s">
        <v>732</v>
      </c>
      <c r="E13" s="1336" t="s">
        <v>155</v>
      </c>
      <c r="F13" s="1337" t="s">
        <v>160</v>
      </c>
      <c r="G13" s="1362" t="s">
        <v>1545</v>
      </c>
      <c r="H13" s="1337" t="s">
        <v>164</v>
      </c>
      <c r="I13" s="1362" t="s">
        <v>1547</v>
      </c>
      <c r="J13" s="1342" t="s">
        <v>172</v>
      </c>
      <c r="K13" s="1342" t="s">
        <v>173</v>
      </c>
      <c r="L13" s="1337" t="s">
        <v>174</v>
      </c>
      <c r="M13" s="1342" t="s">
        <v>175</v>
      </c>
      <c r="N13" s="1337" t="s">
        <v>204</v>
      </c>
      <c r="O13" s="1631">
        <v>95000000</v>
      </c>
      <c r="P13" s="1573" t="s">
        <v>123</v>
      </c>
      <c r="Q13" s="1539"/>
      <c r="R13" s="1511" t="str">
        <f t="shared" ref="R13:R46" si="10">MID(B13,2,7)</f>
        <v>2.03.01</v>
      </c>
      <c r="S13" s="1512" t="str">
        <f t="shared" ref="S13:S58" si="11">VLOOKUP(R13,kelompok,2,0)</f>
        <v>Alat Angkutan Darat Bermotor</v>
      </c>
      <c r="T13" s="1512">
        <f t="shared" si="1"/>
        <v>7</v>
      </c>
      <c r="U13" s="1608">
        <f t="shared" si="2"/>
        <v>13571428.571428571</v>
      </c>
      <c r="V13" s="1514">
        <f t="shared" ref="V13:V18" si="12">2013-AD13+1</f>
        <v>10</v>
      </c>
      <c r="W13" s="1609">
        <f t="shared" si="3"/>
        <v>95000000</v>
      </c>
      <c r="X13" s="1609">
        <f t="shared" si="4"/>
        <v>0</v>
      </c>
      <c r="Y13" s="1609">
        <f t="shared" si="5"/>
        <v>0</v>
      </c>
      <c r="Z13" s="1609">
        <f t="shared" si="6"/>
        <v>0</v>
      </c>
      <c r="AA13" s="1609">
        <f t="shared" si="7"/>
        <v>0</v>
      </c>
      <c r="AB13" s="1609">
        <f t="shared" ref="AB13:AB21" si="13">IF(O13=W13+X13+Z13+AA13+Y13,0,U13)</f>
        <v>0</v>
      </c>
      <c r="AC13" s="1609">
        <f t="shared" ref="AC13:AC25" si="14">IF(O13=W13+X13+Y13+AA13+AB13+Z13,0,U13)</f>
        <v>0</v>
      </c>
      <c r="AD13" s="1515" t="str">
        <f t="shared" si="8"/>
        <v>2004</v>
      </c>
      <c r="AE13" s="1552">
        <f>O13-(W13+X13+Y13+Z13+AA13+AB13+AC13)</f>
        <v>0</v>
      </c>
      <c r="AF13" s="1516">
        <f t="shared" si="9"/>
        <v>95000000</v>
      </c>
      <c r="AG13" s="1550">
        <f>W13+X13+Y13+Z13+AA13</f>
        <v>95000000</v>
      </c>
      <c r="AH13" s="1546">
        <f t="shared" ref="AH13:AH21" si="15">AG13+AB13</f>
        <v>95000000</v>
      </c>
      <c r="AI13" s="1546">
        <f t="shared" ref="AI13:AI24" si="16">AH13+AC13</f>
        <v>95000000</v>
      </c>
      <c r="AJ13" s="1518"/>
      <c r="AL13" s="1518"/>
      <c r="AM13" s="1518"/>
      <c r="AN13" s="1518"/>
      <c r="AO13" s="1518"/>
      <c r="AP13" s="1518"/>
    </row>
    <row r="14" spans="1:42" s="1520" customFormat="1" ht="38" customHeight="1">
      <c r="A14" s="1563"/>
      <c r="B14" s="1337" t="s">
        <v>3529</v>
      </c>
      <c r="C14" s="1335" t="s">
        <v>147</v>
      </c>
      <c r="D14" s="1578" t="s">
        <v>732</v>
      </c>
      <c r="E14" s="1336" t="s">
        <v>156</v>
      </c>
      <c r="F14" s="1337" t="s">
        <v>161</v>
      </c>
      <c r="G14" s="1362" t="s">
        <v>1545</v>
      </c>
      <c r="H14" s="1337" t="s">
        <v>165</v>
      </c>
      <c r="I14" s="1362" t="s">
        <v>1548</v>
      </c>
      <c r="J14" s="1342" t="s">
        <v>176</v>
      </c>
      <c r="K14" s="1342" t="s">
        <v>177</v>
      </c>
      <c r="L14" s="1337" t="s">
        <v>178</v>
      </c>
      <c r="M14" s="1342" t="s">
        <v>179</v>
      </c>
      <c r="N14" s="1337" t="s">
        <v>204</v>
      </c>
      <c r="O14" s="1631">
        <v>130000000</v>
      </c>
      <c r="P14" s="1573" t="s">
        <v>123</v>
      </c>
      <c r="Q14" s="1539"/>
      <c r="R14" s="1511" t="str">
        <f t="shared" si="10"/>
        <v>2.03.01</v>
      </c>
      <c r="S14" s="1512" t="str">
        <f t="shared" si="11"/>
        <v>Alat Angkutan Darat Bermotor</v>
      </c>
      <c r="T14" s="1512">
        <f t="shared" si="1"/>
        <v>7</v>
      </c>
      <c r="U14" s="1608">
        <f t="shared" si="2"/>
        <v>18571428.571428571</v>
      </c>
      <c r="V14" s="1514">
        <f t="shared" si="12"/>
        <v>13</v>
      </c>
      <c r="W14" s="1609">
        <f t="shared" si="3"/>
        <v>130000000</v>
      </c>
      <c r="X14" s="1609">
        <f t="shared" si="4"/>
        <v>0</v>
      </c>
      <c r="Y14" s="1609">
        <f t="shared" si="5"/>
        <v>0</v>
      </c>
      <c r="Z14" s="1609">
        <f t="shared" si="6"/>
        <v>0</v>
      </c>
      <c r="AA14" s="1609">
        <f t="shared" si="7"/>
        <v>0</v>
      </c>
      <c r="AB14" s="1609">
        <f t="shared" si="13"/>
        <v>0</v>
      </c>
      <c r="AC14" s="1609">
        <f t="shared" si="14"/>
        <v>0</v>
      </c>
      <c r="AD14" s="1515" t="str">
        <f t="shared" si="8"/>
        <v>2001</v>
      </c>
      <c r="AE14" s="1552">
        <f t="shared" ref="AE14:AE23" si="17">O14-(W14+X14+Y14+Z14+AA14+AB14+AC14)</f>
        <v>0</v>
      </c>
      <c r="AF14" s="1516">
        <f t="shared" si="9"/>
        <v>130000000</v>
      </c>
      <c r="AG14" s="1550">
        <f>W14+X14+Y14+Z14+AA14</f>
        <v>130000000</v>
      </c>
      <c r="AH14" s="1546">
        <f t="shared" si="15"/>
        <v>130000000</v>
      </c>
      <c r="AI14" s="1546">
        <f t="shared" si="16"/>
        <v>130000000</v>
      </c>
      <c r="AJ14" s="1519">
        <v>2156672183.1251884</v>
      </c>
      <c r="AK14" s="1525"/>
      <c r="AL14" s="1518"/>
      <c r="AM14" s="1518"/>
      <c r="AN14" s="1518"/>
      <c r="AO14" s="1518"/>
      <c r="AP14" s="1518"/>
    </row>
    <row r="15" spans="1:42" s="1520" customFormat="1" ht="38" customHeight="1">
      <c r="A15" s="1563"/>
      <c r="B15" s="1337" t="s">
        <v>3529</v>
      </c>
      <c r="C15" s="1335" t="s">
        <v>147</v>
      </c>
      <c r="D15" s="1578" t="s">
        <v>732</v>
      </c>
      <c r="E15" s="1336" t="s">
        <v>156</v>
      </c>
      <c r="F15" s="1337" t="s">
        <v>161</v>
      </c>
      <c r="G15" s="1362" t="s">
        <v>1545</v>
      </c>
      <c r="H15" s="1337" t="s">
        <v>166</v>
      </c>
      <c r="I15" s="1362" t="s">
        <v>1548</v>
      </c>
      <c r="J15" s="1342" t="s">
        <v>180</v>
      </c>
      <c r="K15" s="1342" t="s">
        <v>181</v>
      </c>
      <c r="L15" s="1337" t="s">
        <v>182</v>
      </c>
      <c r="M15" s="1342" t="s">
        <v>183</v>
      </c>
      <c r="N15" s="1337" t="s">
        <v>204</v>
      </c>
      <c r="O15" s="1631">
        <v>140000000</v>
      </c>
      <c r="P15" s="1573" t="s">
        <v>1573</v>
      </c>
      <c r="Q15" s="1539"/>
      <c r="R15" s="1511" t="str">
        <f t="shared" si="10"/>
        <v>2.03.01</v>
      </c>
      <c r="S15" s="1512" t="str">
        <f t="shared" si="11"/>
        <v>Alat Angkutan Darat Bermotor</v>
      </c>
      <c r="T15" s="1512">
        <f t="shared" si="1"/>
        <v>7</v>
      </c>
      <c r="U15" s="1608">
        <f t="shared" si="2"/>
        <v>20000000</v>
      </c>
      <c r="V15" s="1514">
        <f t="shared" si="12"/>
        <v>12</v>
      </c>
      <c r="W15" s="1609">
        <f t="shared" si="3"/>
        <v>140000000</v>
      </c>
      <c r="X15" s="1609">
        <f t="shared" si="4"/>
        <v>0</v>
      </c>
      <c r="Y15" s="1609">
        <f t="shared" si="5"/>
        <v>0</v>
      </c>
      <c r="Z15" s="1609">
        <f t="shared" si="6"/>
        <v>0</v>
      </c>
      <c r="AA15" s="1609">
        <f t="shared" si="7"/>
        <v>0</v>
      </c>
      <c r="AB15" s="1609">
        <f t="shared" si="13"/>
        <v>0</v>
      </c>
      <c r="AC15" s="1609">
        <f t="shared" si="14"/>
        <v>0</v>
      </c>
      <c r="AD15" s="1515" t="str">
        <f t="shared" si="8"/>
        <v>2002</v>
      </c>
      <c r="AE15" s="1552">
        <f t="shared" si="17"/>
        <v>0</v>
      </c>
      <c r="AF15" s="1516">
        <f t="shared" si="9"/>
        <v>140000000</v>
      </c>
      <c r="AG15" s="1550">
        <f t="shared" ref="AG15:AG20" si="18">W15+X15+Y15+Z15+AA15</f>
        <v>140000000</v>
      </c>
      <c r="AH15" s="1546">
        <f t="shared" si="15"/>
        <v>140000000</v>
      </c>
      <c r="AI15" s="1546">
        <f t="shared" si="16"/>
        <v>140000000</v>
      </c>
      <c r="AJ15" s="1610">
        <v>638518871.33999991</v>
      </c>
      <c r="AK15" s="1518"/>
      <c r="AL15" s="1518"/>
      <c r="AM15" s="1518"/>
      <c r="AN15" s="1518"/>
      <c r="AO15" s="1518"/>
      <c r="AP15" s="1518"/>
    </row>
    <row r="16" spans="1:42" s="1520" customFormat="1" ht="38" customHeight="1">
      <c r="A16" s="1563"/>
      <c r="B16" s="1337" t="s">
        <v>3529</v>
      </c>
      <c r="C16" s="1335" t="s">
        <v>148</v>
      </c>
      <c r="D16" s="1578" t="s">
        <v>732</v>
      </c>
      <c r="E16" s="1336" t="s">
        <v>154</v>
      </c>
      <c r="F16" s="1337" t="s">
        <v>162</v>
      </c>
      <c r="G16" s="1362" t="s">
        <v>1545</v>
      </c>
      <c r="H16" s="1337" t="s">
        <v>167</v>
      </c>
      <c r="I16" s="1362" t="s">
        <v>1546</v>
      </c>
      <c r="J16" s="1342" t="s">
        <v>184</v>
      </c>
      <c r="K16" s="1342" t="s">
        <v>185</v>
      </c>
      <c r="L16" s="1337" t="s">
        <v>186</v>
      </c>
      <c r="M16" s="1342" t="s">
        <v>187</v>
      </c>
      <c r="N16" s="1337" t="s">
        <v>204</v>
      </c>
      <c r="O16" s="1631">
        <v>105000000</v>
      </c>
      <c r="P16" s="1573" t="s">
        <v>123</v>
      </c>
      <c r="Q16" s="1539"/>
      <c r="R16" s="1511" t="str">
        <f t="shared" si="10"/>
        <v>2.03.01</v>
      </c>
      <c r="S16" s="1512" t="str">
        <f t="shared" si="11"/>
        <v>Alat Angkutan Darat Bermotor</v>
      </c>
      <c r="T16" s="1512">
        <f t="shared" si="1"/>
        <v>7</v>
      </c>
      <c r="U16" s="1608">
        <f t="shared" si="2"/>
        <v>15000000</v>
      </c>
      <c r="V16" s="1514">
        <f t="shared" si="12"/>
        <v>9</v>
      </c>
      <c r="W16" s="1609">
        <f t="shared" si="3"/>
        <v>105000000</v>
      </c>
      <c r="X16" s="1609">
        <f t="shared" si="4"/>
        <v>0</v>
      </c>
      <c r="Y16" s="1609">
        <f t="shared" si="5"/>
        <v>0</v>
      </c>
      <c r="Z16" s="1609">
        <f t="shared" si="6"/>
        <v>0</v>
      </c>
      <c r="AA16" s="1609">
        <f t="shared" si="7"/>
        <v>0</v>
      </c>
      <c r="AB16" s="1609">
        <f t="shared" si="13"/>
        <v>0</v>
      </c>
      <c r="AC16" s="1609">
        <f t="shared" si="14"/>
        <v>0</v>
      </c>
      <c r="AD16" s="1515" t="str">
        <f t="shared" si="8"/>
        <v>2005</v>
      </c>
      <c r="AE16" s="1552">
        <f t="shared" si="17"/>
        <v>0</v>
      </c>
      <c r="AF16" s="1516">
        <f t="shared" si="9"/>
        <v>105000000</v>
      </c>
      <c r="AG16" s="1550">
        <f t="shared" si="18"/>
        <v>105000000</v>
      </c>
      <c r="AH16" s="1546">
        <f t="shared" si="15"/>
        <v>105000000</v>
      </c>
      <c r="AI16" s="1546">
        <f t="shared" si="16"/>
        <v>105000000</v>
      </c>
      <c r="AJ16" s="1519">
        <v>4973333</v>
      </c>
      <c r="AK16" s="1518"/>
      <c r="AL16" s="1518"/>
      <c r="AM16" s="1518"/>
      <c r="AN16" s="1518"/>
      <c r="AO16" s="1518"/>
      <c r="AP16" s="1518"/>
    </row>
    <row r="17" spans="1:42" s="1520" customFormat="1" ht="38" customHeight="1">
      <c r="A17" s="1563"/>
      <c r="B17" s="1362" t="s">
        <v>2811</v>
      </c>
      <c r="C17" s="1335" t="s">
        <v>149</v>
      </c>
      <c r="D17" s="1578" t="s">
        <v>732</v>
      </c>
      <c r="E17" s="1336" t="s">
        <v>157</v>
      </c>
      <c r="F17" s="1337" t="s">
        <v>163</v>
      </c>
      <c r="G17" s="1362" t="s">
        <v>1545</v>
      </c>
      <c r="H17" s="1337" t="s">
        <v>167</v>
      </c>
      <c r="I17" s="1362" t="s">
        <v>1549</v>
      </c>
      <c r="J17" s="1342" t="s">
        <v>188</v>
      </c>
      <c r="K17" s="1342" t="s">
        <v>189</v>
      </c>
      <c r="L17" s="1337" t="s">
        <v>190</v>
      </c>
      <c r="M17" s="1342" t="s">
        <v>191</v>
      </c>
      <c r="N17" s="1337" t="s">
        <v>205</v>
      </c>
      <c r="O17" s="1631">
        <v>7000000</v>
      </c>
      <c r="P17" s="1573" t="s">
        <v>123</v>
      </c>
      <c r="Q17" s="1539"/>
      <c r="R17" s="1511" t="str">
        <f>MID(B17,2,7)</f>
        <v>2.03.01</v>
      </c>
      <c r="S17" s="1512" t="str">
        <f t="shared" si="11"/>
        <v>Alat Angkutan Darat Bermotor</v>
      </c>
      <c r="T17" s="1512">
        <f t="shared" si="1"/>
        <v>7</v>
      </c>
      <c r="U17" s="1608">
        <f t="shared" si="2"/>
        <v>1000000</v>
      </c>
      <c r="V17" s="1514">
        <f t="shared" si="12"/>
        <v>9</v>
      </c>
      <c r="W17" s="1609">
        <f t="shared" si="3"/>
        <v>7000000</v>
      </c>
      <c r="X17" s="1609">
        <f t="shared" si="4"/>
        <v>0</v>
      </c>
      <c r="Y17" s="1609">
        <f t="shared" si="5"/>
        <v>0</v>
      </c>
      <c r="Z17" s="1609">
        <f t="shared" si="6"/>
        <v>0</v>
      </c>
      <c r="AA17" s="1609">
        <f t="shared" si="7"/>
        <v>0</v>
      </c>
      <c r="AB17" s="1609">
        <f t="shared" si="13"/>
        <v>0</v>
      </c>
      <c r="AC17" s="1609">
        <f t="shared" si="14"/>
        <v>0</v>
      </c>
      <c r="AD17" s="1515" t="str">
        <f t="shared" si="8"/>
        <v>2005</v>
      </c>
      <c r="AE17" s="1552">
        <f t="shared" si="17"/>
        <v>0</v>
      </c>
      <c r="AF17" s="1516">
        <f t="shared" si="9"/>
        <v>7000000</v>
      </c>
      <c r="AG17" s="1550">
        <f t="shared" si="18"/>
        <v>7000000</v>
      </c>
      <c r="AH17" s="1546">
        <f t="shared" si="15"/>
        <v>7000000</v>
      </c>
      <c r="AI17" s="1546">
        <f t="shared" si="16"/>
        <v>7000000</v>
      </c>
      <c r="AJ17" s="1611">
        <f>SUM(AJ14:AJ16)</f>
        <v>2800164387.465188</v>
      </c>
      <c r="AK17" s="1518"/>
      <c r="AL17" s="1518"/>
      <c r="AM17" s="1518"/>
      <c r="AN17" s="1518"/>
      <c r="AO17" s="1518"/>
      <c r="AP17" s="1518"/>
    </row>
    <row r="18" spans="1:42" s="1520" customFormat="1" ht="38" customHeight="1">
      <c r="A18" s="1563"/>
      <c r="B18" s="1362" t="s">
        <v>2811</v>
      </c>
      <c r="C18" s="1335" t="s">
        <v>149</v>
      </c>
      <c r="D18" s="1578" t="s">
        <v>732</v>
      </c>
      <c r="E18" s="1336" t="s">
        <v>157</v>
      </c>
      <c r="F18" s="1337" t="s">
        <v>163</v>
      </c>
      <c r="G18" s="1362" t="s">
        <v>1545</v>
      </c>
      <c r="H18" s="1337" t="s">
        <v>167</v>
      </c>
      <c r="I18" s="1362" t="s">
        <v>1549</v>
      </c>
      <c r="J18" s="1342" t="s">
        <v>192</v>
      </c>
      <c r="K18" s="1342" t="s">
        <v>193</v>
      </c>
      <c r="L18" s="1337" t="s">
        <v>194</v>
      </c>
      <c r="M18" s="1342" t="s">
        <v>195</v>
      </c>
      <c r="N18" s="1337" t="s">
        <v>204</v>
      </c>
      <c r="O18" s="1631">
        <v>7000000</v>
      </c>
      <c r="P18" s="1573" t="s">
        <v>123</v>
      </c>
      <c r="Q18" s="1539"/>
      <c r="R18" s="1511" t="str">
        <f>MID(B18,2,7)</f>
        <v>2.03.01</v>
      </c>
      <c r="S18" s="1512" t="str">
        <f t="shared" si="11"/>
        <v>Alat Angkutan Darat Bermotor</v>
      </c>
      <c r="T18" s="1512">
        <f t="shared" si="1"/>
        <v>7</v>
      </c>
      <c r="U18" s="1608">
        <f t="shared" si="2"/>
        <v>1000000</v>
      </c>
      <c r="V18" s="1514">
        <f t="shared" si="12"/>
        <v>9</v>
      </c>
      <c r="W18" s="1609">
        <f t="shared" si="3"/>
        <v>7000000</v>
      </c>
      <c r="X18" s="1609">
        <f t="shared" si="4"/>
        <v>0</v>
      </c>
      <c r="Y18" s="1609">
        <f t="shared" si="5"/>
        <v>0</v>
      </c>
      <c r="Z18" s="1609">
        <f t="shared" si="6"/>
        <v>0</v>
      </c>
      <c r="AA18" s="1609">
        <f t="shared" si="7"/>
        <v>0</v>
      </c>
      <c r="AB18" s="1609">
        <f t="shared" si="13"/>
        <v>0</v>
      </c>
      <c r="AC18" s="1609">
        <f t="shared" si="14"/>
        <v>0</v>
      </c>
      <c r="AD18" s="1515" t="str">
        <f t="shared" si="8"/>
        <v>2005</v>
      </c>
      <c r="AE18" s="1552">
        <f t="shared" si="17"/>
        <v>0</v>
      </c>
      <c r="AF18" s="1516">
        <f t="shared" si="9"/>
        <v>7000000</v>
      </c>
      <c r="AG18" s="1550">
        <f t="shared" si="18"/>
        <v>7000000</v>
      </c>
      <c r="AH18" s="1546">
        <f t="shared" si="15"/>
        <v>7000000</v>
      </c>
      <c r="AI18" s="1546">
        <f t="shared" si="16"/>
        <v>7000000</v>
      </c>
      <c r="AJ18" s="1519">
        <v>2795191054.465188</v>
      </c>
      <c r="AK18" s="1518"/>
      <c r="AL18" s="1518"/>
      <c r="AM18" s="1518"/>
      <c r="AN18" s="1518"/>
      <c r="AO18" s="1518"/>
      <c r="AP18" s="1518"/>
    </row>
    <row r="19" spans="1:42" s="1520" customFormat="1" ht="38" customHeight="1">
      <c r="A19" s="1563"/>
      <c r="B19" s="1362" t="s">
        <v>2811</v>
      </c>
      <c r="C19" s="1335" t="s">
        <v>149</v>
      </c>
      <c r="D19" s="1578" t="s">
        <v>732</v>
      </c>
      <c r="E19" s="1336" t="s">
        <v>157</v>
      </c>
      <c r="F19" s="1337" t="s">
        <v>163</v>
      </c>
      <c r="G19" s="1362" t="s">
        <v>1545</v>
      </c>
      <c r="H19" s="1337" t="s">
        <v>167</v>
      </c>
      <c r="I19" s="1362" t="s">
        <v>1549</v>
      </c>
      <c r="J19" s="1342" t="s">
        <v>196</v>
      </c>
      <c r="K19" s="1342" t="s">
        <v>197</v>
      </c>
      <c r="L19" s="1337" t="s">
        <v>198</v>
      </c>
      <c r="M19" s="1342" t="s">
        <v>199</v>
      </c>
      <c r="N19" s="1337" t="s">
        <v>204</v>
      </c>
      <c r="O19" s="1631">
        <v>7000000</v>
      </c>
      <c r="P19" s="1573" t="s">
        <v>123</v>
      </c>
      <c r="Q19" s="1539"/>
      <c r="R19" s="1511" t="str">
        <f t="shared" ref="R19:R25" si="19">MID(B19,2,7)</f>
        <v>2.03.01</v>
      </c>
      <c r="S19" s="1512" t="str">
        <f t="shared" ref="S19:S25" si="20">VLOOKUP(R19,kelompok,2,0)</f>
        <v>Alat Angkutan Darat Bermotor</v>
      </c>
      <c r="T19" s="1512">
        <f t="shared" ref="T19:T25" si="21">VLOOKUP(R19,MASAMANFAAT,4,0)</f>
        <v>7</v>
      </c>
      <c r="U19" s="1608">
        <f t="shared" ref="U19:U25" si="22">(O19)/T19</f>
        <v>1000000</v>
      </c>
      <c r="V19" s="1514">
        <f t="shared" ref="V19:V25" si="23">2013-AD19+1</f>
        <v>9</v>
      </c>
      <c r="W19" s="1609">
        <f t="shared" si="3"/>
        <v>7000000</v>
      </c>
      <c r="X19" s="1609">
        <f t="shared" si="4"/>
        <v>0</v>
      </c>
      <c r="Y19" s="1609">
        <f t="shared" si="5"/>
        <v>0</v>
      </c>
      <c r="Z19" s="1609">
        <f t="shared" si="6"/>
        <v>0</v>
      </c>
      <c r="AA19" s="1609">
        <f t="shared" si="7"/>
        <v>0</v>
      </c>
      <c r="AB19" s="1609">
        <f t="shared" si="13"/>
        <v>0</v>
      </c>
      <c r="AC19" s="1609">
        <f t="shared" si="14"/>
        <v>0</v>
      </c>
      <c r="AD19" s="1515" t="str">
        <f t="shared" si="8"/>
        <v>2005</v>
      </c>
      <c r="AE19" s="1552">
        <f t="shared" si="17"/>
        <v>0</v>
      </c>
      <c r="AF19" s="1516">
        <f t="shared" si="9"/>
        <v>7000000</v>
      </c>
      <c r="AG19" s="1550">
        <f t="shared" si="18"/>
        <v>7000000</v>
      </c>
      <c r="AH19" s="1546">
        <f t="shared" si="15"/>
        <v>7000000</v>
      </c>
      <c r="AI19" s="1546">
        <f t="shared" si="16"/>
        <v>7000000</v>
      </c>
      <c r="AJ19" s="1611"/>
      <c r="AK19" s="1518"/>
      <c r="AL19" s="1518"/>
      <c r="AM19" s="1518"/>
      <c r="AN19" s="1518"/>
      <c r="AO19" s="1518"/>
      <c r="AP19" s="1518"/>
    </row>
    <row r="20" spans="1:42" s="1520" customFormat="1" ht="38" customHeight="1">
      <c r="A20" s="1563"/>
      <c r="B20" s="1362" t="s">
        <v>2811</v>
      </c>
      <c r="C20" s="1335" t="s">
        <v>149</v>
      </c>
      <c r="D20" s="1578" t="s">
        <v>732</v>
      </c>
      <c r="E20" s="1336" t="s">
        <v>158</v>
      </c>
      <c r="F20" s="1337" t="s">
        <v>163</v>
      </c>
      <c r="G20" s="1362" t="s">
        <v>1545</v>
      </c>
      <c r="H20" s="1337" t="s">
        <v>164</v>
      </c>
      <c r="I20" s="1362" t="s">
        <v>1549</v>
      </c>
      <c r="J20" s="1342" t="s">
        <v>200</v>
      </c>
      <c r="K20" s="1342" t="s">
        <v>201</v>
      </c>
      <c r="L20" s="1337" t="s">
        <v>202</v>
      </c>
      <c r="M20" s="1342"/>
      <c r="N20" s="1337" t="s">
        <v>204</v>
      </c>
      <c r="O20" s="1631">
        <v>6000000</v>
      </c>
      <c r="P20" s="1573" t="s">
        <v>123</v>
      </c>
      <c r="Q20" s="1539"/>
      <c r="R20" s="1511" t="str">
        <f t="shared" si="19"/>
        <v>2.03.01</v>
      </c>
      <c r="S20" s="1512" t="str">
        <f t="shared" si="20"/>
        <v>Alat Angkutan Darat Bermotor</v>
      </c>
      <c r="T20" s="1512">
        <f t="shared" si="21"/>
        <v>7</v>
      </c>
      <c r="U20" s="1608">
        <f t="shared" si="22"/>
        <v>857142.85714285716</v>
      </c>
      <c r="V20" s="1514">
        <f t="shared" si="23"/>
        <v>10</v>
      </c>
      <c r="W20" s="1609">
        <f t="shared" si="3"/>
        <v>6000000</v>
      </c>
      <c r="X20" s="1609">
        <f t="shared" si="4"/>
        <v>0</v>
      </c>
      <c r="Y20" s="1609">
        <f t="shared" si="5"/>
        <v>0</v>
      </c>
      <c r="Z20" s="1609">
        <f t="shared" si="6"/>
        <v>0</v>
      </c>
      <c r="AA20" s="1609">
        <f t="shared" si="7"/>
        <v>0</v>
      </c>
      <c r="AB20" s="1609">
        <f t="shared" si="13"/>
        <v>0</v>
      </c>
      <c r="AC20" s="1609">
        <f t="shared" si="14"/>
        <v>0</v>
      </c>
      <c r="AD20" s="1515" t="str">
        <f t="shared" si="8"/>
        <v>2004</v>
      </c>
      <c r="AE20" s="1552">
        <f t="shared" si="17"/>
        <v>0</v>
      </c>
      <c r="AF20" s="1516">
        <f t="shared" si="9"/>
        <v>6000000</v>
      </c>
      <c r="AG20" s="1550">
        <f t="shared" si="18"/>
        <v>6000000</v>
      </c>
      <c r="AH20" s="1546">
        <f t="shared" si="15"/>
        <v>6000000</v>
      </c>
      <c r="AI20" s="1546">
        <f t="shared" si="16"/>
        <v>6000000</v>
      </c>
      <c r="AJ20" s="1518"/>
      <c r="AK20" s="1518"/>
      <c r="AL20" s="1518"/>
      <c r="AM20" s="1518"/>
      <c r="AN20" s="1518"/>
      <c r="AO20" s="1518"/>
      <c r="AP20" s="1518"/>
    </row>
    <row r="21" spans="1:42" s="1520" customFormat="1" ht="38" customHeight="1">
      <c r="A21" s="1563"/>
      <c r="B21" s="1337" t="s">
        <v>3529</v>
      </c>
      <c r="C21" s="1335" t="s">
        <v>2353</v>
      </c>
      <c r="D21" s="1578" t="s">
        <v>732</v>
      </c>
      <c r="E21" s="1336" t="s">
        <v>1551</v>
      </c>
      <c r="F21" s="1362"/>
      <c r="G21" s="1362" t="s">
        <v>1545</v>
      </c>
      <c r="H21" s="1337">
        <v>2007</v>
      </c>
      <c r="I21" s="1362" t="s">
        <v>1551</v>
      </c>
      <c r="J21" s="1362"/>
      <c r="K21" s="1362"/>
      <c r="L21" s="1337" t="s">
        <v>1550</v>
      </c>
      <c r="M21" s="1362"/>
      <c r="N21" s="1337" t="s">
        <v>204</v>
      </c>
      <c r="O21" s="1631">
        <v>426480024.26206315</v>
      </c>
      <c r="P21" s="1573" t="s">
        <v>123</v>
      </c>
      <c r="Q21" s="1539"/>
      <c r="R21" s="1511" t="str">
        <f t="shared" si="19"/>
        <v>2.03.01</v>
      </c>
      <c r="S21" s="1512" t="str">
        <f t="shared" si="20"/>
        <v>Alat Angkutan Darat Bermotor</v>
      </c>
      <c r="T21" s="1512">
        <f t="shared" si="21"/>
        <v>7</v>
      </c>
      <c r="U21" s="1608">
        <f t="shared" si="22"/>
        <v>60925717.751723304</v>
      </c>
      <c r="V21" s="1514">
        <f t="shared" si="23"/>
        <v>7</v>
      </c>
      <c r="W21" s="1609">
        <f t="shared" si="3"/>
        <v>426480024.26206315</v>
      </c>
      <c r="X21" s="1609">
        <f t="shared" si="4"/>
        <v>0</v>
      </c>
      <c r="Y21" s="1609">
        <f t="shared" si="5"/>
        <v>0</v>
      </c>
      <c r="Z21" s="1609">
        <f t="shared" si="6"/>
        <v>0</v>
      </c>
      <c r="AA21" s="1609">
        <f t="shared" si="7"/>
        <v>0</v>
      </c>
      <c r="AB21" s="1609">
        <f t="shared" si="13"/>
        <v>0</v>
      </c>
      <c r="AC21" s="1609">
        <f t="shared" si="14"/>
        <v>0</v>
      </c>
      <c r="AD21" s="1515">
        <f t="shared" si="8"/>
        <v>2007</v>
      </c>
      <c r="AE21" s="1552">
        <f>O21-(W21+X21+Y21+Z21+AA21+AB21+AC21)</f>
        <v>0</v>
      </c>
      <c r="AF21" s="1516">
        <f t="shared" si="9"/>
        <v>426480024.26206315</v>
      </c>
      <c r="AG21" s="1550">
        <f>W21+X21+Y21+Z21+AA21</f>
        <v>426480024.26206315</v>
      </c>
      <c r="AH21" s="1546">
        <f t="shared" si="15"/>
        <v>426480024.26206315</v>
      </c>
      <c r="AI21" s="1546">
        <f t="shared" si="16"/>
        <v>426480024.26206315</v>
      </c>
      <c r="AJ21" s="1518"/>
      <c r="AK21" s="1518"/>
      <c r="AL21" s="1518"/>
      <c r="AM21" s="1518"/>
      <c r="AN21" s="1518"/>
      <c r="AO21" s="1518"/>
      <c r="AP21" s="1518"/>
    </row>
    <row r="22" spans="1:42" s="1520" customFormat="1" ht="51" customHeight="1">
      <c r="A22" s="1563"/>
      <c r="B22" s="1337" t="s">
        <v>3529</v>
      </c>
      <c r="C22" s="1335" t="s">
        <v>146</v>
      </c>
      <c r="D22" s="1578" t="s">
        <v>732</v>
      </c>
      <c r="E22" s="1336" t="s">
        <v>3698</v>
      </c>
      <c r="F22" s="1362">
        <v>150</v>
      </c>
      <c r="G22" s="1362" t="s">
        <v>1889</v>
      </c>
      <c r="H22" s="1337">
        <v>2014</v>
      </c>
      <c r="I22" s="1362"/>
      <c r="J22" s="1569" t="s">
        <v>3684</v>
      </c>
      <c r="K22" s="1362" t="s">
        <v>3685</v>
      </c>
      <c r="L22" s="1342" t="s">
        <v>3697</v>
      </c>
      <c r="M22" s="1362"/>
      <c r="N22" s="1337" t="s">
        <v>204</v>
      </c>
      <c r="O22" s="1631">
        <v>280841927.13436502</v>
      </c>
      <c r="P22" s="1573"/>
      <c r="Q22" s="1539" t="s">
        <v>3686</v>
      </c>
      <c r="R22" s="1511" t="str">
        <f t="shared" si="19"/>
        <v>2.03.01</v>
      </c>
      <c r="S22" s="1512" t="str">
        <f t="shared" si="20"/>
        <v>Alat Angkutan Darat Bermotor</v>
      </c>
      <c r="T22" s="1512">
        <f t="shared" si="21"/>
        <v>7</v>
      </c>
      <c r="U22" s="1608">
        <f t="shared" si="22"/>
        <v>40120275.304909289</v>
      </c>
      <c r="V22" s="1514">
        <f t="shared" si="23"/>
        <v>0</v>
      </c>
      <c r="W22" s="1609"/>
      <c r="X22" s="1609">
        <f t="shared" si="4"/>
        <v>40120275.304909289</v>
      </c>
      <c r="Y22" s="1609">
        <f t="shared" ref="Y22" si="24">IF(O22=W22+X22,0,U22)</f>
        <v>40120275.304909289</v>
      </c>
      <c r="Z22" s="1609">
        <f t="shared" ref="Z22" si="25">IF(O22=X22+Y22+W22,0,U22)</f>
        <v>40120275.304909289</v>
      </c>
      <c r="AA22" s="1609">
        <f t="shared" ref="AA22" si="26">IF(O22=Y22+Z22+X22+W22,0,U22)</f>
        <v>40120275.304909289</v>
      </c>
      <c r="AB22" s="1609">
        <f t="shared" ref="AB22" si="27">IF(O22=W22+X22+Z22+AA22+Y22,0,U22)</f>
        <v>40120275.304909289</v>
      </c>
      <c r="AC22" s="1609">
        <f t="shared" si="14"/>
        <v>40120275.304909289</v>
      </c>
      <c r="AD22" s="1515">
        <v>2014</v>
      </c>
      <c r="AE22" s="1552">
        <f>O22-(W22+X22+Y22+Z22+AA22+AB22+AC22)</f>
        <v>40120275.304909289</v>
      </c>
      <c r="AF22" s="1516"/>
      <c r="AG22" s="1550">
        <f>W22+X22+Y22+Z22+AA22</f>
        <v>160481101.21963716</v>
      </c>
      <c r="AH22" s="1546">
        <f>AG22+AB22</f>
        <v>200601376.52454644</v>
      </c>
      <c r="AI22" s="1546">
        <f t="shared" si="16"/>
        <v>240721651.82945573</v>
      </c>
      <c r="AJ22" s="1518"/>
      <c r="AK22" s="1518"/>
      <c r="AL22" s="1518"/>
      <c r="AM22" s="1518"/>
      <c r="AN22" s="1518"/>
      <c r="AO22" s="1518"/>
      <c r="AP22" s="1518"/>
    </row>
    <row r="23" spans="1:42" s="1520" customFormat="1" ht="38" customHeight="1">
      <c r="A23" s="1563"/>
      <c r="B23" s="1337" t="s">
        <v>3529</v>
      </c>
      <c r="C23" s="1335" t="s">
        <v>146</v>
      </c>
      <c r="D23" s="1578" t="s">
        <v>732</v>
      </c>
      <c r="E23" s="1336" t="s">
        <v>3679</v>
      </c>
      <c r="F23" s="1362"/>
      <c r="G23" s="1362" t="s">
        <v>1889</v>
      </c>
      <c r="H23" s="1337">
        <v>2015</v>
      </c>
      <c r="I23" s="1362"/>
      <c r="J23" s="1569" t="s">
        <v>3680</v>
      </c>
      <c r="K23" s="1362" t="s">
        <v>3681</v>
      </c>
      <c r="L23" s="1337" t="s">
        <v>3682</v>
      </c>
      <c r="M23" s="1362"/>
      <c r="N23" s="1337" t="s">
        <v>204</v>
      </c>
      <c r="O23" s="1631">
        <v>185087699.23109555</v>
      </c>
      <c r="P23" s="1573"/>
      <c r="Q23" s="1539" t="s">
        <v>3686</v>
      </c>
      <c r="R23" s="1511" t="str">
        <f t="shared" si="19"/>
        <v>2.03.01</v>
      </c>
      <c r="S23" s="1512" t="str">
        <f t="shared" si="20"/>
        <v>Alat Angkutan Darat Bermotor</v>
      </c>
      <c r="T23" s="1512">
        <f t="shared" si="21"/>
        <v>7</v>
      </c>
      <c r="U23" s="1608">
        <f t="shared" si="22"/>
        <v>26441099.890156507</v>
      </c>
      <c r="V23" s="1514">
        <f t="shared" si="23"/>
        <v>-1</v>
      </c>
      <c r="W23" s="1609"/>
      <c r="X23" s="1609"/>
      <c r="Y23" s="1609">
        <f t="shared" ref="Y23" si="28">IF(O23=W23+X23,0,U23)</f>
        <v>26441099.890156507</v>
      </c>
      <c r="Z23" s="1609">
        <f t="shared" ref="Z23" si="29">IF(O23=X23+Y23+W23,0,U23)</f>
        <v>26441099.890156507</v>
      </c>
      <c r="AA23" s="1609">
        <f t="shared" ref="AA23" si="30">IF(O23=Y23+Z23+X23+W23,0,U23)</f>
        <v>26441099.890156507</v>
      </c>
      <c r="AB23" s="1609">
        <f t="shared" ref="AB23" si="31">IF(O23=W23+X23+Z23+AA23+Y23,0,U23)</f>
        <v>26441099.890156507</v>
      </c>
      <c r="AC23" s="1609">
        <f t="shared" si="14"/>
        <v>26441099.890156507</v>
      </c>
      <c r="AD23" s="1515">
        <v>2015</v>
      </c>
      <c r="AE23" s="1552">
        <f t="shared" si="17"/>
        <v>52882199.780313015</v>
      </c>
      <c r="AF23" s="1516"/>
      <c r="AG23" s="1550">
        <f t="shared" ref="AG23:AG25" si="32">W23+X23+Y23+Z23+AA23</f>
        <v>79323299.670469522</v>
      </c>
      <c r="AH23" s="1546">
        <f>AG23+AB23</f>
        <v>105764399.56062603</v>
      </c>
      <c r="AI23" s="1546">
        <f t="shared" si="16"/>
        <v>132205499.45078254</v>
      </c>
      <c r="AJ23" s="1518"/>
      <c r="AK23" s="1518"/>
      <c r="AL23" s="1518"/>
      <c r="AM23" s="1518"/>
      <c r="AN23" s="1518"/>
      <c r="AO23" s="1518"/>
      <c r="AP23" s="1518"/>
    </row>
    <row r="24" spans="1:42" s="1520" customFormat="1" ht="47" customHeight="1">
      <c r="A24" s="1563"/>
      <c r="B24" s="1337" t="s">
        <v>3529</v>
      </c>
      <c r="C24" s="1335" t="s">
        <v>146</v>
      </c>
      <c r="D24" s="1578" t="s">
        <v>732</v>
      </c>
      <c r="E24" s="1336" t="s">
        <v>3679</v>
      </c>
      <c r="F24" s="1362"/>
      <c r="G24" s="1362" t="s">
        <v>1889</v>
      </c>
      <c r="H24" s="1337">
        <v>2015</v>
      </c>
      <c r="I24" s="1362"/>
      <c r="J24" s="1569" t="s">
        <v>3688</v>
      </c>
      <c r="K24" s="1362" t="s">
        <v>3689</v>
      </c>
      <c r="L24" s="1337" t="s">
        <v>3690</v>
      </c>
      <c r="M24" s="1362"/>
      <c r="N24" s="1337" t="s">
        <v>204</v>
      </c>
      <c r="O24" s="1631">
        <v>185087699.23109555</v>
      </c>
      <c r="P24" s="1573"/>
      <c r="Q24" s="1539" t="s">
        <v>3686</v>
      </c>
      <c r="R24" s="1511" t="str">
        <f t="shared" si="19"/>
        <v>2.03.01</v>
      </c>
      <c r="S24" s="1512" t="str">
        <f t="shared" si="20"/>
        <v>Alat Angkutan Darat Bermotor</v>
      </c>
      <c r="T24" s="1512">
        <f t="shared" si="21"/>
        <v>7</v>
      </c>
      <c r="U24" s="1608">
        <f t="shared" si="22"/>
        <v>26441099.890156507</v>
      </c>
      <c r="V24" s="1514">
        <f t="shared" si="23"/>
        <v>-1</v>
      </c>
      <c r="W24" s="1609"/>
      <c r="X24" s="1609"/>
      <c r="Y24" s="1609">
        <f t="shared" ref="Y24" si="33">IF(O24=W24+X24,0,U24)</f>
        <v>26441099.890156507</v>
      </c>
      <c r="Z24" s="1609">
        <f t="shared" ref="Z24" si="34">IF(O24=X24+Y24+W24,0,U24)</f>
        <v>26441099.890156507</v>
      </c>
      <c r="AA24" s="1609">
        <f t="shared" ref="AA24" si="35">IF(O24=Y24+Z24+X24+W24,0,U24)</f>
        <v>26441099.890156507</v>
      </c>
      <c r="AB24" s="1609">
        <f t="shared" ref="AB24" si="36">IF(O24=W24+X24+Z24+AA24+Y24,0,U24)</f>
        <v>26441099.890156507</v>
      </c>
      <c r="AC24" s="1609">
        <f t="shared" ref="AC24" si="37">IF(O24=W24+X24+Y24+AA24+AB24+Z24,0,U24)</f>
        <v>26441099.890156507</v>
      </c>
      <c r="AD24" s="1515">
        <v>2015</v>
      </c>
      <c r="AE24" s="1552">
        <f>O24-(W24+X24+Y24+Z24+AA24+AB24+AC24)</f>
        <v>52882199.780313015</v>
      </c>
      <c r="AF24" s="1516"/>
      <c r="AG24" s="1550">
        <f t="shared" si="32"/>
        <v>79323299.670469522</v>
      </c>
      <c r="AH24" s="1546">
        <f>AG24+AB24</f>
        <v>105764399.56062603</v>
      </c>
      <c r="AI24" s="1546">
        <f t="shared" si="16"/>
        <v>132205499.45078254</v>
      </c>
      <c r="AJ24" s="1518"/>
      <c r="AK24" s="1518"/>
      <c r="AL24" s="1518"/>
      <c r="AM24" s="1518"/>
      <c r="AN24" s="1518"/>
      <c r="AO24" s="1518"/>
      <c r="AP24" s="1518"/>
    </row>
    <row r="25" spans="1:42" s="1520" customFormat="1" ht="55" customHeight="1">
      <c r="A25" s="1563"/>
      <c r="B25" s="1337" t="s">
        <v>3691</v>
      </c>
      <c r="C25" s="1335" t="s">
        <v>3692</v>
      </c>
      <c r="D25" s="1578" t="s">
        <v>732</v>
      </c>
      <c r="E25" s="1336" t="s">
        <v>3693</v>
      </c>
      <c r="F25" s="1362"/>
      <c r="G25" s="1362" t="s">
        <v>1889</v>
      </c>
      <c r="H25" s="1337">
        <v>2015</v>
      </c>
      <c r="I25" s="1362"/>
      <c r="J25" s="1569" t="s">
        <v>3694</v>
      </c>
      <c r="K25" s="1362" t="s">
        <v>3695</v>
      </c>
      <c r="L25" s="1337" t="s">
        <v>3696</v>
      </c>
      <c r="M25" s="1362"/>
      <c r="N25" s="1337" t="s">
        <v>204</v>
      </c>
      <c r="O25" s="1631">
        <v>205803110.82387021</v>
      </c>
      <c r="P25" s="1573"/>
      <c r="Q25" s="1539" t="s">
        <v>3686</v>
      </c>
      <c r="R25" s="1511" t="str">
        <f t="shared" si="19"/>
        <v>2.03.01</v>
      </c>
      <c r="S25" s="1512" t="str">
        <f t="shared" si="20"/>
        <v>Alat Angkutan Darat Bermotor</v>
      </c>
      <c r="T25" s="1512">
        <f t="shared" si="21"/>
        <v>7</v>
      </c>
      <c r="U25" s="1608">
        <f t="shared" si="22"/>
        <v>29400444.403410029</v>
      </c>
      <c r="V25" s="1514">
        <f t="shared" si="23"/>
        <v>-1</v>
      </c>
      <c r="W25" s="1609"/>
      <c r="X25" s="1609"/>
      <c r="Y25" s="1609">
        <f t="shared" ref="Y25" si="38">IF(O25=W25+X25,0,U25)</f>
        <v>29400444.403410029</v>
      </c>
      <c r="Z25" s="1609">
        <f t="shared" ref="Z25" si="39">IF(O25=X25+Y25+W25,0,U25)</f>
        <v>29400444.403410029</v>
      </c>
      <c r="AA25" s="1609">
        <f t="shared" ref="AA25" si="40">IF(O25=Y25+Z25+X25+W25,0,U25)</f>
        <v>29400444.403410029</v>
      </c>
      <c r="AB25" s="1609">
        <f t="shared" ref="AB25" si="41">IF(O25=W25+X25+Z25+AA25+Y25,0,U25)</f>
        <v>29400444.403410029</v>
      </c>
      <c r="AC25" s="1609">
        <f t="shared" si="14"/>
        <v>29400444.403410029</v>
      </c>
      <c r="AD25" s="1612">
        <v>2015</v>
      </c>
      <c r="AE25" s="1552">
        <f>O25-(W25+X25+Y25+Z25+AA25+AB25+AC25)</f>
        <v>58800888.806820065</v>
      </c>
      <c r="AF25" s="1609">
        <f t="shared" ref="AF25" si="42">IF(T25=AD25+AE25+AC25+AB25,0,Z25)</f>
        <v>29400444.403410029</v>
      </c>
      <c r="AG25" s="1550">
        <f t="shared" si="32"/>
        <v>88201333.210230082</v>
      </c>
      <c r="AH25" s="1546">
        <f>AG25+AB25</f>
        <v>117601777.61364011</v>
      </c>
      <c r="AI25" s="1546">
        <f>AH25+AC25</f>
        <v>147002222.01705015</v>
      </c>
      <c r="AJ25" s="1518"/>
      <c r="AK25" s="1518"/>
      <c r="AL25" s="1518"/>
      <c r="AM25" s="1518"/>
      <c r="AN25" s="1518"/>
      <c r="AO25" s="1518"/>
      <c r="AP25" s="1518"/>
    </row>
    <row r="26" spans="1:42" s="1520" customFormat="1" ht="38" customHeight="1">
      <c r="A26" s="1563"/>
      <c r="B26" s="1569"/>
      <c r="C26" s="1628"/>
      <c r="D26" s="1569"/>
      <c r="E26" s="1569"/>
      <c r="F26" s="1569"/>
      <c r="G26" s="1569"/>
      <c r="H26" s="1569"/>
      <c r="I26" s="1569"/>
      <c r="J26" s="1569"/>
      <c r="K26" s="1569"/>
      <c r="L26" s="1569"/>
      <c r="M26" s="1569"/>
      <c r="N26" s="1569"/>
      <c r="O26" s="1569"/>
      <c r="P26" s="1629"/>
      <c r="Q26" s="1623"/>
      <c r="R26" s="1511" t="str">
        <f t="shared" si="10"/>
        <v/>
      </c>
      <c r="S26" s="1512"/>
      <c r="T26" s="1512"/>
      <c r="U26" s="1606"/>
      <c r="V26" s="1512"/>
      <c r="W26" s="1609"/>
      <c r="X26" s="1609"/>
      <c r="Y26" s="1609"/>
      <c r="Z26" s="1609"/>
      <c r="AA26" s="1609"/>
      <c r="AB26" s="1609"/>
      <c r="AC26" s="1609"/>
      <c r="AD26" s="1515"/>
      <c r="AE26" s="1552"/>
      <c r="AF26" s="1516"/>
      <c r="AG26" s="1516"/>
      <c r="AH26" s="1536"/>
      <c r="AI26" s="1536"/>
      <c r="AJ26" s="1518"/>
      <c r="AK26" s="1518"/>
      <c r="AL26" s="1518"/>
      <c r="AM26" s="1518"/>
      <c r="AN26" s="1518"/>
      <c r="AO26" s="1518"/>
      <c r="AP26" s="1518"/>
    </row>
    <row r="27" spans="1:42" s="1520" customFormat="1" ht="38" customHeight="1">
      <c r="A27" s="1594" t="s">
        <v>31</v>
      </c>
      <c r="B27" s="1649" t="s">
        <v>2782</v>
      </c>
      <c r="C27" s="1628"/>
      <c r="D27" s="1569"/>
      <c r="E27" s="1569"/>
      <c r="F27" s="1569"/>
      <c r="G27" s="1569"/>
      <c r="H27" s="1569"/>
      <c r="I27" s="1569"/>
      <c r="J27" s="1569"/>
      <c r="K27" s="1569"/>
      <c r="L27" s="1569"/>
      <c r="M27" s="1569"/>
      <c r="N27" s="1569"/>
      <c r="O27" s="1630">
        <f>SUM(O28:O45)</f>
        <v>135638795</v>
      </c>
      <c r="P27" s="1629"/>
      <c r="Q27" s="1623"/>
      <c r="R27" s="1511" t="str">
        <f t="shared" si="10"/>
        <v>LAT-ALA</v>
      </c>
      <c r="S27" s="1512"/>
      <c r="T27" s="1512"/>
      <c r="U27" s="1606"/>
      <c r="V27" s="1512"/>
      <c r="W27" s="1605">
        <f>SUM(W28:W30)</f>
        <v>5395000</v>
      </c>
      <c r="X27" s="1605">
        <f t="shared" ref="X27:Z27" si="43">SUM(X28:X30)</f>
        <v>280000</v>
      </c>
      <c r="Y27" s="1605">
        <f t="shared" si="43"/>
        <v>0</v>
      </c>
      <c r="Z27" s="1605">
        <f t="shared" si="43"/>
        <v>0</v>
      </c>
      <c r="AA27" s="1605">
        <f>SUM(AA28:AA45)</f>
        <v>13381879.5</v>
      </c>
      <c r="AB27" s="1605">
        <f>SUM(AB28:AB45)</f>
        <v>13381879.5</v>
      </c>
      <c r="AC27" s="1605">
        <f>SUM(AC28:AC45)</f>
        <v>13381879.5</v>
      </c>
      <c r="AD27" s="1515"/>
      <c r="AE27" s="1605">
        <f>SUM(AE28:AE45)</f>
        <v>89818156.5</v>
      </c>
      <c r="AF27" s="1605">
        <f>SUM(AF28:AF30)</f>
        <v>5675000</v>
      </c>
      <c r="AG27" s="1542">
        <f>SUM(AG28:AG45)</f>
        <v>19056879.5</v>
      </c>
      <c r="AH27" s="1542">
        <f>SUM(AH28:AH45)</f>
        <v>32438759</v>
      </c>
      <c r="AI27" s="1542">
        <f>SUM(AI28:AI45)</f>
        <v>45820638.5</v>
      </c>
      <c r="AJ27" s="1518"/>
      <c r="AK27" s="1518"/>
      <c r="AL27" s="1518"/>
      <c r="AM27" s="1518"/>
      <c r="AN27" s="1518"/>
      <c r="AO27" s="1518"/>
      <c r="AP27" s="1518"/>
    </row>
    <row r="28" spans="1:42" s="1520" customFormat="1" ht="38" customHeight="1">
      <c r="A28" s="1563"/>
      <c r="B28" s="1337" t="s">
        <v>2812</v>
      </c>
      <c r="C28" s="1335" t="s">
        <v>207</v>
      </c>
      <c r="D28" s="1578" t="s">
        <v>732</v>
      </c>
      <c r="E28" s="1362"/>
      <c r="F28" s="1362"/>
      <c r="G28" s="1362"/>
      <c r="H28" s="1337" t="s">
        <v>164</v>
      </c>
      <c r="I28" s="1362"/>
      <c r="J28" s="1362"/>
      <c r="K28" s="1362"/>
      <c r="L28" s="1362"/>
      <c r="M28" s="1362"/>
      <c r="N28" s="1337" t="s">
        <v>204</v>
      </c>
      <c r="O28" s="1631">
        <v>1000000</v>
      </c>
      <c r="P28" s="1573" t="s">
        <v>1573</v>
      </c>
      <c r="Q28" s="1539" t="s">
        <v>3530</v>
      </c>
      <c r="R28" s="1511" t="str">
        <f t="shared" si="10"/>
        <v>2.04.01</v>
      </c>
      <c r="S28" s="1512" t="str">
        <f>VLOOKUP(R28,kelompok,2,0)</f>
        <v>Alat Bengkel Bermesin</v>
      </c>
      <c r="T28" s="1512">
        <f t="shared" si="1"/>
        <v>10</v>
      </c>
      <c r="U28" s="1608">
        <f t="shared" ref="U28:U45" si="44">(O28)/T28</f>
        <v>100000</v>
      </c>
      <c r="V28" s="1514">
        <f t="shared" ref="V28:V30" si="45">2013-AD28+1</f>
        <v>10</v>
      </c>
      <c r="W28" s="1609">
        <f>IF(V28&gt;T28,O28,U28*V28)</f>
        <v>1000000</v>
      </c>
      <c r="X28" s="1609">
        <f>IF(O28=W28,0,U28)</f>
        <v>0</v>
      </c>
      <c r="Y28" s="1609">
        <f>IF(O28=W28+X28,0,U28)</f>
        <v>0</v>
      </c>
      <c r="Z28" s="1609">
        <f>IF(O28=X28+Y28+W28,0,U28)</f>
        <v>0</v>
      </c>
      <c r="AA28" s="1609">
        <f>IF(O28=Y28+Z28+X28+W28,0,U28)</f>
        <v>0</v>
      </c>
      <c r="AB28" s="1609">
        <f t="shared" ref="AB28:AB45" si="46">IF(O28=W28+X28+Z28+AA28+Y28,0,U28)</f>
        <v>0</v>
      </c>
      <c r="AC28" s="1609">
        <f t="shared" ref="AC28:AC45" si="47">IF(O28=W28+X28+Y28+AA28+AB28+Z28,0,U28)</f>
        <v>0</v>
      </c>
      <c r="AD28" s="1515" t="str">
        <f>H28</f>
        <v>2004</v>
      </c>
      <c r="AE28" s="1552">
        <f>O28-(W28+X28+Y28+Z28+AA28+AB28+AC28)</f>
        <v>0</v>
      </c>
      <c r="AF28" s="1516">
        <f>O28</f>
        <v>1000000</v>
      </c>
      <c r="AG28" s="1550">
        <f t="shared" ref="AG28:AG45" si="48">W28+X28+Y28+Z28+AA28</f>
        <v>1000000</v>
      </c>
      <c r="AH28" s="1546">
        <f>AG28+AB28</f>
        <v>1000000</v>
      </c>
      <c r="AI28" s="1546">
        <f t="shared" ref="AI28:AI90" si="49">AH28+AC28</f>
        <v>1000000</v>
      </c>
      <c r="AJ28" s="1518"/>
      <c r="AK28" s="1518"/>
      <c r="AL28" s="1518"/>
      <c r="AM28" s="1518"/>
      <c r="AN28" s="1518"/>
      <c r="AO28" s="1518"/>
      <c r="AP28" s="1518"/>
    </row>
    <row r="29" spans="1:42" s="1520" customFormat="1" ht="38" customHeight="1">
      <c r="A29" s="1563"/>
      <c r="B29" s="1337" t="s">
        <v>2812</v>
      </c>
      <c r="C29" s="1335" t="s">
        <v>208</v>
      </c>
      <c r="D29" s="1578" t="s">
        <v>732</v>
      </c>
      <c r="E29" s="1362"/>
      <c r="F29" s="1362"/>
      <c r="G29" s="1362"/>
      <c r="H29" s="1337" t="s">
        <v>167</v>
      </c>
      <c r="I29" s="1362"/>
      <c r="J29" s="1362"/>
      <c r="K29" s="1362"/>
      <c r="L29" s="1362"/>
      <c r="M29" s="1362"/>
      <c r="N29" s="1337" t="s">
        <v>204</v>
      </c>
      <c r="O29" s="1631">
        <v>2800000</v>
      </c>
      <c r="P29" s="1573"/>
      <c r="Q29" s="1539" t="s">
        <v>3530</v>
      </c>
      <c r="R29" s="1511" t="str">
        <f t="shared" si="10"/>
        <v>2.04.01</v>
      </c>
      <c r="S29" s="1512" t="str">
        <f t="shared" si="11"/>
        <v>Alat Bengkel Bermesin</v>
      </c>
      <c r="T29" s="1512">
        <f t="shared" si="1"/>
        <v>10</v>
      </c>
      <c r="U29" s="1608">
        <f t="shared" si="44"/>
        <v>280000</v>
      </c>
      <c r="V29" s="1514">
        <f t="shared" si="45"/>
        <v>9</v>
      </c>
      <c r="W29" s="1609">
        <f>IF(V29&gt;T29,O29,U29*V29)</f>
        <v>2520000</v>
      </c>
      <c r="X29" s="1609">
        <f>IF(O29=W29,0,U29)</f>
        <v>280000</v>
      </c>
      <c r="Y29" s="1609">
        <f>IF(O29=W29+X29,0,U29)</f>
        <v>0</v>
      </c>
      <c r="Z29" s="1609">
        <f>IF(O29=X29+Y29+W29,0,U29)</f>
        <v>0</v>
      </c>
      <c r="AA29" s="1609">
        <f>IF(O29=Y29+Z29+X29+W29,0,U29)</f>
        <v>0</v>
      </c>
      <c r="AB29" s="1609">
        <f t="shared" si="46"/>
        <v>0</v>
      </c>
      <c r="AC29" s="1609">
        <f t="shared" si="47"/>
        <v>0</v>
      </c>
      <c r="AD29" s="1515" t="str">
        <f>H29</f>
        <v>2005</v>
      </c>
      <c r="AE29" s="1552">
        <f t="shared" ref="AE29:AE45" si="50">O29-(W29+X29+Y29+Z29+AA29+AB29+AC29)</f>
        <v>0</v>
      </c>
      <c r="AF29" s="1516">
        <f>O29</f>
        <v>2800000</v>
      </c>
      <c r="AG29" s="1550">
        <f t="shared" si="48"/>
        <v>2800000</v>
      </c>
      <c r="AH29" s="1546">
        <f t="shared" ref="AH29:AI91" si="51">AG29+AB29</f>
        <v>2800000</v>
      </c>
      <c r="AI29" s="1546">
        <f t="shared" si="49"/>
        <v>2800000</v>
      </c>
      <c r="AJ29" s="1518"/>
      <c r="AK29" s="1518"/>
      <c r="AL29" s="1518"/>
      <c r="AM29" s="1518"/>
      <c r="AN29" s="1518"/>
      <c r="AO29" s="1518"/>
      <c r="AP29" s="1518"/>
    </row>
    <row r="30" spans="1:42" s="1518" customFormat="1" ht="38" customHeight="1">
      <c r="A30" s="1563"/>
      <c r="B30" s="1337" t="s">
        <v>2812</v>
      </c>
      <c r="C30" s="1335" t="s">
        <v>1559</v>
      </c>
      <c r="D30" s="1578" t="s">
        <v>732</v>
      </c>
      <c r="E30" s="1362" t="s">
        <v>1552</v>
      </c>
      <c r="F30" s="1337" t="s">
        <v>1553</v>
      </c>
      <c r="G30" s="1362" t="s">
        <v>1554</v>
      </c>
      <c r="H30" s="1337" t="s">
        <v>164</v>
      </c>
      <c r="I30" s="1632"/>
      <c r="J30" s="1633"/>
      <c r="K30" s="1633"/>
      <c r="L30" s="1362"/>
      <c r="M30" s="1362"/>
      <c r="N30" s="1337" t="s">
        <v>204</v>
      </c>
      <c r="O30" s="1631">
        <v>1875000</v>
      </c>
      <c r="P30" s="1573"/>
      <c r="Q30" s="1539" t="s">
        <v>3530</v>
      </c>
      <c r="R30" s="1511" t="str">
        <f t="shared" si="10"/>
        <v>2.04.01</v>
      </c>
      <c r="S30" s="1512" t="str">
        <f t="shared" si="11"/>
        <v>Alat Bengkel Bermesin</v>
      </c>
      <c r="T30" s="1512">
        <f t="shared" si="1"/>
        <v>10</v>
      </c>
      <c r="U30" s="1608">
        <f t="shared" si="44"/>
        <v>187500</v>
      </c>
      <c r="V30" s="1514">
        <f t="shared" si="45"/>
        <v>10</v>
      </c>
      <c r="W30" s="1609">
        <f>IF(V30&gt;T30,O30,U30*V30)</f>
        <v>1875000</v>
      </c>
      <c r="X30" s="1609">
        <f>IF(O30=W30,0,U30)</f>
        <v>0</v>
      </c>
      <c r="Y30" s="1609">
        <f>IF(O30=W30+X30,0,U30)</f>
        <v>0</v>
      </c>
      <c r="Z30" s="1609">
        <f>IF(O30=X30+Y30+W30,0,U30)</f>
        <v>0</v>
      </c>
      <c r="AA30" s="1609">
        <f>IF(O30=Y30+Z30+X30+W30,0,U30)</f>
        <v>0</v>
      </c>
      <c r="AB30" s="1609">
        <f t="shared" si="46"/>
        <v>0</v>
      </c>
      <c r="AC30" s="1609">
        <f t="shared" si="47"/>
        <v>0</v>
      </c>
      <c r="AD30" s="1515" t="str">
        <f>H30</f>
        <v>2004</v>
      </c>
      <c r="AE30" s="1552">
        <f t="shared" si="50"/>
        <v>0</v>
      </c>
      <c r="AF30" s="1516">
        <f>O30</f>
        <v>1875000</v>
      </c>
      <c r="AG30" s="1550">
        <f t="shared" si="48"/>
        <v>1875000</v>
      </c>
      <c r="AH30" s="1546">
        <f t="shared" si="51"/>
        <v>1875000</v>
      </c>
      <c r="AI30" s="1546">
        <f t="shared" si="49"/>
        <v>1875000</v>
      </c>
    </row>
    <row r="31" spans="1:42" s="1518" customFormat="1" ht="38" customHeight="1">
      <c r="A31" s="1563"/>
      <c r="B31" s="1337" t="s">
        <v>2333</v>
      </c>
      <c r="C31" s="1335" t="s">
        <v>2334</v>
      </c>
      <c r="D31" s="1578"/>
      <c r="E31" s="1362"/>
      <c r="F31" s="1337"/>
      <c r="G31" s="1362"/>
      <c r="H31" s="1337">
        <v>2017</v>
      </c>
      <c r="I31" s="1632"/>
      <c r="J31" s="1633"/>
      <c r="K31" s="1633"/>
      <c r="L31" s="1362"/>
      <c r="M31" s="1362"/>
      <c r="N31" s="1337" t="s">
        <v>204</v>
      </c>
      <c r="O31" s="1631">
        <v>1800000</v>
      </c>
      <c r="P31" s="1573"/>
      <c r="Q31" s="1539"/>
      <c r="R31" s="1511" t="str">
        <f t="shared" si="10"/>
        <v>2.04.01</v>
      </c>
      <c r="S31" s="1512" t="str">
        <f t="shared" si="11"/>
        <v>Alat Bengkel Bermesin</v>
      </c>
      <c r="T31" s="1512">
        <f t="shared" si="1"/>
        <v>10</v>
      </c>
      <c r="U31" s="1608">
        <f t="shared" si="44"/>
        <v>180000</v>
      </c>
      <c r="V31" s="1514"/>
      <c r="W31" s="1609"/>
      <c r="X31" s="1609"/>
      <c r="Y31" s="1609"/>
      <c r="Z31" s="1609"/>
      <c r="AA31" s="1609">
        <f t="shared" ref="AA31:AA45" si="52">IF(O31=Y31+Z31+X31+W31,0,U31)</f>
        <v>180000</v>
      </c>
      <c r="AB31" s="1609">
        <f t="shared" si="46"/>
        <v>180000</v>
      </c>
      <c r="AC31" s="1609">
        <f t="shared" si="47"/>
        <v>180000</v>
      </c>
      <c r="AD31" s="1515">
        <v>2017</v>
      </c>
      <c r="AE31" s="1552">
        <f t="shared" si="50"/>
        <v>1260000</v>
      </c>
      <c r="AF31" s="1516"/>
      <c r="AG31" s="1550">
        <f t="shared" si="48"/>
        <v>180000</v>
      </c>
      <c r="AH31" s="1546">
        <f t="shared" si="51"/>
        <v>360000</v>
      </c>
      <c r="AI31" s="1546">
        <f t="shared" si="49"/>
        <v>540000</v>
      </c>
    </row>
    <row r="32" spans="1:42" s="1518" customFormat="1" ht="38" customHeight="1">
      <c r="A32" s="1563"/>
      <c r="B32" s="1337" t="s">
        <v>3531</v>
      </c>
      <c r="C32" s="1335" t="s">
        <v>2336</v>
      </c>
      <c r="D32" s="1578"/>
      <c r="E32" s="1362"/>
      <c r="F32" s="1337"/>
      <c r="G32" s="1362"/>
      <c r="H32" s="1337">
        <v>2017</v>
      </c>
      <c r="I32" s="1632"/>
      <c r="J32" s="1633"/>
      <c r="K32" s="1633"/>
      <c r="L32" s="1362"/>
      <c r="M32" s="1362"/>
      <c r="N32" s="1337" t="s">
        <v>204</v>
      </c>
      <c r="O32" s="1631">
        <v>637795</v>
      </c>
      <c r="P32" s="1573"/>
      <c r="Q32" s="1539"/>
      <c r="R32" s="1511" t="str">
        <f t="shared" si="10"/>
        <v>2.04.01</v>
      </c>
      <c r="S32" s="1512" t="str">
        <f t="shared" si="11"/>
        <v>Alat Bengkel Bermesin</v>
      </c>
      <c r="T32" s="1512">
        <f t="shared" si="1"/>
        <v>10</v>
      </c>
      <c r="U32" s="1608">
        <f t="shared" si="44"/>
        <v>63779.5</v>
      </c>
      <c r="V32" s="1514"/>
      <c r="W32" s="1609"/>
      <c r="X32" s="1609"/>
      <c r="Y32" s="1609"/>
      <c r="Z32" s="1609"/>
      <c r="AA32" s="1609">
        <f t="shared" si="52"/>
        <v>63779.5</v>
      </c>
      <c r="AB32" s="1609">
        <f t="shared" si="46"/>
        <v>63779.5</v>
      </c>
      <c r="AC32" s="1609">
        <f t="shared" si="47"/>
        <v>63779.5</v>
      </c>
      <c r="AD32" s="1515">
        <v>2017</v>
      </c>
      <c r="AE32" s="1552">
        <f t="shared" si="50"/>
        <v>446456.5</v>
      </c>
      <c r="AF32" s="1516"/>
      <c r="AG32" s="1550">
        <f t="shared" si="48"/>
        <v>63779.5</v>
      </c>
      <c r="AH32" s="1546">
        <f t="shared" si="51"/>
        <v>127559</v>
      </c>
      <c r="AI32" s="1546">
        <f t="shared" si="49"/>
        <v>191338.5</v>
      </c>
    </row>
    <row r="33" spans="1:35" s="1518" customFormat="1" ht="38" customHeight="1">
      <c r="A33" s="1563"/>
      <c r="B33" s="1337" t="s">
        <v>3533</v>
      </c>
      <c r="C33" s="1335" t="s">
        <v>2338</v>
      </c>
      <c r="D33" s="1578"/>
      <c r="E33" s="1362"/>
      <c r="F33" s="1337"/>
      <c r="G33" s="1362"/>
      <c r="H33" s="1337">
        <v>2017</v>
      </c>
      <c r="I33" s="1632"/>
      <c r="J33" s="1633"/>
      <c r="K33" s="1633"/>
      <c r="L33" s="1362"/>
      <c r="M33" s="1362"/>
      <c r="N33" s="1337" t="s">
        <v>204</v>
      </c>
      <c r="O33" s="1631">
        <v>5700000</v>
      </c>
      <c r="P33" s="1573"/>
      <c r="Q33" s="1539"/>
      <c r="R33" s="1511" t="str">
        <f t="shared" si="10"/>
        <v>2.04.01</v>
      </c>
      <c r="S33" s="1512" t="str">
        <f t="shared" si="11"/>
        <v>Alat Bengkel Bermesin</v>
      </c>
      <c r="T33" s="1512">
        <f t="shared" si="1"/>
        <v>10</v>
      </c>
      <c r="U33" s="1608">
        <f t="shared" si="44"/>
        <v>570000</v>
      </c>
      <c r="V33" s="1514"/>
      <c r="W33" s="1609"/>
      <c r="X33" s="1609"/>
      <c r="Y33" s="1609"/>
      <c r="Z33" s="1609"/>
      <c r="AA33" s="1609">
        <f t="shared" si="52"/>
        <v>570000</v>
      </c>
      <c r="AB33" s="1609">
        <f t="shared" si="46"/>
        <v>570000</v>
      </c>
      <c r="AC33" s="1609">
        <f t="shared" si="47"/>
        <v>570000</v>
      </c>
      <c r="AD33" s="1515">
        <v>2017</v>
      </c>
      <c r="AE33" s="1552">
        <f t="shared" si="50"/>
        <v>3990000</v>
      </c>
      <c r="AF33" s="1516"/>
      <c r="AG33" s="1550">
        <f t="shared" si="48"/>
        <v>570000</v>
      </c>
      <c r="AH33" s="1546">
        <f t="shared" si="51"/>
        <v>1140000</v>
      </c>
      <c r="AI33" s="1546">
        <f t="shared" si="49"/>
        <v>1710000</v>
      </c>
    </row>
    <row r="34" spans="1:35" s="1518" customFormat="1" ht="38" customHeight="1">
      <c r="A34" s="1563"/>
      <c r="B34" s="1337" t="s">
        <v>3532</v>
      </c>
      <c r="C34" s="1335" t="s">
        <v>2339</v>
      </c>
      <c r="D34" s="1578"/>
      <c r="E34" s="1362"/>
      <c r="F34" s="1337"/>
      <c r="G34" s="1362"/>
      <c r="H34" s="1337">
        <v>2017</v>
      </c>
      <c r="I34" s="1632"/>
      <c r="J34" s="1633"/>
      <c r="K34" s="1633"/>
      <c r="L34" s="1362"/>
      <c r="M34" s="1362"/>
      <c r="N34" s="1337" t="s">
        <v>204</v>
      </c>
      <c r="O34" s="1631">
        <v>950000</v>
      </c>
      <c r="P34" s="1573"/>
      <c r="Q34" s="1539"/>
      <c r="R34" s="1511" t="str">
        <f t="shared" si="10"/>
        <v>2.04.01</v>
      </c>
      <c r="S34" s="1512" t="str">
        <f t="shared" si="11"/>
        <v>Alat Bengkel Bermesin</v>
      </c>
      <c r="T34" s="1512">
        <f t="shared" si="1"/>
        <v>10</v>
      </c>
      <c r="U34" s="1608">
        <f t="shared" si="44"/>
        <v>95000</v>
      </c>
      <c r="V34" s="1514"/>
      <c r="W34" s="1609"/>
      <c r="X34" s="1609"/>
      <c r="Y34" s="1609"/>
      <c r="Z34" s="1609"/>
      <c r="AA34" s="1609">
        <f t="shared" si="52"/>
        <v>95000</v>
      </c>
      <c r="AB34" s="1609">
        <f t="shared" si="46"/>
        <v>95000</v>
      </c>
      <c r="AC34" s="1609">
        <f t="shared" si="47"/>
        <v>95000</v>
      </c>
      <c r="AD34" s="1515">
        <v>2017</v>
      </c>
      <c r="AE34" s="1552">
        <f t="shared" si="50"/>
        <v>665000</v>
      </c>
      <c r="AF34" s="1516"/>
      <c r="AG34" s="1550">
        <f t="shared" si="48"/>
        <v>95000</v>
      </c>
      <c r="AH34" s="1546">
        <f t="shared" si="51"/>
        <v>190000</v>
      </c>
      <c r="AI34" s="1546">
        <f t="shared" si="49"/>
        <v>285000</v>
      </c>
    </row>
    <row r="35" spans="1:35" s="1518" customFormat="1" ht="38" customHeight="1">
      <c r="A35" s="1563"/>
      <c r="B35" s="1337" t="s">
        <v>3532</v>
      </c>
      <c r="C35" s="1335" t="s">
        <v>2340</v>
      </c>
      <c r="D35" s="1578"/>
      <c r="E35" s="1362"/>
      <c r="F35" s="1337"/>
      <c r="G35" s="1362"/>
      <c r="H35" s="1337">
        <v>2017</v>
      </c>
      <c r="I35" s="1632"/>
      <c r="J35" s="1633"/>
      <c r="K35" s="1633"/>
      <c r="L35" s="1362"/>
      <c r="M35" s="1362"/>
      <c r="N35" s="1337" t="s">
        <v>204</v>
      </c>
      <c r="O35" s="1631">
        <v>2200000</v>
      </c>
      <c r="P35" s="1573"/>
      <c r="Q35" s="1539"/>
      <c r="R35" s="1511" t="str">
        <f t="shared" si="10"/>
        <v>2.04.01</v>
      </c>
      <c r="S35" s="1512" t="str">
        <f t="shared" si="11"/>
        <v>Alat Bengkel Bermesin</v>
      </c>
      <c r="T35" s="1512">
        <f t="shared" si="1"/>
        <v>10</v>
      </c>
      <c r="U35" s="1608">
        <f t="shared" si="44"/>
        <v>220000</v>
      </c>
      <c r="V35" s="1514"/>
      <c r="W35" s="1609"/>
      <c r="X35" s="1609"/>
      <c r="Y35" s="1609"/>
      <c r="Z35" s="1609"/>
      <c r="AA35" s="1609">
        <f t="shared" si="52"/>
        <v>220000</v>
      </c>
      <c r="AB35" s="1609">
        <f t="shared" si="46"/>
        <v>220000</v>
      </c>
      <c r="AC35" s="1609">
        <f t="shared" si="47"/>
        <v>220000</v>
      </c>
      <c r="AD35" s="1515">
        <v>2017</v>
      </c>
      <c r="AE35" s="1552">
        <f t="shared" si="50"/>
        <v>1540000</v>
      </c>
      <c r="AF35" s="1516"/>
      <c r="AG35" s="1550">
        <f t="shared" si="48"/>
        <v>220000</v>
      </c>
      <c r="AH35" s="1546">
        <f t="shared" si="51"/>
        <v>440000</v>
      </c>
      <c r="AI35" s="1546">
        <f t="shared" si="49"/>
        <v>660000</v>
      </c>
    </row>
    <row r="36" spans="1:35" s="1518" customFormat="1" ht="38" customHeight="1">
      <c r="A36" s="1563"/>
      <c r="B36" s="1337" t="s">
        <v>3534</v>
      </c>
      <c r="C36" s="1335" t="s">
        <v>2342</v>
      </c>
      <c r="D36" s="1578"/>
      <c r="E36" s="1362"/>
      <c r="F36" s="1337"/>
      <c r="G36" s="1362"/>
      <c r="H36" s="1337">
        <v>2017</v>
      </c>
      <c r="I36" s="1632"/>
      <c r="J36" s="1633"/>
      <c r="K36" s="1633"/>
      <c r="L36" s="1362"/>
      <c r="M36" s="1362"/>
      <c r="N36" s="1337" t="s">
        <v>204</v>
      </c>
      <c r="O36" s="1631">
        <v>1800000</v>
      </c>
      <c r="P36" s="1573"/>
      <c r="Q36" s="1539"/>
      <c r="R36" s="1511" t="str">
        <f t="shared" si="10"/>
        <v>2.04.01</v>
      </c>
      <c r="S36" s="1512" t="str">
        <f>VLOOKUP(R36,kelompok,2,0)</f>
        <v>Alat Bengkel Bermesin</v>
      </c>
      <c r="T36" s="1512">
        <f t="shared" si="1"/>
        <v>10</v>
      </c>
      <c r="U36" s="1608">
        <f t="shared" si="44"/>
        <v>180000</v>
      </c>
      <c r="V36" s="1514"/>
      <c r="W36" s="1609"/>
      <c r="X36" s="1609"/>
      <c r="Y36" s="1609"/>
      <c r="Z36" s="1609"/>
      <c r="AA36" s="1609">
        <f t="shared" si="52"/>
        <v>180000</v>
      </c>
      <c r="AB36" s="1609">
        <f t="shared" si="46"/>
        <v>180000</v>
      </c>
      <c r="AC36" s="1609">
        <f t="shared" si="47"/>
        <v>180000</v>
      </c>
      <c r="AD36" s="1515">
        <v>2017</v>
      </c>
      <c r="AE36" s="1552">
        <f t="shared" si="50"/>
        <v>1260000</v>
      </c>
      <c r="AF36" s="1516"/>
      <c r="AG36" s="1550">
        <f t="shared" si="48"/>
        <v>180000</v>
      </c>
      <c r="AH36" s="1546">
        <f t="shared" si="51"/>
        <v>360000</v>
      </c>
      <c r="AI36" s="1546">
        <f t="shared" si="49"/>
        <v>540000</v>
      </c>
    </row>
    <row r="37" spans="1:35" s="1518" customFormat="1" ht="38" customHeight="1">
      <c r="A37" s="1563"/>
      <c r="B37" s="1337" t="s">
        <v>2341</v>
      </c>
      <c r="C37" s="1335" t="s">
        <v>2344</v>
      </c>
      <c r="D37" s="1578"/>
      <c r="E37" s="1362"/>
      <c r="F37" s="1337"/>
      <c r="G37" s="1362"/>
      <c r="H37" s="1337">
        <v>2017</v>
      </c>
      <c r="I37" s="1632"/>
      <c r="J37" s="1633"/>
      <c r="K37" s="1633"/>
      <c r="L37" s="1362"/>
      <c r="M37" s="1362"/>
      <c r="N37" s="1337" t="s">
        <v>204</v>
      </c>
      <c r="O37" s="1631">
        <v>3870000</v>
      </c>
      <c r="P37" s="1573"/>
      <c r="Q37" s="1539" t="s">
        <v>3530</v>
      </c>
      <c r="R37" s="1511" t="str">
        <f t="shared" si="10"/>
        <v>2.04.01</v>
      </c>
      <c r="S37" s="1512" t="str">
        <f>VLOOKUP(R37,kelompok,2,0)</f>
        <v>Alat Bengkel Bermesin</v>
      </c>
      <c r="T37" s="1512">
        <f t="shared" si="1"/>
        <v>10</v>
      </c>
      <c r="U37" s="1608">
        <f t="shared" si="44"/>
        <v>387000</v>
      </c>
      <c r="V37" s="1514"/>
      <c r="W37" s="1609"/>
      <c r="X37" s="1609"/>
      <c r="Y37" s="1609"/>
      <c r="Z37" s="1609"/>
      <c r="AA37" s="1609">
        <f t="shared" si="52"/>
        <v>387000</v>
      </c>
      <c r="AB37" s="1609">
        <f t="shared" si="46"/>
        <v>387000</v>
      </c>
      <c r="AC37" s="1609">
        <f t="shared" si="47"/>
        <v>387000</v>
      </c>
      <c r="AD37" s="1515">
        <v>2017</v>
      </c>
      <c r="AE37" s="1552">
        <f t="shared" si="50"/>
        <v>2709000</v>
      </c>
      <c r="AF37" s="1516"/>
      <c r="AG37" s="1550">
        <f t="shared" si="48"/>
        <v>387000</v>
      </c>
      <c r="AH37" s="1546">
        <f t="shared" si="51"/>
        <v>774000</v>
      </c>
      <c r="AI37" s="1546">
        <f t="shared" si="49"/>
        <v>1161000</v>
      </c>
    </row>
    <row r="38" spans="1:35" s="1518" customFormat="1" ht="38" customHeight="1">
      <c r="A38" s="1563"/>
      <c r="B38" s="1337" t="s">
        <v>2424</v>
      </c>
      <c r="C38" s="1335" t="s">
        <v>2345</v>
      </c>
      <c r="D38" s="1578"/>
      <c r="E38" s="1362"/>
      <c r="F38" s="1337"/>
      <c r="G38" s="1362"/>
      <c r="H38" s="1337">
        <v>2017</v>
      </c>
      <c r="I38" s="1632"/>
      <c r="J38" s="1633"/>
      <c r="K38" s="1633"/>
      <c r="L38" s="1362"/>
      <c r="M38" s="1362"/>
      <c r="N38" s="1337" t="s">
        <v>204</v>
      </c>
      <c r="O38" s="1631">
        <v>1870000</v>
      </c>
      <c r="P38" s="1573"/>
      <c r="Q38" s="1539"/>
      <c r="R38" s="1511" t="str">
        <f t="shared" si="10"/>
        <v>2.04.02</v>
      </c>
      <c r="S38" s="1512" t="str">
        <f>VLOOKUP(R38,UE,2,0)</f>
        <v>Alat Bengkel Tak Bermesin</v>
      </c>
      <c r="T38" s="1512">
        <f>VLOOKUP(R38,UE,3,0)</f>
        <v>5</v>
      </c>
      <c r="U38" s="1608">
        <f t="shared" si="44"/>
        <v>374000</v>
      </c>
      <c r="V38" s="1514"/>
      <c r="W38" s="1609"/>
      <c r="X38" s="1609"/>
      <c r="Y38" s="1609"/>
      <c r="Z38" s="1609"/>
      <c r="AA38" s="1609">
        <f t="shared" si="52"/>
        <v>374000</v>
      </c>
      <c r="AB38" s="1609">
        <f t="shared" si="46"/>
        <v>374000</v>
      </c>
      <c r="AC38" s="1609">
        <f t="shared" si="47"/>
        <v>374000</v>
      </c>
      <c r="AD38" s="1515">
        <v>2017</v>
      </c>
      <c r="AE38" s="1552">
        <f t="shared" si="50"/>
        <v>748000</v>
      </c>
      <c r="AF38" s="1516"/>
      <c r="AG38" s="1550">
        <f>W38+X38+Y38+Z38+AA38</f>
        <v>374000</v>
      </c>
      <c r="AH38" s="1546">
        <f t="shared" si="51"/>
        <v>748000</v>
      </c>
      <c r="AI38" s="1546">
        <f t="shared" si="49"/>
        <v>1122000</v>
      </c>
    </row>
    <row r="39" spans="1:35" s="1518" customFormat="1" ht="38" customHeight="1">
      <c r="A39" s="1563"/>
      <c r="B39" s="1337" t="s">
        <v>2341</v>
      </c>
      <c r="C39" s="1335" t="s">
        <v>2346</v>
      </c>
      <c r="D39" s="1578"/>
      <c r="E39" s="1362"/>
      <c r="F39" s="1337"/>
      <c r="G39" s="1362"/>
      <c r="H39" s="1337">
        <v>2017</v>
      </c>
      <c r="I39" s="1632"/>
      <c r="J39" s="1633"/>
      <c r="K39" s="1633"/>
      <c r="L39" s="1362"/>
      <c r="M39" s="1362"/>
      <c r="N39" s="1337" t="s">
        <v>204</v>
      </c>
      <c r="O39" s="1631">
        <v>2000000</v>
      </c>
      <c r="P39" s="1573"/>
      <c r="Q39" s="1539" t="s">
        <v>3530</v>
      </c>
      <c r="R39" s="1511" t="str">
        <f t="shared" si="10"/>
        <v>2.04.01</v>
      </c>
      <c r="S39" s="1512" t="str">
        <f t="shared" ref="S39:S45" si="53">VLOOKUP(R39,kelompok,2,0)</f>
        <v>Alat Bengkel Bermesin</v>
      </c>
      <c r="T39" s="1512">
        <f t="shared" si="1"/>
        <v>10</v>
      </c>
      <c r="U39" s="1608">
        <f t="shared" si="44"/>
        <v>200000</v>
      </c>
      <c r="V39" s="1514"/>
      <c r="W39" s="1609"/>
      <c r="X39" s="1609"/>
      <c r="Y39" s="1609"/>
      <c r="Z39" s="1609"/>
      <c r="AA39" s="1609">
        <f t="shared" si="52"/>
        <v>200000</v>
      </c>
      <c r="AB39" s="1609">
        <f t="shared" si="46"/>
        <v>200000</v>
      </c>
      <c r="AC39" s="1609">
        <f t="shared" si="47"/>
        <v>200000</v>
      </c>
      <c r="AD39" s="1515">
        <v>2017</v>
      </c>
      <c r="AE39" s="1552">
        <f t="shared" si="50"/>
        <v>1400000</v>
      </c>
      <c r="AF39" s="1516"/>
      <c r="AG39" s="1550">
        <f t="shared" si="48"/>
        <v>200000</v>
      </c>
      <c r="AH39" s="1546">
        <f t="shared" si="51"/>
        <v>400000</v>
      </c>
      <c r="AI39" s="1546">
        <f t="shared" si="49"/>
        <v>600000</v>
      </c>
    </row>
    <row r="40" spans="1:35" s="1518" customFormat="1" ht="38" customHeight="1">
      <c r="A40" s="1563"/>
      <c r="B40" s="1337" t="s">
        <v>2343</v>
      </c>
      <c r="C40" s="1335" t="s">
        <v>2347</v>
      </c>
      <c r="D40" s="1578"/>
      <c r="E40" s="1362"/>
      <c r="F40" s="1337"/>
      <c r="G40" s="1362"/>
      <c r="H40" s="1337">
        <v>2017</v>
      </c>
      <c r="I40" s="1632"/>
      <c r="J40" s="1633"/>
      <c r="K40" s="1633"/>
      <c r="L40" s="1362"/>
      <c r="M40" s="1362"/>
      <c r="N40" s="1337" t="s">
        <v>204</v>
      </c>
      <c r="O40" s="1631">
        <v>1230000</v>
      </c>
      <c r="P40" s="1573"/>
      <c r="Q40" s="1539" t="s">
        <v>3530</v>
      </c>
      <c r="R40" s="1511" t="str">
        <f t="shared" si="10"/>
        <v>2.04.02</v>
      </c>
      <c r="S40" s="1512" t="str">
        <f>VLOOKUP(R40,UE,2,0)</f>
        <v>Alat Bengkel Tak Bermesin</v>
      </c>
      <c r="T40" s="1512">
        <f>VLOOKUP(R40,UE,3,0)</f>
        <v>5</v>
      </c>
      <c r="U40" s="1608">
        <f t="shared" si="44"/>
        <v>246000</v>
      </c>
      <c r="V40" s="1514"/>
      <c r="W40" s="1609"/>
      <c r="X40" s="1609"/>
      <c r="Y40" s="1609"/>
      <c r="Z40" s="1609"/>
      <c r="AA40" s="1609">
        <f t="shared" si="52"/>
        <v>246000</v>
      </c>
      <c r="AB40" s="1609">
        <f t="shared" si="46"/>
        <v>246000</v>
      </c>
      <c r="AC40" s="1609">
        <f t="shared" si="47"/>
        <v>246000</v>
      </c>
      <c r="AD40" s="1515">
        <v>2017</v>
      </c>
      <c r="AE40" s="1552">
        <f t="shared" si="50"/>
        <v>492000</v>
      </c>
      <c r="AF40" s="1516"/>
      <c r="AG40" s="1550">
        <f t="shared" si="48"/>
        <v>246000</v>
      </c>
      <c r="AH40" s="1546">
        <f t="shared" si="51"/>
        <v>492000</v>
      </c>
      <c r="AI40" s="1546">
        <f t="shared" si="49"/>
        <v>738000</v>
      </c>
    </row>
    <row r="41" spans="1:35" s="1518" customFormat="1" ht="38" customHeight="1">
      <c r="A41" s="1563"/>
      <c r="B41" s="1337" t="s">
        <v>2341</v>
      </c>
      <c r="C41" s="1335" t="s">
        <v>2348</v>
      </c>
      <c r="D41" s="1578"/>
      <c r="E41" s="1362"/>
      <c r="F41" s="1337"/>
      <c r="G41" s="1362"/>
      <c r="H41" s="1337">
        <v>2017</v>
      </c>
      <c r="I41" s="1632"/>
      <c r="J41" s="1633"/>
      <c r="K41" s="1633"/>
      <c r="L41" s="1362"/>
      <c r="M41" s="1362"/>
      <c r="N41" s="1337" t="s">
        <v>204</v>
      </c>
      <c r="O41" s="1631">
        <v>41801000</v>
      </c>
      <c r="P41" s="1573"/>
      <c r="Q41" s="1539" t="s">
        <v>3530</v>
      </c>
      <c r="R41" s="1511" t="str">
        <f t="shared" si="10"/>
        <v>2.04.01</v>
      </c>
      <c r="S41" s="1512" t="str">
        <f t="shared" si="53"/>
        <v>Alat Bengkel Bermesin</v>
      </c>
      <c r="T41" s="1512">
        <f t="shared" si="1"/>
        <v>10</v>
      </c>
      <c r="U41" s="1608">
        <f t="shared" si="44"/>
        <v>4180100</v>
      </c>
      <c r="V41" s="1514"/>
      <c r="W41" s="1609"/>
      <c r="X41" s="1609"/>
      <c r="Y41" s="1609"/>
      <c r="Z41" s="1609"/>
      <c r="AA41" s="1609">
        <f t="shared" si="52"/>
        <v>4180100</v>
      </c>
      <c r="AB41" s="1609">
        <f t="shared" si="46"/>
        <v>4180100</v>
      </c>
      <c r="AC41" s="1609">
        <f t="shared" si="47"/>
        <v>4180100</v>
      </c>
      <c r="AD41" s="1515">
        <v>2017</v>
      </c>
      <c r="AE41" s="1552">
        <f t="shared" si="50"/>
        <v>29260700</v>
      </c>
      <c r="AF41" s="1516"/>
      <c r="AG41" s="1550">
        <f t="shared" si="48"/>
        <v>4180100</v>
      </c>
      <c r="AH41" s="1546">
        <f t="shared" si="51"/>
        <v>8360200</v>
      </c>
      <c r="AI41" s="1546">
        <f t="shared" si="49"/>
        <v>12540300</v>
      </c>
    </row>
    <row r="42" spans="1:35" s="1518" customFormat="1" ht="38" customHeight="1">
      <c r="A42" s="1563"/>
      <c r="B42" s="1337" t="s">
        <v>2343</v>
      </c>
      <c r="C42" s="1335" t="s">
        <v>2349</v>
      </c>
      <c r="D42" s="1578"/>
      <c r="E42" s="1362"/>
      <c r="F42" s="1337"/>
      <c r="G42" s="1362"/>
      <c r="H42" s="1337">
        <v>2017</v>
      </c>
      <c r="I42" s="1632"/>
      <c r="J42" s="1633"/>
      <c r="K42" s="1633"/>
      <c r="L42" s="1362"/>
      <c r="M42" s="1362"/>
      <c r="N42" s="1337" t="s">
        <v>204</v>
      </c>
      <c r="O42" s="1631">
        <v>755000</v>
      </c>
      <c r="P42" s="1573"/>
      <c r="Q42" s="1539" t="s">
        <v>3530</v>
      </c>
      <c r="R42" s="1511" t="str">
        <f t="shared" si="10"/>
        <v>2.04.02</v>
      </c>
      <c r="S42" s="1512" t="str">
        <f>VLOOKUP(R42,UE,2,0)</f>
        <v>Alat Bengkel Tak Bermesin</v>
      </c>
      <c r="T42" s="1512">
        <f>VLOOKUP(R42,UE,3,0)</f>
        <v>5</v>
      </c>
      <c r="U42" s="1608">
        <f t="shared" si="44"/>
        <v>151000</v>
      </c>
      <c r="V42" s="1514"/>
      <c r="W42" s="1609"/>
      <c r="X42" s="1609"/>
      <c r="Y42" s="1609"/>
      <c r="Z42" s="1609"/>
      <c r="AA42" s="1609">
        <f t="shared" si="52"/>
        <v>151000</v>
      </c>
      <c r="AB42" s="1609">
        <f t="shared" si="46"/>
        <v>151000</v>
      </c>
      <c r="AC42" s="1609">
        <f t="shared" si="47"/>
        <v>151000</v>
      </c>
      <c r="AD42" s="1515">
        <v>2017</v>
      </c>
      <c r="AE42" s="1552">
        <f t="shared" si="50"/>
        <v>302000</v>
      </c>
      <c r="AF42" s="1516"/>
      <c r="AG42" s="1550">
        <f t="shared" si="48"/>
        <v>151000</v>
      </c>
      <c r="AH42" s="1546">
        <f t="shared" si="51"/>
        <v>302000</v>
      </c>
      <c r="AI42" s="1546">
        <f t="shared" si="49"/>
        <v>453000</v>
      </c>
    </row>
    <row r="43" spans="1:35" s="1518" customFormat="1" ht="38" customHeight="1">
      <c r="A43" s="1563"/>
      <c r="B43" s="1337" t="s">
        <v>3535</v>
      </c>
      <c r="C43" s="1335" t="s">
        <v>2350</v>
      </c>
      <c r="D43" s="1578"/>
      <c r="E43" s="1362"/>
      <c r="F43" s="1337"/>
      <c r="G43" s="1362"/>
      <c r="H43" s="1337">
        <v>2017</v>
      </c>
      <c r="I43" s="1632"/>
      <c r="J43" s="1633"/>
      <c r="K43" s="1633"/>
      <c r="L43" s="1362"/>
      <c r="M43" s="1362"/>
      <c r="N43" s="1337" t="s">
        <v>204</v>
      </c>
      <c r="O43" s="1631">
        <v>4950000</v>
      </c>
      <c r="P43" s="1573"/>
      <c r="Q43" s="1539"/>
      <c r="R43" s="1511" t="str">
        <f t="shared" si="10"/>
        <v>2.04.01</v>
      </c>
      <c r="S43" s="1512" t="str">
        <f t="shared" si="53"/>
        <v>Alat Bengkel Bermesin</v>
      </c>
      <c r="T43" s="1512">
        <f t="shared" si="1"/>
        <v>10</v>
      </c>
      <c r="U43" s="1608">
        <f t="shared" si="44"/>
        <v>495000</v>
      </c>
      <c r="V43" s="1514"/>
      <c r="W43" s="1609"/>
      <c r="X43" s="1609"/>
      <c r="Y43" s="1609"/>
      <c r="Z43" s="1609"/>
      <c r="AA43" s="1609">
        <f t="shared" si="52"/>
        <v>495000</v>
      </c>
      <c r="AB43" s="1609">
        <f t="shared" si="46"/>
        <v>495000</v>
      </c>
      <c r="AC43" s="1609">
        <f t="shared" si="47"/>
        <v>495000</v>
      </c>
      <c r="AD43" s="1515">
        <v>2017</v>
      </c>
      <c r="AE43" s="1552">
        <f t="shared" si="50"/>
        <v>3465000</v>
      </c>
      <c r="AF43" s="1516"/>
      <c r="AG43" s="1550">
        <f t="shared" si="48"/>
        <v>495000</v>
      </c>
      <c r="AH43" s="1546">
        <f t="shared" si="51"/>
        <v>990000</v>
      </c>
      <c r="AI43" s="1546">
        <f t="shared" si="49"/>
        <v>1485000</v>
      </c>
    </row>
    <row r="44" spans="1:35" s="1518" customFormat="1" ht="38" customHeight="1">
      <c r="A44" s="1563"/>
      <c r="B44" s="1337" t="s">
        <v>2341</v>
      </c>
      <c r="C44" s="1335" t="s">
        <v>2351</v>
      </c>
      <c r="D44" s="1578"/>
      <c r="E44" s="1362"/>
      <c r="F44" s="1337"/>
      <c r="G44" s="1362"/>
      <c r="H44" s="1337">
        <v>2017</v>
      </c>
      <c r="I44" s="1632"/>
      <c r="J44" s="1633"/>
      <c r="K44" s="1633"/>
      <c r="L44" s="1362"/>
      <c r="M44" s="1362"/>
      <c r="N44" s="1337" t="s">
        <v>204</v>
      </c>
      <c r="O44" s="1631">
        <v>34400000</v>
      </c>
      <c r="P44" s="1573"/>
      <c r="Q44" s="1539" t="s">
        <v>3530</v>
      </c>
      <c r="R44" s="1511" t="str">
        <f t="shared" si="10"/>
        <v>2.04.01</v>
      </c>
      <c r="S44" s="1512" t="str">
        <f t="shared" si="53"/>
        <v>Alat Bengkel Bermesin</v>
      </c>
      <c r="T44" s="1512">
        <f t="shared" si="1"/>
        <v>10</v>
      </c>
      <c r="U44" s="1608">
        <f t="shared" si="44"/>
        <v>3440000</v>
      </c>
      <c r="V44" s="1514"/>
      <c r="W44" s="1609"/>
      <c r="X44" s="1609"/>
      <c r="Y44" s="1609"/>
      <c r="Z44" s="1609"/>
      <c r="AA44" s="1609">
        <f t="shared" si="52"/>
        <v>3440000</v>
      </c>
      <c r="AB44" s="1609">
        <f t="shared" si="46"/>
        <v>3440000</v>
      </c>
      <c r="AC44" s="1609">
        <f t="shared" si="47"/>
        <v>3440000</v>
      </c>
      <c r="AD44" s="1515">
        <v>2017</v>
      </c>
      <c r="AE44" s="1552">
        <f t="shared" si="50"/>
        <v>24080000</v>
      </c>
      <c r="AF44" s="1516"/>
      <c r="AG44" s="1550">
        <f t="shared" si="48"/>
        <v>3440000</v>
      </c>
      <c r="AH44" s="1546">
        <f t="shared" si="51"/>
        <v>6880000</v>
      </c>
      <c r="AI44" s="1546">
        <f t="shared" si="49"/>
        <v>10320000</v>
      </c>
    </row>
    <row r="45" spans="1:35" s="1518" customFormat="1" ht="38" customHeight="1">
      <c r="A45" s="1563"/>
      <c r="B45" s="1337" t="s">
        <v>2341</v>
      </c>
      <c r="C45" s="1335" t="s">
        <v>2352</v>
      </c>
      <c r="D45" s="1578"/>
      <c r="E45" s="1362"/>
      <c r="F45" s="1337"/>
      <c r="G45" s="1362"/>
      <c r="H45" s="1337">
        <v>2017</v>
      </c>
      <c r="I45" s="1632"/>
      <c r="J45" s="1633"/>
      <c r="K45" s="1633"/>
      <c r="L45" s="1362"/>
      <c r="M45" s="1362"/>
      <c r="N45" s="1337" t="s">
        <v>204</v>
      </c>
      <c r="O45" s="1631">
        <v>26000000</v>
      </c>
      <c r="P45" s="1573"/>
      <c r="Q45" s="1539" t="s">
        <v>3530</v>
      </c>
      <c r="R45" s="1511" t="str">
        <f t="shared" si="10"/>
        <v>2.04.01</v>
      </c>
      <c r="S45" s="1512" t="str">
        <f t="shared" si="53"/>
        <v>Alat Bengkel Bermesin</v>
      </c>
      <c r="T45" s="1512">
        <f t="shared" si="1"/>
        <v>10</v>
      </c>
      <c r="U45" s="1608">
        <f t="shared" si="44"/>
        <v>2600000</v>
      </c>
      <c r="V45" s="1514"/>
      <c r="W45" s="1609"/>
      <c r="X45" s="1609"/>
      <c r="Y45" s="1609"/>
      <c r="Z45" s="1609"/>
      <c r="AA45" s="1609">
        <f t="shared" si="52"/>
        <v>2600000</v>
      </c>
      <c r="AB45" s="1609">
        <f t="shared" si="46"/>
        <v>2600000</v>
      </c>
      <c r="AC45" s="1609">
        <f t="shared" si="47"/>
        <v>2600000</v>
      </c>
      <c r="AD45" s="1515">
        <v>2017</v>
      </c>
      <c r="AE45" s="1552">
        <f t="shared" si="50"/>
        <v>18200000</v>
      </c>
      <c r="AF45" s="1516"/>
      <c r="AG45" s="1550">
        <f t="shared" si="48"/>
        <v>2600000</v>
      </c>
      <c r="AH45" s="1546">
        <f t="shared" si="51"/>
        <v>5200000</v>
      </c>
      <c r="AI45" s="1546">
        <f>AH45+AC45</f>
        <v>7800000</v>
      </c>
    </row>
    <row r="46" spans="1:35" s="1518" customFormat="1" ht="38" customHeight="1">
      <c r="A46" s="1563"/>
      <c r="B46" s="1569"/>
      <c r="C46" s="1628"/>
      <c r="D46" s="1569"/>
      <c r="E46" s="1569"/>
      <c r="F46" s="1569"/>
      <c r="G46" s="1569"/>
      <c r="H46" s="1569"/>
      <c r="I46" s="1569"/>
      <c r="J46" s="1569"/>
      <c r="K46" s="1569"/>
      <c r="L46" s="1569"/>
      <c r="M46" s="1569"/>
      <c r="N46" s="1569"/>
      <c r="O46" s="1569"/>
      <c r="P46" s="1629"/>
      <c r="Q46" s="1623"/>
      <c r="R46" s="1511" t="str">
        <f t="shared" si="10"/>
        <v/>
      </c>
      <c r="S46" s="1512"/>
      <c r="T46" s="1512"/>
      <c r="U46" s="1606"/>
      <c r="V46" s="1512"/>
      <c r="W46" s="1609"/>
      <c r="X46" s="1609"/>
      <c r="Y46" s="1609"/>
      <c r="Z46" s="1609"/>
      <c r="AA46" s="1609"/>
      <c r="AB46" s="1609"/>
      <c r="AC46" s="1609"/>
      <c r="AD46" s="1515"/>
      <c r="AE46" s="1552"/>
      <c r="AF46" s="1516"/>
      <c r="AG46" s="1516"/>
      <c r="AH46" s="1546"/>
      <c r="AI46" s="1546"/>
    </row>
    <row r="47" spans="1:35" s="1518" customFormat="1" ht="38" customHeight="1">
      <c r="A47" s="1594" t="s">
        <v>33</v>
      </c>
      <c r="B47" s="1627" t="s">
        <v>2774</v>
      </c>
      <c r="C47" s="1595" t="s">
        <v>1863</v>
      </c>
      <c r="D47" s="1569"/>
      <c r="E47" s="1569"/>
      <c r="F47" s="1569"/>
      <c r="G47" s="1569"/>
      <c r="H47" s="1569"/>
      <c r="I47" s="1569"/>
      <c r="J47" s="1569"/>
      <c r="K47" s="1569"/>
      <c r="L47" s="1569"/>
      <c r="M47" s="1569"/>
      <c r="N47" s="1569"/>
      <c r="O47" s="1569"/>
      <c r="P47" s="1629"/>
      <c r="Q47" s="1623"/>
      <c r="R47" s="1511"/>
      <c r="S47" s="1512"/>
      <c r="T47" s="1512"/>
      <c r="U47" s="1606"/>
      <c r="V47" s="1512"/>
      <c r="W47" s="1609"/>
      <c r="X47" s="1609"/>
      <c r="Y47" s="1609"/>
      <c r="Z47" s="1609"/>
      <c r="AA47" s="1609"/>
      <c r="AB47" s="1609"/>
      <c r="AC47" s="1609"/>
      <c r="AD47" s="1515"/>
      <c r="AE47" s="1552"/>
      <c r="AF47" s="1516"/>
      <c r="AG47" s="1516"/>
      <c r="AH47" s="1546"/>
      <c r="AI47" s="1546"/>
    </row>
    <row r="48" spans="1:35" s="1518" customFormat="1" ht="38" customHeight="1">
      <c r="A48" s="1594"/>
      <c r="B48" s="1595"/>
      <c r="C48" s="1628"/>
      <c r="D48" s="1569"/>
      <c r="E48" s="1569"/>
      <c r="F48" s="1569"/>
      <c r="G48" s="1569"/>
      <c r="H48" s="1569"/>
      <c r="I48" s="1569"/>
      <c r="J48" s="1569"/>
      <c r="K48" s="1569"/>
      <c r="L48" s="1569"/>
      <c r="M48" s="1569"/>
      <c r="N48" s="1569"/>
      <c r="O48" s="1634"/>
      <c r="P48" s="1629"/>
      <c r="Q48" s="1623"/>
      <c r="R48" s="1511"/>
      <c r="S48" s="1512"/>
      <c r="T48" s="1512"/>
      <c r="U48" s="1606"/>
      <c r="V48" s="1512"/>
      <c r="W48" s="1609"/>
      <c r="X48" s="1609"/>
      <c r="Y48" s="1609"/>
      <c r="Z48" s="1609"/>
      <c r="AA48" s="1609"/>
      <c r="AB48" s="1609"/>
      <c r="AC48" s="1609"/>
      <c r="AD48" s="1515"/>
      <c r="AE48" s="1552"/>
      <c r="AF48" s="1516"/>
      <c r="AG48" s="1516"/>
      <c r="AH48" s="1546"/>
      <c r="AI48" s="1546"/>
    </row>
    <row r="49" spans="1:42" s="1518" customFormat="1" ht="38" customHeight="1">
      <c r="A49" s="1594" t="s">
        <v>35</v>
      </c>
      <c r="B49" s="1627" t="s">
        <v>2775</v>
      </c>
      <c r="C49" s="1628"/>
      <c r="D49" s="1569"/>
      <c r="E49" s="1569"/>
      <c r="F49" s="1569"/>
      <c r="G49" s="1569"/>
      <c r="H49" s="1569"/>
      <c r="I49" s="1569"/>
      <c r="J49" s="1569"/>
      <c r="K49" s="1569"/>
      <c r="L49" s="1569"/>
      <c r="M49" s="1569"/>
      <c r="N49" s="1569"/>
      <c r="O49" s="1630">
        <f>SUM(O50:O331)</f>
        <v>4112223043.8292289</v>
      </c>
      <c r="P49" s="1635">
        <v>111023000</v>
      </c>
      <c r="Q49" s="1624">
        <f>O49-P49</f>
        <v>4001200043.8292289</v>
      </c>
      <c r="R49" s="1511"/>
      <c r="S49" s="1512"/>
      <c r="T49" s="1512"/>
      <c r="U49" s="1606"/>
      <c r="V49" s="1512"/>
      <c r="W49" s="1605">
        <f>SUM(W50:W330)</f>
        <v>2776705374.9236913</v>
      </c>
      <c r="X49" s="1605">
        <f t="shared" ref="X49:AB49" si="54">SUM(X50:X330)</f>
        <v>97081729.017566442</v>
      </c>
      <c r="Y49" s="1605">
        <f t="shared" si="54"/>
        <v>97215879.017566428</v>
      </c>
      <c r="Z49" s="1605">
        <f t="shared" si="54"/>
        <v>97215879.017566428</v>
      </c>
      <c r="AA49" s="1605">
        <f t="shared" si="54"/>
        <v>202173079.01847553</v>
      </c>
      <c r="AB49" s="1605">
        <f t="shared" si="54"/>
        <v>255157027.83163625</v>
      </c>
      <c r="AC49" s="1605">
        <f>SUM(AC50:AC330)</f>
        <v>200037925.00090909</v>
      </c>
      <c r="AD49" s="1515"/>
      <c r="AE49" s="1605">
        <f>SUM(AE50:AE305)</f>
        <v>0</v>
      </c>
      <c r="AF49" s="1605">
        <f>SUM(AF50:AF303)</f>
        <v>3107284793.8246837</v>
      </c>
      <c r="AG49" s="1605">
        <f t="shared" ref="AG49" si="55">SUM(AG50:AG330)</f>
        <v>3270391940.9948664</v>
      </c>
      <c r="AH49" s="1605">
        <f t="shared" ref="AH49" si="56">SUM(AH50:AH330)</f>
        <v>3525548968.8265014</v>
      </c>
      <c r="AI49" s="1605">
        <f>SUM(AI50:AI331)</f>
        <v>3753342643.8274112</v>
      </c>
    </row>
    <row r="50" spans="1:42" s="1518" customFormat="1" ht="38" customHeight="1">
      <c r="A50" s="1563"/>
      <c r="B50" s="1337" t="s">
        <v>2820</v>
      </c>
      <c r="C50" s="1335" t="s">
        <v>1199</v>
      </c>
      <c r="D50" s="1397" t="s">
        <v>732</v>
      </c>
      <c r="E50" s="1336" t="s">
        <v>1447</v>
      </c>
      <c r="F50" s="1336">
        <v>0</v>
      </c>
      <c r="G50" s="1342" t="s">
        <v>1523</v>
      </c>
      <c r="H50" s="1337">
        <v>2006</v>
      </c>
      <c r="I50" s="1336">
        <v>0</v>
      </c>
      <c r="J50" s="1336">
        <v>0</v>
      </c>
      <c r="K50" s="1336">
        <v>0</v>
      </c>
      <c r="L50" s="1336">
        <v>0</v>
      </c>
      <c r="M50" s="1336">
        <v>0</v>
      </c>
      <c r="N50" s="1337" t="s">
        <v>204</v>
      </c>
      <c r="O50" s="1631">
        <v>525000</v>
      </c>
      <c r="P50" s="1573" t="s">
        <v>123</v>
      </c>
      <c r="Q50" s="1539"/>
      <c r="R50" s="1511" t="str">
        <f t="shared" ref="R50:R113" si="57">MID(B50,2,7)</f>
        <v>2.06.02</v>
      </c>
      <c r="S50" s="1512" t="str">
        <f t="shared" si="11"/>
        <v>ALAT RUMAH TANGGA</v>
      </c>
      <c r="T50" s="1512">
        <f t="shared" si="1"/>
        <v>5</v>
      </c>
      <c r="U50" s="1608">
        <f t="shared" ref="U50" si="58">(O50)/T50</f>
        <v>105000</v>
      </c>
      <c r="V50" s="1514">
        <f t="shared" ref="V50" si="59">2013-AD50+1</f>
        <v>8</v>
      </c>
      <c r="W50" s="1609">
        <f t="shared" ref="W50:W113" si="60">IF(V50&gt;T50,O50,U50*V50)</f>
        <v>525000</v>
      </c>
      <c r="X50" s="1609">
        <f t="shared" ref="X50:X113" si="61">IF(O50=W50,0,U50)</f>
        <v>0</v>
      </c>
      <c r="Y50" s="1609">
        <f t="shared" ref="Y50:Y113" si="62">IF(O50=W50+X50,0,U50)</f>
        <v>0</v>
      </c>
      <c r="Z50" s="1609">
        <f t="shared" ref="Z50:Z113" si="63">IF(O50=X50+Y50+W50,0,U50)</f>
        <v>0</v>
      </c>
      <c r="AA50" s="1609">
        <f t="shared" ref="AA50:AA113" si="64">IF(O50=Y50+Z50+X50+W50,0,U50)</f>
        <v>0</v>
      </c>
      <c r="AB50" s="1609">
        <f t="shared" ref="AB50:AB113" si="65">IF(O50=W50+X50+Z50+AA50+Y50,0,U50)</f>
        <v>0</v>
      </c>
      <c r="AC50" s="1609">
        <f t="shared" ref="AC50:AC113" si="66">IF(O50=W50+X50+Y50+AA50+AB50+Z50,0,U50)</f>
        <v>0</v>
      </c>
      <c r="AD50" s="1515">
        <f t="shared" ref="AD50:AD113" si="67">H50</f>
        <v>2006</v>
      </c>
      <c r="AE50" s="1552">
        <f>O50-(W50+X50+Y50+Z50+AA50+AB50+AC50)</f>
        <v>0</v>
      </c>
      <c r="AF50" s="1516">
        <f t="shared" ref="AF50:AF113" si="68">O50</f>
        <v>525000</v>
      </c>
      <c r="AG50" s="1550">
        <f t="shared" ref="AG50:AG113" si="69">W50+X50+Y50+Z50+AA50</f>
        <v>525000</v>
      </c>
      <c r="AH50" s="1546">
        <f t="shared" si="51"/>
        <v>525000</v>
      </c>
      <c r="AI50" s="1540">
        <f>AH50+AC50</f>
        <v>525000</v>
      </c>
    </row>
    <row r="51" spans="1:42" s="1518" customFormat="1" ht="38" customHeight="1">
      <c r="A51" s="1563"/>
      <c r="B51" s="1337" t="s">
        <v>2882</v>
      </c>
      <c r="C51" s="1335" t="s">
        <v>1198</v>
      </c>
      <c r="D51" s="1397" t="s">
        <v>732</v>
      </c>
      <c r="E51" s="1336" t="s">
        <v>1448</v>
      </c>
      <c r="F51" s="1336">
        <v>0</v>
      </c>
      <c r="G51" s="1342" t="s">
        <v>1524</v>
      </c>
      <c r="H51" s="1337">
        <v>2000</v>
      </c>
      <c r="I51" s="1336">
        <v>0</v>
      </c>
      <c r="J51" s="1336">
        <v>0</v>
      </c>
      <c r="K51" s="1336">
        <v>0</v>
      </c>
      <c r="L51" s="1336">
        <v>0</v>
      </c>
      <c r="M51" s="1336">
        <v>0</v>
      </c>
      <c r="N51" s="1337" t="s">
        <v>204</v>
      </c>
      <c r="O51" s="1631">
        <v>600000</v>
      </c>
      <c r="P51" s="1573" t="s">
        <v>145</v>
      </c>
      <c r="Q51" s="1539"/>
      <c r="R51" s="1511" t="str">
        <f t="shared" si="57"/>
        <v>2.06.02</v>
      </c>
      <c r="S51" s="1512" t="str">
        <f t="shared" si="11"/>
        <v>ALAT RUMAH TANGGA</v>
      </c>
      <c r="T51" s="1512">
        <f t="shared" si="1"/>
        <v>5</v>
      </c>
      <c r="U51" s="1608">
        <f t="shared" ref="U51:U114" si="70">(O51)/T51</f>
        <v>120000</v>
      </c>
      <c r="V51" s="1514">
        <f t="shared" ref="V51:V114" si="71">2013-AD51+1</f>
        <v>14</v>
      </c>
      <c r="W51" s="1609">
        <f t="shared" si="60"/>
        <v>600000</v>
      </c>
      <c r="X51" s="1609">
        <f t="shared" si="61"/>
        <v>0</v>
      </c>
      <c r="Y51" s="1609">
        <f t="shared" si="62"/>
        <v>0</v>
      </c>
      <c r="Z51" s="1609">
        <f t="shared" si="63"/>
        <v>0</v>
      </c>
      <c r="AA51" s="1609">
        <f t="shared" si="64"/>
        <v>0</v>
      </c>
      <c r="AB51" s="1609">
        <f t="shared" si="65"/>
        <v>0</v>
      </c>
      <c r="AC51" s="1609">
        <f t="shared" si="66"/>
        <v>0</v>
      </c>
      <c r="AD51" s="1515">
        <f t="shared" si="67"/>
        <v>2000</v>
      </c>
      <c r="AE51" s="1552">
        <f t="shared" ref="AE51:AE113" si="72">O51-(W51+X51+Y51+Z51+AA51+AB51+AC51)</f>
        <v>0</v>
      </c>
      <c r="AF51" s="1516">
        <f t="shared" si="68"/>
        <v>600000</v>
      </c>
      <c r="AG51" s="1550">
        <f t="shared" si="69"/>
        <v>600000</v>
      </c>
      <c r="AH51" s="1546">
        <f t="shared" si="51"/>
        <v>600000</v>
      </c>
      <c r="AI51" s="1540">
        <f t="shared" si="49"/>
        <v>600000</v>
      </c>
    </row>
    <row r="52" spans="1:42" s="1518" customFormat="1" ht="38" customHeight="1">
      <c r="A52" s="1563"/>
      <c r="B52" s="1362" t="s">
        <v>1044</v>
      </c>
      <c r="C52" s="1335" t="s">
        <v>1202</v>
      </c>
      <c r="D52" s="1397" t="s">
        <v>732</v>
      </c>
      <c r="E52" s="1336" t="s">
        <v>1449</v>
      </c>
      <c r="F52" s="1336">
        <v>0</v>
      </c>
      <c r="G52" s="1342" t="s">
        <v>221</v>
      </c>
      <c r="H52" s="1337">
        <v>2000</v>
      </c>
      <c r="I52" s="1336">
        <v>0</v>
      </c>
      <c r="J52" s="1336">
        <v>0</v>
      </c>
      <c r="K52" s="1336">
        <v>0</v>
      </c>
      <c r="L52" s="1336">
        <v>0</v>
      </c>
      <c r="M52" s="1336">
        <v>0</v>
      </c>
      <c r="N52" s="1337" t="s">
        <v>204</v>
      </c>
      <c r="O52" s="1631">
        <v>1125000</v>
      </c>
      <c r="P52" s="1573" t="s">
        <v>145</v>
      </c>
      <c r="Q52" s="1539"/>
      <c r="R52" s="1511" t="str">
        <f t="shared" si="57"/>
        <v>2.06.03</v>
      </c>
      <c r="S52" s="1512" t="str">
        <f t="shared" si="11"/>
        <v>KOMPUTER</v>
      </c>
      <c r="T52" s="1512">
        <f t="shared" si="1"/>
        <v>4</v>
      </c>
      <c r="U52" s="1608">
        <f t="shared" si="70"/>
        <v>281250</v>
      </c>
      <c r="V52" s="1514">
        <f t="shared" si="71"/>
        <v>14</v>
      </c>
      <c r="W52" s="1609">
        <f t="shared" si="60"/>
        <v>1125000</v>
      </c>
      <c r="X52" s="1609">
        <f t="shared" si="61"/>
        <v>0</v>
      </c>
      <c r="Y52" s="1609">
        <f t="shared" si="62"/>
        <v>0</v>
      </c>
      <c r="Z52" s="1609">
        <f t="shared" si="63"/>
        <v>0</v>
      </c>
      <c r="AA52" s="1609">
        <f t="shared" si="64"/>
        <v>0</v>
      </c>
      <c r="AB52" s="1609">
        <f t="shared" si="65"/>
        <v>0</v>
      </c>
      <c r="AC52" s="1609">
        <f t="shared" si="66"/>
        <v>0</v>
      </c>
      <c r="AD52" s="1515">
        <f t="shared" si="67"/>
        <v>2000</v>
      </c>
      <c r="AE52" s="1552">
        <f t="shared" si="72"/>
        <v>0</v>
      </c>
      <c r="AF52" s="1516">
        <f t="shared" si="68"/>
        <v>1125000</v>
      </c>
      <c r="AG52" s="1550">
        <f t="shared" si="69"/>
        <v>1125000</v>
      </c>
      <c r="AH52" s="1546">
        <f t="shared" si="51"/>
        <v>1125000</v>
      </c>
      <c r="AI52" s="1546">
        <f t="shared" si="49"/>
        <v>1125000</v>
      </c>
    </row>
    <row r="53" spans="1:42" s="1518" customFormat="1" ht="38" customHeight="1">
      <c r="A53" s="1563"/>
      <c r="B53" s="1337" t="s">
        <v>2252</v>
      </c>
      <c r="C53" s="1335" t="s">
        <v>1203</v>
      </c>
      <c r="D53" s="1337" t="s">
        <v>1605</v>
      </c>
      <c r="E53" s="1336" t="s">
        <v>747</v>
      </c>
      <c r="F53" s="1336">
        <v>0</v>
      </c>
      <c r="G53" s="1342" t="s">
        <v>1525</v>
      </c>
      <c r="H53" s="1337">
        <v>2006</v>
      </c>
      <c r="I53" s="1336">
        <v>0</v>
      </c>
      <c r="J53" s="1336">
        <v>0</v>
      </c>
      <c r="K53" s="1336">
        <v>0</v>
      </c>
      <c r="L53" s="1336">
        <v>0</v>
      </c>
      <c r="M53" s="1336">
        <v>0</v>
      </c>
      <c r="N53" s="1337" t="s">
        <v>204</v>
      </c>
      <c r="O53" s="1631">
        <v>2470000</v>
      </c>
      <c r="P53" s="1573" t="s">
        <v>123</v>
      </c>
      <c r="Q53" s="1539"/>
      <c r="R53" s="1511" t="str">
        <f t="shared" si="57"/>
        <v>2.06.02</v>
      </c>
      <c r="S53" s="1512" t="str">
        <f t="shared" si="11"/>
        <v>ALAT RUMAH TANGGA</v>
      </c>
      <c r="T53" s="1512">
        <f t="shared" si="1"/>
        <v>5</v>
      </c>
      <c r="U53" s="1608">
        <f t="shared" si="70"/>
        <v>494000</v>
      </c>
      <c r="V53" s="1514">
        <f t="shared" si="71"/>
        <v>8</v>
      </c>
      <c r="W53" s="1609">
        <f t="shared" si="60"/>
        <v>2470000</v>
      </c>
      <c r="X53" s="1609">
        <f t="shared" si="61"/>
        <v>0</v>
      </c>
      <c r="Y53" s="1609">
        <f t="shared" si="62"/>
        <v>0</v>
      </c>
      <c r="Z53" s="1609">
        <f t="shared" si="63"/>
        <v>0</v>
      </c>
      <c r="AA53" s="1609">
        <f t="shared" si="64"/>
        <v>0</v>
      </c>
      <c r="AB53" s="1609">
        <f t="shared" si="65"/>
        <v>0</v>
      </c>
      <c r="AC53" s="1609">
        <f t="shared" si="66"/>
        <v>0</v>
      </c>
      <c r="AD53" s="1515">
        <f t="shared" si="67"/>
        <v>2006</v>
      </c>
      <c r="AE53" s="1552">
        <f t="shared" si="72"/>
        <v>0</v>
      </c>
      <c r="AF53" s="1516">
        <f t="shared" si="68"/>
        <v>2470000</v>
      </c>
      <c r="AG53" s="1550">
        <f t="shared" si="69"/>
        <v>2470000</v>
      </c>
      <c r="AH53" s="1546">
        <f t="shared" si="51"/>
        <v>2470000</v>
      </c>
      <c r="AI53" s="1540">
        <f t="shared" si="49"/>
        <v>2470000</v>
      </c>
    </row>
    <row r="54" spans="1:42" s="1518" customFormat="1" ht="38" customHeight="1">
      <c r="A54" s="1563"/>
      <c r="B54" s="1337" t="s">
        <v>2245</v>
      </c>
      <c r="C54" s="1335" t="s">
        <v>1205</v>
      </c>
      <c r="D54" s="1397" t="s">
        <v>732</v>
      </c>
      <c r="E54" s="1336" t="s">
        <v>1451</v>
      </c>
      <c r="F54" s="1336">
        <v>0</v>
      </c>
      <c r="G54" s="1342" t="s">
        <v>1526</v>
      </c>
      <c r="H54" s="1337">
        <v>2006</v>
      </c>
      <c r="I54" s="1336">
        <v>0</v>
      </c>
      <c r="J54" s="1336">
        <v>0</v>
      </c>
      <c r="K54" s="1336">
        <v>0</v>
      </c>
      <c r="L54" s="1336">
        <v>0</v>
      </c>
      <c r="M54" s="1336">
        <v>0</v>
      </c>
      <c r="N54" s="1337" t="s">
        <v>204</v>
      </c>
      <c r="O54" s="1631">
        <v>1125000</v>
      </c>
      <c r="P54" s="1573"/>
      <c r="Q54" s="1539"/>
      <c r="R54" s="1511" t="str">
        <f t="shared" si="57"/>
        <v>2.06.02</v>
      </c>
      <c r="S54" s="1512" t="str">
        <f t="shared" si="11"/>
        <v>ALAT RUMAH TANGGA</v>
      </c>
      <c r="T54" s="1512">
        <f t="shared" si="1"/>
        <v>5</v>
      </c>
      <c r="U54" s="1608">
        <f t="shared" si="70"/>
        <v>225000</v>
      </c>
      <c r="V54" s="1514">
        <f t="shared" si="71"/>
        <v>8</v>
      </c>
      <c r="W54" s="1609">
        <f t="shared" si="60"/>
        <v>1125000</v>
      </c>
      <c r="X54" s="1609">
        <f t="shared" si="61"/>
        <v>0</v>
      </c>
      <c r="Y54" s="1609">
        <f t="shared" si="62"/>
        <v>0</v>
      </c>
      <c r="Z54" s="1609">
        <f t="shared" si="63"/>
        <v>0</v>
      </c>
      <c r="AA54" s="1609">
        <f t="shared" si="64"/>
        <v>0</v>
      </c>
      <c r="AB54" s="1609">
        <f t="shared" si="65"/>
        <v>0</v>
      </c>
      <c r="AC54" s="1609">
        <f t="shared" si="66"/>
        <v>0</v>
      </c>
      <c r="AD54" s="1515">
        <f t="shared" si="67"/>
        <v>2006</v>
      </c>
      <c r="AE54" s="1552">
        <f t="shared" si="72"/>
        <v>0</v>
      </c>
      <c r="AF54" s="1516">
        <f t="shared" si="68"/>
        <v>1125000</v>
      </c>
      <c r="AG54" s="1550">
        <f t="shared" si="69"/>
        <v>1125000</v>
      </c>
      <c r="AH54" s="1546">
        <f t="shared" si="51"/>
        <v>1125000</v>
      </c>
      <c r="AI54" s="1540">
        <f t="shared" si="49"/>
        <v>1125000</v>
      </c>
    </row>
    <row r="55" spans="1:42" s="1520" customFormat="1" ht="38" customHeight="1">
      <c r="A55" s="1563"/>
      <c r="B55" s="1337" t="s">
        <v>2245</v>
      </c>
      <c r="C55" s="1335" t="s">
        <v>1205</v>
      </c>
      <c r="D55" s="1337"/>
      <c r="E55" s="1336" t="s">
        <v>1451</v>
      </c>
      <c r="F55" s="1336">
        <v>0</v>
      </c>
      <c r="G55" s="1342" t="s">
        <v>1526</v>
      </c>
      <c r="H55" s="1337">
        <v>2000</v>
      </c>
      <c r="I55" s="1336">
        <v>0</v>
      </c>
      <c r="J55" s="1336">
        <v>0</v>
      </c>
      <c r="K55" s="1336">
        <v>0</v>
      </c>
      <c r="L55" s="1336">
        <v>0</v>
      </c>
      <c r="M55" s="1336">
        <v>0</v>
      </c>
      <c r="N55" s="1337" t="s">
        <v>204</v>
      </c>
      <c r="O55" s="1631">
        <v>56320000</v>
      </c>
      <c r="P55" s="1573"/>
      <c r="Q55" s="1539"/>
      <c r="R55" s="1511" t="str">
        <f t="shared" si="57"/>
        <v>2.06.02</v>
      </c>
      <c r="S55" s="1512" t="str">
        <f t="shared" si="11"/>
        <v>ALAT RUMAH TANGGA</v>
      </c>
      <c r="T55" s="1512">
        <f t="shared" si="1"/>
        <v>5</v>
      </c>
      <c r="U55" s="1608">
        <f t="shared" si="70"/>
        <v>11264000</v>
      </c>
      <c r="V55" s="1514">
        <f t="shared" si="71"/>
        <v>14</v>
      </c>
      <c r="W55" s="1609">
        <f t="shared" si="60"/>
        <v>56320000</v>
      </c>
      <c r="X55" s="1609">
        <f t="shared" si="61"/>
        <v>0</v>
      </c>
      <c r="Y55" s="1609">
        <f t="shared" si="62"/>
        <v>0</v>
      </c>
      <c r="Z55" s="1609">
        <f t="shared" si="63"/>
        <v>0</v>
      </c>
      <c r="AA55" s="1609">
        <f t="shared" si="64"/>
        <v>0</v>
      </c>
      <c r="AB55" s="1609">
        <f t="shared" si="65"/>
        <v>0</v>
      </c>
      <c r="AC55" s="1609">
        <f t="shared" si="66"/>
        <v>0</v>
      </c>
      <c r="AD55" s="1515">
        <f t="shared" si="67"/>
        <v>2000</v>
      </c>
      <c r="AE55" s="1552">
        <f t="shared" si="72"/>
        <v>0</v>
      </c>
      <c r="AF55" s="1516">
        <f t="shared" si="68"/>
        <v>56320000</v>
      </c>
      <c r="AG55" s="1550">
        <f t="shared" si="69"/>
        <v>56320000</v>
      </c>
      <c r="AH55" s="1546">
        <f t="shared" si="51"/>
        <v>56320000</v>
      </c>
      <c r="AI55" s="1540">
        <f t="shared" si="49"/>
        <v>56320000</v>
      </c>
      <c r="AJ55" s="1518"/>
      <c r="AK55" s="1518"/>
      <c r="AL55" s="1518"/>
      <c r="AM55" s="1518"/>
      <c r="AN55" s="1518"/>
      <c r="AO55" s="1518"/>
      <c r="AP55" s="1518"/>
    </row>
    <row r="56" spans="1:42" s="1520" customFormat="1" ht="38" customHeight="1">
      <c r="A56" s="1563"/>
      <c r="B56" s="1337" t="s">
        <v>2882</v>
      </c>
      <c r="C56" s="1335" t="s">
        <v>1212</v>
      </c>
      <c r="D56" s="1397" t="s">
        <v>732</v>
      </c>
      <c r="E56" s="1336" t="s">
        <v>747</v>
      </c>
      <c r="F56" s="1336">
        <v>0</v>
      </c>
      <c r="G56" s="1342" t="s">
        <v>233</v>
      </c>
      <c r="H56" s="1337">
        <v>2003</v>
      </c>
      <c r="I56" s="1336">
        <v>0</v>
      </c>
      <c r="J56" s="1336">
        <v>0</v>
      </c>
      <c r="K56" s="1336">
        <v>0</v>
      </c>
      <c r="L56" s="1336">
        <v>0</v>
      </c>
      <c r="M56" s="1336">
        <v>0</v>
      </c>
      <c r="N56" s="1337" t="s">
        <v>204</v>
      </c>
      <c r="O56" s="1631">
        <v>1020000</v>
      </c>
      <c r="P56" s="1573"/>
      <c r="Q56" s="1539"/>
      <c r="R56" s="1511" t="str">
        <f t="shared" si="57"/>
        <v>2.06.02</v>
      </c>
      <c r="S56" s="1512" t="str">
        <f t="shared" si="11"/>
        <v>ALAT RUMAH TANGGA</v>
      </c>
      <c r="T56" s="1512">
        <f t="shared" si="1"/>
        <v>5</v>
      </c>
      <c r="U56" s="1608">
        <f t="shared" si="70"/>
        <v>204000</v>
      </c>
      <c r="V56" s="1514">
        <f t="shared" si="71"/>
        <v>11</v>
      </c>
      <c r="W56" s="1609">
        <f t="shared" si="60"/>
        <v>1020000</v>
      </c>
      <c r="X56" s="1609">
        <f t="shared" si="61"/>
        <v>0</v>
      </c>
      <c r="Y56" s="1609">
        <f t="shared" si="62"/>
        <v>0</v>
      </c>
      <c r="Z56" s="1609">
        <f t="shared" si="63"/>
        <v>0</v>
      </c>
      <c r="AA56" s="1609">
        <f t="shared" si="64"/>
        <v>0</v>
      </c>
      <c r="AB56" s="1609">
        <f t="shared" si="65"/>
        <v>0</v>
      </c>
      <c r="AC56" s="1609">
        <f t="shared" si="66"/>
        <v>0</v>
      </c>
      <c r="AD56" s="1515">
        <f t="shared" si="67"/>
        <v>2003</v>
      </c>
      <c r="AE56" s="1552">
        <f t="shared" si="72"/>
        <v>0</v>
      </c>
      <c r="AF56" s="1516">
        <f t="shared" si="68"/>
        <v>1020000</v>
      </c>
      <c r="AG56" s="1550">
        <f t="shared" si="69"/>
        <v>1020000</v>
      </c>
      <c r="AH56" s="1546">
        <f t="shared" si="51"/>
        <v>1020000</v>
      </c>
      <c r="AI56" s="1540">
        <f t="shared" si="49"/>
        <v>1020000</v>
      </c>
      <c r="AJ56" s="1518"/>
      <c r="AK56" s="1518"/>
      <c r="AL56" s="1518"/>
      <c r="AM56" s="1518"/>
      <c r="AN56" s="1518"/>
      <c r="AO56" s="1518"/>
      <c r="AP56" s="1518"/>
    </row>
    <row r="57" spans="1:42" s="1520" customFormat="1" ht="38" customHeight="1">
      <c r="A57" s="1563"/>
      <c r="B57" s="1337" t="s">
        <v>3538</v>
      </c>
      <c r="C57" s="1335" t="s">
        <v>1213</v>
      </c>
      <c r="D57" s="1397" t="s">
        <v>732</v>
      </c>
      <c r="E57" s="1336" t="s">
        <v>747</v>
      </c>
      <c r="F57" s="1336">
        <v>0</v>
      </c>
      <c r="G57" s="1342" t="s">
        <v>1530</v>
      </c>
      <c r="H57" s="1337">
        <v>2002</v>
      </c>
      <c r="I57" s="1336">
        <v>0</v>
      </c>
      <c r="J57" s="1336">
        <v>0</v>
      </c>
      <c r="K57" s="1336">
        <v>0</v>
      </c>
      <c r="L57" s="1336">
        <v>0</v>
      </c>
      <c r="M57" s="1336">
        <v>0</v>
      </c>
      <c r="N57" s="1337" t="s">
        <v>204</v>
      </c>
      <c r="O57" s="1631">
        <v>1470000</v>
      </c>
      <c r="P57" s="1573"/>
      <c r="Q57" s="1539"/>
      <c r="R57" s="1511" t="str">
        <f t="shared" si="57"/>
        <v>2.06.02</v>
      </c>
      <c r="S57" s="1512" t="str">
        <f t="shared" si="11"/>
        <v>ALAT RUMAH TANGGA</v>
      </c>
      <c r="T57" s="1512">
        <f t="shared" si="1"/>
        <v>5</v>
      </c>
      <c r="U57" s="1608">
        <f t="shared" si="70"/>
        <v>294000</v>
      </c>
      <c r="V57" s="1514">
        <f t="shared" si="71"/>
        <v>12</v>
      </c>
      <c r="W57" s="1609">
        <f t="shared" si="60"/>
        <v>1470000</v>
      </c>
      <c r="X57" s="1609">
        <f t="shared" si="61"/>
        <v>0</v>
      </c>
      <c r="Y57" s="1609">
        <f t="shared" si="62"/>
        <v>0</v>
      </c>
      <c r="Z57" s="1609">
        <f t="shared" si="63"/>
        <v>0</v>
      </c>
      <c r="AA57" s="1609">
        <f t="shared" si="64"/>
        <v>0</v>
      </c>
      <c r="AB57" s="1609">
        <f t="shared" si="65"/>
        <v>0</v>
      </c>
      <c r="AC57" s="1609">
        <f t="shared" si="66"/>
        <v>0</v>
      </c>
      <c r="AD57" s="1515">
        <f t="shared" si="67"/>
        <v>2002</v>
      </c>
      <c r="AE57" s="1552">
        <f t="shared" si="72"/>
        <v>0</v>
      </c>
      <c r="AF57" s="1516">
        <f t="shared" si="68"/>
        <v>1470000</v>
      </c>
      <c r="AG57" s="1550">
        <f t="shared" si="69"/>
        <v>1470000</v>
      </c>
      <c r="AH57" s="1546">
        <f t="shared" si="51"/>
        <v>1470000</v>
      </c>
      <c r="AI57" s="1540">
        <f t="shared" si="49"/>
        <v>1470000</v>
      </c>
      <c r="AJ57" s="1518"/>
      <c r="AK57" s="1518"/>
      <c r="AL57" s="1518"/>
      <c r="AM57" s="1518"/>
      <c r="AN57" s="1518"/>
      <c r="AO57" s="1518"/>
      <c r="AP57" s="1518"/>
    </row>
    <row r="58" spans="1:42" s="1520" customFormat="1" ht="38" customHeight="1">
      <c r="A58" s="1563"/>
      <c r="B58" s="1337" t="s">
        <v>3538</v>
      </c>
      <c r="C58" s="1335" t="s">
        <v>1217</v>
      </c>
      <c r="D58" s="1397" t="s">
        <v>732</v>
      </c>
      <c r="E58" s="1336" t="s">
        <v>747</v>
      </c>
      <c r="F58" s="1336">
        <v>0</v>
      </c>
      <c r="G58" s="1342" t="s">
        <v>233</v>
      </c>
      <c r="H58" s="1337">
        <v>2000</v>
      </c>
      <c r="I58" s="1336">
        <v>0</v>
      </c>
      <c r="J58" s="1336">
        <v>0</v>
      </c>
      <c r="K58" s="1336">
        <v>0</v>
      </c>
      <c r="L58" s="1336">
        <v>0</v>
      </c>
      <c r="M58" s="1336">
        <v>0</v>
      </c>
      <c r="N58" s="1337" t="s">
        <v>204</v>
      </c>
      <c r="O58" s="1631">
        <v>650000</v>
      </c>
      <c r="P58" s="1573"/>
      <c r="Q58" s="1539"/>
      <c r="R58" s="1511" t="str">
        <f t="shared" si="57"/>
        <v>2.06.02</v>
      </c>
      <c r="S58" s="1512" t="str">
        <f t="shared" si="11"/>
        <v>ALAT RUMAH TANGGA</v>
      </c>
      <c r="T58" s="1512">
        <f t="shared" si="1"/>
        <v>5</v>
      </c>
      <c r="U58" s="1608">
        <f t="shared" si="70"/>
        <v>130000</v>
      </c>
      <c r="V58" s="1514">
        <f t="shared" si="71"/>
        <v>14</v>
      </c>
      <c r="W58" s="1609">
        <f t="shared" si="60"/>
        <v>650000</v>
      </c>
      <c r="X58" s="1609">
        <f t="shared" si="61"/>
        <v>0</v>
      </c>
      <c r="Y58" s="1609">
        <f t="shared" si="62"/>
        <v>0</v>
      </c>
      <c r="Z58" s="1609">
        <f t="shared" si="63"/>
        <v>0</v>
      </c>
      <c r="AA58" s="1609">
        <f t="shared" si="64"/>
        <v>0</v>
      </c>
      <c r="AB58" s="1609">
        <f t="shared" si="65"/>
        <v>0</v>
      </c>
      <c r="AC58" s="1609">
        <f t="shared" si="66"/>
        <v>0</v>
      </c>
      <c r="AD58" s="1515">
        <f t="shared" si="67"/>
        <v>2000</v>
      </c>
      <c r="AE58" s="1552">
        <f t="shared" si="72"/>
        <v>0</v>
      </c>
      <c r="AF58" s="1516">
        <f t="shared" si="68"/>
        <v>650000</v>
      </c>
      <c r="AG58" s="1550">
        <f t="shared" si="69"/>
        <v>650000</v>
      </c>
      <c r="AH58" s="1546">
        <f t="shared" si="51"/>
        <v>650000</v>
      </c>
      <c r="AI58" s="1540">
        <f t="shared" si="49"/>
        <v>650000</v>
      </c>
      <c r="AJ58" s="1518"/>
      <c r="AK58" s="1518"/>
      <c r="AL58" s="1518"/>
      <c r="AM58" s="1518"/>
      <c r="AN58" s="1518"/>
      <c r="AO58" s="1518"/>
      <c r="AP58" s="1518"/>
    </row>
    <row r="59" spans="1:42" s="1520" customFormat="1" ht="38" customHeight="1">
      <c r="A59" s="1563"/>
      <c r="B59" s="1337" t="s">
        <v>2828</v>
      </c>
      <c r="C59" s="1335" t="s">
        <v>1221</v>
      </c>
      <c r="D59" s="1397" t="s">
        <v>732</v>
      </c>
      <c r="E59" s="1336" t="s">
        <v>747</v>
      </c>
      <c r="F59" s="1336">
        <v>0</v>
      </c>
      <c r="G59" s="1342" t="s">
        <v>1527</v>
      </c>
      <c r="H59" s="1337">
        <v>2000</v>
      </c>
      <c r="I59" s="1336">
        <v>0</v>
      </c>
      <c r="J59" s="1336">
        <v>0</v>
      </c>
      <c r="K59" s="1336">
        <v>0</v>
      </c>
      <c r="L59" s="1336">
        <v>0</v>
      </c>
      <c r="M59" s="1336">
        <v>0</v>
      </c>
      <c r="N59" s="1337" t="s">
        <v>204</v>
      </c>
      <c r="O59" s="1631">
        <v>900000</v>
      </c>
      <c r="P59" s="1573" t="s">
        <v>123</v>
      </c>
      <c r="Q59" s="1539"/>
      <c r="R59" s="1511" t="str">
        <f t="shared" si="57"/>
        <v>2.06.02</v>
      </c>
      <c r="S59" s="1512" t="str">
        <f t="shared" ref="S59:S98" si="73">VLOOKUP(R59,kelompok,2,0)</f>
        <v>ALAT RUMAH TANGGA</v>
      </c>
      <c r="T59" s="1512">
        <f t="shared" ref="T59:T98" si="74">VLOOKUP(R59,MASAMANFAAT,4,0)</f>
        <v>5</v>
      </c>
      <c r="U59" s="1608">
        <f t="shared" si="70"/>
        <v>180000</v>
      </c>
      <c r="V59" s="1514">
        <f t="shared" si="71"/>
        <v>14</v>
      </c>
      <c r="W59" s="1609">
        <f t="shared" si="60"/>
        <v>900000</v>
      </c>
      <c r="X59" s="1609">
        <f t="shared" si="61"/>
        <v>0</v>
      </c>
      <c r="Y59" s="1609">
        <f t="shared" si="62"/>
        <v>0</v>
      </c>
      <c r="Z59" s="1609">
        <f t="shared" si="63"/>
        <v>0</v>
      </c>
      <c r="AA59" s="1609">
        <f t="shared" si="64"/>
        <v>0</v>
      </c>
      <c r="AB59" s="1609">
        <f t="shared" si="65"/>
        <v>0</v>
      </c>
      <c r="AC59" s="1609">
        <f t="shared" si="66"/>
        <v>0</v>
      </c>
      <c r="AD59" s="1515">
        <f t="shared" si="67"/>
        <v>2000</v>
      </c>
      <c r="AE59" s="1552">
        <f t="shared" si="72"/>
        <v>0</v>
      </c>
      <c r="AF59" s="1516">
        <f t="shared" si="68"/>
        <v>900000</v>
      </c>
      <c r="AG59" s="1550">
        <f t="shared" si="69"/>
        <v>900000</v>
      </c>
      <c r="AH59" s="1546">
        <f t="shared" si="51"/>
        <v>900000</v>
      </c>
      <c r="AI59" s="1540">
        <f t="shared" si="49"/>
        <v>900000</v>
      </c>
      <c r="AJ59" s="1518"/>
      <c r="AK59" s="1518"/>
      <c r="AL59" s="1518"/>
      <c r="AM59" s="1518"/>
      <c r="AN59" s="1518"/>
      <c r="AO59" s="1518"/>
      <c r="AP59" s="1518"/>
    </row>
    <row r="60" spans="1:42" s="1520" customFormat="1" ht="38" customHeight="1">
      <c r="A60" s="1563"/>
      <c r="B60" s="1337" t="s">
        <v>3537</v>
      </c>
      <c r="C60" s="1335" t="s">
        <v>1223</v>
      </c>
      <c r="D60" s="1397" t="s">
        <v>732</v>
      </c>
      <c r="E60" s="1336" t="s">
        <v>747</v>
      </c>
      <c r="F60" s="1336">
        <v>0</v>
      </c>
      <c r="G60" s="1342" t="s">
        <v>1531</v>
      </c>
      <c r="H60" s="1337">
        <v>2004</v>
      </c>
      <c r="I60" s="1336">
        <v>0</v>
      </c>
      <c r="J60" s="1336">
        <v>0</v>
      </c>
      <c r="K60" s="1336">
        <v>0</v>
      </c>
      <c r="L60" s="1336">
        <v>0</v>
      </c>
      <c r="M60" s="1336">
        <v>0</v>
      </c>
      <c r="N60" s="1337" t="s">
        <v>204</v>
      </c>
      <c r="O60" s="1631">
        <v>1470000</v>
      </c>
      <c r="P60" s="1573"/>
      <c r="Q60" s="1539"/>
      <c r="R60" s="1511" t="str">
        <f t="shared" si="57"/>
        <v>2.06.04</v>
      </c>
      <c r="S60" s="1512" t="str">
        <f t="shared" si="73"/>
        <v>MEJA DAN KURSI KERJA/RAPAT PEJABAT</v>
      </c>
      <c r="T60" s="1512">
        <f t="shared" si="74"/>
        <v>5</v>
      </c>
      <c r="U60" s="1608">
        <f t="shared" si="70"/>
        <v>294000</v>
      </c>
      <c r="V60" s="1514">
        <f t="shared" si="71"/>
        <v>10</v>
      </c>
      <c r="W60" s="1609">
        <f t="shared" si="60"/>
        <v>1470000</v>
      </c>
      <c r="X60" s="1609">
        <f t="shared" si="61"/>
        <v>0</v>
      </c>
      <c r="Y60" s="1609">
        <f t="shared" si="62"/>
        <v>0</v>
      </c>
      <c r="Z60" s="1609">
        <f t="shared" si="63"/>
        <v>0</v>
      </c>
      <c r="AA60" s="1609">
        <f t="shared" si="64"/>
        <v>0</v>
      </c>
      <c r="AB60" s="1609">
        <f t="shared" si="65"/>
        <v>0</v>
      </c>
      <c r="AC60" s="1609">
        <f t="shared" si="66"/>
        <v>0</v>
      </c>
      <c r="AD60" s="1515">
        <f t="shared" si="67"/>
        <v>2004</v>
      </c>
      <c r="AE60" s="1552">
        <f t="shared" si="72"/>
        <v>0</v>
      </c>
      <c r="AF60" s="1516">
        <f t="shared" si="68"/>
        <v>1470000</v>
      </c>
      <c r="AG60" s="1550">
        <f t="shared" si="69"/>
        <v>1470000</v>
      </c>
      <c r="AH60" s="1540">
        <f t="shared" si="51"/>
        <v>1470000</v>
      </c>
      <c r="AI60" s="1546">
        <f t="shared" si="49"/>
        <v>1470000</v>
      </c>
      <c r="AJ60" s="1518"/>
      <c r="AK60" s="1518"/>
      <c r="AL60" s="1518"/>
      <c r="AM60" s="1518"/>
      <c r="AN60" s="1518"/>
      <c r="AO60" s="1518"/>
      <c r="AP60" s="1518"/>
    </row>
    <row r="61" spans="1:42" s="1520" customFormat="1" ht="38" customHeight="1">
      <c r="A61" s="1563"/>
      <c r="B61" s="1337" t="s">
        <v>2831</v>
      </c>
      <c r="C61" s="1335" t="s">
        <v>1225</v>
      </c>
      <c r="D61" s="1397" t="s">
        <v>732</v>
      </c>
      <c r="E61" s="1336" t="s">
        <v>1460</v>
      </c>
      <c r="F61" s="1336">
        <v>0</v>
      </c>
      <c r="G61" s="1342" t="s">
        <v>222</v>
      </c>
      <c r="H61" s="1337">
        <v>2005</v>
      </c>
      <c r="I61" s="1336">
        <v>0</v>
      </c>
      <c r="J61" s="1336">
        <v>0</v>
      </c>
      <c r="K61" s="1336">
        <v>0</v>
      </c>
      <c r="L61" s="1336">
        <v>0</v>
      </c>
      <c r="M61" s="1336">
        <v>0</v>
      </c>
      <c r="N61" s="1337" t="s">
        <v>204</v>
      </c>
      <c r="O61" s="1631">
        <v>5355000</v>
      </c>
      <c r="P61" s="1573"/>
      <c r="Q61" s="1539"/>
      <c r="R61" s="1511" t="str">
        <f t="shared" si="57"/>
        <v>2.06.02</v>
      </c>
      <c r="S61" s="1512" t="str">
        <f t="shared" si="73"/>
        <v>ALAT RUMAH TANGGA</v>
      </c>
      <c r="T61" s="1512">
        <f t="shared" si="74"/>
        <v>5</v>
      </c>
      <c r="U61" s="1608">
        <f t="shared" si="70"/>
        <v>1071000</v>
      </c>
      <c r="V61" s="1514">
        <f t="shared" si="71"/>
        <v>9</v>
      </c>
      <c r="W61" s="1609">
        <f t="shared" si="60"/>
        <v>5355000</v>
      </c>
      <c r="X61" s="1609">
        <f t="shared" si="61"/>
        <v>0</v>
      </c>
      <c r="Y61" s="1609">
        <f t="shared" si="62"/>
        <v>0</v>
      </c>
      <c r="Z61" s="1609">
        <f t="shared" si="63"/>
        <v>0</v>
      </c>
      <c r="AA61" s="1609">
        <f t="shared" si="64"/>
        <v>0</v>
      </c>
      <c r="AB61" s="1609">
        <f t="shared" si="65"/>
        <v>0</v>
      </c>
      <c r="AC61" s="1609">
        <f t="shared" si="66"/>
        <v>0</v>
      </c>
      <c r="AD61" s="1515">
        <f t="shared" si="67"/>
        <v>2005</v>
      </c>
      <c r="AE61" s="1552">
        <f t="shared" si="72"/>
        <v>0</v>
      </c>
      <c r="AF61" s="1516">
        <f t="shared" si="68"/>
        <v>5355000</v>
      </c>
      <c r="AG61" s="1550">
        <f t="shared" si="69"/>
        <v>5355000</v>
      </c>
      <c r="AH61" s="1546">
        <f t="shared" si="51"/>
        <v>5355000</v>
      </c>
      <c r="AI61" s="1540">
        <f t="shared" si="49"/>
        <v>5355000</v>
      </c>
      <c r="AJ61" s="1518"/>
      <c r="AK61" s="1518"/>
      <c r="AL61" s="1518"/>
      <c r="AM61" s="1518"/>
      <c r="AN61" s="1518"/>
      <c r="AO61" s="1518"/>
      <c r="AP61" s="1518"/>
    </row>
    <row r="62" spans="1:42" s="1520" customFormat="1" ht="38" customHeight="1">
      <c r="A62" s="1563"/>
      <c r="B62" s="1337" t="s">
        <v>2249</v>
      </c>
      <c r="C62" s="1335" t="s">
        <v>1226</v>
      </c>
      <c r="D62" s="1397" t="s">
        <v>732</v>
      </c>
      <c r="E62" s="1336" t="s">
        <v>1462</v>
      </c>
      <c r="F62" s="1336">
        <v>0</v>
      </c>
      <c r="G62" s="1342" t="s">
        <v>221</v>
      </c>
      <c r="H62" s="1337">
        <v>2000</v>
      </c>
      <c r="I62" s="1336">
        <v>0</v>
      </c>
      <c r="J62" s="1336">
        <v>0</v>
      </c>
      <c r="K62" s="1336">
        <v>0</v>
      </c>
      <c r="L62" s="1336">
        <v>0</v>
      </c>
      <c r="M62" s="1336">
        <v>0</v>
      </c>
      <c r="N62" s="1337" t="s">
        <v>204</v>
      </c>
      <c r="O62" s="1631">
        <v>1125000</v>
      </c>
      <c r="P62" s="1573"/>
      <c r="Q62" s="1539" t="s">
        <v>3530</v>
      </c>
      <c r="R62" s="1511" t="str">
        <f t="shared" si="57"/>
        <v>2.06.02</v>
      </c>
      <c r="S62" s="1512" t="str">
        <f t="shared" si="73"/>
        <v>ALAT RUMAH TANGGA</v>
      </c>
      <c r="T62" s="1512">
        <f t="shared" si="74"/>
        <v>5</v>
      </c>
      <c r="U62" s="1608">
        <f t="shared" si="70"/>
        <v>225000</v>
      </c>
      <c r="V62" s="1514">
        <f t="shared" si="71"/>
        <v>14</v>
      </c>
      <c r="W62" s="1609">
        <f t="shared" si="60"/>
        <v>1125000</v>
      </c>
      <c r="X62" s="1609">
        <f t="shared" si="61"/>
        <v>0</v>
      </c>
      <c r="Y62" s="1609">
        <f t="shared" si="62"/>
        <v>0</v>
      </c>
      <c r="Z62" s="1609">
        <f t="shared" si="63"/>
        <v>0</v>
      </c>
      <c r="AA62" s="1609">
        <f t="shared" si="64"/>
        <v>0</v>
      </c>
      <c r="AB62" s="1609">
        <f t="shared" si="65"/>
        <v>0</v>
      </c>
      <c r="AC62" s="1609">
        <f t="shared" si="66"/>
        <v>0</v>
      </c>
      <c r="AD62" s="1515">
        <f t="shared" si="67"/>
        <v>2000</v>
      </c>
      <c r="AE62" s="1552">
        <f t="shared" si="72"/>
        <v>0</v>
      </c>
      <c r="AF62" s="1516">
        <f t="shared" si="68"/>
        <v>1125000</v>
      </c>
      <c r="AG62" s="1550">
        <f t="shared" si="69"/>
        <v>1125000</v>
      </c>
      <c r="AH62" s="1546">
        <f t="shared" si="51"/>
        <v>1125000</v>
      </c>
      <c r="AI62" s="1540">
        <f t="shared" si="49"/>
        <v>1125000</v>
      </c>
      <c r="AJ62" s="1518"/>
      <c r="AK62" s="1518"/>
      <c r="AL62" s="1518"/>
      <c r="AM62" s="1518"/>
      <c r="AN62" s="1518"/>
      <c r="AO62" s="1518"/>
      <c r="AP62" s="1518"/>
    </row>
    <row r="63" spans="1:42" s="1520" customFormat="1" ht="38" customHeight="1">
      <c r="A63" s="1563"/>
      <c r="B63" s="1362" t="s">
        <v>2816</v>
      </c>
      <c r="C63" s="1335" t="s">
        <v>1200</v>
      </c>
      <c r="D63" s="1397" t="s">
        <v>732</v>
      </c>
      <c r="E63" s="1336" t="s">
        <v>747</v>
      </c>
      <c r="F63" s="1336">
        <v>0</v>
      </c>
      <c r="G63" s="1342" t="s">
        <v>238</v>
      </c>
      <c r="H63" s="1337">
        <v>2000</v>
      </c>
      <c r="I63" s="1336">
        <v>0</v>
      </c>
      <c r="J63" s="1336">
        <v>0</v>
      </c>
      <c r="K63" s="1336">
        <v>0</v>
      </c>
      <c r="L63" s="1336">
        <v>0</v>
      </c>
      <c r="M63" s="1336">
        <v>0</v>
      </c>
      <c r="N63" s="1337" t="s">
        <v>204</v>
      </c>
      <c r="O63" s="1631">
        <v>525000</v>
      </c>
      <c r="P63" s="1573"/>
      <c r="Q63" s="1539"/>
      <c r="R63" s="1511" t="str">
        <f t="shared" si="57"/>
        <v>2.06.02</v>
      </c>
      <c r="S63" s="1512" t="str">
        <f t="shared" si="73"/>
        <v>ALAT RUMAH TANGGA</v>
      </c>
      <c r="T63" s="1512">
        <f t="shared" si="74"/>
        <v>5</v>
      </c>
      <c r="U63" s="1608">
        <f t="shared" si="70"/>
        <v>105000</v>
      </c>
      <c r="V63" s="1514">
        <f t="shared" si="71"/>
        <v>14</v>
      </c>
      <c r="W63" s="1609">
        <f t="shared" si="60"/>
        <v>525000</v>
      </c>
      <c r="X63" s="1609">
        <f t="shared" si="61"/>
        <v>0</v>
      </c>
      <c r="Y63" s="1609">
        <f t="shared" si="62"/>
        <v>0</v>
      </c>
      <c r="Z63" s="1609">
        <f t="shared" si="63"/>
        <v>0</v>
      </c>
      <c r="AA63" s="1609">
        <f t="shared" si="64"/>
        <v>0</v>
      </c>
      <c r="AB63" s="1609">
        <f t="shared" si="65"/>
        <v>0</v>
      </c>
      <c r="AC63" s="1609">
        <f t="shared" si="66"/>
        <v>0</v>
      </c>
      <c r="AD63" s="1515">
        <f t="shared" si="67"/>
        <v>2000</v>
      </c>
      <c r="AE63" s="1552">
        <f t="shared" si="72"/>
        <v>0</v>
      </c>
      <c r="AF63" s="1516">
        <f t="shared" si="68"/>
        <v>525000</v>
      </c>
      <c r="AG63" s="1550">
        <f t="shared" si="69"/>
        <v>525000</v>
      </c>
      <c r="AH63" s="1546">
        <f t="shared" si="51"/>
        <v>525000</v>
      </c>
      <c r="AI63" s="1540">
        <f t="shared" si="49"/>
        <v>525000</v>
      </c>
      <c r="AJ63" s="1518"/>
      <c r="AK63" s="1518"/>
      <c r="AL63" s="1518"/>
      <c r="AM63" s="1518"/>
      <c r="AN63" s="1518"/>
      <c r="AO63" s="1518"/>
      <c r="AP63" s="1518"/>
    </row>
    <row r="64" spans="1:42" s="1520" customFormat="1" ht="38" customHeight="1">
      <c r="A64" s="1563"/>
      <c r="B64" s="1337" t="s">
        <v>2882</v>
      </c>
      <c r="C64" s="1335" t="s">
        <v>1212</v>
      </c>
      <c r="D64" s="1397" t="s">
        <v>732</v>
      </c>
      <c r="E64" s="1336" t="s">
        <v>747</v>
      </c>
      <c r="F64" s="1336">
        <v>0</v>
      </c>
      <c r="G64" s="1342" t="s">
        <v>1532</v>
      </c>
      <c r="H64" s="1337">
        <v>2003</v>
      </c>
      <c r="I64" s="1336">
        <v>0</v>
      </c>
      <c r="J64" s="1336">
        <v>0</v>
      </c>
      <c r="K64" s="1336">
        <v>0</v>
      </c>
      <c r="L64" s="1336">
        <v>0</v>
      </c>
      <c r="M64" s="1336">
        <v>0</v>
      </c>
      <c r="N64" s="1337" t="s">
        <v>204</v>
      </c>
      <c r="O64" s="1631">
        <v>665000</v>
      </c>
      <c r="P64" s="1573"/>
      <c r="Q64" s="1539"/>
      <c r="R64" s="1511" t="str">
        <f t="shared" si="57"/>
        <v>2.06.02</v>
      </c>
      <c r="S64" s="1512" t="str">
        <f t="shared" si="73"/>
        <v>ALAT RUMAH TANGGA</v>
      </c>
      <c r="T64" s="1512">
        <f t="shared" si="74"/>
        <v>5</v>
      </c>
      <c r="U64" s="1608">
        <f t="shared" si="70"/>
        <v>133000</v>
      </c>
      <c r="V64" s="1514">
        <f t="shared" si="71"/>
        <v>11</v>
      </c>
      <c r="W64" s="1609">
        <f t="shared" si="60"/>
        <v>665000</v>
      </c>
      <c r="X64" s="1609">
        <f t="shared" si="61"/>
        <v>0</v>
      </c>
      <c r="Y64" s="1609">
        <f t="shared" si="62"/>
        <v>0</v>
      </c>
      <c r="Z64" s="1609">
        <f t="shared" si="63"/>
        <v>0</v>
      </c>
      <c r="AA64" s="1609">
        <f t="shared" si="64"/>
        <v>0</v>
      </c>
      <c r="AB64" s="1609">
        <f t="shared" si="65"/>
        <v>0</v>
      </c>
      <c r="AC64" s="1609">
        <f t="shared" si="66"/>
        <v>0</v>
      </c>
      <c r="AD64" s="1515">
        <f t="shared" si="67"/>
        <v>2003</v>
      </c>
      <c r="AE64" s="1552">
        <f t="shared" si="72"/>
        <v>0</v>
      </c>
      <c r="AF64" s="1516">
        <f t="shared" si="68"/>
        <v>665000</v>
      </c>
      <c r="AG64" s="1550">
        <f t="shared" si="69"/>
        <v>665000</v>
      </c>
      <c r="AH64" s="1546">
        <f t="shared" si="51"/>
        <v>665000</v>
      </c>
      <c r="AI64" s="1540">
        <f t="shared" si="49"/>
        <v>665000</v>
      </c>
      <c r="AJ64" s="1518"/>
      <c r="AK64" s="1518"/>
      <c r="AL64" s="1518"/>
      <c r="AM64" s="1518"/>
      <c r="AN64" s="1518"/>
      <c r="AO64" s="1518"/>
      <c r="AP64" s="1518"/>
    </row>
    <row r="65" spans="1:42" s="1520" customFormat="1" ht="38" customHeight="1">
      <c r="A65" s="1563"/>
      <c r="B65" s="1337" t="s">
        <v>3536</v>
      </c>
      <c r="C65" s="1335" t="s">
        <v>1227</v>
      </c>
      <c r="D65" s="1397" t="s">
        <v>732</v>
      </c>
      <c r="E65" s="1336" t="s">
        <v>747</v>
      </c>
      <c r="F65" s="1336">
        <v>0</v>
      </c>
      <c r="G65" s="1342" t="s">
        <v>224</v>
      </c>
      <c r="H65" s="1337">
        <v>2003</v>
      </c>
      <c r="I65" s="1336">
        <v>0</v>
      </c>
      <c r="J65" s="1336">
        <v>0</v>
      </c>
      <c r="K65" s="1336">
        <v>0</v>
      </c>
      <c r="L65" s="1336">
        <v>0</v>
      </c>
      <c r="M65" s="1336">
        <v>0</v>
      </c>
      <c r="N65" s="1337" t="s">
        <v>204</v>
      </c>
      <c r="O65" s="1631">
        <v>1312500</v>
      </c>
      <c r="P65" s="1573" t="s">
        <v>123</v>
      </c>
      <c r="Q65" s="1539"/>
      <c r="R65" s="1511" t="str">
        <f t="shared" si="57"/>
        <v>2.06.02</v>
      </c>
      <c r="S65" s="1512" t="str">
        <f t="shared" si="73"/>
        <v>ALAT RUMAH TANGGA</v>
      </c>
      <c r="T65" s="1512">
        <f t="shared" si="74"/>
        <v>5</v>
      </c>
      <c r="U65" s="1608">
        <f t="shared" si="70"/>
        <v>262500</v>
      </c>
      <c r="V65" s="1514">
        <f t="shared" si="71"/>
        <v>11</v>
      </c>
      <c r="W65" s="1609">
        <f t="shared" si="60"/>
        <v>1312500</v>
      </c>
      <c r="X65" s="1609">
        <f t="shared" si="61"/>
        <v>0</v>
      </c>
      <c r="Y65" s="1609">
        <f t="shared" si="62"/>
        <v>0</v>
      </c>
      <c r="Z65" s="1609">
        <f t="shared" si="63"/>
        <v>0</v>
      </c>
      <c r="AA65" s="1609">
        <f t="shared" si="64"/>
        <v>0</v>
      </c>
      <c r="AB65" s="1609">
        <f t="shared" si="65"/>
        <v>0</v>
      </c>
      <c r="AC65" s="1609">
        <f t="shared" si="66"/>
        <v>0</v>
      </c>
      <c r="AD65" s="1515">
        <f t="shared" si="67"/>
        <v>2003</v>
      </c>
      <c r="AE65" s="1552">
        <f t="shared" si="72"/>
        <v>0</v>
      </c>
      <c r="AF65" s="1516">
        <f t="shared" si="68"/>
        <v>1312500</v>
      </c>
      <c r="AG65" s="1550">
        <f t="shared" si="69"/>
        <v>1312500</v>
      </c>
      <c r="AH65" s="1546">
        <f t="shared" si="51"/>
        <v>1312500</v>
      </c>
      <c r="AI65" s="1540">
        <f t="shared" si="49"/>
        <v>1312500</v>
      </c>
      <c r="AJ65" s="1518"/>
      <c r="AK65" s="1518"/>
      <c r="AL65" s="1518"/>
      <c r="AM65" s="1518"/>
      <c r="AN65" s="1518"/>
      <c r="AO65" s="1518"/>
      <c r="AP65" s="1518"/>
    </row>
    <row r="66" spans="1:42" s="1520" customFormat="1" ht="38" customHeight="1">
      <c r="A66" s="1563"/>
      <c r="B66" s="1362" t="s">
        <v>3539</v>
      </c>
      <c r="C66" s="1335" t="s">
        <v>1228</v>
      </c>
      <c r="D66" s="1397" t="s">
        <v>732</v>
      </c>
      <c r="E66" s="1336" t="s">
        <v>1465</v>
      </c>
      <c r="F66" s="1336">
        <v>0</v>
      </c>
      <c r="G66" s="1342" t="s">
        <v>221</v>
      </c>
      <c r="H66" s="1337">
        <v>2000</v>
      </c>
      <c r="I66" s="1336">
        <v>0</v>
      </c>
      <c r="J66" s="1336">
        <v>0</v>
      </c>
      <c r="K66" s="1336">
        <v>0</v>
      </c>
      <c r="L66" s="1336">
        <v>0</v>
      </c>
      <c r="M66" s="1336">
        <v>0</v>
      </c>
      <c r="N66" s="1337" t="s">
        <v>204</v>
      </c>
      <c r="O66" s="1631">
        <v>2275000</v>
      </c>
      <c r="P66" s="1573"/>
      <c r="Q66" s="1539"/>
      <c r="R66" s="1511" t="str">
        <f t="shared" si="57"/>
        <v>2.06.02</v>
      </c>
      <c r="S66" s="1512" t="str">
        <f t="shared" si="73"/>
        <v>ALAT RUMAH TANGGA</v>
      </c>
      <c r="T66" s="1512">
        <f t="shared" si="74"/>
        <v>5</v>
      </c>
      <c r="U66" s="1608">
        <f t="shared" si="70"/>
        <v>455000</v>
      </c>
      <c r="V66" s="1514">
        <f t="shared" si="71"/>
        <v>14</v>
      </c>
      <c r="W66" s="1609">
        <f t="shared" si="60"/>
        <v>2275000</v>
      </c>
      <c r="X66" s="1609">
        <f t="shared" si="61"/>
        <v>0</v>
      </c>
      <c r="Y66" s="1609">
        <f t="shared" si="62"/>
        <v>0</v>
      </c>
      <c r="Z66" s="1609">
        <f t="shared" si="63"/>
        <v>0</v>
      </c>
      <c r="AA66" s="1609">
        <f t="shared" si="64"/>
        <v>0</v>
      </c>
      <c r="AB66" s="1609">
        <f t="shared" si="65"/>
        <v>0</v>
      </c>
      <c r="AC66" s="1609">
        <f t="shared" si="66"/>
        <v>0</v>
      </c>
      <c r="AD66" s="1515">
        <f t="shared" si="67"/>
        <v>2000</v>
      </c>
      <c r="AE66" s="1552">
        <f t="shared" si="72"/>
        <v>0</v>
      </c>
      <c r="AF66" s="1516">
        <f t="shared" si="68"/>
        <v>2275000</v>
      </c>
      <c r="AG66" s="1550">
        <f t="shared" si="69"/>
        <v>2275000</v>
      </c>
      <c r="AH66" s="1546">
        <f t="shared" si="51"/>
        <v>2275000</v>
      </c>
      <c r="AI66" s="1540">
        <f t="shared" si="49"/>
        <v>2275000</v>
      </c>
      <c r="AJ66" s="1518"/>
      <c r="AK66" s="1518"/>
      <c r="AL66" s="1518"/>
      <c r="AM66" s="1518"/>
      <c r="AN66" s="1518"/>
      <c r="AO66" s="1518"/>
      <c r="AP66" s="1518"/>
    </row>
    <row r="67" spans="1:42" s="1520" customFormat="1" ht="38" customHeight="1">
      <c r="A67" s="1563"/>
      <c r="B67" s="1362" t="s">
        <v>3539</v>
      </c>
      <c r="C67" s="1335" t="s">
        <v>1228</v>
      </c>
      <c r="D67" s="1337"/>
      <c r="E67" s="1336" t="s">
        <v>1465</v>
      </c>
      <c r="F67" s="1336">
        <v>0</v>
      </c>
      <c r="G67" s="1342" t="s">
        <v>221</v>
      </c>
      <c r="H67" s="1337">
        <v>2000</v>
      </c>
      <c r="I67" s="1336">
        <v>0</v>
      </c>
      <c r="J67" s="1336">
        <v>0</v>
      </c>
      <c r="K67" s="1336">
        <v>0</v>
      </c>
      <c r="L67" s="1336">
        <v>0</v>
      </c>
      <c r="M67" s="1336">
        <v>0</v>
      </c>
      <c r="N67" s="1337" t="s">
        <v>204</v>
      </c>
      <c r="O67" s="1631">
        <v>34125000</v>
      </c>
      <c r="P67" s="1573"/>
      <c r="Q67" s="1539"/>
      <c r="R67" s="1511" t="str">
        <f t="shared" si="57"/>
        <v>2.06.02</v>
      </c>
      <c r="S67" s="1512" t="str">
        <f t="shared" si="73"/>
        <v>ALAT RUMAH TANGGA</v>
      </c>
      <c r="T67" s="1512">
        <f t="shared" si="74"/>
        <v>5</v>
      </c>
      <c r="U67" s="1608">
        <f t="shared" si="70"/>
        <v>6825000</v>
      </c>
      <c r="V67" s="1514">
        <f t="shared" si="71"/>
        <v>14</v>
      </c>
      <c r="W67" s="1609">
        <f t="shared" si="60"/>
        <v>34125000</v>
      </c>
      <c r="X67" s="1609">
        <f t="shared" si="61"/>
        <v>0</v>
      </c>
      <c r="Y67" s="1609">
        <f t="shared" si="62"/>
        <v>0</v>
      </c>
      <c r="Z67" s="1609">
        <f t="shared" si="63"/>
        <v>0</v>
      </c>
      <c r="AA67" s="1609">
        <f t="shared" si="64"/>
        <v>0</v>
      </c>
      <c r="AB67" s="1609">
        <f t="shared" si="65"/>
        <v>0</v>
      </c>
      <c r="AC67" s="1609">
        <f t="shared" si="66"/>
        <v>0</v>
      </c>
      <c r="AD67" s="1515">
        <f t="shared" si="67"/>
        <v>2000</v>
      </c>
      <c r="AE67" s="1552">
        <f t="shared" si="72"/>
        <v>0</v>
      </c>
      <c r="AF67" s="1516">
        <f t="shared" si="68"/>
        <v>34125000</v>
      </c>
      <c r="AG67" s="1550">
        <f t="shared" si="69"/>
        <v>34125000</v>
      </c>
      <c r="AH67" s="1546">
        <f t="shared" si="51"/>
        <v>34125000</v>
      </c>
      <c r="AI67" s="1540">
        <f t="shared" si="49"/>
        <v>34125000</v>
      </c>
      <c r="AJ67" s="1518"/>
      <c r="AK67" s="1518"/>
      <c r="AL67" s="1518"/>
      <c r="AM67" s="1518"/>
      <c r="AN67" s="1518"/>
      <c r="AO67" s="1518"/>
      <c r="AP67" s="1518"/>
    </row>
    <row r="68" spans="1:42" s="1520" customFormat="1" ht="38" customHeight="1">
      <c r="A68" s="1563"/>
      <c r="B68" s="1337" t="s">
        <v>2249</v>
      </c>
      <c r="C68" s="1335" t="s">
        <v>1229</v>
      </c>
      <c r="D68" s="1397" t="s">
        <v>732</v>
      </c>
      <c r="E68" s="1336" t="s">
        <v>1466</v>
      </c>
      <c r="F68" s="1336">
        <v>0</v>
      </c>
      <c r="G68" s="1342" t="s">
        <v>225</v>
      </c>
      <c r="H68" s="1337">
        <v>2000</v>
      </c>
      <c r="I68" s="1336">
        <v>0</v>
      </c>
      <c r="J68" s="1336">
        <v>0</v>
      </c>
      <c r="K68" s="1336">
        <v>0</v>
      </c>
      <c r="L68" s="1336">
        <v>0</v>
      </c>
      <c r="M68" s="1336">
        <v>0</v>
      </c>
      <c r="N68" s="1337" t="s">
        <v>204</v>
      </c>
      <c r="O68" s="1631">
        <v>750000</v>
      </c>
      <c r="P68" s="1573"/>
      <c r="Q68" s="1539" t="s">
        <v>3530</v>
      </c>
      <c r="R68" s="1511" t="str">
        <f t="shared" si="57"/>
        <v>2.06.02</v>
      </c>
      <c r="S68" s="1512" t="str">
        <f t="shared" si="73"/>
        <v>ALAT RUMAH TANGGA</v>
      </c>
      <c r="T68" s="1512">
        <f t="shared" si="74"/>
        <v>5</v>
      </c>
      <c r="U68" s="1608">
        <f t="shared" si="70"/>
        <v>150000</v>
      </c>
      <c r="V68" s="1514">
        <f t="shared" si="71"/>
        <v>14</v>
      </c>
      <c r="W68" s="1609">
        <f t="shared" si="60"/>
        <v>750000</v>
      </c>
      <c r="X68" s="1609">
        <f t="shared" si="61"/>
        <v>0</v>
      </c>
      <c r="Y68" s="1609">
        <f t="shared" si="62"/>
        <v>0</v>
      </c>
      <c r="Z68" s="1609">
        <f t="shared" si="63"/>
        <v>0</v>
      </c>
      <c r="AA68" s="1609">
        <f t="shared" si="64"/>
        <v>0</v>
      </c>
      <c r="AB68" s="1609">
        <f t="shared" si="65"/>
        <v>0</v>
      </c>
      <c r="AC68" s="1609">
        <f t="shared" si="66"/>
        <v>0</v>
      </c>
      <c r="AD68" s="1515">
        <f t="shared" si="67"/>
        <v>2000</v>
      </c>
      <c r="AE68" s="1552">
        <f t="shared" si="72"/>
        <v>0</v>
      </c>
      <c r="AF68" s="1516">
        <f t="shared" si="68"/>
        <v>750000</v>
      </c>
      <c r="AG68" s="1550">
        <f t="shared" si="69"/>
        <v>750000</v>
      </c>
      <c r="AH68" s="1546">
        <f t="shared" si="51"/>
        <v>750000</v>
      </c>
      <c r="AI68" s="1540">
        <f t="shared" si="49"/>
        <v>750000</v>
      </c>
      <c r="AJ68" s="1518"/>
      <c r="AK68" s="1518"/>
      <c r="AL68" s="1518"/>
      <c r="AM68" s="1518"/>
      <c r="AN68" s="1518"/>
      <c r="AO68" s="1518"/>
      <c r="AP68" s="1518"/>
    </row>
    <row r="69" spans="1:42" s="1520" customFormat="1" ht="38" customHeight="1">
      <c r="A69" s="1563"/>
      <c r="B69" s="1337" t="s">
        <v>3538</v>
      </c>
      <c r="C69" s="1335" t="s">
        <v>1217</v>
      </c>
      <c r="D69" s="1397" t="s">
        <v>732</v>
      </c>
      <c r="E69" s="1336" t="s">
        <v>747</v>
      </c>
      <c r="F69" s="1336">
        <v>0</v>
      </c>
      <c r="G69" s="1342" t="s">
        <v>233</v>
      </c>
      <c r="H69" s="1337">
        <v>2000</v>
      </c>
      <c r="I69" s="1336">
        <v>0</v>
      </c>
      <c r="J69" s="1336">
        <v>0</v>
      </c>
      <c r="K69" s="1336">
        <v>0</v>
      </c>
      <c r="L69" s="1336">
        <v>0</v>
      </c>
      <c r="M69" s="1336">
        <v>0</v>
      </c>
      <c r="N69" s="1337" t="s">
        <v>204</v>
      </c>
      <c r="O69" s="1631">
        <v>650000</v>
      </c>
      <c r="P69" s="1573"/>
      <c r="Q69" s="1539"/>
      <c r="R69" s="1511" t="str">
        <f t="shared" si="57"/>
        <v>2.06.02</v>
      </c>
      <c r="S69" s="1512" t="str">
        <f t="shared" si="73"/>
        <v>ALAT RUMAH TANGGA</v>
      </c>
      <c r="T69" s="1512">
        <f t="shared" si="74"/>
        <v>5</v>
      </c>
      <c r="U69" s="1608">
        <f t="shared" si="70"/>
        <v>130000</v>
      </c>
      <c r="V69" s="1514">
        <f t="shared" si="71"/>
        <v>14</v>
      </c>
      <c r="W69" s="1609">
        <f t="shared" si="60"/>
        <v>650000</v>
      </c>
      <c r="X69" s="1609">
        <f t="shared" si="61"/>
        <v>0</v>
      </c>
      <c r="Y69" s="1609">
        <f t="shared" si="62"/>
        <v>0</v>
      </c>
      <c r="Z69" s="1609">
        <f t="shared" si="63"/>
        <v>0</v>
      </c>
      <c r="AA69" s="1609">
        <f t="shared" si="64"/>
        <v>0</v>
      </c>
      <c r="AB69" s="1609">
        <f t="shared" si="65"/>
        <v>0</v>
      </c>
      <c r="AC69" s="1609">
        <f t="shared" si="66"/>
        <v>0</v>
      </c>
      <c r="AD69" s="1515">
        <f t="shared" si="67"/>
        <v>2000</v>
      </c>
      <c r="AE69" s="1552">
        <f t="shared" si="72"/>
        <v>0</v>
      </c>
      <c r="AF69" s="1516">
        <f t="shared" si="68"/>
        <v>650000</v>
      </c>
      <c r="AG69" s="1550">
        <f t="shared" si="69"/>
        <v>650000</v>
      </c>
      <c r="AH69" s="1546">
        <f t="shared" si="51"/>
        <v>650000</v>
      </c>
      <c r="AI69" s="1540">
        <f t="shared" si="49"/>
        <v>650000</v>
      </c>
      <c r="AJ69" s="1518"/>
      <c r="AK69" s="1518"/>
      <c r="AL69" s="1518"/>
      <c r="AM69" s="1518"/>
      <c r="AN69" s="1518"/>
      <c r="AO69" s="1518"/>
      <c r="AP69" s="1518"/>
    </row>
    <row r="70" spans="1:42" s="1520" customFormat="1" ht="38" customHeight="1">
      <c r="A70" s="1563"/>
      <c r="B70" s="1337" t="s">
        <v>2836</v>
      </c>
      <c r="C70" s="1335" t="s">
        <v>1230</v>
      </c>
      <c r="D70" s="1397" t="s">
        <v>732</v>
      </c>
      <c r="E70" s="1336" t="s">
        <v>1451</v>
      </c>
      <c r="F70" s="1336">
        <v>0</v>
      </c>
      <c r="G70" s="1342" t="s">
        <v>1526</v>
      </c>
      <c r="H70" s="1337">
        <v>2000</v>
      </c>
      <c r="I70" s="1336">
        <v>0</v>
      </c>
      <c r="J70" s="1336">
        <v>0</v>
      </c>
      <c r="K70" s="1336">
        <v>0</v>
      </c>
      <c r="L70" s="1336">
        <v>0</v>
      </c>
      <c r="M70" s="1336">
        <v>0</v>
      </c>
      <c r="N70" s="1337" t="s">
        <v>204</v>
      </c>
      <c r="O70" s="1631">
        <v>650000</v>
      </c>
      <c r="P70" s="1573"/>
      <c r="Q70" s="1539"/>
      <c r="R70" s="1511" t="str">
        <f t="shared" si="57"/>
        <v>2.06.03</v>
      </c>
      <c r="S70" s="1512" t="str">
        <f t="shared" si="73"/>
        <v>KOMPUTER</v>
      </c>
      <c r="T70" s="1512">
        <f t="shared" si="74"/>
        <v>4</v>
      </c>
      <c r="U70" s="1608">
        <f t="shared" si="70"/>
        <v>162500</v>
      </c>
      <c r="V70" s="1514">
        <f t="shared" si="71"/>
        <v>14</v>
      </c>
      <c r="W70" s="1609">
        <f t="shared" si="60"/>
        <v>650000</v>
      </c>
      <c r="X70" s="1609">
        <f t="shared" si="61"/>
        <v>0</v>
      </c>
      <c r="Y70" s="1609">
        <f t="shared" si="62"/>
        <v>0</v>
      </c>
      <c r="Z70" s="1609">
        <f t="shared" si="63"/>
        <v>0</v>
      </c>
      <c r="AA70" s="1609">
        <f t="shared" si="64"/>
        <v>0</v>
      </c>
      <c r="AB70" s="1609">
        <f t="shared" si="65"/>
        <v>0</v>
      </c>
      <c r="AC70" s="1609">
        <f t="shared" si="66"/>
        <v>0</v>
      </c>
      <c r="AD70" s="1515">
        <f t="shared" si="67"/>
        <v>2000</v>
      </c>
      <c r="AE70" s="1552">
        <f t="shared" si="72"/>
        <v>0</v>
      </c>
      <c r="AF70" s="1516">
        <f t="shared" si="68"/>
        <v>650000</v>
      </c>
      <c r="AG70" s="1550">
        <f t="shared" si="69"/>
        <v>650000</v>
      </c>
      <c r="AH70" s="1546">
        <f t="shared" si="51"/>
        <v>650000</v>
      </c>
      <c r="AI70" s="1546">
        <f t="shared" si="49"/>
        <v>650000</v>
      </c>
      <c r="AJ70" s="1518"/>
      <c r="AK70" s="1518"/>
      <c r="AL70" s="1518"/>
      <c r="AM70" s="1518"/>
      <c r="AN70" s="1518"/>
      <c r="AO70" s="1518"/>
      <c r="AP70" s="1518"/>
    </row>
    <row r="71" spans="1:42" s="1520" customFormat="1" ht="38" customHeight="1">
      <c r="A71" s="1563"/>
      <c r="B71" s="1337" t="s">
        <v>2837</v>
      </c>
      <c r="C71" s="1335" t="s">
        <v>1231</v>
      </c>
      <c r="D71" s="1397" t="s">
        <v>732</v>
      </c>
      <c r="E71" s="1336" t="s">
        <v>1451</v>
      </c>
      <c r="F71" s="1336">
        <v>0</v>
      </c>
      <c r="G71" s="1342" t="s">
        <v>222</v>
      </c>
      <c r="H71" s="1337">
        <v>2000</v>
      </c>
      <c r="I71" s="1336">
        <v>0</v>
      </c>
      <c r="J71" s="1336">
        <v>0</v>
      </c>
      <c r="K71" s="1336">
        <v>0</v>
      </c>
      <c r="L71" s="1336">
        <v>0</v>
      </c>
      <c r="M71" s="1336">
        <v>0</v>
      </c>
      <c r="N71" s="1337" t="s">
        <v>204</v>
      </c>
      <c r="O71" s="1631">
        <v>4420000</v>
      </c>
      <c r="P71" s="1573"/>
      <c r="Q71" s="1539"/>
      <c r="R71" s="1511" t="str">
        <f t="shared" si="57"/>
        <v>2.06.03</v>
      </c>
      <c r="S71" s="1512" t="str">
        <f t="shared" si="73"/>
        <v>KOMPUTER</v>
      </c>
      <c r="T71" s="1512">
        <f t="shared" si="74"/>
        <v>4</v>
      </c>
      <c r="U71" s="1608">
        <f t="shared" si="70"/>
        <v>1105000</v>
      </c>
      <c r="V71" s="1514">
        <f t="shared" si="71"/>
        <v>14</v>
      </c>
      <c r="W71" s="1609">
        <f t="shared" si="60"/>
        <v>4420000</v>
      </c>
      <c r="X71" s="1609">
        <f t="shared" si="61"/>
        <v>0</v>
      </c>
      <c r="Y71" s="1609">
        <f t="shared" si="62"/>
        <v>0</v>
      </c>
      <c r="Z71" s="1609">
        <f t="shared" si="63"/>
        <v>0</v>
      </c>
      <c r="AA71" s="1609">
        <f t="shared" si="64"/>
        <v>0</v>
      </c>
      <c r="AB71" s="1609">
        <f t="shared" si="65"/>
        <v>0</v>
      </c>
      <c r="AC71" s="1609">
        <f t="shared" si="66"/>
        <v>0</v>
      </c>
      <c r="AD71" s="1515">
        <f t="shared" si="67"/>
        <v>2000</v>
      </c>
      <c r="AE71" s="1552">
        <f t="shared" si="72"/>
        <v>0</v>
      </c>
      <c r="AF71" s="1516">
        <f t="shared" si="68"/>
        <v>4420000</v>
      </c>
      <c r="AG71" s="1550">
        <f t="shared" si="69"/>
        <v>4420000</v>
      </c>
      <c r="AH71" s="1546">
        <f t="shared" si="51"/>
        <v>4420000</v>
      </c>
      <c r="AI71" s="1546">
        <f t="shared" si="49"/>
        <v>4420000</v>
      </c>
      <c r="AJ71" s="1518"/>
      <c r="AK71" s="1518"/>
      <c r="AL71" s="1518"/>
      <c r="AM71" s="1518"/>
      <c r="AN71" s="1518"/>
      <c r="AO71" s="1518"/>
      <c r="AP71" s="1518"/>
    </row>
    <row r="72" spans="1:42" s="1520" customFormat="1" ht="38" customHeight="1">
      <c r="A72" s="1563"/>
      <c r="B72" s="1362" t="s">
        <v>2816</v>
      </c>
      <c r="C72" s="1335" t="s">
        <v>1200</v>
      </c>
      <c r="D72" s="1397" t="s">
        <v>732</v>
      </c>
      <c r="E72" s="1336" t="s">
        <v>747</v>
      </c>
      <c r="F72" s="1336">
        <v>0</v>
      </c>
      <c r="G72" s="1342" t="s">
        <v>238</v>
      </c>
      <c r="H72" s="1337">
        <v>2000</v>
      </c>
      <c r="I72" s="1336">
        <v>0</v>
      </c>
      <c r="J72" s="1336">
        <v>0</v>
      </c>
      <c r="K72" s="1336">
        <v>0</v>
      </c>
      <c r="L72" s="1336">
        <v>0</v>
      </c>
      <c r="M72" s="1336">
        <v>0</v>
      </c>
      <c r="N72" s="1337" t="s">
        <v>204</v>
      </c>
      <c r="O72" s="1631">
        <v>525000</v>
      </c>
      <c r="P72" s="1573"/>
      <c r="Q72" s="1539"/>
      <c r="R72" s="1511" t="str">
        <f t="shared" si="57"/>
        <v>2.06.02</v>
      </c>
      <c r="S72" s="1512" t="str">
        <f t="shared" si="73"/>
        <v>ALAT RUMAH TANGGA</v>
      </c>
      <c r="T72" s="1512">
        <f t="shared" si="74"/>
        <v>5</v>
      </c>
      <c r="U72" s="1608">
        <f t="shared" si="70"/>
        <v>105000</v>
      </c>
      <c r="V72" s="1514">
        <f t="shared" si="71"/>
        <v>14</v>
      </c>
      <c r="W72" s="1609">
        <f t="shared" si="60"/>
        <v>525000</v>
      </c>
      <c r="X72" s="1609">
        <f t="shared" si="61"/>
        <v>0</v>
      </c>
      <c r="Y72" s="1609">
        <f t="shared" si="62"/>
        <v>0</v>
      </c>
      <c r="Z72" s="1609">
        <f t="shared" si="63"/>
        <v>0</v>
      </c>
      <c r="AA72" s="1609">
        <f t="shared" si="64"/>
        <v>0</v>
      </c>
      <c r="AB72" s="1609">
        <f t="shared" si="65"/>
        <v>0</v>
      </c>
      <c r="AC72" s="1609">
        <f t="shared" si="66"/>
        <v>0</v>
      </c>
      <c r="AD72" s="1515">
        <f t="shared" si="67"/>
        <v>2000</v>
      </c>
      <c r="AE72" s="1552">
        <f t="shared" si="72"/>
        <v>0</v>
      </c>
      <c r="AF72" s="1516">
        <f t="shared" si="68"/>
        <v>525000</v>
      </c>
      <c r="AG72" s="1550">
        <f t="shared" si="69"/>
        <v>525000</v>
      </c>
      <c r="AH72" s="1546">
        <f t="shared" si="51"/>
        <v>525000</v>
      </c>
      <c r="AI72" s="1540">
        <f t="shared" si="49"/>
        <v>525000</v>
      </c>
      <c r="AJ72" s="1518"/>
      <c r="AK72" s="1518"/>
      <c r="AL72" s="1518"/>
      <c r="AM72" s="1518"/>
      <c r="AN72" s="1518"/>
      <c r="AO72" s="1518"/>
      <c r="AP72" s="1518"/>
    </row>
    <row r="73" spans="1:42" s="1520" customFormat="1" ht="38" customHeight="1">
      <c r="A73" s="1563"/>
      <c r="B73" s="1362" t="s">
        <v>3539</v>
      </c>
      <c r="C73" s="1335" t="s">
        <v>1228</v>
      </c>
      <c r="D73" s="1397" t="s">
        <v>732</v>
      </c>
      <c r="E73" s="1336" t="s">
        <v>1468</v>
      </c>
      <c r="F73" s="1336">
        <v>0</v>
      </c>
      <c r="G73" s="1342" t="s">
        <v>221</v>
      </c>
      <c r="H73" s="1337">
        <v>2000</v>
      </c>
      <c r="I73" s="1336">
        <v>0</v>
      </c>
      <c r="J73" s="1336">
        <v>0</v>
      </c>
      <c r="K73" s="1336">
        <v>0</v>
      </c>
      <c r="L73" s="1336">
        <v>0</v>
      </c>
      <c r="M73" s="1336">
        <v>0</v>
      </c>
      <c r="N73" s="1337" t="s">
        <v>204</v>
      </c>
      <c r="O73" s="1631">
        <v>1250000</v>
      </c>
      <c r="P73" s="1573"/>
      <c r="Q73" s="1539"/>
      <c r="R73" s="1511" t="str">
        <f t="shared" si="57"/>
        <v>2.06.02</v>
      </c>
      <c r="S73" s="1512" t="str">
        <f t="shared" si="73"/>
        <v>ALAT RUMAH TANGGA</v>
      </c>
      <c r="T73" s="1512">
        <f t="shared" si="74"/>
        <v>5</v>
      </c>
      <c r="U73" s="1608">
        <f t="shared" si="70"/>
        <v>250000</v>
      </c>
      <c r="V73" s="1514">
        <f t="shared" si="71"/>
        <v>14</v>
      </c>
      <c r="W73" s="1609">
        <f t="shared" si="60"/>
        <v>1250000</v>
      </c>
      <c r="X73" s="1609">
        <f t="shared" si="61"/>
        <v>0</v>
      </c>
      <c r="Y73" s="1609">
        <f t="shared" si="62"/>
        <v>0</v>
      </c>
      <c r="Z73" s="1609">
        <f t="shared" si="63"/>
        <v>0</v>
      </c>
      <c r="AA73" s="1609">
        <f t="shared" si="64"/>
        <v>0</v>
      </c>
      <c r="AB73" s="1609">
        <f t="shared" si="65"/>
        <v>0</v>
      </c>
      <c r="AC73" s="1609">
        <f t="shared" si="66"/>
        <v>0</v>
      </c>
      <c r="AD73" s="1515">
        <f t="shared" si="67"/>
        <v>2000</v>
      </c>
      <c r="AE73" s="1552">
        <f t="shared" si="72"/>
        <v>0</v>
      </c>
      <c r="AF73" s="1516">
        <f t="shared" si="68"/>
        <v>1250000</v>
      </c>
      <c r="AG73" s="1550">
        <f t="shared" si="69"/>
        <v>1250000</v>
      </c>
      <c r="AH73" s="1546">
        <f t="shared" si="51"/>
        <v>1250000</v>
      </c>
      <c r="AI73" s="1540">
        <f t="shared" si="49"/>
        <v>1250000</v>
      </c>
      <c r="AJ73" s="1518"/>
      <c r="AK73" s="1518"/>
      <c r="AL73" s="1518"/>
      <c r="AM73" s="1518"/>
      <c r="AN73" s="1518"/>
      <c r="AO73" s="1518"/>
      <c r="AP73" s="1518"/>
    </row>
    <row r="74" spans="1:42" s="1520" customFormat="1" ht="38" customHeight="1">
      <c r="A74" s="1563"/>
      <c r="B74" s="1337" t="s">
        <v>3536</v>
      </c>
      <c r="C74" s="1335" t="s">
        <v>1217</v>
      </c>
      <c r="D74" s="1397" t="s">
        <v>732</v>
      </c>
      <c r="E74" s="1336" t="s">
        <v>747</v>
      </c>
      <c r="F74" s="1336">
        <v>0</v>
      </c>
      <c r="G74" s="1342" t="s">
        <v>229</v>
      </c>
      <c r="H74" s="1337">
        <v>2005</v>
      </c>
      <c r="I74" s="1336">
        <v>0</v>
      </c>
      <c r="J74" s="1336">
        <v>0</v>
      </c>
      <c r="K74" s="1336">
        <v>0</v>
      </c>
      <c r="L74" s="1336">
        <v>0</v>
      </c>
      <c r="M74" s="1336">
        <v>0</v>
      </c>
      <c r="N74" s="1337" t="s">
        <v>204</v>
      </c>
      <c r="O74" s="1631">
        <v>4200000</v>
      </c>
      <c r="P74" s="1573"/>
      <c r="Q74" s="1539"/>
      <c r="R74" s="1511" t="str">
        <f t="shared" si="57"/>
        <v>2.06.02</v>
      </c>
      <c r="S74" s="1512" t="str">
        <f t="shared" si="73"/>
        <v>ALAT RUMAH TANGGA</v>
      </c>
      <c r="T74" s="1512">
        <f t="shared" si="74"/>
        <v>5</v>
      </c>
      <c r="U74" s="1608">
        <f t="shared" si="70"/>
        <v>840000</v>
      </c>
      <c r="V74" s="1514">
        <f t="shared" si="71"/>
        <v>9</v>
      </c>
      <c r="W74" s="1609">
        <f t="shared" si="60"/>
        <v>4200000</v>
      </c>
      <c r="X74" s="1609">
        <f t="shared" si="61"/>
        <v>0</v>
      </c>
      <c r="Y74" s="1609">
        <f t="shared" si="62"/>
        <v>0</v>
      </c>
      <c r="Z74" s="1609">
        <f t="shared" si="63"/>
        <v>0</v>
      </c>
      <c r="AA74" s="1609">
        <f t="shared" si="64"/>
        <v>0</v>
      </c>
      <c r="AB74" s="1609">
        <f t="shared" si="65"/>
        <v>0</v>
      </c>
      <c r="AC74" s="1609">
        <f t="shared" si="66"/>
        <v>0</v>
      </c>
      <c r="AD74" s="1515">
        <f t="shared" si="67"/>
        <v>2005</v>
      </c>
      <c r="AE74" s="1552">
        <f t="shared" si="72"/>
        <v>0</v>
      </c>
      <c r="AF74" s="1516">
        <f t="shared" si="68"/>
        <v>4200000</v>
      </c>
      <c r="AG74" s="1550">
        <f t="shared" si="69"/>
        <v>4200000</v>
      </c>
      <c r="AH74" s="1546">
        <f t="shared" si="51"/>
        <v>4200000</v>
      </c>
      <c r="AI74" s="1540">
        <f t="shared" si="49"/>
        <v>4200000</v>
      </c>
      <c r="AJ74" s="1518"/>
      <c r="AK74" s="1518"/>
      <c r="AL74" s="1518"/>
      <c r="AM74" s="1518"/>
      <c r="AN74" s="1518"/>
      <c r="AO74" s="1518"/>
      <c r="AP74" s="1518"/>
    </row>
    <row r="75" spans="1:42" s="1520" customFormat="1" ht="38" customHeight="1">
      <c r="A75" s="1563"/>
      <c r="B75" s="1337" t="s">
        <v>2831</v>
      </c>
      <c r="C75" s="1335" t="s">
        <v>1225</v>
      </c>
      <c r="D75" s="1397" t="s">
        <v>732</v>
      </c>
      <c r="E75" s="1336" t="s">
        <v>1470</v>
      </c>
      <c r="F75" s="1336">
        <v>0</v>
      </c>
      <c r="G75" s="1342" t="s">
        <v>222</v>
      </c>
      <c r="H75" s="1337">
        <v>2005</v>
      </c>
      <c r="I75" s="1336">
        <v>0</v>
      </c>
      <c r="J75" s="1336">
        <v>0</v>
      </c>
      <c r="K75" s="1336">
        <v>0</v>
      </c>
      <c r="L75" s="1336">
        <v>0</v>
      </c>
      <c r="M75" s="1336">
        <v>0</v>
      </c>
      <c r="N75" s="1337" t="s">
        <v>204</v>
      </c>
      <c r="O75" s="1631">
        <v>1925000</v>
      </c>
      <c r="P75" s="1573"/>
      <c r="Q75" s="1539"/>
      <c r="R75" s="1511" t="str">
        <f t="shared" si="57"/>
        <v>2.06.02</v>
      </c>
      <c r="S75" s="1512" t="str">
        <f t="shared" si="73"/>
        <v>ALAT RUMAH TANGGA</v>
      </c>
      <c r="T75" s="1512">
        <f t="shared" si="74"/>
        <v>5</v>
      </c>
      <c r="U75" s="1608">
        <f t="shared" si="70"/>
        <v>385000</v>
      </c>
      <c r="V75" s="1514">
        <f t="shared" si="71"/>
        <v>9</v>
      </c>
      <c r="W75" s="1609">
        <f t="shared" si="60"/>
        <v>1925000</v>
      </c>
      <c r="X75" s="1609">
        <f t="shared" si="61"/>
        <v>0</v>
      </c>
      <c r="Y75" s="1609">
        <f t="shared" si="62"/>
        <v>0</v>
      </c>
      <c r="Z75" s="1609">
        <f t="shared" si="63"/>
        <v>0</v>
      </c>
      <c r="AA75" s="1609">
        <f t="shared" si="64"/>
        <v>0</v>
      </c>
      <c r="AB75" s="1609">
        <f t="shared" si="65"/>
        <v>0</v>
      </c>
      <c r="AC75" s="1609">
        <f t="shared" si="66"/>
        <v>0</v>
      </c>
      <c r="AD75" s="1515">
        <f t="shared" si="67"/>
        <v>2005</v>
      </c>
      <c r="AE75" s="1552">
        <f t="shared" si="72"/>
        <v>0</v>
      </c>
      <c r="AF75" s="1516">
        <f t="shared" si="68"/>
        <v>1925000</v>
      </c>
      <c r="AG75" s="1550">
        <f t="shared" si="69"/>
        <v>1925000</v>
      </c>
      <c r="AH75" s="1546">
        <f t="shared" si="51"/>
        <v>1925000</v>
      </c>
      <c r="AI75" s="1540">
        <f t="shared" si="49"/>
        <v>1925000</v>
      </c>
      <c r="AJ75" s="1518"/>
      <c r="AK75" s="1518"/>
      <c r="AL75" s="1518"/>
      <c r="AM75" s="1518"/>
      <c r="AN75" s="1518"/>
      <c r="AO75" s="1518"/>
      <c r="AP75" s="1518"/>
    </row>
    <row r="76" spans="1:42" s="1520" customFormat="1" ht="38" customHeight="1">
      <c r="A76" s="1563"/>
      <c r="B76" s="1362" t="s">
        <v>3539</v>
      </c>
      <c r="C76" s="1335" t="s">
        <v>1228</v>
      </c>
      <c r="D76" s="1397" t="s">
        <v>732</v>
      </c>
      <c r="E76" s="1336" t="s">
        <v>1465</v>
      </c>
      <c r="F76" s="1336">
        <v>0</v>
      </c>
      <c r="G76" s="1342" t="s">
        <v>221</v>
      </c>
      <c r="H76" s="1337">
        <v>2006</v>
      </c>
      <c r="I76" s="1336">
        <v>0</v>
      </c>
      <c r="J76" s="1336">
        <v>0</v>
      </c>
      <c r="K76" s="1336">
        <v>0</v>
      </c>
      <c r="L76" s="1336">
        <v>0</v>
      </c>
      <c r="M76" s="1336">
        <v>0</v>
      </c>
      <c r="N76" s="1337" t="s">
        <v>204</v>
      </c>
      <c r="O76" s="1631">
        <v>2625000</v>
      </c>
      <c r="P76" s="1573"/>
      <c r="Q76" s="1539"/>
      <c r="R76" s="1511" t="str">
        <f t="shared" si="57"/>
        <v>2.06.02</v>
      </c>
      <c r="S76" s="1512" t="str">
        <f t="shared" si="73"/>
        <v>ALAT RUMAH TANGGA</v>
      </c>
      <c r="T76" s="1512">
        <f t="shared" si="74"/>
        <v>5</v>
      </c>
      <c r="U76" s="1608">
        <f t="shared" si="70"/>
        <v>525000</v>
      </c>
      <c r="V76" s="1514">
        <f t="shared" si="71"/>
        <v>8</v>
      </c>
      <c r="W76" s="1609">
        <f t="shared" si="60"/>
        <v>2625000</v>
      </c>
      <c r="X76" s="1609">
        <f t="shared" si="61"/>
        <v>0</v>
      </c>
      <c r="Y76" s="1609">
        <f t="shared" si="62"/>
        <v>0</v>
      </c>
      <c r="Z76" s="1609">
        <f t="shared" si="63"/>
        <v>0</v>
      </c>
      <c r="AA76" s="1609">
        <f t="shared" si="64"/>
        <v>0</v>
      </c>
      <c r="AB76" s="1609">
        <f t="shared" si="65"/>
        <v>0</v>
      </c>
      <c r="AC76" s="1609">
        <f t="shared" si="66"/>
        <v>0</v>
      </c>
      <c r="AD76" s="1515">
        <f t="shared" si="67"/>
        <v>2006</v>
      </c>
      <c r="AE76" s="1552">
        <f t="shared" si="72"/>
        <v>0</v>
      </c>
      <c r="AF76" s="1516">
        <f t="shared" si="68"/>
        <v>2625000</v>
      </c>
      <c r="AG76" s="1550">
        <f t="shared" si="69"/>
        <v>2625000</v>
      </c>
      <c r="AH76" s="1546">
        <f t="shared" si="51"/>
        <v>2625000</v>
      </c>
      <c r="AI76" s="1540">
        <f t="shared" si="49"/>
        <v>2625000</v>
      </c>
      <c r="AJ76" s="1518"/>
      <c r="AK76" s="1518"/>
      <c r="AL76" s="1518"/>
      <c r="AM76" s="1518"/>
      <c r="AN76" s="1518"/>
      <c r="AO76" s="1518"/>
      <c r="AP76" s="1518"/>
    </row>
    <row r="77" spans="1:42" s="1520" customFormat="1" ht="38" customHeight="1">
      <c r="A77" s="1563"/>
      <c r="B77" s="1337" t="s">
        <v>3538</v>
      </c>
      <c r="C77" s="1335" t="s">
        <v>1217</v>
      </c>
      <c r="D77" s="1397" t="s">
        <v>732</v>
      </c>
      <c r="E77" s="1336" t="s">
        <v>1471</v>
      </c>
      <c r="F77" s="1336">
        <v>0</v>
      </c>
      <c r="G77" s="1342" t="s">
        <v>1527</v>
      </c>
      <c r="H77" s="1337">
        <v>2004</v>
      </c>
      <c r="I77" s="1336">
        <v>0</v>
      </c>
      <c r="J77" s="1336">
        <v>0</v>
      </c>
      <c r="K77" s="1336">
        <v>0</v>
      </c>
      <c r="L77" s="1336">
        <v>0</v>
      </c>
      <c r="M77" s="1336">
        <v>0</v>
      </c>
      <c r="N77" s="1337" t="s">
        <v>204</v>
      </c>
      <c r="O77" s="1631">
        <v>1600000</v>
      </c>
      <c r="P77" s="1573"/>
      <c r="Q77" s="1539"/>
      <c r="R77" s="1511" t="str">
        <f t="shared" si="57"/>
        <v>2.06.02</v>
      </c>
      <c r="S77" s="1512" t="str">
        <f t="shared" si="73"/>
        <v>ALAT RUMAH TANGGA</v>
      </c>
      <c r="T77" s="1512">
        <f t="shared" si="74"/>
        <v>5</v>
      </c>
      <c r="U77" s="1608">
        <f t="shared" si="70"/>
        <v>320000</v>
      </c>
      <c r="V77" s="1514">
        <f t="shared" si="71"/>
        <v>10</v>
      </c>
      <c r="W77" s="1609">
        <f t="shared" si="60"/>
        <v>1600000</v>
      </c>
      <c r="X77" s="1609">
        <f t="shared" si="61"/>
        <v>0</v>
      </c>
      <c r="Y77" s="1609">
        <f t="shared" si="62"/>
        <v>0</v>
      </c>
      <c r="Z77" s="1609">
        <f t="shared" si="63"/>
        <v>0</v>
      </c>
      <c r="AA77" s="1609">
        <f t="shared" si="64"/>
        <v>0</v>
      </c>
      <c r="AB77" s="1609">
        <f t="shared" si="65"/>
        <v>0</v>
      </c>
      <c r="AC77" s="1609">
        <f t="shared" si="66"/>
        <v>0</v>
      </c>
      <c r="AD77" s="1515">
        <f t="shared" si="67"/>
        <v>2004</v>
      </c>
      <c r="AE77" s="1552">
        <f t="shared" si="72"/>
        <v>0</v>
      </c>
      <c r="AF77" s="1516">
        <f t="shared" si="68"/>
        <v>1600000</v>
      </c>
      <c r="AG77" s="1550">
        <f t="shared" si="69"/>
        <v>1600000</v>
      </c>
      <c r="AH77" s="1546">
        <f t="shared" si="51"/>
        <v>1600000</v>
      </c>
      <c r="AI77" s="1540">
        <f t="shared" si="49"/>
        <v>1600000</v>
      </c>
      <c r="AJ77" s="1518"/>
      <c r="AK77" s="1518"/>
      <c r="AL77" s="1518"/>
      <c r="AM77" s="1518"/>
      <c r="AN77" s="1518"/>
      <c r="AO77" s="1518"/>
      <c r="AP77" s="1518"/>
    </row>
    <row r="78" spans="1:42" s="1520" customFormat="1" ht="38" customHeight="1">
      <c r="A78" s="1563"/>
      <c r="B78" s="1337" t="s">
        <v>2841</v>
      </c>
      <c r="C78" s="1335" t="s">
        <v>284</v>
      </c>
      <c r="D78" s="1397" t="s">
        <v>732</v>
      </c>
      <c r="E78" s="1336" t="s">
        <v>747</v>
      </c>
      <c r="F78" s="1336">
        <v>0</v>
      </c>
      <c r="G78" s="1342" t="s">
        <v>225</v>
      </c>
      <c r="H78" s="1337">
        <v>2004</v>
      </c>
      <c r="I78" s="1336">
        <v>0</v>
      </c>
      <c r="J78" s="1336">
        <v>0</v>
      </c>
      <c r="K78" s="1336">
        <v>0</v>
      </c>
      <c r="L78" s="1336">
        <v>0</v>
      </c>
      <c r="M78" s="1336">
        <v>0</v>
      </c>
      <c r="N78" s="1337" t="s">
        <v>204</v>
      </c>
      <c r="O78" s="1631">
        <v>2000000</v>
      </c>
      <c r="P78" s="1573"/>
      <c r="Q78" s="1539"/>
      <c r="R78" s="1511" t="str">
        <f t="shared" si="57"/>
        <v>2.06.02</v>
      </c>
      <c r="S78" s="1512" t="str">
        <f t="shared" si="73"/>
        <v>ALAT RUMAH TANGGA</v>
      </c>
      <c r="T78" s="1512">
        <f t="shared" si="74"/>
        <v>5</v>
      </c>
      <c r="U78" s="1608">
        <f t="shared" si="70"/>
        <v>400000</v>
      </c>
      <c r="V78" s="1514">
        <f t="shared" si="71"/>
        <v>10</v>
      </c>
      <c r="W78" s="1609">
        <f t="shared" si="60"/>
        <v>2000000</v>
      </c>
      <c r="X78" s="1609">
        <f t="shared" si="61"/>
        <v>0</v>
      </c>
      <c r="Y78" s="1609">
        <f t="shared" si="62"/>
        <v>0</v>
      </c>
      <c r="Z78" s="1609">
        <f t="shared" si="63"/>
        <v>0</v>
      </c>
      <c r="AA78" s="1609">
        <f t="shared" si="64"/>
        <v>0</v>
      </c>
      <c r="AB78" s="1609">
        <f t="shared" si="65"/>
        <v>0</v>
      </c>
      <c r="AC78" s="1609">
        <f t="shared" si="66"/>
        <v>0</v>
      </c>
      <c r="AD78" s="1515">
        <f t="shared" si="67"/>
        <v>2004</v>
      </c>
      <c r="AE78" s="1552">
        <f t="shared" si="72"/>
        <v>0</v>
      </c>
      <c r="AF78" s="1516">
        <f t="shared" si="68"/>
        <v>2000000</v>
      </c>
      <c r="AG78" s="1550">
        <f t="shared" si="69"/>
        <v>2000000</v>
      </c>
      <c r="AH78" s="1546">
        <f t="shared" si="51"/>
        <v>2000000</v>
      </c>
      <c r="AI78" s="1540">
        <f t="shared" si="49"/>
        <v>2000000</v>
      </c>
      <c r="AJ78" s="1518"/>
      <c r="AK78" s="1518"/>
      <c r="AL78" s="1518"/>
      <c r="AM78" s="1518"/>
      <c r="AN78" s="1518"/>
      <c r="AO78" s="1518"/>
      <c r="AP78" s="1518"/>
    </row>
    <row r="79" spans="1:42" s="1520" customFormat="1" ht="38" customHeight="1">
      <c r="A79" s="1563"/>
      <c r="B79" s="1337" t="s">
        <v>2841</v>
      </c>
      <c r="C79" s="1335" t="s">
        <v>1234</v>
      </c>
      <c r="D79" s="1397" t="s">
        <v>732</v>
      </c>
      <c r="E79" s="1336" t="s">
        <v>747</v>
      </c>
      <c r="F79" s="1336">
        <v>0</v>
      </c>
      <c r="G79" s="1342" t="s">
        <v>225</v>
      </c>
      <c r="H79" s="1337">
        <v>2000</v>
      </c>
      <c r="I79" s="1336">
        <v>0</v>
      </c>
      <c r="J79" s="1336">
        <v>0</v>
      </c>
      <c r="K79" s="1336">
        <v>0</v>
      </c>
      <c r="L79" s="1336">
        <v>0</v>
      </c>
      <c r="M79" s="1336">
        <v>0</v>
      </c>
      <c r="N79" s="1337" t="s">
        <v>204</v>
      </c>
      <c r="O79" s="1631">
        <v>1012500</v>
      </c>
      <c r="P79" s="1573"/>
      <c r="Q79" s="1539"/>
      <c r="R79" s="1511" t="str">
        <f t="shared" si="57"/>
        <v>2.06.02</v>
      </c>
      <c r="S79" s="1512" t="str">
        <f t="shared" si="73"/>
        <v>ALAT RUMAH TANGGA</v>
      </c>
      <c r="T79" s="1512">
        <f t="shared" si="74"/>
        <v>5</v>
      </c>
      <c r="U79" s="1608">
        <f t="shared" si="70"/>
        <v>202500</v>
      </c>
      <c r="V79" s="1514">
        <f t="shared" si="71"/>
        <v>14</v>
      </c>
      <c r="W79" s="1609">
        <f t="shared" si="60"/>
        <v>1012500</v>
      </c>
      <c r="X79" s="1609">
        <f t="shared" si="61"/>
        <v>0</v>
      </c>
      <c r="Y79" s="1609">
        <f t="shared" si="62"/>
        <v>0</v>
      </c>
      <c r="Z79" s="1609">
        <f t="shared" si="63"/>
        <v>0</v>
      </c>
      <c r="AA79" s="1609">
        <f t="shared" si="64"/>
        <v>0</v>
      </c>
      <c r="AB79" s="1609">
        <f t="shared" si="65"/>
        <v>0</v>
      </c>
      <c r="AC79" s="1609">
        <f t="shared" si="66"/>
        <v>0</v>
      </c>
      <c r="AD79" s="1515">
        <f t="shared" si="67"/>
        <v>2000</v>
      </c>
      <c r="AE79" s="1552">
        <f t="shared" si="72"/>
        <v>0</v>
      </c>
      <c r="AF79" s="1516">
        <f t="shared" si="68"/>
        <v>1012500</v>
      </c>
      <c r="AG79" s="1550">
        <f t="shared" si="69"/>
        <v>1012500</v>
      </c>
      <c r="AH79" s="1546">
        <f t="shared" si="51"/>
        <v>1012500</v>
      </c>
      <c r="AI79" s="1540">
        <f t="shared" si="49"/>
        <v>1012500</v>
      </c>
      <c r="AJ79" s="1518"/>
      <c r="AK79" s="1518"/>
      <c r="AL79" s="1518"/>
      <c r="AM79" s="1518"/>
      <c r="AN79" s="1518"/>
      <c r="AO79" s="1518"/>
      <c r="AP79" s="1518"/>
    </row>
    <row r="80" spans="1:42" s="1520" customFormat="1" ht="38" customHeight="1">
      <c r="A80" s="1563"/>
      <c r="B80" s="1337" t="s">
        <v>2831</v>
      </c>
      <c r="C80" s="1335" t="s">
        <v>1225</v>
      </c>
      <c r="D80" s="1397" t="s">
        <v>732</v>
      </c>
      <c r="E80" s="1336" t="s">
        <v>1470</v>
      </c>
      <c r="F80" s="1336">
        <v>0</v>
      </c>
      <c r="G80" s="1342" t="s">
        <v>222</v>
      </c>
      <c r="H80" s="1337">
        <v>2004</v>
      </c>
      <c r="I80" s="1336">
        <v>0</v>
      </c>
      <c r="J80" s="1336">
        <v>0</v>
      </c>
      <c r="K80" s="1336">
        <v>0</v>
      </c>
      <c r="L80" s="1336">
        <v>0</v>
      </c>
      <c r="M80" s="1336">
        <v>0</v>
      </c>
      <c r="N80" s="1337" t="s">
        <v>204</v>
      </c>
      <c r="O80" s="1631">
        <v>2200000</v>
      </c>
      <c r="P80" s="1573" t="s">
        <v>123</v>
      </c>
      <c r="Q80" s="1539"/>
      <c r="R80" s="1511" t="str">
        <f t="shared" si="57"/>
        <v>2.06.02</v>
      </c>
      <c r="S80" s="1512" t="str">
        <f t="shared" si="73"/>
        <v>ALAT RUMAH TANGGA</v>
      </c>
      <c r="T80" s="1512">
        <f t="shared" si="74"/>
        <v>5</v>
      </c>
      <c r="U80" s="1608">
        <f t="shared" si="70"/>
        <v>440000</v>
      </c>
      <c r="V80" s="1514">
        <f t="shared" si="71"/>
        <v>10</v>
      </c>
      <c r="W80" s="1609">
        <f t="shared" si="60"/>
        <v>2200000</v>
      </c>
      <c r="X80" s="1609">
        <f t="shared" si="61"/>
        <v>0</v>
      </c>
      <c r="Y80" s="1609">
        <f t="shared" si="62"/>
        <v>0</v>
      </c>
      <c r="Z80" s="1609">
        <f t="shared" si="63"/>
        <v>0</v>
      </c>
      <c r="AA80" s="1609">
        <f t="shared" si="64"/>
        <v>0</v>
      </c>
      <c r="AB80" s="1609">
        <f t="shared" si="65"/>
        <v>0</v>
      </c>
      <c r="AC80" s="1609">
        <f t="shared" si="66"/>
        <v>0</v>
      </c>
      <c r="AD80" s="1515">
        <f t="shared" si="67"/>
        <v>2004</v>
      </c>
      <c r="AE80" s="1552">
        <f t="shared" si="72"/>
        <v>0</v>
      </c>
      <c r="AF80" s="1516">
        <f t="shared" si="68"/>
        <v>2200000</v>
      </c>
      <c r="AG80" s="1550">
        <f t="shared" si="69"/>
        <v>2200000</v>
      </c>
      <c r="AH80" s="1546">
        <f t="shared" si="51"/>
        <v>2200000</v>
      </c>
      <c r="AI80" s="1540">
        <f t="shared" si="49"/>
        <v>2200000</v>
      </c>
      <c r="AJ80" s="1518"/>
      <c r="AK80" s="1518"/>
      <c r="AL80" s="1518"/>
      <c r="AM80" s="1518"/>
      <c r="AN80" s="1518"/>
      <c r="AO80" s="1518"/>
      <c r="AP80" s="1518"/>
    </row>
    <row r="81" spans="1:42" s="1520" customFormat="1" ht="38" customHeight="1">
      <c r="A81" s="1563"/>
      <c r="B81" s="1337" t="s">
        <v>2882</v>
      </c>
      <c r="C81" s="1335" t="s">
        <v>1212</v>
      </c>
      <c r="D81" s="1397" t="s">
        <v>732</v>
      </c>
      <c r="E81" s="1336" t="s">
        <v>747</v>
      </c>
      <c r="F81" s="1336">
        <v>0</v>
      </c>
      <c r="G81" s="1342" t="s">
        <v>1527</v>
      </c>
      <c r="H81" s="1337">
        <v>2000</v>
      </c>
      <c r="I81" s="1336">
        <v>0</v>
      </c>
      <c r="J81" s="1336">
        <v>0</v>
      </c>
      <c r="K81" s="1336">
        <v>0</v>
      </c>
      <c r="L81" s="1336">
        <v>0</v>
      </c>
      <c r="M81" s="1336">
        <v>0</v>
      </c>
      <c r="N81" s="1337" t="s">
        <v>204</v>
      </c>
      <c r="O81" s="1631">
        <v>552500</v>
      </c>
      <c r="P81" s="1573"/>
      <c r="Q81" s="1539"/>
      <c r="R81" s="1511" t="str">
        <f t="shared" si="57"/>
        <v>2.06.02</v>
      </c>
      <c r="S81" s="1512" t="str">
        <f t="shared" si="73"/>
        <v>ALAT RUMAH TANGGA</v>
      </c>
      <c r="T81" s="1512">
        <f t="shared" si="74"/>
        <v>5</v>
      </c>
      <c r="U81" s="1608">
        <f t="shared" si="70"/>
        <v>110500</v>
      </c>
      <c r="V81" s="1514">
        <f t="shared" si="71"/>
        <v>14</v>
      </c>
      <c r="W81" s="1609">
        <f t="shared" si="60"/>
        <v>552500</v>
      </c>
      <c r="X81" s="1609">
        <f t="shared" si="61"/>
        <v>0</v>
      </c>
      <c r="Y81" s="1609">
        <f t="shared" si="62"/>
        <v>0</v>
      </c>
      <c r="Z81" s="1609">
        <f t="shared" si="63"/>
        <v>0</v>
      </c>
      <c r="AA81" s="1609">
        <f t="shared" si="64"/>
        <v>0</v>
      </c>
      <c r="AB81" s="1609">
        <f t="shared" si="65"/>
        <v>0</v>
      </c>
      <c r="AC81" s="1609">
        <f t="shared" si="66"/>
        <v>0</v>
      </c>
      <c r="AD81" s="1515">
        <f t="shared" si="67"/>
        <v>2000</v>
      </c>
      <c r="AE81" s="1552">
        <f t="shared" si="72"/>
        <v>0</v>
      </c>
      <c r="AF81" s="1516">
        <f t="shared" si="68"/>
        <v>552500</v>
      </c>
      <c r="AG81" s="1550">
        <f t="shared" si="69"/>
        <v>552500</v>
      </c>
      <c r="AH81" s="1546">
        <f t="shared" si="51"/>
        <v>552500</v>
      </c>
      <c r="AI81" s="1540">
        <f t="shared" si="49"/>
        <v>552500</v>
      </c>
      <c r="AJ81" s="1518"/>
      <c r="AK81" s="1518"/>
      <c r="AL81" s="1518"/>
      <c r="AM81" s="1518"/>
      <c r="AN81" s="1518"/>
      <c r="AO81" s="1518"/>
      <c r="AP81" s="1518"/>
    </row>
    <row r="82" spans="1:42" s="1520" customFormat="1" ht="38" customHeight="1">
      <c r="A82" s="1563"/>
      <c r="B82" s="1337" t="s">
        <v>2843</v>
      </c>
      <c r="C82" s="1335" t="s">
        <v>1236</v>
      </c>
      <c r="D82" s="1397" t="s">
        <v>732</v>
      </c>
      <c r="E82" s="1336" t="s">
        <v>747</v>
      </c>
      <c r="F82" s="1336">
        <v>0</v>
      </c>
      <c r="G82" s="1342" t="s">
        <v>229</v>
      </c>
      <c r="H82" s="1337">
        <v>2000</v>
      </c>
      <c r="I82" s="1336">
        <v>0</v>
      </c>
      <c r="J82" s="1336">
        <v>0</v>
      </c>
      <c r="K82" s="1336">
        <v>0</v>
      </c>
      <c r="L82" s="1336">
        <v>0</v>
      </c>
      <c r="M82" s="1336">
        <v>0</v>
      </c>
      <c r="N82" s="1337" t="s">
        <v>204</v>
      </c>
      <c r="O82" s="1631">
        <v>1050000</v>
      </c>
      <c r="P82" s="1629" t="s">
        <v>145</v>
      </c>
      <c r="Q82" s="1623"/>
      <c r="R82" s="1511" t="str">
        <f t="shared" si="57"/>
        <v>2.06.01</v>
      </c>
      <c r="S82" s="1512" t="str">
        <f t="shared" si="73"/>
        <v>ALAT KANTOR</v>
      </c>
      <c r="T82" s="1512">
        <f t="shared" si="74"/>
        <v>5</v>
      </c>
      <c r="U82" s="1608">
        <f t="shared" si="70"/>
        <v>210000</v>
      </c>
      <c r="V82" s="1514">
        <f t="shared" si="71"/>
        <v>14</v>
      </c>
      <c r="W82" s="1609">
        <f t="shared" si="60"/>
        <v>1050000</v>
      </c>
      <c r="X82" s="1609">
        <f t="shared" si="61"/>
        <v>0</v>
      </c>
      <c r="Y82" s="1609">
        <f t="shared" si="62"/>
        <v>0</v>
      </c>
      <c r="Z82" s="1609">
        <f t="shared" si="63"/>
        <v>0</v>
      </c>
      <c r="AA82" s="1609">
        <f t="shared" si="64"/>
        <v>0</v>
      </c>
      <c r="AB82" s="1609">
        <f t="shared" si="65"/>
        <v>0</v>
      </c>
      <c r="AC82" s="1609">
        <f t="shared" si="66"/>
        <v>0</v>
      </c>
      <c r="AD82" s="1515">
        <f t="shared" si="67"/>
        <v>2000</v>
      </c>
      <c r="AE82" s="1552">
        <f t="shared" si="72"/>
        <v>0</v>
      </c>
      <c r="AF82" s="1516">
        <f t="shared" si="68"/>
        <v>1050000</v>
      </c>
      <c r="AG82" s="1550">
        <f t="shared" si="69"/>
        <v>1050000</v>
      </c>
      <c r="AH82" s="1546">
        <f t="shared" si="51"/>
        <v>1050000</v>
      </c>
      <c r="AI82" s="1546">
        <f t="shared" si="49"/>
        <v>1050000</v>
      </c>
      <c r="AJ82" s="1518"/>
      <c r="AK82" s="1518"/>
      <c r="AL82" s="1518"/>
      <c r="AM82" s="1518"/>
      <c r="AN82" s="1518"/>
      <c r="AO82" s="1518"/>
      <c r="AP82" s="1518"/>
    </row>
    <row r="83" spans="1:42" s="1520" customFormat="1" ht="38" customHeight="1">
      <c r="A83" s="1563"/>
      <c r="B83" s="1337" t="s">
        <v>2843</v>
      </c>
      <c r="C83" s="1335" t="s">
        <v>1237</v>
      </c>
      <c r="D83" s="1397" t="s">
        <v>732</v>
      </c>
      <c r="E83" s="1336" t="s">
        <v>747</v>
      </c>
      <c r="F83" s="1336">
        <v>0</v>
      </c>
      <c r="G83" s="1342" t="s">
        <v>1532</v>
      </c>
      <c r="H83" s="1337">
        <v>2000</v>
      </c>
      <c r="I83" s="1336">
        <v>0</v>
      </c>
      <c r="J83" s="1336">
        <v>0</v>
      </c>
      <c r="K83" s="1336">
        <v>0</v>
      </c>
      <c r="L83" s="1336">
        <v>0</v>
      </c>
      <c r="M83" s="1336">
        <v>0</v>
      </c>
      <c r="N83" s="1337" t="s">
        <v>204</v>
      </c>
      <c r="O83" s="1631">
        <v>715000</v>
      </c>
      <c r="P83" s="1573"/>
      <c r="Q83" s="1539"/>
      <c r="R83" s="1511" t="str">
        <f t="shared" si="57"/>
        <v>2.06.01</v>
      </c>
      <c r="S83" s="1512" t="str">
        <f t="shared" si="73"/>
        <v>ALAT KANTOR</v>
      </c>
      <c r="T83" s="1512">
        <f t="shared" si="74"/>
        <v>5</v>
      </c>
      <c r="U83" s="1608">
        <f t="shared" si="70"/>
        <v>143000</v>
      </c>
      <c r="V83" s="1514">
        <f t="shared" si="71"/>
        <v>14</v>
      </c>
      <c r="W83" s="1609">
        <f t="shared" si="60"/>
        <v>715000</v>
      </c>
      <c r="X83" s="1609">
        <f t="shared" si="61"/>
        <v>0</v>
      </c>
      <c r="Y83" s="1609">
        <f t="shared" si="62"/>
        <v>0</v>
      </c>
      <c r="Z83" s="1609">
        <f t="shared" si="63"/>
        <v>0</v>
      </c>
      <c r="AA83" s="1609">
        <f t="shared" si="64"/>
        <v>0</v>
      </c>
      <c r="AB83" s="1609">
        <f t="shared" si="65"/>
        <v>0</v>
      </c>
      <c r="AC83" s="1609">
        <f t="shared" si="66"/>
        <v>0</v>
      </c>
      <c r="AD83" s="1515">
        <f t="shared" si="67"/>
        <v>2000</v>
      </c>
      <c r="AE83" s="1552">
        <f t="shared" si="72"/>
        <v>0</v>
      </c>
      <c r="AF83" s="1516">
        <f t="shared" si="68"/>
        <v>715000</v>
      </c>
      <c r="AG83" s="1550">
        <f t="shared" si="69"/>
        <v>715000</v>
      </c>
      <c r="AH83" s="1546">
        <f t="shared" si="51"/>
        <v>715000</v>
      </c>
      <c r="AI83" s="1546">
        <f t="shared" si="49"/>
        <v>715000</v>
      </c>
      <c r="AJ83" s="1518"/>
      <c r="AK83" s="1518"/>
      <c r="AL83" s="1518"/>
      <c r="AM83" s="1518"/>
      <c r="AN83" s="1518"/>
      <c r="AO83" s="1518"/>
      <c r="AP83" s="1518"/>
    </row>
    <row r="84" spans="1:42" s="1520" customFormat="1" ht="38" customHeight="1">
      <c r="A84" s="1563"/>
      <c r="B84" s="1337" t="s">
        <v>2817</v>
      </c>
      <c r="C84" s="1335" t="s">
        <v>1238</v>
      </c>
      <c r="D84" s="1397" t="s">
        <v>732</v>
      </c>
      <c r="E84" s="1336" t="s">
        <v>747</v>
      </c>
      <c r="F84" s="1336">
        <v>0</v>
      </c>
      <c r="G84" s="1342" t="s">
        <v>233</v>
      </c>
      <c r="H84" s="1337">
        <v>2000</v>
      </c>
      <c r="I84" s="1336">
        <v>0</v>
      </c>
      <c r="J84" s="1336">
        <v>0</v>
      </c>
      <c r="K84" s="1336">
        <v>0</v>
      </c>
      <c r="L84" s="1336">
        <v>0</v>
      </c>
      <c r="M84" s="1336">
        <v>0</v>
      </c>
      <c r="N84" s="1337" t="s">
        <v>204</v>
      </c>
      <c r="O84" s="1631">
        <v>650000</v>
      </c>
      <c r="P84" s="1573"/>
      <c r="Q84" s="1539"/>
      <c r="R84" s="1511" t="str">
        <f t="shared" si="57"/>
        <v>2.06.01</v>
      </c>
      <c r="S84" s="1512" t="str">
        <f t="shared" si="73"/>
        <v>ALAT KANTOR</v>
      </c>
      <c r="T84" s="1512">
        <f t="shared" si="74"/>
        <v>5</v>
      </c>
      <c r="U84" s="1608">
        <f t="shared" si="70"/>
        <v>130000</v>
      </c>
      <c r="V84" s="1514">
        <f t="shared" si="71"/>
        <v>14</v>
      </c>
      <c r="W84" s="1609">
        <f t="shared" si="60"/>
        <v>650000</v>
      </c>
      <c r="X84" s="1609">
        <f t="shared" si="61"/>
        <v>0</v>
      </c>
      <c r="Y84" s="1609">
        <f t="shared" si="62"/>
        <v>0</v>
      </c>
      <c r="Z84" s="1609">
        <f t="shared" si="63"/>
        <v>0</v>
      </c>
      <c r="AA84" s="1609">
        <f t="shared" si="64"/>
        <v>0</v>
      </c>
      <c r="AB84" s="1609">
        <f t="shared" si="65"/>
        <v>0</v>
      </c>
      <c r="AC84" s="1609">
        <f t="shared" si="66"/>
        <v>0</v>
      </c>
      <c r="AD84" s="1515">
        <f t="shared" si="67"/>
        <v>2000</v>
      </c>
      <c r="AE84" s="1552">
        <f t="shared" si="72"/>
        <v>0</v>
      </c>
      <c r="AF84" s="1516">
        <f t="shared" si="68"/>
        <v>650000</v>
      </c>
      <c r="AG84" s="1550">
        <f t="shared" si="69"/>
        <v>650000</v>
      </c>
      <c r="AH84" s="1546">
        <f t="shared" si="51"/>
        <v>650000</v>
      </c>
      <c r="AI84" s="1546">
        <f t="shared" si="49"/>
        <v>650000</v>
      </c>
      <c r="AJ84" s="1518"/>
      <c r="AK84" s="1518"/>
      <c r="AL84" s="1518"/>
      <c r="AM84" s="1518"/>
      <c r="AN84" s="1518"/>
      <c r="AO84" s="1518"/>
      <c r="AP84" s="1518"/>
    </row>
    <row r="85" spans="1:42" s="1520" customFormat="1" ht="38" customHeight="1">
      <c r="A85" s="1563"/>
      <c r="B85" s="1362" t="s">
        <v>3539</v>
      </c>
      <c r="C85" s="1335" t="s">
        <v>1228</v>
      </c>
      <c r="D85" s="1397" t="s">
        <v>732</v>
      </c>
      <c r="E85" s="1336" t="s">
        <v>1465</v>
      </c>
      <c r="F85" s="1336">
        <v>0</v>
      </c>
      <c r="G85" s="1342" t="s">
        <v>221</v>
      </c>
      <c r="H85" s="1337">
        <v>2000</v>
      </c>
      <c r="I85" s="1336">
        <v>0</v>
      </c>
      <c r="J85" s="1336">
        <v>0</v>
      </c>
      <c r="K85" s="1336">
        <v>0</v>
      </c>
      <c r="L85" s="1336">
        <v>0</v>
      </c>
      <c r="M85" s="1336">
        <v>0</v>
      </c>
      <c r="N85" s="1337" t="s">
        <v>204</v>
      </c>
      <c r="O85" s="1631">
        <v>2625000</v>
      </c>
      <c r="P85" s="1573"/>
      <c r="Q85" s="1539"/>
      <c r="R85" s="1511" t="str">
        <f t="shared" si="57"/>
        <v>2.06.02</v>
      </c>
      <c r="S85" s="1512" t="str">
        <f t="shared" si="73"/>
        <v>ALAT RUMAH TANGGA</v>
      </c>
      <c r="T85" s="1512">
        <f t="shared" si="74"/>
        <v>5</v>
      </c>
      <c r="U85" s="1608">
        <f t="shared" si="70"/>
        <v>525000</v>
      </c>
      <c r="V85" s="1514">
        <f t="shared" si="71"/>
        <v>14</v>
      </c>
      <c r="W85" s="1609">
        <f t="shared" si="60"/>
        <v>2625000</v>
      </c>
      <c r="X85" s="1609">
        <f t="shared" si="61"/>
        <v>0</v>
      </c>
      <c r="Y85" s="1609">
        <f t="shared" si="62"/>
        <v>0</v>
      </c>
      <c r="Z85" s="1609">
        <f t="shared" si="63"/>
        <v>0</v>
      </c>
      <c r="AA85" s="1609">
        <f t="shared" si="64"/>
        <v>0</v>
      </c>
      <c r="AB85" s="1609">
        <f t="shared" si="65"/>
        <v>0</v>
      </c>
      <c r="AC85" s="1609">
        <f t="shared" si="66"/>
        <v>0</v>
      </c>
      <c r="AD85" s="1515">
        <f t="shared" si="67"/>
        <v>2000</v>
      </c>
      <c r="AE85" s="1552">
        <f t="shared" si="72"/>
        <v>0</v>
      </c>
      <c r="AF85" s="1516">
        <f t="shared" si="68"/>
        <v>2625000</v>
      </c>
      <c r="AG85" s="1550">
        <f t="shared" si="69"/>
        <v>2625000</v>
      </c>
      <c r="AH85" s="1546">
        <f t="shared" si="51"/>
        <v>2625000</v>
      </c>
      <c r="AI85" s="1540">
        <f t="shared" si="49"/>
        <v>2625000</v>
      </c>
      <c r="AJ85" s="1518"/>
      <c r="AK85" s="1518"/>
      <c r="AL85" s="1518"/>
      <c r="AM85" s="1518"/>
      <c r="AN85" s="1518"/>
      <c r="AO85" s="1518"/>
      <c r="AP85" s="1518"/>
    </row>
    <row r="86" spans="1:42" s="1520" customFormat="1" ht="38" customHeight="1">
      <c r="A86" s="1563"/>
      <c r="B86" s="1337" t="s">
        <v>2882</v>
      </c>
      <c r="C86" s="1335" t="s">
        <v>1212</v>
      </c>
      <c r="D86" s="1397" t="s">
        <v>732</v>
      </c>
      <c r="E86" s="1336" t="s">
        <v>747</v>
      </c>
      <c r="F86" s="1336">
        <v>0</v>
      </c>
      <c r="G86" s="1342" t="s">
        <v>1527</v>
      </c>
      <c r="H86" s="1337">
        <v>2002</v>
      </c>
      <c r="I86" s="1336">
        <v>0</v>
      </c>
      <c r="J86" s="1336">
        <v>0</v>
      </c>
      <c r="K86" s="1336">
        <v>0</v>
      </c>
      <c r="L86" s="1336">
        <v>0</v>
      </c>
      <c r="M86" s="1336">
        <v>0</v>
      </c>
      <c r="N86" s="1337" t="s">
        <v>204</v>
      </c>
      <c r="O86" s="1631">
        <v>1190000</v>
      </c>
      <c r="P86" s="1573"/>
      <c r="Q86" s="1539"/>
      <c r="R86" s="1511" t="str">
        <f t="shared" si="57"/>
        <v>2.06.02</v>
      </c>
      <c r="S86" s="1512" t="str">
        <f t="shared" si="73"/>
        <v>ALAT RUMAH TANGGA</v>
      </c>
      <c r="T86" s="1512">
        <f t="shared" si="74"/>
        <v>5</v>
      </c>
      <c r="U86" s="1608">
        <f t="shared" si="70"/>
        <v>238000</v>
      </c>
      <c r="V86" s="1514">
        <f t="shared" si="71"/>
        <v>12</v>
      </c>
      <c r="W86" s="1609">
        <f t="shared" si="60"/>
        <v>1190000</v>
      </c>
      <c r="X86" s="1609">
        <f t="shared" si="61"/>
        <v>0</v>
      </c>
      <c r="Y86" s="1609">
        <f t="shared" si="62"/>
        <v>0</v>
      </c>
      <c r="Z86" s="1609">
        <f t="shared" si="63"/>
        <v>0</v>
      </c>
      <c r="AA86" s="1609">
        <f t="shared" si="64"/>
        <v>0</v>
      </c>
      <c r="AB86" s="1609">
        <f t="shared" si="65"/>
        <v>0</v>
      </c>
      <c r="AC86" s="1609">
        <f t="shared" si="66"/>
        <v>0</v>
      </c>
      <c r="AD86" s="1515">
        <f t="shared" si="67"/>
        <v>2002</v>
      </c>
      <c r="AE86" s="1552">
        <f t="shared" si="72"/>
        <v>0</v>
      </c>
      <c r="AF86" s="1516">
        <f t="shared" si="68"/>
        <v>1190000</v>
      </c>
      <c r="AG86" s="1550">
        <f t="shared" si="69"/>
        <v>1190000</v>
      </c>
      <c r="AH86" s="1546">
        <f t="shared" si="51"/>
        <v>1190000</v>
      </c>
      <c r="AI86" s="1540">
        <f t="shared" si="49"/>
        <v>1190000</v>
      </c>
      <c r="AJ86" s="1518"/>
      <c r="AK86" s="1518"/>
      <c r="AL86" s="1518"/>
      <c r="AM86" s="1518"/>
      <c r="AN86" s="1518"/>
      <c r="AO86" s="1518"/>
      <c r="AP86" s="1518"/>
    </row>
    <row r="87" spans="1:42" s="1520" customFormat="1" ht="38" customHeight="1">
      <c r="A87" s="1563"/>
      <c r="B87" s="1337" t="s">
        <v>2843</v>
      </c>
      <c r="C87" s="1335" t="s">
        <v>1242</v>
      </c>
      <c r="D87" s="1397" t="s">
        <v>732</v>
      </c>
      <c r="E87" s="1336" t="s">
        <v>747</v>
      </c>
      <c r="F87" s="1336">
        <v>0</v>
      </c>
      <c r="G87" s="1342" t="s">
        <v>229</v>
      </c>
      <c r="H87" s="1337">
        <v>2000</v>
      </c>
      <c r="I87" s="1336">
        <v>0</v>
      </c>
      <c r="J87" s="1336">
        <v>0</v>
      </c>
      <c r="K87" s="1336">
        <v>0</v>
      </c>
      <c r="L87" s="1336">
        <v>0</v>
      </c>
      <c r="M87" s="1336">
        <v>0</v>
      </c>
      <c r="N87" s="1337" t="s">
        <v>204</v>
      </c>
      <c r="O87" s="1631">
        <v>1125000</v>
      </c>
      <c r="P87" s="1573"/>
      <c r="Q87" s="1539"/>
      <c r="R87" s="1511" t="str">
        <f t="shared" si="57"/>
        <v>2.06.01</v>
      </c>
      <c r="S87" s="1512" t="str">
        <f t="shared" si="73"/>
        <v>ALAT KANTOR</v>
      </c>
      <c r="T87" s="1512">
        <f t="shared" si="74"/>
        <v>5</v>
      </c>
      <c r="U87" s="1608">
        <f t="shared" si="70"/>
        <v>225000</v>
      </c>
      <c r="V87" s="1514">
        <f t="shared" si="71"/>
        <v>14</v>
      </c>
      <c r="W87" s="1609">
        <f t="shared" si="60"/>
        <v>1125000</v>
      </c>
      <c r="X87" s="1609">
        <f t="shared" si="61"/>
        <v>0</v>
      </c>
      <c r="Y87" s="1609">
        <f t="shared" si="62"/>
        <v>0</v>
      </c>
      <c r="Z87" s="1609">
        <f t="shared" si="63"/>
        <v>0</v>
      </c>
      <c r="AA87" s="1609">
        <f t="shared" si="64"/>
        <v>0</v>
      </c>
      <c r="AB87" s="1609">
        <f t="shared" si="65"/>
        <v>0</v>
      </c>
      <c r="AC87" s="1609">
        <f t="shared" si="66"/>
        <v>0</v>
      </c>
      <c r="AD87" s="1515">
        <f t="shared" si="67"/>
        <v>2000</v>
      </c>
      <c r="AE87" s="1552">
        <f t="shared" si="72"/>
        <v>0</v>
      </c>
      <c r="AF87" s="1516">
        <f t="shared" si="68"/>
        <v>1125000</v>
      </c>
      <c r="AG87" s="1550">
        <f t="shared" si="69"/>
        <v>1125000</v>
      </c>
      <c r="AH87" s="1546">
        <f t="shared" si="51"/>
        <v>1125000</v>
      </c>
      <c r="AI87" s="1546">
        <f t="shared" si="49"/>
        <v>1125000</v>
      </c>
      <c r="AJ87" s="1518"/>
      <c r="AK87" s="1518"/>
      <c r="AL87" s="1518"/>
      <c r="AM87" s="1518"/>
      <c r="AN87" s="1518"/>
      <c r="AO87" s="1518"/>
      <c r="AP87" s="1518"/>
    </row>
    <row r="88" spans="1:42" s="1518" customFormat="1" ht="38" customHeight="1">
      <c r="A88" s="1563"/>
      <c r="B88" s="1337" t="s">
        <v>2843</v>
      </c>
      <c r="C88" s="1335" t="s">
        <v>1236</v>
      </c>
      <c r="D88" s="1397" t="s">
        <v>732</v>
      </c>
      <c r="E88" s="1336" t="s">
        <v>747</v>
      </c>
      <c r="F88" s="1336">
        <v>0</v>
      </c>
      <c r="G88" s="1342" t="s">
        <v>229</v>
      </c>
      <c r="H88" s="1337">
        <v>2001</v>
      </c>
      <c r="I88" s="1336">
        <v>0</v>
      </c>
      <c r="J88" s="1336">
        <v>0</v>
      </c>
      <c r="K88" s="1336">
        <v>0</v>
      </c>
      <c r="L88" s="1336">
        <v>0</v>
      </c>
      <c r="M88" s="1336">
        <v>0</v>
      </c>
      <c r="N88" s="1337" t="s">
        <v>204</v>
      </c>
      <c r="O88" s="1631">
        <v>975000</v>
      </c>
      <c r="P88" s="1573"/>
      <c r="Q88" s="1539"/>
      <c r="R88" s="1511" t="str">
        <f t="shared" si="57"/>
        <v>2.06.01</v>
      </c>
      <c r="S88" s="1512" t="str">
        <f t="shared" si="73"/>
        <v>ALAT KANTOR</v>
      </c>
      <c r="T88" s="1512">
        <f t="shared" si="74"/>
        <v>5</v>
      </c>
      <c r="U88" s="1608">
        <f t="shared" si="70"/>
        <v>195000</v>
      </c>
      <c r="V88" s="1514">
        <f t="shared" si="71"/>
        <v>13</v>
      </c>
      <c r="W88" s="1609">
        <f t="shared" si="60"/>
        <v>975000</v>
      </c>
      <c r="X88" s="1609">
        <f t="shared" si="61"/>
        <v>0</v>
      </c>
      <c r="Y88" s="1609">
        <f t="shared" si="62"/>
        <v>0</v>
      </c>
      <c r="Z88" s="1609">
        <f t="shared" si="63"/>
        <v>0</v>
      </c>
      <c r="AA88" s="1609">
        <f t="shared" si="64"/>
        <v>0</v>
      </c>
      <c r="AB88" s="1609">
        <f t="shared" si="65"/>
        <v>0</v>
      </c>
      <c r="AC88" s="1609">
        <f t="shared" si="66"/>
        <v>0</v>
      </c>
      <c r="AD88" s="1515">
        <f t="shared" si="67"/>
        <v>2001</v>
      </c>
      <c r="AE88" s="1552">
        <f t="shared" si="72"/>
        <v>0</v>
      </c>
      <c r="AF88" s="1516">
        <f t="shared" si="68"/>
        <v>975000</v>
      </c>
      <c r="AG88" s="1550">
        <f t="shared" si="69"/>
        <v>975000</v>
      </c>
      <c r="AH88" s="1546">
        <f t="shared" si="51"/>
        <v>975000</v>
      </c>
      <c r="AI88" s="1546">
        <f t="shared" si="49"/>
        <v>975000</v>
      </c>
    </row>
    <row r="89" spans="1:42" s="1518" customFormat="1" ht="38" customHeight="1">
      <c r="A89" s="1563"/>
      <c r="B89" s="1337" t="s">
        <v>2858</v>
      </c>
      <c r="C89" s="1335" t="s">
        <v>1243</v>
      </c>
      <c r="D89" s="1397" t="s">
        <v>732</v>
      </c>
      <c r="E89" s="1336" t="s">
        <v>784</v>
      </c>
      <c r="F89" s="1336">
        <v>0</v>
      </c>
      <c r="G89" s="1342" t="s">
        <v>222</v>
      </c>
      <c r="H89" s="1337">
        <v>2002</v>
      </c>
      <c r="I89" s="1336">
        <v>0</v>
      </c>
      <c r="J89" s="1336">
        <v>0</v>
      </c>
      <c r="K89" s="1336">
        <v>0</v>
      </c>
      <c r="L89" s="1336">
        <v>0</v>
      </c>
      <c r="M89" s="1336">
        <v>0</v>
      </c>
      <c r="N89" s="1337" t="s">
        <v>204</v>
      </c>
      <c r="O89" s="1631">
        <v>1625000</v>
      </c>
      <c r="P89" s="1573"/>
      <c r="Q89" s="1539"/>
      <c r="R89" s="1511" t="str">
        <f t="shared" si="57"/>
        <v>2.06.01</v>
      </c>
      <c r="S89" s="1512" t="str">
        <f t="shared" si="73"/>
        <v>ALAT KANTOR</v>
      </c>
      <c r="T89" s="1512">
        <f t="shared" si="74"/>
        <v>5</v>
      </c>
      <c r="U89" s="1608">
        <f t="shared" si="70"/>
        <v>325000</v>
      </c>
      <c r="V89" s="1514">
        <f t="shared" si="71"/>
        <v>12</v>
      </c>
      <c r="W89" s="1609">
        <f t="shared" si="60"/>
        <v>1625000</v>
      </c>
      <c r="X89" s="1609">
        <f t="shared" si="61"/>
        <v>0</v>
      </c>
      <c r="Y89" s="1609">
        <f t="shared" si="62"/>
        <v>0</v>
      </c>
      <c r="Z89" s="1609">
        <f t="shared" si="63"/>
        <v>0</v>
      </c>
      <c r="AA89" s="1609">
        <f t="shared" si="64"/>
        <v>0</v>
      </c>
      <c r="AB89" s="1609">
        <f t="shared" si="65"/>
        <v>0</v>
      </c>
      <c r="AC89" s="1609">
        <f t="shared" si="66"/>
        <v>0</v>
      </c>
      <c r="AD89" s="1515">
        <f t="shared" si="67"/>
        <v>2002</v>
      </c>
      <c r="AE89" s="1552">
        <f t="shared" si="72"/>
        <v>0</v>
      </c>
      <c r="AF89" s="1516">
        <f t="shared" si="68"/>
        <v>1625000</v>
      </c>
      <c r="AG89" s="1550">
        <f t="shared" si="69"/>
        <v>1625000</v>
      </c>
      <c r="AH89" s="1546">
        <f t="shared" si="51"/>
        <v>1625000</v>
      </c>
      <c r="AI89" s="1546">
        <f t="shared" si="49"/>
        <v>1625000</v>
      </c>
    </row>
    <row r="90" spans="1:42" s="1518" customFormat="1" ht="38" customHeight="1">
      <c r="A90" s="1563"/>
      <c r="B90" s="1362" t="s">
        <v>3539</v>
      </c>
      <c r="C90" s="1335" t="s">
        <v>1228</v>
      </c>
      <c r="D90" s="1397" t="s">
        <v>732</v>
      </c>
      <c r="E90" s="1336" t="s">
        <v>1472</v>
      </c>
      <c r="F90" s="1336">
        <v>0</v>
      </c>
      <c r="G90" s="1342" t="s">
        <v>221</v>
      </c>
      <c r="H90" s="1337">
        <v>2002</v>
      </c>
      <c r="I90" s="1336">
        <v>0</v>
      </c>
      <c r="J90" s="1336">
        <v>0</v>
      </c>
      <c r="K90" s="1336">
        <v>0</v>
      </c>
      <c r="L90" s="1336">
        <v>0</v>
      </c>
      <c r="M90" s="1336">
        <v>0</v>
      </c>
      <c r="N90" s="1337" t="s">
        <v>204</v>
      </c>
      <c r="O90" s="1631">
        <v>4042500</v>
      </c>
      <c r="P90" s="1573"/>
      <c r="Q90" s="1539"/>
      <c r="R90" s="1511" t="str">
        <f t="shared" si="57"/>
        <v>2.06.02</v>
      </c>
      <c r="S90" s="1512" t="str">
        <f t="shared" si="73"/>
        <v>ALAT RUMAH TANGGA</v>
      </c>
      <c r="T90" s="1512">
        <f t="shared" si="74"/>
        <v>5</v>
      </c>
      <c r="U90" s="1608">
        <f t="shared" si="70"/>
        <v>808500</v>
      </c>
      <c r="V90" s="1514">
        <f t="shared" si="71"/>
        <v>12</v>
      </c>
      <c r="W90" s="1609">
        <f t="shared" si="60"/>
        <v>4042500</v>
      </c>
      <c r="X90" s="1609">
        <f t="shared" si="61"/>
        <v>0</v>
      </c>
      <c r="Y90" s="1609">
        <f t="shared" si="62"/>
        <v>0</v>
      </c>
      <c r="Z90" s="1609">
        <f t="shared" si="63"/>
        <v>0</v>
      </c>
      <c r="AA90" s="1609">
        <f t="shared" si="64"/>
        <v>0</v>
      </c>
      <c r="AB90" s="1609">
        <f t="shared" si="65"/>
        <v>0</v>
      </c>
      <c r="AC90" s="1609">
        <f t="shared" si="66"/>
        <v>0</v>
      </c>
      <c r="AD90" s="1515">
        <f t="shared" si="67"/>
        <v>2002</v>
      </c>
      <c r="AE90" s="1552">
        <f t="shared" si="72"/>
        <v>0</v>
      </c>
      <c r="AF90" s="1516">
        <f t="shared" si="68"/>
        <v>4042500</v>
      </c>
      <c r="AG90" s="1550">
        <f t="shared" si="69"/>
        <v>4042500</v>
      </c>
      <c r="AH90" s="1546">
        <f t="shared" si="51"/>
        <v>4042500</v>
      </c>
      <c r="AI90" s="1540">
        <f t="shared" si="49"/>
        <v>4042500</v>
      </c>
    </row>
    <row r="91" spans="1:42" s="1518" customFormat="1" ht="38" customHeight="1">
      <c r="A91" s="1563"/>
      <c r="B91" s="1337" t="s">
        <v>2831</v>
      </c>
      <c r="C91" s="1335" t="s">
        <v>1225</v>
      </c>
      <c r="D91" s="1397" t="s">
        <v>732</v>
      </c>
      <c r="E91" s="1336" t="s">
        <v>1474</v>
      </c>
      <c r="F91" s="1336">
        <v>0</v>
      </c>
      <c r="G91" s="1342" t="s">
        <v>222</v>
      </c>
      <c r="H91" s="1337">
        <v>2001</v>
      </c>
      <c r="I91" s="1336">
        <v>0</v>
      </c>
      <c r="J91" s="1336">
        <v>0</v>
      </c>
      <c r="K91" s="1336">
        <v>0</v>
      </c>
      <c r="L91" s="1336">
        <v>0</v>
      </c>
      <c r="M91" s="1336">
        <v>0</v>
      </c>
      <c r="N91" s="1337" t="s">
        <v>204</v>
      </c>
      <c r="O91" s="1631">
        <v>1950000</v>
      </c>
      <c r="P91" s="1573"/>
      <c r="Q91" s="1539"/>
      <c r="R91" s="1511" t="str">
        <f t="shared" si="57"/>
        <v>2.06.02</v>
      </c>
      <c r="S91" s="1512" t="str">
        <f t="shared" si="73"/>
        <v>ALAT RUMAH TANGGA</v>
      </c>
      <c r="T91" s="1512">
        <f t="shared" si="74"/>
        <v>5</v>
      </c>
      <c r="U91" s="1608">
        <f t="shared" si="70"/>
        <v>390000</v>
      </c>
      <c r="V91" s="1514">
        <f t="shared" si="71"/>
        <v>13</v>
      </c>
      <c r="W91" s="1609">
        <f t="shared" si="60"/>
        <v>1950000</v>
      </c>
      <c r="X91" s="1609">
        <f t="shared" si="61"/>
        <v>0</v>
      </c>
      <c r="Y91" s="1609">
        <f t="shared" si="62"/>
        <v>0</v>
      </c>
      <c r="Z91" s="1609">
        <f t="shared" si="63"/>
        <v>0</v>
      </c>
      <c r="AA91" s="1609">
        <f t="shared" si="64"/>
        <v>0</v>
      </c>
      <c r="AB91" s="1609">
        <f t="shared" si="65"/>
        <v>0</v>
      </c>
      <c r="AC91" s="1609">
        <f t="shared" si="66"/>
        <v>0</v>
      </c>
      <c r="AD91" s="1515">
        <f t="shared" si="67"/>
        <v>2001</v>
      </c>
      <c r="AE91" s="1552">
        <f t="shared" si="72"/>
        <v>0</v>
      </c>
      <c r="AF91" s="1516">
        <f t="shared" si="68"/>
        <v>1950000</v>
      </c>
      <c r="AG91" s="1550">
        <f t="shared" si="69"/>
        <v>1950000</v>
      </c>
      <c r="AH91" s="1546">
        <f t="shared" si="51"/>
        <v>1950000</v>
      </c>
      <c r="AI91" s="1540">
        <f t="shared" si="51"/>
        <v>1950000</v>
      </c>
    </row>
    <row r="92" spans="1:42" s="1518" customFormat="1" ht="38" customHeight="1">
      <c r="A92" s="1563"/>
      <c r="B92" s="1337" t="s">
        <v>3536</v>
      </c>
      <c r="C92" s="1335" t="s">
        <v>1217</v>
      </c>
      <c r="D92" s="1397" t="s">
        <v>732</v>
      </c>
      <c r="E92" s="1336" t="s">
        <v>1471</v>
      </c>
      <c r="F92" s="1336">
        <v>0</v>
      </c>
      <c r="G92" s="1342" t="s">
        <v>224</v>
      </c>
      <c r="H92" s="1337">
        <v>2005</v>
      </c>
      <c r="I92" s="1336">
        <v>0</v>
      </c>
      <c r="J92" s="1336">
        <v>0</v>
      </c>
      <c r="K92" s="1336">
        <v>0</v>
      </c>
      <c r="L92" s="1336">
        <v>0</v>
      </c>
      <c r="M92" s="1336">
        <v>0</v>
      </c>
      <c r="N92" s="1337" t="s">
        <v>204</v>
      </c>
      <c r="O92" s="1631">
        <v>1400000</v>
      </c>
      <c r="P92" s="1573"/>
      <c r="Q92" s="1539"/>
      <c r="R92" s="1511" t="str">
        <f t="shared" si="57"/>
        <v>2.06.02</v>
      </c>
      <c r="S92" s="1512" t="str">
        <f t="shared" si="73"/>
        <v>ALAT RUMAH TANGGA</v>
      </c>
      <c r="T92" s="1512">
        <f t="shared" si="74"/>
        <v>5</v>
      </c>
      <c r="U92" s="1608">
        <f t="shared" si="70"/>
        <v>280000</v>
      </c>
      <c r="V92" s="1514">
        <f t="shared" si="71"/>
        <v>9</v>
      </c>
      <c r="W92" s="1609">
        <f t="shared" si="60"/>
        <v>1400000</v>
      </c>
      <c r="X92" s="1609">
        <f t="shared" si="61"/>
        <v>0</v>
      </c>
      <c r="Y92" s="1609">
        <f t="shared" si="62"/>
        <v>0</v>
      </c>
      <c r="Z92" s="1609">
        <f t="shared" si="63"/>
        <v>0</v>
      </c>
      <c r="AA92" s="1609">
        <f t="shared" si="64"/>
        <v>0</v>
      </c>
      <c r="AB92" s="1609">
        <f t="shared" si="65"/>
        <v>0</v>
      </c>
      <c r="AC92" s="1609">
        <f t="shared" si="66"/>
        <v>0</v>
      </c>
      <c r="AD92" s="1515">
        <f t="shared" si="67"/>
        <v>2005</v>
      </c>
      <c r="AE92" s="1552">
        <f t="shared" si="72"/>
        <v>0</v>
      </c>
      <c r="AF92" s="1516">
        <f t="shared" si="68"/>
        <v>1400000</v>
      </c>
      <c r="AG92" s="1550">
        <f t="shared" si="69"/>
        <v>1400000</v>
      </c>
      <c r="AH92" s="1546">
        <f t="shared" ref="AH92:AI155" si="75">AG92+AB92</f>
        <v>1400000</v>
      </c>
      <c r="AI92" s="1540">
        <f t="shared" si="75"/>
        <v>1400000</v>
      </c>
    </row>
    <row r="93" spans="1:42" s="1518" customFormat="1" ht="38" customHeight="1">
      <c r="A93" s="1563"/>
      <c r="B93" s="1337" t="s">
        <v>2882</v>
      </c>
      <c r="C93" s="1335" t="s">
        <v>1212</v>
      </c>
      <c r="D93" s="1397" t="s">
        <v>732</v>
      </c>
      <c r="E93" s="1336" t="s">
        <v>747</v>
      </c>
      <c r="F93" s="1336">
        <v>0</v>
      </c>
      <c r="G93" s="1342" t="s">
        <v>233</v>
      </c>
      <c r="H93" s="1337">
        <v>2005</v>
      </c>
      <c r="I93" s="1336">
        <v>0</v>
      </c>
      <c r="J93" s="1336">
        <v>0</v>
      </c>
      <c r="K93" s="1336">
        <v>0</v>
      </c>
      <c r="L93" s="1336">
        <v>0</v>
      </c>
      <c r="M93" s="1336">
        <v>0</v>
      </c>
      <c r="N93" s="1337" t="s">
        <v>204</v>
      </c>
      <c r="O93" s="1631">
        <v>595000</v>
      </c>
      <c r="P93" s="1573"/>
      <c r="Q93" s="1539"/>
      <c r="R93" s="1511" t="str">
        <f t="shared" si="57"/>
        <v>2.06.02</v>
      </c>
      <c r="S93" s="1512" t="str">
        <f t="shared" si="73"/>
        <v>ALAT RUMAH TANGGA</v>
      </c>
      <c r="T93" s="1512">
        <f t="shared" si="74"/>
        <v>5</v>
      </c>
      <c r="U93" s="1608">
        <f t="shared" si="70"/>
        <v>119000</v>
      </c>
      <c r="V93" s="1514">
        <f t="shared" si="71"/>
        <v>9</v>
      </c>
      <c r="W93" s="1609">
        <f t="shared" si="60"/>
        <v>595000</v>
      </c>
      <c r="X93" s="1609">
        <f t="shared" si="61"/>
        <v>0</v>
      </c>
      <c r="Y93" s="1609">
        <f t="shared" si="62"/>
        <v>0</v>
      </c>
      <c r="Z93" s="1609">
        <f t="shared" si="63"/>
        <v>0</v>
      </c>
      <c r="AA93" s="1609">
        <f t="shared" si="64"/>
        <v>0</v>
      </c>
      <c r="AB93" s="1609">
        <f t="shared" si="65"/>
        <v>0</v>
      </c>
      <c r="AC93" s="1609">
        <f t="shared" si="66"/>
        <v>0</v>
      </c>
      <c r="AD93" s="1515">
        <f t="shared" si="67"/>
        <v>2005</v>
      </c>
      <c r="AE93" s="1552">
        <f t="shared" si="72"/>
        <v>0</v>
      </c>
      <c r="AF93" s="1516">
        <f t="shared" si="68"/>
        <v>595000</v>
      </c>
      <c r="AG93" s="1550">
        <f t="shared" si="69"/>
        <v>595000</v>
      </c>
      <c r="AH93" s="1546">
        <f t="shared" si="75"/>
        <v>595000</v>
      </c>
      <c r="AI93" s="1540">
        <f t="shared" si="75"/>
        <v>595000</v>
      </c>
    </row>
    <row r="94" spans="1:42" s="1518" customFormat="1" ht="38" customHeight="1">
      <c r="A94" s="1563"/>
      <c r="B94" s="1337" t="s">
        <v>2831</v>
      </c>
      <c r="C94" s="1335" t="s">
        <v>1245</v>
      </c>
      <c r="D94" s="1397" t="s">
        <v>732</v>
      </c>
      <c r="E94" s="1336" t="s">
        <v>1470</v>
      </c>
      <c r="F94" s="1336">
        <v>0</v>
      </c>
      <c r="G94" s="1342" t="s">
        <v>1533</v>
      </c>
      <c r="H94" s="1337">
        <v>2005</v>
      </c>
      <c r="I94" s="1336">
        <v>0</v>
      </c>
      <c r="J94" s="1336">
        <v>0</v>
      </c>
      <c r="K94" s="1336">
        <v>0</v>
      </c>
      <c r="L94" s="1336">
        <v>0</v>
      </c>
      <c r="M94" s="1336">
        <v>0</v>
      </c>
      <c r="N94" s="1337" t="s">
        <v>204</v>
      </c>
      <c r="O94" s="1631">
        <v>6650000</v>
      </c>
      <c r="P94" s="1573"/>
      <c r="Q94" s="1539"/>
      <c r="R94" s="1511" t="str">
        <f t="shared" si="57"/>
        <v>2.06.02</v>
      </c>
      <c r="S94" s="1512" t="str">
        <f t="shared" si="73"/>
        <v>ALAT RUMAH TANGGA</v>
      </c>
      <c r="T94" s="1512">
        <f t="shared" si="74"/>
        <v>5</v>
      </c>
      <c r="U94" s="1608">
        <f t="shared" si="70"/>
        <v>1330000</v>
      </c>
      <c r="V94" s="1514">
        <f t="shared" si="71"/>
        <v>9</v>
      </c>
      <c r="W94" s="1609">
        <f t="shared" si="60"/>
        <v>6650000</v>
      </c>
      <c r="X94" s="1609">
        <f t="shared" si="61"/>
        <v>0</v>
      </c>
      <c r="Y94" s="1609">
        <f t="shared" si="62"/>
        <v>0</v>
      </c>
      <c r="Z94" s="1609">
        <f t="shared" si="63"/>
        <v>0</v>
      </c>
      <c r="AA94" s="1609">
        <f t="shared" si="64"/>
        <v>0</v>
      </c>
      <c r="AB94" s="1609">
        <f t="shared" si="65"/>
        <v>0</v>
      </c>
      <c r="AC94" s="1609">
        <f t="shared" si="66"/>
        <v>0</v>
      </c>
      <c r="AD94" s="1515">
        <f t="shared" si="67"/>
        <v>2005</v>
      </c>
      <c r="AE94" s="1552">
        <f t="shared" si="72"/>
        <v>0</v>
      </c>
      <c r="AF94" s="1516">
        <f t="shared" si="68"/>
        <v>6650000</v>
      </c>
      <c r="AG94" s="1550">
        <f t="shared" si="69"/>
        <v>6650000</v>
      </c>
      <c r="AH94" s="1546">
        <f t="shared" si="75"/>
        <v>6650000</v>
      </c>
      <c r="AI94" s="1540">
        <f t="shared" si="75"/>
        <v>6650000</v>
      </c>
    </row>
    <row r="95" spans="1:42" s="1518" customFormat="1" ht="38" customHeight="1">
      <c r="A95" s="1563"/>
      <c r="B95" s="1337" t="s">
        <v>3536</v>
      </c>
      <c r="C95" s="1335" t="s">
        <v>1246</v>
      </c>
      <c r="D95" s="1397" t="s">
        <v>732</v>
      </c>
      <c r="E95" s="1336" t="s">
        <v>784</v>
      </c>
      <c r="F95" s="1336">
        <v>0</v>
      </c>
      <c r="G95" s="1342" t="s">
        <v>222</v>
      </c>
      <c r="H95" s="1337">
        <v>2005</v>
      </c>
      <c r="I95" s="1336">
        <v>0</v>
      </c>
      <c r="J95" s="1336">
        <v>0</v>
      </c>
      <c r="K95" s="1336">
        <v>0</v>
      </c>
      <c r="L95" s="1336">
        <v>0</v>
      </c>
      <c r="M95" s="1336">
        <v>0</v>
      </c>
      <c r="N95" s="1337" t="s">
        <v>204</v>
      </c>
      <c r="O95" s="1631">
        <v>700000</v>
      </c>
      <c r="P95" s="1573" t="s">
        <v>123</v>
      </c>
      <c r="Q95" s="1539"/>
      <c r="R95" s="1511" t="str">
        <f t="shared" si="57"/>
        <v>2.06.02</v>
      </c>
      <c r="S95" s="1512" t="str">
        <f t="shared" si="73"/>
        <v>ALAT RUMAH TANGGA</v>
      </c>
      <c r="T95" s="1512">
        <f t="shared" si="74"/>
        <v>5</v>
      </c>
      <c r="U95" s="1608">
        <f t="shared" si="70"/>
        <v>140000</v>
      </c>
      <c r="V95" s="1514">
        <f t="shared" si="71"/>
        <v>9</v>
      </c>
      <c r="W95" s="1609">
        <f t="shared" si="60"/>
        <v>700000</v>
      </c>
      <c r="X95" s="1609">
        <f t="shared" si="61"/>
        <v>0</v>
      </c>
      <c r="Y95" s="1609">
        <f t="shared" si="62"/>
        <v>0</v>
      </c>
      <c r="Z95" s="1609">
        <f t="shared" si="63"/>
        <v>0</v>
      </c>
      <c r="AA95" s="1609">
        <f t="shared" si="64"/>
        <v>0</v>
      </c>
      <c r="AB95" s="1609">
        <f t="shared" si="65"/>
        <v>0</v>
      </c>
      <c r="AC95" s="1609">
        <f t="shared" si="66"/>
        <v>0</v>
      </c>
      <c r="AD95" s="1515">
        <f t="shared" si="67"/>
        <v>2005</v>
      </c>
      <c r="AE95" s="1552">
        <f t="shared" si="72"/>
        <v>0</v>
      </c>
      <c r="AF95" s="1516">
        <f t="shared" si="68"/>
        <v>700000</v>
      </c>
      <c r="AG95" s="1550">
        <f t="shared" si="69"/>
        <v>700000</v>
      </c>
      <c r="AH95" s="1546">
        <f t="shared" si="75"/>
        <v>700000</v>
      </c>
      <c r="AI95" s="1540">
        <f t="shared" si="75"/>
        <v>700000</v>
      </c>
    </row>
    <row r="96" spans="1:42" s="1518" customFormat="1" ht="38" customHeight="1">
      <c r="A96" s="1563"/>
      <c r="B96" s="1362" t="s">
        <v>3539</v>
      </c>
      <c r="C96" s="1335" t="s">
        <v>1228</v>
      </c>
      <c r="D96" s="1397" t="s">
        <v>732</v>
      </c>
      <c r="E96" s="1336" t="s">
        <v>1476</v>
      </c>
      <c r="F96" s="1336">
        <v>0</v>
      </c>
      <c r="G96" s="1342" t="s">
        <v>221</v>
      </c>
      <c r="H96" s="1337">
        <v>2003</v>
      </c>
      <c r="I96" s="1336">
        <v>0</v>
      </c>
      <c r="J96" s="1336">
        <v>0</v>
      </c>
      <c r="K96" s="1336">
        <v>0</v>
      </c>
      <c r="L96" s="1336">
        <v>0</v>
      </c>
      <c r="M96" s="1336">
        <v>0</v>
      </c>
      <c r="N96" s="1337" t="s">
        <v>204</v>
      </c>
      <c r="O96" s="1631">
        <v>2275000</v>
      </c>
      <c r="P96" s="1573"/>
      <c r="Q96" s="1539"/>
      <c r="R96" s="1511" t="str">
        <f t="shared" si="57"/>
        <v>2.06.02</v>
      </c>
      <c r="S96" s="1512" t="str">
        <f t="shared" si="73"/>
        <v>ALAT RUMAH TANGGA</v>
      </c>
      <c r="T96" s="1512">
        <f t="shared" si="74"/>
        <v>5</v>
      </c>
      <c r="U96" s="1608">
        <f t="shared" si="70"/>
        <v>455000</v>
      </c>
      <c r="V96" s="1514">
        <f t="shared" si="71"/>
        <v>11</v>
      </c>
      <c r="W96" s="1609">
        <f t="shared" si="60"/>
        <v>2275000</v>
      </c>
      <c r="X96" s="1609">
        <f t="shared" si="61"/>
        <v>0</v>
      </c>
      <c r="Y96" s="1609">
        <f t="shared" si="62"/>
        <v>0</v>
      </c>
      <c r="Z96" s="1609">
        <f t="shared" si="63"/>
        <v>0</v>
      </c>
      <c r="AA96" s="1609">
        <f t="shared" si="64"/>
        <v>0</v>
      </c>
      <c r="AB96" s="1609">
        <f t="shared" si="65"/>
        <v>0</v>
      </c>
      <c r="AC96" s="1609">
        <f t="shared" si="66"/>
        <v>0</v>
      </c>
      <c r="AD96" s="1515">
        <f t="shared" si="67"/>
        <v>2003</v>
      </c>
      <c r="AE96" s="1552">
        <f t="shared" si="72"/>
        <v>0</v>
      </c>
      <c r="AF96" s="1516">
        <f t="shared" si="68"/>
        <v>2275000</v>
      </c>
      <c r="AG96" s="1550">
        <f t="shared" si="69"/>
        <v>2275000</v>
      </c>
      <c r="AH96" s="1546">
        <f t="shared" si="75"/>
        <v>2275000</v>
      </c>
      <c r="AI96" s="1540">
        <f t="shared" si="75"/>
        <v>2275000</v>
      </c>
    </row>
    <row r="97" spans="1:42" s="1518" customFormat="1" ht="38" customHeight="1">
      <c r="A97" s="1563"/>
      <c r="B97" s="1362" t="s">
        <v>2816</v>
      </c>
      <c r="C97" s="1335" t="s">
        <v>1200</v>
      </c>
      <c r="D97" s="1397" t="s">
        <v>732</v>
      </c>
      <c r="E97" s="1336" t="s">
        <v>1477</v>
      </c>
      <c r="F97" s="1336">
        <v>0</v>
      </c>
      <c r="G97" s="1342" t="s">
        <v>230</v>
      </c>
      <c r="H97" s="1337">
        <v>2004</v>
      </c>
      <c r="I97" s="1336">
        <v>0</v>
      </c>
      <c r="J97" s="1336">
        <v>0</v>
      </c>
      <c r="K97" s="1336">
        <v>0</v>
      </c>
      <c r="L97" s="1336">
        <v>0</v>
      </c>
      <c r="M97" s="1336">
        <v>0</v>
      </c>
      <c r="N97" s="1337" t="s">
        <v>204</v>
      </c>
      <c r="O97" s="1631">
        <v>720000</v>
      </c>
      <c r="P97" s="1573"/>
      <c r="Q97" s="1539"/>
      <c r="R97" s="1511" t="str">
        <f t="shared" si="57"/>
        <v>2.06.02</v>
      </c>
      <c r="S97" s="1512" t="str">
        <f t="shared" si="73"/>
        <v>ALAT RUMAH TANGGA</v>
      </c>
      <c r="T97" s="1512">
        <f t="shared" si="74"/>
        <v>5</v>
      </c>
      <c r="U97" s="1608">
        <f t="shared" si="70"/>
        <v>144000</v>
      </c>
      <c r="V97" s="1514">
        <f t="shared" si="71"/>
        <v>10</v>
      </c>
      <c r="W97" s="1609">
        <f t="shared" si="60"/>
        <v>720000</v>
      </c>
      <c r="X97" s="1609">
        <f t="shared" si="61"/>
        <v>0</v>
      </c>
      <c r="Y97" s="1609">
        <f t="shared" si="62"/>
        <v>0</v>
      </c>
      <c r="Z97" s="1609">
        <f t="shared" si="63"/>
        <v>0</v>
      </c>
      <c r="AA97" s="1609">
        <f t="shared" si="64"/>
        <v>0</v>
      </c>
      <c r="AB97" s="1609">
        <f t="shared" si="65"/>
        <v>0</v>
      </c>
      <c r="AC97" s="1609">
        <f t="shared" si="66"/>
        <v>0</v>
      </c>
      <c r="AD97" s="1515">
        <f t="shared" si="67"/>
        <v>2004</v>
      </c>
      <c r="AE97" s="1552">
        <f t="shared" si="72"/>
        <v>0</v>
      </c>
      <c r="AF97" s="1516">
        <f t="shared" si="68"/>
        <v>720000</v>
      </c>
      <c r="AG97" s="1550">
        <f t="shared" si="69"/>
        <v>720000</v>
      </c>
      <c r="AH97" s="1546">
        <f t="shared" si="75"/>
        <v>720000</v>
      </c>
      <c r="AI97" s="1540">
        <f t="shared" si="75"/>
        <v>720000</v>
      </c>
    </row>
    <row r="98" spans="1:42" s="1518" customFormat="1" ht="38" customHeight="1">
      <c r="A98" s="1563"/>
      <c r="B98" s="1337" t="s">
        <v>1047</v>
      </c>
      <c r="C98" s="1335" t="s">
        <v>1248</v>
      </c>
      <c r="D98" s="1397" t="s">
        <v>732</v>
      </c>
      <c r="E98" s="1336" t="s">
        <v>784</v>
      </c>
      <c r="F98" s="1336">
        <v>0</v>
      </c>
      <c r="G98" s="1342" t="s">
        <v>222</v>
      </c>
      <c r="H98" s="1337">
        <v>2000</v>
      </c>
      <c r="I98" s="1336">
        <v>0</v>
      </c>
      <c r="J98" s="1336">
        <v>0</v>
      </c>
      <c r="K98" s="1336">
        <v>0</v>
      </c>
      <c r="L98" s="1336">
        <v>0</v>
      </c>
      <c r="M98" s="1336">
        <v>0</v>
      </c>
      <c r="N98" s="1337" t="s">
        <v>204</v>
      </c>
      <c r="O98" s="1631">
        <v>680000</v>
      </c>
      <c r="P98" s="1573"/>
      <c r="Q98" s="1539"/>
      <c r="R98" s="1511" t="str">
        <f t="shared" si="57"/>
        <v>2.06.01</v>
      </c>
      <c r="S98" s="1512" t="str">
        <f t="shared" si="73"/>
        <v>ALAT KANTOR</v>
      </c>
      <c r="T98" s="1512">
        <f t="shared" si="74"/>
        <v>5</v>
      </c>
      <c r="U98" s="1608">
        <f t="shared" si="70"/>
        <v>136000</v>
      </c>
      <c r="V98" s="1514">
        <f t="shared" si="71"/>
        <v>14</v>
      </c>
      <c r="W98" s="1609">
        <f t="shared" si="60"/>
        <v>680000</v>
      </c>
      <c r="X98" s="1609">
        <f t="shared" si="61"/>
        <v>0</v>
      </c>
      <c r="Y98" s="1609">
        <f t="shared" si="62"/>
        <v>0</v>
      </c>
      <c r="Z98" s="1609">
        <f t="shared" si="63"/>
        <v>0</v>
      </c>
      <c r="AA98" s="1609">
        <f t="shared" si="64"/>
        <v>0</v>
      </c>
      <c r="AB98" s="1609">
        <f t="shared" si="65"/>
        <v>0</v>
      </c>
      <c r="AC98" s="1609">
        <f t="shared" si="66"/>
        <v>0</v>
      </c>
      <c r="AD98" s="1515">
        <f t="shared" si="67"/>
        <v>2000</v>
      </c>
      <c r="AE98" s="1552">
        <f t="shared" si="72"/>
        <v>0</v>
      </c>
      <c r="AF98" s="1516">
        <f t="shared" si="68"/>
        <v>680000</v>
      </c>
      <c r="AG98" s="1550">
        <f t="shared" si="69"/>
        <v>680000</v>
      </c>
      <c r="AH98" s="1546">
        <f t="shared" si="75"/>
        <v>680000</v>
      </c>
      <c r="AI98" s="1546">
        <f t="shared" si="75"/>
        <v>680000</v>
      </c>
    </row>
    <row r="99" spans="1:42" s="1518" customFormat="1" ht="38" customHeight="1">
      <c r="A99" s="1563"/>
      <c r="B99" s="1337" t="s">
        <v>2882</v>
      </c>
      <c r="C99" s="1335" t="s">
        <v>1212</v>
      </c>
      <c r="D99" s="1397" t="s">
        <v>732</v>
      </c>
      <c r="E99" s="1336" t="s">
        <v>747</v>
      </c>
      <c r="F99" s="1336">
        <v>0</v>
      </c>
      <c r="G99" s="1342" t="s">
        <v>1532</v>
      </c>
      <c r="H99" s="1337">
        <v>2000</v>
      </c>
      <c r="I99" s="1336">
        <v>0</v>
      </c>
      <c r="J99" s="1336">
        <v>0</v>
      </c>
      <c r="K99" s="1336">
        <v>0</v>
      </c>
      <c r="L99" s="1336">
        <v>0</v>
      </c>
      <c r="M99" s="1336">
        <v>0</v>
      </c>
      <c r="N99" s="1337" t="s">
        <v>204</v>
      </c>
      <c r="O99" s="1631">
        <v>665000</v>
      </c>
      <c r="P99" s="1573"/>
      <c r="Q99" s="1539"/>
      <c r="R99" s="1511" t="str">
        <f t="shared" si="57"/>
        <v>2.06.02</v>
      </c>
      <c r="S99" s="1512" t="str">
        <f t="shared" ref="S99:S129" si="76">VLOOKUP(R99,kelompok,2,0)</f>
        <v>ALAT RUMAH TANGGA</v>
      </c>
      <c r="T99" s="1512">
        <f t="shared" ref="T99:T129" si="77">VLOOKUP(R99,MASAMANFAAT,4,0)</f>
        <v>5</v>
      </c>
      <c r="U99" s="1608">
        <f t="shared" si="70"/>
        <v>133000</v>
      </c>
      <c r="V99" s="1514">
        <f t="shared" si="71"/>
        <v>14</v>
      </c>
      <c r="W99" s="1609">
        <f t="shared" si="60"/>
        <v>665000</v>
      </c>
      <c r="X99" s="1609">
        <f t="shared" si="61"/>
        <v>0</v>
      </c>
      <c r="Y99" s="1609">
        <f t="shared" si="62"/>
        <v>0</v>
      </c>
      <c r="Z99" s="1609">
        <f t="shared" si="63"/>
        <v>0</v>
      </c>
      <c r="AA99" s="1609">
        <f t="shared" si="64"/>
        <v>0</v>
      </c>
      <c r="AB99" s="1609">
        <f t="shared" si="65"/>
        <v>0</v>
      </c>
      <c r="AC99" s="1609">
        <f t="shared" si="66"/>
        <v>0</v>
      </c>
      <c r="AD99" s="1515">
        <f t="shared" si="67"/>
        <v>2000</v>
      </c>
      <c r="AE99" s="1552">
        <f t="shared" si="72"/>
        <v>0</v>
      </c>
      <c r="AF99" s="1516">
        <f t="shared" si="68"/>
        <v>665000</v>
      </c>
      <c r="AG99" s="1550">
        <f t="shared" si="69"/>
        <v>665000</v>
      </c>
      <c r="AH99" s="1546">
        <f t="shared" si="75"/>
        <v>665000</v>
      </c>
      <c r="AI99" s="1540">
        <f t="shared" si="75"/>
        <v>665000</v>
      </c>
    </row>
    <row r="100" spans="1:42" s="1518" customFormat="1" ht="38" customHeight="1">
      <c r="A100" s="1563"/>
      <c r="B100" s="1337" t="s">
        <v>2249</v>
      </c>
      <c r="C100" s="1335" t="s">
        <v>1251</v>
      </c>
      <c r="D100" s="1397" t="s">
        <v>732</v>
      </c>
      <c r="E100" s="1336" t="s">
        <v>1480</v>
      </c>
      <c r="F100" s="1336">
        <v>0</v>
      </c>
      <c r="G100" s="1342" t="s">
        <v>221</v>
      </c>
      <c r="H100" s="1337">
        <v>2000</v>
      </c>
      <c r="I100" s="1336">
        <v>0</v>
      </c>
      <c r="J100" s="1336">
        <v>0</v>
      </c>
      <c r="K100" s="1336">
        <v>0</v>
      </c>
      <c r="L100" s="1336">
        <v>0</v>
      </c>
      <c r="M100" s="1336">
        <v>0</v>
      </c>
      <c r="N100" s="1337" t="s">
        <v>204</v>
      </c>
      <c r="O100" s="1631">
        <v>560000</v>
      </c>
      <c r="P100" s="1573"/>
      <c r="Q100" s="1539" t="s">
        <v>3530</v>
      </c>
      <c r="R100" s="1511" t="str">
        <f t="shared" si="57"/>
        <v>2.06.02</v>
      </c>
      <c r="S100" s="1512" t="str">
        <f t="shared" si="76"/>
        <v>ALAT RUMAH TANGGA</v>
      </c>
      <c r="T100" s="1512">
        <f t="shared" si="77"/>
        <v>5</v>
      </c>
      <c r="U100" s="1608">
        <f t="shared" si="70"/>
        <v>112000</v>
      </c>
      <c r="V100" s="1514">
        <f t="shared" si="71"/>
        <v>14</v>
      </c>
      <c r="W100" s="1609">
        <f t="shared" si="60"/>
        <v>560000</v>
      </c>
      <c r="X100" s="1609">
        <f t="shared" si="61"/>
        <v>0</v>
      </c>
      <c r="Y100" s="1609">
        <f t="shared" si="62"/>
        <v>0</v>
      </c>
      <c r="Z100" s="1609">
        <f t="shared" si="63"/>
        <v>0</v>
      </c>
      <c r="AA100" s="1609">
        <f t="shared" si="64"/>
        <v>0</v>
      </c>
      <c r="AB100" s="1609">
        <f t="shared" si="65"/>
        <v>0</v>
      </c>
      <c r="AC100" s="1609">
        <f t="shared" si="66"/>
        <v>0</v>
      </c>
      <c r="AD100" s="1515">
        <f t="shared" si="67"/>
        <v>2000</v>
      </c>
      <c r="AE100" s="1552">
        <f t="shared" si="72"/>
        <v>0</v>
      </c>
      <c r="AF100" s="1516">
        <f t="shared" si="68"/>
        <v>560000</v>
      </c>
      <c r="AG100" s="1550">
        <f t="shared" si="69"/>
        <v>560000</v>
      </c>
      <c r="AH100" s="1546">
        <f t="shared" si="75"/>
        <v>560000</v>
      </c>
      <c r="AI100" s="1540">
        <f t="shared" si="75"/>
        <v>560000</v>
      </c>
    </row>
    <row r="101" spans="1:42" s="1518" customFormat="1" ht="38" customHeight="1">
      <c r="A101" s="1563"/>
      <c r="B101" s="1337" t="s">
        <v>2251</v>
      </c>
      <c r="C101" s="1335" t="s">
        <v>1249</v>
      </c>
      <c r="D101" s="1397" t="s">
        <v>732</v>
      </c>
      <c r="E101" s="1336" t="s">
        <v>1478</v>
      </c>
      <c r="F101" s="1336">
        <v>0</v>
      </c>
      <c r="G101" s="1342" t="s">
        <v>222</v>
      </c>
      <c r="H101" s="1337">
        <v>2000</v>
      </c>
      <c r="I101" s="1336">
        <v>0</v>
      </c>
      <c r="J101" s="1336">
        <v>0</v>
      </c>
      <c r="K101" s="1336">
        <v>0</v>
      </c>
      <c r="L101" s="1336">
        <v>0</v>
      </c>
      <c r="M101" s="1336">
        <v>0</v>
      </c>
      <c r="N101" s="1337" t="s">
        <v>204</v>
      </c>
      <c r="O101" s="1631">
        <v>845000</v>
      </c>
      <c r="P101" s="1573"/>
      <c r="Q101" s="1539"/>
      <c r="R101" s="1511" t="str">
        <f t="shared" si="57"/>
        <v>2.06.01</v>
      </c>
      <c r="S101" s="1512" t="str">
        <f t="shared" si="76"/>
        <v>ALAT KANTOR</v>
      </c>
      <c r="T101" s="1512">
        <f t="shared" si="77"/>
        <v>5</v>
      </c>
      <c r="U101" s="1608">
        <f t="shared" si="70"/>
        <v>169000</v>
      </c>
      <c r="V101" s="1514">
        <f t="shared" si="71"/>
        <v>14</v>
      </c>
      <c r="W101" s="1609">
        <f t="shared" si="60"/>
        <v>845000</v>
      </c>
      <c r="X101" s="1609">
        <f t="shared" si="61"/>
        <v>0</v>
      </c>
      <c r="Y101" s="1609">
        <f t="shared" si="62"/>
        <v>0</v>
      </c>
      <c r="Z101" s="1609">
        <f t="shared" si="63"/>
        <v>0</v>
      </c>
      <c r="AA101" s="1609">
        <f t="shared" si="64"/>
        <v>0</v>
      </c>
      <c r="AB101" s="1609">
        <f t="shared" si="65"/>
        <v>0</v>
      </c>
      <c r="AC101" s="1609">
        <f t="shared" si="66"/>
        <v>0</v>
      </c>
      <c r="AD101" s="1515">
        <f t="shared" si="67"/>
        <v>2000</v>
      </c>
      <c r="AE101" s="1552">
        <f t="shared" si="72"/>
        <v>0</v>
      </c>
      <c r="AF101" s="1516">
        <f t="shared" si="68"/>
        <v>845000</v>
      </c>
      <c r="AG101" s="1550">
        <f t="shared" si="69"/>
        <v>845000</v>
      </c>
      <c r="AH101" s="1546">
        <f t="shared" si="75"/>
        <v>845000</v>
      </c>
      <c r="AI101" s="1546">
        <f t="shared" si="75"/>
        <v>845000</v>
      </c>
    </row>
    <row r="102" spans="1:42" s="1518" customFormat="1" ht="38" customHeight="1">
      <c r="A102" s="1563"/>
      <c r="B102" s="1362" t="s">
        <v>2816</v>
      </c>
      <c r="C102" s="1335" t="s">
        <v>1200</v>
      </c>
      <c r="D102" s="1397" t="s">
        <v>732</v>
      </c>
      <c r="E102" s="1336" t="s">
        <v>747</v>
      </c>
      <c r="F102" s="1336">
        <v>0</v>
      </c>
      <c r="G102" s="1342" t="s">
        <v>1523</v>
      </c>
      <c r="H102" s="1337">
        <v>2000</v>
      </c>
      <c r="I102" s="1336">
        <v>0</v>
      </c>
      <c r="J102" s="1336">
        <v>0</v>
      </c>
      <c r="K102" s="1336">
        <v>0</v>
      </c>
      <c r="L102" s="1336">
        <v>0</v>
      </c>
      <c r="M102" s="1336">
        <v>0</v>
      </c>
      <c r="N102" s="1337" t="s">
        <v>204</v>
      </c>
      <c r="O102" s="1631">
        <v>560000</v>
      </c>
      <c r="P102" s="1573"/>
      <c r="Q102" s="1539"/>
      <c r="R102" s="1511" t="str">
        <f t="shared" si="57"/>
        <v>2.06.02</v>
      </c>
      <c r="S102" s="1512" t="str">
        <f t="shared" si="76"/>
        <v>ALAT RUMAH TANGGA</v>
      </c>
      <c r="T102" s="1512">
        <f t="shared" si="77"/>
        <v>5</v>
      </c>
      <c r="U102" s="1608">
        <f t="shared" si="70"/>
        <v>112000</v>
      </c>
      <c r="V102" s="1514">
        <f t="shared" si="71"/>
        <v>14</v>
      </c>
      <c r="W102" s="1609">
        <f t="shared" si="60"/>
        <v>560000</v>
      </c>
      <c r="X102" s="1609">
        <f t="shared" si="61"/>
        <v>0</v>
      </c>
      <c r="Y102" s="1609">
        <f t="shared" si="62"/>
        <v>0</v>
      </c>
      <c r="Z102" s="1609">
        <f t="shared" si="63"/>
        <v>0</v>
      </c>
      <c r="AA102" s="1609">
        <f t="shared" si="64"/>
        <v>0</v>
      </c>
      <c r="AB102" s="1609">
        <f t="shared" si="65"/>
        <v>0</v>
      </c>
      <c r="AC102" s="1609">
        <f t="shared" si="66"/>
        <v>0</v>
      </c>
      <c r="AD102" s="1515">
        <f t="shared" si="67"/>
        <v>2000</v>
      </c>
      <c r="AE102" s="1552">
        <f t="shared" si="72"/>
        <v>0</v>
      </c>
      <c r="AF102" s="1516">
        <f t="shared" si="68"/>
        <v>560000</v>
      </c>
      <c r="AG102" s="1550">
        <f t="shared" si="69"/>
        <v>560000</v>
      </c>
      <c r="AH102" s="1546">
        <f t="shared" si="75"/>
        <v>560000</v>
      </c>
      <c r="AI102" s="1540">
        <f t="shared" si="75"/>
        <v>560000</v>
      </c>
    </row>
    <row r="103" spans="1:42" s="1518" customFormat="1" ht="38" customHeight="1">
      <c r="A103" s="1563"/>
      <c r="B103" s="1337" t="s">
        <v>2843</v>
      </c>
      <c r="C103" s="1335" t="s">
        <v>1236</v>
      </c>
      <c r="D103" s="1397" t="s">
        <v>732</v>
      </c>
      <c r="E103" s="1336" t="s">
        <v>747</v>
      </c>
      <c r="F103" s="1336">
        <v>0</v>
      </c>
      <c r="G103" s="1342" t="s">
        <v>229</v>
      </c>
      <c r="H103" s="1337">
        <v>2005</v>
      </c>
      <c r="I103" s="1336">
        <v>0</v>
      </c>
      <c r="J103" s="1336">
        <v>0</v>
      </c>
      <c r="K103" s="1336">
        <v>0</v>
      </c>
      <c r="L103" s="1336">
        <v>0</v>
      </c>
      <c r="M103" s="1336">
        <v>0</v>
      </c>
      <c r="N103" s="1337" t="s">
        <v>204</v>
      </c>
      <c r="O103" s="1631">
        <v>1050000</v>
      </c>
      <c r="P103" s="1573" t="s">
        <v>123</v>
      </c>
      <c r="Q103" s="1539"/>
      <c r="R103" s="1511" t="str">
        <f t="shared" si="57"/>
        <v>2.06.01</v>
      </c>
      <c r="S103" s="1512" t="str">
        <f t="shared" si="76"/>
        <v>ALAT KANTOR</v>
      </c>
      <c r="T103" s="1512">
        <f t="shared" si="77"/>
        <v>5</v>
      </c>
      <c r="U103" s="1608">
        <f t="shared" si="70"/>
        <v>210000</v>
      </c>
      <c r="V103" s="1514">
        <f t="shared" si="71"/>
        <v>9</v>
      </c>
      <c r="W103" s="1609">
        <f t="shared" si="60"/>
        <v>1050000</v>
      </c>
      <c r="X103" s="1609">
        <f t="shared" si="61"/>
        <v>0</v>
      </c>
      <c r="Y103" s="1609">
        <f t="shared" si="62"/>
        <v>0</v>
      </c>
      <c r="Z103" s="1609">
        <f t="shared" si="63"/>
        <v>0</v>
      </c>
      <c r="AA103" s="1609">
        <f t="shared" si="64"/>
        <v>0</v>
      </c>
      <c r="AB103" s="1609">
        <f t="shared" si="65"/>
        <v>0</v>
      </c>
      <c r="AC103" s="1609">
        <f t="shared" si="66"/>
        <v>0</v>
      </c>
      <c r="AD103" s="1515">
        <f t="shared" si="67"/>
        <v>2005</v>
      </c>
      <c r="AE103" s="1552">
        <f t="shared" si="72"/>
        <v>0</v>
      </c>
      <c r="AF103" s="1516">
        <f t="shared" si="68"/>
        <v>1050000</v>
      </c>
      <c r="AG103" s="1550">
        <f t="shared" si="69"/>
        <v>1050000</v>
      </c>
      <c r="AH103" s="1546">
        <f t="shared" si="75"/>
        <v>1050000</v>
      </c>
      <c r="AI103" s="1546">
        <f t="shared" si="75"/>
        <v>1050000</v>
      </c>
    </row>
    <row r="104" spans="1:42" s="1518" customFormat="1" ht="38" customHeight="1">
      <c r="A104" s="1563"/>
      <c r="B104" s="1337" t="s">
        <v>2882</v>
      </c>
      <c r="C104" s="1335" t="s">
        <v>1212</v>
      </c>
      <c r="D104" s="1397" t="s">
        <v>732</v>
      </c>
      <c r="E104" s="1336" t="s">
        <v>747</v>
      </c>
      <c r="F104" s="1336">
        <v>0</v>
      </c>
      <c r="G104" s="1342" t="s">
        <v>233</v>
      </c>
      <c r="H104" s="1337">
        <v>2003</v>
      </c>
      <c r="I104" s="1336">
        <v>0</v>
      </c>
      <c r="J104" s="1336">
        <v>0</v>
      </c>
      <c r="K104" s="1336">
        <v>0</v>
      </c>
      <c r="L104" s="1336">
        <v>0</v>
      </c>
      <c r="M104" s="1336">
        <v>0</v>
      </c>
      <c r="N104" s="1337" t="s">
        <v>204</v>
      </c>
      <c r="O104" s="1631">
        <v>812500</v>
      </c>
      <c r="P104" s="1573"/>
      <c r="Q104" s="1539"/>
      <c r="R104" s="1511" t="str">
        <f t="shared" si="57"/>
        <v>2.06.02</v>
      </c>
      <c r="S104" s="1512" t="str">
        <f t="shared" si="76"/>
        <v>ALAT RUMAH TANGGA</v>
      </c>
      <c r="T104" s="1512">
        <f t="shared" si="77"/>
        <v>5</v>
      </c>
      <c r="U104" s="1608">
        <f t="shared" si="70"/>
        <v>162500</v>
      </c>
      <c r="V104" s="1514">
        <f t="shared" si="71"/>
        <v>11</v>
      </c>
      <c r="W104" s="1609">
        <f t="shared" si="60"/>
        <v>812500</v>
      </c>
      <c r="X104" s="1609">
        <f t="shared" si="61"/>
        <v>0</v>
      </c>
      <c r="Y104" s="1609">
        <f t="shared" si="62"/>
        <v>0</v>
      </c>
      <c r="Z104" s="1609">
        <f t="shared" si="63"/>
        <v>0</v>
      </c>
      <c r="AA104" s="1609">
        <f t="shared" si="64"/>
        <v>0</v>
      </c>
      <c r="AB104" s="1609">
        <f t="shared" si="65"/>
        <v>0</v>
      </c>
      <c r="AC104" s="1609">
        <f t="shared" si="66"/>
        <v>0</v>
      </c>
      <c r="AD104" s="1515">
        <f t="shared" si="67"/>
        <v>2003</v>
      </c>
      <c r="AE104" s="1552">
        <f t="shared" si="72"/>
        <v>0</v>
      </c>
      <c r="AF104" s="1516">
        <f t="shared" si="68"/>
        <v>812500</v>
      </c>
      <c r="AG104" s="1550">
        <f t="shared" si="69"/>
        <v>812500</v>
      </c>
      <c r="AH104" s="1546">
        <f t="shared" si="75"/>
        <v>812500</v>
      </c>
      <c r="AI104" s="1540">
        <f t="shared" si="75"/>
        <v>812500</v>
      </c>
    </row>
    <row r="105" spans="1:42" s="1518" customFormat="1" ht="38" customHeight="1">
      <c r="A105" s="1563"/>
      <c r="B105" s="1362" t="s">
        <v>3539</v>
      </c>
      <c r="C105" s="1335" t="s">
        <v>1228</v>
      </c>
      <c r="D105" s="1397" t="s">
        <v>732</v>
      </c>
      <c r="E105" s="1336" t="s">
        <v>1465</v>
      </c>
      <c r="F105" s="1336">
        <v>0</v>
      </c>
      <c r="G105" s="1342" t="s">
        <v>221</v>
      </c>
      <c r="H105" s="1337">
        <v>2003</v>
      </c>
      <c r="I105" s="1336">
        <v>0</v>
      </c>
      <c r="J105" s="1336">
        <v>0</v>
      </c>
      <c r="K105" s="1336">
        <v>0</v>
      </c>
      <c r="L105" s="1336">
        <v>0</v>
      </c>
      <c r="M105" s="1336">
        <v>0</v>
      </c>
      <c r="N105" s="1337" t="s">
        <v>204</v>
      </c>
      <c r="O105" s="1631">
        <v>2625000</v>
      </c>
      <c r="P105" s="1573"/>
      <c r="Q105" s="1539"/>
      <c r="R105" s="1511" t="str">
        <f t="shared" si="57"/>
        <v>2.06.02</v>
      </c>
      <c r="S105" s="1512" t="str">
        <f t="shared" si="76"/>
        <v>ALAT RUMAH TANGGA</v>
      </c>
      <c r="T105" s="1512">
        <f t="shared" si="77"/>
        <v>5</v>
      </c>
      <c r="U105" s="1608">
        <f t="shared" si="70"/>
        <v>525000</v>
      </c>
      <c r="V105" s="1514">
        <f t="shared" si="71"/>
        <v>11</v>
      </c>
      <c r="W105" s="1609">
        <f t="shared" si="60"/>
        <v>2625000</v>
      </c>
      <c r="X105" s="1609">
        <f t="shared" si="61"/>
        <v>0</v>
      </c>
      <c r="Y105" s="1609">
        <f t="shared" si="62"/>
        <v>0</v>
      </c>
      <c r="Z105" s="1609">
        <f t="shared" si="63"/>
        <v>0</v>
      </c>
      <c r="AA105" s="1609">
        <f t="shared" si="64"/>
        <v>0</v>
      </c>
      <c r="AB105" s="1609">
        <f t="shared" si="65"/>
        <v>0</v>
      </c>
      <c r="AC105" s="1609">
        <f t="shared" si="66"/>
        <v>0</v>
      </c>
      <c r="AD105" s="1515">
        <f t="shared" si="67"/>
        <v>2003</v>
      </c>
      <c r="AE105" s="1552">
        <f t="shared" si="72"/>
        <v>0</v>
      </c>
      <c r="AF105" s="1516">
        <f t="shared" si="68"/>
        <v>2625000</v>
      </c>
      <c r="AG105" s="1550">
        <f t="shared" si="69"/>
        <v>2625000</v>
      </c>
      <c r="AH105" s="1546">
        <f t="shared" si="75"/>
        <v>2625000</v>
      </c>
      <c r="AI105" s="1540">
        <f t="shared" si="75"/>
        <v>2625000</v>
      </c>
    </row>
    <row r="106" spans="1:42" s="1518" customFormat="1" ht="38" customHeight="1">
      <c r="A106" s="1563"/>
      <c r="B106" s="1337" t="s">
        <v>3538</v>
      </c>
      <c r="C106" s="1335" t="s">
        <v>1217</v>
      </c>
      <c r="D106" s="1397" t="s">
        <v>732</v>
      </c>
      <c r="E106" s="1336" t="s">
        <v>1471</v>
      </c>
      <c r="F106" s="1336">
        <v>0</v>
      </c>
      <c r="G106" s="1342" t="s">
        <v>1532</v>
      </c>
      <c r="H106" s="1337">
        <v>2003</v>
      </c>
      <c r="I106" s="1336">
        <v>0</v>
      </c>
      <c r="J106" s="1336">
        <v>0</v>
      </c>
      <c r="K106" s="1336">
        <v>0</v>
      </c>
      <c r="L106" s="1336">
        <v>0</v>
      </c>
      <c r="M106" s="1336">
        <v>0</v>
      </c>
      <c r="N106" s="1337" t="s">
        <v>204</v>
      </c>
      <c r="O106" s="1631">
        <v>1575000</v>
      </c>
      <c r="P106" s="1573"/>
      <c r="Q106" s="1539"/>
      <c r="R106" s="1511" t="str">
        <f t="shared" si="57"/>
        <v>2.06.02</v>
      </c>
      <c r="S106" s="1512" t="str">
        <f t="shared" si="76"/>
        <v>ALAT RUMAH TANGGA</v>
      </c>
      <c r="T106" s="1512">
        <f t="shared" si="77"/>
        <v>5</v>
      </c>
      <c r="U106" s="1608">
        <f t="shared" si="70"/>
        <v>315000</v>
      </c>
      <c r="V106" s="1514">
        <f t="shared" si="71"/>
        <v>11</v>
      </c>
      <c r="W106" s="1609">
        <f t="shared" si="60"/>
        <v>1575000</v>
      </c>
      <c r="X106" s="1609">
        <f t="shared" si="61"/>
        <v>0</v>
      </c>
      <c r="Y106" s="1609">
        <f t="shared" si="62"/>
        <v>0</v>
      </c>
      <c r="Z106" s="1609">
        <f t="shared" si="63"/>
        <v>0</v>
      </c>
      <c r="AA106" s="1609">
        <f t="shared" si="64"/>
        <v>0</v>
      </c>
      <c r="AB106" s="1609">
        <f t="shared" si="65"/>
        <v>0</v>
      </c>
      <c r="AC106" s="1609">
        <f t="shared" si="66"/>
        <v>0</v>
      </c>
      <c r="AD106" s="1515">
        <f t="shared" si="67"/>
        <v>2003</v>
      </c>
      <c r="AE106" s="1552">
        <f t="shared" si="72"/>
        <v>0</v>
      </c>
      <c r="AF106" s="1516">
        <f t="shared" si="68"/>
        <v>1575000</v>
      </c>
      <c r="AG106" s="1550">
        <f t="shared" si="69"/>
        <v>1575000</v>
      </c>
      <c r="AH106" s="1546">
        <f t="shared" si="75"/>
        <v>1575000</v>
      </c>
      <c r="AI106" s="1540">
        <f t="shared" si="75"/>
        <v>1575000</v>
      </c>
    </row>
    <row r="107" spans="1:42" s="1518" customFormat="1" ht="38" customHeight="1">
      <c r="A107" s="1563"/>
      <c r="B107" s="1362" t="s">
        <v>2816</v>
      </c>
      <c r="C107" s="1335" t="s">
        <v>1200</v>
      </c>
      <c r="D107" s="1397" t="s">
        <v>732</v>
      </c>
      <c r="E107" s="1336" t="s">
        <v>1477</v>
      </c>
      <c r="F107" s="1336">
        <v>0</v>
      </c>
      <c r="G107" s="1342" t="s">
        <v>230</v>
      </c>
      <c r="H107" s="1337">
        <v>2000</v>
      </c>
      <c r="I107" s="1336">
        <v>0</v>
      </c>
      <c r="J107" s="1336">
        <v>0</v>
      </c>
      <c r="K107" s="1336">
        <v>0</v>
      </c>
      <c r="L107" s="1336">
        <v>0</v>
      </c>
      <c r="M107" s="1336">
        <v>0</v>
      </c>
      <c r="N107" s="1337" t="s">
        <v>204</v>
      </c>
      <c r="O107" s="1631">
        <v>1080000</v>
      </c>
      <c r="P107" s="1573"/>
      <c r="Q107" s="1539"/>
      <c r="R107" s="1511" t="str">
        <f t="shared" si="57"/>
        <v>2.06.02</v>
      </c>
      <c r="S107" s="1512" t="str">
        <f t="shared" si="76"/>
        <v>ALAT RUMAH TANGGA</v>
      </c>
      <c r="T107" s="1512">
        <f t="shared" si="77"/>
        <v>5</v>
      </c>
      <c r="U107" s="1608">
        <f t="shared" si="70"/>
        <v>216000</v>
      </c>
      <c r="V107" s="1514">
        <f t="shared" si="71"/>
        <v>14</v>
      </c>
      <c r="W107" s="1609">
        <f t="shared" si="60"/>
        <v>1080000</v>
      </c>
      <c r="X107" s="1609">
        <f t="shared" si="61"/>
        <v>0</v>
      </c>
      <c r="Y107" s="1609">
        <f t="shared" si="62"/>
        <v>0</v>
      </c>
      <c r="Z107" s="1609">
        <f t="shared" si="63"/>
        <v>0</v>
      </c>
      <c r="AA107" s="1609">
        <f t="shared" si="64"/>
        <v>0</v>
      </c>
      <c r="AB107" s="1609">
        <f t="shared" si="65"/>
        <v>0</v>
      </c>
      <c r="AC107" s="1609">
        <f t="shared" si="66"/>
        <v>0</v>
      </c>
      <c r="AD107" s="1515">
        <f t="shared" si="67"/>
        <v>2000</v>
      </c>
      <c r="AE107" s="1552">
        <f t="shared" si="72"/>
        <v>0</v>
      </c>
      <c r="AF107" s="1516">
        <f t="shared" si="68"/>
        <v>1080000</v>
      </c>
      <c r="AG107" s="1550">
        <f t="shared" si="69"/>
        <v>1080000</v>
      </c>
      <c r="AH107" s="1546">
        <f t="shared" si="75"/>
        <v>1080000</v>
      </c>
      <c r="AI107" s="1540">
        <f t="shared" si="75"/>
        <v>1080000</v>
      </c>
    </row>
    <row r="108" spans="1:42" s="1520" customFormat="1" ht="38" customHeight="1">
      <c r="A108" s="1563"/>
      <c r="B108" s="1337" t="s">
        <v>2837</v>
      </c>
      <c r="C108" s="1335" t="s">
        <v>1231</v>
      </c>
      <c r="D108" s="1397" t="s">
        <v>732</v>
      </c>
      <c r="E108" s="1336" t="s">
        <v>1483</v>
      </c>
      <c r="F108" s="1336">
        <v>0</v>
      </c>
      <c r="G108" s="1342" t="s">
        <v>222</v>
      </c>
      <c r="H108" s="1337">
        <v>2000</v>
      </c>
      <c r="I108" s="1336">
        <v>0</v>
      </c>
      <c r="J108" s="1336">
        <v>0</v>
      </c>
      <c r="K108" s="1336">
        <v>0</v>
      </c>
      <c r="L108" s="1336">
        <v>0</v>
      </c>
      <c r="M108" s="1336">
        <v>0</v>
      </c>
      <c r="N108" s="1337" t="s">
        <v>204</v>
      </c>
      <c r="O108" s="1631">
        <v>8330000</v>
      </c>
      <c r="P108" s="1573"/>
      <c r="Q108" s="1539"/>
      <c r="R108" s="1511" t="str">
        <f t="shared" si="57"/>
        <v>2.06.03</v>
      </c>
      <c r="S108" s="1512" t="str">
        <f t="shared" si="76"/>
        <v>KOMPUTER</v>
      </c>
      <c r="T108" s="1512">
        <f t="shared" si="77"/>
        <v>4</v>
      </c>
      <c r="U108" s="1608">
        <f t="shared" si="70"/>
        <v>2082500</v>
      </c>
      <c r="V108" s="1514">
        <f t="shared" si="71"/>
        <v>14</v>
      </c>
      <c r="W108" s="1609">
        <f t="shared" si="60"/>
        <v>8330000</v>
      </c>
      <c r="X108" s="1609">
        <f t="shared" si="61"/>
        <v>0</v>
      </c>
      <c r="Y108" s="1609">
        <f t="shared" si="62"/>
        <v>0</v>
      </c>
      <c r="Z108" s="1609">
        <f t="shared" si="63"/>
        <v>0</v>
      </c>
      <c r="AA108" s="1609">
        <f t="shared" si="64"/>
        <v>0</v>
      </c>
      <c r="AB108" s="1609">
        <f t="shared" si="65"/>
        <v>0</v>
      </c>
      <c r="AC108" s="1609">
        <f t="shared" si="66"/>
        <v>0</v>
      </c>
      <c r="AD108" s="1515">
        <f t="shared" si="67"/>
        <v>2000</v>
      </c>
      <c r="AE108" s="1552">
        <f t="shared" si="72"/>
        <v>0</v>
      </c>
      <c r="AF108" s="1516">
        <f t="shared" si="68"/>
        <v>8330000</v>
      </c>
      <c r="AG108" s="1550">
        <f t="shared" si="69"/>
        <v>8330000</v>
      </c>
      <c r="AH108" s="1546">
        <f t="shared" si="75"/>
        <v>8330000</v>
      </c>
      <c r="AI108" s="1546">
        <f t="shared" si="75"/>
        <v>8330000</v>
      </c>
      <c r="AJ108" s="1518"/>
      <c r="AK108" s="1518"/>
      <c r="AL108" s="1518"/>
      <c r="AM108" s="1518"/>
      <c r="AN108" s="1518"/>
      <c r="AO108" s="1518"/>
      <c r="AP108" s="1518"/>
    </row>
    <row r="109" spans="1:42" s="1520" customFormat="1" ht="38" customHeight="1">
      <c r="A109" s="1563"/>
      <c r="B109" s="1337" t="s">
        <v>2836</v>
      </c>
      <c r="C109" s="1335" t="s">
        <v>1230</v>
      </c>
      <c r="D109" s="1397" t="s">
        <v>732</v>
      </c>
      <c r="E109" s="1336" t="s">
        <v>1483</v>
      </c>
      <c r="F109" s="1336">
        <v>0</v>
      </c>
      <c r="G109" s="1342" t="s">
        <v>1526</v>
      </c>
      <c r="H109" s="1337">
        <v>2000</v>
      </c>
      <c r="I109" s="1336">
        <v>0</v>
      </c>
      <c r="J109" s="1336">
        <v>0</v>
      </c>
      <c r="K109" s="1336">
        <v>0</v>
      </c>
      <c r="L109" s="1336">
        <v>0</v>
      </c>
      <c r="M109" s="1336">
        <v>0</v>
      </c>
      <c r="N109" s="1337" t="s">
        <v>204</v>
      </c>
      <c r="O109" s="1631">
        <v>700000</v>
      </c>
      <c r="P109" s="1573"/>
      <c r="Q109" s="1539"/>
      <c r="R109" s="1511" t="str">
        <f t="shared" si="57"/>
        <v>2.06.03</v>
      </c>
      <c r="S109" s="1512" t="str">
        <f t="shared" si="76"/>
        <v>KOMPUTER</v>
      </c>
      <c r="T109" s="1512">
        <f t="shared" si="77"/>
        <v>4</v>
      </c>
      <c r="U109" s="1608">
        <f t="shared" si="70"/>
        <v>175000</v>
      </c>
      <c r="V109" s="1514">
        <f t="shared" si="71"/>
        <v>14</v>
      </c>
      <c r="W109" s="1609">
        <f t="shared" si="60"/>
        <v>700000</v>
      </c>
      <c r="X109" s="1609">
        <f t="shared" si="61"/>
        <v>0</v>
      </c>
      <c r="Y109" s="1609">
        <f t="shared" si="62"/>
        <v>0</v>
      </c>
      <c r="Z109" s="1609">
        <f t="shared" si="63"/>
        <v>0</v>
      </c>
      <c r="AA109" s="1609">
        <f t="shared" si="64"/>
        <v>0</v>
      </c>
      <c r="AB109" s="1609">
        <f t="shared" si="65"/>
        <v>0</v>
      </c>
      <c r="AC109" s="1609">
        <f t="shared" si="66"/>
        <v>0</v>
      </c>
      <c r="AD109" s="1515">
        <f t="shared" si="67"/>
        <v>2000</v>
      </c>
      <c r="AE109" s="1552">
        <f t="shared" si="72"/>
        <v>0</v>
      </c>
      <c r="AF109" s="1516">
        <f t="shared" si="68"/>
        <v>700000</v>
      </c>
      <c r="AG109" s="1550">
        <f t="shared" si="69"/>
        <v>700000</v>
      </c>
      <c r="AH109" s="1546">
        <f t="shared" si="75"/>
        <v>700000</v>
      </c>
      <c r="AI109" s="1546">
        <f t="shared" si="75"/>
        <v>700000</v>
      </c>
      <c r="AJ109" s="1518"/>
      <c r="AK109" s="1518"/>
      <c r="AL109" s="1518"/>
      <c r="AM109" s="1518"/>
      <c r="AN109" s="1518"/>
      <c r="AO109" s="1518"/>
      <c r="AP109" s="1518"/>
    </row>
    <row r="110" spans="1:42" s="1520" customFormat="1" ht="38" customHeight="1">
      <c r="A110" s="1563"/>
      <c r="B110" s="1362" t="s">
        <v>2250</v>
      </c>
      <c r="C110" s="1335" t="s">
        <v>1207</v>
      </c>
      <c r="D110" s="1397" t="s">
        <v>732</v>
      </c>
      <c r="E110" s="1336" t="s">
        <v>747</v>
      </c>
      <c r="F110" s="1336">
        <v>0</v>
      </c>
      <c r="G110" s="1342" t="s">
        <v>1528</v>
      </c>
      <c r="H110" s="1337">
        <v>2000</v>
      </c>
      <c r="I110" s="1336">
        <v>0</v>
      </c>
      <c r="J110" s="1336">
        <v>0</v>
      </c>
      <c r="K110" s="1336">
        <v>0</v>
      </c>
      <c r="L110" s="1336">
        <v>0</v>
      </c>
      <c r="M110" s="1336">
        <v>0</v>
      </c>
      <c r="N110" s="1337" t="s">
        <v>204</v>
      </c>
      <c r="O110" s="1631">
        <v>1050000</v>
      </c>
      <c r="P110" s="1573"/>
      <c r="Q110" s="1539"/>
      <c r="R110" s="1511" t="str">
        <f t="shared" si="57"/>
        <v>2.06.02</v>
      </c>
      <c r="S110" s="1512" t="str">
        <f t="shared" si="76"/>
        <v>ALAT RUMAH TANGGA</v>
      </c>
      <c r="T110" s="1512">
        <f t="shared" si="77"/>
        <v>5</v>
      </c>
      <c r="U110" s="1608">
        <f t="shared" si="70"/>
        <v>210000</v>
      </c>
      <c r="V110" s="1514">
        <f t="shared" si="71"/>
        <v>14</v>
      </c>
      <c r="W110" s="1609">
        <f t="shared" si="60"/>
        <v>1050000</v>
      </c>
      <c r="X110" s="1609">
        <f t="shared" si="61"/>
        <v>0</v>
      </c>
      <c r="Y110" s="1609">
        <f t="shared" si="62"/>
        <v>0</v>
      </c>
      <c r="Z110" s="1609">
        <f t="shared" si="63"/>
        <v>0</v>
      </c>
      <c r="AA110" s="1609">
        <f t="shared" si="64"/>
        <v>0</v>
      </c>
      <c r="AB110" s="1609">
        <f t="shared" si="65"/>
        <v>0</v>
      </c>
      <c r="AC110" s="1609">
        <f t="shared" si="66"/>
        <v>0</v>
      </c>
      <c r="AD110" s="1515">
        <f t="shared" si="67"/>
        <v>2000</v>
      </c>
      <c r="AE110" s="1552">
        <f t="shared" si="72"/>
        <v>0</v>
      </c>
      <c r="AF110" s="1516">
        <f t="shared" si="68"/>
        <v>1050000</v>
      </c>
      <c r="AG110" s="1550">
        <f t="shared" si="69"/>
        <v>1050000</v>
      </c>
      <c r="AH110" s="1546">
        <f t="shared" si="75"/>
        <v>1050000</v>
      </c>
      <c r="AI110" s="1540">
        <f t="shared" si="75"/>
        <v>1050000</v>
      </c>
      <c r="AJ110" s="1518"/>
      <c r="AK110" s="1518"/>
      <c r="AL110" s="1518"/>
      <c r="AM110" s="1518"/>
      <c r="AN110" s="1518"/>
      <c r="AO110" s="1518"/>
      <c r="AP110" s="1518"/>
    </row>
    <row r="111" spans="1:42" s="1520" customFormat="1" ht="38" customHeight="1">
      <c r="A111" s="1563"/>
      <c r="B111" s="1362" t="s">
        <v>2250</v>
      </c>
      <c r="C111" s="1335" t="s">
        <v>1207</v>
      </c>
      <c r="D111" s="1397" t="s">
        <v>732</v>
      </c>
      <c r="E111" s="1336" t="s">
        <v>1484</v>
      </c>
      <c r="F111" s="1336">
        <v>0</v>
      </c>
      <c r="G111" s="1342" t="s">
        <v>230</v>
      </c>
      <c r="H111" s="1337">
        <v>2000</v>
      </c>
      <c r="I111" s="1336">
        <v>0</v>
      </c>
      <c r="J111" s="1336">
        <v>0</v>
      </c>
      <c r="K111" s="1336">
        <v>0</v>
      </c>
      <c r="L111" s="1336">
        <v>0</v>
      </c>
      <c r="M111" s="1336">
        <v>0</v>
      </c>
      <c r="N111" s="1337" t="s">
        <v>204</v>
      </c>
      <c r="O111" s="1631">
        <v>1125000</v>
      </c>
      <c r="P111" s="1573"/>
      <c r="Q111" s="1539"/>
      <c r="R111" s="1511" t="str">
        <f t="shared" si="57"/>
        <v>2.06.02</v>
      </c>
      <c r="S111" s="1512" t="str">
        <f t="shared" si="76"/>
        <v>ALAT RUMAH TANGGA</v>
      </c>
      <c r="T111" s="1512">
        <f t="shared" si="77"/>
        <v>5</v>
      </c>
      <c r="U111" s="1608">
        <f t="shared" si="70"/>
        <v>225000</v>
      </c>
      <c r="V111" s="1514">
        <f t="shared" si="71"/>
        <v>14</v>
      </c>
      <c r="W111" s="1609">
        <f t="shared" si="60"/>
        <v>1125000</v>
      </c>
      <c r="X111" s="1609">
        <f t="shared" si="61"/>
        <v>0</v>
      </c>
      <c r="Y111" s="1609">
        <f t="shared" si="62"/>
        <v>0</v>
      </c>
      <c r="Z111" s="1609">
        <f t="shared" si="63"/>
        <v>0</v>
      </c>
      <c r="AA111" s="1609">
        <f t="shared" si="64"/>
        <v>0</v>
      </c>
      <c r="AB111" s="1609">
        <f t="shared" si="65"/>
        <v>0</v>
      </c>
      <c r="AC111" s="1609">
        <f t="shared" si="66"/>
        <v>0</v>
      </c>
      <c r="AD111" s="1515">
        <f t="shared" si="67"/>
        <v>2000</v>
      </c>
      <c r="AE111" s="1552">
        <f t="shared" si="72"/>
        <v>0</v>
      </c>
      <c r="AF111" s="1516">
        <f t="shared" si="68"/>
        <v>1125000</v>
      </c>
      <c r="AG111" s="1550">
        <f t="shared" si="69"/>
        <v>1125000</v>
      </c>
      <c r="AH111" s="1546">
        <f t="shared" si="75"/>
        <v>1125000</v>
      </c>
      <c r="AI111" s="1540">
        <f t="shared" si="75"/>
        <v>1125000</v>
      </c>
      <c r="AJ111" s="1518"/>
      <c r="AK111" s="1518"/>
      <c r="AL111" s="1518"/>
      <c r="AM111" s="1518"/>
      <c r="AN111" s="1518"/>
      <c r="AO111" s="1518"/>
      <c r="AP111" s="1518"/>
    </row>
    <row r="112" spans="1:42" s="1520" customFormat="1" ht="38" customHeight="1">
      <c r="A112" s="1563"/>
      <c r="B112" s="1337" t="s">
        <v>2831</v>
      </c>
      <c r="C112" s="1335" t="s">
        <v>1245</v>
      </c>
      <c r="D112" s="1397" t="s">
        <v>732</v>
      </c>
      <c r="E112" s="1336" t="s">
        <v>1465</v>
      </c>
      <c r="F112" s="1336">
        <v>0</v>
      </c>
      <c r="G112" s="1342" t="s">
        <v>222</v>
      </c>
      <c r="H112" s="1337">
        <v>2005</v>
      </c>
      <c r="I112" s="1336">
        <v>0</v>
      </c>
      <c r="J112" s="1336">
        <v>0</v>
      </c>
      <c r="K112" s="1336">
        <v>0</v>
      </c>
      <c r="L112" s="1336">
        <v>0</v>
      </c>
      <c r="M112" s="1336">
        <v>0</v>
      </c>
      <c r="N112" s="1337" t="s">
        <v>204</v>
      </c>
      <c r="O112" s="1631">
        <v>875000</v>
      </c>
      <c r="P112" s="1573"/>
      <c r="Q112" s="1539"/>
      <c r="R112" s="1511" t="str">
        <f t="shared" si="57"/>
        <v>2.06.02</v>
      </c>
      <c r="S112" s="1512" t="str">
        <f t="shared" si="76"/>
        <v>ALAT RUMAH TANGGA</v>
      </c>
      <c r="T112" s="1512">
        <f t="shared" si="77"/>
        <v>5</v>
      </c>
      <c r="U112" s="1608">
        <f t="shared" si="70"/>
        <v>175000</v>
      </c>
      <c r="V112" s="1514">
        <f t="shared" si="71"/>
        <v>9</v>
      </c>
      <c r="W112" s="1609">
        <f t="shared" si="60"/>
        <v>875000</v>
      </c>
      <c r="X112" s="1609">
        <f t="shared" si="61"/>
        <v>0</v>
      </c>
      <c r="Y112" s="1609">
        <f t="shared" si="62"/>
        <v>0</v>
      </c>
      <c r="Z112" s="1609">
        <f t="shared" si="63"/>
        <v>0</v>
      </c>
      <c r="AA112" s="1609">
        <f t="shared" si="64"/>
        <v>0</v>
      </c>
      <c r="AB112" s="1609">
        <f t="shared" si="65"/>
        <v>0</v>
      </c>
      <c r="AC112" s="1609">
        <f t="shared" si="66"/>
        <v>0</v>
      </c>
      <c r="AD112" s="1515">
        <f t="shared" si="67"/>
        <v>2005</v>
      </c>
      <c r="AE112" s="1552">
        <f t="shared" si="72"/>
        <v>0</v>
      </c>
      <c r="AF112" s="1516">
        <f t="shared" si="68"/>
        <v>875000</v>
      </c>
      <c r="AG112" s="1550">
        <f t="shared" si="69"/>
        <v>875000</v>
      </c>
      <c r="AH112" s="1546">
        <f t="shared" si="75"/>
        <v>875000</v>
      </c>
      <c r="AI112" s="1540">
        <f t="shared" si="75"/>
        <v>875000</v>
      </c>
      <c r="AJ112" s="1518"/>
      <c r="AK112" s="1518"/>
      <c r="AL112" s="1518"/>
      <c r="AM112" s="1518"/>
      <c r="AN112" s="1518"/>
      <c r="AO112" s="1518"/>
      <c r="AP112" s="1518"/>
    </row>
    <row r="113" spans="1:35" s="1518" customFormat="1" ht="38" customHeight="1">
      <c r="A113" s="1563"/>
      <c r="B113" s="1337" t="s">
        <v>2841</v>
      </c>
      <c r="C113" s="1335" t="s">
        <v>285</v>
      </c>
      <c r="D113" s="1397" t="s">
        <v>732</v>
      </c>
      <c r="E113" s="1336" t="s">
        <v>747</v>
      </c>
      <c r="F113" s="1336">
        <v>0</v>
      </c>
      <c r="G113" s="1342" t="s">
        <v>230</v>
      </c>
      <c r="H113" s="1337">
        <v>2003</v>
      </c>
      <c r="I113" s="1336">
        <v>0</v>
      </c>
      <c r="J113" s="1336">
        <v>0</v>
      </c>
      <c r="K113" s="1336">
        <v>0</v>
      </c>
      <c r="L113" s="1336">
        <v>0</v>
      </c>
      <c r="M113" s="1336">
        <v>0</v>
      </c>
      <c r="N113" s="1337" t="s">
        <v>204</v>
      </c>
      <c r="O113" s="1631">
        <v>875000</v>
      </c>
      <c r="P113" s="1573"/>
      <c r="Q113" s="1539"/>
      <c r="R113" s="1511" t="str">
        <f t="shared" si="57"/>
        <v>2.06.02</v>
      </c>
      <c r="S113" s="1512" t="str">
        <f t="shared" si="76"/>
        <v>ALAT RUMAH TANGGA</v>
      </c>
      <c r="T113" s="1512">
        <f t="shared" si="77"/>
        <v>5</v>
      </c>
      <c r="U113" s="1608">
        <f t="shared" si="70"/>
        <v>175000</v>
      </c>
      <c r="V113" s="1514">
        <f t="shared" si="71"/>
        <v>11</v>
      </c>
      <c r="W113" s="1609">
        <f t="shared" si="60"/>
        <v>875000</v>
      </c>
      <c r="X113" s="1609">
        <f t="shared" si="61"/>
        <v>0</v>
      </c>
      <c r="Y113" s="1609">
        <f t="shared" si="62"/>
        <v>0</v>
      </c>
      <c r="Z113" s="1609">
        <f t="shared" si="63"/>
        <v>0</v>
      </c>
      <c r="AA113" s="1609">
        <f t="shared" si="64"/>
        <v>0</v>
      </c>
      <c r="AB113" s="1609">
        <f t="shared" si="65"/>
        <v>0</v>
      </c>
      <c r="AC113" s="1609">
        <f t="shared" si="66"/>
        <v>0</v>
      </c>
      <c r="AD113" s="1515">
        <f t="shared" si="67"/>
        <v>2003</v>
      </c>
      <c r="AE113" s="1552">
        <f t="shared" si="72"/>
        <v>0</v>
      </c>
      <c r="AF113" s="1516">
        <f t="shared" si="68"/>
        <v>875000</v>
      </c>
      <c r="AG113" s="1550">
        <f t="shared" si="69"/>
        <v>875000</v>
      </c>
      <c r="AH113" s="1546">
        <f t="shared" si="75"/>
        <v>875000</v>
      </c>
      <c r="AI113" s="1540">
        <f t="shared" si="75"/>
        <v>875000</v>
      </c>
    </row>
    <row r="114" spans="1:35" s="1518" customFormat="1" ht="38" customHeight="1">
      <c r="A114" s="1563"/>
      <c r="B114" s="1337" t="s">
        <v>2882</v>
      </c>
      <c r="C114" s="1335" t="s">
        <v>1212</v>
      </c>
      <c r="D114" s="1397" t="s">
        <v>732</v>
      </c>
      <c r="E114" s="1336" t="s">
        <v>747</v>
      </c>
      <c r="F114" s="1336">
        <v>0</v>
      </c>
      <c r="G114" s="1342" t="s">
        <v>233</v>
      </c>
      <c r="H114" s="1337">
        <v>2004</v>
      </c>
      <c r="I114" s="1336">
        <v>0</v>
      </c>
      <c r="J114" s="1336">
        <v>0</v>
      </c>
      <c r="K114" s="1336">
        <v>0</v>
      </c>
      <c r="L114" s="1336">
        <v>0</v>
      </c>
      <c r="M114" s="1336">
        <v>0</v>
      </c>
      <c r="N114" s="1337" t="s">
        <v>204</v>
      </c>
      <c r="O114" s="1631">
        <v>1190000</v>
      </c>
      <c r="P114" s="1573"/>
      <c r="Q114" s="1539"/>
      <c r="R114" s="1511" t="str">
        <f t="shared" ref="R114:R177" si="78">MID(B114,2,7)</f>
        <v>2.06.02</v>
      </c>
      <c r="S114" s="1512" t="str">
        <f t="shared" si="76"/>
        <v>ALAT RUMAH TANGGA</v>
      </c>
      <c r="T114" s="1512">
        <f t="shared" si="77"/>
        <v>5</v>
      </c>
      <c r="U114" s="1608">
        <f t="shared" si="70"/>
        <v>238000</v>
      </c>
      <c r="V114" s="1514">
        <f t="shared" si="71"/>
        <v>10</v>
      </c>
      <c r="W114" s="1609">
        <f t="shared" ref="W114:W177" si="79">IF(V114&gt;T114,O114,U114*V114)</f>
        <v>1190000</v>
      </c>
      <c r="X114" s="1609">
        <f t="shared" ref="X114:X177" si="80">IF(O114=W114,0,U114)</f>
        <v>0</v>
      </c>
      <c r="Y114" s="1609">
        <f t="shared" ref="Y114:Y177" si="81">IF(O114=W114+X114,0,U114)</f>
        <v>0</v>
      </c>
      <c r="Z114" s="1609">
        <f t="shared" ref="Z114:Z177" si="82">IF(O114=X114+Y114+W114,0,U114)</f>
        <v>0</v>
      </c>
      <c r="AA114" s="1609">
        <f t="shared" ref="AA114:AA177" si="83">IF(O114=Y114+Z114+X114+W114,0,U114)</f>
        <v>0</v>
      </c>
      <c r="AB114" s="1609">
        <f t="shared" ref="AB114:AB177" si="84">IF(O114=W114+X114+Z114+AA114+Y114,0,U114)</f>
        <v>0</v>
      </c>
      <c r="AC114" s="1609">
        <f t="shared" ref="AC114:AC177" si="85">IF(O114=W114+X114+Y114+AA114+AB114+Z114,0,U114)</f>
        <v>0</v>
      </c>
      <c r="AD114" s="1515">
        <f t="shared" ref="AD114:AD177" si="86">H114</f>
        <v>2004</v>
      </c>
      <c r="AE114" s="1552">
        <f t="shared" ref="AE114:AE177" si="87">O114-(W114+X114+Y114+Z114+AA114+AB114+AC114)</f>
        <v>0</v>
      </c>
      <c r="AF114" s="1516">
        <f t="shared" ref="AF114:AF177" si="88">O114</f>
        <v>1190000</v>
      </c>
      <c r="AG114" s="1550">
        <f t="shared" ref="AG114:AG177" si="89">W114+X114+Y114+Z114+AA114</f>
        <v>1190000</v>
      </c>
      <c r="AH114" s="1546">
        <f t="shared" si="75"/>
        <v>1190000</v>
      </c>
      <c r="AI114" s="1540">
        <f t="shared" si="75"/>
        <v>1190000</v>
      </c>
    </row>
    <row r="115" spans="1:35" s="1518" customFormat="1" ht="38" customHeight="1">
      <c r="A115" s="1563"/>
      <c r="B115" s="1337" t="s">
        <v>3538</v>
      </c>
      <c r="C115" s="1335" t="s">
        <v>1217</v>
      </c>
      <c r="D115" s="1397" t="s">
        <v>732</v>
      </c>
      <c r="E115" s="1336" t="s">
        <v>747</v>
      </c>
      <c r="F115" s="1336">
        <v>0</v>
      </c>
      <c r="G115" s="1342" t="s">
        <v>233</v>
      </c>
      <c r="H115" s="1337">
        <v>2006</v>
      </c>
      <c r="I115" s="1336">
        <v>0</v>
      </c>
      <c r="J115" s="1336">
        <v>0</v>
      </c>
      <c r="K115" s="1336">
        <v>0</v>
      </c>
      <c r="L115" s="1336">
        <v>0</v>
      </c>
      <c r="M115" s="1336">
        <v>0</v>
      </c>
      <c r="N115" s="1337" t="s">
        <v>204</v>
      </c>
      <c r="O115" s="1631">
        <v>1800000</v>
      </c>
      <c r="P115" s="1573"/>
      <c r="Q115" s="1539"/>
      <c r="R115" s="1511" t="str">
        <f t="shared" si="78"/>
        <v>2.06.02</v>
      </c>
      <c r="S115" s="1512" t="str">
        <f t="shared" si="76"/>
        <v>ALAT RUMAH TANGGA</v>
      </c>
      <c r="T115" s="1512">
        <f t="shared" si="77"/>
        <v>5</v>
      </c>
      <c r="U115" s="1608">
        <f t="shared" ref="U115:U178" si="90">(O115)/T115</f>
        <v>360000</v>
      </c>
      <c r="V115" s="1514">
        <f t="shared" ref="V115:V178" si="91">2013-AD115+1</f>
        <v>8</v>
      </c>
      <c r="W115" s="1609">
        <f t="shared" si="79"/>
        <v>1800000</v>
      </c>
      <c r="X115" s="1609">
        <f t="shared" si="80"/>
        <v>0</v>
      </c>
      <c r="Y115" s="1609">
        <f t="shared" si="81"/>
        <v>0</v>
      </c>
      <c r="Z115" s="1609">
        <f t="shared" si="82"/>
        <v>0</v>
      </c>
      <c r="AA115" s="1609">
        <f t="shared" si="83"/>
        <v>0</v>
      </c>
      <c r="AB115" s="1609">
        <f t="shared" si="84"/>
        <v>0</v>
      </c>
      <c r="AC115" s="1609">
        <f t="shared" si="85"/>
        <v>0</v>
      </c>
      <c r="AD115" s="1515">
        <f t="shared" si="86"/>
        <v>2006</v>
      </c>
      <c r="AE115" s="1552">
        <f t="shared" si="87"/>
        <v>0</v>
      </c>
      <c r="AF115" s="1516">
        <f t="shared" si="88"/>
        <v>1800000</v>
      </c>
      <c r="AG115" s="1550">
        <f t="shared" si="89"/>
        <v>1800000</v>
      </c>
      <c r="AH115" s="1546">
        <f t="shared" si="75"/>
        <v>1800000</v>
      </c>
      <c r="AI115" s="1540">
        <f t="shared" si="75"/>
        <v>1800000</v>
      </c>
    </row>
    <row r="116" spans="1:35" s="1518" customFormat="1" ht="38" customHeight="1">
      <c r="A116" s="1563"/>
      <c r="B116" s="1337" t="s">
        <v>2252</v>
      </c>
      <c r="C116" s="1335" t="s">
        <v>1203</v>
      </c>
      <c r="D116" s="1397" t="s">
        <v>732</v>
      </c>
      <c r="E116" s="1336" t="s">
        <v>747</v>
      </c>
      <c r="F116" s="1336">
        <v>0</v>
      </c>
      <c r="G116" s="1342" t="s">
        <v>1525</v>
      </c>
      <c r="H116" s="1337">
        <v>2005</v>
      </c>
      <c r="I116" s="1336">
        <v>0</v>
      </c>
      <c r="J116" s="1336">
        <v>0</v>
      </c>
      <c r="K116" s="1336">
        <v>0</v>
      </c>
      <c r="L116" s="1336">
        <v>0</v>
      </c>
      <c r="M116" s="1336">
        <v>0</v>
      </c>
      <c r="N116" s="1337" t="s">
        <v>204</v>
      </c>
      <c r="O116" s="1631">
        <v>2280000</v>
      </c>
      <c r="P116" s="1573"/>
      <c r="Q116" s="1539"/>
      <c r="R116" s="1511" t="str">
        <f t="shared" si="78"/>
        <v>2.06.02</v>
      </c>
      <c r="S116" s="1512" t="str">
        <f t="shared" si="76"/>
        <v>ALAT RUMAH TANGGA</v>
      </c>
      <c r="T116" s="1512">
        <f t="shared" si="77"/>
        <v>5</v>
      </c>
      <c r="U116" s="1608">
        <f t="shared" si="90"/>
        <v>456000</v>
      </c>
      <c r="V116" s="1514">
        <f t="shared" si="91"/>
        <v>9</v>
      </c>
      <c r="W116" s="1609">
        <f t="shared" si="79"/>
        <v>2280000</v>
      </c>
      <c r="X116" s="1609">
        <f t="shared" si="80"/>
        <v>0</v>
      </c>
      <c r="Y116" s="1609">
        <f t="shared" si="81"/>
        <v>0</v>
      </c>
      <c r="Z116" s="1609">
        <f t="shared" si="82"/>
        <v>0</v>
      </c>
      <c r="AA116" s="1609">
        <f t="shared" si="83"/>
        <v>0</v>
      </c>
      <c r="AB116" s="1609">
        <f t="shared" si="84"/>
        <v>0</v>
      </c>
      <c r="AC116" s="1609">
        <f t="shared" si="85"/>
        <v>0</v>
      </c>
      <c r="AD116" s="1515">
        <f t="shared" si="86"/>
        <v>2005</v>
      </c>
      <c r="AE116" s="1552">
        <f t="shared" si="87"/>
        <v>0</v>
      </c>
      <c r="AF116" s="1516">
        <f t="shared" si="88"/>
        <v>2280000</v>
      </c>
      <c r="AG116" s="1550">
        <f t="shared" si="89"/>
        <v>2280000</v>
      </c>
      <c r="AH116" s="1546">
        <f t="shared" si="75"/>
        <v>2280000</v>
      </c>
      <c r="AI116" s="1540">
        <f t="shared" si="75"/>
        <v>2280000</v>
      </c>
    </row>
    <row r="117" spans="1:35" s="1518" customFormat="1" ht="38" customHeight="1">
      <c r="A117" s="1563"/>
      <c r="B117" s="1337" t="s">
        <v>2245</v>
      </c>
      <c r="C117" s="1335" t="s">
        <v>1205</v>
      </c>
      <c r="D117" s="1397" t="s">
        <v>732</v>
      </c>
      <c r="E117" s="1336" t="s">
        <v>1451</v>
      </c>
      <c r="F117" s="1336">
        <v>0</v>
      </c>
      <c r="G117" s="1342" t="s">
        <v>233</v>
      </c>
      <c r="H117" s="1337">
        <v>2006</v>
      </c>
      <c r="I117" s="1336">
        <v>0</v>
      </c>
      <c r="J117" s="1336">
        <v>0</v>
      </c>
      <c r="K117" s="1336">
        <v>0</v>
      </c>
      <c r="L117" s="1336">
        <v>0</v>
      </c>
      <c r="M117" s="1336">
        <v>0</v>
      </c>
      <c r="N117" s="1337" t="s">
        <v>204</v>
      </c>
      <c r="O117" s="1631">
        <v>2560000</v>
      </c>
      <c r="P117" s="1573"/>
      <c r="Q117" s="1539"/>
      <c r="R117" s="1511" t="str">
        <f t="shared" si="78"/>
        <v>2.06.02</v>
      </c>
      <c r="S117" s="1512" t="str">
        <f t="shared" si="76"/>
        <v>ALAT RUMAH TANGGA</v>
      </c>
      <c r="T117" s="1512">
        <f t="shared" si="77"/>
        <v>5</v>
      </c>
      <c r="U117" s="1608">
        <f t="shared" si="90"/>
        <v>512000</v>
      </c>
      <c r="V117" s="1514">
        <f t="shared" si="91"/>
        <v>8</v>
      </c>
      <c r="W117" s="1609">
        <f t="shared" si="79"/>
        <v>2560000</v>
      </c>
      <c r="X117" s="1609">
        <f t="shared" si="80"/>
        <v>0</v>
      </c>
      <c r="Y117" s="1609">
        <f t="shared" si="81"/>
        <v>0</v>
      </c>
      <c r="Z117" s="1609">
        <f t="shared" si="82"/>
        <v>0</v>
      </c>
      <c r="AA117" s="1609">
        <f t="shared" si="83"/>
        <v>0</v>
      </c>
      <c r="AB117" s="1609">
        <f t="shared" si="84"/>
        <v>0</v>
      </c>
      <c r="AC117" s="1609">
        <f t="shared" si="85"/>
        <v>0</v>
      </c>
      <c r="AD117" s="1515">
        <f t="shared" si="86"/>
        <v>2006</v>
      </c>
      <c r="AE117" s="1552">
        <f t="shared" si="87"/>
        <v>0</v>
      </c>
      <c r="AF117" s="1516">
        <f t="shared" si="88"/>
        <v>2560000</v>
      </c>
      <c r="AG117" s="1550">
        <f t="shared" si="89"/>
        <v>2560000</v>
      </c>
      <c r="AH117" s="1546">
        <f t="shared" si="75"/>
        <v>2560000</v>
      </c>
      <c r="AI117" s="1540">
        <f t="shared" si="75"/>
        <v>2560000</v>
      </c>
    </row>
    <row r="118" spans="1:35" s="1518" customFormat="1" ht="38" customHeight="1">
      <c r="A118" s="1563"/>
      <c r="B118" s="1337" t="s">
        <v>2851</v>
      </c>
      <c r="C118" s="1335" t="s">
        <v>1256</v>
      </c>
      <c r="D118" s="1397" t="s">
        <v>732</v>
      </c>
      <c r="E118" s="1336" t="s">
        <v>747</v>
      </c>
      <c r="F118" s="1336">
        <v>0</v>
      </c>
      <c r="G118" s="1342" t="s">
        <v>233</v>
      </c>
      <c r="H118" s="1337">
        <v>2006</v>
      </c>
      <c r="I118" s="1336">
        <v>0</v>
      </c>
      <c r="J118" s="1336">
        <v>0</v>
      </c>
      <c r="K118" s="1336">
        <v>0</v>
      </c>
      <c r="L118" s="1336">
        <v>0</v>
      </c>
      <c r="M118" s="1336">
        <v>0</v>
      </c>
      <c r="N118" s="1337" t="s">
        <v>204</v>
      </c>
      <c r="O118" s="1631">
        <v>1400000</v>
      </c>
      <c r="P118" s="1573"/>
      <c r="Q118" s="1539"/>
      <c r="R118" s="1511" t="str">
        <f t="shared" si="78"/>
        <v>2.06.04</v>
      </c>
      <c r="S118" s="1512" t="str">
        <f t="shared" si="76"/>
        <v>MEJA DAN KURSI KERJA/RAPAT PEJABAT</v>
      </c>
      <c r="T118" s="1512">
        <f t="shared" si="77"/>
        <v>5</v>
      </c>
      <c r="U118" s="1608">
        <f t="shared" si="90"/>
        <v>280000</v>
      </c>
      <c r="V118" s="1514">
        <f t="shared" si="91"/>
        <v>8</v>
      </c>
      <c r="W118" s="1609">
        <f t="shared" si="79"/>
        <v>1400000</v>
      </c>
      <c r="X118" s="1609">
        <f t="shared" si="80"/>
        <v>0</v>
      </c>
      <c r="Y118" s="1609">
        <f t="shared" si="81"/>
        <v>0</v>
      </c>
      <c r="Z118" s="1609">
        <f t="shared" si="82"/>
        <v>0</v>
      </c>
      <c r="AA118" s="1609">
        <f t="shared" si="83"/>
        <v>0</v>
      </c>
      <c r="AB118" s="1609">
        <f t="shared" si="84"/>
        <v>0</v>
      </c>
      <c r="AC118" s="1609">
        <f t="shared" si="85"/>
        <v>0</v>
      </c>
      <c r="AD118" s="1515">
        <f t="shared" si="86"/>
        <v>2006</v>
      </c>
      <c r="AE118" s="1552">
        <f t="shared" si="87"/>
        <v>0</v>
      </c>
      <c r="AF118" s="1516">
        <f t="shared" si="88"/>
        <v>1400000</v>
      </c>
      <c r="AG118" s="1550">
        <f t="shared" si="89"/>
        <v>1400000</v>
      </c>
      <c r="AH118" s="1540">
        <f t="shared" si="75"/>
        <v>1400000</v>
      </c>
      <c r="AI118" s="1546">
        <f t="shared" si="75"/>
        <v>1400000</v>
      </c>
    </row>
    <row r="119" spans="1:35" s="1518" customFormat="1" ht="38" customHeight="1">
      <c r="A119" s="1563"/>
      <c r="B119" s="1337" t="s">
        <v>2836</v>
      </c>
      <c r="C119" s="1335" t="s">
        <v>1230</v>
      </c>
      <c r="D119" s="1397" t="s">
        <v>732</v>
      </c>
      <c r="E119" s="1336" t="s">
        <v>1485</v>
      </c>
      <c r="F119" s="1336">
        <v>0</v>
      </c>
      <c r="G119" s="1342" t="s">
        <v>221</v>
      </c>
      <c r="H119" s="1337">
        <v>2005</v>
      </c>
      <c r="I119" s="1336">
        <v>0</v>
      </c>
      <c r="J119" s="1336">
        <v>0</v>
      </c>
      <c r="K119" s="1336">
        <v>0</v>
      </c>
      <c r="L119" s="1336">
        <v>0</v>
      </c>
      <c r="M119" s="1336">
        <v>0</v>
      </c>
      <c r="N119" s="1337" t="s">
        <v>204</v>
      </c>
      <c r="O119" s="1631">
        <v>510000</v>
      </c>
      <c r="P119" s="1573"/>
      <c r="Q119" s="1539"/>
      <c r="R119" s="1511" t="str">
        <f t="shared" si="78"/>
        <v>2.06.03</v>
      </c>
      <c r="S119" s="1512" t="str">
        <f t="shared" si="76"/>
        <v>KOMPUTER</v>
      </c>
      <c r="T119" s="1512">
        <f t="shared" si="77"/>
        <v>4</v>
      </c>
      <c r="U119" s="1608">
        <f t="shared" si="90"/>
        <v>127500</v>
      </c>
      <c r="V119" s="1514">
        <f t="shared" si="91"/>
        <v>9</v>
      </c>
      <c r="W119" s="1609">
        <f t="shared" si="79"/>
        <v>510000</v>
      </c>
      <c r="X119" s="1609">
        <f t="shared" si="80"/>
        <v>0</v>
      </c>
      <c r="Y119" s="1609">
        <f t="shared" si="81"/>
        <v>0</v>
      </c>
      <c r="Z119" s="1609">
        <f t="shared" si="82"/>
        <v>0</v>
      </c>
      <c r="AA119" s="1609">
        <f t="shared" si="83"/>
        <v>0</v>
      </c>
      <c r="AB119" s="1609">
        <f t="shared" si="84"/>
        <v>0</v>
      </c>
      <c r="AC119" s="1609">
        <f t="shared" si="85"/>
        <v>0</v>
      </c>
      <c r="AD119" s="1515">
        <f t="shared" si="86"/>
        <v>2005</v>
      </c>
      <c r="AE119" s="1552">
        <f t="shared" si="87"/>
        <v>0</v>
      </c>
      <c r="AF119" s="1516">
        <f t="shared" si="88"/>
        <v>510000</v>
      </c>
      <c r="AG119" s="1550">
        <f t="shared" si="89"/>
        <v>510000</v>
      </c>
      <c r="AH119" s="1546">
        <f t="shared" si="75"/>
        <v>510000</v>
      </c>
      <c r="AI119" s="1546">
        <f t="shared" si="75"/>
        <v>510000</v>
      </c>
    </row>
    <row r="120" spans="1:35" s="1518" customFormat="1" ht="38" customHeight="1">
      <c r="A120" s="1563"/>
      <c r="B120" s="1337" t="s">
        <v>2837</v>
      </c>
      <c r="C120" s="1335" t="s">
        <v>1231</v>
      </c>
      <c r="D120" s="1397" t="s">
        <v>732</v>
      </c>
      <c r="E120" s="1336" t="s">
        <v>1486</v>
      </c>
      <c r="F120" s="1336">
        <v>0</v>
      </c>
      <c r="G120" s="1342" t="s">
        <v>222</v>
      </c>
      <c r="H120" s="1337">
        <v>2005</v>
      </c>
      <c r="I120" s="1336">
        <v>0</v>
      </c>
      <c r="J120" s="1336">
        <v>0</v>
      </c>
      <c r="K120" s="1336">
        <v>0</v>
      </c>
      <c r="L120" s="1336">
        <v>0</v>
      </c>
      <c r="M120" s="1336">
        <v>0</v>
      </c>
      <c r="N120" s="1337" t="s">
        <v>204</v>
      </c>
      <c r="O120" s="1631">
        <v>1920000</v>
      </c>
      <c r="P120" s="1573"/>
      <c r="Q120" s="1539"/>
      <c r="R120" s="1511" t="str">
        <f t="shared" si="78"/>
        <v>2.06.03</v>
      </c>
      <c r="S120" s="1512" t="str">
        <f t="shared" si="76"/>
        <v>KOMPUTER</v>
      </c>
      <c r="T120" s="1512">
        <f t="shared" si="77"/>
        <v>4</v>
      </c>
      <c r="U120" s="1608">
        <f t="shared" si="90"/>
        <v>480000</v>
      </c>
      <c r="V120" s="1514">
        <f t="shared" si="91"/>
        <v>9</v>
      </c>
      <c r="W120" s="1609">
        <f t="shared" si="79"/>
        <v>1920000</v>
      </c>
      <c r="X120" s="1609">
        <f t="shared" si="80"/>
        <v>0</v>
      </c>
      <c r="Y120" s="1609">
        <f t="shared" si="81"/>
        <v>0</v>
      </c>
      <c r="Z120" s="1609">
        <f t="shared" si="82"/>
        <v>0</v>
      </c>
      <c r="AA120" s="1609">
        <f t="shared" si="83"/>
        <v>0</v>
      </c>
      <c r="AB120" s="1609">
        <f t="shared" si="84"/>
        <v>0</v>
      </c>
      <c r="AC120" s="1609">
        <f t="shared" si="85"/>
        <v>0</v>
      </c>
      <c r="AD120" s="1515">
        <f t="shared" si="86"/>
        <v>2005</v>
      </c>
      <c r="AE120" s="1552">
        <f t="shared" si="87"/>
        <v>0</v>
      </c>
      <c r="AF120" s="1516">
        <f t="shared" si="88"/>
        <v>1920000</v>
      </c>
      <c r="AG120" s="1550">
        <f t="shared" si="89"/>
        <v>1920000</v>
      </c>
      <c r="AH120" s="1546">
        <f t="shared" si="75"/>
        <v>1920000</v>
      </c>
      <c r="AI120" s="1546">
        <f t="shared" si="75"/>
        <v>1920000</v>
      </c>
    </row>
    <row r="121" spans="1:35" s="1518" customFormat="1" ht="38" customHeight="1">
      <c r="A121" s="1563"/>
      <c r="B121" s="1337" t="s">
        <v>2880</v>
      </c>
      <c r="C121" s="1335" t="s">
        <v>1258</v>
      </c>
      <c r="D121" s="1397" t="s">
        <v>732</v>
      </c>
      <c r="E121" s="1336" t="s">
        <v>1488</v>
      </c>
      <c r="F121" s="1336">
        <v>0</v>
      </c>
      <c r="G121" s="1342" t="s">
        <v>1535</v>
      </c>
      <c r="H121" s="1337">
        <v>2005</v>
      </c>
      <c r="I121" s="1336">
        <v>0</v>
      </c>
      <c r="J121" s="1336">
        <v>0</v>
      </c>
      <c r="K121" s="1336">
        <v>0</v>
      </c>
      <c r="L121" s="1336">
        <v>0</v>
      </c>
      <c r="M121" s="1336">
        <v>0</v>
      </c>
      <c r="N121" s="1337" t="s">
        <v>204</v>
      </c>
      <c r="O121" s="1631">
        <v>875000</v>
      </c>
      <c r="P121" s="1573"/>
      <c r="Q121" s="1539" t="s">
        <v>3530</v>
      </c>
      <c r="R121" s="1511" t="str">
        <f t="shared" si="78"/>
        <v>2.06.03</v>
      </c>
      <c r="S121" s="1512" t="str">
        <f t="shared" si="76"/>
        <v>KOMPUTER</v>
      </c>
      <c r="T121" s="1512">
        <f t="shared" si="77"/>
        <v>4</v>
      </c>
      <c r="U121" s="1608">
        <f t="shared" si="90"/>
        <v>218750</v>
      </c>
      <c r="V121" s="1514">
        <f t="shared" si="91"/>
        <v>9</v>
      </c>
      <c r="W121" s="1609">
        <f t="shared" si="79"/>
        <v>875000</v>
      </c>
      <c r="X121" s="1609">
        <f t="shared" si="80"/>
        <v>0</v>
      </c>
      <c r="Y121" s="1609">
        <f t="shared" si="81"/>
        <v>0</v>
      </c>
      <c r="Z121" s="1609">
        <f t="shared" si="82"/>
        <v>0</v>
      </c>
      <c r="AA121" s="1609">
        <f t="shared" si="83"/>
        <v>0</v>
      </c>
      <c r="AB121" s="1609">
        <f t="shared" si="84"/>
        <v>0</v>
      </c>
      <c r="AC121" s="1609">
        <f t="shared" si="85"/>
        <v>0</v>
      </c>
      <c r="AD121" s="1515">
        <f t="shared" si="86"/>
        <v>2005</v>
      </c>
      <c r="AE121" s="1552">
        <f t="shared" si="87"/>
        <v>0</v>
      </c>
      <c r="AF121" s="1516">
        <f t="shared" si="88"/>
        <v>875000</v>
      </c>
      <c r="AG121" s="1550">
        <f t="shared" si="89"/>
        <v>875000</v>
      </c>
      <c r="AH121" s="1546">
        <f t="shared" si="75"/>
        <v>875000</v>
      </c>
      <c r="AI121" s="1546">
        <f t="shared" si="75"/>
        <v>875000</v>
      </c>
    </row>
    <row r="122" spans="1:35" s="1518" customFormat="1" ht="38" customHeight="1">
      <c r="A122" s="1563"/>
      <c r="B122" s="1337" t="s">
        <v>2882</v>
      </c>
      <c r="C122" s="1335" t="s">
        <v>1212</v>
      </c>
      <c r="D122" s="1397" t="s">
        <v>732</v>
      </c>
      <c r="E122" s="1336" t="s">
        <v>1489</v>
      </c>
      <c r="F122" s="1336">
        <v>0</v>
      </c>
      <c r="G122" s="1342" t="s">
        <v>1524</v>
      </c>
      <c r="H122" s="1337">
        <v>2005</v>
      </c>
      <c r="I122" s="1336">
        <v>0</v>
      </c>
      <c r="J122" s="1336">
        <v>0</v>
      </c>
      <c r="K122" s="1336">
        <v>0</v>
      </c>
      <c r="L122" s="1336">
        <v>0</v>
      </c>
      <c r="M122" s="1336">
        <v>0</v>
      </c>
      <c r="N122" s="1337" t="s">
        <v>204</v>
      </c>
      <c r="O122" s="1631">
        <v>945000</v>
      </c>
      <c r="P122" s="1573"/>
      <c r="Q122" s="1539"/>
      <c r="R122" s="1511" t="str">
        <f t="shared" si="78"/>
        <v>2.06.02</v>
      </c>
      <c r="S122" s="1512" t="str">
        <f t="shared" si="76"/>
        <v>ALAT RUMAH TANGGA</v>
      </c>
      <c r="T122" s="1512">
        <f t="shared" si="77"/>
        <v>5</v>
      </c>
      <c r="U122" s="1608">
        <f t="shared" si="90"/>
        <v>189000</v>
      </c>
      <c r="V122" s="1514">
        <f t="shared" si="91"/>
        <v>9</v>
      </c>
      <c r="W122" s="1609">
        <f t="shared" si="79"/>
        <v>945000</v>
      </c>
      <c r="X122" s="1609">
        <f t="shared" si="80"/>
        <v>0</v>
      </c>
      <c r="Y122" s="1609">
        <f t="shared" si="81"/>
        <v>0</v>
      </c>
      <c r="Z122" s="1609">
        <f t="shared" si="82"/>
        <v>0</v>
      </c>
      <c r="AA122" s="1609">
        <f t="shared" si="83"/>
        <v>0</v>
      </c>
      <c r="AB122" s="1609">
        <f t="shared" si="84"/>
        <v>0</v>
      </c>
      <c r="AC122" s="1609">
        <f t="shared" si="85"/>
        <v>0</v>
      </c>
      <c r="AD122" s="1515">
        <f t="shared" si="86"/>
        <v>2005</v>
      </c>
      <c r="AE122" s="1552">
        <f t="shared" si="87"/>
        <v>0</v>
      </c>
      <c r="AF122" s="1516">
        <f t="shared" si="88"/>
        <v>945000</v>
      </c>
      <c r="AG122" s="1550">
        <f t="shared" si="89"/>
        <v>945000</v>
      </c>
      <c r="AH122" s="1546">
        <f t="shared" si="75"/>
        <v>945000</v>
      </c>
      <c r="AI122" s="1540">
        <f t="shared" si="75"/>
        <v>945000</v>
      </c>
    </row>
    <row r="123" spans="1:35" s="1518" customFormat="1" ht="38" customHeight="1">
      <c r="A123" s="1563"/>
      <c r="B123" s="1337" t="s">
        <v>2882</v>
      </c>
      <c r="C123" s="1335" t="s">
        <v>1212</v>
      </c>
      <c r="D123" s="1397" t="s">
        <v>732</v>
      </c>
      <c r="E123" s="1336" t="s">
        <v>747</v>
      </c>
      <c r="F123" s="1336">
        <v>0</v>
      </c>
      <c r="G123" s="1342" t="s">
        <v>1524</v>
      </c>
      <c r="H123" s="1337">
        <v>2005</v>
      </c>
      <c r="I123" s="1336">
        <v>0</v>
      </c>
      <c r="J123" s="1336">
        <v>0</v>
      </c>
      <c r="K123" s="1336">
        <v>0</v>
      </c>
      <c r="L123" s="1336">
        <v>0</v>
      </c>
      <c r="M123" s="1336">
        <v>0</v>
      </c>
      <c r="N123" s="1337" t="s">
        <v>204</v>
      </c>
      <c r="O123" s="1631">
        <v>680000</v>
      </c>
      <c r="P123" s="1573"/>
      <c r="Q123" s="1539"/>
      <c r="R123" s="1511" t="str">
        <f t="shared" si="78"/>
        <v>2.06.02</v>
      </c>
      <c r="S123" s="1512" t="str">
        <f t="shared" si="76"/>
        <v>ALAT RUMAH TANGGA</v>
      </c>
      <c r="T123" s="1512">
        <f t="shared" si="77"/>
        <v>5</v>
      </c>
      <c r="U123" s="1608">
        <f t="shared" si="90"/>
        <v>136000</v>
      </c>
      <c r="V123" s="1514">
        <f t="shared" si="91"/>
        <v>9</v>
      </c>
      <c r="W123" s="1609">
        <f t="shared" si="79"/>
        <v>680000</v>
      </c>
      <c r="X123" s="1609">
        <f t="shared" si="80"/>
        <v>0</v>
      </c>
      <c r="Y123" s="1609">
        <f t="shared" si="81"/>
        <v>0</v>
      </c>
      <c r="Z123" s="1609">
        <f t="shared" si="82"/>
        <v>0</v>
      </c>
      <c r="AA123" s="1609">
        <f t="shared" si="83"/>
        <v>0</v>
      </c>
      <c r="AB123" s="1609">
        <f t="shared" si="84"/>
        <v>0</v>
      </c>
      <c r="AC123" s="1609">
        <f t="shared" si="85"/>
        <v>0</v>
      </c>
      <c r="AD123" s="1515">
        <f t="shared" si="86"/>
        <v>2005</v>
      </c>
      <c r="AE123" s="1552">
        <f t="shared" si="87"/>
        <v>0</v>
      </c>
      <c r="AF123" s="1516">
        <f t="shared" si="88"/>
        <v>680000</v>
      </c>
      <c r="AG123" s="1550">
        <f t="shared" si="89"/>
        <v>680000</v>
      </c>
      <c r="AH123" s="1546">
        <f t="shared" si="75"/>
        <v>680000</v>
      </c>
      <c r="AI123" s="1540">
        <f t="shared" si="75"/>
        <v>680000</v>
      </c>
    </row>
    <row r="124" spans="1:35" s="1518" customFormat="1" ht="38" customHeight="1">
      <c r="A124" s="1563"/>
      <c r="B124" s="1337" t="s">
        <v>3538</v>
      </c>
      <c r="C124" s="1335" t="s">
        <v>1217</v>
      </c>
      <c r="D124" s="1397" t="s">
        <v>732</v>
      </c>
      <c r="E124" s="1336" t="s">
        <v>747</v>
      </c>
      <c r="F124" s="1336">
        <v>0</v>
      </c>
      <c r="G124" s="1342" t="s">
        <v>1532</v>
      </c>
      <c r="H124" s="1337">
        <v>2003</v>
      </c>
      <c r="I124" s="1336">
        <v>0</v>
      </c>
      <c r="J124" s="1336">
        <v>0</v>
      </c>
      <c r="K124" s="1336">
        <v>0</v>
      </c>
      <c r="L124" s="1336">
        <v>0</v>
      </c>
      <c r="M124" s="1336">
        <v>0</v>
      </c>
      <c r="N124" s="1337" t="s">
        <v>204</v>
      </c>
      <c r="O124" s="1631">
        <v>660000</v>
      </c>
      <c r="P124" s="1573"/>
      <c r="Q124" s="1539"/>
      <c r="R124" s="1511" t="str">
        <f t="shared" si="78"/>
        <v>2.06.02</v>
      </c>
      <c r="S124" s="1512" t="str">
        <f t="shared" si="76"/>
        <v>ALAT RUMAH TANGGA</v>
      </c>
      <c r="T124" s="1512">
        <f t="shared" si="77"/>
        <v>5</v>
      </c>
      <c r="U124" s="1608">
        <f t="shared" si="90"/>
        <v>132000</v>
      </c>
      <c r="V124" s="1514">
        <f t="shared" si="91"/>
        <v>11</v>
      </c>
      <c r="W124" s="1609">
        <f t="shared" si="79"/>
        <v>660000</v>
      </c>
      <c r="X124" s="1609">
        <f t="shared" si="80"/>
        <v>0</v>
      </c>
      <c r="Y124" s="1609">
        <f t="shared" si="81"/>
        <v>0</v>
      </c>
      <c r="Z124" s="1609">
        <f t="shared" si="82"/>
        <v>0</v>
      </c>
      <c r="AA124" s="1609">
        <f t="shared" si="83"/>
        <v>0</v>
      </c>
      <c r="AB124" s="1609">
        <f t="shared" si="84"/>
        <v>0</v>
      </c>
      <c r="AC124" s="1609">
        <f t="shared" si="85"/>
        <v>0</v>
      </c>
      <c r="AD124" s="1515">
        <f t="shared" si="86"/>
        <v>2003</v>
      </c>
      <c r="AE124" s="1552">
        <f t="shared" si="87"/>
        <v>0</v>
      </c>
      <c r="AF124" s="1516">
        <f t="shared" si="88"/>
        <v>660000</v>
      </c>
      <c r="AG124" s="1550">
        <f t="shared" si="89"/>
        <v>660000</v>
      </c>
      <c r="AH124" s="1546">
        <f t="shared" si="75"/>
        <v>660000</v>
      </c>
      <c r="AI124" s="1540">
        <f t="shared" si="75"/>
        <v>660000</v>
      </c>
    </row>
    <row r="125" spans="1:35" s="1518" customFormat="1" ht="38" customHeight="1">
      <c r="A125" s="1563"/>
      <c r="B125" s="1362" t="s">
        <v>3539</v>
      </c>
      <c r="C125" s="1335" t="s">
        <v>1228</v>
      </c>
      <c r="D125" s="1397" t="s">
        <v>732</v>
      </c>
      <c r="E125" s="1336" t="s">
        <v>1472</v>
      </c>
      <c r="F125" s="1336">
        <v>0</v>
      </c>
      <c r="G125" s="1342" t="s">
        <v>221</v>
      </c>
      <c r="H125" s="1337">
        <v>2000</v>
      </c>
      <c r="I125" s="1336">
        <v>0</v>
      </c>
      <c r="J125" s="1336">
        <v>0</v>
      </c>
      <c r="K125" s="1336">
        <v>0</v>
      </c>
      <c r="L125" s="1336">
        <v>0</v>
      </c>
      <c r="M125" s="1336">
        <v>0</v>
      </c>
      <c r="N125" s="1337" t="s">
        <v>204</v>
      </c>
      <c r="O125" s="1631">
        <v>4331250</v>
      </c>
      <c r="P125" s="1573"/>
      <c r="Q125" s="1539"/>
      <c r="R125" s="1511" t="str">
        <f t="shared" si="78"/>
        <v>2.06.02</v>
      </c>
      <c r="S125" s="1512" t="str">
        <f t="shared" si="76"/>
        <v>ALAT RUMAH TANGGA</v>
      </c>
      <c r="T125" s="1512">
        <f t="shared" si="77"/>
        <v>5</v>
      </c>
      <c r="U125" s="1608">
        <f t="shared" si="90"/>
        <v>866250</v>
      </c>
      <c r="V125" s="1514">
        <f t="shared" si="91"/>
        <v>14</v>
      </c>
      <c r="W125" s="1609">
        <f t="shared" si="79"/>
        <v>4331250</v>
      </c>
      <c r="X125" s="1609">
        <f t="shared" si="80"/>
        <v>0</v>
      </c>
      <c r="Y125" s="1609">
        <f t="shared" si="81"/>
        <v>0</v>
      </c>
      <c r="Z125" s="1609">
        <f t="shared" si="82"/>
        <v>0</v>
      </c>
      <c r="AA125" s="1609">
        <f t="shared" si="83"/>
        <v>0</v>
      </c>
      <c r="AB125" s="1609">
        <f t="shared" si="84"/>
        <v>0</v>
      </c>
      <c r="AC125" s="1609">
        <f t="shared" si="85"/>
        <v>0</v>
      </c>
      <c r="AD125" s="1515">
        <f t="shared" si="86"/>
        <v>2000</v>
      </c>
      <c r="AE125" s="1552">
        <f t="shared" si="87"/>
        <v>0</v>
      </c>
      <c r="AF125" s="1516">
        <f t="shared" si="88"/>
        <v>4331250</v>
      </c>
      <c r="AG125" s="1550">
        <f t="shared" si="89"/>
        <v>4331250</v>
      </c>
      <c r="AH125" s="1546">
        <f t="shared" si="75"/>
        <v>4331250</v>
      </c>
      <c r="AI125" s="1540">
        <f t="shared" si="75"/>
        <v>4331250</v>
      </c>
    </row>
    <row r="126" spans="1:35" s="1518" customFormat="1" ht="38" customHeight="1">
      <c r="A126" s="1563"/>
      <c r="B126" s="1337" t="s">
        <v>2858</v>
      </c>
      <c r="C126" s="1335" t="s">
        <v>1243</v>
      </c>
      <c r="D126" s="1397" t="s">
        <v>732</v>
      </c>
      <c r="E126" s="1336" t="s">
        <v>1491</v>
      </c>
      <c r="F126" s="1336">
        <v>0</v>
      </c>
      <c r="G126" s="1342" t="s">
        <v>222</v>
      </c>
      <c r="H126" s="1337">
        <v>2006</v>
      </c>
      <c r="I126" s="1336">
        <v>0</v>
      </c>
      <c r="J126" s="1336">
        <v>0</v>
      </c>
      <c r="K126" s="1336">
        <v>0</v>
      </c>
      <c r="L126" s="1336">
        <v>0</v>
      </c>
      <c r="M126" s="1336">
        <v>0</v>
      </c>
      <c r="N126" s="1337" t="s">
        <v>204</v>
      </c>
      <c r="O126" s="1631">
        <v>2062500</v>
      </c>
      <c r="P126" s="1573"/>
      <c r="Q126" s="1539"/>
      <c r="R126" s="1511" t="str">
        <f t="shared" si="78"/>
        <v>2.06.01</v>
      </c>
      <c r="S126" s="1512" t="str">
        <f t="shared" si="76"/>
        <v>ALAT KANTOR</v>
      </c>
      <c r="T126" s="1512">
        <f t="shared" si="77"/>
        <v>5</v>
      </c>
      <c r="U126" s="1608">
        <f t="shared" si="90"/>
        <v>412500</v>
      </c>
      <c r="V126" s="1514">
        <f t="shared" si="91"/>
        <v>8</v>
      </c>
      <c r="W126" s="1609">
        <f t="shared" si="79"/>
        <v>2062500</v>
      </c>
      <c r="X126" s="1609">
        <f t="shared" si="80"/>
        <v>0</v>
      </c>
      <c r="Y126" s="1609">
        <f t="shared" si="81"/>
        <v>0</v>
      </c>
      <c r="Z126" s="1609">
        <f t="shared" si="82"/>
        <v>0</v>
      </c>
      <c r="AA126" s="1609">
        <f t="shared" si="83"/>
        <v>0</v>
      </c>
      <c r="AB126" s="1609">
        <f t="shared" si="84"/>
        <v>0</v>
      </c>
      <c r="AC126" s="1609">
        <f t="shared" si="85"/>
        <v>0</v>
      </c>
      <c r="AD126" s="1515">
        <f t="shared" si="86"/>
        <v>2006</v>
      </c>
      <c r="AE126" s="1552">
        <f t="shared" si="87"/>
        <v>0</v>
      </c>
      <c r="AF126" s="1516">
        <f t="shared" si="88"/>
        <v>2062500</v>
      </c>
      <c r="AG126" s="1550">
        <f t="shared" si="89"/>
        <v>2062500</v>
      </c>
      <c r="AH126" s="1546">
        <f t="shared" si="75"/>
        <v>2062500</v>
      </c>
      <c r="AI126" s="1546">
        <f t="shared" si="75"/>
        <v>2062500</v>
      </c>
    </row>
    <row r="127" spans="1:35" s="1518" customFormat="1" ht="38" customHeight="1">
      <c r="A127" s="1563"/>
      <c r="B127" s="1337" t="s">
        <v>2882</v>
      </c>
      <c r="C127" s="1335" t="s">
        <v>1212</v>
      </c>
      <c r="D127" s="1397" t="s">
        <v>732</v>
      </c>
      <c r="E127" s="1336" t="s">
        <v>747</v>
      </c>
      <c r="F127" s="1336">
        <v>0</v>
      </c>
      <c r="G127" s="1342" t="s">
        <v>233</v>
      </c>
      <c r="H127" s="1337">
        <v>2004</v>
      </c>
      <c r="I127" s="1336">
        <v>0</v>
      </c>
      <c r="J127" s="1336">
        <v>0</v>
      </c>
      <c r="K127" s="1336">
        <v>0</v>
      </c>
      <c r="L127" s="1336">
        <v>0</v>
      </c>
      <c r="M127" s="1336">
        <v>0</v>
      </c>
      <c r="N127" s="1337" t="s">
        <v>204</v>
      </c>
      <c r="O127" s="1631">
        <v>552500</v>
      </c>
      <c r="P127" s="1573"/>
      <c r="Q127" s="1539"/>
      <c r="R127" s="1511" t="str">
        <f t="shared" si="78"/>
        <v>2.06.02</v>
      </c>
      <c r="S127" s="1512" t="str">
        <f t="shared" si="76"/>
        <v>ALAT RUMAH TANGGA</v>
      </c>
      <c r="T127" s="1512">
        <f t="shared" si="77"/>
        <v>5</v>
      </c>
      <c r="U127" s="1608">
        <f t="shared" si="90"/>
        <v>110500</v>
      </c>
      <c r="V127" s="1514">
        <f t="shared" si="91"/>
        <v>10</v>
      </c>
      <c r="W127" s="1609">
        <f t="shared" si="79"/>
        <v>552500</v>
      </c>
      <c r="X127" s="1609">
        <f t="shared" si="80"/>
        <v>0</v>
      </c>
      <c r="Y127" s="1609">
        <f t="shared" si="81"/>
        <v>0</v>
      </c>
      <c r="Z127" s="1609">
        <f t="shared" si="82"/>
        <v>0</v>
      </c>
      <c r="AA127" s="1609">
        <f t="shared" si="83"/>
        <v>0</v>
      </c>
      <c r="AB127" s="1609">
        <f t="shared" si="84"/>
        <v>0</v>
      </c>
      <c r="AC127" s="1609">
        <f t="shared" si="85"/>
        <v>0</v>
      </c>
      <c r="AD127" s="1515">
        <f t="shared" si="86"/>
        <v>2004</v>
      </c>
      <c r="AE127" s="1552">
        <f t="shared" si="87"/>
        <v>0</v>
      </c>
      <c r="AF127" s="1516">
        <f t="shared" si="88"/>
        <v>552500</v>
      </c>
      <c r="AG127" s="1550">
        <f t="shared" si="89"/>
        <v>552500</v>
      </c>
      <c r="AH127" s="1546">
        <f t="shared" si="75"/>
        <v>552500</v>
      </c>
      <c r="AI127" s="1540">
        <f t="shared" si="75"/>
        <v>552500</v>
      </c>
    </row>
    <row r="128" spans="1:35" s="1518" customFormat="1" ht="38" customHeight="1">
      <c r="A128" s="1563"/>
      <c r="B128" s="1337" t="s">
        <v>2882</v>
      </c>
      <c r="C128" s="1335" t="s">
        <v>1212</v>
      </c>
      <c r="D128" s="1397" t="s">
        <v>732</v>
      </c>
      <c r="E128" s="1336" t="s">
        <v>747</v>
      </c>
      <c r="F128" s="1336">
        <v>0</v>
      </c>
      <c r="G128" s="1342" t="s">
        <v>1524</v>
      </c>
      <c r="H128" s="1337">
        <v>2006</v>
      </c>
      <c r="I128" s="1336">
        <v>0</v>
      </c>
      <c r="J128" s="1336">
        <v>0</v>
      </c>
      <c r="K128" s="1336">
        <v>0</v>
      </c>
      <c r="L128" s="1336">
        <v>0</v>
      </c>
      <c r="M128" s="1336">
        <v>0</v>
      </c>
      <c r="N128" s="1337" t="s">
        <v>204</v>
      </c>
      <c r="O128" s="1631">
        <v>680000</v>
      </c>
      <c r="P128" s="1573"/>
      <c r="Q128" s="1539"/>
      <c r="R128" s="1511" t="str">
        <f t="shared" si="78"/>
        <v>2.06.02</v>
      </c>
      <c r="S128" s="1512" t="str">
        <f t="shared" si="76"/>
        <v>ALAT RUMAH TANGGA</v>
      </c>
      <c r="T128" s="1512">
        <f t="shared" si="77"/>
        <v>5</v>
      </c>
      <c r="U128" s="1608">
        <f t="shared" si="90"/>
        <v>136000</v>
      </c>
      <c r="V128" s="1514">
        <f t="shared" si="91"/>
        <v>8</v>
      </c>
      <c r="W128" s="1609">
        <f t="shared" si="79"/>
        <v>680000</v>
      </c>
      <c r="X128" s="1609">
        <f t="shared" si="80"/>
        <v>0</v>
      </c>
      <c r="Y128" s="1609">
        <f t="shared" si="81"/>
        <v>0</v>
      </c>
      <c r="Z128" s="1609">
        <f t="shared" si="82"/>
        <v>0</v>
      </c>
      <c r="AA128" s="1609">
        <f t="shared" si="83"/>
        <v>0</v>
      </c>
      <c r="AB128" s="1609">
        <f t="shared" si="84"/>
        <v>0</v>
      </c>
      <c r="AC128" s="1609">
        <f t="shared" si="85"/>
        <v>0</v>
      </c>
      <c r="AD128" s="1515">
        <f t="shared" si="86"/>
        <v>2006</v>
      </c>
      <c r="AE128" s="1552">
        <f t="shared" si="87"/>
        <v>0</v>
      </c>
      <c r="AF128" s="1516">
        <f t="shared" si="88"/>
        <v>680000</v>
      </c>
      <c r="AG128" s="1550">
        <f t="shared" si="89"/>
        <v>680000</v>
      </c>
      <c r="AH128" s="1546">
        <f t="shared" si="75"/>
        <v>680000</v>
      </c>
      <c r="AI128" s="1540">
        <f t="shared" si="75"/>
        <v>680000</v>
      </c>
    </row>
    <row r="129" spans="1:35" s="1518" customFormat="1" ht="38" customHeight="1">
      <c r="A129" s="1563"/>
      <c r="B129" s="1337" t="s">
        <v>2831</v>
      </c>
      <c r="C129" s="1335" t="s">
        <v>1217</v>
      </c>
      <c r="D129" s="1397" t="s">
        <v>732</v>
      </c>
      <c r="E129" s="1336" t="s">
        <v>747</v>
      </c>
      <c r="F129" s="1336">
        <v>0</v>
      </c>
      <c r="G129" s="1342" t="s">
        <v>1535</v>
      </c>
      <c r="H129" s="1337">
        <v>2003</v>
      </c>
      <c r="I129" s="1336">
        <v>0</v>
      </c>
      <c r="J129" s="1336">
        <v>0</v>
      </c>
      <c r="K129" s="1336">
        <v>0</v>
      </c>
      <c r="L129" s="1336">
        <v>0</v>
      </c>
      <c r="M129" s="1336">
        <v>0</v>
      </c>
      <c r="N129" s="1337" t="s">
        <v>204</v>
      </c>
      <c r="O129" s="1631">
        <v>975000</v>
      </c>
      <c r="P129" s="1573"/>
      <c r="Q129" s="1539"/>
      <c r="R129" s="1511" t="str">
        <f t="shared" si="78"/>
        <v>2.06.02</v>
      </c>
      <c r="S129" s="1512" t="str">
        <f t="shared" si="76"/>
        <v>ALAT RUMAH TANGGA</v>
      </c>
      <c r="T129" s="1512">
        <f t="shared" si="77"/>
        <v>5</v>
      </c>
      <c r="U129" s="1608">
        <f t="shared" si="90"/>
        <v>195000</v>
      </c>
      <c r="V129" s="1514">
        <f t="shared" si="91"/>
        <v>11</v>
      </c>
      <c r="W129" s="1609">
        <f t="shared" si="79"/>
        <v>975000</v>
      </c>
      <c r="X129" s="1609">
        <f t="shared" si="80"/>
        <v>0</v>
      </c>
      <c r="Y129" s="1609">
        <f t="shared" si="81"/>
        <v>0</v>
      </c>
      <c r="Z129" s="1609">
        <f t="shared" si="82"/>
        <v>0</v>
      </c>
      <c r="AA129" s="1609">
        <f t="shared" si="83"/>
        <v>0</v>
      </c>
      <c r="AB129" s="1609">
        <f t="shared" si="84"/>
        <v>0</v>
      </c>
      <c r="AC129" s="1609">
        <f t="shared" si="85"/>
        <v>0</v>
      </c>
      <c r="AD129" s="1515">
        <f t="shared" si="86"/>
        <v>2003</v>
      </c>
      <c r="AE129" s="1552">
        <f t="shared" si="87"/>
        <v>0</v>
      </c>
      <c r="AF129" s="1516">
        <f t="shared" si="88"/>
        <v>975000</v>
      </c>
      <c r="AG129" s="1550">
        <f t="shared" si="89"/>
        <v>975000</v>
      </c>
      <c r="AH129" s="1546">
        <f t="shared" si="75"/>
        <v>975000</v>
      </c>
      <c r="AI129" s="1540">
        <f t="shared" si="75"/>
        <v>975000</v>
      </c>
    </row>
    <row r="130" spans="1:35" s="1518" customFormat="1" ht="38" customHeight="1">
      <c r="A130" s="1563"/>
      <c r="B130" s="1337" t="s">
        <v>2841</v>
      </c>
      <c r="C130" s="1335" t="s">
        <v>284</v>
      </c>
      <c r="D130" s="1397" t="s">
        <v>732</v>
      </c>
      <c r="E130" s="1336" t="s">
        <v>1471</v>
      </c>
      <c r="F130" s="1336">
        <v>0</v>
      </c>
      <c r="G130" s="1342" t="s">
        <v>230</v>
      </c>
      <c r="H130" s="1337">
        <v>2005</v>
      </c>
      <c r="I130" s="1336">
        <v>0</v>
      </c>
      <c r="J130" s="1336">
        <v>0</v>
      </c>
      <c r="K130" s="1336">
        <v>0</v>
      </c>
      <c r="L130" s="1336">
        <v>0</v>
      </c>
      <c r="M130" s="1336">
        <v>0</v>
      </c>
      <c r="N130" s="1337" t="s">
        <v>204</v>
      </c>
      <c r="O130" s="1631">
        <v>1750000</v>
      </c>
      <c r="P130" s="1573"/>
      <c r="Q130" s="1539"/>
      <c r="R130" s="1511" t="str">
        <f t="shared" si="78"/>
        <v>2.06.02</v>
      </c>
      <c r="S130" s="1512" t="str">
        <f t="shared" ref="S130:S162" si="92">VLOOKUP(R130,kelompok,2,0)</f>
        <v>ALAT RUMAH TANGGA</v>
      </c>
      <c r="T130" s="1512">
        <f t="shared" ref="T130:T162" si="93">VLOOKUP(R130,MASAMANFAAT,4,0)</f>
        <v>5</v>
      </c>
      <c r="U130" s="1608">
        <f t="shared" si="90"/>
        <v>350000</v>
      </c>
      <c r="V130" s="1514">
        <f t="shared" si="91"/>
        <v>9</v>
      </c>
      <c r="W130" s="1609">
        <f t="shared" si="79"/>
        <v>1750000</v>
      </c>
      <c r="X130" s="1609">
        <f t="shared" si="80"/>
        <v>0</v>
      </c>
      <c r="Y130" s="1609">
        <f t="shared" si="81"/>
        <v>0</v>
      </c>
      <c r="Z130" s="1609">
        <f t="shared" si="82"/>
        <v>0</v>
      </c>
      <c r="AA130" s="1609">
        <f t="shared" si="83"/>
        <v>0</v>
      </c>
      <c r="AB130" s="1609">
        <f t="shared" si="84"/>
        <v>0</v>
      </c>
      <c r="AC130" s="1609">
        <f t="shared" si="85"/>
        <v>0</v>
      </c>
      <c r="AD130" s="1515">
        <f t="shared" si="86"/>
        <v>2005</v>
      </c>
      <c r="AE130" s="1552">
        <f t="shared" si="87"/>
        <v>0</v>
      </c>
      <c r="AF130" s="1516">
        <f t="shared" si="88"/>
        <v>1750000</v>
      </c>
      <c r="AG130" s="1550">
        <f t="shared" si="89"/>
        <v>1750000</v>
      </c>
      <c r="AH130" s="1546">
        <f t="shared" si="75"/>
        <v>1750000</v>
      </c>
      <c r="AI130" s="1540">
        <f t="shared" si="75"/>
        <v>1750000</v>
      </c>
    </row>
    <row r="131" spans="1:35" s="1518" customFormat="1" ht="38" customHeight="1">
      <c r="A131" s="1563"/>
      <c r="B131" s="1337" t="s">
        <v>2851</v>
      </c>
      <c r="C131" s="1335" t="s">
        <v>1256</v>
      </c>
      <c r="D131" s="1397" t="s">
        <v>732</v>
      </c>
      <c r="E131" s="1336" t="s">
        <v>747</v>
      </c>
      <c r="F131" s="1336">
        <v>0</v>
      </c>
      <c r="G131" s="1342" t="s">
        <v>233</v>
      </c>
      <c r="H131" s="1337">
        <v>2003</v>
      </c>
      <c r="I131" s="1336">
        <v>0</v>
      </c>
      <c r="J131" s="1336">
        <v>0</v>
      </c>
      <c r="K131" s="1336">
        <v>0</v>
      </c>
      <c r="L131" s="1336">
        <v>0</v>
      </c>
      <c r="M131" s="1336">
        <v>0</v>
      </c>
      <c r="N131" s="1337" t="s">
        <v>204</v>
      </c>
      <c r="O131" s="1631">
        <v>600000</v>
      </c>
      <c r="P131" s="1573"/>
      <c r="Q131" s="1539"/>
      <c r="R131" s="1511" t="str">
        <f t="shared" si="78"/>
        <v>2.06.04</v>
      </c>
      <c r="S131" s="1512" t="str">
        <f t="shared" si="92"/>
        <v>MEJA DAN KURSI KERJA/RAPAT PEJABAT</v>
      </c>
      <c r="T131" s="1512">
        <f t="shared" si="93"/>
        <v>5</v>
      </c>
      <c r="U131" s="1608">
        <f t="shared" si="90"/>
        <v>120000</v>
      </c>
      <c r="V131" s="1514">
        <f t="shared" si="91"/>
        <v>11</v>
      </c>
      <c r="W131" s="1609">
        <f t="shared" si="79"/>
        <v>600000</v>
      </c>
      <c r="X131" s="1609">
        <f t="shared" si="80"/>
        <v>0</v>
      </c>
      <c r="Y131" s="1609">
        <f t="shared" si="81"/>
        <v>0</v>
      </c>
      <c r="Z131" s="1609">
        <f t="shared" si="82"/>
        <v>0</v>
      </c>
      <c r="AA131" s="1609">
        <f t="shared" si="83"/>
        <v>0</v>
      </c>
      <c r="AB131" s="1609">
        <f t="shared" si="84"/>
        <v>0</v>
      </c>
      <c r="AC131" s="1609">
        <f t="shared" si="85"/>
        <v>0</v>
      </c>
      <c r="AD131" s="1515">
        <f t="shared" si="86"/>
        <v>2003</v>
      </c>
      <c r="AE131" s="1552">
        <f t="shared" si="87"/>
        <v>0</v>
      </c>
      <c r="AF131" s="1516">
        <f t="shared" si="88"/>
        <v>600000</v>
      </c>
      <c r="AG131" s="1550">
        <f t="shared" si="89"/>
        <v>600000</v>
      </c>
      <c r="AH131" s="1540">
        <f t="shared" si="75"/>
        <v>600000</v>
      </c>
      <c r="AI131" s="1546">
        <f t="shared" si="75"/>
        <v>600000</v>
      </c>
    </row>
    <row r="132" spans="1:35" s="1518" customFormat="1" ht="38" customHeight="1">
      <c r="A132" s="1563"/>
      <c r="B132" s="1337" t="s">
        <v>2856</v>
      </c>
      <c r="C132" s="1335" t="s">
        <v>1263</v>
      </c>
      <c r="D132" s="1397" t="s">
        <v>732</v>
      </c>
      <c r="E132" s="1336" t="s">
        <v>1471</v>
      </c>
      <c r="F132" s="1336">
        <v>0</v>
      </c>
      <c r="G132" s="1342" t="s">
        <v>230</v>
      </c>
      <c r="H132" s="1337">
        <v>2003</v>
      </c>
      <c r="I132" s="1336">
        <v>0</v>
      </c>
      <c r="J132" s="1336">
        <v>0</v>
      </c>
      <c r="K132" s="1336">
        <v>0</v>
      </c>
      <c r="L132" s="1336">
        <v>0</v>
      </c>
      <c r="M132" s="1336">
        <v>0</v>
      </c>
      <c r="N132" s="1337" t="s">
        <v>204</v>
      </c>
      <c r="O132" s="1631">
        <v>1365000</v>
      </c>
      <c r="P132" s="1573"/>
      <c r="Q132" s="1539"/>
      <c r="R132" s="1511" t="str">
        <f t="shared" si="78"/>
        <v>2.06.02</v>
      </c>
      <c r="S132" s="1512" t="str">
        <f t="shared" si="92"/>
        <v>ALAT RUMAH TANGGA</v>
      </c>
      <c r="T132" s="1512">
        <f t="shared" si="93"/>
        <v>5</v>
      </c>
      <c r="U132" s="1608">
        <f t="shared" si="90"/>
        <v>273000</v>
      </c>
      <c r="V132" s="1514">
        <f t="shared" si="91"/>
        <v>11</v>
      </c>
      <c r="W132" s="1609">
        <f t="shared" si="79"/>
        <v>1365000</v>
      </c>
      <c r="X132" s="1609">
        <f t="shared" si="80"/>
        <v>0</v>
      </c>
      <c r="Y132" s="1609">
        <f t="shared" si="81"/>
        <v>0</v>
      </c>
      <c r="Z132" s="1609">
        <f t="shared" si="82"/>
        <v>0</v>
      </c>
      <c r="AA132" s="1609">
        <f t="shared" si="83"/>
        <v>0</v>
      </c>
      <c r="AB132" s="1609">
        <f t="shared" si="84"/>
        <v>0</v>
      </c>
      <c r="AC132" s="1609">
        <f t="shared" si="85"/>
        <v>0</v>
      </c>
      <c r="AD132" s="1515">
        <f t="shared" si="86"/>
        <v>2003</v>
      </c>
      <c r="AE132" s="1552">
        <f t="shared" si="87"/>
        <v>0</v>
      </c>
      <c r="AF132" s="1516">
        <f t="shared" si="88"/>
        <v>1365000</v>
      </c>
      <c r="AG132" s="1550">
        <f t="shared" si="89"/>
        <v>1365000</v>
      </c>
      <c r="AH132" s="1546">
        <f t="shared" si="75"/>
        <v>1365000</v>
      </c>
      <c r="AI132" s="1540">
        <f t="shared" si="75"/>
        <v>1365000</v>
      </c>
    </row>
    <row r="133" spans="1:35" s="1518" customFormat="1" ht="38" customHeight="1">
      <c r="A133" s="1563"/>
      <c r="B133" s="1337" t="s">
        <v>3541</v>
      </c>
      <c r="C133" s="1335" t="s">
        <v>1262</v>
      </c>
      <c r="D133" s="1397" t="s">
        <v>732</v>
      </c>
      <c r="E133" s="1336" t="s">
        <v>1471</v>
      </c>
      <c r="F133" s="1336">
        <v>0</v>
      </c>
      <c r="G133" s="1342" t="s">
        <v>225</v>
      </c>
      <c r="H133" s="1337">
        <v>2005</v>
      </c>
      <c r="I133" s="1336">
        <v>0</v>
      </c>
      <c r="J133" s="1336">
        <v>0</v>
      </c>
      <c r="K133" s="1336">
        <v>0</v>
      </c>
      <c r="L133" s="1336">
        <v>0</v>
      </c>
      <c r="M133" s="1336">
        <v>0</v>
      </c>
      <c r="N133" s="1337" t="s">
        <v>204</v>
      </c>
      <c r="O133" s="1631">
        <v>2275000</v>
      </c>
      <c r="P133" s="1573"/>
      <c r="Q133" s="1539"/>
      <c r="R133" s="1511" t="str">
        <f t="shared" si="78"/>
        <v>2.06.02</v>
      </c>
      <c r="S133" s="1512" t="str">
        <f t="shared" si="92"/>
        <v>ALAT RUMAH TANGGA</v>
      </c>
      <c r="T133" s="1512">
        <f t="shared" si="93"/>
        <v>5</v>
      </c>
      <c r="U133" s="1608">
        <f t="shared" si="90"/>
        <v>455000</v>
      </c>
      <c r="V133" s="1514">
        <f t="shared" si="91"/>
        <v>9</v>
      </c>
      <c r="W133" s="1609">
        <f t="shared" si="79"/>
        <v>2275000</v>
      </c>
      <c r="X133" s="1609">
        <f t="shared" si="80"/>
        <v>0</v>
      </c>
      <c r="Y133" s="1609">
        <f t="shared" si="81"/>
        <v>0</v>
      </c>
      <c r="Z133" s="1609">
        <f t="shared" si="82"/>
        <v>0</v>
      </c>
      <c r="AA133" s="1609">
        <f t="shared" si="83"/>
        <v>0</v>
      </c>
      <c r="AB133" s="1609">
        <f t="shared" si="84"/>
        <v>0</v>
      </c>
      <c r="AC133" s="1609">
        <f t="shared" si="85"/>
        <v>0</v>
      </c>
      <c r="AD133" s="1515">
        <f t="shared" si="86"/>
        <v>2005</v>
      </c>
      <c r="AE133" s="1552">
        <f t="shared" si="87"/>
        <v>0</v>
      </c>
      <c r="AF133" s="1516">
        <f t="shared" si="88"/>
        <v>2275000</v>
      </c>
      <c r="AG133" s="1550">
        <f t="shared" si="89"/>
        <v>2275000</v>
      </c>
      <c r="AH133" s="1546">
        <f t="shared" si="75"/>
        <v>2275000</v>
      </c>
      <c r="AI133" s="1540">
        <f t="shared" si="75"/>
        <v>2275000</v>
      </c>
    </row>
    <row r="134" spans="1:35" s="1518" customFormat="1" ht="38" customHeight="1">
      <c r="A134" s="1563"/>
      <c r="B134" s="1337" t="s">
        <v>2882</v>
      </c>
      <c r="C134" s="1335" t="s">
        <v>1212</v>
      </c>
      <c r="D134" s="1397" t="s">
        <v>732</v>
      </c>
      <c r="E134" s="1336" t="s">
        <v>747</v>
      </c>
      <c r="F134" s="1336">
        <v>0</v>
      </c>
      <c r="G134" s="1342" t="s">
        <v>1524</v>
      </c>
      <c r="H134" s="1337">
        <v>2006</v>
      </c>
      <c r="I134" s="1336">
        <v>0</v>
      </c>
      <c r="J134" s="1336">
        <v>0</v>
      </c>
      <c r="K134" s="1336">
        <v>0</v>
      </c>
      <c r="L134" s="1336">
        <v>0</v>
      </c>
      <c r="M134" s="1336">
        <v>0</v>
      </c>
      <c r="N134" s="1337" t="s">
        <v>204</v>
      </c>
      <c r="O134" s="1631">
        <v>680000</v>
      </c>
      <c r="P134" s="1573"/>
      <c r="Q134" s="1539"/>
      <c r="R134" s="1511" t="str">
        <f t="shared" si="78"/>
        <v>2.06.02</v>
      </c>
      <c r="S134" s="1512" t="str">
        <f t="shared" si="92"/>
        <v>ALAT RUMAH TANGGA</v>
      </c>
      <c r="T134" s="1512">
        <f t="shared" si="93"/>
        <v>5</v>
      </c>
      <c r="U134" s="1608">
        <f t="shared" si="90"/>
        <v>136000</v>
      </c>
      <c r="V134" s="1514">
        <f t="shared" si="91"/>
        <v>8</v>
      </c>
      <c r="W134" s="1609">
        <f t="shared" si="79"/>
        <v>680000</v>
      </c>
      <c r="X134" s="1609">
        <f t="shared" si="80"/>
        <v>0</v>
      </c>
      <c r="Y134" s="1609">
        <f t="shared" si="81"/>
        <v>0</v>
      </c>
      <c r="Z134" s="1609">
        <f t="shared" si="82"/>
        <v>0</v>
      </c>
      <c r="AA134" s="1609">
        <f t="shared" si="83"/>
        <v>0</v>
      </c>
      <c r="AB134" s="1609">
        <f t="shared" si="84"/>
        <v>0</v>
      </c>
      <c r="AC134" s="1609">
        <f t="shared" si="85"/>
        <v>0</v>
      </c>
      <c r="AD134" s="1515">
        <f t="shared" si="86"/>
        <v>2006</v>
      </c>
      <c r="AE134" s="1552">
        <f t="shared" si="87"/>
        <v>0</v>
      </c>
      <c r="AF134" s="1516">
        <f t="shared" si="88"/>
        <v>680000</v>
      </c>
      <c r="AG134" s="1550">
        <f t="shared" si="89"/>
        <v>680000</v>
      </c>
      <c r="AH134" s="1546">
        <f t="shared" si="75"/>
        <v>680000</v>
      </c>
      <c r="AI134" s="1540">
        <f t="shared" si="75"/>
        <v>680000</v>
      </c>
    </row>
    <row r="135" spans="1:35" s="1518" customFormat="1" ht="38" customHeight="1">
      <c r="A135" s="1563"/>
      <c r="B135" s="1337" t="s">
        <v>2882</v>
      </c>
      <c r="C135" s="1335" t="s">
        <v>1212</v>
      </c>
      <c r="D135" s="1397" t="s">
        <v>732</v>
      </c>
      <c r="E135" s="1336" t="s">
        <v>747</v>
      </c>
      <c r="F135" s="1336">
        <v>0</v>
      </c>
      <c r="G135" s="1342" t="s">
        <v>1524</v>
      </c>
      <c r="H135" s="1337">
        <v>2006</v>
      </c>
      <c r="I135" s="1336">
        <v>0</v>
      </c>
      <c r="J135" s="1336">
        <v>0</v>
      </c>
      <c r="K135" s="1336">
        <v>0</v>
      </c>
      <c r="L135" s="1336">
        <v>0</v>
      </c>
      <c r="M135" s="1336">
        <v>0</v>
      </c>
      <c r="N135" s="1337" t="s">
        <v>204</v>
      </c>
      <c r="O135" s="1631">
        <v>680000</v>
      </c>
      <c r="P135" s="1573"/>
      <c r="Q135" s="1539"/>
      <c r="R135" s="1511" t="str">
        <f t="shared" si="78"/>
        <v>2.06.02</v>
      </c>
      <c r="S135" s="1512" t="str">
        <f t="shared" si="92"/>
        <v>ALAT RUMAH TANGGA</v>
      </c>
      <c r="T135" s="1512">
        <f t="shared" si="93"/>
        <v>5</v>
      </c>
      <c r="U135" s="1608">
        <f t="shared" si="90"/>
        <v>136000</v>
      </c>
      <c r="V135" s="1514">
        <f t="shared" si="91"/>
        <v>8</v>
      </c>
      <c r="W135" s="1609">
        <f t="shared" si="79"/>
        <v>680000</v>
      </c>
      <c r="X135" s="1609">
        <f t="shared" si="80"/>
        <v>0</v>
      </c>
      <c r="Y135" s="1609">
        <f t="shared" si="81"/>
        <v>0</v>
      </c>
      <c r="Z135" s="1609">
        <f t="shared" si="82"/>
        <v>0</v>
      </c>
      <c r="AA135" s="1609">
        <f t="shared" si="83"/>
        <v>0</v>
      </c>
      <c r="AB135" s="1609">
        <f t="shared" si="84"/>
        <v>0</v>
      </c>
      <c r="AC135" s="1609">
        <f t="shared" si="85"/>
        <v>0</v>
      </c>
      <c r="AD135" s="1515">
        <f t="shared" si="86"/>
        <v>2006</v>
      </c>
      <c r="AE135" s="1552">
        <f t="shared" si="87"/>
        <v>0</v>
      </c>
      <c r="AF135" s="1516">
        <f t="shared" si="88"/>
        <v>680000</v>
      </c>
      <c r="AG135" s="1550">
        <f t="shared" si="89"/>
        <v>680000</v>
      </c>
      <c r="AH135" s="1546">
        <f t="shared" si="75"/>
        <v>680000</v>
      </c>
      <c r="AI135" s="1540">
        <f t="shared" si="75"/>
        <v>680000</v>
      </c>
    </row>
    <row r="136" spans="1:35" s="1518" customFormat="1" ht="38" customHeight="1">
      <c r="A136" s="1563"/>
      <c r="B136" s="1337" t="s">
        <v>2882</v>
      </c>
      <c r="C136" s="1335" t="s">
        <v>1212</v>
      </c>
      <c r="D136" s="1397" t="s">
        <v>732</v>
      </c>
      <c r="E136" s="1336" t="s">
        <v>747</v>
      </c>
      <c r="F136" s="1336">
        <v>0</v>
      </c>
      <c r="G136" s="1342" t="s">
        <v>233</v>
      </c>
      <c r="H136" s="1337">
        <v>2002</v>
      </c>
      <c r="I136" s="1336">
        <v>0</v>
      </c>
      <c r="J136" s="1336">
        <v>0</v>
      </c>
      <c r="K136" s="1336">
        <v>0</v>
      </c>
      <c r="L136" s="1336">
        <v>0</v>
      </c>
      <c r="M136" s="1336">
        <v>0</v>
      </c>
      <c r="N136" s="1337" t="s">
        <v>204</v>
      </c>
      <c r="O136" s="1631">
        <v>625000</v>
      </c>
      <c r="P136" s="1573"/>
      <c r="Q136" s="1539"/>
      <c r="R136" s="1511" t="str">
        <f t="shared" si="78"/>
        <v>2.06.02</v>
      </c>
      <c r="S136" s="1512" t="str">
        <f t="shared" si="92"/>
        <v>ALAT RUMAH TANGGA</v>
      </c>
      <c r="T136" s="1512">
        <f t="shared" si="93"/>
        <v>5</v>
      </c>
      <c r="U136" s="1608">
        <f t="shared" si="90"/>
        <v>125000</v>
      </c>
      <c r="V136" s="1514">
        <f t="shared" si="91"/>
        <v>12</v>
      </c>
      <c r="W136" s="1609">
        <f t="shared" si="79"/>
        <v>625000</v>
      </c>
      <c r="X136" s="1609">
        <f t="shared" si="80"/>
        <v>0</v>
      </c>
      <c r="Y136" s="1609">
        <f t="shared" si="81"/>
        <v>0</v>
      </c>
      <c r="Z136" s="1609">
        <f t="shared" si="82"/>
        <v>0</v>
      </c>
      <c r="AA136" s="1609">
        <f t="shared" si="83"/>
        <v>0</v>
      </c>
      <c r="AB136" s="1609">
        <f t="shared" si="84"/>
        <v>0</v>
      </c>
      <c r="AC136" s="1609">
        <f t="shared" si="85"/>
        <v>0</v>
      </c>
      <c r="AD136" s="1515">
        <f t="shared" si="86"/>
        <v>2002</v>
      </c>
      <c r="AE136" s="1552">
        <f t="shared" si="87"/>
        <v>0</v>
      </c>
      <c r="AF136" s="1516">
        <f t="shared" si="88"/>
        <v>625000</v>
      </c>
      <c r="AG136" s="1550">
        <f t="shared" si="89"/>
        <v>625000</v>
      </c>
      <c r="AH136" s="1546">
        <f t="shared" si="75"/>
        <v>625000</v>
      </c>
      <c r="AI136" s="1540">
        <f t="shared" si="75"/>
        <v>625000</v>
      </c>
    </row>
    <row r="137" spans="1:35" s="1518" customFormat="1" ht="38" customHeight="1">
      <c r="A137" s="1563"/>
      <c r="B137" s="1337" t="s">
        <v>3538</v>
      </c>
      <c r="C137" s="1335" t="s">
        <v>1217</v>
      </c>
      <c r="D137" s="1397" t="s">
        <v>732</v>
      </c>
      <c r="E137" s="1336" t="s">
        <v>747</v>
      </c>
      <c r="F137" s="1336">
        <v>0</v>
      </c>
      <c r="G137" s="1342" t="s">
        <v>1532</v>
      </c>
      <c r="H137" s="1337">
        <v>2004</v>
      </c>
      <c r="I137" s="1336">
        <v>0</v>
      </c>
      <c r="J137" s="1336">
        <v>0</v>
      </c>
      <c r="K137" s="1336">
        <v>0</v>
      </c>
      <c r="L137" s="1336">
        <v>0</v>
      </c>
      <c r="M137" s="1336">
        <v>0</v>
      </c>
      <c r="N137" s="1337" t="s">
        <v>204</v>
      </c>
      <c r="O137" s="1631">
        <v>770000</v>
      </c>
      <c r="P137" s="1573"/>
      <c r="Q137" s="1539"/>
      <c r="R137" s="1511" t="str">
        <f t="shared" si="78"/>
        <v>2.06.02</v>
      </c>
      <c r="S137" s="1512" t="str">
        <f t="shared" si="92"/>
        <v>ALAT RUMAH TANGGA</v>
      </c>
      <c r="T137" s="1512">
        <f t="shared" si="93"/>
        <v>5</v>
      </c>
      <c r="U137" s="1608">
        <f t="shared" si="90"/>
        <v>154000</v>
      </c>
      <c r="V137" s="1514">
        <f t="shared" si="91"/>
        <v>10</v>
      </c>
      <c r="W137" s="1609">
        <f t="shared" si="79"/>
        <v>770000</v>
      </c>
      <c r="X137" s="1609">
        <f t="shared" si="80"/>
        <v>0</v>
      </c>
      <c r="Y137" s="1609">
        <f t="shared" si="81"/>
        <v>0</v>
      </c>
      <c r="Z137" s="1609">
        <f t="shared" si="82"/>
        <v>0</v>
      </c>
      <c r="AA137" s="1609">
        <f t="shared" si="83"/>
        <v>0</v>
      </c>
      <c r="AB137" s="1609">
        <f t="shared" si="84"/>
        <v>0</v>
      </c>
      <c r="AC137" s="1609">
        <f t="shared" si="85"/>
        <v>0</v>
      </c>
      <c r="AD137" s="1515">
        <f t="shared" si="86"/>
        <v>2004</v>
      </c>
      <c r="AE137" s="1552">
        <f t="shared" si="87"/>
        <v>0</v>
      </c>
      <c r="AF137" s="1516">
        <f t="shared" si="88"/>
        <v>770000</v>
      </c>
      <c r="AG137" s="1550">
        <f t="shared" si="89"/>
        <v>770000</v>
      </c>
      <c r="AH137" s="1546">
        <f t="shared" si="75"/>
        <v>770000</v>
      </c>
      <c r="AI137" s="1540">
        <f t="shared" si="75"/>
        <v>770000</v>
      </c>
    </row>
    <row r="138" spans="1:35" s="1518" customFormat="1" ht="38" customHeight="1">
      <c r="A138" s="1563"/>
      <c r="B138" s="1337" t="s">
        <v>2831</v>
      </c>
      <c r="C138" s="1335" t="s">
        <v>1227</v>
      </c>
      <c r="D138" s="1397" t="s">
        <v>732</v>
      </c>
      <c r="E138" s="1336" t="s">
        <v>1491</v>
      </c>
      <c r="F138" s="1336">
        <v>0</v>
      </c>
      <c r="G138" s="1342" t="s">
        <v>222</v>
      </c>
      <c r="H138" s="1337">
        <v>2002</v>
      </c>
      <c r="I138" s="1336">
        <v>0</v>
      </c>
      <c r="J138" s="1336">
        <v>0</v>
      </c>
      <c r="K138" s="1336">
        <v>0</v>
      </c>
      <c r="L138" s="1336">
        <v>0</v>
      </c>
      <c r="M138" s="1336">
        <v>0</v>
      </c>
      <c r="N138" s="1337" t="s">
        <v>204</v>
      </c>
      <c r="O138" s="1631">
        <v>1225000</v>
      </c>
      <c r="P138" s="1573"/>
      <c r="Q138" s="1539"/>
      <c r="R138" s="1511" t="str">
        <f t="shared" si="78"/>
        <v>2.06.02</v>
      </c>
      <c r="S138" s="1512" t="str">
        <f t="shared" si="92"/>
        <v>ALAT RUMAH TANGGA</v>
      </c>
      <c r="T138" s="1512">
        <f t="shared" si="93"/>
        <v>5</v>
      </c>
      <c r="U138" s="1608">
        <f t="shared" si="90"/>
        <v>245000</v>
      </c>
      <c r="V138" s="1514">
        <f t="shared" si="91"/>
        <v>12</v>
      </c>
      <c r="W138" s="1609">
        <f t="shared" si="79"/>
        <v>1225000</v>
      </c>
      <c r="X138" s="1609">
        <f t="shared" si="80"/>
        <v>0</v>
      </c>
      <c r="Y138" s="1609">
        <f t="shared" si="81"/>
        <v>0</v>
      </c>
      <c r="Z138" s="1609">
        <f t="shared" si="82"/>
        <v>0</v>
      </c>
      <c r="AA138" s="1609">
        <f t="shared" si="83"/>
        <v>0</v>
      </c>
      <c r="AB138" s="1609">
        <f t="shared" si="84"/>
        <v>0</v>
      </c>
      <c r="AC138" s="1609">
        <f t="shared" si="85"/>
        <v>0</v>
      </c>
      <c r="AD138" s="1515">
        <f t="shared" si="86"/>
        <v>2002</v>
      </c>
      <c r="AE138" s="1552">
        <f t="shared" si="87"/>
        <v>0</v>
      </c>
      <c r="AF138" s="1516">
        <f t="shared" si="88"/>
        <v>1225000</v>
      </c>
      <c r="AG138" s="1550">
        <f t="shared" si="89"/>
        <v>1225000</v>
      </c>
      <c r="AH138" s="1546">
        <f t="shared" si="75"/>
        <v>1225000</v>
      </c>
      <c r="AI138" s="1540">
        <f t="shared" si="75"/>
        <v>1225000</v>
      </c>
    </row>
    <row r="139" spans="1:35" s="1518" customFormat="1" ht="38" customHeight="1">
      <c r="A139" s="1563"/>
      <c r="B139" s="1337" t="s">
        <v>3538</v>
      </c>
      <c r="C139" s="1335" t="s">
        <v>1217</v>
      </c>
      <c r="D139" s="1397" t="s">
        <v>732</v>
      </c>
      <c r="E139" s="1336" t="s">
        <v>747</v>
      </c>
      <c r="F139" s="1336">
        <v>0</v>
      </c>
      <c r="G139" s="1342" t="s">
        <v>1532</v>
      </c>
      <c r="H139" s="1337">
        <v>2004</v>
      </c>
      <c r="I139" s="1336">
        <v>0</v>
      </c>
      <c r="J139" s="1336">
        <v>0</v>
      </c>
      <c r="K139" s="1336">
        <v>0</v>
      </c>
      <c r="L139" s="1336">
        <v>0</v>
      </c>
      <c r="M139" s="1336">
        <v>0</v>
      </c>
      <c r="N139" s="1337" t="s">
        <v>204</v>
      </c>
      <c r="O139" s="1631">
        <v>770000</v>
      </c>
      <c r="P139" s="1573"/>
      <c r="Q139" s="1539"/>
      <c r="R139" s="1511" t="str">
        <f t="shared" si="78"/>
        <v>2.06.02</v>
      </c>
      <c r="S139" s="1512" t="str">
        <f t="shared" si="92"/>
        <v>ALAT RUMAH TANGGA</v>
      </c>
      <c r="T139" s="1512">
        <f t="shared" si="93"/>
        <v>5</v>
      </c>
      <c r="U139" s="1608">
        <f t="shared" si="90"/>
        <v>154000</v>
      </c>
      <c r="V139" s="1514">
        <f t="shared" si="91"/>
        <v>10</v>
      </c>
      <c r="W139" s="1609">
        <f t="shared" si="79"/>
        <v>770000</v>
      </c>
      <c r="X139" s="1609">
        <f t="shared" si="80"/>
        <v>0</v>
      </c>
      <c r="Y139" s="1609">
        <f t="shared" si="81"/>
        <v>0</v>
      </c>
      <c r="Z139" s="1609">
        <f t="shared" si="82"/>
        <v>0</v>
      </c>
      <c r="AA139" s="1609">
        <f t="shared" si="83"/>
        <v>0</v>
      </c>
      <c r="AB139" s="1609">
        <f t="shared" si="84"/>
        <v>0</v>
      </c>
      <c r="AC139" s="1609">
        <f t="shared" si="85"/>
        <v>0</v>
      </c>
      <c r="AD139" s="1515">
        <f t="shared" si="86"/>
        <v>2004</v>
      </c>
      <c r="AE139" s="1552">
        <f t="shared" si="87"/>
        <v>0</v>
      </c>
      <c r="AF139" s="1516">
        <f t="shared" si="88"/>
        <v>770000</v>
      </c>
      <c r="AG139" s="1550">
        <f t="shared" si="89"/>
        <v>770000</v>
      </c>
      <c r="AH139" s="1546">
        <f t="shared" si="75"/>
        <v>770000</v>
      </c>
      <c r="AI139" s="1540">
        <f t="shared" si="75"/>
        <v>770000</v>
      </c>
    </row>
    <row r="140" spans="1:35" s="1518" customFormat="1" ht="38" customHeight="1">
      <c r="A140" s="1563"/>
      <c r="B140" s="1337" t="s">
        <v>2858</v>
      </c>
      <c r="C140" s="1335" t="s">
        <v>1243</v>
      </c>
      <c r="D140" s="1397" t="s">
        <v>732</v>
      </c>
      <c r="E140" s="1336" t="s">
        <v>747</v>
      </c>
      <c r="F140" s="1336">
        <v>0</v>
      </c>
      <c r="G140" s="1342" t="s">
        <v>222</v>
      </c>
      <c r="H140" s="1337">
        <v>2004</v>
      </c>
      <c r="I140" s="1336">
        <v>0</v>
      </c>
      <c r="J140" s="1336">
        <v>0</v>
      </c>
      <c r="K140" s="1336">
        <v>0</v>
      </c>
      <c r="L140" s="1336">
        <v>0</v>
      </c>
      <c r="M140" s="1336">
        <v>0</v>
      </c>
      <c r="N140" s="1337" t="s">
        <v>204</v>
      </c>
      <c r="O140" s="1631">
        <v>1650000</v>
      </c>
      <c r="P140" s="1573"/>
      <c r="Q140" s="1539"/>
      <c r="R140" s="1511" t="str">
        <f t="shared" si="78"/>
        <v>2.06.01</v>
      </c>
      <c r="S140" s="1512" t="str">
        <f t="shared" si="92"/>
        <v>ALAT KANTOR</v>
      </c>
      <c r="T140" s="1512">
        <f t="shared" si="93"/>
        <v>5</v>
      </c>
      <c r="U140" s="1608">
        <f t="shared" si="90"/>
        <v>330000</v>
      </c>
      <c r="V140" s="1514">
        <f t="shared" si="91"/>
        <v>10</v>
      </c>
      <c r="W140" s="1609">
        <f t="shared" si="79"/>
        <v>1650000</v>
      </c>
      <c r="X140" s="1609">
        <f t="shared" si="80"/>
        <v>0</v>
      </c>
      <c r="Y140" s="1609">
        <f t="shared" si="81"/>
        <v>0</v>
      </c>
      <c r="Z140" s="1609">
        <f t="shared" si="82"/>
        <v>0</v>
      </c>
      <c r="AA140" s="1609">
        <f t="shared" si="83"/>
        <v>0</v>
      </c>
      <c r="AB140" s="1609">
        <f t="shared" si="84"/>
        <v>0</v>
      </c>
      <c r="AC140" s="1609">
        <f t="shared" si="85"/>
        <v>0</v>
      </c>
      <c r="AD140" s="1515">
        <f t="shared" si="86"/>
        <v>2004</v>
      </c>
      <c r="AE140" s="1552">
        <f t="shared" si="87"/>
        <v>0</v>
      </c>
      <c r="AF140" s="1516">
        <f t="shared" si="88"/>
        <v>1650000</v>
      </c>
      <c r="AG140" s="1550">
        <f t="shared" si="89"/>
        <v>1650000</v>
      </c>
      <c r="AH140" s="1546">
        <f t="shared" si="75"/>
        <v>1650000</v>
      </c>
      <c r="AI140" s="1546">
        <f t="shared" si="75"/>
        <v>1650000</v>
      </c>
    </row>
    <row r="141" spans="1:35" s="1518" customFormat="1" ht="38" customHeight="1">
      <c r="A141" s="1563"/>
      <c r="B141" s="1337" t="s">
        <v>2841</v>
      </c>
      <c r="C141" s="1335" t="s">
        <v>267</v>
      </c>
      <c r="D141" s="1337"/>
      <c r="E141" s="1336" t="s">
        <v>1471</v>
      </c>
      <c r="F141" s="1336">
        <v>0</v>
      </c>
      <c r="G141" s="1342" t="s">
        <v>230</v>
      </c>
      <c r="H141" s="1337">
        <v>2004</v>
      </c>
      <c r="I141" s="1336">
        <v>0</v>
      </c>
      <c r="J141" s="1336">
        <v>0</v>
      </c>
      <c r="K141" s="1336">
        <v>0</v>
      </c>
      <c r="L141" s="1336">
        <v>0</v>
      </c>
      <c r="M141" s="1336">
        <v>0</v>
      </c>
      <c r="N141" s="1337" t="s">
        <v>204</v>
      </c>
      <c r="O141" s="1631">
        <v>5250000</v>
      </c>
      <c r="P141" s="1573"/>
      <c r="Q141" s="1539"/>
      <c r="R141" s="1511" t="str">
        <f t="shared" si="78"/>
        <v>2.06.02</v>
      </c>
      <c r="S141" s="1512" t="str">
        <f t="shared" si="92"/>
        <v>ALAT RUMAH TANGGA</v>
      </c>
      <c r="T141" s="1512">
        <f t="shared" si="93"/>
        <v>5</v>
      </c>
      <c r="U141" s="1608">
        <f t="shared" si="90"/>
        <v>1050000</v>
      </c>
      <c r="V141" s="1514">
        <f t="shared" si="91"/>
        <v>10</v>
      </c>
      <c r="W141" s="1609">
        <f t="shared" si="79"/>
        <v>5250000</v>
      </c>
      <c r="X141" s="1609">
        <f t="shared" si="80"/>
        <v>0</v>
      </c>
      <c r="Y141" s="1609">
        <f t="shared" si="81"/>
        <v>0</v>
      </c>
      <c r="Z141" s="1609">
        <f t="shared" si="82"/>
        <v>0</v>
      </c>
      <c r="AA141" s="1609">
        <f t="shared" si="83"/>
        <v>0</v>
      </c>
      <c r="AB141" s="1609">
        <f t="shared" si="84"/>
        <v>0</v>
      </c>
      <c r="AC141" s="1609">
        <f t="shared" si="85"/>
        <v>0</v>
      </c>
      <c r="AD141" s="1515">
        <f t="shared" si="86"/>
        <v>2004</v>
      </c>
      <c r="AE141" s="1552">
        <f t="shared" si="87"/>
        <v>0</v>
      </c>
      <c r="AF141" s="1516">
        <f t="shared" si="88"/>
        <v>5250000</v>
      </c>
      <c r="AG141" s="1550">
        <f t="shared" si="89"/>
        <v>5250000</v>
      </c>
      <c r="AH141" s="1546">
        <f t="shared" si="75"/>
        <v>5250000</v>
      </c>
      <c r="AI141" s="1540">
        <f t="shared" si="75"/>
        <v>5250000</v>
      </c>
    </row>
    <row r="142" spans="1:35" s="1518" customFormat="1" ht="38" customHeight="1">
      <c r="A142" s="1563"/>
      <c r="B142" s="1337" t="s">
        <v>2841</v>
      </c>
      <c r="C142" s="1335" t="s">
        <v>267</v>
      </c>
      <c r="D142" s="1337"/>
      <c r="E142" s="1336" t="s">
        <v>1471</v>
      </c>
      <c r="F142" s="1336">
        <v>0</v>
      </c>
      <c r="G142" s="1342" t="s">
        <v>230</v>
      </c>
      <c r="H142" s="1337">
        <v>2002</v>
      </c>
      <c r="I142" s="1336">
        <v>0</v>
      </c>
      <c r="J142" s="1336">
        <v>0</v>
      </c>
      <c r="K142" s="1336">
        <v>0</v>
      </c>
      <c r="L142" s="1336">
        <v>0</v>
      </c>
      <c r="M142" s="1336">
        <v>0</v>
      </c>
      <c r="N142" s="1337" t="s">
        <v>204</v>
      </c>
      <c r="O142" s="1631">
        <v>750000</v>
      </c>
      <c r="P142" s="1573"/>
      <c r="Q142" s="1539"/>
      <c r="R142" s="1511" t="str">
        <f t="shared" si="78"/>
        <v>2.06.02</v>
      </c>
      <c r="S142" s="1512" t="str">
        <f t="shared" si="92"/>
        <v>ALAT RUMAH TANGGA</v>
      </c>
      <c r="T142" s="1512">
        <f t="shared" si="93"/>
        <v>5</v>
      </c>
      <c r="U142" s="1608">
        <f t="shared" si="90"/>
        <v>150000</v>
      </c>
      <c r="V142" s="1514">
        <f t="shared" si="91"/>
        <v>12</v>
      </c>
      <c r="W142" s="1609">
        <f t="shared" si="79"/>
        <v>750000</v>
      </c>
      <c r="X142" s="1609">
        <f t="shared" si="80"/>
        <v>0</v>
      </c>
      <c r="Y142" s="1609">
        <f t="shared" si="81"/>
        <v>0</v>
      </c>
      <c r="Z142" s="1609">
        <f t="shared" si="82"/>
        <v>0</v>
      </c>
      <c r="AA142" s="1609">
        <f t="shared" si="83"/>
        <v>0</v>
      </c>
      <c r="AB142" s="1609">
        <f t="shared" si="84"/>
        <v>0</v>
      </c>
      <c r="AC142" s="1609">
        <f t="shared" si="85"/>
        <v>0</v>
      </c>
      <c r="AD142" s="1515">
        <f t="shared" si="86"/>
        <v>2002</v>
      </c>
      <c r="AE142" s="1552">
        <f t="shared" si="87"/>
        <v>0</v>
      </c>
      <c r="AF142" s="1516">
        <f t="shared" si="88"/>
        <v>750000</v>
      </c>
      <c r="AG142" s="1550">
        <f t="shared" si="89"/>
        <v>750000</v>
      </c>
      <c r="AH142" s="1546">
        <f t="shared" si="75"/>
        <v>750000</v>
      </c>
      <c r="AI142" s="1540">
        <f t="shared" si="75"/>
        <v>750000</v>
      </c>
    </row>
    <row r="143" spans="1:35" s="1518" customFormat="1" ht="38" customHeight="1">
      <c r="A143" s="1563"/>
      <c r="B143" s="1337" t="s">
        <v>2841</v>
      </c>
      <c r="C143" s="1335" t="s">
        <v>267</v>
      </c>
      <c r="D143" s="1337"/>
      <c r="E143" s="1336" t="s">
        <v>1471</v>
      </c>
      <c r="F143" s="1336">
        <v>0</v>
      </c>
      <c r="G143" s="1342" t="s">
        <v>230</v>
      </c>
      <c r="H143" s="1337">
        <v>2001</v>
      </c>
      <c r="I143" s="1336">
        <v>0</v>
      </c>
      <c r="J143" s="1336">
        <v>0</v>
      </c>
      <c r="K143" s="1336">
        <v>0</v>
      </c>
      <c r="L143" s="1336">
        <v>0</v>
      </c>
      <c r="M143" s="1336">
        <v>0</v>
      </c>
      <c r="N143" s="1337" t="s">
        <v>204</v>
      </c>
      <c r="O143" s="1631">
        <v>875000</v>
      </c>
      <c r="P143" s="1573"/>
      <c r="Q143" s="1539"/>
      <c r="R143" s="1511" t="str">
        <f t="shared" si="78"/>
        <v>2.06.02</v>
      </c>
      <c r="S143" s="1512" t="str">
        <f t="shared" si="92"/>
        <v>ALAT RUMAH TANGGA</v>
      </c>
      <c r="T143" s="1512">
        <f t="shared" si="93"/>
        <v>5</v>
      </c>
      <c r="U143" s="1608">
        <f t="shared" si="90"/>
        <v>175000</v>
      </c>
      <c r="V143" s="1514">
        <f t="shared" si="91"/>
        <v>13</v>
      </c>
      <c r="W143" s="1609">
        <f t="shared" si="79"/>
        <v>875000</v>
      </c>
      <c r="X143" s="1609">
        <f t="shared" si="80"/>
        <v>0</v>
      </c>
      <c r="Y143" s="1609">
        <f t="shared" si="81"/>
        <v>0</v>
      </c>
      <c r="Z143" s="1609">
        <f t="shared" si="82"/>
        <v>0</v>
      </c>
      <c r="AA143" s="1609">
        <f t="shared" si="83"/>
        <v>0</v>
      </c>
      <c r="AB143" s="1609">
        <f t="shared" si="84"/>
        <v>0</v>
      </c>
      <c r="AC143" s="1609">
        <f t="shared" si="85"/>
        <v>0</v>
      </c>
      <c r="AD143" s="1515">
        <f t="shared" si="86"/>
        <v>2001</v>
      </c>
      <c r="AE143" s="1552">
        <f t="shared" si="87"/>
        <v>0</v>
      </c>
      <c r="AF143" s="1516">
        <f t="shared" si="88"/>
        <v>875000</v>
      </c>
      <c r="AG143" s="1550">
        <f t="shared" si="89"/>
        <v>875000</v>
      </c>
      <c r="AH143" s="1546">
        <f t="shared" si="75"/>
        <v>875000</v>
      </c>
      <c r="AI143" s="1540">
        <f t="shared" si="75"/>
        <v>875000</v>
      </c>
    </row>
    <row r="144" spans="1:35" s="1518" customFormat="1" ht="38" customHeight="1">
      <c r="A144" s="1563"/>
      <c r="B144" s="1337" t="s">
        <v>3538</v>
      </c>
      <c r="C144" s="1335" t="s">
        <v>1217</v>
      </c>
      <c r="D144" s="1397" t="s">
        <v>732</v>
      </c>
      <c r="E144" s="1336" t="s">
        <v>747</v>
      </c>
      <c r="F144" s="1336">
        <v>0</v>
      </c>
      <c r="G144" s="1342" t="s">
        <v>233</v>
      </c>
      <c r="H144" s="1337">
        <v>2002</v>
      </c>
      <c r="I144" s="1336">
        <v>0</v>
      </c>
      <c r="J144" s="1336">
        <v>0</v>
      </c>
      <c r="K144" s="1336">
        <v>0</v>
      </c>
      <c r="L144" s="1336">
        <v>0</v>
      </c>
      <c r="M144" s="1336">
        <v>0</v>
      </c>
      <c r="N144" s="1337" t="s">
        <v>204</v>
      </c>
      <c r="O144" s="1631">
        <v>2520000</v>
      </c>
      <c r="P144" s="1573"/>
      <c r="Q144" s="1539"/>
      <c r="R144" s="1511" t="str">
        <f t="shared" si="78"/>
        <v>2.06.02</v>
      </c>
      <c r="S144" s="1512" t="str">
        <f t="shared" si="92"/>
        <v>ALAT RUMAH TANGGA</v>
      </c>
      <c r="T144" s="1512">
        <f t="shared" si="93"/>
        <v>5</v>
      </c>
      <c r="U144" s="1608">
        <f t="shared" si="90"/>
        <v>504000</v>
      </c>
      <c r="V144" s="1514">
        <f t="shared" si="91"/>
        <v>12</v>
      </c>
      <c r="W144" s="1609">
        <f t="shared" si="79"/>
        <v>2520000</v>
      </c>
      <c r="X144" s="1609">
        <f t="shared" si="80"/>
        <v>0</v>
      </c>
      <c r="Y144" s="1609">
        <f t="shared" si="81"/>
        <v>0</v>
      </c>
      <c r="Z144" s="1609">
        <f t="shared" si="82"/>
        <v>0</v>
      </c>
      <c r="AA144" s="1609">
        <f t="shared" si="83"/>
        <v>0</v>
      </c>
      <c r="AB144" s="1609">
        <f t="shared" si="84"/>
        <v>0</v>
      </c>
      <c r="AC144" s="1609">
        <f t="shared" si="85"/>
        <v>0</v>
      </c>
      <c r="AD144" s="1515">
        <f t="shared" si="86"/>
        <v>2002</v>
      </c>
      <c r="AE144" s="1552">
        <f t="shared" si="87"/>
        <v>0</v>
      </c>
      <c r="AF144" s="1516">
        <f t="shared" si="88"/>
        <v>2520000</v>
      </c>
      <c r="AG144" s="1550">
        <f t="shared" si="89"/>
        <v>2520000</v>
      </c>
      <c r="AH144" s="1546">
        <f t="shared" si="75"/>
        <v>2520000</v>
      </c>
      <c r="AI144" s="1540">
        <f t="shared" si="75"/>
        <v>2520000</v>
      </c>
    </row>
    <row r="145" spans="1:35" s="1518" customFormat="1" ht="38" customHeight="1">
      <c r="A145" s="1563"/>
      <c r="B145" s="1337" t="s">
        <v>2858</v>
      </c>
      <c r="C145" s="1335" t="s">
        <v>1243</v>
      </c>
      <c r="D145" s="1397" t="s">
        <v>732</v>
      </c>
      <c r="E145" s="1336" t="s">
        <v>1478</v>
      </c>
      <c r="F145" s="1336">
        <v>0</v>
      </c>
      <c r="G145" s="1342" t="s">
        <v>222</v>
      </c>
      <c r="H145" s="1337">
        <v>2005</v>
      </c>
      <c r="I145" s="1336">
        <v>0</v>
      </c>
      <c r="J145" s="1336">
        <v>0</v>
      </c>
      <c r="K145" s="1336">
        <v>0</v>
      </c>
      <c r="L145" s="1336">
        <v>0</v>
      </c>
      <c r="M145" s="1336">
        <v>0</v>
      </c>
      <c r="N145" s="1337" t="s">
        <v>204</v>
      </c>
      <c r="O145" s="1631">
        <v>1750000</v>
      </c>
      <c r="P145" s="1573"/>
      <c r="Q145" s="1539"/>
      <c r="R145" s="1511" t="str">
        <f t="shared" si="78"/>
        <v>2.06.01</v>
      </c>
      <c r="S145" s="1512" t="str">
        <f t="shared" si="92"/>
        <v>ALAT KANTOR</v>
      </c>
      <c r="T145" s="1512">
        <f t="shared" si="93"/>
        <v>5</v>
      </c>
      <c r="U145" s="1608">
        <f t="shared" si="90"/>
        <v>350000</v>
      </c>
      <c r="V145" s="1514">
        <f t="shared" si="91"/>
        <v>9</v>
      </c>
      <c r="W145" s="1609">
        <f t="shared" si="79"/>
        <v>1750000</v>
      </c>
      <c r="X145" s="1609">
        <f t="shared" si="80"/>
        <v>0</v>
      </c>
      <c r="Y145" s="1609">
        <f t="shared" si="81"/>
        <v>0</v>
      </c>
      <c r="Z145" s="1609">
        <f t="shared" si="82"/>
        <v>0</v>
      </c>
      <c r="AA145" s="1609">
        <f t="shared" si="83"/>
        <v>0</v>
      </c>
      <c r="AB145" s="1609">
        <f t="shared" si="84"/>
        <v>0</v>
      </c>
      <c r="AC145" s="1609">
        <f t="shared" si="85"/>
        <v>0</v>
      </c>
      <c r="AD145" s="1515">
        <f t="shared" si="86"/>
        <v>2005</v>
      </c>
      <c r="AE145" s="1552">
        <f t="shared" si="87"/>
        <v>0</v>
      </c>
      <c r="AF145" s="1516">
        <f t="shared" si="88"/>
        <v>1750000</v>
      </c>
      <c r="AG145" s="1550">
        <f t="shared" si="89"/>
        <v>1750000</v>
      </c>
      <c r="AH145" s="1546">
        <f t="shared" si="75"/>
        <v>1750000</v>
      </c>
      <c r="AI145" s="1546">
        <f t="shared" si="75"/>
        <v>1750000</v>
      </c>
    </row>
    <row r="146" spans="1:35" s="1518" customFormat="1" ht="38" customHeight="1">
      <c r="A146" s="1563"/>
      <c r="B146" s="1337" t="s">
        <v>2858</v>
      </c>
      <c r="C146" s="1335" t="s">
        <v>1243</v>
      </c>
      <c r="D146" s="1397" t="s">
        <v>732</v>
      </c>
      <c r="E146" s="1336" t="s">
        <v>1471</v>
      </c>
      <c r="F146" s="1336">
        <v>0</v>
      </c>
      <c r="G146" s="1342" t="s">
        <v>222</v>
      </c>
      <c r="H146" s="1337">
        <v>2003</v>
      </c>
      <c r="I146" s="1336">
        <v>0</v>
      </c>
      <c r="J146" s="1336">
        <v>0</v>
      </c>
      <c r="K146" s="1336">
        <v>0</v>
      </c>
      <c r="L146" s="1336">
        <v>0</v>
      </c>
      <c r="M146" s="1336">
        <v>0</v>
      </c>
      <c r="N146" s="1337" t="s">
        <v>204</v>
      </c>
      <c r="O146" s="1631">
        <v>1050000</v>
      </c>
      <c r="P146" s="1573"/>
      <c r="Q146" s="1539"/>
      <c r="R146" s="1511" t="str">
        <f t="shared" si="78"/>
        <v>2.06.01</v>
      </c>
      <c r="S146" s="1512" t="str">
        <f t="shared" si="92"/>
        <v>ALAT KANTOR</v>
      </c>
      <c r="T146" s="1512">
        <f t="shared" si="93"/>
        <v>5</v>
      </c>
      <c r="U146" s="1608">
        <f t="shared" si="90"/>
        <v>210000</v>
      </c>
      <c r="V146" s="1514">
        <f t="shared" si="91"/>
        <v>11</v>
      </c>
      <c r="W146" s="1609">
        <f t="shared" si="79"/>
        <v>1050000</v>
      </c>
      <c r="X146" s="1609">
        <f t="shared" si="80"/>
        <v>0</v>
      </c>
      <c r="Y146" s="1609">
        <f t="shared" si="81"/>
        <v>0</v>
      </c>
      <c r="Z146" s="1609">
        <f t="shared" si="82"/>
        <v>0</v>
      </c>
      <c r="AA146" s="1609">
        <f t="shared" si="83"/>
        <v>0</v>
      </c>
      <c r="AB146" s="1609">
        <f t="shared" si="84"/>
        <v>0</v>
      </c>
      <c r="AC146" s="1609">
        <f t="shared" si="85"/>
        <v>0</v>
      </c>
      <c r="AD146" s="1515">
        <f t="shared" si="86"/>
        <v>2003</v>
      </c>
      <c r="AE146" s="1552">
        <f t="shared" si="87"/>
        <v>0</v>
      </c>
      <c r="AF146" s="1516">
        <f t="shared" si="88"/>
        <v>1050000</v>
      </c>
      <c r="AG146" s="1550">
        <f t="shared" si="89"/>
        <v>1050000</v>
      </c>
      <c r="AH146" s="1546">
        <f t="shared" si="75"/>
        <v>1050000</v>
      </c>
      <c r="AI146" s="1546">
        <f t="shared" si="75"/>
        <v>1050000</v>
      </c>
    </row>
    <row r="147" spans="1:35" s="1518" customFormat="1" ht="38" customHeight="1">
      <c r="A147" s="1563"/>
      <c r="B147" s="1337" t="s">
        <v>2831</v>
      </c>
      <c r="C147" s="1335" t="s">
        <v>1218</v>
      </c>
      <c r="D147" s="1397" t="s">
        <v>732</v>
      </c>
      <c r="E147" s="1336" t="s">
        <v>1471</v>
      </c>
      <c r="F147" s="1336">
        <v>0</v>
      </c>
      <c r="G147" s="1342" t="s">
        <v>225</v>
      </c>
      <c r="H147" s="1337">
        <v>2004</v>
      </c>
      <c r="I147" s="1336">
        <v>0</v>
      </c>
      <c r="J147" s="1336">
        <v>0</v>
      </c>
      <c r="K147" s="1336">
        <v>0</v>
      </c>
      <c r="L147" s="1336">
        <v>0</v>
      </c>
      <c r="M147" s="1336">
        <v>0</v>
      </c>
      <c r="N147" s="1337" t="s">
        <v>204</v>
      </c>
      <c r="O147" s="1631">
        <v>4200000</v>
      </c>
      <c r="P147" s="1573"/>
      <c r="Q147" s="1539"/>
      <c r="R147" s="1511" t="str">
        <f t="shared" si="78"/>
        <v>2.06.02</v>
      </c>
      <c r="S147" s="1512" t="str">
        <f t="shared" si="92"/>
        <v>ALAT RUMAH TANGGA</v>
      </c>
      <c r="T147" s="1512">
        <f t="shared" si="93"/>
        <v>5</v>
      </c>
      <c r="U147" s="1608">
        <f t="shared" si="90"/>
        <v>840000</v>
      </c>
      <c r="V147" s="1514">
        <f t="shared" si="91"/>
        <v>10</v>
      </c>
      <c r="W147" s="1609">
        <f t="shared" si="79"/>
        <v>4200000</v>
      </c>
      <c r="X147" s="1609">
        <f t="shared" si="80"/>
        <v>0</v>
      </c>
      <c r="Y147" s="1609">
        <f t="shared" si="81"/>
        <v>0</v>
      </c>
      <c r="Z147" s="1609">
        <f t="shared" si="82"/>
        <v>0</v>
      </c>
      <c r="AA147" s="1609">
        <f t="shared" si="83"/>
        <v>0</v>
      </c>
      <c r="AB147" s="1609">
        <f t="shared" si="84"/>
        <v>0</v>
      </c>
      <c r="AC147" s="1609">
        <f t="shared" si="85"/>
        <v>0</v>
      </c>
      <c r="AD147" s="1515">
        <f t="shared" si="86"/>
        <v>2004</v>
      </c>
      <c r="AE147" s="1552">
        <f t="shared" si="87"/>
        <v>0</v>
      </c>
      <c r="AF147" s="1516">
        <f t="shared" si="88"/>
        <v>4200000</v>
      </c>
      <c r="AG147" s="1550">
        <f t="shared" si="89"/>
        <v>4200000</v>
      </c>
      <c r="AH147" s="1546">
        <f t="shared" si="75"/>
        <v>4200000</v>
      </c>
      <c r="AI147" s="1540">
        <f t="shared" si="75"/>
        <v>4200000</v>
      </c>
    </row>
    <row r="148" spans="1:35" s="1518" customFormat="1" ht="38" customHeight="1">
      <c r="A148" s="1563"/>
      <c r="B148" s="1337" t="s">
        <v>2841</v>
      </c>
      <c r="C148" s="1335" t="s">
        <v>285</v>
      </c>
      <c r="D148" s="1397" t="s">
        <v>732</v>
      </c>
      <c r="E148" s="1336" t="s">
        <v>747</v>
      </c>
      <c r="F148" s="1336">
        <v>0</v>
      </c>
      <c r="G148" s="1342" t="s">
        <v>230</v>
      </c>
      <c r="H148" s="1337">
        <v>2003</v>
      </c>
      <c r="I148" s="1336">
        <v>0</v>
      </c>
      <c r="J148" s="1336">
        <v>0</v>
      </c>
      <c r="K148" s="1336">
        <v>0</v>
      </c>
      <c r="L148" s="1336">
        <v>0</v>
      </c>
      <c r="M148" s="1336">
        <v>0</v>
      </c>
      <c r="N148" s="1337" t="s">
        <v>204</v>
      </c>
      <c r="O148" s="1631">
        <v>875000</v>
      </c>
      <c r="P148" s="1573"/>
      <c r="Q148" s="1539"/>
      <c r="R148" s="1511" t="str">
        <f t="shared" si="78"/>
        <v>2.06.02</v>
      </c>
      <c r="S148" s="1512" t="str">
        <f t="shared" si="92"/>
        <v>ALAT RUMAH TANGGA</v>
      </c>
      <c r="T148" s="1512">
        <f t="shared" si="93"/>
        <v>5</v>
      </c>
      <c r="U148" s="1608">
        <f t="shared" si="90"/>
        <v>175000</v>
      </c>
      <c r="V148" s="1514">
        <f t="shared" si="91"/>
        <v>11</v>
      </c>
      <c r="W148" s="1609">
        <f t="shared" si="79"/>
        <v>875000</v>
      </c>
      <c r="X148" s="1609">
        <f t="shared" si="80"/>
        <v>0</v>
      </c>
      <c r="Y148" s="1609">
        <f t="shared" si="81"/>
        <v>0</v>
      </c>
      <c r="Z148" s="1609">
        <f t="shared" si="82"/>
        <v>0</v>
      </c>
      <c r="AA148" s="1609">
        <f t="shared" si="83"/>
        <v>0</v>
      </c>
      <c r="AB148" s="1609">
        <f t="shared" si="84"/>
        <v>0</v>
      </c>
      <c r="AC148" s="1609">
        <f t="shared" si="85"/>
        <v>0</v>
      </c>
      <c r="AD148" s="1515">
        <f t="shared" si="86"/>
        <v>2003</v>
      </c>
      <c r="AE148" s="1552">
        <f t="shared" si="87"/>
        <v>0</v>
      </c>
      <c r="AF148" s="1516">
        <f t="shared" si="88"/>
        <v>875000</v>
      </c>
      <c r="AG148" s="1550">
        <f t="shared" si="89"/>
        <v>875000</v>
      </c>
      <c r="AH148" s="1546">
        <f t="shared" si="75"/>
        <v>875000</v>
      </c>
      <c r="AI148" s="1540">
        <f t="shared" si="75"/>
        <v>875000</v>
      </c>
    </row>
    <row r="149" spans="1:35" s="1518" customFormat="1" ht="38" customHeight="1">
      <c r="A149" s="1563"/>
      <c r="B149" s="1337" t="s">
        <v>2882</v>
      </c>
      <c r="C149" s="1335" t="s">
        <v>1212</v>
      </c>
      <c r="D149" s="1397" t="s">
        <v>732</v>
      </c>
      <c r="E149" s="1336" t="s">
        <v>747</v>
      </c>
      <c r="F149" s="1336">
        <v>0</v>
      </c>
      <c r="G149" s="1342" t="s">
        <v>1532</v>
      </c>
      <c r="H149" s="1337">
        <v>2004</v>
      </c>
      <c r="I149" s="1336">
        <v>0</v>
      </c>
      <c r="J149" s="1336">
        <v>0</v>
      </c>
      <c r="K149" s="1336">
        <v>0</v>
      </c>
      <c r="L149" s="1336">
        <v>0</v>
      </c>
      <c r="M149" s="1336">
        <v>0</v>
      </c>
      <c r="N149" s="1337" t="s">
        <v>204</v>
      </c>
      <c r="O149" s="1631">
        <v>1330000</v>
      </c>
      <c r="P149" s="1573"/>
      <c r="Q149" s="1539"/>
      <c r="R149" s="1511" t="str">
        <f t="shared" si="78"/>
        <v>2.06.02</v>
      </c>
      <c r="S149" s="1512" t="str">
        <f t="shared" si="92"/>
        <v>ALAT RUMAH TANGGA</v>
      </c>
      <c r="T149" s="1512">
        <f t="shared" si="93"/>
        <v>5</v>
      </c>
      <c r="U149" s="1608">
        <f t="shared" si="90"/>
        <v>266000</v>
      </c>
      <c r="V149" s="1514">
        <f t="shared" si="91"/>
        <v>10</v>
      </c>
      <c r="W149" s="1609">
        <f t="shared" si="79"/>
        <v>1330000</v>
      </c>
      <c r="X149" s="1609">
        <f t="shared" si="80"/>
        <v>0</v>
      </c>
      <c r="Y149" s="1609">
        <f t="shared" si="81"/>
        <v>0</v>
      </c>
      <c r="Z149" s="1609">
        <f t="shared" si="82"/>
        <v>0</v>
      </c>
      <c r="AA149" s="1609">
        <f t="shared" si="83"/>
        <v>0</v>
      </c>
      <c r="AB149" s="1609">
        <f t="shared" si="84"/>
        <v>0</v>
      </c>
      <c r="AC149" s="1609">
        <f t="shared" si="85"/>
        <v>0</v>
      </c>
      <c r="AD149" s="1515">
        <f t="shared" si="86"/>
        <v>2004</v>
      </c>
      <c r="AE149" s="1552">
        <f t="shared" si="87"/>
        <v>0</v>
      </c>
      <c r="AF149" s="1516">
        <f t="shared" si="88"/>
        <v>1330000</v>
      </c>
      <c r="AG149" s="1550">
        <f t="shared" si="89"/>
        <v>1330000</v>
      </c>
      <c r="AH149" s="1546">
        <f t="shared" si="75"/>
        <v>1330000</v>
      </c>
      <c r="AI149" s="1540">
        <f t="shared" si="75"/>
        <v>1330000</v>
      </c>
    </row>
    <row r="150" spans="1:35" s="1518" customFormat="1" ht="38" customHeight="1">
      <c r="A150" s="1563"/>
      <c r="B150" s="1362" t="s">
        <v>3539</v>
      </c>
      <c r="C150" s="1335" t="s">
        <v>1228</v>
      </c>
      <c r="D150" s="1397" t="s">
        <v>732</v>
      </c>
      <c r="E150" s="1336" t="s">
        <v>1465</v>
      </c>
      <c r="F150" s="1336">
        <v>0</v>
      </c>
      <c r="G150" s="1342" t="s">
        <v>221</v>
      </c>
      <c r="H150" s="1337">
        <v>2002</v>
      </c>
      <c r="I150" s="1336">
        <v>0</v>
      </c>
      <c r="J150" s="1336">
        <v>0</v>
      </c>
      <c r="K150" s="1336">
        <v>0</v>
      </c>
      <c r="L150" s="1336">
        <v>0</v>
      </c>
      <c r="M150" s="1336">
        <v>0</v>
      </c>
      <c r="N150" s="1337" t="s">
        <v>204</v>
      </c>
      <c r="O150" s="1631">
        <v>1400000</v>
      </c>
      <c r="P150" s="1573"/>
      <c r="Q150" s="1539"/>
      <c r="R150" s="1511" t="str">
        <f t="shared" si="78"/>
        <v>2.06.02</v>
      </c>
      <c r="S150" s="1512" t="str">
        <f t="shared" si="92"/>
        <v>ALAT RUMAH TANGGA</v>
      </c>
      <c r="T150" s="1512">
        <f t="shared" si="93"/>
        <v>5</v>
      </c>
      <c r="U150" s="1608">
        <f t="shared" si="90"/>
        <v>280000</v>
      </c>
      <c r="V150" s="1514">
        <f t="shared" si="91"/>
        <v>12</v>
      </c>
      <c r="W150" s="1609">
        <f t="shared" si="79"/>
        <v>1400000</v>
      </c>
      <c r="X150" s="1609">
        <f t="shared" si="80"/>
        <v>0</v>
      </c>
      <c r="Y150" s="1609">
        <f t="shared" si="81"/>
        <v>0</v>
      </c>
      <c r="Z150" s="1609">
        <f t="shared" si="82"/>
        <v>0</v>
      </c>
      <c r="AA150" s="1609">
        <f t="shared" si="83"/>
        <v>0</v>
      </c>
      <c r="AB150" s="1609">
        <f t="shared" si="84"/>
        <v>0</v>
      </c>
      <c r="AC150" s="1609">
        <f t="shared" si="85"/>
        <v>0</v>
      </c>
      <c r="AD150" s="1515">
        <f t="shared" si="86"/>
        <v>2002</v>
      </c>
      <c r="AE150" s="1552">
        <f t="shared" si="87"/>
        <v>0</v>
      </c>
      <c r="AF150" s="1516">
        <f t="shared" si="88"/>
        <v>1400000</v>
      </c>
      <c r="AG150" s="1550">
        <f t="shared" si="89"/>
        <v>1400000</v>
      </c>
      <c r="AH150" s="1546">
        <f t="shared" si="75"/>
        <v>1400000</v>
      </c>
      <c r="AI150" s="1540">
        <f t="shared" si="75"/>
        <v>1400000</v>
      </c>
    </row>
    <row r="151" spans="1:35" s="1518" customFormat="1" ht="38" customHeight="1">
      <c r="A151" s="1563"/>
      <c r="B151" s="1362" t="s">
        <v>2816</v>
      </c>
      <c r="C151" s="1335" t="s">
        <v>1200</v>
      </c>
      <c r="D151" s="1397" t="s">
        <v>732</v>
      </c>
      <c r="E151" s="1336" t="s">
        <v>747</v>
      </c>
      <c r="F151" s="1336">
        <v>0</v>
      </c>
      <c r="G151" s="1342" t="s">
        <v>230</v>
      </c>
      <c r="H151" s="1337">
        <v>2003</v>
      </c>
      <c r="I151" s="1336">
        <v>0</v>
      </c>
      <c r="J151" s="1336">
        <v>0</v>
      </c>
      <c r="K151" s="1336">
        <v>0</v>
      </c>
      <c r="L151" s="1336">
        <v>0</v>
      </c>
      <c r="M151" s="1336">
        <v>0</v>
      </c>
      <c r="N151" s="1337" t="s">
        <v>204</v>
      </c>
      <c r="O151" s="1631">
        <v>1470000</v>
      </c>
      <c r="P151" s="1573"/>
      <c r="Q151" s="1539"/>
      <c r="R151" s="1511" t="str">
        <f t="shared" si="78"/>
        <v>2.06.02</v>
      </c>
      <c r="S151" s="1512" t="str">
        <f t="shared" si="92"/>
        <v>ALAT RUMAH TANGGA</v>
      </c>
      <c r="T151" s="1512">
        <f t="shared" si="93"/>
        <v>5</v>
      </c>
      <c r="U151" s="1608">
        <f t="shared" si="90"/>
        <v>294000</v>
      </c>
      <c r="V151" s="1514">
        <f t="shared" si="91"/>
        <v>11</v>
      </c>
      <c r="W151" s="1609">
        <f t="shared" si="79"/>
        <v>1470000</v>
      </c>
      <c r="X151" s="1609">
        <f t="shared" si="80"/>
        <v>0</v>
      </c>
      <c r="Y151" s="1609">
        <f t="shared" si="81"/>
        <v>0</v>
      </c>
      <c r="Z151" s="1609">
        <f t="shared" si="82"/>
        <v>0</v>
      </c>
      <c r="AA151" s="1609">
        <f t="shared" si="83"/>
        <v>0</v>
      </c>
      <c r="AB151" s="1609">
        <f t="shared" si="84"/>
        <v>0</v>
      </c>
      <c r="AC151" s="1609">
        <f t="shared" si="85"/>
        <v>0</v>
      </c>
      <c r="AD151" s="1515">
        <f t="shared" si="86"/>
        <v>2003</v>
      </c>
      <c r="AE151" s="1552">
        <f t="shared" si="87"/>
        <v>0</v>
      </c>
      <c r="AF151" s="1516">
        <f t="shared" si="88"/>
        <v>1470000</v>
      </c>
      <c r="AG151" s="1550">
        <f t="shared" si="89"/>
        <v>1470000</v>
      </c>
      <c r="AH151" s="1546">
        <f t="shared" si="75"/>
        <v>1470000</v>
      </c>
      <c r="AI151" s="1540">
        <f t="shared" si="75"/>
        <v>1470000</v>
      </c>
    </row>
    <row r="152" spans="1:35" s="1518" customFormat="1" ht="38" customHeight="1">
      <c r="A152" s="1563"/>
      <c r="B152" s="1337" t="s">
        <v>2858</v>
      </c>
      <c r="C152" s="1335" t="s">
        <v>1243</v>
      </c>
      <c r="D152" s="1397" t="s">
        <v>732</v>
      </c>
      <c r="E152" s="1336" t="s">
        <v>1471</v>
      </c>
      <c r="F152" s="1336">
        <v>0</v>
      </c>
      <c r="G152" s="1342" t="s">
        <v>222</v>
      </c>
      <c r="H152" s="1337">
        <v>2003</v>
      </c>
      <c r="I152" s="1336">
        <v>0</v>
      </c>
      <c r="J152" s="1336">
        <v>0</v>
      </c>
      <c r="K152" s="1336">
        <v>0</v>
      </c>
      <c r="L152" s="1336">
        <v>0</v>
      </c>
      <c r="M152" s="1336">
        <v>0</v>
      </c>
      <c r="N152" s="1337" t="s">
        <v>204</v>
      </c>
      <c r="O152" s="1631">
        <v>975000</v>
      </c>
      <c r="P152" s="1573"/>
      <c r="Q152" s="1539"/>
      <c r="R152" s="1511" t="str">
        <f t="shared" si="78"/>
        <v>2.06.01</v>
      </c>
      <c r="S152" s="1512" t="str">
        <f t="shared" si="92"/>
        <v>ALAT KANTOR</v>
      </c>
      <c r="T152" s="1512">
        <f t="shared" si="93"/>
        <v>5</v>
      </c>
      <c r="U152" s="1608">
        <f t="shared" si="90"/>
        <v>195000</v>
      </c>
      <c r="V152" s="1514">
        <f t="shared" si="91"/>
        <v>11</v>
      </c>
      <c r="W152" s="1609">
        <f t="shared" si="79"/>
        <v>975000</v>
      </c>
      <c r="X152" s="1609">
        <f t="shared" si="80"/>
        <v>0</v>
      </c>
      <c r="Y152" s="1609">
        <f t="shared" si="81"/>
        <v>0</v>
      </c>
      <c r="Z152" s="1609">
        <f t="shared" si="82"/>
        <v>0</v>
      </c>
      <c r="AA152" s="1609">
        <f t="shared" si="83"/>
        <v>0</v>
      </c>
      <c r="AB152" s="1609">
        <f t="shared" si="84"/>
        <v>0</v>
      </c>
      <c r="AC152" s="1609">
        <f t="shared" si="85"/>
        <v>0</v>
      </c>
      <c r="AD152" s="1515">
        <f t="shared" si="86"/>
        <v>2003</v>
      </c>
      <c r="AE152" s="1552">
        <f t="shared" si="87"/>
        <v>0</v>
      </c>
      <c r="AF152" s="1516">
        <f t="shared" si="88"/>
        <v>975000</v>
      </c>
      <c r="AG152" s="1550">
        <f t="shared" si="89"/>
        <v>975000</v>
      </c>
      <c r="AH152" s="1546">
        <f t="shared" si="75"/>
        <v>975000</v>
      </c>
      <c r="AI152" s="1546">
        <f t="shared" si="75"/>
        <v>975000</v>
      </c>
    </row>
    <row r="153" spans="1:35" s="1518" customFormat="1" ht="38" customHeight="1">
      <c r="A153" s="1563"/>
      <c r="B153" s="1337" t="s">
        <v>2841</v>
      </c>
      <c r="C153" s="1335" t="s">
        <v>285</v>
      </c>
      <c r="D153" s="1397" t="s">
        <v>732</v>
      </c>
      <c r="E153" s="1336" t="s">
        <v>1471</v>
      </c>
      <c r="F153" s="1336">
        <v>0</v>
      </c>
      <c r="G153" s="1342" t="s">
        <v>230</v>
      </c>
      <c r="H153" s="1337">
        <v>2003</v>
      </c>
      <c r="I153" s="1336">
        <v>0</v>
      </c>
      <c r="J153" s="1336">
        <v>0</v>
      </c>
      <c r="K153" s="1336">
        <v>0</v>
      </c>
      <c r="L153" s="1336">
        <v>0</v>
      </c>
      <c r="M153" s="1336">
        <v>0</v>
      </c>
      <c r="N153" s="1337" t="s">
        <v>204</v>
      </c>
      <c r="O153" s="1631">
        <v>812500</v>
      </c>
      <c r="P153" s="1573"/>
      <c r="Q153" s="1539"/>
      <c r="R153" s="1511" t="str">
        <f t="shared" si="78"/>
        <v>2.06.02</v>
      </c>
      <c r="S153" s="1512" t="str">
        <f t="shared" si="92"/>
        <v>ALAT RUMAH TANGGA</v>
      </c>
      <c r="T153" s="1512">
        <f t="shared" si="93"/>
        <v>5</v>
      </c>
      <c r="U153" s="1608">
        <f t="shared" si="90"/>
        <v>162500</v>
      </c>
      <c r="V153" s="1514">
        <f t="shared" si="91"/>
        <v>11</v>
      </c>
      <c r="W153" s="1609">
        <f t="shared" si="79"/>
        <v>812500</v>
      </c>
      <c r="X153" s="1609">
        <f t="shared" si="80"/>
        <v>0</v>
      </c>
      <c r="Y153" s="1609">
        <f t="shared" si="81"/>
        <v>0</v>
      </c>
      <c r="Z153" s="1609">
        <f t="shared" si="82"/>
        <v>0</v>
      </c>
      <c r="AA153" s="1609">
        <f t="shared" si="83"/>
        <v>0</v>
      </c>
      <c r="AB153" s="1609">
        <f t="shared" si="84"/>
        <v>0</v>
      </c>
      <c r="AC153" s="1609">
        <f t="shared" si="85"/>
        <v>0</v>
      </c>
      <c r="AD153" s="1515">
        <f t="shared" si="86"/>
        <v>2003</v>
      </c>
      <c r="AE153" s="1552">
        <f t="shared" si="87"/>
        <v>0</v>
      </c>
      <c r="AF153" s="1516">
        <f t="shared" si="88"/>
        <v>812500</v>
      </c>
      <c r="AG153" s="1550">
        <f t="shared" si="89"/>
        <v>812500</v>
      </c>
      <c r="AH153" s="1546">
        <f t="shared" si="75"/>
        <v>812500</v>
      </c>
      <c r="AI153" s="1540">
        <f t="shared" si="75"/>
        <v>812500</v>
      </c>
    </row>
    <row r="154" spans="1:35" s="1518" customFormat="1" ht="38" customHeight="1">
      <c r="A154" s="1563"/>
      <c r="B154" s="1362" t="s">
        <v>3539</v>
      </c>
      <c r="C154" s="1335" t="s">
        <v>1228</v>
      </c>
      <c r="D154" s="1397" t="s">
        <v>732</v>
      </c>
      <c r="E154" s="1336" t="s">
        <v>1465</v>
      </c>
      <c r="F154" s="1336">
        <v>0</v>
      </c>
      <c r="G154" s="1342" t="s">
        <v>221</v>
      </c>
      <c r="H154" s="1337">
        <v>2002</v>
      </c>
      <c r="I154" s="1336">
        <v>0</v>
      </c>
      <c r="J154" s="1336">
        <v>0</v>
      </c>
      <c r="K154" s="1336">
        <v>0</v>
      </c>
      <c r="L154" s="1336">
        <v>0</v>
      </c>
      <c r="M154" s="1336">
        <v>0</v>
      </c>
      <c r="N154" s="1337" t="s">
        <v>204</v>
      </c>
      <c r="O154" s="1631">
        <v>2800000</v>
      </c>
      <c r="P154" s="1573"/>
      <c r="Q154" s="1539"/>
      <c r="R154" s="1511" t="str">
        <f t="shared" si="78"/>
        <v>2.06.02</v>
      </c>
      <c r="S154" s="1512" t="str">
        <f t="shared" si="92"/>
        <v>ALAT RUMAH TANGGA</v>
      </c>
      <c r="T154" s="1512">
        <f t="shared" si="93"/>
        <v>5</v>
      </c>
      <c r="U154" s="1608">
        <f t="shared" si="90"/>
        <v>560000</v>
      </c>
      <c r="V154" s="1514">
        <f t="shared" si="91"/>
        <v>12</v>
      </c>
      <c r="W154" s="1609">
        <f t="shared" si="79"/>
        <v>2800000</v>
      </c>
      <c r="X154" s="1609">
        <f t="shared" si="80"/>
        <v>0</v>
      </c>
      <c r="Y154" s="1609">
        <f t="shared" si="81"/>
        <v>0</v>
      </c>
      <c r="Z154" s="1609">
        <f t="shared" si="82"/>
        <v>0</v>
      </c>
      <c r="AA154" s="1609">
        <f t="shared" si="83"/>
        <v>0</v>
      </c>
      <c r="AB154" s="1609">
        <f t="shared" si="84"/>
        <v>0</v>
      </c>
      <c r="AC154" s="1609">
        <f t="shared" si="85"/>
        <v>0</v>
      </c>
      <c r="AD154" s="1515">
        <f t="shared" si="86"/>
        <v>2002</v>
      </c>
      <c r="AE154" s="1552">
        <f t="shared" si="87"/>
        <v>0</v>
      </c>
      <c r="AF154" s="1516">
        <f t="shared" si="88"/>
        <v>2800000</v>
      </c>
      <c r="AG154" s="1550">
        <f t="shared" si="89"/>
        <v>2800000</v>
      </c>
      <c r="AH154" s="1546">
        <f t="shared" si="75"/>
        <v>2800000</v>
      </c>
      <c r="AI154" s="1540">
        <f t="shared" si="75"/>
        <v>2800000</v>
      </c>
    </row>
    <row r="155" spans="1:35" s="1518" customFormat="1" ht="38" customHeight="1">
      <c r="A155" s="1563"/>
      <c r="B155" s="1337" t="s">
        <v>2858</v>
      </c>
      <c r="C155" s="1335" t="s">
        <v>1243</v>
      </c>
      <c r="D155" s="1397" t="s">
        <v>732</v>
      </c>
      <c r="E155" s="1336" t="s">
        <v>1471</v>
      </c>
      <c r="F155" s="1336">
        <v>0</v>
      </c>
      <c r="G155" s="1342" t="s">
        <v>222</v>
      </c>
      <c r="H155" s="1337">
        <v>2003</v>
      </c>
      <c r="I155" s="1336">
        <v>0</v>
      </c>
      <c r="J155" s="1336">
        <v>0</v>
      </c>
      <c r="K155" s="1336">
        <v>0</v>
      </c>
      <c r="L155" s="1336">
        <v>0</v>
      </c>
      <c r="M155" s="1336">
        <v>0</v>
      </c>
      <c r="N155" s="1337" t="s">
        <v>204</v>
      </c>
      <c r="O155" s="1631">
        <v>1050000</v>
      </c>
      <c r="P155" s="1573"/>
      <c r="Q155" s="1539"/>
      <c r="R155" s="1511" t="str">
        <f t="shared" si="78"/>
        <v>2.06.01</v>
      </c>
      <c r="S155" s="1512" t="str">
        <f t="shared" si="92"/>
        <v>ALAT KANTOR</v>
      </c>
      <c r="T155" s="1512">
        <f t="shared" si="93"/>
        <v>5</v>
      </c>
      <c r="U155" s="1608">
        <f t="shared" si="90"/>
        <v>210000</v>
      </c>
      <c r="V155" s="1514">
        <f t="shared" si="91"/>
        <v>11</v>
      </c>
      <c r="W155" s="1609">
        <f t="shared" si="79"/>
        <v>1050000</v>
      </c>
      <c r="X155" s="1609">
        <f t="shared" si="80"/>
        <v>0</v>
      </c>
      <c r="Y155" s="1609">
        <f t="shared" si="81"/>
        <v>0</v>
      </c>
      <c r="Z155" s="1609">
        <f t="shared" si="82"/>
        <v>0</v>
      </c>
      <c r="AA155" s="1609">
        <f t="shared" si="83"/>
        <v>0</v>
      </c>
      <c r="AB155" s="1609">
        <f t="shared" si="84"/>
        <v>0</v>
      </c>
      <c r="AC155" s="1609">
        <f t="shared" si="85"/>
        <v>0</v>
      </c>
      <c r="AD155" s="1515">
        <f t="shared" si="86"/>
        <v>2003</v>
      </c>
      <c r="AE155" s="1552">
        <f t="shared" si="87"/>
        <v>0</v>
      </c>
      <c r="AF155" s="1516">
        <f t="shared" si="88"/>
        <v>1050000</v>
      </c>
      <c r="AG155" s="1550">
        <f t="shared" si="89"/>
        <v>1050000</v>
      </c>
      <c r="AH155" s="1546">
        <f t="shared" si="75"/>
        <v>1050000</v>
      </c>
      <c r="AI155" s="1546">
        <f t="shared" si="75"/>
        <v>1050000</v>
      </c>
    </row>
    <row r="156" spans="1:35" s="1518" customFormat="1" ht="38" customHeight="1">
      <c r="A156" s="1563"/>
      <c r="B156" s="1362" t="s">
        <v>3539</v>
      </c>
      <c r="C156" s="1335" t="s">
        <v>1228</v>
      </c>
      <c r="D156" s="1397" t="s">
        <v>732</v>
      </c>
      <c r="E156" s="1336" t="s">
        <v>1465</v>
      </c>
      <c r="F156" s="1336">
        <v>0</v>
      </c>
      <c r="G156" s="1342" t="s">
        <v>221</v>
      </c>
      <c r="H156" s="1337">
        <v>2002</v>
      </c>
      <c r="I156" s="1336">
        <v>0</v>
      </c>
      <c r="J156" s="1336">
        <v>0</v>
      </c>
      <c r="K156" s="1336">
        <v>0</v>
      </c>
      <c r="L156" s="1336">
        <v>0</v>
      </c>
      <c r="M156" s="1336">
        <v>0</v>
      </c>
      <c r="N156" s="1337" t="s">
        <v>204</v>
      </c>
      <c r="O156" s="1631">
        <v>2800000</v>
      </c>
      <c r="P156" s="1573"/>
      <c r="Q156" s="1539"/>
      <c r="R156" s="1511" t="str">
        <f t="shared" si="78"/>
        <v>2.06.02</v>
      </c>
      <c r="S156" s="1512" t="str">
        <f t="shared" si="92"/>
        <v>ALAT RUMAH TANGGA</v>
      </c>
      <c r="T156" s="1512">
        <f t="shared" si="93"/>
        <v>5</v>
      </c>
      <c r="U156" s="1608">
        <f t="shared" si="90"/>
        <v>560000</v>
      </c>
      <c r="V156" s="1514">
        <f t="shared" si="91"/>
        <v>12</v>
      </c>
      <c r="W156" s="1609">
        <f t="shared" si="79"/>
        <v>2800000</v>
      </c>
      <c r="X156" s="1609">
        <f t="shared" si="80"/>
        <v>0</v>
      </c>
      <c r="Y156" s="1609">
        <f t="shared" si="81"/>
        <v>0</v>
      </c>
      <c r="Z156" s="1609">
        <f t="shared" si="82"/>
        <v>0</v>
      </c>
      <c r="AA156" s="1609">
        <f t="shared" si="83"/>
        <v>0</v>
      </c>
      <c r="AB156" s="1609">
        <f t="shared" si="84"/>
        <v>0</v>
      </c>
      <c r="AC156" s="1609">
        <f t="shared" si="85"/>
        <v>0</v>
      </c>
      <c r="AD156" s="1515">
        <f t="shared" si="86"/>
        <v>2002</v>
      </c>
      <c r="AE156" s="1552">
        <f t="shared" si="87"/>
        <v>0</v>
      </c>
      <c r="AF156" s="1516">
        <f t="shared" si="88"/>
        <v>2800000</v>
      </c>
      <c r="AG156" s="1550">
        <f t="shared" si="89"/>
        <v>2800000</v>
      </c>
      <c r="AH156" s="1546">
        <f t="shared" ref="AH156:AI219" si="94">AG156+AB156</f>
        <v>2800000</v>
      </c>
      <c r="AI156" s="1540">
        <f t="shared" si="94"/>
        <v>2800000</v>
      </c>
    </row>
    <row r="157" spans="1:35" s="1518" customFormat="1" ht="38" customHeight="1">
      <c r="A157" s="1563"/>
      <c r="B157" s="1337" t="s">
        <v>2841</v>
      </c>
      <c r="C157" s="1335" t="s">
        <v>285</v>
      </c>
      <c r="D157" s="1397" t="s">
        <v>732</v>
      </c>
      <c r="E157" s="1336" t="s">
        <v>1471</v>
      </c>
      <c r="F157" s="1336">
        <v>0</v>
      </c>
      <c r="G157" s="1342" t="s">
        <v>230</v>
      </c>
      <c r="H157" s="1337">
        <v>2003</v>
      </c>
      <c r="I157" s="1336">
        <v>0</v>
      </c>
      <c r="J157" s="1336">
        <v>0</v>
      </c>
      <c r="K157" s="1336">
        <v>0</v>
      </c>
      <c r="L157" s="1336">
        <v>0</v>
      </c>
      <c r="M157" s="1336">
        <v>0</v>
      </c>
      <c r="N157" s="1337" t="s">
        <v>204</v>
      </c>
      <c r="O157" s="1631">
        <v>875000</v>
      </c>
      <c r="P157" s="1573"/>
      <c r="Q157" s="1539"/>
      <c r="R157" s="1511" t="str">
        <f t="shared" si="78"/>
        <v>2.06.02</v>
      </c>
      <c r="S157" s="1512" t="str">
        <f t="shared" si="92"/>
        <v>ALAT RUMAH TANGGA</v>
      </c>
      <c r="T157" s="1512">
        <f t="shared" si="93"/>
        <v>5</v>
      </c>
      <c r="U157" s="1608">
        <f t="shared" si="90"/>
        <v>175000</v>
      </c>
      <c r="V157" s="1514">
        <f t="shared" si="91"/>
        <v>11</v>
      </c>
      <c r="W157" s="1609">
        <f t="shared" si="79"/>
        <v>875000</v>
      </c>
      <c r="X157" s="1609">
        <f t="shared" si="80"/>
        <v>0</v>
      </c>
      <c r="Y157" s="1609">
        <f t="shared" si="81"/>
        <v>0</v>
      </c>
      <c r="Z157" s="1609">
        <f t="shared" si="82"/>
        <v>0</v>
      </c>
      <c r="AA157" s="1609">
        <f t="shared" si="83"/>
        <v>0</v>
      </c>
      <c r="AB157" s="1609">
        <f t="shared" si="84"/>
        <v>0</v>
      </c>
      <c r="AC157" s="1609">
        <f t="shared" si="85"/>
        <v>0</v>
      </c>
      <c r="AD157" s="1515">
        <f t="shared" si="86"/>
        <v>2003</v>
      </c>
      <c r="AE157" s="1552">
        <f t="shared" si="87"/>
        <v>0</v>
      </c>
      <c r="AF157" s="1516">
        <f t="shared" si="88"/>
        <v>875000</v>
      </c>
      <c r="AG157" s="1550">
        <f t="shared" si="89"/>
        <v>875000</v>
      </c>
      <c r="AH157" s="1546">
        <f t="shared" si="94"/>
        <v>875000</v>
      </c>
      <c r="AI157" s="1540">
        <f t="shared" si="94"/>
        <v>875000</v>
      </c>
    </row>
    <row r="158" spans="1:35" s="1518" customFormat="1" ht="38" customHeight="1">
      <c r="A158" s="1563"/>
      <c r="B158" s="1362" t="s">
        <v>3539</v>
      </c>
      <c r="C158" s="1335" t="s">
        <v>1228</v>
      </c>
      <c r="D158" s="1397" t="s">
        <v>732</v>
      </c>
      <c r="E158" s="1336" t="s">
        <v>1460</v>
      </c>
      <c r="F158" s="1336">
        <v>0</v>
      </c>
      <c r="G158" s="1342" t="s">
        <v>221</v>
      </c>
      <c r="H158" s="1337">
        <v>2005</v>
      </c>
      <c r="I158" s="1336">
        <v>0</v>
      </c>
      <c r="J158" s="1336">
        <v>0</v>
      </c>
      <c r="K158" s="1336">
        <v>0</v>
      </c>
      <c r="L158" s="1336">
        <v>0</v>
      </c>
      <c r="M158" s="1336">
        <v>0</v>
      </c>
      <c r="N158" s="1337" t="s">
        <v>204</v>
      </c>
      <c r="O158" s="1631">
        <v>2000000</v>
      </c>
      <c r="P158" s="1573"/>
      <c r="Q158" s="1539"/>
      <c r="R158" s="1511" t="str">
        <f t="shared" si="78"/>
        <v>2.06.02</v>
      </c>
      <c r="S158" s="1512" t="str">
        <f t="shared" si="92"/>
        <v>ALAT RUMAH TANGGA</v>
      </c>
      <c r="T158" s="1512">
        <f t="shared" si="93"/>
        <v>5</v>
      </c>
      <c r="U158" s="1608">
        <f t="shared" si="90"/>
        <v>400000</v>
      </c>
      <c r="V158" s="1514">
        <f t="shared" si="91"/>
        <v>9</v>
      </c>
      <c r="W158" s="1609">
        <f t="shared" si="79"/>
        <v>2000000</v>
      </c>
      <c r="X158" s="1609">
        <f t="shared" si="80"/>
        <v>0</v>
      </c>
      <c r="Y158" s="1609">
        <f t="shared" si="81"/>
        <v>0</v>
      </c>
      <c r="Z158" s="1609">
        <f t="shared" si="82"/>
        <v>0</v>
      </c>
      <c r="AA158" s="1609">
        <f t="shared" si="83"/>
        <v>0</v>
      </c>
      <c r="AB158" s="1609">
        <f t="shared" si="84"/>
        <v>0</v>
      </c>
      <c r="AC158" s="1609">
        <f t="shared" si="85"/>
        <v>0</v>
      </c>
      <c r="AD158" s="1515">
        <f t="shared" si="86"/>
        <v>2005</v>
      </c>
      <c r="AE158" s="1552">
        <f t="shared" si="87"/>
        <v>0</v>
      </c>
      <c r="AF158" s="1516">
        <f t="shared" si="88"/>
        <v>2000000</v>
      </c>
      <c r="AG158" s="1550">
        <f t="shared" si="89"/>
        <v>2000000</v>
      </c>
      <c r="AH158" s="1546">
        <f t="shared" si="94"/>
        <v>2000000</v>
      </c>
      <c r="AI158" s="1540">
        <f t="shared" si="94"/>
        <v>2000000</v>
      </c>
    </row>
    <row r="159" spans="1:35" s="1518" customFormat="1" ht="38" customHeight="1">
      <c r="A159" s="1563"/>
      <c r="B159" s="1362" t="s">
        <v>3539</v>
      </c>
      <c r="C159" s="1335" t="s">
        <v>1228</v>
      </c>
      <c r="D159" s="1397" t="s">
        <v>732</v>
      </c>
      <c r="E159" s="1336" t="s">
        <v>1460</v>
      </c>
      <c r="F159" s="1336">
        <v>0</v>
      </c>
      <c r="G159" s="1342" t="s">
        <v>221</v>
      </c>
      <c r="H159" s="1337">
        <v>2005</v>
      </c>
      <c r="I159" s="1336">
        <v>0</v>
      </c>
      <c r="J159" s="1336">
        <v>0</v>
      </c>
      <c r="K159" s="1336">
        <v>0</v>
      </c>
      <c r="L159" s="1336">
        <v>0</v>
      </c>
      <c r="M159" s="1336">
        <v>0</v>
      </c>
      <c r="N159" s="1337" t="s">
        <v>204</v>
      </c>
      <c r="O159" s="1631">
        <v>2000000</v>
      </c>
      <c r="P159" s="1573"/>
      <c r="Q159" s="1539"/>
      <c r="R159" s="1511" t="str">
        <f t="shared" si="78"/>
        <v>2.06.02</v>
      </c>
      <c r="S159" s="1512" t="str">
        <f t="shared" si="92"/>
        <v>ALAT RUMAH TANGGA</v>
      </c>
      <c r="T159" s="1512">
        <f t="shared" si="93"/>
        <v>5</v>
      </c>
      <c r="U159" s="1608">
        <f t="shared" si="90"/>
        <v>400000</v>
      </c>
      <c r="V159" s="1514">
        <f t="shared" si="91"/>
        <v>9</v>
      </c>
      <c r="W159" s="1609">
        <f t="shared" si="79"/>
        <v>2000000</v>
      </c>
      <c r="X159" s="1609">
        <f t="shared" si="80"/>
        <v>0</v>
      </c>
      <c r="Y159" s="1609">
        <f t="shared" si="81"/>
        <v>0</v>
      </c>
      <c r="Z159" s="1609">
        <f t="shared" si="82"/>
        <v>0</v>
      </c>
      <c r="AA159" s="1609">
        <f t="shared" si="83"/>
        <v>0</v>
      </c>
      <c r="AB159" s="1609">
        <f t="shared" si="84"/>
        <v>0</v>
      </c>
      <c r="AC159" s="1609">
        <f t="shared" si="85"/>
        <v>0</v>
      </c>
      <c r="AD159" s="1515">
        <f t="shared" si="86"/>
        <v>2005</v>
      </c>
      <c r="AE159" s="1552">
        <f t="shared" si="87"/>
        <v>0</v>
      </c>
      <c r="AF159" s="1516">
        <f t="shared" si="88"/>
        <v>2000000</v>
      </c>
      <c r="AG159" s="1550">
        <f t="shared" si="89"/>
        <v>2000000</v>
      </c>
      <c r="AH159" s="1546">
        <f t="shared" si="94"/>
        <v>2000000</v>
      </c>
      <c r="AI159" s="1540">
        <f t="shared" si="94"/>
        <v>2000000</v>
      </c>
    </row>
    <row r="160" spans="1:35" s="1518" customFormat="1" ht="38" customHeight="1">
      <c r="A160" s="1563"/>
      <c r="B160" s="1362" t="s">
        <v>3539</v>
      </c>
      <c r="C160" s="1335" t="s">
        <v>1228</v>
      </c>
      <c r="D160" s="1397" t="s">
        <v>732</v>
      </c>
      <c r="E160" s="1336" t="s">
        <v>1468</v>
      </c>
      <c r="F160" s="1336">
        <v>0</v>
      </c>
      <c r="G160" s="1342" t="s">
        <v>221</v>
      </c>
      <c r="H160" s="1337">
        <v>2004</v>
      </c>
      <c r="I160" s="1336">
        <v>0</v>
      </c>
      <c r="J160" s="1336">
        <v>0</v>
      </c>
      <c r="K160" s="1336">
        <v>0</v>
      </c>
      <c r="L160" s="1336">
        <v>0</v>
      </c>
      <c r="M160" s="1336">
        <v>0</v>
      </c>
      <c r="N160" s="1337" t="s">
        <v>204</v>
      </c>
      <c r="O160" s="1631">
        <v>1925000</v>
      </c>
      <c r="P160" s="1573"/>
      <c r="Q160" s="1539"/>
      <c r="R160" s="1511" t="str">
        <f t="shared" si="78"/>
        <v>2.06.02</v>
      </c>
      <c r="S160" s="1512" t="str">
        <f t="shared" si="92"/>
        <v>ALAT RUMAH TANGGA</v>
      </c>
      <c r="T160" s="1512">
        <f t="shared" si="93"/>
        <v>5</v>
      </c>
      <c r="U160" s="1608">
        <f t="shared" si="90"/>
        <v>385000</v>
      </c>
      <c r="V160" s="1514">
        <f t="shared" si="91"/>
        <v>10</v>
      </c>
      <c r="W160" s="1609">
        <f t="shared" si="79"/>
        <v>1925000</v>
      </c>
      <c r="X160" s="1609">
        <f t="shared" si="80"/>
        <v>0</v>
      </c>
      <c r="Y160" s="1609">
        <f t="shared" si="81"/>
        <v>0</v>
      </c>
      <c r="Z160" s="1609">
        <f t="shared" si="82"/>
        <v>0</v>
      </c>
      <c r="AA160" s="1609">
        <f t="shared" si="83"/>
        <v>0</v>
      </c>
      <c r="AB160" s="1609">
        <f t="shared" si="84"/>
        <v>0</v>
      </c>
      <c r="AC160" s="1609">
        <f t="shared" si="85"/>
        <v>0</v>
      </c>
      <c r="AD160" s="1515">
        <f t="shared" si="86"/>
        <v>2004</v>
      </c>
      <c r="AE160" s="1552">
        <f t="shared" si="87"/>
        <v>0</v>
      </c>
      <c r="AF160" s="1516">
        <f t="shared" si="88"/>
        <v>1925000</v>
      </c>
      <c r="AG160" s="1550">
        <f t="shared" si="89"/>
        <v>1925000</v>
      </c>
      <c r="AH160" s="1546">
        <f t="shared" si="94"/>
        <v>1925000</v>
      </c>
      <c r="AI160" s="1540">
        <f t="shared" si="94"/>
        <v>1925000</v>
      </c>
    </row>
    <row r="161" spans="1:42" s="1518" customFormat="1" ht="38" customHeight="1">
      <c r="A161" s="1563"/>
      <c r="B161" s="1337" t="s">
        <v>3538</v>
      </c>
      <c r="C161" s="1335" t="s">
        <v>1217</v>
      </c>
      <c r="D161" s="1397" t="s">
        <v>732</v>
      </c>
      <c r="E161" s="1336" t="s">
        <v>747</v>
      </c>
      <c r="F161" s="1336">
        <v>0</v>
      </c>
      <c r="G161" s="1342" t="s">
        <v>233</v>
      </c>
      <c r="H161" s="1337">
        <v>2005</v>
      </c>
      <c r="I161" s="1336">
        <v>0</v>
      </c>
      <c r="J161" s="1336">
        <v>0</v>
      </c>
      <c r="K161" s="1336">
        <v>0</v>
      </c>
      <c r="L161" s="1336">
        <v>0</v>
      </c>
      <c r="M161" s="1336">
        <v>0</v>
      </c>
      <c r="N161" s="1337" t="s">
        <v>204</v>
      </c>
      <c r="O161" s="1631">
        <v>650000</v>
      </c>
      <c r="P161" s="1573"/>
      <c r="Q161" s="1539"/>
      <c r="R161" s="1511" t="str">
        <f t="shared" si="78"/>
        <v>2.06.02</v>
      </c>
      <c r="S161" s="1512" t="str">
        <f t="shared" si="92"/>
        <v>ALAT RUMAH TANGGA</v>
      </c>
      <c r="T161" s="1512">
        <f t="shared" si="93"/>
        <v>5</v>
      </c>
      <c r="U161" s="1608">
        <f t="shared" si="90"/>
        <v>130000</v>
      </c>
      <c r="V161" s="1514">
        <f t="shared" si="91"/>
        <v>9</v>
      </c>
      <c r="W161" s="1609">
        <f t="shared" si="79"/>
        <v>650000</v>
      </c>
      <c r="X161" s="1609">
        <f t="shared" si="80"/>
        <v>0</v>
      </c>
      <c r="Y161" s="1609">
        <f t="shared" si="81"/>
        <v>0</v>
      </c>
      <c r="Z161" s="1609">
        <f t="shared" si="82"/>
        <v>0</v>
      </c>
      <c r="AA161" s="1609">
        <f t="shared" si="83"/>
        <v>0</v>
      </c>
      <c r="AB161" s="1609">
        <f t="shared" si="84"/>
        <v>0</v>
      </c>
      <c r="AC161" s="1609">
        <f t="shared" si="85"/>
        <v>0</v>
      </c>
      <c r="AD161" s="1515">
        <f t="shared" si="86"/>
        <v>2005</v>
      </c>
      <c r="AE161" s="1552">
        <f t="shared" si="87"/>
        <v>0</v>
      </c>
      <c r="AF161" s="1516">
        <f t="shared" si="88"/>
        <v>650000</v>
      </c>
      <c r="AG161" s="1550">
        <f t="shared" si="89"/>
        <v>650000</v>
      </c>
      <c r="AH161" s="1546">
        <f t="shared" si="94"/>
        <v>650000</v>
      </c>
      <c r="AI161" s="1540">
        <f t="shared" si="94"/>
        <v>650000</v>
      </c>
    </row>
    <row r="162" spans="1:42" s="1518" customFormat="1" ht="38" customHeight="1">
      <c r="A162" s="1563"/>
      <c r="B162" s="1337" t="s">
        <v>2858</v>
      </c>
      <c r="C162" s="1335" t="s">
        <v>1243</v>
      </c>
      <c r="D162" s="1397" t="s">
        <v>732</v>
      </c>
      <c r="E162" s="1336" t="s">
        <v>747</v>
      </c>
      <c r="F162" s="1336">
        <v>0</v>
      </c>
      <c r="G162" s="1342" t="s">
        <v>222</v>
      </c>
      <c r="H162" s="1337">
        <v>2006</v>
      </c>
      <c r="I162" s="1336">
        <v>0</v>
      </c>
      <c r="J162" s="1336">
        <v>0</v>
      </c>
      <c r="K162" s="1336">
        <v>0</v>
      </c>
      <c r="L162" s="1336">
        <v>0</v>
      </c>
      <c r="M162" s="1336">
        <v>0</v>
      </c>
      <c r="N162" s="1337" t="s">
        <v>204</v>
      </c>
      <c r="O162" s="1631">
        <v>2200000</v>
      </c>
      <c r="P162" s="1573"/>
      <c r="Q162" s="1539"/>
      <c r="R162" s="1511" t="str">
        <f t="shared" si="78"/>
        <v>2.06.01</v>
      </c>
      <c r="S162" s="1512" t="str">
        <f t="shared" si="92"/>
        <v>ALAT KANTOR</v>
      </c>
      <c r="T162" s="1512">
        <f t="shared" si="93"/>
        <v>5</v>
      </c>
      <c r="U162" s="1608">
        <f t="shared" si="90"/>
        <v>440000</v>
      </c>
      <c r="V162" s="1514">
        <f t="shared" si="91"/>
        <v>8</v>
      </c>
      <c r="W162" s="1609">
        <f t="shared" si="79"/>
        <v>2200000</v>
      </c>
      <c r="X162" s="1609">
        <f t="shared" si="80"/>
        <v>0</v>
      </c>
      <c r="Y162" s="1609">
        <f t="shared" si="81"/>
        <v>0</v>
      </c>
      <c r="Z162" s="1609">
        <f t="shared" si="82"/>
        <v>0</v>
      </c>
      <c r="AA162" s="1609">
        <f t="shared" si="83"/>
        <v>0</v>
      </c>
      <c r="AB162" s="1609">
        <f t="shared" si="84"/>
        <v>0</v>
      </c>
      <c r="AC162" s="1609">
        <f t="shared" si="85"/>
        <v>0</v>
      </c>
      <c r="AD162" s="1515">
        <f t="shared" si="86"/>
        <v>2006</v>
      </c>
      <c r="AE162" s="1552">
        <f t="shared" si="87"/>
        <v>0</v>
      </c>
      <c r="AF162" s="1516">
        <f t="shared" si="88"/>
        <v>2200000</v>
      </c>
      <c r="AG162" s="1550">
        <f t="shared" si="89"/>
        <v>2200000</v>
      </c>
      <c r="AH162" s="1546">
        <f t="shared" si="94"/>
        <v>2200000</v>
      </c>
      <c r="AI162" s="1546">
        <f t="shared" si="94"/>
        <v>2200000</v>
      </c>
    </row>
    <row r="163" spans="1:42" s="1518" customFormat="1" ht="38" customHeight="1">
      <c r="A163" s="1563"/>
      <c r="B163" s="1337" t="s">
        <v>2882</v>
      </c>
      <c r="C163" s="1335" t="s">
        <v>1212</v>
      </c>
      <c r="D163" s="1397" t="s">
        <v>732</v>
      </c>
      <c r="E163" s="1336" t="s">
        <v>747</v>
      </c>
      <c r="F163" s="1336">
        <v>0</v>
      </c>
      <c r="G163" s="1342" t="s">
        <v>233</v>
      </c>
      <c r="H163" s="1337">
        <v>2001</v>
      </c>
      <c r="I163" s="1336">
        <v>0</v>
      </c>
      <c r="J163" s="1336">
        <v>0</v>
      </c>
      <c r="K163" s="1336">
        <v>0</v>
      </c>
      <c r="L163" s="1336">
        <v>0</v>
      </c>
      <c r="M163" s="1336">
        <v>0</v>
      </c>
      <c r="N163" s="1337" t="s">
        <v>204</v>
      </c>
      <c r="O163" s="1631">
        <v>552500</v>
      </c>
      <c r="P163" s="1573"/>
      <c r="Q163" s="1539"/>
      <c r="R163" s="1511" t="str">
        <f t="shared" si="78"/>
        <v>2.06.02</v>
      </c>
      <c r="S163" s="1512" t="str">
        <f t="shared" ref="S163:S199" si="95">VLOOKUP(R163,kelompok,2,0)</f>
        <v>ALAT RUMAH TANGGA</v>
      </c>
      <c r="T163" s="1512">
        <f t="shared" ref="T163:T199" si="96">VLOOKUP(R163,MASAMANFAAT,4,0)</f>
        <v>5</v>
      </c>
      <c r="U163" s="1608">
        <f t="shared" si="90"/>
        <v>110500</v>
      </c>
      <c r="V163" s="1514">
        <f t="shared" si="91"/>
        <v>13</v>
      </c>
      <c r="W163" s="1609">
        <f t="shared" si="79"/>
        <v>552500</v>
      </c>
      <c r="X163" s="1609">
        <f t="shared" si="80"/>
        <v>0</v>
      </c>
      <c r="Y163" s="1609">
        <f t="shared" si="81"/>
        <v>0</v>
      </c>
      <c r="Z163" s="1609">
        <f t="shared" si="82"/>
        <v>0</v>
      </c>
      <c r="AA163" s="1609">
        <f t="shared" si="83"/>
        <v>0</v>
      </c>
      <c r="AB163" s="1609">
        <f t="shared" si="84"/>
        <v>0</v>
      </c>
      <c r="AC163" s="1609">
        <f t="shared" si="85"/>
        <v>0</v>
      </c>
      <c r="AD163" s="1515">
        <f t="shared" si="86"/>
        <v>2001</v>
      </c>
      <c r="AE163" s="1552">
        <f t="shared" si="87"/>
        <v>0</v>
      </c>
      <c r="AF163" s="1516">
        <f t="shared" si="88"/>
        <v>552500</v>
      </c>
      <c r="AG163" s="1550">
        <f t="shared" si="89"/>
        <v>552500</v>
      </c>
      <c r="AH163" s="1546">
        <f t="shared" si="94"/>
        <v>552500</v>
      </c>
      <c r="AI163" s="1540">
        <f t="shared" si="94"/>
        <v>552500</v>
      </c>
    </row>
    <row r="164" spans="1:42" s="1518" customFormat="1" ht="38" customHeight="1">
      <c r="A164" s="1563"/>
      <c r="B164" s="1337" t="s">
        <v>2841</v>
      </c>
      <c r="C164" s="1335" t="s">
        <v>1275</v>
      </c>
      <c r="D164" s="1397" t="s">
        <v>732</v>
      </c>
      <c r="E164" s="1336" t="s">
        <v>747</v>
      </c>
      <c r="F164" s="1336">
        <v>0</v>
      </c>
      <c r="G164" s="1342" t="s">
        <v>230</v>
      </c>
      <c r="H164" s="1337">
        <v>1997</v>
      </c>
      <c r="I164" s="1336">
        <v>0</v>
      </c>
      <c r="J164" s="1336">
        <v>0</v>
      </c>
      <c r="K164" s="1336">
        <v>0</v>
      </c>
      <c r="L164" s="1336">
        <v>0</v>
      </c>
      <c r="M164" s="1336">
        <v>0</v>
      </c>
      <c r="N164" s="1337" t="s">
        <v>204</v>
      </c>
      <c r="O164" s="1631">
        <v>625000</v>
      </c>
      <c r="P164" s="1573"/>
      <c r="Q164" s="1539"/>
      <c r="R164" s="1511" t="str">
        <f t="shared" si="78"/>
        <v>2.06.02</v>
      </c>
      <c r="S164" s="1512" t="str">
        <f t="shared" si="95"/>
        <v>ALAT RUMAH TANGGA</v>
      </c>
      <c r="T164" s="1512">
        <f t="shared" si="96"/>
        <v>5</v>
      </c>
      <c r="U164" s="1608">
        <f t="shared" si="90"/>
        <v>125000</v>
      </c>
      <c r="V164" s="1514">
        <f t="shared" si="91"/>
        <v>17</v>
      </c>
      <c r="W164" s="1609">
        <f t="shared" si="79"/>
        <v>625000</v>
      </c>
      <c r="X164" s="1609">
        <f t="shared" si="80"/>
        <v>0</v>
      </c>
      <c r="Y164" s="1609">
        <f t="shared" si="81"/>
        <v>0</v>
      </c>
      <c r="Z164" s="1609">
        <f t="shared" si="82"/>
        <v>0</v>
      </c>
      <c r="AA164" s="1609">
        <f t="shared" si="83"/>
        <v>0</v>
      </c>
      <c r="AB164" s="1609">
        <f t="shared" si="84"/>
        <v>0</v>
      </c>
      <c r="AC164" s="1609">
        <f t="shared" si="85"/>
        <v>0</v>
      </c>
      <c r="AD164" s="1515">
        <f t="shared" si="86"/>
        <v>1997</v>
      </c>
      <c r="AE164" s="1552">
        <f t="shared" si="87"/>
        <v>0</v>
      </c>
      <c r="AF164" s="1516">
        <f t="shared" si="88"/>
        <v>625000</v>
      </c>
      <c r="AG164" s="1550">
        <f t="shared" si="89"/>
        <v>625000</v>
      </c>
      <c r="AH164" s="1546">
        <f t="shared" si="94"/>
        <v>625000</v>
      </c>
      <c r="AI164" s="1540">
        <f t="shared" si="94"/>
        <v>625000</v>
      </c>
    </row>
    <row r="165" spans="1:42" s="1518" customFormat="1" ht="38" customHeight="1">
      <c r="A165" s="1563"/>
      <c r="B165" s="1337" t="s">
        <v>2841</v>
      </c>
      <c r="C165" s="1335" t="s">
        <v>1278</v>
      </c>
      <c r="D165" s="1397" t="s">
        <v>732</v>
      </c>
      <c r="E165" s="1336" t="s">
        <v>747</v>
      </c>
      <c r="F165" s="1336">
        <v>0</v>
      </c>
      <c r="G165" s="1342" t="s">
        <v>225</v>
      </c>
      <c r="H165" s="1337">
        <v>2002</v>
      </c>
      <c r="I165" s="1336">
        <v>0</v>
      </c>
      <c r="J165" s="1336">
        <v>0</v>
      </c>
      <c r="K165" s="1336">
        <v>0</v>
      </c>
      <c r="L165" s="1336">
        <v>0</v>
      </c>
      <c r="M165" s="1336">
        <v>0</v>
      </c>
      <c r="N165" s="1337" t="s">
        <v>204</v>
      </c>
      <c r="O165" s="1631">
        <v>3500000</v>
      </c>
      <c r="P165" s="1573"/>
      <c r="Q165" s="1539"/>
      <c r="R165" s="1511" t="str">
        <f t="shared" si="78"/>
        <v>2.06.02</v>
      </c>
      <c r="S165" s="1512" t="str">
        <f t="shared" si="95"/>
        <v>ALAT RUMAH TANGGA</v>
      </c>
      <c r="T165" s="1512">
        <f t="shared" si="96"/>
        <v>5</v>
      </c>
      <c r="U165" s="1608">
        <f t="shared" si="90"/>
        <v>700000</v>
      </c>
      <c r="V165" s="1514">
        <f t="shared" si="91"/>
        <v>12</v>
      </c>
      <c r="W165" s="1609">
        <f t="shared" si="79"/>
        <v>3500000</v>
      </c>
      <c r="X165" s="1609">
        <f t="shared" si="80"/>
        <v>0</v>
      </c>
      <c r="Y165" s="1609">
        <f t="shared" si="81"/>
        <v>0</v>
      </c>
      <c r="Z165" s="1609">
        <f t="shared" si="82"/>
        <v>0</v>
      </c>
      <c r="AA165" s="1609">
        <f t="shared" si="83"/>
        <v>0</v>
      </c>
      <c r="AB165" s="1609">
        <f t="shared" si="84"/>
        <v>0</v>
      </c>
      <c r="AC165" s="1609">
        <f t="shared" si="85"/>
        <v>0</v>
      </c>
      <c r="AD165" s="1515">
        <f t="shared" si="86"/>
        <v>2002</v>
      </c>
      <c r="AE165" s="1552">
        <f t="shared" si="87"/>
        <v>0</v>
      </c>
      <c r="AF165" s="1516">
        <f t="shared" si="88"/>
        <v>3500000</v>
      </c>
      <c r="AG165" s="1550">
        <f t="shared" si="89"/>
        <v>3500000</v>
      </c>
      <c r="AH165" s="1546">
        <f t="shared" si="94"/>
        <v>3500000</v>
      </c>
      <c r="AI165" s="1540">
        <f t="shared" si="94"/>
        <v>3500000</v>
      </c>
    </row>
    <row r="166" spans="1:42" s="1518" customFormat="1" ht="38" customHeight="1">
      <c r="A166" s="1563"/>
      <c r="B166" s="1362" t="s">
        <v>2250</v>
      </c>
      <c r="C166" s="1335" t="s">
        <v>1207</v>
      </c>
      <c r="D166" s="1397" t="s">
        <v>732</v>
      </c>
      <c r="E166" s="1336" t="s">
        <v>747</v>
      </c>
      <c r="F166" s="1336">
        <v>0</v>
      </c>
      <c r="G166" s="1342" t="s">
        <v>226</v>
      </c>
      <c r="H166" s="1337">
        <v>2002</v>
      </c>
      <c r="I166" s="1336">
        <v>0</v>
      </c>
      <c r="J166" s="1336">
        <v>0</v>
      </c>
      <c r="K166" s="1336">
        <v>0</v>
      </c>
      <c r="L166" s="1336">
        <v>0</v>
      </c>
      <c r="M166" s="1336">
        <v>0</v>
      </c>
      <c r="N166" s="1337" t="s">
        <v>204</v>
      </c>
      <c r="O166" s="1631">
        <v>2100000</v>
      </c>
      <c r="P166" s="1573"/>
      <c r="Q166" s="1539"/>
      <c r="R166" s="1511" t="str">
        <f t="shared" si="78"/>
        <v>2.06.02</v>
      </c>
      <c r="S166" s="1512" t="str">
        <f t="shared" si="95"/>
        <v>ALAT RUMAH TANGGA</v>
      </c>
      <c r="T166" s="1512">
        <f t="shared" si="96"/>
        <v>5</v>
      </c>
      <c r="U166" s="1608">
        <f t="shared" si="90"/>
        <v>420000</v>
      </c>
      <c r="V166" s="1514">
        <f t="shared" si="91"/>
        <v>12</v>
      </c>
      <c r="W166" s="1609">
        <f t="shared" si="79"/>
        <v>2100000</v>
      </c>
      <c r="X166" s="1609">
        <f t="shared" si="80"/>
        <v>0</v>
      </c>
      <c r="Y166" s="1609">
        <f t="shared" si="81"/>
        <v>0</v>
      </c>
      <c r="Z166" s="1609">
        <f t="shared" si="82"/>
        <v>0</v>
      </c>
      <c r="AA166" s="1609">
        <f t="shared" si="83"/>
        <v>0</v>
      </c>
      <c r="AB166" s="1609">
        <f t="shared" si="84"/>
        <v>0</v>
      </c>
      <c r="AC166" s="1609">
        <f t="shared" si="85"/>
        <v>0</v>
      </c>
      <c r="AD166" s="1515">
        <f t="shared" si="86"/>
        <v>2002</v>
      </c>
      <c r="AE166" s="1552">
        <f t="shared" si="87"/>
        <v>0</v>
      </c>
      <c r="AF166" s="1516">
        <f t="shared" si="88"/>
        <v>2100000</v>
      </c>
      <c r="AG166" s="1550">
        <f t="shared" si="89"/>
        <v>2100000</v>
      </c>
      <c r="AH166" s="1546">
        <f t="shared" si="94"/>
        <v>2100000</v>
      </c>
      <c r="AI166" s="1540">
        <f t="shared" si="94"/>
        <v>2100000</v>
      </c>
    </row>
    <row r="167" spans="1:42" s="1518" customFormat="1" ht="38" customHeight="1">
      <c r="A167" s="1563"/>
      <c r="B167" s="1362" t="s">
        <v>3539</v>
      </c>
      <c r="C167" s="1335" t="s">
        <v>1228</v>
      </c>
      <c r="D167" s="1397" t="s">
        <v>732</v>
      </c>
      <c r="E167" s="1336" t="s">
        <v>1460</v>
      </c>
      <c r="F167" s="1336">
        <v>0</v>
      </c>
      <c r="G167" s="1342" t="s">
        <v>221</v>
      </c>
      <c r="H167" s="1337">
        <v>2005</v>
      </c>
      <c r="I167" s="1336">
        <v>0</v>
      </c>
      <c r="J167" s="1336">
        <v>0</v>
      </c>
      <c r="K167" s="1336">
        <v>0</v>
      </c>
      <c r="L167" s="1336">
        <v>0</v>
      </c>
      <c r="M167" s="1336">
        <v>0</v>
      </c>
      <c r="N167" s="1337" t="s">
        <v>204</v>
      </c>
      <c r="O167" s="1631">
        <v>9750000</v>
      </c>
      <c r="P167" s="1573" t="s">
        <v>123</v>
      </c>
      <c r="Q167" s="1539"/>
      <c r="R167" s="1511" t="str">
        <f t="shared" si="78"/>
        <v>2.06.02</v>
      </c>
      <c r="S167" s="1512" t="str">
        <f t="shared" si="95"/>
        <v>ALAT RUMAH TANGGA</v>
      </c>
      <c r="T167" s="1512">
        <f t="shared" si="96"/>
        <v>5</v>
      </c>
      <c r="U167" s="1608">
        <f t="shared" si="90"/>
        <v>1950000</v>
      </c>
      <c r="V167" s="1514">
        <f t="shared" si="91"/>
        <v>9</v>
      </c>
      <c r="W167" s="1609">
        <f t="shared" si="79"/>
        <v>9750000</v>
      </c>
      <c r="X167" s="1609">
        <f t="shared" si="80"/>
        <v>0</v>
      </c>
      <c r="Y167" s="1609">
        <f t="shared" si="81"/>
        <v>0</v>
      </c>
      <c r="Z167" s="1609">
        <f t="shared" si="82"/>
        <v>0</v>
      </c>
      <c r="AA167" s="1609">
        <f t="shared" si="83"/>
        <v>0</v>
      </c>
      <c r="AB167" s="1609">
        <f t="shared" si="84"/>
        <v>0</v>
      </c>
      <c r="AC167" s="1609">
        <f t="shared" si="85"/>
        <v>0</v>
      </c>
      <c r="AD167" s="1515">
        <f t="shared" si="86"/>
        <v>2005</v>
      </c>
      <c r="AE167" s="1552">
        <f t="shared" si="87"/>
        <v>0</v>
      </c>
      <c r="AF167" s="1516">
        <f t="shared" si="88"/>
        <v>9750000</v>
      </c>
      <c r="AG167" s="1550">
        <f t="shared" si="89"/>
        <v>9750000</v>
      </c>
      <c r="AH167" s="1546">
        <f t="shared" si="94"/>
        <v>9750000</v>
      </c>
      <c r="AI167" s="1540">
        <f t="shared" si="94"/>
        <v>9750000</v>
      </c>
    </row>
    <row r="168" spans="1:42" s="1518" customFormat="1" ht="38" customHeight="1">
      <c r="A168" s="1563"/>
      <c r="B168" s="1362" t="s">
        <v>2816</v>
      </c>
      <c r="C168" s="1335" t="s">
        <v>1200</v>
      </c>
      <c r="D168" s="1397" t="s">
        <v>732</v>
      </c>
      <c r="E168" s="1336" t="s">
        <v>747</v>
      </c>
      <c r="F168" s="1336">
        <v>0</v>
      </c>
      <c r="G168" s="1342" t="s">
        <v>230</v>
      </c>
      <c r="H168" s="1337">
        <v>2005</v>
      </c>
      <c r="I168" s="1336">
        <v>0</v>
      </c>
      <c r="J168" s="1336">
        <v>0</v>
      </c>
      <c r="K168" s="1336">
        <v>0</v>
      </c>
      <c r="L168" s="1336">
        <v>0</v>
      </c>
      <c r="M168" s="1336">
        <v>0</v>
      </c>
      <c r="N168" s="1337" t="s">
        <v>204</v>
      </c>
      <c r="O168" s="1631">
        <v>1500000</v>
      </c>
      <c r="P168" s="1573"/>
      <c r="Q168" s="1539"/>
      <c r="R168" s="1511" t="str">
        <f t="shared" si="78"/>
        <v>2.06.02</v>
      </c>
      <c r="S168" s="1512" t="str">
        <f t="shared" si="95"/>
        <v>ALAT RUMAH TANGGA</v>
      </c>
      <c r="T168" s="1512">
        <f t="shared" si="96"/>
        <v>5</v>
      </c>
      <c r="U168" s="1608">
        <f t="shared" si="90"/>
        <v>300000</v>
      </c>
      <c r="V168" s="1514">
        <f t="shared" si="91"/>
        <v>9</v>
      </c>
      <c r="W168" s="1609">
        <f t="shared" si="79"/>
        <v>1500000</v>
      </c>
      <c r="X168" s="1609">
        <f t="shared" si="80"/>
        <v>0</v>
      </c>
      <c r="Y168" s="1609">
        <f t="shared" si="81"/>
        <v>0</v>
      </c>
      <c r="Z168" s="1609">
        <f t="shared" si="82"/>
        <v>0</v>
      </c>
      <c r="AA168" s="1609">
        <f t="shared" si="83"/>
        <v>0</v>
      </c>
      <c r="AB168" s="1609">
        <f t="shared" si="84"/>
        <v>0</v>
      </c>
      <c r="AC168" s="1609">
        <f t="shared" si="85"/>
        <v>0</v>
      </c>
      <c r="AD168" s="1515">
        <f t="shared" si="86"/>
        <v>2005</v>
      </c>
      <c r="AE168" s="1552">
        <f t="shared" si="87"/>
        <v>0</v>
      </c>
      <c r="AF168" s="1516">
        <f t="shared" si="88"/>
        <v>1500000</v>
      </c>
      <c r="AG168" s="1550">
        <f t="shared" si="89"/>
        <v>1500000</v>
      </c>
      <c r="AH168" s="1546">
        <f t="shared" si="94"/>
        <v>1500000</v>
      </c>
      <c r="AI168" s="1540">
        <f t="shared" si="94"/>
        <v>1500000</v>
      </c>
    </row>
    <row r="169" spans="1:42" s="1520" customFormat="1" ht="38" customHeight="1">
      <c r="A169" s="1563"/>
      <c r="B169" s="1337" t="s">
        <v>2831</v>
      </c>
      <c r="C169" s="1335" t="s">
        <v>1218</v>
      </c>
      <c r="D169" s="1397" t="s">
        <v>732</v>
      </c>
      <c r="E169" s="1336" t="s">
        <v>1471</v>
      </c>
      <c r="F169" s="1336">
        <v>0</v>
      </c>
      <c r="G169" s="1342" t="s">
        <v>222</v>
      </c>
      <c r="H169" s="1337">
        <v>2004</v>
      </c>
      <c r="I169" s="1336">
        <v>0</v>
      </c>
      <c r="J169" s="1336">
        <v>0</v>
      </c>
      <c r="K169" s="1336">
        <v>0</v>
      </c>
      <c r="L169" s="1336">
        <v>0</v>
      </c>
      <c r="M169" s="1336">
        <v>0</v>
      </c>
      <c r="N169" s="1337" t="s">
        <v>204</v>
      </c>
      <c r="O169" s="1631">
        <v>1125000</v>
      </c>
      <c r="P169" s="1573"/>
      <c r="Q169" s="1539"/>
      <c r="R169" s="1511" t="str">
        <f t="shared" si="78"/>
        <v>2.06.02</v>
      </c>
      <c r="S169" s="1512" t="str">
        <f t="shared" si="95"/>
        <v>ALAT RUMAH TANGGA</v>
      </c>
      <c r="T169" s="1512">
        <f t="shared" si="96"/>
        <v>5</v>
      </c>
      <c r="U169" s="1608">
        <f t="shared" si="90"/>
        <v>225000</v>
      </c>
      <c r="V169" s="1514">
        <f t="shared" si="91"/>
        <v>10</v>
      </c>
      <c r="W169" s="1609">
        <f t="shared" si="79"/>
        <v>1125000</v>
      </c>
      <c r="X169" s="1609">
        <f t="shared" si="80"/>
        <v>0</v>
      </c>
      <c r="Y169" s="1609">
        <f t="shared" si="81"/>
        <v>0</v>
      </c>
      <c r="Z169" s="1609">
        <f t="shared" si="82"/>
        <v>0</v>
      </c>
      <c r="AA169" s="1609">
        <f t="shared" si="83"/>
        <v>0</v>
      </c>
      <c r="AB169" s="1609">
        <f t="shared" si="84"/>
        <v>0</v>
      </c>
      <c r="AC169" s="1609">
        <f t="shared" si="85"/>
        <v>0</v>
      </c>
      <c r="AD169" s="1515">
        <f t="shared" si="86"/>
        <v>2004</v>
      </c>
      <c r="AE169" s="1552">
        <f t="shared" si="87"/>
        <v>0</v>
      </c>
      <c r="AF169" s="1516">
        <f t="shared" si="88"/>
        <v>1125000</v>
      </c>
      <c r="AG169" s="1550">
        <f t="shared" si="89"/>
        <v>1125000</v>
      </c>
      <c r="AH169" s="1546">
        <f t="shared" si="94"/>
        <v>1125000</v>
      </c>
      <c r="AI169" s="1540">
        <f t="shared" si="94"/>
        <v>1125000</v>
      </c>
      <c r="AJ169" s="1518"/>
      <c r="AK169" s="1518"/>
      <c r="AL169" s="1518"/>
      <c r="AM169" s="1518"/>
      <c r="AN169" s="1518"/>
      <c r="AO169" s="1518"/>
      <c r="AP169" s="1518"/>
    </row>
    <row r="170" spans="1:42" s="1520" customFormat="1" ht="38" customHeight="1">
      <c r="A170" s="1563"/>
      <c r="B170" s="1362" t="s">
        <v>3539</v>
      </c>
      <c r="C170" s="1335" t="s">
        <v>1228</v>
      </c>
      <c r="D170" s="1397" t="s">
        <v>732</v>
      </c>
      <c r="E170" s="1336" t="s">
        <v>1472</v>
      </c>
      <c r="F170" s="1336">
        <v>0</v>
      </c>
      <c r="G170" s="1342" t="s">
        <v>221</v>
      </c>
      <c r="H170" s="1337">
        <v>2003</v>
      </c>
      <c r="I170" s="1336">
        <v>0</v>
      </c>
      <c r="J170" s="1336">
        <v>0</v>
      </c>
      <c r="K170" s="1336">
        <v>0</v>
      </c>
      <c r="L170" s="1336">
        <v>0</v>
      </c>
      <c r="M170" s="1336">
        <v>0</v>
      </c>
      <c r="N170" s="1337" t="s">
        <v>204</v>
      </c>
      <c r="O170" s="1631">
        <v>5045625</v>
      </c>
      <c r="P170" s="1573" t="s">
        <v>123</v>
      </c>
      <c r="Q170" s="1539"/>
      <c r="R170" s="1511" t="str">
        <f t="shared" si="78"/>
        <v>2.06.02</v>
      </c>
      <c r="S170" s="1512" t="str">
        <f t="shared" si="95"/>
        <v>ALAT RUMAH TANGGA</v>
      </c>
      <c r="T170" s="1512">
        <f t="shared" si="96"/>
        <v>5</v>
      </c>
      <c r="U170" s="1608">
        <f t="shared" si="90"/>
        <v>1009125</v>
      </c>
      <c r="V170" s="1514">
        <f t="shared" si="91"/>
        <v>11</v>
      </c>
      <c r="W170" s="1609">
        <f t="shared" si="79"/>
        <v>5045625</v>
      </c>
      <c r="X170" s="1609">
        <f t="shared" si="80"/>
        <v>0</v>
      </c>
      <c r="Y170" s="1609">
        <f t="shared" si="81"/>
        <v>0</v>
      </c>
      <c r="Z170" s="1609">
        <f t="shared" si="82"/>
        <v>0</v>
      </c>
      <c r="AA170" s="1609">
        <f t="shared" si="83"/>
        <v>0</v>
      </c>
      <c r="AB170" s="1609">
        <f t="shared" si="84"/>
        <v>0</v>
      </c>
      <c r="AC170" s="1609">
        <f t="shared" si="85"/>
        <v>0</v>
      </c>
      <c r="AD170" s="1515">
        <f t="shared" si="86"/>
        <v>2003</v>
      </c>
      <c r="AE170" s="1552">
        <f t="shared" si="87"/>
        <v>0</v>
      </c>
      <c r="AF170" s="1516">
        <f t="shared" si="88"/>
        <v>5045625</v>
      </c>
      <c r="AG170" s="1550">
        <f t="shared" si="89"/>
        <v>5045625</v>
      </c>
      <c r="AH170" s="1546">
        <f t="shared" si="94"/>
        <v>5045625</v>
      </c>
      <c r="AI170" s="1540">
        <f t="shared" si="94"/>
        <v>5045625</v>
      </c>
      <c r="AJ170" s="1518"/>
      <c r="AK170" s="1518"/>
      <c r="AL170" s="1518"/>
      <c r="AM170" s="1518"/>
      <c r="AN170" s="1518"/>
      <c r="AO170" s="1518"/>
      <c r="AP170" s="1518"/>
    </row>
    <row r="171" spans="1:42" s="1520" customFormat="1" ht="38" customHeight="1">
      <c r="A171" s="1563"/>
      <c r="B171" s="1337" t="s">
        <v>2831</v>
      </c>
      <c r="C171" s="1335" t="s">
        <v>1217</v>
      </c>
      <c r="D171" s="1397" t="s">
        <v>732</v>
      </c>
      <c r="E171" s="1336" t="s">
        <v>747</v>
      </c>
      <c r="F171" s="1336">
        <v>0</v>
      </c>
      <c r="G171" s="1342" t="s">
        <v>229</v>
      </c>
      <c r="H171" s="1337">
        <v>2004</v>
      </c>
      <c r="I171" s="1336">
        <v>0</v>
      </c>
      <c r="J171" s="1336">
        <v>0</v>
      </c>
      <c r="K171" s="1336">
        <v>0</v>
      </c>
      <c r="L171" s="1336">
        <v>0</v>
      </c>
      <c r="M171" s="1336">
        <v>0</v>
      </c>
      <c r="N171" s="1337" t="s">
        <v>204</v>
      </c>
      <c r="O171" s="1631">
        <v>1540000</v>
      </c>
      <c r="P171" s="1573"/>
      <c r="Q171" s="1539"/>
      <c r="R171" s="1511" t="str">
        <f t="shared" si="78"/>
        <v>2.06.02</v>
      </c>
      <c r="S171" s="1512" t="str">
        <f t="shared" si="95"/>
        <v>ALAT RUMAH TANGGA</v>
      </c>
      <c r="T171" s="1512">
        <f t="shared" si="96"/>
        <v>5</v>
      </c>
      <c r="U171" s="1608">
        <f t="shared" si="90"/>
        <v>308000</v>
      </c>
      <c r="V171" s="1514">
        <f t="shared" si="91"/>
        <v>10</v>
      </c>
      <c r="W171" s="1609">
        <f t="shared" si="79"/>
        <v>1540000</v>
      </c>
      <c r="X171" s="1609">
        <f t="shared" si="80"/>
        <v>0</v>
      </c>
      <c r="Y171" s="1609">
        <f t="shared" si="81"/>
        <v>0</v>
      </c>
      <c r="Z171" s="1609">
        <f t="shared" si="82"/>
        <v>0</v>
      </c>
      <c r="AA171" s="1609">
        <f t="shared" si="83"/>
        <v>0</v>
      </c>
      <c r="AB171" s="1609">
        <f t="shared" si="84"/>
        <v>0</v>
      </c>
      <c r="AC171" s="1609">
        <f t="shared" si="85"/>
        <v>0</v>
      </c>
      <c r="AD171" s="1515">
        <f t="shared" si="86"/>
        <v>2004</v>
      </c>
      <c r="AE171" s="1552">
        <f t="shared" si="87"/>
        <v>0</v>
      </c>
      <c r="AF171" s="1516">
        <f t="shared" si="88"/>
        <v>1540000</v>
      </c>
      <c r="AG171" s="1550">
        <f t="shared" si="89"/>
        <v>1540000</v>
      </c>
      <c r="AH171" s="1546">
        <f t="shared" si="94"/>
        <v>1540000</v>
      </c>
      <c r="AI171" s="1540">
        <f t="shared" si="94"/>
        <v>1540000</v>
      </c>
      <c r="AJ171" s="1518"/>
      <c r="AK171" s="1518"/>
      <c r="AL171" s="1518"/>
      <c r="AM171" s="1518"/>
      <c r="AN171" s="1518"/>
      <c r="AO171" s="1518"/>
      <c r="AP171" s="1518"/>
    </row>
    <row r="172" spans="1:42" s="1520" customFormat="1" ht="38" customHeight="1">
      <c r="A172" s="1563"/>
      <c r="B172" s="1337" t="s">
        <v>2836</v>
      </c>
      <c r="C172" s="1335" t="s">
        <v>1230</v>
      </c>
      <c r="D172" s="1397" t="s">
        <v>732</v>
      </c>
      <c r="E172" s="1336" t="s">
        <v>1451</v>
      </c>
      <c r="F172" s="1336">
        <v>0</v>
      </c>
      <c r="G172" s="1342" t="s">
        <v>1526</v>
      </c>
      <c r="H172" s="1337">
        <v>2003</v>
      </c>
      <c r="I172" s="1336">
        <v>0</v>
      </c>
      <c r="J172" s="1336">
        <v>0</v>
      </c>
      <c r="K172" s="1336">
        <v>0</v>
      </c>
      <c r="L172" s="1336">
        <v>0</v>
      </c>
      <c r="M172" s="1336">
        <v>0</v>
      </c>
      <c r="N172" s="1337" t="s">
        <v>204</v>
      </c>
      <c r="O172" s="1631">
        <v>552500</v>
      </c>
      <c r="P172" s="1573"/>
      <c r="Q172" s="1539"/>
      <c r="R172" s="1511" t="str">
        <f t="shared" si="78"/>
        <v>2.06.03</v>
      </c>
      <c r="S172" s="1512" t="str">
        <f t="shared" si="95"/>
        <v>KOMPUTER</v>
      </c>
      <c r="T172" s="1512">
        <f t="shared" si="96"/>
        <v>4</v>
      </c>
      <c r="U172" s="1608">
        <f t="shared" si="90"/>
        <v>138125</v>
      </c>
      <c r="V172" s="1514">
        <f t="shared" si="91"/>
        <v>11</v>
      </c>
      <c r="W172" s="1609">
        <f t="shared" si="79"/>
        <v>552500</v>
      </c>
      <c r="X172" s="1609">
        <f t="shared" si="80"/>
        <v>0</v>
      </c>
      <c r="Y172" s="1609">
        <f t="shared" si="81"/>
        <v>0</v>
      </c>
      <c r="Z172" s="1609">
        <f t="shared" si="82"/>
        <v>0</v>
      </c>
      <c r="AA172" s="1609">
        <f t="shared" si="83"/>
        <v>0</v>
      </c>
      <c r="AB172" s="1609">
        <f t="shared" si="84"/>
        <v>0</v>
      </c>
      <c r="AC172" s="1609">
        <f t="shared" si="85"/>
        <v>0</v>
      </c>
      <c r="AD172" s="1515">
        <f t="shared" si="86"/>
        <v>2003</v>
      </c>
      <c r="AE172" s="1552">
        <f t="shared" si="87"/>
        <v>0</v>
      </c>
      <c r="AF172" s="1516">
        <f t="shared" si="88"/>
        <v>552500</v>
      </c>
      <c r="AG172" s="1550">
        <f t="shared" si="89"/>
        <v>552500</v>
      </c>
      <c r="AH172" s="1546">
        <f t="shared" si="94"/>
        <v>552500</v>
      </c>
      <c r="AI172" s="1546">
        <f t="shared" si="94"/>
        <v>552500</v>
      </c>
      <c r="AJ172" s="1518"/>
      <c r="AK172" s="1518"/>
      <c r="AL172" s="1518"/>
      <c r="AM172" s="1518"/>
      <c r="AN172" s="1518"/>
      <c r="AO172" s="1518"/>
      <c r="AP172" s="1518"/>
    </row>
    <row r="173" spans="1:42" s="1520" customFormat="1" ht="38" customHeight="1">
      <c r="A173" s="1563"/>
      <c r="B173" s="1337" t="s">
        <v>2837</v>
      </c>
      <c r="C173" s="1335" t="s">
        <v>1231</v>
      </c>
      <c r="D173" s="1397" t="s">
        <v>732</v>
      </c>
      <c r="E173" s="1336" t="s">
        <v>1451</v>
      </c>
      <c r="F173" s="1336">
        <v>0</v>
      </c>
      <c r="G173" s="1342" t="s">
        <v>222</v>
      </c>
      <c r="H173" s="1337">
        <v>2003</v>
      </c>
      <c r="I173" s="1336">
        <v>0</v>
      </c>
      <c r="J173" s="1336">
        <v>0</v>
      </c>
      <c r="K173" s="1336">
        <v>0</v>
      </c>
      <c r="L173" s="1336">
        <v>0</v>
      </c>
      <c r="M173" s="1336">
        <v>0</v>
      </c>
      <c r="N173" s="1337" t="s">
        <v>204</v>
      </c>
      <c r="O173" s="1631">
        <v>4420000</v>
      </c>
      <c r="P173" s="1573"/>
      <c r="Q173" s="1539"/>
      <c r="R173" s="1511" t="str">
        <f t="shared" si="78"/>
        <v>2.06.03</v>
      </c>
      <c r="S173" s="1512" t="str">
        <f t="shared" si="95"/>
        <v>KOMPUTER</v>
      </c>
      <c r="T173" s="1512">
        <f t="shared" si="96"/>
        <v>4</v>
      </c>
      <c r="U173" s="1608">
        <f t="shared" si="90"/>
        <v>1105000</v>
      </c>
      <c r="V173" s="1514">
        <f t="shared" si="91"/>
        <v>11</v>
      </c>
      <c r="W173" s="1609">
        <f t="shared" si="79"/>
        <v>4420000</v>
      </c>
      <c r="X173" s="1609">
        <f t="shared" si="80"/>
        <v>0</v>
      </c>
      <c r="Y173" s="1609">
        <f t="shared" si="81"/>
        <v>0</v>
      </c>
      <c r="Z173" s="1609">
        <f t="shared" si="82"/>
        <v>0</v>
      </c>
      <c r="AA173" s="1609">
        <f t="shared" si="83"/>
        <v>0</v>
      </c>
      <c r="AB173" s="1609">
        <f t="shared" si="84"/>
        <v>0</v>
      </c>
      <c r="AC173" s="1609">
        <f t="shared" si="85"/>
        <v>0</v>
      </c>
      <c r="AD173" s="1515">
        <f t="shared" si="86"/>
        <v>2003</v>
      </c>
      <c r="AE173" s="1552">
        <f t="shared" si="87"/>
        <v>0</v>
      </c>
      <c r="AF173" s="1516">
        <f t="shared" si="88"/>
        <v>4420000</v>
      </c>
      <c r="AG173" s="1550">
        <f t="shared" si="89"/>
        <v>4420000</v>
      </c>
      <c r="AH173" s="1546">
        <f t="shared" si="94"/>
        <v>4420000</v>
      </c>
      <c r="AI173" s="1546">
        <f t="shared" si="94"/>
        <v>4420000</v>
      </c>
      <c r="AJ173" s="1518"/>
      <c r="AK173" s="1518"/>
      <c r="AL173" s="1518"/>
      <c r="AM173" s="1518"/>
      <c r="AN173" s="1518"/>
      <c r="AO173" s="1518"/>
      <c r="AP173" s="1518"/>
    </row>
    <row r="174" spans="1:42" s="1518" customFormat="1" ht="38" customHeight="1">
      <c r="A174" s="1563"/>
      <c r="B174" s="1337" t="s">
        <v>2252</v>
      </c>
      <c r="C174" s="1335" t="s">
        <v>1203</v>
      </c>
      <c r="D174" s="1397" t="s">
        <v>732</v>
      </c>
      <c r="E174" s="1336" t="s">
        <v>747</v>
      </c>
      <c r="F174" s="1336">
        <v>0</v>
      </c>
      <c r="G174" s="1342" t="s">
        <v>1525</v>
      </c>
      <c r="H174" s="1337">
        <v>2005</v>
      </c>
      <c r="I174" s="1336">
        <v>0</v>
      </c>
      <c r="J174" s="1336">
        <v>0</v>
      </c>
      <c r="K174" s="1336">
        <v>0</v>
      </c>
      <c r="L174" s="1336">
        <v>0</v>
      </c>
      <c r="M174" s="1336">
        <v>0</v>
      </c>
      <c r="N174" s="1337" t="s">
        <v>204</v>
      </c>
      <c r="O174" s="1631">
        <v>2600000</v>
      </c>
      <c r="P174" s="1573"/>
      <c r="Q174" s="1539"/>
      <c r="R174" s="1511" t="str">
        <f t="shared" si="78"/>
        <v>2.06.02</v>
      </c>
      <c r="S174" s="1512" t="str">
        <f t="shared" si="95"/>
        <v>ALAT RUMAH TANGGA</v>
      </c>
      <c r="T174" s="1512">
        <f t="shared" si="96"/>
        <v>5</v>
      </c>
      <c r="U174" s="1608">
        <f t="shared" si="90"/>
        <v>520000</v>
      </c>
      <c r="V174" s="1514">
        <f t="shared" si="91"/>
        <v>9</v>
      </c>
      <c r="W174" s="1609">
        <f t="shared" si="79"/>
        <v>2600000</v>
      </c>
      <c r="X174" s="1609">
        <f t="shared" si="80"/>
        <v>0</v>
      </c>
      <c r="Y174" s="1609">
        <f t="shared" si="81"/>
        <v>0</v>
      </c>
      <c r="Z174" s="1609">
        <f t="shared" si="82"/>
        <v>0</v>
      </c>
      <c r="AA174" s="1609">
        <f t="shared" si="83"/>
        <v>0</v>
      </c>
      <c r="AB174" s="1609">
        <f t="shared" si="84"/>
        <v>0</v>
      </c>
      <c r="AC174" s="1609">
        <f t="shared" si="85"/>
        <v>0</v>
      </c>
      <c r="AD174" s="1515">
        <f t="shared" si="86"/>
        <v>2005</v>
      </c>
      <c r="AE174" s="1552">
        <f t="shared" si="87"/>
        <v>0</v>
      </c>
      <c r="AF174" s="1516">
        <f t="shared" si="88"/>
        <v>2600000</v>
      </c>
      <c r="AG174" s="1550">
        <f t="shared" si="89"/>
        <v>2600000</v>
      </c>
      <c r="AH174" s="1546">
        <f t="shared" si="94"/>
        <v>2600000</v>
      </c>
      <c r="AI174" s="1540">
        <f t="shared" si="94"/>
        <v>2600000</v>
      </c>
    </row>
    <row r="175" spans="1:42" s="1518" customFormat="1" ht="38" customHeight="1">
      <c r="A175" s="1563"/>
      <c r="B175" s="1362" t="s">
        <v>3539</v>
      </c>
      <c r="C175" s="1335" t="s">
        <v>1228</v>
      </c>
      <c r="D175" s="1397" t="s">
        <v>732</v>
      </c>
      <c r="E175" s="1336" t="s">
        <v>1468</v>
      </c>
      <c r="F175" s="1336">
        <v>0</v>
      </c>
      <c r="G175" s="1342" t="s">
        <v>221</v>
      </c>
      <c r="H175" s="1337">
        <v>2004</v>
      </c>
      <c r="I175" s="1336">
        <v>0</v>
      </c>
      <c r="J175" s="1336">
        <v>0</v>
      </c>
      <c r="K175" s="1336">
        <v>0</v>
      </c>
      <c r="L175" s="1336">
        <v>0</v>
      </c>
      <c r="M175" s="1336">
        <v>0</v>
      </c>
      <c r="N175" s="1337" t="s">
        <v>204</v>
      </c>
      <c r="O175" s="1631">
        <v>1875000</v>
      </c>
      <c r="P175" s="1573"/>
      <c r="Q175" s="1539"/>
      <c r="R175" s="1511" t="str">
        <f t="shared" si="78"/>
        <v>2.06.02</v>
      </c>
      <c r="S175" s="1512" t="str">
        <f t="shared" si="95"/>
        <v>ALAT RUMAH TANGGA</v>
      </c>
      <c r="T175" s="1512">
        <f t="shared" si="96"/>
        <v>5</v>
      </c>
      <c r="U175" s="1608">
        <f t="shared" si="90"/>
        <v>375000</v>
      </c>
      <c r="V175" s="1514">
        <f t="shared" si="91"/>
        <v>10</v>
      </c>
      <c r="W175" s="1609">
        <f t="shared" si="79"/>
        <v>1875000</v>
      </c>
      <c r="X175" s="1609">
        <f t="shared" si="80"/>
        <v>0</v>
      </c>
      <c r="Y175" s="1609">
        <f t="shared" si="81"/>
        <v>0</v>
      </c>
      <c r="Z175" s="1609">
        <f t="shared" si="82"/>
        <v>0</v>
      </c>
      <c r="AA175" s="1609">
        <f t="shared" si="83"/>
        <v>0</v>
      </c>
      <c r="AB175" s="1609">
        <f t="shared" si="84"/>
        <v>0</v>
      </c>
      <c r="AC175" s="1609">
        <f t="shared" si="85"/>
        <v>0</v>
      </c>
      <c r="AD175" s="1515">
        <f t="shared" si="86"/>
        <v>2004</v>
      </c>
      <c r="AE175" s="1552">
        <f t="shared" si="87"/>
        <v>0</v>
      </c>
      <c r="AF175" s="1516">
        <f t="shared" si="88"/>
        <v>1875000</v>
      </c>
      <c r="AG175" s="1550">
        <f t="shared" si="89"/>
        <v>1875000</v>
      </c>
      <c r="AH175" s="1546">
        <f t="shared" si="94"/>
        <v>1875000</v>
      </c>
      <c r="AI175" s="1540">
        <f t="shared" si="94"/>
        <v>1875000</v>
      </c>
    </row>
    <row r="176" spans="1:42" s="1518" customFormat="1" ht="38" customHeight="1">
      <c r="A176" s="1563"/>
      <c r="B176" s="1362" t="s">
        <v>3539</v>
      </c>
      <c r="C176" s="1335" t="s">
        <v>1228</v>
      </c>
      <c r="D176" s="1397" t="s">
        <v>732</v>
      </c>
      <c r="E176" s="1336" t="s">
        <v>1468</v>
      </c>
      <c r="F176" s="1336">
        <v>0</v>
      </c>
      <c r="G176" s="1342" t="s">
        <v>221</v>
      </c>
      <c r="H176" s="1337">
        <v>2003</v>
      </c>
      <c r="I176" s="1336">
        <v>0</v>
      </c>
      <c r="J176" s="1336">
        <v>0</v>
      </c>
      <c r="K176" s="1336">
        <v>0</v>
      </c>
      <c r="L176" s="1336">
        <v>0</v>
      </c>
      <c r="M176" s="1336">
        <v>0</v>
      </c>
      <c r="N176" s="1337" t="s">
        <v>204</v>
      </c>
      <c r="O176" s="1631">
        <v>1625000</v>
      </c>
      <c r="P176" s="1573"/>
      <c r="Q176" s="1539"/>
      <c r="R176" s="1511" t="str">
        <f t="shared" si="78"/>
        <v>2.06.02</v>
      </c>
      <c r="S176" s="1512" t="str">
        <f t="shared" si="95"/>
        <v>ALAT RUMAH TANGGA</v>
      </c>
      <c r="T176" s="1512">
        <f t="shared" si="96"/>
        <v>5</v>
      </c>
      <c r="U176" s="1608">
        <f t="shared" si="90"/>
        <v>325000</v>
      </c>
      <c r="V176" s="1514">
        <f t="shared" si="91"/>
        <v>11</v>
      </c>
      <c r="W176" s="1609">
        <f t="shared" si="79"/>
        <v>1625000</v>
      </c>
      <c r="X176" s="1609">
        <f t="shared" si="80"/>
        <v>0</v>
      </c>
      <c r="Y176" s="1609">
        <f t="shared" si="81"/>
        <v>0</v>
      </c>
      <c r="Z176" s="1609">
        <f t="shared" si="82"/>
        <v>0</v>
      </c>
      <c r="AA176" s="1609">
        <f t="shared" si="83"/>
        <v>0</v>
      </c>
      <c r="AB176" s="1609">
        <f t="shared" si="84"/>
        <v>0</v>
      </c>
      <c r="AC176" s="1609">
        <f t="shared" si="85"/>
        <v>0</v>
      </c>
      <c r="AD176" s="1515">
        <f t="shared" si="86"/>
        <v>2003</v>
      </c>
      <c r="AE176" s="1552">
        <f t="shared" si="87"/>
        <v>0</v>
      </c>
      <c r="AF176" s="1516">
        <f t="shared" si="88"/>
        <v>1625000</v>
      </c>
      <c r="AG176" s="1550">
        <f t="shared" si="89"/>
        <v>1625000</v>
      </c>
      <c r="AH176" s="1546">
        <f t="shared" si="94"/>
        <v>1625000</v>
      </c>
      <c r="AI176" s="1540">
        <f t="shared" si="94"/>
        <v>1625000</v>
      </c>
    </row>
    <row r="177" spans="1:42" s="1518" customFormat="1" ht="38" customHeight="1">
      <c r="A177" s="1563"/>
      <c r="B177" s="1337" t="s">
        <v>2831</v>
      </c>
      <c r="C177" s="1335" t="s">
        <v>1227</v>
      </c>
      <c r="D177" s="1397" t="s">
        <v>732</v>
      </c>
      <c r="E177" s="1336" t="s">
        <v>1471</v>
      </c>
      <c r="F177" s="1336">
        <v>0</v>
      </c>
      <c r="G177" s="1342" t="s">
        <v>224</v>
      </c>
      <c r="H177" s="1337">
        <v>2004</v>
      </c>
      <c r="I177" s="1336">
        <v>0</v>
      </c>
      <c r="J177" s="1336">
        <v>0</v>
      </c>
      <c r="K177" s="1336">
        <v>0</v>
      </c>
      <c r="L177" s="1336">
        <v>0</v>
      </c>
      <c r="M177" s="1336">
        <v>0</v>
      </c>
      <c r="N177" s="1337" t="s">
        <v>204</v>
      </c>
      <c r="O177" s="1631">
        <v>1137500</v>
      </c>
      <c r="P177" s="1573" t="s">
        <v>123</v>
      </c>
      <c r="Q177" s="1539"/>
      <c r="R177" s="1511" t="str">
        <f t="shared" si="78"/>
        <v>2.06.02</v>
      </c>
      <c r="S177" s="1512" t="str">
        <f t="shared" si="95"/>
        <v>ALAT RUMAH TANGGA</v>
      </c>
      <c r="T177" s="1512">
        <f t="shared" si="96"/>
        <v>5</v>
      </c>
      <c r="U177" s="1608">
        <f t="shared" si="90"/>
        <v>227500</v>
      </c>
      <c r="V177" s="1514">
        <f t="shared" si="91"/>
        <v>10</v>
      </c>
      <c r="W177" s="1609">
        <f t="shared" si="79"/>
        <v>1137500</v>
      </c>
      <c r="X177" s="1609">
        <f t="shared" si="80"/>
        <v>0</v>
      </c>
      <c r="Y177" s="1609">
        <f t="shared" si="81"/>
        <v>0</v>
      </c>
      <c r="Z177" s="1609">
        <f t="shared" si="82"/>
        <v>0</v>
      </c>
      <c r="AA177" s="1609">
        <f t="shared" si="83"/>
        <v>0</v>
      </c>
      <c r="AB177" s="1609">
        <f t="shared" si="84"/>
        <v>0</v>
      </c>
      <c r="AC177" s="1609">
        <f t="shared" si="85"/>
        <v>0</v>
      </c>
      <c r="AD177" s="1515">
        <f t="shared" si="86"/>
        <v>2004</v>
      </c>
      <c r="AE177" s="1552">
        <f t="shared" si="87"/>
        <v>0</v>
      </c>
      <c r="AF177" s="1516">
        <f t="shared" si="88"/>
        <v>1137500</v>
      </c>
      <c r="AG177" s="1550">
        <f t="shared" si="89"/>
        <v>1137500</v>
      </c>
      <c r="AH177" s="1546">
        <f t="shared" si="94"/>
        <v>1137500</v>
      </c>
      <c r="AI177" s="1540">
        <f t="shared" si="94"/>
        <v>1137500</v>
      </c>
    </row>
    <row r="178" spans="1:42" s="1518" customFormat="1" ht="38" customHeight="1">
      <c r="A178" s="1563"/>
      <c r="B178" s="1337" t="s">
        <v>2882</v>
      </c>
      <c r="C178" s="1335" t="s">
        <v>1212</v>
      </c>
      <c r="D178" s="1397" t="s">
        <v>732</v>
      </c>
      <c r="E178" s="1336" t="s">
        <v>747</v>
      </c>
      <c r="F178" s="1336">
        <v>0</v>
      </c>
      <c r="G178" s="1342" t="s">
        <v>1527</v>
      </c>
      <c r="H178" s="1337">
        <v>2006</v>
      </c>
      <c r="I178" s="1336">
        <v>0</v>
      </c>
      <c r="J178" s="1336">
        <v>0</v>
      </c>
      <c r="K178" s="1336">
        <v>0</v>
      </c>
      <c r="L178" s="1336">
        <v>0</v>
      </c>
      <c r="M178" s="1336">
        <v>0</v>
      </c>
      <c r="N178" s="1337" t="s">
        <v>204</v>
      </c>
      <c r="O178" s="1631">
        <v>3187500</v>
      </c>
      <c r="P178" s="1573"/>
      <c r="Q178" s="1539"/>
      <c r="R178" s="1511" t="str">
        <f t="shared" ref="R178:R241" si="97">MID(B178,2,7)</f>
        <v>2.06.02</v>
      </c>
      <c r="S178" s="1512" t="str">
        <f t="shared" si="95"/>
        <v>ALAT RUMAH TANGGA</v>
      </c>
      <c r="T178" s="1512">
        <f t="shared" si="96"/>
        <v>5</v>
      </c>
      <c r="U178" s="1608">
        <f t="shared" si="90"/>
        <v>637500</v>
      </c>
      <c r="V178" s="1514">
        <f t="shared" si="91"/>
        <v>8</v>
      </c>
      <c r="W178" s="1609">
        <f t="shared" ref="W178:W241" si="98">IF(V178&gt;T178,O178,U178*V178)</f>
        <v>3187500</v>
      </c>
      <c r="X178" s="1609">
        <f t="shared" ref="X178:X241" si="99">IF(O178=W178,0,U178)</f>
        <v>0</v>
      </c>
      <c r="Y178" s="1609">
        <f t="shared" ref="Y178:Y241" si="100">IF(O178=W178+X178,0,U178)</f>
        <v>0</v>
      </c>
      <c r="Z178" s="1609">
        <f t="shared" ref="Z178:Z241" si="101">IF(O178=X178+Y178+W178,0,U178)</f>
        <v>0</v>
      </c>
      <c r="AA178" s="1609">
        <f t="shared" ref="AA178:AA241" si="102">IF(O178=Y178+Z178+X178+W178,0,U178)</f>
        <v>0</v>
      </c>
      <c r="AB178" s="1609">
        <f t="shared" ref="AB178:AB241" si="103">IF(O178=W178+X178+Z178+AA178+Y178,0,U178)</f>
        <v>0</v>
      </c>
      <c r="AC178" s="1609">
        <f t="shared" ref="AC178:AC241" si="104">IF(O178=W178+X178+Y178+AA178+AB178+Z178,0,U178)</f>
        <v>0</v>
      </c>
      <c r="AD178" s="1515">
        <f t="shared" ref="AD178:AD241" si="105">H178</f>
        <v>2006</v>
      </c>
      <c r="AE178" s="1552">
        <f t="shared" ref="AE178:AE241" si="106">O178-(W178+X178+Y178+Z178+AA178+AB178+AC178)</f>
        <v>0</v>
      </c>
      <c r="AF178" s="1516">
        <f t="shared" ref="AF178:AF241" si="107">O178</f>
        <v>3187500</v>
      </c>
      <c r="AG178" s="1550">
        <f t="shared" ref="AG178:AG241" si="108">W178+X178+Y178+Z178+AA178</f>
        <v>3187500</v>
      </c>
      <c r="AH178" s="1546">
        <f t="shared" si="94"/>
        <v>3187500</v>
      </c>
      <c r="AI178" s="1540">
        <f t="shared" si="94"/>
        <v>3187500</v>
      </c>
    </row>
    <row r="179" spans="1:42" s="1518" customFormat="1" ht="38" customHeight="1">
      <c r="A179" s="1563"/>
      <c r="B179" s="1337" t="s">
        <v>2882</v>
      </c>
      <c r="C179" s="1335" t="s">
        <v>1212</v>
      </c>
      <c r="D179" s="1397" t="s">
        <v>732</v>
      </c>
      <c r="E179" s="1336" t="s">
        <v>747</v>
      </c>
      <c r="F179" s="1336">
        <v>0</v>
      </c>
      <c r="G179" s="1342" t="s">
        <v>1524</v>
      </c>
      <c r="H179" s="1337">
        <v>2006</v>
      </c>
      <c r="I179" s="1336">
        <v>0</v>
      </c>
      <c r="J179" s="1336">
        <v>0</v>
      </c>
      <c r="K179" s="1336">
        <v>0</v>
      </c>
      <c r="L179" s="1336">
        <v>0</v>
      </c>
      <c r="M179" s="1336">
        <v>0</v>
      </c>
      <c r="N179" s="1337" t="s">
        <v>204</v>
      </c>
      <c r="O179" s="1631">
        <v>4080000</v>
      </c>
      <c r="P179" s="1573"/>
      <c r="Q179" s="1539"/>
      <c r="R179" s="1511" t="str">
        <f t="shared" si="97"/>
        <v>2.06.02</v>
      </c>
      <c r="S179" s="1512" t="str">
        <f t="shared" si="95"/>
        <v>ALAT RUMAH TANGGA</v>
      </c>
      <c r="T179" s="1512">
        <f t="shared" si="96"/>
        <v>5</v>
      </c>
      <c r="U179" s="1608">
        <f t="shared" ref="U179:U242" si="109">(O179)/T179</f>
        <v>816000</v>
      </c>
      <c r="V179" s="1514">
        <f t="shared" ref="V179:V242" si="110">2013-AD179+1</f>
        <v>8</v>
      </c>
      <c r="W179" s="1609">
        <f t="shared" si="98"/>
        <v>4080000</v>
      </c>
      <c r="X179" s="1609">
        <f t="shared" si="99"/>
        <v>0</v>
      </c>
      <c r="Y179" s="1609">
        <f t="shared" si="100"/>
        <v>0</v>
      </c>
      <c r="Z179" s="1609">
        <f t="shared" si="101"/>
        <v>0</v>
      </c>
      <c r="AA179" s="1609">
        <f t="shared" si="102"/>
        <v>0</v>
      </c>
      <c r="AB179" s="1609">
        <f t="shared" si="103"/>
        <v>0</v>
      </c>
      <c r="AC179" s="1609">
        <f t="shared" si="104"/>
        <v>0</v>
      </c>
      <c r="AD179" s="1515">
        <f t="shared" si="105"/>
        <v>2006</v>
      </c>
      <c r="AE179" s="1552">
        <f t="shared" si="106"/>
        <v>0</v>
      </c>
      <c r="AF179" s="1516">
        <f t="shared" si="107"/>
        <v>4080000</v>
      </c>
      <c r="AG179" s="1550">
        <f t="shared" si="108"/>
        <v>4080000</v>
      </c>
      <c r="AH179" s="1546">
        <f t="shared" si="94"/>
        <v>4080000</v>
      </c>
      <c r="AI179" s="1540">
        <f t="shared" si="94"/>
        <v>4080000</v>
      </c>
    </row>
    <row r="180" spans="1:42" s="1518" customFormat="1" ht="38" customHeight="1">
      <c r="A180" s="1563"/>
      <c r="B180" s="1337" t="s">
        <v>2826</v>
      </c>
      <c r="C180" s="1335" t="s">
        <v>1219</v>
      </c>
      <c r="D180" s="1397" t="s">
        <v>732</v>
      </c>
      <c r="E180" s="1336" t="s">
        <v>747</v>
      </c>
      <c r="F180" s="1336">
        <v>0</v>
      </c>
      <c r="G180" s="1342" t="s">
        <v>1539</v>
      </c>
      <c r="H180" s="1337">
        <v>2006</v>
      </c>
      <c r="I180" s="1336">
        <v>0</v>
      </c>
      <c r="J180" s="1336">
        <v>0</v>
      </c>
      <c r="K180" s="1336">
        <v>0</v>
      </c>
      <c r="L180" s="1336">
        <v>0</v>
      </c>
      <c r="M180" s="1336">
        <v>0</v>
      </c>
      <c r="N180" s="1337" t="s">
        <v>204</v>
      </c>
      <c r="O180" s="1631">
        <v>1440000</v>
      </c>
      <c r="P180" s="1573"/>
      <c r="Q180" s="1539"/>
      <c r="R180" s="1511" t="str">
        <f t="shared" si="97"/>
        <v>2.06.02</v>
      </c>
      <c r="S180" s="1512" t="str">
        <f t="shared" si="95"/>
        <v>ALAT RUMAH TANGGA</v>
      </c>
      <c r="T180" s="1512">
        <f t="shared" si="96"/>
        <v>5</v>
      </c>
      <c r="U180" s="1608">
        <f t="shared" si="109"/>
        <v>288000</v>
      </c>
      <c r="V180" s="1514">
        <f t="shared" si="110"/>
        <v>8</v>
      </c>
      <c r="W180" s="1609">
        <f t="shared" si="98"/>
        <v>1440000</v>
      </c>
      <c r="X180" s="1609">
        <f t="shared" si="99"/>
        <v>0</v>
      </c>
      <c r="Y180" s="1609">
        <f t="shared" si="100"/>
        <v>0</v>
      </c>
      <c r="Z180" s="1609">
        <f t="shared" si="101"/>
        <v>0</v>
      </c>
      <c r="AA180" s="1609">
        <f t="shared" si="102"/>
        <v>0</v>
      </c>
      <c r="AB180" s="1609">
        <f t="shared" si="103"/>
        <v>0</v>
      </c>
      <c r="AC180" s="1609">
        <f t="shared" si="104"/>
        <v>0</v>
      </c>
      <c r="AD180" s="1515">
        <f t="shared" si="105"/>
        <v>2006</v>
      </c>
      <c r="AE180" s="1552">
        <f t="shared" si="106"/>
        <v>0</v>
      </c>
      <c r="AF180" s="1516">
        <f t="shared" si="107"/>
        <v>1440000</v>
      </c>
      <c r="AG180" s="1550">
        <f t="shared" si="108"/>
        <v>1440000</v>
      </c>
      <c r="AH180" s="1546">
        <f t="shared" si="94"/>
        <v>1440000</v>
      </c>
      <c r="AI180" s="1540">
        <f t="shared" si="94"/>
        <v>1440000</v>
      </c>
    </row>
    <row r="181" spans="1:42" s="1518" customFormat="1" ht="38" customHeight="1">
      <c r="A181" s="1563"/>
      <c r="B181" s="1337" t="s">
        <v>2251</v>
      </c>
      <c r="C181" s="1335" t="s">
        <v>1249</v>
      </c>
      <c r="D181" s="1397" t="s">
        <v>732</v>
      </c>
      <c r="E181" s="1336" t="s">
        <v>1499</v>
      </c>
      <c r="F181" s="1336">
        <v>0</v>
      </c>
      <c r="G181" s="1342" t="s">
        <v>222</v>
      </c>
      <c r="H181" s="1337">
        <v>2003</v>
      </c>
      <c r="I181" s="1336">
        <v>0</v>
      </c>
      <c r="J181" s="1336">
        <v>0</v>
      </c>
      <c r="K181" s="1336">
        <v>0</v>
      </c>
      <c r="L181" s="1336">
        <v>0</v>
      </c>
      <c r="M181" s="1336">
        <v>0</v>
      </c>
      <c r="N181" s="1337" t="s">
        <v>204</v>
      </c>
      <c r="O181" s="1631">
        <v>900000</v>
      </c>
      <c r="P181" s="1573"/>
      <c r="Q181" s="1539"/>
      <c r="R181" s="1511" t="str">
        <f t="shared" si="97"/>
        <v>2.06.01</v>
      </c>
      <c r="S181" s="1512" t="str">
        <f t="shared" si="95"/>
        <v>ALAT KANTOR</v>
      </c>
      <c r="T181" s="1512">
        <f t="shared" si="96"/>
        <v>5</v>
      </c>
      <c r="U181" s="1608">
        <f t="shared" si="109"/>
        <v>180000</v>
      </c>
      <c r="V181" s="1514">
        <f t="shared" si="110"/>
        <v>11</v>
      </c>
      <c r="W181" s="1609">
        <f t="shared" si="98"/>
        <v>900000</v>
      </c>
      <c r="X181" s="1609">
        <f t="shared" si="99"/>
        <v>0</v>
      </c>
      <c r="Y181" s="1609">
        <f t="shared" si="100"/>
        <v>0</v>
      </c>
      <c r="Z181" s="1609">
        <f t="shared" si="101"/>
        <v>0</v>
      </c>
      <c r="AA181" s="1609">
        <f t="shared" si="102"/>
        <v>0</v>
      </c>
      <c r="AB181" s="1609">
        <f t="shared" si="103"/>
        <v>0</v>
      </c>
      <c r="AC181" s="1609">
        <f t="shared" si="104"/>
        <v>0</v>
      </c>
      <c r="AD181" s="1515">
        <f t="shared" si="105"/>
        <v>2003</v>
      </c>
      <c r="AE181" s="1552">
        <f t="shared" si="106"/>
        <v>0</v>
      </c>
      <c r="AF181" s="1516">
        <f t="shared" si="107"/>
        <v>900000</v>
      </c>
      <c r="AG181" s="1550">
        <f t="shared" si="108"/>
        <v>900000</v>
      </c>
      <c r="AH181" s="1546">
        <f t="shared" si="94"/>
        <v>900000</v>
      </c>
      <c r="AI181" s="1546">
        <f t="shared" si="94"/>
        <v>900000</v>
      </c>
    </row>
    <row r="182" spans="1:42" s="1518" customFormat="1" ht="38" customHeight="1">
      <c r="A182" s="1563"/>
      <c r="B182" s="1337" t="s">
        <v>2851</v>
      </c>
      <c r="C182" s="1335" t="s">
        <v>1256</v>
      </c>
      <c r="D182" s="1397" t="s">
        <v>732</v>
      </c>
      <c r="E182" s="1336" t="s">
        <v>747</v>
      </c>
      <c r="F182" s="1336">
        <v>0</v>
      </c>
      <c r="G182" s="1342" t="s">
        <v>1527</v>
      </c>
      <c r="H182" s="1337">
        <v>2005</v>
      </c>
      <c r="I182" s="1336">
        <v>0</v>
      </c>
      <c r="J182" s="1336">
        <v>0</v>
      </c>
      <c r="K182" s="1336">
        <v>0</v>
      </c>
      <c r="L182" s="1336">
        <v>0</v>
      </c>
      <c r="M182" s="1336">
        <v>0</v>
      </c>
      <c r="N182" s="1337" t="s">
        <v>204</v>
      </c>
      <c r="O182" s="1631">
        <v>750000</v>
      </c>
      <c r="P182" s="1573"/>
      <c r="Q182" s="1539"/>
      <c r="R182" s="1511" t="str">
        <f t="shared" si="97"/>
        <v>2.06.04</v>
      </c>
      <c r="S182" s="1512" t="str">
        <f t="shared" si="95"/>
        <v>MEJA DAN KURSI KERJA/RAPAT PEJABAT</v>
      </c>
      <c r="T182" s="1512">
        <f t="shared" si="96"/>
        <v>5</v>
      </c>
      <c r="U182" s="1608">
        <f t="shared" si="109"/>
        <v>150000</v>
      </c>
      <c r="V182" s="1514">
        <f t="shared" si="110"/>
        <v>9</v>
      </c>
      <c r="W182" s="1609">
        <f t="shared" si="98"/>
        <v>750000</v>
      </c>
      <c r="X182" s="1609">
        <f t="shared" si="99"/>
        <v>0</v>
      </c>
      <c r="Y182" s="1609">
        <f t="shared" si="100"/>
        <v>0</v>
      </c>
      <c r="Z182" s="1609">
        <f t="shared" si="101"/>
        <v>0</v>
      </c>
      <c r="AA182" s="1609">
        <f t="shared" si="102"/>
        <v>0</v>
      </c>
      <c r="AB182" s="1609">
        <f t="shared" si="103"/>
        <v>0</v>
      </c>
      <c r="AC182" s="1609">
        <f t="shared" si="104"/>
        <v>0</v>
      </c>
      <c r="AD182" s="1515">
        <f t="shared" si="105"/>
        <v>2005</v>
      </c>
      <c r="AE182" s="1552">
        <f t="shared" si="106"/>
        <v>0</v>
      </c>
      <c r="AF182" s="1516">
        <f t="shared" si="107"/>
        <v>750000</v>
      </c>
      <c r="AG182" s="1550">
        <f t="shared" si="108"/>
        <v>750000</v>
      </c>
      <c r="AH182" s="1540">
        <f t="shared" si="94"/>
        <v>750000</v>
      </c>
      <c r="AI182" s="1546">
        <f t="shared" si="94"/>
        <v>750000</v>
      </c>
    </row>
    <row r="183" spans="1:42" s="1518" customFormat="1" ht="38" customHeight="1">
      <c r="A183" s="1563"/>
      <c r="B183" s="1337" t="s">
        <v>2851</v>
      </c>
      <c r="C183" s="1335" t="s">
        <v>1256</v>
      </c>
      <c r="D183" s="1397" t="s">
        <v>732</v>
      </c>
      <c r="E183" s="1336" t="s">
        <v>747</v>
      </c>
      <c r="F183" s="1336">
        <v>0</v>
      </c>
      <c r="G183" s="1342" t="s">
        <v>1534</v>
      </c>
      <c r="H183" s="1337">
        <v>2006</v>
      </c>
      <c r="I183" s="1336">
        <v>0</v>
      </c>
      <c r="J183" s="1336">
        <v>0</v>
      </c>
      <c r="K183" s="1336">
        <v>0</v>
      </c>
      <c r="L183" s="1336">
        <v>0</v>
      </c>
      <c r="M183" s="1336">
        <v>0</v>
      </c>
      <c r="N183" s="1337" t="s">
        <v>204</v>
      </c>
      <c r="O183" s="1631">
        <v>2640000</v>
      </c>
      <c r="P183" s="1573"/>
      <c r="Q183" s="1539"/>
      <c r="R183" s="1511" t="str">
        <f t="shared" si="97"/>
        <v>2.06.04</v>
      </c>
      <c r="S183" s="1512" t="str">
        <f t="shared" si="95"/>
        <v>MEJA DAN KURSI KERJA/RAPAT PEJABAT</v>
      </c>
      <c r="T183" s="1512">
        <f t="shared" si="96"/>
        <v>5</v>
      </c>
      <c r="U183" s="1608">
        <f t="shared" si="109"/>
        <v>528000</v>
      </c>
      <c r="V183" s="1514">
        <f t="shared" si="110"/>
        <v>8</v>
      </c>
      <c r="W183" s="1609">
        <f t="shared" si="98"/>
        <v>2640000</v>
      </c>
      <c r="X183" s="1609">
        <f t="shared" si="99"/>
        <v>0</v>
      </c>
      <c r="Y183" s="1609">
        <f t="shared" si="100"/>
        <v>0</v>
      </c>
      <c r="Z183" s="1609">
        <f t="shared" si="101"/>
        <v>0</v>
      </c>
      <c r="AA183" s="1609">
        <f t="shared" si="102"/>
        <v>0</v>
      </c>
      <c r="AB183" s="1609">
        <f t="shared" si="103"/>
        <v>0</v>
      </c>
      <c r="AC183" s="1609">
        <f t="shared" si="104"/>
        <v>0</v>
      </c>
      <c r="AD183" s="1515">
        <f t="shared" si="105"/>
        <v>2006</v>
      </c>
      <c r="AE183" s="1552">
        <f t="shared" si="106"/>
        <v>0</v>
      </c>
      <c r="AF183" s="1516">
        <f t="shared" si="107"/>
        <v>2640000</v>
      </c>
      <c r="AG183" s="1550">
        <f t="shared" si="108"/>
        <v>2640000</v>
      </c>
      <c r="AH183" s="1540">
        <f t="shared" si="94"/>
        <v>2640000</v>
      </c>
      <c r="AI183" s="1546">
        <f t="shared" si="94"/>
        <v>2640000</v>
      </c>
    </row>
    <row r="184" spans="1:42" s="1518" customFormat="1" ht="38" customHeight="1">
      <c r="A184" s="1563"/>
      <c r="B184" s="1362" t="s">
        <v>2816</v>
      </c>
      <c r="C184" s="1335" t="s">
        <v>1200</v>
      </c>
      <c r="D184" s="1397" t="s">
        <v>732</v>
      </c>
      <c r="E184" s="1336" t="s">
        <v>747</v>
      </c>
      <c r="F184" s="1336">
        <v>0</v>
      </c>
      <c r="G184" s="1342" t="s">
        <v>1523</v>
      </c>
      <c r="H184" s="1337">
        <v>2006</v>
      </c>
      <c r="I184" s="1336">
        <v>0</v>
      </c>
      <c r="J184" s="1336">
        <v>0</v>
      </c>
      <c r="K184" s="1336">
        <v>0</v>
      </c>
      <c r="L184" s="1336">
        <v>0</v>
      </c>
      <c r="M184" s="1336">
        <v>0</v>
      </c>
      <c r="N184" s="1337" t="s">
        <v>204</v>
      </c>
      <c r="O184" s="1631">
        <v>1600000</v>
      </c>
      <c r="P184" s="1573"/>
      <c r="Q184" s="1539"/>
      <c r="R184" s="1511" t="str">
        <f t="shared" si="97"/>
        <v>2.06.02</v>
      </c>
      <c r="S184" s="1512" t="str">
        <f t="shared" si="95"/>
        <v>ALAT RUMAH TANGGA</v>
      </c>
      <c r="T184" s="1512">
        <f t="shared" si="96"/>
        <v>5</v>
      </c>
      <c r="U184" s="1608">
        <f t="shared" si="109"/>
        <v>320000</v>
      </c>
      <c r="V184" s="1514">
        <f t="shared" si="110"/>
        <v>8</v>
      </c>
      <c r="W184" s="1609">
        <f t="shared" si="98"/>
        <v>1600000</v>
      </c>
      <c r="X184" s="1609">
        <f t="shared" si="99"/>
        <v>0</v>
      </c>
      <c r="Y184" s="1609">
        <f t="shared" si="100"/>
        <v>0</v>
      </c>
      <c r="Z184" s="1609">
        <f t="shared" si="101"/>
        <v>0</v>
      </c>
      <c r="AA184" s="1609">
        <f t="shared" si="102"/>
        <v>0</v>
      </c>
      <c r="AB184" s="1609">
        <f t="shared" si="103"/>
        <v>0</v>
      </c>
      <c r="AC184" s="1609">
        <f t="shared" si="104"/>
        <v>0</v>
      </c>
      <c r="AD184" s="1515">
        <f t="shared" si="105"/>
        <v>2006</v>
      </c>
      <c r="AE184" s="1552">
        <f t="shared" si="106"/>
        <v>0</v>
      </c>
      <c r="AF184" s="1516">
        <f t="shared" si="107"/>
        <v>1600000</v>
      </c>
      <c r="AG184" s="1550">
        <f t="shared" si="108"/>
        <v>1600000</v>
      </c>
      <c r="AH184" s="1546">
        <f t="shared" si="94"/>
        <v>1600000</v>
      </c>
      <c r="AI184" s="1540">
        <f t="shared" si="94"/>
        <v>1600000</v>
      </c>
    </row>
    <row r="185" spans="1:42" s="1520" customFormat="1" ht="38" customHeight="1">
      <c r="A185" s="1563"/>
      <c r="B185" s="1337" t="s">
        <v>2836</v>
      </c>
      <c r="C185" s="1335" t="s">
        <v>1230</v>
      </c>
      <c r="D185" s="1397" t="s">
        <v>732</v>
      </c>
      <c r="E185" s="1336" t="s">
        <v>1485</v>
      </c>
      <c r="F185" s="1336">
        <v>0</v>
      </c>
      <c r="G185" s="1342" t="s">
        <v>1526</v>
      </c>
      <c r="H185" s="1337">
        <v>2005</v>
      </c>
      <c r="I185" s="1336">
        <v>0</v>
      </c>
      <c r="J185" s="1336">
        <v>0</v>
      </c>
      <c r="K185" s="1336">
        <v>0</v>
      </c>
      <c r="L185" s="1336">
        <v>0</v>
      </c>
      <c r="M185" s="1336">
        <v>0</v>
      </c>
      <c r="N185" s="1337" t="s">
        <v>204</v>
      </c>
      <c r="O185" s="1631">
        <v>1275000</v>
      </c>
      <c r="P185" s="1573" t="s">
        <v>123</v>
      </c>
      <c r="Q185" s="1539"/>
      <c r="R185" s="1511" t="str">
        <f t="shared" si="97"/>
        <v>2.06.03</v>
      </c>
      <c r="S185" s="1512" t="str">
        <f t="shared" si="95"/>
        <v>KOMPUTER</v>
      </c>
      <c r="T185" s="1512">
        <f t="shared" si="96"/>
        <v>4</v>
      </c>
      <c r="U185" s="1608">
        <f t="shared" si="109"/>
        <v>318750</v>
      </c>
      <c r="V185" s="1514">
        <f t="shared" si="110"/>
        <v>9</v>
      </c>
      <c r="W185" s="1609">
        <f t="shared" si="98"/>
        <v>1275000</v>
      </c>
      <c r="X185" s="1609">
        <f t="shared" si="99"/>
        <v>0</v>
      </c>
      <c r="Y185" s="1609">
        <f t="shared" si="100"/>
        <v>0</v>
      </c>
      <c r="Z185" s="1609">
        <f t="shared" si="101"/>
        <v>0</v>
      </c>
      <c r="AA185" s="1609">
        <f t="shared" si="102"/>
        <v>0</v>
      </c>
      <c r="AB185" s="1609">
        <f t="shared" si="103"/>
        <v>0</v>
      </c>
      <c r="AC185" s="1609">
        <f t="shared" si="104"/>
        <v>0</v>
      </c>
      <c r="AD185" s="1515">
        <f t="shared" si="105"/>
        <v>2005</v>
      </c>
      <c r="AE185" s="1552">
        <f t="shared" si="106"/>
        <v>0</v>
      </c>
      <c r="AF185" s="1516">
        <f t="shared" si="107"/>
        <v>1275000</v>
      </c>
      <c r="AG185" s="1550">
        <f t="shared" si="108"/>
        <v>1275000</v>
      </c>
      <c r="AH185" s="1546">
        <f t="shared" si="94"/>
        <v>1275000</v>
      </c>
      <c r="AI185" s="1546">
        <f t="shared" si="94"/>
        <v>1275000</v>
      </c>
      <c r="AJ185" s="1518"/>
      <c r="AK185" s="1518"/>
      <c r="AL185" s="1518"/>
      <c r="AM185" s="1518"/>
      <c r="AN185" s="1518"/>
      <c r="AO185" s="1518"/>
      <c r="AP185" s="1518"/>
    </row>
    <row r="186" spans="1:42" s="1520" customFormat="1" ht="38" customHeight="1">
      <c r="A186" s="1563"/>
      <c r="B186" s="1337" t="s">
        <v>2837</v>
      </c>
      <c r="C186" s="1335" t="s">
        <v>1231</v>
      </c>
      <c r="D186" s="1397" t="s">
        <v>732</v>
      </c>
      <c r="E186" s="1336" t="s">
        <v>1486</v>
      </c>
      <c r="F186" s="1336">
        <v>0</v>
      </c>
      <c r="G186" s="1342" t="s">
        <v>222</v>
      </c>
      <c r="H186" s="1337">
        <v>2005</v>
      </c>
      <c r="I186" s="1336">
        <v>0</v>
      </c>
      <c r="J186" s="1336">
        <v>0</v>
      </c>
      <c r="K186" s="1336">
        <v>0</v>
      </c>
      <c r="L186" s="1336">
        <v>0</v>
      </c>
      <c r="M186" s="1336">
        <v>0</v>
      </c>
      <c r="N186" s="1337" t="s">
        <v>204</v>
      </c>
      <c r="O186" s="1631">
        <v>4800000</v>
      </c>
      <c r="P186" s="1573"/>
      <c r="Q186" s="1539"/>
      <c r="R186" s="1511" t="str">
        <f t="shared" si="97"/>
        <v>2.06.03</v>
      </c>
      <c r="S186" s="1512" t="str">
        <f t="shared" si="95"/>
        <v>KOMPUTER</v>
      </c>
      <c r="T186" s="1512">
        <f t="shared" si="96"/>
        <v>4</v>
      </c>
      <c r="U186" s="1608">
        <f t="shared" si="109"/>
        <v>1200000</v>
      </c>
      <c r="V186" s="1514">
        <f t="shared" si="110"/>
        <v>9</v>
      </c>
      <c r="W186" s="1609">
        <f t="shared" si="98"/>
        <v>4800000</v>
      </c>
      <c r="X186" s="1609">
        <f t="shared" si="99"/>
        <v>0</v>
      </c>
      <c r="Y186" s="1609">
        <f t="shared" si="100"/>
        <v>0</v>
      </c>
      <c r="Z186" s="1609">
        <f t="shared" si="101"/>
        <v>0</v>
      </c>
      <c r="AA186" s="1609">
        <f t="shared" si="102"/>
        <v>0</v>
      </c>
      <c r="AB186" s="1609">
        <f t="shared" si="103"/>
        <v>0</v>
      </c>
      <c r="AC186" s="1609">
        <f t="shared" si="104"/>
        <v>0</v>
      </c>
      <c r="AD186" s="1515">
        <f t="shared" si="105"/>
        <v>2005</v>
      </c>
      <c r="AE186" s="1552">
        <f t="shared" si="106"/>
        <v>0</v>
      </c>
      <c r="AF186" s="1516">
        <f t="shared" si="107"/>
        <v>4800000</v>
      </c>
      <c r="AG186" s="1550">
        <f t="shared" si="108"/>
        <v>4800000</v>
      </c>
      <c r="AH186" s="1546">
        <f t="shared" si="94"/>
        <v>4800000</v>
      </c>
      <c r="AI186" s="1546">
        <f t="shared" si="94"/>
        <v>4800000</v>
      </c>
      <c r="AJ186" s="1518"/>
      <c r="AK186" s="1518"/>
      <c r="AL186" s="1518"/>
      <c r="AM186" s="1518"/>
      <c r="AN186" s="1518"/>
      <c r="AO186" s="1518"/>
      <c r="AP186" s="1518"/>
    </row>
    <row r="187" spans="1:42" s="1520" customFormat="1" ht="38" customHeight="1">
      <c r="A187" s="1563"/>
      <c r="B187" s="1337" t="s">
        <v>2880</v>
      </c>
      <c r="C187" s="1335" t="s">
        <v>1258</v>
      </c>
      <c r="D187" s="1397" t="s">
        <v>732</v>
      </c>
      <c r="E187" s="1336" t="s">
        <v>1501</v>
      </c>
      <c r="F187" s="1336">
        <v>0</v>
      </c>
      <c r="G187" s="1342" t="s">
        <v>221</v>
      </c>
      <c r="H187" s="1337">
        <v>2005</v>
      </c>
      <c r="I187" s="1336">
        <v>0</v>
      </c>
      <c r="J187" s="1336">
        <v>0</v>
      </c>
      <c r="K187" s="1336">
        <v>0</v>
      </c>
      <c r="L187" s="1336">
        <v>0</v>
      </c>
      <c r="M187" s="1336">
        <v>0</v>
      </c>
      <c r="N187" s="1337" t="s">
        <v>204</v>
      </c>
      <c r="O187" s="1631">
        <v>2625000</v>
      </c>
      <c r="P187" s="1573"/>
      <c r="Q187" s="1539" t="s">
        <v>3530</v>
      </c>
      <c r="R187" s="1511" t="str">
        <f t="shared" si="97"/>
        <v>2.06.03</v>
      </c>
      <c r="S187" s="1512" t="str">
        <f t="shared" si="95"/>
        <v>KOMPUTER</v>
      </c>
      <c r="T187" s="1512">
        <f t="shared" si="96"/>
        <v>4</v>
      </c>
      <c r="U187" s="1608">
        <f t="shared" si="109"/>
        <v>656250</v>
      </c>
      <c r="V187" s="1514">
        <f t="shared" si="110"/>
        <v>9</v>
      </c>
      <c r="W187" s="1609">
        <f t="shared" si="98"/>
        <v>2625000</v>
      </c>
      <c r="X187" s="1609">
        <f t="shared" si="99"/>
        <v>0</v>
      </c>
      <c r="Y187" s="1609">
        <f t="shared" si="100"/>
        <v>0</v>
      </c>
      <c r="Z187" s="1609">
        <f t="shared" si="101"/>
        <v>0</v>
      </c>
      <c r="AA187" s="1609">
        <f t="shared" si="102"/>
        <v>0</v>
      </c>
      <c r="AB187" s="1609">
        <f t="shared" si="103"/>
        <v>0</v>
      </c>
      <c r="AC187" s="1609">
        <f t="shared" si="104"/>
        <v>0</v>
      </c>
      <c r="AD187" s="1515">
        <f t="shared" si="105"/>
        <v>2005</v>
      </c>
      <c r="AE187" s="1552">
        <f t="shared" si="106"/>
        <v>0</v>
      </c>
      <c r="AF187" s="1516">
        <f t="shared" si="107"/>
        <v>2625000</v>
      </c>
      <c r="AG187" s="1550">
        <f t="shared" si="108"/>
        <v>2625000</v>
      </c>
      <c r="AH187" s="1546">
        <f t="shared" si="94"/>
        <v>2625000</v>
      </c>
      <c r="AI187" s="1546">
        <f t="shared" si="94"/>
        <v>2625000</v>
      </c>
      <c r="AJ187" s="1518"/>
      <c r="AK187" s="1518"/>
      <c r="AL187" s="1518"/>
      <c r="AM187" s="1518"/>
      <c r="AN187" s="1518"/>
      <c r="AO187" s="1518"/>
      <c r="AP187" s="1518"/>
    </row>
    <row r="188" spans="1:42" s="1520" customFormat="1" ht="38" customHeight="1">
      <c r="A188" s="1563"/>
      <c r="B188" s="1337" t="s">
        <v>2837</v>
      </c>
      <c r="C188" s="1335" t="s">
        <v>1231</v>
      </c>
      <c r="D188" s="1397" t="s">
        <v>732</v>
      </c>
      <c r="E188" s="1336" t="s">
        <v>1486</v>
      </c>
      <c r="F188" s="1336">
        <v>0</v>
      </c>
      <c r="G188" s="1342" t="s">
        <v>222</v>
      </c>
      <c r="H188" s="1337">
        <v>2003</v>
      </c>
      <c r="I188" s="1336">
        <v>0</v>
      </c>
      <c r="J188" s="1336">
        <v>0</v>
      </c>
      <c r="K188" s="1336">
        <v>0</v>
      </c>
      <c r="L188" s="1336">
        <v>0</v>
      </c>
      <c r="M188" s="1336">
        <v>0</v>
      </c>
      <c r="N188" s="1337" t="s">
        <v>204</v>
      </c>
      <c r="O188" s="1631">
        <v>3000000</v>
      </c>
      <c r="P188" s="1573"/>
      <c r="Q188" s="1539"/>
      <c r="R188" s="1511" t="str">
        <f t="shared" si="97"/>
        <v>2.06.03</v>
      </c>
      <c r="S188" s="1512" t="str">
        <f t="shared" si="95"/>
        <v>KOMPUTER</v>
      </c>
      <c r="T188" s="1512">
        <f t="shared" si="96"/>
        <v>4</v>
      </c>
      <c r="U188" s="1608">
        <f t="shared" si="109"/>
        <v>750000</v>
      </c>
      <c r="V188" s="1514">
        <f t="shared" si="110"/>
        <v>11</v>
      </c>
      <c r="W188" s="1609">
        <f t="shared" si="98"/>
        <v>3000000</v>
      </c>
      <c r="X188" s="1609">
        <f t="shared" si="99"/>
        <v>0</v>
      </c>
      <c r="Y188" s="1609">
        <f t="shared" si="100"/>
        <v>0</v>
      </c>
      <c r="Z188" s="1609">
        <f t="shared" si="101"/>
        <v>0</v>
      </c>
      <c r="AA188" s="1609">
        <f t="shared" si="102"/>
        <v>0</v>
      </c>
      <c r="AB188" s="1609">
        <f t="shared" si="103"/>
        <v>0</v>
      </c>
      <c r="AC188" s="1609">
        <f t="shared" si="104"/>
        <v>0</v>
      </c>
      <c r="AD188" s="1515">
        <f t="shared" si="105"/>
        <v>2003</v>
      </c>
      <c r="AE188" s="1552">
        <f t="shared" si="106"/>
        <v>0</v>
      </c>
      <c r="AF188" s="1516">
        <f t="shared" si="107"/>
        <v>3000000</v>
      </c>
      <c r="AG188" s="1550">
        <f t="shared" si="108"/>
        <v>3000000</v>
      </c>
      <c r="AH188" s="1546">
        <f t="shared" si="94"/>
        <v>3000000</v>
      </c>
      <c r="AI188" s="1546">
        <f t="shared" si="94"/>
        <v>3000000</v>
      </c>
      <c r="AJ188" s="1518"/>
      <c r="AK188" s="1518"/>
      <c r="AL188" s="1518"/>
      <c r="AM188" s="1518"/>
      <c r="AN188" s="1518"/>
      <c r="AO188" s="1518"/>
      <c r="AP188" s="1518"/>
    </row>
    <row r="189" spans="1:42" s="1520" customFormat="1" ht="38" customHeight="1">
      <c r="A189" s="1563"/>
      <c r="B189" s="1337" t="s">
        <v>2836</v>
      </c>
      <c r="C189" s="1335" t="s">
        <v>1230</v>
      </c>
      <c r="D189" s="1397" t="s">
        <v>732</v>
      </c>
      <c r="E189" s="1336" t="s">
        <v>1503</v>
      </c>
      <c r="F189" s="1336">
        <v>0</v>
      </c>
      <c r="G189" s="1342" t="s">
        <v>1526</v>
      </c>
      <c r="H189" s="1337">
        <v>2003</v>
      </c>
      <c r="I189" s="1336">
        <v>0</v>
      </c>
      <c r="J189" s="1336">
        <v>0</v>
      </c>
      <c r="K189" s="1336">
        <v>0</v>
      </c>
      <c r="L189" s="1336">
        <v>0</v>
      </c>
      <c r="M189" s="1336">
        <v>0</v>
      </c>
      <c r="N189" s="1337" t="s">
        <v>204</v>
      </c>
      <c r="O189" s="1631">
        <v>750000</v>
      </c>
      <c r="P189" s="1573"/>
      <c r="Q189" s="1539"/>
      <c r="R189" s="1511" t="str">
        <f t="shared" si="97"/>
        <v>2.06.03</v>
      </c>
      <c r="S189" s="1512" t="str">
        <f t="shared" si="95"/>
        <v>KOMPUTER</v>
      </c>
      <c r="T189" s="1512">
        <f t="shared" si="96"/>
        <v>4</v>
      </c>
      <c r="U189" s="1608">
        <f t="shared" si="109"/>
        <v>187500</v>
      </c>
      <c r="V189" s="1514">
        <f t="shared" si="110"/>
        <v>11</v>
      </c>
      <c r="W189" s="1609">
        <f t="shared" si="98"/>
        <v>750000</v>
      </c>
      <c r="X189" s="1609">
        <f t="shared" si="99"/>
        <v>0</v>
      </c>
      <c r="Y189" s="1609">
        <f t="shared" si="100"/>
        <v>0</v>
      </c>
      <c r="Z189" s="1609">
        <f t="shared" si="101"/>
        <v>0</v>
      </c>
      <c r="AA189" s="1609">
        <f t="shared" si="102"/>
        <v>0</v>
      </c>
      <c r="AB189" s="1609">
        <f t="shared" si="103"/>
        <v>0</v>
      </c>
      <c r="AC189" s="1609">
        <f t="shared" si="104"/>
        <v>0</v>
      </c>
      <c r="AD189" s="1515">
        <f t="shared" si="105"/>
        <v>2003</v>
      </c>
      <c r="AE189" s="1552">
        <f t="shared" si="106"/>
        <v>0</v>
      </c>
      <c r="AF189" s="1516">
        <f t="shared" si="107"/>
        <v>750000</v>
      </c>
      <c r="AG189" s="1550">
        <f t="shared" si="108"/>
        <v>750000</v>
      </c>
      <c r="AH189" s="1546">
        <f t="shared" si="94"/>
        <v>750000</v>
      </c>
      <c r="AI189" s="1546">
        <f t="shared" si="94"/>
        <v>750000</v>
      </c>
      <c r="AJ189" s="1518"/>
      <c r="AK189" s="1518"/>
      <c r="AL189" s="1518"/>
      <c r="AM189" s="1518"/>
      <c r="AN189" s="1518"/>
      <c r="AO189" s="1518"/>
      <c r="AP189" s="1518"/>
    </row>
    <row r="190" spans="1:42" s="1520" customFormat="1" ht="38" customHeight="1">
      <c r="A190" s="1563"/>
      <c r="B190" s="1337" t="s">
        <v>2836</v>
      </c>
      <c r="C190" s="1335" t="s">
        <v>1230</v>
      </c>
      <c r="D190" s="1397" t="s">
        <v>732</v>
      </c>
      <c r="E190" s="1336" t="s">
        <v>1451</v>
      </c>
      <c r="F190" s="1336">
        <v>0</v>
      </c>
      <c r="G190" s="1342" t="s">
        <v>1526</v>
      </c>
      <c r="H190" s="1337">
        <v>2006</v>
      </c>
      <c r="I190" s="1336">
        <v>0</v>
      </c>
      <c r="J190" s="1336">
        <v>0</v>
      </c>
      <c r="K190" s="1336">
        <v>0</v>
      </c>
      <c r="L190" s="1336">
        <v>0</v>
      </c>
      <c r="M190" s="1336">
        <v>0</v>
      </c>
      <c r="N190" s="1337" t="s">
        <v>204</v>
      </c>
      <c r="O190" s="1631">
        <v>1400000</v>
      </c>
      <c r="P190" s="1573"/>
      <c r="Q190" s="1539"/>
      <c r="R190" s="1511" t="str">
        <f t="shared" si="97"/>
        <v>2.06.03</v>
      </c>
      <c r="S190" s="1512" t="str">
        <f t="shared" si="95"/>
        <v>KOMPUTER</v>
      </c>
      <c r="T190" s="1512">
        <f t="shared" si="96"/>
        <v>4</v>
      </c>
      <c r="U190" s="1608">
        <f t="shared" si="109"/>
        <v>350000</v>
      </c>
      <c r="V190" s="1514">
        <f t="shared" si="110"/>
        <v>8</v>
      </c>
      <c r="W190" s="1609">
        <f t="shared" si="98"/>
        <v>1400000</v>
      </c>
      <c r="X190" s="1609">
        <f t="shared" si="99"/>
        <v>0</v>
      </c>
      <c r="Y190" s="1609">
        <f t="shared" si="100"/>
        <v>0</v>
      </c>
      <c r="Z190" s="1609">
        <f t="shared" si="101"/>
        <v>0</v>
      </c>
      <c r="AA190" s="1609">
        <f t="shared" si="102"/>
        <v>0</v>
      </c>
      <c r="AB190" s="1609">
        <f t="shared" si="103"/>
        <v>0</v>
      </c>
      <c r="AC190" s="1609">
        <f t="shared" si="104"/>
        <v>0</v>
      </c>
      <c r="AD190" s="1515">
        <f t="shared" si="105"/>
        <v>2006</v>
      </c>
      <c r="AE190" s="1552">
        <f t="shared" si="106"/>
        <v>0</v>
      </c>
      <c r="AF190" s="1516">
        <f t="shared" si="107"/>
        <v>1400000</v>
      </c>
      <c r="AG190" s="1550">
        <f t="shared" si="108"/>
        <v>1400000</v>
      </c>
      <c r="AH190" s="1546">
        <f t="shared" si="94"/>
        <v>1400000</v>
      </c>
      <c r="AI190" s="1546">
        <f t="shared" si="94"/>
        <v>1400000</v>
      </c>
      <c r="AJ190" s="1518"/>
      <c r="AK190" s="1518"/>
      <c r="AL190" s="1518"/>
      <c r="AM190" s="1518"/>
      <c r="AN190" s="1518"/>
      <c r="AO190" s="1518"/>
      <c r="AP190" s="1518"/>
    </row>
    <row r="191" spans="1:42" s="1520" customFormat="1" ht="38" customHeight="1">
      <c r="A191" s="1563"/>
      <c r="B191" s="1337" t="s">
        <v>2865</v>
      </c>
      <c r="C191" s="1335" t="s">
        <v>1282</v>
      </c>
      <c r="D191" s="1397" t="s">
        <v>732</v>
      </c>
      <c r="E191" s="1336" t="s">
        <v>1504</v>
      </c>
      <c r="F191" s="1336">
        <v>0</v>
      </c>
      <c r="G191" s="1342" t="s">
        <v>225</v>
      </c>
      <c r="H191" s="1337">
        <v>2002</v>
      </c>
      <c r="I191" s="1336">
        <v>0</v>
      </c>
      <c r="J191" s="1336">
        <v>0</v>
      </c>
      <c r="K191" s="1336">
        <v>0</v>
      </c>
      <c r="L191" s="1336">
        <v>0</v>
      </c>
      <c r="M191" s="1336">
        <v>0</v>
      </c>
      <c r="N191" s="1337" t="s">
        <v>204</v>
      </c>
      <c r="O191" s="1631">
        <v>3562500</v>
      </c>
      <c r="P191" s="1573" t="s">
        <v>123</v>
      </c>
      <c r="Q191" s="1539"/>
      <c r="R191" s="1511" t="str">
        <f t="shared" si="97"/>
        <v>2.06.01</v>
      </c>
      <c r="S191" s="1512" t="str">
        <f t="shared" si="95"/>
        <v>ALAT KANTOR</v>
      </c>
      <c r="T191" s="1512">
        <f t="shared" si="96"/>
        <v>5</v>
      </c>
      <c r="U191" s="1608">
        <f t="shared" si="109"/>
        <v>712500</v>
      </c>
      <c r="V191" s="1514">
        <f t="shared" si="110"/>
        <v>12</v>
      </c>
      <c r="W191" s="1609">
        <f t="shared" si="98"/>
        <v>3562500</v>
      </c>
      <c r="X191" s="1609">
        <f t="shared" si="99"/>
        <v>0</v>
      </c>
      <c r="Y191" s="1609">
        <f t="shared" si="100"/>
        <v>0</v>
      </c>
      <c r="Z191" s="1609">
        <f t="shared" si="101"/>
        <v>0</v>
      </c>
      <c r="AA191" s="1609">
        <f t="shared" si="102"/>
        <v>0</v>
      </c>
      <c r="AB191" s="1609">
        <f t="shared" si="103"/>
        <v>0</v>
      </c>
      <c r="AC191" s="1609">
        <f t="shared" si="104"/>
        <v>0</v>
      </c>
      <c r="AD191" s="1515">
        <f t="shared" si="105"/>
        <v>2002</v>
      </c>
      <c r="AE191" s="1552">
        <f t="shared" si="106"/>
        <v>0</v>
      </c>
      <c r="AF191" s="1516">
        <f t="shared" si="107"/>
        <v>3562500</v>
      </c>
      <c r="AG191" s="1550">
        <f t="shared" si="108"/>
        <v>3562500</v>
      </c>
      <c r="AH191" s="1546">
        <f t="shared" si="94"/>
        <v>3562500</v>
      </c>
      <c r="AI191" s="1546">
        <f t="shared" si="94"/>
        <v>3562500</v>
      </c>
      <c r="AJ191" s="1518"/>
      <c r="AK191" s="1518"/>
      <c r="AL191" s="1518"/>
      <c r="AM191" s="1518"/>
      <c r="AN191" s="1518"/>
      <c r="AO191" s="1518"/>
      <c r="AP191" s="1518"/>
    </row>
    <row r="192" spans="1:42" s="1520" customFormat="1" ht="38" customHeight="1">
      <c r="A192" s="1563"/>
      <c r="B192" s="1337" t="s">
        <v>2851</v>
      </c>
      <c r="C192" s="1335" t="s">
        <v>1256</v>
      </c>
      <c r="D192" s="1397" t="s">
        <v>732</v>
      </c>
      <c r="E192" s="1336" t="s">
        <v>747</v>
      </c>
      <c r="F192" s="1336">
        <v>0</v>
      </c>
      <c r="G192" s="1342" t="s">
        <v>1527</v>
      </c>
      <c r="H192" s="1337">
        <v>2005</v>
      </c>
      <c r="I192" s="1336">
        <v>0</v>
      </c>
      <c r="J192" s="1336">
        <v>0</v>
      </c>
      <c r="K192" s="1336">
        <v>0</v>
      </c>
      <c r="L192" s="1336">
        <v>0</v>
      </c>
      <c r="M192" s="1336">
        <v>0</v>
      </c>
      <c r="N192" s="1337" t="s">
        <v>204</v>
      </c>
      <c r="O192" s="1631">
        <v>1500000</v>
      </c>
      <c r="P192" s="1573"/>
      <c r="Q192" s="1539"/>
      <c r="R192" s="1511" t="str">
        <f t="shared" si="97"/>
        <v>2.06.04</v>
      </c>
      <c r="S192" s="1512" t="str">
        <f t="shared" si="95"/>
        <v>MEJA DAN KURSI KERJA/RAPAT PEJABAT</v>
      </c>
      <c r="T192" s="1512">
        <f t="shared" si="96"/>
        <v>5</v>
      </c>
      <c r="U192" s="1608">
        <f t="shared" si="109"/>
        <v>300000</v>
      </c>
      <c r="V192" s="1514">
        <f t="shared" si="110"/>
        <v>9</v>
      </c>
      <c r="W192" s="1609">
        <f t="shared" si="98"/>
        <v>1500000</v>
      </c>
      <c r="X192" s="1609">
        <f t="shared" si="99"/>
        <v>0</v>
      </c>
      <c r="Y192" s="1609">
        <f t="shared" si="100"/>
        <v>0</v>
      </c>
      <c r="Z192" s="1609">
        <f t="shared" si="101"/>
        <v>0</v>
      </c>
      <c r="AA192" s="1609">
        <f t="shared" si="102"/>
        <v>0</v>
      </c>
      <c r="AB192" s="1609">
        <f t="shared" si="103"/>
        <v>0</v>
      </c>
      <c r="AC192" s="1609">
        <f t="shared" si="104"/>
        <v>0</v>
      </c>
      <c r="AD192" s="1515">
        <f t="shared" si="105"/>
        <v>2005</v>
      </c>
      <c r="AE192" s="1552">
        <f t="shared" si="106"/>
        <v>0</v>
      </c>
      <c r="AF192" s="1516">
        <f t="shared" si="107"/>
        <v>1500000</v>
      </c>
      <c r="AG192" s="1550">
        <f t="shared" si="108"/>
        <v>1500000</v>
      </c>
      <c r="AH192" s="1540">
        <f t="shared" si="94"/>
        <v>1500000</v>
      </c>
      <c r="AI192" s="1546">
        <f t="shared" si="94"/>
        <v>1500000</v>
      </c>
      <c r="AJ192" s="1518"/>
      <c r="AK192" s="1518"/>
      <c r="AL192" s="1518"/>
      <c r="AM192" s="1518"/>
      <c r="AN192" s="1518"/>
      <c r="AO192" s="1518"/>
      <c r="AP192" s="1518"/>
    </row>
    <row r="193" spans="1:42" s="1518" customFormat="1" ht="38" customHeight="1">
      <c r="A193" s="1563"/>
      <c r="B193" s="1337" t="s">
        <v>2851</v>
      </c>
      <c r="C193" s="1335" t="s">
        <v>1256</v>
      </c>
      <c r="D193" s="1397" t="s">
        <v>732</v>
      </c>
      <c r="E193" s="1336" t="s">
        <v>747</v>
      </c>
      <c r="F193" s="1336">
        <v>0</v>
      </c>
      <c r="G193" s="1342" t="s">
        <v>233</v>
      </c>
      <c r="H193" s="1337">
        <v>2003</v>
      </c>
      <c r="I193" s="1336">
        <v>0</v>
      </c>
      <c r="J193" s="1336">
        <v>0</v>
      </c>
      <c r="K193" s="1336">
        <v>0</v>
      </c>
      <c r="L193" s="1336">
        <v>0</v>
      </c>
      <c r="M193" s="1336">
        <v>0</v>
      </c>
      <c r="N193" s="1337" t="s">
        <v>204</v>
      </c>
      <c r="O193" s="1631">
        <v>700000</v>
      </c>
      <c r="P193" s="1573"/>
      <c r="Q193" s="1539"/>
      <c r="R193" s="1511" t="str">
        <f t="shared" si="97"/>
        <v>2.06.04</v>
      </c>
      <c r="S193" s="1512" t="str">
        <f t="shared" si="95"/>
        <v>MEJA DAN KURSI KERJA/RAPAT PEJABAT</v>
      </c>
      <c r="T193" s="1512">
        <f t="shared" si="96"/>
        <v>5</v>
      </c>
      <c r="U193" s="1608">
        <f t="shared" si="109"/>
        <v>140000</v>
      </c>
      <c r="V193" s="1514">
        <f t="shared" si="110"/>
        <v>11</v>
      </c>
      <c r="W193" s="1609">
        <f t="shared" si="98"/>
        <v>700000</v>
      </c>
      <c r="X193" s="1609">
        <f t="shared" si="99"/>
        <v>0</v>
      </c>
      <c r="Y193" s="1609">
        <f t="shared" si="100"/>
        <v>0</v>
      </c>
      <c r="Z193" s="1609">
        <f t="shared" si="101"/>
        <v>0</v>
      </c>
      <c r="AA193" s="1609">
        <f t="shared" si="102"/>
        <v>0</v>
      </c>
      <c r="AB193" s="1609">
        <f t="shared" si="103"/>
        <v>0</v>
      </c>
      <c r="AC193" s="1609">
        <f t="shared" si="104"/>
        <v>0</v>
      </c>
      <c r="AD193" s="1515">
        <f t="shared" si="105"/>
        <v>2003</v>
      </c>
      <c r="AE193" s="1552">
        <f t="shared" si="106"/>
        <v>0</v>
      </c>
      <c r="AF193" s="1516">
        <f t="shared" si="107"/>
        <v>700000</v>
      </c>
      <c r="AG193" s="1550">
        <f t="shared" si="108"/>
        <v>700000</v>
      </c>
      <c r="AH193" s="1540">
        <f t="shared" si="94"/>
        <v>700000</v>
      </c>
      <c r="AI193" s="1546">
        <f t="shared" si="94"/>
        <v>700000</v>
      </c>
    </row>
    <row r="194" spans="1:42" s="1518" customFormat="1" ht="38" customHeight="1">
      <c r="A194" s="1563"/>
      <c r="B194" s="1337" t="s">
        <v>2251</v>
      </c>
      <c r="C194" s="1335" t="s">
        <v>1249</v>
      </c>
      <c r="D194" s="1397" t="s">
        <v>732</v>
      </c>
      <c r="E194" s="1336" t="s">
        <v>1505</v>
      </c>
      <c r="F194" s="1336">
        <v>0</v>
      </c>
      <c r="G194" s="1342" t="s">
        <v>222</v>
      </c>
      <c r="H194" s="1337">
        <v>2005</v>
      </c>
      <c r="I194" s="1336">
        <v>0</v>
      </c>
      <c r="J194" s="1336">
        <v>0</v>
      </c>
      <c r="K194" s="1336">
        <v>0</v>
      </c>
      <c r="L194" s="1336">
        <v>0</v>
      </c>
      <c r="M194" s="1336">
        <v>0</v>
      </c>
      <c r="N194" s="1337" t="s">
        <v>204</v>
      </c>
      <c r="O194" s="1631">
        <v>1950000</v>
      </c>
      <c r="P194" s="1573"/>
      <c r="Q194" s="1539"/>
      <c r="R194" s="1511" t="str">
        <f t="shared" si="97"/>
        <v>2.06.01</v>
      </c>
      <c r="S194" s="1512" t="str">
        <f t="shared" si="95"/>
        <v>ALAT KANTOR</v>
      </c>
      <c r="T194" s="1512">
        <f t="shared" si="96"/>
        <v>5</v>
      </c>
      <c r="U194" s="1608">
        <f t="shared" si="109"/>
        <v>390000</v>
      </c>
      <c r="V194" s="1514">
        <f t="shared" si="110"/>
        <v>9</v>
      </c>
      <c r="W194" s="1609">
        <f t="shared" si="98"/>
        <v>1950000</v>
      </c>
      <c r="X194" s="1609">
        <f t="shared" si="99"/>
        <v>0</v>
      </c>
      <c r="Y194" s="1609">
        <f t="shared" si="100"/>
        <v>0</v>
      </c>
      <c r="Z194" s="1609">
        <f t="shared" si="101"/>
        <v>0</v>
      </c>
      <c r="AA194" s="1609">
        <f t="shared" si="102"/>
        <v>0</v>
      </c>
      <c r="AB194" s="1609">
        <f t="shared" si="103"/>
        <v>0</v>
      </c>
      <c r="AC194" s="1609">
        <f t="shared" si="104"/>
        <v>0</v>
      </c>
      <c r="AD194" s="1515">
        <f t="shared" si="105"/>
        <v>2005</v>
      </c>
      <c r="AE194" s="1552">
        <f t="shared" si="106"/>
        <v>0</v>
      </c>
      <c r="AF194" s="1516">
        <f t="shared" si="107"/>
        <v>1950000</v>
      </c>
      <c r="AG194" s="1550">
        <f t="shared" si="108"/>
        <v>1950000</v>
      </c>
      <c r="AH194" s="1546">
        <f t="shared" si="94"/>
        <v>1950000</v>
      </c>
      <c r="AI194" s="1546">
        <f t="shared" si="94"/>
        <v>1950000</v>
      </c>
    </row>
    <row r="195" spans="1:42" s="1518" customFormat="1" ht="38" customHeight="1">
      <c r="A195" s="1563"/>
      <c r="B195" s="1337" t="s">
        <v>2251</v>
      </c>
      <c r="C195" s="1335" t="s">
        <v>1249</v>
      </c>
      <c r="D195" s="1397" t="s">
        <v>732</v>
      </c>
      <c r="E195" s="1336" t="s">
        <v>1506</v>
      </c>
      <c r="F195" s="1336">
        <v>0</v>
      </c>
      <c r="G195" s="1342" t="s">
        <v>222</v>
      </c>
      <c r="H195" s="1337">
        <v>2003</v>
      </c>
      <c r="I195" s="1336">
        <v>0</v>
      </c>
      <c r="J195" s="1336">
        <v>0</v>
      </c>
      <c r="K195" s="1336">
        <v>0</v>
      </c>
      <c r="L195" s="1336">
        <v>0</v>
      </c>
      <c r="M195" s="1336">
        <v>0</v>
      </c>
      <c r="N195" s="1337" t="s">
        <v>204</v>
      </c>
      <c r="O195" s="1631">
        <v>2250000</v>
      </c>
      <c r="P195" s="1573"/>
      <c r="Q195" s="1539"/>
      <c r="R195" s="1511" t="str">
        <f t="shared" si="97"/>
        <v>2.06.01</v>
      </c>
      <c r="S195" s="1512" t="str">
        <f t="shared" si="95"/>
        <v>ALAT KANTOR</v>
      </c>
      <c r="T195" s="1512">
        <f t="shared" si="96"/>
        <v>5</v>
      </c>
      <c r="U195" s="1608">
        <f t="shared" si="109"/>
        <v>450000</v>
      </c>
      <c r="V195" s="1514">
        <f t="shared" si="110"/>
        <v>11</v>
      </c>
      <c r="W195" s="1609">
        <f t="shared" si="98"/>
        <v>2250000</v>
      </c>
      <c r="X195" s="1609">
        <f t="shared" si="99"/>
        <v>0</v>
      </c>
      <c r="Y195" s="1609">
        <f t="shared" si="100"/>
        <v>0</v>
      </c>
      <c r="Z195" s="1609">
        <f t="shared" si="101"/>
        <v>0</v>
      </c>
      <c r="AA195" s="1609">
        <f t="shared" si="102"/>
        <v>0</v>
      </c>
      <c r="AB195" s="1609">
        <f t="shared" si="103"/>
        <v>0</v>
      </c>
      <c r="AC195" s="1609">
        <f t="shared" si="104"/>
        <v>0</v>
      </c>
      <c r="AD195" s="1515">
        <f t="shared" si="105"/>
        <v>2003</v>
      </c>
      <c r="AE195" s="1552">
        <f t="shared" si="106"/>
        <v>0</v>
      </c>
      <c r="AF195" s="1516">
        <f t="shared" si="107"/>
        <v>2250000</v>
      </c>
      <c r="AG195" s="1550">
        <f t="shared" si="108"/>
        <v>2250000</v>
      </c>
      <c r="AH195" s="1546">
        <f t="shared" si="94"/>
        <v>2250000</v>
      </c>
      <c r="AI195" s="1546">
        <f t="shared" si="94"/>
        <v>2250000</v>
      </c>
    </row>
    <row r="196" spans="1:42" s="1518" customFormat="1" ht="38" customHeight="1">
      <c r="A196" s="1563"/>
      <c r="B196" s="1337" t="s">
        <v>2831</v>
      </c>
      <c r="C196" s="1335" t="s">
        <v>1225</v>
      </c>
      <c r="D196" s="1397" t="s">
        <v>732</v>
      </c>
      <c r="E196" s="1336" t="s">
        <v>1465</v>
      </c>
      <c r="F196" s="1336">
        <v>0</v>
      </c>
      <c r="G196" s="1342" t="s">
        <v>222</v>
      </c>
      <c r="H196" s="1337">
        <v>2005</v>
      </c>
      <c r="I196" s="1336">
        <v>0</v>
      </c>
      <c r="J196" s="1336">
        <v>0</v>
      </c>
      <c r="K196" s="1336">
        <v>0</v>
      </c>
      <c r="L196" s="1336">
        <v>0</v>
      </c>
      <c r="M196" s="1336">
        <v>0</v>
      </c>
      <c r="N196" s="1337" t="s">
        <v>204</v>
      </c>
      <c r="O196" s="1631">
        <v>1500000</v>
      </c>
      <c r="P196" s="1573"/>
      <c r="Q196" s="1539"/>
      <c r="R196" s="1511" t="str">
        <f t="shared" si="97"/>
        <v>2.06.02</v>
      </c>
      <c r="S196" s="1512" t="str">
        <f t="shared" si="95"/>
        <v>ALAT RUMAH TANGGA</v>
      </c>
      <c r="T196" s="1512">
        <f t="shared" si="96"/>
        <v>5</v>
      </c>
      <c r="U196" s="1608">
        <f t="shared" si="109"/>
        <v>300000</v>
      </c>
      <c r="V196" s="1514">
        <f t="shared" si="110"/>
        <v>9</v>
      </c>
      <c r="W196" s="1609">
        <f t="shared" si="98"/>
        <v>1500000</v>
      </c>
      <c r="X196" s="1609">
        <f t="shared" si="99"/>
        <v>0</v>
      </c>
      <c r="Y196" s="1609">
        <f t="shared" si="100"/>
        <v>0</v>
      </c>
      <c r="Z196" s="1609">
        <f t="shared" si="101"/>
        <v>0</v>
      </c>
      <c r="AA196" s="1609">
        <f t="shared" si="102"/>
        <v>0</v>
      </c>
      <c r="AB196" s="1609">
        <f t="shared" si="103"/>
        <v>0</v>
      </c>
      <c r="AC196" s="1609">
        <f t="shared" si="104"/>
        <v>0</v>
      </c>
      <c r="AD196" s="1515">
        <f t="shared" si="105"/>
        <v>2005</v>
      </c>
      <c r="AE196" s="1552">
        <f t="shared" si="106"/>
        <v>0</v>
      </c>
      <c r="AF196" s="1516">
        <f t="shared" si="107"/>
        <v>1500000</v>
      </c>
      <c r="AG196" s="1550">
        <f t="shared" si="108"/>
        <v>1500000</v>
      </c>
      <c r="AH196" s="1546">
        <f t="shared" si="94"/>
        <v>1500000</v>
      </c>
      <c r="AI196" s="1540">
        <f t="shared" si="94"/>
        <v>1500000</v>
      </c>
    </row>
    <row r="197" spans="1:42" s="1518" customFormat="1" ht="38" customHeight="1">
      <c r="A197" s="1563"/>
      <c r="B197" s="1362" t="s">
        <v>2816</v>
      </c>
      <c r="C197" s="1335" t="s">
        <v>1200</v>
      </c>
      <c r="D197" s="1397" t="s">
        <v>732</v>
      </c>
      <c r="E197" s="1336" t="s">
        <v>1447</v>
      </c>
      <c r="F197" s="1336">
        <v>0</v>
      </c>
      <c r="G197" s="1342" t="s">
        <v>230</v>
      </c>
      <c r="H197" s="1337">
        <v>2006</v>
      </c>
      <c r="I197" s="1336">
        <v>0</v>
      </c>
      <c r="J197" s="1336">
        <v>0</v>
      </c>
      <c r="K197" s="1336">
        <v>0</v>
      </c>
      <c r="L197" s="1336">
        <v>0</v>
      </c>
      <c r="M197" s="1336">
        <v>0</v>
      </c>
      <c r="N197" s="1337" t="s">
        <v>204</v>
      </c>
      <c r="O197" s="1631">
        <v>520000</v>
      </c>
      <c r="P197" s="1573" t="s">
        <v>123</v>
      </c>
      <c r="Q197" s="1539"/>
      <c r="R197" s="1511" t="str">
        <f t="shared" si="97"/>
        <v>2.06.02</v>
      </c>
      <c r="S197" s="1512" t="str">
        <f t="shared" si="95"/>
        <v>ALAT RUMAH TANGGA</v>
      </c>
      <c r="T197" s="1512">
        <f t="shared" si="96"/>
        <v>5</v>
      </c>
      <c r="U197" s="1608">
        <f t="shared" si="109"/>
        <v>104000</v>
      </c>
      <c r="V197" s="1514">
        <f t="shared" si="110"/>
        <v>8</v>
      </c>
      <c r="W197" s="1609">
        <f t="shared" si="98"/>
        <v>520000</v>
      </c>
      <c r="X197" s="1609">
        <f t="shared" si="99"/>
        <v>0</v>
      </c>
      <c r="Y197" s="1609">
        <f t="shared" si="100"/>
        <v>0</v>
      </c>
      <c r="Z197" s="1609">
        <f t="shared" si="101"/>
        <v>0</v>
      </c>
      <c r="AA197" s="1609">
        <f t="shared" si="102"/>
        <v>0</v>
      </c>
      <c r="AB197" s="1609">
        <f t="shared" si="103"/>
        <v>0</v>
      </c>
      <c r="AC197" s="1609">
        <f t="shared" si="104"/>
        <v>0</v>
      </c>
      <c r="AD197" s="1515">
        <f t="shared" si="105"/>
        <v>2006</v>
      </c>
      <c r="AE197" s="1552">
        <f t="shared" si="106"/>
        <v>0</v>
      </c>
      <c r="AF197" s="1516">
        <f t="shared" si="107"/>
        <v>520000</v>
      </c>
      <c r="AG197" s="1550">
        <f t="shared" si="108"/>
        <v>520000</v>
      </c>
      <c r="AH197" s="1546">
        <f t="shared" si="94"/>
        <v>520000</v>
      </c>
      <c r="AI197" s="1540">
        <f t="shared" si="94"/>
        <v>520000</v>
      </c>
    </row>
    <row r="198" spans="1:42" s="1518" customFormat="1" ht="38" customHeight="1">
      <c r="A198" s="1563"/>
      <c r="B198" s="1337" t="s">
        <v>2252</v>
      </c>
      <c r="C198" s="1335" t="s">
        <v>1203</v>
      </c>
      <c r="D198" s="1397" t="s">
        <v>732</v>
      </c>
      <c r="E198" s="1336" t="s">
        <v>1508</v>
      </c>
      <c r="F198" s="1336">
        <v>0</v>
      </c>
      <c r="G198" s="1342" t="s">
        <v>1525</v>
      </c>
      <c r="H198" s="1337">
        <v>2006</v>
      </c>
      <c r="I198" s="1336">
        <v>0</v>
      </c>
      <c r="J198" s="1336">
        <v>0</v>
      </c>
      <c r="K198" s="1336">
        <v>0</v>
      </c>
      <c r="L198" s="1336">
        <v>0</v>
      </c>
      <c r="M198" s="1336">
        <v>0</v>
      </c>
      <c r="N198" s="1337" t="s">
        <v>204</v>
      </c>
      <c r="O198" s="1631">
        <v>2800000</v>
      </c>
      <c r="P198" s="1573" t="s">
        <v>123</v>
      </c>
      <c r="Q198" s="1539"/>
      <c r="R198" s="1511" t="str">
        <f t="shared" si="97"/>
        <v>2.06.02</v>
      </c>
      <c r="S198" s="1512" t="str">
        <f t="shared" si="95"/>
        <v>ALAT RUMAH TANGGA</v>
      </c>
      <c r="T198" s="1512">
        <f t="shared" si="96"/>
        <v>5</v>
      </c>
      <c r="U198" s="1608">
        <f t="shared" si="109"/>
        <v>560000</v>
      </c>
      <c r="V198" s="1514">
        <f t="shared" si="110"/>
        <v>8</v>
      </c>
      <c r="W198" s="1609">
        <f t="shared" si="98"/>
        <v>2800000</v>
      </c>
      <c r="X198" s="1609">
        <f t="shared" si="99"/>
        <v>0</v>
      </c>
      <c r="Y198" s="1609">
        <f t="shared" si="100"/>
        <v>0</v>
      </c>
      <c r="Z198" s="1609">
        <f t="shared" si="101"/>
        <v>0</v>
      </c>
      <c r="AA198" s="1609">
        <f t="shared" si="102"/>
        <v>0</v>
      </c>
      <c r="AB198" s="1609">
        <f t="shared" si="103"/>
        <v>0</v>
      </c>
      <c r="AC198" s="1609">
        <f t="shared" si="104"/>
        <v>0</v>
      </c>
      <c r="AD198" s="1515">
        <f t="shared" si="105"/>
        <v>2006</v>
      </c>
      <c r="AE198" s="1552">
        <f t="shared" si="106"/>
        <v>0</v>
      </c>
      <c r="AF198" s="1516">
        <f t="shared" si="107"/>
        <v>2800000</v>
      </c>
      <c r="AG198" s="1550">
        <f t="shared" si="108"/>
        <v>2800000</v>
      </c>
      <c r="AH198" s="1546">
        <f t="shared" si="94"/>
        <v>2800000</v>
      </c>
      <c r="AI198" s="1540">
        <f t="shared" si="94"/>
        <v>2800000</v>
      </c>
    </row>
    <row r="199" spans="1:42" s="1518" customFormat="1" ht="38" customHeight="1">
      <c r="A199" s="1563"/>
      <c r="B199" s="1337" t="s">
        <v>2251</v>
      </c>
      <c r="C199" s="1335" t="s">
        <v>1249</v>
      </c>
      <c r="D199" s="1397" t="s">
        <v>732</v>
      </c>
      <c r="E199" s="1336" t="s">
        <v>1505</v>
      </c>
      <c r="F199" s="1336">
        <v>0</v>
      </c>
      <c r="G199" s="1342" t="s">
        <v>222</v>
      </c>
      <c r="H199" s="1337">
        <v>2006</v>
      </c>
      <c r="I199" s="1336">
        <v>0</v>
      </c>
      <c r="J199" s="1336">
        <v>0</v>
      </c>
      <c r="K199" s="1336">
        <v>0</v>
      </c>
      <c r="L199" s="1336">
        <v>0</v>
      </c>
      <c r="M199" s="1336">
        <v>0</v>
      </c>
      <c r="N199" s="1337" t="s">
        <v>204</v>
      </c>
      <c r="O199" s="1631">
        <v>1040000</v>
      </c>
      <c r="P199" s="1573" t="s">
        <v>123</v>
      </c>
      <c r="Q199" s="1539"/>
      <c r="R199" s="1511" t="str">
        <f t="shared" si="97"/>
        <v>2.06.01</v>
      </c>
      <c r="S199" s="1512" t="str">
        <f t="shared" si="95"/>
        <v>ALAT KANTOR</v>
      </c>
      <c r="T199" s="1512">
        <f t="shared" si="96"/>
        <v>5</v>
      </c>
      <c r="U199" s="1608">
        <f t="shared" si="109"/>
        <v>208000</v>
      </c>
      <c r="V199" s="1514">
        <f t="shared" si="110"/>
        <v>8</v>
      </c>
      <c r="W199" s="1609">
        <f t="shared" si="98"/>
        <v>1040000</v>
      </c>
      <c r="X199" s="1609">
        <f t="shared" si="99"/>
        <v>0</v>
      </c>
      <c r="Y199" s="1609">
        <f t="shared" si="100"/>
        <v>0</v>
      </c>
      <c r="Z199" s="1609">
        <f t="shared" si="101"/>
        <v>0</v>
      </c>
      <c r="AA199" s="1609">
        <f t="shared" si="102"/>
        <v>0</v>
      </c>
      <c r="AB199" s="1609">
        <f t="shared" si="103"/>
        <v>0</v>
      </c>
      <c r="AC199" s="1609">
        <f t="shared" si="104"/>
        <v>0</v>
      </c>
      <c r="AD199" s="1515">
        <f t="shared" si="105"/>
        <v>2006</v>
      </c>
      <c r="AE199" s="1552">
        <f t="shared" si="106"/>
        <v>0</v>
      </c>
      <c r="AF199" s="1516">
        <f t="shared" si="107"/>
        <v>1040000</v>
      </c>
      <c r="AG199" s="1550">
        <f t="shared" si="108"/>
        <v>1040000</v>
      </c>
      <c r="AH199" s="1546">
        <f t="shared" si="94"/>
        <v>1040000</v>
      </c>
      <c r="AI199" s="1546">
        <f t="shared" si="94"/>
        <v>1040000</v>
      </c>
    </row>
    <row r="200" spans="1:42" s="1518" customFormat="1" ht="38" customHeight="1">
      <c r="A200" s="1563"/>
      <c r="B200" s="1337" t="s">
        <v>3538</v>
      </c>
      <c r="C200" s="1335" t="s">
        <v>1254</v>
      </c>
      <c r="D200" s="1397" t="s">
        <v>732</v>
      </c>
      <c r="E200" s="1336" t="s">
        <v>747</v>
      </c>
      <c r="F200" s="1336">
        <v>0</v>
      </c>
      <c r="G200" s="1342" t="s">
        <v>233</v>
      </c>
      <c r="H200" s="1337">
        <v>2004</v>
      </c>
      <c r="I200" s="1336">
        <v>0</v>
      </c>
      <c r="J200" s="1336">
        <v>0</v>
      </c>
      <c r="K200" s="1336">
        <v>0</v>
      </c>
      <c r="L200" s="1336">
        <v>0</v>
      </c>
      <c r="M200" s="1336">
        <v>0</v>
      </c>
      <c r="N200" s="1337" t="s">
        <v>204</v>
      </c>
      <c r="O200" s="1631">
        <v>700000</v>
      </c>
      <c r="P200" s="1573"/>
      <c r="Q200" s="1539"/>
      <c r="R200" s="1511" t="str">
        <f t="shared" si="97"/>
        <v>2.06.02</v>
      </c>
      <c r="S200" s="1512" t="str">
        <f t="shared" ref="S200:S242" si="111">VLOOKUP(R200,kelompok,2,0)</f>
        <v>ALAT RUMAH TANGGA</v>
      </c>
      <c r="T200" s="1512">
        <f t="shared" ref="T200:T242" si="112">VLOOKUP(R200,MASAMANFAAT,4,0)</f>
        <v>5</v>
      </c>
      <c r="U200" s="1608">
        <f t="shared" si="109"/>
        <v>140000</v>
      </c>
      <c r="V200" s="1514">
        <f t="shared" si="110"/>
        <v>10</v>
      </c>
      <c r="W200" s="1609">
        <f t="shared" si="98"/>
        <v>700000</v>
      </c>
      <c r="X200" s="1609">
        <f t="shared" si="99"/>
        <v>0</v>
      </c>
      <c r="Y200" s="1609">
        <f t="shared" si="100"/>
        <v>0</v>
      </c>
      <c r="Z200" s="1609">
        <f t="shared" si="101"/>
        <v>0</v>
      </c>
      <c r="AA200" s="1609">
        <f t="shared" si="102"/>
        <v>0</v>
      </c>
      <c r="AB200" s="1609">
        <f t="shared" si="103"/>
        <v>0</v>
      </c>
      <c r="AC200" s="1609">
        <f t="shared" si="104"/>
        <v>0</v>
      </c>
      <c r="AD200" s="1515">
        <f t="shared" si="105"/>
        <v>2004</v>
      </c>
      <c r="AE200" s="1552">
        <f t="shared" si="106"/>
        <v>0</v>
      </c>
      <c r="AF200" s="1516">
        <f t="shared" si="107"/>
        <v>700000</v>
      </c>
      <c r="AG200" s="1550">
        <f t="shared" si="108"/>
        <v>700000</v>
      </c>
      <c r="AH200" s="1546">
        <f t="shared" si="94"/>
        <v>700000</v>
      </c>
      <c r="AI200" s="1540">
        <f t="shared" si="94"/>
        <v>700000</v>
      </c>
    </row>
    <row r="201" spans="1:42" s="1518" customFormat="1" ht="38" customHeight="1">
      <c r="A201" s="1563"/>
      <c r="B201" s="1337" t="s">
        <v>2245</v>
      </c>
      <c r="C201" s="1335" t="s">
        <v>1205</v>
      </c>
      <c r="D201" s="1397" t="s">
        <v>732</v>
      </c>
      <c r="E201" s="1336" t="s">
        <v>1451</v>
      </c>
      <c r="F201" s="1336">
        <v>0</v>
      </c>
      <c r="G201" s="1342" t="s">
        <v>1526</v>
      </c>
      <c r="H201" s="1337">
        <v>2005</v>
      </c>
      <c r="I201" s="1336">
        <v>0</v>
      </c>
      <c r="J201" s="1336">
        <v>0</v>
      </c>
      <c r="K201" s="1336">
        <v>0</v>
      </c>
      <c r="L201" s="1336">
        <v>0</v>
      </c>
      <c r="M201" s="1336">
        <v>0</v>
      </c>
      <c r="N201" s="1337" t="s">
        <v>204</v>
      </c>
      <c r="O201" s="1631">
        <v>2240000</v>
      </c>
      <c r="P201" s="1573"/>
      <c r="Q201" s="1539"/>
      <c r="R201" s="1511" t="str">
        <f t="shared" si="97"/>
        <v>2.06.02</v>
      </c>
      <c r="S201" s="1512" t="str">
        <f t="shared" si="111"/>
        <v>ALAT RUMAH TANGGA</v>
      </c>
      <c r="T201" s="1512">
        <f t="shared" si="112"/>
        <v>5</v>
      </c>
      <c r="U201" s="1608">
        <f t="shared" si="109"/>
        <v>448000</v>
      </c>
      <c r="V201" s="1514">
        <f t="shared" si="110"/>
        <v>9</v>
      </c>
      <c r="W201" s="1609">
        <f t="shared" si="98"/>
        <v>2240000</v>
      </c>
      <c r="X201" s="1609">
        <f t="shared" si="99"/>
        <v>0</v>
      </c>
      <c r="Y201" s="1609">
        <f t="shared" si="100"/>
        <v>0</v>
      </c>
      <c r="Z201" s="1609">
        <f t="shared" si="101"/>
        <v>0</v>
      </c>
      <c r="AA201" s="1609">
        <f t="shared" si="102"/>
        <v>0</v>
      </c>
      <c r="AB201" s="1609">
        <f t="shared" si="103"/>
        <v>0</v>
      </c>
      <c r="AC201" s="1609">
        <f t="shared" si="104"/>
        <v>0</v>
      </c>
      <c r="AD201" s="1515">
        <f t="shared" si="105"/>
        <v>2005</v>
      </c>
      <c r="AE201" s="1552">
        <f t="shared" si="106"/>
        <v>0</v>
      </c>
      <c r="AF201" s="1516">
        <f t="shared" si="107"/>
        <v>2240000</v>
      </c>
      <c r="AG201" s="1550">
        <f t="shared" si="108"/>
        <v>2240000</v>
      </c>
      <c r="AH201" s="1546">
        <f t="shared" si="94"/>
        <v>2240000</v>
      </c>
      <c r="AI201" s="1540">
        <f t="shared" si="94"/>
        <v>2240000</v>
      </c>
    </row>
    <row r="202" spans="1:42" s="1518" customFormat="1" ht="38" customHeight="1">
      <c r="A202" s="1563"/>
      <c r="B202" s="1337" t="s">
        <v>3542</v>
      </c>
      <c r="C202" s="1335" t="s">
        <v>1286</v>
      </c>
      <c r="D202" s="1397" t="s">
        <v>732</v>
      </c>
      <c r="E202" s="1336" t="s">
        <v>1465</v>
      </c>
      <c r="F202" s="1336">
        <v>0</v>
      </c>
      <c r="G202" s="1342" t="s">
        <v>221</v>
      </c>
      <c r="H202" s="1337">
        <v>2005</v>
      </c>
      <c r="I202" s="1336">
        <v>0</v>
      </c>
      <c r="J202" s="1336">
        <v>0</v>
      </c>
      <c r="K202" s="1336">
        <v>0</v>
      </c>
      <c r="L202" s="1336">
        <v>0</v>
      </c>
      <c r="M202" s="1336">
        <v>0</v>
      </c>
      <c r="N202" s="1337" t="s">
        <v>204</v>
      </c>
      <c r="O202" s="1631">
        <v>1125000</v>
      </c>
      <c r="P202" s="1573" t="s">
        <v>123</v>
      </c>
      <c r="Q202" s="1539" t="s">
        <v>3530</v>
      </c>
      <c r="R202" s="1511" t="str">
        <f t="shared" si="97"/>
        <v>2.06.01</v>
      </c>
      <c r="S202" s="1512" t="str">
        <f t="shared" si="111"/>
        <v>ALAT KANTOR</v>
      </c>
      <c r="T202" s="1512">
        <f t="shared" si="112"/>
        <v>5</v>
      </c>
      <c r="U202" s="1608">
        <f t="shared" si="109"/>
        <v>225000</v>
      </c>
      <c r="V202" s="1514">
        <f t="shared" si="110"/>
        <v>9</v>
      </c>
      <c r="W202" s="1609">
        <f t="shared" si="98"/>
        <v>1125000</v>
      </c>
      <c r="X202" s="1609">
        <f t="shared" si="99"/>
        <v>0</v>
      </c>
      <c r="Y202" s="1609">
        <f t="shared" si="100"/>
        <v>0</v>
      </c>
      <c r="Z202" s="1609">
        <f t="shared" si="101"/>
        <v>0</v>
      </c>
      <c r="AA202" s="1609">
        <f t="shared" si="102"/>
        <v>0</v>
      </c>
      <c r="AB202" s="1609">
        <f t="shared" si="103"/>
        <v>0</v>
      </c>
      <c r="AC202" s="1609">
        <f t="shared" si="104"/>
        <v>0</v>
      </c>
      <c r="AD202" s="1515">
        <f t="shared" si="105"/>
        <v>2005</v>
      </c>
      <c r="AE202" s="1552">
        <f t="shared" si="106"/>
        <v>0</v>
      </c>
      <c r="AF202" s="1516">
        <f t="shared" si="107"/>
        <v>1125000</v>
      </c>
      <c r="AG202" s="1550">
        <f t="shared" si="108"/>
        <v>1125000</v>
      </c>
      <c r="AH202" s="1546">
        <f t="shared" si="94"/>
        <v>1125000</v>
      </c>
      <c r="AI202" s="1546">
        <f t="shared" si="94"/>
        <v>1125000</v>
      </c>
    </row>
    <row r="203" spans="1:42" s="1520" customFormat="1" ht="38" customHeight="1">
      <c r="A203" s="1563"/>
      <c r="B203" s="1337" t="s">
        <v>2882</v>
      </c>
      <c r="C203" s="1335" t="s">
        <v>1212</v>
      </c>
      <c r="D203" s="1397" t="s">
        <v>732</v>
      </c>
      <c r="E203" s="1336" t="s">
        <v>1489</v>
      </c>
      <c r="F203" s="1336">
        <v>0</v>
      </c>
      <c r="G203" s="1342" t="s">
        <v>1524</v>
      </c>
      <c r="H203" s="1337">
        <v>2004</v>
      </c>
      <c r="I203" s="1336">
        <v>0</v>
      </c>
      <c r="J203" s="1336">
        <v>0</v>
      </c>
      <c r="K203" s="1336">
        <v>0</v>
      </c>
      <c r="L203" s="1336">
        <v>0</v>
      </c>
      <c r="M203" s="1336">
        <v>0</v>
      </c>
      <c r="N203" s="1337" t="s">
        <v>204</v>
      </c>
      <c r="O203" s="1631">
        <v>877500</v>
      </c>
      <c r="P203" s="1573"/>
      <c r="Q203" s="1539"/>
      <c r="R203" s="1511" t="str">
        <f t="shared" si="97"/>
        <v>2.06.02</v>
      </c>
      <c r="S203" s="1512" t="str">
        <f t="shared" si="111"/>
        <v>ALAT RUMAH TANGGA</v>
      </c>
      <c r="T203" s="1512">
        <f t="shared" si="112"/>
        <v>5</v>
      </c>
      <c r="U203" s="1608">
        <f t="shared" si="109"/>
        <v>175500</v>
      </c>
      <c r="V203" s="1514">
        <f t="shared" si="110"/>
        <v>10</v>
      </c>
      <c r="W203" s="1609">
        <f t="shared" si="98"/>
        <v>877500</v>
      </c>
      <c r="X203" s="1609">
        <f t="shared" si="99"/>
        <v>0</v>
      </c>
      <c r="Y203" s="1609">
        <f t="shared" si="100"/>
        <v>0</v>
      </c>
      <c r="Z203" s="1609">
        <f t="shared" si="101"/>
        <v>0</v>
      </c>
      <c r="AA203" s="1609">
        <f t="shared" si="102"/>
        <v>0</v>
      </c>
      <c r="AB203" s="1609">
        <f t="shared" si="103"/>
        <v>0</v>
      </c>
      <c r="AC203" s="1609">
        <f t="shared" si="104"/>
        <v>0</v>
      </c>
      <c r="AD203" s="1515">
        <f t="shared" si="105"/>
        <v>2004</v>
      </c>
      <c r="AE203" s="1552">
        <f t="shared" si="106"/>
        <v>0</v>
      </c>
      <c r="AF203" s="1516">
        <f t="shared" si="107"/>
        <v>877500</v>
      </c>
      <c r="AG203" s="1550">
        <f t="shared" si="108"/>
        <v>877500</v>
      </c>
      <c r="AH203" s="1546">
        <f t="shared" si="94"/>
        <v>877500</v>
      </c>
      <c r="AI203" s="1540">
        <f t="shared" si="94"/>
        <v>877500</v>
      </c>
      <c r="AJ203" s="1518"/>
      <c r="AK203" s="1518"/>
      <c r="AL203" s="1518"/>
      <c r="AM203" s="1518"/>
      <c r="AN203" s="1518"/>
      <c r="AO203" s="1518"/>
      <c r="AP203" s="1518"/>
    </row>
    <row r="204" spans="1:42" s="1520" customFormat="1" ht="38" customHeight="1">
      <c r="A204" s="1563"/>
      <c r="B204" s="1337" t="s">
        <v>2882</v>
      </c>
      <c r="C204" s="1335" t="s">
        <v>1212</v>
      </c>
      <c r="D204" s="1397" t="s">
        <v>732</v>
      </c>
      <c r="E204" s="1336" t="s">
        <v>747</v>
      </c>
      <c r="F204" s="1336">
        <v>0</v>
      </c>
      <c r="G204" s="1342" t="s">
        <v>1527</v>
      </c>
      <c r="H204" s="1337">
        <v>2004</v>
      </c>
      <c r="I204" s="1336">
        <v>0</v>
      </c>
      <c r="J204" s="1336">
        <v>0</v>
      </c>
      <c r="K204" s="1336">
        <v>0</v>
      </c>
      <c r="L204" s="1336">
        <v>0</v>
      </c>
      <c r="M204" s="1336">
        <v>0</v>
      </c>
      <c r="N204" s="1337" t="s">
        <v>204</v>
      </c>
      <c r="O204" s="1631">
        <v>595000</v>
      </c>
      <c r="P204" s="1573"/>
      <c r="Q204" s="1539"/>
      <c r="R204" s="1511" t="str">
        <f t="shared" si="97"/>
        <v>2.06.02</v>
      </c>
      <c r="S204" s="1512" t="str">
        <f t="shared" si="111"/>
        <v>ALAT RUMAH TANGGA</v>
      </c>
      <c r="T204" s="1512">
        <f t="shared" si="112"/>
        <v>5</v>
      </c>
      <c r="U204" s="1608">
        <f t="shared" si="109"/>
        <v>119000</v>
      </c>
      <c r="V204" s="1514">
        <f t="shared" si="110"/>
        <v>10</v>
      </c>
      <c r="W204" s="1609">
        <f t="shared" si="98"/>
        <v>595000</v>
      </c>
      <c r="X204" s="1609">
        <f t="shared" si="99"/>
        <v>0</v>
      </c>
      <c r="Y204" s="1609">
        <f t="shared" si="100"/>
        <v>0</v>
      </c>
      <c r="Z204" s="1609">
        <f t="shared" si="101"/>
        <v>0</v>
      </c>
      <c r="AA204" s="1609">
        <f t="shared" si="102"/>
        <v>0</v>
      </c>
      <c r="AB204" s="1609">
        <f t="shared" si="103"/>
        <v>0</v>
      </c>
      <c r="AC204" s="1609">
        <f t="shared" si="104"/>
        <v>0</v>
      </c>
      <c r="AD204" s="1515">
        <f t="shared" si="105"/>
        <v>2004</v>
      </c>
      <c r="AE204" s="1552">
        <f t="shared" si="106"/>
        <v>0</v>
      </c>
      <c r="AF204" s="1516">
        <f t="shared" si="107"/>
        <v>595000</v>
      </c>
      <c r="AG204" s="1550">
        <f t="shared" si="108"/>
        <v>595000</v>
      </c>
      <c r="AH204" s="1546">
        <f t="shared" si="94"/>
        <v>595000</v>
      </c>
      <c r="AI204" s="1540">
        <f t="shared" si="94"/>
        <v>595000</v>
      </c>
      <c r="AJ204" s="1518"/>
      <c r="AK204" s="1518"/>
      <c r="AL204" s="1518"/>
      <c r="AM204" s="1518"/>
      <c r="AN204" s="1518"/>
      <c r="AO204" s="1518"/>
      <c r="AP204" s="1518"/>
    </row>
    <row r="205" spans="1:42" s="1520" customFormat="1" ht="38" customHeight="1">
      <c r="A205" s="1563"/>
      <c r="B205" s="1337" t="s">
        <v>2820</v>
      </c>
      <c r="C205" s="1335" t="s">
        <v>1211</v>
      </c>
      <c r="D205" s="1397" t="s">
        <v>732</v>
      </c>
      <c r="E205" s="1336" t="s">
        <v>747</v>
      </c>
      <c r="F205" s="1336">
        <v>0</v>
      </c>
      <c r="G205" s="1342" t="s">
        <v>1525</v>
      </c>
      <c r="H205" s="1337">
        <v>2004</v>
      </c>
      <c r="I205" s="1336">
        <v>0</v>
      </c>
      <c r="J205" s="1336">
        <v>0</v>
      </c>
      <c r="K205" s="1336">
        <v>0</v>
      </c>
      <c r="L205" s="1336">
        <v>0</v>
      </c>
      <c r="M205" s="1336">
        <v>0</v>
      </c>
      <c r="N205" s="1337" t="s">
        <v>204</v>
      </c>
      <c r="O205" s="1631">
        <v>525000</v>
      </c>
      <c r="P205" s="1573"/>
      <c r="Q205" s="1539"/>
      <c r="R205" s="1511" t="str">
        <f t="shared" si="97"/>
        <v>2.06.02</v>
      </c>
      <c r="S205" s="1512" t="str">
        <f t="shared" si="111"/>
        <v>ALAT RUMAH TANGGA</v>
      </c>
      <c r="T205" s="1512">
        <f t="shared" si="112"/>
        <v>5</v>
      </c>
      <c r="U205" s="1608">
        <f t="shared" si="109"/>
        <v>105000</v>
      </c>
      <c r="V205" s="1514">
        <f t="shared" si="110"/>
        <v>10</v>
      </c>
      <c r="W205" s="1609">
        <f t="shared" si="98"/>
        <v>525000</v>
      </c>
      <c r="X205" s="1609">
        <f t="shared" si="99"/>
        <v>0</v>
      </c>
      <c r="Y205" s="1609">
        <f t="shared" si="100"/>
        <v>0</v>
      </c>
      <c r="Z205" s="1609">
        <f t="shared" si="101"/>
        <v>0</v>
      </c>
      <c r="AA205" s="1609">
        <f t="shared" si="102"/>
        <v>0</v>
      </c>
      <c r="AB205" s="1609">
        <f t="shared" si="103"/>
        <v>0</v>
      </c>
      <c r="AC205" s="1609">
        <f t="shared" si="104"/>
        <v>0</v>
      </c>
      <c r="AD205" s="1515">
        <f t="shared" si="105"/>
        <v>2004</v>
      </c>
      <c r="AE205" s="1552">
        <f t="shared" si="106"/>
        <v>0</v>
      </c>
      <c r="AF205" s="1516">
        <f t="shared" si="107"/>
        <v>525000</v>
      </c>
      <c r="AG205" s="1550">
        <f t="shared" si="108"/>
        <v>525000</v>
      </c>
      <c r="AH205" s="1546">
        <f t="shared" si="94"/>
        <v>525000</v>
      </c>
      <c r="AI205" s="1540">
        <f t="shared" si="94"/>
        <v>525000</v>
      </c>
      <c r="AJ205" s="1518"/>
      <c r="AK205" s="1518"/>
      <c r="AL205" s="1518"/>
      <c r="AM205" s="1518"/>
      <c r="AN205" s="1518"/>
      <c r="AO205" s="1518"/>
      <c r="AP205" s="1518"/>
    </row>
    <row r="206" spans="1:42" s="1520" customFormat="1" ht="38" customHeight="1">
      <c r="A206" s="1563"/>
      <c r="B206" s="1337" t="s">
        <v>2882</v>
      </c>
      <c r="C206" s="1335" t="s">
        <v>1212</v>
      </c>
      <c r="D206" s="1397" t="s">
        <v>732</v>
      </c>
      <c r="E206" s="1336" t="s">
        <v>747</v>
      </c>
      <c r="F206" s="1336">
        <v>0</v>
      </c>
      <c r="G206" s="1342" t="s">
        <v>1527</v>
      </c>
      <c r="H206" s="1337">
        <v>2004</v>
      </c>
      <c r="I206" s="1336">
        <v>0</v>
      </c>
      <c r="J206" s="1336">
        <v>0</v>
      </c>
      <c r="K206" s="1336">
        <v>0</v>
      </c>
      <c r="L206" s="1336">
        <v>0</v>
      </c>
      <c r="M206" s="1336">
        <v>0</v>
      </c>
      <c r="N206" s="1337" t="s">
        <v>204</v>
      </c>
      <c r="O206" s="1631">
        <v>812500</v>
      </c>
      <c r="P206" s="1573"/>
      <c r="Q206" s="1539"/>
      <c r="R206" s="1511" t="str">
        <f t="shared" si="97"/>
        <v>2.06.02</v>
      </c>
      <c r="S206" s="1512" t="str">
        <f t="shared" si="111"/>
        <v>ALAT RUMAH TANGGA</v>
      </c>
      <c r="T206" s="1512">
        <f t="shared" si="112"/>
        <v>5</v>
      </c>
      <c r="U206" s="1608">
        <f t="shared" si="109"/>
        <v>162500</v>
      </c>
      <c r="V206" s="1514">
        <f t="shared" si="110"/>
        <v>10</v>
      </c>
      <c r="W206" s="1609">
        <f t="shared" si="98"/>
        <v>812500</v>
      </c>
      <c r="X206" s="1609">
        <f t="shared" si="99"/>
        <v>0</v>
      </c>
      <c r="Y206" s="1609">
        <f t="shared" si="100"/>
        <v>0</v>
      </c>
      <c r="Z206" s="1609">
        <f t="shared" si="101"/>
        <v>0</v>
      </c>
      <c r="AA206" s="1609">
        <f t="shared" si="102"/>
        <v>0</v>
      </c>
      <c r="AB206" s="1609">
        <f t="shared" si="103"/>
        <v>0</v>
      </c>
      <c r="AC206" s="1609">
        <f t="shared" si="104"/>
        <v>0</v>
      </c>
      <c r="AD206" s="1515">
        <f t="shared" si="105"/>
        <v>2004</v>
      </c>
      <c r="AE206" s="1552">
        <f t="shared" si="106"/>
        <v>0</v>
      </c>
      <c r="AF206" s="1516">
        <f t="shared" si="107"/>
        <v>812500</v>
      </c>
      <c r="AG206" s="1550">
        <f t="shared" si="108"/>
        <v>812500</v>
      </c>
      <c r="AH206" s="1546">
        <f t="shared" si="94"/>
        <v>812500</v>
      </c>
      <c r="AI206" s="1540">
        <f t="shared" si="94"/>
        <v>812500</v>
      </c>
      <c r="AJ206" s="1518"/>
      <c r="AK206" s="1518"/>
      <c r="AL206" s="1518"/>
      <c r="AM206" s="1518"/>
      <c r="AN206" s="1518"/>
      <c r="AO206" s="1518"/>
      <c r="AP206" s="1518"/>
    </row>
    <row r="207" spans="1:42" s="1520" customFormat="1" ht="38" customHeight="1">
      <c r="A207" s="1563"/>
      <c r="B207" s="1337" t="s">
        <v>2882</v>
      </c>
      <c r="C207" s="1335" t="s">
        <v>1212</v>
      </c>
      <c r="D207" s="1397" t="s">
        <v>732</v>
      </c>
      <c r="E207" s="1336" t="s">
        <v>1497</v>
      </c>
      <c r="F207" s="1336">
        <v>0</v>
      </c>
      <c r="G207" s="1342" t="s">
        <v>233</v>
      </c>
      <c r="H207" s="1337">
        <v>2006</v>
      </c>
      <c r="I207" s="1336">
        <v>0</v>
      </c>
      <c r="J207" s="1336">
        <v>0</v>
      </c>
      <c r="K207" s="1336">
        <v>0</v>
      </c>
      <c r="L207" s="1336">
        <v>0</v>
      </c>
      <c r="M207" s="1336">
        <v>0</v>
      </c>
      <c r="N207" s="1337" t="s">
        <v>204</v>
      </c>
      <c r="O207" s="1631">
        <v>960000</v>
      </c>
      <c r="P207" s="1573"/>
      <c r="Q207" s="1539"/>
      <c r="R207" s="1511" t="str">
        <f t="shared" si="97"/>
        <v>2.06.02</v>
      </c>
      <c r="S207" s="1512" t="str">
        <f t="shared" si="111"/>
        <v>ALAT RUMAH TANGGA</v>
      </c>
      <c r="T207" s="1512">
        <f t="shared" si="112"/>
        <v>5</v>
      </c>
      <c r="U207" s="1608">
        <f t="shared" si="109"/>
        <v>192000</v>
      </c>
      <c r="V207" s="1514">
        <f t="shared" si="110"/>
        <v>8</v>
      </c>
      <c r="W207" s="1609">
        <f t="shared" si="98"/>
        <v>960000</v>
      </c>
      <c r="X207" s="1609">
        <f t="shared" si="99"/>
        <v>0</v>
      </c>
      <c r="Y207" s="1609">
        <f t="shared" si="100"/>
        <v>0</v>
      </c>
      <c r="Z207" s="1609">
        <f t="shared" si="101"/>
        <v>0</v>
      </c>
      <c r="AA207" s="1609">
        <f t="shared" si="102"/>
        <v>0</v>
      </c>
      <c r="AB207" s="1609">
        <f t="shared" si="103"/>
        <v>0</v>
      </c>
      <c r="AC207" s="1609">
        <f t="shared" si="104"/>
        <v>0</v>
      </c>
      <c r="AD207" s="1515">
        <f t="shared" si="105"/>
        <v>2006</v>
      </c>
      <c r="AE207" s="1552">
        <f t="shared" si="106"/>
        <v>0</v>
      </c>
      <c r="AF207" s="1516">
        <f t="shared" si="107"/>
        <v>960000</v>
      </c>
      <c r="AG207" s="1550">
        <f t="shared" si="108"/>
        <v>960000</v>
      </c>
      <c r="AH207" s="1546">
        <f t="shared" si="94"/>
        <v>960000</v>
      </c>
      <c r="AI207" s="1540">
        <f t="shared" si="94"/>
        <v>960000</v>
      </c>
      <c r="AJ207" s="1518"/>
      <c r="AK207" s="1518"/>
      <c r="AL207" s="1518"/>
      <c r="AM207" s="1518"/>
      <c r="AN207" s="1518"/>
      <c r="AO207" s="1518"/>
      <c r="AP207" s="1518"/>
    </row>
    <row r="208" spans="1:42" s="1520" customFormat="1" ht="38" customHeight="1">
      <c r="A208" s="1563"/>
      <c r="B208" s="1337" t="s">
        <v>2251</v>
      </c>
      <c r="C208" s="1335" t="s">
        <v>1249</v>
      </c>
      <c r="D208" s="1397" t="s">
        <v>732</v>
      </c>
      <c r="E208" s="1336" t="s">
        <v>1505</v>
      </c>
      <c r="F208" s="1336">
        <v>0</v>
      </c>
      <c r="G208" s="1342" t="s">
        <v>222</v>
      </c>
      <c r="H208" s="1337">
        <v>2006</v>
      </c>
      <c r="I208" s="1336">
        <v>0</v>
      </c>
      <c r="J208" s="1336">
        <v>0</v>
      </c>
      <c r="K208" s="1336">
        <v>0</v>
      </c>
      <c r="L208" s="1336">
        <v>0</v>
      </c>
      <c r="M208" s="1336">
        <v>0</v>
      </c>
      <c r="N208" s="1337" t="s">
        <v>204</v>
      </c>
      <c r="O208" s="1631">
        <v>1950000</v>
      </c>
      <c r="P208" s="1573"/>
      <c r="Q208" s="1539"/>
      <c r="R208" s="1511" t="str">
        <f t="shared" si="97"/>
        <v>2.06.01</v>
      </c>
      <c r="S208" s="1512" t="str">
        <f t="shared" si="111"/>
        <v>ALAT KANTOR</v>
      </c>
      <c r="T208" s="1512">
        <f t="shared" si="112"/>
        <v>5</v>
      </c>
      <c r="U208" s="1608">
        <f t="shared" si="109"/>
        <v>390000</v>
      </c>
      <c r="V208" s="1514">
        <f t="shared" si="110"/>
        <v>8</v>
      </c>
      <c r="W208" s="1609">
        <f t="shared" si="98"/>
        <v>1950000</v>
      </c>
      <c r="X208" s="1609">
        <f t="shared" si="99"/>
        <v>0</v>
      </c>
      <c r="Y208" s="1609">
        <f t="shared" si="100"/>
        <v>0</v>
      </c>
      <c r="Z208" s="1609">
        <f t="shared" si="101"/>
        <v>0</v>
      </c>
      <c r="AA208" s="1609">
        <f t="shared" si="102"/>
        <v>0</v>
      </c>
      <c r="AB208" s="1609">
        <f t="shared" si="103"/>
        <v>0</v>
      </c>
      <c r="AC208" s="1609">
        <f t="shared" si="104"/>
        <v>0</v>
      </c>
      <c r="AD208" s="1515">
        <f t="shared" si="105"/>
        <v>2006</v>
      </c>
      <c r="AE208" s="1552">
        <f t="shared" si="106"/>
        <v>0</v>
      </c>
      <c r="AF208" s="1516">
        <f t="shared" si="107"/>
        <v>1950000</v>
      </c>
      <c r="AG208" s="1550">
        <f t="shared" si="108"/>
        <v>1950000</v>
      </c>
      <c r="AH208" s="1546">
        <f t="shared" si="94"/>
        <v>1950000</v>
      </c>
      <c r="AI208" s="1546">
        <f t="shared" si="94"/>
        <v>1950000</v>
      </c>
      <c r="AJ208" s="1518"/>
      <c r="AK208" s="1518"/>
      <c r="AL208" s="1518"/>
      <c r="AM208" s="1518"/>
      <c r="AN208" s="1518"/>
      <c r="AO208" s="1518"/>
      <c r="AP208" s="1518"/>
    </row>
    <row r="209" spans="1:42" s="1520" customFormat="1" ht="38" customHeight="1">
      <c r="A209" s="1563"/>
      <c r="B209" s="1337" t="s">
        <v>2251</v>
      </c>
      <c r="C209" s="1335" t="s">
        <v>1249</v>
      </c>
      <c r="D209" s="1397" t="s">
        <v>732</v>
      </c>
      <c r="E209" s="1336" t="s">
        <v>1506</v>
      </c>
      <c r="F209" s="1336">
        <v>0</v>
      </c>
      <c r="G209" s="1342" t="s">
        <v>222</v>
      </c>
      <c r="H209" s="1337">
        <v>2006</v>
      </c>
      <c r="I209" s="1336">
        <v>0</v>
      </c>
      <c r="J209" s="1336">
        <v>0</v>
      </c>
      <c r="K209" s="1336">
        <v>0</v>
      </c>
      <c r="L209" s="1336">
        <v>0</v>
      </c>
      <c r="M209" s="1336">
        <v>0</v>
      </c>
      <c r="N209" s="1337" t="s">
        <v>204</v>
      </c>
      <c r="O209" s="1631">
        <v>975000</v>
      </c>
      <c r="P209" s="1573"/>
      <c r="Q209" s="1539"/>
      <c r="R209" s="1511" t="str">
        <f t="shared" si="97"/>
        <v>2.06.01</v>
      </c>
      <c r="S209" s="1512" t="str">
        <f t="shared" si="111"/>
        <v>ALAT KANTOR</v>
      </c>
      <c r="T209" s="1512">
        <f t="shared" si="112"/>
        <v>5</v>
      </c>
      <c r="U209" s="1608">
        <f t="shared" si="109"/>
        <v>195000</v>
      </c>
      <c r="V209" s="1514">
        <f t="shared" si="110"/>
        <v>8</v>
      </c>
      <c r="W209" s="1609">
        <f t="shared" si="98"/>
        <v>975000</v>
      </c>
      <c r="X209" s="1609">
        <f t="shared" si="99"/>
        <v>0</v>
      </c>
      <c r="Y209" s="1609">
        <f t="shared" si="100"/>
        <v>0</v>
      </c>
      <c r="Z209" s="1609">
        <f t="shared" si="101"/>
        <v>0</v>
      </c>
      <c r="AA209" s="1609">
        <f t="shared" si="102"/>
        <v>0</v>
      </c>
      <c r="AB209" s="1609">
        <f t="shared" si="103"/>
        <v>0</v>
      </c>
      <c r="AC209" s="1609">
        <f t="shared" si="104"/>
        <v>0</v>
      </c>
      <c r="AD209" s="1515">
        <f t="shared" si="105"/>
        <v>2006</v>
      </c>
      <c r="AE209" s="1552">
        <f t="shared" si="106"/>
        <v>0</v>
      </c>
      <c r="AF209" s="1516">
        <f t="shared" si="107"/>
        <v>975000</v>
      </c>
      <c r="AG209" s="1550">
        <f t="shared" si="108"/>
        <v>975000</v>
      </c>
      <c r="AH209" s="1546">
        <f t="shared" si="94"/>
        <v>975000</v>
      </c>
      <c r="AI209" s="1546">
        <f t="shared" si="94"/>
        <v>975000</v>
      </c>
      <c r="AJ209" s="1518"/>
      <c r="AK209" s="1518"/>
      <c r="AL209" s="1518"/>
      <c r="AM209" s="1518"/>
      <c r="AN209" s="1518"/>
      <c r="AO209" s="1518"/>
      <c r="AP209" s="1518"/>
    </row>
    <row r="210" spans="1:42" s="1520" customFormat="1" ht="38" customHeight="1">
      <c r="A210" s="1563"/>
      <c r="B210" s="1337" t="s">
        <v>2871</v>
      </c>
      <c r="C210" s="1335" t="s">
        <v>1288</v>
      </c>
      <c r="D210" s="1397" t="s">
        <v>732</v>
      </c>
      <c r="E210" s="1336" t="s">
        <v>1510</v>
      </c>
      <c r="F210" s="1336">
        <v>0</v>
      </c>
      <c r="G210" s="1342" t="s">
        <v>1526</v>
      </c>
      <c r="H210" s="1337">
        <v>2004</v>
      </c>
      <c r="I210" s="1336">
        <v>0</v>
      </c>
      <c r="J210" s="1336">
        <v>0</v>
      </c>
      <c r="K210" s="1336">
        <v>0</v>
      </c>
      <c r="L210" s="1336">
        <v>0</v>
      </c>
      <c r="M210" s="1336">
        <v>0</v>
      </c>
      <c r="N210" s="1337" t="s">
        <v>204</v>
      </c>
      <c r="O210" s="1631">
        <v>5625000</v>
      </c>
      <c r="P210" s="1573"/>
      <c r="Q210" s="1539"/>
      <c r="R210" s="1511" t="str">
        <f t="shared" si="97"/>
        <v>2.06.03</v>
      </c>
      <c r="S210" s="1512" t="str">
        <f t="shared" si="111"/>
        <v>KOMPUTER</v>
      </c>
      <c r="T210" s="1512">
        <f t="shared" si="112"/>
        <v>4</v>
      </c>
      <c r="U210" s="1608">
        <f t="shared" si="109"/>
        <v>1406250</v>
      </c>
      <c r="V210" s="1514">
        <f t="shared" si="110"/>
        <v>10</v>
      </c>
      <c r="W210" s="1609">
        <f t="shared" si="98"/>
        <v>5625000</v>
      </c>
      <c r="X210" s="1609">
        <f t="shared" si="99"/>
        <v>0</v>
      </c>
      <c r="Y210" s="1609">
        <f t="shared" si="100"/>
        <v>0</v>
      </c>
      <c r="Z210" s="1609">
        <f t="shared" si="101"/>
        <v>0</v>
      </c>
      <c r="AA210" s="1609">
        <f t="shared" si="102"/>
        <v>0</v>
      </c>
      <c r="AB210" s="1609">
        <f t="shared" si="103"/>
        <v>0</v>
      </c>
      <c r="AC210" s="1609">
        <f t="shared" si="104"/>
        <v>0</v>
      </c>
      <c r="AD210" s="1515">
        <f t="shared" si="105"/>
        <v>2004</v>
      </c>
      <c r="AE210" s="1552">
        <f t="shared" si="106"/>
        <v>0</v>
      </c>
      <c r="AF210" s="1516">
        <f t="shared" si="107"/>
        <v>5625000</v>
      </c>
      <c r="AG210" s="1550">
        <f t="shared" si="108"/>
        <v>5625000</v>
      </c>
      <c r="AH210" s="1546">
        <f t="shared" si="94"/>
        <v>5625000</v>
      </c>
      <c r="AI210" s="1546">
        <f t="shared" si="94"/>
        <v>5625000</v>
      </c>
      <c r="AJ210" s="1518"/>
      <c r="AK210" s="1518"/>
      <c r="AL210" s="1518"/>
      <c r="AM210" s="1518"/>
      <c r="AN210" s="1518"/>
      <c r="AO210" s="1518"/>
      <c r="AP210" s="1518"/>
    </row>
    <row r="211" spans="1:42" s="1520" customFormat="1" ht="38" customHeight="1">
      <c r="A211" s="1563"/>
      <c r="B211" s="1362" t="s">
        <v>1044</v>
      </c>
      <c r="C211" s="1335" t="s">
        <v>1202</v>
      </c>
      <c r="D211" s="1397" t="s">
        <v>732</v>
      </c>
      <c r="E211" s="1336" t="s">
        <v>1449</v>
      </c>
      <c r="F211" s="1336">
        <v>0</v>
      </c>
      <c r="G211" s="1342" t="s">
        <v>221</v>
      </c>
      <c r="H211" s="1337">
        <v>2004</v>
      </c>
      <c r="I211" s="1336">
        <v>0</v>
      </c>
      <c r="J211" s="1336">
        <v>0</v>
      </c>
      <c r="K211" s="1336">
        <v>0</v>
      </c>
      <c r="L211" s="1336">
        <v>0</v>
      </c>
      <c r="M211" s="1336">
        <v>0</v>
      </c>
      <c r="N211" s="1337" t="s">
        <v>204</v>
      </c>
      <c r="O211" s="1631">
        <v>1050000</v>
      </c>
      <c r="P211" s="1573"/>
      <c r="Q211" s="1539"/>
      <c r="R211" s="1511" t="str">
        <f t="shared" si="97"/>
        <v>2.06.03</v>
      </c>
      <c r="S211" s="1512" t="str">
        <f t="shared" si="111"/>
        <v>KOMPUTER</v>
      </c>
      <c r="T211" s="1512">
        <f t="shared" si="112"/>
        <v>4</v>
      </c>
      <c r="U211" s="1608">
        <f t="shared" si="109"/>
        <v>262500</v>
      </c>
      <c r="V211" s="1514">
        <f t="shared" si="110"/>
        <v>10</v>
      </c>
      <c r="W211" s="1609">
        <f t="shared" si="98"/>
        <v>1050000</v>
      </c>
      <c r="X211" s="1609">
        <f t="shared" si="99"/>
        <v>0</v>
      </c>
      <c r="Y211" s="1609">
        <f t="shared" si="100"/>
        <v>0</v>
      </c>
      <c r="Z211" s="1609">
        <f t="shared" si="101"/>
        <v>0</v>
      </c>
      <c r="AA211" s="1609">
        <f t="shared" si="102"/>
        <v>0</v>
      </c>
      <c r="AB211" s="1609">
        <f t="shared" si="103"/>
        <v>0</v>
      </c>
      <c r="AC211" s="1609">
        <f t="shared" si="104"/>
        <v>0</v>
      </c>
      <c r="AD211" s="1515">
        <f t="shared" si="105"/>
        <v>2004</v>
      </c>
      <c r="AE211" s="1552">
        <f t="shared" si="106"/>
        <v>0</v>
      </c>
      <c r="AF211" s="1516">
        <f t="shared" si="107"/>
        <v>1050000</v>
      </c>
      <c r="AG211" s="1550">
        <f t="shared" si="108"/>
        <v>1050000</v>
      </c>
      <c r="AH211" s="1546">
        <f t="shared" si="94"/>
        <v>1050000</v>
      </c>
      <c r="AI211" s="1546">
        <f t="shared" si="94"/>
        <v>1050000</v>
      </c>
      <c r="AJ211" s="1518"/>
      <c r="AK211" s="1518"/>
      <c r="AL211" s="1518"/>
      <c r="AM211" s="1518"/>
      <c r="AN211" s="1518"/>
      <c r="AO211" s="1518"/>
      <c r="AP211" s="1518"/>
    </row>
    <row r="212" spans="1:42" s="1520" customFormat="1" ht="38" customHeight="1">
      <c r="A212" s="1563"/>
      <c r="B212" s="1337" t="s">
        <v>2836</v>
      </c>
      <c r="C212" s="1335" t="s">
        <v>1230</v>
      </c>
      <c r="D212" s="1397" t="s">
        <v>732</v>
      </c>
      <c r="E212" s="1336" t="s">
        <v>1483</v>
      </c>
      <c r="F212" s="1336">
        <v>0</v>
      </c>
      <c r="G212" s="1342" t="s">
        <v>1526</v>
      </c>
      <c r="H212" s="1337">
        <v>2006</v>
      </c>
      <c r="I212" s="1336">
        <v>0</v>
      </c>
      <c r="J212" s="1336">
        <v>0</v>
      </c>
      <c r="K212" s="1336">
        <v>0</v>
      </c>
      <c r="L212" s="1336">
        <v>0</v>
      </c>
      <c r="M212" s="1336">
        <v>0</v>
      </c>
      <c r="N212" s="1337" t="s">
        <v>204</v>
      </c>
      <c r="O212" s="1631">
        <v>700000</v>
      </c>
      <c r="P212" s="1573"/>
      <c r="Q212" s="1539"/>
      <c r="R212" s="1511" t="str">
        <f t="shared" si="97"/>
        <v>2.06.03</v>
      </c>
      <c r="S212" s="1512" t="str">
        <f t="shared" si="111"/>
        <v>KOMPUTER</v>
      </c>
      <c r="T212" s="1512">
        <f t="shared" si="112"/>
        <v>4</v>
      </c>
      <c r="U212" s="1608">
        <f t="shared" si="109"/>
        <v>175000</v>
      </c>
      <c r="V212" s="1514">
        <f t="shared" si="110"/>
        <v>8</v>
      </c>
      <c r="W212" s="1609">
        <f t="shared" si="98"/>
        <v>700000</v>
      </c>
      <c r="X212" s="1609">
        <f t="shared" si="99"/>
        <v>0</v>
      </c>
      <c r="Y212" s="1609">
        <f t="shared" si="100"/>
        <v>0</v>
      </c>
      <c r="Z212" s="1609">
        <f t="shared" si="101"/>
        <v>0</v>
      </c>
      <c r="AA212" s="1609">
        <f t="shared" si="102"/>
        <v>0</v>
      </c>
      <c r="AB212" s="1609">
        <f t="shared" si="103"/>
        <v>0</v>
      </c>
      <c r="AC212" s="1609">
        <f t="shared" si="104"/>
        <v>0</v>
      </c>
      <c r="AD212" s="1515">
        <f t="shared" si="105"/>
        <v>2006</v>
      </c>
      <c r="AE212" s="1552">
        <f t="shared" si="106"/>
        <v>0</v>
      </c>
      <c r="AF212" s="1516">
        <f t="shared" si="107"/>
        <v>700000</v>
      </c>
      <c r="AG212" s="1550">
        <f t="shared" si="108"/>
        <v>700000</v>
      </c>
      <c r="AH212" s="1546">
        <f t="shared" si="94"/>
        <v>700000</v>
      </c>
      <c r="AI212" s="1546">
        <f t="shared" si="94"/>
        <v>700000</v>
      </c>
      <c r="AJ212" s="1518"/>
      <c r="AK212" s="1518"/>
      <c r="AL212" s="1518"/>
      <c r="AM212" s="1518"/>
      <c r="AN212" s="1518"/>
      <c r="AO212" s="1518"/>
      <c r="AP212" s="1518"/>
    </row>
    <row r="213" spans="1:42" s="1520" customFormat="1" ht="38" customHeight="1">
      <c r="A213" s="1563"/>
      <c r="B213" s="1337" t="s">
        <v>2837</v>
      </c>
      <c r="C213" s="1335" t="s">
        <v>1231</v>
      </c>
      <c r="D213" s="1397" t="s">
        <v>732</v>
      </c>
      <c r="E213" s="1336" t="s">
        <v>1483</v>
      </c>
      <c r="F213" s="1336">
        <v>0</v>
      </c>
      <c r="G213" s="1342" t="s">
        <v>222</v>
      </c>
      <c r="H213" s="1337">
        <v>2006</v>
      </c>
      <c r="I213" s="1336">
        <v>0</v>
      </c>
      <c r="J213" s="1336">
        <v>0</v>
      </c>
      <c r="K213" s="1336">
        <v>0</v>
      </c>
      <c r="L213" s="1336">
        <v>0</v>
      </c>
      <c r="M213" s="1336">
        <v>0</v>
      </c>
      <c r="N213" s="1337" t="s">
        <v>204</v>
      </c>
      <c r="O213" s="1631">
        <v>6860000</v>
      </c>
      <c r="P213" s="1573"/>
      <c r="Q213" s="1539"/>
      <c r="R213" s="1511" t="str">
        <f t="shared" si="97"/>
        <v>2.06.03</v>
      </c>
      <c r="S213" s="1512" t="str">
        <f t="shared" si="111"/>
        <v>KOMPUTER</v>
      </c>
      <c r="T213" s="1512">
        <f t="shared" si="112"/>
        <v>4</v>
      </c>
      <c r="U213" s="1608">
        <f t="shared" si="109"/>
        <v>1715000</v>
      </c>
      <c r="V213" s="1514">
        <f t="shared" si="110"/>
        <v>8</v>
      </c>
      <c r="W213" s="1609">
        <f t="shared" si="98"/>
        <v>6860000</v>
      </c>
      <c r="X213" s="1609">
        <f t="shared" si="99"/>
        <v>0</v>
      </c>
      <c r="Y213" s="1609">
        <f t="shared" si="100"/>
        <v>0</v>
      </c>
      <c r="Z213" s="1609">
        <f t="shared" si="101"/>
        <v>0</v>
      </c>
      <c r="AA213" s="1609">
        <f t="shared" si="102"/>
        <v>0</v>
      </c>
      <c r="AB213" s="1609">
        <f t="shared" si="103"/>
        <v>0</v>
      </c>
      <c r="AC213" s="1609">
        <f t="shared" si="104"/>
        <v>0</v>
      </c>
      <c r="AD213" s="1515">
        <f t="shared" si="105"/>
        <v>2006</v>
      </c>
      <c r="AE213" s="1552">
        <f t="shared" si="106"/>
        <v>0</v>
      </c>
      <c r="AF213" s="1516">
        <f t="shared" si="107"/>
        <v>6860000</v>
      </c>
      <c r="AG213" s="1550">
        <f t="shared" si="108"/>
        <v>6860000</v>
      </c>
      <c r="AH213" s="1546">
        <f t="shared" si="94"/>
        <v>6860000</v>
      </c>
      <c r="AI213" s="1546">
        <f t="shared" si="94"/>
        <v>6860000</v>
      </c>
      <c r="AJ213" s="1518"/>
      <c r="AK213" s="1518"/>
      <c r="AL213" s="1518"/>
      <c r="AM213" s="1518"/>
      <c r="AN213" s="1518"/>
      <c r="AO213" s="1518"/>
      <c r="AP213" s="1518"/>
    </row>
    <row r="214" spans="1:42" s="1520" customFormat="1" ht="38" customHeight="1">
      <c r="A214" s="1563"/>
      <c r="B214" s="1337" t="s">
        <v>3543</v>
      </c>
      <c r="C214" s="1335" t="s">
        <v>1290</v>
      </c>
      <c r="D214" s="1397" t="s">
        <v>732</v>
      </c>
      <c r="E214" s="1336" t="s">
        <v>1511</v>
      </c>
      <c r="F214" s="1336">
        <v>0</v>
      </c>
      <c r="G214" s="1342" t="s">
        <v>225</v>
      </c>
      <c r="H214" s="1337">
        <v>2004</v>
      </c>
      <c r="I214" s="1336">
        <v>0</v>
      </c>
      <c r="J214" s="1336">
        <v>0</v>
      </c>
      <c r="K214" s="1336">
        <v>0</v>
      </c>
      <c r="L214" s="1336">
        <v>0</v>
      </c>
      <c r="M214" s="1336">
        <v>0</v>
      </c>
      <c r="N214" s="1337" t="s">
        <v>204</v>
      </c>
      <c r="O214" s="1631">
        <v>91000000</v>
      </c>
      <c r="P214" s="1573"/>
      <c r="Q214" s="1539"/>
      <c r="R214" s="1511" t="str">
        <f t="shared" si="97"/>
        <v>2.06.02</v>
      </c>
      <c r="S214" s="1512" t="str">
        <f t="shared" si="111"/>
        <v>ALAT RUMAH TANGGA</v>
      </c>
      <c r="T214" s="1512">
        <f t="shared" si="112"/>
        <v>5</v>
      </c>
      <c r="U214" s="1608">
        <f t="shared" si="109"/>
        <v>18200000</v>
      </c>
      <c r="V214" s="1514">
        <f t="shared" si="110"/>
        <v>10</v>
      </c>
      <c r="W214" s="1609">
        <f t="shared" si="98"/>
        <v>91000000</v>
      </c>
      <c r="X214" s="1609">
        <f t="shared" si="99"/>
        <v>0</v>
      </c>
      <c r="Y214" s="1609">
        <f t="shared" si="100"/>
        <v>0</v>
      </c>
      <c r="Z214" s="1609">
        <f t="shared" si="101"/>
        <v>0</v>
      </c>
      <c r="AA214" s="1609">
        <f t="shared" si="102"/>
        <v>0</v>
      </c>
      <c r="AB214" s="1609">
        <f t="shared" si="103"/>
        <v>0</v>
      </c>
      <c r="AC214" s="1609">
        <f t="shared" si="104"/>
        <v>0</v>
      </c>
      <c r="AD214" s="1515">
        <f t="shared" si="105"/>
        <v>2004</v>
      </c>
      <c r="AE214" s="1552">
        <f t="shared" si="106"/>
        <v>0</v>
      </c>
      <c r="AF214" s="1516">
        <f t="shared" si="107"/>
        <v>91000000</v>
      </c>
      <c r="AG214" s="1550">
        <f t="shared" si="108"/>
        <v>91000000</v>
      </c>
      <c r="AH214" s="1546">
        <f t="shared" si="94"/>
        <v>91000000</v>
      </c>
      <c r="AI214" s="1540">
        <f t="shared" si="94"/>
        <v>91000000</v>
      </c>
      <c r="AJ214" s="1518"/>
      <c r="AK214" s="1518"/>
      <c r="AL214" s="1518"/>
      <c r="AM214" s="1518"/>
      <c r="AN214" s="1518"/>
      <c r="AO214" s="1518"/>
      <c r="AP214" s="1518"/>
    </row>
    <row r="215" spans="1:42" s="1520" customFormat="1" ht="38" customHeight="1">
      <c r="A215" s="1563"/>
      <c r="B215" s="1337" t="s">
        <v>3540</v>
      </c>
      <c r="C215" s="1335" t="s">
        <v>285</v>
      </c>
      <c r="D215" s="1397" t="s">
        <v>732</v>
      </c>
      <c r="E215" s="1336" t="s">
        <v>747</v>
      </c>
      <c r="F215" s="1336">
        <v>0</v>
      </c>
      <c r="G215" s="1342" t="s">
        <v>233</v>
      </c>
      <c r="H215" s="1337">
        <v>2006</v>
      </c>
      <c r="I215" s="1336">
        <v>0</v>
      </c>
      <c r="J215" s="1336">
        <v>0</v>
      </c>
      <c r="K215" s="1336">
        <v>0</v>
      </c>
      <c r="L215" s="1336">
        <v>0</v>
      </c>
      <c r="M215" s="1336">
        <v>0</v>
      </c>
      <c r="N215" s="1337" t="s">
        <v>204</v>
      </c>
      <c r="O215" s="1631">
        <v>6000000</v>
      </c>
      <c r="P215" s="1573"/>
      <c r="Q215" s="1539"/>
      <c r="R215" s="1511" t="str">
        <f t="shared" si="97"/>
        <v>2.06.02</v>
      </c>
      <c r="S215" s="1512" t="str">
        <f t="shared" si="111"/>
        <v>ALAT RUMAH TANGGA</v>
      </c>
      <c r="T215" s="1512">
        <f t="shared" si="112"/>
        <v>5</v>
      </c>
      <c r="U215" s="1608">
        <f t="shared" si="109"/>
        <v>1200000</v>
      </c>
      <c r="V215" s="1514">
        <f t="shared" si="110"/>
        <v>8</v>
      </c>
      <c r="W215" s="1609">
        <f t="shared" si="98"/>
        <v>6000000</v>
      </c>
      <c r="X215" s="1609">
        <f t="shared" si="99"/>
        <v>0</v>
      </c>
      <c r="Y215" s="1609">
        <f t="shared" si="100"/>
        <v>0</v>
      </c>
      <c r="Z215" s="1609">
        <f t="shared" si="101"/>
        <v>0</v>
      </c>
      <c r="AA215" s="1609">
        <f t="shared" si="102"/>
        <v>0</v>
      </c>
      <c r="AB215" s="1609">
        <f t="shared" si="103"/>
        <v>0</v>
      </c>
      <c r="AC215" s="1609">
        <f t="shared" si="104"/>
        <v>0</v>
      </c>
      <c r="AD215" s="1515">
        <f t="shared" si="105"/>
        <v>2006</v>
      </c>
      <c r="AE215" s="1552">
        <f t="shared" si="106"/>
        <v>0</v>
      </c>
      <c r="AF215" s="1516">
        <f t="shared" si="107"/>
        <v>6000000</v>
      </c>
      <c r="AG215" s="1550">
        <f t="shared" si="108"/>
        <v>6000000</v>
      </c>
      <c r="AH215" s="1546">
        <f t="shared" si="94"/>
        <v>6000000</v>
      </c>
      <c r="AI215" s="1540">
        <f t="shared" si="94"/>
        <v>6000000</v>
      </c>
      <c r="AJ215" s="1518"/>
      <c r="AK215" s="1518"/>
      <c r="AL215" s="1518"/>
      <c r="AM215" s="1518"/>
      <c r="AN215" s="1518"/>
      <c r="AO215" s="1518"/>
      <c r="AP215" s="1518"/>
    </row>
    <row r="216" spans="1:42" s="1520" customFormat="1" ht="38" customHeight="1">
      <c r="A216" s="1563"/>
      <c r="B216" s="1337" t="s">
        <v>2252</v>
      </c>
      <c r="C216" s="1335" t="s">
        <v>1203</v>
      </c>
      <c r="D216" s="1397" t="s">
        <v>732</v>
      </c>
      <c r="E216" s="1336" t="s">
        <v>747</v>
      </c>
      <c r="F216" s="1336">
        <v>0</v>
      </c>
      <c r="G216" s="1342" t="s">
        <v>1525</v>
      </c>
      <c r="H216" s="1337">
        <v>2006</v>
      </c>
      <c r="I216" s="1336">
        <v>0</v>
      </c>
      <c r="J216" s="1336">
        <v>0</v>
      </c>
      <c r="K216" s="1336">
        <v>0</v>
      </c>
      <c r="L216" s="1336">
        <v>0</v>
      </c>
      <c r="M216" s="1336">
        <v>0</v>
      </c>
      <c r="N216" s="1337" t="s">
        <v>204</v>
      </c>
      <c r="O216" s="1631">
        <v>2275000</v>
      </c>
      <c r="P216" s="1573"/>
      <c r="Q216" s="1539"/>
      <c r="R216" s="1511" t="str">
        <f t="shared" si="97"/>
        <v>2.06.02</v>
      </c>
      <c r="S216" s="1512" t="str">
        <f t="shared" si="111"/>
        <v>ALAT RUMAH TANGGA</v>
      </c>
      <c r="T216" s="1512">
        <f t="shared" si="112"/>
        <v>5</v>
      </c>
      <c r="U216" s="1608">
        <f t="shared" si="109"/>
        <v>455000</v>
      </c>
      <c r="V216" s="1514">
        <f t="shared" si="110"/>
        <v>8</v>
      </c>
      <c r="W216" s="1609">
        <f t="shared" si="98"/>
        <v>2275000</v>
      </c>
      <c r="X216" s="1609">
        <f t="shared" si="99"/>
        <v>0</v>
      </c>
      <c r="Y216" s="1609">
        <f t="shared" si="100"/>
        <v>0</v>
      </c>
      <c r="Z216" s="1609">
        <f t="shared" si="101"/>
        <v>0</v>
      </c>
      <c r="AA216" s="1609">
        <f t="shared" si="102"/>
        <v>0</v>
      </c>
      <c r="AB216" s="1609">
        <f t="shared" si="103"/>
        <v>0</v>
      </c>
      <c r="AC216" s="1609">
        <f t="shared" si="104"/>
        <v>0</v>
      </c>
      <c r="AD216" s="1515">
        <f t="shared" si="105"/>
        <v>2006</v>
      </c>
      <c r="AE216" s="1552">
        <f t="shared" si="106"/>
        <v>0</v>
      </c>
      <c r="AF216" s="1516">
        <f t="shared" si="107"/>
        <v>2275000</v>
      </c>
      <c r="AG216" s="1550">
        <f t="shared" si="108"/>
        <v>2275000</v>
      </c>
      <c r="AH216" s="1546">
        <f t="shared" si="94"/>
        <v>2275000</v>
      </c>
      <c r="AI216" s="1540">
        <f t="shared" si="94"/>
        <v>2275000</v>
      </c>
      <c r="AJ216" s="1518"/>
      <c r="AK216" s="1518"/>
      <c r="AL216" s="1518"/>
      <c r="AM216" s="1518"/>
      <c r="AN216" s="1518"/>
      <c r="AO216" s="1518"/>
      <c r="AP216" s="1518"/>
    </row>
    <row r="217" spans="1:42" s="1520" customFormat="1" ht="38" customHeight="1">
      <c r="A217" s="1563"/>
      <c r="B217" s="1362" t="s">
        <v>2816</v>
      </c>
      <c r="C217" s="1335" t="s">
        <v>1200</v>
      </c>
      <c r="D217" s="1397" t="s">
        <v>732</v>
      </c>
      <c r="E217" s="1336" t="s">
        <v>747</v>
      </c>
      <c r="F217" s="1336">
        <v>0</v>
      </c>
      <c r="G217" s="1342" t="s">
        <v>230</v>
      </c>
      <c r="H217" s="1337">
        <v>2006</v>
      </c>
      <c r="I217" s="1336">
        <v>0</v>
      </c>
      <c r="J217" s="1336">
        <v>0</v>
      </c>
      <c r="K217" s="1336">
        <v>0</v>
      </c>
      <c r="L217" s="1336">
        <v>0</v>
      </c>
      <c r="M217" s="1336">
        <v>0</v>
      </c>
      <c r="N217" s="1337" t="s">
        <v>204</v>
      </c>
      <c r="O217" s="1631">
        <v>560000</v>
      </c>
      <c r="P217" s="1573"/>
      <c r="Q217" s="1539"/>
      <c r="R217" s="1511" t="str">
        <f t="shared" si="97"/>
        <v>2.06.02</v>
      </c>
      <c r="S217" s="1512" t="str">
        <f t="shared" si="111"/>
        <v>ALAT RUMAH TANGGA</v>
      </c>
      <c r="T217" s="1512">
        <f t="shared" si="112"/>
        <v>5</v>
      </c>
      <c r="U217" s="1608">
        <f t="shared" si="109"/>
        <v>112000</v>
      </c>
      <c r="V217" s="1514">
        <f t="shared" si="110"/>
        <v>8</v>
      </c>
      <c r="W217" s="1609">
        <f t="shared" si="98"/>
        <v>560000</v>
      </c>
      <c r="X217" s="1609">
        <f t="shared" si="99"/>
        <v>0</v>
      </c>
      <c r="Y217" s="1609">
        <f t="shared" si="100"/>
        <v>0</v>
      </c>
      <c r="Z217" s="1609">
        <f t="shared" si="101"/>
        <v>0</v>
      </c>
      <c r="AA217" s="1609">
        <f t="shared" si="102"/>
        <v>0</v>
      </c>
      <c r="AB217" s="1609">
        <f t="shared" si="103"/>
        <v>0</v>
      </c>
      <c r="AC217" s="1609">
        <f t="shared" si="104"/>
        <v>0</v>
      </c>
      <c r="AD217" s="1515">
        <f t="shared" si="105"/>
        <v>2006</v>
      </c>
      <c r="AE217" s="1552">
        <f t="shared" si="106"/>
        <v>0</v>
      </c>
      <c r="AF217" s="1516">
        <f t="shared" si="107"/>
        <v>560000</v>
      </c>
      <c r="AG217" s="1550">
        <f t="shared" si="108"/>
        <v>560000</v>
      </c>
      <c r="AH217" s="1546">
        <f t="shared" si="94"/>
        <v>560000</v>
      </c>
      <c r="AI217" s="1540">
        <f t="shared" si="94"/>
        <v>560000</v>
      </c>
      <c r="AJ217" s="1518"/>
      <c r="AK217" s="1518"/>
      <c r="AL217" s="1518"/>
      <c r="AM217" s="1518"/>
      <c r="AN217" s="1518"/>
      <c r="AO217" s="1518"/>
      <c r="AP217" s="1518"/>
    </row>
    <row r="218" spans="1:42" s="1520" customFormat="1" ht="38" customHeight="1">
      <c r="A218" s="1563"/>
      <c r="B218" s="1337" t="s">
        <v>2252</v>
      </c>
      <c r="C218" s="1335" t="s">
        <v>1203</v>
      </c>
      <c r="D218" s="1397" t="s">
        <v>732</v>
      </c>
      <c r="E218" s="1336" t="s">
        <v>747</v>
      </c>
      <c r="F218" s="1336">
        <v>0</v>
      </c>
      <c r="G218" s="1342" t="s">
        <v>1525</v>
      </c>
      <c r="H218" s="1337">
        <v>2005</v>
      </c>
      <c r="I218" s="1336">
        <v>0</v>
      </c>
      <c r="J218" s="1336">
        <v>0</v>
      </c>
      <c r="K218" s="1336">
        <v>0</v>
      </c>
      <c r="L218" s="1336">
        <v>0</v>
      </c>
      <c r="M218" s="1336">
        <v>0</v>
      </c>
      <c r="N218" s="1337" t="s">
        <v>204</v>
      </c>
      <c r="O218" s="1631">
        <v>2800000</v>
      </c>
      <c r="P218" s="1573"/>
      <c r="Q218" s="1539"/>
      <c r="R218" s="1511" t="str">
        <f t="shared" si="97"/>
        <v>2.06.02</v>
      </c>
      <c r="S218" s="1512" t="str">
        <f t="shared" si="111"/>
        <v>ALAT RUMAH TANGGA</v>
      </c>
      <c r="T218" s="1512">
        <f t="shared" si="112"/>
        <v>5</v>
      </c>
      <c r="U218" s="1608">
        <f t="shared" si="109"/>
        <v>560000</v>
      </c>
      <c r="V218" s="1514">
        <f t="shared" si="110"/>
        <v>9</v>
      </c>
      <c r="W218" s="1609">
        <f t="shared" si="98"/>
        <v>2800000</v>
      </c>
      <c r="X218" s="1609">
        <f t="shared" si="99"/>
        <v>0</v>
      </c>
      <c r="Y218" s="1609">
        <f t="shared" si="100"/>
        <v>0</v>
      </c>
      <c r="Z218" s="1609">
        <f t="shared" si="101"/>
        <v>0</v>
      </c>
      <c r="AA218" s="1609">
        <f t="shared" si="102"/>
        <v>0</v>
      </c>
      <c r="AB218" s="1609">
        <f t="shared" si="103"/>
        <v>0</v>
      </c>
      <c r="AC218" s="1609">
        <f t="shared" si="104"/>
        <v>0</v>
      </c>
      <c r="AD218" s="1515">
        <f t="shared" si="105"/>
        <v>2005</v>
      </c>
      <c r="AE218" s="1552">
        <f t="shared" si="106"/>
        <v>0</v>
      </c>
      <c r="AF218" s="1516">
        <f t="shared" si="107"/>
        <v>2800000</v>
      </c>
      <c r="AG218" s="1550">
        <f t="shared" si="108"/>
        <v>2800000</v>
      </c>
      <c r="AH218" s="1546">
        <f t="shared" si="94"/>
        <v>2800000</v>
      </c>
      <c r="AI218" s="1540">
        <f t="shared" si="94"/>
        <v>2800000</v>
      </c>
      <c r="AJ218" s="1518"/>
      <c r="AK218" s="1518"/>
      <c r="AL218" s="1518"/>
      <c r="AM218" s="1518"/>
      <c r="AN218" s="1518"/>
      <c r="AO218" s="1518"/>
      <c r="AP218" s="1518"/>
    </row>
    <row r="219" spans="1:42" s="1520" customFormat="1" ht="38" customHeight="1">
      <c r="A219" s="1563"/>
      <c r="B219" s="1337" t="s">
        <v>2851</v>
      </c>
      <c r="C219" s="1335" t="s">
        <v>1256</v>
      </c>
      <c r="D219" s="1397" t="s">
        <v>732</v>
      </c>
      <c r="E219" s="1336" t="s">
        <v>747</v>
      </c>
      <c r="F219" s="1336">
        <v>0</v>
      </c>
      <c r="G219" s="1342" t="s">
        <v>1532</v>
      </c>
      <c r="H219" s="1337">
        <v>2005</v>
      </c>
      <c r="I219" s="1336">
        <v>0</v>
      </c>
      <c r="J219" s="1336">
        <v>0</v>
      </c>
      <c r="K219" s="1336">
        <v>0</v>
      </c>
      <c r="L219" s="1336">
        <v>0</v>
      </c>
      <c r="M219" s="1336">
        <v>0</v>
      </c>
      <c r="N219" s="1337" t="s">
        <v>204</v>
      </c>
      <c r="O219" s="1631">
        <v>1680000</v>
      </c>
      <c r="P219" s="1573"/>
      <c r="Q219" s="1539"/>
      <c r="R219" s="1511" t="str">
        <f t="shared" si="97"/>
        <v>2.06.04</v>
      </c>
      <c r="S219" s="1512" t="str">
        <f t="shared" si="111"/>
        <v>MEJA DAN KURSI KERJA/RAPAT PEJABAT</v>
      </c>
      <c r="T219" s="1512">
        <f t="shared" si="112"/>
        <v>5</v>
      </c>
      <c r="U219" s="1608">
        <f t="shared" si="109"/>
        <v>336000</v>
      </c>
      <c r="V219" s="1514">
        <f t="shared" si="110"/>
        <v>9</v>
      </c>
      <c r="W219" s="1609">
        <f t="shared" si="98"/>
        <v>1680000</v>
      </c>
      <c r="X219" s="1609">
        <f t="shared" si="99"/>
        <v>0</v>
      </c>
      <c r="Y219" s="1609">
        <f t="shared" si="100"/>
        <v>0</v>
      </c>
      <c r="Z219" s="1609">
        <f t="shared" si="101"/>
        <v>0</v>
      </c>
      <c r="AA219" s="1609">
        <f t="shared" si="102"/>
        <v>0</v>
      </c>
      <c r="AB219" s="1609">
        <f t="shared" si="103"/>
        <v>0</v>
      </c>
      <c r="AC219" s="1609">
        <f t="shared" si="104"/>
        <v>0</v>
      </c>
      <c r="AD219" s="1515">
        <f t="shared" si="105"/>
        <v>2005</v>
      </c>
      <c r="AE219" s="1552">
        <f t="shared" si="106"/>
        <v>0</v>
      </c>
      <c r="AF219" s="1516">
        <f t="shared" si="107"/>
        <v>1680000</v>
      </c>
      <c r="AG219" s="1550">
        <f t="shared" si="108"/>
        <v>1680000</v>
      </c>
      <c r="AH219" s="1540">
        <f t="shared" si="94"/>
        <v>1680000</v>
      </c>
      <c r="AI219" s="1546">
        <f t="shared" si="94"/>
        <v>1680000</v>
      </c>
      <c r="AJ219" s="1518"/>
      <c r="AK219" s="1518"/>
      <c r="AL219" s="1518"/>
      <c r="AM219" s="1518"/>
      <c r="AN219" s="1518"/>
      <c r="AO219" s="1518"/>
      <c r="AP219" s="1518"/>
    </row>
    <row r="220" spans="1:42" s="1520" customFormat="1" ht="38" customHeight="1">
      <c r="A220" s="1563"/>
      <c r="B220" s="1337" t="s">
        <v>3538</v>
      </c>
      <c r="C220" s="1335" t="s">
        <v>1274</v>
      </c>
      <c r="D220" s="1397" t="s">
        <v>732</v>
      </c>
      <c r="E220" s="1336" t="s">
        <v>747</v>
      </c>
      <c r="F220" s="1336">
        <v>0</v>
      </c>
      <c r="G220" s="1342" t="s">
        <v>1527</v>
      </c>
      <c r="H220" s="1337">
        <v>2005</v>
      </c>
      <c r="I220" s="1336">
        <v>0</v>
      </c>
      <c r="J220" s="1336">
        <v>0</v>
      </c>
      <c r="K220" s="1336">
        <v>0</v>
      </c>
      <c r="L220" s="1336">
        <v>0</v>
      </c>
      <c r="M220" s="1336">
        <v>0</v>
      </c>
      <c r="N220" s="1337" t="s">
        <v>204</v>
      </c>
      <c r="O220" s="1631">
        <v>800000</v>
      </c>
      <c r="P220" s="1573"/>
      <c r="Q220" s="1539"/>
      <c r="R220" s="1511" t="str">
        <f t="shared" si="97"/>
        <v>2.06.02</v>
      </c>
      <c r="S220" s="1512" t="str">
        <f t="shared" si="111"/>
        <v>ALAT RUMAH TANGGA</v>
      </c>
      <c r="T220" s="1512">
        <f t="shared" si="112"/>
        <v>5</v>
      </c>
      <c r="U220" s="1608">
        <f t="shared" si="109"/>
        <v>160000</v>
      </c>
      <c r="V220" s="1514">
        <f t="shared" si="110"/>
        <v>9</v>
      </c>
      <c r="W220" s="1609">
        <f t="shared" si="98"/>
        <v>800000</v>
      </c>
      <c r="X220" s="1609">
        <f t="shared" si="99"/>
        <v>0</v>
      </c>
      <c r="Y220" s="1609">
        <f t="shared" si="100"/>
        <v>0</v>
      </c>
      <c r="Z220" s="1609">
        <f t="shared" si="101"/>
        <v>0</v>
      </c>
      <c r="AA220" s="1609">
        <f t="shared" si="102"/>
        <v>0</v>
      </c>
      <c r="AB220" s="1609">
        <f t="shared" si="103"/>
        <v>0</v>
      </c>
      <c r="AC220" s="1609">
        <f t="shared" si="104"/>
        <v>0</v>
      </c>
      <c r="AD220" s="1515">
        <f t="shared" si="105"/>
        <v>2005</v>
      </c>
      <c r="AE220" s="1552">
        <f t="shared" si="106"/>
        <v>0</v>
      </c>
      <c r="AF220" s="1516">
        <f t="shared" si="107"/>
        <v>800000</v>
      </c>
      <c r="AG220" s="1550">
        <f t="shared" si="108"/>
        <v>800000</v>
      </c>
      <c r="AH220" s="1546">
        <f t="shared" ref="AH220:AI283" si="113">AG220+AB220</f>
        <v>800000</v>
      </c>
      <c r="AI220" s="1540">
        <f t="shared" si="113"/>
        <v>800000</v>
      </c>
      <c r="AJ220" s="1518"/>
      <c r="AK220" s="1518"/>
      <c r="AL220" s="1518"/>
      <c r="AM220" s="1518"/>
      <c r="AN220" s="1518"/>
      <c r="AO220" s="1518"/>
      <c r="AP220" s="1518"/>
    </row>
    <row r="221" spans="1:42" s="1520" customFormat="1" ht="38" customHeight="1">
      <c r="A221" s="1563"/>
      <c r="B221" s="1337" t="s">
        <v>2882</v>
      </c>
      <c r="C221" s="1335" t="s">
        <v>1198</v>
      </c>
      <c r="D221" s="1397" t="s">
        <v>732</v>
      </c>
      <c r="E221" s="1336" t="s">
        <v>747</v>
      </c>
      <c r="F221" s="1336">
        <v>0</v>
      </c>
      <c r="G221" s="1342" t="s">
        <v>1532</v>
      </c>
      <c r="H221" s="1337">
        <v>2005</v>
      </c>
      <c r="I221" s="1336">
        <v>0</v>
      </c>
      <c r="J221" s="1336">
        <v>0</v>
      </c>
      <c r="K221" s="1336">
        <v>0</v>
      </c>
      <c r="L221" s="1336">
        <v>0</v>
      </c>
      <c r="M221" s="1336">
        <v>0</v>
      </c>
      <c r="N221" s="1337" t="s">
        <v>204</v>
      </c>
      <c r="O221" s="1631">
        <v>1800000</v>
      </c>
      <c r="P221" s="1573"/>
      <c r="Q221" s="1539"/>
      <c r="R221" s="1511" t="str">
        <f t="shared" si="97"/>
        <v>2.06.02</v>
      </c>
      <c r="S221" s="1512" t="str">
        <f t="shared" si="111"/>
        <v>ALAT RUMAH TANGGA</v>
      </c>
      <c r="T221" s="1512">
        <f t="shared" si="112"/>
        <v>5</v>
      </c>
      <c r="U221" s="1608">
        <f t="shared" si="109"/>
        <v>360000</v>
      </c>
      <c r="V221" s="1514">
        <f t="shared" si="110"/>
        <v>9</v>
      </c>
      <c r="W221" s="1609">
        <f t="shared" si="98"/>
        <v>1800000</v>
      </c>
      <c r="X221" s="1609">
        <f t="shared" si="99"/>
        <v>0</v>
      </c>
      <c r="Y221" s="1609">
        <f t="shared" si="100"/>
        <v>0</v>
      </c>
      <c r="Z221" s="1609">
        <f t="shared" si="101"/>
        <v>0</v>
      </c>
      <c r="AA221" s="1609">
        <f t="shared" si="102"/>
        <v>0</v>
      </c>
      <c r="AB221" s="1609">
        <f t="shared" si="103"/>
        <v>0</v>
      </c>
      <c r="AC221" s="1609">
        <f t="shared" si="104"/>
        <v>0</v>
      </c>
      <c r="AD221" s="1515">
        <f t="shared" si="105"/>
        <v>2005</v>
      </c>
      <c r="AE221" s="1552">
        <f t="shared" si="106"/>
        <v>0</v>
      </c>
      <c r="AF221" s="1516">
        <f t="shared" si="107"/>
        <v>1800000</v>
      </c>
      <c r="AG221" s="1550">
        <f t="shared" si="108"/>
        <v>1800000</v>
      </c>
      <c r="AH221" s="1546">
        <f t="shared" si="113"/>
        <v>1800000</v>
      </c>
      <c r="AI221" s="1540">
        <f t="shared" si="113"/>
        <v>1800000</v>
      </c>
      <c r="AJ221" s="1518"/>
      <c r="AK221" s="1518"/>
      <c r="AL221" s="1518"/>
      <c r="AM221" s="1518"/>
      <c r="AN221" s="1518"/>
      <c r="AO221" s="1518"/>
      <c r="AP221" s="1518"/>
    </row>
    <row r="222" spans="1:42" s="1520" customFormat="1" ht="38" customHeight="1">
      <c r="A222" s="1563"/>
      <c r="B222" s="1362" t="s">
        <v>2816</v>
      </c>
      <c r="C222" s="1335" t="s">
        <v>1200</v>
      </c>
      <c r="D222" s="1397" t="s">
        <v>732</v>
      </c>
      <c r="E222" s="1336" t="s">
        <v>1447</v>
      </c>
      <c r="F222" s="1336">
        <v>0</v>
      </c>
      <c r="G222" s="1342" t="s">
        <v>230</v>
      </c>
      <c r="H222" s="1337">
        <v>2006</v>
      </c>
      <c r="I222" s="1336">
        <v>0</v>
      </c>
      <c r="J222" s="1336">
        <v>0</v>
      </c>
      <c r="K222" s="1336">
        <v>0</v>
      </c>
      <c r="L222" s="1336">
        <v>0</v>
      </c>
      <c r="M222" s="1336">
        <v>0</v>
      </c>
      <c r="N222" s="1337" t="s">
        <v>204</v>
      </c>
      <c r="O222" s="1631">
        <v>520000</v>
      </c>
      <c r="P222" s="1573"/>
      <c r="Q222" s="1539"/>
      <c r="R222" s="1511" t="str">
        <f t="shared" si="97"/>
        <v>2.06.02</v>
      </c>
      <c r="S222" s="1512" t="str">
        <f t="shared" si="111"/>
        <v>ALAT RUMAH TANGGA</v>
      </c>
      <c r="T222" s="1512">
        <f t="shared" si="112"/>
        <v>5</v>
      </c>
      <c r="U222" s="1608">
        <f t="shared" si="109"/>
        <v>104000</v>
      </c>
      <c r="V222" s="1514">
        <f t="shared" si="110"/>
        <v>8</v>
      </c>
      <c r="W222" s="1609">
        <f t="shared" si="98"/>
        <v>520000</v>
      </c>
      <c r="X222" s="1609">
        <f t="shared" si="99"/>
        <v>0</v>
      </c>
      <c r="Y222" s="1609">
        <f t="shared" si="100"/>
        <v>0</v>
      </c>
      <c r="Z222" s="1609">
        <f t="shared" si="101"/>
        <v>0</v>
      </c>
      <c r="AA222" s="1609">
        <f t="shared" si="102"/>
        <v>0</v>
      </c>
      <c r="AB222" s="1609">
        <f t="shared" si="103"/>
        <v>0</v>
      </c>
      <c r="AC222" s="1609">
        <f t="shared" si="104"/>
        <v>0</v>
      </c>
      <c r="AD222" s="1515">
        <f t="shared" si="105"/>
        <v>2006</v>
      </c>
      <c r="AE222" s="1552">
        <f t="shared" si="106"/>
        <v>0</v>
      </c>
      <c r="AF222" s="1516">
        <f t="shared" si="107"/>
        <v>520000</v>
      </c>
      <c r="AG222" s="1550">
        <f t="shared" si="108"/>
        <v>520000</v>
      </c>
      <c r="AH222" s="1546">
        <f t="shared" si="113"/>
        <v>520000</v>
      </c>
      <c r="AI222" s="1540">
        <f t="shared" si="113"/>
        <v>520000</v>
      </c>
      <c r="AJ222" s="1518"/>
      <c r="AK222" s="1518"/>
      <c r="AL222" s="1518"/>
      <c r="AM222" s="1518"/>
      <c r="AN222" s="1518"/>
      <c r="AO222" s="1518"/>
      <c r="AP222" s="1518"/>
    </row>
    <row r="223" spans="1:42" s="1520" customFormat="1" ht="38" customHeight="1">
      <c r="A223" s="1563"/>
      <c r="B223" s="1362" t="s">
        <v>2816</v>
      </c>
      <c r="C223" s="1335" t="s">
        <v>1200</v>
      </c>
      <c r="D223" s="1397" t="s">
        <v>732</v>
      </c>
      <c r="E223" s="1336" t="s">
        <v>747</v>
      </c>
      <c r="F223" s="1336">
        <v>0</v>
      </c>
      <c r="G223" s="1342" t="s">
        <v>230</v>
      </c>
      <c r="H223" s="1337">
        <v>2006</v>
      </c>
      <c r="I223" s="1336">
        <v>0</v>
      </c>
      <c r="J223" s="1336">
        <v>0</v>
      </c>
      <c r="K223" s="1336">
        <v>0</v>
      </c>
      <c r="L223" s="1336">
        <v>0</v>
      </c>
      <c r="M223" s="1336">
        <v>0</v>
      </c>
      <c r="N223" s="1337" t="s">
        <v>204</v>
      </c>
      <c r="O223" s="1631">
        <v>560000</v>
      </c>
      <c r="P223" s="1573"/>
      <c r="Q223" s="1539"/>
      <c r="R223" s="1511" t="str">
        <f t="shared" si="97"/>
        <v>2.06.02</v>
      </c>
      <c r="S223" s="1512" t="str">
        <f t="shared" si="111"/>
        <v>ALAT RUMAH TANGGA</v>
      </c>
      <c r="T223" s="1512">
        <f t="shared" si="112"/>
        <v>5</v>
      </c>
      <c r="U223" s="1608">
        <f t="shared" si="109"/>
        <v>112000</v>
      </c>
      <c r="V223" s="1514">
        <f t="shared" si="110"/>
        <v>8</v>
      </c>
      <c r="W223" s="1609">
        <f t="shared" si="98"/>
        <v>560000</v>
      </c>
      <c r="X223" s="1609">
        <f t="shared" si="99"/>
        <v>0</v>
      </c>
      <c r="Y223" s="1609">
        <f t="shared" si="100"/>
        <v>0</v>
      </c>
      <c r="Z223" s="1609">
        <f t="shared" si="101"/>
        <v>0</v>
      </c>
      <c r="AA223" s="1609">
        <f t="shared" si="102"/>
        <v>0</v>
      </c>
      <c r="AB223" s="1609">
        <f t="shared" si="103"/>
        <v>0</v>
      </c>
      <c r="AC223" s="1609">
        <f t="shared" si="104"/>
        <v>0</v>
      </c>
      <c r="AD223" s="1515">
        <f t="shared" si="105"/>
        <v>2006</v>
      </c>
      <c r="AE223" s="1552">
        <f t="shared" si="106"/>
        <v>0</v>
      </c>
      <c r="AF223" s="1516">
        <f t="shared" si="107"/>
        <v>560000</v>
      </c>
      <c r="AG223" s="1550">
        <f t="shared" si="108"/>
        <v>560000</v>
      </c>
      <c r="AH223" s="1546">
        <f t="shared" si="113"/>
        <v>560000</v>
      </c>
      <c r="AI223" s="1540">
        <f t="shared" si="113"/>
        <v>560000</v>
      </c>
      <c r="AJ223" s="1518"/>
      <c r="AK223" s="1518"/>
      <c r="AL223" s="1518"/>
      <c r="AM223" s="1518"/>
      <c r="AN223" s="1518"/>
      <c r="AO223" s="1518"/>
      <c r="AP223" s="1518"/>
    </row>
    <row r="224" spans="1:42" s="1520" customFormat="1" ht="38" customHeight="1">
      <c r="A224" s="1563"/>
      <c r="B224" s="1337" t="s">
        <v>2836</v>
      </c>
      <c r="C224" s="1335" t="s">
        <v>1230</v>
      </c>
      <c r="D224" s="1397" t="s">
        <v>732</v>
      </c>
      <c r="E224" s="1336" t="s">
        <v>1451</v>
      </c>
      <c r="F224" s="1336">
        <v>0</v>
      </c>
      <c r="G224" s="1342" t="s">
        <v>1526</v>
      </c>
      <c r="H224" s="1337">
        <v>2005</v>
      </c>
      <c r="I224" s="1336">
        <v>0</v>
      </c>
      <c r="J224" s="1336">
        <v>0</v>
      </c>
      <c r="K224" s="1336">
        <v>0</v>
      </c>
      <c r="L224" s="1336">
        <v>0</v>
      </c>
      <c r="M224" s="1336">
        <v>0</v>
      </c>
      <c r="N224" s="1337" t="s">
        <v>204</v>
      </c>
      <c r="O224" s="1631">
        <v>700000</v>
      </c>
      <c r="P224" s="1573" t="s">
        <v>1603</v>
      </c>
      <c r="Q224" s="1539"/>
      <c r="R224" s="1511" t="str">
        <f t="shared" si="97"/>
        <v>2.06.03</v>
      </c>
      <c r="S224" s="1512" t="str">
        <f t="shared" si="111"/>
        <v>KOMPUTER</v>
      </c>
      <c r="T224" s="1512">
        <f t="shared" si="112"/>
        <v>4</v>
      </c>
      <c r="U224" s="1608">
        <f t="shared" si="109"/>
        <v>175000</v>
      </c>
      <c r="V224" s="1514">
        <f t="shared" si="110"/>
        <v>9</v>
      </c>
      <c r="W224" s="1609">
        <f t="shared" si="98"/>
        <v>700000</v>
      </c>
      <c r="X224" s="1609">
        <f t="shared" si="99"/>
        <v>0</v>
      </c>
      <c r="Y224" s="1609">
        <f t="shared" si="100"/>
        <v>0</v>
      </c>
      <c r="Z224" s="1609">
        <f t="shared" si="101"/>
        <v>0</v>
      </c>
      <c r="AA224" s="1609">
        <f t="shared" si="102"/>
        <v>0</v>
      </c>
      <c r="AB224" s="1609">
        <f t="shared" si="103"/>
        <v>0</v>
      </c>
      <c r="AC224" s="1609">
        <f t="shared" si="104"/>
        <v>0</v>
      </c>
      <c r="AD224" s="1515">
        <f t="shared" si="105"/>
        <v>2005</v>
      </c>
      <c r="AE224" s="1552">
        <f t="shared" si="106"/>
        <v>0</v>
      </c>
      <c r="AF224" s="1516">
        <f t="shared" si="107"/>
        <v>700000</v>
      </c>
      <c r="AG224" s="1550">
        <f t="shared" si="108"/>
        <v>700000</v>
      </c>
      <c r="AH224" s="1546">
        <f t="shared" si="113"/>
        <v>700000</v>
      </c>
      <c r="AI224" s="1546">
        <f t="shared" si="113"/>
        <v>700000</v>
      </c>
      <c r="AJ224" s="1518"/>
      <c r="AK224" s="1518"/>
      <c r="AL224" s="1518"/>
      <c r="AM224" s="1518"/>
      <c r="AN224" s="1518"/>
      <c r="AO224" s="1518"/>
      <c r="AP224" s="1518"/>
    </row>
    <row r="225" spans="1:42" s="1520" customFormat="1" ht="38" customHeight="1">
      <c r="A225" s="1563"/>
      <c r="B225" s="1337" t="s">
        <v>2837</v>
      </c>
      <c r="C225" s="1335" t="s">
        <v>1231</v>
      </c>
      <c r="D225" s="1397" t="s">
        <v>732</v>
      </c>
      <c r="E225" s="1336" t="s">
        <v>1486</v>
      </c>
      <c r="F225" s="1336">
        <v>0</v>
      </c>
      <c r="G225" s="1342" t="s">
        <v>222</v>
      </c>
      <c r="H225" s="1337">
        <v>2005</v>
      </c>
      <c r="I225" s="1336">
        <v>0</v>
      </c>
      <c r="J225" s="1336">
        <v>0</v>
      </c>
      <c r="K225" s="1336">
        <v>0</v>
      </c>
      <c r="L225" s="1336">
        <v>0</v>
      </c>
      <c r="M225" s="1336">
        <v>0</v>
      </c>
      <c r="N225" s="1337" t="s">
        <v>204</v>
      </c>
      <c r="O225" s="1631">
        <v>2240000</v>
      </c>
      <c r="P225" s="1573"/>
      <c r="Q225" s="1539"/>
      <c r="R225" s="1511" t="str">
        <f t="shared" si="97"/>
        <v>2.06.03</v>
      </c>
      <c r="S225" s="1512" t="str">
        <f t="shared" si="111"/>
        <v>KOMPUTER</v>
      </c>
      <c r="T225" s="1512">
        <f t="shared" si="112"/>
        <v>4</v>
      </c>
      <c r="U225" s="1608">
        <f t="shared" si="109"/>
        <v>560000</v>
      </c>
      <c r="V225" s="1514">
        <f t="shared" si="110"/>
        <v>9</v>
      </c>
      <c r="W225" s="1609">
        <f t="shared" si="98"/>
        <v>2240000</v>
      </c>
      <c r="X225" s="1609">
        <f t="shared" si="99"/>
        <v>0</v>
      </c>
      <c r="Y225" s="1609">
        <f t="shared" si="100"/>
        <v>0</v>
      </c>
      <c r="Z225" s="1609">
        <f t="shared" si="101"/>
        <v>0</v>
      </c>
      <c r="AA225" s="1609">
        <f t="shared" si="102"/>
        <v>0</v>
      </c>
      <c r="AB225" s="1609">
        <f t="shared" si="103"/>
        <v>0</v>
      </c>
      <c r="AC225" s="1609">
        <f t="shared" si="104"/>
        <v>0</v>
      </c>
      <c r="AD225" s="1515">
        <f t="shared" si="105"/>
        <v>2005</v>
      </c>
      <c r="AE225" s="1552">
        <f t="shared" si="106"/>
        <v>0</v>
      </c>
      <c r="AF225" s="1516">
        <f t="shared" si="107"/>
        <v>2240000</v>
      </c>
      <c r="AG225" s="1550">
        <f t="shared" si="108"/>
        <v>2240000</v>
      </c>
      <c r="AH225" s="1546">
        <f t="shared" si="113"/>
        <v>2240000</v>
      </c>
      <c r="AI225" s="1546">
        <f t="shared" si="113"/>
        <v>2240000</v>
      </c>
      <c r="AJ225" s="1518"/>
      <c r="AK225" s="1518"/>
      <c r="AL225" s="1518"/>
      <c r="AM225" s="1518"/>
      <c r="AN225" s="1518"/>
      <c r="AO225" s="1518"/>
      <c r="AP225" s="1518"/>
    </row>
    <row r="226" spans="1:42" s="1520" customFormat="1" ht="38" customHeight="1">
      <c r="A226" s="1563"/>
      <c r="B226" s="1337" t="s">
        <v>2251</v>
      </c>
      <c r="C226" s="1335" t="s">
        <v>1249</v>
      </c>
      <c r="D226" s="1397" t="s">
        <v>732</v>
      </c>
      <c r="E226" s="1336" t="s">
        <v>1512</v>
      </c>
      <c r="F226" s="1336">
        <v>0</v>
      </c>
      <c r="G226" s="1342" t="s">
        <v>222</v>
      </c>
      <c r="H226" s="1337">
        <v>2006</v>
      </c>
      <c r="I226" s="1336">
        <v>0</v>
      </c>
      <c r="J226" s="1336">
        <v>0</v>
      </c>
      <c r="K226" s="1336">
        <v>0</v>
      </c>
      <c r="L226" s="1336">
        <v>0</v>
      </c>
      <c r="M226" s="1336">
        <v>0</v>
      </c>
      <c r="N226" s="1337" t="s">
        <v>204</v>
      </c>
      <c r="O226" s="1631">
        <v>1050000</v>
      </c>
      <c r="P226" s="1573" t="s">
        <v>1573</v>
      </c>
      <c r="Q226" s="1539"/>
      <c r="R226" s="1511" t="str">
        <f t="shared" si="97"/>
        <v>2.06.01</v>
      </c>
      <c r="S226" s="1512" t="str">
        <f t="shared" si="111"/>
        <v>ALAT KANTOR</v>
      </c>
      <c r="T226" s="1512">
        <f t="shared" si="112"/>
        <v>5</v>
      </c>
      <c r="U226" s="1608">
        <f t="shared" si="109"/>
        <v>210000</v>
      </c>
      <c r="V226" s="1514">
        <f t="shared" si="110"/>
        <v>8</v>
      </c>
      <c r="W226" s="1609">
        <f t="shared" si="98"/>
        <v>1050000</v>
      </c>
      <c r="X226" s="1609">
        <f t="shared" si="99"/>
        <v>0</v>
      </c>
      <c r="Y226" s="1609">
        <f t="shared" si="100"/>
        <v>0</v>
      </c>
      <c r="Z226" s="1609">
        <f t="shared" si="101"/>
        <v>0</v>
      </c>
      <c r="AA226" s="1609">
        <f t="shared" si="102"/>
        <v>0</v>
      </c>
      <c r="AB226" s="1609">
        <f t="shared" si="103"/>
        <v>0</v>
      </c>
      <c r="AC226" s="1609">
        <f t="shared" si="104"/>
        <v>0</v>
      </c>
      <c r="AD226" s="1515">
        <f t="shared" si="105"/>
        <v>2006</v>
      </c>
      <c r="AE226" s="1552">
        <f t="shared" si="106"/>
        <v>0</v>
      </c>
      <c r="AF226" s="1516">
        <f t="shared" si="107"/>
        <v>1050000</v>
      </c>
      <c r="AG226" s="1550">
        <f t="shared" si="108"/>
        <v>1050000</v>
      </c>
      <c r="AH226" s="1546">
        <f t="shared" si="113"/>
        <v>1050000</v>
      </c>
      <c r="AI226" s="1546">
        <f t="shared" si="113"/>
        <v>1050000</v>
      </c>
      <c r="AJ226" s="1518"/>
      <c r="AK226" s="1518"/>
      <c r="AL226" s="1518"/>
      <c r="AM226" s="1518"/>
      <c r="AN226" s="1518"/>
      <c r="AO226" s="1518"/>
      <c r="AP226" s="1518"/>
    </row>
    <row r="227" spans="1:42" s="1520" customFormat="1" ht="38" customHeight="1">
      <c r="A227" s="1563"/>
      <c r="B227" s="1337" t="s">
        <v>2858</v>
      </c>
      <c r="C227" s="1335" t="s">
        <v>1293</v>
      </c>
      <c r="D227" s="1337"/>
      <c r="E227" s="1336" t="s">
        <v>145</v>
      </c>
      <c r="F227" s="1336">
        <v>0</v>
      </c>
      <c r="G227" s="1342" t="s">
        <v>225</v>
      </c>
      <c r="H227" s="1337">
        <v>2006</v>
      </c>
      <c r="I227" s="1336">
        <v>0</v>
      </c>
      <c r="J227" s="1336">
        <v>0</v>
      </c>
      <c r="K227" s="1336">
        <v>0</v>
      </c>
      <c r="L227" s="1336">
        <v>0</v>
      </c>
      <c r="M227" s="1336">
        <v>0</v>
      </c>
      <c r="N227" s="1337" t="s">
        <v>204</v>
      </c>
      <c r="O227" s="1631">
        <v>6750000</v>
      </c>
      <c r="P227" s="1573" t="s">
        <v>123</v>
      </c>
      <c r="Q227" s="1539"/>
      <c r="R227" s="1511" t="str">
        <f t="shared" si="97"/>
        <v>2.06.01</v>
      </c>
      <c r="S227" s="1512" t="str">
        <f t="shared" si="111"/>
        <v>ALAT KANTOR</v>
      </c>
      <c r="T227" s="1512">
        <f t="shared" si="112"/>
        <v>5</v>
      </c>
      <c r="U227" s="1608">
        <f t="shared" si="109"/>
        <v>1350000</v>
      </c>
      <c r="V227" s="1514">
        <f t="shared" si="110"/>
        <v>8</v>
      </c>
      <c r="W227" s="1609">
        <f t="shared" si="98"/>
        <v>6750000</v>
      </c>
      <c r="X227" s="1609">
        <f t="shared" si="99"/>
        <v>0</v>
      </c>
      <c r="Y227" s="1609">
        <f t="shared" si="100"/>
        <v>0</v>
      </c>
      <c r="Z227" s="1609">
        <f t="shared" si="101"/>
        <v>0</v>
      </c>
      <c r="AA227" s="1609">
        <f t="shared" si="102"/>
        <v>0</v>
      </c>
      <c r="AB227" s="1609">
        <f t="shared" si="103"/>
        <v>0</v>
      </c>
      <c r="AC227" s="1609">
        <f t="shared" si="104"/>
        <v>0</v>
      </c>
      <c r="AD227" s="1515">
        <f t="shared" si="105"/>
        <v>2006</v>
      </c>
      <c r="AE227" s="1552">
        <f t="shared" si="106"/>
        <v>0</v>
      </c>
      <c r="AF227" s="1516">
        <f t="shared" si="107"/>
        <v>6750000</v>
      </c>
      <c r="AG227" s="1550">
        <f t="shared" si="108"/>
        <v>6750000</v>
      </c>
      <c r="AH227" s="1546">
        <f t="shared" si="113"/>
        <v>6750000</v>
      </c>
      <c r="AI227" s="1546">
        <f t="shared" si="113"/>
        <v>6750000</v>
      </c>
      <c r="AJ227" s="1518"/>
      <c r="AK227" s="1518"/>
      <c r="AL227" s="1518"/>
      <c r="AM227" s="1518"/>
      <c r="AN227" s="1518"/>
      <c r="AO227" s="1518"/>
      <c r="AP227" s="1518"/>
    </row>
    <row r="228" spans="1:42" s="1520" customFormat="1" ht="38" customHeight="1">
      <c r="A228" s="1563"/>
      <c r="B228" s="1337" t="s">
        <v>2831</v>
      </c>
      <c r="C228" s="1335" t="s">
        <v>1227</v>
      </c>
      <c r="D228" s="1337"/>
      <c r="E228" s="1336" t="s">
        <v>747</v>
      </c>
      <c r="F228" s="1336">
        <v>0</v>
      </c>
      <c r="G228" s="1342" t="s">
        <v>225</v>
      </c>
      <c r="H228" s="1337">
        <v>2006</v>
      </c>
      <c r="I228" s="1336">
        <v>0</v>
      </c>
      <c r="J228" s="1336">
        <v>0</v>
      </c>
      <c r="K228" s="1336">
        <v>0</v>
      </c>
      <c r="L228" s="1336">
        <v>0</v>
      </c>
      <c r="M228" s="1336">
        <v>0</v>
      </c>
      <c r="N228" s="1337" t="s">
        <v>204</v>
      </c>
      <c r="O228" s="1631">
        <v>5400000</v>
      </c>
      <c r="P228" s="1573" t="s">
        <v>123</v>
      </c>
      <c r="Q228" s="1539"/>
      <c r="R228" s="1511" t="str">
        <f t="shared" si="97"/>
        <v>2.06.02</v>
      </c>
      <c r="S228" s="1512" t="str">
        <f t="shared" si="111"/>
        <v>ALAT RUMAH TANGGA</v>
      </c>
      <c r="T228" s="1512">
        <f t="shared" si="112"/>
        <v>5</v>
      </c>
      <c r="U228" s="1608">
        <f t="shared" si="109"/>
        <v>1080000</v>
      </c>
      <c r="V228" s="1514">
        <f t="shared" si="110"/>
        <v>8</v>
      </c>
      <c r="W228" s="1609">
        <f t="shared" si="98"/>
        <v>5400000</v>
      </c>
      <c r="X228" s="1609">
        <f t="shared" si="99"/>
        <v>0</v>
      </c>
      <c r="Y228" s="1609">
        <f t="shared" si="100"/>
        <v>0</v>
      </c>
      <c r="Z228" s="1609">
        <f t="shared" si="101"/>
        <v>0</v>
      </c>
      <c r="AA228" s="1609">
        <f t="shared" si="102"/>
        <v>0</v>
      </c>
      <c r="AB228" s="1609">
        <f t="shared" si="103"/>
        <v>0</v>
      </c>
      <c r="AC228" s="1609">
        <f t="shared" si="104"/>
        <v>0</v>
      </c>
      <c r="AD228" s="1515">
        <f t="shared" si="105"/>
        <v>2006</v>
      </c>
      <c r="AE228" s="1552">
        <f t="shared" si="106"/>
        <v>0</v>
      </c>
      <c r="AF228" s="1516">
        <f t="shared" si="107"/>
        <v>5400000</v>
      </c>
      <c r="AG228" s="1550">
        <f t="shared" si="108"/>
        <v>5400000</v>
      </c>
      <c r="AH228" s="1546">
        <f t="shared" si="113"/>
        <v>5400000</v>
      </c>
      <c r="AI228" s="1540">
        <f t="shared" si="113"/>
        <v>5400000</v>
      </c>
      <c r="AJ228" s="1518"/>
      <c r="AK228" s="1518"/>
      <c r="AL228" s="1518"/>
      <c r="AM228" s="1518"/>
      <c r="AN228" s="1518"/>
      <c r="AO228" s="1518"/>
      <c r="AP228" s="1518"/>
    </row>
    <row r="229" spans="1:42" s="1520" customFormat="1" ht="38" customHeight="1">
      <c r="A229" s="1563"/>
      <c r="B229" s="1337" t="s">
        <v>2249</v>
      </c>
      <c r="C229" s="1335"/>
      <c r="D229" s="1397" t="s">
        <v>995</v>
      </c>
      <c r="E229" s="1336">
        <v>0</v>
      </c>
      <c r="F229" s="1336">
        <v>0</v>
      </c>
      <c r="G229" s="1342" t="s">
        <v>1561</v>
      </c>
      <c r="H229" s="1337">
        <v>2007</v>
      </c>
      <c r="I229" s="1336">
        <v>0</v>
      </c>
      <c r="J229" s="1336">
        <v>0</v>
      </c>
      <c r="K229" s="1336">
        <v>0</v>
      </c>
      <c r="L229" s="1336">
        <v>0</v>
      </c>
      <c r="M229" s="1336">
        <v>0</v>
      </c>
      <c r="N229" s="1337" t="s">
        <v>204</v>
      </c>
      <c r="O229" s="1631">
        <v>65500000</v>
      </c>
      <c r="P229" s="1573" t="s">
        <v>1573</v>
      </c>
      <c r="Q229" s="1539"/>
      <c r="R229" s="1511" t="str">
        <f t="shared" si="97"/>
        <v>2.06.02</v>
      </c>
      <c r="S229" s="1512" t="str">
        <f t="shared" si="111"/>
        <v>ALAT RUMAH TANGGA</v>
      </c>
      <c r="T229" s="1512">
        <f t="shared" si="112"/>
        <v>5</v>
      </c>
      <c r="U229" s="1608">
        <f t="shared" si="109"/>
        <v>13100000</v>
      </c>
      <c r="V229" s="1514">
        <f t="shared" si="110"/>
        <v>7</v>
      </c>
      <c r="W229" s="1609">
        <f t="shared" si="98"/>
        <v>65500000</v>
      </c>
      <c r="X229" s="1609">
        <f t="shared" si="99"/>
        <v>0</v>
      </c>
      <c r="Y229" s="1609">
        <f t="shared" si="100"/>
        <v>0</v>
      </c>
      <c r="Z229" s="1609">
        <f t="shared" si="101"/>
        <v>0</v>
      </c>
      <c r="AA229" s="1609">
        <f t="shared" si="102"/>
        <v>0</v>
      </c>
      <c r="AB229" s="1609">
        <f t="shared" si="103"/>
        <v>0</v>
      </c>
      <c r="AC229" s="1609">
        <f t="shared" si="104"/>
        <v>0</v>
      </c>
      <c r="AD229" s="1515">
        <f t="shared" si="105"/>
        <v>2007</v>
      </c>
      <c r="AE229" s="1552">
        <f t="shared" si="106"/>
        <v>0</v>
      </c>
      <c r="AF229" s="1516">
        <f t="shared" si="107"/>
        <v>65500000</v>
      </c>
      <c r="AG229" s="1550">
        <f t="shared" si="108"/>
        <v>65500000</v>
      </c>
      <c r="AH229" s="1546">
        <f t="shared" si="113"/>
        <v>65500000</v>
      </c>
      <c r="AI229" s="1540">
        <f t="shared" si="113"/>
        <v>65500000</v>
      </c>
      <c r="AJ229" s="1518"/>
      <c r="AK229" s="1518"/>
      <c r="AL229" s="1518"/>
      <c r="AM229" s="1518"/>
      <c r="AN229" s="1518"/>
      <c r="AO229" s="1518"/>
      <c r="AP229" s="1518"/>
    </row>
    <row r="230" spans="1:42" s="1520" customFormat="1" ht="38" customHeight="1">
      <c r="A230" s="1563"/>
      <c r="B230" s="1337" t="s">
        <v>2249</v>
      </c>
      <c r="C230" s="1335" t="s">
        <v>2428</v>
      </c>
      <c r="D230" s="1337" t="s">
        <v>713</v>
      </c>
      <c r="E230" s="1336">
        <v>0</v>
      </c>
      <c r="F230" s="1336">
        <v>0</v>
      </c>
      <c r="G230" s="1342" t="s">
        <v>1562</v>
      </c>
      <c r="H230" s="1337">
        <v>2007</v>
      </c>
      <c r="I230" s="1336">
        <v>0</v>
      </c>
      <c r="J230" s="1336">
        <v>0</v>
      </c>
      <c r="K230" s="1336">
        <v>0</v>
      </c>
      <c r="L230" s="1336">
        <v>0</v>
      </c>
      <c r="M230" s="1336">
        <v>0</v>
      </c>
      <c r="N230" s="1337" t="s">
        <v>204</v>
      </c>
      <c r="O230" s="1631">
        <v>8843830.7883581929</v>
      </c>
      <c r="P230" s="1573" t="s">
        <v>123</v>
      </c>
      <c r="Q230" s="1539"/>
      <c r="R230" s="1511" t="str">
        <f t="shared" si="97"/>
        <v>2.06.02</v>
      </c>
      <c r="S230" s="1512" t="str">
        <f t="shared" si="111"/>
        <v>ALAT RUMAH TANGGA</v>
      </c>
      <c r="T230" s="1512">
        <f t="shared" si="112"/>
        <v>5</v>
      </c>
      <c r="U230" s="1608">
        <f t="shared" si="109"/>
        <v>1768766.1576716385</v>
      </c>
      <c r="V230" s="1514">
        <f t="shared" si="110"/>
        <v>7</v>
      </c>
      <c r="W230" s="1609">
        <f t="shared" si="98"/>
        <v>8843830.7883581929</v>
      </c>
      <c r="X230" s="1609">
        <f t="shared" si="99"/>
        <v>0</v>
      </c>
      <c r="Y230" s="1609">
        <f t="shared" si="100"/>
        <v>0</v>
      </c>
      <c r="Z230" s="1609">
        <f t="shared" si="101"/>
        <v>0</v>
      </c>
      <c r="AA230" s="1609">
        <f t="shared" si="102"/>
        <v>0</v>
      </c>
      <c r="AB230" s="1609">
        <f t="shared" si="103"/>
        <v>0</v>
      </c>
      <c r="AC230" s="1609">
        <f t="shared" si="104"/>
        <v>0</v>
      </c>
      <c r="AD230" s="1515">
        <f t="shared" si="105"/>
        <v>2007</v>
      </c>
      <c r="AE230" s="1552">
        <f t="shared" si="106"/>
        <v>0</v>
      </c>
      <c r="AF230" s="1516">
        <f t="shared" si="107"/>
        <v>8843830.7883581929</v>
      </c>
      <c r="AG230" s="1550">
        <f t="shared" si="108"/>
        <v>8843830.7883581929</v>
      </c>
      <c r="AH230" s="1546">
        <f t="shared" si="113"/>
        <v>8843830.7883581929</v>
      </c>
      <c r="AI230" s="1540">
        <f t="shared" si="113"/>
        <v>8843830.7883581929</v>
      </c>
      <c r="AJ230" s="1518"/>
      <c r="AK230" s="1518"/>
      <c r="AL230" s="1518"/>
      <c r="AM230" s="1518"/>
      <c r="AN230" s="1518"/>
      <c r="AO230" s="1518"/>
      <c r="AP230" s="1518"/>
    </row>
    <row r="231" spans="1:42" s="1520" customFormat="1" ht="38" customHeight="1">
      <c r="A231" s="1563"/>
      <c r="B231" s="1337" t="s">
        <v>2249</v>
      </c>
      <c r="C231" s="1335" t="s">
        <v>2429</v>
      </c>
      <c r="D231" s="1337" t="s">
        <v>713</v>
      </c>
      <c r="E231" s="1336">
        <v>0</v>
      </c>
      <c r="F231" s="1336">
        <v>0</v>
      </c>
      <c r="G231" s="1342" t="s">
        <v>1562</v>
      </c>
      <c r="H231" s="1337">
        <v>2007</v>
      </c>
      <c r="I231" s="1336">
        <v>0</v>
      </c>
      <c r="J231" s="1336">
        <v>0</v>
      </c>
      <c r="K231" s="1336">
        <v>0</v>
      </c>
      <c r="L231" s="1336">
        <v>0</v>
      </c>
      <c r="M231" s="1336">
        <v>0</v>
      </c>
      <c r="N231" s="1337" t="s">
        <v>204</v>
      </c>
      <c r="O231" s="1631">
        <v>1602944.3303899225</v>
      </c>
      <c r="P231" s="1573" t="s">
        <v>123</v>
      </c>
      <c r="Q231" s="1539"/>
      <c r="R231" s="1511" t="str">
        <f t="shared" si="97"/>
        <v>2.06.02</v>
      </c>
      <c r="S231" s="1512" t="str">
        <f t="shared" si="111"/>
        <v>ALAT RUMAH TANGGA</v>
      </c>
      <c r="T231" s="1512">
        <f t="shared" si="112"/>
        <v>5</v>
      </c>
      <c r="U231" s="1608">
        <f t="shared" si="109"/>
        <v>320588.86607798451</v>
      </c>
      <c r="V231" s="1514">
        <f t="shared" si="110"/>
        <v>7</v>
      </c>
      <c r="W231" s="1609">
        <f t="shared" si="98"/>
        <v>1602944.3303899225</v>
      </c>
      <c r="X231" s="1609">
        <f t="shared" si="99"/>
        <v>0</v>
      </c>
      <c r="Y231" s="1609">
        <f t="shared" si="100"/>
        <v>0</v>
      </c>
      <c r="Z231" s="1609">
        <f t="shared" si="101"/>
        <v>0</v>
      </c>
      <c r="AA231" s="1609">
        <f t="shared" si="102"/>
        <v>0</v>
      </c>
      <c r="AB231" s="1609">
        <f t="shared" si="103"/>
        <v>0</v>
      </c>
      <c r="AC231" s="1609">
        <f t="shared" si="104"/>
        <v>0</v>
      </c>
      <c r="AD231" s="1515">
        <f t="shared" si="105"/>
        <v>2007</v>
      </c>
      <c r="AE231" s="1552">
        <f t="shared" si="106"/>
        <v>0</v>
      </c>
      <c r="AF231" s="1516">
        <f t="shared" si="107"/>
        <v>1602944.3303899225</v>
      </c>
      <c r="AG231" s="1550">
        <f t="shared" si="108"/>
        <v>1602944.3303899225</v>
      </c>
      <c r="AH231" s="1546">
        <f t="shared" si="113"/>
        <v>1602944.3303899225</v>
      </c>
      <c r="AI231" s="1540">
        <f t="shared" si="113"/>
        <v>1602944.3303899225</v>
      </c>
      <c r="AJ231" s="1518"/>
      <c r="AK231" s="1518"/>
      <c r="AL231" s="1518"/>
      <c r="AM231" s="1518"/>
      <c r="AN231" s="1518"/>
      <c r="AO231" s="1518"/>
      <c r="AP231" s="1518"/>
    </row>
    <row r="232" spans="1:42" s="1518" customFormat="1" ht="38" customHeight="1">
      <c r="A232" s="1563"/>
      <c r="B232" s="1337" t="s">
        <v>2249</v>
      </c>
      <c r="C232" s="1335" t="s">
        <v>2430</v>
      </c>
      <c r="D232" s="1337" t="s">
        <v>716</v>
      </c>
      <c r="E232" s="1336">
        <v>0</v>
      </c>
      <c r="F232" s="1336">
        <v>0</v>
      </c>
      <c r="G232" s="1342" t="s">
        <v>225</v>
      </c>
      <c r="H232" s="1337">
        <v>2007</v>
      </c>
      <c r="I232" s="1336">
        <v>0</v>
      </c>
      <c r="J232" s="1336">
        <v>0</v>
      </c>
      <c r="K232" s="1336">
        <v>0</v>
      </c>
      <c r="L232" s="1336">
        <v>0</v>
      </c>
      <c r="M232" s="1336">
        <v>0</v>
      </c>
      <c r="N232" s="1337" t="s">
        <v>204</v>
      </c>
      <c r="O232" s="1631">
        <v>3316436.5456343228</v>
      </c>
      <c r="P232" s="1573" t="s">
        <v>123</v>
      </c>
      <c r="Q232" s="1539"/>
      <c r="R232" s="1511" t="str">
        <f t="shared" si="97"/>
        <v>2.06.02</v>
      </c>
      <c r="S232" s="1512" t="str">
        <f t="shared" si="111"/>
        <v>ALAT RUMAH TANGGA</v>
      </c>
      <c r="T232" s="1512">
        <f t="shared" si="112"/>
        <v>5</v>
      </c>
      <c r="U232" s="1608">
        <f t="shared" si="109"/>
        <v>663287.30912686454</v>
      </c>
      <c r="V232" s="1514">
        <f t="shared" si="110"/>
        <v>7</v>
      </c>
      <c r="W232" s="1609">
        <f t="shared" si="98"/>
        <v>3316436.5456343228</v>
      </c>
      <c r="X232" s="1609">
        <f t="shared" si="99"/>
        <v>0</v>
      </c>
      <c r="Y232" s="1609">
        <f t="shared" si="100"/>
        <v>0</v>
      </c>
      <c r="Z232" s="1609">
        <f t="shared" si="101"/>
        <v>0</v>
      </c>
      <c r="AA232" s="1609">
        <f t="shared" si="102"/>
        <v>0</v>
      </c>
      <c r="AB232" s="1609">
        <f t="shared" si="103"/>
        <v>0</v>
      </c>
      <c r="AC232" s="1609">
        <f t="shared" si="104"/>
        <v>0</v>
      </c>
      <c r="AD232" s="1515">
        <f t="shared" si="105"/>
        <v>2007</v>
      </c>
      <c r="AE232" s="1552">
        <f t="shared" si="106"/>
        <v>0</v>
      </c>
      <c r="AF232" s="1516">
        <f t="shared" si="107"/>
        <v>3316436.5456343228</v>
      </c>
      <c r="AG232" s="1550">
        <f t="shared" si="108"/>
        <v>3316436.5456343228</v>
      </c>
      <c r="AH232" s="1546">
        <f t="shared" si="113"/>
        <v>3316436.5456343228</v>
      </c>
      <c r="AI232" s="1540">
        <f t="shared" si="113"/>
        <v>3316436.5456343228</v>
      </c>
    </row>
    <row r="233" spans="1:42" s="1518" customFormat="1" ht="38" customHeight="1">
      <c r="A233" s="1563"/>
      <c r="B233" s="1337" t="s">
        <v>2249</v>
      </c>
      <c r="C233" s="1335" t="s">
        <v>2431</v>
      </c>
      <c r="D233" s="1337" t="s">
        <v>716</v>
      </c>
      <c r="E233" s="1336">
        <v>0</v>
      </c>
      <c r="F233" s="1336">
        <v>0</v>
      </c>
      <c r="G233" s="1342" t="s">
        <v>225</v>
      </c>
      <c r="H233" s="1337">
        <v>2007</v>
      </c>
      <c r="I233" s="1336">
        <v>0</v>
      </c>
      <c r="J233" s="1336">
        <v>0</v>
      </c>
      <c r="K233" s="1336">
        <v>0</v>
      </c>
      <c r="L233" s="1336">
        <v>0</v>
      </c>
      <c r="M233" s="1336">
        <v>0</v>
      </c>
      <c r="N233" s="1337" t="s">
        <v>204</v>
      </c>
      <c r="O233" s="1631">
        <v>2929518.9486436509</v>
      </c>
      <c r="P233" s="1573" t="s">
        <v>123</v>
      </c>
      <c r="Q233" s="1539"/>
      <c r="R233" s="1511" t="str">
        <f t="shared" si="97"/>
        <v>2.06.02</v>
      </c>
      <c r="S233" s="1512" t="str">
        <f t="shared" si="111"/>
        <v>ALAT RUMAH TANGGA</v>
      </c>
      <c r="T233" s="1512">
        <f t="shared" si="112"/>
        <v>5</v>
      </c>
      <c r="U233" s="1608">
        <f t="shared" si="109"/>
        <v>585903.78972873022</v>
      </c>
      <c r="V233" s="1514">
        <f t="shared" si="110"/>
        <v>7</v>
      </c>
      <c r="W233" s="1609">
        <f t="shared" si="98"/>
        <v>2929518.9486436509</v>
      </c>
      <c r="X233" s="1609">
        <f t="shared" si="99"/>
        <v>0</v>
      </c>
      <c r="Y233" s="1609">
        <f t="shared" si="100"/>
        <v>0</v>
      </c>
      <c r="Z233" s="1609">
        <f t="shared" si="101"/>
        <v>0</v>
      </c>
      <c r="AA233" s="1609">
        <f t="shared" si="102"/>
        <v>0</v>
      </c>
      <c r="AB233" s="1609">
        <f t="shared" si="103"/>
        <v>0</v>
      </c>
      <c r="AC233" s="1609">
        <f t="shared" si="104"/>
        <v>0</v>
      </c>
      <c r="AD233" s="1515">
        <f t="shared" si="105"/>
        <v>2007</v>
      </c>
      <c r="AE233" s="1552">
        <f t="shared" si="106"/>
        <v>0</v>
      </c>
      <c r="AF233" s="1516">
        <f t="shared" si="107"/>
        <v>2929518.9486436509</v>
      </c>
      <c r="AG233" s="1550">
        <f t="shared" si="108"/>
        <v>2929518.9486436509</v>
      </c>
      <c r="AH233" s="1546">
        <f t="shared" si="113"/>
        <v>2929518.9486436509</v>
      </c>
      <c r="AI233" s="1540">
        <f t="shared" si="113"/>
        <v>2929518.9486436509</v>
      </c>
    </row>
    <row r="234" spans="1:42" s="1518" customFormat="1" ht="38" customHeight="1">
      <c r="A234" s="1563"/>
      <c r="B234" s="1337" t="s">
        <v>2249</v>
      </c>
      <c r="C234" s="1335" t="s">
        <v>2432</v>
      </c>
      <c r="D234" s="1337" t="s">
        <v>712</v>
      </c>
      <c r="E234" s="1336">
        <v>0</v>
      </c>
      <c r="F234" s="1336">
        <v>0</v>
      </c>
      <c r="G234" s="1342" t="s">
        <v>225</v>
      </c>
      <c r="H234" s="1337">
        <v>2007</v>
      </c>
      <c r="I234" s="1336">
        <v>0</v>
      </c>
      <c r="J234" s="1336">
        <v>0</v>
      </c>
      <c r="K234" s="1336">
        <v>0</v>
      </c>
      <c r="L234" s="1336">
        <v>0</v>
      </c>
      <c r="M234" s="1336">
        <v>0</v>
      </c>
      <c r="N234" s="1337" t="s">
        <v>204</v>
      </c>
      <c r="O234" s="1631">
        <v>20561906.5829328</v>
      </c>
      <c r="P234" s="1573" t="s">
        <v>123</v>
      </c>
      <c r="Q234" s="1539"/>
      <c r="R234" s="1511" t="str">
        <f t="shared" si="97"/>
        <v>2.06.02</v>
      </c>
      <c r="S234" s="1512" t="str">
        <f t="shared" si="111"/>
        <v>ALAT RUMAH TANGGA</v>
      </c>
      <c r="T234" s="1512">
        <f t="shared" si="112"/>
        <v>5</v>
      </c>
      <c r="U234" s="1608">
        <f t="shared" si="109"/>
        <v>4112381.3165865601</v>
      </c>
      <c r="V234" s="1514">
        <f t="shared" si="110"/>
        <v>7</v>
      </c>
      <c r="W234" s="1609">
        <f t="shared" si="98"/>
        <v>20561906.5829328</v>
      </c>
      <c r="X234" s="1609">
        <f t="shared" si="99"/>
        <v>0</v>
      </c>
      <c r="Y234" s="1609">
        <f t="shared" si="100"/>
        <v>0</v>
      </c>
      <c r="Z234" s="1609">
        <f t="shared" si="101"/>
        <v>0</v>
      </c>
      <c r="AA234" s="1609">
        <f t="shared" si="102"/>
        <v>0</v>
      </c>
      <c r="AB234" s="1609">
        <f t="shared" si="103"/>
        <v>0</v>
      </c>
      <c r="AC234" s="1609">
        <f t="shared" si="104"/>
        <v>0</v>
      </c>
      <c r="AD234" s="1515">
        <f t="shared" si="105"/>
        <v>2007</v>
      </c>
      <c r="AE234" s="1552">
        <f t="shared" si="106"/>
        <v>0</v>
      </c>
      <c r="AF234" s="1516">
        <f t="shared" si="107"/>
        <v>20561906.5829328</v>
      </c>
      <c r="AG234" s="1550">
        <f t="shared" si="108"/>
        <v>20561906.5829328</v>
      </c>
      <c r="AH234" s="1546">
        <f t="shared" si="113"/>
        <v>20561906.5829328</v>
      </c>
      <c r="AI234" s="1540">
        <f t="shared" si="113"/>
        <v>20561906.5829328</v>
      </c>
    </row>
    <row r="235" spans="1:42" s="1518" customFormat="1" ht="38" customHeight="1">
      <c r="A235" s="1563"/>
      <c r="B235" s="1337" t="s">
        <v>2249</v>
      </c>
      <c r="C235" s="1335" t="s">
        <v>2433</v>
      </c>
      <c r="D235" s="1337" t="s">
        <v>713</v>
      </c>
      <c r="E235" s="1336">
        <v>0</v>
      </c>
      <c r="F235" s="1336">
        <v>0</v>
      </c>
      <c r="G235" s="1342" t="s">
        <v>225</v>
      </c>
      <c r="H235" s="1337">
        <v>2007</v>
      </c>
      <c r="I235" s="1336">
        <v>0</v>
      </c>
      <c r="J235" s="1336">
        <v>0</v>
      </c>
      <c r="K235" s="1336">
        <v>0</v>
      </c>
      <c r="L235" s="1336">
        <v>0</v>
      </c>
      <c r="M235" s="1336">
        <v>0</v>
      </c>
      <c r="N235" s="1337" t="s">
        <v>204</v>
      </c>
      <c r="O235" s="1631">
        <v>967293.99247667729</v>
      </c>
      <c r="P235" s="1573" t="s">
        <v>123</v>
      </c>
      <c r="Q235" s="1539"/>
      <c r="R235" s="1511" t="str">
        <f t="shared" si="97"/>
        <v>2.06.02</v>
      </c>
      <c r="S235" s="1512" t="str">
        <f t="shared" si="111"/>
        <v>ALAT RUMAH TANGGA</v>
      </c>
      <c r="T235" s="1512">
        <f t="shared" si="112"/>
        <v>5</v>
      </c>
      <c r="U235" s="1608">
        <f t="shared" si="109"/>
        <v>193458.79849533545</v>
      </c>
      <c r="V235" s="1514">
        <f t="shared" si="110"/>
        <v>7</v>
      </c>
      <c r="W235" s="1609">
        <f t="shared" si="98"/>
        <v>967293.99247667729</v>
      </c>
      <c r="X235" s="1609">
        <f t="shared" si="99"/>
        <v>0</v>
      </c>
      <c r="Y235" s="1609">
        <f t="shared" si="100"/>
        <v>0</v>
      </c>
      <c r="Z235" s="1609">
        <f t="shared" si="101"/>
        <v>0</v>
      </c>
      <c r="AA235" s="1609">
        <f t="shared" si="102"/>
        <v>0</v>
      </c>
      <c r="AB235" s="1609">
        <f t="shared" si="103"/>
        <v>0</v>
      </c>
      <c r="AC235" s="1609">
        <f t="shared" si="104"/>
        <v>0</v>
      </c>
      <c r="AD235" s="1515">
        <f t="shared" si="105"/>
        <v>2007</v>
      </c>
      <c r="AE235" s="1552">
        <f t="shared" si="106"/>
        <v>0</v>
      </c>
      <c r="AF235" s="1516">
        <f t="shared" si="107"/>
        <v>967293.99247667729</v>
      </c>
      <c r="AG235" s="1550">
        <f t="shared" si="108"/>
        <v>967293.99247667729</v>
      </c>
      <c r="AH235" s="1546">
        <f t="shared" si="113"/>
        <v>967293.99247667729</v>
      </c>
      <c r="AI235" s="1540">
        <f t="shared" si="113"/>
        <v>967293.99247667729</v>
      </c>
    </row>
    <row r="236" spans="1:42" s="1518" customFormat="1" ht="38" customHeight="1">
      <c r="A236" s="1563"/>
      <c r="B236" s="1337" t="s">
        <v>2245</v>
      </c>
      <c r="C236" s="1335" t="s">
        <v>1205</v>
      </c>
      <c r="D236" s="1397" t="s">
        <v>1440</v>
      </c>
      <c r="E236" s="1336">
        <v>0</v>
      </c>
      <c r="F236" s="1336">
        <v>0</v>
      </c>
      <c r="G236" s="1342" t="s">
        <v>238</v>
      </c>
      <c r="H236" s="1337">
        <v>2007</v>
      </c>
      <c r="I236" s="1336">
        <v>0</v>
      </c>
      <c r="J236" s="1336">
        <v>0</v>
      </c>
      <c r="K236" s="1336">
        <v>0</v>
      </c>
      <c r="L236" s="1336">
        <v>0</v>
      </c>
      <c r="M236" s="1336">
        <v>0</v>
      </c>
      <c r="N236" s="1337" t="s">
        <v>204</v>
      </c>
      <c r="O236" s="1631">
        <v>49789094.574409492</v>
      </c>
      <c r="P236" s="1573" t="s">
        <v>123</v>
      </c>
      <c r="Q236" s="1539"/>
      <c r="R236" s="1511" t="str">
        <f t="shared" si="97"/>
        <v>2.06.02</v>
      </c>
      <c r="S236" s="1512" t="str">
        <f t="shared" si="111"/>
        <v>ALAT RUMAH TANGGA</v>
      </c>
      <c r="T236" s="1512">
        <f t="shared" si="112"/>
        <v>5</v>
      </c>
      <c r="U236" s="1608">
        <f t="shared" si="109"/>
        <v>9957818.9148818981</v>
      </c>
      <c r="V236" s="1514">
        <f t="shared" si="110"/>
        <v>7</v>
      </c>
      <c r="W236" s="1609">
        <f t="shared" si="98"/>
        <v>49789094.574409492</v>
      </c>
      <c r="X236" s="1609">
        <f t="shared" si="99"/>
        <v>0</v>
      </c>
      <c r="Y236" s="1609">
        <f t="shared" si="100"/>
        <v>0</v>
      </c>
      <c r="Z236" s="1609">
        <f t="shared" si="101"/>
        <v>0</v>
      </c>
      <c r="AA236" s="1609">
        <f t="shared" si="102"/>
        <v>0</v>
      </c>
      <c r="AB236" s="1609">
        <f t="shared" si="103"/>
        <v>0</v>
      </c>
      <c r="AC236" s="1609">
        <f t="shared" si="104"/>
        <v>0</v>
      </c>
      <c r="AD236" s="1515">
        <f t="shared" si="105"/>
        <v>2007</v>
      </c>
      <c r="AE236" s="1552">
        <f t="shared" si="106"/>
        <v>0</v>
      </c>
      <c r="AF236" s="1516">
        <f t="shared" si="107"/>
        <v>49789094.574409492</v>
      </c>
      <c r="AG236" s="1550">
        <f t="shared" si="108"/>
        <v>49789094.574409492</v>
      </c>
      <c r="AH236" s="1546">
        <f t="shared" si="113"/>
        <v>49789094.574409492</v>
      </c>
      <c r="AI236" s="1540">
        <f t="shared" si="113"/>
        <v>49789094.574409492</v>
      </c>
    </row>
    <row r="237" spans="1:42" s="1518" customFormat="1" ht="38" customHeight="1">
      <c r="A237" s="1563"/>
      <c r="B237" s="1337" t="s">
        <v>2249</v>
      </c>
      <c r="C237" s="1335" t="s">
        <v>2434</v>
      </c>
      <c r="D237" s="1337" t="s">
        <v>712</v>
      </c>
      <c r="E237" s="1336">
        <v>0</v>
      </c>
      <c r="F237" s="1336">
        <v>0</v>
      </c>
      <c r="G237" s="1342" t="s">
        <v>238</v>
      </c>
      <c r="H237" s="1337">
        <v>2007</v>
      </c>
      <c r="I237" s="1336">
        <v>0</v>
      </c>
      <c r="J237" s="1336">
        <v>0</v>
      </c>
      <c r="K237" s="1336">
        <v>0</v>
      </c>
      <c r="L237" s="1336">
        <v>0</v>
      </c>
      <c r="M237" s="1336">
        <v>0</v>
      </c>
      <c r="N237" s="1337" t="s">
        <v>204</v>
      </c>
      <c r="O237" s="1631">
        <v>3983127.5659527592</v>
      </c>
      <c r="P237" s="1573" t="s">
        <v>123</v>
      </c>
      <c r="Q237" s="1539" t="s">
        <v>3530</v>
      </c>
      <c r="R237" s="1511" t="str">
        <f t="shared" si="97"/>
        <v>2.06.02</v>
      </c>
      <c r="S237" s="1512" t="str">
        <f t="shared" si="111"/>
        <v>ALAT RUMAH TANGGA</v>
      </c>
      <c r="T237" s="1512">
        <f t="shared" si="112"/>
        <v>5</v>
      </c>
      <c r="U237" s="1608">
        <f t="shared" si="109"/>
        <v>796625.51319055189</v>
      </c>
      <c r="V237" s="1514">
        <f t="shared" si="110"/>
        <v>7</v>
      </c>
      <c r="W237" s="1609">
        <f t="shared" si="98"/>
        <v>3983127.5659527592</v>
      </c>
      <c r="X237" s="1609">
        <f t="shared" si="99"/>
        <v>0</v>
      </c>
      <c r="Y237" s="1609">
        <f t="shared" si="100"/>
        <v>0</v>
      </c>
      <c r="Z237" s="1609">
        <f t="shared" si="101"/>
        <v>0</v>
      </c>
      <c r="AA237" s="1609">
        <f t="shared" si="102"/>
        <v>0</v>
      </c>
      <c r="AB237" s="1609">
        <f t="shared" si="103"/>
        <v>0</v>
      </c>
      <c r="AC237" s="1609">
        <f t="shared" si="104"/>
        <v>0</v>
      </c>
      <c r="AD237" s="1515">
        <f t="shared" si="105"/>
        <v>2007</v>
      </c>
      <c r="AE237" s="1552">
        <f t="shared" si="106"/>
        <v>0</v>
      </c>
      <c r="AF237" s="1516">
        <f t="shared" si="107"/>
        <v>3983127.5659527592</v>
      </c>
      <c r="AG237" s="1550">
        <f t="shared" si="108"/>
        <v>3983127.5659527592</v>
      </c>
      <c r="AH237" s="1546">
        <f t="shared" si="113"/>
        <v>3983127.5659527592</v>
      </c>
      <c r="AI237" s="1540">
        <f t="shared" si="113"/>
        <v>3983127.5659527592</v>
      </c>
    </row>
    <row r="238" spans="1:42" s="1518" customFormat="1" ht="38" customHeight="1">
      <c r="A238" s="1563"/>
      <c r="B238" s="1337" t="s">
        <v>2877</v>
      </c>
      <c r="C238" s="1335" t="s">
        <v>2435</v>
      </c>
      <c r="D238" s="1337" t="s">
        <v>713</v>
      </c>
      <c r="E238" s="1336">
        <v>0</v>
      </c>
      <c r="F238" s="1336">
        <v>0</v>
      </c>
      <c r="G238" s="1342" t="s">
        <v>1574</v>
      </c>
      <c r="H238" s="1337">
        <v>2007</v>
      </c>
      <c r="I238" s="1336">
        <v>0</v>
      </c>
      <c r="J238" s="1336">
        <v>0</v>
      </c>
      <c r="K238" s="1336">
        <v>0</v>
      </c>
      <c r="L238" s="1336">
        <v>0</v>
      </c>
      <c r="M238" s="1336">
        <v>0</v>
      </c>
      <c r="N238" s="1337" t="s">
        <v>204</v>
      </c>
      <c r="O238" s="1631">
        <v>11949382.697858278</v>
      </c>
      <c r="P238" s="1573" t="s">
        <v>123</v>
      </c>
      <c r="Q238" s="1539"/>
      <c r="R238" s="1511" t="str">
        <f t="shared" si="97"/>
        <v>2.06.02</v>
      </c>
      <c r="S238" s="1512" t="str">
        <f t="shared" si="111"/>
        <v>ALAT RUMAH TANGGA</v>
      </c>
      <c r="T238" s="1512">
        <f t="shared" si="112"/>
        <v>5</v>
      </c>
      <c r="U238" s="1608">
        <f t="shared" si="109"/>
        <v>2389876.5395716554</v>
      </c>
      <c r="V238" s="1514">
        <f t="shared" si="110"/>
        <v>7</v>
      </c>
      <c r="W238" s="1609">
        <f t="shared" si="98"/>
        <v>11949382.697858278</v>
      </c>
      <c r="X238" s="1609">
        <f t="shared" si="99"/>
        <v>0</v>
      </c>
      <c r="Y238" s="1609">
        <f t="shared" si="100"/>
        <v>0</v>
      </c>
      <c r="Z238" s="1609">
        <f t="shared" si="101"/>
        <v>0</v>
      </c>
      <c r="AA238" s="1609">
        <f t="shared" si="102"/>
        <v>0</v>
      </c>
      <c r="AB238" s="1609">
        <f t="shared" si="103"/>
        <v>0</v>
      </c>
      <c r="AC238" s="1609">
        <f t="shared" si="104"/>
        <v>0</v>
      </c>
      <c r="AD238" s="1515">
        <f t="shared" si="105"/>
        <v>2007</v>
      </c>
      <c r="AE238" s="1552">
        <f t="shared" si="106"/>
        <v>0</v>
      </c>
      <c r="AF238" s="1516">
        <f t="shared" si="107"/>
        <v>11949382.697858278</v>
      </c>
      <c r="AG238" s="1550">
        <f t="shared" si="108"/>
        <v>11949382.697858278</v>
      </c>
      <c r="AH238" s="1546">
        <f t="shared" si="113"/>
        <v>11949382.697858278</v>
      </c>
      <c r="AI238" s="1540">
        <f t="shared" si="113"/>
        <v>11949382.697858278</v>
      </c>
    </row>
    <row r="239" spans="1:42" s="1518" customFormat="1" ht="38" customHeight="1">
      <c r="A239" s="1563"/>
      <c r="B239" s="1337" t="s">
        <v>2849</v>
      </c>
      <c r="C239" s="1335" t="s">
        <v>2436</v>
      </c>
      <c r="D239" s="1337" t="s">
        <v>725</v>
      </c>
      <c r="E239" s="1336">
        <v>0</v>
      </c>
      <c r="F239" s="1336">
        <v>0</v>
      </c>
      <c r="G239" s="1342" t="s">
        <v>225</v>
      </c>
      <c r="H239" s="1337">
        <v>2007</v>
      </c>
      <c r="I239" s="1336">
        <v>0</v>
      </c>
      <c r="J239" s="1336">
        <v>0</v>
      </c>
      <c r="K239" s="1336">
        <v>0</v>
      </c>
      <c r="L239" s="1336">
        <v>0</v>
      </c>
      <c r="M239" s="1336">
        <v>0</v>
      </c>
      <c r="N239" s="1337" t="s">
        <v>204</v>
      </c>
      <c r="O239" s="1631">
        <v>2284263.3086562413</v>
      </c>
      <c r="P239" s="1573" t="s">
        <v>123</v>
      </c>
      <c r="Q239" s="1539"/>
      <c r="R239" s="1511" t="str">
        <f t="shared" si="97"/>
        <v>2.06.02</v>
      </c>
      <c r="S239" s="1512" t="str">
        <f t="shared" si="111"/>
        <v>ALAT RUMAH TANGGA</v>
      </c>
      <c r="T239" s="1512">
        <f t="shared" si="112"/>
        <v>5</v>
      </c>
      <c r="U239" s="1608">
        <f t="shared" si="109"/>
        <v>456852.66173124826</v>
      </c>
      <c r="V239" s="1514">
        <f t="shared" si="110"/>
        <v>7</v>
      </c>
      <c r="W239" s="1609">
        <f t="shared" si="98"/>
        <v>2284263.3086562413</v>
      </c>
      <c r="X239" s="1609">
        <f t="shared" si="99"/>
        <v>0</v>
      </c>
      <c r="Y239" s="1609">
        <f t="shared" si="100"/>
        <v>0</v>
      </c>
      <c r="Z239" s="1609">
        <f t="shared" si="101"/>
        <v>0</v>
      </c>
      <c r="AA239" s="1609">
        <f t="shared" si="102"/>
        <v>0</v>
      </c>
      <c r="AB239" s="1609">
        <f t="shared" si="103"/>
        <v>0</v>
      </c>
      <c r="AC239" s="1609">
        <f t="shared" si="104"/>
        <v>0</v>
      </c>
      <c r="AD239" s="1515">
        <f t="shared" si="105"/>
        <v>2007</v>
      </c>
      <c r="AE239" s="1552">
        <f t="shared" si="106"/>
        <v>0</v>
      </c>
      <c r="AF239" s="1516">
        <f t="shared" si="107"/>
        <v>2284263.3086562413</v>
      </c>
      <c r="AG239" s="1550">
        <f t="shared" si="108"/>
        <v>2284263.3086562413</v>
      </c>
      <c r="AH239" s="1546">
        <f t="shared" si="113"/>
        <v>2284263.3086562413</v>
      </c>
      <c r="AI239" s="1540">
        <f t="shared" si="113"/>
        <v>2284263.3086562413</v>
      </c>
    </row>
    <row r="240" spans="1:42" s="1518" customFormat="1" ht="38" customHeight="1">
      <c r="A240" s="1563"/>
      <c r="B240" s="1337" t="s">
        <v>2249</v>
      </c>
      <c r="C240" s="1335" t="s">
        <v>2437</v>
      </c>
      <c r="D240" s="1337"/>
      <c r="E240" s="1336">
        <v>0</v>
      </c>
      <c r="F240" s="1336">
        <v>0</v>
      </c>
      <c r="G240" s="1342" t="s">
        <v>1576</v>
      </c>
      <c r="H240" s="1337">
        <v>2007</v>
      </c>
      <c r="I240" s="1336">
        <v>0</v>
      </c>
      <c r="J240" s="1336">
        <v>0</v>
      </c>
      <c r="K240" s="1336">
        <v>0</v>
      </c>
      <c r="L240" s="1336">
        <v>0</v>
      </c>
      <c r="M240" s="1336">
        <v>0</v>
      </c>
      <c r="N240" s="1337" t="s">
        <v>204</v>
      </c>
      <c r="O240" s="1631">
        <v>18249966.30218355</v>
      </c>
      <c r="P240" s="1573" t="s">
        <v>123</v>
      </c>
      <c r="Q240" s="1539" t="s">
        <v>3530</v>
      </c>
      <c r="R240" s="1511" t="str">
        <f t="shared" si="97"/>
        <v>2.06.02</v>
      </c>
      <c r="S240" s="1512" t="str">
        <f t="shared" si="111"/>
        <v>ALAT RUMAH TANGGA</v>
      </c>
      <c r="T240" s="1512">
        <f t="shared" si="112"/>
        <v>5</v>
      </c>
      <c r="U240" s="1608">
        <f t="shared" si="109"/>
        <v>3649993.26043671</v>
      </c>
      <c r="V240" s="1514">
        <f t="shared" si="110"/>
        <v>7</v>
      </c>
      <c r="W240" s="1609">
        <f t="shared" si="98"/>
        <v>18249966.30218355</v>
      </c>
      <c r="X240" s="1609">
        <f t="shared" si="99"/>
        <v>0</v>
      </c>
      <c r="Y240" s="1609">
        <f t="shared" si="100"/>
        <v>0</v>
      </c>
      <c r="Z240" s="1609">
        <f t="shared" si="101"/>
        <v>0</v>
      </c>
      <c r="AA240" s="1609">
        <f t="shared" si="102"/>
        <v>0</v>
      </c>
      <c r="AB240" s="1609">
        <f t="shared" si="103"/>
        <v>0</v>
      </c>
      <c r="AC240" s="1609">
        <f t="shared" si="104"/>
        <v>0</v>
      </c>
      <c r="AD240" s="1515">
        <f t="shared" si="105"/>
        <v>2007</v>
      </c>
      <c r="AE240" s="1552">
        <f t="shared" si="106"/>
        <v>0</v>
      </c>
      <c r="AF240" s="1516">
        <f t="shared" si="107"/>
        <v>18249966.30218355</v>
      </c>
      <c r="AG240" s="1550">
        <f t="shared" si="108"/>
        <v>18249966.30218355</v>
      </c>
      <c r="AH240" s="1546">
        <f t="shared" si="113"/>
        <v>18249966.30218355</v>
      </c>
      <c r="AI240" s="1540">
        <f t="shared" si="113"/>
        <v>18249966.30218355</v>
      </c>
    </row>
    <row r="241" spans="1:35" s="1518" customFormat="1" ht="38" customHeight="1">
      <c r="A241" s="1563"/>
      <c r="B241" s="1337" t="s">
        <v>2249</v>
      </c>
      <c r="C241" s="1335" t="s">
        <v>2438</v>
      </c>
      <c r="D241" s="1337"/>
      <c r="E241" s="1336">
        <v>0</v>
      </c>
      <c r="F241" s="1336">
        <v>0</v>
      </c>
      <c r="G241" s="1342" t="s">
        <v>1575</v>
      </c>
      <c r="H241" s="1337">
        <v>2007</v>
      </c>
      <c r="I241" s="1336">
        <v>0</v>
      </c>
      <c r="J241" s="1336">
        <v>0</v>
      </c>
      <c r="K241" s="1336">
        <v>0</v>
      </c>
      <c r="L241" s="1336">
        <v>0</v>
      </c>
      <c r="M241" s="1336">
        <v>0</v>
      </c>
      <c r="N241" s="1337" t="s">
        <v>204</v>
      </c>
      <c r="O241" s="1631">
        <v>39765896.040389478</v>
      </c>
      <c r="P241" s="1573" t="s">
        <v>123</v>
      </c>
      <c r="Q241" s="1539" t="s">
        <v>3530</v>
      </c>
      <c r="R241" s="1511" t="str">
        <f t="shared" si="97"/>
        <v>2.06.02</v>
      </c>
      <c r="S241" s="1512" t="str">
        <f t="shared" si="111"/>
        <v>ALAT RUMAH TANGGA</v>
      </c>
      <c r="T241" s="1512">
        <f t="shared" si="112"/>
        <v>5</v>
      </c>
      <c r="U241" s="1608">
        <f t="shared" si="109"/>
        <v>7953179.2080778955</v>
      </c>
      <c r="V241" s="1514">
        <f t="shared" si="110"/>
        <v>7</v>
      </c>
      <c r="W241" s="1609">
        <f t="shared" si="98"/>
        <v>39765896.040389478</v>
      </c>
      <c r="X241" s="1609">
        <f t="shared" si="99"/>
        <v>0</v>
      </c>
      <c r="Y241" s="1609">
        <f t="shared" si="100"/>
        <v>0</v>
      </c>
      <c r="Z241" s="1609">
        <f t="shared" si="101"/>
        <v>0</v>
      </c>
      <c r="AA241" s="1609">
        <f t="shared" si="102"/>
        <v>0</v>
      </c>
      <c r="AB241" s="1609">
        <f t="shared" si="103"/>
        <v>0</v>
      </c>
      <c r="AC241" s="1609">
        <f t="shared" si="104"/>
        <v>0</v>
      </c>
      <c r="AD241" s="1515">
        <f t="shared" si="105"/>
        <v>2007</v>
      </c>
      <c r="AE241" s="1552">
        <f t="shared" si="106"/>
        <v>0</v>
      </c>
      <c r="AF241" s="1516">
        <f t="shared" si="107"/>
        <v>39765896.040389478</v>
      </c>
      <c r="AG241" s="1550">
        <f t="shared" si="108"/>
        <v>39765896.040389478</v>
      </c>
      <c r="AH241" s="1546">
        <f t="shared" si="113"/>
        <v>39765896.040389478</v>
      </c>
      <c r="AI241" s="1540">
        <f t="shared" si="113"/>
        <v>39765896.040389478</v>
      </c>
    </row>
    <row r="242" spans="1:35" s="1518" customFormat="1" ht="38" customHeight="1">
      <c r="A242" s="1563"/>
      <c r="B242" s="1337" t="s">
        <v>2249</v>
      </c>
      <c r="C242" s="1335" t="s">
        <v>2439</v>
      </c>
      <c r="D242" s="1337"/>
      <c r="E242" s="1336">
        <v>0</v>
      </c>
      <c r="F242" s="1336">
        <v>0</v>
      </c>
      <c r="G242" s="1342" t="s">
        <v>1576</v>
      </c>
      <c r="H242" s="1337">
        <v>2007</v>
      </c>
      <c r="I242" s="1336">
        <v>0</v>
      </c>
      <c r="J242" s="1336">
        <v>0</v>
      </c>
      <c r="K242" s="1336">
        <v>0</v>
      </c>
      <c r="L242" s="1336">
        <v>0</v>
      </c>
      <c r="M242" s="1336">
        <v>0</v>
      </c>
      <c r="N242" s="1337" t="s">
        <v>204</v>
      </c>
      <c r="O242" s="1631">
        <v>152161005.14101475</v>
      </c>
      <c r="P242" s="1573" t="s">
        <v>123</v>
      </c>
      <c r="Q242" s="1539" t="s">
        <v>3530</v>
      </c>
      <c r="R242" s="1511" t="str">
        <f t="shared" ref="R242:R305" si="114">MID(B242,2,7)</f>
        <v>2.06.02</v>
      </c>
      <c r="S242" s="1512" t="str">
        <f t="shared" si="111"/>
        <v>ALAT RUMAH TANGGA</v>
      </c>
      <c r="T242" s="1512">
        <f t="shared" si="112"/>
        <v>5</v>
      </c>
      <c r="U242" s="1608">
        <f t="shared" si="109"/>
        <v>30432201.028202951</v>
      </c>
      <c r="V242" s="1514">
        <f t="shared" si="110"/>
        <v>7</v>
      </c>
      <c r="W242" s="1609">
        <f t="shared" ref="W242:W303" si="115">IF(V242&gt;T242,O242,U242*V242)</f>
        <v>152161005.14101475</v>
      </c>
      <c r="X242" s="1609">
        <f t="shared" ref="X242:X303" si="116">IF(O242=W242,0,U242)</f>
        <v>0</v>
      </c>
      <c r="Y242" s="1609">
        <f t="shared" ref="Y242:Y305" si="117">IF(O242=W242+X242,0,U242)</f>
        <v>0</v>
      </c>
      <c r="Z242" s="1609">
        <f t="shared" ref="Z242:Z305" si="118">IF(O242=X242+Y242+W242,0,U242)</f>
        <v>0</v>
      </c>
      <c r="AA242" s="1609">
        <f t="shared" ref="AA242:AA306" si="119">IF(O242=Y242+Z242+X242+W242,0,U242)</f>
        <v>0</v>
      </c>
      <c r="AB242" s="1609">
        <f t="shared" ref="AB242:AB305" si="120">IF(O242=W242+X242+Z242+AA242+Y242,0,U242)</f>
        <v>0</v>
      </c>
      <c r="AC242" s="1609">
        <f t="shared" ref="AC242:AC305" si="121">IF(O242=W242+X242+Y242+AA242+AB242+Z242,0,U242)</f>
        <v>0</v>
      </c>
      <c r="AD242" s="1515">
        <f t="shared" ref="AD242:AD305" si="122">H242</f>
        <v>2007</v>
      </c>
      <c r="AE242" s="1552">
        <f t="shared" ref="AE242:AE305" si="123">O242-(W242+X242+Y242+Z242+AA242+AB242+AC242)</f>
        <v>0</v>
      </c>
      <c r="AF242" s="1516">
        <f t="shared" ref="AF242:AF305" si="124">O242</f>
        <v>152161005.14101475</v>
      </c>
      <c r="AG242" s="1550">
        <f t="shared" ref="AG242:AG305" si="125">W242+X242+Y242+Z242+AA242</f>
        <v>152161005.14101475</v>
      </c>
      <c r="AH242" s="1546">
        <f t="shared" si="113"/>
        <v>152161005.14101475</v>
      </c>
      <c r="AI242" s="1540">
        <f t="shared" si="113"/>
        <v>152161005.14101475</v>
      </c>
    </row>
    <row r="243" spans="1:35" s="1518" customFormat="1" ht="38" customHeight="1">
      <c r="A243" s="1563"/>
      <c r="B243" s="1337" t="s">
        <v>2249</v>
      </c>
      <c r="C243" s="1335" t="s">
        <v>2440</v>
      </c>
      <c r="D243" s="1337"/>
      <c r="E243" s="1336">
        <v>0</v>
      </c>
      <c r="F243" s="1336">
        <v>0</v>
      </c>
      <c r="G243" s="1342" t="s">
        <v>1576</v>
      </c>
      <c r="H243" s="1337">
        <v>2007</v>
      </c>
      <c r="I243" s="1336">
        <v>0</v>
      </c>
      <c r="J243" s="1336">
        <v>0</v>
      </c>
      <c r="K243" s="1336">
        <v>0</v>
      </c>
      <c r="L243" s="1336">
        <v>0</v>
      </c>
      <c r="M243" s="1336">
        <v>0</v>
      </c>
      <c r="N243" s="1337" t="s">
        <v>204</v>
      </c>
      <c r="O243" s="1631">
        <v>311150691.9260692</v>
      </c>
      <c r="P243" s="1573" t="s">
        <v>123</v>
      </c>
      <c r="Q243" s="1539" t="s">
        <v>3530</v>
      </c>
      <c r="R243" s="1511" t="str">
        <f t="shared" si="114"/>
        <v>2.06.02</v>
      </c>
      <c r="S243" s="1512" t="str">
        <f t="shared" ref="S243:S290" si="126">VLOOKUP(R243,kelompok,2,0)</f>
        <v>ALAT RUMAH TANGGA</v>
      </c>
      <c r="T243" s="1512">
        <f t="shared" ref="T243:T290" si="127">VLOOKUP(R243,MASAMANFAAT,4,0)</f>
        <v>5</v>
      </c>
      <c r="U243" s="1608">
        <f t="shared" ref="U243:U306" si="128">(O243)/T243</f>
        <v>62230138.385213837</v>
      </c>
      <c r="V243" s="1514">
        <f t="shared" ref="V243:V303" si="129">2013-AD243+1</f>
        <v>7</v>
      </c>
      <c r="W243" s="1609">
        <f t="shared" si="115"/>
        <v>311150691.9260692</v>
      </c>
      <c r="X243" s="1609">
        <f t="shared" si="116"/>
        <v>0</v>
      </c>
      <c r="Y243" s="1609">
        <f t="shared" si="117"/>
        <v>0</v>
      </c>
      <c r="Z243" s="1609">
        <f t="shared" si="118"/>
        <v>0</v>
      </c>
      <c r="AA243" s="1609">
        <f t="shared" si="119"/>
        <v>0</v>
      </c>
      <c r="AB243" s="1609">
        <f t="shared" si="120"/>
        <v>0</v>
      </c>
      <c r="AC243" s="1609">
        <f t="shared" si="121"/>
        <v>0</v>
      </c>
      <c r="AD243" s="1515">
        <f t="shared" si="122"/>
        <v>2007</v>
      </c>
      <c r="AE243" s="1552">
        <f t="shared" si="123"/>
        <v>0</v>
      </c>
      <c r="AF243" s="1516">
        <f t="shared" si="124"/>
        <v>311150691.9260692</v>
      </c>
      <c r="AG243" s="1550">
        <f t="shared" si="125"/>
        <v>311150691.9260692</v>
      </c>
      <c r="AH243" s="1546">
        <f t="shared" si="113"/>
        <v>311150691.9260692</v>
      </c>
      <c r="AI243" s="1540">
        <f t="shared" si="113"/>
        <v>311150691.9260692</v>
      </c>
    </row>
    <row r="244" spans="1:35" s="1518" customFormat="1" ht="38" customHeight="1">
      <c r="A244" s="1563"/>
      <c r="B244" s="1337" t="s">
        <v>2850</v>
      </c>
      <c r="C244" s="1345" t="s">
        <v>2441</v>
      </c>
      <c r="D244" s="1337"/>
      <c r="E244" s="1336">
        <v>0</v>
      </c>
      <c r="F244" s="1336">
        <v>0</v>
      </c>
      <c r="G244" s="1342" t="s">
        <v>225</v>
      </c>
      <c r="H244" s="1337">
        <v>2007</v>
      </c>
      <c r="I244" s="1336">
        <v>0</v>
      </c>
      <c r="J244" s="1336">
        <v>0</v>
      </c>
      <c r="K244" s="1336">
        <v>0</v>
      </c>
      <c r="L244" s="1336">
        <v>0</v>
      </c>
      <c r="M244" s="1336">
        <v>0</v>
      </c>
      <c r="N244" s="1337" t="s">
        <v>204</v>
      </c>
      <c r="O244" s="1631">
        <v>44256972.955030657</v>
      </c>
      <c r="P244" s="1573" t="s">
        <v>123</v>
      </c>
      <c r="Q244" s="1539"/>
      <c r="R244" s="1511" t="str">
        <f t="shared" si="114"/>
        <v>2.06.02</v>
      </c>
      <c r="S244" s="1512" t="str">
        <f t="shared" si="126"/>
        <v>ALAT RUMAH TANGGA</v>
      </c>
      <c r="T244" s="1512">
        <f t="shared" si="127"/>
        <v>5</v>
      </c>
      <c r="U244" s="1608">
        <f t="shared" si="128"/>
        <v>8851394.5910061318</v>
      </c>
      <c r="V244" s="1514">
        <f t="shared" si="129"/>
        <v>7</v>
      </c>
      <c r="W244" s="1609">
        <f t="shared" si="115"/>
        <v>44256972.955030657</v>
      </c>
      <c r="X244" s="1609">
        <f t="shared" si="116"/>
        <v>0</v>
      </c>
      <c r="Y244" s="1609">
        <f t="shared" si="117"/>
        <v>0</v>
      </c>
      <c r="Z244" s="1609">
        <f t="shared" si="118"/>
        <v>0</v>
      </c>
      <c r="AA244" s="1609">
        <f t="shared" si="119"/>
        <v>0</v>
      </c>
      <c r="AB244" s="1609">
        <f t="shared" si="120"/>
        <v>0</v>
      </c>
      <c r="AC244" s="1609">
        <f t="shared" si="121"/>
        <v>0</v>
      </c>
      <c r="AD244" s="1515">
        <f t="shared" si="122"/>
        <v>2007</v>
      </c>
      <c r="AE244" s="1552">
        <f t="shared" si="123"/>
        <v>0</v>
      </c>
      <c r="AF244" s="1516">
        <f t="shared" si="124"/>
        <v>44256972.955030657</v>
      </c>
      <c r="AG244" s="1550">
        <f t="shared" si="125"/>
        <v>44256972.955030657</v>
      </c>
      <c r="AH244" s="1546">
        <f t="shared" si="113"/>
        <v>44256972.955030657</v>
      </c>
      <c r="AI244" s="1540">
        <f t="shared" si="113"/>
        <v>44256972.955030657</v>
      </c>
    </row>
    <row r="245" spans="1:35" s="1518" customFormat="1" ht="38" customHeight="1">
      <c r="A245" s="1563"/>
      <c r="B245" s="1337" t="s">
        <v>2242</v>
      </c>
      <c r="C245" s="1335" t="s">
        <v>2442</v>
      </c>
      <c r="D245" s="1337" t="s">
        <v>998</v>
      </c>
      <c r="E245" s="1336">
        <v>0</v>
      </c>
      <c r="F245" s="1336">
        <v>0</v>
      </c>
      <c r="G245" s="1342" t="s">
        <v>238</v>
      </c>
      <c r="H245" s="1337">
        <v>2008</v>
      </c>
      <c r="I245" s="1336">
        <v>0</v>
      </c>
      <c r="J245" s="1336">
        <v>0</v>
      </c>
      <c r="K245" s="1336">
        <v>0</v>
      </c>
      <c r="L245" s="1336">
        <v>0</v>
      </c>
      <c r="M245" s="1336">
        <v>0</v>
      </c>
      <c r="N245" s="1337" t="s">
        <v>204</v>
      </c>
      <c r="O245" s="1631">
        <v>98607188.133294329</v>
      </c>
      <c r="P245" s="1573" t="s">
        <v>123</v>
      </c>
      <c r="Q245" s="1539"/>
      <c r="R245" s="1511" t="str">
        <f t="shared" si="114"/>
        <v>2.06.03</v>
      </c>
      <c r="S245" s="1512" t="str">
        <f t="shared" si="126"/>
        <v>KOMPUTER</v>
      </c>
      <c r="T245" s="1512">
        <f t="shared" si="127"/>
        <v>4</v>
      </c>
      <c r="U245" s="1608">
        <f t="shared" si="128"/>
        <v>24651797.033323582</v>
      </c>
      <c r="V245" s="1514">
        <f t="shared" si="129"/>
        <v>6</v>
      </c>
      <c r="W245" s="1609">
        <f t="shared" si="115"/>
        <v>98607188.133294329</v>
      </c>
      <c r="X245" s="1609">
        <f t="shared" si="116"/>
        <v>0</v>
      </c>
      <c r="Y245" s="1609">
        <f t="shared" si="117"/>
        <v>0</v>
      </c>
      <c r="Z245" s="1609">
        <f t="shared" si="118"/>
        <v>0</v>
      </c>
      <c r="AA245" s="1609">
        <f t="shared" si="119"/>
        <v>0</v>
      </c>
      <c r="AB245" s="1609">
        <f t="shared" si="120"/>
        <v>0</v>
      </c>
      <c r="AC245" s="1609">
        <f t="shared" si="121"/>
        <v>0</v>
      </c>
      <c r="AD245" s="1515">
        <f t="shared" si="122"/>
        <v>2008</v>
      </c>
      <c r="AE245" s="1552">
        <f t="shared" si="123"/>
        <v>0</v>
      </c>
      <c r="AF245" s="1516">
        <f t="shared" si="124"/>
        <v>98607188.133294329</v>
      </c>
      <c r="AG245" s="1550">
        <f t="shared" si="125"/>
        <v>98607188.133294329</v>
      </c>
      <c r="AH245" s="1546">
        <f t="shared" si="113"/>
        <v>98607188.133294329</v>
      </c>
      <c r="AI245" s="1546">
        <f t="shared" si="113"/>
        <v>98607188.133294329</v>
      </c>
    </row>
    <row r="246" spans="1:35" s="1518" customFormat="1" ht="38" customHeight="1">
      <c r="A246" s="1563"/>
      <c r="B246" s="1337" t="s">
        <v>1043</v>
      </c>
      <c r="C246" s="1335" t="s">
        <v>2443</v>
      </c>
      <c r="D246" s="1337" t="s">
        <v>733</v>
      </c>
      <c r="E246" s="1336">
        <v>0</v>
      </c>
      <c r="F246" s="1336">
        <v>0</v>
      </c>
      <c r="G246" s="1342" t="s">
        <v>238</v>
      </c>
      <c r="H246" s="1337">
        <v>2008</v>
      </c>
      <c r="I246" s="1336">
        <v>0</v>
      </c>
      <c r="J246" s="1336">
        <v>0</v>
      </c>
      <c r="K246" s="1336">
        <v>0</v>
      </c>
      <c r="L246" s="1336">
        <v>0</v>
      </c>
      <c r="M246" s="1336">
        <v>0</v>
      </c>
      <c r="N246" s="1337" t="s">
        <v>204</v>
      </c>
      <c r="O246" s="1631">
        <v>47433988.457753785</v>
      </c>
      <c r="P246" s="1573" t="s">
        <v>123</v>
      </c>
      <c r="Q246" s="1539"/>
      <c r="R246" s="1511" t="str">
        <f t="shared" si="114"/>
        <v>2.06.03</v>
      </c>
      <c r="S246" s="1512" t="str">
        <f t="shared" si="126"/>
        <v>KOMPUTER</v>
      </c>
      <c r="T246" s="1512">
        <f t="shared" si="127"/>
        <v>4</v>
      </c>
      <c r="U246" s="1608">
        <f t="shared" si="128"/>
        <v>11858497.114438446</v>
      </c>
      <c r="V246" s="1514">
        <f t="shared" si="129"/>
        <v>6</v>
      </c>
      <c r="W246" s="1609">
        <f t="shared" si="115"/>
        <v>47433988.457753785</v>
      </c>
      <c r="X246" s="1609">
        <f t="shared" si="116"/>
        <v>0</v>
      </c>
      <c r="Y246" s="1609">
        <f t="shared" si="117"/>
        <v>0</v>
      </c>
      <c r="Z246" s="1609">
        <f t="shared" si="118"/>
        <v>0</v>
      </c>
      <c r="AA246" s="1609">
        <f t="shared" si="119"/>
        <v>0</v>
      </c>
      <c r="AB246" s="1609">
        <f t="shared" si="120"/>
        <v>0</v>
      </c>
      <c r="AC246" s="1609">
        <f t="shared" si="121"/>
        <v>0</v>
      </c>
      <c r="AD246" s="1515">
        <f t="shared" si="122"/>
        <v>2008</v>
      </c>
      <c r="AE246" s="1552">
        <f t="shared" si="123"/>
        <v>0</v>
      </c>
      <c r="AF246" s="1516">
        <f t="shared" si="124"/>
        <v>47433988.457753785</v>
      </c>
      <c r="AG246" s="1550">
        <f t="shared" si="125"/>
        <v>47433988.457753785</v>
      </c>
      <c r="AH246" s="1546">
        <f t="shared" si="113"/>
        <v>47433988.457753785</v>
      </c>
      <c r="AI246" s="1546">
        <f t="shared" si="113"/>
        <v>47433988.457753785</v>
      </c>
    </row>
    <row r="247" spans="1:35" s="1518" customFormat="1" ht="38" customHeight="1">
      <c r="A247" s="1563"/>
      <c r="B247" s="1362" t="s">
        <v>1044</v>
      </c>
      <c r="C247" s="1335" t="s">
        <v>2444</v>
      </c>
      <c r="D247" s="1337" t="s">
        <v>733</v>
      </c>
      <c r="E247" s="1336">
        <v>0</v>
      </c>
      <c r="F247" s="1336">
        <v>0</v>
      </c>
      <c r="G247" s="1342" t="s">
        <v>238</v>
      </c>
      <c r="H247" s="1337">
        <v>2008</v>
      </c>
      <c r="I247" s="1336">
        <v>0</v>
      </c>
      <c r="J247" s="1336">
        <v>0</v>
      </c>
      <c r="K247" s="1336">
        <v>0</v>
      </c>
      <c r="L247" s="1336">
        <v>0</v>
      </c>
      <c r="M247" s="1336">
        <v>0</v>
      </c>
      <c r="N247" s="1337" t="s">
        <v>204</v>
      </c>
      <c r="O247" s="1631">
        <v>20184675.939469695</v>
      </c>
      <c r="P247" s="1573" t="s">
        <v>123</v>
      </c>
      <c r="Q247" s="1539"/>
      <c r="R247" s="1511" t="str">
        <f t="shared" si="114"/>
        <v>2.06.03</v>
      </c>
      <c r="S247" s="1512" t="str">
        <f t="shared" si="126"/>
        <v>KOMPUTER</v>
      </c>
      <c r="T247" s="1512">
        <f t="shared" si="127"/>
        <v>4</v>
      </c>
      <c r="U247" s="1608">
        <f t="shared" si="128"/>
        <v>5046168.9848674238</v>
      </c>
      <c r="V247" s="1514">
        <f t="shared" si="129"/>
        <v>6</v>
      </c>
      <c r="W247" s="1609">
        <f t="shared" si="115"/>
        <v>20184675.939469695</v>
      </c>
      <c r="X247" s="1609">
        <f t="shared" si="116"/>
        <v>0</v>
      </c>
      <c r="Y247" s="1609">
        <f t="shared" si="117"/>
        <v>0</v>
      </c>
      <c r="Z247" s="1609">
        <f t="shared" si="118"/>
        <v>0</v>
      </c>
      <c r="AA247" s="1609">
        <f t="shared" si="119"/>
        <v>0</v>
      </c>
      <c r="AB247" s="1609">
        <f t="shared" si="120"/>
        <v>0</v>
      </c>
      <c r="AC247" s="1609">
        <f t="shared" si="121"/>
        <v>0</v>
      </c>
      <c r="AD247" s="1515">
        <f t="shared" si="122"/>
        <v>2008</v>
      </c>
      <c r="AE247" s="1552">
        <f t="shared" si="123"/>
        <v>0</v>
      </c>
      <c r="AF247" s="1516">
        <f t="shared" si="124"/>
        <v>20184675.939469695</v>
      </c>
      <c r="AG247" s="1550">
        <f t="shared" si="125"/>
        <v>20184675.939469695</v>
      </c>
      <c r="AH247" s="1546">
        <f t="shared" si="113"/>
        <v>20184675.939469695</v>
      </c>
      <c r="AI247" s="1546">
        <f t="shared" si="113"/>
        <v>20184675.939469695</v>
      </c>
    </row>
    <row r="248" spans="1:35" s="1518" customFormat="1" ht="38" customHeight="1">
      <c r="A248" s="1563"/>
      <c r="B248" s="1337" t="s">
        <v>3544</v>
      </c>
      <c r="C248" s="1335" t="s">
        <v>2445</v>
      </c>
      <c r="D248" s="1337"/>
      <c r="E248" s="1336">
        <v>0</v>
      </c>
      <c r="F248" s="1336">
        <v>0</v>
      </c>
      <c r="G248" s="1342" t="s">
        <v>238</v>
      </c>
      <c r="H248" s="1337">
        <v>2008</v>
      </c>
      <c r="I248" s="1336">
        <v>0</v>
      </c>
      <c r="J248" s="1336">
        <v>0</v>
      </c>
      <c r="K248" s="1336">
        <v>0</v>
      </c>
      <c r="L248" s="1336">
        <v>0</v>
      </c>
      <c r="M248" s="1336">
        <v>0</v>
      </c>
      <c r="N248" s="1337" t="s">
        <v>204</v>
      </c>
      <c r="O248" s="1631">
        <v>908310.41727613623</v>
      </c>
      <c r="P248" s="1573"/>
      <c r="Q248" s="1539" t="s">
        <v>3530</v>
      </c>
      <c r="R248" s="1511" t="str">
        <f t="shared" si="114"/>
        <v>2.06.03</v>
      </c>
      <c r="S248" s="1512" t="str">
        <f t="shared" si="126"/>
        <v>KOMPUTER</v>
      </c>
      <c r="T248" s="1512">
        <f t="shared" si="127"/>
        <v>4</v>
      </c>
      <c r="U248" s="1608">
        <f t="shared" si="128"/>
        <v>227077.60431903406</v>
      </c>
      <c r="V248" s="1514">
        <f t="shared" si="129"/>
        <v>6</v>
      </c>
      <c r="W248" s="1609">
        <f t="shared" si="115"/>
        <v>908310.41727613623</v>
      </c>
      <c r="X248" s="1609">
        <f t="shared" si="116"/>
        <v>0</v>
      </c>
      <c r="Y248" s="1609">
        <f t="shared" si="117"/>
        <v>0</v>
      </c>
      <c r="Z248" s="1609">
        <f t="shared" si="118"/>
        <v>0</v>
      </c>
      <c r="AA248" s="1609">
        <f t="shared" si="119"/>
        <v>0</v>
      </c>
      <c r="AB248" s="1609">
        <f t="shared" si="120"/>
        <v>0</v>
      </c>
      <c r="AC248" s="1609">
        <f t="shared" si="121"/>
        <v>0</v>
      </c>
      <c r="AD248" s="1515">
        <f t="shared" si="122"/>
        <v>2008</v>
      </c>
      <c r="AE248" s="1552">
        <f t="shared" si="123"/>
        <v>0</v>
      </c>
      <c r="AF248" s="1516">
        <f t="shared" si="124"/>
        <v>908310.41727613623</v>
      </c>
      <c r="AG248" s="1550">
        <f t="shared" si="125"/>
        <v>908310.41727613623</v>
      </c>
      <c r="AH248" s="1546">
        <f t="shared" si="113"/>
        <v>908310.41727613623</v>
      </c>
      <c r="AI248" s="1546">
        <f t="shared" si="113"/>
        <v>908310.41727613623</v>
      </c>
    </row>
    <row r="249" spans="1:35" s="1518" customFormat="1" ht="38" customHeight="1">
      <c r="A249" s="1563"/>
      <c r="B249" s="1337" t="s">
        <v>3544</v>
      </c>
      <c r="C249" s="1335" t="s">
        <v>2446</v>
      </c>
      <c r="D249" s="1337"/>
      <c r="E249" s="1336">
        <v>0</v>
      </c>
      <c r="F249" s="1336">
        <v>0</v>
      </c>
      <c r="G249" s="1342" t="s">
        <v>238</v>
      </c>
      <c r="H249" s="1337">
        <v>2008</v>
      </c>
      <c r="I249" s="1336">
        <v>0</v>
      </c>
      <c r="J249" s="1336">
        <v>0</v>
      </c>
      <c r="K249" s="1336">
        <v>0</v>
      </c>
      <c r="L249" s="1336">
        <v>0</v>
      </c>
      <c r="M249" s="1336">
        <v>0</v>
      </c>
      <c r="N249" s="1337" t="s">
        <v>204</v>
      </c>
      <c r="O249" s="1631">
        <v>3027701.3909204542</v>
      </c>
      <c r="P249" s="1573" t="s">
        <v>1573</v>
      </c>
      <c r="Q249" s="1539" t="s">
        <v>3530</v>
      </c>
      <c r="R249" s="1511" t="str">
        <f t="shared" si="114"/>
        <v>2.06.03</v>
      </c>
      <c r="S249" s="1512" t="str">
        <f t="shared" si="126"/>
        <v>KOMPUTER</v>
      </c>
      <c r="T249" s="1512">
        <f t="shared" si="127"/>
        <v>4</v>
      </c>
      <c r="U249" s="1608">
        <f t="shared" si="128"/>
        <v>756925.34773011354</v>
      </c>
      <c r="V249" s="1514">
        <f t="shared" si="129"/>
        <v>6</v>
      </c>
      <c r="W249" s="1609">
        <f t="shared" si="115"/>
        <v>3027701.3909204542</v>
      </c>
      <c r="X249" s="1609">
        <f t="shared" si="116"/>
        <v>0</v>
      </c>
      <c r="Y249" s="1609">
        <f t="shared" si="117"/>
        <v>0</v>
      </c>
      <c r="Z249" s="1609">
        <f t="shared" si="118"/>
        <v>0</v>
      </c>
      <c r="AA249" s="1609">
        <f t="shared" si="119"/>
        <v>0</v>
      </c>
      <c r="AB249" s="1609">
        <f t="shared" si="120"/>
        <v>0</v>
      </c>
      <c r="AC249" s="1609">
        <f t="shared" si="121"/>
        <v>0</v>
      </c>
      <c r="AD249" s="1515">
        <f t="shared" si="122"/>
        <v>2008</v>
      </c>
      <c r="AE249" s="1552">
        <f t="shared" si="123"/>
        <v>0</v>
      </c>
      <c r="AF249" s="1516">
        <f t="shared" si="124"/>
        <v>3027701.3909204542</v>
      </c>
      <c r="AG249" s="1550">
        <f t="shared" si="125"/>
        <v>3027701.3909204542</v>
      </c>
      <c r="AH249" s="1546">
        <f t="shared" si="113"/>
        <v>3027701.3909204542</v>
      </c>
      <c r="AI249" s="1546">
        <f t="shared" si="113"/>
        <v>3027701.3909204542</v>
      </c>
    </row>
    <row r="250" spans="1:35" s="1518" customFormat="1" ht="38" customHeight="1">
      <c r="A250" s="1563"/>
      <c r="B250" s="1337" t="s">
        <v>2880</v>
      </c>
      <c r="C250" s="1335" t="s">
        <v>2447</v>
      </c>
      <c r="D250" s="1337"/>
      <c r="E250" s="1336">
        <v>0</v>
      </c>
      <c r="F250" s="1336">
        <v>0</v>
      </c>
      <c r="G250" s="1342" t="s">
        <v>238</v>
      </c>
      <c r="H250" s="1337">
        <v>2008</v>
      </c>
      <c r="I250" s="1336">
        <v>0</v>
      </c>
      <c r="J250" s="1336">
        <v>0</v>
      </c>
      <c r="K250" s="1336">
        <v>0</v>
      </c>
      <c r="L250" s="1336">
        <v>0</v>
      </c>
      <c r="M250" s="1336">
        <v>0</v>
      </c>
      <c r="N250" s="1337" t="s">
        <v>204</v>
      </c>
      <c r="O250" s="1631">
        <v>4440628.706683333</v>
      </c>
      <c r="P250" s="1573" t="s">
        <v>123</v>
      </c>
      <c r="Q250" s="1539" t="s">
        <v>3530</v>
      </c>
      <c r="R250" s="1511" t="str">
        <f t="shared" si="114"/>
        <v>2.06.03</v>
      </c>
      <c r="S250" s="1512" t="str">
        <f t="shared" si="126"/>
        <v>KOMPUTER</v>
      </c>
      <c r="T250" s="1512">
        <f t="shared" si="127"/>
        <v>4</v>
      </c>
      <c r="U250" s="1608">
        <f t="shared" si="128"/>
        <v>1110157.1766708333</v>
      </c>
      <c r="V250" s="1514">
        <f t="shared" si="129"/>
        <v>6</v>
      </c>
      <c r="W250" s="1609">
        <f t="shared" si="115"/>
        <v>4440628.706683333</v>
      </c>
      <c r="X250" s="1609">
        <f t="shared" si="116"/>
        <v>0</v>
      </c>
      <c r="Y250" s="1609">
        <f t="shared" si="117"/>
        <v>0</v>
      </c>
      <c r="Z250" s="1609">
        <f t="shared" si="118"/>
        <v>0</v>
      </c>
      <c r="AA250" s="1609">
        <f t="shared" si="119"/>
        <v>0</v>
      </c>
      <c r="AB250" s="1609">
        <f t="shared" si="120"/>
        <v>0</v>
      </c>
      <c r="AC250" s="1609">
        <f t="shared" si="121"/>
        <v>0</v>
      </c>
      <c r="AD250" s="1515">
        <f t="shared" si="122"/>
        <v>2008</v>
      </c>
      <c r="AE250" s="1552">
        <f t="shared" si="123"/>
        <v>0</v>
      </c>
      <c r="AF250" s="1516">
        <f t="shared" si="124"/>
        <v>4440628.706683333</v>
      </c>
      <c r="AG250" s="1550">
        <f t="shared" si="125"/>
        <v>4440628.706683333</v>
      </c>
      <c r="AH250" s="1546">
        <f t="shared" si="113"/>
        <v>4440628.706683333</v>
      </c>
      <c r="AI250" s="1546">
        <f t="shared" si="113"/>
        <v>4440628.706683333</v>
      </c>
    </row>
    <row r="251" spans="1:35" s="1518" customFormat="1" ht="38" customHeight="1">
      <c r="A251" s="1563" t="s">
        <v>3545</v>
      </c>
      <c r="B251" s="1337" t="s">
        <v>2880</v>
      </c>
      <c r="C251" s="1335" t="s">
        <v>2448</v>
      </c>
      <c r="D251" s="1397" t="s">
        <v>1571</v>
      </c>
      <c r="E251" s="1336">
        <v>0</v>
      </c>
      <c r="F251" s="1336">
        <v>0</v>
      </c>
      <c r="G251" s="1342" t="s">
        <v>225</v>
      </c>
      <c r="H251" s="1337">
        <v>2008</v>
      </c>
      <c r="I251" s="1336">
        <v>0</v>
      </c>
      <c r="J251" s="1336">
        <v>0</v>
      </c>
      <c r="K251" s="1336">
        <v>0</v>
      </c>
      <c r="L251" s="1336">
        <v>0</v>
      </c>
      <c r="M251" s="1336">
        <v>0</v>
      </c>
      <c r="N251" s="1337" t="s">
        <v>204</v>
      </c>
      <c r="O251" s="1631">
        <v>2009494.2035208244</v>
      </c>
      <c r="P251" s="1573" t="s">
        <v>123</v>
      </c>
      <c r="Q251" s="1539" t="s">
        <v>3530</v>
      </c>
      <c r="R251" s="1511" t="str">
        <f t="shared" si="114"/>
        <v>2.06.03</v>
      </c>
      <c r="S251" s="1512" t="str">
        <f t="shared" si="126"/>
        <v>KOMPUTER</v>
      </c>
      <c r="T251" s="1512">
        <f t="shared" si="127"/>
        <v>4</v>
      </c>
      <c r="U251" s="1608">
        <f t="shared" si="128"/>
        <v>502373.55088020611</v>
      </c>
      <c r="V251" s="1514">
        <f t="shared" si="129"/>
        <v>6</v>
      </c>
      <c r="W251" s="1609">
        <f t="shared" si="115"/>
        <v>2009494.2035208244</v>
      </c>
      <c r="X251" s="1609">
        <f t="shared" si="116"/>
        <v>0</v>
      </c>
      <c r="Y251" s="1609">
        <f t="shared" si="117"/>
        <v>0</v>
      </c>
      <c r="Z251" s="1609">
        <f t="shared" si="118"/>
        <v>0</v>
      </c>
      <c r="AA251" s="1609">
        <f t="shared" si="119"/>
        <v>0</v>
      </c>
      <c r="AB251" s="1609">
        <f t="shared" si="120"/>
        <v>0</v>
      </c>
      <c r="AC251" s="1609">
        <f t="shared" si="121"/>
        <v>0</v>
      </c>
      <c r="AD251" s="1515">
        <f t="shared" si="122"/>
        <v>2008</v>
      </c>
      <c r="AE251" s="1552">
        <f t="shared" si="123"/>
        <v>0</v>
      </c>
      <c r="AF251" s="1516">
        <f t="shared" si="124"/>
        <v>2009494.2035208244</v>
      </c>
      <c r="AG251" s="1550">
        <f t="shared" si="125"/>
        <v>2009494.2035208244</v>
      </c>
      <c r="AH251" s="1546">
        <f t="shared" si="113"/>
        <v>2009494.2035208244</v>
      </c>
      <c r="AI251" s="1546">
        <f t="shared" si="113"/>
        <v>2009494.2035208244</v>
      </c>
    </row>
    <row r="252" spans="1:35" s="1518" customFormat="1" ht="38" customHeight="1">
      <c r="A252" s="1563"/>
      <c r="B252" s="1337" t="s">
        <v>1045</v>
      </c>
      <c r="C252" s="1335" t="s">
        <v>2449</v>
      </c>
      <c r="D252" s="1337" t="s">
        <v>998</v>
      </c>
      <c r="E252" s="1336">
        <v>0</v>
      </c>
      <c r="F252" s="1336">
        <v>0</v>
      </c>
      <c r="G252" s="1342" t="s">
        <v>233</v>
      </c>
      <c r="H252" s="1337">
        <v>2008</v>
      </c>
      <c r="I252" s="1336">
        <v>0</v>
      </c>
      <c r="J252" s="1336">
        <v>0</v>
      </c>
      <c r="K252" s="1336">
        <v>0</v>
      </c>
      <c r="L252" s="1336">
        <v>0</v>
      </c>
      <c r="M252" s="1336">
        <v>0</v>
      </c>
      <c r="N252" s="1337" t="s">
        <v>204</v>
      </c>
      <c r="O252" s="1631">
        <v>19341381.708887935</v>
      </c>
      <c r="P252" s="1573" t="s">
        <v>123</v>
      </c>
      <c r="Q252" s="1539"/>
      <c r="R252" s="1511" t="str">
        <f t="shared" si="114"/>
        <v>2.06.04</v>
      </c>
      <c r="S252" s="1512" t="str">
        <f t="shared" si="126"/>
        <v>MEJA DAN KURSI KERJA/RAPAT PEJABAT</v>
      </c>
      <c r="T252" s="1512">
        <f t="shared" si="127"/>
        <v>5</v>
      </c>
      <c r="U252" s="1608">
        <f t="shared" si="128"/>
        <v>3868276.3417775868</v>
      </c>
      <c r="V252" s="1514">
        <f t="shared" si="129"/>
        <v>6</v>
      </c>
      <c r="W252" s="1609">
        <f t="shared" si="115"/>
        <v>19341381.708887935</v>
      </c>
      <c r="X252" s="1609">
        <f t="shared" si="116"/>
        <v>0</v>
      </c>
      <c r="Y252" s="1609">
        <f t="shared" si="117"/>
        <v>0</v>
      </c>
      <c r="Z252" s="1609">
        <f t="shared" si="118"/>
        <v>0</v>
      </c>
      <c r="AA252" s="1609">
        <f t="shared" si="119"/>
        <v>0</v>
      </c>
      <c r="AB252" s="1609">
        <f t="shared" si="120"/>
        <v>0</v>
      </c>
      <c r="AC252" s="1609">
        <f t="shared" si="121"/>
        <v>0</v>
      </c>
      <c r="AD252" s="1515">
        <f t="shared" si="122"/>
        <v>2008</v>
      </c>
      <c r="AE252" s="1552">
        <f t="shared" si="123"/>
        <v>0</v>
      </c>
      <c r="AF252" s="1516">
        <f t="shared" si="124"/>
        <v>19341381.708887935</v>
      </c>
      <c r="AG252" s="1550">
        <f t="shared" si="125"/>
        <v>19341381.708887935</v>
      </c>
      <c r="AH252" s="1540">
        <f t="shared" si="113"/>
        <v>19341381.708887935</v>
      </c>
      <c r="AI252" s="1546">
        <f t="shared" si="113"/>
        <v>19341381.708887935</v>
      </c>
    </row>
    <row r="253" spans="1:35" s="1518" customFormat="1" ht="38" customHeight="1">
      <c r="A253" s="1563"/>
      <c r="B253" s="1337" t="s">
        <v>2851</v>
      </c>
      <c r="C253" s="1345" t="s">
        <v>1256</v>
      </c>
      <c r="D253" s="1337" t="s">
        <v>1441</v>
      </c>
      <c r="E253" s="1336">
        <v>0</v>
      </c>
      <c r="F253" s="1336">
        <v>0</v>
      </c>
      <c r="G253" s="1342" t="s">
        <v>233</v>
      </c>
      <c r="H253" s="1337">
        <v>2008</v>
      </c>
      <c r="I253" s="1336">
        <v>0</v>
      </c>
      <c r="J253" s="1336">
        <v>0</v>
      </c>
      <c r="K253" s="1336">
        <v>0</v>
      </c>
      <c r="L253" s="1336">
        <v>0</v>
      </c>
      <c r="M253" s="1336">
        <v>0</v>
      </c>
      <c r="N253" s="1337" t="s">
        <v>204</v>
      </c>
      <c r="O253" s="1631">
        <v>25696407.127522543</v>
      </c>
      <c r="P253" s="1573" t="s">
        <v>123</v>
      </c>
      <c r="Q253" s="1539"/>
      <c r="R253" s="1511" t="str">
        <f t="shared" si="114"/>
        <v>2.06.04</v>
      </c>
      <c r="S253" s="1512" t="str">
        <f t="shared" si="126"/>
        <v>MEJA DAN KURSI KERJA/RAPAT PEJABAT</v>
      </c>
      <c r="T253" s="1512">
        <f t="shared" si="127"/>
        <v>5</v>
      </c>
      <c r="U253" s="1608">
        <f t="shared" si="128"/>
        <v>5139281.4255045084</v>
      </c>
      <c r="V253" s="1514">
        <f t="shared" si="129"/>
        <v>6</v>
      </c>
      <c r="W253" s="1609">
        <f t="shared" si="115"/>
        <v>25696407.127522543</v>
      </c>
      <c r="X253" s="1609">
        <f t="shared" si="116"/>
        <v>0</v>
      </c>
      <c r="Y253" s="1609">
        <f t="shared" si="117"/>
        <v>0</v>
      </c>
      <c r="Z253" s="1609">
        <f t="shared" si="118"/>
        <v>0</v>
      </c>
      <c r="AA253" s="1609">
        <f t="shared" si="119"/>
        <v>0</v>
      </c>
      <c r="AB253" s="1609">
        <f t="shared" si="120"/>
        <v>0</v>
      </c>
      <c r="AC253" s="1609">
        <f t="shared" si="121"/>
        <v>0</v>
      </c>
      <c r="AD253" s="1515">
        <f t="shared" si="122"/>
        <v>2008</v>
      </c>
      <c r="AE253" s="1552">
        <f t="shared" si="123"/>
        <v>0</v>
      </c>
      <c r="AF253" s="1516">
        <f t="shared" si="124"/>
        <v>25696407.127522543</v>
      </c>
      <c r="AG253" s="1550">
        <f t="shared" si="125"/>
        <v>25696407.127522543</v>
      </c>
      <c r="AH253" s="1540">
        <f t="shared" si="113"/>
        <v>25696407.127522543</v>
      </c>
      <c r="AI253" s="1546">
        <f t="shared" si="113"/>
        <v>25696407.127522543</v>
      </c>
    </row>
    <row r="254" spans="1:35" s="1518" customFormat="1" ht="38" customHeight="1">
      <c r="A254" s="1563"/>
      <c r="B254" s="1337" t="s">
        <v>1047</v>
      </c>
      <c r="C254" s="1335" t="s">
        <v>1249</v>
      </c>
      <c r="D254" s="1337" t="s">
        <v>998</v>
      </c>
      <c r="E254" s="1336">
        <v>0</v>
      </c>
      <c r="F254" s="1336">
        <v>0</v>
      </c>
      <c r="G254" s="1342" t="s">
        <v>225</v>
      </c>
      <c r="H254" s="1337">
        <v>2008</v>
      </c>
      <c r="I254" s="1336">
        <v>0</v>
      </c>
      <c r="J254" s="1336">
        <v>0</v>
      </c>
      <c r="K254" s="1336">
        <v>0</v>
      </c>
      <c r="L254" s="1336">
        <v>0</v>
      </c>
      <c r="M254" s="1336">
        <v>0</v>
      </c>
      <c r="N254" s="1337" t="s">
        <v>204</v>
      </c>
      <c r="O254" s="1631">
        <v>14091578.102189781</v>
      </c>
      <c r="P254" s="1573" t="s">
        <v>123</v>
      </c>
      <c r="Q254" s="1539"/>
      <c r="R254" s="1511" t="str">
        <f t="shared" si="114"/>
        <v>2.06.01</v>
      </c>
      <c r="S254" s="1512" t="str">
        <f t="shared" si="126"/>
        <v>ALAT KANTOR</v>
      </c>
      <c r="T254" s="1512">
        <f t="shared" si="127"/>
        <v>5</v>
      </c>
      <c r="U254" s="1608">
        <f t="shared" si="128"/>
        <v>2818315.6204379564</v>
      </c>
      <c r="V254" s="1514">
        <f t="shared" si="129"/>
        <v>6</v>
      </c>
      <c r="W254" s="1609">
        <f t="shared" si="115"/>
        <v>14091578.102189781</v>
      </c>
      <c r="X254" s="1609">
        <f t="shared" si="116"/>
        <v>0</v>
      </c>
      <c r="Y254" s="1609">
        <f t="shared" si="117"/>
        <v>0</v>
      </c>
      <c r="Z254" s="1609">
        <f t="shared" si="118"/>
        <v>0</v>
      </c>
      <c r="AA254" s="1609">
        <f t="shared" si="119"/>
        <v>0</v>
      </c>
      <c r="AB254" s="1609">
        <f t="shared" si="120"/>
        <v>0</v>
      </c>
      <c r="AC254" s="1609">
        <f t="shared" si="121"/>
        <v>0</v>
      </c>
      <c r="AD254" s="1515">
        <f t="shared" si="122"/>
        <v>2008</v>
      </c>
      <c r="AE254" s="1552">
        <f t="shared" si="123"/>
        <v>0</v>
      </c>
      <c r="AF254" s="1516">
        <f t="shared" si="124"/>
        <v>14091578.102189781</v>
      </c>
      <c r="AG254" s="1550">
        <f t="shared" si="125"/>
        <v>14091578.102189781</v>
      </c>
      <c r="AH254" s="1546">
        <f t="shared" si="113"/>
        <v>14091578.102189781</v>
      </c>
      <c r="AI254" s="1546">
        <f t="shared" si="113"/>
        <v>14091578.102189781</v>
      </c>
    </row>
    <row r="255" spans="1:35" s="1518" customFormat="1" ht="38" customHeight="1">
      <c r="A255" s="1563"/>
      <c r="B255" s="1337" t="s">
        <v>1047</v>
      </c>
      <c r="C255" s="1335" t="s">
        <v>2450</v>
      </c>
      <c r="D255" s="1337" t="s">
        <v>1442</v>
      </c>
      <c r="E255" s="1336">
        <v>0</v>
      </c>
      <c r="F255" s="1336">
        <v>0</v>
      </c>
      <c r="G255" s="1342" t="s">
        <v>225</v>
      </c>
      <c r="H255" s="1337">
        <v>2008</v>
      </c>
      <c r="I255" s="1336">
        <v>0</v>
      </c>
      <c r="J255" s="1336">
        <v>0</v>
      </c>
      <c r="K255" s="1336">
        <v>0</v>
      </c>
      <c r="L255" s="1336">
        <v>0</v>
      </c>
      <c r="M255" s="1336">
        <v>0</v>
      </c>
      <c r="N255" s="1337" t="s">
        <v>204</v>
      </c>
      <c r="O255" s="1631">
        <v>33156654.358093601</v>
      </c>
      <c r="P255" s="1573" t="s">
        <v>123</v>
      </c>
      <c r="Q255" s="1539"/>
      <c r="R255" s="1511" t="str">
        <f t="shared" si="114"/>
        <v>2.06.01</v>
      </c>
      <c r="S255" s="1512" t="str">
        <f t="shared" si="126"/>
        <v>ALAT KANTOR</v>
      </c>
      <c r="T255" s="1512">
        <f t="shared" si="127"/>
        <v>5</v>
      </c>
      <c r="U255" s="1608">
        <f t="shared" si="128"/>
        <v>6631330.8716187198</v>
      </c>
      <c r="V255" s="1514">
        <f t="shared" si="129"/>
        <v>6</v>
      </c>
      <c r="W255" s="1609">
        <f t="shared" si="115"/>
        <v>33156654.358093601</v>
      </c>
      <c r="X255" s="1609">
        <f t="shared" si="116"/>
        <v>0</v>
      </c>
      <c r="Y255" s="1609">
        <f t="shared" si="117"/>
        <v>0</v>
      </c>
      <c r="Z255" s="1609">
        <f t="shared" si="118"/>
        <v>0</v>
      </c>
      <c r="AA255" s="1609">
        <f t="shared" si="119"/>
        <v>0</v>
      </c>
      <c r="AB255" s="1609">
        <f t="shared" si="120"/>
        <v>0</v>
      </c>
      <c r="AC255" s="1609">
        <f t="shared" si="121"/>
        <v>0</v>
      </c>
      <c r="AD255" s="1515">
        <f t="shared" si="122"/>
        <v>2008</v>
      </c>
      <c r="AE255" s="1552">
        <f t="shared" si="123"/>
        <v>0</v>
      </c>
      <c r="AF255" s="1516">
        <f t="shared" si="124"/>
        <v>33156654.358093601</v>
      </c>
      <c r="AG255" s="1550">
        <f t="shared" si="125"/>
        <v>33156654.358093601</v>
      </c>
      <c r="AH255" s="1546">
        <f t="shared" si="113"/>
        <v>33156654.358093601</v>
      </c>
      <c r="AI255" s="1546">
        <f t="shared" si="113"/>
        <v>33156654.358093601</v>
      </c>
    </row>
    <row r="256" spans="1:35" s="1518" customFormat="1" ht="38" customHeight="1">
      <c r="A256" s="1563"/>
      <c r="B256" s="1337" t="s">
        <v>3538</v>
      </c>
      <c r="C256" s="1335" t="s">
        <v>2451</v>
      </c>
      <c r="D256" s="1337" t="s">
        <v>996</v>
      </c>
      <c r="E256" s="1336">
        <v>0</v>
      </c>
      <c r="F256" s="1336">
        <v>0</v>
      </c>
      <c r="G256" s="1342" t="s">
        <v>233</v>
      </c>
      <c r="H256" s="1337">
        <v>2008</v>
      </c>
      <c r="I256" s="1336">
        <v>0</v>
      </c>
      <c r="J256" s="1336">
        <v>0</v>
      </c>
      <c r="K256" s="1336">
        <v>0</v>
      </c>
      <c r="L256" s="1336">
        <v>0</v>
      </c>
      <c r="M256" s="1336">
        <v>0</v>
      </c>
      <c r="N256" s="1337" t="s">
        <v>204</v>
      </c>
      <c r="O256" s="1631">
        <v>490718484.4997853</v>
      </c>
      <c r="P256" s="1573" t="s">
        <v>123</v>
      </c>
      <c r="Q256" s="1539"/>
      <c r="R256" s="1511" t="str">
        <f t="shared" si="114"/>
        <v>2.06.02</v>
      </c>
      <c r="S256" s="1512" t="str">
        <f t="shared" si="126"/>
        <v>ALAT RUMAH TANGGA</v>
      </c>
      <c r="T256" s="1512">
        <f t="shared" si="127"/>
        <v>5</v>
      </c>
      <c r="U256" s="1608">
        <f t="shared" si="128"/>
        <v>98143696.899957061</v>
      </c>
      <c r="V256" s="1514">
        <f t="shared" si="129"/>
        <v>6</v>
      </c>
      <c r="W256" s="1609">
        <f t="shared" si="115"/>
        <v>490718484.4997853</v>
      </c>
      <c r="X256" s="1609">
        <f t="shared" si="116"/>
        <v>0</v>
      </c>
      <c r="Y256" s="1609">
        <f t="shared" si="117"/>
        <v>0</v>
      </c>
      <c r="Z256" s="1609">
        <f t="shared" si="118"/>
        <v>0</v>
      </c>
      <c r="AA256" s="1609">
        <f t="shared" si="119"/>
        <v>0</v>
      </c>
      <c r="AB256" s="1609">
        <f t="shared" si="120"/>
        <v>0</v>
      </c>
      <c r="AC256" s="1609">
        <f t="shared" si="121"/>
        <v>0</v>
      </c>
      <c r="AD256" s="1515">
        <f t="shared" si="122"/>
        <v>2008</v>
      </c>
      <c r="AE256" s="1552">
        <f t="shared" si="123"/>
        <v>0</v>
      </c>
      <c r="AF256" s="1516">
        <f t="shared" si="124"/>
        <v>490718484.4997853</v>
      </c>
      <c r="AG256" s="1550">
        <f t="shared" si="125"/>
        <v>490718484.4997853</v>
      </c>
      <c r="AH256" s="1546">
        <f t="shared" si="113"/>
        <v>490718484.4997853</v>
      </c>
      <c r="AI256" s="1540">
        <f t="shared" si="113"/>
        <v>490718484.4997853</v>
      </c>
    </row>
    <row r="257" spans="1:42" s="1520" customFormat="1" ht="38" customHeight="1">
      <c r="A257" s="1563"/>
      <c r="B257" s="1337" t="s">
        <v>1049</v>
      </c>
      <c r="C257" s="1335" t="s">
        <v>2452</v>
      </c>
      <c r="D257" s="1337" t="s">
        <v>1443</v>
      </c>
      <c r="E257" s="1336">
        <v>0</v>
      </c>
      <c r="F257" s="1336">
        <v>0</v>
      </c>
      <c r="G257" s="1342" t="s">
        <v>233</v>
      </c>
      <c r="H257" s="1337">
        <v>2009</v>
      </c>
      <c r="I257" s="1336">
        <v>0</v>
      </c>
      <c r="J257" s="1336">
        <v>0</v>
      </c>
      <c r="K257" s="1336">
        <v>0</v>
      </c>
      <c r="L257" s="1336">
        <v>0</v>
      </c>
      <c r="M257" s="1336">
        <v>0</v>
      </c>
      <c r="N257" s="1337" t="s">
        <v>204</v>
      </c>
      <c r="O257" s="1631">
        <v>30334344.863339961</v>
      </c>
      <c r="P257" s="1573" t="s">
        <v>123</v>
      </c>
      <c r="Q257" s="1539"/>
      <c r="R257" s="1511" t="str">
        <f t="shared" si="114"/>
        <v>2.06.04</v>
      </c>
      <c r="S257" s="1512" t="str">
        <f t="shared" si="126"/>
        <v>MEJA DAN KURSI KERJA/RAPAT PEJABAT</v>
      </c>
      <c r="T257" s="1512">
        <f t="shared" si="127"/>
        <v>5</v>
      </c>
      <c r="U257" s="1608">
        <f t="shared" si="128"/>
        <v>6066868.9726679921</v>
      </c>
      <c r="V257" s="1514">
        <f t="shared" si="129"/>
        <v>5</v>
      </c>
      <c r="W257" s="1609">
        <f t="shared" si="115"/>
        <v>30334344.863339961</v>
      </c>
      <c r="X257" s="1609">
        <f t="shared" si="116"/>
        <v>0</v>
      </c>
      <c r="Y257" s="1609">
        <f t="shared" si="117"/>
        <v>0</v>
      </c>
      <c r="Z257" s="1609">
        <f t="shared" si="118"/>
        <v>0</v>
      </c>
      <c r="AA257" s="1609">
        <f t="shared" si="119"/>
        <v>0</v>
      </c>
      <c r="AB257" s="1609">
        <f t="shared" si="120"/>
        <v>0</v>
      </c>
      <c r="AC257" s="1609">
        <f t="shared" si="121"/>
        <v>0</v>
      </c>
      <c r="AD257" s="1515">
        <f t="shared" si="122"/>
        <v>2009</v>
      </c>
      <c r="AE257" s="1552">
        <f t="shared" si="123"/>
        <v>0</v>
      </c>
      <c r="AF257" s="1516">
        <f t="shared" si="124"/>
        <v>30334344.863339961</v>
      </c>
      <c r="AG257" s="1550">
        <f t="shared" si="125"/>
        <v>30334344.863339961</v>
      </c>
      <c r="AH257" s="1540">
        <f t="shared" si="113"/>
        <v>30334344.863339961</v>
      </c>
      <c r="AI257" s="1546">
        <f t="shared" si="113"/>
        <v>30334344.863339961</v>
      </c>
      <c r="AJ257" s="1518"/>
      <c r="AK257" s="1518"/>
      <c r="AL257" s="1518"/>
      <c r="AM257" s="1518"/>
      <c r="AN257" s="1518"/>
      <c r="AO257" s="1518"/>
      <c r="AP257" s="1518"/>
    </row>
    <row r="258" spans="1:42" s="1520" customFormat="1" ht="38" customHeight="1">
      <c r="A258" s="1563"/>
      <c r="B258" s="1337" t="s">
        <v>2249</v>
      </c>
      <c r="C258" s="1335" t="s">
        <v>2453</v>
      </c>
      <c r="D258" s="1337" t="s">
        <v>733</v>
      </c>
      <c r="E258" s="1336">
        <v>0</v>
      </c>
      <c r="F258" s="1336">
        <v>0</v>
      </c>
      <c r="G258" s="1342" t="s">
        <v>1575</v>
      </c>
      <c r="H258" s="1337">
        <v>2009</v>
      </c>
      <c r="I258" s="1336">
        <v>0</v>
      </c>
      <c r="J258" s="1336">
        <v>0</v>
      </c>
      <c r="K258" s="1336">
        <v>0</v>
      </c>
      <c r="L258" s="1336">
        <v>0</v>
      </c>
      <c r="M258" s="1336">
        <v>0</v>
      </c>
      <c r="N258" s="1337" t="s">
        <v>204</v>
      </c>
      <c r="O258" s="1631">
        <v>10145744.4990768</v>
      </c>
      <c r="P258" s="1573" t="s">
        <v>123</v>
      </c>
      <c r="Q258" s="1539" t="s">
        <v>3530</v>
      </c>
      <c r="R258" s="1511" t="str">
        <f t="shared" si="114"/>
        <v>2.06.02</v>
      </c>
      <c r="S258" s="1512" t="str">
        <f t="shared" si="126"/>
        <v>ALAT RUMAH TANGGA</v>
      </c>
      <c r="T258" s="1512">
        <f t="shared" si="127"/>
        <v>5</v>
      </c>
      <c r="U258" s="1608">
        <f t="shared" si="128"/>
        <v>2029148.8998153601</v>
      </c>
      <c r="V258" s="1514">
        <f t="shared" si="129"/>
        <v>5</v>
      </c>
      <c r="W258" s="1609">
        <f t="shared" si="115"/>
        <v>10145744.4990768</v>
      </c>
      <c r="X258" s="1609">
        <f t="shared" si="116"/>
        <v>0</v>
      </c>
      <c r="Y258" s="1609">
        <f t="shared" si="117"/>
        <v>0</v>
      </c>
      <c r="Z258" s="1609">
        <f t="shared" si="118"/>
        <v>0</v>
      </c>
      <c r="AA258" s="1609">
        <f t="shared" si="119"/>
        <v>0</v>
      </c>
      <c r="AB258" s="1609">
        <f t="shared" si="120"/>
        <v>0</v>
      </c>
      <c r="AC258" s="1609">
        <f t="shared" si="121"/>
        <v>0</v>
      </c>
      <c r="AD258" s="1515">
        <f t="shared" si="122"/>
        <v>2009</v>
      </c>
      <c r="AE258" s="1552">
        <f t="shared" si="123"/>
        <v>0</v>
      </c>
      <c r="AF258" s="1516">
        <f t="shared" si="124"/>
        <v>10145744.4990768</v>
      </c>
      <c r="AG258" s="1550">
        <f t="shared" si="125"/>
        <v>10145744.4990768</v>
      </c>
      <c r="AH258" s="1546">
        <f t="shared" si="113"/>
        <v>10145744.4990768</v>
      </c>
      <c r="AI258" s="1540">
        <f t="shared" si="113"/>
        <v>10145744.4990768</v>
      </c>
      <c r="AJ258" s="1518"/>
      <c r="AK258" s="1518"/>
      <c r="AL258" s="1518"/>
      <c r="AM258" s="1518"/>
      <c r="AN258" s="1518"/>
      <c r="AO258" s="1518"/>
      <c r="AP258" s="1518"/>
    </row>
    <row r="259" spans="1:42" s="1520" customFormat="1" ht="38" customHeight="1">
      <c r="A259" s="1563"/>
      <c r="B259" s="1337" t="s">
        <v>3546</v>
      </c>
      <c r="C259" s="1335" t="s">
        <v>2456</v>
      </c>
      <c r="D259" s="1337" t="s">
        <v>1446</v>
      </c>
      <c r="E259" s="1336">
        <v>0</v>
      </c>
      <c r="F259" s="1336">
        <v>0</v>
      </c>
      <c r="G259" s="1342" t="s">
        <v>233</v>
      </c>
      <c r="H259" s="1337">
        <v>2009</v>
      </c>
      <c r="I259" s="1336">
        <v>0</v>
      </c>
      <c r="J259" s="1336">
        <v>0</v>
      </c>
      <c r="K259" s="1336">
        <v>0</v>
      </c>
      <c r="L259" s="1336">
        <v>0</v>
      </c>
      <c r="M259" s="1336">
        <v>0</v>
      </c>
      <c r="N259" s="1337" t="s">
        <v>204</v>
      </c>
      <c r="O259" s="1631">
        <v>11049385.278176721</v>
      </c>
      <c r="P259" s="1573" t="s">
        <v>123</v>
      </c>
      <c r="Q259" s="1539"/>
      <c r="R259" s="1511" t="str">
        <f t="shared" si="114"/>
        <v>2.06.04</v>
      </c>
      <c r="S259" s="1512" t="str">
        <f t="shared" si="126"/>
        <v>MEJA DAN KURSI KERJA/RAPAT PEJABAT</v>
      </c>
      <c r="T259" s="1512">
        <f t="shared" si="127"/>
        <v>5</v>
      </c>
      <c r="U259" s="1608">
        <f t="shared" si="128"/>
        <v>2209877.0556353442</v>
      </c>
      <c r="V259" s="1514">
        <f t="shared" si="129"/>
        <v>5</v>
      </c>
      <c r="W259" s="1609">
        <f t="shared" si="115"/>
        <v>11049385.278176721</v>
      </c>
      <c r="X259" s="1609">
        <f t="shared" si="116"/>
        <v>0</v>
      </c>
      <c r="Y259" s="1609">
        <f t="shared" si="117"/>
        <v>0</v>
      </c>
      <c r="Z259" s="1609">
        <f t="shared" si="118"/>
        <v>0</v>
      </c>
      <c r="AA259" s="1609">
        <f t="shared" si="119"/>
        <v>0</v>
      </c>
      <c r="AB259" s="1609">
        <f t="shared" si="120"/>
        <v>0</v>
      </c>
      <c r="AC259" s="1609">
        <f t="shared" si="121"/>
        <v>0</v>
      </c>
      <c r="AD259" s="1515">
        <f t="shared" si="122"/>
        <v>2009</v>
      </c>
      <c r="AE259" s="1552">
        <f t="shared" si="123"/>
        <v>0</v>
      </c>
      <c r="AF259" s="1516">
        <f t="shared" si="124"/>
        <v>11049385.278176721</v>
      </c>
      <c r="AG259" s="1550">
        <f t="shared" si="125"/>
        <v>11049385.278176721</v>
      </c>
      <c r="AH259" s="1540">
        <f t="shared" si="113"/>
        <v>11049385.278176721</v>
      </c>
      <c r="AI259" s="1546">
        <f t="shared" si="113"/>
        <v>11049385.278176721</v>
      </c>
      <c r="AJ259" s="1518"/>
      <c r="AK259" s="1518"/>
      <c r="AL259" s="1518"/>
      <c r="AM259" s="1518"/>
      <c r="AN259" s="1518"/>
      <c r="AO259" s="1518"/>
      <c r="AP259" s="1518"/>
    </row>
    <row r="260" spans="1:42" s="1520" customFormat="1" ht="38" customHeight="1">
      <c r="A260" s="1563"/>
      <c r="B260" s="1362" t="s">
        <v>2814</v>
      </c>
      <c r="C260" s="1335" t="s">
        <v>2457</v>
      </c>
      <c r="D260" s="1337" t="s">
        <v>733</v>
      </c>
      <c r="E260" s="1336">
        <v>0</v>
      </c>
      <c r="F260" s="1336">
        <v>0</v>
      </c>
      <c r="G260" s="1342" t="s">
        <v>233</v>
      </c>
      <c r="H260" s="1337">
        <v>2009</v>
      </c>
      <c r="I260" s="1336">
        <v>0</v>
      </c>
      <c r="J260" s="1336">
        <v>0</v>
      </c>
      <c r="K260" s="1336">
        <v>0</v>
      </c>
      <c r="L260" s="1336">
        <v>0</v>
      </c>
      <c r="M260" s="1336">
        <v>0</v>
      </c>
      <c r="N260" s="1337" t="s">
        <v>204</v>
      </c>
      <c r="O260" s="1631">
        <v>8811878.3746088482</v>
      </c>
      <c r="P260" s="1573" t="s">
        <v>123</v>
      </c>
      <c r="Q260" s="1539"/>
      <c r="R260" s="1511" t="str">
        <f t="shared" si="114"/>
        <v>2.06.02</v>
      </c>
      <c r="S260" s="1512" t="str">
        <f t="shared" si="126"/>
        <v>ALAT RUMAH TANGGA</v>
      </c>
      <c r="T260" s="1512">
        <f t="shared" si="127"/>
        <v>5</v>
      </c>
      <c r="U260" s="1608">
        <f t="shared" si="128"/>
        <v>1762375.6749217696</v>
      </c>
      <c r="V260" s="1514">
        <f t="shared" si="129"/>
        <v>5</v>
      </c>
      <c r="W260" s="1609">
        <f t="shared" si="115"/>
        <v>8811878.3746088482</v>
      </c>
      <c r="X260" s="1609">
        <f t="shared" si="116"/>
        <v>0</v>
      </c>
      <c r="Y260" s="1609">
        <f t="shared" si="117"/>
        <v>0</v>
      </c>
      <c r="Z260" s="1609">
        <f t="shared" si="118"/>
        <v>0</v>
      </c>
      <c r="AA260" s="1609">
        <f t="shared" si="119"/>
        <v>0</v>
      </c>
      <c r="AB260" s="1609">
        <f t="shared" si="120"/>
        <v>0</v>
      </c>
      <c r="AC260" s="1609">
        <f t="shared" si="121"/>
        <v>0</v>
      </c>
      <c r="AD260" s="1515">
        <f t="shared" si="122"/>
        <v>2009</v>
      </c>
      <c r="AE260" s="1552">
        <f t="shared" si="123"/>
        <v>0</v>
      </c>
      <c r="AF260" s="1516">
        <f t="shared" si="124"/>
        <v>8811878.3746088482</v>
      </c>
      <c r="AG260" s="1550">
        <f t="shared" si="125"/>
        <v>8811878.3746088482</v>
      </c>
      <c r="AH260" s="1546">
        <f t="shared" si="113"/>
        <v>8811878.3746088482</v>
      </c>
      <c r="AI260" s="1540">
        <f t="shared" si="113"/>
        <v>8811878.3746088482</v>
      </c>
      <c r="AJ260" s="1518"/>
      <c r="AK260" s="1518"/>
      <c r="AL260" s="1518"/>
      <c r="AM260" s="1518"/>
      <c r="AN260" s="1518"/>
      <c r="AO260" s="1518"/>
      <c r="AP260" s="1518"/>
    </row>
    <row r="261" spans="1:42" s="1518" customFormat="1" ht="38" customHeight="1">
      <c r="A261" s="1563"/>
      <c r="B261" s="1362" t="s">
        <v>2814</v>
      </c>
      <c r="C261" s="1335" t="s">
        <v>2458</v>
      </c>
      <c r="D261" s="1337" t="s">
        <v>732</v>
      </c>
      <c r="E261" s="1336">
        <v>0</v>
      </c>
      <c r="F261" s="1336">
        <v>0</v>
      </c>
      <c r="G261" s="1342" t="s">
        <v>233</v>
      </c>
      <c r="H261" s="1337">
        <v>2009</v>
      </c>
      <c r="I261" s="1336">
        <v>0</v>
      </c>
      <c r="J261" s="1336">
        <v>0</v>
      </c>
      <c r="K261" s="1336">
        <v>0</v>
      </c>
      <c r="L261" s="1336">
        <v>0</v>
      </c>
      <c r="M261" s="1336">
        <v>0</v>
      </c>
      <c r="N261" s="1337" t="s">
        <v>204</v>
      </c>
      <c r="O261" s="1631">
        <v>2956001.241851741</v>
      </c>
      <c r="P261" s="1573" t="s">
        <v>123</v>
      </c>
      <c r="Q261" s="1539"/>
      <c r="R261" s="1511" t="str">
        <f t="shared" si="114"/>
        <v>2.06.02</v>
      </c>
      <c r="S261" s="1512" t="str">
        <f t="shared" si="126"/>
        <v>ALAT RUMAH TANGGA</v>
      </c>
      <c r="T261" s="1512">
        <f t="shared" si="127"/>
        <v>5</v>
      </c>
      <c r="U261" s="1608">
        <f t="shared" si="128"/>
        <v>591200.24837034824</v>
      </c>
      <c r="V261" s="1514">
        <f t="shared" si="129"/>
        <v>5</v>
      </c>
      <c r="W261" s="1609">
        <f t="shared" si="115"/>
        <v>2956001.2418517414</v>
      </c>
      <c r="X261" s="1609">
        <f t="shared" si="116"/>
        <v>0</v>
      </c>
      <c r="Y261" s="1609">
        <f t="shared" si="117"/>
        <v>0</v>
      </c>
      <c r="Z261" s="1609">
        <f t="shared" si="118"/>
        <v>0</v>
      </c>
      <c r="AA261" s="1609">
        <f t="shared" si="119"/>
        <v>0</v>
      </c>
      <c r="AB261" s="1609">
        <f t="shared" si="120"/>
        <v>0</v>
      </c>
      <c r="AC261" s="1609">
        <f t="shared" si="121"/>
        <v>0</v>
      </c>
      <c r="AD261" s="1515">
        <f t="shared" si="122"/>
        <v>2009</v>
      </c>
      <c r="AE261" s="1552">
        <f t="shared" si="123"/>
        <v>0</v>
      </c>
      <c r="AF261" s="1516">
        <f t="shared" si="124"/>
        <v>2956001.241851741</v>
      </c>
      <c r="AG261" s="1550">
        <f t="shared" si="125"/>
        <v>2956001.2418517414</v>
      </c>
      <c r="AH261" s="1546">
        <f t="shared" si="113"/>
        <v>2956001.2418517414</v>
      </c>
      <c r="AI261" s="1540">
        <f t="shared" si="113"/>
        <v>2956001.2418517414</v>
      </c>
    </row>
    <row r="262" spans="1:42" s="1518" customFormat="1" ht="38" customHeight="1">
      <c r="A262" s="1563"/>
      <c r="B262" s="1337" t="s">
        <v>2874</v>
      </c>
      <c r="C262" s="1335" t="s">
        <v>2459</v>
      </c>
      <c r="D262" s="1337" t="s">
        <v>732</v>
      </c>
      <c r="E262" s="1336">
        <v>0</v>
      </c>
      <c r="F262" s="1336">
        <v>0</v>
      </c>
      <c r="G262" s="1342" t="s">
        <v>233</v>
      </c>
      <c r="H262" s="1337">
        <v>2009</v>
      </c>
      <c r="I262" s="1336">
        <v>0</v>
      </c>
      <c r="J262" s="1336">
        <v>0</v>
      </c>
      <c r="K262" s="1336">
        <v>0</v>
      </c>
      <c r="L262" s="1336">
        <v>0</v>
      </c>
      <c r="M262" s="1336">
        <v>0</v>
      </c>
      <c r="N262" s="1337" t="s">
        <v>204</v>
      </c>
      <c r="O262" s="1631">
        <v>26771670.215723787</v>
      </c>
      <c r="P262" s="1573" t="s">
        <v>123</v>
      </c>
      <c r="Q262" s="1539"/>
      <c r="R262" s="1511" t="str">
        <f t="shared" si="114"/>
        <v>2.06.02</v>
      </c>
      <c r="S262" s="1512" t="str">
        <f t="shared" si="126"/>
        <v>ALAT RUMAH TANGGA</v>
      </c>
      <c r="T262" s="1512">
        <f t="shared" si="127"/>
        <v>5</v>
      </c>
      <c r="U262" s="1608">
        <f t="shared" si="128"/>
        <v>5354334.0431447569</v>
      </c>
      <c r="V262" s="1514">
        <f t="shared" si="129"/>
        <v>5</v>
      </c>
      <c r="W262" s="1609">
        <f t="shared" si="115"/>
        <v>26771670.215723783</v>
      </c>
      <c r="X262" s="1609">
        <f t="shared" si="116"/>
        <v>0</v>
      </c>
      <c r="Y262" s="1609">
        <f t="shared" si="117"/>
        <v>0</v>
      </c>
      <c r="Z262" s="1609">
        <f t="shared" si="118"/>
        <v>0</v>
      </c>
      <c r="AA262" s="1609">
        <f t="shared" si="119"/>
        <v>0</v>
      </c>
      <c r="AB262" s="1609">
        <f t="shared" si="120"/>
        <v>0</v>
      </c>
      <c r="AC262" s="1609">
        <f t="shared" si="121"/>
        <v>0</v>
      </c>
      <c r="AD262" s="1515">
        <f t="shared" si="122"/>
        <v>2009</v>
      </c>
      <c r="AE262" s="1552">
        <f t="shared" si="123"/>
        <v>0</v>
      </c>
      <c r="AF262" s="1516">
        <f t="shared" si="124"/>
        <v>26771670.215723787</v>
      </c>
      <c r="AG262" s="1550">
        <f t="shared" si="125"/>
        <v>26771670.215723783</v>
      </c>
      <c r="AH262" s="1546">
        <f t="shared" si="113"/>
        <v>26771670.215723783</v>
      </c>
      <c r="AI262" s="1540">
        <f t="shared" si="113"/>
        <v>26771670.215723783</v>
      </c>
    </row>
    <row r="263" spans="1:42" s="1518" customFormat="1" ht="38" customHeight="1">
      <c r="A263" s="1563"/>
      <c r="B263" s="1362" t="s">
        <v>2814</v>
      </c>
      <c r="C263" s="1335" t="s">
        <v>2460</v>
      </c>
      <c r="D263" s="1337" t="s">
        <v>732</v>
      </c>
      <c r="E263" s="1336">
        <v>0</v>
      </c>
      <c r="F263" s="1336">
        <v>0</v>
      </c>
      <c r="G263" s="1342" t="s">
        <v>233</v>
      </c>
      <c r="H263" s="1337">
        <v>2009</v>
      </c>
      <c r="I263" s="1336">
        <v>0</v>
      </c>
      <c r="J263" s="1336">
        <v>0</v>
      </c>
      <c r="K263" s="1336">
        <v>0</v>
      </c>
      <c r="L263" s="1336">
        <v>0</v>
      </c>
      <c r="M263" s="1336">
        <v>0</v>
      </c>
      <c r="N263" s="1337" t="s">
        <v>204</v>
      </c>
      <c r="O263" s="1631">
        <v>2900592.9046863713</v>
      </c>
      <c r="P263" s="1573" t="s">
        <v>123</v>
      </c>
      <c r="Q263" s="1539"/>
      <c r="R263" s="1511" t="str">
        <f t="shared" si="114"/>
        <v>2.06.02</v>
      </c>
      <c r="S263" s="1512" t="str">
        <f t="shared" si="126"/>
        <v>ALAT RUMAH TANGGA</v>
      </c>
      <c r="T263" s="1512">
        <f t="shared" si="127"/>
        <v>5</v>
      </c>
      <c r="U263" s="1608">
        <f t="shared" si="128"/>
        <v>580118.58093727427</v>
      </c>
      <c r="V263" s="1514">
        <f t="shared" si="129"/>
        <v>5</v>
      </c>
      <c r="W263" s="1609">
        <f t="shared" si="115"/>
        <v>2900592.9046863713</v>
      </c>
      <c r="X263" s="1609">
        <f t="shared" si="116"/>
        <v>0</v>
      </c>
      <c r="Y263" s="1609">
        <f t="shared" si="117"/>
        <v>0</v>
      </c>
      <c r="Z263" s="1609">
        <f t="shared" si="118"/>
        <v>0</v>
      </c>
      <c r="AA263" s="1609">
        <f t="shared" si="119"/>
        <v>0</v>
      </c>
      <c r="AB263" s="1609">
        <f t="shared" si="120"/>
        <v>0</v>
      </c>
      <c r="AC263" s="1609">
        <f t="shared" si="121"/>
        <v>0</v>
      </c>
      <c r="AD263" s="1515">
        <f t="shared" si="122"/>
        <v>2009</v>
      </c>
      <c r="AE263" s="1552">
        <f t="shared" si="123"/>
        <v>0</v>
      </c>
      <c r="AF263" s="1516">
        <f t="shared" si="124"/>
        <v>2900592.9046863713</v>
      </c>
      <c r="AG263" s="1550">
        <f t="shared" si="125"/>
        <v>2900592.9046863713</v>
      </c>
      <c r="AH263" s="1546">
        <f t="shared" si="113"/>
        <v>2900592.9046863713</v>
      </c>
      <c r="AI263" s="1540">
        <f t="shared" si="113"/>
        <v>2900592.9046863713</v>
      </c>
    </row>
    <row r="264" spans="1:42" s="1518" customFormat="1" ht="38" customHeight="1">
      <c r="A264" s="1563"/>
      <c r="B264" s="1362" t="s">
        <v>2814</v>
      </c>
      <c r="C264" s="1335" t="s">
        <v>2461</v>
      </c>
      <c r="D264" s="1337" t="s">
        <v>732</v>
      </c>
      <c r="E264" s="1336">
        <v>0</v>
      </c>
      <c r="F264" s="1336">
        <v>0</v>
      </c>
      <c r="G264" s="1342" t="s">
        <v>233</v>
      </c>
      <c r="H264" s="1337">
        <v>2009</v>
      </c>
      <c r="I264" s="1336">
        <v>0</v>
      </c>
      <c r="J264" s="1336">
        <v>0</v>
      </c>
      <c r="K264" s="1336">
        <v>0</v>
      </c>
      <c r="L264" s="1336">
        <v>0</v>
      </c>
      <c r="M264" s="1336">
        <v>0</v>
      </c>
      <c r="N264" s="1337" t="s">
        <v>204</v>
      </c>
      <c r="O264" s="1631">
        <v>2789776.2303556311</v>
      </c>
      <c r="P264" s="1573" t="s">
        <v>123</v>
      </c>
      <c r="Q264" s="1539"/>
      <c r="R264" s="1511" t="str">
        <f t="shared" si="114"/>
        <v>2.06.02</v>
      </c>
      <c r="S264" s="1512" t="str">
        <f t="shared" si="126"/>
        <v>ALAT RUMAH TANGGA</v>
      </c>
      <c r="T264" s="1512">
        <f t="shared" si="127"/>
        <v>5</v>
      </c>
      <c r="U264" s="1608">
        <f t="shared" si="128"/>
        <v>557955.2460711262</v>
      </c>
      <c r="V264" s="1514">
        <f t="shared" si="129"/>
        <v>5</v>
      </c>
      <c r="W264" s="1609">
        <f t="shared" si="115"/>
        <v>2789776.2303556311</v>
      </c>
      <c r="X264" s="1609">
        <f t="shared" si="116"/>
        <v>0</v>
      </c>
      <c r="Y264" s="1609">
        <f t="shared" si="117"/>
        <v>0</v>
      </c>
      <c r="Z264" s="1609">
        <f t="shared" si="118"/>
        <v>0</v>
      </c>
      <c r="AA264" s="1609">
        <f t="shared" si="119"/>
        <v>0</v>
      </c>
      <c r="AB264" s="1609">
        <f t="shared" si="120"/>
        <v>0</v>
      </c>
      <c r="AC264" s="1609">
        <f t="shared" si="121"/>
        <v>0</v>
      </c>
      <c r="AD264" s="1515">
        <f t="shared" si="122"/>
        <v>2009</v>
      </c>
      <c r="AE264" s="1552">
        <f t="shared" si="123"/>
        <v>0</v>
      </c>
      <c r="AF264" s="1516">
        <f t="shared" si="124"/>
        <v>2789776.2303556311</v>
      </c>
      <c r="AG264" s="1550">
        <f t="shared" si="125"/>
        <v>2789776.2303556311</v>
      </c>
      <c r="AH264" s="1546">
        <f t="shared" si="113"/>
        <v>2789776.2303556311</v>
      </c>
      <c r="AI264" s="1540">
        <f t="shared" si="113"/>
        <v>2789776.2303556311</v>
      </c>
    </row>
    <row r="265" spans="1:42" s="1518" customFormat="1" ht="38" customHeight="1">
      <c r="A265" s="1563"/>
      <c r="B265" s="1337" t="s">
        <v>3540</v>
      </c>
      <c r="C265" s="1335" t="s">
        <v>285</v>
      </c>
      <c r="D265" s="1337" t="s">
        <v>996</v>
      </c>
      <c r="E265" s="1336">
        <v>0</v>
      </c>
      <c r="F265" s="1336">
        <v>0</v>
      </c>
      <c r="G265" s="1342" t="s">
        <v>233</v>
      </c>
      <c r="H265" s="1337">
        <v>2009</v>
      </c>
      <c r="I265" s="1336">
        <v>0</v>
      </c>
      <c r="J265" s="1336">
        <v>0</v>
      </c>
      <c r="K265" s="1336">
        <v>0</v>
      </c>
      <c r="L265" s="1336">
        <v>0</v>
      </c>
      <c r="M265" s="1336">
        <v>0</v>
      </c>
      <c r="N265" s="1337" t="s">
        <v>204</v>
      </c>
      <c r="O265" s="1631">
        <v>7924269.4592914209</v>
      </c>
      <c r="P265" s="1573" t="s">
        <v>123</v>
      </c>
      <c r="Q265" s="1539"/>
      <c r="R265" s="1511" t="str">
        <f t="shared" si="114"/>
        <v>2.06.02</v>
      </c>
      <c r="S265" s="1512" t="str">
        <f t="shared" si="126"/>
        <v>ALAT RUMAH TANGGA</v>
      </c>
      <c r="T265" s="1512">
        <f t="shared" si="127"/>
        <v>5</v>
      </c>
      <c r="U265" s="1608">
        <f t="shared" si="128"/>
        <v>1584853.8918582841</v>
      </c>
      <c r="V265" s="1514">
        <f t="shared" si="129"/>
        <v>5</v>
      </c>
      <c r="W265" s="1609">
        <f t="shared" si="115"/>
        <v>7924269.4592914209</v>
      </c>
      <c r="X265" s="1609">
        <f t="shared" si="116"/>
        <v>0</v>
      </c>
      <c r="Y265" s="1609">
        <f t="shared" si="117"/>
        <v>0</v>
      </c>
      <c r="Z265" s="1609">
        <f t="shared" si="118"/>
        <v>0</v>
      </c>
      <c r="AA265" s="1609">
        <f t="shared" si="119"/>
        <v>0</v>
      </c>
      <c r="AB265" s="1609">
        <f t="shared" si="120"/>
        <v>0</v>
      </c>
      <c r="AC265" s="1609">
        <f t="shared" si="121"/>
        <v>0</v>
      </c>
      <c r="AD265" s="1515">
        <f t="shared" si="122"/>
        <v>2009</v>
      </c>
      <c r="AE265" s="1552">
        <f t="shared" si="123"/>
        <v>0</v>
      </c>
      <c r="AF265" s="1516">
        <f t="shared" si="124"/>
        <v>7924269.4592914209</v>
      </c>
      <c r="AG265" s="1550">
        <f t="shared" si="125"/>
        <v>7924269.4592914209</v>
      </c>
      <c r="AH265" s="1546">
        <f t="shared" si="113"/>
        <v>7924269.4592914209</v>
      </c>
      <c r="AI265" s="1540">
        <f t="shared" si="113"/>
        <v>7924269.4592914209</v>
      </c>
    </row>
    <row r="266" spans="1:42" s="1518" customFormat="1" ht="38" customHeight="1">
      <c r="A266" s="1563"/>
      <c r="B266" s="1337" t="s">
        <v>2856</v>
      </c>
      <c r="C266" s="1335" t="s">
        <v>2462</v>
      </c>
      <c r="D266" s="1337" t="s">
        <v>996</v>
      </c>
      <c r="E266" s="1336">
        <v>0</v>
      </c>
      <c r="F266" s="1336">
        <v>0</v>
      </c>
      <c r="G266" s="1342" t="s">
        <v>1537</v>
      </c>
      <c r="H266" s="1337">
        <v>2009</v>
      </c>
      <c r="I266" s="1336">
        <v>0</v>
      </c>
      <c r="J266" s="1336">
        <v>0</v>
      </c>
      <c r="K266" s="1336">
        <v>0</v>
      </c>
      <c r="L266" s="1336">
        <v>0</v>
      </c>
      <c r="M266" s="1336">
        <v>0</v>
      </c>
      <c r="N266" s="1337" t="s">
        <v>204</v>
      </c>
      <c r="O266" s="1631">
        <v>8157052.5717453845</v>
      </c>
      <c r="P266" s="1573" t="s">
        <v>123</v>
      </c>
      <c r="Q266" s="1539"/>
      <c r="R266" s="1511" t="str">
        <f t="shared" si="114"/>
        <v>2.06.02</v>
      </c>
      <c r="S266" s="1512" t="str">
        <f t="shared" si="126"/>
        <v>ALAT RUMAH TANGGA</v>
      </c>
      <c r="T266" s="1512">
        <f t="shared" si="127"/>
        <v>5</v>
      </c>
      <c r="U266" s="1608">
        <f t="shared" si="128"/>
        <v>1631410.5143490769</v>
      </c>
      <c r="V266" s="1514">
        <f t="shared" si="129"/>
        <v>5</v>
      </c>
      <c r="W266" s="1609">
        <f t="shared" si="115"/>
        <v>8157052.5717453845</v>
      </c>
      <c r="X266" s="1609">
        <f t="shared" si="116"/>
        <v>0</v>
      </c>
      <c r="Y266" s="1609">
        <f t="shared" si="117"/>
        <v>0</v>
      </c>
      <c r="Z266" s="1609">
        <f t="shared" si="118"/>
        <v>0</v>
      </c>
      <c r="AA266" s="1609">
        <f t="shared" si="119"/>
        <v>0</v>
      </c>
      <c r="AB266" s="1609">
        <f t="shared" si="120"/>
        <v>0</v>
      </c>
      <c r="AC266" s="1609">
        <f t="shared" si="121"/>
        <v>0</v>
      </c>
      <c r="AD266" s="1515">
        <f t="shared" si="122"/>
        <v>2009</v>
      </c>
      <c r="AE266" s="1552">
        <f t="shared" si="123"/>
        <v>0</v>
      </c>
      <c r="AF266" s="1516">
        <f t="shared" si="124"/>
        <v>8157052.5717453845</v>
      </c>
      <c r="AG266" s="1550">
        <f t="shared" si="125"/>
        <v>8157052.5717453845</v>
      </c>
      <c r="AH266" s="1546">
        <f t="shared" si="113"/>
        <v>8157052.5717453845</v>
      </c>
      <c r="AI266" s="1540">
        <f t="shared" si="113"/>
        <v>8157052.5717453845</v>
      </c>
    </row>
    <row r="267" spans="1:42" s="1518" customFormat="1" ht="38" customHeight="1">
      <c r="A267" s="1563"/>
      <c r="B267" s="1337" t="s">
        <v>2884</v>
      </c>
      <c r="C267" s="1335" t="s">
        <v>2463</v>
      </c>
      <c r="D267" s="1337" t="s">
        <v>996</v>
      </c>
      <c r="E267" s="1336">
        <v>0</v>
      </c>
      <c r="F267" s="1336">
        <v>0</v>
      </c>
      <c r="G267" s="1342" t="s">
        <v>1537</v>
      </c>
      <c r="H267" s="1337">
        <v>2009</v>
      </c>
      <c r="I267" s="1336">
        <v>0</v>
      </c>
      <c r="J267" s="1336">
        <v>0</v>
      </c>
      <c r="K267" s="1336">
        <v>0</v>
      </c>
      <c r="L267" s="1336">
        <v>0</v>
      </c>
      <c r="M267" s="1336">
        <v>0</v>
      </c>
      <c r="N267" s="1337" t="s">
        <v>204</v>
      </c>
      <c r="O267" s="1631">
        <v>20241159.275658313</v>
      </c>
      <c r="P267" s="1573" t="s">
        <v>123</v>
      </c>
      <c r="Q267" s="1539"/>
      <c r="R267" s="1511" t="str">
        <f t="shared" si="114"/>
        <v>2.06.02</v>
      </c>
      <c r="S267" s="1512" t="str">
        <f t="shared" si="126"/>
        <v>ALAT RUMAH TANGGA</v>
      </c>
      <c r="T267" s="1512">
        <f t="shared" si="127"/>
        <v>5</v>
      </c>
      <c r="U267" s="1608">
        <f t="shared" si="128"/>
        <v>4048231.8551316625</v>
      </c>
      <c r="V267" s="1514">
        <f t="shared" si="129"/>
        <v>5</v>
      </c>
      <c r="W267" s="1609">
        <f t="shared" si="115"/>
        <v>20241159.275658313</v>
      </c>
      <c r="X267" s="1609">
        <f t="shared" si="116"/>
        <v>0</v>
      </c>
      <c r="Y267" s="1609">
        <f t="shared" si="117"/>
        <v>0</v>
      </c>
      <c r="Z267" s="1609">
        <f t="shared" si="118"/>
        <v>0</v>
      </c>
      <c r="AA267" s="1609">
        <f t="shared" si="119"/>
        <v>0</v>
      </c>
      <c r="AB267" s="1609">
        <f t="shared" si="120"/>
        <v>0</v>
      </c>
      <c r="AC267" s="1609">
        <f t="shared" si="121"/>
        <v>0</v>
      </c>
      <c r="AD267" s="1515">
        <f t="shared" si="122"/>
        <v>2009</v>
      </c>
      <c r="AE267" s="1552">
        <f t="shared" si="123"/>
        <v>0</v>
      </c>
      <c r="AF267" s="1516">
        <f t="shared" si="124"/>
        <v>20241159.275658313</v>
      </c>
      <c r="AG267" s="1550">
        <f t="shared" si="125"/>
        <v>20241159.275658313</v>
      </c>
      <c r="AH267" s="1546">
        <f t="shared" si="113"/>
        <v>20241159.275658313</v>
      </c>
      <c r="AI267" s="1540">
        <f t="shared" si="113"/>
        <v>20241159.275658313</v>
      </c>
    </row>
    <row r="268" spans="1:42" s="1518" customFormat="1" ht="38" customHeight="1">
      <c r="A268" s="1563"/>
      <c r="B268" s="1337" t="s">
        <v>2249</v>
      </c>
      <c r="C268" s="1335" t="s">
        <v>2464</v>
      </c>
      <c r="D268" s="1337" t="s">
        <v>732</v>
      </c>
      <c r="E268" s="1336">
        <v>0</v>
      </c>
      <c r="F268" s="1336">
        <v>0</v>
      </c>
      <c r="G268" s="1342" t="s">
        <v>225</v>
      </c>
      <c r="H268" s="1337">
        <v>2009</v>
      </c>
      <c r="I268" s="1336">
        <v>0</v>
      </c>
      <c r="J268" s="1336">
        <v>0</v>
      </c>
      <c r="K268" s="1336">
        <v>0</v>
      </c>
      <c r="L268" s="1336">
        <v>0</v>
      </c>
      <c r="M268" s="1336">
        <v>0</v>
      </c>
      <c r="N268" s="1337" t="s">
        <v>204</v>
      </c>
      <c r="O268" s="1631">
        <v>48635194.443252757</v>
      </c>
      <c r="P268" s="1573" t="s">
        <v>1573</v>
      </c>
      <c r="Q268" s="1539" t="s">
        <v>3530</v>
      </c>
      <c r="R268" s="1511" t="str">
        <f t="shared" si="114"/>
        <v>2.06.02</v>
      </c>
      <c r="S268" s="1512" t="str">
        <f t="shared" si="126"/>
        <v>ALAT RUMAH TANGGA</v>
      </c>
      <c r="T268" s="1512">
        <f t="shared" si="127"/>
        <v>5</v>
      </c>
      <c r="U268" s="1608">
        <f t="shared" si="128"/>
        <v>9727038.8886505514</v>
      </c>
      <c r="V268" s="1514">
        <f t="shared" si="129"/>
        <v>5</v>
      </c>
      <c r="W268" s="1609">
        <f t="shared" si="115"/>
        <v>48635194.443252757</v>
      </c>
      <c r="X268" s="1609">
        <f t="shared" si="116"/>
        <v>0</v>
      </c>
      <c r="Y268" s="1609">
        <f t="shared" si="117"/>
        <v>0</v>
      </c>
      <c r="Z268" s="1609">
        <f t="shared" si="118"/>
        <v>0</v>
      </c>
      <c r="AA268" s="1609">
        <f t="shared" si="119"/>
        <v>0</v>
      </c>
      <c r="AB268" s="1609">
        <f t="shared" si="120"/>
        <v>0</v>
      </c>
      <c r="AC268" s="1609">
        <f t="shared" si="121"/>
        <v>0</v>
      </c>
      <c r="AD268" s="1515">
        <f t="shared" si="122"/>
        <v>2009</v>
      </c>
      <c r="AE268" s="1552">
        <f t="shared" si="123"/>
        <v>0</v>
      </c>
      <c r="AF268" s="1516">
        <f t="shared" si="124"/>
        <v>48635194.443252757</v>
      </c>
      <c r="AG268" s="1550">
        <f t="shared" si="125"/>
        <v>48635194.443252757</v>
      </c>
      <c r="AH268" s="1546">
        <f t="shared" si="113"/>
        <v>48635194.443252757</v>
      </c>
      <c r="AI268" s="1540">
        <f t="shared" si="113"/>
        <v>48635194.443252757</v>
      </c>
    </row>
    <row r="269" spans="1:42" s="1518" customFormat="1" ht="38" customHeight="1">
      <c r="A269" s="1563"/>
      <c r="B269" s="1337" t="s">
        <v>2249</v>
      </c>
      <c r="C269" s="1335" t="s">
        <v>2465</v>
      </c>
      <c r="D269" s="1337" t="s">
        <v>733</v>
      </c>
      <c r="E269" s="1336" t="s">
        <v>1513</v>
      </c>
      <c r="F269" s="1336">
        <v>0</v>
      </c>
      <c r="G269" s="1342" t="s">
        <v>238</v>
      </c>
      <c r="H269" s="1337">
        <v>2009</v>
      </c>
      <c r="I269" s="1336">
        <v>0</v>
      </c>
      <c r="J269" s="1336">
        <v>0</v>
      </c>
      <c r="K269" s="1336">
        <v>0</v>
      </c>
      <c r="L269" s="1336">
        <v>0</v>
      </c>
      <c r="M269" s="1336">
        <v>0</v>
      </c>
      <c r="N269" s="1337" t="s">
        <v>204</v>
      </c>
      <c r="O269" s="1631">
        <v>93362885.033339068</v>
      </c>
      <c r="P269" s="1573" t="s">
        <v>123</v>
      </c>
      <c r="Q269" s="1539" t="s">
        <v>3530</v>
      </c>
      <c r="R269" s="1511" t="str">
        <f t="shared" si="114"/>
        <v>2.06.02</v>
      </c>
      <c r="S269" s="1512" t="str">
        <f t="shared" si="126"/>
        <v>ALAT RUMAH TANGGA</v>
      </c>
      <c r="T269" s="1512">
        <f t="shared" si="127"/>
        <v>5</v>
      </c>
      <c r="U269" s="1608">
        <f t="shared" si="128"/>
        <v>18672577.006667815</v>
      </c>
      <c r="V269" s="1514">
        <f t="shared" si="129"/>
        <v>5</v>
      </c>
      <c r="W269" s="1609">
        <f t="shared" si="115"/>
        <v>93362885.033339083</v>
      </c>
      <c r="X269" s="1609">
        <f t="shared" si="116"/>
        <v>0</v>
      </c>
      <c r="Y269" s="1609">
        <f t="shared" si="117"/>
        <v>0</v>
      </c>
      <c r="Z269" s="1609">
        <f t="shared" si="118"/>
        <v>0</v>
      </c>
      <c r="AA269" s="1609">
        <f t="shared" si="119"/>
        <v>0</v>
      </c>
      <c r="AB269" s="1609">
        <f t="shared" si="120"/>
        <v>0</v>
      </c>
      <c r="AC269" s="1609">
        <f t="shared" si="121"/>
        <v>0</v>
      </c>
      <c r="AD269" s="1515">
        <f t="shared" si="122"/>
        <v>2009</v>
      </c>
      <c r="AE269" s="1552">
        <f t="shared" si="123"/>
        <v>0</v>
      </c>
      <c r="AF269" s="1516">
        <f t="shared" si="124"/>
        <v>93362885.033339068</v>
      </c>
      <c r="AG269" s="1550">
        <f t="shared" si="125"/>
        <v>93362885.033339083</v>
      </c>
      <c r="AH269" s="1546">
        <f t="shared" si="113"/>
        <v>93362885.033339083</v>
      </c>
      <c r="AI269" s="1540">
        <f t="shared" si="113"/>
        <v>93362885.033339083</v>
      </c>
    </row>
    <row r="270" spans="1:42" s="1518" customFormat="1" ht="38" customHeight="1">
      <c r="A270" s="1563"/>
      <c r="B270" s="1337" t="s">
        <v>2249</v>
      </c>
      <c r="C270" s="1335" t="s">
        <v>2466</v>
      </c>
      <c r="D270" s="1337"/>
      <c r="E270" s="1336" t="s">
        <v>1514</v>
      </c>
      <c r="F270" s="1336">
        <v>0</v>
      </c>
      <c r="G270" s="1342" t="s">
        <v>238</v>
      </c>
      <c r="H270" s="1337">
        <v>2009</v>
      </c>
      <c r="I270" s="1336">
        <v>0</v>
      </c>
      <c r="J270" s="1336">
        <v>0</v>
      </c>
      <c r="K270" s="1336">
        <v>0</v>
      </c>
      <c r="L270" s="1336">
        <v>0</v>
      </c>
      <c r="M270" s="1336">
        <v>0</v>
      </c>
      <c r="N270" s="1337" t="s">
        <v>204</v>
      </c>
      <c r="O270" s="1631">
        <v>11447765.194823591</v>
      </c>
      <c r="P270" s="1573" t="s">
        <v>123</v>
      </c>
      <c r="Q270" s="1539" t="s">
        <v>3530</v>
      </c>
      <c r="R270" s="1511" t="str">
        <f t="shared" si="114"/>
        <v>2.06.02</v>
      </c>
      <c r="S270" s="1512" t="str">
        <f t="shared" si="126"/>
        <v>ALAT RUMAH TANGGA</v>
      </c>
      <c r="T270" s="1512">
        <f t="shared" si="127"/>
        <v>5</v>
      </c>
      <c r="U270" s="1608">
        <f t="shared" si="128"/>
        <v>2289553.0389647181</v>
      </c>
      <c r="V270" s="1514">
        <f t="shared" si="129"/>
        <v>5</v>
      </c>
      <c r="W270" s="1609">
        <f t="shared" si="115"/>
        <v>11447765.194823591</v>
      </c>
      <c r="X270" s="1609">
        <f t="shared" si="116"/>
        <v>0</v>
      </c>
      <c r="Y270" s="1609">
        <f t="shared" si="117"/>
        <v>0</v>
      </c>
      <c r="Z270" s="1609">
        <f t="shared" si="118"/>
        <v>0</v>
      </c>
      <c r="AA270" s="1609">
        <f t="shared" si="119"/>
        <v>0</v>
      </c>
      <c r="AB270" s="1609">
        <f t="shared" si="120"/>
        <v>0</v>
      </c>
      <c r="AC270" s="1609">
        <f t="shared" si="121"/>
        <v>0</v>
      </c>
      <c r="AD270" s="1515">
        <f t="shared" si="122"/>
        <v>2009</v>
      </c>
      <c r="AE270" s="1552">
        <f t="shared" si="123"/>
        <v>0</v>
      </c>
      <c r="AF270" s="1516">
        <f t="shared" si="124"/>
        <v>11447765.194823591</v>
      </c>
      <c r="AG270" s="1550">
        <f t="shared" si="125"/>
        <v>11447765.194823591</v>
      </c>
      <c r="AH270" s="1546">
        <f t="shared" si="113"/>
        <v>11447765.194823591</v>
      </c>
      <c r="AI270" s="1540">
        <f t="shared" si="113"/>
        <v>11447765.194823591</v>
      </c>
    </row>
    <row r="271" spans="1:42" s="1518" customFormat="1" ht="38" customHeight="1">
      <c r="A271" s="1563"/>
      <c r="B271" s="1337" t="s">
        <v>2249</v>
      </c>
      <c r="C271" s="1335" t="s">
        <v>2467</v>
      </c>
      <c r="D271" s="1337" t="s">
        <v>733</v>
      </c>
      <c r="E271" s="1336" t="s">
        <v>1515</v>
      </c>
      <c r="F271" s="1336">
        <v>0</v>
      </c>
      <c r="G271" s="1342" t="s">
        <v>1577</v>
      </c>
      <c r="H271" s="1337">
        <v>2009</v>
      </c>
      <c r="I271" s="1336">
        <v>0</v>
      </c>
      <c r="J271" s="1336">
        <v>0</v>
      </c>
      <c r="K271" s="1336">
        <v>0</v>
      </c>
      <c r="L271" s="1336">
        <v>0</v>
      </c>
      <c r="M271" s="1336">
        <v>0</v>
      </c>
      <c r="N271" s="1337" t="s">
        <v>204</v>
      </c>
      <c r="O271" s="1631">
        <v>2442189.908229033</v>
      </c>
      <c r="P271" s="1573" t="s">
        <v>123</v>
      </c>
      <c r="Q271" s="1539" t="s">
        <v>3530</v>
      </c>
      <c r="R271" s="1511" t="str">
        <f t="shared" si="114"/>
        <v>2.06.02</v>
      </c>
      <c r="S271" s="1512" t="str">
        <f t="shared" si="126"/>
        <v>ALAT RUMAH TANGGA</v>
      </c>
      <c r="T271" s="1512">
        <f t="shared" si="127"/>
        <v>5</v>
      </c>
      <c r="U271" s="1608">
        <f t="shared" si="128"/>
        <v>488437.98164580658</v>
      </c>
      <c r="V271" s="1514">
        <f t="shared" si="129"/>
        <v>5</v>
      </c>
      <c r="W271" s="1609">
        <f t="shared" si="115"/>
        <v>2442189.908229033</v>
      </c>
      <c r="X271" s="1609">
        <f t="shared" si="116"/>
        <v>0</v>
      </c>
      <c r="Y271" s="1609">
        <f t="shared" si="117"/>
        <v>0</v>
      </c>
      <c r="Z271" s="1609">
        <f t="shared" si="118"/>
        <v>0</v>
      </c>
      <c r="AA271" s="1609">
        <f t="shared" si="119"/>
        <v>0</v>
      </c>
      <c r="AB271" s="1609">
        <f t="shared" si="120"/>
        <v>0</v>
      </c>
      <c r="AC271" s="1609">
        <f t="shared" si="121"/>
        <v>0</v>
      </c>
      <c r="AD271" s="1515">
        <f t="shared" si="122"/>
        <v>2009</v>
      </c>
      <c r="AE271" s="1552">
        <f t="shared" si="123"/>
        <v>0</v>
      </c>
      <c r="AF271" s="1516">
        <f t="shared" si="124"/>
        <v>2442189.908229033</v>
      </c>
      <c r="AG271" s="1550">
        <f t="shared" si="125"/>
        <v>2442189.908229033</v>
      </c>
      <c r="AH271" s="1546">
        <f t="shared" si="113"/>
        <v>2442189.908229033</v>
      </c>
      <c r="AI271" s="1540">
        <f t="shared" si="113"/>
        <v>2442189.908229033</v>
      </c>
    </row>
    <row r="272" spans="1:42" s="1518" customFormat="1" ht="38" customHeight="1">
      <c r="A272" s="1563"/>
      <c r="B272" s="1337" t="s">
        <v>2249</v>
      </c>
      <c r="C272" s="1335" t="s">
        <v>2468</v>
      </c>
      <c r="D272" s="1397" t="s">
        <v>732</v>
      </c>
      <c r="E272" s="1336" t="s">
        <v>1516</v>
      </c>
      <c r="F272" s="1336">
        <v>0</v>
      </c>
      <c r="G272" s="1342" t="s">
        <v>1578</v>
      </c>
      <c r="H272" s="1337">
        <v>2009</v>
      </c>
      <c r="I272" s="1336">
        <v>0</v>
      </c>
      <c r="J272" s="1336">
        <v>0</v>
      </c>
      <c r="K272" s="1336">
        <v>0</v>
      </c>
      <c r="L272" s="1336">
        <v>0</v>
      </c>
      <c r="M272" s="1336">
        <v>0</v>
      </c>
      <c r="N272" s="1337" t="s">
        <v>204</v>
      </c>
      <c r="O272" s="1631">
        <v>32053742.545506056</v>
      </c>
      <c r="P272" s="1573" t="s">
        <v>123</v>
      </c>
      <c r="Q272" s="1539" t="s">
        <v>3530</v>
      </c>
      <c r="R272" s="1511" t="str">
        <f t="shared" si="114"/>
        <v>2.06.02</v>
      </c>
      <c r="S272" s="1512" t="str">
        <f t="shared" si="126"/>
        <v>ALAT RUMAH TANGGA</v>
      </c>
      <c r="T272" s="1512">
        <f t="shared" si="127"/>
        <v>5</v>
      </c>
      <c r="U272" s="1608">
        <f t="shared" si="128"/>
        <v>6410748.5091012111</v>
      </c>
      <c r="V272" s="1514">
        <f t="shared" si="129"/>
        <v>5</v>
      </c>
      <c r="W272" s="1609">
        <f t="shared" si="115"/>
        <v>32053742.545506056</v>
      </c>
      <c r="X272" s="1609">
        <f t="shared" si="116"/>
        <v>0</v>
      </c>
      <c r="Y272" s="1609">
        <f t="shared" si="117"/>
        <v>0</v>
      </c>
      <c r="Z272" s="1609">
        <f t="shared" si="118"/>
        <v>0</v>
      </c>
      <c r="AA272" s="1609">
        <f t="shared" si="119"/>
        <v>0</v>
      </c>
      <c r="AB272" s="1609">
        <f t="shared" si="120"/>
        <v>0</v>
      </c>
      <c r="AC272" s="1609">
        <f t="shared" si="121"/>
        <v>0</v>
      </c>
      <c r="AD272" s="1515">
        <f t="shared" si="122"/>
        <v>2009</v>
      </c>
      <c r="AE272" s="1552">
        <f t="shared" si="123"/>
        <v>0</v>
      </c>
      <c r="AF272" s="1516">
        <f t="shared" si="124"/>
        <v>32053742.545506056</v>
      </c>
      <c r="AG272" s="1550">
        <f t="shared" si="125"/>
        <v>32053742.545506056</v>
      </c>
      <c r="AH272" s="1546">
        <f t="shared" si="113"/>
        <v>32053742.545506056</v>
      </c>
      <c r="AI272" s="1540">
        <f t="shared" si="113"/>
        <v>32053742.545506056</v>
      </c>
    </row>
    <row r="273" spans="1:42" s="1518" customFormat="1" ht="38" customHeight="1">
      <c r="A273" s="1563"/>
      <c r="B273" s="1337" t="s">
        <v>2249</v>
      </c>
      <c r="C273" s="1335" t="s">
        <v>2469</v>
      </c>
      <c r="D273" s="1337"/>
      <c r="E273" s="1336" t="s">
        <v>1517</v>
      </c>
      <c r="F273" s="1336">
        <v>0</v>
      </c>
      <c r="G273" s="1342" t="s">
        <v>225</v>
      </c>
      <c r="H273" s="1337">
        <v>2009</v>
      </c>
      <c r="I273" s="1336">
        <v>0</v>
      </c>
      <c r="J273" s="1336">
        <v>0</v>
      </c>
      <c r="K273" s="1336">
        <v>0</v>
      </c>
      <c r="L273" s="1336">
        <v>0</v>
      </c>
      <c r="M273" s="1336">
        <v>0</v>
      </c>
      <c r="N273" s="1337" t="s">
        <v>204</v>
      </c>
      <c r="O273" s="1631">
        <v>3001858.428864853</v>
      </c>
      <c r="P273" s="1573" t="s">
        <v>123</v>
      </c>
      <c r="Q273" s="1539" t="s">
        <v>3530</v>
      </c>
      <c r="R273" s="1511" t="str">
        <f t="shared" si="114"/>
        <v>2.06.02</v>
      </c>
      <c r="S273" s="1512" t="str">
        <f t="shared" si="126"/>
        <v>ALAT RUMAH TANGGA</v>
      </c>
      <c r="T273" s="1512">
        <f t="shared" si="127"/>
        <v>5</v>
      </c>
      <c r="U273" s="1608">
        <f t="shared" si="128"/>
        <v>600371.68577297055</v>
      </c>
      <c r="V273" s="1514">
        <f t="shared" si="129"/>
        <v>5</v>
      </c>
      <c r="W273" s="1609">
        <f t="shared" si="115"/>
        <v>3001858.4288648525</v>
      </c>
      <c r="X273" s="1609">
        <f t="shared" si="116"/>
        <v>0</v>
      </c>
      <c r="Y273" s="1609">
        <f t="shared" si="117"/>
        <v>0</v>
      </c>
      <c r="Z273" s="1609">
        <f t="shared" si="118"/>
        <v>0</v>
      </c>
      <c r="AA273" s="1609">
        <f t="shared" si="119"/>
        <v>0</v>
      </c>
      <c r="AB273" s="1609">
        <f t="shared" si="120"/>
        <v>0</v>
      </c>
      <c r="AC273" s="1609">
        <f t="shared" si="121"/>
        <v>0</v>
      </c>
      <c r="AD273" s="1515">
        <f t="shared" si="122"/>
        <v>2009</v>
      </c>
      <c r="AE273" s="1552">
        <f t="shared" si="123"/>
        <v>0</v>
      </c>
      <c r="AF273" s="1516">
        <f t="shared" si="124"/>
        <v>3001858.428864853</v>
      </c>
      <c r="AG273" s="1550">
        <f t="shared" si="125"/>
        <v>3001858.4288648525</v>
      </c>
      <c r="AH273" s="1546">
        <f t="shared" si="113"/>
        <v>3001858.4288648525</v>
      </c>
      <c r="AI273" s="1540">
        <f t="shared" si="113"/>
        <v>3001858.4288648525</v>
      </c>
    </row>
    <row r="274" spans="1:42" s="1518" customFormat="1" ht="38" customHeight="1">
      <c r="A274" s="1563"/>
      <c r="B274" s="1337" t="s">
        <v>2249</v>
      </c>
      <c r="C274" s="1335" t="s">
        <v>2470</v>
      </c>
      <c r="D274" s="1337"/>
      <c r="E274" s="1336" t="s">
        <v>1518</v>
      </c>
      <c r="F274" s="1336">
        <v>0</v>
      </c>
      <c r="G274" s="1342" t="s">
        <v>225</v>
      </c>
      <c r="H274" s="1337">
        <v>2009</v>
      </c>
      <c r="I274" s="1336">
        <v>0</v>
      </c>
      <c r="J274" s="1336">
        <v>0</v>
      </c>
      <c r="K274" s="1336">
        <v>0</v>
      </c>
      <c r="L274" s="1336">
        <v>0</v>
      </c>
      <c r="M274" s="1336">
        <v>0</v>
      </c>
      <c r="N274" s="1337" t="s">
        <v>204</v>
      </c>
      <c r="O274" s="1631">
        <v>2493068.8646504707</v>
      </c>
      <c r="P274" s="1573" t="s">
        <v>123</v>
      </c>
      <c r="Q274" s="1539" t="s">
        <v>3530</v>
      </c>
      <c r="R274" s="1511" t="str">
        <f t="shared" si="114"/>
        <v>2.06.02</v>
      </c>
      <c r="S274" s="1512" t="str">
        <f t="shared" si="126"/>
        <v>ALAT RUMAH TANGGA</v>
      </c>
      <c r="T274" s="1512">
        <f t="shared" si="127"/>
        <v>5</v>
      </c>
      <c r="U274" s="1608">
        <f t="shared" si="128"/>
        <v>498613.77293009416</v>
      </c>
      <c r="V274" s="1514">
        <f t="shared" si="129"/>
        <v>5</v>
      </c>
      <c r="W274" s="1609">
        <f t="shared" si="115"/>
        <v>2493068.8646504707</v>
      </c>
      <c r="X274" s="1609">
        <f t="shared" si="116"/>
        <v>0</v>
      </c>
      <c r="Y274" s="1609">
        <f t="shared" si="117"/>
        <v>0</v>
      </c>
      <c r="Z274" s="1609">
        <f t="shared" si="118"/>
        <v>0</v>
      </c>
      <c r="AA274" s="1609">
        <f t="shared" si="119"/>
        <v>0</v>
      </c>
      <c r="AB274" s="1609">
        <f t="shared" si="120"/>
        <v>0</v>
      </c>
      <c r="AC274" s="1609">
        <f t="shared" si="121"/>
        <v>0</v>
      </c>
      <c r="AD274" s="1515">
        <f t="shared" si="122"/>
        <v>2009</v>
      </c>
      <c r="AE274" s="1552">
        <f t="shared" si="123"/>
        <v>0</v>
      </c>
      <c r="AF274" s="1516">
        <f t="shared" si="124"/>
        <v>2493068.8646504707</v>
      </c>
      <c r="AG274" s="1550">
        <f t="shared" si="125"/>
        <v>2493068.8646504707</v>
      </c>
      <c r="AH274" s="1546">
        <f t="shared" si="113"/>
        <v>2493068.8646504707</v>
      </c>
      <c r="AI274" s="1540">
        <f t="shared" si="113"/>
        <v>2493068.8646504707</v>
      </c>
    </row>
    <row r="275" spans="1:42" s="1518" customFormat="1" ht="38" customHeight="1">
      <c r="A275" s="1563"/>
      <c r="B275" s="1337" t="s">
        <v>2249</v>
      </c>
      <c r="C275" s="1335" t="s">
        <v>2471</v>
      </c>
      <c r="D275" s="1337"/>
      <c r="E275" s="1336" t="s">
        <v>1519</v>
      </c>
      <c r="F275" s="1336">
        <v>0</v>
      </c>
      <c r="G275" s="1342" t="s">
        <v>225</v>
      </c>
      <c r="H275" s="1337">
        <v>2009</v>
      </c>
      <c r="I275" s="1336">
        <v>0</v>
      </c>
      <c r="J275" s="1336">
        <v>0</v>
      </c>
      <c r="K275" s="1336">
        <v>0</v>
      </c>
      <c r="L275" s="1336">
        <v>0</v>
      </c>
      <c r="M275" s="1336">
        <v>0</v>
      </c>
      <c r="N275" s="1337" t="s">
        <v>204</v>
      </c>
      <c r="O275" s="1631">
        <v>1170215.9976930784</v>
      </c>
      <c r="P275" s="1573" t="s">
        <v>123</v>
      </c>
      <c r="Q275" s="1539" t="s">
        <v>3530</v>
      </c>
      <c r="R275" s="1511" t="str">
        <f t="shared" si="114"/>
        <v>2.06.02</v>
      </c>
      <c r="S275" s="1512" t="str">
        <f t="shared" si="126"/>
        <v>ALAT RUMAH TANGGA</v>
      </c>
      <c r="T275" s="1512">
        <f t="shared" si="127"/>
        <v>5</v>
      </c>
      <c r="U275" s="1608">
        <f t="shared" si="128"/>
        <v>234043.19953861568</v>
      </c>
      <c r="V275" s="1514">
        <f t="shared" si="129"/>
        <v>5</v>
      </c>
      <c r="W275" s="1609">
        <f t="shared" si="115"/>
        <v>1170215.9976930784</v>
      </c>
      <c r="X275" s="1609">
        <f t="shared" si="116"/>
        <v>0</v>
      </c>
      <c r="Y275" s="1609">
        <f t="shared" si="117"/>
        <v>0</v>
      </c>
      <c r="Z275" s="1609">
        <f t="shared" si="118"/>
        <v>0</v>
      </c>
      <c r="AA275" s="1609">
        <f t="shared" si="119"/>
        <v>0</v>
      </c>
      <c r="AB275" s="1609">
        <f t="shared" si="120"/>
        <v>0</v>
      </c>
      <c r="AC275" s="1609">
        <f t="shared" si="121"/>
        <v>0</v>
      </c>
      <c r="AD275" s="1515">
        <f t="shared" si="122"/>
        <v>2009</v>
      </c>
      <c r="AE275" s="1552">
        <f t="shared" si="123"/>
        <v>0</v>
      </c>
      <c r="AF275" s="1516">
        <f t="shared" si="124"/>
        <v>1170215.9976930784</v>
      </c>
      <c r="AG275" s="1550">
        <f t="shared" si="125"/>
        <v>1170215.9976930784</v>
      </c>
      <c r="AH275" s="1546">
        <f t="shared" si="113"/>
        <v>1170215.9976930784</v>
      </c>
      <c r="AI275" s="1540">
        <f t="shared" si="113"/>
        <v>1170215.9976930784</v>
      </c>
    </row>
    <row r="276" spans="1:42" s="1518" customFormat="1" ht="38" customHeight="1">
      <c r="A276" s="1563"/>
      <c r="B276" s="1337" t="s">
        <v>2249</v>
      </c>
      <c r="C276" s="1335" t="s">
        <v>2476</v>
      </c>
      <c r="D276" s="1337"/>
      <c r="E276" s="1336">
        <v>0</v>
      </c>
      <c r="F276" s="1336">
        <v>0</v>
      </c>
      <c r="G276" s="1342" t="s">
        <v>225</v>
      </c>
      <c r="H276" s="1337">
        <v>2009</v>
      </c>
      <c r="I276" s="1336">
        <v>0</v>
      </c>
      <c r="J276" s="1336">
        <v>0</v>
      </c>
      <c r="K276" s="1336">
        <v>0</v>
      </c>
      <c r="L276" s="1336">
        <v>0</v>
      </c>
      <c r="M276" s="1336">
        <v>0</v>
      </c>
      <c r="N276" s="1337" t="s">
        <v>204</v>
      </c>
      <c r="O276" s="1631">
        <v>508789.5642143818</v>
      </c>
      <c r="P276" s="1573" t="s">
        <v>123</v>
      </c>
      <c r="Q276" s="1539" t="s">
        <v>3530</v>
      </c>
      <c r="R276" s="1511" t="str">
        <f t="shared" si="114"/>
        <v>2.06.02</v>
      </c>
      <c r="S276" s="1512" t="str">
        <f t="shared" si="126"/>
        <v>ALAT RUMAH TANGGA</v>
      </c>
      <c r="T276" s="1512">
        <f t="shared" si="127"/>
        <v>5</v>
      </c>
      <c r="U276" s="1608">
        <f t="shared" si="128"/>
        <v>101757.91284287637</v>
      </c>
      <c r="V276" s="1514">
        <f t="shared" si="129"/>
        <v>5</v>
      </c>
      <c r="W276" s="1609">
        <f t="shared" si="115"/>
        <v>508789.56421438185</v>
      </c>
      <c r="X276" s="1609">
        <f t="shared" si="116"/>
        <v>0</v>
      </c>
      <c r="Y276" s="1609">
        <f t="shared" si="117"/>
        <v>0</v>
      </c>
      <c r="Z276" s="1609">
        <f t="shared" si="118"/>
        <v>0</v>
      </c>
      <c r="AA276" s="1609">
        <f t="shared" si="119"/>
        <v>0</v>
      </c>
      <c r="AB276" s="1609">
        <f t="shared" si="120"/>
        <v>0</v>
      </c>
      <c r="AC276" s="1609">
        <f t="shared" si="121"/>
        <v>0</v>
      </c>
      <c r="AD276" s="1515">
        <f t="shared" si="122"/>
        <v>2009</v>
      </c>
      <c r="AE276" s="1552">
        <f t="shared" si="123"/>
        <v>0</v>
      </c>
      <c r="AF276" s="1516">
        <f t="shared" si="124"/>
        <v>508789.5642143818</v>
      </c>
      <c r="AG276" s="1550">
        <f t="shared" si="125"/>
        <v>508789.56421438185</v>
      </c>
      <c r="AH276" s="1546">
        <f t="shared" si="113"/>
        <v>508789.56421438185</v>
      </c>
      <c r="AI276" s="1540">
        <f t="shared" si="113"/>
        <v>508789.56421438185</v>
      </c>
    </row>
    <row r="277" spans="1:42" s="1518" customFormat="1" ht="38" customHeight="1">
      <c r="A277" s="1563"/>
      <c r="B277" s="1337" t="s">
        <v>2831</v>
      </c>
      <c r="C277" s="1335" t="s">
        <v>1245</v>
      </c>
      <c r="D277" s="1337" t="s">
        <v>733</v>
      </c>
      <c r="E277" s="1336" t="s">
        <v>219</v>
      </c>
      <c r="F277" s="1336">
        <v>0</v>
      </c>
      <c r="G277" s="1342" t="s">
        <v>238</v>
      </c>
      <c r="H277" s="1337">
        <v>2009</v>
      </c>
      <c r="I277" s="1336">
        <v>0</v>
      </c>
      <c r="J277" s="1336">
        <v>0</v>
      </c>
      <c r="K277" s="1336">
        <v>0</v>
      </c>
      <c r="L277" s="1336">
        <v>0</v>
      </c>
      <c r="M277" s="1336">
        <v>0</v>
      </c>
      <c r="N277" s="1337" t="s">
        <v>204</v>
      </c>
      <c r="O277" s="1631">
        <v>36602321.249582633</v>
      </c>
      <c r="P277" s="1573" t="s">
        <v>123</v>
      </c>
      <c r="Q277" s="1539"/>
      <c r="R277" s="1511" t="str">
        <f t="shared" si="114"/>
        <v>2.06.02</v>
      </c>
      <c r="S277" s="1512" t="str">
        <f t="shared" si="126"/>
        <v>ALAT RUMAH TANGGA</v>
      </c>
      <c r="T277" s="1512">
        <f t="shared" si="127"/>
        <v>5</v>
      </c>
      <c r="U277" s="1608">
        <f t="shared" si="128"/>
        <v>7320464.2499165265</v>
      </c>
      <c r="V277" s="1514">
        <f t="shared" si="129"/>
        <v>5</v>
      </c>
      <c r="W277" s="1609">
        <f t="shared" si="115"/>
        <v>36602321.249582633</v>
      </c>
      <c r="X277" s="1609">
        <f t="shared" si="116"/>
        <v>0</v>
      </c>
      <c r="Y277" s="1609">
        <f t="shared" si="117"/>
        <v>0</v>
      </c>
      <c r="Z277" s="1609">
        <f t="shared" si="118"/>
        <v>0</v>
      </c>
      <c r="AA277" s="1609">
        <f t="shared" si="119"/>
        <v>0</v>
      </c>
      <c r="AB277" s="1609">
        <f t="shared" si="120"/>
        <v>0</v>
      </c>
      <c r="AC277" s="1609">
        <f t="shared" si="121"/>
        <v>0</v>
      </c>
      <c r="AD277" s="1515">
        <f t="shared" si="122"/>
        <v>2009</v>
      </c>
      <c r="AE277" s="1552">
        <f t="shared" si="123"/>
        <v>0</v>
      </c>
      <c r="AF277" s="1516">
        <f t="shared" si="124"/>
        <v>36602321.249582633</v>
      </c>
      <c r="AG277" s="1550">
        <f t="shared" si="125"/>
        <v>36602321.249582633</v>
      </c>
      <c r="AH277" s="1546">
        <f t="shared" si="113"/>
        <v>36602321.249582633</v>
      </c>
      <c r="AI277" s="1540">
        <f t="shared" si="113"/>
        <v>36602321.249582633</v>
      </c>
    </row>
    <row r="278" spans="1:42" s="1518" customFormat="1" ht="38" customHeight="1">
      <c r="A278" s="1563"/>
      <c r="B278" s="1337" t="s">
        <v>2249</v>
      </c>
      <c r="C278" s="1335" t="s">
        <v>2479</v>
      </c>
      <c r="D278" s="1337"/>
      <c r="E278" s="1336">
        <v>0</v>
      </c>
      <c r="F278" s="1336">
        <v>0</v>
      </c>
      <c r="G278" s="1342" t="s">
        <v>1579</v>
      </c>
      <c r="H278" s="1337">
        <v>2009</v>
      </c>
      <c r="I278" s="1336">
        <v>0</v>
      </c>
      <c r="J278" s="1336">
        <v>0</v>
      </c>
      <c r="K278" s="1336">
        <v>0</v>
      </c>
      <c r="L278" s="1336">
        <v>0</v>
      </c>
      <c r="M278" s="1336">
        <v>0</v>
      </c>
      <c r="N278" s="1337" t="s">
        <v>204</v>
      </c>
      <c r="O278" s="1631">
        <v>269658469.03362238</v>
      </c>
      <c r="P278" s="1573" t="s">
        <v>1573</v>
      </c>
      <c r="Q278" s="1539" t="s">
        <v>3530</v>
      </c>
      <c r="R278" s="1511" t="str">
        <f t="shared" si="114"/>
        <v>2.06.02</v>
      </c>
      <c r="S278" s="1512" t="str">
        <f t="shared" si="126"/>
        <v>ALAT RUMAH TANGGA</v>
      </c>
      <c r="T278" s="1512">
        <f t="shared" si="127"/>
        <v>5</v>
      </c>
      <c r="U278" s="1608">
        <f t="shared" si="128"/>
        <v>53931693.806724474</v>
      </c>
      <c r="V278" s="1514">
        <f t="shared" si="129"/>
        <v>5</v>
      </c>
      <c r="W278" s="1609">
        <f t="shared" si="115"/>
        <v>269658469.03362238</v>
      </c>
      <c r="X278" s="1609">
        <f t="shared" si="116"/>
        <v>0</v>
      </c>
      <c r="Y278" s="1609">
        <f t="shared" si="117"/>
        <v>0</v>
      </c>
      <c r="Z278" s="1609">
        <f t="shared" si="118"/>
        <v>0</v>
      </c>
      <c r="AA278" s="1609">
        <f t="shared" si="119"/>
        <v>0</v>
      </c>
      <c r="AB278" s="1609">
        <f t="shared" si="120"/>
        <v>0</v>
      </c>
      <c r="AC278" s="1609">
        <f t="shared" si="121"/>
        <v>0</v>
      </c>
      <c r="AD278" s="1515">
        <f t="shared" si="122"/>
        <v>2009</v>
      </c>
      <c r="AE278" s="1552">
        <f t="shared" si="123"/>
        <v>0</v>
      </c>
      <c r="AF278" s="1516">
        <f t="shared" si="124"/>
        <v>269658469.03362238</v>
      </c>
      <c r="AG278" s="1550">
        <f t="shared" si="125"/>
        <v>269658469.03362238</v>
      </c>
      <c r="AH278" s="1546">
        <f t="shared" si="113"/>
        <v>269658469.03362238</v>
      </c>
      <c r="AI278" s="1540">
        <f t="shared" si="113"/>
        <v>269658469.03362238</v>
      </c>
    </row>
    <row r="279" spans="1:42" s="1518" customFormat="1" ht="38" customHeight="1">
      <c r="A279" s="1563"/>
      <c r="B279" s="1337" t="s">
        <v>2249</v>
      </c>
      <c r="C279" s="1335" t="s">
        <v>2480</v>
      </c>
      <c r="D279" s="1337"/>
      <c r="E279" s="1336">
        <v>0</v>
      </c>
      <c r="F279" s="1336">
        <v>0</v>
      </c>
      <c r="G279" s="1342" t="s">
        <v>1535</v>
      </c>
      <c r="H279" s="1337">
        <v>2010</v>
      </c>
      <c r="I279" s="1336">
        <v>0</v>
      </c>
      <c r="J279" s="1336">
        <v>0</v>
      </c>
      <c r="K279" s="1336">
        <v>0</v>
      </c>
      <c r="L279" s="1336">
        <v>0</v>
      </c>
      <c r="M279" s="1336">
        <v>0</v>
      </c>
      <c r="N279" s="1337" t="s">
        <v>204</v>
      </c>
      <c r="O279" s="1631">
        <v>41069250</v>
      </c>
      <c r="P279" s="1573" t="s">
        <v>1573</v>
      </c>
      <c r="Q279" s="1539" t="s">
        <v>3530</v>
      </c>
      <c r="R279" s="1511" t="str">
        <f t="shared" si="114"/>
        <v>2.06.02</v>
      </c>
      <c r="S279" s="1512" t="str">
        <f t="shared" si="126"/>
        <v>ALAT RUMAH TANGGA</v>
      </c>
      <c r="T279" s="1512">
        <f t="shared" si="127"/>
        <v>5</v>
      </c>
      <c r="U279" s="1608">
        <f t="shared" si="128"/>
        <v>8213850</v>
      </c>
      <c r="V279" s="1514">
        <f t="shared" si="129"/>
        <v>4</v>
      </c>
      <c r="W279" s="1609">
        <f t="shared" si="115"/>
        <v>32855400</v>
      </c>
      <c r="X279" s="1609">
        <f t="shared" si="116"/>
        <v>8213850</v>
      </c>
      <c r="Y279" s="1609">
        <f t="shared" si="117"/>
        <v>0</v>
      </c>
      <c r="Z279" s="1609">
        <f t="shared" si="118"/>
        <v>0</v>
      </c>
      <c r="AA279" s="1609">
        <f t="shared" si="119"/>
        <v>0</v>
      </c>
      <c r="AB279" s="1609">
        <f t="shared" si="120"/>
        <v>0</v>
      </c>
      <c r="AC279" s="1609">
        <f t="shared" si="121"/>
        <v>0</v>
      </c>
      <c r="AD279" s="1515">
        <f t="shared" si="122"/>
        <v>2010</v>
      </c>
      <c r="AE279" s="1552">
        <f t="shared" si="123"/>
        <v>0</v>
      </c>
      <c r="AF279" s="1516">
        <f t="shared" si="124"/>
        <v>41069250</v>
      </c>
      <c r="AG279" s="1550">
        <f t="shared" si="125"/>
        <v>41069250</v>
      </c>
      <c r="AH279" s="1546">
        <f t="shared" si="113"/>
        <v>41069250</v>
      </c>
      <c r="AI279" s="1540">
        <f t="shared" si="113"/>
        <v>41069250</v>
      </c>
    </row>
    <row r="280" spans="1:42" s="1518" customFormat="1" ht="38" customHeight="1">
      <c r="A280" s="1563"/>
      <c r="B280" s="1337" t="s">
        <v>2249</v>
      </c>
      <c r="C280" s="1335" t="s">
        <v>2481</v>
      </c>
      <c r="D280" s="1337"/>
      <c r="E280" s="1336">
        <v>0</v>
      </c>
      <c r="F280" s="1336">
        <v>0</v>
      </c>
      <c r="G280" s="1342" t="s">
        <v>1575</v>
      </c>
      <c r="H280" s="1337">
        <v>2010</v>
      </c>
      <c r="I280" s="1336">
        <v>0</v>
      </c>
      <c r="J280" s="1336">
        <v>0</v>
      </c>
      <c r="K280" s="1336">
        <v>0</v>
      </c>
      <c r="L280" s="1336">
        <v>0</v>
      </c>
      <c r="M280" s="1336">
        <v>0</v>
      </c>
      <c r="N280" s="1337" t="s">
        <v>204</v>
      </c>
      <c r="O280" s="1631">
        <v>8867500</v>
      </c>
      <c r="P280" s="1573" t="s">
        <v>123</v>
      </c>
      <c r="Q280" s="1539" t="s">
        <v>3530</v>
      </c>
      <c r="R280" s="1511" t="str">
        <f t="shared" si="114"/>
        <v>2.06.02</v>
      </c>
      <c r="S280" s="1512" t="str">
        <f t="shared" si="126"/>
        <v>ALAT RUMAH TANGGA</v>
      </c>
      <c r="T280" s="1512">
        <f t="shared" si="127"/>
        <v>5</v>
      </c>
      <c r="U280" s="1608">
        <f t="shared" si="128"/>
        <v>1773500</v>
      </c>
      <c r="V280" s="1514">
        <f t="shared" si="129"/>
        <v>4</v>
      </c>
      <c r="W280" s="1609">
        <f t="shared" si="115"/>
        <v>7094000</v>
      </c>
      <c r="X280" s="1609">
        <f t="shared" si="116"/>
        <v>1773500</v>
      </c>
      <c r="Y280" s="1609">
        <f t="shared" si="117"/>
        <v>0</v>
      </c>
      <c r="Z280" s="1609">
        <f t="shared" si="118"/>
        <v>0</v>
      </c>
      <c r="AA280" s="1609">
        <f t="shared" si="119"/>
        <v>0</v>
      </c>
      <c r="AB280" s="1609">
        <f t="shared" si="120"/>
        <v>0</v>
      </c>
      <c r="AC280" s="1609">
        <f t="shared" si="121"/>
        <v>0</v>
      </c>
      <c r="AD280" s="1515">
        <f t="shared" si="122"/>
        <v>2010</v>
      </c>
      <c r="AE280" s="1552">
        <f t="shared" si="123"/>
        <v>0</v>
      </c>
      <c r="AF280" s="1516">
        <f t="shared" si="124"/>
        <v>8867500</v>
      </c>
      <c r="AG280" s="1550">
        <f t="shared" si="125"/>
        <v>8867500</v>
      </c>
      <c r="AH280" s="1546">
        <f t="shared" si="113"/>
        <v>8867500</v>
      </c>
      <c r="AI280" s="1540">
        <f t="shared" si="113"/>
        <v>8867500</v>
      </c>
    </row>
    <row r="281" spans="1:42" s="1518" customFormat="1" ht="38" customHeight="1">
      <c r="A281" s="1563"/>
      <c r="B281" s="1337" t="s">
        <v>2249</v>
      </c>
      <c r="C281" s="1335" t="s">
        <v>2482</v>
      </c>
      <c r="D281" s="1337"/>
      <c r="E281" s="1336">
        <v>0</v>
      </c>
      <c r="F281" s="1336">
        <v>0</v>
      </c>
      <c r="G281" s="1342" t="s">
        <v>1580</v>
      </c>
      <c r="H281" s="1337">
        <v>2010</v>
      </c>
      <c r="I281" s="1336">
        <v>0</v>
      </c>
      <c r="J281" s="1336">
        <v>0</v>
      </c>
      <c r="K281" s="1336">
        <v>0</v>
      </c>
      <c r="L281" s="1336">
        <v>0</v>
      </c>
      <c r="M281" s="1336">
        <v>0</v>
      </c>
      <c r="N281" s="1337" t="s">
        <v>204</v>
      </c>
      <c r="O281" s="1631">
        <v>19041500</v>
      </c>
      <c r="P281" s="1573" t="s">
        <v>1573</v>
      </c>
      <c r="Q281" s="1539" t="s">
        <v>3530</v>
      </c>
      <c r="R281" s="1511" t="str">
        <f t="shared" si="114"/>
        <v>2.06.02</v>
      </c>
      <c r="S281" s="1512" t="str">
        <f t="shared" si="126"/>
        <v>ALAT RUMAH TANGGA</v>
      </c>
      <c r="T281" s="1512">
        <f t="shared" si="127"/>
        <v>5</v>
      </c>
      <c r="U281" s="1608">
        <f t="shared" si="128"/>
        <v>3808300</v>
      </c>
      <c r="V281" s="1514">
        <f t="shared" si="129"/>
        <v>4</v>
      </c>
      <c r="W281" s="1609">
        <f t="shared" si="115"/>
        <v>15233200</v>
      </c>
      <c r="X281" s="1609">
        <f t="shared" si="116"/>
        <v>3808300</v>
      </c>
      <c r="Y281" s="1609">
        <f t="shared" si="117"/>
        <v>0</v>
      </c>
      <c r="Z281" s="1609">
        <f t="shared" si="118"/>
        <v>0</v>
      </c>
      <c r="AA281" s="1609">
        <f t="shared" si="119"/>
        <v>0</v>
      </c>
      <c r="AB281" s="1609">
        <f t="shared" si="120"/>
        <v>0</v>
      </c>
      <c r="AC281" s="1609">
        <f t="shared" si="121"/>
        <v>0</v>
      </c>
      <c r="AD281" s="1515">
        <f t="shared" si="122"/>
        <v>2010</v>
      </c>
      <c r="AE281" s="1552">
        <f t="shared" si="123"/>
        <v>0</v>
      </c>
      <c r="AF281" s="1516">
        <f t="shared" si="124"/>
        <v>19041500</v>
      </c>
      <c r="AG281" s="1550">
        <f t="shared" si="125"/>
        <v>19041500</v>
      </c>
      <c r="AH281" s="1546">
        <f t="shared" si="113"/>
        <v>19041500</v>
      </c>
      <c r="AI281" s="1540">
        <f t="shared" si="113"/>
        <v>19041500</v>
      </c>
    </row>
    <row r="282" spans="1:42" s="1518" customFormat="1" ht="38" customHeight="1">
      <c r="A282" s="1563"/>
      <c r="B282" s="1337" t="s">
        <v>2249</v>
      </c>
      <c r="C282" s="1335" t="s">
        <v>2483</v>
      </c>
      <c r="D282" s="1337"/>
      <c r="E282" s="1336">
        <v>0</v>
      </c>
      <c r="F282" s="1336">
        <v>0</v>
      </c>
      <c r="G282" s="1342" t="s">
        <v>1580</v>
      </c>
      <c r="H282" s="1337">
        <v>2010</v>
      </c>
      <c r="I282" s="1336">
        <v>0</v>
      </c>
      <c r="J282" s="1336">
        <v>0</v>
      </c>
      <c r="K282" s="1336">
        <v>0</v>
      </c>
      <c r="L282" s="1336">
        <v>0</v>
      </c>
      <c r="M282" s="1336">
        <v>0</v>
      </c>
      <c r="N282" s="1337" t="s">
        <v>204</v>
      </c>
      <c r="O282" s="1631">
        <v>3820900</v>
      </c>
      <c r="P282" s="1573" t="s">
        <v>123</v>
      </c>
      <c r="Q282" s="1539" t="s">
        <v>3530</v>
      </c>
      <c r="R282" s="1511" t="str">
        <f t="shared" si="114"/>
        <v>2.06.02</v>
      </c>
      <c r="S282" s="1512" t="str">
        <f t="shared" si="126"/>
        <v>ALAT RUMAH TANGGA</v>
      </c>
      <c r="T282" s="1512">
        <f t="shared" si="127"/>
        <v>5</v>
      </c>
      <c r="U282" s="1608">
        <f t="shared" si="128"/>
        <v>764180</v>
      </c>
      <c r="V282" s="1514">
        <f t="shared" si="129"/>
        <v>4</v>
      </c>
      <c r="W282" s="1609">
        <f t="shared" si="115"/>
        <v>3056720</v>
      </c>
      <c r="X282" s="1609">
        <f t="shared" si="116"/>
        <v>764180</v>
      </c>
      <c r="Y282" s="1609">
        <f t="shared" si="117"/>
        <v>0</v>
      </c>
      <c r="Z282" s="1609">
        <f t="shared" si="118"/>
        <v>0</v>
      </c>
      <c r="AA282" s="1609">
        <f t="shared" si="119"/>
        <v>0</v>
      </c>
      <c r="AB282" s="1609">
        <f t="shared" si="120"/>
        <v>0</v>
      </c>
      <c r="AC282" s="1609">
        <f t="shared" si="121"/>
        <v>0</v>
      </c>
      <c r="AD282" s="1515">
        <f t="shared" si="122"/>
        <v>2010</v>
      </c>
      <c r="AE282" s="1552">
        <f t="shared" si="123"/>
        <v>0</v>
      </c>
      <c r="AF282" s="1516">
        <f t="shared" si="124"/>
        <v>3820900</v>
      </c>
      <c r="AG282" s="1550">
        <f t="shared" si="125"/>
        <v>3820900</v>
      </c>
      <c r="AH282" s="1546">
        <f t="shared" si="113"/>
        <v>3820900</v>
      </c>
      <c r="AI282" s="1540">
        <f t="shared" si="113"/>
        <v>3820900</v>
      </c>
    </row>
    <row r="283" spans="1:42" s="1518" customFormat="1" ht="38" customHeight="1">
      <c r="A283" s="1563"/>
      <c r="B283" s="1337" t="s">
        <v>2249</v>
      </c>
      <c r="C283" s="1335" t="s">
        <v>2484</v>
      </c>
      <c r="D283" s="1337"/>
      <c r="E283" s="1336">
        <v>0</v>
      </c>
      <c r="F283" s="1336">
        <v>0</v>
      </c>
      <c r="G283" s="1342" t="s">
        <v>1580</v>
      </c>
      <c r="H283" s="1337">
        <v>2010</v>
      </c>
      <c r="I283" s="1336">
        <v>0</v>
      </c>
      <c r="J283" s="1336">
        <v>0</v>
      </c>
      <c r="K283" s="1336">
        <v>0</v>
      </c>
      <c r="L283" s="1336">
        <v>0</v>
      </c>
      <c r="M283" s="1336">
        <v>0</v>
      </c>
      <c r="N283" s="1337" t="s">
        <v>204</v>
      </c>
      <c r="O283" s="1631">
        <v>7313100</v>
      </c>
      <c r="P283" s="1573" t="s">
        <v>123</v>
      </c>
      <c r="Q283" s="1539" t="s">
        <v>3530</v>
      </c>
      <c r="R283" s="1511" t="str">
        <f t="shared" si="114"/>
        <v>2.06.02</v>
      </c>
      <c r="S283" s="1512" t="str">
        <f t="shared" si="126"/>
        <v>ALAT RUMAH TANGGA</v>
      </c>
      <c r="T283" s="1512">
        <f t="shared" si="127"/>
        <v>5</v>
      </c>
      <c r="U283" s="1608">
        <f t="shared" si="128"/>
        <v>1462620</v>
      </c>
      <c r="V283" s="1514">
        <f t="shared" si="129"/>
        <v>4</v>
      </c>
      <c r="W283" s="1609">
        <f t="shared" si="115"/>
        <v>5850480</v>
      </c>
      <c r="X283" s="1609">
        <f t="shared" si="116"/>
        <v>1462620</v>
      </c>
      <c r="Y283" s="1609">
        <f t="shared" si="117"/>
        <v>0</v>
      </c>
      <c r="Z283" s="1609">
        <f t="shared" si="118"/>
        <v>0</v>
      </c>
      <c r="AA283" s="1609">
        <f t="shared" si="119"/>
        <v>0</v>
      </c>
      <c r="AB283" s="1609">
        <f t="shared" si="120"/>
        <v>0</v>
      </c>
      <c r="AC283" s="1609">
        <f t="shared" si="121"/>
        <v>0</v>
      </c>
      <c r="AD283" s="1515">
        <f t="shared" si="122"/>
        <v>2010</v>
      </c>
      <c r="AE283" s="1552">
        <f t="shared" si="123"/>
        <v>0</v>
      </c>
      <c r="AF283" s="1516">
        <f t="shared" si="124"/>
        <v>7313100</v>
      </c>
      <c r="AG283" s="1550">
        <f t="shared" si="125"/>
        <v>7313100</v>
      </c>
      <c r="AH283" s="1546">
        <f t="shared" si="113"/>
        <v>7313100</v>
      </c>
      <c r="AI283" s="1540">
        <f t="shared" si="113"/>
        <v>7313100</v>
      </c>
    </row>
    <row r="284" spans="1:42" s="1518" customFormat="1" ht="38" customHeight="1">
      <c r="A284" s="1563"/>
      <c r="B284" s="1337" t="s">
        <v>2249</v>
      </c>
      <c r="C284" s="1335" t="s">
        <v>2485</v>
      </c>
      <c r="D284" s="1337"/>
      <c r="E284" s="1336">
        <v>0</v>
      </c>
      <c r="F284" s="1336">
        <v>0</v>
      </c>
      <c r="G284" s="1342" t="s">
        <v>1580</v>
      </c>
      <c r="H284" s="1337">
        <v>2010</v>
      </c>
      <c r="I284" s="1336">
        <v>0</v>
      </c>
      <c r="J284" s="1336">
        <v>0</v>
      </c>
      <c r="K284" s="1336">
        <v>0</v>
      </c>
      <c r="L284" s="1336">
        <v>0</v>
      </c>
      <c r="M284" s="1336">
        <v>0</v>
      </c>
      <c r="N284" s="1337" t="s">
        <v>204</v>
      </c>
      <c r="O284" s="1631">
        <v>20563025</v>
      </c>
      <c r="P284" s="1573" t="s">
        <v>123</v>
      </c>
      <c r="Q284" s="1539" t="s">
        <v>3530</v>
      </c>
      <c r="R284" s="1511" t="str">
        <f t="shared" si="114"/>
        <v>2.06.02</v>
      </c>
      <c r="S284" s="1512" t="str">
        <f t="shared" si="126"/>
        <v>ALAT RUMAH TANGGA</v>
      </c>
      <c r="T284" s="1512">
        <f t="shared" si="127"/>
        <v>5</v>
      </c>
      <c r="U284" s="1608">
        <f t="shared" si="128"/>
        <v>4112605</v>
      </c>
      <c r="V284" s="1514">
        <f t="shared" si="129"/>
        <v>4</v>
      </c>
      <c r="W284" s="1609">
        <f t="shared" si="115"/>
        <v>16450420</v>
      </c>
      <c r="X284" s="1609">
        <f t="shared" si="116"/>
        <v>4112605</v>
      </c>
      <c r="Y284" s="1609">
        <f t="shared" si="117"/>
        <v>0</v>
      </c>
      <c r="Z284" s="1609">
        <f t="shared" si="118"/>
        <v>0</v>
      </c>
      <c r="AA284" s="1609">
        <f t="shared" si="119"/>
        <v>0</v>
      </c>
      <c r="AB284" s="1609">
        <f t="shared" si="120"/>
        <v>0</v>
      </c>
      <c r="AC284" s="1609">
        <f t="shared" si="121"/>
        <v>0</v>
      </c>
      <c r="AD284" s="1515">
        <f t="shared" si="122"/>
        <v>2010</v>
      </c>
      <c r="AE284" s="1552">
        <f t="shared" si="123"/>
        <v>0</v>
      </c>
      <c r="AF284" s="1516">
        <f t="shared" si="124"/>
        <v>20563025</v>
      </c>
      <c r="AG284" s="1550">
        <f t="shared" si="125"/>
        <v>20563025</v>
      </c>
      <c r="AH284" s="1546">
        <f t="shared" ref="AH284:AI330" si="130">AG284+AB284</f>
        <v>20563025</v>
      </c>
      <c r="AI284" s="1540">
        <f t="shared" si="130"/>
        <v>20563025</v>
      </c>
    </row>
    <row r="285" spans="1:42" s="1518" customFormat="1" ht="38" customHeight="1">
      <c r="A285" s="1563"/>
      <c r="B285" s="1337" t="s">
        <v>2249</v>
      </c>
      <c r="C285" s="1335" t="s">
        <v>2486</v>
      </c>
      <c r="D285" s="1337"/>
      <c r="E285" s="1336">
        <v>0</v>
      </c>
      <c r="F285" s="1336">
        <v>0</v>
      </c>
      <c r="G285" s="1342" t="s">
        <v>1581</v>
      </c>
      <c r="H285" s="1337">
        <v>2010</v>
      </c>
      <c r="I285" s="1336">
        <v>0</v>
      </c>
      <c r="J285" s="1336">
        <v>0</v>
      </c>
      <c r="K285" s="1336">
        <v>0</v>
      </c>
      <c r="L285" s="1336">
        <v>0</v>
      </c>
      <c r="M285" s="1336">
        <v>0</v>
      </c>
      <c r="N285" s="1337" t="s">
        <v>204</v>
      </c>
      <c r="O285" s="1631">
        <v>1417430</v>
      </c>
      <c r="P285" s="1573" t="s">
        <v>1573</v>
      </c>
      <c r="Q285" s="1539" t="s">
        <v>3530</v>
      </c>
      <c r="R285" s="1511" t="str">
        <f t="shared" si="114"/>
        <v>2.06.02</v>
      </c>
      <c r="S285" s="1512" t="str">
        <f t="shared" si="126"/>
        <v>ALAT RUMAH TANGGA</v>
      </c>
      <c r="T285" s="1512">
        <f t="shared" si="127"/>
        <v>5</v>
      </c>
      <c r="U285" s="1608">
        <f t="shared" si="128"/>
        <v>283486</v>
      </c>
      <c r="V285" s="1514">
        <f t="shared" si="129"/>
        <v>4</v>
      </c>
      <c r="W285" s="1609">
        <f t="shared" si="115"/>
        <v>1133944</v>
      </c>
      <c r="X285" s="1609">
        <f t="shared" si="116"/>
        <v>283486</v>
      </c>
      <c r="Y285" s="1609">
        <f t="shared" si="117"/>
        <v>0</v>
      </c>
      <c r="Z285" s="1609">
        <f t="shared" si="118"/>
        <v>0</v>
      </c>
      <c r="AA285" s="1609">
        <f t="shared" si="119"/>
        <v>0</v>
      </c>
      <c r="AB285" s="1609">
        <f t="shared" si="120"/>
        <v>0</v>
      </c>
      <c r="AC285" s="1609">
        <f t="shared" si="121"/>
        <v>0</v>
      </c>
      <c r="AD285" s="1515">
        <f t="shared" si="122"/>
        <v>2010</v>
      </c>
      <c r="AE285" s="1552">
        <f t="shared" si="123"/>
        <v>0</v>
      </c>
      <c r="AF285" s="1516">
        <f t="shared" si="124"/>
        <v>1417430</v>
      </c>
      <c r="AG285" s="1550">
        <f t="shared" si="125"/>
        <v>1417430</v>
      </c>
      <c r="AH285" s="1546">
        <f t="shared" si="130"/>
        <v>1417430</v>
      </c>
      <c r="AI285" s="1540">
        <f t="shared" si="130"/>
        <v>1417430</v>
      </c>
    </row>
    <row r="286" spans="1:42" s="1520" customFormat="1" ht="38" customHeight="1">
      <c r="A286" s="1563"/>
      <c r="B286" s="1337" t="s">
        <v>2249</v>
      </c>
      <c r="C286" s="1335" t="s">
        <v>2487</v>
      </c>
      <c r="D286" s="1337"/>
      <c r="E286" s="1336">
        <v>0</v>
      </c>
      <c r="F286" s="1336">
        <v>0</v>
      </c>
      <c r="G286" s="1342" t="s">
        <v>1581</v>
      </c>
      <c r="H286" s="1337">
        <v>2010</v>
      </c>
      <c r="I286" s="1336">
        <v>0</v>
      </c>
      <c r="J286" s="1336">
        <v>0</v>
      </c>
      <c r="K286" s="1336">
        <v>0</v>
      </c>
      <c r="L286" s="1336">
        <v>0</v>
      </c>
      <c r="M286" s="1336">
        <v>0</v>
      </c>
      <c r="N286" s="1337" t="s">
        <v>204</v>
      </c>
      <c r="O286" s="1631">
        <v>6025800</v>
      </c>
      <c r="P286" s="1573" t="s">
        <v>1573</v>
      </c>
      <c r="Q286" s="1539" t="s">
        <v>3530</v>
      </c>
      <c r="R286" s="1511" t="str">
        <f t="shared" si="114"/>
        <v>2.06.02</v>
      </c>
      <c r="S286" s="1512" t="str">
        <f t="shared" si="126"/>
        <v>ALAT RUMAH TANGGA</v>
      </c>
      <c r="T286" s="1512">
        <f t="shared" si="127"/>
        <v>5</v>
      </c>
      <c r="U286" s="1608">
        <f t="shared" si="128"/>
        <v>1205160</v>
      </c>
      <c r="V286" s="1514">
        <f t="shared" si="129"/>
        <v>4</v>
      </c>
      <c r="W286" s="1609">
        <f t="shared" si="115"/>
        <v>4820640</v>
      </c>
      <c r="X286" s="1609">
        <f t="shared" si="116"/>
        <v>1205160</v>
      </c>
      <c r="Y286" s="1609">
        <f t="shared" si="117"/>
        <v>0</v>
      </c>
      <c r="Z286" s="1609">
        <f t="shared" si="118"/>
        <v>0</v>
      </c>
      <c r="AA286" s="1609">
        <f t="shared" si="119"/>
        <v>0</v>
      </c>
      <c r="AB286" s="1609">
        <f t="shared" si="120"/>
        <v>0</v>
      </c>
      <c r="AC286" s="1609">
        <f t="shared" si="121"/>
        <v>0</v>
      </c>
      <c r="AD286" s="1515">
        <f t="shared" si="122"/>
        <v>2010</v>
      </c>
      <c r="AE286" s="1552">
        <f t="shared" si="123"/>
        <v>0</v>
      </c>
      <c r="AF286" s="1516">
        <f t="shared" si="124"/>
        <v>6025800</v>
      </c>
      <c r="AG286" s="1550">
        <f t="shared" si="125"/>
        <v>6025800</v>
      </c>
      <c r="AH286" s="1546">
        <f t="shared" si="130"/>
        <v>6025800</v>
      </c>
      <c r="AI286" s="1540">
        <f t="shared" si="130"/>
        <v>6025800</v>
      </c>
      <c r="AJ286" s="1518"/>
      <c r="AK286" s="1518"/>
      <c r="AL286" s="1518"/>
      <c r="AM286" s="1518"/>
      <c r="AN286" s="1518"/>
      <c r="AO286" s="1518"/>
      <c r="AP286" s="1518"/>
    </row>
    <row r="287" spans="1:42" s="1520" customFormat="1" ht="38" customHeight="1">
      <c r="A287" s="1563"/>
      <c r="B287" s="1337" t="s">
        <v>2249</v>
      </c>
      <c r="C287" s="1335" t="s">
        <v>2488</v>
      </c>
      <c r="D287" s="1337"/>
      <c r="E287" s="1336">
        <v>0</v>
      </c>
      <c r="F287" s="1336">
        <v>0</v>
      </c>
      <c r="G287" s="1342" t="s">
        <v>1580</v>
      </c>
      <c r="H287" s="1337">
        <v>2010</v>
      </c>
      <c r="I287" s="1336">
        <v>0</v>
      </c>
      <c r="J287" s="1336">
        <v>0</v>
      </c>
      <c r="K287" s="1336">
        <v>0</v>
      </c>
      <c r="L287" s="1336">
        <v>0</v>
      </c>
      <c r="M287" s="1336">
        <v>0</v>
      </c>
      <c r="N287" s="1337" t="s">
        <v>204</v>
      </c>
      <c r="O287" s="1631">
        <v>79992495</v>
      </c>
      <c r="P287" s="1573" t="s">
        <v>123</v>
      </c>
      <c r="Q287" s="1539" t="s">
        <v>3530</v>
      </c>
      <c r="R287" s="1511" t="str">
        <f t="shared" si="114"/>
        <v>2.06.02</v>
      </c>
      <c r="S287" s="1512" t="str">
        <f t="shared" si="126"/>
        <v>ALAT RUMAH TANGGA</v>
      </c>
      <c r="T287" s="1512">
        <f t="shared" si="127"/>
        <v>5</v>
      </c>
      <c r="U287" s="1608">
        <f t="shared" si="128"/>
        <v>15998499</v>
      </c>
      <c r="V287" s="1514">
        <f t="shared" si="129"/>
        <v>4</v>
      </c>
      <c r="W287" s="1609">
        <f t="shared" si="115"/>
        <v>63993996</v>
      </c>
      <c r="X287" s="1609">
        <f t="shared" si="116"/>
        <v>15998499</v>
      </c>
      <c r="Y287" s="1609">
        <f t="shared" si="117"/>
        <v>0</v>
      </c>
      <c r="Z287" s="1609">
        <f t="shared" si="118"/>
        <v>0</v>
      </c>
      <c r="AA287" s="1609">
        <f t="shared" si="119"/>
        <v>0</v>
      </c>
      <c r="AB287" s="1609">
        <f t="shared" si="120"/>
        <v>0</v>
      </c>
      <c r="AC287" s="1609">
        <f t="shared" si="121"/>
        <v>0</v>
      </c>
      <c r="AD287" s="1515">
        <f t="shared" si="122"/>
        <v>2010</v>
      </c>
      <c r="AE287" s="1552">
        <f t="shared" si="123"/>
        <v>0</v>
      </c>
      <c r="AF287" s="1516">
        <f t="shared" si="124"/>
        <v>79992495</v>
      </c>
      <c r="AG287" s="1550">
        <f t="shared" si="125"/>
        <v>79992495</v>
      </c>
      <c r="AH287" s="1546">
        <f t="shared" si="130"/>
        <v>79992495</v>
      </c>
      <c r="AI287" s="1540">
        <f t="shared" si="130"/>
        <v>79992495</v>
      </c>
      <c r="AJ287" s="1518"/>
      <c r="AK287" s="1518"/>
      <c r="AL287" s="1518"/>
      <c r="AM287" s="1518"/>
      <c r="AN287" s="1518"/>
      <c r="AO287" s="1518"/>
      <c r="AP287" s="1518"/>
    </row>
    <row r="288" spans="1:42" s="1520" customFormat="1" ht="38" customHeight="1">
      <c r="A288" s="1563"/>
      <c r="B288" s="1362" t="s">
        <v>3539</v>
      </c>
      <c r="C288" s="1335" t="s">
        <v>1228</v>
      </c>
      <c r="D288" s="1397">
        <v>6</v>
      </c>
      <c r="E288" s="1336" t="s">
        <v>1460</v>
      </c>
      <c r="F288" s="1336"/>
      <c r="G288" s="1342" t="s">
        <v>1889</v>
      </c>
      <c r="H288" s="1337">
        <v>2014</v>
      </c>
      <c r="I288" s="1336"/>
      <c r="J288" s="1336"/>
      <c r="K288" s="1336"/>
      <c r="L288" s="1336"/>
      <c r="M288" s="1336"/>
      <c r="N288" s="1337" t="s">
        <v>204</v>
      </c>
      <c r="O288" s="1631">
        <v>25950000</v>
      </c>
      <c r="P288" s="1573"/>
      <c r="Q288" s="1539" t="s">
        <v>3530</v>
      </c>
      <c r="R288" s="1511" t="str">
        <f t="shared" si="114"/>
        <v>2.06.02</v>
      </c>
      <c r="S288" s="1512" t="str">
        <f t="shared" si="126"/>
        <v>ALAT RUMAH TANGGA</v>
      </c>
      <c r="T288" s="1512">
        <f t="shared" si="127"/>
        <v>5</v>
      </c>
      <c r="U288" s="1608">
        <f t="shared" si="128"/>
        <v>5190000</v>
      </c>
      <c r="V288" s="1514">
        <f t="shared" si="129"/>
        <v>0</v>
      </c>
      <c r="W288" s="1609">
        <f t="shared" si="115"/>
        <v>0</v>
      </c>
      <c r="X288" s="1609">
        <f t="shared" si="116"/>
        <v>5190000</v>
      </c>
      <c r="Y288" s="1609">
        <f t="shared" si="117"/>
        <v>5190000</v>
      </c>
      <c r="Z288" s="1609">
        <f t="shared" si="118"/>
        <v>5190000</v>
      </c>
      <c r="AA288" s="1609">
        <f t="shared" si="119"/>
        <v>5190000</v>
      </c>
      <c r="AB288" s="1609">
        <f t="shared" si="120"/>
        <v>5190000</v>
      </c>
      <c r="AC288" s="1609">
        <f t="shared" si="121"/>
        <v>0</v>
      </c>
      <c r="AD288" s="1515">
        <f t="shared" si="122"/>
        <v>2014</v>
      </c>
      <c r="AE288" s="1552">
        <f t="shared" si="123"/>
        <v>0</v>
      </c>
      <c r="AF288" s="1516">
        <f t="shared" si="124"/>
        <v>25950000</v>
      </c>
      <c r="AG288" s="1550">
        <f t="shared" si="125"/>
        <v>20760000</v>
      </c>
      <c r="AH288" s="1546">
        <f t="shared" si="130"/>
        <v>25950000</v>
      </c>
      <c r="AI288" s="1540">
        <f t="shared" si="130"/>
        <v>25950000</v>
      </c>
      <c r="AJ288" s="1518"/>
      <c r="AK288" s="1518"/>
      <c r="AL288" s="1518"/>
      <c r="AM288" s="1518"/>
      <c r="AN288" s="1518"/>
      <c r="AO288" s="1518"/>
      <c r="AP288" s="1518"/>
    </row>
    <row r="289" spans="1:42" s="1520" customFormat="1" ht="38" customHeight="1">
      <c r="A289" s="1563"/>
      <c r="B289" s="1362" t="s">
        <v>3539</v>
      </c>
      <c r="C289" s="1335" t="s">
        <v>1228</v>
      </c>
      <c r="D289" s="1397">
        <v>8</v>
      </c>
      <c r="E289" s="1336" t="s">
        <v>1460</v>
      </c>
      <c r="F289" s="1336"/>
      <c r="G289" s="1342" t="s">
        <v>1889</v>
      </c>
      <c r="H289" s="1337">
        <v>2014</v>
      </c>
      <c r="I289" s="1336"/>
      <c r="J289" s="1336"/>
      <c r="K289" s="1336"/>
      <c r="L289" s="1336"/>
      <c r="M289" s="1336"/>
      <c r="N289" s="1337" t="s">
        <v>204</v>
      </c>
      <c r="O289" s="1631">
        <v>34387600</v>
      </c>
      <c r="P289" s="1573"/>
      <c r="Q289" s="1539"/>
      <c r="R289" s="1511" t="str">
        <f t="shared" si="114"/>
        <v>2.06.02</v>
      </c>
      <c r="S289" s="1512" t="str">
        <f t="shared" si="126"/>
        <v>ALAT RUMAH TANGGA</v>
      </c>
      <c r="T289" s="1512">
        <f t="shared" si="127"/>
        <v>5</v>
      </c>
      <c r="U289" s="1608">
        <f t="shared" si="128"/>
        <v>6877520</v>
      </c>
      <c r="V289" s="1514">
        <f t="shared" si="129"/>
        <v>0</v>
      </c>
      <c r="W289" s="1609">
        <f t="shared" si="115"/>
        <v>0</v>
      </c>
      <c r="X289" s="1609">
        <f t="shared" si="116"/>
        <v>6877520</v>
      </c>
      <c r="Y289" s="1609">
        <f t="shared" si="117"/>
        <v>6877520</v>
      </c>
      <c r="Z289" s="1609">
        <f t="shared" si="118"/>
        <v>6877520</v>
      </c>
      <c r="AA289" s="1609">
        <f t="shared" si="119"/>
        <v>6877520</v>
      </c>
      <c r="AB289" s="1609">
        <f t="shared" si="120"/>
        <v>6877520</v>
      </c>
      <c r="AC289" s="1609">
        <f t="shared" si="121"/>
        <v>0</v>
      </c>
      <c r="AD289" s="1515">
        <f t="shared" si="122"/>
        <v>2014</v>
      </c>
      <c r="AE289" s="1552">
        <f t="shared" si="123"/>
        <v>0</v>
      </c>
      <c r="AF289" s="1516">
        <f t="shared" si="124"/>
        <v>34387600</v>
      </c>
      <c r="AG289" s="1550">
        <f t="shared" si="125"/>
        <v>27510080</v>
      </c>
      <c r="AH289" s="1546">
        <f t="shared" si="130"/>
        <v>34387600</v>
      </c>
      <c r="AI289" s="1540">
        <f t="shared" si="130"/>
        <v>34387600</v>
      </c>
      <c r="AJ289" s="1518"/>
      <c r="AK289" s="1518"/>
      <c r="AL289" s="1518"/>
      <c r="AM289" s="1518"/>
      <c r="AN289" s="1518"/>
      <c r="AO289" s="1518"/>
      <c r="AP289" s="1518"/>
    </row>
    <row r="290" spans="1:42" s="1520" customFormat="1" ht="38" customHeight="1">
      <c r="A290" s="1563"/>
      <c r="B290" s="1337" t="s">
        <v>2248</v>
      </c>
      <c r="C290" s="1335" t="s">
        <v>1210</v>
      </c>
      <c r="D290" s="1397">
        <v>20</v>
      </c>
      <c r="E290" s="1336" t="s">
        <v>1891</v>
      </c>
      <c r="F290" s="1336"/>
      <c r="G290" s="1342" t="s">
        <v>1889</v>
      </c>
      <c r="H290" s="1337">
        <v>2014</v>
      </c>
      <c r="I290" s="1336"/>
      <c r="J290" s="1336"/>
      <c r="K290" s="1336"/>
      <c r="L290" s="1336"/>
      <c r="M290" s="1336"/>
      <c r="N290" s="1337" t="s">
        <v>204</v>
      </c>
      <c r="O290" s="1631">
        <v>12372400</v>
      </c>
      <c r="P290" s="1573"/>
      <c r="Q290" s="1539"/>
      <c r="R290" s="1511" t="str">
        <f t="shared" si="114"/>
        <v>2.06.02</v>
      </c>
      <c r="S290" s="1512" t="str">
        <f t="shared" si="126"/>
        <v>ALAT RUMAH TANGGA</v>
      </c>
      <c r="T290" s="1512">
        <f t="shared" si="127"/>
        <v>5</v>
      </c>
      <c r="U290" s="1608">
        <f t="shared" si="128"/>
        <v>2474480</v>
      </c>
      <c r="V290" s="1514">
        <f t="shared" si="129"/>
        <v>0</v>
      </c>
      <c r="W290" s="1609">
        <f t="shared" si="115"/>
        <v>0</v>
      </c>
      <c r="X290" s="1609">
        <f t="shared" si="116"/>
        <v>2474480</v>
      </c>
      <c r="Y290" s="1609">
        <f t="shared" si="117"/>
        <v>2474480</v>
      </c>
      <c r="Z290" s="1609">
        <f t="shared" si="118"/>
        <v>2474480</v>
      </c>
      <c r="AA290" s="1609">
        <f t="shared" si="119"/>
        <v>2474480</v>
      </c>
      <c r="AB290" s="1609">
        <f t="shared" si="120"/>
        <v>2474480</v>
      </c>
      <c r="AC290" s="1609">
        <f t="shared" si="121"/>
        <v>0</v>
      </c>
      <c r="AD290" s="1515">
        <f t="shared" si="122"/>
        <v>2014</v>
      </c>
      <c r="AE290" s="1552">
        <f t="shared" si="123"/>
        <v>0</v>
      </c>
      <c r="AF290" s="1516">
        <f t="shared" si="124"/>
        <v>12372400</v>
      </c>
      <c r="AG290" s="1550">
        <f t="shared" si="125"/>
        <v>9897920</v>
      </c>
      <c r="AH290" s="1546">
        <f t="shared" si="130"/>
        <v>12372400</v>
      </c>
      <c r="AI290" s="1540">
        <f t="shared" si="130"/>
        <v>12372400</v>
      </c>
      <c r="AJ290" s="1518"/>
      <c r="AK290" s="1518"/>
      <c r="AL290" s="1518"/>
      <c r="AM290" s="1518"/>
      <c r="AN290" s="1518"/>
      <c r="AO290" s="1518"/>
      <c r="AP290" s="1518"/>
    </row>
    <row r="291" spans="1:42" s="1520" customFormat="1" ht="38" customHeight="1">
      <c r="A291" s="1563"/>
      <c r="B291" s="1362" t="s">
        <v>3542</v>
      </c>
      <c r="C291" s="1335" t="s">
        <v>2495</v>
      </c>
      <c r="D291" s="1397">
        <v>1</v>
      </c>
      <c r="E291" s="1336" t="s">
        <v>1449</v>
      </c>
      <c r="F291" s="1336"/>
      <c r="G291" s="1342" t="s">
        <v>1889</v>
      </c>
      <c r="H291" s="1337">
        <v>2014</v>
      </c>
      <c r="I291" s="1336"/>
      <c r="J291" s="1336"/>
      <c r="K291" s="1336"/>
      <c r="L291" s="1336"/>
      <c r="M291" s="1336"/>
      <c r="N291" s="1337" t="s">
        <v>204</v>
      </c>
      <c r="O291" s="1631">
        <v>33117702.697270572</v>
      </c>
      <c r="P291" s="1573"/>
      <c r="Q291" s="1539" t="s">
        <v>3530</v>
      </c>
      <c r="R291" s="1511" t="str">
        <f t="shared" si="114"/>
        <v>2.06.01</v>
      </c>
      <c r="S291" s="1512" t="str">
        <f t="shared" ref="S291:S350" si="131">VLOOKUP(R291,kelompok,2,0)</f>
        <v>ALAT KANTOR</v>
      </c>
      <c r="T291" s="1512">
        <f t="shared" ref="T291:T350" si="132">VLOOKUP(R291,MASAMANFAAT,4,0)</f>
        <v>5</v>
      </c>
      <c r="U291" s="1608">
        <f t="shared" si="128"/>
        <v>6623540.5394541146</v>
      </c>
      <c r="V291" s="1514">
        <f t="shared" si="129"/>
        <v>0</v>
      </c>
      <c r="W291" s="1609">
        <f t="shared" si="115"/>
        <v>0</v>
      </c>
      <c r="X291" s="1609">
        <f t="shared" si="116"/>
        <v>6623540.5394541146</v>
      </c>
      <c r="Y291" s="1609">
        <f t="shared" si="117"/>
        <v>6623540.5394541146</v>
      </c>
      <c r="Z291" s="1609">
        <f t="shared" si="118"/>
        <v>6623540.5394541146</v>
      </c>
      <c r="AA291" s="1609">
        <f t="shared" si="119"/>
        <v>6623540.5394541146</v>
      </c>
      <c r="AB291" s="1609">
        <f t="shared" si="120"/>
        <v>6623540.5394541146</v>
      </c>
      <c r="AC291" s="1609">
        <f t="shared" si="121"/>
        <v>0</v>
      </c>
      <c r="AD291" s="1515">
        <f t="shared" si="122"/>
        <v>2014</v>
      </c>
      <c r="AE291" s="1552">
        <f t="shared" si="123"/>
        <v>0</v>
      </c>
      <c r="AF291" s="1516">
        <f t="shared" si="124"/>
        <v>33117702.697270572</v>
      </c>
      <c r="AG291" s="1550">
        <f t="shared" si="125"/>
        <v>26494162.157816458</v>
      </c>
      <c r="AH291" s="1546">
        <f t="shared" si="130"/>
        <v>33117702.697270572</v>
      </c>
      <c r="AI291" s="1546">
        <f t="shared" si="130"/>
        <v>33117702.697270572</v>
      </c>
      <c r="AJ291" s="1518"/>
      <c r="AK291" s="1518"/>
      <c r="AL291" s="1518"/>
      <c r="AM291" s="1518"/>
      <c r="AN291" s="1518"/>
      <c r="AO291" s="1518"/>
      <c r="AP291" s="1518"/>
    </row>
    <row r="292" spans="1:42" s="1520" customFormat="1" ht="38" customHeight="1">
      <c r="A292" s="1563"/>
      <c r="B292" s="1362" t="s">
        <v>3542</v>
      </c>
      <c r="C292" s="1335" t="s">
        <v>2496</v>
      </c>
      <c r="D292" s="1397">
        <v>1</v>
      </c>
      <c r="E292" s="1336" t="s">
        <v>1449</v>
      </c>
      <c r="F292" s="1336"/>
      <c r="G292" s="1342" t="s">
        <v>1889</v>
      </c>
      <c r="H292" s="1337">
        <v>2014</v>
      </c>
      <c r="I292" s="1336"/>
      <c r="J292" s="1336"/>
      <c r="K292" s="1336"/>
      <c r="L292" s="1336"/>
      <c r="M292" s="1336"/>
      <c r="N292" s="1337" t="s">
        <v>204</v>
      </c>
      <c r="O292" s="1631">
        <v>33117702.697270572</v>
      </c>
      <c r="P292" s="1573"/>
      <c r="Q292" s="1539" t="s">
        <v>3530</v>
      </c>
      <c r="R292" s="1511" t="str">
        <f t="shared" si="114"/>
        <v>2.06.01</v>
      </c>
      <c r="S292" s="1512" t="str">
        <f t="shared" si="131"/>
        <v>ALAT KANTOR</v>
      </c>
      <c r="T292" s="1512">
        <f t="shared" si="132"/>
        <v>5</v>
      </c>
      <c r="U292" s="1608">
        <f t="shared" si="128"/>
        <v>6623540.5394541146</v>
      </c>
      <c r="V292" s="1514">
        <f t="shared" si="129"/>
        <v>0</v>
      </c>
      <c r="W292" s="1609">
        <f t="shared" si="115"/>
        <v>0</v>
      </c>
      <c r="X292" s="1609">
        <f t="shared" si="116"/>
        <v>6623540.5394541146</v>
      </c>
      <c r="Y292" s="1609">
        <f t="shared" si="117"/>
        <v>6623540.5394541146</v>
      </c>
      <c r="Z292" s="1609">
        <f t="shared" si="118"/>
        <v>6623540.5394541146</v>
      </c>
      <c r="AA292" s="1609">
        <f t="shared" si="119"/>
        <v>6623540.5394541146</v>
      </c>
      <c r="AB292" s="1609">
        <f t="shared" si="120"/>
        <v>6623540.5394541146</v>
      </c>
      <c r="AC292" s="1609">
        <f t="shared" si="121"/>
        <v>0</v>
      </c>
      <c r="AD292" s="1515">
        <f t="shared" si="122"/>
        <v>2014</v>
      </c>
      <c r="AE292" s="1552">
        <f t="shared" si="123"/>
        <v>0</v>
      </c>
      <c r="AF292" s="1516">
        <f t="shared" si="124"/>
        <v>33117702.697270572</v>
      </c>
      <c r="AG292" s="1550">
        <f t="shared" si="125"/>
        <v>26494162.157816458</v>
      </c>
      <c r="AH292" s="1546">
        <f t="shared" si="130"/>
        <v>33117702.697270572</v>
      </c>
      <c r="AI292" s="1546">
        <f t="shared" si="130"/>
        <v>33117702.697270572</v>
      </c>
      <c r="AJ292" s="1518"/>
      <c r="AK292" s="1518"/>
      <c r="AL292" s="1518"/>
      <c r="AM292" s="1518"/>
      <c r="AN292" s="1518"/>
      <c r="AO292" s="1518"/>
      <c r="AP292" s="1518"/>
    </row>
    <row r="293" spans="1:42" s="1520" customFormat="1" ht="38" customHeight="1">
      <c r="A293" s="1563"/>
      <c r="B293" s="1362" t="s">
        <v>3542</v>
      </c>
      <c r="C293" s="1335" t="s">
        <v>2225</v>
      </c>
      <c r="D293" s="1397">
        <v>13</v>
      </c>
      <c r="E293" s="1336" t="s">
        <v>1892</v>
      </c>
      <c r="F293" s="1336"/>
      <c r="G293" s="1342" t="s">
        <v>1889</v>
      </c>
      <c r="H293" s="1337">
        <v>2014</v>
      </c>
      <c r="I293" s="1336"/>
      <c r="J293" s="1336"/>
      <c r="K293" s="1336"/>
      <c r="L293" s="1336"/>
      <c r="M293" s="1336"/>
      <c r="N293" s="1337" t="s">
        <v>204</v>
      </c>
      <c r="O293" s="1631">
        <v>78278206.375366807</v>
      </c>
      <c r="P293" s="1573"/>
      <c r="Q293" s="1539" t="s">
        <v>3530</v>
      </c>
      <c r="R293" s="1511" t="str">
        <f t="shared" si="114"/>
        <v>2.06.01</v>
      </c>
      <c r="S293" s="1512" t="str">
        <f t="shared" si="131"/>
        <v>ALAT KANTOR</v>
      </c>
      <c r="T293" s="1512">
        <f t="shared" si="132"/>
        <v>5</v>
      </c>
      <c r="U293" s="1608">
        <f t="shared" si="128"/>
        <v>15655641.275073361</v>
      </c>
      <c r="V293" s="1514">
        <f t="shared" si="129"/>
        <v>0</v>
      </c>
      <c r="W293" s="1609">
        <f t="shared" si="115"/>
        <v>0</v>
      </c>
      <c r="X293" s="1609">
        <f t="shared" si="116"/>
        <v>15655641.275073361</v>
      </c>
      <c r="Y293" s="1609">
        <f t="shared" si="117"/>
        <v>15655641.275073361</v>
      </c>
      <c r="Z293" s="1609">
        <f t="shared" si="118"/>
        <v>15655641.275073361</v>
      </c>
      <c r="AA293" s="1609">
        <f t="shared" si="119"/>
        <v>15655641.275073361</v>
      </c>
      <c r="AB293" s="1609">
        <f t="shared" si="120"/>
        <v>15655641.275073361</v>
      </c>
      <c r="AC293" s="1609">
        <f t="shared" si="121"/>
        <v>0</v>
      </c>
      <c r="AD293" s="1515">
        <f t="shared" si="122"/>
        <v>2014</v>
      </c>
      <c r="AE293" s="1552">
        <f t="shared" si="123"/>
        <v>0</v>
      </c>
      <c r="AF293" s="1516">
        <f t="shared" si="124"/>
        <v>78278206.375366807</v>
      </c>
      <c r="AG293" s="1550">
        <f t="shared" si="125"/>
        <v>62622565.100293443</v>
      </c>
      <c r="AH293" s="1546">
        <f t="shared" si="130"/>
        <v>78278206.375366807</v>
      </c>
      <c r="AI293" s="1546">
        <f t="shared" si="130"/>
        <v>78278206.375366807</v>
      </c>
      <c r="AJ293" s="1518"/>
      <c r="AK293" s="1518"/>
      <c r="AL293" s="1518"/>
      <c r="AM293" s="1518"/>
      <c r="AN293" s="1518"/>
      <c r="AO293" s="1518"/>
      <c r="AP293" s="1518"/>
    </row>
    <row r="294" spans="1:42" s="1520" customFormat="1" ht="38" customHeight="1">
      <c r="A294" s="1563"/>
      <c r="B294" s="1362" t="s">
        <v>1044</v>
      </c>
      <c r="C294" s="1335" t="s">
        <v>2227</v>
      </c>
      <c r="D294" s="1397">
        <v>3</v>
      </c>
      <c r="E294" s="1336" t="s">
        <v>1892</v>
      </c>
      <c r="F294" s="1336"/>
      <c r="G294" s="1342" t="s">
        <v>1889</v>
      </c>
      <c r="H294" s="1337">
        <v>2014</v>
      </c>
      <c r="I294" s="1336"/>
      <c r="J294" s="1336"/>
      <c r="K294" s="1336"/>
      <c r="L294" s="1336"/>
      <c r="M294" s="1336"/>
      <c r="N294" s="1337" t="s">
        <v>204</v>
      </c>
      <c r="O294" s="1631">
        <v>7526750.6130160391</v>
      </c>
      <c r="P294" s="1573"/>
      <c r="Q294" s="1539"/>
      <c r="R294" s="1511" t="str">
        <f t="shared" si="114"/>
        <v>2.06.03</v>
      </c>
      <c r="S294" s="1512" t="str">
        <f t="shared" si="131"/>
        <v>KOMPUTER</v>
      </c>
      <c r="T294" s="1512">
        <f t="shared" si="132"/>
        <v>4</v>
      </c>
      <c r="U294" s="1608">
        <f t="shared" si="128"/>
        <v>1881687.6532540098</v>
      </c>
      <c r="V294" s="1514">
        <f t="shared" si="129"/>
        <v>0</v>
      </c>
      <c r="W294" s="1609">
        <f t="shared" si="115"/>
        <v>0</v>
      </c>
      <c r="X294" s="1609">
        <f t="shared" si="116"/>
        <v>1881687.6532540098</v>
      </c>
      <c r="Y294" s="1609">
        <f t="shared" si="117"/>
        <v>1881687.6532540098</v>
      </c>
      <c r="Z294" s="1609">
        <f t="shared" si="118"/>
        <v>1881687.6532540098</v>
      </c>
      <c r="AA294" s="1609">
        <f t="shared" si="119"/>
        <v>1881687.6532540098</v>
      </c>
      <c r="AB294" s="1609">
        <f t="shared" si="120"/>
        <v>0</v>
      </c>
      <c r="AC294" s="1609">
        <f t="shared" si="121"/>
        <v>0</v>
      </c>
      <c r="AD294" s="1515">
        <f t="shared" si="122"/>
        <v>2014</v>
      </c>
      <c r="AE294" s="1552">
        <f t="shared" si="123"/>
        <v>0</v>
      </c>
      <c r="AF294" s="1516">
        <f t="shared" si="124"/>
        <v>7526750.6130160391</v>
      </c>
      <c r="AG294" s="1550">
        <f t="shared" si="125"/>
        <v>7526750.6130160391</v>
      </c>
      <c r="AH294" s="1546">
        <f t="shared" si="130"/>
        <v>7526750.6130160391</v>
      </c>
      <c r="AI294" s="1546">
        <f t="shared" si="130"/>
        <v>7526750.6130160391</v>
      </c>
      <c r="AJ294" s="1518"/>
      <c r="AK294" s="1518"/>
      <c r="AL294" s="1518"/>
      <c r="AM294" s="1518"/>
      <c r="AN294" s="1518"/>
      <c r="AO294" s="1518"/>
      <c r="AP294" s="1518"/>
    </row>
    <row r="295" spans="1:42" s="1520" customFormat="1" ht="38" customHeight="1">
      <c r="A295" s="1563"/>
      <c r="B295" s="1362" t="s">
        <v>1044</v>
      </c>
      <c r="C295" s="1335" t="s">
        <v>2497</v>
      </c>
      <c r="D295" s="1397">
        <v>1</v>
      </c>
      <c r="E295" s="1336" t="s">
        <v>1893</v>
      </c>
      <c r="F295" s="1336"/>
      <c r="G295" s="1342" t="s">
        <v>1889</v>
      </c>
      <c r="H295" s="1337">
        <v>2014</v>
      </c>
      <c r="I295" s="1336"/>
      <c r="J295" s="1336"/>
      <c r="K295" s="1336"/>
      <c r="L295" s="1336"/>
      <c r="M295" s="1336"/>
      <c r="N295" s="1337" t="s">
        <v>204</v>
      </c>
      <c r="O295" s="1631">
        <v>1003566.7484021385</v>
      </c>
      <c r="P295" s="1573"/>
      <c r="Q295" s="1539"/>
      <c r="R295" s="1511" t="str">
        <f t="shared" si="114"/>
        <v>2.06.03</v>
      </c>
      <c r="S295" s="1512" t="str">
        <f t="shared" si="131"/>
        <v>KOMPUTER</v>
      </c>
      <c r="T295" s="1512">
        <f t="shared" si="132"/>
        <v>4</v>
      </c>
      <c r="U295" s="1608">
        <f t="shared" si="128"/>
        <v>250891.68710053462</v>
      </c>
      <c r="V295" s="1514">
        <f t="shared" si="129"/>
        <v>0</v>
      </c>
      <c r="W295" s="1609">
        <f t="shared" si="115"/>
        <v>0</v>
      </c>
      <c r="X295" s="1609">
        <f t="shared" si="116"/>
        <v>250891.68710053462</v>
      </c>
      <c r="Y295" s="1609">
        <f t="shared" si="117"/>
        <v>250891.68710053462</v>
      </c>
      <c r="Z295" s="1609">
        <f t="shared" si="118"/>
        <v>250891.68710053462</v>
      </c>
      <c r="AA295" s="1609">
        <f t="shared" si="119"/>
        <v>250891.68710053462</v>
      </c>
      <c r="AB295" s="1609">
        <f t="shared" si="120"/>
        <v>0</v>
      </c>
      <c r="AC295" s="1609">
        <f t="shared" si="121"/>
        <v>0</v>
      </c>
      <c r="AD295" s="1515">
        <f t="shared" si="122"/>
        <v>2014</v>
      </c>
      <c r="AE295" s="1552">
        <f t="shared" si="123"/>
        <v>0</v>
      </c>
      <c r="AF295" s="1516">
        <f t="shared" si="124"/>
        <v>1003566.7484021385</v>
      </c>
      <c r="AG295" s="1550">
        <f t="shared" si="125"/>
        <v>1003566.7484021385</v>
      </c>
      <c r="AH295" s="1546">
        <f t="shared" si="130"/>
        <v>1003566.7484021385</v>
      </c>
      <c r="AI295" s="1546">
        <f t="shared" si="130"/>
        <v>1003566.7484021385</v>
      </c>
      <c r="AJ295" s="1518"/>
      <c r="AK295" s="1518"/>
      <c r="AL295" s="1518"/>
      <c r="AM295" s="1518"/>
      <c r="AN295" s="1518"/>
      <c r="AO295" s="1518"/>
      <c r="AP295" s="1518"/>
    </row>
    <row r="296" spans="1:42" s="1520" customFormat="1" ht="38" customHeight="1">
      <c r="A296" s="1563"/>
      <c r="B296" s="1362" t="s">
        <v>1044</v>
      </c>
      <c r="C296" s="1335" t="s">
        <v>2498</v>
      </c>
      <c r="D296" s="1397">
        <v>2</v>
      </c>
      <c r="E296" s="1336" t="s">
        <v>1894</v>
      </c>
      <c r="F296" s="1336"/>
      <c r="G296" s="1342" t="s">
        <v>1889</v>
      </c>
      <c r="H296" s="1337">
        <v>2014</v>
      </c>
      <c r="I296" s="1336"/>
      <c r="J296" s="1336"/>
      <c r="K296" s="1336"/>
      <c r="L296" s="1336"/>
      <c r="M296" s="1336"/>
      <c r="N296" s="1337" t="s">
        <v>204</v>
      </c>
      <c r="O296" s="1631">
        <v>3010700.2452064157</v>
      </c>
      <c r="P296" s="1573"/>
      <c r="Q296" s="1539"/>
      <c r="R296" s="1511" t="str">
        <f t="shared" si="114"/>
        <v>2.06.03</v>
      </c>
      <c r="S296" s="1512" t="str">
        <f t="shared" si="131"/>
        <v>KOMPUTER</v>
      </c>
      <c r="T296" s="1512">
        <f t="shared" si="132"/>
        <v>4</v>
      </c>
      <c r="U296" s="1608">
        <f t="shared" si="128"/>
        <v>752675.06130160391</v>
      </c>
      <c r="V296" s="1514">
        <f t="shared" si="129"/>
        <v>0</v>
      </c>
      <c r="W296" s="1609">
        <f t="shared" si="115"/>
        <v>0</v>
      </c>
      <c r="X296" s="1609">
        <f t="shared" si="116"/>
        <v>752675.06130160391</v>
      </c>
      <c r="Y296" s="1609">
        <f t="shared" si="117"/>
        <v>752675.06130160391</v>
      </c>
      <c r="Z296" s="1609">
        <f t="shared" si="118"/>
        <v>752675.06130160391</v>
      </c>
      <c r="AA296" s="1609">
        <f t="shared" si="119"/>
        <v>752675.06130160391</v>
      </c>
      <c r="AB296" s="1609">
        <f t="shared" si="120"/>
        <v>0</v>
      </c>
      <c r="AC296" s="1609">
        <f t="shared" si="121"/>
        <v>0</v>
      </c>
      <c r="AD296" s="1515">
        <f t="shared" si="122"/>
        <v>2014</v>
      </c>
      <c r="AE296" s="1552">
        <f t="shared" si="123"/>
        <v>0</v>
      </c>
      <c r="AF296" s="1516">
        <f t="shared" si="124"/>
        <v>3010700.2452064157</v>
      </c>
      <c r="AG296" s="1550">
        <f t="shared" si="125"/>
        <v>3010700.2452064157</v>
      </c>
      <c r="AH296" s="1546">
        <f t="shared" si="130"/>
        <v>3010700.2452064157</v>
      </c>
      <c r="AI296" s="1546">
        <f t="shared" si="130"/>
        <v>3010700.2452064157</v>
      </c>
      <c r="AJ296" s="1518"/>
      <c r="AK296" s="1518"/>
      <c r="AL296" s="1518"/>
      <c r="AM296" s="1518"/>
      <c r="AN296" s="1518"/>
      <c r="AO296" s="1518"/>
      <c r="AP296" s="1518"/>
    </row>
    <row r="297" spans="1:42" s="1520" customFormat="1" ht="38" customHeight="1">
      <c r="A297" s="1563"/>
      <c r="B297" s="1337" t="s">
        <v>2836</v>
      </c>
      <c r="C297" s="1335" t="s">
        <v>2499</v>
      </c>
      <c r="D297" s="1397" t="s">
        <v>732</v>
      </c>
      <c r="E297" s="1336" t="s">
        <v>1451</v>
      </c>
      <c r="F297" s="1336"/>
      <c r="G297" s="1342" t="s">
        <v>1889</v>
      </c>
      <c r="H297" s="1337">
        <v>2014</v>
      </c>
      <c r="I297" s="1336"/>
      <c r="J297" s="1336"/>
      <c r="K297" s="1336"/>
      <c r="L297" s="1336"/>
      <c r="M297" s="1336"/>
      <c r="N297" s="1337" t="s">
        <v>204</v>
      </c>
      <c r="O297" s="1631">
        <v>5820687.1407324038</v>
      </c>
      <c r="P297" s="1573"/>
      <c r="Q297" s="1539"/>
      <c r="R297" s="1511" t="str">
        <f t="shared" si="114"/>
        <v>2.06.03</v>
      </c>
      <c r="S297" s="1512" t="str">
        <f t="shared" si="131"/>
        <v>KOMPUTER</v>
      </c>
      <c r="T297" s="1512">
        <f t="shared" si="132"/>
        <v>4</v>
      </c>
      <c r="U297" s="1608">
        <f t="shared" si="128"/>
        <v>1455171.785183101</v>
      </c>
      <c r="V297" s="1514">
        <f t="shared" si="129"/>
        <v>0</v>
      </c>
      <c r="W297" s="1609">
        <f t="shared" si="115"/>
        <v>0</v>
      </c>
      <c r="X297" s="1609">
        <f t="shared" si="116"/>
        <v>1455171.785183101</v>
      </c>
      <c r="Y297" s="1609">
        <f t="shared" si="117"/>
        <v>1455171.785183101</v>
      </c>
      <c r="Z297" s="1609">
        <f t="shared" si="118"/>
        <v>1455171.785183101</v>
      </c>
      <c r="AA297" s="1609">
        <f t="shared" si="119"/>
        <v>1455171.785183101</v>
      </c>
      <c r="AB297" s="1609">
        <f t="shared" si="120"/>
        <v>0</v>
      </c>
      <c r="AC297" s="1609">
        <f t="shared" si="121"/>
        <v>0</v>
      </c>
      <c r="AD297" s="1515">
        <f t="shared" si="122"/>
        <v>2014</v>
      </c>
      <c r="AE297" s="1552">
        <f t="shared" si="123"/>
        <v>0</v>
      </c>
      <c r="AF297" s="1516">
        <f t="shared" si="124"/>
        <v>5820687.1407324038</v>
      </c>
      <c r="AG297" s="1550">
        <f t="shared" si="125"/>
        <v>5820687.1407324038</v>
      </c>
      <c r="AH297" s="1546">
        <f t="shared" si="130"/>
        <v>5820687.1407324038</v>
      </c>
      <c r="AI297" s="1546">
        <f t="shared" si="130"/>
        <v>5820687.1407324038</v>
      </c>
      <c r="AJ297" s="1518"/>
      <c r="AK297" s="1518"/>
      <c r="AL297" s="1518"/>
      <c r="AM297" s="1518"/>
      <c r="AN297" s="1518"/>
      <c r="AO297" s="1518"/>
      <c r="AP297" s="1518"/>
    </row>
    <row r="298" spans="1:42" s="1520" customFormat="1" ht="38" customHeight="1">
      <c r="A298" s="1563"/>
      <c r="B298" s="1337" t="s">
        <v>2853</v>
      </c>
      <c r="C298" s="1335" t="s">
        <v>2500</v>
      </c>
      <c r="D298" s="1397">
        <v>1</v>
      </c>
      <c r="E298" s="1336" t="s">
        <v>1895</v>
      </c>
      <c r="F298" s="1336"/>
      <c r="G298" s="1342" t="s">
        <v>1889</v>
      </c>
      <c r="H298" s="1337">
        <v>2014</v>
      </c>
      <c r="I298" s="1336"/>
      <c r="J298" s="1336"/>
      <c r="K298" s="1336"/>
      <c r="L298" s="1336"/>
      <c r="M298" s="1336"/>
      <c r="N298" s="1337" t="s">
        <v>204</v>
      </c>
      <c r="O298" s="1631">
        <v>24085601.961651325</v>
      </c>
      <c r="P298" s="1573"/>
      <c r="Q298" s="1539"/>
      <c r="R298" s="1511" t="str">
        <f t="shared" si="114"/>
        <v>2.06.02</v>
      </c>
      <c r="S298" s="1512" t="str">
        <f t="shared" si="131"/>
        <v>ALAT RUMAH TANGGA</v>
      </c>
      <c r="T298" s="1512">
        <f t="shared" si="132"/>
        <v>5</v>
      </c>
      <c r="U298" s="1608">
        <f t="shared" si="128"/>
        <v>4817120.3923302647</v>
      </c>
      <c r="V298" s="1514">
        <f t="shared" si="129"/>
        <v>0</v>
      </c>
      <c r="W298" s="1609">
        <f t="shared" si="115"/>
        <v>0</v>
      </c>
      <c r="X298" s="1609">
        <f t="shared" si="116"/>
        <v>4817120.3923302647</v>
      </c>
      <c r="Y298" s="1609">
        <f t="shared" si="117"/>
        <v>4817120.3923302647</v>
      </c>
      <c r="Z298" s="1609">
        <f t="shared" si="118"/>
        <v>4817120.3923302647</v>
      </c>
      <c r="AA298" s="1609">
        <f t="shared" si="119"/>
        <v>4817120.3923302647</v>
      </c>
      <c r="AB298" s="1609">
        <f t="shared" si="120"/>
        <v>4817120.3923302647</v>
      </c>
      <c r="AC298" s="1609">
        <f t="shared" si="121"/>
        <v>0</v>
      </c>
      <c r="AD298" s="1515">
        <f t="shared" si="122"/>
        <v>2014</v>
      </c>
      <c r="AE298" s="1552">
        <f t="shared" si="123"/>
        <v>0</v>
      </c>
      <c r="AF298" s="1516">
        <f t="shared" si="124"/>
        <v>24085601.961651325</v>
      </c>
      <c r="AG298" s="1550">
        <f t="shared" si="125"/>
        <v>19268481.569321059</v>
      </c>
      <c r="AH298" s="1546">
        <f t="shared" si="130"/>
        <v>24085601.961651325</v>
      </c>
      <c r="AI298" s="1540">
        <f t="shared" si="130"/>
        <v>24085601.961651325</v>
      </c>
      <c r="AJ298" s="1518"/>
      <c r="AK298" s="1518"/>
      <c r="AL298" s="1518"/>
      <c r="AM298" s="1518"/>
      <c r="AN298" s="1518"/>
      <c r="AO298" s="1518"/>
      <c r="AP298" s="1518"/>
    </row>
    <row r="299" spans="1:42" s="1520" customFormat="1" ht="38" customHeight="1">
      <c r="A299" s="1563"/>
      <c r="B299" s="1362" t="s">
        <v>3542</v>
      </c>
      <c r="C299" s="1335" t="s">
        <v>2501</v>
      </c>
      <c r="D299" s="1397">
        <v>4</v>
      </c>
      <c r="E299" s="1336" t="s">
        <v>1896</v>
      </c>
      <c r="F299" s="1336"/>
      <c r="G299" s="1342" t="s">
        <v>1889</v>
      </c>
      <c r="H299" s="1337">
        <v>2014</v>
      </c>
      <c r="I299" s="1336"/>
      <c r="J299" s="1336"/>
      <c r="K299" s="1336"/>
      <c r="L299" s="1336"/>
      <c r="M299" s="1336"/>
      <c r="N299" s="1337" t="s">
        <v>204</v>
      </c>
      <c r="O299" s="1631">
        <v>6864396.5590706272</v>
      </c>
      <c r="P299" s="1573"/>
      <c r="Q299" s="1539" t="s">
        <v>3530</v>
      </c>
      <c r="R299" s="1511" t="str">
        <f t="shared" si="114"/>
        <v>2.06.01</v>
      </c>
      <c r="S299" s="1512" t="str">
        <f t="shared" si="131"/>
        <v>ALAT KANTOR</v>
      </c>
      <c r="T299" s="1512">
        <f t="shared" si="132"/>
        <v>5</v>
      </c>
      <c r="U299" s="1608">
        <f t="shared" si="128"/>
        <v>1372879.3118141254</v>
      </c>
      <c r="V299" s="1514">
        <f t="shared" si="129"/>
        <v>0</v>
      </c>
      <c r="W299" s="1609">
        <f t="shared" si="115"/>
        <v>0</v>
      </c>
      <c r="X299" s="1609">
        <f t="shared" si="116"/>
        <v>1372879.3118141254</v>
      </c>
      <c r="Y299" s="1609">
        <f t="shared" si="117"/>
        <v>1372879.3118141254</v>
      </c>
      <c r="Z299" s="1609">
        <f t="shared" si="118"/>
        <v>1372879.3118141254</v>
      </c>
      <c r="AA299" s="1609">
        <f t="shared" si="119"/>
        <v>1372879.3118141254</v>
      </c>
      <c r="AB299" s="1609">
        <f t="shared" si="120"/>
        <v>1372879.3118141254</v>
      </c>
      <c r="AC299" s="1609">
        <f t="shared" si="121"/>
        <v>0</v>
      </c>
      <c r="AD299" s="1515">
        <f t="shared" si="122"/>
        <v>2014</v>
      </c>
      <c r="AE299" s="1552">
        <f t="shared" si="123"/>
        <v>0</v>
      </c>
      <c r="AF299" s="1516">
        <f t="shared" si="124"/>
        <v>6864396.5590706272</v>
      </c>
      <c r="AG299" s="1550">
        <f t="shared" si="125"/>
        <v>5491517.2472565016</v>
      </c>
      <c r="AH299" s="1546">
        <f t="shared" si="130"/>
        <v>6864396.5590706272</v>
      </c>
      <c r="AI299" s="1546">
        <f t="shared" si="130"/>
        <v>6864396.5590706272</v>
      </c>
      <c r="AJ299" s="1518"/>
      <c r="AK299" s="1518"/>
      <c r="AL299" s="1518"/>
      <c r="AM299" s="1518"/>
      <c r="AN299" s="1518"/>
      <c r="AO299" s="1518"/>
      <c r="AP299" s="1518"/>
    </row>
    <row r="300" spans="1:42" s="1520" customFormat="1" ht="38" customHeight="1">
      <c r="A300" s="1563"/>
      <c r="B300" s="1362" t="s">
        <v>3542</v>
      </c>
      <c r="C300" s="1335" t="s">
        <v>2506</v>
      </c>
      <c r="D300" s="1397">
        <v>2</v>
      </c>
      <c r="E300" s="1336" t="s">
        <v>1897</v>
      </c>
      <c r="F300" s="1336"/>
      <c r="G300" s="1342" t="s">
        <v>1889</v>
      </c>
      <c r="H300" s="1337">
        <v>2014</v>
      </c>
      <c r="I300" s="1336"/>
      <c r="J300" s="1336"/>
      <c r="K300" s="1336"/>
      <c r="L300" s="1336"/>
      <c r="M300" s="1336"/>
      <c r="N300" s="1337" t="s">
        <v>204</v>
      </c>
      <c r="O300" s="1631">
        <v>1173058.0214656107</v>
      </c>
      <c r="P300" s="1573"/>
      <c r="Q300" s="1539" t="s">
        <v>3530</v>
      </c>
      <c r="R300" s="1511" t="str">
        <f t="shared" si="114"/>
        <v>2.06.01</v>
      </c>
      <c r="S300" s="1512" t="str">
        <f t="shared" si="131"/>
        <v>ALAT KANTOR</v>
      </c>
      <c r="T300" s="1512">
        <f t="shared" si="132"/>
        <v>5</v>
      </c>
      <c r="U300" s="1608">
        <f t="shared" si="128"/>
        <v>234611.60429312213</v>
      </c>
      <c r="V300" s="1514">
        <f t="shared" si="129"/>
        <v>0</v>
      </c>
      <c r="W300" s="1609">
        <f t="shared" si="115"/>
        <v>0</v>
      </c>
      <c r="X300" s="1609">
        <f t="shared" si="116"/>
        <v>234611.60429312213</v>
      </c>
      <c r="Y300" s="1609">
        <f t="shared" si="117"/>
        <v>234611.60429312213</v>
      </c>
      <c r="Z300" s="1609">
        <f t="shared" si="118"/>
        <v>234611.60429312213</v>
      </c>
      <c r="AA300" s="1609">
        <f t="shared" si="119"/>
        <v>234611.60429312213</v>
      </c>
      <c r="AB300" s="1609">
        <f t="shared" si="120"/>
        <v>234611.60429312213</v>
      </c>
      <c r="AC300" s="1609">
        <f t="shared" si="121"/>
        <v>0</v>
      </c>
      <c r="AD300" s="1515">
        <f t="shared" si="122"/>
        <v>2014</v>
      </c>
      <c r="AE300" s="1552">
        <f t="shared" si="123"/>
        <v>0</v>
      </c>
      <c r="AF300" s="1516">
        <f t="shared" si="124"/>
        <v>1173058.0214656107</v>
      </c>
      <c r="AG300" s="1550">
        <f t="shared" si="125"/>
        <v>938446.41717248852</v>
      </c>
      <c r="AH300" s="1546">
        <f t="shared" si="130"/>
        <v>1173058.0214656107</v>
      </c>
      <c r="AI300" s="1546">
        <f t="shared" si="130"/>
        <v>1173058.0214656107</v>
      </c>
      <c r="AJ300" s="1518"/>
      <c r="AK300" s="1518"/>
      <c r="AL300" s="1518"/>
      <c r="AM300" s="1518"/>
      <c r="AN300" s="1518"/>
      <c r="AO300" s="1518"/>
      <c r="AP300" s="1518"/>
    </row>
    <row r="301" spans="1:42" s="1520" customFormat="1" ht="38" customHeight="1">
      <c r="A301" s="1563"/>
      <c r="B301" s="1362" t="s">
        <v>3542</v>
      </c>
      <c r="C301" s="1335" t="s">
        <v>2507</v>
      </c>
      <c r="D301" s="1397">
        <v>2</v>
      </c>
      <c r="E301" s="1336" t="s">
        <v>1897</v>
      </c>
      <c r="F301" s="1336"/>
      <c r="G301" s="1342" t="s">
        <v>1889</v>
      </c>
      <c r="H301" s="1337">
        <v>2014</v>
      </c>
      <c r="I301" s="1336"/>
      <c r="J301" s="1336"/>
      <c r="K301" s="1336"/>
      <c r="L301" s="1336"/>
      <c r="M301" s="1336"/>
      <c r="N301" s="1337" t="s">
        <v>204</v>
      </c>
      <c r="O301" s="1631">
        <v>2174394.6215379667</v>
      </c>
      <c r="P301" s="1573"/>
      <c r="Q301" s="1539" t="s">
        <v>3530</v>
      </c>
      <c r="R301" s="1511" t="str">
        <f t="shared" si="114"/>
        <v>2.06.01</v>
      </c>
      <c r="S301" s="1512" t="str">
        <f t="shared" si="131"/>
        <v>ALAT KANTOR</v>
      </c>
      <c r="T301" s="1512">
        <f t="shared" si="132"/>
        <v>5</v>
      </c>
      <c r="U301" s="1608">
        <f t="shared" si="128"/>
        <v>434878.92430759332</v>
      </c>
      <c r="V301" s="1514">
        <f t="shared" si="129"/>
        <v>0</v>
      </c>
      <c r="W301" s="1609">
        <f t="shared" si="115"/>
        <v>0</v>
      </c>
      <c r="X301" s="1609">
        <f t="shared" si="116"/>
        <v>434878.92430759332</v>
      </c>
      <c r="Y301" s="1609">
        <f t="shared" si="117"/>
        <v>434878.92430759332</v>
      </c>
      <c r="Z301" s="1609">
        <f t="shared" si="118"/>
        <v>434878.92430759332</v>
      </c>
      <c r="AA301" s="1609">
        <f t="shared" si="119"/>
        <v>434878.92430759332</v>
      </c>
      <c r="AB301" s="1609">
        <f t="shared" si="120"/>
        <v>434878.92430759332</v>
      </c>
      <c r="AC301" s="1609">
        <f t="shared" si="121"/>
        <v>0</v>
      </c>
      <c r="AD301" s="1515">
        <f t="shared" si="122"/>
        <v>2014</v>
      </c>
      <c r="AE301" s="1552">
        <f t="shared" si="123"/>
        <v>0</v>
      </c>
      <c r="AF301" s="1516">
        <f t="shared" si="124"/>
        <v>2174394.6215379667</v>
      </c>
      <c r="AG301" s="1550">
        <f t="shared" si="125"/>
        <v>1739515.6972303733</v>
      </c>
      <c r="AH301" s="1546">
        <f t="shared" si="130"/>
        <v>2174394.6215379667</v>
      </c>
      <c r="AI301" s="1546">
        <f t="shared" si="130"/>
        <v>2174394.6215379667</v>
      </c>
      <c r="AJ301" s="1518"/>
      <c r="AK301" s="1518"/>
      <c r="AL301" s="1518"/>
      <c r="AM301" s="1518"/>
      <c r="AN301" s="1518"/>
      <c r="AO301" s="1518"/>
      <c r="AP301" s="1518"/>
    </row>
    <row r="302" spans="1:42" s="1520" customFormat="1" ht="38" customHeight="1">
      <c r="A302" s="1563"/>
      <c r="B302" s="1362" t="s">
        <v>3542</v>
      </c>
      <c r="C302" s="1335" t="s">
        <v>2508</v>
      </c>
      <c r="D302" s="1397">
        <v>2</v>
      </c>
      <c r="E302" s="1336" t="s">
        <v>1897</v>
      </c>
      <c r="F302" s="1336"/>
      <c r="G302" s="1342" t="s">
        <v>1889</v>
      </c>
      <c r="H302" s="1337">
        <v>2014</v>
      </c>
      <c r="I302" s="1336"/>
      <c r="J302" s="1336"/>
      <c r="K302" s="1336"/>
      <c r="L302" s="1336"/>
      <c r="M302" s="1336"/>
      <c r="N302" s="1337" t="s">
        <v>204</v>
      </c>
      <c r="O302" s="1631">
        <v>5954496.0405193549</v>
      </c>
      <c r="P302" s="1573"/>
      <c r="Q302" s="1539" t="s">
        <v>3530</v>
      </c>
      <c r="R302" s="1511" t="str">
        <f t="shared" si="114"/>
        <v>2.06.01</v>
      </c>
      <c r="S302" s="1512" t="str">
        <f t="shared" si="131"/>
        <v>ALAT KANTOR</v>
      </c>
      <c r="T302" s="1512">
        <f t="shared" si="132"/>
        <v>5</v>
      </c>
      <c r="U302" s="1608">
        <f t="shared" si="128"/>
        <v>1190899.208103871</v>
      </c>
      <c r="V302" s="1514">
        <f t="shared" si="129"/>
        <v>0</v>
      </c>
      <c r="W302" s="1609">
        <f t="shared" si="115"/>
        <v>0</v>
      </c>
      <c r="X302" s="1609">
        <f t="shared" si="116"/>
        <v>1190899.208103871</v>
      </c>
      <c r="Y302" s="1609">
        <f t="shared" si="117"/>
        <v>1190899.208103871</v>
      </c>
      <c r="Z302" s="1609">
        <f t="shared" si="118"/>
        <v>1190899.208103871</v>
      </c>
      <c r="AA302" s="1609">
        <f t="shared" si="119"/>
        <v>1190899.208103871</v>
      </c>
      <c r="AB302" s="1609">
        <f t="shared" si="120"/>
        <v>1190899.208103871</v>
      </c>
      <c r="AC302" s="1609">
        <f t="shared" si="121"/>
        <v>0</v>
      </c>
      <c r="AD302" s="1515">
        <f t="shared" si="122"/>
        <v>2014</v>
      </c>
      <c r="AE302" s="1552">
        <f t="shared" si="123"/>
        <v>0</v>
      </c>
      <c r="AF302" s="1516">
        <f t="shared" si="124"/>
        <v>5954496.0405193549</v>
      </c>
      <c r="AG302" s="1550">
        <f t="shared" si="125"/>
        <v>4763596.8324154839</v>
      </c>
      <c r="AH302" s="1546">
        <f t="shared" si="130"/>
        <v>5954496.0405193549</v>
      </c>
      <c r="AI302" s="1546">
        <f t="shared" si="130"/>
        <v>5954496.0405193549</v>
      </c>
      <c r="AJ302" s="1518"/>
      <c r="AK302" s="1518"/>
      <c r="AL302" s="1518"/>
      <c r="AM302" s="1518"/>
      <c r="AN302" s="1518"/>
      <c r="AO302" s="1518"/>
      <c r="AP302" s="1518"/>
    </row>
    <row r="303" spans="1:42" s="1520" customFormat="1" ht="38" customHeight="1">
      <c r="A303" s="1563"/>
      <c r="B303" s="1362" t="s">
        <v>3542</v>
      </c>
      <c r="C303" s="1335" t="s">
        <v>2509</v>
      </c>
      <c r="D303" s="1397">
        <v>13</v>
      </c>
      <c r="E303" s="1336"/>
      <c r="F303" s="1336"/>
      <c r="G303" s="1342" t="s">
        <v>1889</v>
      </c>
      <c r="H303" s="1337">
        <v>2014</v>
      </c>
      <c r="I303" s="1336"/>
      <c r="J303" s="1336"/>
      <c r="K303" s="1336"/>
      <c r="L303" s="1336"/>
      <c r="M303" s="1336"/>
      <c r="N303" s="1337" t="s">
        <v>204</v>
      </c>
      <c r="O303" s="1631">
        <v>18119955.179483056</v>
      </c>
      <c r="P303" s="1573"/>
      <c r="Q303" s="1539" t="s">
        <v>3530</v>
      </c>
      <c r="R303" s="1511" t="str">
        <f t="shared" si="114"/>
        <v>2.06.01</v>
      </c>
      <c r="S303" s="1512" t="str">
        <f t="shared" si="131"/>
        <v>ALAT KANTOR</v>
      </c>
      <c r="T303" s="1512">
        <f t="shared" si="132"/>
        <v>5</v>
      </c>
      <c r="U303" s="1608">
        <f t="shared" si="128"/>
        <v>3623991.0358966114</v>
      </c>
      <c r="V303" s="1514">
        <f t="shared" si="129"/>
        <v>0</v>
      </c>
      <c r="W303" s="1609">
        <f t="shared" si="115"/>
        <v>0</v>
      </c>
      <c r="X303" s="1609">
        <f t="shared" si="116"/>
        <v>3623991.0358966114</v>
      </c>
      <c r="Y303" s="1609">
        <f t="shared" si="117"/>
        <v>3623991.0358966114</v>
      </c>
      <c r="Z303" s="1609">
        <f t="shared" si="118"/>
        <v>3623991.0358966114</v>
      </c>
      <c r="AA303" s="1609">
        <f t="shared" si="119"/>
        <v>3623991.0358966114</v>
      </c>
      <c r="AB303" s="1609">
        <f t="shared" si="120"/>
        <v>3623991.0358966114</v>
      </c>
      <c r="AC303" s="1609">
        <f t="shared" si="121"/>
        <v>0</v>
      </c>
      <c r="AD303" s="1515">
        <f t="shared" si="122"/>
        <v>2014</v>
      </c>
      <c r="AE303" s="1552">
        <f t="shared" si="123"/>
        <v>0</v>
      </c>
      <c r="AF303" s="1516">
        <f t="shared" si="124"/>
        <v>18119955.179483056</v>
      </c>
      <c r="AG303" s="1550">
        <f t="shared" si="125"/>
        <v>14495964.143586446</v>
      </c>
      <c r="AH303" s="1546">
        <f t="shared" si="130"/>
        <v>18119955.179483056</v>
      </c>
      <c r="AI303" s="1546">
        <f t="shared" si="130"/>
        <v>18119955.179483056</v>
      </c>
      <c r="AJ303" s="1518"/>
      <c r="AK303" s="1518"/>
      <c r="AL303" s="1518"/>
      <c r="AM303" s="1518"/>
      <c r="AN303" s="1518"/>
      <c r="AO303" s="1518"/>
      <c r="AP303" s="1518"/>
    </row>
    <row r="304" spans="1:42" s="1520" customFormat="1" ht="38" customHeight="1">
      <c r="A304" s="1563"/>
      <c r="B304" s="1362" t="s">
        <v>3542</v>
      </c>
      <c r="C304" s="1335" t="s">
        <v>2510</v>
      </c>
      <c r="D304" s="1397"/>
      <c r="E304" s="1336"/>
      <c r="F304" s="1336"/>
      <c r="G304" s="1342"/>
      <c r="H304" s="1337">
        <v>2015</v>
      </c>
      <c r="I304" s="1336"/>
      <c r="J304" s="1336"/>
      <c r="K304" s="1336"/>
      <c r="L304" s="1336"/>
      <c r="M304" s="1336"/>
      <c r="N304" s="1337" t="s">
        <v>204</v>
      </c>
      <c r="O304" s="1631">
        <v>183375500</v>
      </c>
      <c r="P304" s="1573"/>
      <c r="Q304" s="1539" t="s">
        <v>3530</v>
      </c>
      <c r="R304" s="1511" t="str">
        <f t="shared" si="114"/>
        <v>2.06.01</v>
      </c>
      <c r="S304" s="1512" t="str">
        <f t="shared" si="131"/>
        <v>ALAT KANTOR</v>
      </c>
      <c r="T304" s="1512">
        <v>5</v>
      </c>
      <c r="U304" s="1608">
        <f t="shared" si="128"/>
        <v>36675100</v>
      </c>
      <c r="V304" s="1514"/>
      <c r="W304" s="1609"/>
      <c r="X304" s="1609"/>
      <c r="Y304" s="1609">
        <f t="shared" si="117"/>
        <v>36675100</v>
      </c>
      <c r="Z304" s="1609">
        <f t="shared" si="118"/>
        <v>36675100</v>
      </c>
      <c r="AA304" s="1609">
        <f t="shared" si="119"/>
        <v>36675100</v>
      </c>
      <c r="AB304" s="1609">
        <f t="shared" si="120"/>
        <v>36675100</v>
      </c>
      <c r="AC304" s="1609">
        <f t="shared" si="121"/>
        <v>36675100</v>
      </c>
      <c r="AD304" s="1515">
        <f t="shared" si="122"/>
        <v>2015</v>
      </c>
      <c r="AE304" s="1552">
        <f t="shared" si="123"/>
        <v>0</v>
      </c>
      <c r="AF304" s="1516">
        <f t="shared" si="124"/>
        <v>183375500</v>
      </c>
      <c r="AG304" s="1550">
        <f t="shared" si="125"/>
        <v>110025300</v>
      </c>
      <c r="AH304" s="1546">
        <f t="shared" si="130"/>
        <v>146700400</v>
      </c>
      <c r="AI304" s="1546">
        <f t="shared" si="130"/>
        <v>183375500</v>
      </c>
      <c r="AJ304" s="1518"/>
      <c r="AK304" s="1518"/>
      <c r="AL304" s="1518"/>
      <c r="AM304" s="1518"/>
      <c r="AN304" s="1518"/>
      <c r="AO304" s="1518"/>
      <c r="AP304" s="1518"/>
    </row>
    <row r="305" spans="1:42" s="1520" customFormat="1" ht="38" customHeight="1">
      <c r="A305" s="1563"/>
      <c r="B305" s="1337" t="s">
        <v>3539</v>
      </c>
      <c r="C305" s="1335" t="s">
        <v>2511</v>
      </c>
      <c r="D305" s="1397"/>
      <c r="E305" s="1336"/>
      <c r="F305" s="1336"/>
      <c r="G305" s="1342"/>
      <c r="H305" s="1337">
        <v>2015</v>
      </c>
      <c r="I305" s="1336"/>
      <c r="J305" s="1336"/>
      <c r="K305" s="1336"/>
      <c r="L305" s="1336"/>
      <c r="M305" s="1336"/>
      <c r="N305" s="1337" t="s">
        <v>204</v>
      </c>
      <c r="O305" s="1631">
        <v>5406250</v>
      </c>
      <c r="P305" s="1573"/>
      <c r="Q305" s="1539"/>
      <c r="R305" s="1511" t="str">
        <f t="shared" si="114"/>
        <v>2.06.02</v>
      </c>
      <c r="S305" s="1512" t="str">
        <f t="shared" si="131"/>
        <v>ALAT RUMAH TANGGA</v>
      </c>
      <c r="T305" s="1512">
        <v>5</v>
      </c>
      <c r="U305" s="1608">
        <f t="shared" si="128"/>
        <v>1081250</v>
      </c>
      <c r="V305" s="1514"/>
      <c r="W305" s="1609"/>
      <c r="X305" s="1609"/>
      <c r="Y305" s="1609">
        <f t="shared" si="117"/>
        <v>1081250</v>
      </c>
      <c r="Z305" s="1609">
        <f t="shared" si="118"/>
        <v>1081250</v>
      </c>
      <c r="AA305" s="1609">
        <f t="shared" si="119"/>
        <v>1081250</v>
      </c>
      <c r="AB305" s="1609">
        <f t="shared" si="120"/>
        <v>1081250</v>
      </c>
      <c r="AC305" s="1609">
        <f t="shared" si="121"/>
        <v>1081250</v>
      </c>
      <c r="AD305" s="1515">
        <f t="shared" si="122"/>
        <v>2015</v>
      </c>
      <c r="AE305" s="1552">
        <f t="shared" si="123"/>
        <v>0</v>
      </c>
      <c r="AF305" s="1516">
        <f t="shared" si="124"/>
        <v>5406250</v>
      </c>
      <c r="AG305" s="1550">
        <f t="shared" si="125"/>
        <v>3243750</v>
      </c>
      <c r="AH305" s="1546">
        <f t="shared" si="130"/>
        <v>4325000</v>
      </c>
      <c r="AI305" s="1540">
        <f t="shared" si="130"/>
        <v>5406250</v>
      </c>
      <c r="AJ305" s="1518"/>
      <c r="AK305" s="1518"/>
      <c r="AL305" s="1518"/>
      <c r="AM305" s="1518"/>
      <c r="AN305" s="1518"/>
      <c r="AO305" s="1518"/>
      <c r="AP305" s="1518"/>
    </row>
    <row r="306" spans="1:42" s="1520" customFormat="1" ht="38" customHeight="1">
      <c r="A306" s="1563"/>
      <c r="B306" s="1337" t="s">
        <v>2242</v>
      </c>
      <c r="C306" s="1335" t="s">
        <v>2224</v>
      </c>
      <c r="D306" s="1397"/>
      <c r="E306" s="1336"/>
      <c r="F306" s="1336"/>
      <c r="G306" s="1342"/>
      <c r="H306" s="1337">
        <v>2017</v>
      </c>
      <c r="I306" s="1336"/>
      <c r="J306" s="1336"/>
      <c r="K306" s="1336"/>
      <c r="L306" s="1336"/>
      <c r="M306" s="1336"/>
      <c r="N306" s="1337" t="s">
        <v>204</v>
      </c>
      <c r="O306" s="1631">
        <v>71186500</v>
      </c>
      <c r="P306" s="1573"/>
      <c r="Q306" s="1539"/>
      <c r="R306" s="1601" t="s">
        <v>2258</v>
      </c>
      <c r="S306" s="1512" t="str">
        <f t="shared" si="131"/>
        <v>KOMPUTER</v>
      </c>
      <c r="T306" s="1512">
        <v>4</v>
      </c>
      <c r="U306" s="1608">
        <f t="shared" si="128"/>
        <v>17796625</v>
      </c>
      <c r="V306" s="1514"/>
      <c r="W306" s="1609"/>
      <c r="X306" s="1609"/>
      <c r="Y306" s="1609"/>
      <c r="Z306" s="1609"/>
      <c r="AA306" s="1609">
        <f t="shared" si="119"/>
        <v>17796625</v>
      </c>
      <c r="AB306" s="1609">
        <f t="shared" ref="AB306:AB330" si="133">IF(O306=W306+X306+Z306+AA306+Y306,0,U306)</f>
        <v>17796625</v>
      </c>
      <c r="AC306" s="1609">
        <f t="shared" ref="AC306:AC331" si="134">IF(O306=W306+X306+Y306+AA306+AB306+Z306,0,U306)</f>
        <v>17796625</v>
      </c>
      <c r="AD306" s="1515">
        <v>2017</v>
      </c>
      <c r="AE306" s="1552">
        <f>O306-(W306+X306+Y306+Z306+AA306+AB306+AC306)</f>
        <v>17796625</v>
      </c>
      <c r="AF306" s="1516"/>
      <c r="AG306" s="1550">
        <f t="shared" ref="AG306:AG330" si="135">W306+X306+Y306+Z306+AA306</f>
        <v>17796625</v>
      </c>
      <c r="AH306" s="1546">
        <f t="shared" si="130"/>
        <v>35593250</v>
      </c>
      <c r="AI306" s="1546">
        <f t="shared" si="130"/>
        <v>53389875</v>
      </c>
      <c r="AJ306" s="1518"/>
      <c r="AK306" s="1518"/>
      <c r="AL306" s="1518"/>
      <c r="AM306" s="1518"/>
      <c r="AN306" s="1518"/>
      <c r="AO306" s="1518"/>
      <c r="AP306" s="1518"/>
    </row>
    <row r="307" spans="1:42" s="1520" customFormat="1" ht="38" customHeight="1">
      <c r="A307" s="1563"/>
      <c r="B307" s="1337" t="s">
        <v>2242</v>
      </c>
      <c r="C307" s="1335" t="s">
        <v>2225</v>
      </c>
      <c r="D307" s="1397"/>
      <c r="E307" s="1336"/>
      <c r="F307" s="1336"/>
      <c r="G307" s="1342"/>
      <c r="H307" s="1337">
        <v>2017</v>
      </c>
      <c r="I307" s="1336"/>
      <c r="J307" s="1336"/>
      <c r="K307" s="1336"/>
      <c r="L307" s="1336"/>
      <c r="M307" s="1336"/>
      <c r="N307" s="1337" t="s">
        <v>204</v>
      </c>
      <c r="O307" s="1631">
        <v>47520000</v>
      </c>
      <c r="P307" s="1573"/>
      <c r="Q307" s="1539"/>
      <c r="R307" s="1601" t="s">
        <v>2258</v>
      </c>
      <c r="S307" s="1512" t="str">
        <f t="shared" si="131"/>
        <v>KOMPUTER</v>
      </c>
      <c r="T307" s="1512">
        <v>4</v>
      </c>
      <c r="U307" s="1608">
        <f t="shared" ref="U307:U330" si="136">(O307)/T307</f>
        <v>11880000</v>
      </c>
      <c r="V307" s="1514"/>
      <c r="W307" s="1609"/>
      <c r="X307" s="1609"/>
      <c r="Y307" s="1609"/>
      <c r="Z307" s="1609"/>
      <c r="AA307" s="1609">
        <f t="shared" ref="AA307:AA324" si="137">IF(O307=Y307+Z307+X307+W307,0,U307)</f>
        <v>11880000</v>
      </c>
      <c r="AB307" s="1609">
        <f t="shared" si="133"/>
        <v>11880000</v>
      </c>
      <c r="AC307" s="1609">
        <f t="shared" si="134"/>
        <v>11880000</v>
      </c>
      <c r="AD307" s="1515">
        <v>2017</v>
      </c>
      <c r="AE307" s="1552">
        <f t="shared" ref="AE307:AE332" si="138">O307-(W307+X307+Y307+Z307+AA307+AB307+AC307)</f>
        <v>11880000</v>
      </c>
      <c r="AF307" s="1516"/>
      <c r="AG307" s="1550">
        <f t="shared" si="135"/>
        <v>11880000</v>
      </c>
      <c r="AH307" s="1546">
        <f t="shared" si="130"/>
        <v>23760000</v>
      </c>
      <c r="AI307" s="1546">
        <f t="shared" si="130"/>
        <v>35640000</v>
      </c>
      <c r="AJ307" s="1518"/>
      <c r="AK307" s="1518"/>
      <c r="AL307" s="1518"/>
      <c r="AM307" s="1518"/>
      <c r="AN307" s="1518"/>
      <c r="AO307" s="1518"/>
      <c r="AP307" s="1518"/>
    </row>
    <row r="308" spans="1:42" s="1520" customFormat="1" ht="38" customHeight="1">
      <c r="A308" s="1563"/>
      <c r="B308" s="1337" t="s">
        <v>2243</v>
      </c>
      <c r="C308" s="1335" t="s">
        <v>2226</v>
      </c>
      <c r="D308" s="1397"/>
      <c r="E308" s="1336"/>
      <c r="F308" s="1336"/>
      <c r="G308" s="1342"/>
      <c r="H308" s="1337">
        <v>2017</v>
      </c>
      <c r="I308" s="1336"/>
      <c r="J308" s="1336"/>
      <c r="K308" s="1336"/>
      <c r="L308" s="1336"/>
      <c r="M308" s="1336"/>
      <c r="N308" s="1337" t="s">
        <v>204</v>
      </c>
      <c r="O308" s="1631">
        <v>34430000</v>
      </c>
      <c r="P308" s="1573"/>
      <c r="Q308" s="1539"/>
      <c r="R308" s="1601" t="s">
        <v>2258</v>
      </c>
      <c r="S308" s="1512" t="str">
        <f t="shared" si="131"/>
        <v>KOMPUTER</v>
      </c>
      <c r="T308" s="1512">
        <v>4</v>
      </c>
      <c r="U308" s="1608">
        <f t="shared" si="136"/>
        <v>8607500</v>
      </c>
      <c r="V308" s="1514"/>
      <c r="W308" s="1609"/>
      <c r="X308" s="1609"/>
      <c r="Y308" s="1609"/>
      <c r="Z308" s="1609"/>
      <c r="AA308" s="1609">
        <f t="shared" si="137"/>
        <v>8607500</v>
      </c>
      <c r="AB308" s="1609">
        <f t="shared" si="133"/>
        <v>8607500</v>
      </c>
      <c r="AC308" s="1609">
        <f t="shared" si="134"/>
        <v>8607500</v>
      </c>
      <c r="AD308" s="1515">
        <v>2017</v>
      </c>
      <c r="AE308" s="1552">
        <f t="shared" si="138"/>
        <v>8607500</v>
      </c>
      <c r="AF308" s="1516"/>
      <c r="AG308" s="1550">
        <f t="shared" si="135"/>
        <v>8607500</v>
      </c>
      <c r="AH308" s="1546">
        <f t="shared" si="130"/>
        <v>17215000</v>
      </c>
      <c r="AI308" s="1546">
        <f t="shared" si="130"/>
        <v>25822500</v>
      </c>
      <c r="AJ308" s="1518"/>
      <c r="AK308" s="1518"/>
      <c r="AL308" s="1518"/>
      <c r="AM308" s="1518"/>
      <c r="AN308" s="1518"/>
      <c r="AO308" s="1518"/>
      <c r="AP308" s="1518"/>
    </row>
    <row r="309" spans="1:42" s="1520" customFormat="1" ht="38" customHeight="1">
      <c r="A309" s="1563"/>
      <c r="B309" s="1337" t="s">
        <v>1044</v>
      </c>
      <c r="C309" s="1335" t="s">
        <v>2227</v>
      </c>
      <c r="D309" s="1397"/>
      <c r="E309" s="1336"/>
      <c r="F309" s="1336"/>
      <c r="G309" s="1342"/>
      <c r="H309" s="1337">
        <v>2017</v>
      </c>
      <c r="I309" s="1336"/>
      <c r="J309" s="1336"/>
      <c r="K309" s="1336"/>
      <c r="L309" s="1336"/>
      <c r="M309" s="1336"/>
      <c r="N309" s="1337" t="s">
        <v>204</v>
      </c>
      <c r="O309" s="1631">
        <v>3905000</v>
      </c>
      <c r="P309" s="1573"/>
      <c r="Q309" s="1539"/>
      <c r="R309" s="1601" t="s">
        <v>2258</v>
      </c>
      <c r="S309" s="1512" t="str">
        <f t="shared" si="131"/>
        <v>KOMPUTER</v>
      </c>
      <c r="T309" s="1512">
        <v>4</v>
      </c>
      <c r="U309" s="1608">
        <f t="shared" si="136"/>
        <v>976250</v>
      </c>
      <c r="V309" s="1514"/>
      <c r="W309" s="1609"/>
      <c r="X309" s="1609"/>
      <c r="Y309" s="1609"/>
      <c r="Z309" s="1609"/>
      <c r="AA309" s="1609">
        <f t="shared" si="137"/>
        <v>976250</v>
      </c>
      <c r="AB309" s="1609">
        <f t="shared" si="133"/>
        <v>976250</v>
      </c>
      <c r="AC309" s="1609">
        <f t="shared" si="134"/>
        <v>976250</v>
      </c>
      <c r="AD309" s="1515">
        <v>2017</v>
      </c>
      <c r="AE309" s="1552">
        <f t="shared" si="138"/>
        <v>976250</v>
      </c>
      <c r="AF309" s="1516"/>
      <c r="AG309" s="1550">
        <f t="shared" si="135"/>
        <v>976250</v>
      </c>
      <c r="AH309" s="1546">
        <f t="shared" si="130"/>
        <v>1952500</v>
      </c>
      <c r="AI309" s="1546">
        <f t="shared" si="130"/>
        <v>2928750</v>
      </c>
      <c r="AJ309" s="1518"/>
      <c r="AK309" s="1518"/>
      <c r="AL309" s="1518"/>
      <c r="AM309" s="1518"/>
      <c r="AN309" s="1518"/>
      <c r="AO309" s="1518"/>
      <c r="AP309" s="1518"/>
    </row>
    <row r="310" spans="1:42" s="1520" customFormat="1" ht="38" customHeight="1">
      <c r="A310" s="1563"/>
      <c r="B310" s="1337" t="s">
        <v>1044</v>
      </c>
      <c r="C310" s="1335" t="s">
        <v>2228</v>
      </c>
      <c r="D310" s="1397"/>
      <c r="E310" s="1336"/>
      <c r="F310" s="1336"/>
      <c r="G310" s="1342"/>
      <c r="H310" s="1337">
        <v>2017</v>
      </c>
      <c r="I310" s="1336"/>
      <c r="J310" s="1336"/>
      <c r="K310" s="1336"/>
      <c r="L310" s="1336"/>
      <c r="M310" s="1336"/>
      <c r="N310" s="1337" t="s">
        <v>204</v>
      </c>
      <c r="O310" s="1631">
        <v>5940000</v>
      </c>
      <c r="P310" s="1573"/>
      <c r="Q310" s="1539"/>
      <c r="R310" s="1601" t="s">
        <v>2258</v>
      </c>
      <c r="S310" s="1512" t="str">
        <f t="shared" si="131"/>
        <v>KOMPUTER</v>
      </c>
      <c r="T310" s="1512">
        <v>4</v>
      </c>
      <c r="U310" s="1608">
        <f t="shared" si="136"/>
        <v>1485000</v>
      </c>
      <c r="V310" s="1514"/>
      <c r="W310" s="1609"/>
      <c r="X310" s="1609"/>
      <c r="Y310" s="1609"/>
      <c r="Z310" s="1609"/>
      <c r="AA310" s="1609">
        <f t="shared" si="137"/>
        <v>1485000</v>
      </c>
      <c r="AB310" s="1609">
        <f t="shared" si="133"/>
        <v>1485000</v>
      </c>
      <c r="AC310" s="1609">
        <f t="shared" si="134"/>
        <v>1485000</v>
      </c>
      <c r="AD310" s="1515">
        <v>2017</v>
      </c>
      <c r="AE310" s="1552">
        <f t="shared" si="138"/>
        <v>1485000</v>
      </c>
      <c r="AF310" s="1516"/>
      <c r="AG310" s="1550">
        <f t="shared" si="135"/>
        <v>1485000</v>
      </c>
      <c r="AH310" s="1546">
        <f t="shared" si="130"/>
        <v>2970000</v>
      </c>
      <c r="AI310" s="1546">
        <f t="shared" si="130"/>
        <v>4455000</v>
      </c>
      <c r="AJ310" s="1518"/>
      <c r="AK310" s="1518"/>
      <c r="AL310" s="1518"/>
      <c r="AM310" s="1518"/>
      <c r="AN310" s="1518"/>
      <c r="AO310" s="1518"/>
      <c r="AP310" s="1518"/>
    </row>
    <row r="311" spans="1:42" s="1520" customFormat="1" ht="38" customHeight="1">
      <c r="A311" s="1563"/>
      <c r="B311" s="1337" t="s">
        <v>1044</v>
      </c>
      <c r="C311" s="1335" t="s">
        <v>2229</v>
      </c>
      <c r="D311" s="1397"/>
      <c r="E311" s="1336"/>
      <c r="F311" s="1336"/>
      <c r="G311" s="1342"/>
      <c r="H311" s="1337">
        <v>2017</v>
      </c>
      <c r="I311" s="1336"/>
      <c r="J311" s="1336"/>
      <c r="K311" s="1336"/>
      <c r="L311" s="1336"/>
      <c r="M311" s="1336"/>
      <c r="N311" s="1337" t="s">
        <v>204</v>
      </c>
      <c r="O311" s="1631">
        <v>24750000</v>
      </c>
      <c r="P311" s="1573"/>
      <c r="Q311" s="1539"/>
      <c r="R311" s="1601" t="s">
        <v>2258</v>
      </c>
      <c r="S311" s="1512" t="str">
        <f t="shared" si="131"/>
        <v>KOMPUTER</v>
      </c>
      <c r="T311" s="1512">
        <v>4</v>
      </c>
      <c r="U311" s="1608">
        <f t="shared" si="136"/>
        <v>6187500</v>
      </c>
      <c r="V311" s="1514"/>
      <c r="W311" s="1609"/>
      <c r="X311" s="1609"/>
      <c r="Y311" s="1609"/>
      <c r="Z311" s="1609"/>
      <c r="AA311" s="1609">
        <f t="shared" si="137"/>
        <v>6187500</v>
      </c>
      <c r="AB311" s="1609">
        <f t="shared" si="133"/>
        <v>6187500</v>
      </c>
      <c r="AC311" s="1609">
        <f t="shared" si="134"/>
        <v>6187500</v>
      </c>
      <c r="AD311" s="1515">
        <v>2017</v>
      </c>
      <c r="AE311" s="1552">
        <f t="shared" si="138"/>
        <v>6187500</v>
      </c>
      <c r="AF311" s="1516"/>
      <c r="AG311" s="1550">
        <f t="shared" si="135"/>
        <v>6187500</v>
      </c>
      <c r="AH311" s="1546">
        <f t="shared" si="130"/>
        <v>12375000</v>
      </c>
      <c r="AI311" s="1546">
        <f t="shared" si="130"/>
        <v>18562500</v>
      </c>
      <c r="AJ311" s="1518"/>
      <c r="AK311" s="1518"/>
      <c r="AL311" s="1518"/>
      <c r="AM311" s="1518"/>
      <c r="AN311" s="1518"/>
      <c r="AO311" s="1518"/>
      <c r="AP311" s="1518"/>
    </row>
    <row r="312" spans="1:42" s="1520" customFormat="1" ht="38" customHeight="1">
      <c r="A312" s="1563"/>
      <c r="B312" s="1337" t="s">
        <v>1044</v>
      </c>
      <c r="C312" s="1335" t="s">
        <v>2230</v>
      </c>
      <c r="D312" s="1397"/>
      <c r="E312" s="1336"/>
      <c r="F312" s="1336"/>
      <c r="G312" s="1342"/>
      <c r="H312" s="1337">
        <v>2017</v>
      </c>
      <c r="I312" s="1336"/>
      <c r="J312" s="1336"/>
      <c r="K312" s="1336"/>
      <c r="L312" s="1336"/>
      <c r="M312" s="1336"/>
      <c r="N312" s="1337" t="s">
        <v>204</v>
      </c>
      <c r="O312" s="1631">
        <v>4950000</v>
      </c>
      <c r="P312" s="1573"/>
      <c r="Q312" s="1539"/>
      <c r="R312" s="1601" t="s">
        <v>2258</v>
      </c>
      <c r="S312" s="1512" t="str">
        <f t="shared" si="131"/>
        <v>KOMPUTER</v>
      </c>
      <c r="T312" s="1512">
        <v>4</v>
      </c>
      <c r="U312" s="1608">
        <f t="shared" si="136"/>
        <v>1237500</v>
      </c>
      <c r="V312" s="1514"/>
      <c r="W312" s="1609"/>
      <c r="X312" s="1609"/>
      <c r="Y312" s="1609"/>
      <c r="Z312" s="1609"/>
      <c r="AA312" s="1609">
        <f t="shared" si="137"/>
        <v>1237500</v>
      </c>
      <c r="AB312" s="1609">
        <f t="shared" si="133"/>
        <v>1237500</v>
      </c>
      <c r="AC312" s="1609">
        <f t="shared" si="134"/>
        <v>1237500</v>
      </c>
      <c r="AD312" s="1515">
        <v>2017</v>
      </c>
      <c r="AE312" s="1552">
        <f t="shared" si="138"/>
        <v>1237500</v>
      </c>
      <c r="AF312" s="1516"/>
      <c r="AG312" s="1550">
        <f t="shared" si="135"/>
        <v>1237500</v>
      </c>
      <c r="AH312" s="1546">
        <f t="shared" si="130"/>
        <v>2475000</v>
      </c>
      <c r="AI312" s="1546">
        <f t="shared" si="130"/>
        <v>3712500</v>
      </c>
      <c r="AJ312" s="1518"/>
      <c r="AK312" s="1518"/>
      <c r="AL312" s="1518"/>
      <c r="AM312" s="1518"/>
      <c r="AN312" s="1518"/>
      <c r="AO312" s="1518"/>
      <c r="AP312" s="1518"/>
    </row>
    <row r="313" spans="1:42" s="1520" customFormat="1" ht="38" customHeight="1">
      <c r="A313" s="1563"/>
      <c r="B313" s="1337" t="s">
        <v>1044</v>
      </c>
      <c r="C313" s="1335" t="s">
        <v>2231</v>
      </c>
      <c r="D313" s="1397"/>
      <c r="E313" s="1336"/>
      <c r="F313" s="1336"/>
      <c r="G313" s="1342"/>
      <c r="H313" s="1337">
        <v>2017</v>
      </c>
      <c r="I313" s="1336"/>
      <c r="J313" s="1336"/>
      <c r="K313" s="1336"/>
      <c r="L313" s="1336"/>
      <c r="M313" s="1336"/>
      <c r="N313" s="1337" t="s">
        <v>204</v>
      </c>
      <c r="O313" s="1631">
        <v>1166000</v>
      </c>
      <c r="P313" s="1573"/>
      <c r="Q313" s="1539"/>
      <c r="R313" s="1601" t="s">
        <v>2258</v>
      </c>
      <c r="S313" s="1512" t="str">
        <f t="shared" si="131"/>
        <v>KOMPUTER</v>
      </c>
      <c r="T313" s="1512">
        <v>4</v>
      </c>
      <c r="U313" s="1608">
        <f t="shared" si="136"/>
        <v>291500</v>
      </c>
      <c r="V313" s="1514"/>
      <c r="W313" s="1609"/>
      <c r="X313" s="1609"/>
      <c r="Y313" s="1609"/>
      <c r="Z313" s="1609"/>
      <c r="AA313" s="1609">
        <f t="shared" si="137"/>
        <v>291500</v>
      </c>
      <c r="AB313" s="1609">
        <f t="shared" si="133"/>
        <v>291500</v>
      </c>
      <c r="AC313" s="1609">
        <f t="shared" si="134"/>
        <v>291500</v>
      </c>
      <c r="AD313" s="1515">
        <v>2017</v>
      </c>
      <c r="AE313" s="1552">
        <f t="shared" si="138"/>
        <v>291500</v>
      </c>
      <c r="AF313" s="1516"/>
      <c r="AG313" s="1550">
        <f t="shared" si="135"/>
        <v>291500</v>
      </c>
      <c r="AH313" s="1546">
        <f t="shared" si="130"/>
        <v>583000</v>
      </c>
      <c r="AI313" s="1546">
        <f t="shared" si="130"/>
        <v>874500</v>
      </c>
      <c r="AJ313" s="1518"/>
      <c r="AK313" s="1518"/>
      <c r="AL313" s="1518"/>
      <c r="AM313" s="1518"/>
      <c r="AN313" s="1518"/>
      <c r="AO313" s="1518"/>
      <c r="AP313" s="1518"/>
    </row>
    <row r="314" spans="1:42" s="1520" customFormat="1" ht="38" customHeight="1">
      <c r="A314" s="1563"/>
      <c r="B314" s="1337" t="s">
        <v>3547</v>
      </c>
      <c r="C314" s="1335" t="s">
        <v>2232</v>
      </c>
      <c r="D314" s="1397"/>
      <c r="E314" s="1336"/>
      <c r="F314" s="1336"/>
      <c r="G314" s="1342"/>
      <c r="H314" s="1337">
        <v>2017</v>
      </c>
      <c r="I314" s="1336"/>
      <c r="J314" s="1336"/>
      <c r="K314" s="1336"/>
      <c r="L314" s="1336"/>
      <c r="M314" s="1336"/>
      <c r="N314" s="1337" t="s">
        <v>204</v>
      </c>
      <c r="O314" s="1631">
        <v>1952500</v>
      </c>
      <c r="P314" s="1573"/>
      <c r="Q314" s="1539"/>
      <c r="R314" s="1601" t="s">
        <v>2258</v>
      </c>
      <c r="S314" s="1512" t="str">
        <f t="shared" si="131"/>
        <v>KOMPUTER</v>
      </c>
      <c r="T314" s="1512">
        <v>4</v>
      </c>
      <c r="U314" s="1608">
        <f t="shared" si="136"/>
        <v>488125</v>
      </c>
      <c r="V314" s="1514"/>
      <c r="W314" s="1609"/>
      <c r="X314" s="1609"/>
      <c r="Y314" s="1609"/>
      <c r="Z314" s="1609"/>
      <c r="AA314" s="1609">
        <f t="shared" si="137"/>
        <v>488125</v>
      </c>
      <c r="AB314" s="1609">
        <f t="shared" si="133"/>
        <v>488125</v>
      </c>
      <c r="AC314" s="1609">
        <f t="shared" si="134"/>
        <v>488125</v>
      </c>
      <c r="AD314" s="1515">
        <v>2017</v>
      </c>
      <c r="AE314" s="1552">
        <f t="shared" si="138"/>
        <v>488125</v>
      </c>
      <c r="AF314" s="1516"/>
      <c r="AG314" s="1550">
        <f t="shared" si="135"/>
        <v>488125</v>
      </c>
      <c r="AH314" s="1546">
        <f t="shared" si="130"/>
        <v>976250</v>
      </c>
      <c r="AI314" s="1546">
        <f t="shared" si="130"/>
        <v>1464375</v>
      </c>
      <c r="AJ314" s="1518"/>
      <c r="AK314" s="1518"/>
      <c r="AL314" s="1518"/>
      <c r="AM314" s="1518"/>
      <c r="AN314" s="1518"/>
      <c r="AO314" s="1518"/>
      <c r="AP314" s="1518"/>
    </row>
    <row r="315" spans="1:42" s="1520" customFormat="1" ht="38" customHeight="1">
      <c r="A315" s="1563"/>
      <c r="B315" s="1337" t="s">
        <v>2245</v>
      </c>
      <c r="C315" s="1335" t="s">
        <v>2233</v>
      </c>
      <c r="D315" s="1397"/>
      <c r="E315" s="1336"/>
      <c r="F315" s="1336"/>
      <c r="G315" s="1342"/>
      <c r="H315" s="1337">
        <v>2017</v>
      </c>
      <c r="I315" s="1336"/>
      <c r="J315" s="1336"/>
      <c r="K315" s="1336"/>
      <c r="L315" s="1336"/>
      <c r="M315" s="1336"/>
      <c r="N315" s="1337" t="s">
        <v>204</v>
      </c>
      <c r="O315" s="1631">
        <v>34461818.18181818</v>
      </c>
      <c r="P315" s="1573"/>
      <c r="Q315" s="1539"/>
      <c r="R315" s="1601" t="s">
        <v>2259</v>
      </c>
      <c r="S315" s="1512" t="str">
        <f t="shared" si="131"/>
        <v>ALAT RUMAH TANGGA</v>
      </c>
      <c r="T315" s="1512">
        <v>5</v>
      </c>
      <c r="U315" s="1608">
        <f t="shared" si="136"/>
        <v>6892363.6363636358</v>
      </c>
      <c r="V315" s="1514"/>
      <c r="W315" s="1609"/>
      <c r="X315" s="1609"/>
      <c r="Y315" s="1609"/>
      <c r="Z315" s="1609"/>
      <c r="AA315" s="1609">
        <f t="shared" si="137"/>
        <v>6892363.6363636358</v>
      </c>
      <c r="AB315" s="1609">
        <f t="shared" si="133"/>
        <v>6892363.6363636358</v>
      </c>
      <c r="AC315" s="1609">
        <f t="shared" si="134"/>
        <v>6892363.6363636358</v>
      </c>
      <c r="AD315" s="1515">
        <v>2017</v>
      </c>
      <c r="AE315" s="1552">
        <f t="shared" si="138"/>
        <v>13784727.272727273</v>
      </c>
      <c r="AF315" s="1516"/>
      <c r="AG315" s="1550">
        <f t="shared" si="135"/>
        <v>6892363.6363636358</v>
      </c>
      <c r="AH315" s="1546">
        <f t="shared" si="130"/>
        <v>13784727.272727272</v>
      </c>
      <c r="AI315" s="1540">
        <f t="shared" si="130"/>
        <v>20677090.909090906</v>
      </c>
      <c r="AJ315" s="1518"/>
      <c r="AK315" s="1518"/>
      <c r="AL315" s="1518"/>
      <c r="AM315" s="1518"/>
      <c r="AN315" s="1518"/>
      <c r="AO315" s="1518"/>
      <c r="AP315" s="1518"/>
    </row>
    <row r="316" spans="1:42" s="1520" customFormat="1" ht="38" customHeight="1">
      <c r="A316" s="1563"/>
      <c r="B316" s="1337" t="s">
        <v>2246</v>
      </c>
      <c r="C316" s="1335" t="s">
        <v>2234</v>
      </c>
      <c r="D316" s="1397"/>
      <c r="E316" s="1336"/>
      <c r="F316" s="1336"/>
      <c r="G316" s="1342"/>
      <c r="H316" s="1337">
        <v>2017</v>
      </c>
      <c r="I316" s="1336"/>
      <c r="J316" s="1336"/>
      <c r="K316" s="1336"/>
      <c r="L316" s="1336"/>
      <c r="M316" s="1336"/>
      <c r="N316" s="1337" t="s">
        <v>204</v>
      </c>
      <c r="O316" s="1631">
        <v>2706136.3636363638</v>
      </c>
      <c r="P316" s="1573"/>
      <c r="Q316" s="1539"/>
      <c r="R316" s="1601" t="s">
        <v>2259</v>
      </c>
      <c r="S316" s="1512" t="str">
        <f t="shared" si="131"/>
        <v>ALAT RUMAH TANGGA</v>
      </c>
      <c r="T316" s="1512">
        <v>5</v>
      </c>
      <c r="U316" s="1608">
        <f t="shared" si="136"/>
        <v>541227.27272727271</v>
      </c>
      <c r="V316" s="1514"/>
      <c r="W316" s="1609"/>
      <c r="X316" s="1609"/>
      <c r="Y316" s="1609"/>
      <c r="Z316" s="1609"/>
      <c r="AA316" s="1609">
        <f t="shared" si="137"/>
        <v>541227.27272727271</v>
      </c>
      <c r="AB316" s="1609">
        <f t="shared" si="133"/>
        <v>541227.27272727271</v>
      </c>
      <c r="AC316" s="1609">
        <f t="shared" si="134"/>
        <v>541227.27272727271</v>
      </c>
      <c r="AD316" s="1515">
        <v>2017</v>
      </c>
      <c r="AE316" s="1552">
        <f t="shared" si="138"/>
        <v>1082454.5454545456</v>
      </c>
      <c r="AF316" s="1516"/>
      <c r="AG316" s="1550">
        <f t="shared" si="135"/>
        <v>541227.27272727271</v>
      </c>
      <c r="AH316" s="1546">
        <f t="shared" si="130"/>
        <v>1082454.5454545454</v>
      </c>
      <c r="AI316" s="1540">
        <f t="shared" si="130"/>
        <v>1623681.8181818181</v>
      </c>
      <c r="AJ316" s="1518"/>
      <c r="AK316" s="1518"/>
      <c r="AL316" s="1518"/>
      <c r="AM316" s="1518"/>
      <c r="AN316" s="1518"/>
      <c r="AO316" s="1518"/>
      <c r="AP316" s="1518"/>
    </row>
    <row r="317" spans="1:42" s="1520" customFormat="1" ht="38" customHeight="1">
      <c r="A317" s="1563"/>
      <c r="B317" s="1337" t="s">
        <v>2247</v>
      </c>
      <c r="C317" s="1335" t="s">
        <v>2235</v>
      </c>
      <c r="D317" s="1397"/>
      <c r="E317" s="1336"/>
      <c r="F317" s="1336"/>
      <c r="G317" s="1342"/>
      <c r="H317" s="1337">
        <v>2017</v>
      </c>
      <c r="I317" s="1336"/>
      <c r="J317" s="1336"/>
      <c r="K317" s="1336"/>
      <c r="L317" s="1336"/>
      <c r="M317" s="1336"/>
      <c r="N317" s="1337" t="s">
        <v>204</v>
      </c>
      <c r="O317" s="1631">
        <v>10310136.368181819</v>
      </c>
      <c r="P317" s="1573"/>
      <c r="Q317" s="1539"/>
      <c r="R317" s="1601" t="s">
        <v>2259</v>
      </c>
      <c r="S317" s="1512" t="str">
        <f t="shared" si="131"/>
        <v>ALAT RUMAH TANGGA</v>
      </c>
      <c r="T317" s="1512">
        <v>5</v>
      </c>
      <c r="U317" s="1608">
        <f t="shared" si="136"/>
        <v>2062027.2736363639</v>
      </c>
      <c r="V317" s="1514"/>
      <c r="W317" s="1609"/>
      <c r="X317" s="1609"/>
      <c r="Y317" s="1609"/>
      <c r="Z317" s="1609"/>
      <c r="AA317" s="1609">
        <f t="shared" si="137"/>
        <v>2062027.2736363639</v>
      </c>
      <c r="AB317" s="1609">
        <f t="shared" si="133"/>
        <v>2062027.2736363639</v>
      </c>
      <c r="AC317" s="1609">
        <f t="shared" si="134"/>
        <v>2062027.2736363639</v>
      </c>
      <c r="AD317" s="1515">
        <v>2017</v>
      </c>
      <c r="AE317" s="1552">
        <f t="shared" si="138"/>
        <v>4124054.5472727269</v>
      </c>
      <c r="AF317" s="1516"/>
      <c r="AG317" s="1550">
        <f t="shared" si="135"/>
        <v>2062027.2736363639</v>
      </c>
      <c r="AH317" s="1546">
        <f t="shared" si="130"/>
        <v>4124054.5472727278</v>
      </c>
      <c r="AI317" s="1540">
        <f t="shared" si="130"/>
        <v>6186081.8209090922</v>
      </c>
      <c r="AJ317" s="1518"/>
      <c r="AK317" s="1518"/>
      <c r="AL317" s="1518"/>
      <c r="AM317" s="1518"/>
      <c r="AN317" s="1518"/>
      <c r="AO317" s="1518"/>
      <c r="AP317" s="1518"/>
    </row>
    <row r="318" spans="1:42" s="1520" customFormat="1" ht="38" customHeight="1">
      <c r="A318" s="1563"/>
      <c r="B318" s="1337" t="s">
        <v>2248</v>
      </c>
      <c r="C318" s="1335" t="s">
        <v>2236</v>
      </c>
      <c r="D318" s="1397"/>
      <c r="E318" s="1336"/>
      <c r="F318" s="1336"/>
      <c r="G318" s="1342"/>
      <c r="H318" s="1337">
        <v>2017</v>
      </c>
      <c r="I318" s="1336"/>
      <c r="J318" s="1336"/>
      <c r="K318" s="1336"/>
      <c r="L318" s="1336"/>
      <c r="M318" s="1336"/>
      <c r="N318" s="1337" t="s">
        <v>204</v>
      </c>
      <c r="O318" s="1631">
        <v>3313636.3636363638</v>
      </c>
      <c r="P318" s="1573"/>
      <c r="Q318" s="1539"/>
      <c r="R318" s="1601" t="s">
        <v>2259</v>
      </c>
      <c r="S318" s="1512" t="str">
        <f t="shared" si="131"/>
        <v>ALAT RUMAH TANGGA</v>
      </c>
      <c r="T318" s="1512">
        <v>5</v>
      </c>
      <c r="U318" s="1608">
        <f t="shared" si="136"/>
        <v>662727.27272727271</v>
      </c>
      <c r="V318" s="1514"/>
      <c r="W318" s="1609"/>
      <c r="X318" s="1609"/>
      <c r="Y318" s="1609"/>
      <c r="Z318" s="1609"/>
      <c r="AA318" s="1609">
        <f t="shared" si="137"/>
        <v>662727.27272727271</v>
      </c>
      <c r="AB318" s="1609">
        <f t="shared" si="133"/>
        <v>662727.27272727271</v>
      </c>
      <c r="AC318" s="1609">
        <f t="shared" si="134"/>
        <v>662727.27272727271</v>
      </c>
      <c r="AD318" s="1515">
        <v>2017</v>
      </c>
      <c r="AE318" s="1552">
        <f t="shared" si="138"/>
        <v>1325454.5454545456</v>
      </c>
      <c r="AF318" s="1516"/>
      <c r="AG318" s="1550">
        <f t="shared" si="135"/>
        <v>662727.27272727271</v>
      </c>
      <c r="AH318" s="1546">
        <f t="shared" si="130"/>
        <v>1325454.5454545454</v>
      </c>
      <c r="AI318" s="1540">
        <f t="shared" si="130"/>
        <v>1988181.8181818181</v>
      </c>
      <c r="AJ318" s="1518"/>
      <c r="AK318" s="1518"/>
      <c r="AL318" s="1518"/>
      <c r="AM318" s="1518"/>
      <c r="AN318" s="1518"/>
      <c r="AO318" s="1518"/>
      <c r="AP318" s="1518"/>
    </row>
    <row r="319" spans="1:42" s="1520" customFormat="1" ht="38" customHeight="1">
      <c r="A319" s="1563"/>
      <c r="B319" s="1337" t="s">
        <v>2249</v>
      </c>
      <c r="C319" s="1335" t="s">
        <v>2237</v>
      </c>
      <c r="D319" s="1397"/>
      <c r="E319" s="1336"/>
      <c r="F319" s="1336"/>
      <c r="G319" s="1342"/>
      <c r="H319" s="1337">
        <v>2017</v>
      </c>
      <c r="I319" s="1336"/>
      <c r="J319" s="1336"/>
      <c r="K319" s="1336"/>
      <c r="L319" s="1336"/>
      <c r="M319" s="1336"/>
      <c r="N319" s="1337" t="s">
        <v>204</v>
      </c>
      <c r="O319" s="1631">
        <v>6627272.7272727266</v>
      </c>
      <c r="P319" s="1573"/>
      <c r="Q319" s="1539" t="s">
        <v>3530</v>
      </c>
      <c r="R319" s="1601" t="s">
        <v>2259</v>
      </c>
      <c r="S319" s="1512" t="str">
        <f t="shared" si="131"/>
        <v>ALAT RUMAH TANGGA</v>
      </c>
      <c r="T319" s="1512">
        <v>5</v>
      </c>
      <c r="U319" s="1608">
        <f t="shared" si="136"/>
        <v>1325454.5454545454</v>
      </c>
      <c r="V319" s="1514"/>
      <c r="W319" s="1609"/>
      <c r="X319" s="1609"/>
      <c r="Y319" s="1609"/>
      <c r="Z319" s="1609"/>
      <c r="AA319" s="1609">
        <f t="shared" si="137"/>
        <v>1325454.5454545454</v>
      </c>
      <c r="AB319" s="1609">
        <f t="shared" si="133"/>
        <v>1325454.5454545454</v>
      </c>
      <c r="AC319" s="1609">
        <f t="shared" si="134"/>
        <v>1325454.5454545454</v>
      </c>
      <c r="AD319" s="1515">
        <v>2017</v>
      </c>
      <c r="AE319" s="1552">
        <f t="shared" si="138"/>
        <v>2650909.0909090904</v>
      </c>
      <c r="AF319" s="1516"/>
      <c r="AG319" s="1550">
        <f t="shared" si="135"/>
        <v>1325454.5454545454</v>
      </c>
      <c r="AH319" s="1546">
        <f t="shared" si="130"/>
        <v>2650909.0909090908</v>
      </c>
      <c r="AI319" s="1540">
        <f t="shared" si="130"/>
        <v>3976363.6363636362</v>
      </c>
      <c r="AJ319" s="1518"/>
      <c r="AK319" s="1518"/>
      <c r="AL319" s="1518"/>
      <c r="AM319" s="1518"/>
      <c r="AN319" s="1518"/>
      <c r="AO319" s="1518"/>
      <c r="AP319" s="1518"/>
    </row>
    <row r="320" spans="1:42" s="1520" customFormat="1" ht="38" customHeight="1">
      <c r="A320" s="1563"/>
      <c r="B320" s="1337" t="s">
        <v>2250</v>
      </c>
      <c r="C320" s="1335" t="s">
        <v>2238</v>
      </c>
      <c r="D320" s="1397"/>
      <c r="E320" s="1336"/>
      <c r="F320" s="1336"/>
      <c r="G320" s="1342"/>
      <c r="H320" s="1337">
        <v>2017</v>
      </c>
      <c r="I320" s="1336"/>
      <c r="J320" s="1336"/>
      <c r="K320" s="1336"/>
      <c r="L320" s="1336"/>
      <c r="M320" s="1336"/>
      <c r="N320" s="1337" t="s">
        <v>204</v>
      </c>
      <c r="O320" s="1631">
        <v>116667000</v>
      </c>
      <c r="P320" s="1573"/>
      <c r="Q320" s="1539"/>
      <c r="R320" s="1601" t="s">
        <v>2259</v>
      </c>
      <c r="S320" s="1512" t="str">
        <f t="shared" si="131"/>
        <v>ALAT RUMAH TANGGA</v>
      </c>
      <c r="T320" s="1512">
        <v>5</v>
      </c>
      <c r="U320" s="1608">
        <f t="shared" si="136"/>
        <v>23333400</v>
      </c>
      <c r="V320" s="1514"/>
      <c r="W320" s="1609"/>
      <c r="X320" s="1609"/>
      <c r="Y320" s="1609"/>
      <c r="Z320" s="1609"/>
      <c r="AA320" s="1609">
        <f t="shared" si="137"/>
        <v>23333400</v>
      </c>
      <c r="AB320" s="1609">
        <f t="shared" si="133"/>
        <v>23333400</v>
      </c>
      <c r="AC320" s="1609">
        <f t="shared" si="134"/>
        <v>23333400</v>
      </c>
      <c r="AD320" s="1515">
        <v>2017</v>
      </c>
      <c r="AE320" s="1552">
        <f t="shared" si="138"/>
        <v>46666800</v>
      </c>
      <c r="AF320" s="1516"/>
      <c r="AG320" s="1550">
        <f t="shared" si="135"/>
        <v>23333400</v>
      </c>
      <c r="AH320" s="1546">
        <f t="shared" si="130"/>
        <v>46666800</v>
      </c>
      <c r="AI320" s="1540">
        <f t="shared" si="130"/>
        <v>70000200</v>
      </c>
      <c r="AJ320" s="1518"/>
      <c r="AK320" s="1518"/>
      <c r="AL320" s="1518"/>
      <c r="AM320" s="1518"/>
      <c r="AN320" s="1518"/>
      <c r="AO320" s="1518"/>
      <c r="AP320" s="1518"/>
    </row>
    <row r="321" spans="1:42" s="1520" customFormat="1" ht="38" customHeight="1">
      <c r="A321" s="1563"/>
      <c r="B321" s="1337" t="s">
        <v>2865</v>
      </c>
      <c r="C321" s="1335" t="s">
        <v>1282</v>
      </c>
      <c r="D321" s="1397"/>
      <c r="E321" s="1336"/>
      <c r="F321" s="1336"/>
      <c r="G321" s="1342"/>
      <c r="H321" s="1337">
        <v>2017</v>
      </c>
      <c r="I321" s="1336"/>
      <c r="J321" s="1336"/>
      <c r="K321" s="1336"/>
      <c r="L321" s="1336"/>
      <c r="M321" s="1336"/>
      <c r="N321" s="1337" t="s">
        <v>204</v>
      </c>
      <c r="O321" s="1631">
        <v>12370000</v>
      </c>
      <c r="P321" s="1573"/>
      <c r="Q321" s="1539"/>
      <c r="R321" s="1601" t="s">
        <v>2259</v>
      </c>
      <c r="S321" s="1512" t="str">
        <f t="shared" si="131"/>
        <v>ALAT RUMAH TANGGA</v>
      </c>
      <c r="T321" s="1512">
        <v>5</v>
      </c>
      <c r="U321" s="1608">
        <f t="shared" si="136"/>
        <v>2474000</v>
      </c>
      <c r="V321" s="1514"/>
      <c r="W321" s="1609"/>
      <c r="X321" s="1609"/>
      <c r="Y321" s="1609"/>
      <c r="Z321" s="1609"/>
      <c r="AA321" s="1609">
        <f t="shared" si="137"/>
        <v>2474000</v>
      </c>
      <c r="AB321" s="1609">
        <f t="shared" si="133"/>
        <v>2474000</v>
      </c>
      <c r="AC321" s="1609">
        <f t="shared" si="134"/>
        <v>2474000</v>
      </c>
      <c r="AD321" s="1515">
        <v>2017</v>
      </c>
      <c r="AE321" s="1552">
        <f t="shared" si="138"/>
        <v>4948000</v>
      </c>
      <c r="AF321" s="1516"/>
      <c r="AG321" s="1550">
        <f t="shared" si="135"/>
        <v>2474000</v>
      </c>
      <c r="AH321" s="1546">
        <f t="shared" si="130"/>
        <v>4948000</v>
      </c>
      <c r="AI321" s="1540">
        <f t="shared" si="130"/>
        <v>7422000</v>
      </c>
      <c r="AJ321" s="1518"/>
      <c r="AK321" s="1518"/>
      <c r="AL321" s="1518"/>
      <c r="AM321" s="1518"/>
      <c r="AN321" s="1518"/>
      <c r="AO321" s="1518"/>
      <c r="AP321" s="1518"/>
    </row>
    <row r="322" spans="1:42" s="1520" customFormat="1" ht="38" customHeight="1">
      <c r="A322" s="1563"/>
      <c r="B322" s="1337" t="s">
        <v>2252</v>
      </c>
      <c r="C322" s="1335" t="s">
        <v>2239</v>
      </c>
      <c r="D322" s="1397"/>
      <c r="E322" s="1336"/>
      <c r="F322" s="1336"/>
      <c r="G322" s="1342"/>
      <c r="H322" s="1337">
        <v>2017</v>
      </c>
      <c r="I322" s="1336"/>
      <c r="J322" s="1336"/>
      <c r="K322" s="1336"/>
      <c r="L322" s="1336"/>
      <c r="M322" s="1336"/>
      <c r="N322" s="1337" t="s">
        <v>204</v>
      </c>
      <c r="O322" s="1631">
        <v>19980000</v>
      </c>
      <c r="P322" s="1573"/>
      <c r="Q322" s="1539"/>
      <c r="R322" s="1601" t="s">
        <v>2259</v>
      </c>
      <c r="S322" s="1512" t="str">
        <f t="shared" si="131"/>
        <v>ALAT RUMAH TANGGA</v>
      </c>
      <c r="T322" s="1512">
        <v>5</v>
      </c>
      <c r="U322" s="1608">
        <f t="shared" si="136"/>
        <v>3996000</v>
      </c>
      <c r="V322" s="1514"/>
      <c r="W322" s="1609"/>
      <c r="X322" s="1609"/>
      <c r="Y322" s="1609"/>
      <c r="Z322" s="1609"/>
      <c r="AA322" s="1609">
        <f t="shared" si="137"/>
        <v>3996000</v>
      </c>
      <c r="AB322" s="1609">
        <f t="shared" si="133"/>
        <v>3996000</v>
      </c>
      <c r="AC322" s="1609">
        <f t="shared" si="134"/>
        <v>3996000</v>
      </c>
      <c r="AD322" s="1515">
        <v>2017</v>
      </c>
      <c r="AE322" s="1552">
        <f t="shared" si="138"/>
        <v>7992000</v>
      </c>
      <c r="AF322" s="1516"/>
      <c r="AG322" s="1550">
        <f t="shared" si="135"/>
        <v>3996000</v>
      </c>
      <c r="AH322" s="1546">
        <f t="shared" si="130"/>
        <v>7992000</v>
      </c>
      <c r="AI322" s="1540">
        <f t="shared" si="130"/>
        <v>11988000</v>
      </c>
      <c r="AJ322" s="1518"/>
      <c r="AK322" s="1518"/>
      <c r="AL322" s="1518"/>
      <c r="AM322" s="1518"/>
      <c r="AN322" s="1518"/>
      <c r="AO322" s="1518"/>
      <c r="AP322" s="1518"/>
    </row>
    <row r="323" spans="1:42" s="1520" customFormat="1" ht="38" customHeight="1">
      <c r="A323" s="1563"/>
      <c r="B323" s="1337" t="s">
        <v>2249</v>
      </c>
      <c r="C323" s="1335" t="s">
        <v>2240</v>
      </c>
      <c r="D323" s="1397"/>
      <c r="E323" s="1336"/>
      <c r="F323" s="1336"/>
      <c r="G323" s="1342"/>
      <c r="H323" s="1337">
        <v>2017</v>
      </c>
      <c r="I323" s="1336"/>
      <c r="J323" s="1336"/>
      <c r="K323" s="1336"/>
      <c r="L323" s="1336"/>
      <c r="M323" s="1336"/>
      <c r="N323" s="1337" t="s">
        <v>204</v>
      </c>
      <c r="O323" s="1631">
        <v>13850000</v>
      </c>
      <c r="P323" s="1573"/>
      <c r="Q323" s="1539" t="s">
        <v>3530</v>
      </c>
      <c r="R323" s="1601" t="s">
        <v>2259</v>
      </c>
      <c r="S323" s="1512" t="str">
        <f t="shared" si="131"/>
        <v>ALAT RUMAH TANGGA</v>
      </c>
      <c r="T323" s="1512">
        <v>5</v>
      </c>
      <c r="U323" s="1608">
        <f t="shared" si="136"/>
        <v>2770000</v>
      </c>
      <c r="V323" s="1514"/>
      <c r="W323" s="1609"/>
      <c r="X323" s="1609"/>
      <c r="Y323" s="1609"/>
      <c r="Z323" s="1609"/>
      <c r="AA323" s="1609">
        <f t="shared" si="137"/>
        <v>2770000</v>
      </c>
      <c r="AB323" s="1609">
        <f t="shared" si="133"/>
        <v>2770000</v>
      </c>
      <c r="AC323" s="1609">
        <f t="shared" si="134"/>
        <v>2770000</v>
      </c>
      <c r="AD323" s="1515">
        <v>2017</v>
      </c>
      <c r="AE323" s="1552">
        <f t="shared" si="138"/>
        <v>5540000</v>
      </c>
      <c r="AF323" s="1516"/>
      <c r="AG323" s="1550">
        <f t="shared" si="135"/>
        <v>2770000</v>
      </c>
      <c r="AH323" s="1546">
        <f t="shared" si="130"/>
        <v>5540000</v>
      </c>
      <c r="AI323" s="1540">
        <f t="shared" si="130"/>
        <v>8310000</v>
      </c>
      <c r="AJ323" s="1518"/>
      <c r="AK323" s="1518"/>
      <c r="AL323" s="1518"/>
      <c r="AM323" s="1518"/>
      <c r="AN323" s="1518"/>
      <c r="AO323" s="1518"/>
      <c r="AP323" s="1518"/>
    </row>
    <row r="324" spans="1:42" s="1520" customFormat="1" ht="38" customHeight="1">
      <c r="A324" s="1563"/>
      <c r="B324" s="1337" t="s">
        <v>2253</v>
      </c>
      <c r="C324" s="1335" t="s">
        <v>2241</v>
      </c>
      <c r="D324" s="1397"/>
      <c r="E324" s="1336"/>
      <c r="F324" s="1336"/>
      <c r="G324" s="1342"/>
      <c r="H324" s="1337">
        <v>2017</v>
      </c>
      <c r="I324" s="1336"/>
      <c r="J324" s="1336"/>
      <c r="K324" s="1336"/>
      <c r="L324" s="1336"/>
      <c r="M324" s="1336"/>
      <c r="N324" s="1337" t="s">
        <v>204</v>
      </c>
      <c r="O324" s="1631">
        <v>59750000</v>
      </c>
      <c r="P324" s="1573"/>
      <c r="Q324" s="1539"/>
      <c r="R324" s="1601" t="s">
        <v>2259</v>
      </c>
      <c r="S324" s="1512" t="str">
        <f t="shared" si="131"/>
        <v>ALAT RUMAH TANGGA</v>
      </c>
      <c r="T324" s="1512">
        <v>5</v>
      </c>
      <c r="U324" s="1608">
        <f t="shared" si="136"/>
        <v>11950000</v>
      </c>
      <c r="V324" s="1514"/>
      <c r="W324" s="1609"/>
      <c r="X324" s="1609"/>
      <c r="Y324" s="1609"/>
      <c r="Z324" s="1609"/>
      <c r="AA324" s="1609">
        <f t="shared" si="137"/>
        <v>11950000</v>
      </c>
      <c r="AB324" s="1609">
        <f t="shared" si="133"/>
        <v>11950000</v>
      </c>
      <c r="AC324" s="1609">
        <f t="shared" si="134"/>
        <v>11950000</v>
      </c>
      <c r="AD324" s="1515">
        <v>2017</v>
      </c>
      <c r="AE324" s="1552">
        <f t="shared" si="138"/>
        <v>23900000</v>
      </c>
      <c r="AF324" s="1516"/>
      <c r="AG324" s="1550">
        <f t="shared" si="135"/>
        <v>11950000</v>
      </c>
      <c r="AH324" s="1546">
        <f t="shared" si="130"/>
        <v>23900000</v>
      </c>
      <c r="AI324" s="1540">
        <f t="shared" si="130"/>
        <v>35850000</v>
      </c>
      <c r="AJ324" s="1518"/>
      <c r="AK324" s="1518"/>
      <c r="AL324" s="1518"/>
      <c r="AM324" s="1518"/>
      <c r="AN324" s="1518"/>
      <c r="AO324" s="1518"/>
      <c r="AP324" s="1518"/>
    </row>
    <row r="325" spans="1:42" s="1520" customFormat="1" ht="38" customHeight="1">
      <c r="A325" s="1563"/>
      <c r="B325" s="1337" t="s">
        <v>2242</v>
      </c>
      <c r="C325" s="1335" t="s">
        <v>2255</v>
      </c>
      <c r="D325" s="1397" t="s">
        <v>3016</v>
      </c>
      <c r="E325" s="1336" t="s">
        <v>3039</v>
      </c>
      <c r="F325" s="1336"/>
      <c r="G325" s="1342"/>
      <c r="H325" s="1337">
        <v>2018</v>
      </c>
      <c r="I325" s="1336"/>
      <c r="J325" s="1336"/>
      <c r="K325" s="1336"/>
      <c r="L325" s="1336"/>
      <c r="M325" s="1336"/>
      <c r="N325" s="1337" t="s">
        <v>204</v>
      </c>
      <c r="O325" s="1631">
        <v>149374330.03015941</v>
      </c>
      <c r="P325" s="1573"/>
      <c r="Q325" s="1539"/>
      <c r="R325" s="1511" t="s">
        <v>2258</v>
      </c>
      <c r="S325" s="1512" t="str">
        <f t="shared" si="131"/>
        <v>KOMPUTER</v>
      </c>
      <c r="T325" s="1512">
        <v>4</v>
      </c>
      <c r="U325" s="1608">
        <f t="shared" si="136"/>
        <v>37343582.507539853</v>
      </c>
      <c r="V325" s="1514"/>
      <c r="W325" s="1609"/>
      <c r="X325" s="1609"/>
      <c r="Y325" s="1609"/>
      <c r="Z325" s="1609"/>
      <c r="AA325" s="1609"/>
      <c r="AB325" s="1609">
        <f t="shared" si="133"/>
        <v>37343582.507539853</v>
      </c>
      <c r="AC325" s="1609">
        <f t="shared" si="134"/>
        <v>37343582.507539853</v>
      </c>
      <c r="AD325" s="1515">
        <v>2018</v>
      </c>
      <c r="AE325" s="1552">
        <f t="shared" si="138"/>
        <v>74687165.015079707</v>
      </c>
      <c r="AF325" s="1516"/>
      <c r="AG325" s="1550">
        <f t="shared" si="135"/>
        <v>0</v>
      </c>
      <c r="AH325" s="1546">
        <f t="shared" si="130"/>
        <v>37343582.507539853</v>
      </c>
      <c r="AI325" s="1546">
        <f t="shared" si="130"/>
        <v>74687165.015079707</v>
      </c>
      <c r="AJ325" s="1518"/>
      <c r="AK325" s="1518"/>
      <c r="AL325" s="1518"/>
      <c r="AM325" s="1518"/>
      <c r="AN325" s="1518"/>
      <c r="AO325" s="1518"/>
      <c r="AP325" s="1518"/>
    </row>
    <row r="326" spans="1:42" s="1520" customFormat="1" ht="38" customHeight="1">
      <c r="A326" s="1563"/>
      <c r="B326" s="1337" t="s">
        <v>2254</v>
      </c>
      <c r="C326" s="1335" t="s">
        <v>2256</v>
      </c>
      <c r="D326" s="1397" t="s">
        <v>732</v>
      </c>
      <c r="E326" s="1336" t="s">
        <v>3618</v>
      </c>
      <c r="F326" s="1336"/>
      <c r="G326" s="1342"/>
      <c r="H326" s="1337">
        <v>2018</v>
      </c>
      <c r="I326" s="1336"/>
      <c r="J326" s="1336"/>
      <c r="K326" s="1336"/>
      <c r="L326" s="1336"/>
      <c r="M326" s="1336"/>
      <c r="N326" s="1337" t="s">
        <v>204</v>
      </c>
      <c r="O326" s="1631">
        <v>20097950.319822356</v>
      </c>
      <c r="P326" s="1573"/>
      <c r="Q326" s="1539"/>
      <c r="R326" s="1511" t="s">
        <v>2258</v>
      </c>
      <c r="S326" s="1512" t="str">
        <f t="shared" si="131"/>
        <v>KOMPUTER</v>
      </c>
      <c r="T326" s="1512">
        <v>4</v>
      </c>
      <c r="U326" s="1608">
        <f t="shared" si="136"/>
        <v>5024487.579955589</v>
      </c>
      <c r="V326" s="1514"/>
      <c r="W326" s="1609"/>
      <c r="X326" s="1609"/>
      <c r="Y326" s="1609"/>
      <c r="Z326" s="1609"/>
      <c r="AA326" s="1609"/>
      <c r="AB326" s="1609">
        <f t="shared" si="133"/>
        <v>5024487.579955589</v>
      </c>
      <c r="AC326" s="1609">
        <f t="shared" si="134"/>
        <v>5024487.579955589</v>
      </c>
      <c r="AD326" s="1515">
        <v>2018</v>
      </c>
      <c r="AE326" s="1552">
        <f t="shared" si="138"/>
        <v>10048975.159911178</v>
      </c>
      <c r="AF326" s="1516"/>
      <c r="AG326" s="1550">
        <f t="shared" si="135"/>
        <v>0</v>
      </c>
      <c r="AH326" s="1546">
        <f t="shared" si="130"/>
        <v>5024487.579955589</v>
      </c>
      <c r="AI326" s="1546">
        <f t="shared" si="130"/>
        <v>10048975.159911178</v>
      </c>
      <c r="AJ326" s="1518"/>
      <c r="AK326" s="1518"/>
      <c r="AL326" s="1518"/>
      <c r="AM326" s="1518"/>
      <c r="AN326" s="1518"/>
      <c r="AO326" s="1518"/>
      <c r="AP326" s="1518"/>
    </row>
    <row r="327" spans="1:42" s="1520" customFormat="1" ht="38" customHeight="1">
      <c r="A327" s="1563"/>
      <c r="B327" s="1337" t="s">
        <v>2871</v>
      </c>
      <c r="C327" s="1335" t="s">
        <v>2257</v>
      </c>
      <c r="D327" s="1397" t="s">
        <v>733</v>
      </c>
      <c r="E327" s="1336" t="s">
        <v>3054</v>
      </c>
      <c r="F327" s="1336"/>
      <c r="G327" s="1342"/>
      <c r="H327" s="1337">
        <v>2018</v>
      </c>
      <c r="I327" s="1336"/>
      <c r="J327" s="1336"/>
      <c r="K327" s="1336"/>
      <c r="L327" s="1336"/>
      <c r="M327" s="1336"/>
      <c r="N327" s="1337" t="s">
        <v>204</v>
      </c>
      <c r="O327" s="1631">
        <v>20062486.328837041</v>
      </c>
      <c r="P327" s="1573"/>
      <c r="Q327" s="1539"/>
      <c r="R327" s="1511" t="s">
        <v>2258</v>
      </c>
      <c r="S327" s="1512" t="str">
        <f t="shared" si="131"/>
        <v>KOMPUTER</v>
      </c>
      <c r="T327" s="1512">
        <v>4</v>
      </c>
      <c r="U327" s="1608">
        <f t="shared" si="136"/>
        <v>5015621.5822092602</v>
      </c>
      <c r="V327" s="1514"/>
      <c r="W327" s="1609"/>
      <c r="X327" s="1609"/>
      <c r="Y327" s="1609"/>
      <c r="Z327" s="1609"/>
      <c r="AA327" s="1609"/>
      <c r="AB327" s="1609">
        <f t="shared" si="133"/>
        <v>5015621.5822092602</v>
      </c>
      <c r="AC327" s="1609">
        <f t="shared" si="134"/>
        <v>5015621.5822092602</v>
      </c>
      <c r="AD327" s="1515">
        <v>2018</v>
      </c>
      <c r="AE327" s="1552">
        <f t="shared" si="138"/>
        <v>10031243.16441852</v>
      </c>
      <c r="AF327" s="1516"/>
      <c r="AG327" s="1550">
        <f t="shared" si="135"/>
        <v>0</v>
      </c>
      <c r="AH327" s="1546">
        <f t="shared" si="130"/>
        <v>5015621.5822092602</v>
      </c>
      <c r="AI327" s="1546">
        <f t="shared" si="130"/>
        <v>10031243.16441852</v>
      </c>
      <c r="AJ327" s="1518"/>
      <c r="AK327" s="1518"/>
      <c r="AL327" s="1518"/>
      <c r="AM327" s="1518"/>
      <c r="AN327" s="1518"/>
      <c r="AO327" s="1518"/>
      <c r="AP327" s="1518"/>
    </row>
    <row r="328" spans="1:42" s="1520" customFormat="1" ht="38" customHeight="1">
      <c r="A328" s="1563"/>
      <c r="B328" s="1337" t="s">
        <v>1044</v>
      </c>
      <c r="C328" s="1335" t="s">
        <v>2227</v>
      </c>
      <c r="D328" s="1397"/>
      <c r="E328" s="1336"/>
      <c r="F328" s="1336"/>
      <c r="G328" s="1342"/>
      <c r="H328" s="1337">
        <v>2018</v>
      </c>
      <c r="I328" s="1336"/>
      <c r="J328" s="1336"/>
      <c r="K328" s="1336"/>
      <c r="L328" s="1336"/>
      <c r="M328" s="1336"/>
      <c r="N328" s="1337" t="s">
        <v>204</v>
      </c>
      <c r="O328" s="1631">
        <v>7599426.639711</v>
      </c>
      <c r="P328" s="1573"/>
      <c r="Q328" s="1539"/>
      <c r="R328" s="1511" t="s">
        <v>2258</v>
      </c>
      <c r="S328" s="1512" t="str">
        <f t="shared" si="131"/>
        <v>KOMPUTER</v>
      </c>
      <c r="T328" s="1512">
        <v>4</v>
      </c>
      <c r="U328" s="1608">
        <f t="shared" si="136"/>
        <v>1899856.65992775</v>
      </c>
      <c r="V328" s="1514"/>
      <c r="W328" s="1609"/>
      <c r="X328" s="1609"/>
      <c r="Y328" s="1609"/>
      <c r="Z328" s="1609"/>
      <c r="AA328" s="1609"/>
      <c r="AB328" s="1609">
        <f t="shared" si="133"/>
        <v>1899856.65992775</v>
      </c>
      <c r="AC328" s="1609">
        <f t="shared" si="134"/>
        <v>1899856.65992775</v>
      </c>
      <c r="AD328" s="1515">
        <v>2018</v>
      </c>
      <c r="AE328" s="1552">
        <f t="shared" si="138"/>
        <v>3799713.3198555</v>
      </c>
      <c r="AF328" s="1516"/>
      <c r="AG328" s="1550">
        <f t="shared" si="135"/>
        <v>0</v>
      </c>
      <c r="AH328" s="1546">
        <f t="shared" si="130"/>
        <v>1899856.65992775</v>
      </c>
      <c r="AI328" s="1546">
        <f t="shared" si="130"/>
        <v>3799713.3198555</v>
      </c>
      <c r="AJ328" s="1518"/>
      <c r="AK328" s="1518"/>
      <c r="AL328" s="1518"/>
      <c r="AM328" s="1518"/>
      <c r="AN328" s="1518"/>
      <c r="AO328" s="1518"/>
      <c r="AP328" s="1518"/>
    </row>
    <row r="329" spans="1:42" s="1520" customFormat="1" ht="38" customHeight="1">
      <c r="A329" s="1563"/>
      <c r="B329" s="1337" t="s">
        <v>1044</v>
      </c>
      <c r="C329" s="1335" t="s">
        <v>2228</v>
      </c>
      <c r="D329" s="1397"/>
      <c r="E329" s="1336"/>
      <c r="F329" s="1336"/>
      <c r="G329" s="1342"/>
      <c r="H329" s="1337">
        <v>2018</v>
      </c>
      <c r="I329" s="1336"/>
      <c r="J329" s="1336"/>
      <c r="K329" s="1336"/>
      <c r="L329" s="1336"/>
      <c r="M329" s="1336"/>
      <c r="N329" s="1337" t="s">
        <v>204</v>
      </c>
      <c r="O329" s="1631">
        <v>20087817.75096941</v>
      </c>
      <c r="P329" s="1573"/>
      <c r="Q329" s="1539"/>
      <c r="R329" s="1511" t="s">
        <v>2258</v>
      </c>
      <c r="S329" s="1512" t="str">
        <f t="shared" si="131"/>
        <v>KOMPUTER</v>
      </c>
      <c r="T329" s="1512">
        <v>4</v>
      </c>
      <c r="U329" s="1608">
        <f t="shared" si="136"/>
        <v>5021954.4377423525</v>
      </c>
      <c r="V329" s="1514"/>
      <c r="W329" s="1609"/>
      <c r="X329" s="1609"/>
      <c r="Y329" s="1609"/>
      <c r="Z329" s="1609"/>
      <c r="AA329" s="1609"/>
      <c r="AB329" s="1609">
        <f t="shared" si="133"/>
        <v>5021954.4377423525</v>
      </c>
      <c r="AC329" s="1609">
        <f t="shared" si="134"/>
        <v>5021954.4377423525</v>
      </c>
      <c r="AD329" s="1515">
        <v>2018</v>
      </c>
      <c r="AE329" s="1552">
        <f t="shared" si="138"/>
        <v>10043908.875484705</v>
      </c>
      <c r="AF329" s="1516"/>
      <c r="AG329" s="1550">
        <f t="shared" si="135"/>
        <v>0</v>
      </c>
      <c r="AH329" s="1546">
        <f t="shared" si="130"/>
        <v>5021954.4377423525</v>
      </c>
      <c r="AI329" s="1546">
        <f t="shared" si="130"/>
        <v>10043908.875484705</v>
      </c>
      <c r="AJ329" s="1518"/>
      <c r="AK329" s="1518"/>
      <c r="AL329" s="1518"/>
      <c r="AM329" s="1518"/>
      <c r="AN329" s="1518"/>
      <c r="AO329" s="1518"/>
      <c r="AP329" s="1518"/>
    </row>
    <row r="330" spans="1:42" s="1520" customFormat="1" ht="38" customHeight="1">
      <c r="A330" s="1563"/>
      <c r="B330" s="1337" t="s">
        <v>1044</v>
      </c>
      <c r="C330" s="1335" t="s">
        <v>2229</v>
      </c>
      <c r="D330" s="1397"/>
      <c r="E330" s="1336"/>
      <c r="F330" s="1336"/>
      <c r="G330" s="1342"/>
      <c r="H330" s="1337">
        <v>2018</v>
      </c>
      <c r="I330" s="1336"/>
      <c r="J330" s="1336"/>
      <c r="K330" s="1336"/>
      <c r="L330" s="1336"/>
      <c r="M330" s="1336"/>
      <c r="N330" s="1337" t="s">
        <v>204</v>
      </c>
      <c r="O330" s="1631">
        <v>12075488.930500779</v>
      </c>
      <c r="P330" s="1573"/>
      <c r="Q330" s="1539"/>
      <c r="R330" s="1511" t="s">
        <v>2258</v>
      </c>
      <c r="S330" s="1512" t="str">
        <f t="shared" si="131"/>
        <v>KOMPUTER</v>
      </c>
      <c r="T330" s="1512">
        <v>4</v>
      </c>
      <c r="U330" s="1608">
        <f t="shared" si="136"/>
        <v>3018872.2326251948</v>
      </c>
      <c r="V330" s="1514"/>
      <c r="W330" s="1609"/>
      <c r="X330" s="1609"/>
      <c r="Y330" s="1609"/>
      <c r="Z330" s="1609"/>
      <c r="AA330" s="1609"/>
      <c r="AB330" s="1609">
        <f t="shared" si="133"/>
        <v>3018872.2326251948</v>
      </c>
      <c r="AC330" s="1609">
        <f t="shared" si="134"/>
        <v>3018872.2326251948</v>
      </c>
      <c r="AD330" s="1515">
        <v>2018</v>
      </c>
      <c r="AE330" s="1552">
        <f t="shared" si="138"/>
        <v>6037744.4652503897</v>
      </c>
      <c r="AF330" s="1516"/>
      <c r="AG330" s="1550">
        <f t="shared" si="135"/>
        <v>0</v>
      </c>
      <c r="AH330" s="1546">
        <f t="shared" si="130"/>
        <v>3018872.2326251948</v>
      </c>
      <c r="AI330" s="1546">
        <f>AH330+AC330</f>
        <v>6037744.4652503897</v>
      </c>
      <c r="AJ330" s="1518"/>
      <c r="AK330" s="1518"/>
      <c r="AL330" s="1518"/>
      <c r="AM330" s="1518"/>
      <c r="AN330" s="1518"/>
      <c r="AO330" s="1518"/>
      <c r="AP330" s="1518"/>
    </row>
    <row r="331" spans="1:42" s="1520" customFormat="1" ht="38" customHeight="1">
      <c r="A331" s="1563"/>
      <c r="B331" s="1337" t="s">
        <v>3539</v>
      </c>
      <c r="C331" s="1335" t="s">
        <v>1228</v>
      </c>
      <c r="D331" s="1397" t="s">
        <v>3013</v>
      </c>
      <c r="E331" s="1336" t="s">
        <v>1465</v>
      </c>
      <c r="F331" s="1336" t="s">
        <v>3599</v>
      </c>
      <c r="G331" s="1342" t="s">
        <v>221</v>
      </c>
      <c r="H331" s="1337">
        <v>2019</v>
      </c>
      <c r="I331" s="1336"/>
      <c r="J331" s="1336"/>
      <c r="K331" s="1336"/>
      <c r="L331" s="1336"/>
      <c r="M331" s="1336"/>
      <c r="N331" s="1337" t="s">
        <v>204</v>
      </c>
      <c r="O331" s="1631">
        <v>111023000</v>
      </c>
      <c r="P331" s="1573"/>
      <c r="Q331" s="1539"/>
      <c r="R331" s="1511" t="s">
        <v>2258</v>
      </c>
      <c r="S331" s="1512" t="str">
        <f t="shared" ref="S331" si="139">VLOOKUP(R331,kelompok,2,0)</f>
        <v>KOMPUTER</v>
      </c>
      <c r="T331" s="1512">
        <v>4</v>
      </c>
      <c r="U331" s="1608">
        <f t="shared" ref="U331" si="140">(O331)/T331</f>
        <v>27755750</v>
      </c>
      <c r="V331" s="1514"/>
      <c r="W331" s="1609"/>
      <c r="X331" s="1609"/>
      <c r="Y331" s="1609"/>
      <c r="Z331" s="1609"/>
      <c r="AA331" s="1609"/>
      <c r="AB331" s="1609"/>
      <c r="AC331" s="1613">
        <f t="shared" si="134"/>
        <v>27755750</v>
      </c>
      <c r="AD331" s="1515">
        <v>2019</v>
      </c>
      <c r="AE331" s="1552">
        <f>O331-(W331+X331+Y331+Z331+AA331+AB331+AC331)</f>
        <v>83267250</v>
      </c>
      <c r="AF331" s="1516"/>
      <c r="AG331" s="1550"/>
      <c r="AH331" s="1546"/>
      <c r="AI331" s="1546">
        <f>AH331+AC331</f>
        <v>27755750</v>
      </c>
      <c r="AJ331" s="1518"/>
      <c r="AK331" s="1518"/>
      <c r="AL331" s="1518"/>
      <c r="AM331" s="1518"/>
      <c r="AN331" s="1518"/>
      <c r="AO331" s="1518"/>
      <c r="AP331" s="1518"/>
    </row>
    <row r="332" spans="1:42" s="1520" customFormat="1" ht="38" customHeight="1">
      <c r="A332" s="1563"/>
      <c r="B332" s="1337"/>
      <c r="C332" s="1335"/>
      <c r="D332" s="1397"/>
      <c r="E332" s="1336"/>
      <c r="F332" s="1336"/>
      <c r="G332" s="1342"/>
      <c r="H332" s="1337"/>
      <c r="I332" s="1336"/>
      <c r="J332" s="1336"/>
      <c r="K332" s="1336"/>
      <c r="L332" s="1336"/>
      <c r="M332" s="1336"/>
      <c r="N332" s="1337"/>
      <c r="O332" s="1631"/>
      <c r="P332" s="1573"/>
      <c r="Q332" s="1539"/>
      <c r="R332" s="1511" t="str">
        <f>MID(B332,2,7)</f>
        <v/>
      </c>
      <c r="S332" s="1512"/>
      <c r="T332" s="1512"/>
      <c r="U332" s="1606"/>
      <c r="V332" s="1512"/>
      <c r="W332" s="1552"/>
      <c r="X332" s="1552"/>
      <c r="Y332" s="1552"/>
      <c r="Z332" s="1552"/>
      <c r="AA332" s="1552"/>
      <c r="AB332" s="1552"/>
      <c r="AC332" s="1552"/>
      <c r="AD332" s="1515"/>
      <c r="AE332" s="1552">
        <f t="shared" si="138"/>
        <v>0</v>
      </c>
      <c r="AF332" s="1516"/>
      <c r="AG332" s="1550"/>
      <c r="AH332" s="1536"/>
      <c r="AI332" s="1546"/>
      <c r="AJ332" s="1518"/>
      <c r="AK332" s="1518"/>
      <c r="AL332" s="1518"/>
      <c r="AM332" s="1518"/>
      <c r="AN332" s="1518"/>
      <c r="AO332" s="1518"/>
      <c r="AP332" s="1518"/>
    </row>
    <row r="333" spans="1:42" s="1520" customFormat="1" ht="38" customHeight="1">
      <c r="A333" s="1594" t="s">
        <v>37</v>
      </c>
      <c r="B333" s="1627" t="s">
        <v>2776</v>
      </c>
      <c r="C333" s="1628"/>
      <c r="D333" s="1569"/>
      <c r="E333" s="1569"/>
      <c r="F333" s="1569"/>
      <c r="G333" s="1569"/>
      <c r="H333" s="1569"/>
      <c r="I333" s="1569"/>
      <c r="J333" s="1569"/>
      <c r="K333" s="1569"/>
      <c r="L333" s="1569"/>
      <c r="M333" s="1569"/>
      <c r="N333" s="1569"/>
      <c r="O333" s="1630">
        <f>SUBTOTAL(9,O334:O336)</f>
        <v>13585944.499076849</v>
      </c>
      <c r="P333" s="1629"/>
      <c r="Q333" s="1623"/>
      <c r="R333" s="1511"/>
      <c r="S333" s="1512"/>
      <c r="T333" s="1512"/>
      <c r="U333" s="1606"/>
      <c r="V333" s="1512"/>
      <c r="W333" s="1605">
        <f t="shared" ref="W333:Z333" si="141">SUBTOTAL(9,W334:W336)</f>
        <v>10145944.499076849</v>
      </c>
      <c r="X333" s="1605">
        <f t="shared" si="141"/>
        <v>688000</v>
      </c>
      <c r="Y333" s="1605">
        <f t="shared" si="141"/>
        <v>688000</v>
      </c>
      <c r="Z333" s="1605">
        <f t="shared" si="141"/>
        <v>688000</v>
      </c>
      <c r="AA333" s="1605">
        <f>SUBTOTAL(9,AA334:AA336)</f>
        <v>688000</v>
      </c>
      <c r="AB333" s="1605">
        <f>SUBTOTAL(9,AB334:AB336)</f>
        <v>688000</v>
      </c>
      <c r="AC333" s="1605">
        <f>SUBTOTAL(9,AC334:AC336)</f>
        <v>0</v>
      </c>
      <c r="AD333" s="1540"/>
      <c r="AE333" s="1605">
        <f>SUBTOTAL(9,AE334:AE336)</f>
        <v>0</v>
      </c>
      <c r="AF333" s="1605">
        <f>SUBTOTAL(9,AF334:AF336)</f>
        <v>13585944.499076849</v>
      </c>
      <c r="AG333" s="1542">
        <f>SUM(AG334:AG336)</f>
        <v>12897944.499076849</v>
      </c>
      <c r="AH333" s="1542">
        <f>SUM(AH334:AH336)</f>
        <v>13585944.499076849</v>
      </c>
      <c r="AI333" s="1542">
        <f>SUM(AI334:AI336)</f>
        <v>13585944.499076849</v>
      </c>
      <c r="AJ333" s="1518"/>
      <c r="AK333" s="1518"/>
      <c r="AL333" s="1518"/>
      <c r="AM333" s="1518"/>
      <c r="AN333" s="1518"/>
      <c r="AO333" s="1518"/>
      <c r="AP333" s="1518"/>
    </row>
    <row r="334" spans="1:42" s="1520" customFormat="1" ht="38" customHeight="1">
      <c r="A334" s="1563"/>
      <c r="B334" s="1337" t="s">
        <v>3548</v>
      </c>
      <c r="C334" s="1335" t="s">
        <v>3549</v>
      </c>
      <c r="D334" s="1578" t="s">
        <v>732</v>
      </c>
      <c r="E334" s="1336" t="s">
        <v>1465</v>
      </c>
      <c r="F334" s="1336">
        <v>0</v>
      </c>
      <c r="G334" s="1342"/>
      <c r="H334" s="1337">
        <v>2009</v>
      </c>
      <c r="I334" s="1362"/>
      <c r="J334" s="1362"/>
      <c r="K334" s="1362"/>
      <c r="L334" s="1362"/>
      <c r="M334" s="1362"/>
      <c r="N334" s="1337" t="s">
        <v>204</v>
      </c>
      <c r="O334" s="1631">
        <v>10145944.499076849</v>
      </c>
      <c r="P334" s="1573"/>
      <c r="Q334" s="1539"/>
      <c r="R334" s="1511" t="str">
        <f>MID(B334,2,7)</f>
        <v>2.07.02</v>
      </c>
      <c r="S334" s="1512" t="str">
        <f t="shared" si="131"/>
        <v>ALAT KOMUNIKASI</v>
      </c>
      <c r="T334" s="1512">
        <f t="shared" si="132"/>
        <v>5</v>
      </c>
      <c r="U334" s="1608">
        <f>(O334)/T334</f>
        <v>2029188.8998153699</v>
      </c>
      <c r="V334" s="1514">
        <f t="shared" ref="V334:V336" si="142">2013-AD334+1</f>
        <v>5</v>
      </c>
      <c r="W334" s="1609">
        <f>IF(V334&gt;T334,O334,U334*V334)</f>
        <v>10145944.499076849</v>
      </c>
      <c r="X334" s="1609">
        <f>IF(O334=W334,0,U334)</f>
        <v>0</v>
      </c>
      <c r="Y334" s="1609">
        <f>IF(O334=W334+X334,0,U334)</f>
        <v>0</v>
      </c>
      <c r="Z334" s="1609">
        <f>IF(O334=X334+Y334+W334,0,U334)</f>
        <v>0</v>
      </c>
      <c r="AA334" s="1609">
        <f>IF(O334=Y334+Z334+X334+W334,0,U334)</f>
        <v>0</v>
      </c>
      <c r="AB334" s="1609">
        <f>IF(O334=W334+X334+Z334+AA334+Y334,0,U334)</f>
        <v>0</v>
      </c>
      <c r="AC334" s="1609">
        <f t="shared" ref="AC334:AC336" si="143">IF(O334=W334+X334+Y334+AA334+AB334+Z334,0,U334)</f>
        <v>0</v>
      </c>
      <c r="AD334" s="1515">
        <f>H334</f>
        <v>2009</v>
      </c>
      <c r="AE334" s="1552">
        <f>O334-(W334+X334+Y334+Z334+AA334+AB334+AC334)</f>
        <v>0</v>
      </c>
      <c r="AF334" s="1516">
        <f>O334</f>
        <v>10145944.499076849</v>
      </c>
      <c r="AG334" s="1542">
        <f t="shared" ref="AG334:AG336" si="144">W334+X334+Y334+Z334+AA334</f>
        <v>10145944.499076849</v>
      </c>
      <c r="AH334" s="1546">
        <f t="shared" ref="AH334:AI336" si="145">AG334+AB334</f>
        <v>10145944.499076849</v>
      </c>
      <c r="AI334" s="1546">
        <f>AH334+AC334</f>
        <v>10145944.499076849</v>
      </c>
      <c r="AJ334" s="1518"/>
      <c r="AK334" s="1518"/>
      <c r="AL334" s="1518"/>
      <c r="AM334" s="1518"/>
      <c r="AN334" s="1518"/>
      <c r="AO334" s="1518"/>
      <c r="AP334" s="1518"/>
    </row>
    <row r="335" spans="1:42" s="1520" customFormat="1" ht="38" customHeight="1">
      <c r="A335" s="1563"/>
      <c r="B335" s="1337" t="s">
        <v>3550</v>
      </c>
      <c r="C335" s="1335" t="s">
        <v>2241</v>
      </c>
      <c r="D335" s="1578" t="s">
        <v>732</v>
      </c>
      <c r="E335" s="1336"/>
      <c r="F335" s="1336"/>
      <c r="G335" s="1342" t="s">
        <v>1904</v>
      </c>
      <c r="H335" s="1337">
        <v>2014</v>
      </c>
      <c r="I335" s="1362"/>
      <c r="J335" s="1362"/>
      <c r="K335" s="1362"/>
      <c r="L335" s="1362"/>
      <c r="M335" s="1362"/>
      <c r="N335" s="1337" t="s">
        <v>204</v>
      </c>
      <c r="O335" s="1631">
        <v>2145280</v>
      </c>
      <c r="P335" s="1573"/>
      <c r="Q335" s="1539"/>
      <c r="R335" s="1511" t="str">
        <f>MID(B335,2,7)</f>
        <v>2.07.02</v>
      </c>
      <c r="S335" s="1512" t="str">
        <f t="shared" si="131"/>
        <v>ALAT KOMUNIKASI</v>
      </c>
      <c r="T335" s="1512">
        <f t="shared" si="132"/>
        <v>5</v>
      </c>
      <c r="U335" s="1608">
        <f>(O335)/T335</f>
        <v>429056</v>
      </c>
      <c r="V335" s="1514">
        <f t="shared" si="142"/>
        <v>0</v>
      </c>
      <c r="W335" s="1609">
        <f>IF(V335&gt;T335,O335,U335*V335)</f>
        <v>0</v>
      </c>
      <c r="X335" s="1609">
        <f>IF(O335=W335,0,U335)</f>
        <v>429056</v>
      </c>
      <c r="Y335" s="1609">
        <f>IF(O335=W335+X335,0,U335)</f>
        <v>429056</v>
      </c>
      <c r="Z335" s="1609">
        <f>IF(O335=X335+Y335+W335,0,U335)</f>
        <v>429056</v>
      </c>
      <c r="AA335" s="1609">
        <f>IF(O335=Y335+Z335+X335+W335,0,U335)</f>
        <v>429056</v>
      </c>
      <c r="AB335" s="1609">
        <f>IF(O335=W335+X335+Z335+AA335+Y335,0,U335)</f>
        <v>429056</v>
      </c>
      <c r="AC335" s="1609">
        <f t="shared" si="143"/>
        <v>0</v>
      </c>
      <c r="AD335" s="1515">
        <f>H335</f>
        <v>2014</v>
      </c>
      <c r="AE335" s="1552">
        <f t="shared" ref="AE335:AE336" si="146">O335-(W335+X335+Y335+Z335+AA335+AB335+AC335)</f>
        <v>0</v>
      </c>
      <c r="AF335" s="1516">
        <f>O335</f>
        <v>2145280</v>
      </c>
      <c r="AG335" s="1542">
        <f t="shared" si="144"/>
        <v>1716224</v>
      </c>
      <c r="AH335" s="1546">
        <f t="shared" si="145"/>
        <v>2145280</v>
      </c>
      <c r="AI335" s="1546">
        <f t="shared" si="145"/>
        <v>2145280</v>
      </c>
      <c r="AJ335" s="1518"/>
      <c r="AK335" s="1518"/>
      <c r="AL335" s="1518"/>
      <c r="AM335" s="1518"/>
      <c r="AN335" s="1518"/>
      <c r="AO335" s="1518"/>
      <c r="AP335" s="1518"/>
    </row>
    <row r="336" spans="1:42" s="1520" customFormat="1" ht="38" customHeight="1">
      <c r="A336" s="1563"/>
      <c r="B336" s="1337" t="s">
        <v>3551</v>
      </c>
      <c r="C336" s="1335" t="s">
        <v>3057</v>
      </c>
      <c r="D336" s="1578" t="s">
        <v>996</v>
      </c>
      <c r="E336" s="1336"/>
      <c r="F336" s="1336"/>
      <c r="G336" s="1342" t="s">
        <v>1904</v>
      </c>
      <c r="H336" s="1337">
        <v>2014</v>
      </c>
      <c r="I336" s="1362"/>
      <c r="J336" s="1362"/>
      <c r="K336" s="1362"/>
      <c r="L336" s="1362"/>
      <c r="M336" s="1362"/>
      <c r="N336" s="1337" t="s">
        <v>204</v>
      </c>
      <c r="O336" s="1631">
        <v>1294720</v>
      </c>
      <c r="P336" s="1573"/>
      <c r="Q336" s="1539"/>
      <c r="R336" s="1511" t="str">
        <f>MID(B336,2,7)</f>
        <v>2.07.01</v>
      </c>
      <c r="S336" s="1512" t="str">
        <f t="shared" si="131"/>
        <v>ALAT STUDIO</v>
      </c>
      <c r="T336" s="1512">
        <f t="shared" si="132"/>
        <v>5</v>
      </c>
      <c r="U336" s="1608">
        <f>(O336)/T336</f>
        <v>258944</v>
      </c>
      <c r="V336" s="1514">
        <f t="shared" si="142"/>
        <v>0</v>
      </c>
      <c r="W336" s="1609">
        <f>IF(V336&gt;T336,O336,U336*V336)</f>
        <v>0</v>
      </c>
      <c r="X336" s="1609">
        <f>IF(O336=W336,0,U336)</f>
        <v>258944</v>
      </c>
      <c r="Y336" s="1609">
        <f>IF(O336=W336+X336,0,U336)</f>
        <v>258944</v>
      </c>
      <c r="Z336" s="1609">
        <f>IF(O336=X336+Y336+W336,0,U336)</f>
        <v>258944</v>
      </c>
      <c r="AA336" s="1609">
        <f>IF(O336=Y336+Z336+X336+W336,0,U336)</f>
        <v>258944</v>
      </c>
      <c r="AB336" s="1609">
        <f>IF(O336=W336+X336+Z336+AA336+Y336,0,U336)</f>
        <v>258944</v>
      </c>
      <c r="AC336" s="1609">
        <f t="shared" si="143"/>
        <v>0</v>
      </c>
      <c r="AD336" s="1515">
        <f>H336</f>
        <v>2014</v>
      </c>
      <c r="AE336" s="1552">
        <f t="shared" si="146"/>
        <v>0</v>
      </c>
      <c r="AF336" s="1516">
        <f>O336</f>
        <v>1294720</v>
      </c>
      <c r="AG336" s="1542">
        <f t="shared" si="144"/>
        <v>1035776</v>
      </c>
      <c r="AH336" s="1546">
        <f t="shared" si="145"/>
        <v>1294720</v>
      </c>
      <c r="AI336" s="1546">
        <f t="shared" si="145"/>
        <v>1294720</v>
      </c>
      <c r="AJ336" s="1518"/>
      <c r="AK336" s="1518"/>
      <c r="AL336" s="1518"/>
      <c r="AM336" s="1518"/>
      <c r="AN336" s="1518"/>
      <c r="AO336" s="1518"/>
      <c r="AP336" s="1518"/>
    </row>
    <row r="337" spans="1:42" s="1520" customFormat="1" ht="38" customHeight="1">
      <c r="A337" s="1563"/>
      <c r="B337" s="1569"/>
      <c r="C337" s="1628"/>
      <c r="D337" s="1569"/>
      <c r="E337" s="1569"/>
      <c r="F337" s="1569"/>
      <c r="G337" s="1569"/>
      <c r="H337" s="1569"/>
      <c r="I337" s="1569"/>
      <c r="J337" s="1569"/>
      <c r="K337" s="1569"/>
      <c r="L337" s="1569"/>
      <c r="M337" s="1569"/>
      <c r="N337" s="1569"/>
      <c r="O337" s="1636"/>
      <c r="P337" s="1629"/>
      <c r="Q337" s="1623"/>
      <c r="R337" s="1511" t="str">
        <f>MID(B337,2,7)</f>
        <v/>
      </c>
      <c r="S337" s="1512"/>
      <c r="T337" s="1512"/>
      <c r="U337" s="1606"/>
      <c r="V337" s="1512"/>
      <c r="W337" s="1552"/>
      <c r="X337" s="1552"/>
      <c r="Y337" s="1552"/>
      <c r="Z337" s="1552"/>
      <c r="AA337" s="1552"/>
      <c r="AB337" s="1552"/>
      <c r="AC337" s="1552"/>
      <c r="AD337" s="1515"/>
      <c r="AE337" s="1552"/>
      <c r="AF337" s="1516"/>
      <c r="AG337" s="1516"/>
      <c r="AH337" s="1536"/>
      <c r="AI337" s="1536"/>
      <c r="AJ337" s="1518"/>
      <c r="AK337" s="1518"/>
      <c r="AL337" s="1518"/>
      <c r="AM337" s="1518"/>
      <c r="AN337" s="1518"/>
      <c r="AO337" s="1518"/>
      <c r="AP337" s="1518"/>
    </row>
    <row r="338" spans="1:42" s="1520" customFormat="1" ht="38" customHeight="1">
      <c r="A338" s="1594" t="s">
        <v>39</v>
      </c>
      <c r="B338" s="1627" t="s">
        <v>2777</v>
      </c>
      <c r="C338" s="1595" t="s">
        <v>1863</v>
      </c>
      <c r="D338" s="1569"/>
      <c r="E338" s="1569"/>
      <c r="F338" s="1569"/>
      <c r="G338" s="1569"/>
      <c r="H338" s="1569"/>
      <c r="I338" s="1569"/>
      <c r="J338" s="1569"/>
      <c r="K338" s="1569"/>
      <c r="L338" s="1569"/>
      <c r="M338" s="1569"/>
      <c r="N338" s="1569"/>
      <c r="O338" s="1569"/>
      <c r="P338" s="1629"/>
      <c r="Q338" s="1623"/>
      <c r="R338" s="1511"/>
      <c r="S338" s="1512"/>
      <c r="T338" s="1512"/>
      <c r="U338" s="1606"/>
      <c r="V338" s="1512"/>
      <c r="W338" s="1552"/>
      <c r="X338" s="1552"/>
      <c r="Y338" s="1552"/>
      <c r="Z338" s="1552"/>
      <c r="AA338" s="1552"/>
      <c r="AB338" s="1552"/>
      <c r="AC338" s="1552"/>
      <c r="AD338" s="1515"/>
      <c r="AE338" s="1552"/>
      <c r="AF338" s="1516"/>
      <c r="AG338" s="1516"/>
      <c r="AH338" s="1550">
        <f>W338+X338+Y338+Z338+AA338+AB338</f>
        <v>0</v>
      </c>
      <c r="AI338" s="1550"/>
      <c r="AJ338" s="1518"/>
      <c r="AK338" s="1518"/>
      <c r="AL338" s="1518"/>
      <c r="AM338" s="1518"/>
      <c r="AN338" s="1518"/>
      <c r="AO338" s="1518"/>
      <c r="AP338" s="1518"/>
    </row>
    <row r="339" spans="1:42" s="1520" customFormat="1" ht="38" customHeight="1">
      <c r="A339" s="1563"/>
      <c r="B339" s="1569"/>
      <c r="C339" s="1628"/>
      <c r="D339" s="1569"/>
      <c r="E339" s="1569"/>
      <c r="F339" s="1569"/>
      <c r="G339" s="1569"/>
      <c r="H339" s="1569"/>
      <c r="I339" s="1569"/>
      <c r="J339" s="1569"/>
      <c r="K339" s="1569"/>
      <c r="L339" s="1569"/>
      <c r="M339" s="1569"/>
      <c r="N339" s="1569"/>
      <c r="O339" s="1569"/>
      <c r="P339" s="1629"/>
      <c r="Q339" s="1623"/>
      <c r="R339" s="1511" t="str">
        <f>MID(B339,2,7)</f>
        <v/>
      </c>
      <c r="S339" s="1512"/>
      <c r="T339" s="1512"/>
      <c r="U339" s="1606"/>
      <c r="V339" s="1512"/>
      <c r="W339" s="1552"/>
      <c r="X339" s="1552"/>
      <c r="Y339" s="1552"/>
      <c r="Z339" s="1552"/>
      <c r="AA339" s="1552"/>
      <c r="AB339" s="1513"/>
      <c r="AC339" s="1513"/>
      <c r="AD339" s="1515"/>
      <c r="AE339" s="1552"/>
      <c r="AF339" s="1516"/>
      <c r="AG339" s="1516"/>
      <c r="AH339" s="1536"/>
      <c r="AI339" s="1536"/>
      <c r="AJ339" s="1518"/>
      <c r="AK339" s="1518"/>
      <c r="AL339" s="1518"/>
      <c r="AM339" s="1518"/>
      <c r="AN339" s="1518"/>
      <c r="AO339" s="1518"/>
      <c r="AP339" s="1518"/>
    </row>
    <row r="340" spans="1:42" s="1520" customFormat="1" ht="38" customHeight="1">
      <c r="A340" s="1594" t="s">
        <v>41</v>
      </c>
      <c r="B340" s="1627" t="s">
        <v>2020</v>
      </c>
      <c r="C340" s="1628"/>
      <c r="D340" s="1569"/>
      <c r="E340" s="1569"/>
      <c r="F340" s="1569"/>
      <c r="G340" s="1569"/>
      <c r="H340" s="1569"/>
      <c r="I340" s="1569"/>
      <c r="J340" s="1569"/>
      <c r="K340" s="1569"/>
      <c r="L340" s="1569"/>
      <c r="M340" s="1569"/>
      <c r="N340" s="1569"/>
      <c r="O340" s="1630">
        <f>SUM(O341:O813)</f>
        <v>50860276699.911156</v>
      </c>
      <c r="P340" s="1637">
        <f t="shared" ref="P340" si="147">SUBTOTAL(9,P341:P781)</f>
        <v>0</v>
      </c>
      <c r="Q340" s="1623"/>
      <c r="R340" s="1511"/>
      <c r="S340" s="1512"/>
      <c r="T340" s="1512"/>
      <c r="U340" s="1606"/>
      <c r="V340" s="1512"/>
      <c r="W340" s="1605">
        <f t="shared" ref="W340" si="148">SUM(W341:W781)</f>
        <v>30016688961.232777</v>
      </c>
      <c r="X340" s="1605">
        <f t="shared" ref="X340" si="149">SUM(X341:X781)</f>
        <v>784579664.64406109</v>
      </c>
      <c r="Y340" s="1605">
        <f t="shared" ref="Y340" si="150">SUM(Y341:Y781)</f>
        <v>390947485.34452635</v>
      </c>
      <c r="Z340" s="1605">
        <f t="shared" ref="Z340" si="151">SUM(Z341:Z781)</f>
        <v>952932601.34452629</v>
      </c>
      <c r="AA340" s="1605">
        <f t="shared" ref="AA340" si="152">SUM(AA341:AA781)</f>
        <v>1793523478.7642312</v>
      </c>
      <c r="AB340" s="1605">
        <f t="shared" ref="AB340" si="153">SUM(AB341:AB781)</f>
        <v>2455545483.5218959</v>
      </c>
      <c r="AC340" s="1605">
        <f>SUM(AC341:AC813)</f>
        <v>3790205384.0197053</v>
      </c>
      <c r="AD340" s="1605"/>
      <c r="AE340" s="1605">
        <f t="shared" ref="AE340" si="154">SUM(AE341:AE781)</f>
        <v>4755107948.2394085</v>
      </c>
      <c r="AF340" s="1605">
        <f t="shared" ref="AF340" si="155">SUM(AF341:AF781)</f>
        <v>31909249779.812622</v>
      </c>
      <c r="AG340" s="1605">
        <f t="shared" ref="AG340" si="156">SUM(AG341:AG781)</f>
        <v>33938672191.330132</v>
      </c>
      <c r="AH340" s="1605">
        <f>SUM(AH341:AH781)</f>
        <v>36394217674.852043</v>
      </c>
      <c r="AI340" s="1605">
        <f>SUM(AI341:AI813)</f>
        <v>40184423058.871727</v>
      </c>
      <c r="AJ340" s="1614">
        <f>SUM(W340:AB340)</f>
        <v>36394217674.85202</v>
      </c>
      <c r="AK340" s="1518"/>
      <c r="AL340" s="1518"/>
      <c r="AM340" s="1518"/>
      <c r="AN340" s="1518"/>
      <c r="AO340" s="1518"/>
      <c r="AP340" s="1518"/>
    </row>
    <row r="341" spans="1:42" s="1520" customFormat="1" ht="38" customHeight="1">
      <c r="A341" s="1563"/>
      <c r="B341" s="1337" t="s">
        <v>2891</v>
      </c>
      <c r="C341" s="1335" t="s">
        <v>242</v>
      </c>
      <c r="D341" s="1337"/>
      <c r="E341" s="1336" t="s">
        <v>734</v>
      </c>
      <c r="F341" s="1336">
        <v>0</v>
      </c>
      <c r="G341" s="1342" t="s">
        <v>222</v>
      </c>
      <c r="H341" s="1337" t="s">
        <v>850</v>
      </c>
      <c r="I341" s="1336">
        <v>0</v>
      </c>
      <c r="J341" s="1342"/>
      <c r="K341" s="1336">
        <v>0</v>
      </c>
      <c r="L341" s="1336">
        <v>0</v>
      </c>
      <c r="M341" s="1336">
        <v>0</v>
      </c>
      <c r="N341" s="1337" t="s">
        <v>204</v>
      </c>
      <c r="O341" s="1631">
        <v>1875000</v>
      </c>
      <c r="P341" s="1573" t="s">
        <v>123</v>
      </c>
      <c r="Q341" s="1539"/>
      <c r="R341" s="1511" t="str">
        <f t="shared" ref="R341:R404" si="157">MID(B341,2,7)</f>
        <v>2.08.02</v>
      </c>
      <c r="S341" s="1512" t="str">
        <f t="shared" si="131"/>
        <v>ALAT KESEHATAN</v>
      </c>
      <c r="T341" s="1512">
        <f t="shared" si="132"/>
        <v>5</v>
      </c>
      <c r="U341" s="1608">
        <f t="shared" ref="U341:U404" si="158">(O341)/T341</f>
        <v>375000</v>
      </c>
      <c r="V341" s="1514">
        <f t="shared" ref="V341:V404" si="159">2013-AD341+1</f>
        <v>8</v>
      </c>
      <c r="W341" s="1609">
        <f t="shared" ref="W341:W404" si="160">IF(V341&gt;T341,O341,U341*V341)</f>
        <v>1875000</v>
      </c>
      <c r="X341" s="1609">
        <f t="shared" ref="X341:X404" si="161">IF(O341=W341,0,U341)</f>
        <v>0</v>
      </c>
      <c r="Y341" s="1609">
        <f t="shared" ref="Y341:Y404" si="162">IF(O341=W341+X341,0,U341)</f>
        <v>0</v>
      </c>
      <c r="Z341" s="1609">
        <f t="shared" ref="Z341:Z404" si="163">IF(O341=X341+Y341+W341,0,U341)</f>
        <v>0</v>
      </c>
      <c r="AA341" s="1609">
        <f t="shared" ref="AA341:AA404" si="164">IF(O341=Y341+Z341+X341+W341,0,U341)</f>
        <v>0</v>
      </c>
      <c r="AB341" s="1609">
        <f t="shared" ref="AB341:AB404" si="165">IF(O341=W341+X341+Z341+AA341+Y341,0,U341)</f>
        <v>0</v>
      </c>
      <c r="AC341" s="1609">
        <f t="shared" ref="AC341:AC404" si="166">IF(O341=W341+X341+Y341+AA341+AB341+Z341,0,U341)</f>
        <v>0</v>
      </c>
      <c r="AD341" s="1515" t="str">
        <f t="shared" ref="AD341:AD404" si="167">H341</f>
        <v>2006</v>
      </c>
      <c r="AE341" s="1552">
        <f>O341-(W341+X341+Y341+Z341+AA341+AB341+AC341)</f>
        <v>0</v>
      </c>
      <c r="AF341" s="1516">
        <f t="shared" ref="AF341:AF404" si="168">O341</f>
        <v>1875000</v>
      </c>
      <c r="AG341" s="1550">
        <f t="shared" ref="AG341:AG356" si="169">W341+X341+Y341+Z341+AA341</f>
        <v>1875000</v>
      </c>
      <c r="AH341" s="1546">
        <f>AG341+AB341</f>
        <v>1875000</v>
      </c>
      <c r="AI341" s="1546">
        <f t="shared" ref="AI341:AI404" si="170">AH341+AC341</f>
        <v>1875000</v>
      </c>
      <c r="AJ341" s="1518"/>
      <c r="AK341" s="1518"/>
      <c r="AL341" s="1518"/>
      <c r="AM341" s="1518"/>
      <c r="AN341" s="1518"/>
      <c r="AO341" s="1518"/>
      <c r="AP341" s="1518"/>
    </row>
    <row r="342" spans="1:42" s="1518" customFormat="1" ht="38" customHeight="1">
      <c r="A342" s="1563"/>
      <c r="B342" s="1337" t="s">
        <v>2892</v>
      </c>
      <c r="C342" s="1335" t="s">
        <v>244</v>
      </c>
      <c r="D342" s="1397" t="s">
        <v>732</v>
      </c>
      <c r="E342" s="1336" t="s">
        <v>736</v>
      </c>
      <c r="F342" s="1336">
        <v>0</v>
      </c>
      <c r="G342" s="1342" t="s">
        <v>222</v>
      </c>
      <c r="H342" s="1337" t="s">
        <v>850</v>
      </c>
      <c r="I342" s="1336">
        <v>0</v>
      </c>
      <c r="J342" s="1342"/>
      <c r="K342" s="1336">
        <v>0</v>
      </c>
      <c r="L342" s="1336">
        <v>0</v>
      </c>
      <c r="M342" s="1336">
        <v>0</v>
      </c>
      <c r="N342" s="1337" t="s">
        <v>204</v>
      </c>
      <c r="O342" s="1631">
        <v>63750000</v>
      </c>
      <c r="P342" s="1573" t="s">
        <v>123</v>
      </c>
      <c r="Q342" s="1539"/>
      <c r="R342" s="1511" t="str">
        <f t="shared" si="157"/>
        <v>2.08.01</v>
      </c>
      <c r="S342" s="1512" t="str">
        <f t="shared" si="131"/>
        <v>ALAT KEDOKTERAN</v>
      </c>
      <c r="T342" s="1512">
        <f t="shared" si="132"/>
        <v>5</v>
      </c>
      <c r="U342" s="1608">
        <f t="shared" si="158"/>
        <v>12750000</v>
      </c>
      <c r="V342" s="1514">
        <f t="shared" si="159"/>
        <v>8</v>
      </c>
      <c r="W342" s="1609">
        <f t="shared" si="160"/>
        <v>63750000</v>
      </c>
      <c r="X342" s="1609">
        <f t="shared" si="161"/>
        <v>0</v>
      </c>
      <c r="Y342" s="1609">
        <f t="shared" si="162"/>
        <v>0</v>
      </c>
      <c r="Z342" s="1609">
        <f t="shared" si="163"/>
        <v>0</v>
      </c>
      <c r="AA342" s="1609">
        <f t="shared" si="164"/>
        <v>0</v>
      </c>
      <c r="AB342" s="1609">
        <f t="shared" si="165"/>
        <v>0</v>
      </c>
      <c r="AC342" s="1513">
        <f t="shared" si="166"/>
        <v>0</v>
      </c>
      <c r="AD342" s="1515" t="str">
        <f t="shared" si="167"/>
        <v>2006</v>
      </c>
      <c r="AE342" s="1552">
        <f t="shared" ref="AE342:AE405" si="171">O342-(W342+X342+Y342+Z342+AA342+AB342+AC342)</f>
        <v>0</v>
      </c>
      <c r="AF342" s="1516">
        <f t="shared" si="168"/>
        <v>63750000</v>
      </c>
      <c r="AG342" s="1550">
        <f t="shared" si="169"/>
        <v>63750000</v>
      </c>
      <c r="AH342" s="1546">
        <f t="shared" ref="AH342:AH357" si="172">AG342+AB342</f>
        <v>63750000</v>
      </c>
      <c r="AI342" s="1546">
        <f t="shared" si="170"/>
        <v>63750000</v>
      </c>
    </row>
    <row r="343" spans="1:42" s="1520" customFormat="1" ht="38" customHeight="1">
      <c r="A343" s="1563"/>
      <c r="B343" s="1337" t="s">
        <v>2900</v>
      </c>
      <c r="C343" s="1335" t="s">
        <v>255</v>
      </c>
      <c r="D343" s="1337"/>
      <c r="E343" s="1336" t="s">
        <v>747</v>
      </c>
      <c r="F343" s="1336">
        <v>0</v>
      </c>
      <c r="G343" s="1342" t="s">
        <v>226</v>
      </c>
      <c r="H343" s="1337" t="s">
        <v>240</v>
      </c>
      <c r="I343" s="1336">
        <v>0</v>
      </c>
      <c r="J343" s="1578" t="s">
        <v>145</v>
      </c>
      <c r="K343" s="1336">
        <v>0</v>
      </c>
      <c r="L343" s="1336">
        <v>0</v>
      </c>
      <c r="M343" s="1336">
        <v>0</v>
      </c>
      <c r="N343" s="1337" t="s">
        <v>204</v>
      </c>
      <c r="O343" s="1631">
        <v>2800000</v>
      </c>
      <c r="P343" s="1573" t="s">
        <v>123</v>
      </c>
      <c r="Q343" s="1539"/>
      <c r="R343" s="1511" t="str">
        <f t="shared" si="157"/>
        <v>2.08.01</v>
      </c>
      <c r="S343" s="1512" t="str">
        <f t="shared" si="131"/>
        <v>ALAT KEDOKTERAN</v>
      </c>
      <c r="T343" s="1512">
        <f t="shared" si="132"/>
        <v>5</v>
      </c>
      <c r="U343" s="1608">
        <f t="shared" si="158"/>
        <v>560000</v>
      </c>
      <c r="V343" s="1514">
        <f t="shared" si="159"/>
        <v>11</v>
      </c>
      <c r="W343" s="1609">
        <f t="shared" si="160"/>
        <v>2800000</v>
      </c>
      <c r="X343" s="1609">
        <f t="shared" si="161"/>
        <v>0</v>
      </c>
      <c r="Y343" s="1609">
        <f t="shared" si="162"/>
        <v>0</v>
      </c>
      <c r="Z343" s="1609">
        <f t="shared" si="163"/>
        <v>0</v>
      </c>
      <c r="AA343" s="1609">
        <f t="shared" si="164"/>
        <v>0</v>
      </c>
      <c r="AB343" s="1609">
        <f t="shared" si="165"/>
        <v>0</v>
      </c>
      <c r="AC343" s="1513">
        <f t="shared" si="166"/>
        <v>0</v>
      </c>
      <c r="AD343" s="1515" t="str">
        <f t="shared" si="167"/>
        <v>2003</v>
      </c>
      <c r="AE343" s="1552">
        <f t="shared" si="171"/>
        <v>0</v>
      </c>
      <c r="AF343" s="1516">
        <f t="shared" si="168"/>
        <v>2800000</v>
      </c>
      <c r="AG343" s="1550">
        <f t="shared" si="169"/>
        <v>2800000</v>
      </c>
      <c r="AH343" s="1546">
        <f t="shared" si="172"/>
        <v>2800000</v>
      </c>
      <c r="AI343" s="1546">
        <f t="shared" si="170"/>
        <v>2800000</v>
      </c>
      <c r="AJ343" s="1518"/>
      <c r="AK343" s="1518"/>
      <c r="AL343" s="1518"/>
      <c r="AM343" s="1518"/>
      <c r="AN343" s="1518"/>
      <c r="AO343" s="1518"/>
      <c r="AP343" s="1518"/>
    </row>
    <row r="344" spans="1:42" s="1520" customFormat="1" ht="48" customHeight="1">
      <c r="A344" s="1563"/>
      <c r="B344" s="1337" t="s">
        <v>2263</v>
      </c>
      <c r="C344" s="1335" t="s">
        <v>259</v>
      </c>
      <c r="D344" s="1337"/>
      <c r="E344" s="1336" t="s">
        <v>751</v>
      </c>
      <c r="F344" s="1336">
        <v>0</v>
      </c>
      <c r="G344" s="1342" t="s">
        <v>225</v>
      </c>
      <c r="H344" s="1337" t="s">
        <v>850</v>
      </c>
      <c r="I344" s="1336">
        <v>0</v>
      </c>
      <c r="J344" s="1342"/>
      <c r="K344" s="1336">
        <v>0</v>
      </c>
      <c r="L344" s="1336">
        <v>0</v>
      </c>
      <c r="M344" s="1336">
        <v>0</v>
      </c>
      <c r="N344" s="1337" t="s">
        <v>204</v>
      </c>
      <c r="O344" s="1631">
        <v>1080000</v>
      </c>
      <c r="P344" s="1573" t="s">
        <v>123</v>
      </c>
      <c r="Q344" s="1539" t="s">
        <v>3530</v>
      </c>
      <c r="R344" s="1511" t="str">
        <f t="shared" si="157"/>
        <v>2.08.01</v>
      </c>
      <c r="S344" s="1512" t="str">
        <f t="shared" si="131"/>
        <v>ALAT KEDOKTERAN</v>
      </c>
      <c r="T344" s="1512">
        <f t="shared" si="132"/>
        <v>5</v>
      </c>
      <c r="U344" s="1608">
        <f t="shared" si="158"/>
        <v>216000</v>
      </c>
      <c r="V344" s="1514">
        <f t="shared" si="159"/>
        <v>8</v>
      </c>
      <c r="W344" s="1609">
        <f t="shared" si="160"/>
        <v>1080000</v>
      </c>
      <c r="X344" s="1609">
        <f t="shared" si="161"/>
        <v>0</v>
      </c>
      <c r="Y344" s="1609">
        <f t="shared" si="162"/>
        <v>0</v>
      </c>
      <c r="Z344" s="1609">
        <f t="shared" si="163"/>
        <v>0</v>
      </c>
      <c r="AA344" s="1609">
        <f t="shared" si="164"/>
        <v>0</v>
      </c>
      <c r="AB344" s="1609">
        <f t="shared" si="165"/>
        <v>0</v>
      </c>
      <c r="AC344" s="1513">
        <f t="shared" si="166"/>
        <v>0</v>
      </c>
      <c r="AD344" s="1515" t="str">
        <f t="shared" si="167"/>
        <v>2006</v>
      </c>
      <c r="AE344" s="1552">
        <f t="shared" si="171"/>
        <v>0</v>
      </c>
      <c r="AF344" s="1516">
        <f t="shared" si="168"/>
        <v>1080000</v>
      </c>
      <c r="AG344" s="1550">
        <f t="shared" si="169"/>
        <v>1080000</v>
      </c>
      <c r="AH344" s="1546">
        <f t="shared" si="172"/>
        <v>1080000</v>
      </c>
      <c r="AI344" s="1546">
        <f t="shared" si="170"/>
        <v>1080000</v>
      </c>
      <c r="AJ344" s="1518"/>
      <c r="AK344" s="1518"/>
      <c r="AL344" s="1518"/>
      <c r="AM344" s="1518"/>
      <c r="AN344" s="1518"/>
      <c r="AO344" s="1518"/>
      <c r="AP344" s="1518"/>
    </row>
    <row r="345" spans="1:42" s="1520" customFormat="1" ht="48" customHeight="1">
      <c r="A345" s="1563"/>
      <c r="B345" s="1337" t="s">
        <v>2220</v>
      </c>
      <c r="C345" s="1335" t="s">
        <v>260</v>
      </c>
      <c r="D345" s="1337"/>
      <c r="E345" s="1336" t="s">
        <v>752</v>
      </c>
      <c r="F345" s="1336">
        <v>0</v>
      </c>
      <c r="G345" s="1342" t="s">
        <v>225</v>
      </c>
      <c r="H345" s="1337" t="s">
        <v>850</v>
      </c>
      <c r="I345" s="1336">
        <v>0</v>
      </c>
      <c r="J345" s="1342"/>
      <c r="K345" s="1336">
        <v>0</v>
      </c>
      <c r="L345" s="1336">
        <v>0</v>
      </c>
      <c r="M345" s="1336">
        <v>0</v>
      </c>
      <c r="N345" s="1337" t="s">
        <v>204</v>
      </c>
      <c r="O345" s="1631">
        <v>2025000</v>
      </c>
      <c r="P345" s="1573" t="s">
        <v>123</v>
      </c>
      <c r="Q345" s="1539"/>
      <c r="R345" s="1511" t="str">
        <f t="shared" si="157"/>
        <v>2.08.01</v>
      </c>
      <c r="S345" s="1512" t="str">
        <f t="shared" si="131"/>
        <v>ALAT KEDOKTERAN</v>
      </c>
      <c r="T345" s="1512">
        <f t="shared" si="132"/>
        <v>5</v>
      </c>
      <c r="U345" s="1608">
        <f t="shared" si="158"/>
        <v>405000</v>
      </c>
      <c r="V345" s="1514">
        <f t="shared" si="159"/>
        <v>8</v>
      </c>
      <c r="W345" s="1609">
        <f t="shared" si="160"/>
        <v>2025000</v>
      </c>
      <c r="X345" s="1609">
        <f t="shared" si="161"/>
        <v>0</v>
      </c>
      <c r="Y345" s="1609">
        <f t="shared" si="162"/>
        <v>0</v>
      </c>
      <c r="Z345" s="1609">
        <f t="shared" si="163"/>
        <v>0</v>
      </c>
      <c r="AA345" s="1609">
        <f t="shared" si="164"/>
        <v>0</v>
      </c>
      <c r="AB345" s="1609">
        <f t="shared" si="165"/>
        <v>0</v>
      </c>
      <c r="AC345" s="1513">
        <f t="shared" si="166"/>
        <v>0</v>
      </c>
      <c r="AD345" s="1515" t="str">
        <f t="shared" si="167"/>
        <v>2006</v>
      </c>
      <c r="AE345" s="1552">
        <f t="shared" si="171"/>
        <v>0</v>
      </c>
      <c r="AF345" s="1516">
        <f t="shared" si="168"/>
        <v>2025000</v>
      </c>
      <c r="AG345" s="1550">
        <f t="shared" si="169"/>
        <v>2025000</v>
      </c>
      <c r="AH345" s="1546">
        <f t="shared" si="172"/>
        <v>2025000</v>
      </c>
      <c r="AI345" s="1546">
        <f t="shared" si="170"/>
        <v>2025000</v>
      </c>
      <c r="AJ345" s="1518"/>
      <c r="AK345" s="1518"/>
      <c r="AL345" s="1518"/>
      <c r="AM345" s="1518"/>
      <c r="AN345" s="1518"/>
      <c r="AO345" s="1518"/>
      <c r="AP345" s="1518"/>
    </row>
    <row r="346" spans="1:42" s="1520" customFormat="1" ht="52" customHeight="1">
      <c r="A346" s="1563"/>
      <c r="B346" s="1337" t="s">
        <v>2220</v>
      </c>
      <c r="C346" s="1335" t="s">
        <v>260</v>
      </c>
      <c r="D346" s="1337"/>
      <c r="E346" s="1336" t="s">
        <v>753</v>
      </c>
      <c r="F346" s="1336">
        <v>0</v>
      </c>
      <c r="G346" s="1342" t="s">
        <v>225</v>
      </c>
      <c r="H346" s="1337" t="s">
        <v>850</v>
      </c>
      <c r="I346" s="1336">
        <v>0</v>
      </c>
      <c r="J346" s="1342"/>
      <c r="K346" s="1336">
        <v>0</v>
      </c>
      <c r="L346" s="1336">
        <v>0</v>
      </c>
      <c r="M346" s="1336">
        <v>0</v>
      </c>
      <c r="N346" s="1337" t="s">
        <v>204</v>
      </c>
      <c r="O346" s="1631">
        <v>1080000</v>
      </c>
      <c r="P346" s="1573" t="s">
        <v>123</v>
      </c>
      <c r="Q346" s="1539"/>
      <c r="R346" s="1511" t="str">
        <f t="shared" si="157"/>
        <v>2.08.01</v>
      </c>
      <c r="S346" s="1512" t="str">
        <f t="shared" si="131"/>
        <v>ALAT KEDOKTERAN</v>
      </c>
      <c r="T346" s="1512">
        <f t="shared" si="132"/>
        <v>5</v>
      </c>
      <c r="U346" s="1608">
        <f t="shared" si="158"/>
        <v>216000</v>
      </c>
      <c r="V346" s="1514">
        <f t="shared" si="159"/>
        <v>8</v>
      </c>
      <c r="W346" s="1609">
        <f t="shared" si="160"/>
        <v>1080000</v>
      </c>
      <c r="X346" s="1609">
        <f t="shared" si="161"/>
        <v>0</v>
      </c>
      <c r="Y346" s="1609">
        <f t="shared" si="162"/>
        <v>0</v>
      </c>
      <c r="Z346" s="1609">
        <f t="shared" si="163"/>
        <v>0</v>
      </c>
      <c r="AA346" s="1609">
        <f t="shared" si="164"/>
        <v>0</v>
      </c>
      <c r="AB346" s="1609">
        <f t="shared" si="165"/>
        <v>0</v>
      </c>
      <c r="AC346" s="1513">
        <f t="shared" si="166"/>
        <v>0</v>
      </c>
      <c r="AD346" s="1515" t="str">
        <f t="shared" si="167"/>
        <v>2006</v>
      </c>
      <c r="AE346" s="1552">
        <f t="shared" si="171"/>
        <v>0</v>
      </c>
      <c r="AF346" s="1516">
        <f t="shared" si="168"/>
        <v>1080000</v>
      </c>
      <c r="AG346" s="1550">
        <f t="shared" si="169"/>
        <v>1080000</v>
      </c>
      <c r="AH346" s="1546">
        <f t="shared" si="172"/>
        <v>1080000</v>
      </c>
      <c r="AI346" s="1546">
        <f t="shared" si="170"/>
        <v>1080000</v>
      </c>
      <c r="AJ346" s="1518"/>
      <c r="AK346" s="1518"/>
      <c r="AL346" s="1518"/>
      <c r="AM346" s="1518"/>
      <c r="AN346" s="1518"/>
      <c r="AO346" s="1518"/>
      <c r="AP346" s="1518"/>
    </row>
    <row r="347" spans="1:42" s="1520" customFormat="1" ht="38" customHeight="1">
      <c r="A347" s="1563"/>
      <c r="B347" s="1337" t="s">
        <v>2220</v>
      </c>
      <c r="C347" s="1335" t="s">
        <v>260</v>
      </c>
      <c r="D347" s="1337"/>
      <c r="E347" s="1336" t="s">
        <v>754</v>
      </c>
      <c r="F347" s="1336">
        <v>0</v>
      </c>
      <c r="G347" s="1342" t="s">
        <v>225</v>
      </c>
      <c r="H347" s="1337" t="s">
        <v>240</v>
      </c>
      <c r="I347" s="1336">
        <v>0</v>
      </c>
      <c r="J347" s="1342"/>
      <c r="K347" s="1336">
        <v>0</v>
      </c>
      <c r="L347" s="1336">
        <v>0</v>
      </c>
      <c r="M347" s="1336">
        <v>0</v>
      </c>
      <c r="N347" s="1337" t="s">
        <v>204</v>
      </c>
      <c r="O347" s="1631">
        <v>1748250.0010242462</v>
      </c>
      <c r="P347" s="1573" t="s">
        <v>123</v>
      </c>
      <c r="Q347" s="1539"/>
      <c r="R347" s="1511" t="str">
        <f t="shared" si="157"/>
        <v>2.08.01</v>
      </c>
      <c r="S347" s="1512" t="str">
        <f t="shared" si="131"/>
        <v>ALAT KEDOKTERAN</v>
      </c>
      <c r="T347" s="1512">
        <f t="shared" si="132"/>
        <v>5</v>
      </c>
      <c r="U347" s="1608">
        <f t="shared" si="158"/>
        <v>349650.00020484923</v>
      </c>
      <c r="V347" s="1514">
        <f t="shared" si="159"/>
        <v>11</v>
      </c>
      <c r="W347" s="1609">
        <f t="shared" si="160"/>
        <v>1748250.0010242462</v>
      </c>
      <c r="X347" s="1609">
        <f t="shared" si="161"/>
        <v>0</v>
      </c>
      <c r="Y347" s="1609">
        <f t="shared" si="162"/>
        <v>0</v>
      </c>
      <c r="Z347" s="1609">
        <f t="shared" si="163"/>
        <v>0</v>
      </c>
      <c r="AA347" s="1609">
        <f t="shared" si="164"/>
        <v>0</v>
      </c>
      <c r="AB347" s="1609">
        <f t="shared" si="165"/>
        <v>0</v>
      </c>
      <c r="AC347" s="1513">
        <f t="shared" si="166"/>
        <v>0</v>
      </c>
      <c r="AD347" s="1515" t="str">
        <f t="shared" si="167"/>
        <v>2003</v>
      </c>
      <c r="AE347" s="1552">
        <f t="shared" si="171"/>
        <v>0</v>
      </c>
      <c r="AF347" s="1516">
        <f t="shared" si="168"/>
        <v>1748250.0010242462</v>
      </c>
      <c r="AG347" s="1550">
        <f t="shared" si="169"/>
        <v>1748250.0010242462</v>
      </c>
      <c r="AH347" s="1546">
        <f t="shared" si="172"/>
        <v>1748250.0010242462</v>
      </c>
      <c r="AI347" s="1546">
        <f t="shared" si="170"/>
        <v>1748250.0010242462</v>
      </c>
      <c r="AJ347" s="1518"/>
      <c r="AK347" s="1518"/>
      <c r="AL347" s="1518"/>
      <c r="AM347" s="1518"/>
      <c r="AN347" s="1518"/>
      <c r="AO347" s="1518"/>
      <c r="AP347" s="1518"/>
    </row>
    <row r="348" spans="1:42" s="1520" customFormat="1" ht="58" customHeight="1">
      <c r="A348" s="1563"/>
      <c r="B348" s="1337" t="s">
        <v>2904</v>
      </c>
      <c r="C348" s="1335" t="s">
        <v>261</v>
      </c>
      <c r="D348" s="1337" t="s">
        <v>733</v>
      </c>
      <c r="E348" s="1336" t="s">
        <v>755</v>
      </c>
      <c r="F348" s="1336">
        <v>0</v>
      </c>
      <c r="G348" s="1342" t="s">
        <v>225</v>
      </c>
      <c r="H348" s="1337" t="s">
        <v>850</v>
      </c>
      <c r="I348" s="1336">
        <v>0</v>
      </c>
      <c r="J348" s="1342"/>
      <c r="K348" s="1336">
        <v>0</v>
      </c>
      <c r="L348" s="1336">
        <v>0</v>
      </c>
      <c r="M348" s="1336">
        <v>0</v>
      </c>
      <c r="N348" s="1337" t="s">
        <v>204</v>
      </c>
      <c r="O348" s="1631">
        <v>1050000</v>
      </c>
      <c r="P348" s="1573" t="s">
        <v>123</v>
      </c>
      <c r="Q348" s="1539"/>
      <c r="R348" s="1511" t="str">
        <f t="shared" si="157"/>
        <v>2.08.01</v>
      </c>
      <c r="S348" s="1512" t="str">
        <f t="shared" si="131"/>
        <v>ALAT KEDOKTERAN</v>
      </c>
      <c r="T348" s="1512">
        <f t="shared" si="132"/>
        <v>5</v>
      </c>
      <c r="U348" s="1608">
        <f t="shared" si="158"/>
        <v>210000</v>
      </c>
      <c r="V348" s="1514">
        <f t="shared" si="159"/>
        <v>8</v>
      </c>
      <c r="W348" s="1609">
        <f t="shared" si="160"/>
        <v>1050000</v>
      </c>
      <c r="X348" s="1609">
        <f t="shared" si="161"/>
        <v>0</v>
      </c>
      <c r="Y348" s="1609">
        <f t="shared" si="162"/>
        <v>0</v>
      </c>
      <c r="Z348" s="1609">
        <f t="shared" si="163"/>
        <v>0</v>
      </c>
      <c r="AA348" s="1609">
        <f t="shared" si="164"/>
        <v>0</v>
      </c>
      <c r="AB348" s="1609">
        <f t="shared" si="165"/>
        <v>0</v>
      </c>
      <c r="AC348" s="1513">
        <f t="shared" si="166"/>
        <v>0</v>
      </c>
      <c r="AD348" s="1515" t="str">
        <f t="shared" si="167"/>
        <v>2006</v>
      </c>
      <c r="AE348" s="1552">
        <f t="shared" si="171"/>
        <v>0</v>
      </c>
      <c r="AF348" s="1516">
        <f t="shared" si="168"/>
        <v>1050000</v>
      </c>
      <c r="AG348" s="1550">
        <f t="shared" si="169"/>
        <v>1050000</v>
      </c>
      <c r="AH348" s="1546">
        <f t="shared" si="172"/>
        <v>1050000</v>
      </c>
      <c r="AI348" s="1546">
        <f t="shared" si="170"/>
        <v>1050000</v>
      </c>
      <c r="AJ348" s="1518"/>
      <c r="AK348" s="1518"/>
      <c r="AL348" s="1518"/>
      <c r="AM348" s="1518"/>
      <c r="AN348" s="1518"/>
      <c r="AO348" s="1518"/>
      <c r="AP348" s="1518"/>
    </row>
    <row r="349" spans="1:42" s="1520" customFormat="1" ht="38" customHeight="1">
      <c r="A349" s="1563"/>
      <c r="B349" s="1337" t="s">
        <v>2905</v>
      </c>
      <c r="C349" s="1335" t="s">
        <v>262</v>
      </c>
      <c r="D349" s="1337"/>
      <c r="E349" s="1336" t="s">
        <v>749</v>
      </c>
      <c r="F349" s="1336">
        <v>0</v>
      </c>
      <c r="G349" s="1342" t="s">
        <v>225</v>
      </c>
      <c r="H349" s="1337" t="s">
        <v>240</v>
      </c>
      <c r="I349" s="1336">
        <v>0</v>
      </c>
      <c r="J349" s="1578" t="s">
        <v>145</v>
      </c>
      <c r="K349" s="1336">
        <v>0</v>
      </c>
      <c r="L349" s="1336">
        <v>0</v>
      </c>
      <c r="M349" s="1336">
        <v>0</v>
      </c>
      <c r="N349" s="1337" t="s">
        <v>204</v>
      </c>
      <c r="O349" s="1631">
        <v>2025000</v>
      </c>
      <c r="P349" s="1573"/>
      <c r="Q349" s="1539" t="s">
        <v>3530</v>
      </c>
      <c r="R349" s="1511" t="str">
        <f t="shared" si="157"/>
        <v>2.08.01</v>
      </c>
      <c r="S349" s="1512" t="str">
        <f t="shared" si="131"/>
        <v>ALAT KEDOKTERAN</v>
      </c>
      <c r="T349" s="1512">
        <f t="shared" si="132"/>
        <v>5</v>
      </c>
      <c r="U349" s="1608">
        <f t="shared" si="158"/>
        <v>405000</v>
      </c>
      <c r="V349" s="1514">
        <f t="shared" si="159"/>
        <v>11</v>
      </c>
      <c r="W349" s="1609">
        <f t="shared" si="160"/>
        <v>2025000</v>
      </c>
      <c r="X349" s="1609">
        <f t="shared" si="161"/>
        <v>0</v>
      </c>
      <c r="Y349" s="1609">
        <f t="shared" si="162"/>
        <v>0</v>
      </c>
      <c r="Z349" s="1609">
        <f t="shared" si="163"/>
        <v>0</v>
      </c>
      <c r="AA349" s="1609">
        <f t="shared" si="164"/>
        <v>0</v>
      </c>
      <c r="AB349" s="1609">
        <f t="shared" si="165"/>
        <v>0</v>
      </c>
      <c r="AC349" s="1513">
        <f t="shared" si="166"/>
        <v>0</v>
      </c>
      <c r="AD349" s="1515" t="str">
        <f t="shared" si="167"/>
        <v>2003</v>
      </c>
      <c r="AE349" s="1552">
        <f t="shared" si="171"/>
        <v>0</v>
      </c>
      <c r="AF349" s="1516">
        <f t="shared" si="168"/>
        <v>2025000</v>
      </c>
      <c r="AG349" s="1550">
        <f t="shared" si="169"/>
        <v>2025000</v>
      </c>
      <c r="AH349" s="1546">
        <f t="shared" si="172"/>
        <v>2025000</v>
      </c>
      <c r="AI349" s="1546">
        <f t="shared" si="170"/>
        <v>2025000</v>
      </c>
      <c r="AJ349" s="1518"/>
      <c r="AK349" s="1518"/>
      <c r="AL349" s="1518"/>
      <c r="AM349" s="1518"/>
      <c r="AN349" s="1518"/>
      <c r="AO349" s="1518"/>
      <c r="AP349" s="1518"/>
    </row>
    <row r="350" spans="1:42" s="1520" customFormat="1" ht="38" customHeight="1">
      <c r="A350" s="1563"/>
      <c r="B350" s="1337" t="s">
        <v>2312</v>
      </c>
      <c r="C350" s="1335" t="s">
        <v>265</v>
      </c>
      <c r="D350" s="1397" t="s">
        <v>732</v>
      </c>
      <c r="E350" s="1336" t="s">
        <v>758</v>
      </c>
      <c r="F350" s="1336">
        <v>0</v>
      </c>
      <c r="G350" s="1342" t="s">
        <v>229</v>
      </c>
      <c r="H350" s="1337" t="s">
        <v>166</v>
      </c>
      <c r="I350" s="1336">
        <v>0</v>
      </c>
      <c r="J350" s="1342"/>
      <c r="K350" s="1336">
        <v>0</v>
      </c>
      <c r="L350" s="1336">
        <v>0</v>
      </c>
      <c r="M350" s="1336">
        <v>0</v>
      </c>
      <c r="N350" s="1337" t="s">
        <v>204</v>
      </c>
      <c r="O350" s="1631">
        <v>1083250.0010242462</v>
      </c>
      <c r="P350" s="1573"/>
      <c r="Q350" s="1539"/>
      <c r="R350" s="1511" t="str">
        <f t="shared" si="157"/>
        <v>2.08.01</v>
      </c>
      <c r="S350" s="1512" t="str">
        <f t="shared" si="131"/>
        <v>ALAT KEDOKTERAN</v>
      </c>
      <c r="T350" s="1512">
        <f t="shared" si="132"/>
        <v>5</v>
      </c>
      <c r="U350" s="1608">
        <f t="shared" si="158"/>
        <v>216650.00020484923</v>
      </c>
      <c r="V350" s="1514">
        <f t="shared" si="159"/>
        <v>12</v>
      </c>
      <c r="W350" s="1609">
        <f t="shared" si="160"/>
        <v>1083250.0010242462</v>
      </c>
      <c r="X350" s="1609">
        <f t="shared" si="161"/>
        <v>0</v>
      </c>
      <c r="Y350" s="1609">
        <f t="shared" si="162"/>
        <v>0</v>
      </c>
      <c r="Z350" s="1609">
        <f t="shared" si="163"/>
        <v>0</v>
      </c>
      <c r="AA350" s="1609">
        <f t="shared" si="164"/>
        <v>0</v>
      </c>
      <c r="AB350" s="1609">
        <f t="shared" si="165"/>
        <v>0</v>
      </c>
      <c r="AC350" s="1513">
        <f t="shared" si="166"/>
        <v>0</v>
      </c>
      <c r="AD350" s="1515" t="str">
        <f t="shared" si="167"/>
        <v>2002</v>
      </c>
      <c r="AE350" s="1552">
        <f t="shared" si="171"/>
        <v>0</v>
      </c>
      <c r="AF350" s="1516">
        <f t="shared" si="168"/>
        <v>1083250.0010242462</v>
      </c>
      <c r="AG350" s="1550">
        <f t="shared" si="169"/>
        <v>1083250.0010242462</v>
      </c>
      <c r="AH350" s="1546">
        <f t="shared" si="172"/>
        <v>1083250.0010242462</v>
      </c>
      <c r="AI350" s="1546">
        <f t="shared" si="170"/>
        <v>1083250.0010242462</v>
      </c>
      <c r="AJ350" s="1518"/>
      <c r="AK350" s="1518"/>
      <c r="AL350" s="1518"/>
      <c r="AM350" s="1518"/>
      <c r="AN350" s="1518"/>
      <c r="AO350" s="1518"/>
      <c r="AP350" s="1518"/>
    </row>
    <row r="351" spans="1:42" s="1518" customFormat="1" ht="38" customHeight="1">
      <c r="A351" s="1563"/>
      <c r="B351" s="1337" t="s">
        <v>2263</v>
      </c>
      <c r="C351" s="1335" t="s">
        <v>273</v>
      </c>
      <c r="D351" s="1397" t="s">
        <v>732</v>
      </c>
      <c r="E351" s="1336" t="s">
        <v>145</v>
      </c>
      <c r="F351" s="1336">
        <v>0</v>
      </c>
      <c r="G351" s="1342" t="s">
        <v>223</v>
      </c>
      <c r="H351" s="1337" t="s">
        <v>164</v>
      </c>
      <c r="I351" s="1336">
        <v>0</v>
      </c>
      <c r="J351" s="1578" t="s">
        <v>145</v>
      </c>
      <c r="K351" s="1336">
        <v>0</v>
      </c>
      <c r="L351" s="1336">
        <v>0</v>
      </c>
      <c r="M351" s="1336">
        <v>0</v>
      </c>
      <c r="N351" s="1337" t="s">
        <v>204</v>
      </c>
      <c r="O351" s="1631">
        <v>11250000</v>
      </c>
      <c r="P351" s="1573"/>
      <c r="Q351" s="1539" t="s">
        <v>3530</v>
      </c>
      <c r="R351" s="1511" t="str">
        <f t="shared" si="157"/>
        <v>2.08.01</v>
      </c>
      <c r="S351" s="1512" t="str">
        <f t="shared" ref="S351:S371" si="173">VLOOKUP(R351,kelompok,2,0)</f>
        <v>ALAT KEDOKTERAN</v>
      </c>
      <c r="T351" s="1512">
        <f t="shared" ref="T351:T371" si="174">VLOOKUP(R351,MASAMANFAAT,4,0)</f>
        <v>5</v>
      </c>
      <c r="U351" s="1608">
        <f t="shared" si="158"/>
        <v>2250000</v>
      </c>
      <c r="V351" s="1514">
        <f t="shared" si="159"/>
        <v>10</v>
      </c>
      <c r="W351" s="1609">
        <f t="shared" si="160"/>
        <v>11250000</v>
      </c>
      <c r="X351" s="1609">
        <f t="shared" si="161"/>
        <v>0</v>
      </c>
      <c r="Y351" s="1609">
        <f t="shared" si="162"/>
        <v>0</v>
      </c>
      <c r="Z351" s="1609">
        <f t="shared" si="163"/>
        <v>0</v>
      </c>
      <c r="AA351" s="1609">
        <f t="shared" si="164"/>
        <v>0</v>
      </c>
      <c r="AB351" s="1609">
        <f t="shared" si="165"/>
        <v>0</v>
      </c>
      <c r="AC351" s="1513">
        <f t="shared" si="166"/>
        <v>0</v>
      </c>
      <c r="AD351" s="1515" t="str">
        <f t="shared" si="167"/>
        <v>2004</v>
      </c>
      <c r="AE351" s="1552">
        <f t="shared" si="171"/>
        <v>0</v>
      </c>
      <c r="AF351" s="1516">
        <f t="shared" si="168"/>
        <v>11250000</v>
      </c>
      <c r="AG351" s="1550">
        <f t="shared" si="169"/>
        <v>11250000</v>
      </c>
      <c r="AH351" s="1546">
        <f t="shared" si="172"/>
        <v>11250000</v>
      </c>
      <c r="AI351" s="1546">
        <f t="shared" si="170"/>
        <v>11250000</v>
      </c>
    </row>
    <row r="352" spans="1:42" s="1518" customFormat="1" ht="38" customHeight="1">
      <c r="A352" s="1563"/>
      <c r="B352" s="1337" t="s">
        <v>2263</v>
      </c>
      <c r="C352" s="1335" t="s">
        <v>274</v>
      </c>
      <c r="D352" s="1397" t="s">
        <v>732</v>
      </c>
      <c r="E352" s="1336" t="s">
        <v>145</v>
      </c>
      <c r="F352" s="1336">
        <v>0</v>
      </c>
      <c r="G352" s="1342" t="s">
        <v>223</v>
      </c>
      <c r="H352" s="1337" t="s">
        <v>164</v>
      </c>
      <c r="I352" s="1336">
        <v>0</v>
      </c>
      <c r="J352" s="1578" t="s">
        <v>145</v>
      </c>
      <c r="K352" s="1336">
        <v>0</v>
      </c>
      <c r="L352" s="1336">
        <v>0</v>
      </c>
      <c r="M352" s="1336">
        <v>0</v>
      </c>
      <c r="N352" s="1337" t="s">
        <v>204</v>
      </c>
      <c r="O352" s="1631">
        <v>16500000</v>
      </c>
      <c r="P352" s="1573"/>
      <c r="Q352" s="1539" t="s">
        <v>3530</v>
      </c>
      <c r="R352" s="1511" t="str">
        <f t="shared" si="157"/>
        <v>2.08.01</v>
      </c>
      <c r="S352" s="1512" t="str">
        <f t="shared" si="173"/>
        <v>ALAT KEDOKTERAN</v>
      </c>
      <c r="T352" s="1512">
        <f t="shared" si="174"/>
        <v>5</v>
      </c>
      <c r="U352" s="1608">
        <f t="shared" si="158"/>
        <v>3300000</v>
      </c>
      <c r="V352" s="1514">
        <f t="shared" si="159"/>
        <v>10</v>
      </c>
      <c r="W352" s="1609">
        <f t="shared" si="160"/>
        <v>16500000</v>
      </c>
      <c r="X352" s="1609">
        <f t="shared" si="161"/>
        <v>0</v>
      </c>
      <c r="Y352" s="1609">
        <f t="shared" si="162"/>
        <v>0</v>
      </c>
      <c r="Z352" s="1609">
        <f t="shared" si="163"/>
        <v>0</v>
      </c>
      <c r="AA352" s="1609">
        <f t="shared" si="164"/>
        <v>0</v>
      </c>
      <c r="AB352" s="1609">
        <f t="shared" si="165"/>
        <v>0</v>
      </c>
      <c r="AC352" s="1513">
        <f t="shared" si="166"/>
        <v>0</v>
      </c>
      <c r="AD352" s="1515" t="str">
        <f t="shared" si="167"/>
        <v>2004</v>
      </c>
      <c r="AE352" s="1552">
        <f t="shared" si="171"/>
        <v>0</v>
      </c>
      <c r="AF352" s="1516">
        <f t="shared" si="168"/>
        <v>16500000</v>
      </c>
      <c r="AG352" s="1550">
        <f t="shared" si="169"/>
        <v>16500000</v>
      </c>
      <c r="AH352" s="1546">
        <f t="shared" si="172"/>
        <v>16500000</v>
      </c>
      <c r="AI352" s="1546">
        <f t="shared" si="170"/>
        <v>16500000</v>
      </c>
    </row>
    <row r="353" spans="1:42" s="1518" customFormat="1" ht="38" customHeight="1">
      <c r="A353" s="1563"/>
      <c r="B353" s="1337" t="s">
        <v>3552</v>
      </c>
      <c r="C353" s="1335" t="s">
        <v>276</v>
      </c>
      <c r="D353" s="1397" t="s">
        <v>732</v>
      </c>
      <c r="E353" s="1336" t="s">
        <v>764</v>
      </c>
      <c r="F353" s="1336">
        <v>0</v>
      </c>
      <c r="G353" s="1342" t="s">
        <v>221</v>
      </c>
      <c r="H353" s="1337" t="s">
        <v>164</v>
      </c>
      <c r="I353" s="1336">
        <v>0</v>
      </c>
      <c r="J353" s="1342"/>
      <c r="K353" s="1336">
        <v>0</v>
      </c>
      <c r="L353" s="1336">
        <v>0</v>
      </c>
      <c r="M353" s="1336">
        <v>0</v>
      </c>
      <c r="N353" s="1337" t="s">
        <v>204</v>
      </c>
      <c r="O353" s="1631">
        <v>24500000</v>
      </c>
      <c r="P353" s="1573"/>
      <c r="Q353" s="1539"/>
      <c r="R353" s="1511" t="str">
        <f t="shared" si="157"/>
        <v>2.08.01</v>
      </c>
      <c r="S353" s="1512" t="str">
        <f t="shared" si="173"/>
        <v>ALAT KEDOKTERAN</v>
      </c>
      <c r="T353" s="1512">
        <f t="shared" si="174"/>
        <v>5</v>
      </c>
      <c r="U353" s="1608">
        <f t="shared" si="158"/>
        <v>4900000</v>
      </c>
      <c r="V353" s="1514">
        <f t="shared" si="159"/>
        <v>10</v>
      </c>
      <c r="W353" s="1609">
        <f t="shared" si="160"/>
        <v>24500000</v>
      </c>
      <c r="X353" s="1609">
        <f t="shared" si="161"/>
        <v>0</v>
      </c>
      <c r="Y353" s="1609">
        <f t="shared" si="162"/>
        <v>0</v>
      </c>
      <c r="Z353" s="1609">
        <f t="shared" si="163"/>
        <v>0</v>
      </c>
      <c r="AA353" s="1609">
        <f t="shared" si="164"/>
        <v>0</v>
      </c>
      <c r="AB353" s="1609">
        <f t="shared" si="165"/>
        <v>0</v>
      </c>
      <c r="AC353" s="1513">
        <f t="shared" si="166"/>
        <v>0</v>
      </c>
      <c r="AD353" s="1515" t="str">
        <f t="shared" si="167"/>
        <v>2004</v>
      </c>
      <c r="AE353" s="1552">
        <f t="shared" si="171"/>
        <v>0</v>
      </c>
      <c r="AF353" s="1516">
        <f t="shared" si="168"/>
        <v>24500000</v>
      </c>
      <c r="AG353" s="1550">
        <f t="shared" si="169"/>
        <v>24500000</v>
      </c>
      <c r="AH353" s="1546">
        <f t="shared" si="172"/>
        <v>24500000</v>
      </c>
      <c r="AI353" s="1546">
        <f t="shared" si="170"/>
        <v>24500000</v>
      </c>
    </row>
    <row r="354" spans="1:42" s="1518" customFormat="1" ht="38" customHeight="1">
      <c r="A354" s="1563"/>
      <c r="B354" s="1337" t="s">
        <v>2263</v>
      </c>
      <c r="C354" s="1335" t="s">
        <v>280</v>
      </c>
      <c r="D354" s="1397" t="s">
        <v>732</v>
      </c>
      <c r="E354" s="1336" t="s">
        <v>768</v>
      </c>
      <c r="F354" s="1336">
        <v>0</v>
      </c>
      <c r="G354" s="1342" t="s">
        <v>221</v>
      </c>
      <c r="H354" s="1337" t="s">
        <v>164</v>
      </c>
      <c r="I354" s="1336">
        <v>0</v>
      </c>
      <c r="J354" s="1342"/>
      <c r="K354" s="1336">
        <v>0</v>
      </c>
      <c r="L354" s="1336">
        <v>0</v>
      </c>
      <c r="M354" s="1336">
        <v>0</v>
      </c>
      <c r="N354" s="1337" t="s">
        <v>204</v>
      </c>
      <c r="O354" s="1631">
        <v>14875000</v>
      </c>
      <c r="P354" s="1573"/>
      <c r="Q354" s="1539" t="s">
        <v>3530</v>
      </c>
      <c r="R354" s="1511" t="str">
        <f t="shared" si="157"/>
        <v>2.08.01</v>
      </c>
      <c r="S354" s="1512" t="str">
        <f t="shared" si="173"/>
        <v>ALAT KEDOKTERAN</v>
      </c>
      <c r="T354" s="1512">
        <f t="shared" si="174"/>
        <v>5</v>
      </c>
      <c r="U354" s="1608">
        <f t="shared" si="158"/>
        <v>2975000</v>
      </c>
      <c r="V354" s="1514">
        <f t="shared" si="159"/>
        <v>10</v>
      </c>
      <c r="W354" s="1609">
        <f t="shared" si="160"/>
        <v>14875000</v>
      </c>
      <c r="X354" s="1609">
        <f t="shared" si="161"/>
        <v>0</v>
      </c>
      <c r="Y354" s="1609">
        <f t="shared" si="162"/>
        <v>0</v>
      </c>
      <c r="Z354" s="1609">
        <f t="shared" si="163"/>
        <v>0</v>
      </c>
      <c r="AA354" s="1609">
        <f t="shared" si="164"/>
        <v>0</v>
      </c>
      <c r="AB354" s="1609">
        <f t="shared" si="165"/>
        <v>0</v>
      </c>
      <c r="AC354" s="1513">
        <f t="shared" si="166"/>
        <v>0</v>
      </c>
      <c r="AD354" s="1515" t="str">
        <f t="shared" si="167"/>
        <v>2004</v>
      </c>
      <c r="AE354" s="1552">
        <f t="shared" si="171"/>
        <v>0</v>
      </c>
      <c r="AF354" s="1516">
        <f t="shared" si="168"/>
        <v>14875000</v>
      </c>
      <c r="AG354" s="1550">
        <f t="shared" si="169"/>
        <v>14875000</v>
      </c>
      <c r="AH354" s="1546">
        <f t="shared" si="172"/>
        <v>14875000</v>
      </c>
      <c r="AI354" s="1546">
        <f t="shared" si="170"/>
        <v>14875000</v>
      </c>
    </row>
    <row r="355" spans="1:42" s="1518" customFormat="1" ht="38" customHeight="1">
      <c r="A355" s="1563"/>
      <c r="B355" s="1337" t="s">
        <v>2900</v>
      </c>
      <c r="C355" s="1335" t="s">
        <v>255</v>
      </c>
      <c r="D355" s="1397" t="s">
        <v>732</v>
      </c>
      <c r="E355" s="1336" t="s">
        <v>145</v>
      </c>
      <c r="F355" s="1336">
        <v>0</v>
      </c>
      <c r="G355" s="1342" t="s">
        <v>225</v>
      </c>
      <c r="H355" s="1337" t="s">
        <v>165</v>
      </c>
      <c r="I355" s="1336">
        <v>0</v>
      </c>
      <c r="J355" s="1578" t="s">
        <v>145</v>
      </c>
      <c r="K355" s="1336">
        <v>0</v>
      </c>
      <c r="L355" s="1336">
        <v>0</v>
      </c>
      <c r="M355" s="1336">
        <v>0</v>
      </c>
      <c r="N355" s="1337" t="s">
        <v>204</v>
      </c>
      <c r="O355" s="1631">
        <v>15600000</v>
      </c>
      <c r="P355" s="1573" t="s">
        <v>123</v>
      </c>
      <c r="Q355" s="1539"/>
      <c r="R355" s="1511" t="str">
        <f t="shared" si="157"/>
        <v>2.08.01</v>
      </c>
      <c r="S355" s="1512" t="str">
        <f t="shared" si="173"/>
        <v>ALAT KEDOKTERAN</v>
      </c>
      <c r="T355" s="1512">
        <f t="shared" si="174"/>
        <v>5</v>
      </c>
      <c r="U355" s="1608">
        <f t="shared" si="158"/>
        <v>3120000</v>
      </c>
      <c r="V355" s="1514">
        <f t="shared" si="159"/>
        <v>13</v>
      </c>
      <c r="W355" s="1609">
        <f t="shared" si="160"/>
        <v>15600000</v>
      </c>
      <c r="X355" s="1609">
        <f t="shared" si="161"/>
        <v>0</v>
      </c>
      <c r="Y355" s="1609">
        <f t="shared" si="162"/>
        <v>0</v>
      </c>
      <c r="Z355" s="1609">
        <f t="shared" si="163"/>
        <v>0</v>
      </c>
      <c r="AA355" s="1609">
        <f t="shared" si="164"/>
        <v>0</v>
      </c>
      <c r="AB355" s="1609">
        <f t="shared" si="165"/>
        <v>0</v>
      </c>
      <c r="AC355" s="1513">
        <f t="shared" si="166"/>
        <v>0</v>
      </c>
      <c r="AD355" s="1515" t="str">
        <f t="shared" si="167"/>
        <v>2001</v>
      </c>
      <c r="AE355" s="1552">
        <f t="shared" si="171"/>
        <v>0</v>
      </c>
      <c r="AF355" s="1516">
        <f t="shared" si="168"/>
        <v>15600000</v>
      </c>
      <c r="AG355" s="1550">
        <f t="shared" si="169"/>
        <v>15600000</v>
      </c>
      <c r="AH355" s="1546">
        <f t="shared" si="172"/>
        <v>15600000</v>
      </c>
      <c r="AI355" s="1546">
        <f t="shared" si="170"/>
        <v>15600000</v>
      </c>
    </row>
    <row r="356" spans="1:42" s="1518" customFormat="1" ht="38" customHeight="1">
      <c r="A356" s="1563"/>
      <c r="B356" s="1337" t="s">
        <v>3552</v>
      </c>
      <c r="C356" s="1335" t="s">
        <v>276</v>
      </c>
      <c r="D356" s="1397" t="s">
        <v>732</v>
      </c>
      <c r="E356" s="1336" t="s">
        <v>771</v>
      </c>
      <c r="F356" s="1336">
        <v>0</v>
      </c>
      <c r="G356" s="1342" t="s">
        <v>221</v>
      </c>
      <c r="H356" s="1337" t="s">
        <v>850</v>
      </c>
      <c r="I356" s="1336">
        <v>0</v>
      </c>
      <c r="J356" s="1578" t="s">
        <v>145</v>
      </c>
      <c r="K356" s="1336">
        <v>0</v>
      </c>
      <c r="L356" s="1336">
        <v>0</v>
      </c>
      <c r="M356" s="1336">
        <v>0</v>
      </c>
      <c r="N356" s="1337" t="s">
        <v>204</v>
      </c>
      <c r="O356" s="1631">
        <v>28000000</v>
      </c>
      <c r="P356" s="1573"/>
      <c r="Q356" s="1539"/>
      <c r="R356" s="1511" t="str">
        <f t="shared" si="157"/>
        <v>2.08.01</v>
      </c>
      <c r="S356" s="1512" t="str">
        <f t="shared" si="173"/>
        <v>ALAT KEDOKTERAN</v>
      </c>
      <c r="T356" s="1512">
        <f t="shared" si="174"/>
        <v>5</v>
      </c>
      <c r="U356" s="1608">
        <f t="shared" si="158"/>
        <v>5600000</v>
      </c>
      <c r="V356" s="1514">
        <f t="shared" si="159"/>
        <v>8</v>
      </c>
      <c r="W356" s="1609">
        <f t="shared" si="160"/>
        <v>28000000</v>
      </c>
      <c r="X356" s="1609">
        <f t="shared" si="161"/>
        <v>0</v>
      </c>
      <c r="Y356" s="1609">
        <f t="shared" si="162"/>
        <v>0</v>
      </c>
      <c r="Z356" s="1609">
        <f t="shared" si="163"/>
        <v>0</v>
      </c>
      <c r="AA356" s="1609">
        <f t="shared" si="164"/>
        <v>0</v>
      </c>
      <c r="AB356" s="1609">
        <f t="shared" si="165"/>
        <v>0</v>
      </c>
      <c r="AC356" s="1513">
        <f t="shared" si="166"/>
        <v>0</v>
      </c>
      <c r="AD356" s="1515" t="str">
        <f t="shared" si="167"/>
        <v>2006</v>
      </c>
      <c r="AE356" s="1552">
        <f t="shared" si="171"/>
        <v>0</v>
      </c>
      <c r="AF356" s="1516">
        <f t="shared" si="168"/>
        <v>28000000</v>
      </c>
      <c r="AG356" s="1550">
        <f t="shared" si="169"/>
        <v>28000000</v>
      </c>
      <c r="AH356" s="1546">
        <f t="shared" si="172"/>
        <v>28000000</v>
      </c>
      <c r="AI356" s="1546">
        <f t="shared" si="170"/>
        <v>28000000</v>
      </c>
    </row>
    <row r="357" spans="1:42" s="1520" customFormat="1" ht="38" customHeight="1">
      <c r="A357" s="1563"/>
      <c r="B357" s="1337" t="s">
        <v>2900</v>
      </c>
      <c r="C357" s="1335" t="s">
        <v>255</v>
      </c>
      <c r="D357" s="1397" t="s">
        <v>732</v>
      </c>
      <c r="E357" s="1336" t="s">
        <v>740</v>
      </c>
      <c r="F357" s="1336">
        <v>0</v>
      </c>
      <c r="G357" s="1342" t="s">
        <v>225</v>
      </c>
      <c r="H357" s="1337" t="s">
        <v>851</v>
      </c>
      <c r="I357" s="1336">
        <v>0</v>
      </c>
      <c r="J357" s="1578" t="s">
        <v>145</v>
      </c>
      <c r="K357" s="1336">
        <v>0</v>
      </c>
      <c r="L357" s="1336">
        <v>0</v>
      </c>
      <c r="M357" s="1336">
        <v>0</v>
      </c>
      <c r="N357" s="1337" t="s">
        <v>204</v>
      </c>
      <c r="O357" s="1631">
        <v>2400000</v>
      </c>
      <c r="P357" s="1573"/>
      <c r="Q357" s="1539"/>
      <c r="R357" s="1511" t="str">
        <f t="shared" si="157"/>
        <v>2.08.01</v>
      </c>
      <c r="S357" s="1512" t="str">
        <f t="shared" si="173"/>
        <v>ALAT KEDOKTERAN</v>
      </c>
      <c r="T357" s="1512">
        <f t="shared" si="174"/>
        <v>5</v>
      </c>
      <c r="U357" s="1608">
        <f t="shared" si="158"/>
        <v>480000</v>
      </c>
      <c r="V357" s="1514">
        <f t="shared" si="159"/>
        <v>14</v>
      </c>
      <c r="W357" s="1609">
        <f t="shared" si="160"/>
        <v>2400000</v>
      </c>
      <c r="X357" s="1609">
        <f t="shared" si="161"/>
        <v>0</v>
      </c>
      <c r="Y357" s="1609">
        <f t="shared" si="162"/>
        <v>0</v>
      </c>
      <c r="Z357" s="1609">
        <f t="shared" si="163"/>
        <v>0</v>
      </c>
      <c r="AA357" s="1609">
        <f t="shared" si="164"/>
        <v>0</v>
      </c>
      <c r="AB357" s="1609">
        <f t="shared" si="165"/>
        <v>0</v>
      </c>
      <c r="AC357" s="1513">
        <f t="shared" si="166"/>
        <v>0</v>
      </c>
      <c r="AD357" s="1515" t="str">
        <f t="shared" si="167"/>
        <v>2000</v>
      </c>
      <c r="AE357" s="1552">
        <f t="shared" si="171"/>
        <v>0</v>
      </c>
      <c r="AF357" s="1516">
        <f t="shared" si="168"/>
        <v>2400000</v>
      </c>
      <c r="AG357" s="1550">
        <f t="shared" ref="AG357:AG379" si="175">W357+X357+Y357+Z357+AA357</f>
        <v>2400000</v>
      </c>
      <c r="AH357" s="1546">
        <f t="shared" si="172"/>
        <v>2400000</v>
      </c>
      <c r="AI357" s="1546">
        <f t="shared" si="170"/>
        <v>2400000</v>
      </c>
      <c r="AJ357" s="1518"/>
      <c r="AK357" s="1518"/>
      <c r="AL357" s="1518"/>
      <c r="AM357" s="1518"/>
      <c r="AN357" s="1518"/>
      <c r="AO357" s="1518"/>
      <c r="AP357" s="1518"/>
    </row>
    <row r="358" spans="1:42" s="1520" customFormat="1" ht="38" customHeight="1">
      <c r="A358" s="1563"/>
      <c r="B358" s="1337" t="s">
        <v>2900</v>
      </c>
      <c r="C358" s="1335" t="s">
        <v>255</v>
      </c>
      <c r="D358" s="1397" t="s">
        <v>732</v>
      </c>
      <c r="E358" s="1336" t="s">
        <v>740</v>
      </c>
      <c r="F358" s="1336">
        <v>0</v>
      </c>
      <c r="G358" s="1342" t="s">
        <v>225</v>
      </c>
      <c r="H358" s="1337">
        <v>2005</v>
      </c>
      <c r="I358" s="1336">
        <v>0</v>
      </c>
      <c r="J358" s="1578" t="s">
        <v>145</v>
      </c>
      <c r="K358" s="1336">
        <v>0</v>
      </c>
      <c r="L358" s="1336">
        <v>0</v>
      </c>
      <c r="M358" s="1336">
        <v>0</v>
      </c>
      <c r="N358" s="1337" t="s">
        <v>204</v>
      </c>
      <c r="O358" s="1631">
        <v>1200000</v>
      </c>
      <c r="P358" s="1573"/>
      <c r="Q358" s="1539"/>
      <c r="R358" s="1511" t="str">
        <f t="shared" si="157"/>
        <v>2.08.01</v>
      </c>
      <c r="S358" s="1512" t="str">
        <f t="shared" si="173"/>
        <v>ALAT KEDOKTERAN</v>
      </c>
      <c r="T358" s="1512">
        <f t="shared" si="174"/>
        <v>5</v>
      </c>
      <c r="U358" s="1608">
        <f t="shared" si="158"/>
        <v>240000</v>
      </c>
      <c r="V358" s="1514">
        <f t="shared" si="159"/>
        <v>9</v>
      </c>
      <c r="W358" s="1609">
        <f t="shared" si="160"/>
        <v>1200000</v>
      </c>
      <c r="X358" s="1609">
        <f t="shared" si="161"/>
        <v>0</v>
      </c>
      <c r="Y358" s="1609">
        <f t="shared" si="162"/>
        <v>0</v>
      </c>
      <c r="Z358" s="1609">
        <f t="shared" si="163"/>
        <v>0</v>
      </c>
      <c r="AA358" s="1609">
        <f t="shared" si="164"/>
        <v>0</v>
      </c>
      <c r="AB358" s="1609">
        <f t="shared" si="165"/>
        <v>0</v>
      </c>
      <c r="AC358" s="1513">
        <f t="shared" si="166"/>
        <v>0</v>
      </c>
      <c r="AD358" s="1515">
        <f t="shared" si="167"/>
        <v>2005</v>
      </c>
      <c r="AE358" s="1552">
        <f t="shared" si="171"/>
        <v>0</v>
      </c>
      <c r="AF358" s="1516">
        <f t="shared" si="168"/>
        <v>1200000</v>
      </c>
      <c r="AG358" s="1550">
        <f t="shared" si="175"/>
        <v>1200000</v>
      </c>
      <c r="AH358" s="1546">
        <f t="shared" ref="AH358:AH379" si="176">AG358+AB358</f>
        <v>1200000</v>
      </c>
      <c r="AI358" s="1546">
        <f t="shared" si="170"/>
        <v>1200000</v>
      </c>
      <c r="AJ358" s="1518"/>
      <c r="AK358" s="1518"/>
      <c r="AL358" s="1518"/>
      <c r="AM358" s="1518"/>
      <c r="AN358" s="1518"/>
      <c r="AO358" s="1518"/>
      <c r="AP358" s="1518"/>
    </row>
    <row r="359" spans="1:42" s="1520" customFormat="1" ht="38" customHeight="1">
      <c r="A359" s="1563"/>
      <c r="B359" s="1337" t="s">
        <v>2905</v>
      </c>
      <c r="C359" s="1335" t="s">
        <v>288</v>
      </c>
      <c r="D359" s="1397" t="s">
        <v>732</v>
      </c>
      <c r="E359" s="1336" t="s">
        <v>759</v>
      </c>
      <c r="F359" s="1336">
        <v>0</v>
      </c>
      <c r="G359" s="1342" t="s">
        <v>230</v>
      </c>
      <c r="H359" s="1337" t="s">
        <v>167</v>
      </c>
      <c r="I359" s="1336">
        <v>0</v>
      </c>
      <c r="J359" s="1578" t="s">
        <v>145</v>
      </c>
      <c r="K359" s="1336">
        <v>0</v>
      </c>
      <c r="L359" s="1336">
        <v>0</v>
      </c>
      <c r="M359" s="1336">
        <v>0</v>
      </c>
      <c r="N359" s="1337" t="s">
        <v>204</v>
      </c>
      <c r="O359" s="1631">
        <v>1760000</v>
      </c>
      <c r="P359" s="1573"/>
      <c r="Q359" s="1539" t="s">
        <v>3530</v>
      </c>
      <c r="R359" s="1511" t="str">
        <f t="shared" si="157"/>
        <v>2.08.01</v>
      </c>
      <c r="S359" s="1512" t="str">
        <f t="shared" si="173"/>
        <v>ALAT KEDOKTERAN</v>
      </c>
      <c r="T359" s="1512">
        <f t="shared" si="174"/>
        <v>5</v>
      </c>
      <c r="U359" s="1608">
        <f t="shared" si="158"/>
        <v>352000</v>
      </c>
      <c r="V359" s="1514">
        <f t="shared" si="159"/>
        <v>9</v>
      </c>
      <c r="W359" s="1609">
        <f t="shared" si="160"/>
        <v>1760000</v>
      </c>
      <c r="X359" s="1609">
        <f t="shared" si="161"/>
        <v>0</v>
      </c>
      <c r="Y359" s="1609">
        <f t="shared" si="162"/>
        <v>0</v>
      </c>
      <c r="Z359" s="1609">
        <f t="shared" si="163"/>
        <v>0</v>
      </c>
      <c r="AA359" s="1609">
        <f t="shared" si="164"/>
        <v>0</v>
      </c>
      <c r="AB359" s="1609">
        <f t="shared" si="165"/>
        <v>0</v>
      </c>
      <c r="AC359" s="1513">
        <f t="shared" si="166"/>
        <v>0</v>
      </c>
      <c r="AD359" s="1515" t="str">
        <f t="shared" si="167"/>
        <v>2005</v>
      </c>
      <c r="AE359" s="1552">
        <f t="shared" si="171"/>
        <v>0</v>
      </c>
      <c r="AF359" s="1516">
        <f t="shared" si="168"/>
        <v>1760000</v>
      </c>
      <c r="AG359" s="1550">
        <f t="shared" si="175"/>
        <v>1760000</v>
      </c>
      <c r="AH359" s="1546">
        <f t="shared" si="176"/>
        <v>1760000</v>
      </c>
      <c r="AI359" s="1546">
        <f t="shared" si="170"/>
        <v>1760000</v>
      </c>
      <c r="AJ359" s="1518"/>
      <c r="AK359" s="1518"/>
      <c r="AL359" s="1518"/>
      <c r="AM359" s="1518"/>
      <c r="AN359" s="1518"/>
      <c r="AO359" s="1518"/>
      <c r="AP359" s="1518"/>
    </row>
    <row r="360" spans="1:42" s="1520" customFormat="1" ht="38" customHeight="1">
      <c r="A360" s="1563"/>
      <c r="B360" s="1337" t="s">
        <v>2263</v>
      </c>
      <c r="C360" s="1335" t="s">
        <v>289</v>
      </c>
      <c r="D360" s="1397" t="s">
        <v>732</v>
      </c>
      <c r="E360" s="1336" t="s">
        <v>776</v>
      </c>
      <c r="F360" s="1336">
        <v>0</v>
      </c>
      <c r="G360" s="1342" t="s">
        <v>225</v>
      </c>
      <c r="H360" s="1337" t="s">
        <v>165</v>
      </c>
      <c r="I360" s="1336">
        <v>0</v>
      </c>
      <c r="J360" s="1578" t="s">
        <v>145</v>
      </c>
      <c r="K360" s="1336">
        <v>0</v>
      </c>
      <c r="L360" s="1336">
        <v>0</v>
      </c>
      <c r="M360" s="1336">
        <v>0</v>
      </c>
      <c r="N360" s="1337" t="s">
        <v>204</v>
      </c>
      <c r="O360" s="1631">
        <v>1200000</v>
      </c>
      <c r="P360" s="1573"/>
      <c r="Q360" s="1539" t="s">
        <v>3530</v>
      </c>
      <c r="R360" s="1511" t="str">
        <f t="shared" si="157"/>
        <v>2.08.01</v>
      </c>
      <c r="S360" s="1512" t="str">
        <f t="shared" si="173"/>
        <v>ALAT KEDOKTERAN</v>
      </c>
      <c r="T360" s="1512">
        <f t="shared" si="174"/>
        <v>5</v>
      </c>
      <c r="U360" s="1608">
        <f t="shared" si="158"/>
        <v>240000</v>
      </c>
      <c r="V360" s="1514">
        <f t="shared" si="159"/>
        <v>13</v>
      </c>
      <c r="W360" s="1609">
        <f t="shared" si="160"/>
        <v>1200000</v>
      </c>
      <c r="X360" s="1609">
        <f t="shared" si="161"/>
        <v>0</v>
      </c>
      <c r="Y360" s="1609">
        <f t="shared" si="162"/>
        <v>0</v>
      </c>
      <c r="Z360" s="1609">
        <f t="shared" si="163"/>
        <v>0</v>
      </c>
      <c r="AA360" s="1609">
        <f t="shared" si="164"/>
        <v>0</v>
      </c>
      <c r="AB360" s="1609">
        <f t="shared" si="165"/>
        <v>0</v>
      </c>
      <c r="AC360" s="1513">
        <f t="shared" si="166"/>
        <v>0</v>
      </c>
      <c r="AD360" s="1515" t="str">
        <f t="shared" si="167"/>
        <v>2001</v>
      </c>
      <c r="AE360" s="1552">
        <f t="shared" si="171"/>
        <v>0</v>
      </c>
      <c r="AF360" s="1516">
        <f t="shared" si="168"/>
        <v>1200000</v>
      </c>
      <c r="AG360" s="1550">
        <f t="shared" si="175"/>
        <v>1200000</v>
      </c>
      <c r="AH360" s="1546">
        <f t="shared" si="176"/>
        <v>1200000</v>
      </c>
      <c r="AI360" s="1546">
        <f t="shared" si="170"/>
        <v>1200000</v>
      </c>
      <c r="AJ360" s="1518"/>
      <c r="AK360" s="1518"/>
      <c r="AL360" s="1518"/>
      <c r="AM360" s="1518"/>
      <c r="AN360" s="1518"/>
      <c r="AO360" s="1518"/>
      <c r="AP360" s="1518"/>
    </row>
    <row r="361" spans="1:42" s="1520" customFormat="1" ht="38" customHeight="1">
      <c r="A361" s="1563"/>
      <c r="B361" s="1337" t="s">
        <v>2263</v>
      </c>
      <c r="C361" s="1335" t="s">
        <v>291</v>
      </c>
      <c r="D361" s="1397" t="s">
        <v>732</v>
      </c>
      <c r="E361" s="1336" t="s">
        <v>759</v>
      </c>
      <c r="F361" s="1336">
        <v>0</v>
      </c>
      <c r="G361" s="1342" t="s">
        <v>230</v>
      </c>
      <c r="H361" s="1337" t="s">
        <v>165</v>
      </c>
      <c r="I361" s="1336">
        <v>0</v>
      </c>
      <c r="J361" s="1342"/>
      <c r="K361" s="1336">
        <v>0</v>
      </c>
      <c r="L361" s="1336">
        <v>0</v>
      </c>
      <c r="M361" s="1336">
        <v>0</v>
      </c>
      <c r="N361" s="1337" t="s">
        <v>204</v>
      </c>
      <c r="O361" s="1631">
        <v>3000000</v>
      </c>
      <c r="P361" s="1573"/>
      <c r="Q361" s="1539" t="s">
        <v>3530</v>
      </c>
      <c r="R361" s="1511" t="str">
        <f t="shared" si="157"/>
        <v>2.08.01</v>
      </c>
      <c r="S361" s="1512" t="str">
        <f t="shared" si="173"/>
        <v>ALAT KEDOKTERAN</v>
      </c>
      <c r="T361" s="1512">
        <f t="shared" si="174"/>
        <v>5</v>
      </c>
      <c r="U361" s="1608">
        <f t="shared" si="158"/>
        <v>600000</v>
      </c>
      <c r="V361" s="1514">
        <f t="shared" si="159"/>
        <v>13</v>
      </c>
      <c r="W361" s="1609">
        <f t="shared" si="160"/>
        <v>3000000</v>
      </c>
      <c r="X361" s="1609">
        <f t="shared" si="161"/>
        <v>0</v>
      </c>
      <c r="Y361" s="1609">
        <f t="shared" si="162"/>
        <v>0</v>
      </c>
      <c r="Z361" s="1609">
        <f t="shared" si="163"/>
        <v>0</v>
      </c>
      <c r="AA361" s="1609">
        <f t="shared" si="164"/>
        <v>0</v>
      </c>
      <c r="AB361" s="1609">
        <f t="shared" si="165"/>
        <v>0</v>
      </c>
      <c r="AC361" s="1513">
        <f t="shared" si="166"/>
        <v>0</v>
      </c>
      <c r="AD361" s="1515" t="str">
        <f t="shared" si="167"/>
        <v>2001</v>
      </c>
      <c r="AE361" s="1552">
        <f t="shared" si="171"/>
        <v>0</v>
      </c>
      <c r="AF361" s="1516">
        <f t="shared" si="168"/>
        <v>3000000</v>
      </c>
      <c r="AG361" s="1550">
        <f t="shared" si="175"/>
        <v>3000000</v>
      </c>
      <c r="AH361" s="1546">
        <f t="shared" si="176"/>
        <v>3000000</v>
      </c>
      <c r="AI361" s="1546">
        <f t="shared" si="170"/>
        <v>3000000</v>
      </c>
      <c r="AJ361" s="1518"/>
      <c r="AK361" s="1518"/>
      <c r="AL361" s="1518"/>
      <c r="AM361" s="1518"/>
      <c r="AN361" s="1518"/>
      <c r="AO361" s="1518"/>
      <c r="AP361" s="1518"/>
    </row>
    <row r="362" spans="1:42" s="1520" customFormat="1" ht="38" customHeight="1">
      <c r="A362" s="1563"/>
      <c r="B362" s="1362" t="s">
        <v>2266</v>
      </c>
      <c r="C362" s="1335" t="s">
        <v>292</v>
      </c>
      <c r="D362" s="1397" t="s">
        <v>732</v>
      </c>
      <c r="E362" s="1336" t="s">
        <v>779</v>
      </c>
      <c r="F362" s="1336">
        <v>0</v>
      </c>
      <c r="G362" s="1342" t="s">
        <v>222</v>
      </c>
      <c r="H362" s="1337" t="s">
        <v>167</v>
      </c>
      <c r="I362" s="1336">
        <v>0</v>
      </c>
      <c r="J362" s="1342"/>
      <c r="K362" s="1336">
        <v>0</v>
      </c>
      <c r="L362" s="1336">
        <v>0</v>
      </c>
      <c r="M362" s="1336">
        <v>0</v>
      </c>
      <c r="N362" s="1337" t="s">
        <v>204</v>
      </c>
      <c r="O362" s="1631">
        <v>136000000</v>
      </c>
      <c r="P362" s="1573"/>
      <c r="Q362" s="1539"/>
      <c r="R362" s="1511" t="str">
        <f t="shared" si="157"/>
        <v>2.08.01</v>
      </c>
      <c r="S362" s="1512" t="str">
        <f t="shared" si="173"/>
        <v>ALAT KEDOKTERAN</v>
      </c>
      <c r="T362" s="1512">
        <f t="shared" si="174"/>
        <v>5</v>
      </c>
      <c r="U362" s="1608">
        <f t="shared" si="158"/>
        <v>27200000</v>
      </c>
      <c r="V362" s="1514">
        <f t="shared" si="159"/>
        <v>9</v>
      </c>
      <c r="W362" s="1609">
        <f t="shared" si="160"/>
        <v>136000000</v>
      </c>
      <c r="X362" s="1609">
        <f t="shared" si="161"/>
        <v>0</v>
      </c>
      <c r="Y362" s="1609">
        <f t="shared" si="162"/>
        <v>0</v>
      </c>
      <c r="Z362" s="1609">
        <f t="shared" si="163"/>
        <v>0</v>
      </c>
      <c r="AA362" s="1609">
        <f t="shared" si="164"/>
        <v>0</v>
      </c>
      <c r="AB362" s="1609">
        <f t="shared" si="165"/>
        <v>0</v>
      </c>
      <c r="AC362" s="1513">
        <f t="shared" si="166"/>
        <v>0</v>
      </c>
      <c r="AD362" s="1515" t="str">
        <f t="shared" si="167"/>
        <v>2005</v>
      </c>
      <c r="AE362" s="1552">
        <f t="shared" si="171"/>
        <v>0</v>
      </c>
      <c r="AF362" s="1516">
        <f t="shared" si="168"/>
        <v>136000000</v>
      </c>
      <c r="AG362" s="1550">
        <f t="shared" si="175"/>
        <v>136000000</v>
      </c>
      <c r="AH362" s="1546">
        <f t="shared" si="176"/>
        <v>136000000</v>
      </c>
      <c r="AI362" s="1546">
        <f t="shared" si="170"/>
        <v>136000000</v>
      </c>
      <c r="AJ362" s="1518"/>
      <c r="AK362" s="1518"/>
      <c r="AL362" s="1518"/>
      <c r="AM362" s="1518"/>
      <c r="AN362" s="1518"/>
      <c r="AO362" s="1518"/>
      <c r="AP362" s="1518"/>
    </row>
    <row r="363" spans="1:42" s="1520" customFormat="1" ht="38" customHeight="1">
      <c r="A363" s="1563"/>
      <c r="B363" s="1337" t="s">
        <v>1021</v>
      </c>
      <c r="C363" s="1335" t="s">
        <v>283</v>
      </c>
      <c r="D363" s="1397" t="s">
        <v>732</v>
      </c>
      <c r="E363" s="1336" t="s">
        <v>783</v>
      </c>
      <c r="F363" s="1336">
        <v>0</v>
      </c>
      <c r="G363" s="1342" t="s">
        <v>225</v>
      </c>
      <c r="H363" s="1337" t="s">
        <v>167</v>
      </c>
      <c r="I363" s="1336">
        <v>0</v>
      </c>
      <c r="J363" s="1578" t="s">
        <v>145</v>
      </c>
      <c r="K363" s="1336">
        <v>0</v>
      </c>
      <c r="L363" s="1336">
        <v>0</v>
      </c>
      <c r="M363" s="1336">
        <v>0</v>
      </c>
      <c r="N363" s="1337" t="s">
        <v>204</v>
      </c>
      <c r="O363" s="1631">
        <v>1410000</v>
      </c>
      <c r="P363" s="1573"/>
      <c r="Q363" s="1539"/>
      <c r="R363" s="1511" t="str">
        <f t="shared" si="157"/>
        <v>2.08.01</v>
      </c>
      <c r="S363" s="1512" t="str">
        <f t="shared" si="173"/>
        <v>ALAT KEDOKTERAN</v>
      </c>
      <c r="T363" s="1512">
        <f t="shared" si="174"/>
        <v>5</v>
      </c>
      <c r="U363" s="1608">
        <f t="shared" si="158"/>
        <v>282000</v>
      </c>
      <c r="V363" s="1514">
        <f t="shared" si="159"/>
        <v>9</v>
      </c>
      <c r="W363" s="1609">
        <f t="shared" si="160"/>
        <v>1410000</v>
      </c>
      <c r="X363" s="1609">
        <f t="shared" si="161"/>
        <v>0</v>
      </c>
      <c r="Y363" s="1609">
        <f t="shared" si="162"/>
        <v>0</v>
      </c>
      <c r="Z363" s="1609">
        <f t="shared" si="163"/>
        <v>0</v>
      </c>
      <c r="AA363" s="1609">
        <f t="shared" si="164"/>
        <v>0</v>
      </c>
      <c r="AB363" s="1609">
        <f t="shared" si="165"/>
        <v>0</v>
      </c>
      <c r="AC363" s="1513">
        <f t="shared" si="166"/>
        <v>0</v>
      </c>
      <c r="AD363" s="1515" t="str">
        <f t="shared" si="167"/>
        <v>2005</v>
      </c>
      <c r="AE363" s="1552">
        <f t="shared" si="171"/>
        <v>0</v>
      </c>
      <c r="AF363" s="1516">
        <f t="shared" si="168"/>
        <v>1410000</v>
      </c>
      <c r="AG363" s="1550">
        <f t="shared" si="175"/>
        <v>1410000</v>
      </c>
      <c r="AH363" s="1546">
        <f t="shared" si="176"/>
        <v>1410000</v>
      </c>
      <c r="AI363" s="1546">
        <f t="shared" si="170"/>
        <v>1410000</v>
      </c>
      <c r="AJ363" s="1518"/>
      <c r="AK363" s="1518"/>
      <c r="AL363" s="1518"/>
      <c r="AM363" s="1518"/>
      <c r="AN363" s="1518"/>
      <c r="AO363" s="1518"/>
      <c r="AP363" s="1518"/>
    </row>
    <row r="364" spans="1:42" s="1520" customFormat="1" ht="38" customHeight="1">
      <c r="A364" s="1563"/>
      <c r="B364" s="1337" t="s">
        <v>2900</v>
      </c>
      <c r="C364" s="1335" t="s">
        <v>255</v>
      </c>
      <c r="D364" s="1397" t="s">
        <v>732</v>
      </c>
      <c r="E364" s="1336" t="s">
        <v>145</v>
      </c>
      <c r="F364" s="1336">
        <v>0</v>
      </c>
      <c r="G364" s="1342" t="s">
        <v>225</v>
      </c>
      <c r="H364" s="1337" t="s">
        <v>164</v>
      </c>
      <c r="I364" s="1336">
        <v>0</v>
      </c>
      <c r="J364" s="1578" t="s">
        <v>145</v>
      </c>
      <c r="K364" s="1336">
        <v>0</v>
      </c>
      <c r="L364" s="1336">
        <v>0</v>
      </c>
      <c r="M364" s="1336">
        <v>0</v>
      </c>
      <c r="N364" s="1337" t="s">
        <v>204</v>
      </c>
      <c r="O364" s="1631">
        <v>4200000</v>
      </c>
      <c r="P364" s="1573"/>
      <c r="Q364" s="1539"/>
      <c r="R364" s="1511" t="str">
        <f t="shared" si="157"/>
        <v>2.08.01</v>
      </c>
      <c r="S364" s="1512" t="str">
        <f t="shared" si="173"/>
        <v>ALAT KEDOKTERAN</v>
      </c>
      <c r="T364" s="1512">
        <f t="shared" si="174"/>
        <v>5</v>
      </c>
      <c r="U364" s="1608">
        <f t="shared" si="158"/>
        <v>840000</v>
      </c>
      <c r="V364" s="1514">
        <f t="shared" si="159"/>
        <v>10</v>
      </c>
      <c r="W364" s="1609">
        <f t="shared" si="160"/>
        <v>4200000</v>
      </c>
      <c r="X364" s="1609">
        <f t="shared" si="161"/>
        <v>0</v>
      </c>
      <c r="Y364" s="1609">
        <f t="shared" si="162"/>
        <v>0</v>
      </c>
      <c r="Z364" s="1609">
        <f t="shared" si="163"/>
        <v>0</v>
      </c>
      <c r="AA364" s="1609">
        <f t="shared" si="164"/>
        <v>0</v>
      </c>
      <c r="AB364" s="1609">
        <f t="shared" si="165"/>
        <v>0</v>
      </c>
      <c r="AC364" s="1513">
        <f t="shared" si="166"/>
        <v>0</v>
      </c>
      <c r="AD364" s="1515" t="str">
        <f t="shared" si="167"/>
        <v>2004</v>
      </c>
      <c r="AE364" s="1552">
        <f t="shared" si="171"/>
        <v>0</v>
      </c>
      <c r="AF364" s="1516">
        <f t="shared" si="168"/>
        <v>4200000</v>
      </c>
      <c r="AG364" s="1550">
        <f t="shared" si="175"/>
        <v>4200000</v>
      </c>
      <c r="AH364" s="1546">
        <f t="shared" si="176"/>
        <v>4200000</v>
      </c>
      <c r="AI364" s="1546">
        <f t="shared" si="170"/>
        <v>4200000</v>
      </c>
      <c r="AJ364" s="1518"/>
      <c r="AK364" s="1518"/>
      <c r="AL364" s="1518"/>
      <c r="AM364" s="1518"/>
      <c r="AN364" s="1518"/>
      <c r="AO364" s="1518"/>
      <c r="AP364" s="1518"/>
    </row>
    <row r="365" spans="1:42" s="1520" customFormat="1" ht="38" customHeight="1">
      <c r="A365" s="1563"/>
      <c r="B365" s="1337" t="s">
        <v>2263</v>
      </c>
      <c r="C365" s="1335" t="s">
        <v>297</v>
      </c>
      <c r="D365" s="1397" t="s">
        <v>732</v>
      </c>
      <c r="E365" s="1336" t="s">
        <v>773</v>
      </c>
      <c r="F365" s="1336">
        <v>0</v>
      </c>
      <c r="G365" s="1342" t="s">
        <v>222</v>
      </c>
      <c r="H365" s="1337" t="s">
        <v>164</v>
      </c>
      <c r="I365" s="1336">
        <v>0</v>
      </c>
      <c r="J365" s="1342"/>
      <c r="K365" s="1336">
        <v>0</v>
      </c>
      <c r="L365" s="1336">
        <v>0</v>
      </c>
      <c r="M365" s="1336">
        <v>0</v>
      </c>
      <c r="N365" s="1337" t="s">
        <v>204</v>
      </c>
      <c r="O365" s="1631">
        <v>1050000</v>
      </c>
      <c r="P365" s="1573"/>
      <c r="Q365" s="1539" t="s">
        <v>3530</v>
      </c>
      <c r="R365" s="1511" t="str">
        <f t="shared" si="157"/>
        <v>2.08.01</v>
      </c>
      <c r="S365" s="1512" t="str">
        <f t="shared" si="173"/>
        <v>ALAT KEDOKTERAN</v>
      </c>
      <c r="T365" s="1512">
        <f t="shared" si="174"/>
        <v>5</v>
      </c>
      <c r="U365" s="1608">
        <f t="shared" si="158"/>
        <v>210000</v>
      </c>
      <c r="V365" s="1514">
        <f t="shared" si="159"/>
        <v>10</v>
      </c>
      <c r="W365" s="1609">
        <f t="shared" si="160"/>
        <v>1050000</v>
      </c>
      <c r="X365" s="1609">
        <f t="shared" si="161"/>
        <v>0</v>
      </c>
      <c r="Y365" s="1609">
        <f t="shared" si="162"/>
        <v>0</v>
      </c>
      <c r="Z365" s="1609">
        <f t="shared" si="163"/>
        <v>0</v>
      </c>
      <c r="AA365" s="1609">
        <f t="shared" si="164"/>
        <v>0</v>
      </c>
      <c r="AB365" s="1609">
        <f t="shared" si="165"/>
        <v>0</v>
      </c>
      <c r="AC365" s="1513">
        <f t="shared" si="166"/>
        <v>0</v>
      </c>
      <c r="AD365" s="1515" t="str">
        <f t="shared" si="167"/>
        <v>2004</v>
      </c>
      <c r="AE365" s="1552">
        <f t="shared" si="171"/>
        <v>0</v>
      </c>
      <c r="AF365" s="1516">
        <f t="shared" si="168"/>
        <v>1050000</v>
      </c>
      <c r="AG365" s="1550">
        <f t="shared" si="175"/>
        <v>1050000</v>
      </c>
      <c r="AH365" s="1546">
        <f t="shared" si="176"/>
        <v>1050000</v>
      </c>
      <c r="AI365" s="1546">
        <f t="shared" si="170"/>
        <v>1050000</v>
      </c>
      <c r="AJ365" s="1518"/>
      <c r="AK365" s="1518"/>
      <c r="AL365" s="1518"/>
      <c r="AM365" s="1518"/>
      <c r="AN365" s="1518"/>
      <c r="AO365" s="1518"/>
      <c r="AP365" s="1518"/>
    </row>
    <row r="366" spans="1:42" s="1520" customFormat="1" ht="38" customHeight="1">
      <c r="A366" s="1563"/>
      <c r="B366" s="1337" t="s">
        <v>2263</v>
      </c>
      <c r="C366" s="1335" t="s">
        <v>298</v>
      </c>
      <c r="D366" s="1397" t="s">
        <v>732</v>
      </c>
      <c r="E366" s="1336" t="s">
        <v>145</v>
      </c>
      <c r="F366" s="1336">
        <v>0</v>
      </c>
      <c r="G366" s="1342" t="s">
        <v>225</v>
      </c>
      <c r="H366" s="1337" t="s">
        <v>850</v>
      </c>
      <c r="I366" s="1336">
        <v>0</v>
      </c>
      <c r="J366" s="1578" t="s">
        <v>145</v>
      </c>
      <c r="K366" s="1336">
        <v>0</v>
      </c>
      <c r="L366" s="1336">
        <v>0</v>
      </c>
      <c r="M366" s="1336">
        <v>0</v>
      </c>
      <c r="N366" s="1337" t="s">
        <v>204</v>
      </c>
      <c r="O366" s="1631">
        <v>10500000</v>
      </c>
      <c r="P366" s="1573"/>
      <c r="Q366" s="1539" t="s">
        <v>3530</v>
      </c>
      <c r="R366" s="1511" t="str">
        <f t="shared" si="157"/>
        <v>2.08.01</v>
      </c>
      <c r="S366" s="1512" t="str">
        <f t="shared" si="173"/>
        <v>ALAT KEDOKTERAN</v>
      </c>
      <c r="T366" s="1512">
        <f t="shared" si="174"/>
        <v>5</v>
      </c>
      <c r="U366" s="1608">
        <f t="shared" si="158"/>
        <v>2100000</v>
      </c>
      <c r="V366" s="1514">
        <f t="shared" si="159"/>
        <v>8</v>
      </c>
      <c r="W366" s="1609">
        <f t="shared" si="160"/>
        <v>10500000</v>
      </c>
      <c r="X366" s="1609">
        <f t="shared" si="161"/>
        <v>0</v>
      </c>
      <c r="Y366" s="1609">
        <f t="shared" si="162"/>
        <v>0</v>
      </c>
      <c r="Z366" s="1609">
        <f t="shared" si="163"/>
        <v>0</v>
      </c>
      <c r="AA366" s="1609">
        <f t="shared" si="164"/>
        <v>0</v>
      </c>
      <c r="AB366" s="1609">
        <f t="shared" si="165"/>
        <v>0</v>
      </c>
      <c r="AC366" s="1513">
        <f t="shared" si="166"/>
        <v>0</v>
      </c>
      <c r="AD366" s="1515" t="str">
        <f t="shared" si="167"/>
        <v>2006</v>
      </c>
      <c r="AE366" s="1552">
        <f t="shared" si="171"/>
        <v>0</v>
      </c>
      <c r="AF366" s="1516">
        <f t="shared" si="168"/>
        <v>10500000</v>
      </c>
      <c r="AG366" s="1550">
        <f t="shared" si="175"/>
        <v>10500000</v>
      </c>
      <c r="AH366" s="1546">
        <f t="shared" si="176"/>
        <v>10500000</v>
      </c>
      <c r="AI366" s="1546">
        <f t="shared" si="170"/>
        <v>10500000</v>
      </c>
      <c r="AJ366" s="1518"/>
      <c r="AK366" s="1518"/>
      <c r="AL366" s="1518"/>
      <c r="AM366" s="1518"/>
      <c r="AN366" s="1518"/>
      <c r="AO366" s="1518"/>
      <c r="AP366" s="1518"/>
    </row>
    <row r="367" spans="1:42" s="1520" customFormat="1" ht="38" customHeight="1">
      <c r="A367" s="1563"/>
      <c r="B367" s="1337" t="s">
        <v>2923</v>
      </c>
      <c r="C367" s="1335" t="s">
        <v>409</v>
      </c>
      <c r="D367" s="1397" t="s">
        <v>732</v>
      </c>
      <c r="E367" s="1336" t="s">
        <v>145</v>
      </c>
      <c r="F367" s="1336">
        <v>0</v>
      </c>
      <c r="G367" s="1342" t="s">
        <v>229</v>
      </c>
      <c r="H367" s="1337" t="s">
        <v>167</v>
      </c>
      <c r="I367" s="1336">
        <v>0</v>
      </c>
      <c r="J367" s="1342"/>
      <c r="K367" s="1336">
        <v>0</v>
      </c>
      <c r="L367" s="1336">
        <v>0</v>
      </c>
      <c r="M367" s="1336">
        <v>0</v>
      </c>
      <c r="N367" s="1337" t="s">
        <v>204</v>
      </c>
      <c r="O367" s="1631">
        <v>4875000</v>
      </c>
      <c r="P367" s="1573" t="s">
        <v>123</v>
      </c>
      <c r="Q367" s="1539"/>
      <c r="R367" s="1511" t="str">
        <f t="shared" si="157"/>
        <v>2.08.01</v>
      </c>
      <c r="S367" s="1512" t="str">
        <f t="shared" si="173"/>
        <v>ALAT KEDOKTERAN</v>
      </c>
      <c r="T367" s="1512">
        <f t="shared" si="174"/>
        <v>5</v>
      </c>
      <c r="U367" s="1608">
        <f t="shared" si="158"/>
        <v>975000</v>
      </c>
      <c r="V367" s="1514">
        <f t="shared" si="159"/>
        <v>9</v>
      </c>
      <c r="W367" s="1609">
        <f t="shared" si="160"/>
        <v>4875000</v>
      </c>
      <c r="X367" s="1609">
        <f t="shared" si="161"/>
        <v>0</v>
      </c>
      <c r="Y367" s="1609">
        <f t="shared" si="162"/>
        <v>0</v>
      </c>
      <c r="Z367" s="1609">
        <f t="shared" si="163"/>
        <v>0</v>
      </c>
      <c r="AA367" s="1609">
        <f t="shared" si="164"/>
        <v>0</v>
      </c>
      <c r="AB367" s="1609">
        <f t="shared" si="165"/>
        <v>0</v>
      </c>
      <c r="AC367" s="1513">
        <f t="shared" si="166"/>
        <v>0</v>
      </c>
      <c r="AD367" s="1515" t="str">
        <f t="shared" si="167"/>
        <v>2005</v>
      </c>
      <c r="AE367" s="1552">
        <f t="shared" si="171"/>
        <v>0</v>
      </c>
      <c r="AF367" s="1516">
        <f t="shared" si="168"/>
        <v>4875000</v>
      </c>
      <c r="AG367" s="1550">
        <f t="shared" si="175"/>
        <v>4875000</v>
      </c>
      <c r="AH367" s="1546">
        <f t="shared" si="176"/>
        <v>4875000</v>
      </c>
      <c r="AI367" s="1546">
        <f t="shared" si="170"/>
        <v>4875000</v>
      </c>
      <c r="AJ367" s="1518"/>
      <c r="AK367" s="1518"/>
      <c r="AL367" s="1518"/>
      <c r="AM367" s="1518"/>
      <c r="AN367" s="1518"/>
      <c r="AO367" s="1518"/>
      <c r="AP367" s="1518"/>
    </row>
    <row r="368" spans="1:42" s="1518" customFormat="1" ht="38" customHeight="1">
      <c r="A368" s="1563"/>
      <c r="B368" s="1362" t="s">
        <v>2306</v>
      </c>
      <c r="C368" s="1335" t="s">
        <v>300</v>
      </c>
      <c r="D368" s="1397" t="s">
        <v>732</v>
      </c>
      <c r="E368" s="1336" t="s">
        <v>145</v>
      </c>
      <c r="F368" s="1336">
        <v>0</v>
      </c>
      <c r="G368" s="1342" t="s">
        <v>222</v>
      </c>
      <c r="H368" s="1337" t="s">
        <v>167</v>
      </c>
      <c r="I368" s="1336">
        <v>0</v>
      </c>
      <c r="J368" s="1342"/>
      <c r="K368" s="1336">
        <v>0</v>
      </c>
      <c r="L368" s="1336">
        <v>0</v>
      </c>
      <c r="M368" s="1336">
        <v>0</v>
      </c>
      <c r="N368" s="1337" t="s">
        <v>204</v>
      </c>
      <c r="O368" s="1631">
        <v>162300000</v>
      </c>
      <c r="P368" s="1573"/>
      <c r="Q368" s="1539"/>
      <c r="R368" s="1511" t="str">
        <f t="shared" si="157"/>
        <v>2.08.01</v>
      </c>
      <c r="S368" s="1512" t="str">
        <f t="shared" si="173"/>
        <v>ALAT KEDOKTERAN</v>
      </c>
      <c r="T368" s="1512">
        <f t="shared" si="174"/>
        <v>5</v>
      </c>
      <c r="U368" s="1608">
        <f t="shared" si="158"/>
        <v>32460000</v>
      </c>
      <c r="V368" s="1514">
        <f t="shared" si="159"/>
        <v>9</v>
      </c>
      <c r="W368" s="1609">
        <f t="shared" si="160"/>
        <v>162300000</v>
      </c>
      <c r="X368" s="1609">
        <f t="shared" si="161"/>
        <v>0</v>
      </c>
      <c r="Y368" s="1609">
        <f t="shared" si="162"/>
        <v>0</v>
      </c>
      <c r="Z368" s="1609">
        <f t="shared" si="163"/>
        <v>0</v>
      </c>
      <c r="AA368" s="1609">
        <f t="shared" si="164"/>
        <v>0</v>
      </c>
      <c r="AB368" s="1609">
        <f t="shared" si="165"/>
        <v>0</v>
      </c>
      <c r="AC368" s="1513">
        <f t="shared" si="166"/>
        <v>0</v>
      </c>
      <c r="AD368" s="1515" t="str">
        <f t="shared" si="167"/>
        <v>2005</v>
      </c>
      <c r="AE368" s="1552">
        <f t="shared" si="171"/>
        <v>0</v>
      </c>
      <c r="AF368" s="1516">
        <f t="shared" si="168"/>
        <v>162300000</v>
      </c>
      <c r="AG368" s="1550">
        <f t="shared" si="175"/>
        <v>162300000</v>
      </c>
      <c r="AH368" s="1546">
        <f t="shared" si="176"/>
        <v>162300000</v>
      </c>
      <c r="AI368" s="1546">
        <f t="shared" si="170"/>
        <v>162300000</v>
      </c>
    </row>
    <row r="369" spans="1:42" s="1518" customFormat="1" ht="38" customHeight="1">
      <c r="A369" s="1563"/>
      <c r="B369" s="1337" t="s">
        <v>698</v>
      </c>
      <c r="C369" s="1335" t="s">
        <v>301</v>
      </c>
      <c r="D369" s="1397" t="s">
        <v>732</v>
      </c>
      <c r="E369" s="1336" t="s">
        <v>786</v>
      </c>
      <c r="F369" s="1336">
        <v>0</v>
      </c>
      <c r="G369" s="1342" t="s">
        <v>222</v>
      </c>
      <c r="H369" s="1337" t="s">
        <v>167</v>
      </c>
      <c r="I369" s="1336">
        <v>0</v>
      </c>
      <c r="J369" s="1342"/>
      <c r="K369" s="1336">
        <v>0</v>
      </c>
      <c r="L369" s="1336">
        <v>0</v>
      </c>
      <c r="M369" s="1336">
        <v>0</v>
      </c>
      <c r="N369" s="1337" t="s">
        <v>204</v>
      </c>
      <c r="O369" s="1631">
        <v>11375000</v>
      </c>
      <c r="P369" s="1573"/>
      <c r="Q369" s="1539"/>
      <c r="R369" s="1511" t="str">
        <f t="shared" si="157"/>
        <v>2.08.01</v>
      </c>
      <c r="S369" s="1512" t="str">
        <f t="shared" si="173"/>
        <v>ALAT KEDOKTERAN</v>
      </c>
      <c r="T369" s="1512">
        <f t="shared" si="174"/>
        <v>5</v>
      </c>
      <c r="U369" s="1608">
        <f t="shared" si="158"/>
        <v>2275000</v>
      </c>
      <c r="V369" s="1514">
        <f t="shared" si="159"/>
        <v>9</v>
      </c>
      <c r="W369" s="1609">
        <f t="shared" si="160"/>
        <v>11375000</v>
      </c>
      <c r="X369" s="1609">
        <f t="shared" si="161"/>
        <v>0</v>
      </c>
      <c r="Y369" s="1609">
        <f t="shared" si="162"/>
        <v>0</v>
      </c>
      <c r="Z369" s="1609">
        <f t="shared" si="163"/>
        <v>0</v>
      </c>
      <c r="AA369" s="1609">
        <f t="shared" si="164"/>
        <v>0</v>
      </c>
      <c r="AB369" s="1609">
        <f t="shared" si="165"/>
        <v>0</v>
      </c>
      <c r="AC369" s="1513">
        <f t="shared" si="166"/>
        <v>0</v>
      </c>
      <c r="AD369" s="1515" t="str">
        <f t="shared" si="167"/>
        <v>2005</v>
      </c>
      <c r="AE369" s="1552">
        <f t="shared" si="171"/>
        <v>0</v>
      </c>
      <c r="AF369" s="1516">
        <f t="shared" si="168"/>
        <v>11375000</v>
      </c>
      <c r="AG369" s="1550">
        <f t="shared" si="175"/>
        <v>11375000</v>
      </c>
      <c r="AH369" s="1546">
        <f t="shared" si="176"/>
        <v>11375000</v>
      </c>
      <c r="AI369" s="1546">
        <f t="shared" si="170"/>
        <v>11375000</v>
      </c>
    </row>
    <row r="370" spans="1:42" s="1518" customFormat="1" ht="38" customHeight="1">
      <c r="A370" s="1563"/>
      <c r="B370" s="1337" t="s">
        <v>2263</v>
      </c>
      <c r="C370" s="1335" t="s">
        <v>303</v>
      </c>
      <c r="D370" s="1397" t="s">
        <v>732</v>
      </c>
      <c r="E370" s="1336" t="s">
        <v>788</v>
      </c>
      <c r="F370" s="1336">
        <v>0</v>
      </c>
      <c r="G370" s="1342" t="s">
        <v>230</v>
      </c>
      <c r="H370" s="1337" t="s">
        <v>240</v>
      </c>
      <c r="I370" s="1336">
        <v>0</v>
      </c>
      <c r="J370" s="1578" t="s">
        <v>145</v>
      </c>
      <c r="K370" s="1336">
        <v>0</v>
      </c>
      <c r="L370" s="1336">
        <v>0</v>
      </c>
      <c r="M370" s="1336">
        <v>0</v>
      </c>
      <c r="N370" s="1337" t="s">
        <v>204</v>
      </c>
      <c r="O370" s="1631">
        <v>2340000</v>
      </c>
      <c r="P370" s="1573"/>
      <c r="Q370" s="1539" t="s">
        <v>3530</v>
      </c>
      <c r="R370" s="1511" t="str">
        <f t="shared" si="157"/>
        <v>2.08.01</v>
      </c>
      <c r="S370" s="1512" t="str">
        <f t="shared" si="173"/>
        <v>ALAT KEDOKTERAN</v>
      </c>
      <c r="T370" s="1512">
        <f t="shared" si="174"/>
        <v>5</v>
      </c>
      <c r="U370" s="1608">
        <f t="shared" si="158"/>
        <v>468000</v>
      </c>
      <c r="V370" s="1514">
        <f t="shared" si="159"/>
        <v>11</v>
      </c>
      <c r="W370" s="1609">
        <f t="shared" si="160"/>
        <v>2340000</v>
      </c>
      <c r="X370" s="1609">
        <f t="shared" si="161"/>
        <v>0</v>
      </c>
      <c r="Y370" s="1609">
        <f t="shared" si="162"/>
        <v>0</v>
      </c>
      <c r="Z370" s="1609">
        <f t="shared" si="163"/>
        <v>0</v>
      </c>
      <c r="AA370" s="1609">
        <f t="shared" si="164"/>
        <v>0</v>
      </c>
      <c r="AB370" s="1609">
        <f t="shared" si="165"/>
        <v>0</v>
      </c>
      <c r="AC370" s="1513">
        <f t="shared" si="166"/>
        <v>0</v>
      </c>
      <c r="AD370" s="1515" t="str">
        <f t="shared" si="167"/>
        <v>2003</v>
      </c>
      <c r="AE370" s="1552">
        <f t="shared" si="171"/>
        <v>0</v>
      </c>
      <c r="AF370" s="1516">
        <f t="shared" si="168"/>
        <v>2340000</v>
      </c>
      <c r="AG370" s="1550">
        <f t="shared" si="175"/>
        <v>2340000</v>
      </c>
      <c r="AH370" s="1546">
        <f t="shared" si="176"/>
        <v>2340000</v>
      </c>
      <c r="AI370" s="1546">
        <f t="shared" si="170"/>
        <v>2340000</v>
      </c>
    </row>
    <row r="371" spans="1:42" s="1518" customFormat="1" ht="38" customHeight="1">
      <c r="A371" s="1563"/>
      <c r="B371" s="1337" t="s">
        <v>2263</v>
      </c>
      <c r="C371" s="1335" t="s">
        <v>302</v>
      </c>
      <c r="D371" s="1397" t="s">
        <v>732</v>
      </c>
      <c r="E371" s="1336" t="s">
        <v>792</v>
      </c>
      <c r="F371" s="1336">
        <v>0</v>
      </c>
      <c r="G371" s="1342" t="s">
        <v>225</v>
      </c>
      <c r="H371" s="1337" t="s">
        <v>166</v>
      </c>
      <c r="I371" s="1336">
        <v>0</v>
      </c>
      <c r="J371" s="1578" t="s">
        <v>145</v>
      </c>
      <c r="K371" s="1336">
        <v>0</v>
      </c>
      <c r="L371" s="1336">
        <v>0</v>
      </c>
      <c r="M371" s="1336">
        <v>0</v>
      </c>
      <c r="N371" s="1337" t="s">
        <v>204</v>
      </c>
      <c r="O371" s="1631">
        <v>87750000</v>
      </c>
      <c r="P371" s="1573"/>
      <c r="Q371" s="1539" t="s">
        <v>3530</v>
      </c>
      <c r="R371" s="1511" t="str">
        <f t="shared" si="157"/>
        <v>2.08.01</v>
      </c>
      <c r="S371" s="1512" t="str">
        <f t="shared" si="173"/>
        <v>ALAT KEDOKTERAN</v>
      </c>
      <c r="T371" s="1512">
        <f t="shared" si="174"/>
        <v>5</v>
      </c>
      <c r="U371" s="1608">
        <f t="shared" si="158"/>
        <v>17550000</v>
      </c>
      <c r="V371" s="1514">
        <f t="shared" si="159"/>
        <v>12</v>
      </c>
      <c r="W371" s="1609">
        <f t="shared" si="160"/>
        <v>87750000</v>
      </c>
      <c r="X371" s="1609">
        <f t="shared" si="161"/>
        <v>0</v>
      </c>
      <c r="Y371" s="1609">
        <f t="shared" si="162"/>
        <v>0</v>
      </c>
      <c r="Z371" s="1609">
        <f t="shared" si="163"/>
        <v>0</v>
      </c>
      <c r="AA371" s="1609">
        <f t="shared" si="164"/>
        <v>0</v>
      </c>
      <c r="AB371" s="1609">
        <f t="shared" si="165"/>
        <v>0</v>
      </c>
      <c r="AC371" s="1513">
        <f t="shared" si="166"/>
        <v>0</v>
      </c>
      <c r="AD371" s="1515" t="str">
        <f t="shared" si="167"/>
        <v>2002</v>
      </c>
      <c r="AE371" s="1552">
        <f t="shared" si="171"/>
        <v>0</v>
      </c>
      <c r="AF371" s="1516">
        <f t="shared" si="168"/>
        <v>87750000</v>
      </c>
      <c r="AG371" s="1550">
        <f t="shared" si="175"/>
        <v>87750000</v>
      </c>
      <c r="AH371" s="1546">
        <f t="shared" si="176"/>
        <v>87750000</v>
      </c>
      <c r="AI371" s="1546">
        <f t="shared" si="170"/>
        <v>87750000</v>
      </c>
    </row>
    <row r="372" spans="1:42" s="1518" customFormat="1" ht="38" customHeight="1">
      <c r="A372" s="1563"/>
      <c r="B372" s="1337" t="s">
        <v>2263</v>
      </c>
      <c r="C372" s="1335" t="s">
        <v>303</v>
      </c>
      <c r="D372" s="1337" t="s">
        <v>732</v>
      </c>
      <c r="E372" s="1336" t="s">
        <v>796</v>
      </c>
      <c r="F372" s="1336">
        <v>0</v>
      </c>
      <c r="G372" s="1342" t="s">
        <v>225</v>
      </c>
      <c r="H372" s="1337" t="s">
        <v>240</v>
      </c>
      <c r="I372" s="1336">
        <v>0</v>
      </c>
      <c r="J372" s="1578" t="s">
        <v>145</v>
      </c>
      <c r="K372" s="1336">
        <v>0</v>
      </c>
      <c r="L372" s="1336">
        <v>0</v>
      </c>
      <c r="M372" s="1336">
        <v>0</v>
      </c>
      <c r="N372" s="1337" t="s">
        <v>204</v>
      </c>
      <c r="O372" s="1631">
        <v>3510000</v>
      </c>
      <c r="P372" s="1573"/>
      <c r="Q372" s="1539" t="s">
        <v>3530</v>
      </c>
      <c r="R372" s="1511" t="str">
        <f t="shared" si="157"/>
        <v>2.08.01</v>
      </c>
      <c r="S372" s="1512" t="str">
        <f t="shared" ref="S372:S388" si="177">VLOOKUP(R372,kelompok,2,0)</f>
        <v>ALAT KEDOKTERAN</v>
      </c>
      <c r="T372" s="1512">
        <f t="shared" ref="T372:T388" si="178">VLOOKUP(R372,MASAMANFAAT,4,0)</f>
        <v>5</v>
      </c>
      <c r="U372" s="1608">
        <f t="shared" si="158"/>
        <v>702000</v>
      </c>
      <c r="V372" s="1514">
        <f t="shared" si="159"/>
        <v>11</v>
      </c>
      <c r="W372" s="1609">
        <f t="shared" si="160"/>
        <v>3510000</v>
      </c>
      <c r="X372" s="1609">
        <f t="shared" si="161"/>
        <v>0</v>
      </c>
      <c r="Y372" s="1609">
        <f t="shared" si="162"/>
        <v>0</v>
      </c>
      <c r="Z372" s="1609">
        <f t="shared" si="163"/>
        <v>0</v>
      </c>
      <c r="AA372" s="1609">
        <f t="shared" si="164"/>
        <v>0</v>
      </c>
      <c r="AB372" s="1609">
        <f t="shared" si="165"/>
        <v>0</v>
      </c>
      <c r="AC372" s="1513">
        <f t="shared" si="166"/>
        <v>0</v>
      </c>
      <c r="AD372" s="1515" t="str">
        <f t="shared" si="167"/>
        <v>2003</v>
      </c>
      <c r="AE372" s="1552">
        <f t="shared" si="171"/>
        <v>0</v>
      </c>
      <c r="AF372" s="1516">
        <f t="shared" si="168"/>
        <v>3510000</v>
      </c>
      <c r="AG372" s="1550">
        <f t="shared" si="175"/>
        <v>3510000</v>
      </c>
      <c r="AH372" s="1546">
        <f t="shared" si="176"/>
        <v>3510000</v>
      </c>
      <c r="AI372" s="1546">
        <f t="shared" si="170"/>
        <v>3510000</v>
      </c>
    </row>
    <row r="373" spans="1:42" s="1520" customFormat="1" ht="38" customHeight="1">
      <c r="A373" s="1563"/>
      <c r="B373" s="1337" t="s">
        <v>2263</v>
      </c>
      <c r="C373" s="1335" t="s">
        <v>311</v>
      </c>
      <c r="D373" s="1337" t="s">
        <v>732</v>
      </c>
      <c r="E373" s="1336" t="s">
        <v>799</v>
      </c>
      <c r="F373" s="1336">
        <v>0</v>
      </c>
      <c r="G373" s="1342" t="s">
        <v>221</v>
      </c>
      <c r="H373" s="1337" t="s">
        <v>166</v>
      </c>
      <c r="I373" s="1336">
        <v>0</v>
      </c>
      <c r="J373" s="1342"/>
      <c r="K373" s="1336">
        <v>0</v>
      </c>
      <c r="L373" s="1336">
        <v>0</v>
      </c>
      <c r="M373" s="1336">
        <v>0</v>
      </c>
      <c r="N373" s="1337" t="s">
        <v>204</v>
      </c>
      <c r="O373" s="1631">
        <v>52000000</v>
      </c>
      <c r="P373" s="1573"/>
      <c r="Q373" s="1539" t="s">
        <v>3530</v>
      </c>
      <c r="R373" s="1511" t="str">
        <f t="shared" si="157"/>
        <v>2.08.01</v>
      </c>
      <c r="S373" s="1512" t="str">
        <f t="shared" si="177"/>
        <v>ALAT KEDOKTERAN</v>
      </c>
      <c r="T373" s="1512">
        <f t="shared" si="178"/>
        <v>5</v>
      </c>
      <c r="U373" s="1608">
        <f t="shared" si="158"/>
        <v>10400000</v>
      </c>
      <c r="V373" s="1514">
        <f t="shared" si="159"/>
        <v>12</v>
      </c>
      <c r="W373" s="1609">
        <f t="shared" si="160"/>
        <v>52000000</v>
      </c>
      <c r="X373" s="1609">
        <f t="shared" si="161"/>
        <v>0</v>
      </c>
      <c r="Y373" s="1609">
        <f t="shared" si="162"/>
        <v>0</v>
      </c>
      <c r="Z373" s="1609">
        <f t="shared" si="163"/>
        <v>0</v>
      </c>
      <c r="AA373" s="1609">
        <f t="shared" si="164"/>
        <v>0</v>
      </c>
      <c r="AB373" s="1609">
        <f t="shared" si="165"/>
        <v>0</v>
      </c>
      <c r="AC373" s="1513">
        <f t="shared" si="166"/>
        <v>0</v>
      </c>
      <c r="AD373" s="1515" t="str">
        <f t="shared" si="167"/>
        <v>2002</v>
      </c>
      <c r="AE373" s="1552">
        <f t="shared" si="171"/>
        <v>0</v>
      </c>
      <c r="AF373" s="1516">
        <f t="shared" si="168"/>
        <v>52000000</v>
      </c>
      <c r="AG373" s="1550">
        <f t="shared" si="175"/>
        <v>52000000</v>
      </c>
      <c r="AH373" s="1546">
        <f t="shared" si="176"/>
        <v>52000000</v>
      </c>
      <c r="AI373" s="1546">
        <f t="shared" si="170"/>
        <v>52000000</v>
      </c>
      <c r="AJ373" s="1518"/>
      <c r="AK373" s="1518"/>
      <c r="AL373" s="1518"/>
      <c r="AM373" s="1518"/>
      <c r="AN373" s="1518"/>
      <c r="AO373" s="1518"/>
      <c r="AP373" s="1518"/>
    </row>
    <row r="374" spans="1:42" s="1520" customFormat="1" ht="38" customHeight="1">
      <c r="A374" s="1563"/>
      <c r="B374" s="1337" t="s">
        <v>2900</v>
      </c>
      <c r="C374" s="1335" t="s">
        <v>255</v>
      </c>
      <c r="D374" s="1337" t="s">
        <v>732</v>
      </c>
      <c r="E374" s="1336" t="s">
        <v>145</v>
      </c>
      <c r="F374" s="1336">
        <v>0</v>
      </c>
      <c r="G374" s="1342" t="s">
        <v>222</v>
      </c>
      <c r="H374" s="1337" t="s">
        <v>850</v>
      </c>
      <c r="I374" s="1336">
        <v>0</v>
      </c>
      <c r="J374" s="1578" t="s">
        <v>145</v>
      </c>
      <c r="K374" s="1336">
        <v>0</v>
      </c>
      <c r="L374" s="1336">
        <v>0</v>
      </c>
      <c r="M374" s="1336">
        <v>0</v>
      </c>
      <c r="N374" s="1337" t="s">
        <v>204</v>
      </c>
      <c r="O374" s="1631">
        <v>1500000</v>
      </c>
      <c r="P374" s="1573" t="s">
        <v>123</v>
      </c>
      <c r="Q374" s="1539"/>
      <c r="R374" s="1511" t="str">
        <f t="shared" si="157"/>
        <v>2.08.01</v>
      </c>
      <c r="S374" s="1512" t="str">
        <f t="shared" si="177"/>
        <v>ALAT KEDOKTERAN</v>
      </c>
      <c r="T374" s="1512">
        <f t="shared" si="178"/>
        <v>5</v>
      </c>
      <c r="U374" s="1608">
        <f t="shared" si="158"/>
        <v>300000</v>
      </c>
      <c r="V374" s="1514">
        <f t="shared" si="159"/>
        <v>8</v>
      </c>
      <c r="W374" s="1609">
        <f t="shared" si="160"/>
        <v>1500000</v>
      </c>
      <c r="X374" s="1609">
        <f t="shared" si="161"/>
        <v>0</v>
      </c>
      <c r="Y374" s="1609">
        <f t="shared" si="162"/>
        <v>0</v>
      </c>
      <c r="Z374" s="1609">
        <f t="shared" si="163"/>
        <v>0</v>
      </c>
      <c r="AA374" s="1609">
        <f t="shared" si="164"/>
        <v>0</v>
      </c>
      <c r="AB374" s="1609">
        <f t="shared" si="165"/>
        <v>0</v>
      </c>
      <c r="AC374" s="1513">
        <f t="shared" si="166"/>
        <v>0</v>
      </c>
      <c r="AD374" s="1515" t="str">
        <f t="shared" si="167"/>
        <v>2006</v>
      </c>
      <c r="AE374" s="1552">
        <f t="shared" si="171"/>
        <v>0</v>
      </c>
      <c r="AF374" s="1516">
        <f t="shared" si="168"/>
        <v>1500000</v>
      </c>
      <c r="AG374" s="1550">
        <f t="shared" si="175"/>
        <v>1500000</v>
      </c>
      <c r="AH374" s="1546">
        <f t="shared" si="176"/>
        <v>1500000</v>
      </c>
      <c r="AI374" s="1546">
        <f t="shared" si="170"/>
        <v>1500000</v>
      </c>
      <c r="AJ374" s="1518"/>
      <c r="AK374" s="1518"/>
      <c r="AL374" s="1518"/>
      <c r="AM374" s="1518"/>
      <c r="AN374" s="1518"/>
      <c r="AO374" s="1518"/>
      <c r="AP374" s="1518"/>
    </row>
    <row r="375" spans="1:42" s="1520" customFormat="1" ht="38" customHeight="1">
      <c r="A375" s="1563"/>
      <c r="B375" s="1337" t="s">
        <v>2294</v>
      </c>
      <c r="C375" s="1335" t="s">
        <v>312</v>
      </c>
      <c r="D375" s="1337" t="s">
        <v>732</v>
      </c>
      <c r="E375" s="1336" t="s">
        <v>801</v>
      </c>
      <c r="F375" s="1336">
        <v>0</v>
      </c>
      <c r="G375" s="1342" t="s">
        <v>221</v>
      </c>
      <c r="H375" s="1337" t="s">
        <v>167</v>
      </c>
      <c r="I375" s="1336">
        <v>0</v>
      </c>
      <c r="J375" s="1342"/>
      <c r="K375" s="1336">
        <v>0</v>
      </c>
      <c r="L375" s="1336">
        <v>0</v>
      </c>
      <c r="M375" s="1336">
        <v>0</v>
      </c>
      <c r="N375" s="1337" t="s">
        <v>204</v>
      </c>
      <c r="O375" s="1631">
        <v>80000000</v>
      </c>
      <c r="P375" s="1573"/>
      <c r="Q375" s="1539"/>
      <c r="R375" s="1511" t="str">
        <f t="shared" si="157"/>
        <v>2.08.01</v>
      </c>
      <c r="S375" s="1512" t="str">
        <f t="shared" si="177"/>
        <v>ALAT KEDOKTERAN</v>
      </c>
      <c r="T375" s="1512">
        <f t="shared" si="178"/>
        <v>5</v>
      </c>
      <c r="U375" s="1608">
        <f t="shared" si="158"/>
        <v>16000000</v>
      </c>
      <c r="V375" s="1514">
        <f t="shared" si="159"/>
        <v>9</v>
      </c>
      <c r="W375" s="1609">
        <f t="shared" si="160"/>
        <v>80000000</v>
      </c>
      <c r="X375" s="1609">
        <f t="shared" si="161"/>
        <v>0</v>
      </c>
      <c r="Y375" s="1609">
        <f t="shared" si="162"/>
        <v>0</v>
      </c>
      <c r="Z375" s="1609">
        <f t="shared" si="163"/>
        <v>0</v>
      </c>
      <c r="AA375" s="1609">
        <f t="shared" si="164"/>
        <v>0</v>
      </c>
      <c r="AB375" s="1609">
        <f t="shared" si="165"/>
        <v>0</v>
      </c>
      <c r="AC375" s="1513">
        <f t="shared" si="166"/>
        <v>0</v>
      </c>
      <c r="AD375" s="1515" t="str">
        <f t="shared" si="167"/>
        <v>2005</v>
      </c>
      <c r="AE375" s="1552">
        <f t="shared" si="171"/>
        <v>0</v>
      </c>
      <c r="AF375" s="1516">
        <f t="shared" si="168"/>
        <v>80000000</v>
      </c>
      <c r="AG375" s="1550">
        <f t="shared" si="175"/>
        <v>80000000</v>
      </c>
      <c r="AH375" s="1546">
        <f t="shared" si="176"/>
        <v>80000000</v>
      </c>
      <c r="AI375" s="1546">
        <f t="shared" si="170"/>
        <v>80000000</v>
      </c>
      <c r="AJ375" s="1518"/>
      <c r="AK375" s="1518"/>
      <c r="AL375" s="1518"/>
      <c r="AM375" s="1518"/>
      <c r="AN375" s="1518"/>
      <c r="AO375" s="1518"/>
      <c r="AP375" s="1518"/>
    </row>
    <row r="376" spans="1:42" s="1518" customFormat="1" ht="38" customHeight="1">
      <c r="A376" s="1563"/>
      <c r="B376" s="1337" t="s">
        <v>2292</v>
      </c>
      <c r="C376" s="1335" t="s">
        <v>319</v>
      </c>
      <c r="D376" s="1337" t="s">
        <v>732</v>
      </c>
      <c r="E376" s="1336" t="s">
        <v>145</v>
      </c>
      <c r="F376" s="1336">
        <v>0</v>
      </c>
      <c r="G376" s="1342" t="s">
        <v>235</v>
      </c>
      <c r="H376" s="1337" t="s">
        <v>850</v>
      </c>
      <c r="I376" s="1336">
        <v>0</v>
      </c>
      <c r="J376" s="1578" t="s">
        <v>145</v>
      </c>
      <c r="K376" s="1336">
        <v>0</v>
      </c>
      <c r="L376" s="1336">
        <v>0</v>
      </c>
      <c r="M376" s="1336">
        <v>0</v>
      </c>
      <c r="N376" s="1337" t="s">
        <v>204</v>
      </c>
      <c r="O376" s="1631">
        <v>2025000</v>
      </c>
      <c r="P376" s="1573" t="s">
        <v>123</v>
      </c>
      <c r="Q376" s="1539"/>
      <c r="R376" s="1511" t="str">
        <f t="shared" si="157"/>
        <v>2.08.01</v>
      </c>
      <c r="S376" s="1512" t="str">
        <f t="shared" si="177"/>
        <v>ALAT KEDOKTERAN</v>
      </c>
      <c r="T376" s="1512">
        <f t="shared" si="178"/>
        <v>5</v>
      </c>
      <c r="U376" s="1608">
        <f t="shared" si="158"/>
        <v>405000</v>
      </c>
      <c r="V376" s="1514">
        <f t="shared" si="159"/>
        <v>8</v>
      </c>
      <c r="W376" s="1609">
        <f t="shared" si="160"/>
        <v>2025000</v>
      </c>
      <c r="X376" s="1609">
        <f t="shared" si="161"/>
        <v>0</v>
      </c>
      <c r="Y376" s="1609">
        <f t="shared" si="162"/>
        <v>0</v>
      </c>
      <c r="Z376" s="1609">
        <f t="shared" si="163"/>
        <v>0</v>
      </c>
      <c r="AA376" s="1609">
        <f t="shared" si="164"/>
        <v>0</v>
      </c>
      <c r="AB376" s="1609">
        <f t="shared" si="165"/>
        <v>0</v>
      </c>
      <c r="AC376" s="1513">
        <f t="shared" si="166"/>
        <v>0</v>
      </c>
      <c r="AD376" s="1515" t="str">
        <f t="shared" si="167"/>
        <v>2006</v>
      </c>
      <c r="AE376" s="1552">
        <f t="shared" si="171"/>
        <v>0</v>
      </c>
      <c r="AF376" s="1516">
        <f t="shared" si="168"/>
        <v>2025000</v>
      </c>
      <c r="AG376" s="1550">
        <f t="shared" si="175"/>
        <v>2025000</v>
      </c>
      <c r="AH376" s="1546">
        <f t="shared" si="176"/>
        <v>2025000</v>
      </c>
      <c r="AI376" s="1546">
        <f t="shared" si="170"/>
        <v>2025000</v>
      </c>
    </row>
    <row r="377" spans="1:42" s="1518" customFormat="1" ht="38" customHeight="1">
      <c r="A377" s="1563"/>
      <c r="B377" s="1362" t="s">
        <v>2905</v>
      </c>
      <c r="C377" s="1335" t="s">
        <v>329</v>
      </c>
      <c r="D377" s="1337" t="s">
        <v>732</v>
      </c>
      <c r="E377" s="1336" t="s">
        <v>145</v>
      </c>
      <c r="F377" s="1336">
        <v>0</v>
      </c>
      <c r="G377" s="1342" t="s">
        <v>226</v>
      </c>
      <c r="H377" s="1337" t="s">
        <v>850</v>
      </c>
      <c r="I377" s="1336">
        <v>0</v>
      </c>
      <c r="J377" s="1578" t="s">
        <v>145</v>
      </c>
      <c r="K377" s="1336">
        <v>0</v>
      </c>
      <c r="L377" s="1336">
        <v>0</v>
      </c>
      <c r="M377" s="1336">
        <v>0</v>
      </c>
      <c r="N377" s="1337" t="s">
        <v>204</v>
      </c>
      <c r="O377" s="1631">
        <v>1530000</v>
      </c>
      <c r="P377" s="1573" t="s">
        <v>123</v>
      </c>
      <c r="Q377" s="1539" t="s">
        <v>3530</v>
      </c>
      <c r="R377" s="1511" t="str">
        <f t="shared" si="157"/>
        <v>2.08.01</v>
      </c>
      <c r="S377" s="1512" t="str">
        <f t="shared" si="177"/>
        <v>ALAT KEDOKTERAN</v>
      </c>
      <c r="T377" s="1512">
        <f t="shared" si="178"/>
        <v>5</v>
      </c>
      <c r="U377" s="1608">
        <f t="shared" si="158"/>
        <v>306000</v>
      </c>
      <c r="V377" s="1514">
        <f t="shared" si="159"/>
        <v>8</v>
      </c>
      <c r="W377" s="1609">
        <f t="shared" si="160"/>
        <v>1530000</v>
      </c>
      <c r="X377" s="1609">
        <f t="shared" si="161"/>
        <v>0</v>
      </c>
      <c r="Y377" s="1609">
        <f t="shared" si="162"/>
        <v>0</v>
      </c>
      <c r="Z377" s="1609">
        <f t="shared" si="163"/>
        <v>0</v>
      </c>
      <c r="AA377" s="1609">
        <f t="shared" si="164"/>
        <v>0</v>
      </c>
      <c r="AB377" s="1609">
        <f t="shared" si="165"/>
        <v>0</v>
      </c>
      <c r="AC377" s="1513">
        <f t="shared" si="166"/>
        <v>0</v>
      </c>
      <c r="AD377" s="1515" t="str">
        <f t="shared" si="167"/>
        <v>2006</v>
      </c>
      <c r="AE377" s="1552">
        <f t="shared" si="171"/>
        <v>0</v>
      </c>
      <c r="AF377" s="1516">
        <f t="shared" si="168"/>
        <v>1530000</v>
      </c>
      <c r="AG377" s="1550">
        <f t="shared" si="175"/>
        <v>1530000</v>
      </c>
      <c r="AH377" s="1546">
        <f t="shared" si="176"/>
        <v>1530000</v>
      </c>
      <c r="AI377" s="1546">
        <f t="shared" si="170"/>
        <v>1530000</v>
      </c>
    </row>
    <row r="378" spans="1:42" s="1518" customFormat="1" ht="38" customHeight="1">
      <c r="A378" s="1563"/>
      <c r="B378" s="1362" t="s">
        <v>2905</v>
      </c>
      <c r="C378" s="1335" t="s">
        <v>329</v>
      </c>
      <c r="D378" s="1337" t="s">
        <v>732</v>
      </c>
      <c r="E378" s="1336" t="s">
        <v>145</v>
      </c>
      <c r="F378" s="1336">
        <v>0</v>
      </c>
      <c r="G378" s="1342" t="s">
        <v>226</v>
      </c>
      <c r="H378" s="1337" t="s">
        <v>850</v>
      </c>
      <c r="I378" s="1336">
        <v>0</v>
      </c>
      <c r="J378" s="1578" t="s">
        <v>145</v>
      </c>
      <c r="K378" s="1336">
        <v>0</v>
      </c>
      <c r="L378" s="1336">
        <v>0</v>
      </c>
      <c r="M378" s="1336">
        <v>0</v>
      </c>
      <c r="N378" s="1337" t="s">
        <v>204</v>
      </c>
      <c r="O378" s="1631">
        <v>1530000</v>
      </c>
      <c r="P378" s="1573" t="s">
        <v>123</v>
      </c>
      <c r="Q378" s="1539" t="s">
        <v>3530</v>
      </c>
      <c r="R378" s="1511" t="str">
        <f t="shared" si="157"/>
        <v>2.08.01</v>
      </c>
      <c r="S378" s="1512" t="str">
        <f t="shared" si="177"/>
        <v>ALAT KEDOKTERAN</v>
      </c>
      <c r="T378" s="1512">
        <f t="shared" si="178"/>
        <v>5</v>
      </c>
      <c r="U378" s="1608">
        <f t="shared" si="158"/>
        <v>306000</v>
      </c>
      <c r="V378" s="1514">
        <f t="shared" si="159"/>
        <v>8</v>
      </c>
      <c r="W378" s="1609">
        <f t="shared" si="160"/>
        <v>1530000</v>
      </c>
      <c r="X378" s="1609">
        <f t="shared" si="161"/>
        <v>0</v>
      </c>
      <c r="Y378" s="1609">
        <f t="shared" si="162"/>
        <v>0</v>
      </c>
      <c r="Z378" s="1609">
        <f t="shared" si="163"/>
        <v>0</v>
      </c>
      <c r="AA378" s="1609">
        <f t="shared" si="164"/>
        <v>0</v>
      </c>
      <c r="AB378" s="1609">
        <f t="shared" si="165"/>
        <v>0</v>
      </c>
      <c r="AC378" s="1513">
        <f t="shared" si="166"/>
        <v>0</v>
      </c>
      <c r="AD378" s="1515" t="str">
        <f t="shared" si="167"/>
        <v>2006</v>
      </c>
      <c r="AE378" s="1552">
        <f t="shared" si="171"/>
        <v>0</v>
      </c>
      <c r="AF378" s="1516">
        <f t="shared" si="168"/>
        <v>1530000</v>
      </c>
      <c r="AG378" s="1550">
        <f t="shared" si="175"/>
        <v>1530000</v>
      </c>
      <c r="AH378" s="1546">
        <f t="shared" si="176"/>
        <v>1530000</v>
      </c>
      <c r="AI378" s="1546">
        <f t="shared" si="170"/>
        <v>1530000</v>
      </c>
    </row>
    <row r="379" spans="1:42" s="1518" customFormat="1" ht="38" customHeight="1">
      <c r="A379" s="1563"/>
      <c r="B379" s="1337" t="s">
        <v>2263</v>
      </c>
      <c r="C379" s="1335" t="s">
        <v>330</v>
      </c>
      <c r="D379" s="1337" t="s">
        <v>732</v>
      </c>
      <c r="E379" s="1336" t="s">
        <v>145</v>
      </c>
      <c r="F379" s="1336">
        <v>0</v>
      </c>
      <c r="G379" s="1342" t="s">
        <v>226</v>
      </c>
      <c r="H379" s="1337" t="s">
        <v>850</v>
      </c>
      <c r="I379" s="1336">
        <v>0</v>
      </c>
      <c r="J379" s="1342"/>
      <c r="K379" s="1336">
        <v>0</v>
      </c>
      <c r="L379" s="1336">
        <v>0</v>
      </c>
      <c r="M379" s="1336">
        <v>0</v>
      </c>
      <c r="N379" s="1337" t="s">
        <v>204</v>
      </c>
      <c r="O379" s="1631">
        <v>2430000</v>
      </c>
      <c r="P379" s="1573" t="s">
        <v>123</v>
      </c>
      <c r="Q379" s="1539" t="s">
        <v>3530</v>
      </c>
      <c r="R379" s="1511" t="str">
        <f t="shared" si="157"/>
        <v>2.08.01</v>
      </c>
      <c r="S379" s="1512" t="str">
        <f t="shared" si="177"/>
        <v>ALAT KEDOKTERAN</v>
      </c>
      <c r="T379" s="1512">
        <f t="shared" si="178"/>
        <v>5</v>
      </c>
      <c r="U379" s="1608">
        <f t="shared" si="158"/>
        <v>486000</v>
      </c>
      <c r="V379" s="1514">
        <f t="shared" si="159"/>
        <v>8</v>
      </c>
      <c r="W379" s="1609">
        <f t="shared" si="160"/>
        <v>2430000</v>
      </c>
      <c r="X379" s="1609">
        <f t="shared" si="161"/>
        <v>0</v>
      </c>
      <c r="Y379" s="1609">
        <f t="shared" si="162"/>
        <v>0</v>
      </c>
      <c r="Z379" s="1609">
        <f t="shared" si="163"/>
        <v>0</v>
      </c>
      <c r="AA379" s="1609">
        <f t="shared" si="164"/>
        <v>0</v>
      </c>
      <c r="AB379" s="1609">
        <f t="shared" si="165"/>
        <v>0</v>
      </c>
      <c r="AC379" s="1513">
        <f t="shared" si="166"/>
        <v>0</v>
      </c>
      <c r="AD379" s="1515" t="str">
        <f t="shared" si="167"/>
        <v>2006</v>
      </c>
      <c r="AE379" s="1552">
        <f t="shared" si="171"/>
        <v>0</v>
      </c>
      <c r="AF379" s="1516">
        <f t="shared" si="168"/>
        <v>2430000</v>
      </c>
      <c r="AG379" s="1550">
        <f t="shared" si="175"/>
        <v>2430000</v>
      </c>
      <c r="AH379" s="1546">
        <f t="shared" si="176"/>
        <v>2430000</v>
      </c>
      <c r="AI379" s="1546">
        <f t="shared" si="170"/>
        <v>2430000</v>
      </c>
    </row>
    <row r="380" spans="1:42" s="1518" customFormat="1" ht="38" customHeight="1">
      <c r="A380" s="1563"/>
      <c r="B380" s="1337" t="s">
        <v>2942</v>
      </c>
      <c r="C380" s="1335" t="s">
        <v>333</v>
      </c>
      <c r="D380" s="1337" t="s">
        <v>732</v>
      </c>
      <c r="E380" s="1336" t="s">
        <v>145</v>
      </c>
      <c r="F380" s="1336">
        <v>0</v>
      </c>
      <c r="G380" s="1342" t="s">
        <v>226</v>
      </c>
      <c r="H380" s="1337" t="s">
        <v>850</v>
      </c>
      <c r="I380" s="1336">
        <v>0</v>
      </c>
      <c r="J380" s="1578" t="s">
        <v>145</v>
      </c>
      <c r="K380" s="1336">
        <v>0</v>
      </c>
      <c r="L380" s="1336">
        <v>0</v>
      </c>
      <c r="M380" s="1336">
        <v>0</v>
      </c>
      <c r="N380" s="1337" t="s">
        <v>204</v>
      </c>
      <c r="O380" s="1631">
        <v>2250000</v>
      </c>
      <c r="P380" s="1573" t="s">
        <v>123</v>
      </c>
      <c r="Q380" s="1539"/>
      <c r="R380" s="1511" t="str">
        <f t="shared" si="157"/>
        <v>2.08.01</v>
      </c>
      <c r="S380" s="1512" t="str">
        <f t="shared" si="177"/>
        <v>ALAT KEDOKTERAN</v>
      </c>
      <c r="T380" s="1512">
        <f t="shared" si="178"/>
        <v>5</v>
      </c>
      <c r="U380" s="1608">
        <f t="shared" si="158"/>
        <v>450000</v>
      </c>
      <c r="V380" s="1514">
        <f t="shared" si="159"/>
        <v>8</v>
      </c>
      <c r="W380" s="1609">
        <f t="shared" si="160"/>
        <v>2250000</v>
      </c>
      <c r="X380" s="1609">
        <f t="shared" si="161"/>
        <v>0</v>
      </c>
      <c r="Y380" s="1609">
        <f t="shared" si="162"/>
        <v>0</v>
      </c>
      <c r="Z380" s="1609">
        <f t="shared" si="163"/>
        <v>0</v>
      </c>
      <c r="AA380" s="1609">
        <f t="shared" si="164"/>
        <v>0</v>
      </c>
      <c r="AB380" s="1609">
        <f t="shared" si="165"/>
        <v>0</v>
      </c>
      <c r="AC380" s="1513">
        <f t="shared" si="166"/>
        <v>0</v>
      </c>
      <c r="AD380" s="1515" t="str">
        <f t="shared" si="167"/>
        <v>2006</v>
      </c>
      <c r="AE380" s="1552">
        <f t="shared" si="171"/>
        <v>0</v>
      </c>
      <c r="AF380" s="1516">
        <f t="shared" si="168"/>
        <v>2250000</v>
      </c>
      <c r="AG380" s="1550">
        <f t="shared" ref="AG380:AG399" si="179">W380+X380+Y380+Z380+AA380</f>
        <v>2250000</v>
      </c>
      <c r="AH380" s="1546">
        <f t="shared" ref="AH380:AH399" si="180">AG380+AB380</f>
        <v>2250000</v>
      </c>
      <c r="AI380" s="1546">
        <f t="shared" si="170"/>
        <v>2250000</v>
      </c>
    </row>
    <row r="381" spans="1:42" s="1518" customFormat="1" ht="38" customHeight="1">
      <c r="A381" s="1563"/>
      <c r="B381" s="1337" t="s">
        <v>2263</v>
      </c>
      <c r="C381" s="1335" t="s">
        <v>339</v>
      </c>
      <c r="D381" s="1337" t="s">
        <v>732</v>
      </c>
      <c r="E381" s="1336" t="s">
        <v>145</v>
      </c>
      <c r="F381" s="1336">
        <v>0</v>
      </c>
      <c r="G381" s="1342" t="s">
        <v>220</v>
      </c>
      <c r="H381" s="1337" t="s">
        <v>850</v>
      </c>
      <c r="I381" s="1336">
        <v>0</v>
      </c>
      <c r="J381" s="1578" t="s">
        <v>145</v>
      </c>
      <c r="K381" s="1336">
        <v>0</v>
      </c>
      <c r="L381" s="1336">
        <v>0</v>
      </c>
      <c r="M381" s="1336">
        <v>0</v>
      </c>
      <c r="N381" s="1337" t="s">
        <v>204</v>
      </c>
      <c r="O381" s="1631">
        <v>3150000</v>
      </c>
      <c r="P381" s="1573" t="s">
        <v>123</v>
      </c>
      <c r="Q381" s="1539" t="s">
        <v>3530</v>
      </c>
      <c r="R381" s="1511" t="str">
        <f t="shared" si="157"/>
        <v>2.08.01</v>
      </c>
      <c r="S381" s="1512" t="str">
        <f t="shared" si="177"/>
        <v>ALAT KEDOKTERAN</v>
      </c>
      <c r="T381" s="1512">
        <f t="shared" si="178"/>
        <v>5</v>
      </c>
      <c r="U381" s="1608">
        <f t="shared" si="158"/>
        <v>630000</v>
      </c>
      <c r="V381" s="1514">
        <f t="shared" si="159"/>
        <v>8</v>
      </c>
      <c r="W381" s="1609">
        <f t="shared" si="160"/>
        <v>3150000</v>
      </c>
      <c r="X381" s="1609">
        <f t="shared" si="161"/>
        <v>0</v>
      </c>
      <c r="Y381" s="1609">
        <f t="shared" si="162"/>
        <v>0</v>
      </c>
      <c r="Z381" s="1609">
        <f t="shared" si="163"/>
        <v>0</v>
      </c>
      <c r="AA381" s="1609">
        <f t="shared" si="164"/>
        <v>0</v>
      </c>
      <c r="AB381" s="1609">
        <f t="shared" si="165"/>
        <v>0</v>
      </c>
      <c r="AC381" s="1513">
        <f t="shared" si="166"/>
        <v>0</v>
      </c>
      <c r="AD381" s="1515" t="str">
        <f t="shared" si="167"/>
        <v>2006</v>
      </c>
      <c r="AE381" s="1552">
        <f t="shared" si="171"/>
        <v>0</v>
      </c>
      <c r="AF381" s="1516">
        <f t="shared" si="168"/>
        <v>3150000</v>
      </c>
      <c r="AG381" s="1550">
        <f t="shared" si="179"/>
        <v>3150000</v>
      </c>
      <c r="AH381" s="1546">
        <f t="shared" si="180"/>
        <v>3150000</v>
      </c>
      <c r="AI381" s="1546">
        <f t="shared" si="170"/>
        <v>3150000</v>
      </c>
    </row>
    <row r="382" spans="1:42" s="1518" customFormat="1" ht="38" customHeight="1">
      <c r="A382" s="1563"/>
      <c r="B382" s="1337" t="s">
        <v>2263</v>
      </c>
      <c r="C382" s="1335" t="s">
        <v>339</v>
      </c>
      <c r="D382" s="1337" t="s">
        <v>732</v>
      </c>
      <c r="E382" s="1336" t="s">
        <v>145</v>
      </c>
      <c r="F382" s="1336">
        <v>0</v>
      </c>
      <c r="G382" s="1342" t="s">
        <v>220</v>
      </c>
      <c r="H382" s="1337" t="s">
        <v>850</v>
      </c>
      <c r="I382" s="1336">
        <v>0</v>
      </c>
      <c r="J382" s="1578" t="s">
        <v>145</v>
      </c>
      <c r="K382" s="1336">
        <v>0</v>
      </c>
      <c r="L382" s="1336">
        <v>0</v>
      </c>
      <c r="M382" s="1336">
        <v>0</v>
      </c>
      <c r="N382" s="1337" t="s">
        <v>204</v>
      </c>
      <c r="O382" s="1631">
        <v>3150000</v>
      </c>
      <c r="P382" s="1573"/>
      <c r="Q382" s="1539" t="s">
        <v>3530</v>
      </c>
      <c r="R382" s="1511" t="str">
        <f t="shared" si="157"/>
        <v>2.08.01</v>
      </c>
      <c r="S382" s="1512" t="str">
        <f t="shared" si="177"/>
        <v>ALAT KEDOKTERAN</v>
      </c>
      <c r="T382" s="1512">
        <f t="shared" si="178"/>
        <v>5</v>
      </c>
      <c r="U382" s="1608">
        <f t="shared" si="158"/>
        <v>630000</v>
      </c>
      <c r="V382" s="1514">
        <f t="shared" si="159"/>
        <v>8</v>
      </c>
      <c r="W382" s="1609">
        <f t="shared" si="160"/>
        <v>3150000</v>
      </c>
      <c r="X382" s="1609">
        <f t="shared" si="161"/>
        <v>0</v>
      </c>
      <c r="Y382" s="1609">
        <f t="shared" si="162"/>
        <v>0</v>
      </c>
      <c r="Z382" s="1609">
        <f t="shared" si="163"/>
        <v>0</v>
      </c>
      <c r="AA382" s="1609">
        <f t="shared" si="164"/>
        <v>0</v>
      </c>
      <c r="AB382" s="1609">
        <f t="shared" si="165"/>
        <v>0</v>
      </c>
      <c r="AC382" s="1513">
        <f t="shared" si="166"/>
        <v>0</v>
      </c>
      <c r="AD382" s="1515" t="str">
        <f t="shared" si="167"/>
        <v>2006</v>
      </c>
      <c r="AE382" s="1552">
        <f t="shared" si="171"/>
        <v>0</v>
      </c>
      <c r="AF382" s="1516">
        <f t="shared" si="168"/>
        <v>3150000</v>
      </c>
      <c r="AG382" s="1550">
        <f t="shared" si="179"/>
        <v>3150000</v>
      </c>
      <c r="AH382" s="1546">
        <f t="shared" si="180"/>
        <v>3150000</v>
      </c>
      <c r="AI382" s="1546">
        <f t="shared" si="170"/>
        <v>3150000</v>
      </c>
    </row>
    <row r="383" spans="1:42" s="1518" customFormat="1" ht="38" customHeight="1">
      <c r="A383" s="1563"/>
      <c r="B383" s="1337" t="s">
        <v>2263</v>
      </c>
      <c r="C383" s="1335" t="s">
        <v>340</v>
      </c>
      <c r="D383" s="1337" t="s">
        <v>732</v>
      </c>
      <c r="E383" s="1336" t="s">
        <v>145</v>
      </c>
      <c r="F383" s="1336">
        <v>0</v>
      </c>
      <c r="G383" s="1342" t="s">
        <v>220</v>
      </c>
      <c r="H383" s="1337" t="s">
        <v>850</v>
      </c>
      <c r="I383" s="1336">
        <v>0</v>
      </c>
      <c r="J383" s="1342"/>
      <c r="K383" s="1336">
        <v>0</v>
      </c>
      <c r="L383" s="1336">
        <v>0</v>
      </c>
      <c r="M383" s="1336">
        <v>0</v>
      </c>
      <c r="N383" s="1337" t="s">
        <v>204</v>
      </c>
      <c r="O383" s="1631">
        <v>2000000</v>
      </c>
      <c r="P383" s="1573" t="s">
        <v>123</v>
      </c>
      <c r="Q383" s="1539" t="s">
        <v>3530</v>
      </c>
      <c r="R383" s="1511" t="str">
        <f t="shared" si="157"/>
        <v>2.08.01</v>
      </c>
      <c r="S383" s="1512" t="str">
        <f t="shared" si="177"/>
        <v>ALAT KEDOKTERAN</v>
      </c>
      <c r="T383" s="1512">
        <f t="shared" si="178"/>
        <v>5</v>
      </c>
      <c r="U383" s="1608">
        <f t="shared" si="158"/>
        <v>400000</v>
      </c>
      <c r="V383" s="1514">
        <f t="shared" si="159"/>
        <v>8</v>
      </c>
      <c r="W383" s="1609">
        <f t="shared" si="160"/>
        <v>2000000</v>
      </c>
      <c r="X383" s="1609">
        <f t="shared" si="161"/>
        <v>0</v>
      </c>
      <c r="Y383" s="1609">
        <f t="shared" si="162"/>
        <v>0</v>
      </c>
      <c r="Z383" s="1609">
        <f t="shared" si="163"/>
        <v>0</v>
      </c>
      <c r="AA383" s="1609">
        <f t="shared" si="164"/>
        <v>0</v>
      </c>
      <c r="AB383" s="1609">
        <f t="shared" si="165"/>
        <v>0</v>
      </c>
      <c r="AC383" s="1513">
        <f t="shared" si="166"/>
        <v>0</v>
      </c>
      <c r="AD383" s="1515" t="str">
        <f t="shared" si="167"/>
        <v>2006</v>
      </c>
      <c r="AE383" s="1552">
        <f t="shared" si="171"/>
        <v>0</v>
      </c>
      <c r="AF383" s="1516">
        <f t="shared" si="168"/>
        <v>2000000</v>
      </c>
      <c r="AG383" s="1550">
        <f t="shared" si="179"/>
        <v>2000000</v>
      </c>
      <c r="AH383" s="1546">
        <f t="shared" si="180"/>
        <v>2000000</v>
      </c>
      <c r="AI383" s="1546">
        <f t="shared" si="170"/>
        <v>2000000</v>
      </c>
    </row>
    <row r="384" spans="1:42" s="1518" customFormat="1" ht="38" customHeight="1">
      <c r="A384" s="1563"/>
      <c r="B384" s="1337" t="s">
        <v>2947</v>
      </c>
      <c r="C384" s="1335" t="s">
        <v>341</v>
      </c>
      <c r="D384" s="1337" t="s">
        <v>732</v>
      </c>
      <c r="E384" s="1336" t="s">
        <v>145</v>
      </c>
      <c r="F384" s="1336">
        <v>0</v>
      </c>
      <c r="G384" s="1342" t="s">
        <v>220</v>
      </c>
      <c r="H384" s="1337" t="s">
        <v>850</v>
      </c>
      <c r="I384" s="1336">
        <v>0</v>
      </c>
      <c r="J384" s="1578" t="s">
        <v>145</v>
      </c>
      <c r="K384" s="1336">
        <v>0</v>
      </c>
      <c r="L384" s="1336">
        <v>0</v>
      </c>
      <c r="M384" s="1336">
        <v>0</v>
      </c>
      <c r="N384" s="1337" t="s">
        <v>204</v>
      </c>
      <c r="O384" s="1631">
        <v>65875000</v>
      </c>
      <c r="P384" s="1573" t="s">
        <v>123</v>
      </c>
      <c r="Q384" s="1539"/>
      <c r="R384" s="1511" t="str">
        <f t="shared" si="157"/>
        <v>2.08.01</v>
      </c>
      <c r="S384" s="1512" t="str">
        <f t="shared" si="177"/>
        <v>ALAT KEDOKTERAN</v>
      </c>
      <c r="T384" s="1512">
        <f t="shared" si="178"/>
        <v>5</v>
      </c>
      <c r="U384" s="1608">
        <f t="shared" si="158"/>
        <v>13175000</v>
      </c>
      <c r="V384" s="1514">
        <f t="shared" si="159"/>
        <v>8</v>
      </c>
      <c r="W384" s="1609">
        <f t="shared" si="160"/>
        <v>65875000</v>
      </c>
      <c r="X384" s="1609">
        <f t="shared" si="161"/>
        <v>0</v>
      </c>
      <c r="Y384" s="1609">
        <f t="shared" si="162"/>
        <v>0</v>
      </c>
      <c r="Z384" s="1609">
        <f t="shared" si="163"/>
        <v>0</v>
      </c>
      <c r="AA384" s="1609">
        <f t="shared" si="164"/>
        <v>0</v>
      </c>
      <c r="AB384" s="1609">
        <f t="shared" si="165"/>
        <v>0</v>
      </c>
      <c r="AC384" s="1513">
        <f t="shared" si="166"/>
        <v>0</v>
      </c>
      <c r="AD384" s="1515" t="str">
        <f t="shared" si="167"/>
        <v>2006</v>
      </c>
      <c r="AE384" s="1552">
        <f t="shared" si="171"/>
        <v>0</v>
      </c>
      <c r="AF384" s="1516">
        <f t="shared" si="168"/>
        <v>65875000</v>
      </c>
      <c r="AG384" s="1550">
        <f t="shared" si="179"/>
        <v>65875000</v>
      </c>
      <c r="AH384" s="1546">
        <f t="shared" si="180"/>
        <v>65875000</v>
      </c>
      <c r="AI384" s="1546">
        <f t="shared" si="170"/>
        <v>65875000</v>
      </c>
    </row>
    <row r="385" spans="1:42" s="1518" customFormat="1" ht="38" customHeight="1">
      <c r="A385" s="1563"/>
      <c r="B385" s="1337" t="s">
        <v>2949</v>
      </c>
      <c r="C385" s="1335" t="s">
        <v>346</v>
      </c>
      <c r="D385" s="1337" t="s">
        <v>732</v>
      </c>
      <c r="E385" s="1336" t="s">
        <v>789</v>
      </c>
      <c r="F385" s="1336">
        <v>0</v>
      </c>
      <c r="G385" s="1342" t="s">
        <v>235</v>
      </c>
      <c r="H385" s="1337" t="s">
        <v>850</v>
      </c>
      <c r="I385" s="1336">
        <v>0</v>
      </c>
      <c r="J385" s="1578" t="s">
        <v>145</v>
      </c>
      <c r="K385" s="1336">
        <v>0</v>
      </c>
      <c r="L385" s="1336">
        <v>0</v>
      </c>
      <c r="M385" s="1336">
        <v>0</v>
      </c>
      <c r="N385" s="1337" t="s">
        <v>204</v>
      </c>
      <c r="O385" s="1631">
        <v>6525000</v>
      </c>
      <c r="P385" s="1573"/>
      <c r="Q385" s="1539"/>
      <c r="R385" s="1511" t="str">
        <f t="shared" si="157"/>
        <v>2.08.01</v>
      </c>
      <c r="S385" s="1512" t="str">
        <f t="shared" si="177"/>
        <v>ALAT KEDOKTERAN</v>
      </c>
      <c r="T385" s="1512">
        <f t="shared" si="178"/>
        <v>5</v>
      </c>
      <c r="U385" s="1608">
        <f t="shared" si="158"/>
        <v>1305000</v>
      </c>
      <c r="V385" s="1514">
        <f t="shared" si="159"/>
        <v>8</v>
      </c>
      <c r="W385" s="1609">
        <f t="shared" si="160"/>
        <v>6525000</v>
      </c>
      <c r="X385" s="1609">
        <f t="shared" si="161"/>
        <v>0</v>
      </c>
      <c r="Y385" s="1609">
        <f t="shared" si="162"/>
        <v>0</v>
      </c>
      <c r="Z385" s="1609">
        <f t="shared" si="163"/>
        <v>0</v>
      </c>
      <c r="AA385" s="1609">
        <f t="shared" si="164"/>
        <v>0</v>
      </c>
      <c r="AB385" s="1609">
        <f t="shared" si="165"/>
        <v>0</v>
      </c>
      <c r="AC385" s="1513">
        <f t="shared" si="166"/>
        <v>0</v>
      </c>
      <c r="AD385" s="1515" t="str">
        <f t="shared" si="167"/>
        <v>2006</v>
      </c>
      <c r="AE385" s="1552">
        <f t="shared" si="171"/>
        <v>0</v>
      </c>
      <c r="AF385" s="1516">
        <f t="shared" si="168"/>
        <v>6525000</v>
      </c>
      <c r="AG385" s="1550">
        <f t="shared" si="179"/>
        <v>6525000</v>
      </c>
      <c r="AH385" s="1546">
        <f t="shared" si="180"/>
        <v>6525000</v>
      </c>
      <c r="AI385" s="1546">
        <f t="shared" si="170"/>
        <v>6525000</v>
      </c>
    </row>
    <row r="386" spans="1:42" s="1518" customFormat="1" ht="38" customHeight="1">
      <c r="A386" s="1563"/>
      <c r="B386" s="1362" t="s">
        <v>2306</v>
      </c>
      <c r="C386" s="1335" t="s">
        <v>300</v>
      </c>
      <c r="D386" s="1397" t="s">
        <v>732</v>
      </c>
      <c r="E386" s="1336" t="s">
        <v>145</v>
      </c>
      <c r="F386" s="1336">
        <v>0</v>
      </c>
      <c r="G386" s="1342" t="s">
        <v>222</v>
      </c>
      <c r="H386" s="1337" t="s">
        <v>850</v>
      </c>
      <c r="I386" s="1336">
        <v>0</v>
      </c>
      <c r="J386" s="1342"/>
      <c r="K386" s="1336">
        <v>0</v>
      </c>
      <c r="L386" s="1336">
        <v>0</v>
      </c>
      <c r="M386" s="1336">
        <v>0</v>
      </c>
      <c r="N386" s="1337" t="s">
        <v>204</v>
      </c>
      <c r="O386" s="1631">
        <v>194760000</v>
      </c>
      <c r="P386" s="1573" t="s">
        <v>123</v>
      </c>
      <c r="Q386" s="1539"/>
      <c r="R386" s="1511" t="str">
        <f t="shared" si="157"/>
        <v>2.08.01</v>
      </c>
      <c r="S386" s="1512" t="str">
        <f t="shared" si="177"/>
        <v>ALAT KEDOKTERAN</v>
      </c>
      <c r="T386" s="1512">
        <f t="shared" si="178"/>
        <v>5</v>
      </c>
      <c r="U386" s="1608">
        <f t="shared" si="158"/>
        <v>38952000</v>
      </c>
      <c r="V386" s="1514">
        <f t="shared" si="159"/>
        <v>8</v>
      </c>
      <c r="W386" s="1609">
        <f t="shared" si="160"/>
        <v>194760000</v>
      </c>
      <c r="X386" s="1609">
        <f t="shared" si="161"/>
        <v>0</v>
      </c>
      <c r="Y386" s="1609">
        <f t="shared" si="162"/>
        <v>0</v>
      </c>
      <c r="Z386" s="1609">
        <f t="shared" si="163"/>
        <v>0</v>
      </c>
      <c r="AA386" s="1609">
        <f t="shared" si="164"/>
        <v>0</v>
      </c>
      <c r="AB386" s="1609">
        <f t="shared" si="165"/>
        <v>0</v>
      </c>
      <c r="AC386" s="1513">
        <f t="shared" si="166"/>
        <v>0</v>
      </c>
      <c r="AD386" s="1515" t="str">
        <f t="shared" si="167"/>
        <v>2006</v>
      </c>
      <c r="AE386" s="1552">
        <f t="shared" si="171"/>
        <v>0</v>
      </c>
      <c r="AF386" s="1516">
        <f t="shared" si="168"/>
        <v>194760000</v>
      </c>
      <c r="AG386" s="1550">
        <f t="shared" si="179"/>
        <v>194760000</v>
      </c>
      <c r="AH386" s="1546">
        <f t="shared" si="180"/>
        <v>194760000</v>
      </c>
      <c r="AI386" s="1546">
        <f t="shared" si="170"/>
        <v>194760000</v>
      </c>
    </row>
    <row r="387" spans="1:42" s="1518" customFormat="1" ht="38" customHeight="1">
      <c r="A387" s="1563"/>
      <c r="B387" s="1337" t="s">
        <v>3555</v>
      </c>
      <c r="C387" s="1335" t="s">
        <v>354</v>
      </c>
      <c r="D387" s="1397" t="s">
        <v>732</v>
      </c>
      <c r="E387" s="1336" t="s">
        <v>145</v>
      </c>
      <c r="F387" s="1336">
        <v>0</v>
      </c>
      <c r="G387" s="1342" t="s">
        <v>226</v>
      </c>
      <c r="H387" s="1337" t="s">
        <v>850</v>
      </c>
      <c r="I387" s="1336">
        <v>0</v>
      </c>
      <c r="J387" s="1578" t="s">
        <v>145</v>
      </c>
      <c r="K387" s="1336">
        <v>0</v>
      </c>
      <c r="L387" s="1336">
        <v>0</v>
      </c>
      <c r="M387" s="1336">
        <v>0</v>
      </c>
      <c r="N387" s="1337" t="s">
        <v>204</v>
      </c>
      <c r="O387" s="1631">
        <v>6075000</v>
      </c>
      <c r="P387" s="1573" t="s">
        <v>123</v>
      </c>
      <c r="Q387" s="1539"/>
      <c r="R387" s="1511" t="str">
        <f t="shared" si="157"/>
        <v>2.08.01</v>
      </c>
      <c r="S387" s="1512" t="str">
        <f t="shared" si="177"/>
        <v>ALAT KEDOKTERAN</v>
      </c>
      <c r="T387" s="1512">
        <f t="shared" si="178"/>
        <v>5</v>
      </c>
      <c r="U387" s="1608">
        <f t="shared" si="158"/>
        <v>1215000</v>
      </c>
      <c r="V387" s="1514">
        <f t="shared" si="159"/>
        <v>8</v>
      </c>
      <c r="W387" s="1609">
        <f t="shared" si="160"/>
        <v>6075000</v>
      </c>
      <c r="X387" s="1609">
        <f t="shared" si="161"/>
        <v>0</v>
      </c>
      <c r="Y387" s="1609">
        <f t="shared" si="162"/>
        <v>0</v>
      </c>
      <c r="Z387" s="1609">
        <f t="shared" si="163"/>
        <v>0</v>
      </c>
      <c r="AA387" s="1609">
        <f t="shared" si="164"/>
        <v>0</v>
      </c>
      <c r="AB387" s="1609">
        <f t="shared" si="165"/>
        <v>0</v>
      </c>
      <c r="AC387" s="1513">
        <f t="shared" si="166"/>
        <v>0</v>
      </c>
      <c r="AD387" s="1515" t="str">
        <f t="shared" si="167"/>
        <v>2006</v>
      </c>
      <c r="AE387" s="1552">
        <f t="shared" si="171"/>
        <v>0</v>
      </c>
      <c r="AF387" s="1516">
        <f t="shared" si="168"/>
        <v>6075000</v>
      </c>
      <c r="AG387" s="1550">
        <f t="shared" si="179"/>
        <v>6075000</v>
      </c>
      <c r="AH387" s="1546">
        <f t="shared" si="180"/>
        <v>6075000</v>
      </c>
      <c r="AI387" s="1546">
        <f t="shared" si="170"/>
        <v>6075000</v>
      </c>
    </row>
    <row r="388" spans="1:42" s="1518" customFormat="1" ht="38" customHeight="1">
      <c r="A388" s="1563"/>
      <c r="B388" s="1337" t="s">
        <v>2263</v>
      </c>
      <c r="C388" s="1335" t="s">
        <v>355</v>
      </c>
      <c r="D388" s="1397" t="s">
        <v>732</v>
      </c>
      <c r="E388" s="1336" t="s">
        <v>145</v>
      </c>
      <c r="F388" s="1336">
        <v>0</v>
      </c>
      <c r="G388" s="1342" t="s">
        <v>223</v>
      </c>
      <c r="H388" s="1337" t="s">
        <v>850</v>
      </c>
      <c r="I388" s="1336">
        <v>0</v>
      </c>
      <c r="J388" s="1578" t="s">
        <v>145</v>
      </c>
      <c r="K388" s="1336">
        <v>0</v>
      </c>
      <c r="L388" s="1336">
        <v>0</v>
      </c>
      <c r="M388" s="1336">
        <v>0</v>
      </c>
      <c r="N388" s="1337" t="s">
        <v>204</v>
      </c>
      <c r="O388" s="1631">
        <v>3150000</v>
      </c>
      <c r="P388" s="1573" t="s">
        <v>123</v>
      </c>
      <c r="Q388" s="1539" t="s">
        <v>3530</v>
      </c>
      <c r="R388" s="1511" t="str">
        <f t="shared" si="157"/>
        <v>2.08.01</v>
      </c>
      <c r="S388" s="1512" t="str">
        <f t="shared" si="177"/>
        <v>ALAT KEDOKTERAN</v>
      </c>
      <c r="T388" s="1512">
        <f t="shared" si="178"/>
        <v>5</v>
      </c>
      <c r="U388" s="1608">
        <f t="shared" si="158"/>
        <v>630000</v>
      </c>
      <c r="V388" s="1514">
        <f t="shared" si="159"/>
        <v>8</v>
      </c>
      <c r="W388" s="1609">
        <f t="shared" si="160"/>
        <v>3150000</v>
      </c>
      <c r="X388" s="1609">
        <f t="shared" si="161"/>
        <v>0</v>
      </c>
      <c r="Y388" s="1609">
        <f t="shared" si="162"/>
        <v>0</v>
      </c>
      <c r="Z388" s="1609">
        <f t="shared" si="163"/>
        <v>0</v>
      </c>
      <c r="AA388" s="1609">
        <f t="shared" si="164"/>
        <v>0</v>
      </c>
      <c r="AB388" s="1609">
        <f t="shared" si="165"/>
        <v>0</v>
      </c>
      <c r="AC388" s="1513">
        <f t="shared" si="166"/>
        <v>0</v>
      </c>
      <c r="AD388" s="1515" t="str">
        <f t="shared" si="167"/>
        <v>2006</v>
      </c>
      <c r="AE388" s="1552">
        <f t="shared" si="171"/>
        <v>0</v>
      </c>
      <c r="AF388" s="1516">
        <f t="shared" si="168"/>
        <v>3150000</v>
      </c>
      <c r="AG388" s="1550">
        <f t="shared" si="179"/>
        <v>3150000</v>
      </c>
      <c r="AH388" s="1546">
        <f t="shared" si="180"/>
        <v>3150000</v>
      </c>
      <c r="AI388" s="1546">
        <f t="shared" si="170"/>
        <v>3150000</v>
      </c>
    </row>
    <row r="389" spans="1:42" s="1518" customFormat="1" ht="38" customHeight="1">
      <c r="A389" s="1563"/>
      <c r="B389" s="1337" t="s">
        <v>3555</v>
      </c>
      <c r="C389" s="1335" t="s">
        <v>354</v>
      </c>
      <c r="D389" s="1397" t="s">
        <v>732</v>
      </c>
      <c r="E389" s="1336" t="s">
        <v>145</v>
      </c>
      <c r="F389" s="1336">
        <v>0</v>
      </c>
      <c r="G389" s="1342" t="s">
        <v>226</v>
      </c>
      <c r="H389" s="1337" t="s">
        <v>850</v>
      </c>
      <c r="I389" s="1336">
        <v>0</v>
      </c>
      <c r="J389" s="1578" t="s">
        <v>145</v>
      </c>
      <c r="K389" s="1336">
        <v>0</v>
      </c>
      <c r="L389" s="1336">
        <v>0</v>
      </c>
      <c r="M389" s="1336">
        <v>0</v>
      </c>
      <c r="N389" s="1337" t="s">
        <v>204</v>
      </c>
      <c r="O389" s="1631">
        <v>1215000</v>
      </c>
      <c r="P389" s="1573" t="s">
        <v>123</v>
      </c>
      <c r="Q389" s="1539"/>
      <c r="R389" s="1511" t="str">
        <f t="shared" si="157"/>
        <v>2.08.01</v>
      </c>
      <c r="S389" s="1512" t="str">
        <f t="shared" ref="S389:S419" si="181">VLOOKUP(R389,kelompok,2,0)</f>
        <v>ALAT KEDOKTERAN</v>
      </c>
      <c r="T389" s="1512">
        <f t="shared" ref="T389:T419" si="182">VLOOKUP(R389,MASAMANFAAT,4,0)</f>
        <v>5</v>
      </c>
      <c r="U389" s="1608">
        <f t="shared" si="158"/>
        <v>243000</v>
      </c>
      <c r="V389" s="1514">
        <f t="shared" si="159"/>
        <v>8</v>
      </c>
      <c r="W389" s="1609">
        <f t="shared" si="160"/>
        <v>1215000</v>
      </c>
      <c r="X389" s="1609">
        <f t="shared" si="161"/>
        <v>0</v>
      </c>
      <c r="Y389" s="1609">
        <f t="shared" si="162"/>
        <v>0</v>
      </c>
      <c r="Z389" s="1609">
        <f t="shared" si="163"/>
        <v>0</v>
      </c>
      <c r="AA389" s="1609">
        <f t="shared" si="164"/>
        <v>0</v>
      </c>
      <c r="AB389" s="1609">
        <f t="shared" si="165"/>
        <v>0</v>
      </c>
      <c r="AC389" s="1513">
        <f t="shared" si="166"/>
        <v>0</v>
      </c>
      <c r="AD389" s="1515" t="str">
        <f t="shared" si="167"/>
        <v>2006</v>
      </c>
      <c r="AE389" s="1552">
        <f t="shared" si="171"/>
        <v>0</v>
      </c>
      <c r="AF389" s="1516">
        <f t="shared" si="168"/>
        <v>1215000</v>
      </c>
      <c r="AG389" s="1550">
        <f t="shared" si="179"/>
        <v>1215000</v>
      </c>
      <c r="AH389" s="1546">
        <f t="shared" si="180"/>
        <v>1215000</v>
      </c>
      <c r="AI389" s="1546">
        <f t="shared" si="170"/>
        <v>1215000</v>
      </c>
    </row>
    <row r="390" spans="1:42" s="1518" customFormat="1" ht="38" customHeight="1">
      <c r="A390" s="1563"/>
      <c r="B390" s="1337" t="s">
        <v>2263</v>
      </c>
      <c r="C390" s="1335" t="s">
        <v>362</v>
      </c>
      <c r="D390" s="1397" t="s">
        <v>732</v>
      </c>
      <c r="E390" s="1336" t="s">
        <v>145</v>
      </c>
      <c r="F390" s="1336">
        <v>0</v>
      </c>
      <c r="G390" s="1342" t="s">
        <v>223</v>
      </c>
      <c r="H390" s="1337" t="s">
        <v>850</v>
      </c>
      <c r="I390" s="1336">
        <v>0</v>
      </c>
      <c r="J390" s="1578" t="s">
        <v>145</v>
      </c>
      <c r="K390" s="1336">
        <v>0</v>
      </c>
      <c r="L390" s="1336">
        <v>0</v>
      </c>
      <c r="M390" s="1336">
        <v>0</v>
      </c>
      <c r="N390" s="1337" t="s">
        <v>204</v>
      </c>
      <c r="O390" s="1631">
        <v>1305000</v>
      </c>
      <c r="P390" s="1573"/>
      <c r="Q390" s="1539" t="s">
        <v>3530</v>
      </c>
      <c r="R390" s="1511" t="str">
        <f t="shared" si="157"/>
        <v>2.08.01</v>
      </c>
      <c r="S390" s="1512" t="str">
        <f t="shared" si="181"/>
        <v>ALAT KEDOKTERAN</v>
      </c>
      <c r="T390" s="1512">
        <f t="shared" si="182"/>
        <v>5</v>
      </c>
      <c r="U390" s="1608">
        <f t="shared" si="158"/>
        <v>261000</v>
      </c>
      <c r="V390" s="1514">
        <f t="shared" si="159"/>
        <v>8</v>
      </c>
      <c r="W390" s="1609">
        <f t="shared" si="160"/>
        <v>1305000</v>
      </c>
      <c r="X390" s="1609">
        <f t="shared" si="161"/>
        <v>0</v>
      </c>
      <c r="Y390" s="1609">
        <f t="shared" si="162"/>
        <v>0</v>
      </c>
      <c r="Z390" s="1609">
        <f t="shared" si="163"/>
        <v>0</v>
      </c>
      <c r="AA390" s="1609">
        <f t="shared" si="164"/>
        <v>0</v>
      </c>
      <c r="AB390" s="1609">
        <f t="shared" si="165"/>
        <v>0</v>
      </c>
      <c r="AC390" s="1513">
        <f t="shared" si="166"/>
        <v>0</v>
      </c>
      <c r="AD390" s="1515" t="str">
        <f t="shared" si="167"/>
        <v>2006</v>
      </c>
      <c r="AE390" s="1552">
        <f t="shared" si="171"/>
        <v>0</v>
      </c>
      <c r="AF390" s="1516">
        <f t="shared" si="168"/>
        <v>1305000</v>
      </c>
      <c r="AG390" s="1550">
        <f t="shared" si="179"/>
        <v>1305000</v>
      </c>
      <c r="AH390" s="1546">
        <f t="shared" si="180"/>
        <v>1305000</v>
      </c>
      <c r="AI390" s="1546">
        <f t="shared" si="170"/>
        <v>1305000</v>
      </c>
    </row>
    <row r="391" spans="1:42" s="1518" customFormat="1" ht="38" customHeight="1">
      <c r="A391" s="1563"/>
      <c r="B391" s="1337" t="s">
        <v>2263</v>
      </c>
      <c r="C391" s="1335" t="s">
        <v>366</v>
      </c>
      <c r="D391" s="1397" t="s">
        <v>732</v>
      </c>
      <c r="E391" s="1336" t="s">
        <v>145</v>
      </c>
      <c r="F391" s="1336">
        <v>0</v>
      </c>
      <c r="G391" s="1342" t="s">
        <v>223</v>
      </c>
      <c r="H391" s="1337" t="s">
        <v>850</v>
      </c>
      <c r="I391" s="1336">
        <v>0</v>
      </c>
      <c r="J391" s="1578" t="s">
        <v>145</v>
      </c>
      <c r="K391" s="1336">
        <v>0</v>
      </c>
      <c r="L391" s="1336">
        <v>0</v>
      </c>
      <c r="M391" s="1336">
        <v>0</v>
      </c>
      <c r="N391" s="1337" t="s">
        <v>204</v>
      </c>
      <c r="O391" s="1631">
        <v>2250000</v>
      </c>
      <c r="P391" s="1573"/>
      <c r="Q391" s="1539" t="s">
        <v>3530</v>
      </c>
      <c r="R391" s="1511" t="str">
        <f t="shared" si="157"/>
        <v>2.08.01</v>
      </c>
      <c r="S391" s="1512" t="str">
        <f t="shared" si="181"/>
        <v>ALAT KEDOKTERAN</v>
      </c>
      <c r="T391" s="1512">
        <f t="shared" si="182"/>
        <v>5</v>
      </c>
      <c r="U391" s="1608">
        <f t="shared" si="158"/>
        <v>450000</v>
      </c>
      <c r="V391" s="1514">
        <f t="shared" si="159"/>
        <v>8</v>
      </c>
      <c r="W391" s="1609">
        <f t="shared" si="160"/>
        <v>2250000</v>
      </c>
      <c r="X391" s="1609">
        <f t="shared" si="161"/>
        <v>0</v>
      </c>
      <c r="Y391" s="1609">
        <f t="shared" si="162"/>
        <v>0</v>
      </c>
      <c r="Z391" s="1609">
        <f t="shared" si="163"/>
        <v>0</v>
      </c>
      <c r="AA391" s="1609">
        <f t="shared" si="164"/>
        <v>0</v>
      </c>
      <c r="AB391" s="1609">
        <f t="shared" si="165"/>
        <v>0</v>
      </c>
      <c r="AC391" s="1513">
        <f t="shared" si="166"/>
        <v>0</v>
      </c>
      <c r="AD391" s="1515" t="str">
        <f t="shared" si="167"/>
        <v>2006</v>
      </c>
      <c r="AE391" s="1552">
        <f t="shared" si="171"/>
        <v>0</v>
      </c>
      <c r="AF391" s="1516">
        <f t="shared" si="168"/>
        <v>2250000</v>
      </c>
      <c r="AG391" s="1550">
        <f t="shared" si="179"/>
        <v>2250000</v>
      </c>
      <c r="AH391" s="1546">
        <f t="shared" si="180"/>
        <v>2250000</v>
      </c>
      <c r="AI391" s="1546">
        <f t="shared" si="170"/>
        <v>2250000</v>
      </c>
    </row>
    <row r="392" spans="1:42" s="1518" customFormat="1" ht="38" customHeight="1">
      <c r="A392" s="1563"/>
      <c r="B392" s="1337" t="s">
        <v>2263</v>
      </c>
      <c r="C392" s="1335" t="s">
        <v>367</v>
      </c>
      <c r="D392" s="1397" t="s">
        <v>732</v>
      </c>
      <c r="E392" s="1336" t="s">
        <v>145</v>
      </c>
      <c r="F392" s="1336">
        <v>0</v>
      </c>
      <c r="G392" s="1342" t="s">
        <v>223</v>
      </c>
      <c r="H392" s="1337" t="s">
        <v>850</v>
      </c>
      <c r="I392" s="1336">
        <v>0</v>
      </c>
      <c r="J392" s="1578" t="s">
        <v>145</v>
      </c>
      <c r="K392" s="1336">
        <v>0</v>
      </c>
      <c r="L392" s="1336">
        <v>0</v>
      </c>
      <c r="M392" s="1336">
        <v>0</v>
      </c>
      <c r="N392" s="1337" t="s">
        <v>204</v>
      </c>
      <c r="O392" s="1631">
        <v>1710000</v>
      </c>
      <c r="P392" s="1573" t="s">
        <v>123</v>
      </c>
      <c r="Q392" s="1539" t="s">
        <v>3530</v>
      </c>
      <c r="R392" s="1511" t="str">
        <f t="shared" si="157"/>
        <v>2.08.01</v>
      </c>
      <c r="S392" s="1512" t="str">
        <f t="shared" si="181"/>
        <v>ALAT KEDOKTERAN</v>
      </c>
      <c r="T392" s="1512">
        <f t="shared" si="182"/>
        <v>5</v>
      </c>
      <c r="U392" s="1608">
        <f t="shared" si="158"/>
        <v>342000</v>
      </c>
      <c r="V392" s="1514">
        <f t="shared" si="159"/>
        <v>8</v>
      </c>
      <c r="W392" s="1609">
        <f t="shared" si="160"/>
        <v>1710000</v>
      </c>
      <c r="X392" s="1609">
        <f t="shared" si="161"/>
        <v>0</v>
      </c>
      <c r="Y392" s="1609">
        <f t="shared" si="162"/>
        <v>0</v>
      </c>
      <c r="Z392" s="1609">
        <f t="shared" si="163"/>
        <v>0</v>
      </c>
      <c r="AA392" s="1609">
        <f t="shared" si="164"/>
        <v>0</v>
      </c>
      <c r="AB392" s="1609">
        <f t="shared" si="165"/>
        <v>0</v>
      </c>
      <c r="AC392" s="1513">
        <f t="shared" si="166"/>
        <v>0</v>
      </c>
      <c r="AD392" s="1515" t="str">
        <f t="shared" si="167"/>
        <v>2006</v>
      </c>
      <c r="AE392" s="1552">
        <f t="shared" si="171"/>
        <v>0</v>
      </c>
      <c r="AF392" s="1516">
        <f t="shared" si="168"/>
        <v>1710000</v>
      </c>
      <c r="AG392" s="1550">
        <f t="shared" si="179"/>
        <v>1710000</v>
      </c>
      <c r="AH392" s="1546">
        <f t="shared" si="180"/>
        <v>1710000</v>
      </c>
      <c r="AI392" s="1546">
        <f t="shared" si="170"/>
        <v>1710000</v>
      </c>
    </row>
    <row r="393" spans="1:42" s="1518" customFormat="1" ht="38" customHeight="1">
      <c r="A393" s="1563"/>
      <c r="B393" s="1337" t="s">
        <v>2263</v>
      </c>
      <c r="C393" s="1335" t="s">
        <v>369</v>
      </c>
      <c r="D393" s="1397" t="s">
        <v>732</v>
      </c>
      <c r="E393" s="1336" t="s">
        <v>145</v>
      </c>
      <c r="F393" s="1336">
        <v>0</v>
      </c>
      <c r="G393" s="1342" t="s">
        <v>220</v>
      </c>
      <c r="H393" s="1337" t="s">
        <v>850</v>
      </c>
      <c r="I393" s="1336">
        <v>0</v>
      </c>
      <c r="J393" s="1578" t="s">
        <v>145</v>
      </c>
      <c r="K393" s="1336">
        <v>0</v>
      </c>
      <c r="L393" s="1336">
        <v>0</v>
      </c>
      <c r="M393" s="1336">
        <v>0</v>
      </c>
      <c r="N393" s="1337" t="s">
        <v>204</v>
      </c>
      <c r="O393" s="1631">
        <v>252000000</v>
      </c>
      <c r="P393" s="1573" t="s">
        <v>123</v>
      </c>
      <c r="Q393" s="1539" t="s">
        <v>3530</v>
      </c>
      <c r="R393" s="1511" t="str">
        <f t="shared" si="157"/>
        <v>2.08.01</v>
      </c>
      <c r="S393" s="1512" t="str">
        <f t="shared" si="181"/>
        <v>ALAT KEDOKTERAN</v>
      </c>
      <c r="T393" s="1512">
        <f t="shared" si="182"/>
        <v>5</v>
      </c>
      <c r="U393" s="1608">
        <f t="shared" si="158"/>
        <v>50400000</v>
      </c>
      <c r="V393" s="1514">
        <f t="shared" si="159"/>
        <v>8</v>
      </c>
      <c r="W393" s="1609">
        <f t="shared" si="160"/>
        <v>252000000</v>
      </c>
      <c r="X393" s="1609">
        <f t="shared" si="161"/>
        <v>0</v>
      </c>
      <c r="Y393" s="1609">
        <f t="shared" si="162"/>
        <v>0</v>
      </c>
      <c r="Z393" s="1609">
        <f t="shared" si="163"/>
        <v>0</v>
      </c>
      <c r="AA393" s="1609">
        <f t="shared" si="164"/>
        <v>0</v>
      </c>
      <c r="AB393" s="1609">
        <f t="shared" si="165"/>
        <v>0</v>
      </c>
      <c r="AC393" s="1513">
        <f t="shared" si="166"/>
        <v>0</v>
      </c>
      <c r="AD393" s="1515" t="str">
        <f t="shared" si="167"/>
        <v>2006</v>
      </c>
      <c r="AE393" s="1552">
        <f t="shared" si="171"/>
        <v>0</v>
      </c>
      <c r="AF393" s="1516">
        <f t="shared" si="168"/>
        <v>252000000</v>
      </c>
      <c r="AG393" s="1550">
        <f t="shared" si="179"/>
        <v>252000000</v>
      </c>
      <c r="AH393" s="1546">
        <f t="shared" si="180"/>
        <v>252000000</v>
      </c>
      <c r="AI393" s="1546">
        <f t="shared" si="170"/>
        <v>252000000</v>
      </c>
    </row>
    <row r="394" spans="1:42" s="1520" customFormat="1" ht="38" customHeight="1">
      <c r="A394" s="1563"/>
      <c r="B394" s="1337" t="s">
        <v>2263</v>
      </c>
      <c r="C394" s="1335" t="s">
        <v>373</v>
      </c>
      <c r="D394" s="1397" t="s">
        <v>732</v>
      </c>
      <c r="E394" s="1336" t="s">
        <v>145</v>
      </c>
      <c r="F394" s="1336">
        <v>0</v>
      </c>
      <c r="G394" s="1342" t="s">
        <v>221</v>
      </c>
      <c r="H394" s="1337" t="s">
        <v>850</v>
      </c>
      <c r="I394" s="1336">
        <v>0</v>
      </c>
      <c r="J394" s="1342"/>
      <c r="K394" s="1336">
        <v>0</v>
      </c>
      <c r="L394" s="1336">
        <v>0</v>
      </c>
      <c r="M394" s="1336">
        <v>0</v>
      </c>
      <c r="N394" s="1337" t="s">
        <v>204</v>
      </c>
      <c r="O394" s="1631">
        <v>58500000</v>
      </c>
      <c r="P394" s="1573" t="s">
        <v>123</v>
      </c>
      <c r="Q394" s="1539" t="s">
        <v>3530</v>
      </c>
      <c r="R394" s="1511" t="str">
        <f t="shared" si="157"/>
        <v>2.08.01</v>
      </c>
      <c r="S394" s="1512" t="str">
        <f t="shared" si="181"/>
        <v>ALAT KEDOKTERAN</v>
      </c>
      <c r="T394" s="1512">
        <f t="shared" si="182"/>
        <v>5</v>
      </c>
      <c r="U394" s="1608">
        <f t="shared" si="158"/>
        <v>11700000</v>
      </c>
      <c r="V394" s="1514">
        <f t="shared" si="159"/>
        <v>8</v>
      </c>
      <c r="W394" s="1609">
        <f t="shared" si="160"/>
        <v>58500000</v>
      </c>
      <c r="X394" s="1609">
        <f t="shared" si="161"/>
        <v>0</v>
      </c>
      <c r="Y394" s="1609">
        <f t="shared" si="162"/>
        <v>0</v>
      </c>
      <c r="Z394" s="1609">
        <f t="shared" si="163"/>
        <v>0</v>
      </c>
      <c r="AA394" s="1609">
        <f t="shared" si="164"/>
        <v>0</v>
      </c>
      <c r="AB394" s="1609">
        <f t="shared" si="165"/>
        <v>0</v>
      </c>
      <c r="AC394" s="1513">
        <f t="shared" si="166"/>
        <v>0</v>
      </c>
      <c r="AD394" s="1515" t="str">
        <f t="shared" si="167"/>
        <v>2006</v>
      </c>
      <c r="AE394" s="1552">
        <f t="shared" si="171"/>
        <v>0</v>
      </c>
      <c r="AF394" s="1516">
        <f t="shared" si="168"/>
        <v>58500000</v>
      </c>
      <c r="AG394" s="1550">
        <f t="shared" si="179"/>
        <v>58500000</v>
      </c>
      <c r="AH394" s="1546">
        <f t="shared" si="180"/>
        <v>58500000</v>
      </c>
      <c r="AI394" s="1546">
        <f t="shared" si="170"/>
        <v>58500000</v>
      </c>
      <c r="AJ394" s="1518"/>
      <c r="AK394" s="1518"/>
      <c r="AL394" s="1518"/>
      <c r="AM394" s="1518"/>
      <c r="AN394" s="1518"/>
      <c r="AO394" s="1518"/>
      <c r="AP394" s="1518"/>
    </row>
    <row r="395" spans="1:42" s="1520" customFormat="1" ht="38" customHeight="1">
      <c r="A395" s="1563"/>
      <c r="B395" s="1337" t="s">
        <v>3573</v>
      </c>
      <c r="C395" s="1335" t="s">
        <v>377</v>
      </c>
      <c r="D395" s="1397" t="s">
        <v>732</v>
      </c>
      <c r="E395" s="1336" t="s">
        <v>145</v>
      </c>
      <c r="F395" s="1336">
        <v>0</v>
      </c>
      <c r="G395" s="1342" t="s">
        <v>230</v>
      </c>
      <c r="H395" s="1337" t="s">
        <v>850</v>
      </c>
      <c r="I395" s="1336">
        <v>0</v>
      </c>
      <c r="J395" s="1578" t="s">
        <v>145</v>
      </c>
      <c r="K395" s="1336">
        <v>0</v>
      </c>
      <c r="L395" s="1336">
        <v>0</v>
      </c>
      <c r="M395" s="1336">
        <v>0</v>
      </c>
      <c r="N395" s="1337" t="s">
        <v>204</v>
      </c>
      <c r="O395" s="1631">
        <v>1530000</v>
      </c>
      <c r="P395" s="1573"/>
      <c r="Q395" s="1539"/>
      <c r="R395" s="1511" t="str">
        <f t="shared" si="157"/>
        <v>2.08.02</v>
      </c>
      <c r="S395" s="1512" t="str">
        <f t="shared" si="181"/>
        <v>ALAT KESEHATAN</v>
      </c>
      <c r="T395" s="1512">
        <f t="shared" si="182"/>
        <v>5</v>
      </c>
      <c r="U395" s="1608">
        <f t="shared" si="158"/>
        <v>306000</v>
      </c>
      <c r="V395" s="1514">
        <f t="shared" si="159"/>
        <v>8</v>
      </c>
      <c r="W395" s="1609">
        <f t="shared" si="160"/>
        <v>1530000</v>
      </c>
      <c r="X395" s="1609">
        <f t="shared" si="161"/>
        <v>0</v>
      </c>
      <c r="Y395" s="1609">
        <f t="shared" si="162"/>
        <v>0</v>
      </c>
      <c r="Z395" s="1609">
        <f t="shared" si="163"/>
        <v>0</v>
      </c>
      <c r="AA395" s="1609">
        <f t="shared" si="164"/>
        <v>0</v>
      </c>
      <c r="AB395" s="1609">
        <f t="shared" si="165"/>
        <v>0</v>
      </c>
      <c r="AC395" s="1609">
        <f t="shared" si="166"/>
        <v>0</v>
      </c>
      <c r="AD395" s="1515" t="str">
        <f t="shared" si="167"/>
        <v>2006</v>
      </c>
      <c r="AE395" s="1552">
        <f t="shared" si="171"/>
        <v>0</v>
      </c>
      <c r="AF395" s="1516">
        <f t="shared" si="168"/>
        <v>1530000</v>
      </c>
      <c r="AG395" s="1550">
        <f t="shared" si="179"/>
        <v>1530000</v>
      </c>
      <c r="AH395" s="1546">
        <f t="shared" si="180"/>
        <v>1530000</v>
      </c>
      <c r="AI395" s="1546">
        <f t="shared" si="170"/>
        <v>1530000</v>
      </c>
      <c r="AJ395" s="1518"/>
      <c r="AK395" s="1518"/>
      <c r="AL395" s="1518"/>
      <c r="AM395" s="1518"/>
      <c r="AN395" s="1518"/>
      <c r="AO395" s="1518"/>
      <c r="AP395" s="1518"/>
    </row>
    <row r="396" spans="1:42" s="1520" customFormat="1" ht="38" customHeight="1">
      <c r="A396" s="1563"/>
      <c r="B396" s="1337" t="s">
        <v>2988</v>
      </c>
      <c r="C396" s="1335" t="s">
        <v>378</v>
      </c>
      <c r="D396" s="1397" t="s">
        <v>732</v>
      </c>
      <c r="E396" s="1336" t="s">
        <v>145</v>
      </c>
      <c r="F396" s="1336">
        <v>0</v>
      </c>
      <c r="G396" s="1342" t="s">
        <v>230</v>
      </c>
      <c r="H396" s="1337" t="s">
        <v>850</v>
      </c>
      <c r="I396" s="1336">
        <v>0</v>
      </c>
      <c r="J396" s="1578" t="s">
        <v>145</v>
      </c>
      <c r="K396" s="1336">
        <v>0</v>
      </c>
      <c r="L396" s="1336">
        <v>0</v>
      </c>
      <c r="M396" s="1336">
        <v>0</v>
      </c>
      <c r="N396" s="1337" t="s">
        <v>204</v>
      </c>
      <c r="O396" s="1631">
        <v>1530000</v>
      </c>
      <c r="P396" s="1573"/>
      <c r="Q396" s="1539"/>
      <c r="R396" s="1511" t="str">
        <f t="shared" si="157"/>
        <v>2.08.01</v>
      </c>
      <c r="S396" s="1512" t="str">
        <f t="shared" si="181"/>
        <v>ALAT KEDOKTERAN</v>
      </c>
      <c r="T396" s="1512">
        <f t="shared" si="182"/>
        <v>5</v>
      </c>
      <c r="U396" s="1608">
        <f t="shared" si="158"/>
        <v>306000</v>
      </c>
      <c r="V396" s="1514">
        <f t="shared" si="159"/>
        <v>8</v>
      </c>
      <c r="W396" s="1609">
        <f t="shared" si="160"/>
        <v>1530000</v>
      </c>
      <c r="X396" s="1609">
        <f t="shared" si="161"/>
        <v>0</v>
      </c>
      <c r="Y396" s="1609">
        <f t="shared" si="162"/>
        <v>0</v>
      </c>
      <c r="Z396" s="1609">
        <f t="shared" si="163"/>
        <v>0</v>
      </c>
      <c r="AA396" s="1609">
        <f t="shared" si="164"/>
        <v>0</v>
      </c>
      <c r="AB396" s="1609">
        <f t="shared" si="165"/>
        <v>0</v>
      </c>
      <c r="AC396" s="1513">
        <f t="shared" si="166"/>
        <v>0</v>
      </c>
      <c r="AD396" s="1515" t="str">
        <f t="shared" si="167"/>
        <v>2006</v>
      </c>
      <c r="AE396" s="1552">
        <f t="shared" si="171"/>
        <v>0</v>
      </c>
      <c r="AF396" s="1516">
        <f t="shared" si="168"/>
        <v>1530000</v>
      </c>
      <c r="AG396" s="1550">
        <f t="shared" si="179"/>
        <v>1530000</v>
      </c>
      <c r="AH396" s="1546">
        <f t="shared" si="180"/>
        <v>1530000</v>
      </c>
      <c r="AI396" s="1546">
        <f t="shared" si="170"/>
        <v>1530000</v>
      </c>
      <c r="AJ396" s="1518"/>
      <c r="AK396" s="1518"/>
      <c r="AL396" s="1518"/>
      <c r="AM396" s="1518"/>
      <c r="AN396" s="1518"/>
      <c r="AO396" s="1518"/>
      <c r="AP396" s="1518"/>
    </row>
    <row r="397" spans="1:42" s="1518" customFormat="1" ht="38" customHeight="1">
      <c r="A397" s="1563"/>
      <c r="B397" s="1337" t="s">
        <v>2263</v>
      </c>
      <c r="C397" s="1335" t="s">
        <v>380</v>
      </c>
      <c r="D397" s="1337"/>
      <c r="E397" s="1336" t="s">
        <v>145</v>
      </c>
      <c r="F397" s="1336">
        <v>0</v>
      </c>
      <c r="G397" s="1342" t="s">
        <v>223</v>
      </c>
      <c r="H397" s="1337" t="s">
        <v>850</v>
      </c>
      <c r="I397" s="1336">
        <v>0</v>
      </c>
      <c r="J397" s="1578" t="s">
        <v>145</v>
      </c>
      <c r="K397" s="1336">
        <v>0</v>
      </c>
      <c r="L397" s="1336">
        <v>0</v>
      </c>
      <c r="M397" s="1336">
        <v>0</v>
      </c>
      <c r="N397" s="1337" t="s">
        <v>204</v>
      </c>
      <c r="O397" s="1631">
        <v>1890000</v>
      </c>
      <c r="P397" s="1573"/>
      <c r="Q397" s="1539" t="s">
        <v>3530</v>
      </c>
      <c r="R397" s="1511" t="str">
        <f t="shared" si="157"/>
        <v>2.08.01</v>
      </c>
      <c r="S397" s="1512" t="str">
        <f t="shared" si="181"/>
        <v>ALAT KEDOKTERAN</v>
      </c>
      <c r="T397" s="1512">
        <f t="shared" si="182"/>
        <v>5</v>
      </c>
      <c r="U397" s="1608">
        <f t="shared" si="158"/>
        <v>378000</v>
      </c>
      <c r="V397" s="1514">
        <f t="shared" si="159"/>
        <v>8</v>
      </c>
      <c r="W397" s="1609">
        <f t="shared" si="160"/>
        <v>1890000</v>
      </c>
      <c r="X397" s="1609">
        <f t="shared" si="161"/>
        <v>0</v>
      </c>
      <c r="Y397" s="1609">
        <f t="shared" si="162"/>
        <v>0</v>
      </c>
      <c r="Z397" s="1609">
        <f t="shared" si="163"/>
        <v>0</v>
      </c>
      <c r="AA397" s="1609">
        <f t="shared" si="164"/>
        <v>0</v>
      </c>
      <c r="AB397" s="1609">
        <f t="shared" si="165"/>
        <v>0</v>
      </c>
      <c r="AC397" s="1513">
        <f t="shared" si="166"/>
        <v>0</v>
      </c>
      <c r="AD397" s="1515" t="str">
        <f t="shared" si="167"/>
        <v>2006</v>
      </c>
      <c r="AE397" s="1552">
        <f t="shared" si="171"/>
        <v>0</v>
      </c>
      <c r="AF397" s="1516">
        <f t="shared" si="168"/>
        <v>1890000</v>
      </c>
      <c r="AG397" s="1550">
        <f t="shared" si="179"/>
        <v>1890000</v>
      </c>
      <c r="AH397" s="1546">
        <f t="shared" si="180"/>
        <v>1890000</v>
      </c>
      <c r="AI397" s="1546">
        <f t="shared" si="170"/>
        <v>1890000</v>
      </c>
    </row>
    <row r="398" spans="1:42" s="1518" customFormat="1" ht="38" customHeight="1">
      <c r="A398" s="1563"/>
      <c r="B398" s="1337" t="s">
        <v>2323</v>
      </c>
      <c r="C398" s="1335" t="s">
        <v>2518</v>
      </c>
      <c r="D398" s="1397" t="s">
        <v>732</v>
      </c>
      <c r="E398" s="1336" t="s">
        <v>145</v>
      </c>
      <c r="F398" s="1336">
        <v>0</v>
      </c>
      <c r="G398" s="1342" t="s">
        <v>226</v>
      </c>
      <c r="H398" s="1337" t="s">
        <v>850</v>
      </c>
      <c r="I398" s="1336">
        <v>0</v>
      </c>
      <c r="J398" s="1578" t="s">
        <v>145</v>
      </c>
      <c r="K398" s="1336">
        <v>0</v>
      </c>
      <c r="L398" s="1336">
        <v>0</v>
      </c>
      <c r="M398" s="1336">
        <v>0</v>
      </c>
      <c r="N398" s="1337" t="s">
        <v>204</v>
      </c>
      <c r="O398" s="1631">
        <v>1800000</v>
      </c>
      <c r="P398" s="1573"/>
      <c r="Q398" s="1539"/>
      <c r="R398" s="1511" t="str">
        <f t="shared" si="157"/>
        <v>2.08.01</v>
      </c>
      <c r="S398" s="1512" t="str">
        <f t="shared" si="181"/>
        <v>ALAT KEDOKTERAN</v>
      </c>
      <c r="T398" s="1512">
        <f t="shared" si="182"/>
        <v>5</v>
      </c>
      <c r="U398" s="1608">
        <f t="shared" si="158"/>
        <v>360000</v>
      </c>
      <c r="V398" s="1514">
        <f t="shared" si="159"/>
        <v>8</v>
      </c>
      <c r="W398" s="1609">
        <f t="shared" si="160"/>
        <v>1800000</v>
      </c>
      <c r="X398" s="1609">
        <f t="shared" si="161"/>
        <v>0</v>
      </c>
      <c r="Y398" s="1609">
        <f t="shared" si="162"/>
        <v>0</v>
      </c>
      <c r="Z398" s="1609">
        <f t="shared" si="163"/>
        <v>0</v>
      </c>
      <c r="AA398" s="1609">
        <f t="shared" si="164"/>
        <v>0</v>
      </c>
      <c r="AB398" s="1609">
        <f t="shared" si="165"/>
        <v>0</v>
      </c>
      <c r="AC398" s="1513">
        <f t="shared" si="166"/>
        <v>0</v>
      </c>
      <c r="AD398" s="1515" t="str">
        <f t="shared" si="167"/>
        <v>2006</v>
      </c>
      <c r="AE398" s="1552">
        <f t="shared" si="171"/>
        <v>0</v>
      </c>
      <c r="AF398" s="1516">
        <f t="shared" si="168"/>
        <v>1800000</v>
      </c>
      <c r="AG398" s="1550">
        <f t="shared" si="179"/>
        <v>1800000</v>
      </c>
      <c r="AH398" s="1546">
        <f t="shared" si="180"/>
        <v>1800000</v>
      </c>
      <c r="AI398" s="1546">
        <f t="shared" si="170"/>
        <v>1800000</v>
      </c>
    </row>
    <row r="399" spans="1:42" s="1518" customFormat="1" ht="38" customHeight="1">
      <c r="A399" s="1563"/>
      <c r="B399" s="1337" t="s">
        <v>2963</v>
      </c>
      <c r="C399" s="1335" t="s">
        <v>382</v>
      </c>
      <c r="D399" s="1397" t="s">
        <v>732</v>
      </c>
      <c r="E399" s="1336" t="s">
        <v>789</v>
      </c>
      <c r="F399" s="1336">
        <v>0</v>
      </c>
      <c r="G399" s="1342" t="s">
        <v>225</v>
      </c>
      <c r="H399" s="1337" t="s">
        <v>850</v>
      </c>
      <c r="I399" s="1336">
        <v>0</v>
      </c>
      <c r="J399" s="1578" t="s">
        <v>145</v>
      </c>
      <c r="K399" s="1336">
        <v>0</v>
      </c>
      <c r="L399" s="1336">
        <v>0</v>
      </c>
      <c r="M399" s="1336">
        <v>0</v>
      </c>
      <c r="N399" s="1337" t="s">
        <v>204</v>
      </c>
      <c r="O399" s="1631">
        <v>1800000</v>
      </c>
      <c r="P399" s="1573"/>
      <c r="Q399" s="1539"/>
      <c r="R399" s="1511" t="str">
        <f t="shared" si="157"/>
        <v>2.08.01</v>
      </c>
      <c r="S399" s="1512" t="str">
        <f t="shared" si="181"/>
        <v>ALAT KEDOKTERAN</v>
      </c>
      <c r="T399" s="1512">
        <f t="shared" si="182"/>
        <v>5</v>
      </c>
      <c r="U399" s="1608">
        <f t="shared" si="158"/>
        <v>360000</v>
      </c>
      <c r="V399" s="1514">
        <f t="shared" si="159"/>
        <v>8</v>
      </c>
      <c r="W399" s="1609">
        <f t="shared" si="160"/>
        <v>1800000</v>
      </c>
      <c r="X399" s="1609">
        <f t="shared" si="161"/>
        <v>0</v>
      </c>
      <c r="Y399" s="1609">
        <f t="shared" si="162"/>
        <v>0</v>
      </c>
      <c r="Z399" s="1609">
        <f t="shared" si="163"/>
        <v>0</v>
      </c>
      <c r="AA399" s="1609">
        <f t="shared" si="164"/>
        <v>0</v>
      </c>
      <c r="AB399" s="1609">
        <f t="shared" si="165"/>
        <v>0</v>
      </c>
      <c r="AC399" s="1513">
        <f t="shared" si="166"/>
        <v>0</v>
      </c>
      <c r="AD399" s="1515" t="str">
        <f t="shared" si="167"/>
        <v>2006</v>
      </c>
      <c r="AE399" s="1552">
        <f t="shared" si="171"/>
        <v>0</v>
      </c>
      <c r="AF399" s="1516">
        <f t="shared" si="168"/>
        <v>1800000</v>
      </c>
      <c r="AG399" s="1550">
        <f t="shared" si="179"/>
        <v>1800000</v>
      </c>
      <c r="AH399" s="1546">
        <f t="shared" si="180"/>
        <v>1800000</v>
      </c>
      <c r="AI399" s="1546">
        <f t="shared" si="170"/>
        <v>1800000</v>
      </c>
    </row>
    <row r="400" spans="1:42" s="1518" customFormat="1" ht="38" customHeight="1">
      <c r="A400" s="1563"/>
      <c r="B400" s="1337" t="s">
        <v>698</v>
      </c>
      <c r="C400" s="1335" t="s">
        <v>389</v>
      </c>
      <c r="D400" s="1337"/>
      <c r="E400" s="1336" t="s">
        <v>145</v>
      </c>
      <c r="F400" s="1336">
        <v>0</v>
      </c>
      <c r="G400" s="1342" t="s">
        <v>223</v>
      </c>
      <c r="H400" s="1337" t="s">
        <v>850</v>
      </c>
      <c r="I400" s="1336">
        <v>0</v>
      </c>
      <c r="J400" s="1578" t="s">
        <v>145</v>
      </c>
      <c r="K400" s="1336">
        <v>0</v>
      </c>
      <c r="L400" s="1336">
        <v>0</v>
      </c>
      <c r="M400" s="1336">
        <v>0</v>
      </c>
      <c r="N400" s="1337" t="s">
        <v>204</v>
      </c>
      <c r="O400" s="1631">
        <v>3150000</v>
      </c>
      <c r="P400" s="1573"/>
      <c r="Q400" s="1539" t="s">
        <v>3530</v>
      </c>
      <c r="R400" s="1511" t="str">
        <f t="shared" si="157"/>
        <v>2.08.01</v>
      </c>
      <c r="S400" s="1512" t="str">
        <f t="shared" si="181"/>
        <v>ALAT KEDOKTERAN</v>
      </c>
      <c r="T400" s="1512">
        <f t="shared" si="182"/>
        <v>5</v>
      </c>
      <c r="U400" s="1608">
        <f t="shared" si="158"/>
        <v>630000</v>
      </c>
      <c r="V400" s="1514">
        <f t="shared" si="159"/>
        <v>8</v>
      </c>
      <c r="W400" s="1609">
        <f t="shared" si="160"/>
        <v>3150000</v>
      </c>
      <c r="X400" s="1609">
        <f t="shared" si="161"/>
        <v>0</v>
      </c>
      <c r="Y400" s="1609">
        <f t="shared" si="162"/>
        <v>0</v>
      </c>
      <c r="Z400" s="1609">
        <f t="shared" si="163"/>
        <v>0</v>
      </c>
      <c r="AA400" s="1609">
        <f t="shared" si="164"/>
        <v>0</v>
      </c>
      <c r="AB400" s="1609">
        <f t="shared" si="165"/>
        <v>0</v>
      </c>
      <c r="AC400" s="1513">
        <f t="shared" si="166"/>
        <v>0</v>
      </c>
      <c r="AD400" s="1515" t="str">
        <f t="shared" si="167"/>
        <v>2006</v>
      </c>
      <c r="AE400" s="1552">
        <f t="shared" si="171"/>
        <v>0</v>
      </c>
      <c r="AF400" s="1516">
        <f t="shared" si="168"/>
        <v>3150000</v>
      </c>
      <c r="AG400" s="1550">
        <f t="shared" ref="AG400:AG449" si="183">W400+X400+Y400+Z400+AA400</f>
        <v>3150000</v>
      </c>
      <c r="AH400" s="1546">
        <f t="shared" ref="AH400:AI450" si="184">AG400+AB400</f>
        <v>3150000</v>
      </c>
      <c r="AI400" s="1546">
        <f t="shared" si="170"/>
        <v>3150000</v>
      </c>
    </row>
    <row r="401" spans="1:35" s="1518" customFormat="1" ht="38" customHeight="1">
      <c r="A401" s="1563"/>
      <c r="B401" s="1337" t="s">
        <v>698</v>
      </c>
      <c r="C401" s="1335" t="s">
        <v>389</v>
      </c>
      <c r="D401" s="1337"/>
      <c r="E401" s="1336" t="s">
        <v>145</v>
      </c>
      <c r="F401" s="1336">
        <v>0</v>
      </c>
      <c r="G401" s="1342" t="s">
        <v>223</v>
      </c>
      <c r="H401" s="1337" t="s">
        <v>850</v>
      </c>
      <c r="I401" s="1336">
        <v>0</v>
      </c>
      <c r="J401" s="1578" t="s">
        <v>145</v>
      </c>
      <c r="K401" s="1336">
        <v>0</v>
      </c>
      <c r="L401" s="1336">
        <v>0</v>
      </c>
      <c r="M401" s="1336">
        <v>0</v>
      </c>
      <c r="N401" s="1337" t="s">
        <v>204</v>
      </c>
      <c r="O401" s="1631">
        <v>6300000</v>
      </c>
      <c r="P401" s="1573"/>
      <c r="Q401" s="1539" t="s">
        <v>3530</v>
      </c>
      <c r="R401" s="1511" t="str">
        <f t="shared" si="157"/>
        <v>2.08.01</v>
      </c>
      <c r="S401" s="1512" t="str">
        <f t="shared" si="181"/>
        <v>ALAT KEDOKTERAN</v>
      </c>
      <c r="T401" s="1512">
        <f t="shared" si="182"/>
        <v>5</v>
      </c>
      <c r="U401" s="1608">
        <f t="shared" si="158"/>
        <v>1260000</v>
      </c>
      <c r="V401" s="1514">
        <f t="shared" si="159"/>
        <v>8</v>
      </c>
      <c r="W401" s="1609">
        <f t="shared" si="160"/>
        <v>6300000</v>
      </c>
      <c r="X401" s="1609">
        <f t="shared" si="161"/>
        <v>0</v>
      </c>
      <c r="Y401" s="1609">
        <f t="shared" si="162"/>
        <v>0</v>
      </c>
      <c r="Z401" s="1609">
        <f t="shared" si="163"/>
        <v>0</v>
      </c>
      <c r="AA401" s="1609">
        <f t="shared" si="164"/>
        <v>0</v>
      </c>
      <c r="AB401" s="1609">
        <f t="shared" si="165"/>
        <v>0</v>
      </c>
      <c r="AC401" s="1513">
        <f t="shared" si="166"/>
        <v>0</v>
      </c>
      <c r="AD401" s="1515" t="str">
        <f t="shared" si="167"/>
        <v>2006</v>
      </c>
      <c r="AE401" s="1552">
        <f t="shared" si="171"/>
        <v>0</v>
      </c>
      <c r="AF401" s="1516">
        <f t="shared" si="168"/>
        <v>6300000</v>
      </c>
      <c r="AG401" s="1550">
        <f t="shared" si="183"/>
        <v>6300000</v>
      </c>
      <c r="AH401" s="1546">
        <f t="shared" si="184"/>
        <v>6300000</v>
      </c>
      <c r="AI401" s="1546">
        <f t="shared" si="170"/>
        <v>6300000</v>
      </c>
    </row>
    <row r="402" spans="1:35" s="1518" customFormat="1" ht="38" customHeight="1">
      <c r="A402" s="1563"/>
      <c r="B402" s="1337" t="s">
        <v>2964</v>
      </c>
      <c r="C402" s="1335" t="s">
        <v>396</v>
      </c>
      <c r="D402" s="1397" t="s">
        <v>732</v>
      </c>
      <c r="E402" s="1336" t="s">
        <v>145</v>
      </c>
      <c r="F402" s="1336">
        <v>0</v>
      </c>
      <c r="G402" s="1342" t="s">
        <v>226</v>
      </c>
      <c r="H402" s="1337" t="s">
        <v>850</v>
      </c>
      <c r="I402" s="1336">
        <v>0</v>
      </c>
      <c r="J402" s="1578" t="s">
        <v>145</v>
      </c>
      <c r="K402" s="1336">
        <v>0</v>
      </c>
      <c r="L402" s="1336">
        <v>0</v>
      </c>
      <c r="M402" s="1336">
        <v>0</v>
      </c>
      <c r="N402" s="1337" t="s">
        <v>204</v>
      </c>
      <c r="O402" s="1631">
        <v>1105000</v>
      </c>
      <c r="P402" s="1573" t="s">
        <v>123</v>
      </c>
      <c r="Q402" s="1539"/>
      <c r="R402" s="1511" t="str">
        <f t="shared" si="157"/>
        <v>2.08.01</v>
      </c>
      <c r="S402" s="1512" t="str">
        <f t="shared" si="181"/>
        <v>ALAT KEDOKTERAN</v>
      </c>
      <c r="T402" s="1512">
        <f t="shared" si="182"/>
        <v>5</v>
      </c>
      <c r="U402" s="1608">
        <f t="shared" si="158"/>
        <v>221000</v>
      </c>
      <c r="V402" s="1514">
        <f t="shared" si="159"/>
        <v>8</v>
      </c>
      <c r="W402" s="1609">
        <f t="shared" si="160"/>
        <v>1105000</v>
      </c>
      <c r="X402" s="1609">
        <f t="shared" si="161"/>
        <v>0</v>
      </c>
      <c r="Y402" s="1609">
        <f t="shared" si="162"/>
        <v>0</v>
      </c>
      <c r="Z402" s="1609">
        <f t="shared" si="163"/>
        <v>0</v>
      </c>
      <c r="AA402" s="1609">
        <f t="shared" si="164"/>
        <v>0</v>
      </c>
      <c r="AB402" s="1609">
        <f t="shared" si="165"/>
        <v>0</v>
      </c>
      <c r="AC402" s="1513">
        <f t="shared" si="166"/>
        <v>0</v>
      </c>
      <c r="AD402" s="1515" t="str">
        <f t="shared" si="167"/>
        <v>2006</v>
      </c>
      <c r="AE402" s="1552">
        <f t="shared" si="171"/>
        <v>0</v>
      </c>
      <c r="AF402" s="1516">
        <f t="shared" si="168"/>
        <v>1105000</v>
      </c>
      <c r="AG402" s="1550">
        <f t="shared" si="183"/>
        <v>1105000</v>
      </c>
      <c r="AH402" s="1546">
        <f t="shared" si="184"/>
        <v>1105000</v>
      </c>
      <c r="AI402" s="1546">
        <f t="shared" si="170"/>
        <v>1105000</v>
      </c>
    </row>
    <row r="403" spans="1:35" s="1518" customFormat="1" ht="38" customHeight="1">
      <c r="A403" s="1563"/>
      <c r="B403" s="1337" t="s">
        <v>2982</v>
      </c>
      <c r="C403" s="1335" t="s">
        <v>397</v>
      </c>
      <c r="D403" s="1397" t="s">
        <v>732</v>
      </c>
      <c r="E403" s="1336" t="s">
        <v>145</v>
      </c>
      <c r="F403" s="1336">
        <v>0</v>
      </c>
      <c r="G403" s="1342" t="s">
        <v>227</v>
      </c>
      <c r="H403" s="1337" t="s">
        <v>850</v>
      </c>
      <c r="I403" s="1336">
        <v>0</v>
      </c>
      <c r="J403" s="1342"/>
      <c r="K403" s="1336">
        <v>0</v>
      </c>
      <c r="L403" s="1336">
        <v>0</v>
      </c>
      <c r="M403" s="1336">
        <v>0</v>
      </c>
      <c r="N403" s="1337" t="s">
        <v>204</v>
      </c>
      <c r="O403" s="1631">
        <v>163800000</v>
      </c>
      <c r="P403" s="1573" t="s">
        <v>123</v>
      </c>
      <c r="Q403" s="1539"/>
      <c r="R403" s="1511" t="str">
        <f t="shared" si="157"/>
        <v>2.08.01</v>
      </c>
      <c r="S403" s="1512" t="str">
        <f t="shared" si="181"/>
        <v>ALAT KEDOKTERAN</v>
      </c>
      <c r="T403" s="1512">
        <f t="shared" si="182"/>
        <v>5</v>
      </c>
      <c r="U403" s="1608">
        <f t="shared" si="158"/>
        <v>32760000</v>
      </c>
      <c r="V403" s="1514">
        <f t="shared" si="159"/>
        <v>8</v>
      </c>
      <c r="W403" s="1609">
        <f t="shared" si="160"/>
        <v>163800000</v>
      </c>
      <c r="X403" s="1609">
        <f t="shared" si="161"/>
        <v>0</v>
      </c>
      <c r="Y403" s="1609">
        <f t="shared" si="162"/>
        <v>0</v>
      </c>
      <c r="Z403" s="1609">
        <f t="shared" si="163"/>
        <v>0</v>
      </c>
      <c r="AA403" s="1609">
        <f t="shared" si="164"/>
        <v>0</v>
      </c>
      <c r="AB403" s="1609">
        <f t="shared" si="165"/>
        <v>0</v>
      </c>
      <c r="AC403" s="1513">
        <f t="shared" si="166"/>
        <v>0</v>
      </c>
      <c r="AD403" s="1515" t="str">
        <f t="shared" si="167"/>
        <v>2006</v>
      </c>
      <c r="AE403" s="1552">
        <f t="shared" si="171"/>
        <v>0</v>
      </c>
      <c r="AF403" s="1516">
        <f t="shared" si="168"/>
        <v>163800000</v>
      </c>
      <c r="AG403" s="1550">
        <f t="shared" si="183"/>
        <v>163800000</v>
      </c>
      <c r="AH403" s="1546">
        <f t="shared" si="184"/>
        <v>163800000</v>
      </c>
      <c r="AI403" s="1546">
        <f t="shared" si="170"/>
        <v>163800000</v>
      </c>
    </row>
    <row r="404" spans="1:35" s="1518" customFormat="1" ht="38" customHeight="1">
      <c r="A404" s="1563"/>
      <c r="B404" s="1337" t="s">
        <v>2982</v>
      </c>
      <c r="C404" s="1335" t="s">
        <v>398</v>
      </c>
      <c r="D404" s="1397" t="s">
        <v>732</v>
      </c>
      <c r="E404" s="1336" t="s">
        <v>145</v>
      </c>
      <c r="F404" s="1336">
        <v>0</v>
      </c>
      <c r="G404" s="1342" t="s">
        <v>225</v>
      </c>
      <c r="H404" s="1337" t="s">
        <v>850</v>
      </c>
      <c r="I404" s="1336">
        <v>0</v>
      </c>
      <c r="J404" s="1578" t="s">
        <v>145</v>
      </c>
      <c r="K404" s="1336">
        <v>0</v>
      </c>
      <c r="L404" s="1336">
        <v>0</v>
      </c>
      <c r="M404" s="1336">
        <v>0</v>
      </c>
      <c r="N404" s="1337" t="s">
        <v>204</v>
      </c>
      <c r="O404" s="1631">
        <v>3645000</v>
      </c>
      <c r="P404" s="1573" t="s">
        <v>123</v>
      </c>
      <c r="Q404" s="1539"/>
      <c r="R404" s="1511" t="str">
        <f t="shared" si="157"/>
        <v>2.08.01</v>
      </c>
      <c r="S404" s="1512" t="str">
        <f t="shared" si="181"/>
        <v>ALAT KEDOKTERAN</v>
      </c>
      <c r="T404" s="1512">
        <f t="shared" si="182"/>
        <v>5</v>
      </c>
      <c r="U404" s="1608">
        <f t="shared" si="158"/>
        <v>729000</v>
      </c>
      <c r="V404" s="1514">
        <f t="shared" si="159"/>
        <v>8</v>
      </c>
      <c r="W404" s="1609">
        <f t="shared" si="160"/>
        <v>3645000</v>
      </c>
      <c r="X404" s="1609">
        <f t="shared" si="161"/>
        <v>0</v>
      </c>
      <c r="Y404" s="1609">
        <f t="shared" si="162"/>
        <v>0</v>
      </c>
      <c r="Z404" s="1609">
        <f t="shared" si="163"/>
        <v>0</v>
      </c>
      <c r="AA404" s="1609">
        <f t="shared" si="164"/>
        <v>0</v>
      </c>
      <c r="AB404" s="1609">
        <f t="shared" si="165"/>
        <v>0</v>
      </c>
      <c r="AC404" s="1513">
        <f t="shared" si="166"/>
        <v>0</v>
      </c>
      <c r="AD404" s="1515" t="str">
        <f t="shared" si="167"/>
        <v>2006</v>
      </c>
      <c r="AE404" s="1552">
        <f t="shared" si="171"/>
        <v>0</v>
      </c>
      <c r="AF404" s="1516">
        <f t="shared" si="168"/>
        <v>3645000</v>
      </c>
      <c r="AG404" s="1550">
        <f t="shared" si="183"/>
        <v>3645000</v>
      </c>
      <c r="AH404" s="1546">
        <f t="shared" si="184"/>
        <v>3645000</v>
      </c>
      <c r="AI404" s="1546">
        <f t="shared" si="170"/>
        <v>3645000</v>
      </c>
    </row>
    <row r="405" spans="1:35" s="1518" customFormat="1" ht="38" customHeight="1">
      <c r="A405" s="1563"/>
      <c r="B405" s="1337" t="s">
        <v>2292</v>
      </c>
      <c r="C405" s="1335" t="s">
        <v>399</v>
      </c>
      <c r="D405" s="1337" t="s">
        <v>732</v>
      </c>
      <c r="E405" s="1336" t="s">
        <v>145</v>
      </c>
      <c r="F405" s="1336">
        <v>0</v>
      </c>
      <c r="G405" s="1342" t="s">
        <v>225</v>
      </c>
      <c r="H405" s="1337" t="s">
        <v>850</v>
      </c>
      <c r="I405" s="1336">
        <v>0</v>
      </c>
      <c r="J405" s="1578" t="s">
        <v>145</v>
      </c>
      <c r="K405" s="1336">
        <v>0</v>
      </c>
      <c r="L405" s="1336">
        <v>0</v>
      </c>
      <c r="M405" s="1336">
        <v>0</v>
      </c>
      <c r="N405" s="1337" t="s">
        <v>204</v>
      </c>
      <c r="O405" s="1631">
        <v>3915000</v>
      </c>
      <c r="P405" s="1573" t="s">
        <v>123</v>
      </c>
      <c r="Q405" s="1539"/>
      <c r="R405" s="1511" t="str">
        <f t="shared" ref="R405:R469" si="185">MID(B405,2,7)</f>
        <v>2.08.01</v>
      </c>
      <c r="S405" s="1512" t="str">
        <f t="shared" si="181"/>
        <v>ALAT KEDOKTERAN</v>
      </c>
      <c r="T405" s="1512">
        <f t="shared" si="182"/>
        <v>5</v>
      </c>
      <c r="U405" s="1608">
        <f t="shared" ref="U405:U469" si="186">(O405)/T405</f>
        <v>783000</v>
      </c>
      <c r="V405" s="1514">
        <f t="shared" ref="V405:V469" si="187">2013-AD405+1</f>
        <v>8</v>
      </c>
      <c r="W405" s="1609">
        <f t="shared" ref="W405:W469" si="188">IF(V405&gt;T405,O405,U405*V405)</f>
        <v>3915000</v>
      </c>
      <c r="X405" s="1609">
        <f t="shared" ref="X405:X469" si="189">IF(O405=W405,0,U405)</f>
        <v>0</v>
      </c>
      <c r="Y405" s="1609">
        <f t="shared" ref="Y405:Y469" si="190">IF(O405=W405+X405,0,U405)</f>
        <v>0</v>
      </c>
      <c r="Z405" s="1609">
        <f t="shared" ref="Z405:Z469" si="191">IF(O405=X405+Y405+W405,0,U405)</f>
        <v>0</v>
      </c>
      <c r="AA405" s="1609">
        <f t="shared" ref="AA405:AA469" si="192">IF(O405=Y405+Z405+X405+W405,0,U405)</f>
        <v>0</v>
      </c>
      <c r="AB405" s="1609">
        <f t="shared" ref="AB405:AB469" si="193">IF(O405=W405+X405+Z405+AA405+Y405,0,U405)</f>
        <v>0</v>
      </c>
      <c r="AC405" s="1513">
        <f t="shared" ref="AC405:AC469" si="194">IF(O405=W405+X405+Y405+AA405+AB405+Z405,0,U405)</f>
        <v>0</v>
      </c>
      <c r="AD405" s="1515" t="str">
        <f t="shared" ref="AD405:AD469" si="195">H405</f>
        <v>2006</v>
      </c>
      <c r="AE405" s="1552">
        <f t="shared" si="171"/>
        <v>0</v>
      </c>
      <c r="AF405" s="1516">
        <f t="shared" ref="AF405:AF469" si="196">O405</f>
        <v>3915000</v>
      </c>
      <c r="AG405" s="1550">
        <f t="shared" si="183"/>
        <v>3915000</v>
      </c>
      <c r="AH405" s="1546">
        <f t="shared" si="184"/>
        <v>3915000</v>
      </c>
      <c r="AI405" s="1546">
        <f t="shared" si="184"/>
        <v>3915000</v>
      </c>
    </row>
    <row r="406" spans="1:35" s="1518" customFormat="1" ht="38" customHeight="1">
      <c r="A406" s="1563"/>
      <c r="B406" s="1337" t="s">
        <v>2292</v>
      </c>
      <c r="C406" s="1335" t="s">
        <v>400</v>
      </c>
      <c r="D406" s="1337" t="s">
        <v>732</v>
      </c>
      <c r="E406" s="1336" t="s">
        <v>145</v>
      </c>
      <c r="F406" s="1336">
        <v>0</v>
      </c>
      <c r="G406" s="1342" t="s">
        <v>223</v>
      </c>
      <c r="H406" s="1337" t="s">
        <v>850</v>
      </c>
      <c r="I406" s="1336">
        <v>0</v>
      </c>
      <c r="J406" s="1578" t="s">
        <v>145</v>
      </c>
      <c r="K406" s="1336">
        <v>0</v>
      </c>
      <c r="L406" s="1336">
        <v>0</v>
      </c>
      <c r="M406" s="1336">
        <v>0</v>
      </c>
      <c r="N406" s="1337" t="s">
        <v>204</v>
      </c>
      <c r="O406" s="1631">
        <v>15525000</v>
      </c>
      <c r="P406" s="1573" t="s">
        <v>123</v>
      </c>
      <c r="Q406" s="1539"/>
      <c r="R406" s="1511" t="str">
        <f t="shared" si="185"/>
        <v>2.08.01</v>
      </c>
      <c r="S406" s="1512" t="str">
        <f t="shared" si="181"/>
        <v>ALAT KEDOKTERAN</v>
      </c>
      <c r="T406" s="1512">
        <f t="shared" si="182"/>
        <v>5</v>
      </c>
      <c r="U406" s="1608">
        <f t="shared" si="186"/>
        <v>3105000</v>
      </c>
      <c r="V406" s="1514">
        <f t="shared" si="187"/>
        <v>8</v>
      </c>
      <c r="W406" s="1609">
        <f t="shared" si="188"/>
        <v>15525000</v>
      </c>
      <c r="X406" s="1609">
        <f t="shared" si="189"/>
        <v>0</v>
      </c>
      <c r="Y406" s="1609">
        <f t="shared" si="190"/>
        <v>0</v>
      </c>
      <c r="Z406" s="1609">
        <f t="shared" si="191"/>
        <v>0</v>
      </c>
      <c r="AA406" s="1609">
        <f t="shared" si="192"/>
        <v>0</v>
      </c>
      <c r="AB406" s="1609">
        <f t="shared" si="193"/>
        <v>0</v>
      </c>
      <c r="AC406" s="1513">
        <f t="shared" si="194"/>
        <v>0</v>
      </c>
      <c r="AD406" s="1515" t="str">
        <f t="shared" si="195"/>
        <v>2006</v>
      </c>
      <c r="AE406" s="1552">
        <f t="shared" ref="AE406:AE470" si="197">O406-(W406+X406+Y406+Z406+AA406+AB406+AC406)</f>
        <v>0</v>
      </c>
      <c r="AF406" s="1516">
        <f t="shared" si="196"/>
        <v>15525000</v>
      </c>
      <c r="AG406" s="1550">
        <f t="shared" si="183"/>
        <v>15525000</v>
      </c>
      <c r="AH406" s="1546">
        <f t="shared" si="184"/>
        <v>15525000</v>
      </c>
      <c r="AI406" s="1546">
        <f t="shared" si="184"/>
        <v>15525000</v>
      </c>
    </row>
    <row r="407" spans="1:35" s="1518" customFormat="1" ht="38" customHeight="1">
      <c r="A407" s="1563"/>
      <c r="B407" s="1337" t="s">
        <v>2292</v>
      </c>
      <c r="C407" s="1335" t="s">
        <v>401</v>
      </c>
      <c r="D407" s="1337" t="s">
        <v>732</v>
      </c>
      <c r="E407" s="1336" t="s">
        <v>789</v>
      </c>
      <c r="F407" s="1336">
        <v>0</v>
      </c>
      <c r="G407" s="1342" t="s">
        <v>223</v>
      </c>
      <c r="H407" s="1337" t="s">
        <v>850</v>
      </c>
      <c r="I407" s="1336">
        <v>0</v>
      </c>
      <c r="J407" s="1578" t="s">
        <v>145</v>
      </c>
      <c r="K407" s="1336">
        <v>0</v>
      </c>
      <c r="L407" s="1336">
        <v>0</v>
      </c>
      <c r="M407" s="1336">
        <v>0</v>
      </c>
      <c r="N407" s="1337" t="s">
        <v>204</v>
      </c>
      <c r="O407" s="1631">
        <v>19800000</v>
      </c>
      <c r="P407" s="1573" t="s">
        <v>123</v>
      </c>
      <c r="Q407" s="1539"/>
      <c r="R407" s="1511" t="str">
        <f t="shared" si="185"/>
        <v>2.08.01</v>
      </c>
      <c r="S407" s="1512" t="str">
        <f t="shared" si="181"/>
        <v>ALAT KEDOKTERAN</v>
      </c>
      <c r="T407" s="1512">
        <f t="shared" si="182"/>
        <v>5</v>
      </c>
      <c r="U407" s="1608">
        <f t="shared" si="186"/>
        <v>3960000</v>
      </c>
      <c r="V407" s="1514">
        <f t="shared" si="187"/>
        <v>8</v>
      </c>
      <c r="W407" s="1609">
        <f t="shared" si="188"/>
        <v>19800000</v>
      </c>
      <c r="X407" s="1609">
        <f t="shared" si="189"/>
        <v>0</v>
      </c>
      <c r="Y407" s="1609">
        <f t="shared" si="190"/>
        <v>0</v>
      </c>
      <c r="Z407" s="1609">
        <f t="shared" si="191"/>
        <v>0</v>
      </c>
      <c r="AA407" s="1609">
        <f t="shared" si="192"/>
        <v>0</v>
      </c>
      <c r="AB407" s="1609">
        <f t="shared" si="193"/>
        <v>0</v>
      </c>
      <c r="AC407" s="1513">
        <f t="shared" si="194"/>
        <v>0</v>
      </c>
      <c r="AD407" s="1515" t="str">
        <f t="shared" si="195"/>
        <v>2006</v>
      </c>
      <c r="AE407" s="1552">
        <f t="shared" si="197"/>
        <v>0</v>
      </c>
      <c r="AF407" s="1516">
        <f t="shared" si="196"/>
        <v>19800000</v>
      </c>
      <c r="AG407" s="1550">
        <f t="shared" si="183"/>
        <v>19800000</v>
      </c>
      <c r="AH407" s="1546">
        <f t="shared" si="184"/>
        <v>19800000</v>
      </c>
      <c r="AI407" s="1546">
        <f t="shared" si="184"/>
        <v>19800000</v>
      </c>
    </row>
    <row r="408" spans="1:35" s="1518" customFormat="1" ht="38" customHeight="1">
      <c r="A408" s="1563"/>
      <c r="B408" s="1337" t="s">
        <v>2892</v>
      </c>
      <c r="C408" s="1335" t="s">
        <v>244</v>
      </c>
      <c r="D408" s="1397" t="s">
        <v>732</v>
      </c>
      <c r="E408" s="1336" t="s">
        <v>807</v>
      </c>
      <c r="F408" s="1336">
        <v>0</v>
      </c>
      <c r="G408" s="1342" t="s">
        <v>230</v>
      </c>
      <c r="H408" s="1337" t="s">
        <v>240</v>
      </c>
      <c r="I408" s="1336">
        <v>0</v>
      </c>
      <c r="J408" s="1578" t="s">
        <v>145</v>
      </c>
      <c r="K408" s="1336">
        <v>0</v>
      </c>
      <c r="L408" s="1336">
        <v>0</v>
      </c>
      <c r="M408" s="1336">
        <v>0</v>
      </c>
      <c r="N408" s="1337" t="s">
        <v>204</v>
      </c>
      <c r="O408" s="1631">
        <v>37500000</v>
      </c>
      <c r="P408" s="1573"/>
      <c r="Q408" s="1539"/>
      <c r="R408" s="1511" t="str">
        <f t="shared" si="185"/>
        <v>2.08.01</v>
      </c>
      <c r="S408" s="1512" t="str">
        <f t="shared" si="181"/>
        <v>ALAT KEDOKTERAN</v>
      </c>
      <c r="T408" s="1512">
        <f t="shared" si="182"/>
        <v>5</v>
      </c>
      <c r="U408" s="1608">
        <f t="shared" si="186"/>
        <v>7500000</v>
      </c>
      <c r="V408" s="1514">
        <f t="shared" si="187"/>
        <v>11</v>
      </c>
      <c r="W408" s="1609">
        <f t="shared" si="188"/>
        <v>37500000</v>
      </c>
      <c r="X408" s="1609">
        <f t="shared" si="189"/>
        <v>0</v>
      </c>
      <c r="Y408" s="1609">
        <f t="shared" si="190"/>
        <v>0</v>
      </c>
      <c r="Z408" s="1609">
        <f t="shared" si="191"/>
        <v>0</v>
      </c>
      <c r="AA408" s="1609">
        <f t="shared" si="192"/>
        <v>0</v>
      </c>
      <c r="AB408" s="1609">
        <f t="shared" si="193"/>
        <v>0</v>
      </c>
      <c r="AC408" s="1513">
        <f t="shared" si="194"/>
        <v>0</v>
      </c>
      <c r="AD408" s="1515" t="str">
        <f t="shared" si="195"/>
        <v>2003</v>
      </c>
      <c r="AE408" s="1552">
        <f t="shared" si="197"/>
        <v>0</v>
      </c>
      <c r="AF408" s="1516">
        <f t="shared" si="196"/>
        <v>37500000</v>
      </c>
      <c r="AG408" s="1550">
        <f t="shared" si="183"/>
        <v>37500000</v>
      </c>
      <c r="AH408" s="1546">
        <f t="shared" si="184"/>
        <v>37500000</v>
      </c>
      <c r="AI408" s="1546">
        <f t="shared" si="184"/>
        <v>37500000</v>
      </c>
    </row>
    <row r="409" spans="1:35" s="1518" customFormat="1" ht="38" customHeight="1">
      <c r="A409" s="1563"/>
      <c r="B409" s="1337" t="s">
        <v>2263</v>
      </c>
      <c r="C409" s="1335" t="s">
        <v>402</v>
      </c>
      <c r="D409" s="1397" t="s">
        <v>732</v>
      </c>
      <c r="E409" s="1336" t="s">
        <v>789</v>
      </c>
      <c r="F409" s="1336">
        <v>0</v>
      </c>
      <c r="G409" s="1342" t="s">
        <v>225</v>
      </c>
      <c r="H409" s="1337" t="s">
        <v>240</v>
      </c>
      <c r="I409" s="1336">
        <v>0</v>
      </c>
      <c r="J409" s="1578" t="s">
        <v>145</v>
      </c>
      <c r="K409" s="1336">
        <v>0</v>
      </c>
      <c r="L409" s="1336">
        <v>0</v>
      </c>
      <c r="M409" s="1336">
        <v>0</v>
      </c>
      <c r="N409" s="1337" t="s">
        <v>204</v>
      </c>
      <c r="O409" s="1631">
        <v>1750000</v>
      </c>
      <c r="P409" s="1573"/>
      <c r="Q409" s="1539" t="s">
        <v>3530</v>
      </c>
      <c r="R409" s="1511" t="str">
        <f t="shared" si="185"/>
        <v>2.08.01</v>
      </c>
      <c r="S409" s="1512" t="str">
        <f t="shared" si="181"/>
        <v>ALAT KEDOKTERAN</v>
      </c>
      <c r="T409" s="1512">
        <f t="shared" si="182"/>
        <v>5</v>
      </c>
      <c r="U409" s="1608">
        <f t="shared" si="186"/>
        <v>350000</v>
      </c>
      <c r="V409" s="1514">
        <f t="shared" si="187"/>
        <v>11</v>
      </c>
      <c r="W409" s="1609">
        <f t="shared" si="188"/>
        <v>1750000</v>
      </c>
      <c r="X409" s="1609">
        <f t="shared" si="189"/>
        <v>0</v>
      </c>
      <c r="Y409" s="1609">
        <f t="shared" si="190"/>
        <v>0</v>
      </c>
      <c r="Z409" s="1609">
        <f t="shared" si="191"/>
        <v>0</v>
      </c>
      <c r="AA409" s="1609">
        <f t="shared" si="192"/>
        <v>0</v>
      </c>
      <c r="AB409" s="1609">
        <f t="shared" si="193"/>
        <v>0</v>
      </c>
      <c r="AC409" s="1513">
        <f t="shared" si="194"/>
        <v>0</v>
      </c>
      <c r="AD409" s="1515" t="str">
        <f t="shared" si="195"/>
        <v>2003</v>
      </c>
      <c r="AE409" s="1552">
        <f t="shared" si="197"/>
        <v>0</v>
      </c>
      <c r="AF409" s="1516">
        <f t="shared" si="196"/>
        <v>1750000</v>
      </c>
      <c r="AG409" s="1550">
        <f t="shared" si="183"/>
        <v>1750000</v>
      </c>
      <c r="AH409" s="1546">
        <f t="shared" si="184"/>
        <v>1750000</v>
      </c>
      <c r="AI409" s="1546">
        <f t="shared" si="184"/>
        <v>1750000</v>
      </c>
    </row>
    <row r="410" spans="1:35" s="1518" customFormat="1" ht="38" customHeight="1">
      <c r="A410" s="1638"/>
      <c r="B410" s="1337" t="s">
        <v>2967</v>
      </c>
      <c r="C410" s="1335" t="s">
        <v>403</v>
      </c>
      <c r="D410" s="1397" t="s">
        <v>732</v>
      </c>
      <c r="E410" s="1336" t="s">
        <v>808</v>
      </c>
      <c r="F410" s="1336">
        <v>0</v>
      </c>
      <c r="G410" s="1342" t="s">
        <v>233</v>
      </c>
      <c r="H410" s="1337" t="s">
        <v>240</v>
      </c>
      <c r="I410" s="1336">
        <v>0</v>
      </c>
      <c r="J410" s="1342"/>
      <c r="K410" s="1336">
        <v>0</v>
      </c>
      <c r="L410" s="1336">
        <v>0</v>
      </c>
      <c r="M410" s="1336">
        <v>0</v>
      </c>
      <c r="N410" s="1337" t="s">
        <v>204</v>
      </c>
      <c r="O410" s="1631">
        <v>2730000</v>
      </c>
      <c r="P410" s="1573"/>
      <c r="Q410" s="1539"/>
      <c r="R410" s="1511" t="str">
        <f>MID(B410,2,7)</f>
        <v>2.08.01</v>
      </c>
      <c r="S410" s="1512" t="str">
        <f t="shared" si="181"/>
        <v>ALAT KEDOKTERAN</v>
      </c>
      <c r="T410" s="1512">
        <f t="shared" si="182"/>
        <v>5</v>
      </c>
      <c r="U410" s="1608">
        <f t="shared" si="186"/>
        <v>546000</v>
      </c>
      <c r="V410" s="1514">
        <f t="shared" si="187"/>
        <v>11</v>
      </c>
      <c r="W410" s="1609">
        <f t="shared" si="188"/>
        <v>2730000</v>
      </c>
      <c r="X410" s="1609">
        <f t="shared" si="189"/>
        <v>0</v>
      </c>
      <c r="Y410" s="1609">
        <f t="shared" si="190"/>
        <v>0</v>
      </c>
      <c r="Z410" s="1609">
        <f t="shared" si="191"/>
        <v>0</v>
      </c>
      <c r="AA410" s="1609">
        <f t="shared" si="192"/>
        <v>0</v>
      </c>
      <c r="AB410" s="1609">
        <f t="shared" si="193"/>
        <v>0</v>
      </c>
      <c r="AC410" s="1513">
        <f t="shared" si="194"/>
        <v>0</v>
      </c>
      <c r="AD410" s="1515" t="str">
        <f t="shared" si="195"/>
        <v>2003</v>
      </c>
      <c r="AE410" s="1552">
        <f t="shared" si="197"/>
        <v>0</v>
      </c>
      <c r="AF410" s="1516">
        <f t="shared" si="196"/>
        <v>2730000</v>
      </c>
      <c r="AG410" s="1550">
        <f t="shared" si="183"/>
        <v>2730000</v>
      </c>
      <c r="AH410" s="1546">
        <f t="shared" si="184"/>
        <v>2730000</v>
      </c>
      <c r="AI410" s="1546">
        <f t="shared" si="184"/>
        <v>2730000</v>
      </c>
    </row>
    <row r="411" spans="1:35" s="1518" customFormat="1" ht="38" customHeight="1">
      <c r="A411" s="1563"/>
      <c r="B411" s="1337" t="s">
        <v>3556</v>
      </c>
      <c r="C411" s="1335" t="s">
        <v>404</v>
      </c>
      <c r="D411" s="1397" t="s">
        <v>732</v>
      </c>
      <c r="E411" s="1336" t="s">
        <v>805</v>
      </c>
      <c r="F411" s="1336">
        <v>0</v>
      </c>
      <c r="G411" s="1342" t="s">
        <v>226</v>
      </c>
      <c r="H411" s="1337" t="s">
        <v>850</v>
      </c>
      <c r="I411" s="1336">
        <v>0</v>
      </c>
      <c r="J411" s="1578" t="s">
        <v>145</v>
      </c>
      <c r="K411" s="1336">
        <v>0</v>
      </c>
      <c r="L411" s="1336">
        <v>0</v>
      </c>
      <c r="M411" s="1336">
        <v>0</v>
      </c>
      <c r="N411" s="1337" t="s">
        <v>204</v>
      </c>
      <c r="O411" s="1631">
        <v>78750000</v>
      </c>
      <c r="P411" s="1573"/>
      <c r="Q411" s="1539"/>
      <c r="R411" s="1511" t="str">
        <f t="shared" si="185"/>
        <v>2.08.02</v>
      </c>
      <c r="S411" s="1512" t="str">
        <f t="shared" si="181"/>
        <v>ALAT KESEHATAN</v>
      </c>
      <c r="T411" s="1512">
        <f t="shared" si="182"/>
        <v>5</v>
      </c>
      <c r="U411" s="1608">
        <f t="shared" si="186"/>
        <v>15750000</v>
      </c>
      <c r="V411" s="1514">
        <f t="shared" si="187"/>
        <v>8</v>
      </c>
      <c r="W411" s="1609">
        <f t="shared" si="188"/>
        <v>78750000</v>
      </c>
      <c r="X411" s="1609">
        <f t="shared" si="189"/>
        <v>0</v>
      </c>
      <c r="Y411" s="1609">
        <f t="shared" si="190"/>
        <v>0</v>
      </c>
      <c r="Z411" s="1609">
        <f t="shared" si="191"/>
        <v>0</v>
      </c>
      <c r="AA411" s="1609">
        <f t="shared" si="192"/>
        <v>0</v>
      </c>
      <c r="AB411" s="1609">
        <f t="shared" si="193"/>
        <v>0</v>
      </c>
      <c r="AC411" s="1609">
        <f t="shared" si="194"/>
        <v>0</v>
      </c>
      <c r="AD411" s="1515" t="str">
        <f t="shared" si="195"/>
        <v>2006</v>
      </c>
      <c r="AE411" s="1552">
        <f t="shared" si="197"/>
        <v>0</v>
      </c>
      <c r="AF411" s="1516">
        <f t="shared" si="196"/>
        <v>78750000</v>
      </c>
      <c r="AG411" s="1550">
        <f t="shared" si="183"/>
        <v>78750000</v>
      </c>
      <c r="AH411" s="1546">
        <f t="shared" si="184"/>
        <v>78750000</v>
      </c>
      <c r="AI411" s="1546">
        <f t="shared" si="184"/>
        <v>78750000</v>
      </c>
    </row>
    <row r="412" spans="1:35" s="1518" customFormat="1" ht="38" customHeight="1">
      <c r="A412" s="1563"/>
      <c r="B412" s="1337" t="s">
        <v>2927</v>
      </c>
      <c r="C412" s="1335" t="s">
        <v>302</v>
      </c>
      <c r="D412" s="1397" t="s">
        <v>732</v>
      </c>
      <c r="E412" s="1336" t="s">
        <v>145</v>
      </c>
      <c r="F412" s="1336">
        <v>0</v>
      </c>
      <c r="G412" s="1342" t="s">
        <v>226</v>
      </c>
      <c r="H412" s="1337" t="s">
        <v>850</v>
      </c>
      <c r="I412" s="1336">
        <v>0</v>
      </c>
      <c r="J412" s="1342"/>
      <c r="K412" s="1336">
        <v>0</v>
      </c>
      <c r="L412" s="1336">
        <v>0</v>
      </c>
      <c r="M412" s="1336">
        <v>0</v>
      </c>
      <c r="N412" s="1337" t="s">
        <v>204</v>
      </c>
      <c r="O412" s="1631">
        <v>243000000</v>
      </c>
      <c r="P412" s="1573" t="s">
        <v>123</v>
      </c>
      <c r="Q412" s="1539"/>
      <c r="R412" s="1511" t="str">
        <f t="shared" si="185"/>
        <v>2.08.01</v>
      </c>
      <c r="S412" s="1512" t="str">
        <f t="shared" si="181"/>
        <v>ALAT KEDOKTERAN</v>
      </c>
      <c r="T412" s="1512">
        <f t="shared" si="182"/>
        <v>5</v>
      </c>
      <c r="U412" s="1608">
        <f t="shared" si="186"/>
        <v>48600000</v>
      </c>
      <c r="V412" s="1514">
        <f t="shared" si="187"/>
        <v>8</v>
      </c>
      <c r="W412" s="1609">
        <f t="shared" si="188"/>
        <v>243000000</v>
      </c>
      <c r="X412" s="1609">
        <f t="shared" si="189"/>
        <v>0</v>
      </c>
      <c r="Y412" s="1609">
        <f t="shared" si="190"/>
        <v>0</v>
      </c>
      <c r="Z412" s="1609">
        <f t="shared" si="191"/>
        <v>0</v>
      </c>
      <c r="AA412" s="1609">
        <f t="shared" si="192"/>
        <v>0</v>
      </c>
      <c r="AB412" s="1609">
        <f t="shared" si="193"/>
        <v>0</v>
      </c>
      <c r="AC412" s="1513">
        <f t="shared" si="194"/>
        <v>0</v>
      </c>
      <c r="AD412" s="1515" t="str">
        <f t="shared" si="195"/>
        <v>2006</v>
      </c>
      <c r="AE412" s="1552">
        <f t="shared" si="197"/>
        <v>0</v>
      </c>
      <c r="AF412" s="1516">
        <f t="shared" si="196"/>
        <v>243000000</v>
      </c>
      <c r="AG412" s="1550">
        <f t="shared" si="183"/>
        <v>243000000</v>
      </c>
      <c r="AH412" s="1546">
        <f t="shared" si="184"/>
        <v>243000000</v>
      </c>
      <c r="AI412" s="1546">
        <f t="shared" si="184"/>
        <v>243000000</v>
      </c>
    </row>
    <row r="413" spans="1:35" s="1518" customFormat="1" ht="38" customHeight="1">
      <c r="A413" s="1563"/>
      <c r="B413" s="1337" t="s">
        <v>2263</v>
      </c>
      <c r="C413" s="1335" t="s">
        <v>405</v>
      </c>
      <c r="D413" s="1397" t="s">
        <v>732</v>
      </c>
      <c r="E413" s="1336" t="s">
        <v>145</v>
      </c>
      <c r="F413" s="1336">
        <v>0</v>
      </c>
      <c r="G413" s="1342" t="s">
        <v>223</v>
      </c>
      <c r="H413" s="1337" t="s">
        <v>850</v>
      </c>
      <c r="I413" s="1336">
        <v>0</v>
      </c>
      <c r="J413" s="1342"/>
      <c r="K413" s="1336">
        <v>0</v>
      </c>
      <c r="L413" s="1336">
        <v>0</v>
      </c>
      <c r="M413" s="1336">
        <v>0</v>
      </c>
      <c r="N413" s="1337" t="s">
        <v>204</v>
      </c>
      <c r="O413" s="1631">
        <v>14625000</v>
      </c>
      <c r="P413" s="1573" t="s">
        <v>123</v>
      </c>
      <c r="Q413" s="1539" t="s">
        <v>3530</v>
      </c>
      <c r="R413" s="1511" t="str">
        <f t="shared" si="185"/>
        <v>2.08.01</v>
      </c>
      <c r="S413" s="1512" t="str">
        <f t="shared" si="181"/>
        <v>ALAT KEDOKTERAN</v>
      </c>
      <c r="T413" s="1512">
        <f t="shared" si="182"/>
        <v>5</v>
      </c>
      <c r="U413" s="1608">
        <f t="shared" si="186"/>
        <v>2925000</v>
      </c>
      <c r="V413" s="1514">
        <f t="shared" si="187"/>
        <v>8</v>
      </c>
      <c r="W413" s="1609">
        <f t="shared" si="188"/>
        <v>14625000</v>
      </c>
      <c r="X413" s="1609">
        <f t="shared" si="189"/>
        <v>0</v>
      </c>
      <c r="Y413" s="1609">
        <f t="shared" si="190"/>
        <v>0</v>
      </c>
      <c r="Z413" s="1609">
        <f t="shared" si="191"/>
        <v>0</v>
      </c>
      <c r="AA413" s="1609">
        <f t="shared" si="192"/>
        <v>0</v>
      </c>
      <c r="AB413" s="1609">
        <f t="shared" si="193"/>
        <v>0</v>
      </c>
      <c r="AC413" s="1513">
        <f t="shared" si="194"/>
        <v>0</v>
      </c>
      <c r="AD413" s="1515" t="str">
        <f t="shared" si="195"/>
        <v>2006</v>
      </c>
      <c r="AE413" s="1552">
        <f t="shared" si="197"/>
        <v>0</v>
      </c>
      <c r="AF413" s="1516">
        <f t="shared" si="196"/>
        <v>14625000</v>
      </c>
      <c r="AG413" s="1550">
        <f t="shared" si="183"/>
        <v>14625000</v>
      </c>
      <c r="AH413" s="1546">
        <f t="shared" si="184"/>
        <v>14625000</v>
      </c>
      <c r="AI413" s="1546">
        <f t="shared" si="184"/>
        <v>14625000</v>
      </c>
    </row>
    <row r="414" spans="1:35" s="1518" customFormat="1" ht="38" customHeight="1">
      <c r="A414" s="1563"/>
      <c r="B414" s="1337" t="s">
        <v>2263</v>
      </c>
      <c r="C414" s="1335" t="s">
        <v>406</v>
      </c>
      <c r="D414" s="1397" t="s">
        <v>732</v>
      </c>
      <c r="E414" s="1336" t="s">
        <v>145</v>
      </c>
      <c r="F414" s="1336">
        <v>0</v>
      </c>
      <c r="G414" s="1342" t="s">
        <v>223</v>
      </c>
      <c r="H414" s="1337" t="s">
        <v>850</v>
      </c>
      <c r="I414" s="1336">
        <v>0</v>
      </c>
      <c r="J414" s="1342"/>
      <c r="K414" s="1336">
        <v>0</v>
      </c>
      <c r="L414" s="1336">
        <v>0</v>
      </c>
      <c r="M414" s="1336">
        <v>0</v>
      </c>
      <c r="N414" s="1337" t="s">
        <v>204</v>
      </c>
      <c r="O414" s="1631">
        <v>68850000</v>
      </c>
      <c r="P414" s="1573" t="s">
        <v>123</v>
      </c>
      <c r="Q414" s="1539" t="s">
        <v>3530</v>
      </c>
      <c r="R414" s="1511" t="str">
        <f t="shared" si="185"/>
        <v>2.08.01</v>
      </c>
      <c r="S414" s="1512" t="str">
        <f t="shared" si="181"/>
        <v>ALAT KEDOKTERAN</v>
      </c>
      <c r="T414" s="1512">
        <f t="shared" si="182"/>
        <v>5</v>
      </c>
      <c r="U414" s="1608">
        <f t="shared" si="186"/>
        <v>13770000</v>
      </c>
      <c r="V414" s="1514">
        <f t="shared" si="187"/>
        <v>8</v>
      </c>
      <c r="W414" s="1609">
        <f t="shared" si="188"/>
        <v>68850000</v>
      </c>
      <c r="X414" s="1609">
        <f t="shared" si="189"/>
        <v>0</v>
      </c>
      <c r="Y414" s="1609">
        <f t="shared" si="190"/>
        <v>0</v>
      </c>
      <c r="Z414" s="1609">
        <f t="shared" si="191"/>
        <v>0</v>
      </c>
      <c r="AA414" s="1609">
        <f t="shared" si="192"/>
        <v>0</v>
      </c>
      <c r="AB414" s="1609">
        <f t="shared" si="193"/>
        <v>0</v>
      </c>
      <c r="AC414" s="1513">
        <f t="shared" si="194"/>
        <v>0</v>
      </c>
      <c r="AD414" s="1515" t="str">
        <f t="shared" si="195"/>
        <v>2006</v>
      </c>
      <c r="AE414" s="1552">
        <f t="shared" si="197"/>
        <v>0</v>
      </c>
      <c r="AF414" s="1516">
        <f t="shared" si="196"/>
        <v>68850000</v>
      </c>
      <c r="AG414" s="1550">
        <f t="shared" si="183"/>
        <v>68850000</v>
      </c>
      <c r="AH414" s="1546">
        <f t="shared" si="184"/>
        <v>68850000</v>
      </c>
      <c r="AI414" s="1546">
        <f t="shared" si="184"/>
        <v>68850000</v>
      </c>
    </row>
    <row r="415" spans="1:35" s="1518" customFormat="1" ht="38" customHeight="1">
      <c r="A415" s="1563"/>
      <c r="B415" s="1337" t="s">
        <v>2263</v>
      </c>
      <c r="C415" s="1335" t="s">
        <v>405</v>
      </c>
      <c r="D415" s="1397" t="s">
        <v>732</v>
      </c>
      <c r="E415" s="1336" t="s">
        <v>145</v>
      </c>
      <c r="F415" s="1336">
        <v>0</v>
      </c>
      <c r="G415" s="1342" t="s">
        <v>223</v>
      </c>
      <c r="H415" s="1337" t="s">
        <v>850</v>
      </c>
      <c r="I415" s="1336">
        <v>0</v>
      </c>
      <c r="J415" s="1342"/>
      <c r="K415" s="1336">
        <v>0</v>
      </c>
      <c r="L415" s="1336">
        <v>0</v>
      </c>
      <c r="M415" s="1336">
        <v>0</v>
      </c>
      <c r="N415" s="1337" t="s">
        <v>204</v>
      </c>
      <c r="O415" s="1631">
        <v>14625000</v>
      </c>
      <c r="P415" s="1573" t="s">
        <v>123</v>
      </c>
      <c r="Q415" s="1539" t="s">
        <v>3530</v>
      </c>
      <c r="R415" s="1511" t="str">
        <f t="shared" si="185"/>
        <v>2.08.01</v>
      </c>
      <c r="S415" s="1512" t="str">
        <f t="shared" si="181"/>
        <v>ALAT KEDOKTERAN</v>
      </c>
      <c r="T415" s="1512">
        <f t="shared" si="182"/>
        <v>5</v>
      </c>
      <c r="U415" s="1608">
        <f t="shared" si="186"/>
        <v>2925000</v>
      </c>
      <c r="V415" s="1514">
        <f t="shared" si="187"/>
        <v>8</v>
      </c>
      <c r="W415" s="1609">
        <f t="shared" si="188"/>
        <v>14625000</v>
      </c>
      <c r="X415" s="1609">
        <f t="shared" si="189"/>
        <v>0</v>
      </c>
      <c r="Y415" s="1609">
        <f t="shared" si="190"/>
        <v>0</v>
      </c>
      <c r="Z415" s="1609">
        <f t="shared" si="191"/>
        <v>0</v>
      </c>
      <c r="AA415" s="1609">
        <f t="shared" si="192"/>
        <v>0</v>
      </c>
      <c r="AB415" s="1609">
        <f t="shared" si="193"/>
        <v>0</v>
      </c>
      <c r="AC415" s="1513">
        <f t="shared" si="194"/>
        <v>0</v>
      </c>
      <c r="AD415" s="1515" t="str">
        <f t="shared" si="195"/>
        <v>2006</v>
      </c>
      <c r="AE415" s="1552">
        <f t="shared" si="197"/>
        <v>0</v>
      </c>
      <c r="AF415" s="1516">
        <f t="shared" si="196"/>
        <v>14625000</v>
      </c>
      <c r="AG415" s="1550">
        <f t="shared" si="183"/>
        <v>14625000</v>
      </c>
      <c r="AH415" s="1546">
        <f t="shared" si="184"/>
        <v>14625000</v>
      </c>
      <c r="AI415" s="1546">
        <f t="shared" si="184"/>
        <v>14625000</v>
      </c>
    </row>
    <row r="416" spans="1:35" s="1518" customFormat="1" ht="38" customHeight="1">
      <c r="A416" s="1563"/>
      <c r="B416" s="1337" t="s">
        <v>2923</v>
      </c>
      <c r="C416" s="1335" t="s">
        <v>3553</v>
      </c>
      <c r="D416" s="1397" t="s">
        <v>732</v>
      </c>
      <c r="E416" s="1336" t="s">
        <v>145</v>
      </c>
      <c r="F416" s="1336">
        <v>0</v>
      </c>
      <c r="G416" s="1342" t="s">
        <v>223</v>
      </c>
      <c r="H416" s="1337" t="s">
        <v>850</v>
      </c>
      <c r="I416" s="1336">
        <v>0</v>
      </c>
      <c r="J416" s="1342"/>
      <c r="K416" s="1336">
        <v>0</v>
      </c>
      <c r="L416" s="1336">
        <v>0</v>
      </c>
      <c r="M416" s="1336">
        <v>0</v>
      </c>
      <c r="N416" s="1337" t="s">
        <v>204</v>
      </c>
      <c r="O416" s="1631">
        <v>5850000</v>
      </c>
      <c r="P416" s="1573" t="s">
        <v>123</v>
      </c>
      <c r="Q416" s="1539"/>
      <c r="R416" s="1511" t="str">
        <f t="shared" si="185"/>
        <v>2.08.01</v>
      </c>
      <c r="S416" s="1512" t="str">
        <f t="shared" si="181"/>
        <v>ALAT KEDOKTERAN</v>
      </c>
      <c r="T416" s="1512">
        <f t="shared" si="182"/>
        <v>5</v>
      </c>
      <c r="U416" s="1608">
        <f t="shared" si="186"/>
        <v>1170000</v>
      </c>
      <c r="V416" s="1514">
        <f t="shared" si="187"/>
        <v>8</v>
      </c>
      <c r="W416" s="1609">
        <f t="shared" si="188"/>
        <v>5850000</v>
      </c>
      <c r="X416" s="1609">
        <f t="shared" si="189"/>
        <v>0</v>
      </c>
      <c r="Y416" s="1609">
        <f t="shared" si="190"/>
        <v>0</v>
      </c>
      <c r="Z416" s="1609">
        <f t="shared" si="191"/>
        <v>0</v>
      </c>
      <c r="AA416" s="1609">
        <f t="shared" si="192"/>
        <v>0</v>
      </c>
      <c r="AB416" s="1609">
        <f t="shared" si="193"/>
        <v>0</v>
      </c>
      <c r="AC416" s="1513">
        <f t="shared" si="194"/>
        <v>0</v>
      </c>
      <c r="AD416" s="1515" t="str">
        <f t="shared" si="195"/>
        <v>2006</v>
      </c>
      <c r="AE416" s="1552">
        <f t="shared" si="197"/>
        <v>0</v>
      </c>
      <c r="AF416" s="1516">
        <f t="shared" si="196"/>
        <v>5850000</v>
      </c>
      <c r="AG416" s="1550">
        <f t="shared" si="183"/>
        <v>5850000</v>
      </c>
      <c r="AH416" s="1546">
        <f t="shared" si="184"/>
        <v>5850000</v>
      </c>
      <c r="AI416" s="1546">
        <f t="shared" si="184"/>
        <v>5850000</v>
      </c>
    </row>
    <row r="417" spans="1:42" s="1518" customFormat="1" ht="38" customHeight="1">
      <c r="A417" s="1563"/>
      <c r="B417" s="1337" t="s">
        <v>2923</v>
      </c>
      <c r="C417" s="1335" t="s">
        <v>3554</v>
      </c>
      <c r="D417" s="1397" t="s">
        <v>732</v>
      </c>
      <c r="E417" s="1336" t="s">
        <v>145</v>
      </c>
      <c r="F417" s="1336">
        <v>0</v>
      </c>
      <c r="G417" s="1342" t="s">
        <v>223</v>
      </c>
      <c r="H417" s="1337" t="s">
        <v>850</v>
      </c>
      <c r="I417" s="1336">
        <v>0</v>
      </c>
      <c r="J417" s="1342"/>
      <c r="K417" s="1336">
        <v>0</v>
      </c>
      <c r="L417" s="1336">
        <v>0</v>
      </c>
      <c r="M417" s="1336">
        <v>0</v>
      </c>
      <c r="N417" s="1337" t="s">
        <v>204</v>
      </c>
      <c r="O417" s="1631">
        <v>1260000</v>
      </c>
      <c r="P417" s="1573" t="s">
        <v>123</v>
      </c>
      <c r="Q417" s="1539"/>
      <c r="R417" s="1511" t="str">
        <f t="shared" si="185"/>
        <v>2.08.01</v>
      </c>
      <c r="S417" s="1512" t="str">
        <f t="shared" si="181"/>
        <v>ALAT KEDOKTERAN</v>
      </c>
      <c r="T417" s="1512">
        <f t="shared" si="182"/>
        <v>5</v>
      </c>
      <c r="U417" s="1608">
        <f t="shared" si="186"/>
        <v>252000</v>
      </c>
      <c r="V417" s="1514">
        <f t="shared" si="187"/>
        <v>8</v>
      </c>
      <c r="W417" s="1609">
        <f t="shared" si="188"/>
        <v>1260000</v>
      </c>
      <c r="X417" s="1609">
        <f t="shared" si="189"/>
        <v>0</v>
      </c>
      <c r="Y417" s="1609">
        <f t="shared" si="190"/>
        <v>0</v>
      </c>
      <c r="Z417" s="1609">
        <f t="shared" si="191"/>
        <v>0</v>
      </c>
      <c r="AA417" s="1609">
        <f t="shared" si="192"/>
        <v>0</v>
      </c>
      <c r="AB417" s="1609">
        <f t="shared" si="193"/>
        <v>0</v>
      </c>
      <c r="AC417" s="1513">
        <f t="shared" si="194"/>
        <v>0</v>
      </c>
      <c r="AD417" s="1515" t="str">
        <f t="shared" si="195"/>
        <v>2006</v>
      </c>
      <c r="AE417" s="1552">
        <f t="shared" si="197"/>
        <v>0</v>
      </c>
      <c r="AF417" s="1516">
        <f t="shared" si="196"/>
        <v>1260000</v>
      </c>
      <c r="AG417" s="1550">
        <f t="shared" si="183"/>
        <v>1260000</v>
      </c>
      <c r="AH417" s="1546">
        <f t="shared" si="184"/>
        <v>1260000</v>
      </c>
      <c r="AI417" s="1546">
        <f t="shared" si="184"/>
        <v>1260000</v>
      </c>
    </row>
    <row r="418" spans="1:42" s="1518" customFormat="1" ht="38" customHeight="1">
      <c r="A418" s="1563"/>
      <c r="B418" s="1337" t="s">
        <v>2923</v>
      </c>
      <c r="C418" s="1335" t="s">
        <v>409</v>
      </c>
      <c r="D418" s="1397" t="s">
        <v>732</v>
      </c>
      <c r="E418" s="1336" t="s">
        <v>145</v>
      </c>
      <c r="F418" s="1336">
        <v>0</v>
      </c>
      <c r="G418" s="1342" t="s">
        <v>223</v>
      </c>
      <c r="H418" s="1337" t="s">
        <v>850</v>
      </c>
      <c r="I418" s="1336">
        <v>0</v>
      </c>
      <c r="J418" s="1342"/>
      <c r="K418" s="1336">
        <v>0</v>
      </c>
      <c r="L418" s="1336">
        <v>0</v>
      </c>
      <c r="M418" s="1336">
        <v>0</v>
      </c>
      <c r="N418" s="1337" t="s">
        <v>204</v>
      </c>
      <c r="O418" s="1631">
        <v>5850000</v>
      </c>
      <c r="P418" s="1573" t="s">
        <v>123</v>
      </c>
      <c r="Q418" s="1539"/>
      <c r="R418" s="1511" t="str">
        <f t="shared" si="185"/>
        <v>2.08.01</v>
      </c>
      <c r="S418" s="1512" t="str">
        <f t="shared" si="181"/>
        <v>ALAT KEDOKTERAN</v>
      </c>
      <c r="T418" s="1512">
        <f t="shared" si="182"/>
        <v>5</v>
      </c>
      <c r="U418" s="1608">
        <f t="shared" si="186"/>
        <v>1170000</v>
      </c>
      <c r="V418" s="1514">
        <f t="shared" si="187"/>
        <v>8</v>
      </c>
      <c r="W418" s="1609">
        <f t="shared" si="188"/>
        <v>5850000</v>
      </c>
      <c r="X418" s="1609">
        <f t="shared" si="189"/>
        <v>0</v>
      </c>
      <c r="Y418" s="1609">
        <f t="shared" si="190"/>
        <v>0</v>
      </c>
      <c r="Z418" s="1609">
        <f t="shared" si="191"/>
        <v>0</v>
      </c>
      <c r="AA418" s="1609">
        <f t="shared" si="192"/>
        <v>0</v>
      </c>
      <c r="AB418" s="1609">
        <f t="shared" si="193"/>
        <v>0</v>
      </c>
      <c r="AC418" s="1513">
        <f t="shared" si="194"/>
        <v>0</v>
      </c>
      <c r="AD418" s="1515" t="str">
        <f t="shared" si="195"/>
        <v>2006</v>
      </c>
      <c r="AE418" s="1552">
        <f t="shared" si="197"/>
        <v>0</v>
      </c>
      <c r="AF418" s="1516">
        <f t="shared" si="196"/>
        <v>5850000</v>
      </c>
      <c r="AG418" s="1550">
        <f t="shared" si="183"/>
        <v>5850000</v>
      </c>
      <c r="AH418" s="1546">
        <f t="shared" si="184"/>
        <v>5850000</v>
      </c>
      <c r="AI418" s="1546">
        <f t="shared" si="184"/>
        <v>5850000</v>
      </c>
    </row>
    <row r="419" spans="1:42" s="1518" customFormat="1" ht="38" customHeight="1">
      <c r="A419" s="1563"/>
      <c r="B419" s="1337" t="s">
        <v>2923</v>
      </c>
      <c r="C419" s="1335" t="s">
        <v>409</v>
      </c>
      <c r="D419" s="1397" t="s">
        <v>732</v>
      </c>
      <c r="E419" s="1336" t="s">
        <v>145</v>
      </c>
      <c r="F419" s="1336">
        <v>0</v>
      </c>
      <c r="G419" s="1342" t="s">
        <v>226</v>
      </c>
      <c r="H419" s="1337" t="s">
        <v>850</v>
      </c>
      <c r="I419" s="1336">
        <v>0</v>
      </c>
      <c r="J419" s="1342"/>
      <c r="K419" s="1336">
        <v>0</v>
      </c>
      <c r="L419" s="1336">
        <v>0</v>
      </c>
      <c r="M419" s="1336">
        <v>0</v>
      </c>
      <c r="N419" s="1337" t="s">
        <v>204</v>
      </c>
      <c r="O419" s="1631">
        <v>11700000</v>
      </c>
      <c r="P419" s="1573" t="s">
        <v>123</v>
      </c>
      <c r="Q419" s="1539"/>
      <c r="R419" s="1511" t="str">
        <f t="shared" si="185"/>
        <v>2.08.01</v>
      </c>
      <c r="S419" s="1512" t="str">
        <f t="shared" si="181"/>
        <v>ALAT KEDOKTERAN</v>
      </c>
      <c r="T419" s="1512">
        <f t="shared" si="182"/>
        <v>5</v>
      </c>
      <c r="U419" s="1608">
        <f t="shared" si="186"/>
        <v>2340000</v>
      </c>
      <c r="V419" s="1514">
        <f t="shared" si="187"/>
        <v>8</v>
      </c>
      <c r="W419" s="1609">
        <f t="shared" si="188"/>
        <v>11700000</v>
      </c>
      <c r="X419" s="1609">
        <f t="shared" si="189"/>
        <v>0</v>
      </c>
      <c r="Y419" s="1609">
        <f t="shared" si="190"/>
        <v>0</v>
      </c>
      <c r="Z419" s="1609">
        <f t="shared" si="191"/>
        <v>0</v>
      </c>
      <c r="AA419" s="1609">
        <f t="shared" si="192"/>
        <v>0</v>
      </c>
      <c r="AB419" s="1609">
        <f t="shared" si="193"/>
        <v>0</v>
      </c>
      <c r="AC419" s="1513">
        <f t="shared" si="194"/>
        <v>0</v>
      </c>
      <c r="AD419" s="1515" t="str">
        <f t="shared" si="195"/>
        <v>2006</v>
      </c>
      <c r="AE419" s="1552">
        <f t="shared" si="197"/>
        <v>0</v>
      </c>
      <c r="AF419" s="1516">
        <f t="shared" si="196"/>
        <v>11700000</v>
      </c>
      <c r="AG419" s="1550">
        <f t="shared" si="183"/>
        <v>11700000</v>
      </c>
      <c r="AH419" s="1546">
        <f t="shared" si="184"/>
        <v>11700000</v>
      </c>
      <c r="AI419" s="1546">
        <f t="shared" si="184"/>
        <v>11700000</v>
      </c>
    </row>
    <row r="420" spans="1:42" s="1518" customFormat="1" ht="38" customHeight="1">
      <c r="A420" s="1563"/>
      <c r="B420" s="1337" t="s">
        <v>2263</v>
      </c>
      <c r="C420" s="1335" t="s">
        <v>410</v>
      </c>
      <c r="D420" s="1397" t="s">
        <v>732</v>
      </c>
      <c r="E420" s="1336" t="s">
        <v>145</v>
      </c>
      <c r="F420" s="1336">
        <v>0</v>
      </c>
      <c r="G420" s="1342" t="s">
        <v>223</v>
      </c>
      <c r="H420" s="1337" t="s">
        <v>850</v>
      </c>
      <c r="I420" s="1336">
        <v>0</v>
      </c>
      <c r="J420" s="1578" t="s">
        <v>145</v>
      </c>
      <c r="K420" s="1336">
        <v>0</v>
      </c>
      <c r="L420" s="1336">
        <v>0</v>
      </c>
      <c r="M420" s="1336">
        <v>0</v>
      </c>
      <c r="N420" s="1337" t="s">
        <v>204</v>
      </c>
      <c r="O420" s="1631">
        <v>1530000</v>
      </c>
      <c r="P420" s="1573" t="s">
        <v>123</v>
      </c>
      <c r="Q420" s="1539" t="s">
        <v>3530</v>
      </c>
      <c r="R420" s="1511" t="str">
        <f t="shared" si="185"/>
        <v>2.08.01</v>
      </c>
      <c r="S420" s="1512" t="str">
        <f t="shared" ref="S420:S470" si="198">VLOOKUP(R420,kelompok,2,0)</f>
        <v>ALAT KEDOKTERAN</v>
      </c>
      <c r="T420" s="1512">
        <f t="shared" ref="T420:T470" si="199">VLOOKUP(R420,MASAMANFAAT,4,0)</f>
        <v>5</v>
      </c>
      <c r="U420" s="1608">
        <f t="shared" si="186"/>
        <v>306000</v>
      </c>
      <c r="V420" s="1514">
        <f t="shared" si="187"/>
        <v>8</v>
      </c>
      <c r="W420" s="1609">
        <f t="shared" si="188"/>
        <v>1530000</v>
      </c>
      <c r="X420" s="1609">
        <f t="shared" si="189"/>
        <v>0</v>
      </c>
      <c r="Y420" s="1609">
        <f t="shared" si="190"/>
        <v>0</v>
      </c>
      <c r="Z420" s="1609">
        <f t="shared" si="191"/>
        <v>0</v>
      </c>
      <c r="AA420" s="1609">
        <f t="shared" si="192"/>
        <v>0</v>
      </c>
      <c r="AB420" s="1609">
        <f t="shared" si="193"/>
        <v>0</v>
      </c>
      <c r="AC420" s="1513">
        <f t="shared" si="194"/>
        <v>0</v>
      </c>
      <c r="AD420" s="1515" t="str">
        <f t="shared" si="195"/>
        <v>2006</v>
      </c>
      <c r="AE420" s="1552">
        <f t="shared" si="197"/>
        <v>0</v>
      </c>
      <c r="AF420" s="1516">
        <f t="shared" si="196"/>
        <v>1530000</v>
      </c>
      <c r="AG420" s="1550">
        <f t="shared" si="183"/>
        <v>1530000</v>
      </c>
      <c r="AH420" s="1546">
        <f t="shared" si="184"/>
        <v>1530000</v>
      </c>
      <c r="AI420" s="1546">
        <f t="shared" si="184"/>
        <v>1530000</v>
      </c>
    </row>
    <row r="421" spans="1:42" s="1518" customFormat="1" ht="38" customHeight="1">
      <c r="A421" s="1563"/>
      <c r="B421" s="1337" t="s">
        <v>2263</v>
      </c>
      <c r="C421" s="1335" t="s">
        <v>412</v>
      </c>
      <c r="D421" s="1397" t="s">
        <v>732</v>
      </c>
      <c r="E421" s="1336" t="s">
        <v>789</v>
      </c>
      <c r="F421" s="1336">
        <v>0</v>
      </c>
      <c r="G421" s="1342" t="s">
        <v>223</v>
      </c>
      <c r="H421" s="1337" t="s">
        <v>850</v>
      </c>
      <c r="I421" s="1336">
        <v>0</v>
      </c>
      <c r="J421" s="1578" t="s">
        <v>145</v>
      </c>
      <c r="K421" s="1336">
        <v>0</v>
      </c>
      <c r="L421" s="1336">
        <v>0</v>
      </c>
      <c r="M421" s="1336">
        <v>0</v>
      </c>
      <c r="N421" s="1337" t="s">
        <v>204</v>
      </c>
      <c r="O421" s="1631">
        <v>8100000</v>
      </c>
      <c r="P421" s="1573" t="s">
        <v>123</v>
      </c>
      <c r="Q421" s="1539" t="s">
        <v>3530</v>
      </c>
      <c r="R421" s="1511" t="str">
        <f t="shared" si="185"/>
        <v>2.08.01</v>
      </c>
      <c r="S421" s="1512" t="str">
        <f t="shared" si="198"/>
        <v>ALAT KEDOKTERAN</v>
      </c>
      <c r="T421" s="1512">
        <f t="shared" si="199"/>
        <v>5</v>
      </c>
      <c r="U421" s="1608">
        <f t="shared" si="186"/>
        <v>1620000</v>
      </c>
      <c r="V421" s="1514">
        <f t="shared" si="187"/>
        <v>8</v>
      </c>
      <c r="W421" s="1609">
        <f t="shared" si="188"/>
        <v>8100000</v>
      </c>
      <c r="X421" s="1609">
        <f t="shared" si="189"/>
        <v>0</v>
      </c>
      <c r="Y421" s="1609">
        <f t="shared" si="190"/>
        <v>0</v>
      </c>
      <c r="Z421" s="1609">
        <f t="shared" si="191"/>
        <v>0</v>
      </c>
      <c r="AA421" s="1609">
        <f t="shared" si="192"/>
        <v>0</v>
      </c>
      <c r="AB421" s="1609">
        <f t="shared" si="193"/>
        <v>0</v>
      </c>
      <c r="AC421" s="1513">
        <f t="shared" si="194"/>
        <v>0</v>
      </c>
      <c r="AD421" s="1515" t="str">
        <f t="shared" si="195"/>
        <v>2006</v>
      </c>
      <c r="AE421" s="1552">
        <f t="shared" si="197"/>
        <v>0</v>
      </c>
      <c r="AF421" s="1516">
        <f t="shared" si="196"/>
        <v>8100000</v>
      </c>
      <c r="AG421" s="1550">
        <f t="shared" si="183"/>
        <v>8100000</v>
      </c>
      <c r="AH421" s="1546">
        <f t="shared" si="184"/>
        <v>8100000</v>
      </c>
      <c r="AI421" s="1546">
        <f t="shared" si="184"/>
        <v>8100000</v>
      </c>
    </row>
    <row r="422" spans="1:42" s="1518" customFormat="1" ht="38" customHeight="1">
      <c r="A422" s="1563"/>
      <c r="B422" s="1337" t="s">
        <v>2263</v>
      </c>
      <c r="C422" s="1335" t="s">
        <v>413</v>
      </c>
      <c r="D422" s="1397" t="s">
        <v>732</v>
      </c>
      <c r="E422" s="1336" t="s">
        <v>789</v>
      </c>
      <c r="F422" s="1336">
        <v>0</v>
      </c>
      <c r="G422" s="1342" t="s">
        <v>226</v>
      </c>
      <c r="H422" s="1337" t="s">
        <v>850</v>
      </c>
      <c r="I422" s="1336">
        <v>0</v>
      </c>
      <c r="J422" s="1578" t="s">
        <v>145</v>
      </c>
      <c r="K422" s="1336">
        <v>0</v>
      </c>
      <c r="L422" s="1336">
        <v>0</v>
      </c>
      <c r="M422" s="1336">
        <v>0</v>
      </c>
      <c r="N422" s="1337" t="s">
        <v>204</v>
      </c>
      <c r="O422" s="1631">
        <v>2250000</v>
      </c>
      <c r="P422" s="1573"/>
      <c r="Q422" s="1539" t="s">
        <v>3530</v>
      </c>
      <c r="R422" s="1511" t="str">
        <f t="shared" si="185"/>
        <v>2.08.01</v>
      </c>
      <c r="S422" s="1512" t="str">
        <f t="shared" si="198"/>
        <v>ALAT KEDOKTERAN</v>
      </c>
      <c r="T422" s="1512">
        <f t="shared" si="199"/>
        <v>5</v>
      </c>
      <c r="U422" s="1608">
        <f t="shared" si="186"/>
        <v>450000</v>
      </c>
      <c r="V422" s="1514">
        <f t="shared" si="187"/>
        <v>8</v>
      </c>
      <c r="W422" s="1609">
        <f t="shared" si="188"/>
        <v>2250000</v>
      </c>
      <c r="X422" s="1609">
        <f t="shared" si="189"/>
        <v>0</v>
      </c>
      <c r="Y422" s="1609">
        <f t="shared" si="190"/>
        <v>0</v>
      </c>
      <c r="Z422" s="1609">
        <f t="shared" si="191"/>
        <v>0</v>
      </c>
      <c r="AA422" s="1609">
        <f t="shared" si="192"/>
        <v>0</v>
      </c>
      <c r="AB422" s="1609">
        <f t="shared" si="193"/>
        <v>0</v>
      </c>
      <c r="AC422" s="1513">
        <f t="shared" si="194"/>
        <v>0</v>
      </c>
      <c r="AD422" s="1515" t="str">
        <f t="shared" si="195"/>
        <v>2006</v>
      </c>
      <c r="AE422" s="1552">
        <f t="shared" si="197"/>
        <v>0</v>
      </c>
      <c r="AF422" s="1516">
        <f t="shared" si="196"/>
        <v>2250000</v>
      </c>
      <c r="AG422" s="1550">
        <f t="shared" si="183"/>
        <v>2250000</v>
      </c>
      <c r="AH422" s="1546">
        <f t="shared" si="184"/>
        <v>2250000</v>
      </c>
      <c r="AI422" s="1546">
        <f t="shared" si="184"/>
        <v>2250000</v>
      </c>
    </row>
    <row r="423" spans="1:42" s="1518" customFormat="1" ht="38" customHeight="1">
      <c r="A423" s="1563"/>
      <c r="B423" s="1337" t="s">
        <v>2263</v>
      </c>
      <c r="C423" s="1335" t="s">
        <v>414</v>
      </c>
      <c r="D423" s="1337" t="s">
        <v>732</v>
      </c>
      <c r="E423" s="1336" t="s">
        <v>789</v>
      </c>
      <c r="F423" s="1336">
        <v>0</v>
      </c>
      <c r="G423" s="1342" t="s">
        <v>223</v>
      </c>
      <c r="H423" s="1337" t="s">
        <v>850</v>
      </c>
      <c r="I423" s="1336">
        <v>0</v>
      </c>
      <c r="J423" s="1578" t="s">
        <v>145</v>
      </c>
      <c r="K423" s="1336">
        <v>0</v>
      </c>
      <c r="L423" s="1336">
        <v>0</v>
      </c>
      <c r="M423" s="1336">
        <v>0</v>
      </c>
      <c r="N423" s="1337" t="s">
        <v>204</v>
      </c>
      <c r="O423" s="1631">
        <v>2250000</v>
      </c>
      <c r="P423" s="1573"/>
      <c r="Q423" s="1539" t="s">
        <v>3530</v>
      </c>
      <c r="R423" s="1511" t="str">
        <f t="shared" si="185"/>
        <v>2.08.01</v>
      </c>
      <c r="S423" s="1512" t="str">
        <f t="shared" si="198"/>
        <v>ALAT KEDOKTERAN</v>
      </c>
      <c r="T423" s="1512">
        <f t="shared" si="199"/>
        <v>5</v>
      </c>
      <c r="U423" s="1608">
        <f t="shared" si="186"/>
        <v>450000</v>
      </c>
      <c r="V423" s="1514">
        <f t="shared" si="187"/>
        <v>8</v>
      </c>
      <c r="W423" s="1609">
        <f t="shared" si="188"/>
        <v>2250000</v>
      </c>
      <c r="X423" s="1609">
        <f t="shared" si="189"/>
        <v>0</v>
      </c>
      <c r="Y423" s="1609">
        <f t="shared" si="190"/>
        <v>0</v>
      </c>
      <c r="Z423" s="1609">
        <f t="shared" si="191"/>
        <v>0</v>
      </c>
      <c r="AA423" s="1609">
        <f t="shared" si="192"/>
        <v>0</v>
      </c>
      <c r="AB423" s="1609">
        <f t="shared" si="193"/>
        <v>0</v>
      </c>
      <c r="AC423" s="1513">
        <f t="shared" si="194"/>
        <v>0</v>
      </c>
      <c r="AD423" s="1515" t="str">
        <f t="shared" si="195"/>
        <v>2006</v>
      </c>
      <c r="AE423" s="1552">
        <f t="shared" si="197"/>
        <v>0</v>
      </c>
      <c r="AF423" s="1516">
        <f t="shared" si="196"/>
        <v>2250000</v>
      </c>
      <c r="AG423" s="1550">
        <f t="shared" si="183"/>
        <v>2250000</v>
      </c>
      <c r="AH423" s="1546">
        <f t="shared" si="184"/>
        <v>2250000</v>
      </c>
      <c r="AI423" s="1546">
        <f t="shared" si="184"/>
        <v>2250000</v>
      </c>
    </row>
    <row r="424" spans="1:42" s="1518" customFormat="1" ht="38" customHeight="1">
      <c r="A424" s="1563"/>
      <c r="B424" s="1337" t="s">
        <v>3557</v>
      </c>
      <c r="C424" s="1335" t="s">
        <v>415</v>
      </c>
      <c r="D424" s="1337" t="s">
        <v>732</v>
      </c>
      <c r="E424" s="1336" t="s">
        <v>145</v>
      </c>
      <c r="F424" s="1336">
        <v>0</v>
      </c>
      <c r="G424" s="1342" t="s">
        <v>223</v>
      </c>
      <c r="H424" s="1337" t="s">
        <v>850</v>
      </c>
      <c r="I424" s="1336">
        <v>0</v>
      </c>
      <c r="J424" s="1578" t="s">
        <v>145</v>
      </c>
      <c r="K424" s="1336">
        <v>0</v>
      </c>
      <c r="L424" s="1336">
        <v>0</v>
      </c>
      <c r="M424" s="1336">
        <v>0</v>
      </c>
      <c r="N424" s="1337" t="s">
        <v>204</v>
      </c>
      <c r="O424" s="1631">
        <v>1800000</v>
      </c>
      <c r="P424" s="1573" t="s">
        <v>123</v>
      </c>
      <c r="Q424" s="1539"/>
      <c r="R424" s="1511" t="str">
        <f t="shared" si="185"/>
        <v>2.08.01</v>
      </c>
      <c r="S424" s="1512" t="str">
        <f t="shared" si="198"/>
        <v>ALAT KEDOKTERAN</v>
      </c>
      <c r="T424" s="1512">
        <f t="shared" si="199"/>
        <v>5</v>
      </c>
      <c r="U424" s="1608">
        <f t="shared" si="186"/>
        <v>360000</v>
      </c>
      <c r="V424" s="1514">
        <f t="shared" si="187"/>
        <v>8</v>
      </c>
      <c r="W424" s="1609">
        <f t="shared" si="188"/>
        <v>1800000</v>
      </c>
      <c r="X424" s="1609">
        <f t="shared" si="189"/>
        <v>0</v>
      </c>
      <c r="Y424" s="1609">
        <f t="shared" si="190"/>
        <v>0</v>
      </c>
      <c r="Z424" s="1609">
        <f t="shared" si="191"/>
        <v>0</v>
      </c>
      <c r="AA424" s="1609">
        <f t="shared" si="192"/>
        <v>0</v>
      </c>
      <c r="AB424" s="1609">
        <f t="shared" si="193"/>
        <v>0</v>
      </c>
      <c r="AC424" s="1513">
        <f t="shared" si="194"/>
        <v>0</v>
      </c>
      <c r="AD424" s="1515" t="str">
        <f t="shared" si="195"/>
        <v>2006</v>
      </c>
      <c r="AE424" s="1552">
        <f t="shared" si="197"/>
        <v>0</v>
      </c>
      <c r="AF424" s="1516">
        <f t="shared" si="196"/>
        <v>1800000</v>
      </c>
      <c r="AG424" s="1550">
        <f t="shared" si="183"/>
        <v>1800000</v>
      </c>
      <c r="AH424" s="1546">
        <f t="shared" si="184"/>
        <v>1800000</v>
      </c>
      <c r="AI424" s="1546">
        <f t="shared" si="184"/>
        <v>1800000</v>
      </c>
    </row>
    <row r="425" spans="1:42" s="1518" customFormat="1" ht="38" customHeight="1">
      <c r="A425" s="1563"/>
      <c r="B425" s="1337" t="s">
        <v>2263</v>
      </c>
      <c r="C425" s="1335" t="s">
        <v>417</v>
      </c>
      <c r="D425" s="1337" t="s">
        <v>732</v>
      </c>
      <c r="E425" s="1336" t="s">
        <v>145</v>
      </c>
      <c r="F425" s="1336">
        <v>0</v>
      </c>
      <c r="G425" s="1362"/>
      <c r="H425" s="1337" t="s">
        <v>850</v>
      </c>
      <c r="I425" s="1336">
        <v>0</v>
      </c>
      <c r="J425" s="1342"/>
      <c r="K425" s="1336">
        <v>0</v>
      </c>
      <c r="L425" s="1336">
        <v>0</v>
      </c>
      <c r="M425" s="1336">
        <v>0</v>
      </c>
      <c r="N425" s="1337" t="s">
        <v>204</v>
      </c>
      <c r="O425" s="1631">
        <v>2220000</v>
      </c>
      <c r="P425" s="1573"/>
      <c r="Q425" s="1539" t="s">
        <v>3530</v>
      </c>
      <c r="R425" s="1511" t="str">
        <f t="shared" si="185"/>
        <v>2.08.01</v>
      </c>
      <c r="S425" s="1512" t="str">
        <f t="shared" si="198"/>
        <v>ALAT KEDOKTERAN</v>
      </c>
      <c r="T425" s="1512">
        <f t="shared" si="199"/>
        <v>5</v>
      </c>
      <c r="U425" s="1608">
        <f t="shared" si="186"/>
        <v>444000</v>
      </c>
      <c r="V425" s="1514">
        <f t="shared" si="187"/>
        <v>8</v>
      </c>
      <c r="W425" s="1609">
        <f t="shared" si="188"/>
        <v>2220000</v>
      </c>
      <c r="X425" s="1609">
        <f t="shared" si="189"/>
        <v>0</v>
      </c>
      <c r="Y425" s="1609">
        <f t="shared" si="190"/>
        <v>0</v>
      </c>
      <c r="Z425" s="1609">
        <f t="shared" si="191"/>
        <v>0</v>
      </c>
      <c r="AA425" s="1609">
        <f t="shared" si="192"/>
        <v>0</v>
      </c>
      <c r="AB425" s="1609">
        <f t="shared" si="193"/>
        <v>0</v>
      </c>
      <c r="AC425" s="1513">
        <f t="shared" si="194"/>
        <v>0</v>
      </c>
      <c r="AD425" s="1515" t="str">
        <f t="shared" si="195"/>
        <v>2006</v>
      </c>
      <c r="AE425" s="1552">
        <f t="shared" si="197"/>
        <v>0</v>
      </c>
      <c r="AF425" s="1516">
        <f t="shared" si="196"/>
        <v>2220000</v>
      </c>
      <c r="AG425" s="1550">
        <f t="shared" si="183"/>
        <v>2220000</v>
      </c>
      <c r="AH425" s="1546">
        <f t="shared" si="184"/>
        <v>2220000</v>
      </c>
      <c r="AI425" s="1546">
        <f t="shared" si="184"/>
        <v>2220000</v>
      </c>
    </row>
    <row r="426" spans="1:42" s="1518" customFormat="1" ht="38" customHeight="1">
      <c r="A426" s="1638" t="s">
        <v>2900</v>
      </c>
      <c r="B426" s="1337" t="s">
        <v>2900</v>
      </c>
      <c r="C426" s="1335" t="s">
        <v>255</v>
      </c>
      <c r="D426" s="1397" t="s">
        <v>732</v>
      </c>
      <c r="E426" s="1336" t="s">
        <v>145</v>
      </c>
      <c r="F426" s="1362"/>
      <c r="G426" s="1342" t="s">
        <v>222</v>
      </c>
      <c r="H426" s="1337" t="s">
        <v>850</v>
      </c>
      <c r="I426" s="1336">
        <v>0</v>
      </c>
      <c r="J426" s="1362"/>
      <c r="K426" s="1336">
        <v>0</v>
      </c>
      <c r="L426" s="1336">
        <v>0</v>
      </c>
      <c r="M426" s="1336">
        <v>0</v>
      </c>
      <c r="N426" s="1337" t="s">
        <v>204</v>
      </c>
      <c r="O426" s="1631">
        <v>1500000</v>
      </c>
      <c r="P426" s="1573" t="s">
        <v>123</v>
      </c>
      <c r="Q426" s="1539"/>
      <c r="R426" s="1511" t="str">
        <f>MID(B426,2,7)</f>
        <v>2.08.01</v>
      </c>
      <c r="S426" s="1512" t="str">
        <f>VLOOKUP(R426,kelompok,2,0)</f>
        <v>ALAT KEDOKTERAN</v>
      </c>
      <c r="T426" s="1512">
        <f>VLOOKUP(R426,MASAMANFAAT,4,0)</f>
        <v>5</v>
      </c>
      <c r="U426" s="1608">
        <f>(O426)/T426</f>
        <v>300000</v>
      </c>
      <c r="V426" s="1514">
        <f>2013-AD426+1</f>
        <v>8</v>
      </c>
      <c r="W426" s="1609">
        <f>IF(V426&gt;T426,O426,U426*V426)</f>
        <v>1500000</v>
      </c>
      <c r="X426" s="1609">
        <f>IF(O426=W426,0,U426)</f>
        <v>0</v>
      </c>
      <c r="Y426" s="1609">
        <f>IF(O426=W426+X426,0,U426)</f>
        <v>0</v>
      </c>
      <c r="Z426" s="1609">
        <f>IF(O426=X426+Y426+W426,0,U426)</f>
        <v>0</v>
      </c>
      <c r="AA426" s="1609">
        <f>IF(O426=Y426+Z426+X426+W426,0,U426)</f>
        <v>0</v>
      </c>
      <c r="AB426" s="1609">
        <f>IF(O426=W426+X426+Z426+AA426+Y426,0,U426)</f>
        <v>0</v>
      </c>
      <c r="AC426" s="1513">
        <f>IF(O426=W426+X426+Y426+AA426+AB426+Z426,0,U426)</f>
        <v>0</v>
      </c>
      <c r="AD426" s="1515" t="str">
        <f>H426</f>
        <v>2006</v>
      </c>
      <c r="AE426" s="1552">
        <f>O426-(W426+X426+Y426+Z426+AA426+AB426+AC426)</f>
        <v>0</v>
      </c>
      <c r="AF426" s="1516">
        <f>O426</f>
        <v>1500000</v>
      </c>
      <c r="AG426" s="1550">
        <f>W426+X426+Y426+Z426+AA426</f>
        <v>1500000</v>
      </c>
      <c r="AH426" s="1546">
        <f>AG426+AB426</f>
        <v>1500000</v>
      </c>
      <c r="AI426" s="1546">
        <f>AH426+AC426</f>
        <v>1500000</v>
      </c>
      <c r="AJ426" s="1518" t="s">
        <v>3706</v>
      </c>
    </row>
    <row r="427" spans="1:42" s="1518" customFormat="1" ht="38" customHeight="1">
      <c r="A427" s="1563"/>
      <c r="B427" s="1337" t="s">
        <v>2980</v>
      </c>
      <c r="C427" s="1335" t="s">
        <v>2520</v>
      </c>
      <c r="D427" s="1397" t="s">
        <v>1571</v>
      </c>
      <c r="E427" s="1336" t="s">
        <v>810</v>
      </c>
      <c r="F427" s="1336">
        <v>0</v>
      </c>
      <c r="G427" s="1362" t="s">
        <v>225</v>
      </c>
      <c r="H427" s="1337">
        <v>2007</v>
      </c>
      <c r="I427" s="1336" t="s">
        <v>1653</v>
      </c>
      <c r="J427" s="1342" t="s">
        <v>852</v>
      </c>
      <c r="K427" s="1336">
        <v>0</v>
      </c>
      <c r="L427" s="1336">
        <v>0</v>
      </c>
      <c r="M427" s="1336">
        <v>0</v>
      </c>
      <c r="N427" s="1337" t="s">
        <v>204</v>
      </c>
      <c r="O427" s="1631">
        <v>502036480.2567777</v>
      </c>
      <c r="P427" s="1573" t="s">
        <v>123</v>
      </c>
      <c r="Q427" s="1539"/>
      <c r="R427" s="1511" t="str">
        <f t="shared" si="185"/>
        <v>2.08.01</v>
      </c>
      <c r="S427" s="1512" t="str">
        <f t="shared" si="198"/>
        <v>ALAT KEDOKTERAN</v>
      </c>
      <c r="T427" s="1512">
        <f t="shared" si="199"/>
        <v>5</v>
      </c>
      <c r="U427" s="1608">
        <f t="shared" si="186"/>
        <v>100407296.05135554</v>
      </c>
      <c r="V427" s="1514">
        <f t="shared" si="187"/>
        <v>7</v>
      </c>
      <c r="W427" s="1609">
        <f t="shared" si="188"/>
        <v>502036480.2567777</v>
      </c>
      <c r="X427" s="1609">
        <f t="shared" si="189"/>
        <v>0</v>
      </c>
      <c r="Y427" s="1609">
        <f t="shared" si="190"/>
        <v>0</v>
      </c>
      <c r="Z427" s="1609">
        <f t="shared" si="191"/>
        <v>0</v>
      </c>
      <c r="AA427" s="1609">
        <f t="shared" si="192"/>
        <v>0</v>
      </c>
      <c r="AB427" s="1609">
        <f t="shared" si="193"/>
        <v>0</v>
      </c>
      <c r="AC427" s="1513">
        <f t="shared" si="194"/>
        <v>0</v>
      </c>
      <c r="AD427" s="1515">
        <f t="shared" si="195"/>
        <v>2007</v>
      </c>
      <c r="AE427" s="1552">
        <f t="shared" si="197"/>
        <v>0</v>
      </c>
      <c r="AF427" s="1516">
        <f t="shared" si="196"/>
        <v>502036480.2567777</v>
      </c>
      <c r="AG427" s="1550">
        <f t="shared" si="183"/>
        <v>502036480.2567777</v>
      </c>
      <c r="AH427" s="1546">
        <f t="shared" si="184"/>
        <v>502036480.2567777</v>
      </c>
      <c r="AI427" s="1546">
        <f t="shared" si="184"/>
        <v>502036480.2567777</v>
      </c>
    </row>
    <row r="428" spans="1:42" s="1518" customFormat="1" ht="38" customHeight="1">
      <c r="A428" s="1563"/>
      <c r="B428" s="1337" t="s">
        <v>2980</v>
      </c>
      <c r="C428" s="1335" t="s">
        <v>2521</v>
      </c>
      <c r="D428" s="1397" t="s">
        <v>1571</v>
      </c>
      <c r="E428" s="1336" t="s">
        <v>810</v>
      </c>
      <c r="F428" s="1336">
        <v>0</v>
      </c>
      <c r="G428" s="1362" t="s">
        <v>225</v>
      </c>
      <c r="H428" s="1337">
        <v>2007</v>
      </c>
      <c r="I428" s="1336" t="s">
        <v>1653</v>
      </c>
      <c r="J428" s="1342" t="s">
        <v>852</v>
      </c>
      <c r="K428" s="1336">
        <v>0</v>
      </c>
      <c r="L428" s="1336">
        <v>0</v>
      </c>
      <c r="M428" s="1336">
        <v>0</v>
      </c>
      <c r="N428" s="1337" t="s">
        <v>204</v>
      </c>
      <c r="O428" s="1631">
        <v>404107870.54555315</v>
      </c>
      <c r="P428" s="1573" t="s">
        <v>123</v>
      </c>
      <c r="Q428" s="1539"/>
      <c r="R428" s="1511" t="str">
        <f t="shared" si="185"/>
        <v>2.08.01</v>
      </c>
      <c r="S428" s="1512" t="str">
        <f t="shared" si="198"/>
        <v>ALAT KEDOKTERAN</v>
      </c>
      <c r="T428" s="1512">
        <f t="shared" si="199"/>
        <v>5</v>
      </c>
      <c r="U428" s="1608">
        <f t="shared" si="186"/>
        <v>80821574.109110624</v>
      </c>
      <c r="V428" s="1514">
        <f t="shared" si="187"/>
        <v>7</v>
      </c>
      <c r="W428" s="1609">
        <f t="shared" si="188"/>
        <v>404107870.54555315</v>
      </c>
      <c r="X428" s="1609">
        <f t="shared" si="189"/>
        <v>0</v>
      </c>
      <c r="Y428" s="1609">
        <f t="shared" si="190"/>
        <v>0</v>
      </c>
      <c r="Z428" s="1609">
        <f t="shared" si="191"/>
        <v>0</v>
      </c>
      <c r="AA428" s="1609">
        <f t="shared" si="192"/>
        <v>0</v>
      </c>
      <c r="AB428" s="1609">
        <f t="shared" si="193"/>
        <v>0</v>
      </c>
      <c r="AC428" s="1513">
        <f t="shared" si="194"/>
        <v>0</v>
      </c>
      <c r="AD428" s="1515">
        <f t="shared" si="195"/>
        <v>2007</v>
      </c>
      <c r="AE428" s="1552">
        <f t="shared" si="197"/>
        <v>0</v>
      </c>
      <c r="AF428" s="1516">
        <f t="shared" si="196"/>
        <v>404107870.54555315</v>
      </c>
      <c r="AG428" s="1550">
        <f t="shared" si="183"/>
        <v>404107870.54555315</v>
      </c>
      <c r="AH428" s="1546">
        <f t="shared" si="184"/>
        <v>404107870.54555315</v>
      </c>
      <c r="AI428" s="1546">
        <f t="shared" si="184"/>
        <v>404107870.54555315</v>
      </c>
    </row>
    <row r="429" spans="1:42" s="1518" customFormat="1" ht="38" customHeight="1">
      <c r="A429" s="1563"/>
      <c r="B429" s="1337" t="s">
        <v>700</v>
      </c>
      <c r="C429" s="1335" t="s">
        <v>2522</v>
      </c>
      <c r="D429" s="1337" t="s">
        <v>732</v>
      </c>
      <c r="E429" s="1336" t="s">
        <v>811</v>
      </c>
      <c r="F429" s="1336">
        <v>0</v>
      </c>
      <c r="G429" s="1362" t="s">
        <v>1582</v>
      </c>
      <c r="H429" s="1337">
        <v>2007</v>
      </c>
      <c r="I429" s="1336" t="s">
        <v>1653</v>
      </c>
      <c r="J429" s="1342" t="s">
        <v>853</v>
      </c>
      <c r="K429" s="1336">
        <v>0</v>
      </c>
      <c r="L429" s="1336">
        <v>0</v>
      </c>
      <c r="M429" s="1336">
        <v>0</v>
      </c>
      <c r="N429" s="1337" t="s">
        <v>204</v>
      </c>
      <c r="O429" s="1631">
        <v>938172312.32944679</v>
      </c>
      <c r="P429" s="1573" t="s">
        <v>123</v>
      </c>
      <c r="Q429" s="1539"/>
      <c r="R429" s="1511" t="str">
        <f t="shared" si="185"/>
        <v>2.08.01</v>
      </c>
      <c r="S429" s="1512" t="str">
        <f t="shared" si="198"/>
        <v>ALAT KEDOKTERAN</v>
      </c>
      <c r="T429" s="1512">
        <f t="shared" si="199"/>
        <v>5</v>
      </c>
      <c r="U429" s="1608">
        <f t="shared" si="186"/>
        <v>187634462.46588936</v>
      </c>
      <c r="V429" s="1514">
        <f t="shared" si="187"/>
        <v>7</v>
      </c>
      <c r="W429" s="1609">
        <f t="shared" si="188"/>
        <v>938172312.32944679</v>
      </c>
      <c r="X429" s="1609">
        <f t="shared" si="189"/>
        <v>0</v>
      </c>
      <c r="Y429" s="1609">
        <f t="shared" si="190"/>
        <v>0</v>
      </c>
      <c r="Z429" s="1609">
        <f t="shared" si="191"/>
        <v>0</v>
      </c>
      <c r="AA429" s="1609">
        <f t="shared" si="192"/>
        <v>0</v>
      </c>
      <c r="AB429" s="1609">
        <f t="shared" si="193"/>
        <v>0</v>
      </c>
      <c r="AC429" s="1513">
        <f t="shared" si="194"/>
        <v>0</v>
      </c>
      <c r="AD429" s="1515">
        <f t="shared" si="195"/>
        <v>2007</v>
      </c>
      <c r="AE429" s="1552">
        <f t="shared" si="197"/>
        <v>0</v>
      </c>
      <c r="AF429" s="1516">
        <f t="shared" si="196"/>
        <v>938172312.32944679</v>
      </c>
      <c r="AG429" s="1550">
        <f t="shared" si="183"/>
        <v>938172312.32944679</v>
      </c>
      <c r="AH429" s="1546">
        <f t="shared" si="184"/>
        <v>938172312.32944679</v>
      </c>
      <c r="AI429" s="1546">
        <f t="shared" si="184"/>
        <v>938172312.32944679</v>
      </c>
    </row>
    <row r="430" spans="1:42" s="1520" customFormat="1" ht="38" customHeight="1">
      <c r="A430" s="1563"/>
      <c r="B430" s="1337" t="s">
        <v>3574</v>
      </c>
      <c r="C430" s="1335" t="s">
        <v>317</v>
      </c>
      <c r="D430" s="1337" t="s">
        <v>732</v>
      </c>
      <c r="E430" s="1336" t="s">
        <v>812</v>
      </c>
      <c r="F430" s="1336">
        <v>0</v>
      </c>
      <c r="G430" s="1362" t="s">
        <v>225</v>
      </c>
      <c r="H430" s="1337">
        <v>2007</v>
      </c>
      <c r="I430" s="1336" t="s">
        <v>1653</v>
      </c>
      <c r="J430" s="1342" t="s">
        <v>854</v>
      </c>
      <c r="K430" s="1336">
        <v>0</v>
      </c>
      <c r="L430" s="1336">
        <v>0</v>
      </c>
      <c r="M430" s="1336">
        <v>0</v>
      </c>
      <c r="N430" s="1337" t="s">
        <v>204</v>
      </c>
      <c r="O430" s="1631">
        <v>699361351.24323857</v>
      </c>
      <c r="P430" s="1573" t="s">
        <v>123</v>
      </c>
      <c r="Q430" s="1539"/>
      <c r="R430" s="1511" t="str">
        <f t="shared" si="185"/>
        <v>2.08.01</v>
      </c>
      <c r="S430" s="1512" t="str">
        <f t="shared" si="198"/>
        <v>ALAT KEDOKTERAN</v>
      </c>
      <c r="T430" s="1512">
        <f t="shared" si="199"/>
        <v>5</v>
      </c>
      <c r="U430" s="1608">
        <f t="shared" si="186"/>
        <v>139872270.24864772</v>
      </c>
      <c r="V430" s="1514">
        <f t="shared" si="187"/>
        <v>7</v>
      </c>
      <c r="W430" s="1609">
        <f t="shared" si="188"/>
        <v>699361351.24323857</v>
      </c>
      <c r="X430" s="1609">
        <f t="shared" si="189"/>
        <v>0</v>
      </c>
      <c r="Y430" s="1609">
        <f t="shared" si="190"/>
        <v>0</v>
      </c>
      <c r="Z430" s="1609">
        <f t="shared" si="191"/>
        <v>0</v>
      </c>
      <c r="AA430" s="1609">
        <f t="shared" si="192"/>
        <v>0</v>
      </c>
      <c r="AB430" s="1609">
        <f t="shared" si="193"/>
        <v>0</v>
      </c>
      <c r="AC430" s="1513">
        <f t="shared" si="194"/>
        <v>0</v>
      </c>
      <c r="AD430" s="1515">
        <f t="shared" si="195"/>
        <v>2007</v>
      </c>
      <c r="AE430" s="1552">
        <f t="shared" si="197"/>
        <v>0</v>
      </c>
      <c r="AF430" s="1516">
        <f t="shared" si="196"/>
        <v>699361351.24323857</v>
      </c>
      <c r="AG430" s="1550">
        <f t="shared" si="183"/>
        <v>699361351.24323857</v>
      </c>
      <c r="AH430" s="1546">
        <f t="shared" si="184"/>
        <v>699361351.24323857</v>
      </c>
      <c r="AI430" s="1546">
        <f t="shared" si="184"/>
        <v>699361351.24323857</v>
      </c>
      <c r="AJ430" s="1518"/>
      <c r="AK430" s="1518"/>
      <c r="AL430" s="1518"/>
      <c r="AM430" s="1518"/>
      <c r="AN430" s="1518"/>
      <c r="AO430" s="1518"/>
      <c r="AP430" s="1518"/>
    </row>
    <row r="431" spans="1:42" s="1520" customFormat="1" ht="38" customHeight="1">
      <c r="A431" s="1563"/>
      <c r="B431" s="1337" t="s">
        <v>2263</v>
      </c>
      <c r="C431" s="1335" t="s">
        <v>2523</v>
      </c>
      <c r="D431" s="1337" t="s">
        <v>732</v>
      </c>
      <c r="E431" s="1336" t="s">
        <v>813</v>
      </c>
      <c r="F431" s="1336">
        <v>0</v>
      </c>
      <c r="G431" s="1362" t="s">
        <v>1583</v>
      </c>
      <c r="H431" s="1337">
        <v>2007</v>
      </c>
      <c r="I431" s="1336" t="s">
        <v>1653</v>
      </c>
      <c r="J431" s="1342" t="s">
        <v>855</v>
      </c>
      <c r="K431" s="1336">
        <v>0</v>
      </c>
      <c r="L431" s="1336">
        <v>0</v>
      </c>
      <c r="M431" s="1336">
        <v>0</v>
      </c>
      <c r="N431" s="1337" t="s">
        <v>204</v>
      </c>
      <c r="O431" s="1631">
        <v>780045205.74074543</v>
      </c>
      <c r="P431" s="1573" t="s">
        <v>123</v>
      </c>
      <c r="Q431" s="1539" t="s">
        <v>3530</v>
      </c>
      <c r="R431" s="1511" t="str">
        <f t="shared" si="185"/>
        <v>2.08.01</v>
      </c>
      <c r="S431" s="1512" t="str">
        <f t="shared" si="198"/>
        <v>ALAT KEDOKTERAN</v>
      </c>
      <c r="T431" s="1512">
        <f t="shared" si="199"/>
        <v>5</v>
      </c>
      <c r="U431" s="1608">
        <f t="shared" si="186"/>
        <v>156009041.14814907</v>
      </c>
      <c r="V431" s="1514">
        <f t="shared" si="187"/>
        <v>7</v>
      </c>
      <c r="W431" s="1609">
        <f t="shared" si="188"/>
        <v>780045205.74074543</v>
      </c>
      <c r="X431" s="1609">
        <f t="shared" si="189"/>
        <v>0</v>
      </c>
      <c r="Y431" s="1609">
        <f t="shared" si="190"/>
        <v>0</v>
      </c>
      <c r="Z431" s="1609">
        <f t="shared" si="191"/>
        <v>0</v>
      </c>
      <c r="AA431" s="1609">
        <f t="shared" si="192"/>
        <v>0</v>
      </c>
      <c r="AB431" s="1609">
        <f t="shared" si="193"/>
        <v>0</v>
      </c>
      <c r="AC431" s="1513">
        <f t="shared" si="194"/>
        <v>0</v>
      </c>
      <c r="AD431" s="1515">
        <f t="shared" si="195"/>
        <v>2007</v>
      </c>
      <c r="AE431" s="1552">
        <f t="shared" si="197"/>
        <v>0</v>
      </c>
      <c r="AF431" s="1516">
        <f t="shared" si="196"/>
        <v>780045205.74074543</v>
      </c>
      <c r="AG431" s="1550">
        <f t="shared" si="183"/>
        <v>780045205.74074543</v>
      </c>
      <c r="AH431" s="1546">
        <f t="shared" si="184"/>
        <v>780045205.74074543</v>
      </c>
      <c r="AI431" s="1546">
        <f t="shared" si="184"/>
        <v>780045205.74074543</v>
      </c>
      <c r="AJ431" s="1518"/>
      <c r="AK431" s="1518"/>
      <c r="AL431" s="1518"/>
      <c r="AM431" s="1518"/>
      <c r="AN431" s="1518"/>
      <c r="AO431" s="1518"/>
      <c r="AP431" s="1518"/>
    </row>
    <row r="432" spans="1:42" s="1520" customFormat="1" ht="38" customHeight="1">
      <c r="A432" s="1563"/>
      <c r="B432" s="1337" t="s">
        <v>2971</v>
      </c>
      <c r="C432" s="1335" t="s">
        <v>2524</v>
      </c>
      <c r="D432" s="1397" t="s">
        <v>732</v>
      </c>
      <c r="E432" s="1336" t="s">
        <v>814</v>
      </c>
      <c r="F432" s="1336">
        <v>0</v>
      </c>
      <c r="G432" s="1362" t="s">
        <v>225</v>
      </c>
      <c r="H432" s="1337">
        <v>2007</v>
      </c>
      <c r="I432" s="1336" t="s">
        <v>1653</v>
      </c>
      <c r="J432" s="1342" t="s">
        <v>856</v>
      </c>
      <c r="K432" s="1336">
        <v>0</v>
      </c>
      <c r="L432" s="1336">
        <v>0</v>
      </c>
      <c r="M432" s="1336">
        <v>0</v>
      </c>
      <c r="N432" s="1337" t="s">
        <v>204</v>
      </c>
      <c r="O432" s="1631">
        <v>328321763.76237082</v>
      </c>
      <c r="P432" s="1573" t="s">
        <v>123</v>
      </c>
      <c r="Q432" s="1539"/>
      <c r="R432" s="1511" t="str">
        <f t="shared" si="185"/>
        <v>2.08.01</v>
      </c>
      <c r="S432" s="1512" t="str">
        <f t="shared" si="198"/>
        <v>ALAT KEDOKTERAN</v>
      </c>
      <c r="T432" s="1512">
        <f t="shared" si="199"/>
        <v>5</v>
      </c>
      <c r="U432" s="1608">
        <f t="shared" si="186"/>
        <v>65664352.752474166</v>
      </c>
      <c r="V432" s="1514">
        <f t="shared" si="187"/>
        <v>7</v>
      </c>
      <c r="W432" s="1609">
        <f t="shared" si="188"/>
        <v>328321763.76237082</v>
      </c>
      <c r="X432" s="1609">
        <f t="shared" si="189"/>
        <v>0</v>
      </c>
      <c r="Y432" s="1609">
        <f t="shared" si="190"/>
        <v>0</v>
      </c>
      <c r="Z432" s="1609">
        <f t="shared" si="191"/>
        <v>0</v>
      </c>
      <c r="AA432" s="1609">
        <f t="shared" si="192"/>
        <v>0</v>
      </c>
      <c r="AB432" s="1609">
        <f t="shared" si="193"/>
        <v>0</v>
      </c>
      <c r="AC432" s="1513">
        <f t="shared" si="194"/>
        <v>0</v>
      </c>
      <c r="AD432" s="1515">
        <f t="shared" si="195"/>
        <v>2007</v>
      </c>
      <c r="AE432" s="1552">
        <f t="shared" si="197"/>
        <v>0</v>
      </c>
      <c r="AF432" s="1516">
        <f t="shared" si="196"/>
        <v>328321763.76237082</v>
      </c>
      <c r="AG432" s="1550">
        <f t="shared" si="183"/>
        <v>328321763.76237082</v>
      </c>
      <c r="AH432" s="1546">
        <f t="shared" si="184"/>
        <v>328321763.76237082</v>
      </c>
      <c r="AI432" s="1546">
        <f t="shared" si="184"/>
        <v>328321763.76237082</v>
      </c>
      <c r="AJ432" s="1518"/>
      <c r="AK432" s="1518"/>
      <c r="AL432" s="1518"/>
      <c r="AM432" s="1518"/>
      <c r="AN432" s="1518"/>
      <c r="AO432" s="1518"/>
      <c r="AP432" s="1518"/>
    </row>
    <row r="433" spans="1:42" s="1520" customFormat="1" ht="38" customHeight="1">
      <c r="A433" s="1638" t="s">
        <v>704</v>
      </c>
      <c r="B433" s="1337" t="s">
        <v>2263</v>
      </c>
      <c r="C433" s="1335" t="s">
        <v>2525</v>
      </c>
      <c r="D433" s="1397" t="s">
        <v>3003</v>
      </c>
      <c r="E433" s="1336" t="s">
        <v>815</v>
      </c>
      <c r="F433" s="1336">
        <v>0</v>
      </c>
      <c r="G433" s="1362" t="s">
        <v>1583</v>
      </c>
      <c r="H433" s="1337">
        <v>2007</v>
      </c>
      <c r="I433" s="1336" t="s">
        <v>1654</v>
      </c>
      <c r="J433" s="1342" t="s">
        <v>857</v>
      </c>
      <c r="K433" s="1336">
        <v>0</v>
      </c>
      <c r="L433" s="1336">
        <v>0</v>
      </c>
      <c r="M433" s="1336">
        <v>0</v>
      </c>
      <c r="N433" s="1337" t="s">
        <v>204</v>
      </c>
      <c r="O433" s="1631">
        <v>69404154.396279112</v>
      </c>
      <c r="P433" s="1573" t="s">
        <v>123</v>
      </c>
      <c r="Q433" s="1539" t="s">
        <v>3530</v>
      </c>
      <c r="R433" s="1511" t="str">
        <f>MID(A433,2,7)</f>
        <v>2.09.01</v>
      </c>
      <c r="S433" s="1512" t="str">
        <f t="shared" si="198"/>
        <v>UNIT UNIT LABORATORIUM</v>
      </c>
      <c r="T433" s="1512">
        <f>VLOOKUP(R433,MASAMANFAAT,4,0)</f>
        <v>8</v>
      </c>
      <c r="U433" s="1608">
        <f t="shared" si="186"/>
        <v>8675519.2995348889</v>
      </c>
      <c r="V433" s="1514">
        <f t="shared" si="187"/>
        <v>7</v>
      </c>
      <c r="W433" s="1609">
        <f t="shared" si="188"/>
        <v>60728635.096744224</v>
      </c>
      <c r="X433" s="1609">
        <f t="shared" si="189"/>
        <v>8675519.2995348889</v>
      </c>
      <c r="Y433" s="1609">
        <f t="shared" si="190"/>
        <v>0</v>
      </c>
      <c r="Z433" s="1609">
        <f t="shared" si="191"/>
        <v>0</v>
      </c>
      <c r="AA433" s="1609">
        <f t="shared" si="192"/>
        <v>0</v>
      </c>
      <c r="AB433" s="1609">
        <f t="shared" si="193"/>
        <v>0</v>
      </c>
      <c r="AC433" s="1609">
        <f t="shared" si="194"/>
        <v>0</v>
      </c>
      <c r="AD433" s="1515">
        <f t="shared" si="195"/>
        <v>2007</v>
      </c>
      <c r="AE433" s="1552">
        <f t="shared" si="197"/>
        <v>0</v>
      </c>
      <c r="AF433" s="1516">
        <f t="shared" si="196"/>
        <v>69404154.396279112</v>
      </c>
      <c r="AG433" s="1550">
        <f t="shared" si="183"/>
        <v>69404154.396279112</v>
      </c>
      <c r="AH433" s="1546">
        <f t="shared" si="184"/>
        <v>69404154.396279112</v>
      </c>
      <c r="AI433" s="1546">
        <f t="shared" si="184"/>
        <v>69404154.396279112</v>
      </c>
      <c r="AJ433" s="1518"/>
      <c r="AK433" s="1518"/>
      <c r="AL433" s="1518"/>
      <c r="AM433" s="1518"/>
      <c r="AN433" s="1518"/>
      <c r="AO433" s="1518"/>
      <c r="AP433" s="1518"/>
    </row>
    <row r="434" spans="1:42" s="1520" customFormat="1" ht="38" customHeight="1">
      <c r="A434" s="1563"/>
      <c r="B434" s="1337" t="s">
        <v>2977</v>
      </c>
      <c r="C434" s="1335" t="s">
        <v>2526</v>
      </c>
      <c r="D434" s="1397" t="s">
        <v>3003</v>
      </c>
      <c r="E434" s="1336" t="s">
        <v>816</v>
      </c>
      <c r="F434" s="1336">
        <v>0</v>
      </c>
      <c r="G434" s="1362" t="s">
        <v>238</v>
      </c>
      <c r="H434" s="1337">
        <v>2007</v>
      </c>
      <c r="I434" s="1336" t="s">
        <v>1655</v>
      </c>
      <c r="J434" s="1342" t="s">
        <v>858</v>
      </c>
      <c r="K434" s="1336">
        <v>0</v>
      </c>
      <c r="L434" s="1336">
        <v>0</v>
      </c>
      <c r="M434" s="1336">
        <v>0</v>
      </c>
      <c r="N434" s="1337" t="s">
        <v>204</v>
      </c>
      <c r="O434" s="1631">
        <v>717793820.97036767</v>
      </c>
      <c r="P434" s="1573" t="s">
        <v>123</v>
      </c>
      <c r="Q434" s="1539"/>
      <c r="R434" s="1511" t="str">
        <f t="shared" si="185"/>
        <v>2.08.01</v>
      </c>
      <c r="S434" s="1512" t="str">
        <f t="shared" si="198"/>
        <v>ALAT KEDOKTERAN</v>
      </c>
      <c r="T434" s="1512">
        <f t="shared" si="199"/>
        <v>5</v>
      </c>
      <c r="U434" s="1608">
        <f t="shared" si="186"/>
        <v>143558764.19407353</v>
      </c>
      <c r="V434" s="1514">
        <f t="shared" si="187"/>
        <v>7</v>
      </c>
      <c r="W434" s="1609">
        <f t="shared" si="188"/>
        <v>717793820.97036767</v>
      </c>
      <c r="X434" s="1609">
        <f t="shared" si="189"/>
        <v>0</v>
      </c>
      <c r="Y434" s="1609">
        <f t="shared" si="190"/>
        <v>0</v>
      </c>
      <c r="Z434" s="1609">
        <f t="shared" si="191"/>
        <v>0</v>
      </c>
      <c r="AA434" s="1609">
        <f t="shared" si="192"/>
        <v>0</v>
      </c>
      <c r="AB434" s="1609">
        <f t="shared" si="193"/>
        <v>0</v>
      </c>
      <c r="AC434" s="1513">
        <f t="shared" si="194"/>
        <v>0</v>
      </c>
      <c r="AD434" s="1515">
        <f t="shared" si="195"/>
        <v>2007</v>
      </c>
      <c r="AE434" s="1552">
        <f t="shared" si="197"/>
        <v>0</v>
      </c>
      <c r="AF434" s="1516">
        <f t="shared" si="196"/>
        <v>717793820.97036767</v>
      </c>
      <c r="AG434" s="1550">
        <f t="shared" si="183"/>
        <v>717793820.97036767</v>
      </c>
      <c r="AH434" s="1546">
        <f t="shared" si="184"/>
        <v>717793820.97036767</v>
      </c>
      <c r="AI434" s="1546">
        <f t="shared" si="184"/>
        <v>717793820.97036767</v>
      </c>
      <c r="AJ434" s="1518"/>
      <c r="AK434" s="1518"/>
      <c r="AL434" s="1518"/>
      <c r="AM434" s="1518"/>
      <c r="AN434" s="1518"/>
      <c r="AO434" s="1518"/>
      <c r="AP434" s="1518"/>
    </row>
    <row r="435" spans="1:42" s="1520" customFormat="1" ht="38" customHeight="1">
      <c r="A435" s="1563"/>
      <c r="B435" s="1337" t="s">
        <v>2263</v>
      </c>
      <c r="C435" s="1335" t="s">
        <v>2297</v>
      </c>
      <c r="D435" s="1397" t="s">
        <v>3003</v>
      </c>
      <c r="E435" s="1336" t="s">
        <v>817</v>
      </c>
      <c r="F435" s="1336">
        <v>0</v>
      </c>
      <c r="G435" s="1362" t="s">
        <v>238</v>
      </c>
      <c r="H435" s="1337">
        <v>2007</v>
      </c>
      <c r="I435" s="1336" t="s">
        <v>1656</v>
      </c>
      <c r="J435" s="1342" t="s">
        <v>859</v>
      </c>
      <c r="K435" s="1336">
        <v>0</v>
      </c>
      <c r="L435" s="1336">
        <v>0</v>
      </c>
      <c r="M435" s="1336">
        <v>0</v>
      </c>
      <c r="N435" s="1337" t="s">
        <v>204</v>
      </c>
      <c r="O435" s="1631">
        <v>120301615.53147618</v>
      </c>
      <c r="P435" s="1573" t="s">
        <v>123</v>
      </c>
      <c r="Q435" s="1539" t="s">
        <v>3530</v>
      </c>
      <c r="R435" s="1511" t="str">
        <f t="shared" si="185"/>
        <v>2.08.01</v>
      </c>
      <c r="S435" s="1512" t="str">
        <f t="shared" si="198"/>
        <v>ALAT KEDOKTERAN</v>
      </c>
      <c r="T435" s="1512">
        <f t="shared" si="199"/>
        <v>5</v>
      </c>
      <c r="U435" s="1608">
        <f t="shared" si="186"/>
        <v>24060323.106295235</v>
      </c>
      <c r="V435" s="1514">
        <f t="shared" si="187"/>
        <v>7</v>
      </c>
      <c r="W435" s="1609">
        <f t="shared" si="188"/>
        <v>120301615.53147618</v>
      </c>
      <c r="X435" s="1609">
        <f t="shared" si="189"/>
        <v>0</v>
      </c>
      <c r="Y435" s="1609">
        <f t="shared" si="190"/>
        <v>0</v>
      </c>
      <c r="Z435" s="1609">
        <f t="shared" si="191"/>
        <v>0</v>
      </c>
      <c r="AA435" s="1609">
        <f t="shared" si="192"/>
        <v>0</v>
      </c>
      <c r="AB435" s="1609">
        <f t="shared" si="193"/>
        <v>0</v>
      </c>
      <c r="AC435" s="1513">
        <f t="shared" si="194"/>
        <v>0</v>
      </c>
      <c r="AD435" s="1515">
        <f t="shared" si="195"/>
        <v>2007</v>
      </c>
      <c r="AE435" s="1552">
        <f t="shared" si="197"/>
        <v>0</v>
      </c>
      <c r="AF435" s="1516">
        <f t="shared" si="196"/>
        <v>120301615.53147618</v>
      </c>
      <c r="AG435" s="1550">
        <f t="shared" si="183"/>
        <v>120301615.53147618</v>
      </c>
      <c r="AH435" s="1546">
        <f t="shared" si="184"/>
        <v>120301615.53147618</v>
      </c>
      <c r="AI435" s="1546">
        <f t="shared" si="184"/>
        <v>120301615.53147618</v>
      </c>
      <c r="AJ435" s="1518"/>
      <c r="AK435" s="1518"/>
      <c r="AL435" s="1518"/>
      <c r="AM435" s="1518"/>
      <c r="AN435" s="1518"/>
      <c r="AO435" s="1518"/>
      <c r="AP435" s="1518"/>
    </row>
    <row r="436" spans="1:42" s="1520" customFormat="1" ht="38" customHeight="1">
      <c r="A436" s="1563"/>
      <c r="B436" s="1337" t="s">
        <v>2982</v>
      </c>
      <c r="C436" s="1335" t="s">
        <v>397</v>
      </c>
      <c r="D436" s="1397" t="s">
        <v>3003</v>
      </c>
      <c r="E436" s="1336" t="s">
        <v>1662</v>
      </c>
      <c r="F436" s="1336">
        <v>0</v>
      </c>
      <c r="G436" s="1362" t="s">
        <v>238</v>
      </c>
      <c r="H436" s="1337">
        <v>2007</v>
      </c>
      <c r="I436" s="1336" t="s">
        <v>1656</v>
      </c>
      <c r="J436" s="1342" t="s">
        <v>860</v>
      </c>
      <c r="K436" s="1336">
        <v>0</v>
      </c>
      <c r="L436" s="1336">
        <v>0</v>
      </c>
      <c r="M436" s="1336">
        <v>0</v>
      </c>
      <c r="N436" s="1337" t="s">
        <v>204</v>
      </c>
      <c r="O436" s="1631">
        <v>180455393.51893553</v>
      </c>
      <c r="P436" s="1573" t="s">
        <v>123</v>
      </c>
      <c r="Q436" s="1539"/>
      <c r="R436" s="1511" t="str">
        <f t="shared" si="185"/>
        <v>2.08.01</v>
      </c>
      <c r="S436" s="1512" t="str">
        <f t="shared" si="198"/>
        <v>ALAT KEDOKTERAN</v>
      </c>
      <c r="T436" s="1512">
        <f t="shared" si="199"/>
        <v>5</v>
      </c>
      <c r="U436" s="1608">
        <f t="shared" si="186"/>
        <v>36091078.703787103</v>
      </c>
      <c r="V436" s="1514">
        <f t="shared" si="187"/>
        <v>7</v>
      </c>
      <c r="W436" s="1609">
        <f t="shared" si="188"/>
        <v>180455393.51893553</v>
      </c>
      <c r="X436" s="1609">
        <f t="shared" si="189"/>
        <v>0</v>
      </c>
      <c r="Y436" s="1609">
        <f t="shared" si="190"/>
        <v>0</v>
      </c>
      <c r="Z436" s="1609">
        <f t="shared" si="191"/>
        <v>0</v>
      </c>
      <c r="AA436" s="1609">
        <f t="shared" si="192"/>
        <v>0</v>
      </c>
      <c r="AB436" s="1609">
        <f t="shared" si="193"/>
        <v>0</v>
      </c>
      <c r="AC436" s="1513">
        <f t="shared" si="194"/>
        <v>0</v>
      </c>
      <c r="AD436" s="1515">
        <f t="shared" si="195"/>
        <v>2007</v>
      </c>
      <c r="AE436" s="1552">
        <f t="shared" si="197"/>
        <v>0</v>
      </c>
      <c r="AF436" s="1516">
        <f t="shared" si="196"/>
        <v>180455393.51893553</v>
      </c>
      <c r="AG436" s="1550">
        <f t="shared" si="183"/>
        <v>180455393.51893553</v>
      </c>
      <c r="AH436" s="1546">
        <f t="shared" si="184"/>
        <v>180455393.51893553</v>
      </c>
      <c r="AI436" s="1546">
        <f t="shared" si="184"/>
        <v>180455393.51893553</v>
      </c>
      <c r="AJ436" s="1518"/>
      <c r="AK436" s="1518"/>
      <c r="AL436" s="1518"/>
      <c r="AM436" s="1518"/>
      <c r="AN436" s="1518"/>
      <c r="AO436" s="1518"/>
      <c r="AP436" s="1518"/>
    </row>
    <row r="437" spans="1:42" s="1520" customFormat="1" ht="38" customHeight="1">
      <c r="A437" s="1563"/>
      <c r="B437" s="1337" t="s">
        <v>2967</v>
      </c>
      <c r="C437" s="1335" t="s">
        <v>403</v>
      </c>
      <c r="D437" s="1397" t="s">
        <v>3003</v>
      </c>
      <c r="E437" s="1336" t="s">
        <v>818</v>
      </c>
      <c r="F437" s="1336">
        <v>0</v>
      </c>
      <c r="G437" s="1362" t="s">
        <v>225</v>
      </c>
      <c r="H437" s="1337">
        <v>2007</v>
      </c>
      <c r="I437" s="1336" t="s">
        <v>1654</v>
      </c>
      <c r="J437" s="1342" t="s">
        <v>861</v>
      </c>
      <c r="K437" s="1336">
        <v>0</v>
      </c>
      <c r="L437" s="1336">
        <v>0</v>
      </c>
      <c r="M437" s="1336">
        <v>0</v>
      </c>
      <c r="N437" s="1337" t="s">
        <v>204</v>
      </c>
      <c r="O437" s="1631">
        <v>29037033.243438534</v>
      </c>
      <c r="P437" s="1573" t="s">
        <v>123</v>
      </c>
      <c r="Q437" s="1539"/>
      <c r="R437" s="1511" t="str">
        <f t="shared" si="185"/>
        <v>2.08.01</v>
      </c>
      <c r="S437" s="1512" t="str">
        <f t="shared" si="198"/>
        <v>ALAT KEDOKTERAN</v>
      </c>
      <c r="T437" s="1512">
        <f t="shared" si="199"/>
        <v>5</v>
      </c>
      <c r="U437" s="1608">
        <f t="shared" si="186"/>
        <v>5807406.6486877073</v>
      </c>
      <c r="V437" s="1514">
        <f t="shared" si="187"/>
        <v>7</v>
      </c>
      <c r="W437" s="1609">
        <f t="shared" si="188"/>
        <v>29037033.243438534</v>
      </c>
      <c r="X437" s="1609">
        <f t="shared" si="189"/>
        <v>0</v>
      </c>
      <c r="Y437" s="1609">
        <f t="shared" si="190"/>
        <v>0</v>
      </c>
      <c r="Z437" s="1609">
        <f t="shared" si="191"/>
        <v>0</v>
      </c>
      <c r="AA437" s="1609">
        <f t="shared" si="192"/>
        <v>0</v>
      </c>
      <c r="AB437" s="1609">
        <f t="shared" si="193"/>
        <v>0</v>
      </c>
      <c r="AC437" s="1513">
        <f t="shared" si="194"/>
        <v>0</v>
      </c>
      <c r="AD437" s="1515">
        <f t="shared" si="195"/>
        <v>2007</v>
      </c>
      <c r="AE437" s="1552">
        <f t="shared" si="197"/>
        <v>0</v>
      </c>
      <c r="AF437" s="1516">
        <f t="shared" si="196"/>
        <v>29037033.243438534</v>
      </c>
      <c r="AG437" s="1550">
        <f t="shared" si="183"/>
        <v>29037033.243438534</v>
      </c>
      <c r="AH437" s="1546">
        <f t="shared" si="184"/>
        <v>29037033.243438534</v>
      </c>
      <c r="AI437" s="1546">
        <f t="shared" si="184"/>
        <v>29037033.243438534</v>
      </c>
      <c r="AJ437" s="1518"/>
      <c r="AK437" s="1518"/>
      <c r="AL437" s="1518"/>
      <c r="AM437" s="1518"/>
      <c r="AN437" s="1518"/>
      <c r="AO437" s="1518"/>
      <c r="AP437" s="1518"/>
    </row>
    <row r="438" spans="1:42" s="1520" customFormat="1" ht="38" customHeight="1">
      <c r="A438" s="1563"/>
      <c r="B438" s="1337" t="s">
        <v>2263</v>
      </c>
      <c r="C438" s="1335" t="s">
        <v>2527</v>
      </c>
      <c r="D438" s="1397" t="s">
        <v>3003</v>
      </c>
      <c r="E438" s="1336" t="s">
        <v>833</v>
      </c>
      <c r="F438" s="1336">
        <v>0</v>
      </c>
      <c r="G438" s="1362" t="s">
        <v>225</v>
      </c>
      <c r="H438" s="1337">
        <v>2007</v>
      </c>
      <c r="I438" s="1336" t="s">
        <v>1654</v>
      </c>
      <c r="J438" s="1342"/>
      <c r="K438" s="1336">
        <v>0</v>
      </c>
      <c r="L438" s="1336">
        <v>0</v>
      </c>
      <c r="M438" s="1336">
        <v>0</v>
      </c>
      <c r="N438" s="1337" t="s">
        <v>204</v>
      </c>
      <c r="O438" s="1631">
        <v>8403363.2143839058</v>
      </c>
      <c r="P438" s="1573" t="s">
        <v>123</v>
      </c>
      <c r="Q438" s="1539" t="s">
        <v>3530</v>
      </c>
      <c r="R438" s="1511" t="str">
        <f t="shared" si="185"/>
        <v>2.08.01</v>
      </c>
      <c r="S438" s="1512" t="str">
        <f t="shared" si="198"/>
        <v>ALAT KEDOKTERAN</v>
      </c>
      <c r="T438" s="1512">
        <f t="shared" si="199"/>
        <v>5</v>
      </c>
      <c r="U438" s="1608">
        <f t="shared" si="186"/>
        <v>1680672.6428767811</v>
      </c>
      <c r="V438" s="1514">
        <f t="shared" si="187"/>
        <v>7</v>
      </c>
      <c r="W438" s="1609">
        <f t="shared" si="188"/>
        <v>8403363.2143839058</v>
      </c>
      <c r="X438" s="1609">
        <f t="shared" si="189"/>
        <v>0</v>
      </c>
      <c r="Y438" s="1609">
        <f t="shared" si="190"/>
        <v>0</v>
      </c>
      <c r="Z438" s="1609">
        <f t="shared" si="191"/>
        <v>0</v>
      </c>
      <c r="AA438" s="1609">
        <f t="shared" si="192"/>
        <v>0</v>
      </c>
      <c r="AB438" s="1609">
        <f t="shared" si="193"/>
        <v>0</v>
      </c>
      <c r="AC438" s="1513">
        <f t="shared" si="194"/>
        <v>0</v>
      </c>
      <c r="AD438" s="1515">
        <f t="shared" si="195"/>
        <v>2007</v>
      </c>
      <c r="AE438" s="1552">
        <f t="shared" si="197"/>
        <v>0</v>
      </c>
      <c r="AF438" s="1516">
        <f t="shared" si="196"/>
        <v>8403363.2143839058</v>
      </c>
      <c r="AG438" s="1550">
        <f t="shared" si="183"/>
        <v>8403363.2143839058</v>
      </c>
      <c r="AH438" s="1546">
        <f t="shared" si="184"/>
        <v>8403363.2143839058</v>
      </c>
      <c r="AI438" s="1546">
        <f t="shared" si="184"/>
        <v>8403363.2143839058</v>
      </c>
      <c r="AJ438" s="1518"/>
      <c r="AK438" s="1518"/>
      <c r="AL438" s="1518"/>
      <c r="AM438" s="1518"/>
      <c r="AN438" s="1518"/>
      <c r="AO438" s="1518"/>
      <c r="AP438" s="1518"/>
    </row>
    <row r="439" spans="1:42" s="1520" customFormat="1" ht="38" customHeight="1">
      <c r="A439" s="1563"/>
      <c r="B439" s="1337" t="s">
        <v>3557</v>
      </c>
      <c r="C439" s="1335" t="s">
        <v>2528</v>
      </c>
      <c r="D439" s="1397" t="s">
        <v>996</v>
      </c>
      <c r="E439" s="1336" t="s">
        <v>819</v>
      </c>
      <c r="F439" s="1336">
        <v>0</v>
      </c>
      <c r="G439" s="1342" t="s">
        <v>223</v>
      </c>
      <c r="H439" s="1337">
        <v>2007</v>
      </c>
      <c r="I439" s="1336" t="s">
        <v>1653</v>
      </c>
      <c r="J439" s="1342" t="s">
        <v>862</v>
      </c>
      <c r="K439" s="1336">
        <v>0</v>
      </c>
      <c r="L439" s="1336">
        <v>0</v>
      </c>
      <c r="M439" s="1336">
        <v>0</v>
      </c>
      <c r="N439" s="1337" t="s">
        <v>204</v>
      </c>
      <c r="O439" s="1631">
        <v>73712307.028248191</v>
      </c>
      <c r="P439" s="1573" t="s">
        <v>123</v>
      </c>
      <c r="Q439" s="1539"/>
      <c r="R439" s="1511" t="str">
        <f t="shared" si="185"/>
        <v>2.08.01</v>
      </c>
      <c r="S439" s="1512" t="str">
        <f t="shared" si="198"/>
        <v>ALAT KEDOKTERAN</v>
      </c>
      <c r="T439" s="1512">
        <f t="shared" si="199"/>
        <v>5</v>
      </c>
      <c r="U439" s="1608">
        <f t="shared" si="186"/>
        <v>14742461.405649638</v>
      </c>
      <c r="V439" s="1514">
        <f t="shared" si="187"/>
        <v>7</v>
      </c>
      <c r="W439" s="1609">
        <f t="shared" si="188"/>
        <v>73712307.028248191</v>
      </c>
      <c r="X439" s="1609">
        <f t="shared" si="189"/>
        <v>0</v>
      </c>
      <c r="Y439" s="1609">
        <f t="shared" si="190"/>
        <v>0</v>
      </c>
      <c r="Z439" s="1609">
        <f t="shared" si="191"/>
        <v>0</v>
      </c>
      <c r="AA439" s="1609">
        <f t="shared" si="192"/>
        <v>0</v>
      </c>
      <c r="AB439" s="1609">
        <f t="shared" si="193"/>
        <v>0</v>
      </c>
      <c r="AC439" s="1513">
        <f t="shared" si="194"/>
        <v>0</v>
      </c>
      <c r="AD439" s="1515">
        <f t="shared" si="195"/>
        <v>2007</v>
      </c>
      <c r="AE439" s="1552">
        <f t="shared" si="197"/>
        <v>0</v>
      </c>
      <c r="AF439" s="1516">
        <f t="shared" si="196"/>
        <v>73712307.028248191</v>
      </c>
      <c r="AG439" s="1550">
        <f t="shared" si="183"/>
        <v>73712307.028248191</v>
      </c>
      <c r="AH439" s="1546">
        <f t="shared" si="184"/>
        <v>73712307.028248191</v>
      </c>
      <c r="AI439" s="1546">
        <f t="shared" si="184"/>
        <v>73712307.028248191</v>
      </c>
      <c r="AJ439" s="1518"/>
      <c r="AK439" s="1518"/>
      <c r="AL439" s="1518"/>
      <c r="AM439" s="1518"/>
      <c r="AN439" s="1518"/>
      <c r="AO439" s="1518"/>
      <c r="AP439" s="1518"/>
    </row>
    <row r="440" spans="1:42" s="1520" customFormat="1" ht="38" customHeight="1">
      <c r="A440" s="1563"/>
      <c r="B440" s="1337" t="s">
        <v>2263</v>
      </c>
      <c r="C440" s="1335" t="s">
        <v>2515</v>
      </c>
      <c r="D440" s="1397" t="s">
        <v>732</v>
      </c>
      <c r="E440" s="1336" t="s">
        <v>819</v>
      </c>
      <c r="F440" s="1336">
        <v>0</v>
      </c>
      <c r="G440" s="1342" t="s">
        <v>223</v>
      </c>
      <c r="H440" s="1337">
        <v>2007</v>
      </c>
      <c r="I440" s="1336" t="s">
        <v>1653</v>
      </c>
      <c r="J440" s="1342" t="s">
        <v>863</v>
      </c>
      <c r="K440" s="1336">
        <v>0</v>
      </c>
      <c r="L440" s="1336">
        <v>0</v>
      </c>
      <c r="M440" s="1336">
        <v>0</v>
      </c>
      <c r="N440" s="1337" t="s">
        <v>204</v>
      </c>
      <c r="O440" s="1631">
        <v>11010978.369434575</v>
      </c>
      <c r="P440" s="1573" t="s">
        <v>123</v>
      </c>
      <c r="Q440" s="1539" t="s">
        <v>3530</v>
      </c>
      <c r="R440" s="1511" t="str">
        <f t="shared" si="185"/>
        <v>2.08.01</v>
      </c>
      <c r="S440" s="1512" t="str">
        <f t="shared" si="198"/>
        <v>ALAT KEDOKTERAN</v>
      </c>
      <c r="T440" s="1512">
        <f t="shared" si="199"/>
        <v>5</v>
      </c>
      <c r="U440" s="1608">
        <f t="shared" si="186"/>
        <v>2202195.6738869147</v>
      </c>
      <c r="V440" s="1514">
        <f t="shared" si="187"/>
        <v>7</v>
      </c>
      <c r="W440" s="1609">
        <f t="shared" si="188"/>
        <v>11010978.369434575</v>
      </c>
      <c r="X440" s="1609">
        <f t="shared" si="189"/>
        <v>0</v>
      </c>
      <c r="Y440" s="1609">
        <f t="shared" si="190"/>
        <v>0</v>
      </c>
      <c r="Z440" s="1609">
        <f t="shared" si="191"/>
        <v>0</v>
      </c>
      <c r="AA440" s="1609">
        <f t="shared" si="192"/>
        <v>0</v>
      </c>
      <c r="AB440" s="1609">
        <f t="shared" si="193"/>
        <v>0</v>
      </c>
      <c r="AC440" s="1513">
        <f t="shared" si="194"/>
        <v>0</v>
      </c>
      <c r="AD440" s="1515">
        <f t="shared" si="195"/>
        <v>2007</v>
      </c>
      <c r="AE440" s="1552">
        <f t="shared" si="197"/>
        <v>0</v>
      </c>
      <c r="AF440" s="1516">
        <f t="shared" si="196"/>
        <v>11010978.369434575</v>
      </c>
      <c r="AG440" s="1550">
        <f t="shared" si="183"/>
        <v>11010978.369434575</v>
      </c>
      <c r="AH440" s="1546">
        <f t="shared" si="184"/>
        <v>11010978.369434575</v>
      </c>
      <c r="AI440" s="1546">
        <f t="shared" si="184"/>
        <v>11010978.369434575</v>
      </c>
      <c r="AJ440" s="1518"/>
      <c r="AK440" s="1518"/>
      <c r="AL440" s="1518"/>
      <c r="AM440" s="1518"/>
      <c r="AN440" s="1518"/>
      <c r="AO440" s="1518"/>
      <c r="AP440" s="1518"/>
    </row>
    <row r="441" spans="1:42" s="1520" customFormat="1" ht="38" customHeight="1">
      <c r="A441" s="1563"/>
      <c r="B441" s="1337" t="s">
        <v>2263</v>
      </c>
      <c r="C441" s="1335" t="s">
        <v>2529</v>
      </c>
      <c r="D441" s="1397" t="s">
        <v>732</v>
      </c>
      <c r="E441" s="1336" t="s">
        <v>821</v>
      </c>
      <c r="F441" s="1336">
        <v>0</v>
      </c>
      <c r="G441" s="1342" t="s">
        <v>223</v>
      </c>
      <c r="H441" s="1337">
        <v>2007</v>
      </c>
      <c r="I441" s="1336" t="s">
        <v>1657</v>
      </c>
      <c r="J441" s="1342" t="s">
        <v>864</v>
      </c>
      <c r="K441" s="1336">
        <v>0</v>
      </c>
      <c r="L441" s="1336">
        <v>0</v>
      </c>
      <c r="M441" s="1336">
        <v>0</v>
      </c>
      <c r="N441" s="1337" t="s">
        <v>204</v>
      </c>
      <c r="O441" s="1631">
        <v>5397779.1878546495</v>
      </c>
      <c r="P441" s="1573" t="s">
        <v>123</v>
      </c>
      <c r="Q441" s="1539" t="s">
        <v>3530</v>
      </c>
      <c r="R441" s="1511" t="str">
        <f t="shared" si="185"/>
        <v>2.08.01</v>
      </c>
      <c r="S441" s="1512" t="str">
        <f t="shared" si="198"/>
        <v>ALAT KEDOKTERAN</v>
      </c>
      <c r="T441" s="1512">
        <f t="shared" si="199"/>
        <v>5</v>
      </c>
      <c r="U441" s="1608">
        <f t="shared" si="186"/>
        <v>1079555.8375709299</v>
      </c>
      <c r="V441" s="1514">
        <f t="shared" si="187"/>
        <v>7</v>
      </c>
      <c r="W441" s="1609">
        <f t="shared" si="188"/>
        <v>5397779.1878546495</v>
      </c>
      <c r="X441" s="1609">
        <f t="shared" si="189"/>
        <v>0</v>
      </c>
      <c r="Y441" s="1609">
        <f t="shared" si="190"/>
        <v>0</v>
      </c>
      <c r="Z441" s="1609">
        <f t="shared" si="191"/>
        <v>0</v>
      </c>
      <c r="AA441" s="1609">
        <f t="shared" si="192"/>
        <v>0</v>
      </c>
      <c r="AB441" s="1609">
        <f t="shared" si="193"/>
        <v>0</v>
      </c>
      <c r="AC441" s="1513">
        <f t="shared" si="194"/>
        <v>0</v>
      </c>
      <c r="AD441" s="1515">
        <f t="shared" si="195"/>
        <v>2007</v>
      </c>
      <c r="AE441" s="1552">
        <f t="shared" si="197"/>
        <v>0</v>
      </c>
      <c r="AF441" s="1516">
        <f t="shared" si="196"/>
        <v>5397779.1878546495</v>
      </c>
      <c r="AG441" s="1550">
        <f t="shared" si="183"/>
        <v>5397779.1878546495</v>
      </c>
      <c r="AH441" s="1546">
        <f t="shared" si="184"/>
        <v>5397779.1878546495</v>
      </c>
      <c r="AI441" s="1546">
        <f t="shared" si="184"/>
        <v>5397779.1878546495</v>
      </c>
      <c r="AJ441" s="1518"/>
      <c r="AK441" s="1518"/>
      <c r="AL441" s="1518"/>
      <c r="AM441" s="1518"/>
      <c r="AN441" s="1518"/>
      <c r="AO441" s="1518"/>
      <c r="AP441" s="1518"/>
    </row>
    <row r="442" spans="1:42" s="1520" customFormat="1" ht="38" customHeight="1">
      <c r="A442" s="1563"/>
      <c r="B442" s="1337" t="s">
        <v>2263</v>
      </c>
      <c r="C442" s="1335" t="s">
        <v>2530</v>
      </c>
      <c r="D442" s="1397" t="s">
        <v>733</v>
      </c>
      <c r="E442" s="1336" t="s">
        <v>1669</v>
      </c>
      <c r="F442" s="1336">
        <v>0</v>
      </c>
      <c r="G442" s="1342" t="s">
        <v>223</v>
      </c>
      <c r="H442" s="1337">
        <v>2007</v>
      </c>
      <c r="I442" s="1336" t="s">
        <v>1658</v>
      </c>
      <c r="J442" s="1342" t="s">
        <v>865</v>
      </c>
      <c r="K442" s="1336">
        <v>0</v>
      </c>
      <c r="L442" s="1336">
        <v>0</v>
      </c>
      <c r="M442" s="1336">
        <v>0</v>
      </c>
      <c r="N442" s="1337" t="s">
        <v>204</v>
      </c>
      <c r="O442" s="1631">
        <v>9890577.8440914899</v>
      </c>
      <c r="P442" s="1573" t="s">
        <v>123</v>
      </c>
      <c r="Q442" s="1539" t="s">
        <v>3530</v>
      </c>
      <c r="R442" s="1511" t="str">
        <f t="shared" si="185"/>
        <v>2.08.01</v>
      </c>
      <c r="S442" s="1512" t="str">
        <f t="shared" si="198"/>
        <v>ALAT KEDOKTERAN</v>
      </c>
      <c r="T442" s="1512">
        <f t="shared" si="199"/>
        <v>5</v>
      </c>
      <c r="U442" s="1608">
        <f t="shared" si="186"/>
        <v>1978115.5688182979</v>
      </c>
      <c r="V442" s="1514">
        <f t="shared" si="187"/>
        <v>7</v>
      </c>
      <c r="W442" s="1609">
        <f t="shared" si="188"/>
        <v>9890577.8440914899</v>
      </c>
      <c r="X442" s="1609">
        <f t="shared" si="189"/>
        <v>0</v>
      </c>
      <c r="Y442" s="1609">
        <f t="shared" si="190"/>
        <v>0</v>
      </c>
      <c r="Z442" s="1609">
        <f t="shared" si="191"/>
        <v>0</v>
      </c>
      <c r="AA442" s="1609">
        <f t="shared" si="192"/>
        <v>0</v>
      </c>
      <c r="AB442" s="1609">
        <f t="shared" si="193"/>
        <v>0</v>
      </c>
      <c r="AC442" s="1513">
        <f t="shared" si="194"/>
        <v>0</v>
      </c>
      <c r="AD442" s="1515">
        <f t="shared" si="195"/>
        <v>2007</v>
      </c>
      <c r="AE442" s="1552">
        <f t="shared" si="197"/>
        <v>0</v>
      </c>
      <c r="AF442" s="1516">
        <f t="shared" si="196"/>
        <v>9890577.8440914899</v>
      </c>
      <c r="AG442" s="1550">
        <f t="shared" si="183"/>
        <v>9890577.8440914899</v>
      </c>
      <c r="AH442" s="1546">
        <f t="shared" si="184"/>
        <v>9890577.8440914899</v>
      </c>
      <c r="AI442" s="1546">
        <f t="shared" si="184"/>
        <v>9890577.8440914899</v>
      </c>
      <c r="AJ442" s="1518"/>
      <c r="AK442" s="1518"/>
      <c r="AL442" s="1518"/>
      <c r="AM442" s="1518"/>
      <c r="AN442" s="1518"/>
      <c r="AO442" s="1518"/>
      <c r="AP442" s="1518"/>
    </row>
    <row r="443" spans="1:42" s="1520" customFormat="1" ht="38" customHeight="1">
      <c r="A443" s="1563"/>
      <c r="B443" s="1337" t="s">
        <v>2901</v>
      </c>
      <c r="C443" s="1335" t="s">
        <v>337</v>
      </c>
      <c r="D443" s="1397" t="s">
        <v>3003</v>
      </c>
      <c r="E443" s="1336" t="s">
        <v>1664</v>
      </c>
      <c r="F443" s="1336">
        <v>0</v>
      </c>
      <c r="G443" s="1362" t="s">
        <v>225</v>
      </c>
      <c r="H443" s="1337">
        <v>2007</v>
      </c>
      <c r="I443" s="1336" t="s">
        <v>1659</v>
      </c>
      <c r="J443" s="1342" t="s">
        <v>867</v>
      </c>
      <c r="K443" s="1336">
        <v>0</v>
      </c>
      <c r="L443" s="1336">
        <v>0</v>
      </c>
      <c r="M443" s="1336">
        <v>0</v>
      </c>
      <c r="N443" s="1337" t="s">
        <v>204</v>
      </c>
      <c r="O443" s="1631">
        <v>28711752.573911995</v>
      </c>
      <c r="P443" s="1573" t="s">
        <v>123</v>
      </c>
      <c r="Q443" s="1539"/>
      <c r="R443" s="1511" t="str">
        <f t="shared" si="185"/>
        <v>2.08.01</v>
      </c>
      <c r="S443" s="1512" t="str">
        <f t="shared" si="198"/>
        <v>ALAT KEDOKTERAN</v>
      </c>
      <c r="T443" s="1512">
        <f t="shared" si="199"/>
        <v>5</v>
      </c>
      <c r="U443" s="1608">
        <f t="shared" si="186"/>
        <v>5742350.5147823989</v>
      </c>
      <c r="V443" s="1514">
        <f t="shared" si="187"/>
        <v>7</v>
      </c>
      <c r="W443" s="1609">
        <f t="shared" si="188"/>
        <v>28711752.573911995</v>
      </c>
      <c r="X443" s="1609">
        <f t="shared" si="189"/>
        <v>0</v>
      </c>
      <c r="Y443" s="1609">
        <f t="shared" si="190"/>
        <v>0</v>
      </c>
      <c r="Z443" s="1609">
        <f t="shared" si="191"/>
        <v>0</v>
      </c>
      <c r="AA443" s="1609">
        <f t="shared" si="192"/>
        <v>0</v>
      </c>
      <c r="AB443" s="1609">
        <f t="shared" si="193"/>
        <v>0</v>
      </c>
      <c r="AC443" s="1513">
        <f t="shared" si="194"/>
        <v>0</v>
      </c>
      <c r="AD443" s="1515">
        <f t="shared" si="195"/>
        <v>2007</v>
      </c>
      <c r="AE443" s="1552">
        <f t="shared" si="197"/>
        <v>0</v>
      </c>
      <c r="AF443" s="1516">
        <f t="shared" si="196"/>
        <v>28711752.573911995</v>
      </c>
      <c r="AG443" s="1550">
        <f t="shared" si="183"/>
        <v>28711752.573911995</v>
      </c>
      <c r="AH443" s="1546">
        <f t="shared" si="184"/>
        <v>28711752.573911995</v>
      </c>
      <c r="AI443" s="1546">
        <f t="shared" si="184"/>
        <v>28711752.573911995</v>
      </c>
      <c r="AJ443" s="1518"/>
      <c r="AK443" s="1518"/>
      <c r="AL443" s="1518"/>
      <c r="AM443" s="1518"/>
      <c r="AN443" s="1518"/>
      <c r="AO443" s="1518"/>
      <c r="AP443" s="1518"/>
    </row>
    <row r="444" spans="1:42" s="1520" customFormat="1" ht="38" customHeight="1">
      <c r="A444" s="1563"/>
      <c r="B444" s="1362" t="s">
        <v>2306</v>
      </c>
      <c r="C444" s="1335" t="s">
        <v>2532</v>
      </c>
      <c r="D444" s="1397" t="s">
        <v>733</v>
      </c>
      <c r="E444" s="1336" t="s">
        <v>820</v>
      </c>
      <c r="F444" s="1336">
        <v>0</v>
      </c>
      <c r="G444" s="1362" t="s">
        <v>1584</v>
      </c>
      <c r="H444" s="1337">
        <v>2007</v>
      </c>
      <c r="I444" s="1336" t="s">
        <v>1653</v>
      </c>
      <c r="J444" s="1342" t="s">
        <v>868</v>
      </c>
      <c r="K444" s="1336">
        <v>0</v>
      </c>
      <c r="L444" s="1336">
        <v>0</v>
      </c>
      <c r="M444" s="1336">
        <v>0</v>
      </c>
      <c r="N444" s="1337" t="s">
        <v>204</v>
      </c>
      <c r="O444" s="1631">
        <v>715387122.38525295</v>
      </c>
      <c r="P444" s="1573" t="s">
        <v>123</v>
      </c>
      <c r="Q444" s="1539"/>
      <c r="R444" s="1511" t="str">
        <f t="shared" si="185"/>
        <v>2.08.01</v>
      </c>
      <c r="S444" s="1512" t="str">
        <f t="shared" si="198"/>
        <v>ALAT KEDOKTERAN</v>
      </c>
      <c r="T444" s="1512">
        <f t="shared" si="199"/>
        <v>5</v>
      </c>
      <c r="U444" s="1608">
        <f t="shared" si="186"/>
        <v>143077424.4770506</v>
      </c>
      <c r="V444" s="1514">
        <f t="shared" si="187"/>
        <v>7</v>
      </c>
      <c r="W444" s="1609">
        <f t="shared" si="188"/>
        <v>715387122.38525295</v>
      </c>
      <c r="X444" s="1609">
        <f t="shared" si="189"/>
        <v>0</v>
      </c>
      <c r="Y444" s="1609">
        <f t="shared" si="190"/>
        <v>0</v>
      </c>
      <c r="Z444" s="1609">
        <f t="shared" si="191"/>
        <v>0</v>
      </c>
      <c r="AA444" s="1609">
        <f t="shared" si="192"/>
        <v>0</v>
      </c>
      <c r="AB444" s="1609">
        <f t="shared" si="193"/>
        <v>0</v>
      </c>
      <c r="AC444" s="1513">
        <f t="shared" si="194"/>
        <v>0</v>
      </c>
      <c r="AD444" s="1515">
        <f t="shared" si="195"/>
        <v>2007</v>
      </c>
      <c r="AE444" s="1552">
        <f t="shared" si="197"/>
        <v>0</v>
      </c>
      <c r="AF444" s="1516">
        <f t="shared" si="196"/>
        <v>715387122.38525295</v>
      </c>
      <c r="AG444" s="1550">
        <f t="shared" si="183"/>
        <v>715387122.38525295</v>
      </c>
      <c r="AH444" s="1546">
        <f t="shared" si="184"/>
        <v>715387122.38525295</v>
      </c>
      <c r="AI444" s="1546">
        <f t="shared" si="184"/>
        <v>715387122.38525295</v>
      </c>
      <c r="AJ444" s="1518"/>
      <c r="AK444" s="1518"/>
      <c r="AL444" s="1518"/>
      <c r="AM444" s="1518"/>
      <c r="AN444" s="1518"/>
      <c r="AO444" s="1518"/>
      <c r="AP444" s="1518"/>
    </row>
    <row r="445" spans="1:42" s="1520" customFormat="1" ht="38" customHeight="1">
      <c r="A445" s="1563"/>
      <c r="B445" s="1337" t="s">
        <v>2263</v>
      </c>
      <c r="C445" s="1335" t="s">
        <v>2533</v>
      </c>
      <c r="D445" s="1397" t="s">
        <v>732</v>
      </c>
      <c r="E445" s="1336" t="s">
        <v>1665</v>
      </c>
      <c r="F445" s="1336">
        <v>0</v>
      </c>
      <c r="G445" s="1362" t="s">
        <v>1584</v>
      </c>
      <c r="H445" s="1337">
        <v>2007</v>
      </c>
      <c r="I445" s="1336" t="s">
        <v>1653</v>
      </c>
      <c r="J445" s="1342" t="s">
        <v>868</v>
      </c>
      <c r="K445" s="1336">
        <v>0</v>
      </c>
      <c r="L445" s="1336">
        <v>0</v>
      </c>
      <c r="M445" s="1336">
        <v>0</v>
      </c>
      <c r="N445" s="1337" t="s">
        <v>204</v>
      </c>
      <c r="O445" s="1631">
        <v>1270760643.4121666</v>
      </c>
      <c r="P445" s="1573" t="s">
        <v>123</v>
      </c>
      <c r="Q445" s="1539" t="s">
        <v>3530</v>
      </c>
      <c r="R445" s="1511" t="str">
        <f t="shared" si="185"/>
        <v>2.08.01</v>
      </c>
      <c r="S445" s="1512" t="str">
        <f t="shared" si="198"/>
        <v>ALAT KEDOKTERAN</v>
      </c>
      <c r="T445" s="1512">
        <f t="shared" si="199"/>
        <v>5</v>
      </c>
      <c r="U445" s="1608">
        <f t="shared" si="186"/>
        <v>254152128.68243331</v>
      </c>
      <c r="V445" s="1514">
        <f t="shared" si="187"/>
        <v>7</v>
      </c>
      <c r="W445" s="1609">
        <f t="shared" si="188"/>
        <v>1270760643.4121666</v>
      </c>
      <c r="X445" s="1609">
        <f t="shared" si="189"/>
        <v>0</v>
      </c>
      <c r="Y445" s="1609">
        <f t="shared" si="190"/>
        <v>0</v>
      </c>
      <c r="Z445" s="1609">
        <f t="shared" si="191"/>
        <v>0</v>
      </c>
      <c r="AA445" s="1609">
        <f t="shared" si="192"/>
        <v>0</v>
      </c>
      <c r="AB445" s="1609">
        <f t="shared" si="193"/>
        <v>0</v>
      </c>
      <c r="AC445" s="1513">
        <f t="shared" si="194"/>
        <v>0</v>
      </c>
      <c r="AD445" s="1515">
        <f t="shared" si="195"/>
        <v>2007</v>
      </c>
      <c r="AE445" s="1552">
        <f t="shared" si="197"/>
        <v>0</v>
      </c>
      <c r="AF445" s="1516">
        <f t="shared" si="196"/>
        <v>1270760643.4121666</v>
      </c>
      <c r="AG445" s="1550">
        <f t="shared" si="183"/>
        <v>1270760643.4121666</v>
      </c>
      <c r="AH445" s="1546">
        <f t="shared" si="184"/>
        <v>1270760643.4121666</v>
      </c>
      <c r="AI445" s="1546">
        <f t="shared" si="184"/>
        <v>1270760643.4121666</v>
      </c>
      <c r="AJ445" s="1518"/>
      <c r="AK445" s="1518"/>
      <c r="AL445" s="1518"/>
      <c r="AM445" s="1518"/>
      <c r="AN445" s="1518"/>
      <c r="AO445" s="1518"/>
      <c r="AP445" s="1518"/>
    </row>
    <row r="446" spans="1:42" s="1520" customFormat="1" ht="38" customHeight="1">
      <c r="A446" s="1563"/>
      <c r="B446" s="1337" t="s">
        <v>2263</v>
      </c>
      <c r="C446" s="1335" t="s">
        <v>2534</v>
      </c>
      <c r="D446" s="1397" t="s">
        <v>999</v>
      </c>
      <c r="E446" s="1336" t="s">
        <v>1666</v>
      </c>
      <c r="F446" s="1336">
        <v>0</v>
      </c>
      <c r="G446" s="1362" t="s">
        <v>1585</v>
      </c>
      <c r="H446" s="1337">
        <v>2007</v>
      </c>
      <c r="I446" s="1336" t="s">
        <v>1660</v>
      </c>
      <c r="J446" s="1342"/>
      <c r="K446" s="1336">
        <v>0</v>
      </c>
      <c r="L446" s="1336">
        <v>0</v>
      </c>
      <c r="M446" s="1336">
        <v>0</v>
      </c>
      <c r="N446" s="1337" t="s">
        <v>204</v>
      </c>
      <c r="O446" s="1631">
        <v>19541936.392802708</v>
      </c>
      <c r="P446" s="1573" t="s">
        <v>123</v>
      </c>
      <c r="Q446" s="1539" t="s">
        <v>3530</v>
      </c>
      <c r="R446" s="1511" t="str">
        <f t="shared" si="185"/>
        <v>2.08.01</v>
      </c>
      <c r="S446" s="1512" t="str">
        <f t="shared" si="198"/>
        <v>ALAT KEDOKTERAN</v>
      </c>
      <c r="T446" s="1512">
        <f t="shared" si="199"/>
        <v>5</v>
      </c>
      <c r="U446" s="1608">
        <f t="shared" si="186"/>
        <v>3908387.2785605416</v>
      </c>
      <c r="V446" s="1514">
        <f t="shared" si="187"/>
        <v>7</v>
      </c>
      <c r="W446" s="1609">
        <f t="shared" si="188"/>
        <v>19541936.392802708</v>
      </c>
      <c r="X446" s="1609">
        <f t="shared" si="189"/>
        <v>0</v>
      </c>
      <c r="Y446" s="1609">
        <f t="shared" si="190"/>
        <v>0</v>
      </c>
      <c r="Z446" s="1609">
        <f t="shared" si="191"/>
        <v>0</v>
      </c>
      <c r="AA446" s="1609">
        <f t="shared" si="192"/>
        <v>0</v>
      </c>
      <c r="AB446" s="1609">
        <f t="shared" si="193"/>
        <v>0</v>
      </c>
      <c r="AC446" s="1513">
        <f t="shared" si="194"/>
        <v>0</v>
      </c>
      <c r="AD446" s="1515">
        <f t="shared" si="195"/>
        <v>2007</v>
      </c>
      <c r="AE446" s="1552">
        <f t="shared" si="197"/>
        <v>0</v>
      </c>
      <c r="AF446" s="1516">
        <f t="shared" si="196"/>
        <v>19541936.392802708</v>
      </c>
      <c r="AG446" s="1550">
        <f t="shared" si="183"/>
        <v>19541936.392802708</v>
      </c>
      <c r="AH446" s="1546">
        <f t="shared" si="184"/>
        <v>19541936.392802708</v>
      </c>
      <c r="AI446" s="1546">
        <f t="shared" si="184"/>
        <v>19541936.392802708</v>
      </c>
      <c r="AJ446" s="1518"/>
      <c r="AK446" s="1518"/>
      <c r="AL446" s="1518"/>
      <c r="AM446" s="1518"/>
      <c r="AN446" s="1518"/>
      <c r="AO446" s="1518"/>
      <c r="AP446" s="1518"/>
    </row>
    <row r="447" spans="1:42" s="1520" customFormat="1" ht="38" customHeight="1">
      <c r="A447" s="1563"/>
      <c r="B447" s="1337" t="s">
        <v>2261</v>
      </c>
      <c r="C447" s="1335" t="s">
        <v>2535</v>
      </c>
      <c r="D447" s="1397" t="s">
        <v>733</v>
      </c>
      <c r="E447" s="1336" t="s">
        <v>1668</v>
      </c>
      <c r="F447" s="1336">
        <v>0</v>
      </c>
      <c r="G447" s="1362" t="s">
        <v>238</v>
      </c>
      <c r="H447" s="1337">
        <v>2007</v>
      </c>
      <c r="I447" s="1336" t="s">
        <v>1657</v>
      </c>
      <c r="J447" s="1342" t="s">
        <v>869</v>
      </c>
      <c r="K447" s="1336">
        <v>0</v>
      </c>
      <c r="L447" s="1336">
        <v>0</v>
      </c>
      <c r="M447" s="1336">
        <v>0</v>
      </c>
      <c r="N447" s="1337" t="s">
        <v>204</v>
      </c>
      <c r="O447" s="1631">
        <v>30817281.051848412</v>
      </c>
      <c r="P447" s="1573" t="s">
        <v>123</v>
      </c>
      <c r="Q447" s="1539"/>
      <c r="R447" s="1511" t="str">
        <f t="shared" si="185"/>
        <v>2.08.01</v>
      </c>
      <c r="S447" s="1512" t="str">
        <f t="shared" si="198"/>
        <v>ALAT KEDOKTERAN</v>
      </c>
      <c r="T447" s="1512">
        <f t="shared" si="199"/>
        <v>5</v>
      </c>
      <c r="U447" s="1608">
        <f t="shared" si="186"/>
        <v>6163456.2103696819</v>
      </c>
      <c r="V447" s="1514">
        <f t="shared" si="187"/>
        <v>7</v>
      </c>
      <c r="W447" s="1609">
        <f t="shared" si="188"/>
        <v>30817281.051848412</v>
      </c>
      <c r="X447" s="1609">
        <f t="shared" si="189"/>
        <v>0</v>
      </c>
      <c r="Y447" s="1609">
        <f t="shared" si="190"/>
        <v>0</v>
      </c>
      <c r="Z447" s="1609">
        <f t="shared" si="191"/>
        <v>0</v>
      </c>
      <c r="AA447" s="1609">
        <f t="shared" si="192"/>
        <v>0</v>
      </c>
      <c r="AB447" s="1609">
        <f t="shared" si="193"/>
        <v>0</v>
      </c>
      <c r="AC447" s="1513">
        <f t="shared" si="194"/>
        <v>0</v>
      </c>
      <c r="AD447" s="1515">
        <f t="shared" si="195"/>
        <v>2007</v>
      </c>
      <c r="AE447" s="1552">
        <f t="shared" si="197"/>
        <v>0</v>
      </c>
      <c r="AF447" s="1516">
        <f t="shared" si="196"/>
        <v>30817281.051848412</v>
      </c>
      <c r="AG447" s="1550">
        <f t="shared" si="183"/>
        <v>30817281.051848412</v>
      </c>
      <c r="AH447" s="1546">
        <f t="shared" si="184"/>
        <v>30817281.051848412</v>
      </c>
      <c r="AI447" s="1546">
        <f t="shared" si="184"/>
        <v>30817281.051848412</v>
      </c>
      <c r="AJ447" s="1518"/>
      <c r="AK447" s="1518"/>
      <c r="AL447" s="1518"/>
      <c r="AM447" s="1518"/>
      <c r="AN447" s="1518"/>
      <c r="AO447" s="1518"/>
      <c r="AP447" s="1518"/>
    </row>
    <row r="448" spans="1:42" s="1520" customFormat="1" ht="38" customHeight="1">
      <c r="A448" s="1563"/>
      <c r="B448" s="1337" t="s">
        <v>2294</v>
      </c>
      <c r="C448" s="1335" t="s">
        <v>312</v>
      </c>
      <c r="D448" s="1397" t="s">
        <v>732</v>
      </c>
      <c r="E448" s="1336" t="s">
        <v>1667</v>
      </c>
      <c r="F448" s="1336">
        <v>0</v>
      </c>
      <c r="G448" s="1362" t="s">
        <v>238</v>
      </c>
      <c r="H448" s="1337">
        <v>2007</v>
      </c>
      <c r="I448" s="1336" t="s">
        <v>1661</v>
      </c>
      <c r="J448" s="1342"/>
      <c r="K448" s="1336">
        <v>0</v>
      </c>
      <c r="L448" s="1336">
        <v>0</v>
      </c>
      <c r="M448" s="1336">
        <v>0</v>
      </c>
      <c r="N448" s="1337" t="s">
        <v>204</v>
      </c>
      <c r="O448" s="1631">
        <v>276350621.00736588</v>
      </c>
      <c r="P448" s="1573" t="s">
        <v>123</v>
      </c>
      <c r="Q448" s="1539"/>
      <c r="R448" s="1511" t="str">
        <f t="shared" si="185"/>
        <v>2.08.01</v>
      </c>
      <c r="S448" s="1512" t="str">
        <f t="shared" si="198"/>
        <v>ALAT KEDOKTERAN</v>
      </c>
      <c r="T448" s="1512">
        <f t="shared" si="199"/>
        <v>5</v>
      </c>
      <c r="U448" s="1608">
        <f t="shared" si="186"/>
        <v>55270124.201473176</v>
      </c>
      <c r="V448" s="1514">
        <f t="shared" si="187"/>
        <v>7</v>
      </c>
      <c r="W448" s="1609">
        <f t="shared" si="188"/>
        <v>276350621.00736588</v>
      </c>
      <c r="X448" s="1609">
        <f t="shared" si="189"/>
        <v>0</v>
      </c>
      <c r="Y448" s="1609">
        <f t="shared" si="190"/>
        <v>0</v>
      </c>
      <c r="Z448" s="1609">
        <f t="shared" si="191"/>
        <v>0</v>
      </c>
      <c r="AA448" s="1609">
        <f t="shared" si="192"/>
        <v>0</v>
      </c>
      <c r="AB448" s="1609">
        <f t="shared" si="193"/>
        <v>0</v>
      </c>
      <c r="AC448" s="1513">
        <f t="shared" si="194"/>
        <v>0</v>
      </c>
      <c r="AD448" s="1515">
        <f t="shared" si="195"/>
        <v>2007</v>
      </c>
      <c r="AE448" s="1552">
        <f t="shared" si="197"/>
        <v>0</v>
      </c>
      <c r="AF448" s="1516">
        <f t="shared" si="196"/>
        <v>276350621.00736588</v>
      </c>
      <c r="AG448" s="1550">
        <f t="shared" si="183"/>
        <v>276350621.00736588</v>
      </c>
      <c r="AH448" s="1546">
        <f t="shared" si="184"/>
        <v>276350621.00736588</v>
      </c>
      <c r="AI448" s="1546">
        <f t="shared" si="184"/>
        <v>276350621.00736588</v>
      </c>
      <c r="AJ448" s="1518"/>
      <c r="AK448" s="1518"/>
      <c r="AL448" s="1518"/>
      <c r="AM448" s="1518"/>
      <c r="AN448" s="1518"/>
      <c r="AO448" s="1518"/>
      <c r="AP448" s="1518"/>
    </row>
    <row r="449" spans="1:42" s="1520" customFormat="1" ht="38" customHeight="1">
      <c r="A449" s="1563"/>
      <c r="B449" s="1337" t="s">
        <v>2972</v>
      </c>
      <c r="C449" s="1335" t="s">
        <v>2537</v>
      </c>
      <c r="D449" s="1397" t="s">
        <v>3558</v>
      </c>
      <c r="E449" s="1336" t="s">
        <v>1670</v>
      </c>
      <c r="F449" s="1336">
        <v>0</v>
      </c>
      <c r="G449" s="1362" t="s">
        <v>1581</v>
      </c>
      <c r="H449" s="1337">
        <v>2007</v>
      </c>
      <c r="I449" s="1336" t="s">
        <v>1661</v>
      </c>
      <c r="J449" s="1342" t="s">
        <v>870</v>
      </c>
      <c r="K449" s="1336">
        <v>0</v>
      </c>
      <c r="L449" s="1336">
        <v>0</v>
      </c>
      <c r="M449" s="1336">
        <v>0</v>
      </c>
      <c r="N449" s="1337" t="s">
        <v>204</v>
      </c>
      <c r="O449" s="1631">
        <v>16573859.279803665</v>
      </c>
      <c r="P449" s="1573" t="s">
        <v>123</v>
      </c>
      <c r="Q449" s="1539"/>
      <c r="R449" s="1511" t="str">
        <f t="shared" si="185"/>
        <v>2.08.01</v>
      </c>
      <c r="S449" s="1512" t="str">
        <f t="shared" si="198"/>
        <v>ALAT KEDOKTERAN</v>
      </c>
      <c r="T449" s="1512">
        <f t="shared" si="199"/>
        <v>5</v>
      </c>
      <c r="U449" s="1608">
        <f t="shared" si="186"/>
        <v>3314771.8559607333</v>
      </c>
      <c r="V449" s="1514">
        <f t="shared" si="187"/>
        <v>7</v>
      </c>
      <c r="W449" s="1609">
        <f t="shared" si="188"/>
        <v>16573859.279803665</v>
      </c>
      <c r="X449" s="1609">
        <f t="shared" si="189"/>
        <v>0</v>
      </c>
      <c r="Y449" s="1609">
        <f t="shared" si="190"/>
        <v>0</v>
      </c>
      <c r="Z449" s="1609">
        <f t="shared" si="191"/>
        <v>0</v>
      </c>
      <c r="AA449" s="1609">
        <f t="shared" si="192"/>
        <v>0</v>
      </c>
      <c r="AB449" s="1609">
        <f t="shared" si="193"/>
        <v>0</v>
      </c>
      <c r="AC449" s="1513">
        <f t="shared" si="194"/>
        <v>0</v>
      </c>
      <c r="AD449" s="1515">
        <f t="shared" si="195"/>
        <v>2007</v>
      </c>
      <c r="AE449" s="1552">
        <f t="shared" si="197"/>
        <v>0</v>
      </c>
      <c r="AF449" s="1516">
        <f t="shared" si="196"/>
        <v>16573859.279803665</v>
      </c>
      <c r="AG449" s="1550">
        <f t="shared" si="183"/>
        <v>16573859.279803665</v>
      </c>
      <c r="AH449" s="1546">
        <f t="shared" si="184"/>
        <v>16573859.279803665</v>
      </c>
      <c r="AI449" s="1546">
        <f t="shared" si="184"/>
        <v>16573859.279803665</v>
      </c>
      <c r="AJ449" s="1518"/>
      <c r="AK449" s="1518"/>
      <c r="AL449" s="1518"/>
      <c r="AM449" s="1518"/>
      <c r="AN449" s="1518"/>
      <c r="AO449" s="1518"/>
      <c r="AP449" s="1518"/>
    </row>
    <row r="450" spans="1:42" s="1520" customFormat="1" ht="38" customHeight="1">
      <c r="A450" s="1563"/>
      <c r="B450" s="1337" t="s">
        <v>2953</v>
      </c>
      <c r="C450" s="1335" t="s">
        <v>2516</v>
      </c>
      <c r="D450" s="1397" t="s">
        <v>3558</v>
      </c>
      <c r="E450" s="1336" t="s">
        <v>819</v>
      </c>
      <c r="F450" s="1336">
        <v>0</v>
      </c>
      <c r="G450" s="1362" t="s">
        <v>1581</v>
      </c>
      <c r="H450" s="1337">
        <v>2007</v>
      </c>
      <c r="I450" s="1336" t="s">
        <v>1653</v>
      </c>
      <c r="J450" s="1342" t="s">
        <v>871</v>
      </c>
      <c r="K450" s="1336">
        <v>0</v>
      </c>
      <c r="L450" s="1336">
        <v>0</v>
      </c>
      <c r="M450" s="1336">
        <v>0</v>
      </c>
      <c r="N450" s="1337" t="s">
        <v>204</v>
      </c>
      <c r="O450" s="1631">
        <v>11499695.185638562</v>
      </c>
      <c r="P450" s="1573" t="s">
        <v>123</v>
      </c>
      <c r="Q450" s="1539"/>
      <c r="R450" s="1511" t="str">
        <f t="shared" si="185"/>
        <v>2.08.01</v>
      </c>
      <c r="S450" s="1512" t="str">
        <f t="shared" si="198"/>
        <v>ALAT KEDOKTERAN</v>
      </c>
      <c r="T450" s="1512">
        <f t="shared" si="199"/>
        <v>5</v>
      </c>
      <c r="U450" s="1608">
        <f t="shared" si="186"/>
        <v>2299939.0371277123</v>
      </c>
      <c r="V450" s="1514">
        <f t="shared" si="187"/>
        <v>7</v>
      </c>
      <c r="W450" s="1609">
        <f t="shared" si="188"/>
        <v>11499695.185638562</v>
      </c>
      <c r="X450" s="1609">
        <f t="shared" si="189"/>
        <v>0</v>
      </c>
      <c r="Y450" s="1609">
        <f t="shared" si="190"/>
        <v>0</v>
      </c>
      <c r="Z450" s="1609">
        <f t="shared" si="191"/>
        <v>0</v>
      </c>
      <c r="AA450" s="1609">
        <f t="shared" si="192"/>
        <v>0</v>
      </c>
      <c r="AB450" s="1609">
        <f t="shared" si="193"/>
        <v>0</v>
      </c>
      <c r="AC450" s="1513">
        <f t="shared" si="194"/>
        <v>0</v>
      </c>
      <c r="AD450" s="1515">
        <f t="shared" si="195"/>
        <v>2007</v>
      </c>
      <c r="AE450" s="1552">
        <f t="shared" si="197"/>
        <v>0</v>
      </c>
      <c r="AF450" s="1516">
        <f t="shared" si="196"/>
        <v>11499695.185638562</v>
      </c>
      <c r="AG450" s="1550">
        <f t="shared" ref="AG450:AG494" si="200">W450+X450+Y450+Z450+AA450</f>
        <v>11499695.185638562</v>
      </c>
      <c r="AH450" s="1546">
        <f t="shared" si="184"/>
        <v>11499695.185638562</v>
      </c>
      <c r="AI450" s="1546">
        <f t="shared" si="184"/>
        <v>11499695.185638562</v>
      </c>
      <c r="AJ450" s="1518"/>
      <c r="AK450" s="1518"/>
      <c r="AL450" s="1518"/>
      <c r="AM450" s="1518"/>
      <c r="AN450" s="1518"/>
      <c r="AO450" s="1518"/>
      <c r="AP450" s="1518"/>
    </row>
    <row r="451" spans="1:42" s="1520" customFormat="1" ht="38" customHeight="1">
      <c r="A451" s="1563"/>
      <c r="B451" s="1337" t="s">
        <v>2263</v>
      </c>
      <c r="C451" s="1335" t="s">
        <v>2538</v>
      </c>
      <c r="D451" s="1397" t="s">
        <v>732</v>
      </c>
      <c r="E451" s="1336" t="s">
        <v>821</v>
      </c>
      <c r="F451" s="1336">
        <v>0</v>
      </c>
      <c r="G451" s="1362" t="s">
        <v>1581</v>
      </c>
      <c r="H451" s="1337">
        <v>2007</v>
      </c>
      <c r="I451" s="1336" t="s">
        <v>1657</v>
      </c>
      <c r="J451" s="1342"/>
      <c r="K451" s="1336">
        <v>0</v>
      </c>
      <c r="L451" s="1336">
        <v>0</v>
      </c>
      <c r="M451" s="1336">
        <v>0</v>
      </c>
      <c r="N451" s="1337" t="s">
        <v>204</v>
      </c>
      <c r="O451" s="1631">
        <v>12668588.36096359</v>
      </c>
      <c r="P451" s="1573" t="s">
        <v>123</v>
      </c>
      <c r="Q451" s="1539" t="s">
        <v>3530</v>
      </c>
      <c r="R451" s="1511" t="str">
        <f t="shared" si="185"/>
        <v>2.08.01</v>
      </c>
      <c r="S451" s="1512" t="str">
        <f t="shared" si="198"/>
        <v>ALAT KEDOKTERAN</v>
      </c>
      <c r="T451" s="1512">
        <f t="shared" si="199"/>
        <v>5</v>
      </c>
      <c r="U451" s="1608">
        <f t="shared" si="186"/>
        <v>2533717.6721927179</v>
      </c>
      <c r="V451" s="1514">
        <f t="shared" si="187"/>
        <v>7</v>
      </c>
      <c r="W451" s="1609">
        <f t="shared" si="188"/>
        <v>12668588.36096359</v>
      </c>
      <c r="X451" s="1609">
        <f t="shared" si="189"/>
        <v>0</v>
      </c>
      <c r="Y451" s="1609">
        <f t="shared" si="190"/>
        <v>0</v>
      </c>
      <c r="Z451" s="1609">
        <f t="shared" si="191"/>
        <v>0</v>
      </c>
      <c r="AA451" s="1609">
        <f t="shared" si="192"/>
        <v>0</v>
      </c>
      <c r="AB451" s="1609">
        <f t="shared" si="193"/>
        <v>0</v>
      </c>
      <c r="AC451" s="1513">
        <f t="shared" si="194"/>
        <v>0</v>
      </c>
      <c r="AD451" s="1515">
        <f t="shared" si="195"/>
        <v>2007</v>
      </c>
      <c r="AE451" s="1552">
        <f t="shared" si="197"/>
        <v>0</v>
      </c>
      <c r="AF451" s="1516">
        <f t="shared" si="196"/>
        <v>12668588.36096359</v>
      </c>
      <c r="AG451" s="1550">
        <f t="shared" si="200"/>
        <v>12668588.36096359</v>
      </c>
      <c r="AH451" s="1546">
        <f t="shared" ref="AH451:AI495" si="201">AG451+AB451</f>
        <v>12668588.36096359</v>
      </c>
      <c r="AI451" s="1546">
        <f t="shared" si="201"/>
        <v>12668588.36096359</v>
      </c>
      <c r="AJ451" s="1518"/>
      <c r="AK451" s="1518"/>
      <c r="AL451" s="1518"/>
      <c r="AM451" s="1518"/>
      <c r="AN451" s="1518"/>
      <c r="AO451" s="1518"/>
      <c r="AP451" s="1518"/>
    </row>
    <row r="452" spans="1:42" s="1520" customFormat="1" ht="38" customHeight="1">
      <c r="A452" s="1563"/>
      <c r="B452" s="1337" t="s">
        <v>2971</v>
      </c>
      <c r="C452" s="1335" t="s">
        <v>2539</v>
      </c>
      <c r="D452" s="1397" t="s">
        <v>732</v>
      </c>
      <c r="E452" s="1336" t="s">
        <v>814</v>
      </c>
      <c r="F452" s="1336">
        <v>0</v>
      </c>
      <c r="G452" s="1362" t="s">
        <v>1582</v>
      </c>
      <c r="H452" s="1337">
        <v>2007</v>
      </c>
      <c r="I452" s="1336" t="s">
        <v>1653</v>
      </c>
      <c r="J452" s="1342"/>
      <c r="K452" s="1336">
        <v>0</v>
      </c>
      <c r="L452" s="1336">
        <v>0</v>
      </c>
      <c r="M452" s="1336">
        <v>0</v>
      </c>
      <c r="N452" s="1337" t="s">
        <v>204</v>
      </c>
      <c r="O452" s="1631">
        <v>328321763.76237082</v>
      </c>
      <c r="P452" s="1573" t="s">
        <v>123</v>
      </c>
      <c r="Q452" s="1539"/>
      <c r="R452" s="1511" t="str">
        <f t="shared" si="185"/>
        <v>2.08.01</v>
      </c>
      <c r="S452" s="1512" t="str">
        <f t="shared" si="198"/>
        <v>ALAT KEDOKTERAN</v>
      </c>
      <c r="T452" s="1512">
        <f t="shared" si="199"/>
        <v>5</v>
      </c>
      <c r="U452" s="1608">
        <f t="shared" si="186"/>
        <v>65664352.752474166</v>
      </c>
      <c r="V452" s="1514">
        <f t="shared" si="187"/>
        <v>7</v>
      </c>
      <c r="W452" s="1609">
        <f t="shared" si="188"/>
        <v>328321763.76237082</v>
      </c>
      <c r="X452" s="1609">
        <f t="shared" si="189"/>
        <v>0</v>
      </c>
      <c r="Y452" s="1609">
        <f t="shared" si="190"/>
        <v>0</v>
      </c>
      <c r="Z452" s="1609">
        <f t="shared" si="191"/>
        <v>0</v>
      </c>
      <c r="AA452" s="1609">
        <f t="shared" si="192"/>
        <v>0</v>
      </c>
      <c r="AB452" s="1609">
        <f t="shared" si="193"/>
        <v>0</v>
      </c>
      <c r="AC452" s="1513">
        <f t="shared" si="194"/>
        <v>0</v>
      </c>
      <c r="AD452" s="1515">
        <f t="shared" si="195"/>
        <v>2007</v>
      </c>
      <c r="AE452" s="1552">
        <f t="shared" si="197"/>
        <v>0</v>
      </c>
      <c r="AF452" s="1516">
        <f t="shared" si="196"/>
        <v>328321763.76237082</v>
      </c>
      <c r="AG452" s="1550">
        <f t="shared" si="200"/>
        <v>328321763.76237082</v>
      </c>
      <c r="AH452" s="1546">
        <f t="shared" si="201"/>
        <v>328321763.76237082</v>
      </c>
      <c r="AI452" s="1546">
        <f t="shared" si="201"/>
        <v>328321763.76237082</v>
      </c>
      <c r="AJ452" s="1518"/>
      <c r="AK452" s="1518"/>
      <c r="AL452" s="1518"/>
      <c r="AM452" s="1518"/>
      <c r="AN452" s="1518"/>
      <c r="AO452" s="1518"/>
      <c r="AP452" s="1518"/>
    </row>
    <row r="453" spans="1:42" s="1520" customFormat="1" ht="38" customHeight="1">
      <c r="A453" s="1563"/>
      <c r="B453" s="1337" t="s">
        <v>2963</v>
      </c>
      <c r="C453" s="1335" t="s">
        <v>382</v>
      </c>
      <c r="D453" s="1397" t="s">
        <v>732</v>
      </c>
      <c r="E453" s="1336" t="s">
        <v>822</v>
      </c>
      <c r="F453" s="1336">
        <v>0</v>
      </c>
      <c r="G453" s="1362" t="s">
        <v>1581</v>
      </c>
      <c r="H453" s="1337">
        <v>2007</v>
      </c>
      <c r="I453" s="1336" t="s">
        <v>1654</v>
      </c>
      <c r="J453" s="1342" t="s">
        <v>861</v>
      </c>
      <c r="K453" s="1336">
        <v>0</v>
      </c>
      <c r="L453" s="1336">
        <v>0</v>
      </c>
      <c r="M453" s="1336">
        <v>0</v>
      </c>
      <c r="N453" s="1337" t="s">
        <v>204</v>
      </c>
      <c r="O453" s="1631">
        <v>4502803.1488720737</v>
      </c>
      <c r="P453" s="1573" t="s">
        <v>123</v>
      </c>
      <c r="Q453" s="1539"/>
      <c r="R453" s="1511" t="str">
        <f t="shared" si="185"/>
        <v>2.08.01</v>
      </c>
      <c r="S453" s="1512" t="str">
        <f t="shared" si="198"/>
        <v>ALAT KEDOKTERAN</v>
      </c>
      <c r="T453" s="1512">
        <f t="shared" si="199"/>
        <v>5</v>
      </c>
      <c r="U453" s="1608">
        <f t="shared" si="186"/>
        <v>900560.6297744147</v>
      </c>
      <c r="V453" s="1514">
        <f t="shared" si="187"/>
        <v>7</v>
      </c>
      <c r="W453" s="1609">
        <f t="shared" si="188"/>
        <v>4502803.1488720737</v>
      </c>
      <c r="X453" s="1609">
        <f t="shared" si="189"/>
        <v>0</v>
      </c>
      <c r="Y453" s="1609">
        <f t="shared" si="190"/>
        <v>0</v>
      </c>
      <c r="Z453" s="1609">
        <f t="shared" si="191"/>
        <v>0</v>
      </c>
      <c r="AA453" s="1609">
        <f t="shared" si="192"/>
        <v>0</v>
      </c>
      <c r="AB453" s="1609">
        <f t="shared" si="193"/>
        <v>0</v>
      </c>
      <c r="AC453" s="1513">
        <f t="shared" si="194"/>
        <v>0</v>
      </c>
      <c r="AD453" s="1515">
        <f t="shared" si="195"/>
        <v>2007</v>
      </c>
      <c r="AE453" s="1552">
        <f t="shared" si="197"/>
        <v>0</v>
      </c>
      <c r="AF453" s="1516">
        <f t="shared" si="196"/>
        <v>4502803.1488720737</v>
      </c>
      <c r="AG453" s="1550">
        <f t="shared" si="200"/>
        <v>4502803.1488720737</v>
      </c>
      <c r="AH453" s="1546">
        <f t="shared" si="201"/>
        <v>4502803.1488720737</v>
      </c>
      <c r="AI453" s="1546">
        <f t="shared" si="201"/>
        <v>4502803.1488720737</v>
      </c>
      <c r="AJ453" s="1518"/>
      <c r="AK453" s="1518"/>
      <c r="AL453" s="1518"/>
      <c r="AM453" s="1518"/>
      <c r="AN453" s="1518"/>
      <c r="AO453" s="1518"/>
      <c r="AP453" s="1518"/>
    </row>
    <row r="454" spans="1:42" s="1520" customFormat="1" ht="38" customHeight="1">
      <c r="A454" s="1563"/>
      <c r="B454" s="1337" t="s">
        <v>2323</v>
      </c>
      <c r="C454" s="1335" t="s">
        <v>2518</v>
      </c>
      <c r="D454" s="1397" t="s">
        <v>732</v>
      </c>
      <c r="E454" s="1336" t="s">
        <v>1682</v>
      </c>
      <c r="F454" s="1336">
        <v>0</v>
      </c>
      <c r="G454" s="1362" t="s">
        <v>225</v>
      </c>
      <c r="H454" s="1337">
        <v>2007</v>
      </c>
      <c r="I454" s="1336" t="s">
        <v>1653</v>
      </c>
      <c r="J454" s="1342"/>
      <c r="K454" s="1336">
        <v>0</v>
      </c>
      <c r="L454" s="1336">
        <v>0</v>
      </c>
      <c r="M454" s="1336">
        <v>0</v>
      </c>
      <c r="N454" s="1337" t="s">
        <v>204</v>
      </c>
      <c r="O454" s="1631">
        <v>52374861.119217046</v>
      </c>
      <c r="P454" s="1573" t="s">
        <v>123</v>
      </c>
      <c r="Q454" s="1539"/>
      <c r="R454" s="1511" t="str">
        <f t="shared" si="185"/>
        <v>2.08.01</v>
      </c>
      <c r="S454" s="1512" t="str">
        <f t="shared" si="198"/>
        <v>ALAT KEDOKTERAN</v>
      </c>
      <c r="T454" s="1512">
        <f t="shared" si="199"/>
        <v>5</v>
      </c>
      <c r="U454" s="1608">
        <f t="shared" si="186"/>
        <v>10474972.223843409</v>
      </c>
      <c r="V454" s="1514">
        <f t="shared" si="187"/>
        <v>7</v>
      </c>
      <c r="W454" s="1609">
        <f t="shared" si="188"/>
        <v>52374861.119217046</v>
      </c>
      <c r="X454" s="1609">
        <f t="shared" si="189"/>
        <v>0</v>
      </c>
      <c r="Y454" s="1609">
        <f t="shared" si="190"/>
        <v>0</v>
      </c>
      <c r="Z454" s="1609">
        <f t="shared" si="191"/>
        <v>0</v>
      </c>
      <c r="AA454" s="1609">
        <f t="shared" si="192"/>
        <v>0</v>
      </c>
      <c r="AB454" s="1609">
        <f t="shared" si="193"/>
        <v>0</v>
      </c>
      <c r="AC454" s="1513">
        <f t="shared" si="194"/>
        <v>0</v>
      </c>
      <c r="AD454" s="1515">
        <f t="shared" si="195"/>
        <v>2007</v>
      </c>
      <c r="AE454" s="1552">
        <f t="shared" si="197"/>
        <v>0</v>
      </c>
      <c r="AF454" s="1516">
        <f t="shared" si="196"/>
        <v>52374861.119217046</v>
      </c>
      <c r="AG454" s="1550">
        <f t="shared" si="200"/>
        <v>52374861.119217046</v>
      </c>
      <c r="AH454" s="1546">
        <f t="shared" si="201"/>
        <v>52374861.119217046</v>
      </c>
      <c r="AI454" s="1546">
        <f t="shared" si="201"/>
        <v>52374861.119217046</v>
      </c>
      <c r="AJ454" s="1518"/>
      <c r="AK454" s="1518"/>
      <c r="AL454" s="1518"/>
      <c r="AM454" s="1518"/>
      <c r="AN454" s="1518"/>
      <c r="AO454" s="1518"/>
      <c r="AP454" s="1518"/>
    </row>
    <row r="455" spans="1:42" s="1520" customFormat="1" ht="38" customHeight="1">
      <c r="A455" s="1563"/>
      <c r="B455" s="1337" t="s">
        <v>2973</v>
      </c>
      <c r="C455" s="1335" t="s">
        <v>2540</v>
      </c>
      <c r="D455" s="1397" t="s">
        <v>732</v>
      </c>
      <c r="E455" s="1336" t="s">
        <v>1672</v>
      </c>
      <c r="F455" s="1336">
        <v>0</v>
      </c>
      <c r="G455" s="1362" t="s">
        <v>225</v>
      </c>
      <c r="H455" s="1337">
        <v>2007</v>
      </c>
      <c r="I455" s="1336" t="s">
        <v>1653</v>
      </c>
      <c r="J455" s="1342"/>
      <c r="K455" s="1336">
        <v>0</v>
      </c>
      <c r="L455" s="1336">
        <v>0</v>
      </c>
      <c r="M455" s="1336">
        <v>0</v>
      </c>
      <c r="N455" s="1337" t="s">
        <v>204</v>
      </c>
      <c r="O455" s="1631">
        <v>1059988.35682982</v>
      </c>
      <c r="P455" s="1573" t="s">
        <v>123</v>
      </c>
      <c r="Q455" s="1539"/>
      <c r="R455" s="1511" t="str">
        <f t="shared" si="185"/>
        <v>2.08.01</v>
      </c>
      <c r="S455" s="1512" t="str">
        <f t="shared" si="198"/>
        <v>ALAT KEDOKTERAN</v>
      </c>
      <c r="T455" s="1512">
        <f t="shared" si="199"/>
        <v>5</v>
      </c>
      <c r="U455" s="1608">
        <f t="shared" si="186"/>
        <v>211997.67136596399</v>
      </c>
      <c r="V455" s="1514">
        <f t="shared" si="187"/>
        <v>7</v>
      </c>
      <c r="W455" s="1609">
        <f t="shared" si="188"/>
        <v>1059988.35682982</v>
      </c>
      <c r="X455" s="1609">
        <f t="shared" si="189"/>
        <v>0</v>
      </c>
      <c r="Y455" s="1609">
        <f t="shared" si="190"/>
        <v>0</v>
      </c>
      <c r="Z455" s="1609">
        <f t="shared" si="191"/>
        <v>0</v>
      </c>
      <c r="AA455" s="1609">
        <f t="shared" si="192"/>
        <v>0</v>
      </c>
      <c r="AB455" s="1609">
        <f t="shared" si="193"/>
        <v>0</v>
      </c>
      <c r="AC455" s="1513">
        <f t="shared" si="194"/>
        <v>0</v>
      </c>
      <c r="AD455" s="1515">
        <f t="shared" si="195"/>
        <v>2007</v>
      </c>
      <c r="AE455" s="1552">
        <f t="shared" si="197"/>
        <v>0</v>
      </c>
      <c r="AF455" s="1516">
        <f t="shared" si="196"/>
        <v>1059988.35682982</v>
      </c>
      <c r="AG455" s="1550">
        <f t="shared" si="200"/>
        <v>1059988.35682982</v>
      </c>
      <c r="AH455" s="1546">
        <f t="shared" si="201"/>
        <v>1059988.35682982</v>
      </c>
      <c r="AI455" s="1546">
        <f t="shared" si="201"/>
        <v>1059988.35682982</v>
      </c>
      <c r="AJ455" s="1518"/>
      <c r="AK455" s="1518"/>
      <c r="AL455" s="1518"/>
      <c r="AM455" s="1518"/>
      <c r="AN455" s="1518"/>
      <c r="AO455" s="1518"/>
      <c r="AP455" s="1518"/>
    </row>
    <row r="456" spans="1:42" s="1520" customFormat="1" ht="38" customHeight="1">
      <c r="A456" s="1563"/>
      <c r="B456" s="1337" t="s">
        <v>2263</v>
      </c>
      <c r="C456" s="1335" t="s">
        <v>2541</v>
      </c>
      <c r="D456" s="1397" t="s">
        <v>732</v>
      </c>
      <c r="E456" s="1336" t="s">
        <v>825</v>
      </c>
      <c r="F456" s="1336">
        <v>0</v>
      </c>
      <c r="G456" s="1362" t="s">
        <v>1581</v>
      </c>
      <c r="H456" s="1337">
        <v>2007</v>
      </c>
      <c r="I456" s="1336" t="s">
        <v>1654</v>
      </c>
      <c r="J456" s="1342" t="s">
        <v>872</v>
      </c>
      <c r="K456" s="1336">
        <v>0</v>
      </c>
      <c r="L456" s="1336">
        <v>0</v>
      </c>
      <c r="M456" s="1336">
        <v>0</v>
      </c>
      <c r="N456" s="1337" t="s">
        <v>204</v>
      </c>
      <c r="O456" s="1631">
        <v>4280997.8958909698</v>
      </c>
      <c r="P456" s="1573" t="s">
        <v>123</v>
      </c>
      <c r="Q456" s="1539" t="s">
        <v>3530</v>
      </c>
      <c r="R456" s="1511" t="str">
        <f t="shared" si="185"/>
        <v>2.08.01</v>
      </c>
      <c r="S456" s="1512" t="str">
        <f t="shared" si="198"/>
        <v>ALAT KEDOKTERAN</v>
      </c>
      <c r="T456" s="1512">
        <f t="shared" si="199"/>
        <v>5</v>
      </c>
      <c r="U456" s="1608">
        <f t="shared" si="186"/>
        <v>856199.57917819393</v>
      </c>
      <c r="V456" s="1514">
        <f t="shared" si="187"/>
        <v>7</v>
      </c>
      <c r="W456" s="1609">
        <f t="shared" si="188"/>
        <v>4280997.8958909698</v>
      </c>
      <c r="X456" s="1609">
        <f t="shared" si="189"/>
        <v>0</v>
      </c>
      <c r="Y456" s="1609">
        <f t="shared" si="190"/>
        <v>0</v>
      </c>
      <c r="Z456" s="1609">
        <f t="shared" si="191"/>
        <v>0</v>
      </c>
      <c r="AA456" s="1609">
        <f t="shared" si="192"/>
        <v>0</v>
      </c>
      <c r="AB456" s="1609">
        <f t="shared" si="193"/>
        <v>0</v>
      </c>
      <c r="AC456" s="1513">
        <f t="shared" si="194"/>
        <v>0</v>
      </c>
      <c r="AD456" s="1515">
        <f t="shared" si="195"/>
        <v>2007</v>
      </c>
      <c r="AE456" s="1552">
        <f t="shared" si="197"/>
        <v>0</v>
      </c>
      <c r="AF456" s="1516">
        <f t="shared" si="196"/>
        <v>4280997.8958909698</v>
      </c>
      <c r="AG456" s="1550">
        <f t="shared" si="200"/>
        <v>4280997.8958909698</v>
      </c>
      <c r="AH456" s="1546">
        <f t="shared" si="201"/>
        <v>4280997.8958909698</v>
      </c>
      <c r="AI456" s="1546">
        <f t="shared" si="201"/>
        <v>4280997.8958909698</v>
      </c>
      <c r="AJ456" s="1518"/>
      <c r="AK456" s="1518"/>
      <c r="AL456" s="1518"/>
      <c r="AM456" s="1518"/>
      <c r="AN456" s="1518"/>
      <c r="AO456" s="1518"/>
      <c r="AP456" s="1518"/>
    </row>
    <row r="457" spans="1:42" s="1520" customFormat="1" ht="38" customHeight="1">
      <c r="A457" s="1563"/>
      <c r="B457" s="1337" t="s">
        <v>2263</v>
      </c>
      <c r="C457" s="1335" t="s">
        <v>2542</v>
      </c>
      <c r="D457" s="1397" t="s">
        <v>732</v>
      </c>
      <c r="E457" s="1336" t="s">
        <v>826</v>
      </c>
      <c r="F457" s="1336">
        <v>0</v>
      </c>
      <c r="G457" s="1362" t="s">
        <v>1581</v>
      </c>
      <c r="H457" s="1337">
        <v>2007</v>
      </c>
      <c r="I457" s="1336" t="s">
        <v>1653</v>
      </c>
      <c r="J457" s="1342"/>
      <c r="K457" s="1336">
        <v>0</v>
      </c>
      <c r="L457" s="1336">
        <v>0</v>
      </c>
      <c r="M457" s="1336">
        <v>0</v>
      </c>
      <c r="N457" s="1337" t="s">
        <v>204</v>
      </c>
      <c r="O457" s="1631">
        <v>7818217.3939230219</v>
      </c>
      <c r="P457" s="1573" t="s">
        <v>123</v>
      </c>
      <c r="Q457" s="1539" t="s">
        <v>3530</v>
      </c>
      <c r="R457" s="1511" t="str">
        <f t="shared" si="185"/>
        <v>2.08.01</v>
      </c>
      <c r="S457" s="1512" t="str">
        <f t="shared" si="198"/>
        <v>ALAT KEDOKTERAN</v>
      </c>
      <c r="T457" s="1512">
        <f t="shared" si="199"/>
        <v>5</v>
      </c>
      <c r="U457" s="1608">
        <f t="shared" si="186"/>
        <v>1563643.4787846045</v>
      </c>
      <c r="V457" s="1514">
        <f t="shared" si="187"/>
        <v>7</v>
      </c>
      <c r="W457" s="1609">
        <f t="shared" si="188"/>
        <v>7818217.3939230219</v>
      </c>
      <c r="X457" s="1609">
        <f t="shared" si="189"/>
        <v>0</v>
      </c>
      <c r="Y457" s="1609">
        <f t="shared" si="190"/>
        <v>0</v>
      </c>
      <c r="Z457" s="1609">
        <f t="shared" si="191"/>
        <v>0</v>
      </c>
      <c r="AA457" s="1609">
        <f t="shared" si="192"/>
        <v>0</v>
      </c>
      <c r="AB457" s="1609">
        <f t="shared" si="193"/>
        <v>0</v>
      </c>
      <c r="AC457" s="1513">
        <f t="shared" si="194"/>
        <v>0</v>
      </c>
      <c r="AD457" s="1515">
        <f t="shared" si="195"/>
        <v>2007</v>
      </c>
      <c r="AE457" s="1552">
        <f t="shared" si="197"/>
        <v>0</v>
      </c>
      <c r="AF457" s="1516">
        <f t="shared" si="196"/>
        <v>7818217.3939230219</v>
      </c>
      <c r="AG457" s="1550">
        <f t="shared" si="200"/>
        <v>7818217.3939230219</v>
      </c>
      <c r="AH457" s="1546">
        <f t="shared" si="201"/>
        <v>7818217.3939230219</v>
      </c>
      <c r="AI457" s="1546">
        <f t="shared" si="201"/>
        <v>7818217.3939230219</v>
      </c>
      <c r="AJ457" s="1518"/>
      <c r="AK457" s="1518"/>
      <c r="AL457" s="1518"/>
      <c r="AM457" s="1518"/>
      <c r="AN457" s="1518"/>
      <c r="AO457" s="1518"/>
      <c r="AP457" s="1518"/>
    </row>
    <row r="458" spans="1:42" s="1520" customFormat="1" ht="38" customHeight="1">
      <c r="A458" s="1563"/>
      <c r="B458" s="1337" t="s">
        <v>2954</v>
      </c>
      <c r="C458" s="1335" t="s">
        <v>2544</v>
      </c>
      <c r="D458" s="1397" t="s">
        <v>732</v>
      </c>
      <c r="E458" s="1336" t="s">
        <v>823</v>
      </c>
      <c r="F458" s="1336">
        <v>0</v>
      </c>
      <c r="G458" s="1362" t="s">
        <v>1581</v>
      </c>
      <c r="H458" s="1337">
        <v>2007</v>
      </c>
      <c r="I458" s="1336" t="s">
        <v>1674</v>
      </c>
      <c r="J458" s="1342"/>
      <c r="K458" s="1336">
        <v>0</v>
      </c>
      <c r="L458" s="1336">
        <v>0</v>
      </c>
      <c r="M458" s="1336">
        <v>0</v>
      </c>
      <c r="N458" s="1337" t="s">
        <v>204</v>
      </c>
      <c r="O458" s="1631">
        <v>1127808.9713456992</v>
      </c>
      <c r="P458" s="1573" t="s">
        <v>123</v>
      </c>
      <c r="Q458" s="1539"/>
      <c r="R458" s="1511" t="str">
        <f t="shared" si="185"/>
        <v>2.08.01</v>
      </c>
      <c r="S458" s="1512" t="str">
        <f t="shared" si="198"/>
        <v>ALAT KEDOKTERAN</v>
      </c>
      <c r="T458" s="1512">
        <f t="shared" si="199"/>
        <v>5</v>
      </c>
      <c r="U458" s="1608">
        <f t="shared" si="186"/>
        <v>225561.79426913982</v>
      </c>
      <c r="V458" s="1514">
        <f t="shared" si="187"/>
        <v>7</v>
      </c>
      <c r="W458" s="1609">
        <f t="shared" si="188"/>
        <v>1127808.9713456992</v>
      </c>
      <c r="X458" s="1609">
        <f t="shared" si="189"/>
        <v>0</v>
      </c>
      <c r="Y458" s="1609">
        <f t="shared" si="190"/>
        <v>0</v>
      </c>
      <c r="Z458" s="1609">
        <f t="shared" si="191"/>
        <v>0</v>
      </c>
      <c r="AA458" s="1609">
        <f t="shared" si="192"/>
        <v>0</v>
      </c>
      <c r="AB458" s="1609">
        <f t="shared" si="193"/>
        <v>0</v>
      </c>
      <c r="AC458" s="1513">
        <f t="shared" si="194"/>
        <v>0</v>
      </c>
      <c r="AD458" s="1515">
        <f t="shared" si="195"/>
        <v>2007</v>
      </c>
      <c r="AE458" s="1552">
        <f t="shared" si="197"/>
        <v>0</v>
      </c>
      <c r="AF458" s="1516">
        <f t="shared" si="196"/>
        <v>1127808.9713456992</v>
      </c>
      <c r="AG458" s="1550">
        <f t="shared" si="200"/>
        <v>1127808.9713456992</v>
      </c>
      <c r="AH458" s="1546">
        <f t="shared" si="201"/>
        <v>1127808.9713456992</v>
      </c>
      <c r="AI458" s="1546">
        <f t="shared" si="201"/>
        <v>1127808.9713456992</v>
      </c>
      <c r="AJ458" s="1518"/>
      <c r="AK458" s="1518"/>
      <c r="AL458" s="1518"/>
      <c r="AM458" s="1518"/>
      <c r="AN458" s="1518"/>
      <c r="AO458" s="1518"/>
      <c r="AP458" s="1518"/>
    </row>
    <row r="459" spans="1:42" s="1520" customFormat="1" ht="38" customHeight="1">
      <c r="A459" s="1563"/>
      <c r="B459" s="1337" t="s">
        <v>3560</v>
      </c>
      <c r="C459" s="1335" t="s">
        <v>2517</v>
      </c>
      <c r="D459" s="1397" t="s">
        <v>733</v>
      </c>
      <c r="E459" s="1336" t="s">
        <v>819</v>
      </c>
      <c r="F459" s="1336">
        <v>0</v>
      </c>
      <c r="G459" s="1362" t="s">
        <v>1581</v>
      </c>
      <c r="H459" s="1337">
        <v>2007</v>
      </c>
      <c r="I459" s="1336" t="s">
        <v>1653</v>
      </c>
      <c r="J459" s="1342"/>
      <c r="K459" s="1336">
        <v>0</v>
      </c>
      <c r="L459" s="1336">
        <v>0</v>
      </c>
      <c r="M459" s="1336">
        <v>0</v>
      </c>
      <c r="N459" s="1337" t="s">
        <v>204</v>
      </c>
      <c r="O459" s="1631">
        <v>28672990.683757078</v>
      </c>
      <c r="P459" s="1573" t="s">
        <v>123</v>
      </c>
      <c r="Q459" s="1539"/>
      <c r="R459" s="1511" t="str">
        <f t="shared" si="185"/>
        <v>2.08.01</v>
      </c>
      <c r="S459" s="1512" t="str">
        <f t="shared" si="198"/>
        <v>ALAT KEDOKTERAN</v>
      </c>
      <c r="T459" s="1512">
        <f t="shared" si="199"/>
        <v>5</v>
      </c>
      <c r="U459" s="1608">
        <f t="shared" si="186"/>
        <v>5734598.1367514152</v>
      </c>
      <c r="V459" s="1514">
        <f t="shared" si="187"/>
        <v>7</v>
      </c>
      <c r="W459" s="1609">
        <f t="shared" si="188"/>
        <v>28672990.683757078</v>
      </c>
      <c r="X459" s="1609">
        <f t="shared" si="189"/>
        <v>0</v>
      </c>
      <c r="Y459" s="1609">
        <f t="shared" si="190"/>
        <v>0</v>
      </c>
      <c r="Z459" s="1609">
        <f t="shared" si="191"/>
        <v>0</v>
      </c>
      <c r="AA459" s="1609">
        <f t="shared" si="192"/>
        <v>0</v>
      </c>
      <c r="AB459" s="1609">
        <f t="shared" si="193"/>
        <v>0</v>
      </c>
      <c r="AC459" s="1513">
        <f t="shared" si="194"/>
        <v>0</v>
      </c>
      <c r="AD459" s="1515">
        <f t="shared" si="195"/>
        <v>2007</v>
      </c>
      <c r="AE459" s="1552">
        <f t="shared" si="197"/>
        <v>0</v>
      </c>
      <c r="AF459" s="1516">
        <f t="shared" si="196"/>
        <v>28672990.683757078</v>
      </c>
      <c r="AG459" s="1550">
        <f t="shared" si="200"/>
        <v>28672990.683757078</v>
      </c>
      <c r="AH459" s="1546">
        <f t="shared" si="201"/>
        <v>28672990.683757078</v>
      </c>
      <c r="AI459" s="1546">
        <f t="shared" si="201"/>
        <v>28672990.683757078</v>
      </c>
      <c r="AJ459" s="1518"/>
      <c r="AK459" s="1518"/>
      <c r="AL459" s="1518"/>
      <c r="AM459" s="1518"/>
      <c r="AN459" s="1518"/>
      <c r="AO459" s="1518"/>
      <c r="AP459" s="1518"/>
    </row>
    <row r="460" spans="1:42" s="1520" customFormat="1" ht="38" customHeight="1">
      <c r="A460" s="1563"/>
      <c r="B460" s="1337" t="s">
        <v>3561</v>
      </c>
      <c r="C460" s="1335" t="s">
        <v>2548</v>
      </c>
      <c r="D460" s="1397" t="s">
        <v>732</v>
      </c>
      <c r="E460" s="1336" t="s">
        <v>1685</v>
      </c>
      <c r="F460" s="1336">
        <v>0</v>
      </c>
      <c r="G460" s="1362" t="s">
        <v>238</v>
      </c>
      <c r="H460" s="1337">
        <v>2007</v>
      </c>
      <c r="I460" s="1336" t="s">
        <v>1654</v>
      </c>
      <c r="J460" s="1342" t="s">
        <v>861</v>
      </c>
      <c r="K460" s="1336">
        <v>0</v>
      </c>
      <c r="L460" s="1336">
        <v>0</v>
      </c>
      <c r="M460" s="1336">
        <v>0</v>
      </c>
      <c r="N460" s="1337" t="s">
        <v>204</v>
      </c>
      <c r="O460" s="1631">
        <v>1712260.5259341698</v>
      </c>
      <c r="P460" s="1573" t="s">
        <v>123</v>
      </c>
      <c r="Q460" s="1539"/>
      <c r="R460" s="1511" t="str">
        <f t="shared" si="185"/>
        <v>2.08.01</v>
      </c>
      <c r="S460" s="1512" t="str">
        <f t="shared" si="198"/>
        <v>ALAT KEDOKTERAN</v>
      </c>
      <c r="T460" s="1512">
        <f t="shared" si="199"/>
        <v>5</v>
      </c>
      <c r="U460" s="1608">
        <f t="shared" si="186"/>
        <v>342452.10518683394</v>
      </c>
      <c r="V460" s="1514">
        <f t="shared" si="187"/>
        <v>7</v>
      </c>
      <c r="W460" s="1609">
        <f t="shared" si="188"/>
        <v>1712260.5259341698</v>
      </c>
      <c r="X460" s="1609">
        <f t="shared" si="189"/>
        <v>0</v>
      </c>
      <c r="Y460" s="1609">
        <f t="shared" si="190"/>
        <v>0</v>
      </c>
      <c r="Z460" s="1609">
        <f t="shared" si="191"/>
        <v>0</v>
      </c>
      <c r="AA460" s="1609">
        <f t="shared" si="192"/>
        <v>0</v>
      </c>
      <c r="AB460" s="1609">
        <f t="shared" si="193"/>
        <v>0</v>
      </c>
      <c r="AC460" s="1513">
        <f t="shared" si="194"/>
        <v>0</v>
      </c>
      <c r="AD460" s="1515">
        <f t="shared" si="195"/>
        <v>2007</v>
      </c>
      <c r="AE460" s="1552">
        <f t="shared" si="197"/>
        <v>0</v>
      </c>
      <c r="AF460" s="1516">
        <f t="shared" si="196"/>
        <v>1712260.5259341698</v>
      </c>
      <c r="AG460" s="1550">
        <f t="shared" si="200"/>
        <v>1712260.5259341698</v>
      </c>
      <c r="AH460" s="1546">
        <f t="shared" si="201"/>
        <v>1712260.5259341698</v>
      </c>
      <c r="AI460" s="1546">
        <f t="shared" si="201"/>
        <v>1712260.5259341698</v>
      </c>
      <c r="AJ460" s="1518"/>
      <c r="AK460" s="1518"/>
      <c r="AL460" s="1518"/>
      <c r="AM460" s="1518"/>
      <c r="AN460" s="1518"/>
      <c r="AO460" s="1518"/>
      <c r="AP460" s="1518"/>
    </row>
    <row r="461" spans="1:42" s="1520" customFormat="1" ht="38" customHeight="1">
      <c r="A461" s="1563"/>
      <c r="B461" s="1337" t="s">
        <v>2963</v>
      </c>
      <c r="C461" s="1335" t="s">
        <v>2554</v>
      </c>
      <c r="D461" s="1397" t="s">
        <v>732</v>
      </c>
      <c r="E461" s="1336" t="s">
        <v>822</v>
      </c>
      <c r="F461" s="1336">
        <v>0</v>
      </c>
      <c r="G461" s="1362" t="s">
        <v>1581</v>
      </c>
      <c r="H461" s="1337">
        <v>2007</v>
      </c>
      <c r="I461" s="1336" t="s">
        <v>1654</v>
      </c>
      <c r="J461" s="1342"/>
      <c r="K461" s="1336">
        <v>0</v>
      </c>
      <c r="L461" s="1336">
        <v>0</v>
      </c>
      <c r="M461" s="1336">
        <v>0</v>
      </c>
      <c r="N461" s="1337" t="s">
        <v>204</v>
      </c>
      <c r="O461" s="1631">
        <v>4502803.1488720737</v>
      </c>
      <c r="P461" s="1573" t="s">
        <v>123</v>
      </c>
      <c r="Q461" s="1539"/>
      <c r="R461" s="1511" t="str">
        <f t="shared" si="185"/>
        <v>2.08.01</v>
      </c>
      <c r="S461" s="1512" t="str">
        <f t="shared" si="198"/>
        <v>ALAT KEDOKTERAN</v>
      </c>
      <c r="T461" s="1512">
        <f t="shared" si="199"/>
        <v>5</v>
      </c>
      <c r="U461" s="1608">
        <f t="shared" si="186"/>
        <v>900560.6297744147</v>
      </c>
      <c r="V461" s="1514">
        <f t="shared" si="187"/>
        <v>7</v>
      </c>
      <c r="W461" s="1609">
        <f t="shared" si="188"/>
        <v>4502803.1488720737</v>
      </c>
      <c r="X461" s="1609">
        <f t="shared" si="189"/>
        <v>0</v>
      </c>
      <c r="Y461" s="1609">
        <f t="shared" si="190"/>
        <v>0</v>
      </c>
      <c r="Z461" s="1609">
        <f t="shared" si="191"/>
        <v>0</v>
      </c>
      <c r="AA461" s="1609">
        <f t="shared" si="192"/>
        <v>0</v>
      </c>
      <c r="AB461" s="1609">
        <f t="shared" si="193"/>
        <v>0</v>
      </c>
      <c r="AC461" s="1513">
        <f t="shared" si="194"/>
        <v>0</v>
      </c>
      <c r="AD461" s="1515">
        <f t="shared" si="195"/>
        <v>2007</v>
      </c>
      <c r="AE461" s="1552">
        <f t="shared" si="197"/>
        <v>0</v>
      </c>
      <c r="AF461" s="1516">
        <f t="shared" si="196"/>
        <v>4502803.1488720737</v>
      </c>
      <c r="AG461" s="1550">
        <f t="shared" si="200"/>
        <v>4502803.1488720737</v>
      </c>
      <c r="AH461" s="1546">
        <f t="shared" si="201"/>
        <v>4502803.1488720737</v>
      </c>
      <c r="AI461" s="1546">
        <f t="shared" si="201"/>
        <v>4502803.1488720737</v>
      </c>
      <c r="AJ461" s="1518"/>
      <c r="AK461" s="1518"/>
      <c r="AL461" s="1518"/>
      <c r="AM461" s="1518"/>
      <c r="AN461" s="1518"/>
      <c r="AO461" s="1518"/>
      <c r="AP461" s="1518"/>
    </row>
    <row r="462" spans="1:42" s="1520" customFormat="1" ht="38" customHeight="1">
      <c r="A462" s="1563"/>
      <c r="B462" s="1337" t="s">
        <v>2323</v>
      </c>
      <c r="C462" s="1335" t="s">
        <v>2518</v>
      </c>
      <c r="D462" s="1397" t="s">
        <v>732</v>
      </c>
      <c r="E462" s="1336" t="s">
        <v>1682</v>
      </c>
      <c r="F462" s="1336">
        <v>0</v>
      </c>
      <c r="G462" s="1362" t="s">
        <v>225</v>
      </c>
      <c r="H462" s="1337">
        <v>2007</v>
      </c>
      <c r="I462" s="1336" t="s">
        <v>1653</v>
      </c>
      <c r="J462" s="1342" t="s">
        <v>873</v>
      </c>
      <c r="K462" s="1336">
        <v>0</v>
      </c>
      <c r="L462" s="1336">
        <v>0</v>
      </c>
      <c r="M462" s="1336">
        <v>0</v>
      </c>
      <c r="N462" s="1337" t="s">
        <v>204</v>
      </c>
      <c r="O462" s="1631">
        <v>52374861.119217046</v>
      </c>
      <c r="P462" s="1573" t="s">
        <v>123</v>
      </c>
      <c r="Q462" s="1539"/>
      <c r="R462" s="1511" t="str">
        <f t="shared" si="185"/>
        <v>2.08.01</v>
      </c>
      <c r="S462" s="1512" t="str">
        <f t="shared" si="198"/>
        <v>ALAT KEDOKTERAN</v>
      </c>
      <c r="T462" s="1512">
        <f t="shared" si="199"/>
        <v>5</v>
      </c>
      <c r="U462" s="1608">
        <f t="shared" si="186"/>
        <v>10474972.223843409</v>
      </c>
      <c r="V462" s="1514">
        <f t="shared" si="187"/>
        <v>7</v>
      </c>
      <c r="W462" s="1609">
        <f t="shared" si="188"/>
        <v>52374861.119217046</v>
      </c>
      <c r="X462" s="1609">
        <f t="shared" si="189"/>
        <v>0</v>
      </c>
      <c r="Y462" s="1609">
        <f t="shared" si="190"/>
        <v>0</v>
      </c>
      <c r="Z462" s="1609">
        <f t="shared" si="191"/>
        <v>0</v>
      </c>
      <c r="AA462" s="1609">
        <f t="shared" si="192"/>
        <v>0</v>
      </c>
      <c r="AB462" s="1609">
        <f t="shared" si="193"/>
        <v>0</v>
      </c>
      <c r="AC462" s="1513">
        <f t="shared" si="194"/>
        <v>0</v>
      </c>
      <c r="AD462" s="1515">
        <f t="shared" si="195"/>
        <v>2007</v>
      </c>
      <c r="AE462" s="1552">
        <f t="shared" si="197"/>
        <v>0</v>
      </c>
      <c r="AF462" s="1516">
        <f t="shared" si="196"/>
        <v>52374861.119217046</v>
      </c>
      <c r="AG462" s="1550">
        <f t="shared" si="200"/>
        <v>52374861.119217046</v>
      </c>
      <c r="AH462" s="1546">
        <f t="shared" si="201"/>
        <v>52374861.119217046</v>
      </c>
      <c r="AI462" s="1546">
        <f t="shared" si="201"/>
        <v>52374861.119217046</v>
      </c>
      <c r="AJ462" s="1518"/>
      <c r="AK462" s="1518"/>
      <c r="AL462" s="1518"/>
      <c r="AM462" s="1518"/>
      <c r="AN462" s="1518"/>
      <c r="AO462" s="1518"/>
      <c r="AP462" s="1518"/>
    </row>
    <row r="463" spans="1:42" s="1520" customFormat="1" ht="38" customHeight="1">
      <c r="A463" s="1563"/>
      <c r="B463" s="1337" t="s">
        <v>2973</v>
      </c>
      <c r="C463" s="1335" t="s">
        <v>2540</v>
      </c>
      <c r="D463" s="1397" t="s">
        <v>732</v>
      </c>
      <c r="E463" s="1336" t="s">
        <v>1672</v>
      </c>
      <c r="F463" s="1336">
        <v>0</v>
      </c>
      <c r="G463" s="1362" t="s">
        <v>225</v>
      </c>
      <c r="H463" s="1337">
        <v>2007</v>
      </c>
      <c r="I463" s="1336" t="s">
        <v>1653</v>
      </c>
      <c r="J463" s="1342" t="s">
        <v>874</v>
      </c>
      <c r="K463" s="1336">
        <v>0</v>
      </c>
      <c r="L463" s="1336">
        <v>0</v>
      </c>
      <c r="M463" s="1336">
        <v>0</v>
      </c>
      <c r="N463" s="1337" t="s">
        <v>204</v>
      </c>
      <c r="O463" s="1631">
        <v>1059988.35682982</v>
      </c>
      <c r="P463" s="1573" t="s">
        <v>123</v>
      </c>
      <c r="Q463" s="1539"/>
      <c r="R463" s="1511" t="str">
        <f t="shared" si="185"/>
        <v>2.08.01</v>
      </c>
      <c r="S463" s="1512" t="str">
        <f t="shared" si="198"/>
        <v>ALAT KEDOKTERAN</v>
      </c>
      <c r="T463" s="1512">
        <f t="shared" si="199"/>
        <v>5</v>
      </c>
      <c r="U463" s="1608">
        <f t="shared" si="186"/>
        <v>211997.67136596399</v>
      </c>
      <c r="V463" s="1514">
        <f t="shared" si="187"/>
        <v>7</v>
      </c>
      <c r="W463" s="1609">
        <f t="shared" si="188"/>
        <v>1059988.35682982</v>
      </c>
      <c r="X463" s="1609">
        <f t="shared" si="189"/>
        <v>0</v>
      </c>
      <c r="Y463" s="1609">
        <f t="shared" si="190"/>
        <v>0</v>
      </c>
      <c r="Z463" s="1609">
        <f t="shared" si="191"/>
        <v>0</v>
      </c>
      <c r="AA463" s="1609">
        <f t="shared" si="192"/>
        <v>0</v>
      </c>
      <c r="AB463" s="1609">
        <f t="shared" si="193"/>
        <v>0</v>
      </c>
      <c r="AC463" s="1513">
        <f t="shared" si="194"/>
        <v>0</v>
      </c>
      <c r="AD463" s="1515">
        <f t="shared" si="195"/>
        <v>2007</v>
      </c>
      <c r="AE463" s="1552">
        <f t="shared" si="197"/>
        <v>0</v>
      </c>
      <c r="AF463" s="1516">
        <f t="shared" si="196"/>
        <v>1059988.35682982</v>
      </c>
      <c r="AG463" s="1550">
        <f t="shared" si="200"/>
        <v>1059988.35682982</v>
      </c>
      <c r="AH463" s="1546">
        <f t="shared" si="201"/>
        <v>1059988.35682982</v>
      </c>
      <c r="AI463" s="1546">
        <f t="shared" si="201"/>
        <v>1059988.35682982</v>
      </c>
      <c r="AJ463" s="1518"/>
      <c r="AK463" s="1518"/>
      <c r="AL463" s="1518"/>
      <c r="AM463" s="1518"/>
      <c r="AN463" s="1518"/>
      <c r="AO463" s="1518"/>
      <c r="AP463" s="1518"/>
    </row>
    <row r="464" spans="1:42" s="1520" customFormat="1" ht="38" customHeight="1">
      <c r="A464" s="1563"/>
      <c r="B464" s="1337" t="s">
        <v>3561</v>
      </c>
      <c r="C464" s="1335" t="s">
        <v>2548</v>
      </c>
      <c r="D464" s="1397" t="s">
        <v>732</v>
      </c>
      <c r="E464" s="1336" t="s">
        <v>1685</v>
      </c>
      <c r="F464" s="1336">
        <v>0</v>
      </c>
      <c r="G464" s="1362" t="s">
        <v>238</v>
      </c>
      <c r="H464" s="1337">
        <v>2007</v>
      </c>
      <c r="I464" s="1336" t="s">
        <v>1654</v>
      </c>
      <c r="J464" s="1342" t="s">
        <v>871</v>
      </c>
      <c r="K464" s="1336">
        <v>0</v>
      </c>
      <c r="L464" s="1336">
        <v>0</v>
      </c>
      <c r="M464" s="1336">
        <v>0</v>
      </c>
      <c r="N464" s="1337" t="s">
        <v>204</v>
      </c>
      <c r="O464" s="1631">
        <v>1712260.5259341698</v>
      </c>
      <c r="P464" s="1573" t="s">
        <v>123</v>
      </c>
      <c r="Q464" s="1539"/>
      <c r="R464" s="1511" t="str">
        <f t="shared" si="185"/>
        <v>2.08.01</v>
      </c>
      <c r="S464" s="1512" t="str">
        <f t="shared" si="198"/>
        <v>ALAT KEDOKTERAN</v>
      </c>
      <c r="T464" s="1512">
        <f t="shared" si="199"/>
        <v>5</v>
      </c>
      <c r="U464" s="1608">
        <f t="shared" si="186"/>
        <v>342452.10518683394</v>
      </c>
      <c r="V464" s="1514">
        <f t="shared" si="187"/>
        <v>7</v>
      </c>
      <c r="W464" s="1609">
        <f t="shared" si="188"/>
        <v>1712260.5259341698</v>
      </c>
      <c r="X464" s="1609">
        <f t="shared" si="189"/>
        <v>0</v>
      </c>
      <c r="Y464" s="1609">
        <f t="shared" si="190"/>
        <v>0</v>
      </c>
      <c r="Z464" s="1609">
        <f t="shared" si="191"/>
        <v>0</v>
      </c>
      <c r="AA464" s="1609">
        <f t="shared" si="192"/>
        <v>0</v>
      </c>
      <c r="AB464" s="1609">
        <f t="shared" si="193"/>
        <v>0</v>
      </c>
      <c r="AC464" s="1513">
        <f t="shared" si="194"/>
        <v>0</v>
      </c>
      <c r="AD464" s="1515">
        <f t="shared" si="195"/>
        <v>2007</v>
      </c>
      <c r="AE464" s="1552">
        <f t="shared" si="197"/>
        <v>0</v>
      </c>
      <c r="AF464" s="1516">
        <f t="shared" si="196"/>
        <v>1712260.5259341698</v>
      </c>
      <c r="AG464" s="1550">
        <f t="shared" si="200"/>
        <v>1712260.5259341698</v>
      </c>
      <c r="AH464" s="1546">
        <f t="shared" si="201"/>
        <v>1712260.5259341698</v>
      </c>
      <c r="AI464" s="1546">
        <f t="shared" si="201"/>
        <v>1712260.5259341698</v>
      </c>
      <c r="AJ464" s="1518"/>
      <c r="AK464" s="1518"/>
      <c r="AL464" s="1518"/>
      <c r="AM464" s="1518"/>
      <c r="AN464" s="1518"/>
      <c r="AO464" s="1518"/>
      <c r="AP464" s="1518"/>
    </row>
    <row r="465" spans="1:42" s="1520" customFormat="1" ht="38" customHeight="1">
      <c r="A465" s="1563"/>
      <c r="B465" s="1337" t="s">
        <v>2892</v>
      </c>
      <c r="C465" s="1335" t="s">
        <v>2551</v>
      </c>
      <c r="D465" s="1397" t="s">
        <v>732</v>
      </c>
      <c r="E465" s="1336" t="s">
        <v>1677</v>
      </c>
      <c r="F465" s="1336">
        <v>0</v>
      </c>
      <c r="G465" s="1362" t="s">
        <v>225</v>
      </c>
      <c r="H465" s="1337">
        <v>2007</v>
      </c>
      <c r="I465" s="1336" t="s">
        <v>1654</v>
      </c>
      <c r="J465" s="1342"/>
      <c r="K465" s="1336">
        <v>0</v>
      </c>
      <c r="L465" s="1336">
        <v>0</v>
      </c>
      <c r="M465" s="1336">
        <v>0</v>
      </c>
      <c r="N465" s="1337" t="s">
        <v>204</v>
      </c>
      <c r="O465" s="1631">
        <v>359255806.20581436</v>
      </c>
      <c r="P465" s="1573" t="s">
        <v>123</v>
      </c>
      <c r="Q465" s="1539"/>
      <c r="R465" s="1511" t="str">
        <f t="shared" si="185"/>
        <v>2.08.01</v>
      </c>
      <c r="S465" s="1512" t="str">
        <f t="shared" si="198"/>
        <v>ALAT KEDOKTERAN</v>
      </c>
      <c r="T465" s="1512">
        <f t="shared" si="199"/>
        <v>5</v>
      </c>
      <c r="U465" s="1608">
        <f t="shared" si="186"/>
        <v>71851161.241162866</v>
      </c>
      <c r="V465" s="1514">
        <f t="shared" si="187"/>
        <v>7</v>
      </c>
      <c r="W465" s="1609">
        <f t="shared" si="188"/>
        <v>359255806.20581436</v>
      </c>
      <c r="X465" s="1609">
        <f t="shared" si="189"/>
        <v>0</v>
      </c>
      <c r="Y465" s="1609">
        <f t="shared" si="190"/>
        <v>0</v>
      </c>
      <c r="Z465" s="1609">
        <f t="shared" si="191"/>
        <v>0</v>
      </c>
      <c r="AA465" s="1609">
        <f t="shared" si="192"/>
        <v>0</v>
      </c>
      <c r="AB465" s="1609">
        <f t="shared" si="193"/>
        <v>0</v>
      </c>
      <c r="AC465" s="1513">
        <f t="shared" si="194"/>
        <v>0</v>
      </c>
      <c r="AD465" s="1515">
        <f t="shared" si="195"/>
        <v>2007</v>
      </c>
      <c r="AE465" s="1552">
        <f t="shared" si="197"/>
        <v>0</v>
      </c>
      <c r="AF465" s="1516">
        <f t="shared" si="196"/>
        <v>359255806.20581436</v>
      </c>
      <c r="AG465" s="1550">
        <f t="shared" si="200"/>
        <v>359255806.20581436</v>
      </c>
      <c r="AH465" s="1546">
        <f t="shared" si="201"/>
        <v>359255806.20581436</v>
      </c>
      <c r="AI465" s="1546">
        <f t="shared" si="201"/>
        <v>359255806.20581436</v>
      </c>
      <c r="AJ465" s="1518"/>
      <c r="AK465" s="1518"/>
      <c r="AL465" s="1518"/>
      <c r="AM465" s="1518"/>
      <c r="AN465" s="1518"/>
      <c r="AO465" s="1518"/>
      <c r="AP465" s="1518"/>
    </row>
    <row r="466" spans="1:42" s="1520" customFormat="1" ht="38" customHeight="1">
      <c r="A466" s="1563"/>
      <c r="B466" s="1337" t="s">
        <v>2975</v>
      </c>
      <c r="C466" s="1335" t="s">
        <v>2552</v>
      </c>
      <c r="D466" s="1397" t="s">
        <v>732</v>
      </c>
      <c r="E466" s="1336" t="s">
        <v>1678</v>
      </c>
      <c r="F466" s="1336">
        <v>0</v>
      </c>
      <c r="G466" s="1362" t="s">
        <v>225</v>
      </c>
      <c r="H466" s="1337">
        <v>2007</v>
      </c>
      <c r="I466" s="1336" t="s">
        <v>1679</v>
      </c>
      <c r="J466" s="1342" t="s">
        <v>876</v>
      </c>
      <c r="K466" s="1336">
        <v>0</v>
      </c>
      <c r="L466" s="1336">
        <v>0</v>
      </c>
      <c r="M466" s="1336">
        <v>0</v>
      </c>
      <c r="N466" s="1337" t="s">
        <v>204</v>
      </c>
      <c r="O466" s="1631">
        <v>119217657.89374755</v>
      </c>
      <c r="P466" s="1573" t="s">
        <v>123</v>
      </c>
      <c r="Q466" s="1539"/>
      <c r="R466" s="1511" t="str">
        <f t="shared" si="185"/>
        <v>2.08.01</v>
      </c>
      <c r="S466" s="1512" t="str">
        <f t="shared" si="198"/>
        <v>ALAT KEDOKTERAN</v>
      </c>
      <c r="T466" s="1512">
        <f t="shared" si="199"/>
        <v>5</v>
      </c>
      <c r="U466" s="1608">
        <f t="shared" si="186"/>
        <v>23843531.578749511</v>
      </c>
      <c r="V466" s="1514">
        <f t="shared" si="187"/>
        <v>7</v>
      </c>
      <c r="W466" s="1609">
        <f t="shared" si="188"/>
        <v>119217657.89374755</v>
      </c>
      <c r="X466" s="1609">
        <f t="shared" si="189"/>
        <v>0</v>
      </c>
      <c r="Y466" s="1609">
        <f t="shared" si="190"/>
        <v>0</v>
      </c>
      <c r="Z466" s="1609">
        <f t="shared" si="191"/>
        <v>0</v>
      </c>
      <c r="AA466" s="1609">
        <f t="shared" si="192"/>
        <v>0</v>
      </c>
      <c r="AB466" s="1609">
        <f t="shared" si="193"/>
        <v>0</v>
      </c>
      <c r="AC466" s="1513">
        <f t="shared" si="194"/>
        <v>0</v>
      </c>
      <c r="AD466" s="1515">
        <f t="shared" si="195"/>
        <v>2007</v>
      </c>
      <c r="AE466" s="1552">
        <f t="shared" si="197"/>
        <v>0</v>
      </c>
      <c r="AF466" s="1516">
        <f t="shared" si="196"/>
        <v>119217657.89374755</v>
      </c>
      <c r="AG466" s="1550">
        <f t="shared" si="200"/>
        <v>119217657.89374755</v>
      </c>
      <c r="AH466" s="1546">
        <f t="shared" si="201"/>
        <v>119217657.89374755</v>
      </c>
      <c r="AI466" s="1546">
        <f t="shared" si="201"/>
        <v>119217657.89374755</v>
      </c>
      <c r="AJ466" s="1518"/>
      <c r="AK466" s="1518"/>
      <c r="AL466" s="1518"/>
      <c r="AM466" s="1518"/>
      <c r="AN466" s="1518"/>
      <c r="AO466" s="1518"/>
      <c r="AP466" s="1518"/>
    </row>
    <row r="467" spans="1:42" s="1520" customFormat="1" ht="38" customHeight="1">
      <c r="A467" s="1563"/>
      <c r="B467" s="1337" t="s">
        <v>2963</v>
      </c>
      <c r="C467" s="1335" t="s">
        <v>382</v>
      </c>
      <c r="D467" s="1397" t="s">
        <v>732</v>
      </c>
      <c r="E467" s="1336" t="s">
        <v>822</v>
      </c>
      <c r="F467" s="1336">
        <v>0</v>
      </c>
      <c r="G467" s="1362" t="s">
        <v>1581</v>
      </c>
      <c r="H467" s="1337">
        <v>2007</v>
      </c>
      <c r="I467" s="1336" t="s">
        <v>1654</v>
      </c>
      <c r="J467" s="1342"/>
      <c r="K467" s="1336">
        <v>0</v>
      </c>
      <c r="L467" s="1336">
        <v>0</v>
      </c>
      <c r="M467" s="1336">
        <v>0</v>
      </c>
      <c r="N467" s="1337" t="s">
        <v>204</v>
      </c>
      <c r="O467" s="1631">
        <v>4502803.1488720737</v>
      </c>
      <c r="P467" s="1573" t="s">
        <v>123</v>
      </c>
      <c r="Q467" s="1539"/>
      <c r="R467" s="1511" t="str">
        <f t="shared" si="185"/>
        <v>2.08.01</v>
      </c>
      <c r="S467" s="1512" t="str">
        <f t="shared" si="198"/>
        <v>ALAT KEDOKTERAN</v>
      </c>
      <c r="T467" s="1512">
        <f t="shared" si="199"/>
        <v>5</v>
      </c>
      <c r="U467" s="1608">
        <f t="shared" si="186"/>
        <v>900560.6297744147</v>
      </c>
      <c r="V467" s="1514">
        <f t="shared" si="187"/>
        <v>7</v>
      </c>
      <c r="W467" s="1609">
        <f t="shared" si="188"/>
        <v>4502803.1488720737</v>
      </c>
      <c r="X467" s="1609">
        <f t="shared" si="189"/>
        <v>0</v>
      </c>
      <c r="Y467" s="1609">
        <f t="shared" si="190"/>
        <v>0</v>
      </c>
      <c r="Z467" s="1609">
        <f t="shared" si="191"/>
        <v>0</v>
      </c>
      <c r="AA467" s="1609">
        <f t="shared" si="192"/>
        <v>0</v>
      </c>
      <c r="AB467" s="1609">
        <f t="shared" si="193"/>
        <v>0</v>
      </c>
      <c r="AC467" s="1513">
        <f t="shared" si="194"/>
        <v>0</v>
      </c>
      <c r="AD467" s="1515">
        <f t="shared" si="195"/>
        <v>2007</v>
      </c>
      <c r="AE467" s="1552">
        <f t="shared" si="197"/>
        <v>0</v>
      </c>
      <c r="AF467" s="1516">
        <f t="shared" si="196"/>
        <v>4502803.1488720737</v>
      </c>
      <c r="AG467" s="1550">
        <f t="shared" si="200"/>
        <v>4502803.1488720737</v>
      </c>
      <c r="AH467" s="1546">
        <f t="shared" si="201"/>
        <v>4502803.1488720737</v>
      </c>
      <c r="AI467" s="1546">
        <f t="shared" si="201"/>
        <v>4502803.1488720737</v>
      </c>
      <c r="AJ467" s="1518"/>
      <c r="AK467" s="1518"/>
      <c r="AL467" s="1518"/>
      <c r="AM467" s="1518"/>
      <c r="AN467" s="1518"/>
      <c r="AO467" s="1518"/>
      <c r="AP467" s="1518"/>
    </row>
    <row r="468" spans="1:42" s="1520" customFormat="1" ht="38" customHeight="1">
      <c r="A468" s="1563"/>
      <c r="B468" s="1337" t="s">
        <v>2323</v>
      </c>
      <c r="C468" s="1335" t="s">
        <v>2518</v>
      </c>
      <c r="D468" s="1397" t="s">
        <v>732</v>
      </c>
      <c r="E468" s="1336" t="s">
        <v>1682</v>
      </c>
      <c r="F468" s="1336">
        <v>0</v>
      </c>
      <c r="G468" s="1362" t="s">
        <v>225</v>
      </c>
      <c r="H468" s="1337">
        <v>2007</v>
      </c>
      <c r="I468" s="1336" t="s">
        <v>1653</v>
      </c>
      <c r="J468" s="1342"/>
      <c r="K468" s="1336">
        <v>0</v>
      </c>
      <c r="L468" s="1336">
        <v>0</v>
      </c>
      <c r="M468" s="1336">
        <v>0</v>
      </c>
      <c r="N468" s="1337" t="s">
        <v>204</v>
      </c>
      <c r="O468" s="1631">
        <v>52374861.119217046</v>
      </c>
      <c r="P468" s="1573" t="s">
        <v>123</v>
      </c>
      <c r="Q468" s="1539"/>
      <c r="R468" s="1511" t="str">
        <f t="shared" si="185"/>
        <v>2.08.01</v>
      </c>
      <c r="S468" s="1512" t="str">
        <f t="shared" si="198"/>
        <v>ALAT KEDOKTERAN</v>
      </c>
      <c r="T468" s="1512">
        <f t="shared" si="199"/>
        <v>5</v>
      </c>
      <c r="U468" s="1608">
        <f t="shared" si="186"/>
        <v>10474972.223843409</v>
      </c>
      <c r="V468" s="1514">
        <f t="shared" si="187"/>
        <v>7</v>
      </c>
      <c r="W468" s="1609">
        <f t="shared" si="188"/>
        <v>52374861.119217046</v>
      </c>
      <c r="X468" s="1609">
        <f t="shared" si="189"/>
        <v>0</v>
      </c>
      <c r="Y468" s="1609">
        <f t="shared" si="190"/>
        <v>0</v>
      </c>
      <c r="Z468" s="1609">
        <f t="shared" si="191"/>
        <v>0</v>
      </c>
      <c r="AA468" s="1609">
        <f t="shared" si="192"/>
        <v>0</v>
      </c>
      <c r="AB468" s="1609">
        <f t="shared" si="193"/>
        <v>0</v>
      </c>
      <c r="AC468" s="1513">
        <f t="shared" si="194"/>
        <v>0</v>
      </c>
      <c r="AD468" s="1515">
        <f t="shared" si="195"/>
        <v>2007</v>
      </c>
      <c r="AE468" s="1552">
        <f t="shared" si="197"/>
        <v>0</v>
      </c>
      <c r="AF468" s="1516">
        <f t="shared" si="196"/>
        <v>52374861.119217046</v>
      </c>
      <c r="AG468" s="1550">
        <f t="shared" si="200"/>
        <v>52374861.119217046</v>
      </c>
      <c r="AH468" s="1546">
        <f t="shared" si="201"/>
        <v>52374861.119217046</v>
      </c>
      <c r="AI468" s="1546">
        <f t="shared" si="201"/>
        <v>52374861.119217046</v>
      </c>
      <c r="AJ468" s="1518"/>
      <c r="AK468" s="1518"/>
      <c r="AL468" s="1518"/>
      <c r="AM468" s="1518"/>
      <c r="AN468" s="1518"/>
      <c r="AO468" s="1518"/>
      <c r="AP468" s="1518"/>
    </row>
    <row r="469" spans="1:42" s="1520" customFormat="1" ht="38" customHeight="1">
      <c r="A469" s="1563"/>
      <c r="B469" s="1337" t="s">
        <v>2973</v>
      </c>
      <c r="C469" s="1335" t="s">
        <v>2540</v>
      </c>
      <c r="D469" s="1397" t="s">
        <v>732</v>
      </c>
      <c r="E469" s="1336" t="s">
        <v>1672</v>
      </c>
      <c r="F469" s="1336">
        <v>0</v>
      </c>
      <c r="G469" s="1362" t="s">
        <v>225</v>
      </c>
      <c r="H469" s="1337">
        <v>2007</v>
      </c>
      <c r="I469" s="1336" t="s">
        <v>1653</v>
      </c>
      <c r="J469" s="1342" t="s">
        <v>877</v>
      </c>
      <c r="K469" s="1336">
        <v>0</v>
      </c>
      <c r="L469" s="1336">
        <v>0</v>
      </c>
      <c r="M469" s="1336">
        <v>0</v>
      </c>
      <c r="N469" s="1337" t="s">
        <v>204</v>
      </c>
      <c r="O469" s="1631">
        <v>1059988.35682982</v>
      </c>
      <c r="P469" s="1573" t="s">
        <v>123</v>
      </c>
      <c r="Q469" s="1539"/>
      <c r="R469" s="1511" t="str">
        <f t="shared" si="185"/>
        <v>2.08.01</v>
      </c>
      <c r="S469" s="1512" t="str">
        <f t="shared" si="198"/>
        <v>ALAT KEDOKTERAN</v>
      </c>
      <c r="T469" s="1512">
        <f t="shared" si="199"/>
        <v>5</v>
      </c>
      <c r="U469" s="1608">
        <f t="shared" si="186"/>
        <v>211997.67136596399</v>
      </c>
      <c r="V469" s="1514">
        <f t="shared" si="187"/>
        <v>7</v>
      </c>
      <c r="W469" s="1609">
        <f t="shared" si="188"/>
        <v>1059988.35682982</v>
      </c>
      <c r="X469" s="1609">
        <f t="shared" si="189"/>
        <v>0</v>
      </c>
      <c r="Y469" s="1609">
        <f t="shared" si="190"/>
        <v>0</v>
      </c>
      <c r="Z469" s="1609">
        <f t="shared" si="191"/>
        <v>0</v>
      </c>
      <c r="AA469" s="1609">
        <f t="shared" si="192"/>
        <v>0</v>
      </c>
      <c r="AB469" s="1609">
        <f t="shared" si="193"/>
        <v>0</v>
      </c>
      <c r="AC469" s="1513">
        <f t="shared" si="194"/>
        <v>0</v>
      </c>
      <c r="AD469" s="1515">
        <f t="shared" si="195"/>
        <v>2007</v>
      </c>
      <c r="AE469" s="1552">
        <f t="shared" si="197"/>
        <v>0</v>
      </c>
      <c r="AF469" s="1516">
        <f t="shared" si="196"/>
        <v>1059988.35682982</v>
      </c>
      <c r="AG469" s="1550">
        <f t="shared" si="200"/>
        <v>1059988.35682982</v>
      </c>
      <c r="AH469" s="1546">
        <f t="shared" si="201"/>
        <v>1059988.35682982</v>
      </c>
      <c r="AI469" s="1546">
        <f t="shared" si="201"/>
        <v>1059988.35682982</v>
      </c>
      <c r="AJ469" s="1518"/>
      <c r="AK469" s="1518"/>
      <c r="AL469" s="1518"/>
      <c r="AM469" s="1518"/>
      <c r="AN469" s="1518"/>
      <c r="AO469" s="1518"/>
      <c r="AP469" s="1518"/>
    </row>
    <row r="470" spans="1:42" s="1520" customFormat="1" ht="38" customHeight="1">
      <c r="A470" s="1563"/>
      <c r="B470" s="1337" t="s">
        <v>2263</v>
      </c>
      <c r="C470" s="1335" t="s">
        <v>2541</v>
      </c>
      <c r="D470" s="1397" t="s">
        <v>733</v>
      </c>
      <c r="E470" s="1336" t="s">
        <v>825</v>
      </c>
      <c r="F470" s="1336">
        <v>0</v>
      </c>
      <c r="G470" s="1362" t="s">
        <v>1581</v>
      </c>
      <c r="H470" s="1337">
        <v>2007</v>
      </c>
      <c r="I470" s="1336" t="s">
        <v>1654</v>
      </c>
      <c r="J470" s="1342" t="s">
        <v>873</v>
      </c>
      <c r="K470" s="1336">
        <v>0</v>
      </c>
      <c r="L470" s="1336">
        <v>0</v>
      </c>
      <c r="M470" s="1336">
        <v>0</v>
      </c>
      <c r="N470" s="1337" t="s">
        <v>204</v>
      </c>
      <c r="O470" s="1631">
        <v>8561995.7917819396</v>
      </c>
      <c r="P470" s="1573" t="s">
        <v>123</v>
      </c>
      <c r="Q470" s="1539" t="s">
        <v>3530</v>
      </c>
      <c r="R470" s="1511" t="str">
        <f t="shared" ref="R470:R533" si="202">MID(B470,2,7)</f>
        <v>2.08.01</v>
      </c>
      <c r="S470" s="1512" t="str">
        <f t="shared" si="198"/>
        <v>ALAT KEDOKTERAN</v>
      </c>
      <c r="T470" s="1512">
        <f t="shared" si="199"/>
        <v>5</v>
      </c>
      <c r="U470" s="1608">
        <f t="shared" ref="U470:U533" si="203">(O470)/T470</f>
        <v>1712399.1583563879</v>
      </c>
      <c r="V470" s="1514">
        <f t="shared" ref="V470:V533" si="204">2013-AD470+1</f>
        <v>7</v>
      </c>
      <c r="W470" s="1609">
        <f t="shared" ref="W470:W533" si="205">IF(V470&gt;T470,O470,U470*V470)</f>
        <v>8561995.7917819396</v>
      </c>
      <c r="X470" s="1609">
        <f t="shared" ref="X470:X533" si="206">IF(O470=W470,0,U470)</f>
        <v>0</v>
      </c>
      <c r="Y470" s="1609">
        <f t="shared" ref="Y470:Y533" si="207">IF(O470=W470+X470,0,U470)</f>
        <v>0</v>
      </c>
      <c r="Z470" s="1609">
        <f t="shared" ref="Z470:Z533" si="208">IF(O470=X470+Y470+W470,0,U470)</f>
        <v>0</v>
      </c>
      <c r="AA470" s="1609">
        <f t="shared" ref="AA470:AA533" si="209">IF(O470=Y470+Z470+X470+W470,0,U470)</f>
        <v>0</v>
      </c>
      <c r="AB470" s="1609">
        <f t="shared" ref="AB470:AB533" si="210">IF(O470=W470+X470+Z470+AA470+Y470,0,U470)</f>
        <v>0</v>
      </c>
      <c r="AC470" s="1513">
        <f t="shared" ref="AC470:AC533" si="211">IF(O470=W470+X470+Y470+AA470+AB470+Z470,0,U470)</f>
        <v>0</v>
      </c>
      <c r="AD470" s="1515">
        <f t="shared" ref="AD470:AD533" si="212">H470</f>
        <v>2007</v>
      </c>
      <c r="AE470" s="1552">
        <f t="shared" si="197"/>
        <v>0</v>
      </c>
      <c r="AF470" s="1516">
        <f t="shared" ref="AF470:AF533" si="213">O470</f>
        <v>8561995.7917819396</v>
      </c>
      <c r="AG470" s="1550">
        <f t="shared" si="200"/>
        <v>8561995.7917819396</v>
      </c>
      <c r="AH470" s="1546">
        <f t="shared" si="201"/>
        <v>8561995.7917819396</v>
      </c>
      <c r="AI470" s="1546">
        <f t="shared" si="201"/>
        <v>8561995.7917819396</v>
      </c>
      <c r="AJ470" s="1518"/>
      <c r="AK470" s="1518"/>
      <c r="AL470" s="1518"/>
      <c r="AM470" s="1518"/>
      <c r="AN470" s="1518"/>
      <c r="AO470" s="1518"/>
      <c r="AP470" s="1518"/>
    </row>
    <row r="471" spans="1:42" s="1520" customFormat="1" ht="38" customHeight="1">
      <c r="A471" s="1563"/>
      <c r="B471" s="1337" t="s">
        <v>2954</v>
      </c>
      <c r="C471" s="1335" t="s">
        <v>2544</v>
      </c>
      <c r="D471" s="1397" t="s">
        <v>732</v>
      </c>
      <c r="E471" s="1336" t="s">
        <v>823</v>
      </c>
      <c r="F471" s="1336">
        <v>0</v>
      </c>
      <c r="G471" s="1362" t="s">
        <v>1581</v>
      </c>
      <c r="H471" s="1337">
        <v>2007</v>
      </c>
      <c r="I471" s="1336" t="s">
        <v>1674</v>
      </c>
      <c r="J471" s="1342" t="s">
        <v>871</v>
      </c>
      <c r="K471" s="1336">
        <v>0</v>
      </c>
      <c r="L471" s="1336">
        <v>0</v>
      </c>
      <c r="M471" s="1336">
        <v>0</v>
      </c>
      <c r="N471" s="1337" t="s">
        <v>204</v>
      </c>
      <c r="O471" s="1631">
        <v>1127808.9713456992</v>
      </c>
      <c r="P471" s="1573" t="s">
        <v>123</v>
      </c>
      <c r="Q471" s="1539"/>
      <c r="R471" s="1511" t="str">
        <f t="shared" si="202"/>
        <v>2.08.01</v>
      </c>
      <c r="S471" s="1512" t="str">
        <f t="shared" ref="S471:S520" si="214">VLOOKUP(R471,kelompok,2,0)</f>
        <v>ALAT KEDOKTERAN</v>
      </c>
      <c r="T471" s="1512">
        <f t="shared" ref="T471:T520" si="215">VLOOKUP(R471,MASAMANFAAT,4,0)</f>
        <v>5</v>
      </c>
      <c r="U471" s="1608">
        <f t="shared" si="203"/>
        <v>225561.79426913982</v>
      </c>
      <c r="V471" s="1514">
        <f t="shared" si="204"/>
        <v>7</v>
      </c>
      <c r="W471" s="1609">
        <f t="shared" si="205"/>
        <v>1127808.9713456992</v>
      </c>
      <c r="X471" s="1609">
        <f t="shared" si="206"/>
        <v>0</v>
      </c>
      <c r="Y471" s="1609">
        <f t="shared" si="207"/>
        <v>0</v>
      </c>
      <c r="Z471" s="1609">
        <f t="shared" si="208"/>
        <v>0</v>
      </c>
      <c r="AA471" s="1609">
        <f t="shared" si="209"/>
        <v>0</v>
      </c>
      <c r="AB471" s="1609">
        <f t="shared" si="210"/>
        <v>0</v>
      </c>
      <c r="AC471" s="1513">
        <f t="shared" si="211"/>
        <v>0</v>
      </c>
      <c r="AD471" s="1515">
        <f t="shared" si="212"/>
        <v>2007</v>
      </c>
      <c r="AE471" s="1552">
        <f t="shared" ref="AE471:AE534" si="216">O471-(W471+X471+Y471+Z471+AA471+AB471+AC471)</f>
        <v>0</v>
      </c>
      <c r="AF471" s="1516">
        <f t="shared" si="213"/>
        <v>1127808.9713456992</v>
      </c>
      <c r="AG471" s="1550">
        <f t="shared" si="200"/>
        <v>1127808.9713456992</v>
      </c>
      <c r="AH471" s="1546">
        <f t="shared" si="201"/>
        <v>1127808.9713456992</v>
      </c>
      <c r="AI471" s="1546">
        <f t="shared" si="201"/>
        <v>1127808.9713456992</v>
      </c>
      <c r="AJ471" s="1518"/>
      <c r="AK471" s="1518"/>
      <c r="AL471" s="1518"/>
      <c r="AM471" s="1518"/>
      <c r="AN471" s="1518"/>
      <c r="AO471" s="1518"/>
      <c r="AP471" s="1518"/>
    </row>
    <row r="472" spans="1:42" s="1520" customFormat="1" ht="38" customHeight="1">
      <c r="A472" s="1563"/>
      <c r="B472" s="1337" t="s">
        <v>2263</v>
      </c>
      <c r="C472" s="1335" t="s">
        <v>2553</v>
      </c>
      <c r="D472" s="1337" t="s">
        <v>713</v>
      </c>
      <c r="E472" s="1336" t="s">
        <v>1680</v>
      </c>
      <c r="F472" s="1336">
        <v>0</v>
      </c>
      <c r="G472" s="1362" t="s">
        <v>238</v>
      </c>
      <c r="H472" s="1337">
        <v>2007</v>
      </c>
      <c r="I472" s="1336" t="s">
        <v>1661</v>
      </c>
      <c r="J472" s="1342"/>
      <c r="K472" s="1336">
        <v>0</v>
      </c>
      <c r="L472" s="1336">
        <v>0</v>
      </c>
      <c r="M472" s="1336">
        <v>0</v>
      </c>
      <c r="N472" s="1337" t="s">
        <v>204</v>
      </c>
      <c r="O472" s="1631">
        <v>105013236.42430356</v>
      </c>
      <c r="P472" s="1573" t="s">
        <v>123</v>
      </c>
      <c r="Q472" s="1539" t="s">
        <v>3530</v>
      </c>
      <c r="R472" s="1511" t="str">
        <f t="shared" si="202"/>
        <v>2.08.01</v>
      </c>
      <c r="S472" s="1512" t="str">
        <f t="shared" si="214"/>
        <v>ALAT KEDOKTERAN</v>
      </c>
      <c r="T472" s="1512">
        <f t="shared" si="215"/>
        <v>5</v>
      </c>
      <c r="U472" s="1608">
        <f t="shared" si="203"/>
        <v>21002647.284860712</v>
      </c>
      <c r="V472" s="1514">
        <f t="shared" si="204"/>
        <v>7</v>
      </c>
      <c r="W472" s="1609">
        <f t="shared" si="205"/>
        <v>105013236.42430356</v>
      </c>
      <c r="X472" s="1609">
        <f t="shared" si="206"/>
        <v>0</v>
      </c>
      <c r="Y472" s="1609">
        <f t="shared" si="207"/>
        <v>0</v>
      </c>
      <c r="Z472" s="1609">
        <f t="shared" si="208"/>
        <v>0</v>
      </c>
      <c r="AA472" s="1609">
        <f t="shared" si="209"/>
        <v>0</v>
      </c>
      <c r="AB472" s="1609">
        <f t="shared" si="210"/>
        <v>0</v>
      </c>
      <c r="AC472" s="1513">
        <f t="shared" si="211"/>
        <v>0</v>
      </c>
      <c r="AD472" s="1515">
        <f t="shared" si="212"/>
        <v>2007</v>
      </c>
      <c r="AE472" s="1552">
        <f t="shared" si="216"/>
        <v>0</v>
      </c>
      <c r="AF472" s="1516">
        <f t="shared" si="213"/>
        <v>105013236.42430356</v>
      </c>
      <c r="AG472" s="1550">
        <f t="shared" si="200"/>
        <v>105013236.42430356</v>
      </c>
      <c r="AH472" s="1546">
        <f t="shared" si="201"/>
        <v>105013236.42430356</v>
      </c>
      <c r="AI472" s="1546">
        <f t="shared" si="201"/>
        <v>105013236.42430356</v>
      </c>
      <c r="AJ472" s="1518"/>
      <c r="AK472" s="1518"/>
      <c r="AL472" s="1518"/>
      <c r="AM472" s="1518"/>
      <c r="AN472" s="1518"/>
      <c r="AO472" s="1518"/>
      <c r="AP472" s="1518"/>
    </row>
    <row r="473" spans="1:42" s="1520" customFormat="1" ht="38" customHeight="1">
      <c r="A473" s="1563"/>
      <c r="B473" s="1337" t="s">
        <v>2963</v>
      </c>
      <c r="C473" s="1335" t="s">
        <v>2554</v>
      </c>
      <c r="D473" s="1397" t="s">
        <v>732</v>
      </c>
      <c r="E473" s="1336" t="s">
        <v>822</v>
      </c>
      <c r="F473" s="1336">
        <v>0</v>
      </c>
      <c r="G473" s="1362" t="s">
        <v>1581</v>
      </c>
      <c r="H473" s="1337">
        <v>2007</v>
      </c>
      <c r="I473" s="1336" t="s">
        <v>1654</v>
      </c>
      <c r="J473" s="1342" t="s">
        <v>873</v>
      </c>
      <c r="K473" s="1336">
        <v>0</v>
      </c>
      <c r="L473" s="1336">
        <v>0</v>
      </c>
      <c r="M473" s="1336">
        <v>0</v>
      </c>
      <c r="N473" s="1337" t="s">
        <v>204</v>
      </c>
      <c r="O473" s="1631">
        <v>4502803.1488720737</v>
      </c>
      <c r="P473" s="1573" t="s">
        <v>123</v>
      </c>
      <c r="Q473" s="1539"/>
      <c r="R473" s="1511" t="str">
        <f t="shared" si="202"/>
        <v>2.08.01</v>
      </c>
      <c r="S473" s="1512" t="str">
        <f t="shared" si="214"/>
        <v>ALAT KEDOKTERAN</v>
      </c>
      <c r="T473" s="1512">
        <f t="shared" si="215"/>
        <v>5</v>
      </c>
      <c r="U473" s="1608">
        <f t="shared" si="203"/>
        <v>900560.6297744147</v>
      </c>
      <c r="V473" s="1514">
        <f t="shared" si="204"/>
        <v>7</v>
      </c>
      <c r="W473" s="1609">
        <f t="shared" si="205"/>
        <v>4502803.1488720737</v>
      </c>
      <c r="X473" s="1609">
        <f t="shared" si="206"/>
        <v>0</v>
      </c>
      <c r="Y473" s="1609">
        <f t="shared" si="207"/>
        <v>0</v>
      </c>
      <c r="Z473" s="1609">
        <f t="shared" si="208"/>
        <v>0</v>
      </c>
      <c r="AA473" s="1609">
        <f t="shared" si="209"/>
        <v>0</v>
      </c>
      <c r="AB473" s="1609">
        <f t="shared" si="210"/>
        <v>0</v>
      </c>
      <c r="AC473" s="1513">
        <f t="shared" si="211"/>
        <v>0</v>
      </c>
      <c r="AD473" s="1515">
        <f t="shared" si="212"/>
        <v>2007</v>
      </c>
      <c r="AE473" s="1552">
        <f t="shared" si="216"/>
        <v>0</v>
      </c>
      <c r="AF473" s="1516">
        <f t="shared" si="213"/>
        <v>4502803.1488720737</v>
      </c>
      <c r="AG473" s="1550">
        <f t="shared" si="200"/>
        <v>4502803.1488720737</v>
      </c>
      <c r="AH473" s="1546">
        <f t="shared" si="201"/>
        <v>4502803.1488720737</v>
      </c>
      <c r="AI473" s="1546">
        <f t="shared" si="201"/>
        <v>4502803.1488720737</v>
      </c>
      <c r="AJ473" s="1518"/>
      <c r="AK473" s="1518"/>
      <c r="AL473" s="1518"/>
      <c r="AM473" s="1518"/>
      <c r="AN473" s="1518"/>
      <c r="AO473" s="1518"/>
      <c r="AP473" s="1518"/>
    </row>
    <row r="474" spans="1:42" s="1520" customFormat="1" ht="38" customHeight="1">
      <c r="A474" s="1563"/>
      <c r="B474" s="1337" t="s">
        <v>2323</v>
      </c>
      <c r="C474" s="1335" t="s">
        <v>2518</v>
      </c>
      <c r="D474" s="1397" t="s">
        <v>732</v>
      </c>
      <c r="E474" s="1336" t="s">
        <v>1682</v>
      </c>
      <c r="F474" s="1336">
        <v>0</v>
      </c>
      <c r="G474" s="1362" t="s">
        <v>225</v>
      </c>
      <c r="H474" s="1337">
        <v>2007</v>
      </c>
      <c r="I474" s="1336" t="s">
        <v>1653</v>
      </c>
      <c r="J474" s="1342" t="s">
        <v>878</v>
      </c>
      <c r="K474" s="1336">
        <v>0</v>
      </c>
      <c r="L474" s="1336">
        <v>0</v>
      </c>
      <c r="M474" s="1336">
        <v>0</v>
      </c>
      <c r="N474" s="1337" t="s">
        <v>204</v>
      </c>
      <c r="O474" s="1631">
        <v>52374861.119217046</v>
      </c>
      <c r="P474" s="1573" t="s">
        <v>123</v>
      </c>
      <c r="Q474" s="1539"/>
      <c r="R474" s="1511" t="str">
        <f t="shared" si="202"/>
        <v>2.08.01</v>
      </c>
      <c r="S474" s="1512" t="str">
        <f t="shared" si="214"/>
        <v>ALAT KEDOKTERAN</v>
      </c>
      <c r="T474" s="1512">
        <f t="shared" si="215"/>
        <v>5</v>
      </c>
      <c r="U474" s="1608">
        <f t="shared" si="203"/>
        <v>10474972.223843409</v>
      </c>
      <c r="V474" s="1514">
        <f t="shared" si="204"/>
        <v>7</v>
      </c>
      <c r="W474" s="1609">
        <f t="shared" si="205"/>
        <v>52374861.119217046</v>
      </c>
      <c r="X474" s="1609">
        <f t="shared" si="206"/>
        <v>0</v>
      </c>
      <c r="Y474" s="1609">
        <f t="shared" si="207"/>
        <v>0</v>
      </c>
      <c r="Z474" s="1609">
        <f t="shared" si="208"/>
        <v>0</v>
      </c>
      <c r="AA474" s="1609">
        <f t="shared" si="209"/>
        <v>0</v>
      </c>
      <c r="AB474" s="1609">
        <f t="shared" si="210"/>
        <v>0</v>
      </c>
      <c r="AC474" s="1513">
        <f t="shared" si="211"/>
        <v>0</v>
      </c>
      <c r="AD474" s="1515">
        <f t="shared" si="212"/>
        <v>2007</v>
      </c>
      <c r="AE474" s="1552">
        <f t="shared" si="216"/>
        <v>0</v>
      </c>
      <c r="AF474" s="1516">
        <f t="shared" si="213"/>
        <v>52374861.119217046</v>
      </c>
      <c r="AG474" s="1550">
        <f t="shared" si="200"/>
        <v>52374861.119217046</v>
      </c>
      <c r="AH474" s="1546">
        <f t="shared" si="201"/>
        <v>52374861.119217046</v>
      </c>
      <c r="AI474" s="1546">
        <f t="shared" si="201"/>
        <v>52374861.119217046</v>
      </c>
      <c r="AJ474" s="1518"/>
      <c r="AK474" s="1518"/>
      <c r="AL474" s="1518"/>
      <c r="AM474" s="1518"/>
      <c r="AN474" s="1518"/>
      <c r="AO474" s="1518"/>
      <c r="AP474" s="1518"/>
    </row>
    <row r="475" spans="1:42" s="1520" customFormat="1" ht="38" customHeight="1">
      <c r="A475" s="1563"/>
      <c r="B475" s="1337" t="s">
        <v>2973</v>
      </c>
      <c r="C475" s="1335" t="s">
        <v>2540</v>
      </c>
      <c r="D475" s="1397" t="s">
        <v>732</v>
      </c>
      <c r="E475" s="1336" t="s">
        <v>1672</v>
      </c>
      <c r="F475" s="1336">
        <v>0</v>
      </c>
      <c r="G475" s="1362" t="s">
        <v>225</v>
      </c>
      <c r="H475" s="1337">
        <v>2007</v>
      </c>
      <c r="I475" s="1336" t="s">
        <v>1653</v>
      </c>
      <c r="J475" s="1342"/>
      <c r="K475" s="1336">
        <v>0</v>
      </c>
      <c r="L475" s="1336">
        <v>0</v>
      </c>
      <c r="M475" s="1336">
        <v>0</v>
      </c>
      <c r="N475" s="1337" t="s">
        <v>204</v>
      </c>
      <c r="O475" s="1631">
        <v>1059988.35682982</v>
      </c>
      <c r="P475" s="1573" t="s">
        <v>123</v>
      </c>
      <c r="Q475" s="1539"/>
      <c r="R475" s="1511" t="str">
        <f t="shared" si="202"/>
        <v>2.08.01</v>
      </c>
      <c r="S475" s="1512" t="str">
        <f t="shared" si="214"/>
        <v>ALAT KEDOKTERAN</v>
      </c>
      <c r="T475" s="1512">
        <f t="shared" si="215"/>
        <v>5</v>
      </c>
      <c r="U475" s="1608">
        <f t="shared" si="203"/>
        <v>211997.67136596399</v>
      </c>
      <c r="V475" s="1514">
        <f t="shared" si="204"/>
        <v>7</v>
      </c>
      <c r="W475" s="1609">
        <f t="shared" si="205"/>
        <v>1059988.35682982</v>
      </c>
      <c r="X475" s="1609">
        <f t="shared" si="206"/>
        <v>0</v>
      </c>
      <c r="Y475" s="1609">
        <f t="shared" si="207"/>
        <v>0</v>
      </c>
      <c r="Z475" s="1609">
        <f t="shared" si="208"/>
        <v>0</v>
      </c>
      <c r="AA475" s="1609">
        <f t="shared" si="209"/>
        <v>0</v>
      </c>
      <c r="AB475" s="1609">
        <f t="shared" si="210"/>
        <v>0</v>
      </c>
      <c r="AC475" s="1513">
        <f t="shared" si="211"/>
        <v>0</v>
      </c>
      <c r="AD475" s="1515">
        <f t="shared" si="212"/>
        <v>2007</v>
      </c>
      <c r="AE475" s="1552">
        <f t="shared" si="216"/>
        <v>0</v>
      </c>
      <c r="AF475" s="1516">
        <f t="shared" si="213"/>
        <v>1059988.35682982</v>
      </c>
      <c r="AG475" s="1550">
        <f t="shared" si="200"/>
        <v>1059988.35682982</v>
      </c>
      <c r="AH475" s="1546">
        <f t="shared" si="201"/>
        <v>1059988.35682982</v>
      </c>
      <c r="AI475" s="1546">
        <f t="shared" si="201"/>
        <v>1059988.35682982</v>
      </c>
      <c r="AJ475" s="1518"/>
      <c r="AK475" s="1518"/>
      <c r="AL475" s="1518"/>
      <c r="AM475" s="1518"/>
      <c r="AN475" s="1518"/>
      <c r="AO475" s="1518"/>
      <c r="AP475" s="1518"/>
    </row>
    <row r="476" spans="1:42" s="1520" customFormat="1" ht="38" customHeight="1">
      <c r="A476" s="1563"/>
      <c r="B476" s="1337" t="s">
        <v>2263</v>
      </c>
      <c r="C476" s="1335" t="s">
        <v>2541</v>
      </c>
      <c r="D476" s="1397" t="s">
        <v>712</v>
      </c>
      <c r="E476" s="1336" t="s">
        <v>825</v>
      </c>
      <c r="F476" s="1336">
        <v>0</v>
      </c>
      <c r="G476" s="1362" t="s">
        <v>1581</v>
      </c>
      <c r="H476" s="1337">
        <v>2007</v>
      </c>
      <c r="I476" s="1336" t="s">
        <v>1654</v>
      </c>
      <c r="J476" s="1342"/>
      <c r="K476" s="1336">
        <v>0</v>
      </c>
      <c r="L476" s="1336">
        <v>0</v>
      </c>
      <c r="M476" s="1336">
        <v>0</v>
      </c>
      <c r="N476" s="1337" t="s">
        <v>204</v>
      </c>
      <c r="O476" s="1631">
        <v>8561995.7917819396</v>
      </c>
      <c r="P476" s="1573" t="s">
        <v>123</v>
      </c>
      <c r="Q476" s="1539" t="s">
        <v>3530</v>
      </c>
      <c r="R476" s="1511" t="str">
        <f t="shared" si="202"/>
        <v>2.08.01</v>
      </c>
      <c r="S476" s="1512" t="str">
        <f t="shared" si="214"/>
        <v>ALAT KEDOKTERAN</v>
      </c>
      <c r="T476" s="1512">
        <f t="shared" si="215"/>
        <v>5</v>
      </c>
      <c r="U476" s="1608">
        <f t="shared" si="203"/>
        <v>1712399.1583563879</v>
      </c>
      <c r="V476" s="1514">
        <f t="shared" si="204"/>
        <v>7</v>
      </c>
      <c r="W476" s="1609">
        <f t="shared" si="205"/>
        <v>8561995.7917819396</v>
      </c>
      <c r="X476" s="1609">
        <f t="shared" si="206"/>
        <v>0</v>
      </c>
      <c r="Y476" s="1609">
        <f t="shared" si="207"/>
        <v>0</v>
      </c>
      <c r="Z476" s="1609">
        <f t="shared" si="208"/>
        <v>0</v>
      </c>
      <c r="AA476" s="1609">
        <f t="shared" si="209"/>
        <v>0</v>
      </c>
      <c r="AB476" s="1609">
        <f t="shared" si="210"/>
        <v>0</v>
      </c>
      <c r="AC476" s="1513">
        <f t="shared" si="211"/>
        <v>0</v>
      </c>
      <c r="AD476" s="1515">
        <f t="shared" si="212"/>
        <v>2007</v>
      </c>
      <c r="AE476" s="1552">
        <f t="shared" si="216"/>
        <v>0</v>
      </c>
      <c r="AF476" s="1516">
        <f t="shared" si="213"/>
        <v>8561995.7917819396</v>
      </c>
      <c r="AG476" s="1550">
        <f t="shared" si="200"/>
        <v>8561995.7917819396</v>
      </c>
      <c r="AH476" s="1546">
        <f t="shared" si="201"/>
        <v>8561995.7917819396</v>
      </c>
      <c r="AI476" s="1546">
        <f t="shared" si="201"/>
        <v>8561995.7917819396</v>
      </c>
      <c r="AJ476" s="1518"/>
      <c r="AK476" s="1518"/>
      <c r="AL476" s="1518"/>
      <c r="AM476" s="1518"/>
      <c r="AN476" s="1518"/>
      <c r="AO476" s="1518"/>
      <c r="AP476" s="1518"/>
    </row>
    <row r="477" spans="1:42" s="1520" customFormat="1" ht="38" customHeight="1">
      <c r="A477" s="1563"/>
      <c r="B477" s="1337" t="s">
        <v>3561</v>
      </c>
      <c r="C477" s="1335" t="s">
        <v>2555</v>
      </c>
      <c r="D477" s="1397" t="s">
        <v>732</v>
      </c>
      <c r="E477" s="1336" t="s">
        <v>1685</v>
      </c>
      <c r="F477" s="1336">
        <v>0</v>
      </c>
      <c r="G477" s="1362" t="s">
        <v>238</v>
      </c>
      <c r="H477" s="1337">
        <v>2007</v>
      </c>
      <c r="I477" s="1336" t="s">
        <v>1654</v>
      </c>
      <c r="J477" s="1342"/>
      <c r="K477" s="1336">
        <v>0</v>
      </c>
      <c r="L477" s="1336">
        <v>0</v>
      </c>
      <c r="M477" s="1336">
        <v>0</v>
      </c>
      <c r="N477" s="1337" t="s">
        <v>204</v>
      </c>
      <c r="O477" s="1631">
        <v>1712260.5259341698</v>
      </c>
      <c r="P477" s="1573" t="s">
        <v>123</v>
      </c>
      <c r="Q477" s="1539"/>
      <c r="R477" s="1511" t="str">
        <f t="shared" si="202"/>
        <v>2.08.01</v>
      </c>
      <c r="S477" s="1512" t="str">
        <f t="shared" si="214"/>
        <v>ALAT KEDOKTERAN</v>
      </c>
      <c r="T477" s="1512">
        <f t="shared" si="215"/>
        <v>5</v>
      </c>
      <c r="U477" s="1608">
        <f t="shared" si="203"/>
        <v>342452.10518683394</v>
      </c>
      <c r="V477" s="1514">
        <f t="shared" si="204"/>
        <v>7</v>
      </c>
      <c r="W477" s="1609">
        <f t="shared" si="205"/>
        <v>1712260.5259341698</v>
      </c>
      <c r="X477" s="1609">
        <f t="shared" si="206"/>
        <v>0</v>
      </c>
      <c r="Y477" s="1609">
        <f t="shared" si="207"/>
        <v>0</v>
      </c>
      <c r="Z477" s="1609">
        <f t="shared" si="208"/>
        <v>0</v>
      </c>
      <c r="AA477" s="1609">
        <f t="shared" si="209"/>
        <v>0</v>
      </c>
      <c r="AB477" s="1609">
        <f t="shared" si="210"/>
        <v>0</v>
      </c>
      <c r="AC477" s="1513">
        <f t="shared" si="211"/>
        <v>0</v>
      </c>
      <c r="AD477" s="1515">
        <f t="shared" si="212"/>
        <v>2007</v>
      </c>
      <c r="AE477" s="1552">
        <f t="shared" si="216"/>
        <v>0</v>
      </c>
      <c r="AF477" s="1516">
        <f t="shared" si="213"/>
        <v>1712260.5259341698</v>
      </c>
      <c r="AG477" s="1550">
        <f t="shared" si="200"/>
        <v>1712260.5259341698</v>
      </c>
      <c r="AH477" s="1546">
        <f t="shared" si="201"/>
        <v>1712260.5259341698</v>
      </c>
      <c r="AI477" s="1546">
        <f t="shared" si="201"/>
        <v>1712260.5259341698</v>
      </c>
      <c r="AJ477" s="1518"/>
      <c r="AK477" s="1518"/>
      <c r="AL477" s="1518"/>
      <c r="AM477" s="1518"/>
      <c r="AN477" s="1518"/>
      <c r="AO477" s="1518"/>
      <c r="AP477" s="1518"/>
    </row>
    <row r="478" spans="1:42" s="1520" customFormat="1" ht="38" customHeight="1">
      <c r="A478" s="1563"/>
      <c r="B478" s="1337" t="s">
        <v>2263</v>
      </c>
      <c r="C478" s="1335" t="s">
        <v>2542</v>
      </c>
      <c r="D478" s="1397" t="s">
        <v>732</v>
      </c>
      <c r="E478" s="1336" t="s">
        <v>826</v>
      </c>
      <c r="F478" s="1336">
        <v>0</v>
      </c>
      <c r="G478" s="1362" t="s">
        <v>1581</v>
      </c>
      <c r="H478" s="1337">
        <v>2007</v>
      </c>
      <c r="I478" s="1336" t="s">
        <v>1653</v>
      </c>
      <c r="J478" s="1342"/>
      <c r="K478" s="1336">
        <v>0</v>
      </c>
      <c r="L478" s="1336">
        <v>0</v>
      </c>
      <c r="M478" s="1336">
        <v>0</v>
      </c>
      <c r="N478" s="1337" t="s">
        <v>204</v>
      </c>
      <c r="O478" s="1631">
        <v>7819321.1552464142</v>
      </c>
      <c r="P478" s="1573" t="s">
        <v>123</v>
      </c>
      <c r="Q478" s="1539" t="s">
        <v>3530</v>
      </c>
      <c r="R478" s="1511" t="str">
        <f t="shared" si="202"/>
        <v>2.08.01</v>
      </c>
      <c r="S478" s="1512" t="str">
        <f t="shared" si="214"/>
        <v>ALAT KEDOKTERAN</v>
      </c>
      <c r="T478" s="1512">
        <f t="shared" si="215"/>
        <v>5</v>
      </c>
      <c r="U478" s="1608">
        <f t="shared" si="203"/>
        <v>1563864.2310492829</v>
      </c>
      <c r="V478" s="1514">
        <f t="shared" si="204"/>
        <v>7</v>
      </c>
      <c r="W478" s="1609">
        <f t="shared" si="205"/>
        <v>7819321.1552464142</v>
      </c>
      <c r="X478" s="1609">
        <f t="shared" si="206"/>
        <v>0</v>
      </c>
      <c r="Y478" s="1609">
        <f t="shared" si="207"/>
        <v>0</v>
      </c>
      <c r="Z478" s="1609">
        <f t="shared" si="208"/>
        <v>0</v>
      </c>
      <c r="AA478" s="1609">
        <f t="shared" si="209"/>
        <v>0</v>
      </c>
      <c r="AB478" s="1609">
        <f t="shared" si="210"/>
        <v>0</v>
      </c>
      <c r="AC478" s="1513">
        <f t="shared" si="211"/>
        <v>0</v>
      </c>
      <c r="AD478" s="1515">
        <f t="shared" si="212"/>
        <v>2007</v>
      </c>
      <c r="AE478" s="1552">
        <f t="shared" si="216"/>
        <v>0</v>
      </c>
      <c r="AF478" s="1516">
        <f t="shared" si="213"/>
        <v>7819321.1552464142</v>
      </c>
      <c r="AG478" s="1550">
        <f t="shared" si="200"/>
        <v>7819321.1552464142</v>
      </c>
      <c r="AH478" s="1546">
        <f t="shared" si="201"/>
        <v>7819321.1552464142</v>
      </c>
      <c r="AI478" s="1546">
        <f t="shared" si="201"/>
        <v>7819321.1552464142</v>
      </c>
      <c r="AJ478" s="1518"/>
      <c r="AK478" s="1518"/>
      <c r="AL478" s="1518"/>
      <c r="AM478" s="1518"/>
      <c r="AN478" s="1518"/>
      <c r="AO478" s="1518"/>
      <c r="AP478" s="1518"/>
    </row>
    <row r="479" spans="1:42" s="1520" customFormat="1" ht="38" customHeight="1">
      <c r="A479" s="1563"/>
      <c r="B479" s="1337" t="s">
        <v>2263</v>
      </c>
      <c r="C479" s="1335" t="s">
        <v>2557</v>
      </c>
      <c r="D479" s="1397" t="s">
        <v>713</v>
      </c>
      <c r="E479" s="1336" t="s">
        <v>1666</v>
      </c>
      <c r="F479" s="1336">
        <v>0</v>
      </c>
      <c r="G479" s="1362" t="s">
        <v>1585</v>
      </c>
      <c r="H479" s="1337">
        <v>2007</v>
      </c>
      <c r="I479" s="1336" t="s">
        <v>1653</v>
      </c>
      <c r="J479" s="1342" t="s">
        <v>876</v>
      </c>
      <c r="K479" s="1336">
        <v>0</v>
      </c>
      <c r="L479" s="1336">
        <v>0</v>
      </c>
      <c r="M479" s="1336">
        <v>0</v>
      </c>
      <c r="N479" s="1337" t="s">
        <v>204</v>
      </c>
      <c r="O479" s="1631">
        <v>6298913.1112604346</v>
      </c>
      <c r="P479" s="1573" t="s">
        <v>123</v>
      </c>
      <c r="Q479" s="1539" t="s">
        <v>3530</v>
      </c>
      <c r="R479" s="1511" t="str">
        <f t="shared" si="202"/>
        <v>2.08.01</v>
      </c>
      <c r="S479" s="1512" t="str">
        <f t="shared" si="214"/>
        <v>ALAT KEDOKTERAN</v>
      </c>
      <c r="T479" s="1512">
        <f t="shared" si="215"/>
        <v>5</v>
      </c>
      <c r="U479" s="1608">
        <f t="shared" si="203"/>
        <v>1259782.6222520869</v>
      </c>
      <c r="V479" s="1514">
        <f t="shared" si="204"/>
        <v>7</v>
      </c>
      <c r="W479" s="1609">
        <f t="shared" si="205"/>
        <v>6298913.1112604346</v>
      </c>
      <c r="X479" s="1609">
        <f t="shared" si="206"/>
        <v>0</v>
      </c>
      <c r="Y479" s="1609">
        <f t="shared" si="207"/>
        <v>0</v>
      </c>
      <c r="Z479" s="1609">
        <f t="shared" si="208"/>
        <v>0</v>
      </c>
      <c r="AA479" s="1609">
        <f t="shared" si="209"/>
        <v>0</v>
      </c>
      <c r="AB479" s="1609">
        <f t="shared" si="210"/>
        <v>0</v>
      </c>
      <c r="AC479" s="1513">
        <f t="shared" si="211"/>
        <v>0</v>
      </c>
      <c r="AD479" s="1515">
        <f t="shared" si="212"/>
        <v>2007</v>
      </c>
      <c r="AE479" s="1552">
        <f t="shared" si="216"/>
        <v>0</v>
      </c>
      <c r="AF479" s="1516">
        <f t="shared" si="213"/>
        <v>6298913.1112604346</v>
      </c>
      <c r="AG479" s="1550">
        <f t="shared" si="200"/>
        <v>6298913.1112604346</v>
      </c>
      <c r="AH479" s="1546">
        <f t="shared" si="201"/>
        <v>6298913.1112604346</v>
      </c>
      <c r="AI479" s="1546">
        <f t="shared" si="201"/>
        <v>6298913.1112604346</v>
      </c>
      <c r="AJ479" s="1518"/>
      <c r="AK479" s="1518"/>
      <c r="AL479" s="1518"/>
      <c r="AM479" s="1518"/>
      <c r="AN479" s="1518"/>
      <c r="AO479" s="1518"/>
      <c r="AP479" s="1518"/>
    </row>
    <row r="480" spans="1:42" s="1520" customFormat="1" ht="38" customHeight="1">
      <c r="A480" s="1563"/>
      <c r="B480" s="1337" t="s">
        <v>3560</v>
      </c>
      <c r="C480" s="1335" t="s">
        <v>2517</v>
      </c>
      <c r="D480" s="1397" t="s">
        <v>733</v>
      </c>
      <c r="E480" s="1336" t="s">
        <v>819</v>
      </c>
      <c r="F480" s="1336">
        <v>0</v>
      </c>
      <c r="G480" s="1362" t="s">
        <v>1581</v>
      </c>
      <c r="H480" s="1337">
        <v>2007</v>
      </c>
      <c r="I480" s="1336" t="s">
        <v>1653</v>
      </c>
      <c r="J480" s="1342"/>
      <c r="K480" s="1336">
        <v>0</v>
      </c>
      <c r="L480" s="1336">
        <v>0</v>
      </c>
      <c r="M480" s="1336">
        <v>0</v>
      </c>
      <c r="N480" s="1337" t="s">
        <v>204</v>
      </c>
      <c r="O480" s="1631">
        <v>25277827.475568343</v>
      </c>
      <c r="P480" s="1573" t="s">
        <v>123</v>
      </c>
      <c r="Q480" s="1539"/>
      <c r="R480" s="1511" t="str">
        <f t="shared" si="202"/>
        <v>2.08.01</v>
      </c>
      <c r="S480" s="1512" t="str">
        <f t="shared" si="214"/>
        <v>ALAT KEDOKTERAN</v>
      </c>
      <c r="T480" s="1512">
        <f t="shared" si="215"/>
        <v>5</v>
      </c>
      <c r="U480" s="1608">
        <f t="shared" si="203"/>
        <v>5055565.495113669</v>
      </c>
      <c r="V480" s="1514">
        <f t="shared" si="204"/>
        <v>7</v>
      </c>
      <c r="W480" s="1609">
        <f t="shared" si="205"/>
        <v>25277827.475568343</v>
      </c>
      <c r="X480" s="1609">
        <f t="shared" si="206"/>
        <v>0</v>
      </c>
      <c r="Y480" s="1609">
        <f t="shared" si="207"/>
        <v>0</v>
      </c>
      <c r="Z480" s="1609">
        <f t="shared" si="208"/>
        <v>0</v>
      </c>
      <c r="AA480" s="1609">
        <f t="shared" si="209"/>
        <v>0</v>
      </c>
      <c r="AB480" s="1609">
        <f t="shared" si="210"/>
        <v>0</v>
      </c>
      <c r="AC480" s="1513">
        <f t="shared" si="211"/>
        <v>0</v>
      </c>
      <c r="AD480" s="1515">
        <f t="shared" si="212"/>
        <v>2007</v>
      </c>
      <c r="AE480" s="1552">
        <f t="shared" si="216"/>
        <v>0</v>
      </c>
      <c r="AF480" s="1516">
        <f t="shared" si="213"/>
        <v>25277827.475568343</v>
      </c>
      <c r="AG480" s="1550">
        <f t="shared" si="200"/>
        <v>25277827.475568343</v>
      </c>
      <c r="AH480" s="1546">
        <f t="shared" si="201"/>
        <v>25277827.475568343</v>
      </c>
      <c r="AI480" s="1546">
        <f t="shared" si="201"/>
        <v>25277827.475568343</v>
      </c>
      <c r="AJ480" s="1518"/>
      <c r="AK480" s="1518"/>
      <c r="AL480" s="1518"/>
      <c r="AM480" s="1518"/>
      <c r="AN480" s="1518"/>
      <c r="AO480" s="1518"/>
      <c r="AP480" s="1518"/>
    </row>
    <row r="481" spans="1:42" s="1520" customFormat="1" ht="38" customHeight="1">
      <c r="A481" s="1563"/>
      <c r="B481" s="1337" t="s">
        <v>2963</v>
      </c>
      <c r="C481" s="1335" t="s">
        <v>382</v>
      </c>
      <c r="D481" s="1397" t="s">
        <v>733</v>
      </c>
      <c r="E481" s="1336" t="s">
        <v>822</v>
      </c>
      <c r="F481" s="1336">
        <v>0</v>
      </c>
      <c r="G481" s="1362" t="s">
        <v>1581</v>
      </c>
      <c r="H481" s="1337">
        <v>2007</v>
      </c>
      <c r="I481" s="1336" t="s">
        <v>1654</v>
      </c>
      <c r="J481" s="1342" t="s">
        <v>861</v>
      </c>
      <c r="K481" s="1336">
        <v>0</v>
      </c>
      <c r="L481" s="1336">
        <v>0</v>
      </c>
      <c r="M481" s="1336">
        <v>0</v>
      </c>
      <c r="N481" s="1337" t="s">
        <v>204</v>
      </c>
      <c r="O481" s="1631">
        <v>9005606.2977441475</v>
      </c>
      <c r="P481" s="1573" t="s">
        <v>123</v>
      </c>
      <c r="Q481" s="1539"/>
      <c r="R481" s="1511" t="str">
        <f t="shared" si="202"/>
        <v>2.08.01</v>
      </c>
      <c r="S481" s="1512" t="str">
        <f t="shared" si="214"/>
        <v>ALAT KEDOKTERAN</v>
      </c>
      <c r="T481" s="1512">
        <f t="shared" si="215"/>
        <v>5</v>
      </c>
      <c r="U481" s="1608">
        <f t="shared" si="203"/>
        <v>1801121.2595488294</v>
      </c>
      <c r="V481" s="1514">
        <f t="shared" si="204"/>
        <v>7</v>
      </c>
      <c r="W481" s="1609">
        <f t="shared" si="205"/>
        <v>9005606.2977441475</v>
      </c>
      <c r="X481" s="1609">
        <f t="shared" si="206"/>
        <v>0</v>
      </c>
      <c r="Y481" s="1609">
        <f t="shared" si="207"/>
        <v>0</v>
      </c>
      <c r="Z481" s="1609">
        <f t="shared" si="208"/>
        <v>0</v>
      </c>
      <c r="AA481" s="1609">
        <f t="shared" si="209"/>
        <v>0</v>
      </c>
      <c r="AB481" s="1609">
        <f t="shared" si="210"/>
        <v>0</v>
      </c>
      <c r="AC481" s="1513">
        <f t="shared" si="211"/>
        <v>0</v>
      </c>
      <c r="AD481" s="1515">
        <f t="shared" si="212"/>
        <v>2007</v>
      </c>
      <c r="AE481" s="1552">
        <f t="shared" si="216"/>
        <v>0</v>
      </c>
      <c r="AF481" s="1516">
        <f t="shared" si="213"/>
        <v>9005606.2977441475</v>
      </c>
      <c r="AG481" s="1550">
        <f t="shared" si="200"/>
        <v>9005606.2977441475</v>
      </c>
      <c r="AH481" s="1546">
        <f t="shared" si="201"/>
        <v>9005606.2977441475</v>
      </c>
      <c r="AI481" s="1546">
        <f t="shared" si="201"/>
        <v>9005606.2977441475</v>
      </c>
      <c r="AJ481" s="1518"/>
      <c r="AK481" s="1518"/>
      <c r="AL481" s="1518"/>
      <c r="AM481" s="1518"/>
      <c r="AN481" s="1518"/>
      <c r="AO481" s="1518"/>
      <c r="AP481" s="1518"/>
    </row>
    <row r="482" spans="1:42" s="1520" customFormat="1" ht="38" customHeight="1">
      <c r="A482" s="1563"/>
      <c r="B482" s="1337" t="s">
        <v>2973</v>
      </c>
      <c r="C482" s="1335" t="s">
        <v>2540</v>
      </c>
      <c r="D482" s="1397" t="s">
        <v>732</v>
      </c>
      <c r="E482" s="1336" t="s">
        <v>1672</v>
      </c>
      <c r="F482" s="1336">
        <v>0</v>
      </c>
      <c r="G482" s="1362" t="s">
        <v>225</v>
      </c>
      <c r="H482" s="1337">
        <v>2007</v>
      </c>
      <c r="I482" s="1336" t="s">
        <v>1653</v>
      </c>
      <c r="J482" s="1342" t="s">
        <v>871</v>
      </c>
      <c r="K482" s="1336">
        <v>0</v>
      </c>
      <c r="L482" s="1336">
        <v>0</v>
      </c>
      <c r="M482" s="1336">
        <v>0</v>
      </c>
      <c r="N482" s="1337" t="s">
        <v>204</v>
      </c>
      <c r="O482" s="1631">
        <v>1059988.35682982</v>
      </c>
      <c r="P482" s="1573" t="s">
        <v>123</v>
      </c>
      <c r="Q482" s="1539"/>
      <c r="R482" s="1511" t="str">
        <f t="shared" si="202"/>
        <v>2.08.01</v>
      </c>
      <c r="S482" s="1512" t="str">
        <f t="shared" si="214"/>
        <v>ALAT KEDOKTERAN</v>
      </c>
      <c r="T482" s="1512">
        <f t="shared" si="215"/>
        <v>5</v>
      </c>
      <c r="U482" s="1608">
        <f t="shared" si="203"/>
        <v>211997.67136596399</v>
      </c>
      <c r="V482" s="1514">
        <f t="shared" si="204"/>
        <v>7</v>
      </c>
      <c r="W482" s="1609">
        <f t="shared" si="205"/>
        <v>1059988.35682982</v>
      </c>
      <c r="X482" s="1609">
        <f t="shared" si="206"/>
        <v>0</v>
      </c>
      <c r="Y482" s="1609">
        <f t="shared" si="207"/>
        <v>0</v>
      </c>
      <c r="Z482" s="1609">
        <f t="shared" si="208"/>
        <v>0</v>
      </c>
      <c r="AA482" s="1609">
        <f t="shared" si="209"/>
        <v>0</v>
      </c>
      <c r="AB482" s="1609">
        <f t="shared" si="210"/>
        <v>0</v>
      </c>
      <c r="AC482" s="1513">
        <f t="shared" si="211"/>
        <v>0</v>
      </c>
      <c r="AD482" s="1515">
        <f t="shared" si="212"/>
        <v>2007</v>
      </c>
      <c r="AE482" s="1552">
        <f t="shared" si="216"/>
        <v>0</v>
      </c>
      <c r="AF482" s="1516">
        <f t="shared" si="213"/>
        <v>1059988.35682982</v>
      </c>
      <c r="AG482" s="1550">
        <f t="shared" si="200"/>
        <v>1059988.35682982</v>
      </c>
      <c r="AH482" s="1546">
        <f t="shared" si="201"/>
        <v>1059988.35682982</v>
      </c>
      <c r="AI482" s="1546">
        <f t="shared" si="201"/>
        <v>1059988.35682982</v>
      </c>
      <c r="AJ482" s="1518"/>
      <c r="AK482" s="1518"/>
      <c r="AL482" s="1518"/>
      <c r="AM482" s="1518"/>
      <c r="AN482" s="1518"/>
      <c r="AO482" s="1518"/>
      <c r="AP482" s="1518"/>
    </row>
    <row r="483" spans="1:42" s="1520" customFormat="1" ht="38" customHeight="1">
      <c r="A483" s="1563"/>
      <c r="B483" s="1337" t="s">
        <v>2263</v>
      </c>
      <c r="C483" s="1335" t="s">
        <v>2541</v>
      </c>
      <c r="D483" s="1397" t="s">
        <v>733</v>
      </c>
      <c r="E483" s="1336" t="s">
        <v>825</v>
      </c>
      <c r="F483" s="1336">
        <v>0</v>
      </c>
      <c r="G483" s="1362" t="s">
        <v>1581</v>
      </c>
      <c r="H483" s="1337">
        <v>2007</v>
      </c>
      <c r="I483" s="1336" t="s">
        <v>1654</v>
      </c>
      <c r="J483" s="1342" t="s">
        <v>871</v>
      </c>
      <c r="K483" s="1336">
        <v>0</v>
      </c>
      <c r="L483" s="1336">
        <v>0</v>
      </c>
      <c r="M483" s="1336">
        <v>0</v>
      </c>
      <c r="N483" s="1337" t="s">
        <v>204</v>
      </c>
      <c r="O483" s="1631">
        <v>8561995.7917819396</v>
      </c>
      <c r="P483" s="1573" t="s">
        <v>123</v>
      </c>
      <c r="Q483" s="1539" t="s">
        <v>3530</v>
      </c>
      <c r="R483" s="1511" t="str">
        <f t="shared" si="202"/>
        <v>2.08.01</v>
      </c>
      <c r="S483" s="1512" t="str">
        <f t="shared" si="214"/>
        <v>ALAT KEDOKTERAN</v>
      </c>
      <c r="T483" s="1512">
        <f t="shared" si="215"/>
        <v>5</v>
      </c>
      <c r="U483" s="1608">
        <f t="shared" si="203"/>
        <v>1712399.1583563879</v>
      </c>
      <c r="V483" s="1514">
        <f t="shared" si="204"/>
        <v>7</v>
      </c>
      <c r="W483" s="1609">
        <f t="shared" si="205"/>
        <v>8561995.7917819396</v>
      </c>
      <c r="X483" s="1609">
        <f t="shared" si="206"/>
        <v>0</v>
      </c>
      <c r="Y483" s="1609">
        <f t="shared" si="207"/>
        <v>0</v>
      </c>
      <c r="Z483" s="1609">
        <f t="shared" si="208"/>
        <v>0</v>
      </c>
      <c r="AA483" s="1609">
        <f t="shared" si="209"/>
        <v>0</v>
      </c>
      <c r="AB483" s="1609">
        <f t="shared" si="210"/>
        <v>0</v>
      </c>
      <c r="AC483" s="1513">
        <f t="shared" si="211"/>
        <v>0</v>
      </c>
      <c r="AD483" s="1515">
        <f t="shared" si="212"/>
        <v>2007</v>
      </c>
      <c r="AE483" s="1552">
        <f t="shared" si="216"/>
        <v>0</v>
      </c>
      <c r="AF483" s="1516">
        <f t="shared" si="213"/>
        <v>8561995.7917819396</v>
      </c>
      <c r="AG483" s="1550">
        <f t="shared" si="200"/>
        <v>8561995.7917819396</v>
      </c>
      <c r="AH483" s="1546">
        <f t="shared" si="201"/>
        <v>8561995.7917819396</v>
      </c>
      <c r="AI483" s="1546">
        <f t="shared" si="201"/>
        <v>8561995.7917819396</v>
      </c>
      <c r="AJ483" s="1518"/>
      <c r="AK483" s="1518"/>
      <c r="AL483" s="1518"/>
      <c r="AM483" s="1518"/>
      <c r="AN483" s="1518"/>
      <c r="AO483" s="1518"/>
      <c r="AP483" s="1518"/>
    </row>
    <row r="484" spans="1:42" s="1520" customFormat="1" ht="38" customHeight="1">
      <c r="A484" s="1563"/>
      <c r="B484" s="1337" t="s">
        <v>2263</v>
      </c>
      <c r="C484" s="1335" t="s">
        <v>2542</v>
      </c>
      <c r="D484" s="1397" t="s">
        <v>732</v>
      </c>
      <c r="E484" s="1336" t="s">
        <v>826</v>
      </c>
      <c r="F484" s="1336">
        <v>0</v>
      </c>
      <c r="G484" s="1362" t="s">
        <v>1581</v>
      </c>
      <c r="H484" s="1337">
        <v>2007</v>
      </c>
      <c r="I484" s="1336" t="s">
        <v>1653</v>
      </c>
      <c r="J484" s="1342"/>
      <c r="K484" s="1336">
        <v>0</v>
      </c>
      <c r="L484" s="1336">
        <v>0</v>
      </c>
      <c r="M484" s="1336">
        <v>0</v>
      </c>
      <c r="N484" s="1337" t="s">
        <v>204</v>
      </c>
      <c r="O484" s="1631">
        <v>7818217.3939230219</v>
      </c>
      <c r="P484" s="1573" t="s">
        <v>123</v>
      </c>
      <c r="Q484" s="1539" t="s">
        <v>3530</v>
      </c>
      <c r="R484" s="1511" t="str">
        <f t="shared" si="202"/>
        <v>2.08.01</v>
      </c>
      <c r="S484" s="1512" t="str">
        <f t="shared" si="214"/>
        <v>ALAT KEDOKTERAN</v>
      </c>
      <c r="T484" s="1512">
        <f t="shared" si="215"/>
        <v>5</v>
      </c>
      <c r="U484" s="1608">
        <f t="shared" si="203"/>
        <v>1563643.4787846045</v>
      </c>
      <c r="V484" s="1514">
        <f t="shared" si="204"/>
        <v>7</v>
      </c>
      <c r="W484" s="1609">
        <f t="shared" si="205"/>
        <v>7818217.3939230219</v>
      </c>
      <c r="X484" s="1609">
        <f t="shared" si="206"/>
        <v>0</v>
      </c>
      <c r="Y484" s="1609">
        <f t="shared" si="207"/>
        <v>0</v>
      </c>
      <c r="Z484" s="1609">
        <f t="shared" si="208"/>
        <v>0</v>
      </c>
      <c r="AA484" s="1609">
        <f t="shared" si="209"/>
        <v>0</v>
      </c>
      <c r="AB484" s="1609">
        <f t="shared" si="210"/>
        <v>0</v>
      </c>
      <c r="AC484" s="1513">
        <f t="shared" si="211"/>
        <v>0</v>
      </c>
      <c r="AD484" s="1515">
        <f t="shared" si="212"/>
        <v>2007</v>
      </c>
      <c r="AE484" s="1552">
        <f t="shared" si="216"/>
        <v>0</v>
      </c>
      <c r="AF484" s="1516">
        <f t="shared" si="213"/>
        <v>7818217.3939230219</v>
      </c>
      <c r="AG484" s="1550">
        <f t="shared" si="200"/>
        <v>7818217.3939230219</v>
      </c>
      <c r="AH484" s="1546">
        <f t="shared" si="201"/>
        <v>7818217.3939230219</v>
      </c>
      <c r="AI484" s="1546">
        <f t="shared" si="201"/>
        <v>7818217.3939230219</v>
      </c>
      <c r="AJ484" s="1518"/>
      <c r="AK484" s="1518"/>
      <c r="AL484" s="1518"/>
      <c r="AM484" s="1518"/>
      <c r="AN484" s="1518"/>
      <c r="AO484" s="1518"/>
      <c r="AP484" s="1518"/>
    </row>
    <row r="485" spans="1:42" s="1520" customFormat="1" ht="38" customHeight="1">
      <c r="A485" s="1563"/>
      <c r="B485" s="1337" t="s">
        <v>3561</v>
      </c>
      <c r="C485" s="1335" t="s">
        <v>2548</v>
      </c>
      <c r="D485" s="1397" t="s">
        <v>732</v>
      </c>
      <c r="E485" s="1336" t="s">
        <v>1685</v>
      </c>
      <c r="F485" s="1336">
        <v>0</v>
      </c>
      <c r="G485" s="1362" t="s">
        <v>238</v>
      </c>
      <c r="H485" s="1337">
        <v>2007</v>
      </c>
      <c r="I485" s="1336" t="s">
        <v>1654</v>
      </c>
      <c r="J485" s="1342"/>
      <c r="K485" s="1336">
        <v>0</v>
      </c>
      <c r="L485" s="1336">
        <v>0</v>
      </c>
      <c r="M485" s="1336">
        <v>0</v>
      </c>
      <c r="N485" s="1337" t="s">
        <v>204</v>
      </c>
      <c r="O485" s="1631">
        <v>1712260.5259341698</v>
      </c>
      <c r="P485" s="1573" t="s">
        <v>123</v>
      </c>
      <c r="Q485" s="1539"/>
      <c r="R485" s="1511" t="str">
        <f t="shared" si="202"/>
        <v>2.08.01</v>
      </c>
      <c r="S485" s="1512" t="str">
        <f t="shared" si="214"/>
        <v>ALAT KEDOKTERAN</v>
      </c>
      <c r="T485" s="1512">
        <f t="shared" si="215"/>
        <v>5</v>
      </c>
      <c r="U485" s="1608">
        <f t="shared" si="203"/>
        <v>342452.10518683394</v>
      </c>
      <c r="V485" s="1514">
        <f t="shared" si="204"/>
        <v>7</v>
      </c>
      <c r="W485" s="1609">
        <f t="shared" si="205"/>
        <v>1712260.5259341698</v>
      </c>
      <c r="X485" s="1609">
        <f t="shared" si="206"/>
        <v>0</v>
      </c>
      <c r="Y485" s="1609">
        <f t="shared" si="207"/>
        <v>0</v>
      </c>
      <c r="Z485" s="1609">
        <f t="shared" si="208"/>
        <v>0</v>
      </c>
      <c r="AA485" s="1609">
        <f t="shared" si="209"/>
        <v>0</v>
      </c>
      <c r="AB485" s="1609">
        <f t="shared" si="210"/>
        <v>0</v>
      </c>
      <c r="AC485" s="1513">
        <f t="shared" si="211"/>
        <v>0</v>
      </c>
      <c r="AD485" s="1515">
        <f t="shared" si="212"/>
        <v>2007</v>
      </c>
      <c r="AE485" s="1552">
        <f t="shared" si="216"/>
        <v>0</v>
      </c>
      <c r="AF485" s="1516">
        <f t="shared" si="213"/>
        <v>1712260.5259341698</v>
      </c>
      <c r="AG485" s="1550">
        <f t="shared" si="200"/>
        <v>1712260.5259341698</v>
      </c>
      <c r="AH485" s="1546">
        <f t="shared" si="201"/>
        <v>1712260.5259341698</v>
      </c>
      <c r="AI485" s="1546">
        <f t="shared" si="201"/>
        <v>1712260.5259341698</v>
      </c>
      <c r="AJ485" s="1518"/>
      <c r="AK485" s="1518"/>
      <c r="AL485" s="1518"/>
      <c r="AM485" s="1518"/>
      <c r="AN485" s="1518"/>
      <c r="AO485" s="1518"/>
      <c r="AP485" s="1518"/>
    </row>
    <row r="486" spans="1:42" s="1520" customFormat="1" ht="38" customHeight="1">
      <c r="A486" s="1563"/>
      <c r="B486" s="1337" t="s">
        <v>2923</v>
      </c>
      <c r="C486" s="1335" t="s">
        <v>409</v>
      </c>
      <c r="D486" s="1397" t="s">
        <v>732</v>
      </c>
      <c r="E486" s="1336" t="s">
        <v>1686</v>
      </c>
      <c r="F486" s="1336">
        <v>0</v>
      </c>
      <c r="G486" s="1362" t="s">
        <v>1581</v>
      </c>
      <c r="H486" s="1337">
        <v>2007</v>
      </c>
      <c r="I486" s="1336" t="s">
        <v>1653</v>
      </c>
      <c r="J486" s="1342" t="s">
        <v>876</v>
      </c>
      <c r="K486" s="1336">
        <v>0</v>
      </c>
      <c r="L486" s="1336">
        <v>0</v>
      </c>
      <c r="M486" s="1336">
        <v>0</v>
      </c>
      <c r="N486" s="1337" t="s">
        <v>204</v>
      </c>
      <c r="O486" s="1631">
        <v>13569173.71499165</v>
      </c>
      <c r="P486" s="1573" t="s">
        <v>123</v>
      </c>
      <c r="Q486" s="1539"/>
      <c r="R486" s="1511" t="str">
        <f t="shared" si="202"/>
        <v>2.08.01</v>
      </c>
      <c r="S486" s="1512" t="str">
        <f t="shared" si="214"/>
        <v>ALAT KEDOKTERAN</v>
      </c>
      <c r="T486" s="1512">
        <f t="shared" si="215"/>
        <v>5</v>
      </c>
      <c r="U486" s="1608">
        <f t="shared" si="203"/>
        <v>2713834.7429983299</v>
      </c>
      <c r="V486" s="1514">
        <f t="shared" si="204"/>
        <v>7</v>
      </c>
      <c r="W486" s="1609">
        <f t="shared" si="205"/>
        <v>13569173.71499165</v>
      </c>
      <c r="X486" s="1609">
        <f t="shared" si="206"/>
        <v>0</v>
      </c>
      <c r="Y486" s="1609">
        <f t="shared" si="207"/>
        <v>0</v>
      </c>
      <c r="Z486" s="1609">
        <f t="shared" si="208"/>
        <v>0</v>
      </c>
      <c r="AA486" s="1609">
        <f t="shared" si="209"/>
        <v>0</v>
      </c>
      <c r="AB486" s="1609">
        <f t="shared" si="210"/>
        <v>0</v>
      </c>
      <c r="AC486" s="1513">
        <f t="shared" si="211"/>
        <v>0</v>
      </c>
      <c r="AD486" s="1515">
        <f t="shared" si="212"/>
        <v>2007</v>
      </c>
      <c r="AE486" s="1552">
        <f t="shared" si="216"/>
        <v>0</v>
      </c>
      <c r="AF486" s="1516">
        <f t="shared" si="213"/>
        <v>13569173.71499165</v>
      </c>
      <c r="AG486" s="1550">
        <f t="shared" si="200"/>
        <v>13569173.71499165</v>
      </c>
      <c r="AH486" s="1546">
        <f t="shared" si="201"/>
        <v>13569173.71499165</v>
      </c>
      <c r="AI486" s="1546">
        <f t="shared" si="201"/>
        <v>13569173.71499165</v>
      </c>
      <c r="AJ486" s="1518"/>
      <c r="AK486" s="1518"/>
      <c r="AL486" s="1518"/>
      <c r="AM486" s="1518"/>
      <c r="AN486" s="1518"/>
      <c r="AO486" s="1518"/>
      <c r="AP486" s="1518"/>
    </row>
    <row r="487" spans="1:42" s="1520" customFormat="1" ht="38" customHeight="1">
      <c r="A487" s="1563"/>
      <c r="B487" s="1337" t="s">
        <v>2936</v>
      </c>
      <c r="C487" s="1335" t="s">
        <v>2514</v>
      </c>
      <c r="D487" s="1397" t="s">
        <v>732</v>
      </c>
      <c r="E487" s="1336" t="s">
        <v>1687</v>
      </c>
      <c r="F487" s="1336">
        <v>0</v>
      </c>
      <c r="G487" s="1362" t="s">
        <v>1581</v>
      </c>
      <c r="H487" s="1337">
        <v>2007</v>
      </c>
      <c r="I487" s="1336" t="s">
        <v>1653</v>
      </c>
      <c r="J487" s="1342" t="s">
        <v>880</v>
      </c>
      <c r="K487" s="1336">
        <v>0</v>
      </c>
      <c r="L487" s="1336">
        <v>0</v>
      </c>
      <c r="M487" s="1336">
        <v>0</v>
      </c>
      <c r="N487" s="1337" t="s">
        <v>204</v>
      </c>
      <c r="O487" s="1631">
        <v>6435739.779953517</v>
      </c>
      <c r="P487" s="1573" t="s">
        <v>123</v>
      </c>
      <c r="Q487" s="1539"/>
      <c r="R487" s="1511" t="str">
        <f t="shared" si="202"/>
        <v>2.08.01</v>
      </c>
      <c r="S487" s="1512" t="str">
        <f t="shared" si="214"/>
        <v>ALAT KEDOKTERAN</v>
      </c>
      <c r="T487" s="1512">
        <f t="shared" si="215"/>
        <v>5</v>
      </c>
      <c r="U487" s="1608">
        <f t="shared" si="203"/>
        <v>1287147.9559907033</v>
      </c>
      <c r="V487" s="1514">
        <f t="shared" si="204"/>
        <v>7</v>
      </c>
      <c r="W487" s="1609">
        <f t="shared" si="205"/>
        <v>6435739.779953517</v>
      </c>
      <c r="X487" s="1609">
        <f t="shared" si="206"/>
        <v>0</v>
      </c>
      <c r="Y487" s="1609">
        <f t="shared" si="207"/>
        <v>0</v>
      </c>
      <c r="Z487" s="1609">
        <f t="shared" si="208"/>
        <v>0</v>
      </c>
      <c r="AA487" s="1609">
        <f t="shared" si="209"/>
        <v>0</v>
      </c>
      <c r="AB487" s="1609">
        <f t="shared" si="210"/>
        <v>0</v>
      </c>
      <c r="AC487" s="1513">
        <f t="shared" si="211"/>
        <v>0</v>
      </c>
      <c r="AD487" s="1515">
        <f t="shared" si="212"/>
        <v>2007</v>
      </c>
      <c r="AE487" s="1552">
        <f t="shared" si="216"/>
        <v>0</v>
      </c>
      <c r="AF487" s="1516">
        <f t="shared" si="213"/>
        <v>6435739.779953517</v>
      </c>
      <c r="AG487" s="1550">
        <f t="shared" si="200"/>
        <v>6435739.779953517</v>
      </c>
      <c r="AH487" s="1546">
        <f t="shared" si="201"/>
        <v>6435739.779953517</v>
      </c>
      <c r="AI487" s="1546">
        <f t="shared" si="201"/>
        <v>6435739.779953517</v>
      </c>
      <c r="AJ487" s="1518"/>
      <c r="AK487" s="1518"/>
      <c r="AL487" s="1518"/>
      <c r="AM487" s="1518"/>
      <c r="AN487" s="1518"/>
      <c r="AO487" s="1518"/>
      <c r="AP487" s="1518"/>
    </row>
    <row r="488" spans="1:42" s="1520" customFormat="1" ht="38" customHeight="1">
      <c r="A488" s="1563"/>
      <c r="B488" s="1337" t="s">
        <v>3557</v>
      </c>
      <c r="C488" s="1335" t="s">
        <v>2528</v>
      </c>
      <c r="D488" s="1397" t="s">
        <v>733</v>
      </c>
      <c r="E488" s="1336" t="s">
        <v>819</v>
      </c>
      <c r="F488" s="1336">
        <v>0</v>
      </c>
      <c r="G488" s="1342" t="s">
        <v>223</v>
      </c>
      <c r="H488" s="1337">
        <v>2007</v>
      </c>
      <c r="I488" s="1336" t="s">
        <v>1653</v>
      </c>
      <c r="J488" s="1342" t="s">
        <v>878</v>
      </c>
      <c r="K488" s="1336">
        <v>0</v>
      </c>
      <c r="L488" s="1336">
        <v>0</v>
      </c>
      <c r="M488" s="1336">
        <v>0</v>
      </c>
      <c r="N488" s="1337" t="s">
        <v>204</v>
      </c>
      <c r="O488" s="1631">
        <v>36853634.730784111</v>
      </c>
      <c r="P488" s="1573" t="s">
        <v>123</v>
      </c>
      <c r="Q488" s="1539"/>
      <c r="R488" s="1511" t="str">
        <f t="shared" si="202"/>
        <v>2.08.01</v>
      </c>
      <c r="S488" s="1512" t="str">
        <f t="shared" si="214"/>
        <v>ALAT KEDOKTERAN</v>
      </c>
      <c r="T488" s="1512">
        <f t="shared" si="215"/>
        <v>5</v>
      </c>
      <c r="U488" s="1608">
        <f t="shared" si="203"/>
        <v>7370726.9461568221</v>
      </c>
      <c r="V488" s="1514">
        <f t="shared" si="204"/>
        <v>7</v>
      </c>
      <c r="W488" s="1609">
        <f t="shared" si="205"/>
        <v>36853634.730784111</v>
      </c>
      <c r="X488" s="1609">
        <f t="shared" si="206"/>
        <v>0</v>
      </c>
      <c r="Y488" s="1609">
        <f t="shared" si="207"/>
        <v>0</v>
      </c>
      <c r="Z488" s="1609">
        <f t="shared" si="208"/>
        <v>0</v>
      </c>
      <c r="AA488" s="1609">
        <f t="shared" si="209"/>
        <v>0</v>
      </c>
      <c r="AB488" s="1609">
        <f t="shared" si="210"/>
        <v>0</v>
      </c>
      <c r="AC488" s="1513">
        <f t="shared" si="211"/>
        <v>0</v>
      </c>
      <c r="AD488" s="1515">
        <f t="shared" si="212"/>
        <v>2007</v>
      </c>
      <c r="AE488" s="1552">
        <f t="shared" si="216"/>
        <v>0</v>
      </c>
      <c r="AF488" s="1516">
        <f t="shared" si="213"/>
        <v>36853634.730784111</v>
      </c>
      <c r="AG488" s="1550">
        <f t="shared" si="200"/>
        <v>36853634.730784111</v>
      </c>
      <c r="AH488" s="1546">
        <f t="shared" si="201"/>
        <v>36853634.730784111</v>
      </c>
      <c r="AI488" s="1546">
        <f t="shared" si="201"/>
        <v>36853634.730784111</v>
      </c>
      <c r="AJ488" s="1518"/>
      <c r="AK488" s="1518"/>
      <c r="AL488" s="1518"/>
      <c r="AM488" s="1518"/>
      <c r="AN488" s="1518"/>
      <c r="AO488" s="1518"/>
      <c r="AP488" s="1518"/>
    </row>
    <row r="489" spans="1:42" s="1520" customFormat="1" ht="38" customHeight="1">
      <c r="A489" s="1563"/>
      <c r="B489" s="1337" t="s">
        <v>2323</v>
      </c>
      <c r="C489" s="1335" t="s">
        <v>2518</v>
      </c>
      <c r="D489" s="1397" t="s">
        <v>732</v>
      </c>
      <c r="E489" s="1336" t="s">
        <v>827</v>
      </c>
      <c r="F489" s="1336">
        <v>0</v>
      </c>
      <c r="G489" s="1362" t="s">
        <v>225</v>
      </c>
      <c r="H489" s="1337">
        <v>2007</v>
      </c>
      <c r="I489" s="1336">
        <v>0</v>
      </c>
      <c r="J489" s="1342" t="s">
        <v>881</v>
      </c>
      <c r="K489" s="1336">
        <v>0</v>
      </c>
      <c r="L489" s="1336">
        <v>0</v>
      </c>
      <c r="M489" s="1336">
        <v>0</v>
      </c>
      <c r="N489" s="1337" t="s">
        <v>204</v>
      </c>
      <c r="O489" s="1631">
        <v>52374861.119217046</v>
      </c>
      <c r="P489" s="1573" t="s">
        <v>123</v>
      </c>
      <c r="Q489" s="1539"/>
      <c r="R489" s="1511" t="str">
        <f t="shared" si="202"/>
        <v>2.08.01</v>
      </c>
      <c r="S489" s="1512" t="str">
        <f t="shared" si="214"/>
        <v>ALAT KEDOKTERAN</v>
      </c>
      <c r="T489" s="1512">
        <f t="shared" si="215"/>
        <v>5</v>
      </c>
      <c r="U489" s="1608">
        <f t="shared" si="203"/>
        <v>10474972.223843409</v>
      </c>
      <c r="V489" s="1514">
        <f t="shared" si="204"/>
        <v>7</v>
      </c>
      <c r="W489" s="1609">
        <f t="shared" si="205"/>
        <v>52374861.119217046</v>
      </c>
      <c r="X489" s="1609">
        <f t="shared" si="206"/>
        <v>0</v>
      </c>
      <c r="Y489" s="1609">
        <f t="shared" si="207"/>
        <v>0</v>
      </c>
      <c r="Z489" s="1609">
        <f t="shared" si="208"/>
        <v>0</v>
      </c>
      <c r="AA489" s="1609">
        <f t="shared" si="209"/>
        <v>0</v>
      </c>
      <c r="AB489" s="1609">
        <f t="shared" si="210"/>
        <v>0</v>
      </c>
      <c r="AC489" s="1513">
        <f t="shared" si="211"/>
        <v>0</v>
      </c>
      <c r="AD489" s="1515">
        <f t="shared" si="212"/>
        <v>2007</v>
      </c>
      <c r="AE489" s="1552">
        <f t="shared" si="216"/>
        <v>0</v>
      </c>
      <c r="AF489" s="1516">
        <f t="shared" si="213"/>
        <v>52374861.119217046</v>
      </c>
      <c r="AG489" s="1550">
        <f t="shared" si="200"/>
        <v>52374861.119217046</v>
      </c>
      <c r="AH489" s="1546">
        <f t="shared" si="201"/>
        <v>52374861.119217046</v>
      </c>
      <c r="AI489" s="1546">
        <f t="shared" si="201"/>
        <v>52374861.119217046</v>
      </c>
      <c r="AJ489" s="1518"/>
      <c r="AK489" s="1518"/>
      <c r="AL489" s="1518"/>
      <c r="AM489" s="1518"/>
      <c r="AN489" s="1518"/>
      <c r="AO489" s="1518"/>
      <c r="AP489" s="1518"/>
    </row>
    <row r="490" spans="1:42" s="1520" customFormat="1" ht="38" customHeight="1">
      <c r="A490" s="1563"/>
      <c r="B490" s="1337" t="s">
        <v>2323</v>
      </c>
      <c r="C490" s="1335" t="s">
        <v>2518</v>
      </c>
      <c r="D490" s="1397" t="s">
        <v>732</v>
      </c>
      <c r="E490" s="1336" t="s">
        <v>1682</v>
      </c>
      <c r="F490" s="1336">
        <v>0</v>
      </c>
      <c r="G490" s="1362" t="s">
        <v>225</v>
      </c>
      <c r="H490" s="1337">
        <v>2007</v>
      </c>
      <c r="I490" s="1336" t="s">
        <v>1653</v>
      </c>
      <c r="J490" s="1342" t="s">
        <v>882</v>
      </c>
      <c r="K490" s="1336">
        <v>0</v>
      </c>
      <c r="L490" s="1336">
        <v>0</v>
      </c>
      <c r="M490" s="1336">
        <v>0</v>
      </c>
      <c r="N490" s="1337" t="s">
        <v>204</v>
      </c>
      <c r="O490" s="1631">
        <v>52374861.119217046</v>
      </c>
      <c r="P490" s="1573" t="s">
        <v>123</v>
      </c>
      <c r="Q490" s="1539"/>
      <c r="R490" s="1511" t="str">
        <f t="shared" si="202"/>
        <v>2.08.01</v>
      </c>
      <c r="S490" s="1512" t="str">
        <f t="shared" si="214"/>
        <v>ALAT KEDOKTERAN</v>
      </c>
      <c r="T490" s="1512">
        <f t="shared" si="215"/>
        <v>5</v>
      </c>
      <c r="U490" s="1608">
        <f t="shared" si="203"/>
        <v>10474972.223843409</v>
      </c>
      <c r="V490" s="1514">
        <f t="shared" si="204"/>
        <v>7</v>
      </c>
      <c r="W490" s="1609">
        <f t="shared" si="205"/>
        <v>52374861.119217046</v>
      </c>
      <c r="X490" s="1609">
        <f t="shared" si="206"/>
        <v>0</v>
      </c>
      <c r="Y490" s="1609">
        <f t="shared" si="207"/>
        <v>0</v>
      </c>
      <c r="Z490" s="1609">
        <f t="shared" si="208"/>
        <v>0</v>
      </c>
      <c r="AA490" s="1609">
        <f t="shared" si="209"/>
        <v>0</v>
      </c>
      <c r="AB490" s="1609">
        <f t="shared" si="210"/>
        <v>0</v>
      </c>
      <c r="AC490" s="1513">
        <f t="shared" si="211"/>
        <v>0</v>
      </c>
      <c r="AD490" s="1515">
        <f t="shared" si="212"/>
        <v>2007</v>
      </c>
      <c r="AE490" s="1552">
        <f t="shared" si="216"/>
        <v>0</v>
      </c>
      <c r="AF490" s="1516">
        <f t="shared" si="213"/>
        <v>52374861.119217046</v>
      </c>
      <c r="AG490" s="1550">
        <f t="shared" si="200"/>
        <v>52374861.119217046</v>
      </c>
      <c r="AH490" s="1546">
        <f t="shared" si="201"/>
        <v>52374861.119217046</v>
      </c>
      <c r="AI490" s="1546">
        <f t="shared" si="201"/>
        <v>52374861.119217046</v>
      </c>
      <c r="AJ490" s="1518"/>
      <c r="AK490" s="1518"/>
      <c r="AL490" s="1518"/>
      <c r="AM490" s="1518"/>
      <c r="AN490" s="1518"/>
      <c r="AO490" s="1518"/>
      <c r="AP490" s="1518"/>
    </row>
    <row r="491" spans="1:42" s="1520" customFormat="1" ht="38" customHeight="1">
      <c r="A491" s="1563"/>
      <c r="B491" s="1337" t="s">
        <v>2263</v>
      </c>
      <c r="C491" s="1335" t="s">
        <v>2558</v>
      </c>
      <c r="D491" s="1397" t="s">
        <v>732</v>
      </c>
      <c r="E491" s="1336" t="s">
        <v>1681</v>
      </c>
      <c r="F491" s="1336">
        <v>0</v>
      </c>
      <c r="G491" s="1362" t="s">
        <v>1587</v>
      </c>
      <c r="H491" s="1337">
        <v>2007</v>
      </c>
      <c r="I491" s="1336" t="s">
        <v>1654</v>
      </c>
      <c r="J491" s="1342" t="s">
        <v>883</v>
      </c>
      <c r="K491" s="1336">
        <v>0</v>
      </c>
      <c r="L491" s="1336">
        <v>0</v>
      </c>
      <c r="M491" s="1336">
        <v>0</v>
      </c>
      <c r="N491" s="1337" t="s">
        <v>204</v>
      </c>
      <c r="O491" s="1631">
        <v>8403365.4219065532</v>
      </c>
      <c r="P491" s="1573" t="s">
        <v>123</v>
      </c>
      <c r="Q491" s="1539" t="s">
        <v>3530</v>
      </c>
      <c r="R491" s="1511" t="str">
        <f t="shared" si="202"/>
        <v>2.08.01</v>
      </c>
      <c r="S491" s="1512" t="str">
        <f t="shared" si="214"/>
        <v>ALAT KEDOKTERAN</v>
      </c>
      <c r="T491" s="1512">
        <f t="shared" si="215"/>
        <v>5</v>
      </c>
      <c r="U491" s="1608">
        <f t="shared" si="203"/>
        <v>1680673.0843813107</v>
      </c>
      <c r="V491" s="1514">
        <f t="shared" si="204"/>
        <v>7</v>
      </c>
      <c r="W491" s="1609">
        <f t="shared" si="205"/>
        <v>8403365.4219065532</v>
      </c>
      <c r="X491" s="1609">
        <f t="shared" si="206"/>
        <v>0</v>
      </c>
      <c r="Y491" s="1609">
        <f t="shared" si="207"/>
        <v>0</v>
      </c>
      <c r="Z491" s="1609">
        <f t="shared" si="208"/>
        <v>0</v>
      </c>
      <c r="AA491" s="1609">
        <f t="shared" si="209"/>
        <v>0</v>
      </c>
      <c r="AB491" s="1609">
        <f t="shared" si="210"/>
        <v>0</v>
      </c>
      <c r="AC491" s="1513">
        <f t="shared" si="211"/>
        <v>0</v>
      </c>
      <c r="AD491" s="1515">
        <f t="shared" si="212"/>
        <v>2007</v>
      </c>
      <c r="AE491" s="1552">
        <f t="shared" si="216"/>
        <v>0</v>
      </c>
      <c r="AF491" s="1516">
        <f t="shared" si="213"/>
        <v>8403365.4219065532</v>
      </c>
      <c r="AG491" s="1550">
        <f t="shared" si="200"/>
        <v>8403365.4219065532</v>
      </c>
      <c r="AH491" s="1546">
        <f t="shared" si="201"/>
        <v>8403365.4219065532</v>
      </c>
      <c r="AI491" s="1546">
        <f t="shared" si="201"/>
        <v>8403365.4219065532</v>
      </c>
      <c r="AJ491" s="1518"/>
      <c r="AK491" s="1518"/>
      <c r="AL491" s="1518"/>
      <c r="AM491" s="1518"/>
      <c r="AN491" s="1518"/>
      <c r="AO491" s="1518"/>
      <c r="AP491" s="1518"/>
    </row>
    <row r="492" spans="1:42" s="1520" customFormat="1" ht="38" customHeight="1">
      <c r="A492" s="1563"/>
      <c r="B492" s="1337" t="s">
        <v>2973</v>
      </c>
      <c r="C492" s="1335" t="s">
        <v>2540</v>
      </c>
      <c r="D492" s="1397" t="s">
        <v>732</v>
      </c>
      <c r="E492" s="1336" t="s">
        <v>1672</v>
      </c>
      <c r="F492" s="1336">
        <v>0</v>
      </c>
      <c r="G492" s="1362" t="s">
        <v>225</v>
      </c>
      <c r="H492" s="1337">
        <v>2007</v>
      </c>
      <c r="I492" s="1336" t="s">
        <v>1653</v>
      </c>
      <c r="J492" s="1342" t="s">
        <v>883</v>
      </c>
      <c r="K492" s="1336">
        <v>0</v>
      </c>
      <c r="L492" s="1336">
        <v>0</v>
      </c>
      <c r="M492" s="1336">
        <v>0</v>
      </c>
      <c r="N492" s="1337" t="s">
        <v>204</v>
      </c>
      <c r="O492" s="1631">
        <v>1059988.35682982</v>
      </c>
      <c r="P492" s="1573" t="s">
        <v>123</v>
      </c>
      <c r="Q492" s="1539"/>
      <c r="R492" s="1511" t="str">
        <f t="shared" si="202"/>
        <v>2.08.01</v>
      </c>
      <c r="S492" s="1512" t="str">
        <f t="shared" si="214"/>
        <v>ALAT KEDOKTERAN</v>
      </c>
      <c r="T492" s="1512">
        <f t="shared" si="215"/>
        <v>5</v>
      </c>
      <c r="U492" s="1608">
        <f t="shared" si="203"/>
        <v>211997.67136596399</v>
      </c>
      <c r="V492" s="1514">
        <f t="shared" si="204"/>
        <v>7</v>
      </c>
      <c r="W492" s="1609">
        <f t="shared" si="205"/>
        <v>1059988.35682982</v>
      </c>
      <c r="X492" s="1609">
        <f t="shared" si="206"/>
        <v>0</v>
      </c>
      <c r="Y492" s="1609">
        <f t="shared" si="207"/>
        <v>0</v>
      </c>
      <c r="Z492" s="1609">
        <f t="shared" si="208"/>
        <v>0</v>
      </c>
      <c r="AA492" s="1609">
        <f t="shared" si="209"/>
        <v>0</v>
      </c>
      <c r="AB492" s="1609">
        <f t="shared" si="210"/>
        <v>0</v>
      </c>
      <c r="AC492" s="1513">
        <f t="shared" si="211"/>
        <v>0</v>
      </c>
      <c r="AD492" s="1515">
        <f t="shared" si="212"/>
        <v>2007</v>
      </c>
      <c r="AE492" s="1552">
        <f t="shared" si="216"/>
        <v>0</v>
      </c>
      <c r="AF492" s="1516">
        <f t="shared" si="213"/>
        <v>1059988.35682982</v>
      </c>
      <c r="AG492" s="1550">
        <f t="shared" si="200"/>
        <v>1059988.35682982</v>
      </c>
      <c r="AH492" s="1546">
        <f t="shared" si="201"/>
        <v>1059988.35682982</v>
      </c>
      <c r="AI492" s="1546">
        <f t="shared" si="201"/>
        <v>1059988.35682982</v>
      </c>
      <c r="AJ492" s="1518"/>
      <c r="AK492" s="1518"/>
      <c r="AL492" s="1518"/>
      <c r="AM492" s="1518"/>
      <c r="AN492" s="1518"/>
      <c r="AO492" s="1518"/>
      <c r="AP492" s="1518"/>
    </row>
    <row r="493" spans="1:42" s="1520" customFormat="1" ht="38" customHeight="1">
      <c r="A493" s="1563"/>
      <c r="B493" s="1337" t="s">
        <v>2263</v>
      </c>
      <c r="C493" s="1335" t="s">
        <v>2541</v>
      </c>
      <c r="D493" s="1397" t="s">
        <v>732</v>
      </c>
      <c r="E493" s="1336" t="s">
        <v>825</v>
      </c>
      <c r="F493" s="1336">
        <v>0</v>
      </c>
      <c r="G493" s="1362" t="s">
        <v>1581</v>
      </c>
      <c r="H493" s="1337">
        <v>2007</v>
      </c>
      <c r="I493" s="1336" t="s">
        <v>1654</v>
      </c>
      <c r="J493" s="1342" t="s">
        <v>879</v>
      </c>
      <c r="K493" s="1336">
        <v>0</v>
      </c>
      <c r="L493" s="1336">
        <v>0</v>
      </c>
      <c r="M493" s="1336">
        <v>0</v>
      </c>
      <c r="N493" s="1337" t="s">
        <v>204</v>
      </c>
      <c r="O493" s="1631">
        <v>4280997.8958909698</v>
      </c>
      <c r="P493" s="1573" t="s">
        <v>123</v>
      </c>
      <c r="Q493" s="1539" t="s">
        <v>3530</v>
      </c>
      <c r="R493" s="1511" t="str">
        <f t="shared" si="202"/>
        <v>2.08.01</v>
      </c>
      <c r="S493" s="1512" t="str">
        <f t="shared" si="214"/>
        <v>ALAT KEDOKTERAN</v>
      </c>
      <c r="T493" s="1512">
        <f t="shared" si="215"/>
        <v>5</v>
      </c>
      <c r="U493" s="1608">
        <f t="shared" si="203"/>
        <v>856199.57917819393</v>
      </c>
      <c r="V493" s="1514">
        <f t="shared" si="204"/>
        <v>7</v>
      </c>
      <c r="W493" s="1609">
        <f t="shared" si="205"/>
        <v>4280997.8958909698</v>
      </c>
      <c r="X493" s="1609">
        <f t="shared" si="206"/>
        <v>0</v>
      </c>
      <c r="Y493" s="1609">
        <f t="shared" si="207"/>
        <v>0</v>
      </c>
      <c r="Z493" s="1609">
        <f t="shared" si="208"/>
        <v>0</v>
      </c>
      <c r="AA493" s="1609">
        <f t="shared" si="209"/>
        <v>0</v>
      </c>
      <c r="AB493" s="1609">
        <f t="shared" si="210"/>
        <v>0</v>
      </c>
      <c r="AC493" s="1513">
        <f t="shared" si="211"/>
        <v>0</v>
      </c>
      <c r="AD493" s="1515">
        <f t="shared" si="212"/>
        <v>2007</v>
      </c>
      <c r="AE493" s="1552">
        <f t="shared" si="216"/>
        <v>0</v>
      </c>
      <c r="AF493" s="1516">
        <f t="shared" si="213"/>
        <v>4280997.8958909698</v>
      </c>
      <c r="AG493" s="1550">
        <f t="shared" si="200"/>
        <v>4280997.8958909698</v>
      </c>
      <c r="AH493" s="1546">
        <f t="shared" si="201"/>
        <v>4280997.8958909698</v>
      </c>
      <c r="AI493" s="1546">
        <f t="shared" si="201"/>
        <v>4280997.8958909698</v>
      </c>
      <c r="AJ493" s="1518"/>
      <c r="AK493" s="1518"/>
      <c r="AL493" s="1518"/>
      <c r="AM493" s="1518"/>
      <c r="AN493" s="1518"/>
      <c r="AO493" s="1518"/>
      <c r="AP493" s="1518"/>
    </row>
    <row r="494" spans="1:42" s="1520" customFormat="1" ht="38" customHeight="1">
      <c r="A494" s="1563"/>
      <c r="B494" s="1337" t="s">
        <v>3562</v>
      </c>
      <c r="C494" s="1335" t="s">
        <v>2559</v>
      </c>
      <c r="D494" s="1397" t="s">
        <v>733</v>
      </c>
      <c r="E494" s="1336" t="s">
        <v>819</v>
      </c>
      <c r="F494" s="1336">
        <v>0</v>
      </c>
      <c r="G494" s="1362" t="s">
        <v>1581</v>
      </c>
      <c r="H494" s="1337">
        <v>2007</v>
      </c>
      <c r="I494" s="1336" t="s">
        <v>1653</v>
      </c>
      <c r="J494" s="1342" t="s">
        <v>884</v>
      </c>
      <c r="K494" s="1336">
        <v>0</v>
      </c>
      <c r="L494" s="1336">
        <v>0</v>
      </c>
      <c r="M494" s="1336">
        <v>0</v>
      </c>
      <c r="N494" s="1337" t="s">
        <v>204</v>
      </c>
      <c r="O494" s="1631">
        <v>5821078.2779437806</v>
      </c>
      <c r="P494" s="1573" t="s">
        <v>123</v>
      </c>
      <c r="Q494" s="1539"/>
      <c r="R494" s="1511" t="str">
        <f t="shared" si="202"/>
        <v>2.08.01</v>
      </c>
      <c r="S494" s="1512" t="str">
        <f t="shared" si="214"/>
        <v>ALAT KEDOKTERAN</v>
      </c>
      <c r="T494" s="1512">
        <f t="shared" si="215"/>
        <v>5</v>
      </c>
      <c r="U494" s="1608">
        <f t="shared" si="203"/>
        <v>1164215.6555887561</v>
      </c>
      <c r="V494" s="1514">
        <f t="shared" si="204"/>
        <v>7</v>
      </c>
      <c r="W494" s="1609">
        <f t="shared" si="205"/>
        <v>5821078.2779437806</v>
      </c>
      <c r="X494" s="1609">
        <f t="shared" si="206"/>
        <v>0</v>
      </c>
      <c r="Y494" s="1609">
        <f t="shared" si="207"/>
        <v>0</v>
      </c>
      <c r="Z494" s="1609">
        <f t="shared" si="208"/>
        <v>0</v>
      </c>
      <c r="AA494" s="1609">
        <f t="shared" si="209"/>
        <v>0</v>
      </c>
      <c r="AB494" s="1609">
        <f t="shared" si="210"/>
        <v>0</v>
      </c>
      <c r="AC494" s="1513">
        <f t="shared" si="211"/>
        <v>0</v>
      </c>
      <c r="AD494" s="1515">
        <f t="shared" si="212"/>
        <v>2007</v>
      </c>
      <c r="AE494" s="1552">
        <f t="shared" si="216"/>
        <v>0</v>
      </c>
      <c r="AF494" s="1516">
        <f t="shared" si="213"/>
        <v>5821078.2779437806</v>
      </c>
      <c r="AG494" s="1550">
        <f t="shared" si="200"/>
        <v>5821078.2779437806</v>
      </c>
      <c r="AH494" s="1546">
        <f t="shared" si="201"/>
        <v>5821078.2779437806</v>
      </c>
      <c r="AI494" s="1546">
        <f t="shared" si="201"/>
        <v>5821078.2779437806</v>
      </c>
      <c r="AJ494" s="1518"/>
      <c r="AK494" s="1518"/>
      <c r="AL494" s="1518"/>
      <c r="AM494" s="1518"/>
      <c r="AN494" s="1518"/>
      <c r="AO494" s="1518"/>
      <c r="AP494" s="1518"/>
    </row>
    <row r="495" spans="1:42" s="1520" customFormat="1" ht="38" customHeight="1">
      <c r="A495" s="1563"/>
      <c r="B495" s="1337" t="s">
        <v>2263</v>
      </c>
      <c r="C495" s="1335" t="s">
        <v>2542</v>
      </c>
      <c r="D495" s="1397" t="s">
        <v>733</v>
      </c>
      <c r="E495" s="1336" t="s">
        <v>826</v>
      </c>
      <c r="F495" s="1336">
        <v>0</v>
      </c>
      <c r="G495" s="1362" t="s">
        <v>1581</v>
      </c>
      <c r="H495" s="1337">
        <v>2007</v>
      </c>
      <c r="I495" s="1336" t="s">
        <v>1653</v>
      </c>
      <c r="J495" s="1342"/>
      <c r="K495" s="1336">
        <v>0</v>
      </c>
      <c r="L495" s="1336">
        <v>0</v>
      </c>
      <c r="M495" s="1336">
        <v>0</v>
      </c>
      <c r="N495" s="1337" t="s">
        <v>204</v>
      </c>
      <c r="O495" s="1631">
        <v>7818217.3939230219</v>
      </c>
      <c r="P495" s="1573" t="s">
        <v>123</v>
      </c>
      <c r="Q495" s="1539" t="s">
        <v>3530</v>
      </c>
      <c r="R495" s="1511" t="str">
        <f t="shared" si="202"/>
        <v>2.08.01</v>
      </c>
      <c r="S495" s="1512" t="str">
        <f t="shared" si="214"/>
        <v>ALAT KEDOKTERAN</v>
      </c>
      <c r="T495" s="1512">
        <f t="shared" si="215"/>
        <v>5</v>
      </c>
      <c r="U495" s="1608">
        <f t="shared" si="203"/>
        <v>1563643.4787846045</v>
      </c>
      <c r="V495" s="1514">
        <f t="shared" si="204"/>
        <v>7</v>
      </c>
      <c r="W495" s="1609">
        <f t="shared" si="205"/>
        <v>7818217.3939230219</v>
      </c>
      <c r="X495" s="1609">
        <f t="shared" si="206"/>
        <v>0</v>
      </c>
      <c r="Y495" s="1609">
        <f t="shared" si="207"/>
        <v>0</v>
      </c>
      <c r="Z495" s="1609">
        <f t="shared" si="208"/>
        <v>0</v>
      </c>
      <c r="AA495" s="1609">
        <f t="shared" si="209"/>
        <v>0</v>
      </c>
      <c r="AB495" s="1609">
        <f t="shared" si="210"/>
        <v>0</v>
      </c>
      <c r="AC495" s="1513">
        <f t="shared" si="211"/>
        <v>0</v>
      </c>
      <c r="AD495" s="1515">
        <f t="shared" si="212"/>
        <v>2007</v>
      </c>
      <c r="AE495" s="1552">
        <f t="shared" si="216"/>
        <v>0</v>
      </c>
      <c r="AF495" s="1516">
        <f t="shared" si="213"/>
        <v>7818217.3939230219</v>
      </c>
      <c r="AG495" s="1550">
        <f t="shared" ref="AG495:AG544" si="217">W495+X495+Y495+Z495+AA495</f>
        <v>7818217.3939230219</v>
      </c>
      <c r="AH495" s="1546">
        <f t="shared" si="201"/>
        <v>7818217.3939230219</v>
      </c>
      <c r="AI495" s="1546">
        <f t="shared" si="201"/>
        <v>7818217.3939230219</v>
      </c>
      <c r="AJ495" s="1518"/>
      <c r="AK495" s="1518"/>
      <c r="AL495" s="1518"/>
      <c r="AM495" s="1518"/>
      <c r="AN495" s="1518"/>
      <c r="AO495" s="1518"/>
      <c r="AP495" s="1518"/>
    </row>
    <row r="496" spans="1:42" s="1520" customFormat="1" ht="38" customHeight="1">
      <c r="A496" s="1563"/>
      <c r="B496" s="1337" t="s">
        <v>2263</v>
      </c>
      <c r="C496" s="1335" t="s">
        <v>2560</v>
      </c>
      <c r="D496" s="1397" t="s">
        <v>732</v>
      </c>
      <c r="E496" s="1336" t="s">
        <v>827</v>
      </c>
      <c r="F496" s="1336">
        <v>0</v>
      </c>
      <c r="G496" s="1362" t="s">
        <v>238</v>
      </c>
      <c r="H496" s="1337">
        <v>2007</v>
      </c>
      <c r="I496" s="1336" t="s">
        <v>1658</v>
      </c>
      <c r="J496" s="1342"/>
      <c r="K496" s="1336">
        <v>0</v>
      </c>
      <c r="L496" s="1336">
        <v>0</v>
      </c>
      <c r="M496" s="1336">
        <v>0</v>
      </c>
      <c r="N496" s="1337" t="s">
        <v>204</v>
      </c>
      <c r="O496" s="1631">
        <v>10153249.860071218</v>
      </c>
      <c r="P496" s="1573" t="s">
        <v>123</v>
      </c>
      <c r="Q496" s="1539" t="s">
        <v>3530</v>
      </c>
      <c r="R496" s="1511" t="str">
        <f t="shared" si="202"/>
        <v>2.08.01</v>
      </c>
      <c r="S496" s="1512" t="str">
        <f t="shared" si="214"/>
        <v>ALAT KEDOKTERAN</v>
      </c>
      <c r="T496" s="1512">
        <f t="shared" si="215"/>
        <v>5</v>
      </c>
      <c r="U496" s="1608">
        <f t="shared" si="203"/>
        <v>2030649.9720142435</v>
      </c>
      <c r="V496" s="1514">
        <f t="shared" si="204"/>
        <v>7</v>
      </c>
      <c r="W496" s="1609">
        <f t="shared" si="205"/>
        <v>10153249.860071218</v>
      </c>
      <c r="X496" s="1609">
        <f t="shared" si="206"/>
        <v>0</v>
      </c>
      <c r="Y496" s="1609">
        <f t="shared" si="207"/>
        <v>0</v>
      </c>
      <c r="Z496" s="1609">
        <f t="shared" si="208"/>
        <v>0</v>
      </c>
      <c r="AA496" s="1609">
        <f t="shared" si="209"/>
        <v>0</v>
      </c>
      <c r="AB496" s="1609">
        <f t="shared" si="210"/>
        <v>0</v>
      </c>
      <c r="AC496" s="1513">
        <f t="shared" si="211"/>
        <v>0</v>
      </c>
      <c r="AD496" s="1515">
        <f t="shared" si="212"/>
        <v>2007</v>
      </c>
      <c r="AE496" s="1552">
        <f t="shared" si="216"/>
        <v>0</v>
      </c>
      <c r="AF496" s="1516">
        <f t="shared" si="213"/>
        <v>10153249.860071218</v>
      </c>
      <c r="AG496" s="1550">
        <f t="shared" si="217"/>
        <v>10153249.860071218</v>
      </c>
      <c r="AH496" s="1546">
        <f t="shared" ref="AH496:AI545" si="218">AG496+AB496</f>
        <v>10153249.860071218</v>
      </c>
      <c r="AI496" s="1546">
        <f t="shared" si="218"/>
        <v>10153249.860071218</v>
      </c>
      <c r="AJ496" s="1518"/>
      <c r="AK496" s="1518"/>
      <c r="AL496" s="1518"/>
      <c r="AM496" s="1518"/>
      <c r="AN496" s="1518"/>
      <c r="AO496" s="1518"/>
      <c r="AP496" s="1518"/>
    </row>
    <row r="497" spans="1:42" s="1520" customFormat="1" ht="38" customHeight="1">
      <c r="A497" s="1563"/>
      <c r="B497" s="1337" t="s">
        <v>2263</v>
      </c>
      <c r="C497" s="1335" t="s">
        <v>2561</v>
      </c>
      <c r="D497" s="1397" t="s">
        <v>732</v>
      </c>
      <c r="E497" s="1336" t="s">
        <v>1688</v>
      </c>
      <c r="F497" s="1336">
        <v>0</v>
      </c>
      <c r="G497" s="1362" t="s">
        <v>1581</v>
      </c>
      <c r="H497" s="1337">
        <v>2007</v>
      </c>
      <c r="I497" s="1336" t="s">
        <v>1653</v>
      </c>
      <c r="J497" s="1342"/>
      <c r="K497" s="1336">
        <v>0</v>
      </c>
      <c r="L497" s="1336">
        <v>0</v>
      </c>
      <c r="M497" s="1336">
        <v>0</v>
      </c>
      <c r="N497" s="1337" t="s">
        <v>204</v>
      </c>
      <c r="O497" s="1631">
        <v>6544844.3792482624</v>
      </c>
      <c r="P497" s="1573" t="s">
        <v>123</v>
      </c>
      <c r="Q497" s="1539" t="s">
        <v>3530</v>
      </c>
      <c r="R497" s="1511" t="str">
        <f t="shared" si="202"/>
        <v>2.08.01</v>
      </c>
      <c r="S497" s="1512" t="str">
        <f t="shared" si="214"/>
        <v>ALAT KEDOKTERAN</v>
      </c>
      <c r="T497" s="1512">
        <f t="shared" si="215"/>
        <v>5</v>
      </c>
      <c r="U497" s="1608">
        <f t="shared" si="203"/>
        <v>1308968.8758496526</v>
      </c>
      <c r="V497" s="1514">
        <f t="shared" si="204"/>
        <v>7</v>
      </c>
      <c r="W497" s="1609">
        <f t="shared" si="205"/>
        <v>6544844.3792482624</v>
      </c>
      <c r="X497" s="1609">
        <f t="shared" si="206"/>
        <v>0</v>
      </c>
      <c r="Y497" s="1609">
        <f t="shared" si="207"/>
        <v>0</v>
      </c>
      <c r="Z497" s="1609">
        <f t="shared" si="208"/>
        <v>0</v>
      </c>
      <c r="AA497" s="1609">
        <f t="shared" si="209"/>
        <v>0</v>
      </c>
      <c r="AB497" s="1609">
        <f t="shared" si="210"/>
        <v>0</v>
      </c>
      <c r="AC497" s="1513">
        <f t="shared" si="211"/>
        <v>0</v>
      </c>
      <c r="AD497" s="1515">
        <f t="shared" si="212"/>
        <v>2007</v>
      </c>
      <c r="AE497" s="1552">
        <f t="shared" si="216"/>
        <v>0</v>
      </c>
      <c r="AF497" s="1516">
        <f t="shared" si="213"/>
        <v>6544844.3792482624</v>
      </c>
      <c r="AG497" s="1550">
        <f t="shared" si="217"/>
        <v>6544844.3792482624</v>
      </c>
      <c r="AH497" s="1546">
        <f t="shared" si="218"/>
        <v>6544844.3792482624</v>
      </c>
      <c r="AI497" s="1546">
        <f t="shared" si="218"/>
        <v>6544844.3792482624</v>
      </c>
      <c r="AJ497" s="1518"/>
      <c r="AK497" s="1518"/>
      <c r="AL497" s="1518"/>
      <c r="AM497" s="1518"/>
      <c r="AN497" s="1518"/>
      <c r="AO497" s="1518"/>
      <c r="AP497" s="1518"/>
    </row>
    <row r="498" spans="1:42" s="1520" customFormat="1" ht="38" customHeight="1">
      <c r="A498" s="1563"/>
      <c r="B498" s="1337" t="s">
        <v>2263</v>
      </c>
      <c r="C498" s="1335" t="s">
        <v>2562</v>
      </c>
      <c r="D498" s="1397" t="s">
        <v>733</v>
      </c>
      <c r="E498" s="1336" t="s">
        <v>1689</v>
      </c>
      <c r="F498" s="1336">
        <v>0</v>
      </c>
      <c r="G498" s="1362" t="s">
        <v>1581</v>
      </c>
      <c r="H498" s="1337">
        <v>2007</v>
      </c>
      <c r="I498" s="1336" t="s">
        <v>1653</v>
      </c>
      <c r="J498" s="1342"/>
      <c r="K498" s="1336">
        <v>0</v>
      </c>
      <c r="L498" s="1336">
        <v>0</v>
      </c>
      <c r="M498" s="1336">
        <v>0</v>
      </c>
      <c r="N498" s="1337" t="s">
        <v>204</v>
      </c>
      <c r="O498" s="1631">
        <v>18866492.962236371</v>
      </c>
      <c r="P498" s="1573" t="s">
        <v>123</v>
      </c>
      <c r="Q498" s="1539" t="s">
        <v>3530</v>
      </c>
      <c r="R498" s="1511" t="str">
        <f t="shared" si="202"/>
        <v>2.08.01</v>
      </c>
      <c r="S498" s="1512" t="str">
        <f t="shared" si="214"/>
        <v>ALAT KEDOKTERAN</v>
      </c>
      <c r="T498" s="1512">
        <f t="shared" si="215"/>
        <v>5</v>
      </c>
      <c r="U498" s="1608">
        <f t="shared" si="203"/>
        <v>3773298.5924472744</v>
      </c>
      <c r="V498" s="1514">
        <f t="shared" si="204"/>
        <v>7</v>
      </c>
      <c r="W498" s="1609">
        <f t="shared" si="205"/>
        <v>18866492.962236371</v>
      </c>
      <c r="X498" s="1609">
        <f t="shared" si="206"/>
        <v>0</v>
      </c>
      <c r="Y498" s="1609">
        <f t="shared" si="207"/>
        <v>0</v>
      </c>
      <c r="Z498" s="1609">
        <f t="shared" si="208"/>
        <v>0</v>
      </c>
      <c r="AA498" s="1609">
        <f t="shared" si="209"/>
        <v>0</v>
      </c>
      <c r="AB498" s="1609">
        <f t="shared" si="210"/>
        <v>0</v>
      </c>
      <c r="AC498" s="1513">
        <f t="shared" si="211"/>
        <v>0</v>
      </c>
      <c r="AD498" s="1515">
        <f t="shared" si="212"/>
        <v>2007</v>
      </c>
      <c r="AE498" s="1552">
        <f t="shared" si="216"/>
        <v>0</v>
      </c>
      <c r="AF498" s="1516">
        <f t="shared" si="213"/>
        <v>18866492.962236371</v>
      </c>
      <c r="AG498" s="1550">
        <f t="shared" si="217"/>
        <v>18866492.962236371</v>
      </c>
      <c r="AH498" s="1546">
        <f t="shared" si="218"/>
        <v>18866492.962236371</v>
      </c>
      <c r="AI498" s="1546">
        <f t="shared" si="218"/>
        <v>18866492.962236371</v>
      </c>
      <c r="AJ498" s="1518"/>
      <c r="AK498" s="1518"/>
      <c r="AL498" s="1518"/>
      <c r="AM498" s="1518"/>
      <c r="AN498" s="1518"/>
      <c r="AO498" s="1518"/>
      <c r="AP498" s="1518"/>
    </row>
    <row r="499" spans="1:42" s="1520" customFormat="1" ht="38" customHeight="1">
      <c r="A499" s="1563"/>
      <c r="B499" s="1337" t="s">
        <v>2263</v>
      </c>
      <c r="C499" s="1335" t="s">
        <v>2563</v>
      </c>
      <c r="D499" s="1397" t="s">
        <v>732</v>
      </c>
      <c r="E499" s="1336" t="s">
        <v>1690</v>
      </c>
      <c r="F499" s="1336">
        <v>0</v>
      </c>
      <c r="G499" s="1362" t="s">
        <v>1581</v>
      </c>
      <c r="H499" s="1337">
        <v>2007</v>
      </c>
      <c r="I499" s="1336" t="s">
        <v>1653</v>
      </c>
      <c r="J499" s="1342"/>
      <c r="K499" s="1336">
        <v>0</v>
      </c>
      <c r="L499" s="1336">
        <v>0</v>
      </c>
      <c r="M499" s="1336">
        <v>0</v>
      </c>
      <c r="N499" s="1337" t="s">
        <v>204</v>
      </c>
      <c r="O499" s="1631">
        <v>1221684.9756615916</v>
      </c>
      <c r="P499" s="1573" t="s">
        <v>123</v>
      </c>
      <c r="Q499" s="1539" t="s">
        <v>3530</v>
      </c>
      <c r="R499" s="1511" t="str">
        <f t="shared" si="202"/>
        <v>2.08.01</v>
      </c>
      <c r="S499" s="1512" t="str">
        <f t="shared" si="214"/>
        <v>ALAT KEDOKTERAN</v>
      </c>
      <c r="T499" s="1512">
        <f t="shared" si="215"/>
        <v>5</v>
      </c>
      <c r="U499" s="1608">
        <f t="shared" si="203"/>
        <v>244336.99513231832</v>
      </c>
      <c r="V499" s="1514">
        <f t="shared" si="204"/>
        <v>7</v>
      </c>
      <c r="W499" s="1609">
        <f t="shared" si="205"/>
        <v>1221684.9756615916</v>
      </c>
      <c r="X499" s="1609">
        <f t="shared" si="206"/>
        <v>0</v>
      </c>
      <c r="Y499" s="1609">
        <f t="shared" si="207"/>
        <v>0</v>
      </c>
      <c r="Z499" s="1609">
        <f t="shared" si="208"/>
        <v>0</v>
      </c>
      <c r="AA499" s="1609">
        <f t="shared" si="209"/>
        <v>0</v>
      </c>
      <c r="AB499" s="1609">
        <f t="shared" si="210"/>
        <v>0</v>
      </c>
      <c r="AC499" s="1513">
        <f t="shared" si="211"/>
        <v>0</v>
      </c>
      <c r="AD499" s="1515">
        <f t="shared" si="212"/>
        <v>2007</v>
      </c>
      <c r="AE499" s="1552">
        <f t="shared" si="216"/>
        <v>0</v>
      </c>
      <c r="AF499" s="1516">
        <f t="shared" si="213"/>
        <v>1221684.9756615916</v>
      </c>
      <c r="AG499" s="1550">
        <f t="shared" si="217"/>
        <v>1221684.9756615916</v>
      </c>
      <c r="AH499" s="1546">
        <f t="shared" si="218"/>
        <v>1221684.9756615916</v>
      </c>
      <c r="AI499" s="1546">
        <f t="shared" si="218"/>
        <v>1221684.9756615916</v>
      </c>
      <c r="AJ499" s="1518"/>
      <c r="AK499" s="1518"/>
      <c r="AL499" s="1518"/>
      <c r="AM499" s="1518"/>
      <c r="AN499" s="1518"/>
      <c r="AO499" s="1518"/>
      <c r="AP499" s="1518"/>
    </row>
    <row r="500" spans="1:42" s="1520" customFormat="1" ht="38" customHeight="1">
      <c r="A500" s="1563"/>
      <c r="B500" s="1337" t="s">
        <v>2263</v>
      </c>
      <c r="C500" s="1335" t="s">
        <v>2564</v>
      </c>
      <c r="D500" s="1397" t="s">
        <v>732</v>
      </c>
      <c r="E500" s="1336" t="s">
        <v>1691</v>
      </c>
      <c r="F500" s="1336">
        <v>0</v>
      </c>
      <c r="G500" s="1362" t="s">
        <v>1581</v>
      </c>
      <c r="H500" s="1337">
        <v>2007</v>
      </c>
      <c r="I500" s="1336" t="s">
        <v>1653</v>
      </c>
      <c r="J500" s="1342"/>
      <c r="K500" s="1336">
        <v>0</v>
      </c>
      <c r="L500" s="1336">
        <v>0</v>
      </c>
      <c r="M500" s="1336">
        <v>0</v>
      </c>
      <c r="N500" s="1337" t="s">
        <v>204</v>
      </c>
      <c r="O500" s="1631">
        <v>8118248.4194156304</v>
      </c>
      <c r="P500" s="1573" t="s">
        <v>123</v>
      </c>
      <c r="Q500" s="1539" t="s">
        <v>3530</v>
      </c>
      <c r="R500" s="1511" t="str">
        <f t="shared" si="202"/>
        <v>2.08.01</v>
      </c>
      <c r="S500" s="1512" t="str">
        <f t="shared" si="214"/>
        <v>ALAT KEDOKTERAN</v>
      </c>
      <c r="T500" s="1512">
        <f t="shared" si="215"/>
        <v>5</v>
      </c>
      <c r="U500" s="1608">
        <f t="shared" si="203"/>
        <v>1623649.6838831261</v>
      </c>
      <c r="V500" s="1514">
        <f t="shared" si="204"/>
        <v>7</v>
      </c>
      <c r="W500" s="1609">
        <f t="shared" si="205"/>
        <v>8118248.4194156304</v>
      </c>
      <c r="X500" s="1609">
        <f t="shared" si="206"/>
        <v>0</v>
      </c>
      <c r="Y500" s="1609">
        <f t="shared" si="207"/>
        <v>0</v>
      </c>
      <c r="Z500" s="1609">
        <f t="shared" si="208"/>
        <v>0</v>
      </c>
      <c r="AA500" s="1609">
        <f t="shared" si="209"/>
        <v>0</v>
      </c>
      <c r="AB500" s="1609">
        <f t="shared" si="210"/>
        <v>0</v>
      </c>
      <c r="AC500" s="1513">
        <f t="shared" si="211"/>
        <v>0</v>
      </c>
      <c r="AD500" s="1515">
        <f t="shared" si="212"/>
        <v>2007</v>
      </c>
      <c r="AE500" s="1552">
        <f t="shared" si="216"/>
        <v>0</v>
      </c>
      <c r="AF500" s="1516">
        <f t="shared" si="213"/>
        <v>8118248.4194156304</v>
      </c>
      <c r="AG500" s="1550">
        <f t="shared" si="217"/>
        <v>8118248.4194156304</v>
      </c>
      <c r="AH500" s="1546">
        <f t="shared" si="218"/>
        <v>8118248.4194156304</v>
      </c>
      <c r="AI500" s="1546">
        <f t="shared" si="218"/>
        <v>8118248.4194156304</v>
      </c>
      <c r="AJ500" s="1518"/>
      <c r="AK500" s="1518"/>
      <c r="AL500" s="1518"/>
      <c r="AM500" s="1518"/>
      <c r="AN500" s="1518"/>
      <c r="AO500" s="1518"/>
      <c r="AP500" s="1518"/>
    </row>
    <row r="501" spans="1:42" s="1520" customFormat="1" ht="38" customHeight="1">
      <c r="A501" s="1563"/>
      <c r="B501" s="1337" t="s">
        <v>2915</v>
      </c>
      <c r="C501" s="1335" t="s">
        <v>2747</v>
      </c>
      <c r="D501" s="1397" t="s">
        <v>732</v>
      </c>
      <c r="E501" s="1336" t="s">
        <v>1693</v>
      </c>
      <c r="F501" s="1336">
        <v>0</v>
      </c>
      <c r="G501" s="1362" t="s">
        <v>238</v>
      </c>
      <c r="H501" s="1337">
        <v>2007</v>
      </c>
      <c r="I501" s="1336" t="s">
        <v>1655</v>
      </c>
      <c r="J501" s="1342"/>
      <c r="K501" s="1336">
        <v>0</v>
      </c>
      <c r="L501" s="1336">
        <v>0</v>
      </c>
      <c r="M501" s="1336">
        <v>0</v>
      </c>
      <c r="N501" s="1337" t="s">
        <v>204</v>
      </c>
      <c r="O501" s="1631">
        <v>260401418.89211667</v>
      </c>
      <c r="P501" s="1573" t="s">
        <v>123</v>
      </c>
      <c r="Q501" s="1539"/>
      <c r="R501" s="1511" t="str">
        <f t="shared" si="202"/>
        <v>2.08.01</v>
      </c>
      <c r="S501" s="1512" t="str">
        <f t="shared" si="214"/>
        <v>ALAT KEDOKTERAN</v>
      </c>
      <c r="T501" s="1512">
        <f t="shared" si="215"/>
        <v>5</v>
      </c>
      <c r="U501" s="1608">
        <f t="shared" si="203"/>
        <v>52080283.778423332</v>
      </c>
      <c r="V501" s="1514">
        <f t="shared" si="204"/>
        <v>7</v>
      </c>
      <c r="W501" s="1609">
        <f t="shared" si="205"/>
        <v>260401418.89211667</v>
      </c>
      <c r="X501" s="1609">
        <f t="shared" si="206"/>
        <v>0</v>
      </c>
      <c r="Y501" s="1609">
        <f t="shared" si="207"/>
        <v>0</v>
      </c>
      <c r="Z501" s="1609">
        <f t="shared" si="208"/>
        <v>0</v>
      </c>
      <c r="AA501" s="1609">
        <f t="shared" si="209"/>
        <v>0</v>
      </c>
      <c r="AB501" s="1609">
        <f t="shared" si="210"/>
        <v>0</v>
      </c>
      <c r="AC501" s="1513">
        <f t="shared" si="211"/>
        <v>0</v>
      </c>
      <c r="AD501" s="1515">
        <f t="shared" si="212"/>
        <v>2007</v>
      </c>
      <c r="AE501" s="1552">
        <f t="shared" si="216"/>
        <v>0</v>
      </c>
      <c r="AF501" s="1516">
        <f t="shared" si="213"/>
        <v>260401418.89211667</v>
      </c>
      <c r="AG501" s="1550">
        <f t="shared" si="217"/>
        <v>260401418.89211667</v>
      </c>
      <c r="AH501" s="1546">
        <f t="shared" si="218"/>
        <v>260401418.89211667</v>
      </c>
      <c r="AI501" s="1546">
        <f t="shared" si="218"/>
        <v>260401418.89211667</v>
      </c>
      <c r="AJ501" s="1518"/>
      <c r="AK501" s="1518"/>
      <c r="AL501" s="1518"/>
      <c r="AM501" s="1518"/>
      <c r="AN501" s="1518"/>
      <c r="AO501" s="1518"/>
      <c r="AP501" s="1518"/>
    </row>
    <row r="502" spans="1:42" s="1520" customFormat="1" ht="38" customHeight="1">
      <c r="A502" s="1563"/>
      <c r="B502" s="1337" t="s">
        <v>2263</v>
      </c>
      <c r="C502" s="1335" t="s">
        <v>2567</v>
      </c>
      <c r="D502" s="1397" t="s">
        <v>732</v>
      </c>
      <c r="E502" s="1336" t="s">
        <v>1694</v>
      </c>
      <c r="F502" s="1336">
        <v>0</v>
      </c>
      <c r="G502" s="1362" t="s">
        <v>1581</v>
      </c>
      <c r="H502" s="1337">
        <v>2007</v>
      </c>
      <c r="I502" s="1336" t="s">
        <v>1654</v>
      </c>
      <c r="J502" s="1342"/>
      <c r="K502" s="1336">
        <v>0</v>
      </c>
      <c r="L502" s="1336">
        <v>0</v>
      </c>
      <c r="M502" s="1336">
        <v>0</v>
      </c>
      <c r="N502" s="1337" t="s">
        <v>204</v>
      </c>
      <c r="O502" s="1631">
        <v>11245436.038465731</v>
      </c>
      <c r="P502" s="1573" t="s">
        <v>123</v>
      </c>
      <c r="Q502" s="1539" t="s">
        <v>3530</v>
      </c>
      <c r="R502" s="1511" t="str">
        <f t="shared" si="202"/>
        <v>2.08.01</v>
      </c>
      <c r="S502" s="1512" t="str">
        <f t="shared" si="214"/>
        <v>ALAT KEDOKTERAN</v>
      </c>
      <c r="T502" s="1512">
        <f t="shared" si="215"/>
        <v>5</v>
      </c>
      <c r="U502" s="1608">
        <f t="shared" si="203"/>
        <v>2249087.2076931461</v>
      </c>
      <c r="V502" s="1514">
        <f t="shared" si="204"/>
        <v>7</v>
      </c>
      <c r="W502" s="1609">
        <f t="shared" si="205"/>
        <v>11245436.038465731</v>
      </c>
      <c r="X502" s="1609">
        <f t="shared" si="206"/>
        <v>0</v>
      </c>
      <c r="Y502" s="1609">
        <f t="shared" si="207"/>
        <v>0</v>
      </c>
      <c r="Z502" s="1609">
        <f t="shared" si="208"/>
        <v>0</v>
      </c>
      <c r="AA502" s="1609">
        <f t="shared" si="209"/>
        <v>0</v>
      </c>
      <c r="AB502" s="1609">
        <f t="shared" si="210"/>
        <v>0</v>
      </c>
      <c r="AC502" s="1513">
        <f t="shared" si="211"/>
        <v>0</v>
      </c>
      <c r="AD502" s="1515">
        <f t="shared" si="212"/>
        <v>2007</v>
      </c>
      <c r="AE502" s="1552">
        <f t="shared" si="216"/>
        <v>0</v>
      </c>
      <c r="AF502" s="1516">
        <f t="shared" si="213"/>
        <v>11245436.038465731</v>
      </c>
      <c r="AG502" s="1550">
        <f t="shared" si="217"/>
        <v>11245436.038465731</v>
      </c>
      <c r="AH502" s="1546">
        <f t="shared" si="218"/>
        <v>11245436.038465731</v>
      </c>
      <c r="AI502" s="1546">
        <f t="shared" si="218"/>
        <v>11245436.038465731</v>
      </c>
      <c r="AJ502" s="1518"/>
      <c r="AK502" s="1518"/>
      <c r="AL502" s="1518"/>
      <c r="AM502" s="1518"/>
      <c r="AN502" s="1518"/>
      <c r="AO502" s="1518"/>
      <c r="AP502" s="1518"/>
    </row>
    <row r="503" spans="1:42" s="1520" customFormat="1" ht="38" customHeight="1">
      <c r="A503" s="1563"/>
      <c r="B503" s="1337" t="s">
        <v>2263</v>
      </c>
      <c r="C503" s="1335" t="s">
        <v>2568</v>
      </c>
      <c r="D503" s="1397" t="s">
        <v>732</v>
      </c>
      <c r="E503" s="1336" t="s">
        <v>1694</v>
      </c>
      <c r="F503" s="1336">
        <v>0</v>
      </c>
      <c r="G503" s="1362" t="s">
        <v>1581</v>
      </c>
      <c r="H503" s="1337">
        <v>2007</v>
      </c>
      <c r="I503" s="1336" t="s">
        <v>1654</v>
      </c>
      <c r="J503" s="1342" t="s">
        <v>885</v>
      </c>
      <c r="K503" s="1336">
        <v>0</v>
      </c>
      <c r="L503" s="1336">
        <v>0</v>
      </c>
      <c r="M503" s="1336">
        <v>0</v>
      </c>
      <c r="N503" s="1337" t="s">
        <v>204</v>
      </c>
      <c r="O503" s="1631">
        <v>8422113.9117457047</v>
      </c>
      <c r="P503" s="1573" t="s">
        <v>123</v>
      </c>
      <c r="Q503" s="1539" t="s">
        <v>3530</v>
      </c>
      <c r="R503" s="1511" t="str">
        <f t="shared" si="202"/>
        <v>2.08.01</v>
      </c>
      <c r="S503" s="1512" t="str">
        <f t="shared" si="214"/>
        <v>ALAT KEDOKTERAN</v>
      </c>
      <c r="T503" s="1512">
        <f t="shared" si="215"/>
        <v>5</v>
      </c>
      <c r="U503" s="1608">
        <f t="shared" si="203"/>
        <v>1684422.7823491408</v>
      </c>
      <c r="V503" s="1514">
        <f t="shared" si="204"/>
        <v>7</v>
      </c>
      <c r="W503" s="1609">
        <f t="shared" si="205"/>
        <v>8422113.9117457047</v>
      </c>
      <c r="X503" s="1609">
        <f t="shared" si="206"/>
        <v>0</v>
      </c>
      <c r="Y503" s="1609">
        <f t="shared" si="207"/>
        <v>0</v>
      </c>
      <c r="Z503" s="1609">
        <f t="shared" si="208"/>
        <v>0</v>
      </c>
      <c r="AA503" s="1609">
        <f t="shared" si="209"/>
        <v>0</v>
      </c>
      <c r="AB503" s="1609">
        <f t="shared" si="210"/>
        <v>0</v>
      </c>
      <c r="AC503" s="1513">
        <f t="shared" si="211"/>
        <v>0</v>
      </c>
      <c r="AD503" s="1515">
        <f t="shared" si="212"/>
        <v>2007</v>
      </c>
      <c r="AE503" s="1552">
        <f t="shared" si="216"/>
        <v>0</v>
      </c>
      <c r="AF503" s="1516">
        <f t="shared" si="213"/>
        <v>8422113.9117457047</v>
      </c>
      <c r="AG503" s="1550">
        <f t="shared" si="217"/>
        <v>8422113.9117457047</v>
      </c>
      <c r="AH503" s="1546">
        <f t="shared" si="218"/>
        <v>8422113.9117457047</v>
      </c>
      <c r="AI503" s="1546">
        <f t="shared" si="218"/>
        <v>8422113.9117457047</v>
      </c>
      <c r="AJ503" s="1518"/>
      <c r="AK503" s="1518"/>
      <c r="AL503" s="1518"/>
      <c r="AM503" s="1518"/>
      <c r="AN503" s="1518"/>
      <c r="AO503" s="1518"/>
      <c r="AP503" s="1518"/>
    </row>
    <row r="504" spans="1:42" s="1520" customFormat="1" ht="38" customHeight="1">
      <c r="A504" s="1563"/>
      <c r="B504" s="1337" t="s">
        <v>2263</v>
      </c>
      <c r="C504" s="1335" t="s">
        <v>2569</v>
      </c>
      <c r="D504" s="1397" t="s">
        <v>732</v>
      </c>
      <c r="E504" s="1336" t="s">
        <v>1694</v>
      </c>
      <c r="F504" s="1336">
        <v>0</v>
      </c>
      <c r="G504" s="1362" t="s">
        <v>1581</v>
      </c>
      <c r="H504" s="1337">
        <v>2007</v>
      </c>
      <c r="I504" s="1336" t="s">
        <v>1654</v>
      </c>
      <c r="J504" s="1342" t="s">
        <v>886</v>
      </c>
      <c r="K504" s="1336">
        <v>0</v>
      </c>
      <c r="L504" s="1336">
        <v>0</v>
      </c>
      <c r="M504" s="1336">
        <v>0</v>
      </c>
      <c r="N504" s="1337" t="s">
        <v>204</v>
      </c>
      <c r="O504" s="1631">
        <v>10288377.840087598</v>
      </c>
      <c r="P504" s="1573" t="s">
        <v>123</v>
      </c>
      <c r="Q504" s="1539" t="s">
        <v>3530</v>
      </c>
      <c r="R504" s="1511" t="str">
        <f t="shared" si="202"/>
        <v>2.08.01</v>
      </c>
      <c r="S504" s="1512" t="str">
        <f t="shared" si="214"/>
        <v>ALAT KEDOKTERAN</v>
      </c>
      <c r="T504" s="1512">
        <f t="shared" si="215"/>
        <v>5</v>
      </c>
      <c r="U504" s="1608">
        <f t="shared" si="203"/>
        <v>2057675.5680175195</v>
      </c>
      <c r="V504" s="1514">
        <f t="shared" si="204"/>
        <v>7</v>
      </c>
      <c r="W504" s="1609">
        <f t="shared" si="205"/>
        <v>10288377.840087598</v>
      </c>
      <c r="X504" s="1609">
        <f t="shared" si="206"/>
        <v>0</v>
      </c>
      <c r="Y504" s="1609">
        <f t="shared" si="207"/>
        <v>0</v>
      </c>
      <c r="Z504" s="1609">
        <f t="shared" si="208"/>
        <v>0</v>
      </c>
      <c r="AA504" s="1609">
        <f t="shared" si="209"/>
        <v>0</v>
      </c>
      <c r="AB504" s="1609">
        <f t="shared" si="210"/>
        <v>0</v>
      </c>
      <c r="AC504" s="1513">
        <f t="shared" si="211"/>
        <v>0</v>
      </c>
      <c r="AD504" s="1515">
        <f t="shared" si="212"/>
        <v>2007</v>
      </c>
      <c r="AE504" s="1552">
        <f t="shared" si="216"/>
        <v>0</v>
      </c>
      <c r="AF504" s="1516">
        <f t="shared" si="213"/>
        <v>10288377.840087598</v>
      </c>
      <c r="AG504" s="1550">
        <f t="shared" si="217"/>
        <v>10288377.840087598</v>
      </c>
      <c r="AH504" s="1546">
        <f t="shared" si="218"/>
        <v>10288377.840087598</v>
      </c>
      <c r="AI504" s="1546">
        <f t="shared" si="218"/>
        <v>10288377.840087598</v>
      </c>
      <c r="AJ504" s="1518"/>
      <c r="AK504" s="1518"/>
      <c r="AL504" s="1518"/>
      <c r="AM504" s="1518"/>
      <c r="AN504" s="1518"/>
      <c r="AO504" s="1518"/>
      <c r="AP504" s="1518"/>
    </row>
    <row r="505" spans="1:42" s="1520" customFormat="1" ht="38" customHeight="1">
      <c r="A505" s="1563"/>
      <c r="B505" s="1337" t="s">
        <v>2263</v>
      </c>
      <c r="C505" s="1335" t="s">
        <v>2570</v>
      </c>
      <c r="D505" s="1397" t="s">
        <v>732</v>
      </c>
      <c r="E505" s="1336" t="s">
        <v>829</v>
      </c>
      <c r="F505" s="1336">
        <v>0</v>
      </c>
      <c r="G505" s="1362" t="s">
        <v>1581</v>
      </c>
      <c r="H505" s="1337">
        <v>2007</v>
      </c>
      <c r="I505" s="1336" t="s">
        <v>1695</v>
      </c>
      <c r="J505" s="1342" t="s">
        <v>887</v>
      </c>
      <c r="K505" s="1336">
        <v>0</v>
      </c>
      <c r="L505" s="1336">
        <v>0</v>
      </c>
      <c r="M505" s="1336">
        <v>0</v>
      </c>
      <c r="N505" s="1337" t="s">
        <v>204</v>
      </c>
      <c r="O505" s="1631">
        <v>61694378.241095468</v>
      </c>
      <c r="P505" s="1573" t="s">
        <v>123</v>
      </c>
      <c r="Q505" s="1539" t="s">
        <v>3530</v>
      </c>
      <c r="R505" s="1511" t="str">
        <f t="shared" si="202"/>
        <v>2.08.01</v>
      </c>
      <c r="S505" s="1512" t="str">
        <f t="shared" si="214"/>
        <v>ALAT KEDOKTERAN</v>
      </c>
      <c r="T505" s="1512">
        <f t="shared" si="215"/>
        <v>5</v>
      </c>
      <c r="U505" s="1608">
        <f t="shared" si="203"/>
        <v>12338875.648219094</v>
      </c>
      <c r="V505" s="1514">
        <f t="shared" si="204"/>
        <v>7</v>
      </c>
      <c r="W505" s="1609">
        <f t="shared" si="205"/>
        <v>61694378.241095468</v>
      </c>
      <c r="X505" s="1609">
        <f t="shared" si="206"/>
        <v>0</v>
      </c>
      <c r="Y505" s="1609">
        <f t="shared" si="207"/>
        <v>0</v>
      </c>
      <c r="Z505" s="1609">
        <f t="shared" si="208"/>
        <v>0</v>
      </c>
      <c r="AA505" s="1609">
        <f t="shared" si="209"/>
        <v>0</v>
      </c>
      <c r="AB505" s="1609">
        <f t="shared" si="210"/>
        <v>0</v>
      </c>
      <c r="AC505" s="1513">
        <f t="shared" si="211"/>
        <v>0</v>
      </c>
      <c r="AD505" s="1515">
        <f t="shared" si="212"/>
        <v>2007</v>
      </c>
      <c r="AE505" s="1552">
        <f t="shared" si="216"/>
        <v>0</v>
      </c>
      <c r="AF505" s="1516">
        <f t="shared" si="213"/>
        <v>61694378.241095468</v>
      </c>
      <c r="AG505" s="1550">
        <f t="shared" si="217"/>
        <v>61694378.241095468</v>
      </c>
      <c r="AH505" s="1546">
        <f t="shared" si="218"/>
        <v>61694378.241095468</v>
      </c>
      <c r="AI505" s="1546">
        <f t="shared" si="218"/>
        <v>61694378.241095468</v>
      </c>
      <c r="AJ505" s="1518"/>
      <c r="AK505" s="1518"/>
      <c r="AL505" s="1518"/>
      <c r="AM505" s="1518"/>
      <c r="AN505" s="1518"/>
      <c r="AO505" s="1518"/>
      <c r="AP505" s="1518"/>
    </row>
    <row r="506" spans="1:42" s="1520" customFormat="1" ht="38" customHeight="1">
      <c r="A506" s="1563"/>
      <c r="B506" s="1337" t="s">
        <v>2263</v>
      </c>
      <c r="C506" s="1335" t="s">
        <v>2571</v>
      </c>
      <c r="D506" s="1397" t="s">
        <v>732</v>
      </c>
      <c r="E506" s="1336" t="s">
        <v>830</v>
      </c>
      <c r="F506" s="1336">
        <v>0</v>
      </c>
      <c r="G506" s="1362" t="s">
        <v>1581</v>
      </c>
      <c r="H506" s="1337">
        <v>2007</v>
      </c>
      <c r="I506" s="1336" t="s">
        <v>1695</v>
      </c>
      <c r="J506" s="1342" t="s">
        <v>887</v>
      </c>
      <c r="K506" s="1336">
        <v>0</v>
      </c>
      <c r="L506" s="1336">
        <v>0</v>
      </c>
      <c r="M506" s="1336">
        <v>0</v>
      </c>
      <c r="N506" s="1337" t="s">
        <v>204</v>
      </c>
      <c r="O506" s="1631">
        <v>49527773.907443047</v>
      </c>
      <c r="P506" s="1573" t="s">
        <v>123</v>
      </c>
      <c r="Q506" s="1539" t="s">
        <v>3530</v>
      </c>
      <c r="R506" s="1511" t="str">
        <f t="shared" si="202"/>
        <v>2.08.01</v>
      </c>
      <c r="S506" s="1512" t="str">
        <f t="shared" si="214"/>
        <v>ALAT KEDOKTERAN</v>
      </c>
      <c r="T506" s="1512">
        <f t="shared" si="215"/>
        <v>5</v>
      </c>
      <c r="U506" s="1608">
        <f t="shared" si="203"/>
        <v>9905554.7814886086</v>
      </c>
      <c r="V506" s="1514">
        <f t="shared" si="204"/>
        <v>7</v>
      </c>
      <c r="W506" s="1609">
        <f t="shared" si="205"/>
        <v>49527773.907443047</v>
      </c>
      <c r="X506" s="1609">
        <f t="shared" si="206"/>
        <v>0</v>
      </c>
      <c r="Y506" s="1609">
        <f t="shared" si="207"/>
        <v>0</v>
      </c>
      <c r="Z506" s="1609">
        <f t="shared" si="208"/>
        <v>0</v>
      </c>
      <c r="AA506" s="1609">
        <f t="shared" si="209"/>
        <v>0</v>
      </c>
      <c r="AB506" s="1609">
        <f t="shared" si="210"/>
        <v>0</v>
      </c>
      <c r="AC506" s="1513">
        <f t="shared" si="211"/>
        <v>0</v>
      </c>
      <c r="AD506" s="1515">
        <f t="shared" si="212"/>
        <v>2007</v>
      </c>
      <c r="AE506" s="1552">
        <f t="shared" si="216"/>
        <v>0</v>
      </c>
      <c r="AF506" s="1516">
        <f t="shared" si="213"/>
        <v>49527773.907443047</v>
      </c>
      <c r="AG506" s="1550">
        <f t="shared" si="217"/>
        <v>49527773.907443047</v>
      </c>
      <c r="AH506" s="1546">
        <f t="shared" si="218"/>
        <v>49527773.907443047</v>
      </c>
      <c r="AI506" s="1546">
        <f t="shared" si="218"/>
        <v>49527773.907443047</v>
      </c>
      <c r="AJ506" s="1518"/>
      <c r="AK506" s="1518"/>
      <c r="AL506" s="1518"/>
      <c r="AM506" s="1518"/>
      <c r="AN506" s="1518"/>
      <c r="AO506" s="1518"/>
      <c r="AP506" s="1518"/>
    </row>
    <row r="507" spans="1:42" s="1520" customFormat="1" ht="38" customHeight="1">
      <c r="A507" s="1563"/>
      <c r="B507" s="1337" t="s">
        <v>2263</v>
      </c>
      <c r="C507" s="1335" t="s">
        <v>2572</v>
      </c>
      <c r="D507" s="1397" t="s">
        <v>733</v>
      </c>
      <c r="E507" s="1336" t="s">
        <v>1694</v>
      </c>
      <c r="F507" s="1336">
        <v>0</v>
      </c>
      <c r="G507" s="1362" t="s">
        <v>1581</v>
      </c>
      <c r="H507" s="1337">
        <v>2007</v>
      </c>
      <c r="I507" s="1336" t="s">
        <v>1654</v>
      </c>
      <c r="J507" s="1342" t="s">
        <v>888</v>
      </c>
      <c r="K507" s="1336">
        <v>0</v>
      </c>
      <c r="L507" s="1336">
        <v>0</v>
      </c>
      <c r="M507" s="1336">
        <v>0</v>
      </c>
      <c r="N507" s="1337" t="s">
        <v>204</v>
      </c>
      <c r="O507" s="1631">
        <v>32779252.124541711</v>
      </c>
      <c r="P507" s="1573" t="s">
        <v>123</v>
      </c>
      <c r="Q507" s="1539" t="s">
        <v>3530</v>
      </c>
      <c r="R507" s="1511" t="str">
        <f t="shared" si="202"/>
        <v>2.08.01</v>
      </c>
      <c r="S507" s="1512" t="str">
        <f t="shared" si="214"/>
        <v>ALAT KEDOKTERAN</v>
      </c>
      <c r="T507" s="1512">
        <f t="shared" si="215"/>
        <v>5</v>
      </c>
      <c r="U507" s="1608">
        <f t="shared" si="203"/>
        <v>6555850.4249083418</v>
      </c>
      <c r="V507" s="1514">
        <f t="shared" si="204"/>
        <v>7</v>
      </c>
      <c r="W507" s="1609">
        <f t="shared" si="205"/>
        <v>32779252.124541711</v>
      </c>
      <c r="X507" s="1609">
        <f t="shared" si="206"/>
        <v>0</v>
      </c>
      <c r="Y507" s="1609">
        <f t="shared" si="207"/>
        <v>0</v>
      </c>
      <c r="Z507" s="1609">
        <f t="shared" si="208"/>
        <v>0</v>
      </c>
      <c r="AA507" s="1609">
        <f t="shared" si="209"/>
        <v>0</v>
      </c>
      <c r="AB507" s="1609">
        <f t="shared" si="210"/>
        <v>0</v>
      </c>
      <c r="AC507" s="1513">
        <f t="shared" si="211"/>
        <v>0</v>
      </c>
      <c r="AD507" s="1515">
        <f t="shared" si="212"/>
        <v>2007</v>
      </c>
      <c r="AE507" s="1552">
        <f t="shared" si="216"/>
        <v>0</v>
      </c>
      <c r="AF507" s="1516">
        <f t="shared" si="213"/>
        <v>32779252.124541711</v>
      </c>
      <c r="AG507" s="1550">
        <f t="shared" si="217"/>
        <v>32779252.124541711</v>
      </c>
      <c r="AH507" s="1546">
        <f t="shared" si="218"/>
        <v>32779252.124541711</v>
      </c>
      <c r="AI507" s="1546">
        <f t="shared" si="218"/>
        <v>32779252.124541711</v>
      </c>
      <c r="AJ507" s="1518"/>
      <c r="AK507" s="1518"/>
      <c r="AL507" s="1518"/>
      <c r="AM507" s="1518"/>
      <c r="AN507" s="1518"/>
      <c r="AO507" s="1518"/>
      <c r="AP507" s="1518"/>
    </row>
    <row r="508" spans="1:42" s="1520" customFormat="1" ht="38" customHeight="1">
      <c r="A508" s="1563"/>
      <c r="B508" s="1337" t="s">
        <v>2263</v>
      </c>
      <c r="C508" s="1335" t="s">
        <v>2573</v>
      </c>
      <c r="D508" s="1397" t="s">
        <v>733</v>
      </c>
      <c r="E508" s="1336" t="s">
        <v>1694</v>
      </c>
      <c r="F508" s="1336">
        <v>0</v>
      </c>
      <c r="G508" s="1362" t="s">
        <v>1581</v>
      </c>
      <c r="H508" s="1337">
        <v>2007</v>
      </c>
      <c r="I508" s="1336" t="s">
        <v>1654</v>
      </c>
      <c r="J508" s="1342" t="s">
        <v>889</v>
      </c>
      <c r="K508" s="1336">
        <v>0</v>
      </c>
      <c r="L508" s="1336">
        <v>0</v>
      </c>
      <c r="M508" s="1336">
        <v>0</v>
      </c>
      <c r="N508" s="1337" t="s">
        <v>204</v>
      </c>
      <c r="O508" s="1631">
        <v>22251607.527336933</v>
      </c>
      <c r="P508" s="1573" t="s">
        <v>123</v>
      </c>
      <c r="Q508" s="1539" t="s">
        <v>3530</v>
      </c>
      <c r="R508" s="1511" t="str">
        <f t="shared" si="202"/>
        <v>2.08.01</v>
      </c>
      <c r="S508" s="1512" t="str">
        <f t="shared" si="214"/>
        <v>ALAT KEDOKTERAN</v>
      </c>
      <c r="T508" s="1512">
        <f t="shared" si="215"/>
        <v>5</v>
      </c>
      <c r="U508" s="1608">
        <f t="shared" si="203"/>
        <v>4450321.5054673869</v>
      </c>
      <c r="V508" s="1514">
        <f t="shared" si="204"/>
        <v>7</v>
      </c>
      <c r="W508" s="1609">
        <f t="shared" si="205"/>
        <v>22251607.527336933</v>
      </c>
      <c r="X508" s="1609">
        <f t="shared" si="206"/>
        <v>0</v>
      </c>
      <c r="Y508" s="1609">
        <f t="shared" si="207"/>
        <v>0</v>
      </c>
      <c r="Z508" s="1609">
        <f t="shared" si="208"/>
        <v>0</v>
      </c>
      <c r="AA508" s="1609">
        <f t="shared" si="209"/>
        <v>0</v>
      </c>
      <c r="AB508" s="1609">
        <f t="shared" si="210"/>
        <v>0</v>
      </c>
      <c r="AC508" s="1513">
        <f t="shared" si="211"/>
        <v>0</v>
      </c>
      <c r="AD508" s="1515">
        <f t="shared" si="212"/>
        <v>2007</v>
      </c>
      <c r="AE508" s="1552">
        <f t="shared" si="216"/>
        <v>0</v>
      </c>
      <c r="AF508" s="1516">
        <f t="shared" si="213"/>
        <v>22251607.527336933</v>
      </c>
      <c r="AG508" s="1550">
        <f t="shared" si="217"/>
        <v>22251607.527336933</v>
      </c>
      <c r="AH508" s="1546">
        <f t="shared" si="218"/>
        <v>22251607.527336933</v>
      </c>
      <c r="AI508" s="1546">
        <f t="shared" si="218"/>
        <v>22251607.527336933</v>
      </c>
      <c r="AJ508" s="1518"/>
      <c r="AK508" s="1518"/>
      <c r="AL508" s="1518"/>
      <c r="AM508" s="1518"/>
      <c r="AN508" s="1518"/>
      <c r="AO508" s="1518"/>
      <c r="AP508" s="1518"/>
    </row>
    <row r="509" spans="1:42" s="1520" customFormat="1" ht="38" customHeight="1">
      <c r="A509" s="1563"/>
      <c r="B509" s="1337" t="s">
        <v>2263</v>
      </c>
      <c r="C509" s="1335" t="s">
        <v>2574</v>
      </c>
      <c r="D509" s="1397" t="s">
        <v>732</v>
      </c>
      <c r="E509" s="1336" t="s">
        <v>1696</v>
      </c>
      <c r="F509" s="1336">
        <v>0</v>
      </c>
      <c r="G509" s="1362" t="s">
        <v>225</v>
      </c>
      <c r="H509" s="1337">
        <v>2007</v>
      </c>
      <c r="I509" s="1336"/>
      <c r="J509" s="1342"/>
      <c r="K509" s="1336">
        <v>0</v>
      </c>
      <c r="L509" s="1336">
        <v>0</v>
      </c>
      <c r="M509" s="1336">
        <v>0</v>
      </c>
      <c r="N509" s="1337" t="s">
        <v>204</v>
      </c>
      <c r="O509" s="1631">
        <v>20337492.234341986</v>
      </c>
      <c r="P509" s="1573" t="s">
        <v>123</v>
      </c>
      <c r="Q509" s="1539" t="s">
        <v>3530</v>
      </c>
      <c r="R509" s="1511" t="str">
        <f t="shared" si="202"/>
        <v>2.08.01</v>
      </c>
      <c r="S509" s="1512" t="str">
        <f t="shared" si="214"/>
        <v>ALAT KEDOKTERAN</v>
      </c>
      <c r="T509" s="1512">
        <f t="shared" si="215"/>
        <v>5</v>
      </c>
      <c r="U509" s="1608">
        <f t="shared" si="203"/>
        <v>4067498.4468683973</v>
      </c>
      <c r="V509" s="1514">
        <f t="shared" si="204"/>
        <v>7</v>
      </c>
      <c r="W509" s="1609">
        <f t="shared" si="205"/>
        <v>20337492.234341986</v>
      </c>
      <c r="X509" s="1609">
        <f t="shared" si="206"/>
        <v>0</v>
      </c>
      <c r="Y509" s="1609">
        <f t="shared" si="207"/>
        <v>0</v>
      </c>
      <c r="Z509" s="1609">
        <f t="shared" si="208"/>
        <v>0</v>
      </c>
      <c r="AA509" s="1609">
        <f t="shared" si="209"/>
        <v>0</v>
      </c>
      <c r="AB509" s="1609">
        <f t="shared" si="210"/>
        <v>0</v>
      </c>
      <c r="AC509" s="1513">
        <f t="shared" si="211"/>
        <v>0</v>
      </c>
      <c r="AD509" s="1515">
        <f t="shared" si="212"/>
        <v>2007</v>
      </c>
      <c r="AE509" s="1552">
        <f t="shared" si="216"/>
        <v>0</v>
      </c>
      <c r="AF509" s="1516">
        <f t="shared" si="213"/>
        <v>20337492.234341986</v>
      </c>
      <c r="AG509" s="1550">
        <f t="shared" si="217"/>
        <v>20337492.234341986</v>
      </c>
      <c r="AH509" s="1546">
        <f t="shared" si="218"/>
        <v>20337492.234341986</v>
      </c>
      <c r="AI509" s="1546">
        <f t="shared" si="218"/>
        <v>20337492.234341986</v>
      </c>
      <c r="AJ509" s="1518"/>
      <c r="AK509" s="1518"/>
      <c r="AL509" s="1518"/>
      <c r="AM509" s="1518"/>
      <c r="AN509" s="1518"/>
      <c r="AO509" s="1518"/>
      <c r="AP509" s="1518"/>
    </row>
    <row r="510" spans="1:42" s="1520" customFormat="1" ht="38" customHeight="1">
      <c r="A510" s="1563"/>
      <c r="B510" s="1337" t="s">
        <v>2897</v>
      </c>
      <c r="C510" s="1335" t="s">
        <v>2512</v>
      </c>
      <c r="D510" s="1337" t="s">
        <v>732</v>
      </c>
      <c r="E510" s="1336" t="s">
        <v>1697</v>
      </c>
      <c r="F510" s="1336">
        <v>0</v>
      </c>
      <c r="G510" s="1362" t="s">
        <v>1581</v>
      </c>
      <c r="H510" s="1337">
        <v>2007</v>
      </c>
      <c r="I510" s="1336" t="s">
        <v>1698</v>
      </c>
      <c r="J510" s="1342"/>
      <c r="K510" s="1336">
        <v>0</v>
      </c>
      <c r="L510" s="1336">
        <v>0</v>
      </c>
      <c r="M510" s="1336">
        <v>0</v>
      </c>
      <c r="N510" s="1337" t="s">
        <v>204</v>
      </c>
      <c r="O510" s="1631">
        <v>1428313514.8610885</v>
      </c>
      <c r="P510" s="1573" t="s">
        <v>123</v>
      </c>
      <c r="Q510" s="1539"/>
      <c r="R510" s="1511" t="str">
        <f t="shared" si="202"/>
        <v>2.08.01</v>
      </c>
      <c r="S510" s="1512" t="str">
        <f t="shared" si="214"/>
        <v>ALAT KEDOKTERAN</v>
      </c>
      <c r="T510" s="1512">
        <f t="shared" si="215"/>
        <v>5</v>
      </c>
      <c r="U510" s="1608">
        <f t="shared" si="203"/>
        <v>285662702.97221768</v>
      </c>
      <c r="V510" s="1514">
        <f t="shared" si="204"/>
        <v>7</v>
      </c>
      <c r="W510" s="1609">
        <f t="shared" si="205"/>
        <v>1428313514.8610885</v>
      </c>
      <c r="X510" s="1609">
        <f t="shared" si="206"/>
        <v>0</v>
      </c>
      <c r="Y510" s="1609">
        <f t="shared" si="207"/>
        <v>0</v>
      </c>
      <c r="Z510" s="1609">
        <f t="shared" si="208"/>
        <v>0</v>
      </c>
      <c r="AA510" s="1609">
        <f t="shared" si="209"/>
        <v>0</v>
      </c>
      <c r="AB510" s="1609">
        <f t="shared" si="210"/>
        <v>0</v>
      </c>
      <c r="AC510" s="1513">
        <f t="shared" si="211"/>
        <v>0</v>
      </c>
      <c r="AD510" s="1515">
        <f t="shared" si="212"/>
        <v>2007</v>
      </c>
      <c r="AE510" s="1552">
        <f t="shared" si="216"/>
        <v>0</v>
      </c>
      <c r="AF510" s="1516">
        <f t="shared" si="213"/>
        <v>1428313514.8610885</v>
      </c>
      <c r="AG510" s="1550">
        <f t="shared" si="217"/>
        <v>1428313514.8610885</v>
      </c>
      <c r="AH510" s="1546">
        <f t="shared" si="218"/>
        <v>1428313514.8610885</v>
      </c>
      <c r="AI510" s="1546">
        <f t="shared" si="218"/>
        <v>1428313514.8610885</v>
      </c>
      <c r="AJ510" s="1518"/>
      <c r="AK510" s="1518"/>
      <c r="AL510" s="1518"/>
      <c r="AM510" s="1518"/>
      <c r="AN510" s="1518"/>
      <c r="AO510" s="1518"/>
      <c r="AP510" s="1518"/>
    </row>
    <row r="511" spans="1:42" s="1520" customFormat="1" ht="38" customHeight="1">
      <c r="A511" s="1563"/>
      <c r="B511" s="1337" t="s">
        <v>2977</v>
      </c>
      <c r="C511" s="1335" t="s">
        <v>2575</v>
      </c>
      <c r="D511" s="1397" t="s">
        <v>3004</v>
      </c>
      <c r="E511" s="1336" t="s">
        <v>1699</v>
      </c>
      <c r="F511" s="1336">
        <v>0</v>
      </c>
      <c r="G511" s="1362" t="s">
        <v>1588</v>
      </c>
      <c r="H511" s="1337">
        <v>2007</v>
      </c>
      <c r="I511" s="1336" t="s">
        <v>1654</v>
      </c>
      <c r="J511" s="1342"/>
      <c r="K511" s="1336">
        <v>0</v>
      </c>
      <c r="L511" s="1336">
        <v>0</v>
      </c>
      <c r="M511" s="1336">
        <v>0</v>
      </c>
      <c r="N511" s="1337" t="s">
        <v>204</v>
      </c>
      <c r="O511" s="1631">
        <v>481652898.26085472</v>
      </c>
      <c r="P511" s="1573" t="s">
        <v>123</v>
      </c>
      <c r="Q511" s="1539"/>
      <c r="R511" s="1511" t="str">
        <f t="shared" si="202"/>
        <v>2.08.01</v>
      </c>
      <c r="S511" s="1512" t="str">
        <f t="shared" si="214"/>
        <v>ALAT KEDOKTERAN</v>
      </c>
      <c r="T511" s="1512">
        <f t="shared" si="215"/>
        <v>5</v>
      </c>
      <c r="U511" s="1608">
        <f t="shared" si="203"/>
        <v>96330579.652170941</v>
      </c>
      <c r="V511" s="1514">
        <f t="shared" si="204"/>
        <v>7</v>
      </c>
      <c r="W511" s="1609">
        <f t="shared" si="205"/>
        <v>481652898.26085472</v>
      </c>
      <c r="X511" s="1609">
        <f t="shared" si="206"/>
        <v>0</v>
      </c>
      <c r="Y511" s="1609">
        <f t="shared" si="207"/>
        <v>0</v>
      </c>
      <c r="Z511" s="1609">
        <f t="shared" si="208"/>
        <v>0</v>
      </c>
      <c r="AA511" s="1609">
        <f t="shared" si="209"/>
        <v>0</v>
      </c>
      <c r="AB511" s="1609">
        <f t="shared" si="210"/>
        <v>0</v>
      </c>
      <c r="AC511" s="1513">
        <f t="shared" si="211"/>
        <v>0</v>
      </c>
      <c r="AD511" s="1515">
        <f t="shared" si="212"/>
        <v>2007</v>
      </c>
      <c r="AE511" s="1552">
        <f t="shared" si="216"/>
        <v>0</v>
      </c>
      <c r="AF511" s="1516">
        <f t="shared" si="213"/>
        <v>481652898.26085472</v>
      </c>
      <c r="AG511" s="1550">
        <f t="shared" si="217"/>
        <v>481652898.26085472</v>
      </c>
      <c r="AH511" s="1546">
        <f t="shared" si="218"/>
        <v>481652898.26085472</v>
      </c>
      <c r="AI511" s="1546">
        <f t="shared" si="218"/>
        <v>481652898.26085472</v>
      </c>
      <c r="AJ511" s="1518"/>
      <c r="AK511" s="1518"/>
      <c r="AL511" s="1518"/>
      <c r="AM511" s="1518"/>
      <c r="AN511" s="1518"/>
      <c r="AO511" s="1518"/>
      <c r="AP511" s="1518"/>
    </row>
    <row r="512" spans="1:42" s="1520" customFormat="1" ht="38" customHeight="1">
      <c r="A512" s="1563"/>
      <c r="B512" s="1337" t="s">
        <v>2977</v>
      </c>
      <c r="C512" s="1335" t="s">
        <v>2576</v>
      </c>
      <c r="D512" s="1397" t="s">
        <v>3003</v>
      </c>
      <c r="E512" s="1336" t="s">
        <v>831</v>
      </c>
      <c r="F512" s="1336">
        <v>0</v>
      </c>
      <c r="G512" s="1362" t="s">
        <v>1588</v>
      </c>
      <c r="H512" s="1337">
        <v>2007</v>
      </c>
      <c r="I512" s="1336" t="s">
        <v>1654</v>
      </c>
      <c r="J512" s="1342"/>
      <c r="K512" s="1336">
        <v>0</v>
      </c>
      <c r="L512" s="1336">
        <v>0</v>
      </c>
      <c r="M512" s="1336">
        <v>0</v>
      </c>
      <c r="N512" s="1337" t="s">
        <v>204</v>
      </c>
      <c r="O512" s="1631">
        <v>88235333.618734822</v>
      </c>
      <c r="P512" s="1573" t="s">
        <v>123</v>
      </c>
      <c r="Q512" s="1539"/>
      <c r="R512" s="1511" t="str">
        <f t="shared" si="202"/>
        <v>2.08.01</v>
      </c>
      <c r="S512" s="1512" t="str">
        <f t="shared" si="214"/>
        <v>ALAT KEDOKTERAN</v>
      </c>
      <c r="T512" s="1512">
        <f t="shared" si="215"/>
        <v>5</v>
      </c>
      <c r="U512" s="1608">
        <f t="shared" si="203"/>
        <v>17647066.723746963</v>
      </c>
      <c r="V512" s="1514">
        <f t="shared" si="204"/>
        <v>7</v>
      </c>
      <c r="W512" s="1609">
        <f t="shared" si="205"/>
        <v>88235333.618734822</v>
      </c>
      <c r="X512" s="1609">
        <f t="shared" si="206"/>
        <v>0</v>
      </c>
      <c r="Y512" s="1609">
        <f t="shared" si="207"/>
        <v>0</v>
      </c>
      <c r="Z512" s="1609">
        <f t="shared" si="208"/>
        <v>0</v>
      </c>
      <c r="AA512" s="1609">
        <f t="shared" si="209"/>
        <v>0</v>
      </c>
      <c r="AB512" s="1609">
        <f t="shared" si="210"/>
        <v>0</v>
      </c>
      <c r="AC512" s="1513">
        <f t="shared" si="211"/>
        <v>0</v>
      </c>
      <c r="AD512" s="1515">
        <f t="shared" si="212"/>
        <v>2007</v>
      </c>
      <c r="AE512" s="1552">
        <f t="shared" si="216"/>
        <v>0</v>
      </c>
      <c r="AF512" s="1516">
        <f t="shared" si="213"/>
        <v>88235333.618734822</v>
      </c>
      <c r="AG512" s="1550">
        <f t="shared" si="217"/>
        <v>88235333.618734822</v>
      </c>
      <c r="AH512" s="1546">
        <f t="shared" si="218"/>
        <v>88235333.618734822</v>
      </c>
      <c r="AI512" s="1546">
        <f t="shared" si="218"/>
        <v>88235333.618734822</v>
      </c>
      <c r="AJ512" s="1518"/>
      <c r="AK512" s="1518"/>
      <c r="AL512" s="1518"/>
      <c r="AM512" s="1518"/>
      <c r="AN512" s="1518"/>
      <c r="AO512" s="1518"/>
      <c r="AP512" s="1518"/>
    </row>
    <row r="513" spans="1:42" s="1520" customFormat="1" ht="38" customHeight="1">
      <c r="A513" s="1563"/>
      <c r="B513" s="1337" t="s">
        <v>2967</v>
      </c>
      <c r="C513" s="1335" t="s">
        <v>403</v>
      </c>
      <c r="D513" s="1397" t="s">
        <v>3004</v>
      </c>
      <c r="E513" s="1336" t="s">
        <v>832</v>
      </c>
      <c r="F513" s="1336">
        <v>0</v>
      </c>
      <c r="G513" s="1362" t="s">
        <v>1588</v>
      </c>
      <c r="H513" s="1337">
        <v>2007</v>
      </c>
      <c r="I513" s="1336" t="s">
        <v>1654</v>
      </c>
      <c r="J513" s="1342"/>
      <c r="K513" s="1336">
        <v>0</v>
      </c>
      <c r="L513" s="1336">
        <v>0</v>
      </c>
      <c r="M513" s="1336">
        <v>0</v>
      </c>
      <c r="N513" s="1337" t="s">
        <v>204</v>
      </c>
      <c r="O513" s="1631">
        <v>122409015.98861706</v>
      </c>
      <c r="P513" s="1573" t="s">
        <v>123</v>
      </c>
      <c r="Q513" s="1539"/>
      <c r="R513" s="1511" t="str">
        <f t="shared" si="202"/>
        <v>2.08.01</v>
      </c>
      <c r="S513" s="1512" t="str">
        <f t="shared" si="214"/>
        <v>ALAT KEDOKTERAN</v>
      </c>
      <c r="T513" s="1512">
        <f t="shared" si="215"/>
        <v>5</v>
      </c>
      <c r="U513" s="1608">
        <f t="shared" si="203"/>
        <v>24481803.197723411</v>
      </c>
      <c r="V513" s="1514">
        <f t="shared" si="204"/>
        <v>7</v>
      </c>
      <c r="W513" s="1609">
        <f t="shared" si="205"/>
        <v>122409015.98861706</v>
      </c>
      <c r="X513" s="1609">
        <f t="shared" si="206"/>
        <v>0</v>
      </c>
      <c r="Y513" s="1609">
        <f t="shared" si="207"/>
        <v>0</v>
      </c>
      <c r="Z513" s="1609">
        <f t="shared" si="208"/>
        <v>0</v>
      </c>
      <c r="AA513" s="1609">
        <f t="shared" si="209"/>
        <v>0</v>
      </c>
      <c r="AB513" s="1609">
        <f t="shared" si="210"/>
        <v>0</v>
      </c>
      <c r="AC513" s="1513">
        <f t="shared" si="211"/>
        <v>0</v>
      </c>
      <c r="AD513" s="1515">
        <f t="shared" si="212"/>
        <v>2007</v>
      </c>
      <c r="AE513" s="1552">
        <f t="shared" si="216"/>
        <v>0</v>
      </c>
      <c r="AF513" s="1516">
        <f t="shared" si="213"/>
        <v>122409015.98861706</v>
      </c>
      <c r="AG513" s="1550">
        <f t="shared" si="217"/>
        <v>122409015.98861706</v>
      </c>
      <c r="AH513" s="1546">
        <f t="shared" si="218"/>
        <v>122409015.98861706</v>
      </c>
      <c r="AI513" s="1546">
        <f t="shared" si="218"/>
        <v>122409015.98861706</v>
      </c>
      <c r="AJ513" s="1518"/>
      <c r="AK513" s="1518"/>
      <c r="AL513" s="1518"/>
      <c r="AM513" s="1518"/>
      <c r="AN513" s="1518"/>
      <c r="AO513" s="1518"/>
      <c r="AP513" s="1518"/>
    </row>
    <row r="514" spans="1:42" s="1520" customFormat="1" ht="38" customHeight="1">
      <c r="A514" s="1563"/>
      <c r="B514" s="1337" t="s">
        <v>2967</v>
      </c>
      <c r="C514" s="1335" t="s">
        <v>403</v>
      </c>
      <c r="D514" s="1397" t="s">
        <v>3003</v>
      </c>
      <c r="E514" s="1336" t="s">
        <v>1700</v>
      </c>
      <c r="F514" s="1336">
        <v>0</v>
      </c>
      <c r="G514" s="1362" t="s">
        <v>1588</v>
      </c>
      <c r="H514" s="1337">
        <v>2007</v>
      </c>
      <c r="I514" s="1336" t="s">
        <v>1654</v>
      </c>
      <c r="J514" s="1342"/>
      <c r="K514" s="1336">
        <v>0</v>
      </c>
      <c r="L514" s="1336">
        <v>0</v>
      </c>
      <c r="M514" s="1336">
        <v>0</v>
      </c>
      <c r="N514" s="1337" t="s">
        <v>204</v>
      </c>
      <c r="O514" s="1631">
        <v>14285720.113479817</v>
      </c>
      <c r="P514" s="1573" t="s">
        <v>123</v>
      </c>
      <c r="Q514" s="1539"/>
      <c r="R514" s="1511" t="str">
        <f t="shared" si="202"/>
        <v>2.08.01</v>
      </c>
      <c r="S514" s="1512" t="str">
        <f t="shared" si="214"/>
        <v>ALAT KEDOKTERAN</v>
      </c>
      <c r="T514" s="1512">
        <f t="shared" si="215"/>
        <v>5</v>
      </c>
      <c r="U514" s="1608">
        <f t="shared" si="203"/>
        <v>2857144.0226959633</v>
      </c>
      <c r="V514" s="1514">
        <f t="shared" si="204"/>
        <v>7</v>
      </c>
      <c r="W514" s="1609">
        <f t="shared" si="205"/>
        <v>14285720.113479817</v>
      </c>
      <c r="X514" s="1609">
        <f t="shared" si="206"/>
        <v>0</v>
      </c>
      <c r="Y514" s="1609">
        <f t="shared" si="207"/>
        <v>0</v>
      </c>
      <c r="Z514" s="1609">
        <f t="shared" si="208"/>
        <v>0</v>
      </c>
      <c r="AA514" s="1609">
        <f t="shared" si="209"/>
        <v>0</v>
      </c>
      <c r="AB514" s="1609">
        <f t="shared" si="210"/>
        <v>0</v>
      </c>
      <c r="AC514" s="1513">
        <f t="shared" si="211"/>
        <v>0</v>
      </c>
      <c r="AD514" s="1515">
        <f t="shared" si="212"/>
        <v>2007</v>
      </c>
      <c r="AE514" s="1552">
        <f t="shared" si="216"/>
        <v>0</v>
      </c>
      <c r="AF514" s="1516">
        <f t="shared" si="213"/>
        <v>14285720.113479817</v>
      </c>
      <c r="AG514" s="1550">
        <f t="shared" si="217"/>
        <v>14285720.113479817</v>
      </c>
      <c r="AH514" s="1546">
        <f t="shared" si="218"/>
        <v>14285720.113479817</v>
      </c>
      <c r="AI514" s="1546">
        <f t="shared" si="218"/>
        <v>14285720.113479817</v>
      </c>
      <c r="AJ514" s="1518"/>
      <c r="AK514" s="1518"/>
      <c r="AL514" s="1518"/>
      <c r="AM514" s="1518"/>
      <c r="AN514" s="1518"/>
      <c r="AO514" s="1518"/>
      <c r="AP514" s="1518"/>
    </row>
    <row r="515" spans="1:42" s="1520" customFormat="1" ht="38" customHeight="1">
      <c r="A515" s="1563"/>
      <c r="B515" s="1337" t="s">
        <v>2263</v>
      </c>
      <c r="C515" s="1335" t="s">
        <v>2577</v>
      </c>
      <c r="D515" s="1397" t="s">
        <v>718</v>
      </c>
      <c r="E515" s="1336" t="s">
        <v>833</v>
      </c>
      <c r="F515" s="1336">
        <v>0</v>
      </c>
      <c r="G515" s="1362" t="s">
        <v>1581</v>
      </c>
      <c r="H515" s="1337">
        <v>2007</v>
      </c>
      <c r="I515" s="1336" t="s">
        <v>1654</v>
      </c>
      <c r="J515" s="1342"/>
      <c r="K515" s="1336">
        <v>0</v>
      </c>
      <c r="L515" s="1336">
        <v>0</v>
      </c>
      <c r="M515" s="1336">
        <v>0</v>
      </c>
      <c r="N515" s="1337" t="s">
        <v>204</v>
      </c>
      <c r="O515" s="1631">
        <v>109243721.78699079</v>
      </c>
      <c r="P515" s="1573" t="s">
        <v>123</v>
      </c>
      <c r="Q515" s="1539"/>
      <c r="R515" s="1511" t="str">
        <f t="shared" si="202"/>
        <v>2.08.01</v>
      </c>
      <c r="S515" s="1512" t="str">
        <f t="shared" si="214"/>
        <v>ALAT KEDOKTERAN</v>
      </c>
      <c r="T515" s="1512">
        <f t="shared" si="215"/>
        <v>5</v>
      </c>
      <c r="U515" s="1608">
        <f t="shared" si="203"/>
        <v>21848744.35739816</v>
      </c>
      <c r="V515" s="1514">
        <f t="shared" si="204"/>
        <v>7</v>
      </c>
      <c r="W515" s="1609">
        <f t="shared" si="205"/>
        <v>109243721.78699079</v>
      </c>
      <c r="X515" s="1609">
        <f t="shared" si="206"/>
        <v>0</v>
      </c>
      <c r="Y515" s="1609">
        <f t="shared" si="207"/>
        <v>0</v>
      </c>
      <c r="Z515" s="1609">
        <f t="shared" si="208"/>
        <v>0</v>
      </c>
      <c r="AA515" s="1609">
        <f t="shared" si="209"/>
        <v>0</v>
      </c>
      <c r="AB515" s="1609">
        <f t="shared" si="210"/>
        <v>0</v>
      </c>
      <c r="AC515" s="1513">
        <f t="shared" si="211"/>
        <v>0</v>
      </c>
      <c r="AD515" s="1515">
        <f t="shared" si="212"/>
        <v>2007</v>
      </c>
      <c r="AE515" s="1552">
        <f t="shared" si="216"/>
        <v>0</v>
      </c>
      <c r="AF515" s="1516">
        <f t="shared" si="213"/>
        <v>109243721.78699079</v>
      </c>
      <c r="AG515" s="1550">
        <f t="shared" si="217"/>
        <v>109243721.78699079</v>
      </c>
      <c r="AH515" s="1546">
        <f t="shared" si="218"/>
        <v>109243721.78699079</v>
      </c>
      <c r="AI515" s="1546">
        <f t="shared" si="218"/>
        <v>109243721.78699079</v>
      </c>
      <c r="AJ515" s="1518"/>
      <c r="AK515" s="1518"/>
      <c r="AL515" s="1518"/>
      <c r="AM515" s="1518"/>
      <c r="AN515" s="1518"/>
      <c r="AO515" s="1518"/>
      <c r="AP515" s="1518"/>
    </row>
    <row r="516" spans="1:42" s="1520" customFormat="1" ht="38" customHeight="1">
      <c r="A516" s="1563"/>
      <c r="B516" s="1337" t="s">
        <v>2263</v>
      </c>
      <c r="C516" s="1335" t="s">
        <v>2578</v>
      </c>
      <c r="D516" s="1397" t="s">
        <v>719</v>
      </c>
      <c r="E516" s="1336" t="s">
        <v>1701</v>
      </c>
      <c r="F516" s="1336">
        <v>0</v>
      </c>
      <c r="G516" s="1362" t="s">
        <v>1537</v>
      </c>
      <c r="H516" s="1337">
        <v>2007</v>
      </c>
      <c r="I516" s="1336" t="s">
        <v>1654</v>
      </c>
      <c r="J516" s="1342"/>
      <c r="K516" s="1336">
        <v>0</v>
      </c>
      <c r="L516" s="1336">
        <v>0</v>
      </c>
      <c r="M516" s="1336">
        <v>0</v>
      </c>
      <c r="N516" s="1337" t="s">
        <v>204</v>
      </c>
      <c r="O516" s="1631">
        <v>161828436.63157922</v>
      </c>
      <c r="P516" s="1573" t="s">
        <v>123</v>
      </c>
      <c r="Q516" s="1539"/>
      <c r="R516" s="1511" t="str">
        <f t="shared" si="202"/>
        <v>2.08.01</v>
      </c>
      <c r="S516" s="1512" t="str">
        <f t="shared" si="214"/>
        <v>ALAT KEDOKTERAN</v>
      </c>
      <c r="T516" s="1512">
        <f t="shared" si="215"/>
        <v>5</v>
      </c>
      <c r="U516" s="1608">
        <f t="shared" si="203"/>
        <v>32365687.326315843</v>
      </c>
      <c r="V516" s="1514">
        <f t="shared" si="204"/>
        <v>7</v>
      </c>
      <c r="W516" s="1609">
        <f t="shared" si="205"/>
        <v>161828436.63157922</v>
      </c>
      <c r="X516" s="1609">
        <f t="shared" si="206"/>
        <v>0</v>
      </c>
      <c r="Y516" s="1609">
        <f t="shared" si="207"/>
        <v>0</v>
      </c>
      <c r="Z516" s="1609">
        <f t="shared" si="208"/>
        <v>0</v>
      </c>
      <c r="AA516" s="1609">
        <f t="shared" si="209"/>
        <v>0</v>
      </c>
      <c r="AB516" s="1609">
        <f t="shared" si="210"/>
        <v>0</v>
      </c>
      <c r="AC516" s="1513">
        <f t="shared" si="211"/>
        <v>0</v>
      </c>
      <c r="AD516" s="1515">
        <f t="shared" si="212"/>
        <v>2007</v>
      </c>
      <c r="AE516" s="1552">
        <f t="shared" si="216"/>
        <v>0</v>
      </c>
      <c r="AF516" s="1516">
        <f t="shared" si="213"/>
        <v>161828436.63157922</v>
      </c>
      <c r="AG516" s="1550">
        <f t="shared" si="217"/>
        <v>161828436.63157922</v>
      </c>
      <c r="AH516" s="1546">
        <f t="shared" si="218"/>
        <v>161828436.63157922</v>
      </c>
      <c r="AI516" s="1546">
        <f t="shared" si="218"/>
        <v>161828436.63157922</v>
      </c>
      <c r="AJ516" s="1518"/>
      <c r="AK516" s="1518"/>
      <c r="AL516" s="1518"/>
      <c r="AM516" s="1518"/>
      <c r="AN516" s="1518"/>
      <c r="AO516" s="1518"/>
      <c r="AP516" s="1518"/>
    </row>
    <row r="517" spans="1:42" s="1520" customFormat="1" ht="38" customHeight="1">
      <c r="A517" s="1563"/>
      <c r="B517" s="1337" t="s">
        <v>2973</v>
      </c>
      <c r="C517" s="1335" t="s">
        <v>2540</v>
      </c>
      <c r="D517" s="1397" t="s">
        <v>3003</v>
      </c>
      <c r="E517" s="1336" t="s">
        <v>1672</v>
      </c>
      <c r="F517" s="1336">
        <v>0</v>
      </c>
      <c r="G517" s="1362" t="s">
        <v>225</v>
      </c>
      <c r="H517" s="1337">
        <v>2007</v>
      </c>
      <c r="I517" s="1336" t="s">
        <v>1653</v>
      </c>
      <c r="J517" s="1342"/>
      <c r="K517" s="1336">
        <v>0</v>
      </c>
      <c r="L517" s="1336">
        <v>0</v>
      </c>
      <c r="M517" s="1336">
        <v>0</v>
      </c>
      <c r="N517" s="1337" t="s">
        <v>204</v>
      </c>
      <c r="O517" s="1631">
        <v>6359930.1409789193</v>
      </c>
      <c r="P517" s="1573" t="s">
        <v>123</v>
      </c>
      <c r="Q517" s="1539"/>
      <c r="R517" s="1511" t="str">
        <f t="shared" si="202"/>
        <v>2.08.01</v>
      </c>
      <c r="S517" s="1512" t="str">
        <f t="shared" si="214"/>
        <v>ALAT KEDOKTERAN</v>
      </c>
      <c r="T517" s="1512">
        <f t="shared" si="215"/>
        <v>5</v>
      </c>
      <c r="U517" s="1608">
        <f t="shared" si="203"/>
        <v>1271986.028195784</v>
      </c>
      <c r="V517" s="1514">
        <f t="shared" si="204"/>
        <v>7</v>
      </c>
      <c r="W517" s="1609">
        <f t="shared" si="205"/>
        <v>6359930.1409789193</v>
      </c>
      <c r="X517" s="1609">
        <f t="shared" si="206"/>
        <v>0</v>
      </c>
      <c r="Y517" s="1609">
        <f t="shared" si="207"/>
        <v>0</v>
      </c>
      <c r="Z517" s="1609">
        <f t="shared" si="208"/>
        <v>0</v>
      </c>
      <c r="AA517" s="1609">
        <f t="shared" si="209"/>
        <v>0</v>
      </c>
      <c r="AB517" s="1609">
        <f t="shared" si="210"/>
        <v>0</v>
      </c>
      <c r="AC517" s="1513">
        <f t="shared" si="211"/>
        <v>0</v>
      </c>
      <c r="AD517" s="1515">
        <f t="shared" si="212"/>
        <v>2007</v>
      </c>
      <c r="AE517" s="1552">
        <f t="shared" si="216"/>
        <v>0</v>
      </c>
      <c r="AF517" s="1516">
        <f t="shared" si="213"/>
        <v>6359930.1409789193</v>
      </c>
      <c r="AG517" s="1550">
        <f t="shared" si="217"/>
        <v>6359930.1409789193</v>
      </c>
      <c r="AH517" s="1546">
        <f t="shared" si="218"/>
        <v>6359930.1409789193</v>
      </c>
      <c r="AI517" s="1546">
        <f t="shared" si="218"/>
        <v>6359930.1409789193</v>
      </c>
      <c r="AJ517" s="1518"/>
      <c r="AK517" s="1518"/>
      <c r="AL517" s="1518"/>
      <c r="AM517" s="1518"/>
      <c r="AN517" s="1518"/>
      <c r="AO517" s="1518"/>
      <c r="AP517" s="1518"/>
    </row>
    <row r="518" spans="1:42" s="1520" customFormat="1" ht="38" customHeight="1">
      <c r="A518" s="1563"/>
      <c r="B518" s="1337" t="s">
        <v>2973</v>
      </c>
      <c r="C518" s="1335" t="s">
        <v>2579</v>
      </c>
      <c r="D518" s="1397" t="s">
        <v>996</v>
      </c>
      <c r="E518" s="1336" t="s">
        <v>1060</v>
      </c>
      <c r="F518" s="1336">
        <v>0</v>
      </c>
      <c r="G518" s="1362" t="s">
        <v>225</v>
      </c>
      <c r="H518" s="1337">
        <v>2007</v>
      </c>
      <c r="I518" s="1336" t="s">
        <v>1653</v>
      </c>
      <c r="J518" s="1342"/>
      <c r="K518" s="1336">
        <v>0</v>
      </c>
      <c r="L518" s="1336">
        <v>0</v>
      </c>
      <c r="M518" s="1336">
        <v>0</v>
      </c>
      <c r="N518" s="1337" t="s">
        <v>204</v>
      </c>
      <c r="O518" s="1631">
        <v>4239953.4273192799</v>
      </c>
      <c r="P518" s="1573" t="s">
        <v>123</v>
      </c>
      <c r="Q518" s="1539"/>
      <c r="R518" s="1511" t="str">
        <f t="shared" si="202"/>
        <v>2.08.01</v>
      </c>
      <c r="S518" s="1512" t="str">
        <f t="shared" si="214"/>
        <v>ALAT KEDOKTERAN</v>
      </c>
      <c r="T518" s="1512">
        <f t="shared" si="215"/>
        <v>5</v>
      </c>
      <c r="U518" s="1608">
        <f t="shared" si="203"/>
        <v>847990.68546385597</v>
      </c>
      <c r="V518" s="1514">
        <f t="shared" si="204"/>
        <v>7</v>
      </c>
      <c r="W518" s="1609">
        <f t="shared" si="205"/>
        <v>4239953.4273192799</v>
      </c>
      <c r="X518" s="1609">
        <f t="shared" si="206"/>
        <v>0</v>
      </c>
      <c r="Y518" s="1609">
        <f t="shared" si="207"/>
        <v>0</v>
      </c>
      <c r="Z518" s="1609">
        <f t="shared" si="208"/>
        <v>0</v>
      </c>
      <c r="AA518" s="1609">
        <f t="shared" si="209"/>
        <v>0</v>
      </c>
      <c r="AB518" s="1609">
        <f t="shared" si="210"/>
        <v>0</v>
      </c>
      <c r="AC518" s="1513">
        <f t="shared" si="211"/>
        <v>0</v>
      </c>
      <c r="AD518" s="1515">
        <f t="shared" si="212"/>
        <v>2007</v>
      </c>
      <c r="AE518" s="1552">
        <f t="shared" si="216"/>
        <v>0</v>
      </c>
      <c r="AF518" s="1516">
        <f t="shared" si="213"/>
        <v>4239953.4273192799</v>
      </c>
      <c r="AG518" s="1550">
        <f t="shared" si="217"/>
        <v>4239953.4273192799</v>
      </c>
      <c r="AH518" s="1546">
        <f t="shared" si="218"/>
        <v>4239953.4273192799</v>
      </c>
      <c r="AI518" s="1546">
        <f t="shared" si="218"/>
        <v>4239953.4273192799</v>
      </c>
      <c r="AJ518" s="1518"/>
      <c r="AK518" s="1518"/>
      <c r="AL518" s="1518"/>
      <c r="AM518" s="1518"/>
      <c r="AN518" s="1518"/>
      <c r="AO518" s="1518"/>
      <c r="AP518" s="1518"/>
    </row>
    <row r="519" spans="1:42" s="1520" customFormat="1" ht="38" customHeight="1">
      <c r="A519" s="1563"/>
      <c r="B519" s="1337" t="s">
        <v>3563</v>
      </c>
      <c r="C519" s="1335" t="s">
        <v>2580</v>
      </c>
      <c r="D519" s="1397" t="s">
        <v>998</v>
      </c>
      <c r="E519" s="1336" t="s">
        <v>823</v>
      </c>
      <c r="F519" s="1336">
        <v>0</v>
      </c>
      <c r="G519" s="1362" t="s">
        <v>1581</v>
      </c>
      <c r="H519" s="1337">
        <v>2007</v>
      </c>
      <c r="I519" s="1336" t="s">
        <v>1674</v>
      </c>
      <c r="J519" s="1342"/>
      <c r="K519" s="1336">
        <v>0</v>
      </c>
      <c r="L519" s="1336">
        <v>0</v>
      </c>
      <c r="M519" s="1336">
        <v>0</v>
      </c>
      <c r="N519" s="1337" t="s">
        <v>204</v>
      </c>
      <c r="O519" s="1631">
        <v>5639044.8567284951</v>
      </c>
      <c r="P519" s="1573" t="s">
        <v>123</v>
      </c>
      <c r="Q519" s="1539"/>
      <c r="R519" s="1511" t="str">
        <f t="shared" si="202"/>
        <v>2.08.01</v>
      </c>
      <c r="S519" s="1512" t="str">
        <f t="shared" si="214"/>
        <v>ALAT KEDOKTERAN</v>
      </c>
      <c r="T519" s="1512">
        <f t="shared" si="215"/>
        <v>5</v>
      </c>
      <c r="U519" s="1608">
        <f t="shared" si="203"/>
        <v>1127808.9713456989</v>
      </c>
      <c r="V519" s="1514">
        <f t="shared" si="204"/>
        <v>7</v>
      </c>
      <c r="W519" s="1609">
        <f t="shared" si="205"/>
        <v>5639044.8567284951</v>
      </c>
      <c r="X519" s="1609">
        <f t="shared" si="206"/>
        <v>0</v>
      </c>
      <c r="Y519" s="1609">
        <f t="shared" si="207"/>
        <v>0</v>
      </c>
      <c r="Z519" s="1609">
        <f t="shared" si="208"/>
        <v>0</v>
      </c>
      <c r="AA519" s="1609">
        <f t="shared" si="209"/>
        <v>0</v>
      </c>
      <c r="AB519" s="1609">
        <f t="shared" si="210"/>
        <v>0</v>
      </c>
      <c r="AC519" s="1513">
        <f t="shared" si="211"/>
        <v>0</v>
      </c>
      <c r="AD519" s="1515">
        <f t="shared" si="212"/>
        <v>2007</v>
      </c>
      <c r="AE519" s="1552">
        <f t="shared" si="216"/>
        <v>0</v>
      </c>
      <c r="AF519" s="1516">
        <f t="shared" si="213"/>
        <v>5639044.8567284951</v>
      </c>
      <c r="AG519" s="1550">
        <f t="shared" si="217"/>
        <v>5639044.8567284951</v>
      </c>
      <c r="AH519" s="1546">
        <f t="shared" si="218"/>
        <v>5639044.8567284951</v>
      </c>
      <c r="AI519" s="1546">
        <f t="shared" si="218"/>
        <v>5639044.8567284951</v>
      </c>
      <c r="AJ519" s="1518"/>
      <c r="AK519" s="1518"/>
      <c r="AL519" s="1518"/>
      <c r="AM519" s="1518"/>
      <c r="AN519" s="1518"/>
      <c r="AO519" s="1518"/>
      <c r="AP519" s="1518"/>
    </row>
    <row r="520" spans="1:42" s="1520" customFormat="1" ht="38" customHeight="1">
      <c r="A520" s="1563"/>
      <c r="B520" s="1337" t="s">
        <v>3564</v>
      </c>
      <c r="C520" s="1335" t="s">
        <v>2584</v>
      </c>
      <c r="D520" s="1397" t="s">
        <v>3008</v>
      </c>
      <c r="E520" s="1336" t="s">
        <v>1705</v>
      </c>
      <c r="F520" s="1336">
        <v>0</v>
      </c>
      <c r="G520" s="1362" t="s">
        <v>1581</v>
      </c>
      <c r="H520" s="1337">
        <v>2007</v>
      </c>
      <c r="I520" s="1336" t="s">
        <v>1653</v>
      </c>
      <c r="J520" s="1342"/>
      <c r="K520" s="1336">
        <v>0</v>
      </c>
      <c r="L520" s="1336">
        <v>0</v>
      </c>
      <c r="M520" s="1336">
        <v>0</v>
      </c>
      <c r="N520" s="1337" t="s">
        <v>204</v>
      </c>
      <c r="O520" s="1631">
        <v>13896487.512875885</v>
      </c>
      <c r="P520" s="1573" t="s">
        <v>123</v>
      </c>
      <c r="Q520" s="1539"/>
      <c r="R520" s="1511" t="str">
        <f t="shared" si="202"/>
        <v>2.08.01</v>
      </c>
      <c r="S520" s="1512" t="str">
        <f t="shared" si="214"/>
        <v>ALAT KEDOKTERAN</v>
      </c>
      <c r="T520" s="1512">
        <f t="shared" si="215"/>
        <v>5</v>
      </c>
      <c r="U520" s="1608">
        <f t="shared" si="203"/>
        <v>2779297.5025751768</v>
      </c>
      <c r="V520" s="1514">
        <f t="shared" si="204"/>
        <v>7</v>
      </c>
      <c r="W520" s="1609">
        <f t="shared" si="205"/>
        <v>13896487.512875885</v>
      </c>
      <c r="X520" s="1609">
        <f t="shared" si="206"/>
        <v>0</v>
      </c>
      <c r="Y520" s="1609">
        <f t="shared" si="207"/>
        <v>0</v>
      </c>
      <c r="Z520" s="1609">
        <f t="shared" si="208"/>
        <v>0</v>
      </c>
      <c r="AA520" s="1609">
        <f t="shared" si="209"/>
        <v>0</v>
      </c>
      <c r="AB520" s="1609">
        <f t="shared" si="210"/>
        <v>0</v>
      </c>
      <c r="AC520" s="1513">
        <f t="shared" si="211"/>
        <v>0</v>
      </c>
      <c r="AD520" s="1515">
        <f t="shared" si="212"/>
        <v>2007</v>
      </c>
      <c r="AE520" s="1552">
        <f t="shared" si="216"/>
        <v>0</v>
      </c>
      <c r="AF520" s="1516">
        <f t="shared" si="213"/>
        <v>13896487.512875885</v>
      </c>
      <c r="AG520" s="1550">
        <f t="shared" si="217"/>
        <v>13896487.512875885</v>
      </c>
      <c r="AH520" s="1546">
        <f t="shared" si="218"/>
        <v>13896487.512875885</v>
      </c>
      <c r="AI520" s="1546">
        <f t="shared" si="218"/>
        <v>13896487.512875885</v>
      </c>
      <c r="AJ520" s="1518"/>
      <c r="AK520" s="1518"/>
      <c r="AL520" s="1518"/>
      <c r="AM520" s="1518"/>
      <c r="AN520" s="1518"/>
      <c r="AO520" s="1518"/>
      <c r="AP520" s="1518"/>
    </row>
    <row r="521" spans="1:42" s="1520" customFormat="1" ht="38" customHeight="1">
      <c r="A521" s="1563"/>
      <c r="B521" s="1337" t="s">
        <v>2953</v>
      </c>
      <c r="C521" s="1335" t="s">
        <v>2516</v>
      </c>
      <c r="D521" s="1397" t="s">
        <v>996</v>
      </c>
      <c r="E521" s="1336" t="s">
        <v>819</v>
      </c>
      <c r="F521" s="1336">
        <v>0</v>
      </c>
      <c r="G521" s="1362" t="s">
        <v>1581</v>
      </c>
      <c r="H521" s="1337">
        <v>2007</v>
      </c>
      <c r="I521" s="1336" t="s">
        <v>1653</v>
      </c>
      <c r="J521" s="1342"/>
      <c r="K521" s="1336">
        <v>0</v>
      </c>
      <c r="L521" s="1336">
        <v>0</v>
      </c>
      <c r="M521" s="1336">
        <v>0</v>
      </c>
      <c r="N521" s="1337" t="s">
        <v>204</v>
      </c>
      <c r="O521" s="1631">
        <v>45998780.742554247</v>
      </c>
      <c r="P521" s="1573" t="s">
        <v>123</v>
      </c>
      <c r="Q521" s="1539"/>
      <c r="R521" s="1511" t="str">
        <f t="shared" si="202"/>
        <v>2.08.01</v>
      </c>
      <c r="S521" s="1512" t="str">
        <f t="shared" ref="S521:S571" si="219">VLOOKUP(R521,kelompok,2,0)</f>
        <v>ALAT KEDOKTERAN</v>
      </c>
      <c r="T521" s="1512">
        <f t="shared" ref="T521:T571" si="220">VLOOKUP(R521,MASAMANFAAT,4,0)</f>
        <v>5</v>
      </c>
      <c r="U521" s="1608">
        <f t="shared" si="203"/>
        <v>9199756.1485108491</v>
      </c>
      <c r="V521" s="1514">
        <f t="shared" si="204"/>
        <v>7</v>
      </c>
      <c r="W521" s="1609">
        <f t="shared" si="205"/>
        <v>45998780.742554247</v>
      </c>
      <c r="X521" s="1609">
        <f t="shared" si="206"/>
        <v>0</v>
      </c>
      <c r="Y521" s="1609">
        <f t="shared" si="207"/>
        <v>0</v>
      </c>
      <c r="Z521" s="1609">
        <f t="shared" si="208"/>
        <v>0</v>
      </c>
      <c r="AA521" s="1609">
        <f t="shared" si="209"/>
        <v>0</v>
      </c>
      <c r="AB521" s="1609">
        <f t="shared" si="210"/>
        <v>0</v>
      </c>
      <c r="AC521" s="1513">
        <f t="shared" si="211"/>
        <v>0</v>
      </c>
      <c r="AD521" s="1515">
        <f t="shared" si="212"/>
        <v>2007</v>
      </c>
      <c r="AE521" s="1552">
        <f t="shared" si="216"/>
        <v>0</v>
      </c>
      <c r="AF521" s="1516">
        <f t="shared" si="213"/>
        <v>45998780.742554247</v>
      </c>
      <c r="AG521" s="1550">
        <f t="shared" si="217"/>
        <v>45998780.742554247</v>
      </c>
      <c r="AH521" s="1546">
        <f t="shared" si="218"/>
        <v>45998780.742554247</v>
      </c>
      <c r="AI521" s="1546">
        <f t="shared" si="218"/>
        <v>45998780.742554247</v>
      </c>
      <c r="AJ521" s="1518"/>
      <c r="AK521" s="1518"/>
      <c r="AL521" s="1518"/>
      <c r="AM521" s="1518"/>
      <c r="AN521" s="1518"/>
      <c r="AO521" s="1518"/>
      <c r="AP521" s="1518"/>
    </row>
    <row r="522" spans="1:42" s="1520" customFormat="1" ht="38" customHeight="1">
      <c r="A522" s="1563"/>
      <c r="B522" s="1337" t="s">
        <v>3565</v>
      </c>
      <c r="C522" s="1335" t="s">
        <v>2585</v>
      </c>
      <c r="D522" s="1397" t="s">
        <v>1443</v>
      </c>
      <c r="E522" s="1336" t="s">
        <v>1673</v>
      </c>
      <c r="F522" s="1336">
        <v>0</v>
      </c>
      <c r="G522" s="1362" t="s">
        <v>1581</v>
      </c>
      <c r="H522" s="1337">
        <v>2007</v>
      </c>
      <c r="I522" s="1336" t="s">
        <v>1653</v>
      </c>
      <c r="J522" s="1342"/>
      <c r="K522" s="1336">
        <v>0</v>
      </c>
      <c r="L522" s="1336">
        <v>0</v>
      </c>
      <c r="M522" s="1336">
        <v>0</v>
      </c>
      <c r="N522" s="1337" t="s">
        <v>204</v>
      </c>
      <c r="O522" s="1631">
        <v>33074216.885559946</v>
      </c>
      <c r="P522" s="1573" t="s">
        <v>123</v>
      </c>
      <c r="Q522" s="1539"/>
      <c r="R522" s="1511" t="str">
        <f t="shared" si="202"/>
        <v>2.08.01</v>
      </c>
      <c r="S522" s="1512" t="str">
        <f t="shared" si="219"/>
        <v>ALAT KEDOKTERAN</v>
      </c>
      <c r="T522" s="1512">
        <f t="shared" si="220"/>
        <v>5</v>
      </c>
      <c r="U522" s="1608">
        <f t="shared" si="203"/>
        <v>6614843.3771119891</v>
      </c>
      <c r="V522" s="1514">
        <f t="shared" si="204"/>
        <v>7</v>
      </c>
      <c r="W522" s="1609">
        <f t="shared" si="205"/>
        <v>33074216.885559946</v>
      </c>
      <c r="X522" s="1609">
        <f t="shared" si="206"/>
        <v>0</v>
      </c>
      <c r="Y522" s="1609">
        <f t="shared" si="207"/>
        <v>0</v>
      </c>
      <c r="Z522" s="1609">
        <f t="shared" si="208"/>
        <v>0</v>
      </c>
      <c r="AA522" s="1609">
        <f t="shared" si="209"/>
        <v>0</v>
      </c>
      <c r="AB522" s="1609">
        <f t="shared" si="210"/>
        <v>0</v>
      </c>
      <c r="AC522" s="1513">
        <f t="shared" si="211"/>
        <v>0</v>
      </c>
      <c r="AD522" s="1515">
        <f t="shared" si="212"/>
        <v>2007</v>
      </c>
      <c r="AE522" s="1552">
        <f t="shared" si="216"/>
        <v>0</v>
      </c>
      <c r="AF522" s="1516">
        <f t="shared" si="213"/>
        <v>33074216.885559946</v>
      </c>
      <c r="AG522" s="1550">
        <f t="shared" si="217"/>
        <v>33074216.885559946</v>
      </c>
      <c r="AH522" s="1546">
        <f t="shared" si="218"/>
        <v>33074216.885559946</v>
      </c>
      <c r="AI522" s="1546">
        <f t="shared" si="218"/>
        <v>33074216.885559946</v>
      </c>
      <c r="AJ522" s="1518"/>
      <c r="AK522" s="1518"/>
      <c r="AL522" s="1518"/>
      <c r="AM522" s="1518"/>
      <c r="AN522" s="1518"/>
      <c r="AO522" s="1518"/>
      <c r="AP522" s="1518"/>
    </row>
    <row r="523" spans="1:42" s="1520" customFormat="1" ht="38" customHeight="1">
      <c r="A523" s="1563"/>
      <c r="B523" s="1337" t="s">
        <v>2966</v>
      </c>
      <c r="C523" s="1335" t="s">
        <v>2519</v>
      </c>
      <c r="D523" s="1397" t="s">
        <v>3009</v>
      </c>
      <c r="E523" s="1336" t="s">
        <v>3109</v>
      </c>
      <c r="F523" s="1336">
        <v>0</v>
      </c>
      <c r="G523" s="1362" t="s">
        <v>1581</v>
      </c>
      <c r="H523" s="1337">
        <v>2007</v>
      </c>
      <c r="I523" s="1336" t="s">
        <v>1653</v>
      </c>
      <c r="J523" s="1342"/>
      <c r="K523" s="1336">
        <v>0</v>
      </c>
      <c r="L523" s="1336">
        <v>0</v>
      </c>
      <c r="M523" s="1336">
        <v>0</v>
      </c>
      <c r="N523" s="1337" t="s">
        <v>204</v>
      </c>
      <c r="O523" s="1631">
        <v>85928534.263477713</v>
      </c>
      <c r="P523" s="1573" t="s">
        <v>123</v>
      </c>
      <c r="Q523" s="1539"/>
      <c r="R523" s="1511" t="str">
        <f t="shared" si="202"/>
        <v>2.08.01</v>
      </c>
      <c r="S523" s="1512" t="str">
        <f t="shared" si="219"/>
        <v>ALAT KEDOKTERAN</v>
      </c>
      <c r="T523" s="1512">
        <f t="shared" si="220"/>
        <v>5</v>
      </c>
      <c r="U523" s="1608">
        <f t="shared" si="203"/>
        <v>17185706.852695543</v>
      </c>
      <c r="V523" s="1514">
        <f t="shared" si="204"/>
        <v>7</v>
      </c>
      <c r="W523" s="1609">
        <f t="shared" si="205"/>
        <v>85928534.263477713</v>
      </c>
      <c r="X523" s="1609">
        <f t="shared" si="206"/>
        <v>0</v>
      </c>
      <c r="Y523" s="1609">
        <f t="shared" si="207"/>
        <v>0</v>
      </c>
      <c r="Z523" s="1609">
        <f t="shared" si="208"/>
        <v>0</v>
      </c>
      <c r="AA523" s="1609">
        <f t="shared" si="209"/>
        <v>0</v>
      </c>
      <c r="AB523" s="1609">
        <f t="shared" si="210"/>
        <v>0</v>
      </c>
      <c r="AC523" s="1513">
        <f t="shared" si="211"/>
        <v>0</v>
      </c>
      <c r="AD523" s="1515">
        <f t="shared" si="212"/>
        <v>2007</v>
      </c>
      <c r="AE523" s="1552">
        <f t="shared" si="216"/>
        <v>0</v>
      </c>
      <c r="AF523" s="1516">
        <f t="shared" si="213"/>
        <v>85928534.263477713</v>
      </c>
      <c r="AG523" s="1550">
        <f t="shared" si="217"/>
        <v>85928534.263477713</v>
      </c>
      <c r="AH523" s="1546">
        <f t="shared" si="218"/>
        <v>85928534.263477713</v>
      </c>
      <c r="AI523" s="1546">
        <f t="shared" si="218"/>
        <v>85928534.263477713</v>
      </c>
      <c r="AJ523" s="1518"/>
      <c r="AK523" s="1518"/>
      <c r="AL523" s="1518"/>
      <c r="AM523" s="1518"/>
      <c r="AN523" s="1518"/>
      <c r="AO523" s="1518"/>
      <c r="AP523" s="1518"/>
    </row>
    <row r="524" spans="1:42" s="1520" customFormat="1" ht="38" customHeight="1">
      <c r="A524" s="1563"/>
      <c r="B524" s="1337" t="s">
        <v>3566</v>
      </c>
      <c r="C524" s="1335" t="s">
        <v>2587</v>
      </c>
      <c r="D524" s="1397" t="s">
        <v>3567</v>
      </c>
      <c r="E524" s="1336" t="s">
        <v>1708</v>
      </c>
      <c r="F524" s="1336">
        <v>0</v>
      </c>
      <c r="G524" s="1362" t="s">
        <v>1581</v>
      </c>
      <c r="H524" s="1337">
        <v>2007</v>
      </c>
      <c r="I524" s="1336" t="s">
        <v>1653</v>
      </c>
      <c r="J524" s="1342" t="s">
        <v>891</v>
      </c>
      <c r="K524" s="1336">
        <v>0</v>
      </c>
      <c r="L524" s="1336">
        <v>0</v>
      </c>
      <c r="M524" s="1336">
        <v>0</v>
      </c>
      <c r="N524" s="1337" t="s">
        <v>204</v>
      </c>
      <c r="O524" s="1631">
        <v>14476465.522820644</v>
      </c>
      <c r="P524" s="1573" t="s">
        <v>123</v>
      </c>
      <c r="Q524" s="1539"/>
      <c r="R524" s="1511" t="str">
        <f t="shared" si="202"/>
        <v>2.08.01</v>
      </c>
      <c r="S524" s="1512" t="str">
        <f t="shared" si="219"/>
        <v>ALAT KEDOKTERAN</v>
      </c>
      <c r="T524" s="1512">
        <f t="shared" si="220"/>
        <v>5</v>
      </c>
      <c r="U524" s="1608">
        <f t="shared" si="203"/>
        <v>2895293.1045641289</v>
      </c>
      <c r="V524" s="1514">
        <f t="shared" si="204"/>
        <v>7</v>
      </c>
      <c r="W524" s="1609">
        <f t="shared" si="205"/>
        <v>14476465.522820644</v>
      </c>
      <c r="X524" s="1609">
        <f t="shared" si="206"/>
        <v>0</v>
      </c>
      <c r="Y524" s="1609">
        <f t="shared" si="207"/>
        <v>0</v>
      </c>
      <c r="Z524" s="1609">
        <f t="shared" si="208"/>
        <v>0</v>
      </c>
      <c r="AA524" s="1609">
        <f t="shared" si="209"/>
        <v>0</v>
      </c>
      <c r="AB524" s="1609">
        <f t="shared" si="210"/>
        <v>0</v>
      </c>
      <c r="AC524" s="1513">
        <f t="shared" si="211"/>
        <v>0</v>
      </c>
      <c r="AD524" s="1515">
        <f t="shared" si="212"/>
        <v>2007</v>
      </c>
      <c r="AE524" s="1552">
        <f t="shared" si="216"/>
        <v>0</v>
      </c>
      <c r="AF524" s="1516">
        <f t="shared" si="213"/>
        <v>14476465.522820644</v>
      </c>
      <c r="AG524" s="1550">
        <f t="shared" si="217"/>
        <v>14476465.522820644</v>
      </c>
      <c r="AH524" s="1546">
        <f t="shared" si="218"/>
        <v>14476465.522820644</v>
      </c>
      <c r="AI524" s="1546">
        <f t="shared" si="218"/>
        <v>14476465.522820644</v>
      </c>
      <c r="AJ524" s="1518"/>
      <c r="AK524" s="1518"/>
      <c r="AL524" s="1518"/>
      <c r="AM524" s="1518"/>
      <c r="AN524" s="1518"/>
      <c r="AO524" s="1518"/>
      <c r="AP524" s="1518"/>
    </row>
    <row r="525" spans="1:42" s="1520" customFormat="1" ht="38" customHeight="1">
      <c r="A525" s="1563"/>
      <c r="B525" s="1337" t="s">
        <v>2263</v>
      </c>
      <c r="C525" s="1335" t="s">
        <v>2588</v>
      </c>
      <c r="D525" s="1397" t="s">
        <v>3011</v>
      </c>
      <c r="E525" s="1336" t="s">
        <v>1709</v>
      </c>
      <c r="F525" s="1336">
        <v>0</v>
      </c>
      <c r="G525" s="1362" t="s">
        <v>1581</v>
      </c>
      <c r="H525" s="1337">
        <v>2007</v>
      </c>
      <c r="I525" s="1336" t="s">
        <v>1653</v>
      </c>
      <c r="J525" s="1342" t="s">
        <v>859</v>
      </c>
      <c r="K525" s="1336">
        <v>0</v>
      </c>
      <c r="L525" s="1336">
        <v>0</v>
      </c>
      <c r="M525" s="1336">
        <v>0</v>
      </c>
      <c r="N525" s="1337" t="s">
        <v>204</v>
      </c>
      <c r="O525" s="1631">
        <v>96815982.976882115</v>
      </c>
      <c r="P525" s="1573" t="s">
        <v>123</v>
      </c>
      <c r="Q525" s="1539" t="s">
        <v>3530</v>
      </c>
      <c r="R525" s="1511" t="str">
        <f t="shared" si="202"/>
        <v>2.08.01</v>
      </c>
      <c r="S525" s="1512" t="str">
        <f t="shared" si="219"/>
        <v>ALAT KEDOKTERAN</v>
      </c>
      <c r="T525" s="1512">
        <f t="shared" si="220"/>
        <v>5</v>
      </c>
      <c r="U525" s="1608">
        <f t="shared" si="203"/>
        <v>19363196.595376424</v>
      </c>
      <c r="V525" s="1514">
        <f t="shared" si="204"/>
        <v>7</v>
      </c>
      <c r="W525" s="1609">
        <f t="shared" si="205"/>
        <v>96815982.976882115</v>
      </c>
      <c r="X525" s="1609">
        <f t="shared" si="206"/>
        <v>0</v>
      </c>
      <c r="Y525" s="1609">
        <f t="shared" si="207"/>
        <v>0</v>
      </c>
      <c r="Z525" s="1609">
        <f t="shared" si="208"/>
        <v>0</v>
      </c>
      <c r="AA525" s="1609">
        <f t="shared" si="209"/>
        <v>0</v>
      </c>
      <c r="AB525" s="1609">
        <f t="shared" si="210"/>
        <v>0</v>
      </c>
      <c r="AC525" s="1513">
        <f t="shared" si="211"/>
        <v>0</v>
      </c>
      <c r="AD525" s="1515">
        <f t="shared" si="212"/>
        <v>2007</v>
      </c>
      <c r="AE525" s="1552">
        <f t="shared" si="216"/>
        <v>0</v>
      </c>
      <c r="AF525" s="1516">
        <f t="shared" si="213"/>
        <v>96815982.976882115</v>
      </c>
      <c r="AG525" s="1550">
        <f t="shared" si="217"/>
        <v>96815982.976882115</v>
      </c>
      <c r="AH525" s="1546">
        <f t="shared" si="218"/>
        <v>96815982.976882115</v>
      </c>
      <c r="AI525" s="1546">
        <f t="shared" si="218"/>
        <v>96815982.976882115</v>
      </c>
      <c r="AJ525" s="1518"/>
      <c r="AK525" s="1518"/>
      <c r="AL525" s="1518"/>
      <c r="AM525" s="1518"/>
      <c r="AN525" s="1518"/>
      <c r="AO525" s="1518"/>
      <c r="AP525" s="1518"/>
    </row>
    <row r="526" spans="1:42" s="1520" customFormat="1" ht="38" customHeight="1">
      <c r="A526" s="1563"/>
      <c r="B526" s="1337" t="s">
        <v>2935</v>
      </c>
      <c r="C526" s="1335" t="s">
        <v>2590</v>
      </c>
      <c r="D526" s="1397" t="s">
        <v>3007</v>
      </c>
      <c r="E526" s="1336" t="s">
        <v>1671</v>
      </c>
      <c r="F526" s="1336">
        <v>0</v>
      </c>
      <c r="G526" s="1362" t="s">
        <v>1589</v>
      </c>
      <c r="H526" s="1337">
        <v>2007</v>
      </c>
      <c r="I526" s="1336" t="s">
        <v>1654</v>
      </c>
      <c r="J526" s="1342"/>
      <c r="K526" s="1336">
        <v>0</v>
      </c>
      <c r="L526" s="1336">
        <v>0</v>
      </c>
      <c r="M526" s="1336">
        <v>0</v>
      </c>
      <c r="N526" s="1337" t="s">
        <v>204</v>
      </c>
      <c r="O526" s="1631">
        <v>96358593.114558682</v>
      </c>
      <c r="P526" s="1573" t="s">
        <v>123</v>
      </c>
      <c r="Q526" s="1539"/>
      <c r="R526" s="1511" t="str">
        <f t="shared" si="202"/>
        <v>2.08.01</v>
      </c>
      <c r="S526" s="1512" t="str">
        <f t="shared" si="219"/>
        <v>ALAT KEDOKTERAN</v>
      </c>
      <c r="T526" s="1512">
        <f t="shared" si="220"/>
        <v>5</v>
      </c>
      <c r="U526" s="1608">
        <f t="shared" si="203"/>
        <v>19271718.622911736</v>
      </c>
      <c r="V526" s="1514">
        <f t="shared" si="204"/>
        <v>7</v>
      </c>
      <c r="W526" s="1609">
        <f t="shared" si="205"/>
        <v>96358593.114558682</v>
      </c>
      <c r="X526" s="1609">
        <f t="shared" si="206"/>
        <v>0</v>
      </c>
      <c r="Y526" s="1609">
        <f t="shared" si="207"/>
        <v>0</v>
      </c>
      <c r="Z526" s="1609">
        <f t="shared" si="208"/>
        <v>0</v>
      </c>
      <c r="AA526" s="1609">
        <f t="shared" si="209"/>
        <v>0</v>
      </c>
      <c r="AB526" s="1609">
        <f t="shared" si="210"/>
        <v>0</v>
      </c>
      <c r="AC526" s="1513">
        <f t="shared" si="211"/>
        <v>0</v>
      </c>
      <c r="AD526" s="1515">
        <f t="shared" si="212"/>
        <v>2007</v>
      </c>
      <c r="AE526" s="1552">
        <f t="shared" si="216"/>
        <v>0</v>
      </c>
      <c r="AF526" s="1516">
        <f t="shared" si="213"/>
        <v>96358593.114558682</v>
      </c>
      <c r="AG526" s="1550">
        <f t="shared" si="217"/>
        <v>96358593.114558682</v>
      </c>
      <c r="AH526" s="1546">
        <f t="shared" si="218"/>
        <v>96358593.114558682</v>
      </c>
      <c r="AI526" s="1546">
        <f t="shared" si="218"/>
        <v>96358593.114558682</v>
      </c>
      <c r="AJ526" s="1518"/>
      <c r="AK526" s="1518"/>
      <c r="AL526" s="1518"/>
      <c r="AM526" s="1518"/>
      <c r="AN526" s="1518"/>
      <c r="AO526" s="1518"/>
      <c r="AP526" s="1518"/>
    </row>
    <row r="527" spans="1:42" s="1520" customFormat="1" ht="38" customHeight="1">
      <c r="A527" s="1563"/>
      <c r="B527" s="1337" t="s">
        <v>2263</v>
      </c>
      <c r="C527" s="1335" t="s">
        <v>2593</v>
      </c>
      <c r="D527" s="1397" t="s">
        <v>3569</v>
      </c>
      <c r="E527" s="1336" t="s">
        <v>825</v>
      </c>
      <c r="F527" s="1336">
        <v>0</v>
      </c>
      <c r="G527" s="1362" t="s">
        <v>1581</v>
      </c>
      <c r="H527" s="1337">
        <v>2007</v>
      </c>
      <c r="I527" s="1336" t="s">
        <v>1654</v>
      </c>
      <c r="J527" s="1342" t="s">
        <v>879</v>
      </c>
      <c r="K527" s="1336">
        <v>0</v>
      </c>
      <c r="L527" s="1336">
        <v>0</v>
      </c>
      <c r="M527" s="1336">
        <v>0</v>
      </c>
      <c r="N527" s="1337" t="s">
        <v>204</v>
      </c>
      <c r="O527" s="1631">
        <v>42809978.958909698</v>
      </c>
      <c r="P527" s="1573" t="s">
        <v>123</v>
      </c>
      <c r="Q527" s="1539" t="s">
        <v>3530</v>
      </c>
      <c r="R527" s="1511" t="str">
        <f t="shared" si="202"/>
        <v>2.08.01</v>
      </c>
      <c r="S527" s="1512" t="str">
        <f t="shared" si="219"/>
        <v>ALAT KEDOKTERAN</v>
      </c>
      <c r="T527" s="1512">
        <f t="shared" si="220"/>
        <v>5</v>
      </c>
      <c r="U527" s="1608">
        <f t="shared" si="203"/>
        <v>8561995.7917819396</v>
      </c>
      <c r="V527" s="1514">
        <f t="shared" si="204"/>
        <v>7</v>
      </c>
      <c r="W527" s="1609">
        <f t="shared" si="205"/>
        <v>42809978.958909698</v>
      </c>
      <c r="X527" s="1609">
        <f t="shared" si="206"/>
        <v>0</v>
      </c>
      <c r="Y527" s="1609">
        <f t="shared" si="207"/>
        <v>0</v>
      </c>
      <c r="Z527" s="1609">
        <f t="shared" si="208"/>
        <v>0</v>
      </c>
      <c r="AA527" s="1609">
        <f t="shared" si="209"/>
        <v>0</v>
      </c>
      <c r="AB527" s="1609">
        <f t="shared" si="210"/>
        <v>0</v>
      </c>
      <c r="AC527" s="1513">
        <f t="shared" si="211"/>
        <v>0</v>
      </c>
      <c r="AD527" s="1515">
        <f t="shared" si="212"/>
        <v>2007</v>
      </c>
      <c r="AE527" s="1552">
        <f t="shared" si="216"/>
        <v>0</v>
      </c>
      <c r="AF527" s="1516">
        <f t="shared" si="213"/>
        <v>42809978.958909698</v>
      </c>
      <c r="AG527" s="1550">
        <f t="shared" si="217"/>
        <v>42809978.958909698</v>
      </c>
      <c r="AH527" s="1546">
        <f t="shared" si="218"/>
        <v>42809978.958909698</v>
      </c>
      <c r="AI527" s="1546">
        <f t="shared" si="218"/>
        <v>42809978.958909698</v>
      </c>
      <c r="AJ527" s="1518"/>
      <c r="AK527" s="1518"/>
      <c r="AL527" s="1518"/>
      <c r="AM527" s="1518"/>
      <c r="AN527" s="1518"/>
      <c r="AO527" s="1518"/>
      <c r="AP527" s="1518"/>
    </row>
    <row r="528" spans="1:42" s="1520" customFormat="1" ht="38" customHeight="1">
      <c r="A528" s="1563"/>
      <c r="B528" s="1337" t="s">
        <v>2263</v>
      </c>
      <c r="C528" s="1335" t="s">
        <v>2594</v>
      </c>
      <c r="D528" s="1397" t="s">
        <v>3568</v>
      </c>
      <c r="E528" s="1336" t="s">
        <v>1712</v>
      </c>
      <c r="F528" s="1336">
        <v>0</v>
      </c>
      <c r="G528" s="1362" t="s">
        <v>1581</v>
      </c>
      <c r="H528" s="1337">
        <v>2007</v>
      </c>
      <c r="I528" s="1336" t="s">
        <v>1653</v>
      </c>
      <c r="J528" s="1342" t="s">
        <v>879</v>
      </c>
      <c r="K528" s="1336">
        <v>0</v>
      </c>
      <c r="L528" s="1336">
        <v>0</v>
      </c>
      <c r="M528" s="1336">
        <v>0</v>
      </c>
      <c r="N528" s="1337" t="s">
        <v>204</v>
      </c>
      <c r="O528" s="1631">
        <v>88547000.496098652</v>
      </c>
      <c r="P528" s="1573" t="s">
        <v>123</v>
      </c>
      <c r="Q528" s="1539" t="s">
        <v>3530</v>
      </c>
      <c r="R528" s="1511" t="str">
        <f t="shared" si="202"/>
        <v>2.08.01</v>
      </c>
      <c r="S528" s="1512" t="str">
        <f t="shared" si="219"/>
        <v>ALAT KEDOKTERAN</v>
      </c>
      <c r="T528" s="1512">
        <f t="shared" si="220"/>
        <v>5</v>
      </c>
      <c r="U528" s="1608">
        <f t="shared" si="203"/>
        <v>17709400.099219732</v>
      </c>
      <c r="V528" s="1514">
        <f t="shared" si="204"/>
        <v>7</v>
      </c>
      <c r="W528" s="1609">
        <f t="shared" si="205"/>
        <v>88547000.496098652</v>
      </c>
      <c r="X528" s="1609">
        <f t="shared" si="206"/>
        <v>0</v>
      </c>
      <c r="Y528" s="1609">
        <f t="shared" si="207"/>
        <v>0</v>
      </c>
      <c r="Z528" s="1609">
        <f t="shared" si="208"/>
        <v>0</v>
      </c>
      <c r="AA528" s="1609">
        <f t="shared" si="209"/>
        <v>0</v>
      </c>
      <c r="AB528" s="1609">
        <f t="shared" si="210"/>
        <v>0</v>
      </c>
      <c r="AC528" s="1513">
        <f t="shared" si="211"/>
        <v>0</v>
      </c>
      <c r="AD528" s="1515">
        <f t="shared" si="212"/>
        <v>2007</v>
      </c>
      <c r="AE528" s="1552">
        <f t="shared" si="216"/>
        <v>0</v>
      </c>
      <c r="AF528" s="1516">
        <f t="shared" si="213"/>
        <v>88547000.496098652</v>
      </c>
      <c r="AG528" s="1550">
        <f t="shared" si="217"/>
        <v>88547000.496098652</v>
      </c>
      <c r="AH528" s="1546">
        <f t="shared" si="218"/>
        <v>88547000.496098652</v>
      </c>
      <c r="AI528" s="1546">
        <f t="shared" si="218"/>
        <v>88547000.496098652</v>
      </c>
      <c r="AJ528" s="1518"/>
      <c r="AK528" s="1518"/>
      <c r="AL528" s="1518"/>
      <c r="AM528" s="1518"/>
      <c r="AN528" s="1518"/>
      <c r="AO528" s="1518"/>
      <c r="AP528" s="1518"/>
    </row>
    <row r="529" spans="1:42" s="1520" customFormat="1" ht="38" customHeight="1">
      <c r="A529" s="1563"/>
      <c r="B529" s="1337" t="s">
        <v>2263</v>
      </c>
      <c r="C529" s="1335" t="s">
        <v>2595</v>
      </c>
      <c r="D529" s="1397" t="s">
        <v>732</v>
      </c>
      <c r="E529" s="1336" t="s">
        <v>827</v>
      </c>
      <c r="F529" s="1336">
        <v>0</v>
      </c>
      <c r="G529" s="1362" t="s">
        <v>238</v>
      </c>
      <c r="H529" s="1337">
        <v>2007</v>
      </c>
      <c r="I529" s="1336" t="s">
        <v>1658</v>
      </c>
      <c r="J529" s="1342"/>
      <c r="K529" s="1336">
        <v>0</v>
      </c>
      <c r="L529" s="1336">
        <v>0</v>
      </c>
      <c r="M529" s="1336">
        <v>0</v>
      </c>
      <c r="N529" s="1337" t="s">
        <v>204</v>
      </c>
      <c r="O529" s="1631">
        <v>10153249.860071218</v>
      </c>
      <c r="P529" s="1573" t="s">
        <v>123</v>
      </c>
      <c r="Q529" s="1539" t="s">
        <v>3530</v>
      </c>
      <c r="R529" s="1511" t="str">
        <f t="shared" si="202"/>
        <v>2.08.01</v>
      </c>
      <c r="S529" s="1512" t="str">
        <f t="shared" si="219"/>
        <v>ALAT KEDOKTERAN</v>
      </c>
      <c r="T529" s="1512">
        <f t="shared" si="220"/>
        <v>5</v>
      </c>
      <c r="U529" s="1608">
        <f t="shared" si="203"/>
        <v>2030649.9720142435</v>
      </c>
      <c r="V529" s="1514">
        <f t="shared" si="204"/>
        <v>7</v>
      </c>
      <c r="W529" s="1609">
        <f t="shared" si="205"/>
        <v>10153249.860071218</v>
      </c>
      <c r="X529" s="1609">
        <f t="shared" si="206"/>
        <v>0</v>
      </c>
      <c r="Y529" s="1609">
        <f t="shared" si="207"/>
        <v>0</v>
      </c>
      <c r="Z529" s="1609">
        <f t="shared" si="208"/>
        <v>0</v>
      </c>
      <c r="AA529" s="1609">
        <f t="shared" si="209"/>
        <v>0</v>
      </c>
      <c r="AB529" s="1609">
        <f t="shared" si="210"/>
        <v>0</v>
      </c>
      <c r="AC529" s="1513">
        <f t="shared" si="211"/>
        <v>0</v>
      </c>
      <c r="AD529" s="1515">
        <f t="shared" si="212"/>
        <v>2007</v>
      </c>
      <c r="AE529" s="1552">
        <f t="shared" si="216"/>
        <v>0</v>
      </c>
      <c r="AF529" s="1516">
        <f t="shared" si="213"/>
        <v>10153249.860071218</v>
      </c>
      <c r="AG529" s="1550">
        <f t="shared" si="217"/>
        <v>10153249.860071218</v>
      </c>
      <c r="AH529" s="1546">
        <f t="shared" si="218"/>
        <v>10153249.860071218</v>
      </c>
      <c r="AI529" s="1546">
        <f t="shared" si="218"/>
        <v>10153249.860071218</v>
      </c>
      <c r="AJ529" s="1518"/>
      <c r="AK529" s="1518"/>
      <c r="AL529" s="1518"/>
      <c r="AM529" s="1518"/>
      <c r="AN529" s="1518"/>
      <c r="AO529" s="1518"/>
      <c r="AP529" s="1518"/>
    </row>
    <row r="530" spans="1:42" s="1520" customFormat="1" ht="38" customHeight="1">
      <c r="A530" s="1563"/>
      <c r="B530" s="1337" t="s">
        <v>2982</v>
      </c>
      <c r="C530" s="1335" t="s">
        <v>397</v>
      </c>
      <c r="D530" s="1397" t="s">
        <v>3003</v>
      </c>
      <c r="E530" s="1336" t="s">
        <v>1714</v>
      </c>
      <c r="F530" s="1336">
        <v>0</v>
      </c>
      <c r="G530" s="1362" t="s">
        <v>238</v>
      </c>
      <c r="H530" s="1337">
        <v>2007</v>
      </c>
      <c r="I530" s="1336" t="s">
        <v>1656</v>
      </c>
      <c r="J530" s="1342"/>
      <c r="K530" s="1336">
        <v>0</v>
      </c>
      <c r="L530" s="1336">
        <v>0</v>
      </c>
      <c r="M530" s="1336">
        <v>0</v>
      </c>
      <c r="N530" s="1337" t="s">
        <v>204</v>
      </c>
      <c r="O530" s="1631">
        <v>180503420.381639</v>
      </c>
      <c r="P530" s="1573" t="s">
        <v>123</v>
      </c>
      <c r="Q530" s="1539"/>
      <c r="R530" s="1511" t="str">
        <f t="shared" si="202"/>
        <v>2.08.01</v>
      </c>
      <c r="S530" s="1512" t="str">
        <f t="shared" si="219"/>
        <v>ALAT KEDOKTERAN</v>
      </c>
      <c r="T530" s="1512">
        <f t="shared" si="220"/>
        <v>5</v>
      </c>
      <c r="U530" s="1608">
        <f t="shared" si="203"/>
        <v>36100684.076327801</v>
      </c>
      <c r="V530" s="1514">
        <f t="shared" si="204"/>
        <v>7</v>
      </c>
      <c r="W530" s="1609">
        <f t="shared" si="205"/>
        <v>180503420.381639</v>
      </c>
      <c r="X530" s="1609">
        <f t="shared" si="206"/>
        <v>0</v>
      </c>
      <c r="Y530" s="1609">
        <f t="shared" si="207"/>
        <v>0</v>
      </c>
      <c r="Z530" s="1609">
        <f t="shared" si="208"/>
        <v>0</v>
      </c>
      <c r="AA530" s="1609">
        <f t="shared" si="209"/>
        <v>0</v>
      </c>
      <c r="AB530" s="1609">
        <f t="shared" si="210"/>
        <v>0</v>
      </c>
      <c r="AC530" s="1513">
        <f t="shared" si="211"/>
        <v>0</v>
      </c>
      <c r="AD530" s="1515">
        <f t="shared" si="212"/>
        <v>2007</v>
      </c>
      <c r="AE530" s="1552">
        <f t="shared" si="216"/>
        <v>0</v>
      </c>
      <c r="AF530" s="1516">
        <f t="shared" si="213"/>
        <v>180503420.381639</v>
      </c>
      <c r="AG530" s="1550">
        <f t="shared" si="217"/>
        <v>180503420.381639</v>
      </c>
      <c r="AH530" s="1546">
        <f t="shared" si="218"/>
        <v>180503420.381639</v>
      </c>
      <c r="AI530" s="1546">
        <f t="shared" si="218"/>
        <v>180503420.381639</v>
      </c>
      <c r="AJ530" s="1518"/>
      <c r="AK530" s="1518"/>
      <c r="AL530" s="1518"/>
      <c r="AM530" s="1518"/>
      <c r="AN530" s="1518"/>
      <c r="AO530" s="1518"/>
      <c r="AP530" s="1518"/>
    </row>
    <row r="531" spans="1:42" s="1520" customFormat="1" ht="38" customHeight="1">
      <c r="A531" s="1563"/>
      <c r="B531" s="1337" t="s">
        <v>2263</v>
      </c>
      <c r="C531" s="1335" t="s">
        <v>2297</v>
      </c>
      <c r="D531" s="1397" t="s">
        <v>3003</v>
      </c>
      <c r="E531" s="1336" t="s">
        <v>1715</v>
      </c>
      <c r="F531" s="1336">
        <v>0</v>
      </c>
      <c r="G531" s="1362" t="s">
        <v>238</v>
      </c>
      <c r="H531" s="1337">
        <v>2007</v>
      </c>
      <c r="I531" s="1336" t="s">
        <v>1656</v>
      </c>
      <c r="J531" s="1342" t="s">
        <v>893</v>
      </c>
      <c r="K531" s="1336">
        <v>0</v>
      </c>
      <c r="L531" s="1336">
        <v>0</v>
      </c>
      <c r="M531" s="1336">
        <v>0</v>
      </c>
      <c r="N531" s="1337" t="s">
        <v>204</v>
      </c>
      <c r="O531" s="1631">
        <v>120335609.17271401</v>
      </c>
      <c r="P531" s="1573" t="s">
        <v>123</v>
      </c>
      <c r="Q531" s="1539" t="s">
        <v>3530</v>
      </c>
      <c r="R531" s="1511" t="str">
        <f t="shared" si="202"/>
        <v>2.08.01</v>
      </c>
      <c r="S531" s="1512" t="str">
        <f t="shared" si="219"/>
        <v>ALAT KEDOKTERAN</v>
      </c>
      <c r="T531" s="1512">
        <f t="shared" si="220"/>
        <v>5</v>
      </c>
      <c r="U531" s="1608">
        <f t="shared" si="203"/>
        <v>24067121.834542803</v>
      </c>
      <c r="V531" s="1514">
        <f t="shared" si="204"/>
        <v>7</v>
      </c>
      <c r="W531" s="1609">
        <f t="shared" si="205"/>
        <v>120335609.17271401</v>
      </c>
      <c r="X531" s="1609">
        <f t="shared" si="206"/>
        <v>0</v>
      </c>
      <c r="Y531" s="1609">
        <f t="shared" si="207"/>
        <v>0</v>
      </c>
      <c r="Z531" s="1609">
        <f t="shared" si="208"/>
        <v>0</v>
      </c>
      <c r="AA531" s="1609">
        <f t="shared" si="209"/>
        <v>0</v>
      </c>
      <c r="AB531" s="1609">
        <f t="shared" si="210"/>
        <v>0</v>
      </c>
      <c r="AC531" s="1513">
        <f t="shared" si="211"/>
        <v>0</v>
      </c>
      <c r="AD531" s="1515">
        <f t="shared" si="212"/>
        <v>2007</v>
      </c>
      <c r="AE531" s="1552">
        <f t="shared" si="216"/>
        <v>0</v>
      </c>
      <c r="AF531" s="1516">
        <f t="shared" si="213"/>
        <v>120335609.17271401</v>
      </c>
      <c r="AG531" s="1550">
        <f t="shared" si="217"/>
        <v>120335609.17271401</v>
      </c>
      <c r="AH531" s="1546">
        <f t="shared" si="218"/>
        <v>120335609.17271401</v>
      </c>
      <c r="AI531" s="1546">
        <f t="shared" si="218"/>
        <v>120335609.17271401</v>
      </c>
      <c r="AJ531" s="1518"/>
      <c r="AK531" s="1518"/>
      <c r="AL531" s="1518"/>
      <c r="AM531" s="1518"/>
      <c r="AN531" s="1518"/>
      <c r="AO531" s="1518"/>
      <c r="AP531" s="1518"/>
    </row>
    <row r="532" spans="1:42" s="1520" customFormat="1" ht="38" customHeight="1">
      <c r="A532" s="1563"/>
      <c r="B532" s="1337" t="s">
        <v>2263</v>
      </c>
      <c r="C532" s="1335" t="s">
        <v>2597</v>
      </c>
      <c r="D532" s="1397" t="s">
        <v>732</v>
      </c>
      <c r="E532" s="1336" t="s">
        <v>1716</v>
      </c>
      <c r="F532" s="1336">
        <v>0</v>
      </c>
      <c r="G532" s="1362" t="s">
        <v>238</v>
      </c>
      <c r="H532" s="1337">
        <v>2007</v>
      </c>
      <c r="I532" s="1336" t="s">
        <v>1661</v>
      </c>
      <c r="J532" s="1342"/>
      <c r="K532" s="1336">
        <v>0</v>
      </c>
      <c r="L532" s="1336">
        <v>0</v>
      </c>
      <c r="M532" s="1336">
        <v>0</v>
      </c>
      <c r="N532" s="1337" t="s">
        <v>204</v>
      </c>
      <c r="O532" s="1631">
        <v>48295561.256278932</v>
      </c>
      <c r="P532" s="1573" t="s">
        <v>123</v>
      </c>
      <c r="Q532" s="1539" t="s">
        <v>3530</v>
      </c>
      <c r="R532" s="1511" t="str">
        <f t="shared" si="202"/>
        <v>2.08.01</v>
      </c>
      <c r="S532" s="1512" t="str">
        <f t="shared" si="219"/>
        <v>ALAT KEDOKTERAN</v>
      </c>
      <c r="T532" s="1512">
        <f t="shared" si="220"/>
        <v>5</v>
      </c>
      <c r="U532" s="1608">
        <f t="shared" si="203"/>
        <v>9659112.251255786</v>
      </c>
      <c r="V532" s="1514">
        <f t="shared" si="204"/>
        <v>7</v>
      </c>
      <c r="W532" s="1609">
        <f t="shared" si="205"/>
        <v>48295561.256278932</v>
      </c>
      <c r="X532" s="1609">
        <f t="shared" si="206"/>
        <v>0</v>
      </c>
      <c r="Y532" s="1609">
        <f t="shared" si="207"/>
        <v>0</v>
      </c>
      <c r="Z532" s="1609">
        <f t="shared" si="208"/>
        <v>0</v>
      </c>
      <c r="AA532" s="1609">
        <f t="shared" si="209"/>
        <v>0</v>
      </c>
      <c r="AB532" s="1609">
        <f t="shared" si="210"/>
        <v>0</v>
      </c>
      <c r="AC532" s="1513">
        <f t="shared" si="211"/>
        <v>0</v>
      </c>
      <c r="AD532" s="1515">
        <f t="shared" si="212"/>
        <v>2007</v>
      </c>
      <c r="AE532" s="1552">
        <f t="shared" si="216"/>
        <v>0</v>
      </c>
      <c r="AF532" s="1516">
        <f t="shared" si="213"/>
        <v>48295561.256278932</v>
      </c>
      <c r="AG532" s="1550">
        <f t="shared" si="217"/>
        <v>48295561.256278932</v>
      </c>
      <c r="AH532" s="1546">
        <f t="shared" si="218"/>
        <v>48295561.256278932</v>
      </c>
      <c r="AI532" s="1546">
        <f t="shared" si="218"/>
        <v>48295561.256278932</v>
      </c>
      <c r="AJ532" s="1518"/>
      <c r="AK532" s="1518"/>
      <c r="AL532" s="1518"/>
      <c r="AM532" s="1518"/>
      <c r="AN532" s="1518"/>
      <c r="AO532" s="1518"/>
      <c r="AP532" s="1518"/>
    </row>
    <row r="533" spans="1:42" s="1520" customFormat="1" ht="38" customHeight="1">
      <c r="A533" s="1563"/>
      <c r="B533" s="1337" t="s">
        <v>2263</v>
      </c>
      <c r="C533" s="1335" t="s">
        <v>2598</v>
      </c>
      <c r="D533" s="1397" t="s">
        <v>3015</v>
      </c>
      <c r="E533" s="1336" t="s">
        <v>1717</v>
      </c>
      <c r="F533" s="1336">
        <v>0</v>
      </c>
      <c r="G533" s="1362" t="s">
        <v>225</v>
      </c>
      <c r="H533" s="1337">
        <v>2007</v>
      </c>
      <c r="I533" s="1336" t="s">
        <v>1653</v>
      </c>
      <c r="J533" s="1342"/>
      <c r="K533" s="1336">
        <v>0</v>
      </c>
      <c r="L533" s="1336">
        <v>0</v>
      </c>
      <c r="M533" s="1336">
        <v>0</v>
      </c>
      <c r="N533" s="1337" t="s">
        <v>204</v>
      </c>
      <c r="O533" s="1631">
        <v>46742746.779838145</v>
      </c>
      <c r="P533" s="1573" t="s">
        <v>123</v>
      </c>
      <c r="Q533" s="1539" t="s">
        <v>3530</v>
      </c>
      <c r="R533" s="1511" t="str">
        <f t="shared" si="202"/>
        <v>2.08.01</v>
      </c>
      <c r="S533" s="1512" t="str">
        <f t="shared" si="219"/>
        <v>ALAT KEDOKTERAN</v>
      </c>
      <c r="T533" s="1512">
        <f t="shared" si="220"/>
        <v>5</v>
      </c>
      <c r="U533" s="1608">
        <f t="shared" si="203"/>
        <v>9348549.3559676297</v>
      </c>
      <c r="V533" s="1514">
        <f t="shared" si="204"/>
        <v>7</v>
      </c>
      <c r="W533" s="1609">
        <f t="shared" si="205"/>
        <v>46742746.779838145</v>
      </c>
      <c r="X533" s="1609">
        <f t="shared" si="206"/>
        <v>0</v>
      </c>
      <c r="Y533" s="1609">
        <f t="shared" si="207"/>
        <v>0</v>
      </c>
      <c r="Z533" s="1609">
        <f t="shared" si="208"/>
        <v>0</v>
      </c>
      <c r="AA533" s="1609">
        <f t="shared" si="209"/>
        <v>0</v>
      </c>
      <c r="AB533" s="1609">
        <f t="shared" si="210"/>
        <v>0</v>
      </c>
      <c r="AC533" s="1513">
        <f t="shared" si="211"/>
        <v>0</v>
      </c>
      <c r="AD533" s="1515">
        <f t="shared" si="212"/>
        <v>2007</v>
      </c>
      <c r="AE533" s="1552">
        <f t="shared" si="216"/>
        <v>0</v>
      </c>
      <c r="AF533" s="1516">
        <f t="shared" si="213"/>
        <v>46742746.779838145</v>
      </c>
      <c r="AG533" s="1550">
        <f t="shared" si="217"/>
        <v>46742746.779838145</v>
      </c>
      <c r="AH533" s="1546">
        <f t="shared" si="218"/>
        <v>46742746.779838145</v>
      </c>
      <c r="AI533" s="1546">
        <f t="shared" si="218"/>
        <v>46742746.779838145</v>
      </c>
      <c r="AJ533" s="1518"/>
      <c r="AK533" s="1518"/>
      <c r="AL533" s="1518"/>
      <c r="AM533" s="1518"/>
      <c r="AN533" s="1518"/>
      <c r="AO533" s="1518"/>
      <c r="AP533" s="1518"/>
    </row>
    <row r="534" spans="1:42" s="1520" customFormat="1" ht="38" customHeight="1">
      <c r="A534" s="1563"/>
      <c r="B534" s="1337" t="s">
        <v>3561</v>
      </c>
      <c r="C534" s="1335" t="s">
        <v>2548</v>
      </c>
      <c r="D534" s="1397" t="s">
        <v>3013</v>
      </c>
      <c r="E534" s="1336" t="s">
        <v>1685</v>
      </c>
      <c r="F534" s="1336">
        <v>0</v>
      </c>
      <c r="G534" s="1362" t="s">
        <v>238</v>
      </c>
      <c r="H534" s="1337">
        <v>2007</v>
      </c>
      <c r="I534" s="1336" t="s">
        <v>1654</v>
      </c>
      <c r="J534" s="1342" t="s">
        <v>861</v>
      </c>
      <c r="K534" s="1336">
        <v>0</v>
      </c>
      <c r="L534" s="1336">
        <v>0</v>
      </c>
      <c r="M534" s="1336">
        <v>0</v>
      </c>
      <c r="N534" s="1337" t="s">
        <v>204</v>
      </c>
      <c r="O534" s="1631">
        <v>17122605.259341698</v>
      </c>
      <c r="P534" s="1573" t="s">
        <v>123</v>
      </c>
      <c r="Q534" s="1539"/>
      <c r="R534" s="1511" t="str">
        <f t="shared" ref="R534:R597" si="221">MID(B534,2,7)</f>
        <v>2.08.01</v>
      </c>
      <c r="S534" s="1512" t="str">
        <f t="shared" si="219"/>
        <v>ALAT KEDOKTERAN</v>
      </c>
      <c r="T534" s="1512">
        <f t="shared" si="220"/>
        <v>5</v>
      </c>
      <c r="U534" s="1608">
        <f t="shared" ref="U534:U597" si="222">(O534)/T534</f>
        <v>3424521.0518683395</v>
      </c>
      <c r="V534" s="1514">
        <f t="shared" ref="V534:V597" si="223">2013-AD534+1</f>
        <v>7</v>
      </c>
      <c r="W534" s="1609">
        <f t="shared" ref="W534:W597" si="224">IF(V534&gt;T534,O534,U534*V534)</f>
        <v>17122605.259341698</v>
      </c>
      <c r="X534" s="1609">
        <f t="shared" ref="X534:X597" si="225">IF(O534=W534,0,U534)</f>
        <v>0</v>
      </c>
      <c r="Y534" s="1609">
        <f t="shared" ref="Y534:Y597" si="226">IF(O534=W534+X534,0,U534)</f>
        <v>0</v>
      </c>
      <c r="Z534" s="1609">
        <f t="shared" ref="Z534:Z597" si="227">IF(O534=X534+Y534+W534,0,U534)</f>
        <v>0</v>
      </c>
      <c r="AA534" s="1609">
        <f t="shared" ref="AA534:AA597" si="228">IF(O534=Y534+Z534+X534+W534,0,U534)</f>
        <v>0</v>
      </c>
      <c r="AB534" s="1609">
        <f t="shared" ref="AB534:AB597" si="229">IF(O534=W534+X534+Z534+AA534+Y534,0,U534)</f>
        <v>0</v>
      </c>
      <c r="AC534" s="1513">
        <f t="shared" ref="AC534:AC597" si="230">IF(O534=W534+X534+Y534+AA534+AB534+Z534,0,U534)</f>
        <v>0</v>
      </c>
      <c r="AD534" s="1515">
        <f t="shared" ref="AD534:AD597" si="231">H534</f>
        <v>2007</v>
      </c>
      <c r="AE534" s="1552">
        <f t="shared" si="216"/>
        <v>0</v>
      </c>
      <c r="AF534" s="1516">
        <f t="shared" ref="AF534:AF597" si="232">O534</f>
        <v>17122605.259341698</v>
      </c>
      <c r="AG534" s="1550">
        <f t="shared" si="217"/>
        <v>17122605.259341698</v>
      </c>
      <c r="AH534" s="1546">
        <f t="shared" si="218"/>
        <v>17122605.259341698</v>
      </c>
      <c r="AI534" s="1546">
        <f t="shared" si="218"/>
        <v>17122605.259341698</v>
      </c>
      <c r="AJ534" s="1518"/>
      <c r="AK534" s="1518"/>
      <c r="AL534" s="1518"/>
      <c r="AM534" s="1518"/>
      <c r="AN534" s="1518"/>
      <c r="AO534" s="1518"/>
      <c r="AP534" s="1518"/>
    </row>
    <row r="535" spans="1:42" s="1520" customFormat="1" ht="38" customHeight="1">
      <c r="A535" s="1563"/>
      <c r="B535" s="1337" t="s">
        <v>2263</v>
      </c>
      <c r="C535" s="1335" t="s">
        <v>2441</v>
      </c>
      <c r="D535" s="1397" t="s">
        <v>996</v>
      </c>
      <c r="E535" s="1336" t="s">
        <v>834</v>
      </c>
      <c r="F535" s="1336">
        <v>0</v>
      </c>
      <c r="G535" s="1362" t="s">
        <v>225</v>
      </c>
      <c r="H535" s="1337">
        <v>2007</v>
      </c>
      <c r="I535" s="1336" t="s">
        <v>1654</v>
      </c>
      <c r="J535" s="1342"/>
      <c r="K535" s="1336">
        <v>0</v>
      </c>
      <c r="L535" s="1336">
        <v>0</v>
      </c>
      <c r="M535" s="1336">
        <v>0</v>
      </c>
      <c r="N535" s="1337" t="s">
        <v>204</v>
      </c>
      <c r="O535" s="1631">
        <v>11764709.383146526</v>
      </c>
      <c r="P535" s="1573" t="s">
        <v>123</v>
      </c>
      <c r="Q535" s="1539" t="s">
        <v>3530</v>
      </c>
      <c r="R535" s="1511" t="str">
        <f t="shared" si="221"/>
        <v>2.08.01</v>
      </c>
      <c r="S535" s="1512" t="str">
        <f t="shared" si="219"/>
        <v>ALAT KEDOKTERAN</v>
      </c>
      <c r="T535" s="1512">
        <f t="shared" si="220"/>
        <v>5</v>
      </c>
      <c r="U535" s="1608">
        <f t="shared" si="222"/>
        <v>2352941.8766293051</v>
      </c>
      <c r="V535" s="1514">
        <f t="shared" si="223"/>
        <v>7</v>
      </c>
      <c r="W535" s="1609">
        <f t="shared" si="224"/>
        <v>11764709.383146526</v>
      </c>
      <c r="X535" s="1609">
        <f t="shared" si="225"/>
        <v>0</v>
      </c>
      <c r="Y535" s="1609">
        <f t="shared" si="226"/>
        <v>0</v>
      </c>
      <c r="Z535" s="1609">
        <f t="shared" si="227"/>
        <v>0</v>
      </c>
      <c r="AA535" s="1609">
        <f t="shared" si="228"/>
        <v>0</v>
      </c>
      <c r="AB535" s="1609">
        <f t="shared" si="229"/>
        <v>0</v>
      </c>
      <c r="AC535" s="1513">
        <f t="shared" si="230"/>
        <v>0</v>
      </c>
      <c r="AD535" s="1515">
        <f t="shared" si="231"/>
        <v>2007</v>
      </c>
      <c r="AE535" s="1552">
        <f t="shared" ref="AE535:AE598" si="233">O535-(W535+X535+Y535+Z535+AA535+AB535+AC535)</f>
        <v>0</v>
      </c>
      <c r="AF535" s="1516">
        <f t="shared" si="232"/>
        <v>11764709.383146526</v>
      </c>
      <c r="AG535" s="1550">
        <f t="shared" si="217"/>
        <v>11764709.383146526</v>
      </c>
      <c r="AH535" s="1546">
        <f t="shared" si="218"/>
        <v>11764709.383146526</v>
      </c>
      <c r="AI535" s="1546">
        <f t="shared" si="218"/>
        <v>11764709.383146526</v>
      </c>
      <c r="AJ535" s="1518"/>
      <c r="AK535" s="1518"/>
      <c r="AL535" s="1518"/>
      <c r="AM535" s="1518"/>
      <c r="AN535" s="1518"/>
      <c r="AO535" s="1518"/>
      <c r="AP535" s="1518"/>
    </row>
    <row r="536" spans="1:42" s="1520" customFormat="1" ht="38" customHeight="1">
      <c r="A536" s="1563"/>
      <c r="B536" s="1337" t="s">
        <v>2263</v>
      </c>
      <c r="C536" s="1335" t="s">
        <v>2599</v>
      </c>
      <c r="D536" s="1397" t="s">
        <v>3016</v>
      </c>
      <c r="E536" s="1336" t="s">
        <v>835</v>
      </c>
      <c r="F536" s="1336">
        <v>0</v>
      </c>
      <c r="G536" s="1362" t="s">
        <v>225</v>
      </c>
      <c r="H536" s="1337">
        <v>2007</v>
      </c>
      <c r="I536" s="1336" t="s">
        <v>1654</v>
      </c>
      <c r="J536" s="1342"/>
      <c r="K536" s="1336">
        <v>0</v>
      </c>
      <c r="L536" s="1336">
        <v>0</v>
      </c>
      <c r="M536" s="1336">
        <v>0</v>
      </c>
      <c r="N536" s="1337" t="s">
        <v>204</v>
      </c>
      <c r="O536" s="1631">
        <v>88235333.618734822</v>
      </c>
      <c r="P536" s="1573" t="s">
        <v>123</v>
      </c>
      <c r="Q536" s="1539" t="s">
        <v>3530</v>
      </c>
      <c r="R536" s="1511" t="str">
        <f t="shared" si="221"/>
        <v>2.08.01</v>
      </c>
      <c r="S536" s="1512" t="str">
        <f t="shared" si="219"/>
        <v>ALAT KEDOKTERAN</v>
      </c>
      <c r="T536" s="1512">
        <f t="shared" si="220"/>
        <v>5</v>
      </c>
      <c r="U536" s="1608">
        <f t="shared" si="222"/>
        <v>17647066.723746963</v>
      </c>
      <c r="V536" s="1514">
        <f t="shared" si="223"/>
        <v>7</v>
      </c>
      <c r="W536" s="1609">
        <f t="shared" si="224"/>
        <v>88235333.618734822</v>
      </c>
      <c r="X536" s="1609">
        <f t="shared" si="225"/>
        <v>0</v>
      </c>
      <c r="Y536" s="1609">
        <f t="shared" si="226"/>
        <v>0</v>
      </c>
      <c r="Z536" s="1609">
        <f t="shared" si="227"/>
        <v>0</v>
      </c>
      <c r="AA536" s="1609">
        <f t="shared" si="228"/>
        <v>0</v>
      </c>
      <c r="AB536" s="1609">
        <f t="shared" si="229"/>
        <v>0</v>
      </c>
      <c r="AC536" s="1513">
        <f t="shared" si="230"/>
        <v>0</v>
      </c>
      <c r="AD536" s="1515">
        <f t="shared" si="231"/>
        <v>2007</v>
      </c>
      <c r="AE536" s="1552">
        <f t="shared" si="233"/>
        <v>0</v>
      </c>
      <c r="AF536" s="1516">
        <f t="shared" si="232"/>
        <v>88235333.618734822</v>
      </c>
      <c r="AG536" s="1550">
        <f t="shared" si="217"/>
        <v>88235333.618734822</v>
      </c>
      <c r="AH536" s="1546">
        <f t="shared" si="218"/>
        <v>88235333.618734822</v>
      </c>
      <c r="AI536" s="1546">
        <f t="shared" si="218"/>
        <v>88235333.618734822</v>
      </c>
      <c r="AJ536" s="1518"/>
      <c r="AK536" s="1518"/>
      <c r="AL536" s="1518"/>
      <c r="AM536" s="1518"/>
      <c r="AN536" s="1518"/>
      <c r="AO536" s="1518"/>
      <c r="AP536" s="1518"/>
    </row>
    <row r="537" spans="1:42" s="1520" customFormat="1" ht="38" customHeight="1">
      <c r="A537" s="1563"/>
      <c r="B537" s="1337" t="s">
        <v>2263</v>
      </c>
      <c r="C537" s="1335" t="s">
        <v>2600</v>
      </c>
      <c r="D537" s="1397" t="s">
        <v>3570</v>
      </c>
      <c r="E537" s="1336" t="s">
        <v>836</v>
      </c>
      <c r="F537" s="1336">
        <v>0</v>
      </c>
      <c r="G537" s="1362" t="s">
        <v>225</v>
      </c>
      <c r="H537" s="1337">
        <v>2007</v>
      </c>
      <c r="I537" s="1336" t="s">
        <v>1654</v>
      </c>
      <c r="J537" s="1342"/>
      <c r="K537" s="1336">
        <v>0</v>
      </c>
      <c r="L537" s="1336">
        <v>0</v>
      </c>
      <c r="M537" s="1336">
        <v>0</v>
      </c>
      <c r="N537" s="1337" t="s">
        <v>204</v>
      </c>
      <c r="O537" s="1631">
        <v>15350150.005874969</v>
      </c>
      <c r="P537" s="1573" t="s">
        <v>123</v>
      </c>
      <c r="Q537" s="1539" t="s">
        <v>3530</v>
      </c>
      <c r="R537" s="1511" t="str">
        <f t="shared" si="221"/>
        <v>2.08.01</v>
      </c>
      <c r="S537" s="1512" t="str">
        <f t="shared" si="219"/>
        <v>ALAT KEDOKTERAN</v>
      </c>
      <c r="T537" s="1512">
        <f t="shared" si="220"/>
        <v>5</v>
      </c>
      <c r="U537" s="1608">
        <f t="shared" si="222"/>
        <v>3070030.0011749938</v>
      </c>
      <c r="V537" s="1514">
        <f t="shared" si="223"/>
        <v>7</v>
      </c>
      <c r="W537" s="1609">
        <f t="shared" si="224"/>
        <v>15350150.005874969</v>
      </c>
      <c r="X537" s="1609">
        <f t="shared" si="225"/>
        <v>0</v>
      </c>
      <c r="Y537" s="1609">
        <f t="shared" si="226"/>
        <v>0</v>
      </c>
      <c r="Z537" s="1609">
        <f t="shared" si="227"/>
        <v>0</v>
      </c>
      <c r="AA537" s="1609">
        <f t="shared" si="228"/>
        <v>0</v>
      </c>
      <c r="AB537" s="1609">
        <f t="shared" si="229"/>
        <v>0</v>
      </c>
      <c r="AC537" s="1513">
        <f t="shared" si="230"/>
        <v>0</v>
      </c>
      <c r="AD537" s="1515">
        <f t="shared" si="231"/>
        <v>2007</v>
      </c>
      <c r="AE537" s="1552">
        <f t="shared" si="233"/>
        <v>0</v>
      </c>
      <c r="AF537" s="1516">
        <f t="shared" si="232"/>
        <v>15350150.005874969</v>
      </c>
      <c r="AG537" s="1550">
        <f t="shared" si="217"/>
        <v>15350150.005874969</v>
      </c>
      <c r="AH537" s="1546">
        <f t="shared" si="218"/>
        <v>15350150.005874969</v>
      </c>
      <c r="AI537" s="1546">
        <f t="shared" si="218"/>
        <v>15350150.005874969</v>
      </c>
      <c r="AJ537" s="1518"/>
      <c r="AK537" s="1518"/>
      <c r="AL537" s="1518"/>
      <c r="AM537" s="1518"/>
      <c r="AN537" s="1518"/>
      <c r="AO537" s="1518"/>
      <c r="AP537" s="1518"/>
    </row>
    <row r="538" spans="1:42" s="1520" customFormat="1" ht="38" customHeight="1">
      <c r="A538" s="1563"/>
      <c r="B538" s="1337" t="s">
        <v>2323</v>
      </c>
      <c r="C538" s="1335" t="s">
        <v>2518</v>
      </c>
      <c r="D538" s="1397" t="s">
        <v>732</v>
      </c>
      <c r="E538" s="1336" t="s">
        <v>1719</v>
      </c>
      <c r="F538" s="1336">
        <v>0</v>
      </c>
      <c r="G538" s="1362" t="s">
        <v>225</v>
      </c>
      <c r="H538" s="1337">
        <v>2007</v>
      </c>
      <c r="I538" s="1336" t="s">
        <v>1653</v>
      </c>
      <c r="J538" s="1342"/>
      <c r="K538" s="1336">
        <v>0</v>
      </c>
      <c r="L538" s="1336">
        <v>0</v>
      </c>
      <c r="M538" s="1336">
        <v>0</v>
      </c>
      <c r="N538" s="1337" t="s">
        <v>204</v>
      </c>
      <c r="O538" s="1631">
        <v>52374861.119217046</v>
      </c>
      <c r="P538" s="1573" t="s">
        <v>123</v>
      </c>
      <c r="Q538" s="1539"/>
      <c r="R538" s="1511" t="str">
        <f t="shared" si="221"/>
        <v>2.08.01</v>
      </c>
      <c r="S538" s="1512" t="str">
        <f t="shared" si="219"/>
        <v>ALAT KEDOKTERAN</v>
      </c>
      <c r="T538" s="1512">
        <f t="shared" si="220"/>
        <v>5</v>
      </c>
      <c r="U538" s="1608">
        <f t="shared" si="222"/>
        <v>10474972.223843409</v>
      </c>
      <c r="V538" s="1514">
        <f t="shared" si="223"/>
        <v>7</v>
      </c>
      <c r="W538" s="1609">
        <f t="shared" si="224"/>
        <v>52374861.119217046</v>
      </c>
      <c r="X538" s="1609">
        <f t="shared" si="225"/>
        <v>0</v>
      </c>
      <c r="Y538" s="1609">
        <f t="shared" si="226"/>
        <v>0</v>
      </c>
      <c r="Z538" s="1609">
        <f t="shared" si="227"/>
        <v>0</v>
      </c>
      <c r="AA538" s="1609">
        <f t="shared" si="228"/>
        <v>0</v>
      </c>
      <c r="AB538" s="1609">
        <f t="shared" si="229"/>
        <v>0</v>
      </c>
      <c r="AC538" s="1513">
        <f t="shared" si="230"/>
        <v>0</v>
      </c>
      <c r="AD538" s="1515">
        <f t="shared" si="231"/>
        <v>2007</v>
      </c>
      <c r="AE538" s="1552">
        <f t="shared" si="233"/>
        <v>0</v>
      </c>
      <c r="AF538" s="1516">
        <f t="shared" si="232"/>
        <v>52374861.119217046</v>
      </c>
      <c r="AG538" s="1550">
        <f t="shared" si="217"/>
        <v>52374861.119217046</v>
      </c>
      <c r="AH538" s="1546">
        <f t="shared" si="218"/>
        <v>52374861.119217046</v>
      </c>
      <c r="AI538" s="1546">
        <f t="shared" si="218"/>
        <v>52374861.119217046</v>
      </c>
      <c r="AJ538" s="1518"/>
      <c r="AK538" s="1518"/>
      <c r="AL538" s="1518"/>
      <c r="AM538" s="1518"/>
      <c r="AN538" s="1518"/>
      <c r="AO538" s="1518"/>
      <c r="AP538" s="1518"/>
    </row>
    <row r="539" spans="1:42" s="1520" customFormat="1" ht="38" customHeight="1">
      <c r="A539" s="1563"/>
      <c r="B539" s="1337" t="s">
        <v>2263</v>
      </c>
      <c r="C539" s="1335" t="s">
        <v>2601</v>
      </c>
      <c r="D539" s="1397" t="s">
        <v>3567</v>
      </c>
      <c r="E539" s="1336" t="s">
        <v>1720</v>
      </c>
      <c r="F539" s="1336">
        <v>0</v>
      </c>
      <c r="G539" s="1362" t="s">
        <v>238</v>
      </c>
      <c r="H539" s="1337">
        <v>2007</v>
      </c>
      <c r="I539" s="1336" t="s">
        <v>1653</v>
      </c>
      <c r="J539" s="1342" t="s">
        <v>878</v>
      </c>
      <c r="K539" s="1336">
        <v>0</v>
      </c>
      <c r="L539" s="1336">
        <v>0</v>
      </c>
      <c r="M539" s="1336">
        <v>0</v>
      </c>
      <c r="N539" s="1337" t="s">
        <v>204</v>
      </c>
      <c r="O539" s="1631">
        <v>18160185.053783998</v>
      </c>
      <c r="P539" s="1573" t="s">
        <v>123</v>
      </c>
      <c r="Q539" s="1539" t="s">
        <v>3530</v>
      </c>
      <c r="R539" s="1511" t="str">
        <f t="shared" si="221"/>
        <v>2.08.01</v>
      </c>
      <c r="S539" s="1512" t="str">
        <f t="shared" si="219"/>
        <v>ALAT KEDOKTERAN</v>
      </c>
      <c r="T539" s="1512">
        <f t="shared" si="220"/>
        <v>5</v>
      </c>
      <c r="U539" s="1608">
        <f t="shared" si="222"/>
        <v>3632037.0107567995</v>
      </c>
      <c r="V539" s="1514">
        <f t="shared" si="223"/>
        <v>7</v>
      </c>
      <c r="W539" s="1609">
        <f t="shared" si="224"/>
        <v>18160185.053783998</v>
      </c>
      <c r="X539" s="1609">
        <f t="shared" si="225"/>
        <v>0</v>
      </c>
      <c r="Y539" s="1609">
        <f t="shared" si="226"/>
        <v>0</v>
      </c>
      <c r="Z539" s="1609">
        <f t="shared" si="227"/>
        <v>0</v>
      </c>
      <c r="AA539" s="1609">
        <f t="shared" si="228"/>
        <v>0</v>
      </c>
      <c r="AB539" s="1609">
        <f t="shared" si="229"/>
        <v>0</v>
      </c>
      <c r="AC539" s="1513">
        <f t="shared" si="230"/>
        <v>0</v>
      </c>
      <c r="AD539" s="1515">
        <f t="shared" si="231"/>
        <v>2007</v>
      </c>
      <c r="AE539" s="1552">
        <f t="shared" si="233"/>
        <v>0</v>
      </c>
      <c r="AF539" s="1516">
        <f t="shared" si="232"/>
        <v>18160185.053783998</v>
      </c>
      <c r="AG539" s="1550">
        <f t="shared" si="217"/>
        <v>18160185.053783998</v>
      </c>
      <c r="AH539" s="1546">
        <f t="shared" si="218"/>
        <v>18160185.053783998</v>
      </c>
      <c r="AI539" s="1546">
        <f t="shared" si="218"/>
        <v>18160185.053783998</v>
      </c>
      <c r="AJ539" s="1518"/>
      <c r="AK539" s="1518"/>
      <c r="AL539" s="1518"/>
      <c r="AM539" s="1518"/>
      <c r="AN539" s="1518"/>
      <c r="AO539" s="1518"/>
      <c r="AP539" s="1518"/>
    </row>
    <row r="540" spans="1:42" s="1520" customFormat="1" ht="38" customHeight="1">
      <c r="A540" s="1563"/>
      <c r="B540" s="1337" t="s">
        <v>2263</v>
      </c>
      <c r="C540" s="1335" t="s">
        <v>2602</v>
      </c>
      <c r="D540" s="1397" t="s">
        <v>732</v>
      </c>
      <c r="E540" s="1336" t="s">
        <v>837</v>
      </c>
      <c r="F540" s="1336">
        <v>0</v>
      </c>
      <c r="G540" s="1362" t="s">
        <v>238</v>
      </c>
      <c r="H540" s="1337">
        <v>2007</v>
      </c>
      <c r="I540" s="1336" t="s">
        <v>1653</v>
      </c>
      <c r="J540" s="1342" t="s">
        <v>879</v>
      </c>
      <c r="K540" s="1336">
        <v>0</v>
      </c>
      <c r="L540" s="1336">
        <v>0</v>
      </c>
      <c r="M540" s="1336">
        <v>0</v>
      </c>
      <c r="N540" s="1337" t="s">
        <v>204</v>
      </c>
      <c r="O540" s="1631">
        <v>3221289.8944372917</v>
      </c>
      <c r="P540" s="1573" t="s">
        <v>123</v>
      </c>
      <c r="Q540" s="1539" t="s">
        <v>3530</v>
      </c>
      <c r="R540" s="1511" t="str">
        <f t="shared" si="221"/>
        <v>2.08.01</v>
      </c>
      <c r="S540" s="1512" t="str">
        <f t="shared" si="219"/>
        <v>ALAT KEDOKTERAN</v>
      </c>
      <c r="T540" s="1512">
        <f t="shared" si="220"/>
        <v>5</v>
      </c>
      <c r="U540" s="1608">
        <f t="shared" si="222"/>
        <v>644257.97888745833</v>
      </c>
      <c r="V540" s="1514">
        <f t="shared" si="223"/>
        <v>7</v>
      </c>
      <c r="W540" s="1609">
        <f t="shared" si="224"/>
        <v>3221289.8944372917</v>
      </c>
      <c r="X540" s="1609">
        <f t="shared" si="225"/>
        <v>0</v>
      </c>
      <c r="Y540" s="1609">
        <f t="shared" si="226"/>
        <v>0</v>
      </c>
      <c r="Z540" s="1609">
        <f t="shared" si="227"/>
        <v>0</v>
      </c>
      <c r="AA540" s="1609">
        <f t="shared" si="228"/>
        <v>0</v>
      </c>
      <c r="AB540" s="1609">
        <f t="shared" si="229"/>
        <v>0</v>
      </c>
      <c r="AC540" s="1513">
        <f t="shared" si="230"/>
        <v>0</v>
      </c>
      <c r="AD540" s="1515">
        <f t="shared" si="231"/>
        <v>2007</v>
      </c>
      <c r="AE540" s="1552">
        <f t="shared" si="233"/>
        <v>0</v>
      </c>
      <c r="AF540" s="1516">
        <f t="shared" si="232"/>
        <v>3221289.8944372917</v>
      </c>
      <c r="AG540" s="1550">
        <f t="shared" si="217"/>
        <v>3221289.8944372917</v>
      </c>
      <c r="AH540" s="1546">
        <f t="shared" si="218"/>
        <v>3221289.8944372917</v>
      </c>
      <c r="AI540" s="1546">
        <f t="shared" si="218"/>
        <v>3221289.8944372917</v>
      </c>
      <c r="AJ540" s="1518"/>
      <c r="AK540" s="1518"/>
      <c r="AL540" s="1518"/>
      <c r="AM540" s="1518"/>
      <c r="AN540" s="1518"/>
      <c r="AO540" s="1518"/>
      <c r="AP540" s="1518"/>
    </row>
    <row r="541" spans="1:42" s="1520" customFormat="1" ht="38" customHeight="1">
      <c r="A541" s="1563"/>
      <c r="B541" s="1337" t="s">
        <v>2263</v>
      </c>
      <c r="C541" s="1335" t="s">
        <v>2603</v>
      </c>
      <c r="D541" s="1397" t="s">
        <v>732</v>
      </c>
      <c r="E541" s="1336" t="s">
        <v>1721</v>
      </c>
      <c r="F541" s="1336">
        <v>0</v>
      </c>
      <c r="G541" s="1362" t="s">
        <v>1581</v>
      </c>
      <c r="H541" s="1337">
        <v>2007</v>
      </c>
      <c r="I541" s="1336" t="s">
        <v>1653</v>
      </c>
      <c r="J541" s="1342" t="s">
        <v>894</v>
      </c>
      <c r="K541" s="1336">
        <v>0</v>
      </c>
      <c r="L541" s="1336">
        <v>0</v>
      </c>
      <c r="M541" s="1336">
        <v>0</v>
      </c>
      <c r="N541" s="1337" t="s">
        <v>204</v>
      </c>
      <c r="O541" s="1631">
        <v>1794485.2257203262</v>
      </c>
      <c r="P541" s="1573" t="s">
        <v>123</v>
      </c>
      <c r="Q541" s="1539" t="s">
        <v>3530</v>
      </c>
      <c r="R541" s="1511" t="str">
        <f t="shared" si="221"/>
        <v>2.08.01</v>
      </c>
      <c r="S541" s="1512" t="str">
        <f t="shared" si="219"/>
        <v>ALAT KEDOKTERAN</v>
      </c>
      <c r="T541" s="1512">
        <f t="shared" si="220"/>
        <v>5</v>
      </c>
      <c r="U541" s="1608">
        <f t="shared" si="222"/>
        <v>358897.04514406523</v>
      </c>
      <c r="V541" s="1514">
        <f t="shared" si="223"/>
        <v>7</v>
      </c>
      <c r="W541" s="1609">
        <f t="shared" si="224"/>
        <v>1794485.2257203262</v>
      </c>
      <c r="X541" s="1609">
        <f t="shared" si="225"/>
        <v>0</v>
      </c>
      <c r="Y541" s="1609">
        <f t="shared" si="226"/>
        <v>0</v>
      </c>
      <c r="Z541" s="1609">
        <f t="shared" si="227"/>
        <v>0</v>
      </c>
      <c r="AA541" s="1609">
        <f t="shared" si="228"/>
        <v>0</v>
      </c>
      <c r="AB541" s="1609">
        <f t="shared" si="229"/>
        <v>0</v>
      </c>
      <c r="AC541" s="1513">
        <f t="shared" si="230"/>
        <v>0</v>
      </c>
      <c r="AD541" s="1515">
        <f t="shared" si="231"/>
        <v>2007</v>
      </c>
      <c r="AE541" s="1552">
        <f t="shared" si="233"/>
        <v>0</v>
      </c>
      <c r="AF541" s="1516">
        <f t="shared" si="232"/>
        <v>1794485.2257203262</v>
      </c>
      <c r="AG541" s="1550">
        <f t="shared" si="217"/>
        <v>1794485.2257203262</v>
      </c>
      <c r="AH541" s="1546">
        <f t="shared" si="218"/>
        <v>1794485.2257203262</v>
      </c>
      <c r="AI541" s="1546">
        <f t="shared" si="218"/>
        <v>1794485.2257203262</v>
      </c>
      <c r="AJ541" s="1518"/>
      <c r="AK541" s="1518"/>
      <c r="AL541" s="1518"/>
      <c r="AM541" s="1518"/>
      <c r="AN541" s="1518"/>
      <c r="AO541" s="1518"/>
      <c r="AP541" s="1518"/>
    </row>
    <row r="542" spans="1:42" s="1520" customFormat="1" ht="38" customHeight="1">
      <c r="A542" s="1563"/>
      <c r="B542" s="1337" t="s">
        <v>2263</v>
      </c>
      <c r="C542" s="1335" t="s">
        <v>2604</v>
      </c>
      <c r="D542" s="1397" t="s">
        <v>732</v>
      </c>
      <c r="E542" s="1336" t="s">
        <v>1722</v>
      </c>
      <c r="F542" s="1336">
        <v>0</v>
      </c>
      <c r="G542" s="1362" t="s">
        <v>238</v>
      </c>
      <c r="H542" s="1337">
        <v>2007</v>
      </c>
      <c r="I542" s="1336" t="s">
        <v>1653</v>
      </c>
      <c r="J542" s="1342" t="s">
        <v>879</v>
      </c>
      <c r="K542" s="1336">
        <v>0</v>
      </c>
      <c r="L542" s="1336">
        <v>0</v>
      </c>
      <c r="M542" s="1336">
        <v>0</v>
      </c>
      <c r="N542" s="1337" t="s">
        <v>204</v>
      </c>
      <c r="O542" s="1631">
        <v>15380557.526573123</v>
      </c>
      <c r="P542" s="1573" t="s">
        <v>123</v>
      </c>
      <c r="Q542" s="1539" t="s">
        <v>3530</v>
      </c>
      <c r="R542" s="1511" t="str">
        <f t="shared" si="221"/>
        <v>2.08.01</v>
      </c>
      <c r="S542" s="1512" t="str">
        <f t="shared" si="219"/>
        <v>ALAT KEDOKTERAN</v>
      </c>
      <c r="T542" s="1512">
        <f t="shared" si="220"/>
        <v>5</v>
      </c>
      <c r="U542" s="1608">
        <f t="shared" si="222"/>
        <v>3076111.5053146249</v>
      </c>
      <c r="V542" s="1514">
        <f t="shared" si="223"/>
        <v>7</v>
      </c>
      <c r="W542" s="1609">
        <f t="shared" si="224"/>
        <v>15380557.526573123</v>
      </c>
      <c r="X542" s="1609">
        <f t="shared" si="225"/>
        <v>0</v>
      </c>
      <c r="Y542" s="1609">
        <f t="shared" si="226"/>
        <v>0</v>
      </c>
      <c r="Z542" s="1609">
        <f t="shared" si="227"/>
        <v>0</v>
      </c>
      <c r="AA542" s="1609">
        <f t="shared" si="228"/>
        <v>0</v>
      </c>
      <c r="AB542" s="1609">
        <f t="shared" si="229"/>
        <v>0</v>
      </c>
      <c r="AC542" s="1513">
        <f t="shared" si="230"/>
        <v>0</v>
      </c>
      <c r="AD542" s="1515">
        <f t="shared" si="231"/>
        <v>2007</v>
      </c>
      <c r="AE542" s="1552">
        <f t="shared" si="233"/>
        <v>0</v>
      </c>
      <c r="AF542" s="1516">
        <f t="shared" si="232"/>
        <v>15380557.526573123</v>
      </c>
      <c r="AG542" s="1550">
        <f t="shared" si="217"/>
        <v>15380557.526573123</v>
      </c>
      <c r="AH542" s="1546">
        <f t="shared" si="218"/>
        <v>15380557.526573123</v>
      </c>
      <c r="AI542" s="1546">
        <f t="shared" si="218"/>
        <v>15380557.526573123</v>
      </c>
      <c r="AJ542" s="1518"/>
      <c r="AK542" s="1518"/>
      <c r="AL542" s="1518"/>
      <c r="AM542" s="1518"/>
      <c r="AN542" s="1518"/>
      <c r="AO542" s="1518"/>
      <c r="AP542" s="1518"/>
    </row>
    <row r="543" spans="1:42" s="1520" customFormat="1" ht="38" customHeight="1">
      <c r="A543" s="1563"/>
      <c r="B543" s="1337" t="s">
        <v>2263</v>
      </c>
      <c r="C543" s="1335" t="s">
        <v>2605</v>
      </c>
      <c r="D543" s="1397" t="s">
        <v>3009</v>
      </c>
      <c r="E543" s="1336" t="s">
        <v>1723</v>
      </c>
      <c r="F543" s="1336">
        <v>0</v>
      </c>
      <c r="G543" s="1362" t="s">
        <v>1581</v>
      </c>
      <c r="H543" s="1337">
        <v>2007</v>
      </c>
      <c r="I543" s="1336" t="s">
        <v>1653</v>
      </c>
      <c r="J543" s="1342" t="s">
        <v>879</v>
      </c>
      <c r="K543" s="1336">
        <v>0</v>
      </c>
      <c r="L543" s="1336">
        <v>0</v>
      </c>
      <c r="M543" s="1336">
        <v>0</v>
      </c>
      <c r="N543" s="1337" t="s">
        <v>204</v>
      </c>
      <c r="O543" s="1631">
        <v>31697782.364836019</v>
      </c>
      <c r="P543" s="1573" t="s">
        <v>123</v>
      </c>
      <c r="Q543" s="1539" t="s">
        <v>3530</v>
      </c>
      <c r="R543" s="1511" t="str">
        <f t="shared" si="221"/>
        <v>2.08.01</v>
      </c>
      <c r="S543" s="1512" t="str">
        <f t="shared" si="219"/>
        <v>ALAT KEDOKTERAN</v>
      </c>
      <c r="T543" s="1512">
        <f t="shared" si="220"/>
        <v>5</v>
      </c>
      <c r="U543" s="1608">
        <f t="shared" si="222"/>
        <v>6339556.4729672037</v>
      </c>
      <c r="V543" s="1514">
        <f t="shared" si="223"/>
        <v>7</v>
      </c>
      <c r="W543" s="1609">
        <f t="shared" si="224"/>
        <v>31697782.364836019</v>
      </c>
      <c r="X543" s="1609">
        <f t="shared" si="225"/>
        <v>0</v>
      </c>
      <c r="Y543" s="1609">
        <f t="shared" si="226"/>
        <v>0</v>
      </c>
      <c r="Z543" s="1609">
        <f t="shared" si="227"/>
        <v>0</v>
      </c>
      <c r="AA543" s="1609">
        <f t="shared" si="228"/>
        <v>0</v>
      </c>
      <c r="AB543" s="1609">
        <f t="shared" si="229"/>
        <v>0</v>
      </c>
      <c r="AC543" s="1513">
        <f t="shared" si="230"/>
        <v>0</v>
      </c>
      <c r="AD543" s="1515">
        <f t="shared" si="231"/>
        <v>2007</v>
      </c>
      <c r="AE543" s="1552">
        <f t="shared" si="233"/>
        <v>0</v>
      </c>
      <c r="AF543" s="1516">
        <f t="shared" si="232"/>
        <v>31697782.364836019</v>
      </c>
      <c r="AG543" s="1550">
        <f t="shared" si="217"/>
        <v>31697782.364836019</v>
      </c>
      <c r="AH543" s="1546">
        <f t="shared" si="218"/>
        <v>31697782.364836019</v>
      </c>
      <c r="AI543" s="1546">
        <f t="shared" si="218"/>
        <v>31697782.364836019</v>
      </c>
      <c r="AJ543" s="1518"/>
      <c r="AK543" s="1518"/>
      <c r="AL543" s="1518"/>
      <c r="AM543" s="1518"/>
      <c r="AN543" s="1518"/>
      <c r="AO543" s="1518"/>
      <c r="AP543" s="1518"/>
    </row>
    <row r="544" spans="1:42" s="1520" customFormat="1" ht="38" customHeight="1">
      <c r="A544" s="1563"/>
      <c r="B544" s="1337" t="s">
        <v>2263</v>
      </c>
      <c r="C544" s="1335" t="s">
        <v>2607</v>
      </c>
      <c r="D544" s="1397" t="s">
        <v>732</v>
      </c>
      <c r="E544" s="1336" t="s">
        <v>1725</v>
      </c>
      <c r="F544" s="1336">
        <v>0</v>
      </c>
      <c r="G544" s="1362" t="s">
        <v>1581</v>
      </c>
      <c r="H544" s="1337">
        <v>2007</v>
      </c>
      <c r="I544" s="1336" t="s">
        <v>1654</v>
      </c>
      <c r="J544" s="1342" t="s">
        <v>895</v>
      </c>
      <c r="K544" s="1336">
        <v>0</v>
      </c>
      <c r="L544" s="1336">
        <v>0</v>
      </c>
      <c r="M544" s="1336">
        <v>0</v>
      </c>
      <c r="N544" s="1337" t="s">
        <v>204</v>
      </c>
      <c r="O544" s="1631">
        <v>1196323.8517339921</v>
      </c>
      <c r="P544" s="1573" t="s">
        <v>123</v>
      </c>
      <c r="Q544" s="1539" t="s">
        <v>3530</v>
      </c>
      <c r="R544" s="1511" t="str">
        <f t="shared" si="221"/>
        <v>2.08.01</v>
      </c>
      <c r="S544" s="1512" t="str">
        <f t="shared" si="219"/>
        <v>ALAT KEDOKTERAN</v>
      </c>
      <c r="T544" s="1512">
        <f t="shared" si="220"/>
        <v>5</v>
      </c>
      <c r="U544" s="1608">
        <f t="shared" si="222"/>
        <v>239264.77034679841</v>
      </c>
      <c r="V544" s="1514">
        <f t="shared" si="223"/>
        <v>7</v>
      </c>
      <c r="W544" s="1609">
        <f t="shared" si="224"/>
        <v>1196323.8517339921</v>
      </c>
      <c r="X544" s="1609">
        <f t="shared" si="225"/>
        <v>0</v>
      </c>
      <c r="Y544" s="1609">
        <f t="shared" si="226"/>
        <v>0</v>
      </c>
      <c r="Z544" s="1609">
        <f t="shared" si="227"/>
        <v>0</v>
      </c>
      <c r="AA544" s="1609">
        <f t="shared" si="228"/>
        <v>0</v>
      </c>
      <c r="AB544" s="1609">
        <f t="shared" si="229"/>
        <v>0</v>
      </c>
      <c r="AC544" s="1513">
        <f t="shared" si="230"/>
        <v>0</v>
      </c>
      <c r="AD544" s="1515">
        <f t="shared" si="231"/>
        <v>2007</v>
      </c>
      <c r="AE544" s="1552">
        <f t="shared" si="233"/>
        <v>0</v>
      </c>
      <c r="AF544" s="1516">
        <f t="shared" si="232"/>
        <v>1196323.8517339921</v>
      </c>
      <c r="AG544" s="1550">
        <f t="shared" si="217"/>
        <v>1196323.8517339921</v>
      </c>
      <c r="AH544" s="1546">
        <f t="shared" si="218"/>
        <v>1196323.8517339921</v>
      </c>
      <c r="AI544" s="1546">
        <f t="shared" si="218"/>
        <v>1196323.8517339921</v>
      </c>
      <c r="AJ544" s="1518"/>
      <c r="AK544" s="1518"/>
      <c r="AL544" s="1518"/>
      <c r="AM544" s="1518"/>
      <c r="AN544" s="1518"/>
      <c r="AO544" s="1518"/>
      <c r="AP544" s="1518"/>
    </row>
    <row r="545" spans="1:42" s="1520" customFormat="1" ht="38" customHeight="1">
      <c r="A545" s="1563"/>
      <c r="B545" s="1337" t="s">
        <v>2263</v>
      </c>
      <c r="C545" s="1335" t="s">
        <v>2608</v>
      </c>
      <c r="D545" s="1397" t="s">
        <v>733</v>
      </c>
      <c r="E545" s="1336" t="s">
        <v>1726</v>
      </c>
      <c r="F545" s="1336">
        <v>0</v>
      </c>
      <c r="G545" s="1362" t="s">
        <v>1581</v>
      </c>
      <c r="H545" s="1337">
        <v>2007</v>
      </c>
      <c r="I545" s="1336" t="s">
        <v>1727</v>
      </c>
      <c r="J545" s="1342" t="s">
        <v>896</v>
      </c>
      <c r="K545" s="1336">
        <v>0</v>
      </c>
      <c r="L545" s="1336">
        <v>0</v>
      </c>
      <c r="M545" s="1336">
        <v>0</v>
      </c>
      <c r="N545" s="1337" t="s">
        <v>204</v>
      </c>
      <c r="O545" s="1631">
        <v>9890577.8440914899</v>
      </c>
      <c r="P545" s="1573" t="s">
        <v>123</v>
      </c>
      <c r="Q545" s="1539" t="s">
        <v>3530</v>
      </c>
      <c r="R545" s="1511" t="str">
        <f t="shared" si="221"/>
        <v>2.08.01</v>
      </c>
      <c r="S545" s="1512" t="str">
        <f t="shared" si="219"/>
        <v>ALAT KEDOKTERAN</v>
      </c>
      <c r="T545" s="1512">
        <f t="shared" si="220"/>
        <v>5</v>
      </c>
      <c r="U545" s="1608">
        <f t="shared" si="222"/>
        <v>1978115.5688182979</v>
      </c>
      <c r="V545" s="1514">
        <f t="shared" si="223"/>
        <v>7</v>
      </c>
      <c r="W545" s="1609">
        <f t="shared" si="224"/>
        <v>9890577.8440914899</v>
      </c>
      <c r="X545" s="1609">
        <f t="shared" si="225"/>
        <v>0</v>
      </c>
      <c r="Y545" s="1609">
        <f t="shared" si="226"/>
        <v>0</v>
      </c>
      <c r="Z545" s="1609">
        <f t="shared" si="227"/>
        <v>0</v>
      </c>
      <c r="AA545" s="1609">
        <f t="shared" si="228"/>
        <v>0</v>
      </c>
      <c r="AB545" s="1609">
        <f t="shared" si="229"/>
        <v>0</v>
      </c>
      <c r="AC545" s="1513">
        <f t="shared" si="230"/>
        <v>0</v>
      </c>
      <c r="AD545" s="1515">
        <f t="shared" si="231"/>
        <v>2007</v>
      </c>
      <c r="AE545" s="1552">
        <f t="shared" si="233"/>
        <v>0</v>
      </c>
      <c r="AF545" s="1516">
        <f t="shared" si="232"/>
        <v>9890577.8440914899</v>
      </c>
      <c r="AG545" s="1550">
        <f t="shared" ref="AG545:AG600" si="234">W545+X545+Y545+Z545+AA545</f>
        <v>9890577.8440914899</v>
      </c>
      <c r="AH545" s="1546">
        <f t="shared" si="218"/>
        <v>9890577.8440914899</v>
      </c>
      <c r="AI545" s="1546">
        <f t="shared" si="218"/>
        <v>9890577.8440914899</v>
      </c>
      <c r="AJ545" s="1518"/>
      <c r="AK545" s="1518"/>
      <c r="AL545" s="1518"/>
      <c r="AM545" s="1518"/>
      <c r="AN545" s="1518"/>
      <c r="AO545" s="1518"/>
      <c r="AP545" s="1518"/>
    </row>
    <row r="546" spans="1:42" s="1520" customFormat="1" ht="38" customHeight="1">
      <c r="A546" s="1563"/>
      <c r="B546" s="1337" t="s">
        <v>2263</v>
      </c>
      <c r="C546" s="1335" t="s">
        <v>2609</v>
      </c>
      <c r="D546" s="1397" t="s">
        <v>3013</v>
      </c>
      <c r="E546" s="1336" t="s">
        <v>838</v>
      </c>
      <c r="F546" s="1336">
        <v>0</v>
      </c>
      <c r="G546" s="1362" t="s">
        <v>1581</v>
      </c>
      <c r="H546" s="1337">
        <v>2007</v>
      </c>
      <c r="I546" s="1336" t="s">
        <v>1654</v>
      </c>
      <c r="J546" s="1342" t="s">
        <v>879</v>
      </c>
      <c r="K546" s="1336">
        <v>0</v>
      </c>
      <c r="L546" s="1336">
        <v>0</v>
      </c>
      <c r="M546" s="1336">
        <v>0</v>
      </c>
      <c r="N546" s="1337" t="s">
        <v>204</v>
      </c>
      <c r="O546" s="1631">
        <v>35014024.430879511</v>
      </c>
      <c r="P546" s="1573" t="s">
        <v>123</v>
      </c>
      <c r="Q546" s="1539" t="s">
        <v>3530</v>
      </c>
      <c r="R546" s="1511" t="str">
        <f t="shared" si="221"/>
        <v>2.08.01</v>
      </c>
      <c r="S546" s="1512" t="str">
        <f t="shared" si="219"/>
        <v>ALAT KEDOKTERAN</v>
      </c>
      <c r="T546" s="1512">
        <f t="shared" si="220"/>
        <v>5</v>
      </c>
      <c r="U546" s="1608">
        <f t="shared" si="222"/>
        <v>7002804.8861759026</v>
      </c>
      <c r="V546" s="1514">
        <f t="shared" si="223"/>
        <v>7</v>
      </c>
      <c r="W546" s="1609">
        <f t="shared" si="224"/>
        <v>35014024.430879511</v>
      </c>
      <c r="X546" s="1609">
        <f t="shared" si="225"/>
        <v>0</v>
      </c>
      <c r="Y546" s="1609">
        <f t="shared" si="226"/>
        <v>0</v>
      </c>
      <c r="Z546" s="1609">
        <f t="shared" si="227"/>
        <v>0</v>
      </c>
      <c r="AA546" s="1609">
        <f t="shared" si="228"/>
        <v>0</v>
      </c>
      <c r="AB546" s="1609">
        <f t="shared" si="229"/>
        <v>0</v>
      </c>
      <c r="AC546" s="1513">
        <f t="shared" si="230"/>
        <v>0</v>
      </c>
      <c r="AD546" s="1515">
        <f t="shared" si="231"/>
        <v>2007</v>
      </c>
      <c r="AE546" s="1552">
        <f t="shared" si="233"/>
        <v>0</v>
      </c>
      <c r="AF546" s="1516">
        <f t="shared" si="232"/>
        <v>35014024.430879511</v>
      </c>
      <c r="AG546" s="1550">
        <f t="shared" si="234"/>
        <v>35014024.430879511</v>
      </c>
      <c r="AH546" s="1546">
        <f t="shared" ref="AH546:AI601" si="235">AG546+AB546</f>
        <v>35014024.430879511</v>
      </c>
      <c r="AI546" s="1546">
        <f t="shared" si="235"/>
        <v>35014024.430879511</v>
      </c>
      <c r="AJ546" s="1518"/>
      <c r="AK546" s="1518"/>
      <c r="AL546" s="1518"/>
      <c r="AM546" s="1518"/>
      <c r="AN546" s="1518"/>
      <c r="AO546" s="1518"/>
      <c r="AP546" s="1518"/>
    </row>
    <row r="547" spans="1:42" s="1520" customFormat="1" ht="38" customHeight="1">
      <c r="A547" s="1563"/>
      <c r="B547" s="1337" t="s">
        <v>2263</v>
      </c>
      <c r="C547" s="1335" t="s">
        <v>2610</v>
      </c>
      <c r="D547" s="1397" t="s">
        <v>998</v>
      </c>
      <c r="E547" s="1336" t="s">
        <v>839</v>
      </c>
      <c r="F547" s="1336">
        <v>0</v>
      </c>
      <c r="G547" s="1362" t="s">
        <v>1581</v>
      </c>
      <c r="H547" s="1337">
        <v>2007</v>
      </c>
      <c r="I547" s="1336" t="s">
        <v>1654</v>
      </c>
      <c r="J547" s="1342" t="s">
        <v>897</v>
      </c>
      <c r="K547" s="1336">
        <v>0</v>
      </c>
      <c r="L547" s="1336">
        <v>0</v>
      </c>
      <c r="M547" s="1336">
        <v>0</v>
      </c>
      <c r="N547" s="1337" t="s">
        <v>204</v>
      </c>
      <c r="O547" s="1631">
        <v>35014018.91207289</v>
      </c>
      <c r="P547" s="1573" t="s">
        <v>123</v>
      </c>
      <c r="Q547" s="1539" t="s">
        <v>3530</v>
      </c>
      <c r="R547" s="1511" t="str">
        <f t="shared" si="221"/>
        <v>2.08.01</v>
      </c>
      <c r="S547" s="1512" t="str">
        <f t="shared" si="219"/>
        <v>ALAT KEDOKTERAN</v>
      </c>
      <c r="T547" s="1512">
        <f t="shared" si="220"/>
        <v>5</v>
      </c>
      <c r="U547" s="1608">
        <f t="shared" si="222"/>
        <v>7002803.7824145779</v>
      </c>
      <c r="V547" s="1514">
        <f t="shared" si="223"/>
        <v>7</v>
      </c>
      <c r="W547" s="1609">
        <f t="shared" si="224"/>
        <v>35014018.91207289</v>
      </c>
      <c r="X547" s="1609">
        <f t="shared" si="225"/>
        <v>0</v>
      </c>
      <c r="Y547" s="1609">
        <f t="shared" si="226"/>
        <v>0</v>
      </c>
      <c r="Z547" s="1609">
        <f t="shared" si="227"/>
        <v>0</v>
      </c>
      <c r="AA547" s="1609">
        <f t="shared" si="228"/>
        <v>0</v>
      </c>
      <c r="AB547" s="1609">
        <f t="shared" si="229"/>
        <v>0</v>
      </c>
      <c r="AC547" s="1513">
        <f t="shared" si="230"/>
        <v>0</v>
      </c>
      <c r="AD547" s="1515">
        <f t="shared" si="231"/>
        <v>2007</v>
      </c>
      <c r="AE547" s="1552">
        <f t="shared" si="233"/>
        <v>0</v>
      </c>
      <c r="AF547" s="1516">
        <f t="shared" si="232"/>
        <v>35014018.91207289</v>
      </c>
      <c r="AG547" s="1550">
        <f t="shared" si="234"/>
        <v>35014018.91207289</v>
      </c>
      <c r="AH547" s="1546">
        <f t="shared" si="235"/>
        <v>35014018.91207289</v>
      </c>
      <c r="AI547" s="1546">
        <f t="shared" si="235"/>
        <v>35014018.91207289</v>
      </c>
      <c r="AJ547" s="1518"/>
      <c r="AK547" s="1518"/>
      <c r="AL547" s="1518"/>
      <c r="AM547" s="1518"/>
      <c r="AN547" s="1518"/>
      <c r="AO547" s="1518"/>
      <c r="AP547" s="1518"/>
    </row>
    <row r="548" spans="1:42" s="1520" customFormat="1" ht="38" customHeight="1">
      <c r="A548" s="1563"/>
      <c r="B548" s="1337" t="s">
        <v>2292</v>
      </c>
      <c r="C548" s="1335" t="s">
        <v>2293</v>
      </c>
      <c r="D548" s="1397" t="s">
        <v>3013</v>
      </c>
      <c r="E548" s="1336" t="s">
        <v>826</v>
      </c>
      <c r="F548" s="1336">
        <v>0</v>
      </c>
      <c r="G548" s="1362" t="s">
        <v>1581</v>
      </c>
      <c r="H548" s="1337">
        <v>2007</v>
      </c>
      <c r="I548" s="1336" t="s">
        <v>1654</v>
      </c>
      <c r="J548" s="1342" t="s">
        <v>879</v>
      </c>
      <c r="K548" s="1336">
        <v>0</v>
      </c>
      <c r="L548" s="1336">
        <v>0</v>
      </c>
      <c r="M548" s="1336">
        <v>0</v>
      </c>
      <c r="N548" s="1337" t="s">
        <v>204</v>
      </c>
      <c r="O548" s="1631">
        <v>78182173.939230204</v>
      </c>
      <c r="P548" s="1573" t="s">
        <v>123</v>
      </c>
      <c r="Q548" s="1539"/>
      <c r="R548" s="1511" t="str">
        <f t="shared" si="221"/>
        <v>2.08.01</v>
      </c>
      <c r="S548" s="1512" t="str">
        <f t="shared" si="219"/>
        <v>ALAT KEDOKTERAN</v>
      </c>
      <c r="T548" s="1512">
        <f t="shared" si="220"/>
        <v>5</v>
      </c>
      <c r="U548" s="1608">
        <f t="shared" si="222"/>
        <v>15636434.78784604</v>
      </c>
      <c r="V548" s="1514">
        <f t="shared" si="223"/>
        <v>7</v>
      </c>
      <c r="W548" s="1609">
        <f t="shared" si="224"/>
        <v>78182173.939230204</v>
      </c>
      <c r="X548" s="1609">
        <f t="shared" si="225"/>
        <v>0</v>
      </c>
      <c r="Y548" s="1609">
        <f t="shared" si="226"/>
        <v>0</v>
      </c>
      <c r="Z548" s="1609">
        <f t="shared" si="227"/>
        <v>0</v>
      </c>
      <c r="AA548" s="1609">
        <f t="shared" si="228"/>
        <v>0</v>
      </c>
      <c r="AB548" s="1609">
        <f t="shared" si="229"/>
        <v>0</v>
      </c>
      <c r="AC548" s="1513">
        <f t="shared" si="230"/>
        <v>0</v>
      </c>
      <c r="AD548" s="1515">
        <f t="shared" si="231"/>
        <v>2007</v>
      </c>
      <c r="AE548" s="1552">
        <f t="shared" si="233"/>
        <v>0</v>
      </c>
      <c r="AF548" s="1516">
        <f t="shared" si="232"/>
        <v>78182173.939230204</v>
      </c>
      <c r="AG548" s="1550">
        <f t="shared" si="234"/>
        <v>78182173.939230204</v>
      </c>
      <c r="AH548" s="1546">
        <f t="shared" si="235"/>
        <v>78182173.939230204</v>
      </c>
      <c r="AI548" s="1546">
        <f t="shared" si="235"/>
        <v>78182173.939230204</v>
      </c>
      <c r="AJ548" s="1518"/>
      <c r="AK548" s="1518"/>
      <c r="AL548" s="1518"/>
      <c r="AM548" s="1518"/>
      <c r="AN548" s="1518"/>
      <c r="AO548" s="1518"/>
      <c r="AP548" s="1518"/>
    </row>
    <row r="549" spans="1:42" s="1520" customFormat="1" ht="38" customHeight="1">
      <c r="A549" s="1563"/>
      <c r="B549" s="1337" t="s">
        <v>2263</v>
      </c>
      <c r="C549" s="1335" t="s">
        <v>2611</v>
      </c>
      <c r="D549" s="1397" t="s">
        <v>732</v>
      </c>
      <c r="E549" s="1336" t="s">
        <v>840</v>
      </c>
      <c r="F549" s="1336">
        <v>0</v>
      </c>
      <c r="G549" s="1362" t="s">
        <v>1581</v>
      </c>
      <c r="H549" s="1337">
        <v>2007</v>
      </c>
      <c r="I549" s="1336" t="s">
        <v>1654</v>
      </c>
      <c r="J549" s="1342"/>
      <c r="K549" s="1336">
        <v>0</v>
      </c>
      <c r="L549" s="1336">
        <v>0</v>
      </c>
      <c r="M549" s="1336">
        <v>0</v>
      </c>
      <c r="N549" s="1337" t="s">
        <v>204</v>
      </c>
      <c r="O549" s="1631">
        <v>37114857.508146219</v>
      </c>
      <c r="P549" s="1573" t="s">
        <v>123</v>
      </c>
      <c r="Q549" s="1539" t="s">
        <v>3530</v>
      </c>
      <c r="R549" s="1511" t="str">
        <f t="shared" si="221"/>
        <v>2.08.01</v>
      </c>
      <c r="S549" s="1512" t="str">
        <f t="shared" si="219"/>
        <v>ALAT KEDOKTERAN</v>
      </c>
      <c r="T549" s="1512">
        <f t="shared" si="220"/>
        <v>5</v>
      </c>
      <c r="U549" s="1608">
        <f t="shared" si="222"/>
        <v>7422971.5016292436</v>
      </c>
      <c r="V549" s="1514">
        <f t="shared" si="223"/>
        <v>7</v>
      </c>
      <c r="W549" s="1609">
        <f t="shared" si="224"/>
        <v>37114857.508146219</v>
      </c>
      <c r="X549" s="1609">
        <f t="shared" si="225"/>
        <v>0</v>
      </c>
      <c r="Y549" s="1609">
        <f t="shared" si="226"/>
        <v>0</v>
      </c>
      <c r="Z549" s="1609">
        <f t="shared" si="227"/>
        <v>0</v>
      </c>
      <c r="AA549" s="1609">
        <f t="shared" si="228"/>
        <v>0</v>
      </c>
      <c r="AB549" s="1609">
        <f t="shared" si="229"/>
        <v>0</v>
      </c>
      <c r="AC549" s="1513">
        <f t="shared" si="230"/>
        <v>0</v>
      </c>
      <c r="AD549" s="1515">
        <f t="shared" si="231"/>
        <v>2007</v>
      </c>
      <c r="AE549" s="1552">
        <f t="shared" si="233"/>
        <v>0</v>
      </c>
      <c r="AF549" s="1516">
        <f t="shared" si="232"/>
        <v>37114857.508146219</v>
      </c>
      <c r="AG549" s="1550">
        <f t="shared" si="234"/>
        <v>37114857.508146219</v>
      </c>
      <c r="AH549" s="1546">
        <f t="shared" si="235"/>
        <v>37114857.508146219</v>
      </c>
      <c r="AI549" s="1546">
        <f t="shared" si="235"/>
        <v>37114857.508146219</v>
      </c>
      <c r="AJ549" s="1518"/>
      <c r="AK549" s="1518"/>
      <c r="AL549" s="1518"/>
      <c r="AM549" s="1518"/>
      <c r="AN549" s="1518"/>
      <c r="AO549" s="1518"/>
      <c r="AP549" s="1518"/>
    </row>
    <row r="550" spans="1:42" s="1520" customFormat="1" ht="38" customHeight="1">
      <c r="A550" s="1563"/>
      <c r="B550" s="1337" t="s">
        <v>2929</v>
      </c>
      <c r="C550" s="1335" t="s">
        <v>2656</v>
      </c>
      <c r="D550" s="1397" t="s">
        <v>732</v>
      </c>
      <c r="E550" s="1336" t="s">
        <v>841</v>
      </c>
      <c r="F550" s="1336">
        <v>0</v>
      </c>
      <c r="G550" s="1362" t="s">
        <v>1581</v>
      </c>
      <c r="H550" s="1337">
        <v>2007</v>
      </c>
      <c r="I550" s="1336" t="s">
        <v>1654</v>
      </c>
      <c r="J550" s="1342"/>
      <c r="K550" s="1336">
        <v>0</v>
      </c>
      <c r="L550" s="1336">
        <v>0</v>
      </c>
      <c r="M550" s="1336">
        <v>0</v>
      </c>
      <c r="N550" s="1337" t="s">
        <v>204</v>
      </c>
      <c r="O550" s="1631">
        <v>3722489.1474475265</v>
      </c>
      <c r="P550" s="1573" t="s">
        <v>123</v>
      </c>
      <c r="Q550" s="1539" t="s">
        <v>3530</v>
      </c>
      <c r="R550" s="1511" t="str">
        <f t="shared" si="221"/>
        <v>2.08.01</v>
      </c>
      <c r="S550" s="1512" t="str">
        <f t="shared" si="219"/>
        <v>ALAT KEDOKTERAN</v>
      </c>
      <c r="T550" s="1512">
        <f t="shared" si="220"/>
        <v>5</v>
      </c>
      <c r="U550" s="1608">
        <f t="shared" si="222"/>
        <v>744497.82948950527</v>
      </c>
      <c r="V550" s="1514">
        <f t="shared" si="223"/>
        <v>7</v>
      </c>
      <c r="W550" s="1609">
        <f t="shared" si="224"/>
        <v>3722489.1474475265</v>
      </c>
      <c r="X550" s="1609">
        <f t="shared" si="225"/>
        <v>0</v>
      </c>
      <c r="Y550" s="1609">
        <f t="shared" si="226"/>
        <v>0</v>
      </c>
      <c r="Z550" s="1609">
        <f t="shared" si="227"/>
        <v>0</v>
      </c>
      <c r="AA550" s="1609">
        <f t="shared" si="228"/>
        <v>0</v>
      </c>
      <c r="AB550" s="1609">
        <f t="shared" si="229"/>
        <v>0</v>
      </c>
      <c r="AC550" s="1513">
        <f t="shared" si="230"/>
        <v>0</v>
      </c>
      <c r="AD550" s="1515">
        <f t="shared" si="231"/>
        <v>2007</v>
      </c>
      <c r="AE550" s="1552">
        <f t="shared" si="233"/>
        <v>0</v>
      </c>
      <c r="AF550" s="1516">
        <f t="shared" si="232"/>
        <v>3722489.1474475265</v>
      </c>
      <c r="AG550" s="1550">
        <f t="shared" si="234"/>
        <v>3722489.1474475265</v>
      </c>
      <c r="AH550" s="1546">
        <f t="shared" si="235"/>
        <v>3722489.1474475265</v>
      </c>
      <c r="AI550" s="1546">
        <f t="shared" si="235"/>
        <v>3722489.1474475265</v>
      </c>
      <c r="AJ550" s="1518"/>
      <c r="AK550" s="1518"/>
      <c r="AL550" s="1518"/>
      <c r="AM550" s="1518"/>
      <c r="AN550" s="1518"/>
      <c r="AO550" s="1518"/>
      <c r="AP550" s="1518"/>
    </row>
    <row r="551" spans="1:42" s="1520" customFormat="1" ht="38" customHeight="1">
      <c r="A551" s="1563"/>
      <c r="B551" s="1337" t="s">
        <v>2263</v>
      </c>
      <c r="C551" s="1335" t="s">
        <v>2613</v>
      </c>
      <c r="D551" s="1397" t="s">
        <v>731</v>
      </c>
      <c r="E551" s="1336" t="s">
        <v>1728</v>
      </c>
      <c r="F551" s="1336">
        <v>0</v>
      </c>
      <c r="G551" s="1362" t="s">
        <v>1581</v>
      </c>
      <c r="H551" s="1337">
        <v>2007</v>
      </c>
      <c r="I551" s="1336" t="s">
        <v>1654</v>
      </c>
      <c r="J551" s="1342"/>
      <c r="K551" s="1336">
        <v>0</v>
      </c>
      <c r="L551" s="1336">
        <v>0</v>
      </c>
      <c r="M551" s="1336">
        <v>0</v>
      </c>
      <c r="N551" s="1337" t="s">
        <v>204</v>
      </c>
      <c r="O551" s="1631">
        <v>33823543.891591564</v>
      </c>
      <c r="P551" s="1573" t="s">
        <v>123</v>
      </c>
      <c r="Q551" s="1539" t="s">
        <v>3530</v>
      </c>
      <c r="R551" s="1511" t="str">
        <f t="shared" si="221"/>
        <v>2.08.01</v>
      </c>
      <c r="S551" s="1512" t="str">
        <f t="shared" si="219"/>
        <v>ALAT KEDOKTERAN</v>
      </c>
      <c r="T551" s="1512">
        <f t="shared" si="220"/>
        <v>5</v>
      </c>
      <c r="U551" s="1608">
        <f t="shared" si="222"/>
        <v>6764708.778318313</v>
      </c>
      <c r="V551" s="1514">
        <f t="shared" si="223"/>
        <v>7</v>
      </c>
      <c r="W551" s="1609">
        <f t="shared" si="224"/>
        <v>33823543.891591564</v>
      </c>
      <c r="X551" s="1609">
        <f t="shared" si="225"/>
        <v>0</v>
      </c>
      <c r="Y551" s="1609">
        <f t="shared" si="226"/>
        <v>0</v>
      </c>
      <c r="Z551" s="1609">
        <f t="shared" si="227"/>
        <v>0</v>
      </c>
      <c r="AA551" s="1609">
        <f t="shared" si="228"/>
        <v>0</v>
      </c>
      <c r="AB551" s="1609">
        <f t="shared" si="229"/>
        <v>0</v>
      </c>
      <c r="AC551" s="1513">
        <f t="shared" si="230"/>
        <v>0</v>
      </c>
      <c r="AD551" s="1515">
        <f t="shared" si="231"/>
        <v>2007</v>
      </c>
      <c r="AE551" s="1552">
        <f t="shared" si="233"/>
        <v>0</v>
      </c>
      <c r="AF551" s="1516">
        <f t="shared" si="232"/>
        <v>33823543.891591564</v>
      </c>
      <c r="AG551" s="1550">
        <f t="shared" si="234"/>
        <v>33823543.891591564</v>
      </c>
      <c r="AH551" s="1546">
        <f t="shared" si="235"/>
        <v>33823543.891591564</v>
      </c>
      <c r="AI551" s="1546">
        <f t="shared" si="235"/>
        <v>33823543.891591564</v>
      </c>
      <c r="AJ551" s="1518"/>
      <c r="AK551" s="1518"/>
      <c r="AL551" s="1518"/>
      <c r="AM551" s="1518"/>
      <c r="AN551" s="1518"/>
      <c r="AO551" s="1518"/>
      <c r="AP551" s="1518"/>
    </row>
    <row r="552" spans="1:42" s="1520" customFormat="1" ht="38" customHeight="1">
      <c r="A552" s="1563"/>
      <c r="B552" s="1337" t="s">
        <v>3571</v>
      </c>
      <c r="C552" s="1335" t="s">
        <v>2614</v>
      </c>
      <c r="D552" s="1397" t="s">
        <v>714</v>
      </c>
      <c r="E552" s="1336" t="s">
        <v>842</v>
      </c>
      <c r="F552" s="1336">
        <v>0</v>
      </c>
      <c r="G552" s="1362" t="s">
        <v>1581</v>
      </c>
      <c r="H552" s="1337">
        <v>2007</v>
      </c>
      <c r="I552" s="1336" t="s">
        <v>1654</v>
      </c>
      <c r="J552" s="1342"/>
      <c r="K552" s="1336">
        <v>0</v>
      </c>
      <c r="L552" s="1336">
        <v>0</v>
      </c>
      <c r="M552" s="1336">
        <v>0</v>
      </c>
      <c r="N552" s="1337" t="s">
        <v>204</v>
      </c>
      <c r="O552" s="1631">
        <v>18487401.720671773</v>
      </c>
      <c r="P552" s="1573" t="s">
        <v>123</v>
      </c>
      <c r="Q552" s="1539"/>
      <c r="R552" s="1511" t="str">
        <f t="shared" si="221"/>
        <v>2.08.01</v>
      </c>
      <c r="S552" s="1512" t="str">
        <f t="shared" si="219"/>
        <v>ALAT KEDOKTERAN</v>
      </c>
      <c r="T552" s="1512">
        <f t="shared" si="220"/>
        <v>5</v>
      </c>
      <c r="U552" s="1608">
        <f t="shared" si="222"/>
        <v>3697480.3441343545</v>
      </c>
      <c r="V552" s="1514">
        <f t="shared" si="223"/>
        <v>7</v>
      </c>
      <c r="W552" s="1609">
        <f t="shared" si="224"/>
        <v>18487401.720671773</v>
      </c>
      <c r="X552" s="1609">
        <f t="shared" si="225"/>
        <v>0</v>
      </c>
      <c r="Y552" s="1609">
        <f t="shared" si="226"/>
        <v>0</v>
      </c>
      <c r="Z552" s="1609">
        <f t="shared" si="227"/>
        <v>0</v>
      </c>
      <c r="AA552" s="1609">
        <f t="shared" si="228"/>
        <v>0</v>
      </c>
      <c r="AB552" s="1609">
        <f t="shared" si="229"/>
        <v>0</v>
      </c>
      <c r="AC552" s="1513">
        <f t="shared" si="230"/>
        <v>0</v>
      </c>
      <c r="AD552" s="1515">
        <f t="shared" si="231"/>
        <v>2007</v>
      </c>
      <c r="AE552" s="1552">
        <f t="shared" si="233"/>
        <v>0</v>
      </c>
      <c r="AF552" s="1516">
        <f t="shared" si="232"/>
        <v>18487401.720671773</v>
      </c>
      <c r="AG552" s="1550">
        <f t="shared" si="234"/>
        <v>18487401.720671773</v>
      </c>
      <c r="AH552" s="1546">
        <f t="shared" si="235"/>
        <v>18487401.720671773</v>
      </c>
      <c r="AI552" s="1546">
        <f t="shared" si="235"/>
        <v>18487401.720671773</v>
      </c>
      <c r="AJ552" s="1518"/>
      <c r="AK552" s="1518"/>
      <c r="AL552" s="1518"/>
      <c r="AM552" s="1518"/>
      <c r="AN552" s="1518"/>
      <c r="AO552" s="1518"/>
      <c r="AP552" s="1518"/>
    </row>
    <row r="553" spans="1:42" s="1520" customFormat="1" ht="38" customHeight="1">
      <c r="A553" s="1563"/>
      <c r="B553" s="1337" t="s">
        <v>2263</v>
      </c>
      <c r="C553" s="1335" t="s">
        <v>2615</v>
      </c>
      <c r="D553" s="1397" t="s">
        <v>713</v>
      </c>
      <c r="E553" s="1336" t="s">
        <v>818</v>
      </c>
      <c r="F553" s="1336">
        <v>0</v>
      </c>
      <c r="G553" s="1362" t="s">
        <v>1581</v>
      </c>
      <c r="H553" s="1337">
        <v>2007</v>
      </c>
      <c r="I553" s="1336" t="s">
        <v>1654</v>
      </c>
      <c r="J553" s="1342"/>
      <c r="K553" s="1336">
        <v>0</v>
      </c>
      <c r="L553" s="1336">
        <v>0</v>
      </c>
      <c r="M553" s="1336">
        <v>0</v>
      </c>
      <c r="N553" s="1337" t="s">
        <v>204</v>
      </c>
      <c r="O553" s="1631">
        <v>4839505.5405730903</v>
      </c>
      <c r="P553" s="1573" t="s">
        <v>123</v>
      </c>
      <c r="Q553" s="1539" t="s">
        <v>3530</v>
      </c>
      <c r="R553" s="1511" t="str">
        <f t="shared" si="221"/>
        <v>2.08.01</v>
      </c>
      <c r="S553" s="1512" t="str">
        <f t="shared" si="219"/>
        <v>ALAT KEDOKTERAN</v>
      </c>
      <c r="T553" s="1512">
        <f t="shared" si="220"/>
        <v>5</v>
      </c>
      <c r="U553" s="1608">
        <f t="shared" si="222"/>
        <v>967901.10811461811</v>
      </c>
      <c r="V553" s="1514">
        <f t="shared" si="223"/>
        <v>7</v>
      </c>
      <c r="W553" s="1609">
        <f t="shared" si="224"/>
        <v>4839505.5405730903</v>
      </c>
      <c r="X553" s="1609">
        <f t="shared" si="225"/>
        <v>0</v>
      </c>
      <c r="Y553" s="1609">
        <f t="shared" si="226"/>
        <v>0</v>
      </c>
      <c r="Z553" s="1609">
        <f t="shared" si="227"/>
        <v>0</v>
      </c>
      <c r="AA553" s="1609">
        <f t="shared" si="228"/>
        <v>0</v>
      </c>
      <c r="AB553" s="1609">
        <f t="shared" si="229"/>
        <v>0</v>
      </c>
      <c r="AC553" s="1513">
        <f t="shared" si="230"/>
        <v>0</v>
      </c>
      <c r="AD553" s="1515">
        <f t="shared" si="231"/>
        <v>2007</v>
      </c>
      <c r="AE553" s="1552">
        <f t="shared" si="233"/>
        <v>0</v>
      </c>
      <c r="AF553" s="1516">
        <f t="shared" si="232"/>
        <v>4839505.5405730903</v>
      </c>
      <c r="AG553" s="1550">
        <f t="shared" si="234"/>
        <v>4839505.5405730903</v>
      </c>
      <c r="AH553" s="1546">
        <f t="shared" si="235"/>
        <v>4839505.5405730903</v>
      </c>
      <c r="AI553" s="1546">
        <f t="shared" si="235"/>
        <v>4839505.5405730903</v>
      </c>
      <c r="AJ553" s="1518"/>
      <c r="AK553" s="1518"/>
      <c r="AL553" s="1518"/>
      <c r="AM553" s="1518"/>
      <c r="AN553" s="1518"/>
      <c r="AO553" s="1518"/>
      <c r="AP553" s="1518"/>
    </row>
    <row r="554" spans="1:42" s="1520" customFormat="1" ht="38" customHeight="1">
      <c r="A554" s="1563"/>
      <c r="B554" s="1337" t="s">
        <v>2963</v>
      </c>
      <c r="C554" s="1335" t="s">
        <v>382</v>
      </c>
      <c r="D554" s="1397" t="s">
        <v>996</v>
      </c>
      <c r="E554" s="1336" t="s">
        <v>843</v>
      </c>
      <c r="F554" s="1336">
        <v>0</v>
      </c>
      <c r="G554" s="1362" t="s">
        <v>225</v>
      </c>
      <c r="H554" s="1337">
        <v>2007</v>
      </c>
      <c r="I554" s="1336" t="s">
        <v>1654</v>
      </c>
      <c r="J554" s="1342"/>
      <c r="K554" s="1336">
        <v>0</v>
      </c>
      <c r="L554" s="1336">
        <v>0</v>
      </c>
      <c r="M554" s="1336">
        <v>0</v>
      </c>
      <c r="N554" s="1337" t="s">
        <v>204</v>
      </c>
      <c r="O554" s="1631">
        <v>12044821.931797188</v>
      </c>
      <c r="P554" s="1573" t="s">
        <v>123</v>
      </c>
      <c r="Q554" s="1539"/>
      <c r="R554" s="1511" t="str">
        <f t="shared" si="221"/>
        <v>2.08.01</v>
      </c>
      <c r="S554" s="1512" t="str">
        <f t="shared" si="219"/>
        <v>ALAT KEDOKTERAN</v>
      </c>
      <c r="T554" s="1512">
        <f t="shared" si="220"/>
        <v>5</v>
      </c>
      <c r="U554" s="1608">
        <f t="shared" si="222"/>
        <v>2408964.3863594374</v>
      </c>
      <c r="V554" s="1514">
        <f t="shared" si="223"/>
        <v>7</v>
      </c>
      <c r="W554" s="1609">
        <f t="shared" si="224"/>
        <v>12044821.931797188</v>
      </c>
      <c r="X554" s="1609">
        <f t="shared" si="225"/>
        <v>0</v>
      </c>
      <c r="Y554" s="1609">
        <f t="shared" si="226"/>
        <v>0</v>
      </c>
      <c r="Z554" s="1609">
        <f t="shared" si="227"/>
        <v>0</v>
      </c>
      <c r="AA554" s="1609">
        <f t="shared" si="228"/>
        <v>0</v>
      </c>
      <c r="AB554" s="1609">
        <f t="shared" si="229"/>
        <v>0</v>
      </c>
      <c r="AC554" s="1513">
        <f t="shared" si="230"/>
        <v>0</v>
      </c>
      <c r="AD554" s="1515">
        <f t="shared" si="231"/>
        <v>2007</v>
      </c>
      <c r="AE554" s="1552">
        <f t="shared" si="233"/>
        <v>0</v>
      </c>
      <c r="AF554" s="1516">
        <f t="shared" si="232"/>
        <v>12044821.931797188</v>
      </c>
      <c r="AG554" s="1550">
        <f t="shared" si="234"/>
        <v>12044821.931797188</v>
      </c>
      <c r="AH554" s="1546">
        <f t="shared" si="235"/>
        <v>12044821.931797188</v>
      </c>
      <c r="AI554" s="1546">
        <f t="shared" si="235"/>
        <v>12044821.931797188</v>
      </c>
      <c r="AJ554" s="1518"/>
      <c r="AK554" s="1518"/>
      <c r="AL554" s="1518"/>
      <c r="AM554" s="1518"/>
      <c r="AN554" s="1518"/>
      <c r="AO554" s="1518"/>
      <c r="AP554" s="1518"/>
    </row>
    <row r="555" spans="1:42" s="1520" customFormat="1" ht="38" customHeight="1">
      <c r="A555" s="1563"/>
      <c r="B555" s="1337" t="s">
        <v>2988</v>
      </c>
      <c r="C555" s="1335" t="s">
        <v>379</v>
      </c>
      <c r="D555" s="1397" t="s">
        <v>715</v>
      </c>
      <c r="E555" s="1336" t="s">
        <v>844</v>
      </c>
      <c r="F555" s="1336">
        <v>0</v>
      </c>
      <c r="G555" s="1362" t="s">
        <v>225</v>
      </c>
      <c r="H555" s="1337">
        <v>2007</v>
      </c>
      <c r="I555" s="1336" t="s">
        <v>1654</v>
      </c>
      <c r="J555" s="1342"/>
      <c r="K555" s="1336">
        <v>0</v>
      </c>
      <c r="L555" s="1336">
        <v>0</v>
      </c>
      <c r="M555" s="1336">
        <v>0</v>
      </c>
      <c r="N555" s="1337" t="s">
        <v>204</v>
      </c>
      <c r="O555" s="1631">
        <v>37230293.282391943</v>
      </c>
      <c r="P555" s="1573" t="s">
        <v>123</v>
      </c>
      <c r="Q555" s="1539"/>
      <c r="R555" s="1511" t="str">
        <f t="shared" si="221"/>
        <v>2.08.01</v>
      </c>
      <c r="S555" s="1512" t="str">
        <f t="shared" si="219"/>
        <v>ALAT KEDOKTERAN</v>
      </c>
      <c r="T555" s="1512">
        <f t="shared" si="220"/>
        <v>5</v>
      </c>
      <c r="U555" s="1608">
        <f t="shared" si="222"/>
        <v>7446058.6564783882</v>
      </c>
      <c r="V555" s="1514">
        <f t="shared" si="223"/>
        <v>7</v>
      </c>
      <c r="W555" s="1609">
        <f t="shared" si="224"/>
        <v>37230293.282391943</v>
      </c>
      <c r="X555" s="1609">
        <f t="shared" si="225"/>
        <v>0</v>
      </c>
      <c r="Y555" s="1609">
        <f t="shared" si="226"/>
        <v>0</v>
      </c>
      <c r="Z555" s="1609">
        <f t="shared" si="227"/>
        <v>0</v>
      </c>
      <c r="AA555" s="1609">
        <f t="shared" si="228"/>
        <v>0</v>
      </c>
      <c r="AB555" s="1609">
        <f t="shared" si="229"/>
        <v>0</v>
      </c>
      <c r="AC555" s="1513">
        <f t="shared" si="230"/>
        <v>0</v>
      </c>
      <c r="AD555" s="1515">
        <f t="shared" si="231"/>
        <v>2007</v>
      </c>
      <c r="AE555" s="1552">
        <f t="shared" si="233"/>
        <v>0</v>
      </c>
      <c r="AF555" s="1516">
        <f t="shared" si="232"/>
        <v>37230293.282391943</v>
      </c>
      <c r="AG555" s="1550">
        <f t="shared" si="234"/>
        <v>37230293.282391943</v>
      </c>
      <c r="AH555" s="1546">
        <f t="shared" si="235"/>
        <v>37230293.282391943</v>
      </c>
      <c r="AI555" s="1546">
        <f t="shared" si="235"/>
        <v>37230293.282391943</v>
      </c>
      <c r="AJ555" s="1518"/>
      <c r="AK555" s="1518"/>
      <c r="AL555" s="1518"/>
      <c r="AM555" s="1518"/>
      <c r="AN555" s="1518"/>
      <c r="AO555" s="1518"/>
      <c r="AP555" s="1518"/>
    </row>
    <row r="556" spans="1:42" s="1520" customFormat="1" ht="38" customHeight="1">
      <c r="A556" s="1563"/>
      <c r="B556" s="1337" t="s">
        <v>2263</v>
      </c>
      <c r="C556" s="1335" t="s">
        <v>361</v>
      </c>
      <c r="D556" s="1397" t="s">
        <v>3003</v>
      </c>
      <c r="E556" s="1336" t="s">
        <v>845</v>
      </c>
      <c r="F556" s="1336">
        <v>0</v>
      </c>
      <c r="G556" s="1362" t="s">
        <v>225</v>
      </c>
      <c r="H556" s="1337">
        <v>2007</v>
      </c>
      <c r="I556" s="1336" t="s">
        <v>1654</v>
      </c>
      <c r="J556" s="1342"/>
      <c r="K556" s="1336">
        <v>0</v>
      </c>
      <c r="L556" s="1336">
        <v>0</v>
      </c>
      <c r="M556" s="1336">
        <v>0</v>
      </c>
      <c r="N556" s="1337" t="s">
        <v>204</v>
      </c>
      <c r="O556" s="1631">
        <v>49143334.942266613</v>
      </c>
      <c r="P556" s="1573" t="s">
        <v>123</v>
      </c>
      <c r="Q556" s="1539" t="s">
        <v>3530</v>
      </c>
      <c r="R556" s="1511" t="str">
        <f t="shared" si="221"/>
        <v>2.08.01</v>
      </c>
      <c r="S556" s="1512" t="str">
        <f t="shared" si="219"/>
        <v>ALAT KEDOKTERAN</v>
      </c>
      <c r="T556" s="1512">
        <f t="shared" si="220"/>
        <v>5</v>
      </c>
      <c r="U556" s="1608">
        <f t="shared" si="222"/>
        <v>9828666.988453323</v>
      </c>
      <c r="V556" s="1514">
        <f t="shared" si="223"/>
        <v>7</v>
      </c>
      <c r="W556" s="1609">
        <f t="shared" si="224"/>
        <v>49143334.942266613</v>
      </c>
      <c r="X556" s="1609">
        <f t="shared" si="225"/>
        <v>0</v>
      </c>
      <c r="Y556" s="1609">
        <f t="shared" si="226"/>
        <v>0</v>
      </c>
      <c r="Z556" s="1609">
        <f t="shared" si="227"/>
        <v>0</v>
      </c>
      <c r="AA556" s="1609">
        <f t="shared" si="228"/>
        <v>0</v>
      </c>
      <c r="AB556" s="1609">
        <f t="shared" si="229"/>
        <v>0</v>
      </c>
      <c r="AC556" s="1513">
        <f t="shared" si="230"/>
        <v>0</v>
      </c>
      <c r="AD556" s="1515">
        <f t="shared" si="231"/>
        <v>2007</v>
      </c>
      <c r="AE556" s="1552">
        <f t="shared" si="233"/>
        <v>0</v>
      </c>
      <c r="AF556" s="1516">
        <f t="shared" si="232"/>
        <v>49143334.942266613</v>
      </c>
      <c r="AG556" s="1550">
        <f t="shared" si="234"/>
        <v>49143334.942266613</v>
      </c>
      <c r="AH556" s="1546">
        <f t="shared" si="235"/>
        <v>49143334.942266613</v>
      </c>
      <c r="AI556" s="1546">
        <f t="shared" si="235"/>
        <v>49143334.942266613</v>
      </c>
      <c r="AJ556" s="1518"/>
      <c r="AK556" s="1518"/>
      <c r="AL556" s="1518"/>
      <c r="AM556" s="1518"/>
      <c r="AN556" s="1518"/>
      <c r="AO556" s="1518"/>
      <c r="AP556" s="1518"/>
    </row>
    <row r="557" spans="1:42" s="1520" customFormat="1" ht="38" customHeight="1">
      <c r="A557" s="1563"/>
      <c r="B557" s="1337" t="s">
        <v>2263</v>
      </c>
      <c r="C557" s="1335" t="s">
        <v>2616</v>
      </c>
      <c r="D557" s="1397" t="s">
        <v>714</v>
      </c>
      <c r="E557" s="1336" t="s">
        <v>846</v>
      </c>
      <c r="F557" s="1336">
        <v>0</v>
      </c>
      <c r="G557" s="1362" t="s">
        <v>1581</v>
      </c>
      <c r="H557" s="1337">
        <v>2007</v>
      </c>
      <c r="I557" s="1336" t="s">
        <v>1654</v>
      </c>
      <c r="J557" s="1342"/>
      <c r="K557" s="1336">
        <v>0</v>
      </c>
      <c r="L557" s="1336">
        <v>0</v>
      </c>
      <c r="M557" s="1336">
        <v>0</v>
      </c>
      <c r="N557" s="1337" t="s">
        <v>204</v>
      </c>
      <c r="O557" s="1631">
        <v>12605044.82157586</v>
      </c>
      <c r="P557" s="1573" t="s">
        <v>123</v>
      </c>
      <c r="Q557" s="1539" t="s">
        <v>3530</v>
      </c>
      <c r="R557" s="1511" t="str">
        <f t="shared" si="221"/>
        <v>2.08.01</v>
      </c>
      <c r="S557" s="1512" t="str">
        <f t="shared" si="219"/>
        <v>ALAT KEDOKTERAN</v>
      </c>
      <c r="T557" s="1512">
        <f t="shared" si="220"/>
        <v>5</v>
      </c>
      <c r="U557" s="1608">
        <f t="shared" si="222"/>
        <v>2521008.9643151718</v>
      </c>
      <c r="V557" s="1514">
        <f t="shared" si="223"/>
        <v>7</v>
      </c>
      <c r="W557" s="1609">
        <f t="shared" si="224"/>
        <v>12605044.82157586</v>
      </c>
      <c r="X557" s="1609">
        <f t="shared" si="225"/>
        <v>0</v>
      </c>
      <c r="Y557" s="1609">
        <f t="shared" si="226"/>
        <v>0</v>
      </c>
      <c r="Z557" s="1609">
        <f t="shared" si="227"/>
        <v>0</v>
      </c>
      <c r="AA557" s="1609">
        <f t="shared" si="228"/>
        <v>0</v>
      </c>
      <c r="AB557" s="1609">
        <f t="shared" si="229"/>
        <v>0</v>
      </c>
      <c r="AC557" s="1513">
        <f t="shared" si="230"/>
        <v>0</v>
      </c>
      <c r="AD557" s="1515">
        <f t="shared" si="231"/>
        <v>2007</v>
      </c>
      <c r="AE557" s="1552">
        <f t="shared" si="233"/>
        <v>0</v>
      </c>
      <c r="AF557" s="1516">
        <f t="shared" si="232"/>
        <v>12605044.82157586</v>
      </c>
      <c r="AG557" s="1550">
        <f t="shared" si="234"/>
        <v>12605044.82157586</v>
      </c>
      <c r="AH557" s="1546">
        <f t="shared" si="235"/>
        <v>12605044.82157586</v>
      </c>
      <c r="AI557" s="1546">
        <f t="shared" si="235"/>
        <v>12605044.82157586</v>
      </c>
      <c r="AJ557" s="1518"/>
      <c r="AK557" s="1518"/>
      <c r="AL557" s="1518"/>
      <c r="AM557" s="1518"/>
      <c r="AN557" s="1518"/>
      <c r="AO557" s="1518"/>
      <c r="AP557" s="1518"/>
    </row>
    <row r="558" spans="1:42" s="1520" customFormat="1" ht="38" customHeight="1">
      <c r="A558" s="1563"/>
      <c r="B558" s="1337" t="s">
        <v>2972</v>
      </c>
      <c r="C558" s="1335" t="s">
        <v>2617</v>
      </c>
      <c r="D558" s="1397" t="s">
        <v>3559</v>
      </c>
      <c r="E558" s="1336" t="s">
        <v>847</v>
      </c>
      <c r="F558" s="1336">
        <v>0</v>
      </c>
      <c r="G558" s="1362" t="s">
        <v>225</v>
      </c>
      <c r="H558" s="1337">
        <v>2007</v>
      </c>
      <c r="I558" s="1336" t="s">
        <v>1654</v>
      </c>
      <c r="J558" s="1342"/>
      <c r="K558" s="1336">
        <v>0</v>
      </c>
      <c r="L558" s="1336">
        <v>0</v>
      </c>
      <c r="M558" s="1336">
        <v>0</v>
      </c>
      <c r="N558" s="1337" t="s">
        <v>204</v>
      </c>
      <c r="O558" s="1631">
        <v>40616264.366279468</v>
      </c>
      <c r="P558" s="1573" t="s">
        <v>123</v>
      </c>
      <c r="Q558" s="1539"/>
      <c r="R558" s="1511" t="str">
        <f t="shared" si="221"/>
        <v>2.08.01</v>
      </c>
      <c r="S558" s="1512" t="str">
        <f t="shared" si="219"/>
        <v>ALAT KEDOKTERAN</v>
      </c>
      <c r="T558" s="1512">
        <f t="shared" si="220"/>
        <v>5</v>
      </c>
      <c r="U558" s="1608">
        <f t="shared" si="222"/>
        <v>8123252.8732558936</v>
      </c>
      <c r="V558" s="1514">
        <f t="shared" si="223"/>
        <v>7</v>
      </c>
      <c r="W558" s="1609">
        <f t="shared" si="224"/>
        <v>40616264.366279468</v>
      </c>
      <c r="X558" s="1609">
        <f t="shared" si="225"/>
        <v>0</v>
      </c>
      <c r="Y558" s="1609">
        <f t="shared" si="226"/>
        <v>0</v>
      </c>
      <c r="Z558" s="1609">
        <f t="shared" si="227"/>
        <v>0</v>
      </c>
      <c r="AA558" s="1609">
        <f t="shared" si="228"/>
        <v>0</v>
      </c>
      <c r="AB558" s="1609">
        <f t="shared" si="229"/>
        <v>0</v>
      </c>
      <c r="AC558" s="1513">
        <f t="shared" si="230"/>
        <v>0</v>
      </c>
      <c r="AD558" s="1515">
        <f t="shared" si="231"/>
        <v>2007</v>
      </c>
      <c r="AE558" s="1552">
        <f t="shared" si="233"/>
        <v>0</v>
      </c>
      <c r="AF558" s="1516">
        <f t="shared" si="232"/>
        <v>40616264.366279468</v>
      </c>
      <c r="AG558" s="1550">
        <f t="shared" si="234"/>
        <v>40616264.366279468</v>
      </c>
      <c r="AH558" s="1546">
        <f t="shared" si="235"/>
        <v>40616264.366279468</v>
      </c>
      <c r="AI558" s="1546">
        <f t="shared" si="235"/>
        <v>40616264.366279468</v>
      </c>
      <c r="AJ558" s="1518"/>
      <c r="AK558" s="1518"/>
      <c r="AL558" s="1518"/>
      <c r="AM558" s="1518"/>
      <c r="AN558" s="1518"/>
      <c r="AO558" s="1518"/>
      <c r="AP558" s="1518"/>
    </row>
    <row r="559" spans="1:42" s="1520" customFormat="1" ht="38" customHeight="1">
      <c r="A559" s="1563"/>
      <c r="B559" s="1337" t="s">
        <v>2263</v>
      </c>
      <c r="C559" s="1335" t="s">
        <v>2623</v>
      </c>
      <c r="D559" s="1397" t="s">
        <v>713</v>
      </c>
      <c r="E559" s="1336" t="s">
        <v>1694</v>
      </c>
      <c r="F559" s="1336">
        <v>0</v>
      </c>
      <c r="G559" s="1362" t="s">
        <v>1581</v>
      </c>
      <c r="H559" s="1337">
        <v>2007</v>
      </c>
      <c r="I559" s="1336" t="s">
        <v>1654</v>
      </c>
      <c r="J559" s="1342"/>
      <c r="K559" s="1336">
        <v>0</v>
      </c>
      <c r="L559" s="1336">
        <v>0</v>
      </c>
      <c r="M559" s="1336">
        <v>0</v>
      </c>
      <c r="N559" s="1337" t="s">
        <v>204</v>
      </c>
      <c r="O559" s="1631">
        <v>9570584.1913039964</v>
      </c>
      <c r="P559" s="1573" t="s">
        <v>123</v>
      </c>
      <c r="Q559" s="1539" t="s">
        <v>3530</v>
      </c>
      <c r="R559" s="1511" t="str">
        <f t="shared" si="221"/>
        <v>2.08.01</v>
      </c>
      <c r="S559" s="1512" t="str">
        <f t="shared" si="219"/>
        <v>ALAT KEDOKTERAN</v>
      </c>
      <c r="T559" s="1512">
        <f t="shared" si="220"/>
        <v>5</v>
      </c>
      <c r="U559" s="1608">
        <f t="shared" si="222"/>
        <v>1914116.8382607992</v>
      </c>
      <c r="V559" s="1514">
        <f t="shared" si="223"/>
        <v>7</v>
      </c>
      <c r="W559" s="1609">
        <f t="shared" si="224"/>
        <v>9570584.1913039964</v>
      </c>
      <c r="X559" s="1609">
        <f t="shared" si="225"/>
        <v>0</v>
      </c>
      <c r="Y559" s="1609">
        <f t="shared" si="226"/>
        <v>0</v>
      </c>
      <c r="Z559" s="1609">
        <f t="shared" si="227"/>
        <v>0</v>
      </c>
      <c r="AA559" s="1609">
        <f t="shared" si="228"/>
        <v>0</v>
      </c>
      <c r="AB559" s="1609">
        <f t="shared" si="229"/>
        <v>0</v>
      </c>
      <c r="AC559" s="1513">
        <f t="shared" si="230"/>
        <v>0</v>
      </c>
      <c r="AD559" s="1515">
        <f t="shared" si="231"/>
        <v>2007</v>
      </c>
      <c r="AE559" s="1552">
        <f t="shared" si="233"/>
        <v>0</v>
      </c>
      <c r="AF559" s="1516">
        <f t="shared" si="232"/>
        <v>9570584.1913039964</v>
      </c>
      <c r="AG559" s="1550">
        <f t="shared" si="234"/>
        <v>9570584.1913039964</v>
      </c>
      <c r="AH559" s="1546">
        <f t="shared" si="235"/>
        <v>9570584.1913039964</v>
      </c>
      <c r="AI559" s="1546">
        <f t="shared" si="235"/>
        <v>9570584.1913039964</v>
      </c>
      <c r="AJ559" s="1518"/>
      <c r="AK559" s="1518"/>
      <c r="AL559" s="1518"/>
      <c r="AM559" s="1518"/>
      <c r="AN559" s="1518"/>
      <c r="AO559" s="1518"/>
      <c r="AP559" s="1518"/>
    </row>
    <row r="560" spans="1:42" s="1520" customFormat="1" ht="38" customHeight="1">
      <c r="A560" s="1563"/>
      <c r="B560" s="1337" t="s">
        <v>2263</v>
      </c>
      <c r="C560" s="1335" t="s">
        <v>2624</v>
      </c>
      <c r="D560" s="1397" t="s">
        <v>712</v>
      </c>
      <c r="E560" s="1336" t="s">
        <v>1732</v>
      </c>
      <c r="F560" s="1336">
        <v>0</v>
      </c>
      <c r="G560" s="1362" t="s">
        <v>1581</v>
      </c>
      <c r="H560" s="1337">
        <v>2007</v>
      </c>
      <c r="I560" s="1336" t="s">
        <v>1733</v>
      </c>
      <c r="J560" s="1342"/>
      <c r="K560" s="1336">
        <v>0</v>
      </c>
      <c r="L560" s="1336">
        <v>0</v>
      </c>
      <c r="M560" s="1336">
        <v>0</v>
      </c>
      <c r="N560" s="1337" t="s">
        <v>204</v>
      </c>
      <c r="O560" s="1631">
        <v>470901457.22524154</v>
      </c>
      <c r="P560" s="1573" t="s">
        <v>123</v>
      </c>
      <c r="Q560" s="1539" t="s">
        <v>3530</v>
      </c>
      <c r="R560" s="1511" t="str">
        <f t="shared" si="221"/>
        <v>2.08.01</v>
      </c>
      <c r="S560" s="1512" t="str">
        <f t="shared" si="219"/>
        <v>ALAT KEDOKTERAN</v>
      </c>
      <c r="T560" s="1512">
        <f t="shared" si="220"/>
        <v>5</v>
      </c>
      <c r="U560" s="1608">
        <f t="shared" si="222"/>
        <v>94180291.445048302</v>
      </c>
      <c r="V560" s="1514">
        <f t="shared" si="223"/>
        <v>7</v>
      </c>
      <c r="W560" s="1609">
        <f t="shared" si="224"/>
        <v>470901457.22524154</v>
      </c>
      <c r="X560" s="1609">
        <f t="shared" si="225"/>
        <v>0</v>
      </c>
      <c r="Y560" s="1609">
        <f t="shared" si="226"/>
        <v>0</v>
      </c>
      <c r="Z560" s="1609">
        <f t="shared" si="227"/>
        <v>0</v>
      </c>
      <c r="AA560" s="1609">
        <f t="shared" si="228"/>
        <v>0</v>
      </c>
      <c r="AB560" s="1609">
        <f t="shared" si="229"/>
        <v>0</v>
      </c>
      <c r="AC560" s="1513">
        <f t="shared" si="230"/>
        <v>0</v>
      </c>
      <c r="AD560" s="1515">
        <f t="shared" si="231"/>
        <v>2007</v>
      </c>
      <c r="AE560" s="1552">
        <f t="shared" si="233"/>
        <v>0</v>
      </c>
      <c r="AF560" s="1516">
        <f t="shared" si="232"/>
        <v>470901457.22524154</v>
      </c>
      <c r="AG560" s="1550">
        <f t="shared" si="234"/>
        <v>470901457.22524154</v>
      </c>
      <c r="AH560" s="1546">
        <f t="shared" si="235"/>
        <v>470901457.22524154</v>
      </c>
      <c r="AI560" s="1546">
        <f t="shared" si="235"/>
        <v>470901457.22524154</v>
      </c>
      <c r="AJ560" s="1518"/>
      <c r="AK560" s="1518"/>
      <c r="AL560" s="1518"/>
      <c r="AM560" s="1518"/>
      <c r="AN560" s="1518"/>
      <c r="AO560" s="1518"/>
      <c r="AP560" s="1518"/>
    </row>
    <row r="561" spans="1:42" s="1520" customFormat="1" ht="38" customHeight="1">
      <c r="A561" s="1563"/>
      <c r="B561" s="1337" t="s">
        <v>2263</v>
      </c>
      <c r="C561" s="1335" t="s">
        <v>2625</v>
      </c>
      <c r="D561" s="1397" t="s">
        <v>712</v>
      </c>
      <c r="E561" s="1336" t="s">
        <v>1734</v>
      </c>
      <c r="F561" s="1336">
        <v>0</v>
      </c>
      <c r="G561" s="1362" t="s">
        <v>1581</v>
      </c>
      <c r="H561" s="1337">
        <v>2007</v>
      </c>
      <c r="I561" s="1336" t="s">
        <v>1733</v>
      </c>
      <c r="J561" s="1342"/>
      <c r="K561" s="1336">
        <v>0</v>
      </c>
      <c r="L561" s="1336">
        <v>0</v>
      </c>
      <c r="M561" s="1336">
        <v>0</v>
      </c>
      <c r="N561" s="1337" t="s">
        <v>204</v>
      </c>
      <c r="O561" s="1631">
        <v>336564909.39809626</v>
      </c>
      <c r="P561" s="1573" t="s">
        <v>123</v>
      </c>
      <c r="Q561" s="1539" t="s">
        <v>3530</v>
      </c>
      <c r="R561" s="1511" t="str">
        <f t="shared" si="221"/>
        <v>2.08.01</v>
      </c>
      <c r="S561" s="1512" t="str">
        <f t="shared" si="219"/>
        <v>ALAT KEDOKTERAN</v>
      </c>
      <c r="T561" s="1512">
        <f t="shared" si="220"/>
        <v>5</v>
      </c>
      <c r="U561" s="1608">
        <f t="shared" si="222"/>
        <v>67312981.879619256</v>
      </c>
      <c r="V561" s="1514">
        <f t="shared" si="223"/>
        <v>7</v>
      </c>
      <c r="W561" s="1609">
        <f t="shared" si="224"/>
        <v>336564909.39809626</v>
      </c>
      <c r="X561" s="1609">
        <f t="shared" si="225"/>
        <v>0</v>
      </c>
      <c r="Y561" s="1609">
        <f t="shared" si="226"/>
        <v>0</v>
      </c>
      <c r="Z561" s="1609">
        <f t="shared" si="227"/>
        <v>0</v>
      </c>
      <c r="AA561" s="1609">
        <f t="shared" si="228"/>
        <v>0</v>
      </c>
      <c r="AB561" s="1609">
        <f t="shared" si="229"/>
        <v>0</v>
      </c>
      <c r="AC561" s="1513">
        <f t="shared" si="230"/>
        <v>0</v>
      </c>
      <c r="AD561" s="1515">
        <f t="shared" si="231"/>
        <v>2007</v>
      </c>
      <c r="AE561" s="1552">
        <f t="shared" si="233"/>
        <v>0</v>
      </c>
      <c r="AF561" s="1516">
        <f t="shared" si="232"/>
        <v>336564909.39809626</v>
      </c>
      <c r="AG561" s="1550">
        <f t="shared" si="234"/>
        <v>336564909.39809626</v>
      </c>
      <c r="AH561" s="1546">
        <f t="shared" si="235"/>
        <v>336564909.39809626</v>
      </c>
      <c r="AI561" s="1546">
        <f t="shared" si="235"/>
        <v>336564909.39809626</v>
      </c>
      <c r="AJ561" s="1518"/>
      <c r="AK561" s="1518"/>
      <c r="AL561" s="1518"/>
      <c r="AM561" s="1518"/>
      <c r="AN561" s="1518"/>
      <c r="AO561" s="1518"/>
      <c r="AP561" s="1518"/>
    </row>
    <row r="562" spans="1:42" s="1520" customFormat="1" ht="38" customHeight="1">
      <c r="A562" s="1563"/>
      <c r="B562" s="1337" t="s">
        <v>2263</v>
      </c>
      <c r="C562" s="1335" t="s">
        <v>2626</v>
      </c>
      <c r="D562" s="1397" t="s">
        <v>713</v>
      </c>
      <c r="E562" s="1336" t="s">
        <v>1735</v>
      </c>
      <c r="F562" s="1336">
        <v>0</v>
      </c>
      <c r="G562" s="1362" t="s">
        <v>1581</v>
      </c>
      <c r="H562" s="1337">
        <v>2007</v>
      </c>
      <c r="I562" s="1336" t="s">
        <v>1733</v>
      </c>
      <c r="J562" s="1342"/>
      <c r="K562" s="1336">
        <v>0</v>
      </c>
      <c r="L562" s="1336">
        <v>0</v>
      </c>
      <c r="M562" s="1336">
        <v>0</v>
      </c>
      <c r="N562" s="1337" t="s">
        <v>204</v>
      </c>
      <c r="O562" s="1631">
        <v>172261902.79386553</v>
      </c>
      <c r="P562" s="1573" t="s">
        <v>123</v>
      </c>
      <c r="Q562" s="1539" t="s">
        <v>3530</v>
      </c>
      <c r="R562" s="1511" t="str">
        <f t="shared" si="221"/>
        <v>2.08.01</v>
      </c>
      <c r="S562" s="1512" t="str">
        <f t="shared" si="219"/>
        <v>ALAT KEDOKTERAN</v>
      </c>
      <c r="T562" s="1512">
        <f t="shared" si="220"/>
        <v>5</v>
      </c>
      <c r="U562" s="1608">
        <f t="shared" si="222"/>
        <v>34452380.558773108</v>
      </c>
      <c r="V562" s="1514">
        <f t="shared" si="223"/>
        <v>7</v>
      </c>
      <c r="W562" s="1609">
        <f t="shared" si="224"/>
        <v>172261902.79386553</v>
      </c>
      <c r="X562" s="1609">
        <f t="shared" si="225"/>
        <v>0</v>
      </c>
      <c r="Y562" s="1609">
        <f t="shared" si="226"/>
        <v>0</v>
      </c>
      <c r="Z562" s="1609">
        <f t="shared" si="227"/>
        <v>0</v>
      </c>
      <c r="AA562" s="1609">
        <f t="shared" si="228"/>
        <v>0</v>
      </c>
      <c r="AB562" s="1609">
        <f t="shared" si="229"/>
        <v>0</v>
      </c>
      <c r="AC562" s="1513">
        <f t="shared" si="230"/>
        <v>0</v>
      </c>
      <c r="AD562" s="1515">
        <f t="shared" si="231"/>
        <v>2007</v>
      </c>
      <c r="AE562" s="1552">
        <f t="shared" si="233"/>
        <v>0</v>
      </c>
      <c r="AF562" s="1516">
        <f t="shared" si="232"/>
        <v>172261902.79386553</v>
      </c>
      <c r="AG562" s="1550">
        <f t="shared" si="234"/>
        <v>172261902.79386553</v>
      </c>
      <c r="AH562" s="1546">
        <f t="shared" si="235"/>
        <v>172261902.79386553</v>
      </c>
      <c r="AI562" s="1546">
        <f t="shared" si="235"/>
        <v>172261902.79386553</v>
      </c>
      <c r="AJ562" s="1518"/>
      <c r="AK562" s="1518"/>
      <c r="AL562" s="1518"/>
      <c r="AM562" s="1518"/>
      <c r="AN562" s="1518"/>
      <c r="AO562" s="1518"/>
      <c r="AP562" s="1518"/>
    </row>
    <row r="563" spans="1:42" s="1520" customFormat="1" ht="38" customHeight="1">
      <c r="A563" s="1563"/>
      <c r="B563" s="1337" t="s">
        <v>2263</v>
      </c>
      <c r="C563" s="1335" t="s">
        <v>2627</v>
      </c>
      <c r="D563" s="1397" t="s">
        <v>713</v>
      </c>
      <c r="E563" s="1336" t="s">
        <v>1694</v>
      </c>
      <c r="F563" s="1336">
        <v>0</v>
      </c>
      <c r="G563" s="1362" t="s">
        <v>1581</v>
      </c>
      <c r="H563" s="1337">
        <v>2007</v>
      </c>
      <c r="I563" s="1336" t="s">
        <v>1654</v>
      </c>
      <c r="J563" s="1342"/>
      <c r="K563" s="1336">
        <v>0</v>
      </c>
      <c r="L563" s="1336">
        <v>0</v>
      </c>
      <c r="M563" s="1336">
        <v>0</v>
      </c>
      <c r="N563" s="1337" t="s">
        <v>204</v>
      </c>
      <c r="O563" s="1631">
        <v>10049113.290493065</v>
      </c>
      <c r="P563" s="1573" t="s">
        <v>123</v>
      </c>
      <c r="Q563" s="1539" t="s">
        <v>3530</v>
      </c>
      <c r="R563" s="1511" t="str">
        <f t="shared" si="221"/>
        <v>2.08.01</v>
      </c>
      <c r="S563" s="1512" t="str">
        <f t="shared" si="219"/>
        <v>ALAT KEDOKTERAN</v>
      </c>
      <c r="T563" s="1512">
        <f t="shared" si="220"/>
        <v>5</v>
      </c>
      <c r="U563" s="1608">
        <f t="shared" si="222"/>
        <v>2009822.6580986131</v>
      </c>
      <c r="V563" s="1514">
        <f t="shared" si="223"/>
        <v>7</v>
      </c>
      <c r="W563" s="1609">
        <f t="shared" si="224"/>
        <v>10049113.290493065</v>
      </c>
      <c r="X563" s="1609">
        <f t="shared" si="225"/>
        <v>0</v>
      </c>
      <c r="Y563" s="1609">
        <f t="shared" si="226"/>
        <v>0</v>
      </c>
      <c r="Z563" s="1609">
        <f t="shared" si="227"/>
        <v>0</v>
      </c>
      <c r="AA563" s="1609">
        <f t="shared" si="228"/>
        <v>0</v>
      </c>
      <c r="AB563" s="1609">
        <f t="shared" si="229"/>
        <v>0</v>
      </c>
      <c r="AC563" s="1513">
        <f t="shared" si="230"/>
        <v>0</v>
      </c>
      <c r="AD563" s="1515">
        <f t="shared" si="231"/>
        <v>2007</v>
      </c>
      <c r="AE563" s="1552">
        <f t="shared" si="233"/>
        <v>0</v>
      </c>
      <c r="AF563" s="1516">
        <f t="shared" si="232"/>
        <v>10049113.290493065</v>
      </c>
      <c r="AG563" s="1550">
        <f t="shared" si="234"/>
        <v>10049113.290493065</v>
      </c>
      <c r="AH563" s="1546">
        <f t="shared" si="235"/>
        <v>10049113.290493065</v>
      </c>
      <c r="AI563" s="1546">
        <f t="shared" si="235"/>
        <v>10049113.290493065</v>
      </c>
      <c r="AJ563" s="1518"/>
      <c r="AK563" s="1518"/>
      <c r="AL563" s="1518"/>
      <c r="AM563" s="1518"/>
      <c r="AN563" s="1518"/>
      <c r="AO563" s="1518"/>
      <c r="AP563" s="1518"/>
    </row>
    <row r="564" spans="1:42" s="1520" customFormat="1" ht="38" customHeight="1">
      <c r="A564" s="1563"/>
      <c r="B564" s="1337" t="s">
        <v>2263</v>
      </c>
      <c r="C564" s="1335" t="s">
        <v>2628</v>
      </c>
      <c r="D564" s="1397" t="s">
        <v>712</v>
      </c>
      <c r="E564" s="1336" t="s">
        <v>1694</v>
      </c>
      <c r="F564" s="1336">
        <v>0</v>
      </c>
      <c r="G564" s="1362" t="s">
        <v>1581</v>
      </c>
      <c r="H564" s="1337">
        <v>2007</v>
      </c>
      <c r="I564" s="1336" t="s">
        <v>1654</v>
      </c>
      <c r="J564" s="1342"/>
      <c r="K564" s="1336">
        <v>0</v>
      </c>
      <c r="L564" s="1336">
        <v>0</v>
      </c>
      <c r="M564" s="1336">
        <v>0</v>
      </c>
      <c r="N564" s="1337" t="s">
        <v>204</v>
      </c>
      <c r="O564" s="1631">
        <v>29668810.772290125</v>
      </c>
      <c r="P564" s="1573" t="s">
        <v>123</v>
      </c>
      <c r="Q564" s="1539" t="s">
        <v>3530</v>
      </c>
      <c r="R564" s="1511" t="str">
        <f t="shared" si="221"/>
        <v>2.08.01</v>
      </c>
      <c r="S564" s="1512" t="str">
        <f t="shared" si="219"/>
        <v>ALAT KEDOKTERAN</v>
      </c>
      <c r="T564" s="1512">
        <f t="shared" si="220"/>
        <v>5</v>
      </c>
      <c r="U564" s="1608">
        <f t="shared" si="222"/>
        <v>5933762.1544580255</v>
      </c>
      <c r="V564" s="1514">
        <f t="shared" si="223"/>
        <v>7</v>
      </c>
      <c r="W564" s="1609">
        <f t="shared" si="224"/>
        <v>29668810.772290125</v>
      </c>
      <c r="X564" s="1609">
        <f t="shared" si="225"/>
        <v>0</v>
      </c>
      <c r="Y564" s="1609">
        <f t="shared" si="226"/>
        <v>0</v>
      </c>
      <c r="Z564" s="1609">
        <f t="shared" si="227"/>
        <v>0</v>
      </c>
      <c r="AA564" s="1609">
        <f t="shared" si="228"/>
        <v>0</v>
      </c>
      <c r="AB564" s="1609">
        <f t="shared" si="229"/>
        <v>0</v>
      </c>
      <c r="AC564" s="1513">
        <f t="shared" si="230"/>
        <v>0</v>
      </c>
      <c r="AD564" s="1515">
        <f t="shared" si="231"/>
        <v>2007</v>
      </c>
      <c r="AE564" s="1552">
        <f t="shared" si="233"/>
        <v>0</v>
      </c>
      <c r="AF564" s="1516">
        <f t="shared" si="232"/>
        <v>29668810.772290125</v>
      </c>
      <c r="AG564" s="1550">
        <f t="shared" si="234"/>
        <v>29668810.772290125</v>
      </c>
      <c r="AH564" s="1546">
        <f t="shared" si="235"/>
        <v>29668810.772290125</v>
      </c>
      <c r="AI564" s="1546">
        <f t="shared" si="235"/>
        <v>29668810.772290125</v>
      </c>
      <c r="AJ564" s="1518"/>
      <c r="AK564" s="1518"/>
      <c r="AL564" s="1518"/>
      <c r="AM564" s="1518"/>
      <c r="AN564" s="1518"/>
      <c r="AO564" s="1518"/>
      <c r="AP564" s="1518"/>
    </row>
    <row r="565" spans="1:42" s="1520" customFormat="1" ht="38" customHeight="1">
      <c r="A565" s="1563"/>
      <c r="B565" s="1337" t="s">
        <v>2263</v>
      </c>
      <c r="C565" s="1335" t="s">
        <v>2629</v>
      </c>
      <c r="D565" s="1397" t="s">
        <v>712</v>
      </c>
      <c r="E565" s="1336" t="s">
        <v>1736</v>
      </c>
      <c r="F565" s="1336">
        <v>0</v>
      </c>
      <c r="G565" s="1362" t="s">
        <v>1581</v>
      </c>
      <c r="H565" s="1337">
        <v>2007</v>
      </c>
      <c r="I565" s="1336" t="s">
        <v>1654</v>
      </c>
      <c r="J565" s="1342"/>
      <c r="K565" s="1336">
        <v>0</v>
      </c>
      <c r="L565" s="1336">
        <v>0</v>
      </c>
      <c r="M565" s="1336">
        <v>0</v>
      </c>
      <c r="N565" s="1337" t="s">
        <v>204</v>
      </c>
      <c r="O565" s="1631">
        <v>13877346.084005604</v>
      </c>
      <c r="P565" s="1573" t="s">
        <v>123</v>
      </c>
      <c r="Q565" s="1539" t="s">
        <v>3530</v>
      </c>
      <c r="R565" s="1511" t="str">
        <f t="shared" si="221"/>
        <v>2.08.01</v>
      </c>
      <c r="S565" s="1512" t="str">
        <f t="shared" si="219"/>
        <v>ALAT KEDOKTERAN</v>
      </c>
      <c r="T565" s="1512">
        <f t="shared" si="220"/>
        <v>5</v>
      </c>
      <c r="U565" s="1608">
        <f t="shared" si="222"/>
        <v>2775469.2168011209</v>
      </c>
      <c r="V565" s="1514">
        <f t="shared" si="223"/>
        <v>7</v>
      </c>
      <c r="W565" s="1609">
        <f t="shared" si="224"/>
        <v>13877346.084005604</v>
      </c>
      <c r="X565" s="1609">
        <f t="shared" si="225"/>
        <v>0</v>
      </c>
      <c r="Y565" s="1609">
        <f t="shared" si="226"/>
        <v>0</v>
      </c>
      <c r="Z565" s="1609">
        <f t="shared" si="227"/>
        <v>0</v>
      </c>
      <c r="AA565" s="1609">
        <f t="shared" si="228"/>
        <v>0</v>
      </c>
      <c r="AB565" s="1609">
        <f t="shared" si="229"/>
        <v>0</v>
      </c>
      <c r="AC565" s="1513">
        <f t="shared" si="230"/>
        <v>0</v>
      </c>
      <c r="AD565" s="1515">
        <f t="shared" si="231"/>
        <v>2007</v>
      </c>
      <c r="AE565" s="1552">
        <f t="shared" si="233"/>
        <v>0</v>
      </c>
      <c r="AF565" s="1516">
        <f t="shared" si="232"/>
        <v>13877346.084005604</v>
      </c>
      <c r="AG565" s="1550">
        <f t="shared" si="234"/>
        <v>13877346.084005604</v>
      </c>
      <c r="AH565" s="1546">
        <f t="shared" si="235"/>
        <v>13877346.084005604</v>
      </c>
      <c r="AI565" s="1546">
        <f t="shared" si="235"/>
        <v>13877346.084005604</v>
      </c>
      <c r="AJ565" s="1518"/>
      <c r="AK565" s="1518"/>
      <c r="AL565" s="1518"/>
      <c r="AM565" s="1518"/>
      <c r="AN565" s="1518"/>
      <c r="AO565" s="1518"/>
      <c r="AP565" s="1518"/>
    </row>
    <row r="566" spans="1:42" s="1520" customFormat="1" ht="38" customHeight="1">
      <c r="A566" s="1563"/>
      <c r="B566" s="1337" t="s">
        <v>2954</v>
      </c>
      <c r="C566" s="1335" t="s">
        <v>2630</v>
      </c>
      <c r="D566" s="1397" t="s">
        <v>713</v>
      </c>
      <c r="E566" s="1336" t="s">
        <v>1737</v>
      </c>
      <c r="F566" s="1336">
        <v>0</v>
      </c>
      <c r="G566" s="1362" t="s">
        <v>1581</v>
      </c>
      <c r="H566" s="1337">
        <v>2007</v>
      </c>
      <c r="I566" s="1336" t="s">
        <v>1738</v>
      </c>
      <c r="J566" s="1342"/>
      <c r="K566" s="1336">
        <v>0</v>
      </c>
      <c r="L566" s="1336">
        <v>0</v>
      </c>
      <c r="M566" s="1336">
        <v>0</v>
      </c>
      <c r="N566" s="1337" t="s">
        <v>204</v>
      </c>
      <c r="O566" s="1631">
        <v>7177937.5915973363</v>
      </c>
      <c r="P566" s="1573" t="s">
        <v>123</v>
      </c>
      <c r="Q566" s="1539"/>
      <c r="R566" s="1511" t="str">
        <f t="shared" si="221"/>
        <v>2.08.01</v>
      </c>
      <c r="S566" s="1512" t="str">
        <f t="shared" si="219"/>
        <v>ALAT KEDOKTERAN</v>
      </c>
      <c r="T566" s="1512">
        <f t="shared" si="220"/>
        <v>5</v>
      </c>
      <c r="U566" s="1608">
        <f t="shared" si="222"/>
        <v>1435587.5183194673</v>
      </c>
      <c r="V566" s="1514">
        <f t="shared" si="223"/>
        <v>7</v>
      </c>
      <c r="W566" s="1609">
        <f t="shared" si="224"/>
        <v>7177937.5915973363</v>
      </c>
      <c r="X566" s="1609">
        <f t="shared" si="225"/>
        <v>0</v>
      </c>
      <c r="Y566" s="1609">
        <f t="shared" si="226"/>
        <v>0</v>
      </c>
      <c r="Z566" s="1609">
        <f t="shared" si="227"/>
        <v>0</v>
      </c>
      <c r="AA566" s="1609">
        <f t="shared" si="228"/>
        <v>0</v>
      </c>
      <c r="AB566" s="1609">
        <f t="shared" si="229"/>
        <v>0</v>
      </c>
      <c r="AC566" s="1513">
        <f t="shared" si="230"/>
        <v>0</v>
      </c>
      <c r="AD566" s="1515">
        <f t="shared" si="231"/>
        <v>2007</v>
      </c>
      <c r="AE566" s="1552">
        <f t="shared" si="233"/>
        <v>0</v>
      </c>
      <c r="AF566" s="1516">
        <f t="shared" si="232"/>
        <v>7177937.5915973363</v>
      </c>
      <c r="AG566" s="1550">
        <f t="shared" si="234"/>
        <v>7177937.5915973363</v>
      </c>
      <c r="AH566" s="1546">
        <f t="shared" si="235"/>
        <v>7177937.5915973363</v>
      </c>
      <c r="AI566" s="1546">
        <f t="shared" si="235"/>
        <v>7177937.5915973363</v>
      </c>
      <c r="AJ566" s="1518"/>
      <c r="AK566" s="1518"/>
      <c r="AL566" s="1518"/>
      <c r="AM566" s="1518"/>
      <c r="AN566" s="1518"/>
      <c r="AO566" s="1518"/>
      <c r="AP566" s="1518"/>
    </row>
    <row r="567" spans="1:42" s="1520" customFormat="1" ht="38" customHeight="1">
      <c r="A567" s="1563"/>
      <c r="B567" s="1337" t="s">
        <v>2263</v>
      </c>
      <c r="C567" s="1335" t="s">
        <v>2631</v>
      </c>
      <c r="D567" s="1397" t="s">
        <v>713</v>
      </c>
      <c r="E567" s="1336" t="s">
        <v>1739</v>
      </c>
      <c r="F567" s="1336">
        <v>0</v>
      </c>
      <c r="G567" s="1362" t="s">
        <v>1581</v>
      </c>
      <c r="H567" s="1337">
        <v>2007</v>
      </c>
      <c r="I567" s="1336" t="s">
        <v>1654</v>
      </c>
      <c r="J567" s="1342"/>
      <c r="K567" s="1336">
        <v>0</v>
      </c>
      <c r="L567" s="1336">
        <v>0</v>
      </c>
      <c r="M567" s="1336">
        <v>0</v>
      </c>
      <c r="N567" s="1337" t="s">
        <v>204</v>
      </c>
      <c r="O567" s="1631">
        <v>10288377.840087598</v>
      </c>
      <c r="P567" s="1573" t="s">
        <v>123</v>
      </c>
      <c r="Q567" s="1539" t="s">
        <v>3530</v>
      </c>
      <c r="R567" s="1511" t="str">
        <f t="shared" si="221"/>
        <v>2.08.01</v>
      </c>
      <c r="S567" s="1512" t="str">
        <f t="shared" si="219"/>
        <v>ALAT KEDOKTERAN</v>
      </c>
      <c r="T567" s="1512">
        <f t="shared" si="220"/>
        <v>5</v>
      </c>
      <c r="U567" s="1608">
        <f t="shared" si="222"/>
        <v>2057675.5680175195</v>
      </c>
      <c r="V567" s="1514">
        <f t="shared" si="223"/>
        <v>7</v>
      </c>
      <c r="W567" s="1609">
        <f t="shared" si="224"/>
        <v>10288377.840087598</v>
      </c>
      <c r="X567" s="1609">
        <f t="shared" si="225"/>
        <v>0</v>
      </c>
      <c r="Y567" s="1609">
        <f t="shared" si="226"/>
        <v>0</v>
      </c>
      <c r="Z567" s="1609">
        <f t="shared" si="227"/>
        <v>0</v>
      </c>
      <c r="AA567" s="1609">
        <f t="shared" si="228"/>
        <v>0</v>
      </c>
      <c r="AB567" s="1609">
        <f t="shared" si="229"/>
        <v>0</v>
      </c>
      <c r="AC567" s="1513">
        <f t="shared" si="230"/>
        <v>0</v>
      </c>
      <c r="AD567" s="1515">
        <f t="shared" si="231"/>
        <v>2007</v>
      </c>
      <c r="AE567" s="1552">
        <f t="shared" si="233"/>
        <v>0</v>
      </c>
      <c r="AF567" s="1516">
        <f t="shared" si="232"/>
        <v>10288377.840087598</v>
      </c>
      <c r="AG567" s="1550">
        <f t="shared" si="234"/>
        <v>10288377.840087598</v>
      </c>
      <c r="AH567" s="1546">
        <f t="shared" si="235"/>
        <v>10288377.840087598</v>
      </c>
      <c r="AI567" s="1546">
        <f t="shared" si="235"/>
        <v>10288377.840087598</v>
      </c>
      <c r="AJ567" s="1518"/>
      <c r="AK567" s="1518"/>
      <c r="AL567" s="1518"/>
      <c r="AM567" s="1518"/>
      <c r="AN567" s="1518"/>
      <c r="AO567" s="1518"/>
      <c r="AP567" s="1518"/>
    </row>
    <row r="568" spans="1:42" s="1520" customFormat="1" ht="38" customHeight="1">
      <c r="A568" s="1563"/>
      <c r="B568" s="1337" t="s">
        <v>3572</v>
      </c>
      <c r="C568" s="1335" t="s">
        <v>2632</v>
      </c>
      <c r="D568" s="1397" t="s">
        <v>713</v>
      </c>
      <c r="E568" s="1336" t="s">
        <v>1740</v>
      </c>
      <c r="F568" s="1336">
        <v>0</v>
      </c>
      <c r="G568" s="1362" t="s">
        <v>1581</v>
      </c>
      <c r="H568" s="1337">
        <v>2007</v>
      </c>
      <c r="I568" s="1336" t="s">
        <v>1654</v>
      </c>
      <c r="J568" s="1342"/>
      <c r="K568" s="1336">
        <v>0</v>
      </c>
      <c r="L568" s="1336">
        <v>0</v>
      </c>
      <c r="M568" s="1336">
        <v>0</v>
      </c>
      <c r="N568" s="1337" t="s">
        <v>204</v>
      </c>
      <c r="O568" s="1631">
        <v>80153642.878111318</v>
      </c>
      <c r="P568" s="1573" t="s">
        <v>123</v>
      </c>
      <c r="Q568" s="1539"/>
      <c r="R568" s="1511" t="str">
        <f t="shared" si="221"/>
        <v>2.08.01</v>
      </c>
      <c r="S568" s="1512" t="str">
        <f t="shared" si="219"/>
        <v>ALAT KEDOKTERAN</v>
      </c>
      <c r="T568" s="1512">
        <f t="shared" si="220"/>
        <v>5</v>
      </c>
      <c r="U568" s="1608">
        <f t="shared" si="222"/>
        <v>16030728.575622264</v>
      </c>
      <c r="V568" s="1514">
        <f t="shared" si="223"/>
        <v>7</v>
      </c>
      <c r="W568" s="1609">
        <f t="shared" si="224"/>
        <v>80153642.878111318</v>
      </c>
      <c r="X568" s="1609">
        <f t="shared" si="225"/>
        <v>0</v>
      </c>
      <c r="Y568" s="1609">
        <f t="shared" si="226"/>
        <v>0</v>
      </c>
      <c r="Z568" s="1609">
        <f t="shared" si="227"/>
        <v>0</v>
      </c>
      <c r="AA568" s="1609">
        <f t="shared" si="228"/>
        <v>0</v>
      </c>
      <c r="AB568" s="1609">
        <f t="shared" si="229"/>
        <v>0</v>
      </c>
      <c r="AC568" s="1513">
        <f t="shared" si="230"/>
        <v>0</v>
      </c>
      <c r="AD568" s="1515">
        <f t="shared" si="231"/>
        <v>2007</v>
      </c>
      <c r="AE568" s="1552">
        <f t="shared" si="233"/>
        <v>0</v>
      </c>
      <c r="AF568" s="1516">
        <f t="shared" si="232"/>
        <v>80153642.878111318</v>
      </c>
      <c r="AG568" s="1550">
        <f t="shared" si="234"/>
        <v>80153642.878111318</v>
      </c>
      <c r="AH568" s="1546">
        <f t="shared" si="235"/>
        <v>80153642.878111318</v>
      </c>
      <c r="AI568" s="1546">
        <f t="shared" si="235"/>
        <v>80153642.878111318</v>
      </c>
      <c r="AJ568" s="1518"/>
      <c r="AK568" s="1518"/>
      <c r="AL568" s="1518"/>
      <c r="AM568" s="1518"/>
      <c r="AN568" s="1518"/>
      <c r="AO568" s="1518"/>
      <c r="AP568" s="1518"/>
    </row>
    <row r="569" spans="1:42" s="1520" customFormat="1" ht="38" customHeight="1">
      <c r="A569" s="1563"/>
      <c r="B569" s="1337" t="s">
        <v>3572</v>
      </c>
      <c r="C569" s="1335" t="s">
        <v>2633</v>
      </c>
      <c r="D569" s="1397" t="s">
        <v>713</v>
      </c>
      <c r="E569" s="1336" t="s">
        <v>1741</v>
      </c>
      <c r="F569" s="1336">
        <v>0</v>
      </c>
      <c r="G569" s="1362" t="s">
        <v>1581</v>
      </c>
      <c r="H569" s="1337">
        <v>2007</v>
      </c>
      <c r="I569" s="1336" t="s">
        <v>1654</v>
      </c>
      <c r="J569" s="1342"/>
      <c r="K569" s="1336">
        <v>0</v>
      </c>
      <c r="L569" s="1336">
        <v>0</v>
      </c>
      <c r="M569" s="1336">
        <v>0</v>
      </c>
      <c r="N569" s="1337" t="s">
        <v>204</v>
      </c>
      <c r="O569" s="1631">
        <v>92236505.943919227</v>
      </c>
      <c r="P569" s="1573" t="s">
        <v>123</v>
      </c>
      <c r="Q569" s="1539"/>
      <c r="R569" s="1511" t="str">
        <f t="shared" si="221"/>
        <v>2.08.01</v>
      </c>
      <c r="S569" s="1512" t="str">
        <f t="shared" si="219"/>
        <v>ALAT KEDOKTERAN</v>
      </c>
      <c r="T569" s="1512">
        <f t="shared" si="220"/>
        <v>5</v>
      </c>
      <c r="U569" s="1608">
        <f t="shared" si="222"/>
        <v>18447301.188783847</v>
      </c>
      <c r="V569" s="1514">
        <f t="shared" si="223"/>
        <v>7</v>
      </c>
      <c r="W569" s="1609">
        <f t="shared" si="224"/>
        <v>92236505.943919227</v>
      </c>
      <c r="X569" s="1609">
        <f t="shared" si="225"/>
        <v>0</v>
      </c>
      <c r="Y569" s="1609">
        <f t="shared" si="226"/>
        <v>0</v>
      </c>
      <c r="Z569" s="1609">
        <f t="shared" si="227"/>
        <v>0</v>
      </c>
      <c r="AA569" s="1609">
        <f t="shared" si="228"/>
        <v>0</v>
      </c>
      <c r="AB569" s="1609">
        <f t="shared" si="229"/>
        <v>0</v>
      </c>
      <c r="AC569" s="1513">
        <f t="shared" si="230"/>
        <v>0</v>
      </c>
      <c r="AD569" s="1515">
        <f t="shared" si="231"/>
        <v>2007</v>
      </c>
      <c r="AE569" s="1552">
        <f t="shared" si="233"/>
        <v>0</v>
      </c>
      <c r="AF569" s="1516">
        <f t="shared" si="232"/>
        <v>92236505.943919227</v>
      </c>
      <c r="AG569" s="1550">
        <f t="shared" si="234"/>
        <v>92236505.943919227</v>
      </c>
      <c r="AH569" s="1546">
        <f t="shared" si="235"/>
        <v>92236505.943919227</v>
      </c>
      <c r="AI569" s="1546">
        <f t="shared" si="235"/>
        <v>92236505.943919227</v>
      </c>
      <c r="AJ569" s="1518"/>
      <c r="AK569" s="1518"/>
      <c r="AL569" s="1518"/>
      <c r="AM569" s="1518"/>
      <c r="AN569" s="1518"/>
      <c r="AO569" s="1518"/>
      <c r="AP569" s="1518"/>
    </row>
    <row r="570" spans="1:42" s="1520" customFormat="1" ht="38" customHeight="1">
      <c r="A570" s="1563"/>
      <c r="B570" s="1337" t="s">
        <v>2263</v>
      </c>
      <c r="C570" s="1335" t="s">
        <v>2634</v>
      </c>
      <c r="D570" s="1397" t="s">
        <v>712</v>
      </c>
      <c r="E570" s="1336" t="s">
        <v>1742</v>
      </c>
      <c r="F570" s="1336">
        <v>0</v>
      </c>
      <c r="G570" s="1362" t="s">
        <v>1581</v>
      </c>
      <c r="H570" s="1337">
        <v>2007</v>
      </c>
      <c r="I570" s="1336" t="s">
        <v>1654</v>
      </c>
      <c r="J570" s="1342"/>
      <c r="K570" s="1336">
        <v>0</v>
      </c>
      <c r="L570" s="1336">
        <v>0</v>
      </c>
      <c r="M570" s="1336">
        <v>0</v>
      </c>
      <c r="N570" s="1337" t="s">
        <v>204</v>
      </c>
      <c r="O570" s="1631">
        <v>34693368.521297984</v>
      </c>
      <c r="P570" s="1573" t="s">
        <v>123</v>
      </c>
      <c r="Q570" s="1539" t="s">
        <v>3530</v>
      </c>
      <c r="R570" s="1511" t="str">
        <f t="shared" si="221"/>
        <v>2.08.01</v>
      </c>
      <c r="S570" s="1512" t="str">
        <f t="shared" si="219"/>
        <v>ALAT KEDOKTERAN</v>
      </c>
      <c r="T570" s="1512">
        <f t="shared" si="220"/>
        <v>5</v>
      </c>
      <c r="U570" s="1608">
        <f t="shared" si="222"/>
        <v>6938673.7042595968</v>
      </c>
      <c r="V570" s="1514">
        <f t="shared" si="223"/>
        <v>7</v>
      </c>
      <c r="W570" s="1609">
        <f t="shared" si="224"/>
        <v>34693368.521297984</v>
      </c>
      <c r="X570" s="1609">
        <f t="shared" si="225"/>
        <v>0</v>
      </c>
      <c r="Y570" s="1609">
        <f t="shared" si="226"/>
        <v>0</v>
      </c>
      <c r="Z570" s="1609">
        <f t="shared" si="227"/>
        <v>0</v>
      </c>
      <c r="AA570" s="1609">
        <f t="shared" si="228"/>
        <v>0</v>
      </c>
      <c r="AB570" s="1609">
        <f t="shared" si="229"/>
        <v>0</v>
      </c>
      <c r="AC570" s="1513">
        <f t="shared" si="230"/>
        <v>0</v>
      </c>
      <c r="AD570" s="1515">
        <f t="shared" si="231"/>
        <v>2007</v>
      </c>
      <c r="AE570" s="1552">
        <f t="shared" si="233"/>
        <v>0</v>
      </c>
      <c r="AF570" s="1516">
        <f t="shared" si="232"/>
        <v>34693368.521297984</v>
      </c>
      <c r="AG570" s="1550">
        <f t="shared" si="234"/>
        <v>34693368.521297984</v>
      </c>
      <c r="AH570" s="1546">
        <f t="shared" si="235"/>
        <v>34693368.521297984</v>
      </c>
      <c r="AI570" s="1546">
        <f t="shared" si="235"/>
        <v>34693368.521297984</v>
      </c>
      <c r="AJ570" s="1518"/>
      <c r="AK570" s="1518"/>
      <c r="AL570" s="1518"/>
      <c r="AM570" s="1518"/>
      <c r="AN570" s="1518"/>
      <c r="AO570" s="1518"/>
      <c r="AP570" s="1518"/>
    </row>
    <row r="571" spans="1:42" s="1520" customFormat="1" ht="38" customHeight="1">
      <c r="A571" s="1563"/>
      <c r="B571" s="1337" t="s">
        <v>2263</v>
      </c>
      <c r="C571" s="1335" t="s">
        <v>2635</v>
      </c>
      <c r="D571" s="1397" t="s">
        <v>712</v>
      </c>
      <c r="E571" s="1336" t="s">
        <v>1743</v>
      </c>
      <c r="F571" s="1336">
        <v>0</v>
      </c>
      <c r="G571" s="1362" t="s">
        <v>1581</v>
      </c>
      <c r="H571" s="1337">
        <v>2007</v>
      </c>
      <c r="I571" s="1336" t="s">
        <v>1654</v>
      </c>
      <c r="J571" s="1342"/>
      <c r="K571" s="1336">
        <v>0</v>
      </c>
      <c r="L571" s="1336">
        <v>0</v>
      </c>
      <c r="M571" s="1336">
        <v>0</v>
      </c>
      <c r="N571" s="1337" t="s">
        <v>204</v>
      </c>
      <c r="O571" s="1631">
        <v>16844227.823491409</v>
      </c>
      <c r="P571" s="1573" t="s">
        <v>123</v>
      </c>
      <c r="Q571" s="1539" t="s">
        <v>3530</v>
      </c>
      <c r="R571" s="1511" t="str">
        <f t="shared" si="221"/>
        <v>2.08.01</v>
      </c>
      <c r="S571" s="1512" t="str">
        <f t="shared" si="219"/>
        <v>ALAT KEDOKTERAN</v>
      </c>
      <c r="T571" s="1512">
        <f t="shared" si="220"/>
        <v>5</v>
      </c>
      <c r="U571" s="1608">
        <f t="shared" si="222"/>
        <v>3368845.5646982817</v>
      </c>
      <c r="V571" s="1514">
        <f t="shared" si="223"/>
        <v>7</v>
      </c>
      <c r="W571" s="1609">
        <f t="shared" si="224"/>
        <v>16844227.823491409</v>
      </c>
      <c r="X571" s="1609">
        <f t="shared" si="225"/>
        <v>0</v>
      </c>
      <c r="Y571" s="1609">
        <f t="shared" si="226"/>
        <v>0</v>
      </c>
      <c r="Z571" s="1609">
        <f t="shared" si="227"/>
        <v>0</v>
      </c>
      <c r="AA571" s="1609">
        <f t="shared" si="228"/>
        <v>0</v>
      </c>
      <c r="AB571" s="1609">
        <f t="shared" si="229"/>
        <v>0</v>
      </c>
      <c r="AC571" s="1513">
        <f t="shared" si="230"/>
        <v>0</v>
      </c>
      <c r="AD571" s="1515">
        <f t="shared" si="231"/>
        <v>2007</v>
      </c>
      <c r="AE571" s="1552">
        <f t="shared" si="233"/>
        <v>0</v>
      </c>
      <c r="AF571" s="1516">
        <f t="shared" si="232"/>
        <v>16844227.823491409</v>
      </c>
      <c r="AG571" s="1550">
        <f t="shared" si="234"/>
        <v>16844227.823491409</v>
      </c>
      <c r="AH571" s="1546">
        <f t="shared" si="235"/>
        <v>16844227.823491409</v>
      </c>
      <c r="AI571" s="1546">
        <f t="shared" si="235"/>
        <v>16844227.823491409</v>
      </c>
      <c r="AJ571" s="1518"/>
      <c r="AK571" s="1518"/>
      <c r="AL571" s="1518"/>
      <c r="AM571" s="1518"/>
      <c r="AN571" s="1518"/>
      <c r="AO571" s="1518"/>
      <c r="AP571" s="1518"/>
    </row>
    <row r="572" spans="1:42" s="1520" customFormat="1" ht="38" customHeight="1">
      <c r="A572" s="1563"/>
      <c r="B572" s="1337" t="s">
        <v>2263</v>
      </c>
      <c r="C572" s="1335" t="s">
        <v>2636</v>
      </c>
      <c r="D572" s="1397" t="s">
        <v>713</v>
      </c>
      <c r="E572" s="1336" t="s">
        <v>1744</v>
      </c>
      <c r="F572" s="1336">
        <v>0</v>
      </c>
      <c r="G572" s="1362" t="s">
        <v>1581</v>
      </c>
      <c r="H572" s="1337">
        <v>2007</v>
      </c>
      <c r="I572" s="1336" t="s">
        <v>1654</v>
      </c>
      <c r="J572" s="1342"/>
      <c r="K572" s="1336">
        <v>0</v>
      </c>
      <c r="L572" s="1336">
        <v>0</v>
      </c>
      <c r="M572" s="1336">
        <v>0</v>
      </c>
      <c r="N572" s="1337" t="s">
        <v>204</v>
      </c>
      <c r="O572" s="1631">
        <v>25433827.582210083</v>
      </c>
      <c r="P572" s="1573" t="s">
        <v>123</v>
      </c>
      <c r="Q572" s="1539" t="s">
        <v>3530</v>
      </c>
      <c r="R572" s="1511" t="str">
        <f t="shared" si="221"/>
        <v>2.08.01</v>
      </c>
      <c r="S572" s="1512" t="str">
        <f t="shared" ref="S572:S631" si="236">VLOOKUP(R572,kelompok,2,0)</f>
        <v>ALAT KEDOKTERAN</v>
      </c>
      <c r="T572" s="1512">
        <f t="shared" ref="T572:T631" si="237">VLOOKUP(R572,MASAMANFAAT,4,0)</f>
        <v>5</v>
      </c>
      <c r="U572" s="1608">
        <f t="shared" si="222"/>
        <v>5086765.5164420167</v>
      </c>
      <c r="V572" s="1514">
        <f t="shared" si="223"/>
        <v>7</v>
      </c>
      <c r="W572" s="1609">
        <f t="shared" si="224"/>
        <v>25433827.582210083</v>
      </c>
      <c r="X572" s="1609">
        <f t="shared" si="225"/>
        <v>0</v>
      </c>
      <c r="Y572" s="1609">
        <f t="shared" si="226"/>
        <v>0</v>
      </c>
      <c r="Z572" s="1609">
        <f t="shared" si="227"/>
        <v>0</v>
      </c>
      <c r="AA572" s="1609">
        <f t="shared" si="228"/>
        <v>0</v>
      </c>
      <c r="AB572" s="1609">
        <f t="shared" si="229"/>
        <v>0</v>
      </c>
      <c r="AC572" s="1513">
        <f t="shared" si="230"/>
        <v>0</v>
      </c>
      <c r="AD572" s="1515">
        <f t="shared" si="231"/>
        <v>2007</v>
      </c>
      <c r="AE572" s="1552">
        <f t="shared" si="233"/>
        <v>0</v>
      </c>
      <c r="AF572" s="1516">
        <f t="shared" si="232"/>
        <v>25433827.582210083</v>
      </c>
      <c r="AG572" s="1550">
        <f t="shared" si="234"/>
        <v>25433827.582210083</v>
      </c>
      <c r="AH572" s="1546">
        <f t="shared" si="235"/>
        <v>25433827.582210083</v>
      </c>
      <c r="AI572" s="1546">
        <f t="shared" si="235"/>
        <v>25433827.582210083</v>
      </c>
      <c r="AJ572" s="1518"/>
      <c r="AK572" s="1518"/>
      <c r="AL572" s="1518"/>
      <c r="AM572" s="1518"/>
      <c r="AN572" s="1518"/>
      <c r="AO572" s="1518"/>
      <c r="AP572" s="1518"/>
    </row>
    <row r="573" spans="1:42" s="1520" customFormat="1" ht="38" customHeight="1">
      <c r="A573" s="1563"/>
      <c r="B573" s="1337" t="s">
        <v>2263</v>
      </c>
      <c r="C573" s="1335" t="s">
        <v>2637</v>
      </c>
      <c r="D573" s="1397" t="s">
        <v>712</v>
      </c>
      <c r="E573" s="1336" t="s">
        <v>1745</v>
      </c>
      <c r="F573" s="1336">
        <v>0</v>
      </c>
      <c r="G573" s="1362" t="s">
        <v>1581</v>
      </c>
      <c r="H573" s="1337">
        <v>2007</v>
      </c>
      <c r="I573" s="1336" t="s">
        <v>1658</v>
      </c>
      <c r="J573" s="1342"/>
      <c r="K573" s="1336">
        <v>0</v>
      </c>
      <c r="L573" s="1336">
        <v>0</v>
      </c>
      <c r="M573" s="1336">
        <v>0</v>
      </c>
      <c r="N573" s="1337" t="s">
        <v>204</v>
      </c>
      <c r="O573" s="1631">
        <v>9570584.1913039964</v>
      </c>
      <c r="P573" s="1573" t="s">
        <v>123</v>
      </c>
      <c r="Q573" s="1539" t="s">
        <v>3530</v>
      </c>
      <c r="R573" s="1511" t="str">
        <f t="shared" si="221"/>
        <v>2.08.01</v>
      </c>
      <c r="S573" s="1512" t="str">
        <f t="shared" si="236"/>
        <v>ALAT KEDOKTERAN</v>
      </c>
      <c r="T573" s="1512">
        <f t="shared" si="237"/>
        <v>5</v>
      </c>
      <c r="U573" s="1608">
        <f t="shared" si="222"/>
        <v>1914116.8382607992</v>
      </c>
      <c r="V573" s="1514">
        <f t="shared" si="223"/>
        <v>7</v>
      </c>
      <c r="W573" s="1609">
        <f t="shared" si="224"/>
        <v>9570584.1913039964</v>
      </c>
      <c r="X573" s="1609">
        <f t="shared" si="225"/>
        <v>0</v>
      </c>
      <c r="Y573" s="1609">
        <f t="shared" si="226"/>
        <v>0</v>
      </c>
      <c r="Z573" s="1609">
        <f t="shared" si="227"/>
        <v>0</v>
      </c>
      <c r="AA573" s="1609">
        <f t="shared" si="228"/>
        <v>0</v>
      </c>
      <c r="AB573" s="1609">
        <f t="shared" si="229"/>
        <v>0</v>
      </c>
      <c r="AC573" s="1513">
        <f t="shared" si="230"/>
        <v>0</v>
      </c>
      <c r="AD573" s="1515">
        <f t="shared" si="231"/>
        <v>2007</v>
      </c>
      <c r="AE573" s="1552">
        <f t="shared" si="233"/>
        <v>0</v>
      </c>
      <c r="AF573" s="1516">
        <f t="shared" si="232"/>
        <v>9570584.1913039964</v>
      </c>
      <c r="AG573" s="1550">
        <f t="shared" si="234"/>
        <v>9570584.1913039964</v>
      </c>
      <c r="AH573" s="1546">
        <f t="shared" si="235"/>
        <v>9570584.1913039964</v>
      </c>
      <c r="AI573" s="1546">
        <f t="shared" si="235"/>
        <v>9570584.1913039964</v>
      </c>
      <c r="AJ573" s="1518"/>
      <c r="AK573" s="1518"/>
      <c r="AL573" s="1518"/>
      <c r="AM573" s="1518"/>
      <c r="AN573" s="1518"/>
      <c r="AO573" s="1518"/>
      <c r="AP573" s="1518"/>
    </row>
    <row r="574" spans="1:42" s="1520" customFormat="1" ht="38" customHeight="1">
      <c r="A574" s="1563"/>
      <c r="B574" s="1337" t="s">
        <v>2263</v>
      </c>
      <c r="C574" s="1335" t="s">
        <v>2638</v>
      </c>
      <c r="D574" s="1397" t="s">
        <v>716</v>
      </c>
      <c r="E574" s="1336" t="s">
        <v>1746</v>
      </c>
      <c r="F574" s="1336">
        <v>0</v>
      </c>
      <c r="G574" s="1362" t="s">
        <v>1581</v>
      </c>
      <c r="H574" s="1337">
        <v>2007</v>
      </c>
      <c r="I574" s="1336" t="s">
        <v>1654</v>
      </c>
      <c r="J574" s="1342"/>
      <c r="K574" s="1336">
        <v>0</v>
      </c>
      <c r="L574" s="1336">
        <v>0</v>
      </c>
      <c r="M574" s="1336">
        <v>0</v>
      </c>
      <c r="N574" s="1337" t="s">
        <v>204</v>
      </c>
      <c r="O574" s="1631">
        <v>145712143.81591073</v>
      </c>
      <c r="P574" s="1573" t="s">
        <v>123</v>
      </c>
      <c r="Q574" s="1539" t="s">
        <v>3530</v>
      </c>
      <c r="R574" s="1511" t="str">
        <f t="shared" si="221"/>
        <v>2.08.01</v>
      </c>
      <c r="S574" s="1512" t="str">
        <f t="shared" si="236"/>
        <v>ALAT KEDOKTERAN</v>
      </c>
      <c r="T574" s="1512">
        <f t="shared" si="237"/>
        <v>5</v>
      </c>
      <c r="U574" s="1608">
        <f t="shared" si="222"/>
        <v>29142428.763182145</v>
      </c>
      <c r="V574" s="1514">
        <f t="shared" si="223"/>
        <v>7</v>
      </c>
      <c r="W574" s="1609">
        <f t="shared" si="224"/>
        <v>145712143.81591073</v>
      </c>
      <c r="X574" s="1609">
        <f t="shared" si="225"/>
        <v>0</v>
      </c>
      <c r="Y574" s="1609">
        <f t="shared" si="226"/>
        <v>0</v>
      </c>
      <c r="Z574" s="1609">
        <f t="shared" si="227"/>
        <v>0</v>
      </c>
      <c r="AA574" s="1609">
        <f t="shared" si="228"/>
        <v>0</v>
      </c>
      <c r="AB574" s="1609">
        <f t="shared" si="229"/>
        <v>0</v>
      </c>
      <c r="AC574" s="1513">
        <f t="shared" si="230"/>
        <v>0</v>
      </c>
      <c r="AD574" s="1515">
        <f t="shared" si="231"/>
        <v>2007</v>
      </c>
      <c r="AE574" s="1552">
        <f t="shared" si="233"/>
        <v>0</v>
      </c>
      <c r="AF574" s="1516">
        <f t="shared" si="232"/>
        <v>145712143.81591073</v>
      </c>
      <c r="AG574" s="1550">
        <f t="shared" si="234"/>
        <v>145712143.81591073</v>
      </c>
      <c r="AH574" s="1546">
        <f t="shared" si="235"/>
        <v>145712143.81591073</v>
      </c>
      <c r="AI574" s="1546">
        <f t="shared" si="235"/>
        <v>145712143.81591073</v>
      </c>
      <c r="AJ574" s="1518"/>
      <c r="AK574" s="1518"/>
      <c r="AL574" s="1518"/>
      <c r="AM574" s="1518"/>
      <c r="AN574" s="1518"/>
      <c r="AO574" s="1518"/>
      <c r="AP574" s="1518"/>
    </row>
    <row r="575" spans="1:42" s="1520" customFormat="1" ht="38" customHeight="1">
      <c r="A575" s="1563"/>
      <c r="B575" s="1337" t="s">
        <v>2263</v>
      </c>
      <c r="C575" s="1335" t="s">
        <v>2631</v>
      </c>
      <c r="D575" s="1397" t="s">
        <v>713</v>
      </c>
      <c r="E575" s="1336" t="s">
        <v>1747</v>
      </c>
      <c r="F575" s="1336">
        <v>0</v>
      </c>
      <c r="G575" s="1362" t="s">
        <v>1581</v>
      </c>
      <c r="H575" s="1337">
        <v>2007</v>
      </c>
      <c r="I575" s="1336" t="s">
        <v>1654</v>
      </c>
      <c r="J575" s="1342"/>
      <c r="K575" s="1336">
        <v>0</v>
      </c>
      <c r="L575" s="1336">
        <v>0</v>
      </c>
      <c r="M575" s="1336">
        <v>0</v>
      </c>
      <c r="N575" s="1337" t="s">
        <v>204</v>
      </c>
      <c r="O575" s="1631">
        <v>17992698.103049699</v>
      </c>
      <c r="P575" s="1573" t="s">
        <v>123</v>
      </c>
      <c r="Q575" s="1539" t="s">
        <v>3530</v>
      </c>
      <c r="R575" s="1511" t="str">
        <f t="shared" si="221"/>
        <v>2.08.01</v>
      </c>
      <c r="S575" s="1512" t="str">
        <f t="shared" si="236"/>
        <v>ALAT KEDOKTERAN</v>
      </c>
      <c r="T575" s="1512">
        <f t="shared" si="237"/>
        <v>5</v>
      </c>
      <c r="U575" s="1608">
        <f t="shared" si="222"/>
        <v>3598539.62060994</v>
      </c>
      <c r="V575" s="1514">
        <f t="shared" si="223"/>
        <v>7</v>
      </c>
      <c r="W575" s="1609">
        <f t="shared" si="224"/>
        <v>17992698.103049699</v>
      </c>
      <c r="X575" s="1609">
        <f t="shared" si="225"/>
        <v>0</v>
      </c>
      <c r="Y575" s="1609">
        <f t="shared" si="226"/>
        <v>0</v>
      </c>
      <c r="Z575" s="1609">
        <f t="shared" si="227"/>
        <v>0</v>
      </c>
      <c r="AA575" s="1609">
        <f t="shared" si="228"/>
        <v>0</v>
      </c>
      <c r="AB575" s="1609">
        <f t="shared" si="229"/>
        <v>0</v>
      </c>
      <c r="AC575" s="1513">
        <f t="shared" si="230"/>
        <v>0</v>
      </c>
      <c r="AD575" s="1515">
        <f t="shared" si="231"/>
        <v>2007</v>
      </c>
      <c r="AE575" s="1552">
        <f t="shared" si="233"/>
        <v>0</v>
      </c>
      <c r="AF575" s="1516">
        <f t="shared" si="232"/>
        <v>17992698.103049699</v>
      </c>
      <c r="AG575" s="1550">
        <f t="shared" si="234"/>
        <v>17992698.103049699</v>
      </c>
      <c r="AH575" s="1546">
        <f t="shared" si="235"/>
        <v>17992698.103049699</v>
      </c>
      <c r="AI575" s="1546">
        <f t="shared" si="235"/>
        <v>17992698.103049699</v>
      </c>
      <c r="AJ575" s="1518"/>
      <c r="AK575" s="1518"/>
      <c r="AL575" s="1518"/>
      <c r="AM575" s="1518"/>
      <c r="AN575" s="1518"/>
      <c r="AO575" s="1518"/>
      <c r="AP575" s="1518"/>
    </row>
    <row r="576" spans="1:42" s="1520" customFormat="1" ht="38" customHeight="1">
      <c r="A576" s="1563"/>
      <c r="B576" s="1337" t="s">
        <v>2263</v>
      </c>
      <c r="C576" s="1335" t="s">
        <v>2631</v>
      </c>
      <c r="D576" s="1397" t="s">
        <v>713</v>
      </c>
      <c r="E576" s="1336" t="s">
        <v>1748</v>
      </c>
      <c r="F576" s="1336">
        <v>0</v>
      </c>
      <c r="G576" s="1362" t="s">
        <v>1581</v>
      </c>
      <c r="H576" s="1337">
        <v>2007</v>
      </c>
      <c r="I576" s="1336" t="s">
        <v>1654</v>
      </c>
      <c r="J576" s="1342"/>
      <c r="K576" s="1336">
        <v>0</v>
      </c>
      <c r="L576" s="1336">
        <v>0</v>
      </c>
      <c r="M576" s="1336">
        <v>0</v>
      </c>
      <c r="N576" s="1337" t="s">
        <v>204</v>
      </c>
      <c r="O576" s="1631">
        <v>14690846.877140608</v>
      </c>
      <c r="P576" s="1573" t="s">
        <v>123</v>
      </c>
      <c r="Q576" s="1539" t="s">
        <v>3530</v>
      </c>
      <c r="R576" s="1511" t="str">
        <f t="shared" si="221"/>
        <v>2.08.01</v>
      </c>
      <c r="S576" s="1512" t="str">
        <f t="shared" si="236"/>
        <v>ALAT KEDOKTERAN</v>
      </c>
      <c r="T576" s="1512">
        <f t="shared" si="237"/>
        <v>5</v>
      </c>
      <c r="U576" s="1608">
        <f t="shared" si="222"/>
        <v>2938169.3754281215</v>
      </c>
      <c r="V576" s="1514">
        <f t="shared" si="223"/>
        <v>7</v>
      </c>
      <c r="W576" s="1609">
        <f t="shared" si="224"/>
        <v>14690846.877140608</v>
      </c>
      <c r="X576" s="1609">
        <f t="shared" si="225"/>
        <v>0</v>
      </c>
      <c r="Y576" s="1609">
        <f t="shared" si="226"/>
        <v>0</v>
      </c>
      <c r="Z576" s="1609">
        <f t="shared" si="227"/>
        <v>0</v>
      </c>
      <c r="AA576" s="1609">
        <f t="shared" si="228"/>
        <v>0</v>
      </c>
      <c r="AB576" s="1609">
        <f t="shared" si="229"/>
        <v>0</v>
      </c>
      <c r="AC576" s="1513">
        <f t="shared" si="230"/>
        <v>0</v>
      </c>
      <c r="AD576" s="1515">
        <f t="shared" si="231"/>
        <v>2007</v>
      </c>
      <c r="AE576" s="1552">
        <f t="shared" si="233"/>
        <v>0</v>
      </c>
      <c r="AF576" s="1516">
        <f t="shared" si="232"/>
        <v>14690846.877140608</v>
      </c>
      <c r="AG576" s="1550">
        <f t="shared" si="234"/>
        <v>14690846.877140608</v>
      </c>
      <c r="AH576" s="1546">
        <f t="shared" si="235"/>
        <v>14690846.877140608</v>
      </c>
      <c r="AI576" s="1546">
        <f t="shared" si="235"/>
        <v>14690846.877140608</v>
      </c>
      <c r="AJ576" s="1518"/>
      <c r="AK576" s="1518"/>
      <c r="AL576" s="1518"/>
      <c r="AM576" s="1518"/>
      <c r="AN576" s="1518"/>
      <c r="AO576" s="1518"/>
      <c r="AP576" s="1518"/>
    </row>
    <row r="577" spans="1:42" s="1520" customFormat="1" ht="38" customHeight="1">
      <c r="A577" s="1563"/>
      <c r="B577" s="1337" t="s">
        <v>2263</v>
      </c>
      <c r="C577" s="1335" t="s">
        <v>2639</v>
      </c>
      <c r="D577" s="1397" t="s">
        <v>712</v>
      </c>
      <c r="E577" s="1336" t="s">
        <v>1749</v>
      </c>
      <c r="F577" s="1336">
        <v>0</v>
      </c>
      <c r="G577" s="1362" t="s">
        <v>1581</v>
      </c>
      <c r="H577" s="1337">
        <v>2007</v>
      </c>
      <c r="I577" s="1336" t="s">
        <v>1654</v>
      </c>
      <c r="J577" s="1342"/>
      <c r="K577" s="1336">
        <v>0</v>
      </c>
      <c r="L577" s="1336">
        <v>0</v>
      </c>
      <c r="M577" s="1336">
        <v>0</v>
      </c>
      <c r="N577" s="1337" t="s">
        <v>204</v>
      </c>
      <c r="O577" s="1631">
        <v>11125803.763668466</v>
      </c>
      <c r="P577" s="1573" t="s">
        <v>123</v>
      </c>
      <c r="Q577" s="1539" t="s">
        <v>3530</v>
      </c>
      <c r="R577" s="1511" t="str">
        <f t="shared" si="221"/>
        <v>2.08.01</v>
      </c>
      <c r="S577" s="1512" t="str">
        <f t="shared" si="236"/>
        <v>ALAT KEDOKTERAN</v>
      </c>
      <c r="T577" s="1512">
        <f t="shared" si="237"/>
        <v>5</v>
      </c>
      <c r="U577" s="1608">
        <f t="shared" si="222"/>
        <v>2225160.7527336935</v>
      </c>
      <c r="V577" s="1514">
        <f t="shared" si="223"/>
        <v>7</v>
      </c>
      <c r="W577" s="1609">
        <f t="shared" si="224"/>
        <v>11125803.763668466</v>
      </c>
      <c r="X577" s="1609">
        <f t="shared" si="225"/>
        <v>0</v>
      </c>
      <c r="Y577" s="1609">
        <f t="shared" si="226"/>
        <v>0</v>
      </c>
      <c r="Z577" s="1609">
        <f t="shared" si="227"/>
        <v>0</v>
      </c>
      <c r="AA577" s="1609">
        <f t="shared" si="228"/>
        <v>0</v>
      </c>
      <c r="AB577" s="1609">
        <f t="shared" si="229"/>
        <v>0</v>
      </c>
      <c r="AC577" s="1513">
        <f t="shared" si="230"/>
        <v>0</v>
      </c>
      <c r="AD577" s="1515">
        <f t="shared" si="231"/>
        <v>2007</v>
      </c>
      <c r="AE577" s="1552">
        <f t="shared" si="233"/>
        <v>0</v>
      </c>
      <c r="AF577" s="1516">
        <f t="shared" si="232"/>
        <v>11125803.763668466</v>
      </c>
      <c r="AG577" s="1550">
        <f t="shared" si="234"/>
        <v>11125803.763668466</v>
      </c>
      <c r="AH577" s="1546">
        <f t="shared" si="235"/>
        <v>11125803.763668466</v>
      </c>
      <c r="AI577" s="1546">
        <f t="shared" si="235"/>
        <v>11125803.763668466</v>
      </c>
      <c r="AJ577" s="1518"/>
      <c r="AK577" s="1518"/>
      <c r="AL577" s="1518"/>
      <c r="AM577" s="1518"/>
      <c r="AN577" s="1518"/>
      <c r="AO577" s="1518"/>
      <c r="AP577" s="1518"/>
    </row>
    <row r="578" spans="1:42" s="1520" customFormat="1" ht="38" customHeight="1">
      <c r="A578" s="1563"/>
      <c r="B578" s="1337" t="s">
        <v>2263</v>
      </c>
      <c r="C578" s="1335" t="s">
        <v>2640</v>
      </c>
      <c r="D578" s="1397" t="s">
        <v>713</v>
      </c>
      <c r="E578" s="1336" t="s">
        <v>1750</v>
      </c>
      <c r="F578" s="1336">
        <v>0</v>
      </c>
      <c r="G578" s="1362" t="s">
        <v>1581</v>
      </c>
      <c r="H578" s="1337">
        <v>2007</v>
      </c>
      <c r="I578" s="1336" t="s">
        <v>1654</v>
      </c>
      <c r="J578" s="1342"/>
      <c r="K578" s="1336">
        <v>0</v>
      </c>
      <c r="L578" s="1336">
        <v>0</v>
      </c>
      <c r="M578" s="1336">
        <v>0</v>
      </c>
      <c r="N578" s="1337" t="s">
        <v>204</v>
      </c>
      <c r="O578" s="1631">
        <v>119225553.09849378</v>
      </c>
      <c r="P578" s="1573" t="s">
        <v>123</v>
      </c>
      <c r="Q578" s="1539" t="s">
        <v>3530</v>
      </c>
      <c r="R578" s="1511" t="str">
        <f t="shared" si="221"/>
        <v>2.08.01</v>
      </c>
      <c r="S578" s="1512" t="str">
        <f t="shared" si="236"/>
        <v>ALAT KEDOKTERAN</v>
      </c>
      <c r="T578" s="1512">
        <f t="shared" si="237"/>
        <v>5</v>
      </c>
      <c r="U578" s="1608">
        <f t="shared" si="222"/>
        <v>23845110.619698755</v>
      </c>
      <c r="V578" s="1514">
        <f t="shared" si="223"/>
        <v>7</v>
      </c>
      <c r="W578" s="1609">
        <f t="shared" si="224"/>
        <v>119225553.09849378</v>
      </c>
      <c r="X578" s="1609">
        <f t="shared" si="225"/>
        <v>0</v>
      </c>
      <c r="Y578" s="1609">
        <f t="shared" si="226"/>
        <v>0</v>
      </c>
      <c r="Z578" s="1609">
        <f t="shared" si="227"/>
        <v>0</v>
      </c>
      <c r="AA578" s="1609">
        <f t="shared" si="228"/>
        <v>0</v>
      </c>
      <c r="AB578" s="1609">
        <f t="shared" si="229"/>
        <v>0</v>
      </c>
      <c r="AC578" s="1513">
        <f t="shared" si="230"/>
        <v>0</v>
      </c>
      <c r="AD578" s="1515">
        <f t="shared" si="231"/>
        <v>2007</v>
      </c>
      <c r="AE578" s="1552">
        <f t="shared" si="233"/>
        <v>0</v>
      </c>
      <c r="AF578" s="1516">
        <f t="shared" si="232"/>
        <v>119225553.09849378</v>
      </c>
      <c r="AG578" s="1550">
        <f t="shared" si="234"/>
        <v>119225553.09849378</v>
      </c>
      <c r="AH578" s="1546">
        <f t="shared" si="235"/>
        <v>119225553.09849378</v>
      </c>
      <c r="AI578" s="1546">
        <f t="shared" si="235"/>
        <v>119225553.09849378</v>
      </c>
      <c r="AJ578" s="1518"/>
      <c r="AK578" s="1518"/>
      <c r="AL578" s="1518"/>
      <c r="AM578" s="1518"/>
      <c r="AN578" s="1518"/>
      <c r="AO578" s="1518"/>
      <c r="AP578" s="1518"/>
    </row>
    <row r="579" spans="1:42" s="1520" customFormat="1" ht="38" customHeight="1">
      <c r="A579" s="1563"/>
      <c r="B579" s="1337" t="s">
        <v>2263</v>
      </c>
      <c r="C579" s="1335" t="s">
        <v>2641</v>
      </c>
      <c r="D579" s="1397" t="s">
        <v>713</v>
      </c>
      <c r="E579" s="1336" t="s">
        <v>1751</v>
      </c>
      <c r="F579" s="1336">
        <v>0</v>
      </c>
      <c r="G579" s="1362" t="s">
        <v>1581</v>
      </c>
      <c r="H579" s="1337">
        <v>2007</v>
      </c>
      <c r="I579" s="1336" t="s">
        <v>1654</v>
      </c>
      <c r="J579" s="1342"/>
      <c r="K579" s="1336">
        <v>0</v>
      </c>
      <c r="L579" s="1336">
        <v>0</v>
      </c>
      <c r="M579" s="1336">
        <v>0</v>
      </c>
      <c r="N579" s="1337" t="s">
        <v>204</v>
      </c>
      <c r="O579" s="1631">
        <v>9139908.6642906312</v>
      </c>
      <c r="P579" s="1573" t="s">
        <v>123</v>
      </c>
      <c r="Q579" s="1539" t="s">
        <v>3530</v>
      </c>
      <c r="R579" s="1511" t="str">
        <f t="shared" si="221"/>
        <v>2.08.01</v>
      </c>
      <c r="S579" s="1512" t="str">
        <f t="shared" si="236"/>
        <v>ALAT KEDOKTERAN</v>
      </c>
      <c r="T579" s="1512">
        <f t="shared" si="237"/>
        <v>5</v>
      </c>
      <c r="U579" s="1608">
        <f t="shared" si="222"/>
        <v>1827981.7328581263</v>
      </c>
      <c r="V579" s="1514">
        <f t="shared" si="223"/>
        <v>7</v>
      </c>
      <c r="W579" s="1609">
        <f t="shared" si="224"/>
        <v>9139908.6642906312</v>
      </c>
      <c r="X579" s="1609">
        <f t="shared" si="225"/>
        <v>0</v>
      </c>
      <c r="Y579" s="1609">
        <f t="shared" si="226"/>
        <v>0</v>
      </c>
      <c r="Z579" s="1609">
        <f t="shared" si="227"/>
        <v>0</v>
      </c>
      <c r="AA579" s="1609">
        <f t="shared" si="228"/>
        <v>0</v>
      </c>
      <c r="AB579" s="1609">
        <f t="shared" si="229"/>
        <v>0</v>
      </c>
      <c r="AC579" s="1513">
        <f t="shared" si="230"/>
        <v>0</v>
      </c>
      <c r="AD579" s="1515">
        <f t="shared" si="231"/>
        <v>2007</v>
      </c>
      <c r="AE579" s="1552">
        <f t="shared" si="233"/>
        <v>0</v>
      </c>
      <c r="AF579" s="1516">
        <f t="shared" si="232"/>
        <v>9139908.6642906312</v>
      </c>
      <c r="AG579" s="1550">
        <f t="shared" si="234"/>
        <v>9139908.6642906312</v>
      </c>
      <c r="AH579" s="1546">
        <f t="shared" si="235"/>
        <v>9139908.6642906312</v>
      </c>
      <c r="AI579" s="1546">
        <f t="shared" si="235"/>
        <v>9139908.6642906312</v>
      </c>
      <c r="AJ579" s="1518"/>
      <c r="AK579" s="1518"/>
      <c r="AL579" s="1518"/>
      <c r="AM579" s="1518"/>
      <c r="AN579" s="1518"/>
      <c r="AO579" s="1518"/>
      <c r="AP579" s="1518"/>
    </row>
    <row r="580" spans="1:42" s="1520" customFormat="1" ht="38" customHeight="1">
      <c r="A580" s="1563"/>
      <c r="B580" s="1337" t="s">
        <v>2263</v>
      </c>
      <c r="C580" s="1335" t="s">
        <v>2642</v>
      </c>
      <c r="D580" s="1397" t="s">
        <v>713</v>
      </c>
      <c r="E580" s="1336" t="s">
        <v>1752</v>
      </c>
      <c r="F580" s="1336">
        <v>0</v>
      </c>
      <c r="G580" s="1362" t="s">
        <v>1581</v>
      </c>
      <c r="H580" s="1337">
        <v>2007</v>
      </c>
      <c r="I580" s="1336" t="s">
        <v>1654</v>
      </c>
      <c r="J580" s="1342"/>
      <c r="K580" s="1336">
        <v>0</v>
      </c>
      <c r="L580" s="1336">
        <v>0</v>
      </c>
      <c r="M580" s="1336">
        <v>0</v>
      </c>
      <c r="N580" s="1337" t="s">
        <v>204</v>
      </c>
      <c r="O580" s="1631">
        <v>120062979.02207464</v>
      </c>
      <c r="P580" s="1573" t="s">
        <v>123</v>
      </c>
      <c r="Q580" s="1539" t="s">
        <v>3530</v>
      </c>
      <c r="R580" s="1511" t="str">
        <f t="shared" si="221"/>
        <v>2.08.01</v>
      </c>
      <c r="S580" s="1512" t="str">
        <f t="shared" si="236"/>
        <v>ALAT KEDOKTERAN</v>
      </c>
      <c r="T580" s="1512">
        <f t="shared" si="237"/>
        <v>5</v>
      </c>
      <c r="U580" s="1608">
        <f t="shared" si="222"/>
        <v>24012595.804414928</v>
      </c>
      <c r="V580" s="1514">
        <f t="shared" si="223"/>
        <v>7</v>
      </c>
      <c r="W580" s="1609">
        <f t="shared" si="224"/>
        <v>120062979.02207464</v>
      </c>
      <c r="X580" s="1609">
        <f t="shared" si="225"/>
        <v>0</v>
      </c>
      <c r="Y580" s="1609">
        <f t="shared" si="226"/>
        <v>0</v>
      </c>
      <c r="Z580" s="1609">
        <f t="shared" si="227"/>
        <v>0</v>
      </c>
      <c r="AA580" s="1609">
        <f t="shared" si="228"/>
        <v>0</v>
      </c>
      <c r="AB580" s="1609">
        <f t="shared" si="229"/>
        <v>0</v>
      </c>
      <c r="AC580" s="1513">
        <f t="shared" si="230"/>
        <v>0</v>
      </c>
      <c r="AD580" s="1515">
        <f t="shared" si="231"/>
        <v>2007</v>
      </c>
      <c r="AE580" s="1552">
        <f t="shared" si="233"/>
        <v>0</v>
      </c>
      <c r="AF580" s="1516">
        <f t="shared" si="232"/>
        <v>120062979.02207464</v>
      </c>
      <c r="AG580" s="1550">
        <f t="shared" si="234"/>
        <v>120062979.02207464</v>
      </c>
      <c r="AH580" s="1546">
        <f t="shared" si="235"/>
        <v>120062979.02207464</v>
      </c>
      <c r="AI580" s="1546">
        <f t="shared" si="235"/>
        <v>120062979.02207464</v>
      </c>
      <c r="AJ580" s="1518"/>
      <c r="AK580" s="1518"/>
      <c r="AL580" s="1518"/>
      <c r="AM580" s="1518"/>
      <c r="AN580" s="1518"/>
      <c r="AO580" s="1518"/>
      <c r="AP580" s="1518"/>
    </row>
    <row r="581" spans="1:42" s="1520" customFormat="1" ht="38" customHeight="1">
      <c r="A581" s="1563"/>
      <c r="B581" s="1337" t="s">
        <v>2263</v>
      </c>
      <c r="C581" s="1335" t="s">
        <v>2643</v>
      </c>
      <c r="D581" s="1397" t="s">
        <v>713</v>
      </c>
      <c r="E581" s="1336" t="s">
        <v>1753</v>
      </c>
      <c r="F581" s="1336">
        <v>0</v>
      </c>
      <c r="G581" s="1362" t="s">
        <v>1581</v>
      </c>
      <c r="H581" s="1337">
        <v>2007</v>
      </c>
      <c r="I581" s="1336" t="s">
        <v>1654</v>
      </c>
      <c r="J581" s="1342"/>
      <c r="K581" s="1336">
        <v>0</v>
      </c>
      <c r="L581" s="1336">
        <v>0</v>
      </c>
      <c r="M581" s="1336">
        <v>0</v>
      </c>
      <c r="N581" s="1337" t="s">
        <v>204</v>
      </c>
      <c r="O581" s="1631">
        <v>40148601.797319211</v>
      </c>
      <c r="P581" s="1573" t="s">
        <v>123</v>
      </c>
      <c r="Q581" s="1539" t="s">
        <v>3530</v>
      </c>
      <c r="R581" s="1511" t="str">
        <f t="shared" si="221"/>
        <v>2.08.01</v>
      </c>
      <c r="S581" s="1512" t="str">
        <f t="shared" si="236"/>
        <v>ALAT KEDOKTERAN</v>
      </c>
      <c r="T581" s="1512">
        <f t="shared" si="237"/>
        <v>5</v>
      </c>
      <c r="U581" s="1608">
        <f t="shared" si="222"/>
        <v>8029720.3594638426</v>
      </c>
      <c r="V581" s="1514">
        <f t="shared" si="223"/>
        <v>7</v>
      </c>
      <c r="W581" s="1609">
        <f t="shared" si="224"/>
        <v>40148601.797319211</v>
      </c>
      <c r="X581" s="1609">
        <f t="shared" si="225"/>
        <v>0</v>
      </c>
      <c r="Y581" s="1609">
        <f t="shared" si="226"/>
        <v>0</v>
      </c>
      <c r="Z581" s="1609">
        <f t="shared" si="227"/>
        <v>0</v>
      </c>
      <c r="AA581" s="1609">
        <f t="shared" si="228"/>
        <v>0</v>
      </c>
      <c r="AB581" s="1609">
        <f t="shared" si="229"/>
        <v>0</v>
      </c>
      <c r="AC581" s="1513">
        <f t="shared" si="230"/>
        <v>0</v>
      </c>
      <c r="AD581" s="1515">
        <f t="shared" si="231"/>
        <v>2007</v>
      </c>
      <c r="AE581" s="1552">
        <f t="shared" si="233"/>
        <v>0</v>
      </c>
      <c r="AF581" s="1516">
        <f t="shared" si="232"/>
        <v>40148601.797319211</v>
      </c>
      <c r="AG581" s="1550">
        <f t="shared" si="234"/>
        <v>40148601.797319211</v>
      </c>
      <c r="AH581" s="1546">
        <f t="shared" si="235"/>
        <v>40148601.797319211</v>
      </c>
      <c r="AI581" s="1546">
        <f t="shared" si="235"/>
        <v>40148601.797319211</v>
      </c>
      <c r="AJ581" s="1518"/>
      <c r="AK581" s="1518"/>
      <c r="AL581" s="1518"/>
      <c r="AM581" s="1518"/>
      <c r="AN581" s="1518"/>
      <c r="AO581" s="1518"/>
      <c r="AP581" s="1518"/>
    </row>
    <row r="582" spans="1:42" s="1520" customFormat="1" ht="38" customHeight="1">
      <c r="A582" s="1563"/>
      <c r="B582" s="1337" t="s">
        <v>2263</v>
      </c>
      <c r="C582" s="1335" t="s">
        <v>2644</v>
      </c>
      <c r="D582" s="1397" t="s">
        <v>713</v>
      </c>
      <c r="E582" s="1336" t="s">
        <v>1754</v>
      </c>
      <c r="F582" s="1336">
        <v>0</v>
      </c>
      <c r="G582" s="1362" t="s">
        <v>1581</v>
      </c>
      <c r="H582" s="1337">
        <v>2007</v>
      </c>
      <c r="I582" s="1336" t="s">
        <v>1654</v>
      </c>
      <c r="J582" s="1342"/>
      <c r="K582" s="1336">
        <v>0</v>
      </c>
      <c r="L582" s="1336">
        <v>0</v>
      </c>
      <c r="M582" s="1336">
        <v>0</v>
      </c>
      <c r="N582" s="1337" t="s">
        <v>204</v>
      </c>
      <c r="O582" s="1631">
        <v>67807589.02850166</v>
      </c>
      <c r="P582" s="1573" t="s">
        <v>123</v>
      </c>
      <c r="Q582" s="1539" t="s">
        <v>3530</v>
      </c>
      <c r="R582" s="1511" t="str">
        <f t="shared" si="221"/>
        <v>2.08.01</v>
      </c>
      <c r="S582" s="1512" t="str">
        <f t="shared" si="236"/>
        <v>ALAT KEDOKTERAN</v>
      </c>
      <c r="T582" s="1512">
        <f t="shared" si="237"/>
        <v>5</v>
      </c>
      <c r="U582" s="1608">
        <f t="shared" si="222"/>
        <v>13561517.805700332</v>
      </c>
      <c r="V582" s="1514">
        <f t="shared" si="223"/>
        <v>7</v>
      </c>
      <c r="W582" s="1609">
        <f t="shared" si="224"/>
        <v>67807589.02850166</v>
      </c>
      <c r="X582" s="1609">
        <f t="shared" si="225"/>
        <v>0</v>
      </c>
      <c r="Y582" s="1609">
        <f t="shared" si="226"/>
        <v>0</v>
      </c>
      <c r="Z582" s="1609">
        <f t="shared" si="227"/>
        <v>0</v>
      </c>
      <c r="AA582" s="1609">
        <f t="shared" si="228"/>
        <v>0</v>
      </c>
      <c r="AB582" s="1609">
        <f t="shared" si="229"/>
        <v>0</v>
      </c>
      <c r="AC582" s="1513">
        <f t="shared" si="230"/>
        <v>0</v>
      </c>
      <c r="AD582" s="1515">
        <f t="shared" si="231"/>
        <v>2007</v>
      </c>
      <c r="AE582" s="1552">
        <f t="shared" si="233"/>
        <v>0</v>
      </c>
      <c r="AF582" s="1516">
        <f t="shared" si="232"/>
        <v>67807589.02850166</v>
      </c>
      <c r="AG582" s="1550">
        <f t="shared" si="234"/>
        <v>67807589.02850166</v>
      </c>
      <c r="AH582" s="1546">
        <f t="shared" si="235"/>
        <v>67807589.02850166</v>
      </c>
      <c r="AI582" s="1546">
        <f t="shared" si="235"/>
        <v>67807589.02850166</v>
      </c>
      <c r="AJ582" s="1518"/>
      <c r="AK582" s="1518"/>
      <c r="AL582" s="1518"/>
      <c r="AM582" s="1518"/>
      <c r="AN582" s="1518"/>
      <c r="AO582" s="1518"/>
      <c r="AP582" s="1518"/>
    </row>
    <row r="583" spans="1:42" s="1520" customFormat="1" ht="38" customHeight="1">
      <c r="A583" s="1563"/>
      <c r="B583" s="1337" t="s">
        <v>2263</v>
      </c>
      <c r="C583" s="1335" t="s">
        <v>2645</v>
      </c>
      <c r="D583" s="1397" t="s">
        <v>712</v>
      </c>
      <c r="E583" s="1336" t="s">
        <v>1755</v>
      </c>
      <c r="F583" s="1336">
        <v>0</v>
      </c>
      <c r="G583" s="1362" t="s">
        <v>1581</v>
      </c>
      <c r="H583" s="1337">
        <v>2007</v>
      </c>
      <c r="I583" s="1336" t="s">
        <v>1654</v>
      </c>
      <c r="J583" s="1342"/>
      <c r="K583" s="1336">
        <v>0</v>
      </c>
      <c r="L583" s="1336">
        <v>0</v>
      </c>
      <c r="M583" s="1336">
        <v>0</v>
      </c>
      <c r="N583" s="1337" t="s">
        <v>204</v>
      </c>
      <c r="O583" s="1631">
        <v>33784162.791334219</v>
      </c>
      <c r="P583" s="1573" t="s">
        <v>123</v>
      </c>
      <c r="Q583" s="1539" t="s">
        <v>3530</v>
      </c>
      <c r="R583" s="1511" t="str">
        <f t="shared" si="221"/>
        <v>2.08.01</v>
      </c>
      <c r="S583" s="1512" t="str">
        <f t="shared" si="236"/>
        <v>ALAT KEDOKTERAN</v>
      </c>
      <c r="T583" s="1512">
        <f t="shared" si="237"/>
        <v>5</v>
      </c>
      <c r="U583" s="1608">
        <f t="shared" si="222"/>
        <v>6756832.5582668437</v>
      </c>
      <c r="V583" s="1514">
        <f t="shared" si="223"/>
        <v>7</v>
      </c>
      <c r="W583" s="1609">
        <f t="shared" si="224"/>
        <v>33784162.791334219</v>
      </c>
      <c r="X583" s="1609">
        <f t="shared" si="225"/>
        <v>0</v>
      </c>
      <c r="Y583" s="1609">
        <f t="shared" si="226"/>
        <v>0</v>
      </c>
      <c r="Z583" s="1609">
        <f t="shared" si="227"/>
        <v>0</v>
      </c>
      <c r="AA583" s="1609">
        <f t="shared" si="228"/>
        <v>0</v>
      </c>
      <c r="AB583" s="1609">
        <f t="shared" si="229"/>
        <v>0</v>
      </c>
      <c r="AC583" s="1513">
        <f t="shared" si="230"/>
        <v>0</v>
      </c>
      <c r="AD583" s="1515">
        <f t="shared" si="231"/>
        <v>2007</v>
      </c>
      <c r="AE583" s="1552">
        <f t="shared" si="233"/>
        <v>0</v>
      </c>
      <c r="AF583" s="1516">
        <f t="shared" si="232"/>
        <v>33784162.791334219</v>
      </c>
      <c r="AG583" s="1550">
        <f t="shared" si="234"/>
        <v>33784162.791334219</v>
      </c>
      <c r="AH583" s="1546">
        <f t="shared" si="235"/>
        <v>33784162.791334219</v>
      </c>
      <c r="AI583" s="1546">
        <f t="shared" si="235"/>
        <v>33784162.791334219</v>
      </c>
      <c r="AJ583" s="1518"/>
      <c r="AK583" s="1518"/>
      <c r="AL583" s="1518"/>
      <c r="AM583" s="1518"/>
      <c r="AN583" s="1518"/>
      <c r="AO583" s="1518"/>
      <c r="AP583" s="1518"/>
    </row>
    <row r="584" spans="1:42" s="1520" customFormat="1" ht="38" customHeight="1">
      <c r="A584" s="1563"/>
      <c r="B584" s="1337" t="s">
        <v>2263</v>
      </c>
      <c r="C584" s="1335" t="s">
        <v>2646</v>
      </c>
      <c r="D584" s="1397" t="s">
        <v>712</v>
      </c>
      <c r="E584" s="1336" t="s">
        <v>1756</v>
      </c>
      <c r="F584" s="1336">
        <v>0</v>
      </c>
      <c r="G584" s="1362" t="s">
        <v>1581</v>
      </c>
      <c r="H584" s="1337">
        <v>2007</v>
      </c>
      <c r="I584" s="1336" t="s">
        <v>1654</v>
      </c>
      <c r="J584" s="1342"/>
      <c r="K584" s="1336">
        <v>0</v>
      </c>
      <c r="L584" s="1336">
        <v>0</v>
      </c>
      <c r="M584" s="1336">
        <v>0</v>
      </c>
      <c r="N584" s="1337" t="s">
        <v>204</v>
      </c>
      <c r="O584" s="1631">
        <v>10695127.132893777</v>
      </c>
      <c r="P584" s="1573" t="s">
        <v>123</v>
      </c>
      <c r="Q584" s="1539" t="s">
        <v>3530</v>
      </c>
      <c r="R584" s="1511" t="str">
        <f t="shared" si="221"/>
        <v>2.08.01</v>
      </c>
      <c r="S584" s="1512" t="str">
        <f t="shared" si="236"/>
        <v>ALAT KEDOKTERAN</v>
      </c>
      <c r="T584" s="1512">
        <f t="shared" si="237"/>
        <v>5</v>
      </c>
      <c r="U584" s="1608">
        <f t="shared" si="222"/>
        <v>2139025.4265787555</v>
      </c>
      <c r="V584" s="1514">
        <f t="shared" si="223"/>
        <v>7</v>
      </c>
      <c r="W584" s="1609">
        <f t="shared" si="224"/>
        <v>10695127.132893777</v>
      </c>
      <c r="X584" s="1609">
        <f t="shared" si="225"/>
        <v>0</v>
      </c>
      <c r="Y584" s="1609">
        <f t="shared" si="226"/>
        <v>0</v>
      </c>
      <c r="Z584" s="1609">
        <f t="shared" si="227"/>
        <v>0</v>
      </c>
      <c r="AA584" s="1609">
        <f t="shared" si="228"/>
        <v>0</v>
      </c>
      <c r="AB584" s="1609">
        <f t="shared" si="229"/>
        <v>0</v>
      </c>
      <c r="AC584" s="1513">
        <f t="shared" si="230"/>
        <v>0</v>
      </c>
      <c r="AD584" s="1515">
        <f t="shared" si="231"/>
        <v>2007</v>
      </c>
      <c r="AE584" s="1552">
        <f t="shared" si="233"/>
        <v>0</v>
      </c>
      <c r="AF584" s="1516">
        <f t="shared" si="232"/>
        <v>10695127.132893777</v>
      </c>
      <c r="AG584" s="1550">
        <f t="shared" si="234"/>
        <v>10695127.132893777</v>
      </c>
      <c r="AH584" s="1546">
        <f t="shared" si="235"/>
        <v>10695127.132893777</v>
      </c>
      <c r="AI584" s="1546">
        <f t="shared" si="235"/>
        <v>10695127.132893777</v>
      </c>
      <c r="AJ584" s="1518"/>
      <c r="AK584" s="1518"/>
      <c r="AL584" s="1518"/>
      <c r="AM584" s="1518"/>
      <c r="AN584" s="1518"/>
      <c r="AO584" s="1518"/>
      <c r="AP584" s="1518"/>
    </row>
    <row r="585" spans="1:42" s="1520" customFormat="1" ht="38" customHeight="1">
      <c r="A585" s="1563"/>
      <c r="B585" s="1337" t="s">
        <v>2263</v>
      </c>
      <c r="C585" s="1335" t="s">
        <v>2647</v>
      </c>
      <c r="D585" s="1397" t="s">
        <v>713</v>
      </c>
      <c r="E585" s="1336" t="s">
        <v>1757</v>
      </c>
      <c r="F585" s="1336">
        <v>0</v>
      </c>
      <c r="G585" s="1362" t="s">
        <v>1581</v>
      </c>
      <c r="H585" s="1337">
        <v>2007</v>
      </c>
      <c r="I585" s="1336" t="s">
        <v>1654</v>
      </c>
      <c r="J585" s="1342"/>
      <c r="K585" s="1336">
        <v>0</v>
      </c>
      <c r="L585" s="1336">
        <v>0</v>
      </c>
      <c r="M585" s="1336">
        <v>0</v>
      </c>
      <c r="N585" s="1337" t="s">
        <v>204</v>
      </c>
      <c r="O585" s="1631">
        <v>24046092.753057256</v>
      </c>
      <c r="P585" s="1573" t="s">
        <v>123</v>
      </c>
      <c r="Q585" s="1539" t="s">
        <v>3530</v>
      </c>
      <c r="R585" s="1511" t="str">
        <f t="shared" si="221"/>
        <v>2.08.01</v>
      </c>
      <c r="S585" s="1512" t="str">
        <f t="shared" si="236"/>
        <v>ALAT KEDOKTERAN</v>
      </c>
      <c r="T585" s="1512">
        <f t="shared" si="237"/>
        <v>5</v>
      </c>
      <c r="U585" s="1608">
        <f t="shared" si="222"/>
        <v>4809218.5506114513</v>
      </c>
      <c r="V585" s="1514">
        <f t="shared" si="223"/>
        <v>7</v>
      </c>
      <c r="W585" s="1609">
        <f t="shared" si="224"/>
        <v>24046092.753057256</v>
      </c>
      <c r="X585" s="1609">
        <f t="shared" si="225"/>
        <v>0</v>
      </c>
      <c r="Y585" s="1609">
        <f t="shared" si="226"/>
        <v>0</v>
      </c>
      <c r="Z585" s="1609">
        <f t="shared" si="227"/>
        <v>0</v>
      </c>
      <c r="AA585" s="1609">
        <f t="shared" si="228"/>
        <v>0</v>
      </c>
      <c r="AB585" s="1609">
        <f t="shared" si="229"/>
        <v>0</v>
      </c>
      <c r="AC585" s="1513">
        <f t="shared" si="230"/>
        <v>0</v>
      </c>
      <c r="AD585" s="1515">
        <f t="shared" si="231"/>
        <v>2007</v>
      </c>
      <c r="AE585" s="1552">
        <f t="shared" si="233"/>
        <v>0</v>
      </c>
      <c r="AF585" s="1516">
        <f t="shared" si="232"/>
        <v>24046092.753057256</v>
      </c>
      <c r="AG585" s="1550">
        <f t="shared" si="234"/>
        <v>24046092.753057256</v>
      </c>
      <c r="AH585" s="1546">
        <f t="shared" si="235"/>
        <v>24046092.753057256</v>
      </c>
      <c r="AI585" s="1546">
        <f t="shared" si="235"/>
        <v>24046092.753057256</v>
      </c>
      <c r="AJ585" s="1518"/>
      <c r="AK585" s="1518"/>
      <c r="AL585" s="1518"/>
      <c r="AM585" s="1518"/>
      <c r="AN585" s="1518"/>
      <c r="AO585" s="1518"/>
      <c r="AP585" s="1518"/>
    </row>
    <row r="586" spans="1:42" s="1520" customFormat="1" ht="38" customHeight="1">
      <c r="A586" s="1563"/>
      <c r="B586" s="1337" t="s">
        <v>2263</v>
      </c>
      <c r="C586" s="1335" t="s">
        <v>2648</v>
      </c>
      <c r="D586" s="1397" t="s">
        <v>713</v>
      </c>
      <c r="E586" s="1336" t="s">
        <v>1758</v>
      </c>
      <c r="F586" s="1336">
        <v>0</v>
      </c>
      <c r="G586" s="1362" t="s">
        <v>1581</v>
      </c>
      <c r="H586" s="1337">
        <v>2007</v>
      </c>
      <c r="I586" s="1336" t="s">
        <v>1654</v>
      </c>
      <c r="J586" s="1342"/>
      <c r="K586" s="1336">
        <v>0</v>
      </c>
      <c r="L586" s="1336">
        <v>0</v>
      </c>
      <c r="M586" s="1336">
        <v>0</v>
      </c>
      <c r="N586" s="1337" t="s">
        <v>204</v>
      </c>
      <c r="O586" s="1631">
        <v>128796137.28979778</v>
      </c>
      <c r="P586" s="1573" t="s">
        <v>123</v>
      </c>
      <c r="Q586" s="1539" t="s">
        <v>3530</v>
      </c>
      <c r="R586" s="1511" t="str">
        <f t="shared" si="221"/>
        <v>2.08.01</v>
      </c>
      <c r="S586" s="1512" t="str">
        <f t="shared" si="236"/>
        <v>ALAT KEDOKTERAN</v>
      </c>
      <c r="T586" s="1512">
        <f t="shared" si="237"/>
        <v>5</v>
      </c>
      <c r="U586" s="1608">
        <f t="shared" si="222"/>
        <v>25759227.457959555</v>
      </c>
      <c r="V586" s="1514">
        <f t="shared" si="223"/>
        <v>7</v>
      </c>
      <c r="W586" s="1609">
        <f t="shared" si="224"/>
        <v>128796137.28979778</v>
      </c>
      <c r="X586" s="1609">
        <f t="shared" si="225"/>
        <v>0</v>
      </c>
      <c r="Y586" s="1609">
        <f t="shared" si="226"/>
        <v>0</v>
      </c>
      <c r="Z586" s="1609">
        <f t="shared" si="227"/>
        <v>0</v>
      </c>
      <c r="AA586" s="1609">
        <f t="shared" si="228"/>
        <v>0</v>
      </c>
      <c r="AB586" s="1609">
        <f t="shared" si="229"/>
        <v>0</v>
      </c>
      <c r="AC586" s="1513">
        <f t="shared" si="230"/>
        <v>0</v>
      </c>
      <c r="AD586" s="1515">
        <f t="shared" si="231"/>
        <v>2007</v>
      </c>
      <c r="AE586" s="1552">
        <f t="shared" si="233"/>
        <v>0</v>
      </c>
      <c r="AF586" s="1516">
        <f t="shared" si="232"/>
        <v>128796137.28979778</v>
      </c>
      <c r="AG586" s="1550">
        <f t="shared" si="234"/>
        <v>128796137.28979778</v>
      </c>
      <c r="AH586" s="1546">
        <f t="shared" si="235"/>
        <v>128796137.28979778</v>
      </c>
      <c r="AI586" s="1546">
        <f t="shared" si="235"/>
        <v>128796137.28979778</v>
      </c>
      <c r="AJ586" s="1518"/>
      <c r="AK586" s="1518"/>
      <c r="AL586" s="1518"/>
      <c r="AM586" s="1518"/>
      <c r="AN586" s="1518"/>
      <c r="AO586" s="1518"/>
      <c r="AP586" s="1518"/>
    </row>
    <row r="587" spans="1:42" s="1520" customFormat="1" ht="38" customHeight="1">
      <c r="A587" s="1563"/>
      <c r="B587" s="1337" t="s">
        <v>2263</v>
      </c>
      <c r="C587" s="1335" t="s">
        <v>2649</v>
      </c>
      <c r="D587" s="1397" t="s">
        <v>712</v>
      </c>
      <c r="E587" s="1336" t="s">
        <v>1759</v>
      </c>
      <c r="F587" s="1336">
        <v>0</v>
      </c>
      <c r="G587" s="1362" t="s">
        <v>1581</v>
      </c>
      <c r="H587" s="1337">
        <v>2007</v>
      </c>
      <c r="I587" s="1336" t="s">
        <v>1654</v>
      </c>
      <c r="J587" s="1342"/>
      <c r="K587" s="1336">
        <v>0</v>
      </c>
      <c r="L587" s="1336">
        <v>0</v>
      </c>
      <c r="M587" s="1336">
        <v>0</v>
      </c>
      <c r="N587" s="1337" t="s">
        <v>204</v>
      </c>
      <c r="O587" s="1631">
        <v>29333839.078344192</v>
      </c>
      <c r="P587" s="1573" t="s">
        <v>123</v>
      </c>
      <c r="Q587" s="1539" t="s">
        <v>3530</v>
      </c>
      <c r="R587" s="1511" t="str">
        <f t="shared" si="221"/>
        <v>2.08.01</v>
      </c>
      <c r="S587" s="1512" t="str">
        <f t="shared" si="236"/>
        <v>ALAT KEDOKTERAN</v>
      </c>
      <c r="T587" s="1512">
        <f t="shared" si="237"/>
        <v>5</v>
      </c>
      <c r="U587" s="1608">
        <f t="shared" si="222"/>
        <v>5866767.8156688381</v>
      </c>
      <c r="V587" s="1514">
        <f t="shared" si="223"/>
        <v>7</v>
      </c>
      <c r="W587" s="1609">
        <f t="shared" si="224"/>
        <v>29333839.078344192</v>
      </c>
      <c r="X587" s="1609">
        <f t="shared" si="225"/>
        <v>0</v>
      </c>
      <c r="Y587" s="1609">
        <f t="shared" si="226"/>
        <v>0</v>
      </c>
      <c r="Z587" s="1609">
        <f t="shared" si="227"/>
        <v>0</v>
      </c>
      <c r="AA587" s="1609">
        <f t="shared" si="228"/>
        <v>0</v>
      </c>
      <c r="AB587" s="1609">
        <f t="shared" si="229"/>
        <v>0</v>
      </c>
      <c r="AC587" s="1513">
        <f t="shared" si="230"/>
        <v>0</v>
      </c>
      <c r="AD587" s="1515">
        <f t="shared" si="231"/>
        <v>2007</v>
      </c>
      <c r="AE587" s="1552">
        <f t="shared" si="233"/>
        <v>0</v>
      </c>
      <c r="AF587" s="1516">
        <f t="shared" si="232"/>
        <v>29333839.078344192</v>
      </c>
      <c r="AG587" s="1550">
        <f t="shared" si="234"/>
        <v>29333839.078344192</v>
      </c>
      <c r="AH587" s="1546">
        <f t="shared" si="235"/>
        <v>29333839.078344192</v>
      </c>
      <c r="AI587" s="1546">
        <f t="shared" si="235"/>
        <v>29333839.078344192</v>
      </c>
      <c r="AJ587" s="1518"/>
      <c r="AK587" s="1518"/>
      <c r="AL587" s="1518"/>
      <c r="AM587" s="1518"/>
      <c r="AN587" s="1518"/>
      <c r="AO587" s="1518"/>
      <c r="AP587" s="1518"/>
    </row>
    <row r="588" spans="1:42" s="1520" customFormat="1" ht="38" customHeight="1">
      <c r="A588" s="1563"/>
      <c r="B588" s="1337" t="s">
        <v>2263</v>
      </c>
      <c r="C588" s="1335" t="s">
        <v>2650</v>
      </c>
      <c r="D588" s="1397" t="s">
        <v>716</v>
      </c>
      <c r="E588" s="1336" t="s">
        <v>1760</v>
      </c>
      <c r="F588" s="1336">
        <v>0</v>
      </c>
      <c r="G588" s="1362" t="s">
        <v>1581</v>
      </c>
      <c r="H588" s="1337">
        <v>2007</v>
      </c>
      <c r="I588" s="1336" t="s">
        <v>1654</v>
      </c>
      <c r="J588" s="1342"/>
      <c r="K588" s="1336">
        <v>0</v>
      </c>
      <c r="L588" s="1336">
        <v>0</v>
      </c>
      <c r="M588" s="1336">
        <v>0</v>
      </c>
      <c r="N588" s="1337" t="s">
        <v>204</v>
      </c>
      <c r="O588" s="1631">
        <v>66611268.488051645</v>
      </c>
      <c r="P588" s="1573" t="s">
        <v>123</v>
      </c>
      <c r="Q588" s="1539" t="s">
        <v>3530</v>
      </c>
      <c r="R588" s="1511" t="str">
        <f t="shared" si="221"/>
        <v>2.08.01</v>
      </c>
      <c r="S588" s="1512" t="str">
        <f t="shared" si="236"/>
        <v>ALAT KEDOKTERAN</v>
      </c>
      <c r="T588" s="1512">
        <f t="shared" si="237"/>
        <v>5</v>
      </c>
      <c r="U588" s="1608">
        <f t="shared" si="222"/>
        <v>13322253.69761033</v>
      </c>
      <c r="V588" s="1514">
        <f t="shared" si="223"/>
        <v>7</v>
      </c>
      <c r="W588" s="1609">
        <f t="shared" si="224"/>
        <v>66611268.488051645</v>
      </c>
      <c r="X588" s="1609">
        <f t="shared" si="225"/>
        <v>0</v>
      </c>
      <c r="Y588" s="1609">
        <f t="shared" si="226"/>
        <v>0</v>
      </c>
      <c r="Z588" s="1609">
        <f t="shared" si="227"/>
        <v>0</v>
      </c>
      <c r="AA588" s="1609">
        <f t="shared" si="228"/>
        <v>0</v>
      </c>
      <c r="AB588" s="1609">
        <f t="shared" si="229"/>
        <v>0</v>
      </c>
      <c r="AC588" s="1513">
        <f t="shared" si="230"/>
        <v>0</v>
      </c>
      <c r="AD588" s="1515">
        <f t="shared" si="231"/>
        <v>2007</v>
      </c>
      <c r="AE588" s="1552">
        <f t="shared" si="233"/>
        <v>0</v>
      </c>
      <c r="AF588" s="1516">
        <f t="shared" si="232"/>
        <v>66611268.488051645</v>
      </c>
      <c r="AG588" s="1550">
        <f t="shared" si="234"/>
        <v>66611268.488051645</v>
      </c>
      <c r="AH588" s="1546">
        <f t="shared" si="235"/>
        <v>66611268.488051645</v>
      </c>
      <c r="AI588" s="1546">
        <f t="shared" si="235"/>
        <v>66611268.488051645</v>
      </c>
      <c r="AJ588" s="1518"/>
      <c r="AK588" s="1518"/>
      <c r="AL588" s="1518"/>
      <c r="AM588" s="1518"/>
      <c r="AN588" s="1518"/>
      <c r="AO588" s="1518"/>
      <c r="AP588" s="1518"/>
    </row>
    <row r="589" spans="1:42" s="1520" customFormat="1" ht="38" customHeight="1">
      <c r="A589" s="1563"/>
      <c r="B589" s="1337" t="s">
        <v>2263</v>
      </c>
      <c r="C589" s="1335" t="s">
        <v>2651</v>
      </c>
      <c r="D589" s="1397" t="s">
        <v>713</v>
      </c>
      <c r="E589" s="1336" t="s">
        <v>1761</v>
      </c>
      <c r="F589" s="1336">
        <v>0</v>
      </c>
      <c r="G589" s="1362" t="s">
        <v>1581</v>
      </c>
      <c r="H589" s="1337">
        <v>2007</v>
      </c>
      <c r="I589" s="1336" t="s">
        <v>1654</v>
      </c>
      <c r="J589" s="1342"/>
      <c r="K589" s="1336">
        <v>0</v>
      </c>
      <c r="L589" s="1336">
        <v>0</v>
      </c>
      <c r="M589" s="1336">
        <v>0</v>
      </c>
      <c r="N589" s="1337" t="s">
        <v>204</v>
      </c>
      <c r="O589" s="1631">
        <v>48642494.41168648</v>
      </c>
      <c r="P589" s="1573" t="s">
        <v>123</v>
      </c>
      <c r="Q589" s="1539" t="s">
        <v>3530</v>
      </c>
      <c r="R589" s="1511" t="str">
        <f t="shared" si="221"/>
        <v>2.08.01</v>
      </c>
      <c r="S589" s="1512" t="str">
        <f t="shared" si="236"/>
        <v>ALAT KEDOKTERAN</v>
      </c>
      <c r="T589" s="1512">
        <f t="shared" si="237"/>
        <v>5</v>
      </c>
      <c r="U589" s="1608">
        <f t="shared" si="222"/>
        <v>9728498.8823372964</v>
      </c>
      <c r="V589" s="1514">
        <f t="shared" si="223"/>
        <v>7</v>
      </c>
      <c r="W589" s="1609">
        <f t="shared" si="224"/>
        <v>48642494.41168648</v>
      </c>
      <c r="X589" s="1609">
        <f t="shared" si="225"/>
        <v>0</v>
      </c>
      <c r="Y589" s="1609">
        <f t="shared" si="226"/>
        <v>0</v>
      </c>
      <c r="Z589" s="1609">
        <f t="shared" si="227"/>
        <v>0</v>
      </c>
      <c r="AA589" s="1609">
        <f t="shared" si="228"/>
        <v>0</v>
      </c>
      <c r="AB589" s="1609">
        <f t="shared" si="229"/>
        <v>0</v>
      </c>
      <c r="AC589" s="1513">
        <f t="shared" si="230"/>
        <v>0</v>
      </c>
      <c r="AD589" s="1515">
        <f t="shared" si="231"/>
        <v>2007</v>
      </c>
      <c r="AE589" s="1552">
        <f t="shared" si="233"/>
        <v>0</v>
      </c>
      <c r="AF589" s="1516">
        <f t="shared" si="232"/>
        <v>48642494.41168648</v>
      </c>
      <c r="AG589" s="1550">
        <f t="shared" si="234"/>
        <v>48642494.41168648</v>
      </c>
      <c r="AH589" s="1546">
        <f t="shared" si="235"/>
        <v>48642494.41168648</v>
      </c>
      <c r="AI589" s="1546">
        <f t="shared" si="235"/>
        <v>48642494.41168648</v>
      </c>
      <c r="AJ589" s="1518"/>
      <c r="AK589" s="1518"/>
      <c r="AL589" s="1518"/>
      <c r="AM589" s="1518"/>
      <c r="AN589" s="1518"/>
      <c r="AO589" s="1518"/>
      <c r="AP589" s="1518"/>
    </row>
    <row r="590" spans="1:42" s="1520" customFormat="1" ht="38" customHeight="1">
      <c r="A590" s="1563"/>
      <c r="B590" s="1337" t="s">
        <v>2263</v>
      </c>
      <c r="C590" s="1335" t="s">
        <v>2652</v>
      </c>
      <c r="D590" s="1397" t="s">
        <v>713</v>
      </c>
      <c r="E590" s="1336" t="s">
        <v>1762</v>
      </c>
      <c r="F590" s="1336">
        <v>0</v>
      </c>
      <c r="G590" s="1362" t="s">
        <v>1581</v>
      </c>
      <c r="H590" s="1337">
        <v>2007</v>
      </c>
      <c r="I590" s="1336" t="s">
        <v>1654</v>
      </c>
      <c r="J590" s="1342"/>
      <c r="K590" s="1336">
        <v>0</v>
      </c>
      <c r="L590" s="1336">
        <v>0</v>
      </c>
      <c r="M590" s="1336">
        <v>0</v>
      </c>
      <c r="N590" s="1337" t="s">
        <v>204</v>
      </c>
      <c r="O590" s="1631">
        <v>39430807.044774279</v>
      </c>
      <c r="P590" s="1573" t="s">
        <v>123</v>
      </c>
      <c r="Q590" s="1539" t="s">
        <v>3530</v>
      </c>
      <c r="R590" s="1511" t="str">
        <f t="shared" si="221"/>
        <v>2.08.01</v>
      </c>
      <c r="S590" s="1512" t="str">
        <f t="shared" si="236"/>
        <v>ALAT KEDOKTERAN</v>
      </c>
      <c r="T590" s="1512">
        <f t="shared" si="237"/>
        <v>5</v>
      </c>
      <c r="U590" s="1608">
        <f t="shared" si="222"/>
        <v>7886161.408954856</v>
      </c>
      <c r="V590" s="1514">
        <f t="shared" si="223"/>
        <v>7</v>
      </c>
      <c r="W590" s="1609">
        <f t="shared" si="224"/>
        <v>39430807.044774279</v>
      </c>
      <c r="X590" s="1609">
        <f t="shared" si="225"/>
        <v>0</v>
      </c>
      <c r="Y590" s="1609">
        <f t="shared" si="226"/>
        <v>0</v>
      </c>
      <c r="Z590" s="1609">
        <f t="shared" si="227"/>
        <v>0</v>
      </c>
      <c r="AA590" s="1609">
        <f t="shared" si="228"/>
        <v>0</v>
      </c>
      <c r="AB590" s="1609">
        <f t="shared" si="229"/>
        <v>0</v>
      </c>
      <c r="AC590" s="1513">
        <f t="shared" si="230"/>
        <v>0</v>
      </c>
      <c r="AD590" s="1515">
        <f t="shared" si="231"/>
        <v>2007</v>
      </c>
      <c r="AE590" s="1552">
        <f t="shared" si="233"/>
        <v>0</v>
      </c>
      <c r="AF590" s="1516">
        <f t="shared" si="232"/>
        <v>39430807.044774279</v>
      </c>
      <c r="AG590" s="1550">
        <f t="shared" si="234"/>
        <v>39430807.044774279</v>
      </c>
      <c r="AH590" s="1546">
        <f t="shared" si="235"/>
        <v>39430807.044774279</v>
      </c>
      <c r="AI590" s="1546">
        <f t="shared" si="235"/>
        <v>39430807.044774279</v>
      </c>
      <c r="AJ590" s="1518"/>
      <c r="AK590" s="1518"/>
      <c r="AL590" s="1518"/>
      <c r="AM590" s="1518"/>
      <c r="AN590" s="1518"/>
      <c r="AO590" s="1518"/>
      <c r="AP590" s="1518"/>
    </row>
    <row r="591" spans="1:42" s="1520" customFormat="1" ht="38" customHeight="1">
      <c r="A591" s="1563"/>
      <c r="B591" s="1337" t="s">
        <v>2263</v>
      </c>
      <c r="C591" s="1335" t="s">
        <v>2653</v>
      </c>
      <c r="D591" s="1397" t="s">
        <v>713</v>
      </c>
      <c r="E591" s="1336" t="s">
        <v>1694</v>
      </c>
      <c r="F591" s="1336">
        <v>0</v>
      </c>
      <c r="G591" s="1362" t="s">
        <v>1581</v>
      </c>
      <c r="H591" s="1337">
        <v>2007</v>
      </c>
      <c r="I591" s="1336" t="s">
        <v>1654</v>
      </c>
      <c r="J591" s="1342"/>
      <c r="K591" s="1336">
        <v>0</v>
      </c>
      <c r="L591" s="1336">
        <v>0</v>
      </c>
      <c r="M591" s="1336">
        <v>0</v>
      </c>
      <c r="N591" s="1337" t="s">
        <v>204</v>
      </c>
      <c r="O591" s="1631">
        <v>4546027.5460574646</v>
      </c>
      <c r="P591" s="1573" t="s">
        <v>123</v>
      </c>
      <c r="Q591" s="1539" t="s">
        <v>3530</v>
      </c>
      <c r="R591" s="1511" t="str">
        <f t="shared" si="221"/>
        <v>2.08.01</v>
      </c>
      <c r="S591" s="1512" t="str">
        <f t="shared" si="236"/>
        <v>ALAT KEDOKTERAN</v>
      </c>
      <c r="T591" s="1512">
        <f t="shared" si="237"/>
        <v>5</v>
      </c>
      <c r="U591" s="1608">
        <f t="shared" si="222"/>
        <v>909205.50921149296</v>
      </c>
      <c r="V591" s="1514">
        <f t="shared" si="223"/>
        <v>7</v>
      </c>
      <c r="W591" s="1609">
        <f t="shared" si="224"/>
        <v>4546027.5460574646</v>
      </c>
      <c r="X591" s="1609">
        <f t="shared" si="225"/>
        <v>0</v>
      </c>
      <c r="Y591" s="1609">
        <f t="shared" si="226"/>
        <v>0</v>
      </c>
      <c r="Z591" s="1609">
        <f t="shared" si="227"/>
        <v>0</v>
      </c>
      <c r="AA591" s="1609">
        <f t="shared" si="228"/>
        <v>0</v>
      </c>
      <c r="AB591" s="1609">
        <f t="shared" si="229"/>
        <v>0</v>
      </c>
      <c r="AC591" s="1513">
        <f t="shared" si="230"/>
        <v>0</v>
      </c>
      <c r="AD591" s="1515">
        <f t="shared" si="231"/>
        <v>2007</v>
      </c>
      <c r="AE591" s="1552">
        <f t="shared" si="233"/>
        <v>0</v>
      </c>
      <c r="AF591" s="1516">
        <f t="shared" si="232"/>
        <v>4546027.5460574646</v>
      </c>
      <c r="AG591" s="1550">
        <f t="shared" si="234"/>
        <v>4546027.5460574646</v>
      </c>
      <c r="AH591" s="1546">
        <f t="shared" si="235"/>
        <v>4546027.5460574646</v>
      </c>
      <c r="AI591" s="1546">
        <f t="shared" si="235"/>
        <v>4546027.5460574646</v>
      </c>
      <c r="AJ591" s="1518"/>
      <c r="AK591" s="1518"/>
      <c r="AL591" s="1518"/>
      <c r="AM591" s="1518"/>
      <c r="AN591" s="1518"/>
      <c r="AO591" s="1518"/>
      <c r="AP591" s="1518"/>
    </row>
    <row r="592" spans="1:42" s="1520" customFormat="1" ht="38" customHeight="1">
      <c r="A592" s="1563"/>
      <c r="B592" s="1337" t="s">
        <v>2263</v>
      </c>
      <c r="C592" s="1335" t="s">
        <v>2654</v>
      </c>
      <c r="D592" s="1397" t="s">
        <v>1763</v>
      </c>
      <c r="E592" s="1336" t="s">
        <v>1764</v>
      </c>
      <c r="F592" s="1336">
        <v>0</v>
      </c>
      <c r="G592" s="1362"/>
      <c r="H592" s="1337">
        <v>2007</v>
      </c>
      <c r="I592" s="1336" t="s">
        <v>1765</v>
      </c>
      <c r="J592" s="1342"/>
      <c r="K592" s="1336">
        <v>0</v>
      </c>
      <c r="L592" s="1336">
        <v>0</v>
      </c>
      <c r="M592" s="1336">
        <v>0</v>
      </c>
      <c r="N592" s="1337" t="s">
        <v>204</v>
      </c>
      <c r="O592" s="1631">
        <v>1371883442.366055</v>
      </c>
      <c r="P592" s="1573" t="s">
        <v>123</v>
      </c>
      <c r="Q592" s="1539" t="s">
        <v>3530</v>
      </c>
      <c r="R592" s="1511" t="str">
        <f t="shared" si="221"/>
        <v>2.08.01</v>
      </c>
      <c r="S592" s="1512" t="str">
        <f t="shared" si="236"/>
        <v>ALAT KEDOKTERAN</v>
      </c>
      <c r="T592" s="1512">
        <f t="shared" si="237"/>
        <v>5</v>
      </c>
      <c r="U592" s="1608">
        <f t="shared" si="222"/>
        <v>274376688.47321099</v>
      </c>
      <c r="V592" s="1514">
        <f t="shared" si="223"/>
        <v>7</v>
      </c>
      <c r="W592" s="1609">
        <f t="shared" si="224"/>
        <v>1371883442.366055</v>
      </c>
      <c r="X592" s="1609">
        <f t="shared" si="225"/>
        <v>0</v>
      </c>
      <c r="Y592" s="1609">
        <f t="shared" si="226"/>
        <v>0</v>
      </c>
      <c r="Z592" s="1609">
        <f t="shared" si="227"/>
        <v>0</v>
      </c>
      <c r="AA592" s="1609">
        <f t="shared" si="228"/>
        <v>0</v>
      </c>
      <c r="AB592" s="1609">
        <f t="shared" si="229"/>
        <v>0</v>
      </c>
      <c r="AC592" s="1513">
        <f t="shared" si="230"/>
        <v>0</v>
      </c>
      <c r="AD592" s="1515">
        <f t="shared" si="231"/>
        <v>2007</v>
      </c>
      <c r="AE592" s="1552">
        <f t="shared" si="233"/>
        <v>0</v>
      </c>
      <c r="AF592" s="1516">
        <f t="shared" si="232"/>
        <v>1371883442.366055</v>
      </c>
      <c r="AG592" s="1550">
        <f t="shared" si="234"/>
        <v>1371883442.366055</v>
      </c>
      <c r="AH592" s="1546">
        <f t="shared" si="235"/>
        <v>1371883442.366055</v>
      </c>
      <c r="AI592" s="1546">
        <f t="shared" si="235"/>
        <v>1371883442.366055</v>
      </c>
      <c r="AJ592" s="1518"/>
      <c r="AK592" s="1518"/>
      <c r="AL592" s="1518"/>
      <c r="AM592" s="1518"/>
      <c r="AN592" s="1518"/>
      <c r="AO592" s="1518"/>
      <c r="AP592" s="1518"/>
    </row>
    <row r="593" spans="1:42" s="1520" customFormat="1" ht="38" customHeight="1">
      <c r="A593" s="1563"/>
      <c r="B593" s="1337" t="s">
        <v>2263</v>
      </c>
      <c r="C593" s="1335" t="s">
        <v>2655</v>
      </c>
      <c r="D593" s="1397" t="s">
        <v>713</v>
      </c>
      <c r="E593" s="1336" t="s">
        <v>1766</v>
      </c>
      <c r="F593" s="1336">
        <v>0</v>
      </c>
      <c r="G593" s="1362"/>
      <c r="H593" s="1337">
        <v>2007</v>
      </c>
      <c r="I593" s="1336" t="s">
        <v>1654</v>
      </c>
      <c r="J593" s="1342"/>
      <c r="K593" s="1336">
        <v>0</v>
      </c>
      <c r="L593" s="1336">
        <v>0</v>
      </c>
      <c r="M593" s="1336">
        <v>0</v>
      </c>
      <c r="N593" s="1337" t="s">
        <v>204</v>
      </c>
      <c r="O593" s="1631">
        <v>326939434.05241859</v>
      </c>
      <c r="P593" s="1573" t="s">
        <v>123</v>
      </c>
      <c r="Q593" s="1539" t="s">
        <v>3530</v>
      </c>
      <c r="R593" s="1511" t="str">
        <f t="shared" si="221"/>
        <v>2.08.01</v>
      </c>
      <c r="S593" s="1512" t="str">
        <f t="shared" si="236"/>
        <v>ALAT KEDOKTERAN</v>
      </c>
      <c r="T593" s="1512">
        <f t="shared" si="237"/>
        <v>5</v>
      </c>
      <c r="U593" s="1608">
        <f t="shared" si="222"/>
        <v>65387886.810483716</v>
      </c>
      <c r="V593" s="1514">
        <f t="shared" si="223"/>
        <v>7</v>
      </c>
      <c r="W593" s="1609">
        <f t="shared" si="224"/>
        <v>326939434.05241859</v>
      </c>
      <c r="X593" s="1609">
        <f t="shared" si="225"/>
        <v>0</v>
      </c>
      <c r="Y593" s="1609">
        <f t="shared" si="226"/>
        <v>0</v>
      </c>
      <c r="Z593" s="1609">
        <f t="shared" si="227"/>
        <v>0</v>
      </c>
      <c r="AA593" s="1609">
        <f t="shared" si="228"/>
        <v>0</v>
      </c>
      <c r="AB593" s="1609">
        <f t="shared" si="229"/>
        <v>0</v>
      </c>
      <c r="AC593" s="1513">
        <f t="shared" si="230"/>
        <v>0</v>
      </c>
      <c r="AD593" s="1515">
        <f t="shared" si="231"/>
        <v>2007</v>
      </c>
      <c r="AE593" s="1552">
        <f t="shared" si="233"/>
        <v>0</v>
      </c>
      <c r="AF593" s="1516">
        <f t="shared" si="232"/>
        <v>326939434.05241859</v>
      </c>
      <c r="AG593" s="1550">
        <f t="shared" si="234"/>
        <v>326939434.05241859</v>
      </c>
      <c r="AH593" s="1546">
        <f t="shared" si="235"/>
        <v>326939434.05241859</v>
      </c>
      <c r="AI593" s="1546">
        <f t="shared" si="235"/>
        <v>326939434.05241859</v>
      </c>
      <c r="AJ593" s="1518"/>
      <c r="AK593" s="1518"/>
      <c r="AL593" s="1518"/>
      <c r="AM593" s="1518"/>
      <c r="AN593" s="1518"/>
      <c r="AO593" s="1518"/>
      <c r="AP593" s="1518"/>
    </row>
    <row r="594" spans="1:42" s="1520" customFormat="1" ht="38" customHeight="1">
      <c r="A594" s="1563"/>
      <c r="B594" s="1337" t="s">
        <v>2929</v>
      </c>
      <c r="C594" s="1335" t="s">
        <v>2656</v>
      </c>
      <c r="D594" s="1397" t="s">
        <v>3013</v>
      </c>
      <c r="E594" s="1336" t="s">
        <v>841</v>
      </c>
      <c r="F594" s="1336">
        <v>0</v>
      </c>
      <c r="G594" s="1362"/>
      <c r="H594" s="1337">
        <v>2007</v>
      </c>
      <c r="I594" s="1336" t="s">
        <v>1654</v>
      </c>
      <c r="J594" s="1342"/>
      <c r="K594" s="1336">
        <v>0</v>
      </c>
      <c r="L594" s="1336">
        <v>0</v>
      </c>
      <c r="M594" s="1336">
        <v>0</v>
      </c>
      <c r="N594" s="1337" t="s">
        <v>204</v>
      </c>
      <c r="O594" s="1631">
        <v>37224891.474475265</v>
      </c>
      <c r="P594" s="1573" t="s">
        <v>123</v>
      </c>
      <c r="Q594" s="1539"/>
      <c r="R594" s="1511" t="str">
        <f t="shared" si="221"/>
        <v>2.08.01</v>
      </c>
      <c r="S594" s="1512" t="str">
        <f t="shared" si="236"/>
        <v>ALAT KEDOKTERAN</v>
      </c>
      <c r="T594" s="1512">
        <f t="shared" si="237"/>
        <v>5</v>
      </c>
      <c r="U594" s="1608">
        <f t="shared" si="222"/>
        <v>7444978.2948950529</v>
      </c>
      <c r="V594" s="1514">
        <f t="shared" si="223"/>
        <v>7</v>
      </c>
      <c r="W594" s="1609">
        <f t="shared" si="224"/>
        <v>37224891.474475265</v>
      </c>
      <c r="X594" s="1609">
        <f t="shared" si="225"/>
        <v>0</v>
      </c>
      <c r="Y594" s="1609">
        <f t="shared" si="226"/>
        <v>0</v>
      </c>
      <c r="Z594" s="1609">
        <f t="shared" si="227"/>
        <v>0</v>
      </c>
      <c r="AA594" s="1609">
        <f t="shared" si="228"/>
        <v>0</v>
      </c>
      <c r="AB594" s="1609">
        <f t="shared" si="229"/>
        <v>0</v>
      </c>
      <c r="AC594" s="1513">
        <f t="shared" si="230"/>
        <v>0</v>
      </c>
      <c r="AD594" s="1515">
        <f t="shared" si="231"/>
        <v>2007</v>
      </c>
      <c r="AE594" s="1552">
        <f t="shared" si="233"/>
        <v>0</v>
      </c>
      <c r="AF594" s="1516">
        <f t="shared" si="232"/>
        <v>37224891.474475265</v>
      </c>
      <c r="AG594" s="1550">
        <f t="shared" si="234"/>
        <v>37224891.474475265</v>
      </c>
      <c r="AH594" s="1546">
        <f t="shared" si="235"/>
        <v>37224891.474475265</v>
      </c>
      <c r="AI594" s="1546">
        <f t="shared" si="235"/>
        <v>37224891.474475265</v>
      </c>
      <c r="AJ594" s="1518"/>
      <c r="AK594" s="1518"/>
      <c r="AL594" s="1518"/>
      <c r="AM594" s="1518"/>
      <c r="AN594" s="1518"/>
      <c r="AO594" s="1518"/>
      <c r="AP594" s="1518"/>
    </row>
    <row r="595" spans="1:42" s="1520" customFormat="1" ht="38" customHeight="1">
      <c r="A595" s="1563"/>
      <c r="B595" s="1337" t="s">
        <v>2263</v>
      </c>
      <c r="C595" s="1335" t="s">
        <v>2657</v>
      </c>
      <c r="D595" s="1397" t="s">
        <v>713</v>
      </c>
      <c r="E595" s="1336" t="s">
        <v>1767</v>
      </c>
      <c r="F595" s="1336">
        <v>0</v>
      </c>
      <c r="G595" s="1362" t="s">
        <v>225</v>
      </c>
      <c r="H595" s="1337">
        <v>2007</v>
      </c>
      <c r="I595" s="1336" t="s">
        <v>1765</v>
      </c>
      <c r="J595" s="1362"/>
      <c r="K595" s="1336">
        <v>0</v>
      </c>
      <c r="L595" s="1336">
        <v>0</v>
      </c>
      <c r="M595" s="1336">
        <v>0</v>
      </c>
      <c r="N595" s="1337" t="s">
        <v>204</v>
      </c>
      <c r="O595" s="1631">
        <v>206075456.54171908</v>
      </c>
      <c r="P595" s="1573" t="s">
        <v>123</v>
      </c>
      <c r="Q595" s="1539" t="s">
        <v>3530</v>
      </c>
      <c r="R595" s="1511" t="str">
        <f t="shared" si="221"/>
        <v>2.08.01</v>
      </c>
      <c r="S595" s="1512" t="str">
        <f t="shared" si="236"/>
        <v>ALAT KEDOKTERAN</v>
      </c>
      <c r="T595" s="1512">
        <f t="shared" si="237"/>
        <v>5</v>
      </c>
      <c r="U595" s="1608">
        <f t="shared" si="222"/>
        <v>41215091.308343813</v>
      </c>
      <c r="V595" s="1514">
        <f t="shared" si="223"/>
        <v>7</v>
      </c>
      <c r="W595" s="1609">
        <f t="shared" si="224"/>
        <v>206075456.54171908</v>
      </c>
      <c r="X595" s="1609">
        <f t="shared" si="225"/>
        <v>0</v>
      </c>
      <c r="Y595" s="1609">
        <f t="shared" si="226"/>
        <v>0</v>
      </c>
      <c r="Z595" s="1609">
        <f t="shared" si="227"/>
        <v>0</v>
      </c>
      <c r="AA595" s="1609">
        <f t="shared" si="228"/>
        <v>0</v>
      </c>
      <c r="AB595" s="1609">
        <f t="shared" si="229"/>
        <v>0</v>
      </c>
      <c r="AC595" s="1513">
        <f t="shared" si="230"/>
        <v>0</v>
      </c>
      <c r="AD595" s="1515">
        <f t="shared" si="231"/>
        <v>2007</v>
      </c>
      <c r="AE595" s="1552">
        <f t="shared" si="233"/>
        <v>0</v>
      </c>
      <c r="AF595" s="1516">
        <f t="shared" si="232"/>
        <v>206075456.54171908</v>
      </c>
      <c r="AG595" s="1550">
        <f t="shared" si="234"/>
        <v>206075456.54171908</v>
      </c>
      <c r="AH595" s="1546">
        <f t="shared" si="235"/>
        <v>206075456.54171908</v>
      </c>
      <c r="AI595" s="1546">
        <f t="shared" si="235"/>
        <v>206075456.54171908</v>
      </c>
      <c r="AJ595" s="1518"/>
      <c r="AK595" s="1518"/>
      <c r="AL595" s="1518"/>
      <c r="AM595" s="1518"/>
      <c r="AN595" s="1518"/>
      <c r="AO595" s="1518"/>
      <c r="AP595" s="1518"/>
    </row>
    <row r="596" spans="1:42" s="1520" customFormat="1" ht="38" customHeight="1">
      <c r="A596" s="1563"/>
      <c r="B596" s="1337" t="s">
        <v>2263</v>
      </c>
      <c r="C596" s="1335" t="s">
        <v>2658</v>
      </c>
      <c r="D596" s="1397" t="s">
        <v>713</v>
      </c>
      <c r="E596" s="1336" t="s">
        <v>1768</v>
      </c>
      <c r="F596" s="1336">
        <v>0</v>
      </c>
      <c r="G596" s="1362" t="s">
        <v>225</v>
      </c>
      <c r="H596" s="1337">
        <v>2007</v>
      </c>
      <c r="I596" s="1336" t="s">
        <v>1654</v>
      </c>
      <c r="J596" s="1362"/>
      <c r="K596" s="1336">
        <v>0</v>
      </c>
      <c r="L596" s="1336">
        <v>0</v>
      </c>
      <c r="M596" s="1336">
        <v>0</v>
      </c>
      <c r="N596" s="1337" t="s">
        <v>204</v>
      </c>
      <c r="O596" s="1631">
        <v>6512607.9260372473</v>
      </c>
      <c r="P596" s="1573" t="s">
        <v>123</v>
      </c>
      <c r="Q596" s="1539" t="s">
        <v>3530</v>
      </c>
      <c r="R596" s="1511" t="str">
        <f t="shared" si="221"/>
        <v>2.08.01</v>
      </c>
      <c r="S596" s="1512" t="str">
        <f t="shared" si="236"/>
        <v>ALAT KEDOKTERAN</v>
      </c>
      <c r="T596" s="1512">
        <f t="shared" si="237"/>
        <v>5</v>
      </c>
      <c r="U596" s="1608">
        <f t="shared" si="222"/>
        <v>1302521.5852074495</v>
      </c>
      <c r="V596" s="1514">
        <f t="shared" si="223"/>
        <v>7</v>
      </c>
      <c r="W596" s="1609">
        <f t="shared" si="224"/>
        <v>6512607.9260372473</v>
      </c>
      <c r="X596" s="1609">
        <f t="shared" si="225"/>
        <v>0</v>
      </c>
      <c r="Y596" s="1609">
        <f t="shared" si="226"/>
        <v>0</v>
      </c>
      <c r="Z596" s="1609">
        <f t="shared" si="227"/>
        <v>0</v>
      </c>
      <c r="AA596" s="1609">
        <f t="shared" si="228"/>
        <v>0</v>
      </c>
      <c r="AB596" s="1609">
        <f t="shared" si="229"/>
        <v>0</v>
      </c>
      <c r="AC596" s="1513">
        <f t="shared" si="230"/>
        <v>0</v>
      </c>
      <c r="AD596" s="1515">
        <f t="shared" si="231"/>
        <v>2007</v>
      </c>
      <c r="AE596" s="1552">
        <f t="shared" si="233"/>
        <v>0</v>
      </c>
      <c r="AF596" s="1516">
        <f t="shared" si="232"/>
        <v>6512607.9260372473</v>
      </c>
      <c r="AG596" s="1550">
        <f t="shared" si="234"/>
        <v>6512607.9260372473</v>
      </c>
      <c r="AH596" s="1546">
        <f t="shared" si="235"/>
        <v>6512607.9260372473</v>
      </c>
      <c r="AI596" s="1546">
        <f t="shared" si="235"/>
        <v>6512607.9260372473</v>
      </c>
      <c r="AJ596" s="1518"/>
      <c r="AK596" s="1518"/>
      <c r="AL596" s="1518"/>
      <c r="AM596" s="1518"/>
      <c r="AN596" s="1518"/>
      <c r="AO596" s="1518"/>
      <c r="AP596" s="1518"/>
    </row>
    <row r="597" spans="1:42" s="1520" customFormat="1" ht="38" customHeight="1">
      <c r="A597" s="1563"/>
      <c r="B597" s="1337" t="s">
        <v>2263</v>
      </c>
      <c r="C597" s="1335" t="s">
        <v>2659</v>
      </c>
      <c r="D597" s="1397" t="s">
        <v>715</v>
      </c>
      <c r="E597" s="1336" t="s">
        <v>1769</v>
      </c>
      <c r="F597" s="1336">
        <v>0</v>
      </c>
      <c r="G597" s="1362" t="s">
        <v>225</v>
      </c>
      <c r="H597" s="1337">
        <v>2007</v>
      </c>
      <c r="I597" s="1336" t="s">
        <v>1654</v>
      </c>
      <c r="J597" s="1362"/>
      <c r="K597" s="1336">
        <v>0</v>
      </c>
      <c r="L597" s="1336">
        <v>0</v>
      </c>
      <c r="M597" s="1336">
        <v>0</v>
      </c>
      <c r="N597" s="1337" t="s">
        <v>204</v>
      </c>
      <c r="O597" s="1631">
        <v>57332996.719305754</v>
      </c>
      <c r="P597" s="1573" t="s">
        <v>123</v>
      </c>
      <c r="Q597" s="1539" t="s">
        <v>3530</v>
      </c>
      <c r="R597" s="1511" t="str">
        <f t="shared" si="221"/>
        <v>2.08.01</v>
      </c>
      <c r="S597" s="1512" t="str">
        <f t="shared" si="236"/>
        <v>ALAT KEDOKTERAN</v>
      </c>
      <c r="T597" s="1512">
        <f t="shared" si="237"/>
        <v>5</v>
      </c>
      <c r="U597" s="1608">
        <f t="shared" si="222"/>
        <v>11466599.343861151</v>
      </c>
      <c r="V597" s="1514">
        <f t="shared" si="223"/>
        <v>7</v>
      </c>
      <c r="W597" s="1609">
        <f t="shared" si="224"/>
        <v>57332996.719305754</v>
      </c>
      <c r="X597" s="1609">
        <f t="shared" si="225"/>
        <v>0</v>
      </c>
      <c r="Y597" s="1609">
        <f t="shared" si="226"/>
        <v>0</v>
      </c>
      <c r="Z597" s="1609">
        <f t="shared" si="227"/>
        <v>0</v>
      </c>
      <c r="AA597" s="1609">
        <f t="shared" si="228"/>
        <v>0</v>
      </c>
      <c r="AB597" s="1609">
        <f t="shared" si="229"/>
        <v>0</v>
      </c>
      <c r="AC597" s="1513">
        <f t="shared" si="230"/>
        <v>0</v>
      </c>
      <c r="AD597" s="1515">
        <f t="shared" si="231"/>
        <v>2007</v>
      </c>
      <c r="AE597" s="1552">
        <f t="shared" si="233"/>
        <v>0</v>
      </c>
      <c r="AF597" s="1516">
        <f t="shared" si="232"/>
        <v>57332996.719305754</v>
      </c>
      <c r="AG597" s="1550">
        <f t="shared" si="234"/>
        <v>57332996.719305754</v>
      </c>
      <c r="AH597" s="1546">
        <f t="shared" si="235"/>
        <v>57332996.719305754</v>
      </c>
      <c r="AI597" s="1546">
        <f t="shared" si="235"/>
        <v>57332996.719305754</v>
      </c>
      <c r="AJ597" s="1518"/>
      <c r="AK597" s="1518"/>
      <c r="AL597" s="1518"/>
      <c r="AM597" s="1518"/>
      <c r="AN597" s="1518"/>
      <c r="AO597" s="1518"/>
      <c r="AP597" s="1518"/>
    </row>
    <row r="598" spans="1:42" s="1520" customFormat="1" ht="38" customHeight="1">
      <c r="A598" s="1563"/>
      <c r="B598" s="1337" t="s">
        <v>2953</v>
      </c>
      <c r="C598" s="1335" t="s">
        <v>2516</v>
      </c>
      <c r="D598" s="1397" t="s">
        <v>732</v>
      </c>
      <c r="E598" s="1336" t="s">
        <v>819</v>
      </c>
      <c r="F598" s="1336">
        <v>0</v>
      </c>
      <c r="G598" s="1362" t="s">
        <v>1581</v>
      </c>
      <c r="H598" s="1337">
        <v>2007</v>
      </c>
      <c r="I598" s="1336" t="s">
        <v>1653</v>
      </c>
      <c r="J598" s="1362"/>
      <c r="K598" s="1336">
        <v>0</v>
      </c>
      <c r="L598" s="1336">
        <v>0</v>
      </c>
      <c r="M598" s="1336">
        <v>0</v>
      </c>
      <c r="N598" s="1337" t="s">
        <v>204</v>
      </c>
      <c r="O598" s="1631">
        <v>11499695.185638562</v>
      </c>
      <c r="P598" s="1573" t="s">
        <v>123</v>
      </c>
      <c r="Q598" s="1539"/>
      <c r="R598" s="1511" t="str">
        <f t="shared" ref="R598:R661" si="238">MID(B598,2,7)</f>
        <v>2.08.01</v>
      </c>
      <c r="S598" s="1512" t="str">
        <f t="shared" si="236"/>
        <v>ALAT KEDOKTERAN</v>
      </c>
      <c r="T598" s="1512">
        <f t="shared" si="237"/>
        <v>5</v>
      </c>
      <c r="U598" s="1608">
        <f t="shared" ref="U598:U661" si="239">(O598)/T598</f>
        <v>2299939.0371277123</v>
      </c>
      <c r="V598" s="1514">
        <f t="shared" ref="V598:V661" si="240">2013-AD598+1</f>
        <v>7</v>
      </c>
      <c r="W598" s="1609">
        <f t="shared" ref="W598:W661" si="241">IF(V598&gt;T598,O598,U598*V598)</f>
        <v>11499695.185638562</v>
      </c>
      <c r="X598" s="1609">
        <f t="shared" ref="X598:X661" si="242">IF(O598=W598,0,U598)</f>
        <v>0</v>
      </c>
      <c r="Y598" s="1609">
        <f t="shared" ref="Y598:Y661" si="243">IF(O598=W598+X598,0,U598)</f>
        <v>0</v>
      </c>
      <c r="Z598" s="1609">
        <f t="shared" ref="Z598:Z661" si="244">IF(O598=X598+Y598+W598,0,U598)</f>
        <v>0</v>
      </c>
      <c r="AA598" s="1609">
        <f t="shared" ref="AA598:AA661" si="245">IF(O598=Y598+Z598+X598+W598,0,U598)</f>
        <v>0</v>
      </c>
      <c r="AB598" s="1609">
        <f t="shared" ref="AB598:AB661" si="246">IF(O598=W598+X598+Z598+AA598+Y598,0,U598)</f>
        <v>0</v>
      </c>
      <c r="AC598" s="1513">
        <f t="shared" ref="AC598:AC661" si="247">IF(O598=W598+X598+Y598+AA598+AB598+Z598,0,U598)</f>
        <v>0</v>
      </c>
      <c r="AD598" s="1515">
        <f t="shared" ref="AD598:AD661" si="248">H598</f>
        <v>2007</v>
      </c>
      <c r="AE598" s="1552">
        <f t="shared" si="233"/>
        <v>0</v>
      </c>
      <c r="AF598" s="1516">
        <f t="shared" ref="AF598:AF661" si="249">O598</f>
        <v>11499695.185638562</v>
      </c>
      <c r="AG598" s="1550">
        <f t="shared" si="234"/>
        <v>11499695.185638562</v>
      </c>
      <c r="AH598" s="1546">
        <f t="shared" si="235"/>
        <v>11499695.185638562</v>
      </c>
      <c r="AI598" s="1546">
        <f t="shared" si="235"/>
        <v>11499695.185638562</v>
      </c>
      <c r="AJ598" s="1518"/>
      <c r="AK598" s="1518"/>
      <c r="AL598" s="1518"/>
      <c r="AM598" s="1518"/>
      <c r="AN598" s="1518"/>
      <c r="AO598" s="1518"/>
      <c r="AP598" s="1518"/>
    </row>
    <row r="599" spans="1:42" s="1520" customFormat="1" ht="38" customHeight="1">
      <c r="A599" s="1563"/>
      <c r="B599" s="1337" t="s">
        <v>2222</v>
      </c>
      <c r="C599" s="1335" t="s">
        <v>2534</v>
      </c>
      <c r="D599" s="1397" t="s">
        <v>713</v>
      </c>
      <c r="E599" s="1336" t="s">
        <v>1666</v>
      </c>
      <c r="F599" s="1336">
        <v>0</v>
      </c>
      <c r="G599" s="1362" t="s">
        <v>1590</v>
      </c>
      <c r="H599" s="1337">
        <v>2007</v>
      </c>
      <c r="I599" s="1336" t="s">
        <v>1660</v>
      </c>
      <c r="J599" s="1362"/>
      <c r="K599" s="1336">
        <v>0</v>
      </c>
      <c r="L599" s="1336">
        <v>0</v>
      </c>
      <c r="M599" s="1336">
        <v>0</v>
      </c>
      <c r="N599" s="1337" t="s">
        <v>204</v>
      </c>
      <c r="O599" s="1631">
        <v>6513978.7976009017</v>
      </c>
      <c r="P599" s="1573" t="s">
        <v>123</v>
      </c>
      <c r="Q599" s="1539"/>
      <c r="R599" s="1511" t="str">
        <f t="shared" si="238"/>
        <v>2.08.01</v>
      </c>
      <c r="S599" s="1512" t="str">
        <f t="shared" si="236"/>
        <v>ALAT KEDOKTERAN</v>
      </c>
      <c r="T599" s="1512">
        <f t="shared" si="237"/>
        <v>5</v>
      </c>
      <c r="U599" s="1608">
        <f t="shared" si="239"/>
        <v>1302795.7595201803</v>
      </c>
      <c r="V599" s="1514">
        <f t="shared" si="240"/>
        <v>7</v>
      </c>
      <c r="W599" s="1609">
        <f t="shared" si="241"/>
        <v>6513978.7976009017</v>
      </c>
      <c r="X599" s="1609">
        <f t="shared" si="242"/>
        <v>0</v>
      </c>
      <c r="Y599" s="1609">
        <f t="shared" si="243"/>
        <v>0</v>
      </c>
      <c r="Z599" s="1609">
        <f t="shared" si="244"/>
        <v>0</v>
      </c>
      <c r="AA599" s="1609">
        <f t="shared" si="245"/>
        <v>0</v>
      </c>
      <c r="AB599" s="1609">
        <f t="shared" si="246"/>
        <v>0</v>
      </c>
      <c r="AC599" s="1513">
        <f t="shared" si="247"/>
        <v>0</v>
      </c>
      <c r="AD599" s="1515">
        <f t="shared" si="248"/>
        <v>2007</v>
      </c>
      <c r="AE599" s="1552">
        <f t="shared" ref="AE599:AE661" si="250">O599-(W599+X599+Y599+Z599+AA599+AB599+AC599)</f>
        <v>0</v>
      </c>
      <c r="AF599" s="1516">
        <f t="shared" si="249"/>
        <v>6513978.7976009017</v>
      </c>
      <c r="AG599" s="1550">
        <f t="shared" si="234"/>
        <v>6513978.7976009017</v>
      </c>
      <c r="AH599" s="1546">
        <f t="shared" si="235"/>
        <v>6513978.7976009017</v>
      </c>
      <c r="AI599" s="1546">
        <f t="shared" si="235"/>
        <v>6513978.7976009017</v>
      </c>
      <c r="AJ599" s="1518"/>
      <c r="AK599" s="1518"/>
      <c r="AL599" s="1518"/>
      <c r="AM599" s="1518"/>
      <c r="AN599" s="1518"/>
      <c r="AO599" s="1518"/>
      <c r="AP599" s="1518"/>
    </row>
    <row r="600" spans="1:42" s="1520" customFormat="1" ht="38" customHeight="1">
      <c r="A600" s="1563"/>
      <c r="B600" s="1337" t="s">
        <v>3573</v>
      </c>
      <c r="C600" s="1335" t="s">
        <v>2663</v>
      </c>
      <c r="D600" s="1397" t="s">
        <v>713</v>
      </c>
      <c r="E600" s="1336" t="s">
        <v>1772</v>
      </c>
      <c r="F600" s="1336">
        <v>0</v>
      </c>
      <c r="G600" s="1362" t="s">
        <v>225</v>
      </c>
      <c r="H600" s="1337">
        <v>2007</v>
      </c>
      <c r="I600" s="1336" t="s">
        <v>1654</v>
      </c>
      <c r="J600" s="1362"/>
      <c r="K600" s="1336">
        <v>0</v>
      </c>
      <c r="L600" s="1336">
        <v>0</v>
      </c>
      <c r="M600" s="1336">
        <v>0</v>
      </c>
      <c r="N600" s="1337" t="s">
        <v>204</v>
      </c>
      <c r="O600" s="1631">
        <v>5672271.3838465922</v>
      </c>
      <c r="P600" s="1573" t="s">
        <v>123</v>
      </c>
      <c r="Q600" s="1539"/>
      <c r="R600" s="1511" t="str">
        <f t="shared" si="238"/>
        <v>2.08.02</v>
      </c>
      <c r="S600" s="1512" t="str">
        <f t="shared" si="236"/>
        <v>ALAT KESEHATAN</v>
      </c>
      <c r="T600" s="1512">
        <f t="shared" si="237"/>
        <v>5</v>
      </c>
      <c r="U600" s="1608">
        <f t="shared" si="239"/>
        <v>1134454.2767693184</v>
      </c>
      <c r="V600" s="1514">
        <f t="shared" si="240"/>
        <v>7</v>
      </c>
      <c r="W600" s="1609">
        <f t="shared" si="241"/>
        <v>5672271.3838465922</v>
      </c>
      <c r="X600" s="1609">
        <f t="shared" si="242"/>
        <v>0</v>
      </c>
      <c r="Y600" s="1609">
        <f t="shared" si="243"/>
        <v>0</v>
      </c>
      <c r="Z600" s="1609">
        <f t="shared" si="244"/>
        <v>0</v>
      </c>
      <c r="AA600" s="1609">
        <f t="shared" si="245"/>
        <v>0</v>
      </c>
      <c r="AB600" s="1609">
        <f t="shared" si="246"/>
        <v>0</v>
      </c>
      <c r="AC600" s="1609">
        <f t="shared" si="247"/>
        <v>0</v>
      </c>
      <c r="AD600" s="1515">
        <f t="shared" si="248"/>
        <v>2007</v>
      </c>
      <c r="AE600" s="1552">
        <f t="shared" si="250"/>
        <v>0</v>
      </c>
      <c r="AF600" s="1516">
        <f t="shared" si="249"/>
        <v>5672271.3838465922</v>
      </c>
      <c r="AG600" s="1550">
        <f t="shared" si="234"/>
        <v>5672271.3838465922</v>
      </c>
      <c r="AH600" s="1546">
        <f t="shared" si="235"/>
        <v>5672271.3838465922</v>
      </c>
      <c r="AI600" s="1546">
        <f t="shared" si="235"/>
        <v>5672271.3838465922</v>
      </c>
      <c r="AJ600" s="1518"/>
      <c r="AK600" s="1518"/>
      <c r="AL600" s="1518"/>
      <c r="AM600" s="1518"/>
      <c r="AN600" s="1518"/>
      <c r="AO600" s="1518"/>
      <c r="AP600" s="1518"/>
    </row>
    <row r="601" spans="1:42" s="1520" customFormat="1" ht="38" customHeight="1">
      <c r="A601" s="1563"/>
      <c r="B601" s="1337" t="s">
        <v>2263</v>
      </c>
      <c r="C601" s="1335" t="s">
        <v>2664</v>
      </c>
      <c r="D601" s="1397" t="s">
        <v>729</v>
      </c>
      <c r="E601" s="1336" t="s">
        <v>835</v>
      </c>
      <c r="F601" s="1336">
        <v>0</v>
      </c>
      <c r="G601" s="1362" t="s">
        <v>225</v>
      </c>
      <c r="H601" s="1337">
        <v>2007</v>
      </c>
      <c r="I601" s="1336" t="s">
        <v>1654</v>
      </c>
      <c r="J601" s="1362"/>
      <c r="K601" s="1336">
        <v>0</v>
      </c>
      <c r="L601" s="1336">
        <v>0</v>
      </c>
      <c r="M601" s="1336">
        <v>0</v>
      </c>
      <c r="N601" s="1337" t="s">
        <v>204</v>
      </c>
      <c r="O601" s="1631">
        <v>88235333.618734822</v>
      </c>
      <c r="P601" s="1573" t="s">
        <v>123</v>
      </c>
      <c r="Q601" s="1539" t="s">
        <v>3530</v>
      </c>
      <c r="R601" s="1511" t="str">
        <f t="shared" si="238"/>
        <v>2.08.01</v>
      </c>
      <c r="S601" s="1512" t="str">
        <f t="shared" si="236"/>
        <v>ALAT KEDOKTERAN</v>
      </c>
      <c r="T601" s="1512">
        <f t="shared" si="237"/>
        <v>5</v>
      </c>
      <c r="U601" s="1608">
        <f t="shared" si="239"/>
        <v>17647066.723746963</v>
      </c>
      <c r="V601" s="1514">
        <f t="shared" si="240"/>
        <v>7</v>
      </c>
      <c r="W601" s="1609">
        <f t="shared" si="241"/>
        <v>88235333.618734822</v>
      </c>
      <c r="X601" s="1609">
        <f t="shared" si="242"/>
        <v>0</v>
      </c>
      <c r="Y601" s="1609">
        <f t="shared" si="243"/>
        <v>0</v>
      </c>
      <c r="Z601" s="1609">
        <f t="shared" si="244"/>
        <v>0</v>
      </c>
      <c r="AA601" s="1609">
        <f t="shared" si="245"/>
        <v>0</v>
      </c>
      <c r="AB601" s="1609">
        <f t="shared" si="246"/>
        <v>0</v>
      </c>
      <c r="AC601" s="1513">
        <f t="shared" si="247"/>
        <v>0</v>
      </c>
      <c r="AD601" s="1515">
        <f t="shared" si="248"/>
        <v>2007</v>
      </c>
      <c r="AE601" s="1552">
        <f t="shared" si="250"/>
        <v>0</v>
      </c>
      <c r="AF601" s="1516">
        <f t="shared" si="249"/>
        <v>88235333.618734822</v>
      </c>
      <c r="AG601" s="1550">
        <f t="shared" ref="AG601:AG659" si="251">W601+X601+Y601+Z601+AA601</f>
        <v>88235333.618734822</v>
      </c>
      <c r="AH601" s="1546">
        <f t="shared" si="235"/>
        <v>88235333.618734822</v>
      </c>
      <c r="AI601" s="1546">
        <f t="shared" si="235"/>
        <v>88235333.618734822</v>
      </c>
      <c r="AJ601" s="1518"/>
      <c r="AK601" s="1518"/>
      <c r="AL601" s="1518"/>
      <c r="AM601" s="1518"/>
      <c r="AN601" s="1518"/>
      <c r="AO601" s="1518"/>
      <c r="AP601" s="1518"/>
    </row>
    <row r="602" spans="1:42" s="1520" customFormat="1" ht="38" customHeight="1">
      <c r="A602" s="1563"/>
      <c r="B602" s="1337" t="s">
        <v>2263</v>
      </c>
      <c r="C602" s="1335" t="s">
        <v>2665</v>
      </c>
      <c r="D602" s="1397" t="s">
        <v>713</v>
      </c>
      <c r="E602" s="1336" t="s">
        <v>1773</v>
      </c>
      <c r="F602" s="1336">
        <v>0</v>
      </c>
      <c r="G602" s="1362" t="s">
        <v>1581</v>
      </c>
      <c r="H602" s="1337">
        <v>2007</v>
      </c>
      <c r="I602" s="1336" t="s">
        <v>1653</v>
      </c>
      <c r="J602" s="1362"/>
      <c r="K602" s="1336">
        <v>0</v>
      </c>
      <c r="L602" s="1336">
        <v>0</v>
      </c>
      <c r="M602" s="1336">
        <v>0</v>
      </c>
      <c r="N602" s="1337" t="s">
        <v>204</v>
      </c>
      <c r="O602" s="1631">
        <v>2209369.2394799101</v>
      </c>
      <c r="P602" s="1573" t="s">
        <v>123</v>
      </c>
      <c r="Q602" s="1539" t="s">
        <v>3530</v>
      </c>
      <c r="R602" s="1511" t="str">
        <f t="shared" si="238"/>
        <v>2.08.01</v>
      </c>
      <c r="S602" s="1512" t="str">
        <f t="shared" si="236"/>
        <v>ALAT KEDOKTERAN</v>
      </c>
      <c r="T602" s="1512">
        <f t="shared" si="237"/>
        <v>5</v>
      </c>
      <c r="U602" s="1608">
        <f t="shared" si="239"/>
        <v>441873.84789598203</v>
      </c>
      <c r="V602" s="1514">
        <f t="shared" si="240"/>
        <v>7</v>
      </c>
      <c r="W602" s="1609">
        <f t="shared" si="241"/>
        <v>2209369.2394799101</v>
      </c>
      <c r="X602" s="1609">
        <f t="shared" si="242"/>
        <v>0</v>
      </c>
      <c r="Y602" s="1609">
        <f t="shared" si="243"/>
        <v>0</v>
      </c>
      <c r="Z602" s="1609">
        <f t="shared" si="244"/>
        <v>0</v>
      </c>
      <c r="AA602" s="1609">
        <f t="shared" si="245"/>
        <v>0</v>
      </c>
      <c r="AB602" s="1609">
        <f t="shared" si="246"/>
        <v>0</v>
      </c>
      <c r="AC602" s="1513">
        <f t="shared" si="247"/>
        <v>0</v>
      </c>
      <c r="AD602" s="1515">
        <f t="shared" si="248"/>
        <v>2007</v>
      </c>
      <c r="AE602" s="1552">
        <f t="shared" si="250"/>
        <v>0</v>
      </c>
      <c r="AF602" s="1516">
        <f t="shared" si="249"/>
        <v>2209369.2394799101</v>
      </c>
      <c r="AG602" s="1550">
        <f t="shared" si="251"/>
        <v>2209369.2394799101</v>
      </c>
      <c r="AH602" s="1546">
        <f t="shared" ref="AH602:AI660" si="252">AG602+AB602</f>
        <v>2209369.2394799101</v>
      </c>
      <c r="AI602" s="1546">
        <f t="shared" si="252"/>
        <v>2209369.2394799101</v>
      </c>
      <c r="AJ602" s="1518"/>
      <c r="AK602" s="1518"/>
      <c r="AL602" s="1518"/>
      <c r="AM602" s="1518"/>
      <c r="AN602" s="1518"/>
      <c r="AO602" s="1518"/>
      <c r="AP602" s="1518"/>
    </row>
    <row r="603" spans="1:42" s="1520" customFormat="1" ht="38" customHeight="1">
      <c r="A603" s="1563"/>
      <c r="B603" s="1337" t="s">
        <v>2263</v>
      </c>
      <c r="C603" s="1335" t="s">
        <v>2666</v>
      </c>
      <c r="D603" s="1397" t="s">
        <v>713</v>
      </c>
      <c r="E603" s="1336" t="s">
        <v>1774</v>
      </c>
      <c r="F603" s="1336">
        <v>0</v>
      </c>
      <c r="G603" s="1362" t="s">
        <v>238</v>
      </c>
      <c r="H603" s="1337">
        <v>2007</v>
      </c>
      <c r="I603" s="1336" t="s">
        <v>1733</v>
      </c>
      <c r="J603" s="1362"/>
      <c r="K603" s="1336">
        <v>0</v>
      </c>
      <c r="L603" s="1336">
        <v>0</v>
      </c>
      <c r="M603" s="1336">
        <v>0</v>
      </c>
      <c r="N603" s="1337" t="s">
        <v>204</v>
      </c>
      <c r="O603" s="1631">
        <v>77246578.379785448</v>
      </c>
      <c r="P603" s="1573" t="s">
        <v>1573</v>
      </c>
      <c r="Q603" s="1539" t="s">
        <v>3530</v>
      </c>
      <c r="R603" s="1511" t="str">
        <f t="shared" si="238"/>
        <v>2.08.01</v>
      </c>
      <c r="S603" s="1512" t="str">
        <f t="shared" si="236"/>
        <v>ALAT KEDOKTERAN</v>
      </c>
      <c r="T603" s="1512">
        <f t="shared" si="237"/>
        <v>5</v>
      </c>
      <c r="U603" s="1608">
        <f t="shared" si="239"/>
        <v>15449315.675957089</v>
      </c>
      <c r="V603" s="1514">
        <f t="shared" si="240"/>
        <v>7</v>
      </c>
      <c r="W603" s="1609">
        <f t="shared" si="241"/>
        <v>77246578.379785448</v>
      </c>
      <c r="X603" s="1609">
        <f t="shared" si="242"/>
        <v>0</v>
      </c>
      <c r="Y603" s="1609">
        <f t="shared" si="243"/>
        <v>0</v>
      </c>
      <c r="Z603" s="1609">
        <f t="shared" si="244"/>
        <v>0</v>
      </c>
      <c r="AA603" s="1609">
        <f t="shared" si="245"/>
        <v>0</v>
      </c>
      <c r="AB603" s="1609">
        <f t="shared" si="246"/>
        <v>0</v>
      </c>
      <c r="AC603" s="1513">
        <f t="shared" si="247"/>
        <v>0</v>
      </c>
      <c r="AD603" s="1515">
        <f t="shared" si="248"/>
        <v>2007</v>
      </c>
      <c r="AE603" s="1552">
        <f t="shared" si="250"/>
        <v>0</v>
      </c>
      <c r="AF603" s="1516">
        <f t="shared" si="249"/>
        <v>77246578.379785448</v>
      </c>
      <c r="AG603" s="1550">
        <f t="shared" si="251"/>
        <v>77246578.379785448</v>
      </c>
      <c r="AH603" s="1546">
        <f t="shared" si="252"/>
        <v>77246578.379785448</v>
      </c>
      <c r="AI603" s="1546">
        <f t="shared" si="252"/>
        <v>77246578.379785448</v>
      </c>
      <c r="AJ603" s="1518"/>
      <c r="AK603" s="1518"/>
      <c r="AL603" s="1518"/>
      <c r="AM603" s="1518"/>
      <c r="AN603" s="1518"/>
      <c r="AO603" s="1518"/>
      <c r="AP603" s="1518"/>
    </row>
    <row r="604" spans="1:42" s="1520" customFormat="1" ht="38" customHeight="1">
      <c r="A604" s="1563"/>
      <c r="B604" s="1337" t="s">
        <v>2263</v>
      </c>
      <c r="C604" s="1335" t="s">
        <v>2667</v>
      </c>
      <c r="D604" s="1397" t="s">
        <v>730</v>
      </c>
      <c r="E604" s="1336" t="s">
        <v>834</v>
      </c>
      <c r="F604" s="1336">
        <v>0</v>
      </c>
      <c r="G604" s="1362" t="s">
        <v>225</v>
      </c>
      <c r="H604" s="1337">
        <v>2007</v>
      </c>
      <c r="I604" s="1336" t="s">
        <v>1654</v>
      </c>
      <c r="J604" s="1362"/>
      <c r="K604" s="1336">
        <v>0</v>
      </c>
      <c r="L604" s="1336">
        <v>0</v>
      </c>
      <c r="M604" s="1336">
        <v>0</v>
      </c>
      <c r="N604" s="1337" t="s">
        <v>204</v>
      </c>
      <c r="O604" s="1631">
        <v>14705886.728933161</v>
      </c>
      <c r="P604" s="1573" t="s">
        <v>123</v>
      </c>
      <c r="Q604" s="1539" t="s">
        <v>3530</v>
      </c>
      <c r="R604" s="1511" t="str">
        <f t="shared" si="238"/>
        <v>2.08.01</v>
      </c>
      <c r="S604" s="1512" t="str">
        <f t="shared" si="236"/>
        <v>ALAT KEDOKTERAN</v>
      </c>
      <c r="T604" s="1512">
        <f t="shared" si="237"/>
        <v>5</v>
      </c>
      <c r="U604" s="1608">
        <f t="shared" si="239"/>
        <v>2941177.345786632</v>
      </c>
      <c r="V604" s="1514">
        <f t="shared" si="240"/>
        <v>7</v>
      </c>
      <c r="W604" s="1609">
        <f t="shared" si="241"/>
        <v>14705886.728933161</v>
      </c>
      <c r="X604" s="1609">
        <f t="shared" si="242"/>
        <v>0</v>
      </c>
      <c r="Y604" s="1609">
        <f t="shared" si="243"/>
        <v>0</v>
      </c>
      <c r="Z604" s="1609">
        <f t="shared" si="244"/>
        <v>0</v>
      </c>
      <c r="AA604" s="1609">
        <f t="shared" si="245"/>
        <v>0</v>
      </c>
      <c r="AB604" s="1609">
        <f t="shared" si="246"/>
        <v>0</v>
      </c>
      <c r="AC604" s="1513">
        <f t="shared" si="247"/>
        <v>0</v>
      </c>
      <c r="AD604" s="1515">
        <f t="shared" si="248"/>
        <v>2007</v>
      </c>
      <c r="AE604" s="1552">
        <f t="shared" si="250"/>
        <v>0</v>
      </c>
      <c r="AF604" s="1516">
        <f t="shared" si="249"/>
        <v>14705886.728933161</v>
      </c>
      <c r="AG604" s="1550">
        <f t="shared" si="251"/>
        <v>14705886.728933161</v>
      </c>
      <c r="AH604" s="1546">
        <f t="shared" si="252"/>
        <v>14705886.728933161</v>
      </c>
      <c r="AI604" s="1546">
        <f t="shared" si="252"/>
        <v>14705886.728933161</v>
      </c>
      <c r="AJ604" s="1518"/>
      <c r="AK604" s="1518"/>
      <c r="AL604" s="1518"/>
      <c r="AM604" s="1518"/>
      <c r="AN604" s="1518"/>
      <c r="AO604" s="1518"/>
      <c r="AP604" s="1518"/>
    </row>
    <row r="605" spans="1:42" s="1520" customFormat="1" ht="38" customHeight="1">
      <c r="A605" s="1563"/>
      <c r="B605" s="1337" t="s">
        <v>2988</v>
      </c>
      <c r="C605" s="1335" t="s">
        <v>2668</v>
      </c>
      <c r="D605" s="1397" t="s">
        <v>713</v>
      </c>
      <c r="E605" s="1336" t="s">
        <v>1775</v>
      </c>
      <c r="F605" s="1336">
        <v>0</v>
      </c>
      <c r="G605" s="1362" t="s">
        <v>225</v>
      </c>
      <c r="H605" s="1337">
        <v>2007</v>
      </c>
      <c r="I605" s="1336" t="s">
        <v>1653</v>
      </c>
      <c r="J605" s="1362"/>
      <c r="K605" s="1336">
        <v>0</v>
      </c>
      <c r="L605" s="1336">
        <v>0</v>
      </c>
      <c r="M605" s="1336">
        <v>0</v>
      </c>
      <c r="N605" s="1337" t="s">
        <v>204</v>
      </c>
      <c r="O605" s="1631">
        <v>169858287.01412699</v>
      </c>
      <c r="P605" s="1573" t="s">
        <v>123</v>
      </c>
      <c r="Q605" s="1539"/>
      <c r="R605" s="1511" t="str">
        <f t="shared" si="238"/>
        <v>2.08.01</v>
      </c>
      <c r="S605" s="1512" t="str">
        <f t="shared" si="236"/>
        <v>ALAT KEDOKTERAN</v>
      </c>
      <c r="T605" s="1512">
        <f t="shared" si="237"/>
        <v>5</v>
      </c>
      <c r="U605" s="1608">
        <f t="shared" si="239"/>
        <v>33971657.4028254</v>
      </c>
      <c r="V605" s="1514">
        <f t="shared" si="240"/>
        <v>7</v>
      </c>
      <c r="W605" s="1609">
        <f t="shared" si="241"/>
        <v>169858287.01412699</v>
      </c>
      <c r="X605" s="1609">
        <f t="shared" si="242"/>
        <v>0</v>
      </c>
      <c r="Y605" s="1609">
        <f t="shared" si="243"/>
        <v>0</v>
      </c>
      <c r="Z605" s="1609">
        <f t="shared" si="244"/>
        <v>0</v>
      </c>
      <c r="AA605" s="1609">
        <f t="shared" si="245"/>
        <v>0</v>
      </c>
      <c r="AB605" s="1609">
        <f t="shared" si="246"/>
        <v>0</v>
      </c>
      <c r="AC605" s="1513">
        <f t="shared" si="247"/>
        <v>0</v>
      </c>
      <c r="AD605" s="1515">
        <f t="shared" si="248"/>
        <v>2007</v>
      </c>
      <c r="AE605" s="1552">
        <f t="shared" si="250"/>
        <v>0</v>
      </c>
      <c r="AF605" s="1516">
        <f t="shared" si="249"/>
        <v>169858287.01412699</v>
      </c>
      <c r="AG605" s="1550">
        <f t="shared" si="251"/>
        <v>169858287.01412699</v>
      </c>
      <c r="AH605" s="1546">
        <f t="shared" si="252"/>
        <v>169858287.01412699</v>
      </c>
      <c r="AI605" s="1546">
        <f t="shared" si="252"/>
        <v>169858287.01412699</v>
      </c>
      <c r="AJ605" s="1518"/>
      <c r="AK605" s="1518"/>
      <c r="AL605" s="1518"/>
      <c r="AM605" s="1518"/>
      <c r="AN605" s="1518"/>
      <c r="AO605" s="1518"/>
      <c r="AP605" s="1518"/>
    </row>
    <row r="606" spans="1:42" s="1520" customFormat="1" ht="38" customHeight="1">
      <c r="A606" s="1563"/>
      <c r="B606" s="1337" t="s">
        <v>2971</v>
      </c>
      <c r="C606" s="1335" t="s">
        <v>2669</v>
      </c>
      <c r="D606" s="1397" t="s">
        <v>3013</v>
      </c>
      <c r="E606" s="1336" t="s">
        <v>1776</v>
      </c>
      <c r="F606" s="1336">
        <v>0</v>
      </c>
      <c r="G606" s="1362" t="s">
        <v>225</v>
      </c>
      <c r="H606" s="1337">
        <v>2007</v>
      </c>
      <c r="I606" s="1336" t="s">
        <v>1657</v>
      </c>
      <c r="J606" s="1362"/>
      <c r="K606" s="1336">
        <v>0</v>
      </c>
      <c r="L606" s="1336">
        <v>0</v>
      </c>
      <c r="M606" s="1336">
        <v>0</v>
      </c>
      <c r="N606" s="1337" t="s">
        <v>204</v>
      </c>
      <c r="O606" s="1631">
        <v>107669080.43037987</v>
      </c>
      <c r="P606" s="1573" t="s">
        <v>123</v>
      </c>
      <c r="Q606" s="1539"/>
      <c r="R606" s="1511" t="str">
        <f t="shared" si="238"/>
        <v>2.08.01</v>
      </c>
      <c r="S606" s="1512" t="str">
        <f t="shared" si="236"/>
        <v>ALAT KEDOKTERAN</v>
      </c>
      <c r="T606" s="1512">
        <f t="shared" si="237"/>
        <v>5</v>
      </c>
      <c r="U606" s="1608">
        <f t="shared" si="239"/>
        <v>21533816.086075973</v>
      </c>
      <c r="V606" s="1514">
        <f t="shared" si="240"/>
        <v>7</v>
      </c>
      <c r="W606" s="1609">
        <f t="shared" si="241"/>
        <v>107669080.43037987</v>
      </c>
      <c r="X606" s="1609">
        <f t="shared" si="242"/>
        <v>0</v>
      </c>
      <c r="Y606" s="1609">
        <f t="shared" si="243"/>
        <v>0</v>
      </c>
      <c r="Z606" s="1609">
        <f t="shared" si="244"/>
        <v>0</v>
      </c>
      <c r="AA606" s="1609">
        <f t="shared" si="245"/>
        <v>0</v>
      </c>
      <c r="AB606" s="1609">
        <f t="shared" si="246"/>
        <v>0</v>
      </c>
      <c r="AC606" s="1513">
        <f t="shared" si="247"/>
        <v>0</v>
      </c>
      <c r="AD606" s="1515">
        <f t="shared" si="248"/>
        <v>2007</v>
      </c>
      <c r="AE606" s="1552">
        <f t="shared" si="250"/>
        <v>0</v>
      </c>
      <c r="AF606" s="1516">
        <f t="shared" si="249"/>
        <v>107669080.43037987</v>
      </c>
      <c r="AG606" s="1550">
        <f t="shared" si="251"/>
        <v>107669080.43037987</v>
      </c>
      <c r="AH606" s="1546">
        <f t="shared" si="252"/>
        <v>107669080.43037987</v>
      </c>
      <c r="AI606" s="1546">
        <f t="shared" si="252"/>
        <v>107669080.43037987</v>
      </c>
      <c r="AJ606" s="1518"/>
      <c r="AK606" s="1518"/>
      <c r="AL606" s="1518"/>
      <c r="AM606" s="1518"/>
      <c r="AN606" s="1518"/>
      <c r="AO606" s="1518"/>
      <c r="AP606" s="1518"/>
    </row>
    <row r="607" spans="1:42" s="1520" customFormat="1" ht="38" customHeight="1">
      <c r="A607" s="1563"/>
      <c r="B607" s="1337" t="s">
        <v>2963</v>
      </c>
      <c r="C607" s="1335" t="s">
        <v>382</v>
      </c>
      <c r="D607" s="1397" t="s">
        <v>733</v>
      </c>
      <c r="E607" s="1336" t="s">
        <v>1777</v>
      </c>
      <c r="F607" s="1336">
        <v>0</v>
      </c>
      <c r="G607" s="1362" t="s">
        <v>225</v>
      </c>
      <c r="H607" s="1337">
        <v>2007</v>
      </c>
      <c r="I607" s="1336" t="s">
        <v>1654</v>
      </c>
      <c r="J607" s="1362"/>
      <c r="K607" s="1336">
        <v>0</v>
      </c>
      <c r="L607" s="1336">
        <v>0</v>
      </c>
      <c r="M607" s="1336">
        <v>0</v>
      </c>
      <c r="N607" s="1337" t="s">
        <v>204</v>
      </c>
      <c r="O607" s="1631">
        <v>2941177.3457866316</v>
      </c>
      <c r="P607" s="1573" t="s">
        <v>123</v>
      </c>
      <c r="Q607" s="1539"/>
      <c r="R607" s="1511" t="str">
        <f t="shared" si="238"/>
        <v>2.08.01</v>
      </c>
      <c r="S607" s="1512" t="str">
        <f t="shared" si="236"/>
        <v>ALAT KEDOKTERAN</v>
      </c>
      <c r="T607" s="1512">
        <f t="shared" si="237"/>
        <v>5</v>
      </c>
      <c r="U607" s="1608">
        <f t="shared" si="239"/>
        <v>588235.46915732627</v>
      </c>
      <c r="V607" s="1514">
        <f t="shared" si="240"/>
        <v>7</v>
      </c>
      <c r="W607" s="1609">
        <f t="shared" si="241"/>
        <v>2941177.3457866316</v>
      </c>
      <c r="X607" s="1609">
        <f t="shared" si="242"/>
        <v>0</v>
      </c>
      <c r="Y607" s="1609">
        <f t="shared" si="243"/>
        <v>0</v>
      </c>
      <c r="Z607" s="1609">
        <f t="shared" si="244"/>
        <v>0</v>
      </c>
      <c r="AA607" s="1609">
        <f t="shared" si="245"/>
        <v>0</v>
      </c>
      <c r="AB607" s="1609">
        <f t="shared" si="246"/>
        <v>0</v>
      </c>
      <c r="AC607" s="1513">
        <f t="shared" si="247"/>
        <v>0</v>
      </c>
      <c r="AD607" s="1515">
        <f t="shared" si="248"/>
        <v>2007</v>
      </c>
      <c r="AE607" s="1552">
        <f t="shared" si="250"/>
        <v>0</v>
      </c>
      <c r="AF607" s="1516">
        <f t="shared" si="249"/>
        <v>2941177.3457866316</v>
      </c>
      <c r="AG607" s="1550">
        <f t="shared" si="251"/>
        <v>2941177.3457866316</v>
      </c>
      <c r="AH607" s="1546">
        <f t="shared" si="252"/>
        <v>2941177.3457866316</v>
      </c>
      <c r="AI607" s="1546">
        <f t="shared" si="252"/>
        <v>2941177.3457866316</v>
      </c>
      <c r="AJ607" s="1518"/>
      <c r="AK607" s="1518"/>
      <c r="AL607" s="1518"/>
      <c r="AM607" s="1518"/>
      <c r="AN607" s="1518"/>
      <c r="AO607" s="1518"/>
      <c r="AP607" s="1518"/>
    </row>
    <row r="608" spans="1:42" s="1520" customFormat="1" ht="38" customHeight="1">
      <c r="A608" s="1563"/>
      <c r="B608" s="1337" t="s">
        <v>2263</v>
      </c>
      <c r="C608" s="1335" t="s">
        <v>2671</v>
      </c>
      <c r="D608" s="1397" t="s">
        <v>712</v>
      </c>
      <c r="E608" s="1336" t="s">
        <v>839</v>
      </c>
      <c r="F608" s="1336">
        <v>0</v>
      </c>
      <c r="G608" s="1362" t="s">
        <v>1581</v>
      </c>
      <c r="H608" s="1337">
        <v>2007</v>
      </c>
      <c r="I608" s="1336" t="s">
        <v>1654</v>
      </c>
      <c r="J608" s="1362"/>
      <c r="K608" s="1336">
        <v>0</v>
      </c>
      <c r="L608" s="1336">
        <v>0</v>
      </c>
      <c r="M608" s="1336">
        <v>0</v>
      </c>
      <c r="N608" s="1337" t="s">
        <v>204</v>
      </c>
      <c r="O608" s="1631">
        <v>14005607.56482916</v>
      </c>
      <c r="P608" s="1573" t="s">
        <v>123</v>
      </c>
      <c r="Q608" s="1539" t="s">
        <v>3530</v>
      </c>
      <c r="R608" s="1511" t="str">
        <f t="shared" si="238"/>
        <v>2.08.01</v>
      </c>
      <c r="S608" s="1512" t="str">
        <f t="shared" si="236"/>
        <v>ALAT KEDOKTERAN</v>
      </c>
      <c r="T608" s="1512">
        <f t="shared" si="237"/>
        <v>5</v>
      </c>
      <c r="U608" s="1608">
        <f t="shared" si="239"/>
        <v>2801121.5129658319</v>
      </c>
      <c r="V608" s="1514">
        <f t="shared" si="240"/>
        <v>7</v>
      </c>
      <c r="W608" s="1609">
        <f t="shared" si="241"/>
        <v>14005607.56482916</v>
      </c>
      <c r="X608" s="1609">
        <f t="shared" si="242"/>
        <v>0</v>
      </c>
      <c r="Y608" s="1609">
        <f t="shared" si="243"/>
        <v>0</v>
      </c>
      <c r="Z608" s="1609">
        <f t="shared" si="244"/>
        <v>0</v>
      </c>
      <c r="AA608" s="1609">
        <f t="shared" si="245"/>
        <v>0</v>
      </c>
      <c r="AB608" s="1609">
        <f t="shared" si="246"/>
        <v>0</v>
      </c>
      <c r="AC608" s="1513">
        <f t="shared" si="247"/>
        <v>0</v>
      </c>
      <c r="AD608" s="1515">
        <f t="shared" si="248"/>
        <v>2007</v>
      </c>
      <c r="AE608" s="1552">
        <f t="shared" si="250"/>
        <v>0</v>
      </c>
      <c r="AF608" s="1516">
        <f t="shared" si="249"/>
        <v>14005607.56482916</v>
      </c>
      <c r="AG608" s="1550">
        <f t="shared" si="251"/>
        <v>14005607.56482916</v>
      </c>
      <c r="AH608" s="1546">
        <f t="shared" si="252"/>
        <v>14005607.56482916</v>
      </c>
      <c r="AI608" s="1546">
        <f t="shared" si="252"/>
        <v>14005607.56482916</v>
      </c>
      <c r="AJ608" s="1518"/>
      <c r="AK608" s="1518"/>
      <c r="AL608" s="1518"/>
      <c r="AM608" s="1518"/>
      <c r="AN608" s="1518"/>
      <c r="AO608" s="1518"/>
      <c r="AP608" s="1518"/>
    </row>
    <row r="609" spans="1:42" s="1520" customFormat="1" ht="38" customHeight="1">
      <c r="A609" s="1563"/>
      <c r="B609" s="1337" t="s">
        <v>2263</v>
      </c>
      <c r="C609" s="1335" t="s">
        <v>2614</v>
      </c>
      <c r="D609" s="1397" t="s">
        <v>712</v>
      </c>
      <c r="E609" s="1336" t="s">
        <v>842</v>
      </c>
      <c r="F609" s="1336">
        <v>0</v>
      </c>
      <c r="G609" s="1362" t="s">
        <v>1581</v>
      </c>
      <c r="H609" s="1337">
        <v>2007</v>
      </c>
      <c r="I609" s="1336" t="s">
        <v>1654</v>
      </c>
      <c r="J609" s="1362"/>
      <c r="K609" s="1336">
        <v>0</v>
      </c>
      <c r="L609" s="1336">
        <v>0</v>
      </c>
      <c r="M609" s="1336">
        <v>0</v>
      </c>
      <c r="N609" s="1337" t="s">
        <v>204</v>
      </c>
      <c r="O609" s="1631">
        <v>6162467.2402239246</v>
      </c>
      <c r="P609" s="1573" t="s">
        <v>123</v>
      </c>
      <c r="Q609" s="1539" t="s">
        <v>3530</v>
      </c>
      <c r="R609" s="1511" t="str">
        <f t="shared" si="238"/>
        <v>2.08.01</v>
      </c>
      <c r="S609" s="1512" t="str">
        <f t="shared" si="236"/>
        <v>ALAT KEDOKTERAN</v>
      </c>
      <c r="T609" s="1512">
        <f t="shared" si="237"/>
        <v>5</v>
      </c>
      <c r="U609" s="1608">
        <f t="shared" si="239"/>
        <v>1232493.4480447848</v>
      </c>
      <c r="V609" s="1514">
        <f t="shared" si="240"/>
        <v>7</v>
      </c>
      <c r="W609" s="1609">
        <f t="shared" si="241"/>
        <v>6162467.2402239246</v>
      </c>
      <c r="X609" s="1609">
        <f t="shared" si="242"/>
        <v>0</v>
      </c>
      <c r="Y609" s="1609">
        <f t="shared" si="243"/>
        <v>0</v>
      </c>
      <c r="Z609" s="1609">
        <f t="shared" si="244"/>
        <v>0</v>
      </c>
      <c r="AA609" s="1609">
        <f t="shared" si="245"/>
        <v>0</v>
      </c>
      <c r="AB609" s="1609">
        <f t="shared" si="246"/>
        <v>0</v>
      </c>
      <c r="AC609" s="1513">
        <f t="shared" si="247"/>
        <v>0</v>
      </c>
      <c r="AD609" s="1515">
        <f t="shared" si="248"/>
        <v>2007</v>
      </c>
      <c r="AE609" s="1552">
        <f t="shared" si="250"/>
        <v>0</v>
      </c>
      <c r="AF609" s="1516">
        <f t="shared" si="249"/>
        <v>6162467.2402239246</v>
      </c>
      <c r="AG609" s="1550">
        <f t="shared" si="251"/>
        <v>6162467.2402239246</v>
      </c>
      <c r="AH609" s="1546">
        <f t="shared" si="252"/>
        <v>6162467.2402239246</v>
      </c>
      <c r="AI609" s="1546">
        <f t="shared" si="252"/>
        <v>6162467.2402239246</v>
      </c>
      <c r="AJ609" s="1518"/>
      <c r="AK609" s="1518"/>
      <c r="AL609" s="1518"/>
      <c r="AM609" s="1518"/>
      <c r="AN609" s="1518"/>
      <c r="AO609" s="1518"/>
      <c r="AP609" s="1518"/>
    </row>
    <row r="610" spans="1:42" s="1520" customFormat="1" ht="38" customHeight="1">
      <c r="A610" s="1563"/>
      <c r="B610" s="1337" t="s">
        <v>2292</v>
      </c>
      <c r="C610" s="1335" t="s">
        <v>361</v>
      </c>
      <c r="D610" s="1397" t="s">
        <v>733</v>
      </c>
      <c r="E610" s="1336" t="s">
        <v>845</v>
      </c>
      <c r="F610" s="1336">
        <v>0</v>
      </c>
      <c r="G610" s="1362" t="s">
        <v>1581</v>
      </c>
      <c r="H610" s="1337">
        <v>2007</v>
      </c>
      <c r="I610" s="1336" t="s">
        <v>1654</v>
      </c>
      <c r="J610" s="1362"/>
      <c r="K610" s="1336">
        <v>0</v>
      </c>
      <c r="L610" s="1336">
        <v>0</v>
      </c>
      <c r="M610" s="1336">
        <v>0</v>
      </c>
      <c r="N610" s="1337" t="s">
        <v>204</v>
      </c>
      <c r="O610" s="1631">
        <v>16381111.647422204</v>
      </c>
      <c r="P610" s="1573" t="s">
        <v>123</v>
      </c>
      <c r="Q610" s="1539"/>
      <c r="R610" s="1511" t="str">
        <f t="shared" si="238"/>
        <v>2.08.01</v>
      </c>
      <c r="S610" s="1512" t="str">
        <f t="shared" si="236"/>
        <v>ALAT KEDOKTERAN</v>
      </c>
      <c r="T610" s="1512">
        <f t="shared" si="237"/>
        <v>5</v>
      </c>
      <c r="U610" s="1608">
        <f t="shared" si="239"/>
        <v>3276222.3294844409</v>
      </c>
      <c r="V610" s="1514">
        <f t="shared" si="240"/>
        <v>7</v>
      </c>
      <c r="W610" s="1609">
        <f t="shared" si="241"/>
        <v>16381111.647422204</v>
      </c>
      <c r="X610" s="1609">
        <f t="shared" si="242"/>
        <v>0</v>
      </c>
      <c r="Y610" s="1609">
        <f t="shared" si="243"/>
        <v>0</v>
      </c>
      <c r="Z610" s="1609">
        <f t="shared" si="244"/>
        <v>0</v>
      </c>
      <c r="AA610" s="1609">
        <f t="shared" si="245"/>
        <v>0</v>
      </c>
      <c r="AB610" s="1609">
        <f t="shared" si="246"/>
        <v>0</v>
      </c>
      <c r="AC610" s="1513">
        <f t="shared" si="247"/>
        <v>0</v>
      </c>
      <c r="AD610" s="1515">
        <f t="shared" si="248"/>
        <v>2007</v>
      </c>
      <c r="AE610" s="1552">
        <f t="shared" si="250"/>
        <v>0</v>
      </c>
      <c r="AF610" s="1516">
        <f t="shared" si="249"/>
        <v>16381111.647422204</v>
      </c>
      <c r="AG610" s="1550">
        <f t="shared" si="251"/>
        <v>16381111.647422204</v>
      </c>
      <c r="AH610" s="1546">
        <f t="shared" si="252"/>
        <v>16381111.647422204</v>
      </c>
      <c r="AI610" s="1546">
        <f t="shared" si="252"/>
        <v>16381111.647422204</v>
      </c>
      <c r="AJ610" s="1518"/>
      <c r="AK610" s="1518"/>
      <c r="AL610" s="1518"/>
      <c r="AM610" s="1518"/>
      <c r="AN610" s="1518"/>
      <c r="AO610" s="1518"/>
      <c r="AP610" s="1518"/>
    </row>
    <row r="611" spans="1:42" s="1520" customFormat="1" ht="38" customHeight="1">
      <c r="A611" s="1563"/>
      <c r="B611" s="1337" t="s">
        <v>2263</v>
      </c>
      <c r="C611" s="1335" t="s">
        <v>2672</v>
      </c>
      <c r="D611" s="1397" t="s">
        <v>720</v>
      </c>
      <c r="E611" s="1336" t="s">
        <v>1778</v>
      </c>
      <c r="F611" s="1336">
        <v>0</v>
      </c>
      <c r="G611" s="1362" t="s">
        <v>1581</v>
      </c>
      <c r="H611" s="1337">
        <v>2007</v>
      </c>
      <c r="I611" s="1336" t="s">
        <v>1653</v>
      </c>
      <c r="J611" s="1362"/>
      <c r="K611" s="1336">
        <v>0</v>
      </c>
      <c r="L611" s="1336">
        <v>0</v>
      </c>
      <c r="M611" s="1336">
        <v>0</v>
      </c>
      <c r="N611" s="1337" t="s">
        <v>204</v>
      </c>
      <c r="O611" s="1631">
        <v>19386181.321174756</v>
      </c>
      <c r="P611" s="1573" t="s">
        <v>123</v>
      </c>
      <c r="Q611" s="1539" t="s">
        <v>3530</v>
      </c>
      <c r="R611" s="1511" t="str">
        <f t="shared" si="238"/>
        <v>2.08.01</v>
      </c>
      <c r="S611" s="1512" t="str">
        <f t="shared" si="236"/>
        <v>ALAT KEDOKTERAN</v>
      </c>
      <c r="T611" s="1512">
        <f t="shared" si="237"/>
        <v>5</v>
      </c>
      <c r="U611" s="1608">
        <f t="shared" si="239"/>
        <v>3877236.2642349512</v>
      </c>
      <c r="V611" s="1514">
        <f t="shared" si="240"/>
        <v>7</v>
      </c>
      <c r="W611" s="1609">
        <f t="shared" si="241"/>
        <v>19386181.321174756</v>
      </c>
      <c r="X611" s="1609">
        <f t="shared" si="242"/>
        <v>0</v>
      </c>
      <c r="Y611" s="1609">
        <f t="shared" si="243"/>
        <v>0</v>
      </c>
      <c r="Z611" s="1609">
        <f t="shared" si="244"/>
        <v>0</v>
      </c>
      <c r="AA611" s="1609">
        <f t="shared" si="245"/>
        <v>0</v>
      </c>
      <c r="AB611" s="1609">
        <f t="shared" si="246"/>
        <v>0</v>
      </c>
      <c r="AC611" s="1513">
        <f t="shared" si="247"/>
        <v>0</v>
      </c>
      <c r="AD611" s="1515">
        <f t="shared" si="248"/>
        <v>2007</v>
      </c>
      <c r="AE611" s="1552">
        <f t="shared" si="250"/>
        <v>0</v>
      </c>
      <c r="AF611" s="1516">
        <f t="shared" si="249"/>
        <v>19386181.321174756</v>
      </c>
      <c r="AG611" s="1550">
        <f t="shared" si="251"/>
        <v>19386181.321174756</v>
      </c>
      <c r="AH611" s="1546">
        <f t="shared" si="252"/>
        <v>19386181.321174756</v>
      </c>
      <c r="AI611" s="1546">
        <f t="shared" si="252"/>
        <v>19386181.321174756</v>
      </c>
      <c r="AJ611" s="1518"/>
      <c r="AK611" s="1518"/>
      <c r="AL611" s="1518"/>
      <c r="AM611" s="1518"/>
      <c r="AN611" s="1518"/>
      <c r="AO611" s="1518"/>
      <c r="AP611" s="1518"/>
    </row>
    <row r="612" spans="1:42" s="1520" customFormat="1" ht="38" customHeight="1">
      <c r="A612" s="1563"/>
      <c r="B612" s="1337" t="s">
        <v>2263</v>
      </c>
      <c r="C612" s="1335" t="s">
        <v>2673</v>
      </c>
      <c r="D612" s="1397" t="s">
        <v>715</v>
      </c>
      <c r="E612" s="1336" t="s">
        <v>1779</v>
      </c>
      <c r="F612" s="1336">
        <v>0</v>
      </c>
      <c r="G612" s="1362"/>
      <c r="H612" s="1337">
        <v>2007</v>
      </c>
      <c r="I612" s="1336" t="s">
        <v>1653</v>
      </c>
      <c r="J612" s="1362"/>
      <c r="K612" s="1336">
        <v>0</v>
      </c>
      <c r="L612" s="1336">
        <v>0</v>
      </c>
      <c r="M612" s="1336">
        <v>0</v>
      </c>
      <c r="N612" s="1337" t="s">
        <v>204</v>
      </c>
      <c r="O612" s="1631">
        <v>11364114.663479589</v>
      </c>
      <c r="P612" s="1573" t="s">
        <v>123</v>
      </c>
      <c r="Q612" s="1539" t="s">
        <v>3530</v>
      </c>
      <c r="R612" s="1511" t="str">
        <f t="shared" si="238"/>
        <v>2.08.01</v>
      </c>
      <c r="S612" s="1512" t="str">
        <f t="shared" si="236"/>
        <v>ALAT KEDOKTERAN</v>
      </c>
      <c r="T612" s="1512">
        <f t="shared" si="237"/>
        <v>5</v>
      </c>
      <c r="U612" s="1608">
        <f t="shared" si="239"/>
        <v>2272822.9326959178</v>
      </c>
      <c r="V612" s="1514">
        <f t="shared" si="240"/>
        <v>7</v>
      </c>
      <c r="W612" s="1609">
        <f t="shared" si="241"/>
        <v>11364114.663479589</v>
      </c>
      <c r="X612" s="1609">
        <f t="shared" si="242"/>
        <v>0</v>
      </c>
      <c r="Y612" s="1609">
        <f t="shared" si="243"/>
        <v>0</v>
      </c>
      <c r="Z612" s="1609">
        <f t="shared" si="244"/>
        <v>0</v>
      </c>
      <c r="AA612" s="1609">
        <f t="shared" si="245"/>
        <v>0</v>
      </c>
      <c r="AB612" s="1609">
        <f t="shared" si="246"/>
        <v>0</v>
      </c>
      <c r="AC612" s="1513">
        <f t="shared" si="247"/>
        <v>0</v>
      </c>
      <c r="AD612" s="1515">
        <f t="shared" si="248"/>
        <v>2007</v>
      </c>
      <c r="AE612" s="1552">
        <f t="shared" si="250"/>
        <v>0</v>
      </c>
      <c r="AF612" s="1516">
        <f t="shared" si="249"/>
        <v>11364114.663479589</v>
      </c>
      <c r="AG612" s="1550">
        <f t="shared" si="251"/>
        <v>11364114.663479589</v>
      </c>
      <c r="AH612" s="1546">
        <f t="shared" si="252"/>
        <v>11364114.663479589</v>
      </c>
      <c r="AI612" s="1546">
        <f t="shared" si="252"/>
        <v>11364114.663479589</v>
      </c>
      <c r="AJ612" s="1518"/>
      <c r="AK612" s="1518"/>
      <c r="AL612" s="1518"/>
      <c r="AM612" s="1518"/>
      <c r="AN612" s="1518"/>
      <c r="AO612" s="1518"/>
      <c r="AP612" s="1518"/>
    </row>
    <row r="613" spans="1:42" s="1520" customFormat="1" ht="38" customHeight="1">
      <c r="A613" s="1563"/>
      <c r="B613" s="1337" t="s">
        <v>2263</v>
      </c>
      <c r="C613" s="1335" t="s">
        <v>2674</v>
      </c>
      <c r="D613" s="1397" t="s">
        <v>1780</v>
      </c>
      <c r="E613" s="1336" t="s">
        <v>1781</v>
      </c>
      <c r="F613" s="1336">
        <v>0</v>
      </c>
      <c r="G613" s="1362"/>
      <c r="H613" s="1337">
        <v>2007</v>
      </c>
      <c r="I613" s="1336" t="s">
        <v>1653</v>
      </c>
      <c r="J613" s="1362"/>
      <c r="K613" s="1336">
        <v>0</v>
      </c>
      <c r="L613" s="1336">
        <v>0</v>
      </c>
      <c r="M613" s="1336">
        <v>0</v>
      </c>
      <c r="N613" s="1337" t="s">
        <v>204</v>
      </c>
      <c r="O613" s="1631">
        <v>119323203.96653569</v>
      </c>
      <c r="P613" s="1573" t="s">
        <v>123</v>
      </c>
      <c r="Q613" s="1539" t="s">
        <v>3530</v>
      </c>
      <c r="R613" s="1511" t="str">
        <f t="shared" si="238"/>
        <v>2.08.01</v>
      </c>
      <c r="S613" s="1512" t="str">
        <f t="shared" si="236"/>
        <v>ALAT KEDOKTERAN</v>
      </c>
      <c r="T613" s="1512">
        <f t="shared" si="237"/>
        <v>5</v>
      </c>
      <c r="U613" s="1608">
        <f t="shared" si="239"/>
        <v>23864640.793307137</v>
      </c>
      <c r="V613" s="1514">
        <f t="shared" si="240"/>
        <v>7</v>
      </c>
      <c r="W613" s="1609">
        <f t="shared" si="241"/>
        <v>119323203.96653569</v>
      </c>
      <c r="X613" s="1609">
        <f t="shared" si="242"/>
        <v>0</v>
      </c>
      <c r="Y613" s="1609">
        <f t="shared" si="243"/>
        <v>0</v>
      </c>
      <c r="Z613" s="1609">
        <f t="shared" si="244"/>
        <v>0</v>
      </c>
      <c r="AA613" s="1609">
        <f t="shared" si="245"/>
        <v>0</v>
      </c>
      <c r="AB613" s="1609">
        <f t="shared" si="246"/>
        <v>0</v>
      </c>
      <c r="AC613" s="1513">
        <f t="shared" si="247"/>
        <v>0</v>
      </c>
      <c r="AD613" s="1515">
        <f t="shared" si="248"/>
        <v>2007</v>
      </c>
      <c r="AE613" s="1552">
        <f t="shared" si="250"/>
        <v>0</v>
      </c>
      <c r="AF613" s="1516">
        <f t="shared" si="249"/>
        <v>119323203.96653569</v>
      </c>
      <c r="AG613" s="1550">
        <f t="shared" si="251"/>
        <v>119323203.96653569</v>
      </c>
      <c r="AH613" s="1546">
        <f t="shared" si="252"/>
        <v>119323203.96653569</v>
      </c>
      <c r="AI613" s="1546">
        <f t="shared" si="252"/>
        <v>119323203.96653569</v>
      </c>
      <c r="AJ613" s="1518"/>
      <c r="AK613" s="1518"/>
      <c r="AL613" s="1518"/>
      <c r="AM613" s="1518"/>
      <c r="AN613" s="1518"/>
      <c r="AO613" s="1518"/>
      <c r="AP613" s="1518"/>
    </row>
    <row r="614" spans="1:42" s="1520" customFormat="1" ht="38" customHeight="1">
      <c r="A614" s="1563"/>
      <c r="B614" s="1337" t="s">
        <v>2263</v>
      </c>
      <c r="C614" s="1335" t="s">
        <v>2675</v>
      </c>
      <c r="D614" s="1397" t="s">
        <v>712</v>
      </c>
      <c r="E614" s="1336" t="s">
        <v>1782</v>
      </c>
      <c r="F614" s="1336">
        <v>0</v>
      </c>
      <c r="G614" s="1362" t="s">
        <v>1581</v>
      </c>
      <c r="H614" s="1337">
        <v>2007</v>
      </c>
      <c r="I614" s="1336" t="s">
        <v>1653</v>
      </c>
      <c r="J614" s="1362"/>
      <c r="K614" s="1336">
        <v>0</v>
      </c>
      <c r="L614" s="1336">
        <v>0</v>
      </c>
      <c r="M614" s="1336">
        <v>0</v>
      </c>
      <c r="N614" s="1337" t="s">
        <v>204</v>
      </c>
      <c r="O614" s="1631">
        <v>13801740.640875835</v>
      </c>
      <c r="P614" s="1573" t="s">
        <v>123</v>
      </c>
      <c r="Q614" s="1539"/>
      <c r="R614" s="1511" t="str">
        <f t="shared" si="238"/>
        <v>2.08.01</v>
      </c>
      <c r="S614" s="1512" t="str">
        <f t="shared" si="236"/>
        <v>ALAT KEDOKTERAN</v>
      </c>
      <c r="T614" s="1512">
        <f t="shared" si="237"/>
        <v>5</v>
      </c>
      <c r="U614" s="1608">
        <f t="shared" si="239"/>
        <v>2760348.1281751669</v>
      </c>
      <c r="V614" s="1514">
        <f t="shared" si="240"/>
        <v>7</v>
      </c>
      <c r="W614" s="1609">
        <f t="shared" si="241"/>
        <v>13801740.640875835</v>
      </c>
      <c r="X614" s="1609">
        <f t="shared" si="242"/>
        <v>0</v>
      </c>
      <c r="Y614" s="1609">
        <f t="shared" si="243"/>
        <v>0</v>
      </c>
      <c r="Z614" s="1609">
        <f t="shared" si="244"/>
        <v>0</v>
      </c>
      <c r="AA614" s="1609">
        <f t="shared" si="245"/>
        <v>0</v>
      </c>
      <c r="AB614" s="1609">
        <f t="shared" si="246"/>
        <v>0</v>
      </c>
      <c r="AC614" s="1513">
        <f t="shared" si="247"/>
        <v>0</v>
      </c>
      <c r="AD614" s="1515">
        <f t="shared" si="248"/>
        <v>2007</v>
      </c>
      <c r="AE614" s="1552">
        <f t="shared" si="250"/>
        <v>0</v>
      </c>
      <c r="AF614" s="1516">
        <f t="shared" si="249"/>
        <v>13801740.640875835</v>
      </c>
      <c r="AG614" s="1550">
        <f t="shared" si="251"/>
        <v>13801740.640875835</v>
      </c>
      <c r="AH614" s="1546">
        <f t="shared" si="252"/>
        <v>13801740.640875835</v>
      </c>
      <c r="AI614" s="1546">
        <f t="shared" si="252"/>
        <v>13801740.640875835</v>
      </c>
      <c r="AJ614" s="1518"/>
      <c r="AK614" s="1518"/>
      <c r="AL614" s="1518"/>
      <c r="AM614" s="1518"/>
      <c r="AN614" s="1518"/>
      <c r="AO614" s="1518"/>
      <c r="AP614" s="1518"/>
    </row>
    <row r="615" spans="1:42" s="1520" customFormat="1" ht="38" customHeight="1">
      <c r="A615" s="1563"/>
      <c r="B615" s="1337" t="s">
        <v>2263</v>
      </c>
      <c r="C615" s="1335" t="s">
        <v>2676</v>
      </c>
      <c r="D615" s="1397" t="s">
        <v>1763</v>
      </c>
      <c r="E615" s="1336" t="s">
        <v>1783</v>
      </c>
      <c r="F615" s="1336">
        <v>0</v>
      </c>
      <c r="G615" s="1362" t="s">
        <v>1581</v>
      </c>
      <c r="H615" s="1337">
        <v>2007</v>
      </c>
      <c r="I615" s="1336" t="s">
        <v>1653</v>
      </c>
      <c r="J615" s="1362"/>
      <c r="K615" s="1336">
        <v>0</v>
      </c>
      <c r="L615" s="1336">
        <v>0</v>
      </c>
      <c r="M615" s="1336">
        <v>0</v>
      </c>
      <c r="N615" s="1337" t="s">
        <v>204</v>
      </c>
      <c r="O615" s="1631">
        <v>117811510.11819787</v>
      </c>
      <c r="P615" s="1573" t="s">
        <v>123</v>
      </c>
      <c r="Q615" s="1539"/>
      <c r="R615" s="1511" t="str">
        <f t="shared" si="238"/>
        <v>2.08.01</v>
      </c>
      <c r="S615" s="1512" t="str">
        <f t="shared" si="236"/>
        <v>ALAT KEDOKTERAN</v>
      </c>
      <c r="T615" s="1512">
        <f t="shared" si="237"/>
        <v>5</v>
      </c>
      <c r="U615" s="1608">
        <f t="shared" si="239"/>
        <v>23562302.023639575</v>
      </c>
      <c r="V615" s="1514">
        <f t="shared" si="240"/>
        <v>7</v>
      </c>
      <c r="W615" s="1609">
        <f t="shared" si="241"/>
        <v>117811510.11819787</v>
      </c>
      <c r="X615" s="1609">
        <f t="shared" si="242"/>
        <v>0</v>
      </c>
      <c r="Y615" s="1609">
        <f t="shared" si="243"/>
        <v>0</v>
      </c>
      <c r="Z615" s="1609">
        <f t="shared" si="244"/>
        <v>0</v>
      </c>
      <c r="AA615" s="1609">
        <f t="shared" si="245"/>
        <v>0</v>
      </c>
      <c r="AB615" s="1609">
        <f t="shared" si="246"/>
        <v>0</v>
      </c>
      <c r="AC615" s="1513">
        <f t="shared" si="247"/>
        <v>0</v>
      </c>
      <c r="AD615" s="1515">
        <f t="shared" si="248"/>
        <v>2007</v>
      </c>
      <c r="AE615" s="1552">
        <f t="shared" si="250"/>
        <v>0</v>
      </c>
      <c r="AF615" s="1516">
        <f t="shared" si="249"/>
        <v>117811510.11819787</v>
      </c>
      <c r="AG615" s="1550">
        <f t="shared" si="251"/>
        <v>117811510.11819787</v>
      </c>
      <c r="AH615" s="1546">
        <f t="shared" si="252"/>
        <v>117811510.11819787</v>
      </c>
      <c r="AI615" s="1546">
        <f t="shared" si="252"/>
        <v>117811510.11819787</v>
      </c>
      <c r="AJ615" s="1518"/>
      <c r="AK615" s="1518"/>
      <c r="AL615" s="1518"/>
      <c r="AM615" s="1518"/>
      <c r="AN615" s="1518"/>
      <c r="AO615" s="1518"/>
      <c r="AP615" s="1518"/>
    </row>
    <row r="616" spans="1:42" s="1520" customFormat="1" ht="38" customHeight="1">
      <c r="A616" s="1563"/>
      <c r="B616" s="1337" t="s">
        <v>2263</v>
      </c>
      <c r="C616" s="1335" t="s">
        <v>2677</v>
      </c>
      <c r="D616" s="1397" t="s">
        <v>716</v>
      </c>
      <c r="E616" s="1336" t="s">
        <v>1784</v>
      </c>
      <c r="F616" s="1336">
        <v>0</v>
      </c>
      <c r="G616" s="1362" t="s">
        <v>238</v>
      </c>
      <c r="H616" s="1337">
        <v>2007</v>
      </c>
      <c r="I616" s="1336" t="s">
        <v>1653</v>
      </c>
      <c r="J616" s="1362"/>
      <c r="K616" s="1336">
        <v>0</v>
      </c>
      <c r="L616" s="1336">
        <v>0</v>
      </c>
      <c r="M616" s="1336">
        <v>0</v>
      </c>
      <c r="N616" s="1337" t="s">
        <v>204</v>
      </c>
      <c r="O616" s="1631">
        <v>74584522.404981077</v>
      </c>
      <c r="P616" s="1573" t="s">
        <v>123</v>
      </c>
      <c r="Q616" s="1539"/>
      <c r="R616" s="1511" t="str">
        <f t="shared" si="238"/>
        <v>2.08.01</v>
      </c>
      <c r="S616" s="1512" t="str">
        <f t="shared" si="236"/>
        <v>ALAT KEDOKTERAN</v>
      </c>
      <c r="T616" s="1512">
        <f t="shared" si="237"/>
        <v>5</v>
      </c>
      <c r="U616" s="1608">
        <f t="shared" si="239"/>
        <v>14916904.480996216</v>
      </c>
      <c r="V616" s="1514">
        <f t="shared" si="240"/>
        <v>7</v>
      </c>
      <c r="W616" s="1609">
        <f t="shared" si="241"/>
        <v>74584522.404981077</v>
      </c>
      <c r="X616" s="1609">
        <f t="shared" si="242"/>
        <v>0</v>
      </c>
      <c r="Y616" s="1609">
        <f t="shared" si="243"/>
        <v>0</v>
      </c>
      <c r="Z616" s="1609">
        <f t="shared" si="244"/>
        <v>0</v>
      </c>
      <c r="AA616" s="1609">
        <f t="shared" si="245"/>
        <v>0</v>
      </c>
      <c r="AB616" s="1609">
        <f t="shared" si="246"/>
        <v>0</v>
      </c>
      <c r="AC616" s="1513">
        <f t="shared" si="247"/>
        <v>0</v>
      </c>
      <c r="AD616" s="1515">
        <f t="shared" si="248"/>
        <v>2007</v>
      </c>
      <c r="AE616" s="1552">
        <f t="shared" si="250"/>
        <v>0</v>
      </c>
      <c r="AF616" s="1516">
        <f t="shared" si="249"/>
        <v>74584522.404981077</v>
      </c>
      <c r="AG616" s="1550">
        <f t="shared" si="251"/>
        <v>74584522.404981077</v>
      </c>
      <c r="AH616" s="1546">
        <f t="shared" si="252"/>
        <v>74584522.404981077</v>
      </c>
      <c r="AI616" s="1546">
        <f t="shared" si="252"/>
        <v>74584522.404981077</v>
      </c>
      <c r="AJ616" s="1518"/>
      <c r="AK616" s="1518"/>
      <c r="AL616" s="1518"/>
      <c r="AM616" s="1518"/>
      <c r="AN616" s="1518"/>
      <c r="AO616" s="1518"/>
      <c r="AP616" s="1518"/>
    </row>
    <row r="617" spans="1:42" s="1520" customFormat="1" ht="38" customHeight="1">
      <c r="A617" s="1563"/>
      <c r="B617" s="1337" t="s">
        <v>2905</v>
      </c>
      <c r="C617" s="1335" t="s">
        <v>2678</v>
      </c>
      <c r="D617" s="1397" t="s">
        <v>713</v>
      </c>
      <c r="E617" s="1336" t="s">
        <v>1785</v>
      </c>
      <c r="F617" s="1336">
        <v>0</v>
      </c>
      <c r="G617" s="1362" t="s">
        <v>238</v>
      </c>
      <c r="H617" s="1337">
        <v>2007</v>
      </c>
      <c r="I617" s="1336" t="s">
        <v>1658</v>
      </c>
      <c r="J617" s="1362"/>
      <c r="K617" s="1336">
        <v>0</v>
      </c>
      <c r="L617" s="1336">
        <v>0</v>
      </c>
      <c r="M617" s="1336">
        <v>0</v>
      </c>
      <c r="N617" s="1337" t="s">
        <v>204</v>
      </c>
      <c r="O617" s="1631">
        <v>39134193.264338896</v>
      </c>
      <c r="P617" s="1573" t="s">
        <v>123</v>
      </c>
      <c r="Q617" s="1539" t="s">
        <v>3530</v>
      </c>
      <c r="R617" s="1511" t="str">
        <f t="shared" si="238"/>
        <v>2.08.01</v>
      </c>
      <c r="S617" s="1512" t="str">
        <f t="shared" si="236"/>
        <v>ALAT KEDOKTERAN</v>
      </c>
      <c r="T617" s="1512">
        <f t="shared" si="237"/>
        <v>5</v>
      </c>
      <c r="U617" s="1608">
        <f t="shared" si="239"/>
        <v>7826838.6528677791</v>
      </c>
      <c r="V617" s="1514">
        <f t="shared" si="240"/>
        <v>7</v>
      </c>
      <c r="W617" s="1609">
        <f t="shared" si="241"/>
        <v>39134193.264338896</v>
      </c>
      <c r="X617" s="1609">
        <f t="shared" si="242"/>
        <v>0</v>
      </c>
      <c r="Y617" s="1609">
        <f t="shared" si="243"/>
        <v>0</v>
      </c>
      <c r="Z617" s="1609">
        <f t="shared" si="244"/>
        <v>0</v>
      </c>
      <c r="AA617" s="1609">
        <f t="shared" si="245"/>
        <v>0</v>
      </c>
      <c r="AB617" s="1609">
        <f t="shared" si="246"/>
        <v>0</v>
      </c>
      <c r="AC617" s="1513">
        <f t="shared" si="247"/>
        <v>0</v>
      </c>
      <c r="AD617" s="1515">
        <f t="shared" si="248"/>
        <v>2007</v>
      </c>
      <c r="AE617" s="1552">
        <f t="shared" si="250"/>
        <v>0</v>
      </c>
      <c r="AF617" s="1516">
        <f t="shared" si="249"/>
        <v>39134193.264338896</v>
      </c>
      <c r="AG617" s="1550">
        <f t="shared" si="251"/>
        <v>39134193.264338896</v>
      </c>
      <c r="AH617" s="1546">
        <f t="shared" si="252"/>
        <v>39134193.264338896</v>
      </c>
      <c r="AI617" s="1546">
        <f t="shared" si="252"/>
        <v>39134193.264338896</v>
      </c>
      <c r="AJ617" s="1518"/>
      <c r="AK617" s="1518"/>
      <c r="AL617" s="1518"/>
      <c r="AM617" s="1518"/>
      <c r="AN617" s="1518"/>
      <c r="AO617" s="1518"/>
      <c r="AP617" s="1518"/>
    </row>
    <row r="618" spans="1:42" s="1520" customFormat="1" ht="38" customHeight="1">
      <c r="A618" s="1563"/>
      <c r="B618" s="1337" t="s">
        <v>2905</v>
      </c>
      <c r="C618" s="1335" t="s">
        <v>2679</v>
      </c>
      <c r="D618" s="1397" t="s">
        <v>720</v>
      </c>
      <c r="E618" s="1336" t="s">
        <v>837</v>
      </c>
      <c r="F618" s="1336">
        <v>0</v>
      </c>
      <c r="G618" s="1362" t="s">
        <v>225</v>
      </c>
      <c r="H618" s="1337">
        <v>2007</v>
      </c>
      <c r="I618" s="1336">
        <v>0</v>
      </c>
      <c r="J618" s="1362"/>
      <c r="K618" s="1336">
        <v>0</v>
      </c>
      <c r="L618" s="1336">
        <v>0</v>
      </c>
      <c r="M618" s="1336">
        <v>0</v>
      </c>
      <c r="N618" s="1337" t="s">
        <v>204</v>
      </c>
      <c r="O618" s="1631">
        <v>51540638.310996667</v>
      </c>
      <c r="P618" s="1573" t="s">
        <v>123</v>
      </c>
      <c r="Q618" s="1539" t="s">
        <v>3530</v>
      </c>
      <c r="R618" s="1511" t="str">
        <f t="shared" si="238"/>
        <v>2.08.01</v>
      </c>
      <c r="S618" s="1512" t="str">
        <f t="shared" si="236"/>
        <v>ALAT KEDOKTERAN</v>
      </c>
      <c r="T618" s="1512">
        <f t="shared" si="237"/>
        <v>5</v>
      </c>
      <c r="U618" s="1608">
        <f t="shared" si="239"/>
        <v>10308127.662199333</v>
      </c>
      <c r="V618" s="1514">
        <f t="shared" si="240"/>
        <v>7</v>
      </c>
      <c r="W618" s="1609">
        <f t="shared" si="241"/>
        <v>51540638.310996667</v>
      </c>
      <c r="X618" s="1609">
        <f t="shared" si="242"/>
        <v>0</v>
      </c>
      <c r="Y618" s="1609">
        <f t="shared" si="243"/>
        <v>0</v>
      </c>
      <c r="Z618" s="1609">
        <f t="shared" si="244"/>
        <v>0</v>
      </c>
      <c r="AA618" s="1609">
        <f t="shared" si="245"/>
        <v>0</v>
      </c>
      <c r="AB618" s="1609">
        <f t="shared" si="246"/>
        <v>0</v>
      </c>
      <c r="AC618" s="1513">
        <f t="shared" si="247"/>
        <v>0</v>
      </c>
      <c r="AD618" s="1515">
        <f t="shared" si="248"/>
        <v>2007</v>
      </c>
      <c r="AE618" s="1552">
        <f t="shared" si="250"/>
        <v>0</v>
      </c>
      <c r="AF618" s="1516">
        <f t="shared" si="249"/>
        <v>51540638.310996667</v>
      </c>
      <c r="AG618" s="1550">
        <f t="shared" si="251"/>
        <v>51540638.310996667</v>
      </c>
      <c r="AH618" s="1546">
        <f t="shared" si="252"/>
        <v>51540638.310996667</v>
      </c>
      <c r="AI618" s="1546">
        <f t="shared" si="252"/>
        <v>51540638.310996667</v>
      </c>
      <c r="AJ618" s="1518"/>
      <c r="AK618" s="1518"/>
      <c r="AL618" s="1518"/>
      <c r="AM618" s="1518"/>
      <c r="AN618" s="1518"/>
      <c r="AO618" s="1518"/>
      <c r="AP618" s="1518"/>
    </row>
    <row r="619" spans="1:42" s="1520" customFormat="1" ht="38" customHeight="1">
      <c r="A619" s="1563"/>
      <c r="B619" s="1337" t="s">
        <v>2263</v>
      </c>
      <c r="C619" s="1335" t="s">
        <v>2680</v>
      </c>
      <c r="D619" s="1397" t="s">
        <v>1786</v>
      </c>
      <c r="E619" s="1336" t="s">
        <v>1787</v>
      </c>
      <c r="F619" s="1336">
        <v>0</v>
      </c>
      <c r="G619" s="1362" t="s">
        <v>1587</v>
      </c>
      <c r="H619" s="1337">
        <v>2007</v>
      </c>
      <c r="I619" s="1336" t="s">
        <v>1654</v>
      </c>
      <c r="J619" s="1362"/>
      <c r="K619" s="1336">
        <v>0</v>
      </c>
      <c r="L619" s="1336">
        <v>0</v>
      </c>
      <c r="M619" s="1336">
        <v>0</v>
      </c>
      <c r="N619" s="1337" t="s">
        <v>204</v>
      </c>
      <c r="O619" s="1631">
        <v>96582683.153479204</v>
      </c>
      <c r="P619" s="1573" t="s">
        <v>123</v>
      </c>
      <c r="Q619" s="1539" t="s">
        <v>3530</v>
      </c>
      <c r="R619" s="1511" t="str">
        <f t="shared" si="238"/>
        <v>2.08.01</v>
      </c>
      <c r="S619" s="1512" t="str">
        <f t="shared" si="236"/>
        <v>ALAT KEDOKTERAN</v>
      </c>
      <c r="T619" s="1512">
        <f t="shared" si="237"/>
        <v>5</v>
      </c>
      <c r="U619" s="1608">
        <f t="shared" si="239"/>
        <v>19316536.630695842</v>
      </c>
      <c r="V619" s="1514">
        <f t="shared" si="240"/>
        <v>7</v>
      </c>
      <c r="W619" s="1609">
        <f t="shared" si="241"/>
        <v>96582683.153479204</v>
      </c>
      <c r="X619" s="1609">
        <f t="shared" si="242"/>
        <v>0</v>
      </c>
      <c r="Y619" s="1609">
        <f t="shared" si="243"/>
        <v>0</v>
      </c>
      <c r="Z619" s="1609">
        <f t="shared" si="244"/>
        <v>0</v>
      </c>
      <c r="AA619" s="1609">
        <f t="shared" si="245"/>
        <v>0</v>
      </c>
      <c r="AB619" s="1609">
        <f t="shared" si="246"/>
        <v>0</v>
      </c>
      <c r="AC619" s="1513">
        <f t="shared" si="247"/>
        <v>0</v>
      </c>
      <c r="AD619" s="1515">
        <f t="shared" si="248"/>
        <v>2007</v>
      </c>
      <c r="AE619" s="1552">
        <f t="shared" si="250"/>
        <v>0</v>
      </c>
      <c r="AF619" s="1516">
        <f t="shared" si="249"/>
        <v>96582683.153479204</v>
      </c>
      <c r="AG619" s="1550">
        <f t="shared" si="251"/>
        <v>96582683.153479204</v>
      </c>
      <c r="AH619" s="1546">
        <f t="shared" si="252"/>
        <v>96582683.153479204</v>
      </c>
      <c r="AI619" s="1546">
        <f t="shared" si="252"/>
        <v>96582683.153479204</v>
      </c>
      <c r="AJ619" s="1518"/>
      <c r="AK619" s="1518"/>
      <c r="AL619" s="1518"/>
      <c r="AM619" s="1518"/>
      <c r="AN619" s="1518"/>
      <c r="AO619" s="1518"/>
      <c r="AP619" s="1518"/>
    </row>
    <row r="620" spans="1:42" s="1520" customFormat="1" ht="38" customHeight="1">
      <c r="A620" s="1563"/>
      <c r="B620" s="1337" t="s">
        <v>2905</v>
      </c>
      <c r="C620" s="1335" t="s">
        <v>2681</v>
      </c>
      <c r="D620" s="1397" t="s">
        <v>716</v>
      </c>
      <c r="E620" s="1336" t="s">
        <v>1788</v>
      </c>
      <c r="F620" s="1336">
        <v>0</v>
      </c>
      <c r="G620" s="1362"/>
      <c r="H620" s="1337">
        <v>2007</v>
      </c>
      <c r="I620" s="1336" t="s">
        <v>1653</v>
      </c>
      <c r="J620" s="1362"/>
      <c r="K620" s="1336">
        <v>0</v>
      </c>
      <c r="L620" s="1336">
        <v>0</v>
      </c>
      <c r="M620" s="1336">
        <v>0</v>
      </c>
      <c r="N620" s="1337" t="s">
        <v>204</v>
      </c>
      <c r="O620" s="1631">
        <v>22524370.129335117</v>
      </c>
      <c r="P620" s="1573" t="s">
        <v>123</v>
      </c>
      <c r="Q620" s="1539" t="s">
        <v>3530</v>
      </c>
      <c r="R620" s="1511" t="str">
        <f t="shared" si="238"/>
        <v>2.08.01</v>
      </c>
      <c r="S620" s="1512" t="str">
        <f t="shared" si="236"/>
        <v>ALAT KEDOKTERAN</v>
      </c>
      <c r="T620" s="1512">
        <f t="shared" si="237"/>
        <v>5</v>
      </c>
      <c r="U620" s="1608">
        <f t="shared" si="239"/>
        <v>4504874.0258670235</v>
      </c>
      <c r="V620" s="1514">
        <f t="shared" si="240"/>
        <v>7</v>
      </c>
      <c r="W620" s="1609">
        <f t="shared" si="241"/>
        <v>22524370.129335117</v>
      </c>
      <c r="X620" s="1609">
        <f t="shared" si="242"/>
        <v>0</v>
      </c>
      <c r="Y620" s="1609">
        <f t="shared" si="243"/>
        <v>0</v>
      </c>
      <c r="Z620" s="1609">
        <f t="shared" si="244"/>
        <v>0</v>
      </c>
      <c r="AA620" s="1609">
        <f t="shared" si="245"/>
        <v>0</v>
      </c>
      <c r="AB620" s="1609">
        <f t="shared" si="246"/>
        <v>0</v>
      </c>
      <c r="AC620" s="1513">
        <f t="shared" si="247"/>
        <v>0</v>
      </c>
      <c r="AD620" s="1515">
        <f t="shared" si="248"/>
        <v>2007</v>
      </c>
      <c r="AE620" s="1552">
        <f t="shared" si="250"/>
        <v>0</v>
      </c>
      <c r="AF620" s="1516">
        <f t="shared" si="249"/>
        <v>22524370.129335117</v>
      </c>
      <c r="AG620" s="1550">
        <f t="shared" si="251"/>
        <v>22524370.129335117</v>
      </c>
      <c r="AH620" s="1546">
        <f t="shared" si="252"/>
        <v>22524370.129335117</v>
      </c>
      <c r="AI620" s="1546">
        <f t="shared" si="252"/>
        <v>22524370.129335117</v>
      </c>
      <c r="AJ620" s="1518"/>
      <c r="AK620" s="1518"/>
      <c r="AL620" s="1518"/>
      <c r="AM620" s="1518"/>
      <c r="AN620" s="1518"/>
      <c r="AO620" s="1518"/>
      <c r="AP620" s="1518"/>
    </row>
    <row r="621" spans="1:42" s="1520" customFormat="1" ht="38" customHeight="1">
      <c r="A621" s="1563"/>
      <c r="B621" s="1337" t="s">
        <v>2263</v>
      </c>
      <c r="C621" s="1335" t="s">
        <v>2682</v>
      </c>
      <c r="D621" s="1337" t="s">
        <v>713</v>
      </c>
      <c r="E621" s="1336" t="s">
        <v>1789</v>
      </c>
      <c r="F621" s="1336">
        <v>0</v>
      </c>
      <c r="G621" s="1362" t="s">
        <v>1591</v>
      </c>
      <c r="H621" s="1337">
        <v>2007</v>
      </c>
      <c r="I621" s="1336" t="s">
        <v>1655</v>
      </c>
      <c r="J621" s="1362"/>
      <c r="K621" s="1336">
        <v>0</v>
      </c>
      <c r="L621" s="1336">
        <v>0</v>
      </c>
      <c r="M621" s="1336">
        <v>0</v>
      </c>
      <c r="N621" s="1337" t="s">
        <v>204</v>
      </c>
      <c r="O621" s="1631">
        <v>287117526.84288126</v>
      </c>
      <c r="P621" s="1573" t="s">
        <v>123</v>
      </c>
      <c r="Q621" s="1539" t="s">
        <v>3530</v>
      </c>
      <c r="R621" s="1511" t="str">
        <f t="shared" si="238"/>
        <v>2.08.01</v>
      </c>
      <c r="S621" s="1512" t="str">
        <f t="shared" si="236"/>
        <v>ALAT KEDOKTERAN</v>
      </c>
      <c r="T621" s="1512">
        <f t="shared" si="237"/>
        <v>5</v>
      </c>
      <c r="U621" s="1608">
        <f t="shared" si="239"/>
        <v>57423505.368576251</v>
      </c>
      <c r="V621" s="1514">
        <f t="shared" si="240"/>
        <v>7</v>
      </c>
      <c r="W621" s="1609">
        <f t="shared" si="241"/>
        <v>287117526.84288126</v>
      </c>
      <c r="X621" s="1609">
        <f t="shared" si="242"/>
        <v>0</v>
      </c>
      <c r="Y621" s="1609">
        <f t="shared" si="243"/>
        <v>0</v>
      </c>
      <c r="Z621" s="1609">
        <f t="shared" si="244"/>
        <v>0</v>
      </c>
      <c r="AA621" s="1609">
        <f t="shared" si="245"/>
        <v>0</v>
      </c>
      <c r="AB621" s="1609">
        <f t="shared" si="246"/>
        <v>0</v>
      </c>
      <c r="AC621" s="1513">
        <f t="shared" si="247"/>
        <v>0</v>
      </c>
      <c r="AD621" s="1515">
        <f t="shared" si="248"/>
        <v>2007</v>
      </c>
      <c r="AE621" s="1552">
        <f t="shared" si="250"/>
        <v>0</v>
      </c>
      <c r="AF621" s="1516">
        <f t="shared" si="249"/>
        <v>287117526.84288126</v>
      </c>
      <c r="AG621" s="1550">
        <f t="shared" si="251"/>
        <v>287117526.84288126</v>
      </c>
      <c r="AH621" s="1546">
        <f t="shared" si="252"/>
        <v>287117526.84288126</v>
      </c>
      <c r="AI621" s="1546">
        <f t="shared" si="252"/>
        <v>287117526.84288126</v>
      </c>
      <c r="AJ621" s="1518"/>
      <c r="AK621" s="1518"/>
      <c r="AL621" s="1518"/>
      <c r="AM621" s="1518"/>
      <c r="AN621" s="1518"/>
      <c r="AO621" s="1518"/>
      <c r="AP621" s="1518"/>
    </row>
    <row r="622" spans="1:42" s="1520" customFormat="1" ht="38" customHeight="1">
      <c r="A622" s="1563"/>
      <c r="B622" s="1337" t="s">
        <v>2263</v>
      </c>
      <c r="C622" s="1335" t="s">
        <v>2683</v>
      </c>
      <c r="D622" s="1397" t="s">
        <v>713</v>
      </c>
      <c r="E622" s="1336" t="s">
        <v>1790</v>
      </c>
      <c r="F622" s="1336">
        <v>0</v>
      </c>
      <c r="G622" s="1362" t="s">
        <v>238</v>
      </c>
      <c r="H622" s="1337">
        <v>2007</v>
      </c>
      <c r="I622" s="1336" t="s">
        <v>1653</v>
      </c>
      <c r="J622" s="1362"/>
      <c r="K622" s="1336">
        <v>0</v>
      </c>
      <c r="L622" s="1336">
        <v>0</v>
      </c>
      <c r="M622" s="1336">
        <v>0</v>
      </c>
      <c r="N622" s="1337" t="s">
        <v>204</v>
      </c>
      <c r="O622" s="1631">
        <v>179448455.24259195</v>
      </c>
      <c r="P622" s="1573" t="s">
        <v>123</v>
      </c>
      <c r="Q622" s="1539" t="s">
        <v>3530</v>
      </c>
      <c r="R622" s="1511" t="str">
        <f t="shared" si="238"/>
        <v>2.08.01</v>
      </c>
      <c r="S622" s="1512" t="str">
        <f t="shared" si="236"/>
        <v>ALAT KEDOKTERAN</v>
      </c>
      <c r="T622" s="1512">
        <f t="shared" si="237"/>
        <v>5</v>
      </c>
      <c r="U622" s="1608">
        <f t="shared" si="239"/>
        <v>35889691.048518389</v>
      </c>
      <c r="V622" s="1514">
        <f t="shared" si="240"/>
        <v>7</v>
      </c>
      <c r="W622" s="1609">
        <f t="shared" si="241"/>
        <v>179448455.24259195</v>
      </c>
      <c r="X622" s="1609">
        <f t="shared" si="242"/>
        <v>0</v>
      </c>
      <c r="Y622" s="1609">
        <f t="shared" si="243"/>
        <v>0</v>
      </c>
      <c r="Z622" s="1609">
        <f t="shared" si="244"/>
        <v>0</v>
      </c>
      <c r="AA622" s="1609">
        <f t="shared" si="245"/>
        <v>0</v>
      </c>
      <c r="AB622" s="1609">
        <f t="shared" si="246"/>
        <v>0</v>
      </c>
      <c r="AC622" s="1513">
        <f t="shared" si="247"/>
        <v>0</v>
      </c>
      <c r="AD622" s="1515">
        <f t="shared" si="248"/>
        <v>2007</v>
      </c>
      <c r="AE622" s="1552">
        <f t="shared" si="250"/>
        <v>0</v>
      </c>
      <c r="AF622" s="1516">
        <f t="shared" si="249"/>
        <v>179448455.24259195</v>
      </c>
      <c r="AG622" s="1550">
        <f t="shared" si="251"/>
        <v>179448455.24259195</v>
      </c>
      <c r="AH622" s="1546">
        <f t="shared" si="252"/>
        <v>179448455.24259195</v>
      </c>
      <c r="AI622" s="1546">
        <f t="shared" si="252"/>
        <v>179448455.24259195</v>
      </c>
      <c r="AJ622" s="1518"/>
      <c r="AK622" s="1518"/>
      <c r="AL622" s="1518"/>
      <c r="AM622" s="1518"/>
      <c r="AN622" s="1518"/>
      <c r="AO622" s="1518"/>
      <c r="AP622" s="1518"/>
    </row>
    <row r="623" spans="1:42" s="1520" customFormat="1" ht="38" customHeight="1">
      <c r="A623" s="1563"/>
      <c r="B623" s="1337" t="s">
        <v>2263</v>
      </c>
      <c r="C623" s="1335" t="s">
        <v>2683</v>
      </c>
      <c r="D623" s="1337" t="s">
        <v>713</v>
      </c>
      <c r="E623" s="1336" t="s">
        <v>1791</v>
      </c>
      <c r="F623" s="1336">
        <v>0</v>
      </c>
      <c r="G623" s="1362" t="s">
        <v>1591</v>
      </c>
      <c r="H623" s="1337">
        <v>2007</v>
      </c>
      <c r="I623" s="1336" t="s">
        <v>1792</v>
      </c>
      <c r="J623" s="1362"/>
      <c r="K623" s="1336">
        <v>0</v>
      </c>
      <c r="L623" s="1336">
        <v>0</v>
      </c>
      <c r="M623" s="1336">
        <v>0</v>
      </c>
      <c r="N623" s="1337" t="s">
        <v>204</v>
      </c>
      <c r="O623" s="1631">
        <v>263191068.57214391</v>
      </c>
      <c r="P623" s="1573" t="s">
        <v>123</v>
      </c>
      <c r="Q623" s="1539" t="s">
        <v>3530</v>
      </c>
      <c r="R623" s="1511" t="str">
        <f t="shared" si="238"/>
        <v>2.08.01</v>
      </c>
      <c r="S623" s="1512" t="str">
        <f t="shared" si="236"/>
        <v>ALAT KEDOKTERAN</v>
      </c>
      <c r="T623" s="1512">
        <f t="shared" si="237"/>
        <v>5</v>
      </c>
      <c r="U623" s="1608">
        <f t="shared" si="239"/>
        <v>52638213.714428782</v>
      </c>
      <c r="V623" s="1514">
        <f t="shared" si="240"/>
        <v>7</v>
      </c>
      <c r="W623" s="1609">
        <f t="shared" si="241"/>
        <v>263191068.57214391</v>
      </c>
      <c r="X623" s="1609">
        <f t="shared" si="242"/>
        <v>0</v>
      </c>
      <c r="Y623" s="1609">
        <f t="shared" si="243"/>
        <v>0</v>
      </c>
      <c r="Z623" s="1609">
        <f t="shared" si="244"/>
        <v>0</v>
      </c>
      <c r="AA623" s="1609">
        <f t="shared" si="245"/>
        <v>0</v>
      </c>
      <c r="AB623" s="1609">
        <f t="shared" si="246"/>
        <v>0</v>
      </c>
      <c r="AC623" s="1513">
        <f t="shared" si="247"/>
        <v>0</v>
      </c>
      <c r="AD623" s="1515">
        <f t="shared" si="248"/>
        <v>2007</v>
      </c>
      <c r="AE623" s="1552">
        <f t="shared" si="250"/>
        <v>0</v>
      </c>
      <c r="AF623" s="1516">
        <f t="shared" si="249"/>
        <v>263191068.57214391</v>
      </c>
      <c r="AG623" s="1550">
        <f t="shared" si="251"/>
        <v>263191068.57214391</v>
      </c>
      <c r="AH623" s="1546">
        <f t="shared" si="252"/>
        <v>263191068.57214391</v>
      </c>
      <c r="AI623" s="1546">
        <f t="shared" si="252"/>
        <v>263191068.57214391</v>
      </c>
      <c r="AJ623" s="1518"/>
      <c r="AK623" s="1518"/>
      <c r="AL623" s="1518"/>
      <c r="AM623" s="1518"/>
      <c r="AN623" s="1518"/>
      <c r="AO623" s="1518"/>
      <c r="AP623" s="1518"/>
    </row>
    <row r="624" spans="1:42" s="1520" customFormat="1" ht="38" customHeight="1">
      <c r="A624" s="1563"/>
      <c r="B624" s="1337" t="s">
        <v>2980</v>
      </c>
      <c r="C624" s="1335" t="s">
        <v>2684</v>
      </c>
      <c r="D624" s="1337" t="s">
        <v>732</v>
      </c>
      <c r="E624" s="1336" t="s">
        <v>1050</v>
      </c>
      <c r="F624" s="1336">
        <v>0</v>
      </c>
      <c r="G624" s="1362" t="s">
        <v>225</v>
      </c>
      <c r="H624" s="1337">
        <v>2008</v>
      </c>
      <c r="I624" s="1336">
        <v>0</v>
      </c>
      <c r="J624" s="1362"/>
      <c r="K624" s="1336">
        <v>0</v>
      </c>
      <c r="L624" s="1336">
        <v>0</v>
      </c>
      <c r="M624" s="1336">
        <v>0</v>
      </c>
      <c r="N624" s="1337" t="s">
        <v>204</v>
      </c>
      <c r="O624" s="1631">
        <v>1475128536.2985086</v>
      </c>
      <c r="P624" s="1573" t="s">
        <v>123</v>
      </c>
      <c r="Q624" s="1539"/>
      <c r="R624" s="1511" t="str">
        <f t="shared" si="238"/>
        <v>2.08.01</v>
      </c>
      <c r="S624" s="1512" t="str">
        <f t="shared" si="236"/>
        <v>ALAT KEDOKTERAN</v>
      </c>
      <c r="T624" s="1512">
        <f t="shared" si="237"/>
        <v>5</v>
      </c>
      <c r="U624" s="1608">
        <f t="shared" si="239"/>
        <v>295025707.25970173</v>
      </c>
      <c r="V624" s="1514">
        <f t="shared" si="240"/>
        <v>6</v>
      </c>
      <c r="W624" s="1609">
        <f t="shared" si="241"/>
        <v>1475128536.2985086</v>
      </c>
      <c r="X624" s="1609">
        <f t="shared" si="242"/>
        <v>0</v>
      </c>
      <c r="Y624" s="1609">
        <f t="shared" si="243"/>
        <v>0</v>
      </c>
      <c r="Z624" s="1609">
        <f t="shared" si="244"/>
        <v>0</v>
      </c>
      <c r="AA624" s="1609">
        <f t="shared" si="245"/>
        <v>0</v>
      </c>
      <c r="AB624" s="1609">
        <f t="shared" si="246"/>
        <v>0</v>
      </c>
      <c r="AC624" s="1513">
        <f t="shared" si="247"/>
        <v>0</v>
      </c>
      <c r="AD624" s="1515">
        <f t="shared" si="248"/>
        <v>2008</v>
      </c>
      <c r="AE624" s="1552">
        <f t="shared" si="250"/>
        <v>0</v>
      </c>
      <c r="AF624" s="1516">
        <f t="shared" si="249"/>
        <v>1475128536.2985086</v>
      </c>
      <c r="AG624" s="1550">
        <f t="shared" si="251"/>
        <v>1475128536.2985086</v>
      </c>
      <c r="AH624" s="1546">
        <f t="shared" si="252"/>
        <v>1475128536.2985086</v>
      </c>
      <c r="AI624" s="1546">
        <f t="shared" si="252"/>
        <v>1475128536.2985086</v>
      </c>
      <c r="AJ624" s="1518"/>
      <c r="AK624" s="1518"/>
      <c r="AL624" s="1518"/>
      <c r="AM624" s="1518"/>
      <c r="AN624" s="1518"/>
      <c r="AO624" s="1518"/>
      <c r="AP624" s="1518"/>
    </row>
    <row r="625" spans="1:42" s="1520" customFormat="1" ht="38" customHeight="1">
      <c r="A625" s="1563"/>
      <c r="B625" s="1337" t="s">
        <v>2962</v>
      </c>
      <c r="C625" s="1335" t="s">
        <v>2685</v>
      </c>
      <c r="D625" s="1337" t="s">
        <v>733</v>
      </c>
      <c r="E625" s="1336" t="s">
        <v>1051</v>
      </c>
      <c r="F625" s="1336">
        <v>0</v>
      </c>
      <c r="G625" s="1362" t="s">
        <v>1581</v>
      </c>
      <c r="H625" s="1337">
        <v>2008</v>
      </c>
      <c r="I625" s="1336">
        <v>0</v>
      </c>
      <c r="J625" s="1362"/>
      <c r="K625" s="1336">
        <v>0</v>
      </c>
      <c r="L625" s="1336">
        <v>0</v>
      </c>
      <c r="M625" s="1336">
        <v>0</v>
      </c>
      <c r="N625" s="1337" t="s">
        <v>204</v>
      </c>
      <c r="O625" s="1631">
        <v>198586670.37380198</v>
      </c>
      <c r="P625" s="1573" t="s">
        <v>123</v>
      </c>
      <c r="Q625" s="1539" t="s">
        <v>3530</v>
      </c>
      <c r="R625" s="1511" t="str">
        <f t="shared" si="238"/>
        <v>2.08.01</v>
      </c>
      <c r="S625" s="1512" t="str">
        <f t="shared" si="236"/>
        <v>ALAT KEDOKTERAN</v>
      </c>
      <c r="T625" s="1512">
        <f t="shared" si="237"/>
        <v>5</v>
      </c>
      <c r="U625" s="1608">
        <f t="shared" si="239"/>
        <v>39717334.074760392</v>
      </c>
      <c r="V625" s="1514">
        <f t="shared" si="240"/>
        <v>6</v>
      </c>
      <c r="W625" s="1609">
        <f t="shared" si="241"/>
        <v>198586670.37380198</v>
      </c>
      <c r="X625" s="1609">
        <f t="shared" si="242"/>
        <v>0</v>
      </c>
      <c r="Y625" s="1609">
        <f t="shared" si="243"/>
        <v>0</v>
      </c>
      <c r="Z625" s="1609">
        <f t="shared" si="244"/>
        <v>0</v>
      </c>
      <c r="AA625" s="1609">
        <f t="shared" si="245"/>
        <v>0</v>
      </c>
      <c r="AB625" s="1609">
        <f t="shared" si="246"/>
        <v>0</v>
      </c>
      <c r="AC625" s="1513">
        <f t="shared" si="247"/>
        <v>0</v>
      </c>
      <c r="AD625" s="1515">
        <f t="shared" si="248"/>
        <v>2008</v>
      </c>
      <c r="AE625" s="1552">
        <f t="shared" si="250"/>
        <v>0</v>
      </c>
      <c r="AF625" s="1516">
        <f t="shared" si="249"/>
        <v>198586670.37380198</v>
      </c>
      <c r="AG625" s="1550">
        <f t="shared" si="251"/>
        <v>198586670.37380198</v>
      </c>
      <c r="AH625" s="1546">
        <f t="shared" si="252"/>
        <v>198586670.37380198</v>
      </c>
      <c r="AI625" s="1546">
        <f t="shared" si="252"/>
        <v>198586670.37380198</v>
      </c>
      <c r="AJ625" s="1518"/>
      <c r="AK625" s="1518"/>
      <c r="AL625" s="1518"/>
      <c r="AM625" s="1518"/>
      <c r="AN625" s="1518"/>
      <c r="AO625" s="1518"/>
      <c r="AP625" s="1518"/>
    </row>
    <row r="626" spans="1:42" s="1520" customFormat="1" ht="38" customHeight="1">
      <c r="A626" s="1563"/>
      <c r="B626" s="1337" t="s">
        <v>2263</v>
      </c>
      <c r="C626" s="1335" t="s">
        <v>2686</v>
      </c>
      <c r="D626" s="1337" t="s">
        <v>732</v>
      </c>
      <c r="E626" s="1336" t="s">
        <v>1051</v>
      </c>
      <c r="F626" s="1336">
        <v>0</v>
      </c>
      <c r="G626" s="1362" t="s">
        <v>1581</v>
      </c>
      <c r="H626" s="1337">
        <v>2008</v>
      </c>
      <c r="I626" s="1336">
        <v>0</v>
      </c>
      <c r="J626" s="1362"/>
      <c r="K626" s="1336">
        <v>0</v>
      </c>
      <c r="L626" s="1336">
        <v>0</v>
      </c>
      <c r="M626" s="1336">
        <v>0</v>
      </c>
      <c r="N626" s="1337" t="s">
        <v>204</v>
      </c>
      <c r="O626" s="1631">
        <v>114258212.39250739</v>
      </c>
      <c r="P626" s="1573" t="s">
        <v>123</v>
      </c>
      <c r="Q626" s="1539"/>
      <c r="R626" s="1511" t="str">
        <f t="shared" si="238"/>
        <v>2.08.01</v>
      </c>
      <c r="S626" s="1512" t="str">
        <f t="shared" si="236"/>
        <v>ALAT KEDOKTERAN</v>
      </c>
      <c r="T626" s="1512">
        <f t="shared" si="237"/>
        <v>5</v>
      </c>
      <c r="U626" s="1608">
        <f t="shared" si="239"/>
        <v>22851642.478501476</v>
      </c>
      <c r="V626" s="1514">
        <f t="shared" si="240"/>
        <v>6</v>
      </c>
      <c r="W626" s="1609">
        <f t="shared" si="241"/>
        <v>114258212.39250739</v>
      </c>
      <c r="X626" s="1609">
        <f t="shared" si="242"/>
        <v>0</v>
      </c>
      <c r="Y626" s="1609">
        <f t="shared" si="243"/>
        <v>0</v>
      </c>
      <c r="Z626" s="1609">
        <f t="shared" si="244"/>
        <v>0</v>
      </c>
      <c r="AA626" s="1609">
        <f t="shared" si="245"/>
        <v>0</v>
      </c>
      <c r="AB626" s="1609">
        <f t="shared" si="246"/>
        <v>0</v>
      </c>
      <c r="AC626" s="1513">
        <f t="shared" si="247"/>
        <v>0</v>
      </c>
      <c r="AD626" s="1515">
        <f t="shared" si="248"/>
        <v>2008</v>
      </c>
      <c r="AE626" s="1552">
        <f t="shared" si="250"/>
        <v>0</v>
      </c>
      <c r="AF626" s="1516">
        <f t="shared" si="249"/>
        <v>114258212.39250739</v>
      </c>
      <c r="AG626" s="1550">
        <f t="shared" si="251"/>
        <v>114258212.39250739</v>
      </c>
      <c r="AH626" s="1546">
        <f t="shared" si="252"/>
        <v>114258212.39250739</v>
      </c>
      <c r="AI626" s="1546">
        <f t="shared" si="252"/>
        <v>114258212.39250739</v>
      </c>
      <c r="AJ626" s="1518"/>
      <c r="AK626" s="1518"/>
      <c r="AL626" s="1518"/>
      <c r="AM626" s="1518"/>
      <c r="AN626" s="1518"/>
      <c r="AO626" s="1518"/>
      <c r="AP626" s="1518"/>
    </row>
    <row r="627" spans="1:42" s="1520" customFormat="1" ht="38" customHeight="1">
      <c r="A627" s="1563"/>
      <c r="B627" s="1337" t="s">
        <v>2263</v>
      </c>
      <c r="C627" s="1335" t="s">
        <v>2687</v>
      </c>
      <c r="D627" s="1337" t="s">
        <v>732</v>
      </c>
      <c r="E627" s="1336" t="s">
        <v>1051</v>
      </c>
      <c r="F627" s="1336">
        <v>0</v>
      </c>
      <c r="G627" s="1362" t="s">
        <v>1581</v>
      </c>
      <c r="H627" s="1337">
        <v>2008</v>
      </c>
      <c r="I627" s="1336">
        <v>0</v>
      </c>
      <c r="J627" s="1362"/>
      <c r="K627" s="1336">
        <v>0</v>
      </c>
      <c r="L627" s="1336">
        <v>0</v>
      </c>
      <c r="M627" s="1336">
        <v>0</v>
      </c>
      <c r="N627" s="1337" t="s">
        <v>204</v>
      </c>
      <c r="O627" s="1631">
        <v>24454921.985003121</v>
      </c>
      <c r="P627" s="1573" t="s">
        <v>123</v>
      </c>
      <c r="Q627" s="1539"/>
      <c r="R627" s="1511" t="str">
        <f t="shared" si="238"/>
        <v>2.08.01</v>
      </c>
      <c r="S627" s="1512" t="str">
        <f t="shared" si="236"/>
        <v>ALAT KEDOKTERAN</v>
      </c>
      <c r="T627" s="1512">
        <f t="shared" si="237"/>
        <v>5</v>
      </c>
      <c r="U627" s="1608">
        <f t="shared" si="239"/>
        <v>4890984.3970006239</v>
      </c>
      <c r="V627" s="1514">
        <f t="shared" si="240"/>
        <v>6</v>
      </c>
      <c r="W627" s="1609">
        <f t="shared" si="241"/>
        <v>24454921.985003121</v>
      </c>
      <c r="X627" s="1609">
        <f t="shared" si="242"/>
        <v>0</v>
      </c>
      <c r="Y627" s="1609">
        <f t="shared" si="243"/>
        <v>0</v>
      </c>
      <c r="Z627" s="1609">
        <f t="shared" si="244"/>
        <v>0</v>
      </c>
      <c r="AA627" s="1609">
        <f t="shared" si="245"/>
        <v>0</v>
      </c>
      <c r="AB627" s="1609">
        <f t="shared" si="246"/>
        <v>0</v>
      </c>
      <c r="AC627" s="1513">
        <f t="shared" si="247"/>
        <v>0</v>
      </c>
      <c r="AD627" s="1515">
        <f t="shared" si="248"/>
        <v>2008</v>
      </c>
      <c r="AE627" s="1552">
        <f t="shared" si="250"/>
        <v>0</v>
      </c>
      <c r="AF627" s="1516">
        <f t="shared" si="249"/>
        <v>24454921.985003121</v>
      </c>
      <c r="AG627" s="1550">
        <f t="shared" si="251"/>
        <v>24454921.985003121</v>
      </c>
      <c r="AH627" s="1546">
        <f t="shared" si="252"/>
        <v>24454921.985003121</v>
      </c>
      <c r="AI627" s="1546">
        <f t="shared" si="252"/>
        <v>24454921.985003121</v>
      </c>
      <c r="AJ627" s="1518"/>
      <c r="AK627" s="1518"/>
      <c r="AL627" s="1518"/>
      <c r="AM627" s="1518"/>
      <c r="AN627" s="1518"/>
      <c r="AO627" s="1518"/>
      <c r="AP627" s="1518"/>
    </row>
    <row r="628" spans="1:42" s="1520" customFormat="1" ht="38" customHeight="1">
      <c r="A628" s="1563"/>
      <c r="B628" s="1337" t="s">
        <v>3557</v>
      </c>
      <c r="C628" s="1335" t="s">
        <v>2528</v>
      </c>
      <c r="D628" s="1337" t="s">
        <v>732</v>
      </c>
      <c r="E628" s="1336" t="s">
        <v>1051</v>
      </c>
      <c r="F628" s="1336">
        <v>0</v>
      </c>
      <c r="G628" s="1362" t="s">
        <v>1581</v>
      </c>
      <c r="H628" s="1337">
        <v>2008</v>
      </c>
      <c r="I628" s="1336">
        <v>0</v>
      </c>
      <c r="J628" s="1362"/>
      <c r="K628" s="1336">
        <v>0</v>
      </c>
      <c r="L628" s="1336">
        <v>0</v>
      </c>
      <c r="M628" s="1336">
        <v>0</v>
      </c>
      <c r="N628" s="1337" t="s">
        <v>204</v>
      </c>
      <c r="O628" s="1631">
        <v>49303663.492881618</v>
      </c>
      <c r="P628" s="1573" t="s">
        <v>123</v>
      </c>
      <c r="Q628" s="1539"/>
      <c r="R628" s="1511" t="str">
        <f t="shared" si="238"/>
        <v>2.08.01</v>
      </c>
      <c r="S628" s="1512" t="str">
        <f t="shared" si="236"/>
        <v>ALAT KEDOKTERAN</v>
      </c>
      <c r="T628" s="1512">
        <f t="shared" si="237"/>
        <v>5</v>
      </c>
      <c r="U628" s="1608">
        <f t="shared" si="239"/>
        <v>9860732.6985763237</v>
      </c>
      <c r="V628" s="1514">
        <f t="shared" si="240"/>
        <v>6</v>
      </c>
      <c r="W628" s="1609">
        <f t="shared" si="241"/>
        <v>49303663.492881618</v>
      </c>
      <c r="X628" s="1609">
        <f t="shared" si="242"/>
        <v>0</v>
      </c>
      <c r="Y628" s="1609">
        <f t="shared" si="243"/>
        <v>0</v>
      </c>
      <c r="Z628" s="1609">
        <f t="shared" si="244"/>
        <v>0</v>
      </c>
      <c r="AA628" s="1609">
        <f t="shared" si="245"/>
        <v>0</v>
      </c>
      <c r="AB628" s="1609">
        <f t="shared" si="246"/>
        <v>0</v>
      </c>
      <c r="AC628" s="1513">
        <f t="shared" si="247"/>
        <v>0</v>
      </c>
      <c r="AD628" s="1515">
        <f t="shared" si="248"/>
        <v>2008</v>
      </c>
      <c r="AE628" s="1552">
        <f t="shared" si="250"/>
        <v>0</v>
      </c>
      <c r="AF628" s="1516">
        <f t="shared" si="249"/>
        <v>49303663.492881618</v>
      </c>
      <c r="AG628" s="1550">
        <f t="shared" si="251"/>
        <v>49303663.492881618</v>
      </c>
      <c r="AH628" s="1546">
        <f t="shared" si="252"/>
        <v>49303663.492881618</v>
      </c>
      <c r="AI628" s="1546">
        <f t="shared" si="252"/>
        <v>49303663.492881618</v>
      </c>
      <c r="AJ628" s="1518"/>
      <c r="AK628" s="1518"/>
      <c r="AL628" s="1518"/>
      <c r="AM628" s="1518"/>
      <c r="AN628" s="1518"/>
      <c r="AO628" s="1518"/>
      <c r="AP628" s="1518"/>
    </row>
    <row r="629" spans="1:42" s="1520" customFormat="1" ht="38" customHeight="1">
      <c r="A629" s="1563"/>
      <c r="B629" s="1337" t="s">
        <v>2263</v>
      </c>
      <c r="C629" s="1335" t="s">
        <v>2688</v>
      </c>
      <c r="D629" s="1337" t="s">
        <v>732</v>
      </c>
      <c r="E629" s="1336" t="s">
        <v>1052</v>
      </c>
      <c r="F629" s="1336">
        <v>0</v>
      </c>
      <c r="G629" s="1362" t="s">
        <v>1581</v>
      </c>
      <c r="H629" s="1337">
        <v>2008</v>
      </c>
      <c r="I629" s="1336">
        <v>0</v>
      </c>
      <c r="J629" s="1362"/>
      <c r="K629" s="1336">
        <v>0</v>
      </c>
      <c r="L629" s="1336">
        <v>0</v>
      </c>
      <c r="M629" s="1336">
        <v>0</v>
      </c>
      <c r="N629" s="1337" t="s">
        <v>204</v>
      </c>
      <c r="O629" s="1631">
        <v>179886594.96500999</v>
      </c>
      <c r="P629" s="1573" t="s">
        <v>123</v>
      </c>
      <c r="Q629" s="1539"/>
      <c r="R629" s="1511" t="str">
        <f t="shared" si="238"/>
        <v>2.08.01</v>
      </c>
      <c r="S629" s="1512" t="str">
        <f t="shared" si="236"/>
        <v>ALAT KEDOKTERAN</v>
      </c>
      <c r="T629" s="1512">
        <f t="shared" si="237"/>
        <v>5</v>
      </c>
      <c r="U629" s="1608">
        <f t="shared" si="239"/>
        <v>35977318.993001997</v>
      </c>
      <c r="V629" s="1514">
        <f t="shared" si="240"/>
        <v>6</v>
      </c>
      <c r="W629" s="1609">
        <f t="shared" si="241"/>
        <v>179886594.96500999</v>
      </c>
      <c r="X629" s="1609">
        <f t="shared" si="242"/>
        <v>0</v>
      </c>
      <c r="Y629" s="1609">
        <f t="shared" si="243"/>
        <v>0</v>
      </c>
      <c r="Z629" s="1609">
        <f t="shared" si="244"/>
        <v>0</v>
      </c>
      <c r="AA629" s="1609">
        <f t="shared" si="245"/>
        <v>0</v>
      </c>
      <c r="AB629" s="1609">
        <f t="shared" si="246"/>
        <v>0</v>
      </c>
      <c r="AC629" s="1513">
        <f t="shared" si="247"/>
        <v>0</v>
      </c>
      <c r="AD629" s="1515">
        <f t="shared" si="248"/>
        <v>2008</v>
      </c>
      <c r="AE629" s="1552">
        <f t="shared" si="250"/>
        <v>0</v>
      </c>
      <c r="AF629" s="1516">
        <f t="shared" si="249"/>
        <v>179886594.96500999</v>
      </c>
      <c r="AG629" s="1550">
        <f t="shared" si="251"/>
        <v>179886594.96500999</v>
      </c>
      <c r="AH629" s="1546">
        <f t="shared" si="252"/>
        <v>179886594.96500999</v>
      </c>
      <c r="AI629" s="1546">
        <f t="shared" si="252"/>
        <v>179886594.96500999</v>
      </c>
      <c r="AJ629" s="1518"/>
      <c r="AK629" s="1518"/>
      <c r="AL629" s="1518"/>
      <c r="AM629" s="1518"/>
      <c r="AN629" s="1518"/>
      <c r="AO629" s="1518"/>
      <c r="AP629" s="1518"/>
    </row>
    <row r="630" spans="1:42" s="1520" customFormat="1" ht="38" customHeight="1">
      <c r="A630" s="1563"/>
      <c r="B630" s="1337" t="s">
        <v>2263</v>
      </c>
      <c r="C630" s="1335" t="s">
        <v>2689</v>
      </c>
      <c r="D630" s="1337" t="s">
        <v>732</v>
      </c>
      <c r="E630" s="1336" t="s">
        <v>1053</v>
      </c>
      <c r="F630" s="1336">
        <v>0</v>
      </c>
      <c r="G630" s="1362" t="s">
        <v>1581</v>
      </c>
      <c r="H630" s="1337">
        <v>2008</v>
      </c>
      <c r="I630" s="1336">
        <v>0</v>
      </c>
      <c r="J630" s="1362"/>
      <c r="K630" s="1336">
        <v>0</v>
      </c>
      <c r="L630" s="1336">
        <v>0</v>
      </c>
      <c r="M630" s="1336">
        <v>0</v>
      </c>
      <c r="N630" s="1337" t="s">
        <v>204</v>
      </c>
      <c r="O630" s="1631">
        <v>214034261.00836292</v>
      </c>
      <c r="P630" s="1573" t="s">
        <v>123</v>
      </c>
      <c r="Q630" s="1539"/>
      <c r="R630" s="1511" t="str">
        <f t="shared" si="238"/>
        <v>2.08.01</v>
      </c>
      <c r="S630" s="1512" t="str">
        <f t="shared" si="236"/>
        <v>ALAT KEDOKTERAN</v>
      </c>
      <c r="T630" s="1512">
        <f t="shared" si="237"/>
        <v>5</v>
      </c>
      <c r="U630" s="1608">
        <f t="shared" si="239"/>
        <v>42806852.201672584</v>
      </c>
      <c r="V630" s="1514">
        <f t="shared" si="240"/>
        <v>6</v>
      </c>
      <c r="W630" s="1609">
        <f t="shared" si="241"/>
        <v>214034261.00836292</v>
      </c>
      <c r="X630" s="1609">
        <f t="shared" si="242"/>
        <v>0</v>
      </c>
      <c r="Y630" s="1609">
        <f t="shared" si="243"/>
        <v>0</v>
      </c>
      <c r="Z630" s="1609">
        <f t="shared" si="244"/>
        <v>0</v>
      </c>
      <c r="AA630" s="1609">
        <f t="shared" si="245"/>
        <v>0</v>
      </c>
      <c r="AB630" s="1609">
        <f t="shared" si="246"/>
        <v>0</v>
      </c>
      <c r="AC630" s="1513">
        <f t="shared" si="247"/>
        <v>0</v>
      </c>
      <c r="AD630" s="1515">
        <f t="shared" si="248"/>
        <v>2008</v>
      </c>
      <c r="AE630" s="1552">
        <f t="shared" si="250"/>
        <v>0</v>
      </c>
      <c r="AF630" s="1516">
        <f t="shared" si="249"/>
        <v>214034261.00836292</v>
      </c>
      <c r="AG630" s="1550">
        <f t="shared" si="251"/>
        <v>214034261.00836292</v>
      </c>
      <c r="AH630" s="1546">
        <f t="shared" si="252"/>
        <v>214034261.00836292</v>
      </c>
      <c r="AI630" s="1546">
        <f t="shared" si="252"/>
        <v>214034261.00836292</v>
      </c>
      <c r="AJ630" s="1518"/>
      <c r="AK630" s="1518"/>
      <c r="AL630" s="1518"/>
      <c r="AM630" s="1518"/>
      <c r="AN630" s="1518"/>
      <c r="AO630" s="1518"/>
      <c r="AP630" s="1518"/>
    </row>
    <row r="631" spans="1:42" s="1520" customFormat="1" ht="38" customHeight="1">
      <c r="A631" s="1563"/>
      <c r="B631" s="1337" t="s">
        <v>2263</v>
      </c>
      <c r="C631" s="1335" t="s">
        <v>2690</v>
      </c>
      <c r="D631" s="1337" t="s">
        <v>732</v>
      </c>
      <c r="E631" s="1336" t="s">
        <v>1054</v>
      </c>
      <c r="F631" s="1336">
        <v>0</v>
      </c>
      <c r="G631" s="1362" t="s">
        <v>1581</v>
      </c>
      <c r="H631" s="1337">
        <v>2008</v>
      </c>
      <c r="I631" s="1336">
        <v>0</v>
      </c>
      <c r="J631" s="1362"/>
      <c r="K631" s="1336">
        <v>0</v>
      </c>
      <c r="L631" s="1336">
        <v>0</v>
      </c>
      <c r="M631" s="1336">
        <v>0</v>
      </c>
      <c r="N631" s="1337" t="s">
        <v>204</v>
      </c>
      <c r="O631" s="1631">
        <v>2756913.1025661891</v>
      </c>
      <c r="P631" s="1573" t="s">
        <v>123</v>
      </c>
      <c r="Q631" s="1539"/>
      <c r="R631" s="1511" t="str">
        <f t="shared" si="238"/>
        <v>2.08.01</v>
      </c>
      <c r="S631" s="1512" t="str">
        <f t="shared" si="236"/>
        <v>ALAT KEDOKTERAN</v>
      </c>
      <c r="T631" s="1512">
        <f t="shared" si="237"/>
        <v>5</v>
      </c>
      <c r="U631" s="1608">
        <f t="shared" si="239"/>
        <v>551382.62051323778</v>
      </c>
      <c r="V631" s="1514">
        <f t="shared" si="240"/>
        <v>6</v>
      </c>
      <c r="W631" s="1609">
        <f t="shared" si="241"/>
        <v>2756913.1025661891</v>
      </c>
      <c r="X631" s="1609">
        <f t="shared" si="242"/>
        <v>0</v>
      </c>
      <c r="Y631" s="1609">
        <f t="shared" si="243"/>
        <v>0</v>
      </c>
      <c r="Z631" s="1609">
        <f t="shared" si="244"/>
        <v>0</v>
      </c>
      <c r="AA631" s="1609">
        <f t="shared" si="245"/>
        <v>0</v>
      </c>
      <c r="AB631" s="1609">
        <f t="shared" si="246"/>
        <v>0</v>
      </c>
      <c r="AC631" s="1513">
        <f t="shared" si="247"/>
        <v>0</v>
      </c>
      <c r="AD631" s="1515">
        <f t="shared" si="248"/>
        <v>2008</v>
      </c>
      <c r="AE631" s="1552">
        <f t="shared" si="250"/>
        <v>0</v>
      </c>
      <c r="AF631" s="1516">
        <f t="shared" si="249"/>
        <v>2756913.1025661891</v>
      </c>
      <c r="AG631" s="1550">
        <f t="shared" si="251"/>
        <v>2756913.1025661891</v>
      </c>
      <c r="AH631" s="1546">
        <f t="shared" si="252"/>
        <v>2756913.1025661891</v>
      </c>
      <c r="AI631" s="1546">
        <f t="shared" si="252"/>
        <v>2756913.1025661891</v>
      </c>
      <c r="AJ631" s="1518"/>
      <c r="AK631" s="1518"/>
      <c r="AL631" s="1518"/>
      <c r="AM631" s="1518"/>
      <c r="AN631" s="1518"/>
      <c r="AO631" s="1518"/>
      <c r="AP631" s="1518"/>
    </row>
    <row r="632" spans="1:42" s="1520" customFormat="1" ht="38" customHeight="1">
      <c r="A632" s="1563"/>
      <c r="B632" s="1337" t="s">
        <v>3575</v>
      </c>
      <c r="C632" s="1335" t="s">
        <v>2691</v>
      </c>
      <c r="D632" s="1337" t="s">
        <v>732</v>
      </c>
      <c r="E632" s="1336" t="s">
        <v>1055</v>
      </c>
      <c r="F632" s="1336">
        <v>0</v>
      </c>
      <c r="G632" s="1362" t="s">
        <v>225</v>
      </c>
      <c r="H632" s="1337">
        <v>2008</v>
      </c>
      <c r="I632" s="1336">
        <v>0</v>
      </c>
      <c r="J632" s="1362"/>
      <c r="K632" s="1336">
        <v>0</v>
      </c>
      <c r="L632" s="1336">
        <v>0</v>
      </c>
      <c r="M632" s="1336">
        <v>0</v>
      </c>
      <c r="N632" s="1337" t="s">
        <v>204</v>
      </c>
      <c r="O632" s="1631">
        <v>2756913.1025661891</v>
      </c>
      <c r="P632" s="1573" t="s">
        <v>123</v>
      </c>
      <c r="Q632" s="1539"/>
      <c r="R632" s="1511" t="str">
        <f t="shared" si="238"/>
        <v>2.08.01</v>
      </c>
      <c r="S632" s="1512" t="str">
        <f t="shared" ref="S632:S691" si="253">VLOOKUP(R632,kelompok,2,0)</f>
        <v>ALAT KEDOKTERAN</v>
      </c>
      <c r="T632" s="1512">
        <f t="shared" ref="T632:T691" si="254">VLOOKUP(R632,MASAMANFAAT,4,0)</f>
        <v>5</v>
      </c>
      <c r="U632" s="1608">
        <f t="shared" si="239"/>
        <v>551382.62051323778</v>
      </c>
      <c r="V632" s="1514">
        <f t="shared" si="240"/>
        <v>6</v>
      </c>
      <c r="W632" s="1609">
        <f t="shared" si="241"/>
        <v>2756913.1025661891</v>
      </c>
      <c r="X632" s="1609">
        <f t="shared" si="242"/>
        <v>0</v>
      </c>
      <c r="Y632" s="1609">
        <f t="shared" si="243"/>
        <v>0</v>
      </c>
      <c r="Z632" s="1609">
        <f t="shared" si="244"/>
        <v>0</v>
      </c>
      <c r="AA632" s="1609">
        <f t="shared" si="245"/>
        <v>0</v>
      </c>
      <c r="AB632" s="1609">
        <f t="shared" si="246"/>
        <v>0</v>
      </c>
      <c r="AC632" s="1513">
        <f t="shared" si="247"/>
        <v>0</v>
      </c>
      <c r="AD632" s="1515">
        <f t="shared" si="248"/>
        <v>2008</v>
      </c>
      <c r="AE632" s="1552">
        <f t="shared" si="250"/>
        <v>0</v>
      </c>
      <c r="AF632" s="1516">
        <f t="shared" si="249"/>
        <v>2756913.1025661891</v>
      </c>
      <c r="AG632" s="1550">
        <f t="shared" si="251"/>
        <v>2756913.1025661891</v>
      </c>
      <c r="AH632" s="1546">
        <f t="shared" si="252"/>
        <v>2756913.1025661891</v>
      </c>
      <c r="AI632" s="1546">
        <f t="shared" si="252"/>
        <v>2756913.1025661891</v>
      </c>
      <c r="AJ632" s="1518"/>
      <c r="AK632" s="1518"/>
      <c r="AL632" s="1518"/>
      <c r="AM632" s="1518"/>
      <c r="AN632" s="1518"/>
      <c r="AO632" s="1518"/>
      <c r="AP632" s="1518"/>
    </row>
    <row r="633" spans="1:42" s="1520" customFormat="1" ht="38" customHeight="1">
      <c r="A633" s="1563"/>
      <c r="B633" s="1337" t="s">
        <v>2982</v>
      </c>
      <c r="C633" s="1335" t="s">
        <v>2692</v>
      </c>
      <c r="D633" s="1337" t="s">
        <v>732</v>
      </c>
      <c r="E633" s="1336" t="s">
        <v>1054</v>
      </c>
      <c r="F633" s="1336">
        <v>0</v>
      </c>
      <c r="G633" s="1362" t="s">
        <v>1581</v>
      </c>
      <c r="H633" s="1337">
        <v>2008</v>
      </c>
      <c r="I633" s="1336">
        <v>0</v>
      </c>
      <c r="J633" s="1362"/>
      <c r="K633" s="1336">
        <v>0</v>
      </c>
      <c r="L633" s="1336">
        <v>0</v>
      </c>
      <c r="M633" s="1336">
        <v>0</v>
      </c>
      <c r="N633" s="1337" t="s">
        <v>204</v>
      </c>
      <c r="O633" s="1631">
        <v>2646636.5784635413</v>
      </c>
      <c r="P633" s="1573" t="s">
        <v>123</v>
      </c>
      <c r="Q633" s="1539"/>
      <c r="R633" s="1511" t="str">
        <f t="shared" si="238"/>
        <v>2.08.01</v>
      </c>
      <c r="S633" s="1512" t="str">
        <f t="shared" si="253"/>
        <v>ALAT KEDOKTERAN</v>
      </c>
      <c r="T633" s="1512">
        <f t="shared" si="254"/>
        <v>5</v>
      </c>
      <c r="U633" s="1608">
        <f t="shared" si="239"/>
        <v>529327.31569270825</v>
      </c>
      <c r="V633" s="1514">
        <f t="shared" si="240"/>
        <v>6</v>
      </c>
      <c r="W633" s="1609">
        <f t="shared" si="241"/>
        <v>2646636.5784635413</v>
      </c>
      <c r="X633" s="1609">
        <f t="shared" si="242"/>
        <v>0</v>
      </c>
      <c r="Y633" s="1609">
        <f t="shared" si="243"/>
        <v>0</v>
      </c>
      <c r="Z633" s="1609">
        <f t="shared" si="244"/>
        <v>0</v>
      </c>
      <c r="AA633" s="1609">
        <f t="shared" si="245"/>
        <v>0</v>
      </c>
      <c r="AB633" s="1609">
        <f t="shared" si="246"/>
        <v>0</v>
      </c>
      <c r="AC633" s="1513">
        <f t="shared" si="247"/>
        <v>0</v>
      </c>
      <c r="AD633" s="1515">
        <f t="shared" si="248"/>
        <v>2008</v>
      </c>
      <c r="AE633" s="1552">
        <f t="shared" si="250"/>
        <v>0</v>
      </c>
      <c r="AF633" s="1516">
        <f t="shared" si="249"/>
        <v>2646636.5784635413</v>
      </c>
      <c r="AG633" s="1550">
        <f t="shared" si="251"/>
        <v>2646636.5784635413</v>
      </c>
      <c r="AH633" s="1546">
        <f t="shared" si="252"/>
        <v>2646636.5784635413</v>
      </c>
      <c r="AI633" s="1546">
        <f t="shared" si="252"/>
        <v>2646636.5784635413</v>
      </c>
      <c r="AJ633" s="1518"/>
      <c r="AK633" s="1518"/>
      <c r="AL633" s="1518"/>
      <c r="AM633" s="1518"/>
      <c r="AN633" s="1518"/>
      <c r="AO633" s="1518"/>
      <c r="AP633" s="1518"/>
    </row>
    <row r="634" spans="1:42" s="1520" customFormat="1" ht="38" customHeight="1">
      <c r="A634" s="1563"/>
      <c r="B634" s="1337" t="s">
        <v>2263</v>
      </c>
      <c r="C634" s="1335" t="s">
        <v>2693</v>
      </c>
      <c r="D634" s="1337" t="s">
        <v>733</v>
      </c>
      <c r="E634" s="1336" t="s">
        <v>1056</v>
      </c>
      <c r="F634" s="1336">
        <v>0</v>
      </c>
      <c r="G634" s="1362" t="s">
        <v>1592</v>
      </c>
      <c r="H634" s="1337">
        <v>2008</v>
      </c>
      <c r="I634" s="1336">
        <v>0</v>
      </c>
      <c r="J634" s="1362"/>
      <c r="K634" s="1336">
        <v>0</v>
      </c>
      <c r="L634" s="1336">
        <v>0</v>
      </c>
      <c r="M634" s="1336">
        <v>0</v>
      </c>
      <c r="N634" s="1337" t="s">
        <v>204</v>
      </c>
      <c r="O634" s="1631">
        <v>2794848.2268574997</v>
      </c>
      <c r="P634" s="1573" t="s">
        <v>123</v>
      </c>
      <c r="Q634" s="1539" t="s">
        <v>3530</v>
      </c>
      <c r="R634" s="1511" t="str">
        <f t="shared" si="238"/>
        <v>2.08.01</v>
      </c>
      <c r="S634" s="1512" t="str">
        <f t="shared" si="253"/>
        <v>ALAT KEDOKTERAN</v>
      </c>
      <c r="T634" s="1512">
        <f t="shared" si="254"/>
        <v>5</v>
      </c>
      <c r="U634" s="1608">
        <f t="shared" si="239"/>
        <v>558969.64537149994</v>
      </c>
      <c r="V634" s="1514">
        <f t="shared" si="240"/>
        <v>6</v>
      </c>
      <c r="W634" s="1609">
        <f t="shared" si="241"/>
        <v>2794848.2268574997</v>
      </c>
      <c r="X634" s="1609">
        <f t="shared" si="242"/>
        <v>0</v>
      </c>
      <c r="Y634" s="1609">
        <f t="shared" si="243"/>
        <v>0</v>
      </c>
      <c r="Z634" s="1609">
        <f t="shared" si="244"/>
        <v>0</v>
      </c>
      <c r="AA634" s="1609">
        <f t="shared" si="245"/>
        <v>0</v>
      </c>
      <c r="AB634" s="1609">
        <f t="shared" si="246"/>
        <v>0</v>
      </c>
      <c r="AC634" s="1513">
        <f t="shared" si="247"/>
        <v>0</v>
      </c>
      <c r="AD634" s="1515">
        <f t="shared" si="248"/>
        <v>2008</v>
      </c>
      <c r="AE634" s="1552">
        <f t="shared" si="250"/>
        <v>0</v>
      </c>
      <c r="AF634" s="1516">
        <f t="shared" si="249"/>
        <v>2794848.2268574997</v>
      </c>
      <c r="AG634" s="1550">
        <f t="shared" si="251"/>
        <v>2794848.2268574997</v>
      </c>
      <c r="AH634" s="1546">
        <f t="shared" si="252"/>
        <v>2794848.2268574997</v>
      </c>
      <c r="AI634" s="1546">
        <f t="shared" si="252"/>
        <v>2794848.2268574997</v>
      </c>
      <c r="AJ634" s="1518"/>
      <c r="AK634" s="1518"/>
      <c r="AL634" s="1518"/>
      <c r="AM634" s="1518"/>
      <c r="AN634" s="1518"/>
      <c r="AO634" s="1518"/>
      <c r="AP634" s="1518"/>
    </row>
    <row r="635" spans="1:42" s="1520" customFormat="1" ht="38" customHeight="1">
      <c r="A635" s="1563"/>
      <c r="B635" s="1337" t="s">
        <v>3576</v>
      </c>
      <c r="C635" s="1335" t="s">
        <v>2696</v>
      </c>
      <c r="D635" s="1337" t="s">
        <v>732</v>
      </c>
      <c r="E635" s="1336" t="s">
        <v>1058</v>
      </c>
      <c r="F635" s="1336">
        <v>0</v>
      </c>
      <c r="G635" s="1362" t="s">
        <v>238</v>
      </c>
      <c r="H635" s="1337">
        <v>2008</v>
      </c>
      <c r="I635" s="1336">
        <v>0</v>
      </c>
      <c r="J635" s="1362"/>
      <c r="K635" s="1336">
        <v>0</v>
      </c>
      <c r="L635" s="1336">
        <v>0</v>
      </c>
      <c r="M635" s="1336">
        <v>0</v>
      </c>
      <c r="N635" s="1337" t="s">
        <v>204</v>
      </c>
      <c r="O635" s="1631">
        <v>12805486.421238</v>
      </c>
      <c r="P635" s="1573" t="s">
        <v>123</v>
      </c>
      <c r="Q635" s="1539"/>
      <c r="R635" s="1511" t="str">
        <f t="shared" si="238"/>
        <v>2.08.01</v>
      </c>
      <c r="S635" s="1512" t="str">
        <f t="shared" si="253"/>
        <v>ALAT KEDOKTERAN</v>
      </c>
      <c r="T635" s="1512">
        <f t="shared" si="254"/>
        <v>5</v>
      </c>
      <c r="U635" s="1608">
        <f t="shared" si="239"/>
        <v>2561097.2842476</v>
      </c>
      <c r="V635" s="1514">
        <f t="shared" si="240"/>
        <v>6</v>
      </c>
      <c r="W635" s="1609">
        <f t="shared" si="241"/>
        <v>12805486.421238</v>
      </c>
      <c r="X635" s="1609">
        <f t="shared" si="242"/>
        <v>0</v>
      </c>
      <c r="Y635" s="1609">
        <f t="shared" si="243"/>
        <v>0</v>
      </c>
      <c r="Z635" s="1609">
        <f t="shared" si="244"/>
        <v>0</v>
      </c>
      <c r="AA635" s="1609">
        <f t="shared" si="245"/>
        <v>0</v>
      </c>
      <c r="AB635" s="1609">
        <f t="shared" si="246"/>
        <v>0</v>
      </c>
      <c r="AC635" s="1513">
        <f t="shared" si="247"/>
        <v>0</v>
      </c>
      <c r="AD635" s="1515">
        <f t="shared" si="248"/>
        <v>2008</v>
      </c>
      <c r="AE635" s="1552">
        <f t="shared" si="250"/>
        <v>0</v>
      </c>
      <c r="AF635" s="1516">
        <f t="shared" si="249"/>
        <v>12805486.421238</v>
      </c>
      <c r="AG635" s="1550">
        <f t="shared" si="251"/>
        <v>12805486.421238</v>
      </c>
      <c r="AH635" s="1546">
        <f t="shared" si="252"/>
        <v>12805486.421238</v>
      </c>
      <c r="AI635" s="1546">
        <f t="shared" si="252"/>
        <v>12805486.421238</v>
      </c>
      <c r="AJ635" s="1518"/>
      <c r="AK635" s="1518"/>
      <c r="AL635" s="1518"/>
      <c r="AM635" s="1518"/>
      <c r="AN635" s="1518"/>
      <c r="AO635" s="1518"/>
      <c r="AP635" s="1518"/>
    </row>
    <row r="636" spans="1:42" s="1520" customFormat="1" ht="38" customHeight="1">
      <c r="A636" s="1563"/>
      <c r="B636" s="1337" t="s">
        <v>3577</v>
      </c>
      <c r="C636" s="1335" t="s">
        <v>2699</v>
      </c>
      <c r="D636" s="1337" t="s">
        <v>998</v>
      </c>
      <c r="E636" s="1336" t="s">
        <v>1059</v>
      </c>
      <c r="F636" s="1336">
        <v>0</v>
      </c>
      <c r="G636" s="1362"/>
      <c r="H636" s="1337">
        <v>2008</v>
      </c>
      <c r="I636" s="1336">
        <v>0</v>
      </c>
      <c r="J636" s="1362"/>
      <c r="K636" s="1336">
        <v>0</v>
      </c>
      <c r="L636" s="1336">
        <v>0</v>
      </c>
      <c r="M636" s="1336">
        <v>0</v>
      </c>
      <c r="N636" s="1337" t="s">
        <v>204</v>
      </c>
      <c r="O636" s="1631">
        <v>76223133.459749997</v>
      </c>
      <c r="P636" s="1573" t="s">
        <v>123</v>
      </c>
      <c r="Q636" s="1539"/>
      <c r="R636" s="1511" t="str">
        <f t="shared" si="238"/>
        <v>2.08.01</v>
      </c>
      <c r="S636" s="1512" t="str">
        <f t="shared" si="253"/>
        <v>ALAT KEDOKTERAN</v>
      </c>
      <c r="T636" s="1512">
        <f t="shared" si="254"/>
        <v>5</v>
      </c>
      <c r="U636" s="1608">
        <f t="shared" si="239"/>
        <v>15244626.691949999</v>
      </c>
      <c r="V636" s="1514">
        <f t="shared" si="240"/>
        <v>6</v>
      </c>
      <c r="W636" s="1609">
        <f t="shared" si="241"/>
        <v>76223133.459749997</v>
      </c>
      <c r="X636" s="1609">
        <f t="shared" si="242"/>
        <v>0</v>
      </c>
      <c r="Y636" s="1609">
        <f t="shared" si="243"/>
        <v>0</v>
      </c>
      <c r="Z636" s="1609">
        <f t="shared" si="244"/>
        <v>0</v>
      </c>
      <c r="AA636" s="1609">
        <f t="shared" si="245"/>
        <v>0</v>
      </c>
      <c r="AB636" s="1609">
        <f t="shared" si="246"/>
        <v>0</v>
      </c>
      <c r="AC636" s="1513">
        <f t="shared" si="247"/>
        <v>0</v>
      </c>
      <c r="AD636" s="1515">
        <f t="shared" si="248"/>
        <v>2008</v>
      </c>
      <c r="AE636" s="1552">
        <f t="shared" si="250"/>
        <v>0</v>
      </c>
      <c r="AF636" s="1516">
        <f t="shared" si="249"/>
        <v>76223133.459749997</v>
      </c>
      <c r="AG636" s="1550">
        <f t="shared" si="251"/>
        <v>76223133.459749997</v>
      </c>
      <c r="AH636" s="1546">
        <f t="shared" si="252"/>
        <v>76223133.459749997</v>
      </c>
      <c r="AI636" s="1546">
        <f t="shared" si="252"/>
        <v>76223133.459749997</v>
      </c>
      <c r="AJ636" s="1518"/>
      <c r="AK636" s="1518"/>
      <c r="AL636" s="1518"/>
      <c r="AM636" s="1518"/>
      <c r="AN636" s="1518"/>
      <c r="AO636" s="1518"/>
      <c r="AP636" s="1518"/>
    </row>
    <row r="637" spans="1:42" s="1520" customFormat="1" ht="38" customHeight="1">
      <c r="A637" s="1563"/>
      <c r="B637" s="1337" t="s">
        <v>2981</v>
      </c>
      <c r="C637" s="1335" t="s">
        <v>2700</v>
      </c>
      <c r="D637" s="1337" t="s">
        <v>732</v>
      </c>
      <c r="E637" s="1336" t="s">
        <v>1060</v>
      </c>
      <c r="F637" s="1336">
        <v>0</v>
      </c>
      <c r="G637" s="1362" t="s">
        <v>238</v>
      </c>
      <c r="H637" s="1337">
        <v>2008</v>
      </c>
      <c r="I637" s="1336">
        <v>0</v>
      </c>
      <c r="J637" s="1362"/>
      <c r="K637" s="1336">
        <v>0</v>
      </c>
      <c r="L637" s="1336">
        <v>0</v>
      </c>
      <c r="M637" s="1336">
        <v>0</v>
      </c>
      <c r="N637" s="1337" t="s">
        <v>204</v>
      </c>
      <c r="O637" s="1631">
        <v>4488695.637074166</v>
      </c>
      <c r="P637" s="1573" t="s">
        <v>123</v>
      </c>
      <c r="Q637" s="1539"/>
      <c r="R637" s="1511" t="str">
        <f t="shared" si="238"/>
        <v>2.08.01</v>
      </c>
      <c r="S637" s="1512" t="str">
        <f t="shared" si="253"/>
        <v>ALAT KEDOKTERAN</v>
      </c>
      <c r="T637" s="1512">
        <f t="shared" si="254"/>
        <v>5</v>
      </c>
      <c r="U637" s="1608">
        <f t="shared" si="239"/>
        <v>897739.12741483317</v>
      </c>
      <c r="V637" s="1514">
        <f t="shared" si="240"/>
        <v>6</v>
      </c>
      <c r="W637" s="1609">
        <f t="shared" si="241"/>
        <v>4488695.637074166</v>
      </c>
      <c r="X637" s="1609">
        <f t="shared" si="242"/>
        <v>0</v>
      </c>
      <c r="Y637" s="1609">
        <f t="shared" si="243"/>
        <v>0</v>
      </c>
      <c r="Z637" s="1609">
        <f t="shared" si="244"/>
        <v>0</v>
      </c>
      <c r="AA637" s="1609">
        <f t="shared" si="245"/>
        <v>0</v>
      </c>
      <c r="AB637" s="1609">
        <f t="shared" si="246"/>
        <v>0</v>
      </c>
      <c r="AC637" s="1513">
        <f t="shared" si="247"/>
        <v>0</v>
      </c>
      <c r="AD637" s="1515">
        <f t="shared" si="248"/>
        <v>2008</v>
      </c>
      <c r="AE637" s="1552">
        <f t="shared" si="250"/>
        <v>0</v>
      </c>
      <c r="AF637" s="1516">
        <f t="shared" si="249"/>
        <v>4488695.637074166</v>
      </c>
      <c r="AG637" s="1550">
        <f t="shared" si="251"/>
        <v>4488695.637074166</v>
      </c>
      <c r="AH637" s="1546">
        <f t="shared" si="252"/>
        <v>4488695.637074166</v>
      </c>
      <c r="AI637" s="1546">
        <f t="shared" si="252"/>
        <v>4488695.637074166</v>
      </c>
      <c r="AJ637" s="1518"/>
      <c r="AK637" s="1518"/>
      <c r="AL637" s="1518"/>
      <c r="AM637" s="1518"/>
      <c r="AN637" s="1518"/>
      <c r="AO637" s="1518"/>
      <c r="AP637" s="1518"/>
    </row>
    <row r="638" spans="1:42" s="1520" customFormat="1" ht="38" customHeight="1">
      <c r="A638" s="1563"/>
      <c r="B638" s="1337" t="s">
        <v>2263</v>
      </c>
      <c r="C638" s="1335" t="s">
        <v>2701</v>
      </c>
      <c r="D638" s="1337" t="s">
        <v>732</v>
      </c>
      <c r="E638" s="1336" t="s">
        <v>1061</v>
      </c>
      <c r="F638" s="1336">
        <v>0</v>
      </c>
      <c r="G638" s="1362" t="s">
        <v>225</v>
      </c>
      <c r="H638" s="1337">
        <v>2008</v>
      </c>
      <c r="I638" s="1336">
        <v>0</v>
      </c>
      <c r="J638" s="1362"/>
      <c r="K638" s="1336">
        <v>0</v>
      </c>
      <c r="L638" s="1336">
        <v>0</v>
      </c>
      <c r="M638" s="1336">
        <v>0</v>
      </c>
      <c r="N638" s="1337" t="s">
        <v>204</v>
      </c>
      <c r="O638" s="1631">
        <v>707469288.79999995</v>
      </c>
      <c r="P638" s="1573" t="s">
        <v>1573</v>
      </c>
      <c r="Q638" s="1539" t="s">
        <v>3530</v>
      </c>
      <c r="R638" s="1511" t="str">
        <f t="shared" si="238"/>
        <v>2.08.01</v>
      </c>
      <c r="S638" s="1512" t="str">
        <f t="shared" si="253"/>
        <v>ALAT KEDOKTERAN</v>
      </c>
      <c r="T638" s="1512">
        <f t="shared" si="254"/>
        <v>5</v>
      </c>
      <c r="U638" s="1608">
        <f t="shared" si="239"/>
        <v>141493857.75999999</v>
      </c>
      <c r="V638" s="1514">
        <f t="shared" si="240"/>
        <v>6</v>
      </c>
      <c r="W638" s="1609">
        <f t="shared" si="241"/>
        <v>707469288.79999995</v>
      </c>
      <c r="X638" s="1609">
        <f t="shared" si="242"/>
        <v>0</v>
      </c>
      <c r="Y638" s="1609">
        <f t="shared" si="243"/>
        <v>0</v>
      </c>
      <c r="Z638" s="1609">
        <f t="shared" si="244"/>
        <v>0</v>
      </c>
      <c r="AA638" s="1609">
        <f t="shared" si="245"/>
        <v>0</v>
      </c>
      <c r="AB638" s="1609">
        <f t="shared" si="246"/>
        <v>0</v>
      </c>
      <c r="AC638" s="1513">
        <f t="shared" si="247"/>
        <v>0</v>
      </c>
      <c r="AD638" s="1515">
        <f t="shared" si="248"/>
        <v>2008</v>
      </c>
      <c r="AE638" s="1552">
        <f t="shared" si="250"/>
        <v>0</v>
      </c>
      <c r="AF638" s="1516">
        <f t="shared" si="249"/>
        <v>707469288.79999995</v>
      </c>
      <c r="AG638" s="1550">
        <f t="shared" si="251"/>
        <v>707469288.79999995</v>
      </c>
      <c r="AH638" s="1546">
        <f t="shared" si="252"/>
        <v>707469288.79999995</v>
      </c>
      <c r="AI638" s="1546">
        <f t="shared" si="252"/>
        <v>707469288.79999995</v>
      </c>
      <c r="AJ638" s="1518"/>
      <c r="AK638" s="1518"/>
      <c r="AL638" s="1518"/>
      <c r="AM638" s="1518"/>
      <c r="AN638" s="1518"/>
      <c r="AO638" s="1518"/>
      <c r="AP638" s="1518"/>
    </row>
    <row r="639" spans="1:42" s="1520" customFormat="1" ht="38" customHeight="1">
      <c r="A639" s="1563"/>
      <c r="B639" s="1337" t="s">
        <v>3573</v>
      </c>
      <c r="C639" s="1335" t="s">
        <v>2702</v>
      </c>
      <c r="D639" s="1337" t="s">
        <v>733</v>
      </c>
      <c r="E639" s="1336" t="s">
        <v>1062</v>
      </c>
      <c r="F639" s="1336">
        <v>0</v>
      </c>
      <c r="G639" s="1362" t="s">
        <v>1585</v>
      </c>
      <c r="H639" s="1337">
        <v>2008</v>
      </c>
      <c r="I639" s="1336">
        <v>0</v>
      </c>
      <c r="J639" s="1362"/>
      <c r="K639" s="1336">
        <v>0</v>
      </c>
      <c r="L639" s="1336">
        <v>0</v>
      </c>
      <c r="M639" s="1336">
        <v>0</v>
      </c>
      <c r="N639" s="1337" t="s">
        <v>204</v>
      </c>
      <c r="O639" s="1631">
        <v>77339655.276338905</v>
      </c>
      <c r="P639" s="1573" t="s">
        <v>123</v>
      </c>
      <c r="Q639" s="1539"/>
      <c r="R639" s="1511" t="str">
        <f t="shared" si="238"/>
        <v>2.08.02</v>
      </c>
      <c r="S639" s="1512" t="str">
        <f t="shared" si="253"/>
        <v>ALAT KESEHATAN</v>
      </c>
      <c r="T639" s="1512">
        <f t="shared" si="254"/>
        <v>5</v>
      </c>
      <c r="U639" s="1608">
        <f t="shared" si="239"/>
        <v>15467931.055267781</v>
      </c>
      <c r="V639" s="1514">
        <f t="shared" si="240"/>
        <v>6</v>
      </c>
      <c r="W639" s="1609">
        <f t="shared" si="241"/>
        <v>77339655.276338905</v>
      </c>
      <c r="X639" s="1609">
        <f t="shared" si="242"/>
        <v>0</v>
      </c>
      <c r="Y639" s="1609">
        <f t="shared" si="243"/>
        <v>0</v>
      </c>
      <c r="Z639" s="1609">
        <f t="shared" si="244"/>
        <v>0</v>
      </c>
      <c r="AA639" s="1609">
        <f t="shared" si="245"/>
        <v>0</v>
      </c>
      <c r="AB639" s="1609">
        <f t="shared" si="246"/>
        <v>0</v>
      </c>
      <c r="AC639" s="1609">
        <f t="shared" si="247"/>
        <v>0</v>
      </c>
      <c r="AD639" s="1515">
        <f t="shared" si="248"/>
        <v>2008</v>
      </c>
      <c r="AE639" s="1552">
        <f t="shared" si="250"/>
        <v>0</v>
      </c>
      <c r="AF639" s="1516">
        <f t="shared" si="249"/>
        <v>77339655.276338905</v>
      </c>
      <c r="AG639" s="1550">
        <f t="shared" si="251"/>
        <v>77339655.276338905</v>
      </c>
      <c r="AH639" s="1546">
        <f t="shared" si="252"/>
        <v>77339655.276338905</v>
      </c>
      <c r="AI639" s="1546">
        <f t="shared" si="252"/>
        <v>77339655.276338905</v>
      </c>
      <c r="AJ639" s="1518"/>
      <c r="AK639" s="1518"/>
      <c r="AL639" s="1518"/>
      <c r="AM639" s="1518"/>
      <c r="AN639" s="1518"/>
      <c r="AO639" s="1518"/>
      <c r="AP639" s="1518"/>
    </row>
    <row r="640" spans="1:42" s="1520" customFormat="1" ht="38" customHeight="1">
      <c r="A640" s="1563"/>
      <c r="B640" s="1337" t="s">
        <v>2261</v>
      </c>
      <c r="C640" s="1335" t="s">
        <v>313</v>
      </c>
      <c r="D640" s="1337" t="s">
        <v>999</v>
      </c>
      <c r="E640" s="1336" t="s">
        <v>1063</v>
      </c>
      <c r="F640" s="1336">
        <v>0</v>
      </c>
      <c r="G640" s="1362" t="s">
        <v>238</v>
      </c>
      <c r="H640" s="1337">
        <v>2008</v>
      </c>
      <c r="I640" s="1336">
        <v>0</v>
      </c>
      <c r="J640" s="1362"/>
      <c r="K640" s="1336">
        <v>0</v>
      </c>
      <c r="L640" s="1336">
        <v>0</v>
      </c>
      <c r="M640" s="1336">
        <v>0</v>
      </c>
      <c r="N640" s="1337" t="s">
        <v>204</v>
      </c>
      <c r="O640" s="1631">
        <v>16572783.273501195</v>
      </c>
      <c r="P640" s="1573" t="s">
        <v>123</v>
      </c>
      <c r="Q640" s="1539"/>
      <c r="R640" s="1511" t="str">
        <f t="shared" si="238"/>
        <v>2.08.01</v>
      </c>
      <c r="S640" s="1512" t="str">
        <f t="shared" si="253"/>
        <v>ALAT KEDOKTERAN</v>
      </c>
      <c r="T640" s="1512">
        <f t="shared" si="254"/>
        <v>5</v>
      </c>
      <c r="U640" s="1608">
        <f t="shared" si="239"/>
        <v>3314556.6547002392</v>
      </c>
      <c r="V640" s="1514">
        <f t="shared" si="240"/>
        <v>6</v>
      </c>
      <c r="W640" s="1609">
        <f t="shared" si="241"/>
        <v>16572783.273501195</v>
      </c>
      <c r="X640" s="1609">
        <f t="shared" si="242"/>
        <v>0</v>
      </c>
      <c r="Y640" s="1609">
        <f t="shared" si="243"/>
        <v>0</v>
      </c>
      <c r="Z640" s="1609">
        <f t="shared" si="244"/>
        <v>0</v>
      </c>
      <c r="AA640" s="1609">
        <f t="shared" si="245"/>
        <v>0</v>
      </c>
      <c r="AB640" s="1609">
        <f t="shared" si="246"/>
        <v>0</v>
      </c>
      <c r="AC640" s="1513">
        <f t="shared" si="247"/>
        <v>0</v>
      </c>
      <c r="AD640" s="1515">
        <f t="shared" si="248"/>
        <v>2008</v>
      </c>
      <c r="AE640" s="1552">
        <f t="shared" si="250"/>
        <v>0</v>
      </c>
      <c r="AF640" s="1516">
        <f t="shared" si="249"/>
        <v>16572783.273501195</v>
      </c>
      <c r="AG640" s="1550">
        <f t="shared" si="251"/>
        <v>16572783.273501195</v>
      </c>
      <c r="AH640" s="1546">
        <f t="shared" si="252"/>
        <v>16572783.273501195</v>
      </c>
      <c r="AI640" s="1546">
        <f t="shared" si="252"/>
        <v>16572783.273501195</v>
      </c>
      <c r="AJ640" s="1518"/>
      <c r="AK640" s="1518"/>
      <c r="AL640" s="1518"/>
      <c r="AM640" s="1518"/>
      <c r="AN640" s="1518"/>
      <c r="AO640" s="1518"/>
      <c r="AP640" s="1518"/>
    </row>
    <row r="641" spans="1:42" s="1520" customFormat="1" ht="38" customHeight="1">
      <c r="A641" s="1563"/>
      <c r="B641" s="1337" t="s">
        <v>3557</v>
      </c>
      <c r="C641" s="1335" t="s">
        <v>2703</v>
      </c>
      <c r="D641" s="1337" t="s">
        <v>999</v>
      </c>
      <c r="E641" s="1336" t="s">
        <v>1064</v>
      </c>
      <c r="F641" s="1336">
        <v>0</v>
      </c>
      <c r="G641" s="1362" t="s">
        <v>1581</v>
      </c>
      <c r="H641" s="1337">
        <v>2008</v>
      </c>
      <c r="I641" s="1336">
        <v>0</v>
      </c>
      <c r="J641" s="1362"/>
      <c r="K641" s="1336">
        <v>0</v>
      </c>
      <c r="L641" s="1336">
        <v>0</v>
      </c>
      <c r="M641" s="1336">
        <v>0</v>
      </c>
      <c r="N641" s="1337" t="s">
        <v>204</v>
      </c>
      <c r="O641" s="1631">
        <v>132582266.18800956</v>
      </c>
      <c r="P641" s="1573" t="s">
        <v>123</v>
      </c>
      <c r="Q641" s="1539"/>
      <c r="R641" s="1511" t="str">
        <f t="shared" si="238"/>
        <v>2.08.01</v>
      </c>
      <c r="S641" s="1512" t="str">
        <f t="shared" si="253"/>
        <v>ALAT KEDOKTERAN</v>
      </c>
      <c r="T641" s="1512">
        <f t="shared" si="254"/>
        <v>5</v>
      </c>
      <c r="U641" s="1608">
        <f t="shared" si="239"/>
        <v>26516453.237601914</v>
      </c>
      <c r="V641" s="1514">
        <f t="shared" si="240"/>
        <v>6</v>
      </c>
      <c r="W641" s="1609">
        <f t="shared" si="241"/>
        <v>132582266.18800956</v>
      </c>
      <c r="X641" s="1609">
        <f t="shared" si="242"/>
        <v>0</v>
      </c>
      <c r="Y641" s="1609">
        <f t="shared" si="243"/>
        <v>0</v>
      </c>
      <c r="Z641" s="1609">
        <f t="shared" si="244"/>
        <v>0</v>
      </c>
      <c r="AA641" s="1609">
        <f t="shared" si="245"/>
        <v>0</v>
      </c>
      <c r="AB641" s="1609">
        <f t="shared" si="246"/>
        <v>0</v>
      </c>
      <c r="AC641" s="1513">
        <f t="shared" si="247"/>
        <v>0</v>
      </c>
      <c r="AD641" s="1515">
        <f t="shared" si="248"/>
        <v>2008</v>
      </c>
      <c r="AE641" s="1552">
        <f t="shared" si="250"/>
        <v>0</v>
      </c>
      <c r="AF641" s="1516">
        <f t="shared" si="249"/>
        <v>132582266.18800956</v>
      </c>
      <c r="AG641" s="1550">
        <f t="shared" si="251"/>
        <v>132582266.18800956</v>
      </c>
      <c r="AH641" s="1546">
        <f t="shared" si="252"/>
        <v>132582266.18800956</v>
      </c>
      <c r="AI641" s="1546">
        <f t="shared" si="252"/>
        <v>132582266.18800956</v>
      </c>
      <c r="AJ641" s="1518"/>
      <c r="AK641" s="1518"/>
      <c r="AL641" s="1518"/>
      <c r="AM641" s="1518"/>
      <c r="AN641" s="1518"/>
      <c r="AO641" s="1518"/>
      <c r="AP641" s="1518"/>
    </row>
    <row r="642" spans="1:42" s="1520" customFormat="1" ht="38" customHeight="1">
      <c r="A642" s="1563"/>
      <c r="B642" s="1362" t="s">
        <v>2306</v>
      </c>
      <c r="C642" s="1335" t="s">
        <v>2704</v>
      </c>
      <c r="D642" s="1337" t="s">
        <v>732</v>
      </c>
      <c r="E642" s="1336" t="s">
        <v>1065</v>
      </c>
      <c r="F642" s="1336">
        <v>0</v>
      </c>
      <c r="G642" s="1362" t="s">
        <v>1591</v>
      </c>
      <c r="H642" s="1337">
        <v>2008</v>
      </c>
      <c r="I642" s="1336">
        <v>0</v>
      </c>
      <c r="J642" s="1362"/>
      <c r="K642" s="1336">
        <v>0</v>
      </c>
      <c r="L642" s="1336">
        <v>0</v>
      </c>
      <c r="M642" s="1336">
        <v>0</v>
      </c>
      <c r="N642" s="1337" t="s">
        <v>204</v>
      </c>
      <c r="O642" s="1631">
        <v>220970443.64668259</v>
      </c>
      <c r="P642" s="1573" t="s">
        <v>123</v>
      </c>
      <c r="Q642" s="1539"/>
      <c r="R642" s="1511" t="str">
        <f t="shared" si="238"/>
        <v>2.08.01</v>
      </c>
      <c r="S642" s="1512" t="str">
        <f t="shared" si="253"/>
        <v>ALAT KEDOKTERAN</v>
      </c>
      <c r="T642" s="1512">
        <f t="shared" si="254"/>
        <v>5</v>
      </c>
      <c r="U642" s="1608">
        <f t="shared" si="239"/>
        <v>44194088.729336515</v>
      </c>
      <c r="V642" s="1514">
        <f t="shared" si="240"/>
        <v>6</v>
      </c>
      <c r="W642" s="1609">
        <f t="shared" si="241"/>
        <v>220970443.64668259</v>
      </c>
      <c r="X642" s="1609">
        <f t="shared" si="242"/>
        <v>0</v>
      </c>
      <c r="Y642" s="1609">
        <f t="shared" si="243"/>
        <v>0</v>
      </c>
      <c r="Z642" s="1609">
        <f t="shared" si="244"/>
        <v>0</v>
      </c>
      <c r="AA642" s="1609">
        <f t="shared" si="245"/>
        <v>0</v>
      </c>
      <c r="AB642" s="1609">
        <f t="shared" si="246"/>
        <v>0</v>
      </c>
      <c r="AC642" s="1513">
        <f t="shared" si="247"/>
        <v>0</v>
      </c>
      <c r="AD642" s="1515">
        <f t="shared" si="248"/>
        <v>2008</v>
      </c>
      <c r="AE642" s="1552">
        <f t="shared" si="250"/>
        <v>0</v>
      </c>
      <c r="AF642" s="1516">
        <f t="shared" si="249"/>
        <v>220970443.64668259</v>
      </c>
      <c r="AG642" s="1550">
        <f t="shared" si="251"/>
        <v>220970443.64668259</v>
      </c>
      <c r="AH642" s="1546">
        <f t="shared" si="252"/>
        <v>220970443.64668259</v>
      </c>
      <c r="AI642" s="1546">
        <f t="shared" si="252"/>
        <v>220970443.64668259</v>
      </c>
      <c r="AJ642" s="1518"/>
      <c r="AK642" s="1518"/>
      <c r="AL642" s="1518"/>
      <c r="AM642" s="1518"/>
      <c r="AN642" s="1518"/>
      <c r="AO642" s="1518"/>
      <c r="AP642" s="1518"/>
    </row>
    <row r="643" spans="1:42" s="1520" customFormat="1" ht="38" customHeight="1">
      <c r="A643" s="1563"/>
      <c r="B643" s="1337" t="s">
        <v>2263</v>
      </c>
      <c r="C643" s="1335" t="s">
        <v>3578</v>
      </c>
      <c r="D643" s="1337" t="s">
        <v>733</v>
      </c>
      <c r="E643" s="1336" t="s">
        <v>1066</v>
      </c>
      <c r="F643" s="1336">
        <v>0</v>
      </c>
      <c r="G643" s="1362" t="s">
        <v>238</v>
      </c>
      <c r="H643" s="1337">
        <v>2008</v>
      </c>
      <c r="I643" s="1336">
        <v>0</v>
      </c>
      <c r="J643" s="1362"/>
      <c r="K643" s="1336">
        <v>0</v>
      </c>
      <c r="L643" s="1336">
        <v>0</v>
      </c>
      <c r="M643" s="1336">
        <v>0</v>
      </c>
      <c r="N643" s="1337" t="s">
        <v>204</v>
      </c>
      <c r="O643" s="1631">
        <v>110927162.71063466</v>
      </c>
      <c r="P643" s="1573" t="s">
        <v>123</v>
      </c>
      <c r="Q643" s="1539" t="s">
        <v>3530</v>
      </c>
      <c r="R643" s="1511" t="str">
        <f t="shared" si="238"/>
        <v>2.08.01</v>
      </c>
      <c r="S643" s="1512" t="str">
        <f t="shared" si="253"/>
        <v>ALAT KEDOKTERAN</v>
      </c>
      <c r="T643" s="1512">
        <f t="shared" si="254"/>
        <v>5</v>
      </c>
      <c r="U643" s="1608">
        <f t="shared" si="239"/>
        <v>22185432.542126931</v>
      </c>
      <c r="V643" s="1514">
        <f t="shared" si="240"/>
        <v>6</v>
      </c>
      <c r="W643" s="1609">
        <f t="shared" si="241"/>
        <v>110927162.71063466</v>
      </c>
      <c r="X643" s="1609">
        <f t="shared" si="242"/>
        <v>0</v>
      </c>
      <c r="Y643" s="1609">
        <f t="shared" si="243"/>
        <v>0</v>
      </c>
      <c r="Z643" s="1609">
        <f t="shared" si="244"/>
        <v>0</v>
      </c>
      <c r="AA643" s="1609">
        <f t="shared" si="245"/>
        <v>0</v>
      </c>
      <c r="AB643" s="1609">
        <f t="shared" si="246"/>
        <v>0</v>
      </c>
      <c r="AC643" s="1513">
        <f t="shared" si="247"/>
        <v>0</v>
      </c>
      <c r="AD643" s="1515">
        <f t="shared" si="248"/>
        <v>2008</v>
      </c>
      <c r="AE643" s="1552">
        <f t="shared" si="250"/>
        <v>0</v>
      </c>
      <c r="AF643" s="1516">
        <f t="shared" si="249"/>
        <v>110927162.71063466</v>
      </c>
      <c r="AG643" s="1550">
        <f t="shared" si="251"/>
        <v>110927162.71063466</v>
      </c>
      <c r="AH643" s="1546">
        <f t="shared" si="252"/>
        <v>110927162.71063466</v>
      </c>
      <c r="AI643" s="1546">
        <f t="shared" si="252"/>
        <v>110927162.71063466</v>
      </c>
      <c r="AJ643" s="1518"/>
      <c r="AK643" s="1518"/>
      <c r="AL643" s="1518"/>
      <c r="AM643" s="1518"/>
      <c r="AN643" s="1518"/>
      <c r="AO643" s="1518"/>
      <c r="AP643" s="1518"/>
    </row>
    <row r="644" spans="1:42" s="1520" customFormat="1" ht="38" customHeight="1">
      <c r="A644" s="1563"/>
      <c r="B644" s="1337" t="s">
        <v>2901</v>
      </c>
      <c r="C644" s="1335" t="s">
        <v>337</v>
      </c>
      <c r="D644" s="1337" t="s">
        <v>999</v>
      </c>
      <c r="E644" s="1336" t="s">
        <v>1067</v>
      </c>
      <c r="F644" s="1336">
        <v>0</v>
      </c>
      <c r="G644" s="1362" t="s">
        <v>238</v>
      </c>
      <c r="H644" s="1337">
        <v>2008</v>
      </c>
      <c r="I644" s="1336">
        <v>0</v>
      </c>
      <c r="J644" s="1362"/>
      <c r="K644" s="1336">
        <v>0</v>
      </c>
      <c r="L644" s="1336">
        <v>0</v>
      </c>
      <c r="M644" s="1336">
        <v>0</v>
      </c>
      <c r="N644" s="1337" t="s">
        <v>204</v>
      </c>
      <c r="O644" s="1631">
        <v>49718349.820503585</v>
      </c>
      <c r="P644" s="1573" t="s">
        <v>123</v>
      </c>
      <c r="Q644" s="1539"/>
      <c r="R644" s="1511" t="str">
        <f t="shared" si="238"/>
        <v>2.08.01</v>
      </c>
      <c r="S644" s="1512" t="str">
        <f t="shared" si="253"/>
        <v>ALAT KEDOKTERAN</v>
      </c>
      <c r="T644" s="1512">
        <f t="shared" si="254"/>
        <v>5</v>
      </c>
      <c r="U644" s="1608">
        <f t="shared" si="239"/>
        <v>9943669.9641007166</v>
      </c>
      <c r="V644" s="1514">
        <f t="shared" si="240"/>
        <v>6</v>
      </c>
      <c r="W644" s="1609">
        <f t="shared" si="241"/>
        <v>49718349.820503585</v>
      </c>
      <c r="X644" s="1609">
        <f t="shared" si="242"/>
        <v>0</v>
      </c>
      <c r="Y644" s="1609">
        <f t="shared" si="243"/>
        <v>0</v>
      </c>
      <c r="Z644" s="1609">
        <f t="shared" si="244"/>
        <v>0</v>
      </c>
      <c r="AA644" s="1609">
        <f t="shared" si="245"/>
        <v>0</v>
      </c>
      <c r="AB644" s="1609">
        <f t="shared" si="246"/>
        <v>0</v>
      </c>
      <c r="AC644" s="1513">
        <f t="shared" si="247"/>
        <v>0</v>
      </c>
      <c r="AD644" s="1515">
        <f t="shared" si="248"/>
        <v>2008</v>
      </c>
      <c r="AE644" s="1552">
        <f t="shared" si="250"/>
        <v>0</v>
      </c>
      <c r="AF644" s="1516">
        <f t="shared" si="249"/>
        <v>49718349.820503585</v>
      </c>
      <c r="AG644" s="1550">
        <f t="shared" si="251"/>
        <v>49718349.820503585</v>
      </c>
      <c r="AH644" s="1546">
        <f t="shared" si="252"/>
        <v>49718349.820503585</v>
      </c>
      <c r="AI644" s="1546">
        <f t="shared" si="252"/>
        <v>49718349.820503585</v>
      </c>
      <c r="AJ644" s="1518"/>
      <c r="AK644" s="1518"/>
      <c r="AL644" s="1518"/>
      <c r="AM644" s="1518"/>
      <c r="AN644" s="1518"/>
      <c r="AO644" s="1518"/>
      <c r="AP644" s="1518"/>
    </row>
    <row r="645" spans="1:42" s="1520" customFormat="1" ht="38" customHeight="1">
      <c r="A645" s="1563"/>
      <c r="B645" s="1337" t="s">
        <v>2263</v>
      </c>
      <c r="C645" s="1335" t="s">
        <v>2706</v>
      </c>
      <c r="D645" s="1337" t="s">
        <v>733</v>
      </c>
      <c r="E645" s="1336" t="s">
        <v>1060</v>
      </c>
      <c r="F645" s="1336">
        <v>0</v>
      </c>
      <c r="G645" s="1362" t="s">
        <v>1581</v>
      </c>
      <c r="H645" s="1337">
        <v>2008</v>
      </c>
      <c r="I645" s="1336">
        <v>0</v>
      </c>
      <c r="J645" s="1362"/>
      <c r="K645" s="1336">
        <v>0</v>
      </c>
      <c r="L645" s="1336">
        <v>0</v>
      </c>
      <c r="M645" s="1336">
        <v>0</v>
      </c>
      <c r="N645" s="1337" t="s">
        <v>204</v>
      </c>
      <c r="O645" s="1631">
        <v>9704579.944075007</v>
      </c>
      <c r="P645" s="1573" t="s">
        <v>123</v>
      </c>
      <c r="Q645" s="1539" t="s">
        <v>3530</v>
      </c>
      <c r="R645" s="1511" t="str">
        <f t="shared" si="238"/>
        <v>2.08.01</v>
      </c>
      <c r="S645" s="1512" t="str">
        <f t="shared" si="253"/>
        <v>ALAT KEDOKTERAN</v>
      </c>
      <c r="T645" s="1512">
        <f t="shared" si="254"/>
        <v>5</v>
      </c>
      <c r="U645" s="1608">
        <f t="shared" si="239"/>
        <v>1940915.9888150014</v>
      </c>
      <c r="V645" s="1514">
        <f t="shared" si="240"/>
        <v>6</v>
      </c>
      <c r="W645" s="1609">
        <f t="shared" si="241"/>
        <v>9704579.944075007</v>
      </c>
      <c r="X645" s="1609">
        <f t="shared" si="242"/>
        <v>0</v>
      </c>
      <c r="Y645" s="1609">
        <f t="shared" si="243"/>
        <v>0</v>
      </c>
      <c r="Z645" s="1609">
        <f t="shared" si="244"/>
        <v>0</v>
      </c>
      <c r="AA645" s="1609">
        <f t="shared" si="245"/>
        <v>0</v>
      </c>
      <c r="AB645" s="1609">
        <f t="shared" si="246"/>
        <v>0</v>
      </c>
      <c r="AC645" s="1513">
        <f t="shared" si="247"/>
        <v>0</v>
      </c>
      <c r="AD645" s="1515">
        <f t="shared" si="248"/>
        <v>2008</v>
      </c>
      <c r="AE645" s="1552">
        <f t="shared" si="250"/>
        <v>0</v>
      </c>
      <c r="AF645" s="1516">
        <f t="shared" si="249"/>
        <v>9704579.944075007</v>
      </c>
      <c r="AG645" s="1550">
        <f t="shared" si="251"/>
        <v>9704579.944075007</v>
      </c>
      <c r="AH645" s="1546">
        <f t="shared" si="252"/>
        <v>9704579.944075007</v>
      </c>
      <c r="AI645" s="1546">
        <f t="shared" si="252"/>
        <v>9704579.944075007</v>
      </c>
      <c r="AJ645" s="1518"/>
      <c r="AK645" s="1518"/>
      <c r="AL645" s="1518"/>
      <c r="AM645" s="1518"/>
      <c r="AN645" s="1518"/>
      <c r="AO645" s="1518"/>
      <c r="AP645" s="1518"/>
    </row>
    <row r="646" spans="1:42" s="1520" customFormat="1" ht="38" customHeight="1">
      <c r="A646" s="1563"/>
      <c r="B646" s="1337" t="s">
        <v>2323</v>
      </c>
      <c r="C646" s="1335" t="s">
        <v>2518</v>
      </c>
      <c r="D646" s="1337" t="s">
        <v>733</v>
      </c>
      <c r="E646" s="1336" t="s">
        <v>1068</v>
      </c>
      <c r="F646" s="1336">
        <v>0</v>
      </c>
      <c r="G646" s="1362" t="s">
        <v>225</v>
      </c>
      <c r="H646" s="1337">
        <v>2008</v>
      </c>
      <c r="I646" s="1336">
        <v>0</v>
      </c>
      <c r="J646" s="1362"/>
      <c r="K646" s="1336">
        <v>0</v>
      </c>
      <c r="L646" s="1336">
        <v>0</v>
      </c>
      <c r="M646" s="1336">
        <v>0</v>
      </c>
      <c r="N646" s="1337" t="s">
        <v>204</v>
      </c>
      <c r="O646" s="1631">
        <v>11048522.182334131</v>
      </c>
      <c r="P646" s="1573" t="s">
        <v>123</v>
      </c>
      <c r="Q646" s="1539"/>
      <c r="R646" s="1511" t="str">
        <f t="shared" si="238"/>
        <v>2.08.01</v>
      </c>
      <c r="S646" s="1512" t="str">
        <f t="shared" si="253"/>
        <v>ALAT KEDOKTERAN</v>
      </c>
      <c r="T646" s="1512">
        <f t="shared" si="254"/>
        <v>5</v>
      </c>
      <c r="U646" s="1608">
        <f t="shared" si="239"/>
        <v>2209704.4364668261</v>
      </c>
      <c r="V646" s="1514">
        <f t="shared" si="240"/>
        <v>6</v>
      </c>
      <c r="W646" s="1609">
        <f t="shared" si="241"/>
        <v>11048522.182334131</v>
      </c>
      <c r="X646" s="1609">
        <f t="shared" si="242"/>
        <v>0</v>
      </c>
      <c r="Y646" s="1609">
        <f t="shared" si="243"/>
        <v>0</v>
      </c>
      <c r="Z646" s="1609">
        <f t="shared" si="244"/>
        <v>0</v>
      </c>
      <c r="AA646" s="1609">
        <f t="shared" si="245"/>
        <v>0</v>
      </c>
      <c r="AB646" s="1609">
        <f t="shared" si="246"/>
        <v>0</v>
      </c>
      <c r="AC646" s="1513">
        <f t="shared" si="247"/>
        <v>0</v>
      </c>
      <c r="AD646" s="1515">
        <f t="shared" si="248"/>
        <v>2008</v>
      </c>
      <c r="AE646" s="1552">
        <f t="shared" si="250"/>
        <v>0</v>
      </c>
      <c r="AF646" s="1516">
        <f t="shared" si="249"/>
        <v>11048522.182334131</v>
      </c>
      <c r="AG646" s="1550">
        <f t="shared" si="251"/>
        <v>11048522.182334131</v>
      </c>
      <c r="AH646" s="1546">
        <f t="shared" si="252"/>
        <v>11048522.182334131</v>
      </c>
      <c r="AI646" s="1546">
        <f t="shared" si="252"/>
        <v>11048522.182334131</v>
      </c>
      <c r="AJ646" s="1518"/>
      <c r="AK646" s="1518"/>
      <c r="AL646" s="1518"/>
      <c r="AM646" s="1518"/>
      <c r="AN646" s="1518"/>
      <c r="AO646" s="1518"/>
      <c r="AP646" s="1518"/>
    </row>
    <row r="647" spans="1:42" s="1520" customFormat="1" ht="38" customHeight="1">
      <c r="A647" s="1563"/>
      <c r="B647" s="1337" t="s">
        <v>3579</v>
      </c>
      <c r="C647" s="1335" t="s">
        <v>2707</v>
      </c>
      <c r="D647" s="1337" t="s">
        <v>732</v>
      </c>
      <c r="E647" s="1336" t="s">
        <v>1060</v>
      </c>
      <c r="F647" s="1336">
        <v>0</v>
      </c>
      <c r="G647" s="1362" t="s">
        <v>225</v>
      </c>
      <c r="H647" s="1337">
        <v>2008</v>
      </c>
      <c r="I647" s="1336">
        <v>0</v>
      </c>
      <c r="J647" s="1362"/>
      <c r="K647" s="1336">
        <v>0</v>
      </c>
      <c r="L647" s="1336">
        <v>0</v>
      </c>
      <c r="M647" s="1336">
        <v>0</v>
      </c>
      <c r="N647" s="1337" t="s">
        <v>204</v>
      </c>
      <c r="O647" s="1631">
        <v>1886093.2217462594</v>
      </c>
      <c r="P647" s="1573" t="s">
        <v>123</v>
      </c>
      <c r="Q647" s="1539"/>
      <c r="R647" s="1511" t="str">
        <f t="shared" si="238"/>
        <v>2.08.01</v>
      </c>
      <c r="S647" s="1512" t="str">
        <f t="shared" si="253"/>
        <v>ALAT KEDOKTERAN</v>
      </c>
      <c r="T647" s="1512">
        <f t="shared" si="254"/>
        <v>5</v>
      </c>
      <c r="U647" s="1608">
        <f t="shared" si="239"/>
        <v>377218.64434925187</v>
      </c>
      <c r="V647" s="1514">
        <f t="shared" si="240"/>
        <v>6</v>
      </c>
      <c r="W647" s="1609">
        <f t="shared" si="241"/>
        <v>1886093.2217462594</v>
      </c>
      <c r="X647" s="1609">
        <f t="shared" si="242"/>
        <v>0</v>
      </c>
      <c r="Y647" s="1609">
        <f t="shared" si="243"/>
        <v>0</v>
      </c>
      <c r="Z647" s="1609">
        <f t="shared" si="244"/>
        <v>0</v>
      </c>
      <c r="AA647" s="1609">
        <f t="shared" si="245"/>
        <v>0</v>
      </c>
      <c r="AB647" s="1609">
        <f t="shared" si="246"/>
        <v>0</v>
      </c>
      <c r="AC647" s="1513">
        <f t="shared" si="247"/>
        <v>0</v>
      </c>
      <c r="AD647" s="1515">
        <f t="shared" si="248"/>
        <v>2008</v>
      </c>
      <c r="AE647" s="1552">
        <f t="shared" si="250"/>
        <v>0</v>
      </c>
      <c r="AF647" s="1516">
        <f t="shared" si="249"/>
        <v>1886093.2217462594</v>
      </c>
      <c r="AG647" s="1550">
        <f t="shared" si="251"/>
        <v>1886093.2217462594</v>
      </c>
      <c r="AH647" s="1546">
        <f t="shared" si="252"/>
        <v>1886093.2217462594</v>
      </c>
      <c r="AI647" s="1546">
        <f t="shared" si="252"/>
        <v>1886093.2217462594</v>
      </c>
      <c r="AJ647" s="1518"/>
      <c r="AK647" s="1518"/>
      <c r="AL647" s="1518"/>
      <c r="AM647" s="1518"/>
      <c r="AN647" s="1518"/>
      <c r="AO647" s="1518"/>
      <c r="AP647" s="1518"/>
    </row>
    <row r="648" spans="1:42" s="1520" customFormat="1" ht="38" customHeight="1">
      <c r="A648" s="1563"/>
      <c r="B648" s="1337" t="s">
        <v>2263</v>
      </c>
      <c r="C648" s="1335" t="s">
        <v>2708</v>
      </c>
      <c r="D648" s="1337" t="s">
        <v>733</v>
      </c>
      <c r="E648" s="1336" t="s">
        <v>1069</v>
      </c>
      <c r="F648" s="1336">
        <v>0</v>
      </c>
      <c r="G648" s="1362" t="s">
        <v>238</v>
      </c>
      <c r="H648" s="1337">
        <v>2008</v>
      </c>
      <c r="I648" s="1336">
        <v>0</v>
      </c>
      <c r="J648" s="1362"/>
      <c r="K648" s="1336">
        <v>0</v>
      </c>
      <c r="L648" s="1336">
        <v>0</v>
      </c>
      <c r="M648" s="1336">
        <v>0</v>
      </c>
      <c r="N648" s="1337" t="s">
        <v>204</v>
      </c>
      <c r="O648" s="1631">
        <v>2651645.323760191</v>
      </c>
      <c r="P648" s="1573" t="s">
        <v>123</v>
      </c>
      <c r="Q648" s="1539" t="s">
        <v>3530</v>
      </c>
      <c r="R648" s="1511" t="str">
        <f t="shared" si="238"/>
        <v>2.08.01</v>
      </c>
      <c r="S648" s="1512" t="str">
        <f t="shared" si="253"/>
        <v>ALAT KEDOKTERAN</v>
      </c>
      <c r="T648" s="1512">
        <f t="shared" si="254"/>
        <v>5</v>
      </c>
      <c r="U648" s="1608">
        <f t="shared" si="239"/>
        <v>530329.06475203822</v>
      </c>
      <c r="V648" s="1514">
        <f t="shared" si="240"/>
        <v>6</v>
      </c>
      <c r="W648" s="1609">
        <f t="shared" si="241"/>
        <v>2651645.323760191</v>
      </c>
      <c r="X648" s="1609">
        <f t="shared" si="242"/>
        <v>0</v>
      </c>
      <c r="Y648" s="1609">
        <f t="shared" si="243"/>
        <v>0</v>
      </c>
      <c r="Z648" s="1609">
        <f t="shared" si="244"/>
        <v>0</v>
      </c>
      <c r="AA648" s="1609">
        <f t="shared" si="245"/>
        <v>0</v>
      </c>
      <c r="AB648" s="1609">
        <f t="shared" si="246"/>
        <v>0</v>
      </c>
      <c r="AC648" s="1513">
        <f t="shared" si="247"/>
        <v>0</v>
      </c>
      <c r="AD648" s="1515">
        <f t="shared" si="248"/>
        <v>2008</v>
      </c>
      <c r="AE648" s="1552">
        <f t="shared" si="250"/>
        <v>0</v>
      </c>
      <c r="AF648" s="1516">
        <f t="shared" si="249"/>
        <v>2651645.323760191</v>
      </c>
      <c r="AG648" s="1550">
        <f t="shared" si="251"/>
        <v>2651645.323760191</v>
      </c>
      <c r="AH648" s="1546">
        <f t="shared" si="252"/>
        <v>2651645.323760191</v>
      </c>
      <c r="AI648" s="1546">
        <f t="shared" si="252"/>
        <v>2651645.323760191</v>
      </c>
      <c r="AJ648" s="1518"/>
      <c r="AK648" s="1518"/>
      <c r="AL648" s="1518"/>
      <c r="AM648" s="1518"/>
      <c r="AN648" s="1518"/>
      <c r="AO648" s="1518"/>
      <c r="AP648" s="1518"/>
    </row>
    <row r="649" spans="1:42" s="1520" customFormat="1" ht="38" customHeight="1">
      <c r="A649" s="1563"/>
      <c r="B649" s="1337" t="s">
        <v>2263</v>
      </c>
      <c r="C649" s="1335" t="s">
        <v>2709</v>
      </c>
      <c r="D649" s="1337" t="s">
        <v>732</v>
      </c>
      <c r="E649" s="1336" t="s">
        <v>1070</v>
      </c>
      <c r="F649" s="1336">
        <v>0</v>
      </c>
      <c r="G649" s="1362" t="s">
        <v>1581</v>
      </c>
      <c r="H649" s="1337">
        <v>2008</v>
      </c>
      <c r="I649" s="1336">
        <v>0</v>
      </c>
      <c r="J649" s="1362"/>
      <c r="K649" s="1336">
        <v>0</v>
      </c>
      <c r="L649" s="1336">
        <v>0</v>
      </c>
      <c r="M649" s="1336">
        <v>0</v>
      </c>
      <c r="N649" s="1337" t="s">
        <v>204</v>
      </c>
      <c r="O649" s="1631">
        <v>36460123.201702632</v>
      </c>
      <c r="P649" s="1573" t="s">
        <v>123</v>
      </c>
      <c r="Q649" s="1539" t="s">
        <v>3530</v>
      </c>
      <c r="R649" s="1511" t="str">
        <f t="shared" si="238"/>
        <v>2.08.01</v>
      </c>
      <c r="S649" s="1512" t="str">
        <f t="shared" si="253"/>
        <v>ALAT KEDOKTERAN</v>
      </c>
      <c r="T649" s="1512">
        <f t="shared" si="254"/>
        <v>5</v>
      </c>
      <c r="U649" s="1608">
        <f t="shared" si="239"/>
        <v>7292024.6403405266</v>
      </c>
      <c r="V649" s="1514">
        <f t="shared" si="240"/>
        <v>6</v>
      </c>
      <c r="W649" s="1609">
        <f t="shared" si="241"/>
        <v>36460123.201702632</v>
      </c>
      <c r="X649" s="1609">
        <f t="shared" si="242"/>
        <v>0</v>
      </c>
      <c r="Y649" s="1609">
        <f t="shared" si="243"/>
        <v>0</v>
      </c>
      <c r="Z649" s="1609">
        <f t="shared" si="244"/>
        <v>0</v>
      </c>
      <c r="AA649" s="1609">
        <f t="shared" si="245"/>
        <v>0</v>
      </c>
      <c r="AB649" s="1609">
        <f t="shared" si="246"/>
        <v>0</v>
      </c>
      <c r="AC649" s="1513">
        <f t="shared" si="247"/>
        <v>0</v>
      </c>
      <c r="AD649" s="1515">
        <f t="shared" si="248"/>
        <v>2008</v>
      </c>
      <c r="AE649" s="1552">
        <f t="shared" si="250"/>
        <v>0</v>
      </c>
      <c r="AF649" s="1516">
        <f t="shared" si="249"/>
        <v>36460123.201702632</v>
      </c>
      <c r="AG649" s="1550">
        <f t="shared" si="251"/>
        <v>36460123.201702632</v>
      </c>
      <c r="AH649" s="1546">
        <f t="shared" si="252"/>
        <v>36460123.201702632</v>
      </c>
      <c r="AI649" s="1546">
        <f t="shared" si="252"/>
        <v>36460123.201702632</v>
      </c>
      <c r="AJ649" s="1518"/>
      <c r="AK649" s="1518"/>
      <c r="AL649" s="1518"/>
      <c r="AM649" s="1518"/>
      <c r="AN649" s="1518"/>
      <c r="AO649" s="1518"/>
      <c r="AP649" s="1518"/>
    </row>
    <row r="650" spans="1:42" s="1520" customFormat="1" ht="38" customHeight="1">
      <c r="A650" s="1563"/>
      <c r="B650" s="1337" t="s">
        <v>2263</v>
      </c>
      <c r="C650" s="1335" t="s">
        <v>2710</v>
      </c>
      <c r="D650" s="1337" t="s">
        <v>732</v>
      </c>
      <c r="E650" s="1336" t="s">
        <v>1070</v>
      </c>
      <c r="F650" s="1336">
        <v>0</v>
      </c>
      <c r="G650" s="1362" t="s">
        <v>1581</v>
      </c>
      <c r="H650" s="1337">
        <v>2008</v>
      </c>
      <c r="I650" s="1336">
        <v>0</v>
      </c>
      <c r="J650" s="1362"/>
      <c r="K650" s="1336">
        <v>0</v>
      </c>
      <c r="L650" s="1336">
        <v>0</v>
      </c>
      <c r="M650" s="1336">
        <v>0</v>
      </c>
      <c r="N650" s="1337" t="s">
        <v>204</v>
      </c>
      <c r="O650" s="1631">
        <v>22097044.364668261</v>
      </c>
      <c r="P650" s="1573" t="s">
        <v>123</v>
      </c>
      <c r="Q650" s="1539" t="s">
        <v>3530</v>
      </c>
      <c r="R650" s="1511" t="str">
        <f t="shared" si="238"/>
        <v>2.08.01</v>
      </c>
      <c r="S650" s="1512" t="str">
        <f t="shared" si="253"/>
        <v>ALAT KEDOKTERAN</v>
      </c>
      <c r="T650" s="1512">
        <f t="shared" si="254"/>
        <v>5</v>
      </c>
      <c r="U650" s="1608">
        <f t="shared" si="239"/>
        <v>4419408.8729336523</v>
      </c>
      <c r="V650" s="1514">
        <f t="shared" si="240"/>
        <v>6</v>
      </c>
      <c r="W650" s="1609">
        <f t="shared" si="241"/>
        <v>22097044.364668261</v>
      </c>
      <c r="X650" s="1609">
        <f t="shared" si="242"/>
        <v>0</v>
      </c>
      <c r="Y650" s="1609">
        <f t="shared" si="243"/>
        <v>0</v>
      </c>
      <c r="Z650" s="1609">
        <f t="shared" si="244"/>
        <v>0</v>
      </c>
      <c r="AA650" s="1609">
        <f t="shared" si="245"/>
        <v>0</v>
      </c>
      <c r="AB650" s="1609">
        <f t="shared" si="246"/>
        <v>0</v>
      </c>
      <c r="AC650" s="1513">
        <f t="shared" si="247"/>
        <v>0</v>
      </c>
      <c r="AD650" s="1515">
        <f t="shared" si="248"/>
        <v>2008</v>
      </c>
      <c r="AE650" s="1552">
        <f t="shared" si="250"/>
        <v>0</v>
      </c>
      <c r="AF650" s="1516">
        <f t="shared" si="249"/>
        <v>22097044.364668261</v>
      </c>
      <c r="AG650" s="1550">
        <f t="shared" si="251"/>
        <v>22097044.364668261</v>
      </c>
      <c r="AH650" s="1546">
        <f t="shared" si="252"/>
        <v>22097044.364668261</v>
      </c>
      <c r="AI650" s="1546">
        <f t="shared" si="252"/>
        <v>22097044.364668261</v>
      </c>
      <c r="AJ650" s="1518"/>
      <c r="AK650" s="1518"/>
      <c r="AL650" s="1518"/>
      <c r="AM650" s="1518"/>
      <c r="AN650" s="1518"/>
      <c r="AO650" s="1518"/>
      <c r="AP650" s="1518"/>
    </row>
    <row r="651" spans="1:42" s="1520" customFormat="1" ht="38" customHeight="1">
      <c r="A651" s="1563"/>
      <c r="B651" s="1337" t="s">
        <v>2263</v>
      </c>
      <c r="C651" s="1335" t="s">
        <v>2711</v>
      </c>
      <c r="D651" s="1337" t="s">
        <v>732</v>
      </c>
      <c r="E651" s="1336" t="s">
        <v>1071</v>
      </c>
      <c r="F651" s="1336">
        <v>0</v>
      </c>
      <c r="G651" s="1362" t="s">
        <v>1581</v>
      </c>
      <c r="H651" s="1337">
        <v>2008</v>
      </c>
      <c r="I651" s="1336">
        <v>0</v>
      </c>
      <c r="J651" s="1362"/>
      <c r="K651" s="1336">
        <v>0</v>
      </c>
      <c r="L651" s="1336">
        <v>0</v>
      </c>
      <c r="M651" s="1336">
        <v>0</v>
      </c>
      <c r="N651" s="1337" t="s">
        <v>204</v>
      </c>
      <c r="O651" s="1631">
        <v>11932403.95692086</v>
      </c>
      <c r="P651" s="1573" t="s">
        <v>123</v>
      </c>
      <c r="Q651" s="1539" t="s">
        <v>3530</v>
      </c>
      <c r="R651" s="1511" t="str">
        <f t="shared" si="238"/>
        <v>2.08.01</v>
      </c>
      <c r="S651" s="1512" t="str">
        <f t="shared" si="253"/>
        <v>ALAT KEDOKTERAN</v>
      </c>
      <c r="T651" s="1512">
        <f t="shared" si="254"/>
        <v>5</v>
      </c>
      <c r="U651" s="1608">
        <f t="shared" si="239"/>
        <v>2386480.7913841722</v>
      </c>
      <c r="V651" s="1514">
        <f t="shared" si="240"/>
        <v>6</v>
      </c>
      <c r="W651" s="1609">
        <f t="shared" si="241"/>
        <v>11932403.95692086</v>
      </c>
      <c r="X651" s="1609">
        <f t="shared" si="242"/>
        <v>0</v>
      </c>
      <c r="Y651" s="1609">
        <f t="shared" si="243"/>
        <v>0</v>
      </c>
      <c r="Z651" s="1609">
        <f t="shared" si="244"/>
        <v>0</v>
      </c>
      <c r="AA651" s="1609">
        <f t="shared" si="245"/>
        <v>0</v>
      </c>
      <c r="AB651" s="1609">
        <f t="shared" si="246"/>
        <v>0</v>
      </c>
      <c r="AC651" s="1513">
        <f t="shared" si="247"/>
        <v>0</v>
      </c>
      <c r="AD651" s="1515">
        <f t="shared" si="248"/>
        <v>2008</v>
      </c>
      <c r="AE651" s="1552">
        <f t="shared" si="250"/>
        <v>0</v>
      </c>
      <c r="AF651" s="1516">
        <f t="shared" si="249"/>
        <v>11932403.95692086</v>
      </c>
      <c r="AG651" s="1550">
        <f t="shared" si="251"/>
        <v>11932403.95692086</v>
      </c>
      <c r="AH651" s="1546">
        <f t="shared" si="252"/>
        <v>11932403.95692086</v>
      </c>
      <c r="AI651" s="1546">
        <f t="shared" si="252"/>
        <v>11932403.95692086</v>
      </c>
      <c r="AJ651" s="1518"/>
      <c r="AK651" s="1518"/>
      <c r="AL651" s="1518"/>
      <c r="AM651" s="1518"/>
      <c r="AN651" s="1518"/>
      <c r="AO651" s="1518"/>
      <c r="AP651" s="1518"/>
    </row>
    <row r="652" spans="1:42" s="1520" customFormat="1" ht="38" customHeight="1">
      <c r="A652" s="1563"/>
      <c r="B652" s="1337" t="s">
        <v>2263</v>
      </c>
      <c r="C652" s="1335" t="s">
        <v>2712</v>
      </c>
      <c r="D652" s="1337" t="s">
        <v>732</v>
      </c>
      <c r="E652" s="1336" t="s">
        <v>1072</v>
      </c>
      <c r="F652" s="1336">
        <v>0</v>
      </c>
      <c r="G652" s="1362" t="s">
        <v>238</v>
      </c>
      <c r="H652" s="1337">
        <v>2008</v>
      </c>
      <c r="I652" s="1336">
        <v>0</v>
      </c>
      <c r="J652" s="1362"/>
      <c r="K652" s="1336">
        <v>0</v>
      </c>
      <c r="L652" s="1336">
        <v>0</v>
      </c>
      <c r="M652" s="1336">
        <v>0</v>
      </c>
      <c r="N652" s="1337" t="s">
        <v>204</v>
      </c>
      <c r="O652" s="1631">
        <v>17677635.491734609</v>
      </c>
      <c r="P652" s="1573" t="s">
        <v>123</v>
      </c>
      <c r="Q652" s="1539" t="s">
        <v>3530</v>
      </c>
      <c r="R652" s="1511" t="str">
        <f t="shared" si="238"/>
        <v>2.08.01</v>
      </c>
      <c r="S652" s="1512" t="str">
        <f t="shared" si="253"/>
        <v>ALAT KEDOKTERAN</v>
      </c>
      <c r="T652" s="1512">
        <f t="shared" si="254"/>
        <v>5</v>
      </c>
      <c r="U652" s="1608">
        <f t="shared" si="239"/>
        <v>3535527.0983469216</v>
      </c>
      <c r="V652" s="1514">
        <f t="shared" si="240"/>
        <v>6</v>
      </c>
      <c r="W652" s="1609">
        <f t="shared" si="241"/>
        <v>17677635.491734609</v>
      </c>
      <c r="X652" s="1609">
        <f t="shared" si="242"/>
        <v>0</v>
      </c>
      <c r="Y652" s="1609">
        <f t="shared" si="243"/>
        <v>0</v>
      </c>
      <c r="Z652" s="1609">
        <f t="shared" si="244"/>
        <v>0</v>
      </c>
      <c r="AA652" s="1609">
        <f t="shared" si="245"/>
        <v>0</v>
      </c>
      <c r="AB652" s="1609">
        <f t="shared" si="246"/>
        <v>0</v>
      </c>
      <c r="AC652" s="1513">
        <f t="shared" si="247"/>
        <v>0</v>
      </c>
      <c r="AD652" s="1515">
        <f t="shared" si="248"/>
        <v>2008</v>
      </c>
      <c r="AE652" s="1552">
        <f t="shared" si="250"/>
        <v>0</v>
      </c>
      <c r="AF652" s="1516">
        <f t="shared" si="249"/>
        <v>17677635.491734609</v>
      </c>
      <c r="AG652" s="1550">
        <f t="shared" si="251"/>
        <v>17677635.491734609</v>
      </c>
      <c r="AH652" s="1546">
        <f t="shared" si="252"/>
        <v>17677635.491734609</v>
      </c>
      <c r="AI652" s="1546">
        <f t="shared" si="252"/>
        <v>17677635.491734609</v>
      </c>
      <c r="AJ652" s="1518"/>
      <c r="AK652" s="1518"/>
      <c r="AL652" s="1518"/>
      <c r="AM652" s="1518"/>
      <c r="AN652" s="1518"/>
      <c r="AO652" s="1518"/>
      <c r="AP652" s="1518"/>
    </row>
    <row r="653" spans="1:42" s="1520" customFormat="1" ht="38" customHeight="1">
      <c r="A653" s="1563"/>
      <c r="B653" s="1337" t="s">
        <v>2263</v>
      </c>
      <c r="C653" s="1335" t="s">
        <v>316</v>
      </c>
      <c r="D653" s="1337" t="s">
        <v>732</v>
      </c>
      <c r="E653" s="1336" t="s">
        <v>1073</v>
      </c>
      <c r="F653" s="1336">
        <v>0</v>
      </c>
      <c r="G653" s="1362" t="s">
        <v>238</v>
      </c>
      <c r="H653" s="1337">
        <v>2008</v>
      </c>
      <c r="I653" s="1336">
        <v>0</v>
      </c>
      <c r="J653" s="1362"/>
      <c r="K653" s="1336">
        <v>0</v>
      </c>
      <c r="L653" s="1336">
        <v>0</v>
      </c>
      <c r="M653" s="1336">
        <v>0</v>
      </c>
      <c r="N653" s="1337" t="s">
        <v>204</v>
      </c>
      <c r="O653" s="1631">
        <v>1325822.6618800955</v>
      </c>
      <c r="P653" s="1573" t="s">
        <v>123</v>
      </c>
      <c r="Q653" s="1539" t="s">
        <v>3530</v>
      </c>
      <c r="R653" s="1511" t="str">
        <f t="shared" si="238"/>
        <v>2.08.01</v>
      </c>
      <c r="S653" s="1512" t="str">
        <f t="shared" si="253"/>
        <v>ALAT KEDOKTERAN</v>
      </c>
      <c r="T653" s="1512">
        <f t="shared" si="254"/>
        <v>5</v>
      </c>
      <c r="U653" s="1608">
        <f t="shared" si="239"/>
        <v>265164.53237601911</v>
      </c>
      <c r="V653" s="1514">
        <f t="shared" si="240"/>
        <v>6</v>
      </c>
      <c r="W653" s="1609">
        <f t="shared" si="241"/>
        <v>1325822.6618800955</v>
      </c>
      <c r="X653" s="1609">
        <f t="shared" si="242"/>
        <v>0</v>
      </c>
      <c r="Y653" s="1609">
        <f t="shared" si="243"/>
        <v>0</v>
      </c>
      <c r="Z653" s="1609">
        <f t="shared" si="244"/>
        <v>0</v>
      </c>
      <c r="AA653" s="1609">
        <f t="shared" si="245"/>
        <v>0</v>
      </c>
      <c r="AB653" s="1609">
        <f t="shared" si="246"/>
        <v>0</v>
      </c>
      <c r="AC653" s="1513">
        <f t="shared" si="247"/>
        <v>0</v>
      </c>
      <c r="AD653" s="1515">
        <f t="shared" si="248"/>
        <v>2008</v>
      </c>
      <c r="AE653" s="1552">
        <f t="shared" si="250"/>
        <v>0</v>
      </c>
      <c r="AF653" s="1516">
        <f t="shared" si="249"/>
        <v>1325822.6618800955</v>
      </c>
      <c r="AG653" s="1550">
        <f t="shared" si="251"/>
        <v>1325822.6618800955</v>
      </c>
      <c r="AH653" s="1546">
        <f t="shared" si="252"/>
        <v>1325822.6618800955</v>
      </c>
      <c r="AI653" s="1546">
        <f t="shared" si="252"/>
        <v>1325822.6618800955</v>
      </c>
      <c r="AJ653" s="1518"/>
      <c r="AK653" s="1518"/>
      <c r="AL653" s="1518"/>
      <c r="AM653" s="1518"/>
      <c r="AN653" s="1518"/>
      <c r="AO653" s="1518"/>
      <c r="AP653" s="1518"/>
    </row>
    <row r="654" spans="1:42" s="1520" customFormat="1" ht="38" customHeight="1">
      <c r="A654" s="1563"/>
      <c r="B654" s="1337" t="s">
        <v>2928</v>
      </c>
      <c r="C654" s="1335" t="s">
        <v>2713</v>
      </c>
      <c r="D654" s="1337" t="s">
        <v>732</v>
      </c>
      <c r="E654" s="1336" t="s">
        <v>1074</v>
      </c>
      <c r="F654" s="1336">
        <v>0</v>
      </c>
      <c r="G654" s="1362" t="s">
        <v>225</v>
      </c>
      <c r="H654" s="1337">
        <v>2008</v>
      </c>
      <c r="I654" s="1336">
        <v>0</v>
      </c>
      <c r="J654" s="1362"/>
      <c r="K654" s="1336">
        <v>0</v>
      </c>
      <c r="L654" s="1336">
        <v>0</v>
      </c>
      <c r="M654" s="1336">
        <v>0</v>
      </c>
      <c r="N654" s="1337" t="s">
        <v>204</v>
      </c>
      <c r="O654" s="1631">
        <v>25411601.0193685</v>
      </c>
      <c r="P654" s="1573" t="s">
        <v>123</v>
      </c>
      <c r="Q654" s="1539"/>
      <c r="R654" s="1511" t="str">
        <f t="shared" si="238"/>
        <v>2.08.01</v>
      </c>
      <c r="S654" s="1512" t="str">
        <f t="shared" si="253"/>
        <v>ALAT KEDOKTERAN</v>
      </c>
      <c r="T654" s="1512">
        <f t="shared" si="254"/>
        <v>5</v>
      </c>
      <c r="U654" s="1608">
        <f t="shared" si="239"/>
        <v>5082320.2038736995</v>
      </c>
      <c r="V654" s="1514">
        <f t="shared" si="240"/>
        <v>6</v>
      </c>
      <c r="W654" s="1609">
        <f t="shared" si="241"/>
        <v>25411601.0193685</v>
      </c>
      <c r="X654" s="1609">
        <f t="shared" si="242"/>
        <v>0</v>
      </c>
      <c r="Y654" s="1609">
        <f t="shared" si="243"/>
        <v>0</v>
      </c>
      <c r="Z654" s="1609">
        <f t="shared" si="244"/>
        <v>0</v>
      </c>
      <c r="AA654" s="1609">
        <f t="shared" si="245"/>
        <v>0</v>
      </c>
      <c r="AB654" s="1609">
        <f t="shared" si="246"/>
        <v>0</v>
      </c>
      <c r="AC654" s="1513">
        <f t="shared" si="247"/>
        <v>0</v>
      </c>
      <c r="AD654" s="1515">
        <f t="shared" si="248"/>
        <v>2008</v>
      </c>
      <c r="AE654" s="1552">
        <f t="shared" si="250"/>
        <v>0</v>
      </c>
      <c r="AF654" s="1516">
        <f t="shared" si="249"/>
        <v>25411601.0193685</v>
      </c>
      <c r="AG654" s="1550">
        <f t="shared" si="251"/>
        <v>25411601.0193685</v>
      </c>
      <c r="AH654" s="1546">
        <f t="shared" si="252"/>
        <v>25411601.0193685</v>
      </c>
      <c r="AI654" s="1546">
        <f t="shared" si="252"/>
        <v>25411601.0193685</v>
      </c>
      <c r="AJ654" s="1518"/>
      <c r="AK654" s="1518"/>
      <c r="AL654" s="1518"/>
      <c r="AM654" s="1518"/>
      <c r="AN654" s="1518"/>
      <c r="AO654" s="1518"/>
      <c r="AP654" s="1518"/>
    </row>
    <row r="655" spans="1:42" s="1520" customFormat="1" ht="38" customHeight="1">
      <c r="A655" s="1563"/>
      <c r="B655" s="1337" t="s">
        <v>2988</v>
      </c>
      <c r="C655" s="1335" t="s">
        <v>2714</v>
      </c>
      <c r="D655" s="1337" t="s">
        <v>733</v>
      </c>
      <c r="E655" s="1336" t="s">
        <v>1071</v>
      </c>
      <c r="F655" s="1336">
        <v>0</v>
      </c>
      <c r="G655" s="1362" t="s">
        <v>1581</v>
      </c>
      <c r="H655" s="1337">
        <v>2008</v>
      </c>
      <c r="I655" s="1336">
        <v>0</v>
      </c>
      <c r="J655" s="1362"/>
      <c r="K655" s="1336">
        <v>0</v>
      </c>
      <c r="L655" s="1336">
        <v>0</v>
      </c>
      <c r="M655" s="1336">
        <v>0</v>
      </c>
      <c r="N655" s="1337" t="s">
        <v>204</v>
      </c>
      <c r="O655" s="1631">
        <v>22097044.364668261</v>
      </c>
      <c r="P655" s="1573" t="s">
        <v>123</v>
      </c>
      <c r="Q655" s="1539"/>
      <c r="R655" s="1511" t="str">
        <f t="shared" si="238"/>
        <v>2.08.01</v>
      </c>
      <c r="S655" s="1512" t="str">
        <f t="shared" si="253"/>
        <v>ALAT KEDOKTERAN</v>
      </c>
      <c r="T655" s="1512">
        <f t="shared" si="254"/>
        <v>5</v>
      </c>
      <c r="U655" s="1608">
        <f t="shared" si="239"/>
        <v>4419408.8729336523</v>
      </c>
      <c r="V655" s="1514">
        <f t="shared" si="240"/>
        <v>6</v>
      </c>
      <c r="W655" s="1609">
        <f t="shared" si="241"/>
        <v>22097044.364668261</v>
      </c>
      <c r="X655" s="1609">
        <f t="shared" si="242"/>
        <v>0</v>
      </c>
      <c r="Y655" s="1609">
        <f t="shared" si="243"/>
        <v>0</v>
      </c>
      <c r="Z655" s="1609">
        <f t="shared" si="244"/>
        <v>0</v>
      </c>
      <c r="AA655" s="1609">
        <f t="shared" si="245"/>
        <v>0</v>
      </c>
      <c r="AB655" s="1609">
        <f t="shared" si="246"/>
        <v>0</v>
      </c>
      <c r="AC655" s="1513">
        <f t="shared" si="247"/>
        <v>0</v>
      </c>
      <c r="AD655" s="1515">
        <f t="shared" si="248"/>
        <v>2008</v>
      </c>
      <c r="AE655" s="1552">
        <f t="shared" si="250"/>
        <v>0</v>
      </c>
      <c r="AF655" s="1516">
        <f t="shared" si="249"/>
        <v>22097044.364668261</v>
      </c>
      <c r="AG655" s="1550">
        <f t="shared" si="251"/>
        <v>22097044.364668261</v>
      </c>
      <c r="AH655" s="1546">
        <f t="shared" si="252"/>
        <v>22097044.364668261</v>
      </c>
      <c r="AI655" s="1546">
        <f t="shared" si="252"/>
        <v>22097044.364668261</v>
      </c>
      <c r="AJ655" s="1518"/>
      <c r="AK655" s="1518"/>
      <c r="AL655" s="1518"/>
      <c r="AM655" s="1518"/>
      <c r="AN655" s="1518"/>
      <c r="AO655" s="1518"/>
      <c r="AP655" s="1518"/>
    </row>
    <row r="656" spans="1:42" s="1520" customFormat="1" ht="38" customHeight="1">
      <c r="A656" s="1563"/>
      <c r="B656" s="1337" t="s">
        <v>3580</v>
      </c>
      <c r="C656" s="1335" t="s">
        <v>2715</v>
      </c>
      <c r="D656" s="1337" t="s">
        <v>732</v>
      </c>
      <c r="E656" s="1336" t="s">
        <v>1070</v>
      </c>
      <c r="F656" s="1336">
        <v>0</v>
      </c>
      <c r="G656" s="1362" t="s">
        <v>1581</v>
      </c>
      <c r="H656" s="1337">
        <v>2008</v>
      </c>
      <c r="I656" s="1336">
        <v>0</v>
      </c>
      <c r="J656" s="1362"/>
      <c r="K656" s="1336">
        <v>0</v>
      </c>
      <c r="L656" s="1336">
        <v>0</v>
      </c>
      <c r="M656" s="1336">
        <v>0</v>
      </c>
      <c r="N656" s="1337" t="s">
        <v>204</v>
      </c>
      <c r="O656" s="1631">
        <v>80654211.931039155</v>
      </c>
      <c r="P656" s="1573" t="s">
        <v>123</v>
      </c>
      <c r="Q656" s="1539" t="s">
        <v>3530</v>
      </c>
      <c r="R656" s="1511" t="str">
        <f t="shared" si="238"/>
        <v>2.08.01</v>
      </c>
      <c r="S656" s="1512" t="str">
        <f t="shared" si="253"/>
        <v>ALAT KEDOKTERAN</v>
      </c>
      <c r="T656" s="1512">
        <f t="shared" si="254"/>
        <v>5</v>
      </c>
      <c r="U656" s="1608">
        <f t="shared" si="239"/>
        <v>16130842.38620783</v>
      </c>
      <c r="V656" s="1514">
        <f t="shared" si="240"/>
        <v>6</v>
      </c>
      <c r="W656" s="1609">
        <f t="shared" si="241"/>
        <v>80654211.931039155</v>
      </c>
      <c r="X656" s="1609">
        <f t="shared" si="242"/>
        <v>0</v>
      </c>
      <c r="Y656" s="1609">
        <f t="shared" si="243"/>
        <v>0</v>
      </c>
      <c r="Z656" s="1609">
        <f t="shared" si="244"/>
        <v>0</v>
      </c>
      <c r="AA656" s="1609">
        <f t="shared" si="245"/>
        <v>0</v>
      </c>
      <c r="AB656" s="1609">
        <f t="shared" si="246"/>
        <v>0</v>
      </c>
      <c r="AC656" s="1513">
        <f t="shared" si="247"/>
        <v>0</v>
      </c>
      <c r="AD656" s="1515">
        <f t="shared" si="248"/>
        <v>2008</v>
      </c>
      <c r="AE656" s="1552">
        <f t="shared" si="250"/>
        <v>0</v>
      </c>
      <c r="AF656" s="1516">
        <f t="shared" si="249"/>
        <v>80654211.931039155</v>
      </c>
      <c r="AG656" s="1550">
        <f t="shared" si="251"/>
        <v>80654211.931039155</v>
      </c>
      <c r="AH656" s="1546">
        <f t="shared" si="252"/>
        <v>80654211.931039155</v>
      </c>
      <c r="AI656" s="1546">
        <f t="shared" si="252"/>
        <v>80654211.931039155</v>
      </c>
      <c r="AJ656" s="1518"/>
      <c r="AK656" s="1518"/>
      <c r="AL656" s="1518"/>
      <c r="AM656" s="1518"/>
      <c r="AN656" s="1518"/>
      <c r="AO656" s="1518"/>
      <c r="AP656" s="1518"/>
    </row>
    <row r="657" spans="1:42" s="1520" customFormat="1" ht="38" customHeight="1">
      <c r="A657" s="1563"/>
      <c r="B657" s="1337" t="s">
        <v>2982</v>
      </c>
      <c r="C657" s="1335" t="s">
        <v>397</v>
      </c>
      <c r="D657" s="1337" t="s">
        <v>732</v>
      </c>
      <c r="E657" s="1336" t="s">
        <v>1075</v>
      </c>
      <c r="F657" s="1336">
        <v>0</v>
      </c>
      <c r="G657" s="1362" t="s">
        <v>238</v>
      </c>
      <c r="H657" s="1337">
        <v>2008</v>
      </c>
      <c r="I657" s="1336">
        <v>0</v>
      </c>
      <c r="J657" s="1362"/>
      <c r="K657" s="1336">
        <v>0</v>
      </c>
      <c r="L657" s="1336">
        <v>0</v>
      </c>
      <c r="M657" s="1336">
        <v>0</v>
      </c>
      <c r="N657" s="1337" t="s">
        <v>204</v>
      </c>
      <c r="O657" s="1631">
        <v>24306748.801135086</v>
      </c>
      <c r="P657" s="1573" t="s">
        <v>123</v>
      </c>
      <c r="Q657" s="1539"/>
      <c r="R657" s="1511" t="str">
        <f t="shared" si="238"/>
        <v>2.08.01</v>
      </c>
      <c r="S657" s="1512" t="str">
        <f t="shared" si="253"/>
        <v>ALAT KEDOKTERAN</v>
      </c>
      <c r="T657" s="1512">
        <f t="shared" si="254"/>
        <v>5</v>
      </c>
      <c r="U657" s="1608">
        <f t="shared" si="239"/>
        <v>4861349.7602270171</v>
      </c>
      <c r="V657" s="1514">
        <f t="shared" si="240"/>
        <v>6</v>
      </c>
      <c r="W657" s="1609">
        <f t="shared" si="241"/>
        <v>24306748.801135086</v>
      </c>
      <c r="X657" s="1609">
        <f t="shared" si="242"/>
        <v>0</v>
      </c>
      <c r="Y657" s="1609">
        <f t="shared" si="243"/>
        <v>0</v>
      </c>
      <c r="Z657" s="1609">
        <f t="shared" si="244"/>
        <v>0</v>
      </c>
      <c r="AA657" s="1609">
        <f t="shared" si="245"/>
        <v>0</v>
      </c>
      <c r="AB657" s="1609">
        <f t="shared" si="246"/>
        <v>0</v>
      </c>
      <c r="AC657" s="1513">
        <f t="shared" si="247"/>
        <v>0</v>
      </c>
      <c r="AD657" s="1515">
        <f t="shared" si="248"/>
        <v>2008</v>
      </c>
      <c r="AE657" s="1552">
        <f t="shared" si="250"/>
        <v>0</v>
      </c>
      <c r="AF657" s="1516">
        <f t="shared" si="249"/>
        <v>24306748.801135086</v>
      </c>
      <c r="AG657" s="1550">
        <f t="shared" si="251"/>
        <v>24306748.801135086</v>
      </c>
      <c r="AH657" s="1546">
        <f t="shared" si="252"/>
        <v>24306748.801135086</v>
      </c>
      <c r="AI657" s="1546">
        <f t="shared" si="252"/>
        <v>24306748.801135086</v>
      </c>
      <c r="AJ657" s="1518"/>
      <c r="AK657" s="1518"/>
      <c r="AL657" s="1518"/>
      <c r="AM657" s="1518"/>
      <c r="AN657" s="1518"/>
      <c r="AO657" s="1518"/>
      <c r="AP657" s="1518"/>
    </row>
    <row r="658" spans="1:42" s="1520" customFormat="1" ht="38" customHeight="1">
      <c r="A658" s="1563"/>
      <c r="B658" s="1337" t="s">
        <v>2263</v>
      </c>
      <c r="C658" s="1335" t="s">
        <v>2297</v>
      </c>
      <c r="D658" s="1337" t="s">
        <v>732</v>
      </c>
      <c r="E658" s="1336" t="s">
        <v>1076</v>
      </c>
      <c r="F658" s="1336">
        <v>0</v>
      </c>
      <c r="G658" s="1362" t="s">
        <v>238</v>
      </c>
      <c r="H658" s="1337">
        <v>2008</v>
      </c>
      <c r="I658" s="1336">
        <v>0</v>
      </c>
      <c r="J658" s="1362"/>
      <c r="K658" s="1336">
        <v>0</v>
      </c>
      <c r="L658" s="1336">
        <v>0</v>
      </c>
      <c r="M658" s="1336">
        <v>0</v>
      </c>
      <c r="N658" s="1337" t="s">
        <v>204</v>
      </c>
      <c r="O658" s="1631">
        <v>22097044.364668261</v>
      </c>
      <c r="P658" s="1573" t="s">
        <v>123</v>
      </c>
      <c r="Q658" s="1539" t="s">
        <v>3530</v>
      </c>
      <c r="R658" s="1511" t="str">
        <f t="shared" si="238"/>
        <v>2.08.01</v>
      </c>
      <c r="S658" s="1512" t="str">
        <f t="shared" si="253"/>
        <v>ALAT KEDOKTERAN</v>
      </c>
      <c r="T658" s="1512">
        <f t="shared" si="254"/>
        <v>5</v>
      </c>
      <c r="U658" s="1608">
        <f t="shared" si="239"/>
        <v>4419408.8729336523</v>
      </c>
      <c r="V658" s="1514">
        <f t="shared" si="240"/>
        <v>6</v>
      </c>
      <c r="W658" s="1609">
        <f t="shared" si="241"/>
        <v>22097044.364668261</v>
      </c>
      <c r="X658" s="1609">
        <f t="shared" si="242"/>
        <v>0</v>
      </c>
      <c r="Y658" s="1609">
        <f t="shared" si="243"/>
        <v>0</v>
      </c>
      <c r="Z658" s="1609">
        <f t="shared" si="244"/>
        <v>0</v>
      </c>
      <c r="AA658" s="1609">
        <f t="shared" si="245"/>
        <v>0</v>
      </c>
      <c r="AB658" s="1609">
        <f t="shared" si="246"/>
        <v>0</v>
      </c>
      <c r="AC658" s="1513">
        <f t="shared" si="247"/>
        <v>0</v>
      </c>
      <c r="AD658" s="1515">
        <f t="shared" si="248"/>
        <v>2008</v>
      </c>
      <c r="AE658" s="1552">
        <f t="shared" si="250"/>
        <v>0</v>
      </c>
      <c r="AF658" s="1516">
        <f t="shared" si="249"/>
        <v>22097044.364668261</v>
      </c>
      <c r="AG658" s="1550">
        <f t="shared" si="251"/>
        <v>22097044.364668261</v>
      </c>
      <c r="AH658" s="1546">
        <f t="shared" si="252"/>
        <v>22097044.364668261</v>
      </c>
      <c r="AI658" s="1546">
        <f t="shared" si="252"/>
        <v>22097044.364668261</v>
      </c>
      <c r="AJ658" s="1518"/>
      <c r="AK658" s="1518"/>
      <c r="AL658" s="1518"/>
      <c r="AM658" s="1518"/>
      <c r="AN658" s="1518"/>
      <c r="AO658" s="1518"/>
      <c r="AP658" s="1518"/>
    </row>
    <row r="659" spans="1:42" s="1520" customFormat="1" ht="38" customHeight="1">
      <c r="A659" s="1563"/>
      <c r="B659" s="1337" t="s">
        <v>2263</v>
      </c>
      <c r="C659" s="1335" t="s">
        <v>2264</v>
      </c>
      <c r="D659" s="1337" t="s">
        <v>733</v>
      </c>
      <c r="E659" s="1336" t="s">
        <v>1077</v>
      </c>
      <c r="F659" s="1336">
        <v>0</v>
      </c>
      <c r="G659" s="1362" t="s">
        <v>238</v>
      </c>
      <c r="H659" s="1337">
        <v>2008</v>
      </c>
      <c r="I659" s="1336">
        <v>0</v>
      </c>
      <c r="J659" s="1362"/>
      <c r="K659" s="1336">
        <v>0</v>
      </c>
      <c r="L659" s="1336">
        <v>0</v>
      </c>
      <c r="M659" s="1336">
        <v>0</v>
      </c>
      <c r="N659" s="1337" t="s">
        <v>204</v>
      </c>
      <c r="O659" s="1631">
        <v>50823202.038736999</v>
      </c>
      <c r="P659" s="1573" t="s">
        <v>123</v>
      </c>
      <c r="Q659" s="1539" t="s">
        <v>3530</v>
      </c>
      <c r="R659" s="1511" t="str">
        <f t="shared" si="238"/>
        <v>2.08.01</v>
      </c>
      <c r="S659" s="1512" t="str">
        <f t="shared" si="253"/>
        <v>ALAT KEDOKTERAN</v>
      </c>
      <c r="T659" s="1512">
        <f t="shared" si="254"/>
        <v>5</v>
      </c>
      <c r="U659" s="1608">
        <f t="shared" si="239"/>
        <v>10164640.407747399</v>
      </c>
      <c r="V659" s="1514">
        <f t="shared" si="240"/>
        <v>6</v>
      </c>
      <c r="W659" s="1609">
        <f t="shared" si="241"/>
        <v>50823202.038736999</v>
      </c>
      <c r="X659" s="1609">
        <f t="shared" si="242"/>
        <v>0</v>
      </c>
      <c r="Y659" s="1609">
        <f t="shared" si="243"/>
        <v>0</v>
      </c>
      <c r="Z659" s="1609">
        <f t="shared" si="244"/>
        <v>0</v>
      </c>
      <c r="AA659" s="1609">
        <f t="shared" si="245"/>
        <v>0</v>
      </c>
      <c r="AB659" s="1609">
        <f t="shared" si="246"/>
        <v>0</v>
      </c>
      <c r="AC659" s="1513">
        <f t="shared" si="247"/>
        <v>0</v>
      </c>
      <c r="AD659" s="1515">
        <f t="shared" si="248"/>
        <v>2008</v>
      </c>
      <c r="AE659" s="1552">
        <f t="shared" si="250"/>
        <v>0</v>
      </c>
      <c r="AF659" s="1516">
        <f t="shared" si="249"/>
        <v>50823202.038736999</v>
      </c>
      <c r="AG659" s="1550">
        <f t="shared" si="251"/>
        <v>50823202.038736999</v>
      </c>
      <c r="AH659" s="1546">
        <f t="shared" si="252"/>
        <v>50823202.038736999</v>
      </c>
      <c r="AI659" s="1546">
        <f t="shared" si="252"/>
        <v>50823202.038736999</v>
      </c>
      <c r="AJ659" s="1518"/>
      <c r="AK659" s="1518"/>
      <c r="AL659" s="1518"/>
      <c r="AM659" s="1518"/>
      <c r="AN659" s="1518"/>
      <c r="AO659" s="1518"/>
      <c r="AP659" s="1518"/>
    </row>
    <row r="660" spans="1:42" s="1520" customFormat="1" ht="38" customHeight="1">
      <c r="A660" s="1563"/>
      <c r="B660" s="1337" t="s">
        <v>2263</v>
      </c>
      <c r="C660" s="1335" t="s">
        <v>2716</v>
      </c>
      <c r="D660" s="1337" t="s">
        <v>732</v>
      </c>
      <c r="E660" s="1336" t="s">
        <v>1070</v>
      </c>
      <c r="F660" s="1336">
        <v>0</v>
      </c>
      <c r="G660" s="1362" t="s">
        <v>1581</v>
      </c>
      <c r="H660" s="1337">
        <v>2008</v>
      </c>
      <c r="I660" s="1336">
        <v>0</v>
      </c>
      <c r="J660" s="1362"/>
      <c r="K660" s="1336">
        <v>0</v>
      </c>
      <c r="L660" s="1336">
        <v>0</v>
      </c>
      <c r="M660" s="1336">
        <v>0</v>
      </c>
      <c r="N660" s="1337" t="s">
        <v>204</v>
      </c>
      <c r="O660" s="1631">
        <v>88388177.458673045</v>
      </c>
      <c r="P660" s="1573" t="s">
        <v>123</v>
      </c>
      <c r="Q660" s="1539" t="s">
        <v>3530</v>
      </c>
      <c r="R660" s="1511" t="str">
        <f t="shared" si="238"/>
        <v>2.08.01</v>
      </c>
      <c r="S660" s="1512" t="str">
        <f t="shared" si="253"/>
        <v>ALAT KEDOKTERAN</v>
      </c>
      <c r="T660" s="1512">
        <f t="shared" si="254"/>
        <v>5</v>
      </c>
      <c r="U660" s="1608">
        <f t="shared" si="239"/>
        <v>17677635.491734609</v>
      </c>
      <c r="V660" s="1514">
        <f t="shared" si="240"/>
        <v>6</v>
      </c>
      <c r="W660" s="1609">
        <f t="shared" si="241"/>
        <v>88388177.458673045</v>
      </c>
      <c r="X660" s="1609">
        <f t="shared" si="242"/>
        <v>0</v>
      </c>
      <c r="Y660" s="1609">
        <f t="shared" si="243"/>
        <v>0</v>
      </c>
      <c r="Z660" s="1609">
        <f t="shared" si="244"/>
        <v>0</v>
      </c>
      <c r="AA660" s="1609">
        <f t="shared" si="245"/>
        <v>0</v>
      </c>
      <c r="AB660" s="1609">
        <f t="shared" si="246"/>
        <v>0</v>
      </c>
      <c r="AC660" s="1513">
        <f t="shared" si="247"/>
        <v>0</v>
      </c>
      <c r="AD660" s="1515">
        <f t="shared" si="248"/>
        <v>2008</v>
      </c>
      <c r="AE660" s="1552">
        <f t="shared" si="250"/>
        <v>0</v>
      </c>
      <c r="AF660" s="1516">
        <f t="shared" si="249"/>
        <v>88388177.458673045</v>
      </c>
      <c r="AG660" s="1550">
        <f t="shared" ref="AG660:AG704" si="255">W660+X660+Y660+Z660+AA660</f>
        <v>88388177.458673045</v>
      </c>
      <c r="AH660" s="1546">
        <f t="shared" si="252"/>
        <v>88388177.458673045</v>
      </c>
      <c r="AI660" s="1546">
        <f t="shared" si="252"/>
        <v>88388177.458673045</v>
      </c>
      <c r="AJ660" s="1518"/>
      <c r="AK660" s="1518"/>
      <c r="AL660" s="1518"/>
      <c r="AM660" s="1518"/>
      <c r="AN660" s="1518"/>
      <c r="AO660" s="1518"/>
      <c r="AP660" s="1518"/>
    </row>
    <row r="661" spans="1:42" s="1520" customFormat="1" ht="38" customHeight="1">
      <c r="A661" s="1563"/>
      <c r="B661" s="1337" t="s">
        <v>2984</v>
      </c>
      <c r="C661" s="1335" t="s">
        <v>2717</v>
      </c>
      <c r="D661" s="1337" t="s">
        <v>732</v>
      </c>
      <c r="E661" s="1336" t="s">
        <v>1078</v>
      </c>
      <c r="F661" s="1336">
        <v>0</v>
      </c>
      <c r="G661" s="1362" t="s">
        <v>225</v>
      </c>
      <c r="H661" s="1337">
        <v>2008</v>
      </c>
      <c r="I661" s="1336">
        <v>0</v>
      </c>
      <c r="J661" s="1362"/>
      <c r="K661" s="1336">
        <v>0</v>
      </c>
      <c r="L661" s="1336">
        <v>0</v>
      </c>
      <c r="M661" s="1336">
        <v>0</v>
      </c>
      <c r="N661" s="1337" t="s">
        <v>204</v>
      </c>
      <c r="O661" s="1631">
        <v>86178473.022206217</v>
      </c>
      <c r="P661" s="1573" t="s">
        <v>123</v>
      </c>
      <c r="Q661" s="1539"/>
      <c r="R661" s="1511" t="str">
        <f t="shared" si="238"/>
        <v>2.08.01</v>
      </c>
      <c r="S661" s="1512" t="str">
        <f t="shared" si="253"/>
        <v>ALAT KEDOKTERAN</v>
      </c>
      <c r="T661" s="1512">
        <f t="shared" si="254"/>
        <v>5</v>
      </c>
      <c r="U661" s="1608">
        <f t="shared" si="239"/>
        <v>17235694.604441244</v>
      </c>
      <c r="V661" s="1514">
        <f t="shared" si="240"/>
        <v>6</v>
      </c>
      <c r="W661" s="1609">
        <f t="shared" si="241"/>
        <v>86178473.022206217</v>
      </c>
      <c r="X661" s="1609">
        <f t="shared" si="242"/>
        <v>0</v>
      </c>
      <c r="Y661" s="1609">
        <f t="shared" si="243"/>
        <v>0</v>
      </c>
      <c r="Z661" s="1609">
        <f t="shared" si="244"/>
        <v>0</v>
      </c>
      <c r="AA661" s="1609">
        <f t="shared" si="245"/>
        <v>0</v>
      </c>
      <c r="AB661" s="1609">
        <f t="shared" si="246"/>
        <v>0</v>
      </c>
      <c r="AC661" s="1513">
        <f t="shared" si="247"/>
        <v>0</v>
      </c>
      <c r="AD661" s="1515">
        <f t="shared" si="248"/>
        <v>2008</v>
      </c>
      <c r="AE661" s="1552">
        <f t="shared" si="250"/>
        <v>0</v>
      </c>
      <c r="AF661" s="1516">
        <f t="shared" si="249"/>
        <v>86178473.022206217</v>
      </c>
      <c r="AG661" s="1550">
        <f t="shared" si="255"/>
        <v>86178473.022206217</v>
      </c>
      <c r="AH661" s="1546">
        <f t="shared" ref="AH661:AI705" si="256">AG661+AB661</f>
        <v>86178473.022206217</v>
      </c>
      <c r="AI661" s="1546">
        <f t="shared" si="256"/>
        <v>86178473.022206217</v>
      </c>
      <c r="AJ661" s="1518"/>
      <c r="AK661" s="1518"/>
      <c r="AL661" s="1518"/>
      <c r="AM661" s="1518"/>
      <c r="AN661" s="1518"/>
      <c r="AO661" s="1518"/>
      <c r="AP661" s="1518"/>
    </row>
    <row r="662" spans="1:42" s="1520" customFormat="1" ht="38" customHeight="1">
      <c r="A662" s="1563"/>
      <c r="B662" s="1337" t="s">
        <v>3581</v>
      </c>
      <c r="C662" s="1335" t="s">
        <v>2718</v>
      </c>
      <c r="D662" s="1337" t="s">
        <v>732</v>
      </c>
      <c r="E662" s="1336" t="s">
        <v>1079</v>
      </c>
      <c r="F662" s="1336">
        <v>0</v>
      </c>
      <c r="G662" s="1362" t="s">
        <v>1591</v>
      </c>
      <c r="H662" s="1337">
        <v>2008</v>
      </c>
      <c r="I662" s="1336">
        <v>0</v>
      </c>
      <c r="J662" s="1362"/>
      <c r="K662" s="1336">
        <v>0</v>
      </c>
      <c r="L662" s="1336">
        <v>0</v>
      </c>
      <c r="M662" s="1336">
        <v>0</v>
      </c>
      <c r="N662" s="1337" t="s">
        <v>204</v>
      </c>
      <c r="O662" s="1631">
        <v>165727832.73501194</v>
      </c>
      <c r="P662" s="1573" t="s">
        <v>123</v>
      </c>
      <c r="Q662" s="1539"/>
      <c r="R662" s="1511" t="str">
        <f t="shared" ref="R662:R716" si="257">MID(B662,2,7)</f>
        <v>2.08.01</v>
      </c>
      <c r="S662" s="1512" t="str">
        <f t="shared" si="253"/>
        <v>ALAT KEDOKTERAN</v>
      </c>
      <c r="T662" s="1512">
        <f t="shared" si="254"/>
        <v>5</v>
      </c>
      <c r="U662" s="1608">
        <f t="shared" ref="U662:U725" si="258">(O662)/T662</f>
        <v>33145566.547002386</v>
      </c>
      <c r="V662" s="1514">
        <f t="shared" ref="V662:V704" si="259">2013-AD662+1</f>
        <v>6</v>
      </c>
      <c r="W662" s="1609">
        <f t="shared" ref="W662:W704" si="260">IF(V662&gt;T662,O662,U662*V662)</f>
        <v>165727832.73501194</v>
      </c>
      <c r="X662" s="1609">
        <f>IF(O662=W662,0,U662)</f>
        <v>0</v>
      </c>
      <c r="Y662" s="1609">
        <f t="shared" ref="Y662:Y704" si="261">IF(O662=W662+X662,0,U662)</f>
        <v>0</v>
      </c>
      <c r="Z662" s="1609">
        <f t="shared" ref="Z662:Z716" si="262">IF(O662=X662+Y662+W662,0,U662)</f>
        <v>0</v>
      </c>
      <c r="AA662" s="1609">
        <f t="shared" ref="AA662:AA725" si="263">IF(O662=Y662+Z662+X662+W662,0,U662)</f>
        <v>0</v>
      </c>
      <c r="AB662" s="1609">
        <f t="shared" ref="AB662:AB725" si="264">IF(O662=W662+X662+Z662+AA662+Y662,0,U662)</f>
        <v>0</v>
      </c>
      <c r="AC662" s="1513">
        <f>IF(O662=W662+X662+Y662+AA662+AB662+Z662,0,U662)</f>
        <v>0</v>
      </c>
      <c r="AD662" s="1515">
        <f t="shared" ref="AD662:AD704" si="265">H662</f>
        <v>2008</v>
      </c>
      <c r="AE662" s="1552">
        <f>O662-(W662+X662+Y662+Z662+AA662+AB662+AC662)</f>
        <v>0</v>
      </c>
      <c r="AF662" s="1516">
        <f t="shared" ref="AF662:AF704" si="266">O662</f>
        <v>165727832.73501194</v>
      </c>
      <c r="AG662" s="1550">
        <f t="shared" si="255"/>
        <v>165727832.73501194</v>
      </c>
      <c r="AH662" s="1546">
        <f t="shared" si="256"/>
        <v>165727832.73501194</v>
      </c>
      <c r="AI662" s="1546">
        <f t="shared" si="256"/>
        <v>165727832.73501194</v>
      </c>
      <c r="AJ662" s="1614"/>
      <c r="AK662" s="1518"/>
      <c r="AL662" s="1518"/>
      <c r="AM662" s="1518"/>
      <c r="AN662" s="1518"/>
      <c r="AO662" s="1518"/>
      <c r="AP662" s="1518"/>
    </row>
    <row r="663" spans="1:42" s="1520" customFormat="1" ht="38" customHeight="1">
      <c r="A663" s="1563"/>
      <c r="B663" s="1337" t="s">
        <v>3582</v>
      </c>
      <c r="C663" s="1335" t="s">
        <v>2719</v>
      </c>
      <c r="D663" s="1337" t="s">
        <v>732</v>
      </c>
      <c r="E663" s="1336" t="s">
        <v>1080</v>
      </c>
      <c r="F663" s="1336">
        <v>0</v>
      </c>
      <c r="G663" s="1362" t="s">
        <v>1591</v>
      </c>
      <c r="H663" s="1337">
        <v>2009</v>
      </c>
      <c r="I663" s="1336">
        <v>0</v>
      </c>
      <c r="J663" s="1362"/>
      <c r="K663" s="1336">
        <v>0</v>
      </c>
      <c r="L663" s="1336">
        <v>0</v>
      </c>
      <c r="M663" s="1336">
        <v>0</v>
      </c>
      <c r="N663" s="1337" t="s">
        <v>204</v>
      </c>
      <c r="O663" s="1631">
        <v>738870377.89924657</v>
      </c>
      <c r="P663" s="1573" t="s">
        <v>123</v>
      </c>
      <c r="Q663" s="1539"/>
      <c r="R663" s="1511" t="str">
        <f t="shared" si="257"/>
        <v>2.08.01</v>
      </c>
      <c r="S663" s="1512" t="str">
        <f t="shared" si="253"/>
        <v>ALAT KEDOKTERAN</v>
      </c>
      <c r="T663" s="1512">
        <f t="shared" si="254"/>
        <v>5</v>
      </c>
      <c r="U663" s="1608">
        <f>(O663)/T663</f>
        <v>147774075.5798493</v>
      </c>
      <c r="V663" s="1514">
        <f>2013-AD663+1</f>
        <v>5</v>
      </c>
      <c r="W663" s="1609">
        <f>IF(V663&gt;T663,O663,U663*V663)</f>
        <v>738870377.89924645</v>
      </c>
      <c r="X663" s="1609">
        <v>0</v>
      </c>
      <c r="Y663" s="1609">
        <v>0</v>
      </c>
      <c r="Z663" s="1609">
        <v>0</v>
      </c>
      <c r="AA663" s="1609">
        <v>0</v>
      </c>
      <c r="AB663" s="1609">
        <v>0</v>
      </c>
      <c r="AC663" s="1513">
        <v>0</v>
      </c>
      <c r="AD663" s="1515">
        <f t="shared" si="265"/>
        <v>2009</v>
      </c>
      <c r="AE663" s="1552">
        <f>O663-(W663+X663+Y663+Z663+AA663+AB663+AC663)</f>
        <v>0</v>
      </c>
      <c r="AF663" s="1516">
        <f t="shared" ref="AF663" si="267">O663</f>
        <v>738870377.89924657</v>
      </c>
      <c r="AG663" s="1550">
        <f t="shared" ref="AG663" si="268">W663+X663+Y663+Z663+AA663</f>
        <v>738870377.89924645</v>
      </c>
      <c r="AH663" s="1546">
        <f t="shared" ref="AH663" si="269">AG663+AB663</f>
        <v>738870377.89924645</v>
      </c>
      <c r="AI663" s="1546">
        <f t="shared" ref="AI663" si="270">AH663+AC663</f>
        <v>738870377.89924645</v>
      </c>
      <c r="AJ663" s="1611"/>
      <c r="AK663" s="1518" t="s">
        <v>3702</v>
      </c>
      <c r="AL663" s="1518"/>
      <c r="AM663" s="1518"/>
      <c r="AN663" s="1518"/>
      <c r="AO663" s="1518"/>
      <c r="AP663" s="1518"/>
    </row>
    <row r="664" spans="1:42" s="1520" customFormat="1" ht="38" customHeight="1">
      <c r="A664" s="1563"/>
      <c r="B664" s="1337" t="s">
        <v>2983</v>
      </c>
      <c r="C664" s="1335" t="s">
        <v>2720</v>
      </c>
      <c r="D664" s="1337" t="s">
        <v>732</v>
      </c>
      <c r="E664" s="1336" t="s">
        <v>1081</v>
      </c>
      <c r="F664" s="1336">
        <v>0</v>
      </c>
      <c r="G664" s="1362" t="s">
        <v>225</v>
      </c>
      <c r="H664" s="1337">
        <v>2009</v>
      </c>
      <c r="I664" s="1336">
        <v>0</v>
      </c>
      <c r="J664" s="1362"/>
      <c r="K664" s="1336">
        <v>0</v>
      </c>
      <c r="L664" s="1336">
        <v>0</v>
      </c>
      <c r="M664" s="1336">
        <v>0</v>
      </c>
      <c r="N664" s="1337" t="s">
        <v>204</v>
      </c>
      <c r="O664" s="1631">
        <v>56683488.692569062</v>
      </c>
      <c r="P664" s="1573" t="s">
        <v>123</v>
      </c>
      <c r="Q664" s="1539"/>
      <c r="R664" s="1511" t="str">
        <f t="shared" si="257"/>
        <v>2.08.02</v>
      </c>
      <c r="S664" s="1512" t="str">
        <f t="shared" si="253"/>
        <v>ALAT KESEHATAN</v>
      </c>
      <c r="T664" s="1512">
        <f t="shared" si="254"/>
        <v>5</v>
      </c>
      <c r="U664" s="1608">
        <f t="shared" si="258"/>
        <v>11336697.738513812</v>
      </c>
      <c r="V664" s="1514">
        <f t="shared" si="259"/>
        <v>5</v>
      </c>
      <c r="W664" s="1609">
        <f>IF(V664&gt;T664,O664,U664*V664)</f>
        <v>56683488.692569062</v>
      </c>
      <c r="X664" s="1609">
        <f t="shared" ref="X664:X704" si="271">IF(O664=W664,0,U664)</f>
        <v>0</v>
      </c>
      <c r="Y664" s="1609">
        <f t="shared" si="261"/>
        <v>0</v>
      </c>
      <c r="Z664" s="1609">
        <f t="shared" si="262"/>
        <v>0</v>
      </c>
      <c r="AA664" s="1609">
        <f t="shared" si="263"/>
        <v>0</v>
      </c>
      <c r="AB664" s="1609">
        <f t="shared" si="264"/>
        <v>0</v>
      </c>
      <c r="AC664" s="1609">
        <f t="shared" ref="AC664:AC725" si="272">IF(O664=W664+X664+Y664+AA664+AB664+Z664,0,U664)</f>
        <v>0</v>
      </c>
      <c r="AD664" s="1515">
        <f t="shared" si="265"/>
        <v>2009</v>
      </c>
      <c r="AE664" s="1552">
        <f t="shared" ref="AE664:AE726" si="273">O664-(W664+X664+Y664+Z664+AA664+AB664+AC664)</f>
        <v>0</v>
      </c>
      <c r="AF664" s="1516">
        <f t="shared" si="266"/>
        <v>56683488.692569062</v>
      </c>
      <c r="AG664" s="1550">
        <f t="shared" si="255"/>
        <v>56683488.692569062</v>
      </c>
      <c r="AH664" s="1546">
        <f t="shared" si="256"/>
        <v>56683488.692569062</v>
      </c>
      <c r="AI664" s="1546">
        <f t="shared" si="256"/>
        <v>56683488.692569062</v>
      </c>
      <c r="AJ664" s="1611"/>
      <c r="AK664" s="1518"/>
      <c r="AL664" s="1518"/>
      <c r="AM664" s="1518"/>
      <c r="AN664" s="1518"/>
      <c r="AO664" s="1518"/>
      <c r="AP664" s="1518"/>
    </row>
    <row r="665" spans="1:42" s="1520" customFormat="1" ht="38" customHeight="1">
      <c r="A665" s="1563"/>
      <c r="B665" s="1337" t="s">
        <v>2985</v>
      </c>
      <c r="C665" s="1335" t="s">
        <v>2721</v>
      </c>
      <c r="D665" s="1337" t="s">
        <v>732</v>
      </c>
      <c r="E665" s="1336" t="s">
        <v>1082</v>
      </c>
      <c r="F665" s="1336">
        <v>0</v>
      </c>
      <c r="G665" s="1362" t="s">
        <v>225</v>
      </c>
      <c r="H665" s="1337">
        <v>2009</v>
      </c>
      <c r="I665" s="1336">
        <v>0</v>
      </c>
      <c r="J665" s="1362"/>
      <c r="K665" s="1336">
        <v>0</v>
      </c>
      <c r="L665" s="1336">
        <v>0</v>
      </c>
      <c r="M665" s="1336">
        <v>0</v>
      </c>
      <c r="N665" s="1337" t="s">
        <v>204</v>
      </c>
      <c r="O665" s="1631">
        <v>243275828.90234897</v>
      </c>
      <c r="P665" s="1573" t="s">
        <v>123</v>
      </c>
      <c r="Q665" s="1539"/>
      <c r="R665" s="1511" t="str">
        <f t="shared" si="257"/>
        <v>2.08.02</v>
      </c>
      <c r="S665" s="1512" t="str">
        <f t="shared" si="253"/>
        <v>ALAT KESEHATAN</v>
      </c>
      <c r="T665" s="1512">
        <f t="shared" si="254"/>
        <v>5</v>
      </c>
      <c r="U665" s="1608">
        <f t="shared" si="258"/>
        <v>48655165.78046979</v>
      </c>
      <c r="V665" s="1514">
        <f t="shared" si="259"/>
        <v>5</v>
      </c>
      <c r="W665" s="1609">
        <f t="shared" si="260"/>
        <v>243275828.90234894</v>
      </c>
      <c r="X665" s="1609">
        <f t="shared" si="271"/>
        <v>0</v>
      </c>
      <c r="Y665" s="1609">
        <f t="shared" si="261"/>
        <v>0</v>
      </c>
      <c r="Z665" s="1609">
        <f t="shared" si="262"/>
        <v>0</v>
      </c>
      <c r="AA665" s="1609">
        <f t="shared" si="263"/>
        <v>0</v>
      </c>
      <c r="AB665" s="1609">
        <f t="shared" si="264"/>
        <v>0</v>
      </c>
      <c r="AC665" s="1609">
        <f t="shared" si="272"/>
        <v>0</v>
      </c>
      <c r="AD665" s="1515">
        <f t="shared" si="265"/>
        <v>2009</v>
      </c>
      <c r="AE665" s="1552">
        <f t="shared" si="273"/>
        <v>0</v>
      </c>
      <c r="AF665" s="1516">
        <f t="shared" si="266"/>
        <v>243275828.90234897</v>
      </c>
      <c r="AG665" s="1550">
        <f t="shared" si="255"/>
        <v>243275828.90234894</v>
      </c>
      <c r="AH665" s="1546">
        <f t="shared" si="256"/>
        <v>243275828.90234894</v>
      </c>
      <c r="AI665" s="1546">
        <f t="shared" si="256"/>
        <v>243275828.90234894</v>
      </c>
      <c r="AJ665" s="1518"/>
      <c r="AK665" s="1518"/>
      <c r="AL665" s="1518"/>
      <c r="AM665" s="1518"/>
      <c r="AN665" s="1518"/>
      <c r="AO665" s="1518"/>
      <c r="AP665" s="1518"/>
    </row>
    <row r="666" spans="1:42" s="1520" customFormat="1" ht="38" customHeight="1">
      <c r="A666" s="1563"/>
      <c r="B666" s="1337" t="s">
        <v>3583</v>
      </c>
      <c r="C666" s="1335" t="s">
        <v>2722</v>
      </c>
      <c r="D666" s="1337" t="s">
        <v>732</v>
      </c>
      <c r="E666" s="1336" t="s">
        <v>1083</v>
      </c>
      <c r="F666" s="1336">
        <v>0</v>
      </c>
      <c r="G666" s="1362" t="s">
        <v>1587</v>
      </c>
      <c r="H666" s="1337">
        <v>2009</v>
      </c>
      <c r="I666" s="1336">
        <v>0</v>
      </c>
      <c r="J666" s="1362"/>
      <c r="K666" s="1336">
        <v>0</v>
      </c>
      <c r="L666" s="1336">
        <v>0</v>
      </c>
      <c r="M666" s="1336">
        <v>0</v>
      </c>
      <c r="N666" s="1337" t="s">
        <v>204</v>
      </c>
      <c r="O666" s="1631">
        <v>108073577.66287488</v>
      </c>
      <c r="P666" s="1573" t="s">
        <v>123</v>
      </c>
      <c r="Q666" s="1539"/>
      <c r="R666" s="1511" t="str">
        <f t="shared" si="257"/>
        <v>2.08.02</v>
      </c>
      <c r="S666" s="1512" t="str">
        <f t="shared" si="253"/>
        <v>ALAT KESEHATAN</v>
      </c>
      <c r="T666" s="1512">
        <f t="shared" si="254"/>
        <v>5</v>
      </c>
      <c r="U666" s="1608">
        <f t="shared" si="258"/>
        <v>21614715.532574974</v>
      </c>
      <c r="V666" s="1514">
        <f t="shared" si="259"/>
        <v>5</v>
      </c>
      <c r="W666" s="1609">
        <f t="shared" si="260"/>
        <v>108073577.66287488</v>
      </c>
      <c r="X666" s="1609">
        <f t="shared" si="271"/>
        <v>0</v>
      </c>
      <c r="Y666" s="1609">
        <f t="shared" si="261"/>
        <v>0</v>
      </c>
      <c r="Z666" s="1609">
        <f t="shared" si="262"/>
        <v>0</v>
      </c>
      <c r="AA666" s="1609">
        <f t="shared" si="263"/>
        <v>0</v>
      </c>
      <c r="AB666" s="1609">
        <f t="shared" si="264"/>
        <v>0</v>
      </c>
      <c r="AC666" s="1609">
        <f t="shared" si="272"/>
        <v>0</v>
      </c>
      <c r="AD666" s="1515">
        <f t="shared" si="265"/>
        <v>2009</v>
      </c>
      <c r="AE666" s="1552">
        <f t="shared" si="273"/>
        <v>0</v>
      </c>
      <c r="AF666" s="1516">
        <f t="shared" si="266"/>
        <v>108073577.66287488</v>
      </c>
      <c r="AG666" s="1550">
        <f t="shared" si="255"/>
        <v>108073577.66287488</v>
      </c>
      <c r="AH666" s="1546">
        <f t="shared" si="256"/>
        <v>108073577.66287488</v>
      </c>
      <c r="AI666" s="1546">
        <f t="shared" si="256"/>
        <v>108073577.66287488</v>
      </c>
      <c r="AJ666" s="1518"/>
      <c r="AK666" s="1518"/>
      <c r="AL666" s="1518"/>
      <c r="AM666" s="1518"/>
      <c r="AN666" s="1518"/>
      <c r="AO666" s="1518"/>
      <c r="AP666" s="1518"/>
    </row>
    <row r="667" spans="1:42" s="1520" customFormat="1" ht="38" customHeight="1">
      <c r="A667" s="1563"/>
      <c r="B667" s="1337" t="s">
        <v>2986</v>
      </c>
      <c r="C667" s="1335" t="s">
        <v>2723</v>
      </c>
      <c r="D667" s="1337" t="s">
        <v>732</v>
      </c>
      <c r="E667" s="1336" t="s">
        <v>1084</v>
      </c>
      <c r="F667" s="1336">
        <v>0</v>
      </c>
      <c r="G667" s="1362" t="s">
        <v>1593</v>
      </c>
      <c r="H667" s="1337">
        <v>2009</v>
      </c>
      <c r="I667" s="1336">
        <v>0</v>
      </c>
      <c r="J667" s="1362"/>
      <c r="K667" s="1336">
        <v>0</v>
      </c>
      <c r="L667" s="1336">
        <v>0</v>
      </c>
      <c r="M667" s="1336">
        <v>0</v>
      </c>
      <c r="N667" s="1337" t="s">
        <v>204</v>
      </c>
      <c r="O667" s="1631">
        <v>93737286.748411879</v>
      </c>
      <c r="P667" s="1573" t="s">
        <v>123</v>
      </c>
      <c r="Q667" s="1539"/>
      <c r="R667" s="1511" t="str">
        <f t="shared" si="257"/>
        <v>2.08.01</v>
      </c>
      <c r="S667" s="1512" t="str">
        <f t="shared" si="253"/>
        <v>ALAT KEDOKTERAN</v>
      </c>
      <c r="T667" s="1512">
        <f t="shared" si="254"/>
        <v>5</v>
      </c>
      <c r="U667" s="1608">
        <f t="shared" si="258"/>
        <v>18747457.349682376</v>
      </c>
      <c r="V667" s="1514">
        <f t="shared" si="259"/>
        <v>5</v>
      </c>
      <c r="W667" s="1609">
        <f t="shared" si="260"/>
        <v>93737286.748411879</v>
      </c>
      <c r="X667" s="1609">
        <f t="shared" si="271"/>
        <v>0</v>
      </c>
      <c r="Y667" s="1609">
        <f t="shared" si="261"/>
        <v>0</v>
      </c>
      <c r="Z667" s="1609">
        <f t="shared" si="262"/>
        <v>0</v>
      </c>
      <c r="AA667" s="1609">
        <f t="shared" si="263"/>
        <v>0</v>
      </c>
      <c r="AB667" s="1609">
        <f t="shared" si="264"/>
        <v>0</v>
      </c>
      <c r="AC667" s="1513">
        <f t="shared" si="272"/>
        <v>0</v>
      </c>
      <c r="AD667" s="1515">
        <f t="shared" si="265"/>
        <v>2009</v>
      </c>
      <c r="AE667" s="1552">
        <f t="shared" si="273"/>
        <v>0</v>
      </c>
      <c r="AF667" s="1516">
        <f t="shared" si="266"/>
        <v>93737286.748411879</v>
      </c>
      <c r="AG667" s="1550">
        <f t="shared" si="255"/>
        <v>93737286.748411879</v>
      </c>
      <c r="AH667" s="1546">
        <f t="shared" si="256"/>
        <v>93737286.748411879</v>
      </c>
      <c r="AI667" s="1546">
        <f t="shared" si="256"/>
        <v>93737286.748411879</v>
      </c>
      <c r="AJ667" s="1518"/>
      <c r="AK667" s="1518"/>
      <c r="AL667" s="1518"/>
      <c r="AM667" s="1518"/>
      <c r="AN667" s="1518"/>
      <c r="AO667" s="1518"/>
      <c r="AP667" s="1518"/>
    </row>
    <row r="668" spans="1:42" s="1520" customFormat="1" ht="38" customHeight="1">
      <c r="A668" s="1563"/>
      <c r="B668" s="1337" t="s">
        <v>2263</v>
      </c>
      <c r="C668" s="1335" t="s">
        <v>2724</v>
      </c>
      <c r="D668" s="1337" t="s">
        <v>732</v>
      </c>
      <c r="E668" s="1336" t="s">
        <v>1085</v>
      </c>
      <c r="F668" s="1336">
        <v>0</v>
      </c>
      <c r="G668" s="1362" t="s">
        <v>1591</v>
      </c>
      <c r="H668" s="1337">
        <v>2009</v>
      </c>
      <c r="I668" s="1336">
        <v>0</v>
      </c>
      <c r="J668" s="1362"/>
      <c r="K668" s="1336">
        <v>0</v>
      </c>
      <c r="L668" s="1336">
        <v>0</v>
      </c>
      <c r="M668" s="1336">
        <v>0</v>
      </c>
      <c r="N668" s="1337" t="s">
        <v>204</v>
      </c>
      <c r="O668" s="1631">
        <v>176446657.4087753</v>
      </c>
      <c r="P668" s="1573" t="s">
        <v>123</v>
      </c>
      <c r="Q668" s="1539" t="s">
        <v>3530</v>
      </c>
      <c r="R668" s="1511" t="str">
        <f t="shared" si="257"/>
        <v>2.08.01</v>
      </c>
      <c r="S668" s="1512" t="str">
        <f t="shared" si="253"/>
        <v>ALAT KEDOKTERAN</v>
      </c>
      <c r="T668" s="1512">
        <f t="shared" si="254"/>
        <v>5</v>
      </c>
      <c r="U668" s="1608">
        <f t="shared" si="258"/>
        <v>35289331.481755063</v>
      </c>
      <c r="V668" s="1514">
        <f t="shared" si="259"/>
        <v>5</v>
      </c>
      <c r="W668" s="1609">
        <f t="shared" si="260"/>
        <v>176446657.40877533</v>
      </c>
      <c r="X668" s="1609">
        <f t="shared" si="271"/>
        <v>0</v>
      </c>
      <c r="Y668" s="1609">
        <f t="shared" si="261"/>
        <v>0</v>
      </c>
      <c r="Z668" s="1609">
        <f t="shared" si="262"/>
        <v>0</v>
      </c>
      <c r="AA668" s="1609">
        <f t="shared" si="263"/>
        <v>0</v>
      </c>
      <c r="AB668" s="1609">
        <f t="shared" si="264"/>
        <v>0</v>
      </c>
      <c r="AC668" s="1513">
        <f t="shared" si="272"/>
        <v>0</v>
      </c>
      <c r="AD668" s="1515">
        <f t="shared" si="265"/>
        <v>2009</v>
      </c>
      <c r="AE668" s="1552">
        <f t="shared" si="273"/>
        <v>0</v>
      </c>
      <c r="AF668" s="1516">
        <f t="shared" si="266"/>
        <v>176446657.4087753</v>
      </c>
      <c r="AG668" s="1550">
        <f t="shared" si="255"/>
        <v>176446657.40877533</v>
      </c>
      <c r="AH668" s="1546">
        <f t="shared" si="256"/>
        <v>176446657.40877533</v>
      </c>
      <c r="AI668" s="1546">
        <f t="shared" si="256"/>
        <v>176446657.40877533</v>
      </c>
      <c r="AJ668" s="1518"/>
      <c r="AK668" s="1518"/>
      <c r="AL668" s="1518"/>
      <c r="AM668" s="1518"/>
      <c r="AN668" s="1518"/>
      <c r="AO668" s="1518"/>
      <c r="AP668" s="1518"/>
    </row>
    <row r="669" spans="1:42" s="1520" customFormat="1" ht="38" customHeight="1">
      <c r="A669" s="1563"/>
      <c r="B669" s="1337" t="s">
        <v>2263</v>
      </c>
      <c r="C669" s="1335" t="s">
        <v>2725</v>
      </c>
      <c r="D669" s="1337" t="s">
        <v>732</v>
      </c>
      <c r="E669" s="1336" t="s">
        <v>1086</v>
      </c>
      <c r="F669" s="1336">
        <v>0</v>
      </c>
      <c r="G669" s="1362" t="s">
        <v>225</v>
      </c>
      <c r="H669" s="1337">
        <v>2009</v>
      </c>
      <c r="I669" s="1336">
        <v>0</v>
      </c>
      <c r="J669" s="1362"/>
      <c r="K669" s="1336">
        <v>0</v>
      </c>
      <c r="L669" s="1336">
        <v>0</v>
      </c>
      <c r="M669" s="1336">
        <v>0</v>
      </c>
      <c r="N669" s="1337" t="s">
        <v>204</v>
      </c>
      <c r="O669" s="1631">
        <v>256729886.52976805</v>
      </c>
      <c r="P669" s="1573" t="s">
        <v>123</v>
      </c>
      <c r="Q669" s="1539" t="s">
        <v>3530</v>
      </c>
      <c r="R669" s="1511" t="str">
        <f t="shared" si="257"/>
        <v>2.08.01</v>
      </c>
      <c r="S669" s="1512" t="str">
        <f t="shared" si="253"/>
        <v>ALAT KEDOKTERAN</v>
      </c>
      <c r="T669" s="1512">
        <f t="shared" si="254"/>
        <v>5</v>
      </c>
      <c r="U669" s="1608">
        <f t="shared" si="258"/>
        <v>51345977.305953607</v>
      </c>
      <c r="V669" s="1514">
        <f t="shared" si="259"/>
        <v>5</v>
      </c>
      <c r="W669" s="1609">
        <f t="shared" si="260"/>
        <v>256729886.52976805</v>
      </c>
      <c r="X669" s="1609">
        <f t="shared" si="271"/>
        <v>0</v>
      </c>
      <c r="Y669" s="1609">
        <f t="shared" si="261"/>
        <v>0</v>
      </c>
      <c r="Z669" s="1609">
        <f t="shared" si="262"/>
        <v>0</v>
      </c>
      <c r="AA669" s="1609">
        <f t="shared" si="263"/>
        <v>0</v>
      </c>
      <c r="AB669" s="1609">
        <f t="shared" si="264"/>
        <v>0</v>
      </c>
      <c r="AC669" s="1513">
        <f t="shared" si="272"/>
        <v>0</v>
      </c>
      <c r="AD669" s="1515">
        <f t="shared" si="265"/>
        <v>2009</v>
      </c>
      <c r="AE669" s="1552">
        <f t="shared" si="273"/>
        <v>0</v>
      </c>
      <c r="AF669" s="1516">
        <f t="shared" si="266"/>
        <v>256729886.52976805</v>
      </c>
      <c r="AG669" s="1550">
        <f t="shared" si="255"/>
        <v>256729886.52976805</v>
      </c>
      <c r="AH669" s="1546">
        <f t="shared" si="256"/>
        <v>256729886.52976805</v>
      </c>
      <c r="AI669" s="1546">
        <f t="shared" si="256"/>
        <v>256729886.52976805</v>
      </c>
      <c r="AJ669" s="1518"/>
      <c r="AK669" s="1518"/>
      <c r="AL669" s="1518"/>
      <c r="AM669" s="1518"/>
      <c r="AN669" s="1518"/>
      <c r="AO669" s="1518"/>
      <c r="AP669" s="1518"/>
    </row>
    <row r="670" spans="1:42" s="1520" customFormat="1" ht="38" customHeight="1">
      <c r="A670" s="1563"/>
      <c r="B670" s="1337" t="s">
        <v>2263</v>
      </c>
      <c r="C670" s="1335" t="s">
        <v>2726</v>
      </c>
      <c r="D670" s="1337" t="s">
        <v>732</v>
      </c>
      <c r="E670" s="1336" t="s">
        <v>1087</v>
      </c>
      <c r="F670" s="1336">
        <v>0</v>
      </c>
      <c r="G670" s="1362" t="s">
        <v>1586</v>
      </c>
      <c r="H670" s="1337">
        <v>2009</v>
      </c>
      <c r="I670" s="1336">
        <v>0</v>
      </c>
      <c r="J670" s="1362"/>
      <c r="K670" s="1336">
        <v>0</v>
      </c>
      <c r="L670" s="1336">
        <v>0</v>
      </c>
      <c r="M670" s="1336">
        <v>0</v>
      </c>
      <c r="N670" s="1337" t="s">
        <v>204</v>
      </c>
      <c r="O670" s="1631">
        <v>374949146.99364752</v>
      </c>
      <c r="P670" s="1573" t="s">
        <v>123</v>
      </c>
      <c r="Q670" s="1539" t="s">
        <v>3530</v>
      </c>
      <c r="R670" s="1511" t="str">
        <f t="shared" si="257"/>
        <v>2.08.01</v>
      </c>
      <c r="S670" s="1512" t="str">
        <f t="shared" si="253"/>
        <v>ALAT KEDOKTERAN</v>
      </c>
      <c r="T670" s="1512">
        <f t="shared" si="254"/>
        <v>5</v>
      </c>
      <c r="U670" s="1608">
        <f t="shared" si="258"/>
        <v>74989829.398729503</v>
      </c>
      <c r="V670" s="1514">
        <f t="shared" si="259"/>
        <v>5</v>
      </c>
      <c r="W670" s="1609">
        <f t="shared" si="260"/>
        <v>374949146.99364752</v>
      </c>
      <c r="X670" s="1609">
        <f t="shared" si="271"/>
        <v>0</v>
      </c>
      <c r="Y670" s="1609">
        <f t="shared" si="261"/>
        <v>0</v>
      </c>
      <c r="Z670" s="1609">
        <f t="shared" si="262"/>
        <v>0</v>
      </c>
      <c r="AA670" s="1609">
        <f t="shared" si="263"/>
        <v>0</v>
      </c>
      <c r="AB670" s="1609">
        <f t="shared" si="264"/>
        <v>0</v>
      </c>
      <c r="AC670" s="1513">
        <f t="shared" si="272"/>
        <v>0</v>
      </c>
      <c r="AD670" s="1515">
        <f t="shared" si="265"/>
        <v>2009</v>
      </c>
      <c r="AE670" s="1552">
        <f t="shared" si="273"/>
        <v>0</v>
      </c>
      <c r="AF670" s="1516">
        <f t="shared" si="266"/>
        <v>374949146.99364752</v>
      </c>
      <c r="AG670" s="1550">
        <f t="shared" si="255"/>
        <v>374949146.99364752</v>
      </c>
      <c r="AH670" s="1546">
        <f t="shared" si="256"/>
        <v>374949146.99364752</v>
      </c>
      <c r="AI670" s="1546">
        <f t="shared" si="256"/>
        <v>374949146.99364752</v>
      </c>
      <c r="AJ670" s="1518"/>
      <c r="AK670" s="1518"/>
      <c r="AL670" s="1518"/>
      <c r="AM670" s="1518"/>
      <c r="AN670" s="1518"/>
      <c r="AO670" s="1518"/>
      <c r="AP670" s="1518"/>
    </row>
    <row r="671" spans="1:42" s="1520" customFormat="1" ht="38" customHeight="1">
      <c r="A671" s="1563"/>
      <c r="B671" s="1337" t="s">
        <v>2263</v>
      </c>
      <c r="C671" s="1335" t="s">
        <v>2727</v>
      </c>
      <c r="D671" s="1337" t="s">
        <v>732</v>
      </c>
      <c r="E671" s="1336" t="s">
        <v>1088</v>
      </c>
      <c r="F671" s="1336">
        <v>0</v>
      </c>
      <c r="G671" s="1362" t="s">
        <v>225</v>
      </c>
      <c r="H671" s="1337">
        <v>2009</v>
      </c>
      <c r="I671" s="1336">
        <v>0</v>
      </c>
      <c r="J671" s="1362"/>
      <c r="K671" s="1336">
        <v>0</v>
      </c>
      <c r="L671" s="1336">
        <v>0</v>
      </c>
      <c r="M671" s="1336">
        <v>0</v>
      </c>
      <c r="N671" s="1337" t="s">
        <v>204</v>
      </c>
      <c r="O671" s="1631">
        <v>113587535.70689911</v>
      </c>
      <c r="P671" s="1573" t="s">
        <v>123</v>
      </c>
      <c r="Q671" s="1539" t="s">
        <v>3530</v>
      </c>
      <c r="R671" s="1511" t="str">
        <f t="shared" si="257"/>
        <v>2.08.01</v>
      </c>
      <c r="S671" s="1512" t="str">
        <f t="shared" si="253"/>
        <v>ALAT KEDOKTERAN</v>
      </c>
      <c r="T671" s="1512">
        <f t="shared" si="254"/>
        <v>5</v>
      </c>
      <c r="U671" s="1608">
        <f t="shared" si="258"/>
        <v>22717507.141379822</v>
      </c>
      <c r="V671" s="1514">
        <f t="shared" si="259"/>
        <v>5</v>
      </c>
      <c r="W671" s="1609">
        <f t="shared" si="260"/>
        <v>113587535.70689911</v>
      </c>
      <c r="X671" s="1609">
        <f t="shared" si="271"/>
        <v>0</v>
      </c>
      <c r="Y671" s="1609">
        <f t="shared" si="261"/>
        <v>0</v>
      </c>
      <c r="Z671" s="1609">
        <f t="shared" si="262"/>
        <v>0</v>
      </c>
      <c r="AA671" s="1609">
        <f t="shared" si="263"/>
        <v>0</v>
      </c>
      <c r="AB671" s="1609">
        <f t="shared" si="264"/>
        <v>0</v>
      </c>
      <c r="AC671" s="1513">
        <f t="shared" si="272"/>
        <v>0</v>
      </c>
      <c r="AD671" s="1515">
        <f t="shared" si="265"/>
        <v>2009</v>
      </c>
      <c r="AE671" s="1552">
        <f t="shared" si="273"/>
        <v>0</v>
      </c>
      <c r="AF671" s="1516">
        <f t="shared" si="266"/>
        <v>113587535.70689911</v>
      </c>
      <c r="AG671" s="1550">
        <f t="shared" si="255"/>
        <v>113587535.70689911</v>
      </c>
      <c r="AH671" s="1546">
        <f t="shared" si="256"/>
        <v>113587535.70689911</v>
      </c>
      <c r="AI671" s="1546">
        <f t="shared" si="256"/>
        <v>113587535.70689911</v>
      </c>
      <c r="AJ671" s="1518"/>
      <c r="AK671" s="1518"/>
      <c r="AL671" s="1518"/>
      <c r="AM671" s="1518"/>
      <c r="AN671" s="1518"/>
      <c r="AO671" s="1518"/>
      <c r="AP671" s="1518"/>
    </row>
    <row r="672" spans="1:42" s="1520" customFormat="1" ht="38" customHeight="1">
      <c r="A672" s="1563"/>
      <c r="B672" s="1337" t="s">
        <v>2263</v>
      </c>
      <c r="C672" s="1335" t="s">
        <v>2728</v>
      </c>
      <c r="D672" s="1337" t="s">
        <v>732</v>
      </c>
      <c r="E672" s="1336" t="s">
        <v>849</v>
      </c>
      <c r="F672" s="1336">
        <v>0</v>
      </c>
      <c r="G672" s="1362" t="s">
        <v>1537</v>
      </c>
      <c r="H672" s="1337">
        <v>2009</v>
      </c>
      <c r="I672" s="1336">
        <v>0</v>
      </c>
      <c r="J672" s="1362"/>
      <c r="K672" s="1336">
        <v>0</v>
      </c>
      <c r="L672" s="1336">
        <v>0</v>
      </c>
      <c r="M672" s="1336">
        <v>0</v>
      </c>
      <c r="N672" s="1337" t="s">
        <v>204</v>
      </c>
      <c r="O672" s="1631">
        <v>39149102.112572022</v>
      </c>
      <c r="P672" s="1573" t="s">
        <v>123</v>
      </c>
      <c r="Q672" s="1539" t="s">
        <v>3530</v>
      </c>
      <c r="R672" s="1511" t="str">
        <f t="shared" si="257"/>
        <v>2.08.01</v>
      </c>
      <c r="S672" s="1512" t="str">
        <f t="shared" si="253"/>
        <v>ALAT KEDOKTERAN</v>
      </c>
      <c r="T672" s="1512">
        <f t="shared" si="254"/>
        <v>5</v>
      </c>
      <c r="U672" s="1608">
        <f t="shared" si="258"/>
        <v>7829820.4225144042</v>
      </c>
      <c r="V672" s="1514">
        <f t="shared" si="259"/>
        <v>5</v>
      </c>
      <c r="W672" s="1609">
        <f t="shared" si="260"/>
        <v>39149102.112572022</v>
      </c>
      <c r="X672" s="1609">
        <f t="shared" si="271"/>
        <v>0</v>
      </c>
      <c r="Y672" s="1609">
        <f t="shared" si="261"/>
        <v>0</v>
      </c>
      <c r="Z672" s="1609">
        <f t="shared" si="262"/>
        <v>0</v>
      </c>
      <c r="AA672" s="1609">
        <f t="shared" si="263"/>
        <v>0</v>
      </c>
      <c r="AB672" s="1609">
        <f t="shared" si="264"/>
        <v>0</v>
      </c>
      <c r="AC672" s="1513">
        <f t="shared" si="272"/>
        <v>0</v>
      </c>
      <c r="AD672" s="1515">
        <f t="shared" si="265"/>
        <v>2009</v>
      </c>
      <c r="AE672" s="1552">
        <f t="shared" si="273"/>
        <v>0</v>
      </c>
      <c r="AF672" s="1516">
        <f t="shared" si="266"/>
        <v>39149102.112572022</v>
      </c>
      <c r="AG672" s="1550">
        <f t="shared" si="255"/>
        <v>39149102.112572022</v>
      </c>
      <c r="AH672" s="1546">
        <f t="shared" si="256"/>
        <v>39149102.112572022</v>
      </c>
      <c r="AI672" s="1546">
        <f t="shared" si="256"/>
        <v>39149102.112572022</v>
      </c>
      <c r="AJ672" s="1518"/>
      <c r="AK672" s="1518"/>
      <c r="AL672" s="1518"/>
      <c r="AM672" s="1518"/>
      <c r="AN672" s="1518"/>
      <c r="AO672" s="1518"/>
      <c r="AP672" s="1518"/>
    </row>
    <row r="673" spans="1:42" s="1520" customFormat="1" ht="38" customHeight="1">
      <c r="A673" s="1563"/>
      <c r="B673" s="1337" t="s">
        <v>2263</v>
      </c>
      <c r="C673" s="1335" t="s">
        <v>2729</v>
      </c>
      <c r="D673" s="1337" t="s">
        <v>999</v>
      </c>
      <c r="E673" s="1336" t="s">
        <v>849</v>
      </c>
      <c r="F673" s="1336">
        <v>0</v>
      </c>
      <c r="G673" s="1362" t="s">
        <v>1586</v>
      </c>
      <c r="H673" s="1337">
        <v>2009</v>
      </c>
      <c r="I673" s="1336">
        <v>0</v>
      </c>
      <c r="J673" s="1362"/>
      <c r="K673" s="1336">
        <v>0</v>
      </c>
      <c r="L673" s="1336">
        <v>0</v>
      </c>
      <c r="M673" s="1336">
        <v>0</v>
      </c>
      <c r="N673" s="1337" t="s">
        <v>204</v>
      </c>
      <c r="O673" s="1631">
        <v>37936031.342886686</v>
      </c>
      <c r="P673" s="1573" t="s">
        <v>123</v>
      </c>
      <c r="Q673" s="1539" t="s">
        <v>3530</v>
      </c>
      <c r="R673" s="1511" t="str">
        <f t="shared" si="257"/>
        <v>2.08.01</v>
      </c>
      <c r="S673" s="1512" t="str">
        <f t="shared" si="253"/>
        <v>ALAT KEDOKTERAN</v>
      </c>
      <c r="T673" s="1512">
        <f t="shared" si="254"/>
        <v>5</v>
      </c>
      <c r="U673" s="1608">
        <f t="shared" si="258"/>
        <v>7587206.2685773373</v>
      </c>
      <c r="V673" s="1514">
        <f t="shared" si="259"/>
        <v>5</v>
      </c>
      <c r="W673" s="1609">
        <f t="shared" si="260"/>
        <v>37936031.342886686</v>
      </c>
      <c r="X673" s="1609">
        <f t="shared" si="271"/>
        <v>0</v>
      </c>
      <c r="Y673" s="1609">
        <f t="shared" si="261"/>
        <v>0</v>
      </c>
      <c r="Z673" s="1609">
        <f t="shared" si="262"/>
        <v>0</v>
      </c>
      <c r="AA673" s="1609">
        <f t="shared" si="263"/>
        <v>0</v>
      </c>
      <c r="AB673" s="1609">
        <f t="shared" si="264"/>
        <v>0</v>
      </c>
      <c r="AC673" s="1513">
        <f t="shared" si="272"/>
        <v>0</v>
      </c>
      <c r="AD673" s="1515">
        <f t="shared" si="265"/>
        <v>2009</v>
      </c>
      <c r="AE673" s="1552">
        <f t="shared" si="273"/>
        <v>0</v>
      </c>
      <c r="AF673" s="1516">
        <f t="shared" si="266"/>
        <v>37936031.342886686</v>
      </c>
      <c r="AG673" s="1550">
        <f t="shared" si="255"/>
        <v>37936031.342886686</v>
      </c>
      <c r="AH673" s="1546">
        <f t="shared" si="256"/>
        <v>37936031.342886686</v>
      </c>
      <c r="AI673" s="1546">
        <f t="shared" si="256"/>
        <v>37936031.342886686</v>
      </c>
      <c r="AJ673" s="1518"/>
      <c r="AK673" s="1518"/>
      <c r="AL673" s="1518"/>
      <c r="AM673" s="1518"/>
      <c r="AN673" s="1518"/>
      <c r="AO673" s="1518"/>
      <c r="AP673" s="1518"/>
    </row>
    <row r="674" spans="1:42" s="1520" customFormat="1" ht="38" customHeight="1">
      <c r="A674" s="1563"/>
      <c r="B674" s="1337" t="s">
        <v>2935</v>
      </c>
      <c r="C674" s="1335" t="s">
        <v>2730</v>
      </c>
      <c r="D674" s="1337"/>
      <c r="E674" s="1336" t="s">
        <v>1089</v>
      </c>
      <c r="F674" s="1336">
        <v>0</v>
      </c>
      <c r="G674" s="1362" t="s">
        <v>1582</v>
      </c>
      <c r="H674" s="1337">
        <v>2010</v>
      </c>
      <c r="I674" s="1336">
        <v>0</v>
      </c>
      <c r="J674" s="1362"/>
      <c r="K674" s="1336">
        <v>0</v>
      </c>
      <c r="L674" s="1336">
        <v>0</v>
      </c>
      <c r="M674" s="1336">
        <v>0</v>
      </c>
      <c r="N674" s="1337" t="s">
        <v>204</v>
      </c>
      <c r="O674" s="1631">
        <v>480999200</v>
      </c>
      <c r="P674" s="1573" t="s">
        <v>123</v>
      </c>
      <c r="Q674" s="1539"/>
      <c r="R674" s="1511" t="str">
        <f t="shared" si="257"/>
        <v>2.08.01</v>
      </c>
      <c r="S674" s="1512" t="str">
        <f t="shared" si="253"/>
        <v>ALAT KEDOKTERAN</v>
      </c>
      <c r="T674" s="1512">
        <f t="shared" si="254"/>
        <v>5</v>
      </c>
      <c r="U674" s="1608">
        <f t="shared" si="258"/>
        <v>96199840</v>
      </c>
      <c r="V674" s="1514">
        <f t="shared" si="259"/>
        <v>4</v>
      </c>
      <c r="W674" s="1609">
        <f t="shared" si="260"/>
        <v>384799360</v>
      </c>
      <c r="X674" s="1609">
        <f t="shared" si="271"/>
        <v>96199840</v>
      </c>
      <c r="Y674" s="1609">
        <f t="shared" si="261"/>
        <v>0</v>
      </c>
      <c r="Z674" s="1609">
        <f t="shared" si="262"/>
        <v>0</v>
      </c>
      <c r="AA674" s="1609">
        <f t="shared" si="263"/>
        <v>0</v>
      </c>
      <c r="AB674" s="1609">
        <f t="shared" si="264"/>
        <v>0</v>
      </c>
      <c r="AC674" s="1513">
        <f t="shared" si="272"/>
        <v>0</v>
      </c>
      <c r="AD674" s="1515">
        <f t="shared" si="265"/>
        <v>2010</v>
      </c>
      <c r="AE674" s="1552">
        <f t="shared" si="273"/>
        <v>0</v>
      </c>
      <c r="AF674" s="1516">
        <f t="shared" si="266"/>
        <v>480999200</v>
      </c>
      <c r="AG674" s="1550">
        <f t="shared" si="255"/>
        <v>480999200</v>
      </c>
      <c r="AH674" s="1546">
        <f t="shared" si="256"/>
        <v>480999200</v>
      </c>
      <c r="AI674" s="1546">
        <f t="shared" si="256"/>
        <v>480999200</v>
      </c>
      <c r="AJ674" s="1518"/>
      <c r="AK674" s="1518"/>
      <c r="AL674" s="1518"/>
      <c r="AM674" s="1518"/>
      <c r="AN674" s="1518"/>
      <c r="AO674" s="1518"/>
      <c r="AP674" s="1518"/>
    </row>
    <row r="675" spans="1:42" s="1520" customFormat="1" ht="38" customHeight="1">
      <c r="A675" s="1563"/>
      <c r="B675" s="1337" t="s">
        <v>3584</v>
      </c>
      <c r="C675" s="1335" t="s">
        <v>2731</v>
      </c>
      <c r="D675" s="1337"/>
      <c r="E675" s="1336" t="s">
        <v>1090</v>
      </c>
      <c r="F675" s="1336">
        <v>0</v>
      </c>
      <c r="G675" s="1362" t="s">
        <v>225</v>
      </c>
      <c r="H675" s="1337">
        <v>2010</v>
      </c>
      <c r="I675" s="1336">
        <v>0</v>
      </c>
      <c r="J675" s="1362"/>
      <c r="K675" s="1336">
        <v>0</v>
      </c>
      <c r="L675" s="1336">
        <v>0</v>
      </c>
      <c r="M675" s="1336">
        <v>0</v>
      </c>
      <c r="N675" s="1337" t="s">
        <v>204</v>
      </c>
      <c r="O675" s="1631">
        <v>206999100</v>
      </c>
      <c r="P675" s="1573" t="s">
        <v>123</v>
      </c>
      <c r="Q675" s="1539"/>
      <c r="R675" s="1511" t="str">
        <f t="shared" si="257"/>
        <v>2.08.02</v>
      </c>
      <c r="S675" s="1512" t="str">
        <f t="shared" si="253"/>
        <v>ALAT KESEHATAN</v>
      </c>
      <c r="T675" s="1512">
        <f t="shared" si="254"/>
        <v>5</v>
      </c>
      <c r="U675" s="1608">
        <f t="shared" si="258"/>
        <v>41399820</v>
      </c>
      <c r="V675" s="1514">
        <f t="shared" si="259"/>
        <v>4</v>
      </c>
      <c r="W675" s="1609">
        <f t="shared" si="260"/>
        <v>165599280</v>
      </c>
      <c r="X675" s="1609">
        <f t="shared" si="271"/>
        <v>41399820</v>
      </c>
      <c r="Y675" s="1609">
        <f t="shared" si="261"/>
        <v>0</v>
      </c>
      <c r="Z675" s="1609">
        <f t="shared" si="262"/>
        <v>0</v>
      </c>
      <c r="AA675" s="1609">
        <f t="shared" si="263"/>
        <v>0</v>
      </c>
      <c r="AB675" s="1609">
        <f t="shared" si="264"/>
        <v>0</v>
      </c>
      <c r="AC675" s="1609">
        <f t="shared" si="272"/>
        <v>0</v>
      </c>
      <c r="AD675" s="1515">
        <f t="shared" si="265"/>
        <v>2010</v>
      </c>
      <c r="AE675" s="1552">
        <f t="shared" si="273"/>
        <v>0</v>
      </c>
      <c r="AF675" s="1516">
        <f t="shared" si="266"/>
        <v>206999100</v>
      </c>
      <c r="AG675" s="1550">
        <f t="shared" si="255"/>
        <v>206999100</v>
      </c>
      <c r="AH675" s="1546">
        <f t="shared" si="256"/>
        <v>206999100</v>
      </c>
      <c r="AI675" s="1546">
        <f t="shared" si="256"/>
        <v>206999100</v>
      </c>
      <c r="AJ675" s="1518"/>
      <c r="AK675" s="1518"/>
      <c r="AL675" s="1518"/>
      <c r="AM675" s="1518"/>
      <c r="AN675" s="1518"/>
      <c r="AO675" s="1518"/>
      <c r="AP675" s="1518"/>
    </row>
    <row r="676" spans="1:42" s="1520" customFormat="1" ht="38" customHeight="1">
      <c r="A676" s="1563"/>
      <c r="B676" s="1337" t="s">
        <v>2923</v>
      </c>
      <c r="C676" s="1335" t="s">
        <v>409</v>
      </c>
      <c r="D676" s="1397" t="s">
        <v>732</v>
      </c>
      <c r="E676" s="1336" t="s">
        <v>1091</v>
      </c>
      <c r="F676" s="1336">
        <v>0</v>
      </c>
      <c r="G676" s="1362" t="s">
        <v>1584</v>
      </c>
      <c r="H676" s="1337">
        <v>2010</v>
      </c>
      <c r="I676" s="1336">
        <v>0</v>
      </c>
      <c r="J676" s="1362"/>
      <c r="K676" s="1336">
        <v>0</v>
      </c>
      <c r="L676" s="1336">
        <v>0</v>
      </c>
      <c r="M676" s="1336">
        <v>0</v>
      </c>
      <c r="N676" s="1337" t="s">
        <v>204</v>
      </c>
      <c r="O676" s="1631">
        <v>23997600</v>
      </c>
      <c r="P676" s="1573" t="s">
        <v>123</v>
      </c>
      <c r="Q676" s="1539"/>
      <c r="R676" s="1511" t="str">
        <f t="shared" si="257"/>
        <v>2.08.01</v>
      </c>
      <c r="S676" s="1512" t="str">
        <f t="shared" si="253"/>
        <v>ALAT KEDOKTERAN</v>
      </c>
      <c r="T676" s="1512">
        <f t="shared" si="254"/>
        <v>5</v>
      </c>
      <c r="U676" s="1608">
        <f t="shared" si="258"/>
        <v>4799520</v>
      </c>
      <c r="V676" s="1514">
        <f t="shared" si="259"/>
        <v>4</v>
      </c>
      <c r="W676" s="1609">
        <f t="shared" si="260"/>
        <v>19198080</v>
      </c>
      <c r="X676" s="1609">
        <f t="shared" si="271"/>
        <v>4799520</v>
      </c>
      <c r="Y676" s="1609">
        <f t="shared" si="261"/>
        <v>0</v>
      </c>
      <c r="Z676" s="1609">
        <f t="shared" si="262"/>
        <v>0</v>
      </c>
      <c r="AA676" s="1609">
        <f t="shared" si="263"/>
        <v>0</v>
      </c>
      <c r="AB676" s="1609">
        <f t="shared" si="264"/>
        <v>0</v>
      </c>
      <c r="AC676" s="1513">
        <f t="shared" si="272"/>
        <v>0</v>
      </c>
      <c r="AD676" s="1515">
        <f t="shared" si="265"/>
        <v>2010</v>
      </c>
      <c r="AE676" s="1552">
        <f t="shared" si="273"/>
        <v>0</v>
      </c>
      <c r="AF676" s="1516">
        <f t="shared" si="266"/>
        <v>23997600</v>
      </c>
      <c r="AG676" s="1550">
        <f t="shared" si="255"/>
        <v>23997600</v>
      </c>
      <c r="AH676" s="1546">
        <f t="shared" si="256"/>
        <v>23997600</v>
      </c>
      <c r="AI676" s="1546">
        <f t="shared" si="256"/>
        <v>23997600</v>
      </c>
      <c r="AJ676" s="1518"/>
      <c r="AK676" s="1518"/>
      <c r="AL676" s="1518"/>
      <c r="AM676" s="1518"/>
      <c r="AN676" s="1518"/>
      <c r="AO676" s="1518"/>
      <c r="AP676" s="1518"/>
    </row>
    <row r="677" spans="1:42" s="1520" customFormat="1" ht="38" customHeight="1">
      <c r="A677" s="1563"/>
      <c r="B677" s="1337" t="s">
        <v>2263</v>
      </c>
      <c r="C677" s="1335" t="s">
        <v>2732</v>
      </c>
      <c r="D677" s="1337" t="s">
        <v>999</v>
      </c>
      <c r="E677" s="1336" t="s">
        <v>1091</v>
      </c>
      <c r="F677" s="1336">
        <v>0</v>
      </c>
      <c r="G677" s="1362" t="s">
        <v>1585</v>
      </c>
      <c r="H677" s="1337">
        <v>2010</v>
      </c>
      <c r="I677" s="1336">
        <v>0</v>
      </c>
      <c r="J677" s="1362"/>
      <c r="K677" s="1336">
        <v>0</v>
      </c>
      <c r="L677" s="1336">
        <v>0</v>
      </c>
      <c r="M677" s="1336">
        <v>0</v>
      </c>
      <c r="N677" s="1337" t="s">
        <v>204</v>
      </c>
      <c r="O677" s="1631">
        <v>30449100</v>
      </c>
      <c r="P677" s="1573" t="s">
        <v>123</v>
      </c>
      <c r="Q677" s="1539" t="s">
        <v>3530</v>
      </c>
      <c r="R677" s="1511" t="str">
        <f t="shared" si="257"/>
        <v>2.08.01</v>
      </c>
      <c r="S677" s="1512" t="str">
        <f t="shared" si="253"/>
        <v>ALAT KEDOKTERAN</v>
      </c>
      <c r="T677" s="1512">
        <f t="shared" si="254"/>
        <v>5</v>
      </c>
      <c r="U677" s="1608">
        <f t="shared" si="258"/>
        <v>6089820</v>
      </c>
      <c r="V677" s="1514">
        <f t="shared" si="259"/>
        <v>4</v>
      </c>
      <c r="W677" s="1609">
        <f t="shared" si="260"/>
        <v>24359280</v>
      </c>
      <c r="X677" s="1609">
        <f t="shared" si="271"/>
        <v>6089820</v>
      </c>
      <c r="Y677" s="1609">
        <f t="shared" si="261"/>
        <v>0</v>
      </c>
      <c r="Z677" s="1609">
        <f t="shared" si="262"/>
        <v>0</v>
      </c>
      <c r="AA677" s="1609">
        <f t="shared" si="263"/>
        <v>0</v>
      </c>
      <c r="AB677" s="1609">
        <f t="shared" si="264"/>
        <v>0</v>
      </c>
      <c r="AC677" s="1513">
        <f t="shared" si="272"/>
        <v>0</v>
      </c>
      <c r="AD677" s="1515">
        <f t="shared" si="265"/>
        <v>2010</v>
      </c>
      <c r="AE677" s="1552">
        <f t="shared" si="273"/>
        <v>0</v>
      </c>
      <c r="AF677" s="1516">
        <f t="shared" si="266"/>
        <v>30449100</v>
      </c>
      <c r="AG677" s="1550">
        <f t="shared" si="255"/>
        <v>30449100</v>
      </c>
      <c r="AH677" s="1546">
        <f t="shared" si="256"/>
        <v>30449100</v>
      </c>
      <c r="AI677" s="1546">
        <f t="shared" si="256"/>
        <v>30449100</v>
      </c>
      <c r="AJ677" s="1518"/>
      <c r="AK677" s="1518"/>
      <c r="AL677" s="1518"/>
      <c r="AM677" s="1518"/>
      <c r="AN677" s="1518"/>
      <c r="AO677" s="1518"/>
      <c r="AP677" s="1518"/>
    </row>
    <row r="678" spans="1:42" s="1520" customFormat="1" ht="38" customHeight="1">
      <c r="A678" s="1563"/>
      <c r="B678" s="1337" t="s">
        <v>2263</v>
      </c>
      <c r="C678" s="1335" t="s">
        <v>2733</v>
      </c>
      <c r="D678" s="1337"/>
      <c r="E678" s="1336" t="s">
        <v>1092</v>
      </c>
      <c r="F678" s="1336">
        <v>0</v>
      </c>
      <c r="G678" s="1362"/>
      <c r="H678" s="1337">
        <v>2010</v>
      </c>
      <c r="I678" s="1336">
        <v>0</v>
      </c>
      <c r="J678" s="1362"/>
      <c r="K678" s="1336">
        <v>0</v>
      </c>
      <c r="L678" s="1336">
        <v>0</v>
      </c>
      <c r="M678" s="1336">
        <v>0</v>
      </c>
      <c r="N678" s="1337" t="s">
        <v>204</v>
      </c>
      <c r="O678" s="1631">
        <v>422749800</v>
      </c>
      <c r="P678" s="1573" t="s">
        <v>123</v>
      </c>
      <c r="Q678" s="1539" t="s">
        <v>3530</v>
      </c>
      <c r="R678" s="1511" t="str">
        <f t="shared" si="257"/>
        <v>2.08.01</v>
      </c>
      <c r="S678" s="1512" t="str">
        <f t="shared" si="253"/>
        <v>ALAT KEDOKTERAN</v>
      </c>
      <c r="T678" s="1512">
        <f t="shared" si="254"/>
        <v>5</v>
      </c>
      <c r="U678" s="1608">
        <f t="shared" si="258"/>
        <v>84549960</v>
      </c>
      <c r="V678" s="1514">
        <f t="shared" si="259"/>
        <v>4</v>
      </c>
      <c r="W678" s="1609">
        <f t="shared" si="260"/>
        <v>338199840</v>
      </c>
      <c r="X678" s="1609">
        <f t="shared" si="271"/>
        <v>84549960</v>
      </c>
      <c r="Y678" s="1609">
        <f t="shared" si="261"/>
        <v>0</v>
      </c>
      <c r="Z678" s="1609">
        <f t="shared" si="262"/>
        <v>0</v>
      </c>
      <c r="AA678" s="1609">
        <f t="shared" si="263"/>
        <v>0</v>
      </c>
      <c r="AB678" s="1609">
        <f t="shared" si="264"/>
        <v>0</v>
      </c>
      <c r="AC678" s="1513">
        <f t="shared" si="272"/>
        <v>0</v>
      </c>
      <c r="AD678" s="1515">
        <f t="shared" si="265"/>
        <v>2010</v>
      </c>
      <c r="AE678" s="1552">
        <f t="shared" si="273"/>
        <v>0</v>
      </c>
      <c r="AF678" s="1516">
        <f t="shared" si="266"/>
        <v>422749800</v>
      </c>
      <c r="AG678" s="1550">
        <f t="shared" si="255"/>
        <v>422749800</v>
      </c>
      <c r="AH678" s="1546">
        <f t="shared" si="256"/>
        <v>422749800</v>
      </c>
      <c r="AI678" s="1546">
        <f t="shared" si="256"/>
        <v>422749800</v>
      </c>
      <c r="AJ678" s="1518"/>
      <c r="AK678" s="1518"/>
      <c r="AL678" s="1518"/>
      <c r="AM678" s="1518"/>
      <c r="AN678" s="1518"/>
      <c r="AO678" s="1518"/>
      <c r="AP678" s="1518"/>
    </row>
    <row r="679" spans="1:42" s="1520" customFormat="1" ht="38" customHeight="1">
      <c r="A679" s="1563"/>
      <c r="B679" s="1337" t="s">
        <v>2988</v>
      </c>
      <c r="C679" s="1335" t="s">
        <v>2734</v>
      </c>
      <c r="D679" s="1337"/>
      <c r="E679" s="1336" t="s">
        <v>1093</v>
      </c>
      <c r="F679" s="1336">
        <v>0</v>
      </c>
      <c r="G679" s="1362" t="s">
        <v>1581</v>
      </c>
      <c r="H679" s="1337">
        <v>2010</v>
      </c>
      <c r="I679" s="1336">
        <v>0</v>
      </c>
      <c r="J679" s="1362"/>
      <c r="K679" s="1336">
        <v>0</v>
      </c>
      <c r="L679" s="1336">
        <v>0</v>
      </c>
      <c r="M679" s="1336">
        <v>0</v>
      </c>
      <c r="N679" s="1337" t="s">
        <v>204</v>
      </c>
      <c r="O679" s="1631">
        <v>199799600</v>
      </c>
      <c r="P679" s="1573" t="s">
        <v>123</v>
      </c>
      <c r="Q679" s="1539"/>
      <c r="R679" s="1511" t="str">
        <f t="shared" si="257"/>
        <v>2.08.01</v>
      </c>
      <c r="S679" s="1512" t="str">
        <f t="shared" si="253"/>
        <v>ALAT KEDOKTERAN</v>
      </c>
      <c r="T679" s="1512">
        <f t="shared" si="254"/>
        <v>5</v>
      </c>
      <c r="U679" s="1608">
        <f t="shared" si="258"/>
        <v>39959920</v>
      </c>
      <c r="V679" s="1514">
        <f t="shared" si="259"/>
        <v>4</v>
      </c>
      <c r="W679" s="1609">
        <f t="shared" si="260"/>
        <v>159839680</v>
      </c>
      <c r="X679" s="1609">
        <f t="shared" si="271"/>
        <v>39959920</v>
      </c>
      <c r="Y679" s="1609">
        <f t="shared" si="261"/>
        <v>0</v>
      </c>
      <c r="Z679" s="1609">
        <f t="shared" si="262"/>
        <v>0</v>
      </c>
      <c r="AA679" s="1609">
        <f t="shared" si="263"/>
        <v>0</v>
      </c>
      <c r="AB679" s="1609">
        <f t="shared" si="264"/>
        <v>0</v>
      </c>
      <c r="AC679" s="1513">
        <f t="shared" si="272"/>
        <v>0</v>
      </c>
      <c r="AD679" s="1515">
        <f t="shared" si="265"/>
        <v>2010</v>
      </c>
      <c r="AE679" s="1552">
        <f t="shared" si="273"/>
        <v>0</v>
      </c>
      <c r="AF679" s="1516">
        <f t="shared" si="266"/>
        <v>199799600</v>
      </c>
      <c r="AG679" s="1550">
        <f t="shared" si="255"/>
        <v>199799600</v>
      </c>
      <c r="AH679" s="1546">
        <f t="shared" si="256"/>
        <v>199799600</v>
      </c>
      <c r="AI679" s="1546">
        <f t="shared" si="256"/>
        <v>199799600</v>
      </c>
      <c r="AJ679" s="1518"/>
      <c r="AK679" s="1518"/>
      <c r="AL679" s="1518"/>
      <c r="AM679" s="1518"/>
      <c r="AN679" s="1518"/>
      <c r="AO679" s="1518"/>
      <c r="AP679" s="1518"/>
    </row>
    <row r="680" spans="1:42" s="1520" customFormat="1" ht="38" customHeight="1">
      <c r="A680" s="1563"/>
      <c r="B680" s="1337" t="s">
        <v>2263</v>
      </c>
      <c r="C680" s="1335" t="s">
        <v>2735</v>
      </c>
      <c r="D680" s="1337"/>
      <c r="E680" s="1336" t="s">
        <v>1094</v>
      </c>
      <c r="F680" s="1336">
        <v>0</v>
      </c>
      <c r="G680" s="1362" t="s">
        <v>238</v>
      </c>
      <c r="H680" s="1337">
        <v>2010</v>
      </c>
      <c r="I680" s="1336">
        <v>0</v>
      </c>
      <c r="J680" s="1362"/>
      <c r="K680" s="1336">
        <v>0</v>
      </c>
      <c r="L680" s="1336">
        <v>0</v>
      </c>
      <c r="M680" s="1336">
        <v>0</v>
      </c>
      <c r="N680" s="1337" t="s">
        <v>204</v>
      </c>
      <c r="O680" s="1631">
        <v>63999100</v>
      </c>
      <c r="P680" s="1573" t="s">
        <v>123</v>
      </c>
      <c r="Q680" s="1539" t="s">
        <v>3530</v>
      </c>
      <c r="R680" s="1511" t="str">
        <f t="shared" si="257"/>
        <v>2.08.01</v>
      </c>
      <c r="S680" s="1512" t="str">
        <f t="shared" si="253"/>
        <v>ALAT KEDOKTERAN</v>
      </c>
      <c r="T680" s="1512">
        <f t="shared" si="254"/>
        <v>5</v>
      </c>
      <c r="U680" s="1608">
        <f t="shared" si="258"/>
        <v>12799820</v>
      </c>
      <c r="V680" s="1514">
        <f t="shared" si="259"/>
        <v>4</v>
      </c>
      <c r="W680" s="1609">
        <f t="shared" si="260"/>
        <v>51199280</v>
      </c>
      <c r="X680" s="1609">
        <f t="shared" si="271"/>
        <v>12799820</v>
      </c>
      <c r="Y680" s="1609">
        <f t="shared" si="261"/>
        <v>0</v>
      </c>
      <c r="Z680" s="1609">
        <f t="shared" si="262"/>
        <v>0</v>
      </c>
      <c r="AA680" s="1609">
        <f t="shared" si="263"/>
        <v>0</v>
      </c>
      <c r="AB680" s="1609">
        <f t="shared" si="264"/>
        <v>0</v>
      </c>
      <c r="AC680" s="1513">
        <f t="shared" si="272"/>
        <v>0</v>
      </c>
      <c r="AD680" s="1515">
        <f t="shared" si="265"/>
        <v>2010</v>
      </c>
      <c r="AE680" s="1552">
        <f t="shared" si="273"/>
        <v>0</v>
      </c>
      <c r="AF680" s="1516">
        <f t="shared" si="266"/>
        <v>63999100</v>
      </c>
      <c r="AG680" s="1550">
        <f t="shared" si="255"/>
        <v>63999100</v>
      </c>
      <c r="AH680" s="1546">
        <f t="shared" si="256"/>
        <v>63999100</v>
      </c>
      <c r="AI680" s="1546">
        <f t="shared" si="256"/>
        <v>63999100</v>
      </c>
      <c r="AJ680" s="1518"/>
      <c r="AK680" s="1518"/>
      <c r="AL680" s="1518"/>
      <c r="AM680" s="1518"/>
      <c r="AN680" s="1518"/>
      <c r="AO680" s="1518"/>
      <c r="AP680" s="1518"/>
    </row>
    <row r="681" spans="1:42" s="1520" customFormat="1" ht="38" customHeight="1">
      <c r="A681" s="1563"/>
      <c r="B681" s="1337" t="s">
        <v>2263</v>
      </c>
      <c r="C681" s="1335" t="s">
        <v>2736</v>
      </c>
      <c r="D681" s="1337" t="s">
        <v>733</v>
      </c>
      <c r="E681" s="1336" t="s">
        <v>1095</v>
      </c>
      <c r="F681" s="1336">
        <v>0</v>
      </c>
      <c r="G681" s="1362" t="s">
        <v>238</v>
      </c>
      <c r="H681" s="1337">
        <v>2010</v>
      </c>
      <c r="I681" s="1336">
        <v>0</v>
      </c>
      <c r="J681" s="1362"/>
      <c r="K681" s="1336">
        <v>0</v>
      </c>
      <c r="L681" s="1336">
        <v>0</v>
      </c>
      <c r="M681" s="1336">
        <v>0</v>
      </c>
      <c r="N681" s="1337" t="s">
        <v>204</v>
      </c>
      <c r="O681" s="1631">
        <v>55598400</v>
      </c>
      <c r="P681" s="1573" t="s">
        <v>123</v>
      </c>
      <c r="Q681" s="1539" t="s">
        <v>3530</v>
      </c>
      <c r="R681" s="1511" t="str">
        <f t="shared" si="257"/>
        <v>2.08.01</v>
      </c>
      <c r="S681" s="1512" t="str">
        <f t="shared" si="253"/>
        <v>ALAT KEDOKTERAN</v>
      </c>
      <c r="T681" s="1512">
        <f t="shared" si="254"/>
        <v>5</v>
      </c>
      <c r="U681" s="1608">
        <f t="shared" si="258"/>
        <v>11119680</v>
      </c>
      <c r="V681" s="1514">
        <f t="shared" si="259"/>
        <v>4</v>
      </c>
      <c r="W681" s="1609">
        <f t="shared" si="260"/>
        <v>44478720</v>
      </c>
      <c r="X681" s="1609">
        <f t="shared" si="271"/>
        <v>11119680</v>
      </c>
      <c r="Y681" s="1609">
        <f t="shared" si="261"/>
        <v>0</v>
      </c>
      <c r="Z681" s="1609">
        <f t="shared" si="262"/>
        <v>0</v>
      </c>
      <c r="AA681" s="1609">
        <f t="shared" si="263"/>
        <v>0</v>
      </c>
      <c r="AB681" s="1609">
        <f t="shared" si="264"/>
        <v>0</v>
      </c>
      <c r="AC681" s="1513">
        <f t="shared" si="272"/>
        <v>0</v>
      </c>
      <c r="AD681" s="1515">
        <f t="shared" si="265"/>
        <v>2010</v>
      </c>
      <c r="AE681" s="1552">
        <f t="shared" si="273"/>
        <v>0</v>
      </c>
      <c r="AF681" s="1516">
        <f t="shared" si="266"/>
        <v>55598400</v>
      </c>
      <c r="AG681" s="1550">
        <f t="shared" si="255"/>
        <v>55598400</v>
      </c>
      <c r="AH681" s="1546">
        <f t="shared" si="256"/>
        <v>55598400</v>
      </c>
      <c r="AI681" s="1546">
        <f t="shared" si="256"/>
        <v>55598400</v>
      </c>
      <c r="AJ681" s="1518"/>
      <c r="AK681" s="1518"/>
      <c r="AL681" s="1518"/>
      <c r="AM681" s="1518"/>
      <c r="AN681" s="1518"/>
      <c r="AO681" s="1518"/>
      <c r="AP681" s="1518"/>
    </row>
    <row r="682" spans="1:42" s="1520" customFormat="1" ht="38" customHeight="1">
      <c r="A682" s="1563"/>
      <c r="B682" s="1337" t="s">
        <v>2263</v>
      </c>
      <c r="C682" s="1335" t="s">
        <v>2737</v>
      </c>
      <c r="D682" s="1397" t="s">
        <v>1825</v>
      </c>
      <c r="E682" s="1336">
        <v>0</v>
      </c>
      <c r="F682" s="1336">
        <v>0</v>
      </c>
      <c r="G682" s="1362" t="s">
        <v>225</v>
      </c>
      <c r="H682" s="1337">
        <v>2010</v>
      </c>
      <c r="I682" s="1336">
        <v>0</v>
      </c>
      <c r="J682" s="1362"/>
      <c r="K682" s="1336">
        <v>0</v>
      </c>
      <c r="L682" s="1336">
        <v>0</v>
      </c>
      <c r="M682" s="1336">
        <v>0</v>
      </c>
      <c r="N682" s="1337" t="s">
        <v>204</v>
      </c>
      <c r="O682" s="1631">
        <v>69694900</v>
      </c>
      <c r="P682" s="1573" t="s">
        <v>123</v>
      </c>
      <c r="Q682" s="1539" t="s">
        <v>3530</v>
      </c>
      <c r="R682" s="1511" t="str">
        <f t="shared" si="257"/>
        <v>2.08.01</v>
      </c>
      <c r="S682" s="1512" t="str">
        <f t="shared" si="253"/>
        <v>ALAT KEDOKTERAN</v>
      </c>
      <c r="T682" s="1512">
        <f t="shared" si="254"/>
        <v>5</v>
      </c>
      <c r="U682" s="1608">
        <f t="shared" si="258"/>
        <v>13938980</v>
      </c>
      <c r="V682" s="1514">
        <f t="shared" si="259"/>
        <v>4</v>
      </c>
      <c r="W682" s="1609">
        <f t="shared" si="260"/>
        <v>55755920</v>
      </c>
      <c r="X682" s="1609">
        <f t="shared" si="271"/>
        <v>13938980</v>
      </c>
      <c r="Y682" s="1609">
        <f t="shared" si="261"/>
        <v>0</v>
      </c>
      <c r="Z682" s="1609">
        <f t="shared" si="262"/>
        <v>0</v>
      </c>
      <c r="AA682" s="1609">
        <f t="shared" si="263"/>
        <v>0</v>
      </c>
      <c r="AB682" s="1609">
        <f t="shared" si="264"/>
        <v>0</v>
      </c>
      <c r="AC682" s="1513">
        <f t="shared" si="272"/>
        <v>0</v>
      </c>
      <c r="AD682" s="1515">
        <f t="shared" si="265"/>
        <v>2010</v>
      </c>
      <c r="AE682" s="1552">
        <f t="shared" si="273"/>
        <v>0</v>
      </c>
      <c r="AF682" s="1516">
        <f t="shared" si="266"/>
        <v>69694900</v>
      </c>
      <c r="AG682" s="1550">
        <f t="shared" si="255"/>
        <v>69694900</v>
      </c>
      <c r="AH682" s="1546">
        <f t="shared" si="256"/>
        <v>69694900</v>
      </c>
      <c r="AI682" s="1546">
        <f t="shared" si="256"/>
        <v>69694900</v>
      </c>
      <c r="AJ682" s="1518"/>
      <c r="AK682" s="1518"/>
      <c r="AL682" s="1518"/>
      <c r="AM682" s="1518"/>
      <c r="AN682" s="1518"/>
      <c r="AO682" s="1518"/>
      <c r="AP682" s="1518"/>
    </row>
    <row r="683" spans="1:42" s="1520" customFormat="1" ht="38" customHeight="1">
      <c r="A683" s="1563"/>
      <c r="B683" s="1337" t="s">
        <v>2263</v>
      </c>
      <c r="C683" s="1335" t="s">
        <v>2738</v>
      </c>
      <c r="D683" s="1337"/>
      <c r="E683" s="1336">
        <v>0</v>
      </c>
      <c r="F683" s="1336">
        <v>0</v>
      </c>
      <c r="G683" s="1362"/>
      <c r="H683" s="1337">
        <v>2010</v>
      </c>
      <c r="I683" s="1336">
        <v>0</v>
      </c>
      <c r="J683" s="1362"/>
      <c r="K683" s="1336">
        <v>0</v>
      </c>
      <c r="L683" s="1336">
        <v>0</v>
      </c>
      <c r="M683" s="1336">
        <v>0</v>
      </c>
      <c r="N683" s="1337" t="s">
        <v>204</v>
      </c>
      <c r="O683" s="1631">
        <v>58498000</v>
      </c>
      <c r="P683" s="1573" t="s">
        <v>123</v>
      </c>
      <c r="Q683" s="1539" t="s">
        <v>3530</v>
      </c>
      <c r="R683" s="1511" t="str">
        <f t="shared" si="257"/>
        <v>2.08.01</v>
      </c>
      <c r="S683" s="1512" t="str">
        <f t="shared" si="253"/>
        <v>ALAT KEDOKTERAN</v>
      </c>
      <c r="T683" s="1512">
        <f t="shared" si="254"/>
        <v>5</v>
      </c>
      <c r="U683" s="1608">
        <f t="shared" si="258"/>
        <v>11699600</v>
      </c>
      <c r="V683" s="1514">
        <f t="shared" si="259"/>
        <v>4</v>
      </c>
      <c r="W683" s="1609">
        <f t="shared" si="260"/>
        <v>46798400</v>
      </c>
      <c r="X683" s="1609">
        <f t="shared" si="271"/>
        <v>11699600</v>
      </c>
      <c r="Y683" s="1609">
        <f t="shared" si="261"/>
        <v>0</v>
      </c>
      <c r="Z683" s="1609">
        <f t="shared" si="262"/>
        <v>0</v>
      </c>
      <c r="AA683" s="1609">
        <f t="shared" si="263"/>
        <v>0</v>
      </c>
      <c r="AB683" s="1609">
        <f t="shared" si="264"/>
        <v>0</v>
      </c>
      <c r="AC683" s="1513">
        <f t="shared" si="272"/>
        <v>0</v>
      </c>
      <c r="AD683" s="1515">
        <f t="shared" si="265"/>
        <v>2010</v>
      </c>
      <c r="AE683" s="1552">
        <f t="shared" si="273"/>
        <v>0</v>
      </c>
      <c r="AF683" s="1516">
        <f t="shared" si="266"/>
        <v>58498000</v>
      </c>
      <c r="AG683" s="1550">
        <f t="shared" si="255"/>
        <v>58498000</v>
      </c>
      <c r="AH683" s="1546">
        <f t="shared" si="256"/>
        <v>58498000</v>
      </c>
      <c r="AI683" s="1546">
        <f t="shared" si="256"/>
        <v>58498000</v>
      </c>
      <c r="AJ683" s="1518"/>
      <c r="AK683" s="1518"/>
      <c r="AL683" s="1518"/>
      <c r="AM683" s="1518"/>
      <c r="AN683" s="1518"/>
      <c r="AO683" s="1518"/>
      <c r="AP683" s="1518"/>
    </row>
    <row r="684" spans="1:42" s="1520" customFormat="1" ht="38" customHeight="1">
      <c r="A684" s="1563"/>
      <c r="B684" s="1337" t="s">
        <v>2971</v>
      </c>
      <c r="C684" s="1335" t="s">
        <v>2739</v>
      </c>
      <c r="D684" s="1337"/>
      <c r="E684" s="1336">
        <v>0</v>
      </c>
      <c r="F684" s="1336">
        <v>0</v>
      </c>
      <c r="G684" s="1362" t="s">
        <v>1594</v>
      </c>
      <c r="H684" s="1337">
        <v>2010</v>
      </c>
      <c r="I684" s="1336">
        <v>0</v>
      </c>
      <c r="J684" s="1362"/>
      <c r="K684" s="1336">
        <v>0</v>
      </c>
      <c r="L684" s="1336">
        <v>0</v>
      </c>
      <c r="M684" s="1336">
        <v>0</v>
      </c>
      <c r="N684" s="1337" t="s">
        <v>204</v>
      </c>
      <c r="O684" s="1631">
        <v>311998500</v>
      </c>
      <c r="P684" s="1573" t="s">
        <v>123</v>
      </c>
      <c r="Q684" s="1539"/>
      <c r="R684" s="1511" t="str">
        <f t="shared" si="257"/>
        <v>2.08.01</v>
      </c>
      <c r="S684" s="1512" t="str">
        <f t="shared" si="253"/>
        <v>ALAT KEDOKTERAN</v>
      </c>
      <c r="T684" s="1512">
        <f t="shared" si="254"/>
        <v>5</v>
      </c>
      <c r="U684" s="1608">
        <f t="shared" si="258"/>
        <v>62399700</v>
      </c>
      <c r="V684" s="1514">
        <f t="shared" si="259"/>
        <v>4</v>
      </c>
      <c r="W684" s="1609">
        <f t="shared" si="260"/>
        <v>249598800</v>
      </c>
      <c r="X684" s="1609">
        <f t="shared" si="271"/>
        <v>62399700</v>
      </c>
      <c r="Y684" s="1609">
        <f t="shared" si="261"/>
        <v>0</v>
      </c>
      <c r="Z684" s="1609">
        <f t="shared" si="262"/>
        <v>0</v>
      </c>
      <c r="AA684" s="1609">
        <f t="shared" si="263"/>
        <v>0</v>
      </c>
      <c r="AB684" s="1609">
        <f t="shared" si="264"/>
        <v>0</v>
      </c>
      <c r="AC684" s="1513">
        <f t="shared" si="272"/>
        <v>0</v>
      </c>
      <c r="AD684" s="1515">
        <f t="shared" si="265"/>
        <v>2010</v>
      </c>
      <c r="AE684" s="1552">
        <f t="shared" si="273"/>
        <v>0</v>
      </c>
      <c r="AF684" s="1516">
        <f t="shared" si="266"/>
        <v>311998500</v>
      </c>
      <c r="AG684" s="1550">
        <f t="shared" si="255"/>
        <v>311998500</v>
      </c>
      <c r="AH684" s="1546">
        <f t="shared" si="256"/>
        <v>311998500</v>
      </c>
      <c r="AI684" s="1546">
        <f t="shared" si="256"/>
        <v>311998500</v>
      </c>
      <c r="AJ684" s="1518"/>
      <c r="AK684" s="1518"/>
      <c r="AL684" s="1518"/>
      <c r="AM684" s="1518"/>
      <c r="AN684" s="1518"/>
      <c r="AO684" s="1518"/>
      <c r="AP684" s="1518"/>
    </row>
    <row r="685" spans="1:42" s="1520" customFormat="1" ht="38" customHeight="1">
      <c r="A685" s="1563"/>
      <c r="B685" s="1337" t="s">
        <v>2263</v>
      </c>
      <c r="C685" s="1335" t="s">
        <v>1842</v>
      </c>
      <c r="D685" s="1578" t="s">
        <v>732</v>
      </c>
      <c r="E685" s="1336" t="s">
        <v>1844</v>
      </c>
      <c r="F685" s="1362"/>
      <c r="G685" s="1362"/>
      <c r="H685" s="1337">
        <v>2012</v>
      </c>
      <c r="I685" s="1569"/>
      <c r="J685" s="1362"/>
      <c r="K685" s="1362"/>
      <c r="L685" s="1362"/>
      <c r="M685" s="1362"/>
      <c r="N685" s="1337" t="s">
        <v>204</v>
      </c>
      <c r="O685" s="1631">
        <v>965982385.01680589</v>
      </c>
      <c r="P685" s="1629" t="s">
        <v>123</v>
      </c>
      <c r="Q685" s="1623" t="s">
        <v>3530</v>
      </c>
      <c r="R685" s="1511" t="str">
        <f t="shared" si="257"/>
        <v>2.08.01</v>
      </c>
      <c r="S685" s="1512" t="str">
        <f t="shared" si="253"/>
        <v>ALAT KEDOKTERAN</v>
      </c>
      <c r="T685" s="1512">
        <f t="shared" si="254"/>
        <v>5</v>
      </c>
      <c r="U685" s="1608">
        <f t="shared" si="258"/>
        <v>193196477.00336117</v>
      </c>
      <c r="V685" s="1514">
        <f t="shared" si="259"/>
        <v>2</v>
      </c>
      <c r="W685" s="1609">
        <f t="shared" si="260"/>
        <v>386392954.00672233</v>
      </c>
      <c r="X685" s="1609">
        <f t="shared" si="271"/>
        <v>193196477.00336117</v>
      </c>
      <c r="Y685" s="1609">
        <f t="shared" si="261"/>
        <v>193196477.00336117</v>
      </c>
      <c r="Z685" s="1609">
        <f t="shared" si="262"/>
        <v>193196477.00336117</v>
      </c>
      <c r="AA685" s="1609">
        <f t="shared" si="263"/>
        <v>0</v>
      </c>
      <c r="AB685" s="1609">
        <f t="shared" si="264"/>
        <v>0</v>
      </c>
      <c r="AC685" s="1513">
        <f t="shared" si="272"/>
        <v>0</v>
      </c>
      <c r="AD685" s="1515">
        <f t="shared" si="265"/>
        <v>2012</v>
      </c>
      <c r="AE685" s="1552">
        <f t="shared" si="273"/>
        <v>0</v>
      </c>
      <c r="AF685" s="1516">
        <f t="shared" si="266"/>
        <v>965982385.01680589</v>
      </c>
      <c r="AG685" s="1550">
        <f t="shared" si="255"/>
        <v>965982385.01680589</v>
      </c>
      <c r="AH685" s="1546">
        <f t="shared" si="256"/>
        <v>965982385.01680589</v>
      </c>
      <c r="AI685" s="1546">
        <f t="shared" si="256"/>
        <v>965982385.01680589</v>
      </c>
      <c r="AJ685" s="1518"/>
      <c r="AK685" s="1518"/>
      <c r="AL685" s="1518"/>
      <c r="AM685" s="1518"/>
      <c r="AN685" s="1518"/>
      <c r="AO685" s="1518"/>
      <c r="AP685" s="1518"/>
    </row>
    <row r="686" spans="1:42" s="1520" customFormat="1" ht="38" customHeight="1">
      <c r="A686" s="1563"/>
      <c r="B686" s="1337" t="s">
        <v>2990</v>
      </c>
      <c r="C686" s="1335" t="s">
        <v>2740</v>
      </c>
      <c r="D686" s="1578" t="s">
        <v>1571</v>
      </c>
      <c r="E686" s="1337" t="s">
        <v>1847</v>
      </c>
      <c r="F686" s="1362"/>
      <c r="G686" s="1362"/>
      <c r="H686" s="1337">
        <v>2012</v>
      </c>
      <c r="I686" s="1569"/>
      <c r="J686" s="1362"/>
      <c r="K686" s="1362"/>
      <c r="L686" s="1362"/>
      <c r="M686" s="1362"/>
      <c r="N686" s="1337" t="s">
        <v>204</v>
      </c>
      <c r="O686" s="1631">
        <v>27373282.919442501</v>
      </c>
      <c r="P686" s="1629" t="s">
        <v>123</v>
      </c>
      <c r="Q686" s="1623"/>
      <c r="R686" s="1511" t="str">
        <f t="shared" si="257"/>
        <v>2.08.02</v>
      </c>
      <c r="S686" s="1512" t="str">
        <f t="shared" si="253"/>
        <v>ALAT KESEHATAN</v>
      </c>
      <c r="T686" s="1512">
        <f t="shared" si="254"/>
        <v>5</v>
      </c>
      <c r="U686" s="1608">
        <f t="shared" si="258"/>
        <v>5474656.5838885</v>
      </c>
      <c r="V686" s="1514">
        <f t="shared" si="259"/>
        <v>2</v>
      </c>
      <c r="W686" s="1609">
        <f t="shared" si="260"/>
        <v>10949313.167777</v>
      </c>
      <c r="X686" s="1609">
        <f t="shared" si="271"/>
        <v>5474656.5838885</v>
      </c>
      <c r="Y686" s="1609">
        <f t="shared" si="261"/>
        <v>5474656.5838885</v>
      </c>
      <c r="Z686" s="1609">
        <f t="shared" si="262"/>
        <v>5474656.5838885</v>
      </c>
      <c r="AA686" s="1609">
        <f t="shared" si="263"/>
        <v>0</v>
      </c>
      <c r="AB686" s="1609">
        <f t="shared" si="264"/>
        <v>0</v>
      </c>
      <c r="AC686" s="1609">
        <f t="shared" si="272"/>
        <v>0</v>
      </c>
      <c r="AD686" s="1515">
        <f t="shared" si="265"/>
        <v>2012</v>
      </c>
      <c r="AE686" s="1552">
        <f t="shared" si="273"/>
        <v>0</v>
      </c>
      <c r="AF686" s="1516">
        <f t="shared" si="266"/>
        <v>27373282.919442501</v>
      </c>
      <c r="AG686" s="1550">
        <f t="shared" si="255"/>
        <v>27373282.919442501</v>
      </c>
      <c r="AH686" s="1546">
        <f t="shared" si="256"/>
        <v>27373282.919442501</v>
      </c>
      <c r="AI686" s="1546">
        <f t="shared" si="256"/>
        <v>27373282.919442501</v>
      </c>
      <c r="AJ686" s="1518"/>
      <c r="AK686" s="1518"/>
      <c r="AL686" s="1518"/>
      <c r="AM686" s="1518"/>
      <c r="AN686" s="1518"/>
      <c r="AO686" s="1518"/>
      <c r="AP686" s="1518"/>
    </row>
    <row r="687" spans="1:42" s="1520" customFormat="1" ht="38" customHeight="1">
      <c r="A687" s="1563"/>
      <c r="B687" s="1337" t="s">
        <v>2971</v>
      </c>
      <c r="C687" s="1335" t="s">
        <v>2741</v>
      </c>
      <c r="D687" s="1578" t="s">
        <v>1856</v>
      </c>
      <c r="E687" s="1337" t="s">
        <v>1474</v>
      </c>
      <c r="F687" s="1362"/>
      <c r="G687" s="1362"/>
      <c r="H687" s="1337">
        <v>2012</v>
      </c>
      <c r="I687" s="1569"/>
      <c r="J687" s="1362"/>
      <c r="K687" s="1362"/>
      <c r="L687" s="1362"/>
      <c r="M687" s="1362"/>
      <c r="N687" s="1337" t="s">
        <v>204</v>
      </c>
      <c r="O687" s="1631">
        <v>36918753.347070999</v>
      </c>
      <c r="P687" s="1629" t="s">
        <v>123</v>
      </c>
      <c r="Q687" s="1623"/>
      <c r="R687" s="1511" t="str">
        <f t="shared" si="257"/>
        <v>2.08.01</v>
      </c>
      <c r="S687" s="1512" t="str">
        <f t="shared" si="253"/>
        <v>ALAT KEDOKTERAN</v>
      </c>
      <c r="T687" s="1512">
        <f t="shared" si="254"/>
        <v>5</v>
      </c>
      <c r="U687" s="1608">
        <f t="shared" si="258"/>
        <v>7383750.6694141999</v>
      </c>
      <c r="V687" s="1514">
        <f t="shared" si="259"/>
        <v>2</v>
      </c>
      <c r="W687" s="1609">
        <f t="shared" si="260"/>
        <v>14767501.3388284</v>
      </c>
      <c r="X687" s="1609">
        <f t="shared" si="271"/>
        <v>7383750.6694141999</v>
      </c>
      <c r="Y687" s="1609">
        <f t="shared" si="261"/>
        <v>7383750.6694141999</v>
      </c>
      <c r="Z687" s="1609">
        <f t="shared" si="262"/>
        <v>7383750.6694141999</v>
      </c>
      <c r="AA687" s="1609">
        <f t="shared" si="263"/>
        <v>0</v>
      </c>
      <c r="AB687" s="1609">
        <f t="shared" si="264"/>
        <v>0</v>
      </c>
      <c r="AC687" s="1513">
        <f t="shared" si="272"/>
        <v>0</v>
      </c>
      <c r="AD687" s="1515">
        <f t="shared" si="265"/>
        <v>2012</v>
      </c>
      <c r="AE687" s="1552">
        <f t="shared" si="273"/>
        <v>0</v>
      </c>
      <c r="AF687" s="1516">
        <f t="shared" si="266"/>
        <v>36918753.347070999</v>
      </c>
      <c r="AG687" s="1550">
        <f t="shared" si="255"/>
        <v>36918753.347070999</v>
      </c>
      <c r="AH687" s="1546">
        <f t="shared" si="256"/>
        <v>36918753.347070999</v>
      </c>
      <c r="AI687" s="1546">
        <f t="shared" si="256"/>
        <v>36918753.347070999</v>
      </c>
      <c r="AJ687" s="1518"/>
      <c r="AK687" s="1518"/>
      <c r="AL687" s="1518"/>
      <c r="AM687" s="1518"/>
      <c r="AN687" s="1518"/>
      <c r="AO687" s="1518"/>
      <c r="AP687" s="1518"/>
    </row>
    <row r="688" spans="1:42" s="1520" customFormat="1" ht="38" customHeight="1">
      <c r="A688" s="1563"/>
      <c r="B688" s="1337" t="s">
        <v>2263</v>
      </c>
      <c r="C688" s="1335" t="s">
        <v>1849</v>
      </c>
      <c r="D688" s="1578" t="s">
        <v>1572</v>
      </c>
      <c r="E688" s="1337" t="s">
        <v>1850</v>
      </c>
      <c r="F688" s="1362"/>
      <c r="G688" s="1362"/>
      <c r="H688" s="1337">
        <v>2012</v>
      </c>
      <c r="I688" s="1569"/>
      <c r="J688" s="1362"/>
      <c r="K688" s="1362"/>
      <c r="L688" s="1362"/>
      <c r="M688" s="1362"/>
      <c r="N688" s="1337" t="s">
        <v>204</v>
      </c>
      <c r="O688" s="1631">
        <v>13484370.9215704</v>
      </c>
      <c r="P688" s="1629" t="s">
        <v>123</v>
      </c>
      <c r="Q688" s="1623" t="s">
        <v>3530</v>
      </c>
      <c r="R688" s="1511" t="str">
        <f t="shared" si="257"/>
        <v>2.08.01</v>
      </c>
      <c r="S688" s="1512" t="str">
        <f t="shared" si="253"/>
        <v>ALAT KEDOKTERAN</v>
      </c>
      <c r="T688" s="1512">
        <f t="shared" si="254"/>
        <v>5</v>
      </c>
      <c r="U688" s="1608">
        <f t="shared" si="258"/>
        <v>2696874.18431408</v>
      </c>
      <c r="V688" s="1514">
        <f t="shared" si="259"/>
        <v>2</v>
      </c>
      <c r="W688" s="1609">
        <f t="shared" si="260"/>
        <v>5393748.3686281601</v>
      </c>
      <c r="X688" s="1609">
        <f t="shared" si="271"/>
        <v>2696874.18431408</v>
      </c>
      <c r="Y688" s="1609">
        <f t="shared" si="261"/>
        <v>2696874.18431408</v>
      </c>
      <c r="Z688" s="1609">
        <f t="shared" si="262"/>
        <v>2696874.18431408</v>
      </c>
      <c r="AA688" s="1609">
        <f t="shared" si="263"/>
        <v>0</v>
      </c>
      <c r="AB688" s="1609">
        <f t="shared" si="264"/>
        <v>0</v>
      </c>
      <c r="AC688" s="1513">
        <f t="shared" si="272"/>
        <v>0</v>
      </c>
      <c r="AD688" s="1515">
        <f t="shared" si="265"/>
        <v>2012</v>
      </c>
      <c r="AE688" s="1552">
        <f t="shared" si="273"/>
        <v>0</v>
      </c>
      <c r="AF688" s="1516">
        <f t="shared" si="266"/>
        <v>13484370.9215704</v>
      </c>
      <c r="AG688" s="1550">
        <f t="shared" si="255"/>
        <v>13484370.9215704</v>
      </c>
      <c r="AH688" s="1546">
        <f t="shared" si="256"/>
        <v>13484370.9215704</v>
      </c>
      <c r="AI688" s="1546">
        <f t="shared" si="256"/>
        <v>13484370.9215704</v>
      </c>
      <c r="AJ688" s="1518"/>
      <c r="AK688" s="1518"/>
      <c r="AL688" s="1518"/>
      <c r="AM688" s="1518"/>
      <c r="AN688" s="1518"/>
      <c r="AO688" s="1518"/>
      <c r="AP688" s="1518"/>
    </row>
    <row r="689" spans="1:42" s="1520" customFormat="1" ht="38" customHeight="1">
      <c r="A689" s="1563"/>
      <c r="B689" s="1337" t="s">
        <v>2263</v>
      </c>
      <c r="C689" s="1335" t="s">
        <v>1851</v>
      </c>
      <c r="D689" s="1578" t="s">
        <v>732</v>
      </c>
      <c r="E689" s="1337" t="s">
        <v>805</v>
      </c>
      <c r="F689" s="1362"/>
      <c r="G689" s="1362"/>
      <c r="H689" s="1337">
        <v>2012</v>
      </c>
      <c r="I689" s="1569"/>
      <c r="J689" s="1362"/>
      <c r="K689" s="1362"/>
      <c r="L689" s="1362"/>
      <c r="M689" s="1362"/>
      <c r="N689" s="1337" t="s">
        <v>204</v>
      </c>
      <c r="O689" s="1631">
        <v>2726777.2650367101</v>
      </c>
      <c r="P689" s="1629" t="s">
        <v>123</v>
      </c>
      <c r="Q689" s="1623" t="s">
        <v>3530</v>
      </c>
      <c r="R689" s="1511" t="str">
        <f t="shared" si="257"/>
        <v>2.08.01</v>
      </c>
      <c r="S689" s="1512" t="str">
        <f t="shared" si="253"/>
        <v>ALAT KEDOKTERAN</v>
      </c>
      <c r="T689" s="1512">
        <f t="shared" si="254"/>
        <v>5</v>
      </c>
      <c r="U689" s="1608">
        <f t="shared" si="258"/>
        <v>545355.45300734206</v>
      </c>
      <c r="V689" s="1514">
        <f t="shared" si="259"/>
        <v>2</v>
      </c>
      <c r="W689" s="1609">
        <f t="shared" si="260"/>
        <v>1090710.9060146841</v>
      </c>
      <c r="X689" s="1609">
        <f t="shared" si="271"/>
        <v>545355.45300734206</v>
      </c>
      <c r="Y689" s="1609">
        <f t="shared" si="261"/>
        <v>545355.45300734206</v>
      </c>
      <c r="Z689" s="1609">
        <f t="shared" si="262"/>
        <v>545355.45300734206</v>
      </c>
      <c r="AA689" s="1609">
        <f t="shared" si="263"/>
        <v>0</v>
      </c>
      <c r="AB689" s="1609">
        <f t="shared" si="264"/>
        <v>0</v>
      </c>
      <c r="AC689" s="1513">
        <f t="shared" si="272"/>
        <v>0</v>
      </c>
      <c r="AD689" s="1515">
        <f t="shared" si="265"/>
        <v>2012</v>
      </c>
      <c r="AE689" s="1552">
        <f t="shared" si="273"/>
        <v>0</v>
      </c>
      <c r="AF689" s="1516">
        <f t="shared" si="266"/>
        <v>2726777.2650367101</v>
      </c>
      <c r="AG689" s="1550">
        <f t="shared" si="255"/>
        <v>2726777.2650367105</v>
      </c>
      <c r="AH689" s="1546">
        <f t="shared" si="256"/>
        <v>2726777.2650367105</v>
      </c>
      <c r="AI689" s="1546">
        <f t="shared" si="256"/>
        <v>2726777.2650367105</v>
      </c>
      <c r="AJ689" s="1518"/>
      <c r="AK689" s="1518"/>
      <c r="AL689" s="1518"/>
      <c r="AM689" s="1518"/>
      <c r="AN689" s="1518"/>
      <c r="AO689" s="1518"/>
      <c r="AP689" s="1518"/>
    </row>
    <row r="690" spans="1:42" s="1520" customFormat="1" ht="38" customHeight="1">
      <c r="A690" s="1563"/>
      <c r="B690" s="1337" t="s">
        <v>2263</v>
      </c>
      <c r="C690" s="1335" t="s">
        <v>1852</v>
      </c>
      <c r="D690" s="1578" t="s">
        <v>732</v>
      </c>
      <c r="E690" s="1337" t="s">
        <v>805</v>
      </c>
      <c r="F690" s="1362"/>
      <c r="G690" s="1362"/>
      <c r="H690" s="1337">
        <v>2012</v>
      </c>
      <c r="I690" s="1569"/>
      <c r="J690" s="1362"/>
      <c r="K690" s="1362"/>
      <c r="L690" s="1362"/>
      <c r="M690" s="1362"/>
      <c r="N690" s="1337" t="s">
        <v>204</v>
      </c>
      <c r="O690" s="1631">
        <v>2726777.2650367101</v>
      </c>
      <c r="P690" s="1629" t="s">
        <v>123</v>
      </c>
      <c r="Q690" s="1623" t="s">
        <v>3530</v>
      </c>
      <c r="R690" s="1511" t="str">
        <f t="shared" si="257"/>
        <v>2.08.01</v>
      </c>
      <c r="S690" s="1512" t="str">
        <f t="shared" si="253"/>
        <v>ALAT KEDOKTERAN</v>
      </c>
      <c r="T690" s="1512">
        <f t="shared" si="254"/>
        <v>5</v>
      </c>
      <c r="U690" s="1608">
        <f t="shared" si="258"/>
        <v>545355.45300734206</v>
      </c>
      <c r="V690" s="1514">
        <f t="shared" si="259"/>
        <v>2</v>
      </c>
      <c r="W690" s="1609">
        <f t="shared" si="260"/>
        <v>1090710.9060146841</v>
      </c>
      <c r="X690" s="1609">
        <f t="shared" si="271"/>
        <v>545355.45300734206</v>
      </c>
      <c r="Y690" s="1609">
        <f t="shared" si="261"/>
        <v>545355.45300734206</v>
      </c>
      <c r="Z690" s="1609">
        <f t="shared" si="262"/>
        <v>545355.45300734206</v>
      </c>
      <c r="AA690" s="1609">
        <f t="shared" si="263"/>
        <v>0</v>
      </c>
      <c r="AB690" s="1609">
        <f t="shared" si="264"/>
        <v>0</v>
      </c>
      <c r="AC690" s="1513">
        <f t="shared" si="272"/>
        <v>0</v>
      </c>
      <c r="AD690" s="1515">
        <f t="shared" si="265"/>
        <v>2012</v>
      </c>
      <c r="AE690" s="1552">
        <f t="shared" si="273"/>
        <v>0</v>
      </c>
      <c r="AF690" s="1516">
        <f t="shared" si="266"/>
        <v>2726777.2650367101</v>
      </c>
      <c r="AG690" s="1550">
        <f t="shared" si="255"/>
        <v>2726777.2650367105</v>
      </c>
      <c r="AH690" s="1546">
        <f t="shared" si="256"/>
        <v>2726777.2650367105</v>
      </c>
      <c r="AI690" s="1546">
        <f t="shared" si="256"/>
        <v>2726777.2650367105</v>
      </c>
      <c r="AJ690" s="1518"/>
      <c r="AK690" s="1518"/>
      <c r="AL690" s="1518"/>
      <c r="AM690" s="1518"/>
      <c r="AN690" s="1518"/>
      <c r="AO690" s="1518"/>
      <c r="AP690" s="1518"/>
    </row>
    <row r="691" spans="1:42" s="1520" customFormat="1" ht="38" customHeight="1">
      <c r="A691" s="1563"/>
      <c r="B691" s="1337" t="s">
        <v>2263</v>
      </c>
      <c r="C691" s="1335" t="s">
        <v>1853</v>
      </c>
      <c r="D691" s="1578" t="s">
        <v>732</v>
      </c>
      <c r="E691" s="1337" t="s">
        <v>805</v>
      </c>
      <c r="F691" s="1362"/>
      <c r="G691" s="1362"/>
      <c r="H691" s="1337">
        <v>2012</v>
      </c>
      <c r="I691" s="1569"/>
      <c r="J691" s="1362"/>
      <c r="K691" s="1362"/>
      <c r="L691" s="1362"/>
      <c r="M691" s="1362"/>
      <c r="N691" s="1337" t="s">
        <v>204</v>
      </c>
      <c r="O691" s="1631">
        <v>2726777.2650367101</v>
      </c>
      <c r="P691" s="1629" t="s">
        <v>123</v>
      </c>
      <c r="Q691" s="1623" t="s">
        <v>3530</v>
      </c>
      <c r="R691" s="1511" t="str">
        <f t="shared" si="257"/>
        <v>2.08.01</v>
      </c>
      <c r="S691" s="1512" t="str">
        <f t="shared" si="253"/>
        <v>ALAT KEDOKTERAN</v>
      </c>
      <c r="T691" s="1512">
        <f t="shared" si="254"/>
        <v>5</v>
      </c>
      <c r="U691" s="1608">
        <f t="shared" si="258"/>
        <v>545355.45300734206</v>
      </c>
      <c r="V691" s="1514">
        <f t="shared" si="259"/>
        <v>2</v>
      </c>
      <c r="W691" s="1609">
        <f t="shared" si="260"/>
        <v>1090710.9060146841</v>
      </c>
      <c r="X691" s="1609">
        <f t="shared" si="271"/>
        <v>545355.45300734206</v>
      </c>
      <c r="Y691" s="1609">
        <f t="shared" si="261"/>
        <v>545355.45300734206</v>
      </c>
      <c r="Z691" s="1609">
        <f t="shared" si="262"/>
        <v>545355.45300734206</v>
      </c>
      <c r="AA691" s="1609">
        <f t="shared" si="263"/>
        <v>0</v>
      </c>
      <c r="AB691" s="1609">
        <f t="shared" si="264"/>
        <v>0</v>
      </c>
      <c r="AC691" s="1513">
        <f t="shared" si="272"/>
        <v>0</v>
      </c>
      <c r="AD691" s="1515">
        <f t="shared" si="265"/>
        <v>2012</v>
      </c>
      <c r="AE691" s="1552">
        <f t="shared" si="273"/>
        <v>0</v>
      </c>
      <c r="AF691" s="1516">
        <f t="shared" si="266"/>
        <v>2726777.2650367101</v>
      </c>
      <c r="AG691" s="1550">
        <f t="shared" si="255"/>
        <v>2726777.2650367105</v>
      </c>
      <c r="AH691" s="1546">
        <f t="shared" si="256"/>
        <v>2726777.2650367105</v>
      </c>
      <c r="AI691" s="1546">
        <f t="shared" si="256"/>
        <v>2726777.2650367105</v>
      </c>
      <c r="AJ691" s="1518"/>
      <c r="AK691" s="1518"/>
      <c r="AL691" s="1518"/>
      <c r="AM691" s="1518"/>
      <c r="AN691" s="1518"/>
      <c r="AO691" s="1518"/>
      <c r="AP691" s="1518"/>
    </row>
    <row r="692" spans="1:42" s="1520" customFormat="1" ht="38" customHeight="1">
      <c r="A692" s="1563"/>
      <c r="B692" s="1337" t="s">
        <v>2261</v>
      </c>
      <c r="C692" s="1335" t="s">
        <v>313</v>
      </c>
      <c r="D692" s="1397" t="s">
        <v>1872</v>
      </c>
      <c r="E692" s="1336" t="s">
        <v>1879</v>
      </c>
      <c r="F692" s="1362"/>
      <c r="G692" s="1362"/>
      <c r="H692" s="1337">
        <v>2013</v>
      </c>
      <c r="I692" s="1569"/>
      <c r="J692" s="1362"/>
      <c r="K692" s="1362"/>
      <c r="L692" s="1362"/>
      <c r="M692" s="1362"/>
      <c r="N692" s="1337" t="s">
        <v>204</v>
      </c>
      <c r="O692" s="1631">
        <v>44883979.000529073</v>
      </c>
      <c r="P692" s="1629"/>
      <c r="Q692" s="1623"/>
      <c r="R692" s="1511" t="str">
        <f t="shared" si="257"/>
        <v>2.08.01</v>
      </c>
      <c r="S692" s="1512" t="str">
        <f t="shared" ref="S692:S819" si="274">VLOOKUP(R692,kelompok,2,0)</f>
        <v>ALAT KEDOKTERAN</v>
      </c>
      <c r="T692" s="1512">
        <f t="shared" ref="T692:T819" si="275">VLOOKUP(R692,MASAMANFAAT,4,0)</f>
        <v>5</v>
      </c>
      <c r="U692" s="1608">
        <f t="shared" si="258"/>
        <v>8976795.8001058139</v>
      </c>
      <c r="V692" s="1514">
        <f t="shared" si="259"/>
        <v>1</v>
      </c>
      <c r="W692" s="1609">
        <f t="shared" si="260"/>
        <v>8976795.8001058139</v>
      </c>
      <c r="X692" s="1609">
        <f t="shared" si="271"/>
        <v>8976795.8001058139</v>
      </c>
      <c r="Y692" s="1609">
        <f t="shared" si="261"/>
        <v>8976795.8001058139</v>
      </c>
      <c r="Z692" s="1609">
        <f t="shared" si="262"/>
        <v>8976795.8001058139</v>
      </c>
      <c r="AA692" s="1609">
        <f t="shared" si="263"/>
        <v>8976795.8001058139</v>
      </c>
      <c r="AB692" s="1609">
        <f t="shared" si="264"/>
        <v>0</v>
      </c>
      <c r="AC692" s="1513">
        <f t="shared" si="272"/>
        <v>0</v>
      </c>
      <c r="AD692" s="1515">
        <f t="shared" si="265"/>
        <v>2013</v>
      </c>
      <c r="AE692" s="1552">
        <f t="shared" si="273"/>
        <v>0</v>
      </c>
      <c r="AF692" s="1516">
        <f t="shared" si="266"/>
        <v>44883979.000529073</v>
      </c>
      <c r="AG692" s="1550">
        <f t="shared" si="255"/>
        <v>44883979.000529066</v>
      </c>
      <c r="AH692" s="1546">
        <f t="shared" si="256"/>
        <v>44883979.000529066</v>
      </c>
      <c r="AI692" s="1546">
        <f t="shared" si="256"/>
        <v>44883979.000529066</v>
      </c>
      <c r="AJ692" s="1518"/>
      <c r="AK692" s="1518"/>
      <c r="AL692" s="1518"/>
      <c r="AM692" s="1518"/>
      <c r="AN692" s="1518"/>
      <c r="AO692" s="1518"/>
      <c r="AP692" s="1518"/>
    </row>
    <row r="693" spans="1:42" s="1520" customFormat="1" ht="38" customHeight="1">
      <c r="A693" s="1563"/>
      <c r="B693" s="1337" t="s">
        <v>2916</v>
      </c>
      <c r="C693" s="1335" t="s">
        <v>277</v>
      </c>
      <c r="D693" s="1578" t="s">
        <v>732</v>
      </c>
      <c r="E693" s="1336" t="s">
        <v>1880</v>
      </c>
      <c r="F693" s="1362"/>
      <c r="G693" s="1362"/>
      <c r="H693" s="1337">
        <v>2013</v>
      </c>
      <c r="I693" s="1569"/>
      <c r="J693" s="1362"/>
      <c r="K693" s="1362"/>
      <c r="L693" s="1362"/>
      <c r="M693" s="1362"/>
      <c r="N693" s="1337" t="s">
        <v>204</v>
      </c>
      <c r="O693" s="1631">
        <v>42660102.823337018</v>
      </c>
      <c r="P693" s="1629"/>
      <c r="Q693" s="1623"/>
      <c r="R693" s="1511" t="str">
        <f t="shared" si="257"/>
        <v>2.08.01</v>
      </c>
      <c r="S693" s="1512" t="str">
        <f t="shared" si="274"/>
        <v>ALAT KEDOKTERAN</v>
      </c>
      <c r="T693" s="1512">
        <f t="shared" si="275"/>
        <v>5</v>
      </c>
      <c r="U693" s="1608">
        <f t="shared" si="258"/>
        <v>8532020.5646674037</v>
      </c>
      <c r="V693" s="1514">
        <f t="shared" si="259"/>
        <v>1</v>
      </c>
      <c r="W693" s="1609">
        <f t="shared" si="260"/>
        <v>8532020.5646674037</v>
      </c>
      <c r="X693" s="1609">
        <f t="shared" si="271"/>
        <v>8532020.5646674037</v>
      </c>
      <c r="Y693" s="1609">
        <f t="shared" si="261"/>
        <v>8532020.5646674037</v>
      </c>
      <c r="Z693" s="1609">
        <f t="shared" si="262"/>
        <v>8532020.5646674037</v>
      </c>
      <c r="AA693" s="1609">
        <f t="shared" si="263"/>
        <v>8532020.5646674037</v>
      </c>
      <c r="AB693" s="1609">
        <f t="shared" si="264"/>
        <v>0</v>
      </c>
      <c r="AC693" s="1513">
        <f t="shared" si="272"/>
        <v>0</v>
      </c>
      <c r="AD693" s="1515">
        <f t="shared" si="265"/>
        <v>2013</v>
      </c>
      <c r="AE693" s="1552">
        <f t="shared" si="273"/>
        <v>0</v>
      </c>
      <c r="AF693" s="1516">
        <f t="shared" si="266"/>
        <v>42660102.823337018</v>
      </c>
      <c r="AG693" s="1550">
        <f t="shared" si="255"/>
        <v>42660102.823337018</v>
      </c>
      <c r="AH693" s="1546">
        <f t="shared" si="256"/>
        <v>42660102.823337018</v>
      </c>
      <c r="AI693" s="1546">
        <f t="shared" si="256"/>
        <v>42660102.823337018</v>
      </c>
      <c r="AJ693" s="1518"/>
      <c r="AK693" s="1518"/>
      <c r="AL693" s="1518"/>
      <c r="AM693" s="1518"/>
      <c r="AN693" s="1518"/>
      <c r="AO693" s="1518"/>
      <c r="AP693" s="1518"/>
    </row>
    <row r="694" spans="1:42" s="1520" customFormat="1" ht="38" customHeight="1">
      <c r="A694" s="1563"/>
      <c r="B694" s="1337" t="s">
        <v>2971</v>
      </c>
      <c r="C694" s="1335" t="s">
        <v>2742</v>
      </c>
      <c r="D694" s="1397" t="s">
        <v>1873</v>
      </c>
      <c r="E694" s="1336" t="s">
        <v>1881</v>
      </c>
      <c r="F694" s="1362"/>
      <c r="G694" s="1362"/>
      <c r="H694" s="1337">
        <v>2013</v>
      </c>
      <c r="I694" s="1569"/>
      <c r="J694" s="1362"/>
      <c r="K694" s="1362"/>
      <c r="L694" s="1362"/>
      <c r="M694" s="1362"/>
      <c r="N694" s="1337" t="s">
        <v>204</v>
      </c>
      <c r="O694" s="1631">
        <v>33048040.402097061</v>
      </c>
      <c r="P694" s="1629"/>
      <c r="Q694" s="1623"/>
      <c r="R694" s="1511" t="str">
        <f t="shared" si="257"/>
        <v>2.08.01</v>
      </c>
      <c r="S694" s="1512" t="str">
        <f t="shared" si="274"/>
        <v>ALAT KEDOKTERAN</v>
      </c>
      <c r="T694" s="1512">
        <f t="shared" si="275"/>
        <v>5</v>
      </c>
      <c r="U694" s="1608">
        <f t="shared" si="258"/>
        <v>6609608.0804194119</v>
      </c>
      <c r="V694" s="1514">
        <f t="shared" si="259"/>
        <v>1</v>
      </c>
      <c r="W694" s="1609">
        <f t="shared" si="260"/>
        <v>6609608.0804194119</v>
      </c>
      <c r="X694" s="1609">
        <f t="shared" si="271"/>
        <v>6609608.0804194119</v>
      </c>
      <c r="Y694" s="1609">
        <f t="shared" si="261"/>
        <v>6609608.0804194119</v>
      </c>
      <c r="Z694" s="1609">
        <f t="shared" si="262"/>
        <v>6609608.0804194119</v>
      </c>
      <c r="AA694" s="1609">
        <f t="shared" si="263"/>
        <v>6609608.0804194119</v>
      </c>
      <c r="AB694" s="1609">
        <f t="shared" si="264"/>
        <v>0</v>
      </c>
      <c r="AC694" s="1513">
        <f t="shared" si="272"/>
        <v>0</v>
      </c>
      <c r="AD694" s="1515">
        <f t="shared" si="265"/>
        <v>2013</v>
      </c>
      <c r="AE694" s="1552">
        <f t="shared" si="273"/>
        <v>0</v>
      </c>
      <c r="AF694" s="1516">
        <f t="shared" si="266"/>
        <v>33048040.402097061</v>
      </c>
      <c r="AG694" s="1550">
        <f t="shared" si="255"/>
        <v>33048040.402097061</v>
      </c>
      <c r="AH694" s="1546">
        <f t="shared" si="256"/>
        <v>33048040.402097061</v>
      </c>
      <c r="AI694" s="1546">
        <f t="shared" si="256"/>
        <v>33048040.402097061</v>
      </c>
      <c r="AJ694" s="1518"/>
      <c r="AK694" s="1518"/>
      <c r="AL694" s="1518"/>
      <c r="AM694" s="1518"/>
      <c r="AN694" s="1518"/>
      <c r="AO694" s="1518"/>
      <c r="AP694" s="1518"/>
    </row>
    <row r="695" spans="1:42" s="1520" customFormat="1" ht="38" customHeight="1">
      <c r="A695" s="1563"/>
      <c r="B695" s="1337" t="s">
        <v>2262</v>
      </c>
      <c r="C695" s="1335" t="s">
        <v>247</v>
      </c>
      <c r="D695" s="1397" t="s">
        <v>1876</v>
      </c>
      <c r="E695" s="1336" t="s">
        <v>1883</v>
      </c>
      <c r="F695" s="1362"/>
      <c r="G695" s="1362"/>
      <c r="H695" s="1337">
        <v>2013</v>
      </c>
      <c r="I695" s="1569"/>
      <c r="J695" s="1362"/>
      <c r="K695" s="1362"/>
      <c r="L695" s="1362"/>
      <c r="M695" s="1362"/>
      <c r="N695" s="1337" t="s">
        <v>204</v>
      </c>
      <c r="O695" s="1631">
        <v>7737051.2818046268</v>
      </c>
      <c r="P695" s="1629"/>
      <c r="Q695" s="1623"/>
      <c r="R695" s="1511" t="str">
        <f t="shared" si="257"/>
        <v>2.08.01</v>
      </c>
      <c r="S695" s="1512" t="str">
        <f t="shared" si="274"/>
        <v>ALAT KEDOKTERAN</v>
      </c>
      <c r="T695" s="1512">
        <f t="shared" si="275"/>
        <v>5</v>
      </c>
      <c r="U695" s="1608">
        <f t="shared" si="258"/>
        <v>1547410.2563609253</v>
      </c>
      <c r="V695" s="1514">
        <f t="shared" si="259"/>
        <v>1</v>
      </c>
      <c r="W695" s="1609">
        <f t="shared" si="260"/>
        <v>1547410.2563609253</v>
      </c>
      <c r="X695" s="1609">
        <f t="shared" si="271"/>
        <v>1547410.2563609253</v>
      </c>
      <c r="Y695" s="1609">
        <f t="shared" si="261"/>
        <v>1547410.2563609253</v>
      </c>
      <c r="Z695" s="1609">
        <f t="shared" si="262"/>
        <v>1547410.2563609253</v>
      </c>
      <c r="AA695" s="1609">
        <f t="shared" si="263"/>
        <v>1547410.2563609253</v>
      </c>
      <c r="AB695" s="1609">
        <f t="shared" si="264"/>
        <v>0</v>
      </c>
      <c r="AC695" s="1513">
        <f t="shared" si="272"/>
        <v>0</v>
      </c>
      <c r="AD695" s="1515">
        <f t="shared" si="265"/>
        <v>2013</v>
      </c>
      <c r="AE695" s="1552">
        <f t="shared" si="273"/>
        <v>0</v>
      </c>
      <c r="AF695" s="1516">
        <f t="shared" si="266"/>
        <v>7737051.2818046268</v>
      </c>
      <c r="AG695" s="1550">
        <f t="shared" si="255"/>
        <v>7737051.2818046268</v>
      </c>
      <c r="AH695" s="1546">
        <f t="shared" si="256"/>
        <v>7737051.2818046268</v>
      </c>
      <c r="AI695" s="1546">
        <f t="shared" si="256"/>
        <v>7737051.2818046268</v>
      </c>
      <c r="AJ695" s="1518"/>
      <c r="AK695" s="1518"/>
      <c r="AL695" s="1518"/>
      <c r="AM695" s="1518"/>
      <c r="AN695" s="1518"/>
      <c r="AO695" s="1518"/>
      <c r="AP695" s="1518"/>
    </row>
    <row r="696" spans="1:42" s="1520" customFormat="1" ht="38" customHeight="1">
      <c r="A696" s="1563"/>
      <c r="B696" s="1337" t="s">
        <v>1021</v>
      </c>
      <c r="C696" s="1335" t="s">
        <v>283</v>
      </c>
      <c r="D696" s="1397" t="s">
        <v>1877</v>
      </c>
      <c r="E696" s="1336" t="s">
        <v>1884</v>
      </c>
      <c r="F696" s="1362"/>
      <c r="G696" s="1362"/>
      <c r="H696" s="1337">
        <v>2013</v>
      </c>
      <c r="I696" s="1569"/>
      <c r="J696" s="1362"/>
      <c r="K696" s="1362"/>
      <c r="L696" s="1362"/>
      <c r="M696" s="1362"/>
      <c r="N696" s="1337" t="s">
        <v>204</v>
      </c>
      <c r="O696" s="1631">
        <v>8572112.3563080188</v>
      </c>
      <c r="P696" s="1629"/>
      <c r="Q696" s="1623"/>
      <c r="R696" s="1511" t="str">
        <f t="shared" si="257"/>
        <v>2.08.01</v>
      </c>
      <c r="S696" s="1512" t="str">
        <f t="shared" si="274"/>
        <v>ALAT KEDOKTERAN</v>
      </c>
      <c r="T696" s="1512">
        <f t="shared" si="275"/>
        <v>5</v>
      </c>
      <c r="U696" s="1608">
        <f t="shared" si="258"/>
        <v>1714422.4712616038</v>
      </c>
      <c r="V696" s="1514">
        <f t="shared" si="259"/>
        <v>1</v>
      </c>
      <c r="W696" s="1609">
        <f t="shared" si="260"/>
        <v>1714422.4712616038</v>
      </c>
      <c r="X696" s="1609">
        <f t="shared" si="271"/>
        <v>1714422.4712616038</v>
      </c>
      <c r="Y696" s="1609">
        <f t="shared" si="261"/>
        <v>1714422.4712616038</v>
      </c>
      <c r="Z696" s="1609">
        <f t="shared" si="262"/>
        <v>1714422.4712616038</v>
      </c>
      <c r="AA696" s="1609">
        <f t="shared" si="263"/>
        <v>1714422.4712616038</v>
      </c>
      <c r="AB696" s="1609">
        <f t="shared" si="264"/>
        <v>0</v>
      </c>
      <c r="AC696" s="1513">
        <f t="shared" si="272"/>
        <v>0</v>
      </c>
      <c r="AD696" s="1515">
        <f t="shared" si="265"/>
        <v>2013</v>
      </c>
      <c r="AE696" s="1552">
        <f t="shared" si="273"/>
        <v>0</v>
      </c>
      <c r="AF696" s="1516">
        <f t="shared" si="266"/>
        <v>8572112.3563080188</v>
      </c>
      <c r="AG696" s="1550">
        <f t="shared" si="255"/>
        <v>8572112.3563080188</v>
      </c>
      <c r="AH696" s="1546">
        <f t="shared" si="256"/>
        <v>8572112.3563080188</v>
      </c>
      <c r="AI696" s="1546">
        <f t="shared" si="256"/>
        <v>8572112.3563080188</v>
      </c>
      <c r="AJ696" s="1518"/>
      <c r="AK696" s="1518"/>
      <c r="AL696" s="1518"/>
      <c r="AM696" s="1518"/>
      <c r="AN696" s="1518"/>
      <c r="AO696" s="1518"/>
      <c r="AP696" s="1518"/>
    </row>
    <row r="697" spans="1:42" s="1520" customFormat="1" ht="38" customHeight="1">
      <c r="A697" s="1563"/>
      <c r="B697" s="1337" t="s">
        <v>3572</v>
      </c>
      <c r="C697" s="1335" t="s">
        <v>2745</v>
      </c>
      <c r="D697" s="1578" t="s">
        <v>732</v>
      </c>
      <c r="E697" s="1336" t="s">
        <v>1886</v>
      </c>
      <c r="F697" s="1362"/>
      <c r="G697" s="1362"/>
      <c r="H697" s="1337">
        <v>2013</v>
      </c>
      <c r="I697" s="1569"/>
      <c r="J697" s="1362"/>
      <c r="K697" s="1362"/>
      <c r="L697" s="1362"/>
      <c r="M697" s="1362"/>
      <c r="N697" s="1337" t="s">
        <v>204</v>
      </c>
      <c r="O697" s="1631">
        <v>38264403.34760233</v>
      </c>
      <c r="P697" s="1629"/>
      <c r="Q697" s="1623"/>
      <c r="R697" s="1511" t="str">
        <f t="shared" si="257"/>
        <v>2.08.01</v>
      </c>
      <c r="S697" s="1512" t="str">
        <f t="shared" si="274"/>
        <v>ALAT KEDOKTERAN</v>
      </c>
      <c r="T697" s="1512">
        <f t="shared" si="275"/>
        <v>5</v>
      </c>
      <c r="U697" s="1608">
        <f t="shared" si="258"/>
        <v>7652880.6695204657</v>
      </c>
      <c r="V697" s="1514">
        <f t="shared" si="259"/>
        <v>1</v>
      </c>
      <c r="W697" s="1609">
        <f t="shared" si="260"/>
        <v>7652880.6695204657</v>
      </c>
      <c r="X697" s="1609">
        <f t="shared" si="271"/>
        <v>7652880.6695204657</v>
      </c>
      <c r="Y697" s="1609">
        <f t="shared" si="261"/>
        <v>7652880.6695204657</v>
      </c>
      <c r="Z697" s="1609">
        <f t="shared" si="262"/>
        <v>7652880.6695204657</v>
      </c>
      <c r="AA697" s="1609">
        <f t="shared" si="263"/>
        <v>7652880.6695204657</v>
      </c>
      <c r="AB697" s="1609">
        <f t="shared" si="264"/>
        <v>0</v>
      </c>
      <c r="AC697" s="1513">
        <f t="shared" si="272"/>
        <v>0</v>
      </c>
      <c r="AD697" s="1515">
        <f t="shared" si="265"/>
        <v>2013</v>
      </c>
      <c r="AE697" s="1552">
        <f t="shared" si="273"/>
        <v>0</v>
      </c>
      <c r="AF697" s="1516">
        <f t="shared" si="266"/>
        <v>38264403.34760233</v>
      </c>
      <c r="AG697" s="1550">
        <f t="shared" si="255"/>
        <v>38264403.34760233</v>
      </c>
      <c r="AH697" s="1546">
        <f t="shared" si="256"/>
        <v>38264403.34760233</v>
      </c>
      <c r="AI697" s="1546">
        <f t="shared" si="256"/>
        <v>38264403.34760233</v>
      </c>
      <c r="AJ697" s="1518"/>
      <c r="AK697" s="1518"/>
      <c r="AL697" s="1518"/>
      <c r="AM697" s="1518"/>
      <c r="AN697" s="1518"/>
      <c r="AO697" s="1518"/>
      <c r="AP697" s="1518"/>
    </row>
    <row r="698" spans="1:42" s="1520" customFormat="1" ht="38" customHeight="1">
      <c r="A698" s="1563"/>
      <c r="B698" s="1337" t="s">
        <v>2263</v>
      </c>
      <c r="C698" s="1335" t="s">
        <v>2746</v>
      </c>
      <c r="D698" s="1578" t="s">
        <v>732</v>
      </c>
      <c r="E698" s="1336" t="s">
        <v>1898</v>
      </c>
      <c r="F698" s="1362"/>
      <c r="G698" s="1362"/>
      <c r="H698" s="1337">
        <v>2014</v>
      </c>
      <c r="I698" s="1569"/>
      <c r="J698" s="1362"/>
      <c r="K698" s="1362"/>
      <c r="L698" s="1362"/>
      <c r="M698" s="1362"/>
      <c r="N698" s="1337" t="s">
        <v>204</v>
      </c>
      <c r="O698" s="1631">
        <v>553372342.59403598</v>
      </c>
      <c r="P698" s="1629"/>
      <c r="Q698" s="1623" t="s">
        <v>3530</v>
      </c>
      <c r="R698" s="1511" t="str">
        <f t="shared" si="257"/>
        <v>2.08.01</v>
      </c>
      <c r="S698" s="1512" t="str">
        <f t="shared" si="274"/>
        <v>ALAT KEDOKTERAN</v>
      </c>
      <c r="T698" s="1512">
        <f t="shared" si="275"/>
        <v>5</v>
      </c>
      <c r="U698" s="1608">
        <f t="shared" si="258"/>
        <v>110674468.5188072</v>
      </c>
      <c r="V698" s="1514">
        <f t="shared" si="259"/>
        <v>0</v>
      </c>
      <c r="W698" s="1609">
        <f t="shared" si="260"/>
        <v>0</v>
      </c>
      <c r="X698" s="1609">
        <f t="shared" si="271"/>
        <v>110674468.5188072</v>
      </c>
      <c r="Y698" s="1609">
        <f t="shared" si="261"/>
        <v>110674468.5188072</v>
      </c>
      <c r="Z698" s="1609">
        <f t="shared" si="262"/>
        <v>110674468.5188072</v>
      </c>
      <c r="AA698" s="1609">
        <f t="shared" si="263"/>
        <v>110674468.5188072</v>
      </c>
      <c r="AB698" s="1609">
        <f t="shared" si="264"/>
        <v>110674468.5188072</v>
      </c>
      <c r="AC698" s="1513">
        <f t="shared" si="272"/>
        <v>0</v>
      </c>
      <c r="AD698" s="1515">
        <f t="shared" si="265"/>
        <v>2014</v>
      </c>
      <c r="AE698" s="1552">
        <f t="shared" si="273"/>
        <v>0</v>
      </c>
      <c r="AF698" s="1516">
        <f t="shared" si="266"/>
        <v>553372342.59403598</v>
      </c>
      <c r="AG698" s="1550">
        <f t="shared" si="255"/>
        <v>442697874.07522881</v>
      </c>
      <c r="AH698" s="1546">
        <f t="shared" si="256"/>
        <v>553372342.59403598</v>
      </c>
      <c r="AI698" s="1546">
        <f t="shared" si="256"/>
        <v>553372342.59403598</v>
      </c>
      <c r="AJ698" s="1518"/>
      <c r="AK698" s="1518"/>
      <c r="AL698" s="1518"/>
      <c r="AM698" s="1518"/>
      <c r="AN698" s="1518"/>
      <c r="AO698" s="1518"/>
      <c r="AP698" s="1518"/>
    </row>
    <row r="699" spans="1:42" s="1520" customFormat="1" ht="38" customHeight="1">
      <c r="A699" s="1563"/>
      <c r="B699" s="1337" t="s">
        <v>2915</v>
      </c>
      <c r="C699" s="1335" t="s">
        <v>2747</v>
      </c>
      <c r="D699" s="1397" t="s">
        <v>732</v>
      </c>
      <c r="E699" s="1336" t="s">
        <v>1899</v>
      </c>
      <c r="F699" s="1362"/>
      <c r="G699" s="1362"/>
      <c r="H699" s="1337">
        <v>2014</v>
      </c>
      <c r="I699" s="1569"/>
      <c r="J699" s="1362"/>
      <c r="K699" s="1362"/>
      <c r="L699" s="1362"/>
      <c r="M699" s="1362"/>
      <c r="N699" s="1337" t="s">
        <v>204</v>
      </c>
      <c r="O699" s="1631">
        <v>67511425.796472371</v>
      </c>
      <c r="P699" s="1629"/>
      <c r="Q699" s="1623"/>
      <c r="R699" s="1511" t="str">
        <f t="shared" si="257"/>
        <v>2.08.01</v>
      </c>
      <c r="S699" s="1512" t="str">
        <f t="shared" si="274"/>
        <v>ALAT KEDOKTERAN</v>
      </c>
      <c r="T699" s="1512">
        <f t="shared" si="275"/>
        <v>5</v>
      </c>
      <c r="U699" s="1608">
        <f t="shared" si="258"/>
        <v>13502285.159294475</v>
      </c>
      <c r="V699" s="1514">
        <f t="shared" si="259"/>
        <v>0</v>
      </c>
      <c r="W699" s="1609">
        <f t="shared" si="260"/>
        <v>0</v>
      </c>
      <c r="X699" s="1609">
        <f t="shared" si="271"/>
        <v>13502285.159294475</v>
      </c>
      <c r="Y699" s="1609">
        <f t="shared" si="261"/>
        <v>13502285.159294475</v>
      </c>
      <c r="Z699" s="1609">
        <f t="shared" si="262"/>
        <v>13502285.159294475</v>
      </c>
      <c r="AA699" s="1609">
        <f t="shared" si="263"/>
        <v>13502285.159294475</v>
      </c>
      <c r="AB699" s="1609">
        <f t="shared" si="264"/>
        <v>13502285.159294475</v>
      </c>
      <c r="AC699" s="1513">
        <f t="shared" si="272"/>
        <v>0</v>
      </c>
      <c r="AD699" s="1515">
        <f t="shared" si="265"/>
        <v>2014</v>
      </c>
      <c r="AE699" s="1552">
        <f t="shared" si="273"/>
        <v>0</v>
      </c>
      <c r="AF699" s="1516">
        <f t="shared" si="266"/>
        <v>67511425.796472371</v>
      </c>
      <c r="AG699" s="1550">
        <f t="shared" si="255"/>
        <v>54009140.637177899</v>
      </c>
      <c r="AH699" s="1546">
        <f t="shared" si="256"/>
        <v>67511425.796472371</v>
      </c>
      <c r="AI699" s="1546">
        <f t="shared" si="256"/>
        <v>67511425.796472371</v>
      </c>
      <c r="AJ699" s="1518"/>
      <c r="AK699" s="1518"/>
      <c r="AL699" s="1518"/>
      <c r="AM699" s="1518"/>
      <c r="AN699" s="1518"/>
      <c r="AO699" s="1518"/>
      <c r="AP699" s="1518"/>
    </row>
    <row r="700" spans="1:42" s="1520" customFormat="1" ht="38" customHeight="1">
      <c r="A700" s="1563"/>
      <c r="B700" s="1337" t="s">
        <v>3585</v>
      </c>
      <c r="C700" s="1335" t="s">
        <v>2748</v>
      </c>
      <c r="D700" s="1578" t="s">
        <v>732</v>
      </c>
      <c r="E700" s="1336" t="s">
        <v>1900</v>
      </c>
      <c r="F700" s="1362"/>
      <c r="G700" s="1362"/>
      <c r="H700" s="1337">
        <v>2014</v>
      </c>
      <c r="I700" s="1569"/>
      <c r="J700" s="1362"/>
      <c r="K700" s="1362"/>
      <c r="L700" s="1362"/>
      <c r="M700" s="1362"/>
      <c r="N700" s="1337" t="s">
        <v>204</v>
      </c>
      <c r="O700" s="1631">
        <v>56130770.198683433</v>
      </c>
      <c r="P700" s="1629"/>
      <c r="Q700" s="1623"/>
      <c r="R700" s="1511" t="str">
        <f t="shared" si="257"/>
        <v>2.08.01</v>
      </c>
      <c r="S700" s="1512" t="str">
        <f t="shared" si="274"/>
        <v>ALAT KEDOKTERAN</v>
      </c>
      <c r="T700" s="1512">
        <f t="shared" si="275"/>
        <v>5</v>
      </c>
      <c r="U700" s="1608">
        <f t="shared" si="258"/>
        <v>11226154.039736686</v>
      </c>
      <c r="V700" s="1514">
        <f t="shared" si="259"/>
        <v>0</v>
      </c>
      <c r="W700" s="1609">
        <f t="shared" si="260"/>
        <v>0</v>
      </c>
      <c r="X700" s="1609">
        <f t="shared" si="271"/>
        <v>11226154.039736686</v>
      </c>
      <c r="Y700" s="1609">
        <f t="shared" si="261"/>
        <v>11226154.039736686</v>
      </c>
      <c r="Z700" s="1609">
        <f t="shared" si="262"/>
        <v>11226154.039736686</v>
      </c>
      <c r="AA700" s="1609">
        <f t="shared" si="263"/>
        <v>11226154.039736686</v>
      </c>
      <c r="AB700" s="1609">
        <f t="shared" si="264"/>
        <v>11226154.039736686</v>
      </c>
      <c r="AC700" s="1513">
        <f t="shared" si="272"/>
        <v>0</v>
      </c>
      <c r="AD700" s="1515">
        <f t="shared" si="265"/>
        <v>2014</v>
      </c>
      <c r="AE700" s="1552">
        <f t="shared" si="273"/>
        <v>0</v>
      </c>
      <c r="AF700" s="1516">
        <f t="shared" si="266"/>
        <v>56130770.198683433</v>
      </c>
      <c r="AG700" s="1550">
        <f t="shared" si="255"/>
        <v>44904616.158946745</v>
      </c>
      <c r="AH700" s="1546">
        <f t="shared" si="256"/>
        <v>56130770.198683433</v>
      </c>
      <c r="AI700" s="1546">
        <f t="shared" si="256"/>
        <v>56130770.198683433</v>
      </c>
      <c r="AJ700" s="1518"/>
      <c r="AK700" s="1518"/>
      <c r="AL700" s="1518"/>
      <c r="AM700" s="1518"/>
      <c r="AN700" s="1518"/>
      <c r="AO700" s="1518"/>
      <c r="AP700" s="1518"/>
    </row>
    <row r="701" spans="1:42" s="1520" customFormat="1" ht="38" customHeight="1">
      <c r="A701" s="1563"/>
      <c r="B701" s="1337" t="s">
        <v>2263</v>
      </c>
      <c r="C701" s="1335" t="s">
        <v>2749</v>
      </c>
      <c r="D701" s="1578" t="s">
        <v>732</v>
      </c>
      <c r="E701" s="1336" t="s">
        <v>1060</v>
      </c>
      <c r="F701" s="1362"/>
      <c r="G701" s="1362"/>
      <c r="H701" s="1337">
        <v>2014</v>
      </c>
      <c r="I701" s="1569"/>
      <c r="J701" s="1362"/>
      <c r="K701" s="1362"/>
      <c r="L701" s="1362"/>
      <c r="M701" s="1362"/>
      <c r="N701" s="1337" t="s">
        <v>204</v>
      </c>
      <c r="O701" s="1631">
        <v>1881465.9648197221</v>
      </c>
      <c r="P701" s="1629"/>
      <c r="Q701" s="1623" t="s">
        <v>3530</v>
      </c>
      <c r="R701" s="1511" t="str">
        <f t="shared" si="257"/>
        <v>2.08.01</v>
      </c>
      <c r="S701" s="1512" t="str">
        <f t="shared" si="274"/>
        <v>ALAT KEDOKTERAN</v>
      </c>
      <c r="T701" s="1512">
        <f t="shared" si="275"/>
        <v>5</v>
      </c>
      <c r="U701" s="1608">
        <f t="shared" si="258"/>
        <v>376293.1929639444</v>
      </c>
      <c r="V701" s="1514">
        <f t="shared" si="259"/>
        <v>0</v>
      </c>
      <c r="W701" s="1609">
        <f t="shared" si="260"/>
        <v>0</v>
      </c>
      <c r="X701" s="1609">
        <f t="shared" si="271"/>
        <v>376293.1929639444</v>
      </c>
      <c r="Y701" s="1609">
        <f t="shared" si="261"/>
        <v>376293.1929639444</v>
      </c>
      <c r="Z701" s="1609">
        <f t="shared" si="262"/>
        <v>376293.1929639444</v>
      </c>
      <c r="AA701" s="1609">
        <f t="shared" si="263"/>
        <v>376293.1929639444</v>
      </c>
      <c r="AB701" s="1609">
        <f t="shared" si="264"/>
        <v>376293.1929639444</v>
      </c>
      <c r="AC701" s="1513">
        <f t="shared" si="272"/>
        <v>0</v>
      </c>
      <c r="AD701" s="1515">
        <f t="shared" si="265"/>
        <v>2014</v>
      </c>
      <c r="AE701" s="1552">
        <f t="shared" si="273"/>
        <v>0</v>
      </c>
      <c r="AF701" s="1516">
        <f t="shared" si="266"/>
        <v>1881465.9648197221</v>
      </c>
      <c r="AG701" s="1550">
        <f t="shared" si="255"/>
        <v>1505172.7718557776</v>
      </c>
      <c r="AH701" s="1546">
        <f t="shared" si="256"/>
        <v>1881465.9648197219</v>
      </c>
      <c r="AI701" s="1546">
        <f t="shared" si="256"/>
        <v>1881465.9648197219</v>
      </c>
      <c r="AJ701" s="1518"/>
      <c r="AK701" s="1518"/>
      <c r="AL701" s="1518"/>
      <c r="AM701" s="1518"/>
      <c r="AN701" s="1518"/>
      <c r="AO701" s="1518"/>
      <c r="AP701" s="1518"/>
    </row>
    <row r="702" spans="1:42" s="1520" customFormat="1" ht="38" customHeight="1">
      <c r="A702" s="1563"/>
      <c r="B702" s="1337" t="s">
        <v>2262</v>
      </c>
      <c r="C702" s="1335" t="s">
        <v>247</v>
      </c>
      <c r="D702" s="1578" t="s">
        <v>3020</v>
      </c>
      <c r="E702" s="1336" t="s">
        <v>1901</v>
      </c>
      <c r="F702" s="1362"/>
      <c r="G702" s="1362"/>
      <c r="H702" s="1337">
        <v>2014</v>
      </c>
      <c r="I702" s="1569"/>
      <c r="J702" s="1362"/>
      <c r="K702" s="1362"/>
      <c r="L702" s="1362"/>
      <c r="M702" s="1362"/>
      <c r="N702" s="1337" t="s">
        <v>204</v>
      </c>
      <c r="O702" s="1631">
        <v>20762530.294128228</v>
      </c>
      <c r="P702" s="1629"/>
      <c r="Q702" s="1623"/>
      <c r="R702" s="1511" t="str">
        <f t="shared" si="257"/>
        <v>2.08.01</v>
      </c>
      <c r="S702" s="1512" t="str">
        <f t="shared" si="274"/>
        <v>ALAT KEDOKTERAN</v>
      </c>
      <c r="T702" s="1512">
        <f t="shared" si="275"/>
        <v>5</v>
      </c>
      <c r="U702" s="1608">
        <f t="shared" si="258"/>
        <v>4152506.0588256456</v>
      </c>
      <c r="V702" s="1514">
        <f t="shared" si="259"/>
        <v>0</v>
      </c>
      <c r="W702" s="1609">
        <f t="shared" si="260"/>
        <v>0</v>
      </c>
      <c r="X702" s="1609">
        <f t="shared" si="271"/>
        <v>4152506.0588256456</v>
      </c>
      <c r="Y702" s="1609">
        <f t="shared" si="261"/>
        <v>4152506.0588256456</v>
      </c>
      <c r="Z702" s="1609">
        <f t="shared" si="262"/>
        <v>4152506.0588256456</v>
      </c>
      <c r="AA702" s="1609">
        <f t="shared" si="263"/>
        <v>4152506.0588256456</v>
      </c>
      <c r="AB702" s="1609">
        <f t="shared" si="264"/>
        <v>4152506.0588256456</v>
      </c>
      <c r="AC702" s="1513">
        <f t="shared" si="272"/>
        <v>0</v>
      </c>
      <c r="AD702" s="1515">
        <f t="shared" si="265"/>
        <v>2014</v>
      </c>
      <c r="AE702" s="1552">
        <f t="shared" si="273"/>
        <v>0</v>
      </c>
      <c r="AF702" s="1516">
        <f t="shared" si="266"/>
        <v>20762530.294128228</v>
      </c>
      <c r="AG702" s="1550">
        <f t="shared" si="255"/>
        <v>16610024.235302582</v>
      </c>
      <c r="AH702" s="1546">
        <f t="shared" si="256"/>
        <v>20762530.294128228</v>
      </c>
      <c r="AI702" s="1546">
        <f t="shared" si="256"/>
        <v>20762530.294128228</v>
      </c>
      <c r="AJ702" s="1518"/>
      <c r="AK702" s="1518"/>
      <c r="AL702" s="1518"/>
      <c r="AM702" s="1518"/>
      <c r="AN702" s="1518"/>
      <c r="AO702" s="1518"/>
      <c r="AP702" s="1518"/>
    </row>
    <row r="703" spans="1:42" s="1520" customFormat="1" ht="38" customHeight="1">
      <c r="A703" s="1563"/>
      <c r="B703" s="1337" t="s">
        <v>1021</v>
      </c>
      <c r="C703" s="1335" t="s">
        <v>283</v>
      </c>
      <c r="D703" s="1578" t="s">
        <v>1443</v>
      </c>
      <c r="E703" s="1336" t="s">
        <v>1060</v>
      </c>
      <c r="F703" s="1362"/>
      <c r="G703" s="1362"/>
      <c r="H703" s="1337">
        <v>2014</v>
      </c>
      <c r="I703" s="1569"/>
      <c r="J703" s="1362"/>
      <c r="K703" s="1362"/>
      <c r="L703" s="1362"/>
      <c r="M703" s="1362"/>
      <c r="N703" s="1337" t="s">
        <v>204</v>
      </c>
      <c r="O703" s="1631">
        <v>23547099.922061417</v>
      </c>
      <c r="P703" s="1629"/>
      <c r="Q703" s="1623"/>
      <c r="R703" s="1511" t="str">
        <f t="shared" si="257"/>
        <v>2.08.01</v>
      </c>
      <c r="S703" s="1512" t="str">
        <f t="shared" si="274"/>
        <v>ALAT KEDOKTERAN</v>
      </c>
      <c r="T703" s="1512">
        <f t="shared" si="275"/>
        <v>5</v>
      </c>
      <c r="U703" s="1608">
        <f t="shared" si="258"/>
        <v>4709419.9844122836</v>
      </c>
      <c r="V703" s="1514">
        <f t="shared" si="259"/>
        <v>0</v>
      </c>
      <c r="W703" s="1609">
        <f t="shared" si="260"/>
        <v>0</v>
      </c>
      <c r="X703" s="1609">
        <f t="shared" si="271"/>
        <v>4709419.9844122836</v>
      </c>
      <c r="Y703" s="1609">
        <f t="shared" si="261"/>
        <v>4709419.9844122836</v>
      </c>
      <c r="Z703" s="1609">
        <f t="shared" si="262"/>
        <v>4709419.9844122836</v>
      </c>
      <c r="AA703" s="1609">
        <f t="shared" si="263"/>
        <v>4709419.9844122836</v>
      </c>
      <c r="AB703" s="1609">
        <f t="shared" si="264"/>
        <v>4709419.9844122836</v>
      </c>
      <c r="AC703" s="1513">
        <f t="shared" si="272"/>
        <v>0</v>
      </c>
      <c r="AD703" s="1515">
        <f t="shared" si="265"/>
        <v>2014</v>
      </c>
      <c r="AE703" s="1552">
        <f t="shared" si="273"/>
        <v>0</v>
      </c>
      <c r="AF703" s="1516">
        <f t="shared" si="266"/>
        <v>23547099.922061417</v>
      </c>
      <c r="AG703" s="1550">
        <f t="shared" si="255"/>
        <v>18837679.937649135</v>
      </c>
      <c r="AH703" s="1546">
        <f t="shared" si="256"/>
        <v>23547099.922061417</v>
      </c>
      <c r="AI703" s="1546">
        <f t="shared" si="256"/>
        <v>23547099.922061417</v>
      </c>
      <c r="AJ703" s="1518"/>
      <c r="AK703" s="1518"/>
      <c r="AL703" s="1518"/>
      <c r="AM703" s="1518"/>
      <c r="AN703" s="1518"/>
      <c r="AO703" s="1518"/>
      <c r="AP703" s="1518"/>
    </row>
    <row r="704" spans="1:42" s="1520" customFormat="1" ht="38" customHeight="1">
      <c r="A704" s="1563"/>
      <c r="B704" s="1337" t="s">
        <v>2263</v>
      </c>
      <c r="C704" s="1335" t="s">
        <v>2753</v>
      </c>
      <c r="D704" s="1578" t="s">
        <v>732</v>
      </c>
      <c r="E704" s="1336" t="s">
        <v>1902</v>
      </c>
      <c r="F704" s="1362"/>
      <c r="G704" s="1362"/>
      <c r="H704" s="1337">
        <v>2014</v>
      </c>
      <c r="I704" s="1569"/>
      <c r="J704" s="1362"/>
      <c r="K704" s="1362"/>
      <c r="L704" s="1362"/>
      <c r="M704" s="1362"/>
      <c r="N704" s="1337" t="s">
        <v>204</v>
      </c>
      <c r="O704" s="1631">
        <v>4426978.7407522872</v>
      </c>
      <c r="P704" s="1629"/>
      <c r="Q704" s="1623" t="s">
        <v>3530</v>
      </c>
      <c r="R704" s="1511" t="str">
        <f t="shared" si="257"/>
        <v>2.08.01</v>
      </c>
      <c r="S704" s="1512" t="str">
        <f t="shared" si="274"/>
        <v>ALAT KEDOKTERAN</v>
      </c>
      <c r="T704" s="1512">
        <f t="shared" si="275"/>
        <v>5</v>
      </c>
      <c r="U704" s="1608">
        <f t="shared" si="258"/>
        <v>885395.7481504574</v>
      </c>
      <c r="V704" s="1514">
        <f t="shared" si="259"/>
        <v>0</v>
      </c>
      <c r="W704" s="1609">
        <f t="shared" si="260"/>
        <v>0</v>
      </c>
      <c r="X704" s="1609">
        <f t="shared" si="271"/>
        <v>885395.7481504574</v>
      </c>
      <c r="Y704" s="1609">
        <f t="shared" si="261"/>
        <v>885395.7481504574</v>
      </c>
      <c r="Z704" s="1609">
        <f t="shared" si="262"/>
        <v>885395.7481504574</v>
      </c>
      <c r="AA704" s="1609">
        <f t="shared" si="263"/>
        <v>885395.7481504574</v>
      </c>
      <c r="AB704" s="1609">
        <f t="shared" si="264"/>
        <v>885395.7481504574</v>
      </c>
      <c r="AC704" s="1513">
        <f t="shared" si="272"/>
        <v>0</v>
      </c>
      <c r="AD704" s="1515">
        <f t="shared" si="265"/>
        <v>2014</v>
      </c>
      <c r="AE704" s="1552">
        <f t="shared" si="273"/>
        <v>0</v>
      </c>
      <c r="AF704" s="1516">
        <f t="shared" si="266"/>
        <v>4426978.7407522872</v>
      </c>
      <c r="AG704" s="1550">
        <f t="shared" si="255"/>
        <v>3541582.9926018296</v>
      </c>
      <c r="AH704" s="1546">
        <f t="shared" si="256"/>
        <v>4426978.7407522872</v>
      </c>
      <c r="AI704" s="1546">
        <f t="shared" si="256"/>
        <v>4426978.7407522872</v>
      </c>
      <c r="AJ704" s="1518"/>
      <c r="AK704" s="1518"/>
      <c r="AL704" s="1518"/>
      <c r="AM704" s="1518"/>
      <c r="AN704" s="1518"/>
      <c r="AO704" s="1518"/>
      <c r="AP704" s="1518"/>
    </row>
    <row r="705" spans="1:42" s="1520" customFormat="1" ht="38" customHeight="1">
      <c r="A705" s="1563"/>
      <c r="B705" s="1337" t="s">
        <v>2263</v>
      </c>
      <c r="C705" s="1335" t="s">
        <v>3586</v>
      </c>
      <c r="D705" s="1578"/>
      <c r="E705" s="1336"/>
      <c r="F705" s="1362"/>
      <c r="G705" s="1362"/>
      <c r="H705" s="1337">
        <v>2016</v>
      </c>
      <c r="I705" s="1569"/>
      <c r="J705" s="1362"/>
      <c r="K705" s="1362"/>
      <c r="L705" s="1362"/>
      <c r="M705" s="1362"/>
      <c r="N705" s="1337" t="s">
        <v>204</v>
      </c>
      <c r="O705" s="1631">
        <v>1790738330</v>
      </c>
      <c r="P705" s="1629"/>
      <c r="Q705" s="1623" t="s">
        <v>3530</v>
      </c>
      <c r="R705" s="1615" t="str">
        <f t="shared" si="257"/>
        <v>2.08.01</v>
      </c>
      <c r="S705" s="1512" t="str">
        <f t="shared" si="274"/>
        <v>ALAT KEDOKTERAN</v>
      </c>
      <c r="T705" s="1512">
        <f>VLOOKUP(R705,MASAMANFAAT,4,0)</f>
        <v>5</v>
      </c>
      <c r="U705" s="1608">
        <f t="shared" si="258"/>
        <v>358147666</v>
      </c>
      <c r="V705" s="1514"/>
      <c r="W705" s="1609"/>
      <c r="X705" s="1609"/>
      <c r="Y705" s="1609"/>
      <c r="Z705" s="1609">
        <f t="shared" si="262"/>
        <v>358147666</v>
      </c>
      <c r="AA705" s="1609">
        <f t="shared" si="263"/>
        <v>358147666</v>
      </c>
      <c r="AB705" s="1609">
        <f t="shared" si="264"/>
        <v>358147666</v>
      </c>
      <c r="AC705" s="1513">
        <f t="shared" si="272"/>
        <v>358147666</v>
      </c>
      <c r="AD705" s="1515">
        <v>2016</v>
      </c>
      <c r="AE705" s="1552">
        <f>O705-(W705+X705+Y705+Z705+AA705+AB705+AC705)</f>
        <v>358147666</v>
      </c>
      <c r="AF705" s="1516"/>
      <c r="AG705" s="1550">
        <f t="shared" ref="AG705:AG762" si="276">W705+X705+Y705+Z705+AA705</f>
        <v>716295332</v>
      </c>
      <c r="AH705" s="1546">
        <f t="shared" si="256"/>
        <v>1074442998</v>
      </c>
      <c r="AI705" s="1546">
        <f t="shared" si="256"/>
        <v>1432590664</v>
      </c>
      <c r="AJ705" s="1518"/>
      <c r="AK705" s="1518"/>
      <c r="AL705" s="1518"/>
      <c r="AM705" s="1518"/>
      <c r="AN705" s="1518"/>
      <c r="AO705" s="1518"/>
      <c r="AP705" s="1518"/>
    </row>
    <row r="706" spans="1:42" s="1520" customFormat="1" ht="38" customHeight="1">
      <c r="A706" s="1563"/>
      <c r="B706" s="1337" t="s">
        <v>2901</v>
      </c>
      <c r="C706" s="1335" t="s">
        <v>337</v>
      </c>
      <c r="D706" s="1578" t="s">
        <v>733</v>
      </c>
      <c r="E706" s="1336"/>
      <c r="F706" s="1362"/>
      <c r="G706" s="1362"/>
      <c r="H706" s="1337">
        <v>2016</v>
      </c>
      <c r="I706" s="1569"/>
      <c r="J706" s="1362"/>
      <c r="K706" s="1362"/>
      <c r="L706" s="1362"/>
      <c r="M706" s="1362"/>
      <c r="N706" s="1337" t="s">
        <v>204</v>
      </c>
      <c r="O706" s="1631">
        <v>16286179</v>
      </c>
      <c r="P706" s="1629"/>
      <c r="Q706" s="1623"/>
      <c r="R706" s="1615" t="str">
        <f t="shared" si="257"/>
        <v>2.08.01</v>
      </c>
      <c r="S706" s="1512" t="str">
        <f t="shared" si="274"/>
        <v>ALAT KEDOKTERAN</v>
      </c>
      <c r="T706" s="1512">
        <f>VLOOKUP(R706,MASAMANFAAT,4,0)</f>
        <v>5</v>
      </c>
      <c r="U706" s="1608">
        <f t="shared" si="258"/>
        <v>3257235.8</v>
      </c>
      <c r="V706" s="1514"/>
      <c r="W706" s="1609"/>
      <c r="X706" s="1609"/>
      <c r="Y706" s="1609"/>
      <c r="Z706" s="1609">
        <f t="shared" si="262"/>
        <v>3257235.8</v>
      </c>
      <c r="AA706" s="1609">
        <f t="shared" si="263"/>
        <v>3257235.8</v>
      </c>
      <c r="AB706" s="1609">
        <f t="shared" si="264"/>
        <v>3257235.8</v>
      </c>
      <c r="AC706" s="1513">
        <f t="shared" si="272"/>
        <v>3257235.8</v>
      </c>
      <c r="AD706" s="1515">
        <v>2016</v>
      </c>
      <c r="AE706" s="1552">
        <f t="shared" si="273"/>
        <v>3257235.8000000007</v>
      </c>
      <c r="AF706" s="1516"/>
      <c r="AG706" s="1550">
        <f t="shared" si="276"/>
        <v>6514471.5999999996</v>
      </c>
      <c r="AH706" s="1546">
        <f t="shared" ref="AH706:AI769" si="277">AG706+AB706</f>
        <v>9771707.3999999985</v>
      </c>
      <c r="AI706" s="1546">
        <f t="shared" si="277"/>
        <v>13028943.199999999</v>
      </c>
      <c r="AJ706" s="1518"/>
      <c r="AK706" s="1518"/>
      <c r="AL706" s="1518"/>
      <c r="AM706" s="1518"/>
      <c r="AN706" s="1518"/>
      <c r="AO706" s="1518"/>
      <c r="AP706" s="1518"/>
    </row>
    <row r="707" spans="1:42" s="1520" customFormat="1" ht="38" customHeight="1">
      <c r="A707" s="1563"/>
      <c r="B707" s="1337" t="s">
        <v>2263</v>
      </c>
      <c r="C707" s="1335" t="s">
        <v>2766</v>
      </c>
      <c r="D707" s="1578" t="s">
        <v>732</v>
      </c>
      <c r="E707" s="1336"/>
      <c r="F707" s="1362"/>
      <c r="G707" s="1362"/>
      <c r="H707" s="1337">
        <v>2016</v>
      </c>
      <c r="I707" s="1569"/>
      <c r="J707" s="1362"/>
      <c r="K707" s="1362"/>
      <c r="L707" s="1362"/>
      <c r="M707" s="1362"/>
      <c r="N707" s="1337" t="s">
        <v>204</v>
      </c>
      <c r="O707" s="1631">
        <v>4545711</v>
      </c>
      <c r="P707" s="1629"/>
      <c r="Q707" s="1623" t="s">
        <v>3530</v>
      </c>
      <c r="R707" s="1615" t="str">
        <f t="shared" si="257"/>
        <v>2.08.01</v>
      </c>
      <c r="S707" s="1512" t="str">
        <f t="shared" si="274"/>
        <v>ALAT KEDOKTERAN</v>
      </c>
      <c r="T707" s="1512">
        <f t="shared" ref="T707:T761" si="278">VLOOKUP(R707,MASAMANFAAT,4,0)</f>
        <v>5</v>
      </c>
      <c r="U707" s="1608">
        <f t="shared" si="258"/>
        <v>909142.2</v>
      </c>
      <c r="V707" s="1514"/>
      <c r="W707" s="1609"/>
      <c r="X707" s="1609"/>
      <c r="Y707" s="1609"/>
      <c r="Z707" s="1609">
        <f t="shared" si="262"/>
        <v>909142.2</v>
      </c>
      <c r="AA707" s="1609">
        <f t="shared" si="263"/>
        <v>909142.2</v>
      </c>
      <c r="AB707" s="1609">
        <f t="shared" si="264"/>
        <v>909142.2</v>
      </c>
      <c r="AC707" s="1513">
        <f t="shared" si="272"/>
        <v>909142.2</v>
      </c>
      <c r="AD707" s="1515">
        <v>2016</v>
      </c>
      <c r="AE707" s="1552">
        <f t="shared" si="273"/>
        <v>909142.20000000019</v>
      </c>
      <c r="AF707" s="1516"/>
      <c r="AG707" s="1550">
        <f t="shared" si="276"/>
        <v>1818284.4</v>
      </c>
      <c r="AH707" s="1546">
        <f t="shared" si="277"/>
        <v>2727426.5999999996</v>
      </c>
      <c r="AI707" s="1546">
        <f t="shared" si="277"/>
        <v>3636568.8</v>
      </c>
      <c r="AJ707" s="1518"/>
      <c r="AK707" s="1518"/>
      <c r="AL707" s="1518"/>
      <c r="AM707" s="1518"/>
      <c r="AN707" s="1518"/>
      <c r="AO707" s="1518"/>
      <c r="AP707" s="1518"/>
    </row>
    <row r="708" spans="1:42" s="1520" customFormat="1" ht="38" customHeight="1">
      <c r="A708" s="1563"/>
      <c r="B708" s="1337" t="s">
        <v>2971</v>
      </c>
      <c r="C708" s="1335" t="s">
        <v>2767</v>
      </c>
      <c r="D708" s="1578" t="s">
        <v>733</v>
      </c>
      <c r="E708" s="1336"/>
      <c r="F708" s="1362"/>
      <c r="G708" s="1362"/>
      <c r="H708" s="1337">
        <v>2016</v>
      </c>
      <c r="I708" s="1569"/>
      <c r="J708" s="1362"/>
      <c r="K708" s="1362"/>
      <c r="L708" s="1362"/>
      <c r="M708" s="1362"/>
      <c r="N708" s="1337" t="s">
        <v>204</v>
      </c>
      <c r="O708" s="1631">
        <v>73096000</v>
      </c>
      <c r="P708" s="1629"/>
      <c r="Q708" s="1623"/>
      <c r="R708" s="1615" t="str">
        <f t="shared" si="257"/>
        <v>2.08.01</v>
      </c>
      <c r="S708" s="1512" t="str">
        <f t="shared" si="274"/>
        <v>ALAT KEDOKTERAN</v>
      </c>
      <c r="T708" s="1512">
        <f t="shared" si="278"/>
        <v>5</v>
      </c>
      <c r="U708" s="1608">
        <f t="shared" si="258"/>
        <v>14619200</v>
      </c>
      <c r="V708" s="1514"/>
      <c r="W708" s="1609"/>
      <c r="X708" s="1609"/>
      <c r="Y708" s="1609"/>
      <c r="Z708" s="1609">
        <f t="shared" si="262"/>
        <v>14619200</v>
      </c>
      <c r="AA708" s="1609">
        <f t="shared" si="263"/>
        <v>14619200</v>
      </c>
      <c r="AB708" s="1609">
        <f t="shared" si="264"/>
        <v>14619200</v>
      </c>
      <c r="AC708" s="1513">
        <f t="shared" si="272"/>
        <v>14619200</v>
      </c>
      <c r="AD708" s="1515">
        <v>2016</v>
      </c>
      <c r="AE708" s="1552">
        <f t="shared" si="273"/>
        <v>14619200</v>
      </c>
      <c r="AF708" s="1516"/>
      <c r="AG708" s="1550">
        <f t="shared" si="276"/>
        <v>29238400</v>
      </c>
      <c r="AH708" s="1546">
        <f t="shared" si="277"/>
        <v>43857600</v>
      </c>
      <c r="AI708" s="1546">
        <f t="shared" si="277"/>
        <v>58476800</v>
      </c>
      <c r="AJ708" s="1518"/>
      <c r="AK708" s="1518"/>
      <c r="AL708" s="1518"/>
      <c r="AM708" s="1518"/>
      <c r="AN708" s="1518"/>
      <c r="AO708" s="1518"/>
      <c r="AP708" s="1518"/>
    </row>
    <row r="709" spans="1:42" s="1520" customFormat="1" ht="38" customHeight="1">
      <c r="A709" s="1563"/>
      <c r="B709" s="1337" t="s">
        <v>2901</v>
      </c>
      <c r="C709" s="1335" t="s">
        <v>337</v>
      </c>
      <c r="D709" s="1578" t="s">
        <v>733</v>
      </c>
      <c r="E709" s="1336"/>
      <c r="F709" s="1362"/>
      <c r="G709" s="1362"/>
      <c r="H709" s="1337">
        <v>2016</v>
      </c>
      <c r="I709" s="1569"/>
      <c r="J709" s="1362"/>
      <c r="K709" s="1362"/>
      <c r="L709" s="1362"/>
      <c r="M709" s="1362"/>
      <c r="N709" s="1337" t="s">
        <v>204</v>
      </c>
      <c r="O709" s="1631">
        <v>93132142</v>
      </c>
      <c r="P709" s="1629"/>
      <c r="Q709" s="1623"/>
      <c r="R709" s="1615" t="str">
        <f t="shared" si="257"/>
        <v>2.08.01</v>
      </c>
      <c r="S709" s="1512" t="str">
        <f t="shared" si="274"/>
        <v>ALAT KEDOKTERAN</v>
      </c>
      <c r="T709" s="1512">
        <f t="shared" si="278"/>
        <v>5</v>
      </c>
      <c r="U709" s="1608">
        <f t="shared" si="258"/>
        <v>18626428.399999999</v>
      </c>
      <c r="V709" s="1514"/>
      <c r="W709" s="1609"/>
      <c r="X709" s="1609"/>
      <c r="Y709" s="1609"/>
      <c r="Z709" s="1609">
        <f t="shared" si="262"/>
        <v>18626428.399999999</v>
      </c>
      <c r="AA709" s="1609">
        <f t="shared" si="263"/>
        <v>18626428.399999999</v>
      </c>
      <c r="AB709" s="1609">
        <f t="shared" si="264"/>
        <v>18626428.399999999</v>
      </c>
      <c r="AC709" s="1513">
        <f t="shared" si="272"/>
        <v>18626428.399999999</v>
      </c>
      <c r="AD709" s="1515">
        <v>2016</v>
      </c>
      <c r="AE709" s="1552">
        <f t="shared" si="273"/>
        <v>18626428.400000006</v>
      </c>
      <c r="AF709" s="1516"/>
      <c r="AG709" s="1550">
        <f t="shared" si="276"/>
        <v>37252856.799999997</v>
      </c>
      <c r="AH709" s="1546">
        <f t="shared" si="277"/>
        <v>55879285.199999996</v>
      </c>
      <c r="AI709" s="1546">
        <f t="shared" si="277"/>
        <v>74505713.599999994</v>
      </c>
      <c r="AJ709" s="1518"/>
      <c r="AK709" s="1518"/>
      <c r="AL709" s="1518"/>
      <c r="AM709" s="1518"/>
      <c r="AN709" s="1518"/>
      <c r="AO709" s="1518"/>
      <c r="AP709" s="1518"/>
    </row>
    <row r="710" spans="1:42" s="1520" customFormat="1" ht="38" customHeight="1">
      <c r="A710" s="1563"/>
      <c r="B710" s="1337" t="s">
        <v>2261</v>
      </c>
      <c r="C710" s="1335" t="s">
        <v>313</v>
      </c>
      <c r="D710" s="1578" t="s">
        <v>996</v>
      </c>
      <c r="E710" s="1336"/>
      <c r="F710" s="1362"/>
      <c r="G710" s="1362"/>
      <c r="H710" s="1337">
        <v>2016</v>
      </c>
      <c r="I710" s="1569"/>
      <c r="J710" s="1362"/>
      <c r="K710" s="1362"/>
      <c r="L710" s="1362"/>
      <c r="M710" s="1362"/>
      <c r="N710" s="1337" t="s">
        <v>204</v>
      </c>
      <c r="O710" s="1631">
        <v>20123368</v>
      </c>
      <c r="P710" s="1629"/>
      <c r="Q710" s="1623"/>
      <c r="R710" s="1615" t="str">
        <f t="shared" si="257"/>
        <v>2.08.01</v>
      </c>
      <c r="S710" s="1512" t="str">
        <f t="shared" si="274"/>
        <v>ALAT KEDOKTERAN</v>
      </c>
      <c r="T710" s="1512">
        <f t="shared" si="278"/>
        <v>5</v>
      </c>
      <c r="U710" s="1608">
        <f t="shared" si="258"/>
        <v>4024673.6</v>
      </c>
      <c r="V710" s="1514"/>
      <c r="W710" s="1609"/>
      <c r="X710" s="1609"/>
      <c r="Y710" s="1609"/>
      <c r="Z710" s="1609">
        <f t="shared" si="262"/>
        <v>4024673.6</v>
      </c>
      <c r="AA710" s="1609">
        <f t="shared" si="263"/>
        <v>4024673.6</v>
      </c>
      <c r="AB710" s="1609">
        <f t="shared" si="264"/>
        <v>4024673.6</v>
      </c>
      <c r="AC710" s="1513">
        <f t="shared" si="272"/>
        <v>4024673.6</v>
      </c>
      <c r="AD710" s="1515">
        <v>2016</v>
      </c>
      <c r="AE710" s="1552">
        <f t="shared" si="273"/>
        <v>4024673.5999999996</v>
      </c>
      <c r="AF710" s="1516"/>
      <c r="AG710" s="1550">
        <f t="shared" si="276"/>
        <v>8049347.2000000002</v>
      </c>
      <c r="AH710" s="1546">
        <f t="shared" si="277"/>
        <v>12074020.800000001</v>
      </c>
      <c r="AI710" s="1546">
        <f t="shared" si="277"/>
        <v>16098694.4</v>
      </c>
      <c r="AJ710" s="1518"/>
      <c r="AK710" s="1518"/>
      <c r="AL710" s="1518"/>
      <c r="AM710" s="1518"/>
      <c r="AN710" s="1518"/>
      <c r="AO710" s="1518"/>
      <c r="AP710" s="1518"/>
    </row>
    <row r="711" spans="1:42" s="1520" customFormat="1" ht="38" customHeight="1">
      <c r="A711" s="1563"/>
      <c r="B711" s="1337" t="s">
        <v>2222</v>
      </c>
      <c r="C711" s="1335" t="s">
        <v>2768</v>
      </c>
      <c r="D711" s="1578" t="s">
        <v>732</v>
      </c>
      <c r="E711" s="1336"/>
      <c r="F711" s="1362"/>
      <c r="G711" s="1362"/>
      <c r="H711" s="1337">
        <v>2016</v>
      </c>
      <c r="I711" s="1569"/>
      <c r="J711" s="1362"/>
      <c r="K711" s="1362"/>
      <c r="L711" s="1362"/>
      <c r="M711" s="1362"/>
      <c r="N711" s="1337" t="s">
        <v>204</v>
      </c>
      <c r="O711" s="1631">
        <v>56792850</v>
      </c>
      <c r="P711" s="1629"/>
      <c r="Q711" s="1623"/>
      <c r="R711" s="1615" t="str">
        <f t="shared" si="257"/>
        <v>2.08.01</v>
      </c>
      <c r="S711" s="1512" t="str">
        <f t="shared" si="274"/>
        <v>ALAT KEDOKTERAN</v>
      </c>
      <c r="T711" s="1512">
        <f t="shared" si="278"/>
        <v>5</v>
      </c>
      <c r="U711" s="1608">
        <f t="shared" si="258"/>
        <v>11358570</v>
      </c>
      <c r="V711" s="1514"/>
      <c r="W711" s="1609"/>
      <c r="X711" s="1609"/>
      <c r="Y711" s="1609"/>
      <c r="Z711" s="1609">
        <f t="shared" si="262"/>
        <v>11358570</v>
      </c>
      <c r="AA711" s="1609">
        <f t="shared" si="263"/>
        <v>11358570</v>
      </c>
      <c r="AB711" s="1609">
        <f t="shared" si="264"/>
        <v>11358570</v>
      </c>
      <c r="AC711" s="1513">
        <f t="shared" si="272"/>
        <v>11358570</v>
      </c>
      <c r="AD711" s="1515">
        <v>2016</v>
      </c>
      <c r="AE711" s="1552">
        <f t="shared" si="273"/>
        <v>11358570</v>
      </c>
      <c r="AF711" s="1516"/>
      <c r="AG711" s="1550">
        <f t="shared" si="276"/>
        <v>22717140</v>
      </c>
      <c r="AH711" s="1546">
        <f t="shared" si="277"/>
        <v>34075710</v>
      </c>
      <c r="AI711" s="1546">
        <f t="shared" si="277"/>
        <v>45434280</v>
      </c>
      <c r="AJ711" s="1518"/>
      <c r="AK711" s="1518"/>
      <c r="AL711" s="1518"/>
      <c r="AM711" s="1518"/>
      <c r="AN711" s="1518"/>
      <c r="AO711" s="1518"/>
      <c r="AP711" s="1518"/>
    </row>
    <row r="712" spans="1:42" s="1520" customFormat="1" ht="38" customHeight="1">
      <c r="A712" s="1563"/>
      <c r="B712" s="1337" t="s">
        <v>2221</v>
      </c>
      <c r="C712" s="1335" t="s">
        <v>2769</v>
      </c>
      <c r="D712" s="1578" t="s">
        <v>732</v>
      </c>
      <c r="E712" s="1336"/>
      <c r="F712" s="1362"/>
      <c r="G712" s="1362"/>
      <c r="H712" s="1337">
        <v>2016</v>
      </c>
      <c r="I712" s="1569"/>
      <c r="J712" s="1362"/>
      <c r="K712" s="1362"/>
      <c r="L712" s="1362"/>
      <c r="M712" s="1362"/>
      <c r="N712" s="1337" t="s">
        <v>204</v>
      </c>
      <c r="O712" s="1631">
        <v>55961920</v>
      </c>
      <c r="P712" s="1629"/>
      <c r="Q712" s="1623"/>
      <c r="R712" s="1615" t="str">
        <f t="shared" si="257"/>
        <v>2.08.01</v>
      </c>
      <c r="S712" s="1512" t="str">
        <f t="shared" si="274"/>
        <v>ALAT KEDOKTERAN</v>
      </c>
      <c r="T712" s="1512">
        <f t="shared" si="278"/>
        <v>5</v>
      </c>
      <c r="U712" s="1608">
        <f t="shared" si="258"/>
        <v>11192384</v>
      </c>
      <c r="V712" s="1514"/>
      <c r="W712" s="1609"/>
      <c r="X712" s="1609"/>
      <c r="Y712" s="1609"/>
      <c r="Z712" s="1609">
        <f t="shared" si="262"/>
        <v>11192384</v>
      </c>
      <c r="AA712" s="1609">
        <f t="shared" si="263"/>
        <v>11192384</v>
      </c>
      <c r="AB712" s="1609">
        <f t="shared" si="264"/>
        <v>11192384</v>
      </c>
      <c r="AC712" s="1513">
        <f t="shared" si="272"/>
        <v>11192384</v>
      </c>
      <c r="AD712" s="1515">
        <v>2016</v>
      </c>
      <c r="AE712" s="1552">
        <f t="shared" si="273"/>
        <v>11192384</v>
      </c>
      <c r="AF712" s="1516"/>
      <c r="AG712" s="1550">
        <f t="shared" si="276"/>
        <v>22384768</v>
      </c>
      <c r="AH712" s="1546">
        <f t="shared" si="277"/>
        <v>33577152</v>
      </c>
      <c r="AI712" s="1546">
        <f t="shared" si="277"/>
        <v>44769536</v>
      </c>
      <c r="AJ712" s="1518"/>
      <c r="AK712" s="1518"/>
      <c r="AL712" s="1518"/>
      <c r="AM712" s="1518"/>
      <c r="AN712" s="1518"/>
      <c r="AO712" s="1518"/>
      <c r="AP712" s="1518"/>
    </row>
    <row r="713" spans="1:42" s="1520" customFormat="1" ht="38" customHeight="1">
      <c r="A713" s="1563"/>
      <c r="B713" s="1337" t="s">
        <v>2220</v>
      </c>
      <c r="C713" s="1335" t="s">
        <v>260</v>
      </c>
      <c r="D713" s="1578" t="s">
        <v>733</v>
      </c>
      <c r="E713" s="1336"/>
      <c r="F713" s="1362"/>
      <c r="G713" s="1362"/>
      <c r="H713" s="1337">
        <v>2016</v>
      </c>
      <c r="I713" s="1569"/>
      <c r="J713" s="1362"/>
      <c r="K713" s="1362"/>
      <c r="L713" s="1362"/>
      <c r="M713" s="1362"/>
      <c r="N713" s="1337" t="s">
        <v>204</v>
      </c>
      <c r="O713" s="1631">
        <v>310013280</v>
      </c>
      <c r="P713" s="1629"/>
      <c r="Q713" s="1623"/>
      <c r="R713" s="1615" t="str">
        <f t="shared" si="257"/>
        <v>2.08.01</v>
      </c>
      <c r="S713" s="1512" t="str">
        <f t="shared" si="274"/>
        <v>ALAT KEDOKTERAN</v>
      </c>
      <c r="T713" s="1512">
        <f t="shared" si="278"/>
        <v>5</v>
      </c>
      <c r="U713" s="1608">
        <f t="shared" si="258"/>
        <v>62002656</v>
      </c>
      <c r="V713" s="1514"/>
      <c r="W713" s="1609"/>
      <c r="X713" s="1609"/>
      <c r="Y713" s="1609"/>
      <c r="Z713" s="1609">
        <f t="shared" si="262"/>
        <v>62002656</v>
      </c>
      <c r="AA713" s="1609">
        <f t="shared" si="263"/>
        <v>62002656</v>
      </c>
      <c r="AB713" s="1609">
        <f t="shared" si="264"/>
        <v>62002656</v>
      </c>
      <c r="AC713" s="1513">
        <f t="shared" si="272"/>
        <v>62002656</v>
      </c>
      <c r="AD713" s="1515">
        <v>2016</v>
      </c>
      <c r="AE713" s="1552">
        <f t="shared" si="273"/>
        <v>62002656</v>
      </c>
      <c r="AF713" s="1516"/>
      <c r="AG713" s="1550">
        <f t="shared" si="276"/>
        <v>124005312</v>
      </c>
      <c r="AH713" s="1546">
        <f t="shared" si="277"/>
        <v>186007968</v>
      </c>
      <c r="AI713" s="1546">
        <f t="shared" si="277"/>
        <v>248010624</v>
      </c>
      <c r="AJ713" s="1518"/>
      <c r="AK713" s="1518"/>
      <c r="AL713" s="1518"/>
      <c r="AM713" s="1518"/>
      <c r="AN713" s="1518"/>
      <c r="AO713" s="1518"/>
      <c r="AP713" s="1518"/>
    </row>
    <row r="714" spans="1:42" s="1520" customFormat="1" ht="38" customHeight="1">
      <c r="A714" s="1563"/>
      <c r="B714" s="1337" t="s">
        <v>2977</v>
      </c>
      <c r="C714" s="1335" t="s">
        <v>2526</v>
      </c>
      <c r="D714" s="1578" t="s">
        <v>996</v>
      </c>
      <c r="E714" s="1336"/>
      <c r="F714" s="1362"/>
      <c r="G714" s="1362"/>
      <c r="H714" s="1337">
        <v>2016</v>
      </c>
      <c r="I714" s="1569"/>
      <c r="J714" s="1362"/>
      <c r="K714" s="1362"/>
      <c r="L714" s="1362"/>
      <c r="M714" s="1362"/>
      <c r="N714" s="1337" t="s">
        <v>204</v>
      </c>
      <c r="O714" s="1631">
        <v>323913800</v>
      </c>
      <c r="P714" s="1629"/>
      <c r="Q714" s="1623"/>
      <c r="R714" s="1615" t="str">
        <f t="shared" si="257"/>
        <v>2.08.01</v>
      </c>
      <c r="S714" s="1512" t="str">
        <f t="shared" si="274"/>
        <v>ALAT KEDOKTERAN</v>
      </c>
      <c r="T714" s="1512">
        <f t="shared" si="278"/>
        <v>5</v>
      </c>
      <c r="U714" s="1608">
        <f t="shared" si="258"/>
        <v>64782760</v>
      </c>
      <c r="V714" s="1514"/>
      <c r="W714" s="1609"/>
      <c r="X714" s="1609"/>
      <c r="Y714" s="1609"/>
      <c r="Z714" s="1609">
        <f t="shared" si="262"/>
        <v>64782760</v>
      </c>
      <c r="AA714" s="1609">
        <f t="shared" si="263"/>
        <v>64782760</v>
      </c>
      <c r="AB714" s="1609">
        <f t="shared" si="264"/>
        <v>64782760</v>
      </c>
      <c r="AC714" s="1513">
        <f t="shared" si="272"/>
        <v>64782760</v>
      </c>
      <c r="AD714" s="1515">
        <v>2016</v>
      </c>
      <c r="AE714" s="1552">
        <f t="shared" si="273"/>
        <v>64782760</v>
      </c>
      <c r="AF714" s="1516"/>
      <c r="AG714" s="1550">
        <f t="shared" si="276"/>
        <v>129565520</v>
      </c>
      <c r="AH714" s="1546">
        <f t="shared" si="277"/>
        <v>194348280</v>
      </c>
      <c r="AI714" s="1546">
        <f t="shared" si="277"/>
        <v>259131040</v>
      </c>
      <c r="AJ714" s="1518"/>
      <c r="AK714" s="1518"/>
      <c r="AL714" s="1518"/>
      <c r="AM714" s="1518"/>
      <c r="AN714" s="1518"/>
      <c r="AO714" s="1518"/>
      <c r="AP714" s="1518"/>
    </row>
    <row r="715" spans="1:42" s="1520" customFormat="1" ht="38" customHeight="1">
      <c r="A715" s="1563"/>
      <c r="B715" s="1337" t="s">
        <v>2982</v>
      </c>
      <c r="C715" s="1335" t="s">
        <v>397</v>
      </c>
      <c r="D715" s="1578" t="s">
        <v>732</v>
      </c>
      <c r="E715" s="1336"/>
      <c r="F715" s="1362"/>
      <c r="G715" s="1362"/>
      <c r="H715" s="1337">
        <v>2016</v>
      </c>
      <c r="I715" s="1569"/>
      <c r="J715" s="1362"/>
      <c r="K715" s="1362"/>
      <c r="L715" s="1362"/>
      <c r="M715" s="1362"/>
      <c r="N715" s="1337" t="s">
        <v>204</v>
      </c>
      <c r="O715" s="1631">
        <v>18900000</v>
      </c>
      <c r="P715" s="1629"/>
      <c r="Q715" s="1623"/>
      <c r="R715" s="1615" t="str">
        <f t="shared" si="257"/>
        <v>2.08.01</v>
      </c>
      <c r="S715" s="1512" t="str">
        <f t="shared" si="274"/>
        <v>ALAT KEDOKTERAN</v>
      </c>
      <c r="T715" s="1512">
        <f t="shared" si="278"/>
        <v>5</v>
      </c>
      <c r="U715" s="1608">
        <f t="shared" si="258"/>
        <v>3780000</v>
      </c>
      <c r="V715" s="1514"/>
      <c r="W715" s="1609"/>
      <c r="X715" s="1609"/>
      <c r="Y715" s="1609"/>
      <c r="Z715" s="1609">
        <f t="shared" si="262"/>
        <v>3780000</v>
      </c>
      <c r="AA715" s="1609">
        <f t="shared" si="263"/>
        <v>3780000</v>
      </c>
      <c r="AB715" s="1609">
        <f t="shared" si="264"/>
        <v>3780000</v>
      </c>
      <c r="AC715" s="1513">
        <f t="shared" si="272"/>
        <v>3780000</v>
      </c>
      <c r="AD715" s="1515">
        <v>2016</v>
      </c>
      <c r="AE715" s="1552">
        <f t="shared" si="273"/>
        <v>3780000</v>
      </c>
      <c r="AF715" s="1516"/>
      <c r="AG715" s="1550">
        <f t="shared" si="276"/>
        <v>7560000</v>
      </c>
      <c r="AH715" s="1546">
        <f t="shared" si="277"/>
        <v>11340000</v>
      </c>
      <c r="AI715" s="1546">
        <f t="shared" si="277"/>
        <v>15120000</v>
      </c>
      <c r="AJ715" s="1518"/>
      <c r="AK715" s="1518"/>
      <c r="AL715" s="1518"/>
      <c r="AM715" s="1518"/>
      <c r="AN715" s="1518"/>
      <c r="AO715" s="1518"/>
      <c r="AP715" s="1518"/>
    </row>
    <row r="716" spans="1:42" s="1520" customFormat="1" ht="38" customHeight="1">
      <c r="A716" s="1563"/>
      <c r="B716" s="1337" t="s">
        <v>2263</v>
      </c>
      <c r="C716" s="1335" t="s">
        <v>2297</v>
      </c>
      <c r="D716" s="1578" t="s">
        <v>733</v>
      </c>
      <c r="E716" s="1336"/>
      <c r="F716" s="1362"/>
      <c r="G716" s="1362"/>
      <c r="H716" s="1337">
        <v>2016</v>
      </c>
      <c r="I716" s="1569"/>
      <c r="J716" s="1362"/>
      <c r="K716" s="1362"/>
      <c r="L716" s="1362"/>
      <c r="M716" s="1362"/>
      <c r="N716" s="1337" t="s">
        <v>204</v>
      </c>
      <c r="O716" s="1631">
        <v>46422000</v>
      </c>
      <c r="P716" s="1629"/>
      <c r="Q716" s="1539" t="s">
        <v>3530</v>
      </c>
      <c r="R716" s="1615" t="str">
        <f t="shared" si="257"/>
        <v>2.08.01</v>
      </c>
      <c r="S716" s="1512" t="str">
        <f t="shared" si="274"/>
        <v>ALAT KEDOKTERAN</v>
      </c>
      <c r="T716" s="1512">
        <f t="shared" si="278"/>
        <v>5</v>
      </c>
      <c r="U716" s="1608">
        <f t="shared" si="258"/>
        <v>9284400</v>
      </c>
      <c r="V716" s="1514"/>
      <c r="W716" s="1609"/>
      <c r="X716" s="1609"/>
      <c r="Y716" s="1609"/>
      <c r="Z716" s="1609">
        <f t="shared" si="262"/>
        <v>9284400</v>
      </c>
      <c r="AA716" s="1609">
        <f t="shared" si="263"/>
        <v>9284400</v>
      </c>
      <c r="AB716" s="1609">
        <f t="shared" si="264"/>
        <v>9284400</v>
      </c>
      <c r="AC716" s="1513">
        <f t="shared" si="272"/>
        <v>9284400</v>
      </c>
      <c r="AD716" s="1515">
        <v>2016</v>
      </c>
      <c r="AE716" s="1552">
        <f t="shared" si="273"/>
        <v>9284400</v>
      </c>
      <c r="AF716" s="1516"/>
      <c r="AG716" s="1550">
        <f t="shared" si="276"/>
        <v>18568800</v>
      </c>
      <c r="AH716" s="1546">
        <f t="shared" si="277"/>
        <v>27853200</v>
      </c>
      <c r="AI716" s="1546">
        <f t="shared" si="277"/>
        <v>37137600</v>
      </c>
      <c r="AJ716" s="1518"/>
      <c r="AK716" s="1518"/>
      <c r="AL716" s="1518"/>
      <c r="AM716" s="1518"/>
      <c r="AN716" s="1518"/>
      <c r="AO716" s="1518"/>
      <c r="AP716" s="1518"/>
    </row>
    <row r="717" spans="1:42" s="1520" customFormat="1" ht="38" customHeight="1">
      <c r="A717" s="1563"/>
      <c r="B717" s="1337" t="s">
        <v>2262</v>
      </c>
      <c r="C717" s="1335" t="s">
        <v>247</v>
      </c>
      <c r="D717" s="1578" t="s">
        <v>3017</v>
      </c>
      <c r="E717" s="1336"/>
      <c r="F717" s="1362"/>
      <c r="G717" s="1362"/>
      <c r="H717" s="1337">
        <v>2017</v>
      </c>
      <c r="I717" s="1569"/>
      <c r="J717" s="1362"/>
      <c r="K717" s="1362"/>
      <c r="L717" s="1362"/>
      <c r="M717" s="1362"/>
      <c r="N717" s="1337" t="s">
        <v>204</v>
      </c>
      <c r="O717" s="1631">
        <v>7605480.2084131232</v>
      </c>
      <c r="P717" s="1629"/>
      <c r="Q717" s="1623"/>
      <c r="R717" s="1615" t="s">
        <v>2332</v>
      </c>
      <c r="S717" s="1512" t="str">
        <f t="shared" si="274"/>
        <v>ALAT KEDOKTERAN</v>
      </c>
      <c r="T717" s="1512">
        <f t="shared" si="278"/>
        <v>5</v>
      </c>
      <c r="U717" s="1608">
        <f t="shared" si="258"/>
        <v>1521096.0416826247</v>
      </c>
      <c r="V717" s="1514"/>
      <c r="W717" s="1609"/>
      <c r="X717" s="1609"/>
      <c r="Y717" s="1609"/>
      <c r="Z717" s="1609"/>
      <c r="AA717" s="1609">
        <f t="shared" si="263"/>
        <v>1521096.0416826247</v>
      </c>
      <c r="AB717" s="1609">
        <f t="shared" si="264"/>
        <v>1521096.0416826247</v>
      </c>
      <c r="AC717" s="1513">
        <f t="shared" si="272"/>
        <v>1521096.0416826247</v>
      </c>
      <c r="AD717" s="1515">
        <v>2017</v>
      </c>
      <c r="AE717" s="1552">
        <f t="shared" si="273"/>
        <v>3042192.0833652494</v>
      </c>
      <c r="AF717" s="1516"/>
      <c r="AG717" s="1550">
        <f t="shared" si="276"/>
        <v>1521096.0416826247</v>
      </c>
      <c r="AH717" s="1546">
        <f t="shared" si="277"/>
        <v>3042192.0833652494</v>
      </c>
      <c r="AI717" s="1546">
        <f t="shared" si="277"/>
        <v>4563288.1250478737</v>
      </c>
      <c r="AJ717" s="1518"/>
      <c r="AK717" s="1518"/>
      <c r="AL717" s="1518"/>
      <c r="AM717" s="1518"/>
      <c r="AN717" s="1518"/>
      <c r="AO717" s="1518"/>
      <c r="AP717" s="1518"/>
    </row>
    <row r="718" spans="1:42" s="1520" customFormat="1" ht="38" customHeight="1">
      <c r="A718" s="1563"/>
      <c r="B718" s="1337" t="s">
        <v>2262</v>
      </c>
      <c r="C718" s="1335" t="s">
        <v>247</v>
      </c>
      <c r="D718" s="1578" t="s">
        <v>733</v>
      </c>
      <c r="E718" s="1336"/>
      <c r="F718" s="1362"/>
      <c r="G718" s="1362"/>
      <c r="H718" s="1337">
        <v>2017</v>
      </c>
      <c r="I718" s="1569"/>
      <c r="J718" s="1362"/>
      <c r="K718" s="1362"/>
      <c r="L718" s="1362"/>
      <c r="M718" s="1362"/>
      <c r="N718" s="1337" t="s">
        <v>204</v>
      </c>
      <c r="O718" s="1631">
        <v>2928367.4662400307</v>
      </c>
      <c r="P718" s="1629"/>
      <c r="Q718" s="1623"/>
      <c r="R718" s="1615" t="s">
        <v>2332</v>
      </c>
      <c r="S718" s="1512" t="str">
        <f t="shared" si="274"/>
        <v>ALAT KEDOKTERAN</v>
      </c>
      <c r="T718" s="1512">
        <f t="shared" si="278"/>
        <v>5</v>
      </c>
      <c r="U718" s="1608">
        <f t="shared" si="258"/>
        <v>585673.4932480061</v>
      </c>
      <c r="V718" s="1514"/>
      <c r="W718" s="1609"/>
      <c r="X718" s="1609"/>
      <c r="Y718" s="1609"/>
      <c r="Z718" s="1609"/>
      <c r="AA718" s="1609">
        <f t="shared" si="263"/>
        <v>585673.4932480061</v>
      </c>
      <c r="AB718" s="1609">
        <f t="shared" si="264"/>
        <v>585673.4932480061</v>
      </c>
      <c r="AC718" s="1513">
        <f t="shared" si="272"/>
        <v>585673.4932480061</v>
      </c>
      <c r="AD718" s="1515">
        <v>2017</v>
      </c>
      <c r="AE718" s="1552">
        <f t="shared" si="273"/>
        <v>1171346.9864960124</v>
      </c>
      <c r="AF718" s="1516"/>
      <c r="AG718" s="1550">
        <f t="shared" si="276"/>
        <v>585673.4932480061</v>
      </c>
      <c r="AH718" s="1546">
        <f t="shared" si="277"/>
        <v>1171346.9864960122</v>
      </c>
      <c r="AI718" s="1546">
        <f t="shared" si="277"/>
        <v>1757020.4797440183</v>
      </c>
      <c r="AJ718" s="1518"/>
      <c r="AK718" s="1518"/>
      <c r="AL718" s="1518"/>
      <c r="AM718" s="1518"/>
      <c r="AN718" s="1518"/>
      <c r="AO718" s="1518"/>
      <c r="AP718" s="1518"/>
    </row>
    <row r="719" spans="1:42" s="1520" customFormat="1" ht="38" customHeight="1">
      <c r="A719" s="1563"/>
      <c r="B719" s="1337" t="s">
        <v>2263</v>
      </c>
      <c r="C719" s="1335" t="s">
        <v>2264</v>
      </c>
      <c r="D719" s="1578" t="s">
        <v>998</v>
      </c>
      <c r="E719" s="1336"/>
      <c r="F719" s="1362"/>
      <c r="G719" s="1362"/>
      <c r="H719" s="1337">
        <v>2017</v>
      </c>
      <c r="I719" s="1569"/>
      <c r="J719" s="1362"/>
      <c r="K719" s="1362"/>
      <c r="L719" s="1362"/>
      <c r="M719" s="1362"/>
      <c r="N719" s="1337" t="s">
        <v>204</v>
      </c>
      <c r="O719" s="1631">
        <v>6000073.6419191826</v>
      </c>
      <c r="P719" s="1629"/>
      <c r="Q719" s="1623" t="s">
        <v>3530</v>
      </c>
      <c r="R719" s="1615" t="s">
        <v>2332</v>
      </c>
      <c r="S719" s="1512" t="str">
        <f t="shared" si="274"/>
        <v>ALAT KEDOKTERAN</v>
      </c>
      <c r="T719" s="1512">
        <f t="shared" si="278"/>
        <v>5</v>
      </c>
      <c r="U719" s="1608">
        <f t="shared" si="258"/>
        <v>1200014.7283838366</v>
      </c>
      <c r="V719" s="1514"/>
      <c r="W719" s="1609"/>
      <c r="X719" s="1609"/>
      <c r="Y719" s="1609"/>
      <c r="Z719" s="1609"/>
      <c r="AA719" s="1609">
        <f t="shared" si="263"/>
        <v>1200014.7283838366</v>
      </c>
      <c r="AB719" s="1609">
        <f t="shared" si="264"/>
        <v>1200014.7283838366</v>
      </c>
      <c r="AC719" s="1513">
        <f t="shared" si="272"/>
        <v>1200014.7283838366</v>
      </c>
      <c r="AD719" s="1515">
        <v>2017</v>
      </c>
      <c r="AE719" s="1552">
        <f t="shared" si="273"/>
        <v>2400029.4567676727</v>
      </c>
      <c r="AF719" s="1516"/>
      <c r="AG719" s="1550">
        <f t="shared" si="276"/>
        <v>1200014.7283838366</v>
      </c>
      <c r="AH719" s="1546">
        <f t="shared" si="277"/>
        <v>2400029.4567676731</v>
      </c>
      <c r="AI719" s="1546">
        <f t="shared" si="277"/>
        <v>3600044.1851515099</v>
      </c>
      <c r="AJ719" s="1518"/>
      <c r="AK719" s="1518"/>
      <c r="AL719" s="1518"/>
      <c r="AM719" s="1518"/>
      <c r="AN719" s="1518"/>
      <c r="AO719" s="1518"/>
      <c r="AP719" s="1518"/>
    </row>
    <row r="720" spans="1:42" s="1520" customFormat="1" ht="38" customHeight="1">
      <c r="A720" s="1563"/>
      <c r="B720" s="1337" t="s">
        <v>2263</v>
      </c>
      <c r="C720" s="1335" t="s">
        <v>2265</v>
      </c>
      <c r="D720" s="1578" t="s">
        <v>732</v>
      </c>
      <c r="E720" s="1336"/>
      <c r="F720" s="1362"/>
      <c r="G720" s="1362"/>
      <c r="H720" s="1337">
        <v>2017</v>
      </c>
      <c r="I720" s="1569"/>
      <c r="J720" s="1362"/>
      <c r="K720" s="1362"/>
      <c r="L720" s="1362"/>
      <c r="M720" s="1362"/>
      <c r="N720" s="1337" t="s">
        <v>204</v>
      </c>
      <c r="O720" s="1631">
        <v>158773468.94695762</v>
      </c>
      <c r="P720" s="1629"/>
      <c r="Q720" s="1623" t="s">
        <v>3530</v>
      </c>
      <c r="R720" s="1615" t="s">
        <v>2332</v>
      </c>
      <c r="S720" s="1512" t="str">
        <f t="shared" si="274"/>
        <v>ALAT KEDOKTERAN</v>
      </c>
      <c r="T720" s="1512">
        <f t="shared" si="278"/>
        <v>5</v>
      </c>
      <c r="U720" s="1608">
        <f t="shared" si="258"/>
        <v>31754693.789391525</v>
      </c>
      <c r="V720" s="1514"/>
      <c r="W720" s="1609"/>
      <c r="X720" s="1609"/>
      <c r="Y720" s="1609"/>
      <c r="Z720" s="1609"/>
      <c r="AA720" s="1609">
        <f t="shared" si="263"/>
        <v>31754693.789391525</v>
      </c>
      <c r="AB720" s="1609">
        <f t="shared" si="264"/>
        <v>31754693.789391525</v>
      </c>
      <c r="AC720" s="1513">
        <f t="shared" si="272"/>
        <v>31754693.789391525</v>
      </c>
      <c r="AD720" s="1515">
        <v>2017</v>
      </c>
      <c r="AE720" s="1552">
        <f t="shared" si="273"/>
        <v>63509387.578783035</v>
      </c>
      <c r="AF720" s="1516"/>
      <c r="AG720" s="1550">
        <f t="shared" si="276"/>
        <v>31754693.789391525</v>
      </c>
      <c r="AH720" s="1546">
        <f t="shared" si="277"/>
        <v>63509387.57878305</v>
      </c>
      <c r="AI720" s="1546">
        <f t="shared" si="277"/>
        <v>95264081.368174583</v>
      </c>
      <c r="AJ720" s="1518"/>
      <c r="AK720" s="1518"/>
      <c r="AL720" s="1518"/>
      <c r="AM720" s="1518"/>
      <c r="AN720" s="1518"/>
      <c r="AO720" s="1518"/>
      <c r="AP720" s="1518"/>
    </row>
    <row r="721" spans="1:42" s="1520" customFormat="1" ht="38" customHeight="1">
      <c r="A721" s="1563"/>
      <c r="B721" s="1337" t="s">
        <v>2266</v>
      </c>
      <c r="C721" s="1335" t="s">
        <v>292</v>
      </c>
      <c r="D721" s="1578" t="s">
        <v>732</v>
      </c>
      <c r="E721" s="1336"/>
      <c r="F721" s="1362"/>
      <c r="G721" s="1362"/>
      <c r="H721" s="1337">
        <v>2017</v>
      </c>
      <c r="I721" s="1569"/>
      <c r="J721" s="1362"/>
      <c r="K721" s="1362"/>
      <c r="L721" s="1362"/>
      <c r="M721" s="1362"/>
      <c r="N721" s="1337" t="s">
        <v>204</v>
      </c>
      <c r="O721" s="1631">
        <v>88502813.975094914</v>
      </c>
      <c r="P721" s="1629"/>
      <c r="Q721" s="1623"/>
      <c r="R721" s="1615" t="s">
        <v>2332</v>
      </c>
      <c r="S721" s="1512" t="str">
        <f t="shared" si="274"/>
        <v>ALAT KEDOKTERAN</v>
      </c>
      <c r="T721" s="1512">
        <f t="shared" si="278"/>
        <v>5</v>
      </c>
      <c r="U721" s="1608">
        <f t="shared" si="258"/>
        <v>17700562.795018982</v>
      </c>
      <c r="V721" s="1514"/>
      <c r="W721" s="1609"/>
      <c r="X721" s="1609"/>
      <c r="Y721" s="1609"/>
      <c r="Z721" s="1609"/>
      <c r="AA721" s="1609">
        <f t="shared" si="263"/>
        <v>17700562.795018982</v>
      </c>
      <c r="AB721" s="1609">
        <f t="shared" si="264"/>
        <v>17700562.795018982</v>
      </c>
      <c r="AC721" s="1513">
        <f t="shared" si="272"/>
        <v>17700562.795018982</v>
      </c>
      <c r="AD721" s="1515">
        <v>2017</v>
      </c>
      <c r="AE721" s="1552">
        <f t="shared" si="273"/>
        <v>35401125.590037972</v>
      </c>
      <c r="AF721" s="1516"/>
      <c r="AG721" s="1550">
        <f t="shared" si="276"/>
        <v>17700562.795018982</v>
      </c>
      <c r="AH721" s="1546">
        <f t="shared" si="277"/>
        <v>35401125.590037964</v>
      </c>
      <c r="AI721" s="1546">
        <f t="shared" si="277"/>
        <v>53101688.385056943</v>
      </c>
      <c r="AJ721" s="1518"/>
      <c r="AK721" s="1518"/>
      <c r="AL721" s="1518"/>
      <c r="AM721" s="1518"/>
      <c r="AN721" s="1518"/>
      <c r="AO721" s="1518"/>
      <c r="AP721" s="1518"/>
    </row>
    <row r="722" spans="1:42" s="1520" customFormat="1" ht="38" customHeight="1">
      <c r="A722" s="1563"/>
      <c r="B722" s="1337" t="s">
        <v>2263</v>
      </c>
      <c r="C722" s="1335" t="s">
        <v>2267</v>
      </c>
      <c r="D722" s="1578" t="s">
        <v>732</v>
      </c>
      <c r="E722" s="1336"/>
      <c r="F722" s="1362"/>
      <c r="G722" s="1362"/>
      <c r="H722" s="1337">
        <v>2017</v>
      </c>
      <c r="I722" s="1569"/>
      <c r="J722" s="1362"/>
      <c r="K722" s="1362"/>
      <c r="L722" s="1362"/>
      <c r="M722" s="1362"/>
      <c r="N722" s="1337" t="s">
        <v>204</v>
      </c>
      <c r="O722" s="1631">
        <v>73617463.096746504</v>
      </c>
      <c r="P722" s="1629"/>
      <c r="Q722" s="1623" t="s">
        <v>3530</v>
      </c>
      <c r="R722" s="1615" t="s">
        <v>2332</v>
      </c>
      <c r="S722" s="1512" t="str">
        <f t="shared" si="274"/>
        <v>ALAT KEDOKTERAN</v>
      </c>
      <c r="T722" s="1512">
        <f t="shared" si="278"/>
        <v>5</v>
      </c>
      <c r="U722" s="1608">
        <f t="shared" si="258"/>
        <v>14723492.619349301</v>
      </c>
      <c r="V722" s="1514"/>
      <c r="W722" s="1609"/>
      <c r="X722" s="1609"/>
      <c r="Y722" s="1609"/>
      <c r="Z722" s="1609"/>
      <c r="AA722" s="1609">
        <f t="shared" si="263"/>
        <v>14723492.619349301</v>
      </c>
      <c r="AB722" s="1609">
        <f t="shared" si="264"/>
        <v>14723492.619349301</v>
      </c>
      <c r="AC722" s="1513">
        <f t="shared" si="272"/>
        <v>14723492.619349301</v>
      </c>
      <c r="AD722" s="1515">
        <v>2017</v>
      </c>
      <c r="AE722" s="1552">
        <f t="shared" si="273"/>
        <v>29446985.238698602</v>
      </c>
      <c r="AF722" s="1516"/>
      <c r="AG722" s="1550">
        <f t="shared" si="276"/>
        <v>14723492.619349301</v>
      </c>
      <c r="AH722" s="1546">
        <f t="shared" si="277"/>
        <v>29446985.238698602</v>
      </c>
      <c r="AI722" s="1546">
        <f t="shared" si="277"/>
        <v>44170477.858047903</v>
      </c>
      <c r="AJ722" s="1518"/>
      <c r="AK722" s="1518"/>
      <c r="AL722" s="1518"/>
      <c r="AM722" s="1518"/>
      <c r="AN722" s="1518"/>
      <c r="AO722" s="1518"/>
      <c r="AP722" s="1518"/>
    </row>
    <row r="723" spans="1:42" s="1520" customFormat="1" ht="38" customHeight="1">
      <c r="A723" s="1563"/>
      <c r="B723" s="1337" t="s">
        <v>2263</v>
      </c>
      <c r="C723" s="1335" t="s">
        <v>2268</v>
      </c>
      <c r="D723" s="1578" t="s">
        <v>999</v>
      </c>
      <c r="E723" s="1336"/>
      <c r="F723" s="1362"/>
      <c r="G723" s="1362"/>
      <c r="H723" s="1337">
        <v>2017</v>
      </c>
      <c r="I723" s="1569"/>
      <c r="J723" s="1362"/>
      <c r="K723" s="1362"/>
      <c r="L723" s="1362"/>
      <c r="M723" s="1362"/>
      <c r="N723" s="1337" t="s">
        <v>204</v>
      </c>
      <c r="O723" s="1631">
        <v>11081681.791869434</v>
      </c>
      <c r="P723" s="1629"/>
      <c r="Q723" s="1623" t="s">
        <v>3530</v>
      </c>
      <c r="R723" s="1615" t="s">
        <v>2332</v>
      </c>
      <c r="S723" s="1512" t="str">
        <f t="shared" si="274"/>
        <v>ALAT KEDOKTERAN</v>
      </c>
      <c r="T723" s="1512">
        <f t="shared" si="278"/>
        <v>5</v>
      </c>
      <c r="U723" s="1608">
        <f t="shared" si="258"/>
        <v>2216336.3583738869</v>
      </c>
      <c r="V723" s="1514"/>
      <c r="W723" s="1609"/>
      <c r="X723" s="1609"/>
      <c r="Y723" s="1609"/>
      <c r="Z723" s="1609"/>
      <c r="AA723" s="1609">
        <f t="shared" si="263"/>
        <v>2216336.3583738869</v>
      </c>
      <c r="AB723" s="1609">
        <f t="shared" si="264"/>
        <v>2216336.3583738869</v>
      </c>
      <c r="AC723" s="1513">
        <f t="shared" si="272"/>
        <v>2216336.3583738869</v>
      </c>
      <c r="AD723" s="1515">
        <v>2017</v>
      </c>
      <c r="AE723" s="1552">
        <f t="shared" si="273"/>
        <v>4432672.7167477729</v>
      </c>
      <c r="AF723" s="1516"/>
      <c r="AG723" s="1550">
        <f t="shared" si="276"/>
        <v>2216336.3583738869</v>
      </c>
      <c r="AH723" s="1546">
        <f t="shared" si="277"/>
        <v>4432672.7167477738</v>
      </c>
      <c r="AI723" s="1546">
        <f t="shared" si="277"/>
        <v>6649009.0751216607</v>
      </c>
      <c r="AJ723" s="1518"/>
      <c r="AK723" s="1518"/>
      <c r="AL723" s="1518"/>
      <c r="AM723" s="1518"/>
      <c r="AN723" s="1518"/>
      <c r="AO723" s="1518"/>
      <c r="AP723" s="1518"/>
    </row>
    <row r="724" spans="1:42" s="1520" customFormat="1" ht="38" customHeight="1">
      <c r="A724" s="1563"/>
      <c r="B724" s="1337" t="s">
        <v>3587</v>
      </c>
      <c r="C724" s="1335" t="s">
        <v>2271</v>
      </c>
      <c r="D724" s="1578" t="s">
        <v>732</v>
      </c>
      <c r="E724" s="1336"/>
      <c r="F724" s="1362"/>
      <c r="G724" s="1362"/>
      <c r="H724" s="1337">
        <v>2017</v>
      </c>
      <c r="I724" s="1569"/>
      <c r="J724" s="1362"/>
      <c r="K724" s="1362"/>
      <c r="L724" s="1362"/>
      <c r="M724" s="1362"/>
      <c r="N724" s="1337" t="s">
        <v>204</v>
      </c>
      <c r="O724" s="1631">
        <v>25624886.746492006</v>
      </c>
      <c r="P724" s="1629"/>
      <c r="Q724" s="1623"/>
      <c r="R724" s="1615" t="s">
        <v>2332</v>
      </c>
      <c r="S724" s="1512" t="str">
        <f t="shared" si="274"/>
        <v>ALAT KEDOKTERAN</v>
      </c>
      <c r="T724" s="1512">
        <f t="shared" si="278"/>
        <v>5</v>
      </c>
      <c r="U724" s="1608">
        <f t="shared" si="258"/>
        <v>5124977.3492984008</v>
      </c>
      <c r="V724" s="1514"/>
      <c r="W724" s="1609"/>
      <c r="X724" s="1609"/>
      <c r="Y724" s="1609"/>
      <c r="Z724" s="1609"/>
      <c r="AA724" s="1609">
        <f t="shared" si="263"/>
        <v>5124977.3492984008</v>
      </c>
      <c r="AB724" s="1609">
        <f t="shared" si="264"/>
        <v>5124977.3492984008</v>
      </c>
      <c r="AC724" s="1513">
        <f t="shared" si="272"/>
        <v>5124977.3492984008</v>
      </c>
      <c r="AD724" s="1515">
        <v>2017</v>
      </c>
      <c r="AE724" s="1552">
        <f t="shared" si="273"/>
        <v>10249954.698596803</v>
      </c>
      <c r="AF724" s="1516"/>
      <c r="AG724" s="1550">
        <f t="shared" si="276"/>
        <v>5124977.3492984008</v>
      </c>
      <c r="AH724" s="1546">
        <f t="shared" si="277"/>
        <v>10249954.698596802</v>
      </c>
      <c r="AI724" s="1546">
        <f t="shared" si="277"/>
        <v>15374932.047895202</v>
      </c>
      <c r="AJ724" s="1518"/>
      <c r="AK724" s="1518"/>
      <c r="AL724" s="1518"/>
      <c r="AM724" s="1518"/>
      <c r="AN724" s="1518"/>
      <c r="AO724" s="1518"/>
      <c r="AP724" s="1518"/>
    </row>
    <row r="725" spans="1:42" s="1520" customFormat="1" ht="38" customHeight="1">
      <c r="A725" s="1563"/>
      <c r="B725" s="1337" t="s">
        <v>2263</v>
      </c>
      <c r="C725" s="1335" t="s">
        <v>2272</v>
      </c>
      <c r="D725" s="1578" t="s">
        <v>732</v>
      </c>
      <c r="E725" s="1336"/>
      <c r="F725" s="1362"/>
      <c r="G725" s="1362"/>
      <c r="H725" s="1337">
        <v>2017</v>
      </c>
      <c r="I725" s="1569"/>
      <c r="J725" s="1362"/>
      <c r="K725" s="1362"/>
      <c r="L725" s="1362"/>
      <c r="M725" s="1362"/>
      <c r="N725" s="1337" t="s">
        <v>204</v>
      </c>
      <c r="O725" s="1631">
        <v>21428190.55090877</v>
      </c>
      <c r="P725" s="1629"/>
      <c r="Q725" s="1623" t="s">
        <v>3530</v>
      </c>
      <c r="R725" s="1615" t="s">
        <v>2332</v>
      </c>
      <c r="S725" s="1512" t="str">
        <f t="shared" si="274"/>
        <v>ALAT KEDOKTERAN</v>
      </c>
      <c r="T725" s="1512">
        <f t="shared" si="278"/>
        <v>5</v>
      </c>
      <c r="U725" s="1608">
        <f t="shared" si="258"/>
        <v>4285638.1101817545</v>
      </c>
      <c r="V725" s="1514"/>
      <c r="W725" s="1609"/>
      <c r="X725" s="1609"/>
      <c r="Y725" s="1609"/>
      <c r="Z725" s="1609"/>
      <c r="AA725" s="1609">
        <f t="shared" si="263"/>
        <v>4285638.1101817545</v>
      </c>
      <c r="AB725" s="1609">
        <f t="shared" si="264"/>
        <v>4285638.1101817545</v>
      </c>
      <c r="AC725" s="1513">
        <f t="shared" si="272"/>
        <v>4285638.1101817545</v>
      </c>
      <c r="AD725" s="1515">
        <v>2017</v>
      </c>
      <c r="AE725" s="1552">
        <f t="shared" si="273"/>
        <v>8571276.220363507</v>
      </c>
      <c r="AF725" s="1516"/>
      <c r="AG725" s="1550">
        <f t="shared" si="276"/>
        <v>4285638.1101817545</v>
      </c>
      <c r="AH725" s="1546">
        <f t="shared" si="277"/>
        <v>8571276.2203635089</v>
      </c>
      <c r="AI725" s="1546">
        <f t="shared" si="277"/>
        <v>12856914.330545263</v>
      </c>
      <c r="AJ725" s="1518"/>
      <c r="AK725" s="1518"/>
      <c r="AL725" s="1518"/>
      <c r="AM725" s="1518"/>
      <c r="AN725" s="1518"/>
      <c r="AO725" s="1518"/>
      <c r="AP725" s="1518"/>
    </row>
    <row r="726" spans="1:42" s="1520" customFormat="1" ht="38" customHeight="1">
      <c r="A726" s="1563"/>
      <c r="B726" s="1337" t="s">
        <v>2263</v>
      </c>
      <c r="C726" s="1335" t="s">
        <v>2273</v>
      </c>
      <c r="D726" s="1578" t="s">
        <v>733</v>
      </c>
      <c r="E726" s="1336"/>
      <c r="F726" s="1362"/>
      <c r="G726" s="1362"/>
      <c r="H726" s="1337">
        <v>2017</v>
      </c>
      <c r="I726" s="1569"/>
      <c r="J726" s="1362"/>
      <c r="K726" s="1362"/>
      <c r="L726" s="1362"/>
      <c r="M726" s="1362"/>
      <c r="N726" s="1337" t="s">
        <v>204</v>
      </c>
      <c r="O726" s="1631">
        <v>49885596.829885118</v>
      </c>
      <c r="P726" s="1629"/>
      <c r="Q726" s="1623" t="s">
        <v>3530</v>
      </c>
      <c r="R726" s="1615" t="s">
        <v>2332</v>
      </c>
      <c r="S726" s="1512" t="str">
        <f t="shared" si="274"/>
        <v>ALAT KEDOKTERAN</v>
      </c>
      <c r="T726" s="1512">
        <f t="shared" si="278"/>
        <v>5</v>
      </c>
      <c r="U726" s="1608">
        <f t="shared" ref="U726:U781" si="279">(O726)/T726</f>
        <v>9977119.3659770228</v>
      </c>
      <c r="V726" s="1514"/>
      <c r="W726" s="1609"/>
      <c r="X726" s="1609"/>
      <c r="Y726" s="1609"/>
      <c r="Z726" s="1609"/>
      <c r="AA726" s="1609">
        <f t="shared" ref="AA726:AA762" si="280">IF(O726=Y726+Z726+X726+W726,0,U726)</f>
        <v>9977119.3659770228</v>
      </c>
      <c r="AB726" s="1609">
        <f t="shared" ref="AB726:AB781" si="281">IF(O726=W726+X726+Z726+AA726+Y726,0,U726)</f>
        <v>9977119.3659770228</v>
      </c>
      <c r="AC726" s="1513">
        <f t="shared" ref="AC726:AC747" si="282">IF(O726=W726+X726+Y726+AA726+AB726+Z726,0,U726)</f>
        <v>9977119.3659770228</v>
      </c>
      <c r="AD726" s="1515">
        <v>2017</v>
      </c>
      <c r="AE726" s="1552">
        <f t="shared" si="273"/>
        <v>19954238.731954049</v>
      </c>
      <c r="AF726" s="1516"/>
      <c r="AG726" s="1550">
        <f t="shared" si="276"/>
        <v>9977119.3659770228</v>
      </c>
      <c r="AH726" s="1546">
        <f t="shared" si="277"/>
        <v>19954238.731954046</v>
      </c>
      <c r="AI726" s="1546">
        <f t="shared" si="277"/>
        <v>29931358.097931068</v>
      </c>
      <c r="AJ726" s="1518"/>
      <c r="AK726" s="1518"/>
      <c r="AL726" s="1518"/>
      <c r="AM726" s="1518"/>
      <c r="AN726" s="1518"/>
      <c r="AO726" s="1518"/>
      <c r="AP726" s="1518"/>
    </row>
    <row r="727" spans="1:42" s="1520" customFormat="1" ht="38" customHeight="1">
      <c r="A727" s="1563"/>
      <c r="B727" s="1337" t="s">
        <v>2263</v>
      </c>
      <c r="C727" s="1335" t="s">
        <v>2274</v>
      </c>
      <c r="D727" s="1578" t="s">
        <v>732</v>
      </c>
      <c r="E727" s="1336"/>
      <c r="F727" s="1362"/>
      <c r="G727" s="1362"/>
      <c r="H727" s="1337">
        <v>2017</v>
      </c>
      <c r="I727" s="1569"/>
      <c r="J727" s="1362"/>
      <c r="K727" s="1362"/>
      <c r="L727" s="1362"/>
      <c r="M727" s="1362"/>
      <c r="N727" s="1337" t="s">
        <v>204</v>
      </c>
      <c r="O727" s="1631">
        <v>74924548.666015267</v>
      </c>
      <c r="P727" s="1629"/>
      <c r="Q727" s="1623" t="s">
        <v>3530</v>
      </c>
      <c r="R727" s="1615" t="s">
        <v>2332</v>
      </c>
      <c r="S727" s="1512" t="str">
        <f t="shared" si="274"/>
        <v>ALAT KEDOKTERAN</v>
      </c>
      <c r="T727" s="1512">
        <f t="shared" si="278"/>
        <v>5</v>
      </c>
      <c r="U727" s="1608">
        <f t="shared" si="279"/>
        <v>14984909.733203053</v>
      </c>
      <c r="V727" s="1514"/>
      <c r="W727" s="1609"/>
      <c r="X727" s="1609"/>
      <c r="Y727" s="1609"/>
      <c r="Z727" s="1609"/>
      <c r="AA727" s="1609">
        <f t="shared" si="280"/>
        <v>14984909.733203053</v>
      </c>
      <c r="AB727" s="1609">
        <f t="shared" si="281"/>
        <v>14984909.733203053</v>
      </c>
      <c r="AC727" s="1513">
        <f t="shared" si="282"/>
        <v>14984909.733203053</v>
      </c>
      <c r="AD727" s="1515">
        <v>2017</v>
      </c>
      <c r="AE727" s="1552">
        <f t="shared" ref="AE727:AE790" si="283">O727-(W727+X727+Y727+Z727+AA727+AB727+AC727)</f>
        <v>29969819.466406107</v>
      </c>
      <c r="AF727" s="1516"/>
      <c r="AG727" s="1550">
        <f t="shared" si="276"/>
        <v>14984909.733203053</v>
      </c>
      <c r="AH727" s="1546">
        <f t="shared" si="277"/>
        <v>29969819.466406107</v>
      </c>
      <c r="AI727" s="1546">
        <f t="shared" si="277"/>
        <v>44954729.19960916</v>
      </c>
      <c r="AJ727" s="1518"/>
      <c r="AK727" s="1518"/>
      <c r="AL727" s="1518"/>
      <c r="AM727" s="1518"/>
      <c r="AN727" s="1518"/>
      <c r="AO727" s="1518"/>
      <c r="AP727" s="1518"/>
    </row>
    <row r="728" spans="1:42" s="1520" customFormat="1" ht="38" customHeight="1">
      <c r="A728" s="1563"/>
      <c r="B728" s="1337" t="s">
        <v>2263</v>
      </c>
      <c r="C728" s="1335" t="s">
        <v>2275</v>
      </c>
      <c r="D728" s="1578" t="s">
        <v>732</v>
      </c>
      <c r="E728" s="1336"/>
      <c r="F728" s="1362"/>
      <c r="G728" s="1362"/>
      <c r="H728" s="1337">
        <v>2017</v>
      </c>
      <c r="I728" s="1569"/>
      <c r="J728" s="1362"/>
      <c r="K728" s="1362"/>
      <c r="L728" s="1362"/>
      <c r="M728" s="1362"/>
      <c r="N728" s="1337" t="s">
        <v>204</v>
      </c>
      <c r="O728" s="1631">
        <v>315372203.91577518</v>
      </c>
      <c r="P728" s="1629"/>
      <c r="Q728" s="1623" t="s">
        <v>3530</v>
      </c>
      <c r="R728" s="1615" t="s">
        <v>2332</v>
      </c>
      <c r="S728" s="1512" t="str">
        <f t="shared" si="274"/>
        <v>ALAT KEDOKTERAN</v>
      </c>
      <c r="T728" s="1512">
        <f t="shared" si="278"/>
        <v>5</v>
      </c>
      <c r="U728" s="1608">
        <f t="shared" si="279"/>
        <v>63074440.783155039</v>
      </c>
      <c r="V728" s="1514"/>
      <c r="W728" s="1609"/>
      <c r="X728" s="1609"/>
      <c r="Y728" s="1609"/>
      <c r="Z728" s="1609"/>
      <c r="AA728" s="1609">
        <f t="shared" si="280"/>
        <v>63074440.783155039</v>
      </c>
      <c r="AB728" s="1609">
        <f t="shared" si="281"/>
        <v>63074440.783155039</v>
      </c>
      <c r="AC728" s="1513">
        <f t="shared" si="282"/>
        <v>63074440.783155039</v>
      </c>
      <c r="AD728" s="1515">
        <v>2017</v>
      </c>
      <c r="AE728" s="1552">
        <f t="shared" si="283"/>
        <v>126148881.56631005</v>
      </c>
      <c r="AF728" s="1516"/>
      <c r="AG728" s="1550">
        <f t="shared" si="276"/>
        <v>63074440.783155039</v>
      </c>
      <c r="AH728" s="1546">
        <f t="shared" si="277"/>
        <v>126148881.56631008</v>
      </c>
      <c r="AI728" s="1546">
        <f t="shared" si="277"/>
        <v>189223322.34946513</v>
      </c>
      <c r="AJ728" s="1518"/>
      <c r="AK728" s="1518"/>
      <c r="AL728" s="1518"/>
      <c r="AM728" s="1518"/>
      <c r="AN728" s="1518"/>
      <c r="AO728" s="1518"/>
      <c r="AP728" s="1518"/>
    </row>
    <row r="729" spans="1:42" s="1520" customFormat="1" ht="38" customHeight="1">
      <c r="A729" s="1563"/>
      <c r="B729" s="1337" t="s">
        <v>2263</v>
      </c>
      <c r="C729" s="1335" t="s">
        <v>2276</v>
      </c>
      <c r="D729" s="1578" t="s">
        <v>732</v>
      </c>
      <c r="E729" s="1336"/>
      <c r="F729" s="1362"/>
      <c r="G729" s="1362"/>
      <c r="H729" s="1337">
        <v>2017</v>
      </c>
      <c r="I729" s="1569"/>
      <c r="J729" s="1362"/>
      <c r="K729" s="1362"/>
      <c r="L729" s="1362"/>
      <c r="M729" s="1362"/>
      <c r="N729" s="1337" t="s">
        <v>204</v>
      </c>
      <c r="O729" s="1631">
        <v>152861904.52924159</v>
      </c>
      <c r="P729" s="1629"/>
      <c r="Q729" s="1623" t="s">
        <v>3530</v>
      </c>
      <c r="R729" s="1615" t="s">
        <v>2332</v>
      </c>
      <c r="S729" s="1512" t="str">
        <f t="shared" si="274"/>
        <v>ALAT KEDOKTERAN</v>
      </c>
      <c r="T729" s="1512">
        <f t="shared" si="278"/>
        <v>5</v>
      </c>
      <c r="U729" s="1608">
        <f t="shared" si="279"/>
        <v>30572380.905848317</v>
      </c>
      <c r="V729" s="1514"/>
      <c r="W729" s="1609"/>
      <c r="X729" s="1609"/>
      <c r="Y729" s="1609"/>
      <c r="Z729" s="1609"/>
      <c r="AA729" s="1609">
        <f t="shared" si="280"/>
        <v>30572380.905848317</v>
      </c>
      <c r="AB729" s="1609">
        <f t="shared" si="281"/>
        <v>30572380.905848317</v>
      </c>
      <c r="AC729" s="1513">
        <f t="shared" si="282"/>
        <v>30572380.905848317</v>
      </c>
      <c r="AD729" s="1515">
        <v>2017</v>
      </c>
      <c r="AE729" s="1552">
        <f t="shared" si="283"/>
        <v>61144761.811696649</v>
      </c>
      <c r="AF729" s="1516"/>
      <c r="AG729" s="1550">
        <f t="shared" si="276"/>
        <v>30572380.905848317</v>
      </c>
      <c r="AH729" s="1546">
        <f t="shared" si="277"/>
        <v>61144761.811696634</v>
      </c>
      <c r="AI729" s="1546">
        <f t="shared" si="277"/>
        <v>91717142.717544943</v>
      </c>
      <c r="AJ729" s="1518"/>
      <c r="AK729" s="1518"/>
      <c r="AL729" s="1518"/>
      <c r="AM729" s="1518"/>
      <c r="AN729" s="1518"/>
      <c r="AO729" s="1518"/>
      <c r="AP729" s="1518"/>
    </row>
    <row r="730" spans="1:42" s="1520" customFormat="1" ht="38" customHeight="1">
      <c r="A730" s="1563"/>
      <c r="B730" s="1337" t="s">
        <v>2263</v>
      </c>
      <c r="C730" s="1335" t="s">
        <v>2277</v>
      </c>
      <c r="D730" s="1578" t="s">
        <v>732</v>
      </c>
      <c r="E730" s="1336"/>
      <c r="F730" s="1362"/>
      <c r="G730" s="1362"/>
      <c r="H730" s="1337">
        <v>2017</v>
      </c>
      <c r="I730" s="1569"/>
      <c r="J730" s="1362"/>
      <c r="K730" s="1362"/>
      <c r="L730" s="1362"/>
      <c r="M730" s="1362"/>
      <c r="N730" s="1337" t="s">
        <v>204</v>
      </c>
      <c r="O730" s="1631">
        <v>63011480.32423991</v>
      </c>
      <c r="P730" s="1629"/>
      <c r="Q730" s="1623" t="s">
        <v>3530</v>
      </c>
      <c r="R730" s="1615" t="s">
        <v>2332</v>
      </c>
      <c r="S730" s="1512" t="str">
        <f t="shared" si="274"/>
        <v>ALAT KEDOKTERAN</v>
      </c>
      <c r="T730" s="1512">
        <f t="shared" si="278"/>
        <v>5</v>
      </c>
      <c r="U730" s="1608">
        <f t="shared" si="279"/>
        <v>12602296.064847982</v>
      </c>
      <c r="V730" s="1514"/>
      <c r="W730" s="1609"/>
      <c r="X730" s="1609"/>
      <c r="Y730" s="1609"/>
      <c r="Z730" s="1609"/>
      <c r="AA730" s="1609">
        <f t="shared" si="280"/>
        <v>12602296.064847982</v>
      </c>
      <c r="AB730" s="1609">
        <f t="shared" si="281"/>
        <v>12602296.064847982</v>
      </c>
      <c r="AC730" s="1513">
        <f t="shared" si="282"/>
        <v>12602296.064847982</v>
      </c>
      <c r="AD730" s="1515">
        <v>2017</v>
      </c>
      <c r="AE730" s="1552">
        <f t="shared" si="283"/>
        <v>25204592.129695967</v>
      </c>
      <c r="AF730" s="1516"/>
      <c r="AG730" s="1550">
        <f t="shared" si="276"/>
        <v>12602296.064847982</v>
      </c>
      <c r="AH730" s="1546">
        <f t="shared" si="277"/>
        <v>25204592.129695963</v>
      </c>
      <c r="AI730" s="1546">
        <f t="shared" si="277"/>
        <v>37806888.194543943</v>
      </c>
      <c r="AJ730" s="1518"/>
      <c r="AK730" s="1518"/>
      <c r="AL730" s="1518"/>
      <c r="AM730" s="1518"/>
      <c r="AN730" s="1518"/>
      <c r="AO730" s="1518"/>
      <c r="AP730" s="1518"/>
    </row>
    <row r="731" spans="1:42" s="1520" customFormat="1" ht="38" customHeight="1">
      <c r="A731" s="1563"/>
      <c r="B731" s="1337" t="s">
        <v>2263</v>
      </c>
      <c r="C731" s="1335" t="s">
        <v>2278</v>
      </c>
      <c r="D731" s="1578" t="s">
        <v>732</v>
      </c>
      <c r="E731" s="1336"/>
      <c r="F731" s="1362"/>
      <c r="G731" s="1362"/>
      <c r="H731" s="1337">
        <v>2017</v>
      </c>
      <c r="I731" s="1569"/>
      <c r="J731" s="1362"/>
      <c r="K731" s="1362"/>
      <c r="L731" s="1362"/>
      <c r="M731" s="1362"/>
      <c r="N731" s="1337" t="s">
        <v>204</v>
      </c>
      <c r="O731" s="1631">
        <v>45272235.809155673</v>
      </c>
      <c r="P731" s="1629"/>
      <c r="Q731" s="1623" t="s">
        <v>3530</v>
      </c>
      <c r="R731" s="1615" t="s">
        <v>2332</v>
      </c>
      <c r="S731" s="1512" t="str">
        <f t="shared" si="274"/>
        <v>ALAT KEDOKTERAN</v>
      </c>
      <c r="T731" s="1512">
        <f t="shared" si="278"/>
        <v>5</v>
      </c>
      <c r="U731" s="1608">
        <f t="shared" si="279"/>
        <v>9054447.1618311349</v>
      </c>
      <c r="V731" s="1514"/>
      <c r="W731" s="1609"/>
      <c r="X731" s="1609"/>
      <c r="Y731" s="1609"/>
      <c r="Z731" s="1609"/>
      <c r="AA731" s="1609">
        <f t="shared" si="280"/>
        <v>9054447.1618311349</v>
      </c>
      <c r="AB731" s="1609">
        <f t="shared" si="281"/>
        <v>9054447.1618311349</v>
      </c>
      <c r="AC731" s="1513">
        <f t="shared" si="282"/>
        <v>9054447.1618311349</v>
      </c>
      <c r="AD731" s="1515">
        <v>2017</v>
      </c>
      <c r="AE731" s="1552">
        <f t="shared" si="283"/>
        <v>18108894.323662266</v>
      </c>
      <c r="AF731" s="1516"/>
      <c r="AG731" s="1550">
        <f t="shared" si="276"/>
        <v>9054447.1618311349</v>
      </c>
      <c r="AH731" s="1546">
        <f t="shared" si="277"/>
        <v>18108894.32366227</v>
      </c>
      <c r="AI731" s="1546">
        <f t="shared" si="277"/>
        <v>27163341.485493407</v>
      </c>
      <c r="AJ731" s="1518"/>
      <c r="AK731" s="1518"/>
      <c r="AL731" s="1518"/>
      <c r="AM731" s="1518"/>
      <c r="AN731" s="1518"/>
      <c r="AO731" s="1518"/>
      <c r="AP731" s="1518"/>
    </row>
    <row r="732" spans="1:42" s="1520" customFormat="1" ht="38" customHeight="1">
      <c r="A732" s="1563"/>
      <c r="B732" s="1337" t="s">
        <v>3588</v>
      </c>
      <c r="C732" s="1335" t="s">
        <v>2280</v>
      </c>
      <c r="D732" s="1578" t="s">
        <v>732</v>
      </c>
      <c r="E732" s="1336"/>
      <c r="F732" s="1362"/>
      <c r="G732" s="1362"/>
      <c r="H732" s="1337">
        <v>2017</v>
      </c>
      <c r="I732" s="1569"/>
      <c r="J732" s="1362"/>
      <c r="K732" s="1362"/>
      <c r="L732" s="1362"/>
      <c r="M732" s="1362"/>
      <c r="N732" s="1337" t="s">
        <v>204</v>
      </c>
      <c r="O732" s="1631">
        <v>9715501.9324957971</v>
      </c>
      <c r="P732" s="1629"/>
      <c r="Q732" s="1623"/>
      <c r="R732" s="1615" t="s">
        <v>2332</v>
      </c>
      <c r="S732" s="1512" t="str">
        <f t="shared" si="274"/>
        <v>ALAT KEDOKTERAN</v>
      </c>
      <c r="T732" s="1512">
        <f t="shared" si="278"/>
        <v>5</v>
      </c>
      <c r="U732" s="1608">
        <f t="shared" si="279"/>
        <v>1943100.3864991595</v>
      </c>
      <c r="V732" s="1514"/>
      <c r="W732" s="1609"/>
      <c r="X732" s="1609"/>
      <c r="Y732" s="1609"/>
      <c r="Z732" s="1609"/>
      <c r="AA732" s="1609">
        <f t="shared" si="280"/>
        <v>1943100.3864991595</v>
      </c>
      <c r="AB732" s="1609">
        <f t="shared" si="281"/>
        <v>1943100.3864991595</v>
      </c>
      <c r="AC732" s="1513">
        <f t="shared" si="282"/>
        <v>1943100.3864991595</v>
      </c>
      <c r="AD732" s="1515">
        <v>2017</v>
      </c>
      <c r="AE732" s="1552">
        <f t="shared" si="283"/>
        <v>3886200.7729983181</v>
      </c>
      <c r="AF732" s="1516"/>
      <c r="AG732" s="1550">
        <f t="shared" si="276"/>
        <v>1943100.3864991595</v>
      </c>
      <c r="AH732" s="1546">
        <f t="shared" si="277"/>
        <v>3886200.772998319</v>
      </c>
      <c r="AI732" s="1546">
        <f t="shared" si="277"/>
        <v>5829301.159497479</v>
      </c>
      <c r="AJ732" s="1518"/>
      <c r="AK732" s="1518"/>
      <c r="AL732" s="1518"/>
      <c r="AM732" s="1518"/>
      <c r="AN732" s="1518"/>
      <c r="AO732" s="1518"/>
      <c r="AP732" s="1518"/>
    </row>
    <row r="733" spans="1:42" s="1520" customFormat="1" ht="38" customHeight="1">
      <c r="A733" s="1563"/>
      <c r="B733" s="1337" t="s">
        <v>2263</v>
      </c>
      <c r="C733" s="1335" t="s">
        <v>2282</v>
      </c>
      <c r="D733" s="1578" t="s">
        <v>732</v>
      </c>
      <c r="E733" s="1336"/>
      <c r="F733" s="1362"/>
      <c r="G733" s="1362"/>
      <c r="H733" s="1337">
        <v>2017</v>
      </c>
      <c r="I733" s="1569"/>
      <c r="J733" s="1362"/>
      <c r="K733" s="1362"/>
      <c r="L733" s="1362"/>
      <c r="M733" s="1362"/>
      <c r="N733" s="1337" t="s">
        <v>204</v>
      </c>
      <c r="O733" s="1631">
        <v>8446677.4120745938</v>
      </c>
      <c r="P733" s="1629"/>
      <c r="Q733" s="1623" t="s">
        <v>3530</v>
      </c>
      <c r="R733" s="1615" t="s">
        <v>2332</v>
      </c>
      <c r="S733" s="1512" t="str">
        <f t="shared" si="274"/>
        <v>ALAT KEDOKTERAN</v>
      </c>
      <c r="T733" s="1512">
        <f t="shared" si="278"/>
        <v>5</v>
      </c>
      <c r="U733" s="1608">
        <f t="shared" si="279"/>
        <v>1689335.4824149187</v>
      </c>
      <c r="V733" s="1514"/>
      <c r="W733" s="1609"/>
      <c r="X733" s="1609"/>
      <c r="Y733" s="1609"/>
      <c r="Z733" s="1609"/>
      <c r="AA733" s="1609">
        <f t="shared" si="280"/>
        <v>1689335.4824149187</v>
      </c>
      <c r="AB733" s="1609">
        <f t="shared" si="281"/>
        <v>1689335.4824149187</v>
      </c>
      <c r="AC733" s="1513">
        <f t="shared" si="282"/>
        <v>1689335.4824149187</v>
      </c>
      <c r="AD733" s="1515">
        <v>2017</v>
      </c>
      <c r="AE733" s="1552">
        <f t="shared" si="283"/>
        <v>3378670.9648298379</v>
      </c>
      <c r="AF733" s="1516"/>
      <c r="AG733" s="1550">
        <f t="shared" si="276"/>
        <v>1689335.4824149187</v>
      </c>
      <c r="AH733" s="1546">
        <f t="shared" si="277"/>
        <v>3378670.9648298374</v>
      </c>
      <c r="AI733" s="1546">
        <f t="shared" si="277"/>
        <v>5068006.4472447559</v>
      </c>
      <c r="AJ733" s="1518"/>
      <c r="AK733" s="1518"/>
      <c r="AL733" s="1518"/>
      <c r="AM733" s="1518"/>
      <c r="AN733" s="1518"/>
      <c r="AO733" s="1518"/>
      <c r="AP733" s="1518"/>
    </row>
    <row r="734" spans="1:42" s="1520" customFormat="1" ht="38" customHeight="1">
      <c r="A734" s="1563"/>
      <c r="B734" s="1337" t="s">
        <v>2283</v>
      </c>
      <c r="C734" s="1335" t="s">
        <v>361</v>
      </c>
      <c r="D734" s="1578" t="s">
        <v>733</v>
      </c>
      <c r="E734" s="1336"/>
      <c r="F734" s="1362"/>
      <c r="G734" s="1362"/>
      <c r="H734" s="1337">
        <v>2017</v>
      </c>
      <c r="I734" s="1569"/>
      <c r="J734" s="1362"/>
      <c r="K734" s="1362"/>
      <c r="L734" s="1362"/>
      <c r="M734" s="1362"/>
      <c r="N734" s="1337" t="s">
        <v>204</v>
      </c>
      <c r="O734" s="1631">
        <v>18085513.016743489</v>
      </c>
      <c r="P734" s="1629"/>
      <c r="Q734" s="1623"/>
      <c r="R734" s="1615" t="s">
        <v>2332</v>
      </c>
      <c r="S734" s="1512" t="str">
        <f t="shared" si="274"/>
        <v>ALAT KEDOKTERAN</v>
      </c>
      <c r="T734" s="1512">
        <f t="shared" si="278"/>
        <v>5</v>
      </c>
      <c r="U734" s="1608">
        <f t="shared" si="279"/>
        <v>3617102.6033486975</v>
      </c>
      <c r="V734" s="1514"/>
      <c r="W734" s="1609"/>
      <c r="X734" s="1609"/>
      <c r="Y734" s="1609"/>
      <c r="Z734" s="1609"/>
      <c r="AA734" s="1609">
        <f t="shared" si="280"/>
        <v>3617102.6033486975</v>
      </c>
      <c r="AB734" s="1609">
        <f t="shared" si="281"/>
        <v>3617102.6033486975</v>
      </c>
      <c r="AC734" s="1513">
        <f t="shared" si="282"/>
        <v>3617102.6033486975</v>
      </c>
      <c r="AD734" s="1515">
        <v>2017</v>
      </c>
      <c r="AE734" s="1552">
        <f t="shared" si="283"/>
        <v>7234205.2066973969</v>
      </c>
      <c r="AF734" s="1516"/>
      <c r="AG734" s="1550">
        <f t="shared" si="276"/>
        <v>3617102.6033486975</v>
      </c>
      <c r="AH734" s="1546">
        <f t="shared" si="277"/>
        <v>7234205.2066973951</v>
      </c>
      <c r="AI734" s="1546">
        <f t="shared" si="277"/>
        <v>10851307.810046092</v>
      </c>
      <c r="AJ734" s="1518"/>
      <c r="AK734" s="1518"/>
      <c r="AL734" s="1518"/>
      <c r="AM734" s="1518"/>
      <c r="AN734" s="1518"/>
      <c r="AO734" s="1518"/>
      <c r="AP734" s="1518"/>
    </row>
    <row r="735" spans="1:42" s="1520" customFormat="1" ht="38" customHeight="1">
      <c r="A735" s="1563"/>
      <c r="B735" s="1337" t="s">
        <v>2263</v>
      </c>
      <c r="C735" s="1335" t="s">
        <v>2284</v>
      </c>
      <c r="D735" s="1578" t="s">
        <v>732</v>
      </c>
      <c r="E735" s="1336"/>
      <c r="F735" s="1362"/>
      <c r="G735" s="1362"/>
      <c r="H735" s="1337">
        <v>2017</v>
      </c>
      <c r="I735" s="1569"/>
      <c r="J735" s="1362"/>
      <c r="K735" s="1362"/>
      <c r="L735" s="1362"/>
      <c r="M735" s="1362"/>
      <c r="N735" s="1337" t="s">
        <v>204</v>
      </c>
      <c r="O735" s="1631">
        <v>1105664.1838435165</v>
      </c>
      <c r="P735" s="1629"/>
      <c r="Q735" s="1623" t="s">
        <v>3530</v>
      </c>
      <c r="R735" s="1615" t="s">
        <v>2332</v>
      </c>
      <c r="S735" s="1512" t="str">
        <f t="shared" si="274"/>
        <v>ALAT KEDOKTERAN</v>
      </c>
      <c r="T735" s="1512">
        <f t="shared" si="278"/>
        <v>5</v>
      </c>
      <c r="U735" s="1608">
        <f t="shared" si="279"/>
        <v>221132.8367687033</v>
      </c>
      <c r="V735" s="1514"/>
      <c r="W735" s="1609"/>
      <c r="X735" s="1609"/>
      <c r="Y735" s="1609"/>
      <c r="Z735" s="1609"/>
      <c r="AA735" s="1609">
        <f t="shared" si="280"/>
        <v>221132.8367687033</v>
      </c>
      <c r="AB735" s="1609">
        <f t="shared" si="281"/>
        <v>221132.8367687033</v>
      </c>
      <c r="AC735" s="1513">
        <f t="shared" si="282"/>
        <v>221132.8367687033</v>
      </c>
      <c r="AD735" s="1515">
        <v>2017</v>
      </c>
      <c r="AE735" s="1552">
        <f t="shared" si="283"/>
        <v>442265.6735374066</v>
      </c>
      <c r="AF735" s="1516"/>
      <c r="AG735" s="1550">
        <f t="shared" si="276"/>
        <v>221132.8367687033</v>
      </c>
      <c r="AH735" s="1546">
        <f t="shared" si="277"/>
        <v>442265.6735374066</v>
      </c>
      <c r="AI735" s="1546">
        <f t="shared" si="277"/>
        <v>663398.51030610991</v>
      </c>
      <c r="AJ735" s="1518"/>
      <c r="AK735" s="1518"/>
      <c r="AL735" s="1518"/>
      <c r="AM735" s="1518"/>
      <c r="AN735" s="1518"/>
      <c r="AO735" s="1518"/>
      <c r="AP735" s="1518"/>
    </row>
    <row r="736" spans="1:42" s="1520" customFormat="1" ht="38" customHeight="1">
      <c r="A736" s="1563"/>
      <c r="B736" s="1337" t="s">
        <v>2263</v>
      </c>
      <c r="C736" s="1335" t="s">
        <v>2285</v>
      </c>
      <c r="D736" s="1578" t="s">
        <v>732</v>
      </c>
      <c r="E736" s="1336"/>
      <c r="F736" s="1362"/>
      <c r="G736" s="1362"/>
      <c r="H736" s="1337">
        <v>2017</v>
      </c>
      <c r="I736" s="1569"/>
      <c r="J736" s="1362"/>
      <c r="K736" s="1362"/>
      <c r="L736" s="1362"/>
      <c r="M736" s="1362"/>
      <c r="N736" s="1337" t="s">
        <v>204</v>
      </c>
      <c r="O736" s="1631">
        <v>100310053.45767568</v>
      </c>
      <c r="P736" s="1629"/>
      <c r="Q736" s="1623" t="s">
        <v>3530</v>
      </c>
      <c r="R736" s="1615" t="s">
        <v>2332</v>
      </c>
      <c r="S736" s="1512" t="str">
        <f t="shared" si="274"/>
        <v>ALAT KEDOKTERAN</v>
      </c>
      <c r="T736" s="1512">
        <f t="shared" si="278"/>
        <v>5</v>
      </c>
      <c r="U736" s="1608">
        <f t="shared" si="279"/>
        <v>20062010.691535138</v>
      </c>
      <c r="V736" s="1514"/>
      <c r="W736" s="1609"/>
      <c r="X736" s="1609"/>
      <c r="Y736" s="1609"/>
      <c r="Z736" s="1609"/>
      <c r="AA736" s="1609">
        <f t="shared" si="280"/>
        <v>20062010.691535138</v>
      </c>
      <c r="AB736" s="1609">
        <f t="shared" si="281"/>
        <v>20062010.691535138</v>
      </c>
      <c r="AC736" s="1513">
        <f t="shared" si="282"/>
        <v>20062010.691535138</v>
      </c>
      <c r="AD736" s="1515">
        <v>2017</v>
      </c>
      <c r="AE736" s="1552">
        <f t="shared" si="283"/>
        <v>40124021.383070268</v>
      </c>
      <c r="AF736" s="1516"/>
      <c r="AG736" s="1550">
        <f t="shared" si="276"/>
        <v>20062010.691535138</v>
      </c>
      <c r="AH736" s="1546">
        <f t="shared" si="277"/>
        <v>40124021.383070275</v>
      </c>
      <c r="AI736" s="1546">
        <f t="shared" si="277"/>
        <v>60186032.074605413</v>
      </c>
      <c r="AJ736" s="1518"/>
      <c r="AK736" s="1518"/>
      <c r="AL736" s="1518"/>
      <c r="AM736" s="1518"/>
      <c r="AN736" s="1518"/>
      <c r="AO736" s="1518"/>
      <c r="AP736" s="1518"/>
    </row>
    <row r="737" spans="1:42" s="1520" customFormat="1" ht="38" customHeight="1">
      <c r="A737" s="1563"/>
      <c r="B737" s="1337" t="s">
        <v>2286</v>
      </c>
      <c r="C737" s="1335" t="s">
        <v>2287</v>
      </c>
      <c r="D737" s="1578" t="s">
        <v>732</v>
      </c>
      <c r="E737" s="1336"/>
      <c r="F737" s="1362"/>
      <c r="G737" s="1362"/>
      <c r="H737" s="1337">
        <v>2017</v>
      </c>
      <c r="I737" s="1569"/>
      <c r="J737" s="1362"/>
      <c r="K737" s="1362"/>
      <c r="L737" s="1362"/>
      <c r="M737" s="1362"/>
      <c r="N737" s="1337" t="s">
        <v>204</v>
      </c>
      <c r="O737" s="1631">
        <v>176575497.6396848</v>
      </c>
      <c r="P737" s="1629"/>
      <c r="Q737" s="1623"/>
      <c r="R737" s="1615" t="s">
        <v>2332</v>
      </c>
      <c r="S737" s="1512" t="str">
        <f t="shared" si="274"/>
        <v>ALAT KEDOKTERAN</v>
      </c>
      <c r="T737" s="1512">
        <f t="shared" si="278"/>
        <v>5</v>
      </c>
      <c r="U737" s="1608">
        <f t="shared" si="279"/>
        <v>35315099.527936958</v>
      </c>
      <c r="V737" s="1514"/>
      <c r="W737" s="1609"/>
      <c r="X737" s="1609"/>
      <c r="Y737" s="1609"/>
      <c r="Z737" s="1609"/>
      <c r="AA737" s="1609">
        <f t="shared" si="280"/>
        <v>35315099.527936958</v>
      </c>
      <c r="AB737" s="1609">
        <f t="shared" si="281"/>
        <v>35315099.527936958</v>
      </c>
      <c r="AC737" s="1513">
        <f t="shared" si="282"/>
        <v>35315099.527936958</v>
      </c>
      <c r="AD737" s="1515">
        <v>2017</v>
      </c>
      <c r="AE737" s="1552">
        <f t="shared" si="283"/>
        <v>70630199.05587393</v>
      </c>
      <c r="AF737" s="1516"/>
      <c r="AG737" s="1550">
        <f t="shared" si="276"/>
        <v>35315099.527936958</v>
      </c>
      <c r="AH737" s="1546">
        <f t="shared" si="277"/>
        <v>70630199.055873916</v>
      </c>
      <c r="AI737" s="1546">
        <f t="shared" si="277"/>
        <v>105945298.58381087</v>
      </c>
      <c r="AJ737" s="1518"/>
      <c r="AK737" s="1518"/>
      <c r="AL737" s="1518"/>
      <c r="AM737" s="1518"/>
      <c r="AN737" s="1518"/>
      <c r="AO737" s="1518"/>
      <c r="AP737" s="1518"/>
    </row>
    <row r="738" spans="1:42" s="1520" customFormat="1" ht="38" customHeight="1">
      <c r="A738" s="1563"/>
      <c r="B738" s="1337" t="s">
        <v>2279</v>
      </c>
      <c r="C738" s="1335" t="s">
        <v>2288</v>
      </c>
      <c r="D738" s="1578" t="s">
        <v>999</v>
      </c>
      <c r="E738" s="1336"/>
      <c r="F738" s="1362"/>
      <c r="G738" s="1362"/>
      <c r="H738" s="1337">
        <v>2017</v>
      </c>
      <c r="I738" s="1569"/>
      <c r="J738" s="1362"/>
      <c r="K738" s="1362"/>
      <c r="L738" s="1362"/>
      <c r="M738" s="1362"/>
      <c r="N738" s="1337" t="s">
        <v>204</v>
      </c>
      <c r="O738" s="1631">
        <v>24032345.708072592</v>
      </c>
      <c r="P738" s="1629"/>
      <c r="Q738" s="1623"/>
      <c r="R738" s="1615" t="s">
        <v>2332</v>
      </c>
      <c r="S738" s="1512" t="str">
        <f t="shared" si="274"/>
        <v>ALAT KEDOKTERAN</v>
      </c>
      <c r="T738" s="1512">
        <f t="shared" si="278"/>
        <v>5</v>
      </c>
      <c r="U738" s="1608">
        <f t="shared" si="279"/>
        <v>4806469.1416145181</v>
      </c>
      <c r="V738" s="1514"/>
      <c r="W738" s="1609"/>
      <c r="X738" s="1609"/>
      <c r="Y738" s="1609"/>
      <c r="Z738" s="1609"/>
      <c r="AA738" s="1609">
        <f t="shared" si="280"/>
        <v>4806469.1416145181</v>
      </c>
      <c r="AB738" s="1609">
        <f t="shared" si="281"/>
        <v>4806469.1416145181</v>
      </c>
      <c r="AC738" s="1513">
        <f t="shared" si="282"/>
        <v>4806469.1416145181</v>
      </c>
      <c r="AD738" s="1515">
        <v>2017</v>
      </c>
      <c r="AE738" s="1552">
        <f t="shared" si="283"/>
        <v>9612938.2832290381</v>
      </c>
      <c r="AF738" s="1516"/>
      <c r="AG738" s="1550">
        <f t="shared" si="276"/>
        <v>4806469.1416145181</v>
      </c>
      <c r="AH738" s="1546">
        <f t="shared" si="277"/>
        <v>9612938.2832290363</v>
      </c>
      <c r="AI738" s="1546">
        <f t="shared" si="277"/>
        <v>14419407.424843553</v>
      </c>
      <c r="AJ738" s="1518"/>
      <c r="AK738" s="1518"/>
      <c r="AL738" s="1518"/>
      <c r="AM738" s="1518"/>
      <c r="AN738" s="1518"/>
      <c r="AO738" s="1518"/>
      <c r="AP738" s="1518"/>
    </row>
    <row r="739" spans="1:42" s="1520" customFormat="1" ht="38" customHeight="1">
      <c r="A739" s="1563"/>
      <c r="B739" s="1337" t="s">
        <v>2263</v>
      </c>
      <c r="C739" s="1335" t="s">
        <v>2289</v>
      </c>
      <c r="D739" s="1578" t="s">
        <v>732</v>
      </c>
      <c r="E739" s="1336"/>
      <c r="F739" s="1362"/>
      <c r="G739" s="1362"/>
      <c r="H739" s="1337">
        <v>2017</v>
      </c>
      <c r="I739" s="1569"/>
      <c r="J739" s="1362"/>
      <c r="K739" s="1362"/>
      <c r="L739" s="1362"/>
      <c r="M739" s="1362"/>
      <c r="N739" s="1337" t="s">
        <v>204</v>
      </c>
      <c r="O739" s="1631">
        <v>205548971.34935257</v>
      </c>
      <c r="P739" s="1629"/>
      <c r="Q739" s="1623" t="s">
        <v>3530</v>
      </c>
      <c r="R739" s="1615" t="s">
        <v>2332</v>
      </c>
      <c r="S739" s="1512" t="str">
        <f t="shared" si="274"/>
        <v>ALAT KEDOKTERAN</v>
      </c>
      <c r="T739" s="1512">
        <f t="shared" si="278"/>
        <v>5</v>
      </c>
      <c r="U739" s="1608">
        <f t="shared" si="279"/>
        <v>41109794.269870512</v>
      </c>
      <c r="V739" s="1514"/>
      <c r="W739" s="1609"/>
      <c r="X739" s="1609"/>
      <c r="Y739" s="1609"/>
      <c r="Z739" s="1609"/>
      <c r="AA739" s="1609">
        <f t="shared" si="280"/>
        <v>41109794.269870512</v>
      </c>
      <c r="AB739" s="1609">
        <f t="shared" si="281"/>
        <v>41109794.269870512</v>
      </c>
      <c r="AC739" s="1513">
        <f t="shared" si="282"/>
        <v>41109794.269870512</v>
      </c>
      <c r="AD739" s="1515">
        <v>2017</v>
      </c>
      <c r="AE739" s="1552">
        <f t="shared" si="283"/>
        <v>82219588.539741039</v>
      </c>
      <c r="AF739" s="1516"/>
      <c r="AG739" s="1550">
        <f t="shared" si="276"/>
        <v>41109794.269870512</v>
      </c>
      <c r="AH739" s="1546">
        <f t="shared" si="277"/>
        <v>82219588.539741024</v>
      </c>
      <c r="AI739" s="1546">
        <f t="shared" si="277"/>
        <v>123329382.80961153</v>
      </c>
      <c r="AJ739" s="1518"/>
      <c r="AK739" s="1518"/>
      <c r="AL739" s="1518"/>
      <c r="AM739" s="1518"/>
      <c r="AN739" s="1518"/>
      <c r="AO739" s="1518"/>
      <c r="AP739" s="1518"/>
    </row>
    <row r="740" spans="1:42" s="1520" customFormat="1" ht="38" customHeight="1">
      <c r="A740" s="1563"/>
      <c r="B740" s="1337" t="s">
        <v>2263</v>
      </c>
      <c r="C740" s="1335" t="s">
        <v>2290</v>
      </c>
      <c r="D740" s="1578" t="s">
        <v>732</v>
      </c>
      <c r="E740" s="1336"/>
      <c r="F740" s="1362"/>
      <c r="G740" s="1362"/>
      <c r="H740" s="1337">
        <v>2017</v>
      </c>
      <c r="I740" s="1569"/>
      <c r="J740" s="1362"/>
      <c r="K740" s="1362"/>
      <c r="L740" s="1362"/>
      <c r="M740" s="1362"/>
      <c r="N740" s="1337" t="s">
        <v>204</v>
      </c>
      <c r="O740" s="1631">
        <v>404644645.89962572</v>
      </c>
      <c r="P740" s="1629"/>
      <c r="Q740" s="1623" t="s">
        <v>3530</v>
      </c>
      <c r="R740" s="1615" t="s">
        <v>2332</v>
      </c>
      <c r="S740" s="1512" t="str">
        <f t="shared" si="274"/>
        <v>ALAT KEDOKTERAN</v>
      </c>
      <c r="T740" s="1512">
        <f t="shared" si="278"/>
        <v>5</v>
      </c>
      <c r="U740" s="1608">
        <f t="shared" si="279"/>
        <v>80928929.179925144</v>
      </c>
      <c r="V740" s="1514"/>
      <c r="W740" s="1609"/>
      <c r="X740" s="1609"/>
      <c r="Y740" s="1609"/>
      <c r="Z740" s="1609"/>
      <c r="AA740" s="1609">
        <f t="shared" si="280"/>
        <v>80928929.179925144</v>
      </c>
      <c r="AB740" s="1609">
        <f t="shared" si="281"/>
        <v>80928929.179925144</v>
      </c>
      <c r="AC740" s="1513">
        <f t="shared" si="282"/>
        <v>80928929.179925144</v>
      </c>
      <c r="AD740" s="1515">
        <v>2017</v>
      </c>
      <c r="AE740" s="1552">
        <f t="shared" si="283"/>
        <v>161857858.35985029</v>
      </c>
      <c r="AF740" s="1516"/>
      <c r="AG740" s="1550">
        <f t="shared" si="276"/>
        <v>80928929.179925144</v>
      </c>
      <c r="AH740" s="1546">
        <f t="shared" si="277"/>
        <v>161857858.35985029</v>
      </c>
      <c r="AI740" s="1546">
        <f t="shared" si="277"/>
        <v>242786787.53977543</v>
      </c>
      <c r="AJ740" s="1518"/>
      <c r="AK740" s="1518"/>
      <c r="AL740" s="1518"/>
      <c r="AM740" s="1518"/>
      <c r="AN740" s="1518"/>
      <c r="AO740" s="1518"/>
      <c r="AP740" s="1518"/>
    </row>
    <row r="741" spans="1:42" s="1520" customFormat="1" ht="38" customHeight="1">
      <c r="A741" s="1563"/>
      <c r="B741" s="1337" t="s">
        <v>2263</v>
      </c>
      <c r="C741" s="1335" t="s">
        <v>2291</v>
      </c>
      <c r="D741" s="1578" t="s">
        <v>732</v>
      </c>
      <c r="E741" s="1336"/>
      <c r="F741" s="1362"/>
      <c r="G741" s="1362"/>
      <c r="H741" s="1337">
        <v>2017</v>
      </c>
      <c r="I741" s="1569"/>
      <c r="J741" s="1362"/>
      <c r="K741" s="1362"/>
      <c r="L741" s="1362"/>
      <c r="M741" s="1362"/>
      <c r="N741" s="1337" t="s">
        <v>204</v>
      </c>
      <c r="O741" s="1631">
        <v>838999050</v>
      </c>
      <c r="P741" s="1629"/>
      <c r="Q741" s="1623" t="s">
        <v>3530</v>
      </c>
      <c r="R741" s="1615" t="s">
        <v>2332</v>
      </c>
      <c r="S741" s="1512" t="str">
        <f t="shared" si="274"/>
        <v>ALAT KEDOKTERAN</v>
      </c>
      <c r="T741" s="1512">
        <f t="shared" si="278"/>
        <v>5</v>
      </c>
      <c r="U741" s="1608">
        <f t="shared" si="279"/>
        <v>167799810</v>
      </c>
      <c r="V741" s="1514"/>
      <c r="W741" s="1609"/>
      <c r="X741" s="1609"/>
      <c r="Y741" s="1609"/>
      <c r="Z741" s="1609"/>
      <c r="AA741" s="1609">
        <f t="shared" si="280"/>
        <v>167799810</v>
      </c>
      <c r="AB741" s="1609">
        <f t="shared" si="281"/>
        <v>167799810</v>
      </c>
      <c r="AC741" s="1513">
        <f t="shared" si="282"/>
        <v>167799810</v>
      </c>
      <c r="AD741" s="1515">
        <v>2017</v>
      </c>
      <c r="AE741" s="1552">
        <f t="shared" si="283"/>
        <v>335599620</v>
      </c>
      <c r="AF741" s="1516"/>
      <c r="AG741" s="1550">
        <f t="shared" si="276"/>
        <v>167799810</v>
      </c>
      <c r="AH741" s="1546">
        <f t="shared" si="277"/>
        <v>335599620</v>
      </c>
      <c r="AI741" s="1546">
        <f t="shared" si="277"/>
        <v>503399430</v>
      </c>
      <c r="AJ741" s="1518"/>
      <c r="AK741" s="1518"/>
      <c r="AL741" s="1518"/>
      <c r="AM741" s="1518"/>
      <c r="AN741" s="1518"/>
      <c r="AO741" s="1518"/>
      <c r="AP741" s="1518"/>
    </row>
    <row r="742" spans="1:42" s="1520" customFormat="1" ht="38" customHeight="1">
      <c r="A742" s="1563"/>
      <c r="B742" s="1337" t="s">
        <v>2292</v>
      </c>
      <c r="C742" s="1335" t="s">
        <v>2293</v>
      </c>
      <c r="D742" s="1578" t="s">
        <v>732</v>
      </c>
      <c r="E742" s="1336"/>
      <c r="F742" s="1362"/>
      <c r="G742" s="1362"/>
      <c r="H742" s="1337">
        <v>2017</v>
      </c>
      <c r="I742" s="1569"/>
      <c r="J742" s="1362"/>
      <c r="K742" s="1362"/>
      <c r="L742" s="1362"/>
      <c r="M742" s="1362"/>
      <c r="N742" s="1337" t="s">
        <v>204</v>
      </c>
      <c r="O742" s="1631">
        <v>30611482</v>
      </c>
      <c r="P742" s="1629"/>
      <c r="Q742" s="1623"/>
      <c r="R742" s="1615" t="s">
        <v>2332</v>
      </c>
      <c r="S742" s="1512" t="str">
        <f t="shared" si="274"/>
        <v>ALAT KEDOKTERAN</v>
      </c>
      <c r="T742" s="1512">
        <f t="shared" si="278"/>
        <v>5</v>
      </c>
      <c r="U742" s="1608">
        <f t="shared" si="279"/>
        <v>6122296.4000000004</v>
      </c>
      <c r="V742" s="1514"/>
      <c r="W742" s="1609"/>
      <c r="X742" s="1609"/>
      <c r="Y742" s="1609"/>
      <c r="Z742" s="1609"/>
      <c r="AA742" s="1609">
        <f t="shared" si="280"/>
        <v>6122296.4000000004</v>
      </c>
      <c r="AB742" s="1609">
        <f t="shared" si="281"/>
        <v>6122296.4000000004</v>
      </c>
      <c r="AC742" s="1513">
        <f t="shared" si="282"/>
        <v>6122296.4000000004</v>
      </c>
      <c r="AD742" s="1515">
        <v>2017</v>
      </c>
      <c r="AE742" s="1552">
        <f t="shared" si="283"/>
        <v>12244592.799999997</v>
      </c>
      <c r="AF742" s="1516"/>
      <c r="AG742" s="1550">
        <f t="shared" si="276"/>
        <v>6122296.4000000004</v>
      </c>
      <c r="AH742" s="1546">
        <f t="shared" si="277"/>
        <v>12244592.800000001</v>
      </c>
      <c r="AI742" s="1546">
        <f t="shared" si="277"/>
        <v>18366889.200000003</v>
      </c>
      <c r="AJ742" s="1518"/>
      <c r="AK742" s="1518"/>
      <c r="AL742" s="1518"/>
      <c r="AM742" s="1518"/>
      <c r="AN742" s="1518"/>
      <c r="AO742" s="1518"/>
      <c r="AP742" s="1518"/>
    </row>
    <row r="743" spans="1:42" s="1520" customFormat="1" ht="38" customHeight="1">
      <c r="A743" s="1563"/>
      <c r="B743" s="1337" t="s">
        <v>2292</v>
      </c>
      <c r="C743" s="1335" t="s">
        <v>2293</v>
      </c>
      <c r="D743" s="1578" t="s">
        <v>732</v>
      </c>
      <c r="E743" s="1336"/>
      <c r="F743" s="1362"/>
      <c r="G743" s="1362"/>
      <c r="H743" s="1337">
        <v>2017</v>
      </c>
      <c r="I743" s="1569"/>
      <c r="J743" s="1362"/>
      <c r="K743" s="1362"/>
      <c r="L743" s="1362"/>
      <c r="M743" s="1362"/>
      <c r="N743" s="1337" t="s">
        <v>204</v>
      </c>
      <c r="O743" s="1631">
        <v>100509320</v>
      </c>
      <c r="P743" s="1629"/>
      <c r="Q743" s="1623"/>
      <c r="R743" s="1615" t="s">
        <v>2332</v>
      </c>
      <c r="S743" s="1512" t="str">
        <f t="shared" si="274"/>
        <v>ALAT KEDOKTERAN</v>
      </c>
      <c r="T743" s="1512">
        <f t="shared" si="278"/>
        <v>5</v>
      </c>
      <c r="U743" s="1608">
        <f t="shared" si="279"/>
        <v>20101864</v>
      </c>
      <c r="V743" s="1514"/>
      <c r="W743" s="1609"/>
      <c r="X743" s="1609"/>
      <c r="Y743" s="1609"/>
      <c r="Z743" s="1609"/>
      <c r="AA743" s="1609">
        <f t="shared" si="280"/>
        <v>20101864</v>
      </c>
      <c r="AB743" s="1609">
        <f t="shared" si="281"/>
        <v>20101864</v>
      </c>
      <c r="AC743" s="1513">
        <f t="shared" si="282"/>
        <v>20101864</v>
      </c>
      <c r="AD743" s="1515">
        <v>2017</v>
      </c>
      <c r="AE743" s="1552">
        <f t="shared" si="283"/>
        <v>40203728</v>
      </c>
      <c r="AF743" s="1516"/>
      <c r="AG743" s="1550">
        <f t="shared" si="276"/>
        <v>20101864</v>
      </c>
      <c r="AH743" s="1546">
        <f t="shared" si="277"/>
        <v>40203728</v>
      </c>
      <c r="AI743" s="1546">
        <f t="shared" si="277"/>
        <v>60305592</v>
      </c>
      <c r="AJ743" s="1518"/>
      <c r="AK743" s="1518"/>
      <c r="AL743" s="1518"/>
      <c r="AM743" s="1518"/>
      <c r="AN743" s="1518"/>
      <c r="AO743" s="1518"/>
      <c r="AP743" s="1518"/>
    </row>
    <row r="744" spans="1:42" s="1520" customFormat="1" ht="38" customHeight="1">
      <c r="A744" s="1563"/>
      <c r="B744" s="1337" t="s">
        <v>2292</v>
      </c>
      <c r="C744" s="1335" t="s">
        <v>2293</v>
      </c>
      <c r="D744" s="1578" t="s">
        <v>732</v>
      </c>
      <c r="E744" s="1336"/>
      <c r="F744" s="1362"/>
      <c r="G744" s="1362"/>
      <c r="H744" s="1337">
        <v>2017</v>
      </c>
      <c r="I744" s="1569"/>
      <c r="J744" s="1362"/>
      <c r="K744" s="1362"/>
      <c r="L744" s="1362"/>
      <c r="M744" s="1362"/>
      <c r="N744" s="1337" t="s">
        <v>204</v>
      </c>
      <c r="O744" s="1631">
        <v>41431412</v>
      </c>
      <c r="P744" s="1629"/>
      <c r="Q744" s="1623"/>
      <c r="R744" s="1615" t="s">
        <v>2332</v>
      </c>
      <c r="S744" s="1512" t="str">
        <f t="shared" si="274"/>
        <v>ALAT KEDOKTERAN</v>
      </c>
      <c r="T744" s="1512">
        <f t="shared" si="278"/>
        <v>5</v>
      </c>
      <c r="U744" s="1608">
        <f t="shared" si="279"/>
        <v>8286282.4000000004</v>
      </c>
      <c r="V744" s="1514"/>
      <c r="W744" s="1609"/>
      <c r="X744" s="1609"/>
      <c r="Y744" s="1609"/>
      <c r="Z744" s="1609"/>
      <c r="AA744" s="1609">
        <f t="shared" si="280"/>
        <v>8286282.4000000004</v>
      </c>
      <c r="AB744" s="1609">
        <f t="shared" si="281"/>
        <v>8286282.4000000004</v>
      </c>
      <c r="AC744" s="1513">
        <f t="shared" si="282"/>
        <v>8286282.4000000004</v>
      </c>
      <c r="AD744" s="1515">
        <v>2017</v>
      </c>
      <c r="AE744" s="1552">
        <f t="shared" si="283"/>
        <v>16572564.799999997</v>
      </c>
      <c r="AF744" s="1516"/>
      <c r="AG744" s="1550">
        <f t="shared" si="276"/>
        <v>8286282.4000000004</v>
      </c>
      <c r="AH744" s="1546">
        <f t="shared" si="277"/>
        <v>16572564.800000001</v>
      </c>
      <c r="AI744" s="1546">
        <f t="shared" si="277"/>
        <v>24858847.200000003</v>
      </c>
      <c r="AJ744" s="1518"/>
      <c r="AK744" s="1518"/>
      <c r="AL744" s="1518"/>
      <c r="AM744" s="1518"/>
      <c r="AN744" s="1518"/>
      <c r="AO744" s="1518"/>
      <c r="AP744" s="1518"/>
    </row>
    <row r="745" spans="1:42" s="1520" customFormat="1" ht="38" customHeight="1">
      <c r="A745" s="1563"/>
      <c r="B745" s="1337" t="s">
        <v>2294</v>
      </c>
      <c r="C745" s="1335" t="s">
        <v>312</v>
      </c>
      <c r="D745" s="1578" t="s">
        <v>732</v>
      </c>
      <c r="E745" s="1336"/>
      <c r="F745" s="1362"/>
      <c r="G745" s="1362"/>
      <c r="H745" s="1337">
        <v>2017</v>
      </c>
      <c r="I745" s="1569"/>
      <c r="J745" s="1362"/>
      <c r="K745" s="1362"/>
      <c r="L745" s="1362"/>
      <c r="M745" s="1362"/>
      <c r="N745" s="1337" t="s">
        <v>204</v>
      </c>
      <c r="O745" s="1631">
        <v>165774000</v>
      </c>
      <c r="P745" s="1629"/>
      <c r="Q745" s="1623"/>
      <c r="R745" s="1615" t="s">
        <v>2332</v>
      </c>
      <c r="S745" s="1512" t="str">
        <f t="shared" si="274"/>
        <v>ALAT KEDOKTERAN</v>
      </c>
      <c r="T745" s="1512">
        <f t="shared" si="278"/>
        <v>5</v>
      </c>
      <c r="U745" s="1608">
        <f t="shared" si="279"/>
        <v>33154800</v>
      </c>
      <c r="V745" s="1514"/>
      <c r="W745" s="1609"/>
      <c r="X745" s="1609"/>
      <c r="Y745" s="1609"/>
      <c r="Z745" s="1609"/>
      <c r="AA745" s="1609">
        <f t="shared" si="280"/>
        <v>33154800</v>
      </c>
      <c r="AB745" s="1609">
        <f t="shared" si="281"/>
        <v>33154800</v>
      </c>
      <c r="AC745" s="1513">
        <f t="shared" si="282"/>
        <v>33154800</v>
      </c>
      <c r="AD745" s="1515">
        <v>2017</v>
      </c>
      <c r="AE745" s="1552">
        <f t="shared" si="283"/>
        <v>66309600</v>
      </c>
      <c r="AF745" s="1516"/>
      <c r="AG745" s="1550">
        <f t="shared" si="276"/>
        <v>33154800</v>
      </c>
      <c r="AH745" s="1546">
        <f t="shared" si="277"/>
        <v>66309600</v>
      </c>
      <c r="AI745" s="1546">
        <f t="shared" si="277"/>
        <v>99464400</v>
      </c>
      <c r="AJ745" s="1518"/>
      <c r="AK745" s="1518"/>
      <c r="AL745" s="1518"/>
      <c r="AM745" s="1518"/>
      <c r="AN745" s="1518"/>
      <c r="AO745" s="1518"/>
      <c r="AP745" s="1518"/>
    </row>
    <row r="746" spans="1:42" s="1520" customFormat="1" ht="38" customHeight="1">
      <c r="A746" s="1563"/>
      <c r="B746" s="1337" t="s">
        <v>2263</v>
      </c>
      <c r="C746" s="1335" t="s">
        <v>2295</v>
      </c>
      <c r="D746" s="1578" t="s">
        <v>732</v>
      </c>
      <c r="E746" s="1336"/>
      <c r="F746" s="1362"/>
      <c r="G746" s="1362"/>
      <c r="H746" s="1337">
        <v>2017</v>
      </c>
      <c r="I746" s="1569"/>
      <c r="J746" s="1362"/>
      <c r="K746" s="1362"/>
      <c r="L746" s="1362"/>
      <c r="M746" s="1362"/>
      <c r="N746" s="1337" t="s">
        <v>204</v>
      </c>
      <c r="O746" s="1631">
        <v>50407670</v>
      </c>
      <c r="P746" s="1629"/>
      <c r="Q746" s="1623" t="s">
        <v>3530</v>
      </c>
      <c r="R746" s="1615" t="s">
        <v>2332</v>
      </c>
      <c r="S746" s="1512" t="str">
        <f t="shared" si="274"/>
        <v>ALAT KEDOKTERAN</v>
      </c>
      <c r="T746" s="1512">
        <f t="shared" si="278"/>
        <v>5</v>
      </c>
      <c r="U746" s="1608">
        <f t="shared" si="279"/>
        <v>10081534</v>
      </c>
      <c r="V746" s="1514"/>
      <c r="W746" s="1609"/>
      <c r="X746" s="1609"/>
      <c r="Y746" s="1609"/>
      <c r="Z746" s="1609"/>
      <c r="AA746" s="1609">
        <f t="shared" si="280"/>
        <v>10081534</v>
      </c>
      <c r="AB746" s="1609">
        <f t="shared" si="281"/>
        <v>10081534</v>
      </c>
      <c r="AC746" s="1513">
        <f t="shared" si="282"/>
        <v>10081534</v>
      </c>
      <c r="AD746" s="1515">
        <v>2017</v>
      </c>
      <c r="AE746" s="1552">
        <f t="shared" si="283"/>
        <v>20163068</v>
      </c>
      <c r="AF746" s="1516"/>
      <c r="AG746" s="1550">
        <f t="shared" si="276"/>
        <v>10081534</v>
      </c>
      <c r="AH746" s="1546">
        <f t="shared" si="277"/>
        <v>20163068</v>
      </c>
      <c r="AI746" s="1546">
        <f t="shared" si="277"/>
        <v>30244602</v>
      </c>
      <c r="AJ746" s="1518"/>
      <c r="AK746" s="1518"/>
      <c r="AL746" s="1518"/>
      <c r="AM746" s="1518"/>
      <c r="AN746" s="1518"/>
      <c r="AO746" s="1518"/>
      <c r="AP746" s="1518"/>
    </row>
    <row r="747" spans="1:42" s="1520" customFormat="1" ht="38" customHeight="1">
      <c r="A747" s="1563"/>
      <c r="B747" s="1337" t="s">
        <v>2294</v>
      </c>
      <c r="C747" s="1335" t="s">
        <v>312</v>
      </c>
      <c r="D747" s="1578" t="s">
        <v>732</v>
      </c>
      <c r="E747" s="1336"/>
      <c r="F747" s="1362"/>
      <c r="G747" s="1362"/>
      <c r="H747" s="1337">
        <v>2017</v>
      </c>
      <c r="I747" s="1569"/>
      <c r="J747" s="1362"/>
      <c r="K747" s="1362"/>
      <c r="L747" s="1362"/>
      <c r="M747" s="1362"/>
      <c r="N747" s="1337" t="s">
        <v>204</v>
      </c>
      <c r="O747" s="1631">
        <v>165774000</v>
      </c>
      <c r="P747" s="1629"/>
      <c r="Q747" s="1623"/>
      <c r="R747" s="1615" t="s">
        <v>2332</v>
      </c>
      <c r="S747" s="1512" t="str">
        <f t="shared" si="274"/>
        <v>ALAT KEDOKTERAN</v>
      </c>
      <c r="T747" s="1512">
        <f t="shared" si="278"/>
        <v>5</v>
      </c>
      <c r="U747" s="1608">
        <f t="shared" si="279"/>
        <v>33154800</v>
      </c>
      <c r="V747" s="1514"/>
      <c r="W747" s="1609"/>
      <c r="X747" s="1609"/>
      <c r="Y747" s="1609"/>
      <c r="Z747" s="1609"/>
      <c r="AA747" s="1609">
        <f t="shared" si="280"/>
        <v>33154800</v>
      </c>
      <c r="AB747" s="1609">
        <f t="shared" si="281"/>
        <v>33154800</v>
      </c>
      <c r="AC747" s="1513">
        <f t="shared" si="282"/>
        <v>33154800</v>
      </c>
      <c r="AD747" s="1515">
        <v>2017</v>
      </c>
      <c r="AE747" s="1552">
        <f t="shared" si="283"/>
        <v>66309600</v>
      </c>
      <c r="AF747" s="1516"/>
      <c r="AG747" s="1550">
        <f t="shared" si="276"/>
        <v>33154800</v>
      </c>
      <c r="AH747" s="1546">
        <f t="shared" si="277"/>
        <v>66309600</v>
      </c>
      <c r="AI747" s="1546">
        <f t="shared" si="277"/>
        <v>99464400</v>
      </c>
      <c r="AJ747" s="1518"/>
      <c r="AK747" s="1518"/>
      <c r="AL747" s="1518"/>
      <c r="AM747" s="1518"/>
      <c r="AN747" s="1518"/>
      <c r="AO747" s="1518"/>
      <c r="AP747" s="1518"/>
    </row>
    <row r="748" spans="1:42" s="1520" customFormat="1" ht="38" customHeight="1">
      <c r="A748" s="1563"/>
      <c r="B748" s="1337" t="s">
        <v>2901</v>
      </c>
      <c r="C748" s="1335" t="s">
        <v>337</v>
      </c>
      <c r="D748" s="1578" t="s">
        <v>732</v>
      </c>
      <c r="E748" s="1336"/>
      <c r="F748" s="1362"/>
      <c r="G748" s="1362"/>
      <c r="H748" s="1337">
        <v>2017</v>
      </c>
      <c r="I748" s="1569"/>
      <c r="J748" s="1362"/>
      <c r="K748" s="1362"/>
      <c r="L748" s="1362"/>
      <c r="M748" s="1362"/>
      <c r="N748" s="1337" t="s">
        <v>204</v>
      </c>
      <c r="O748" s="1631">
        <v>43666666</v>
      </c>
      <c r="P748" s="1629"/>
      <c r="Q748" s="1623"/>
      <c r="R748" s="1615" t="s">
        <v>2332</v>
      </c>
      <c r="S748" s="1512" t="str">
        <f t="shared" si="274"/>
        <v>ALAT KEDOKTERAN</v>
      </c>
      <c r="T748" s="1512">
        <f t="shared" si="278"/>
        <v>5</v>
      </c>
      <c r="U748" s="1608">
        <f t="shared" si="279"/>
        <v>8733333.1999999993</v>
      </c>
      <c r="V748" s="1514"/>
      <c r="W748" s="1609"/>
      <c r="X748" s="1609"/>
      <c r="Y748" s="1609"/>
      <c r="Z748" s="1609"/>
      <c r="AA748" s="1609">
        <f t="shared" si="280"/>
        <v>8733333.1999999993</v>
      </c>
      <c r="AB748" s="1609">
        <f t="shared" si="281"/>
        <v>8733333.1999999993</v>
      </c>
      <c r="AC748" s="1513">
        <f t="shared" ref="AC748:AC779" si="284">IF(O748=W748+X748+Y748+AA748+AB748+Z748,0,U748)</f>
        <v>8733333.1999999993</v>
      </c>
      <c r="AD748" s="1515">
        <v>2017</v>
      </c>
      <c r="AE748" s="1552">
        <f t="shared" si="283"/>
        <v>17466666.400000002</v>
      </c>
      <c r="AF748" s="1516"/>
      <c r="AG748" s="1550">
        <f t="shared" si="276"/>
        <v>8733333.1999999993</v>
      </c>
      <c r="AH748" s="1546">
        <f t="shared" si="277"/>
        <v>17466666.399999999</v>
      </c>
      <c r="AI748" s="1546">
        <f t="shared" si="277"/>
        <v>26199999.599999998</v>
      </c>
      <c r="AJ748" s="1518"/>
      <c r="AK748" s="1518"/>
      <c r="AL748" s="1518"/>
      <c r="AM748" s="1518"/>
      <c r="AN748" s="1518"/>
      <c r="AO748" s="1518"/>
      <c r="AP748" s="1518"/>
    </row>
    <row r="749" spans="1:42" s="1520" customFormat="1" ht="38" customHeight="1">
      <c r="A749" s="1563"/>
      <c r="B749" s="1337" t="s">
        <v>2263</v>
      </c>
      <c r="C749" s="1335" t="s">
        <v>2297</v>
      </c>
      <c r="D749" s="1578" t="s">
        <v>732</v>
      </c>
      <c r="E749" s="1336"/>
      <c r="F749" s="1362"/>
      <c r="G749" s="1362"/>
      <c r="H749" s="1337">
        <v>2017</v>
      </c>
      <c r="I749" s="1569"/>
      <c r="J749" s="1362"/>
      <c r="K749" s="1362"/>
      <c r="L749" s="1362"/>
      <c r="M749" s="1362"/>
      <c r="N749" s="1337" t="s">
        <v>204</v>
      </c>
      <c r="O749" s="1631">
        <v>35500000</v>
      </c>
      <c r="P749" s="1629"/>
      <c r="Q749" s="1539" t="s">
        <v>3530</v>
      </c>
      <c r="R749" s="1615" t="s">
        <v>2332</v>
      </c>
      <c r="S749" s="1512" t="str">
        <f t="shared" si="274"/>
        <v>ALAT KEDOKTERAN</v>
      </c>
      <c r="T749" s="1512">
        <f t="shared" si="278"/>
        <v>5</v>
      </c>
      <c r="U749" s="1608">
        <f t="shared" si="279"/>
        <v>7100000</v>
      </c>
      <c r="V749" s="1514"/>
      <c r="W749" s="1609"/>
      <c r="X749" s="1609"/>
      <c r="Y749" s="1609"/>
      <c r="Z749" s="1609"/>
      <c r="AA749" s="1609">
        <f t="shared" si="280"/>
        <v>7100000</v>
      </c>
      <c r="AB749" s="1609">
        <f t="shared" si="281"/>
        <v>7100000</v>
      </c>
      <c r="AC749" s="1513">
        <f t="shared" si="284"/>
        <v>7100000</v>
      </c>
      <c r="AD749" s="1515">
        <v>2017</v>
      </c>
      <c r="AE749" s="1552">
        <f t="shared" si="283"/>
        <v>14200000</v>
      </c>
      <c r="AF749" s="1516"/>
      <c r="AG749" s="1550">
        <f t="shared" si="276"/>
        <v>7100000</v>
      </c>
      <c r="AH749" s="1546">
        <f t="shared" si="277"/>
        <v>14200000</v>
      </c>
      <c r="AI749" s="1546">
        <f t="shared" si="277"/>
        <v>21300000</v>
      </c>
      <c r="AJ749" s="1518"/>
      <c r="AK749" s="1518"/>
      <c r="AL749" s="1518"/>
      <c r="AM749" s="1518"/>
      <c r="AN749" s="1518"/>
      <c r="AO749" s="1518"/>
      <c r="AP749" s="1518"/>
    </row>
    <row r="750" spans="1:42" s="1520" customFormat="1" ht="38" customHeight="1">
      <c r="A750" s="1563"/>
      <c r="B750" s="1337" t="s">
        <v>2263</v>
      </c>
      <c r="C750" s="1335" t="s">
        <v>2295</v>
      </c>
      <c r="D750" s="1578" t="s">
        <v>733</v>
      </c>
      <c r="E750" s="1336"/>
      <c r="F750" s="1362"/>
      <c r="G750" s="1362"/>
      <c r="H750" s="1337">
        <v>2017</v>
      </c>
      <c r="I750" s="1569"/>
      <c r="J750" s="1362"/>
      <c r="K750" s="1362"/>
      <c r="L750" s="1362"/>
      <c r="M750" s="1362"/>
      <c r="N750" s="1337" t="s">
        <v>204</v>
      </c>
      <c r="O750" s="1631">
        <v>100815340</v>
      </c>
      <c r="P750" s="1629"/>
      <c r="Q750" s="1623" t="s">
        <v>3530</v>
      </c>
      <c r="R750" s="1615" t="s">
        <v>2332</v>
      </c>
      <c r="S750" s="1512" t="str">
        <f t="shared" si="274"/>
        <v>ALAT KEDOKTERAN</v>
      </c>
      <c r="T750" s="1512">
        <f t="shared" si="278"/>
        <v>5</v>
      </c>
      <c r="U750" s="1608">
        <f t="shared" si="279"/>
        <v>20163068</v>
      </c>
      <c r="V750" s="1514"/>
      <c r="W750" s="1609"/>
      <c r="X750" s="1609"/>
      <c r="Y750" s="1609"/>
      <c r="Z750" s="1609"/>
      <c r="AA750" s="1609">
        <f t="shared" si="280"/>
        <v>20163068</v>
      </c>
      <c r="AB750" s="1609">
        <f t="shared" si="281"/>
        <v>20163068</v>
      </c>
      <c r="AC750" s="1513">
        <f t="shared" si="284"/>
        <v>20163068</v>
      </c>
      <c r="AD750" s="1515">
        <v>2017</v>
      </c>
      <c r="AE750" s="1552">
        <f t="shared" si="283"/>
        <v>40326136</v>
      </c>
      <c r="AF750" s="1516"/>
      <c r="AG750" s="1550">
        <f t="shared" si="276"/>
        <v>20163068</v>
      </c>
      <c r="AH750" s="1546">
        <f t="shared" si="277"/>
        <v>40326136</v>
      </c>
      <c r="AI750" s="1546">
        <f t="shared" si="277"/>
        <v>60489204</v>
      </c>
      <c r="AJ750" s="1518"/>
      <c r="AK750" s="1518"/>
      <c r="AL750" s="1518"/>
      <c r="AM750" s="1518"/>
      <c r="AN750" s="1518"/>
      <c r="AO750" s="1518"/>
      <c r="AP750" s="1518"/>
    </row>
    <row r="751" spans="1:42" s="1520" customFormat="1" ht="38" customHeight="1">
      <c r="A751" s="1563"/>
      <c r="B751" s="1337" t="s">
        <v>2901</v>
      </c>
      <c r="C751" s="1335" t="s">
        <v>337</v>
      </c>
      <c r="D751" s="1578" t="s">
        <v>733</v>
      </c>
      <c r="E751" s="1336"/>
      <c r="F751" s="1362"/>
      <c r="G751" s="1362"/>
      <c r="H751" s="1337">
        <v>2017</v>
      </c>
      <c r="I751" s="1569"/>
      <c r="J751" s="1362"/>
      <c r="K751" s="1362"/>
      <c r="L751" s="1362"/>
      <c r="M751" s="1362"/>
      <c r="N751" s="1337" t="s">
        <v>204</v>
      </c>
      <c r="O751" s="1631">
        <v>87333334</v>
      </c>
      <c r="P751" s="1629"/>
      <c r="Q751" s="1623"/>
      <c r="R751" s="1615" t="s">
        <v>2332</v>
      </c>
      <c r="S751" s="1512" t="str">
        <f t="shared" si="274"/>
        <v>ALAT KEDOKTERAN</v>
      </c>
      <c r="T751" s="1512">
        <f t="shared" si="278"/>
        <v>5</v>
      </c>
      <c r="U751" s="1608">
        <f t="shared" si="279"/>
        <v>17466666.800000001</v>
      </c>
      <c r="V751" s="1514"/>
      <c r="W751" s="1609"/>
      <c r="X751" s="1609"/>
      <c r="Y751" s="1609"/>
      <c r="Z751" s="1609"/>
      <c r="AA751" s="1609">
        <f t="shared" si="280"/>
        <v>17466666.800000001</v>
      </c>
      <c r="AB751" s="1609">
        <f t="shared" si="281"/>
        <v>17466666.800000001</v>
      </c>
      <c r="AC751" s="1513">
        <f t="shared" si="284"/>
        <v>17466666.800000001</v>
      </c>
      <c r="AD751" s="1515">
        <v>2017</v>
      </c>
      <c r="AE751" s="1552">
        <f t="shared" si="283"/>
        <v>34933333.599999994</v>
      </c>
      <c r="AF751" s="1516"/>
      <c r="AG751" s="1550">
        <f t="shared" si="276"/>
        <v>17466666.800000001</v>
      </c>
      <c r="AH751" s="1546">
        <f t="shared" si="277"/>
        <v>34933333.600000001</v>
      </c>
      <c r="AI751" s="1546">
        <f t="shared" si="277"/>
        <v>52400000.400000006</v>
      </c>
      <c r="AJ751" s="1518"/>
      <c r="AK751" s="1518"/>
      <c r="AL751" s="1518"/>
      <c r="AM751" s="1518"/>
      <c r="AN751" s="1518"/>
      <c r="AO751" s="1518"/>
      <c r="AP751" s="1518"/>
    </row>
    <row r="752" spans="1:42" s="1520" customFormat="1" ht="38" customHeight="1">
      <c r="A752" s="1563"/>
      <c r="B752" s="1337" t="s">
        <v>1021</v>
      </c>
      <c r="C752" s="1335" t="s">
        <v>283</v>
      </c>
      <c r="D752" s="1578" t="s">
        <v>3013</v>
      </c>
      <c r="E752" s="1336"/>
      <c r="F752" s="1362"/>
      <c r="G752" s="1362"/>
      <c r="H752" s="1337">
        <v>2017</v>
      </c>
      <c r="I752" s="1569"/>
      <c r="J752" s="1362"/>
      <c r="K752" s="1362"/>
      <c r="L752" s="1362"/>
      <c r="M752" s="1362"/>
      <c r="N752" s="1337" t="s">
        <v>204</v>
      </c>
      <c r="O752" s="1631">
        <v>14261410</v>
      </c>
      <c r="P752" s="1629"/>
      <c r="Q752" s="1623"/>
      <c r="R752" s="1615" t="s">
        <v>2332</v>
      </c>
      <c r="S752" s="1512" t="str">
        <f t="shared" si="274"/>
        <v>ALAT KEDOKTERAN</v>
      </c>
      <c r="T752" s="1512">
        <f t="shared" si="278"/>
        <v>5</v>
      </c>
      <c r="U752" s="1608">
        <f t="shared" si="279"/>
        <v>2852282</v>
      </c>
      <c r="V752" s="1514"/>
      <c r="W752" s="1609"/>
      <c r="X752" s="1609"/>
      <c r="Y752" s="1609"/>
      <c r="Z752" s="1609"/>
      <c r="AA752" s="1609">
        <f t="shared" si="280"/>
        <v>2852282</v>
      </c>
      <c r="AB752" s="1609">
        <f t="shared" si="281"/>
        <v>2852282</v>
      </c>
      <c r="AC752" s="1513">
        <f t="shared" si="284"/>
        <v>2852282</v>
      </c>
      <c r="AD752" s="1515">
        <v>2017</v>
      </c>
      <c r="AE752" s="1552">
        <f t="shared" si="283"/>
        <v>5704564</v>
      </c>
      <c r="AF752" s="1516"/>
      <c r="AG752" s="1550">
        <f t="shared" si="276"/>
        <v>2852282</v>
      </c>
      <c r="AH752" s="1546">
        <f t="shared" si="277"/>
        <v>5704564</v>
      </c>
      <c r="AI752" s="1546">
        <f t="shared" si="277"/>
        <v>8556846</v>
      </c>
      <c r="AJ752" s="1518"/>
      <c r="AK752" s="1518"/>
      <c r="AL752" s="1518"/>
      <c r="AM752" s="1518"/>
      <c r="AN752" s="1518"/>
      <c r="AO752" s="1518"/>
      <c r="AP752" s="1518"/>
    </row>
    <row r="753" spans="1:42" s="1520" customFormat="1" ht="38" customHeight="1">
      <c r="A753" s="1563"/>
      <c r="B753" s="1337" t="s">
        <v>2263</v>
      </c>
      <c r="C753" s="1335" t="s">
        <v>2295</v>
      </c>
      <c r="D753" s="1578" t="s">
        <v>732</v>
      </c>
      <c r="E753" s="1336"/>
      <c r="F753" s="1362"/>
      <c r="G753" s="1362"/>
      <c r="H753" s="1337">
        <v>2017</v>
      </c>
      <c r="I753" s="1569"/>
      <c r="J753" s="1362"/>
      <c r="K753" s="1362"/>
      <c r="L753" s="1362"/>
      <c r="M753" s="1362"/>
      <c r="N753" s="1337" t="s">
        <v>204</v>
      </c>
      <c r="O753" s="1631">
        <v>50407670</v>
      </c>
      <c r="P753" s="1629"/>
      <c r="Q753" s="1623" t="s">
        <v>3530</v>
      </c>
      <c r="R753" s="1615" t="s">
        <v>2332</v>
      </c>
      <c r="S753" s="1512" t="str">
        <f t="shared" si="274"/>
        <v>ALAT KEDOKTERAN</v>
      </c>
      <c r="T753" s="1512">
        <f t="shared" si="278"/>
        <v>5</v>
      </c>
      <c r="U753" s="1608">
        <f t="shared" si="279"/>
        <v>10081534</v>
      </c>
      <c r="V753" s="1514"/>
      <c r="W753" s="1609"/>
      <c r="X753" s="1609"/>
      <c r="Y753" s="1609"/>
      <c r="Z753" s="1609"/>
      <c r="AA753" s="1609">
        <f t="shared" si="280"/>
        <v>10081534</v>
      </c>
      <c r="AB753" s="1609">
        <f t="shared" si="281"/>
        <v>10081534</v>
      </c>
      <c r="AC753" s="1513">
        <f t="shared" si="284"/>
        <v>10081534</v>
      </c>
      <c r="AD753" s="1515">
        <v>2017</v>
      </c>
      <c r="AE753" s="1552">
        <f t="shared" si="283"/>
        <v>20163068</v>
      </c>
      <c r="AF753" s="1516"/>
      <c r="AG753" s="1550">
        <f t="shared" si="276"/>
        <v>10081534</v>
      </c>
      <c r="AH753" s="1546">
        <f t="shared" si="277"/>
        <v>20163068</v>
      </c>
      <c r="AI753" s="1546">
        <f t="shared" si="277"/>
        <v>30244602</v>
      </c>
      <c r="AJ753" s="1518"/>
      <c r="AK753" s="1518"/>
      <c r="AL753" s="1518"/>
      <c r="AM753" s="1518"/>
      <c r="AN753" s="1518"/>
      <c r="AO753" s="1518"/>
      <c r="AP753" s="1518"/>
    </row>
    <row r="754" spans="1:42" s="1520" customFormat="1" ht="38" customHeight="1">
      <c r="A754" s="1563"/>
      <c r="B754" s="1337" t="s">
        <v>2316</v>
      </c>
      <c r="C754" s="1335" t="s">
        <v>2298</v>
      </c>
      <c r="D754" s="1578" t="s">
        <v>732</v>
      </c>
      <c r="E754" s="1336"/>
      <c r="F754" s="1362"/>
      <c r="G754" s="1362"/>
      <c r="H754" s="1337">
        <v>2017</v>
      </c>
      <c r="I754" s="1569"/>
      <c r="J754" s="1362"/>
      <c r="K754" s="1362"/>
      <c r="L754" s="1362"/>
      <c r="M754" s="1362"/>
      <c r="N754" s="1337" t="s">
        <v>204</v>
      </c>
      <c r="O754" s="1631">
        <v>136218000</v>
      </c>
      <c r="P754" s="1629"/>
      <c r="Q754" s="1623"/>
      <c r="R754" s="1615" t="s">
        <v>2332</v>
      </c>
      <c r="S754" s="1512" t="str">
        <f t="shared" si="274"/>
        <v>ALAT KEDOKTERAN</v>
      </c>
      <c r="T754" s="1512">
        <f t="shared" si="278"/>
        <v>5</v>
      </c>
      <c r="U754" s="1608">
        <f t="shared" si="279"/>
        <v>27243600</v>
      </c>
      <c r="V754" s="1514"/>
      <c r="W754" s="1609"/>
      <c r="X754" s="1609"/>
      <c r="Y754" s="1609"/>
      <c r="Z754" s="1609"/>
      <c r="AA754" s="1609">
        <f t="shared" si="280"/>
        <v>27243600</v>
      </c>
      <c r="AB754" s="1609">
        <f t="shared" si="281"/>
        <v>27243600</v>
      </c>
      <c r="AC754" s="1513">
        <f t="shared" si="284"/>
        <v>27243600</v>
      </c>
      <c r="AD754" s="1515">
        <v>2017</v>
      </c>
      <c r="AE754" s="1552">
        <f t="shared" si="283"/>
        <v>54487200</v>
      </c>
      <c r="AF754" s="1516"/>
      <c r="AG754" s="1550">
        <f t="shared" si="276"/>
        <v>27243600</v>
      </c>
      <c r="AH754" s="1546">
        <f t="shared" si="277"/>
        <v>54487200</v>
      </c>
      <c r="AI754" s="1546">
        <f t="shared" si="277"/>
        <v>81730800</v>
      </c>
      <c r="AJ754" s="1518"/>
      <c r="AK754" s="1518"/>
      <c r="AL754" s="1518"/>
      <c r="AM754" s="1518"/>
      <c r="AN754" s="1518"/>
      <c r="AO754" s="1518"/>
      <c r="AP754" s="1518"/>
    </row>
    <row r="755" spans="1:42" s="1520" customFormat="1" ht="38" customHeight="1">
      <c r="A755" s="1563"/>
      <c r="B755" s="1337" t="s">
        <v>1021</v>
      </c>
      <c r="C755" s="1335" t="s">
        <v>283</v>
      </c>
      <c r="D755" s="1578" t="s">
        <v>998</v>
      </c>
      <c r="E755" s="1336"/>
      <c r="F755" s="1362"/>
      <c r="G755" s="1362"/>
      <c r="H755" s="1337">
        <v>2017</v>
      </c>
      <c r="I755" s="1569"/>
      <c r="J755" s="1362"/>
      <c r="K755" s="1362"/>
      <c r="L755" s="1362"/>
      <c r="M755" s="1362"/>
      <c r="N755" s="1337" t="s">
        <v>204</v>
      </c>
      <c r="O755" s="1631">
        <v>7130705</v>
      </c>
      <c r="P755" s="1629"/>
      <c r="Q755" s="1623"/>
      <c r="R755" s="1615" t="s">
        <v>2332</v>
      </c>
      <c r="S755" s="1512" t="str">
        <f t="shared" si="274"/>
        <v>ALAT KEDOKTERAN</v>
      </c>
      <c r="T755" s="1512">
        <f t="shared" si="278"/>
        <v>5</v>
      </c>
      <c r="U755" s="1608">
        <f t="shared" si="279"/>
        <v>1426141</v>
      </c>
      <c r="V755" s="1514"/>
      <c r="W755" s="1609"/>
      <c r="X755" s="1609"/>
      <c r="Y755" s="1609"/>
      <c r="Z755" s="1609"/>
      <c r="AA755" s="1609">
        <f t="shared" si="280"/>
        <v>1426141</v>
      </c>
      <c r="AB755" s="1609">
        <f t="shared" si="281"/>
        <v>1426141</v>
      </c>
      <c r="AC755" s="1513">
        <f t="shared" si="284"/>
        <v>1426141</v>
      </c>
      <c r="AD755" s="1515">
        <v>2017</v>
      </c>
      <c r="AE755" s="1552">
        <f t="shared" si="283"/>
        <v>2852282</v>
      </c>
      <c r="AF755" s="1516"/>
      <c r="AG755" s="1550">
        <f t="shared" si="276"/>
        <v>1426141</v>
      </c>
      <c r="AH755" s="1546">
        <f t="shared" si="277"/>
        <v>2852282</v>
      </c>
      <c r="AI755" s="1546">
        <f t="shared" si="277"/>
        <v>4278423</v>
      </c>
      <c r="AJ755" s="1518"/>
      <c r="AK755" s="1518"/>
      <c r="AL755" s="1518"/>
      <c r="AM755" s="1518"/>
      <c r="AN755" s="1518"/>
      <c r="AO755" s="1518"/>
      <c r="AP755" s="1518"/>
    </row>
    <row r="756" spans="1:42" s="1520" customFormat="1" ht="38" customHeight="1">
      <c r="A756" s="1563"/>
      <c r="B756" s="1337" t="s">
        <v>2977</v>
      </c>
      <c r="C756" s="1335" t="s">
        <v>2300</v>
      </c>
      <c r="D756" s="1578" t="s">
        <v>733</v>
      </c>
      <c r="E756" s="1336"/>
      <c r="F756" s="1362"/>
      <c r="G756" s="1362"/>
      <c r="H756" s="1337">
        <v>2017</v>
      </c>
      <c r="I756" s="1569"/>
      <c r="J756" s="1362"/>
      <c r="K756" s="1362"/>
      <c r="L756" s="1362"/>
      <c r="M756" s="1362"/>
      <c r="N756" s="1337" t="s">
        <v>204</v>
      </c>
      <c r="O756" s="1631">
        <v>115800000</v>
      </c>
      <c r="P756" s="1629"/>
      <c r="Q756" s="1623"/>
      <c r="R756" s="1615" t="s">
        <v>2332</v>
      </c>
      <c r="S756" s="1512" t="str">
        <f t="shared" si="274"/>
        <v>ALAT KEDOKTERAN</v>
      </c>
      <c r="T756" s="1512">
        <f t="shared" si="278"/>
        <v>5</v>
      </c>
      <c r="U756" s="1608">
        <f t="shared" si="279"/>
        <v>23160000</v>
      </c>
      <c r="V756" s="1514"/>
      <c r="W756" s="1609"/>
      <c r="X756" s="1609"/>
      <c r="Y756" s="1609"/>
      <c r="Z756" s="1609"/>
      <c r="AA756" s="1609">
        <f t="shared" si="280"/>
        <v>23160000</v>
      </c>
      <c r="AB756" s="1609">
        <f t="shared" si="281"/>
        <v>23160000</v>
      </c>
      <c r="AC756" s="1513">
        <f t="shared" si="284"/>
        <v>23160000</v>
      </c>
      <c r="AD756" s="1515">
        <v>2017</v>
      </c>
      <c r="AE756" s="1552">
        <f t="shared" si="283"/>
        <v>46320000</v>
      </c>
      <c r="AF756" s="1516"/>
      <c r="AG756" s="1550">
        <f t="shared" si="276"/>
        <v>23160000</v>
      </c>
      <c r="AH756" s="1546">
        <f t="shared" si="277"/>
        <v>46320000</v>
      </c>
      <c r="AI756" s="1546">
        <f t="shared" si="277"/>
        <v>69480000</v>
      </c>
      <c r="AJ756" s="1518"/>
      <c r="AK756" s="1518"/>
      <c r="AL756" s="1518"/>
      <c r="AM756" s="1518"/>
      <c r="AN756" s="1518"/>
      <c r="AO756" s="1518"/>
      <c r="AP756" s="1518"/>
    </row>
    <row r="757" spans="1:42" s="1520" customFormat="1" ht="38" customHeight="1">
      <c r="A757" s="1563"/>
      <c r="B757" s="1337" t="s">
        <v>2301</v>
      </c>
      <c r="C757" s="1335" t="s">
        <v>2302</v>
      </c>
      <c r="D757" s="1578" t="s">
        <v>732</v>
      </c>
      <c r="E757" s="1336"/>
      <c r="F757" s="1362"/>
      <c r="G757" s="1362"/>
      <c r="H757" s="1337">
        <v>2017</v>
      </c>
      <c r="I757" s="1569"/>
      <c r="J757" s="1362"/>
      <c r="K757" s="1362"/>
      <c r="L757" s="1362"/>
      <c r="M757" s="1362"/>
      <c r="N757" s="1337" t="s">
        <v>204</v>
      </c>
      <c r="O757" s="1631">
        <v>21741000</v>
      </c>
      <c r="P757" s="1629"/>
      <c r="Q757" s="1623"/>
      <c r="R757" s="1615" t="s">
        <v>2332</v>
      </c>
      <c r="S757" s="1512" t="str">
        <f t="shared" si="274"/>
        <v>ALAT KEDOKTERAN</v>
      </c>
      <c r="T757" s="1512">
        <f t="shared" si="278"/>
        <v>5</v>
      </c>
      <c r="U757" s="1608">
        <f t="shared" si="279"/>
        <v>4348200</v>
      </c>
      <c r="V757" s="1514"/>
      <c r="W757" s="1609"/>
      <c r="X757" s="1609"/>
      <c r="Y757" s="1609"/>
      <c r="Z757" s="1609"/>
      <c r="AA757" s="1609">
        <f t="shared" si="280"/>
        <v>4348200</v>
      </c>
      <c r="AB757" s="1609">
        <f t="shared" si="281"/>
        <v>4348200</v>
      </c>
      <c r="AC757" s="1513">
        <f t="shared" si="284"/>
        <v>4348200</v>
      </c>
      <c r="AD757" s="1515">
        <v>2017</v>
      </c>
      <c r="AE757" s="1552">
        <f t="shared" si="283"/>
        <v>8696400</v>
      </c>
      <c r="AF757" s="1516"/>
      <c r="AG757" s="1550">
        <f t="shared" si="276"/>
        <v>4348200</v>
      </c>
      <c r="AH757" s="1546">
        <f t="shared" si="277"/>
        <v>8696400</v>
      </c>
      <c r="AI757" s="1546">
        <f t="shared" si="277"/>
        <v>13044600</v>
      </c>
      <c r="AJ757" s="1518"/>
      <c r="AK757" s="1518"/>
      <c r="AL757" s="1518"/>
      <c r="AM757" s="1518"/>
      <c r="AN757" s="1518"/>
      <c r="AO757" s="1518"/>
      <c r="AP757" s="1518"/>
    </row>
    <row r="758" spans="1:42" s="1520" customFormat="1" ht="38" customHeight="1">
      <c r="A758" s="1563"/>
      <c r="B758" s="1337" t="s">
        <v>2263</v>
      </c>
      <c r="C758" s="1335" t="s">
        <v>2303</v>
      </c>
      <c r="D758" s="1578" t="s">
        <v>732</v>
      </c>
      <c r="E758" s="1336"/>
      <c r="F758" s="1362"/>
      <c r="G758" s="1362"/>
      <c r="H758" s="1337">
        <v>2017</v>
      </c>
      <c r="I758" s="1569"/>
      <c r="J758" s="1362"/>
      <c r="K758" s="1362"/>
      <c r="L758" s="1362"/>
      <c r="M758" s="1362"/>
      <c r="N758" s="1337" t="s">
        <v>204</v>
      </c>
      <c r="O758" s="1631">
        <v>43392000</v>
      </c>
      <c r="P758" s="1629"/>
      <c r="Q758" s="1623" t="s">
        <v>3530</v>
      </c>
      <c r="R758" s="1615" t="s">
        <v>2332</v>
      </c>
      <c r="S758" s="1512" t="str">
        <f>VLOOKUP(R758,kelompok,2,0)</f>
        <v>ALAT KEDOKTERAN</v>
      </c>
      <c r="T758" s="1512">
        <f t="shared" si="278"/>
        <v>5</v>
      </c>
      <c r="U758" s="1608">
        <f t="shared" si="279"/>
        <v>8678400</v>
      </c>
      <c r="V758" s="1514"/>
      <c r="W758" s="1609"/>
      <c r="X758" s="1609"/>
      <c r="Y758" s="1609"/>
      <c r="Z758" s="1609"/>
      <c r="AA758" s="1609">
        <f t="shared" si="280"/>
        <v>8678400</v>
      </c>
      <c r="AB758" s="1609">
        <f t="shared" si="281"/>
        <v>8678400</v>
      </c>
      <c r="AC758" s="1513">
        <f t="shared" si="284"/>
        <v>8678400</v>
      </c>
      <c r="AD758" s="1515">
        <v>2017</v>
      </c>
      <c r="AE758" s="1552">
        <f t="shared" si="283"/>
        <v>17356800</v>
      </c>
      <c r="AF758" s="1516"/>
      <c r="AG758" s="1550">
        <f t="shared" si="276"/>
        <v>8678400</v>
      </c>
      <c r="AH758" s="1546">
        <f t="shared" si="277"/>
        <v>17356800</v>
      </c>
      <c r="AI758" s="1546">
        <f t="shared" si="277"/>
        <v>26035200</v>
      </c>
      <c r="AJ758" s="1518"/>
      <c r="AK758" s="1518"/>
      <c r="AL758" s="1518"/>
      <c r="AM758" s="1518"/>
      <c r="AN758" s="1518"/>
      <c r="AO758" s="1518"/>
      <c r="AP758" s="1518"/>
    </row>
    <row r="759" spans="1:42" s="1520" customFormat="1" ht="38" customHeight="1">
      <c r="A759" s="1563"/>
      <c r="B759" s="1337" t="s">
        <v>2263</v>
      </c>
      <c r="C759" s="1335" t="s">
        <v>2305</v>
      </c>
      <c r="D759" s="1578" t="s">
        <v>732</v>
      </c>
      <c r="E759" s="1336"/>
      <c r="F759" s="1362"/>
      <c r="G759" s="1362"/>
      <c r="H759" s="1337">
        <v>2017</v>
      </c>
      <c r="I759" s="1569"/>
      <c r="J759" s="1362"/>
      <c r="K759" s="1362"/>
      <c r="L759" s="1362"/>
      <c r="M759" s="1362"/>
      <c r="N759" s="1337" t="s">
        <v>204</v>
      </c>
      <c r="O759" s="1631">
        <v>654965185</v>
      </c>
      <c r="P759" s="1629"/>
      <c r="Q759" s="1623" t="s">
        <v>3530</v>
      </c>
      <c r="R759" s="1615" t="s">
        <v>2332</v>
      </c>
      <c r="S759" s="1512" t="str">
        <f t="shared" si="274"/>
        <v>ALAT KEDOKTERAN</v>
      </c>
      <c r="T759" s="1512">
        <f t="shared" si="278"/>
        <v>5</v>
      </c>
      <c r="U759" s="1608">
        <f t="shared" si="279"/>
        <v>130993037</v>
      </c>
      <c r="V759" s="1514"/>
      <c r="W759" s="1609"/>
      <c r="X759" s="1609"/>
      <c r="Y759" s="1609"/>
      <c r="Z759" s="1609"/>
      <c r="AA759" s="1609">
        <f t="shared" si="280"/>
        <v>130993037</v>
      </c>
      <c r="AB759" s="1609">
        <f t="shared" si="281"/>
        <v>130993037</v>
      </c>
      <c r="AC759" s="1513">
        <f t="shared" si="284"/>
        <v>130993037</v>
      </c>
      <c r="AD759" s="1515">
        <v>2017</v>
      </c>
      <c r="AE759" s="1552">
        <f t="shared" si="283"/>
        <v>261986074</v>
      </c>
      <c r="AF759" s="1516"/>
      <c r="AG759" s="1550">
        <f t="shared" si="276"/>
        <v>130993037</v>
      </c>
      <c r="AH759" s="1546">
        <f t="shared" si="277"/>
        <v>261986074</v>
      </c>
      <c r="AI759" s="1546">
        <f t="shared" si="277"/>
        <v>392979111</v>
      </c>
      <c r="AJ759" s="1518"/>
      <c r="AK759" s="1518"/>
      <c r="AL759" s="1518"/>
      <c r="AM759" s="1518"/>
      <c r="AN759" s="1518"/>
      <c r="AO759" s="1518"/>
      <c r="AP759" s="1518"/>
    </row>
    <row r="760" spans="1:42" s="1520" customFormat="1" ht="38" customHeight="1">
      <c r="A760" s="1563"/>
      <c r="B760" s="1337" t="s">
        <v>2306</v>
      </c>
      <c r="C760" s="1335" t="s">
        <v>2307</v>
      </c>
      <c r="D760" s="1578" t="s">
        <v>732</v>
      </c>
      <c r="E760" s="1336"/>
      <c r="F760" s="1362"/>
      <c r="G760" s="1362"/>
      <c r="H760" s="1337">
        <v>2017</v>
      </c>
      <c r="I760" s="1569"/>
      <c r="J760" s="1362"/>
      <c r="K760" s="1362"/>
      <c r="L760" s="1362"/>
      <c r="M760" s="1362"/>
      <c r="N760" s="1337" t="s">
        <v>204</v>
      </c>
      <c r="O760" s="1631">
        <v>144600000</v>
      </c>
      <c r="P760" s="1629"/>
      <c r="Q760" s="1623"/>
      <c r="R760" s="1615" t="s">
        <v>2332</v>
      </c>
      <c r="S760" s="1512" t="str">
        <f t="shared" si="274"/>
        <v>ALAT KEDOKTERAN</v>
      </c>
      <c r="T760" s="1512">
        <f t="shared" si="278"/>
        <v>5</v>
      </c>
      <c r="U760" s="1608">
        <f t="shared" si="279"/>
        <v>28920000</v>
      </c>
      <c r="V760" s="1514"/>
      <c r="W760" s="1609"/>
      <c r="X760" s="1609"/>
      <c r="Y760" s="1609"/>
      <c r="Z760" s="1609"/>
      <c r="AA760" s="1609">
        <f t="shared" si="280"/>
        <v>28920000</v>
      </c>
      <c r="AB760" s="1609">
        <f t="shared" si="281"/>
        <v>28920000</v>
      </c>
      <c r="AC760" s="1513">
        <f t="shared" si="284"/>
        <v>28920000</v>
      </c>
      <c r="AD760" s="1515">
        <v>2017</v>
      </c>
      <c r="AE760" s="1552">
        <f t="shared" si="283"/>
        <v>57840000</v>
      </c>
      <c r="AF760" s="1516"/>
      <c r="AG760" s="1550">
        <f t="shared" si="276"/>
        <v>28920000</v>
      </c>
      <c r="AH760" s="1546">
        <f t="shared" si="277"/>
        <v>57840000</v>
      </c>
      <c r="AI760" s="1546">
        <f t="shared" si="277"/>
        <v>86760000</v>
      </c>
      <c r="AJ760" s="1518"/>
      <c r="AK760" s="1518"/>
      <c r="AL760" s="1518"/>
      <c r="AM760" s="1518"/>
      <c r="AN760" s="1518"/>
      <c r="AO760" s="1518"/>
      <c r="AP760" s="1518"/>
    </row>
    <row r="761" spans="1:42" s="1520" customFormat="1" ht="38" customHeight="1">
      <c r="A761" s="1563"/>
      <c r="B761" s="1337" t="s">
        <v>2306</v>
      </c>
      <c r="C761" s="1335" t="s">
        <v>2308</v>
      </c>
      <c r="D761" s="1578" t="s">
        <v>732</v>
      </c>
      <c r="E761" s="1336"/>
      <c r="F761" s="1362"/>
      <c r="G761" s="1362"/>
      <c r="H761" s="1337">
        <v>2017</v>
      </c>
      <c r="I761" s="1569"/>
      <c r="J761" s="1362"/>
      <c r="K761" s="1362"/>
      <c r="L761" s="1362"/>
      <c r="M761" s="1362"/>
      <c r="N761" s="1337" t="s">
        <v>204</v>
      </c>
      <c r="O761" s="1631">
        <v>257350000</v>
      </c>
      <c r="P761" s="1629"/>
      <c r="Q761" s="1623"/>
      <c r="R761" s="1615" t="s">
        <v>2332</v>
      </c>
      <c r="S761" s="1512" t="str">
        <f t="shared" si="274"/>
        <v>ALAT KEDOKTERAN</v>
      </c>
      <c r="T761" s="1512">
        <f t="shared" si="278"/>
        <v>5</v>
      </c>
      <c r="U761" s="1608">
        <f t="shared" si="279"/>
        <v>51470000</v>
      </c>
      <c r="V761" s="1514"/>
      <c r="W761" s="1609"/>
      <c r="X761" s="1609"/>
      <c r="Y761" s="1609"/>
      <c r="Z761" s="1609"/>
      <c r="AA761" s="1609">
        <f t="shared" si="280"/>
        <v>51470000</v>
      </c>
      <c r="AB761" s="1609">
        <f t="shared" si="281"/>
        <v>51470000</v>
      </c>
      <c r="AC761" s="1513">
        <f t="shared" si="284"/>
        <v>51470000</v>
      </c>
      <c r="AD761" s="1515">
        <v>2017</v>
      </c>
      <c r="AE761" s="1552">
        <f t="shared" si="283"/>
        <v>102940000</v>
      </c>
      <c r="AF761" s="1516"/>
      <c r="AG761" s="1550">
        <f t="shared" si="276"/>
        <v>51470000</v>
      </c>
      <c r="AH761" s="1546">
        <f t="shared" si="277"/>
        <v>102940000</v>
      </c>
      <c r="AI761" s="1546">
        <f t="shared" si="277"/>
        <v>154410000</v>
      </c>
      <c r="AJ761" s="1518"/>
      <c r="AK761" s="1518"/>
      <c r="AL761" s="1518"/>
      <c r="AM761" s="1518"/>
      <c r="AN761" s="1518"/>
      <c r="AO761" s="1518"/>
      <c r="AP761" s="1518"/>
    </row>
    <row r="762" spans="1:42" s="1520" customFormat="1" ht="38" customHeight="1">
      <c r="A762" s="1563"/>
      <c r="B762" s="1337" t="s">
        <v>2900</v>
      </c>
      <c r="C762" s="1335" t="s">
        <v>2309</v>
      </c>
      <c r="D762" s="1578">
        <v>50</v>
      </c>
      <c r="E762" s="1336"/>
      <c r="F762" s="1362"/>
      <c r="G762" s="1362"/>
      <c r="H762" s="1337">
        <v>2017</v>
      </c>
      <c r="I762" s="1569"/>
      <c r="J762" s="1362"/>
      <c r="K762" s="1362"/>
      <c r="L762" s="1362"/>
      <c r="M762" s="1362"/>
      <c r="N762" s="1337" t="s">
        <v>204</v>
      </c>
      <c r="O762" s="1631">
        <v>102850000</v>
      </c>
      <c r="P762" s="1629"/>
      <c r="Q762" s="1623"/>
      <c r="R762" s="1615" t="s">
        <v>2332</v>
      </c>
      <c r="S762" s="1512" t="str">
        <f t="shared" si="274"/>
        <v>ALAT KEDOKTERAN</v>
      </c>
      <c r="T762" s="1512">
        <f t="shared" ref="T762:T781" si="285">VLOOKUP(R762,MASAMANFAAT,4,0)</f>
        <v>5</v>
      </c>
      <c r="U762" s="1608">
        <f t="shared" si="279"/>
        <v>20570000</v>
      </c>
      <c r="V762" s="1514"/>
      <c r="W762" s="1609"/>
      <c r="X762" s="1609"/>
      <c r="Y762" s="1609"/>
      <c r="Z762" s="1609"/>
      <c r="AA762" s="1609">
        <f t="shared" si="280"/>
        <v>20570000</v>
      </c>
      <c r="AB762" s="1609">
        <f t="shared" si="281"/>
        <v>20570000</v>
      </c>
      <c r="AC762" s="1513">
        <f t="shared" si="284"/>
        <v>20570000</v>
      </c>
      <c r="AD762" s="1515">
        <v>2017</v>
      </c>
      <c r="AE762" s="1552">
        <f t="shared" si="283"/>
        <v>41140000</v>
      </c>
      <c r="AF762" s="1516"/>
      <c r="AG762" s="1550">
        <f t="shared" si="276"/>
        <v>20570000</v>
      </c>
      <c r="AH762" s="1546">
        <f t="shared" si="277"/>
        <v>41140000</v>
      </c>
      <c r="AI762" s="1546">
        <f t="shared" si="277"/>
        <v>61710000</v>
      </c>
      <c r="AJ762" s="1518"/>
      <c r="AK762" s="1518"/>
      <c r="AL762" s="1518"/>
      <c r="AM762" s="1518"/>
      <c r="AN762" s="1518"/>
      <c r="AO762" s="1518"/>
      <c r="AP762" s="1518"/>
    </row>
    <row r="763" spans="1:42" s="1520" customFormat="1" ht="38" customHeight="1">
      <c r="A763" s="1563"/>
      <c r="B763" s="1337" t="s">
        <v>2312</v>
      </c>
      <c r="C763" s="1335" t="s">
        <v>2313</v>
      </c>
      <c r="D763" s="1337" t="s">
        <v>732</v>
      </c>
      <c r="E763" s="1336" t="s">
        <v>3273</v>
      </c>
      <c r="F763" s="1362"/>
      <c r="G763" s="1362"/>
      <c r="H763" s="1337">
        <v>2018</v>
      </c>
      <c r="I763" s="1569"/>
      <c r="J763" s="1362"/>
      <c r="K763" s="1362"/>
      <c r="L763" s="1362"/>
      <c r="M763" s="1362"/>
      <c r="N763" s="1337" t="s">
        <v>204</v>
      </c>
      <c r="O763" s="1631">
        <v>771760000</v>
      </c>
      <c r="P763" s="1629"/>
      <c r="Q763" s="1625"/>
      <c r="R763" s="1615" t="s">
        <v>2332</v>
      </c>
      <c r="S763" s="1512" t="str">
        <f>VLOOKUP(R763,kelompok,2,0)</f>
        <v>ALAT KEDOKTERAN</v>
      </c>
      <c r="T763" s="1512">
        <f t="shared" si="285"/>
        <v>5</v>
      </c>
      <c r="U763" s="1608">
        <f t="shared" si="279"/>
        <v>154352000</v>
      </c>
      <c r="V763" s="1514"/>
      <c r="W763" s="1616"/>
      <c r="X763" s="1616"/>
      <c r="Y763" s="1616"/>
      <c r="Z763" s="1616"/>
      <c r="AA763" s="1616"/>
      <c r="AB763" s="1609">
        <f t="shared" si="281"/>
        <v>154352000</v>
      </c>
      <c r="AC763" s="1513">
        <f t="shared" si="284"/>
        <v>154352000</v>
      </c>
      <c r="AD763" s="1607">
        <v>2018</v>
      </c>
      <c r="AE763" s="1552">
        <f t="shared" si="283"/>
        <v>463056000</v>
      </c>
      <c r="AF763" s="1616"/>
      <c r="AG763" s="1616"/>
      <c r="AH763" s="1546">
        <f t="shared" si="277"/>
        <v>154352000</v>
      </c>
      <c r="AI763" s="1546">
        <f t="shared" si="277"/>
        <v>308704000</v>
      </c>
      <c r="AJ763" s="1519">
        <v>128626666.66666667</v>
      </c>
      <c r="AK763" s="1518"/>
      <c r="AL763" s="1518"/>
      <c r="AM763" s="1518"/>
      <c r="AN763" s="1518"/>
      <c r="AO763" s="1518"/>
      <c r="AP763" s="1518"/>
    </row>
    <row r="764" spans="1:42" s="1520" customFormat="1" ht="38" customHeight="1">
      <c r="A764" s="1563"/>
      <c r="B764" s="1337" t="s">
        <v>2263</v>
      </c>
      <c r="C764" s="1335" t="s">
        <v>2314</v>
      </c>
      <c r="D764" s="1337" t="s">
        <v>732</v>
      </c>
      <c r="E764" s="1336" t="s">
        <v>2787</v>
      </c>
      <c r="F764" s="1362"/>
      <c r="G764" s="1362"/>
      <c r="H764" s="1337">
        <v>2018</v>
      </c>
      <c r="I764" s="1569"/>
      <c r="J764" s="1362"/>
      <c r="K764" s="1362"/>
      <c r="L764" s="1362"/>
      <c r="M764" s="1362"/>
      <c r="N764" s="1337" t="s">
        <v>204</v>
      </c>
      <c r="O764" s="1631">
        <v>577596104</v>
      </c>
      <c r="P764" s="1629"/>
      <c r="Q764" s="1626" t="s">
        <v>3530</v>
      </c>
      <c r="R764" s="1615" t="s">
        <v>2332</v>
      </c>
      <c r="S764" s="1512" t="str">
        <f>VLOOKUP(R764,kelompok,2,0)</f>
        <v>ALAT KEDOKTERAN</v>
      </c>
      <c r="T764" s="1512">
        <f t="shared" si="285"/>
        <v>5</v>
      </c>
      <c r="U764" s="1608">
        <f t="shared" si="279"/>
        <v>115519220.8</v>
      </c>
      <c r="V764" s="1514"/>
      <c r="W764" s="1616"/>
      <c r="X764" s="1616"/>
      <c r="Y764" s="1616"/>
      <c r="Z764" s="1616"/>
      <c r="AA764" s="1616"/>
      <c r="AB764" s="1609">
        <f t="shared" si="281"/>
        <v>115519220.8</v>
      </c>
      <c r="AC764" s="1513">
        <f t="shared" si="284"/>
        <v>115519220.8</v>
      </c>
      <c r="AD764" s="1607">
        <v>2018</v>
      </c>
      <c r="AE764" s="1552">
        <f t="shared" si="283"/>
        <v>346557662.39999998</v>
      </c>
      <c r="AF764" s="1616"/>
      <c r="AG764" s="1616"/>
      <c r="AH764" s="1546">
        <f t="shared" si="277"/>
        <v>115519220.8</v>
      </c>
      <c r="AI764" s="1546">
        <f t="shared" si="277"/>
        <v>231038441.59999999</v>
      </c>
      <c r="AJ764" s="1519">
        <v>82513729.142857149</v>
      </c>
      <c r="AK764" s="1518"/>
      <c r="AL764" s="1518"/>
      <c r="AM764" s="1518"/>
      <c r="AN764" s="1518"/>
      <c r="AO764" s="1518"/>
      <c r="AP764" s="1518"/>
    </row>
    <row r="765" spans="1:42" s="1520" customFormat="1" ht="38" customHeight="1">
      <c r="A765" s="1563"/>
      <c r="B765" s="1337" t="s">
        <v>2263</v>
      </c>
      <c r="C765" s="1335" t="s">
        <v>2315</v>
      </c>
      <c r="D765" s="1337" t="s">
        <v>732</v>
      </c>
      <c r="E765" s="1336" t="s">
        <v>2787</v>
      </c>
      <c r="F765" s="1362"/>
      <c r="G765" s="1362"/>
      <c r="H765" s="1337">
        <v>2018</v>
      </c>
      <c r="I765" s="1569"/>
      <c r="J765" s="1362"/>
      <c r="K765" s="1362"/>
      <c r="L765" s="1362"/>
      <c r="M765" s="1362"/>
      <c r="N765" s="1337" t="s">
        <v>204</v>
      </c>
      <c r="O765" s="1631">
        <v>51737029</v>
      </c>
      <c r="P765" s="1629"/>
      <c r="Q765" s="1626" t="s">
        <v>3530</v>
      </c>
      <c r="R765" s="1615" t="s">
        <v>2332</v>
      </c>
      <c r="S765" s="1512" t="str">
        <f t="shared" ref="S765:S781" si="286">VLOOKUP(R765,kelompok,2,0)</f>
        <v>ALAT KEDOKTERAN</v>
      </c>
      <c r="T765" s="1512">
        <f t="shared" si="285"/>
        <v>5</v>
      </c>
      <c r="U765" s="1608">
        <f t="shared" si="279"/>
        <v>10347405.800000001</v>
      </c>
      <c r="V765" s="1514"/>
      <c r="W765" s="1616"/>
      <c r="X765" s="1616"/>
      <c r="Y765" s="1616"/>
      <c r="Z765" s="1616"/>
      <c r="AA765" s="1616"/>
      <c r="AB765" s="1609">
        <f t="shared" si="281"/>
        <v>10347405.800000001</v>
      </c>
      <c r="AC765" s="1513">
        <f t="shared" si="284"/>
        <v>10347405.800000001</v>
      </c>
      <c r="AD765" s="1607">
        <v>2018</v>
      </c>
      <c r="AE765" s="1552">
        <f t="shared" si="283"/>
        <v>31042217.399999999</v>
      </c>
      <c r="AF765" s="1616"/>
      <c r="AG765" s="1616"/>
      <c r="AH765" s="1546">
        <f t="shared" si="277"/>
        <v>10347405.800000001</v>
      </c>
      <c r="AI765" s="1546">
        <f t="shared" si="277"/>
        <v>20694811.600000001</v>
      </c>
      <c r="AJ765" s="1519">
        <v>6467128.625</v>
      </c>
      <c r="AK765" s="1518"/>
      <c r="AL765" s="1518"/>
      <c r="AM765" s="1518"/>
      <c r="AN765" s="1518"/>
      <c r="AO765" s="1518"/>
      <c r="AP765" s="1518"/>
    </row>
    <row r="766" spans="1:42" s="1520" customFormat="1" ht="38" customHeight="1">
      <c r="A766" s="1563"/>
      <c r="B766" s="1337" t="s">
        <v>2929</v>
      </c>
      <c r="C766" s="1335" t="s">
        <v>2317</v>
      </c>
      <c r="D766" s="1337" t="s">
        <v>732</v>
      </c>
      <c r="E766" s="1336" t="s">
        <v>2787</v>
      </c>
      <c r="F766" s="1362"/>
      <c r="G766" s="1362"/>
      <c r="H766" s="1337">
        <v>2018</v>
      </c>
      <c r="I766" s="1569"/>
      <c r="J766" s="1362"/>
      <c r="K766" s="1362"/>
      <c r="L766" s="1362"/>
      <c r="M766" s="1362"/>
      <c r="N766" s="1362" t="s">
        <v>204</v>
      </c>
      <c r="O766" s="1639">
        <v>2810407</v>
      </c>
      <c r="P766" s="1640"/>
      <c r="Q766" s="1625"/>
      <c r="R766" s="1615" t="s">
        <v>2332</v>
      </c>
      <c r="S766" s="1512" t="str">
        <f t="shared" si="286"/>
        <v>ALAT KEDOKTERAN</v>
      </c>
      <c r="T766" s="1512">
        <f t="shared" si="285"/>
        <v>5</v>
      </c>
      <c r="U766" s="1608">
        <f t="shared" si="279"/>
        <v>562081.4</v>
      </c>
      <c r="V766" s="1514"/>
      <c r="W766" s="1616"/>
      <c r="X766" s="1616"/>
      <c r="Y766" s="1616"/>
      <c r="Z766" s="1616"/>
      <c r="AA766" s="1616"/>
      <c r="AB766" s="1609">
        <f t="shared" si="281"/>
        <v>562081.4</v>
      </c>
      <c r="AC766" s="1513">
        <f t="shared" si="284"/>
        <v>562081.4</v>
      </c>
      <c r="AD766" s="1607">
        <v>2018</v>
      </c>
      <c r="AE766" s="1552">
        <f t="shared" si="283"/>
        <v>1686244.2</v>
      </c>
      <c r="AF766" s="1616"/>
      <c r="AG766" s="1616"/>
      <c r="AH766" s="1546">
        <f t="shared" si="277"/>
        <v>562081.4</v>
      </c>
      <c r="AI766" s="1546">
        <f t="shared" si="277"/>
        <v>1124162.8</v>
      </c>
      <c r="AJ766" s="1519">
        <v>312267.44444444444</v>
      </c>
      <c r="AK766" s="1518"/>
      <c r="AL766" s="1518"/>
      <c r="AM766" s="1518"/>
      <c r="AN766" s="1518"/>
      <c r="AO766" s="1518"/>
      <c r="AP766" s="1518"/>
    </row>
    <row r="767" spans="1:42" s="1520" customFormat="1" ht="38" customHeight="1">
      <c r="A767" s="1563"/>
      <c r="B767" s="1337" t="s">
        <v>2318</v>
      </c>
      <c r="C767" s="1335" t="s">
        <v>2319</v>
      </c>
      <c r="D767" s="1337" t="s">
        <v>732</v>
      </c>
      <c r="E767" s="1336" t="s">
        <v>1847</v>
      </c>
      <c r="F767" s="1362"/>
      <c r="G767" s="1362"/>
      <c r="H767" s="1337">
        <v>2018</v>
      </c>
      <c r="I767" s="1569"/>
      <c r="J767" s="1362"/>
      <c r="K767" s="1362"/>
      <c r="L767" s="1362"/>
      <c r="M767" s="1362"/>
      <c r="N767" s="1362" t="s">
        <v>204</v>
      </c>
      <c r="O767" s="1639">
        <v>25800000</v>
      </c>
      <c r="P767" s="1640"/>
      <c r="Q767" s="1625"/>
      <c r="R767" s="1615" t="s">
        <v>2332</v>
      </c>
      <c r="S767" s="1512" t="str">
        <f t="shared" si="286"/>
        <v>ALAT KEDOKTERAN</v>
      </c>
      <c r="T767" s="1512">
        <f t="shared" si="285"/>
        <v>5</v>
      </c>
      <c r="U767" s="1608">
        <f t="shared" si="279"/>
        <v>5160000</v>
      </c>
      <c r="V767" s="1514"/>
      <c r="W767" s="1616"/>
      <c r="X767" s="1616"/>
      <c r="Y767" s="1616"/>
      <c r="Z767" s="1616"/>
      <c r="AA767" s="1616"/>
      <c r="AB767" s="1609">
        <f t="shared" si="281"/>
        <v>5160000</v>
      </c>
      <c r="AC767" s="1513">
        <f t="shared" si="284"/>
        <v>5160000</v>
      </c>
      <c r="AD767" s="1607">
        <v>2018</v>
      </c>
      <c r="AE767" s="1552">
        <f t="shared" si="283"/>
        <v>15480000</v>
      </c>
      <c r="AF767" s="1616"/>
      <c r="AG767" s="1616"/>
      <c r="AH767" s="1546">
        <f t="shared" si="277"/>
        <v>5160000</v>
      </c>
      <c r="AI767" s="1546">
        <f t="shared" si="277"/>
        <v>10320000</v>
      </c>
      <c r="AJ767" s="1519">
        <v>2580000</v>
      </c>
      <c r="AK767" s="1518"/>
      <c r="AL767" s="1518"/>
      <c r="AM767" s="1518"/>
      <c r="AN767" s="1518"/>
      <c r="AO767" s="1518"/>
      <c r="AP767" s="1518"/>
    </row>
    <row r="768" spans="1:42" s="1520" customFormat="1" ht="38" customHeight="1">
      <c r="A768" s="1563"/>
      <c r="B768" s="1337" t="s">
        <v>2294</v>
      </c>
      <c r="C768" s="1335" t="s">
        <v>2321</v>
      </c>
      <c r="D768" s="1397" t="s">
        <v>1571</v>
      </c>
      <c r="E768" s="1336" t="s">
        <v>3274</v>
      </c>
      <c r="F768" s="1362"/>
      <c r="G768" s="1362"/>
      <c r="H768" s="1337">
        <v>2018</v>
      </c>
      <c r="I768" s="1569"/>
      <c r="J768" s="1362"/>
      <c r="K768" s="1362"/>
      <c r="L768" s="1362"/>
      <c r="M768" s="1362"/>
      <c r="N768" s="1337" t="s">
        <v>204</v>
      </c>
      <c r="O768" s="1631">
        <v>417304080</v>
      </c>
      <c r="P768" s="1629"/>
      <c r="Q768" s="1625"/>
      <c r="R768" s="1615" t="s">
        <v>2332</v>
      </c>
      <c r="S768" s="1512" t="str">
        <f t="shared" si="286"/>
        <v>ALAT KEDOKTERAN</v>
      </c>
      <c r="T768" s="1512">
        <f t="shared" si="285"/>
        <v>5</v>
      </c>
      <c r="U768" s="1608">
        <f t="shared" si="279"/>
        <v>83460816</v>
      </c>
      <c r="V768" s="1514"/>
      <c r="W768" s="1616"/>
      <c r="X768" s="1616"/>
      <c r="Y768" s="1616"/>
      <c r="Z768" s="1616"/>
      <c r="AA768" s="1616"/>
      <c r="AB768" s="1609">
        <f t="shared" si="281"/>
        <v>83460816</v>
      </c>
      <c r="AC768" s="1513">
        <f t="shared" si="284"/>
        <v>83460816</v>
      </c>
      <c r="AD768" s="1607">
        <v>2018</v>
      </c>
      <c r="AE768" s="1552">
        <f t="shared" si="283"/>
        <v>250382448</v>
      </c>
      <c r="AF768" s="1616"/>
      <c r="AG768" s="1616"/>
      <c r="AH768" s="1546">
        <f t="shared" si="277"/>
        <v>83460816</v>
      </c>
      <c r="AI768" s="1546">
        <f t="shared" si="277"/>
        <v>166921632</v>
      </c>
      <c r="AJ768" s="1519">
        <v>37936734.545454547</v>
      </c>
      <c r="AK768" s="1518"/>
      <c r="AL768" s="1518"/>
      <c r="AM768" s="1518"/>
      <c r="AN768" s="1518"/>
      <c r="AO768" s="1518"/>
      <c r="AP768" s="1518"/>
    </row>
    <row r="769" spans="1:42" s="1520" customFormat="1" ht="38" customHeight="1">
      <c r="A769" s="1563"/>
      <c r="B769" s="1337" t="s">
        <v>2901</v>
      </c>
      <c r="C769" s="1335" t="s">
        <v>2322</v>
      </c>
      <c r="D769" s="1337" t="s">
        <v>732</v>
      </c>
      <c r="E769" s="1336" t="s">
        <v>2787</v>
      </c>
      <c r="F769" s="1362"/>
      <c r="G769" s="1362"/>
      <c r="H769" s="1337">
        <v>2018</v>
      </c>
      <c r="I769" s="1569"/>
      <c r="J769" s="1362"/>
      <c r="K769" s="1362"/>
      <c r="L769" s="1362"/>
      <c r="M769" s="1362"/>
      <c r="N769" s="1337" t="s">
        <v>204</v>
      </c>
      <c r="O769" s="1631">
        <v>23250200</v>
      </c>
      <c r="P769" s="1629"/>
      <c r="Q769" s="1625"/>
      <c r="R769" s="1615" t="s">
        <v>2332</v>
      </c>
      <c r="S769" s="1512" t="str">
        <f t="shared" si="286"/>
        <v>ALAT KEDOKTERAN</v>
      </c>
      <c r="T769" s="1512">
        <f t="shared" si="285"/>
        <v>5</v>
      </c>
      <c r="U769" s="1608">
        <f t="shared" si="279"/>
        <v>4650040</v>
      </c>
      <c r="V769" s="1514"/>
      <c r="W769" s="1616"/>
      <c r="X769" s="1616"/>
      <c r="Y769" s="1616"/>
      <c r="Z769" s="1616"/>
      <c r="AA769" s="1616"/>
      <c r="AB769" s="1609">
        <f t="shared" si="281"/>
        <v>4650040</v>
      </c>
      <c r="AC769" s="1513">
        <f t="shared" si="284"/>
        <v>4650040</v>
      </c>
      <c r="AD769" s="1607">
        <v>2018</v>
      </c>
      <c r="AE769" s="1552">
        <f t="shared" si="283"/>
        <v>13950120</v>
      </c>
      <c r="AF769" s="1616"/>
      <c r="AG769" s="1616"/>
      <c r="AH769" s="1546">
        <f t="shared" si="277"/>
        <v>4650040</v>
      </c>
      <c r="AI769" s="1546">
        <f t="shared" si="277"/>
        <v>9300080</v>
      </c>
      <c r="AJ769" s="1519">
        <v>1937516.6666666667</v>
      </c>
      <c r="AK769" s="1518"/>
      <c r="AL769" s="1518"/>
      <c r="AM769" s="1518"/>
      <c r="AN769" s="1518"/>
      <c r="AO769" s="1518"/>
      <c r="AP769" s="1518"/>
    </row>
    <row r="770" spans="1:42" s="1520" customFormat="1" ht="38" customHeight="1">
      <c r="A770" s="1563"/>
      <c r="B770" s="1337" t="s">
        <v>2323</v>
      </c>
      <c r="C770" s="1335" t="s">
        <v>2324</v>
      </c>
      <c r="D770" s="1397" t="s">
        <v>1572</v>
      </c>
      <c r="E770" s="1336" t="s">
        <v>3275</v>
      </c>
      <c r="F770" s="1362"/>
      <c r="G770" s="1362"/>
      <c r="H770" s="1337">
        <v>2018</v>
      </c>
      <c r="I770" s="1569"/>
      <c r="J770" s="1362"/>
      <c r="K770" s="1362"/>
      <c r="L770" s="1362"/>
      <c r="M770" s="1362"/>
      <c r="N770" s="1337" t="s">
        <v>204</v>
      </c>
      <c r="O770" s="1631">
        <v>168568500</v>
      </c>
      <c r="P770" s="1629"/>
      <c r="Q770" s="1625"/>
      <c r="R770" s="1615" t="s">
        <v>2332</v>
      </c>
      <c r="S770" s="1512" t="str">
        <f t="shared" si="286"/>
        <v>ALAT KEDOKTERAN</v>
      </c>
      <c r="T770" s="1512">
        <f t="shared" si="285"/>
        <v>5</v>
      </c>
      <c r="U770" s="1608">
        <f t="shared" si="279"/>
        <v>33713700</v>
      </c>
      <c r="V770" s="1514"/>
      <c r="W770" s="1616"/>
      <c r="X770" s="1616"/>
      <c r="Y770" s="1616"/>
      <c r="Z770" s="1616"/>
      <c r="AA770" s="1616"/>
      <c r="AB770" s="1609">
        <f t="shared" si="281"/>
        <v>33713700</v>
      </c>
      <c r="AC770" s="1513">
        <f t="shared" si="284"/>
        <v>33713700</v>
      </c>
      <c r="AD770" s="1607">
        <v>2018</v>
      </c>
      <c r="AE770" s="1552">
        <f t="shared" si="283"/>
        <v>101141100</v>
      </c>
      <c r="AF770" s="1616"/>
      <c r="AG770" s="1616"/>
      <c r="AH770" s="1546">
        <f t="shared" ref="AH770:AI785" si="287">AG770+AB770</f>
        <v>33713700</v>
      </c>
      <c r="AI770" s="1546">
        <f t="shared" si="287"/>
        <v>67427400</v>
      </c>
      <c r="AJ770" s="1519">
        <v>12966807.692307692</v>
      </c>
      <c r="AK770" s="1518"/>
      <c r="AL770" s="1518"/>
      <c r="AM770" s="1518"/>
      <c r="AN770" s="1518"/>
      <c r="AO770" s="1518"/>
      <c r="AP770" s="1518"/>
    </row>
    <row r="771" spans="1:42" s="1520" customFormat="1" ht="38" customHeight="1">
      <c r="A771" s="1563"/>
      <c r="B771" s="1337" t="s">
        <v>2263</v>
      </c>
      <c r="C771" s="1335" t="s">
        <v>2325</v>
      </c>
      <c r="D771" s="1397" t="s">
        <v>3567</v>
      </c>
      <c r="E771" s="1336" t="s">
        <v>3276</v>
      </c>
      <c r="F771" s="1362"/>
      <c r="G771" s="1362"/>
      <c r="H771" s="1337">
        <v>2018</v>
      </c>
      <c r="I771" s="1569"/>
      <c r="J771" s="1362"/>
      <c r="K771" s="1362"/>
      <c r="L771" s="1362"/>
      <c r="M771" s="1362"/>
      <c r="N771" s="1337" t="s">
        <v>204</v>
      </c>
      <c r="O771" s="1631">
        <v>98064000</v>
      </c>
      <c r="P771" s="1629"/>
      <c r="Q771" s="1626" t="s">
        <v>3530</v>
      </c>
      <c r="R771" s="1615" t="s">
        <v>2332</v>
      </c>
      <c r="S771" s="1512" t="str">
        <f t="shared" si="286"/>
        <v>ALAT KEDOKTERAN</v>
      </c>
      <c r="T771" s="1512">
        <f t="shared" si="285"/>
        <v>5</v>
      </c>
      <c r="U771" s="1608">
        <f t="shared" si="279"/>
        <v>19612800</v>
      </c>
      <c r="V771" s="1514"/>
      <c r="W771" s="1616"/>
      <c r="X771" s="1616"/>
      <c r="Y771" s="1616"/>
      <c r="Z771" s="1616"/>
      <c r="AA771" s="1616"/>
      <c r="AB771" s="1609">
        <f t="shared" si="281"/>
        <v>19612800</v>
      </c>
      <c r="AC771" s="1513">
        <f t="shared" si="284"/>
        <v>19612800</v>
      </c>
      <c r="AD771" s="1607">
        <v>2018</v>
      </c>
      <c r="AE771" s="1552">
        <f t="shared" si="283"/>
        <v>58838400</v>
      </c>
      <c r="AF771" s="1616"/>
      <c r="AG771" s="1616"/>
      <c r="AH771" s="1546">
        <f t="shared" si="287"/>
        <v>19612800</v>
      </c>
      <c r="AI771" s="1546">
        <f t="shared" si="287"/>
        <v>39225600</v>
      </c>
      <c r="AJ771" s="1519">
        <v>7004571.4285714282</v>
      </c>
      <c r="AK771" s="1518"/>
      <c r="AL771" s="1518"/>
      <c r="AM771" s="1518"/>
      <c r="AN771" s="1518"/>
      <c r="AO771" s="1518"/>
      <c r="AP771" s="1518"/>
    </row>
    <row r="772" spans="1:42" s="1520" customFormat="1" ht="38" customHeight="1">
      <c r="A772" s="1563"/>
      <c r="B772" s="1337" t="s">
        <v>2929</v>
      </c>
      <c r="C772" s="1335" t="s">
        <v>2317</v>
      </c>
      <c r="D772" s="1397" t="s">
        <v>3567</v>
      </c>
      <c r="E772" s="1336" t="s">
        <v>2787</v>
      </c>
      <c r="F772" s="1362"/>
      <c r="G772" s="1362"/>
      <c r="H772" s="1337">
        <v>2018</v>
      </c>
      <c r="I772" s="1569"/>
      <c r="J772" s="1362"/>
      <c r="K772" s="1362"/>
      <c r="L772" s="1362"/>
      <c r="M772" s="1362"/>
      <c r="N772" s="1337" t="s">
        <v>204</v>
      </c>
      <c r="O772" s="1631">
        <v>11241632</v>
      </c>
      <c r="P772" s="1629"/>
      <c r="Q772" s="1625"/>
      <c r="R772" s="1615" t="s">
        <v>2332</v>
      </c>
      <c r="S772" s="1512" t="str">
        <f t="shared" si="286"/>
        <v>ALAT KEDOKTERAN</v>
      </c>
      <c r="T772" s="1512">
        <f t="shared" si="285"/>
        <v>5</v>
      </c>
      <c r="U772" s="1608">
        <f t="shared" si="279"/>
        <v>2248326.4</v>
      </c>
      <c r="V772" s="1514"/>
      <c r="W772" s="1616"/>
      <c r="X772" s="1616"/>
      <c r="Y772" s="1616"/>
      <c r="Z772" s="1616"/>
      <c r="AA772" s="1616"/>
      <c r="AB772" s="1609">
        <f t="shared" si="281"/>
        <v>2248326.4</v>
      </c>
      <c r="AC772" s="1513">
        <f t="shared" si="284"/>
        <v>2248326.4</v>
      </c>
      <c r="AD772" s="1607">
        <v>2018</v>
      </c>
      <c r="AE772" s="1552">
        <f t="shared" si="283"/>
        <v>6744979.2000000002</v>
      </c>
      <c r="AF772" s="1616"/>
      <c r="AG772" s="1616"/>
      <c r="AH772" s="1546">
        <f t="shared" si="287"/>
        <v>2248326.4</v>
      </c>
      <c r="AI772" s="1546">
        <f t="shared" si="287"/>
        <v>4496652.8</v>
      </c>
      <c r="AJ772" s="1519">
        <v>749442.1333333333</v>
      </c>
      <c r="AK772" s="1518"/>
      <c r="AL772" s="1518"/>
      <c r="AM772" s="1518"/>
      <c r="AN772" s="1518"/>
      <c r="AO772" s="1518"/>
      <c r="AP772" s="1518"/>
    </row>
    <row r="773" spans="1:42" s="1520" customFormat="1" ht="38" customHeight="1">
      <c r="A773" s="1563"/>
      <c r="B773" s="1337" t="s">
        <v>2929</v>
      </c>
      <c r="C773" s="1335" t="s">
        <v>2317</v>
      </c>
      <c r="D773" s="1397" t="s">
        <v>1572</v>
      </c>
      <c r="E773" s="1336" t="s">
        <v>2787</v>
      </c>
      <c r="F773" s="1362"/>
      <c r="G773" s="1362"/>
      <c r="H773" s="1337">
        <v>2018</v>
      </c>
      <c r="I773" s="1569"/>
      <c r="J773" s="1362"/>
      <c r="K773" s="1362"/>
      <c r="L773" s="1362"/>
      <c r="M773" s="1362"/>
      <c r="N773" s="1337" t="s">
        <v>204</v>
      </c>
      <c r="O773" s="1631">
        <v>8431221</v>
      </c>
      <c r="P773" s="1629"/>
      <c r="Q773" s="1625"/>
      <c r="R773" s="1615" t="s">
        <v>2332</v>
      </c>
      <c r="S773" s="1512" t="str">
        <f t="shared" si="286"/>
        <v>ALAT KEDOKTERAN</v>
      </c>
      <c r="T773" s="1512">
        <f t="shared" si="285"/>
        <v>5</v>
      </c>
      <c r="U773" s="1608">
        <f t="shared" si="279"/>
        <v>1686244.2</v>
      </c>
      <c r="V773" s="1514"/>
      <c r="W773" s="1616"/>
      <c r="X773" s="1616"/>
      <c r="Y773" s="1616"/>
      <c r="Z773" s="1616"/>
      <c r="AA773" s="1616"/>
      <c r="AB773" s="1609">
        <f t="shared" si="281"/>
        <v>1686244.2</v>
      </c>
      <c r="AC773" s="1513">
        <f t="shared" si="284"/>
        <v>1686244.2</v>
      </c>
      <c r="AD773" s="1607">
        <v>2018</v>
      </c>
      <c r="AE773" s="1552">
        <f t="shared" si="283"/>
        <v>5058732.5999999996</v>
      </c>
      <c r="AF773" s="1616"/>
      <c r="AG773" s="1616"/>
      <c r="AH773" s="1546">
        <f t="shared" si="287"/>
        <v>1686244.2</v>
      </c>
      <c r="AI773" s="1546">
        <f t="shared" si="287"/>
        <v>3372488.4</v>
      </c>
      <c r="AJ773" s="1519">
        <v>526951.3125</v>
      </c>
      <c r="AK773" s="1518"/>
      <c r="AL773" s="1518"/>
      <c r="AM773" s="1518"/>
      <c r="AN773" s="1518"/>
      <c r="AO773" s="1518"/>
      <c r="AP773" s="1518"/>
    </row>
    <row r="774" spans="1:42" s="1520" customFormat="1" ht="38" customHeight="1">
      <c r="A774" s="1563"/>
      <c r="B774" s="1337" t="s">
        <v>2263</v>
      </c>
      <c r="C774" s="1335" t="s">
        <v>2326</v>
      </c>
      <c r="D774" s="1397" t="s">
        <v>1571</v>
      </c>
      <c r="E774" s="1336" t="s">
        <v>3277</v>
      </c>
      <c r="F774" s="1362"/>
      <c r="G774" s="1362"/>
      <c r="H774" s="1337">
        <v>2018</v>
      </c>
      <c r="I774" s="1569"/>
      <c r="J774" s="1362"/>
      <c r="K774" s="1362"/>
      <c r="L774" s="1362"/>
      <c r="M774" s="1362"/>
      <c r="N774" s="1337" t="s">
        <v>204</v>
      </c>
      <c r="O774" s="1631">
        <v>26956000</v>
      </c>
      <c r="P774" s="1629"/>
      <c r="Q774" s="1626" t="s">
        <v>3530</v>
      </c>
      <c r="R774" s="1615" t="s">
        <v>2332</v>
      </c>
      <c r="S774" s="1512" t="str">
        <f t="shared" si="286"/>
        <v>ALAT KEDOKTERAN</v>
      </c>
      <c r="T774" s="1512">
        <f t="shared" si="285"/>
        <v>5</v>
      </c>
      <c r="U774" s="1608">
        <f t="shared" si="279"/>
        <v>5391200</v>
      </c>
      <c r="V774" s="1514"/>
      <c r="W774" s="1616"/>
      <c r="X774" s="1616"/>
      <c r="Y774" s="1616"/>
      <c r="Z774" s="1616"/>
      <c r="AA774" s="1616"/>
      <c r="AB774" s="1609">
        <f t="shared" si="281"/>
        <v>5391200</v>
      </c>
      <c r="AC774" s="1513">
        <f t="shared" si="284"/>
        <v>5391200</v>
      </c>
      <c r="AD774" s="1607">
        <v>2018</v>
      </c>
      <c r="AE774" s="1552">
        <f t="shared" si="283"/>
        <v>16173600</v>
      </c>
      <c r="AF774" s="1616"/>
      <c r="AG774" s="1616"/>
      <c r="AH774" s="1546">
        <f t="shared" si="287"/>
        <v>5391200</v>
      </c>
      <c r="AI774" s="1546">
        <f t="shared" si="287"/>
        <v>10782400</v>
      </c>
      <c r="AJ774" s="1519">
        <v>1585647.0588235294</v>
      </c>
      <c r="AK774" s="1518"/>
      <c r="AL774" s="1518"/>
      <c r="AM774" s="1518"/>
      <c r="AN774" s="1518"/>
      <c r="AO774" s="1518"/>
      <c r="AP774" s="1518"/>
    </row>
    <row r="775" spans="1:42" s="1520" customFormat="1" ht="38" customHeight="1">
      <c r="A775" s="1563"/>
      <c r="B775" s="1337" t="s">
        <v>2263</v>
      </c>
      <c r="C775" s="1335" t="s">
        <v>2327</v>
      </c>
      <c r="D775" s="1337" t="s">
        <v>732</v>
      </c>
      <c r="E775" s="1336" t="s">
        <v>2787</v>
      </c>
      <c r="F775" s="1362"/>
      <c r="G775" s="1362"/>
      <c r="H775" s="1337">
        <v>2018</v>
      </c>
      <c r="I775" s="1569"/>
      <c r="J775" s="1362"/>
      <c r="K775" s="1362"/>
      <c r="L775" s="1362"/>
      <c r="M775" s="1362"/>
      <c r="N775" s="1337" t="s">
        <v>204</v>
      </c>
      <c r="O775" s="1631">
        <v>183988000</v>
      </c>
      <c r="P775" s="1629"/>
      <c r="Q775" s="1626" t="s">
        <v>3530</v>
      </c>
      <c r="R775" s="1615" t="s">
        <v>2332</v>
      </c>
      <c r="S775" s="1512" t="str">
        <f t="shared" si="286"/>
        <v>ALAT KEDOKTERAN</v>
      </c>
      <c r="T775" s="1512">
        <f t="shared" si="285"/>
        <v>5</v>
      </c>
      <c r="U775" s="1608">
        <f t="shared" si="279"/>
        <v>36797600</v>
      </c>
      <c r="V775" s="1514"/>
      <c r="W775" s="1616"/>
      <c r="X775" s="1616"/>
      <c r="Y775" s="1616"/>
      <c r="Z775" s="1616"/>
      <c r="AA775" s="1616"/>
      <c r="AB775" s="1609">
        <f t="shared" si="281"/>
        <v>36797600</v>
      </c>
      <c r="AC775" s="1513">
        <f t="shared" si="284"/>
        <v>36797600</v>
      </c>
      <c r="AD775" s="1607">
        <v>2018</v>
      </c>
      <c r="AE775" s="1552">
        <f t="shared" si="283"/>
        <v>110392800</v>
      </c>
      <c r="AF775" s="1616"/>
      <c r="AG775" s="1616"/>
      <c r="AH775" s="1546">
        <f t="shared" si="287"/>
        <v>36797600</v>
      </c>
      <c r="AI775" s="1546">
        <f t="shared" si="287"/>
        <v>73595200</v>
      </c>
      <c r="AJ775" s="1519">
        <v>10221555.555555556</v>
      </c>
      <c r="AK775" s="1518"/>
      <c r="AL775" s="1518"/>
      <c r="AM775" s="1518"/>
      <c r="AN775" s="1518"/>
      <c r="AO775" s="1518"/>
      <c r="AP775" s="1518"/>
    </row>
    <row r="776" spans="1:42" s="1520" customFormat="1" ht="38" customHeight="1">
      <c r="A776" s="1563"/>
      <c r="B776" s="1337" t="s">
        <v>2263</v>
      </c>
      <c r="C776" s="1335" t="s">
        <v>2328</v>
      </c>
      <c r="D776" s="1397" t="s">
        <v>1571</v>
      </c>
      <c r="E776" s="1336" t="s">
        <v>2787</v>
      </c>
      <c r="F776" s="1362"/>
      <c r="G776" s="1362"/>
      <c r="H776" s="1337">
        <v>2018</v>
      </c>
      <c r="I776" s="1569"/>
      <c r="J776" s="1362"/>
      <c r="K776" s="1362"/>
      <c r="L776" s="1362"/>
      <c r="M776" s="1362"/>
      <c r="N776" s="1337" t="s">
        <v>204</v>
      </c>
      <c r="O776" s="1631">
        <v>31400000</v>
      </c>
      <c r="P776" s="1629"/>
      <c r="Q776" s="1626" t="s">
        <v>3530</v>
      </c>
      <c r="R776" s="1615" t="s">
        <v>2332</v>
      </c>
      <c r="S776" s="1512" t="str">
        <f t="shared" si="286"/>
        <v>ALAT KEDOKTERAN</v>
      </c>
      <c r="T776" s="1512">
        <f t="shared" si="285"/>
        <v>5</v>
      </c>
      <c r="U776" s="1608">
        <f t="shared" si="279"/>
        <v>6280000</v>
      </c>
      <c r="V776" s="1514"/>
      <c r="W776" s="1616"/>
      <c r="X776" s="1616"/>
      <c r="Y776" s="1616"/>
      <c r="Z776" s="1616"/>
      <c r="AA776" s="1616"/>
      <c r="AB776" s="1609">
        <f t="shared" si="281"/>
        <v>6280000</v>
      </c>
      <c r="AC776" s="1513">
        <f t="shared" si="284"/>
        <v>6280000</v>
      </c>
      <c r="AD776" s="1607">
        <v>2018</v>
      </c>
      <c r="AE776" s="1552">
        <f t="shared" si="283"/>
        <v>18840000</v>
      </c>
      <c r="AF776" s="1616"/>
      <c r="AG776" s="1616"/>
      <c r="AH776" s="1546">
        <f t="shared" si="287"/>
        <v>6280000</v>
      </c>
      <c r="AI776" s="1546">
        <f t="shared" si="287"/>
        <v>12560000</v>
      </c>
      <c r="AJ776" s="1519">
        <v>1652631.5789473683</v>
      </c>
      <c r="AK776" s="1518"/>
      <c r="AL776" s="1518"/>
      <c r="AM776" s="1518"/>
      <c r="AN776" s="1518"/>
      <c r="AO776" s="1518"/>
      <c r="AP776" s="1518"/>
    </row>
    <row r="777" spans="1:42" s="1520" customFormat="1" ht="38" customHeight="1">
      <c r="A777" s="1563"/>
      <c r="B777" s="1337" t="s">
        <v>2263</v>
      </c>
      <c r="C777" s="1335" t="s">
        <v>2329</v>
      </c>
      <c r="D777" s="1578" t="s">
        <v>3667</v>
      </c>
      <c r="E777" s="1336" t="s">
        <v>2787</v>
      </c>
      <c r="F777" s="1362"/>
      <c r="G777" s="1362"/>
      <c r="H777" s="1337">
        <v>2018</v>
      </c>
      <c r="I777" s="1569"/>
      <c r="J777" s="1362"/>
      <c r="K777" s="1362"/>
      <c r="L777" s="1362"/>
      <c r="M777" s="1362"/>
      <c r="N777" s="1337" t="s">
        <v>204</v>
      </c>
      <c r="O777" s="1631">
        <v>85400000</v>
      </c>
      <c r="P777" s="1629"/>
      <c r="Q777" s="1626" t="s">
        <v>3530</v>
      </c>
      <c r="R777" s="1615" t="s">
        <v>2332</v>
      </c>
      <c r="S777" s="1512" t="str">
        <f t="shared" si="286"/>
        <v>ALAT KEDOKTERAN</v>
      </c>
      <c r="T777" s="1512">
        <f t="shared" si="285"/>
        <v>5</v>
      </c>
      <c r="U777" s="1608">
        <f t="shared" si="279"/>
        <v>17080000</v>
      </c>
      <c r="V777" s="1514"/>
      <c r="W777" s="1616"/>
      <c r="X777" s="1616"/>
      <c r="Y777" s="1616"/>
      <c r="Z777" s="1616"/>
      <c r="AA777" s="1616"/>
      <c r="AB777" s="1609">
        <f t="shared" si="281"/>
        <v>17080000</v>
      </c>
      <c r="AC777" s="1513">
        <f t="shared" si="284"/>
        <v>17080000</v>
      </c>
      <c r="AD777" s="1607">
        <v>2018</v>
      </c>
      <c r="AE777" s="1552">
        <f t="shared" si="283"/>
        <v>51240000</v>
      </c>
      <c r="AF777" s="1616"/>
      <c r="AG777" s="1616"/>
      <c r="AH777" s="1546">
        <f t="shared" si="287"/>
        <v>17080000</v>
      </c>
      <c r="AI777" s="1546">
        <f t="shared" si="287"/>
        <v>34160000</v>
      </c>
      <c r="AJ777" s="1519">
        <v>4270000</v>
      </c>
      <c r="AK777" s="1518"/>
      <c r="AL777" s="1518"/>
      <c r="AM777" s="1518"/>
      <c r="AN777" s="1518"/>
      <c r="AO777" s="1518"/>
      <c r="AP777" s="1518"/>
    </row>
    <row r="778" spans="1:42" s="1520" customFormat="1" ht="38" customHeight="1">
      <c r="A778" s="1563"/>
      <c r="B778" s="1337" t="s">
        <v>3552</v>
      </c>
      <c r="C778" s="1335" t="s">
        <v>2330</v>
      </c>
      <c r="D778" s="1337" t="s">
        <v>732</v>
      </c>
      <c r="E778" s="1336" t="s">
        <v>3278</v>
      </c>
      <c r="F778" s="1362"/>
      <c r="G778" s="1362"/>
      <c r="H778" s="1337">
        <v>2018</v>
      </c>
      <c r="I778" s="1569"/>
      <c r="J778" s="1362"/>
      <c r="K778" s="1362"/>
      <c r="L778" s="1362"/>
      <c r="M778" s="1362"/>
      <c r="N778" s="1337" t="s">
        <v>204</v>
      </c>
      <c r="O778" s="1631">
        <v>531537500</v>
      </c>
      <c r="P778" s="1629"/>
      <c r="Q778" s="1626"/>
      <c r="R778" s="1615" t="s">
        <v>2332</v>
      </c>
      <c r="S778" s="1512" t="str">
        <f t="shared" si="286"/>
        <v>ALAT KEDOKTERAN</v>
      </c>
      <c r="T778" s="1512">
        <f t="shared" si="285"/>
        <v>5</v>
      </c>
      <c r="U778" s="1608">
        <f t="shared" si="279"/>
        <v>106307500</v>
      </c>
      <c r="V778" s="1514"/>
      <c r="W778" s="1616"/>
      <c r="X778" s="1616"/>
      <c r="Y778" s="1616"/>
      <c r="Z778" s="1616"/>
      <c r="AA778" s="1616"/>
      <c r="AB778" s="1609">
        <f t="shared" si="281"/>
        <v>106307500</v>
      </c>
      <c r="AC778" s="1513">
        <f t="shared" si="284"/>
        <v>106307500</v>
      </c>
      <c r="AD778" s="1607">
        <v>2018</v>
      </c>
      <c r="AE778" s="1552">
        <f t="shared" si="283"/>
        <v>318922500</v>
      </c>
      <c r="AF778" s="1616"/>
      <c r="AG778" s="1616"/>
      <c r="AH778" s="1546">
        <f t="shared" si="287"/>
        <v>106307500</v>
      </c>
      <c r="AI778" s="1546">
        <f t="shared" si="287"/>
        <v>212615000</v>
      </c>
      <c r="AJ778" s="1519">
        <v>25311309.523809522</v>
      </c>
      <c r="AK778" s="1518"/>
      <c r="AL778" s="1518"/>
      <c r="AM778" s="1518"/>
      <c r="AN778" s="1518"/>
      <c r="AO778" s="1518"/>
      <c r="AP778" s="1518"/>
    </row>
    <row r="779" spans="1:42" s="1520" customFormat="1" ht="38" customHeight="1">
      <c r="A779" s="1563"/>
      <c r="B779" s="1337" t="s">
        <v>2323</v>
      </c>
      <c r="C779" s="1335" t="s">
        <v>2324</v>
      </c>
      <c r="D779" s="1397" t="s">
        <v>1571</v>
      </c>
      <c r="E779" s="1336" t="s">
        <v>2787</v>
      </c>
      <c r="F779" s="1362"/>
      <c r="G779" s="1362"/>
      <c r="H779" s="1337">
        <v>2018</v>
      </c>
      <c r="I779" s="1569"/>
      <c r="J779" s="1362"/>
      <c r="K779" s="1362"/>
      <c r="L779" s="1362"/>
      <c r="M779" s="1362"/>
      <c r="N779" s="1337" t="s">
        <v>204</v>
      </c>
      <c r="O779" s="1631">
        <v>112379000</v>
      </c>
      <c r="P779" s="1629"/>
      <c r="Q779" s="1626"/>
      <c r="R779" s="1615" t="s">
        <v>2332</v>
      </c>
      <c r="S779" s="1512" t="str">
        <f t="shared" si="286"/>
        <v>ALAT KEDOKTERAN</v>
      </c>
      <c r="T779" s="1512">
        <f t="shared" si="285"/>
        <v>5</v>
      </c>
      <c r="U779" s="1608">
        <f t="shared" si="279"/>
        <v>22475800</v>
      </c>
      <c r="V779" s="1514"/>
      <c r="W779" s="1616"/>
      <c r="X779" s="1616"/>
      <c r="Y779" s="1616"/>
      <c r="Z779" s="1616"/>
      <c r="AA779" s="1616"/>
      <c r="AB779" s="1609">
        <f t="shared" si="281"/>
        <v>22475800</v>
      </c>
      <c r="AC779" s="1513">
        <f t="shared" si="284"/>
        <v>22475800</v>
      </c>
      <c r="AD779" s="1607">
        <v>2018</v>
      </c>
      <c r="AE779" s="1552">
        <f t="shared" si="283"/>
        <v>67427400</v>
      </c>
      <c r="AF779" s="1616"/>
      <c r="AG779" s="1616"/>
      <c r="AH779" s="1546">
        <f t="shared" si="287"/>
        <v>22475800</v>
      </c>
      <c r="AI779" s="1546">
        <f t="shared" si="287"/>
        <v>44951600</v>
      </c>
      <c r="AJ779" s="1519">
        <v>5108136.3636363633</v>
      </c>
      <c r="AK779" s="1518"/>
      <c r="AL779" s="1518"/>
      <c r="AM779" s="1518"/>
      <c r="AN779" s="1518"/>
      <c r="AO779" s="1518"/>
      <c r="AP779" s="1518"/>
    </row>
    <row r="780" spans="1:42" s="1520" customFormat="1" ht="38" customHeight="1">
      <c r="A780" s="1563"/>
      <c r="B780" s="1337" t="s">
        <v>2929</v>
      </c>
      <c r="C780" s="1335" t="s">
        <v>2317</v>
      </c>
      <c r="D780" s="1578" t="s">
        <v>3667</v>
      </c>
      <c r="E780" s="1336" t="s">
        <v>2787</v>
      </c>
      <c r="F780" s="1362"/>
      <c r="G780" s="1362"/>
      <c r="H780" s="1337">
        <v>2018</v>
      </c>
      <c r="I780" s="1569"/>
      <c r="J780" s="1362"/>
      <c r="K780" s="1362"/>
      <c r="L780" s="1362"/>
      <c r="M780" s="1362"/>
      <c r="N780" s="1337" t="s">
        <v>204</v>
      </c>
      <c r="O780" s="1631">
        <v>14052040</v>
      </c>
      <c r="P780" s="1629"/>
      <c r="Q780" s="1626"/>
      <c r="R780" s="1615" t="s">
        <v>2332</v>
      </c>
      <c r="S780" s="1512" t="str">
        <f t="shared" si="286"/>
        <v>ALAT KEDOKTERAN</v>
      </c>
      <c r="T780" s="1512">
        <f t="shared" si="285"/>
        <v>5</v>
      </c>
      <c r="U780" s="1608">
        <f t="shared" si="279"/>
        <v>2810408</v>
      </c>
      <c r="V780" s="1514"/>
      <c r="W780" s="1616"/>
      <c r="X780" s="1616"/>
      <c r="Y780" s="1616"/>
      <c r="Z780" s="1616"/>
      <c r="AA780" s="1616"/>
      <c r="AB780" s="1609">
        <f t="shared" si="281"/>
        <v>2810408</v>
      </c>
      <c r="AC780" s="1513">
        <f t="shared" ref="AC780:AC811" si="288">IF(O780=W780+X780+Y780+AA780+AB780+Z780,0,U780)</f>
        <v>2810408</v>
      </c>
      <c r="AD780" s="1607">
        <v>2018</v>
      </c>
      <c r="AE780" s="1552">
        <f t="shared" si="283"/>
        <v>8431224</v>
      </c>
      <c r="AF780" s="1616"/>
      <c r="AG780" s="1616"/>
      <c r="AH780" s="1546">
        <f t="shared" si="287"/>
        <v>2810408</v>
      </c>
      <c r="AI780" s="1546">
        <f t="shared" si="287"/>
        <v>5620816</v>
      </c>
      <c r="AJ780" s="1519">
        <v>610958.26086956519</v>
      </c>
      <c r="AK780" s="1518"/>
      <c r="AL780" s="1518"/>
      <c r="AM780" s="1518"/>
      <c r="AN780" s="1518"/>
      <c r="AO780" s="1518"/>
      <c r="AP780" s="1518"/>
    </row>
    <row r="781" spans="1:42" s="1520" customFormat="1" ht="38" customHeight="1">
      <c r="A781" s="1563"/>
      <c r="B781" s="1337" t="s">
        <v>2263</v>
      </c>
      <c r="C781" s="1335" t="s">
        <v>2331</v>
      </c>
      <c r="D781" s="1337" t="s">
        <v>732</v>
      </c>
      <c r="E781" s="1336" t="s">
        <v>3279</v>
      </c>
      <c r="F781" s="1362"/>
      <c r="G781" s="1362"/>
      <c r="H781" s="1337">
        <v>2018</v>
      </c>
      <c r="I781" s="1569"/>
      <c r="J781" s="1362"/>
      <c r="K781" s="1362"/>
      <c r="L781" s="1362"/>
      <c r="M781" s="1362"/>
      <c r="N781" s="1337" t="s">
        <v>204</v>
      </c>
      <c r="O781" s="1631">
        <v>343000000</v>
      </c>
      <c r="P781" s="1629"/>
      <c r="Q781" s="1626" t="s">
        <v>3530</v>
      </c>
      <c r="R781" s="1615" t="s">
        <v>2332</v>
      </c>
      <c r="S781" s="1512" t="str">
        <f t="shared" si="286"/>
        <v>ALAT KEDOKTERAN</v>
      </c>
      <c r="T781" s="1512">
        <f t="shared" si="285"/>
        <v>5</v>
      </c>
      <c r="U781" s="1608">
        <f t="shared" si="279"/>
        <v>68600000</v>
      </c>
      <c r="V781" s="1514"/>
      <c r="W781" s="1616"/>
      <c r="X781" s="1616"/>
      <c r="Y781" s="1616"/>
      <c r="Z781" s="1616"/>
      <c r="AA781" s="1616"/>
      <c r="AB781" s="1609">
        <f t="shared" si="281"/>
        <v>68600000</v>
      </c>
      <c r="AC781" s="1513">
        <f t="shared" si="288"/>
        <v>68600000</v>
      </c>
      <c r="AD781" s="1607">
        <v>2018</v>
      </c>
      <c r="AE781" s="1552">
        <f t="shared" si="283"/>
        <v>205800000</v>
      </c>
      <c r="AF781" s="1616"/>
      <c r="AG781" s="1616"/>
      <c r="AH781" s="1546">
        <f t="shared" si="287"/>
        <v>68600000</v>
      </c>
      <c r="AI781" s="1546">
        <f t="shared" si="287"/>
        <v>137200000</v>
      </c>
      <c r="AJ781" s="1617">
        <v>14291666.666666666</v>
      </c>
      <c r="AK781" s="1518"/>
      <c r="AL781" s="1518"/>
      <c r="AM781" s="1518"/>
      <c r="AN781" s="1518"/>
      <c r="AO781" s="1518"/>
      <c r="AP781" s="1518"/>
    </row>
    <row r="782" spans="1:42" s="1520" customFormat="1" ht="57" customHeight="1">
      <c r="A782" s="1563"/>
      <c r="B782" s="1337" t="s">
        <v>2263</v>
      </c>
      <c r="C782" s="1628" t="s">
        <v>3648</v>
      </c>
      <c r="D782" s="1397" t="s">
        <v>732</v>
      </c>
      <c r="E782" s="1336" t="s">
        <v>3665</v>
      </c>
      <c r="F782" s="1648"/>
      <c r="G782" s="1342"/>
      <c r="H782" s="1337">
        <v>2019</v>
      </c>
      <c r="I782" s="1336"/>
      <c r="J782" s="1336"/>
      <c r="K782" s="1336"/>
      <c r="L782" s="1336"/>
      <c r="M782" s="1336"/>
      <c r="N782" s="1337" t="s">
        <v>204</v>
      </c>
      <c r="O782" s="1631">
        <v>96400000</v>
      </c>
      <c r="P782" s="1641"/>
      <c r="Q782" s="1626"/>
      <c r="R782" s="1615" t="s">
        <v>2332</v>
      </c>
      <c r="S782" s="1512" t="str">
        <f t="shared" ref="S782:S798" si="289">VLOOKUP(R782,kelompok,2,0)</f>
        <v>ALAT KEDOKTERAN</v>
      </c>
      <c r="T782" s="1512">
        <f t="shared" ref="T782:T807" si="290">VLOOKUP(R782,MASAMANFAAT,4,0)</f>
        <v>5</v>
      </c>
      <c r="U782" s="1608">
        <f t="shared" ref="U782:U798" si="291">(O782)/T782</f>
        <v>19280000</v>
      </c>
      <c r="V782" s="1514"/>
      <c r="W782" s="1616"/>
      <c r="X782" s="1616"/>
      <c r="Y782" s="1616"/>
      <c r="Z782" s="1616"/>
      <c r="AA782" s="1616"/>
      <c r="AB782" s="1609"/>
      <c r="AC782" s="1513">
        <f t="shared" si="288"/>
        <v>19280000</v>
      </c>
      <c r="AD782" s="1607"/>
      <c r="AE782" s="1552">
        <f t="shared" si="283"/>
        <v>77120000</v>
      </c>
      <c r="AF782" s="1616"/>
      <c r="AG782" s="1616"/>
      <c r="AH782" s="1546"/>
      <c r="AI782" s="1546">
        <f t="shared" si="287"/>
        <v>19280000</v>
      </c>
      <c r="AJ782" s="1611">
        <f>SUM(AJ763:AJ781)</f>
        <v>344673720.66611052</v>
      </c>
      <c r="AK782" s="1611">
        <f>SUM(AH763:AH781)</f>
        <v>697055142.5999999</v>
      </c>
      <c r="AL782" s="1535">
        <f>AK782-AJ782</f>
        <v>352381421.93388939</v>
      </c>
      <c r="AM782" s="1518"/>
      <c r="AN782" s="1518"/>
      <c r="AO782" s="1518"/>
      <c r="AP782" s="1518"/>
    </row>
    <row r="783" spans="1:42" s="1520" customFormat="1" ht="38" customHeight="1">
      <c r="A783" s="1563"/>
      <c r="B783" s="1337" t="s">
        <v>2263</v>
      </c>
      <c r="C783" s="1628" t="s">
        <v>3649</v>
      </c>
      <c r="D783" s="1397" t="s">
        <v>732</v>
      </c>
      <c r="E783" s="1336" t="s">
        <v>3598</v>
      </c>
      <c r="F783" s="1648"/>
      <c r="G783" s="1362"/>
      <c r="H783" s="1337">
        <v>2019</v>
      </c>
      <c r="I783" s="1569"/>
      <c r="J783" s="1362"/>
      <c r="K783" s="1362"/>
      <c r="L783" s="1362"/>
      <c r="M783" s="1362"/>
      <c r="N783" s="1337" t="s">
        <v>204</v>
      </c>
      <c r="O783" s="1631">
        <v>116106332</v>
      </c>
      <c r="P783" s="1641"/>
      <c r="Q783" s="1626"/>
      <c r="R783" s="1615" t="s">
        <v>2332</v>
      </c>
      <c r="S783" s="1512" t="str">
        <f t="shared" si="289"/>
        <v>ALAT KEDOKTERAN</v>
      </c>
      <c r="T783" s="1512">
        <f t="shared" si="290"/>
        <v>5</v>
      </c>
      <c r="U783" s="1608">
        <f t="shared" si="291"/>
        <v>23221266.399999999</v>
      </c>
      <c r="V783" s="1514"/>
      <c r="W783" s="1616"/>
      <c r="X783" s="1616"/>
      <c r="Y783" s="1616"/>
      <c r="Z783" s="1616"/>
      <c r="AA783" s="1616"/>
      <c r="AB783" s="1609"/>
      <c r="AC783" s="1513">
        <f t="shared" si="288"/>
        <v>23221266.399999999</v>
      </c>
      <c r="AD783" s="1607"/>
      <c r="AE783" s="1552">
        <f t="shared" si="283"/>
        <v>92885065.599999994</v>
      </c>
      <c r="AF783" s="1616"/>
      <c r="AG783" s="1616"/>
      <c r="AH783" s="1546"/>
      <c r="AI783" s="1546">
        <f t="shared" si="287"/>
        <v>23221266.399999999</v>
      </c>
      <c r="AJ783" s="1518"/>
      <c r="AK783" s="1518"/>
      <c r="AL783" s="1518"/>
      <c r="AM783" s="1518"/>
      <c r="AN783" s="1518"/>
      <c r="AO783" s="1518"/>
      <c r="AP783" s="1518"/>
    </row>
    <row r="784" spans="1:42" s="1520" customFormat="1" ht="38" customHeight="1">
      <c r="A784" s="1563"/>
      <c r="B784" s="1337" t="s">
        <v>2263</v>
      </c>
      <c r="C784" s="1628" t="s">
        <v>2739</v>
      </c>
      <c r="D784" s="1397" t="s">
        <v>733</v>
      </c>
      <c r="E784" s="1336" t="s">
        <v>3631</v>
      </c>
      <c r="F784" s="1648"/>
      <c r="G784" s="1362"/>
      <c r="H784" s="1337">
        <v>2019</v>
      </c>
      <c r="I784" s="1569"/>
      <c r="J784" s="1362"/>
      <c r="K784" s="1362"/>
      <c r="L784" s="1362"/>
      <c r="M784" s="1362"/>
      <c r="N784" s="1337" t="s">
        <v>3611</v>
      </c>
      <c r="O784" s="1631">
        <v>86743932</v>
      </c>
      <c r="P784" s="1642"/>
      <c r="Q784" s="1626"/>
      <c r="R784" s="1615" t="s">
        <v>2332</v>
      </c>
      <c r="S784" s="1512" t="str">
        <f t="shared" si="289"/>
        <v>ALAT KEDOKTERAN</v>
      </c>
      <c r="T784" s="1512">
        <f t="shared" si="290"/>
        <v>5</v>
      </c>
      <c r="U784" s="1608">
        <f t="shared" si="291"/>
        <v>17348786.399999999</v>
      </c>
      <c r="V784" s="1514"/>
      <c r="W784" s="1616"/>
      <c r="X784" s="1616"/>
      <c r="Y784" s="1616"/>
      <c r="Z784" s="1616"/>
      <c r="AA784" s="1616"/>
      <c r="AB784" s="1609"/>
      <c r="AC784" s="1513">
        <f t="shared" si="288"/>
        <v>17348786.399999999</v>
      </c>
      <c r="AD784" s="1607"/>
      <c r="AE784" s="1552">
        <f t="shared" si="283"/>
        <v>69395145.599999994</v>
      </c>
      <c r="AF784" s="1616"/>
      <c r="AG784" s="1616"/>
      <c r="AH784" s="1546"/>
      <c r="AI784" s="1546">
        <f t="shared" si="287"/>
        <v>17348786.399999999</v>
      </c>
      <c r="AJ784" s="1518"/>
      <c r="AK784" s="1518"/>
      <c r="AL784" s="1518"/>
      <c r="AM784" s="1518"/>
      <c r="AN784" s="1518"/>
      <c r="AO784" s="1518"/>
      <c r="AP784" s="1518"/>
    </row>
    <row r="785" spans="1:42" s="1520" customFormat="1" ht="38" customHeight="1">
      <c r="A785" s="1563"/>
      <c r="B785" s="1337" t="s">
        <v>2263</v>
      </c>
      <c r="C785" s="1628" t="s">
        <v>379</v>
      </c>
      <c r="D785" s="1397" t="s">
        <v>732</v>
      </c>
      <c r="E785" s="1336" t="s">
        <v>3632</v>
      </c>
      <c r="F785" s="1648"/>
      <c r="G785" s="1362"/>
      <c r="H785" s="1337">
        <v>2019</v>
      </c>
      <c r="I785" s="1569"/>
      <c r="J785" s="1362"/>
      <c r="K785" s="1362"/>
      <c r="L785" s="1362"/>
      <c r="M785" s="1362"/>
      <c r="N785" s="1337" t="s">
        <v>3611</v>
      </c>
      <c r="O785" s="1631">
        <v>8421000</v>
      </c>
      <c r="P785" s="1642"/>
      <c r="Q785" s="1626"/>
      <c r="R785" s="1615" t="s">
        <v>2332</v>
      </c>
      <c r="S785" s="1512" t="str">
        <f t="shared" si="289"/>
        <v>ALAT KEDOKTERAN</v>
      </c>
      <c r="T785" s="1512">
        <f t="shared" si="290"/>
        <v>5</v>
      </c>
      <c r="U785" s="1608">
        <f t="shared" si="291"/>
        <v>1684200</v>
      </c>
      <c r="V785" s="1514"/>
      <c r="W785" s="1616"/>
      <c r="X785" s="1616"/>
      <c r="Y785" s="1616"/>
      <c r="Z785" s="1616"/>
      <c r="AA785" s="1616"/>
      <c r="AB785" s="1609"/>
      <c r="AC785" s="1513">
        <f t="shared" si="288"/>
        <v>1684200</v>
      </c>
      <c r="AD785" s="1607"/>
      <c r="AE785" s="1552">
        <f t="shared" si="283"/>
        <v>6736800</v>
      </c>
      <c r="AF785" s="1616"/>
      <c r="AG785" s="1616"/>
      <c r="AH785" s="1546"/>
      <c r="AI785" s="1546">
        <f t="shared" si="287"/>
        <v>1684200</v>
      </c>
      <c r="AJ785" s="1518"/>
      <c r="AK785" s="1518"/>
      <c r="AL785" s="1518"/>
      <c r="AM785" s="1518"/>
      <c r="AN785" s="1518"/>
      <c r="AO785" s="1518"/>
      <c r="AP785" s="1518"/>
    </row>
    <row r="786" spans="1:42" s="1520" customFormat="1" ht="38" customHeight="1">
      <c r="A786" s="1563"/>
      <c r="B786" s="1337" t="s">
        <v>2263</v>
      </c>
      <c r="C786" s="1628" t="s">
        <v>3650</v>
      </c>
      <c r="D786" s="1397" t="s">
        <v>732</v>
      </c>
      <c r="E786" s="1336" t="s">
        <v>3633</v>
      </c>
      <c r="F786" s="1648"/>
      <c r="G786" s="1362"/>
      <c r="H786" s="1337">
        <v>2019</v>
      </c>
      <c r="I786" s="1569"/>
      <c r="J786" s="1362"/>
      <c r="K786" s="1362"/>
      <c r="L786" s="1362"/>
      <c r="M786" s="1362"/>
      <c r="N786" s="1337" t="s">
        <v>3611</v>
      </c>
      <c r="O786" s="1631">
        <v>152965286</v>
      </c>
      <c r="P786" s="1642"/>
      <c r="Q786" s="1626"/>
      <c r="R786" s="1615" t="s">
        <v>2332</v>
      </c>
      <c r="S786" s="1512" t="str">
        <f t="shared" si="289"/>
        <v>ALAT KEDOKTERAN</v>
      </c>
      <c r="T786" s="1512">
        <f t="shared" si="290"/>
        <v>5</v>
      </c>
      <c r="U786" s="1608">
        <f t="shared" si="291"/>
        <v>30593057.199999999</v>
      </c>
      <c r="V786" s="1514"/>
      <c r="W786" s="1616"/>
      <c r="X786" s="1616"/>
      <c r="Y786" s="1616"/>
      <c r="Z786" s="1616"/>
      <c r="AA786" s="1616"/>
      <c r="AB786" s="1609"/>
      <c r="AC786" s="1513">
        <f t="shared" si="288"/>
        <v>30593057.199999999</v>
      </c>
      <c r="AD786" s="1607"/>
      <c r="AE786" s="1552">
        <f t="shared" si="283"/>
        <v>122372228.8</v>
      </c>
      <c r="AF786" s="1616"/>
      <c r="AG786" s="1616"/>
      <c r="AH786" s="1546"/>
      <c r="AI786" s="1546">
        <f t="shared" ref="AI786:AI813" si="292">AH786+AC786</f>
        <v>30593057.199999999</v>
      </c>
      <c r="AJ786" s="1518"/>
      <c r="AK786" s="1518"/>
      <c r="AL786" s="1518"/>
      <c r="AM786" s="1518"/>
      <c r="AN786" s="1518"/>
      <c r="AO786" s="1518"/>
      <c r="AP786" s="1518"/>
    </row>
    <row r="787" spans="1:42" s="1520" customFormat="1" ht="38" customHeight="1">
      <c r="A787" s="1563"/>
      <c r="B787" s="1337" t="s">
        <v>2263</v>
      </c>
      <c r="C787" s="1628" t="s">
        <v>3651</v>
      </c>
      <c r="D787" s="1397" t="s">
        <v>733</v>
      </c>
      <c r="E787" s="1336" t="s">
        <v>3634</v>
      </c>
      <c r="F787" s="1648"/>
      <c r="G787" s="1362"/>
      <c r="H787" s="1337">
        <v>2019</v>
      </c>
      <c r="I787" s="1569"/>
      <c r="J787" s="1362"/>
      <c r="K787" s="1362"/>
      <c r="L787" s="1362"/>
      <c r="M787" s="1362"/>
      <c r="N787" s="1337" t="s">
        <v>3611</v>
      </c>
      <c r="O787" s="1631">
        <v>94420000</v>
      </c>
      <c r="P787" s="1642"/>
      <c r="Q787" s="1626"/>
      <c r="R787" s="1615" t="s">
        <v>2332</v>
      </c>
      <c r="S787" s="1512" t="str">
        <f t="shared" si="289"/>
        <v>ALAT KEDOKTERAN</v>
      </c>
      <c r="T787" s="1512">
        <f t="shared" si="290"/>
        <v>5</v>
      </c>
      <c r="U787" s="1608">
        <f t="shared" si="291"/>
        <v>18884000</v>
      </c>
      <c r="V787" s="1514"/>
      <c r="W787" s="1616"/>
      <c r="X787" s="1616"/>
      <c r="Y787" s="1616"/>
      <c r="Z787" s="1616"/>
      <c r="AA787" s="1616"/>
      <c r="AB787" s="1609"/>
      <c r="AC787" s="1513">
        <f t="shared" si="288"/>
        <v>18884000</v>
      </c>
      <c r="AD787" s="1607"/>
      <c r="AE787" s="1552">
        <f t="shared" si="283"/>
        <v>75536000</v>
      </c>
      <c r="AF787" s="1616"/>
      <c r="AG787" s="1616"/>
      <c r="AH787" s="1546"/>
      <c r="AI787" s="1546">
        <f t="shared" si="292"/>
        <v>18884000</v>
      </c>
      <c r="AJ787" s="1518"/>
      <c r="AK787" s="1518"/>
      <c r="AL787" s="1518"/>
      <c r="AM787" s="1518"/>
      <c r="AN787" s="1518"/>
      <c r="AO787" s="1518"/>
      <c r="AP787" s="1518"/>
    </row>
    <row r="788" spans="1:42" s="1520" customFormat="1" ht="38" customHeight="1">
      <c r="A788" s="1563"/>
      <c r="B788" s="1337" t="s">
        <v>2263</v>
      </c>
      <c r="C788" s="1628" t="s">
        <v>379</v>
      </c>
      <c r="D788" s="1397" t="s">
        <v>732</v>
      </c>
      <c r="E788" s="1336" t="s">
        <v>3632</v>
      </c>
      <c r="F788" s="1648"/>
      <c r="G788" s="1362"/>
      <c r="H788" s="1337">
        <v>2019</v>
      </c>
      <c r="I788" s="1569"/>
      <c r="J788" s="1362"/>
      <c r="K788" s="1362"/>
      <c r="L788" s="1362"/>
      <c r="M788" s="1362"/>
      <c r="N788" s="1337" t="s">
        <v>3611</v>
      </c>
      <c r="O788" s="1631">
        <v>8421000</v>
      </c>
      <c r="P788" s="1642"/>
      <c r="Q788" s="1626"/>
      <c r="R788" s="1615" t="s">
        <v>2332</v>
      </c>
      <c r="S788" s="1512" t="str">
        <f t="shared" si="289"/>
        <v>ALAT KEDOKTERAN</v>
      </c>
      <c r="T788" s="1512">
        <f t="shared" si="290"/>
        <v>5</v>
      </c>
      <c r="U788" s="1608">
        <f t="shared" si="291"/>
        <v>1684200</v>
      </c>
      <c r="V788" s="1514"/>
      <c r="W788" s="1616"/>
      <c r="X788" s="1616"/>
      <c r="Y788" s="1616"/>
      <c r="Z788" s="1616"/>
      <c r="AA788" s="1616"/>
      <c r="AB788" s="1609"/>
      <c r="AC788" s="1513">
        <f t="shared" si="288"/>
        <v>1684200</v>
      </c>
      <c r="AD788" s="1607"/>
      <c r="AE788" s="1552">
        <f t="shared" si="283"/>
        <v>6736800</v>
      </c>
      <c r="AF788" s="1616"/>
      <c r="AG788" s="1616"/>
      <c r="AH788" s="1546"/>
      <c r="AI788" s="1546">
        <f t="shared" si="292"/>
        <v>1684200</v>
      </c>
      <c r="AJ788" s="1518"/>
      <c r="AK788" s="1518"/>
      <c r="AL788" s="1518"/>
      <c r="AM788" s="1518"/>
      <c r="AN788" s="1518"/>
      <c r="AO788" s="1518"/>
      <c r="AP788" s="1518"/>
    </row>
    <row r="789" spans="1:42" s="1520" customFormat="1" ht="38" customHeight="1">
      <c r="A789" s="1563"/>
      <c r="B789" s="1337" t="s">
        <v>2263</v>
      </c>
      <c r="C789" s="1628" t="s">
        <v>379</v>
      </c>
      <c r="D789" s="1397" t="s">
        <v>732</v>
      </c>
      <c r="E789" s="1336" t="s">
        <v>3632</v>
      </c>
      <c r="F789" s="1648"/>
      <c r="G789" s="1362"/>
      <c r="H789" s="1337">
        <v>2019</v>
      </c>
      <c r="I789" s="1569"/>
      <c r="J789" s="1362"/>
      <c r="K789" s="1362"/>
      <c r="L789" s="1362"/>
      <c r="M789" s="1362"/>
      <c r="N789" s="1337" t="s">
        <v>3611</v>
      </c>
      <c r="O789" s="1631">
        <v>8421000</v>
      </c>
      <c r="P789" s="1642"/>
      <c r="Q789" s="1626"/>
      <c r="R789" s="1615" t="s">
        <v>2332</v>
      </c>
      <c r="S789" s="1512" t="str">
        <f t="shared" si="289"/>
        <v>ALAT KEDOKTERAN</v>
      </c>
      <c r="T789" s="1512">
        <f t="shared" si="290"/>
        <v>5</v>
      </c>
      <c r="U789" s="1608">
        <f t="shared" si="291"/>
        <v>1684200</v>
      </c>
      <c r="V789" s="1514"/>
      <c r="W789" s="1616"/>
      <c r="X789" s="1616"/>
      <c r="Y789" s="1616"/>
      <c r="Z789" s="1616"/>
      <c r="AA789" s="1616"/>
      <c r="AB789" s="1609"/>
      <c r="AC789" s="1513">
        <f t="shared" si="288"/>
        <v>1684200</v>
      </c>
      <c r="AD789" s="1607"/>
      <c r="AE789" s="1552">
        <f t="shared" si="283"/>
        <v>6736800</v>
      </c>
      <c r="AF789" s="1616"/>
      <c r="AG789" s="1616"/>
      <c r="AH789" s="1546"/>
      <c r="AI789" s="1546">
        <f t="shared" si="292"/>
        <v>1684200</v>
      </c>
      <c r="AJ789" s="1518"/>
      <c r="AK789" s="1518"/>
      <c r="AL789" s="1518"/>
      <c r="AM789" s="1518"/>
      <c r="AN789" s="1518"/>
      <c r="AO789" s="1518"/>
      <c r="AP789" s="1518"/>
    </row>
    <row r="790" spans="1:42" s="1520" customFormat="1" ht="38" customHeight="1">
      <c r="A790" s="1563"/>
      <c r="B790" s="1337" t="s">
        <v>2263</v>
      </c>
      <c r="C790" s="1628" t="s">
        <v>3652</v>
      </c>
      <c r="D790" s="1397" t="s">
        <v>3008</v>
      </c>
      <c r="E790" s="1336" t="s">
        <v>3635</v>
      </c>
      <c r="F790" s="1648"/>
      <c r="G790" s="1362"/>
      <c r="H790" s="1337">
        <v>2019</v>
      </c>
      <c r="I790" s="1569"/>
      <c r="J790" s="1362"/>
      <c r="K790" s="1362"/>
      <c r="L790" s="1362"/>
      <c r="M790" s="1362"/>
      <c r="N790" s="1337" t="s">
        <v>3611</v>
      </c>
      <c r="O790" s="1631">
        <v>44320000</v>
      </c>
      <c r="P790" s="1642"/>
      <c r="Q790" s="1626"/>
      <c r="R790" s="1615" t="s">
        <v>2332</v>
      </c>
      <c r="S790" s="1512" t="str">
        <f t="shared" si="289"/>
        <v>ALAT KEDOKTERAN</v>
      </c>
      <c r="T790" s="1512">
        <f t="shared" si="290"/>
        <v>5</v>
      </c>
      <c r="U790" s="1608">
        <f t="shared" si="291"/>
        <v>8864000</v>
      </c>
      <c r="V790" s="1514"/>
      <c r="W790" s="1616"/>
      <c r="X790" s="1616"/>
      <c r="Y790" s="1616"/>
      <c r="Z790" s="1616"/>
      <c r="AA790" s="1616"/>
      <c r="AB790" s="1609"/>
      <c r="AC790" s="1513">
        <f t="shared" si="288"/>
        <v>8864000</v>
      </c>
      <c r="AD790" s="1607"/>
      <c r="AE790" s="1552">
        <f t="shared" si="283"/>
        <v>35456000</v>
      </c>
      <c r="AF790" s="1616"/>
      <c r="AG790" s="1616"/>
      <c r="AH790" s="1546"/>
      <c r="AI790" s="1546">
        <f t="shared" si="292"/>
        <v>8864000</v>
      </c>
      <c r="AJ790" s="1518"/>
      <c r="AK790" s="1518"/>
      <c r="AL790" s="1518"/>
      <c r="AM790" s="1518"/>
      <c r="AN790" s="1518"/>
      <c r="AO790" s="1518"/>
      <c r="AP790" s="1518"/>
    </row>
    <row r="791" spans="1:42" s="1520" customFormat="1" ht="38" customHeight="1">
      <c r="A791" s="1563"/>
      <c r="B791" s="1337" t="s">
        <v>2263</v>
      </c>
      <c r="C791" s="1628" t="s">
        <v>3600</v>
      </c>
      <c r="D791" s="1397" t="s">
        <v>732</v>
      </c>
      <c r="E791" s="1336" t="s">
        <v>3636</v>
      </c>
      <c r="F791" s="1648"/>
      <c r="G791" s="1362"/>
      <c r="H791" s="1337">
        <v>2019</v>
      </c>
      <c r="I791" s="1569"/>
      <c r="J791" s="1362"/>
      <c r="K791" s="1362"/>
      <c r="L791" s="1362"/>
      <c r="M791" s="1362"/>
      <c r="N791" s="1337" t="s">
        <v>3611</v>
      </c>
      <c r="O791" s="1631">
        <v>106986000</v>
      </c>
      <c r="P791" s="1642"/>
      <c r="Q791" s="1626"/>
      <c r="R791" s="1615" t="s">
        <v>2332</v>
      </c>
      <c r="S791" s="1512" t="str">
        <f t="shared" si="289"/>
        <v>ALAT KEDOKTERAN</v>
      </c>
      <c r="T791" s="1512">
        <f t="shared" si="290"/>
        <v>5</v>
      </c>
      <c r="U791" s="1608">
        <f t="shared" si="291"/>
        <v>21397200</v>
      </c>
      <c r="V791" s="1514"/>
      <c r="W791" s="1616"/>
      <c r="X791" s="1616"/>
      <c r="Y791" s="1616"/>
      <c r="Z791" s="1616"/>
      <c r="AA791" s="1616"/>
      <c r="AB791" s="1609"/>
      <c r="AC791" s="1513">
        <f t="shared" si="288"/>
        <v>21397200</v>
      </c>
      <c r="AD791" s="1607"/>
      <c r="AE791" s="1552">
        <f t="shared" ref="AE791:AE812" si="293">O791-(W791+X791+Y791+Z791+AA791+AB791+AC791)</f>
        <v>85588800</v>
      </c>
      <c r="AF791" s="1616"/>
      <c r="AG791" s="1616"/>
      <c r="AH791" s="1546"/>
      <c r="AI791" s="1546">
        <f t="shared" si="292"/>
        <v>21397200</v>
      </c>
      <c r="AJ791" s="1518"/>
      <c r="AK791" s="1518"/>
      <c r="AL791" s="1518"/>
      <c r="AM791" s="1518"/>
      <c r="AN791" s="1518"/>
      <c r="AO791" s="1518"/>
      <c r="AP791" s="1518"/>
    </row>
    <row r="792" spans="1:42" s="1520" customFormat="1" ht="38" customHeight="1">
      <c r="A792" s="1563"/>
      <c r="B792" s="1337" t="s">
        <v>2263</v>
      </c>
      <c r="C792" s="1628" t="s">
        <v>3614</v>
      </c>
      <c r="D792" s="1397" t="s">
        <v>3008</v>
      </c>
      <c r="E792" s="1336" t="s">
        <v>2787</v>
      </c>
      <c r="F792" s="1648"/>
      <c r="G792" s="1362"/>
      <c r="H792" s="1337">
        <v>2019</v>
      </c>
      <c r="I792" s="1569"/>
      <c r="J792" s="1362"/>
      <c r="K792" s="1362"/>
      <c r="L792" s="1362"/>
      <c r="M792" s="1362"/>
      <c r="N792" s="1337" t="s">
        <v>3611</v>
      </c>
      <c r="O792" s="1631">
        <v>27770400</v>
      </c>
      <c r="P792" s="1642"/>
      <c r="Q792" s="1626"/>
      <c r="R792" s="1615" t="s">
        <v>2332</v>
      </c>
      <c r="S792" s="1512" t="str">
        <f t="shared" si="289"/>
        <v>ALAT KEDOKTERAN</v>
      </c>
      <c r="T792" s="1512">
        <f t="shared" si="290"/>
        <v>5</v>
      </c>
      <c r="U792" s="1608">
        <f t="shared" si="291"/>
        <v>5554080</v>
      </c>
      <c r="V792" s="1514"/>
      <c r="W792" s="1616"/>
      <c r="X792" s="1616"/>
      <c r="Y792" s="1616"/>
      <c r="Z792" s="1616"/>
      <c r="AA792" s="1616"/>
      <c r="AB792" s="1609"/>
      <c r="AC792" s="1513">
        <f t="shared" si="288"/>
        <v>5554080</v>
      </c>
      <c r="AD792" s="1607"/>
      <c r="AE792" s="1552">
        <f t="shared" si="293"/>
        <v>22216320</v>
      </c>
      <c r="AF792" s="1616"/>
      <c r="AG792" s="1616"/>
      <c r="AH792" s="1546"/>
      <c r="AI792" s="1546">
        <f t="shared" si="292"/>
        <v>5554080</v>
      </c>
      <c r="AJ792" s="1518"/>
      <c r="AK792" s="1518"/>
      <c r="AL792" s="1518"/>
      <c r="AM792" s="1518"/>
      <c r="AN792" s="1518"/>
      <c r="AO792" s="1518"/>
      <c r="AP792" s="1518"/>
    </row>
    <row r="793" spans="1:42" s="1520" customFormat="1" ht="38" customHeight="1">
      <c r="A793" s="1563"/>
      <c r="B793" s="1337" t="s">
        <v>2263</v>
      </c>
      <c r="C793" s="1628" t="s">
        <v>379</v>
      </c>
      <c r="D793" s="1397" t="s">
        <v>732</v>
      </c>
      <c r="E793" s="1336" t="s">
        <v>3632</v>
      </c>
      <c r="F793" s="1648"/>
      <c r="G793" s="1362"/>
      <c r="H793" s="1337">
        <v>2019</v>
      </c>
      <c r="I793" s="1569"/>
      <c r="J793" s="1362"/>
      <c r="K793" s="1362"/>
      <c r="L793" s="1362"/>
      <c r="M793" s="1362"/>
      <c r="N793" s="1337" t="s">
        <v>3611</v>
      </c>
      <c r="O793" s="1631">
        <v>8421000</v>
      </c>
      <c r="P793" s="1642"/>
      <c r="Q793" s="1626"/>
      <c r="R793" s="1615" t="s">
        <v>2332</v>
      </c>
      <c r="S793" s="1512" t="str">
        <f t="shared" si="289"/>
        <v>ALAT KEDOKTERAN</v>
      </c>
      <c r="T793" s="1512">
        <f t="shared" si="290"/>
        <v>5</v>
      </c>
      <c r="U793" s="1608">
        <f t="shared" si="291"/>
        <v>1684200</v>
      </c>
      <c r="V793" s="1514"/>
      <c r="W793" s="1616"/>
      <c r="X793" s="1616"/>
      <c r="Y793" s="1616"/>
      <c r="Z793" s="1616"/>
      <c r="AA793" s="1616"/>
      <c r="AB793" s="1609"/>
      <c r="AC793" s="1513">
        <f t="shared" si="288"/>
        <v>1684200</v>
      </c>
      <c r="AD793" s="1607"/>
      <c r="AE793" s="1552">
        <f t="shared" si="293"/>
        <v>6736800</v>
      </c>
      <c r="AF793" s="1616"/>
      <c r="AG793" s="1616"/>
      <c r="AH793" s="1546"/>
      <c r="AI793" s="1546">
        <f t="shared" si="292"/>
        <v>1684200</v>
      </c>
      <c r="AJ793" s="1518"/>
      <c r="AK793" s="1518"/>
      <c r="AL793" s="1518"/>
      <c r="AM793" s="1518"/>
      <c r="AN793" s="1518"/>
      <c r="AO793" s="1518"/>
      <c r="AP793" s="1518"/>
    </row>
    <row r="794" spans="1:42" s="1520" customFormat="1" ht="38" customHeight="1">
      <c r="A794" s="1563"/>
      <c r="B794" s="1337" t="s">
        <v>2263</v>
      </c>
      <c r="C794" s="1628" t="s">
        <v>3653</v>
      </c>
      <c r="D794" s="1397" t="s">
        <v>3008</v>
      </c>
      <c r="E794" s="1336" t="s">
        <v>3637</v>
      </c>
      <c r="F794" s="1648"/>
      <c r="G794" s="1362"/>
      <c r="H794" s="1337">
        <v>2019</v>
      </c>
      <c r="I794" s="1569"/>
      <c r="J794" s="1362"/>
      <c r="K794" s="1362"/>
      <c r="L794" s="1362"/>
      <c r="M794" s="1362"/>
      <c r="N794" s="1337" t="s">
        <v>3611</v>
      </c>
      <c r="O794" s="1631">
        <v>200607200</v>
      </c>
      <c r="P794" s="1642"/>
      <c r="Q794" s="1626"/>
      <c r="R794" s="1615" t="s">
        <v>2332</v>
      </c>
      <c r="S794" s="1512" t="str">
        <f t="shared" si="289"/>
        <v>ALAT KEDOKTERAN</v>
      </c>
      <c r="T794" s="1512">
        <f t="shared" si="290"/>
        <v>5</v>
      </c>
      <c r="U794" s="1608">
        <f t="shared" si="291"/>
        <v>40121440</v>
      </c>
      <c r="V794" s="1514"/>
      <c r="W794" s="1616"/>
      <c r="X794" s="1616"/>
      <c r="Y794" s="1616"/>
      <c r="Z794" s="1616"/>
      <c r="AA794" s="1616"/>
      <c r="AB794" s="1609"/>
      <c r="AC794" s="1513">
        <f t="shared" si="288"/>
        <v>40121440</v>
      </c>
      <c r="AD794" s="1607"/>
      <c r="AE794" s="1552">
        <f t="shared" si="293"/>
        <v>160485760</v>
      </c>
      <c r="AF794" s="1616"/>
      <c r="AG794" s="1616"/>
      <c r="AH794" s="1546"/>
      <c r="AI794" s="1546">
        <f t="shared" si="292"/>
        <v>40121440</v>
      </c>
      <c r="AJ794" s="1518"/>
      <c r="AK794" s="1518"/>
      <c r="AL794" s="1518"/>
      <c r="AM794" s="1518"/>
      <c r="AN794" s="1518"/>
      <c r="AO794" s="1518"/>
      <c r="AP794" s="1518"/>
    </row>
    <row r="795" spans="1:42" s="1520" customFormat="1" ht="38" customHeight="1">
      <c r="A795" s="1563"/>
      <c r="B795" s="1337" t="s">
        <v>2263</v>
      </c>
      <c r="C795" s="1628" t="s">
        <v>2297</v>
      </c>
      <c r="D795" s="1397" t="s">
        <v>3017</v>
      </c>
      <c r="E795" s="1336" t="s">
        <v>3638</v>
      </c>
      <c r="F795" s="1648"/>
      <c r="G795" s="1362"/>
      <c r="H795" s="1337">
        <v>2019</v>
      </c>
      <c r="I795" s="1569"/>
      <c r="J795" s="1362"/>
      <c r="K795" s="1362"/>
      <c r="L795" s="1362"/>
      <c r="M795" s="1362"/>
      <c r="N795" s="1337" t="s">
        <v>3611</v>
      </c>
      <c r="O795" s="1631">
        <v>109900000</v>
      </c>
      <c r="P795" s="1642"/>
      <c r="Q795" s="1626"/>
      <c r="R795" s="1615" t="s">
        <v>2332</v>
      </c>
      <c r="S795" s="1512" t="str">
        <f t="shared" si="289"/>
        <v>ALAT KEDOKTERAN</v>
      </c>
      <c r="T795" s="1512">
        <f t="shared" si="290"/>
        <v>5</v>
      </c>
      <c r="U795" s="1608">
        <f t="shared" si="291"/>
        <v>21980000</v>
      </c>
      <c r="V795" s="1514"/>
      <c r="W795" s="1616"/>
      <c r="X795" s="1616"/>
      <c r="Y795" s="1616"/>
      <c r="Z795" s="1616"/>
      <c r="AA795" s="1616"/>
      <c r="AB795" s="1609"/>
      <c r="AC795" s="1513">
        <f t="shared" si="288"/>
        <v>21980000</v>
      </c>
      <c r="AD795" s="1607"/>
      <c r="AE795" s="1552">
        <f t="shared" si="293"/>
        <v>87920000</v>
      </c>
      <c r="AF795" s="1616"/>
      <c r="AG795" s="1616"/>
      <c r="AH795" s="1546"/>
      <c r="AI795" s="1546">
        <f t="shared" si="292"/>
        <v>21980000</v>
      </c>
      <c r="AJ795" s="1518"/>
      <c r="AK795" s="1518"/>
      <c r="AL795" s="1518"/>
      <c r="AM795" s="1518"/>
      <c r="AN795" s="1518"/>
      <c r="AO795" s="1518"/>
      <c r="AP795" s="1518"/>
    </row>
    <row r="796" spans="1:42" s="1520" customFormat="1" ht="38" customHeight="1">
      <c r="A796" s="1563"/>
      <c r="B796" s="1337" t="s">
        <v>2263</v>
      </c>
      <c r="C796" s="1628" t="s">
        <v>3654</v>
      </c>
      <c r="D796" s="1397" t="s">
        <v>732</v>
      </c>
      <c r="E796" s="1336" t="s">
        <v>3616</v>
      </c>
      <c r="F796" s="1648"/>
      <c r="G796" s="1362"/>
      <c r="H796" s="1337">
        <v>2019</v>
      </c>
      <c r="I796" s="1569"/>
      <c r="J796" s="1362"/>
      <c r="K796" s="1362"/>
      <c r="L796" s="1362"/>
      <c r="M796" s="1362"/>
      <c r="N796" s="1337" t="s">
        <v>3611</v>
      </c>
      <c r="O796" s="1631">
        <v>101000000</v>
      </c>
      <c r="P796" s="1642"/>
      <c r="Q796" s="1626"/>
      <c r="R796" s="1615" t="s">
        <v>2332</v>
      </c>
      <c r="S796" s="1512" t="str">
        <f t="shared" si="289"/>
        <v>ALAT KEDOKTERAN</v>
      </c>
      <c r="T796" s="1512">
        <f t="shared" si="290"/>
        <v>5</v>
      </c>
      <c r="U796" s="1608">
        <f t="shared" si="291"/>
        <v>20200000</v>
      </c>
      <c r="V796" s="1514"/>
      <c r="W796" s="1616"/>
      <c r="X796" s="1616"/>
      <c r="Y796" s="1616"/>
      <c r="Z796" s="1616"/>
      <c r="AA796" s="1616"/>
      <c r="AB796" s="1609"/>
      <c r="AC796" s="1513">
        <f t="shared" si="288"/>
        <v>20200000</v>
      </c>
      <c r="AD796" s="1607"/>
      <c r="AE796" s="1552">
        <f t="shared" si="293"/>
        <v>80800000</v>
      </c>
      <c r="AF796" s="1616"/>
      <c r="AG796" s="1616"/>
      <c r="AH796" s="1546"/>
      <c r="AI796" s="1546">
        <f t="shared" si="292"/>
        <v>20200000</v>
      </c>
      <c r="AJ796" s="1518"/>
      <c r="AK796" s="1518"/>
      <c r="AL796" s="1518"/>
      <c r="AM796" s="1518"/>
      <c r="AN796" s="1518"/>
      <c r="AO796" s="1518"/>
      <c r="AP796" s="1518"/>
    </row>
    <row r="797" spans="1:42" s="1520" customFormat="1" ht="38" customHeight="1">
      <c r="A797" s="1563"/>
      <c r="B797" s="1337" t="s">
        <v>2263</v>
      </c>
      <c r="C797" s="1628" t="s">
        <v>3601</v>
      </c>
      <c r="D797" s="1397" t="s">
        <v>3013</v>
      </c>
      <c r="E797" s="1336" t="s">
        <v>3639</v>
      </c>
      <c r="F797" s="1648"/>
      <c r="G797" s="1362"/>
      <c r="H797" s="1337">
        <v>2019</v>
      </c>
      <c r="I797" s="1569"/>
      <c r="J797" s="1362"/>
      <c r="K797" s="1362"/>
      <c r="L797" s="1362"/>
      <c r="M797" s="1362"/>
      <c r="N797" s="1337" t="s">
        <v>3611</v>
      </c>
      <c r="O797" s="1631">
        <v>389506404</v>
      </c>
      <c r="P797" s="1642"/>
      <c r="Q797" s="1626"/>
      <c r="R797" s="1615" t="s">
        <v>2332</v>
      </c>
      <c r="S797" s="1512" t="str">
        <f t="shared" si="289"/>
        <v>ALAT KEDOKTERAN</v>
      </c>
      <c r="T797" s="1512">
        <f t="shared" si="290"/>
        <v>5</v>
      </c>
      <c r="U797" s="1608">
        <f t="shared" si="291"/>
        <v>77901280.799999997</v>
      </c>
      <c r="V797" s="1514"/>
      <c r="W797" s="1616"/>
      <c r="X797" s="1616"/>
      <c r="Y797" s="1616"/>
      <c r="Z797" s="1616"/>
      <c r="AA797" s="1616"/>
      <c r="AB797" s="1609"/>
      <c r="AC797" s="1513">
        <f t="shared" si="288"/>
        <v>77901280.799999997</v>
      </c>
      <c r="AD797" s="1607"/>
      <c r="AE797" s="1552">
        <f t="shared" si="293"/>
        <v>311605123.19999999</v>
      </c>
      <c r="AF797" s="1616"/>
      <c r="AG797" s="1616"/>
      <c r="AH797" s="1546"/>
      <c r="AI797" s="1546">
        <f t="shared" si="292"/>
        <v>77901280.799999997</v>
      </c>
      <c r="AJ797" s="1518"/>
      <c r="AK797" s="1518"/>
      <c r="AL797" s="1518"/>
      <c r="AM797" s="1518"/>
      <c r="AN797" s="1518"/>
      <c r="AO797" s="1518"/>
      <c r="AP797" s="1518"/>
    </row>
    <row r="798" spans="1:42" s="1520" customFormat="1" ht="38" customHeight="1">
      <c r="A798" s="1563"/>
      <c r="B798" s="1337" t="s">
        <v>2263</v>
      </c>
      <c r="C798" s="1628" t="s">
        <v>2526</v>
      </c>
      <c r="D798" s="1397" t="s">
        <v>3008</v>
      </c>
      <c r="E798" s="1336" t="s">
        <v>3640</v>
      </c>
      <c r="F798" s="1648"/>
      <c r="G798" s="1362"/>
      <c r="H798" s="1337">
        <v>2019</v>
      </c>
      <c r="I798" s="1569"/>
      <c r="J798" s="1362"/>
      <c r="K798" s="1362"/>
      <c r="L798" s="1362"/>
      <c r="M798" s="1362"/>
      <c r="N798" s="1337" t="s">
        <v>3611</v>
      </c>
      <c r="O798" s="1631">
        <v>341491000</v>
      </c>
      <c r="P798" s="1642"/>
      <c r="Q798" s="1626"/>
      <c r="R798" s="1615" t="s">
        <v>2332</v>
      </c>
      <c r="S798" s="1512" t="str">
        <f t="shared" si="289"/>
        <v>ALAT KEDOKTERAN</v>
      </c>
      <c r="T798" s="1512">
        <f t="shared" si="290"/>
        <v>5</v>
      </c>
      <c r="U798" s="1608">
        <f t="shared" si="291"/>
        <v>68298200</v>
      </c>
      <c r="V798" s="1514"/>
      <c r="W798" s="1616"/>
      <c r="X798" s="1616"/>
      <c r="Y798" s="1616"/>
      <c r="Z798" s="1616"/>
      <c r="AA798" s="1616"/>
      <c r="AB798" s="1609"/>
      <c r="AC798" s="1513">
        <f t="shared" si="288"/>
        <v>68298200</v>
      </c>
      <c r="AD798" s="1607"/>
      <c r="AE798" s="1552">
        <f t="shared" si="293"/>
        <v>273192800</v>
      </c>
      <c r="AF798" s="1616"/>
      <c r="AG798" s="1616"/>
      <c r="AH798" s="1546"/>
      <c r="AI798" s="1546">
        <f t="shared" si="292"/>
        <v>68298200</v>
      </c>
      <c r="AJ798" s="1518"/>
      <c r="AK798" s="1518"/>
      <c r="AL798" s="1518"/>
      <c r="AM798" s="1518"/>
      <c r="AN798" s="1518"/>
      <c r="AO798" s="1518"/>
      <c r="AP798" s="1518"/>
    </row>
    <row r="799" spans="1:42" s="1520" customFormat="1" ht="38" customHeight="1">
      <c r="A799" s="1563"/>
      <c r="B799" s="1337" t="s">
        <v>2263</v>
      </c>
      <c r="C799" s="1628" t="s">
        <v>3655</v>
      </c>
      <c r="D799" s="1397" t="s">
        <v>733</v>
      </c>
      <c r="E799" s="1336" t="s">
        <v>3641</v>
      </c>
      <c r="F799" s="1648"/>
      <c r="G799" s="1362"/>
      <c r="H799" s="1337">
        <v>2019</v>
      </c>
      <c r="I799" s="1569"/>
      <c r="J799" s="1362"/>
      <c r="K799" s="1362"/>
      <c r="L799" s="1362"/>
      <c r="M799" s="1362"/>
      <c r="N799" s="1337" t="s">
        <v>3611</v>
      </c>
      <c r="O799" s="1631">
        <v>179288172</v>
      </c>
      <c r="P799" s="1642"/>
      <c r="Q799" s="1626"/>
      <c r="R799" s="1615" t="s">
        <v>2332</v>
      </c>
      <c r="S799" s="1512" t="str">
        <f t="shared" ref="S799:S813" si="294">VLOOKUP(R799,kelompok,2,0)</f>
        <v>ALAT KEDOKTERAN</v>
      </c>
      <c r="T799" s="1512">
        <f t="shared" si="290"/>
        <v>5</v>
      </c>
      <c r="U799" s="1608">
        <f t="shared" ref="U799:U813" si="295">(O799)/T799</f>
        <v>35857634.399999999</v>
      </c>
      <c r="V799" s="1514"/>
      <c r="W799" s="1616"/>
      <c r="X799" s="1616"/>
      <c r="Y799" s="1616"/>
      <c r="Z799" s="1616"/>
      <c r="AA799" s="1616"/>
      <c r="AB799" s="1609"/>
      <c r="AC799" s="1513">
        <f t="shared" si="288"/>
        <v>35857634.399999999</v>
      </c>
      <c r="AD799" s="1607"/>
      <c r="AE799" s="1552">
        <f t="shared" si="293"/>
        <v>143430537.59999999</v>
      </c>
      <c r="AF799" s="1616"/>
      <c r="AG799" s="1616"/>
      <c r="AH799" s="1546"/>
      <c r="AI799" s="1546">
        <f t="shared" si="292"/>
        <v>35857634.399999999</v>
      </c>
      <c r="AJ799" s="1518"/>
      <c r="AK799" s="1518"/>
      <c r="AL799" s="1518"/>
      <c r="AM799" s="1518"/>
      <c r="AN799" s="1518"/>
      <c r="AO799" s="1518"/>
      <c r="AP799" s="1518"/>
    </row>
    <row r="800" spans="1:42" s="1520" customFormat="1" ht="38" customHeight="1">
      <c r="A800" s="1563"/>
      <c r="B800" s="1337" t="s">
        <v>2263</v>
      </c>
      <c r="C800" s="1628" t="s">
        <v>3656</v>
      </c>
      <c r="D800" s="1397" t="s">
        <v>3602</v>
      </c>
      <c r="E800" s="1336" t="s">
        <v>3632</v>
      </c>
      <c r="F800" s="1648"/>
      <c r="G800" s="1362"/>
      <c r="H800" s="1337">
        <v>2019</v>
      </c>
      <c r="I800" s="1569"/>
      <c r="J800" s="1362"/>
      <c r="K800" s="1362"/>
      <c r="L800" s="1362"/>
      <c r="M800" s="1362"/>
      <c r="N800" s="1337" t="s">
        <v>3611</v>
      </c>
      <c r="O800" s="1631">
        <v>34590000</v>
      </c>
      <c r="P800" s="1642"/>
      <c r="Q800" s="1626"/>
      <c r="R800" s="1615" t="s">
        <v>2332</v>
      </c>
      <c r="S800" s="1512" t="str">
        <f t="shared" si="294"/>
        <v>ALAT KEDOKTERAN</v>
      </c>
      <c r="T800" s="1512">
        <f t="shared" si="290"/>
        <v>5</v>
      </c>
      <c r="U800" s="1608">
        <f t="shared" si="295"/>
        <v>6918000</v>
      </c>
      <c r="V800" s="1514"/>
      <c r="W800" s="1616"/>
      <c r="X800" s="1616"/>
      <c r="Y800" s="1616"/>
      <c r="Z800" s="1616"/>
      <c r="AA800" s="1616"/>
      <c r="AB800" s="1609"/>
      <c r="AC800" s="1513">
        <f t="shared" si="288"/>
        <v>6918000</v>
      </c>
      <c r="AD800" s="1607"/>
      <c r="AE800" s="1552">
        <f t="shared" si="293"/>
        <v>27672000</v>
      </c>
      <c r="AF800" s="1616"/>
      <c r="AG800" s="1616"/>
      <c r="AH800" s="1546"/>
      <c r="AI800" s="1546">
        <f t="shared" si="292"/>
        <v>6918000</v>
      </c>
      <c r="AJ800" s="1518"/>
      <c r="AK800" s="1518"/>
      <c r="AL800" s="1518"/>
      <c r="AM800" s="1518"/>
      <c r="AN800" s="1518"/>
      <c r="AO800" s="1518"/>
      <c r="AP800" s="1518"/>
    </row>
    <row r="801" spans="1:42" s="1520" customFormat="1" ht="38" customHeight="1">
      <c r="A801" s="1563"/>
      <c r="B801" s="1337" t="s">
        <v>2263</v>
      </c>
      <c r="C801" s="1628" t="s">
        <v>3657</v>
      </c>
      <c r="D801" s="1397" t="s">
        <v>997</v>
      </c>
      <c r="E801" s="1336" t="s">
        <v>3642</v>
      </c>
      <c r="F801" s="1648"/>
      <c r="G801" s="1362"/>
      <c r="H801" s="1337">
        <v>2019</v>
      </c>
      <c r="I801" s="1569"/>
      <c r="J801" s="1362"/>
      <c r="K801" s="1362"/>
      <c r="L801" s="1362"/>
      <c r="M801" s="1362"/>
      <c r="N801" s="1337" t="s">
        <v>3611</v>
      </c>
      <c r="O801" s="1631">
        <v>161775000</v>
      </c>
      <c r="P801" s="1642"/>
      <c r="Q801" s="1626"/>
      <c r="R801" s="1615" t="s">
        <v>2332</v>
      </c>
      <c r="S801" s="1512" t="str">
        <f t="shared" si="294"/>
        <v>ALAT KEDOKTERAN</v>
      </c>
      <c r="T801" s="1512">
        <f t="shared" si="290"/>
        <v>5</v>
      </c>
      <c r="U801" s="1608">
        <f t="shared" si="295"/>
        <v>32355000</v>
      </c>
      <c r="V801" s="1514"/>
      <c r="W801" s="1616"/>
      <c r="X801" s="1616"/>
      <c r="Y801" s="1616"/>
      <c r="Z801" s="1616"/>
      <c r="AA801" s="1616"/>
      <c r="AB801" s="1609"/>
      <c r="AC801" s="1513">
        <f t="shared" si="288"/>
        <v>32355000</v>
      </c>
      <c r="AD801" s="1607"/>
      <c r="AE801" s="1552">
        <f t="shared" si="293"/>
        <v>129420000</v>
      </c>
      <c r="AF801" s="1616"/>
      <c r="AG801" s="1616"/>
      <c r="AH801" s="1546"/>
      <c r="AI801" s="1546">
        <f t="shared" si="292"/>
        <v>32355000</v>
      </c>
      <c r="AJ801" s="1518"/>
      <c r="AK801" s="1518"/>
      <c r="AL801" s="1518"/>
      <c r="AM801" s="1518"/>
      <c r="AN801" s="1518"/>
      <c r="AO801" s="1518"/>
      <c r="AP801" s="1518"/>
    </row>
    <row r="802" spans="1:42" s="1520" customFormat="1" ht="38" customHeight="1">
      <c r="A802" s="1563"/>
      <c r="B802" s="1337" t="s">
        <v>2263</v>
      </c>
      <c r="C802" s="1628" t="s">
        <v>3658</v>
      </c>
      <c r="D802" s="1397" t="s">
        <v>997</v>
      </c>
      <c r="E802" s="1336" t="s">
        <v>3643</v>
      </c>
      <c r="F802" s="1648"/>
      <c r="G802" s="1362"/>
      <c r="H802" s="1337">
        <v>2019</v>
      </c>
      <c r="I802" s="1569"/>
      <c r="J802" s="1362"/>
      <c r="K802" s="1362"/>
      <c r="L802" s="1362"/>
      <c r="M802" s="1362"/>
      <c r="N802" s="1337" t="s">
        <v>3611</v>
      </c>
      <c r="O802" s="1631">
        <v>206830000</v>
      </c>
      <c r="P802" s="1642"/>
      <c r="Q802" s="1626"/>
      <c r="R802" s="1615" t="s">
        <v>2332</v>
      </c>
      <c r="S802" s="1512" t="str">
        <f t="shared" si="294"/>
        <v>ALAT KEDOKTERAN</v>
      </c>
      <c r="T802" s="1512">
        <f t="shared" si="290"/>
        <v>5</v>
      </c>
      <c r="U802" s="1608">
        <f t="shared" si="295"/>
        <v>41366000</v>
      </c>
      <c r="V802" s="1514"/>
      <c r="W802" s="1616"/>
      <c r="X802" s="1616"/>
      <c r="Y802" s="1616"/>
      <c r="Z802" s="1616"/>
      <c r="AA802" s="1616"/>
      <c r="AB802" s="1609"/>
      <c r="AC802" s="1513">
        <f t="shared" si="288"/>
        <v>41366000</v>
      </c>
      <c r="AD802" s="1607"/>
      <c r="AE802" s="1552">
        <f t="shared" si="293"/>
        <v>165464000</v>
      </c>
      <c r="AF802" s="1616"/>
      <c r="AG802" s="1616"/>
      <c r="AH802" s="1546"/>
      <c r="AI802" s="1546">
        <f t="shared" si="292"/>
        <v>41366000</v>
      </c>
      <c r="AJ802" s="1518"/>
      <c r="AK802" s="1518"/>
      <c r="AL802" s="1518"/>
      <c r="AM802" s="1518"/>
      <c r="AN802" s="1518"/>
      <c r="AO802" s="1518"/>
      <c r="AP802" s="1518"/>
    </row>
    <row r="803" spans="1:42" s="1520" customFormat="1" ht="38" customHeight="1">
      <c r="A803" s="1563"/>
      <c r="B803" s="1337" t="s">
        <v>2263</v>
      </c>
      <c r="C803" s="1628" t="s">
        <v>379</v>
      </c>
      <c r="D803" s="1397" t="s">
        <v>3003</v>
      </c>
      <c r="E803" s="1336" t="s">
        <v>3632</v>
      </c>
      <c r="F803" s="1648"/>
      <c r="G803" s="1362"/>
      <c r="H803" s="1337">
        <v>2019</v>
      </c>
      <c r="I803" s="1569"/>
      <c r="J803" s="1362"/>
      <c r="K803" s="1362"/>
      <c r="L803" s="1362"/>
      <c r="M803" s="1362"/>
      <c r="N803" s="1337" t="s">
        <v>3611</v>
      </c>
      <c r="O803" s="1631">
        <v>50526000</v>
      </c>
      <c r="P803" s="1642"/>
      <c r="Q803" s="1626"/>
      <c r="R803" s="1615" t="s">
        <v>2332</v>
      </c>
      <c r="S803" s="1512" t="str">
        <f t="shared" si="294"/>
        <v>ALAT KEDOKTERAN</v>
      </c>
      <c r="T803" s="1512">
        <f t="shared" si="290"/>
        <v>5</v>
      </c>
      <c r="U803" s="1608">
        <f t="shared" si="295"/>
        <v>10105200</v>
      </c>
      <c r="V803" s="1514"/>
      <c r="W803" s="1616"/>
      <c r="X803" s="1616"/>
      <c r="Y803" s="1616"/>
      <c r="Z803" s="1616"/>
      <c r="AA803" s="1616"/>
      <c r="AB803" s="1609"/>
      <c r="AC803" s="1513">
        <f t="shared" si="288"/>
        <v>10105200</v>
      </c>
      <c r="AD803" s="1607"/>
      <c r="AE803" s="1552">
        <f t="shared" si="293"/>
        <v>40420800</v>
      </c>
      <c r="AF803" s="1616"/>
      <c r="AG803" s="1616"/>
      <c r="AH803" s="1546"/>
      <c r="AI803" s="1546">
        <f t="shared" si="292"/>
        <v>10105200</v>
      </c>
      <c r="AJ803" s="1518"/>
      <c r="AK803" s="1518"/>
      <c r="AL803" s="1518"/>
      <c r="AM803" s="1518"/>
      <c r="AN803" s="1518"/>
      <c r="AO803" s="1518"/>
      <c r="AP803" s="1518"/>
    </row>
    <row r="804" spans="1:42" s="1520" customFormat="1" ht="38" customHeight="1">
      <c r="A804" s="1563"/>
      <c r="B804" s="1337" t="s">
        <v>2263</v>
      </c>
      <c r="C804" s="1628" t="s">
        <v>3659</v>
      </c>
      <c r="D804" s="1397" t="s">
        <v>997</v>
      </c>
      <c r="E804" s="1336" t="s">
        <v>3644</v>
      </c>
      <c r="F804" s="1648"/>
      <c r="G804" s="1362"/>
      <c r="H804" s="1337">
        <v>2019</v>
      </c>
      <c r="I804" s="1569"/>
      <c r="J804" s="1362"/>
      <c r="K804" s="1362"/>
      <c r="L804" s="1362"/>
      <c r="M804" s="1362"/>
      <c r="N804" s="1337" t="s">
        <v>3611</v>
      </c>
      <c r="O804" s="1631">
        <v>566295000</v>
      </c>
      <c r="P804" s="1642"/>
      <c r="Q804" s="1626"/>
      <c r="R804" s="1615" t="s">
        <v>2332</v>
      </c>
      <c r="S804" s="1512" t="str">
        <f t="shared" si="294"/>
        <v>ALAT KEDOKTERAN</v>
      </c>
      <c r="T804" s="1512">
        <f t="shared" si="290"/>
        <v>5</v>
      </c>
      <c r="U804" s="1608">
        <f t="shared" si="295"/>
        <v>113259000</v>
      </c>
      <c r="V804" s="1514"/>
      <c r="W804" s="1616"/>
      <c r="X804" s="1616"/>
      <c r="Y804" s="1616"/>
      <c r="Z804" s="1616"/>
      <c r="AA804" s="1616"/>
      <c r="AB804" s="1609"/>
      <c r="AC804" s="1513">
        <f t="shared" si="288"/>
        <v>113259000</v>
      </c>
      <c r="AD804" s="1607"/>
      <c r="AE804" s="1552">
        <f t="shared" si="293"/>
        <v>453036000</v>
      </c>
      <c r="AF804" s="1616"/>
      <c r="AG804" s="1616"/>
      <c r="AH804" s="1546"/>
      <c r="AI804" s="1546">
        <f t="shared" si="292"/>
        <v>113259000</v>
      </c>
      <c r="AJ804" s="1518"/>
      <c r="AK804" s="1518"/>
      <c r="AL804" s="1518"/>
      <c r="AM804" s="1518"/>
      <c r="AN804" s="1518"/>
      <c r="AO804" s="1518"/>
      <c r="AP804" s="1518"/>
    </row>
    <row r="805" spans="1:42" s="1520" customFormat="1" ht="38" customHeight="1">
      <c r="A805" s="1563"/>
      <c r="B805" s="1337" t="s">
        <v>2263</v>
      </c>
      <c r="C805" s="1628" t="s">
        <v>2656</v>
      </c>
      <c r="D805" s="1397" t="s">
        <v>998</v>
      </c>
      <c r="E805" s="1336" t="s">
        <v>3645</v>
      </c>
      <c r="F805" s="1648"/>
      <c r="G805" s="1362"/>
      <c r="H805" s="1337">
        <v>2019</v>
      </c>
      <c r="I805" s="1569"/>
      <c r="J805" s="1362"/>
      <c r="K805" s="1362"/>
      <c r="L805" s="1362"/>
      <c r="M805" s="1362"/>
      <c r="N805" s="1337" t="s">
        <v>3611</v>
      </c>
      <c r="O805" s="1631">
        <v>16307500</v>
      </c>
      <c r="P805" s="1642"/>
      <c r="Q805" s="1626"/>
      <c r="R805" s="1615" t="s">
        <v>2332</v>
      </c>
      <c r="S805" s="1512" t="str">
        <f t="shared" si="294"/>
        <v>ALAT KEDOKTERAN</v>
      </c>
      <c r="T805" s="1512">
        <f t="shared" si="290"/>
        <v>5</v>
      </c>
      <c r="U805" s="1608">
        <f t="shared" si="295"/>
        <v>3261500</v>
      </c>
      <c r="V805" s="1514"/>
      <c r="W805" s="1616"/>
      <c r="X805" s="1616"/>
      <c r="Y805" s="1616"/>
      <c r="Z805" s="1616"/>
      <c r="AA805" s="1616"/>
      <c r="AB805" s="1609"/>
      <c r="AC805" s="1513">
        <f t="shared" si="288"/>
        <v>3261500</v>
      </c>
      <c r="AD805" s="1607"/>
      <c r="AE805" s="1552">
        <f t="shared" si="293"/>
        <v>13046000</v>
      </c>
      <c r="AF805" s="1616"/>
      <c r="AG805" s="1616"/>
      <c r="AH805" s="1546"/>
      <c r="AI805" s="1546">
        <f t="shared" si="292"/>
        <v>3261500</v>
      </c>
      <c r="AJ805" s="1518"/>
      <c r="AK805" s="1518"/>
      <c r="AL805" s="1518"/>
      <c r="AM805" s="1518"/>
      <c r="AN805" s="1518"/>
      <c r="AO805" s="1518"/>
      <c r="AP805" s="1518"/>
    </row>
    <row r="806" spans="1:42" s="1520" customFormat="1" ht="38" customHeight="1">
      <c r="A806" s="1563"/>
      <c r="B806" s="1337" t="s">
        <v>2263</v>
      </c>
      <c r="C806" s="1628" t="s">
        <v>3660</v>
      </c>
      <c r="D806" s="1397" t="s">
        <v>732</v>
      </c>
      <c r="E806" s="1336" t="s">
        <v>3646</v>
      </c>
      <c r="F806" s="1648"/>
      <c r="G806" s="1362"/>
      <c r="H806" s="1337">
        <v>2019</v>
      </c>
      <c r="I806" s="1569"/>
      <c r="J806" s="1362"/>
      <c r="K806" s="1362"/>
      <c r="L806" s="1362"/>
      <c r="M806" s="1362"/>
      <c r="N806" s="1337" t="s">
        <v>3611</v>
      </c>
      <c r="O806" s="1631">
        <v>315348644</v>
      </c>
      <c r="P806" s="1642"/>
      <c r="Q806" s="1626"/>
      <c r="R806" s="1615" t="s">
        <v>2332</v>
      </c>
      <c r="S806" s="1512" t="str">
        <f t="shared" si="294"/>
        <v>ALAT KEDOKTERAN</v>
      </c>
      <c r="T806" s="1512">
        <f t="shared" si="290"/>
        <v>5</v>
      </c>
      <c r="U806" s="1608">
        <f t="shared" si="295"/>
        <v>63069728.799999997</v>
      </c>
      <c r="V806" s="1514"/>
      <c r="W806" s="1616"/>
      <c r="X806" s="1616"/>
      <c r="Y806" s="1616"/>
      <c r="Z806" s="1616"/>
      <c r="AA806" s="1616"/>
      <c r="AB806" s="1609"/>
      <c r="AC806" s="1513">
        <f t="shared" si="288"/>
        <v>63069728.799999997</v>
      </c>
      <c r="AD806" s="1607"/>
      <c r="AE806" s="1552">
        <f t="shared" si="293"/>
        <v>252278915.19999999</v>
      </c>
      <c r="AF806" s="1616"/>
      <c r="AG806" s="1616"/>
      <c r="AH806" s="1546"/>
      <c r="AI806" s="1546">
        <f t="shared" si="292"/>
        <v>63069728.799999997</v>
      </c>
      <c r="AJ806" s="1518"/>
      <c r="AK806" s="1518"/>
      <c r="AL806" s="1518"/>
      <c r="AM806" s="1518"/>
      <c r="AN806" s="1518"/>
      <c r="AO806" s="1518"/>
      <c r="AP806" s="1518"/>
    </row>
    <row r="807" spans="1:42" s="1520" customFormat="1" ht="38" customHeight="1">
      <c r="A807" s="1563"/>
      <c r="B807" s="1337" t="s">
        <v>2926</v>
      </c>
      <c r="C807" s="1628" t="s">
        <v>397</v>
      </c>
      <c r="D807" s="1397" t="s">
        <v>733</v>
      </c>
      <c r="E807" s="1336" t="s">
        <v>3638</v>
      </c>
      <c r="F807" s="1648"/>
      <c r="G807" s="1362"/>
      <c r="H807" s="1337">
        <v>2019</v>
      </c>
      <c r="I807" s="1569"/>
      <c r="J807" s="1362"/>
      <c r="K807" s="1362"/>
      <c r="L807" s="1362"/>
      <c r="M807" s="1362"/>
      <c r="N807" s="1337" t="s">
        <v>3611</v>
      </c>
      <c r="O807" s="1631">
        <v>35400000</v>
      </c>
      <c r="P807" s="1642"/>
      <c r="Q807" s="1626"/>
      <c r="R807" s="1615" t="s">
        <v>2332</v>
      </c>
      <c r="S807" s="1512" t="str">
        <f t="shared" si="294"/>
        <v>ALAT KEDOKTERAN</v>
      </c>
      <c r="T807" s="1512">
        <f t="shared" si="290"/>
        <v>5</v>
      </c>
      <c r="U807" s="1608">
        <f t="shared" si="295"/>
        <v>7080000</v>
      </c>
      <c r="V807" s="1514"/>
      <c r="W807" s="1616"/>
      <c r="X807" s="1616"/>
      <c r="Y807" s="1616"/>
      <c r="Z807" s="1616"/>
      <c r="AA807" s="1616"/>
      <c r="AB807" s="1609"/>
      <c r="AC807" s="1513">
        <f t="shared" si="288"/>
        <v>7080000</v>
      </c>
      <c r="AD807" s="1607"/>
      <c r="AE807" s="1552">
        <f t="shared" si="293"/>
        <v>28320000</v>
      </c>
      <c r="AF807" s="1616"/>
      <c r="AG807" s="1616"/>
      <c r="AH807" s="1546"/>
      <c r="AI807" s="1546">
        <f t="shared" si="292"/>
        <v>7080000</v>
      </c>
      <c r="AJ807" s="1518"/>
      <c r="AK807" s="1518"/>
      <c r="AL807" s="1518"/>
      <c r="AM807" s="1518"/>
      <c r="AN807" s="1518"/>
      <c r="AO807" s="1518"/>
      <c r="AP807" s="1518"/>
    </row>
    <row r="808" spans="1:42" s="1520" customFormat="1" ht="38" customHeight="1">
      <c r="A808" s="1563"/>
      <c r="B808" s="1337" t="s">
        <v>2263</v>
      </c>
      <c r="C808" s="1628" t="s">
        <v>3661</v>
      </c>
      <c r="D808" s="1397" t="s">
        <v>732</v>
      </c>
      <c r="E808" s="1336" t="s">
        <v>3666</v>
      </c>
      <c r="F808" s="1648"/>
      <c r="G808" s="1362"/>
      <c r="H808" s="1337">
        <v>2019</v>
      </c>
      <c r="I808" s="1569"/>
      <c r="J808" s="1362"/>
      <c r="K808" s="1362"/>
      <c r="L808" s="1362"/>
      <c r="M808" s="1362"/>
      <c r="N808" s="1337" t="s">
        <v>3611</v>
      </c>
      <c r="O808" s="1631">
        <v>1276250000</v>
      </c>
      <c r="P808" s="1642"/>
      <c r="Q808" s="1626"/>
      <c r="R808" s="1615" t="s">
        <v>2332</v>
      </c>
      <c r="S808" s="1512" t="str">
        <f t="shared" si="294"/>
        <v>ALAT KEDOKTERAN</v>
      </c>
      <c r="T808" s="1512">
        <f t="shared" ref="T808:T813" si="296">VLOOKUP(R808,MASAMANFAAT,4,0)</f>
        <v>5</v>
      </c>
      <c r="U808" s="1608">
        <f t="shared" si="295"/>
        <v>255250000</v>
      </c>
      <c r="V808" s="1514"/>
      <c r="W808" s="1616"/>
      <c r="X808" s="1616"/>
      <c r="Y808" s="1616"/>
      <c r="Z808" s="1616"/>
      <c r="AA808" s="1616"/>
      <c r="AB808" s="1609"/>
      <c r="AC808" s="1513">
        <f t="shared" si="288"/>
        <v>255250000</v>
      </c>
      <c r="AD808" s="1607"/>
      <c r="AE808" s="1552">
        <f t="shared" si="293"/>
        <v>1021000000</v>
      </c>
      <c r="AF808" s="1616"/>
      <c r="AG808" s="1616"/>
      <c r="AH808" s="1546"/>
      <c r="AI808" s="1546">
        <f t="shared" si="292"/>
        <v>255250000</v>
      </c>
      <c r="AJ808" s="1518"/>
      <c r="AK808" s="1518"/>
      <c r="AL808" s="1518"/>
      <c r="AM808" s="1518"/>
      <c r="AN808" s="1518"/>
      <c r="AO808" s="1518"/>
      <c r="AP808" s="1518"/>
    </row>
    <row r="809" spans="1:42" s="1520" customFormat="1" ht="38" customHeight="1">
      <c r="A809" s="1563"/>
      <c r="B809" s="1337" t="s">
        <v>2263</v>
      </c>
      <c r="C809" s="1628" t="s">
        <v>2656</v>
      </c>
      <c r="D809" s="1397" t="s">
        <v>999</v>
      </c>
      <c r="E809" s="1336" t="s">
        <v>3645</v>
      </c>
      <c r="F809" s="1648"/>
      <c r="G809" s="1362"/>
      <c r="H809" s="1337">
        <v>2019</v>
      </c>
      <c r="I809" s="1569"/>
      <c r="J809" s="1362"/>
      <c r="K809" s="1362"/>
      <c r="L809" s="1362"/>
      <c r="M809" s="1362"/>
      <c r="N809" s="1337" t="s">
        <v>3611</v>
      </c>
      <c r="O809" s="1631">
        <v>9784500</v>
      </c>
      <c r="P809" s="1642"/>
      <c r="Q809" s="1626"/>
      <c r="R809" s="1615" t="s">
        <v>2332</v>
      </c>
      <c r="S809" s="1512" t="str">
        <f t="shared" si="294"/>
        <v>ALAT KEDOKTERAN</v>
      </c>
      <c r="T809" s="1512">
        <f t="shared" si="296"/>
        <v>5</v>
      </c>
      <c r="U809" s="1608">
        <f t="shared" si="295"/>
        <v>1956900</v>
      </c>
      <c r="V809" s="1514"/>
      <c r="W809" s="1616"/>
      <c r="X809" s="1616"/>
      <c r="Y809" s="1616"/>
      <c r="Z809" s="1616"/>
      <c r="AA809" s="1616"/>
      <c r="AB809" s="1609"/>
      <c r="AC809" s="1513">
        <f t="shared" si="288"/>
        <v>1956900</v>
      </c>
      <c r="AD809" s="1607"/>
      <c r="AE809" s="1552">
        <f t="shared" si="293"/>
        <v>7827600</v>
      </c>
      <c r="AF809" s="1616"/>
      <c r="AG809" s="1616"/>
      <c r="AH809" s="1546"/>
      <c r="AI809" s="1546">
        <f t="shared" si="292"/>
        <v>1956900</v>
      </c>
      <c r="AJ809" s="1518"/>
      <c r="AK809" s="1518"/>
      <c r="AL809" s="1518"/>
      <c r="AM809" s="1518"/>
      <c r="AN809" s="1518"/>
      <c r="AO809" s="1518"/>
      <c r="AP809" s="1518"/>
    </row>
    <row r="810" spans="1:42" s="1520" customFormat="1" ht="38" customHeight="1">
      <c r="A810" s="1563"/>
      <c r="B810" s="1337" t="s">
        <v>2263</v>
      </c>
      <c r="C810" s="1628" t="s">
        <v>3662</v>
      </c>
      <c r="D810" s="1397" t="s">
        <v>732</v>
      </c>
      <c r="E810" s="1336" t="s">
        <v>3616</v>
      </c>
      <c r="F810" s="1648"/>
      <c r="G810" s="1362"/>
      <c r="H810" s="1337">
        <v>2019</v>
      </c>
      <c r="I810" s="1569"/>
      <c r="J810" s="1362"/>
      <c r="K810" s="1362"/>
      <c r="L810" s="1362"/>
      <c r="M810" s="1362"/>
      <c r="N810" s="1337" t="s">
        <v>3611</v>
      </c>
      <c r="O810" s="1631">
        <v>284900000</v>
      </c>
      <c r="P810" s="1642"/>
      <c r="Q810" s="1626"/>
      <c r="R810" s="1615" t="s">
        <v>2332</v>
      </c>
      <c r="S810" s="1512" t="str">
        <f t="shared" si="294"/>
        <v>ALAT KEDOKTERAN</v>
      </c>
      <c r="T810" s="1512">
        <f t="shared" si="296"/>
        <v>5</v>
      </c>
      <c r="U810" s="1608">
        <f t="shared" si="295"/>
        <v>56980000</v>
      </c>
      <c r="V810" s="1514"/>
      <c r="W810" s="1616"/>
      <c r="X810" s="1616"/>
      <c r="Y810" s="1616"/>
      <c r="Z810" s="1616"/>
      <c r="AA810" s="1616"/>
      <c r="AB810" s="1609"/>
      <c r="AC810" s="1513">
        <f t="shared" si="288"/>
        <v>56980000</v>
      </c>
      <c r="AD810" s="1607"/>
      <c r="AE810" s="1552">
        <f t="shared" si="293"/>
        <v>227920000</v>
      </c>
      <c r="AF810" s="1616"/>
      <c r="AG810" s="1616"/>
      <c r="AH810" s="1546"/>
      <c r="AI810" s="1546">
        <f t="shared" si="292"/>
        <v>56980000</v>
      </c>
      <c r="AJ810" s="1518"/>
      <c r="AK810" s="1518"/>
      <c r="AL810" s="1518"/>
      <c r="AM810" s="1518"/>
      <c r="AN810" s="1518"/>
      <c r="AO810" s="1518"/>
      <c r="AP810" s="1518"/>
    </row>
    <row r="811" spans="1:42" s="1520" customFormat="1" ht="38" customHeight="1">
      <c r="A811" s="1563"/>
      <c r="B811" s="1337" t="s">
        <v>2263</v>
      </c>
      <c r="C811" s="1628" t="s">
        <v>3613</v>
      </c>
      <c r="D811" s="1397" t="s">
        <v>732</v>
      </c>
      <c r="E811" s="1336" t="s">
        <v>3617</v>
      </c>
      <c r="F811" s="1648"/>
      <c r="G811" s="1362"/>
      <c r="H811" s="1337">
        <v>2019</v>
      </c>
      <c r="I811" s="1569"/>
      <c r="J811" s="1362"/>
      <c r="K811" s="1362"/>
      <c r="L811" s="1362"/>
      <c r="M811" s="1362"/>
      <c r="N811" s="1337" t="s">
        <v>3611</v>
      </c>
      <c r="O811" s="1631">
        <v>425825571</v>
      </c>
      <c r="P811" s="1642"/>
      <c r="Q811" s="1626"/>
      <c r="R811" s="1615" t="s">
        <v>2332</v>
      </c>
      <c r="S811" s="1512" t="str">
        <f t="shared" si="294"/>
        <v>ALAT KEDOKTERAN</v>
      </c>
      <c r="T811" s="1512">
        <f t="shared" si="296"/>
        <v>5</v>
      </c>
      <c r="U811" s="1608">
        <f t="shared" si="295"/>
        <v>85165114.200000003</v>
      </c>
      <c r="V811" s="1514"/>
      <c r="W811" s="1616"/>
      <c r="X811" s="1616"/>
      <c r="Y811" s="1616"/>
      <c r="Z811" s="1616"/>
      <c r="AA811" s="1616"/>
      <c r="AB811" s="1609"/>
      <c r="AC811" s="1513">
        <f t="shared" si="288"/>
        <v>85165114.200000003</v>
      </c>
      <c r="AD811" s="1607"/>
      <c r="AE811" s="1552">
        <f t="shared" si="293"/>
        <v>340660456.80000001</v>
      </c>
      <c r="AF811" s="1616"/>
      <c r="AG811" s="1616"/>
      <c r="AH811" s="1546"/>
      <c r="AI811" s="1546">
        <f t="shared" si="292"/>
        <v>85165114.200000003</v>
      </c>
      <c r="AJ811" s="1518"/>
      <c r="AK811" s="1518"/>
      <c r="AL811" s="1518"/>
      <c r="AM811" s="1518"/>
      <c r="AN811" s="1518"/>
      <c r="AO811" s="1518"/>
      <c r="AP811" s="1518"/>
    </row>
    <row r="812" spans="1:42" s="1520" customFormat="1" ht="38" customHeight="1">
      <c r="A812" s="1563"/>
      <c r="B812" s="1337" t="s">
        <v>2263</v>
      </c>
      <c r="C812" s="1628" t="s">
        <v>3663</v>
      </c>
      <c r="D812" s="1397" t="s">
        <v>732</v>
      </c>
      <c r="E812" s="1336" t="s">
        <v>3647</v>
      </c>
      <c r="F812" s="1648"/>
      <c r="G812" s="1362"/>
      <c r="H812" s="1337">
        <v>2019</v>
      </c>
      <c r="I812" s="1569"/>
      <c r="J812" s="1362"/>
      <c r="K812" s="1362"/>
      <c r="L812" s="1362"/>
      <c r="M812" s="1362"/>
      <c r="N812" s="1337" t="s">
        <v>3611</v>
      </c>
      <c r="O812" s="1631">
        <v>1863000000</v>
      </c>
      <c r="P812" s="1642"/>
      <c r="Q812" s="1626"/>
      <c r="R812" s="1615" t="s">
        <v>2332</v>
      </c>
      <c r="S812" s="1512" t="str">
        <f t="shared" si="294"/>
        <v>ALAT KEDOKTERAN</v>
      </c>
      <c r="T812" s="1512">
        <f t="shared" si="296"/>
        <v>5</v>
      </c>
      <c r="U812" s="1608">
        <f t="shared" si="295"/>
        <v>372600000</v>
      </c>
      <c r="V812" s="1514"/>
      <c r="W812" s="1616"/>
      <c r="X812" s="1616"/>
      <c r="Y812" s="1616"/>
      <c r="Z812" s="1616"/>
      <c r="AA812" s="1616"/>
      <c r="AB812" s="1609"/>
      <c r="AC812" s="1513">
        <f t="shared" ref="AC812:AC813" si="297">IF(O812=W812+X812+Y812+AA812+AB812+Z812,0,U812)</f>
        <v>372600000</v>
      </c>
      <c r="AD812" s="1607"/>
      <c r="AE812" s="1552">
        <f t="shared" si="293"/>
        <v>1490400000</v>
      </c>
      <c r="AF812" s="1616"/>
      <c r="AG812" s="1616"/>
      <c r="AH812" s="1546"/>
      <c r="AI812" s="1546">
        <f t="shared" si="292"/>
        <v>372600000</v>
      </c>
      <c r="AJ812" s="1518"/>
      <c r="AK812" s="1518"/>
      <c r="AL812" s="1518"/>
      <c r="AM812" s="1518"/>
      <c r="AN812" s="1518"/>
      <c r="AO812" s="1518"/>
      <c r="AP812" s="1518"/>
    </row>
    <row r="813" spans="1:42" s="1520" customFormat="1" ht="38" customHeight="1">
      <c r="A813" s="1563"/>
      <c r="B813" s="1337" t="s">
        <v>2263</v>
      </c>
      <c r="C813" s="1628" t="s">
        <v>3664</v>
      </c>
      <c r="D813" s="1397" t="s">
        <v>732</v>
      </c>
      <c r="E813" s="1336" t="s">
        <v>3641</v>
      </c>
      <c r="F813" s="1648"/>
      <c r="G813" s="1362"/>
      <c r="H813" s="1337">
        <v>2019</v>
      </c>
      <c r="I813" s="1569"/>
      <c r="J813" s="1362"/>
      <c r="K813" s="1362"/>
      <c r="L813" s="1362"/>
      <c r="M813" s="1362"/>
      <c r="N813" s="1337" t="s">
        <v>3611</v>
      </c>
      <c r="O813" s="1631">
        <v>72911175</v>
      </c>
      <c r="P813" s="1642"/>
      <c r="Q813" s="1626"/>
      <c r="R813" s="1615" t="s">
        <v>2332</v>
      </c>
      <c r="S813" s="1512" t="str">
        <f t="shared" si="294"/>
        <v>ALAT KEDOKTERAN</v>
      </c>
      <c r="T813" s="1512">
        <f t="shared" si="296"/>
        <v>5</v>
      </c>
      <c r="U813" s="1608">
        <f t="shared" si="295"/>
        <v>14582235</v>
      </c>
      <c r="V813" s="1514"/>
      <c r="W813" s="1616"/>
      <c r="X813" s="1616"/>
      <c r="Y813" s="1616"/>
      <c r="Z813" s="1616"/>
      <c r="AA813" s="1616"/>
      <c r="AB813" s="1609"/>
      <c r="AC813" s="1513">
        <f t="shared" si="297"/>
        <v>14582235</v>
      </c>
      <c r="AD813" s="1607"/>
      <c r="AE813" s="1552">
        <f>O813-(W813+X813+Y813+Z813+AA813+AB813+AC813)</f>
        <v>58328940</v>
      </c>
      <c r="AF813" s="1616"/>
      <c r="AG813" s="1616"/>
      <c r="AH813" s="1546"/>
      <c r="AI813" s="1546">
        <f t="shared" si="292"/>
        <v>14582235</v>
      </c>
      <c r="AJ813" s="1518"/>
      <c r="AK813" s="1518"/>
      <c r="AL813" s="1518"/>
      <c r="AM813" s="1518"/>
      <c r="AN813" s="1518"/>
      <c r="AO813" s="1518"/>
      <c r="AP813" s="1518"/>
    </row>
    <row r="814" spans="1:42" s="1520" customFormat="1" ht="38" customHeight="1">
      <c r="A814" s="1563"/>
      <c r="B814" s="1337"/>
      <c r="C814" s="1335"/>
      <c r="D814" s="1578"/>
      <c r="E814" s="1336"/>
      <c r="F814" s="1362"/>
      <c r="G814" s="1362"/>
      <c r="H814" s="1337"/>
      <c r="I814" s="1569"/>
      <c r="J814" s="1362"/>
      <c r="K814" s="1362"/>
      <c r="L814" s="1362"/>
      <c r="M814" s="1362"/>
      <c r="N814" s="1337"/>
      <c r="O814" s="1631"/>
      <c r="P814" s="1629"/>
      <c r="Q814" s="1626"/>
      <c r="R814" s="1615"/>
      <c r="S814" s="1512"/>
      <c r="T814" s="1512"/>
      <c r="U814" s="1608"/>
      <c r="V814" s="1514"/>
      <c r="W814" s="1616"/>
      <c r="X814" s="1616"/>
      <c r="Y814" s="1616"/>
      <c r="Z814" s="1616"/>
      <c r="AA814" s="1616"/>
      <c r="AB814" s="1609"/>
      <c r="AC814" s="1609"/>
      <c r="AD814" s="1607"/>
      <c r="AE814" s="1616"/>
      <c r="AF814" s="1616"/>
      <c r="AG814" s="1616"/>
      <c r="AH814" s="1546"/>
      <c r="AI814" s="1546"/>
      <c r="AJ814" s="1518"/>
      <c r="AK814" s="1518"/>
      <c r="AL814" s="1518"/>
      <c r="AM814" s="1518"/>
      <c r="AN814" s="1518"/>
      <c r="AO814" s="1518"/>
      <c r="AP814" s="1518"/>
    </row>
    <row r="815" spans="1:42" s="1520" customFormat="1" ht="38" customHeight="1">
      <c r="A815" s="1594" t="s">
        <v>43</v>
      </c>
      <c r="B815" s="1627" t="s">
        <v>2778</v>
      </c>
      <c r="C815" s="1628"/>
      <c r="D815" s="1569"/>
      <c r="E815" s="1569"/>
      <c r="F815" s="1569"/>
      <c r="G815" s="1569"/>
      <c r="H815" s="1569"/>
      <c r="I815" s="1569"/>
      <c r="J815" s="1569"/>
      <c r="K815" s="1362"/>
      <c r="L815" s="1362"/>
      <c r="M815" s="1362"/>
      <c r="N815" s="1569"/>
      <c r="O815" s="1630">
        <f>SUBTOTAL(9,O816:O825)</f>
        <v>2528089971</v>
      </c>
      <c r="P815" s="1629"/>
      <c r="Q815" s="1623"/>
      <c r="R815" s="1511"/>
      <c r="S815" s="1512"/>
      <c r="T815" s="1512"/>
      <c r="U815" s="1606"/>
      <c r="V815" s="1512"/>
      <c r="W815" s="1605">
        <f t="shared" ref="W815:AB815" si="298">SUBTOTAL(9,W816:W819)</f>
        <v>8100000</v>
      </c>
      <c r="X815" s="1605">
        <f t="shared" si="298"/>
        <v>0</v>
      </c>
      <c r="Y815" s="1605">
        <f t="shared" si="298"/>
        <v>0</v>
      </c>
      <c r="Z815" s="1605">
        <f t="shared" si="298"/>
        <v>0</v>
      </c>
      <c r="AA815" s="1605">
        <f t="shared" si="298"/>
        <v>0</v>
      </c>
      <c r="AB815" s="1605">
        <f t="shared" si="298"/>
        <v>0</v>
      </c>
      <c r="AC815" s="1605">
        <f>SUBTOTAL(9,AC816:AC825)</f>
        <v>314998746.375</v>
      </c>
      <c r="AD815" s="1515"/>
      <c r="AE815" s="1605">
        <f>SUBTOTAL(9,AE816:AE825)</f>
        <v>2204991224.625</v>
      </c>
      <c r="AF815" s="1605">
        <f>SUBTOTAL(9,AF816:AF819)</f>
        <v>8100000</v>
      </c>
      <c r="AG815" s="1542">
        <f>SUM(AG816:AG819)</f>
        <v>8100000</v>
      </c>
      <c r="AH815" s="1542">
        <f>SUM(AH816:AH819)</f>
        <v>8100000</v>
      </c>
      <c r="AI815" s="1542">
        <f>SUM(AI816:AI825)</f>
        <v>323098746.375</v>
      </c>
      <c r="AJ815" s="1518"/>
      <c r="AK815" s="1518"/>
      <c r="AL815" s="1518"/>
      <c r="AM815" s="1518"/>
      <c r="AN815" s="1518"/>
      <c r="AO815" s="1518"/>
      <c r="AP815" s="1518"/>
    </row>
    <row r="816" spans="1:42" s="1520" customFormat="1" ht="38" customHeight="1">
      <c r="A816" s="1563"/>
      <c r="B816" s="1337" t="s">
        <v>3589</v>
      </c>
      <c r="C816" s="1335" t="s">
        <v>1097</v>
      </c>
      <c r="D816" s="1578" t="s">
        <v>732</v>
      </c>
      <c r="E816" s="1336" t="s">
        <v>1119</v>
      </c>
      <c r="F816" s="1362"/>
      <c r="G816" s="1342" t="s">
        <v>222</v>
      </c>
      <c r="H816" s="1337" t="s">
        <v>166</v>
      </c>
      <c r="I816" s="1336">
        <v>0</v>
      </c>
      <c r="J816" s="1362"/>
      <c r="K816" s="1336">
        <v>0</v>
      </c>
      <c r="L816" s="1336">
        <v>0</v>
      </c>
      <c r="M816" s="1336">
        <v>0</v>
      </c>
      <c r="N816" s="1337" t="s">
        <v>204</v>
      </c>
      <c r="O816" s="1631">
        <v>2100000</v>
      </c>
      <c r="P816" s="1573" t="s">
        <v>123</v>
      </c>
      <c r="Q816" s="1539"/>
      <c r="R816" s="1511" t="str">
        <f t="shared" ref="R816:R828" si="299">MID(B816,2,7)</f>
        <v>2.09.01</v>
      </c>
      <c r="S816" s="1512" t="str">
        <f t="shared" si="274"/>
        <v>UNIT UNIT LABORATORIUM</v>
      </c>
      <c r="T816" s="1512">
        <f t="shared" si="275"/>
        <v>8</v>
      </c>
      <c r="U816" s="1608">
        <f>(O816)/T816</f>
        <v>262500</v>
      </c>
      <c r="V816" s="1514">
        <f t="shared" ref="V816:V819" si="300">2013-AD816+1</f>
        <v>12</v>
      </c>
      <c r="W816" s="1609">
        <f>IF(V816&gt;T816,O816,U816*V816)</f>
        <v>2100000</v>
      </c>
      <c r="X816" s="1609">
        <f>IF(O816=W816,0,U816)</f>
        <v>0</v>
      </c>
      <c r="Y816" s="1609">
        <f>IF(O816=W816+X816,0,U816)</f>
        <v>0</v>
      </c>
      <c r="Z816" s="1609">
        <f>IF(O816=X816+Y816+W816,0,U816)</f>
        <v>0</v>
      </c>
      <c r="AA816" s="1609">
        <f>IF(O816=Y816+Z816+X816+W816,0,U816)</f>
        <v>0</v>
      </c>
      <c r="AB816" s="1609">
        <f>IF(O816=W816+X816+Z816+AA816+Y816,0,U816)</f>
        <v>0</v>
      </c>
      <c r="AC816" s="1609">
        <f t="shared" ref="AC816:AC825" si="301">IF(O816=W816+X816+Y816+AA816+AB816+Z816,0,U816)</f>
        <v>0</v>
      </c>
      <c r="AD816" s="1515" t="str">
        <f>H816</f>
        <v>2002</v>
      </c>
      <c r="AE816" s="1552">
        <f t="shared" ref="AE816:AE824" si="302">O816-(W816+X816+Y816+Z816+AA816+AB816+AC816)</f>
        <v>0</v>
      </c>
      <c r="AF816" s="1516">
        <f t="shared" ref="AF816:AF820" si="303">O816</f>
        <v>2100000</v>
      </c>
      <c r="AG816" s="1550">
        <f t="shared" ref="AG816:AG819" si="304">W816+X816+Y816+Z816+AA816</f>
        <v>2100000</v>
      </c>
      <c r="AH816" s="1546">
        <f t="shared" ref="AH816:AI824" si="305">AG816+AB816</f>
        <v>2100000</v>
      </c>
      <c r="AI816" s="1546">
        <f t="shared" si="305"/>
        <v>2100000</v>
      </c>
      <c r="AJ816" s="1518"/>
      <c r="AK816" s="1518"/>
      <c r="AL816" s="1518"/>
      <c r="AM816" s="1518"/>
      <c r="AN816" s="1518"/>
      <c r="AO816" s="1518"/>
      <c r="AP816" s="1518"/>
    </row>
    <row r="817" spans="1:42" s="1520" customFormat="1" ht="38" customHeight="1">
      <c r="A817" s="1563"/>
      <c r="B817" s="1337" t="s">
        <v>3589</v>
      </c>
      <c r="C817" s="1335" t="s">
        <v>1097</v>
      </c>
      <c r="D817" s="1578" t="s">
        <v>732</v>
      </c>
      <c r="E817" s="1336" t="s">
        <v>1120</v>
      </c>
      <c r="F817" s="1362"/>
      <c r="G817" s="1342" t="s">
        <v>222</v>
      </c>
      <c r="H817" s="1337" t="s">
        <v>166</v>
      </c>
      <c r="I817" s="1336">
        <v>0</v>
      </c>
      <c r="J817" s="1362"/>
      <c r="K817" s="1336">
        <v>0</v>
      </c>
      <c r="L817" s="1336">
        <v>0</v>
      </c>
      <c r="M817" s="1336">
        <v>0</v>
      </c>
      <c r="N817" s="1337" t="s">
        <v>204</v>
      </c>
      <c r="O817" s="1631">
        <v>2100000</v>
      </c>
      <c r="P817" s="1573" t="s">
        <v>123</v>
      </c>
      <c r="Q817" s="1539"/>
      <c r="R817" s="1511" t="str">
        <f t="shared" si="299"/>
        <v>2.09.01</v>
      </c>
      <c r="S817" s="1512" t="str">
        <f t="shared" si="274"/>
        <v>UNIT UNIT LABORATORIUM</v>
      </c>
      <c r="T817" s="1512">
        <f t="shared" si="275"/>
        <v>8</v>
      </c>
      <c r="U817" s="1608">
        <f>(O817)/T817</f>
        <v>262500</v>
      </c>
      <c r="V817" s="1514">
        <f t="shared" si="300"/>
        <v>12</v>
      </c>
      <c r="W817" s="1609">
        <f>IF(V817&gt;T817,O817,U817*V817)</f>
        <v>2100000</v>
      </c>
      <c r="X817" s="1609">
        <f>IF(O817=W817,0,U817)</f>
        <v>0</v>
      </c>
      <c r="Y817" s="1609">
        <f>IF(O817=W817+X817,0,U817)</f>
        <v>0</v>
      </c>
      <c r="Z817" s="1609">
        <f>IF(O817=X817+Y817+W817,0,U817)</f>
        <v>0</v>
      </c>
      <c r="AA817" s="1609">
        <f>IF(O817=Y817+Z817+X817+W817,0,U817)</f>
        <v>0</v>
      </c>
      <c r="AB817" s="1609">
        <f>IF(O817=W817+X817+Z817+AA817+Y817,0,U817)</f>
        <v>0</v>
      </c>
      <c r="AC817" s="1609">
        <f t="shared" si="301"/>
        <v>0</v>
      </c>
      <c r="AD817" s="1515" t="str">
        <f>H817</f>
        <v>2002</v>
      </c>
      <c r="AE817" s="1552">
        <f t="shared" si="302"/>
        <v>0</v>
      </c>
      <c r="AF817" s="1516">
        <f t="shared" si="303"/>
        <v>2100000</v>
      </c>
      <c r="AG817" s="1550">
        <f t="shared" si="304"/>
        <v>2100000</v>
      </c>
      <c r="AH817" s="1546">
        <f t="shared" si="305"/>
        <v>2100000</v>
      </c>
      <c r="AI817" s="1546">
        <f t="shared" si="305"/>
        <v>2100000</v>
      </c>
      <c r="AJ817" s="1518"/>
      <c r="AK817" s="1518"/>
      <c r="AL817" s="1518"/>
      <c r="AM817" s="1518"/>
      <c r="AN817" s="1518"/>
      <c r="AO817" s="1518"/>
      <c r="AP817" s="1518"/>
    </row>
    <row r="818" spans="1:42" s="1520" customFormat="1" ht="38" customHeight="1">
      <c r="A818" s="1563"/>
      <c r="B818" s="1337" t="s">
        <v>3589</v>
      </c>
      <c r="C818" s="1335" t="s">
        <v>1097</v>
      </c>
      <c r="D818" s="1578" t="s">
        <v>732</v>
      </c>
      <c r="E818" s="1336" t="s">
        <v>1129</v>
      </c>
      <c r="F818" s="1362"/>
      <c r="G818" s="1342" t="s">
        <v>222</v>
      </c>
      <c r="H818" s="1337" t="s">
        <v>166</v>
      </c>
      <c r="I818" s="1336">
        <v>0</v>
      </c>
      <c r="J818" s="1362"/>
      <c r="K818" s="1336">
        <v>0</v>
      </c>
      <c r="L818" s="1336">
        <v>0</v>
      </c>
      <c r="M818" s="1336">
        <v>0</v>
      </c>
      <c r="N818" s="1337" t="s">
        <v>204</v>
      </c>
      <c r="O818" s="1631">
        <v>2100000</v>
      </c>
      <c r="P818" s="1573"/>
      <c r="Q818" s="1539"/>
      <c r="R818" s="1511" t="str">
        <f t="shared" si="299"/>
        <v>2.09.01</v>
      </c>
      <c r="S818" s="1512" t="str">
        <f t="shared" si="274"/>
        <v>UNIT UNIT LABORATORIUM</v>
      </c>
      <c r="T818" s="1512">
        <f t="shared" si="275"/>
        <v>8</v>
      </c>
      <c r="U818" s="1608">
        <f>(O818)/T818</f>
        <v>262500</v>
      </c>
      <c r="V818" s="1514">
        <f t="shared" si="300"/>
        <v>12</v>
      </c>
      <c r="W818" s="1609">
        <f>IF(V818&gt;T818,O818,U818*V818)</f>
        <v>2100000</v>
      </c>
      <c r="X818" s="1609">
        <f>IF(O818=W818,0,U818)</f>
        <v>0</v>
      </c>
      <c r="Y818" s="1609">
        <f>IF(O818=W818+X818,0,U818)</f>
        <v>0</v>
      </c>
      <c r="Z818" s="1609">
        <f>IF(O818=X818+Y818+W818,0,U818)</f>
        <v>0</v>
      </c>
      <c r="AA818" s="1609">
        <f>IF(O818=Y818+Z818+X818+W818,0,U818)</f>
        <v>0</v>
      </c>
      <c r="AB818" s="1609">
        <f>IF(O818=W818+X818+Z818+AA818+Y818,0,U818)</f>
        <v>0</v>
      </c>
      <c r="AC818" s="1609">
        <f t="shared" si="301"/>
        <v>0</v>
      </c>
      <c r="AD818" s="1515" t="str">
        <f>H818</f>
        <v>2002</v>
      </c>
      <c r="AE818" s="1552">
        <f t="shared" si="302"/>
        <v>0</v>
      </c>
      <c r="AF818" s="1516">
        <f t="shared" si="303"/>
        <v>2100000</v>
      </c>
      <c r="AG818" s="1550">
        <f t="shared" si="304"/>
        <v>2100000</v>
      </c>
      <c r="AH818" s="1546">
        <f t="shared" si="305"/>
        <v>2100000</v>
      </c>
      <c r="AI818" s="1546">
        <f t="shared" si="305"/>
        <v>2100000</v>
      </c>
      <c r="AJ818" s="1518"/>
      <c r="AK818" s="1518"/>
      <c r="AL818" s="1518"/>
      <c r="AM818" s="1518"/>
      <c r="AN818" s="1518"/>
      <c r="AO818" s="1518"/>
      <c r="AP818" s="1518"/>
    </row>
    <row r="819" spans="1:42" s="1520" customFormat="1" ht="38" customHeight="1">
      <c r="A819" s="1563"/>
      <c r="B819" s="1337" t="s">
        <v>3589</v>
      </c>
      <c r="C819" s="1335" t="s">
        <v>1105</v>
      </c>
      <c r="D819" s="1578" t="s">
        <v>732</v>
      </c>
      <c r="E819" s="1336" t="s">
        <v>1130</v>
      </c>
      <c r="F819" s="1362"/>
      <c r="G819" s="1342" t="s">
        <v>222</v>
      </c>
      <c r="H819" s="1337" t="s">
        <v>166</v>
      </c>
      <c r="I819" s="1336">
        <v>0</v>
      </c>
      <c r="J819" s="1362"/>
      <c r="K819" s="1336">
        <v>0</v>
      </c>
      <c r="L819" s="1336">
        <v>0</v>
      </c>
      <c r="M819" s="1336">
        <v>0</v>
      </c>
      <c r="N819" s="1337" t="s">
        <v>204</v>
      </c>
      <c r="O819" s="1631">
        <v>1800000</v>
      </c>
      <c r="P819" s="1573"/>
      <c r="Q819" s="1539"/>
      <c r="R819" s="1511" t="str">
        <f t="shared" si="299"/>
        <v>2.09.01</v>
      </c>
      <c r="S819" s="1512" t="str">
        <f t="shared" si="274"/>
        <v>UNIT UNIT LABORATORIUM</v>
      </c>
      <c r="T819" s="1512">
        <f t="shared" si="275"/>
        <v>8</v>
      </c>
      <c r="U819" s="1608">
        <f>(O819)/T819</f>
        <v>225000</v>
      </c>
      <c r="V819" s="1514">
        <f t="shared" si="300"/>
        <v>12</v>
      </c>
      <c r="W819" s="1609">
        <f>IF(V819&gt;T819,O819,U819*V819)</f>
        <v>1800000</v>
      </c>
      <c r="X819" s="1609">
        <f>IF(O819=W819,0,U819)</f>
        <v>0</v>
      </c>
      <c r="Y819" s="1609">
        <f>IF(O819=W819+X819,0,U819)</f>
        <v>0</v>
      </c>
      <c r="Z819" s="1609">
        <f>IF(O819=X819+Y819+W819,0,U819)</f>
        <v>0</v>
      </c>
      <c r="AA819" s="1609">
        <f>IF(O819=Y819+Z819+X819+W819,0,U819)</f>
        <v>0</v>
      </c>
      <c r="AB819" s="1609">
        <f>IF(O819=W819+X819+Z819+AA819+Y819,0,U819)</f>
        <v>0</v>
      </c>
      <c r="AC819" s="1609">
        <f t="shared" si="301"/>
        <v>0</v>
      </c>
      <c r="AD819" s="1515" t="str">
        <f>H819</f>
        <v>2002</v>
      </c>
      <c r="AE819" s="1552">
        <f t="shared" si="302"/>
        <v>0</v>
      </c>
      <c r="AF819" s="1516">
        <f t="shared" si="303"/>
        <v>1800000</v>
      </c>
      <c r="AG819" s="1550">
        <f t="shared" si="304"/>
        <v>1800000</v>
      </c>
      <c r="AH819" s="1546">
        <f t="shared" si="305"/>
        <v>1800000</v>
      </c>
      <c r="AI819" s="1546">
        <f t="shared" si="305"/>
        <v>1800000</v>
      </c>
      <c r="AJ819" s="1518"/>
      <c r="AK819" s="1518"/>
      <c r="AL819" s="1518"/>
      <c r="AM819" s="1518"/>
      <c r="AN819" s="1518"/>
      <c r="AO819" s="1518"/>
      <c r="AP819" s="1518"/>
    </row>
    <row r="820" spans="1:42" s="1520" customFormat="1" ht="38" customHeight="1">
      <c r="A820" s="1563"/>
      <c r="B820" s="1337" t="s">
        <v>3705</v>
      </c>
      <c r="C820" s="1335" t="s">
        <v>3671</v>
      </c>
      <c r="D820" s="1568" t="s">
        <v>732</v>
      </c>
      <c r="E820" s="1336" t="s">
        <v>3615</v>
      </c>
      <c r="F820" s="1569"/>
      <c r="G820" s="1342"/>
      <c r="H820" s="1337">
        <v>2019</v>
      </c>
      <c r="I820" s="1569"/>
      <c r="J820" s="1569"/>
      <c r="K820" s="1569"/>
      <c r="L820" s="1569"/>
      <c r="M820" s="1569"/>
      <c r="N820" s="1337" t="s">
        <v>3611</v>
      </c>
      <c r="O820" s="1631">
        <v>32740000</v>
      </c>
      <c r="P820" s="1573"/>
      <c r="Q820" s="1539" t="s">
        <v>3683</v>
      </c>
      <c r="R820" s="1511" t="str">
        <f t="shared" ref="R820:R826" si="306">MID(B820,2,7)</f>
        <v>2.09.01</v>
      </c>
      <c r="S820" s="1512" t="str">
        <f t="shared" ref="S820:S825" si="307">VLOOKUP(R820,kelompok,2,0)</f>
        <v>UNIT UNIT LABORATORIUM</v>
      </c>
      <c r="T820" s="1512">
        <f t="shared" ref="T820:T825" si="308">VLOOKUP(R820,MASAMANFAAT,4,0)</f>
        <v>8</v>
      </c>
      <c r="U820" s="1608">
        <f t="shared" ref="U820:U825" si="309">(O820)/T820</f>
        <v>4092500</v>
      </c>
      <c r="V820" s="1514">
        <f t="shared" ref="V820:V825" si="310">2013-AD820+1</f>
        <v>-5</v>
      </c>
      <c r="W820" s="1609">
        <v>0</v>
      </c>
      <c r="X820" s="1552"/>
      <c r="Y820" s="1552"/>
      <c r="Z820" s="1552"/>
      <c r="AA820" s="1552"/>
      <c r="AB820" s="1552"/>
      <c r="AC820" s="1609">
        <f t="shared" si="301"/>
        <v>4092500</v>
      </c>
      <c r="AD820" s="1607">
        <v>2019</v>
      </c>
      <c r="AE820" s="1552">
        <f t="shared" si="302"/>
        <v>28647500</v>
      </c>
      <c r="AF820" s="1516">
        <f t="shared" si="303"/>
        <v>32740000</v>
      </c>
      <c r="AG820" s="1516"/>
      <c r="AH820" s="1536"/>
      <c r="AI820" s="1546">
        <f t="shared" si="305"/>
        <v>4092500</v>
      </c>
      <c r="AJ820" s="1518"/>
      <c r="AK820" s="1518"/>
      <c r="AL820" s="1518"/>
      <c r="AM820" s="1518"/>
      <c r="AN820" s="1518"/>
      <c r="AO820" s="1518"/>
      <c r="AP820" s="1518"/>
    </row>
    <row r="821" spans="1:42" s="1520" customFormat="1" ht="38" customHeight="1">
      <c r="A821" s="1563"/>
      <c r="B821" s="1337" t="s">
        <v>3705</v>
      </c>
      <c r="C821" s="1335" t="s">
        <v>3672</v>
      </c>
      <c r="D821" s="1578" t="s">
        <v>732</v>
      </c>
      <c r="E821" s="1336" t="s">
        <v>3668</v>
      </c>
      <c r="F821" s="1569"/>
      <c r="G821" s="1342"/>
      <c r="H821" s="1337">
        <v>2019</v>
      </c>
      <c r="I821" s="1569"/>
      <c r="J821" s="1569"/>
      <c r="K821" s="1569"/>
      <c r="L821" s="1569"/>
      <c r="M821" s="1569"/>
      <c r="N821" s="1337" t="s">
        <v>3611</v>
      </c>
      <c r="O821" s="1631">
        <v>63798000</v>
      </c>
      <c r="P821" s="1573"/>
      <c r="Q821" s="1539" t="s">
        <v>3683</v>
      </c>
      <c r="R821" s="1511" t="str">
        <f t="shared" si="306"/>
        <v>2.09.01</v>
      </c>
      <c r="S821" s="1512" t="str">
        <f t="shared" si="307"/>
        <v>UNIT UNIT LABORATORIUM</v>
      </c>
      <c r="T821" s="1512">
        <f t="shared" si="308"/>
        <v>8</v>
      </c>
      <c r="U821" s="1608">
        <f t="shared" si="309"/>
        <v>7974750</v>
      </c>
      <c r="V821" s="1514">
        <f t="shared" si="310"/>
        <v>-5</v>
      </c>
      <c r="W821" s="1609">
        <v>0</v>
      </c>
      <c r="X821" s="1552"/>
      <c r="Y821" s="1552"/>
      <c r="Z821" s="1552"/>
      <c r="AA821" s="1552"/>
      <c r="AB821" s="1552"/>
      <c r="AC821" s="1609">
        <f t="shared" si="301"/>
        <v>7974750</v>
      </c>
      <c r="AD821" s="1607">
        <v>2019</v>
      </c>
      <c r="AE821" s="1552">
        <f t="shared" si="302"/>
        <v>55823250</v>
      </c>
      <c r="AF821" s="1516"/>
      <c r="AG821" s="1516"/>
      <c r="AH821" s="1536"/>
      <c r="AI821" s="1546">
        <f t="shared" si="305"/>
        <v>7974750</v>
      </c>
      <c r="AJ821" s="1518"/>
      <c r="AK821" s="1518"/>
      <c r="AL821" s="1518"/>
      <c r="AM821" s="1518"/>
      <c r="AN821" s="1518"/>
      <c r="AO821" s="1518"/>
      <c r="AP821" s="1518"/>
    </row>
    <row r="822" spans="1:42" s="1520" customFormat="1" ht="38" customHeight="1">
      <c r="A822" s="1563"/>
      <c r="B822" s="1337" t="s">
        <v>3705</v>
      </c>
      <c r="C822" s="1335" t="s">
        <v>3673</v>
      </c>
      <c r="D822" s="1578" t="s">
        <v>732</v>
      </c>
      <c r="E822" s="1336" t="s">
        <v>3677</v>
      </c>
      <c r="F822" s="1569"/>
      <c r="G822" s="1342"/>
      <c r="H822" s="1337">
        <v>2019</v>
      </c>
      <c r="I822" s="1569"/>
      <c r="J822" s="1569"/>
      <c r="K822" s="1569"/>
      <c r="L822" s="1569"/>
      <c r="M822" s="1569"/>
      <c r="N822" s="1337" t="s">
        <v>3611</v>
      </c>
      <c r="O822" s="1631">
        <v>16550000</v>
      </c>
      <c r="P822" s="1573"/>
      <c r="Q822" s="1539" t="s">
        <v>3683</v>
      </c>
      <c r="R822" s="1511" t="str">
        <f t="shared" si="306"/>
        <v>2.09.01</v>
      </c>
      <c r="S822" s="1512" t="str">
        <f t="shared" si="307"/>
        <v>UNIT UNIT LABORATORIUM</v>
      </c>
      <c r="T822" s="1512">
        <f t="shared" si="308"/>
        <v>8</v>
      </c>
      <c r="U822" s="1608">
        <f t="shared" si="309"/>
        <v>2068750</v>
      </c>
      <c r="V822" s="1514">
        <f t="shared" si="310"/>
        <v>-5</v>
      </c>
      <c r="W822" s="1609">
        <v>0</v>
      </c>
      <c r="X822" s="1552"/>
      <c r="Y822" s="1552"/>
      <c r="Z822" s="1552"/>
      <c r="AA822" s="1552"/>
      <c r="AB822" s="1552"/>
      <c r="AC822" s="1609">
        <f t="shared" si="301"/>
        <v>2068750</v>
      </c>
      <c r="AD822" s="1607">
        <v>2019</v>
      </c>
      <c r="AE822" s="1552">
        <f t="shared" si="302"/>
        <v>14481250</v>
      </c>
      <c r="AF822" s="1516"/>
      <c r="AG822" s="1516"/>
      <c r="AH822" s="1536"/>
      <c r="AI822" s="1546">
        <f t="shared" si="305"/>
        <v>2068750</v>
      </c>
      <c r="AJ822" s="1518"/>
      <c r="AK822" s="1518"/>
      <c r="AL822" s="1518"/>
      <c r="AM822" s="1518"/>
      <c r="AN822" s="1518"/>
      <c r="AO822" s="1518"/>
      <c r="AP822" s="1518"/>
    </row>
    <row r="823" spans="1:42" s="1520" customFormat="1" ht="38" customHeight="1">
      <c r="A823" s="1563"/>
      <c r="B823" s="1337" t="s">
        <v>3705</v>
      </c>
      <c r="C823" s="1335" t="s">
        <v>3674</v>
      </c>
      <c r="D823" s="1578" t="s">
        <v>732</v>
      </c>
      <c r="E823" s="1336" t="s">
        <v>3669</v>
      </c>
      <c r="F823" s="1569"/>
      <c r="G823" s="1342"/>
      <c r="H823" s="1337">
        <v>2019</v>
      </c>
      <c r="I823" s="1569"/>
      <c r="J823" s="1569"/>
      <c r="K823" s="1569"/>
      <c r="L823" s="1569"/>
      <c r="M823" s="1569"/>
      <c r="N823" s="1337" t="s">
        <v>3611</v>
      </c>
      <c r="O823" s="1631">
        <v>113050000</v>
      </c>
      <c r="P823" s="1573"/>
      <c r="Q823" s="1539" t="s">
        <v>3683</v>
      </c>
      <c r="R823" s="1511" t="str">
        <f t="shared" si="306"/>
        <v>2.09.01</v>
      </c>
      <c r="S823" s="1512" t="str">
        <f t="shared" si="307"/>
        <v>UNIT UNIT LABORATORIUM</v>
      </c>
      <c r="T823" s="1512">
        <f t="shared" si="308"/>
        <v>8</v>
      </c>
      <c r="U823" s="1608">
        <f t="shared" si="309"/>
        <v>14131250</v>
      </c>
      <c r="V823" s="1514">
        <f t="shared" si="310"/>
        <v>-5</v>
      </c>
      <c r="W823" s="1609">
        <v>0</v>
      </c>
      <c r="X823" s="1552"/>
      <c r="Y823" s="1552"/>
      <c r="Z823" s="1552"/>
      <c r="AA823" s="1552"/>
      <c r="AB823" s="1552"/>
      <c r="AC823" s="1609">
        <f t="shared" si="301"/>
        <v>14131250</v>
      </c>
      <c r="AD823" s="1607">
        <v>2019</v>
      </c>
      <c r="AE823" s="1552">
        <f t="shared" si="302"/>
        <v>98918750</v>
      </c>
      <c r="AF823" s="1516"/>
      <c r="AG823" s="1516"/>
      <c r="AH823" s="1536"/>
      <c r="AI823" s="1546">
        <f t="shared" si="305"/>
        <v>14131250</v>
      </c>
      <c r="AJ823" s="1518"/>
      <c r="AK823" s="1518"/>
      <c r="AL823" s="1518"/>
      <c r="AM823" s="1518"/>
      <c r="AN823" s="1518"/>
      <c r="AO823" s="1518"/>
      <c r="AP823" s="1518"/>
    </row>
    <row r="824" spans="1:42" s="1520" customFormat="1" ht="38" customHeight="1">
      <c r="A824" s="1563"/>
      <c r="B824" s="1337" t="s">
        <v>3705</v>
      </c>
      <c r="C824" s="1335" t="s">
        <v>3675</v>
      </c>
      <c r="D824" s="1578" t="s">
        <v>732</v>
      </c>
      <c r="E824" s="1336" t="s">
        <v>3670</v>
      </c>
      <c r="F824" s="1569"/>
      <c r="G824" s="1342"/>
      <c r="H824" s="1337">
        <v>2019</v>
      </c>
      <c r="I824" s="1569"/>
      <c r="J824" s="1569"/>
      <c r="K824" s="1569"/>
      <c r="L824" s="1569"/>
      <c r="M824" s="1569"/>
      <c r="N824" s="1337" t="s">
        <v>3611</v>
      </c>
      <c r="O824" s="1631">
        <v>24668521</v>
      </c>
      <c r="P824" s="1573"/>
      <c r="Q824" s="1539" t="s">
        <v>3683</v>
      </c>
      <c r="R824" s="1511" t="str">
        <f t="shared" si="306"/>
        <v>2.09.01</v>
      </c>
      <c r="S824" s="1512" t="str">
        <f t="shared" si="307"/>
        <v>UNIT UNIT LABORATORIUM</v>
      </c>
      <c r="T824" s="1512">
        <f t="shared" si="308"/>
        <v>8</v>
      </c>
      <c r="U824" s="1608">
        <f t="shared" si="309"/>
        <v>3083565.125</v>
      </c>
      <c r="V824" s="1514">
        <f t="shared" si="310"/>
        <v>-5</v>
      </c>
      <c r="W824" s="1609">
        <v>0</v>
      </c>
      <c r="X824" s="1552"/>
      <c r="Y824" s="1552"/>
      <c r="Z824" s="1552"/>
      <c r="AA824" s="1552"/>
      <c r="AB824" s="1552"/>
      <c r="AC824" s="1609">
        <f t="shared" si="301"/>
        <v>3083565.125</v>
      </c>
      <c r="AD824" s="1607">
        <v>2019</v>
      </c>
      <c r="AE824" s="1552">
        <f t="shared" si="302"/>
        <v>21584955.875</v>
      </c>
      <c r="AF824" s="1516"/>
      <c r="AG824" s="1516"/>
      <c r="AH824" s="1536"/>
      <c r="AI824" s="1546">
        <f t="shared" si="305"/>
        <v>3083565.125</v>
      </c>
      <c r="AJ824" s="1518"/>
      <c r="AK824" s="1518"/>
      <c r="AL824" s="1518"/>
      <c r="AM824" s="1518"/>
      <c r="AN824" s="1518"/>
      <c r="AO824" s="1518"/>
      <c r="AP824" s="1518"/>
    </row>
    <row r="825" spans="1:42" s="1520" customFormat="1" ht="38" customHeight="1">
      <c r="A825" s="1563"/>
      <c r="B825" s="1337" t="s">
        <v>3705</v>
      </c>
      <c r="C825" s="1567" t="s">
        <v>3676</v>
      </c>
      <c r="D825" s="1578" t="s">
        <v>732</v>
      </c>
      <c r="E825" s="1643" t="s">
        <v>3678</v>
      </c>
      <c r="F825" s="1569"/>
      <c r="G825" s="1569"/>
      <c r="H825" s="1362">
        <v>2019</v>
      </c>
      <c r="I825" s="1569"/>
      <c r="J825" s="1569"/>
      <c r="K825" s="1569"/>
      <c r="L825" s="1569"/>
      <c r="M825" s="1569"/>
      <c r="N825" s="1362" t="s">
        <v>3611</v>
      </c>
      <c r="O825" s="1571">
        <v>2269183450</v>
      </c>
      <c r="P825" s="1573"/>
      <c r="Q825" s="1539" t="s">
        <v>3683</v>
      </c>
      <c r="R825" s="1511" t="str">
        <f t="shared" si="306"/>
        <v>2.09.01</v>
      </c>
      <c r="S825" s="1512" t="str">
        <f t="shared" si="307"/>
        <v>UNIT UNIT LABORATORIUM</v>
      </c>
      <c r="T825" s="1512">
        <f t="shared" si="308"/>
        <v>8</v>
      </c>
      <c r="U825" s="1608">
        <f t="shared" si="309"/>
        <v>283647931.25</v>
      </c>
      <c r="V825" s="1514">
        <f t="shared" si="310"/>
        <v>-5</v>
      </c>
      <c r="W825" s="1609">
        <v>0</v>
      </c>
      <c r="X825" s="1552"/>
      <c r="Y825" s="1552"/>
      <c r="Z825" s="1552"/>
      <c r="AA825" s="1552"/>
      <c r="AB825" s="1552"/>
      <c r="AC825" s="1609">
        <f t="shared" si="301"/>
        <v>283647931.25</v>
      </c>
      <c r="AD825" s="1536">
        <v>2019</v>
      </c>
      <c r="AE825" s="1552">
        <f>O825-(W825+X825+Y825+Z825+AA825+AB825+AC825)</f>
        <v>1985535518.75</v>
      </c>
      <c r="AF825" s="1516"/>
      <c r="AG825" s="1516"/>
      <c r="AH825" s="1536"/>
      <c r="AI825" s="1546">
        <f>AH825+AC825</f>
        <v>283647931.25</v>
      </c>
      <c r="AJ825" s="1518"/>
      <c r="AK825" s="1518"/>
      <c r="AL825" s="1518"/>
      <c r="AM825" s="1518"/>
      <c r="AN825" s="1518"/>
      <c r="AO825" s="1518"/>
      <c r="AP825" s="1518"/>
    </row>
    <row r="826" spans="1:42" s="1520" customFormat="1" ht="38" customHeight="1">
      <c r="A826" s="1563"/>
      <c r="B826" s="1362"/>
      <c r="C826" s="1567" t="s">
        <v>2787</v>
      </c>
      <c r="D826" s="1578"/>
      <c r="E826" s="1643"/>
      <c r="F826" s="1569"/>
      <c r="G826" s="1569"/>
      <c r="H826" s="1362"/>
      <c r="I826" s="1569"/>
      <c r="J826" s="1569"/>
      <c r="K826" s="1569"/>
      <c r="L826" s="1569"/>
      <c r="M826" s="1569"/>
      <c r="N826" s="1362"/>
      <c r="O826" s="1571"/>
      <c r="P826" s="1573"/>
      <c r="Q826" s="1539"/>
      <c r="R826" s="1511" t="str">
        <f t="shared" si="306"/>
        <v/>
      </c>
      <c r="S826" s="1512"/>
      <c r="T826" s="1512"/>
      <c r="U826" s="1608"/>
      <c r="V826" s="1514"/>
      <c r="W826" s="1609"/>
      <c r="X826" s="1552"/>
      <c r="Y826" s="1552"/>
      <c r="Z826" s="1552"/>
      <c r="AA826" s="1552"/>
      <c r="AB826" s="1552"/>
      <c r="AC826" s="1609"/>
      <c r="AD826" s="1515"/>
      <c r="AE826" s="1552"/>
      <c r="AF826" s="1516"/>
      <c r="AG826" s="1516"/>
      <c r="AH826" s="1536"/>
      <c r="AI826" s="1536"/>
      <c r="AJ826" s="1518"/>
      <c r="AK826" s="1518"/>
      <c r="AL826" s="1518"/>
      <c r="AM826" s="1518"/>
      <c r="AN826" s="1518"/>
      <c r="AO826" s="1518"/>
      <c r="AP826" s="1518"/>
    </row>
    <row r="827" spans="1:42" s="1520" customFormat="1" ht="38" customHeight="1">
      <c r="A827" s="1594" t="s">
        <v>45</v>
      </c>
      <c r="B827" s="1627" t="s">
        <v>2784</v>
      </c>
      <c r="C827" s="1595" t="s">
        <v>1863</v>
      </c>
      <c r="D827" s="1569"/>
      <c r="E827" s="1569"/>
      <c r="F827" s="1569"/>
      <c r="G827" s="1569"/>
      <c r="H827" s="1569"/>
      <c r="I827" s="1569"/>
      <c r="J827" s="1569"/>
      <c r="K827" s="1569"/>
      <c r="L827" s="1569"/>
      <c r="M827" s="1569"/>
      <c r="N827" s="1569"/>
      <c r="O827" s="1569"/>
      <c r="P827" s="1629"/>
      <c r="Q827" s="1623"/>
      <c r="R827" s="1511" t="str">
        <f t="shared" si="299"/>
        <v>LAT-ALA</v>
      </c>
      <c r="S827" s="1512"/>
      <c r="T827" s="1512"/>
      <c r="U827" s="1606"/>
      <c r="V827" s="1512"/>
      <c r="W827" s="1552"/>
      <c r="X827" s="1552"/>
      <c r="Y827" s="1552"/>
      <c r="Z827" s="1552"/>
      <c r="AA827" s="1552"/>
      <c r="AB827" s="1552"/>
      <c r="AC827" s="1552"/>
      <c r="AD827" s="1514"/>
      <c r="AE827" s="1552"/>
      <c r="AF827" s="1516"/>
      <c r="AG827" s="1516"/>
      <c r="AH827" s="1550"/>
      <c r="AI827" s="1550"/>
      <c r="AJ827" s="1518"/>
      <c r="AK827" s="1518"/>
      <c r="AL827" s="1518"/>
      <c r="AM827" s="1518"/>
      <c r="AN827" s="1518"/>
      <c r="AO827" s="1518"/>
      <c r="AP827" s="1518"/>
    </row>
    <row r="828" spans="1:42" s="1520" customFormat="1" ht="38" customHeight="1" thickBot="1">
      <c r="A828" s="1581"/>
      <c r="B828" s="1583"/>
      <c r="C828" s="1582"/>
      <c r="D828" s="1583"/>
      <c r="E828" s="1583"/>
      <c r="F828" s="1583"/>
      <c r="G828" s="1583"/>
      <c r="H828" s="1583"/>
      <c r="I828" s="1583"/>
      <c r="J828" s="1583"/>
      <c r="K828" s="1583"/>
      <c r="L828" s="1583"/>
      <c r="M828" s="1583"/>
      <c r="N828" s="1583"/>
      <c r="O828" s="1583"/>
      <c r="P828" s="1644"/>
      <c r="Q828" s="1559"/>
      <c r="R828" s="1553" t="str">
        <f t="shared" si="299"/>
        <v/>
      </c>
      <c r="S828" s="1554"/>
      <c r="T828" s="1554"/>
      <c r="U828" s="1618"/>
      <c r="V828" s="1554"/>
      <c r="W828" s="1557"/>
      <c r="X828" s="1557"/>
      <c r="Y828" s="1557"/>
      <c r="Z828" s="1557"/>
      <c r="AA828" s="1557"/>
      <c r="AB828" s="1557"/>
      <c r="AC828" s="1557"/>
      <c r="AD828" s="1619"/>
      <c r="AE828" s="1557"/>
      <c r="AF828" s="1558"/>
      <c r="AG828" s="1558"/>
      <c r="AH828" s="1560"/>
      <c r="AI828" s="1560"/>
      <c r="AJ828" s="1518"/>
      <c r="AK828" s="1518"/>
      <c r="AL828" s="1518"/>
      <c r="AM828" s="1518"/>
      <c r="AN828" s="1518"/>
      <c r="AO828" s="1518"/>
      <c r="AP828" s="1518"/>
    </row>
    <row r="829" spans="1:42" s="1520" customFormat="1" ht="14">
      <c r="D829" s="1518"/>
      <c r="E829" s="1518"/>
      <c r="F829" s="1518"/>
      <c r="G829" s="1518"/>
      <c r="H829" s="1518"/>
      <c r="I829" s="1518"/>
      <c r="J829" s="1518"/>
      <c r="K829" s="1518"/>
      <c r="L829" s="1518"/>
      <c r="M829" s="1518"/>
      <c r="N829" s="1518"/>
      <c r="O829" s="1518"/>
      <c r="P829" s="1518"/>
      <c r="Q829" s="1518"/>
      <c r="R829" s="1518"/>
      <c r="S829" s="1518"/>
      <c r="T829" s="1518"/>
      <c r="U829" s="1518"/>
      <c r="V829" s="1518"/>
      <c r="W829" s="1518"/>
      <c r="X829" s="1518"/>
      <c r="Y829" s="1518"/>
      <c r="Z829" s="1518"/>
      <c r="AA829" s="1518"/>
      <c r="AB829" s="1518"/>
      <c r="AC829" s="1518"/>
      <c r="AD829" s="1518"/>
      <c r="AE829" s="1620"/>
      <c r="AF829" s="1518"/>
      <c r="AG829" s="1518"/>
      <c r="AH829" s="1518"/>
      <c r="AI829" s="1519"/>
      <c r="AJ829" s="1518"/>
      <c r="AK829" s="1518"/>
      <c r="AL829" s="1518"/>
      <c r="AM829" s="1518"/>
      <c r="AN829" s="1518"/>
      <c r="AO829" s="1518"/>
      <c r="AP829" s="1518"/>
    </row>
    <row r="830" spans="1:42" s="1520" customFormat="1" ht="21" customHeight="1">
      <c r="D830" s="1518"/>
      <c r="E830" s="1518"/>
      <c r="F830" s="1518"/>
      <c r="G830" s="1518"/>
      <c r="H830" s="1518"/>
      <c r="I830" s="1518"/>
      <c r="J830" s="1518"/>
      <c r="K830" s="1518"/>
      <c r="L830" s="1518"/>
      <c r="M830" s="1518"/>
      <c r="N830" s="1518"/>
      <c r="O830" s="1518"/>
      <c r="P830" s="1518"/>
      <c r="Q830" s="1518"/>
      <c r="R830" s="1518"/>
      <c r="S830" s="1518"/>
      <c r="T830" s="1518"/>
      <c r="U830" s="1518"/>
      <c r="V830" s="1518"/>
      <c r="W830" s="1518"/>
      <c r="X830" s="1518"/>
      <c r="Y830" s="1518"/>
      <c r="Z830" s="1518"/>
      <c r="AA830" s="1518"/>
      <c r="AB830" s="1518"/>
      <c r="AC830" s="1518"/>
      <c r="AD830" s="1518"/>
      <c r="AE830" s="1518"/>
      <c r="AF830" s="1518"/>
      <c r="AG830" s="1518"/>
      <c r="AH830" s="1518"/>
      <c r="AI830" s="1519"/>
      <c r="AJ830" s="1518"/>
      <c r="AK830" s="1518"/>
      <c r="AL830" s="1518"/>
      <c r="AM830" s="1518"/>
      <c r="AN830" s="1518"/>
      <c r="AO830" s="1518"/>
      <c r="AP830" s="1518"/>
    </row>
    <row r="831" spans="1:42" s="1518" customFormat="1" ht="21" customHeight="1">
      <c r="A831" s="1659" t="s">
        <v>143</v>
      </c>
      <c r="B831" s="1659"/>
      <c r="C831" s="1659"/>
      <c r="D831" s="1659"/>
      <c r="E831" s="1659"/>
      <c r="F831" s="1482"/>
      <c r="G831" s="1482"/>
      <c r="H831" s="1482"/>
      <c r="I831" s="1482"/>
      <c r="J831" s="1482"/>
      <c r="K831" s="1482"/>
      <c r="L831" s="1659" t="s">
        <v>3713</v>
      </c>
      <c r="M831" s="1659"/>
      <c r="N831" s="1659"/>
      <c r="O831" s="1659"/>
      <c r="P831" s="1520"/>
      <c r="Q831" s="1520"/>
      <c r="R831" s="1520"/>
      <c r="S831" s="1520"/>
      <c r="T831" s="1520"/>
      <c r="AI831" s="1519"/>
    </row>
    <row r="832" spans="1:42" s="1518" customFormat="1" ht="21" customHeight="1">
      <c r="A832" s="1659" t="s">
        <v>1890</v>
      </c>
      <c r="B832" s="1659"/>
      <c r="C832" s="1659"/>
      <c r="D832" s="1659"/>
      <c r="E832" s="1659"/>
      <c r="F832" s="1482"/>
      <c r="G832" s="1482"/>
      <c r="H832" s="1482"/>
      <c r="I832" s="1482"/>
      <c r="J832" s="1482"/>
      <c r="K832" s="1482"/>
      <c r="L832" s="1454"/>
      <c r="M832" s="1454"/>
      <c r="N832" s="1454"/>
      <c r="O832" s="1451"/>
      <c r="R832" s="1561"/>
      <c r="AI832" s="1519"/>
    </row>
    <row r="833" spans="1:118" s="1518" customFormat="1" ht="21" customHeight="1">
      <c r="A833" s="1659" t="s">
        <v>144</v>
      </c>
      <c r="B833" s="1659"/>
      <c r="C833" s="1659"/>
      <c r="D833" s="1659"/>
      <c r="E833" s="1659"/>
      <c r="F833" s="1482"/>
      <c r="G833" s="1482"/>
      <c r="H833" s="1482"/>
      <c r="I833" s="1482"/>
      <c r="J833" s="1482"/>
      <c r="K833" s="1482"/>
      <c r="L833" s="1659" t="s">
        <v>142</v>
      </c>
      <c r="M833" s="1659"/>
      <c r="N833" s="1659"/>
      <c r="O833" s="1659"/>
      <c r="P833" s="1562"/>
      <c r="Q833" s="1562"/>
      <c r="R833" s="1562"/>
      <c r="S833" s="1562"/>
      <c r="T833" s="1562"/>
      <c r="AI833" s="1519"/>
    </row>
    <row r="834" spans="1:118" s="1518" customFormat="1" ht="21" customHeight="1">
      <c r="A834" s="1456"/>
      <c r="B834" s="1454"/>
      <c r="C834" s="1454"/>
      <c r="D834" s="1482"/>
      <c r="E834" s="1482"/>
      <c r="F834" s="1482"/>
      <c r="G834" s="1482"/>
      <c r="H834" s="1482"/>
      <c r="I834" s="1482"/>
      <c r="J834" s="1482"/>
      <c r="K834" s="1482"/>
      <c r="L834" s="1454"/>
      <c r="M834" s="1454"/>
      <c r="N834" s="1454"/>
      <c r="O834" s="1451"/>
      <c r="R834" s="1561"/>
      <c r="AI834" s="1519"/>
    </row>
    <row r="835" spans="1:118" s="1518" customFormat="1" ht="21" customHeight="1">
      <c r="A835" s="1456"/>
      <c r="B835" s="1454"/>
      <c r="C835" s="1454"/>
      <c r="D835" s="1482"/>
      <c r="E835" s="1482"/>
      <c r="F835" s="1482"/>
      <c r="G835" s="1482"/>
      <c r="H835" s="1482"/>
      <c r="I835" s="1482"/>
      <c r="J835" s="1482"/>
      <c r="K835" s="1482"/>
      <c r="L835" s="1454"/>
      <c r="M835" s="1454"/>
      <c r="N835" s="1454"/>
      <c r="O835" s="1451"/>
      <c r="R835" s="1561"/>
      <c r="AI835" s="1519"/>
    </row>
    <row r="836" spans="1:118" s="1518" customFormat="1" ht="21" customHeight="1">
      <c r="A836" s="1458"/>
      <c r="B836" s="1454"/>
      <c r="C836" s="1454"/>
      <c r="D836" s="1482"/>
      <c r="E836" s="1482"/>
      <c r="F836" s="1482"/>
      <c r="G836" s="1482"/>
      <c r="H836" s="1482"/>
      <c r="I836" s="1482"/>
      <c r="J836" s="1482"/>
      <c r="K836" s="1482"/>
      <c r="L836" s="1454"/>
      <c r="M836" s="1454"/>
      <c r="N836" s="1454"/>
      <c r="O836" s="1451"/>
      <c r="R836" s="1561"/>
      <c r="AI836" s="1519"/>
    </row>
    <row r="837" spans="1:118" s="1518" customFormat="1" ht="21" customHeight="1">
      <c r="A837" s="1458"/>
      <c r="B837" s="1454"/>
      <c r="C837" s="1454"/>
      <c r="D837" s="1482"/>
      <c r="E837" s="1482"/>
      <c r="F837" s="1482"/>
      <c r="G837" s="1482"/>
      <c r="H837" s="1482"/>
      <c r="I837" s="1482"/>
      <c r="J837" s="1482"/>
      <c r="K837" s="1482"/>
      <c r="L837" s="1454"/>
      <c r="M837" s="1454"/>
      <c r="N837" s="1454"/>
      <c r="O837" s="1451"/>
      <c r="R837" s="1561"/>
      <c r="AI837" s="1519"/>
    </row>
    <row r="838" spans="1:118" s="1518" customFormat="1" ht="21" customHeight="1">
      <c r="A838" s="1458"/>
      <c r="B838" s="1454"/>
      <c r="C838" s="1454"/>
      <c r="D838" s="1482"/>
      <c r="E838" s="1482"/>
      <c r="F838" s="1482"/>
      <c r="G838" s="1482"/>
      <c r="H838" s="1482"/>
      <c r="I838" s="1482"/>
      <c r="J838" s="1482"/>
      <c r="K838" s="1482"/>
      <c r="L838" s="1454"/>
      <c r="M838" s="1454"/>
      <c r="N838" s="1454"/>
      <c r="O838" s="1451"/>
      <c r="R838" s="1561"/>
      <c r="AI838" s="1519"/>
    </row>
    <row r="839" spans="1:118" s="1518" customFormat="1" ht="21" customHeight="1">
      <c r="A839" s="1660" t="s">
        <v>3714</v>
      </c>
      <c r="B839" s="1660"/>
      <c r="C839" s="1660"/>
      <c r="D839" s="1660"/>
      <c r="E839" s="1660"/>
      <c r="F839" s="1483"/>
      <c r="G839" s="1483"/>
      <c r="H839" s="1483"/>
      <c r="I839" s="1483"/>
      <c r="J839" s="1483"/>
      <c r="K839" s="1483"/>
      <c r="L839" s="1660" t="s">
        <v>2214</v>
      </c>
      <c r="M839" s="1660"/>
      <c r="N839" s="1660"/>
      <c r="O839" s="1660"/>
      <c r="P839" s="1596"/>
      <c r="Q839" s="1596"/>
      <c r="R839" s="1596"/>
      <c r="S839" s="1596"/>
      <c r="T839" s="1596"/>
      <c r="AI839" s="1519"/>
    </row>
    <row r="840" spans="1:118" s="1518" customFormat="1" ht="21" customHeight="1">
      <c r="A840" s="1659" t="s">
        <v>3715</v>
      </c>
      <c r="B840" s="1659"/>
      <c r="C840" s="1659"/>
      <c r="D840" s="1659"/>
      <c r="E840" s="1659"/>
      <c r="F840" s="1482"/>
      <c r="G840" s="1482"/>
      <c r="H840" s="1482"/>
      <c r="I840" s="1482"/>
      <c r="J840" s="1482"/>
      <c r="K840" s="1482"/>
      <c r="L840" s="1659" t="s">
        <v>2215</v>
      </c>
      <c r="M840" s="1659"/>
      <c r="N840" s="1659"/>
      <c r="O840" s="1659"/>
      <c r="P840" s="1562"/>
      <c r="Q840" s="1562"/>
      <c r="R840" s="1562"/>
      <c r="S840" s="1562"/>
      <c r="T840" s="1562"/>
      <c r="AI840" s="1519"/>
    </row>
    <row r="841" spans="1:118" s="475" customFormat="1" ht="21" customHeight="1">
      <c r="A841" s="546"/>
      <c r="B841" s="663"/>
      <c r="C841" s="546"/>
      <c r="D841" s="506"/>
      <c r="E841" s="506"/>
      <c r="F841" s="506"/>
      <c r="G841" s="506"/>
      <c r="H841" s="506"/>
      <c r="I841" s="506"/>
      <c r="J841" s="506"/>
      <c r="K841" s="506"/>
      <c r="L841" s="506"/>
      <c r="M841" s="506"/>
      <c r="N841" s="506"/>
      <c r="O841" s="506"/>
      <c r="P841" s="1230"/>
      <c r="Q841" s="506"/>
      <c r="R841" s="506"/>
      <c r="S841" s="506"/>
      <c r="T841" s="506"/>
      <c r="U841" s="506"/>
      <c r="V841" s="506"/>
      <c r="W841" s="506"/>
      <c r="X841" s="506"/>
      <c r="Y841" s="506"/>
      <c r="Z841" s="506"/>
      <c r="AA841" s="506"/>
      <c r="AB841" s="506"/>
      <c r="AC841" s="506"/>
      <c r="AD841" s="506"/>
      <c r="AE841" s="506"/>
      <c r="AF841" s="506"/>
      <c r="AG841" s="506"/>
      <c r="AH841" s="506"/>
      <c r="AI841" s="1251"/>
      <c r="AJ841" s="625"/>
      <c r="AK841" s="625"/>
      <c r="AL841" s="625"/>
      <c r="AM841" s="625"/>
      <c r="AN841" s="625"/>
      <c r="AO841" s="625"/>
      <c r="AP841" s="625"/>
      <c r="AQ841" s="625"/>
      <c r="AR841" s="625"/>
      <c r="AS841" s="625"/>
      <c r="AT841" s="625"/>
      <c r="AU841" s="625"/>
      <c r="AV841" s="625"/>
      <c r="AW841" s="625"/>
      <c r="AX841" s="625"/>
      <c r="AY841" s="625"/>
      <c r="AZ841" s="625"/>
      <c r="BA841" s="625"/>
      <c r="BB841" s="625"/>
      <c r="BC841" s="625"/>
      <c r="BD841" s="625"/>
      <c r="BE841" s="625"/>
      <c r="BF841" s="625"/>
      <c r="BG841" s="625"/>
      <c r="BH841" s="625"/>
      <c r="BI841" s="625"/>
      <c r="BJ841" s="625"/>
      <c r="BK841" s="625"/>
      <c r="BL841" s="625"/>
      <c r="BM841" s="625"/>
      <c r="BN841" s="625"/>
      <c r="BO841" s="625"/>
      <c r="BP841" s="625"/>
      <c r="BQ841" s="625"/>
      <c r="BR841" s="625"/>
      <c r="BS841" s="625"/>
      <c r="BT841" s="625"/>
      <c r="BU841" s="625"/>
      <c r="BV841" s="625"/>
      <c r="BW841" s="625"/>
      <c r="BX841" s="625"/>
      <c r="BY841" s="625"/>
      <c r="BZ841" s="625"/>
      <c r="CA841" s="625"/>
      <c r="CB841" s="625"/>
      <c r="CC841" s="625"/>
      <c r="CD841" s="625"/>
      <c r="CE841" s="625"/>
      <c r="CF841" s="625"/>
      <c r="CG841" s="625"/>
      <c r="CH841" s="625"/>
      <c r="CI841" s="625"/>
      <c r="CJ841" s="625"/>
      <c r="CK841" s="625"/>
      <c r="CL841" s="625"/>
      <c r="CM841" s="625"/>
      <c r="CN841" s="625"/>
      <c r="CO841" s="625"/>
      <c r="CP841" s="625"/>
      <c r="CQ841" s="625"/>
      <c r="CR841" s="625"/>
      <c r="CS841" s="625"/>
      <c r="CT841" s="625"/>
      <c r="CU841" s="625"/>
      <c r="CV841" s="625"/>
      <c r="CW841" s="625"/>
      <c r="CX841" s="625"/>
      <c r="CY841" s="625"/>
      <c r="CZ841" s="625"/>
      <c r="DA841" s="625"/>
      <c r="DB841" s="625"/>
      <c r="DC841" s="625"/>
      <c r="DD841" s="625"/>
      <c r="DE841" s="625"/>
      <c r="DF841" s="625"/>
      <c r="DG841" s="625"/>
      <c r="DH841" s="625"/>
      <c r="DI841" s="625"/>
      <c r="DJ841" s="625"/>
      <c r="DK841" s="625"/>
      <c r="DL841" s="625"/>
      <c r="DM841" s="625"/>
      <c r="DN841" s="625"/>
    </row>
    <row r="842" spans="1:118" s="475" customFormat="1" ht="21" customHeight="1">
      <c r="A842" s="546"/>
      <c r="B842" s="663"/>
      <c r="C842" s="546"/>
      <c r="D842" s="506"/>
      <c r="E842" s="506"/>
      <c r="F842" s="506"/>
      <c r="G842" s="506"/>
      <c r="H842" s="506"/>
      <c r="I842" s="506"/>
      <c r="J842" s="506"/>
      <c r="K842" s="506"/>
      <c r="L842" s="506"/>
      <c r="M842" s="506"/>
      <c r="N842" s="506"/>
      <c r="O842" s="506"/>
      <c r="P842" s="1230"/>
      <c r="Q842" s="506"/>
      <c r="R842" s="506"/>
      <c r="S842" s="506"/>
      <c r="T842" s="506"/>
      <c r="U842" s="506"/>
      <c r="V842" s="506"/>
      <c r="W842" s="506"/>
      <c r="X842" s="506"/>
      <c r="Y842" s="506"/>
      <c r="Z842" s="506"/>
      <c r="AA842" s="506"/>
      <c r="AB842" s="506"/>
      <c r="AC842" s="506"/>
      <c r="AD842" s="506"/>
      <c r="AE842" s="506"/>
      <c r="AF842" s="506"/>
      <c r="AG842" s="506"/>
      <c r="AH842" s="506"/>
      <c r="AI842" s="1251"/>
      <c r="AJ842" s="625"/>
      <c r="AK842" s="625"/>
      <c r="AL842" s="625"/>
      <c r="AM842" s="625"/>
      <c r="AN842" s="625"/>
      <c r="AO842" s="625"/>
      <c r="AP842" s="625"/>
      <c r="AQ842" s="625"/>
      <c r="AR842" s="625"/>
      <c r="AS842" s="625"/>
      <c r="AT842" s="625"/>
      <c r="AU842" s="625"/>
      <c r="AV842" s="625"/>
      <c r="AW842" s="625"/>
      <c r="AX842" s="625"/>
      <c r="AY842" s="625"/>
      <c r="AZ842" s="625"/>
      <c r="BA842" s="625"/>
      <c r="BB842" s="625"/>
      <c r="BC842" s="625"/>
      <c r="BD842" s="625"/>
      <c r="BE842" s="625"/>
      <c r="BF842" s="625"/>
      <c r="BG842" s="625"/>
      <c r="BH842" s="625"/>
      <c r="BI842" s="625"/>
      <c r="BJ842" s="625"/>
      <c r="BK842" s="625"/>
      <c r="BL842" s="625"/>
      <c r="BM842" s="625"/>
      <c r="BN842" s="625"/>
      <c r="BO842" s="625"/>
      <c r="BP842" s="625"/>
      <c r="BQ842" s="625"/>
      <c r="BR842" s="625"/>
      <c r="BS842" s="625"/>
      <c r="BT842" s="625"/>
      <c r="BU842" s="625"/>
      <c r="BV842" s="625"/>
      <c r="BW842" s="625"/>
      <c r="BX842" s="625"/>
      <c r="BY842" s="625"/>
      <c r="BZ842" s="625"/>
      <c r="CA842" s="625"/>
      <c r="CB842" s="625"/>
      <c r="CC842" s="625"/>
      <c r="CD842" s="625"/>
      <c r="CE842" s="625"/>
      <c r="CF842" s="625"/>
      <c r="CG842" s="625"/>
      <c r="CH842" s="625"/>
      <c r="CI842" s="625"/>
      <c r="CJ842" s="625"/>
      <c r="CK842" s="625"/>
      <c r="CL842" s="625"/>
      <c r="CM842" s="625"/>
      <c r="CN842" s="625"/>
      <c r="CO842" s="625"/>
      <c r="CP842" s="625"/>
      <c r="CQ842" s="625"/>
      <c r="CR842" s="625"/>
      <c r="CS842" s="625"/>
      <c r="CT842" s="625"/>
      <c r="CU842" s="625"/>
      <c r="CV842" s="625"/>
      <c r="CW842" s="625"/>
      <c r="CX842" s="625"/>
      <c r="CY842" s="625"/>
      <c r="CZ842" s="625"/>
      <c r="DA842" s="625"/>
      <c r="DB842" s="625"/>
      <c r="DC842" s="625"/>
      <c r="DD842" s="625"/>
      <c r="DE842" s="625"/>
      <c r="DF842" s="625"/>
      <c r="DG842" s="625"/>
      <c r="DH842" s="625"/>
      <c r="DI842" s="625"/>
      <c r="DJ842" s="625"/>
      <c r="DK842" s="625"/>
      <c r="DL842" s="625"/>
      <c r="DM842" s="625"/>
      <c r="DN842" s="625"/>
    </row>
    <row r="843" spans="1:118" s="475" customFormat="1" ht="21" customHeight="1">
      <c r="A843" s="546"/>
      <c r="B843" s="663"/>
      <c r="C843" s="546"/>
      <c r="D843" s="506"/>
      <c r="E843" s="506"/>
      <c r="F843" s="506"/>
      <c r="G843" s="506"/>
      <c r="H843" s="506"/>
      <c r="I843" s="506"/>
      <c r="J843" s="506"/>
      <c r="K843" s="506"/>
      <c r="L843" s="506"/>
      <c r="M843" s="506"/>
      <c r="N843" s="506"/>
      <c r="O843" s="506"/>
      <c r="P843" s="1230"/>
      <c r="Q843" s="506"/>
      <c r="R843" s="506"/>
      <c r="S843" s="506"/>
      <c r="T843" s="506"/>
      <c r="U843" s="506"/>
      <c r="V843" s="506"/>
      <c r="W843" s="506"/>
      <c r="X843" s="506"/>
      <c r="Y843" s="506"/>
      <c r="Z843" s="506"/>
      <c r="AA843" s="506"/>
      <c r="AB843" s="506"/>
      <c r="AC843" s="506"/>
      <c r="AD843" s="506"/>
      <c r="AE843" s="506"/>
      <c r="AF843" s="506"/>
      <c r="AG843" s="506"/>
      <c r="AH843" s="506"/>
      <c r="AI843" s="1251"/>
      <c r="AJ843" s="625"/>
      <c r="AK843" s="625"/>
      <c r="AL843" s="625"/>
      <c r="AM843" s="625"/>
      <c r="AN843" s="625"/>
      <c r="AO843" s="625"/>
      <c r="AP843" s="625"/>
      <c r="AQ843" s="625"/>
      <c r="AR843" s="625"/>
      <c r="AS843" s="625"/>
      <c r="AT843" s="625"/>
      <c r="AU843" s="625"/>
      <c r="AV843" s="625"/>
      <c r="AW843" s="625"/>
      <c r="AX843" s="625"/>
      <c r="AY843" s="625"/>
      <c r="AZ843" s="625"/>
      <c r="BA843" s="625"/>
      <c r="BB843" s="625"/>
      <c r="BC843" s="625"/>
      <c r="BD843" s="625"/>
      <c r="BE843" s="625"/>
      <c r="BF843" s="625"/>
      <c r="BG843" s="625"/>
      <c r="BH843" s="625"/>
      <c r="BI843" s="625"/>
      <c r="BJ843" s="625"/>
      <c r="BK843" s="625"/>
      <c r="BL843" s="625"/>
      <c r="BM843" s="625"/>
      <c r="BN843" s="625"/>
      <c r="BO843" s="625"/>
      <c r="BP843" s="625"/>
      <c r="BQ843" s="625"/>
      <c r="BR843" s="625"/>
      <c r="BS843" s="625"/>
      <c r="BT843" s="625"/>
      <c r="BU843" s="625"/>
      <c r="BV843" s="625"/>
      <c r="BW843" s="625"/>
      <c r="BX843" s="625"/>
      <c r="BY843" s="625"/>
      <c r="BZ843" s="625"/>
      <c r="CA843" s="625"/>
      <c r="CB843" s="625"/>
      <c r="CC843" s="625"/>
      <c r="CD843" s="625"/>
      <c r="CE843" s="625"/>
      <c r="CF843" s="625"/>
      <c r="CG843" s="625"/>
      <c r="CH843" s="625"/>
      <c r="CI843" s="625"/>
      <c r="CJ843" s="625"/>
      <c r="CK843" s="625"/>
      <c r="CL843" s="625"/>
      <c r="CM843" s="625"/>
      <c r="CN843" s="625"/>
      <c r="CO843" s="625"/>
      <c r="CP843" s="625"/>
      <c r="CQ843" s="625"/>
      <c r="CR843" s="625"/>
      <c r="CS843" s="625"/>
      <c r="CT843" s="625"/>
      <c r="CU843" s="625"/>
      <c r="CV843" s="625"/>
      <c r="CW843" s="625"/>
      <c r="CX843" s="625"/>
      <c r="CY843" s="625"/>
      <c r="CZ843" s="625"/>
      <c r="DA843" s="625"/>
      <c r="DB843" s="625"/>
      <c r="DC843" s="625"/>
      <c r="DD843" s="625"/>
      <c r="DE843" s="625"/>
      <c r="DF843" s="625"/>
      <c r="DG843" s="625"/>
      <c r="DH843" s="625"/>
      <c r="DI843" s="625"/>
      <c r="DJ843" s="625"/>
      <c r="DK843" s="625"/>
      <c r="DL843" s="625"/>
      <c r="DM843" s="625"/>
      <c r="DN843" s="625"/>
    </row>
    <row r="844" spans="1:118" s="475" customFormat="1" ht="21" customHeight="1">
      <c r="A844" s="546"/>
      <c r="B844" s="663"/>
      <c r="C844" s="546"/>
      <c r="D844" s="506"/>
      <c r="E844" s="506"/>
      <c r="F844" s="506"/>
      <c r="G844" s="506"/>
      <c r="H844" s="506"/>
      <c r="I844" s="506"/>
      <c r="J844" s="506"/>
      <c r="K844" s="506"/>
      <c r="L844" s="506"/>
      <c r="M844" s="506"/>
      <c r="N844" s="506"/>
      <c r="O844" s="506"/>
      <c r="P844" s="1230"/>
      <c r="Q844" s="506"/>
      <c r="R844" s="506"/>
      <c r="S844" s="506"/>
      <c r="T844" s="506"/>
      <c r="U844" s="506"/>
      <c r="V844" s="506"/>
      <c r="W844" s="506"/>
      <c r="X844" s="506"/>
      <c r="Y844" s="506"/>
      <c r="Z844" s="506"/>
      <c r="AA844" s="506"/>
      <c r="AB844" s="506"/>
      <c r="AC844" s="506"/>
      <c r="AD844" s="506"/>
      <c r="AE844" s="506"/>
      <c r="AF844" s="506"/>
      <c r="AG844" s="506"/>
      <c r="AH844" s="506"/>
      <c r="AI844" s="1251"/>
      <c r="AJ844" s="625"/>
      <c r="AK844" s="625"/>
      <c r="AL844" s="625"/>
      <c r="AM844" s="625"/>
      <c r="AN844" s="625"/>
      <c r="AO844" s="625"/>
      <c r="AP844" s="625"/>
      <c r="AQ844" s="625"/>
      <c r="AR844" s="625"/>
      <c r="AS844" s="625"/>
      <c r="AT844" s="625"/>
      <c r="AU844" s="625"/>
      <c r="AV844" s="625"/>
      <c r="AW844" s="625"/>
      <c r="AX844" s="625"/>
      <c r="AY844" s="625"/>
      <c r="AZ844" s="625"/>
      <c r="BA844" s="625"/>
      <c r="BB844" s="625"/>
      <c r="BC844" s="625"/>
      <c r="BD844" s="625"/>
      <c r="BE844" s="625"/>
      <c r="BF844" s="625"/>
      <c r="BG844" s="625"/>
      <c r="BH844" s="625"/>
      <c r="BI844" s="625"/>
      <c r="BJ844" s="625"/>
      <c r="BK844" s="625"/>
      <c r="BL844" s="625"/>
      <c r="BM844" s="625"/>
      <c r="BN844" s="625"/>
      <c r="BO844" s="625"/>
      <c r="BP844" s="625"/>
      <c r="BQ844" s="625"/>
      <c r="BR844" s="625"/>
      <c r="BS844" s="625"/>
      <c r="BT844" s="625"/>
      <c r="BU844" s="625"/>
      <c r="BV844" s="625"/>
      <c r="BW844" s="625"/>
      <c r="BX844" s="625"/>
      <c r="BY844" s="625"/>
      <c r="BZ844" s="625"/>
      <c r="CA844" s="625"/>
      <c r="CB844" s="625"/>
      <c r="CC844" s="625"/>
      <c r="CD844" s="625"/>
      <c r="CE844" s="625"/>
      <c r="CF844" s="625"/>
      <c r="CG844" s="625"/>
      <c r="CH844" s="625"/>
      <c r="CI844" s="625"/>
      <c r="CJ844" s="625"/>
      <c r="CK844" s="625"/>
      <c r="CL844" s="625"/>
      <c r="CM844" s="625"/>
      <c r="CN844" s="625"/>
      <c r="CO844" s="625"/>
      <c r="CP844" s="625"/>
      <c r="CQ844" s="625"/>
      <c r="CR844" s="625"/>
      <c r="CS844" s="625"/>
      <c r="CT844" s="625"/>
      <c r="CU844" s="625"/>
      <c r="CV844" s="625"/>
      <c r="CW844" s="625"/>
      <c r="CX844" s="625"/>
      <c r="CY844" s="625"/>
      <c r="CZ844" s="625"/>
      <c r="DA844" s="625"/>
      <c r="DB844" s="625"/>
      <c r="DC844" s="625"/>
      <c r="DD844" s="625"/>
      <c r="DE844" s="625"/>
      <c r="DF844" s="625"/>
      <c r="DG844" s="625"/>
      <c r="DH844" s="625"/>
      <c r="DI844" s="625"/>
      <c r="DJ844" s="625"/>
      <c r="DK844" s="625"/>
      <c r="DL844" s="625"/>
      <c r="DM844" s="625"/>
      <c r="DN844" s="625"/>
    </row>
    <row r="845" spans="1:118" s="475" customFormat="1" ht="21" customHeight="1">
      <c r="A845" s="546"/>
      <c r="B845" s="663"/>
      <c r="C845" s="546"/>
      <c r="D845" s="506"/>
      <c r="E845" s="506"/>
      <c r="F845" s="506"/>
      <c r="G845" s="506"/>
      <c r="H845" s="506"/>
      <c r="I845" s="506"/>
      <c r="J845" s="506"/>
      <c r="K845" s="506"/>
      <c r="L845" s="506"/>
      <c r="M845" s="506"/>
      <c r="N845" s="506"/>
      <c r="O845" s="506"/>
      <c r="P845" s="1230"/>
      <c r="Q845" s="506"/>
      <c r="R845" s="506"/>
      <c r="S845" s="506"/>
      <c r="T845" s="506"/>
      <c r="U845" s="506"/>
      <c r="V845" s="506"/>
      <c r="W845" s="506"/>
      <c r="X845" s="506"/>
      <c r="Y845" s="506"/>
      <c r="Z845" s="506"/>
      <c r="AA845" s="506"/>
      <c r="AB845" s="506"/>
      <c r="AC845" s="506"/>
      <c r="AD845" s="506"/>
      <c r="AE845" s="506"/>
      <c r="AF845" s="506"/>
      <c r="AG845" s="506"/>
      <c r="AH845" s="506"/>
      <c r="AI845" s="1251"/>
      <c r="AJ845" s="625"/>
      <c r="AK845" s="625"/>
      <c r="AL845" s="625"/>
      <c r="AM845" s="625"/>
      <c r="AN845" s="625"/>
      <c r="AO845" s="625"/>
      <c r="AP845" s="625"/>
      <c r="AQ845" s="625"/>
      <c r="AR845" s="625"/>
      <c r="AS845" s="625"/>
      <c r="AT845" s="625"/>
      <c r="AU845" s="625"/>
      <c r="AV845" s="625"/>
      <c r="AW845" s="625"/>
      <c r="AX845" s="625"/>
      <c r="AY845" s="625"/>
      <c r="AZ845" s="625"/>
      <c r="BA845" s="625"/>
      <c r="BB845" s="625"/>
      <c r="BC845" s="625"/>
      <c r="BD845" s="625"/>
      <c r="BE845" s="625"/>
      <c r="BF845" s="625"/>
      <c r="BG845" s="625"/>
      <c r="BH845" s="625"/>
      <c r="BI845" s="625"/>
      <c r="BJ845" s="625"/>
      <c r="BK845" s="625"/>
      <c r="BL845" s="625"/>
      <c r="BM845" s="625"/>
      <c r="BN845" s="625"/>
      <c r="BO845" s="625"/>
      <c r="BP845" s="625"/>
      <c r="BQ845" s="625"/>
      <c r="BR845" s="625"/>
      <c r="BS845" s="625"/>
      <c r="BT845" s="625"/>
      <c r="BU845" s="625"/>
      <c r="BV845" s="625"/>
      <c r="BW845" s="625"/>
      <c r="BX845" s="625"/>
      <c r="BY845" s="625"/>
      <c r="BZ845" s="625"/>
      <c r="CA845" s="625"/>
      <c r="CB845" s="625"/>
      <c r="CC845" s="625"/>
      <c r="CD845" s="625"/>
      <c r="CE845" s="625"/>
      <c r="CF845" s="625"/>
      <c r="CG845" s="625"/>
      <c r="CH845" s="625"/>
      <c r="CI845" s="625"/>
      <c r="CJ845" s="625"/>
      <c r="CK845" s="625"/>
      <c r="CL845" s="625"/>
      <c r="CM845" s="625"/>
      <c r="CN845" s="625"/>
      <c r="CO845" s="625"/>
      <c r="CP845" s="625"/>
      <c r="CQ845" s="625"/>
      <c r="CR845" s="625"/>
      <c r="CS845" s="625"/>
      <c r="CT845" s="625"/>
      <c r="CU845" s="625"/>
      <c r="CV845" s="625"/>
      <c r="CW845" s="625"/>
      <c r="CX845" s="625"/>
      <c r="CY845" s="625"/>
      <c r="CZ845" s="625"/>
      <c r="DA845" s="625"/>
      <c r="DB845" s="625"/>
      <c r="DC845" s="625"/>
      <c r="DD845" s="625"/>
      <c r="DE845" s="625"/>
      <c r="DF845" s="625"/>
      <c r="DG845" s="625"/>
      <c r="DH845" s="625"/>
      <c r="DI845" s="625"/>
      <c r="DJ845" s="625"/>
      <c r="DK845" s="625"/>
      <c r="DL845" s="625"/>
      <c r="DM845" s="625"/>
      <c r="DN845" s="625"/>
    </row>
    <row r="846" spans="1:118" s="475" customFormat="1">
      <c r="A846" s="546"/>
      <c r="B846" s="663"/>
      <c r="C846" s="546"/>
      <c r="D846" s="506"/>
      <c r="E846" s="506"/>
      <c r="F846" s="506"/>
      <c r="G846" s="506"/>
      <c r="H846" s="506"/>
      <c r="I846" s="506"/>
      <c r="J846" s="506"/>
      <c r="K846" s="506"/>
      <c r="L846" s="506"/>
      <c r="M846" s="506"/>
      <c r="N846" s="506"/>
      <c r="O846" s="506"/>
      <c r="P846" s="1230"/>
      <c r="Q846" s="506"/>
      <c r="R846" s="506"/>
      <c r="S846" s="506"/>
      <c r="T846" s="506"/>
      <c r="U846" s="506"/>
      <c r="V846" s="506"/>
      <c r="W846" s="506"/>
      <c r="X846" s="506"/>
      <c r="Y846" s="506"/>
      <c r="Z846" s="506"/>
      <c r="AA846" s="506"/>
      <c r="AB846" s="506"/>
      <c r="AC846" s="506"/>
      <c r="AD846" s="506"/>
      <c r="AE846" s="506"/>
      <c r="AF846" s="506"/>
      <c r="AG846" s="506"/>
      <c r="AH846" s="506"/>
      <c r="AI846" s="1251"/>
      <c r="AJ846" s="625"/>
      <c r="AK846" s="625"/>
      <c r="AL846" s="625"/>
      <c r="AM846" s="625"/>
      <c r="AN846" s="625"/>
      <c r="AO846" s="625"/>
      <c r="AP846" s="625"/>
      <c r="AQ846" s="625"/>
      <c r="AR846" s="625"/>
      <c r="AS846" s="625"/>
      <c r="AT846" s="625"/>
      <c r="AU846" s="625"/>
      <c r="AV846" s="625"/>
      <c r="AW846" s="625"/>
      <c r="AX846" s="625"/>
      <c r="AY846" s="625"/>
      <c r="AZ846" s="625"/>
      <c r="BA846" s="625"/>
      <c r="BB846" s="625"/>
      <c r="BC846" s="625"/>
      <c r="BD846" s="625"/>
      <c r="BE846" s="625"/>
      <c r="BF846" s="625"/>
      <c r="BG846" s="625"/>
      <c r="BH846" s="625"/>
      <c r="BI846" s="625"/>
      <c r="BJ846" s="625"/>
      <c r="BK846" s="625"/>
      <c r="BL846" s="625"/>
      <c r="BM846" s="625"/>
      <c r="BN846" s="625"/>
      <c r="BO846" s="625"/>
      <c r="BP846" s="625"/>
      <c r="BQ846" s="625"/>
      <c r="BR846" s="625"/>
      <c r="BS846" s="625"/>
      <c r="BT846" s="625"/>
      <c r="BU846" s="625"/>
      <c r="BV846" s="625"/>
      <c r="BW846" s="625"/>
      <c r="BX846" s="625"/>
      <c r="BY846" s="625"/>
      <c r="BZ846" s="625"/>
      <c r="CA846" s="625"/>
      <c r="CB846" s="625"/>
      <c r="CC846" s="625"/>
      <c r="CD846" s="625"/>
      <c r="CE846" s="625"/>
      <c r="CF846" s="625"/>
      <c r="CG846" s="625"/>
      <c r="CH846" s="625"/>
      <c r="CI846" s="625"/>
      <c r="CJ846" s="625"/>
      <c r="CK846" s="625"/>
      <c r="CL846" s="625"/>
      <c r="CM846" s="625"/>
      <c r="CN846" s="625"/>
      <c r="CO846" s="625"/>
      <c r="CP846" s="625"/>
      <c r="CQ846" s="625"/>
      <c r="CR846" s="625"/>
      <c r="CS846" s="625"/>
      <c r="CT846" s="625"/>
      <c r="CU846" s="625"/>
      <c r="CV846" s="625"/>
      <c r="CW846" s="625"/>
      <c r="CX846" s="625"/>
      <c r="CY846" s="625"/>
      <c r="CZ846" s="625"/>
      <c r="DA846" s="625"/>
      <c r="DB846" s="625"/>
      <c r="DC846" s="625"/>
      <c r="DD846" s="625"/>
      <c r="DE846" s="625"/>
      <c r="DF846" s="625"/>
      <c r="DG846" s="625"/>
      <c r="DH846" s="625"/>
      <c r="DI846" s="625"/>
      <c r="DJ846" s="625"/>
      <c r="DK846" s="625"/>
      <c r="DL846" s="625"/>
      <c r="DM846" s="625"/>
      <c r="DN846" s="625"/>
    </row>
    <row r="847" spans="1:118" s="475" customFormat="1">
      <c r="A847" s="546"/>
      <c r="B847" s="663"/>
      <c r="C847" s="546"/>
      <c r="D847" s="506"/>
      <c r="E847" s="506"/>
      <c r="F847" s="506"/>
      <c r="G847" s="506"/>
      <c r="H847" s="506"/>
      <c r="I847" s="506"/>
      <c r="J847" s="506"/>
      <c r="K847" s="506"/>
      <c r="L847" s="506"/>
      <c r="M847" s="506"/>
      <c r="N847" s="506"/>
      <c r="O847" s="506"/>
      <c r="P847" s="1230"/>
      <c r="Q847" s="506"/>
      <c r="R847" s="506"/>
      <c r="S847" s="506"/>
      <c r="T847" s="506"/>
      <c r="U847" s="506"/>
      <c r="V847" s="506"/>
      <c r="W847" s="506"/>
      <c r="X847" s="506"/>
      <c r="Y847" s="506"/>
      <c r="Z847" s="506"/>
      <c r="AA847" s="506"/>
      <c r="AB847" s="506"/>
      <c r="AC847" s="506"/>
      <c r="AD847" s="506"/>
      <c r="AE847" s="506"/>
      <c r="AF847" s="506"/>
      <c r="AG847" s="506"/>
      <c r="AH847" s="506"/>
      <c r="AI847" s="1251"/>
      <c r="AJ847" s="625"/>
      <c r="AK847" s="625"/>
      <c r="AL847" s="625"/>
      <c r="AM847" s="625"/>
      <c r="AN847" s="625"/>
      <c r="AO847" s="625"/>
      <c r="AP847" s="625"/>
      <c r="AQ847" s="625"/>
      <c r="AR847" s="625"/>
      <c r="AS847" s="625"/>
      <c r="AT847" s="625"/>
      <c r="AU847" s="625"/>
      <c r="AV847" s="625"/>
      <c r="AW847" s="625"/>
      <c r="AX847" s="625"/>
      <c r="AY847" s="625"/>
      <c r="AZ847" s="625"/>
      <c r="BA847" s="625"/>
      <c r="BB847" s="625"/>
      <c r="BC847" s="625"/>
      <c r="BD847" s="625"/>
      <c r="BE847" s="625"/>
      <c r="BF847" s="625"/>
      <c r="BG847" s="625"/>
      <c r="BH847" s="625"/>
      <c r="BI847" s="625"/>
      <c r="BJ847" s="625"/>
      <c r="BK847" s="625"/>
      <c r="BL847" s="625"/>
      <c r="BM847" s="625"/>
      <c r="BN847" s="625"/>
      <c r="BO847" s="625"/>
      <c r="BP847" s="625"/>
      <c r="BQ847" s="625"/>
      <c r="BR847" s="625"/>
      <c r="BS847" s="625"/>
      <c r="BT847" s="625"/>
      <c r="BU847" s="625"/>
      <c r="BV847" s="625"/>
      <c r="BW847" s="625"/>
      <c r="BX847" s="625"/>
      <c r="BY847" s="625"/>
      <c r="BZ847" s="625"/>
      <c r="CA847" s="625"/>
      <c r="CB847" s="625"/>
      <c r="CC847" s="625"/>
      <c r="CD847" s="625"/>
      <c r="CE847" s="625"/>
      <c r="CF847" s="625"/>
      <c r="CG847" s="625"/>
      <c r="CH847" s="625"/>
      <c r="CI847" s="625"/>
      <c r="CJ847" s="625"/>
      <c r="CK847" s="625"/>
      <c r="CL847" s="625"/>
      <c r="CM847" s="625"/>
      <c r="CN847" s="625"/>
      <c r="CO847" s="625"/>
      <c r="CP847" s="625"/>
      <c r="CQ847" s="625"/>
      <c r="CR847" s="625"/>
      <c r="CS847" s="625"/>
      <c r="CT847" s="625"/>
      <c r="CU847" s="625"/>
      <c r="CV847" s="625"/>
      <c r="CW847" s="625"/>
      <c r="CX847" s="625"/>
      <c r="CY847" s="625"/>
      <c r="CZ847" s="625"/>
      <c r="DA847" s="625"/>
      <c r="DB847" s="625"/>
      <c r="DC847" s="625"/>
      <c r="DD847" s="625"/>
      <c r="DE847" s="625"/>
      <c r="DF847" s="625"/>
      <c r="DG847" s="625"/>
      <c r="DH847" s="625"/>
      <c r="DI847" s="625"/>
      <c r="DJ847" s="625"/>
      <c r="DK847" s="625"/>
      <c r="DL847" s="625"/>
      <c r="DM847" s="625"/>
      <c r="DN847" s="625"/>
    </row>
    <row r="848" spans="1:118" s="475" customFormat="1">
      <c r="A848" s="546"/>
      <c r="B848" s="663"/>
      <c r="C848" s="546"/>
      <c r="D848" s="506"/>
      <c r="E848" s="506"/>
      <c r="F848" s="506"/>
      <c r="G848" s="506"/>
      <c r="H848" s="506"/>
      <c r="I848" s="506"/>
      <c r="J848" s="506"/>
      <c r="K848" s="506"/>
      <c r="L848" s="506"/>
      <c r="M848" s="506"/>
      <c r="N848" s="506"/>
      <c r="O848" s="506"/>
      <c r="P848" s="1230"/>
      <c r="Q848" s="506"/>
      <c r="R848" s="506"/>
      <c r="S848" s="506"/>
      <c r="T848" s="506"/>
      <c r="U848" s="506"/>
      <c r="V848" s="506"/>
      <c r="W848" s="506"/>
      <c r="X848" s="506"/>
      <c r="Y848" s="506"/>
      <c r="Z848" s="506"/>
      <c r="AA848" s="506"/>
      <c r="AB848" s="506"/>
      <c r="AC848" s="506"/>
      <c r="AD848" s="506"/>
      <c r="AE848" s="506"/>
      <c r="AF848" s="506"/>
      <c r="AG848" s="506"/>
      <c r="AH848" s="506"/>
      <c r="AI848" s="1251"/>
      <c r="AJ848" s="625"/>
      <c r="AK848" s="625"/>
      <c r="AL848" s="625"/>
      <c r="AM848" s="625"/>
      <c r="AN848" s="625"/>
      <c r="AO848" s="625"/>
      <c r="AP848" s="625"/>
      <c r="AQ848" s="625"/>
      <c r="AR848" s="625"/>
      <c r="AS848" s="625"/>
      <c r="AT848" s="625"/>
      <c r="AU848" s="625"/>
      <c r="AV848" s="625"/>
      <c r="AW848" s="625"/>
      <c r="AX848" s="625"/>
      <c r="AY848" s="625"/>
      <c r="AZ848" s="625"/>
      <c r="BA848" s="625"/>
      <c r="BB848" s="625"/>
      <c r="BC848" s="625"/>
      <c r="BD848" s="625"/>
      <c r="BE848" s="625"/>
      <c r="BF848" s="625"/>
      <c r="BG848" s="625"/>
      <c r="BH848" s="625"/>
      <c r="BI848" s="625"/>
      <c r="BJ848" s="625"/>
      <c r="BK848" s="625"/>
      <c r="BL848" s="625"/>
      <c r="BM848" s="625"/>
      <c r="BN848" s="625"/>
      <c r="BO848" s="625"/>
      <c r="BP848" s="625"/>
      <c r="BQ848" s="625"/>
      <c r="BR848" s="625"/>
      <c r="BS848" s="625"/>
      <c r="BT848" s="625"/>
      <c r="BU848" s="625"/>
      <c r="BV848" s="625"/>
      <c r="BW848" s="625"/>
      <c r="BX848" s="625"/>
      <c r="BY848" s="625"/>
      <c r="BZ848" s="625"/>
      <c r="CA848" s="625"/>
      <c r="CB848" s="625"/>
      <c r="CC848" s="625"/>
      <c r="CD848" s="625"/>
      <c r="CE848" s="625"/>
      <c r="CF848" s="625"/>
      <c r="CG848" s="625"/>
      <c r="CH848" s="625"/>
      <c r="CI848" s="625"/>
      <c r="CJ848" s="625"/>
      <c r="CK848" s="625"/>
      <c r="CL848" s="625"/>
      <c r="CM848" s="625"/>
      <c r="CN848" s="625"/>
      <c r="CO848" s="625"/>
      <c r="CP848" s="625"/>
      <c r="CQ848" s="625"/>
      <c r="CR848" s="625"/>
      <c r="CS848" s="625"/>
      <c r="CT848" s="625"/>
      <c r="CU848" s="625"/>
      <c r="CV848" s="625"/>
      <c r="CW848" s="625"/>
      <c r="CX848" s="625"/>
      <c r="CY848" s="625"/>
      <c r="CZ848" s="625"/>
      <c r="DA848" s="625"/>
      <c r="DB848" s="625"/>
      <c r="DC848" s="625"/>
      <c r="DD848" s="625"/>
      <c r="DE848" s="625"/>
      <c r="DF848" s="625"/>
      <c r="DG848" s="625"/>
      <c r="DH848" s="625"/>
      <c r="DI848" s="625"/>
      <c r="DJ848" s="625"/>
      <c r="DK848" s="625"/>
      <c r="DL848" s="625"/>
      <c r="DM848" s="625"/>
      <c r="DN848" s="625"/>
    </row>
    <row r="849" spans="1:118" s="475" customFormat="1">
      <c r="A849" s="546"/>
      <c r="B849" s="663"/>
      <c r="C849" s="546"/>
      <c r="D849" s="506"/>
      <c r="E849" s="506"/>
      <c r="F849" s="506"/>
      <c r="G849" s="506"/>
      <c r="H849" s="506"/>
      <c r="I849" s="506"/>
      <c r="J849" s="506"/>
      <c r="K849" s="506"/>
      <c r="L849" s="506"/>
      <c r="M849" s="506"/>
      <c r="N849" s="506"/>
      <c r="O849" s="506"/>
      <c r="P849" s="1230"/>
      <c r="Q849" s="506"/>
      <c r="R849" s="506"/>
      <c r="S849" s="506"/>
      <c r="T849" s="506"/>
      <c r="U849" s="506"/>
      <c r="V849" s="506"/>
      <c r="W849" s="506"/>
      <c r="X849" s="506"/>
      <c r="Y849" s="506"/>
      <c r="Z849" s="506"/>
      <c r="AA849" s="506"/>
      <c r="AB849" s="506"/>
      <c r="AC849" s="506"/>
      <c r="AD849" s="506"/>
      <c r="AE849" s="506"/>
      <c r="AF849" s="506"/>
      <c r="AG849" s="506"/>
      <c r="AH849" s="506"/>
      <c r="AI849" s="1251"/>
      <c r="AJ849" s="625"/>
      <c r="AK849" s="625"/>
      <c r="AL849" s="625"/>
      <c r="AM849" s="625"/>
      <c r="AN849" s="625"/>
      <c r="AO849" s="625"/>
      <c r="AP849" s="625"/>
      <c r="AQ849" s="625"/>
      <c r="AR849" s="625"/>
      <c r="AS849" s="625"/>
      <c r="AT849" s="625"/>
      <c r="AU849" s="625"/>
      <c r="AV849" s="625"/>
      <c r="AW849" s="625"/>
      <c r="AX849" s="625"/>
      <c r="AY849" s="625"/>
      <c r="AZ849" s="625"/>
      <c r="BA849" s="625"/>
      <c r="BB849" s="625"/>
      <c r="BC849" s="625"/>
      <c r="BD849" s="625"/>
      <c r="BE849" s="625"/>
      <c r="BF849" s="625"/>
      <c r="BG849" s="625"/>
      <c r="BH849" s="625"/>
      <c r="BI849" s="625"/>
      <c r="BJ849" s="625"/>
      <c r="BK849" s="625"/>
      <c r="BL849" s="625"/>
      <c r="BM849" s="625"/>
      <c r="BN849" s="625"/>
      <c r="BO849" s="625"/>
      <c r="BP849" s="625"/>
      <c r="BQ849" s="625"/>
      <c r="BR849" s="625"/>
      <c r="BS849" s="625"/>
      <c r="BT849" s="625"/>
      <c r="BU849" s="625"/>
      <c r="BV849" s="625"/>
      <c r="BW849" s="625"/>
      <c r="BX849" s="625"/>
      <c r="BY849" s="625"/>
      <c r="BZ849" s="625"/>
      <c r="CA849" s="625"/>
      <c r="CB849" s="625"/>
      <c r="CC849" s="625"/>
      <c r="CD849" s="625"/>
      <c r="CE849" s="625"/>
      <c r="CF849" s="625"/>
      <c r="CG849" s="625"/>
      <c r="CH849" s="625"/>
      <c r="CI849" s="625"/>
      <c r="CJ849" s="625"/>
      <c r="CK849" s="625"/>
      <c r="CL849" s="625"/>
      <c r="CM849" s="625"/>
      <c r="CN849" s="625"/>
      <c r="CO849" s="625"/>
      <c r="CP849" s="625"/>
      <c r="CQ849" s="625"/>
      <c r="CR849" s="625"/>
      <c r="CS849" s="625"/>
      <c r="CT849" s="625"/>
      <c r="CU849" s="625"/>
      <c r="CV849" s="625"/>
      <c r="CW849" s="625"/>
      <c r="CX849" s="625"/>
      <c r="CY849" s="625"/>
      <c r="CZ849" s="625"/>
      <c r="DA849" s="625"/>
      <c r="DB849" s="625"/>
      <c r="DC849" s="625"/>
      <c r="DD849" s="625"/>
      <c r="DE849" s="625"/>
      <c r="DF849" s="625"/>
      <c r="DG849" s="625"/>
      <c r="DH849" s="625"/>
      <c r="DI849" s="625"/>
      <c r="DJ849" s="625"/>
      <c r="DK849" s="625"/>
      <c r="DL849" s="625"/>
      <c r="DM849" s="625"/>
      <c r="DN849" s="625"/>
    </row>
    <row r="850" spans="1:118" s="475" customFormat="1">
      <c r="A850" s="546"/>
      <c r="B850" s="663"/>
      <c r="C850" s="546"/>
      <c r="D850" s="506"/>
      <c r="E850" s="506"/>
      <c r="F850" s="506"/>
      <c r="G850" s="506"/>
      <c r="H850" s="506"/>
      <c r="I850" s="506"/>
      <c r="J850" s="506"/>
      <c r="K850" s="506"/>
      <c r="L850" s="506"/>
      <c r="M850" s="506"/>
      <c r="N850" s="506"/>
      <c r="O850" s="506"/>
      <c r="P850" s="1230"/>
      <c r="Q850" s="506"/>
      <c r="R850" s="506"/>
      <c r="S850" s="506"/>
      <c r="T850" s="506"/>
      <c r="U850" s="506"/>
      <c r="V850" s="506"/>
      <c r="W850" s="506"/>
      <c r="X850" s="506"/>
      <c r="Y850" s="506"/>
      <c r="Z850" s="506"/>
      <c r="AA850" s="506"/>
      <c r="AB850" s="506"/>
      <c r="AC850" s="506"/>
      <c r="AD850" s="506"/>
      <c r="AE850" s="506"/>
      <c r="AF850" s="506"/>
      <c r="AG850" s="506"/>
      <c r="AH850" s="506"/>
      <c r="AI850" s="1251"/>
      <c r="AJ850" s="625"/>
      <c r="AK850" s="625"/>
      <c r="AL850" s="625"/>
      <c r="AM850" s="625"/>
      <c r="AN850" s="625"/>
      <c r="AO850" s="625"/>
      <c r="AP850" s="625"/>
      <c r="AQ850" s="625"/>
      <c r="AR850" s="625"/>
      <c r="AS850" s="625"/>
      <c r="AT850" s="625"/>
      <c r="AU850" s="625"/>
      <c r="AV850" s="625"/>
      <c r="AW850" s="625"/>
      <c r="AX850" s="625"/>
      <c r="AY850" s="625"/>
      <c r="AZ850" s="625"/>
      <c r="BA850" s="625"/>
      <c r="BB850" s="625"/>
      <c r="BC850" s="625"/>
      <c r="BD850" s="625"/>
      <c r="BE850" s="625"/>
      <c r="BF850" s="625"/>
      <c r="BG850" s="625"/>
      <c r="BH850" s="625"/>
      <c r="BI850" s="625"/>
      <c r="BJ850" s="625"/>
      <c r="BK850" s="625"/>
      <c r="BL850" s="625"/>
      <c r="BM850" s="625"/>
      <c r="BN850" s="625"/>
      <c r="BO850" s="625"/>
      <c r="BP850" s="625"/>
      <c r="BQ850" s="625"/>
      <c r="BR850" s="625"/>
      <c r="BS850" s="625"/>
      <c r="BT850" s="625"/>
      <c r="BU850" s="625"/>
      <c r="BV850" s="625"/>
      <c r="BW850" s="625"/>
      <c r="BX850" s="625"/>
      <c r="BY850" s="625"/>
      <c r="BZ850" s="625"/>
      <c r="CA850" s="625"/>
      <c r="CB850" s="625"/>
      <c r="CC850" s="625"/>
      <c r="CD850" s="625"/>
      <c r="CE850" s="625"/>
      <c r="CF850" s="625"/>
      <c r="CG850" s="625"/>
      <c r="CH850" s="625"/>
      <c r="CI850" s="625"/>
      <c r="CJ850" s="625"/>
      <c r="CK850" s="625"/>
      <c r="CL850" s="625"/>
      <c r="CM850" s="625"/>
      <c r="CN850" s="625"/>
      <c r="CO850" s="625"/>
      <c r="CP850" s="625"/>
      <c r="CQ850" s="625"/>
      <c r="CR850" s="625"/>
      <c r="CS850" s="625"/>
      <c r="CT850" s="625"/>
      <c r="CU850" s="625"/>
      <c r="CV850" s="625"/>
      <c r="CW850" s="625"/>
      <c r="CX850" s="625"/>
      <c r="CY850" s="625"/>
      <c r="CZ850" s="625"/>
      <c r="DA850" s="625"/>
      <c r="DB850" s="625"/>
      <c r="DC850" s="625"/>
      <c r="DD850" s="625"/>
      <c r="DE850" s="625"/>
      <c r="DF850" s="625"/>
      <c r="DG850" s="625"/>
      <c r="DH850" s="625"/>
      <c r="DI850" s="625"/>
      <c r="DJ850" s="625"/>
      <c r="DK850" s="625"/>
      <c r="DL850" s="625"/>
      <c r="DM850" s="625"/>
      <c r="DN850" s="625"/>
    </row>
    <row r="851" spans="1:118" s="475" customFormat="1">
      <c r="A851" s="546"/>
      <c r="B851" s="663"/>
      <c r="C851" s="546"/>
      <c r="D851" s="506"/>
      <c r="E851" s="506"/>
      <c r="F851" s="506"/>
      <c r="G851" s="506"/>
      <c r="H851" s="506"/>
      <c r="I851" s="506"/>
      <c r="J851" s="506"/>
      <c r="K851" s="506"/>
      <c r="L851" s="506"/>
      <c r="M851" s="506"/>
      <c r="N851" s="506"/>
      <c r="O851" s="506"/>
      <c r="P851" s="1230"/>
      <c r="Q851" s="506"/>
      <c r="R851" s="506"/>
      <c r="S851" s="506"/>
      <c r="T851" s="506"/>
      <c r="U851" s="506"/>
      <c r="V851" s="506"/>
      <c r="W851" s="506"/>
      <c r="X851" s="506"/>
      <c r="Y851" s="506"/>
      <c r="Z851" s="506"/>
      <c r="AA851" s="506"/>
      <c r="AB851" s="506"/>
      <c r="AC851" s="506"/>
      <c r="AD851" s="506"/>
      <c r="AE851" s="506"/>
      <c r="AF851" s="506"/>
      <c r="AG851" s="506"/>
      <c r="AH851" s="506"/>
      <c r="AI851" s="1251"/>
      <c r="AJ851" s="625"/>
      <c r="AK851" s="625"/>
      <c r="AL851" s="625"/>
      <c r="AM851" s="625"/>
      <c r="AN851" s="625"/>
      <c r="AO851" s="625"/>
      <c r="AP851" s="625"/>
      <c r="AQ851" s="625"/>
      <c r="AR851" s="625"/>
      <c r="AS851" s="625"/>
      <c r="AT851" s="625"/>
      <c r="AU851" s="625"/>
      <c r="AV851" s="625"/>
      <c r="AW851" s="625"/>
      <c r="AX851" s="625"/>
      <c r="AY851" s="625"/>
      <c r="AZ851" s="625"/>
      <c r="BA851" s="625"/>
      <c r="BB851" s="625"/>
      <c r="BC851" s="625"/>
      <c r="BD851" s="625"/>
      <c r="BE851" s="625"/>
      <c r="BF851" s="625"/>
      <c r="BG851" s="625"/>
      <c r="BH851" s="625"/>
      <c r="BI851" s="625"/>
      <c r="BJ851" s="625"/>
      <c r="BK851" s="625"/>
      <c r="BL851" s="625"/>
      <c r="BM851" s="625"/>
      <c r="BN851" s="625"/>
      <c r="BO851" s="625"/>
      <c r="BP851" s="625"/>
      <c r="BQ851" s="625"/>
      <c r="BR851" s="625"/>
      <c r="BS851" s="625"/>
      <c r="BT851" s="625"/>
      <c r="BU851" s="625"/>
      <c r="BV851" s="625"/>
      <c r="BW851" s="625"/>
      <c r="BX851" s="625"/>
      <c r="BY851" s="625"/>
      <c r="BZ851" s="625"/>
      <c r="CA851" s="625"/>
      <c r="CB851" s="625"/>
      <c r="CC851" s="625"/>
      <c r="CD851" s="625"/>
      <c r="CE851" s="625"/>
      <c r="CF851" s="625"/>
      <c r="CG851" s="625"/>
      <c r="CH851" s="625"/>
      <c r="CI851" s="625"/>
      <c r="CJ851" s="625"/>
      <c r="CK851" s="625"/>
      <c r="CL851" s="625"/>
      <c r="CM851" s="625"/>
      <c r="CN851" s="625"/>
      <c r="CO851" s="625"/>
      <c r="CP851" s="625"/>
      <c r="CQ851" s="625"/>
      <c r="CR851" s="625"/>
      <c r="CS851" s="625"/>
      <c r="CT851" s="625"/>
      <c r="CU851" s="625"/>
      <c r="CV851" s="625"/>
      <c r="CW851" s="625"/>
      <c r="CX851" s="625"/>
      <c r="CY851" s="625"/>
      <c r="CZ851" s="625"/>
      <c r="DA851" s="625"/>
      <c r="DB851" s="625"/>
      <c r="DC851" s="625"/>
      <c r="DD851" s="625"/>
      <c r="DE851" s="625"/>
      <c r="DF851" s="625"/>
      <c r="DG851" s="625"/>
      <c r="DH851" s="625"/>
      <c r="DI851" s="625"/>
      <c r="DJ851" s="625"/>
      <c r="DK851" s="625"/>
      <c r="DL851" s="625"/>
      <c r="DM851" s="625"/>
      <c r="DN851" s="625"/>
    </row>
    <row r="852" spans="1:118" s="475" customFormat="1">
      <c r="A852" s="546"/>
      <c r="B852" s="663"/>
      <c r="C852" s="546"/>
      <c r="D852" s="506"/>
      <c r="E852" s="506"/>
      <c r="F852" s="506"/>
      <c r="G852" s="506"/>
      <c r="H852" s="506"/>
      <c r="I852" s="506"/>
      <c r="J852" s="506"/>
      <c r="K852" s="506"/>
      <c r="L852" s="506"/>
      <c r="M852" s="506"/>
      <c r="N852" s="506"/>
      <c r="O852" s="506"/>
      <c r="P852" s="1230"/>
      <c r="Q852" s="506"/>
      <c r="R852" s="506"/>
      <c r="S852" s="506"/>
      <c r="T852" s="506"/>
      <c r="U852" s="506"/>
      <c r="V852" s="506"/>
      <c r="W852" s="506"/>
      <c r="X852" s="506"/>
      <c r="Y852" s="506"/>
      <c r="Z852" s="506"/>
      <c r="AA852" s="506"/>
      <c r="AB852" s="506"/>
      <c r="AC852" s="506"/>
      <c r="AD852" s="506"/>
      <c r="AE852" s="506"/>
      <c r="AF852" s="506"/>
      <c r="AG852" s="506"/>
      <c r="AH852" s="506"/>
      <c r="AI852" s="1251"/>
      <c r="AJ852" s="625"/>
      <c r="AK852" s="625"/>
      <c r="AL852" s="625"/>
      <c r="AM852" s="625"/>
      <c r="AN852" s="625"/>
      <c r="AO852" s="625"/>
      <c r="AP852" s="625"/>
      <c r="AQ852" s="625"/>
      <c r="AR852" s="625"/>
      <c r="AS852" s="625"/>
      <c r="AT852" s="625"/>
      <c r="AU852" s="625"/>
      <c r="AV852" s="625"/>
      <c r="AW852" s="625"/>
      <c r="AX852" s="625"/>
      <c r="AY852" s="625"/>
      <c r="AZ852" s="625"/>
      <c r="BA852" s="625"/>
      <c r="BB852" s="625"/>
      <c r="BC852" s="625"/>
      <c r="BD852" s="625"/>
      <c r="BE852" s="625"/>
      <c r="BF852" s="625"/>
      <c r="BG852" s="625"/>
      <c r="BH852" s="625"/>
      <c r="BI852" s="625"/>
      <c r="BJ852" s="625"/>
      <c r="BK852" s="625"/>
      <c r="BL852" s="625"/>
      <c r="BM852" s="625"/>
      <c r="BN852" s="625"/>
      <c r="BO852" s="625"/>
      <c r="BP852" s="625"/>
      <c r="BQ852" s="625"/>
      <c r="BR852" s="625"/>
      <c r="BS852" s="625"/>
      <c r="BT852" s="625"/>
      <c r="BU852" s="625"/>
      <c r="BV852" s="625"/>
      <c r="BW852" s="625"/>
      <c r="BX852" s="625"/>
      <c r="BY852" s="625"/>
      <c r="BZ852" s="625"/>
      <c r="CA852" s="625"/>
      <c r="CB852" s="625"/>
      <c r="CC852" s="625"/>
      <c r="CD852" s="625"/>
      <c r="CE852" s="625"/>
      <c r="CF852" s="625"/>
      <c r="CG852" s="625"/>
      <c r="CH852" s="625"/>
      <c r="CI852" s="625"/>
      <c r="CJ852" s="625"/>
      <c r="CK852" s="625"/>
      <c r="CL852" s="625"/>
      <c r="CM852" s="625"/>
      <c r="CN852" s="625"/>
      <c r="CO852" s="625"/>
      <c r="CP852" s="625"/>
      <c r="CQ852" s="625"/>
      <c r="CR852" s="625"/>
      <c r="CS852" s="625"/>
      <c r="CT852" s="625"/>
      <c r="CU852" s="625"/>
      <c r="CV852" s="625"/>
      <c r="CW852" s="625"/>
      <c r="CX852" s="625"/>
      <c r="CY852" s="625"/>
      <c r="CZ852" s="625"/>
      <c r="DA852" s="625"/>
      <c r="DB852" s="625"/>
      <c r="DC852" s="625"/>
      <c r="DD852" s="625"/>
      <c r="DE852" s="625"/>
      <c r="DF852" s="625"/>
      <c r="DG852" s="625"/>
      <c r="DH852" s="625"/>
      <c r="DI852" s="625"/>
      <c r="DJ852" s="625"/>
      <c r="DK852" s="625"/>
      <c r="DL852" s="625"/>
      <c r="DM852" s="625"/>
      <c r="DN852" s="625"/>
    </row>
    <row r="853" spans="1:118" s="475" customFormat="1">
      <c r="A853" s="546"/>
      <c r="B853" s="663"/>
      <c r="C853" s="546"/>
      <c r="D853" s="506"/>
      <c r="E853" s="506"/>
      <c r="F853" s="506"/>
      <c r="G853" s="506"/>
      <c r="H853" s="506"/>
      <c r="I853" s="506"/>
      <c r="J853" s="506"/>
      <c r="K853" s="506"/>
      <c r="L853" s="506"/>
      <c r="M853" s="506"/>
      <c r="N853" s="506"/>
      <c r="O853" s="506"/>
      <c r="P853" s="1230"/>
      <c r="Q853" s="506"/>
      <c r="R853" s="506"/>
      <c r="S853" s="506"/>
      <c r="T853" s="506"/>
      <c r="U853" s="506"/>
      <c r="V853" s="506"/>
      <c r="W853" s="506"/>
      <c r="X853" s="506"/>
      <c r="Y853" s="506"/>
      <c r="Z853" s="506"/>
      <c r="AA853" s="506"/>
      <c r="AB853" s="506"/>
      <c r="AC853" s="506"/>
      <c r="AD853" s="506"/>
      <c r="AE853" s="506"/>
      <c r="AF853" s="506"/>
      <c r="AG853" s="506"/>
      <c r="AH853" s="506"/>
      <c r="AI853" s="1251"/>
      <c r="AJ853" s="625"/>
      <c r="AK853" s="625"/>
      <c r="AL853" s="625"/>
      <c r="AM853" s="625"/>
      <c r="AN853" s="625"/>
      <c r="AO853" s="625"/>
      <c r="AP853" s="625"/>
      <c r="AQ853" s="625"/>
      <c r="AR853" s="625"/>
      <c r="AS853" s="625"/>
      <c r="AT853" s="625"/>
      <c r="AU853" s="625"/>
      <c r="AV853" s="625"/>
      <c r="AW853" s="625"/>
      <c r="AX853" s="625"/>
      <c r="AY853" s="625"/>
      <c r="AZ853" s="625"/>
      <c r="BA853" s="625"/>
      <c r="BB853" s="625"/>
      <c r="BC853" s="625"/>
      <c r="BD853" s="625"/>
      <c r="BE853" s="625"/>
      <c r="BF853" s="625"/>
      <c r="BG853" s="625"/>
      <c r="BH853" s="625"/>
      <c r="BI853" s="625"/>
      <c r="BJ853" s="625"/>
      <c r="BK853" s="625"/>
      <c r="BL853" s="625"/>
      <c r="BM853" s="625"/>
      <c r="BN853" s="625"/>
      <c r="BO853" s="625"/>
      <c r="BP853" s="625"/>
      <c r="BQ853" s="625"/>
      <c r="BR853" s="625"/>
      <c r="BS853" s="625"/>
      <c r="BT853" s="625"/>
      <c r="BU853" s="625"/>
      <c r="BV853" s="625"/>
      <c r="BW853" s="625"/>
      <c r="BX853" s="625"/>
      <c r="BY853" s="625"/>
      <c r="BZ853" s="625"/>
      <c r="CA853" s="625"/>
      <c r="CB853" s="625"/>
      <c r="CC853" s="625"/>
      <c r="CD853" s="625"/>
      <c r="CE853" s="625"/>
      <c r="CF853" s="625"/>
      <c r="CG853" s="625"/>
      <c r="CH853" s="625"/>
      <c r="CI853" s="625"/>
      <c r="CJ853" s="625"/>
      <c r="CK853" s="625"/>
      <c r="CL853" s="625"/>
      <c r="CM853" s="625"/>
      <c r="CN853" s="625"/>
      <c r="CO853" s="625"/>
      <c r="CP853" s="625"/>
      <c r="CQ853" s="625"/>
      <c r="CR853" s="625"/>
      <c r="CS853" s="625"/>
      <c r="CT853" s="625"/>
      <c r="CU853" s="625"/>
      <c r="CV853" s="625"/>
      <c r="CW853" s="625"/>
      <c r="CX853" s="625"/>
      <c r="CY853" s="625"/>
      <c r="CZ853" s="625"/>
      <c r="DA853" s="625"/>
      <c r="DB853" s="625"/>
      <c r="DC853" s="625"/>
      <c r="DD853" s="625"/>
      <c r="DE853" s="625"/>
      <c r="DF853" s="625"/>
      <c r="DG853" s="625"/>
      <c r="DH853" s="625"/>
      <c r="DI853" s="625"/>
      <c r="DJ853" s="625"/>
      <c r="DK853" s="625"/>
      <c r="DL853" s="625"/>
      <c r="DM853" s="625"/>
      <c r="DN853" s="625"/>
    </row>
    <row r="854" spans="1:118" s="475" customFormat="1">
      <c r="A854" s="546"/>
      <c r="B854" s="663"/>
      <c r="C854" s="546"/>
      <c r="D854" s="506"/>
      <c r="E854" s="506"/>
      <c r="F854" s="506"/>
      <c r="G854" s="506"/>
      <c r="H854" s="506"/>
      <c r="I854" s="506"/>
      <c r="J854" s="506"/>
      <c r="K854" s="506"/>
      <c r="L854" s="506"/>
      <c r="M854" s="506"/>
      <c r="N854" s="506"/>
      <c r="O854" s="506"/>
      <c r="P854" s="1230"/>
      <c r="Q854" s="506"/>
      <c r="R854" s="506"/>
      <c r="S854" s="506"/>
      <c r="T854" s="506"/>
      <c r="U854" s="506"/>
      <c r="V854" s="506"/>
      <c r="W854" s="506"/>
      <c r="X854" s="506"/>
      <c r="Y854" s="506"/>
      <c r="Z854" s="506"/>
      <c r="AA854" s="506"/>
      <c r="AB854" s="506"/>
      <c r="AC854" s="506"/>
      <c r="AD854" s="506"/>
      <c r="AE854" s="506"/>
      <c r="AF854" s="506"/>
      <c r="AG854" s="506"/>
      <c r="AH854" s="506"/>
      <c r="AI854" s="1251"/>
      <c r="AJ854" s="625"/>
      <c r="AK854" s="625"/>
      <c r="AL854" s="625"/>
      <c r="AM854" s="625"/>
      <c r="AN854" s="625"/>
      <c r="AO854" s="625"/>
      <c r="AP854" s="625"/>
      <c r="AQ854" s="625"/>
      <c r="AR854" s="625"/>
      <c r="AS854" s="625"/>
      <c r="AT854" s="625"/>
      <c r="AU854" s="625"/>
      <c r="AV854" s="625"/>
      <c r="AW854" s="625"/>
      <c r="AX854" s="625"/>
      <c r="AY854" s="625"/>
      <c r="AZ854" s="625"/>
      <c r="BA854" s="625"/>
      <c r="BB854" s="625"/>
      <c r="BC854" s="625"/>
      <c r="BD854" s="625"/>
      <c r="BE854" s="625"/>
      <c r="BF854" s="625"/>
      <c r="BG854" s="625"/>
      <c r="BH854" s="625"/>
      <c r="BI854" s="625"/>
      <c r="BJ854" s="625"/>
      <c r="BK854" s="625"/>
      <c r="BL854" s="625"/>
      <c r="BM854" s="625"/>
      <c r="BN854" s="625"/>
      <c r="BO854" s="625"/>
      <c r="BP854" s="625"/>
      <c r="BQ854" s="625"/>
      <c r="BR854" s="625"/>
      <c r="BS854" s="625"/>
      <c r="BT854" s="625"/>
      <c r="BU854" s="625"/>
      <c r="BV854" s="625"/>
      <c r="BW854" s="625"/>
      <c r="BX854" s="625"/>
      <c r="BY854" s="625"/>
      <c r="BZ854" s="625"/>
      <c r="CA854" s="625"/>
      <c r="CB854" s="625"/>
      <c r="CC854" s="625"/>
      <c r="CD854" s="625"/>
      <c r="CE854" s="625"/>
      <c r="CF854" s="625"/>
      <c r="CG854" s="625"/>
      <c r="CH854" s="625"/>
      <c r="CI854" s="625"/>
      <c r="CJ854" s="625"/>
      <c r="CK854" s="625"/>
      <c r="CL854" s="625"/>
      <c r="CM854" s="625"/>
      <c r="CN854" s="625"/>
      <c r="CO854" s="625"/>
      <c r="CP854" s="625"/>
      <c r="CQ854" s="625"/>
      <c r="CR854" s="625"/>
      <c r="CS854" s="625"/>
      <c r="CT854" s="625"/>
      <c r="CU854" s="625"/>
      <c r="CV854" s="625"/>
      <c r="CW854" s="625"/>
      <c r="CX854" s="625"/>
      <c r="CY854" s="625"/>
      <c r="CZ854" s="625"/>
      <c r="DA854" s="625"/>
      <c r="DB854" s="625"/>
      <c r="DC854" s="625"/>
      <c r="DD854" s="625"/>
      <c r="DE854" s="625"/>
      <c r="DF854" s="625"/>
      <c r="DG854" s="625"/>
      <c r="DH854" s="625"/>
      <c r="DI854" s="625"/>
      <c r="DJ854" s="625"/>
      <c r="DK854" s="625"/>
      <c r="DL854" s="625"/>
      <c r="DM854" s="625"/>
      <c r="DN854" s="625"/>
    </row>
    <row r="855" spans="1:118" s="475" customFormat="1">
      <c r="A855" s="546"/>
      <c r="B855" s="663"/>
      <c r="C855" s="546"/>
      <c r="D855" s="506"/>
      <c r="E855" s="506"/>
      <c r="F855" s="506"/>
      <c r="G855" s="506"/>
      <c r="H855" s="506"/>
      <c r="I855" s="506"/>
      <c r="J855" s="506"/>
      <c r="K855" s="506"/>
      <c r="L855" s="506"/>
      <c r="M855" s="506"/>
      <c r="N855" s="506"/>
      <c r="O855" s="506"/>
      <c r="P855" s="1230"/>
      <c r="Q855" s="506"/>
      <c r="R855" s="506"/>
      <c r="S855" s="506"/>
      <c r="T855" s="506"/>
      <c r="U855" s="506"/>
      <c r="V855" s="506"/>
      <c r="W855" s="506"/>
      <c r="X855" s="506"/>
      <c r="Y855" s="506"/>
      <c r="Z855" s="506"/>
      <c r="AA855" s="506"/>
      <c r="AB855" s="506"/>
      <c r="AC855" s="506"/>
      <c r="AD855" s="506"/>
      <c r="AE855" s="506"/>
      <c r="AF855" s="506"/>
      <c r="AG855" s="506"/>
      <c r="AH855" s="506"/>
      <c r="AI855" s="1251"/>
      <c r="AJ855" s="625"/>
      <c r="AK855" s="625"/>
      <c r="AL855" s="625"/>
      <c r="AM855" s="625"/>
      <c r="AN855" s="625"/>
      <c r="AO855" s="625"/>
      <c r="AP855" s="625"/>
      <c r="AQ855" s="625"/>
      <c r="AR855" s="625"/>
      <c r="AS855" s="625"/>
      <c r="AT855" s="625"/>
      <c r="AU855" s="625"/>
      <c r="AV855" s="625"/>
      <c r="AW855" s="625"/>
      <c r="AX855" s="625"/>
      <c r="AY855" s="625"/>
      <c r="AZ855" s="625"/>
      <c r="BA855" s="625"/>
      <c r="BB855" s="625"/>
      <c r="BC855" s="625"/>
      <c r="BD855" s="625"/>
      <c r="BE855" s="625"/>
      <c r="BF855" s="625"/>
      <c r="BG855" s="625"/>
      <c r="BH855" s="625"/>
      <c r="BI855" s="625"/>
      <c r="BJ855" s="625"/>
      <c r="BK855" s="625"/>
      <c r="BL855" s="625"/>
      <c r="BM855" s="625"/>
      <c r="BN855" s="625"/>
      <c r="BO855" s="625"/>
      <c r="BP855" s="625"/>
      <c r="BQ855" s="625"/>
      <c r="BR855" s="625"/>
      <c r="BS855" s="625"/>
      <c r="BT855" s="625"/>
      <c r="BU855" s="625"/>
      <c r="BV855" s="625"/>
      <c r="BW855" s="625"/>
      <c r="BX855" s="625"/>
      <c r="BY855" s="625"/>
      <c r="BZ855" s="625"/>
      <c r="CA855" s="625"/>
      <c r="CB855" s="625"/>
      <c r="CC855" s="625"/>
      <c r="CD855" s="625"/>
      <c r="CE855" s="625"/>
      <c r="CF855" s="625"/>
      <c r="CG855" s="625"/>
      <c r="CH855" s="625"/>
      <c r="CI855" s="625"/>
      <c r="CJ855" s="625"/>
      <c r="CK855" s="625"/>
      <c r="CL855" s="625"/>
      <c r="CM855" s="625"/>
      <c r="CN855" s="625"/>
      <c r="CO855" s="625"/>
      <c r="CP855" s="625"/>
      <c r="CQ855" s="625"/>
      <c r="CR855" s="625"/>
      <c r="CS855" s="625"/>
      <c r="CT855" s="625"/>
      <c r="CU855" s="625"/>
      <c r="CV855" s="625"/>
      <c r="CW855" s="625"/>
      <c r="CX855" s="625"/>
      <c r="CY855" s="625"/>
      <c r="CZ855" s="625"/>
      <c r="DA855" s="625"/>
      <c r="DB855" s="625"/>
      <c r="DC855" s="625"/>
      <c r="DD855" s="625"/>
      <c r="DE855" s="625"/>
      <c r="DF855" s="625"/>
      <c r="DG855" s="625"/>
      <c r="DH855" s="625"/>
      <c r="DI855" s="625"/>
      <c r="DJ855" s="625"/>
      <c r="DK855" s="625"/>
      <c r="DL855" s="625"/>
      <c r="DM855" s="625"/>
      <c r="DN855" s="625"/>
    </row>
    <row r="856" spans="1:118" s="475" customFormat="1">
      <c r="A856" s="546"/>
      <c r="B856" s="663"/>
      <c r="C856" s="546"/>
      <c r="D856" s="506"/>
      <c r="E856" s="506"/>
      <c r="F856" s="506"/>
      <c r="G856" s="506"/>
      <c r="H856" s="506"/>
      <c r="I856" s="506"/>
      <c r="J856" s="506"/>
      <c r="K856" s="506"/>
      <c r="L856" s="506"/>
      <c r="M856" s="506"/>
      <c r="N856" s="506"/>
      <c r="O856" s="506"/>
      <c r="P856" s="1230"/>
      <c r="Q856" s="506"/>
      <c r="R856" s="506"/>
      <c r="S856" s="506"/>
      <c r="T856" s="506"/>
      <c r="U856" s="506"/>
      <c r="V856" s="506"/>
      <c r="W856" s="506"/>
      <c r="X856" s="506"/>
      <c r="Y856" s="506"/>
      <c r="Z856" s="506"/>
      <c r="AA856" s="506"/>
      <c r="AB856" s="506"/>
      <c r="AC856" s="506"/>
      <c r="AD856" s="506"/>
      <c r="AE856" s="506"/>
      <c r="AF856" s="506"/>
      <c r="AG856" s="506"/>
      <c r="AH856" s="506"/>
      <c r="AI856" s="1251"/>
      <c r="AJ856" s="625"/>
      <c r="AK856" s="625"/>
      <c r="AL856" s="625"/>
      <c r="AM856" s="625"/>
      <c r="AN856" s="625"/>
      <c r="AO856" s="625"/>
      <c r="AP856" s="625"/>
      <c r="AQ856" s="625"/>
      <c r="AR856" s="625"/>
      <c r="AS856" s="625"/>
      <c r="AT856" s="625"/>
      <c r="AU856" s="625"/>
      <c r="AV856" s="625"/>
      <c r="AW856" s="625"/>
      <c r="AX856" s="625"/>
      <c r="AY856" s="625"/>
      <c r="AZ856" s="625"/>
      <c r="BA856" s="625"/>
      <c r="BB856" s="625"/>
      <c r="BC856" s="625"/>
      <c r="BD856" s="625"/>
      <c r="BE856" s="625"/>
      <c r="BF856" s="625"/>
      <c r="BG856" s="625"/>
      <c r="BH856" s="625"/>
      <c r="BI856" s="625"/>
      <c r="BJ856" s="625"/>
      <c r="BK856" s="625"/>
      <c r="BL856" s="625"/>
      <c r="BM856" s="625"/>
      <c r="BN856" s="625"/>
      <c r="BO856" s="625"/>
      <c r="BP856" s="625"/>
      <c r="BQ856" s="625"/>
      <c r="BR856" s="625"/>
      <c r="BS856" s="625"/>
      <c r="BT856" s="625"/>
      <c r="BU856" s="625"/>
      <c r="BV856" s="625"/>
      <c r="BW856" s="625"/>
      <c r="BX856" s="625"/>
      <c r="BY856" s="625"/>
      <c r="BZ856" s="625"/>
      <c r="CA856" s="625"/>
      <c r="CB856" s="625"/>
      <c r="CC856" s="625"/>
      <c r="CD856" s="625"/>
      <c r="CE856" s="625"/>
      <c r="CF856" s="625"/>
      <c r="CG856" s="625"/>
      <c r="CH856" s="625"/>
      <c r="CI856" s="625"/>
      <c r="CJ856" s="625"/>
      <c r="CK856" s="625"/>
      <c r="CL856" s="625"/>
      <c r="CM856" s="625"/>
      <c r="CN856" s="625"/>
      <c r="CO856" s="625"/>
      <c r="CP856" s="625"/>
      <c r="CQ856" s="625"/>
      <c r="CR856" s="625"/>
      <c r="CS856" s="625"/>
      <c r="CT856" s="625"/>
      <c r="CU856" s="625"/>
      <c r="CV856" s="625"/>
      <c r="CW856" s="625"/>
      <c r="CX856" s="625"/>
      <c r="CY856" s="625"/>
      <c r="CZ856" s="625"/>
      <c r="DA856" s="625"/>
      <c r="DB856" s="625"/>
      <c r="DC856" s="625"/>
      <c r="DD856" s="625"/>
      <c r="DE856" s="625"/>
      <c r="DF856" s="625"/>
      <c r="DG856" s="625"/>
      <c r="DH856" s="625"/>
      <c r="DI856" s="625"/>
      <c r="DJ856" s="625"/>
      <c r="DK856" s="625"/>
      <c r="DL856" s="625"/>
      <c r="DM856" s="625"/>
      <c r="DN856" s="625"/>
    </row>
    <row r="857" spans="1:118" s="475" customFormat="1">
      <c r="A857" s="546"/>
      <c r="B857" s="663"/>
      <c r="C857" s="546"/>
      <c r="D857" s="506"/>
      <c r="E857" s="506"/>
      <c r="F857" s="506"/>
      <c r="G857" s="506"/>
      <c r="H857" s="506"/>
      <c r="I857" s="506"/>
      <c r="J857" s="506"/>
      <c r="K857" s="506"/>
      <c r="L857" s="506"/>
      <c r="M857" s="506"/>
      <c r="N857" s="506"/>
      <c r="O857" s="506"/>
      <c r="P857" s="1230"/>
      <c r="Q857" s="506"/>
      <c r="R857" s="506"/>
      <c r="S857" s="506"/>
      <c r="T857" s="506"/>
      <c r="U857" s="506"/>
      <c r="V857" s="506"/>
      <c r="W857" s="506"/>
      <c r="X857" s="506"/>
      <c r="Y857" s="506"/>
      <c r="Z857" s="506"/>
      <c r="AA857" s="506"/>
      <c r="AB857" s="506"/>
      <c r="AC857" s="506"/>
      <c r="AD857" s="506"/>
      <c r="AE857" s="506"/>
      <c r="AF857" s="506"/>
      <c r="AG857" s="506"/>
      <c r="AH857" s="506"/>
      <c r="AI857" s="1251"/>
      <c r="AJ857" s="625"/>
      <c r="AK857" s="625"/>
      <c r="AL857" s="625"/>
      <c r="AM857" s="625"/>
      <c r="AN857" s="625"/>
      <c r="AO857" s="625"/>
      <c r="AP857" s="625"/>
      <c r="AQ857" s="625"/>
      <c r="AR857" s="625"/>
      <c r="AS857" s="625"/>
      <c r="AT857" s="625"/>
      <c r="AU857" s="625"/>
      <c r="AV857" s="625"/>
      <c r="AW857" s="625"/>
      <c r="AX857" s="625"/>
      <c r="AY857" s="625"/>
      <c r="AZ857" s="625"/>
      <c r="BA857" s="625"/>
      <c r="BB857" s="625"/>
      <c r="BC857" s="625"/>
      <c r="BD857" s="625"/>
      <c r="BE857" s="625"/>
      <c r="BF857" s="625"/>
      <c r="BG857" s="625"/>
      <c r="BH857" s="625"/>
      <c r="BI857" s="625"/>
      <c r="BJ857" s="625"/>
      <c r="BK857" s="625"/>
      <c r="BL857" s="625"/>
      <c r="BM857" s="625"/>
      <c r="BN857" s="625"/>
      <c r="BO857" s="625"/>
      <c r="BP857" s="625"/>
      <c r="BQ857" s="625"/>
      <c r="BR857" s="625"/>
      <c r="BS857" s="625"/>
      <c r="BT857" s="625"/>
      <c r="BU857" s="625"/>
      <c r="BV857" s="625"/>
      <c r="BW857" s="625"/>
      <c r="BX857" s="625"/>
      <c r="BY857" s="625"/>
      <c r="BZ857" s="625"/>
      <c r="CA857" s="625"/>
      <c r="CB857" s="625"/>
      <c r="CC857" s="625"/>
      <c r="CD857" s="625"/>
      <c r="CE857" s="625"/>
      <c r="CF857" s="625"/>
      <c r="CG857" s="625"/>
      <c r="CH857" s="625"/>
      <c r="CI857" s="625"/>
      <c r="CJ857" s="625"/>
      <c r="CK857" s="625"/>
      <c r="CL857" s="625"/>
      <c r="CM857" s="625"/>
      <c r="CN857" s="625"/>
      <c r="CO857" s="625"/>
      <c r="CP857" s="625"/>
      <c r="CQ857" s="625"/>
      <c r="CR857" s="625"/>
      <c r="CS857" s="625"/>
      <c r="CT857" s="625"/>
      <c r="CU857" s="625"/>
      <c r="CV857" s="625"/>
      <c r="CW857" s="625"/>
      <c r="CX857" s="625"/>
      <c r="CY857" s="625"/>
      <c r="CZ857" s="625"/>
      <c r="DA857" s="625"/>
      <c r="DB857" s="625"/>
      <c r="DC857" s="625"/>
      <c r="DD857" s="625"/>
      <c r="DE857" s="625"/>
      <c r="DF857" s="625"/>
      <c r="DG857" s="625"/>
      <c r="DH857" s="625"/>
      <c r="DI857" s="625"/>
      <c r="DJ857" s="625"/>
      <c r="DK857" s="625"/>
      <c r="DL857" s="625"/>
      <c r="DM857" s="625"/>
      <c r="DN857" s="625"/>
    </row>
    <row r="858" spans="1:118" s="475" customFormat="1">
      <c r="A858" s="546"/>
      <c r="B858" s="663"/>
      <c r="C858" s="546"/>
      <c r="D858" s="506"/>
      <c r="E858" s="506"/>
      <c r="F858" s="506"/>
      <c r="G858" s="506"/>
      <c r="H858" s="506"/>
      <c r="I858" s="506"/>
      <c r="J858" s="506"/>
      <c r="K858" s="506"/>
      <c r="L858" s="506"/>
      <c r="M858" s="506"/>
      <c r="N858" s="506"/>
      <c r="O858" s="506"/>
      <c r="P858" s="1230"/>
      <c r="Q858" s="506"/>
      <c r="R858" s="506"/>
      <c r="S858" s="506"/>
      <c r="T858" s="506"/>
      <c r="U858" s="506"/>
      <c r="V858" s="506"/>
      <c r="W858" s="506"/>
      <c r="X858" s="506"/>
      <c r="Y858" s="506"/>
      <c r="Z858" s="506"/>
      <c r="AA858" s="506"/>
      <c r="AB858" s="506"/>
      <c r="AC858" s="506"/>
      <c r="AD858" s="506"/>
      <c r="AE858" s="506"/>
      <c r="AF858" s="506"/>
      <c r="AG858" s="506"/>
      <c r="AH858" s="506"/>
      <c r="AI858" s="1251"/>
      <c r="AJ858" s="625"/>
      <c r="AK858" s="625"/>
      <c r="AL858" s="625"/>
      <c r="AM858" s="625"/>
      <c r="AN858" s="625"/>
      <c r="AO858" s="625"/>
      <c r="AP858" s="625"/>
      <c r="AQ858" s="625"/>
      <c r="AR858" s="625"/>
      <c r="AS858" s="625"/>
      <c r="AT858" s="625"/>
      <c r="AU858" s="625"/>
      <c r="AV858" s="625"/>
      <c r="AW858" s="625"/>
      <c r="AX858" s="625"/>
      <c r="AY858" s="625"/>
      <c r="AZ858" s="625"/>
      <c r="BA858" s="625"/>
      <c r="BB858" s="625"/>
      <c r="BC858" s="625"/>
      <c r="BD858" s="625"/>
      <c r="BE858" s="625"/>
      <c r="BF858" s="625"/>
      <c r="BG858" s="625"/>
      <c r="BH858" s="625"/>
      <c r="BI858" s="625"/>
      <c r="BJ858" s="625"/>
      <c r="BK858" s="625"/>
      <c r="BL858" s="625"/>
      <c r="BM858" s="625"/>
      <c r="BN858" s="625"/>
      <c r="BO858" s="625"/>
      <c r="BP858" s="625"/>
      <c r="BQ858" s="625"/>
      <c r="BR858" s="625"/>
      <c r="BS858" s="625"/>
      <c r="BT858" s="625"/>
      <c r="BU858" s="625"/>
      <c r="BV858" s="625"/>
      <c r="BW858" s="625"/>
      <c r="BX858" s="625"/>
      <c r="BY858" s="625"/>
      <c r="BZ858" s="625"/>
      <c r="CA858" s="625"/>
      <c r="CB858" s="625"/>
      <c r="CC858" s="625"/>
      <c r="CD858" s="625"/>
      <c r="CE858" s="625"/>
      <c r="CF858" s="625"/>
      <c r="CG858" s="625"/>
      <c r="CH858" s="625"/>
      <c r="CI858" s="625"/>
      <c r="CJ858" s="625"/>
      <c r="CK858" s="625"/>
      <c r="CL858" s="625"/>
      <c r="CM858" s="625"/>
      <c r="CN858" s="625"/>
      <c r="CO858" s="625"/>
      <c r="CP858" s="625"/>
      <c r="CQ858" s="625"/>
      <c r="CR858" s="625"/>
      <c r="CS858" s="625"/>
      <c r="CT858" s="625"/>
      <c r="CU858" s="625"/>
      <c r="CV858" s="625"/>
      <c r="CW858" s="625"/>
      <c r="CX858" s="625"/>
      <c r="CY858" s="625"/>
      <c r="CZ858" s="625"/>
      <c r="DA858" s="625"/>
      <c r="DB858" s="625"/>
      <c r="DC858" s="625"/>
      <c r="DD858" s="625"/>
      <c r="DE858" s="625"/>
      <c r="DF858" s="625"/>
      <c r="DG858" s="625"/>
      <c r="DH858" s="625"/>
      <c r="DI858" s="625"/>
      <c r="DJ858" s="625"/>
      <c r="DK858" s="625"/>
      <c r="DL858" s="625"/>
      <c r="DM858" s="625"/>
      <c r="DN858" s="625"/>
    </row>
    <row r="859" spans="1:118" s="475" customFormat="1">
      <c r="A859" s="546"/>
      <c r="B859" s="663"/>
      <c r="C859" s="546"/>
      <c r="D859" s="506"/>
      <c r="E859" s="506"/>
      <c r="F859" s="506"/>
      <c r="G859" s="506"/>
      <c r="H859" s="506"/>
      <c r="I859" s="506"/>
      <c r="J859" s="506"/>
      <c r="K859" s="506"/>
      <c r="L859" s="506"/>
      <c r="M859" s="506"/>
      <c r="N859" s="506"/>
      <c r="O859" s="506"/>
      <c r="P859" s="1230"/>
      <c r="Q859" s="506"/>
      <c r="R859" s="506"/>
      <c r="S859" s="506"/>
      <c r="T859" s="506"/>
      <c r="U859" s="506"/>
      <c r="V859" s="506"/>
      <c r="W859" s="506"/>
      <c r="X859" s="506"/>
      <c r="Y859" s="506"/>
      <c r="Z859" s="506"/>
      <c r="AA859" s="506"/>
      <c r="AB859" s="506"/>
      <c r="AC859" s="506"/>
      <c r="AD859" s="506"/>
      <c r="AE859" s="506"/>
      <c r="AF859" s="506"/>
      <c r="AG859" s="506"/>
      <c r="AH859" s="506"/>
      <c r="AI859" s="1251"/>
      <c r="AJ859" s="625"/>
      <c r="AK859" s="625"/>
      <c r="AL859" s="625"/>
      <c r="AM859" s="625"/>
      <c r="AN859" s="625"/>
      <c r="AO859" s="625"/>
      <c r="AP859" s="625"/>
      <c r="AQ859" s="625"/>
      <c r="AR859" s="625"/>
      <c r="AS859" s="625"/>
      <c r="AT859" s="625"/>
      <c r="AU859" s="625"/>
      <c r="AV859" s="625"/>
      <c r="AW859" s="625"/>
      <c r="AX859" s="625"/>
      <c r="AY859" s="625"/>
      <c r="AZ859" s="625"/>
      <c r="BA859" s="625"/>
      <c r="BB859" s="625"/>
      <c r="BC859" s="625"/>
      <c r="BD859" s="625"/>
      <c r="BE859" s="625"/>
      <c r="BF859" s="625"/>
      <c r="BG859" s="625"/>
      <c r="BH859" s="625"/>
      <c r="BI859" s="625"/>
      <c r="BJ859" s="625"/>
      <c r="BK859" s="625"/>
      <c r="BL859" s="625"/>
      <c r="BM859" s="625"/>
      <c r="BN859" s="625"/>
      <c r="BO859" s="625"/>
      <c r="BP859" s="625"/>
      <c r="BQ859" s="625"/>
      <c r="BR859" s="625"/>
      <c r="BS859" s="625"/>
      <c r="BT859" s="625"/>
      <c r="BU859" s="625"/>
      <c r="BV859" s="625"/>
      <c r="BW859" s="625"/>
      <c r="BX859" s="625"/>
      <c r="BY859" s="625"/>
      <c r="BZ859" s="625"/>
      <c r="CA859" s="625"/>
      <c r="CB859" s="625"/>
      <c r="CC859" s="625"/>
      <c r="CD859" s="625"/>
      <c r="CE859" s="625"/>
      <c r="CF859" s="625"/>
      <c r="CG859" s="625"/>
      <c r="CH859" s="625"/>
      <c r="CI859" s="625"/>
      <c r="CJ859" s="625"/>
      <c r="CK859" s="625"/>
      <c r="CL859" s="625"/>
      <c r="CM859" s="625"/>
      <c r="CN859" s="625"/>
      <c r="CO859" s="625"/>
      <c r="CP859" s="625"/>
      <c r="CQ859" s="625"/>
      <c r="CR859" s="625"/>
      <c r="CS859" s="625"/>
      <c r="CT859" s="625"/>
      <c r="CU859" s="625"/>
      <c r="CV859" s="625"/>
      <c r="CW859" s="625"/>
      <c r="CX859" s="625"/>
      <c r="CY859" s="625"/>
      <c r="CZ859" s="625"/>
      <c r="DA859" s="625"/>
      <c r="DB859" s="625"/>
      <c r="DC859" s="625"/>
      <c r="DD859" s="625"/>
      <c r="DE859" s="625"/>
      <c r="DF859" s="625"/>
      <c r="DG859" s="625"/>
      <c r="DH859" s="625"/>
      <c r="DI859" s="625"/>
      <c r="DJ859" s="625"/>
      <c r="DK859" s="625"/>
      <c r="DL859" s="625"/>
      <c r="DM859" s="625"/>
      <c r="DN859" s="625"/>
    </row>
    <row r="860" spans="1:118" s="475" customFormat="1">
      <c r="A860" s="546"/>
      <c r="B860" s="663"/>
      <c r="C860" s="546"/>
      <c r="D860" s="506"/>
      <c r="E860" s="506"/>
      <c r="F860" s="506"/>
      <c r="G860" s="506"/>
      <c r="H860" s="506"/>
      <c r="I860" s="506"/>
      <c r="J860" s="506"/>
      <c r="K860" s="506"/>
      <c r="L860" s="506"/>
      <c r="M860" s="506"/>
      <c r="N860" s="506"/>
      <c r="O860" s="506"/>
      <c r="P860" s="1230"/>
      <c r="Q860" s="506"/>
      <c r="R860" s="506"/>
      <c r="S860" s="506"/>
      <c r="T860" s="506"/>
      <c r="U860" s="506"/>
      <c r="V860" s="506"/>
      <c r="W860" s="506"/>
      <c r="X860" s="506"/>
      <c r="Y860" s="506"/>
      <c r="Z860" s="506"/>
      <c r="AA860" s="506"/>
      <c r="AB860" s="506"/>
      <c r="AC860" s="506"/>
      <c r="AD860" s="506"/>
      <c r="AE860" s="506"/>
      <c r="AF860" s="506"/>
      <c r="AG860" s="506"/>
      <c r="AH860" s="506"/>
      <c r="AI860" s="1251"/>
      <c r="AJ860" s="625"/>
      <c r="AK860" s="625"/>
      <c r="AL860" s="625"/>
      <c r="AM860" s="625"/>
      <c r="AN860" s="625"/>
      <c r="AO860" s="625"/>
      <c r="AP860" s="625"/>
      <c r="AQ860" s="625"/>
      <c r="AR860" s="625"/>
      <c r="AS860" s="625"/>
      <c r="AT860" s="625"/>
      <c r="AU860" s="625"/>
      <c r="AV860" s="625"/>
      <c r="AW860" s="625"/>
      <c r="AX860" s="625"/>
      <c r="AY860" s="625"/>
      <c r="AZ860" s="625"/>
      <c r="BA860" s="625"/>
      <c r="BB860" s="625"/>
      <c r="BC860" s="625"/>
      <c r="BD860" s="625"/>
      <c r="BE860" s="625"/>
      <c r="BF860" s="625"/>
      <c r="BG860" s="625"/>
      <c r="BH860" s="625"/>
      <c r="BI860" s="625"/>
      <c r="BJ860" s="625"/>
      <c r="BK860" s="625"/>
      <c r="BL860" s="625"/>
      <c r="BM860" s="625"/>
      <c r="BN860" s="625"/>
      <c r="BO860" s="625"/>
      <c r="BP860" s="625"/>
      <c r="BQ860" s="625"/>
      <c r="BR860" s="625"/>
      <c r="BS860" s="625"/>
      <c r="BT860" s="625"/>
      <c r="BU860" s="625"/>
      <c r="BV860" s="625"/>
      <c r="BW860" s="625"/>
      <c r="BX860" s="625"/>
      <c r="BY860" s="625"/>
      <c r="BZ860" s="625"/>
      <c r="CA860" s="625"/>
      <c r="CB860" s="625"/>
      <c r="CC860" s="625"/>
      <c r="CD860" s="625"/>
      <c r="CE860" s="625"/>
      <c r="CF860" s="625"/>
      <c r="CG860" s="625"/>
      <c r="CH860" s="625"/>
      <c r="CI860" s="625"/>
      <c r="CJ860" s="625"/>
      <c r="CK860" s="625"/>
      <c r="CL860" s="625"/>
      <c r="CM860" s="625"/>
      <c r="CN860" s="625"/>
      <c r="CO860" s="625"/>
      <c r="CP860" s="625"/>
      <c r="CQ860" s="625"/>
      <c r="CR860" s="625"/>
      <c r="CS860" s="625"/>
      <c r="CT860" s="625"/>
      <c r="CU860" s="625"/>
      <c r="CV860" s="625"/>
      <c r="CW860" s="625"/>
      <c r="CX860" s="625"/>
      <c r="CY860" s="625"/>
      <c r="CZ860" s="625"/>
      <c r="DA860" s="625"/>
      <c r="DB860" s="625"/>
      <c r="DC860" s="625"/>
      <c r="DD860" s="625"/>
      <c r="DE860" s="625"/>
      <c r="DF860" s="625"/>
      <c r="DG860" s="625"/>
      <c r="DH860" s="625"/>
      <c r="DI860" s="625"/>
      <c r="DJ860" s="625"/>
      <c r="DK860" s="625"/>
      <c r="DL860" s="625"/>
      <c r="DM860" s="625"/>
      <c r="DN860" s="625"/>
    </row>
    <row r="861" spans="1:118" s="475" customFormat="1">
      <c r="A861" s="546"/>
      <c r="B861" s="663"/>
      <c r="C861" s="546"/>
      <c r="D861" s="506"/>
      <c r="E861" s="506"/>
      <c r="F861" s="506"/>
      <c r="G861" s="506"/>
      <c r="H861" s="506"/>
      <c r="I861" s="506"/>
      <c r="J861" s="506"/>
      <c r="K861" s="506"/>
      <c r="L861" s="506"/>
      <c r="M861" s="506"/>
      <c r="N861" s="506"/>
      <c r="O861" s="506"/>
      <c r="P861" s="1230"/>
      <c r="Q861" s="506"/>
      <c r="R861" s="506"/>
      <c r="S861" s="506"/>
      <c r="T861" s="506"/>
      <c r="U861" s="506"/>
      <c r="V861" s="506"/>
      <c r="W861" s="506"/>
      <c r="X861" s="506"/>
      <c r="Y861" s="506"/>
      <c r="Z861" s="506"/>
      <c r="AA861" s="506"/>
      <c r="AB861" s="506"/>
      <c r="AC861" s="506"/>
      <c r="AD861" s="506"/>
      <c r="AE861" s="506"/>
      <c r="AF861" s="506"/>
      <c r="AG861" s="506"/>
      <c r="AH861" s="506"/>
      <c r="AI861" s="1251"/>
      <c r="AJ861" s="625"/>
      <c r="AK861" s="625"/>
      <c r="AL861" s="625"/>
      <c r="AM861" s="625"/>
      <c r="AN861" s="625"/>
      <c r="AO861" s="625"/>
      <c r="AP861" s="625"/>
      <c r="AQ861" s="625"/>
      <c r="AR861" s="625"/>
      <c r="AS861" s="625"/>
      <c r="AT861" s="625"/>
      <c r="AU861" s="625"/>
      <c r="AV861" s="625"/>
      <c r="AW861" s="625"/>
      <c r="AX861" s="625"/>
      <c r="AY861" s="625"/>
      <c r="AZ861" s="625"/>
      <c r="BA861" s="625"/>
      <c r="BB861" s="625"/>
      <c r="BC861" s="625"/>
      <c r="BD861" s="625"/>
      <c r="BE861" s="625"/>
      <c r="BF861" s="625"/>
      <c r="BG861" s="625"/>
      <c r="BH861" s="625"/>
      <c r="BI861" s="625"/>
      <c r="BJ861" s="625"/>
      <c r="BK861" s="625"/>
      <c r="BL861" s="625"/>
      <c r="BM861" s="625"/>
      <c r="BN861" s="625"/>
      <c r="BO861" s="625"/>
      <c r="BP861" s="625"/>
      <c r="BQ861" s="625"/>
      <c r="BR861" s="625"/>
      <c r="BS861" s="625"/>
      <c r="BT861" s="625"/>
      <c r="BU861" s="625"/>
      <c r="BV861" s="625"/>
      <c r="BW861" s="625"/>
      <c r="BX861" s="625"/>
      <c r="BY861" s="625"/>
      <c r="BZ861" s="625"/>
      <c r="CA861" s="625"/>
      <c r="CB861" s="625"/>
      <c r="CC861" s="625"/>
      <c r="CD861" s="625"/>
      <c r="CE861" s="625"/>
      <c r="CF861" s="625"/>
      <c r="CG861" s="625"/>
      <c r="CH861" s="625"/>
      <c r="CI861" s="625"/>
      <c r="CJ861" s="625"/>
      <c r="CK861" s="625"/>
      <c r="CL861" s="625"/>
      <c r="CM861" s="625"/>
      <c r="CN861" s="625"/>
      <c r="CO861" s="625"/>
      <c r="CP861" s="625"/>
      <c r="CQ861" s="625"/>
      <c r="CR861" s="625"/>
      <c r="CS861" s="625"/>
      <c r="CT861" s="625"/>
      <c r="CU861" s="625"/>
      <c r="CV861" s="625"/>
      <c r="CW861" s="625"/>
      <c r="CX861" s="625"/>
      <c r="CY861" s="625"/>
      <c r="CZ861" s="625"/>
      <c r="DA861" s="625"/>
      <c r="DB861" s="625"/>
      <c r="DC861" s="625"/>
      <c r="DD861" s="625"/>
      <c r="DE861" s="625"/>
      <c r="DF861" s="625"/>
      <c r="DG861" s="625"/>
      <c r="DH861" s="625"/>
      <c r="DI861" s="625"/>
      <c r="DJ861" s="625"/>
      <c r="DK861" s="625"/>
      <c r="DL861" s="625"/>
      <c r="DM861" s="625"/>
      <c r="DN861" s="625"/>
    </row>
    <row r="862" spans="1:118" s="475" customFormat="1">
      <c r="A862" s="546"/>
      <c r="B862" s="663"/>
      <c r="C862" s="546"/>
      <c r="D862" s="506"/>
      <c r="E862" s="506"/>
      <c r="F862" s="506"/>
      <c r="G862" s="506"/>
      <c r="H862" s="506"/>
      <c r="I862" s="506"/>
      <c r="J862" s="506"/>
      <c r="K862" s="506"/>
      <c r="L862" s="506"/>
      <c r="M862" s="506"/>
      <c r="N862" s="506"/>
      <c r="O862" s="506"/>
      <c r="P862" s="1230"/>
      <c r="Q862" s="506"/>
      <c r="R862" s="506"/>
      <c r="S862" s="506"/>
      <c r="T862" s="506"/>
      <c r="U862" s="506"/>
      <c r="V862" s="506"/>
      <c r="W862" s="506"/>
      <c r="X862" s="506"/>
      <c r="Y862" s="506"/>
      <c r="Z862" s="506"/>
      <c r="AA862" s="506"/>
      <c r="AB862" s="506"/>
      <c r="AC862" s="506"/>
      <c r="AD862" s="506"/>
      <c r="AE862" s="506"/>
      <c r="AF862" s="506"/>
      <c r="AG862" s="506"/>
      <c r="AH862" s="506"/>
      <c r="AI862" s="1251"/>
      <c r="AJ862" s="625"/>
      <c r="AK862" s="625"/>
      <c r="AL862" s="625"/>
      <c r="AM862" s="625"/>
      <c r="AN862" s="625"/>
      <c r="AO862" s="625"/>
      <c r="AP862" s="625"/>
      <c r="AQ862" s="625"/>
      <c r="AR862" s="625"/>
      <c r="AS862" s="625"/>
      <c r="AT862" s="625"/>
      <c r="AU862" s="625"/>
      <c r="AV862" s="625"/>
      <c r="AW862" s="625"/>
      <c r="AX862" s="625"/>
      <c r="AY862" s="625"/>
      <c r="AZ862" s="625"/>
      <c r="BA862" s="625"/>
      <c r="BB862" s="625"/>
      <c r="BC862" s="625"/>
      <c r="BD862" s="625"/>
      <c r="BE862" s="625"/>
      <c r="BF862" s="625"/>
      <c r="BG862" s="625"/>
      <c r="BH862" s="625"/>
      <c r="BI862" s="625"/>
      <c r="BJ862" s="625"/>
      <c r="BK862" s="625"/>
      <c r="BL862" s="625"/>
      <c r="BM862" s="625"/>
      <c r="BN862" s="625"/>
      <c r="BO862" s="625"/>
      <c r="BP862" s="625"/>
      <c r="BQ862" s="625"/>
      <c r="BR862" s="625"/>
      <c r="BS862" s="625"/>
      <c r="BT862" s="625"/>
      <c r="BU862" s="625"/>
      <c r="BV862" s="625"/>
      <c r="BW862" s="625"/>
      <c r="BX862" s="625"/>
      <c r="BY862" s="625"/>
      <c r="BZ862" s="625"/>
      <c r="CA862" s="625"/>
      <c r="CB862" s="625"/>
      <c r="CC862" s="625"/>
      <c r="CD862" s="625"/>
      <c r="CE862" s="625"/>
      <c r="CF862" s="625"/>
      <c r="CG862" s="625"/>
      <c r="CH862" s="625"/>
      <c r="CI862" s="625"/>
      <c r="CJ862" s="625"/>
      <c r="CK862" s="625"/>
      <c r="CL862" s="625"/>
      <c r="CM862" s="625"/>
      <c r="CN862" s="625"/>
      <c r="CO862" s="625"/>
      <c r="CP862" s="625"/>
      <c r="CQ862" s="625"/>
      <c r="CR862" s="625"/>
      <c r="CS862" s="625"/>
      <c r="CT862" s="625"/>
      <c r="CU862" s="625"/>
      <c r="CV862" s="625"/>
      <c r="CW862" s="625"/>
      <c r="CX862" s="625"/>
      <c r="CY862" s="625"/>
      <c r="CZ862" s="625"/>
      <c r="DA862" s="625"/>
      <c r="DB862" s="625"/>
      <c r="DC862" s="625"/>
      <c r="DD862" s="625"/>
      <c r="DE862" s="625"/>
      <c r="DF862" s="625"/>
      <c r="DG862" s="625"/>
      <c r="DH862" s="625"/>
      <c r="DI862" s="625"/>
      <c r="DJ862" s="625"/>
      <c r="DK862" s="625"/>
      <c r="DL862" s="625"/>
      <c r="DM862" s="625"/>
      <c r="DN862" s="625"/>
    </row>
    <row r="863" spans="1:118" s="475" customFormat="1">
      <c r="A863" s="546"/>
      <c r="B863" s="663"/>
      <c r="C863" s="546"/>
      <c r="D863" s="506"/>
      <c r="E863" s="506"/>
      <c r="F863" s="506"/>
      <c r="G863" s="506"/>
      <c r="H863" s="506"/>
      <c r="I863" s="506"/>
      <c r="J863" s="506"/>
      <c r="K863" s="506"/>
      <c r="L863" s="506"/>
      <c r="M863" s="506"/>
      <c r="N863" s="506"/>
      <c r="O863" s="506"/>
      <c r="P863" s="1230"/>
      <c r="Q863" s="506"/>
      <c r="R863" s="506"/>
      <c r="S863" s="506"/>
      <c r="T863" s="506"/>
      <c r="U863" s="506"/>
      <c r="V863" s="506"/>
      <c r="W863" s="506"/>
      <c r="X863" s="506"/>
      <c r="Y863" s="506"/>
      <c r="Z863" s="506"/>
      <c r="AA863" s="506"/>
      <c r="AB863" s="506"/>
      <c r="AC863" s="506"/>
      <c r="AD863" s="506"/>
      <c r="AE863" s="506"/>
      <c r="AF863" s="506"/>
      <c r="AG863" s="506"/>
      <c r="AH863" s="506"/>
      <c r="AI863" s="1251"/>
      <c r="AJ863" s="625"/>
      <c r="AK863" s="625"/>
      <c r="AL863" s="625"/>
      <c r="AM863" s="625"/>
      <c r="AN863" s="625"/>
      <c r="AO863" s="625"/>
      <c r="AP863" s="625"/>
      <c r="AQ863" s="625"/>
      <c r="AR863" s="625"/>
      <c r="AS863" s="625"/>
      <c r="AT863" s="625"/>
      <c r="AU863" s="625"/>
      <c r="AV863" s="625"/>
      <c r="AW863" s="625"/>
      <c r="AX863" s="625"/>
      <c r="AY863" s="625"/>
      <c r="AZ863" s="625"/>
      <c r="BA863" s="625"/>
      <c r="BB863" s="625"/>
      <c r="BC863" s="625"/>
      <c r="BD863" s="625"/>
      <c r="BE863" s="625"/>
      <c r="BF863" s="625"/>
      <c r="BG863" s="625"/>
      <c r="BH863" s="625"/>
      <c r="BI863" s="625"/>
      <c r="BJ863" s="625"/>
      <c r="BK863" s="625"/>
      <c r="BL863" s="625"/>
      <c r="BM863" s="625"/>
      <c r="BN863" s="625"/>
      <c r="BO863" s="625"/>
      <c r="BP863" s="625"/>
      <c r="BQ863" s="625"/>
      <c r="BR863" s="625"/>
      <c r="BS863" s="625"/>
      <c r="BT863" s="625"/>
      <c r="BU863" s="625"/>
      <c r="BV863" s="625"/>
      <c r="BW863" s="625"/>
      <c r="BX863" s="625"/>
      <c r="BY863" s="625"/>
      <c r="BZ863" s="625"/>
      <c r="CA863" s="625"/>
      <c r="CB863" s="625"/>
      <c r="CC863" s="625"/>
      <c r="CD863" s="625"/>
      <c r="CE863" s="625"/>
      <c r="CF863" s="625"/>
      <c r="CG863" s="625"/>
      <c r="CH863" s="625"/>
      <c r="CI863" s="625"/>
      <c r="CJ863" s="625"/>
      <c r="CK863" s="625"/>
      <c r="CL863" s="625"/>
      <c r="CM863" s="625"/>
      <c r="CN863" s="625"/>
      <c r="CO863" s="625"/>
      <c r="CP863" s="625"/>
      <c r="CQ863" s="625"/>
      <c r="CR863" s="625"/>
      <c r="CS863" s="625"/>
      <c r="CT863" s="625"/>
      <c r="CU863" s="625"/>
      <c r="CV863" s="625"/>
      <c r="CW863" s="625"/>
      <c r="CX863" s="625"/>
      <c r="CY863" s="625"/>
      <c r="CZ863" s="625"/>
      <c r="DA863" s="625"/>
      <c r="DB863" s="625"/>
      <c r="DC863" s="625"/>
      <c r="DD863" s="625"/>
      <c r="DE863" s="625"/>
      <c r="DF863" s="625"/>
      <c r="DG863" s="625"/>
      <c r="DH863" s="625"/>
      <c r="DI863" s="625"/>
      <c r="DJ863" s="625"/>
      <c r="DK863" s="625"/>
      <c r="DL863" s="625"/>
      <c r="DM863" s="625"/>
      <c r="DN863" s="625"/>
    </row>
    <row r="864" spans="1:118" s="475" customFormat="1">
      <c r="A864" s="546"/>
      <c r="B864" s="663"/>
      <c r="C864" s="546"/>
      <c r="D864" s="506"/>
      <c r="E864" s="506"/>
      <c r="F864" s="506"/>
      <c r="G864" s="506"/>
      <c r="H864" s="506"/>
      <c r="I864" s="506"/>
      <c r="J864" s="506"/>
      <c r="K864" s="506"/>
      <c r="L864" s="506"/>
      <c r="M864" s="506"/>
      <c r="N864" s="506"/>
      <c r="O864" s="506"/>
      <c r="P864" s="1230"/>
      <c r="Q864" s="506"/>
      <c r="R864" s="506"/>
      <c r="S864" s="506"/>
      <c r="T864" s="506"/>
      <c r="U864" s="506"/>
      <c r="V864" s="506"/>
      <c r="W864" s="506"/>
      <c r="X864" s="506"/>
      <c r="Y864" s="506"/>
      <c r="Z864" s="506"/>
      <c r="AA864" s="506"/>
      <c r="AB864" s="506"/>
      <c r="AC864" s="506"/>
      <c r="AD864" s="506"/>
      <c r="AE864" s="506"/>
      <c r="AF864" s="506"/>
      <c r="AG864" s="506"/>
      <c r="AH864" s="506"/>
      <c r="AI864" s="1251"/>
      <c r="AJ864" s="625"/>
      <c r="AK864" s="625"/>
      <c r="AL864" s="625"/>
      <c r="AM864" s="625"/>
      <c r="AN864" s="625"/>
      <c r="AO864" s="625"/>
      <c r="AP864" s="625"/>
      <c r="AQ864" s="625"/>
      <c r="AR864" s="625"/>
      <c r="AS864" s="625"/>
      <c r="AT864" s="625"/>
      <c r="AU864" s="625"/>
      <c r="AV864" s="625"/>
      <c r="AW864" s="625"/>
      <c r="AX864" s="625"/>
      <c r="AY864" s="625"/>
      <c r="AZ864" s="625"/>
      <c r="BA864" s="625"/>
      <c r="BB864" s="625"/>
      <c r="BC864" s="625"/>
      <c r="BD864" s="625"/>
      <c r="BE864" s="625"/>
      <c r="BF864" s="625"/>
      <c r="BG864" s="625"/>
      <c r="BH864" s="625"/>
      <c r="BI864" s="625"/>
      <c r="BJ864" s="625"/>
      <c r="BK864" s="625"/>
      <c r="BL864" s="625"/>
      <c r="BM864" s="625"/>
      <c r="BN864" s="625"/>
      <c r="BO864" s="625"/>
      <c r="BP864" s="625"/>
      <c r="BQ864" s="625"/>
      <c r="BR864" s="625"/>
      <c r="BS864" s="625"/>
      <c r="BT864" s="625"/>
      <c r="BU864" s="625"/>
      <c r="BV864" s="625"/>
      <c r="BW864" s="625"/>
      <c r="BX864" s="625"/>
      <c r="BY864" s="625"/>
      <c r="BZ864" s="625"/>
      <c r="CA864" s="625"/>
      <c r="CB864" s="625"/>
      <c r="CC864" s="625"/>
      <c r="CD864" s="625"/>
      <c r="CE864" s="625"/>
      <c r="CF864" s="625"/>
      <c r="CG864" s="625"/>
      <c r="CH864" s="625"/>
      <c r="CI864" s="625"/>
      <c r="CJ864" s="625"/>
      <c r="CK864" s="625"/>
      <c r="CL864" s="625"/>
      <c r="CM864" s="625"/>
      <c r="CN864" s="625"/>
      <c r="CO864" s="625"/>
      <c r="CP864" s="625"/>
      <c r="CQ864" s="625"/>
      <c r="CR864" s="625"/>
      <c r="CS864" s="625"/>
      <c r="CT864" s="625"/>
      <c r="CU864" s="625"/>
      <c r="CV864" s="625"/>
      <c r="CW864" s="625"/>
      <c r="CX864" s="625"/>
      <c r="CY864" s="625"/>
      <c r="CZ864" s="625"/>
      <c r="DA864" s="625"/>
      <c r="DB864" s="625"/>
      <c r="DC864" s="625"/>
      <c r="DD864" s="625"/>
      <c r="DE864" s="625"/>
      <c r="DF864" s="625"/>
      <c r="DG864" s="625"/>
      <c r="DH864" s="625"/>
      <c r="DI864" s="625"/>
      <c r="DJ864" s="625"/>
      <c r="DK864" s="625"/>
      <c r="DL864" s="625"/>
      <c r="DM864" s="625"/>
      <c r="DN864" s="625"/>
    </row>
    <row r="865" spans="1:118" s="475" customFormat="1">
      <c r="A865" s="546"/>
      <c r="B865" s="663"/>
      <c r="C865" s="546"/>
      <c r="D865" s="506"/>
      <c r="E865" s="506"/>
      <c r="F865" s="506"/>
      <c r="G865" s="506"/>
      <c r="H865" s="506"/>
      <c r="I865" s="506"/>
      <c r="J865" s="506"/>
      <c r="K865" s="506"/>
      <c r="L865" s="506"/>
      <c r="M865" s="506"/>
      <c r="N865" s="506"/>
      <c r="O865" s="506"/>
      <c r="P865" s="1230"/>
      <c r="Q865" s="506"/>
      <c r="R865" s="506"/>
      <c r="S865" s="506"/>
      <c r="T865" s="506"/>
      <c r="U865" s="506"/>
      <c r="V865" s="506"/>
      <c r="W865" s="506"/>
      <c r="X865" s="506"/>
      <c r="Y865" s="506"/>
      <c r="Z865" s="506"/>
      <c r="AA865" s="506"/>
      <c r="AB865" s="506"/>
      <c r="AC865" s="506"/>
      <c r="AD865" s="506"/>
      <c r="AE865" s="506"/>
      <c r="AF865" s="506"/>
      <c r="AG865" s="506"/>
      <c r="AH865" s="506"/>
      <c r="AI865" s="1251"/>
      <c r="AJ865" s="625"/>
      <c r="AK865" s="625"/>
      <c r="AL865" s="625"/>
      <c r="AM865" s="625"/>
      <c r="AN865" s="625"/>
      <c r="AO865" s="625"/>
      <c r="AP865" s="625"/>
      <c r="AQ865" s="625"/>
      <c r="AR865" s="625"/>
      <c r="AS865" s="625"/>
      <c r="AT865" s="625"/>
      <c r="AU865" s="625"/>
      <c r="AV865" s="625"/>
      <c r="AW865" s="625"/>
      <c r="AX865" s="625"/>
      <c r="AY865" s="625"/>
      <c r="AZ865" s="625"/>
      <c r="BA865" s="625"/>
      <c r="BB865" s="625"/>
      <c r="BC865" s="625"/>
      <c r="BD865" s="625"/>
      <c r="BE865" s="625"/>
      <c r="BF865" s="625"/>
      <c r="BG865" s="625"/>
      <c r="BH865" s="625"/>
      <c r="BI865" s="625"/>
      <c r="BJ865" s="625"/>
      <c r="BK865" s="625"/>
      <c r="BL865" s="625"/>
      <c r="BM865" s="625"/>
      <c r="BN865" s="625"/>
      <c r="BO865" s="625"/>
      <c r="BP865" s="625"/>
      <c r="BQ865" s="625"/>
      <c r="BR865" s="625"/>
      <c r="BS865" s="625"/>
      <c r="BT865" s="625"/>
      <c r="BU865" s="625"/>
      <c r="BV865" s="625"/>
      <c r="BW865" s="625"/>
      <c r="BX865" s="625"/>
      <c r="BY865" s="625"/>
      <c r="BZ865" s="625"/>
      <c r="CA865" s="625"/>
      <c r="CB865" s="625"/>
      <c r="CC865" s="625"/>
      <c r="CD865" s="625"/>
      <c r="CE865" s="625"/>
      <c r="CF865" s="625"/>
      <c r="CG865" s="625"/>
      <c r="CH865" s="625"/>
      <c r="CI865" s="625"/>
      <c r="CJ865" s="625"/>
      <c r="CK865" s="625"/>
      <c r="CL865" s="625"/>
      <c r="CM865" s="625"/>
      <c r="CN865" s="625"/>
      <c r="CO865" s="625"/>
      <c r="CP865" s="625"/>
      <c r="CQ865" s="625"/>
      <c r="CR865" s="625"/>
      <c r="CS865" s="625"/>
      <c r="CT865" s="625"/>
      <c r="CU865" s="625"/>
      <c r="CV865" s="625"/>
      <c r="CW865" s="625"/>
      <c r="CX865" s="625"/>
      <c r="CY865" s="625"/>
      <c r="CZ865" s="625"/>
      <c r="DA865" s="625"/>
      <c r="DB865" s="625"/>
      <c r="DC865" s="625"/>
      <c r="DD865" s="625"/>
      <c r="DE865" s="625"/>
      <c r="DF865" s="625"/>
      <c r="DG865" s="625"/>
      <c r="DH865" s="625"/>
      <c r="DI865" s="625"/>
      <c r="DJ865" s="625"/>
      <c r="DK865" s="625"/>
      <c r="DL865" s="625"/>
      <c r="DM865" s="625"/>
      <c r="DN865" s="625"/>
    </row>
    <row r="866" spans="1:118" s="475" customFormat="1">
      <c r="A866" s="546"/>
      <c r="B866" s="663"/>
      <c r="C866" s="546"/>
      <c r="D866" s="506"/>
      <c r="E866" s="506"/>
      <c r="F866" s="506"/>
      <c r="G866" s="506"/>
      <c r="H866" s="506"/>
      <c r="I866" s="506"/>
      <c r="J866" s="506"/>
      <c r="K866" s="506"/>
      <c r="L866" s="506"/>
      <c r="M866" s="506"/>
      <c r="N866" s="506"/>
      <c r="O866" s="506"/>
      <c r="P866" s="1230"/>
      <c r="Q866" s="506"/>
      <c r="R866" s="506"/>
      <c r="S866" s="506"/>
      <c r="T866" s="506"/>
      <c r="U866" s="506"/>
      <c r="V866" s="506"/>
      <c r="W866" s="506"/>
      <c r="X866" s="506"/>
      <c r="Y866" s="506"/>
      <c r="Z866" s="506"/>
      <c r="AA866" s="506"/>
      <c r="AB866" s="506"/>
      <c r="AC866" s="506"/>
      <c r="AD866" s="506"/>
      <c r="AE866" s="506"/>
      <c r="AF866" s="506"/>
      <c r="AG866" s="506"/>
      <c r="AH866" s="506"/>
      <c r="AI866" s="1251"/>
      <c r="AJ866" s="625"/>
      <c r="AK866" s="625"/>
      <c r="AL866" s="625"/>
      <c r="AM866" s="625"/>
      <c r="AN866" s="625"/>
      <c r="AO866" s="625"/>
      <c r="AP866" s="625"/>
      <c r="AQ866" s="625"/>
      <c r="AR866" s="625"/>
      <c r="AS866" s="625"/>
      <c r="AT866" s="625"/>
      <c r="AU866" s="625"/>
      <c r="AV866" s="625"/>
      <c r="AW866" s="625"/>
      <c r="AX866" s="625"/>
      <c r="AY866" s="625"/>
      <c r="AZ866" s="625"/>
      <c r="BA866" s="625"/>
      <c r="BB866" s="625"/>
      <c r="BC866" s="625"/>
      <c r="BD866" s="625"/>
      <c r="BE866" s="625"/>
      <c r="BF866" s="625"/>
      <c r="BG866" s="625"/>
      <c r="BH866" s="625"/>
      <c r="BI866" s="625"/>
      <c r="BJ866" s="625"/>
      <c r="BK866" s="625"/>
      <c r="BL866" s="625"/>
      <c r="BM866" s="625"/>
      <c r="BN866" s="625"/>
      <c r="BO866" s="625"/>
      <c r="BP866" s="625"/>
      <c r="BQ866" s="625"/>
      <c r="BR866" s="625"/>
      <c r="BS866" s="625"/>
      <c r="BT866" s="625"/>
      <c r="BU866" s="625"/>
      <c r="BV866" s="625"/>
      <c r="BW866" s="625"/>
      <c r="BX866" s="625"/>
      <c r="BY866" s="625"/>
      <c r="BZ866" s="625"/>
      <c r="CA866" s="625"/>
      <c r="CB866" s="625"/>
      <c r="CC866" s="625"/>
      <c r="CD866" s="625"/>
      <c r="CE866" s="625"/>
      <c r="CF866" s="625"/>
      <c r="CG866" s="625"/>
      <c r="CH866" s="625"/>
      <c r="CI866" s="625"/>
      <c r="CJ866" s="625"/>
      <c r="CK866" s="625"/>
      <c r="CL866" s="625"/>
      <c r="CM866" s="625"/>
      <c r="CN866" s="625"/>
      <c r="CO866" s="625"/>
      <c r="CP866" s="625"/>
      <c r="CQ866" s="625"/>
      <c r="CR866" s="625"/>
      <c r="CS866" s="625"/>
      <c r="CT866" s="625"/>
      <c r="CU866" s="625"/>
      <c r="CV866" s="625"/>
      <c r="CW866" s="625"/>
      <c r="CX866" s="625"/>
      <c r="CY866" s="625"/>
      <c r="CZ866" s="625"/>
      <c r="DA866" s="625"/>
      <c r="DB866" s="625"/>
      <c r="DC866" s="625"/>
      <c r="DD866" s="625"/>
      <c r="DE866" s="625"/>
      <c r="DF866" s="625"/>
      <c r="DG866" s="625"/>
      <c r="DH866" s="625"/>
      <c r="DI866" s="625"/>
      <c r="DJ866" s="625"/>
      <c r="DK866" s="625"/>
      <c r="DL866" s="625"/>
      <c r="DM866" s="625"/>
      <c r="DN866" s="625"/>
    </row>
    <row r="867" spans="1:118" s="475" customFormat="1">
      <c r="A867" s="546"/>
      <c r="B867" s="663"/>
      <c r="C867" s="546"/>
      <c r="D867" s="506"/>
      <c r="E867" s="506"/>
      <c r="F867" s="506"/>
      <c r="G867" s="506"/>
      <c r="H867" s="506"/>
      <c r="I867" s="506"/>
      <c r="J867" s="506"/>
      <c r="K867" s="506"/>
      <c r="L867" s="506"/>
      <c r="M867" s="506"/>
      <c r="N867" s="506"/>
      <c r="O867" s="506"/>
      <c r="P867" s="1230"/>
      <c r="Q867" s="506"/>
      <c r="R867" s="506"/>
      <c r="S867" s="506"/>
      <c r="T867" s="506"/>
      <c r="U867" s="506"/>
      <c r="V867" s="506"/>
      <c r="W867" s="506"/>
      <c r="X867" s="506"/>
      <c r="Y867" s="506"/>
      <c r="Z867" s="506"/>
      <c r="AA867" s="506"/>
      <c r="AB867" s="506"/>
      <c r="AC867" s="506"/>
      <c r="AD867" s="506"/>
      <c r="AE867" s="506"/>
      <c r="AF867" s="506"/>
      <c r="AG867" s="506"/>
      <c r="AH867" s="506"/>
      <c r="AI867" s="1251"/>
      <c r="AJ867" s="625"/>
      <c r="AK867" s="625"/>
      <c r="AL867" s="625"/>
      <c r="AM867" s="625"/>
      <c r="AN867" s="625"/>
      <c r="AO867" s="625"/>
      <c r="AP867" s="625"/>
      <c r="AQ867" s="625"/>
      <c r="AR867" s="625"/>
      <c r="AS867" s="625"/>
      <c r="AT867" s="625"/>
      <c r="AU867" s="625"/>
      <c r="AV867" s="625"/>
      <c r="AW867" s="625"/>
      <c r="AX867" s="625"/>
      <c r="AY867" s="625"/>
      <c r="AZ867" s="625"/>
      <c r="BA867" s="625"/>
      <c r="BB867" s="625"/>
      <c r="BC867" s="625"/>
      <c r="BD867" s="625"/>
      <c r="BE867" s="625"/>
      <c r="BF867" s="625"/>
      <c r="BG867" s="625"/>
      <c r="BH867" s="625"/>
      <c r="BI867" s="625"/>
      <c r="BJ867" s="625"/>
      <c r="BK867" s="625"/>
      <c r="BL867" s="625"/>
      <c r="BM867" s="625"/>
      <c r="BN867" s="625"/>
      <c r="BO867" s="625"/>
      <c r="BP867" s="625"/>
      <c r="BQ867" s="625"/>
      <c r="BR867" s="625"/>
      <c r="BS867" s="625"/>
      <c r="BT867" s="625"/>
      <c r="BU867" s="625"/>
      <c r="BV867" s="625"/>
      <c r="BW867" s="625"/>
      <c r="BX867" s="625"/>
      <c r="BY867" s="625"/>
      <c r="BZ867" s="625"/>
      <c r="CA867" s="625"/>
      <c r="CB867" s="625"/>
      <c r="CC867" s="625"/>
      <c r="CD867" s="625"/>
      <c r="CE867" s="625"/>
      <c r="CF867" s="625"/>
      <c r="CG867" s="625"/>
      <c r="CH867" s="625"/>
      <c r="CI867" s="625"/>
      <c r="CJ867" s="625"/>
      <c r="CK867" s="625"/>
      <c r="CL867" s="625"/>
      <c r="CM867" s="625"/>
      <c r="CN867" s="625"/>
      <c r="CO867" s="625"/>
      <c r="CP867" s="625"/>
      <c r="CQ867" s="625"/>
      <c r="CR867" s="625"/>
      <c r="CS867" s="625"/>
      <c r="CT867" s="625"/>
      <c r="CU867" s="625"/>
      <c r="CV867" s="625"/>
      <c r="CW867" s="625"/>
      <c r="CX867" s="625"/>
      <c r="CY867" s="625"/>
      <c r="CZ867" s="625"/>
      <c r="DA867" s="625"/>
      <c r="DB867" s="625"/>
      <c r="DC867" s="625"/>
      <c r="DD867" s="625"/>
      <c r="DE867" s="625"/>
      <c r="DF867" s="625"/>
      <c r="DG867" s="625"/>
      <c r="DH867" s="625"/>
      <c r="DI867" s="625"/>
      <c r="DJ867" s="625"/>
      <c r="DK867" s="625"/>
      <c r="DL867" s="625"/>
      <c r="DM867" s="625"/>
      <c r="DN867" s="625"/>
    </row>
    <row r="868" spans="1:118" s="475" customFormat="1">
      <c r="A868" s="546"/>
      <c r="B868" s="663"/>
      <c r="C868" s="546"/>
      <c r="D868" s="506"/>
      <c r="E868" s="506"/>
      <c r="F868" s="506"/>
      <c r="G868" s="506"/>
      <c r="H868" s="506"/>
      <c r="I868" s="506"/>
      <c r="J868" s="506"/>
      <c r="K868" s="506"/>
      <c r="L868" s="506"/>
      <c r="M868" s="506"/>
      <c r="N868" s="506"/>
      <c r="O868" s="506"/>
      <c r="P868" s="1230"/>
      <c r="Q868" s="506"/>
      <c r="R868" s="506"/>
      <c r="S868" s="506"/>
      <c r="T868" s="506"/>
      <c r="U868" s="506"/>
      <c r="V868" s="506"/>
      <c r="W868" s="506"/>
      <c r="X868" s="506"/>
      <c r="Y868" s="506"/>
      <c r="Z868" s="506"/>
      <c r="AA868" s="506"/>
      <c r="AB868" s="506"/>
      <c r="AC868" s="506"/>
      <c r="AD868" s="506"/>
      <c r="AE868" s="506"/>
      <c r="AF868" s="506"/>
      <c r="AG868" s="506"/>
      <c r="AH868" s="506"/>
      <c r="AI868" s="1251"/>
      <c r="AJ868" s="625"/>
      <c r="AK868" s="625"/>
      <c r="AL868" s="625"/>
      <c r="AM868" s="625"/>
      <c r="AN868" s="625"/>
      <c r="AO868" s="625"/>
      <c r="AP868" s="625"/>
      <c r="AQ868" s="625"/>
      <c r="AR868" s="625"/>
      <c r="AS868" s="625"/>
      <c r="AT868" s="625"/>
      <c r="AU868" s="625"/>
      <c r="AV868" s="625"/>
      <c r="AW868" s="625"/>
      <c r="AX868" s="625"/>
      <c r="AY868" s="625"/>
      <c r="AZ868" s="625"/>
      <c r="BA868" s="625"/>
      <c r="BB868" s="625"/>
      <c r="BC868" s="625"/>
      <c r="BD868" s="625"/>
      <c r="BE868" s="625"/>
      <c r="BF868" s="625"/>
      <c r="BG868" s="625"/>
      <c r="BH868" s="625"/>
      <c r="BI868" s="625"/>
      <c r="BJ868" s="625"/>
      <c r="BK868" s="625"/>
      <c r="BL868" s="625"/>
      <c r="BM868" s="625"/>
      <c r="BN868" s="625"/>
      <c r="BO868" s="625"/>
      <c r="BP868" s="625"/>
      <c r="BQ868" s="625"/>
      <c r="BR868" s="625"/>
      <c r="BS868" s="625"/>
      <c r="BT868" s="625"/>
      <c r="BU868" s="625"/>
      <c r="BV868" s="625"/>
      <c r="BW868" s="625"/>
      <c r="BX868" s="625"/>
      <c r="BY868" s="625"/>
      <c r="BZ868" s="625"/>
      <c r="CA868" s="625"/>
      <c r="CB868" s="625"/>
      <c r="CC868" s="625"/>
      <c r="CD868" s="625"/>
      <c r="CE868" s="625"/>
      <c r="CF868" s="625"/>
      <c r="CG868" s="625"/>
      <c r="CH868" s="625"/>
      <c r="CI868" s="625"/>
      <c r="CJ868" s="625"/>
      <c r="CK868" s="625"/>
      <c r="CL868" s="625"/>
      <c r="CM868" s="625"/>
      <c r="CN868" s="625"/>
      <c r="CO868" s="625"/>
      <c r="CP868" s="625"/>
      <c r="CQ868" s="625"/>
      <c r="CR868" s="625"/>
      <c r="CS868" s="625"/>
      <c r="CT868" s="625"/>
      <c r="CU868" s="625"/>
      <c r="CV868" s="625"/>
      <c r="CW868" s="625"/>
      <c r="CX868" s="625"/>
      <c r="CY868" s="625"/>
      <c r="CZ868" s="625"/>
      <c r="DA868" s="625"/>
      <c r="DB868" s="625"/>
      <c r="DC868" s="625"/>
      <c r="DD868" s="625"/>
      <c r="DE868" s="625"/>
      <c r="DF868" s="625"/>
      <c r="DG868" s="625"/>
      <c r="DH868" s="625"/>
      <c r="DI868" s="625"/>
      <c r="DJ868" s="625"/>
      <c r="DK868" s="625"/>
      <c r="DL868" s="625"/>
      <c r="DM868" s="625"/>
      <c r="DN868" s="625"/>
    </row>
    <row r="869" spans="1:118" s="475" customFormat="1">
      <c r="A869" s="546"/>
      <c r="B869" s="663"/>
      <c r="C869" s="546"/>
      <c r="D869" s="506"/>
      <c r="E869" s="506"/>
      <c r="F869" s="506"/>
      <c r="G869" s="506"/>
      <c r="H869" s="506"/>
      <c r="I869" s="506"/>
      <c r="J869" s="506"/>
      <c r="K869" s="506"/>
      <c r="L869" s="506"/>
      <c r="M869" s="506"/>
      <c r="N869" s="506"/>
      <c r="O869" s="506"/>
      <c r="P869" s="1230"/>
      <c r="Q869" s="506"/>
      <c r="R869" s="506"/>
      <c r="S869" s="506"/>
      <c r="T869" s="506"/>
      <c r="U869" s="506"/>
      <c r="V869" s="506"/>
      <c r="W869" s="506"/>
      <c r="X869" s="506"/>
      <c r="Y869" s="506"/>
      <c r="Z869" s="506"/>
      <c r="AA869" s="506"/>
      <c r="AB869" s="506"/>
      <c r="AC869" s="506"/>
      <c r="AD869" s="506"/>
      <c r="AE869" s="506"/>
      <c r="AF869" s="506"/>
      <c r="AG869" s="506"/>
      <c r="AH869" s="506"/>
      <c r="AI869" s="1251"/>
      <c r="AJ869" s="625"/>
      <c r="AK869" s="625"/>
      <c r="AL869" s="625"/>
      <c r="AM869" s="625"/>
      <c r="AN869" s="625"/>
      <c r="AO869" s="625"/>
      <c r="AP869" s="625"/>
      <c r="AQ869" s="625"/>
      <c r="AR869" s="625"/>
      <c r="AS869" s="625"/>
      <c r="AT869" s="625"/>
      <c r="AU869" s="625"/>
      <c r="AV869" s="625"/>
      <c r="AW869" s="625"/>
      <c r="AX869" s="625"/>
      <c r="AY869" s="625"/>
      <c r="AZ869" s="625"/>
      <c r="BA869" s="625"/>
      <c r="BB869" s="625"/>
      <c r="BC869" s="625"/>
      <c r="BD869" s="625"/>
      <c r="BE869" s="625"/>
      <c r="BF869" s="625"/>
      <c r="BG869" s="625"/>
      <c r="BH869" s="625"/>
      <c r="BI869" s="625"/>
      <c r="BJ869" s="625"/>
      <c r="BK869" s="625"/>
      <c r="BL869" s="625"/>
      <c r="BM869" s="625"/>
      <c r="BN869" s="625"/>
      <c r="BO869" s="625"/>
      <c r="BP869" s="625"/>
      <c r="BQ869" s="625"/>
      <c r="BR869" s="625"/>
      <c r="BS869" s="625"/>
      <c r="BT869" s="625"/>
      <c r="BU869" s="625"/>
      <c r="BV869" s="625"/>
      <c r="BW869" s="625"/>
      <c r="BX869" s="625"/>
      <c r="BY869" s="625"/>
      <c r="BZ869" s="625"/>
      <c r="CA869" s="625"/>
      <c r="CB869" s="625"/>
      <c r="CC869" s="625"/>
      <c r="CD869" s="625"/>
      <c r="CE869" s="625"/>
      <c r="CF869" s="625"/>
      <c r="CG869" s="625"/>
      <c r="CH869" s="625"/>
      <c r="CI869" s="625"/>
      <c r="CJ869" s="625"/>
      <c r="CK869" s="625"/>
      <c r="CL869" s="625"/>
      <c r="CM869" s="625"/>
      <c r="CN869" s="625"/>
      <c r="CO869" s="625"/>
      <c r="CP869" s="625"/>
      <c r="CQ869" s="625"/>
      <c r="CR869" s="625"/>
      <c r="CS869" s="625"/>
      <c r="CT869" s="625"/>
      <c r="CU869" s="625"/>
      <c r="CV869" s="625"/>
      <c r="CW869" s="625"/>
      <c r="CX869" s="625"/>
      <c r="CY869" s="625"/>
      <c r="CZ869" s="625"/>
      <c r="DA869" s="625"/>
      <c r="DB869" s="625"/>
      <c r="DC869" s="625"/>
      <c r="DD869" s="625"/>
      <c r="DE869" s="625"/>
      <c r="DF869" s="625"/>
      <c r="DG869" s="625"/>
      <c r="DH869" s="625"/>
      <c r="DI869" s="625"/>
      <c r="DJ869" s="625"/>
      <c r="DK869" s="625"/>
      <c r="DL869" s="625"/>
      <c r="DM869" s="625"/>
      <c r="DN869" s="625"/>
    </row>
    <row r="870" spans="1:118" s="475" customFormat="1">
      <c r="A870" s="546"/>
      <c r="B870" s="663"/>
      <c r="C870" s="546"/>
      <c r="D870" s="506"/>
      <c r="E870" s="506"/>
      <c r="F870" s="506"/>
      <c r="G870" s="506"/>
      <c r="H870" s="506"/>
      <c r="I870" s="506"/>
      <c r="J870" s="506"/>
      <c r="K870" s="506"/>
      <c r="L870" s="506"/>
      <c r="M870" s="506"/>
      <c r="N870" s="506"/>
      <c r="O870" s="506"/>
      <c r="P870" s="1230"/>
      <c r="Q870" s="506"/>
      <c r="R870" s="506"/>
      <c r="S870" s="506"/>
      <c r="T870" s="506"/>
      <c r="U870" s="506"/>
      <c r="V870" s="506"/>
      <c r="W870" s="506"/>
      <c r="X870" s="506"/>
      <c r="Y870" s="506"/>
      <c r="Z870" s="506"/>
      <c r="AA870" s="506"/>
      <c r="AB870" s="506"/>
      <c r="AC870" s="506"/>
      <c r="AD870" s="506"/>
      <c r="AE870" s="506"/>
      <c r="AF870" s="506"/>
      <c r="AG870" s="506"/>
      <c r="AH870" s="506"/>
      <c r="AI870" s="1251"/>
      <c r="AJ870" s="625"/>
      <c r="AK870" s="625"/>
      <c r="AL870" s="625"/>
      <c r="AM870" s="625"/>
      <c r="AN870" s="625"/>
      <c r="AO870" s="625"/>
      <c r="AP870" s="625"/>
      <c r="AQ870" s="625"/>
      <c r="AR870" s="625"/>
      <c r="AS870" s="625"/>
      <c r="AT870" s="625"/>
      <c r="AU870" s="625"/>
      <c r="AV870" s="625"/>
      <c r="AW870" s="625"/>
      <c r="AX870" s="625"/>
      <c r="AY870" s="625"/>
      <c r="AZ870" s="625"/>
      <c r="BA870" s="625"/>
      <c r="BB870" s="625"/>
      <c r="BC870" s="625"/>
      <c r="BD870" s="625"/>
      <c r="BE870" s="625"/>
      <c r="BF870" s="625"/>
      <c r="BG870" s="625"/>
      <c r="BH870" s="625"/>
      <c r="BI870" s="625"/>
      <c r="BJ870" s="625"/>
      <c r="BK870" s="625"/>
      <c r="BL870" s="625"/>
      <c r="BM870" s="625"/>
      <c r="BN870" s="625"/>
      <c r="BO870" s="625"/>
      <c r="BP870" s="625"/>
      <c r="BQ870" s="625"/>
      <c r="BR870" s="625"/>
      <c r="BS870" s="625"/>
      <c r="BT870" s="625"/>
      <c r="BU870" s="625"/>
      <c r="BV870" s="625"/>
      <c r="BW870" s="625"/>
      <c r="BX870" s="625"/>
      <c r="BY870" s="625"/>
      <c r="BZ870" s="625"/>
      <c r="CA870" s="625"/>
      <c r="CB870" s="625"/>
      <c r="CC870" s="625"/>
      <c r="CD870" s="625"/>
      <c r="CE870" s="625"/>
      <c r="CF870" s="625"/>
      <c r="CG870" s="625"/>
      <c r="CH870" s="625"/>
      <c r="CI870" s="625"/>
      <c r="CJ870" s="625"/>
      <c r="CK870" s="625"/>
      <c r="CL870" s="625"/>
      <c r="CM870" s="625"/>
      <c r="CN870" s="625"/>
      <c r="CO870" s="625"/>
      <c r="CP870" s="625"/>
      <c r="CQ870" s="625"/>
      <c r="CR870" s="625"/>
      <c r="CS870" s="625"/>
      <c r="CT870" s="625"/>
      <c r="CU870" s="625"/>
      <c r="CV870" s="625"/>
      <c r="CW870" s="625"/>
      <c r="CX870" s="625"/>
      <c r="CY870" s="625"/>
      <c r="CZ870" s="625"/>
      <c r="DA870" s="625"/>
      <c r="DB870" s="625"/>
      <c r="DC870" s="625"/>
      <c r="DD870" s="625"/>
      <c r="DE870" s="625"/>
      <c r="DF870" s="625"/>
      <c r="DG870" s="625"/>
      <c r="DH870" s="625"/>
      <c r="DI870" s="625"/>
      <c r="DJ870" s="625"/>
      <c r="DK870" s="625"/>
      <c r="DL870" s="625"/>
      <c r="DM870" s="625"/>
      <c r="DN870" s="625"/>
    </row>
    <row r="871" spans="1:118" s="475" customFormat="1">
      <c r="A871" s="546"/>
      <c r="B871" s="663"/>
      <c r="C871" s="546"/>
      <c r="D871" s="506"/>
      <c r="E871" s="506"/>
      <c r="F871" s="506"/>
      <c r="G871" s="506"/>
      <c r="H871" s="506"/>
      <c r="I871" s="506"/>
      <c r="J871" s="506"/>
      <c r="K871" s="506"/>
      <c r="L871" s="506"/>
      <c r="M871" s="506"/>
      <c r="N871" s="506"/>
      <c r="O871" s="506"/>
      <c r="P871" s="1230"/>
      <c r="Q871" s="506"/>
      <c r="R871" s="506"/>
      <c r="S871" s="506"/>
      <c r="T871" s="506"/>
      <c r="U871" s="506"/>
      <c r="V871" s="506"/>
      <c r="W871" s="506"/>
      <c r="X871" s="506"/>
      <c r="Y871" s="506"/>
      <c r="Z871" s="506"/>
      <c r="AA871" s="506"/>
      <c r="AB871" s="506"/>
      <c r="AC871" s="506"/>
      <c r="AD871" s="506"/>
      <c r="AE871" s="506"/>
      <c r="AF871" s="506"/>
      <c r="AG871" s="506"/>
      <c r="AH871" s="506"/>
      <c r="AI871" s="1251"/>
      <c r="AJ871" s="625"/>
      <c r="AK871" s="625"/>
      <c r="AL871" s="625"/>
      <c r="AM871" s="625"/>
      <c r="AN871" s="625"/>
      <c r="AO871" s="625"/>
      <c r="AP871" s="625"/>
      <c r="AQ871" s="625"/>
      <c r="AR871" s="625"/>
      <c r="AS871" s="625"/>
      <c r="AT871" s="625"/>
      <c r="AU871" s="625"/>
      <c r="AV871" s="625"/>
      <c r="AW871" s="625"/>
      <c r="AX871" s="625"/>
      <c r="AY871" s="625"/>
      <c r="AZ871" s="625"/>
      <c r="BA871" s="625"/>
      <c r="BB871" s="625"/>
      <c r="BC871" s="625"/>
      <c r="BD871" s="625"/>
      <c r="BE871" s="625"/>
      <c r="BF871" s="625"/>
      <c r="BG871" s="625"/>
      <c r="BH871" s="625"/>
      <c r="BI871" s="625"/>
      <c r="BJ871" s="625"/>
      <c r="BK871" s="625"/>
      <c r="BL871" s="625"/>
      <c r="BM871" s="625"/>
      <c r="BN871" s="625"/>
      <c r="BO871" s="625"/>
      <c r="BP871" s="625"/>
      <c r="BQ871" s="625"/>
      <c r="BR871" s="625"/>
      <c r="BS871" s="625"/>
      <c r="BT871" s="625"/>
      <c r="BU871" s="625"/>
      <c r="BV871" s="625"/>
      <c r="BW871" s="625"/>
      <c r="BX871" s="625"/>
      <c r="BY871" s="625"/>
      <c r="BZ871" s="625"/>
      <c r="CA871" s="625"/>
      <c r="CB871" s="625"/>
      <c r="CC871" s="625"/>
      <c r="CD871" s="625"/>
      <c r="CE871" s="625"/>
      <c r="CF871" s="625"/>
      <c r="CG871" s="625"/>
      <c r="CH871" s="625"/>
      <c r="CI871" s="625"/>
      <c r="CJ871" s="625"/>
      <c r="CK871" s="625"/>
      <c r="CL871" s="625"/>
      <c r="CM871" s="625"/>
      <c r="CN871" s="625"/>
      <c r="CO871" s="625"/>
      <c r="CP871" s="625"/>
      <c r="CQ871" s="625"/>
      <c r="CR871" s="625"/>
      <c r="CS871" s="625"/>
      <c r="CT871" s="625"/>
      <c r="CU871" s="625"/>
      <c r="CV871" s="625"/>
      <c r="CW871" s="625"/>
      <c r="CX871" s="625"/>
      <c r="CY871" s="625"/>
      <c r="CZ871" s="625"/>
      <c r="DA871" s="625"/>
      <c r="DB871" s="625"/>
      <c r="DC871" s="625"/>
      <c r="DD871" s="625"/>
      <c r="DE871" s="625"/>
      <c r="DF871" s="625"/>
      <c r="DG871" s="625"/>
      <c r="DH871" s="625"/>
      <c r="DI871" s="625"/>
      <c r="DJ871" s="625"/>
      <c r="DK871" s="625"/>
      <c r="DL871" s="625"/>
      <c r="DM871" s="625"/>
      <c r="DN871" s="625"/>
    </row>
    <row r="872" spans="1:118" s="475" customFormat="1">
      <c r="A872" s="546"/>
      <c r="B872" s="663"/>
      <c r="C872" s="546"/>
      <c r="D872" s="506"/>
      <c r="E872" s="506"/>
      <c r="F872" s="506"/>
      <c r="G872" s="506"/>
      <c r="H872" s="506"/>
      <c r="I872" s="506"/>
      <c r="J872" s="506"/>
      <c r="K872" s="506"/>
      <c r="L872" s="506"/>
      <c r="M872" s="506"/>
      <c r="N872" s="506"/>
      <c r="O872" s="506"/>
      <c r="P872" s="1230"/>
      <c r="Q872" s="506"/>
      <c r="R872" s="506"/>
      <c r="S872" s="506"/>
      <c r="T872" s="506"/>
      <c r="U872" s="506"/>
      <c r="V872" s="506"/>
      <c r="W872" s="506"/>
      <c r="X872" s="506"/>
      <c r="Y872" s="506"/>
      <c r="Z872" s="506"/>
      <c r="AA872" s="506"/>
      <c r="AB872" s="506"/>
      <c r="AC872" s="506"/>
      <c r="AD872" s="506"/>
      <c r="AE872" s="506"/>
      <c r="AF872" s="506"/>
      <c r="AG872" s="506"/>
      <c r="AH872" s="506"/>
      <c r="AI872" s="1251"/>
      <c r="AJ872" s="625"/>
      <c r="AK872" s="625"/>
      <c r="AL872" s="625"/>
      <c r="AM872" s="625"/>
      <c r="AN872" s="625"/>
      <c r="AO872" s="625"/>
      <c r="AP872" s="625"/>
      <c r="AQ872" s="625"/>
      <c r="AR872" s="625"/>
      <c r="AS872" s="625"/>
      <c r="AT872" s="625"/>
      <c r="AU872" s="625"/>
      <c r="AV872" s="625"/>
      <c r="AW872" s="625"/>
      <c r="AX872" s="625"/>
      <c r="AY872" s="625"/>
      <c r="AZ872" s="625"/>
      <c r="BA872" s="625"/>
      <c r="BB872" s="625"/>
      <c r="BC872" s="625"/>
      <c r="BD872" s="625"/>
      <c r="BE872" s="625"/>
      <c r="BF872" s="625"/>
      <c r="BG872" s="625"/>
      <c r="BH872" s="625"/>
      <c r="BI872" s="625"/>
      <c r="BJ872" s="625"/>
      <c r="BK872" s="625"/>
      <c r="BL872" s="625"/>
      <c r="BM872" s="625"/>
      <c r="BN872" s="625"/>
      <c r="BO872" s="625"/>
      <c r="BP872" s="625"/>
      <c r="BQ872" s="625"/>
      <c r="BR872" s="625"/>
      <c r="BS872" s="625"/>
      <c r="BT872" s="625"/>
      <c r="BU872" s="625"/>
      <c r="BV872" s="625"/>
      <c r="BW872" s="625"/>
      <c r="BX872" s="625"/>
      <c r="BY872" s="625"/>
      <c r="BZ872" s="625"/>
      <c r="CA872" s="625"/>
      <c r="CB872" s="625"/>
      <c r="CC872" s="625"/>
      <c r="CD872" s="625"/>
      <c r="CE872" s="625"/>
      <c r="CF872" s="625"/>
      <c r="CG872" s="625"/>
      <c r="CH872" s="625"/>
      <c r="CI872" s="625"/>
      <c r="CJ872" s="625"/>
      <c r="CK872" s="625"/>
      <c r="CL872" s="625"/>
      <c r="CM872" s="625"/>
      <c r="CN872" s="625"/>
      <c r="CO872" s="625"/>
      <c r="CP872" s="625"/>
      <c r="CQ872" s="625"/>
      <c r="CR872" s="625"/>
      <c r="CS872" s="625"/>
      <c r="CT872" s="625"/>
      <c r="CU872" s="625"/>
      <c r="CV872" s="625"/>
      <c r="CW872" s="625"/>
      <c r="CX872" s="625"/>
      <c r="CY872" s="625"/>
      <c r="CZ872" s="625"/>
      <c r="DA872" s="625"/>
      <c r="DB872" s="625"/>
      <c r="DC872" s="625"/>
      <c r="DD872" s="625"/>
      <c r="DE872" s="625"/>
      <c r="DF872" s="625"/>
      <c r="DG872" s="625"/>
      <c r="DH872" s="625"/>
      <c r="DI872" s="625"/>
      <c r="DJ872" s="625"/>
      <c r="DK872" s="625"/>
      <c r="DL872" s="625"/>
      <c r="DM872" s="625"/>
      <c r="DN872" s="625"/>
    </row>
    <row r="873" spans="1:118" s="475" customFormat="1">
      <c r="A873" s="546"/>
      <c r="B873" s="663"/>
      <c r="C873" s="546"/>
      <c r="D873" s="506"/>
      <c r="E873" s="506"/>
      <c r="F873" s="506"/>
      <c r="G873" s="506"/>
      <c r="H873" s="506"/>
      <c r="I873" s="506"/>
      <c r="J873" s="506"/>
      <c r="K873" s="506"/>
      <c r="L873" s="506"/>
      <c r="M873" s="506"/>
      <c r="N873" s="506"/>
      <c r="O873" s="506"/>
      <c r="P873" s="1230"/>
      <c r="Q873" s="506"/>
      <c r="R873" s="506"/>
      <c r="S873" s="506"/>
      <c r="T873" s="506"/>
      <c r="U873" s="506"/>
      <c r="V873" s="506"/>
      <c r="W873" s="506"/>
      <c r="X873" s="506"/>
      <c r="Y873" s="506"/>
      <c r="Z873" s="506"/>
      <c r="AA873" s="506"/>
      <c r="AB873" s="506"/>
      <c r="AC873" s="506"/>
      <c r="AD873" s="506"/>
      <c r="AE873" s="506"/>
      <c r="AF873" s="506"/>
      <c r="AG873" s="506"/>
      <c r="AH873" s="506"/>
      <c r="AI873" s="1251"/>
      <c r="AJ873" s="625"/>
      <c r="AK873" s="625"/>
      <c r="AL873" s="625"/>
      <c r="AM873" s="625"/>
      <c r="AN873" s="625"/>
      <c r="AO873" s="625"/>
      <c r="AP873" s="625"/>
      <c r="AQ873" s="625"/>
      <c r="AR873" s="625"/>
      <c r="AS873" s="625"/>
      <c r="AT873" s="625"/>
      <c r="AU873" s="625"/>
      <c r="AV873" s="625"/>
      <c r="AW873" s="625"/>
      <c r="AX873" s="625"/>
      <c r="AY873" s="625"/>
      <c r="AZ873" s="625"/>
      <c r="BA873" s="625"/>
      <c r="BB873" s="625"/>
      <c r="BC873" s="625"/>
      <c r="BD873" s="625"/>
      <c r="BE873" s="625"/>
      <c r="BF873" s="625"/>
      <c r="BG873" s="625"/>
      <c r="BH873" s="625"/>
      <c r="BI873" s="625"/>
      <c r="BJ873" s="625"/>
      <c r="BK873" s="625"/>
      <c r="BL873" s="625"/>
      <c r="BM873" s="625"/>
      <c r="BN873" s="625"/>
      <c r="BO873" s="625"/>
      <c r="BP873" s="625"/>
      <c r="BQ873" s="625"/>
      <c r="BR873" s="625"/>
      <c r="BS873" s="625"/>
      <c r="BT873" s="625"/>
      <c r="BU873" s="625"/>
      <c r="BV873" s="625"/>
      <c r="BW873" s="625"/>
      <c r="BX873" s="625"/>
      <c r="BY873" s="625"/>
      <c r="BZ873" s="625"/>
      <c r="CA873" s="625"/>
      <c r="CB873" s="625"/>
      <c r="CC873" s="625"/>
      <c r="CD873" s="625"/>
      <c r="CE873" s="625"/>
      <c r="CF873" s="625"/>
      <c r="CG873" s="625"/>
      <c r="CH873" s="625"/>
      <c r="CI873" s="625"/>
      <c r="CJ873" s="625"/>
      <c r="CK873" s="625"/>
      <c r="CL873" s="625"/>
      <c r="CM873" s="625"/>
      <c r="CN873" s="625"/>
      <c r="CO873" s="625"/>
      <c r="CP873" s="625"/>
      <c r="CQ873" s="625"/>
      <c r="CR873" s="625"/>
      <c r="CS873" s="625"/>
      <c r="CT873" s="625"/>
      <c r="CU873" s="625"/>
      <c r="CV873" s="625"/>
      <c r="CW873" s="625"/>
      <c r="CX873" s="625"/>
      <c r="CY873" s="625"/>
      <c r="CZ873" s="625"/>
      <c r="DA873" s="625"/>
      <c r="DB873" s="625"/>
      <c r="DC873" s="625"/>
      <c r="DD873" s="625"/>
      <c r="DE873" s="625"/>
      <c r="DF873" s="625"/>
      <c r="DG873" s="625"/>
      <c r="DH873" s="625"/>
      <c r="DI873" s="625"/>
      <c r="DJ873" s="625"/>
      <c r="DK873" s="625"/>
      <c r="DL873" s="625"/>
      <c r="DM873" s="625"/>
      <c r="DN873" s="625"/>
    </row>
    <row r="874" spans="1:118" s="475" customFormat="1">
      <c r="A874" s="546"/>
      <c r="B874" s="663"/>
      <c r="C874" s="546"/>
      <c r="D874" s="506"/>
      <c r="E874" s="506"/>
      <c r="F874" s="506"/>
      <c r="G874" s="506"/>
      <c r="H874" s="506"/>
      <c r="I874" s="506"/>
      <c r="J874" s="506"/>
      <c r="K874" s="506"/>
      <c r="L874" s="506"/>
      <c r="M874" s="506"/>
      <c r="N874" s="506"/>
      <c r="O874" s="506"/>
      <c r="P874" s="1230"/>
      <c r="Q874" s="506"/>
      <c r="R874" s="506"/>
      <c r="S874" s="506"/>
      <c r="T874" s="506"/>
      <c r="U874" s="506"/>
      <c r="V874" s="506"/>
      <c r="W874" s="506"/>
      <c r="X874" s="506"/>
      <c r="Y874" s="506"/>
      <c r="Z874" s="506"/>
      <c r="AA874" s="506"/>
      <c r="AB874" s="506"/>
      <c r="AC874" s="506"/>
      <c r="AD874" s="506"/>
      <c r="AE874" s="506"/>
      <c r="AF874" s="506"/>
      <c r="AG874" s="506"/>
      <c r="AH874" s="506"/>
      <c r="AI874" s="1251"/>
      <c r="AJ874" s="625"/>
      <c r="AK874" s="625"/>
      <c r="AL874" s="625"/>
      <c r="AM874" s="625"/>
      <c r="AN874" s="625"/>
      <c r="AO874" s="625"/>
      <c r="AP874" s="625"/>
      <c r="AQ874" s="625"/>
      <c r="AR874" s="625"/>
      <c r="AS874" s="625"/>
      <c r="AT874" s="625"/>
      <c r="AU874" s="625"/>
      <c r="AV874" s="625"/>
      <c r="AW874" s="625"/>
      <c r="AX874" s="625"/>
      <c r="AY874" s="625"/>
      <c r="AZ874" s="625"/>
      <c r="BA874" s="625"/>
      <c r="BB874" s="625"/>
      <c r="BC874" s="625"/>
      <c r="BD874" s="625"/>
      <c r="BE874" s="625"/>
      <c r="BF874" s="625"/>
      <c r="BG874" s="625"/>
      <c r="BH874" s="625"/>
      <c r="BI874" s="625"/>
      <c r="BJ874" s="625"/>
      <c r="BK874" s="625"/>
      <c r="BL874" s="625"/>
      <c r="BM874" s="625"/>
      <c r="BN874" s="625"/>
      <c r="BO874" s="625"/>
      <c r="BP874" s="625"/>
      <c r="BQ874" s="625"/>
      <c r="BR874" s="625"/>
      <c r="BS874" s="625"/>
      <c r="BT874" s="625"/>
      <c r="BU874" s="625"/>
      <c r="BV874" s="625"/>
      <c r="BW874" s="625"/>
      <c r="BX874" s="625"/>
      <c r="BY874" s="625"/>
      <c r="BZ874" s="625"/>
      <c r="CA874" s="625"/>
      <c r="CB874" s="625"/>
      <c r="CC874" s="625"/>
      <c r="CD874" s="625"/>
      <c r="CE874" s="625"/>
      <c r="CF874" s="625"/>
      <c r="CG874" s="625"/>
      <c r="CH874" s="625"/>
      <c r="CI874" s="625"/>
      <c r="CJ874" s="625"/>
      <c r="CK874" s="625"/>
      <c r="CL874" s="625"/>
      <c r="CM874" s="625"/>
      <c r="CN874" s="625"/>
      <c r="CO874" s="625"/>
      <c r="CP874" s="625"/>
      <c r="CQ874" s="625"/>
      <c r="CR874" s="625"/>
      <c r="CS874" s="625"/>
      <c r="CT874" s="625"/>
      <c r="CU874" s="625"/>
      <c r="CV874" s="625"/>
      <c r="CW874" s="625"/>
      <c r="CX874" s="625"/>
      <c r="CY874" s="625"/>
      <c r="CZ874" s="625"/>
      <c r="DA874" s="625"/>
      <c r="DB874" s="625"/>
      <c r="DC874" s="625"/>
      <c r="DD874" s="625"/>
      <c r="DE874" s="625"/>
      <c r="DF874" s="625"/>
      <c r="DG874" s="625"/>
      <c r="DH874" s="625"/>
      <c r="DI874" s="625"/>
      <c r="DJ874" s="625"/>
      <c r="DK874" s="625"/>
      <c r="DL874" s="625"/>
      <c r="DM874" s="625"/>
      <c r="DN874" s="625"/>
    </row>
    <row r="875" spans="1:118" s="475" customFormat="1">
      <c r="A875" s="546"/>
      <c r="B875" s="663"/>
      <c r="C875" s="546"/>
      <c r="D875" s="506"/>
      <c r="E875" s="506"/>
      <c r="F875" s="506"/>
      <c r="G875" s="506"/>
      <c r="H875" s="506"/>
      <c r="I875" s="506"/>
      <c r="J875" s="506"/>
      <c r="K875" s="506"/>
      <c r="L875" s="506"/>
      <c r="M875" s="506"/>
      <c r="N875" s="506"/>
      <c r="O875" s="506"/>
      <c r="P875" s="1230"/>
      <c r="Q875" s="506"/>
      <c r="R875" s="506"/>
      <c r="S875" s="506"/>
      <c r="T875" s="506"/>
      <c r="U875" s="506"/>
      <c r="V875" s="506"/>
      <c r="W875" s="506"/>
      <c r="X875" s="506"/>
      <c r="Y875" s="506"/>
      <c r="Z875" s="506"/>
      <c r="AA875" s="506"/>
      <c r="AB875" s="506"/>
      <c r="AC875" s="506"/>
      <c r="AD875" s="506"/>
      <c r="AE875" s="506"/>
      <c r="AF875" s="506"/>
      <c r="AG875" s="506"/>
      <c r="AH875" s="506"/>
      <c r="AI875" s="1251"/>
      <c r="AJ875" s="625"/>
      <c r="AK875" s="625"/>
      <c r="AL875" s="625"/>
      <c r="AM875" s="625"/>
      <c r="AN875" s="625"/>
      <c r="AO875" s="625"/>
      <c r="AP875" s="625"/>
      <c r="AQ875" s="625"/>
      <c r="AR875" s="625"/>
      <c r="AS875" s="625"/>
      <c r="AT875" s="625"/>
      <c r="AU875" s="625"/>
      <c r="AV875" s="625"/>
      <c r="AW875" s="625"/>
      <c r="AX875" s="625"/>
      <c r="AY875" s="625"/>
      <c r="AZ875" s="625"/>
      <c r="BA875" s="625"/>
      <c r="BB875" s="625"/>
      <c r="BC875" s="625"/>
      <c r="BD875" s="625"/>
      <c r="BE875" s="625"/>
      <c r="BF875" s="625"/>
      <c r="BG875" s="625"/>
      <c r="BH875" s="625"/>
      <c r="BI875" s="625"/>
      <c r="BJ875" s="625"/>
      <c r="BK875" s="625"/>
      <c r="BL875" s="625"/>
      <c r="BM875" s="625"/>
      <c r="BN875" s="625"/>
      <c r="BO875" s="625"/>
      <c r="BP875" s="625"/>
      <c r="BQ875" s="625"/>
      <c r="BR875" s="625"/>
      <c r="BS875" s="625"/>
      <c r="BT875" s="625"/>
      <c r="BU875" s="625"/>
      <c r="BV875" s="625"/>
      <c r="BW875" s="625"/>
      <c r="BX875" s="625"/>
      <c r="BY875" s="625"/>
      <c r="BZ875" s="625"/>
      <c r="CA875" s="625"/>
      <c r="CB875" s="625"/>
      <c r="CC875" s="625"/>
      <c r="CD875" s="625"/>
      <c r="CE875" s="625"/>
      <c r="CF875" s="625"/>
      <c r="CG875" s="625"/>
      <c r="CH875" s="625"/>
      <c r="CI875" s="625"/>
      <c r="CJ875" s="625"/>
      <c r="CK875" s="625"/>
      <c r="CL875" s="625"/>
      <c r="CM875" s="625"/>
      <c r="CN875" s="625"/>
      <c r="CO875" s="625"/>
      <c r="CP875" s="625"/>
      <c r="CQ875" s="625"/>
      <c r="CR875" s="625"/>
      <c r="CS875" s="625"/>
      <c r="CT875" s="625"/>
      <c r="CU875" s="625"/>
      <c r="CV875" s="625"/>
      <c r="CW875" s="625"/>
      <c r="CX875" s="625"/>
      <c r="CY875" s="625"/>
      <c r="CZ875" s="625"/>
      <c r="DA875" s="625"/>
      <c r="DB875" s="625"/>
      <c r="DC875" s="625"/>
      <c r="DD875" s="625"/>
      <c r="DE875" s="625"/>
      <c r="DF875" s="625"/>
      <c r="DG875" s="625"/>
      <c r="DH875" s="625"/>
      <c r="DI875" s="625"/>
      <c r="DJ875" s="625"/>
      <c r="DK875" s="625"/>
      <c r="DL875" s="625"/>
      <c r="DM875" s="625"/>
      <c r="DN875" s="625"/>
    </row>
    <row r="876" spans="1:118" s="475" customFormat="1">
      <c r="A876" s="546"/>
      <c r="B876" s="663"/>
      <c r="C876" s="546"/>
      <c r="D876" s="506"/>
      <c r="E876" s="506"/>
      <c r="F876" s="506"/>
      <c r="G876" s="506"/>
      <c r="H876" s="506"/>
      <c r="I876" s="506"/>
      <c r="J876" s="506"/>
      <c r="K876" s="506"/>
      <c r="L876" s="506"/>
      <c r="M876" s="506"/>
      <c r="N876" s="506"/>
      <c r="O876" s="506"/>
      <c r="P876" s="1230"/>
      <c r="Q876" s="506"/>
      <c r="R876" s="506"/>
      <c r="S876" s="506"/>
      <c r="T876" s="506"/>
      <c r="U876" s="506"/>
      <c r="V876" s="506"/>
      <c r="W876" s="506"/>
      <c r="X876" s="506"/>
      <c r="Y876" s="506"/>
      <c r="Z876" s="506"/>
      <c r="AA876" s="506"/>
      <c r="AB876" s="506"/>
      <c r="AC876" s="506"/>
      <c r="AD876" s="506"/>
      <c r="AE876" s="506"/>
      <c r="AF876" s="506"/>
      <c r="AG876" s="506"/>
      <c r="AH876" s="506"/>
      <c r="AI876" s="1251"/>
      <c r="AJ876" s="625"/>
      <c r="AK876" s="625"/>
      <c r="AL876" s="625"/>
      <c r="AM876" s="625"/>
      <c r="AN876" s="625"/>
      <c r="AO876" s="625"/>
      <c r="AP876" s="625"/>
      <c r="AQ876" s="625"/>
      <c r="AR876" s="625"/>
      <c r="AS876" s="625"/>
      <c r="AT876" s="625"/>
      <c r="AU876" s="625"/>
      <c r="AV876" s="625"/>
      <c r="AW876" s="625"/>
      <c r="AX876" s="625"/>
      <c r="AY876" s="625"/>
      <c r="AZ876" s="625"/>
      <c r="BA876" s="625"/>
      <c r="BB876" s="625"/>
      <c r="BC876" s="625"/>
      <c r="BD876" s="625"/>
      <c r="BE876" s="625"/>
      <c r="BF876" s="625"/>
      <c r="BG876" s="625"/>
      <c r="BH876" s="625"/>
      <c r="BI876" s="625"/>
      <c r="BJ876" s="625"/>
      <c r="BK876" s="625"/>
      <c r="BL876" s="625"/>
      <c r="BM876" s="625"/>
      <c r="BN876" s="625"/>
      <c r="BO876" s="625"/>
      <c r="BP876" s="625"/>
      <c r="BQ876" s="625"/>
      <c r="BR876" s="625"/>
      <c r="BS876" s="625"/>
      <c r="BT876" s="625"/>
      <c r="BU876" s="625"/>
      <c r="BV876" s="625"/>
      <c r="BW876" s="625"/>
      <c r="BX876" s="625"/>
      <c r="BY876" s="625"/>
      <c r="BZ876" s="625"/>
      <c r="CA876" s="625"/>
      <c r="CB876" s="625"/>
      <c r="CC876" s="625"/>
      <c r="CD876" s="625"/>
      <c r="CE876" s="625"/>
      <c r="CF876" s="625"/>
      <c r="CG876" s="625"/>
      <c r="CH876" s="625"/>
      <c r="CI876" s="625"/>
      <c r="CJ876" s="625"/>
      <c r="CK876" s="625"/>
      <c r="CL876" s="625"/>
      <c r="CM876" s="625"/>
      <c r="CN876" s="625"/>
      <c r="CO876" s="625"/>
      <c r="CP876" s="625"/>
      <c r="CQ876" s="625"/>
      <c r="CR876" s="625"/>
      <c r="CS876" s="625"/>
      <c r="CT876" s="625"/>
      <c r="CU876" s="625"/>
      <c r="CV876" s="625"/>
      <c r="CW876" s="625"/>
      <c r="CX876" s="625"/>
      <c r="CY876" s="625"/>
      <c r="CZ876" s="625"/>
      <c r="DA876" s="625"/>
      <c r="DB876" s="625"/>
      <c r="DC876" s="625"/>
      <c r="DD876" s="625"/>
      <c r="DE876" s="625"/>
      <c r="DF876" s="625"/>
      <c r="DG876" s="625"/>
      <c r="DH876" s="625"/>
      <c r="DI876" s="625"/>
      <c r="DJ876" s="625"/>
      <c r="DK876" s="625"/>
      <c r="DL876" s="625"/>
      <c r="DM876" s="625"/>
      <c r="DN876" s="625"/>
    </row>
    <row r="877" spans="1:118" s="475" customFormat="1">
      <c r="A877" s="546"/>
      <c r="B877" s="663"/>
      <c r="C877" s="546"/>
      <c r="D877" s="506"/>
      <c r="E877" s="506"/>
      <c r="F877" s="506"/>
      <c r="G877" s="506"/>
      <c r="H877" s="506"/>
      <c r="I877" s="506"/>
      <c r="J877" s="506"/>
      <c r="K877" s="506"/>
      <c r="L877" s="506"/>
      <c r="M877" s="506"/>
      <c r="N877" s="506"/>
      <c r="O877" s="506"/>
      <c r="P877" s="1230"/>
      <c r="Q877" s="506"/>
      <c r="R877" s="506"/>
      <c r="S877" s="506"/>
      <c r="T877" s="506"/>
      <c r="U877" s="506"/>
      <c r="V877" s="506"/>
      <c r="W877" s="506"/>
      <c r="X877" s="506"/>
      <c r="Y877" s="506"/>
      <c r="Z877" s="506"/>
      <c r="AA877" s="506"/>
      <c r="AB877" s="506"/>
      <c r="AC877" s="506"/>
      <c r="AD877" s="506"/>
      <c r="AE877" s="506"/>
      <c r="AF877" s="506"/>
      <c r="AG877" s="506"/>
      <c r="AH877" s="506"/>
      <c r="AI877" s="1251"/>
      <c r="AJ877" s="625"/>
      <c r="AK877" s="625"/>
      <c r="AL877" s="625"/>
      <c r="AM877" s="625"/>
      <c r="AN877" s="625"/>
      <c r="AO877" s="625"/>
      <c r="AP877" s="625"/>
      <c r="AQ877" s="625"/>
      <c r="AR877" s="625"/>
      <c r="AS877" s="625"/>
      <c r="AT877" s="625"/>
      <c r="AU877" s="625"/>
      <c r="AV877" s="625"/>
      <c r="AW877" s="625"/>
      <c r="AX877" s="625"/>
      <c r="AY877" s="625"/>
      <c r="AZ877" s="625"/>
      <c r="BA877" s="625"/>
      <c r="BB877" s="625"/>
      <c r="BC877" s="625"/>
      <c r="BD877" s="625"/>
      <c r="BE877" s="625"/>
      <c r="BF877" s="625"/>
      <c r="BG877" s="625"/>
      <c r="BH877" s="625"/>
      <c r="BI877" s="625"/>
      <c r="BJ877" s="625"/>
      <c r="BK877" s="625"/>
      <c r="BL877" s="625"/>
      <c r="BM877" s="625"/>
      <c r="BN877" s="625"/>
      <c r="BO877" s="625"/>
      <c r="BP877" s="625"/>
      <c r="BQ877" s="625"/>
      <c r="BR877" s="625"/>
      <c r="BS877" s="625"/>
      <c r="BT877" s="625"/>
      <c r="BU877" s="625"/>
      <c r="BV877" s="625"/>
      <c r="BW877" s="625"/>
      <c r="BX877" s="625"/>
      <c r="BY877" s="625"/>
      <c r="BZ877" s="625"/>
      <c r="CA877" s="625"/>
      <c r="CB877" s="625"/>
      <c r="CC877" s="625"/>
      <c r="CD877" s="625"/>
      <c r="CE877" s="625"/>
      <c r="CF877" s="625"/>
      <c r="CG877" s="625"/>
      <c r="CH877" s="625"/>
      <c r="CI877" s="625"/>
      <c r="CJ877" s="625"/>
      <c r="CK877" s="625"/>
      <c r="CL877" s="625"/>
      <c r="CM877" s="625"/>
      <c r="CN877" s="625"/>
      <c r="CO877" s="625"/>
      <c r="CP877" s="625"/>
      <c r="CQ877" s="625"/>
      <c r="CR877" s="625"/>
      <c r="CS877" s="625"/>
      <c r="CT877" s="625"/>
      <c r="CU877" s="625"/>
      <c r="CV877" s="625"/>
      <c r="CW877" s="625"/>
      <c r="CX877" s="625"/>
      <c r="CY877" s="625"/>
      <c r="CZ877" s="625"/>
      <c r="DA877" s="625"/>
      <c r="DB877" s="625"/>
      <c r="DC877" s="625"/>
      <c r="DD877" s="625"/>
      <c r="DE877" s="625"/>
      <c r="DF877" s="625"/>
      <c r="DG877" s="625"/>
      <c r="DH877" s="625"/>
      <c r="DI877" s="625"/>
      <c r="DJ877" s="625"/>
      <c r="DK877" s="625"/>
      <c r="DL877" s="625"/>
      <c r="DM877" s="625"/>
      <c r="DN877" s="625"/>
    </row>
    <row r="878" spans="1:118" s="475" customFormat="1">
      <c r="A878" s="546"/>
      <c r="B878" s="663"/>
      <c r="C878" s="546"/>
      <c r="D878" s="506"/>
      <c r="E878" s="506"/>
      <c r="F878" s="506"/>
      <c r="G878" s="506"/>
      <c r="H878" s="506"/>
      <c r="I878" s="506"/>
      <c r="J878" s="506"/>
      <c r="K878" s="506"/>
      <c r="L878" s="506"/>
      <c r="M878" s="506"/>
      <c r="N878" s="506"/>
      <c r="O878" s="506"/>
      <c r="P878" s="1230"/>
      <c r="Q878" s="506"/>
      <c r="R878" s="506"/>
      <c r="S878" s="506"/>
      <c r="T878" s="506"/>
      <c r="U878" s="506"/>
      <c r="V878" s="506"/>
      <c r="W878" s="506"/>
      <c r="X878" s="506"/>
      <c r="Y878" s="506"/>
      <c r="Z878" s="506"/>
      <c r="AA878" s="506"/>
      <c r="AB878" s="506"/>
      <c r="AC878" s="506"/>
      <c r="AD878" s="506"/>
      <c r="AE878" s="506"/>
      <c r="AF878" s="506"/>
      <c r="AG878" s="506"/>
      <c r="AH878" s="506"/>
      <c r="AI878" s="1251"/>
      <c r="AJ878" s="625"/>
      <c r="AK878" s="625"/>
      <c r="AL878" s="625"/>
      <c r="AM878" s="625"/>
      <c r="AN878" s="625"/>
      <c r="AO878" s="625"/>
      <c r="AP878" s="625"/>
      <c r="AQ878" s="625"/>
      <c r="AR878" s="625"/>
      <c r="AS878" s="625"/>
      <c r="AT878" s="625"/>
      <c r="AU878" s="625"/>
      <c r="AV878" s="625"/>
      <c r="AW878" s="625"/>
      <c r="AX878" s="625"/>
      <c r="AY878" s="625"/>
      <c r="AZ878" s="625"/>
      <c r="BA878" s="625"/>
      <c r="BB878" s="625"/>
      <c r="BC878" s="625"/>
      <c r="BD878" s="625"/>
      <c r="BE878" s="625"/>
      <c r="BF878" s="625"/>
      <c r="BG878" s="625"/>
      <c r="BH878" s="625"/>
      <c r="BI878" s="625"/>
      <c r="BJ878" s="625"/>
      <c r="BK878" s="625"/>
      <c r="BL878" s="625"/>
      <c r="BM878" s="625"/>
      <c r="BN878" s="625"/>
      <c r="BO878" s="625"/>
      <c r="BP878" s="625"/>
      <c r="BQ878" s="625"/>
      <c r="BR878" s="625"/>
      <c r="BS878" s="625"/>
      <c r="BT878" s="625"/>
      <c r="BU878" s="625"/>
      <c r="BV878" s="625"/>
      <c r="BW878" s="625"/>
      <c r="BX878" s="625"/>
      <c r="BY878" s="625"/>
      <c r="BZ878" s="625"/>
      <c r="CA878" s="625"/>
      <c r="CB878" s="625"/>
      <c r="CC878" s="625"/>
      <c r="CD878" s="625"/>
      <c r="CE878" s="625"/>
      <c r="CF878" s="625"/>
      <c r="CG878" s="625"/>
      <c r="CH878" s="625"/>
      <c r="CI878" s="625"/>
      <c r="CJ878" s="625"/>
      <c r="CK878" s="625"/>
      <c r="CL878" s="625"/>
      <c r="CM878" s="625"/>
      <c r="CN878" s="625"/>
      <c r="CO878" s="625"/>
      <c r="CP878" s="625"/>
      <c r="CQ878" s="625"/>
      <c r="CR878" s="625"/>
      <c r="CS878" s="625"/>
      <c r="CT878" s="625"/>
      <c r="CU878" s="625"/>
      <c r="CV878" s="625"/>
      <c r="CW878" s="625"/>
      <c r="CX878" s="625"/>
      <c r="CY878" s="625"/>
      <c r="CZ878" s="625"/>
      <c r="DA878" s="625"/>
      <c r="DB878" s="625"/>
      <c r="DC878" s="625"/>
      <c r="DD878" s="625"/>
      <c r="DE878" s="625"/>
      <c r="DF878" s="625"/>
      <c r="DG878" s="625"/>
      <c r="DH878" s="625"/>
      <c r="DI878" s="625"/>
      <c r="DJ878" s="625"/>
      <c r="DK878" s="625"/>
      <c r="DL878" s="625"/>
      <c r="DM878" s="625"/>
      <c r="DN878" s="625"/>
    </row>
    <row r="879" spans="1:118" s="475" customFormat="1">
      <c r="A879" s="546"/>
      <c r="B879" s="663"/>
      <c r="C879" s="546"/>
      <c r="D879" s="506"/>
      <c r="E879" s="506"/>
      <c r="F879" s="506"/>
      <c r="G879" s="506"/>
      <c r="H879" s="506"/>
      <c r="I879" s="506"/>
      <c r="J879" s="506"/>
      <c r="K879" s="506"/>
      <c r="L879" s="506"/>
      <c r="M879" s="506"/>
      <c r="N879" s="506"/>
      <c r="O879" s="506"/>
      <c r="P879" s="1230"/>
      <c r="Q879" s="506"/>
      <c r="R879" s="506"/>
      <c r="S879" s="506"/>
      <c r="T879" s="506"/>
      <c r="U879" s="506"/>
      <c r="V879" s="506"/>
      <c r="W879" s="506"/>
      <c r="X879" s="506"/>
      <c r="Y879" s="506"/>
      <c r="Z879" s="506"/>
      <c r="AA879" s="506"/>
      <c r="AB879" s="506"/>
      <c r="AC879" s="506"/>
      <c r="AD879" s="506"/>
      <c r="AE879" s="506"/>
      <c r="AF879" s="506"/>
      <c r="AG879" s="506"/>
      <c r="AH879" s="506"/>
      <c r="AI879" s="1251"/>
      <c r="AJ879" s="625"/>
      <c r="AK879" s="625"/>
      <c r="AL879" s="625"/>
      <c r="AM879" s="625"/>
      <c r="AN879" s="625"/>
      <c r="AO879" s="625"/>
      <c r="AP879" s="625"/>
      <c r="AQ879" s="625"/>
      <c r="AR879" s="625"/>
      <c r="AS879" s="625"/>
      <c r="AT879" s="625"/>
      <c r="AU879" s="625"/>
      <c r="AV879" s="625"/>
      <c r="AW879" s="625"/>
      <c r="AX879" s="625"/>
      <c r="AY879" s="625"/>
      <c r="AZ879" s="625"/>
      <c r="BA879" s="625"/>
      <c r="BB879" s="625"/>
      <c r="BC879" s="625"/>
      <c r="BD879" s="625"/>
      <c r="BE879" s="625"/>
      <c r="BF879" s="625"/>
      <c r="BG879" s="625"/>
      <c r="BH879" s="625"/>
      <c r="BI879" s="625"/>
      <c r="BJ879" s="625"/>
      <c r="BK879" s="625"/>
      <c r="BL879" s="625"/>
      <c r="BM879" s="625"/>
      <c r="BN879" s="625"/>
      <c r="BO879" s="625"/>
      <c r="BP879" s="625"/>
      <c r="BQ879" s="625"/>
      <c r="BR879" s="625"/>
      <c r="BS879" s="625"/>
      <c r="BT879" s="625"/>
      <c r="BU879" s="625"/>
      <c r="BV879" s="625"/>
      <c r="BW879" s="625"/>
      <c r="BX879" s="625"/>
      <c r="BY879" s="625"/>
      <c r="BZ879" s="625"/>
      <c r="CA879" s="625"/>
      <c r="CB879" s="625"/>
      <c r="CC879" s="625"/>
      <c r="CD879" s="625"/>
      <c r="CE879" s="625"/>
      <c r="CF879" s="625"/>
      <c r="CG879" s="625"/>
      <c r="CH879" s="625"/>
      <c r="CI879" s="625"/>
      <c r="CJ879" s="625"/>
      <c r="CK879" s="625"/>
      <c r="CL879" s="625"/>
      <c r="CM879" s="625"/>
      <c r="CN879" s="625"/>
      <c r="CO879" s="625"/>
      <c r="CP879" s="625"/>
      <c r="CQ879" s="625"/>
      <c r="CR879" s="625"/>
      <c r="CS879" s="625"/>
      <c r="CT879" s="625"/>
      <c r="CU879" s="625"/>
      <c r="CV879" s="625"/>
      <c r="CW879" s="625"/>
      <c r="CX879" s="625"/>
      <c r="CY879" s="625"/>
      <c r="CZ879" s="625"/>
      <c r="DA879" s="625"/>
      <c r="DB879" s="625"/>
      <c r="DC879" s="625"/>
      <c r="DD879" s="625"/>
      <c r="DE879" s="625"/>
      <c r="DF879" s="625"/>
      <c r="DG879" s="625"/>
      <c r="DH879" s="625"/>
      <c r="DI879" s="625"/>
      <c r="DJ879" s="625"/>
      <c r="DK879" s="625"/>
      <c r="DL879" s="625"/>
      <c r="DM879" s="625"/>
      <c r="DN879" s="625"/>
    </row>
    <row r="880" spans="1:118" s="475" customFormat="1">
      <c r="A880" s="546"/>
      <c r="B880" s="663"/>
      <c r="C880" s="546"/>
      <c r="D880" s="506"/>
      <c r="E880" s="506"/>
      <c r="F880" s="506"/>
      <c r="G880" s="506"/>
      <c r="H880" s="506"/>
      <c r="I880" s="506"/>
      <c r="J880" s="506"/>
      <c r="K880" s="506"/>
      <c r="L880" s="506"/>
      <c r="M880" s="506"/>
      <c r="N880" s="506"/>
      <c r="O880" s="506"/>
      <c r="P880" s="1230"/>
      <c r="Q880" s="506"/>
      <c r="R880" s="506"/>
      <c r="S880" s="506"/>
      <c r="T880" s="506"/>
      <c r="U880" s="506"/>
      <c r="V880" s="506"/>
      <c r="W880" s="506"/>
      <c r="X880" s="506"/>
      <c r="Y880" s="506"/>
      <c r="Z880" s="506"/>
      <c r="AA880" s="506"/>
      <c r="AB880" s="506"/>
      <c r="AC880" s="506"/>
      <c r="AD880" s="506"/>
      <c r="AE880" s="506"/>
      <c r="AF880" s="506"/>
      <c r="AG880" s="506"/>
      <c r="AH880" s="506"/>
      <c r="AI880" s="1251"/>
      <c r="AJ880" s="625"/>
      <c r="AK880" s="625"/>
      <c r="AL880" s="625"/>
      <c r="AM880" s="625"/>
      <c r="AN880" s="625"/>
      <c r="AO880" s="625"/>
      <c r="AP880" s="625"/>
      <c r="AQ880" s="625"/>
      <c r="AR880" s="625"/>
      <c r="AS880" s="625"/>
      <c r="AT880" s="625"/>
      <c r="AU880" s="625"/>
      <c r="AV880" s="625"/>
      <c r="AW880" s="625"/>
      <c r="AX880" s="625"/>
      <c r="AY880" s="625"/>
      <c r="AZ880" s="625"/>
      <c r="BA880" s="625"/>
      <c r="BB880" s="625"/>
      <c r="BC880" s="625"/>
      <c r="BD880" s="625"/>
      <c r="BE880" s="625"/>
      <c r="BF880" s="625"/>
      <c r="BG880" s="625"/>
      <c r="BH880" s="625"/>
      <c r="BI880" s="625"/>
      <c r="BJ880" s="625"/>
      <c r="BK880" s="625"/>
      <c r="BL880" s="625"/>
      <c r="BM880" s="625"/>
      <c r="BN880" s="625"/>
      <c r="BO880" s="625"/>
      <c r="BP880" s="625"/>
      <c r="BQ880" s="625"/>
      <c r="BR880" s="625"/>
      <c r="BS880" s="625"/>
      <c r="BT880" s="625"/>
      <c r="BU880" s="625"/>
      <c r="BV880" s="625"/>
      <c r="BW880" s="625"/>
      <c r="BX880" s="625"/>
      <c r="BY880" s="625"/>
      <c r="BZ880" s="625"/>
      <c r="CA880" s="625"/>
      <c r="CB880" s="625"/>
      <c r="CC880" s="625"/>
      <c r="CD880" s="625"/>
      <c r="CE880" s="625"/>
      <c r="CF880" s="625"/>
      <c r="CG880" s="625"/>
      <c r="CH880" s="625"/>
      <c r="CI880" s="625"/>
      <c r="CJ880" s="625"/>
      <c r="CK880" s="625"/>
      <c r="CL880" s="625"/>
      <c r="CM880" s="625"/>
      <c r="CN880" s="625"/>
      <c r="CO880" s="625"/>
      <c r="CP880" s="625"/>
      <c r="CQ880" s="625"/>
      <c r="CR880" s="625"/>
      <c r="CS880" s="625"/>
      <c r="CT880" s="625"/>
      <c r="CU880" s="625"/>
      <c r="CV880" s="625"/>
      <c r="CW880" s="625"/>
      <c r="CX880" s="625"/>
      <c r="CY880" s="625"/>
      <c r="CZ880" s="625"/>
      <c r="DA880" s="625"/>
      <c r="DB880" s="625"/>
      <c r="DC880" s="625"/>
      <c r="DD880" s="625"/>
      <c r="DE880" s="625"/>
      <c r="DF880" s="625"/>
      <c r="DG880" s="625"/>
      <c r="DH880" s="625"/>
      <c r="DI880" s="625"/>
      <c r="DJ880" s="625"/>
      <c r="DK880" s="625"/>
      <c r="DL880" s="625"/>
      <c r="DM880" s="625"/>
      <c r="DN880" s="625"/>
    </row>
    <row r="881" spans="1:118" s="475" customFormat="1">
      <c r="A881" s="546"/>
      <c r="B881" s="663"/>
      <c r="C881" s="546"/>
      <c r="D881" s="506"/>
      <c r="E881" s="506"/>
      <c r="F881" s="506"/>
      <c r="G881" s="506"/>
      <c r="H881" s="506"/>
      <c r="I881" s="506"/>
      <c r="J881" s="506"/>
      <c r="K881" s="506"/>
      <c r="L881" s="506"/>
      <c r="M881" s="506"/>
      <c r="N881" s="506"/>
      <c r="O881" s="506"/>
      <c r="P881" s="1230"/>
      <c r="Q881" s="506"/>
      <c r="R881" s="506"/>
      <c r="S881" s="506"/>
      <c r="T881" s="506"/>
      <c r="U881" s="506"/>
      <c r="V881" s="506"/>
      <c r="W881" s="506"/>
      <c r="X881" s="506"/>
      <c r="Y881" s="506"/>
      <c r="Z881" s="506"/>
      <c r="AA881" s="506"/>
      <c r="AB881" s="506"/>
      <c r="AC881" s="506"/>
      <c r="AD881" s="506"/>
      <c r="AE881" s="506"/>
      <c r="AF881" s="506"/>
      <c r="AG881" s="506"/>
      <c r="AH881" s="506"/>
      <c r="AI881" s="1251"/>
      <c r="AJ881" s="625"/>
      <c r="AK881" s="625"/>
      <c r="AL881" s="625"/>
      <c r="AM881" s="625"/>
      <c r="AN881" s="625"/>
      <c r="AO881" s="625"/>
      <c r="AP881" s="625"/>
      <c r="AQ881" s="625"/>
      <c r="AR881" s="625"/>
      <c r="AS881" s="625"/>
      <c r="AT881" s="625"/>
      <c r="AU881" s="625"/>
      <c r="AV881" s="625"/>
      <c r="AW881" s="625"/>
      <c r="AX881" s="625"/>
      <c r="AY881" s="625"/>
      <c r="AZ881" s="625"/>
      <c r="BA881" s="625"/>
      <c r="BB881" s="625"/>
      <c r="BC881" s="625"/>
      <c r="BD881" s="625"/>
      <c r="BE881" s="625"/>
      <c r="BF881" s="625"/>
      <c r="BG881" s="625"/>
      <c r="BH881" s="625"/>
      <c r="BI881" s="625"/>
      <c r="BJ881" s="625"/>
      <c r="BK881" s="625"/>
      <c r="BL881" s="625"/>
      <c r="BM881" s="625"/>
      <c r="BN881" s="625"/>
      <c r="BO881" s="625"/>
      <c r="BP881" s="625"/>
      <c r="BQ881" s="625"/>
      <c r="BR881" s="625"/>
      <c r="BS881" s="625"/>
      <c r="BT881" s="625"/>
      <c r="BU881" s="625"/>
      <c r="BV881" s="625"/>
      <c r="BW881" s="625"/>
      <c r="BX881" s="625"/>
      <c r="BY881" s="625"/>
      <c r="BZ881" s="625"/>
      <c r="CA881" s="625"/>
      <c r="CB881" s="625"/>
      <c r="CC881" s="625"/>
      <c r="CD881" s="625"/>
      <c r="CE881" s="625"/>
      <c r="CF881" s="625"/>
      <c r="CG881" s="625"/>
      <c r="CH881" s="625"/>
      <c r="CI881" s="625"/>
      <c r="CJ881" s="625"/>
      <c r="CK881" s="625"/>
      <c r="CL881" s="625"/>
      <c r="CM881" s="625"/>
      <c r="CN881" s="625"/>
      <c r="CO881" s="625"/>
      <c r="CP881" s="625"/>
      <c r="CQ881" s="625"/>
      <c r="CR881" s="625"/>
      <c r="CS881" s="625"/>
      <c r="CT881" s="625"/>
      <c r="CU881" s="625"/>
      <c r="CV881" s="625"/>
      <c r="CW881" s="625"/>
      <c r="CX881" s="625"/>
      <c r="CY881" s="625"/>
      <c r="CZ881" s="625"/>
      <c r="DA881" s="625"/>
      <c r="DB881" s="625"/>
      <c r="DC881" s="625"/>
      <c r="DD881" s="625"/>
      <c r="DE881" s="625"/>
      <c r="DF881" s="625"/>
      <c r="DG881" s="625"/>
      <c r="DH881" s="625"/>
      <c r="DI881" s="625"/>
      <c r="DJ881" s="625"/>
      <c r="DK881" s="625"/>
      <c r="DL881" s="625"/>
      <c r="DM881" s="625"/>
      <c r="DN881" s="625"/>
    </row>
    <row r="882" spans="1:118" s="475" customFormat="1">
      <c r="A882" s="546"/>
      <c r="B882" s="663"/>
      <c r="C882" s="546"/>
      <c r="D882" s="506"/>
      <c r="E882" s="506"/>
      <c r="F882" s="506"/>
      <c r="G882" s="506"/>
      <c r="H882" s="506"/>
      <c r="I882" s="506"/>
      <c r="J882" s="506"/>
      <c r="K882" s="506"/>
      <c r="L882" s="506"/>
      <c r="M882" s="506"/>
      <c r="N882" s="506"/>
      <c r="O882" s="506"/>
      <c r="P882" s="1230"/>
      <c r="Q882" s="506"/>
      <c r="R882" s="506"/>
      <c r="S882" s="506"/>
      <c r="T882" s="506"/>
      <c r="U882" s="506"/>
      <c r="V882" s="506"/>
      <c r="W882" s="506"/>
      <c r="X882" s="506"/>
      <c r="Y882" s="506"/>
      <c r="Z882" s="506"/>
      <c r="AA882" s="506"/>
      <c r="AB882" s="506"/>
      <c r="AC882" s="506"/>
      <c r="AD882" s="506"/>
      <c r="AE882" s="506"/>
      <c r="AF882" s="506"/>
      <c r="AG882" s="506"/>
      <c r="AH882" s="506"/>
      <c r="AI882" s="1251"/>
      <c r="AJ882" s="625"/>
      <c r="AK882" s="625"/>
      <c r="AL882" s="625"/>
      <c r="AM882" s="625"/>
      <c r="AN882" s="625"/>
      <c r="AO882" s="625"/>
      <c r="AP882" s="625"/>
      <c r="AQ882" s="625"/>
      <c r="AR882" s="625"/>
      <c r="AS882" s="625"/>
      <c r="AT882" s="625"/>
      <c r="AU882" s="625"/>
      <c r="AV882" s="625"/>
      <c r="AW882" s="625"/>
      <c r="AX882" s="625"/>
      <c r="AY882" s="625"/>
      <c r="AZ882" s="625"/>
      <c r="BA882" s="625"/>
      <c r="BB882" s="625"/>
      <c r="BC882" s="625"/>
      <c r="BD882" s="625"/>
      <c r="BE882" s="625"/>
      <c r="BF882" s="625"/>
      <c r="BG882" s="625"/>
      <c r="BH882" s="625"/>
      <c r="BI882" s="625"/>
      <c r="BJ882" s="625"/>
      <c r="BK882" s="625"/>
      <c r="BL882" s="625"/>
      <c r="BM882" s="625"/>
      <c r="BN882" s="625"/>
      <c r="BO882" s="625"/>
      <c r="BP882" s="625"/>
      <c r="BQ882" s="625"/>
      <c r="BR882" s="625"/>
      <c r="BS882" s="625"/>
      <c r="BT882" s="625"/>
      <c r="BU882" s="625"/>
      <c r="BV882" s="625"/>
      <c r="BW882" s="625"/>
      <c r="BX882" s="625"/>
      <c r="BY882" s="625"/>
      <c r="BZ882" s="625"/>
      <c r="CA882" s="625"/>
      <c r="CB882" s="625"/>
      <c r="CC882" s="625"/>
      <c r="CD882" s="625"/>
      <c r="CE882" s="625"/>
      <c r="CF882" s="625"/>
      <c r="CG882" s="625"/>
      <c r="CH882" s="625"/>
      <c r="CI882" s="625"/>
      <c r="CJ882" s="625"/>
      <c r="CK882" s="625"/>
      <c r="CL882" s="625"/>
      <c r="CM882" s="625"/>
      <c r="CN882" s="625"/>
      <c r="CO882" s="625"/>
      <c r="CP882" s="625"/>
      <c r="CQ882" s="625"/>
      <c r="CR882" s="625"/>
      <c r="CS882" s="625"/>
      <c r="CT882" s="625"/>
      <c r="CU882" s="625"/>
      <c r="CV882" s="625"/>
      <c r="CW882" s="625"/>
      <c r="CX882" s="625"/>
      <c r="CY882" s="625"/>
      <c r="CZ882" s="625"/>
      <c r="DA882" s="625"/>
      <c r="DB882" s="625"/>
      <c r="DC882" s="625"/>
      <c r="DD882" s="625"/>
      <c r="DE882" s="625"/>
      <c r="DF882" s="625"/>
      <c r="DG882" s="625"/>
      <c r="DH882" s="625"/>
      <c r="DI882" s="625"/>
      <c r="DJ882" s="625"/>
      <c r="DK882" s="625"/>
      <c r="DL882" s="625"/>
      <c r="DM882" s="625"/>
      <c r="DN882" s="625"/>
    </row>
    <row r="883" spans="1:118" s="475" customFormat="1">
      <c r="A883" s="546"/>
      <c r="B883" s="663"/>
      <c r="C883" s="546"/>
      <c r="D883" s="506"/>
      <c r="E883" s="506"/>
      <c r="F883" s="506"/>
      <c r="G883" s="506"/>
      <c r="H883" s="506"/>
      <c r="I883" s="506"/>
      <c r="J883" s="506"/>
      <c r="K883" s="506"/>
      <c r="L883" s="506"/>
      <c r="M883" s="506"/>
      <c r="N883" s="506"/>
      <c r="O883" s="506"/>
      <c r="P883" s="1230"/>
      <c r="Q883" s="506"/>
      <c r="R883" s="506"/>
      <c r="S883" s="506"/>
      <c r="T883" s="506"/>
      <c r="U883" s="506"/>
      <c r="V883" s="506"/>
      <c r="W883" s="506"/>
      <c r="X883" s="506"/>
      <c r="Y883" s="506"/>
      <c r="Z883" s="506"/>
      <c r="AA883" s="506"/>
      <c r="AB883" s="506"/>
      <c r="AC883" s="506"/>
      <c r="AD883" s="506"/>
      <c r="AE883" s="506"/>
      <c r="AF883" s="506"/>
      <c r="AG883" s="506"/>
      <c r="AH883" s="506"/>
      <c r="AI883" s="1251"/>
      <c r="AJ883" s="625"/>
      <c r="AK883" s="625"/>
      <c r="AL883" s="625"/>
      <c r="AM883" s="625"/>
      <c r="AN883" s="625"/>
      <c r="AO883" s="625"/>
      <c r="AP883" s="625"/>
      <c r="AQ883" s="625"/>
      <c r="AR883" s="625"/>
      <c r="AS883" s="625"/>
      <c r="AT883" s="625"/>
      <c r="AU883" s="625"/>
      <c r="AV883" s="625"/>
      <c r="AW883" s="625"/>
      <c r="AX883" s="625"/>
      <c r="AY883" s="625"/>
      <c r="AZ883" s="625"/>
      <c r="BA883" s="625"/>
      <c r="BB883" s="625"/>
      <c r="BC883" s="625"/>
      <c r="BD883" s="625"/>
      <c r="BE883" s="625"/>
      <c r="BF883" s="625"/>
      <c r="BG883" s="625"/>
      <c r="BH883" s="625"/>
      <c r="BI883" s="625"/>
      <c r="BJ883" s="625"/>
      <c r="BK883" s="625"/>
      <c r="BL883" s="625"/>
      <c r="BM883" s="625"/>
      <c r="BN883" s="625"/>
      <c r="BO883" s="625"/>
      <c r="BP883" s="625"/>
      <c r="BQ883" s="625"/>
      <c r="BR883" s="625"/>
      <c r="BS883" s="625"/>
      <c r="BT883" s="625"/>
      <c r="BU883" s="625"/>
      <c r="BV883" s="625"/>
      <c r="BW883" s="625"/>
      <c r="BX883" s="625"/>
      <c r="BY883" s="625"/>
      <c r="BZ883" s="625"/>
      <c r="CA883" s="625"/>
      <c r="CB883" s="625"/>
      <c r="CC883" s="625"/>
      <c r="CD883" s="625"/>
      <c r="CE883" s="625"/>
      <c r="CF883" s="625"/>
      <c r="CG883" s="625"/>
      <c r="CH883" s="625"/>
      <c r="CI883" s="625"/>
      <c r="CJ883" s="625"/>
      <c r="CK883" s="625"/>
      <c r="CL883" s="625"/>
      <c r="CM883" s="625"/>
      <c r="CN883" s="625"/>
      <c r="CO883" s="625"/>
      <c r="CP883" s="625"/>
      <c r="CQ883" s="625"/>
      <c r="CR883" s="625"/>
      <c r="CS883" s="625"/>
      <c r="CT883" s="625"/>
      <c r="CU883" s="625"/>
      <c r="CV883" s="625"/>
      <c r="CW883" s="625"/>
      <c r="CX883" s="625"/>
      <c r="CY883" s="625"/>
      <c r="CZ883" s="625"/>
      <c r="DA883" s="625"/>
      <c r="DB883" s="625"/>
      <c r="DC883" s="625"/>
      <c r="DD883" s="625"/>
      <c r="DE883" s="625"/>
      <c r="DF883" s="625"/>
      <c r="DG883" s="625"/>
      <c r="DH883" s="625"/>
      <c r="DI883" s="625"/>
      <c r="DJ883" s="625"/>
      <c r="DK883" s="625"/>
      <c r="DL883" s="625"/>
      <c r="DM883" s="625"/>
      <c r="DN883" s="625"/>
    </row>
    <row r="884" spans="1:118" s="475" customFormat="1">
      <c r="A884" s="546"/>
      <c r="B884" s="663"/>
      <c r="C884" s="546"/>
      <c r="D884" s="506"/>
      <c r="E884" s="506"/>
      <c r="F884" s="506"/>
      <c r="G884" s="506"/>
      <c r="H884" s="506"/>
      <c r="I884" s="506"/>
      <c r="J884" s="506"/>
      <c r="K884" s="506"/>
      <c r="L884" s="506"/>
      <c r="M884" s="506"/>
      <c r="N884" s="506"/>
      <c r="O884" s="506"/>
      <c r="P884" s="1230"/>
      <c r="Q884" s="506"/>
      <c r="R884" s="506"/>
      <c r="S884" s="506"/>
      <c r="T884" s="506"/>
      <c r="U884" s="506"/>
      <c r="V884" s="506"/>
      <c r="W884" s="506"/>
      <c r="X884" s="506"/>
      <c r="Y884" s="506"/>
      <c r="Z884" s="506"/>
      <c r="AA884" s="506"/>
      <c r="AB884" s="506"/>
      <c r="AC884" s="506"/>
      <c r="AD884" s="506"/>
      <c r="AE884" s="506"/>
      <c r="AF884" s="506"/>
      <c r="AG884" s="506"/>
      <c r="AH884" s="506"/>
      <c r="AI884" s="1251"/>
      <c r="AJ884" s="625"/>
      <c r="AK884" s="625"/>
      <c r="AL884" s="625"/>
      <c r="AM884" s="625"/>
      <c r="AN884" s="625"/>
      <c r="AO884" s="625"/>
      <c r="AP884" s="625"/>
      <c r="AQ884" s="625"/>
      <c r="AR884" s="625"/>
      <c r="AS884" s="625"/>
      <c r="AT884" s="625"/>
      <c r="AU884" s="625"/>
      <c r="AV884" s="625"/>
      <c r="AW884" s="625"/>
      <c r="AX884" s="625"/>
      <c r="AY884" s="625"/>
      <c r="AZ884" s="625"/>
      <c r="BA884" s="625"/>
      <c r="BB884" s="625"/>
      <c r="BC884" s="625"/>
      <c r="BD884" s="625"/>
      <c r="BE884" s="625"/>
      <c r="BF884" s="625"/>
      <c r="BG884" s="625"/>
      <c r="BH884" s="625"/>
      <c r="BI884" s="625"/>
      <c r="BJ884" s="625"/>
      <c r="BK884" s="625"/>
      <c r="BL884" s="625"/>
      <c r="BM884" s="625"/>
      <c r="BN884" s="625"/>
      <c r="BO884" s="625"/>
      <c r="BP884" s="625"/>
      <c r="BQ884" s="625"/>
      <c r="BR884" s="625"/>
      <c r="BS884" s="625"/>
      <c r="BT884" s="625"/>
      <c r="BU884" s="625"/>
      <c r="BV884" s="625"/>
      <c r="BW884" s="625"/>
      <c r="BX884" s="625"/>
      <c r="BY884" s="625"/>
      <c r="BZ884" s="625"/>
      <c r="CA884" s="625"/>
      <c r="CB884" s="625"/>
      <c r="CC884" s="625"/>
      <c r="CD884" s="625"/>
      <c r="CE884" s="625"/>
      <c r="CF884" s="625"/>
      <c r="CG884" s="625"/>
      <c r="CH884" s="625"/>
      <c r="CI884" s="625"/>
      <c r="CJ884" s="625"/>
      <c r="CK884" s="625"/>
      <c r="CL884" s="625"/>
      <c r="CM884" s="625"/>
      <c r="CN884" s="625"/>
      <c r="CO884" s="625"/>
      <c r="CP884" s="625"/>
      <c r="CQ884" s="625"/>
      <c r="CR884" s="625"/>
      <c r="CS884" s="625"/>
      <c r="CT884" s="625"/>
      <c r="CU884" s="625"/>
      <c r="CV884" s="625"/>
      <c r="CW884" s="625"/>
      <c r="CX884" s="625"/>
      <c r="CY884" s="625"/>
      <c r="CZ884" s="625"/>
      <c r="DA884" s="625"/>
      <c r="DB884" s="625"/>
      <c r="DC884" s="625"/>
      <c r="DD884" s="625"/>
      <c r="DE884" s="625"/>
      <c r="DF884" s="625"/>
      <c r="DG884" s="625"/>
      <c r="DH884" s="625"/>
      <c r="DI884" s="625"/>
      <c r="DJ884" s="625"/>
      <c r="DK884" s="625"/>
      <c r="DL884" s="625"/>
      <c r="DM884" s="625"/>
      <c r="DN884" s="625"/>
    </row>
    <row r="885" spans="1:118" s="475" customFormat="1">
      <c r="A885" s="546"/>
      <c r="B885" s="663"/>
      <c r="C885" s="546"/>
      <c r="D885" s="506"/>
      <c r="E885" s="506"/>
      <c r="F885" s="506"/>
      <c r="G885" s="506"/>
      <c r="H885" s="506"/>
      <c r="I885" s="506"/>
      <c r="J885" s="506"/>
      <c r="K885" s="506"/>
      <c r="L885" s="506"/>
      <c r="M885" s="506"/>
      <c r="N885" s="506"/>
      <c r="O885" s="506"/>
      <c r="P885" s="1230"/>
      <c r="Q885" s="506"/>
      <c r="R885" s="506"/>
      <c r="S885" s="506"/>
      <c r="T885" s="506"/>
      <c r="U885" s="506"/>
      <c r="V885" s="506"/>
      <c r="W885" s="506"/>
      <c r="X885" s="506"/>
      <c r="Y885" s="506"/>
      <c r="Z885" s="506"/>
      <c r="AA885" s="506"/>
      <c r="AB885" s="506"/>
      <c r="AC885" s="506"/>
      <c r="AD885" s="506"/>
      <c r="AE885" s="506"/>
      <c r="AF885" s="506"/>
      <c r="AG885" s="506"/>
      <c r="AH885" s="506"/>
      <c r="AI885" s="1251"/>
      <c r="AJ885" s="625"/>
      <c r="AK885" s="625"/>
      <c r="AL885" s="625"/>
      <c r="AM885" s="625"/>
      <c r="AN885" s="625"/>
      <c r="AO885" s="625"/>
      <c r="AP885" s="625"/>
      <c r="AQ885" s="625"/>
      <c r="AR885" s="625"/>
      <c r="AS885" s="625"/>
      <c r="AT885" s="625"/>
      <c r="AU885" s="625"/>
      <c r="AV885" s="625"/>
      <c r="AW885" s="625"/>
      <c r="AX885" s="625"/>
      <c r="AY885" s="625"/>
      <c r="AZ885" s="625"/>
      <c r="BA885" s="625"/>
      <c r="BB885" s="625"/>
      <c r="BC885" s="625"/>
      <c r="BD885" s="625"/>
      <c r="BE885" s="625"/>
      <c r="BF885" s="625"/>
      <c r="BG885" s="625"/>
      <c r="BH885" s="625"/>
      <c r="BI885" s="625"/>
      <c r="BJ885" s="625"/>
      <c r="BK885" s="625"/>
      <c r="BL885" s="625"/>
      <c r="BM885" s="625"/>
      <c r="BN885" s="625"/>
      <c r="BO885" s="625"/>
      <c r="BP885" s="625"/>
      <c r="BQ885" s="625"/>
      <c r="BR885" s="625"/>
      <c r="BS885" s="625"/>
      <c r="BT885" s="625"/>
      <c r="BU885" s="625"/>
      <c r="BV885" s="625"/>
      <c r="BW885" s="625"/>
      <c r="BX885" s="625"/>
      <c r="BY885" s="625"/>
      <c r="BZ885" s="625"/>
      <c r="CA885" s="625"/>
      <c r="CB885" s="625"/>
      <c r="CC885" s="625"/>
      <c r="CD885" s="625"/>
      <c r="CE885" s="625"/>
      <c r="CF885" s="625"/>
      <c r="CG885" s="625"/>
      <c r="CH885" s="625"/>
      <c r="CI885" s="625"/>
      <c r="CJ885" s="625"/>
      <c r="CK885" s="625"/>
      <c r="CL885" s="625"/>
      <c r="CM885" s="625"/>
      <c r="CN885" s="625"/>
      <c r="CO885" s="625"/>
      <c r="CP885" s="625"/>
      <c r="CQ885" s="625"/>
      <c r="CR885" s="625"/>
      <c r="CS885" s="625"/>
      <c r="CT885" s="625"/>
      <c r="CU885" s="625"/>
      <c r="CV885" s="625"/>
      <c r="CW885" s="625"/>
      <c r="CX885" s="625"/>
      <c r="CY885" s="625"/>
      <c r="CZ885" s="625"/>
      <c r="DA885" s="625"/>
      <c r="DB885" s="625"/>
      <c r="DC885" s="625"/>
      <c r="DD885" s="625"/>
      <c r="DE885" s="625"/>
      <c r="DF885" s="625"/>
      <c r="DG885" s="625"/>
      <c r="DH885" s="625"/>
      <c r="DI885" s="625"/>
      <c r="DJ885" s="625"/>
      <c r="DK885" s="625"/>
      <c r="DL885" s="625"/>
      <c r="DM885" s="625"/>
      <c r="DN885" s="625"/>
    </row>
    <row r="886" spans="1:118" s="475" customFormat="1">
      <c r="A886" s="546"/>
      <c r="B886" s="663"/>
      <c r="C886" s="546"/>
      <c r="D886" s="506"/>
      <c r="E886" s="506"/>
      <c r="F886" s="506"/>
      <c r="G886" s="506"/>
      <c r="H886" s="506"/>
      <c r="I886" s="506"/>
      <c r="J886" s="506"/>
      <c r="K886" s="506"/>
      <c r="L886" s="506"/>
      <c r="M886" s="506"/>
      <c r="N886" s="506"/>
      <c r="O886" s="506"/>
      <c r="P886" s="1230"/>
      <c r="Q886" s="506"/>
      <c r="R886" s="506"/>
      <c r="S886" s="506"/>
      <c r="T886" s="506"/>
      <c r="U886" s="506"/>
      <c r="V886" s="506"/>
      <c r="W886" s="506"/>
      <c r="X886" s="506"/>
      <c r="Y886" s="506"/>
      <c r="Z886" s="506"/>
      <c r="AA886" s="506"/>
      <c r="AB886" s="506"/>
      <c r="AC886" s="506"/>
      <c r="AD886" s="506"/>
      <c r="AE886" s="506"/>
      <c r="AF886" s="506"/>
      <c r="AG886" s="506"/>
      <c r="AH886" s="506"/>
      <c r="AI886" s="1251"/>
      <c r="AJ886" s="625"/>
      <c r="AK886" s="625"/>
      <c r="AL886" s="625"/>
      <c r="AM886" s="625"/>
      <c r="AN886" s="625"/>
      <c r="AO886" s="625"/>
      <c r="AP886" s="625"/>
      <c r="AQ886" s="625"/>
      <c r="AR886" s="625"/>
      <c r="AS886" s="625"/>
      <c r="AT886" s="625"/>
      <c r="AU886" s="625"/>
      <c r="AV886" s="625"/>
      <c r="AW886" s="625"/>
      <c r="AX886" s="625"/>
      <c r="AY886" s="625"/>
      <c r="AZ886" s="625"/>
      <c r="BA886" s="625"/>
      <c r="BB886" s="625"/>
      <c r="BC886" s="625"/>
      <c r="BD886" s="625"/>
      <c r="BE886" s="625"/>
      <c r="BF886" s="625"/>
      <c r="BG886" s="625"/>
      <c r="BH886" s="625"/>
      <c r="BI886" s="625"/>
      <c r="BJ886" s="625"/>
      <c r="BK886" s="625"/>
      <c r="BL886" s="625"/>
      <c r="BM886" s="625"/>
      <c r="BN886" s="625"/>
      <c r="BO886" s="625"/>
      <c r="BP886" s="625"/>
      <c r="BQ886" s="625"/>
      <c r="BR886" s="625"/>
      <c r="BS886" s="625"/>
      <c r="BT886" s="625"/>
      <c r="BU886" s="625"/>
      <c r="BV886" s="625"/>
      <c r="BW886" s="625"/>
      <c r="BX886" s="625"/>
      <c r="BY886" s="625"/>
      <c r="BZ886" s="625"/>
      <c r="CA886" s="625"/>
      <c r="CB886" s="625"/>
      <c r="CC886" s="625"/>
      <c r="CD886" s="625"/>
      <c r="CE886" s="625"/>
      <c r="CF886" s="625"/>
      <c r="CG886" s="625"/>
      <c r="CH886" s="625"/>
      <c r="CI886" s="625"/>
      <c r="CJ886" s="625"/>
      <c r="CK886" s="625"/>
      <c r="CL886" s="625"/>
      <c r="CM886" s="625"/>
      <c r="CN886" s="625"/>
      <c r="CO886" s="625"/>
      <c r="CP886" s="625"/>
      <c r="CQ886" s="625"/>
      <c r="CR886" s="625"/>
      <c r="CS886" s="625"/>
      <c r="CT886" s="625"/>
      <c r="CU886" s="625"/>
      <c r="CV886" s="625"/>
      <c r="CW886" s="625"/>
      <c r="CX886" s="625"/>
      <c r="CY886" s="625"/>
      <c r="CZ886" s="625"/>
      <c r="DA886" s="625"/>
      <c r="DB886" s="625"/>
      <c r="DC886" s="625"/>
      <c r="DD886" s="625"/>
      <c r="DE886" s="625"/>
      <c r="DF886" s="625"/>
      <c r="DG886" s="625"/>
      <c r="DH886" s="625"/>
      <c r="DI886" s="625"/>
      <c r="DJ886" s="625"/>
      <c r="DK886" s="625"/>
      <c r="DL886" s="625"/>
      <c r="DM886" s="625"/>
      <c r="DN886" s="625"/>
    </row>
    <row r="887" spans="1:118" s="475" customFormat="1">
      <c r="A887" s="546"/>
      <c r="B887" s="663"/>
      <c r="C887" s="546"/>
      <c r="D887" s="506"/>
      <c r="E887" s="506"/>
      <c r="F887" s="506"/>
      <c r="G887" s="506"/>
      <c r="H887" s="506"/>
      <c r="I887" s="506"/>
      <c r="J887" s="506"/>
      <c r="K887" s="506"/>
      <c r="L887" s="506"/>
      <c r="M887" s="506"/>
      <c r="N887" s="506"/>
      <c r="O887" s="506"/>
      <c r="P887" s="1230"/>
      <c r="Q887" s="506"/>
      <c r="R887" s="506"/>
      <c r="S887" s="506"/>
      <c r="T887" s="506"/>
      <c r="U887" s="506"/>
      <c r="V887" s="506"/>
      <c r="W887" s="506"/>
      <c r="X887" s="506"/>
      <c r="Y887" s="506"/>
      <c r="Z887" s="506"/>
      <c r="AA887" s="506"/>
      <c r="AB887" s="506"/>
      <c r="AC887" s="506"/>
      <c r="AD887" s="506"/>
      <c r="AE887" s="506"/>
      <c r="AF887" s="506"/>
      <c r="AG887" s="506"/>
      <c r="AH887" s="506"/>
      <c r="AI887" s="1251"/>
      <c r="AJ887" s="625"/>
      <c r="AK887" s="625"/>
      <c r="AL887" s="625"/>
      <c r="AM887" s="625"/>
      <c r="AN887" s="625"/>
      <c r="AO887" s="625"/>
      <c r="AP887" s="625"/>
      <c r="AQ887" s="625"/>
      <c r="AR887" s="625"/>
      <c r="AS887" s="625"/>
      <c r="AT887" s="625"/>
      <c r="AU887" s="625"/>
      <c r="AV887" s="625"/>
      <c r="AW887" s="625"/>
      <c r="AX887" s="625"/>
      <c r="AY887" s="625"/>
      <c r="AZ887" s="625"/>
      <c r="BA887" s="625"/>
      <c r="BB887" s="625"/>
      <c r="BC887" s="625"/>
      <c r="BD887" s="625"/>
      <c r="BE887" s="625"/>
      <c r="BF887" s="625"/>
      <c r="BG887" s="625"/>
      <c r="BH887" s="625"/>
      <c r="BI887" s="625"/>
      <c r="BJ887" s="625"/>
      <c r="BK887" s="625"/>
      <c r="BL887" s="625"/>
      <c r="BM887" s="625"/>
      <c r="BN887" s="625"/>
      <c r="BO887" s="625"/>
      <c r="BP887" s="625"/>
      <c r="BQ887" s="625"/>
      <c r="BR887" s="625"/>
      <c r="BS887" s="625"/>
      <c r="BT887" s="625"/>
      <c r="BU887" s="625"/>
      <c r="BV887" s="625"/>
      <c r="BW887" s="625"/>
      <c r="BX887" s="625"/>
      <c r="BY887" s="625"/>
      <c r="BZ887" s="625"/>
      <c r="CA887" s="625"/>
      <c r="CB887" s="625"/>
      <c r="CC887" s="625"/>
      <c r="CD887" s="625"/>
      <c r="CE887" s="625"/>
      <c r="CF887" s="625"/>
      <c r="CG887" s="625"/>
      <c r="CH887" s="625"/>
      <c r="CI887" s="625"/>
      <c r="CJ887" s="625"/>
      <c r="CK887" s="625"/>
      <c r="CL887" s="625"/>
      <c r="CM887" s="625"/>
      <c r="CN887" s="625"/>
      <c r="CO887" s="625"/>
      <c r="CP887" s="625"/>
      <c r="CQ887" s="625"/>
      <c r="CR887" s="625"/>
      <c r="CS887" s="625"/>
      <c r="CT887" s="625"/>
      <c r="CU887" s="625"/>
      <c r="CV887" s="625"/>
      <c r="CW887" s="625"/>
      <c r="CX887" s="625"/>
      <c r="CY887" s="625"/>
      <c r="CZ887" s="625"/>
      <c r="DA887" s="625"/>
      <c r="DB887" s="625"/>
      <c r="DC887" s="625"/>
      <c r="DD887" s="625"/>
      <c r="DE887" s="625"/>
      <c r="DF887" s="625"/>
      <c r="DG887" s="625"/>
      <c r="DH887" s="625"/>
      <c r="DI887" s="625"/>
      <c r="DJ887" s="625"/>
      <c r="DK887" s="625"/>
      <c r="DL887" s="625"/>
      <c r="DM887" s="625"/>
      <c r="DN887" s="625"/>
    </row>
    <row r="888" spans="1:118" s="475" customFormat="1">
      <c r="A888" s="546"/>
      <c r="B888" s="663"/>
      <c r="C888" s="546"/>
      <c r="D888" s="506"/>
      <c r="E888" s="506"/>
      <c r="F888" s="506"/>
      <c r="G888" s="506"/>
      <c r="H888" s="506"/>
      <c r="I888" s="506"/>
      <c r="J888" s="506"/>
      <c r="K888" s="506"/>
      <c r="L888" s="506"/>
      <c r="M888" s="506"/>
      <c r="N888" s="506"/>
      <c r="O888" s="506"/>
      <c r="P888" s="1230"/>
      <c r="Q888" s="506"/>
      <c r="R888" s="506"/>
      <c r="S888" s="506"/>
      <c r="T888" s="506"/>
      <c r="U888" s="506"/>
      <c r="V888" s="506"/>
      <c r="W888" s="506"/>
      <c r="X888" s="506"/>
      <c r="Y888" s="506"/>
      <c r="Z888" s="506"/>
      <c r="AA888" s="506"/>
      <c r="AB888" s="506"/>
      <c r="AC888" s="506"/>
      <c r="AD888" s="506"/>
      <c r="AE888" s="506"/>
      <c r="AF888" s="506"/>
      <c r="AG888" s="506"/>
      <c r="AH888" s="506"/>
      <c r="AI888" s="1251"/>
      <c r="AJ888" s="625"/>
      <c r="AK888" s="625"/>
      <c r="AL888" s="625"/>
      <c r="AM888" s="625"/>
      <c r="AN888" s="625"/>
      <c r="AO888" s="625"/>
      <c r="AP888" s="625"/>
      <c r="AQ888" s="625"/>
      <c r="AR888" s="625"/>
      <c r="AS888" s="625"/>
      <c r="AT888" s="625"/>
      <c r="AU888" s="625"/>
      <c r="AV888" s="625"/>
      <c r="AW888" s="625"/>
      <c r="AX888" s="625"/>
      <c r="AY888" s="625"/>
      <c r="AZ888" s="625"/>
      <c r="BA888" s="625"/>
      <c r="BB888" s="625"/>
      <c r="BC888" s="625"/>
      <c r="BD888" s="625"/>
      <c r="BE888" s="625"/>
      <c r="BF888" s="625"/>
      <c r="BG888" s="625"/>
      <c r="BH888" s="625"/>
      <c r="BI888" s="625"/>
      <c r="BJ888" s="625"/>
      <c r="BK888" s="625"/>
      <c r="BL888" s="625"/>
      <c r="BM888" s="625"/>
      <c r="BN888" s="625"/>
      <c r="BO888" s="625"/>
      <c r="BP888" s="625"/>
      <c r="BQ888" s="625"/>
      <c r="BR888" s="625"/>
      <c r="BS888" s="625"/>
      <c r="BT888" s="625"/>
      <c r="BU888" s="625"/>
      <c r="BV888" s="625"/>
      <c r="BW888" s="625"/>
      <c r="BX888" s="625"/>
      <c r="BY888" s="625"/>
      <c r="BZ888" s="625"/>
      <c r="CA888" s="625"/>
      <c r="CB888" s="625"/>
      <c r="CC888" s="625"/>
      <c r="CD888" s="625"/>
      <c r="CE888" s="625"/>
      <c r="CF888" s="625"/>
      <c r="CG888" s="625"/>
      <c r="CH888" s="625"/>
      <c r="CI888" s="625"/>
      <c r="CJ888" s="625"/>
      <c r="CK888" s="625"/>
      <c r="CL888" s="625"/>
      <c r="CM888" s="625"/>
      <c r="CN888" s="625"/>
      <c r="CO888" s="625"/>
      <c r="CP888" s="625"/>
      <c r="CQ888" s="625"/>
      <c r="CR888" s="625"/>
      <c r="CS888" s="625"/>
      <c r="CT888" s="625"/>
      <c r="CU888" s="625"/>
      <c r="CV888" s="625"/>
      <c r="CW888" s="625"/>
      <c r="CX888" s="625"/>
      <c r="CY888" s="625"/>
      <c r="CZ888" s="625"/>
      <c r="DA888" s="625"/>
      <c r="DB888" s="625"/>
      <c r="DC888" s="625"/>
      <c r="DD888" s="625"/>
      <c r="DE888" s="625"/>
      <c r="DF888" s="625"/>
      <c r="DG888" s="625"/>
      <c r="DH888" s="625"/>
      <c r="DI888" s="625"/>
      <c r="DJ888" s="625"/>
      <c r="DK888" s="625"/>
      <c r="DL888" s="625"/>
      <c r="DM888" s="625"/>
      <c r="DN888" s="625"/>
    </row>
    <row r="889" spans="1:118" s="475" customFormat="1">
      <c r="A889" s="546"/>
      <c r="B889" s="663"/>
      <c r="C889" s="546"/>
      <c r="D889" s="506"/>
      <c r="E889" s="506"/>
      <c r="F889" s="506"/>
      <c r="G889" s="506"/>
      <c r="H889" s="506"/>
      <c r="I889" s="506"/>
      <c r="J889" s="506"/>
      <c r="K889" s="506"/>
      <c r="L889" s="506"/>
      <c r="M889" s="506"/>
      <c r="N889" s="506"/>
      <c r="O889" s="506"/>
      <c r="P889" s="1230"/>
      <c r="Q889" s="506"/>
      <c r="R889" s="506"/>
      <c r="S889" s="506"/>
      <c r="T889" s="506"/>
      <c r="U889" s="506"/>
      <c r="V889" s="506"/>
      <c r="W889" s="506"/>
      <c r="X889" s="506"/>
      <c r="Y889" s="506"/>
      <c r="Z889" s="506"/>
      <c r="AA889" s="506"/>
      <c r="AB889" s="506"/>
      <c r="AC889" s="506"/>
      <c r="AD889" s="506"/>
      <c r="AE889" s="506"/>
      <c r="AF889" s="506"/>
      <c r="AG889" s="506"/>
      <c r="AH889" s="506"/>
      <c r="AI889" s="1251"/>
      <c r="AJ889" s="625"/>
      <c r="AK889" s="625"/>
      <c r="AL889" s="625"/>
      <c r="AM889" s="625"/>
      <c r="AN889" s="625"/>
      <c r="AO889" s="625"/>
      <c r="AP889" s="625"/>
      <c r="AQ889" s="625"/>
      <c r="AR889" s="625"/>
      <c r="AS889" s="625"/>
      <c r="AT889" s="625"/>
      <c r="AU889" s="625"/>
      <c r="AV889" s="625"/>
      <c r="AW889" s="625"/>
      <c r="AX889" s="625"/>
      <c r="AY889" s="625"/>
      <c r="AZ889" s="625"/>
      <c r="BA889" s="625"/>
      <c r="BB889" s="625"/>
      <c r="BC889" s="625"/>
      <c r="BD889" s="625"/>
      <c r="BE889" s="625"/>
      <c r="BF889" s="625"/>
      <c r="BG889" s="625"/>
      <c r="BH889" s="625"/>
      <c r="BI889" s="625"/>
      <c r="BJ889" s="625"/>
      <c r="BK889" s="625"/>
      <c r="BL889" s="625"/>
      <c r="BM889" s="625"/>
      <c r="BN889" s="625"/>
      <c r="BO889" s="625"/>
      <c r="BP889" s="625"/>
      <c r="BQ889" s="625"/>
      <c r="BR889" s="625"/>
      <c r="BS889" s="625"/>
      <c r="BT889" s="625"/>
      <c r="BU889" s="625"/>
      <c r="BV889" s="625"/>
      <c r="BW889" s="625"/>
      <c r="BX889" s="625"/>
      <c r="BY889" s="625"/>
      <c r="BZ889" s="625"/>
      <c r="CA889" s="625"/>
      <c r="CB889" s="625"/>
      <c r="CC889" s="625"/>
      <c r="CD889" s="625"/>
      <c r="CE889" s="625"/>
      <c r="CF889" s="625"/>
      <c r="CG889" s="625"/>
      <c r="CH889" s="625"/>
      <c r="CI889" s="625"/>
      <c r="CJ889" s="625"/>
      <c r="CK889" s="625"/>
      <c r="CL889" s="625"/>
      <c r="CM889" s="625"/>
      <c r="CN889" s="625"/>
      <c r="CO889" s="625"/>
      <c r="CP889" s="625"/>
      <c r="CQ889" s="625"/>
      <c r="CR889" s="625"/>
      <c r="CS889" s="625"/>
      <c r="CT889" s="625"/>
      <c r="CU889" s="625"/>
      <c r="CV889" s="625"/>
      <c r="CW889" s="625"/>
      <c r="CX889" s="625"/>
      <c r="CY889" s="625"/>
      <c r="CZ889" s="625"/>
      <c r="DA889" s="625"/>
      <c r="DB889" s="625"/>
      <c r="DC889" s="625"/>
      <c r="DD889" s="625"/>
      <c r="DE889" s="625"/>
      <c r="DF889" s="625"/>
      <c r="DG889" s="625"/>
      <c r="DH889" s="625"/>
      <c r="DI889" s="625"/>
      <c r="DJ889" s="625"/>
      <c r="DK889" s="625"/>
      <c r="DL889" s="625"/>
      <c r="DM889" s="625"/>
      <c r="DN889" s="625"/>
    </row>
    <row r="890" spans="1:118" s="475" customFormat="1">
      <c r="A890" s="546"/>
      <c r="B890" s="663"/>
      <c r="C890" s="546"/>
      <c r="D890" s="506"/>
      <c r="E890" s="506"/>
      <c r="F890" s="506"/>
      <c r="G890" s="506"/>
      <c r="H890" s="506"/>
      <c r="I890" s="506"/>
      <c r="J890" s="506"/>
      <c r="K890" s="506"/>
      <c r="L890" s="506"/>
      <c r="M890" s="506"/>
      <c r="N890" s="506"/>
      <c r="O890" s="506"/>
      <c r="P890" s="1230"/>
      <c r="Q890" s="506"/>
      <c r="R890" s="506"/>
      <c r="S890" s="506"/>
      <c r="T890" s="506"/>
      <c r="U890" s="506"/>
      <c r="V890" s="506"/>
      <c r="W890" s="506"/>
      <c r="X890" s="506"/>
      <c r="Y890" s="506"/>
      <c r="Z890" s="506"/>
      <c r="AA890" s="506"/>
      <c r="AB890" s="506"/>
      <c r="AC890" s="506"/>
      <c r="AD890" s="506"/>
      <c r="AE890" s="506"/>
      <c r="AF890" s="506"/>
      <c r="AG890" s="506"/>
      <c r="AH890" s="506"/>
      <c r="AI890" s="1251"/>
      <c r="AJ890" s="625"/>
      <c r="AK890" s="625"/>
      <c r="AL890" s="625"/>
      <c r="AM890" s="625"/>
      <c r="AN890" s="625"/>
      <c r="AO890" s="625"/>
      <c r="AP890" s="625"/>
      <c r="AQ890" s="625"/>
      <c r="AR890" s="625"/>
      <c r="AS890" s="625"/>
      <c r="AT890" s="625"/>
      <c r="AU890" s="625"/>
      <c r="AV890" s="625"/>
      <c r="AW890" s="625"/>
      <c r="AX890" s="625"/>
      <c r="AY890" s="625"/>
      <c r="AZ890" s="625"/>
      <c r="BA890" s="625"/>
      <c r="BB890" s="625"/>
      <c r="BC890" s="625"/>
      <c r="BD890" s="625"/>
      <c r="BE890" s="625"/>
      <c r="BF890" s="625"/>
      <c r="BG890" s="625"/>
      <c r="BH890" s="625"/>
      <c r="BI890" s="625"/>
      <c r="BJ890" s="625"/>
      <c r="BK890" s="625"/>
      <c r="BL890" s="625"/>
      <c r="BM890" s="625"/>
      <c r="BN890" s="625"/>
      <c r="BO890" s="625"/>
      <c r="BP890" s="625"/>
      <c r="BQ890" s="625"/>
      <c r="BR890" s="625"/>
      <c r="BS890" s="625"/>
      <c r="BT890" s="625"/>
      <c r="BU890" s="625"/>
      <c r="BV890" s="625"/>
      <c r="BW890" s="625"/>
      <c r="BX890" s="625"/>
      <c r="BY890" s="625"/>
      <c r="BZ890" s="625"/>
      <c r="CA890" s="625"/>
      <c r="CB890" s="625"/>
      <c r="CC890" s="625"/>
      <c r="CD890" s="625"/>
      <c r="CE890" s="625"/>
      <c r="CF890" s="625"/>
      <c r="CG890" s="625"/>
      <c r="CH890" s="625"/>
      <c r="CI890" s="625"/>
      <c r="CJ890" s="625"/>
      <c r="CK890" s="625"/>
      <c r="CL890" s="625"/>
      <c r="CM890" s="625"/>
      <c r="CN890" s="625"/>
      <c r="CO890" s="625"/>
      <c r="CP890" s="625"/>
      <c r="CQ890" s="625"/>
      <c r="CR890" s="625"/>
      <c r="CS890" s="625"/>
      <c r="CT890" s="625"/>
      <c r="CU890" s="625"/>
      <c r="CV890" s="625"/>
      <c r="CW890" s="625"/>
      <c r="CX890" s="625"/>
      <c r="CY890" s="625"/>
      <c r="CZ890" s="625"/>
      <c r="DA890" s="625"/>
      <c r="DB890" s="625"/>
      <c r="DC890" s="625"/>
      <c r="DD890" s="625"/>
      <c r="DE890" s="625"/>
      <c r="DF890" s="625"/>
      <c r="DG890" s="625"/>
      <c r="DH890" s="625"/>
      <c r="DI890" s="625"/>
      <c r="DJ890" s="625"/>
      <c r="DK890" s="625"/>
      <c r="DL890" s="625"/>
      <c r="DM890" s="625"/>
      <c r="DN890" s="625"/>
    </row>
    <row r="891" spans="1:118" s="475" customFormat="1">
      <c r="A891" s="546"/>
      <c r="B891" s="663"/>
      <c r="C891" s="546"/>
      <c r="D891" s="506"/>
      <c r="E891" s="506"/>
      <c r="F891" s="506"/>
      <c r="G891" s="506"/>
      <c r="H891" s="506"/>
      <c r="I891" s="506"/>
      <c r="J891" s="506"/>
      <c r="K891" s="506"/>
      <c r="L891" s="506"/>
      <c r="M891" s="506"/>
      <c r="N891" s="506"/>
      <c r="O891" s="506"/>
      <c r="P891" s="1230"/>
      <c r="Q891" s="506"/>
      <c r="R891" s="506"/>
      <c r="S891" s="506"/>
      <c r="T891" s="506"/>
      <c r="U891" s="506"/>
      <c r="V891" s="506"/>
      <c r="W891" s="506"/>
      <c r="X891" s="506"/>
      <c r="Y891" s="506"/>
      <c r="Z891" s="506"/>
      <c r="AA891" s="506"/>
      <c r="AB891" s="506"/>
      <c r="AC891" s="506"/>
      <c r="AD891" s="506"/>
      <c r="AE891" s="506"/>
      <c r="AF891" s="506"/>
      <c r="AG891" s="506"/>
      <c r="AH891" s="506"/>
      <c r="AI891" s="1251"/>
      <c r="AJ891" s="625"/>
      <c r="AK891" s="625"/>
      <c r="AL891" s="625"/>
      <c r="AM891" s="625"/>
      <c r="AN891" s="625"/>
      <c r="AO891" s="625"/>
      <c r="AP891" s="625"/>
      <c r="AQ891" s="625"/>
      <c r="AR891" s="625"/>
      <c r="AS891" s="625"/>
      <c r="AT891" s="625"/>
      <c r="AU891" s="625"/>
      <c r="AV891" s="625"/>
      <c r="AW891" s="625"/>
      <c r="AX891" s="625"/>
      <c r="AY891" s="625"/>
      <c r="AZ891" s="625"/>
      <c r="BA891" s="625"/>
      <c r="BB891" s="625"/>
      <c r="BC891" s="625"/>
      <c r="BD891" s="625"/>
      <c r="BE891" s="625"/>
      <c r="BF891" s="625"/>
      <c r="BG891" s="625"/>
      <c r="BH891" s="625"/>
      <c r="BI891" s="625"/>
      <c r="BJ891" s="625"/>
      <c r="BK891" s="625"/>
      <c r="BL891" s="625"/>
      <c r="BM891" s="625"/>
      <c r="BN891" s="625"/>
      <c r="BO891" s="625"/>
      <c r="BP891" s="625"/>
      <c r="BQ891" s="625"/>
      <c r="BR891" s="625"/>
      <c r="BS891" s="625"/>
      <c r="BT891" s="625"/>
      <c r="BU891" s="625"/>
      <c r="BV891" s="625"/>
      <c r="BW891" s="625"/>
      <c r="BX891" s="625"/>
      <c r="BY891" s="625"/>
      <c r="BZ891" s="625"/>
      <c r="CA891" s="625"/>
      <c r="CB891" s="625"/>
      <c r="CC891" s="625"/>
      <c r="CD891" s="625"/>
      <c r="CE891" s="625"/>
      <c r="CF891" s="625"/>
      <c r="CG891" s="625"/>
      <c r="CH891" s="625"/>
      <c r="CI891" s="625"/>
      <c r="CJ891" s="625"/>
      <c r="CK891" s="625"/>
      <c r="CL891" s="625"/>
      <c r="CM891" s="625"/>
      <c r="CN891" s="625"/>
      <c r="CO891" s="625"/>
      <c r="CP891" s="625"/>
      <c r="CQ891" s="625"/>
      <c r="CR891" s="625"/>
      <c r="CS891" s="625"/>
      <c r="CT891" s="625"/>
      <c r="CU891" s="625"/>
      <c r="CV891" s="625"/>
      <c r="CW891" s="625"/>
      <c r="CX891" s="625"/>
      <c r="CY891" s="625"/>
      <c r="CZ891" s="625"/>
      <c r="DA891" s="625"/>
      <c r="DB891" s="625"/>
      <c r="DC891" s="625"/>
      <c r="DD891" s="625"/>
      <c r="DE891" s="625"/>
      <c r="DF891" s="625"/>
      <c r="DG891" s="625"/>
      <c r="DH891" s="625"/>
      <c r="DI891" s="625"/>
      <c r="DJ891" s="625"/>
      <c r="DK891" s="625"/>
      <c r="DL891" s="625"/>
      <c r="DM891" s="625"/>
      <c r="DN891" s="625"/>
    </row>
    <row r="892" spans="1:118" s="475" customFormat="1">
      <c r="A892" s="546"/>
      <c r="B892" s="663"/>
      <c r="C892" s="546"/>
      <c r="D892" s="506"/>
      <c r="E892" s="506"/>
      <c r="F892" s="506"/>
      <c r="G892" s="506"/>
      <c r="H892" s="506"/>
      <c r="I892" s="506"/>
      <c r="J892" s="506"/>
      <c r="K892" s="506"/>
      <c r="L892" s="506"/>
      <c r="M892" s="506"/>
      <c r="N892" s="506"/>
      <c r="O892" s="506"/>
      <c r="P892" s="1230"/>
      <c r="Q892" s="506"/>
      <c r="R892" s="506"/>
      <c r="S892" s="506"/>
      <c r="T892" s="506"/>
      <c r="U892" s="506"/>
      <c r="V892" s="506"/>
      <c r="W892" s="506"/>
      <c r="X892" s="506"/>
      <c r="Y892" s="506"/>
      <c r="Z892" s="506"/>
      <c r="AA892" s="506"/>
      <c r="AB892" s="506"/>
      <c r="AC892" s="506"/>
      <c r="AD892" s="506"/>
      <c r="AE892" s="506"/>
      <c r="AF892" s="506"/>
      <c r="AG892" s="506"/>
      <c r="AH892" s="506"/>
      <c r="AI892" s="1251"/>
      <c r="AJ892" s="625"/>
      <c r="AK892" s="625"/>
      <c r="AL892" s="625"/>
      <c r="AM892" s="625"/>
      <c r="AN892" s="625"/>
      <c r="AO892" s="625"/>
      <c r="AP892" s="625"/>
      <c r="AQ892" s="625"/>
      <c r="AR892" s="625"/>
      <c r="AS892" s="625"/>
      <c r="AT892" s="625"/>
      <c r="AU892" s="625"/>
      <c r="AV892" s="625"/>
      <c r="AW892" s="625"/>
      <c r="AX892" s="625"/>
      <c r="AY892" s="625"/>
      <c r="AZ892" s="625"/>
      <c r="BA892" s="625"/>
      <c r="BB892" s="625"/>
      <c r="BC892" s="625"/>
      <c r="BD892" s="625"/>
      <c r="BE892" s="625"/>
      <c r="BF892" s="625"/>
      <c r="BG892" s="625"/>
      <c r="BH892" s="625"/>
      <c r="BI892" s="625"/>
      <c r="BJ892" s="625"/>
      <c r="BK892" s="625"/>
      <c r="BL892" s="625"/>
      <c r="BM892" s="625"/>
      <c r="BN892" s="625"/>
      <c r="BO892" s="625"/>
      <c r="BP892" s="625"/>
      <c r="BQ892" s="625"/>
      <c r="BR892" s="625"/>
      <c r="BS892" s="625"/>
      <c r="BT892" s="625"/>
      <c r="BU892" s="625"/>
      <c r="BV892" s="625"/>
      <c r="BW892" s="625"/>
      <c r="BX892" s="625"/>
      <c r="BY892" s="625"/>
      <c r="BZ892" s="625"/>
      <c r="CA892" s="625"/>
      <c r="CB892" s="625"/>
      <c r="CC892" s="625"/>
      <c r="CD892" s="625"/>
      <c r="CE892" s="625"/>
      <c r="CF892" s="625"/>
      <c r="CG892" s="625"/>
      <c r="CH892" s="625"/>
      <c r="CI892" s="625"/>
      <c r="CJ892" s="625"/>
      <c r="CK892" s="625"/>
      <c r="CL892" s="625"/>
      <c r="CM892" s="625"/>
      <c r="CN892" s="625"/>
      <c r="CO892" s="625"/>
      <c r="CP892" s="625"/>
      <c r="CQ892" s="625"/>
      <c r="CR892" s="625"/>
      <c r="CS892" s="625"/>
      <c r="CT892" s="625"/>
      <c r="CU892" s="625"/>
      <c r="CV892" s="625"/>
      <c r="CW892" s="625"/>
      <c r="CX892" s="625"/>
      <c r="CY892" s="625"/>
      <c r="CZ892" s="625"/>
      <c r="DA892" s="625"/>
      <c r="DB892" s="625"/>
      <c r="DC892" s="625"/>
      <c r="DD892" s="625"/>
      <c r="DE892" s="625"/>
      <c r="DF892" s="625"/>
      <c r="DG892" s="625"/>
      <c r="DH892" s="625"/>
      <c r="DI892" s="625"/>
      <c r="DJ892" s="625"/>
      <c r="DK892" s="625"/>
      <c r="DL892" s="625"/>
      <c r="DM892" s="625"/>
      <c r="DN892" s="625"/>
    </row>
    <row r="893" spans="1:118" s="475" customFormat="1">
      <c r="A893" s="546"/>
      <c r="B893" s="663"/>
      <c r="C893" s="546"/>
      <c r="D893" s="506"/>
      <c r="E893" s="506"/>
      <c r="F893" s="506"/>
      <c r="G893" s="506"/>
      <c r="H893" s="506"/>
      <c r="I893" s="506"/>
      <c r="J893" s="506"/>
      <c r="K893" s="506"/>
      <c r="L893" s="506"/>
      <c r="M893" s="506"/>
      <c r="N893" s="506"/>
      <c r="O893" s="506"/>
      <c r="P893" s="1230"/>
      <c r="Q893" s="506"/>
      <c r="R893" s="506"/>
      <c r="S893" s="506"/>
      <c r="T893" s="506"/>
      <c r="U893" s="506"/>
      <c r="V893" s="506"/>
      <c r="W893" s="506"/>
      <c r="X893" s="506"/>
      <c r="Y893" s="506"/>
      <c r="Z893" s="506"/>
      <c r="AA893" s="506"/>
      <c r="AB893" s="506"/>
      <c r="AC893" s="506"/>
      <c r="AD893" s="506"/>
      <c r="AE893" s="506"/>
      <c r="AF893" s="506"/>
      <c r="AG893" s="506"/>
      <c r="AH893" s="506"/>
      <c r="AI893" s="1251"/>
      <c r="AJ893" s="625"/>
      <c r="AK893" s="625"/>
      <c r="AL893" s="625"/>
      <c r="AM893" s="625"/>
      <c r="AN893" s="625"/>
      <c r="AO893" s="625"/>
      <c r="AP893" s="625"/>
      <c r="AQ893" s="625"/>
      <c r="AR893" s="625"/>
      <c r="AS893" s="625"/>
      <c r="AT893" s="625"/>
      <c r="AU893" s="625"/>
      <c r="AV893" s="625"/>
      <c r="AW893" s="625"/>
      <c r="AX893" s="625"/>
      <c r="AY893" s="625"/>
      <c r="AZ893" s="625"/>
      <c r="BA893" s="625"/>
      <c r="BB893" s="625"/>
      <c r="BC893" s="625"/>
      <c r="BD893" s="625"/>
      <c r="BE893" s="625"/>
      <c r="BF893" s="625"/>
      <c r="BG893" s="625"/>
      <c r="BH893" s="625"/>
      <c r="BI893" s="625"/>
      <c r="BJ893" s="625"/>
      <c r="BK893" s="625"/>
      <c r="BL893" s="625"/>
      <c r="BM893" s="625"/>
      <c r="BN893" s="625"/>
      <c r="BO893" s="625"/>
      <c r="BP893" s="625"/>
      <c r="BQ893" s="625"/>
      <c r="BR893" s="625"/>
      <c r="BS893" s="625"/>
      <c r="BT893" s="625"/>
      <c r="BU893" s="625"/>
      <c r="BV893" s="625"/>
      <c r="BW893" s="625"/>
      <c r="BX893" s="625"/>
      <c r="BY893" s="625"/>
      <c r="BZ893" s="625"/>
      <c r="CA893" s="625"/>
      <c r="CB893" s="625"/>
      <c r="CC893" s="625"/>
      <c r="CD893" s="625"/>
      <c r="CE893" s="625"/>
      <c r="CF893" s="625"/>
      <c r="CG893" s="625"/>
      <c r="CH893" s="625"/>
      <c r="CI893" s="625"/>
      <c r="CJ893" s="625"/>
      <c r="CK893" s="625"/>
      <c r="CL893" s="625"/>
      <c r="CM893" s="625"/>
      <c r="CN893" s="625"/>
      <c r="CO893" s="625"/>
      <c r="CP893" s="625"/>
      <c r="CQ893" s="625"/>
      <c r="CR893" s="625"/>
      <c r="CS893" s="625"/>
      <c r="CT893" s="625"/>
      <c r="CU893" s="625"/>
      <c r="CV893" s="625"/>
      <c r="CW893" s="625"/>
      <c r="CX893" s="625"/>
      <c r="CY893" s="625"/>
      <c r="CZ893" s="625"/>
      <c r="DA893" s="625"/>
      <c r="DB893" s="625"/>
      <c r="DC893" s="625"/>
      <c r="DD893" s="625"/>
      <c r="DE893" s="625"/>
      <c r="DF893" s="625"/>
      <c r="DG893" s="625"/>
      <c r="DH893" s="625"/>
      <c r="DI893" s="625"/>
      <c r="DJ893" s="625"/>
      <c r="DK893" s="625"/>
      <c r="DL893" s="625"/>
      <c r="DM893" s="625"/>
      <c r="DN893" s="625"/>
    </row>
    <row r="894" spans="1:118" s="475" customFormat="1">
      <c r="A894" s="546"/>
      <c r="B894" s="663"/>
      <c r="C894" s="546"/>
      <c r="D894" s="506"/>
      <c r="E894" s="506"/>
      <c r="F894" s="506"/>
      <c r="G894" s="506"/>
      <c r="H894" s="506"/>
      <c r="I894" s="506"/>
      <c r="J894" s="506"/>
      <c r="K894" s="506"/>
      <c r="L894" s="506"/>
      <c r="M894" s="506"/>
      <c r="N894" s="506"/>
      <c r="O894" s="506"/>
      <c r="P894" s="1230"/>
      <c r="Q894" s="506"/>
      <c r="R894" s="506"/>
      <c r="S894" s="506"/>
      <c r="T894" s="506"/>
      <c r="U894" s="506"/>
      <c r="V894" s="506"/>
      <c r="W894" s="506"/>
      <c r="X894" s="506"/>
      <c r="Y894" s="506"/>
      <c r="Z894" s="506"/>
      <c r="AA894" s="506"/>
      <c r="AB894" s="506"/>
      <c r="AC894" s="506"/>
      <c r="AD894" s="506"/>
      <c r="AE894" s="506"/>
      <c r="AF894" s="506"/>
      <c r="AG894" s="506"/>
      <c r="AH894" s="506"/>
      <c r="AI894" s="1251"/>
      <c r="AJ894" s="625"/>
      <c r="AK894" s="625"/>
      <c r="AL894" s="625"/>
      <c r="AM894" s="625"/>
      <c r="AN894" s="625"/>
      <c r="AO894" s="625"/>
      <c r="AP894" s="625"/>
      <c r="AQ894" s="625"/>
      <c r="AR894" s="625"/>
      <c r="AS894" s="625"/>
      <c r="AT894" s="625"/>
      <c r="AU894" s="625"/>
      <c r="AV894" s="625"/>
      <c r="AW894" s="625"/>
      <c r="AX894" s="625"/>
      <c r="AY894" s="625"/>
      <c r="AZ894" s="625"/>
      <c r="BA894" s="625"/>
      <c r="BB894" s="625"/>
      <c r="BC894" s="625"/>
      <c r="BD894" s="625"/>
      <c r="BE894" s="625"/>
      <c r="BF894" s="625"/>
      <c r="BG894" s="625"/>
      <c r="BH894" s="625"/>
      <c r="BI894" s="625"/>
      <c r="BJ894" s="625"/>
      <c r="BK894" s="625"/>
      <c r="BL894" s="625"/>
      <c r="BM894" s="625"/>
      <c r="BN894" s="625"/>
      <c r="BO894" s="625"/>
      <c r="BP894" s="625"/>
      <c r="BQ894" s="625"/>
      <c r="BR894" s="625"/>
      <c r="BS894" s="625"/>
      <c r="BT894" s="625"/>
      <c r="BU894" s="625"/>
      <c r="BV894" s="625"/>
      <c r="BW894" s="625"/>
      <c r="BX894" s="625"/>
      <c r="BY894" s="625"/>
      <c r="BZ894" s="625"/>
      <c r="CA894" s="625"/>
      <c r="CB894" s="625"/>
      <c r="CC894" s="625"/>
      <c r="CD894" s="625"/>
      <c r="CE894" s="625"/>
      <c r="CF894" s="625"/>
      <c r="CG894" s="625"/>
      <c r="CH894" s="625"/>
      <c r="CI894" s="625"/>
      <c r="CJ894" s="625"/>
      <c r="CK894" s="625"/>
      <c r="CL894" s="625"/>
      <c r="CM894" s="625"/>
      <c r="CN894" s="625"/>
      <c r="CO894" s="625"/>
      <c r="CP894" s="625"/>
      <c r="CQ894" s="625"/>
      <c r="CR894" s="625"/>
      <c r="CS894" s="625"/>
      <c r="CT894" s="625"/>
      <c r="CU894" s="625"/>
      <c r="CV894" s="625"/>
      <c r="CW894" s="625"/>
      <c r="CX894" s="625"/>
      <c r="CY894" s="625"/>
      <c r="CZ894" s="625"/>
      <c r="DA894" s="625"/>
      <c r="DB894" s="625"/>
      <c r="DC894" s="625"/>
      <c r="DD894" s="625"/>
      <c r="DE894" s="625"/>
      <c r="DF894" s="625"/>
      <c r="DG894" s="625"/>
      <c r="DH894" s="625"/>
      <c r="DI894" s="625"/>
      <c r="DJ894" s="625"/>
      <c r="DK894" s="625"/>
      <c r="DL894" s="625"/>
      <c r="DM894" s="625"/>
      <c r="DN894" s="625"/>
    </row>
    <row r="895" spans="1:118" s="475" customFormat="1">
      <c r="A895" s="546"/>
      <c r="B895" s="663"/>
      <c r="C895" s="546"/>
      <c r="D895" s="506"/>
      <c r="E895" s="506"/>
      <c r="F895" s="506"/>
      <c r="G895" s="506"/>
      <c r="H895" s="506"/>
      <c r="I895" s="506"/>
      <c r="J895" s="506"/>
      <c r="K895" s="506"/>
      <c r="L895" s="506"/>
      <c r="M895" s="506"/>
      <c r="N895" s="506"/>
      <c r="O895" s="506"/>
      <c r="P895" s="1230"/>
      <c r="Q895" s="506"/>
      <c r="R895" s="506"/>
      <c r="S895" s="506"/>
      <c r="T895" s="506"/>
      <c r="U895" s="506"/>
      <c r="V895" s="506"/>
      <c r="W895" s="506"/>
      <c r="X895" s="506"/>
      <c r="Y895" s="506"/>
      <c r="Z895" s="506"/>
      <c r="AA895" s="506"/>
      <c r="AB895" s="506"/>
      <c r="AC895" s="506"/>
      <c r="AD895" s="506"/>
      <c r="AE895" s="506"/>
      <c r="AF895" s="506"/>
      <c r="AG895" s="506"/>
      <c r="AH895" s="506"/>
      <c r="AI895" s="1251"/>
      <c r="AJ895" s="625"/>
      <c r="AK895" s="625"/>
      <c r="AL895" s="625"/>
      <c r="AM895" s="625"/>
      <c r="AN895" s="625"/>
      <c r="AO895" s="625"/>
      <c r="AP895" s="625"/>
      <c r="AQ895" s="625"/>
      <c r="AR895" s="625"/>
      <c r="AS895" s="625"/>
      <c r="AT895" s="625"/>
      <c r="AU895" s="625"/>
      <c r="AV895" s="625"/>
      <c r="AW895" s="625"/>
      <c r="AX895" s="625"/>
      <c r="AY895" s="625"/>
      <c r="AZ895" s="625"/>
      <c r="BA895" s="625"/>
      <c r="BB895" s="625"/>
      <c r="BC895" s="625"/>
      <c r="BD895" s="625"/>
      <c r="BE895" s="625"/>
      <c r="BF895" s="625"/>
      <c r="BG895" s="625"/>
      <c r="BH895" s="625"/>
      <c r="BI895" s="625"/>
      <c r="BJ895" s="625"/>
      <c r="BK895" s="625"/>
      <c r="BL895" s="625"/>
      <c r="BM895" s="625"/>
      <c r="BN895" s="625"/>
      <c r="BO895" s="625"/>
      <c r="BP895" s="625"/>
      <c r="BQ895" s="625"/>
      <c r="BR895" s="625"/>
      <c r="BS895" s="625"/>
      <c r="BT895" s="625"/>
      <c r="BU895" s="625"/>
      <c r="BV895" s="625"/>
      <c r="BW895" s="625"/>
      <c r="BX895" s="625"/>
      <c r="BY895" s="625"/>
      <c r="BZ895" s="625"/>
      <c r="CA895" s="625"/>
      <c r="CB895" s="625"/>
      <c r="CC895" s="625"/>
      <c r="CD895" s="625"/>
      <c r="CE895" s="625"/>
      <c r="CF895" s="625"/>
      <c r="CG895" s="625"/>
      <c r="CH895" s="625"/>
      <c r="CI895" s="625"/>
      <c r="CJ895" s="625"/>
      <c r="CK895" s="625"/>
      <c r="CL895" s="625"/>
      <c r="CM895" s="625"/>
      <c r="CN895" s="625"/>
      <c r="CO895" s="625"/>
      <c r="CP895" s="625"/>
      <c r="CQ895" s="625"/>
      <c r="CR895" s="625"/>
      <c r="CS895" s="625"/>
      <c r="CT895" s="625"/>
      <c r="CU895" s="625"/>
      <c r="CV895" s="625"/>
      <c r="CW895" s="625"/>
      <c r="CX895" s="625"/>
      <c r="CY895" s="625"/>
      <c r="CZ895" s="625"/>
      <c r="DA895" s="625"/>
      <c r="DB895" s="625"/>
      <c r="DC895" s="625"/>
      <c r="DD895" s="625"/>
      <c r="DE895" s="625"/>
      <c r="DF895" s="625"/>
      <c r="DG895" s="625"/>
      <c r="DH895" s="625"/>
      <c r="DI895" s="625"/>
      <c r="DJ895" s="625"/>
      <c r="DK895" s="625"/>
      <c r="DL895" s="625"/>
      <c r="DM895" s="625"/>
      <c r="DN895" s="625"/>
    </row>
    <row r="896" spans="1:118" s="475" customFormat="1">
      <c r="A896" s="546"/>
      <c r="B896" s="663"/>
      <c r="C896" s="546"/>
      <c r="D896" s="506"/>
      <c r="E896" s="506"/>
      <c r="F896" s="506"/>
      <c r="G896" s="506"/>
      <c r="H896" s="506"/>
      <c r="I896" s="506"/>
      <c r="J896" s="506"/>
      <c r="K896" s="506"/>
      <c r="L896" s="506"/>
      <c r="M896" s="506"/>
      <c r="N896" s="506"/>
      <c r="O896" s="506"/>
      <c r="P896" s="1230"/>
      <c r="Q896" s="506"/>
      <c r="R896" s="506"/>
      <c r="S896" s="506"/>
      <c r="T896" s="506"/>
      <c r="U896" s="506"/>
      <c r="V896" s="506"/>
      <c r="W896" s="506"/>
      <c r="X896" s="506"/>
      <c r="Y896" s="506"/>
      <c r="Z896" s="506"/>
      <c r="AA896" s="506"/>
      <c r="AB896" s="506"/>
      <c r="AC896" s="506"/>
      <c r="AD896" s="506"/>
      <c r="AE896" s="506"/>
      <c r="AF896" s="506"/>
      <c r="AG896" s="506"/>
      <c r="AH896" s="506"/>
      <c r="AI896" s="1251"/>
      <c r="AJ896" s="625"/>
      <c r="AK896" s="625"/>
      <c r="AL896" s="625"/>
      <c r="AM896" s="625"/>
      <c r="AN896" s="625"/>
      <c r="AO896" s="625"/>
      <c r="AP896" s="625"/>
      <c r="AQ896" s="625"/>
      <c r="AR896" s="625"/>
      <c r="AS896" s="625"/>
      <c r="AT896" s="625"/>
      <c r="AU896" s="625"/>
      <c r="AV896" s="625"/>
      <c r="AW896" s="625"/>
      <c r="AX896" s="625"/>
      <c r="AY896" s="625"/>
      <c r="AZ896" s="625"/>
      <c r="BA896" s="625"/>
      <c r="BB896" s="625"/>
      <c r="BC896" s="625"/>
      <c r="BD896" s="625"/>
      <c r="BE896" s="625"/>
      <c r="BF896" s="625"/>
      <c r="BG896" s="625"/>
      <c r="BH896" s="625"/>
      <c r="BI896" s="625"/>
      <c r="BJ896" s="625"/>
      <c r="BK896" s="625"/>
      <c r="BL896" s="625"/>
      <c r="BM896" s="625"/>
      <c r="BN896" s="625"/>
      <c r="BO896" s="625"/>
      <c r="BP896" s="625"/>
      <c r="BQ896" s="625"/>
      <c r="BR896" s="625"/>
      <c r="BS896" s="625"/>
      <c r="BT896" s="625"/>
      <c r="BU896" s="625"/>
      <c r="BV896" s="625"/>
      <c r="BW896" s="625"/>
      <c r="BX896" s="625"/>
      <c r="BY896" s="625"/>
      <c r="BZ896" s="625"/>
      <c r="CA896" s="625"/>
      <c r="CB896" s="625"/>
      <c r="CC896" s="625"/>
      <c r="CD896" s="625"/>
      <c r="CE896" s="625"/>
      <c r="CF896" s="625"/>
      <c r="CG896" s="625"/>
      <c r="CH896" s="625"/>
      <c r="CI896" s="625"/>
      <c r="CJ896" s="625"/>
      <c r="CK896" s="625"/>
      <c r="CL896" s="625"/>
      <c r="CM896" s="625"/>
      <c r="CN896" s="625"/>
      <c r="CO896" s="625"/>
      <c r="CP896" s="625"/>
      <c r="CQ896" s="625"/>
      <c r="CR896" s="625"/>
      <c r="CS896" s="625"/>
      <c r="CT896" s="625"/>
      <c r="CU896" s="625"/>
      <c r="CV896" s="625"/>
      <c r="CW896" s="625"/>
      <c r="CX896" s="625"/>
      <c r="CY896" s="625"/>
      <c r="CZ896" s="625"/>
      <c r="DA896" s="625"/>
      <c r="DB896" s="625"/>
      <c r="DC896" s="625"/>
      <c r="DD896" s="625"/>
      <c r="DE896" s="625"/>
      <c r="DF896" s="625"/>
      <c r="DG896" s="625"/>
      <c r="DH896" s="625"/>
      <c r="DI896" s="625"/>
      <c r="DJ896" s="625"/>
      <c r="DK896" s="625"/>
      <c r="DL896" s="625"/>
      <c r="DM896" s="625"/>
      <c r="DN896" s="625"/>
    </row>
    <row r="897" spans="1:118" s="475" customFormat="1">
      <c r="A897" s="546"/>
      <c r="B897" s="663"/>
      <c r="C897" s="546"/>
      <c r="D897" s="506"/>
      <c r="E897" s="506"/>
      <c r="F897" s="506"/>
      <c r="G897" s="506"/>
      <c r="H897" s="506"/>
      <c r="I897" s="506"/>
      <c r="J897" s="506"/>
      <c r="K897" s="506"/>
      <c r="L897" s="506"/>
      <c r="M897" s="506"/>
      <c r="N897" s="506"/>
      <c r="O897" s="506"/>
      <c r="P897" s="1230"/>
      <c r="Q897" s="506"/>
      <c r="R897" s="506"/>
      <c r="S897" s="506"/>
      <c r="T897" s="506"/>
      <c r="U897" s="506"/>
      <c r="V897" s="506"/>
      <c r="W897" s="506"/>
      <c r="X897" s="506"/>
      <c r="Y897" s="506"/>
      <c r="Z897" s="506"/>
      <c r="AA897" s="506"/>
      <c r="AB897" s="506"/>
      <c r="AC897" s="506"/>
      <c r="AD897" s="506"/>
      <c r="AE897" s="506"/>
      <c r="AF897" s="506"/>
      <c r="AG897" s="506"/>
      <c r="AH897" s="506"/>
      <c r="AI897" s="1251"/>
      <c r="AJ897" s="625"/>
      <c r="AK897" s="625"/>
      <c r="AL897" s="625"/>
      <c r="AM897" s="625"/>
      <c r="AN897" s="625"/>
      <c r="AO897" s="625"/>
      <c r="AP897" s="625"/>
      <c r="AQ897" s="625"/>
      <c r="AR897" s="625"/>
      <c r="AS897" s="625"/>
      <c r="AT897" s="625"/>
      <c r="AU897" s="625"/>
      <c r="AV897" s="625"/>
      <c r="AW897" s="625"/>
      <c r="AX897" s="625"/>
      <c r="AY897" s="625"/>
      <c r="AZ897" s="625"/>
      <c r="BA897" s="625"/>
      <c r="BB897" s="625"/>
      <c r="BC897" s="625"/>
      <c r="BD897" s="625"/>
      <c r="BE897" s="625"/>
      <c r="BF897" s="625"/>
      <c r="BG897" s="625"/>
      <c r="BH897" s="625"/>
      <c r="BI897" s="625"/>
      <c r="BJ897" s="625"/>
      <c r="BK897" s="625"/>
      <c r="BL897" s="625"/>
      <c r="BM897" s="625"/>
      <c r="BN897" s="625"/>
      <c r="BO897" s="625"/>
      <c r="BP897" s="625"/>
      <c r="BQ897" s="625"/>
      <c r="BR897" s="625"/>
      <c r="BS897" s="625"/>
      <c r="BT897" s="625"/>
      <c r="BU897" s="625"/>
      <c r="BV897" s="625"/>
      <c r="BW897" s="625"/>
      <c r="BX897" s="625"/>
      <c r="BY897" s="625"/>
      <c r="BZ897" s="625"/>
      <c r="CA897" s="625"/>
      <c r="CB897" s="625"/>
      <c r="CC897" s="625"/>
      <c r="CD897" s="625"/>
      <c r="CE897" s="625"/>
      <c r="CF897" s="625"/>
      <c r="CG897" s="625"/>
      <c r="CH897" s="625"/>
      <c r="CI897" s="625"/>
      <c r="CJ897" s="625"/>
      <c r="CK897" s="625"/>
      <c r="CL897" s="625"/>
      <c r="CM897" s="625"/>
      <c r="CN897" s="625"/>
      <c r="CO897" s="625"/>
      <c r="CP897" s="625"/>
      <c r="CQ897" s="625"/>
      <c r="CR897" s="625"/>
      <c r="CS897" s="625"/>
      <c r="CT897" s="625"/>
      <c r="CU897" s="625"/>
      <c r="CV897" s="625"/>
      <c r="CW897" s="625"/>
      <c r="CX897" s="625"/>
      <c r="CY897" s="625"/>
      <c r="CZ897" s="625"/>
      <c r="DA897" s="625"/>
      <c r="DB897" s="625"/>
      <c r="DC897" s="625"/>
      <c r="DD897" s="625"/>
      <c r="DE897" s="625"/>
      <c r="DF897" s="625"/>
      <c r="DG897" s="625"/>
      <c r="DH897" s="625"/>
      <c r="DI897" s="625"/>
      <c r="DJ897" s="625"/>
      <c r="DK897" s="625"/>
      <c r="DL897" s="625"/>
      <c r="DM897" s="625"/>
      <c r="DN897" s="625"/>
    </row>
    <row r="898" spans="1:118" s="475" customFormat="1">
      <c r="A898" s="546"/>
      <c r="B898" s="663"/>
      <c r="C898" s="546"/>
      <c r="D898" s="506"/>
      <c r="E898" s="506"/>
      <c r="F898" s="506"/>
      <c r="G898" s="506"/>
      <c r="H898" s="506"/>
      <c r="I898" s="506"/>
      <c r="J898" s="506"/>
      <c r="K898" s="506"/>
      <c r="L898" s="506"/>
      <c r="M898" s="506"/>
      <c r="N898" s="506"/>
      <c r="O898" s="506"/>
      <c r="P898" s="1230"/>
      <c r="Q898" s="506"/>
      <c r="R898" s="506"/>
      <c r="S898" s="506"/>
      <c r="T898" s="506"/>
      <c r="U898" s="506"/>
      <c r="V898" s="506"/>
      <c r="W898" s="506"/>
      <c r="X898" s="506"/>
      <c r="Y898" s="506"/>
      <c r="Z898" s="506"/>
      <c r="AA898" s="506"/>
      <c r="AB898" s="506"/>
      <c r="AC898" s="506"/>
      <c r="AD898" s="506"/>
      <c r="AE898" s="506"/>
      <c r="AF898" s="506"/>
      <c r="AG898" s="506"/>
      <c r="AH898" s="506"/>
      <c r="AI898" s="1251"/>
      <c r="AJ898" s="625"/>
      <c r="AK898" s="625"/>
      <c r="AL898" s="625"/>
      <c r="AM898" s="625"/>
      <c r="AN898" s="625"/>
      <c r="AO898" s="625"/>
      <c r="AP898" s="625"/>
      <c r="AQ898" s="625"/>
      <c r="AR898" s="625"/>
      <c r="AS898" s="625"/>
      <c r="AT898" s="625"/>
      <c r="AU898" s="625"/>
      <c r="AV898" s="625"/>
      <c r="AW898" s="625"/>
      <c r="AX898" s="625"/>
      <c r="AY898" s="625"/>
      <c r="AZ898" s="625"/>
      <c r="BA898" s="625"/>
      <c r="BB898" s="625"/>
      <c r="BC898" s="625"/>
      <c r="BD898" s="625"/>
      <c r="BE898" s="625"/>
      <c r="BF898" s="625"/>
      <c r="BG898" s="625"/>
      <c r="BH898" s="625"/>
      <c r="BI898" s="625"/>
      <c r="BJ898" s="625"/>
      <c r="BK898" s="625"/>
      <c r="BL898" s="625"/>
      <c r="BM898" s="625"/>
      <c r="BN898" s="625"/>
      <c r="BO898" s="625"/>
      <c r="BP898" s="625"/>
      <c r="BQ898" s="625"/>
      <c r="BR898" s="625"/>
      <c r="BS898" s="625"/>
      <c r="BT898" s="625"/>
      <c r="BU898" s="625"/>
      <c r="BV898" s="625"/>
      <c r="BW898" s="625"/>
      <c r="BX898" s="625"/>
      <c r="BY898" s="625"/>
      <c r="BZ898" s="625"/>
      <c r="CA898" s="625"/>
      <c r="CB898" s="625"/>
      <c r="CC898" s="625"/>
      <c r="CD898" s="625"/>
      <c r="CE898" s="625"/>
      <c r="CF898" s="625"/>
      <c r="CG898" s="625"/>
      <c r="CH898" s="625"/>
      <c r="CI898" s="625"/>
      <c r="CJ898" s="625"/>
      <c r="CK898" s="625"/>
      <c r="CL898" s="625"/>
      <c r="CM898" s="625"/>
      <c r="CN898" s="625"/>
      <c r="CO898" s="625"/>
      <c r="CP898" s="625"/>
      <c r="CQ898" s="625"/>
      <c r="CR898" s="625"/>
      <c r="CS898" s="625"/>
      <c r="CT898" s="625"/>
      <c r="CU898" s="625"/>
      <c r="CV898" s="625"/>
      <c r="CW898" s="625"/>
      <c r="CX898" s="625"/>
      <c r="CY898" s="625"/>
      <c r="CZ898" s="625"/>
      <c r="DA898" s="625"/>
      <c r="DB898" s="625"/>
      <c r="DC898" s="625"/>
      <c r="DD898" s="625"/>
      <c r="DE898" s="625"/>
      <c r="DF898" s="625"/>
      <c r="DG898" s="625"/>
      <c r="DH898" s="625"/>
      <c r="DI898" s="625"/>
      <c r="DJ898" s="625"/>
      <c r="DK898" s="625"/>
      <c r="DL898" s="625"/>
      <c r="DM898" s="625"/>
      <c r="DN898" s="625"/>
    </row>
    <row r="899" spans="1:118" s="475" customFormat="1">
      <c r="A899" s="546"/>
      <c r="B899" s="663"/>
      <c r="C899" s="546"/>
      <c r="D899" s="506"/>
      <c r="E899" s="506"/>
      <c r="F899" s="506"/>
      <c r="G899" s="506"/>
      <c r="H899" s="506"/>
      <c r="I899" s="506"/>
      <c r="J899" s="506"/>
      <c r="K899" s="506"/>
      <c r="L899" s="506"/>
      <c r="M899" s="506"/>
      <c r="N899" s="506"/>
      <c r="O899" s="506"/>
      <c r="P899" s="1230"/>
      <c r="Q899" s="506"/>
      <c r="R899" s="506"/>
      <c r="S899" s="506"/>
      <c r="T899" s="506"/>
      <c r="U899" s="506"/>
      <c r="V899" s="506"/>
      <c r="W899" s="506"/>
      <c r="X899" s="506"/>
      <c r="Y899" s="506"/>
      <c r="Z899" s="506"/>
      <c r="AA899" s="506"/>
      <c r="AB899" s="506"/>
      <c r="AC899" s="506"/>
      <c r="AD899" s="506"/>
      <c r="AE899" s="506"/>
      <c r="AF899" s="506"/>
      <c r="AG899" s="506"/>
      <c r="AH899" s="506"/>
      <c r="AI899" s="1251"/>
      <c r="AJ899" s="625"/>
      <c r="AK899" s="625"/>
      <c r="AL899" s="625"/>
      <c r="AM899" s="625"/>
      <c r="AN899" s="625"/>
      <c r="AO899" s="625"/>
      <c r="AP899" s="625"/>
      <c r="AQ899" s="625"/>
      <c r="AR899" s="625"/>
      <c r="AS899" s="625"/>
      <c r="AT899" s="625"/>
      <c r="AU899" s="625"/>
      <c r="AV899" s="625"/>
      <c r="AW899" s="625"/>
      <c r="AX899" s="625"/>
      <c r="AY899" s="625"/>
      <c r="AZ899" s="625"/>
      <c r="BA899" s="625"/>
      <c r="BB899" s="625"/>
      <c r="BC899" s="625"/>
      <c r="BD899" s="625"/>
      <c r="BE899" s="625"/>
      <c r="BF899" s="625"/>
      <c r="BG899" s="625"/>
      <c r="BH899" s="625"/>
      <c r="BI899" s="625"/>
      <c r="BJ899" s="625"/>
      <c r="BK899" s="625"/>
      <c r="BL899" s="625"/>
      <c r="BM899" s="625"/>
      <c r="BN899" s="625"/>
      <c r="BO899" s="625"/>
      <c r="BP899" s="625"/>
      <c r="BQ899" s="625"/>
      <c r="BR899" s="625"/>
      <c r="BS899" s="625"/>
      <c r="BT899" s="625"/>
      <c r="BU899" s="625"/>
      <c r="BV899" s="625"/>
      <c r="BW899" s="625"/>
      <c r="BX899" s="625"/>
      <c r="BY899" s="625"/>
      <c r="BZ899" s="625"/>
      <c r="CA899" s="625"/>
      <c r="CB899" s="625"/>
      <c r="CC899" s="625"/>
      <c r="CD899" s="625"/>
      <c r="CE899" s="625"/>
      <c r="CF899" s="625"/>
      <c r="CG899" s="625"/>
      <c r="CH899" s="625"/>
      <c r="CI899" s="625"/>
      <c r="CJ899" s="625"/>
      <c r="CK899" s="625"/>
      <c r="CL899" s="625"/>
      <c r="CM899" s="625"/>
      <c r="CN899" s="625"/>
      <c r="CO899" s="625"/>
      <c r="CP899" s="625"/>
      <c r="CQ899" s="625"/>
      <c r="CR899" s="625"/>
      <c r="CS899" s="625"/>
      <c r="CT899" s="625"/>
      <c r="CU899" s="625"/>
      <c r="CV899" s="625"/>
      <c r="CW899" s="625"/>
      <c r="CX899" s="625"/>
      <c r="CY899" s="625"/>
      <c r="CZ899" s="625"/>
      <c r="DA899" s="625"/>
      <c r="DB899" s="625"/>
      <c r="DC899" s="625"/>
      <c r="DD899" s="625"/>
      <c r="DE899" s="625"/>
      <c r="DF899" s="625"/>
      <c r="DG899" s="625"/>
      <c r="DH899" s="625"/>
      <c r="DI899" s="625"/>
      <c r="DJ899" s="625"/>
      <c r="DK899" s="625"/>
      <c r="DL899" s="625"/>
      <c r="DM899" s="625"/>
      <c r="DN899" s="625"/>
    </row>
    <row r="900" spans="1:118" s="475" customFormat="1">
      <c r="A900" s="546"/>
      <c r="B900" s="663"/>
      <c r="C900" s="546"/>
      <c r="D900" s="506"/>
      <c r="E900" s="506"/>
      <c r="F900" s="506"/>
      <c r="G900" s="506"/>
      <c r="H900" s="506"/>
      <c r="I900" s="506"/>
      <c r="J900" s="506"/>
      <c r="K900" s="506"/>
      <c r="L900" s="506"/>
      <c r="M900" s="506"/>
      <c r="N900" s="506"/>
      <c r="O900" s="506"/>
      <c r="P900" s="1230"/>
      <c r="Q900" s="506"/>
      <c r="R900" s="506"/>
      <c r="S900" s="506"/>
      <c r="T900" s="506"/>
      <c r="U900" s="506"/>
      <c r="V900" s="506"/>
      <c r="W900" s="506"/>
      <c r="X900" s="506"/>
      <c r="Y900" s="506"/>
      <c r="Z900" s="506"/>
      <c r="AA900" s="506"/>
      <c r="AB900" s="506"/>
      <c r="AC900" s="506"/>
      <c r="AD900" s="506"/>
      <c r="AE900" s="506"/>
      <c r="AF900" s="506"/>
      <c r="AG900" s="506"/>
      <c r="AH900" s="506"/>
      <c r="AI900" s="1251"/>
      <c r="AJ900" s="625"/>
      <c r="AK900" s="625"/>
      <c r="AL900" s="625"/>
      <c r="AM900" s="625"/>
      <c r="AN900" s="625"/>
      <c r="AO900" s="625"/>
      <c r="AP900" s="625"/>
      <c r="AQ900" s="625"/>
      <c r="AR900" s="625"/>
      <c r="AS900" s="625"/>
      <c r="AT900" s="625"/>
      <c r="AU900" s="625"/>
      <c r="AV900" s="625"/>
      <c r="AW900" s="625"/>
      <c r="AX900" s="625"/>
      <c r="AY900" s="625"/>
      <c r="AZ900" s="625"/>
      <c r="BA900" s="625"/>
      <c r="BB900" s="625"/>
      <c r="BC900" s="625"/>
      <c r="BD900" s="625"/>
      <c r="BE900" s="625"/>
      <c r="BF900" s="625"/>
      <c r="BG900" s="625"/>
      <c r="BH900" s="625"/>
      <c r="BI900" s="625"/>
      <c r="BJ900" s="625"/>
      <c r="BK900" s="625"/>
      <c r="BL900" s="625"/>
      <c r="BM900" s="625"/>
      <c r="BN900" s="625"/>
      <c r="BO900" s="625"/>
      <c r="BP900" s="625"/>
      <c r="BQ900" s="625"/>
      <c r="BR900" s="625"/>
      <c r="BS900" s="625"/>
      <c r="BT900" s="625"/>
      <c r="BU900" s="625"/>
      <c r="BV900" s="625"/>
      <c r="BW900" s="625"/>
      <c r="BX900" s="625"/>
      <c r="BY900" s="625"/>
      <c r="BZ900" s="625"/>
      <c r="CA900" s="625"/>
      <c r="CB900" s="625"/>
      <c r="CC900" s="625"/>
      <c r="CD900" s="625"/>
      <c r="CE900" s="625"/>
      <c r="CF900" s="625"/>
      <c r="CG900" s="625"/>
      <c r="CH900" s="625"/>
      <c r="CI900" s="625"/>
      <c r="CJ900" s="625"/>
      <c r="CK900" s="625"/>
      <c r="CL900" s="625"/>
      <c r="CM900" s="625"/>
      <c r="CN900" s="625"/>
      <c r="CO900" s="625"/>
      <c r="CP900" s="625"/>
      <c r="CQ900" s="625"/>
      <c r="CR900" s="625"/>
      <c r="CS900" s="625"/>
      <c r="CT900" s="625"/>
      <c r="CU900" s="625"/>
      <c r="CV900" s="625"/>
      <c r="CW900" s="625"/>
      <c r="CX900" s="625"/>
      <c r="CY900" s="625"/>
      <c r="CZ900" s="625"/>
      <c r="DA900" s="625"/>
      <c r="DB900" s="625"/>
      <c r="DC900" s="625"/>
      <c r="DD900" s="625"/>
      <c r="DE900" s="625"/>
      <c r="DF900" s="625"/>
      <c r="DG900" s="625"/>
      <c r="DH900" s="625"/>
      <c r="DI900" s="625"/>
      <c r="DJ900" s="625"/>
      <c r="DK900" s="625"/>
      <c r="DL900" s="625"/>
      <c r="DM900" s="625"/>
      <c r="DN900" s="625"/>
    </row>
    <row r="901" spans="1:118" s="475" customFormat="1">
      <c r="A901" s="546"/>
      <c r="B901" s="663"/>
      <c r="C901" s="546"/>
      <c r="D901" s="506"/>
      <c r="E901" s="506"/>
      <c r="F901" s="506"/>
      <c r="G901" s="506"/>
      <c r="H901" s="506"/>
      <c r="I901" s="506"/>
      <c r="J901" s="506"/>
      <c r="K901" s="506"/>
      <c r="L901" s="506"/>
      <c r="M901" s="506"/>
      <c r="N901" s="506"/>
      <c r="O901" s="506"/>
      <c r="P901" s="1230"/>
      <c r="Q901" s="506"/>
      <c r="R901" s="506"/>
      <c r="S901" s="506"/>
      <c r="T901" s="506"/>
      <c r="U901" s="506"/>
      <c r="V901" s="506"/>
      <c r="W901" s="506"/>
      <c r="X901" s="506"/>
      <c r="Y901" s="506"/>
      <c r="Z901" s="506"/>
      <c r="AA901" s="506"/>
      <c r="AB901" s="506"/>
      <c r="AC901" s="506"/>
      <c r="AD901" s="506"/>
      <c r="AE901" s="506"/>
      <c r="AF901" s="506"/>
      <c r="AG901" s="506"/>
      <c r="AH901" s="506"/>
      <c r="AI901" s="1251"/>
      <c r="AJ901" s="625"/>
      <c r="AK901" s="625"/>
      <c r="AL901" s="625"/>
      <c r="AM901" s="625"/>
      <c r="AN901" s="625"/>
      <c r="AO901" s="625"/>
      <c r="AP901" s="625"/>
      <c r="AQ901" s="625"/>
      <c r="AR901" s="625"/>
      <c r="AS901" s="625"/>
      <c r="AT901" s="625"/>
      <c r="AU901" s="625"/>
      <c r="AV901" s="625"/>
      <c r="AW901" s="625"/>
      <c r="AX901" s="625"/>
      <c r="AY901" s="625"/>
      <c r="AZ901" s="625"/>
      <c r="BA901" s="625"/>
      <c r="BB901" s="625"/>
      <c r="BC901" s="625"/>
      <c r="BD901" s="625"/>
      <c r="BE901" s="625"/>
      <c r="BF901" s="625"/>
      <c r="BG901" s="625"/>
      <c r="BH901" s="625"/>
      <c r="BI901" s="625"/>
      <c r="BJ901" s="625"/>
      <c r="BK901" s="625"/>
      <c r="BL901" s="625"/>
      <c r="BM901" s="625"/>
      <c r="BN901" s="625"/>
      <c r="BO901" s="625"/>
      <c r="BP901" s="625"/>
      <c r="BQ901" s="625"/>
      <c r="BR901" s="625"/>
      <c r="BS901" s="625"/>
      <c r="BT901" s="625"/>
      <c r="BU901" s="625"/>
      <c r="BV901" s="625"/>
      <c r="BW901" s="625"/>
      <c r="BX901" s="625"/>
      <c r="BY901" s="625"/>
      <c r="BZ901" s="625"/>
      <c r="CA901" s="625"/>
      <c r="CB901" s="625"/>
      <c r="CC901" s="625"/>
      <c r="CD901" s="625"/>
      <c r="CE901" s="625"/>
      <c r="CF901" s="625"/>
      <c r="CG901" s="625"/>
      <c r="CH901" s="625"/>
      <c r="CI901" s="625"/>
      <c r="CJ901" s="625"/>
      <c r="CK901" s="625"/>
      <c r="CL901" s="625"/>
      <c r="CM901" s="625"/>
      <c r="CN901" s="625"/>
      <c r="CO901" s="625"/>
      <c r="CP901" s="625"/>
      <c r="CQ901" s="625"/>
      <c r="CR901" s="625"/>
      <c r="CS901" s="625"/>
      <c r="CT901" s="625"/>
      <c r="CU901" s="625"/>
      <c r="CV901" s="625"/>
      <c r="CW901" s="625"/>
      <c r="CX901" s="625"/>
      <c r="CY901" s="625"/>
      <c r="CZ901" s="625"/>
      <c r="DA901" s="625"/>
      <c r="DB901" s="625"/>
      <c r="DC901" s="625"/>
      <c r="DD901" s="625"/>
      <c r="DE901" s="625"/>
      <c r="DF901" s="625"/>
      <c r="DG901" s="625"/>
      <c r="DH901" s="625"/>
      <c r="DI901" s="625"/>
      <c r="DJ901" s="625"/>
      <c r="DK901" s="625"/>
      <c r="DL901" s="625"/>
      <c r="DM901" s="625"/>
      <c r="DN901" s="625"/>
    </row>
    <row r="902" spans="1:118" s="475" customFormat="1">
      <c r="A902" s="546"/>
      <c r="B902" s="663"/>
      <c r="C902" s="546"/>
      <c r="D902" s="506"/>
      <c r="E902" s="506"/>
      <c r="F902" s="506"/>
      <c r="G902" s="506"/>
      <c r="H902" s="506"/>
      <c r="I902" s="506"/>
      <c r="J902" s="506"/>
      <c r="K902" s="506"/>
      <c r="L902" s="506"/>
      <c r="M902" s="506"/>
      <c r="N902" s="506"/>
      <c r="O902" s="506"/>
      <c r="P902" s="1230"/>
      <c r="Q902" s="506"/>
      <c r="R902" s="506"/>
      <c r="S902" s="506"/>
      <c r="T902" s="506"/>
      <c r="U902" s="506"/>
      <c r="V902" s="506"/>
      <c r="W902" s="506"/>
      <c r="X902" s="506"/>
      <c r="Y902" s="506"/>
      <c r="Z902" s="506"/>
      <c r="AA902" s="506"/>
      <c r="AB902" s="506"/>
      <c r="AC902" s="506"/>
      <c r="AD902" s="506"/>
      <c r="AE902" s="506"/>
      <c r="AF902" s="506"/>
      <c r="AG902" s="506"/>
      <c r="AH902" s="506"/>
      <c r="AI902" s="1251"/>
      <c r="AJ902" s="625"/>
      <c r="AK902" s="625"/>
      <c r="AL902" s="625"/>
      <c r="AM902" s="625"/>
      <c r="AN902" s="625"/>
      <c r="AO902" s="625"/>
      <c r="AP902" s="625"/>
      <c r="AQ902" s="625"/>
      <c r="AR902" s="625"/>
      <c r="AS902" s="625"/>
      <c r="AT902" s="625"/>
      <c r="AU902" s="625"/>
      <c r="AV902" s="625"/>
      <c r="AW902" s="625"/>
      <c r="AX902" s="625"/>
      <c r="AY902" s="625"/>
      <c r="AZ902" s="625"/>
      <c r="BA902" s="625"/>
      <c r="BB902" s="625"/>
      <c r="BC902" s="625"/>
      <c r="BD902" s="625"/>
      <c r="BE902" s="625"/>
      <c r="BF902" s="625"/>
      <c r="BG902" s="625"/>
      <c r="BH902" s="625"/>
      <c r="BI902" s="625"/>
      <c r="BJ902" s="625"/>
      <c r="BK902" s="625"/>
      <c r="BL902" s="625"/>
      <c r="BM902" s="625"/>
      <c r="BN902" s="625"/>
      <c r="BO902" s="625"/>
      <c r="BP902" s="625"/>
      <c r="BQ902" s="625"/>
      <c r="BR902" s="625"/>
      <c r="BS902" s="625"/>
      <c r="BT902" s="625"/>
      <c r="BU902" s="625"/>
      <c r="BV902" s="625"/>
      <c r="BW902" s="625"/>
      <c r="BX902" s="625"/>
      <c r="BY902" s="625"/>
      <c r="BZ902" s="625"/>
      <c r="CA902" s="625"/>
      <c r="CB902" s="625"/>
      <c r="CC902" s="625"/>
      <c r="CD902" s="625"/>
      <c r="CE902" s="625"/>
      <c r="CF902" s="625"/>
      <c r="CG902" s="625"/>
      <c r="CH902" s="625"/>
      <c r="CI902" s="625"/>
      <c r="CJ902" s="625"/>
      <c r="CK902" s="625"/>
      <c r="CL902" s="625"/>
      <c r="CM902" s="625"/>
      <c r="CN902" s="625"/>
      <c r="CO902" s="625"/>
      <c r="CP902" s="625"/>
      <c r="CQ902" s="625"/>
      <c r="CR902" s="625"/>
      <c r="CS902" s="625"/>
      <c r="CT902" s="625"/>
      <c r="CU902" s="625"/>
      <c r="CV902" s="625"/>
      <c r="CW902" s="625"/>
      <c r="CX902" s="625"/>
      <c r="CY902" s="625"/>
      <c r="CZ902" s="625"/>
      <c r="DA902" s="625"/>
      <c r="DB902" s="625"/>
      <c r="DC902" s="625"/>
      <c r="DD902" s="625"/>
      <c r="DE902" s="625"/>
      <c r="DF902" s="625"/>
      <c r="DG902" s="625"/>
      <c r="DH902" s="625"/>
      <c r="DI902" s="625"/>
      <c r="DJ902" s="625"/>
      <c r="DK902" s="625"/>
      <c r="DL902" s="625"/>
      <c r="DM902" s="625"/>
      <c r="DN902" s="625"/>
    </row>
    <row r="903" spans="1:118" s="475" customFormat="1">
      <c r="A903" s="546"/>
      <c r="B903" s="663"/>
      <c r="C903" s="546"/>
      <c r="D903" s="506"/>
      <c r="E903" s="506"/>
      <c r="F903" s="506"/>
      <c r="G903" s="506"/>
      <c r="H903" s="506"/>
      <c r="I903" s="506"/>
      <c r="J903" s="506"/>
      <c r="K903" s="506"/>
      <c r="L903" s="506"/>
      <c r="M903" s="506"/>
      <c r="N903" s="506"/>
      <c r="O903" s="506"/>
      <c r="P903" s="1230"/>
      <c r="Q903" s="506"/>
      <c r="R903" s="506"/>
      <c r="S903" s="506"/>
      <c r="T903" s="506"/>
      <c r="U903" s="506"/>
      <c r="V903" s="506"/>
      <c r="W903" s="506"/>
      <c r="X903" s="506"/>
      <c r="Y903" s="506"/>
      <c r="Z903" s="506"/>
      <c r="AA903" s="506"/>
      <c r="AB903" s="506"/>
      <c r="AC903" s="506"/>
      <c r="AD903" s="506"/>
      <c r="AE903" s="506"/>
      <c r="AF903" s="506"/>
      <c r="AG903" s="506"/>
      <c r="AH903" s="506"/>
      <c r="AI903" s="1251"/>
      <c r="AJ903" s="625"/>
      <c r="AK903" s="625"/>
      <c r="AL903" s="625"/>
      <c r="AM903" s="625"/>
      <c r="AN903" s="625"/>
      <c r="AO903" s="625"/>
      <c r="AP903" s="625"/>
      <c r="AQ903" s="625"/>
      <c r="AR903" s="625"/>
      <c r="AS903" s="625"/>
      <c r="AT903" s="625"/>
      <c r="AU903" s="625"/>
      <c r="AV903" s="625"/>
      <c r="AW903" s="625"/>
      <c r="AX903" s="625"/>
      <c r="AY903" s="625"/>
      <c r="AZ903" s="625"/>
      <c r="BA903" s="625"/>
      <c r="BB903" s="625"/>
      <c r="BC903" s="625"/>
      <c r="BD903" s="625"/>
      <c r="BE903" s="625"/>
      <c r="BF903" s="625"/>
      <c r="BG903" s="625"/>
      <c r="BH903" s="625"/>
      <c r="BI903" s="625"/>
      <c r="BJ903" s="625"/>
      <c r="BK903" s="625"/>
      <c r="BL903" s="625"/>
      <c r="BM903" s="625"/>
      <c r="BN903" s="625"/>
      <c r="BO903" s="625"/>
      <c r="BP903" s="625"/>
      <c r="BQ903" s="625"/>
      <c r="BR903" s="625"/>
      <c r="BS903" s="625"/>
      <c r="BT903" s="625"/>
      <c r="BU903" s="625"/>
      <c r="BV903" s="625"/>
      <c r="BW903" s="625"/>
      <c r="BX903" s="625"/>
      <c r="BY903" s="625"/>
      <c r="BZ903" s="625"/>
      <c r="CA903" s="625"/>
      <c r="CB903" s="625"/>
      <c r="CC903" s="625"/>
      <c r="CD903" s="625"/>
      <c r="CE903" s="625"/>
      <c r="CF903" s="625"/>
      <c r="CG903" s="625"/>
      <c r="CH903" s="625"/>
      <c r="CI903" s="625"/>
      <c r="CJ903" s="625"/>
      <c r="CK903" s="625"/>
      <c r="CL903" s="625"/>
      <c r="CM903" s="625"/>
      <c r="CN903" s="625"/>
      <c r="CO903" s="625"/>
      <c r="CP903" s="625"/>
      <c r="CQ903" s="625"/>
      <c r="CR903" s="625"/>
      <c r="CS903" s="625"/>
      <c r="CT903" s="625"/>
      <c r="CU903" s="625"/>
      <c r="CV903" s="625"/>
      <c r="CW903" s="625"/>
      <c r="CX903" s="625"/>
      <c r="CY903" s="625"/>
      <c r="CZ903" s="625"/>
      <c r="DA903" s="625"/>
      <c r="DB903" s="625"/>
      <c r="DC903" s="625"/>
      <c r="DD903" s="625"/>
      <c r="DE903" s="625"/>
      <c r="DF903" s="625"/>
      <c r="DG903" s="625"/>
      <c r="DH903" s="625"/>
      <c r="DI903" s="625"/>
      <c r="DJ903" s="625"/>
      <c r="DK903" s="625"/>
      <c r="DL903" s="625"/>
      <c r="DM903" s="625"/>
      <c r="DN903" s="625"/>
    </row>
    <row r="904" spans="1:118" s="475" customFormat="1">
      <c r="A904" s="546"/>
      <c r="B904" s="663"/>
      <c r="C904" s="546"/>
      <c r="D904" s="506"/>
      <c r="E904" s="506"/>
      <c r="F904" s="506"/>
      <c r="G904" s="506"/>
      <c r="H904" s="506"/>
      <c r="I904" s="506"/>
      <c r="J904" s="506"/>
      <c r="K904" s="506"/>
      <c r="L904" s="506"/>
      <c r="M904" s="506"/>
      <c r="N904" s="506"/>
      <c r="O904" s="506"/>
      <c r="P904" s="1230"/>
      <c r="Q904" s="506"/>
      <c r="R904" s="506"/>
      <c r="S904" s="506"/>
      <c r="T904" s="506"/>
      <c r="U904" s="506"/>
      <c r="V904" s="506"/>
      <c r="W904" s="506"/>
      <c r="X904" s="506"/>
      <c r="Y904" s="506"/>
      <c r="Z904" s="506"/>
      <c r="AA904" s="506"/>
      <c r="AB904" s="506"/>
      <c r="AC904" s="506"/>
      <c r="AD904" s="506"/>
      <c r="AE904" s="506"/>
      <c r="AF904" s="506"/>
      <c r="AG904" s="506"/>
      <c r="AH904" s="506"/>
      <c r="AI904" s="1251"/>
      <c r="AJ904" s="625"/>
      <c r="AK904" s="625"/>
      <c r="AL904" s="625"/>
      <c r="AM904" s="625"/>
      <c r="AN904" s="625"/>
      <c r="AO904" s="625"/>
      <c r="AP904" s="625"/>
      <c r="AQ904" s="625"/>
      <c r="AR904" s="625"/>
      <c r="AS904" s="625"/>
      <c r="AT904" s="625"/>
      <c r="AU904" s="625"/>
      <c r="AV904" s="625"/>
      <c r="AW904" s="625"/>
      <c r="AX904" s="625"/>
      <c r="AY904" s="625"/>
      <c r="AZ904" s="625"/>
      <c r="BA904" s="625"/>
      <c r="BB904" s="625"/>
      <c r="BC904" s="625"/>
      <c r="BD904" s="625"/>
      <c r="BE904" s="625"/>
      <c r="BF904" s="625"/>
      <c r="BG904" s="625"/>
      <c r="BH904" s="625"/>
      <c r="BI904" s="625"/>
      <c r="BJ904" s="625"/>
      <c r="BK904" s="625"/>
      <c r="BL904" s="625"/>
      <c r="BM904" s="625"/>
      <c r="BN904" s="625"/>
      <c r="BO904" s="625"/>
      <c r="BP904" s="625"/>
      <c r="BQ904" s="625"/>
      <c r="BR904" s="625"/>
      <c r="BS904" s="625"/>
      <c r="BT904" s="625"/>
      <c r="BU904" s="625"/>
      <c r="BV904" s="625"/>
      <c r="BW904" s="625"/>
      <c r="BX904" s="625"/>
      <c r="BY904" s="625"/>
      <c r="BZ904" s="625"/>
      <c r="CA904" s="625"/>
      <c r="CB904" s="625"/>
      <c r="CC904" s="625"/>
      <c r="CD904" s="625"/>
      <c r="CE904" s="625"/>
      <c r="CF904" s="625"/>
      <c r="CG904" s="625"/>
      <c r="CH904" s="625"/>
      <c r="CI904" s="625"/>
      <c r="CJ904" s="625"/>
      <c r="CK904" s="625"/>
      <c r="CL904" s="625"/>
      <c r="CM904" s="625"/>
      <c r="CN904" s="625"/>
      <c r="CO904" s="625"/>
      <c r="CP904" s="625"/>
      <c r="CQ904" s="625"/>
      <c r="CR904" s="625"/>
      <c r="CS904" s="625"/>
      <c r="CT904" s="625"/>
      <c r="CU904" s="625"/>
      <c r="CV904" s="625"/>
      <c r="CW904" s="625"/>
      <c r="CX904" s="625"/>
      <c r="CY904" s="625"/>
      <c r="CZ904" s="625"/>
      <c r="DA904" s="625"/>
      <c r="DB904" s="625"/>
      <c r="DC904" s="625"/>
      <c r="DD904" s="625"/>
      <c r="DE904" s="625"/>
      <c r="DF904" s="625"/>
      <c r="DG904" s="625"/>
      <c r="DH904" s="625"/>
      <c r="DI904" s="625"/>
      <c r="DJ904" s="625"/>
      <c r="DK904" s="625"/>
      <c r="DL904" s="625"/>
      <c r="DM904" s="625"/>
      <c r="DN904" s="625"/>
    </row>
    <row r="905" spans="1:118" s="475" customFormat="1">
      <c r="A905" s="546"/>
      <c r="B905" s="663"/>
      <c r="C905" s="546"/>
      <c r="D905" s="506"/>
      <c r="E905" s="506"/>
      <c r="F905" s="506"/>
      <c r="G905" s="506"/>
      <c r="H905" s="506"/>
      <c r="I905" s="506"/>
      <c r="J905" s="506"/>
      <c r="K905" s="506"/>
      <c r="L905" s="506"/>
      <c r="M905" s="506"/>
      <c r="N905" s="506"/>
      <c r="O905" s="506"/>
      <c r="P905" s="1230"/>
      <c r="Q905" s="506"/>
      <c r="R905" s="506"/>
      <c r="S905" s="506"/>
      <c r="T905" s="506"/>
      <c r="U905" s="506"/>
      <c r="V905" s="506"/>
      <c r="W905" s="506"/>
      <c r="X905" s="506"/>
      <c r="Y905" s="506"/>
      <c r="Z905" s="506"/>
      <c r="AA905" s="506"/>
      <c r="AB905" s="506"/>
      <c r="AC905" s="506"/>
      <c r="AD905" s="506"/>
      <c r="AE905" s="506"/>
      <c r="AF905" s="506"/>
      <c r="AG905" s="506"/>
      <c r="AH905" s="506"/>
      <c r="AI905" s="1251"/>
      <c r="AJ905" s="625"/>
      <c r="AK905" s="625"/>
      <c r="AL905" s="625"/>
      <c r="AM905" s="625"/>
      <c r="AN905" s="625"/>
      <c r="AO905" s="625"/>
      <c r="AP905" s="625"/>
      <c r="AQ905" s="625"/>
      <c r="AR905" s="625"/>
      <c r="AS905" s="625"/>
      <c r="AT905" s="625"/>
      <c r="AU905" s="625"/>
      <c r="AV905" s="625"/>
      <c r="AW905" s="625"/>
      <c r="AX905" s="625"/>
      <c r="AY905" s="625"/>
      <c r="AZ905" s="625"/>
      <c r="BA905" s="625"/>
      <c r="BB905" s="625"/>
      <c r="BC905" s="625"/>
      <c r="BD905" s="625"/>
      <c r="BE905" s="625"/>
      <c r="BF905" s="625"/>
      <c r="BG905" s="625"/>
      <c r="BH905" s="625"/>
      <c r="BI905" s="625"/>
      <c r="BJ905" s="625"/>
      <c r="BK905" s="625"/>
      <c r="BL905" s="625"/>
      <c r="BM905" s="625"/>
      <c r="BN905" s="625"/>
      <c r="BO905" s="625"/>
      <c r="BP905" s="625"/>
      <c r="BQ905" s="625"/>
      <c r="BR905" s="625"/>
      <c r="BS905" s="625"/>
      <c r="BT905" s="625"/>
      <c r="BU905" s="625"/>
      <c r="BV905" s="625"/>
      <c r="BW905" s="625"/>
      <c r="BX905" s="625"/>
      <c r="BY905" s="625"/>
      <c r="BZ905" s="625"/>
      <c r="CA905" s="625"/>
      <c r="CB905" s="625"/>
      <c r="CC905" s="625"/>
      <c r="CD905" s="625"/>
      <c r="CE905" s="625"/>
      <c r="CF905" s="625"/>
      <c r="CG905" s="625"/>
      <c r="CH905" s="625"/>
      <c r="CI905" s="625"/>
      <c r="CJ905" s="625"/>
      <c r="CK905" s="625"/>
      <c r="CL905" s="625"/>
      <c r="CM905" s="625"/>
      <c r="CN905" s="625"/>
      <c r="CO905" s="625"/>
      <c r="CP905" s="625"/>
      <c r="CQ905" s="625"/>
      <c r="CR905" s="625"/>
      <c r="CS905" s="625"/>
      <c r="CT905" s="625"/>
      <c r="CU905" s="625"/>
      <c r="CV905" s="625"/>
      <c r="CW905" s="625"/>
      <c r="CX905" s="625"/>
      <c r="CY905" s="625"/>
      <c r="CZ905" s="625"/>
      <c r="DA905" s="625"/>
      <c r="DB905" s="625"/>
      <c r="DC905" s="625"/>
      <c r="DD905" s="625"/>
      <c r="DE905" s="625"/>
      <c r="DF905" s="625"/>
      <c r="DG905" s="625"/>
      <c r="DH905" s="625"/>
      <c r="DI905" s="625"/>
      <c r="DJ905" s="625"/>
      <c r="DK905" s="625"/>
      <c r="DL905" s="625"/>
      <c r="DM905" s="625"/>
      <c r="DN905" s="625"/>
    </row>
    <row r="906" spans="1:118" s="475" customFormat="1">
      <c r="A906" s="546"/>
      <c r="B906" s="663"/>
      <c r="C906" s="546"/>
      <c r="D906" s="506"/>
      <c r="E906" s="506"/>
      <c r="F906" s="506"/>
      <c r="G906" s="506"/>
      <c r="H906" s="506"/>
      <c r="I906" s="506"/>
      <c r="J906" s="506"/>
      <c r="K906" s="506"/>
      <c r="L906" s="506"/>
      <c r="M906" s="506"/>
      <c r="N906" s="506"/>
      <c r="O906" s="506"/>
      <c r="P906" s="1230"/>
      <c r="Q906" s="506"/>
      <c r="R906" s="506"/>
      <c r="S906" s="506"/>
      <c r="T906" s="506"/>
      <c r="U906" s="506"/>
      <c r="V906" s="506"/>
      <c r="W906" s="506"/>
      <c r="X906" s="506"/>
      <c r="Y906" s="506"/>
      <c r="Z906" s="506"/>
      <c r="AA906" s="506"/>
      <c r="AB906" s="506"/>
      <c r="AC906" s="506"/>
      <c r="AD906" s="506"/>
      <c r="AE906" s="506"/>
      <c r="AF906" s="506"/>
      <c r="AG906" s="506"/>
      <c r="AH906" s="506"/>
      <c r="AI906" s="1251"/>
      <c r="AJ906" s="625"/>
      <c r="AK906" s="625"/>
      <c r="AL906" s="625"/>
      <c r="AM906" s="625"/>
      <c r="AN906" s="625"/>
      <c r="AO906" s="625"/>
      <c r="AP906" s="625"/>
      <c r="AQ906" s="625"/>
      <c r="AR906" s="625"/>
      <c r="AS906" s="625"/>
      <c r="AT906" s="625"/>
      <c r="AU906" s="625"/>
      <c r="AV906" s="625"/>
      <c r="AW906" s="625"/>
      <c r="AX906" s="625"/>
      <c r="AY906" s="625"/>
      <c r="AZ906" s="625"/>
      <c r="BA906" s="625"/>
      <c r="BB906" s="625"/>
      <c r="BC906" s="625"/>
      <c r="BD906" s="625"/>
      <c r="BE906" s="625"/>
      <c r="BF906" s="625"/>
      <c r="BG906" s="625"/>
      <c r="BH906" s="625"/>
      <c r="BI906" s="625"/>
      <c r="BJ906" s="625"/>
      <c r="BK906" s="625"/>
      <c r="BL906" s="625"/>
      <c r="BM906" s="625"/>
      <c r="BN906" s="625"/>
      <c r="BO906" s="625"/>
      <c r="BP906" s="625"/>
      <c r="BQ906" s="625"/>
      <c r="BR906" s="625"/>
      <c r="BS906" s="625"/>
      <c r="BT906" s="625"/>
      <c r="BU906" s="625"/>
      <c r="BV906" s="625"/>
      <c r="BW906" s="625"/>
      <c r="BX906" s="625"/>
      <c r="BY906" s="625"/>
      <c r="BZ906" s="625"/>
      <c r="CA906" s="625"/>
      <c r="CB906" s="625"/>
      <c r="CC906" s="625"/>
      <c r="CD906" s="625"/>
      <c r="CE906" s="625"/>
      <c r="CF906" s="625"/>
      <c r="CG906" s="625"/>
      <c r="CH906" s="625"/>
      <c r="CI906" s="625"/>
      <c r="CJ906" s="625"/>
      <c r="CK906" s="625"/>
      <c r="CL906" s="625"/>
      <c r="CM906" s="625"/>
      <c r="CN906" s="625"/>
      <c r="CO906" s="625"/>
      <c r="CP906" s="625"/>
      <c r="CQ906" s="625"/>
      <c r="CR906" s="625"/>
      <c r="CS906" s="625"/>
      <c r="CT906" s="625"/>
      <c r="CU906" s="625"/>
      <c r="CV906" s="625"/>
      <c r="CW906" s="625"/>
      <c r="CX906" s="625"/>
      <c r="CY906" s="625"/>
      <c r="CZ906" s="625"/>
      <c r="DA906" s="625"/>
      <c r="DB906" s="625"/>
      <c r="DC906" s="625"/>
      <c r="DD906" s="625"/>
      <c r="DE906" s="625"/>
      <c r="DF906" s="625"/>
      <c r="DG906" s="625"/>
      <c r="DH906" s="625"/>
      <c r="DI906" s="625"/>
      <c r="DJ906" s="625"/>
      <c r="DK906" s="625"/>
      <c r="DL906" s="625"/>
      <c r="DM906" s="625"/>
      <c r="DN906" s="625"/>
    </row>
    <row r="907" spans="1:118" s="475" customFormat="1">
      <c r="A907" s="546"/>
      <c r="B907" s="663"/>
      <c r="C907" s="546"/>
      <c r="D907" s="506"/>
      <c r="E907" s="506"/>
      <c r="F907" s="506"/>
      <c r="G907" s="506"/>
      <c r="H907" s="506"/>
      <c r="I907" s="506"/>
      <c r="J907" s="506"/>
      <c r="K907" s="506"/>
      <c r="L907" s="506"/>
      <c r="M907" s="506"/>
      <c r="N907" s="506"/>
      <c r="O907" s="506"/>
      <c r="P907" s="1230"/>
      <c r="Q907" s="506"/>
      <c r="R907" s="506"/>
      <c r="S907" s="506"/>
      <c r="T907" s="506"/>
      <c r="U907" s="506"/>
      <c r="V907" s="506"/>
      <c r="W907" s="506"/>
      <c r="X907" s="506"/>
      <c r="Y907" s="506"/>
      <c r="Z907" s="506"/>
      <c r="AA907" s="506"/>
      <c r="AB907" s="506"/>
      <c r="AC907" s="506"/>
      <c r="AD907" s="506"/>
      <c r="AE907" s="506"/>
      <c r="AF907" s="506"/>
      <c r="AG907" s="506"/>
      <c r="AH907" s="506"/>
      <c r="AI907" s="1251"/>
      <c r="AJ907" s="625"/>
      <c r="AK907" s="625"/>
      <c r="AL907" s="625"/>
      <c r="AM907" s="625"/>
      <c r="AN907" s="625"/>
      <c r="AO907" s="625"/>
      <c r="AP907" s="625"/>
      <c r="AQ907" s="625"/>
      <c r="AR907" s="625"/>
      <c r="AS907" s="625"/>
      <c r="AT907" s="625"/>
      <c r="AU907" s="625"/>
      <c r="AV907" s="625"/>
      <c r="AW907" s="625"/>
      <c r="AX907" s="625"/>
      <c r="AY907" s="625"/>
      <c r="AZ907" s="625"/>
      <c r="BA907" s="625"/>
      <c r="BB907" s="625"/>
      <c r="BC907" s="625"/>
      <c r="BD907" s="625"/>
      <c r="BE907" s="625"/>
      <c r="BF907" s="625"/>
      <c r="BG907" s="625"/>
      <c r="BH907" s="625"/>
      <c r="BI907" s="625"/>
      <c r="BJ907" s="625"/>
      <c r="BK907" s="625"/>
      <c r="BL907" s="625"/>
      <c r="BM907" s="625"/>
      <c r="BN907" s="625"/>
      <c r="BO907" s="625"/>
      <c r="BP907" s="625"/>
      <c r="BQ907" s="625"/>
      <c r="BR907" s="625"/>
      <c r="BS907" s="625"/>
      <c r="BT907" s="625"/>
      <c r="BU907" s="625"/>
      <c r="BV907" s="625"/>
      <c r="BW907" s="625"/>
      <c r="BX907" s="625"/>
      <c r="BY907" s="625"/>
      <c r="BZ907" s="625"/>
      <c r="CA907" s="625"/>
      <c r="CB907" s="625"/>
      <c r="CC907" s="625"/>
      <c r="CD907" s="625"/>
      <c r="CE907" s="625"/>
      <c r="CF907" s="625"/>
      <c r="CG907" s="625"/>
      <c r="CH907" s="625"/>
      <c r="CI907" s="625"/>
      <c r="CJ907" s="625"/>
      <c r="CK907" s="625"/>
      <c r="CL907" s="625"/>
      <c r="CM907" s="625"/>
      <c r="CN907" s="625"/>
      <c r="CO907" s="625"/>
      <c r="CP907" s="625"/>
      <c r="CQ907" s="625"/>
      <c r="CR907" s="625"/>
      <c r="CS907" s="625"/>
      <c r="CT907" s="625"/>
      <c r="CU907" s="625"/>
      <c r="CV907" s="625"/>
      <c r="CW907" s="625"/>
      <c r="CX907" s="625"/>
      <c r="CY907" s="625"/>
      <c r="CZ907" s="625"/>
      <c r="DA907" s="625"/>
      <c r="DB907" s="625"/>
      <c r="DC907" s="625"/>
      <c r="DD907" s="625"/>
      <c r="DE907" s="625"/>
      <c r="DF907" s="625"/>
      <c r="DG907" s="625"/>
      <c r="DH907" s="625"/>
      <c r="DI907" s="625"/>
      <c r="DJ907" s="625"/>
      <c r="DK907" s="625"/>
      <c r="DL907" s="625"/>
      <c r="DM907" s="625"/>
      <c r="DN907" s="625"/>
    </row>
    <row r="908" spans="1:118" s="475" customFormat="1">
      <c r="A908" s="546"/>
      <c r="B908" s="663"/>
      <c r="C908" s="546"/>
      <c r="D908" s="506"/>
      <c r="E908" s="506"/>
      <c r="F908" s="506"/>
      <c r="G908" s="506"/>
      <c r="H908" s="506"/>
      <c r="I908" s="506"/>
      <c r="J908" s="506"/>
      <c r="K908" s="506"/>
      <c r="L908" s="506"/>
      <c r="M908" s="506"/>
      <c r="N908" s="506"/>
      <c r="O908" s="506"/>
      <c r="P908" s="1230"/>
      <c r="Q908" s="506"/>
      <c r="R908" s="506"/>
      <c r="S908" s="506"/>
      <c r="T908" s="506"/>
      <c r="U908" s="506"/>
      <c r="V908" s="506"/>
      <c r="W908" s="506"/>
      <c r="X908" s="506"/>
      <c r="Y908" s="506"/>
      <c r="Z908" s="506"/>
      <c r="AA908" s="506"/>
      <c r="AB908" s="506"/>
      <c r="AC908" s="506"/>
      <c r="AD908" s="506"/>
      <c r="AE908" s="506"/>
      <c r="AF908" s="506"/>
      <c r="AG908" s="506"/>
      <c r="AH908" s="506"/>
      <c r="AI908" s="1251"/>
      <c r="AJ908" s="625"/>
      <c r="AK908" s="625"/>
      <c r="AL908" s="625"/>
      <c r="AM908" s="625"/>
      <c r="AN908" s="625"/>
      <c r="AO908" s="625"/>
      <c r="AP908" s="625"/>
      <c r="AQ908" s="625"/>
      <c r="AR908" s="625"/>
      <c r="AS908" s="625"/>
      <c r="AT908" s="625"/>
      <c r="AU908" s="625"/>
      <c r="AV908" s="625"/>
      <c r="AW908" s="625"/>
      <c r="AX908" s="625"/>
      <c r="AY908" s="625"/>
      <c r="AZ908" s="625"/>
      <c r="BA908" s="625"/>
      <c r="BB908" s="625"/>
      <c r="BC908" s="625"/>
      <c r="BD908" s="625"/>
      <c r="BE908" s="625"/>
      <c r="BF908" s="625"/>
      <c r="BG908" s="625"/>
      <c r="BH908" s="625"/>
      <c r="BI908" s="625"/>
      <c r="BJ908" s="625"/>
      <c r="BK908" s="625"/>
      <c r="BL908" s="625"/>
      <c r="BM908" s="625"/>
      <c r="BN908" s="625"/>
      <c r="BO908" s="625"/>
      <c r="BP908" s="625"/>
      <c r="BQ908" s="625"/>
      <c r="BR908" s="625"/>
      <c r="BS908" s="625"/>
      <c r="BT908" s="625"/>
      <c r="BU908" s="625"/>
      <c r="BV908" s="625"/>
      <c r="BW908" s="625"/>
      <c r="BX908" s="625"/>
      <c r="BY908" s="625"/>
      <c r="BZ908" s="625"/>
      <c r="CA908" s="625"/>
      <c r="CB908" s="625"/>
      <c r="CC908" s="625"/>
      <c r="CD908" s="625"/>
      <c r="CE908" s="625"/>
      <c r="CF908" s="625"/>
      <c r="CG908" s="625"/>
      <c r="CH908" s="625"/>
      <c r="CI908" s="625"/>
      <c r="CJ908" s="625"/>
      <c r="CK908" s="625"/>
      <c r="CL908" s="625"/>
      <c r="CM908" s="625"/>
      <c r="CN908" s="625"/>
      <c r="CO908" s="625"/>
      <c r="CP908" s="625"/>
      <c r="CQ908" s="625"/>
      <c r="CR908" s="625"/>
      <c r="CS908" s="625"/>
      <c r="CT908" s="625"/>
      <c r="CU908" s="625"/>
      <c r="CV908" s="625"/>
      <c r="CW908" s="625"/>
      <c r="CX908" s="625"/>
      <c r="CY908" s="625"/>
      <c r="CZ908" s="625"/>
      <c r="DA908" s="625"/>
      <c r="DB908" s="625"/>
      <c r="DC908" s="625"/>
      <c r="DD908" s="625"/>
      <c r="DE908" s="625"/>
      <c r="DF908" s="625"/>
      <c r="DG908" s="625"/>
      <c r="DH908" s="625"/>
      <c r="DI908" s="625"/>
      <c r="DJ908" s="625"/>
      <c r="DK908" s="625"/>
      <c r="DL908" s="625"/>
      <c r="DM908" s="625"/>
      <c r="DN908" s="625"/>
    </row>
    <row r="909" spans="1:118" s="475" customFormat="1">
      <c r="A909" s="546"/>
      <c r="B909" s="663"/>
      <c r="C909" s="546"/>
      <c r="D909" s="506"/>
      <c r="E909" s="506"/>
      <c r="F909" s="506"/>
      <c r="G909" s="506"/>
      <c r="H909" s="506"/>
      <c r="I909" s="506"/>
      <c r="J909" s="506"/>
      <c r="K909" s="506"/>
      <c r="L909" s="506"/>
      <c r="M909" s="506"/>
      <c r="N909" s="506"/>
      <c r="O909" s="506"/>
      <c r="P909" s="1230"/>
      <c r="Q909" s="506"/>
      <c r="R909" s="506"/>
      <c r="S909" s="506"/>
      <c r="T909" s="506"/>
      <c r="U909" s="506"/>
      <c r="V909" s="506"/>
      <c r="W909" s="506"/>
      <c r="X909" s="506"/>
      <c r="Y909" s="506"/>
      <c r="Z909" s="506"/>
      <c r="AA909" s="506"/>
      <c r="AB909" s="506"/>
      <c r="AC909" s="506"/>
      <c r="AD909" s="506"/>
      <c r="AE909" s="506"/>
      <c r="AF909" s="506"/>
      <c r="AG909" s="506"/>
      <c r="AH909" s="506"/>
      <c r="AI909" s="1251"/>
      <c r="AJ909" s="625"/>
      <c r="AK909" s="625"/>
      <c r="AL909" s="625"/>
      <c r="AM909" s="625"/>
      <c r="AN909" s="625"/>
      <c r="AO909" s="625"/>
      <c r="AP909" s="625"/>
      <c r="AQ909" s="625"/>
      <c r="AR909" s="625"/>
      <c r="AS909" s="625"/>
      <c r="AT909" s="625"/>
      <c r="AU909" s="625"/>
      <c r="AV909" s="625"/>
      <c r="AW909" s="625"/>
      <c r="AX909" s="625"/>
      <c r="AY909" s="625"/>
      <c r="AZ909" s="625"/>
      <c r="BA909" s="625"/>
      <c r="BB909" s="625"/>
      <c r="BC909" s="625"/>
      <c r="BD909" s="625"/>
      <c r="BE909" s="625"/>
      <c r="BF909" s="625"/>
      <c r="BG909" s="625"/>
      <c r="BH909" s="625"/>
      <c r="BI909" s="625"/>
      <c r="BJ909" s="625"/>
      <c r="BK909" s="625"/>
      <c r="BL909" s="625"/>
      <c r="BM909" s="625"/>
      <c r="BN909" s="625"/>
      <c r="BO909" s="625"/>
      <c r="BP909" s="625"/>
      <c r="BQ909" s="625"/>
      <c r="BR909" s="625"/>
      <c r="BS909" s="625"/>
      <c r="BT909" s="625"/>
      <c r="BU909" s="625"/>
      <c r="BV909" s="625"/>
      <c r="BW909" s="625"/>
      <c r="BX909" s="625"/>
      <c r="BY909" s="625"/>
      <c r="BZ909" s="625"/>
      <c r="CA909" s="625"/>
      <c r="CB909" s="625"/>
      <c r="CC909" s="625"/>
      <c r="CD909" s="625"/>
      <c r="CE909" s="625"/>
      <c r="CF909" s="625"/>
      <c r="CG909" s="625"/>
      <c r="CH909" s="625"/>
      <c r="CI909" s="625"/>
      <c r="CJ909" s="625"/>
      <c r="CK909" s="625"/>
      <c r="CL909" s="625"/>
      <c r="CM909" s="625"/>
      <c r="CN909" s="625"/>
      <c r="CO909" s="625"/>
      <c r="CP909" s="625"/>
      <c r="CQ909" s="625"/>
      <c r="CR909" s="625"/>
      <c r="CS909" s="625"/>
      <c r="CT909" s="625"/>
      <c r="CU909" s="625"/>
      <c r="CV909" s="625"/>
      <c r="CW909" s="625"/>
      <c r="CX909" s="625"/>
      <c r="CY909" s="625"/>
      <c r="CZ909" s="625"/>
      <c r="DA909" s="625"/>
      <c r="DB909" s="625"/>
      <c r="DC909" s="625"/>
      <c r="DD909" s="625"/>
      <c r="DE909" s="625"/>
      <c r="DF909" s="625"/>
      <c r="DG909" s="625"/>
      <c r="DH909" s="625"/>
      <c r="DI909" s="625"/>
      <c r="DJ909" s="625"/>
      <c r="DK909" s="625"/>
      <c r="DL909" s="625"/>
      <c r="DM909" s="625"/>
      <c r="DN909" s="625"/>
    </row>
    <row r="910" spans="1:118" s="475" customFormat="1">
      <c r="A910" s="546"/>
      <c r="B910" s="663"/>
      <c r="C910" s="546"/>
      <c r="D910" s="506"/>
      <c r="E910" s="506"/>
      <c r="F910" s="506"/>
      <c r="G910" s="506"/>
      <c r="H910" s="506"/>
      <c r="I910" s="506"/>
      <c r="J910" s="506"/>
      <c r="K910" s="506"/>
      <c r="L910" s="506"/>
      <c r="M910" s="506"/>
      <c r="N910" s="506"/>
      <c r="O910" s="506"/>
      <c r="P910" s="1230"/>
      <c r="Q910" s="506"/>
      <c r="R910" s="506"/>
      <c r="S910" s="506"/>
      <c r="T910" s="506"/>
      <c r="U910" s="506"/>
      <c r="V910" s="506"/>
      <c r="W910" s="506"/>
      <c r="X910" s="506"/>
      <c r="Y910" s="506"/>
      <c r="Z910" s="506"/>
      <c r="AA910" s="506"/>
      <c r="AB910" s="506"/>
      <c r="AC910" s="506"/>
      <c r="AD910" s="506"/>
      <c r="AE910" s="506"/>
      <c r="AF910" s="506"/>
      <c r="AG910" s="506"/>
      <c r="AH910" s="506"/>
      <c r="AI910" s="1251"/>
      <c r="AJ910" s="625"/>
      <c r="AK910" s="625"/>
      <c r="AL910" s="625"/>
      <c r="AM910" s="625"/>
      <c r="AN910" s="625"/>
      <c r="AO910" s="625"/>
      <c r="AP910" s="625"/>
      <c r="AQ910" s="625"/>
      <c r="AR910" s="625"/>
      <c r="AS910" s="625"/>
      <c r="AT910" s="625"/>
      <c r="AU910" s="625"/>
      <c r="AV910" s="625"/>
      <c r="AW910" s="625"/>
      <c r="AX910" s="625"/>
      <c r="AY910" s="625"/>
      <c r="AZ910" s="625"/>
      <c r="BA910" s="625"/>
      <c r="BB910" s="625"/>
      <c r="BC910" s="625"/>
      <c r="BD910" s="625"/>
      <c r="BE910" s="625"/>
      <c r="BF910" s="625"/>
      <c r="BG910" s="625"/>
      <c r="BH910" s="625"/>
      <c r="BI910" s="625"/>
      <c r="BJ910" s="625"/>
      <c r="BK910" s="625"/>
      <c r="BL910" s="625"/>
      <c r="BM910" s="625"/>
      <c r="BN910" s="625"/>
      <c r="BO910" s="625"/>
      <c r="BP910" s="625"/>
      <c r="BQ910" s="625"/>
      <c r="BR910" s="625"/>
      <c r="BS910" s="625"/>
      <c r="BT910" s="625"/>
      <c r="BU910" s="625"/>
      <c r="BV910" s="625"/>
      <c r="BW910" s="625"/>
      <c r="BX910" s="625"/>
      <c r="BY910" s="625"/>
      <c r="BZ910" s="625"/>
      <c r="CA910" s="625"/>
      <c r="CB910" s="625"/>
      <c r="CC910" s="625"/>
      <c r="CD910" s="625"/>
      <c r="CE910" s="625"/>
      <c r="CF910" s="625"/>
      <c r="CG910" s="625"/>
      <c r="CH910" s="625"/>
      <c r="CI910" s="625"/>
      <c r="CJ910" s="625"/>
      <c r="CK910" s="625"/>
      <c r="CL910" s="625"/>
      <c r="CM910" s="625"/>
      <c r="CN910" s="625"/>
      <c r="CO910" s="625"/>
      <c r="CP910" s="625"/>
      <c r="CQ910" s="625"/>
      <c r="CR910" s="625"/>
      <c r="CS910" s="625"/>
      <c r="CT910" s="625"/>
      <c r="CU910" s="625"/>
      <c r="CV910" s="625"/>
      <c r="CW910" s="625"/>
      <c r="CX910" s="625"/>
      <c r="CY910" s="625"/>
      <c r="CZ910" s="625"/>
      <c r="DA910" s="625"/>
      <c r="DB910" s="625"/>
      <c r="DC910" s="625"/>
      <c r="DD910" s="625"/>
      <c r="DE910" s="625"/>
      <c r="DF910" s="625"/>
      <c r="DG910" s="625"/>
      <c r="DH910" s="625"/>
      <c r="DI910" s="625"/>
      <c r="DJ910" s="625"/>
      <c r="DK910" s="625"/>
      <c r="DL910" s="625"/>
      <c r="DM910" s="625"/>
      <c r="DN910" s="625"/>
    </row>
    <row r="911" spans="1:118" s="475" customFormat="1">
      <c r="A911" s="546"/>
      <c r="B911" s="663"/>
      <c r="C911" s="546"/>
      <c r="D911" s="506"/>
      <c r="E911" s="506"/>
      <c r="F911" s="506"/>
      <c r="G911" s="506"/>
      <c r="H911" s="506"/>
      <c r="I911" s="506"/>
      <c r="J911" s="506"/>
      <c r="K911" s="506"/>
      <c r="L911" s="506"/>
      <c r="M911" s="506"/>
      <c r="N911" s="506"/>
      <c r="O911" s="506"/>
      <c r="P911" s="1230"/>
      <c r="Q911" s="506"/>
      <c r="R911" s="506"/>
      <c r="S911" s="506"/>
      <c r="T911" s="506"/>
      <c r="U911" s="506"/>
      <c r="V911" s="506"/>
      <c r="W911" s="506"/>
      <c r="X911" s="506"/>
      <c r="Y911" s="506"/>
      <c r="Z911" s="506"/>
      <c r="AA911" s="506"/>
      <c r="AB911" s="506"/>
      <c r="AC911" s="506"/>
      <c r="AD911" s="506"/>
      <c r="AE911" s="506"/>
      <c r="AF911" s="506"/>
      <c r="AG911" s="506"/>
      <c r="AH911" s="506"/>
      <c r="AI911" s="1251"/>
      <c r="AJ911" s="625"/>
      <c r="AK911" s="625"/>
      <c r="AL911" s="625"/>
      <c r="AM911" s="625"/>
      <c r="AN911" s="625"/>
      <c r="AO911" s="625"/>
      <c r="AP911" s="625"/>
      <c r="AQ911" s="625"/>
      <c r="AR911" s="625"/>
      <c r="AS911" s="625"/>
      <c r="AT911" s="625"/>
      <c r="AU911" s="625"/>
      <c r="AV911" s="625"/>
      <c r="AW911" s="625"/>
      <c r="AX911" s="625"/>
      <c r="AY911" s="625"/>
      <c r="AZ911" s="625"/>
      <c r="BA911" s="625"/>
      <c r="BB911" s="625"/>
      <c r="BC911" s="625"/>
      <c r="BD911" s="625"/>
      <c r="BE911" s="625"/>
      <c r="BF911" s="625"/>
      <c r="BG911" s="625"/>
      <c r="BH911" s="625"/>
      <c r="BI911" s="625"/>
      <c r="BJ911" s="625"/>
      <c r="BK911" s="625"/>
      <c r="BL911" s="625"/>
      <c r="BM911" s="625"/>
      <c r="BN911" s="625"/>
      <c r="BO911" s="625"/>
      <c r="BP911" s="625"/>
      <c r="BQ911" s="625"/>
      <c r="BR911" s="625"/>
      <c r="BS911" s="625"/>
      <c r="BT911" s="625"/>
      <c r="BU911" s="625"/>
      <c r="BV911" s="625"/>
      <c r="BW911" s="625"/>
      <c r="BX911" s="625"/>
      <c r="BY911" s="625"/>
      <c r="BZ911" s="625"/>
      <c r="CA911" s="625"/>
      <c r="CB911" s="625"/>
      <c r="CC911" s="625"/>
      <c r="CD911" s="625"/>
      <c r="CE911" s="625"/>
      <c r="CF911" s="625"/>
      <c r="CG911" s="625"/>
      <c r="CH911" s="625"/>
      <c r="CI911" s="625"/>
      <c r="CJ911" s="625"/>
      <c r="CK911" s="625"/>
      <c r="CL911" s="625"/>
      <c r="CM911" s="625"/>
      <c r="CN911" s="625"/>
      <c r="CO911" s="625"/>
      <c r="CP911" s="625"/>
      <c r="CQ911" s="625"/>
      <c r="CR911" s="625"/>
      <c r="CS911" s="625"/>
      <c r="CT911" s="625"/>
      <c r="CU911" s="625"/>
      <c r="CV911" s="625"/>
      <c r="CW911" s="625"/>
      <c r="CX911" s="625"/>
      <c r="CY911" s="625"/>
      <c r="CZ911" s="625"/>
      <c r="DA911" s="625"/>
      <c r="DB911" s="625"/>
      <c r="DC911" s="625"/>
      <c r="DD911" s="625"/>
      <c r="DE911" s="625"/>
      <c r="DF911" s="625"/>
      <c r="DG911" s="625"/>
      <c r="DH911" s="625"/>
      <c r="DI911" s="625"/>
      <c r="DJ911" s="625"/>
      <c r="DK911" s="625"/>
      <c r="DL911" s="625"/>
      <c r="DM911" s="625"/>
      <c r="DN911" s="625"/>
    </row>
    <row r="912" spans="1:118" s="475" customFormat="1">
      <c r="A912" s="546"/>
      <c r="B912" s="663"/>
      <c r="C912" s="546"/>
      <c r="D912" s="506"/>
      <c r="E912" s="506"/>
      <c r="F912" s="506"/>
      <c r="G912" s="506"/>
      <c r="H912" s="506"/>
      <c r="I912" s="506"/>
      <c r="J912" s="506"/>
      <c r="K912" s="506"/>
      <c r="L912" s="506"/>
      <c r="M912" s="506"/>
      <c r="N912" s="506"/>
      <c r="O912" s="506"/>
      <c r="P912" s="1230"/>
      <c r="Q912" s="506"/>
      <c r="R912" s="506"/>
      <c r="S912" s="506"/>
      <c r="T912" s="506"/>
      <c r="U912" s="506"/>
      <c r="V912" s="506"/>
      <c r="W912" s="506"/>
      <c r="X912" s="506"/>
      <c r="Y912" s="506"/>
      <c r="Z912" s="506"/>
      <c r="AA912" s="506"/>
      <c r="AB912" s="506"/>
      <c r="AC912" s="506"/>
      <c r="AD912" s="506"/>
      <c r="AE912" s="506"/>
      <c r="AF912" s="506"/>
      <c r="AG912" s="506"/>
      <c r="AH912" s="506"/>
      <c r="AI912" s="1251"/>
      <c r="AJ912" s="625"/>
      <c r="AK912" s="625"/>
      <c r="AL912" s="625"/>
      <c r="AM912" s="625"/>
      <c r="AN912" s="625"/>
      <c r="AO912" s="625"/>
      <c r="AP912" s="625"/>
      <c r="AQ912" s="625"/>
      <c r="AR912" s="625"/>
      <c r="AS912" s="625"/>
      <c r="AT912" s="625"/>
      <c r="AU912" s="625"/>
      <c r="AV912" s="625"/>
      <c r="AW912" s="625"/>
      <c r="AX912" s="625"/>
      <c r="AY912" s="625"/>
      <c r="AZ912" s="625"/>
      <c r="BA912" s="625"/>
      <c r="BB912" s="625"/>
      <c r="BC912" s="625"/>
      <c r="BD912" s="625"/>
      <c r="BE912" s="625"/>
      <c r="BF912" s="625"/>
      <c r="BG912" s="625"/>
      <c r="BH912" s="625"/>
      <c r="BI912" s="625"/>
      <c r="BJ912" s="625"/>
      <c r="BK912" s="625"/>
      <c r="BL912" s="625"/>
      <c r="BM912" s="625"/>
      <c r="BN912" s="625"/>
      <c r="BO912" s="625"/>
      <c r="BP912" s="625"/>
      <c r="BQ912" s="625"/>
      <c r="BR912" s="625"/>
      <c r="BS912" s="625"/>
      <c r="BT912" s="625"/>
      <c r="BU912" s="625"/>
      <c r="BV912" s="625"/>
      <c r="BW912" s="625"/>
      <c r="BX912" s="625"/>
      <c r="BY912" s="625"/>
      <c r="BZ912" s="625"/>
      <c r="CA912" s="625"/>
      <c r="CB912" s="625"/>
      <c r="CC912" s="625"/>
      <c r="CD912" s="625"/>
      <c r="CE912" s="625"/>
      <c r="CF912" s="625"/>
      <c r="CG912" s="625"/>
      <c r="CH912" s="625"/>
      <c r="CI912" s="625"/>
      <c r="CJ912" s="625"/>
      <c r="CK912" s="625"/>
      <c r="CL912" s="625"/>
      <c r="CM912" s="625"/>
      <c r="CN912" s="625"/>
      <c r="CO912" s="625"/>
      <c r="CP912" s="625"/>
      <c r="CQ912" s="625"/>
      <c r="CR912" s="625"/>
      <c r="CS912" s="625"/>
      <c r="CT912" s="625"/>
      <c r="CU912" s="625"/>
      <c r="CV912" s="625"/>
      <c r="CW912" s="625"/>
      <c r="CX912" s="625"/>
      <c r="CY912" s="625"/>
      <c r="CZ912" s="625"/>
      <c r="DA912" s="625"/>
      <c r="DB912" s="625"/>
      <c r="DC912" s="625"/>
      <c r="DD912" s="625"/>
      <c r="DE912" s="625"/>
      <c r="DF912" s="625"/>
      <c r="DG912" s="625"/>
      <c r="DH912" s="625"/>
      <c r="DI912" s="625"/>
      <c r="DJ912" s="625"/>
      <c r="DK912" s="625"/>
      <c r="DL912" s="625"/>
      <c r="DM912" s="625"/>
      <c r="DN912" s="625"/>
    </row>
    <row r="913" spans="1:118" s="475" customFormat="1">
      <c r="A913" s="546"/>
      <c r="B913" s="663"/>
      <c r="C913" s="546"/>
      <c r="D913" s="506"/>
      <c r="E913" s="506"/>
      <c r="F913" s="506"/>
      <c r="G913" s="506"/>
      <c r="H913" s="506"/>
      <c r="I913" s="506"/>
      <c r="J913" s="506"/>
      <c r="K913" s="506"/>
      <c r="L913" s="506"/>
      <c r="M913" s="506"/>
      <c r="N913" s="506"/>
      <c r="O913" s="506"/>
      <c r="P913" s="1230"/>
      <c r="Q913" s="506"/>
      <c r="R913" s="506"/>
      <c r="S913" s="506"/>
      <c r="T913" s="506"/>
      <c r="U913" s="506"/>
      <c r="V913" s="506"/>
      <c r="W913" s="506"/>
      <c r="X913" s="506"/>
      <c r="Y913" s="506"/>
      <c r="Z913" s="506"/>
      <c r="AA913" s="506"/>
      <c r="AB913" s="506"/>
      <c r="AC913" s="506"/>
      <c r="AD913" s="506"/>
      <c r="AE913" s="506"/>
      <c r="AF913" s="506"/>
      <c r="AG913" s="506"/>
      <c r="AH913" s="506"/>
      <c r="AI913" s="1251"/>
      <c r="AJ913" s="625"/>
      <c r="AK913" s="625"/>
      <c r="AL913" s="625"/>
      <c r="AM913" s="625"/>
      <c r="AN913" s="625"/>
      <c r="AO913" s="625"/>
      <c r="AP913" s="625"/>
      <c r="AQ913" s="625"/>
      <c r="AR913" s="625"/>
      <c r="AS913" s="625"/>
      <c r="AT913" s="625"/>
      <c r="AU913" s="625"/>
      <c r="AV913" s="625"/>
      <c r="AW913" s="625"/>
      <c r="AX913" s="625"/>
      <c r="AY913" s="625"/>
      <c r="AZ913" s="625"/>
      <c r="BA913" s="625"/>
      <c r="BB913" s="625"/>
      <c r="BC913" s="625"/>
      <c r="BD913" s="625"/>
      <c r="BE913" s="625"/>
      <c r="BF913" s="625"/>
      <c r="BG913" s="625"/>
      <c r="BH913" s="625"/>
      <c r="BI913" s="625"/>
      <c r="BJ913" s="625"/>
      <c r="BK913" s="625"/>
      <c r="BL913" s="625"/>
      <c r="BM913" s="625"/>
      <c r="BN913" s="625"/>
      <c r="BO913" s="625"/>
      <c r="BP913" s="625"/>
      <c r="BQ913" s="625"/>
      <c r="BR913" s="625"/>
      <c r="BS913" s="625"/>
      <c r="BT913" s="625"/>
      <c r="BU913" s="625"/>
      <c r="BV913" s="625"/>
      <c r="BW913" s="625"/>
      <c r="BX913" s="625"/>
      <c r="BY913" s="625"/>
      <c r="BZ913" s="625"/>
      <c r="CA913" s="625"/>
      <c r="CB913" s="625"/>
      <c r="CC913" s="625"/>
      <c r="CD913" s="625"/>
      <c r="CE913" s="625"/>
      <c r="CF913" s="625"/>
      <c r="CG913" s="625"/>
      <c r="CH913" s="625"/>
      <c r="CI913" s="625"/>
      <c r="CJ913" s="625"/>
      <c r="CK913" s="625"/>
      <c r="CL913" s="625"/>
      <c r="CM913" s="625"/>
      <c r="CN913" s="625"/>
      <c r="CO913" s="625"/>
      <c r="CP913" s="625"/>
      <c r="CQ913" s="625"/>
      <c r="CR913" s="625"/>
      <c r="CS913" s="625"/>
      <c r="CT913" s="625"/>
      <c r="CU913" s="625"/>
      <c r="CV913" s="625"/>
      <c r="CW913" s="625"/>
      <c r="CX913" s="625"/>
      <c r="CY913" s="625"/>
      <c r="CZ913" s="625"/>
      <c r="DA913" s="625"/>
      <c r="DB913" s="625"/>
      <c r="DC913" s="625"/>
      <c r="DD913" s="625"/>
      <c r="DE913" s="625"/>
      <c r="DF913" s="625"/>
      <c r="DG913" s="625"/>
      <c r="DH913" s="625"/>
      <c r="DI913" s="625"/>
      <c r="DJ913" s="625"/>
      <c r="DK913" s="625"/>
      <c r="DL913" s="625"/>
      <c r="DM913" s="625"/>
      <c r="DN913" s="625"/>
    </row>
    <row r="914" spans="1:118" s="475" customFormat="1">
      <c r="A914" s="546"/>
      <c r="B914" s="663"/>
      <c r="C914" s="546"/>
      <c r="D914" s="506"/>
      <c r="E914" s="506"/>
      <c r="F914" s="506"/>
      <c r="G914" s="506"/>
      <c r="H914" s="506"/>
      <c r="I914" s="506"/>
      <c r="J914" s="506"/>
      <c r="K914" s="506"/>
      <c r="L914" s="506"/>
      <c r="M914" s="506"/>
      <c r="N914" s="506"/>
      <c r="O914" s="506"/>
      <c r="P914" s="1230"/>
      <c r="Q914" s="506"/>
      <c r="R914" s="506"/>
      <c r="S914" s="506"/>
      <c r="T914" s="506"/>
      <c r="U914" s="506"/>
      <c r="V914" s="506"/>
      <c r="W914" s="506"/>
      <c r="X914" s="506"/>
      <c r="Y914" s="506"/>
      <c r="Z914" s="506"/>
      <c r="AA914" s="506"/>
      <c r="AB914" s="506"/>
      <c r="AC914" s="506"/>
      <c r="AD914" s="506"/>
      <c r="AE914" s="506"/>
      <c r="AF914" s="506"/>
      <c r="AG914" s="506"/>
      <c r="AH914" s="506"/>
      <c r="AI914" s="1251"/>
      <c r="AJ914" s="625"/>
      <c r="AK914" s="625"/>
      <c r="AL914" s="625"/>
      <c r="AM914" s="625"/>
      <c r="AN914" s="625"/>
      <c r="AO914" s="625"/>
      <c r="AP914" s="625"/>
      <c r="AQ914" s="625"/>
      <c r="AR914" s="625"/>
      <c r="AS914" s="625"/>
      <c r="AT914" s="625"/>
      <c r="AU914" s="625"/>
      <c r="AV914" s="625"/>
      <c r="AW914" s="625"/>
      <c r="AX914" s="625"/>
      <c r="AY914" s="625"/>
      <c r="AZ914" s="625"/>
      <c r="BA914" s="625"/>
      <c r="BB914" s="625"/>
      <c r="BC914" s="625"/>
      <c r="BD914" s="625"/>
      <c r="BE914" s="625"/>
      <c r="BF914" s="625"/>
      <c r="BG914" s="625"/>
      <c r="BH914" s="625"/>
      <c r="BI914" s="625"/>
      <c r="BJ914" s="625"/>
      <c r="BK914" s="625"/>
      <c r="BL914" s="625"/>
      <c r="BM914" s="625"/>
      <c r="BN914" s="625"/>
      <c r="BO914" s="625"/>
      <c r="BP914" s="625"/>
      <c r="BQ914" s="625"/>
      <c r="BR914" s="625"/>
      <c r="BS914" s="625"/>
      <c r="BT914" s="625"/>
      <c r="BU914" s="625"/>
      <c r="BV914" s="625"/>
      <c r="BW914" s="625"/>
      <c r="BX914" s="625"/>
      <c r="BY914" s="625"/>
      <c r="BZ914" s="625"/>
      <c r="CA914" s="625"/>
      <c r="CB914" s="625"/>
      <c r="CC914" s="625"/>
      <c r="CD914" s="625"/>
      <c r="CE914" s="625"/>
      <c r="CF914" s="625"/>
      <c r="CG914" s="625"/>
      <c r="CH914" s="625"/>
      <c r="CI914" s="625"/>
      <c r="CJ914" s="625"/>
      <c r="CK914" s="625"/>
      <c r="CL914" s="625"/>
      <c r="CM914" s="625"/>
      <c r="CN914" s="625"/>
      <c r="CO914" s="625"/>
      <c r="CP914" s="625"/>
      <c r="CQ914" s="625"/>
      <c r="CR914" s="625"/>
      <c r="CS914" s="625"/>
      <c r="CT914" s="625"/>
      <c r="CU914" s="625"/>
      <c r="CV914" s="625"/>
      <c r="CW914" s="625"/>
      <c r="CX914" s="625"/>
      <c r="CY914" s="625"/>
      <c r="CZ914" s="625"/>
      <c r="DA914" s="625"/>
      <c r="DB914" s="625"/>
      <c r="DC914" s="625"/>
      <c r="DD914" s="625"/>
      <c r="DE914" s="625"/>
      <c r="DF914" s="625"/>
      <c r="DG914" s="625"/>
      <c r="DH914" s="625"/>
      <c r="DI914" s="625"/>
      <c r="DJ914" s="625"/>
      <c r="DK914" s="625"/>
      <c r="DL914" s="625"/>
      <c r="DM914" s="625"/>
      <c r="DN914" s="625"/>
    </row>
    <row r="915" spans="1:118" s="475" customFormat="1">
      <c r="A915" s="546"/>
      <c r="B915" s="663"/>
      <c r="C915" s="546"/>
      <c r="D915" s="506"/>
      <c r="E915" s="506"/>
      <c r="F915" s="506"/>
      <c r="G915" s="506"/>
      <c r="H915" s="506"/>
      <c r="I915" s="506"/>
      <c r="J915" s="506"/>
      <c r="K915" s="506"/>
      <c r="L915" s="506"/>
      <c r="M915" s="506"/>
      <c r="N915" s="506"/>
      <c r="O915" s="506"/>
      <c r="P915" s="1230"/>
      <c r="Q915" s="506"/>
      <c r="R915" s="506"/>
      <c r="S915" s="506"/>
      <c r="T915" s="506"/>
      <c r="U915" s="506"/>
      <c r="V915" s="506"/>
      <c r="W915" s="506"/>
      <c r="X915" s="506"/>
      <c r="Y915" s="506"/>
      <c r="Z915" s="506"/>
      <c r="AA915" s="506"/>
      <c r="AB915" s="506"/>
      <c r="AC915" s="506"/>
      <c r="AD915" s="506"/>
      <c r="AE915" s="506"/>
      <c r="AF915" s="506"/>
      <c r="AG915" s="506"/>
      <c r="AH915" s="506"/>
      <c r="AI915" s="1251"/>
      <c r="AJ915" s="625"/>
      <c r="AK915" s="625"/>
      <c r="AL915" s="625"/>
      <c r="AM915" s="625"/>
      <c r="AN915" s="625"/>
      <c r="AO915" s="625"/>
      <c r="AP915" s="625"/>
      <c r="AQ915" s="625"/>
      <c r="AR915" s="625"/>
      <c r="AS915" s="625"/>
      <c r="AT915" s="625"/>
      <c r="AU915" s="625"/>
      <c r="AV915" s="625"/>
      <c r="AW915" s="625"/>
      <c r="AX915" s="625"/>
      <c r="AY915" s="625"/>
      <c r="AZ915" s="625"/>
      <c r="BA915" s="625"/>
      <c r="BB915" s="625"/>
      <c r="BC915" s="625"/>
      <c r="BD915" s="625"/>
      <c r="BE915" s="625"/>
      <c r="BF915" s="625"/>
      <c r="BG915" s="625"/>
      <c r="BH915" s="625"/>
      <c r="BI915" s="625"/>
      <c r="BJ915" s="625"/>
      <c r="BK915" s="625"/>
      <c r="BL915" s="625"/>
      <c r="BM915" s="625"/>
      <c r="BN915" s="625"/>
      <c r="BO915" s="625"/>
      <c r="BP915" s="625"/>
      <c r="BQ915" s="625"/>
      <c r="BR915" s="625"/>
      <c r="BS915" s="625"/>
      <c r="BT915" s="625"/>
      <c r="BU915" s="625"/>
      <c r="BV915" s="625"/>
      <c r="BW915" s="625"/>
      <c r="BX915" s="625"/>
      <c r="BY915" s="625"/>
      <c r="BZ915" s="625"/>
      <c r="CA915" s="625"/>
      <c r="CB915" s="625"/>
      <c r="CC915" s="625"/>
      <c r="CD915" s="625"/>
      <c r="CE915" s="625"/>
      <c r="CF915" s="625"/>
      <c r="CG915" s="625"/>
      <c r="CH915" s="625"/>
      <c r="CI915" s="625"/>
      <c r="CJ915" s="625"/>
      <c r="CK915" s="625"/>
      <c r="CL915" s="625"/>
      <c r="CM915" s="625"/>
      <c r="CN915" s="625"/>
      <c r="CO915" s="625"/>
      <c r="CP915" s="625"/>
      <c r="CQ915" s="625"/>
      <c r="CR915" s="625"/>
      <c r="CS915" s="625"/>
      <c r="CT915" s="625"/>
      <c r="CU915" s="625"/>
      <c r="CV915" s="625"/>
      <c r="CW915" s="625"/>
      <c r="CX915" s="625"/>
      <c r="CY915" s="625"/>
      <c r="CZ915" s="625"/>
      <c r="DA915" s="625"/>
      <c r="DB915" s="625"/>
      <c r="DC915" s="625"/>
      <c r="DD915" s="625"/>
      <c r="DE915" s="625"/>
      <c r="DF915" s="625"/>
      <c r="DG915" s="625"/>
      <c r="DH915" s="625"/>
      <c r="DI915" s="625"/>
      <c r="DJ915" s="625"/>
      <c r="DK915" s="625"/>
      <c r="DL915" s="625"/>
      <c r="DM915" s="625"/>
      <c r="DN915" s="625"/>
    </row>
    <row r="916" spans="1:118" s="475" customFormat="1">
      <c r="A916" s="546"/>
      <c r="B916" s="663"/>
      <c r="C916" s="546"/>
      <c r="D916" s="506"/>
      <c r="E916" s="506"/>
      <c r="F916" s="506"/>
      <c r="G916" s="506"/>
      <c r="H916" s="506"/>
      <c r="I916" s="506"/>
      <c r="J916" s="506"/>
      <c r="K916" s="506"/>
      <c r="L916" s="506"/>
      <c r="M916" s="506"/>
      <c r="N916" s="506"/>
      <c r="O916" s="506"/>
      <c r="P916" s="1230"/>
      <c r="Q916" s="506"/>
      <c r="R916" s="506"/>
      <c r="S916" s="506"/>
      <c r="T916" s="506"/>
      <c r="U916" s="506"/>
      <c r="V916" s="506"/>
      <c r="W916" s="506"/>
      <c r="X916" s="506"/>
      <c r="Y916" s="506"/>
      <c r="Z916" s="506"/>
      <c r="AA916" s="506"/>
      <c r="AB916" s="506"/>
      <c r="AC916" s="506"/>
      <c r="AD916" s="506"/>
      <c r="AE916" s="506"/>
      <c r="AF916" s="506"/>
      <c r="AG916" s="506"/>
      <c r="AH916" s="506"/>
      <c r="AI916" s="1251"/>
      <c r="AJ916" s="625"/>
      <c r="AK916" s="625"/>
      <c r="AL916" s="625"/>
      <c r="AM916" s="625"/>
      <c r="AN916" s="625"/>
      <c r="AO916" s="625"/>
      <c r="AP916" s="625"/>
      <c r="AQ916" s="625"/>
      <c r="AR916" s="625"/>
      <c r="AS916" s="625"/>
      <c r="AT916" s="625"/>
      <c r="AU916" s="625"/>
      <c r="AV916" s="625"/>
      <c r="AW916" s="625"/>
      <c r="AX916" s="625"/>
      <c r="AY916" s="625"/>
      <c r="AZ916" s="625"/>
      <c r="BA916" s="625"/>
      <c r="BB916" s="625"/>
      <c r="BC916" s="625"/>
      <c r="BD916" s="625"/>
      <c r="BE916" s="625"/>
      <c r="BF916" s="625"/>
      <c r="BG916" s="625"/>
      <c r="BH916" s="625"/>
      <c r="BI916" s="625"/>
      <c r="BJ916" s="625"/>
      <c r="BK916" s="625"/>
      <c r="BL916" s="625"/>
      <c r="BM916" s="625"/>
      <c r="BN916" s="625"/>
      <c r="BO916" s="625"/>
      <c r="BP916" s="625"/>
      <c r="BQ916" s="625"/>
      <c r="BR916" s="625"/>
      <c r="BS916" s="625"/>
      <c r="BT916" s="625"/>
      <c r="BU916" s="625"/>
      <c r="BV916" s="625"/>
      <c r="BW916" s="625"/>
      <c r="BX916" s="625"/>
      <c r="BY916" s="625"/>
      <c r="BZ916" s="625"/>
      <c r="CA916" s="625"/>
      <c r="CB916" s="625"/>
      <c r="CC916" s="625"/>
      <c r="CD916" s="625"/>
      <c r="CE916" s="625"/>
      <c r="CF916" s="625"/>
      <c r="CG916" s="625"/>
      <c r="CH916" s="625"/>
      <c r="CI916" s="625"/>
      <c r="CJ916" s="625"/>
      <c r="CK916" s="625"/>
      <c r="CL916" s="625"/>
      <c r="CM916" s="625"/>
      <c r="CN916" s="625"/>
      <c r="CO916" s="625"/>
      <c r="CP916" s="625"/>
      <c r="CQ916" s="625"/>
      <c r="CR916" s="625"/>
      <c r="CS916" s="625"/>
      <c r="CT916" s="625"/>
      <c r="CU916" s="625"/>
      <c r="CV916" s="625"/>
      <c r="CW916" s="625"/>
      <c r="CX916" s="625"/>
      <c r="CY916" s="625"/>
      <c r="CZ916" s="625"/>
      <c r="DA916" s="625"/>
      <c r="DB916" s="625"/>
      <c r="DC916" s="625"/>
      <c r="DD916" s="625"/>
      <c r="DE916" s="625"/>
      <c r="DF916" s="625"/>
      <c r="DG916" s="625"/>
      <c r="DH916" s="625"/>
      <c r="DI916" s="625"/>
      <c r="DJ916" s="625"/>
      <c r="DK916" s="625"/>
      <c r="DL916" s="625"/>
      <c r="DM916" s="625"/>
      <c r="DN916" s="625"/>
    </row>
    <row r="917" spans="1:118" s="475" customFormat="1">
      <c r="A917" s="546"/>
      <c r="B917" s="663"/>
      <c r="C917" s="546"/>
      <c r="D917" s="506"/>
      <c r="E917" s="506"/>
      <c r="F917" s="506"/>
      <c r="G917" s="506"/>
      <c r="H917" s="506"/>
      <c r="I917" s="506"/>
      <c r="J917" s="506"/>
      <c r="K917" s="506"/>
      <c r="L917" s="506"/>
      <c r="M917" s="506"/>
      <c r="N917" s="506"/>
      <c r="O917" s="506"/>
      <c r="P917" s="1230"/>
      <c r="Q917" s="506"/>
      <c r="R917" s="506"/>
      <c r="S917" s="506"/>
      <c r="T917" s="506"/>
      <c r="U917" s="506"/>
      <c r="V917" s="506"/>
      <c r="W917" s="506"/>
      <c r="X917" s="506"/>
      <c r="Y917" s="506"/>
      <c r="Z917" s="506"/>
      <c r="AA917" s="506"/>
      <c r="AB917" s="506"/>
      <c r="AC917" s="506"/>
      <c r="AD917" s="506"/>
      <c r="AE917" s="506"/>
      <c r="AF917" s="506"/>
      <c r="AG917" s="506"/>
      <c r="AH917" s="506"/>
      <c r="AI917" s="1251"/>
      <c r="AJ917" s="625"/>
      <c r="AK917" s="625"/>
      <c r="AL917" s="625"/>
      <c r="AM917" s="625"/>
      <c r="AN917" s="625"/>
      <c r="AO917" s="625"/>
      <c r="AP917" s="625"/>
      <c r="AQ917" s="625"/>
      <c r="AR917" s="625"/>
      <c r="AS917" s="625"/>
      <c r="AT917" s="625"/>
      <c r="AU917" s="625"/>
      <c r="AV917" s="625"/>
      <c r="AW917" s="625"/>
      <c r="AX917" s="625"/>
      <c r="AY917" s="625"/>
      <c r="AZ917" s="625"/>
      <c r="BA917" s="625"/>
      <c r="BB917" s="625"/>
      <c r="BC917" s="625"/>
      <c r="BD917" s="625"/>
      <c r="BE917" s="625"/>
      <c r="BF917" s="625"/>
      <c r="BG917" s="625"/>
      <c r="BH917" s="625"/>
      <c r="BI917" s="625"/>
      <c r="BJ917" s="625"/>
      <c r="BK917" s="625"/>
      <c r="BL917" s="625"/>
      <c r="BM917" s="625"/>
      <c r="BN917" s="625"/>
      <c r="BO917" s="625"/>
      <c r="BP917" s="625"/>
      <c r="BQ917" s="625"/>
      <c r="BR917" s="625"/>
      <c r="BS917" s="625"/>
      <c r="BT917" s="625"/>
      <c r="BU917" s="625"/>
      <c r="BV917" s="625"/>
      <c r="BW917" s="625"/>
      <c r="BX917" s="625"/>
      <c r="BY917" s="625"/>
      <c r="BZ917" s="625"/>
      <c r="CA917" s="625"/>
      <c r="CB917" s="625"/>
      <c r="CC917" s="625"/>
      <c r="CD917" s="625"/>
      <c r="CE917" s="625"/>
      <c r="CF917" s="625"/>
      <c r="CG917" s="625"/>
      <c r="CH917" s="625"/>
      <c r="CI917" s="625"/>
      <c r="CJ917" s="625"/>
      <c r="CK917" s="625"/>
      <c r="CL917" s="625"/>
      <c r="CM917" s="625"/>
      <c r="CN917" s="625"/>
      <c r="CO917" s="625"/>
      <c r="CP917" s="625"/>
      <c r="CQ917" s="625"/>
      <c r="CR917" s="625"/>
      <c r="CS917" s="625"/>
      <c r="CT917" s="625"/>
      <c r="CU917" s="625"/>
      <c r="CV917" s="625"/>
      <c r="CW917" s="625"/>
      <c r="CX917" s="625"/>
      <c r="CY917" s="625"/>
      <c r="CZ917" s="625"/>
      <c r="DA917" s="625"/>
      <c r="DB917" s="625"/>
      <c r="DC917" s="625"/>
      <c r="DD917" s="625"/>
      <c r="DE917" s="625"/>
      <c r="DF917" s="625"/>
      <c r="DG917" s="625"/>
      <c r="DH917" s="625"/>
      <c r="DI917" s="625"/>
      <c r="DJ917" s="625"/>
      <c r="DK917" s="625"/>
      <c r="DL917" s="625"/>
      <c r="DM917" s="625"/>
      <c r="DN917" s="625"/>
    </row>
    <row r="918" spans="1:118" s="475" customFormat="1">
      <c r="A918" s="546"/>
      <c r="B918" s="663"/>
      <c r="C918" s="546"/>
      <c r="D918" s="506"/>
      <c r="E918" s="506"/>
      <c r="F918" s="506"/>
      <c r="G918" s="506"/>
      <c r="H918" s="506"/>
      <c r="I918" s="506"/>
      <c r="J918" s="506"/>
      <c r="K918" s="506"/>
      <c r="L918" s="506"/>
      <c r="M918" s="506"/>
      <c r="N918" s="506"/>
      <c r="O918" s="506"/>
      <c r="P918" s="1230"/>
      <c r="Q918" s="506"/>
      <c r="R918" s="506"/>
      <c r="S918" s="506"/>
      <c r="T918" s="506"/>
      <c r="U918" s="506"/>
      <c r="V918" s="506"/>
      <c r="W918" s="506"/>
      <c r="X918" s="506"/>
      <c r="Y918" s="506"/>
      <c r="Z918" s="506"/>
      <c r="AA918" s="506"/>
      <c r="AB918" s="506"/>
      <c r="AC918" s="506"/>
      <c r="AD918" s="506"/>
      <c r="AE918" s="506"/>
      <c r="AF918" s="506"/>
      <c r="AG918" s="506"/>
      <c r="AH918" s="506"/>
      <c r="AI918" s="1251"/>
      <c r="AJ918" s="625"/>
      <c r="AK918" s="625"/>
      <c r="AL918" s="625"/>
      <c r="AM918" s="625"/>
      <c r="AN918" s="625"/>
      <c r="AO918" s="625"/>
      <c r="AP918" s="625"/>
      <c r="AQ918" s="625"/>
      <c r="AR918" s="625"/>
      <c r="AS918" s="625"/>
      <c r="AT918" s="625"/>
      <c r="AU918" s="625"/>
      <c r="AV918" s="625"/>
      <c r="AW918" s="625"/>
      <c r="AX918" s="625"/>
      <c r="AY918" s="625"/>
      <c r="AZ918" s="625"/>
      <c r="BA918" s="625"/>
      <c r="BB918" s="625"/>
      <c r="BC918" s="625"/>
      <c r="BD918" s="625"/>
      <c r="BE918" s="625"/>
      <c r="BF918" s="625"/>
      <c r="BG918" s="625"/>
      <c r="BH918" s="625"/>
      <c r="BI918" s="625"/>
      <c r="BJ918" s="625"/>
      <c r="BK918" s="625"/>
      <c r="BL918" s="625"/>
      <c r="BM918" s="625"/>
      <c r="BN918" s="625"/>
      <c r="BO918" s="625"/>
      <c r="BP918" s="625"/>
      <c r="BQ918" s="625"/>
      <c r="BR918" s="625"/>
      <c r="BS918" s="625"/>
      <c r="BT918" s="625"/>
      <c r="BU918" s="625"/>
      <c r="BV918" s="625"/>
      <c r="BW918" s="625"/>
      <c r="BX918" s="625"/>
      <c r="BY918" s="625"/>
      <c r="BZ918" s="625"/>
      <c r="CA918" s="625"/>
      <c r="CB918" s="625"/>
      <c r="CC918" s="625"/>
      <c r="CD918" s="625"/>
      <c r="CE918" s="625"/>
      <c r="CF918" s="625"/>
      <c r="CG918" s="625"/>
      <c r="CH918" s="625"/>
      <c r="CI918" s="625"/>
      <c r="CJ918" s="625"/>
      <c r="CK918" s="625"/>
      <c r="CL918" s="625"/>
      <c r="CM918" s="625"/>
      <c r="CN918" s="625"/>
      <c r="CO918" s="625"/>
      <c r="CP918" s="625"/>
      <c r="CQ918" s="625"/>
      <c r="CR918" s="625"/>
      <c r="CS918" s="625"/>
      <c r="CT918" s="625"/>
      <c r="CU918" s="625"/>
      <c r="CV918" s="625"/>
      <c r="CW918" s="625"/>
      <c r="CX918" s="625"/>
      <c r="CY918" s="625"/>
      <c r="CZ918" s="625"/>
      <c r="DA918" s="625"/>
      <c r="DB918" s="625"/>
      <c r="DC918" s="625"/>
      <c r="DD918" s="625"/>
      <c r="DE918" s="625"/>
      <c r="DF918" s="625"/>
      <c r="DG918" s="625"/>
      <c r="DH918" s="625"/>
      <c r="DI918" s="625"/>
      <c r="DJ918" s="625"/>
      <c r="DK918" s="625"/>
      <c r="DL918" s="625"/>
      <c r="DM918" s="625"/>
      <c r="DN918" s="625"/>
    </row>
    <row r="919" spans="1:118" s="475" customFormat="1">
      <c r="A919" s="546"/>
      <c r="B919" s="663"/>
      <c r="C919" s="546"/>
      <c r="D919" s="506"/>
      <c r="E919" s="506"/>
      <c r="F919" s="506"/>
      <c r="G919" s="506"/>
      <c r="H919" s="506"/>
      <c r="I919" s="506"/>
      <c r="J919" s="506"/>
      <c r="K919" s="506"/>
      <c r="L919" s="506"/>
      <c r="M919" s="506"/>
      <c r="N919" s="506"/>
      <c r="O919" s="506"/>
      <c r="P919" s="1230"/>
      <c r="Q919" s="506"/>
      <c r="R919" s="506"/>
      <c r="S919" s="506"/>
      <c r="T919" s="506"/>
      <c r="U919" s="506"/>
      <c r="V919" s="506"/>
      <c r="W919" s="506"/>
      <c r="X919" s="506"/>
      <c r="Y919" s="506"/>
      <c r="Z919" s="506"/>
      <c r="AA919" s="506"/>
      <c r="AB919" s="506"/>
      <c r="AC919" s="506"/>
      <c r="AD919" s="506"/>
      <c r="AE919" s="506"/>
      <c r="AF919" s="506"/>
      <c r="AG919" s="506"/>
      <c r="AH919" s="506"/>
      <c r="AI919" s="1251"/>
      <c r="AJ919" s="625"/>
      <c r="AK919" s="625"/>
      <c r="AL919" s="625"/>
      <c r="AM919" s="625"/>
      <c r="AN919" s="625"/>
      <c r="AO919" s="625"/>
      <c r="AP919" s="625"/>
      <c r="AQ919" s="625"/>
      <c r="AR919" s="625"/>
      <c r="AS919" s="625"/>
      <c r="AT919" s="625"/>
      <c r="AU919" s="625"/>
      <c r="AV919" s="625"/>
      <c r="AW919" s="625"/>
      <c r="AX919" s="625"/>
      <c r="AY919" s="625"/>
      <c r="AZ919" s="625"/>
      <c r="BA919" s="625"/>
      <c r="BB919" s="625"/>
      <c r="BC919" s="625"/>
      <c r="BD919" s="625"/>
      <c r="BE919" s="625"/>
      <c r="BF919" s="625"/>
      <c r="BG919" s="625"/>
      <c r="BH919" s="625"/>
      <c r="BI919" s="625"/>
      <c r="BJ919" s="625"/>
      <c r="BK919" s="625"/>
      <c r="BL919" s="625"/>
      <c r="BM919" s="625"/>
      <c r="BN919" s="625"/>
      <c r="BO919" s="625"/>
      <c r="BP919" s="625"/>
      <c r="BQ919" s="625"/>
      <c r="BR919" s="625"/>
      <c r="BS919" s="625"/>
      <c r="BT919" s="625"/>
      <c r="BU919" s="625"/>
      <c r="BV919" s="625"/>
      <c r="BW919" s="625"/>
      <c r="BX919" s="625"/>
      <c r="BY919" s="625"/>
      <c r="BZ919" s="625"/>
      <c r="CA919" s="625"/>
      <c r="CB919" s="625"/>
      <c r="CC919" s="625"/>
      <c r="CD919" s="625"/>
      <c r="CE919" s="625"/>
      <c r="CF919" s="625"/>
      <c r="CG919" s="625"/>
      <c r="CH919" s="625"/>
      <c r="CI919" s="625"/>
      <c r="CJ919" s="625"/>
      <c r="CK919" s="625"/>
      <c r="CL919" s="625"/>
      <c r="CM919" s="625"/>
      <c r="CN919" s="625"/>
      <c r="CO919" s="625"/>
      <c r="CP919" s="625"/>
      <c r="CQ919" s="625"/>
      <c r="CR919" s="625"/>
      <c r="CS919" s="625"/>
      <c r="CT919" s="625"/>
      <c r="CU919" s="625"/>
      <c r="CV919" s="625"/>
      <c r="CW919" s="625"/>
      <c r="CX919" s="625"/>
      <c r="CY919" s="625"/>
      <c r="CZ919" s="625"/>
      <c r="DA919" s="625"/>
      <c r="DB919" s="625"/>
      <c r="DC919" s="625"/>
      <c r="DD919" s="625"/>
      <c r="DE919" s="625"/>
      <c r="DF919" s="625"/>
      <c r="DG919" s="625"/>
      <c r="DH919" s="625"/>
      <c r="DI919" s="625"/>
      <c r="DJ919" s="625"/>
      <c r="DK919" s="625"/>
      <c r="DL919" s="625"/>
      <c r="DM919" s="625"/>
      <c r="DN919" s="625"/>
    </row>
    <row r="920" spans="1:118" s="475" customFormat="1">
      <c r="A920" s="546"/>
      <c r="B920" s="663"/>
      <c r="C920" s="546"/>
      <c r="D920" s="506"/>
      <c r="E920" s="506"/>
      <c r="F920" s="506"/>
      <c r="G920" s="506"/>
      <c r="H920" s="506"/>
      <c r="I920" s="506"/>
      <c r="J920" s="506"/>
      <c r="K920" s="506"/>
      <c r="L920" s="506"/>
      <c r="M920" s="506"/>
      <c r="N920" s="506"/>
      <c r="O920" s="506"/>
      <c r="P920" s="1230"/>
      <c r="Q920" s="506"/>
      <c r="R920" s="506"/>
      <c r="S920" s="506"/>
      <c r="T920" s="506"/>
      <c r="U920" s="506"/>
      <c r="V920" s="506"/>
      <c r="W920" s="506"/>
      <c r="X920" s="506"/>
      <c r="Y920" s="506"/>
      <c r="Z920" s="506"/>
      <c r="AA920" s="506"/>
      <c r="AB920" s="506"/>
      <c r="AC920" s="506"/>
      <c r="AD920" s="506"/>
      <c r="AE920" s="506"/>
      <c r="AF920" s="506"/>
      <c r="AG920" s="506"/>
      <c r="AH920" s="506"/>
      <c r="AI920" s="1251"/>
      <c r="AJ920" s="625"/>
      <c r="AK920" s="625"/>
      <c r="AL920" s="625"/>
      <c r="AM920" s="625"/>
      <c r="AN920" s="625"/>
      <c r="AO920" s="625"/>
      <c r="AP920" s="625"/>
      <c r="AQ920" s="625"/>
      <c r="AR920" s="625"/>
      <c r="AS920" s="625"/>
      <c r="AT920" s="625"/>
      <c r="AU920" s="625"/>
      <c r="AV920" s="625"/>
      <c r="AW920" s="625"/>
      <c r="AX920" s="625"/>
      <c r="AY920" s="625"/>
      <c r="AZ920" s="625"/>
      <c r="BA920" s="625"/>
      <c r="BB920" s="625"/>
      <c r="BC920" s="625"/>
      <c r="BD920" s="625"/>
      <c r="BE920" s="625"/>
      <c r="BF920" s="625"/>
      <c r="BG920" s="625"/>
      <c r="BH920" s="625"/>
      <c r="BI920" s="625"/>
      <c r="BJ920" s="625"/>
      <c r="BK920" s="625"/>
      <c r="BL920" s="625"/>
      <c r="BM920" s="625"/>
      <c r="BN920" s="625"/>
      <c r="BO920" s="625"/>
      <c r="BP920" s="625"/>
      <c r="BQ920" s="625"/>
      <c r="BR920" s="625"/>
      <c r="BS920" s="625"/>
      <c r="BT920" s="625"/>
      <c r="BU920" s="625"/>
      <c r="BV920" s="625"/>
      <c r="BW920" s="625"/>
      <c r="BX920" s="625"/>
      <c r="BY920" s="625"/>
      <c r="BZ920" s="625"/>
      <c r="CA920" s="625"/>
      <c r="CB920" s="625"/>
      <c r="CC920" s="625"/>
      <c r="CD920" s="625"/>
      <c r="CE920" s="625"/>
      <c r="CF920" s="625"/>
      <c r="CG920" s="625"/>
      <c r="CH920" s="625"/>
      <c r="CI920" s="625"/>
      <c r="CJ920" s="625"/>
      <c r="CK920" s="625"/>
      <c r="CL920" s="625"/>
      <c r="CM920" s="625"/>
      <c r="CN920" s="625"/>
      <c r="CO920" s="625"/>
      <c r="CP920" s="625"/>
      <c r="CQ920" s="625"/>
      <c r="CR920" s="625"/>
      <c r="CS920" s="625"/>
      <c r="CT920" s="625"/>
      <c r="CU920" s="625"/>
      <c r="CV920" s="625"/>
      <c r="CW920" s="625"/>
      <c r="CX920" s="625"/>
      <c r="CY920" s="625"/>
      <c r="CZ920" s="625"/>
      <c r="DA920" s="625"/>
      <c r="DB920" s="625"/>
      <c r="DC920" s="625"/>
      <c r="DD920" s="625"/>
      <c r="DE920" s="625"/>
      <c r="DF920" s="625"/>
      <c r="DG920" s="625"/>
      <c r="DH920" s="625"/>
      <c r="DI920" s="625"/>
      <c r="DJ920" s="625"/>
      <c r="DK920" s="625"/>
      <c r="DL920" s="625"/>
      <c r="DM920" s="625"/>
      <c r="DN920" s="625"/>
    </row>
    <row r="921" spans="1:118" s="475" customFormat="1">
      <c r="A921" s="546"/>
      <c r="B921" s="663"/>
      <c r="C921" s="546"/>
      <c r="D921" s="506"/>
      <c r="E921" s="506"/>
      <c r="F921" s="506"/>
      <c r="G921" s="506"/>
      <c r="H921" s="506"/>
      <c r="I921" s="506"/>
      <c r="J921" s="506"/>
      <c r="K921" s="506"/>
      <c r="L921" s="506"/>
      <c r="M921" s="506"/>
      <c r="N921" s="506"/>
      <c r="O921" s="506"/>
      <c r="P921" s="1230"/>
      <c r="Q921" s="506"/>
      <c r="R921" s="506"/>
      <c r="S921" s="506"/>
      <c r="T921" s="506"/>
      <c r="U921" s="506"/>
      <c r="V921" s="506"/>
      <c r="W921" s="506"/>
      <c r="X921" s="506"/>
      <c r="Y921" s="506"/>
      <c r="Z921" s="506"/>
      <c r="AA921" s="506"/>
      <c r="AB921" s="506"/>
      <c r="AC921" s="506"/>
      <c r="AD921" s="506"/>
      <c r="AE921" s="506"/>
      <c r="AF921" s="506"/>
      <c r="AG921" s="506"/>
      <c r="AH921" s="506"/>
      <c r="AI921" s="1251"/>
      <c r="AJ921" s="625"/>
      <c r="AK921" s="625"/>
      <c r="AL921" s="625"/>
      <c r="AM921" s="625"/>
      <c r="AN921" s="625"/>
      <c r="AO921" s="625"/>
      <c r="AP921" s="625"/>
      <c r="AQ921" s="625"/>
      <c r="AR921" s="625"/>
      <c r="AS921" s="625"/>
      <c r="AT921" s="625"/>
      <c r="AU921" s="625"/>
      <c r="AV921" s="625"/>
      <c r="AW921" s="625"/>
      <c r="AX921" s="625"/>
      <c r="AY921" s="625"/>
      <c r="AZ921" s="625"/>
      <c r="BA921" s="625"/>
      <c r="BB921" s="625"/>
      <c r="BC921" s="625"/>
      <c r="BD921" s="625"/>
      <c r="BE921" s="625"/>
      <c r="BF921" s="625"/>
      <c r="BG921" s="625"/>
      <c r="BH921" s="625"/>
      <c r="BI921" s="625"/>
      <c r="BJ921" s="625"/>
      <c r="BK921" s="625"/>
      <c r="BL921" s="625"/>
      <c r="BM921" s="625"/>
      <c r="BN921" s="625"/>
      <c r="BO921" s="625"/>
      <c r="BP921" s="625"/>
      <c r="BQ921" s="625"/>
      <c r="BR921" s="625"/>
      <c r="BS921" s="625"/>
      <c r="BT921" s="625"/>
      <c r="BU921" s="625"/>
      <c r="BV921" s="625"/>
      <c r="BW921" s="625"/>
      <c r="BX921" s="625"/>
      <c r="BY921" s="625"/>
      <c r="BZ921" s="625"/>
      <c r="CA921" s="625"/>
      <c r="CB921" s="625"/>
      <c r="CC921" s="625"/>
      <c r="CD921" s="625"/>
      <c r="CE921" s="625"/>
      <c r="CF921" s="625"/>
      <c r="CG921" s="625"/>
      <c r="CH921" s="625"/>
      <c r="CI921" s="625"/>
      <c r="CJ921" s="625"/>
      <c r="CK921" s="625"/>
      <c r="CL921" s="625"/>
      <c r="CM921" s="625"/>
      <c r="CN921" s="625"/>
      <c r="CO921" s="625"/>
      <c r="CP921" s="625"/>
      <c r="CQ921" s="625"/>
      <c r="CR921" s="625"/>
      <c r="CS921" s="625"/>
      <c r="CT921" s="625"/>
      <c r="CU921" s="625"/>
      <c r="CV921" s="625"/>
      <c r="CW921" s="625"/>
      <c r="CX921" s="625"/>
      <c r="CY921" s="625"/>
      <c r="CZ921" s="625"/>
      <c r="DA921" s="625"/>
      <c r="DB921" s="625"/>
      <c r="DC921" s="625"/>
      <c r="DD921" s="625"/>
      <c r="DE921" s="625"/>
      <c r="DF921" s="625"/>
      <c r="DG921" s="625"/>
      <c r="DH921" s="625"/>
      <c r="DI921" s="625"/>
      <c r="DJ921" s="625"/>
      <c r="DK921" s="625"/>
      <c r="DL921" s="625"/>
      <c r="DM921" s="625"/>
      <c r="DN921" s="625"/>
    </row>
    <row r="922" spans="1:118" s="475" customFormat="1">
      <c r="A922" s="546"/>
      <c r="B922" s="663"/>
      <c r="C922" s="546"/>
      <c r="D922" s="506"/>
      <c r="E922" s="506"/>
      <c r="F922" s="506"/>
      <c r="G922" s="506"/>
      <c r="H922" s="506"/>
      <c r="I922" s="506"/>
      <c r="J922" s="506"/>
      <c r="K922" s="506"/>
      <c r="L922" s="506"/>
      <c r="M922" s="506"/>
      <c r="N922" s="506"/>
      <c r="O922" s="506"/>
      <c r="P922" s="1230"/>
      <c r="Q922" s="506"/>
      <c r="R922" s="506"/>
      <c r="S922" s="506"/>
      <c r="T922" s="506"/>
      <c r="U922" s="506"/>
      <c r="V922" s="506"/>
      <c r="W922" s="506"/>
      <c r="X922" s="506"/>
      <c r="Y922" s="506"/>
      <c r="Z922" s="506"/>
      <c r="AA922" s="506"/>
      <c r="AB922" s="506"/>
      <c r="AC922" s="506"/>
      <c r="AD922" s="506"/>
      <c r="AE922" s="506"/>
      <c r="AF922" s="506"/>
      <c r="AG922" s="506"/>
      <c r="AH922" s="506"/>
      <c r="AI922" s="1251"/>
      <c r="AJ922" s="625"/>
      <c r="AK922" s="625"/>
      <c r="AL922" s="625"/>
      <c r="AM922" s="625"/>
      <c r="AN922" s="625"/>
      <c r="AO922" s="625"/>
      <c r="AP922" s="625"/>
      <c r="AQ922" s="625"/>
      <c r="AR922" s="625"/>
      <c r="AS922" s="625"/>
      <c r="AT922" s="625"/>
      <c r="AU922" s="625"/>
      <c r="AV922" s="625"/>
      <c r="AW922" s="625"/>
      <c r="AX922" s="625"/>
      <c r="AY922" s="625"/>
      <c r="AZ922" s="625"/>
      <c r="BA922" s="625"/>
      <c r="BB922" s="625"/>
      <c r="BC922" s="625"/>
      <c r="BD922" s="625"/>
      <c r="BE922" s="625"/>
      <c r="BF922" s="625"/>
      <c r="BG922" s="625"/>
      <c r="BH922" s="625"/>
      <c r="BI922" s="625"/>
      <c r="BJ922" s="625"/>
      <c r="BK922" s="625"/>
      <c r="BL922" s="625"/>
      <c r="BM922" s="625"/>
      <c r="BN922" s="625"/>
      <c r="BO922" s="625"/>
      <c r="BP922" s="625"/>
      <c r="BQ922" s="625"/>
      <c r="BR922" s="625"/>
      <c r="BS922" s="625"/>
      <c r="BT922" s="625"/>
      <c r="BU922" s="625"/>
      <c r="BV922" s="625"/>
      <c r="BW922" s="625"/>
      <c r="BX922" s="625"/>
      <c r="BY922" s="625"/>
      <c r="BZ922" s="625"/>
      <c r="CA922" s="625"/>
      <c r="CB922" s="625"/>
      <c r="CC922" s="625"/>
      <c r="CD922" s="625"/>
      <c r="CE922" s="625"/>
      <c r="CF922" s="625"/>
      <c r="CG922" s="625"/>
      <c r="CH922" s="625"/>
      <c r="CI922" s="625"/>
      <c r="CJ922" s="625"/>
      <c r="CK922" s="625"/>
      <c r="CL922" s="625"/>
      <c r="CM922" s="625"/>
      <c r="CN922" s="625"/>
      <c r="CO922" s="625"/>
      <c r="CP922" s="625"/>
      <c r="CQ922" s="625"/>
      <c r="CR922" s="625"/>
      <c r="CS922" s="625"/>
      <c r="CT922" s="625"/>
      <c r="CU922" s="625"/>
      <c r="CV922" s="625"/>
      <c r="CW922" s="625"/>
      <c r="CX922" s="625"/>
      <c r="CY922" s="625"/>
      <c r="CZ922" s="625"/>
      <c r="DA922" s="625"/>
      <c r="DB922" s="625"/>
      <c r="DC922" s="625"/>
      <c r="DD922" s="625"/>
      <c r="DE922" s="625"/>
      <c r="DF922" s="625"/>
      <c r="DG922" s="625"/>
      <c r="DH922" s="625"/>
      <c r="DI922" s="625"/>
      <c r="DJ922" s="625"/>
      <c r="DK922" s="625"/>
      <c r="DL922" s="625"/>
      <c r="DM922" s="625"/>
      <c r="DN922" s="625"/>
    </row>
    <row r="923" spans="1:118" s="475" customFormat="1">
      <c r="A923" s="546"/>
      <c r="B923" s="663"/>
      <c r="C923" s="546"/>
      <c r="D923" s="506"/>
      <c r="E923" s="506"/>
      <c r="F923" s="506"/>
      <c r="G923" s="506"/>
      <c r="H923" s="506"/>
      <c r="I923" s="506"/>
      <c r="J923" s="506"/>
      <c r="K923" s="506"/>
      <c r="L923" s="506"/>
      <c r="M923" s="506"/>
      <c r="N923" s="506"/>
      <c r="O923" s="506"/>
      <c r="P923" s="1230"/>
      <c r="Q923" s="506"/>
      <c r="R923" s="506"/>
      <c r="S923" s="506"/>
      <c r="T923" s="506"/>
      <c r="U923" s="506"/>
      <c r="V923" s="506"/>
      <c r="W923" s="506"/>
      <c r="X923" s="506"/>
      <c r="Y923" s="506"/>
      <c r="Z923" s="506"/>
      <c r="AA923" s="506"/>
      <c r="AB923" s="506"/>
      <c r="AC923" s="506"/>
      <c r="AD923" s="506"/>
      <c r="AE923" s="506"/>
      <c r="AF923" s="506"/>
      <c r="AG923" s="506"/>
      <c r="AH923" s="506"/>
      <c r="AI923" s="506"/>
      <c r="AJ923" s="625"/>
      <c r="AK923" s="625"/>
      <c r="AL923" s="625"/>
      <c r="AM923" s="625"/>
      <c r="AN923" s="625"/>
      <c r="AO923" s="625"/>
      <c r="AP923" s="625"/>
      <c r="AQ923" s="625"/>
      <c r="AR923" s="625"/>
      <c r="AS923" s="625"/>
      <c r="AT923" s="625"/>
      <c r="AU923" s="625"/>
      <c r="AV923" s="625"/>
      <c r="AW923" s="625"/>
      <c r="AX923" s="625"/>
      <c r="AY923" s="625"/>
      <c r="AZ923" s="625"/>
      <c r="BA923" s="625"/>
      <c r="BB923" s="625"/>
      <c r="BC923" s="625"/>
      <c r="BD923" s="625"/>
      <c r="BE923" s="625"/>
      <c r="BF923" s="625"/>
      <c r="BG923" s="625"/>
      <c r="BH923" s="625"/>
      <c r="BI923" s="625"/>
      <c r="BJ923" s="625"/>
      <c r="BK923" s="625"/>
      <c r="BL923" s="625"/>
      <c r="BM923" s="625"/>
      <c r="BN923" s="625"/>
      <c r="BO923" s="625"/>
      <c r="BP923" s="625"/>
      <c r="BQ923" s="625"/>
      <c r="BR923" s="625"/>
      <c r="BS923" s="625"/>
      <c r="BT923" s="625"/>
      <c r="BU923" s="625"/>
      <c r="BV923" s="625"/>
      <c r="BW923" s="625"/>
      <c r="BX923" s="625"/>
      <c r="BY923" s="625"/>
      <c r="BZ923" s="625"/>
      <c r="CA923" s="625"/>
      <c r="CB923" s="625"/>
      <c r="CC923" s="625"/>
      <c r="CD923" s="625"/>
      <c r="CE923" s="625"/>
      <c r="CF923" s="625"/>
      <c r="CG923" s="625"/>
      <c r="CH923" s="625"/>
      <c r="CI923" s="625"/>
      <c r="CJ923" s="625"/>
      <c r="CK923" s="625"/>
      <c r="CL923" s="625"/>
      <c r="CM923" s="625"/>
      <c r="CN923" s="625"/>
      <c r="CO923" s="625"/>
      <c r="CP923" s="625"/>
      <c r="CQ923" s="625"/>
      <c r="CR923" s="625"/>
      <c r="CS923" s="625"/>
      <c r="CT923" s="625"/>
      <c r="CU923" s="625"/>
      <c r="CV923" s="625"/>
      <c r="CW923" s="625"/>
      <c r="CX923" s="625"/>
      <c r="CY923" s="625"/>
      <c r="CZ923" s="625"/>
      <c r="DA923" s="625"/>
      <c r="DB923" s="625"/>
      <c r="DC923" s="625"/>
      <c r="DD923" s="625"/>
      <c r="DE923" s="625"/>
      <c r="DF923" s="625"/>
      <c r="DG923" s="625"/>
      <c r="DH923" s="625"/>
      <c r="DI923" s="625"/>
      <c r="DJ923" s="625"/>
      <c r="DK923" s="625"/>
      <c r="DL923" s="625"/>
      <c r="DM923" s="625"/>
      <c r="DN923" s="625"/>
    </row>
    <row r="924" spans="1:118" s="475" customFormat="1">
      <c r="A924" s="476"/>
      <c r="B924" s="626"/>
      <c r="C924" s="476"/>
      <c r="P924" s="1230"/>
      <c r="AJ924" s="625"/>
      <c r="AK924" s="625"/>
      <c r="AL924" s="625"/>
      <c r="AM924" s="625"/>
      <c r="AN924" s="625"/>
      <c r="AO924" s="625"/>
      <c r="AP924" s="625"/>
      <c r="AQ924" s="625"/>
      <c r="AR924" s="625"/>
      <c r="AS924" s="625"/>
      <c r="AT924" s="625"/>
      <c r="AU924" s="625"/>
      <c r="AV924" s="625"/>
      <c r="AW924" s="625"/>
      <c r="AX924" s="625"/>
      <c r="AY924" s="625"/>
      <c r="AZ924" s="625"/>
      <c r="BA924" s="625"/>
      <c r="BB924" s="625"/>
      <c r="BC924" s="625"/>
      <c r="BD924" s="625"/>
      <c r="BE924" s="625"/>
      <c r="BF924" s="625"/>
      <c r="BG924" s="625"/>
      <c r="BH924" s="625"/>
      <c r="BI924" s="625"/>
      <c r="BJ924" s="625"/>
      <c r="BK924" s="625"/>
      <c r="BL924" s="625"/>
      <c r="BM924" s="625"/>
      <c r="BN924" s="625"/>
      <c r="BO924" s="625"/>
      <c r="BP924" s="625"/>
      <c r="BQ924" s="625"/>
      <c r="BR924" s="625"/>
      <c r="BS924" s="625"/>
      <c r="BT924" s="625"/>
      <c r="BU924" s="625"/>
      <c r="BV924" s="625"/>
      <c r="BW924" s="625"/>
      <c r="BX924" s="625"/>
      <c r="BY924" s="625"/>
      <c r="BZ924" s="625"/>
      <c r="CA924" s="625"/>
      <c r="CB924" s="625"/>
      <c r="CC924" s="625"/>
      <c r="CD924" s="625"/>
      <c r="CE924" s="625"/>
      <c r="CF924" s="625"/>
      <c r="CG924" s="625"/>
      <c r="CH924" s="625"/>
      <c r="CI924" s="625"/>
      <c r="CJ924" s="625"/>
      <c r="CK924" s="625"/>
      <c r="CL924" s="625"/>
      <c r="CM924" s="625"/>
      <c r="CN924" s="625"/>
      <c r="CO924" s="625"/>
      <c r="CP924" s="625"/>
      <c r="CQ924" s="625"/>
      <c r="CR924" s="625"/>
      <c r="CS924" s="625"/>
      <c r="CT924" s="625"/>
      <c r="CU924" s="625"/>
      <c r="CV924" s="625"/>
      <c r="CW924" s="625"/>
      <c r="CX924" s="625"/>
      <c r="CY924" s="625"/>
      <c r="CZ924" s="625"/>
      <c r="DA924" s="625"/>
      <c r="DB924" s="625"/>
      <c r="DC924" s="625"/>
      <c r="DD924" s="625"/>
      <c r="DE924" s="625"/>
      <c r="DF924" s="625"/>
      <c r="DG924" s="625"/>
      <c r="DH924" s="625"/>
      <c r="DI924" s="625"/>
      <c r="DJ924" s="625"/>
      <c r="DK924" s="625"/>
      <c r="DL924" s="625"/>
      <c r="DM924" s="625"/>
      <c r="DN924" s="625"/>
    </row>
    <row r="925" spans="1:118" s="475" customFormat="1">
      <c r="A925" s="476"/>
      <c r="B925" s="626"/>
      <c r="C925" s="476"/>
      <c r="P925" s="1230"/>
      <c r="AJ925" s="625"/>
      <c r="AK925" s="625"/>
      <c r="AL925" s="625"/>
      <c r="AM925" s="625"/>
      <c r="AN925" s="625"/>
      <c r="AO925" s="625"/>
      <c r="AP925" s="625"/>
      <c r="AQ925" s="625"/>
      <c r="AR925" s="625"/>
      <c r="AS925" s="625"/>
      <c r="AT925" s="625"/>
      <c r="AU925" s="625"/>
      <c r="AV925" s="625"/>
      <c r="AW925" s="625"/>
      <c r="AX925" s="625"/>
      <c r="AY925" s="625"/>
      <c r="AZ925" s="625"/>
      <c r="BA925" s="625"/>
      <c r="BB925" s="625"/>
      <c r="BC925" s="625"/>
      <c r="BD925" s="625"/>
      <c r="BE925" s="625"/>
      <c r="BF925" s="625"/>
      <c r="BG925" s="625"/>
      <c r="BH925" s="625"/>
      <c r="BI925" s="625"/>
      <c r="BJ925" s="625"/>
      <c r="BK925" s="625"/>
      <c r="BL925" s="625"/>
      <c r="BM925" s="625"/>
      <c r="BN925" s="625"/>
      <c r="BO925" s="625"/>
      <c r="BP925" s="625"/>
      <c r="BQ925" s="625"/>
      <c r="BR925" s="625"/>
      <c r="BS925" s="625"/>
      <c r="BT925" s="625"/>
      <c r="BU925" s="625"/>
      <c r="BV925" s="625"/>
      <c r="BW925" s="625"/>
      <c r="BX925" s="625"/>
      <c r="BY925" s="625"/>
      <c r="BZ925" s="625"/>
      <c r="CA925" s="625"/>
      <c r="CB925" s="625"/>
      <c r="CC925" s="625"/>
      <c r="CD925" s="625"/>
      <c r="CE925" s="625"/>
      <c r="CF925" s="625"/>
      <c r="CG925" s="625"/>
      <c r="CH925" s="625"/>
      <c r="CI925" s="625"/>
      <c r="CJ925" s="625"/>
      <c r="CK925" s="625"/>
      <c r="CL925" s="625"/>
      <c r="CM925" s="625"/>
      <c r="CN925" s="625"/>
      <c r="CO925" s="625"/>
      <c r="CP925" s="625"/>
      <c r="CQ925" s="625"/>
      <c r="CR925" s="625"/>
      <c r="CS925" s="625"/>
      <c r="CT925" s="625"/>
      <c r="CU925" s="625"/>
      <c r="CV925" s="625"/>
      <c r="CW925" s="625"/>
      <c r="CX925" s="625"/>
      <c r="CY925" s="625"/>
      <c r="CZ925" s="625"/>
      <c r="DA925" s="625"/>
      <c r="DB925" s="625"/>
      <c r="DC925" s="625"/>
      <c r="DD925" s="625"/>
      <c r="DE925" s="625"/>
      <c r="DF925" s="625"/>
      <c r="DG925" s="625"/>
      <c r="DH925" s="625"/>
      <c r="DI925" s="625"/>
      <c r="DJ925" s="625"/>
      <c r="DK925" s="625"/>
      <c r="DL925" s="625"/>
      <c r="DM925" s="625"/>
      <c r="DN925" s="625"/>
    </row>
    <row r="926" spans="1:118" s="475" customFormat="1">
      <c r="A926" s="476"/>
      <c r="B926" s="626"/>
      <c r="C926" s="476"/>
      <c r="P926" s="1230"/>
      <c r="AJ926" s="625"/>
      <c r="AK926" s="625"/>
      <c r="AL926" s="625"/>
      <c r="AM926" s="625"/>
      <c r="AN926" s="625"/>
      <c r="AO926" s="625"/>
      <c r="AP926" s="625"/>
      <c r="AQ926" s="625"/>
      <c r="AR926" s="625"/>
      <c r="AS926" s="625"/>
      <c r="AT926" s="625"/>
      <c r="AU926" s="625"/>
      <c r="AV926" s="625"/>
      <c r="AW926" s="625"/>
      <c r="AX926" s="625"/>
      <c r="AY926" s="625"/>
      <c r="AZ926" s="625"/>
      <c r="BA926" s="625"/>
      <c r="BB926" s="625"/>
      <c r="BC926" s="625"/>
      <c r="BD926" s="625"/>
      <c r="BE926" s="625"/>
      <c r="BF926" s="625"/>
      <c r="BG926" s="625"/>
      <c r="BH926" s="625"/>
      <c r="BI926" s="625"/>
      <c r="BJ926" s="625"/>
      <c r="BK926" s="625"/>
      <c r="BL926" s="625"/>
      <c r="BM926" s="625"/>
      <c r="BN926" s="625"/>
      <c r="BO926" s="625"/>
      <c r="BP926" s="625"/>
      <c r="BQ926" s="625"/>
      <c r="BR926" s="625"/>
      <c r="BS926" s="625"/>
      <c r="BT926" s="625"/>
      <c r="BU926" s="625"/>
      <c r="BV926" s="625"/>
      <c r="BW926" s="625"/>
      <c r="BX926" s="625"/>
      <c r="BY926" s="625"/>
      <c r="BZ926" s="625"/>
      <c r="CA926" s="625"/>
      <c r="CB926" s="625"/>
      <c r="CC926" s="625"/>
      <c r="CD926" s="625"/>
      <c r="CE926" s="625"/>
      <c r="CF926" s="625"/>
      <c r="CG926" s="625"/>
      <c r="CH926" s="625"/>
      <c r="CI926" s="625"/>
      <c r="CJ926" s="625"/>
      <c r="CK926" s="625"/>
      <c r="CL926" s="625"/>
      <c r="CM926" s="625"/>
      <c r="CN926" s="625"/>
      <c r="CO926" s="625"/>
      <c r="CP926" s="625"/>
      <c r="CQ926" s="625"/>
      <c r="CR926" s="625"/>
      <c r="CS926" s="625"/>
      <c r="CT926" s="625"/>
      <c r="CU926" s="625"/>
      <c r="CV926" s="625"/>
      <c r="CW926" s="625"/>
      <c r="CX926" s="625"/>
      <c r="CY926" s="625"/>
      <c r="CZ926" s="625"/>
      <c r="DA926" s="625"/>
      <c r="DB926" s="625"/>
      <c r="DC926" s="625"/>
      <c r="DD926" s="625"/>
      <c r="DE926" s="625"/>
      <c r="DF926" s="625"/>
      <c r="DG926" s="625"/>
      <c r="DH926" s="625"/>
      <c r="DI926" s="625"/>
      <c r="DJ926" s="625"/>
      <c r="DK926" s="625"/>
      <c r="DL926" s="625"/>
      <c r="DM926" s="625"/>
      <c r="DN926" s="625"/>
    </row>
    <row r="927" spans="1:118" s="612" customFormat="1">
      <c r="A927" s="613"/>
      <c r="B927" s="1243"/>
      <c r="C927" s="613"/>
      <c r="P927" s="1230"/>
      <c r="AJ927" s="1244"/>
      <c r="AK927" s="1244"/>
      <c r="AL927" s="1244"/>
      <c r="AM927" s="1244"/>
      <c r="AN927" s="1244"/>
      <c r="AO927" s="1244"/>
      <c r="AP927" s="1244"/>
      <c r="AQ927" s="1244"/>
      <c r="AR927" s="1244"/>
      <c r="AS927" s="1244"/>
      <c r="AT927" s="1244"/>
      <c r="AU927" s="1244"/>
      <c r="AV927" s="1244"/>
      <c r="AW927" s="1244"/>
      <c r="AX927" s="1244"/>
      <c r="AY927" s="1244"/>
      <c r="AZ927" s="1244"/>
      <c r="BA927" s="1244"/>
      <c r="BB927" s="1244"/>
      <c r="BC927" s="1244"/>
      <c r="BD927" s="1244"/>
      <c r="BE927" s="1244"/>
      <c r="BF927" s="1244"/>
      <c r="BG927" s="1244"/>
      <c r="BH927" s="1244"/>
      <c r="BI927" s="1244"/>
      <c r="BJ927" s="1244"/>
      <c r="BK927" s="1244"/>
      <c r="BL927" s="1244"/>
      <c r="BM927" s="1244"/>
      <c r="BN927" s="1244"/>
      <c r="BO927" s="1244"/>
      <c r="BP927" s="1244"/>
      <c r="BQ927" s="1244"/>
      <c r="BR927" s="1244"/>
      <c r="BS927" s="1244"/>
      <c r="BT927" s="1244"/>
      <c r="BU927" s="1244"/>
      <c r="BV927" s="1244"/>
      <c r="BW927" s="1244"/>
      <c r="BX927" s="1244"/>
      <c r="BY927" s="1244"/>
      <c r="BZ927" s="1244"/>
      <c r="CA927" s="1244"/>
      <c r="CB927" s="1244"/>
      <c r="CC927" s="1244"/>
      <c r="CD927" s="1244"/>
      <c r="CE927" s="1244"/>
      <c r="CF927" s="1244"/>
      <c r="CG927" s="1244"/>
      <c r="CH927" s="1244"/>
      <c r="CI927" s="1244"/>
      <c r="CJ927" s="1244"/>
      <c r="CK927" s="1244"/>
      <c r="CL927" s="1244"/>
      <c r="CM927" s="1244"/>
      <c r="CN927" s="1244"/>
      <c r="CO927" s="1244"/>
      <c r="CP927" s="1244"/>
      <c r="CQ927" s="1244"/>
      <c r="CR927" s="1244"/>
      <c r="CS927" s="1244"/>
      <c r="CT927" s="1244"/>
      <c r="CU927" s="1244"/>
      <c r="CV927" s="1244"/>
      <c r="CW927" s="1244"/>
      <c r="CX927" s="1244"/>
      <c r="CY927" s="1244"/>
      <c r="CZ927" s="1244"/>
      <c r="DA927" s="1244"/>
      <c r="DB927" s="1244"/>
      <c r="DC927" s="1244"/>
      <c r="DD927" s="1244"/>
      <c r="DE927" s="1244"/>
      <c r="DF927" s="1244"/>
      <c r="DG927" s="1244"/>
      <c r="DH927" s="1244"/>
      <c r="DI927" s="1244"/>
      <c r="DJ927" s="1244"/>
      <c r="DK927" s="1244"/>
      <c r="DL927" s="1244"/>
      <c r="DM927" s="1244"/>
      <c r="DN927" s="1244"/>
    </row>
    <row r="928" spans="1:118" s="612" customFormat="1">
      <c r="A928" s="613"/>
      <c r="B928" s="1243"/>
      <c r="C928" s="613"/>
      <c r="P928" s="1230"/>
      <c r="AJ928" s="1244"/>
      <c r="AK928" s="1244"/>
      <c r="AL928" s="1244"/>
      <c r="AM928" s="1244"/>
      <c r="AN928" s="1244"/>
      <c r="AO928" s="1244"/>
      <c r="AP928" s="1244"/>
      <c r="AQ928" s="1244"/>
      <c r="AR928" s="1244"/>
      <c r="AS928" s="1244"/>
      <c r="AT928" s="1244"/>
      <c r="AU928" s="1244"/>
      <c r="AV928" s="1244"/>
      <c r="AW928" s="1244"/>
      <c r="AX928" s="1244"/>
      <c r="AY928" s="1244"/>
      <c r="AZ928" s="1244"/>
      <c r="BA928" s="1244"/>
      <c r="BB928" s="1244"/>
      <c r="BC928" s="1244"/>
      <c r="BD928" s="1244"/>
      <c r="BE928" s="1244"/>
      <c r="BF928" s="1244"/>
      <c r="BG928" s="1244"/>
      <c r="BH928" s="1244"/>
      <c r="BI928" s="1244"/>
      <c r="BJ928" s="1244"/>
      <c r="BK928" s="1244"/>
      <c r="BL928" s="1244"/>
      <c r="BM928" s="1244"/>
      <c r="BN928" s="1244"/>
      <c r="BO928" s="1244"/>
      <c r="BP928" s="1244"/>
      <c r="BQ928" s="1244"/>
      <c r="BR928" s="1244"/>
      <c r="BS928" s="1244"/>
      <c r="BT928" s="1244"/>
      <c r="BU928" s="1244"/>
      <c r="BV928" s="1244"/>
      <c r="BW928" s="1244"/>
      <c r="BX928" s="1244"/>
      <c r="BY928" s="1244"/>
      <c r="BZ928" s="1244"/>
      <c r="CA928" s="1244"/>
      <c r="CB928" s="1244"/>
      <c r="CC928" s="1244"/>
      <c r="CD928" s="1244"/>
      <c r="CE928" s="1244"/>
      <c r="CF928" s="1244"/>
      <c r="CG928" s="1244"/>
      <c r="CH928" s="1244"/>
      <c r="CI928" s="1244"/>
      <c r="CJ928" s="1244"/>
      <c r="CK928" s="1244"/>
      <c r="CL928" s="1244"/>
      <c r="CM928" s="1244"/>
      <c r="CN928" s="1244"/>
      <c r="CO928" s="1244"/>
      <c r="CP928" s="1244"/>
      <c r="CQ928" s="1244"/>
      <c r="CR928" s="1244"/>
      <c r="CS928" s="1244"/>
      <c r="CT928" s="1244"/>
      <c r="CU928" s="1244"/>
      <c r="CV928" s="1244"/>
      <c r="CW928" s="1244"/>
      <c r="CX928" s="1244"/>
      <c r="CY928" s="1244"/>
      <c r="CZ928" s="1244"/>
      <c r="DA928" s="1244"/>
      <c r="DB928" s="1244"/>
      <c r="DC928" s="1244"/>
      <c r="DD928" s="1244"/>
      <c r="DE928" s="1244"/>
      <c r="DF928" s="1244"/>
      <c r="DG928" s="1244"/>
      <c r="DH928" s="1244"/>
      <c r="DI928" s="1244"/>
      <c r="DJ928" s="1244"/>
      <c r="DK928" s="1244"/>
      <c r="DL928" s="1244"/>
      <c r="DM928" s="1244"/>
      <c r="DN928" s="1244"/>
    </row>
    <row r="929" spans="1:118" s="612" customFormat="1">
      <c r="A929" s="613"/>
      <c r="B929" s="1243"/>
      <c r="C929" s="613"/>
      <c r="P929" s="1230"/>
      <c r="AJ929" s="1244"/>
      <c r="AK929" s="1244"/>
      <c r="AL929" s="1244"/>
      <c r="AM929" s="1244"/>
      <c r="AN929" s="1244"/>
      <c r="AO929" s="1244"/>
      <c r="AP929" s="1244"/>
      <c r="AQ929" s="1244"/>
      <c r="AR929" s="1244"/>
      <c r="AS929" s="1244"/>
      <c r="AT929" s="1244"/>
      <c r="AU929" s="1244"/>
      <c r="AV929" s="1244"/>
      <c r="AW929" s="1244"/>
      <c r="AX929" s="1244"/>
      <c r="AY929" s="1244"/>
      <c r="AZ929" s="1244"/>
      <c r="BA929" s="1244"/>
      <c r="BB929" s="1244"/>
      <c r="BC929" s="1244"/>
      <c r="BD929" s="1244"/>
      <c r="BE929" s="1244"/>
      <c r="BF929" s="1244"/>
      <c r="BG929" s="1244"/>
      <c r="BH929" s="1244"/>
      <c r="BI929" s="1244"/>
      <c r="BJ929" s="1244"/>
      <c r="BK929" s="1244"/>
      <c r="BL929" s="1244"/>
      <c r="BM929" s="1244"/>
      <c r="BN929" s="1244"/>
      <c r="BO929" s="1244"/>
      <c r="BP929" s="1244"/>
      <c r="BQ929" s="1244"/>
      <c r="BR929" s="1244"/>
      <c r="BS929" s="1244"/>
      <c r="BT929" s="1244"/>
      <c r="BU929" s="1244"/>
      <c r="BV929" s="1244"/>
      <c r="BW929" s="1244"/>
      <c r="BX929" s="1244"/>
      <c r="BY929" s="1244"/>
      <c r="BZ929" s="1244"/>
      <c r="CA929" s="1244"/>
      <c r="CB929" s="1244"/>
      <c r="CC929" s="1244"/>
      <c r="CD929" s="1244"/>
      <c r="CE929" s="1244"/>
      <c r="CF929" s="1244"/>
      <c r="CG929" s="1244"/>
      <c r="CH929" s="1244"/>
      <c r="CI929" s="1244"/>
      <c r="CJ929" s="1244"/>
      <c r="CK929" s="1244"/>
      <c r="CL929" s="1244"/>
      <c r="CM929" s="1244"/>
      <c r="CN929" s="1244"/>
      <c r="CO929" s="1244"/>
      <c r="CP929" s="1244"/>
      <c r="CQ929" s="1244"/>
      <c r="CR929" s="1244"/>
      <c r="CS929" s="1244"/>
      <c r="CT929" s="1244"/>
      <c r="CU929" s="1244"/>
      <c r="CV929" s="1244"/>
      <c r="CW929" s="1244"/>
      <c r="CX929" s="1244"/>
      <c r="CY929" s="1244"/>
      <c r="CZ929" s="1244"/>
      <c r="DA929" s="1244"/>
      <c r="DB929" s="1244"/>
      <c r="DC929" s="1244"/>
      <c r="DD929" s="1244"/>
      <c r="DE929" s="1244"/>
      <c r="DF929" s="1244"/>
      <c r="DG929" s="1244"/>
      <c r="DH929" s="1244"/>
      <c r="DI929" s="1244"/>
      <c r="DJ929" s="1244"/>
      <c r="DK929" s="1244"/>
      <c r="DL929" s="1244"/>
      <c r="DM929" s="1244"/>
      <c r="DN929" s="1244"/>
    </row>
    <row r="930" spans="1:118" s="612" customFormat="1">
      <c r="A930" s="613"/>
      <c r="B930" s="1243"/>
      <c r="C930" s="613"/>
      <c r="P930" s="1230"/>
      <c r="AJ930" s="1244"/>
      <c r="AK930" s="1244"/>
      <c r="AL930" s="1244"/>
      <c r="AM930" s="1244"/>
      <c r="AN930" s="1244"/>
      <c r="AO930" s="1244"/>
      <c r="AP930" s="1244"/>
      <c r="AQ930" s="1244"/>
      <c r="AR930" s="1244"/>
      <c r="AS930" s="1244"/>
      <c r="AT930" s="1244"/>
      <c r="AU930" s="1244"/>
      <c r="AV930" s="1244"/>
      <c r="AW930" s="1244"/>
      <c r="AX930" s="1244"/>
      <c r="AY930" s="1244"/>
      <c r="AZ930" s="1244"/>
      <c r="BA930" s="1244"/>
      <c r="BB930" s="1244"/>
      <c r="BC930" s="1244"/>
      <c r="BD930" s="1244"/>
      <c r="BE930" s="1244"/>
      <c r="BF930" s="1244"/>
      <c r="BG930" s="1244"/>
      <c r="BH930" s="1244"/>
      <c r="BI930" s="1244"/>
      <c r="BJ930" s="1244"/>
      <c r="BK930" s="1244"/>
      <c r="BL930" s="1244"/>
      <c r="BM930" s="1244"/>
      <c r="BN930" s="1244"/>
      <c r="BO930" s="1244"/>
      <c r="BP930" s="1244"/>
      <c r="BQ930" s="1244"/>
      <c r="BR930" s="1244"/>
      <c r="BS930" s="1244"/>
      <c r="BT930" s="1244"/>
      <c r="BU930" s="1244"/>
      <c r="BV930" s="1244"/>
      <c r="BW930" s="1244"/>
      <c r="BX930" s="1244"/>
      <c r="BY930" s="1244"/>
      <c r="BZ930" s="1244"/>
      <c r="CA930" s="1244"/>
      <c r="CB930" s="1244"/>
      <c r="CC930" s="1244"/>
      <c r="CD930" s="1244"/>
      <c r="CE930" s="1244"/>
      <c r="CF930" s="1244"/>
      <c r="CG930" s="1244"/>
      <c r="CH930" s="1244"/>
      <c r="CI930" s="1244"/>
      <c r="CJ930" s="1244"/>
      <c r="CK930" s="1244"/>
      <c r="CL930" s="1244"/>
      <c r="CM930" s="1244"/>
      <c r="CN930" s="1244"/>
      <c r="CO930" s="1244"/>
      <c r="CP930" s="1244"/>
      <c r="CQ930" s="1244"/>
      <c r="CR930" s="1244"/>
      <c r="CS930" s="1244"/>
      <c r="CT930" s="1244"/>
      <c r="CU930" s="1244"/>
      <c r="CV930" s="1244"/>
      <c r="CW930" s="1244"/>
      <c r="CX930" s="1244"/>
      <c r="CY930" s="1244"/>
      <c r="CZ930" s="1244"/>
      <c r="DA930" s="1244"/>
      <c r="DB930" s="1244"/>
      <c r="DC930" s="1244"/>
      <c r="DD930" s="1244"/>
      <c r="DE930" s="1244"/>
      <c r="DF930" s="1244"/>
      <c r="DG930" s="1244"/>
      <c r="DH930" s="1244"/>
      <c r="DI930" s="1244"/>
      <c r="DJ930" s="1244"/>
      <c r="DK930" s="1244"/>
      <c r="DL930" s="1244"/>
      <c r="DM930" s="1244"/>
      <c r="DN930" s="1244"/>
    </row>
    <row r="931" spans="1:118" s="612" customFormat="1">
      <c r="A931" s="613"/>
      <c r="B931" s="1243"/>
      <c r="C931" s="613"/>
      <c r="P931" s="1230"/>
      <c r="AJ931" s="1244"/>
      <c r="AK931" s="1244"/>
      <c r="AL931" s="1244"/>
      <c r="AM931" s="1244"/>
      <c r="AN931" s="1244"/>
      <c r="AO931" s="1244"/>
      <c r="AP931" s="1244"/>
      <c r="AQ931" s="1244"/>
      <c r="AR931" s="1244"/>
      <c r="AS931" s="1244"/>
      <c r="AT931" s="1244"/>
      <c r="AU931" s="1244"/>
      <c r="AV931" s="1244"/>
      <c r="AW931" s="1244"/>
      <c r="AX931" s="1244"/>
      <c r="AY931" s="1244"/>
      <c r="AZ931" s="1244"/>
      <c r="BA931" s="1244"/>
      <c r="BB931" s="1244"/>
      <c r="BC931" s="1244"/>
      <c r="BD931" s="1244"/>
      <c r="BE931" s="1244"/>
      <c r="BF931" s="1244"/>
      <c r="BG931" s="1244"/>
      <c r="BH931" s="1244"/>
      <c r="BI931" s="1244"/>
      <c r="BJ931" s="1244"/>
      <c r="BK931" s="1244"/>
      <c r="BL931" s="1244"/>
      <c r="BM931" s="1244"/>
      <c r="BN931" s="1244"/>
      <c r="BO931" s="1244"/>
      <c r="BP931" s="1244"/>
      <c r="BQ931" s="1244"/>
      <c r="BR931" s="1244"/>
      <c r="BS931" s="1244"/>
      <c r="BT931" s="1244"/>
      <c r="BU931" s="1244"/>
      <c r="BV931" s="1244"/>
      <c r="BW931" s="1244"/>
      <c r="BX931" s="1244"/>
      <c r="BY931" s="1244"/>
      <c r="BZ931" s="1244"/>
      <c r="CA931" s="1244"/>
      <c r="CB931" s="1244"/>
      <c r="CC931" s="1244"/>
      <c r="CD931" s="1244"/>
      <c r="CE931" s="1244"/>
      <c r="CF931" s="1244"/>
      <c r="CG931" s="1244"/>
      <c r="CH931" s="1244"/>
      <c r="CI931" s="1244"/>
      <c r="CJ931" s="1244"/>
      <c r="CK931" s="1244"/>
      <c r="CL931" s="1244"/>
      <c r="CM931" s="1244"/>
      <c r="CN931" s="1244"/>
      <c r="CO931" s="1244"/>
      <c r="CP931" s="1244"/>
      <c r="CQ931" s="1244"/>
      <c r="CR931" s="1244"/>
      <c r="CS931" s="1244"/>
      <c r="CT931" s="1244"/>
      <c r="CU931" s="1244"/>
      <c r="CV931" s="1244"/>
      <c r="CW931" s="1244"/>
      <c r="CX931" s="1244"/>
      <c r="CY931" s="1244"/>
      <c r="CZ931" s="1244"/>
      <c r="DA931" s="1244"/>
      <c r="DB931" s="1244"/>
      <c r="DC931" s="1244"/>
      <c r="DD931" s="1244"/>
      <c r="DE931" s="1244"/>
      <c r="DF931" s="1244"/>
      <c r="DG931" s="1244"/>
      <c r="DH931" s="1244"/>
      <c r="DI931" s="1244"/>
      <c r="DJ931" s="1244"/>
      <c r="DK931" s="1244"/>
      <c r="DL931" s="1244"/>
      <c r="DM931" s="1244"/>
      <c r="DN931" s="1244"/>
    </row>
    <row r="932" spans="1:118" s="612" customFormat="1">
      <c r="A932" s="613"/>
      <c r="B932" s="1243"/>
      <c r="C932" s="613"/>
      <c r="P932" s="1230"/>
      <c r="AJ932" s="1244"/>
      <c r="AK932" s="1244"/>
      <c r="AL932" s="1244"/>
      <c r="AM932" s="1244"/>
      <c r="AN932" s="1244"/>
      <c r="AO932" s="1244"/>
      <c r="AP932" s="1244"/>
      <c r="AQ932" s="1244"/>
      <c r="AR932" s="1244"/>
      <c r="AS932" s="1244"/>
      <c r="AT932" s="1244"/>
      <c r="AU932" s="1244"/>
      <c r="AV932" s="1244"/>
      <c r="AW932" s="1244"/>
      <c r="AX932" s="1244"/>
      <c r="AY932" s="1244"/>
      <c r="AZ932" s="1244"/>
      <c r="BA932" s="1244"/>
      <c r="BB932" s="1244"/>
      <c r="BC932" s="1244"/>
      <c r="BD932" s="1244"/>
      <c r="BE932" s="1244"/>
      <c r="BF932" s="1244"/>
      <c r="BG932" s="1244"/>
      <c r="BH932" s="1244"/>
      <c r="BI932" s="1244"/>
      <c r="BJ932" s="1244"/>
      <c r="BK932" s="1244"/>
      <c r="BL932" s="1244"/>
      <c r="BM932" s="1244"/>
      <c r="BN932" s="1244"/>
      <c r="BO932" s="1244"/>
      <c r="BP932" s="1244"/>
      <c r="BQ932" s="1244"/>
      <c r="BR932" s="1244"/>
      <c r="BS932" s="1244"/>
      <c r="BT932" s="1244"/>
      <c r="BU932" s="1244"/>
      <c r="BV932" s="1244"/>
      <c r="BW932" s="1244"/>
      <c r="BX932" s="1244"/>
      <c r="BY932" s="1244"/>
      <c r="BZ932" s="1244"/>
      <c r="CA932" s="1244"/>
      <c r="CB932" s="1244"/>
      <c r="CC932" s="1244"/>
      <c r="CD932" s="1244"/>
      <c r="CE932" s="1244"/>
      <c r="CF932" s="1244"/>
      <c r="CG932" s="1244"/>
      <c r="CH932" s="1244"/>
      <c r="CI932" s="1244"/>
      <c r="CJ932" s="1244"/>
      <c r="CK932" s="1244"/>
      <c r="CL932" s="1244"/>
      <c r="CM932" s="1244"/>
      <c r="CN932" s="1244"/>
      <c r="CO932" s="1244"/>
      <c r="CP932" s="1244"/>
      <c r="CQ932" s="1244"/>
      <c r="CR932" s="1244"/>
      <c r="CS932" s="1244"/>
      <c r="CT932" s="1244"/>
      <c r="CU932" s="1244"/>
      <c r="CV932" s="1244"/>
      <c r="CW932" s="1244"/>
      <c r="CX932" s="1244"/>
      <c r="CY932" s="1244"/>
      <c r="CZ932" s="1244"/>
      <c r="DA932" s="1244"/>
      <c r="DB932" s="1244"/>
      <c r="DC932" s="1244"/>
      <c r="DD932" s="1244"/>
      <c r="DE932" s="1244"/>
      <c r="DF932" s="1244"/>
      <c r="DG932" s="1244"/>
      <c r="DH932" s="1244"/>
      <c r="DI932" s="1244"/>
      <c r="DJ932" s="1244"/>
      <c r="DK932" s="1244"/>
      <c r="DL932" s="1244"/>
      <c r="DM932" s="1244"/>
      <c r="DN932" s="1244"/>
    </row>
    <row r="933" spans="1:118" s="612" customFormat="1">
      <c r="A933" s="613"/>
      <c r="B933" s="1243"/>
      <c r="C933" s="613"/>
      <c r="P933" s="1230"/>
      <c r="AJ933" s="1244"/>
      <c r="AK933" s="1244"/>
      <c r="AL933" s="1244"/>
      <c r="AM933" s="1244"/>
      <c r="AN933" s="1244"/>
      <c r="AO933" s="1244"/>
      <c r="AP933" s="1244"/>
      <c r="AQ933" s="1244"/>
      <c r="AR933" s="1244"/>
      <c r="AS933" s="1244"/>
      <c r="AT933" s="1244"/>
      <c r="AU933" s="1244"/>
      <c r="AV933" s="1244"/>
      <c r="AW933" s="1244"/>
      <c r="AX933" s="1244"/>
      <c r="AY933" s="1244"/>
      <c r="AZ933" s="1244"/>
      <c r="BA933" s="1244"/>
      <c r="BB933" s="1244"/>
      <c r="BC933" s="1244"/>
      <c r="BD933" s="1244"/>
      <c r="BE933" s="1244"/>
      <c r="BF933" s="1244"/>
      <c r="BG933" s="1244"/>
      <c r="BH933" s="1244"/>
      <c r="BI933" s="1244"/>
      <c r="BJ933" s="1244"/>
      <c r="BK933" s="1244"/>
      <c r="BL933" s="1244"/>
      <c r="BM933" s="1244"/>
      <c r="BN933" s="1244"/>
      <c r="BO933" s="1244"/>
      <c r="BP933" s="1244"/>
      <c r="BQ933" s="1244"/>
      <c r="BR933" s="1244"/>
      <c r="BS933" s="1244"/>
      <c r="BT933" s="1244"/>
      <c r="BU933" s="1244"/>
      <c r="BV933" s="1244"/>
      <c r="BW933" s="1244"/>
      <c r="BX933" s="1244"/>
      <c r="BY933" s="1244"/>
      <c r="BZ933" s="1244"/>
      <c r="CA933" s="1244"/>
      <c r="CB933" s="1244"/>
      <c r="CC933" s="1244"/>
      <c r="CD933" s="1244"/>
      <c r="CE933" s="1244"/>
      <c r="CF933" s="1244"/>
      <c r="CG933" s="1244"/>
      <c r="CH933" s="1244"/>
      <c r="CI933" s="1244"/>
      <c r="CJ933" s="1244"/>
      <c r="CK933" s="1244"/>
      <c r="CL933" s="1244"/>
      <c r="CM933" s="1244"/>
      <c r="CN933" s="1244"/>
      <c r="CO933" s="1244"/>
      <c r="CP933" s="1244"/>
      <c r="CQ933" s="1244"/>
      <c r="CR933" s="1244"/>
      <c r="CS933" s="1244"/>
      <c r="CT933" s="1244"/>
      <c r="CU933" s="1244"/>
      <c r="CV933" s="1244"/>
      <c r="CW933" s="1244"/>
      <c r="CX933" s="1244"/>
      <c r="CY933" s="1244"/>
      <c r="CZ933" s="1244"/>
      <c r="DA933" s="1244"/>
      <c r="DB933" s="1244"/>
      <c r="DC933" s="1244"/>
      <c r="DD933" s="1244"/>
      <c r="DE933" s="1244"/>
      <c r="DF933" s="1244"/>
      <c r="DG933" s="1244"/>
      <c r="DH933" s="1244"/>
      <c r="DI933" s="1244"/>
      <c r="DJ933" s="1244"/>
      <c r="DK933" s="1244"/>
      <c r="DL933" s="1244"/>
      <c r="DM933" s="1244"/>
      <c r="DN933" s="1244"/>
    </row>
    <row r="934" spans="1:118" s="612" customFormat="1">
      <c r="A934" s="613"/>
      <c r="B934" s="1243"/>
      <c r="C934" s="613"/>
      <c r="P934" s="1230"/>
      <c r="AJ934" s="1244"/>
      <c r="AK934" s="1244"/>
      <c r="AL934" s="1244"/>
      <c r="AM934" s="1244"/>
      <c r="AN934" s="1244"/>
      <c r="AO934" s="1244"/>
      <c r="AP934" s="1244"/>
      <c r="AQ934" s="1244"/>
      <c r="AR934" s="1244"/>
      <c r="AS934" s="1244"/>
      <c r="AT934" s="1244"/>
      <c r="AU934" s="1244"/>
      <c r="AV934" s="1244"/>
      <c r="AW934" s="1244"/>
      <c r="AX934" s="1244"/>
      <c r="AY934" s="1244"/>
      <c r="AZ934" s="1244"/>
      <c r="BA934" s="1244"/>
      <c r="BB934" s="1244"/>
      <c r="BC934" s="1244"/>
      <c r="BD934" s="1244"/>
      <c r="BE934" s="1244"/>
      <c r="BF934" s="1244"/>
      <c r="BG934" s="1244"/>
      <c r="BH934" s="1244"/>
      <c r="BI934" s="1244"/>
      <c r="BJ934" s="1244"/>
      <c r="BK934" s="1244"/>
      <c r="BL934" s="1244"/>
      <c r="BM934" s="1244"/>
      <c r="BN934" s="1244"/>
      <c r="BO934" s="1244"/>
      <c r="BP934" s="1244"/>
      <c r="BQ934" s="1244"/>
      <c r="BR934" s="1244"/>
      <c r="BS934" s="1244"/>
      <c r="BT934" s="1244"/>
      <c r="BU934" s="1244"/>
      <c r="BV934" s="1244"/>
      <c r="BW934" s="1244"/>
      <c r="BX934" s="1244"/>
      <c r="BY934" s="1244"/>
      <c r="BZ934" s="1244"/>
      <c r="CA934" s="1244"/>
      <c r="CB934" s="1244"/>
      <c r="CC934" s="1244"/>
      <c r="CD934" s="1244"/>
      <c r="CE934" s="1244"/>
      <c r="CF934" s="1244"/>
      <c r="CG934" s="1244"/>
      <c r="CH934" s="1244"/>
      <c r="CI934" s="1244"/>
      <c r="CJ934" s="1244"/>
      <c r="CK934" s="1244"/>
      <c r="CL934" s="1244"/>
      <c r="CM934" s="1244"/>
      <c r="CN934" s="1244"/>
      <c r="CO934" s="1244"/>
      <c r="CP934" s="1244"/>
      <c r="CQ934" s="1244"/>
      <c r="CR934" s="1244"/>
      <c r="CS934" s="1244"/>
      <c r="CT934" s="1244"/>
      <c r="CU934" s="1244"/>
      <c r="CV934" s="1244"/>
      <c r="CW934" s="1244"/>
      <c r="CX934" s="1244"/>
      <c r="CY934" s="1244"/>
      <c r="CZ934" s="1244"/>
      <c r="DA934" s="1244"/>
      <c r="DB934" s="1244"/>
      <c r="DC934" s="1244"/>
      <c r="DD934" s="1244"/>
      <c r="DE934" s="1244"/>
      <c r="DF934" s="1244"/>
      <c r="DG934" s="1244"/>
      <c r="DH934" s="1244"/>
      <c r="DI934" s="1244"/>
      <c r="DJ934" s="1244"/>
      <c r="DK934" s="1244"/>
      <c r="DL934" s="1244"/>
      <c r="DM934" s="1244"/>
      <c r="DN934" s="1244"/>
    </row>
    <row r="935" spans="1:118" s="612" customFormat="1">
      <c r="A935" s="613"/>
      <c r="B935" s="1243"/>
      <c r="C935" s="613"/>
      <c r="P935" s="1230"/>
      <c r="AJ935" s="1244"/>
      <c r="AK935" s="1244"/>
      <c r="AL935" s="1244"/>
      <c r="AM935" s="1244"/>
      <c r="AN935" s="1244"/>
      <c r="AO935" s="1244"/>
      <c r="AP935" s="1244"/>
      <c r="AQ935" s="1244"/>
      <c r="AR935" s="1244"/>
      <c r="AS935" s="1244"/>
      <c r="AT935" s="1244"/>
      <c r="AU935" s="1244"/>
      <c r="AV935" s="1244"/>
      <c r="AW935" s="1244"/>
      <c r="AX935" s="1244"/>
      <c r="AY935" s="1244"/>
      <c r="AZ935" s="1244"/>
      <c r="BA935" s="1244"/>
      <c r="BB935" s="1244"/>
      <c r="BC935" s="1244"/>
      <c r="BD935" s="1244"/>
      <c r="BE935" s="1244"/>
      <c r="BF935" s="1244"/>
      <c r="BG935" s="1244"/>
      <c r="BH935" s="1244"/>
      <c r="BI935" s="1244"/>
      <c r="BJ935" s="1244"/>
      <c r="BK935" s="1244"/>
      <c r="BL935" s="1244"/>
      <c r="BM935" s="1244"/>
      <c r="BN935" s="1244"/>
      <c r="BO935" s="1244"/>
      <c r="BP935" s="1244"/>
      <c r="BQ935" s="1244"/>
      <c r="BR935" s="1244"/>
      <c r="BS935" s="1244"/>
      <c r="BT935" s="1244"/>
      <c r="BU935" s="1244"/>
      <c r="BV935" s="1244"/>
      <c r="BW935" s="1244"/>
      <c r="BX935" s="1244"/>
      <c r="BY935" s="1244"/>
      <c r="BZ935" s="1244"/>
      <c r="CA935" s="1244"/>
      <c r="CB935" s="1244"/>
      <c r="CC935" s="1244"/>
      <c r="CD935" s="1244"/>
      <c r="CE935" s="1244"/>
      <c r="CF935" s="1244"/>
      <c r="CG935" s="1244"/>
      <c r="CH935" s="1244"/>
      <c r="CI935" s="1244"/>
      <c r="CJ935" s="1244"/>
      <c r="CK935" s="1244"/>
      <c r="CL935" s="1244"/>
      <c r="CM935" s="1244"/>
      <c r="CN935" s="1244"/>
      <c r="CO935" s="1244"/>
      <c r="CP935" s="1244"/>
      <c r="CQ935" s="1244"/>
      <c r="CR935" s="1244"/>
      <c r="CS935" s="1244"/>
      <c r="CT935" s="1244"/>
      <c r="CU935" s="1244"/>
      <c r="CV935" s="1244"/>
      <c r="CW935" s="1244"/>
      <c r="CX935" s="1244"/>
      <c r="CY935" s="1244"/>
      <c r="CZ935" s="1244"/>
      <c r="DA935" s="1244"/>
      <c r="DB935" s="1244"/>
      <c r="DC935" s="1244"/>
      <c r="DD935" s="1244"/>
      <c r="DE935" s="1244"/>
      <c r="DF935" s="1244"/>
      <c r="DG935" s="1244"/>
      <c r="DH935" s="1244"/>
      <c r="DI935" s="1244"/>
      <c r="DJ935" s="1244"/>
      <c r="DK935" s="1244"/>
      <c r="DL935" s="1244"/>
      <c r="DM935" s="1244"/>
      <c r="DN935" s="1244"/>
    </row>
    <row r="936" spans="1:118" s="612" customFormat="1">
      <c r="A936" s="613"/>
      <c r="B936" s="1243"/>
      <c r="C936" s="613"/>
      <c r="P936" s="1230"/>
      <c r="AJ936" s="1244"/>
      <c r="AK936" s="1244"/>
      <c r="AL936" s="1244"/>
      <c r="AM936" s="1244"/>
      <c r="AN936" s="1244"/>
      <c r="AO936" s="1244"/>
      <c r="AP936" s="1244"/>
      <c r="AQ936" s="1244"/>
      <c r="AR936" s="1244"/>
      <c r="AS936" s="1244"/>
      <c r="AT936" s="1244"/>
      <c r="AU936" s="1244"/>
      <c r="AV936" s="1244"/>
      <c r="AW936" s="1244"/>
      <c r="AX936" s="1244"/>
      <c r="AY936" s="1244"/>
      <c r="AZ936" s="1244"/>
      <c r="BA936" s="1244"/>
      <c r="BB936" s="1244"/>
      <c r="BC936" s="1244"/>
      <c r="BD936" s="1244"/>
      <c r="BE936" s="1244"/>
      <c r="BF936" s="1244"/>
      <c r="BG936" s="1244"/>
      <c r="BH936" s="1244"/>
      <c r="BI936" s="1244"/>
      <c r="BJ936" s="1244"/>
      <c r="BK936" s="1244"/>
      <c r="BL936" s="1244"/>
      <c r="BM936" s="1244"/>
      <c r="BN936" s="1244"/>
      <c r="BO936" s="1244"/>
      <c r="BP936" s="1244"/>
      <c r="BQ936" s="1244"/>
      <c r="BR936" s="1244"/>
      <c r="BS936" s="1244"/>
      <c r="BT936" s="1244"/>
      <c r="BU936" s="1244"/>
      <c r="BV936" s="1244"/>
      <c r="BW936" s="1244"/>
      <c r="BX936" s="1244"/>
      <c r="BY936" s="1244"/>
      <c r="BZ936" s="1244"/>
      <c r="CA936" s="1244"/>
      <c r="CB936" s="1244"/>
      <c r="CC936" s="1244"/>
      <c r="CD936" s="1244"/>
      <c r="CE936" s="1244"/>
      <c r="CF936" s="1244"/>
      <c r="CG936" s="1244"/>
      <c r="CH936" s="1244"/>
      <c r="CI936" s="1244"/>
      <c r="CJ936" s="1244"/>
      <c r="CK936" s="1244"/>
      <c r="CL936" s="1244"/>
      <c r="CM936" s="1244"/>
      <c r="CN936" s="1244"/>
      <c r="CO936" s="1244"/>
      <c r="CP936" s="1244"/>
      <c r="CQ936" s="1244"/>
      <c r="CR936" s="1244"/>
      <c r="CS936" s="1244"/>
      <c r="CT936" s="1244"/>
      <c r="CU936" s="1244"/>
      <c r="CV936" s="1244"/>
      <c r="CW936" s="1244"/>
      <c r="CX936" s="1244"/>
      <c r="CY936" s="1244"/>
      <c r="CZ936" s="1244"/>
      <c r="DA936" s="1244"/>
      <c r="DB936" s="1244"/>
      <c r="DC936" s="1244"/>
      <c r="DD936" s="1244"/>
      <c r="DE936" s="1244"/>
      <c r="DF936" s="1244"/>
      <c r="DG936" s="1244"/>
      <c r="DH936" s="1244"/>
      <c r="DI936" s="1244"/>
      <c r="DJ936" s="1244"/>
      <c r="DK936" s="1244"/>
      <c r="DL936" s="1244"/>
      <c r="DM936" s="1244"/>
      <c r="DN936" s="1244"/>
    </row>
    <row r="937" spans="1:118" s="612" customFormat="1">
      <c r="A937" s="613"/>
      <c r="B937" s="1243"/>
      <c r="C937" s="613"/>
      <c r="P937" s="1230"/>
      <c r="AJ937" s="1244"/>
      <c r="AK937" s="1244"/>
      <c r="AL937" s="1244"/>
      <c r="AM937" s="1244"/>
      <c r="AN937" s="1244"/>
      <c r="AO937" s="1244"/>
      <c r="AP937" s="1244"/>
      <c r="AQ937" s="1244"/>
      <c r="AR937" s="1244"/>
      <c r="AS937" s="1244"/>
      <c r="AT937" s="1244"/>
      <c r="AU937" s="1244"/>
      <c r="AV937" s="1244"/>
      <c r="AW937" s="1244"/>
      <c r="AX937" s="1244"/>
      <c r="AY937" s="1244"/>
      <c r="AZ937" s="1244"/>
      <c r="BA937" s="1244"/>
      <c r="BB937" s="1244"/>
      <c r="BC937" s="1244"/>
      <c r="BD937" s="1244"/>
      <c r="BE937" s="1244"/>
      <c r="BF937" s="1244"/>
      <c r="BG937" s="1244"/>
      <c r="BH937" s="1244"/>
      <c r="BI937" s="1244"/>
      <c r="BJ937" s="1244"/>
      <c r="BK937" s="1244"/>
      <c r="BL937" s="1244"/>
      <c r="BM937" s="1244"/>
      <c r="BN937" s="1244"/>
      <c r="BO937" s="1244"/>
      <c r="BP937" s="1244"/>
      <c r="BQ937" s="1244"/>
      <c r="BR937" s="1244"/>
      <c r="BS937" s="1244"/>
      <c r="BT937" s="1244"/>
      <c r="BU937" s="1244"/>
      <c r="BV937" s="1244"/>
      <c r="BW937" s="1244"/>
      <c r="BX937" s="1244"/>
      <c r="BY937" s="1244"/>
      <c r="BZ937" s="1244"/>
      <c r="CA937" s="1244"/>
      <c r="CB937" s="1244"/>
      <c r="CC937" s="1244"/>
      <c r="CD937" s="1244"/>
      <c r="CE937" s="1244"/>
      <c r="CF937" s="1244"/>
      <c r="CG937" s="1244"/>
      <c r="CH937" s="1244"/>
      <c r="CI937" s="1244"/>
      <c r="CJ937" s="1244"/>
      <c r="CK937" s="1244"/>
      <c r="CL937" s="1244"/>
      <c r="CM937" s="1244"/>
      <c r="CN937" s="1244"/>
      <c r="CO937" s="1244"/>
      <c r="CP937" s="1244"/>
      <c r="CQ937" s="1244"/>
      <c r="CR937" s="1244"/>
      <c r="CS937" s="1244"/>
      <c r="CT937" s="1244"/>
      <c r="CU937" s="1244"/>
      <c r="CV937" s="1244"/>
      <c r="CW937" s="1244"/>
      <c r="CX937" s="1244"/>
      <c r="CY937" s="1244"/>
      <c r="CZ937" s="1244"/>
      <c r="DA937" s="1244"/>
      <c r="DB937" s="1244"/>
      <c r="DC937" s="1244"/>
      <c r="DD937" s="1244"/>
      <c r="DE937" s="1244"/>
      <c r="DF937" s="1244"/>
      <c r="DG937" s="1244"/>
      <c r="DH937" s="1244"/>
      <c r="DI937" s="1244"/>
      <c r="DJ937" s="1244"/>
      <c r="DK937" s="1244"/>
      <c r="DL937" s="1244"/>
      <c r="DM937" s="1244"/>
      <c r="DN937" s="1244"/>
    </row>
    <row r="938" spans="1:118" s="612" customFormat="1">
      <c r="A938" s="613"/>
      <c r="B938" s="1243"/>
      <c r="C938" s="613"/>
      <c r="P938" s="1230"/>
      <c r="AJ938" s="1244"/>
      <c r="AK938" s="1244"/>
      <c r="AL938" s="1244"/>
      <c r="AM938" s="1244"/>
      <c r="AN938" s="1244"/>
      <c r="AO938" s="1244"/>
      <c r="AP938" s="1244"/>
      <c r="AQ938" s="1244"/>
      <c r="AR938" s="1244"/>
      <c r="AS938" s="1244"/>
      <c r="AT938" s="1244"/>
      <c r="AU938" s="1244"/>
      <c r="AV938" s="1244"/>
      <c r="AW938" s="1244"/>
      <c r="AX938" s="1244"/>
      <c r="AY938" s="1244"/>
      <c r="AZ938" s="1244"/>
      <c r="BA938" s="1244"/>
      <c r="BB938" s="1244"/>
      <c r="BC938" s="1244"/>
      <c r="BD938" s="1244"/>
      <c r="BE938" s="1244"/>
      <c r="BF938" s="1244"/>
      <c r="BG938" s="1244"/>
      <c r="BH938" s="1244"/>
      <c r="BI938" s="1244"/>
      <c r="BJ938" s="1244"/>
      <c r="BK938" s="1244"/>
      <c r="BL938" s="1244"/>
      <c r="BM938" s="1244"/>
      <c r="BN938" s="1244"/>
      <c r="BO938" s="1244"/>
      <c r="BP938" s="1244"/>
      <c r="BQ938" s="1244"/>
      <c r="BR938" s="1244"/>
      <c r="BS938" s="1244"/>
      <c r="BT938" s="1244"/>
      <c r="BU938" s="1244"/>
      <c r="BV938" s="1244"/>
      <c r="BW938" s="1244"/>
      <c r="BX938" s="1244"/>
      <c r="BY938" s="1244"/>
      <c r="BZ938" s="1244"/>
      <c r="CA938" s="1244"/>
      <c r="CB938" s="1244"/>
      <c r="CC938" s="1244"/>
      <c r="CD938" s="1244"/>
      <c r="CE938" s="1244"/>
      <c r="CF938" s="1244"/>
      <c r="CG938" s="1244"/>
      <c r="CH938" s="1244"/>
      <c r="CI938" s="1244"/>
      <c r="CJ938" s="1244"/>
      <c r="CK938" s="1244"/>
      <c r="CL938" s="1244"/>
      <c r="CM938" s="1244"/>
      <c r="CN938" s="1244"/>
      <c r="CO938" s="1244"/>
      <c r="CP938" s="1244"/>
      <c r="CQ938" s="1244"/>
      <c r="CR938" s="1244"/>
      <c r="CS938" s="1244"/>
      <c r="CT938" s="1244"/>
      <c r="CU938" s="1244"/>
      <c r="CV938" s="1244"/>
      <c r="CW938" s="1244"/>
      <c r="CX938" s="1244"/>
      <c r="CY938" s="1244"/>
      <c r="CZ938" s="1244"/>
      <c r="DA938" s="1244"/>
      <c r="DB938" s="1244"/>
      <c r="DC938" s="1244"/>
      <c r="DD938" s="1244"/>
      <c r="DE938" s="1244"/>
      <c r="DF938" s="1244"/>
      <c r="DG938" s="1244"/>
      <c r="DH938" s="1244"/>
      <c r="DI938" s="1244"/>
      <c r="DJ938" s="1244"/>
      <c r="DK938" s="1244"/>
      <c r="DL938" s="1244"/>
      <c r="DM938" s="1244"/>
      <c r="DN938" s="1244"/>
    </row>
    <row r="939" spans="1:118" s="612" customFormat="1">
      <c r="A939" s="613"/>
      <c r="B939" s="1243"/>
      <c r="C939" s="613"/>
      <c r="P939" s="1230"/>
      <c r="AJ939" s="1244"/>
      <c r="AK939" s="1244"/>
      <c r="AL939" s="1244"/>
      <c r="AM939" s="1244"/>
      <c r="AN939" s="1244"/>
      <c r="AO939" s="1244"/>
      <c r="AP939" s="1244"/>
      <c r="AQ939" s="1244"/>
      <c r="AR939" s="1244"/>
      <c r="AS939" s="1244"/>
      <c r="AT939" s="1244"/>
      <c r="AU939" s="1244"/>
      <c r="AV939" s="1244"/>
      <c r="AW939" s="1244"/>
      <c r="AX939" s="1244"/>
      <c r="AY939" s="1244"/>
      <c r="AZ939" s="1244"/>
      <c r="BA939" s="1244"/>
      <c r="BB939" s="1244"/>
      <c r="BC939" s="1244"/>
      <c r="BD939" s="1244"/>
      <c r="BE939" s="1244"/>
      <c r="BF939" s="1244"/>
      <c r="BG939" s="1244"/>
      <c r="BH939" s="1244"/>
      <c r="BI939" s="1244"/>
      <c r="BJ939" s="1244"/>
      <c r="BK939" s="1244"/>
      <c r="BL939" s="1244"/>
      <c r="BM939" s="1244"/>
      <c r="BN939" s="1244"/>
      <c r="BO939" s="1244"/>
      <c r="BP939" s="1244"/>
      <c r="BQ939" s="1244"/>
      <c r="BR939" s="1244"/>
      <c r="BS939" s="1244"/>
      <c r="BT939" s="1244"/>
      <c r="BU939" s="1244"/>
      <c r="BV939" s="1244"/>
      <c r="BW939" s="1244"/>
      <c r="BX939" s="1244"/>
      <c r="BY939" s="1244"/>
      <c r="BZ939" s="1244"/>
      <c r="CA939" s="1244"/>
      <c r="CB939" s="1244"/>
      <c r="CC939" s="1244"/>
      <c r="CD939" s="1244"/>
      <c r="CE939" s="1244"/>
      <c r="CF939" s="1244"/>
      <c r="CG939" s="1244"/>
      <c r="CH939" s="1244"/>
      <c r="CI939" s="1244"/>
      <c r="CJ939" s="1244"/>
      <c r="CK939" s="1244"/>
      <c r="CL939" s="1244"/>
      <c r="CM939" s="1244"/>
      <c r="CN939" s="1244"/>
      <c r="CO939" s="1244"/>
      <c r="CP939" s="1244"/>
      <c r="CQ939" s="1244"/>
      <c r="CR939" s="1244"/>
      <c r="CS939" s="1244"/>
      <c r="CT939" s="1244"/>
      <c r="CU939" s="1244"/>
      <c r="CV939" s="1244"/>
      <c r="CW939" s="1244"/>
      <c r="CX939" s="1244"/>
      <c r="CY939" s="1244"/>
      <c r="CZ939" s="1244"/>
      <c r="DA939" s="1244"/>
      <c r="DB939" s="1244"/>
      <c r="DC939" s="1244"/>
      <c r="DD939" s="1244"/>
      <c r="DE939" s="1244"/>
      <c r="DF939" s="1244"/>
      <c r="DG939" s="1244"/>
      <c r="DH939" s="1244"/>
      <c r="DI939" s="1244"/>
      <c r="DJ939" s="1244"/>
      <c r="DK939" s="1244"/>
      <c r="DL939" s="1244"/>
      <c r="DM939" s="1244"/>
      <c r="DN939" s="1244"/>
    </row>
    <row r="940" spans="1:118" s="612" customFormat="1">
      <c r="A940" s="613"/>
      <c r="B940" s="1243"/>
      <c r="C940" s="613"/>
      <c r="P940" s="1230"/>
      <c r="AJ940" s="1244"/>
      <c r="AK940" s="1244"/>
      <c r="AL940" s="1244"/>
      <c r="AM940" s="1244"/>
      <c r="AN940" s="1244"/>
      <c r="AO940" s="1244"/>
      <c r="AP940" s="1244"/>
      <c r="AQ940" s="1244"/>
      <c r="AR940" s="1244"/>
      <c r="AS940" s="1244"/>
      <c r="AT940" s="1244"/>
      <c r="AU940" s="1244"/>
      <c r="AV940" s="1244"/>
      <c r="AW940" s="1244"/>
      <c r="AX940" s="1244"/>
      <c r="AY940" s="1244"/>
      <c r="AZ940" s="1244"/>
      <c r="BA940" s="1244"/>
      <c r="BB940" s="1244"/>
      <c r="BC940" s="1244"/>
      <c r="BD940" s="1244"/>
      <c r="BE940" s="1244"/>
      <c r="BF940" s="1244"/>
      <c r="BG940" s="1244"/>
      <c r="BH940" s="1244"/>
      <c r="BI940" s="1244"/>
      <c r="BJ940" s="1244"/>
      <c r="BK940" s="1244"/>
      <c r="BL940" s="1244"/>
      <c r="BM940" s="1244"/>
      <c r="BN940" s="1244"/>
      <c r="BO940" s="1244"/>
      <c r="BP940" s="1244"/>
      <c r="BQ940" s="1244"/>
      <c r="BR940" s="1244"/>
      <c r="BS940" s="1244"/>
      <c r="BT940" s="1244"/>
      <c r="BU940" s="1244"/>
      <c r="BV940" s="1244"/>
      <c r="BW940" s="1244"/>
      <c r="BX940" s="1244"/>
      <c r="BY940" s="1244"/>
      <c r="BZ940" s="1244"/>
      <c r="CA940" s="1244"/>
      <c r="CB940" s="1244"/>
      <c r="CC940" s="1244"/>
      <c r="CD940" s="1244"/>
      <c r="CE940" s="1244"/>
      <c r="CF940" s="1244"/>
      <c r="CG940" s="1244"/>
      <c r="CH940" s="1244"/>
      <c r="CI940" s="1244"/>
      <c r="CJ940" s="1244"/>
      <c r="CK940" s="1244"/>
      <c r="CL940" s="1244"/>
      <c r="CM940" s="1244"/>
      <c r="CN940" s="1244"/>
      <c r="CO940" s="1244"/>
      <c r="CP940" s="1244"/>
      <c r="CQ940" s="1244"/>
      <c r="CR940" s="1244"/>
      <c r="CS940" s="1244"/>
      <c r="CT940" s="1244"/>
      <c r="CU940" s="1244"/>
      <c r="CV940" s="1244"/>
      <c r="CW940" s="1244"/>
      <c r="CX940" s="1244"/>
      <c r="CY940" s="1244"/>
      <c r="CZ940" s="1244"/>
      <c r="DA940" s="1244"/>
      <c r="DB940" s="1244"/>
      <c r="DC940" s="1244"/>
      <c r="DD940" s="1244"/>
      <c r="DE940" s="1244"/>
      <c r="DF940" s="1244"/>
      <c r="DG940" s="1244"/>
      <c r="DH940" s="1244"/>
      <c r="DI940" s="1244"/>
      <c r="DJ940" s="1244"/>
      <c r="DK940" s="1244"/>
      <c r="DL940" s="1244"/>
      <c r="DM940" s="1244"/>
      <c r="DN940" s="1244"/>
    </row>
    <row r="941" spans="1:118" s="612" customFormat="1">
      <c r="A941" s="613"/>
      <c r="B941" s="1243"/>
      <c r="C941" s="613"/>
      <c r="P941" s="1230"/>
      <c r="AJ941" s="1244"/>
      <c r="AK941" s="1244"/>
      <c r="AL941" s="1244"/>
      <c r="AM941" s="1244"/>
      <c r="AN941" s="1244"/>
      <c r="AO941" s="1244"/>
      <c r="AP941" s="1244"/>
      <c r="AQ941" s="1244"/>
      <c r="AR941" s="1244"/>
      <c r="AS941" s="1244"/>
      <c r="AT941" s="1244"/>
      <c r="AU941" s="1244"/>
      <c r="AV941" s="1244"/>
      <c r="AW941" s="1244"/>
      <c r="AX941" s="1244"/>
      <c r="AY941" s="1244"/>
      <c r="AZ941" s="1244"/>
      <c r="BA941" s="1244"/>
      <c r="BB941" s="1244"/>
      <c r="BC941" s="1244"/>
      <c r="BD941" s="1244"/>
      <c r="BE941" s="1244"/>
      <c r="BF941" s="1244"/>
      <c r="BG941" s="1244"/>
      <c r="BH941" s="1244"/>
      <c r="BI941" s="1244"/>
      <c r="BJ941" s="1244"/>
      <c r="BK941" s="1244"/>
      <c r="BL941" s="1244"/>
      <c r="BM941" s="1244"/>
      <c r="BN941" s="1244"/>
      <c r="BO941" s="1244"/>
      <c r="BP941" s="1244"/>
      <c r="BQ941" s="1244"/>
      <c r="BR941" s="1244"/>
      <c r="BS941" s="1244"/>
      <c r="BT941" s="1244"/>
      <c r="BU941" s="1244"/>
      <c r="BV941" s="1244"/>
      <c r="BW941" s="1244"/>
      <c r="BX941" s="1244"/>
      <c r="BY941" s="1244"/>
      <c r="BZ941" s="1244"/>
      <c r="CA941" s="1244"/>
      <c r="CB941" s="1244"/>
      <c r="CC941" s="1244"/>
      <c r="CD941" s="1244"/>
      <c r="CE941" s="1244"/>
      <c r="CF941" s="1244"/>
      <c r="CG941" s="1244"/>
      <c r="CH941" s="1244"/>
      <c r="CI941" s="1244"/>
      <c r="CJ941" s="1244"/>
      <c r="CK941" s="1244"/>
      <c r="CL941" s="1244"/>
      <c r="CM941" s="1244"/>
      <c r="CN941" s="1244"/>
      <c r="CO941" s="1244"/>
      <c r="CP941" s="1244"/>
      <c r="CQ941" s="1244"/>
      <c r="CR941" s="1244"/>
      <c r="CS941" s="1244"/>
      <c r="CT941" s="1244"/>
      <c r="CU941" s="1244"/>
      <c r="CV941" s="1244"/>
      <c r="CW941" s="1244"/>
      <c r="CX941" s="1244"/>
      <c r="CY941" s="1244"/>
      <c r="CZ941" s="1244"/>
      <c r="DA941" s="1244"/>
      <c r="DB941" s="1244"/>
      <c r="DC941" s="1244"/>
      <c r="DD941" s="1244"/>
      <c r="DE941" s="1244"/>
      <c r="DF941" s="1244"/>
      <c r="DG941" s="1244"/>
      <c r="DH941" s="1244"/>
      <c r="DI941" s="1244"/>
      <c r="DJ941" s="1244"/>
      <c r="DK941" s="1244"/>
      <c r="DL941" s="1244"/>
      <c r="DM941" s="1244"/>
      <c r="DN941" s="1244"/>
    </row>
    <row r="942" spans="1:118" s="612" customFormat="1">
      <c r="A942" s="613"/>
      <c r="B942" s="1243"/>
      <c r="C942" s="613"/>
      <c r="P942" s="1230"/>
      <c r="AJ942" s="1244"/>
      <c r="AK942" s="1244"/>
      <c r="AL942" s="1244"/>
      <c r="AM942" s="1244"/>
      <c r="AN942" s="1244"/>
      <c r="AO942" s="1244"/>
      <c r="AP942" s="1244"/>
      <c r="AQ942" s="1244"/>
      <c r="AR942" s="1244"/>
      <c r="AS942" s="1244"/>
      <c r="AT942" s="1244"/>
      <c r="AU942" s="1244"/>
      <c r="AV942" s="1244"/>
      <c r="AW942" s="1244"/>
      <c r="AX942" s="1244"/>
      <c r="AY942" s="1244"/>
      <c r="AZ942" s="1244"/>
      <c r="BA942" s="1244"/>
      <c r="BB942" s="1244"/>
      <c r="BC942" s="1244"/>
      <c r="BD942" s="1244"/>
      <c r="BE942" s="1244"/>
      <c r="BF942" s="1244"/>
      <c r="BG942" s="1244"/>
      <c r="BH942" s="1244"/>
      <c r="BI942" s="1244"/>
      <c r="BJ942" s="1244"/>
      <c r="BK942" s="1244"/>
      <c r="BL942" s="1244"/>
      <c r="BM942" s="1244"/>
      <c r="BN942" s="1244"/>
      <c r="BO942" s="1244"/>
      <c r="BP942" s="1244"/>
      <c r="BQ942" s="1244"/>
      <c r="BR942" s="1244"/>
      <c r="BS942" s="1244"/>
      <c r="BT942" s="1244"/>
      <c r="BU942" s="1244"/>
      <c r="BV942" s="1244"/>
      <c r="BW942" s="1244"/>
      <c r="BX942" s="1244"/>
      <c r="BY942" s="1244"/>
      <c r="BZ942" s="1244"/>
      <c r="CA942" s="1244"/>
      <c r="CB942" s="1244"/>
      <c r="CC942" s="1244"/>
      <c r="CD942" s="1244"/>
      <c r="CE942" s="1244"/>
      <c r="CF942" s="1244"/>
      <c r="CG942" s="1244"/>
      <c r="CH942" s="1244"/>
      <c r="CI942" s="1244"/>
      <c r="CJ942" s="1244"/>
      <c r="CK942" s="1244"/>
      <c r="CL942" s="1244"/>
      <c r="CM942" s="1244"/>
      <c r="CN942" s="1244"/>
      <c r="CO942" s="1244"/>
      <c r="CP942" s="1244"/>
      <c r="CQ942" s="1244"/>
      <c r="CR942" s="1244"/>
      <c r="CS942" s="1244"/>
      <c r="CT942" s="1244"/>
      <c r="CU942" s="1244"/>
      <c r="CV942" s="1244"/>
      <c r="CW942" s="1244"/>
      <c r="CX942" s="1244"/>
      <c r="CY942" s="1244"/>
      <c r="CZ942" s="1244"/>
      <c r="DA942" s="1244"/>
      <c r="DB942" s="1244"/>
      <c r="DC942" s="1244"/>
      <c r="DD942" s="1244"/>
      <c r="DE942" s="1244"/>
      <c r="DF942" s="1244"/>
      <c r="DG942" s="1244"/>
      <c r="DH942" s="1244"/>
      <c r="DI942" s="1244"/>
      <c r="DJ942" s="1244"/>
      <c r="DK942" s="1244"/>
      <c r="DL942" s="1244"/>
      <c r="DM942" s="1244"/>
      <c r="DN942" s="1244"/>
    </row>
    <row r="943" spans="1:118" s="612" customFormat="1">
      <c r="A943" s="613"/>
      <c r="B943" s="1243"/>
      <c r="C943" s="613"/>
      <c r="P943" s="1230"/>
      <c r="AJ943" s="1244"/>
      <c r="AK943" s="1244"/>
      <c r="AL943" s="1244"/>
      <c r="AM943" s="1244"/>
      <c r="AN943" s="1244"/>
      <c r="AO943" s="1244"/>
      <c r="AP943" s="1244"/>
      <c r="AQ943" s="1244"/>
      <c r="AR943" s="1244"/>
      <c r="AS943" s="1244"/>
      <c r="AT943" s="1244"/>
      <c r="AU943" s="1244"/>
      <c r="AV943" s="1244"/>
      <c r="AW943" s="1244"/>
      <c r="AX943" s="1244"/>
      <c r="AY943" s="1244"/>
      <c r="AZ943" s="1244"/>
      <c r="BA943" s="1244"/>
      <c r="BB943" s="1244"/>
      <c r="BC943" s="1244"/>
      <c r="BD943" s="1244"/>
      <c r="BE943" s="1244"/>
      <c r="BF943" s="1244"/>
      <c r="BG943" s="1244"/>
      <c r="BH943" s="1244"/>
      <c r="BI943" s="1244"/>
      <c r="BJ943" s="1244"/>
      <c r="BK943" s="1244"/>
      <c r="BL943" s="1244"/>
      <c r="BM943" s="1244"/>
      <c r="BN943" s="1244"/>
      <c r="BO943" s="1244"/>
      <c r="BP943" s="1244"/>
      <c r="BQ943" s="1244"/>
      <c r="BR943" s="1244"/>
      <c r="BS943" s="1244"/>
      <c r="BT943" s="1244"/>
      <c r="BU943" s="1244"/>
      <c r="BV943" s="1244"/>
      <c r="BW943" s="1244"/>
      <c r="BX943" s="1244"/>
      <c r="BY943" s="1244"/>
      <c r="BZ943" s="1244"/>
      <c r="CA943" s="1244"/>
      <c r="CB943" s="1244"/>
      <c r="CC943" s="1244"/>
      <c r="CD943" s="1244"/>
      <c r="CE943" s="1244"/>
      <c r="CF943" s="1244"/>
      <c r="CG943" s="1244"/>
      <c r="CH943" s="1244"/>
      <c r="CI943" s="1244"/>
      <c r="CJ943" s="1244"/>
      <c r="CK943" s="1244"/>
      <c r="CL943" s="1244"/>
      <c r="CM943" s="1244"/>
      <c r="CN943" s="1244"/>
      <c r="CO943" s="1244"/>
      <c r="CP943" s="1244"/>
      <c r="CQ943" s="1244"/>
      <c r="CR943" s="1244"/>
      <c r="CS943" s="1244"/>
      <c r="CT943" s="1244"/>
      <c r="CU943" s="1244"/>
      <c r="CV943" s="1244"/>
      <c r="CW943" s="1244"/>
      <c r="CX943" s="1244"/>
      <c r="CY943" s="1244"/>
      <c r="CZ943" s="1244"/>
      <c r="DA943" s="1244"/>
      <c r="DB943" s="1244"/>
      <c r="DC943" s="1244"/>
      <c r="DD943" s="1244"/>
      <c r="DE943" s="1244"/>
      <c r="DF943" s="1244"/>
      <c r="DG943" s="1244"/>
      <c r="DH943" s="1244"/>
      <c r="DI943" s="1244"/>
      <c r="DJ943" s="1244"/>
      <c r="DK943" s="1244"/>
      <c r="DL943" s="1244"/>
      <c r="DM943" s="1244"/>
      <c r="DN943" s="1244"/>
    </row>
    <row r="944" spans="1:118" s="612" customFormat="1">
      <c r="A944" s="613"/>
      <c r="B944" s="1243"/>
      <c r="C944" s="613"/>
      <c r="P944" s="1230"/>
      <c r="AJ944" s="1244"/>
      <c r="AK944" s="1244"/>
      <c r="AL944" s="1244"/>
      <c r="AM944" s="1244"/>
      <c r="AN944" s="1244"/>
      <c r="AO944" s="1244"/>
      <c r="AP944" s="1244"/>
      <c r="AQ944" s="1244"/>
      <c r="AR944" s="1244"/>
      <c r="AS944" s="1244"/>
      <c r="AT944" s="1244"/>
      <c r="AU944" s="1244"/>
      <c r="AV944" s="1244"/>
      <c r="AW944" s="1244"/>
      <c r="AX944" s="1244"/>
      <c r="AY944" s="1244"/>
      <c r="AZ944" s="1244"/>
      <c r="BA944" s="1244"/>
      <c r="BB944" s="1244"/>
      <c r="BC944" s="1244"/>
      <c r="BD944" s="1244"/>
      <c r="BE944" s="1244"/>
      <c r="BF944" s="1244"/>
      <c r="BG944" s="1244"/>
      <c r="BH944" s="1244"/>
      <c r="BI944" s="1244"/>
      <c r="BJ944" s="1244"/>
      <c r="BK944" s="1244"/>
      <c r="BL944" s="1244"/>
      <c r="BM944" s="1244"/>
      <c r="BN944" s="1244"/>
      <c r="BO944" s="1244"/>
      <c r="BP944" s="1244"/>
      <c r="BQ944" s="1244"/>
      <c r="BR944" s="1244"/>
      <c r="BS944" s="1244"/>
      <c r="BT944" s="1244"/>
      <c r="BU944" s="1244"/>
      <c r="BV944" s="1244"/>
      <c r="BW944" s="1244"/>
      <c r="BX944" s="1244"/>
      <c r="BY944" s="1244"/>
      <c r="BZ944" s="1244"/>
      <c r="CA944" s="1244"/>
      <c r="CB944" s="1244"/>
      <c r="CC944" s="1244"/>
      <c r="CD944" s="1244"/>
      <c r="CE944" s="1244"/>
      <c r="CF944" s="1244"/>
      <c r="CG944" s="1244"/>
      <c r="CH944" s="1244"/>
      <c r="CI944" s="1244"/>
      <c r="CJ944" s="1244"/>
      <c r="CK944" s="1244"/>
      <c r="CL944" s="1244"/>
      <c r="CM944" s="1244"/>
      <c r="CN944" s="1244"/>
      <c r="CO944" s="1244"/>
      <c r="CP944" s="1244"/>
      <c r="CQ944" s="1244"/>
      <c r="CR944" s="1244"/>
      <c r="CS944" s="1244"/>
      <c r="CT944" s="1244"/>
      <c r="CU944" s="1244"/>
      <c r="CV944" s="1244"/>
      <c r="CW944" s="1244"/>
      <c r="CX944" s="1244"/>
      <c r="CY944" s="1244"/>
      <c r="CZ944" s="1244"/>
      <c r="DA944" s="1244"/>
      <c r="DB944" s="1244"/>
      <c r="DC944" s="1244"/>
      <c r="DD944" s="1244"/>
      <c r="DE944" s="1244"/>
      <c r="DF944" s="1244"/>
      <c r="DG944" s="1244"/>
      <c r="DH944" s="1244"/>
      <c r="DI944" s="1244"/>
      <c r="DJ944" s="1244"/>
      <c r="DK944" s="1244"/>
      <c r="DL944" s="1244"/>
      <c r="DM944" s="1244"/>
      <c r="DN944" s="1244"/>
    </row>
    <row r="945" spans="1:118" s="612" customFormat="1">
      <c r="A945" s="613"/>
      <c r="B945" s="1243"/>
      <c r="C945" s="613"/>
      <c r="P945" s="1230"/>
      <c r="AJ945" s="1244"/>
      <c r="AK945" s="1244"/>
      <c r="AL945" s="1244"/>
      <c r="AM945" s="1244"/>
      <c r="AN945" s="1244"/>
      <c r="AO945" s="1244"/>
      <c r="AP945" s="1244"/>
      <c r="AQ945" s="1244"/>
      <c r="AR945" s="1244"/>
      <c r="AS945" s="1244"/>
      <c r="AT945" s="1244"/>
      <c r="AU945" s="1244"/>
      <c r="AV945" s="1244"/>
      <c r="AW945" s="1244"/>
      <c r="AX945" s="1244"/>
      <c r="AY945" s="1244"/>
      <c r="AZ945" s="1244"/>
      <c r="BA945" s="1244"/>
      <c r="BB945" s="1244"/>
      <c r="BC945" s="1244"/>
      <c r="BD945" s="1244"/>
      <c r="BE945" s="1244"/>
      <c r="BF945" s="1244"/>
      <c r="BG945" s="1244"/>
      <c r="BH945" s="1244"/>
      <c r="BI945" s="1244"/>
      <c r="BJ945" s="1244"/>
      <c r="BK945" s="1244"/>
      <c r="BL945" s="1244"/>
      <c r="BM945" s="1244"/>
      <c r="BN945" s="1244"/>
      <c r="BO945" s="1244"/>
      <c r="BP945" s="1244"/>
      <c r="BQ945" s="1244"/>
      <c r="BR945" s="1244"/>
      <c r="BS945" s="1244"/>
      <c r="BT945" s="1244"/>
      <c r="BU945" s="1244"/>
      <c r="BV945" s="1244"/>
      <c r="BW945" s="1244"/>
      <c r="BX945" s="1244"/>
      <c r="BY945" s="1244"/>
      <c r="BZ945" s="1244"/>
      <c r="CA945" s="1244"/>
      <c r="CB945" s="1244"/>
      <c r="CC945" s="1244"/>
      <c r="CD945" s="1244"/>
      <c r="CE945" s="1244"/>
      <c r="CF945" s="1244"/>
      <c r="CG945" s="1244"/>
      <c r="CH945" s="1244"/>
      <c r="CI945" s="1244"/>
      <c r="CJ945" s="1244"/>
      <c r="CK945" s="1244"/>
      <c r="CL945" s="1244"/>
      <c r="CM945" s="1244"/>
      <c r="CN945" s="1244"/>
      <c r="CO945" s="1244"/>
      <c r="CP945" s="1244"/>
      <c r="CQ945" s="1244"/>
      <c r="CR945" s="1244"/>
      <c r="CS945" s="1244"/>
      <c r="CT945" s="1244"/>
      <c r="CU945" s="1244"/>
      <c r="CV945" s="1244"/>
      <c r="CW945" s="1244"/>
      <c r="CX945" s="1244"/>
      <c r="CY945" s="1244"/>
      <c r="CZ945" s="1244"/>
      <c r="DA945" s="1244"/>
      <c r="DB945" s="1244"/>
      <c r="DC945" s="1244"/>
      <c r="DD945" s="1244"/>
      <c r="DE945" s="1244"/>
      <c r="DF945" s="1244"/>
      <c r="DG945" s="1244"/>
      <c r="DH945" s="1244"/>
      <c r="DI945" s="1244"/>
      <c r="DJ945" s="1244"/>
      <c r="DK945" s="1244"/>
      <c r="DL945" s="1244"/>
      <c r="DM945" s="1244"/>
      <c r="DN945" s="1244"/>
    </row>
    <row r="946" spans="1:118" s="612" customFormat="1">
      <c r="A946" s="613"/>
      <c r="B946" s="1243"/>
      <c r="C946" s="613"/>
      <c r="P946" s="1230"/>
      <c r="AJ946" s="1244"/>
      <c r="AK946" s="1244"/>
      <c r="AL946" s="1244"/>
      <c r="AM946" s="1244"/>
      <c r="AN946" s="1244"/>
      <c r="AO946" s="1244"/>
      <c r="AP946" s="1244"/>
      <c r="AQ946" s="1244"/>
      <c r="AR946" s="1244"/>
      <c r="AS946" s="1244"/>
      <c r="AT946" s="1244"/>
      <c r="AU946" s="1244"/>
      <c r="AV946" s="1244"/>
      <c r="AW946" s="1244"/>
      <c r="AX946" s="1244"/>
      <c r="AY946" s="1244"/>
      <c r="AZ946" s="1244"/>
      <c r="BA946" s="1244"/>
      <c r="BB946" s="1244"/>
      <c r="BC946" s="1244"/>
      <c r="BD946" s="1244"/>
      <c r="BE946" s="1244"/>
      <c r="BF946" s="1244"/>
      <c r="BG946" s="1244"/>
      <c r="BH946" s="1244"/>
      <c r="BI946" s="1244"/>
      <c r="BJ946" s="1244"/>
      <c r="BK946" s="1244"/>
      <c r="BL946" s="1244"/>
      <c r="BM946" s="1244"/>
      <c r="BN946" s="1244"/>
      <c r="BO946" s="1244"/>
      <c r="BP946" s="1244"/>
      <c r="BQ946" s="1244"/>
      <c r="BR946" s="1244"/>
      <c r="BS946" s="1244"/>
      <c r="BT946" s="1244"/>
      <c r="BU946" s="1244"/>
      <c r="BV946" s="1244"/>
      <c r="BW946" s="1244"/>
      <c r="BX946" s="1244"/>
      <c r="BY946" s="1244"/>
      <c r="BZ946" s="1244"/>
      <c r="CA946" s="1244"/>
      <c r="CB946" s="1244"/>
      <c r="CC946" s="1244"/>
      <c r="CD946" s="1244"/>
      <c r="CE946" s="1244"/>
      <c r="CF946" s="1244"/>
      <c r="CG946" s="1244"/>
      <c r="CH946" s="1244"/>
      <c r="CI946" s="1244"/>
      <c r="CJ946" s="1244"/>
      <c r="CK946" s="1244"/>
      <c r="CL946" s="1244"/>
      <c r="CM946" s="1244"/>
      <c r="CN946" s="1244"/>
      <c r="CO946" s="1244"/>
      <c r="CP946" s="1244"/>
      <c r="CQ946" s="1244"/>
      <c r="CR946" s="1244"/>
      <c r="CS946" s="1244"/>
      <c r="CT946" s="1244"/>
      <c r="CU946" s="1244"/>
      <c r="CV946" s="1244"/>
      <c r="CW946" s="1244"/>
      <c r="CX946" s="1244"/>
      <c r="CY946" s="1244"/>
      <c r="CZ946" s="1244"/>
      <c r="DA946" s="1244"/>
      <c r="DB946" s="1244"/>
      <c r="DC946" s="1244"/>
      <c r="DD946" s="1244"/>
      <c r="DE946" s="1244"/>
      <c r="DF946" s="1244"/>
      <c r="DG946" s="1244"/>
      <c r="DH946" s="1244"/>
      <c r="DI946" s="1244"/>
      <c r="DJ946" s="1244"/>
      <c r="DK946" s="1244"/>
      <c r="DL946" s="1244"/>
      <c r="DM946" s="1244"/>
      <c r="DN946" s="1244"/>
    </row>
    <row r="947" spans="1:118" s="612" customFormat="1">
      <c r="A947" s="613"/>
      <c r="B947" s="1243"/>
      <c r="C947" s="613"/>
      <c r="P947" s="1230"/>
      <c r="AJ947" s="1244"/>
      <c r="AK947" s="1244"/>
      <c r="AL947" s="1244"/>
      <c r="AM947" s="1244"/>
      <c r="AN947" s="1244"/>
      <c r="AO947" s="1244"/>
      <c r="AP947" s="1244"/>
      <c r="AQ947" s="1244"/>
      <c r="AR947" s="1244"/>
      <c r="AS947" s="1244"/>
      <c r="AT947" s="1244"/>
      <c r="AU947" s="1244"/>
      <c r="AV947" s="1244"/>
      <c r="AW947" s="1244"/>
      <c r="AX947" s="1244"/>
      <c r="AY947" s="1244"/>
      <c r="AZ947" s="1244"/>
      <c r="BA947" s="1244"/>
      <c r="BB947" s="1244"/>
      <c r="BC947" s="1244"/>
      <c r="BD947" s="1244"/>
      <c r="BE947" s="1244"/>
      <c r="BF947" s="1244"/>
      <c r="BG947" s="1244"/>
      <c r="BH947" s="1244"/>
      <c r="BI947" s="1244"/>
      <c r="BJ947" s="1244"/>
      <c r="BK947" s="1244"/>
      <c r="BL947" s="1244"/>
      <c r="BM947" s="1244"/>
      <c r="BN947" s="1244"/>
      <c r="BO947" s="1244"/>
      <c r="BP947" s="1244"/>
      <c r="BQ947" s="1244"/>
      <c r="BR947" s="1244"/>
      <c r="BS947" s="1244"/>
      <c r="BT947" s="1244"/>
      <c r="BU947" s="1244"/>
      <c r="BV947" s="1244"/>
      <c r="BW947" s="1244"/>
      <c r="BX947" s="1244"/>
      <c r="BY947" s="1244"/>
      <c r="BZ947" s="1244"/>
      <c r="CA947" s="1244"/>
      <c r="CB947" s="1244"/>
      <c r="CC947" s="1244"/>
      <c r="CD947" s="1244"/>
      <c r="CE947" s="1244"/>
      <c r="CF947" s="1244"/>
      <c r="CG947" s="1244"/>
      <c r="CH947" s="1244"/>
      <c r="CI947" s="1244"/>
      <c r="CJ947" s="1244"/>
      <c r="CK947" s="1244"/>
      <c r="CL947" s="1244"/>
      <c r="CM947" s="1244"/>
      <c r="CN947" s="1244"/>
      <c r="CO947" s="1244"/>
      <c r="CP947" s="1244"/>
      <c r="CQ947" s="1244"/>
      <c r="CR947" s="1244"/>
      <c r="CS947" s="1244"/>
      <c r="CT947" s="1244"/>
      <c r="CU947" s="1244"/>
      <c r="CV947" s="1244"/>
      <c r="CW947" s="1244"/>
      <c r="CX947" s="1244"/>
      <c r="CY947" s="1244"/>
      <c r="CZ947" s="1244"/>
      <c r="DA947" s="1244"/>
      <c r="DB947" s="1244"/>
      <c r="DC947" s="1244"/>
      <c r="DD947" s="1244"/>
      <c r="DE947" s="1244"/>
      <c r="DF947" s="1244"/>
      <c r="DG947" s="1244"/>
      <c r="DH947" s="1244"/>
      <c r="DI947" s="1244"/>
      <c r="DJ947" s="1244"/>
      <c r="DK947" s="1244"/>
      <c r="DL947" s="1244"/>
      <c r="DM947" s="1244"/>
      <c r="DN947" s="1244"/>
    </row>
    <row r="948" spans="1:118" s="612" customFormat="1">
      <c r="A948" s="613"/>
      <c r="B948" s="1243"/>
      <c r="C948" s="613"/>
      <c r="P948" s="1230"/>
      <c r="AJ948" s="1244"/>
      <c r="AK948" s="1244"/>
      <c r="AL948" s="1244"/>
      <c r="AM948" s="1244"/>
      <c r="AN948" s="1244"/>
      <c r="AO948" s="1244"/>
      <c r="AP948" s="1244"/>
      <c r="AQ948" s="1244"/>
      <c r="AR948" s="1244"/>
      <c r="AS948" s="1244"/>
      <c r="AT948" s="1244"/>
      <c r="AU948" s="1244"/>
      <c r="AV948" s="1244"/>
      <c r="AW948" s="1244"/>
      <c r="AX948" s="1244"/>
      <c r="AY948" s="1244"/>
      <c r="AZ948" s="1244"/>
      <c r="BA948" s="1244"/>
      <c r="BB948" s="1244"/>
      <c r="BC948" s="1244"/>
      <c r="BD948" s="1244"/>
      <c r="BE948" s="1244"/>
      <c r="BF948" s="1244"/>
      <c r="BG948" s="1244"/>
      <c r="BH948" s="1244"/>
      <c r="BI948" s="1244"/>
      <c r="BJ948" s="1244"/>
      <c r="BK948" s="1244"/>
      <c r="BL948" s="1244"/>
      <c r="BM948" s="1244"/>
      <c r="BN948" s="1244"/>
      <c r="BO948" s="1244"/>
      <c r="BP948" s="1244"/>
      <c r="BQ948" s="1244"/>
      <c r="BR948" s="1244"/>
      <c r="BS948" s="1244"/>
      <c r="BT948" s="1244"/>
      <c r="BU948" s="1244"/>
      <c r="BV948" s="1244"/>
      <c r="BW948" s="1244"/>
      <c r="BX948" s="1244"/>
      <c r="BY948" s="1244"/>
      <c r="BZ948" s="1244"/>
      <c r="CA948" s="1244"/>
      <c r="CB948" s="1244"/>
      <c r="CC948" s="1244"/>
      <c r="CD948" s="1244"/>
      <c r="CE948" s="1244"/>
      <c r="CF948" s="1244"/>
      <c r="CG948" s="1244"/>
      <c r="CH948" s="1244"/>
      <c r="CI948" s="1244"/>
      <c r="CJ948" s="1244"/>
      <c r="CK948" s="1244"/>
      <c r="CL948" s="1244"/>
      <c r="CM948" s="1244"/>
      <c r="CN948" s="1244"/>
      <c r="CO948" s="1244"/>
      <c r="CP948" s="1244"/>
      <c r="CQ948" s="1244"/>
      <c r="CR948" s="1244"/>
      <c r="CS948" s="1244"/>
      <c r="CT948" s="1244"/>
      <c r="CU948" s="1244"/>
      <c r="CV948" s="1244"/>
      <c r="CW948" s="1244"/>
      <c r="CX948" s="1244"/>
      <c r="CY948" s="1244"/>
      <c r="CZ948" s="1244"/>
      <c r="DA948" s="1244"/>
      <c r="DB948" s="1244"/>
      <c r="DC948" s="1244"/>
      <c r="DD948" s="1244"/>
      <c r="DE948" s="1244"/>
      <c r="DF948" s="1244"/>
      <c r="DG948" s="1244"/>
      <c r="DH948" s="1244"/>
      <c r="DI948" s="1244"/>
      <c r="DJ948" s="1244"/>
      <c r="DK948" s="1244"/>
      <c r="DL948" s="1244"/>
      <c r="DM948" s="1244"/>
      <c r="DN948" s="1244"/>
    </row>
    <row r="949" spans="1:118" s="612" customFormat="1">
      <c r="A949" s="613"/>
      <c r="B949" s="1243"/>
      <c r="C949" s="613"/>
      <c r="P949" s="1230"/>
      <c r="AJ949" s="1244"/>
      <c r="AK949" s="1244"/>
      <c r="AL949" s="1244"/>
      <c r="AM949" s="1244"/>
      <c r="AN949" s="1244"/>
      <c r="AO949" s="1244"/>
      <c r="AP949" s="1244"/>
      <c r="AQ949" s="1244"/>
      <c r="AR949" s="1244"/>
      <c r="AS949" s="1244"/>
      <c r="AT949" s="1244"/>
      <c r="AU949" s="1244"/>
      <c r="AV949" s="1244"/>
      <c r="AW949" s="1244"/>
      <c r="AX949" s="1244"/>
      <c r="AY949" s="1244"/>
      <c r="AZ949" s="1244"/>
      <c r="BA949" s="1244"/>
      <c r="BB949" s="1244"/>
      <c r="BC949" s="1244"/>
      <c r="BD949" s="1244"/>
      <c r="BE949" s="1244"/>
      <c r="BF949" s="1244"/>
      <c r="BG949" s="1244"/>
      <c r="BH949" s="1244"/>
      <c r="BI949" s="1244"/>
      <c r="BJ949" s="1244"/>
      <c r="BK949" s="1244"/>
      <c r="BL949" s="1244"/>
      <c r="BM949" s="1244"/>
      <c r="BN949" s="1244"/>
      <c r="BO949" s="1244"/>
      <c r="BP949" s="1244"/>
      <c r="BQ949" s="1244"/>
      <c r="BR949" s="1244"/>
      <c r="BS949" s="1244"/>
      <c r="BT949" s="1244"/>
      <c r="BU949" s="1244"/>
      <c r="BV949" s="1244"/>
      <c r="BW949" s="1244"/>
      <c r="BX949" s="1244"/>
      <c r="BY949" s="1244"/>
      <c r="BZ949" s="1244"/>
      <c r="CA949" s="1244"/>
      <c r="CB949" s="1244"/>
      <c r="CC949" s="1244"/>
      <c r="CD949" s="1244"/>
      <c r="CE949" s="1244"/>
      <c r="CF949" s="1244"/>
      <c r="CG949" s="1244"/>
      <c r="CH949" s="1244"/>
      <c r="CI949" s="1244"/>
      <c r="CJ949" s="1244"/>
      <c r="CK949" s="1244"/>
      <c r="CL949" s="1244"/>
      <c r="CM949" s="1244"/>
      <c r="CN949" s="1244"/>
      <c r="CO949" s="1244"/>
      <c r="CP949" s="1244"/>
      <c r="CQ949" s="1244"/>
      <c r="CR949" s="1244"/>
      <c r="CS949" s="1244"/>
      <c r="CT949" s="1244"/>
      <c r="CU949" s="1244"/>
      <c r="CV949" s="1244"/>
      <c r="CW949" s="1244"/>
      <c r="CX949" s="1244"/>
      <c r="CY949" s="1244"/>
      <c r="CZ949" s="1244"/>
      <c r="DA949" s="1244"/>
      <c r="DB949" s="1244"/>
      <c r="DC949" s="1244"/>
      <c r="DD949" s="1244"/>
      <c r="DE949" s="1244"/>
      <c r="DF949" s="1244"/>
      <c r="DG949" s="1244"/>
      <c r="DH949" s="1244"/>
      <c r="DI949" s="1244"/>
      <c r="DJ949" s="1244"/>
      <c r="DK949" s="1244"/>
      <c r="DL949" s="1244"/>
      <c r="DM949" s="1244"/>
      <c r="DN949" s="1244"/>
    </row>
    <row r="950" spans="1:118" s="612" customFormat="1">
      <c r="A950" s="613"/>
      <c r="B950" s="1243"/>
      <c r="C950" s="613"/>
      <c r="P950" s="1230"/>
      <c r="AJ950" s="1244"/>
      <c r="AK950" s="1244"/>
      <c r="AL950" s="1244"/>
      <c r="AM950" s="1244"/>
      <c r="AN950" s="1244"/>
      <c r="AO950" s="1244"/>
      <c r="AP950" s="1244"/>
      <c r="AQ950" s="1244"/>
      <c r="AR950" s="1244"/>
      <c r="AS950" s="1244"/>
      <c r="AT950" s="1244"/>
      <c r="AU950" s="1244"/>
      <c r="AV950" s="1244"/>
      <c r="AW950" s="1244"/>
      <c r="AX950" s="1244"/>
      <c r="AY950" s="1244"/>
      <c r="AZ950" s="1244"/>
      <c r="BA950" s="1244"/>
      <c r="BB950" s="1244"/>
      <c r="BC950" s="1244"/>
      <c r="BD950" s="1244"/>
      <c r="BE950" s="1244"/>
      <c r="BF950" s="1244"/>
      <c r="BG950" s="1244"/>
      <c r="BH950" s="1244"/>
      <c r="BI950" s="1244"/>
      <c r="BJ950" s="1244"/>
      <c r="BK950" s="1244"/>
      <c r="BL950" s="1244"/>
      <c r="BM950" s="1244"/>
      <c r="BN950" s="1244"/>
      <c r="BO950" s="1244"/>
      <c r="BP950" s="1244"/>
      <c r="BQ950" s="1244"/>
      <c r="BR950" s="1244"/>
      <c r="BS950" s="1244"/>
      <c r="BT950" s="1244"/>
      <c r="BU950" s="1244"/>
      <c r="BV950" s="1244"/>
      <c r="BW950" s="1244"/>
      <c r="BX950" s="1244"/>
      <c r="BY950" s="1244"/>
      <c r="BZ950" s="1244"/>
      <c r="CA950" s="1244"/>
      <c r="CB950" s="1244"/>
      <c r="CC950" s="1244"/>
      <c r="CD950" s="1244"/>
      <c r="CE950" s="1244"/>
      <c r="CF950" s="1244"/>
      <c r="CG950" s="1244"/>
      <c r="CH950" s="1244"/>
      <c r="CI950" s="1244"/>
      <c r="CJ950" s="1244"/>
      <c r="CK950" s="1244"/>
      <c r="CL950" s="1244"/>
      <c r="CM950" s="1244"/>
      <c r="CN950" s="1244"/>
      <c r="CO950" s="1244"/>
      <c r="CP950" s="1244"/>
      <c r="CQ950" s="1244"/>
      <c r="CR950" s="1244"/>
      <c r="CS950" s="1244"/>
      <c r="CT950" s="1244"/>
      <c r="CU950" s="1244"/>
      <c r="CV950" s="1244"/>
      <c r="CW950" s="1244"/>
      <c r="CX950" s="1244"/>
      <c r="CY950" s="1244"/>
      <c r="CZ950" s="1244"/>
      <c r="DA950" s="1244"/>
      <c r="DB950" s="1244"/>
      <c r="DC950" s="1244"/>
      <c r="DD950" s="1244"/>
      <c r="DE950" s="1244"/>
      <c r="DF950" s="1244"/>
      <c r="DG950" s="1244"/>
      <c r="DH950" s="1244"/>
      <c r="DI950" s="1244"/>
      <c r="DJ950" s="1244"/>
      <c r="DK950" s="1244"/>
      <c r="DL950" s="1244"/>
      <c r="DM950" s="1244"/>
      <c r="DN950" s="1244"/>
    </row>
    <row r="951" spans="1:118" s="612" customFormat="1">
      <c r="A951" s="613"/>
      <c r="B951" s="1243"/>
      <c r="C951" s="613"/>
      <c r="P951" s="1230"/>
      <c r="AJ951" s="1244"/>
      <c r="AK951" s="1244"/>
      <c r="AL951" s="1244"/>
      <c r="AM951" s="1244"/>
      <c r="AN951" s="1244"/>
      <c r="AO951" s="1244"/>
      <c r="AP951" s="1244"/>
      <c r="AQ951" s="1244"/>
      <c r="AR951" s="1244"/>
      <c r="AS951" s="1244"/>
      <c r="AT951" s="1244"/>
      <c r="AU951" s="1244"/>
      <c r="AV951" s="1244"/>
      <c r="AW951" s="1244"/>
      <c r="AX951" s="1244"/>
      <c r="AY951" s="1244"/>
      <c r="AZ951" s="1244"/>
      <c r="BA951" s="1244"/>
      <c r="BB951" s="1244"/>
      <c r="BC951" s="1244"/>
      <c r="BD951" s="1244"/>
      <c r="BE951" s="1244"/>
      <c r="BF951" s="1244"/>
      <c r="BG951" s="1244"/>
      <c r="BH951" s="1244"/>
      <c r="BI951" s="1244"/>
      <c r="BJ951" s="1244"/>
      <c r="BK951" s="1244"/>
      <c r="BL951" s="1244"/>
      <c r="BM951" s="1244"/>
      <c r="BN951" s="1244"/>
      <c r="BO951" s="1244"/>
      <c r="BP951" s="1244"/>
      <c r="BQ951" s="1244"/>
      <c r="BR951" s="1244"/>
      <c r="BS951" s="1244"/>
      <c r="BT951" s="1244"/>
      <c r="BU951" s="1244"/>
      <c r="BV951" s="1244"/>
      <c r="BW951" s="1244"/>
      <c r="BX951" s="1244"/>
      <c r="BY951" s="1244"/>
      <c r="BZ951" s="1244"/>
      <c r="CA951" s="1244"/>
      <c r="CB951" s="1244"/>
      <c r="CC951" s="1244"/>
      <c r="CD951" s="1244"/>
      <c r="CE951" s="1244"/>
      <c r="CF951" s="1244"/>
      <c r="CG951" s="1244"/>
      <c r="CH951" s="1244"/>
      <c r="CI951" s="1244"/>
      <c r="CJ951" s="1244"/>
      <c r="CK951" s="1244"/>
      <c r="CL951" s="1244"/>
      <c r="CM951" s="1244"/>
      <c r="CN951" s="1244"/>
      <c r="CO951" s="1244"/>
      <c r="CP951" s="1244"/>
      <c r="CQ951" s="1244"/>
      <c r="CR951" s="1244"/>
      <c r="CS951" s="1244"/>
      <c r="CT951" s="1244"/>
      <c r="CU951" s="1244"/>
      <c r="CV951" s="1244"/>
      <c r="CW951" s="1244"/>
      <c r="CX951" s="1244"/>
      <c r="CY951" s="1244"/>
      <c r="CZ951" s="1244"/>
      <c r="DA951" s="1244"/>
      <c r="DB951" s="1244"/>
      <c r="DC951" s="1244"/>
      <c r="DD951" s="1244"/>
      <c r="DE951" s="1244"/>
      <c r="DF951" s="1244"/>
      <c r="DG951" s="1244"/>
      <c r="DH951" s="1244"/>
      <c r="DI951" s="1244"/>
      <c r="DJ951" s="1244"/>
      <c r="DK951" s="1244"/>
      <c r="DL951" s="1244"/>
      <c r="DM951" s="1244"/>
      <c r="DN951" s="1244"/>
    </row>
    <row r="952" spans="1:118" s="612" customFormat="1">
      <c r="A952" s="613"/>
      <c r="B952" s="1243"/>
      <c r="C952" s="613"/>
      <c r="P952" s="1230"/>
      <c r="AJ952" s="1244"/>
      <c r="AK952" s="1244"/>
      <c r="AL952" s="1244"/>
      <c r="AM952" s="1244"/>
      <c r="AN952" s="1244"/>
      <c r="AO952" s="1244"/>
      <c r="AP952" s="1244"/>
      <c r="AQ952" s="1244"/>
      <c r="AR952" s="1244"/>
      <c r="AS952" s="1244"/>
      <c r="AT952" s="1244"/>
      <c r="AU952" s="1244"/>
      <c r="AV952" s="1244"/>
      <c r="AW952" s="1244"/>
      <c r="AX952" s="1244"/>
      <c r="AY952" s="1244"/>
      <c r="AZ952" s="1244"/>
      <c r="BA952" s="1244"/>
      <c r="BB952" s="1244"/>
      <c r="BC952" s="1244"/>
      <c r="BD952" s="1244"/>
      <c r="BE952" s="1244"/>
      <c r="BF952" s="1244"/>
      <c r="BG952" s="1244"/>
      <c r="BH952" s="1244"/>
      <c r="BI952" s="1244"/>
      <c r="BJ952" s="1244"/>
      <c r="BK952" s="1244"/>
      <c r="BL952" s="1244"/>
      <c r="BM952" s="1244"/>
      <c r="BN952" s="1244"/>
      <c r="BO952" s="1244"/>
      <c r="BP952" s="1244"/>
      <c r="BQ952" s="1244"/>
      <c r="BR952" s="1244"/>
      <c r="BS952" s="1244"/>
      <c r="BT952" s="1244"/>
      <c r="BU952" s="1244"/>
      <c r="BV952" s="1244"/>
      <c r="BW952" s="1244"/>
      <c r="BX952" s="1244"/>
      <c r="BY952" s="1244"/>
      <c r="BZ952" s="1244"/>
      <c r="CA952" s="1244"/>
      <c r="CB952" s="1244"/>
      <c r="CC952" s="1244"/>
      <c r="CD952" s="1244"/>
      <c r="CE952" s="1244"/>
      <c r="CF952" s="1244"/>
      <c r="CG952" s="1244"/>
      <c r="CH952" s="1244"/>
      <c r="CI952" s="1244"/>
      <c r="CJ952" s="1244"/>
      <c r="CK952" s="1244"/>
      <c r="CL952" s="1244"/>
      <c r="CM952" s="1244"/>
      <c r="CN952" s="1244"/>
      <c r="CO952" s="1244"/>
      <c r="CP952" s="1244"/>
      <c r="CQ952" s="1244"/>
      <c r="CR952" s="1244"/>
      <c r="CS952" s="1244"/>
      <c r="CT952" s="1244"/>
      <c r="CU952" s="1244"/>
      <c r="CV952" s="1244"/>
      <c r="CW952" s="1244"/>
      <c r="CX952" s="1244"/>
      <c r="CY952" s="1244"/>
      <c r="CZ952" s="1244"/>
      <c r="DA952" s="1244"/>
      <c r="DB952" s="1244"/>
      <c r="DC952" s="1244"/>
      <c r="DD952" s="1244"/>
      <c r="DE952" s="1244"/>
      <c r="DF952" s="1244"/>
      <c r="DG952" s="1244"/>
      <c r="DH952" s="1244"/>
      <c r="DI952" s="1244"/>
      <c r="DJ952" s="1244"/>
      <c r="DK952" s="1244"/>
      <c r="DL952" s="1244"/>
      <c r="DM952" s="1244"/>
      <c r="DN952" s="1244"/>
    </row>
    <row r="953" spans="1:118" s="612" customFormat="1">
      <c r="A953" s="613"/>
      <c r="B953" s="1243"/>
      <c r="C953" s="613"/>
      <c r="P953" s="1230"/>
      <c r="AJ953" s="1244"/>
      <c r="AK953" s="1244"/>
      <c r="AL953" s="1244"/>
      <c r="AM953" s="1244"/>
      <c r="AN953" s="1244"/>
      <c r="AO953" s="1244"/>
      <c r="AP953" s="1244"/>
      <c r="AQ953" s="1244"/>
      <c r="AR953" s="1244"/>
      <c r="AS953" s="1244"/>
      <c r="AT953" s="1244"/>
      <c r="AU953" s="1244"/>
      <c r="AV953" s="1244"/>
      <c r="AW953" s="1244"/>
      <c r="AX953" s="1244"/>
      <c r="AY953" s="1244"/>
      <c r="AZ953" s="1244"/>
      <c r="BA953" s="1244"/>
      <c r="BB953" s="1244"/>
      <c r="BC953" s="1244"/>
      <c r="BD953" s="1244"/>
      <c r="BE953" s="1244"/>
      <c r="BF953" s="1244"/>
      <c r="BG953" s="1244"/>
      <c r="BH953" s="1244"/>
      <c r="BI953" s="1244"/>
      <c r="BJ953" s="1244"/>
      <c r="BK953" s="1244"/>
      <c r="BL953" s="1244"/>
      <c r="BM953" s="1244"/>
      <c r="BN953" s="1244"/>
      <c r="BO953" s="1244"/>
      <c r="BP953" s="1244"/>
      <c r="BQ953" s="1244"/>
      <c r="BR953" s="1244"/>
      <c r="BS953" s="1244"/>
      <c r="BT953" s="1244"/>
      <c r="BU953" s="1244"/>
      <c r="BV953" s="1244"/>
      <c r="BW953" s="1244"/>
      <c r="BX953" s="1244"/>
      <c r="BY953" s="1244"/>
      <c r="BZ953" s="1244"/>
      <c r="CA953" s="1244"/>
      <c r="CB953" s="1244"/>
      <c r="CC953" s="1244"/>
      <c r="CD953" s="1244"/>
      <c r="CE953" s="1244"/>
      <c r="CF953" s="1244"/>
      <c r="CG953" s="1244"/>
      <c r="CH953" s="1244"/>
      <c r="CI953" s="1244"/>
      <c r="CJ953" s="1244"/>
      <c r="CK953" s="1244"/>
      <c r="CL953" s="1244"/>
      <c r="CM953" s="1244"/>
      <c r="CN953" s="1244"/>
      <c r="CO953" s="1244"/>
      <c r="CP953" s="1244"/>
      <c r="CQ953" s="1244"/>
      <c r="CR953" s="1244"/>
      <c r="CS953" s="1244"/>
      <c r="CT953" s="1244"/>
      <c r="CU953" s="1244"/>
      <c r="CV953" s="1244"/>
      <c r="CW953" s="1244"/>
      <c r="CX953" s="1244"/>
      <c r="CY953" s="1244"/>
      <c r="CZ953" s="1244"/>
      <c r="DA953" s="1244"/>
      <c r="DB953" s="1244"/>
      <c r="DC953" s="1244"/>
      <c r="DD953" s="1244"/>
      <c r="DE953" s="1244"/>
      <c r="DF953" s="1244"/>
      <c r="DG953" s="1244"/>
      <c r="DH953" s="1244"/>
      <c r="DI953" s="1244"/>
      <c r="DJ953" s="1244"/>
      <c r="DK953" s="1244"/>
      <c r="DL953" s="1244"/>
      <c r="DM953" s="1244"/>
      <c r="DN953" s="1244"/>
    </row>
    <row r="954" spans="1:118" s="612" customFormat="1">
      <c r="A954" s="613"/>
      <c r="B954" s="1243"/>
      <c r="C954" s="613"/>
      <c r="P954" s="1230"/>
      <c r="AJ954" s="1244"/>
      <c r="AK954" s="1244"/>
      <c r="AL954" s="1244"/>
      <c r="AM954" s="1244"/>
      <c r="AN954" s="1244"/>
      <c r="AO954" s="1244"/>
      <c r="AP954" s="1244"/>
      <c r="AQ954" s="1244"/>
      <c r="AR954" s="1244"/>
      <c r="AS954" s="1244"/>
      <c r="AT954" s="1244"/>
      <c r="AU954" s="1244"/>
      <c r="AV954" s="1244"/>
      <c r="AW954" s="1244"/>
      <c r="AX954" s="1244"/>
      <c r="AY954" s="1244"/>
      <c r="AZ954" s="1244"/>
      <c r="BA954" s="1244"/>
      <c r="BB954" s="1244"/>
      <c r="BC954" s="1244"/>
      <c r="BD954" s="1244"/>
      <c r="BE954" s="1244"/>
      <c r="BF954" s="1244"/>
      <c r="BG954" s="1244"/>
      <c r="BH954" s="1244"/>
      <c r="BI954" s="1244"/>
      <c r="BJ954" s="1244"/>
      <c r="BK954" s="1244"/>
      <c r="BL954" s="1244"/>
      <c r="BM954" s="1244"/>
      <c r="BN954" s="1244"/>
      <c r="BO954" s="1244"/>
      <c r="BP954" s="1244"/>
      <c r="BQ954" s="1244"/>
      <c r="BR954" s="1244"/>
      <c r="BS954" s="1244"/>
      <c r="BT954" s="1244"/>
      <c r="BU954" s="1244"/>
      <c r="BV954" s="1244"/>
      <c r="BW954" s="1244"/>
      <c r="BX954" s="1244"/>
      <c r="BY954" s="1244"/>
      <c r="BZ954" s="1244"/>
      <c r="CA954" s="1244"/>
      <c r="CB954" s="1244"/>
      <c r="CC954" s="1244"/>
      <c r="CD954" s="1244"/>
      <c r="CE954" s="1244"/>
      <c r="CF954" s="1244"/>
      <c r="CG954" s="1244"/>
      <c r="CH954" s="1244"/>
      <c r="CI954" s="1244"/>
      <c r="CJ954" s="1244"/>
      <c r="CK954" s="1244"/>
      <c r="CL954" s="1244"/>
      <c r="CM954" s="1244"/>
      <c r="CN954" s="1244"/>
      <c r="CO954" s="1244"/>
      <c r="CP954" s="1244"/>
      <c r="CQ954" s="1244"/>
      <c r="CR954" s="1244"/>
      <c r="CS954" s="1244"/>
      <c r="CT954" s="1244"/>
      <c r="CU954" s="1244"/>
      <c r="CV954" s="1244"/>
      <c r="CW954" s="1244"/>
      <c r="CX954" s="1244"/>
      <c r="CY954" s="1244"/>
      <c r="CZ954" s="1244"/>
      <c r="DA954" s="1244"/>
      <c r="DB954" s="1244"/>
      <c r="DC954" s="1244"/>
      <c r="DD954" s="1244"/>
      <c r="DE954" s="1244"/>
      <c r="DF954" s="1244"/>
      <c r="DG954" s="1244"/>
      <c r="DH954" s="1244"/>
      <c r="DI954" s="1244"/>
      <c r="DJ954" s="1244"/>
      <c r="DK954" s="1244"/>
      <c r="DL954" s="1244"/>
      <c r="DM954" s="1244"/>
      <c r="DN954" s="1244"/>
    </row>
    <row r="955" spans="1:118" s="612" customFormat="1">
      <c r="A955" s="613"/>
      <c r="B955" s="1243"/>
      <c r="C955" s="613"/>
      <c r="P955" s="1230"/>
      <c r="AJ955" s="1244"/>
      <c r="AK955" s="1244"/>
      <c r="AL955" s="1244"/>
      <c r="AM955" s="1244"/>
      <c r="AN955" s="1244"/>
      <c r="AO955" s="1244"/>
      <c r="AP955" s="1244"/>
      <c r="AQ955" s="1244"/>
      <c r="AR955" s="1244"/>
      <c r="AS955" s="1244"/>
      <c r="AT955" s="1244"/>
      <c r="AU955" s="1244"/>
      <c r="AV955" s="1244"/>
      <c r="AW955" s="1244"/>
      <c r="AX955" s="1244"/>
      <c r="AY955" s="1244"/>
      <c r="AZ955" s="1244"/>
      <c r="BA955" s="1244"/>
      <c r="BB955" s="1244"/>
      <c r="BC955" s="1244"/>
      <c r="BD955" s="1244"/>
      <c r="BE955" s="1244"/>
      <c r="BF955" s="1244"/>
      <c r="BG955" s="1244"/>
      <c r="BH955" s="1244"/>
      <c r="BI955" s="1244"/>
      <c r="BJ955" s="1244"/>
      <c r="BK955" s="1244"/>
      <c r="BL955" s="1244"/>
      <c r="BM955" s="1244"/>
      <c r="BN955" s="1244"/>
      <c r="BO955" s="1244"/>
      <c r="BP955" s="1244"/>
      <c r="BQ955" s="1244"/>
      <c r="BR955" s="1244"/>
      <c r="BS955" s="1244"/>
      <c r="BT955" s="1244"/>
      <c r="BU955" s="1244"/>
      <c r="BV955" s="1244"/>
      <c r="BW955" s="1244"/>
      <c r="BX955" s="1244"/>
      <c r="BY955" s="1244"/>
      <c r="BZ955" s="1244"/>
      <c r="CA955" s="1244"/>
      <c r="CB955" s="1244"/>
      <c r="CC955" s="1244"/>
      <c r="CD955" s="1244"/>
      <c r="CE955" s="1244"/>
      <c r="CF955" s="1244"/>
      <c r="CG955" s="1244"/>
      <c r="CH955" s="1244"/>
      <c r="CI955" s="1244"/>
      <c r="CJ955" s="1244"/>
      <c r="CK955" s="1244"/>
      <c r="CL955" s="1244"/>
      <c r="CM955" s="1244"/>
      <c r="CN955" s="1244"/>
      <c r="CO955" s="1244"/>
      <c r="CP955" s="1244"/>
      <c r="CQ955" s="1244"/>
      <c r="CR955" s="1244"/>
      <c r="CS955" s="1244"/>
      <c r="CT955" s="1244"/>
      <c r="CU955" s="1244"/>
      <c r="CV955" s="1244"/>
      <c r="CW955" s="1244"/>
      <c r="CX955" s="1244"/>
      <c r="CY955" s="1244"/>
      <c r="CZ955" s="1244"/>
      <c r="DA955" s="1244"/>
      <c r="DB955" s="1244"/>
      <c r="DC955" s="1244"/>
      <c r="DD955" s="1244"/>
      <c r="DE955" s="1244"/>
      <c r="DF955" s="1244"/>
      <c r="DG955" s="1244"/>
      <c r="DH955" s="1244"/>
      <c r="DI955" s="1244"/>
      <c r="DJ955" s="1244"/>
      <c r="DK955" s="1244"/>
      <c r="DL955" s="1244"/>
      <c r="DM955" s="1244"/>
      <c r="DN955" s="1244"/>
    </row>
    <row r="956" spans="1:118" s="612" customFormat="1">
      <c r="A956" s="613"/>
      <c r="B956" s="1243"/>
      <c r="C956" s="613"/>
      <c r="P956" s="1230"/>
      <c r="AJ956" s="1244"/>
      <c r="AK956" s="1244"/>
      <c r="AL956" s="1244"/>
      <c r="AM956" s="1244"/>
      <c r="AN956" s="1244"/>
      <c r="AO956" s="1244"/>
      <c r="AP956" s="1244"/>
      <c r="AQ956" s="1244"/>
      <c r="AR956" s="1244"/>
      <c r="AS956" s="1244"/>
      <c r="AT956" s="1244"/>
      <c r="AU956" s="1244"/>
      <c r="AV956" s="1244"/>
      <c r="AW956" s="1244"/>
      <c r="AX956" s="1244"/>
      <c r="AY956" s="1244"/>
      <c r="AZ956" s="1244"/>
      <c r="BA956" s="1244"/>
      <c r="BB956" s="1244"/>
      <c r="BC956" s="1244"/>
      <c r="BD956" s="1244"/>
      <c r="BE956" s="1244"/>
      <c r="BF956" s="1244"/>
      <c r="BG956" s="1244"/>
      <c r="BH956" s="1244"/>
      <c r="BI956" s="1244"/>
      <c r="BJ956" s="1244"/>
      <c r="BK956" s="1244"/>
      <c r="BL956" s="1244"/>
      <c r="BM956" s="1244"/>
      <c r="BN956" s="1244"/>
      <c r="BO956" s="1244"/>
      <c r="BP956" s="1244"/>
      <c r="BQ956" s="1244"/>
      <c r="BR956" s="1244"/>
      <c r="BS956" s="1244"/>
      <c r="BT956" s="1244"/>
      <c r="BU956" s="1244"/>
      <c r="BV956" s="1244"/>
      <c r="BW956" s="1244"/>
      <c r="BX956" s="1244"/>
      <c r="BY956" s="1244"/>
      <c r="BZ956" s="1244"/>
      <c r="CA956" s="1244"/>
      <c r="CB956" s="1244"/>
      <c r="CC956" s="1244"/>
      <c r="CD956" s="1244"/>
      <c r="CE956" s="1244"/>
      <c r="CF956" s="1244"/>
      <c r="CG956" s="1244"/>
      <c r="CH956" s="1244"/>
      <c r="CI956" s="1244"/>
      <c r="CJ956" s="1244"/>
      <c r="CK956" s="1244"/>
      <c r="CL956" s="1244"/>
      <c r="CM956" s="1244"/>
      <c r="CN956" s="1244"/>
      <c r="CO956" s="1244"/>
      <c r="CP956" s="1244"/>
      <c r="CQ956" s="1244"/>
      <c r="CR956" s="1244"/>
      <c r="CS956" s="1244"/>
      <c r="CT956" s="1244"/>
      <c r="CU956" s="1244"/>
      <c r="CV956" s="1244"/>
      <c r="CW956" s="1244"/>
      <c r="CX956" s="1244"/>
      <c r="CY956" s="1244"/>
      <c r="CZ956" s="1244"/>
      <c r="DA956" s="1244"/>
      <c r="DB956" s="1244"/>
      <c r="DC956" s="1244"/>
      <c r="DD956" s="1244"/>
      <c r="DE956" s="1244"/>
      <c r="DF956" s="1244"/>
      <c r="DG956" s="1244"/>
      <c r="DH956" s="1244"/>
      <c r="DI956" s="1244"/>
      <c r="DJ956" s="1244"/>
      <c r="DK956" s="1244"/>
      <c r="DL956" s="1244"/>
      <c r="DM956" s="1244"/>
      <c r="DN956" s="1244"/>
    </row>
    <row r="957" spans="1:118" s="612" customFormat="1">
      <c r="A957" s="613"/>
      <c r="B957" s="1243"/>
      <c r="C957" s="613"/>
      <c r="P957" s="1230"/>
      <c r="AJ957" s="1244"/>
      <c r="AK957" s="1244"/>
      <c r="AL957" s="1244"/>
      <c r="AM957" s="1244"/>
      <c r="AN957" s="1244"/>
      <c r="AO957" s="1244"/>
      <c r="AP957" s="1244"/>
      <c r="AQ957" s="1244"/>
      <c r="AR957" s="1244"/>
      <c r="AS957" s="1244"/>
      <c r="AT957" s="1244"/>
      <c r="AU957" s="1244"/>
      <c r="AV957" s="1244"/>
      <c r="AW957" s="1244"/>
      <c r="AX957" s="1244"/>
      <c r="AY957" s="1244"/>
      <c r="AZ957" s="1244"/>
      <c r="BA957" s="1244"/>
      <c r="BB957" s="1244"/>
      <c r="BC957" s="1244"/>
      <c r="BD957" s="1244"/>
      <c r="BE957" s="1244"/>
      <c r="BF957" s="1244"/>
      <c r="BG957" s="1244"/>
      <c r="BH957" s="1244"/>
      <c r="BI957" s="1244"/>
      <c r="BJ957" s="1244"/>
      <c r="BK957" s="1244"/>
      <c r="BL957" s="1244"/>
      <c r="BM957" s="1244"/>
      <c r="BN957" s="1244"/>
      <c r="BO957" s="1244"/>
      <c r="BP957" s="1244"/>
      <c r="BQ957" s="1244"/>
      <c r="BR957" s="1244"/>
      <c r="BS957" s="1244"/>
      <c r="BT957" s="1244"/>
      <c r="BU957" s="1244"/>
      <c r="BV957" s="1244"/>
      <c r="BW957" s="1244"/>
      <c r="BX957" s="1244"/>
      <c r="BY957" s="1244"/>
      <c r="BZ957" s="1244"/>
      <c r="CA957" s="1244"/>
      <c r="CB957" s="1244"/>
      <c r="CC957" s="1244"/>
      <c r="CD957" s="1244"/>
      <c r="CE957" s="1244"/>
      <c r="CF957" s="1244"/>
      <c r="CG957" s="1244"/>
      <c r="CH957" s="1244"/>
      <c r="CI957" s="1244"/>
      <c r="CJ957" s="1244"/>
      <c r="CK957" s="1244"/>
      <c r="CL957" s="1244"/>
      <c r="CM957" s="1244"/>
      <c r="CN957" s="1244"/>
      <c r="CO957" s="1244"/>
      <c r="CP957" s="1244"/>
      <c r="CQ957" s="1244"/>
      <c r="CR957" s="1244"/>
      <c r="CS957" s="1244"/>
      <c r="CT957" s="1244"/>
      <c r="CU957" s="1244"/>
      <c r="CV957" s="1244"/>
      <c r="CW957" s="1244"/>
      <c r="CX957" s="1244"/>
      <c r="CY957" s="1244"/>
      <c r="CZ957" s="1244"/>
      <c r="DA957" s="1244"/>
      <c r="DB957" s="1244"/>
      <c r="DC957" s="1244"/>
      <c r="DD957" s="1244"/>
      <c r="DE957" s="1244"/>
      <c r="DF957" s="1244"/>
      <c r="DG957" s="1244"/>
      <c r="DH957" s="1244"/>
      <c r="DI957" s="1244"/>
      <c r="DJ957" s="1244"/>
      <c r="DK957" s="1244"/>
      <c r="DL957" s="1244"/>
      <c r="DM957" s="1244"/>
      <c r="DN957" s="1244"/>
    </row>
    <row r="958" spans="1:118" s="612" customFormat="1">
      <c r="A958" s="613"/>
      <c r="B958" s="1243"/>
      <c r="C958" s="613"/>
      <c r="P958" s="1230"/>
      <c r="AJ958" s="1244"/>
      <c r="AK958" s="1244"/>
      <c r="AL958" s="1244"/>
      <c r="AM958" s="1244"/>
      <c r="AN958" s="1244"/>
      <c r="AO958" s="1244"/>
      <c r="AP958" s="1244"/>
      <c r="AQ958" s="1244"/>
      <c r="AR958" s="1244"/>
      <c r="AS958" s="1244"/>
      <c r="AT958" s="1244"/>
      <c r="AU958" s="1244"/>
      <c r="AV958" s="1244"/>
      <c r="AW958" s="1244"/>
      <c r="AX958" s="1244"/>
      <c r="AY958" s="1244"/>
      <c r="AZ958" s="1244"/>
      <c r="BA958" s="1244"/>
      <c r="BB958" s="1244"/>
      <c r="BC958" s="1244"/>
      <c r="BD958" s="1244"/>
      <c r="BE958" s="1244"/>
      <c r="BF958" s="1244"/>
      <c r="BG958" s="1244"/>
      <c r="BH958" s="1244"/>
      <c r="BI958" s="1244"/>
      <c r="BJ958" s="1244"/>
      <c r="BK958" s="1244"/>
      <c r="BL958" s="1244"/>
      <c r="BM958" s="1244"/>
      <c r="BN958" s="1244"/>
      <c r="BO958" s="1244"/>
      <c r="BP958" s="1244"/>
      <c r="BQ958" s="1244"/>
      <c r="BR958" s="1244"/>
      <c r="BS958" s="1244"/>
      <c r="BT958" s="1244"/>
      <c r="BU958" s="1244"/>
      <c r="BV958" s="1244"/>
      <c r="BW958" s="1244"/>
      <c r="BX958" s="1244"/>
      <c r="BY958" s="1244"/>
      <c r="BZ958" s="1244"/>
      <c r="CA958" s="1244"/>
      <c r="CB958" s="1244"/>
      <c r="CC958" s="1244"/>
      <c r="CD958" s="1244"/>
      <c r="CE958" s="1244"/>
      <c r="CF958" s="1244"/>
      <c r="CG958" s="1244"/>
      <c r="CH958" s="1244"/>
      <c r="CI958" s="1244"/>
      <c r="CJ958" s="1244"/>
      <c r="CK958" s="1244"/>
      <c r="CL958" s="1244"/>
      <c r="CM958" s="1244"/>
      <c r="CN958" s="1244"/>
      <c r="CO958" s="1244"/>
      <c r="CP958" s="1244"/>
      <c r="CQ958" s="1244"/>
      <c r="CR958" s="1244"/>
      <c r="CS958" s="1244"/>
      <c r="CT958" s="1244"/>
      <c r="CU958" s="1244"/>
      <c r="CV958" s="1244"/>
      <c r="CW958" s="1244"/>
      <c r="CX958" s="1244"/>
      <c r="CY958" s="1244"/>
      <c r="CZ958" s="1244"/>
      <c r="DA958" s="1244"/>
      <c r="DB958" s="1244"/>
      <c r="DC958" s="1244"/>
      <c r="DD958" s="1244"/>
      <c r="DE958" s="1244"/>
      <c r="DF958" s="1244"/>
      <c r="DG958" s="1244"/>
      <c r="DH958" s="1244"/>
      <c r="DI958" s="1244"/>
      <c r="DJ958" s="1244"/>
      <c r="DK958" s="1244"/>
      <c r="DL958" s="1244"/>
      <c r="DM958" s="1244"/>
      <c r="DN958" s="1244"/>
    </row>
    <row r="959" spans="1:118" s="612" customFormat="1">
      <c r="A959" s="613"/>
      <c r="B959" s="1243"/>
      <c r="C959" s="613"/>
      <c r="P959" s="1230"/>
      <c r="AJ959" s="1244"/>
      <c r="AK959" s="1244"/>
      <c r="AL959" s="1244"/>
      <c r="AM959" s="1244"/>
      <c r="AN959" s="1244"/>
      <c r="AO959" s="1244"/>
      <c r="AP959" s="1244"/>
      <c r="AQ959" s="1244"/>
      <c r="AR959" s="1244"/>
      <c r="AS959" s="1244"/>
      <c r="AT959" s="1244"/>
      <c r="AU959" s="1244"/>
      <c r="AV959" s="1244"/>
      <c r="AW959" s="1244"/>
      <c r="AX959" s="1244"/>
      <c r="AY959" s="1244"/>
      <c r="AZ959" s="1244"/>
      <c r="BA959" s="1244"/>
      <c r="BB959" s="1244"/>
      <c r="BC959" s="1244"/>
      <c r="BD959" s="1244"/>
      <c r="BE959" s="1244"/>
      <c r="BF959" s="1244"/>
      <c r="BG959" s="1244"/>
      <c r="BH959" s="1244"/>
      <c r="BI959" s="1244"/>
      <c r="BJ959" s="1244"/>
      <c r="BK959" s="1244"/>
      <c r="BL959" s="1244"/>
      <c r="BM959" s="1244"/>
      <c r="BN959" s="1244"/>
      <c r="BO959" s="1244"/>
      <c r="BP959" s="1244"/>
      <c r="BQ959" s="1244"/>
      <c r="BR959" s="1244"/>
      <c r="BS959" s="1244"/>
      <c r="BT959" s="1244"/>
      <c r="BU959" s="1244"/>
      <c r="BV959" s="1244"/>
      <c r="BW959" s="1244"/>
      <c r="BX959" s="1244"/>
      <c r="BY959" s="1244"/>
      <c r="BZ959" s="1244"/>
      <c r="CA959" s="1244"/>
      <c r="CB959" s="1244"/>
      <c r="CC959" s="1244"/>
      <c r="CD959" s="1244"/>
      <c r="CE959" s="1244"/>
      <c r="CF959" s="1244"/>
      <c r="CG959" s="1244"/>
      <c r="CH959" s="1244"/>
      <c r="CI959" s="1244"/>
      <c r="CJ959" s="1244"/>
      <c r="CK959" s="1244"/>
      <c r="CL959" s="1244"/>
      <c r="CM959" s="1244"/>
      <c r="CN959" s="1244"/>
      <c r="CO959" s="1244"/>
      <c r="CP959" s="1244"/>
      <c r="CQ959" s="1244"/>
      <c r="CR959" s="1244"/>
      <c r="CS959" s="1244"/>
      <c r="CT959" s="1244"/>
      <c r="CU959" s="1244"/>
      <c r="CV959" s="1244"/>
      <c r="CW959" s="1244"/>
      <c r="CX959" s="1244"/>
      <c r="CY959" s="1244"/>
      <c r="CZ959" s="1244"/>
      <c r="DA959" s="1244"/>
      <c r="DB959" s="1244"/>
      <c r="DC959" s="1244"/>
      <c r="DD959" s="1244"/>
      <c r="DE959" s="1244"/>
      <c r="DF959" s="1244"/>
      <c r="DG959" s="1244"/>
      <c r="DH959" s="1244"/>
      <c r="DI959" s="1244"/>
      <c r="DJ959" s="1244"/>
      <c r="DK959" s="1244"/>
      <c r="DL959" s="1244"/>
      <c r="DM959" s="1244"/>
      <c r="DN959" s="1244"/>
    </row>
    <row r="960" spans="1:118" s="612" customFormat="1">
      <c r="A960" s="613"/>
      <c r="B960" s="1243"/>
      <c r="C960" s="613"/>
      <c r="P960" s="1230"/>
      <c r="AJ960" s="1244"/>
      <c r="AK960" s="1244"/>
      <c r="AL960" s="1244"/>
      <c r="AM960" s="1244"/>
      <c r="AN960" s="1244"/>
      <c r="AO960" s="1244"/>
      <c r="AP960" s="1244"/>
      <c r="AQ960" s="1244"/>
      <c r="AR960" s="1244"/>
      <c r="AS960" s="1244"/>
      <c r="AT960" s="1244"/>
      <c r="AU960" s="1244"/>
      <c r="AV960" s="1244"/>
      <c r="AW960" s="1244"/>
      <c r="AX960" s="1244"/>
      <c r="AY960" s="1244"/>
      <c r="AZ960" s="1244"/>
      <c r="BA960" s="1244"/>
      <c r="BB960" s="1244"/>
      <c r="BC960" s="1244"/>
      <c r="BD960" s="1244"/>
      <c r="BE960" s="1244"/>
      <c r="BF960" s="1244"/>
      <c r="BG960" s="1244"/>
      <c r="BH960" s="1244"/>
      <c r="BI960" s="1244"/>
      <c r="BJ960" s="1244"/>
      <c r="BK960" s="1244"/>
      <c r="BL960" s="1244"/>
      <c r="BM960" s="1244"/>
      <c r="BN960" s="1244"/>
      <c r="BO960" s="1244"/>
      <c r="BP960" s="1244"/>
      <c r="BQ960" s="1244"/>
      <c r="BR960" s="1244"/>
      <c r="BS960" s="1244"/>
      <c r="BT960" s="1244"/>
      <c r="BU960" s="1244"/>
      <c r="BV960" s="1244"/>
      <c r="BW960" s="1244"/>
      <c r="BX960" s="1244"/>
      <c r="BY960" s="1244"/>
      <c r="BZ960" s="1244"/>
      <c r="CA960" s="1244"/>
      <c r="CB960" s="1244"/>
      <c r="CC960" s="1244"/>
      <c r="CD960" s="1244"/>
      <c r="CE960" s="1244"/>
      <c r="CF960" s="1244"/>
      <c r="CG960" s="1244"/>
      <c r="CH960" s="1244"/>
      <c r="CI960" s="1244"/>
      <c r="CJ960" s="1244"/>
      <c r="CK960" s="1244"/>
      <c r="CL960" s="1244"/>
      <c r="CM960" s="1244"/>
      <c r="CN960" s="1244"/>
      <c r="CO960" s="1244"/>
      <c r="CP960" s="1244"/>
      <c r="CQ960" s="1244"/>
      <c r="CR960" s="1244"/>
      <c r="CS960" s="1244"/>
      <c r="CT960" s="1244"/>
      <c r="CU960" s="1244"/>
      <c r="CV960" s="1244"/>
      <c r="CW960" s="1244"/>
      <c r="CX960" s="1244"/>
      <c r="CY960" s="1244"/>
      <c r="CZ960" s="1244"/>
      <c r="DA960" s="1244"/>
      <c r="DB960" s="1244"/>
      <c r="DC960" s="1244"/>
      <c r="DD960" s="1244"/>
      <c r="DE960" s="1244"/>
      <c r="DF960" s="1244"/>
      <c r="DG960" s="1244"/>
      <c r="DH960" s="1244"/>
      <c r="DI960" s="1244"/>
      <c r="DJ960" s="1244"/>
      <c r="DK960" s="1244"/>
      <c r="DL960" s="1244"/>
      <c r="DM960" s="1244"/>
      <c r="DN960" s="1244"/>
    </row>
    <row r="961" spans="1:118" s="612" customFormat="1">
      <c r="A961" s="613"/>
      <c r="B961" s="1243"/>
      <c r="C961" s="613"/>
      <c r="P961" s="1230"/>
      <c r="AJ961" s="1244"/>
      <c r="AK961" s="1244"/>
      <c r="AL961" s="1244"/>
      <c r="AM961" s="1244"/>
      <c r="AN961" s="1244"/>
      <c r="AO961" s="1244"/>
      <c r="AP961" s="1244"/>
      <c r="AQ961" s="1244"/>
      <c r="AR961" s="1244"/>
      <c r="AS961" s="1244"/>
      <c r="AT961" s="1244"/>
      <c r="AU961" s="1244"/>
      <c r="AV961" s="1244"/>
      <c r="AW961" s="1244"/>
      <c r="AX961" s="1244"/>
      <c r="AY961" s="1244"/>
      <c r="AZ961" s="1244"/>
      <c r="BA961" s="1244"/>
      <c r="BB961" s="1244"/>
      <c r="BC961" s="1244"/>
      <c r="BD961" s="1244"/>
      <c r="BE961" s="1244"/>
      <c r="BF961" s="1244"/>
      <c r="BG961" s="1244"/>
      <c r="BH961" s="1244"/>
      <c r="BI961" s="1244"/>
      <c r="BJ961" s="1244"/>
      <c r="BK961" s="1244"/>
      <c r="BL961" s="1244"/>
      <c r="BM961" s="1244"/>
      <c r="BN961" s="1244"/>
      <c r="BO961" s="1244"/>
      <c r="BP961" s="1244"/>
      <c r="BQ961" s="1244"/>
      <c r="BR961" s="1244"/>
      <c r="BS961" s="1244"/>
      <c r="BT961" s="1244"/>
      <c r="BU961" s="1244"/>
      <c r="BV961" s="1244"/>
      <c r="BW961" s="1244"/>
      <c r="BX961" s="1244"/>
      <c r="BY961" s="1244"/>
      <c r="BZ961" s="1244"/>
      <c r="CA961" s="1244"/>
      <c r="CB961" s="1244"/>
      <c r="CC961" s="1244"/>
      <c r="CD961" s="1244"/>
      <c r="CE961" s="1244"/>
      <c r="CF961" s="1244"/>
      <c r="CG961" s="1244"/>
      <c r="CH961" s="1244"/>
      <c r="CI961" s="1244"/>
      <c r="CJ961" s="1244"/>
      <c r="CK961" s="1244"/>
      <c r="CL961" s="1244"/>
      <c r="CM961" s="1244"/>
      <c r="CN961" s="1244"/>
      <c r="CO961" s="1244"/>
      <c r="CP961" s="1244"/>
      <c r="CQ961" s="1244"/>
      <c r="CR961" s="1244"/>
      <c r="CS961" s="1244"/>
      <c r="CT961" s="1244"/>
      <c r="CU961" s="1244"/>
      <c r="CV961" s="1244"/>
      <c r="CW961" s="1244"/>
      <c r="CX961" s="1244"/>
      <c r="CY961" s="1244"/>
      <c r="CZ961" s="1244"/>
      <c r="DA961" s="1244"/>
      <c r="DB961" s="1244"/>
      <c r="DC961" s="1244"/>
      <c r="DD961" s="1244"/>
      <c r="DE961" s="1244"/>
      <c r="DF961" s="1244"/>
      <c r="DG961" s="1244"/>
      <c r="DH961" s="1244"/>
      <c r="DI961" s="1244"/>
      <c r="DJ961" s="1244"/>
      <c r="DK961" s="1244"/>
      <c r="DL961" s="1244"/>
      <c r="DM961" s="1244"/>
      <c r="DN961" s="1244"/>
    </row>
    <row r="962" spans="1:118" s="612" customFormat="1">
      <c r="A962" s="613"/>
      <c r="B962" s="1243"/>
      <c r="C962" s="613"/>
      <c r="P962" s="1230"/>
      <c r="AJ962" s="1244"/>
      <c r="AK962" s="1244"/>
      <c r="AL962" s="1244"/>
      <c r="AM962" s="1244"/>
      <c r="AN962" s="1244"/>
      <c r="AO962" s="1244"/>
      <c r="AP962" s="1244"/>
      <c r="AQ962" s="1244"/>
      <c r="AR962" s="1244"/>
      <c r="AS962" s="1244"/>
      <c r="AT962" s="1244"/>
      <c r="AU962" s="1244"/>
      <c r="AV962" s="1244"/>
      <c r="AW962" s="1244"/>
      <c r="AX962" s="1244"/>
      <c r="AY962" s="1244"/>
      <c r="AZ962" s="1244"/>
      <c r="BA962" s="1244"/>
      <c r="BB962" s="1244"/>
      <c r="BC962" s="1244"/>
      <c r="BD962" s="1244"/>
      <c r="BE962" s="1244"/>
      <c r="BF962" s="1244"/>
      <c r="BG962" s="1244"/>
      <c r="BH962" s="1244"/>
      <c r="BI962" s="1244"/>
      <c r="BJ962" s="1244"/>
      <c r="BK962" s="1244"/>
      <c r="BL962" s="1244"/>
      <c r="BM962" s="1244"/>
      <c r="BN962" s="1244"/>
      <c r="BO962" s="1244"/>
      <c r="BP962" s="1244"/>
      <c r="BQ962" s="1244"/>
      <c r="BR962" s="1244"/>
      <c r="BS962" s="1244"/>
      <c r="BT962" s="1244"/>
      <c r="BU962" s="1244"/>
      <c r="BV962" s="1244"/>
      <c r="BW962" s="1244"/>
      <c r="BX962" s="1244"/>
      <c r="BY962" s="1244"/>
      <c r="BZ962" s="1244"/>
      <c r="CA962" s="1244"/>
      <c r="CB962" s="1244"/>
      <c r="CC962" s="1244"/>
      <c r="CD962" s="1244"/>
      <c r="CE962" s="1244"/>
      <c r="CF962" s="1244"/>
      <c r="CG962" s="1244"/>
      <c r="CH962" s="1244"/>
      <c r="CI962" s="1244"/>
      <c r="CJ962" s="1244"/>
      <c r="CK962" s="1244"/>
      <c r="CL962" s="1244"/>
      <c r="CM962" s="1244"/>
      <c r="CN962" s="1244"/>
      <c r="CO962" s="1244"/>
      <c r="CP962" s="1244"/>
      <c r="CQ962" s="1244"/>
      <c r="CR962" s="1244"/>
      <c r="CS962" s="1244"/>
      <c r="CT962" s="1244"/>
      <c r="CU962" s="1244"/>
      <c r="CV962" s="1244"/>
      <c r="CW962" s="1244"/>
      <c r="CX962" s="1244"/>
      <c r="CY962" s="1244"/>
      <c r="CZ962" s="1244"/>
      <c r="DA962" s="1244"/>
      <c r="DB962" s="1244"/>
      <c r="DC962" s="1244"/>
      <c r="DD962" s="1244"/>
      <c r="DE962" s="1244"/>
      <c r="DF962" s="1244"/>
      <c r="DG962" s="1244"/>
      <c r="DH962" s="1244"/>
      <c r="DI962" s="1244"/>
      <c r="DJ962" s="1244"/>
      <c r="DK962" s="1244"/>
      <c r="DL962" s="1244"/>
      <c r="DM962" s="1244"/>
      <c r="DN962" s="1244"/>
    </row>
    <row r="963" spans="1:118" s="612" customFormat="1">
      <c r="A963" s="613"/>
      <c r="B963" s="1243"/>
      <c r="C963" s="613"/>
      <c r="P963" s="1230"/>
      <c r="AJ963" s="1244"/>
      <c r="AK963" s="1244"/>
      <c r="AL963" s="1244"/>
      <c r="AM963" s="1244"/>
      <c r="AN963" s="1244"/>
      <c r="AO963" s="1244"/>
      <c r="AP963" s="1244"/>
      <c r="AQ963" s="1244"/>
      <c r="AR963" s="1244"/>
      <c r="AS963" s="1244"/>
      <c r="AT963" s="1244"/>
      <c r="AU963" s="1244"/>
      <c r="AV963" s="1244"/>
      <c r="AW963" s="1244"/>
      <c r="AX963" s="1244"/>
      <c r="AY963" s="1244"/>
      <c r="AZ963" s="1244"/>
      <c r="BA963" s="1244"/>
      <c r="BB963" s="1244"/>
      <c r="BC963" s="1244"/>
      <c r="BD963" s="1244"/>
      <c r="BE963" s="1244"/>
      <c r="BF963" s="1244"/>
      <c r="BG963" s="1244"/>
      <c r="BH963" s="1244"/>
      <c r="BI963" s="1244"/>
      <c r="BJ963" s="1244"/>
      <c r="BK963" s="1244"/>
      <c r="BL963" s="1244"/>
      <c r="BM963" s="1244"/>
      <c r="BN963" s="1244"/>
      <c r="BO963" s="1244"/>
      <c r="BP963" s="1244"/>
      <c r="BQ963" s="1244"/>
      <c r="BR963" s="1244"/>
      <c r="BS963" s="1244"/>
      <c r="BT963" s="1244"/>
      <c r="BU963" s="1244"/>
      <c r="BV963" s="1244"/>
      <c r="BW963" s="1244"/>
      <c r="BX963" s="1244"/>
      <c r="BY963" s="1244"/>
      <c r="BZ963" s="1244"/>
      <c r="CA963" s="1244"/>
      <c r="CB963" s="1244"/>
      <c r="CC963" s="1244"/>
      <c r="CD963" s="1244"/>
      <c r="CE963" s="1244"/>
      <c r="CF963" s="1244"/>
      <c r="CG963" s="1244"/>
      <c r="CH963" s="1244"/>
      <c r="CI963" s="1244"/>
      <c r="CJ963" s="1244"/>
      <c r="CK963" s="1244"/>
      <c r="CL963" s="1244"/>
      <c r="CM963" s="1244"/>
      <c r="CN963" s="1244"/>
      <c r="CO963" s="1244"/>
      <c r="CP963" s="1244"/>
      <c r="CQ963" s="1244"/>
      <c r="CR963" s="1244"/>
      <c r="CS963" s="1244"/>
      <c r="CT963" s="1244"/>
      <c r="CU963" s="1244"/>
      <c r="CV963" s="1244"/>
      <c r="CW963" s="1244"/>
      <c r="CX963" s="1244"/>
      <c r="CY963" s="1244"/>
      <c r="CZ963" s="1244"/>
      <c r="DA963" s="1244"/>
      <c r="DB963" s="1244"/>
      <c r="DC963" s="1244"/>
      <c r="DD963" s="1244"/>
      <c r="DE963" s="1244"/>
      <c r="DF963" s="1244"/>
      <c r="DG963" s="1244"/>
      <c r="DH963" s="1244"/>
      <c r="DI963" s="1244"/>
      <c r="DJ963" s="1244"/>
      <c r="DK963" s="1244"/>
      <c r="DL963" s="1244"/>
      <c r="DM963" s="1244"/>
      <c r="DN963" s="1244"/>
    </row>
    <row r="964" spans="1:118" s="612" customFormat="1">
      <c r="A964" s="613"/>
      <c r="B964" s="1243"/>
      <c r="C964" s="613"/>
      <c r="P964" s="1230"/>
      <c r="AJ964" s="1244"/>
      <c r="AK964" s="1244"/>
      <c r="AL964" s="1244"/>
      <c r="AM964" s="1244"/>
      <c r="AN964" s="1244"/>
      <c r="AO964" s="1244"/>
      <c r="AP964" s="1244"/>
      <c r="AQ964" s="1244"/>
      <c r="AR964" s="1244"/>
      <c r="AS964" s="1244"/>
      <c r="AT964" s="1244"/>
      <c r="AU964" s="1244"/>
      <c r="AV964" s="1244"/>
      <c r="AW964" s="1244"/>
      <c r="AX964" s="1244"/>
      <c r="AY964" s="1244"/>
      <c r="AZ964" s="1244"/>
      <c r="BA964" s="1244"/>
      <c r="BB964" s="1244"/>
      <c r="BC964" s="1244"/>
      <c r="BD964" s="1244"/>
      <c r="BE964" s="1244"/>
      <c r="BF964" s="1244"/>
      <c r="BG964" s="1244"/>
      <c r="BH964" s="1244"/>
      <c r="BI964" s="1244"/>
      <c r="BJ964" s="1244"/>
      <c r="BK964" s="1244"/>
      <c r="BL964" s="1244"/>
      <c r="BM964" s="1244"/>
      <c r="BN964" s="1244"/>
      <c r="BO964" s="1244"/>
      <c r="BP964" s="1244"/>
      <c r="BQ964" s="1244"/>
      <c r="BR964" s="1244"/>
      <c r="BS964" s="1244"/>
      <c r="BT964" s="1244"/>
      <c r="BU964" s="1244"/>
      <c r="BV964" s="1244"/>
      <c r="BW964" s="1244"/>
      <c r="BX964" s="1244"/>
      <c r="BY964" s="1244"/>
      <c r="BZ964" s="1244"/>
      <c r="CA964" s="1244"/>
      <c r="CB964" s="1244"/>
      <c r="CC964" s="1244"/>
      <c r="CD964" s="1244"/>
      <c r="CE964" s="1244"/>
      <c r="CF964" s="1244"/>
      <c r="CG964" s="1244"/>
      <c r="CH964" s="1244"/>
      <c r="CI964" s="1244"/>
      <c r="CJ964" s="1244"/>
      <c r="CK964" s="1244"/>
      <c r="CL964" s="1244"/>
      <c r="CM964" s="1244"/>
      <c r="CN964" s="1244"/>
      <c r="CO964" s="1244"/>
      <c r="CP964" s="1244"/>
      <c r="CQ964" s="1244"/>
      <c r="CR964" s="1244"/>
      <c r="CS964" s="1244"/>
      <c r="CT964" s="1244"/>
      <c r="CU964" s="1244"/>
      <c r="CV964" s="1244"/>
      <c r="CW964" s="1244"/>
      <c r="CX964" s="1244"/>
      <c r="CY964" s="1244"/>
      <c r="CZ964" s="1244"/>
      <c r="DA964" s="1244"/>
      <c r="DB964" s="1244"/>
      <c r="DC964" s="1244"/>
      <c r="DD964" s="1244"/>
      <c r="DE964" s="1244"/>
      <c r="DF964" s="1244"/>
      <c r="DG964" s="1244"/>
      <c r="DH964" s="1244"/>
      <c r="DI964" s="1244"/>
      <c r="DJ964" s="1244"/>
      <c r="DK964" s="1244"/>
      <c r="DL964" s="1244"/>
      <c r="DM964" s="1244"/>
      <c r="DN964" s="1244"/>
    </row>
    <row r="965" spans="1:118" s="612" customFormat="1">
      <c r="A965" s="613"/>
      <c r="B965" s="1243"/>
      <c r="C965" s="613"/>
      <c r="P965" s="1230"/>
      <c r="AJ965" s="1244"/>
      <c r="AK965" s="1244"/>
      <c r="AL965" s="1244"/>
      <c r="AM965" s="1244"/>
      <c r="AN965" s="1244"/>
      <c r="AO965" s="1244"/>
      <c r="AP965" s="1244"/>
      <c r="AQ965" s="1244"/>
      <c r="AR965" s="1244"/>
      <c r="AS965" s="1244"/>
      <c r="AT965" s="1244"/>
      <c r="AU965" s="1244"/>
      <c r="AV965" s="1244"/>
      <c r="AW965" s="1244"/>
      <c r="AX965" s="1244"/>
      <c r="AY965" s="1244"/>
      <c r="AZ965" s="1244"/>
      <c r="BA965" s="1244"/>
      <c r="BB965" s="1244"/>
      <c r="BC965" s="1244"/>
      <c r="BD965" s="1244"/>
      <c r="BE965" s="1244"/>
      <c r="BF965" s="1244"/>
      <c r="BG965" s="1244"/>
      <c r="BH965" s="1244"/>
      <c r="BI965" s="1244"/>
      <c r="BJ965" s="1244"/>
      <c r="BK965" s="1244"/>
      <c r="BL965" s="1244"/>
      <c r="BM965" s="1244"/>
      <c r="BN965" s="1244"/>
      <c r="BO965" s="1244"/>
      <c r="BP965" s="1244"/>
      <c r="BQ965" s="1244"/>
      <c r="BR965" s="1244"/>
      <c r="BS965" s="1244"/>
      <c r="BT965" s="1244"/>
      <c r="BU965" s="1244"/>
      <c r="BV965" s="1244"/>
      <c r="BW965" s="1244"/>
      <c r="BX965" s="1244"/>
      <c r="BY965" s="1244"/>
      <c r="BZ965" s="1244"/>
      <c r="CA965" s="1244"/>
      <c r="CB965" s="1244"/>
      <c r="CC965" s="1244"/>
      <c r="CD965" s="1244"/>
      <c r="CE965" s="1244"/>
      <c r="CF965" s="1244"/>
      <c r="CG965" s="1244"/>
      <c r="CH965" s="1244"/>
      <c r="CI965" s="1244"/>
      <c r="CJ965" s="1244"/>
      <c r="CK965" s="1244"/>
      <c r="CL965" s="1244"/>
      <c r="CM965" s="1244"/>
      <c r="CN965" s="1244"/>
      <c r="CO965" s="1244"/>
      <c r="CP965" s="1244"/>
      <c r="CQ965" s="1244"/>
      <c r="CR965" s="1244"/>
      <c r="CS965" s="1244"/>
      <c r="CT965" s="1244"/>
      <c r="CU965" s="1244"/>
      <c r="CV965" s="1244"/>
      <c r="CW965" s="1244"/>
      <c r="CX965" s="1244"/>
      <c r="CY965" s="1244"/>
      <c r="CZ965" s="1244"/>
      <c r="DA965" s="1244"/>
      <c r="DB965" s="1244"/>
      <c r="DC965" s="1244"/>
      <c r="DD965" s="1244"/>
      <c r="DE965" s="1244"/>
      <c r="DF965" s="1244"/>
      <c r="DG965" s="1244"/>
      <c r="DH965" s="1244"/>
      <c r="DI965" s="1244"/>
      <c r="DJ965" s="1244"/>
      <c r="DK965" s="1244"/>
      <c r="DL965" s="1244"/>
      <c r="DM965" s="1244"/>
      <c r="DN965" s="1244"/>
    </row>
    <row r="966" spans="1:118" s="612" customFormat="1">
      <c r="A966" s="613"/>
      <c r="B966" s="1243"/>
      <c r="C966" s="613"/>
      <c r="P966" s="1230"/>
      <c r="AJ966" s="1244"/>
      <c r="AK966" s="1244"/>
      <c r="AL966" s="1244"/>
      <c r="AM966" s="1244"/>
      <c r="AN966" s="1244"/>
      <c r="AO966" s="1244"/>
      <c r="AP966" s="1244"/>
      <c r="AQ966" s="1244"/>
      <c r="AR966" s="1244"/>
      <c r="AS966" s="1244"/>
      <c r="AT966" s="1244"/>
      <c r="AU966" s="1244"/>
      <c r="AV966" s="1244"/>
      <c r="AW966" s="1244"/>
      <c r="AX966" s="1244"/>
      <c r="AY966" s="1244"/>
      <c r="AZ966" s="1244"/>
      <c r="BA966" s="1244"/>
      <c r="BB966" s="1244"/>
      <c r="BC966" s="1244"/>
      <c r="BD966" s="1244"/>
      <c r="BE966" s="1244"/>
      <c r="BF966" s="1244"/>
      <c r="BG966" s="1244"/>
      <c r="BH966" s="1244"/>
      <c r="BI966" s="1244"/>
      <c r="BJ966" s="1244"/>
      <c r="BK966" s="1244"/>
      <c r="BL966" s="1244"/>
      <c r="BM966" s="1244"/>
      <c r="BN966" s="1244"/>
      <c r="BO966" s="1244"/>
      <c r="BP966" s="1244"/>
      <c r="BQ966" s="1244"/>
      <c r="BR966" s="1244"/>
      <c r="BS966" s="1244"/>
      <c r="BT966" s="1244"/>
      <c r="BU966" s="1244"/>
      <c r="BV966" s="1244"/>
      <c r="BW966" s="1244"/>
      <c r="BX966" s="1244"/>
      <c r="BY966" s="1244"/>
      <c r="BZ966" s="1244"/>
      <c r="CA966" s="1244"/>
      <c r="CB966" s="1244"/>
      <c r="CC966" s="1244"/>
      <c r="CD966" s="1244"/>
      <c r="CE966" s="1244"/>
      <c r="CF966" s="1244"/>
      <c r="CG966" s="1244"/>
      <c r="CH966" s="1244"/>
      <c r="CI966" s="1244"/>
      <c r="CJ966" s="1244"/>
      <c r="CK966" s="1244"/>
      <c r="CL966" s="1244"/>
      <c r="CM966" s="1244"/>
      <c r="CN966" s="1244"/>
      <c r="CO966" s="1244"/>
      <c r="CP966" s="1244"/>
      <c r="CQ966" s="1244"/>
      <c r="CR966" s="1244"/>
      <c r="CS966" s="1244"/>
      <c r="CT966" s="1244"/>
      <c r="CU966" s="1244"/>
      <c r="CV966" s="1244"/>
      <c r="CW966" s="1244"/>
      <c r="CX966" s="1244"/>
      <c r="CY966" s="1244"/>
      <c r="CZ966" s="1244"/>
      <c r="DA966" s="1244"/>
      <c r="DB966" s="1244"/>
      <c r="DC966" s="1244"/>
      <c r="DD966" s="1244"/>
      <c r="DE966" s="1244"/>
      <c r="DF966" s="1244"/>
      <c r="DG966" s="1244"/>
      <c r="DH966" s="1244"/>
      <c r="DI966" s="1244"/>
      <c r="DJ966" s="1244"/>
      <c r="DK966" s="1244"/>
      <c r="DL966" s="1244"/>
      <c r="DM966" s="1244"/>
      <c r="DN966" s="1244"/>
    </row>
    <row r="967" spans="1:118" s="612" customFormat="1">
      <c r="A967" s="613"/>
      <c r="B967" s="1243"/>
      <c r="C967" s="613"/>
      <c r="P967" s="1230"/>
      <c r="AJ967" s="1244"/>
      <c r="AK967" s="1244"/>
      <c r="AL967" s="1244"/>
      <c r="AM967" s="1244"/>
      <c r="AN967" s="1244"/>
      <c r="AO967" s="1244"/>
      <c r="AP967" s="1244"/>
      <c r="AQ967" s="1244"/>
      <c r="AR967" s="1244"/>
      <c r="AS967" s="1244"/>
      <c r="AT967" s="1244"/>
      <c r="AU967" s="1244"/>
      <c r="AV967" s="1244"/>
      <c r="AW967" s="1244"/>
      <c r="AX967" s="1244"/>
      <c r="AY967" s="1244"/>
      <c r="AZ967" s="1244"/>
      <c r="BA967" s="1244"/>
      <c r="BB967" s="1244"/>
      <c r="BC967" s="1244"/>
      <c r="BD967" s="1244"/>
      <c r="BE967" s="1244"/>
      <c r="BF967" s="1244"/>
      <c r="BG967" s="1244"/>
      <c r="BH967" s="1244"/>
      <c r="BI967" s="1244"/>
      <c r="BJ967" s="1244"/>
      <c r="BK967" s="1244"/>
      <c r="BL967" s="1244"/>
      <c r="BM967" s="1244"/>
      <c r="BN967" s="1244"/>
      <c r="BO967" s="1244"/>
      <c r="BP967" s="1244"/>
      <c r="BQ967" s="1244"/>
      <c r="BR967" s="1244"/>
      <c r="BS967" s="1244"/>
      <c r="BT967" s="1244"/>
      <c r="BU967" s="1244"/>
      <c r="BV967" s="1244"/>
      <c r="BW967" s="1244"/>
      <c r="BX967" s="1244"/>
      <c r="BY967" s="1244"/>
      <c r="BZ967" s="1244"/>
      <c r="CA967" s="1244"/>
      <c r="CB967" s="1244"/>
      <c r="CC967" s="1244"/>
      <c r="CD967" s="1244"/>
      <c r="CE967" s="1244"/>
      <c r="CF967" s="1244"/>
      <c r="CG967" s="1244"/>
      <c r="CH967" s="1244"/>
      <c r="CI967" s="1244"/>
      <c r="CJ967" s="1244"/>
      <c r="CK967" s="1244"/>
      <c r="CL967" s="1244"/>
      <c r="CM967" s="1244"/>
      <c r="CN967" s="1244"/>
      <c r="CO967" s="1244"/>
      <c r="CP967" s="1244"/>
      <c r="CQ967" s="1244"/>
      <c r="CR967" s="1244"/>
      <c r="CS967" s="1244"/>
      <c r="CT967" s="1244"/>
      <c r="CU967" s="1244"/>
      <c r="CV967" s="1244"/>
      <c r="CW967" s="1244"/>
      <c r="CX967" s="1244"/>
      <c r="CY967" s="1244"/>
      <c r="CZ967" s="1244"/>
      <c r="DA967" s="1244"/>
      <c r="DB967" s="1244"/>
      <c r="DC967" s="1244"/>
      <c r="DD967" s="1244"/>
      <c r="DE967" s="1244"/>
      <c r="DF967" s="1244"/>
      <c r="DG967" s="1244"/>
      <c r="DH967" s="1244"/>
      <c r="DI967" s="1244"/>
      <c r="DJ967" s="1244"/>
      <c r="DK967" s="1244"/>
      <c r="DL967" s="1244"/>
      <c r="DM967" s="1244"/>
      <c r="DN967" s="1244"/>
    </row>
    <row r="968" spans="1:118" s="612" customFormat="1">
      <c r="A968" s="613"/>
      <c r="B968" s="1243"/>
      <c r="C968" s="613"/>
      <c r="P968" s="1230"/>
      <c r="AJ968" s="1244"/>
      <c r="AK968" s="1244"/>
      <c r="AL968" s="1244"/>
      <c r="AM968" s="1244"/>
      <c r="AN968" s="1244"/>
      <c r="AO968" s="1244"/>
      <c r="AP968" s="1244"/>
      <c r="AQ968" s="1244"/>
      <c r="AR968" s="1244"/>
      <c r="AS968" s="1244"/>
      <c r="AT968" s="1244"/>
      <c r="AU968" s="1244"/>
      <c r="AV968" s="1244"/>
      <c r="AW968" s="1244"/>
      <c r="AX968" s="1244"/>
      <c r="AY968" s="1244"/>
      <c r="AZ968" s="1244"/>
      <c r="BA968" s="1244"/>
      <c r="BB968" s="1244"/>
      <c r="BC968" s="1244"/>
      <c r="BD968" s="1244"/>
      <c r="BE968" s="1244"/>
      <c r="BF968" s="1244"/>
      <c r="BG968" s="1244"/>
      <c r="BH968" s="1244"/>
      <c r="BI968" s="1244"/>
      <c r="BJ968" s="1244"/>
      <c r="BK968" s="1244"/>
      <c r="BL968" s="1244"/>
      <c r="BM968" s="1244"/>
      <c r="BN968" s="1244"/>
      <c r="BO968" s="1244"/>
      <c r="BP968" s="1244"/>
      <c r="BQ968" s="1244"/>
      <c r="BR968" s="1244"/>
      <c r="BS968" s="1244"/>
      <c r="BT968" s="1244"/>
      <c r="BU968" s="1244"/>
      <c r="BV968" s="1244"/>
      <c r="BW968" s="1244"/>
      <c r="BX968" s="1244"/>
      <c r="BY968" s="1244"/>
      <c r="BZ968" s="1244"/>
      <c r="CA968" s="1244"/>
      <c r="CB968" s="1244"/>
      <c r="CC968" s="1244"/>
      <c r="CD968" s="1244"/>
      <c r="CE968" s="1244"/>
      <c r="CF968" s="1244"/>
      <c r="CG968" s="1244"/>
      <c r="CH968" s="1244"/>
      <c r="CI968" s="1244"/>
      <c r="CJ968" s="1244"/>
      <c r="CK968" s="1244"/>
      <c r="CL968" s="1244"/>
      <c r="CM968" s="1244"/>
      <c r="CN968" s="1244"/>
      <c r="CO968" s="1244"/>
      <c r="CP968" s="1244"/>
      <c r="CQ968" s="1244"/>
      <c r="CR968" s="1244"/>
      <c r="CS968" s="1244"/>
      <c r="CT968" s="1244"/>
      <c r="CU968" s="1244"/>
      <c r="CV968" s="1244"/>
      <c r="CW968" s="1244"/>
      <c r="CX968" s="1244"/>
      <c r="CY968" s="1244"/>
      <c r="CZ968" s="1244"/>
      <c r="DA968" s="1244"/>
      <c r="DB968" s="1244"/>
      <c r="DC968" s="1244"/>
      <c r="DD968" s="1244"/>
      <c r="DE968" s="1244"/>
      <c r="DF968" s="1244"/>
      <c r="DG968" s="1244"/>
      <c r="DH968" s="1244"/>
      <c r="DI968" s="1244"/>
      <c r="DJ968" s="1244"/>
      <c r="DK968" s="1244"/>
      <c r="DL968" s="1244"/>
      <c r="DM968" s="1244"/>
      <c r="DN968" s="1244"/>
    </row>
    <row r="969" spans="1:118" s="612" customFormat="1">
      <c r="A969" s="613"/>
      <c r="B969" s="1243"/>
      <c r="C969" s="613"/>
      <c r="P969" s="1230"/>
      <c r="AJ969" s="1244"/>
      <c r="AK969" s="1244"/>
      <c r="AL969" s="1244"/>
      <c r="AM969" s="1244"/>
      <c r="AN969" s="1244"/>
      <c r="AO969" s="1244"/>
      <c r="AP969" s="1244"/>
      <c r="AQ969" s="1244"/>
      <c r="AR969" s="1244"/>
      <c r="AS969" s="1244"/>
      <c r="AT969" s="1244"/>
      <c r="AU969" s="1244"/>
      <c r="AV969" s="1244"/>
      <c r="AW969" s="1244"/>
      <c r="AX969" s="1244"/>
      <c r="AY969" s="1244"/>
      <c r="AZ969" s="1244"/>
      <c r="BA969" s="1244"/>
      <c r="BB969" s="1244"/>
      <c r="BC969" s="1244"/>
      <c r="BD969" s="1244"/>
      <c r="BE969" s="1244"/>
      <c r="BF969" s="1244"/>
      <c r="BG969" s="1244"/>
      <c r="BH969" s="1244"/>
      <c r="BI969" s="1244"/>
      <c r="BJ969" s="1244"/>
      <c r="BK969" s="1244"/>
      <c r="BL969" s="1244"/>
      <c r="BM969" s="1244"/>
      <c r="BN969" s="1244"/>
      <c r="BO969" s="1244"/>
      <c r="BP969" s="1244"/>
      <c r="BQ969" s="1244"/>
      <c r="BR969" s="1244"/>
      <c r="BS969" s="1244"/>
      <c r="BT969" s="1244"/>
      <c r="BU969" s="1244"/>
      <c r="BV969" s="1244"/>
      <c r="BW969" s="1244"/>
      <c r="BX969" s="1244"/>
      <c r="BY969" s="1244"/>
      <c r="BZ969" s="1244"/>
      <c r="CA969" s="1244"/>
      <c r="CB969" s="1244"/>
      <c r="CC969" s="1244"/>
      <c r="CD969" s="1244"/>
      <c r="CE969" s="1244"/>
      <c r="CF969" s="1244"/>
      <c r="CG969" s="1244"/>
      <c r="CH969" s="1244"/>
      <c r="CI969" s="1244"/>
      <c r="CJ969" s="1244"/>
      <c r="CK969" s="1244"/>
      <c r="CL969" s="1244"/>
      <c r="CM969" s="1244"/>
      <c r="CN969" s="1244"/>
      <c r="CO969" s="1244"/>
      <c r="CP969" s="1244"/>
      <c r="CQ969" s="1244"/>
      <c r="CR969" s="1244"/>
      <c r="CS969" s="1244"/>
      <c r="CT969" s="1244"/>
      <c r="CU969" s="1244"/>
      <c r="CV969" s="1244"/>
      <c r="CW969" s="1244"/>
      <c r="CX969" s="1244"/>
      <c r="CY969" s="1244"/>
      <c r="CZ969" s="1244"/>
      <c r="DA969" s="1244"/>
      <c r="DB969" s="1244"/>
      <c r="DC969" s="1244"/>
      <c r="DD969" s="1244"/>
      <c r="DE969" s="1244"/>
      <c r="DF969" s="1244"/>
      <c r="DG969" s="1244"/>
      <c r="DH969" s="1244"/>
      <c r="DI969" s="1244"/>
      <c r="DJ969" s="1244"/>
      <c r="DK969" s="1244"/>
      <c r="DL969" s="1244"/>
      <c r="DM969" s="1244"/>
      <c r="DN969" s="1244"/>
    </row>
    <row r="970" spans="1:118" s="612" customFormat="1">
      <c r="A970" s="613"/>
      <c r="B970" s="1243"/>
      <c r="C970" s="613"/>
      <c r="P970" s="1230"/>
      <c r="AJ970" s="1244"/>
      <c r="AK970" s="1244"/>
      <c r="AL970" s="1244"/>
      <c r="AM970" s="1244"/>
      <c r="AN970" s="1244"/>
      <c r="AO970" s="1244"/>
      <c r="AP970" s="1244"/>
      <c r="AQ970" s="1244"/>
      <c r="AR970" s="1244"/>
      <c r="AS970" s="1244"/>
      <c r="AT970" s="1244"/>
      <c r="AU970" s="1244"/>
      <c r="AV970" s="1244"/>
      <c r="AW970" s="1244"/>
      <c r="AX970" s="1244"/>
      <c r="AY970" s="1244"/>
      <c r="AZ970" s="1244"/>
      <c r="BA970" s="1244"/>
      <c r="BB970" s="1244"/>
      <c r="BC970" s="1244"/>
      <c r="BD970" s="1244"/>
      <c r="BE970" s="1244"/>
      <c r="BF970" s="1244"/>
      <c r="BG970" s="1244"/>
      <c r="BH970" s="1244"/>
      <c r="BI970" s="1244"/>
      <c r="BJ970" s="1244"/>
      <c r="BK970" s="1244"/>
      <c r="BL970" s="1244"/>
      <c r="BM970" s="1244"/>
      <c r="BN970" s="1244"/>
      <c r="BO970" s="1244"/>
      <c r="BP970" s="1244"/>
      <c r="BQ970" s="1244"/>
      <c r="BR970" s="1244"/>
      <c r="BS970" s="1244"/>
      <c r="BT970" s="1244"/>
      <c r="BU970" s="1244"/>
      <c r="BV970" s="1244"/>
      <c r="BW970" s="1244"/>
      <c r="BX970" s="1244"/>
      <c r="BY970" s="1244"/>
      <c r="BZ970" s="1244"/>
      <c r="CA970" s="1244"/>
      <c r="CB970" s="1244"/>
      <c r="CC970" s="1244"/>
      <c r="CD970" s="1244"/>
      <c r="CE970" s="1244"/>
      <c r="CF970" s="1244"/>
      <c r="CG970" s="1244"/>
      <c r="CH970" s="1244"/>
      <c r="CI970" s="1244"/>
      <c r="CJ970" s="1244"/>
      <c r="CK970" s="1244"/>
      <c r="CL970" s="1244"/>
      <c r="CM970" s="1244"/>
      <c r="CN970" s="1244"/>
      <c r="CO970" s="1244"/>
      <c r="CP970" s="1244"/>
      <c r="CQ970" s="1244"/>
      <c r="CR970" s="1244"/>
      <c r="CS970" s="1244"/>
      <c r="CT970" s="1244"/>
      <c r="CU970" s="1244"/>
      <c r="CV970" s="1244"/>
      <c r="CW970" s="1244"/>
      <c r="CX970" s="1244"/>
      <c r="CY970" s="1244"/>
      <c r="CZ970" s="1244"/>
      <c r="DA970" s="1244"/>
      <c r="DB970" s="1244"/>
      <c r="DC970" s="1244"/>
      <c r="DD970" s="1244"/>
      <c r="DE970" s="1244"/>
      <c r="DF970" s="1244"/>
      <c r="DG970" s="1244"/>
      <c r="DH970" s="1244"/>
      <c r="DI970" s="1244"/>
      <c r="DJ970" s="1244"/>
      <c r="DK970" s="1244"/>
      <c r="DL970" s="1244"/>
      <c r="DM970" s="1244"/>
      <c r="DN970" s="1244"/>
    </row>
    <row r="971" spans="1:118" s="612" customFormat="1">
      <c r="A971" s="613"/>
      <c r="B971" s="1243"/>
      <c r="C971" s="613"/>
      <c r="P971" s="1230"/>
      <c r="AJ971" s="1244"/>
      <c r="AK971" s="1244"/>
      <c r="AL971" s="1244"/>
      <c r="AM971" s="1244"/>
      <c r="AN971" s="1244"/>
      <c r="AO971" s="1244"/>
      <c r="AP971" s="1244"/>
      <c r="AQ971" s="1244"/>
      <c r="AR971" s="1244"/>
      <c r="AS971" s="1244"/>
      <c r="AT971" s="1244"/>
      <c r="AU971" s="1244"/>
      <c r="AV971" s="1244"/>
      <c r="AW971" s="1244"/>
      <c r="AX971" s="1244"/>
      <c r="AY971" s="1244"/>
      <c r="AZ971" s="1244"/>
      <c r="BA971" s="1244"/>
      <c r="BB971" s="1244"/>
      <c r="BC971" s="1244"/>
      <c r="BD971" s="1244"/>
      <c r="BE971" s="1244"/>
      <c r="BF971" s="1244"/>
      <c r="BG971" s="1244"/>
      <c r="BH971" s="1244"/>
      <c r="BI971" s="1244"/>
      <c r="BJ971" s="1244"/>
      <c r="BK971" s="1244"/>
      <c r="BL971" s="1244"/>
      <c r="BM971" s="1244"/>
      <c r="BN971" s="1244"/>
      <c r="BO971" s="1244"/>
      <c r="BP971" s="1244"/>
      <c r="BQ971" s="1244"/>
      <c r="BR971" s="1244"/>
      <c r="BS971" s="1244"/>
      <c r="BT971" s="1244"/>
      <c r="BU971" s="1244"/>
      <c r="BV971" s="1244"/>
      <c r="BW971" s="1244"/>
      <c r="BX971" s="1244"/>
      <c r="BY971" s="1244"/>
      <c r="BZ971" s="1244"/>
      <c r="CA971" s="1244"/>
      <c r="CB971" s="1244"/>
      <c r="CC971" s="1244"/>
      <c r="CD971" s="1244"/>
      <c r="CE971" s="1244"/>
      <c r="CF971" s="1244"/>
      <c r="CG971" s="1244"/>
      <c r="CH971" s="1244"/>
      <c r="CI971" s="1244"/>
      <c r="CJ971" s="1244"/>
      <c r="CK971" s="1244"/>
      <c r="CL971" s="1244"/>
      <c r="CM971" s="1244"/>
      <c r="CN971" s="1244"/>
      <c r="CO971" s="1244"/>
      <c r="CP971" s="1244"/>
      <c r="CQ971" s="1244"/>
      <c r="CR971" s="1244"/>
      <c r="CS971" s="1244"/>
      <c r="CT971" s="1244"/>
      <c r="CU971" s="1244"/>
      <c r="CV971" s="1244"/>
      <c r="CW971" s="1244"/>
      <c r="CX971" s="1244"/>
      <c r="CY971" s="1244"/>
      <c r="CZ971" s="1244"/>
      <c r="DA971" s="1244"/>
      <c r="DB971" s="1244"/>
      <c r="DC971" s="1244"/>
      <c r="DD971" s="1244"/>
      <c r="DE971" s="1244"/>
      <c r="DF971" s="1244"/>
      <c r="DG971" s="1244"/>
      <c r="DH971" s="1244"/>
      <c r="DI971" s="1244"/>
      <c r="DJ971" s="1244"/>
      <c r="DK971" s="1244"/>
      <c r="DL971" s="1244"/>
      <c r="DM971" s="1244"/>
      <c r="DN971" s="1244"/>
    </row>
    <row r="972" spans="1:118" s="612" customFormat="1">
      <c r="A972" s="613"/>
      <c r="B972" s="1243"/>
      <c r="C972" s="613"/>
      <c r="P972" s="1230"/>
      <c r="AJ972" s="1244"/>
      <c r="AK972" s="1244"/>
      <c r="AL972" s="1244"/>
      <c r="AM972" s="1244"/>
      <c r="AN972" s="1244"/>
      <c r="AO972" s="1244"/>
      <c r="AP972" s="1244"/>
      <c r="AQ972" s="1244"/>
      <c r="AR972" s="1244"/>
      <c r="AS972" s="1244"/>
      <c r="AT972" s="1244"/>
      <c r="AU972" s="1244"/>
      <c r="AV972" s="1244"/>
      <c r="AW972" s="1244"/>
      <c r="AX972" s="1244"/>
      <c r="AY972" s="1244"/>
      <c r="AZ972" s="1244"/>
      <c r="BA972" s="1244"/>
      <c r="BB972" s="1244"/>
      <c r="BC972" s="1244"/>
      <c r="BD972" s="1244"/>
      <c r="BE972" s="1244"/>
      <c r="BF972" s="1244"/>
      <c r="BG972" s="1244"/>
      <c r="BH972" s="1244"/>
      <c r="BI972" s="1244"/>
      <c r="BJ972" s="1244"/>
      <c r="BK972" s="1244"/>
      <c r="BL972" s="1244"/>
      <c r="BM972" s="1244"/>
      <c r="BN972" s="1244"/>
      <c r="BO972" s="1244"/>
      <c r="BP972" s="1244"/>
      <c r="BQ972" s="1244"/>
      <c r="BR972" s="1244"/>
      <c r="BS972" s="1244"/>
      <c r="BT972" s="1244"/>
      <c r="BU972" s="1244"/>
      <c r="BV972" s="1244"/>
      <c r="BW972" s="1244"/>
      <c r="BX972" s="1244"/>
      <c r="BY972" s="1244"/>
      <c r="BZ972" s="1244"/>
      <c r="CA972" s="1244"/>
      <c r="CB972" s="1244"/>
      <c r="CC972" s="1244"/>
      <c r="CD972" s="1244"/>
      <c r="CE972" s="1244"/>
      <c r="CF972" s="1244"/>
      <c r="CG972" s="1244"/>
      <c r="CH972" s="1244"/>
      <c r="CI972" s="1244"/>
      <c r="CJ972" s="1244"/>
      <c r="CK972" s="1244"/>
      <c r="CL972" s="1244"/>
      <c r="CM972" s="1244"/>
      <c r="CN972" s="1244"/>
      <c r="CO972" s="1244"/>
      <c r="CP972" s="1244"/>
      <c r="CQ972" s="1244"/>
      <c r="CR972" s="1244"/>
      <c r="CS972" s="1244"/>
      <c r="CT972" s="1244"/>
      <c r="CU972" s="1244"/>
      <c r="CV972" s="1244"/>
      <c r="CW972" s="1244"/>
      <c r="CX972" s="1244"/>
      <c r="CY972" s="1244"/>
      <c r="CZ972" s="1244"/>
      <c r="DA972" s="1244"/>
      <c r="DB972" s="1244"/>
      <c r="DC972" s="1244"/>
      <c r="DD972" s="1244"/>
      <c r="DE972" s="1244"/>
      <c r="DF972" s="1244"/>
      <c r="DG972" s="1244"/>
      <c r="DH972" s="1244"/>
      <c r="DI972" s="1244"/>
      <c r="DJ972" s="1244"/>
      <c r="DK972" s="1244"/>
      <c r="DL972" s="1244"/>
      <c r="DM972" s="1244"/>
      <c r="DN972" s="1244"/>
    </row>
    <row r="973" spans="1:118" s="612" customFormat="1">
      <c r="A973" s="613"/>
      <c r="B973" s="1243"/>
      <c r="C973" s="613"/>
      <c r="P973" s="1230"/>
      <c r="AJ973" s="1244"/>
      <c r="AK973" s="1244"/>
      <c r="AL973" s="1244"/>
      <c r="AM973" s="1244"/>
      <c r="AN973" s="1244"/>
      <c r="AO973" s="1244"/>
      <c r="AP973" s="1244"/>
      <c r="AQ973" s="1244"/>
      <c r="AR973" s="1244"/>
      <c r="AS973" s="1244"/>
      <c r="AT973" s="1244"/>
      <c r="AU973" s="1244"/>
      <c r="AV973" s="1244"/>
      <c r="AW973" s="1244"/>
      <c r="AX973" s="1244"/>
      <c r="AY973" s="1244"/>
      <c r="AZ973" s="1244"/>
      <c r="BA973" s="1244"/>
      <c r="BB973" s="1244"/>
      <c r="BC973" s="1244"/>
      <c r="BD973" s="1244"/>
      <c r="BE973" s="1244"/>
      <c r="BF973" s="1244"/>
      <c r="BG973" s="1244"/>
      <c r="BH973" s="1244"/>
      <c r="BI973" s="1244"/>
      <c r="BJ973" s="1244"/>
      <c r="BK973" s="1244"/>
      <c r="BL973" s="1244"/>
      <c r="BM973" s="1244"/>
      <c r="BN973" s="1244"/>
      <c r="BO973" s="1244"/>
      <c r="BP973" s="1244"/>
      <c r="BQ973" s="1244"/>
      <c r="BR973" s="1244"/>
      <c r="BS973" s="1244"/>
      <c r="BT973" s="1244"/>
      <c r="BU973" s="1244"/>
      <c r="BV973" s="1244"/>
      <c r="BW973" s="1244"/>
      <c r="BX973" s="1244"/>
      <c r="BY973" s="1244"/>
      <c r="BZ973" s="1244"/>
      <c r="CA973" s="1244"/>
      <c r="CB973" s="1244"/>
      <c r="CC973" s="1244"/>
      <c r="CD973" s="1244"/>
      <c r="CE973" s="1244"/>
      <c r="CF973" s="1244"/>
      <c r="CG973" s="1244"/>
      <c r="CH973" s="1244"/>
      <c r="CI973" s="1244"/>
      <c r="CJ973" s="1244"/>
      <c r="CK973" s="1244"/>
      <c r="CL973" s="1244"/>
      <c r="CM973" s="1244"/>
      <c r="CN973" s="1244"/>
      <c r="CO973" s="1244"/>
      <c r="CP973" s="1244"/>
      <c r="CQ973" s="1244"/>
      <c r="CR973" s="1244"/>
      <c r="CS973" s="1244"/>
      <c r="CT973" s="1244"/>
      <c r="CU973" s="1244"/>
      <c r="CV973" s="1244"/>
      <c r="CW973" s="1244"/>
      <c r="CX973" s="1244"/>
      <c r="CY973" s="1244"/>
      <c r="CZ973" s="1244"/>
      <c r="DA973" s="1244"/>
      <c r="DB973" s="1244"/>
      <c r="DC973" s="1244"/>
      <c r="DD973" s="1244"/>
      <c r="DE973" s="1244"/>
      <c r="DF973" s="1244"/>
      <c r="DG973" s="1244"/>
      <c r="DH973" s="1244"/>
      <c r="DI973" s="1244"/>
      <c r="DJ973" s="1244"/>
      <c r="DK973" s="1244"/>
      <c r="DL973" s="1244"/>
      <c r="DM973" s="1244"/>
      <c r="DN973" s="1244"/>
    </row>
    <row r="974" spans="1:118" s="612" customFormat="1">
      <c r="A974" s="613"/>
      <c r="B974" s="1243"/>
      <c r="C974" s="613"/>
      <c r="P974" s="1230"/>
      <c r="AJ974" s="1244"/>
      <c r="AK974" s="1244"/>
      <c r="AL974" s="1244"/>
      <c r="AM974" s="1244"/>
      <c r="AN974" s="1244"/>
      <c r="AO974" s="1244"/>
      <c r="AP974" s="1244"/>
      <c r="AQ974" s="1244"/>
      <c r="AR974" s="1244"/>
      <c r="AS974" s="1244"/>
      <c r="AT974" s="1244"/>
      <c r="AU974" s="1244"/>
      <c r="AV974" s="1244"/>
      <c r="AW974" s="1244"/>
      <c r="AX974" s="1244"/>
      <c r="AY974" s="1244"/>
      <c r="AZ974" s="1244"/>
      <c r="BA974" s="1244"/>
      <c r="BB974" s="1244"/>
      <c r="BC974" s="1244"/>
      <c r="BD974" s="1244"/>
      <c r="BE974" s="1244"/>
      <c r="BF974" s="1244"/>
      <c r="BG974" s="1244"/>
      <c r="BH974" s="1244"/>
      <c r="BI974" s="1244"/>
      <c r="BJ974" s="1244"/>
      <c r="BK974" s="1244"/>
      <c r="BL974" s="1244"/>
      <c r="BM974" s="1244"/>
      <c r="BN974" s="1244"/>
      <c r="BO974" s="1244"/>
      <c r="BP974" s="1244"/>
      <c r="BQ974" s="1244"/>
      <c r="BR974" s="1244"/>
      <c r="BS974" s="1244"/>
      <c r="BT974" s="1244"/>
      <c r="BU974" s="1244"/>
      <c r="BV974" s="1244"/>
      <c r="BW974" s="1244"/>
      <c r="BX974" s="1244"/>
      <c r="BY974" s="1244"/>
      <c r="BZ974" s="1244"/>
      <c r="CA974" s="1244"/>
      <c r="CB974" s="1244"/>
      <c r="CC974" s="1244"/>
      <c r="CD974" s="1244"/>
      <c r="CE974" s="1244"/>
      <c r="CF974" s="1244"/>
      <c r="CG974" s="1244"/>
      <c r="CH974" s="1244"/>
      <c r="CI974" s="1244"/>
      <c r="CJ974" s="1244"/>
      <c r="CK974" s="1244"/>
      <c r="CL974" s="1244"/>
      <c r="CM974" s="1244"/>
      <c r="CN974" s="1244"/>
      <c r="CO974" s="1244"/>
      <c r="CP974" s="1244"/>
      <c r="CQ974" s="1244"/>
      <c r="CR974" s="1244"/>
      <c r="CS974" s="1244"/>
      <c r="CT974" s="1244"/>
      <c r="CU974" s="1244"/>
      <c r="CV974" s="1244"/>
      <c r="CW974" s="1244"/>
      <c r="CX974" s="1244"/>
      <c r="CY974" s="1244"/>
      <c r="CZ974" s="1244"/>
      <c r="DA974" s="1244"/>
      <c r="DB974" s="1244"/>
      <c r="DC974" s="1244"/>
      <c r="DD974" s="1244"/>
      <c r="DE974" s="1244"/>
      <c r="DF974" s="1244"/>
      <c r="DG974" s="1244"/>
      <c r="DH974" s="1244"/>
      <c r="DI974" s="1244"/>
      <c r="DJ974" s="1244"/>
      <c r="DK974" s="1244"/>
      <c r="DL974" s="1244"/>
      <c r="DM974" s="1244"/>
      <c r="DN974" s="1244"/>
    </row>
    <row r="975" spans="1:118" s="612" customFormat="1">
      <c r="A975" s="613"/>
      <c r="B975" s="1243"/>
      <c r="C975" s="613"/>
      <c r="P975" s="1230"/>
      <c r="AJ975" s="1244"/>
      <c r="AK975" s="1244"/>
      <c r="AL975" s="1244"/>
      <c r="AM975" s="1244"/>
      <c r="AN975" s="1244"/>
      <c r="AO975" s="1244"/>
      <c r="AP975" s="1244"/>
      <c r="AQ975" s="1244"/>
      <c r="AR975" s="1244"/>
      <c r="AS975" s="1244"/>
      <c r="AT975" s="1244"/>
      <c r="AU975" s="1244"/>
      <c r="AV975" s="1244"/>
      <c r="AW975" s="1244"/>
      <c r="AX975" s="1244"/>
      <c r="AY975" s="1244"/>
      <c r="AZ975" s="1244"/>
      <c r="BA975" s="1244"/>
      <c r="BB975" s="1244"/>
      <c r="BC975" s="1244"/>
      <c r="BD975" s="1244"/>
      <c r="BE975" s="1244"/>
      <c r="BF975" s="1244"/>
      <c r="BG975" s="1244"/>
      <c r="BH975" s="1244"/>
      <c r="BI975" s="1244"/>
      <c r="BJ975" s="1244"/>
      <c r="BK975" s="1244"/>
      <c r="BL975" s="1244"/>
      <c r="BM975" s="1244"/>
      <c r="BN975" s="1244"/>
      <c r="BO975" s="1244"/>
      <c r="BP975" s="1244"/>
      <c r="BQ975" s="1244"/>
      <c r="BR975" s="1244"/>
      <c r="BS975" s="1244"/>
      <c r="BT975" s="1244"/>
      <c r="BU975" s="1244"/>
      <c r="BV975" s="1244"/>
      <c r="BW975" s="1244"/>
      <c r="BX975" s="1244"/>
      <c r="BY975" s="1244"/>
      <c r="BZ975" s="1244"/>
      <c r="CA975" s="1244"/>
      <c r="CB975" s="1244"/>
      <c r="CC975" s="1244"/>
      <c r="CD975" s="1244"/>
      <c r="CE975" s="1244"/>
      <c r="CF975" s="1244"/>
      <c r="CG975" s="1244"/>
      <c r="CH975" s="1244"/>
      <c r="CI975" s="1244"/>
      <c r="CJ975" s="1244"/>
      <c r="CK975" s="1244"/>
      <c r="CL975" s="1244"/>
      <c r="CM975" s="1244"/>
      <c r="CN975" s="1244"/>
      <c r="CO975" s="1244"/>
      <c r="CP975" s="1244"/>
      <c r="CQ975" s="1244"/>
      <c r="CR975" s="1244"/>
      <c r="CS975" s="1244"/>
      <c r="CT975" s="1244"/>
      <c r="CU975" s="1244"/>
      <c r="CV975" s="1244"/>
      <c r="CW975" s="1244"/>
      <c r="CX975" s="1244"/>
      <c r="CY975" s="1244"/>
      <c r="CZ975" s="1244"/>
      <c r="DA975" s="1244"/>
      <c r="DB975" s="1244"/>
      <c r="DC975" s="1244"/>
      <c r="DD975" s="1244"/>
      <c r="DE975" s="1244"/>
      <c r="DF975" s="1244"/>
      <c r="DG975" s="1244"/>
      <c r="DH975" s="1244"/>
      <c r="DI975" s="1244"/>
      <c r="DJ975" s="1244"/>
      <c r="DK975" s="1244"/>
      <c r="DL975" s="1244"/>
      <c r="DM975" s="1244"/>
      <c r="DN975" s="1244"/>
    </row>
    <row r="976" spans="1:118" s="612" customFormat="1">
      <c r="A976" s="613"/>
      <c r="B976" s="1243"/>
      <c r="C976" s="613"/>
      <c r="P976" s="1230"/>
      <c r="AJ976" s="1244"/>
      <c r="AK976" s="1244"/>
      <c r="AL976" s="1244"/>
      <c r="AM976" s="1244"/>
      <c r="AN976" s="1244"/>
      <c r="AO976" s="1244"/>
      <c r="AP976" s="1244"/>
      <c r="AQ976" s="1244"/>
      <c r="AR976" s="1244"/>
      <c r="AS976" s="1244"/>
      <c r="AT976" s="1244"/>
      <c r="AU976" s="1244"/>
      <c r="AV976" s="1244"/>
      <c r="AW976" s="1244"/>
      <c r="AX976" s="1244"/>
      <c r="AY976" s="1244"/>
      <c r="AZ976" s="1244"/>
      <c r="BA976" s="1244"/>
      <c r="BB976" s="1244"/>
      <c r="BC976" s="1244"/>
      <c r="BD976" s="1244"/>
      <c r="BE976" s="1244"/>
      <c r="BF976" s="1244"/>
      <c r="BG976" s="1244"/>
      <c r="BH976" s="1244"/>
      <c r="BI976" s="1244"/>
      <c r="BJ976" s="1244"/>
      <c r="BK976" s="1244"/>
      <c r="BL976" s="1244"/>
      <c r="BM976" s="1244"/>
      <c r="BN976" s="1244"/>
      <c r="BO976" s="1244"/>
      <c r="BP976" s="1244"/>
      <c r="BQ976" s="1244"/>
      <c r="BR976" s="1244"/>
      <c r="BS976" s="1244"/>
      <c r="BT976" s="1244"/>
      <c r="BU976" s="1244"/>
      <c r="BV976" s="1244"/>
      <c r="BW976" s="1244"/>
      <c r="BX976" s="1244"/>
      <c r="BY976" s="1244"/>
      <c r="BZ976" s="1244"/>
      <c r="CA976" s="1244"/>
      <c r="CB976" s="1244"/>
      <c r="CC976" s="1244"/>
      <c r="CD976" s="1244"/>
      <c r="CE976" s="1244"/>
      <c r="CF976" s="1244"/>
      <c r="CG976" s="1244"/>
      <c r="CH976" s="1244"/>
      <c r="CI976" s="1244"/>
      <c r="CJ976" s="1244"/>
      <c r="CK976" s="1244"/>
      <c r="CL976" s="1244"/>
      <c r="CM976" s="1244"/>
      <c r="CN976" s="1244"/>
      <c r="CO976" s="1244"/>
      <c r="CP976" s="1244"/>
      <c r="CQ976" s="1244"/>
      <c r="CR976" s="1244"/>
      <c r="CS976" s="1244"/>
      <c r="CT976" s="1244"/>
      <c r="CU976" s="1244"/>
      <c r="CV976" s="1244"/>
      <c r="CW976" s="1244"/>
      <c r="CX976" s="1244"/>
      <c r="CY976" s="1244"/>
      <c r="CZ976" s="1244"/>
      <c r="DA976" s="1244"/>
      <c r="DB976" s="1244"/>
      <c r="DC976" s="1244"/>
      <c r="DD976" s="1244"/>
      <c r="DE976" s="1244"/>
      <c r="DF976" s="1244"/>
      <c r="DG976" s="1244"/>
      <c r="DH976" s="1244"/>
      <c r="DI976" s="1244"/>
      <c r="DJ976" s="1244"/>
      <c r="DK976" s="1244"/>
      <c r="DL976" s="1244"/>
      <c r="DM976" s="1244"/>
      <c r="DN976" s="1244"/>
    </row>
    <row r="977" spans="1:118" s="612" customFormat="1">
      <c r="A977" s="613"/>
      <c r="B977" s="1243"/>
      <c r="C977" s="613"/>
      <c r="P977" s="1230"/>
      <c r="AJ977" s="1244"/>
      <c r="AK977" s="1244"/>
      <c r="AL977" s="1244"/>
      <c r="AM977" s="1244"/>
      <c r="AN977" s="1244"/>
      <c r="AO977" s="1244"/>
      <c r="AP977" s="1244"/>
      <c r="AQ977" s="1244"/>
      <c r="AR977" s="1244"/>
      <c r="AS977" s="1244"/>
      <c r="AT977" s="1244"/>
      <c r="AU977" s="1244"/>
      <c r="AV977" s="1244"/>
      <c r="AW977" s="1244"/>
      <c r="AX977" s="1244"/>
      <c r="AY977" s="1244"/>
      <c r="AZ977" s="1244"/>
      <c r="BA977" s="1244"/>
      <c r="BB977" s="1244"/>
      <c r="BC977" s="1244"/>
      <c r="BD977" s="1244"/>
      <c r="BE977" s="1244"/>
      <c r="BF977" s="1244"/>
      <c r="BG977" s="1244"/>
      <c r="BH977" s="1244"/>
      <c r="BI977" s="1244"/>
      <c r="BJ977" s="1244"/>
      <c r="BK977" s="1244"/>
      <c r="BL977" s="1244"/>
      <c r="BM977" s="1244"/>
      <c r="BN977" s="1244"/>
      <c r="BO977" s="1244"/>
      <c r="BP977" s="1244"/>
      <c r="BQ977" s="1244"/>
      <c r="BR977" s="1244"/>
      <c r="BS977" s="1244"/>
      <c r="BT977" s="1244"/>
      <c r="BU977" s="1244"/>
      <c r="BV977" s="1244"/>
      <c r="BW977" s="1244"/>
      <c r="BX977" s="1244"/>
      <c r="BY977" s="1244"/>
      <c r="BZ977" s="1244"/>
      <c r="CA977" s="1244"/>
      <c r="CB977" s="1244"/>
      <c r="CC977" s="1244"/>
      <c r="CD977" s="1244"/>
      <c r="CE977" s="1244"/>
      <c r="CF977" s="1244"/>
      <c r="CG977" s="1244"/>
      <c r="CH977" s="1244"/>
      <c r="CI977" s="1244"/>
      <c r="CJ977" s="1244"/>
      <c r="CK977" s="1244"/>
      <c r="CL977" s="1244"/>
      <c r="CM977" s="1244"/>
      <c r="CN977" s="1244"/>
      <c r="CO977" s="1244"/>
      <c r="CP977" s="1244"/>
      <c r="CQ977" s="1244"/>
      <c r="CR977" s="1244"/>
      <c r="CS977" s="1244"/>
      <c r="CT977" s="1244"/>
      <c r="CU977" s="1244"/>
      <c r="CV977" s="1244"/>
      <c r="CW977" s="1244"/>
      <c r="CX977" s="1244"/>
      <c r="CY977" s="1244"/>
      <c r="CZ977" s="1244"/>
      <c r="DA977" s="1244"/>
      <c r="DB977" s="1244"/>
      <c r="DC977" s="1244"/>
      <c r="DD977" s="1244"/>
      <c r="DE977" s="1244"/>
      <c r="DF977" s="1244"/>
      <c r="DG977" s="1244"/>
      <c r="DH977" s="1244"/>
      <c r="DI977" s="1244"/>
      <c r="DJ977" s="1244"/>
      <c r="DK977" s="1244"/>
      <c r="DL977" s="1244"/>
      <c r="DM977" s="1244"/>
      <c r="DN977" s="1244"/>
    </row>
    <row r="978" spans="1:118" s="612" customFormat="1">
      <c r="A978" s="613"/>
      <c r="B978" s="1243"/>
      <c r="C978" s="613"/>
      <c r="P978" s="1230"/>
      <c r="AJ978" s="1244"/>
      <c r="AK978" s="1244"/>
      <c r="AL978" s="1244"/>
      <c r="AM978" s="1244"/>
      <c r="AN978" s="1244"/>
      <c r="AO978" s="1244"/>
      <c r="AP978" s="1244"/>
      <c r="AQ978" s="1244"/>
      <c r="AR978" s="1244"/>
      <c r="AS978" s="1244"/>
      <c r="AT978" s="1244"/>
      <c r="AU978" s="1244"/>
      <c r="AV978" s="1244"/>
      <c r="AW978" s="1244"/>
      <c r="AX978" s="1244"/>
      <c r="AY978" s="1244"/>
      <c r="AZ978" s="1244"/>
      <c r="BA978" s="1244"/>
      <c r="BB978" s="1244"/>
      <c r="BC978" s="1244"/>
      <c r="BD978" s="1244"/>
      <c r="BE978" s="1244"/>
      <c r="BF978" s="1244"/>
      <c r="BG978" s="1244"/>
      <c r="BH978" s="1244"/>
      <c r="BI978" s="1244"/>
      <c r="BJ978" s="1244"/>
      <c r="BK978" s="1244"/>
      <c r="BL978" s="1244"/>
      <c r="BM978" s="1244"/>
      <c r="BN978" s="1244"/>
      <c r="BO978" s="1244"/>
      <c r="BP978" s="1244"/>
      <c r="BQ978" s="1244"/>
      <c r="BR978" s="1244"/>
      <c r="BS978" s="1244"/>
      <c r="BT978" s="1244"/>
      <c r="BU978" s="1244"/>
      <c r="BV978" s="1244"/>
      <c r="BW978" s="1244"/>
      <c r="BX978" s="1244"/>
      <c r="BY978" s="1244"/>
      <c r="BZ978" s="1244"/>
      <c r="CA978" s="1244"/>
      <c r="CB978" s="1244"/>
      <c r="CC978" s="1244"/>
      <c r="CD978" s="1244"/>
      <c r="CE978" s="1244"/>
      <c r="CF978" s="1244"/>
      <c r="CG978" s="1244"/>
      <c r="CH978" s="1244"/>
      <c r="CI978" s="1244"/>
      <c r="CJ978" s="1244"/>
      <c r="CK978" s="1244"/>
      <c r="CL978" s="1244"/>
      <c r="CM978" s="1244"/>
      <c r="CN978" s="1244"/>
      <c r="CO978" s="1244"/>
      <c r="CP978" s="1244"/>
      <c r="CQ978" s="1244"/>
      <c r="CR978" s="1244"/>
      <c r="CS978" s="1244"/>
      <c r="CT978" s="1244"/>
      <c r="CU978" s="1244"/>
      <c r="CV978" s="1244"/>
      <c r="CW978" s="1244"/>
      <c r="CX978" s="1244"/>
      <c r="CY978" s="1244"/>
      <c r="CZ978" s="1244"/>
      <c r="DA978" s="1244"/>
      <c r="DB978" s="1244"/>
      <c r="DC978" s="1244"/>
      <c r="DD978" s="1244"/>
      <c r="DE978" s="1244"/>
      <c r="DF978" s="1244"/>
      <c r="DG978" s="1244"/>
      <c r="DH978" s="1244"/>
      <c r="DI978" s="1244"/>
      <c r="DJ978" s="1244"/>
      <c r="DK978" s="1244"/>
      <c r="DL978" s="1244"/>
      <c r="DM978" s="1244"/>
      <c r="DN978" s="1244"/>
    </row>
    <row r="979" spans="1:118" s="612" customFormat="1">
      <c r="A979" s="613"/>
      <c r="B979" s="1243"/>
      <c r="C979" s="613"/>
      <c r="P979" s="1230"/>
      <c r="AJ979" s="1244"/>
      <c r="AK979" s="1244"/>
      <c r="AL979" s="1244"/>
      <c r="AM979" s="1244"/>
      <c r="AN979" s="1244"/>
      <c r="AO979" s="1244"/>
      <c r="AP979" s="1244"/>
      <c r="AQ979" s="1244"/>
      <c r="AR979" s="1244"/>
      <c r="AS979" s="1244"/>
      <c r="AT979" s="1244"/>
      <c r="AU979" s="1244"/>
      <c r="AV979" s="1244"/>
      <c r="AW979" s="1244"/>
      <c r="AX979" s="1244"/>
      <c r="AY979" s="1244"/>
      <c r="AZ979" s="1244"/>
      <c r="BA979" s="1244"/>
      <c r="BB979" s="1244"/>
      <c r="BC979" s="1244"/>
      <c r="BD979" s="1244"/>
      <c r="BE979" s="1244"/>
      <c r="BF979" s="1244"/>
      <c r="BG979" s="1244"/>
      <c r="BH979" s="1244"/>
      <c r="BI979" s="1244"/>
      <c r="BJ979" s="1244"/>
      <c r="BK979" s="1244"/>
      <c r="BL979" s="1244"/>
      <c r="BM979" s="1244"/>
      <c r="BN979" s="1244"/>
      <c r="BO979" s="1244"/>
      <c r="BP979" s="1244"/>
      <c r="BQ979" s="1244"/>
      <c r="BR979" s="1244"/>
      <c r="BS979" s="1244"/>
      <c r="BT979" s="1244"/>
      <c r="BU979" s="1244"/>
      <c r="BV979" s="1244"/>
      <c r="BW979" s="1244"/>
      <c r="BX979" s="1244"/>
      <c r="BY979" s="1244"/>
      <c r="BZ979" s="1244"/>
      <c r="CA979" s="1244"/>
      <c r="CB979" s="1244"/>
      <c r="CC979" s="1244"/>
      <c r="CD979" s="1244"/>
      <c r="CE979" s="1244"/>
      <c r="CF979" s="1244"/>
      <c r="CG979" s="1244"/>
      <c r="CH979" s="1244"/>
      <c r="CI979" s="1244"/>
      <c r="CJ979" s="1244"/>
      <c r="CK979" s="1244"/>
      <c r="CL979" s="1244"/>
      <c r="CM979" s="1244"/>
      <c r="CN979" s="1244"/>
      <c r="CO979" s="1244"/>
      <c r="CP979" s="1244"/>
      <c r="CQ979" s="1244"/>
      <c r="CR979" s="1244"/>
      <c r="CS979" s="1244"/>
      <c r="CT979" s="1244"/>
      <c r="CU979" s="1244"/>
      <c r="CV979" s="1244"/>
      <c r="CW979" s="1244"/>
      <c r="CX979" s="1244"/>
      <c r="CY979" s="1244"/>
      <c r="CZ979" s="1244"/>
      <c r="DA979" s="1244"/>
      <c r="DB979" s="1244"/>
      <c r="DC979" s="1244"/>
      <c r="DD979" s="1244"/>
      <c r="DE979" s="1244"/>
      <c r="DF979" s="1244"/>
      <c r="DG979" s="1244"/>
      <c r="DH979" s="1244"/>
      <c r="DI979" s="1244"/>
      <c r="DJ979" s="1244"/>
      <c r="DK979" s="1244"/>
      <c r="DL979" s="1244"/>
      <c r="DM979" s="1244"/>
      <c r="DN979" s="1244"/>
    </row>
    <row r="980" spans="1:118" s="612" customFormat="1">
      <c r="A980" s="613"/>
      <c r="B980" s="1243"/>
      <c r="C980" s="613"/>
      <c r="P980" s="1230"/>
      <c r="AJ980" s="1244"/>
      <c r="AK980" s="1244"/>
      <c r="AL980" s="1244"/>
      <c r="AM980" s="1244"/>
      <c r="AN980" s="1244"/>
      <c r="AO980" s="1244"/>
      <c r="AP980" s="1244"/>
      <c r="AQ980" s="1244"/>
      <c r="AR980" s="1244"/>
      <c r="AS980" s="1244"/>
      <c r="AT980" s="1244"/>
      <c r="AU980" s="1244"/>
      <c r="AV980" s="1244"/>
      <c r="AW980" s="1244"/>
      <c r="AX980" s="1244"/>
      <c r="AY980" s="1244"/>
      <c r="AZ980" s="1244"/>
      <c r="BA980" s="1244"/>
      <c r="BB980" s="1244"/>
      <c r="BC980" s="1244"/>
      <c r="BD980" s="1244"/>
      <c r="BE980" s="1244"/>
      <c r="BF980" s="1244"/>
      <c r="BG980" s="1244"/>
      <c r="BH980" s="1244"/>
      <c r="BI980" s="1244"/>
      <c r="BJ980" s="1244"/>
      <c r="BK980" s="1244"/>
      <c r="BL980" s="1244"/>
      <c r="BM980" s="1244"/>
      <c r="BN980" s="1244"/>
      <c r="BO980" s="1244"/>
      <c r="BP980" s="1244"/>
      <c r="BQ980" s="1244"/>
      <c r="BR980" s="1244"/>
      <c r="BS980" s="1244"/>
      <c r="BT980" s="1244"/>
      <c r="BU980" s="1244"/>
      <c r="BV980" s="1244"/>
      <c r="BW980" s="1244"/>
      <c r="BX980" s="1244"/>
      <c r="BY980" s="1244"/>
      <c r="BZ980" s="1244"/>
      <c r="CA980" s="1244"/>
      <c r="CB980" s="1244"/>
      <c r="CC980" s="1244"/>
      <c r="CD980" s="1244"/>
      <c r="CE980" s="1244"/>
      <c r="CF980" s="1244"/>
      <c r="CG980" s="1244"/>
      <c r="CH980" s="1244"/>
      <c r="CI980" s="1244"/>
      <c r="CJ980" s="1244"/>
      <c r="CK980" s="1244"/>
      <c r="CL980" s="1244"/>
      <c r="CM980" s="1244"/>
      <c r="CN980" s="1244"/>
      <c r="CO980" s="1244"/>
      <c r="CP980" s="1244"/>
      <c r="CQ980" s="1244"/>
      <c r="CR980" s="1244"/>
      <c r="CS980" s="1244"/>
      <c r="CT980" s="1244"/>
      <c r="CU980" s="1244"/>
      <c r="CV980" s="1244"/>
      <c r="CW980" s="1244"/>
      <c r="CX980" s="1244"/>
      <c r="CY980" s="1244"/>
      <c r="CZ980" s="1244"/>
      <c r="DA980" s="1244"/>
      <c r="DB980" s="1244"/>
      <c r="DC980" s="1244"/>
      <c r="DD980" s="1244"/>
      <c r="DE980" s="1244"/>
      <c r="DF980" s="1244"/>
      <c r="DG980" s="1244"/>
      <c r="DH980" s="1244"/>
      <c r="DI980" s="1244"/>
      <c r="DJ980" s="1244"/>
      <c r="DK980" s="1244"/>
      <c r="DL980" s="1244"/>
      <c r="DM980" s="1244"/>
      <c r="DN980" s="1244"/>
    </row>
    <row r="981" spans="1:118" s="612" customFormat="1">
      <c r="A981" s="613"/>
      <c r="B981" s="1243"/>
      <c r="C981" s="613"/>
      <c r="P981" s="1230"/>
      <c r="AJ981" s="1244"/>
      <c r="AK981" s="1244"/>
      <c r="AL981" s="1244"/>
      <c r="AM981" s="1244"/>
      <c r="AN981" s="1244"/>
      <c r="AO981" s="1244"/>
      <c r="AP981" s="1244"/>
      <c r="AQ981" s="1244"/>
      <c r="AR981" s="1244"/>
      <c r="AS981" s="1244"/>
      <c r="AT981" s="1244"/>
      <c r="AU981" s="1244"/>
      <c r="AV981" s="1244"/>
      <c r="AW981" s="1244"/>
      <c r="AX981" s="1244"/>
      <c r="AY981" s="1244"/>
      <c r="AZ981" s="1244"/>
      <c r="BA981" s="1244"/>
      <c r="BB981" s="1244"/>
      <c r="BC981" s="1244"/>
      <c r="BD981" s="1244"/>
      <c r="BE981" s="1244"/>
      <c r="BF981" s="1244"/>
      <c r="BG981" s="1244"/>
      <c r="BH981" s="1244"/>
      <c r="BI981" s="1244"/>
      <c r="BJ981" s="1244"/>
      <c r="BK981" s="1244"/>
      <c r="BL981" s="1244"/>
      <c r="BM981" s="1244"/>
      <c r="BN981" s="1244"/>
      <c r="BO981" s="1244"/>
      <c r="BP981" s="1244"/>
      <c r="BQ981" s="1244"/>
      <c r="BR981" s="1244"/>
      <c r="BS981" s="1244"/>
      <c r="BT981" s="1244"/>
      <c r="BU981" s="1244"/>
      <c r="BV981" s="1244"/>
      <c r="BW981" s="1244"/>
      <c r="BX981" s="1244"/>
      <c r="BY981" s="1244"/>
      <c r="BZ981" s="1244"/>
      <c r="CA981" s="1244"/>
      <c r="CB981" s="1244"/>
      <c r="CC981" s="1244"/>
      <c r="CD981" s="1244"/>
      <c r="CE981" s="1244"/>
      <c r="CF981" s="1244"/>
      <c r="CG981" s="1244"/>
      <c r="CH981" s="1244"/>
      <c r="CI981" s="1244"/>
      <c r="CJ981" s="1244"/>
      <c r="CK981" s="1244"/>
      <c r="CL981" s="1244"/>
      <c r="CM981" s="1244"/>
      <c r="CN981" s="1244"/>
      <c r="CO981" s="1244"/>
      <c r="CP981" s="1244"/>
      <c r="CQ981" s="1244"/>
      <c r="CR981" s="1244"/>
      <c r="CS981" s="1244"/>
      <c r="CT981" s="1244"/>
      <c r="CU981" s="1244"/>
      <c r="CV981" s="1244"/>
      <c r="CW981" s="1244"/>
      <c r="CX981" s="1244"/>
      <c r="CY981" s="1244"/>
      <c r="CZ981" s="1244"/>
      <c r="DA981" s="1244"/>
      <c r="DB981" s="1244"/>
      <c r="DC981" s="1244"/>
      <c r="DD981" s="1244"/>
      <c r="DE981" s="1244"/>
      <c r="DF981" s="1244"/>
      <c r="DG981" s="1244"/>
      <c r="DH981" s="1244"/>
      <c r="DI981" s="1244"/>
      <c r="DJ981" s="1244"/>
      <c r="DK981" s="1244"/>
      <c r="DL981" s="1244"/>
      <c r="DM981" s="1244"/>
      <c r="DN981" s="1244"/>
    </row>
    <row r="982" spans="1:118" s="612" customFormat="1">
      <c r="A982" s="613"/>
      <c r="B982" s="1243"/>
      <c r="C982" s="613"/>
      <c r="P982" s="1230"/>
      <c r="AJ982" s="1244"/>
      <c r="AK982" s="1244"/>
      <c r="AL982" s="1244"/>
      <c r="AM982" s="1244"/>
      <c r="AN982" s="1244"/>
      <c r="AO982" s="1244"/>
      <c r="AP982" s="1244"/>
      <c r="AQ982" s="1244"/>
      <c r="AR982" s="1244"/>
      <c r="AS982" s="1244"/>
      <c r="AT982" s="1244"/>
      <c r="AU982" s="1244"/>
      <c r="AV982" s="1244"/>
      <c r="AW982" s="1244"/>
      <c r="AX982" s="1244"/>
      <c r="AY982" s="1244"/>
      <c r="AZ982" s="1244"/>
      <c r="BA982" s="1244"/>
      <c r="BB982" s="1244"/>
      <c r="BC982" s="1244"/>
      <c r="BD982" s="1244"/>
      <c r="BE982" s="1244"/>
      <c r="BF982" s="1244"/>
      <c r="BG982" s="1244"/>
      <c r="BH982" s="1244"/>
      <c r="BI982" s="1244"/>
      <c r="BJ982" s="1244"/>
      <c r="BK982" s="1244"/>
      <c r="BL982" s="1244"/>
      <c r="BM982" s="1244"/>
      <c r="BN982" s="1244"/>
      <c r="BO982" s="1244"/>
      <c r="BP982" s="1244"/>
      <c r="BQ982" s="1244"/>
      <c r="BR982" s="1244"/>
      <c r="BS982" s="1244"/>
      <c r="BT982" s="1244"/>
      <c r="BU982" s="1244"/>
      <c r="BV982" s="1244"/>
      <c r="BW982" s="1244"/>
      <c r="BX982" s="1244"/>
      <c r="BY982" s="1244"/>
      <c r="BZ982" s="1244"/>
      <c r="CA982" s="1244"/>
      <c r="CB982" s="1244"/>
      <c r="CC982" s="1244"/>
      <c r="CD982" s="1244"/>
      <c r="CE982" s="1244"/>
      <c r="CF982" s="1244"/>
      <c r="CG982" s="1244"/>
      <c r="CH982" s="1244"/>
      <c r="CI982" s="1244"/>
      <c r="CJ982" s="1244"/>
      <c r="CK982" s="1244"/>
      <c r="CL982" s="1244"/>
      <c r="CM982" s="1244"/>
      <c r="CN982" s="1244"/>
      <c r="CO982" s="1244"/>
      <c r="CP982" s="1244"/>
      <c r="CQ982" s="1244"/>
      <c r="CR982" s="1244"/>
      <c r="CS982" s="1244"/>
      <c r="CT982" s="1244"/>
      <c r="CU982" s="1244"/>
      <c r="CV982" s="1244"/>
      <c r="CW982" s="1244"/>
      <c r="CX982" s="1244"/>
      <c r="CY982" s="1244"/>
      <c r="CZ982" s="1244"/>
      <c r="DA982" s="1244"/>
      <c r="DB982" s="1244"/>
      <c r="DC982" s="1244"/>
      <c r="DD982" s="1244"/>
      <c r="DE982" s="1244"/>
      <c r="DF982" s="1244"/>
      <c r="DG982" s="1244"/>
      <c r="DH982" s="1244"/>
      <c r="DI982" s="1244"/>
      <c r="DJ982" s="1244"/>
      <c r="DK982" s="1244"/>
      <c r="DL982" s="1244"/>
      <c r="DM982" s="1244"/>
      <c r="DN982" s="1244"/>
    </row>
    <row r="983" spans="1:118" s="612" customFormat="1">
      <c r="A983" s="613"/>
      <c r="B983" s="1243"/>
      <c r="C983" s="613"/>
      <c r="P983" s="1230"/>
      <c r="AJ983" s="1244"/>
      <c r="AK983" s="1244"/>
      <c r="AL983" s="1244"/>
      <c r="AM983" s="1244"/>
      <c r="AN983" s="1244"/>
      <c r="AO983" s="1244"/>
      <c r="AP983" s="1244"/>
      <c r="AQ983" s="1244"/>
      <c r="AR983" s="1244"/>
      <c r="AS983" s="1244"/>
      <c r="AT983" s="1244"/>
      <c r="AU983" s="1244"/>
      <c r="AV983" s="1244"/>
      <c r="AW983" s="1244"/>
      <c r="AX983" s="1244"/>
      <c r="AY983" s="1244"/>
      <c r="AZ983" s="1244"/>
      <c r="BA983" s="1244"/>
      <c r="BB983" s="1244"/>
      <c r="BC983" s="1244"/>
      <c r="BD983" s="1244"/>
      <c r="BE983" s="1244"/>
      <c r="BF983" s="1244"/>
      <c r="BG983" s="1244"/>
      <c r="BH983" s="1244"/>
      <c r="BI983" s="1244"/>
      <c r="BJ983" s="1244"/>
      <c r="BK983" s="1244"/>
      <c r="BL983" s="1244"/>
      <c r="BM983" s="1244"/>
      <c r="BN983" s="1244"/>
      <c r="BO983" s="1244"/>
      <c r="BP983" s="1244"/>
      <c r="BQ983" s="1244"/>
      <c r="BR983" s="1244"/>
      <c r="BS983" s="1244"/>
      <c r="BT983" s="1244"/>
      <c r="BU983" s="1244"/>
      <c r="BV983" s="1244"/>
      <c r="BW983" s="1244"/>
      <c r="BX983" s="1244"/>
      <c r="BY983" s="1244"/>
      <c r="BZ983" s="1244"/>
      <c r="CA983" s="1244"/>
      <c r="CB983" s="1244"/>
      <c r="CC983" s="1244"/>
      <c r="CD983" s="1244"/>
      <c r="CE983" s="1244"/>
      <c r="CF983" s="1244"/>
      <c r="CG983" s="1244"/>
      <c r="CH983" s="1244"/>
      <c r="CI983" s="1244"/>
      <c r="CJ983" s="1244"/>
      <c r="CK983" s="1244"/>
      <c r="CL983" s="1244"/>
      <c r="CM983" s="1244"/>
      <c r="CN983" s="1244"/>
      <c r="CO983" s="1244"/>
      <c r="CP983" s="1244"/>
      <c r="CQ983" s="1244"/>
      <c r="CR983" s="1244"/>
      <c r="CS983" s="1244"/>
      <c r="CT983" s="1244"/>
      <c r="CU983" s="1244"/>
      <c r="CV983" s="1244"/>
      <c r="CW983" s="1244"/>
      <c r="CX983" s="1244"/>
      <c r="CY983" s="1244"/>
      <c r="CZ983" s="1244"/>
      <c r="DA983" s="1244"/>
      <c r="DB983" s="1244"/>
      <c r="DC983" s="1244"/>
      <c r="DD983" s="1244"/>
      <c r="DE983" s="1244"/>
      <c r="DF983" s="1244"/>
      <c r="DG983" s="1244"/>
      <c r="DH983" s="1244"/>
      <c r="DI983" s="1244"/>
      <c r="DJ983" s="1244"/>
      <c r="DK983" s="1244"/>
      <c r="DL983" s="1244"/>
      <c r="DM983" s="1244"/>
      <c r="DN983" s="1244"/>
    </row>
    <row r="984" spans="1:118" s="612" customFormat="1">
      <c r="A984" s="613"/>
      <c r="B984" s="1243"/>
      <c r="C984" s="613"/>
      <c r="P984" s="1230"/>
      <c r="AJ984" s="1244"/>
      <c r="AK984" s="1244"/>
      <c r="AL984" s="1244"/>
      <c r="AM984" s="1244"/>
      <c r="AN984" s="1244"/>
      <c r="AO984" s="1244"/>
      <c r="AP984" s="1244"/>
      <c r="AQ984" s="1244"/>
      <c r="AR984" s="1244"/>
      <c r="AS984" s="1244"/>
      <c r="AT984" s="1244"/>
      <c r="AU984" s="1244"/>
      <c r="AV984" s="1244"/>
      <c r="AW984" s="1244"/>
      <c r="AX984" s="1244"/>
      <c r="AY984" s="1244"/>
      <c r="AZ984" s="1244"/>
      <c r="BA984" s="1244"/>
      <c r="BB984" s="1244"/>
      <c r="BC984" s="1244"/>
      <c r="BD984" s="1244"/>
      <c r="BE984" s="1244"/>
      <c r="BF984" s="1244"/>
      <c r="BG984" s="1244"/>
      <c r="BH984" s="1244"/>
      <c r="BI984" s="1244"/>
      <c r="BJ984" s="1244"/>
      <c r="BK984" s="1244"/>
      <c r="BL984" s="1244"/>
      <c r="BM984" s="1244"/>
      <c r="BN984" s="1244"/>
      <c r="BO984" s="1244"/>
      <c r="BP984" s="1244"/>
      <c r="BQ984" s="1244"/>
      <c r="BR984" s="1244"/>
      <c r="BS984" s="1244"/>
      <c r="BT984" s="1244"/>
      <c r="BU984" s="1244"/>
      <c r="BV984" s="1244"/>
      <c r="BW984" s="1244"/>
      <c r="BX984" s="1244"/>
      <c r="BY984" s="1244"/>
      <c r="BZ984" s="1244"/>
      <c r="CA984" s="1244"/>
      <c r="CB984" s="1244"/>
      <c r="CC984" s="1244"/>
      <c r="CD984" s="1244"/>
      <c r="CE984" s="1244"/>
      <c r="CF984" s="1244"/>
      <c r="CG984" s="1244"/>
      <c r="CH984" s="1244"/>
      <c r="CI984" s="1244"/>
      <c r="CJ984" s="1244"/>
      <c r="CK984" s="1244"/>
      <c r="CL984" s="1244"/>
      <c r="CM984" s="1244"/>
      <c r="CN984" s="1244"/>
      <c r="CO984" s="1244"/>
      <c r="CP984" s="1244"/>
      <c r="CQ984" s="1244"/>
      <c r="CR984" s="1244"/>
      <c r="CS984" s="1244"/>
      <c r="CT984" s="1244"/>
      <c r="CU984" s="1244"/>
      <c r="CV984" s="1244"/>
      <c r="CW984" s="1244"/>
      <c r="CX984" s="1244"/>
      <c r="CY984" s="1244"/>
      <c r="CZ984" s="1244"/>
      <c r="DA984" s="1244"/>
      <c r="DB984" s="1244"/>
      <c r="DC984" s="1244"/>
      <c r="DD984" s="1244"/>
      <c r="DE984" s="1244"/>
      <c r="DF984" s="1244"/>
      <c r="DG984" s="1244"/>
      <c r="DH984" s="1244"/>
      <c r="DI984" s="1244"/>
      <c r="DJ984" s="1244"/>
      <c r="DK984" s="1244"/>
      <c r="DL984" s="1244"/>
      <c r="DM984" s="1244"/>
      <c r="DN984" s="1244"/>
    </row>
    <row r="985" spans="1:118" s="612" customFormat="1">
      <c r="A985" s="613"/>
      <c r="B985" s="1243"/>
      <c r="C985" s="613"/>
      <c r="P985" s="1230"/>
      <c r="AJ985" s="1244"/>
      <c r="AK985" s="1244"/>
      <c r="AL985" s="1244"/>
      <c r="AM985" s="1244"/>
      <c r="AN985" s="1244"/>
      <c r="AO985" s="1244"/>
      <c r="AP985" s="1244"/>
      <c r="AQ985" s="1244"/>
      <c r="AR985" s="1244"/>
      <c r="AS985" s="1244"/>
      <c r="AT985" s="1244"/>
      <c r="AU985" s="1244"/>
      <c r="AV985" s="1244"/>
      <c r="AW985" s="1244"/>
      <c r="AX985" s="1244"/>
      <c r="AY985" s="1244"/>
      <c r="AZ985" s="1244"/>
      <c r="BA985" s="1244"/>
      <c r="BB985" s="1244"/>
      <c r="BC985" s="1244"/>
      <c r="BD985" s="1244"/>
      <c r="BE985" s="1244"/>
      <c r="BF985" s="1244"/>
      <c r="BG985" s="1244"/>
      <c r="BH985" s="1244"/>
      <c r="BI985" s="1244"/>
      <c r="BJ985" s="1244"/>
      <c r="BK985" s="1244"/>
      <c r="BL985" s="1244"/>
      <c r="BM985" s="1244"/>
      <c r="BN985" s="1244"/>
      <c r="BO985" s="1244"/>
      <c r="BP985" s="1244"/>
      <c r="BQ985" s="1244"/>
      <c r="BR985" s="1244"/>
      <c r="BS985" s="1244"/>
      <c r="BT985" s="1244"/>
      <c r="BU985" s="1244"/>
      <c r="BV985" s="1244"/>
      <c r="BW985" s="1244"/>
      <c r="BX985" s="1244"/>
      <c r="BY985" s="1244"/>
      <c r="BZ985" s="1244"/>
      <c r="CA985" s="1244"/>
      <c r="CB985" s="1244"/>
      <c r="CC985" s="1244"/>
      <c r="CD985" s="1244"/>
      <c r="CE985" s="1244"/>
      <c r="CF985" s="1244"/>
      <c r="CG985" s="1244"/>
      <c r="CH985" s="1244"/>
      <c r="CI985" s="1244"/>
      <c r="CJ985" s="1244"/>
      <c r="CK985" s="1244"/>
      <c r="CL985" s="1244"/>
      <c r="CM985" s="1244"/>
      <c r="CN985" s="1244"/>
      <c r="CO985" s="1244"/>
      <c r="CP985" s="1244"/>
      <c r="CQ985" s="1244"/>
      <c r="CR985" s="1244"/>
      <c r="CS985" s="1244"/>
      <c r="CT985" s="1244"/>
      <c r="CU985" s="1244"/>
      <c r="CV985" s="1244"/>
      <c r="CW985" s="1244"/>
      <c r="CX985" s="1244"/>
      <c r="CY985" s="1244"/>
      <c r="CZ985" s="1244"/>
      <c r="DA985" s="1244"/>
      <c r="DB985" s="1244"/>
      <c r="DC985" s="1244"/>
      <c r="DD985" s="1244"/>
      <c r="DE985" s="1244"/>
      <c r="DF985" s="1244"/>
      <c r="DG985" s="1244"/>
      <c r="DH985" s="1244"/>
      <c r="DI985" s="1244"/>
      <c r="DJ985" s="1244"/>
      <c r="DK985" s="1244"/>
      <c r="DL985" s="1244"/>
      <c r="DM985" s="1244"/>
      <c r="DN985" s="1244"/>
    </row>
    <row r="986" spans="1:118" s="612" customFormat="1">
      <c r="A986" s="613"/>
      <c r="B986" s="1243"/>
      <c r="C986" s="613"/>
      <c r="P986" s="1230"/>
      <c r="AJ986" s="1244"/>
      <c r="AK986" s="1244"/>
      <c r="AL986" s="1244"/>
      <c r="AM986" s="1244"/>
      <c r="AN986" s="1244"/>
      <c r="AO986" s="1244"/>
      <c r="AP986" s="1244"/>
      <c r="AQ986" s="1244"/>
      <c r="AR986" s="1244"/>
      <c r="AS986" s="1244"/>
      <c r="AT986" s="1244"/>
      <c r="AU986" s="1244"/>
      <c r="AV986" s="1244"/>
      <c r="AW986" s="1244"/>
      <c r="AX986" s="1244"/>
      <c r="AY986" s="1244"/>
      <c r="AZ986" s="1244"/>
      <c r="BA986" s="1244"/>
      <c r="BB986" s="1244"/>
      <c r="BC986" s="1244"/>
      <c r="BD986" s="1244"/>
      <c r="BE986" s="1244"/>
      <c r="BF986" s="1244"/>
      <c r="BG986" s="1244"/>
      <c r="BH986" s="1244"/>
      <c r="BI986" s="1244"/>
      <c r="BJ986" s="1244"/>
      <c r="BK986" s="1244"/>
      <c r="BL986" s="1244"/>
      <c r="BM986" s="1244"/>
      <c r="BN986" s="1244"/>
      <c r="BO986" s="1244"/>
      <c r="BP986" s="1244"/>
      <c r="BQ986" s="1244"/>
      <c r="BR986" s="1244"/>
      <c r="BS986" s="1244"/>
      <c r="BT986" s="1244"/>
      <c r="BU986" s="1244"/>
      <c r="BV986" s="1244"/>
      <c r="BW986" s="1244"/>
      <c r="BX986" s="1244"/>
      <c r="BY986" s="1244"/>
      <c r="BZ986" s="1244"/>
      <c r="CA986" s="1244"/>
      <c r="CB986" s="1244"/>
      <c r="CC986" s="1244"/>
      <c r="CD986" s="1244"/>
      <c r="CE986" s="1244"/>
      <c r="CF986" s="1244"/>
      <c r="CG986" s="1244"/>
      <c r="CH986" s="1244"/>
      <c r="CI986" s="1244"/>
      <c r="CJ986" s="1244"/>
      <c r="CK986" s="1244"/>
      <c r="CL986" s="1244"/>
      <c r="CM986" s="1244"/>
      <c r="CN986" s="1244"/>
      <c r="CO986" s="1244"/>
      <c r="CP986" s="1244"/>
      <c r="CQ986" s="1244"/>
      <c r="CR986" s="1244"/>
      <c r="CS986" s="1244"/>
      <c r="CT986" s="1244"/>
      <c r="CU986" s="1244"/>
      <c r="CV986" s="1244"/>
      <c r="CW986" s="1244"/>
      <c r="CX986" s="1244"/>
      <c r="CY986" s="1244"/>
      <c r="CZ986" s="1244"/>
      <c r="DA986" s="1244"/>
      <c r="DB986" s="1244"/>
      <c r="DC986" s="1244"/>
      <c r="DD986" s="1244"/>
      <c r="DE986" s="1244"/>
      <c r="DF986" s="1244"/>
      <c r="DG986" s="1244"/>
      <c r="DH986" s="1244"/>
      <c r="DI986" s="1244"/>
      <c r="DJ986" s="1244"/>
      <c r="DK986" s="1244"/>
      <c r="DL986" s="1244"/>
      <c r="DM986" s="1244"/>
      <c r="DN986" s="1244"/>
    </row>
    <row r="987" spans="1:118" s="612" customFormat="1">
      <c r="A987" s="613"/>
      <c r="B987" s="1243"/>
      <c r="C987" s="613"/>
      <c r="P987" s="1230"/>
      <c r="AJ987" s="1244"/>
      <c r="AK987" s="1244"/>
      <c r="AL987" s="1244"/>
      <c r="AM987" s="1244"/>
      <c r="AN987" s="1244"/>
      <c r="AO987" s="1244"/>
      <c r="AP987" s="1244"/>
      <c r="AQ987" s="1244"/>
      <c r="AR987" s="1244"/>
      <c r="AS987" s="1244"/>
      <c r="AT987" s="1244"/>
      <c r="AU987" s="1244"/>
      <c r="AV987" s="1244"/>
      <c r="AW987" s="1244"/>
      <c r="AX987" s="1244"/>
      <c r="AY987" s="1244"/>
      <c r="AZ987" s="1244"/>
      <c r="BA987" s="1244"/>
      <c r="BB987" s="1244"/>
      <c r="BC987" s="1244"/>
      <c r="BD987" s="1244"/>
      <c r="BE987" s="1244"/>
      <c r="BF987" s="1244"/>
      <c r="BG987" s="1244"/>
      <c r="BH987" s="1244"/>
      <c r="BI987" s="1244"/>
      <c r="BJ987" s="1244"/>
      <c r="BK987" s="1244"/>
      <c r="BL987" s="1244"/>
      <c r="BM987" s="1244"/>
      <c r="BN987" s="1244"/>
      <c r="BO987" s="1244"/>
      <c r="BP987" s="1244"/>
      <c r="BQ987" s="1244"/>
      <c r="BR987" s="1244"/>
      <c r="BS987" s="1244"/>
      <c r="BT987" s="1244"/>
      <c r="BU987" s="1244"/>
      <c r="BV987" s="1244"/>
      <c r="BW987" s="1244"/>
      <c r="BX987" s="1244"/>
      <c r="BY987" s="1244"/>
      <c r="BZ987" s="1244"/>
      <c r="CA987" s="1244"/>
      <c r="CB987" s="1244"/>
      <c r="CC987" s="1244"/>
      <c r="CD987" s="1244"/>
      <c r="CE987" s="1244"/>
      <c r="CF987" s="1244"/>
      <c r="CG987" s="1244"/>
      <c r="CH987" s="1244"/>
      <c r="CI987" s="1244"/>
      <c r="CJ987" s="1244"/>
      <c r="CK987" s="1244"/>
      <c r="CL987" s="1244"/>
      <c r="CM987" s="1244"/>
      <c r="CN987" s="1244"/>
      <c r="CO987" s="1244"/>
      <c r="CP987" s="1244"/>
      <c r="CQ987" s="1244"/>
      <c r="CR987" s="1244"/>
      <c r="CS987" s="1244"/>
      <c r="CT987" s="1244"/>
      <c r="CU987" s="1244"/>
      <c r="CV987" s="1244"/>
      <c r="CW987" s="1244"/>
      <c r="CX987" s="1244"/>
      <c r="CY987" s="1244"/>
      <c r="CZ987" s="1244"/>
      <c r="DA987" s="1244"/>
      <c r="DB987" s="1244"/>
      <c r="DC987" s="1244"/>
      <c r="DD987" s="1244"/>
      <c r="DE987" s="1244"/>
      <c r="DF987" s="1244"/>
      <c r="DG987" s="1244"/>
      <c r="DH987" s="1244"/>
      <c r="DI987" s="1244"/>
      <c r="DJ987" s="1244"/>
      <c r="DK987" s="1244"/>
      <c r="DL987" s="1244"/>
      <c r="DM987" s="1244"/>
      <c r="DN987" s="1244"/>
    </row>
    <row r="988" spans="1:118" s="612" customFormat="1">
      <c r="A988" s="613"/>
      <c r="B988" s="1243"/>
      <c r="C988" s="613"/>
      <c r="P988" s="1230"/>
      <c r="AJ988" s="1244"/>
      <c r="AK988" s="1244"/>
      <c r="AL988" s="1244"/>
      <c r="AM988" s="1244"/>
      <c r="AN988" s="1244"/>
      <c r="AO988" s="1244"/>
      <c r="AP988" s="1244"/>
      <c r="AQ988" s="1244"/>
      <c r="AR988" s="1244"/>
      <c r="AS988" s="1244"/>
      <c r="AT988" s="1244"/>
      <c r="AU988" s="1244"/>
      <c r="AV988" s="1244"/>
      <c r="AW988" s="1244"/>
      <c r="AX988" s="1244"/>
      <c r="AY988" s="1244"/>
      <c r="AZ988" s="1244"/>
      <c r="BA988" s="1244"/>
      <c r="BB988" s="1244"/>
      <c r="BC988" s="1244"/>
      <c r="BD988" s="1244"/>
      <c r="BE988" s="1244"/>
      <c r="BF988" s="1244"/>
      <c r="BG988" s="1244"/>
      <c r="BH988" s="1244"/>
      <c r="BI988" s="1244"/>
      <c r="BJ988" s="1244"/>
      <c r="BK988" s="1244"/>
      <c r="BL988" s="1244"/>
      <c r="BM988" s="1244"/>
      <c r="BN988" s="1244"/>
      <c r="BO988" s="1244"/>
      <c r="BP988" s="1244"/>
      <c r="BQ988" s="1244"/>
      <c r="BR988" s="1244"/>
      <c r="BS988" s="1244"/>
      <c r="BT988" s="1244"/>
      <c r="BU988" s="1244"/>
      <c r="BV988" s="1244"/>
      <c r="BW988" s="1244"/>
      <c r="BX988" s="1244"/>
      <c r="BY988" s="1244"/>
      <c r="BZ988" s="1244"/>
      <c r="CA988" s="1244"/>
      <c r="CB988" s="1244"/>
      <c r="CC988" s="1244"/>
      <c r="CD988" s="1244"/>
      <c r="CE988" s="1244"/>
      <c r="CF988" s="1244"/>
      <c r="CG988" s="1244"/>
      <c r="CH988" s="1244"/>
      <c r="CI988" s="1244"/>
      <c r="CJ988" s="1244"/>
      <c r="CK988" s="1244"/>
      <c r="CL988" s="1244"/>
      <c r="CM988" s="1244"/>
      <c r="CN988" s="1244"/>
      <c r="CO988" s="1244"/>
      <c r="CP988" s="1244"/>
      <c r="CQ988" s="1244"/>
      <c r="CR988" s="1244"/>
      <c r="CS988" s="1244"/>
      <c r="CT988" s="1244"/>
      <c r="CU988" s="1244"/>
      <c r="CV988" s="1244"/>
      <c r="CW988" s="1244"/>
      <c r="CX988" s="1244"/>
      <c r="CY988" s="1244"/>
      <c r="CZ988" s="1244"/>
      <c r="DA988" s="1244"/>
      <c r="DB988" s="1244"/>
      <c r="DC988" s="1244"/>
      <c r="DD988" s="1244"/>
      <c r="DE988" s="1244"/>
      <c r="DF988" s="1244"/>
      <c r="DG988" s="1244"/>
      <c r="DH988" s="1244"/>
      <c r="DI988" s="1244"/>
      <c r="DJ988" s="1244"/>
      <c r="DK988" s="1244"/>
      <c r="DL988" s="1244"/>
      <c r="DM988" s="1244"/>
      <c r="DN988" s="1244"/>
    </row>
    <row r="989" spans="1:118" s="612" customFormat="1">
      <c r="A989" s="613"/>
      <c r="B989" s="1243"/>
      <c r="C989" s="613"/>
      <c r="P989" s="1230"/>
      <c r="AJ989" s="1244"/>
      <c r="AK989" s="1244"/>
      <c r="AL989" s="1244"/>
      <c r="AM989" s="1244"/>
      <c r="AN989" s="1244"/>
      <c r="AO989" s="1244"/>
      <c r="AP989" s="1244"/>
      <c r="AQ989" s="1244"/>
      <c r="AR989" s="1244"/>
      <c r="AS989" s="1244"/>
      <c r="AT989" s="1244"/>
      <c r="AU989" s="1244"/>
      <c r="AV989" s="1244"/>
      <c r="AW989" s="1244"/>
      <c r="AX989" s="1244"/>
      <c r="AY989" s="1244"/>
      <c r="AZ989" s="1244"/>
      <c r="BA989" s="1244"/>
      <c r="BB989" s="1244"/>
      <c r="BC989" s="1244"/>
      <c r="BD989" s="1244"/>
      <c r="BE989" s="1244"/>
      <c r="BF989" s="1244"/>
      <c r="BG989" s="1244"/>
      <c r="BH989" s="1244"/>
      <c r="BI989" s="1244"/>
      <c r="BJ989" s="1244"/>
      <c r="BK989" s="1244"/>
      <c r="BL989" s="1244"/>
      <c r="BM989" s="1244"/>
      <c r="BN989" s="1244"/>
      <c r="BO989" s="1244"/>
      <c r="BP989" s="1244"/>
      <c r="BQ989" s="1244"/>
      <c r="BR989" s="1244"/>
      <c r="BS989" s="1244"/>
      <c r="BT989" s="1244"/>
      <c r="BU989" s="1244"/>
      <c r="BV989" s="1244"/>
      <c r="BW989" s="1244"/>
      <c r="BX989" s="1244"/>
      <c r="BY989" s="1244"/>
      <c r="BZ989" s="1244"/>
      <c r="CA989" s="1244"/>
      <c r="CB989" s="1244"/>
      <c r="CC989" s="1244"/>
      <c r="CD989" s="1244"/>
      <c r="CE989" s="1244"/>
      <c r="CF989" s="1244"/>
      <c r="CG989" s="1244"/>
      <c r="CH989" s="1244"/>
      <c r="CI989" s="1244"/>
      <c r="CJ989" s="1244"/>
      <c r="CK989" s="1244"/>
      <c r="CL989" s="1244"/>
      <c r="CM989" s="1244"/>
      <c r="CN989" s="1244"/>
      <c r="CO989" s="1244"/>
      <c r="CP989" s="1244"/>
      <c r="CQ989" s="1244"/>
      <c r="CR989" s="1244"/>
      <c r="CS989" s="1244"/>
      <c r="CT989" s="1244"/>
      <c r="CU989" s="1244"/>
      <c r="CV989" s="1244"/>
      <c r="CW989" s="1244"/>
      <c r="CX989" s="1244"/>
      <c r="CY989" s="1244"/>
      <c r="CZ989" s="1244"/>
      <c r="DA989" s="1244"/>
      <c r="DB989" s="1244"/>
      <c r="DC989" s="1244"/>
      <c r="DD989" s="1244"/>
      <c r="DE989" s="1244"/>
      <c r="DF989" s="1244"/>
      <c r="DG989" s="1244"/>
      <c r="DH989" s="1244"/>
      <c r="DI989" s="1244"/>
      <c r="DJ989" s="1244"/>
      <c r="DK989" s="1244"/>
      <c r="DL989" s="1244"/>
      <c r="DM989" s="1244"/>
      <c r="DN989" s="1244"/>
    </row>
    <row r="990" spans="1:118" s="612" customFormat="1">
      <c r="A990" s="613"/>
      <c r="B990" s="1243"/>
      <c r="C990" s="613"/>
      <c r="P990" s="1230"/>
      <c r="AJ990" s="1244"/>
      <c r="AK990" s="1244"/>
      <c r="AL990" s="1244"/>
      <c r="AM990" s="1244"/>
      <c r="AN990" s="1244"/>
      <c r="AO990" s="1244"/>
      <c r="AP990" s="1244"/>
      <c r="AQ990" s="1244"/>
      <c r="AR990" s="1244"/>
      <c r="AS990" s="1244"/>
      <c r="AT990" s="1244"/>
      <c r="AU990" s="1244"/>
      <c r="AV990" s="1244"/>
      <c r="AW990" s="1244"/>
      <c r="AX990" s="1244"/>
      <c r="AY990" s="1244"/>
      <c r="AZ990" s="1244"/>
      <c r="BA990" s="1244"/>
      <c r="BB990" s="1244"/>
      <c r="BC990" s="1244"/>
      <c r="BD990" s="1244"/>
      <c r="BE990" s="1244"/>
      <c r="BF990" s="1244"/>
      <c r="BG990" s="1244"/>
      <c r="BH990" s="1244"/>
      <c r="BI990" s="1244"/>
      <c r="BJ990" s="1244"/>
      <c r="BK990" s="1244"/>
      <c r="BL990" s="1244"/>
      <c r="BM990" s="1244"/>
      <c r="BN990" s="1244"/>
      <c r="BO990" s="1244"/>
      <c r="BP990" s="1244"/>
      <c r="BQ990" s="1244"/>
      <c r="BR990" s="1244"/>
      <c r="BS990" s="1244"/>
      <c r="BT990" s="1244"/>
      <c r="BU990" s="1244"/>
      <c r="BV990" s="1244"/>
      <c r="BW990" s="1244"/>
      <c r="BX990" s="1244"/>
      <c r="BY990" s="1244"/>
      <c r="BZ990" s="1244"/>
      <c r="CA990" s="1244"/>
      <c r="CB990" s="1244"/>
      <c r="CC990" s="1244"/>
      <c r="CD990" s="1244"/>
      <c r="CE990" s="1244"/>
      <c r="CF990" s="1244"/>
      <c r="CG990" s="1244"/>
      <c r="CH990" s="1244"/>
      <c r="CI990" s="1244"/>
      <c r="CJ990" s="1244"/>
      <c r="CK990" s="1244"/>
      <c r="CL990" s="1244"/>
      <c r="CM990" s="1244"/>
      <c r="CN990" s="1244"/>
      <c r="CO990" s="1244"/>
      <c r="CP990" s="1244"/>
      <c r="CQ990" s="1244"/>
      <c r="CR990" s="1244"/>
      <c r="CS990" s="1244"/>
      <c r="CT990" s="1244"/>
      <c r="CU990" s="1244"/>
      <c r="CV990" s="1244"/>
      <c r="CW990" s="1244"/>
      <c r="CX990" s="1244"/>
      <c r="CY990" s="1244"/>
      <c r="CZ990" s="1244"/>
      <c r="DA990" s="1244"/>
      <c r="DB990" s="1244"/>
      <c r="DC990" s="1244"/>
      <c r="DD990" s="1244"/>
      <c r="DE990" s="1244"/>
      <c r="DF990" s="1244"/>
      <c r="DG990" s="1244"/>
      <c r="DH990" s="1244"/>
      <c r="DI990" s="1244"/>
      <c r="DJ990" s="1244"/>
      <c r="DK990" s="1244"/>
      <c r="DL990" s="1244"/>
      <c r="DM990" s="1244"/>
      <c r="DN990" s="1244"/>
    </row>
    <row r="991" spans="1:118" s="612" customFormat="1">
      <c r="A991" s="613"/>
      <c r="B991" s="1243"/>
      <c r="C991" s="613"/>
      <c r="P991" s="1230"/>
      <c r="AJ991" s="1244"/>
      <c r="AK991" s="1244"/>
      <c r="AL991" s="1244"/>
      <c r="AM991" s="1244"/>
      <c r="AN991" s="1244"/>
      <c r="AO991" s="1244"/>
      <c r="AP991" s="1244"/>
      <c r="AQ991" s="1244"/>
      <c r="AR991" s="1244"/>
      <c r="AS991" s="1244"/>
      <c r="AT991" s="1244"/>
      <c r="AU991" s="1244"/>
      <c r="AV991" s="1244"/>
      <c r="AW991" s="1244"/>
      <c r="AX991" s="1244"/>
      <c r="AY991" s="1244"/>
      <c r="AZ991" s="1244"/>
      <c r="BA991" s="1244"/>
      <c r="BB991" s="1244"/>
      <c r="BC991" s="1244"/>
      <c r="BD991" s="1244"/>
      <c r="BE991" s="1244"/>
      <c r="BF991" s="1244"/>
      <c r="BG991" s="1244"/>
      <c r="BH991" s="1244"/>
      <c r="BI991" s="1244"/>
      <c r="BJ991" s="1244"/>
      <c r="BK991" s="1244"/>
      <c r="BL991" s="1244"/>
      <c r="BM991" s="1244"/>
      <c r="BN991" s="1244"/>
      <c r="BO991" s="1244"/>
      <c r="BP991" s="1244"/>
      <c r="BQ991" s="1244"/>
      <c r="BR991" s="1244"/>
      <c r="BS991" s="1244"/>
      <c r="BT991" s="1244"/>
      <c r="BU991" s="1244"/>
      <c r="BV991" s="1244"/>
      <c r="BW991" s="1244"/>
      <c r="BX991" s="1244"/>
      <c r="BY991" s="1244"/>
      <c r="BZ991" s="1244"/>
      <c r="CA991" s="1244"/>
      <c r="CB991" s="1244"/>
      <c r="CC991" s="1244"/>
      <c r="CD991" s="1244"/>
      <c r="CE991" s="1244"/>
      <c r="CF991" s="1244"/>
      <c r="CG991" s="1244"/>
      <c r="CH991" s="1244"/>
      <c r="CI991" s="1244"/>
      <c r="CJ991" s="1244"/>
      <c r="CK991" s="1244"/>
      <c r="CL991" s="1244"/>
      <c r="CM991" s="1244"/>
      <c r="CN991" s="1244"/>
      <c r="CO991" s="1244"/>
      <c r="CP991" s="1244"/>
      <c r="CQ991" s="1244"/>
      <c r="CR991" s="1244"/>
      <c r="CS991" s="1244"/>
      <c r="CT991" s="1244"/>
      <c r="CU991" s="1244"/>
      <c r="CV991" s="1244"/>
      <c r="CW991" s="1244"/>
      <c r="CX991" s="1244"/>
      <c r="CY991" s="1244"/>
      <c r="CZ991" s="1244"/>
      <c r="DA991" s="1244"/>
      <c r="DB991" s="1244"/>
      <c r="DC991" s="1244"/>
      <c r="DD991" s="1244"/>
      <c r="DE991" s="1244"/>
      <c r="DF991" s="1244"/>
      <c r="DG991" s="1244"/>
      <c r="DH991" s="1244"/>
      <c r="DI991" s="1244"/>
      <c r="DJ991" s="1244"/>
      <c r="DK991" s="1244"/>
      <c r="DL991" s="1244"/>
      <c r="DM991" s="1244"/>
      <c r="DN991" s="1244"/>
    </row>
    <row r="992" spans="1:118" s="612" customFormat="1">
      <c r="A992" s="613"/>
      <c r="B992" s="1243"/>
      <c r="C992" s="613"/>
      <c r="P992" s="1230"/>
      <c r="AJ992" s="1244"/>
      <c r="AK992" s="1244"/>
      <c r="AL992" s="1244"/>
      <c r="AM992" s="1244"/>
      <c r="AN992" s="1244"/>
      <c r="AO992" s="1244"/>
      <c r="AP992" s="1244"/>
      <c r="AQ992" s="1244"/>
      <c r="AR992" s="1244"/>
      <c r="AS992" s="1244"/>
      <c r="AT992" s="1244"/>
      <c r="AU992" s="1244"/>
      <c r="AV992" s="1244"/>
      <c r="AW992" s="1244"/>
      <c r="AX992" s="1244"/>
      <c r="AY992" s="1244"/>
      <c r="AZ992" s="1244"/>
      <c r="BA992" s="1244"/>
      <c r="BB992" s="1244"/>
      <c r="BC992" s="1244"/>
      <c r="BD992" s="1244"/>
      <c r="BE992" s="1244"/>
      <c r="BF992" s="1244"/>
      <c r="BG992" s="1244"/>
      <c r="BH992" s="1244"/>
      <c r="BI992" s="1244"/>
      <c r="BJ992" s="1244"/>
      <c r="BK992" s="1244"/>
      <c r="BL992" s="1244"/>
      <c r="BM992" s="1244"/>
      <c r="BN992" s="1244"/>
      <c r="BO992" s="1244"/>
      <c r="BP992" s="1244"/>
      <c r="BQ992" s="1244"/>
      <c r="BR992" s="1244"/>
      <c r="BS992" s="1244"/>
      <c r="BT992" s="1244"/>
      <c r="BU992" s="1244"/>
      <c r="BV992" s="1244"/>
      <c r="BW992" s="1244"/>
      <c r="BX992" s="1244"/>
      <c r="BY992" s="1244"/>
      <c r="BZ992" s="1244"/>
      <c r="CA992" s="1244"/>
      <c r="CB992" s="1244"/>
      <c r="CC992" s="1244"/>
      <c r="CD992" s="1244"/>
      <c r="CE992" s="1244"/>
      <c r="CF992" s="1244"/>
      <c r="CG992" s="1244"/>
      <c r="CH992" s="1244"/>
      <c r="CI992" s="1244"/>
      <c r="CJ992" s="1244"/>
      <c r="CK992" s="1244"/>
      <c r="CL992" s="1244"/>
      <c r="CM992" s="1244"/>
      <c r="CN992" s="1244"/>
      <c r="CO992" s="1244"/>
      <c r="CP992" s="1244"/>
      <c r="CQ992" s="1244"/>
      <c r="CR992" s="1244"/>
      <c r="CS992" s="1244"/>
      <c r="CT992" s="1244"/>
      <c r="CU992" s="1244"/>
      <c r="CV992" s="1244"/>
      <c r="CW992" s="1244"/>
      <c r="CX992" s="1244"/>
      <c r="CY992" s="1244"/>
      <c r="CZ992" s="1244"/>
      <c r="DA992" s="1244"/>
      <c r="DB992" s="1244"/>
      <c r="DC992" s="1244"/>
      <c r="DD992" s="1244"/>
      <c r="DE992" s="1244"/>
      <c r="DF992" s="1244"/>
      <c r="DG992" s="1244"/>
      <c r="DH992" s="1244"/>
      <c r="DI992" s="1244"/>
      <c r="DJ992" s="1244"/>
      <c r="DK992" s="1244"/>
      <c r="DL992" s="1244"/>
      <c r="DM992" s="1244"/>
      <c r="DN992" s="1244"/>
    </row>
    <row r="993" spans="1:118" s="612" customFormat="1">
      <c r="A993" s="613"/>
      <c r="B993" s="1243"/>
      <c r="C993" s="613"/>
      <c r="P993" s="1230"/>
      <c r="AJ993" s="1244"/>
      <c r="AK993" s="1244"/>
      <c r="AL993" s="1244"/>
      <c r="AM993" s="1244"/>
      <c r="AN993" s="1244"/>
      <c r="AO993" s="1244"/>
      <c r="AP993" s="1244"/>
      <c r="AQ993" s="1244"/>
      <c r="AR993" s="1244"/>
      <c r="AS993" s="1244"/>
      <c r="AT993" s="1244"/>
      <c r="AU993" s="1244"/>
      <c r="AV993" s="1244"/>
      <c r="AW993" s="1244"/>
      <c r="AX993" s="1244"/>
      <c r="AY993" s="1244"/>
      <c r="AZ993" s="1244"/>
      <c r="BA993" s="1244"/>
      <c r="BB993" s="1244"/>
      <c r="BC993" s="1244"/>
      <c r="BD993" s="1244"/>
      <c r="BE993" s="1244"/>
      <c r="BF993" s="1244"/>
      <c r="BG993" s="1244"/>
      <c r="BH993" s="1244"/>
      <c r="BI993" s="1244"/>
      <c r="BJ993" s="1244"/>
      <c r="BK993" s="1244"/>
      <c r="BL993" s="1244"/>
      <c r="BM993" s="1244"/>
      <c r="BN993" s="1244"/>
      <c r="BO993" s="1244"/>
      <c r="BP993" s="1244"/>
      <c r="BQ993" s="1244"/>
      <c r="BR993" s="1244"/>
      <c r="BS993" s="1244"/>
      <c r="BT993" s="1244"/>
      <c r="BU993" s="1244"/>
      <c r="BV993" s="1244"/>
      <c r="BW993" s="1244"/>
      <c r="BX993" s="1244"/>
      <c r="BY993" s="1244"/>
      <c r="BZ993" s="1244"/>
      <c r="CA993" s="1244"/>
      <c r="CB993" s="1244"/>
      <c r="CC993" s="1244"/>
      <c r="CD993" s="1244"/>
      <c r="CE993" s="1244"/>
      <c r="CF993" s="1244"/>
      <c r="CG993" s="1244"/>
      <c r="CH993" s="1244"/>
      <c r="CI993" s="1244"/>
      <c r="CJ993" s="1244"/>
      <c r="CK993" s="1244"/>
      <c r="CL993" s="1244"/>
      <c r="CM993" s="1244"/>
      <c r="CN993" s="1244"/>
      <c r="CO993" s="1244"/>
      <c r="CP993" s="1244"/>
      <c r="CQ993" s="1244"/>
      <c r="CR993" s="1244"/>
      <c r="CS993" s="1244"/>
      <c r="CT993" s="1244"/>
      <c r="CU993" s="1244"/>
      <c r="CV993" s="1244"/>
      <c r="CW993" s="1244"/>
      <c r="CX993" s="1244"/>
      <c r="CY993" s="1244"/>
      <c r="CZ993" s="1244"/>
      <c r="DA993" s="1244"/>
      <c r="DB993" s="1244"/>
      <c r="DC993" s="1244"/>
      <c r="DD993" s="1244"/>
      <c r="DE993" s="1244"/>
      <c r="DF993" s="1244"/>
      <c r="DG993" s="1244"/>
      <c r="DH993" s="1244"/>
      <c r="DI993" s="1244"/>
      <c r="DJ993" s="1244"/>
      <c r="DK993" s="1244"/>
      <c r="DL993" s="1244"/>
      <c r="DM993" s="1244"/>
      <c r="DN993" s="1244"/>
    </row>
    <row r="994" spans="1:118" s="612" customFormat="1">
      <c r="A994" s="613"/>
      <c r="B994" s="1243"/>
      <c r="C994" s="613"/>
      <c r="P994" s="1230"/>
      <c r="AJ994" s="1244"/>
      <c r="AK994" s="1244"/>
      <c r="AL994" s="1244"/>
      <c r="AM994" s="1244"/>
      <c r="AN994" s="1244"/>
      <c r="AO994" s="1244"/>
      <c r="AP994" s="1244"/>
      <c r="AQ994" s="1244"/>
      <c r="AR994" s="1244"/>
      <c r="AS994" s="1244"/>
      <c r="AT994" s="1244"/>
      <c r="AU994" s="1244"/>
      <c r="AV994" s="1244"/>
      <c r="AW994" s="1244"/>
      <c r="AX994" s="1244"/>
      <c r="AY994" s="1244"/>
      <c r="AZ994" s="1244"/>
      <c r="BA994" s="1244"/>
      <c r="BB994" s="1244"/>
      <c r="BC994" s="1244"/>
      <c r="BD994" s="1244"/>
      <c r="BE994" s="1244"/>
      <c r="BF994" s="1244"/>
      <c r="BG994" s="1244"/>
      <c r="BH994" s="1244"/>
      <c r="BI994" s="1244"/>
      <c r="BJ994" s="1244"/>
      <c r="BK994" s="1244"/>
      <c r="BL994" s="1244"/>
      <c r="BM994" s="1244"/>
      <c r="BN994" s="1244"/>
      <c r="BO994" s="1244"/>
      <c r="BP994" s="1244"/>
      <c r="BQ994" s="1244"/>
      <c r="BR994" s="1244"/>
      <c r="BS994" s="1244"/>
      <c r="BT994" s="1244"/>
      <c r="BU994" s="1244"/>
      <c r="BV994" s="1244"/>
      <c r="BW994" s="1244"/>
      <c r="BX994" s="1244"/>
      <c r="BY994" s="1244"/>
      <c r="BZ994" s="1244"/>
      <c r="CA994" s="1244"/>
      <c r="CB994" s="1244"/>
      <c r="CC994" s="1244"/>
      <c r="CD994" s="1244"/>
      <c r="CE994" s="1244"/>
      <c r="CF994" s="1244"/>
      <c r="CG994" s="1244"/>
      <c r="CH994" s="1244"/>
      <c r="CI994" s="1244"/>
      <c r="CJ994" s="1244"/>
      <c r="CK994" s="1244"/>
      <c r="CL994" s="1244"/>
      <c r="CM994" s="1244"/>
      <c r="CN994" s="1244"/>
      <c r="CO994" s="1244"/>
      <c r="CP994" s="1244"/>
      <c r="CQ994" s="1244"/>
      <c r="CR994" s="1244"/>
      <c r="CS994" s="1244"/>
      <c r="CT994" s="1244"/>
      <c r="CU994" s="1244"/>
      <c r="CV994" s="1244"/>
      <c r="CW994" s="1244"/>
      <c r="CX994" s="1244"/>
      <c r="CY994" s="1244"/>
      <c r="CZ994" s="1244"/>
      <c r="DA994" s="1244"/>
      <c r="DB994" s="1244"/>
      <c r="DC994" s="1244"/>
      <c r="DD994" s="1244"/>
      <c r="DE994" s="1244"/>
      <c r="DF994" s="1244"/>
      <c r="DG994" s="1244"/>
      <c r="DH994" s="1244"/>
      <c r="DI994" s="1244"/>
      <c r="DJ994" s="1244"/>
      <c r="DK994" s="1244"/>
      <c r="DL994" s="1244"/>
      <c r="DM994" s="1244"/>
      <c r="DN994" s="1244"/>
    </row>
    <row r="995" spans="1:118" s="612" customFormat="1">
      <c r="A995" s="613"/>
      <c r="B995" s="1243"/>
      <c r="C995" s="613"/>
      <c r="P995" s="1230"/>
      <c r="AJ995" s="1244"/>
      <c r="AK995" s="1244"/>
      <c r="AL995" s="1244"/>
      <c r="AM995" s="1244"/>
      <c r="AN995" s="1244"/>
      <c r="AO995" s="1244"/>
      <c r="AP995" s="1244"/>
      <c r="AQ995" s="1244"/>
      <c r="AR995" s="1244"/>
      <c r="AS995" s="1244"/>
      <c r="AT995" s="1244"/>
      <c r="AU995" s="1244"/>
      <c r="AV995" s="1244"/>
      <c r="AW995" s="1244"/>
      <c r="AX995" s="1244"/>
      <c r="AY995" s="1244"/>
      <c r="AZ995" s="1244"/>
      <c r="BA995" s="1244"/>
      <c r="BB995" s="1244"/>
      <c r="BC995" s="1244"/>
      <c r="BD995" s="1244"/>
      <c r="BE995" s="1244"/>
      <c r="BF995" s="1244"/>
      <c r="BG995" s="1244"/>
      <c r="BH995" s="1244"/>
      <c r="BI995" s="1244"/>
      <c r="BJ995" s="1244"/>
      <c r="BK995" s="1244"/>
      <c r="BL995" s="1244"/>
      <c r="BM995" s="1244"/>
      <c r="BN995" s="1244"/>
      <c r="BO995" s="1244"/>
      <c r="BP995" s="1244"/>
      <c r="BQ995" s="1244"/>
      <c r="BR995" s="1244"/>
      <c r="BS995" s="1244"/>
      <c r="BT995" s="1244"/>
      <c r="BU995" s="1244"/>
      <c r="BV995" s="1244"/>
      <c r="BW995" s="1244"/>
      <c r="BX995" s="1244"/>
      <c r="BY995" s="1244"/>
      <c r="BZ995" s="1244"/>
      <c r="CA995" s="1244"/>
      <c r="CB995" s="1244"/>
      <c r="CC995" s="1244"/>
      <c r="CD995" s="1244"/>
      <c r="CE995" s="1244"/>
      <c r="CF995" s="1244"/>
      <c r="CG995" s="1244"/>
      <c r="CH995" s="1244"/>
      <c r="CI995" s="1244"/>
      <c r="CJ995" s="1244"/>
      <c r="CK995" s="1244"/>
      <c r="CL995" s="1244"/>
      <c r="CM995" s="1244"/>
      <c r="CN995" s="1244"/>
      <c r="CO995" s="1244"/>
      <c r="CP995" s="1244"/>
      <c r="CQ995" s="1244"/>
      <c r="CR995" s="1244"/>
      <c r="CS995" s="1244"/>
      <c r="CT995" s="1244"/>
      <c r="CU995" s="1244"/>
      <c r="CV995" s="1244"/>
      <c r="CW995" s="1244"/>
      <c r="CX995" s="1244"/>
      <c r="CY995" s="1244"/>
      <c r="CZ995" s="1244"/>
      <c r="DA995" s="1244"/>
      <c r="DB995" s="1244"/>
      <c r="DC995" s="1244"/>
      <c r="DD995" s="1244"/>
      <c r="DE995" s="1244"/>
      <c r="DF995" s="1244"/>
      <c r="DG995" s="1244"/>
      <c r="DH995" s="1244"/>
      <c r="DI995" s="1244"/>
      <c r="DJ995" s="1244"/>
      <c r="DK995" s="1244"/>
      <c r="DL995" s="1244"/>
      <c r="DM995" s="1244"/>
      <c r="DN995" s="1244"/>
    </row>
    <row r="996" spans="1:118" s="612" customFormat="1">
      <c r="A996" s="613"/>
      <c r="B996" s="1243"/>
      <c r="C996" s="613"/>
      <c r="P996" s="1230"/>
      <c r="AJ996" s="1244"/>
      <c r="AK996" s="1244"/>
      <c r="AL996" s="1244"/>
      <c r="AM996" s="1244"/>
      <c r="AN996" s="1244"/>
      <c r="AO996" s="1244"/>
      <c r="AP996" s="1244"/>
      <c r="AQ996" s="1244"/>
      <c r="AR996" s="1244"/>
      <c r="AS996" s="1244"/>
      <c r="AT996" s="1244"/>
      <c r="AU996" s="1244"/>
      <c r="AV996" s="1244"/>
      <c r="AW996" s="1244"/>
      <c r="AX996" s="1244"/>
      <c r="AY996" s="1244"/>
      <c r="AZ996" s="1244"/>
      <c r="BA996" s="1244"/>
      <c r="BB996" s="1244"/>
      <c r="BC996" s="1244"/>
      <c r="BD996" s="1244"/>
      <c r="BE996" s="1244"/>
      <c r="BF996" s="1244"/>
      <c r="BG996" s="1244"/>
      <c r="BH996" s="1244"/>
      <c r="BI996" s="1244"/>
      <c r="BJ996" s="1244"/>
      <c r="BK996" s="1244"/>
      <c r="BL996" s="1244"/>
      <c r="BM996" s="1244"/>
      <c r="BN996" s="1244"/>
      <c r="BO996" s="1244"/>
      <c r="BP996" s="1244"/>
      <c r="BQ996" s="1244"/>
      <c r="BR996" s="1244"/>
      <c r="BS996" s="1244"/>
      <c r="BT996" s="1244"/>
      <c r="BU996" s="1244"/>
      <c r="BV996" s="1244"/>
      <c r="BW996" s="1244"/>
      <c r="BX996" s="1244"/>
      <c r="BY996" s="1244"/>
      <c r="BZ996" s="1244"/>
      <c r="CA996" s="1244"/>
      <c r="CB996" s="1244"/>
      <c r="CC996" s="1244"/>
      <c r="CD996" s="1244"/>
      <c r="CE996" s="1244"/>
      <c r="CF996" s="1244"/>
      <c r="CG996" s="1244"/>
      <c r="CH996" s="1244"/>
      <c r="CI996" s="1244"/>
      <c r="CJ996" s="1244"/>
      <c r="CK996" s="1244"/>
      <c r="CL996" s="1244"/>
      <c r="CM996" s="1244"/>
      <c r="CN996" s="1244"/>
      <c r="CO996" s="1244"/>
      <c r="CP996" s="1244"/>
      <c r="CQ996" s="1244"/>
      <c r="CR996" s="1244"/>
      <c r="CS996" s="1244"/>
      <c r="CT996" s="1244"/>
      <c r="CU996" s="1244"/>
      <c r="CV996" s="1244"/>
      <c r="CW996" s="1244"/>
      <c r="CX996" s="1244"/>
      <c r="CY996" s="1244"/>
      <c r="CZ996" s="1244"/>
      <c r="DA996" s="1244"/>
      <c r="DB996" s="1244"/>
      <c r="DC996" s="1244"/>
      <c r="DD996" s="1244"/>
      <c r="DE996" s="1244"/>
      <c r="DF996" s="1244"/>
      <c r="DG996" s="1244"/>
      <c r="DH996" s="1244"/>
      <c r="DI996" s="1244"/>
      <c r="DJ996" s="1244"/>
      <c r="DK996" s="1244"/>
      <c r="DL996" s="1244"/>
      <c r="DM996" s="1244"/>
      <c r="DN996" s="1244"/>
    </row>
    <row r="997" spans="1:118" s="612" customFormat="1">
      <c r="A997" s="613"/>
      <c r="B997" s="1243"/>
      <c r="C997" s="613"/>
      <c r="P997" s="1230"/>
      <c r="AJ997" s="1244"/>
      <c r="AK997" s="1244"/>
      <c r="AL997" s="1244"/>
      <c r="AM997" s="1244"/>
      <c r="AN997" s="1244"/>
      <c r="AO997" s="1244"/>
      <c r="AP997" s="1244"/>
      <c r="AQ997" s="1244"/>
      <c r="AR997" s="1244"/>
      <c r="AS997" s="1244"/>
      <c r="AT997" s="1244"/>
      <c r="AU997" s="1244"/>
      <c r="AV997" s="1244"/>
      <c r="AW997" s="1244"/>
      <c r="AX997" s="1244"/>
      <c r="AY997" s="1244"/>
      <c r="AZ997" s="1244"/>
      <c r="BA997" s="1244"/>
      <c r="BB997" s="1244"/>
      <c r="BC997" s="1244"/>
      <c r="BD997" s="1244"/>
      <c r="BE997" s="1244"/>
      <c r="BF997" s="1244"/>
      <c r="BG997" s="1244"/>
      <c r="BH997" s="1244"/>
      <c r="BI997" s="1244"/>
      <c r="BJ997" s="1244"/>
      <c r="BK997" s="1244"/>
      <c r="BL997" s="1244"/>
      <c r="BM997" s="1244"/>
      <c r="BN997" s="1244"/>
      <c r="BO997" s="1244"/>
      <c r="BP997" s="1244"/>
      <c r="BQ997" s="1244"/>
      <c r="BR997" s="1244"/>
      <c r="BS997" s="1244"/>
      <c r="BT997" s="1244"/>
      <c r="BU997" s="1244"/>
      <c r="BV997" s="1244"/>
      <c r="BW997" s="1244"/>
      <c r="BX997" s="1244"/>
      <c r="BY997" s="1244"/>
      <c r="BZ997" s="1244"/>
      <c r="CA997" s="1244"/>
      <c r="CB997" s="1244"/>
      <c r="CC997" s="1244"/>
      <c r="CD997" s="1244"/>
      <c r="CE997" s="1244"/>
      <c r="CF997" s="1244"/>
      <c r="CG997" s="1244"/>
      <c r="CH997" s="1244"/>
      <c r="CI997" s="1244"/>
      <c r="CJ997" s="1244"/>
      <c r="CK997" s="1244"/>
      <c r="CL997" s="1244"/>
      <c r="CM997" s="1244"/>
      <c r="CN997" s="1244"/>
      <c r="CO997" s="1244"/>
      <c r="CP997" s="1244"/>
      <c r="CQ997" s="1244"/>
      <c r="CR997" s="1244"/>
      <c r="CS997" s="1244"/>
      <c r="CT997" s="1244"/>
      <c r="CU997" s="1244"/>
      <c r="CV997" s="1244"/>
      <c r="CW997" s="1244"/>
      <c r="CX997" s="1244"/>
      <c r="CY997" s="1244"/>
      <c r="CZ997" s="1244"/>
      <c r="DA997" s="1244"/>
      <c r="DB997" s="1244"/>
      <c r="DC997" s="1244"/>
      <c r="DD997" s="1244"/>
      <c r="DE997" s="1244"/>
      <c r="DF997" s="1244"/>
      <c r="DG997" s="1244"/>
      <c r="DH997" s="1244"/>
      <c r="DI997" s="1244"/>
      <c r="DJ997" s="1244"/>
      <c r="DK997" s="1244"/>
      <c r="DL997" s="1244"/>
      <c r="DM997" s="1244"/>
      <c r="DN997" s="1244"/>
    </row>
    <row r="998" spans="1:118" s="612" customFormat="1">
      <c r="A998" s="613"/>
      <c r="B998" s="1243"/>
      <c r="C998" s="613"/>
      <c r="P998" s="1230"/>
      <c r="AJ998" s="1244"/>
      <c r="AK998" s="1244"/>
      <c r="AL998" s="1244"/>
      <c r="AM998" s="1244"/>
      <c r="AN998" s="1244"/>
      <c r="AO998" s="1244"/>
      <c r="AP998" s="1244"/>
      <c r="AQ998" s="1244"/>
      <c r="AR998" s="1244"/>
      <c r="AS998" s="1244"/>
      <c r="AT998" s="1244"/>
      <c r="AU998" s="1244"/>
      <c r="AV998" s="1244"/>
      <c r="AW998" s="1244"/>
      <c r="AX998" s="1244"/>
      <c r="AY998" s="1244"/>
      <c r="AZ998" s="1244"/>
      <c r="BA998" s="1244"/>
      <c r="BB998" s="1244"/>
      <c r="BC998" s="1244"/>
      <c r="BD998" s="1244"/>
      <c r="BE998" s="1244"/>
      <c r="BF998" s="1244"/>
      <c r="BG998" s="1244"/>
      <c r="BH998" s="1244"/>
      <c r="BI998" s="1244"/>
      <c r="BJ998" s="1244"/>
      <c r="BK998" s="1244"/>
      <c r="BL998" s="1244"/>
      <c r="BM998" s="1244"/>
      <c r="BN998" s="1244"/>
      <c r="BO998" s="1244"/>
      <c r="BP998" s="1244"/>
      <c r="BQ998" s="1244"/>
      <c r="BR998" s="1244"/>
      <c r="BS998" s="1244"/>
      <c r="BT998" s="1244"/>
      <c r="BU998" s="1244"/>
      <c r="BV998" s="1244"/>
      <c r="BW998" s="1244"/>
      <c r="BX998" s="1244"/>
      <c r="BY998" s="1244"/>
      <c r="BZ998" s="1244"/>
      <c r="CA998" s="1244"/>
      <c r="CB998" s="1244"/>
      <c r="CC998" s="1244"/>
      <c r="CD998" s="1244"/>
      <c r="CE998" s="1244"/>
      <c r="CF998" s="1244"/>
      <c r="CG998" s="1244"/>
      <c r="CH998" s="1244"/>
      <c r="CI998" s="1244"/>
      <c r="CJ998" s="1244"/>
      <c r="CK998" s="1244"/>
      <c r="CL998" s="1244"/>
      <c r="CM998" s="1244"/>
      <c r="CN998" s="1244"/>
      <c r="CO998" s="1244"/>
      <c r="CP998" s="1244"/>
      <c r="CQ998" s="1244"/>
      <c r="CR998" s="1244"/>
      <c r="CS998" s="1244"/>
      <c r="CT998" s="1244"/>
      <c r="CU998" s="1244"/>
      <c r="CV998" s="1244"/>
      <c r="CW998" s="1244"/>
      <c r="CX998" s="1244"/>
      <c r="CY998" s="1244"/>
      <c r="CZ998" s="1244"/>
      <c r="DA998" s="1244"/>
      <c r="DB998" s="1244"/>
      <c r="DC998" s="1244"/>
      <c r="DD998" s="1244"/>
      <c r="DE998" s="1244"/>
      <c r="DF998" s="1244"/>
      <c r="DG998" s="1244"/>
      <c r="DH998" s="1244"/>
      <c r="DI998" s="1244"/>
      <c r="DJ998" s="1244"/>
      <c r="DK998" s="1244"/>
      <c r="DL998" s="1244"/>
      <c r="DM998" s="1244"/>
      <c r="DN998" s="1244"/>
    </row>
    <row r="999" spans="1:118" s="612" customFormat="1">
      <c r="A999" s="613"/>
      <c r="B999" s="1243"/>
      <c r="C999" s="613"/>
      <c r="P999" s="1230"/>
      <c r="AJ999" s="1244"/>
      <c r="AK999" s="1244"/>
      <c r="AL999" s="1244"/>
      <c r="AM999" s="1244"/>
      <c r="AN999" s="1244"/>
      <c r="AO999" s="1244"/>
      <c r="AP999" s="1244"/>
      <c r="AQ999" s="1244"/>
      <c r="AR999" s="1244"/>
      <c r="AS999" s="1244"/>
      <c r="AT999" s="1244"/>
      <c r="AU999" s="1244"/>
      <c r="AV999" s="1244"/>
      <c r="AW999" s="1244"/>
      <c r="AX999" s="1244"/>
      <c r="AY999" s="1244"/>
      <c r="AZ999" s="1244"/>
      <c r="BA999" s="1244"/>
      <c r="BB999" s="1244"/>
      <c r="BC999" s="1244"/>
      <c r="BD999" s="1244"/>
      <c r="BE999" s="1244"/>
      <c r="BF999" s="1244"/>
      <c r="BG999" s="1244"/>
      <c r="BH999" s="1244"/>
      <c r="BI999" s="1244"/>
      <c r="BJ999" s="1244"/>
      <c r="BK999" s="1244"/>
      <c r="BL999" s="1244"/>
      <c r="BM999" s="1244"/>
      <c r="BN999" s="1244"/>
      <c r="BO999" s="1244"/>
      <c r="BP999" s="1244"/>
      <c r="BQ999" s="1244"/>
      <c r="BR999" s="1244"/>
      <c r="BS999" s="1244"/>
      <c r="BT999" s="1244"/>
      <c r="BU999" s="1244"/>
      <c r="BV999" s="1244"/>
      <c r="BW999" s="1244"/>
      <c r="BX999" s="1244"/>
      <c r="BY999" s="1244"/>
      <c r="BZ999" s="1244"/>
      <c r="CA999" s="1244"/>
      <c r="CB999" s="1244"/>
      <c r="CC999" s="1244"/>
      <c r="CD999" s="1244"/>
      <c r="CE999" s="1244"/>
      <c r="CF999" s="1244"/>
      <c r="CG999" s="1244"/>
      <c r="CH999" s="1244"/>
      <c r="CI999" s="1244"/>
      <c r="CJ999" s="1244"/>
      <c r="CK999" s="1244"/>
      <c r="CL999" s="1244"/>
      <c r="CM999" s="1244"/>
      <c r="CN999" s="1244"/>
      <c r="CO999" s="1244"/>
      <c r="CP999" s="1244"/>
      <c r="CQ999" s="1244"/>
      <c r="CR999" s="1244"/>
      <c r="CS999" s="1244"/>
      <c r="CT999" s="1244"/>
      <c r="CU999" s="1244"/>
      <c r="CV999" s="1244"/>
      <c r="CW999" s="1244"/>
      <c r="CX999" s="1244"/>
      <c r="CY999" s="1244"/>
      <c r="CZ999" s="1244"/>
      <c r="DA999" s="1244"/>
      <c r="DB999" s="1244"/>
      <c r="DC999" s="1244"/>
      <c r="DD999" s="1244"/>
      <c r="DE999" s="1244"/>
      <c r="DF999" s="1244"/>
      <c r="DG999" s="1244"/>
      <c r="DH999" s="1244"/>
      <c r="DI999" s="1244"/>
      <c r="DJ999" s="1244"/>
      <c r="DK999" s="1244"/>
      <c r="DL999" s="1244"/>
      <c r="DM999" s="1244"/>
      <c r="DN999" s="1244"/>
    </row>
    <row r="1000" spans="1:118" s="612" customFormat="1">
      <c r="A1000" s="613"/>
      <c r="B1000" s="1243"/>
      <c r="C1000" s="613"/>
      <c r="P1000" s="1230"/>
      <c r="AJ1000" s="1244"/>
      <c r="AK1000" s="1244"/>
      <c r="AL1000" s="1244"/>
      <c r="AM1000" s="1244"/>
      <c r="AN1000" s="1244"/>
      <c r="AO1000" s="1244"/>
      <c r="AP1000" s="1244"/>
      <c r="AQ1000" s="1244"/>
      <c r="AR1000" s="1244"/>
      <c r="AS1000" s="1244"/>
      <c r="AT1000" s="1244"/>
      <c r="AU1000" s="1244"/>
      <c r="AV1000" s="1244"/>
      <c r="AW1000" s="1244"/>
      <c r="AX1000" s="1244"/>
      <c r="AY1000" s="1244"/>
      <c r="AZ1000" s="1244"/>
      <c r="BA1000" s="1244"/>
      <c r="BB1000" s="1244"/>
      <c r="BC1000" s="1244"/>
      <c r="BD1000" s="1244"/>
      <c r="BE1000" s="1244"/>
      <c r="BF1000" s="1244"/>
      <c r="BG1000" s="1244"/>
      <c r="BH1000" s="1244"/>
      <c r="BI1000" s="1244"/>
      <c r="BJ1000" s="1244"/>
      <c r="BK1000" s="1244"/>
      <c r="BL1000" s="1244"/>
      <c r="BM1000" s="1244"/>
      <c r="BN1000" s="1244"/>
      <c r="BO1000" s="1244"/>
      <c r="BP1000" s="1244"/>
      <c r="BQ1000" s="1244"/>
      <c r="BR1000" s="1244"/>
      <c r="BS1000" s="1244"/>
      <c r="BT1000" s="1244"/>
      <c r="BU1000" s="1244"/>
      <c r="BV1000" s="1244"/>
      <c r="BW1000" s="1244"/>
      <c r="BX1000" s="1244"/>
      <c r="BY1000" s="1244"/>
      <c r="BZ1000" s="1244"/>
      <c r="CA1000" s="1244"/>
      <c r="CB1000" s="1244"/>
      <c r="CC1000" s="1244"/>
      <c r="CD1000" s="1244"/>
      <c r="CE1000" s="1244"/>
      <c r="CF1000" s="1244"/>
      <c r="CG1000" s="1244"/>
      <c r="CH1000" s="1244"/>
      <c r="CI1000" s="1244"/>
      <c r="CJ1000" s="1244"/>
      <c r="CK1000" s="1244"/>
      <c r="CL1000" s="1244"/>
      <c r="CM1000" s="1244"/>
      <c r="CN1000" s="1244"/>
      <c r="CO1000" s="1244"/>
      <c r="CP1000" s="1244"/>
      <c r="CQ1000" s="1244"/>
      <c r="CR1000" s="1244"/>
      <c r="CS1000" s="1244"/>
      <c r="CT1000" s="1244"/>
      <c r="CU1000" s="1244"/>
      <c r="CV1000" s="1244"/>
      <c r="CW1000" s="1244"/>
      <c r="CX1000" s="1244"/>
      <c r="CY1000" s="1244"/>
      <c r="CZ1000" s="1244"/>
      <c r="DA1000" s="1244"/>
      <c r="DB1000" s="1244"/>
      <c r="DC1000" s="1244"/>
      <c r="DD1000" s="1244"/>
      <c r="DE1000" s="1244"/>
      <c r="DF1000" s="1244"/>
      <c r="DG1000" s="1244"/>
      <c r="DH1000" s="1244"/>
      <c r="DI1000" s="1244"/>
      <c r="DJ1000" s="1244"/>
      <c r="DK1000" s="1244"/>
      <c r="DL1000" s="1244"/>
      <c r="DM1000" s="1244"/>
      <c r="DN1000" s="1244"/>
    </row>
    <row r="1001" spans="1:118" s="612" customFormat="1">
      <c r="A1001" s="613"/>
      <c r="B1001" s="1243"/>
      <c r="C1001" s="613"/>
      <c r="P1001" s="1230"/>
      <c r="AJ1001" s="1244"/>
      <c r="AK1001" s="1244"/>
      <c r="AL1001" s="1244"/>
      <c r="AM1001" s="1244"/>
      <c r="AN1001" s="1244"/>
      <c r="AO1001" s="1244"/>
      <c r="AP1001" s="1244"/>
      <c r="AQ1001" s="1244"/>
      <c r="AR1001" s="1244"/>
      <c r="AS1001" s="1244"/>
      <c r="AT1001" s="1244"/>
      <c r="AU1001" s="1244"/>
      <c r="AV1001" s="1244"/>
      <c r="AW1001" s="1244"/>
      <c r="AX1001" s="1244"/>
      <c r="AY1001" s="1244"/>
      <c r="AZ1001" s="1244"/>
      <c r="BA1001" s="1244"/>
      <c r="BB1001" s="1244"/>
      <c r="BC1001" s="1244"/>
      <c r="BD1001" s="1244"/>
      <c r="BE1001" s="1244"/>
      <c r="BF1001" s="1244"/>
      <c r="BG1001" s="1244"/>
      <c r="BH1001" s="1244"/>
      <c r="BI1001" s="1244"/>
      <c r="BJ1001" s="1244"/>
      <c r="BK1001" s="1244"/>
      <c r="BL1001" s="1244"/>
      <c r="BM1001" s="1244"/>
      <c r="BN1001" s="1244"/>
      <c r="BO1001" s="1244"/>
      <c r="BP1001" s="1244"/>
      <c r="BQ1001" s="1244"/>
      <c r="BR1001" s="1244"/>
      <c r="BS1001" s="1244"/>
      <c r="BT1001" s="1244"/>
      <c r="BU1001" s="1244"/>
      <c r="BV1001" s="1244"/>
      <c r="BW1001" s="1244"/>
      <c r="BX1001" s="1244"/>
      <c r="BY1001" s="1244"/>
      <c r="BZ1001" s="1244"/>
      <c r="CA1001" s="1244"/>
      <c r="CB1001" s="1244"/>
      <c r="CC1001" s="1244"/>
      <c r="CD1001" s="1244"/>
      <c r="CE1001" s="1244"/>
      <c r="CF1001" s="1244"/>
      <c r="CG1001" s="1244"/>
      <c r="CH1001" s="1244"/>
      <c r="CI1001" s="1244"/>
      <c r="CJ1001" s="1244"/>
      <c r="CK1001" s="1244"/>
      <c r="CL1001" s="1244"/>
      <c r="CM1001" s="1244"/>
      <c r="CN1001" s="1244"/>
      <c r="CO1001" s="1244"/>
      <c r="CP1001" s="1244"/>
      <c r="CQ1001" s="1244"/>
      <c r="CR1001" s="1244"/>
      <c r="CS1001" s="1244"/>
      <c r="CT1001" s="1244"/>
      <c r="CU1001" s="1244"/>
      <c r="CV1001" s="1244"/>
      <c r="CW1001" s="1244"/>
      <c r="CX1001" s="1244"/>
      <c r="CY1001" s="1244"/>
      <c r="CZ1001" s="1244"/>
      <c r="DA1001" s="1244"/>
      <c r="DB1001" s="1244"/>
      <c r="DC1001" s="1244"/>
      <c r="DD1001" s="1244"/>
      <c r="DE1001" s="1244"/>
      <c r="DF1001" s="1244"/>
      <c r="DG1001" s="1244"/>
      <c r="DH1001" s="1244"/>
      <c r="DI1001" s="1244"/>
      <c r="DJ1001" s="1244"/>
      <c r="DK1001" s="1244"/>
      <c r="DL1001" s="1244"/>
      <c r="DM1001" s="1244"/>
      <c r="DN1001" s="1244"/>
    </row>
    <row r="1002" spans="1:118" s="612" customFormat="1">
      <c r="A1002" s="613"/>
      <c r="B1002" s="1243"/>
      <c r="C1002" s="613"/>
      <c r="P1002" s="1230"/>
      <c r="AJ1002" s="1244"/>
      <c r="AK1002" s="1244"/>
      <c r="AL1002" s="1244"/>
      <c r="AM1002" s="1244"/>
      <c r="AN1002" s="1244"/>
      <c r="AO1002" s="1244"/>
      <c r="AP1002" s="1244"/>
      <c r="AQ1002" s="1244"/>
      <c r="AR1002" s="1244"/>
      <c r="AS1002" s="1244"/>
      <c r="AT1002" s="1244"/>
      <c r="AU1002" s="1244"/>
      <c r="AV1002" s="1244"/>
      <c r="AW1002" s="1244"/>
      <c r="AX1002" s="1244"/>
      <c r="AY1002" s="1244"/>
      <c r="AZ1002" s="1244"/>
      <c r="BA1002" s="1244"/>
      <c r="BB1002" s="1244"/>
      <c r="BC1002" s="1244"/>
      <c r="BD1002" s="1244"/>
      <c r="BE1002" s="1244"/>
      <c r="BF1002" s="1244"/>
      <c r="BG1002" s="1244"/>
      <c r="BH1002" s="1244"/>
      <c r="BI1002" s="1244"/>
      <c r="BJ1002" s="1244"/>
      <c r="BK1002" s="1244"/>
      <c r="BL1002" s="1244"/>
      <c r="BM1002" s="1244"/>
      <c r="BN1002" s="1244"/>
      <c r="BO1002" s="1244"/>
      <c r="BP1002" s="1244"/>
      <c r="BQ1002" s="1244"/>
      <c r="BR1002" s="1244"/>
      <c r="BS1002" s="1244"/>
      <c r="BT1002" s="1244"/>
      <c r="BU1002" s="1244"/>
      <c r="BV1002" s="1244"/>
      <c r="BW1002" s="1244"/>
      <c r="BX1002" s="1244"/>
      <c r="BY1002" s="1244"/>
      <c r="BZ1002" s="1244"/>
      <c r="CA1002" s="1244"/>
      <c r="CB1002" s="1244"/>
      <c r="CC1002" s="1244"/>
      <c r="CD1002" s="1244"/>
      <c r="CE1002" s="1244"/>
      <c r="CF1002" s="1244"/>
      <c r="CG1002" s="1244"/>
      <c r="CH1002" s="1244"/>
      <c r="CI1002" s="1244"/>
      <c r="CJ1002" s="1244"/>
      <c r="CK1002" s="1244"/>
      <c r="CL1002" s="1244"/>
      <c r="CM1002" s="1244"/>
      <c r="CN1002" s="1244"/>
      <c r="CO1002" s="1244"/>
      <c r="CP1002" s="1244"/>
      <c r="CQ1002" s="1244"/>
      <c r="CR1002" s="1244"/>
      <c r="CS1002" s="1244"/>
      <c r="CT1002" s="1244"/>
      <c r="CU1002" s="1244"/>
      <c r="CV1002" s="1244"/>
      <c r="CW1002" s="1244"/>
      <c r="CX1002" s="1244"/>
      <c r="CY1002" s="1244"/>
      <c r="CZ1002" s="1244"/>
      <c r="DA1002" s="1244"/>
      <c r="DB1002" s="1244"/>
      <c r="DC1002" s="1244"/>
      <c r="DD1002" s="1244"/>
      <c r="DE1002" s="1244"/>
      <c r="DF1002" s="1244"/>
      <c r="DG1002" s="1244"/>
      <c r="DH1002" s="1244"/>
      <c r="DI1002" s="1244"/>
      <c r="DJ1002" s="1244"/>
      <c r="DK1002" s="1244"/>
      <c r="DL1002" s="1244"/>
      <c r="DM1002" s="1244"/>
      <c r="DN1002" s="1244"/>
    </row>
    <row r="1003" spans="1:118" s="612" customFormat="1">
      <c r="A1003" s="613"/>
      <c r="B1003" s="1243"/>
      <c r="C1003" s="613"/>
      <c r="P1003" s="1230"/>
      <c r="AJ1003" s="1244"/>
      <c r="AK1003" s="1244"/>
      <c r="AL1003" s="1244"/>
      <c r="AM1003" s="1244"/>
      <c r="AN1003" s="1244"/>
      <c r="AO1003" s="1244"/>
      <c r="AP1003" s="1244"/>
      <c r="AQ1003" s="1244"/>
      <c r="AR1003" s="1244"/>
      <c r="AS1003" s="1244"/>
      <c r="AT1003" s="1244"/>
      <c r="AU1003" s="1244"/>
      <c r="AV1003" s="1244"/>
      <c r="AW1003" s="1244"/>
      <c r="AX1003" s="1244"/>
      <c r="AY1003" s="1244"/>
      <c r="AZ1003" s="1244"/>
      <c r="BA1003" s="1244"/>
      <c r="BB1003" s="1244"/>
      <c r="BC1003" s="1244"/>
      <c r="BD1003" s="1244"/>
      <c r="BE1003" s="1244"/>
      <c r="BF1003" s="1244"/>
      <c r="BG1003" s="1244"/>
      <c r="BH1003" s="1244"/>
      <c r="BI1003" s="1244"/>
      <c r="BJ1003" s="1244"/>
      <c r="BK1003" s="1244"/>
      <c r="BL1003" s="1244"/>
      <c r="BM1003" s="1244"/>
      <c r="BN1003" s="1244"/>
      <c r="BO1003" s="1244"/>
      <c r="BP1003" s="1244"/>
      <c r="BQ1003" s="1244"/>
      <c r="BR1003" s="1244"/>
      <c r="BS1003" s="1244"/>
      <c r="BT1003" s="1244"/>
      <c r="BU1003" s="1244"/>
      <c r="BV1003" s="1244"/>
      <c r="BW1003" s="1244"/>
      <c r="BX1003" s="1244"/>
      <c r="BY1003" s="1244"/>
      <c r="BZ1003" s="1244"/>
      <c r="CA1003" s="1244"/>
      <c r="CB1003" s="1244"/>
      <c r="CC1003" s="1244"/>
      <c r="CD1003" s="1244"/>
      <c r="CE1003" s="1244"/>
      <c r="CF1003" s="1244"/>
      <c r="CG1003" s="1244"/>
      <c r="CH1003" s="1244"/>
      <c r="CI1003" s="1244"/>
      <c r="CJ1003" s="1244"/>
      <c r="CK1003" s="1244"/>
      <c r="CL1003" s="1244"/>
      <c r="CM1003" s="1244"/>
      <c r="CN1003" s="1244"/>
      <c r="CO1003" s="1244"/>
      <c r="CP1003" s="1244"/>
      <c r="CQ1003" s="1244"/>
      <c r="CR1003" s="1244"/>
      <c r="CS1003" s="1244"/>
      <c r="CT1003" s="1244"/>
      <c r="CU1003" s="1244"/>
      <c r="CV1003" s="1244"/>
      <c r="CW1003" s="1244"/>
      <c r="CX1003" s="1244"/>
      <c r="CY1003" s="1244"/>
      <c r="CZ1003" s="1244"/>
      <c r="DA1003" s="1244"/>
      <c r="DB1003" s="1244"/>
      <c r="DC1003" s="1244"/>
      <c r="DD1003" s="1244"/>
      <c r="DE1003" s="1244"/>
      <c r="DF1003" s="1244"/>
      <c r="DG1003" s="1244"/>
      <c r="DH1003" s="1244"/>
      <c r="DI1003" s="1244"/>
      <c r="DJ1003" s="1244"/>
      <c r="DK1003" s="1244"/>
      <c r="DL1003" s="1244"/>
      <c r="DM1003" s="1244"/>
      <c r="DN1003" s="1244"/>
    </row>
    <row r="1004" spans="1:118" s="612" customFormat="1">
      <c r="A1004" s="613"/>
      <c r="B1004" s="1243"/>
      <c r="C1004" s="613"/>
      <c r="P1004" s="1230"/>
      <c r="AJ1004" s="1244"/>
      <c r="AK1004" s="1244"/>
      <c r="AL1004" s="1244"/>
      <c r="AM1004" s="1244"/>
      <c r="AN1004" s="1244"/>
      <c r="AO1004" s="1244"/>
      <c r="AP1004" s="1244"/>
      <c r="AQ1004" s="1244"/>
      <c r="AR1004" s="1244"/>
      <c r="AS1004" s="1244"/>
      <c r="AT1004" s="1244"/>
      <c r="AU1004" s="1244"/>
      <c r="AV1004" s="1244"/>
      <c r="AW1004" s="1244"/>
      <c r="AX1004" s="1244"/>
      <c r="AY1004" s="1244"/>
      <c r="AZ1004" s="1244"/>
      <c r="BA1004" s="1244"/>
      <c r="BB1004" s="1244"/>
      <c r="BC1004" s="1244"/>
      <c r="BD1004" s="1244"/>
      <c r="BE1004" s="1244"/>
      <c r="BF1004" s="1244"/>
      <c r="BG1004" s="1244"/>
      <c r="BH1004" s="1244"/>
      <c r="BI1004" s="1244"/>
      <c r="BJ1004" s="1244"/>
      <c r="BK1004" s="1244"/>
      <c r="BL1004" s="1244"/>
      <c r="BM1004" s="1244"/>
      <c r="BN1004" s="1244"/>
      <c r="BO1004" s="1244"/>
      <c r="BP1004" s="1244"/>
      <c r="BQ1004" s="1244"/>
      <c r="BR1004" s="1244"/>
      <c r="BS1004" s="1244"/>
      <c r="BT1004" s="1244"/>
      <c r="BU1004" s="1244"/>
      <c r="BV1004" s="1244"/>
      <c r="BW1004" s="1244"/>
      <c r="BX1004" s="1244"/>
      <c r="BY1004" s="1244"/>
      <c r="BZ1004" s="1244"/>
      <c r="CA1004" s="1244"/>
      <c r="CB1004" s="1244"/>
      <c r="CC1004" s="1244"/>
      <c r="CD1004" s="1244"/>
      <c r="CE1004" s="1244"/>
      <c r="CF1004" s="1244"/>
      <c r="CG1004" s="1244"/>
      <c r="CH1004" s="1244"/>
      <c r="CI1004" s="1244"/>
      <c r="CJ1004" s="1244"/>
      <c r="CK1004" s="1244"/>
      <c r="CL1004" s="1244"/>
      <c r="CM1004" s="1244"/>
      <c r="CN1004" s="1244"/>
      <c r="CO1004" s="1244"/>
      <c r="CP1004" s="1244"/>
      <c r="CQ1004" s="1244"/>
      <c r="CR1004" s="1244"/>
      <c r="CS1004" s="1244"/>
      <c r="CT1004" s="1244"/>
      <c r="CU1004" s="1244"/>
      <c r="CV1004" s="1244"/>
      <c r="CW1004" s="1244"/>
      <c r="CX1004" s="1244"/>
      <c r="CY1004" s="1244"/>
      <c r="CZ1004" s="1244"/>
      <c r="DA1004" s="1244"/>
      <c r="DB1004" s="1244"/>
      <c r="DC1004" s="1244"/>
      <c r="DD1004" s="1244"/>
      <c r="DE1004" s="1244"/>
      <c r="DF1004" s="1244"/>
      <c r="DG1004" s="1244"/>
      <c r="DH1004" s="1244"/>
      <c r="DI1004" s="1244"/>
      <c r="DJ1004" s="1244"/>
      <c r="DK1004" s="1244"/>
      <c r="DL1004" s="1244"/>
      <c r="DM1004" s="1244"/>
      <c r="DN1004" s="1244"/>
    </row>
    <row r="1005" spans="1:118" s="612" customFormat="1">
      <c r="A1005" s="613"/>
      <c r="B1005" s="1243"/>
      <c r="C1005" s="613"/>
      <c r="P1005" s="1230"/>
      <c r="AJ1005" s="1244"/>
      <c r="AK1005" s="1244"/>
      <c r="AL1005" s="1244"/>
      <c r="AM1005" s="1244"/>
      <c r="AN1005" s="1244"/>
      <c r="AO1005" s="1244"/>
      <c r="AP1005" s="1244"/>
      <c r="AQ1005" s="1244"/>
      <c r="AR1005" s="1244"/>
      <c r="AS1005" s="1244"/>
      <c r="AT1005" s="1244"/>
      <c r="AU1005" s="1244"/>
      <c r="AV1005" s="1244"/>
      <c r="AW1005" s="1244"/>
      <c r="AX1005" s="1244"/>
      <c r="AY1005" s="1244"/>
      <c r="AZ1005" s="1244"/>
      <c r="BA1005" s="1244"/>
      <c r="BB1005" s="1244"/>
      <c r="BC1005" s="1244"/>
      <c r="BD1005" s="1244"/>
      <c r="BE1005" s="1244"/>
      <c r="BF1005" s="1244"/>
      <c r="BG1005" s="1244"/>
      <c r="BH1005" s="1244"/>
      <c r="BI1005" s="1244"/>
      <c r="BJ1005" s="1244"/>
      <c r="BK1005" s="1244"/>
      <c r="BL1005" s="1244"/>
      <c r="BM1005" s="1244"/>
      <c r="BN1005" s="1244"/>
      <c r="BO1005" s="1244"/>
      <c r="BP1005" s="1244"/>
      <c r="BQ1005" s="1244"/>
      <c r="BR1005" s="1244"/>
      <c r="BS1005" s="1244"/>
      <c r="BT1005" s="1244"/>
      <c r="BU1005" s="1244"/>
      <c r="BV1005" s="1244"/>
      <c r="BW1005" s="1244"/>
      <c r="BX1005" s="1244"/>
      <c r="BY1005" s="1244"/>
      <c r="BZ1005" s="1244"/>
      <c r="CA1005" s="1244"/>
      <c r="CB1005" s="1244"/>
      <c r="CC1005" s="1244"/>
      <c r="CD1005" s="1244"/>
      <c r="CE1005" s="1244"/>
      <c r="CF1005" s="1244"/>
      <c r="CG1005" s="1244"/>
      <c r="CH1005" s="1244"/>
      <c r="CI1005" s="1244"/>
      <c r="CJ1005" s="1244"/>
      <c r="CK1005" s="1244"/>
      <c r="CL1005" s="1244"/>
      <c r="CM1005" s="1244"/>
      <c r="CN1005" s="1244"/>
      <c r="CO1005" s="1244"/>
      <c r="CP1005" s="1244"/>
      <c r="CQ1005" s="1244"/>
      <c r="CR1005" s="1244"/>
      <c r="CS1005" s="1244"/>
      <c r="CT1005" s="1244"/>
      <c r="CU1005" s="1244"/>
      <c r="CV1005" s="1244"/>
      <c r="CW1005" s="1244"/>
      <c r="CX1005" s="1244"/>
      <c r="CY1005" s="1244"/>
      <c r="CZ1005" s="1244"/>
      <c r="DA1005" s="1244"/>
      <c r="DB1005" s="1244"/>
      <c r="DC1005" s="1244"/>
      <c r="DD1005" s="1244"/>
      <c r="DE1005" s="1244"/>
      <c r="DF1005" s="1244"/>
      <c r="DG1005" s="1244"/>
      <c r="DH1005" s="1244"/>
      <c r="DI1005" s="1244"/>
      <c r="DJ1005" s="1244"/>
      <c r="DK1005" s="1244"/>
      <c r="DL1005" s="1244"/>
      <c r="DM1005" s="1244"/>
      <c r="DN1005" s="1244"/>
    </row>
    <row r="1006" spans="1:118" s="612" customFormat="1">
      <c r="A1006" s="613"/>
      <c r="B1006" s="1243"/>
      <c r="C1006" s="613"/>
      <c r="P1006" s="1230"/>
      <c r="AJ1006" s="1244"/>
      <c r="AK1006" s="1244"/>
      <c r="AL1006" s="1244"/>
      <c r="AM1006" s="1244"/>
      <c r="AN1006" s="1244"/>
      <c r="AO1006" s="1244"/>
      <c r="AP1006" s="1244"/>
      <c r="AQ1006" s="1244"/>
      <c r="AR1006" s="1244"/>
      <c r="AS1006" s="1244"/>
      <c r="AT1006" s="1244"/>
      <c r="AU1006" s="1244"/>
      <c r="AV1006" s="1244"/>
      <c r="AW1006" s="1244"/>
      <c r="AX1006" s="1244"/>
      <c r="AY1006" s="1244"/>
      <c r="AZ1006" s="1244"/>
      <c r="BA1006" s="1244"/>
      <c r="BB1006" s="1244"/>
      <c r="BC1006" s="1244"/>
      <c r="BD1006" s="1244"/>
      <c r="BE1006" s="1244"/>
      <c r="BF1006" s="1244"/>
      <c r="BG1006" s="1244"/>
      <c r="BH1006" s="1244"/>
      <c r="BI1006" s="1244"/>
      <c r="BJ1006" s="1244"/>
      <c r="BK1006" s="1244"/>
      <c r="BL1006" s="1244"/>
      <c r="BM1006" s="1244"/>
      <c r="BN1006" s="1244"/>
      <c r="BO1006" s="1244"/>
      <c r="BP1006" s="1244"/>
      <c r="BQ1006" s="1244"/>
      <c r="BR1006" s="1244"/>
      <c r="BS1006" s="1244"/>
      <c r="BT1006" s="1244"/>
      <c r="BU1006" s="1244"/>
      <c r="BV1006" s="1244"/>
      <c r="BW1006" s="1244"/>
      <c r="BX1006" s="1244"/>
      <c r="BY1006" s="1244"/>
      <c r="BZ1006" s="1244"/>
      <c r="CA1006" s="1244"/>
      <c r="CB1006" s="1244"/>
      <c r="CC1006" s="1244"/>
      <c r="CD1006" s="1244"/>
      <c r="CE1006" s="1244"/>
      <c r="CF1006" s="1244"/>
      <c r="CG1006" s="1244"/>
      <c r="CH1006" s="1244"/>
      <c r="CI1006" s="1244"/>
      <c r="CJ1006" s="1244"/>
      <c r="CK1006" s="1244"/>
      <c r="CL1006" s="1244"/>
      <c r="CM1006" s="1244"/>
      <c r="CN1006" s="1244"/>
      <c r="CO1006" s="1244"/>
      <c r="CP1006" s="1244"/>
      <c r="CQ1006" s="1244"/>
      <c r="CR1006" s="1244"/>
      <c r="CS1006" s="1244"/>
      <c r="CT1006" s="1244"/>
      <c r="CU1006" s="1244"/>
      <c r="CV1006" s="1244"/>
      <c r="CW1006" s="1244"/>
      <c r="CX1006" s="1244"/>
      <c r="CY1006" s="1244"/>
      <c r="CZ1006" s="1244"/>
      <c r="DA1006" s="1244"/>
      <c r="DB1006" s="1244"/>
      <c r="DC1006" s="1244"/>
      <c r="DD1006" s="1244"/>
      <c r="DE1006" s="1244"/>
      <c r="DF1006" s="1244"/>
      <c r="DG1006" s="1244"/>
      <c r="DH1006" s="1244"/>
      <c r="DI1006" s="1244"/>
      <c r="DJ1006" s="1244"/>
      <c r="DK1006" s="1244"/>
      <c r="DL1006" s="1244"/>
      <c r="DM1006" s="1244"/>
      <c r="DN1006" s="1244"/>
    </row>
    <row r="1007" spans="1:118" s="612" customFormat="1">
      <c r="A1007" s="613"/>
      <c r="B1007" s="1243"/>
      <c r="C1007" s="613"/>
      <c r="P1007" s="1230"/>
      <c r="AJ1007" s="1244"/>
      <c r="AK1007" s="1244"/>
      <c r="AL1007" s="1244"/>
      <c r="AM1007" s="1244"/>
      <c r="AN1007" s="1244"/>
      <c r="AO1007" s="1244"/>
      <c r="AP1007" s="1244"/>
      <c r="AQ1007" s="1244"/>
      <c r="AR1007" s="1244"/>
      <c r="AS1007" s="1244"/>
      <c r="AT1007" s="1244"/>
      <c r="AU1007" s="1244"/>
      <c r="AV1007" s="1244"/>
      <c r="AW1007" s="1244"/>
      <c r="AX1007" s="1244"/>
      <c r="AY1007" s="1244"/>
      <c r="AZ1007" s="1244"/>
      <c r="BA1007" s="1244"/>
      <c r="BB1007" s="1244"/>
      <c r="BC1007" s="1244"/>
      <c r="BD1007" s="1244"/>
      <c r="BE1007" s="1244"/>
      <c r="BF1007" s="1244"/>
      <c r="BG1007" s="1244"/>
      <c r="BH1007" s="1244"/>
      <c r="BI1007" s="1244"/>
      <c r="BJ1007" s="1244"/>
      <c r="BK1007" s="1244"/>
      <c r="BL1007" s="1244"/>
      <c r="BM1007" s="1244"/>
      <c r="BN1007" s="1244"/>
      <c r="BO1007" s="1244"/>
      <c r="BP1007" s="1244"/>
      <c r="BQ1007" s="1244"/>
      <c r="BR1007" s="1244"/>
      <c r="BS1007" s="1244"/>
      <c r="BT1007" s="1244"/>
      <c r="BU1007" s="1244"/>
      <c r="BV1007" s="1244"/>
      <c r="BW1007" s="1244"/>
      <c r="BX1007" s="1244"/>
      <c r="BY1007" s="1244"/>
      <c r="BZ1007" s="1244"/>
      <c r="CA1007" s="1244"/>
      <c r="CB1007" s="1244"/>
      <c r="CC1007" s="1244"/>
      <c r="CD1007" s="1244"/>
      <c r="CE1007" s="1244"/>
      <c r="CF1007" s="1244"/>
      <c r="CG1007" s="1244"/>
      <c r="CH1007" s="1244"/>
      <c r="CI1007" s="1244"/>
      <c r="CJ1007" s="1244"/>
      <c r="CK1007" s="1244"/>
      <c r="CL1007" s="1244"/>
      <c r="CM1007" s="1244"/>
      <c r="CN1007" s="1244"/>
      <c r="CO1007" s="1244"/>
      <c r="CP1007" s="1244"/>
      <c r="CQ1007" s="1244"/>
      <c r="CR1007" s="1244"/>
      <c r="CS1007" s="1244"/>
      <c r="CT1007" s="1244"/>
      <c r="CU1007" s="1244"/>
      <c r="CV1007" s="1244"/>
      <c r="CW1007" s="1244"/>
      <c r="CX1007" s="1244"/>
      <c r="CY1007" s="1244"/>
      <c r="CZ1007" s="1244"/>
      <c r="DA1007" s="1244"/>
      <c r="DB1007" s="1244"/>
      <c r="DC1007" s="1244"/>
      <c r="DD1007" s="1244"/>
      <c r="DE1007" s="1244"/>
      <c r="DF1007" s="1244"/>
      <c r="DG1007" s="1244"/>
      <c r="DH1007" s="1244"/>
      <c r="DI1007" s="1244"/>
      <c r="DJ1007" s="1244"/>
      <c r="DK1007" s="1244"/>
      <c r="DL1007" s="1244"/>
      <c r="DM1007" s="1244"/>
      <c r="DN1007" s="1244"/>
    </row>
    <row r="1008" spans="1:118" s="612" customFormat="1">
      <c r="A1008" s="613"/>
      <c r="B1008" s="1243"/>
      <c r="C1008" s="613"/>
      <c r="P1008" s="1230"/>
      <c r="AJ1008" s="1244"/>
      <c r="AK1008" s="1244"/>
      <c r="AL1008" s="1244"/>
      <c r="AM1008" s="1244"/>
      <c r="AN1008" s="1244"/>
      <c r="AO1008" s="1244"/>
      <c r="AP1008" s="1244"/>
      <c r="AQ1008" s="1244"/>
      <c r="AR1008" s="1244"/>
      <c r="AS1008" s="1244"/>
      <c r="AT1008" s="1244"/>
      <c r="AU1008" s="1244"/>
      <c r="AV1008" s="1244"/>
      <c r="AW1008" s="1244"/>
      <c r="AX1008" s="1244"/>
      <c r="AY1008" s="1244"/>
      <c r="AZ1008" s="1244"/>
      <c r="BA1008" s="1244"/>
      <c r="BB1008" s="1244"/>
      <c r="BC1008" s="1244"/>
      <c r="BD1008" s="1244"/>
      <c r="BE1008" s="1244"/>
      <c r="BF1008" s="1244"/>
      <c r="BG1008" s="1244"/>
      <c r="BH1008" s="1244"/>
      <c r="BI1008" s="1244"/>
      <c r="BJ1008" s="1244"/>
      <c r="BK1008" s="1244"/>
      <c r="BL1008" s="1244"/>
      <c r="BM1008" s="1244"/>
      <c r="BN1008" s="1244"/>
      <c r="BO1008" s="1244"/>
      <c r="BP1008" s="1244"/>
      <c r="BQ1008" s="1244"/>
      <c r="BR1008" s="1244"/>
      <c r="BS1008" s="1244"/>
      <c r="BT1008" s="1244"/>
      <c r="BU1008" s="1244"/>
      <c r="BV1008" s="1244"/>
      <c r="BW1008" s="1244"/>
      <c r="BX1008" s="1244"/>
      <c r="BY1008" s="1244"/>
      <c r="BZ1008" s="1244"/>
      <c r="CA1008" s="1244"/>
      <c r="CB1008" s="1244"/>
      <c r="CC1008" s="1244"/>
      <c r="CD1008" s="1244"/>
      <c r="CE1008" s="1244"/>
      <c r="CF1008" s="1244"/>
      <c r="CG1008" s="1244"/>
      <c r="CH1008" s="1244"/>
      <c r="CI1008" s="1244"/>
      <c r="CJ1008" s="1244"/>
      <c r="CK1008" s="1244"/>
      <c r="CL1008" s="1244"/>
      <c r="CM1008" s="1244"/>
      <c r="CN1008" s="1244"/>
      <c r="CO1008" s="1244"/>
      <c r="CP1008" s="1244"/>
      <c r="CQ1008" s="1244"/>
      <c r="CR1008" s="1244"/>
      <c r="CS1008" s="1244"/>
      <c r="CT1008" s="1244"/>
      <c r="CU1008" s="1244"/>
      <c r="CV1008" s="1244"/>
      <c r="CW1008" s="1244"/>
      <c r="CX1008" s="1244"/>
      <c r="CY1008" s="1244"/>
      <c r="CZ1008" s="1244"/>
      <c r="DA1008" s="1244"/>
      <c r="DB1008" s="1244"/>
      <c r="DC1008" s="1244"/>
      <c r="DD1008" s="1244"/>
      <c r="DE1008" s="1244"/>
      <c r="DF1008" s="1244"/>
      <c r="DG1008" s="1244"/>
      <c r="DH1008" s="1244"/>
      <c r="DI1008" s="1244"/>
      <c r="DJ1008" s="1244"/>
      <c r="DK1008" s="1244"/>
      <c r="DL1008" s="1244"/>
      <c r="DM1008" s="1244"/>
      <c r="DN1008" s="1244"/>
    </row>
    <row r="1009" spans="1:118" s="612" customFormat="1">
      <c r="A1009" s="613"/>
      <c r="B1009" s="1243"/>
      <c r="C1009" s="613"/>
      <c r="P1009" s="1230"/>
      <c r="AJ1009" s="1244"/>
      <c r="AK1009" s="1244"/>
      <c r="AL1009" s="1244"/>
      <c r="AM1009" s="1244"/>
      <c r="AN1009" s="1244"/>
      <c r="AO1009" s="1244"/>
      <c r="AP1009" s="1244"/>
      <c r="AQ1009" s="1244"/>
      <c r="AR1009" s="1244"/>
      <c r="AS1009" s="1244"/>
      <c r="AT1009" s="1244"/>
      <c r="AU1009" s="1244"/>
      <c r="AV1009" s="1244"/>
      <c r="AW1009" s="1244"/>
      <c r="AX1009" s="1244"/>
      <c r="AY1009" s="1244"/>
      <c r="AZ1009" s="1244"/>
      <c r="BA1009" s="1244"/>
      <c r="BB1009" s="1244"/>
      <c r="BC1009" s="1244"/>
      <c r="BD1009" s="1244"/>
      <c r="BE1009" s="1244"/>
      <c r="BF1009" s="1244"/>
      <c r="BG1009" s="1244"/>
      <c r="BH1009" s="1244"/>
      <c r="BI1009" s="1244"/>
      <c r="BJ1009" s="1244"/>
      <c r="BK1009" s="1244"/>
      <c r="BL1009" s="1244"/>
      <c r="BM1009" s="1244"/>
      <c r="BN1009" s="1244"/>
      <c r="BO1009" s="1244"/>
      <c r="BP1009" s="1244"/>
      <c r="BQ1009" s="1244"/>
      <c r="BR1009" s="1244"/>
      <c r="BS1009" s="1244"/>
      <c r="BT1009" s="1244"/>
      <c r="BU1009" s="1244"/>
      <c r="BV1009" s="1244"/>
      <c r="BW1009" s="1244"/>
      <c r="BX1009" s="1244"/>
      <c r="BY1009" s="1244"/>
      <c r="BZ1009" s="1244"/>
      <c r="CA1009" s="1244"/>
      <c r="CB1009" s="1244"/>
      <c r="CC1009" s="1244"/>
      <c r="CD1009" s="1244"/>
      <c r="CE1009" s="1244"/>
      <c r="CF1009" s="1244"/>
      <c r="CG1009" s="1244"/>
      <c r="CH1009" s="1244"/>
      <c r="CI1009" s="1244"/>
      <c r="CJ1009" s="1244"/>
      <c r="CK1009" s="1244"/>
      <c r="CL1009" s="1244"/>
      <c r="CM1009" s="1244"/>
      <c r="CN1009" s="1244"/>
      <c r="CO1009" s="1244"/>
      <c r="CP1009" s="1244"/>
      <c r="CQ1009" s="1244"/>
      <c r="CR1009" s="1244"/>
      <c r="CS1009" s="1244"/>
      <c r="CT1009" s="1244"/>
      <c r="CU1009" s="1244"/>
      <c r="CV1009" s="1244"/>
      <c r="CW1009" s="1244"/>
      <c r="CX1009" s="1244"/>
      <c r="CY1009" s="1244"/>
      <c r="CZ1009" s="1244"/>
      <c r="DA1009" s="1244"/>
      <c r="DB1009" s="1244"/>
      <c r="DC1009" s="1244"/>
      <c r="DD1009" s="1244"/>
      <c r="DE1009" s="1244"/>
      <c r="DF1009" s="1244"/>
      <c r="DG1009" s="1244"/>
      <c r="DH1009" s="1244"/>
      <c r="DI1009" s="1244"/>
      <c r="DJ1009" s="1244"/>
      <c r="DK1009" s="1244"/>
      <c r="DL1009" s="1244"/>
      <c r="DM1009" s="1244"/>
      <c r="DN1009" s="1244"/>
    </row>
    <row r="1010" spans="1:118" s="612" customFormat="1">
      <c r="A1010" s="613"/>
      <c r="B1010" s="1243"/>
      <c r="C1010" s="613"/>
      <c r="P1010" s="1230"/>
      <c r="AJ1010" s="1244"/>
      <c r="AK1010" s="1244"/>
      <c r="AL1010" s="1244"/>
      <c r="AM1010" s="1244"/>
      <c r="AN1010" s="1244"/>
      <c r="AO1010" s="1244"/>
      <c r="AP1010" s="1244"/>
      <c r="AQ1010" s="1244"/>
      <c r="AR1010" s="1244"/>
      <c r="AS1010" s="1244"/>
      <c r="AT1010" s="1244"/>
      <c r="AU1010" s="1244"/>
      <c r="AV1010" s="1244"/>
      <c r="AW1010" s="1244"/>
      <c r="AX1010" s="1244"/>
      <c r="AY1010" s="1244"/>
      <c r="AZ1010" s="1244"/>
      <c r="BA1010" s="1244"/>
      <c r="BB1010" s="1244"/>
      <c r="BC1010" s="1244"/>
      <c r="BD1010" s="1244"/>
      <c r="BE1010" s="1244"/>
      <c r="BF1010" s="1244"/>
      <c r="BG1010" s="1244"/>
      <c r="BH1010" s="1244"/>
      <c r="BI1010" s="1244"/>
      <c r="BJ1010" s="1244"/>
      <c r="BK1010" s="1244"/>
      <c r="BL1010" s="1244"/>
      <c r="BM1010" s="1244"/>
      <c r="BN1010" s="1244"/>
      <c r="BO1010" s="1244"/>
      <c r="BP1010" s="1244"/>
      <c r="BQ1010" s="1244"/>
      <c r="BR1010" s="1244"/>
      <c r="BS1010" s="1244"/>
      <c r="BT1010" s="1244"/>
      <c r="BU1010" s="1244"/>
      <c r="BV1010" s="1244"/>
      <c r="BW1010" s="1244"/>
      <c r="BX1010" s="1244"/>
      <c r="BY1010" s="1244"/>
      <c r="BZ1010" s="1244"/>
      <c r="CA1010" s="1244"/>
      <c r="CB1010" s="1244"/>
      <c r="CC1010" s="1244"/>
      <c r="CD1010" s="1244"/>
      <c r="CE1010" s="1244"/>
      <c r="CF1010" s="1244"/>
      <c r="CG1010" s="1244"/>
      <c r="CH1010" s="1244"/>
      <c r="CI1010" s="1244"/>
      <c r="CJ1010" s="1244"/>
      <c r="CK1010" s="1244"/>
      <c r="CL1010" s="1244"/>
      <c r="CM1010" s="1244"/>
      <c r="CN1010" s="1244"/>
      <c r="CO1010" s="1244"/>
      <c r="CP1010" s="1244"/>
      <c r="CQ1010" s="1244"/>
      <c r="CR1010" s="1244"/>
      <c r="CS1010" s="1244"/>
      <c r="CT1010" s="1244"/>
      <c r="CU1010" s="1244"/>
      <c r="CV1010" s="1244"/>
      <c r="CW1010" s="1244"/>
      <c r="CX1010" s="1244"/>
      <c r="CY1010" s="1244"/>
      <c r="CZ1010" s="1244"/>
      <c r="DA1010" s="1244"/>
      <c r="DB1010" s="1244"/>
      <c r="DC1010" s="1244"/>
      <c r="DD1010" s="1244"/>
      <c r="DE1010" s="1244"/>
      <c r="DF1010" s="1244"/>
      <c r="DG1010" s="1244"/>
      <c r="DH1010" s="1244"/>
      <c r="DI1010" s="1244"/>
      <c r="DJ1010" s="1244"/>
      <c r="DK1010" s="1244"/>
      <c r="DL1010" s="1244"/>
      <c r="DM1010" s="1244"/>
      <c r="DN1010" s="1244"/>
    </row>
    <row r="1011" spans="1:118" s="612" customFormat="1">
      <c r="A1011" s="613"/>
      <c r="B1011" s="1243"/>
      <c r="C1011" s="613"/>
      <c r="P1011" s="1230"/>
      <c r="AJ1011" s="1244"/>
      <c r="AK1011" s="1244"/>
      <c r="AL1011" s="1244"/>
      <c r="AM1011" s="1244"/>
      <c r="AN1011" s="1244"/>
      <c r="AO1011" s="1244"/>
      <c r="AP1011" s="1244"/>
      <c r="AQ1011" s="1244"/>
      <c r="AR1011" s="1244"/>
      <c r="AS1011" s="1244"/>
      <c r="AT1011" s="1244"/>
      <c r="AU1011" s="1244"/>
      <c r="AV1011" s="1244"/>
      <c r="AW1011" s="1244"/>
      <c r="AX1011" s="1244"/>
      <c r="AY1011" s="1244"/>
      <c r="AZ1011" s="1244"/>
      <c r="BA1011" s="1244"/>
      <c r="BB1011" s="1244"/>
      <c r="BC1011" s="1244"/>
      <c r="BD1011" s="1244"/>
      <c r="BE1011" s="1244"/>
      <c r="BF1011" s="1244"/>
      <c r="BG1011" s="1244"/>
      <c r="BH1011" s="1244"/>
      <c r="BI1011" s="1244"/>
      <c r="BJ1011" s="1244"/>
      <c r="BK1011" s="1244"/>
      <c r="BL1011" s="1244"/>
      <c r="BM1011" s="1244"/>
      <c r="BN1011" s="1244"/>
      <c r="BO1011" s="1244"/>
      <c r="BP1011" s="1244"/>
      <c r="BQ1011" s="1244"/>
      <c r="BR1011" s="1244"/>
      <c r="BS1011" s="1244"/>
      <c r="BT1011" s="1244"/>
      <c r="BU1011" s="1244"/>
      <c r="BV1011" s="1244"/>
      <c r="BW1011" s="1244"/>
      <c r="BX1011" s="1244"/>
      <c r="BY1011" s="1244"/>
      <c r="BZ1011" s="1244"/>
      <c r="CA1011" s="1244"/>
      <c r="CB1011" s="1244"/>
      <c r="CC1011" s="1244"/>
      <c r="CD1011" s="1244"/>
      <c r="CE1011" s="1244"/>
      <c r="CF1011" s="1244"/>
      <c r="CG1011" s="1244"/>
      <c r="CH1011" s="1244"/>
      <c r="CI1011" s="1244"/>
      <c r="CJ1011" s="1244"/>
      <c r="CK1011" s="1244"/>
      <c r="CL1011" s="1244"/>
      <c r="CM1011" s="1244"/>
      <c r="CN1011" s="1244"/>
      <c r="CO1011" s="1244"/>
      <c r="CP1011" s="1244"/>
      <c r="CQ1011" s="1244"/>
      <c r="CR1011" s="1244"/>
      <c r="CS1011" s="1244"/>
      <c r="CT1011" s="1244"/>
      <c r="CU1011" s="1244"/>
      <c r="CV1011" s="1244"/>
      <c r="CW1011" s="1244"/>
      <c r="CX1011" s="1244"/>
      <c r="CY1011" s="1244"/>
      <c r="CZ1011" s="1244"/>
      <c r="DA1011" s="1244"/>
      <c r="DB1011" s="1244"/>
      <c r="DC1011" s="1244"/>
      <c r="DD1011" s="1244"/>
      <c r="DE1011" s="1244"/>
      <c r="DF1011" s="1244"/>
      <c r="DG1011" s="1244"/>
      <c r="DH1011" s="1244"/>
      <c r="DI1011" s="1244"/>
      <c r="DJ1011" s="1244"/>
      <c r="DK1011" s="1244"/>
      <c r="DL1011" s="1244"/>
      <c r="DM1011" s="1244"/>
      <c r="DN1011" s="1244"/>
    </row>
    <row r="1012" spans="1:118" s="612" customFormat="1">
      <c r="A1012" s="613"/>
      <c r="B1012" s="1243"/>
      <c r="C1012" s="613"/>
      <c r="P1012" s="1230"/>
      <c r="AJ1012" s="1244"/>
      <c r="AK1012" s="1244"/>
      <c r="AL1012" s="1244"/>
      <c r="AM1012" s="1244"/>
      <c r="AN1012" s="1244"/>
      <c r="AO1012" s="1244"/>
      <c r="AP1012" s="1244"/>
      <c r="AQ1012" s="1244"/>
      <c r="AR1012" s="1244"/>
      <c r="AS1012" s="1244"/>
      <c r="AT1012" s="1244"/>
      <c r="AU1012" s="1244"/>
      <c r="AV1012" s="1244"/>
      <c r="AW1012" s="1244"/>
      <c r="AX1012" s="1244"/>
      <c r="AY1012" s="1244"/>
      <c r="AZ1012" s="1244"/>
      <c r="BA1012" s="1244"/>
      <c r="BB1012" s="1244"/>
      <c r="BC1012" s="1244"/>
      <c r="BD1012" s="1244"/>
      <c r="BE1012" s="1244"/>
      <c r="BF1012" s="1244"/>
      <c r="BG1012" s="1244"/>
      <c r="BH1012" s="1244"/>
      <c r="BI1012" s="1244"/>
      <c r="BJ1012" s="1244"/>
      <c r="BK1012" s="1244"/>
      <c r="BL1012" s="1244"/>
      <c r="BM1012" s="1244"/>
      <c r="BN1012" s="1244"/>
      <c r="BO1012" s="1244"/>
      <c r="BP1012" s="1244"/>
      <c r="BQ1012" s="1244"/>
      <c r="BR1012" s="1244"/>
      <c r="BS1012" s="1244"/>
      <c r="BT1012" s="1244"/>
      <c r="BU1012" s="1244"/>
      <c r="BV1012" s="1244"/>
      <c r="BW1012" s="1244"/>
      <c r="BX1012" s="1244"/>
      <c r="BY1012" s="1244"/>
      <c r="BZ1012" s="1244"/>
      <c r="CA1012" s="1244"/>
      <c r="CB1012" s="1244"/>
      <c r="CC1012" s="1244"/>
      <c r="CD1012" s="1244"/>
      <c r="CE1012" s="1244"/>
      <c r="CF1012" s="1244"/>
      <c r="CG1012" s="1244"/>
      <c r="CH1012" s="1244"/>
      <c r="CI1012" s="1244"/>
      <c r="CJ1012" s="1244"/>
      <c r="CK1012" s="1244"/>
      <c r="CL1012" s="1244"/>
      <c r="CM1012" s="1244"/>
      <c r="CN1012" s="1244"/>
      <c r="CO1012" s="1244"/>
      <c r="CP1012" s="1244"/>
      <c r="CQ1012" s="1244"/>
      <c r="CR1012" s="1244"/>
      <c r="CS1012" s="1244"/>
      <c r="CT1012" s="1244"/>
      <c r="CU1012" s="1244"/>
      <c r="CV1012" s="1244"/>
      <c r="CW1012" s="1244"/>
      <c r="CX1012" s="1244"/>
      <c r="CY1012" s="1244"/>
      <c r="CZ1012" s="1244"/>
      <c r="DA1012" s="1244"/>
      <c r="DB1012" s="1244"/>
      <c r="DC1012" s="1244"/>
      <c r="DD1012" s="1244"/>
      <c r="DE1012" s="1244"/>
      <c r="DF1012" s="1244"/>
      <c r="DG1012" s="1244"/>
      <c r="DH1012" s="1244"/>
      <c r="DI1012" s="1244"/>
      <c r="DJ1012" s="1244"/>
      <c r="DK1012" s="1244"/>
      <c r="DL1012" s="1244"/>
      <c r="DM1012" s="1244"/>
      <c r="DN1012" s="1244"/>
    </row>
    <row r="1013" spans="1:118" s="612" customFormat="1">
      <c r="A1013" s="613"/>
      <c r="B1013" s="1243"/>
      <c r="C1013" s="613"/>
      <c r="P1013" s="1230"/>
      <c r="AJ1013" s="1244"/>
      <c r="AK1013" s="1244"/>
      <c r="AL1013" s="1244"/>
      <c r="AM1013" s="1244"/>
      <c r="AN1013" s="1244"/>
      <c r="AO1013" s="1244"/>
      <c r="AP1013" s="1244"/>
      <c r="AQ1013" s="1244"/>
      <c r="AR1013" s="1244"/>
      <c r="AS1013" s="1244"/>
      <c r="AT1013" s="1244"/>
      <c r="AU1013" s="1244"/>
      <c r="AV1013" s="1244"/>
      <c r="AW1013" s="1244"/>
      <c r="AX1013" s="1244"/>
      <c r="AY1013" s="1244"/>
      <c r="AZ1013" s="1244"/>
      <c r="BA1013" s="1244"/>
      <c r="BB1013" s="1244"/>
      <c r="BC1013" s="1244"/>
      <c r="BD1013" s="1244"/>
      <c r="BE1013" s="1244"/>
      <c r="BF1013" s="1244"/>
      <c r="BG1013" s="1244"/>
      <c r="BH1013" s="1244"/>
      <c r="BI1013" s="1244"/>
      <c r="BJ1013" s="1244"/>
      <c r="BK1013" s="1244"/>
      <c r="BL1013" s="1244"/>
      <c r="BM1013" s="1244"/>
      <c r="BN1013" s="1244"/>
      <c r="BO1013" s="1244"/>
      <c r="BP1013" s="1244"/>
      <c r="BQ1013" s="1244"/>
      <c r="BR1013" s="1244"/>
      <c r="BS1013" s="1244"/>
      <c r="BT1013" s="1244"/>
      <c r="BU1013" s="1244"/>
      <c r="BV1013" s="1244"/>
      <c r="BW1013" s="1244"/>
      <c r="BX1013" s="1244"/>
      <c r="BY1013" s="1244"/>
      <c r="BZ1013" s="1244"/>
      <c r="CA1013" s="1244"/>
      <c r="CB1013" s="1244"/>
      <c r="CC1013" s="1244"/>
      <c r="CD1013" s="1244"/>
      <c r="CE1013" s="1244"/>
      <c r="CF1013" s="1244"/>
      <c r="CG1013" s="1244"/>
      <c r="CH1013" s="1244"/>
      <c r="CI1013" s="1244"/>
      <c r="CJ1013" s="1244"/>
      <c r="CK1013" s="1244"/>
      <c r="CL1013" s="1244"/>
      <c r="CM1013" s="1244"/>
      <c r="CN1013" s="1244"/>
      <c r="CO1013" s="1244"/>
      <c r="CP1013" s="1244"/>
      <c r="CQ1013" s="1244"/>
      <c r="CR1013" s="1244"/>
      <c r="CS1013" s="1244"/>
      <c r="CT1013" s="1244"/>
      <c r="CU1013" s="1244"/>
      <c r="CV1013" s="1244"/>
      <c r="CW1013" s="1244"/>
      <c r="CX1013" s="1244"/>
      <c r="CY1013" s="1244"/>
      <c r="CZ1013" s="1244"/>
      <c r="DA1013" s="1244"/>
      <c r="DB1013" s="1244"/>
      <c r="DC1013" s="1244"/>
      <c r="DD1013" s="1244"/>
      <c r="DE1013" s="1244"/>
      <c r="DF1013" s="1244"/>
      <c r="DG1013" s="1244"/>
      <c r="DH1013" s="1244"/>
      <c r="DI1013" s="1244"/>
      <c r="DJ1013" s="1244"/>
      <c r="DK1013" s="1244"/>
      <c r="DL1013" s="1244"/>
      <c r="DM1013" s="1244"/>
      <c r="DN1013" s="1244"/>
    </row>
    <row r="1014" spans="1:118" s="612" customFormat="1">
      <c r="A1014" s="613"/>
      <c r="B1014" s="1243"/>
      <c r="C1014" s="613"/>
      <c r="P1014" s="1230"/>
      <c r="AJ1014" s="1244"/>
      <c r="AK1014" s="1244"/>
      <c r="AL1014" s="1244"/>
      <c r="AM1014" s="1244"/>
      <c r="AN1014" s="1244"/>
      <c r="AO1014" s="1244"/>
      <c r="AP1014" s="1244"/>
      <c r="AQ1014" s="1244"/>
      <c r="AR1014" s="1244"/>
      <c r="AS1014" s="1244"/>
      <c r="AT1014" s="1244"/>
      <c r="AU1014" s="1244"/>
      <c r="AV1014" s="1244"/>
      <c r="AW1014" s="1244"/>
      <c r="AX1014" s="1244"/>
      <c r="AY1014" s="1244"/>
      <c r="AZ1014" s="1244"/>
      <c r="BA1014" s="1244"/>
      <c r="BB1014" s="1244"/>
      <c r="BC1014" s="1244"/>
      <c r="BD1014" s="1244"/>
      <c r="BE1014" s="1244"/>
      <c r="BF1014" s="1244"/>
      <c r="BG1014" s="1244"/>
      <c r="BH1014" s="1244"/>
      <c r="BI1014" s="1244"/>
      <c r="BJ1014" s="1244"/>
      <c r="BK1014" s="1244"/>
      <c r="BL1014" s="1244"/>
      <c r="BM1014" s="1244"/>
      <c r="BN1014" s="1244"/>
      <c r="BO1014" s="1244"/>
      <c r="BP1014" s="1244"/>
      <c r="BQ1014" s="1244"/>
      <c r="BR1014" s="1244"/>
      <c r="BS1014" s="1244"/>
      <c r="BT1014" s="1244"/>
      <c r="BU1014" s="1244"/>
      <c r="BV1014" s="1244"/>
      <c r="BW1014" s="1244"/>
      <c r="BX1014" s="1244"/>
      <c r="BY1014" s="1244"/>
      <c r="BZ1014" s="1244"/>
      <c r="CA1014" s="1244"/>
      <c r="CB1014" s="1244"/>
      <c r="CC1014" s="1244"/>
      <c r="CD1014" s="1244"/>
      <c r="CE1014" s="1244"/>
      <c r="CF1014" s="1244"/>
      <c r="CG1014" s="1244"/>
      <c r="CH1014" s="1244"/>
      <c r="CI1014" s="1244"/>
      <c r="CJ1014" s="1244"/>
      <c r="CK1014" s="1244"/>
      <c r="CL1014" s="1244"/>
      <c r="CM1014" s="1244"/>
      <c r="CN1014" s="1244"/>
      <c r="CO1014" s="1244"/>
      <c r="CP1014" s="1244"/>
      <c r="CQ1014" s="1244"/>
      <c r="CR1014" s="1244"/>
      <c r="CS1014" s="1244"/>
      <c r="CT1014" s="1244"/>
      <c r="CU1014" s="1244"/>
      <c r="CV1014" s="1244"/>
      <c r="CW1014" s="1244"/>
      <c r="CX1014" s="1244"/>
      <c r="CY1014" s="1244"/>
      <c r="CZ1014" s="1244"/>
      <c r="DA1014" s="1244"/>
      <c r="DB1014" s="1244"/>
      <c r="DC1014" s="1244"/>
      <c r="DD1014" s="1244"/>
      <c r="DE1014" s="1244"/>
      <c r="DF1014" s="1244"/>
      <c r="DG1014" s="1244"/>
      <c r="DH1014" s="1244"/>
      <c r="DI1014" s="1244"/>
      <c r="DJ1014" s="1244"/>
      <c r="DK1014" s="1244"/>
      <c r="DL1014" s="1244"/>
      <c r="DM1014" s="1244"/>
      <c r="DN1014" s="1244"/>
    </row>
    <row r="1015" spans="1:118" s="612" customFormat="1">
      <c r="A1015" s="613"/>
      <c r="B1015" s="1243"/>
      <c r="C1015" s="613"/>
      <c r="P1015" s="1230"/>
      <c r="AJ1015" s="1244"/>
      <c r="AK1015" s="1244"/>
      <c r="AL1015" s="1244"/>
      <c r="AM1015" s="1244"/>
      <c r="AN1015" s="1244"/>
      <c r="AO1015" s="1244"/>
      <c r="AP1015" s="1244"/>
      <c r="AQ1015" s="1244"/>
      <c r="AR1015" s="1244"/>
      <c r="AS1015" s="1244"/>
      <c r="AT1015" s="1244"/>
      <c r="AU1015" s="1244"/>
      <c r="AV1015" s="1244"/>
      <c r="AW1015" s="1244"/>
      <c r="AX1015" s="1244"/>
      <c r="AY1015" s="1244"/>
      <c r="AZ1015" s="1244"/>
      <c r="BA1015" s="1244"/>
      <c r="BB1015" s="1244"/>
      <c r="BC1015" s="1244"/>
      <c r="BD1015" s="1244"/>
      <c r="BE1015" s="1244"/>
      <c r="BF1015" s="1244"/>
      <c r="BG1015" s="1244"/>
      <c r="BH1015" s="1244"/>
      <c r="BI1015" s="1244"/>
      <c r="BJ1015" s="1244"/>
      <c r="BK1015" s="1244"/>
      <c r="BL1015" s="1244"/>
      <c r="BM1015" s="1244"/>
      <c r="BN1015" s="1244"/>
      <c r="BO1015" s="1244"/>
      <c r="BP1015" s="1244"/>
      <c r="BQ1015" s="1244"/>
      <c r="BR1015" s="1244"/>
      <c r="BS1015" s="1244"/>
      <c r="BT1015" s="1244"/>
      <c r="BU1015" s="1244"/>
      <c r="BV1015" s="1244"/>
      <c r="BW1015" s="1244"/>
      <c r="BX1015" s="1244"/>
      <c r="BY1015" s="1244"/>
      <c r="BZ1015" s="1244"/>
      <c r="CA1015" s="1244"/>
      <c r="CB1015" s="1244"/>
      <c r="CC1015" s="1244"/>
      <c r="CD1015" s="1244"/>
      <c r="CE1015" s="1244"/>
      <c r="CF1015" s="1244"/>
      <c r="CG1015" s="1244"/>
      <c r="CH1015" s="1244"/>
      <c r="CI1015" s="1244"/>
      <c r="CJ1015" s="1244"/>
      <c r="CK1015" s="1244"/>
      <c r="CL1015" s="1244"/>
      <c r="CM1015" s="1244"/>
      <c r="CN1015" s="1244"/>
      <c r="CO1015" s="1244"/>
      <c r="CP1015" s="1244"/>
      <c r="CQ1015" s="1244"/>
      <c r="CR1015" s="1244"/>
      <c r="CS1015" s="1244"/>
      <c r="CT1015" s="1244"/>
      <c r="CU1015" s="1244"/>
      <c r="CV1015" s="1244"/>
      <c r="CW1015" s="1244"/>
      <c r="CX1015" s="1244"/>
      <c r="CY1015" s="1244"/>
      <c r="CZ1015" s="1244"/>
      <c r="DA1015" s="1244"/>
      <c r="DB1015" s="1244"/>
      <c r="DC1015" s="1244"/>
      <c r="DD1015" s="1244"/>
      <c r="DE1015" s="1244"/>
      <c r="DF1015" s="1244"/>
      <c r="DG1015" s="1244"/>
      <c r="DH1015" s="1244"/>
      <c r="DI1015" s="1244"/>
      <c r="DJ1015" s="1244"/>
      <c r="DK1015" s="1244"/>
      <c r="DL1015" s="1244"/>
      <c r="DM1015" s="1244"/>
      <c r="DN1015" s="1244"/>
    </row>
    <row r="1016" spans="1:118" s="612" customFormat="1">
      <c r="A1016" s="613"/>
      <c r="B1016" s="1243"/>
      <c r="C1016" s="613"/>
      <c r="P1016" s="1230"/>
      <c r="AJ1016" s="1244"/>
      <c r="AK1016" s="1244"/>
      <c r="AL1016" s="1244"/>
      <c r="AM1016" s="1244"/>
      <c r="AN1016" s="1244"/>
      <c r="AO1016" s="1244"/>
      <c r="AP1016" s="1244"/>
      <c r="AQ1016" s="1244"/>
      <c r="AR1016" s="1244"/>
      <c r="AS1016" s="1244"/>
      <c r="AT1016" s="1244"/>
      <c r="AU1016" s="1244"/>
      <c r="AV1016" s="1244"/>
      <c r="AW1016" s="1244"/>
      <c r="AX1016" s="1244"/>
      <c r="AY1016" s="1244"/>
      <c r="AZ1016" s="1244"/>
      <c r="BA1016" s="1244"/>
      <c r="BB1016" s="1244"/>
      <c r="BC1016" s="1244"/>
      <c r="BD1016" s="1244"/>
      <c r="BE1016" s="1244"/>
      <c r="BF1016" s="1244"/>
      <c r="BG1016" s="1244"/>
      <c r="BH1016" s="1244"/>
      <c r="BI1016" s="1244"/>
      <c r="BJ1016" s="1244"/>
      <c r="BK1016" s="1244"/>
      <c r="BL1016" s="1244"/>
      <c r="BM1016" s="1244"/>
      <c r="BN1016" s="1244"/>
      <c r="BO1016" s="1244"/>
      <c r="BP1016" s="1244"/>
      <c r="BQ1016" s="1244"/>
      <c r="BR1016" s="1244"/>
      <c r="BS1016" s="1244"/>
      <c r="BT1016" s="1244"/>
      <c r="BU1016" s="1244"/>
      <c r="BV1016" s="1244"/>
      <c r="BW1016" s="1244"/>
      <c r="BX1016" s="1244"/>
      <c r="BY1016" s="1244"/>
      <c r="BZ1016" s="1244"/>
      <c r="CA1016" s="1244"/>
      <c r="CB1016" s="1244"/>
      <c r="CC1016" s="1244"/>
      <c r="CD1016" s="1244"/>
      <c r="CE1016" s="1244"/>
      <c r="CF1016" s="1244"/>
      <c r="CG1016" s="1244"/>
      <c r="CH1016" s="1244"/>
      <c r="CI1016" s="1244"/>
      <c r="CJ1016" s="1244"/>
      <c r="CK1016" s="1244"/>
      <c r="CL1016" s="1244"/>
      <c r="CM1016" s="1244"/>
      <c r="CN1016" s="1244"/>
      <c r="CO1016" s="1244"/>
      <c r="CP1016" s="1244"/>
      <c r="CQ1016" s="1244"/>
      <c r="CR1016" s="1244"/>
      <c r="CS1016" s="1244"/>
      <c r="CT1016" s="1244"/>
      <c r="CU1016" s="1244"/>
      <c r="CV1016" s="1244"/>
      <c r="CW1016" s="1244"/>
      <c r="CX1016" s="1244"/>
      <c r="CY1016" s="1244"/>
      <c r="CZ1016" s="1244"/>
      <c r="DA1016" s="1244"/>
      <c r="DB1016" s="1244"/>
      <c r="DC1016" s="1244"/>
      <c r="DD1016" s="1244"/>
      <c r="DE1016" s="1244"/>
      <c r="DF1016" s="1244"/>
      <c r="DG1016" s="1244"/>
      <c r="DH1016" s="1244"/>
      <c r="DI1016" s="1244"/>
      <c r="DJ1016" s="1244"/>
      <c r="DK1016" s="1244"/>
      <c r="DL1016" s="1244"/>
      <c r="DM1016" s="1244"/>
      <c r="DN1016" s="1244"/>
    </row>
    <row r="1017" spans="1:118" s="612" customFormat="1">
      <c r="A1017" s="613"/>
      <c r="B1017" s="1243"/>
      <c r="C1017" s="613"/>
      <c r="P1017" s="1230"/>
      <c r="AJ1017" s="1244"/>
      <c r="AK1017" s="1244"/>
      <c r="AL1017" s="1244"/>
      <c r="AM1017" s="1244"/>
      <c r="AN1017" s="1244"/>
      <c r="AO1017" s="1244"/>
      <c r="AP1017" s="1244"/>
      <c r="AQ1017" s="1244"/>
      <c r="AR1017" s="1244"/>
      <c r="AS1017" s="1244"/>
      <c r="AT1017" s="1244"/>
      <c r="AU1017" s="1244"/>
      <c r="AV1017" s="1244"/>
      <c r="AW1017" s="1244"/>
      <c r="AX1017" s="1244"/>
      <c r="AY1017" s="1244"/>
      <c r="AZ1017" s="1244"/>
      <c r="BA1017" s="1244"/>
      <c r="BB1017" s="1244"/>
      <c r="BC1017" s="1244"/>
      <c r="BD1017" s="1244"/>
      <c r="BE1017" s="1244"/>
      <c r="BF1017" s="1244"/>
      <c r="BG1017" s="1244"/>
      <c r="BH1017" s="1244"/>
      <c r="BI1017" s="1244"/>
      <c r="BJ1017" s="1244"/>
      <c r="BK1017" s="1244"/>
      <c r="BL1017" s="1244"/>
      <c r="BM1017" s="1244"/>
      <c r="BN1017" s="1244"/>
      <c r="BO1017" s="1244"/>
      <c r="BP1017" s="1244"/>
      <c r="BQ1017" s="1244"/>
      <c r="BR1017" s="1244"/>
      <c r="BS1017" s="1244"/>
      <c r="BT1017" s="1244"/>
      <c r="BU1017" s="1244"/>
      <c r="BV1017" s="1244"/>
      <c r="BW1017" s="1244"/>
      <c r="BX1017" s="1244"/>
      <c r="BY1017" s="1244"/>
      <c r="BZ1017" s="1244"/>
      <c r="CA1017" s="1244"/>
      <c r="CB1017" s="1244"/>
      <c r="CC1017" s="1244"/>
      <c r="CD1017" s="1244"/>
      <c r="CE1017" s="1244"/>
      <c r="CF1017" s="1244"/>
      <c r="CG1017" s="1244"/>
      <c r="CH1017" s="1244"/>
      <c r="CI1017" s="1244"/>
      <c r="CJ1017" s="1244"/>
      <c r="CK1017" s="1244"/>
      <c r="CL1017" s="1244"/>
      <c r="CM1017" s="1244"/>
      <c r="CN1017" s="1244"/>
      <c r="CO1017" s="1244"/>
      <c r="CP1017" s="1244"/>
      <c r="CQ1017" s="1244"/>
      <c r="CR1017" s="1244"/>
      <c r="CS1017" s="1244"/>
      <c r="CT1017" s="1244"/>
      <c r="CU1017" s="1244"/>
      <c r="CV1017" s="1244"/>
      <c r="CW1017" s="1244"/>
      <c r="CX1017" s="1244"/>
      <c r="CY1017" s="1244"/>
      <c r="CZ1017" s="1244"/>
      <c r="DA1017" s="1244"/>
      <c r="DB1017" s="1244"/>
      <c r="DC1017" s="1244"/>
      <c r="DD1017" s="1244"/>
      <c r="DE1017" s="1244"/>
      <c r="DF1017" s="1244"/>
      <c r="DG1017" s="1244"/>
      <c r="DH1017" s="1244"/>
      <c r="DI1017" s="1244"/>
      <c r="DJ1017" s="1244"/>
      <c r="DK1017" s="1244"/>
      <c r="DL1017" s="1244"/>
      <c r="DM1017" s="1244"/>
      <c r="DN1017" s="1244"/>
    </row>
    <row r="1018" spans="1:118" s="612" customFormat="1">
      <c r="A1018" s="613"/>
      <c r="B1018" s="1243"/>
      <c r="C1018" s="613"/>
      <c r="P1018" s="1230"/>
      <c r="AJ1018" s="1244"/>
      <c r="AK1018" s="1244"/>
      <c r="AL1018" s="1244"/>
      <c r="AM1018" s="1244"/>
      <c r="AN1018" s="1244"/>
      <c r="AO1018" s="1244"/>
      <c r="AP1018" s="1244"/>
      <c r="AQ1018" s="1244"/>
      <c r="AR1018" s="1244"/>
      <c r="AS1018" s="1244"/>
      <c r="AT1018" s="1244"/>
      <c r="AU1018" s="1244"/>
      <c r="AV1018" s="1244"/>
      <c r="AW1018" s="1244"/>
      <c r="AX1018" s="1244"/>
      <c r="AY1018" s="1244"/>
      <c r="AZ1018" s="1244"/>
      <c r="BA1018" s="1244"/>
      <c r="BB1018" s="1244"/>
      <c r="BC1018" s="1244"/>
      <c r="BD1018" s="1244"/>
      <c r="BE1018" s="1244"/>
      <c r="BF1018" s="1244"/>
      <c r="BG1018" s="1244"/>
      <c r="BH1018" s="1244"/>
      <c r="BI1018" s="1244"/>
      <c r="BJ1018" s="1244"/>
      <c r="BK1018" s="1244"/>
      <c r="BL1018" s="1244"/>
      <c r="BM1018" s="1244"/>
      <c r="BN1018" s="1244"/>
      <c r="BO1018" s="1244"/>
      <c r="BP1018" s="1244"/>
      <c r="BQ1018" s="1244"/>
      <c r="BR1018" s="1244"/>
      <c r="BS1018" s="1244"/>
      <c r="BT1018" s="1244"/>
      <c r="BU1018" s="1244"/>
      <c r="BV1018" s="1244"/>
      <c r="BW1018" s="1244"/>
      <c r="BX1018" s="1244"/>
      <c r="BY1018" s="1244"/>
      <c r="BZ1018" s="1244"/>
      <c r="CA1018" s="1244"/>
      <c r="CB1018" s="1244"/>
      <c r="CC1018" s="1244"/>
      <c r="CD1018" s="1244"/>
      <c r="CE1018" s="1244"/>
      <c r="CF1018" s="1244"/>
      <c r="CG1018" s="1244"/>
      <c r="CH1018" s="1244"/>
      <c r="CI1018" s="1244"/>
      <c r="CJ1018" s="1244"/>
      <c r="CK1018" s="1244"/>
      <c r="CL1018" s="1244"/>
      <c r="CM1018" s="1244"/>
      <c r="CN1018" s="1244"/>
      <c r="CO1018" s="1244"/>
      <c r="CP1018" s="1244"/>
      <c r="CQ1018" s="1244"/>
      <c r="CR1018" s="1244"/>
      <c r="CS1018" s="1244"/>
      <c r="CT1018" s="1244"/>
      <c r="CU1018" s="1244"/>
      <c r="CV1018" s="1244"/>
      <c r="CW1018" s="1244"/>
      <c r="CX1018" s="1244"/>
      <c r="CY1018" s="1244"/>
      <c r="CZ1018" s="1244"/>
      <c r="DA1018" s="1244"/>
      <c r="DB1018" s="1244"/>
      <c r="DC1018" s="1244"/>
      <c r="DD1018" s="1244"/>
      <c r="DE1018" s="1244"/>
      <c r="DF1018" s="1244"/>
      <c r="DG1018" s="1244"/>
      <c r="DH1018" s="1244"/>
      <c r="DI1018" s="1244"/>
      <c r="DJ1018" s="1244"/>
      <c r="DK1018" s="1244"/>
      <c r="DL1018" s="1244"/>
      <c r="DM1018" s="1244"/>
      <c r="DN1018" s="1244"/>
    </row>
    <row r="1019" spans="1:118" s="612" customFormat="1">
      <c r="A1019" s="613"/>
      <c r="B1019" s="1243"/>
      <c r="C1019" s="613"/>
      <c r="P1019" s="1230"/>
      <c r="AJ1019" s="1244"/>
      <c r="AK1019" s="1244"/>
      <c r="AL1019" s="1244"/>
      <c r="AM1019" s="1244"/>
      <c r="AN1019" s="1244"/>
      <c r="AO1019" s="1244"/>
      <c r="AP1019" s="1244"/>
      <c r="AQ1019" s="1244"/>
      <c r="AR1019" s="1244"/>
      <c r="AS1019" s="1244"/>
      <c r="AT1019" s="1244"/>
      <c r="AU1019" s="1244"/>
      <c r="AV1019" s="1244"/>
      <c r="AW1019" s="1244"/>
      <c r="AX1019" s="1244"/>
      <c r="AY1019" s="1244"/>
      <c r="AZ1019" s="1244"/>
      <c r="BA1019" s="1244"/>
      <c r="BB1019" s="1244"/>
      <c r="BC1019" s="1244"/>
      <c r="BD1019" s="1244"/>
      <c r="BE1019" s="1244"/>
      <c r="BF1019" s="1244"/>
      <c r="BG1019" s="1244"/>
      <c r="BH1019" s="1244"/>
      <c r="BI1019" s="1244"/>
      <c r="BJ1019" s="1244"/>
      <c r="BK1019" s="1244"/>
      <c r="BL1019" s="1244"/>
      <c r="BM1019" s="1244"/>
      <c r="BN1019" s="1244"/>
      <c r="BO1019" s="1244"/>
      <c r="BP1019" s="1244"/>
      <c r="BQ1019" s="1244"/>
      <c r="BR1019" s="1244"/>
      <c r="BS1019" s="1244"/>
      <c r="BT1019" s="1244"/>
      <c r="BU1019" s="1244"/>
      <c r="BV1019" s="1244"/>
      <c r="BW1019" s="1244"/>
      <c r="BX1019" s="1244"/>
      <c r="BY1019" s="1244"/>
      <c r="BZ1019" s="1244"/>
      <c r="CA1019" s="1244"/>
      <c r="CB1019" s="1244"/>
      <c r="CC1019" s="1244"/>
      <c r="CD1019" s="1244"/>
      <c r="CE1019" s="1244"/>
      <c r="CF1019" s="1244"/>
      <c r="CG1019" s="1244"/>
      <c r="CH1019" s="1244"/>
      <c r="CI1019" s="1244"/>
      <c r="CJ1019" s="1244"/>
      <c r="CK1019" s="1244"/>
      <c r="CL1019" s="1244"/>
      <c r="CM1019" s="1244"/>
      <c r="CN1019" s="1244"/>
      <c r="CO1019" s="1244"/>
      <c r="CP1019" s="1244"/>
      <c r="CQ1019" s="1244"/>
      <c r="CR1019" s="1244"/>
      <c r="CS1019" s="1244"/>
      <c r="CT1019" s="1244"/>
      <c r="CU1019" s="1244"/>
      <c r="CV1019" s="1244"/>
      <c r="CW1019" s="1244"/>
      <c r="CX1019" s="1244"/>
      <c r="CY1019" s="1244"/>
      <c r="CZ1019" s="1244"/>
      <c r="DA1019" s="1244"/>
      <c r="DB1019" s="1244"/>
      <c r="DC1019" s="1244"/>
      <c r="DD1019" s="1244"/>
      <c r="DE1019" s="1244"/>
      <c r="DF1019" s="1244"/>
      <c r="DG1019" s="1244"/>
      <c r="DH1019" s="1244"/>
      <c r="DI1019" s="1244"/>
      <c r="DJ1019" s="1244"/>
      <c r="DK1019" s="1244"/>
      <c r="DL1019" s="1244"/>
      <c r="DM1019" s="1244"/>
      <c r="DN1019" s="1244"/>
    </row>
    <row r="1020" spans="1:118" s="612" customFormat="1">
      <c r="A1020" s="613"/>
      <c r="B1020" s="1243"/>
      <c r="C1020" s="613"/>
      <c r="P1020" s="1230"/>
      <c r="AJ1020" s="1244"/>
      <c r="AK1020" s="1244"/>
      <c r="AL1020" s="1244"/>
      <c r="AM1020" s="1244"/>
      <c r="AN1020" s="1244"/>
      <c r="AO1020" s="1244"/>
      <c r="AP1020" s="1244"/>
      <c r="AQ1020" s="1244"/>
      <c r="AR1020" s="1244"/>
      <c r="AS1020" s="1244"/>
      <c r="AT1020" s="1244"/>
      <c r="AU1020" s="1244"/>
      <c r="AV1020" s="1244"/>
      <c r="AW1020" s="1244"/>
      <c r="AX1020" s="1244"/>
      <c r="AY1020" s="1244"/>
      <c r="AZ1020" s="1244"/>
      <c r="BA1020" s="1244"/>
      <c r="BB1020" s="1244"/>
      <c r="BC1020" s="1244"/>
      <c r="BD1020" s="1244"/>
      <c r="BE1020" s="1244"/>
      <c r="BF1020" s="1244"/>
      <c r="BG1020" s="1244"/>
      <c r="BH1020" s="1244"/>
      <c r="BI1020" s="1244"/>
      <c r="BJ1020" s="1244"/>
      <c r="BK1020" s="1244"/>
      <c r="BL1020" s="1244"/>
      <c r="BM1020" s="1244"/>
      <c r="BN1020" s="1244"/>
      <c r="BO1020" s="1244"/>
      <c r="BP1020" s="1244"/>
      <c r="BQ1020" s="1244"/>
      <c r="BR1020" s="1244"/>
      <c r="BS1020" s="1244"/>
      <c r="BT1020" s="1244"/>
      <c r="BU1020" s="1244"/>
      <c r="BV1020" s="1244"/>
      <c r="BW1020" s="1244"/>
      <c r="BX1020" s="1244"/>
      <c r="BY1020" s="1244"/>
      <c r="BZ1020" s="1244"/>
      <c r="CA1020" s="1244"/>
      <c r="CB1020" s="1244"/>
      <c r="CC1020" s="1244"/>
      <c r="CD1020" s="1244"/>
      <c r="CE1020" s="1244"/>
      <c r="CF1020" s="1244"/>
      <c r="CG1020" s="1244"/>
      <c r="CH1020" s="1244"/>
      <c r="CI1020" s="1244"/>
      <c r="CJ1020" s="1244"/>
      <c r="CK1020" s="1244"/>
      <c r="CL1020" s="1244"/>
      <c r="CM1020" s="1244"/>
      <c r="CN1020" s="1244"/>
      <c r="CO1020" s="1244"/>
      <c r="CP1020" s="1244"/>
      <c r="CQ1020" s="1244"/>
      <c r="CR1020" s="1244"/>
      <c r="CS1020" s="1244"/>
      <c r="CT1020" s="1244"/>
      <c r="CU1020" s="1244"/>
      <c r="CV1020" s="1244"/>
      <c r="CW1020" s="1244"/>
      <c r="CX1020" s="1244"/>
      <c r="CY1020" s="1244"/>
      <c r="CZ1020" s="1244"/>
      <c r="DA1020" s="1244"/>
      <c r="DB1020" s="1244"/>
      <c r="DC1020" s="1244"/>
      <c r="DD1020" s="1244"/>
      <c r="DE1020" s="1244"/>
      <c r="DF1020" s="1244"/>
      <c r="DG1020" s="1244"/>
      <c r="DH1020" s="1244"/>
      <c r="DI1020" s="1244"/>
      <c r="DJ1020" s="1244"/>
      <c r="DK1020" s="1244"/>
      <c r="DL1020" s="1244"/>
      <c r="DM1020" s="1244"/>
      <c r="DN1020" s="1244"/>
    </row>
    <row r="1021" spans="1:118" s="612" customFormat="1">
      <c r="A1021" s="613"/>
      <c r="B1021" s="1243"/>
      <c r="C1021" s="613"/>
      <c r="P1021" s="1230"/>
      <c r="AJ1021" s="1244"/>
      <c r="AK1021" s="1244"/>
      <c r="AL1021" s="1244"/>
      <c r="AM1021" s="1244"/>
      <c r="AN1021" s="1244"/>
      <c r="AO1021" s="1244"/>
      <c r="AP1021" s="1244"/>
      <c r="AQ1021" s="1244"/>
      <c r="AR1021" s="1244"/>
      <c r="AS1021" s="1244"/>
      <c r="AT1021" s="1244"/>
      <c r="AU1021" s="1244"/>
      <c r="AV1021" s="1244"/>
      <c r="AW1021" s="1244"/>
      <c r="AX1021" s="1244"/>
      <c r="AY1021" s="1244"/>
      <c r="AZ1021" s="1244"/>
      <c r="BA1021" s="1244"/>
      <c r="BB1021" s="1244"/>
      <c r="BC1021" s="1244"/>
      <c r="BD1021" s="1244"/>
      <c r="BE1021" s="1244"/>
      <c r="BF1021" s="1244"/>
      <c r="BG1021" s="1244"/>
      <c r="BH1021" s="1244"/>
      <c r="BI1021" s="1244"/>
      <c r="BJ1021" s="1244"/>
      <c r="BK1021" s="1244"/>
      <c r="BL1021" s="1244"/>
      <c r="BM1021" s="1244"/>
      <c r="BN1021" s="1244"/>
      <c r="BO1021" s="1244"/>
      <c r="BP1021" s="1244"/>
      <c r="BQ1021" s="1244"/>
      <c r="BR1021" s="1244"/>
      <c r="BS1021" s="1244"/>
      <c r="BT1021" s="1244"/>
      <c r="BU1021" s="1244"/>
      <c r="BV1021" s="1244"/>
      <c r="BW1021" s="1244"/>
      <c r="BX1021" s="1244"/>
      <c r="BY1021" s="1244"/>
      <c r="BZ1021" s="1244"/>
      <c r="CA1021" s="1244"/>
      <c r="CB1021" s="1244"/>
      <c r="CC1021" s="1244"/>
      <c r="CD1021" s="1244"/>
      <c r="CE1021" s="1244"/>
      <c r="CF1021" s="1244"/>
      <c r="CG1021" s="1244"/>
      <c r="CH1021" s="1244"/>
      <c r="CI1021" s="1244"/>
      <c r="CJ1021" s="1244"/>
      <c r="CK1021" s="1244"/>
      <c r="CL1021" s="1244"/>
      <c r="CM1021" s="1244"/>
      <c r="CN1021" s="1244"/>
      <c r="CO1021" s="1244"/>
      <c r="CP1021" s="1244"/>
      <c r="CQ1021" s="1244"/>
      <c r="CR1021" s="1244"/>
      <c r="CS1021" s="1244"/>
      <c r="CT1021" s="1244"/>
      <c r="CU1021" s="1244"/>
      <c r="CV1021" s="1244"/>
      <c r="CW1021" s="1244"/>
      <c r="CX1021" s="1244"/>
      <c r="CY1021" s="1244"/>
      <c r="CZ1021" s="1244"/>
      <c r="DA1021" s="1244"/>
      <c r="DB1021" s="1244"/>
      <c r="DC1021" s="1244"/>
      <c r="DD1021" s="1244"/>
      <c r="DE1021" s="1244"/>
      <c r="DF1021" s="1244"/>
      <c r="DG1021" s="1244"/>
      <c r="DH1021" s="1244"/>
      <c r="DI1021" s="1244"/>
      <c r="DJ1021" s="1244"/>
      <c r="DK1021" s="1244"/>
      <c r="DL1021" s="1244"/>
      <c r="DM1021" s="1244"/>
      <c r="DN1021" s="1244"/>
    </row>
    <row r="1022" spans="1:118" s="612" customFormat="1">
      <c r="A1022" s="613"/>
      <c r="B1022" s="1243"/>
      <c r="C1022" s="613"/>
      <c r="P1022" s="1230"/>
      <c r="AJ1022" s="1244"/>
      <c r="AK1022" s="1244"/>
      <c r="AL1022" s="1244"/>
      <c r="AM1022" s="1244"/>
      <c r="AN1022" s="1244"/>
      <c r="AO1022" s="1244"/>
      <c r="AP1022" s="1244"/>
      <c r="AQ1022" s="1244"/>
      <c r="AR1022" s="1244"/>
      <c r="AS1022" s="1244"/>
      <c r="AT1022" s="1244"/>
      <c r="AU1022" s="1244"/>
      <c r="AV1022" s="1244"/>
      <c r="AW1022" s="1244"/>
      <c r="AX1022" s="1244"/>
      <c r="AY1022" s="1244"/>
      <c r="AZ1022" s="1244"/>
      <c r="BA1022" s="1244"/>
      <c r="BB1022" s="1244"/>
      <c r="BC1022" s="1244"/>
      <c r="BD1022" s="1244"/>
      <c r="BE1022" s="1244"/>
      <c r="BF1022" s="1244"/>
      <c r="BG1022" s="1244"/>
      <c r="BH1022" s="1244"/>
      <c r="BI1022" s="1244"/>
      <c r="BJ1022" s="1244"/>
      <c r="BK1022" s="1244"/>
      <c r="BL1022" s="1244"/>
      <c r="BM1022" s="1244"/>
      <c r="BN1022" s="1244"/>
      <c r="BO1022" s="1244"/>
      <c r="BP1022" s="1244"/>
      <c r="BQ1022" s="1244"/>
      <c r="BR1022" s="1244"/>
      <c r="BS1022" s="1244"/>
      <c r="BT1022" s="1244"/>
      <c r="BU1022" s="1244"/>
      <c r="BV1022" s="1244"/>
      <c r="BW1022" s="1244"/>
      <c r="BX1022" s="1244"/>
      <c r="BY1022" s="1244"/>
      <c r="BZ1022" s="1244"/>
      <c r="CA1022" s="1244"/>
      <c r="CB1022" s="1244"/>
      <c r="CC1022" s="1244"/>
      <c r="CD1022" s="1244"/>
      <c r="CE1022" s="1244"/>
      <c r="CF1022" s="1244"/>
      <c r="CG1022" s="1244"/>
      <c r="CH1022" s="1244"/>
      <c r="CI1022" s="1244"/>
      <c r="CJ1022" s="1244"/>
      <c r="CK1022" s="1244"/>
      <c r="CL1022" s="1244"/>
      <c r="CM1022" s="1244"/>
      <c r="CN1022" s="1244"/>
      <c r="CO1022" s="1244"/>
      <c r="CP1022" s="1244"/>
      <c r="CQ1022" s="1244"/>
      <c r="CR1022" s="1244"/>
      <c r="CS1022" s="1244"/>
      <c r="CT1022" s="1244"/>
      <c r="CU1022" s="1244"/>
      <c r="CV1022" s="1244"/>
      <c r="CW1022" s="1244"/>
      <c r="CX1022" s="1244"/>
      <c r="CY1022" s="1244"/>
      <c r="CZ1022" s="1244"/>
      <c r="DA1022" s="1244"/>
      <c r="DB1022" s="1244"/>
      <c r="DC1022" s="1244"/>
      <c r="DD1022" s="1244"/>
      <c r="DE1022" s="1244"/>
      <c r="DF1022" s="1244"/>
      <c r="DG1022" s="1244"/>
      <c r="DH1022" s="1244"/>
      <c r="DI1022" s="1244"/>
      <c r="DJ1022" s="1244"/>
      <c r="DK1022" s="1244"/>
      <c r="DL1022" s="1244"/>
      <c r="DM1022" s="1244"/>
      <c r="DN1022" s="1244"/>
    </row>
    <row r="1023" spans="1:118" s="612" customFormat="1">
      <c r="A1023" s="613"/>
      <c r="B1023" s="1243"/>
      <c r="C1023" s="613"/>
      <c r="P1023" s="1230"/>
      <c r="AJ1023" s="1244"/>
      <c r="AK1023" s="1244"/>
      <c r="AL1023" s="1244"/>
      <c r="AM1023" s="1244"/>
      <c r="AN1023" s="1244"/>
      <c r="AO1023" s="1244"/>
      <c r="AP1023" s="1244"/>
      <c r="AQ1023" s="1244"/>
      <c r="AR1023" s="1244"/>
      <c r="AS1023" s="1244"/>
      <c r="AT1023" s="1244"/>
      <c r="AU1023" s="1244"/>
      <c r="AV1023" s="1244"/>
      <c r="AW1023" s="1244"/>
      <c r="AX1023" s="1244"/>
      <c r="AY1023" s="1244"/>
      <c r="AZ1023" s="1244"/>
      <c r="BA1023" s="1244"/>
      <c r="BB1023" s="1244"/>
      <c r="BC1023" s="1244"/>
      <c r="BD1023" s="1244"/>
      <c r="BE1023" s="1244"/>
      <c r="BF1023" s="1244"/>
      <c r="BG1023" s="1244"/>
      <c r="BH1023" s="1244"/>
      <c r="BI1023" s="1244"/>
      <c r="BJ1023" s="1244"/>
      <c r="BK1023" s="1244"/>
      <c r="BL1023" s="1244"/>
      <c r="BM1023" s="1244"/>
      <c r="BN1023" s="1244"/>
      <c r="BO1023" s="1244"/>
      <c r="BP1023" s="1244"/>
      <c r="BQ1023" s="1244"/>
      <c r="BR1023" s="1244"/>
      <c r="BS1023" s="1244"/>
      <c r="BT1023" s="1244"/>
      <c r="BU1023" s="1244"/>
      <c r="BV1023" s="1244"/>
      <c r="BW1023" s="1244"/>
      <c r="BX1023" s="1244"/>
      <c r="BY1023" s="1244"/>
      <c r="BZ1023" s="1244"/>
      <c r="CA1023" s="1244"/>
      <c r="CB1023" s="1244"/>
      <c r="CC1023" s="1244"/>
      <c r="CD1023" s="1244"/>
      <c r="CE1023" s="1244"/>
      <c r="CF1023" s="1244"/>
      <c r="CG1023" s="1244"/>
      <c r="CH1023" s="1244"/>
      <c r="CI1023" s="1244"/>
      <c r="CJ1023" s="1244"/>
      <c r="CK1023" s="1244"/>
      <c r="CL1023" s="1244"/>
      <c r="CM1023" s="1244"/>
      <c r="CN1023" s="1244"/>
      <c r="CO1023" s="1244"/>
      <c r="CP1023" s="1244"/>
      <c r="CQ1023" s="1244"/>
      <c r="CR1023" s="1244"/>
      <c r="CS1023" s="1244"/>
      <c r="CT1023" s="1244"/>
      <c r="CU1023" s="1244"/>
      <c r="CV1023" s="1244"/>
      <c r="CW1023" s="1244"/>
      <c r="CX1023" s="1244"/>
      <c r="CY1023" s="1244"/>
      <c r="CZ1023" s="1244"/>
      <c r="DA1023" s="1244"/>
      <c r="DB1023" s="1244"/>
      <c r="DC1023" s="1244"/>
      <c r="DD1023" s="1244"/>
      <c r="DE1023" s="1244"/>
      <c r="DF1023" s="1244"/>
      <c r="DG1023" s="1244"/>
      <c r="DH1023" s="1244"/>
      <c r="DI1023" s="1244"/>
      <c r="DJ1023" s="1244"/>
      <c r="DK1023" s="1244"/>
      <c r="DL1023" s="1244"/>
      <c r="DM1023" s="1244"/>
      <c r="DN1023" s="1244"/>
    </row>
    <row r="1024" spans="1:118" s="612" customFormat="1">
      <c r="A1024" s="613"/>
      <c r="B1024" s="1243"/>
      <c r="C1024" s="613"/>
      <c r="P1024" s="1230"/>
      <c r="AJ1024" s="1244"/>
      <c r="AK1024" s="1244"/>
      <c r="AL1024" s="1244"/>
      <c r="AM1024" s="1244"/>
      <c r="AN1024" s="1244"/>
      <c r="AO1024" s="1244"/>
      <c r="AP1024" s="1244"/>
      <c r="AQ1024" s="1244"/>
      <c r="AR1024" s="1244"/>
      <c r="AS1024" s="1244"/>
      <c r="AT1024" s="1244"/>
      <c r="AU1024" s="1244"/>
      <c r="AV1024" s="1244"/>
      <c r="AW1024" s="1244"/>
      <c r="AX1024" s="1244"/>
      <c r="AY1024" s="1244"/>
      <c r="AZ1024" s="1244"/>
      <c r="BA1024" s="1244"/>
      <c r="BB1024" s="1244"/>
      <c r="BC1024" s="1244"/>
      <c r="BD1024" s="1244"/>
      <c r="BE1024" s="1244"/>
      <c r="BF1024" s="1244"/>
      <c r="BG1024" s="1244"/>
      <c r="BH1024" s="1244"/>
      <c r="BI1024" s="1244"/>
      <c r="BJ1024" s="1244"/>
      <c r="BK1024" s="1244"/>
      <c r="BL1024" s="1244"/>
      <c r="BM1024" s="1244"/>
      <c r="BN1024" s="1244"/>
      <c r="BO1024" s="1244"/>
      <c r="BP1024" s="1244"/>
      <c r="BQ1024" s="1244"/>
      <c r="BR1024" s="1244"/>
      <c r="BS1024" s="1244"/>
      <c r="BT1024" s="1244"/>
      <c r="BU1024" s="1244"/>
      <c r="BV1024" s="1244"/>
      <c r="BW1024" s="1244"/>
      <c r="BX1024" s="1244"/>
      <c r="BY1024" s="1244"/>
      <c r="BZ1024" s="1244"/>
      <c r="CA1024" s="1244"/>
      <c r="CB1024" s="1244"/>
      <c r="CC1024" s="1244"/>
      <c r="CD1024" s="1244"/>
      <c r="CE1024" s="1244"/>
      <c r="CF1024" s="1244"/>
      <c r="CG1024" s="1244"/>
      <c r="CH1024" s="1244"/>
      <c r="CI1024" s="1244"/>
      <c r="CJ1024" s="1244"/>
      <c r="CK1024" s="1244"/>
      <c r="CL1024" s="1244"/>
      <c r="CM1024" s="1244"/>
      <c r="CN1024" s="1244"/>
      <c r="CO1024" s="1244"/>
      <c r="CP1024" s="1244"/>
      <c r="CQ1024" s="1244"/>
      <c r="CR1024" s="1244"/>
      <c r="CS1024" s="1244"/>
      <c r="CT1024" s="1244"/>
      <c r="CU1024" s="1244"/>
      <c r="CV1024" s="1244"/>
      <c r="CW1024" s="1244"/>
      <c r="CX1024" s="1244"/>
      <c r="CY1024" s="1244"/>
      <c r="CZ1024" s="1244"/>
      <c r="DA1024" s="1244"/>
      <c r="DB1024" s="1244"/>
      <c r="DC1024" s="1244"/>
      <c r="DD1024" s="1244"/>
      <c r="DE1024" s="1244"/>
      <c r="DF1024" s="1244"/>
      <c r="DG1024" s="1244"/>
      <c r="DH1024" s="1244"/>
      <c r="DI1024" s="1244"/>
      <c r="DJ1024" s="1244"/>
      <c r="DK1024" s="1244"/>
      <c r="DL1024" s="1244"/>
      <c r="DM1024" s="1244"/>
      <c r="DN1024" s="1244"/>
    </row>
    <row r="1025" spans="1:118" s="612" customFormat="1">
      <c r="A1025" s="613"/>
      <c r="B1025" s="1243"/>
      <c r="C1025" s="613"/>
      <c r="P1025" s="1230"/>
      <c r="AJ1025" s="1244"/>
      <c r="AK1025" s="1244"/>
      <c r="AL1025" s="1244"/>
      <c r="AM1025" s="1244"/>
      <c r="AN1025" s="1244"/>
      <c r="AO1025" s="1244"/>
      <c r="AP1025" s="1244"/>
      <c r="AQ1025" s="1244"/>
      <c r="AR1025" s="1244"/>
      <c r="AS1025" s="1244"/>
      <c r="AT1025" s="1244"/>
      <c r="AU1025" s="1244"/>
      <c r="AV1025" s="1244"/>
      <c r="AW1025" s="1244"/>
      <c r="AX1025" s="1244"/>
      <c r="AY1025" s="1244"/>
      <c r="AZ1025" s="1244"/>
      <c r="BA1025" s="1244"/>
      <c r="BB1025" s="1244"/>
      <c r="BC1025" s="1244"/>
      <c r="BD1025" s="1244"/>
      <c r="BE1025" s="1244"/>
      <c r="BF1025" s="1244"/>
      <c r="BG1025" s="1244"/>
      <c r="BH1025" s="1244"/>
      <c r="BI1025" s="1244"/>
      <c r="BJ1025" s="1244"/>
      <c r="BK1025" s="1244"/>
      <c r="BL1025" s="1244"/>
      <c r="BM1025" s="1244"/>
      <c r="BN1025" s="1244"/>
      <c r="BO1025" s="1244"/>
      <c r="BP1025" s="1244"/>
      <c r="BQ1025" s="1244"/>
      <c r="BR1025" s="1244"/>
      <c r="BS1025" s="1244"/>
      <c r="BT1025" s="1244"/>
      <c r="BU1025" s="1244"/>
      <c r="BV1025" s="1244"/>
      <c r="BW1025" s="1244"/>
      <c r="BX1025" s="1244"/>
      <c r="BY1025" s="1244"/>
      <c r="BZ1025" s="1244"/>
      <c r="CA1025" s="1244"/>
      <c r="CB1025" s="1244"/>
      <c r="CC1025" s="1244"/>
      <c r="CD1025" s="1244"/>
      <c r="CE1025" s="1244"/>
      <c r="CF1025" s="1244"/>
      <c r="CG1025" s="1244"/>
      <c r="CH1025" s="1244"/>
      <c r="CI1025" s="1244"/>
      <c r="CJ1025" s="1244"/>
      <c r="CK1025" s="1244"/>
      <c r="CL1025" s="1244"/>
      <c r="CM1025" s="1244"/>
      <c r="CN1025" s="1244"/>
      <c r="CO1025" s="1244"/>
      <c r="CP1025" s="1244"/>
      <c r="CQ1025" s="1244"/>
      <c r="CR1025" s="1244"/>
      <c r="CS1025" s="1244"/>
      <c r="CT1025" s="1244"/>
      <c r="CU1025" s="1244"/>
      <c r="CV1025" s="1244"/>
      <c r="CW1025" s="1244"/>
      <c r="CX1025" s="1244"/>
      <c r="CY1025" s="1244"/>
      <c r="CZ1025" s="1244"/>
      <c r="DA1025" s="1244"/>
      <c r="DB1025" s="1244"/>
      <c r="DC1025" s="1244"/>
      <c r="DD1025" s="1244"/>
      <c r="DE1025" s="1244"/>
      <c r="DF1025" s="1244"/>
      <c r="DG1025" s="1244"/>
      <c r="DH1025" s="1244"/>
      <c r="DI1025" s="1244"/>
      <c r="DJ1025" s="1244"/>
      <c r="DK1025" s="1244"/>
      <c r="DL1025" s="1244"/>
      <c r="DM1025" s="1244"/>
      <c r="DN1025" s="1244"/>
    </row>
    <row r="1026" spans="1:118" s="612" customFormat="1">
      <c r="A1026" s="613"/>
      <c r="B1026" s="1243"/>
      <c r="C1026" s="613"/>
      <c r="P1026" s="1230"/>
      <c r="AJ1026" s="1244"/>
      <c r="AK1026" s="1244"/>
      <c r="AL1026" s="1244"/>
      <c r="AM1026" s="1244"/>
      <c r="AN1026" s="1244"/>
      <c r="AO1026" s="1244"/>
      <c r="AP1026" s="1244"/>
      <c r="AQ1026" s="1244"/>
      <c r="AR1026" s="1244"/>
      <c r="AS1026" s="1244"/>
      <c r="AT1026" s="1244"/>
      <c r="AU1026" s="1244"/>
      <c r="AV1026" s="1244"/>
      <c r="AW1026" s="1244"/>
      <c r="AX1026" s="1244"/>
      <c r="AY1026" s="1244"/>
      <c r="AZ1026" s="1244"/>
      <c r="BA1026" s="1244"/>
      <c r="BB1026" s="1244"/>
      <c r="BC1026" s="1244"/>
      <c r="BD1026" s="1244"/>
      <c r="BE1026" s="1244"/>
      <c r="BF1026" s="1244"/>
      <c r="BG1026" s="1244"/>
      <c r="BH1026" s="1244"/>
      <c r="BI1026" s="1244"/>
      <c r="BJ1026" s="1244"/>
      <c r="BK1026" s="1244"/>
      <c r="BL1026" s="1244"/>
      <c r="BM1026" s="1244"/>
      <c r="BN1026" s="1244"/>
      <c r="BO1026" s="1244"/>
      <c r="BP1026" s="1244"/>
      <c r="BQ1026" s="1244"/>
      <c r="BR1026" s="1244"/>
      <c r="BS1026" s="1244"/>
      <c r="BT1026" s="1244"/>
      <c r="BU1026" s="1244"/>
      <c r="BV1026" s="1244"/>
      <c r="BW1026" s="1244"/>
      <c r="BX1026" s="1244"/>
      <c r="BY1026" s="1244"/>
      <c r="BZ1026" s="1244"/>
      <c r="CA1026" s="1244"/>
      <c r="CB1026" s="1244"/>
      <c r="CC1026" s="1244"/>
      <c r="CD1026" s="1244"/>
      <c r="CE1026" s="1244"/>
      <c r="CF1026" s="1244"/>
      <c r="CG1026" s="1244"/>
      <c r="CH1026" s="1244"/>
      <c r="CI1026" s="1244"/>
      <c r="CJ1026" s="1244"/>
      <c r="CK1026" s="1244"/>
      <c r="CL1026" s="1244"/>
      <c r="CM1026" s="1244"/>
      <c r="CN1026" s="1244"/>
      <c r="CO1026" s="1244"/>
      <c r="CP1026" s="1244"/>
      <c r="CQ1026" s="1244"/>
      <c r="CR1026" s="1244"/>
      <c r="CS1026" s="1244"/>
      <c r="CT1026" s="1244"/>
      <c r="CU1026" s="1244"/>
      <c r="CV1026" s="1244"/>
      <c r="CW1026" s="1244"/>
      <c r="CX1026" s="1244"/>
      <c r="CY1026" s="1244"/>
      <c r="CZ1026" s="1244"/>
      <c r="DA1026" s="1244"/>
      <c r="DB1026" s="1244"/>
      <c r="DC1026" s="1244"/>
      <c r="DD1026" s="1244"/>
      <c r="DE1026" s="1244"/>
      <c r="DF1026" s="1244"/>
      <c r="DG1026" s="1244"/>
      <c r="DH1026" s="1244"/>
      <c r="DI1026" s="1244"/>
      <c r="DJ1026" s="1244"/>
      <c r="DK1026" s="1244"/>
      <c r="DL1026" s="1244"/>
      <c r="DM1026" s="1244"/>
      <c r="DN1026" s="1244"/>
    </row>
    <row r="1027" spans="1:118" s="612" customFormat="1">
      <c r="A1027" s="613"/>
      <c r="B1027" s="1243"/>
      <c r="C1027" s="613"/>
      <c r="P1027" s="1230"/>
      <c r="AJ1027" s="1244"/>
      <c r="AK1027" s="1244"/>
      <c r="AL1027" s="1244"/>
      <c r="AM1027" s="1244"/>
      <c r="AN1027" s="1244"/>
      <c r="AO1027" s="1244"/>
      <c r="AP1027" s="1244"/>
      <c r="AQ1027" s="1244"/>
      <c r="AR1027" s="1244"/>
      <c r="AS1027" s="1244"/>
      <c r="AT1027" s="1244"/>
      <c r="AU1027" s="1244"/>
      <c r="AV1027" s="1244"/>
      <c r="AW1027" s="1244"/>
      <c r="AX1027" s="1244"/>
      <c r="AY1027" s="1244"/>
      <c r="AZ1027" s="1244"/>
      <c r="BA1027" s="1244"/>
      <c r="BB1027" s="1244"/>
      <c r="BC1027" s="1244"/>
      <c r="BD1027" s="1244"/>
      <c r="BE1027" s="1244"/>
      <c r="BF1027" s="1244"/>
      <c r="BG1027" s="1244"/>
      <c r="BH1027" s="1244"/>
      <c r="BI1027" s="1244"/>
      <c r="BJ1027" s="1244"/>
      <c r="BK1027" s="1244"/>
      <c r="BL1027" s="1244"/>
      <c r="BM1027" s="1244"/>
      <c r="BN1027" s="1244"/>
      <c r="BO1027" s="1244"/>
      <c r="BP1027" s="1244"/>
      <c r="BQ1027" s="1244"/>
      <c r="BR1027" s="1244"/>
      <c r="BS1027" s="1244"/>
      <c r="BT1027" s="1244"/>
      <c r="BU1027" s="1244"/>
      <c r="BV1027" s="1244"/>
      <c r="BW1027" s="1244"/>
      <c r="BX1027" s="1244"/>
      <c r="BY1027" s="1244"/>
      <c r="BZ1027" s="1244"/>
      <c r="CA1027" s="1244"/>
      <c r="CB1027" s="1244"/>
      <c r="CC1027" s="1244"/>
      <c r="CD1027" s="1244"/>
      <c r="CE1027" s="1244"/>
      <c r="CF1027" s="1244"/>
      <c r="CG1027" s="1244"/>
      <c r="CH1027" s="1244"/>
      <c r="CI1027" s="1244"/>
      <c r="CJ1027" s="1244"/>
      <c r="CK1027" s="1244"/>
      <c r="CL1027" s="1244"/>
      <c r="CM1027" s="1244"/>
      <c r="CN1027" s="1244"/>
      <c r="CO1027" s="1244"/>
      <c r="CP1027" s="1244"/>
      <c r="CQ1027" s="1244"/>
      <c r="CR1027" s="1244"/>
      <c r="CS1027" s="1244"/>
      <c r="CT1027" s="1244"/>
      <c r="CU1027" s="1244"/>
      <c r="CV1027" s="1244"/>
      <c r="CW1027" s="1244"/>
      <c r="CX1027" s="1244"/>
      <c r="CY1027" s="1244"/>
      <c r="CZ1027" s="1244"/>
      <c r="DA1027" s="1244"/>
      <c r="DB1027" s="1244"/>
      <c r="DC1027" s="1244"/>
      <c r="DD1027" s="1244"/>
      <c r="DE1027" s="1244"/>
      <c r="DF1027" s="1244"/>
      <c r="DG1027" s="1244"/>
      <c r="DH1027" s="1244"/>
      <c r="DI1027" s="1244"/>
      <c r="DJ1027" s="1244"/>
      <c r="DK1027" s="1244"/>
      <c r="DL1027" s="1244"/>
      <c r="DM1027" s="1244"/>
      <c r="DN1027" s="1244"/>
    </row>
    <row r="1028" spans="1:118" s="612" customFormat="1">
      <c r="A1028" s="613"/>
      <c r="B1028" s="1243"/>
      <c r="C1028" s="613"/>
      <c r="P1028" s="1230"/>
      <c r="AJ1028" s="1244"/>
      <c r="AK1028" s="1244"/>
      <c r="AL1028" s="1244"/>
      <c r="AM1028" s="1244"/>
      <c r="AN1028" s="1244"/>
      <c r="AO1028" s="1244"/>
      <c r="AP1028" s="1244"/>
      <c r="AQ1028" s="1244"/>
      <c r="AR1028" s="1244"/>
      <c r="AS1028" s="1244"/>
      <c r="AT1028" s="1244"/>
      <c r="AU1028" s="1244"/>
      <c r="AV1028" s="1244"/>
      <c r="AW1028" s="1244"/>
      <c r="AX1028" s="1244"/>
      <c r="AY1028" s="1244"/>
      <c r="AZ1028" s="1244"/>
      <c r="BA1028" s="1244"/>
      <c r="BB1028" s="1244"/>
      <c r="BC1028" s="1244"/>
      <c r="BD1028" s="1244"/>
      <c r="BE1028" s="1244"/>
      <c r="BF1028" s="1244"/>
      <c r="BG1028" s="1244"/>
      <c r="BH1028" s="1244"/>
      <c r="BI1028" s="1244"/>
      <c r="BJ1028" s="1244"/>
      <c r="BK1028" s="1244"/>
      <c r="BL1028" s="1244"/>
      <c r="BM1028" s="1244"/>
      <c r="BN1028" s="1244"/>
      <c r="BO1028" s="1244"/>
      <c r="BP1028" s="1244"/>
      <c r="BQ1028" s="1244"/>
      <c r="BR1028" s="1244"/>
      <c r="BS1028" s="1244"/>
      <c r="BT1028" s="1244"/>
      <c r="BU1028" s="1244"/>
      <c r="BV1028" s="1244"/>
      <c r="BW1028" s="1244"/>
      <c r="BX1028" s="1244"/>
      <c r="BY1028" s="1244"/>
      <c r="BZ1028" s="1244"/>
      <c r="CA1028" s="1244"/>
      <c r="CB1028" s="1244"/>
      <c r="CC1028" s="1244"/>
      <c r="CD1028" s="1244"/>
      <c r="CE1028" s="1244"/>
      <c r="CF1028" s="1244"/>
      <c r="CG1028" s="1244"/>
      <c r="CH1028" s="1244"/>
      <c r="CI1028" s="1244"/>
      <c r="CJ1028" s="1244"/>
      <c r="CK1028" s="1244"/>
      <c r="CL1028" s="1244"/>
      <c r="CM1028" s="1244"/>
      <c r="CN1028" s="1244"/>
      <c r="CO1028" s="1244"/>
      <c r="CP1028" s="1244"/>
      <c r="CQ1028" s="1244"/>
      <c r="CR1028" s="1244"/>
      <c r="CS1028" s="1244"/>
      <c r="CT1028" s="1244"/>
      <c r="CU1028" s="1244"/>
      <c r="CV1028" s="1244"/>
      <c r="CW1028" s="1244"/>
      <c r="CX1028" s="1244"/>
      <c r="CY1028" s="1244"/>
      <c r="CZ1028" s="1244"/>
      <c r="DA1028" s="1244"/>
      <c r="DB1028" s="1244"/>
      <c r="DC1028" s="1244"/>
      <c r="DD1028" s="1244"/>
      <c r="DE1028" s="1244"/>
      <c r="DF1028" s="1244"/>
      <c r="DG1028" s="1244"/>
      <c r="DH1028" s="1244"/>
      <c r="DI1028" s="1244"/>
      <c r="DJ1028" s="1244"/>
      <c r="DK1028" s="1244"/>
      <c r="DL1028" s="1244"/>
      <c r="DM1028" s="1244"/>
      <c r="DN1028" s="1244"/>
    </row>
    <row r="1029" spans="1:118" s="612" customFormat="1">
      <c r="A1029" s="613"/>
      <c r="B1029" s="1243"/>
      <c r="C1029" s="613"/>
      <c r="P1029" s="1230"/>
      <c r="AJ1029" s="1244"/>
      <c r="AK1029" s="1244"/>
      <c r="AL1029" s="1244"/>
      <c r="AM1029" s="1244"/>
      <c r="AN1029" s="1244"/>
      <c r="AO1029" s="1244"/>
      <c r="AP1029" s="1244"/>
      <c r="AQ1029" s="1244"/>
      <c r="AR1029" s="1244"/>
      <c r="AS1029" s="1244"/>
      <c r="AT1029" s="1244"/>
      <c r="AU1029" s="1244"/>
      <c r="AV1029" s="1244"/>
      <c r="AW1029" s="1244"/>
      <c r="AX1029" s="1244"/>
      <c r="AY1029" s="1244"/>
      <c r="AZ1029" s="1244"/>
      <c r="BA1029" s="1244"/>
      <c r="BB1029" s="1244"/>
      <c r="BC1029" s="1244"/>
      <c r="BD1029" s="1244"/>
      <c r="BE1029" s="1244"/>
      <c r="BF1029" s="1244"/>
      <c r="BG1029" s="1244"/>
      <c r="BH1029" s="1244"/>
      <c r="BI1029" s="1244"/>
      <c r="BJ1029" s="1244"/>
      <c r="BK1029" s="1244"/>
      <c r="BL1029" s="1244"/>
      <c r="BM1029" s="1244"/>
      <c r="BN1029" s="1244"/>
      <c r="BO1029" s="1244"/>
      <c r="BP1029" s="1244"/>
      <c r="BQ1029" s="1244"/>
      <c r="BR1029" s="1244"/>
      <c r="BS1029" s="1244"/>
      <c r="BT1029" s="1244"/>
      <c r="BU1029" s="1244"/>
      <c r="BV1029" s="1244"/>
      <c r="BW1029" s="1244"/>
      <c r="BX1029" s="1244"/>
      <c r="BY1029" s="1244"/>
      <c r="BZ1029" s="1244"/>
      <c r="CA1029" s="1244"/>
      <c r="CB1029" s="1244"/>
      <c r="CC1029" s="1244"/>
      <c r="CD1029" s="1244"/>
      <c r="CE1029" s="1244"/>
      <c r="CF1029" s="1244"/>
      <c r="CG1029" s="1244"/>
      <c r="CH1029" s="1244"/>
      <c r="CI1029" s="1244"/>
      <c r="CJ1029" s="1244"/>
      <c r="CK1029" s="1244"/>
      <c r="CL1029" s="1244"/>
      <c r="CM1029" s="1244"/>
      <c r="CN1029" s="1244"/>
      <c r="CO1029" s="1244"/>
      <c r="CP1029" s="1244"/>
      <c r="CQ1029" s="1244"/>
      <c r="CR1029" s="1244"/>
      <c r="CS1029" s="1244"/>
      <c r="CT1029" s="1244"/>
      <c r="CU1029" s="1244"/>
      <c r="CV1029" s="1244"/>
      <c r="CW1029" s="1244"/>
      <c r="CX1029" s="1244"/>
      <c r="CY1029" s="1244"/>
      <c r="CZ1029" s="1244"/>
      <c r="DA1029" s="1244"/>
      <c r="DB1029" s="1244"/>
      <c r="DC1029" s="1244"/>
      <c r="DD1029" s="1244"/>
      <c r="DE1029" s="1244"/>
      <c r="DF1029" s="1244"/>
      <c r="DG1029" s="1244"/>
      <c r="DH1029" s="1244"/>
      <c r="DI1029" s="1244"/>
      <c r="DJ1029" s="1244"/>
      <c r="DK1029" s="1244"/>
      <c r="DL1029" s="1244"/>
      <c r="DM1029" s="1244"/>
      <c r="DN1029" s="1244"/>
    </row>
    <row r="1030" spans="1:118" s="612" customFormat="1">
      <c r="A1030" s="613"/>
      <c r="B1030" s="1243"/>
      <c r="C1030" s="613"/>
      <c r="P1030" s="1230"/>
      <c r="AJ1030" s="1244"/>
      <c r="AK1030" s="1244"/>
      <c r="AL1030" s="1244"/>
      <c r="AM1030" s="1244"/>
      <c r="AN1030" s="1244"/>
      <c r="AO1030" s="1244"/>
      <c r="AP1030" s="1244"/>
      <c r="AQ1030" s="1244"/>
      <c r="AR1030" s="1244"/>
      <c r="AS1030" s="1244"/>
      <c r="AT1030" s="1244"/>
      <c r="AU1030" s="1244"/>
      <c r="AV1030" s="1244"/>
      <c r="AW1030" s="1244"/>
      <c r="AX1030" s="1244"/>
      <c r="AY1030" s="1244"/>
      <c r="AZ1030" s="1244"/>
      <c r="BA1030" s="1244"/>
      <c r="BB1030" s="1244"/>
      <c r="BC1030" s="1244"/>
      <c r="BD1030" s="1244"/>
      <c r="BE1030" s="1244"/>
      <c r="BF1030" s="1244"/>
      <c r="BG1030" s="1244"/>
      <c r="BH1030" s="1244"/>
      <c r="BI1030" s="1244"/>
      <c r="BJ1030" s="1244"/>
      <c r="BK1030" s="1244"/>
      <c r="BL1030" s="1244"/>
      <c r="BM1030" s="1244"/>
      <c r="BN1030" s="1244"/>
      <c r="BO1030" s="1244"/>
      <c r="BP1030" s="1244"/>
      <c r="BQ1030" s="1244"/>
      <c r="BR1030" s="1244"/>
      <c r="BS1030" s="1244"/>
      <c r="BT1030" s="1244"/>
      <c r="BU1030" s="1244"/>
      <c r="BV1030" s="1244"/>
      <c r="BW1030" s="1244"/>
      <c r="BX1030" s="1244"/>
      <c r="BY1030" s="1244"/>
      <c r="BZ1030" s="1244"/>
      <c r="CA1030" s="1244"/>
      <c r="CB1030" s="1244"/>
      <c r="CC1030" s="1244"/>
      <c r="CD1030" s="1244"/>
      <c r="CE1030" s="1244"/>
      <c r="CF1030" s="1244"/>
      <c r="CG1030" s="1244"/>
      <c r="CH1030" s="1244"/>
      <c r="CI1030" s="1244"/>
      <c r="CJ1030" s="1244"/>
      <c r="CK1030" s="1244"/>
      <c r="CL1030" s="1244"/>
      <c r="CM1030" s="1244"/>
      <c r="CN1030" s="1244"/>
      <c r="CO1030" s="1244"/>
      <c r="CP1030" s="1244"/>
      <c r="CQ1030" s="1244"/>
      <c r="CR1030" s="1244"/>
      <c r="CS1030" s="1244"/>
      <c r="CT1030" s="1244"/>
      <c r="CU1030" s="1244"/>
      <c r="CV1030" s="1244"/>
      <c r="CW1030" s="1244"/>
      <c r="CX1030" s="1244"/>
      <c r="CY1030" s="1244"/>
      <c r="CZ1030" s="1244"/>
      <c r="DA1030" s="1244"/>
      <c r="DB1030" s="1244"/>
      <c r="DC1030" s="1244"/>
      <c r="DD1030" s="1244"/>
      <c r="DE1030" s="1244"/>
      <c r="DF1030" s="1244"/>
      <c r="DG1030" s="1244"/>
      <c r="DH1030" s="1244"/>
      <c r="DI1030" s="1244"/>
      <c r="DJ1030" s="1244"/>
      <c r="DK1030" s="1244"/>
      <c r="DL1030" s="1244"/>
      <c r="DM1030" s="1244"/>
      <c r="DN1030" s="1244"/>
    </row>
    <row r="1031" spans="1:118" s="612" customFormat="1">
      <c r="A1031" s="613"/>
      <c r="B1031" s="1243"/>
      <c r="C1031" s="613"/>
      <c r="P1031" s="1230"/>
      <c r="AJ1031" s="1244"/>
      <c r="AK1031" s="1244"/>
      <c r="AL1031" s="1244"/>
      <c r="AM1031" s="1244"/>
      <c r="AN1031" s="1244"/>
      <c r="AO1031" s="1244"/>
      <c r="AP1031" s="1244"/>
      <c r="AQ1031" s="1244"/>
      <c r="AR1031" s="1244"/>
      <c r="AS1031" s="1244"/>
      <c r="AT1031" s="1244"/>
      <c r="AU1031" s="1244"/>
      <c r="AV1031" s="1244"/>
      <c r="AW1031" s="1244"/>
      <c r="AX1031" s="1244"/>
      <c r="AY1031" s="1244"/>
      <c r="AZ1031" s="1244"/>
      <c r="BA1031" s="1244"/>
      <c r="BB1031" s="1244"/>
      <c r="BC1031" s="1244"/>
      <c r="BD1031" s="1244"/>
      <c r="BE1031" s="1244"/>
      <c r="BF1031" s="1244"/>
      <c r="BG1031" s="1244"/>
      <c r="BH1031" s="1244"/>
      <c r="BI1031" s="1244"/>
      <c r="BJ1031" s="1244"/>
      <c r="BK1031" s="1244"/>
      <c r="BL1031" s="1244"/>
      <c r="BM1031" s="1244"/>
      <c r="BN1031" s="1244"/>
      <c r="BO1031" s="1244"/>
      <c r="BP1031" s="1244"/>
      <c r="BQ1031" s="1244"/>
      <c r="BR1031" s="1244"/>
      <c r="BS1031" s="1244"/>
      <c r="BT1031" s="1244"/>
      <c r="BU1031" s="1244"/>
      <c r="BV1031" s="1244"/>
      <c r="BW1031" s="1244"/>
      <c r="BX1031" s="1244"/>
      <c r="BY1031" s="1244"/>
      <c r="BZ1031" s="1244"/>
      <c r="CA1031" s="1244"/>
      <c r="CB1031" s="1244"/>
      <c r="CC1031" s="1244"/>
      <c r="CD1031" s="1244"/>
      <c r="CE1031" s="1244"/>
      <c r="CF1031" s="1244"/>
      <c r="CG1031" s="1244"/>
      <c r="CH1031" s="1244"/>
      <c r="CI1031" s="1244"/>
      <c r="CJ1031" s="1244"/>
      <c r="CK1031" s="1244"/>
      <c r="CL1031" s="1244"/>
      <c r="CM1031" s="1244"/>
      <c r="CN1031" s="1244"/>
      <c r="CO1031" s="1244"/>
      <c r="CP1031" s="1244"/>
      <c r="CQ1031" s="1244"/>
      <c r="CR1031" s="1244"/>
      <c r="CS1031" s="1244"/>
      <c r="CT1031" s="1244"/>
      <c r="CU1031" s="1244"/>
      <c r="CV1031" s="1244"/>
      <c r="CW1031" s="1244"/>
      <c r="CX1031" s="1244"/>
      <c r="CY1031" s="1244"/>
      <c r="CZ1031" s="1244"/>
      <c r="DA1031" s="1244"/>
      <c r="DB1031" s="1244"/>
      <c r="DC1031" s="1244"/>
      <c r="DD1031" s="1244"/>
      <c r="DE1031" s="1244"/>
      <c r="DF1031" s="1244"/>
      <c r="DG1031" s="1244"/>
      <c r="DH1031" s="1244"/>
      <c r="DI1031" s="1244"/>
      <c r="DJ1031" s="1244"/>
      <c r="DK1031" s="1244"/>
      <c r="DL1031" s="1244"/>
      <c r="DM1031" s="1244"/>
      <c r="DN1031" s="1244"/>
    </row>
    <row r="1032" spans="1:118" s="612" customFormat="1">
      <c r="A1032" s="613"/>
      <c r="B1032" s="1243"/>
      <c r="C1032" s="613"/>
      <c r="P1032" s="1230"/>
      <c r="AJ1032" s="1244"/>
      <c r="AK1032" s="1244"/>
      <c r="AL1032" s="1244"/>
      <c r="AM1032" s="1244"/>
      <c r="AN1032" s="1244"/>
      <c r="AO1032" s="1244"/>
      <c r="AP1032" s="1244"/>
      <c r="AQ1032" s="1244"/>
      <c r="AR1032" s="1244"/>
      <c r="AS1032" s="1244"/>
      <c r="AT1032" s="1244"/>
      <c r="AU1032" s="1244"/>
      <c r="AV1032" s="1244"/>
      <c r="AW1032" s="1244"/>
      <c r="AX1032" s="1244"/>
      <c r="AY1032" s="1244"/>
      <c r="AZ1032" s="1244"/>
      <c r="BA1032" s="1244"/>
      <c r="BB1032" s="1244"/>
      <c r="BC1032" s="1244"/>
      <c r="BD1032" s="1244"/>
      <c r="BE1032" s="1244"/>
      <c r="BF1032" s="1244"/>
      <c r="BG1032" s="1244"/>
      <c r="BH1032" s="1244"/>
      <c r="BI1032" s="1244"/>
      <c r="BJ1032" s="1244"/>
      <c r="BK1032" s="1244"/>
      <c r="BL1032" s="1244"/>
      <c r="BM1032" s="1244"/>
      <c r="BN1032" s="1244"/>
      <c r="BO1032" s="1244"/>
      <c r="BP1032" s="1244"/>
      <c r="BQ1032" s="1244"/>
      <c r="BR1032" s="1244"/>
      <c r="BS1032" s="1244"/>
      <c r="BT1032" s="1244"/>
      <c r="BU1032" s="1244"/>
      <c r="BV1032" s="1244"/>
      <c r="BW1032" s="1244"/>
      <c r="BX1032" s="1244"/>
      <c r="BY1032" s="1244"/>
      <c r="BZ1032" s="1244"/>
      <c r="CA1032" s="1244"/>
      <c r="CB1032" s="1244"/>
      <c r="CC1032" s="1244"/>
      <c r="CD1032" s="1244"/>
      <c r="CE1032" s="1244"/>
      <c r="CF1032" s="1244"/>
      <c r="CG1032" s="1244"/>
      <c r="CH1032" s="1244"/>
      <c r="CI1032" s="1244"/>
      <c r="CJ1032" s="1244"/>
      <c r="CK1032" s="1244"/>
      <c r="CL1032" s="1244"/>
      <c r="CM1032" s="1244"/>
      <c r="CN1032" s="1244"/>
      <c r="CO1032" s="1244"/>
      <c r="CP1032" s="1244"/>
      <c r="CQ1032" s="1244"/>
      <c r="CR1032" s="1244"/>
      <c r="CS1032" s="1244"/>
      <c r="CT1032" s="1244"/>
      <c r="CU1032" s="1244"/>
      <c r="CV1032" s="1244"/>
      <c r="CW1032" s="1244"/>
      <c r="CX1032" s="1244"/>
      <c r="CY1032" s="1244"/>
      <c r="CZ1032" s="1244"/>
      <c r="DA1032" s="1244"/>
      <c r="DB1032" s="1244"/>
      <c r="DC1032" s="1244"/>
      <c r="DD1032" s="1244"/>
      <c r="DE1032" s="1244"/>
      <c r="DF1032" s="1244"/>
      <c r="DG1032" s="1244"/>
      <c r="DH1032" s="1244"/>
      <c r="DI1032" s="1244"/>
      <c r="DJ1032" s="1244"/>
      <c r="DK1032" s="1244"/>
      <c r="DL1032" s="1244"/>
      <c r="DM1032" s="1244"/>
      <c r="DN1032" s="1244"/>
    </row>
    <row r="1033" spans="1:118" s="612" customFormat="1">
      <c r="A1033" s="613"/>
      <c r="B1033" s="1243"/>
      <c r="C1033" s="613"/>
      <c r="P1033" s="1230"/>
      <c r="AJ1033" s="1244"/>
      <c r="AK1033" s="1244"/>
      <c r="AL1033" s="1244"/>
      <c r="AM1033" s="1244"/>
      <c r="AN1033" s="1244"/>
      <c r="AO1033" s="1244"/>
      <c r="AP1033" s="1244"/>
      <c r="AQ1033" s="1244"/>
      <c r="AR1033" s="1244"/>
      <c r="AS1033" s="1244"/>
      <c r="AT1033" s="1244"/>
      <c r="AU1033" s="1244"/>
      <c r="AV1033" s="1244"/>
      <c r="AW1033" s="1244"/>
      <c r="AX1033" s="1244"/>
      <c r="AY1033" s="1244"/>
      <c r="AZ1033" s="1244"/>
      <c r="BA1033" s="1244"/>
      <c r="BB1033" s="1244"/>
      <c r="BC1033" s="1244"/>
      <c r="BD1033" s="1244"/>
      <c r="BE1033" s="1244"/>
      <c r="BF1033" s="1244"/>
      <c r="BG1033" s="1244"/>
      <c r="BH1033" s="1244"/>
      <c r="BI1033" s="1244"/>
      <c r="BJ1033" s="1244"/>
      <c r="BK1033" s="1244"/>
      <c r="BL1033" s="1244"/>
      <c r="BM1033" s="1244"/>
      <c r="BN1033" s="1244"/>
      <c r="BO1033" s="1244"/>
      <c r="BP1033" s="1244"/>
      <c r="BQ1033" s="1244"/>
      <c r="BR1033" s="1244"/>
      <c r="BS1033" s="1244"/>
      <c r="BT1033" s="1244"/>
      <c r="BU1033" s="1244"/>
      <c r="BV1033" s="1244"/>
      <c r="BW1033" s="1244"/>
      <c r="BX1033" s="1244"/>
      <c r="BY1033" s="1244"/>
      <c r="BZ1033" s="1244"/>
      <c r="CA1033" s="1244"/>
      <c r="CB1033" s="1244"/>
      <c r="CC1033" s="1244"/>
      <c r="CD1033" s="1244"/>
      <c r="CE1033" s="1244"/>
      <c r="CF1033" s="1244"/>
      <c r="CG1033" s="1244"/>
      <c r="CH1033" s="1244"/>
      <c r="CI1033" s="1244"/>
      <c r="CJ1033" s="1244"/>
      <c r="CK1033" s="1244"/>
      <c r="CL1033" s="1244"/>
      <c r="CM1033" s="1244"/>
      <c r="CN1033" s="1244"/>
      <c r="CO1033" s="1244"/>
      <c r="CP1033" s="1244"/>
      <c r="CQ1033" s="1244"/>
      <c r="CR1033" s="1244"/>
      <c r="CS1033" s="1244"/>
      <c r="CT1033" s="1244"/>
      <c r="CU1033" s="1244"/>
      <c r="CV1033" s="1244"/>
      <c r="CW1033" s="1244"/>
      <c r="CX1033" s="1244"/>
      <c r="CY1033" s="1244"/>
      <c r="CZ1033" s="1244"/>
      <c r="DA1033" s="1244"/>
      <c r="DB1033" s="1244"/>
      <c r="DC1033" s="1244"/>
      <c r="DD1033" s="1244"/>
      <c r="DE1033" s="1244"/>
      <c r="DF1033" s="1244"/>
      <c r="DG1033" s="1244"/>
      <c r="DH1033" s="1244"/>
      <c r="DI1033" s="1244"/>
      <c r="DJ1033" s="1244"/>
      <c r="DK1033" s="1244"/>
      <c r="DL1033" s="1244"/>
      <c r="DM1033" s="1244"/>
      <c r="DN1033" s="1244"/>
    </row>
    <row r="1034" spans="1:118" s="612" customFormat="1">
      <c r="A1034" s="613"/>
      <c r="B1034" s="1243"/>
      <c r="C1034" s="613"/>
      <c r="P1034" s="1230"/>
      <c r="AJ1034" s="1244"/>
      <c r="AK1034" s="1244"/>
      <c r="AL1034" s="1244"/>
      <c r="AM1034" s="1244"/>
      <c r="AN1034" s="1244"/>
      <c r="AO1034" s="1244"/>
      <c r="AP1034" s="1244"/>
      <c r="AQ1034" s="1244"/>
      <c r="AR1034" s="1244"/>
      <c r="AS1034" s="1244"/>
      <c r="AT1034" s="1244"/>
      <c r="AU1034" s="1244"/>
      <c r="AV1034" s="1244"/>
      <c r="AW1034" s="1244"/>
      <c r="AX1034" s="1244"/>
      <c r="AY1034" s="1244"/>
      <c r="AZ1034" s="1244"/>
      <c r="BA1034" s="1244"/>
      <c r="BB1034" s="1244"/>
      <c r="BC1034" s="1244"/>
      <c r="BD1034" s="1244"/>
      <c r="BE1034" s="1244"/>
      <c r="BF1034" s="1244"/>
      <c r="BG1034" s="1244"/>
      <c r="BH1034" s="1244"/>
      <c r="BI1034" s="1244"/>
      <c r="BJ1034" s="1244"/>
      <c r="BK1034" s="1244"/>
      <c r="BL1034" s="1244"/>
      <c r="BM1034" s="1244"/>
      <c r="BN1034" s="1244"/>
      <c r="BO1034" s="1244"/>
      <c r="BP1034" s="1244"/>
      <c r="BQ1034" s="1244"/>
      <c r="BR1034" s="1244"/>
      <c r="BS1034" s="1244"/>
      <c r="BT1034" s="1244"/>
      <c r="BU1034" s="1244"/>
      <c r="BV1034" s="1244"/>
      <c r="BW1034" s="1244"/>
      <c r="BX1034" s="1244"/>
      <c r="BY1034" s="1244"/>
      <c r="BZ1034" s="1244"/>
      <c r="CA1034" s="1244"/>
      <c r="CB1034" s="1244"/>
      <c r="CC1034" s="1244"/>
      <c r="CD1034" s="1244"/>
      <c r="CE1034" s="1244"/>
      <c r="CF1034" s="1244"/>
      <c r="CG1034" s="1244"/>
      <c r="CH1034" s="1244"/>
      <c r="CI1034" s="1244"/>
      <c r="CJ1034" s="1244"/>
      <c r="CK1034" s="1244"/>
      <c r="CL1034" s="1244"/>
      <c r="CM1034" s="1244"/>
      <c r="CN1034" s="1244"/>
      <c r="CO1034" s="1244"/>
      <c r="CP1034" s="1244"/>
      <c r="CQ1034" s="1244"/>
      <c r="CR1034" s="1244"/>
      <c r="CS1034" s="1244"/>
      <c r="CT1034" s="1244"/>
      <c r="CU1034" s="1244"/>
      <c r="CV1034" s="1244"/>
      <c r="CW1034" s="1244"/>
      <c r="CX1034" s="1244"/>
      <c r="CY1034" s="1244"/>
      <c r="CZ1034" s="1244"/>
      <c r="DA1034" s="1244"/>
      <c r="DB1034" s="1244"/>
      <c r="DC1034" s="1244"/>
      <c r="DD1034" s="1244"/>
      <c r="DE1034" s="1244"/>
      <c r="DF1034" s="1244"/>
      <c r="DG1034" s="1244"/>
      <c r="DH1034" s="1244"/>
      <c r="DI1034" s="1244"/>
      <c r="DJ1034" s="1244"/>
      <c r="DK1034" s="1244"/>
      <c r="DL1034" s="1244"/>
      <c r="DM1034" s="1244"/>
      <c r="DN1034" s="1244"/>
    </row>
    <row r="1035" spans="1:118" s="612" customFormat="1">
      <c r="A1035" s="613"/>
      <c r="B1035" s="1243"/>
      <c r="C1035" s="613"/>
      <c r="P1035" s="1230"/>
      <c r="AJ1035" s="1244"/>
      <c r="AK1035" s="1244"/>
      <c r="AL1035" s="1244"/>
      <c r="AM1035" s="1244"/>
      <c r="AN1035" s="1244"/>
      <c r="AO1035" s="1244"/>
      <c r="AP1035" s="1244"/>
      <c r="AQ1035" s="1244"/>
      <c r="AR1035" s="1244"/>
      <c r="AS1035" s="1244"/>
      <c r="AT1035" s="1244"/>
      <c r="AU1035" s="1244"/>
      <c r="AV1035" s="1244"/>
      <c r="AW1035" s="1244"/>
      <c r="AX1035" s="1244"/>
      <c r="AY1035" s="1244"/>
      <c r="AZ1035" s="1244"/>
      <c r="BA1035" s="1244"/>
      <c r="BB1035" s="1244"/>
      <c r="BC1035" s="1244"/>
      <c r="BD1035" s="1244"/>
      <c r="BE1035" s="1244"/>
      <c r="BF1035" s="1244"/>
      <c r="BG1035" s="1244"/>
      <c r="BH1035" s="1244"/>
      <c r="BI1035" s="1244"/>
      <c r="BJ1035" s="1244"/>
      <c r="BK1035" s="1244"/>
      <c r="BL1035" s="1244"/>
      <c r="BM1035" s="1244"/>
      <c r="BN1035" s="1244"/>
      <c r="BO1035" s="1244"/>
      <c r="BP1035" s="1244"/>
      <c r="BQ1035" s="1244"/>
      <c r="BR1035" s="1244"/>
      <c r="BS1035" s="1244"/>
      <c r="BT1035" s="1244"/>
      <c r="BU1035" s="1244"/>
      <c r="BV1035" s="1244"/>
      <c r="BW1035" s="1244"/>
      <c r="BX1035" s="1244"/>
      <c r="BY1035" s="1244"/>
      <c r="BZ1035" s="1244"/>
      <c r="CA1035" s="1244"/>
      <c r="CB1035" s="1244"/>
      <c r="CC1035" s="1244"/>
      <c r="CD1035" s="1244"/>
      <c r="CE1035" s="1244"/>
      <c r="CF1035" s="1244"/>
      <c r="CG1035" s="1244"/>
      <c r="CH1035" s="1244"/>
      <c r="CI1035" s="1244"/>
      <c r="CJ1035" s="1244"/>
      <c r="CK1035" s="1244"/>
      <c r="CL1035" s="1244"/>
      <c r="CM1035" s="1244"/>
      <c r="CN1035" s="1244"/>
      <c r="CO1035" s="1244"/>
      <c r="CP1035" s="1244"/>
      <c r="CQ1035" s="1244"/>
      <c r="CR1035" s="1244"/>
      <c r="CS1035" s="1244"/>
      <c r="CT1035" s="1244"/>
      <c r="CU1035" s="1244"/>
      <c r="CV1035" s="1244"/>
      <c r="CW1035" s="1244"/>
      <c r="CX1035" s="1244"/>
      <c r="CY1035" s="1244"/>
      <c r="CZ1035" s="1244"/>
      <c r="DA1035" s="1244"/>
      <c r="DB1035" s="1244"/>
      <c r="DC1035" s="1244"/>
      <c r="DD1035" s="1244"/>
      <c r="DE1035" s="1244"/>
      <c r="DF1035" s="1244"/>
      <c r="DG1035" s="1244"/>
      <c r="DH1035" s="1244"/>
      <c r="DI1035" s="1244"/>
      <c r="DJ1035" s="1244"/>
      <c r="DK1035" s="1244"/>
      <c r="DL1035" s="1244"/>
      <c r="DM1035" s="1244"/>
      <c r="DN1035" s="1244"/>
    </row>
    <row r="1036" spans="1:118" s="612" customFormat="1">
      <c r="A1036" s="613"/>
      <c r="B1036" s="1243"/>
      <c r="C1036" s="613"/>
      <c r="P1036" s="1230"/>
      <c r="AJ1036" s="1244"/>
      <c r="AK1036" s="1244"/>
      <c r="AL1036" s="1244"/>
      <c r="AM1036" s="1244"/>
      <c r="AN1036" s="1244"/>
      <c r="AO1036" s="1244"/>
      <c r="AP1036" s="1244"/>
      <c r="AQ1036" s="1244"/>
      <c r="AR1036" s="1244"/>
      <c r="AS1036" s="1244"/>
      <c r="AT1036" s="1244"/>
      <c r="AU1036" s="1244"/>
      <c r="AV1036" s="1244"/>
      <c r="AW1036" s="1244"/>
      <c r="AX1036" s="1244"/>
      <c r="AY1036" s="1244"/>
      <c r="AZ1036" s="1244"/>
      <c r="BA1036" s="1244"/>
      <c r="BB1036" s="1244"/>
      <c r="BC1036" s="1244"/>
      <c r="BD1036" s="1244"/>
      <c r="BE1036" s="1244"/>
      <c r="BF1036" s="1244"/>
      <c r="BG1036" s="1244"/>
      <c r="BH1036" s="1244"/>
      <c r="BI1036" s="1244"/>
      <c r="BJ1036" s="1244"/>
      <c r="BK1036" s="1244"/>
      <c r="BL1036" s="1244"/>
      <c r="BM1036" s="1244"/>
      <c r="BN1036" s="1244"/>
      <c r="BO1036" s="1244"/>
      <c r="BP1036" s="1244"/>
      <c r="BQ1036" s="1244"/>
      <c r="BR1036" s="1244"/>
      <c r="BS1036" s="1244"/>
      <c r="BT1036" s="1244"/>
      <c r="BU1036" s="1244"/>
      <c r="BV1036" s="1244"/>
      <c r="BW1036" s="1244"/>
      <c r="BX1036" s="1244"/>
      <c r="BY1036" s="1244"/>
      <c r="BZ1036" s="1244"/>
      <c r="CA1036" s="1244"/>
      <c r="CB1036" s="1244"/>
      <c r="CC1036" s="1244"/>
      <c r="CD1036" s="1244"/>
      <c r="CE1036" s="1244"/>
      <c r="CF1036" s="1244"/>
      <c r="CG1036" s="1244"/>
      <c r="CH1036" s="1244"/>
      <c r="CI1036" s="1244"/>
      <c r="CJ1036" s="1244"/>
      <c r="CK1036" s="1244"/>
      <c r="CL1036" s="1244"/>
      <c r="CM1036" s="1244"/>
      <c r="CN1036" s="1244"/>
      <c r="CO1036" s="1244"/>
      <c r="CP1036" s="1244"/>
      <c r="CQ1036" s="1244"/>
      <c r="CR1036" s="1244"/>
      <c r="CS1036" s="1244"/>
      <c r="CT1036" s="1244"/>
      <c r="CU1036" s="1244"/>
      <c r="CV1036" s="1244"/>
      <c r="CW1036" s="1244"/>
      <c r="CX1036" s="1244"/>
      <c r="CY1036" s="1244"/>
      <c r="CZ1036" s="1244"/>
      <c r="DA1036" s="1244"/>
      <c r="DB1036" s="1244"/>
      <c r="DC1036" s="1244"/>
      <c r="DD1036" s="1244"/>
      <c r="DE1036" s="1244"/>
      <c r="DF1036" s="1244"/>
      <c r="DG1036" s="1244"/>
      <c r="DH1036" s="1244"/>
      <c r="DI1036" s="1244"/>
      <c r="DJ1036" s="1244"/>
      <c r="DK1036" s="1244"/>
      <c r="DL1036" s="1244"/>
      <c r="DM1036" s="1244"/>
      <c r="DN1036" s="1244"/>
    </row>
    <row r="1037" spans="1:118" s="612" customFormat="1">
      <c r="A1037" s="613"/>
      <c r="B1037" s="1243"/>
      <c r="C1037" s="613"/>
      <c r="P1037" s="1230"/>
      <c r="AJ1037" s="1244"/>
      <c r="AK1037" s="1244"/>
      <c r="AL1037" s="1244"/>
      <c r="AM1037" s="1244"/>
      <c r="AN1037" s="1244"/>
      <c r="AO1037" s="1244"/>
      <c r="AP1037" s="1244"/>
      <c r="AQ1037" s="1244"/>
      <c r="AR1037" s="1244"/>
      <c r="AS1037" s="1244"/>
      <c r="AT1037" s="1244"/>
      <c r="AU1037" s="1244"/>
      <c r="AV1037" s="1244"/>
      <c r="AW1037" s="1244"/>
      <c r="AX1037" s="1244"/>
      <c r="AY1037" s="1244"/>
      <c r="AZ1037" s="1244"/>
      <c r="BA1037" s="1244"/>
      <c r="BB1037" s="1244"/>
      <c r="BC1037" s="1244"/>
      <c r="BD1037" s="1244"/>
      <c r="BE1037" s="1244"/>
      <c r="BF1037" s="1244"/>
      <c r="BG1037" s="1244"/>
      <c r="BH1037" s="1244"/>
      <c r="BI1037" s="1244"/>
      <c r="BJ1037" s="1244"/>
      <c r="BK1037" s="1244"/>
      <c r="BL1037" s="1244"/>
      <c r="BM1037" s="1244"/>
      <c r="BN1037" s="1244"/>
      <c r="BO1037" s="1244"/>
      <c r="BP1037" s="1244"/>
      <c r="BQ1037" s="1244"/>
      <c r="BR1037" s="1244"/>
      <c r="BS1037" s="1244"/>
      <c r="BT1037" s="1244"/>
      <c r="BU1037" s="1244"/>
      <c r="BV1037" s="1244"/>
      <c r="BW1037" s="1244"/>
      <c r="BX1037" s="1244"/>
      <c r="BY1037" s="1244"/>
      <c r="BZ1037" s="1244"/>
      <c r="CA1037" s="1244"/>
      <c r="CB1037" s="1244"/>
      <c r="CC1037" s="1244"/>
      <c r="CD1037" s="1244"/>
      <c r="CE1037" s="1244"/>
      <c r="CF1037" s="1244"/>
      <c r="CG1037" s="1244"/>
      <c r="CH1037" s="1244"/>
      <c r="CI1037" s="1244"/>
      <c r="CJ1037" s="1244"/>
      <c r="CK1037" s="1244"/>
      <c r="CL1037" s="1244"/>
      <c r="CM1037" s="1244"/>
      <c r="CN1037" s="1244"/>
      <c r="CO1037" s="1244"/>
      <c r="CP1037" s="1244"/>
      <c r="CQ1037" s="1244"/>
      <c r="CR1037" s="1244"/>
      <c r="CS1037" s="1244"/>
      <c r="CT1037" s="1244"/>
      <c r="CU1037" s="1244"/>
      <c r="CV1037" s="1244"/>
      <c r="CW1037" s="1244"/>
      <c r="CX1037" s="1244"/>
      <c r="CY1037" s="1244"/>
      <c r="CZ1037" s="1244"/>
      <c r="DA1037" s="1244"/>
      <c r="DB1037" s="1244"/>
      <c r="DC1037" s="1244"/>
      <c r="DD1037" s="1244"/>
      <c r="DE1037" s="1244"/>
      <c r="DF1037" s="1244"/>
      <c r="DG1037" s="1244"/>
      <c r="DH1037" s="1244"/>
      <c r="DI1037" s="1244"/>
      <c r="DJ1037" s="1244"/>
      <c r="DK1037" s="1244"/>
      <c r="DL1037" s="1244"/>
      <c r="DM1037" s="1244"/>
      <c r="DN1037" s="1244"/>
    </row>
    <row r="1038" spans="1:118" s="612" customFormat="1">
      <c r="A1038" s="613"/>
      <c r="B1038" s="1243"/>
      <c r="C1038" s="613"/>
      <c r="P1038" s="1230"/>
      <c r="AJ1038" s="1244"/>
      <c r="AK1038" s="1244"/>
      <c r="AL1038" s="1244"/>
      <c r="AM1038" s="1244"/>
      <c r="AN1038" s="1244"/>
      <c r="AO1038" s="1244"/>
      <c r="AP1038" s="1244"/>
      <c r="AQ1038" s="1244"/>
      <c r="AR1038" s="1244"/>
      <c r="AS1038" s="1244"/>
      <c r="AT1038" s="1244"/>
      <c r="AU1038" s="1244"/>
      <c r="AV1038" s="1244"/>
      <c r="AW1038" s="1244"/>
      <c r="AX1038" s="1244"/>
      <c r="AY1038" s="1244"/>
      <c r="AZ1038" s="1244"/>
      <c r="BA1038" s="1244"/>
      <c r="BB1038" s="1244"/>
      <c r="BC1038" s="1244"/>
      <c r="BD1038" s="1244"/>
      <c r="BE1038" s="1244"/>
      <c r="BF1038" s="1244"/>
      <c r="BG1038" s="1244"/>
      <c r="BH1038" s="1244"/>
      <c r="BI1038" s="1244"/>
      <c r="BJ1038" s="1244"/>
      <c r="BK1038" s="1244"/>
      <c r="BL1038" s="1244"/>
      <c r="BM1038" s="1244"/>
      <c r="BN1038" s="1244"/>
      <c r="BO1038" s="1244"/>
      <c r="BP1038" s="1244"/>
      <c r="BQ1038" s="1244"/>
      <c r="BR1038" s="1244"/>
      <c r="BS1038" s="1244"/>
      <c r="BT1038" s="1244"/>
      <c r="BU1038" s="1244"/>
      <c r="BV1038" s="1244"/>
      <c r="BW1038" s="1244"/>
      <c r="BX1038" s="1244"/>
      <c r="BY1038" s="1244"/>
      <c r="BZ1038" s="1244"/>
      <c r="CA1038" s="1244"/>
      <c r="CB1038" s="1244"/>
      <c r="CC1038" s="1244"/>
      <c r="CD1038" s="1244"/>
      <c r="CE1038" s="1244"/>
      <c r="CF1038" s="1244"/>
      <c r="CG1038" s="1244"/>
      <c r="CH1038" s="1244"/>
      <c r="CI1038" s="1244"/>
      <c r="CJ1038" s="1244"/>
      <c r="CK1038" s="1244"/>
      <c r="CL1038" s="1244"/>
      <c r="CM1038" s="1244"/>
      <c r="CN1038" s="1244"/>
      <c r="CO1038" s="1244"/>
      <c r="CP1038" s="1244"/>
      <c r="CQ1038" s="1244"/>
      <c r="CR1038" s="1244"/>
      <c r="CS1038" s="1244"/>
      <c r="CT1038" s="1244"/>
      <c r="CU1038" s="1244"/>
      <c r="CV1038" s="1244"/>
      <c r="CW1038" s="1244"/>
      <c r="CX1038" s="1244"/>
      <c r="CY1038" s="1244"/>
      <c r="CZ1038" s="1244"/>
      <c r="DA1038" s="1244"/>
      <c r="DB1038" s="1244"/>
      <c r="DC1038" s="1244"/>
      <c r="DD1038" s="1244"/>
      <c r="DE1038" s="1244"/>
      <c r="DF1038" s="1244"/>
      <c r="DG1038" s="1244"/>
      <c r="DH1038" s="1244"/>
      <c r="DI1038" s="1244"/>
      <c r="DJ1038" s="1244"/>
      <c r="DK1038" s="1244"/>
      <c r="DL1038" s="1244"/>
      <c r="DM1038" s="1244"/>
      <c r="DN1038" s="1244"/>
    </row>
    <row r="1039" spans="1:118" s="612" customFormat="1">
      <c r="A1039" s="613"/>
      <c r="B1039" s="1243"/>
      <c r="C1039" s="613"/>
      <c r="P1039" s="1230"/>
      <c r="AJ1039" s="1244"/>
      <c r="AK1039" s="1244"/>
      <c r="AL1039" s="1244"/>
      <c r="AM1039" s="1244"/>
      <c r="AN1039" s="1244"/>
      <c r="AO1039" s="1244"/>
      <c r="AP1039" s="1244"/>
      <c r="AQ1039" s="1244"/>
      <c r="AR1039" s="1244"/>
      <c r="AS1039" s="1244"/>
      <c r="AT1039" s="1244"/>
      <c r="AU1039" s="1244"/>
      <c r="AV1039" s="1244"/>
      <c r="AW1039" s="1244"/>
      <c r="AX1039" s="1244"/>
      <c r="AY1039" s="1244"/>
      <c r="AZ1039" s="1244"/>
      <c r="BA1039" s="1244"/>
      <c r="BB1039" s="1244"/>
      <c r="BC1039" s="1244"/>
      <c r="BD1039" s="1244"/>
      <c r="BE1039" s="1244"/>
      <c r="BF1039" s="1244"/>
      <c r="BG1039" s="1244"/>
      <c r="BH1039" s="1244"/>
      <c r="BI1039" s="1244"/>
      <c r="BJ1039" s="1244"/>
      <c r="BK1039" s="1244"/>
      <c r="BL1039" s="1244"/>
      <c r="BM1039" s="1244"/>
      <c r="BN1039" s="1244"/>
      <c r="BO1039" s="1244"/>
      <c r="BP1039" s="1244"/>
      <c r="BQ1039" s="1244"/>
      <c r="BR1039" s="1244"/>
      <c r="BS1039" s="1244"/>
      <c r="BT1039" s="1244"/>
      <c r="BU1039" s="1244"/>
      <c r="BV1039" s="1244"/>
      <c r="BW1039" s="1244"/>
      <c r="BX1039" s="1244"/>
      <c r="BY1039" s="1244"/>
      <c r="BZ1039" s="1244"/>
      <c r="CA1039" s="1244"/>
      <c r="CB1039" s="1244"/>
      <c r="CC1039" s="1244"/>
      <c r="CD1039" s="1244"/>
      <c r="CE1039" s="1244"/>
      <c r="CF1039" s="1244"/>
      <c r="CG1039" s="1244"/>
      <c r="CH1039" s="1244"/>
      <c r="CI1039" s="1244"/>
      <c r="CJ1039" s="1244"/>
      <c r="CK1039" s="1244"/>
      <c r="CL1039" s="1244"/>
      <c r="CM1039" s="1244"/>
      <c r="CN1039" s="1244"/>
      <c r="CO1039" s="1244"/>
      <c r="CP1039" s="1244"/>
      <c r="CQ1039" s="1244"/>
      <c r="CR1039" s="1244"/>
      <c r="CS1039" s="1244"/>
      <c r="CT1039" s="1244"/>
      <c r="CU1039" s="1244"/>
      <c r="CV1039" s="1244"/>
      <c r="CW1039" s="1244"/>
      <c r="CX1039" s="1244"/>
      <c r="CY1039" s="1244"/>
      <c r="CZ1039" s="1244"/>
      <c r="DA1039" s="1244"/>
      <c r="DB1039" s="1244"/>
      <c r="DC1039" s="1244"/>
      <c r="DD1039" s="1244"/>
      <c r="DE1039" s="1244"/>
      <c r="DF1039" s="1244"/>
      <c r="DG1039" s="1244"/>
      <c r="DH1039" s="1244"/>
      <c r="DI1039" s="1244"/>
      <c r="DJ1039" s="1244"/>
      <c r="DK1039" s="1244"/>
      <c r="DL1039" s="1244"/>
      <c r="DM1039" s="1244"/>
      <c r="DN1039" s="1244"/>
    </row>
    <row r="1040" spans="1:118" s="612" customFormat="1">
      <c r="A1040" s="613"/>
      <c r="B1040" s="1243"/>
      <c r="C1040" s="613"/>
      <c r="P1040" s="1230"/>
      <c r="AJ1040" s="1244"/>
      <c r="AK1040" s="1244"/>
      <c r="AL1040" s="1244"/>
      <c r="AM1040" s="1244"/>
      <c r="AN1040" s="1244"/>
      <c r="AO1040" s="1244"/>
      <c r="AP1040" s="1244"/>
      <c r="AQ1040" s="1244"/>
      <c r="AR1040" s="1244"/>
      <c r="AS1040" s="1244"/>
      <c r="AT1040" s="1244"/>
      <c r="AU1040" s="1244"/>
      <c r="AV1040" s="1244"/>
      <c r="AW1040" s="1244"/>
      <c r="AX1040" s="1244"/>
      <c r="AY1040" s="1244"/>
      <c r="AZ1040" s="1244"/>
      <c r="BA1040" s="1244"/>
      <c r="BB1040" s="1244"/>
      <c r="BC1040" s="1244"/>
      <c r="BD1040" s="1244"/>
      <c r="BE1040" s="1244"/>
      <c r="BF1040" s="1244"/>
      <c r="BG1040" s="1244"/>
      <c r="BH1040" s="1244"/>
      <c r="BI1040" s="1244"/>
      <c r="BJ1040" s="1244"/>
      <c r="BK1040" s="1244"/>
      <c r="BL1040" s="1244"/>
      <c r="BM1040" s="1244"/>
      <c r="BN1040" s="1244"/>
      <c r="BO1040" s="1244"/>
      <c r="BP1040" s="1244"/>
      <c r="BQ1040" s="1244"/>
      <c r="BR1040" s="1244"/>
      <c r="BS1040" s="1244"/>
      <c r="BT1040" s="1244"/>
      <c r="BU1040" s="1244"/>
      <c r="BV1040" s="1244"/>
      <c r="BW1040" s="1244"/>
      <c r="BX1040" s="1244"/>
      <c r="BY1040" s="1244"/>
      <c r="BZ1040" s="1244"/>
      <c r="CA1040" s="1244"/>
      <c r="CB1040" s="1244"/>
      <c r="CC1040" s="1244"/>
      <c r="CD1040" s="1244"/>
      <c r="CE1040" s="1244"/>
      <c r="CF1040" s="1244"/>
      <c r="CG1040" s="1244"/>
      <c r="CH1040" s="1244"/>
      <c r="CI1040" s="1244"/>
      <c r="CJ1040" s="1244"/>
      <c r="CK1040" s="1244"/>
      <c r="CL1040" s="1244"/>
      <c r="CM1040" s="1244"/>
      <c r="CN1040" s="1244"/>
      <c r="CO1040" s="1244"/>
      <c r="CP1040" s="1244"/>
      <c r="CQ1040" s="1244"/>
      <c r="CR1040" s="1244"/>
      <c r="CS1040" s="1244"/>
      <c r="CT1040" s="1244"/>
      <c r="CU1040" s="1244"/>
      <c r="CV1040" s="1244"/>
      <c r="CW1040" s="1244"/>
      <c r="CX1040" s="1244"/>
      <c r="CY1040" s="1244"/>
      <c r="CZ1040" s="1244"/>
      <c r="DA1040" s="1244"/>
      <c r="DB1040" s="1244"/>
      <c r="DC1040" s="1244"/>
      <c r="DD1040" s="1244"/>
      <c r="DE1040" s="1244"/>
      <c r="DF1040" s="1244"/>
      <c r="DG1040" s="1244"/>
      <c r="DH1040" s="1244"/>
      <c r="DI1040" s="1244"/>
      <c r="DJ1040" s="1244"/>
      <c r="DK1040" s="1244"/>
      <c r="DL1040" s="1244"/>
      <c r="DM1040" s="1244"/>
      <c r="DN1040" s="1244"/>
    </row>
    <row r="1041" spans="1:118" s="612" customFormat="1">
      <c r="A1041" s="613"/>
      <c r="B1041" s="1243"/>
      <c r="C1041" s="613"/>
      <c r="P1041" s="1230"/>
      <c r="AJ1041" s="1244"/>
      <c r="AK1041" s="1244"/>
      <c r="AL1041" s="1244"/>
      <c r="AM1041" s="1244"/>
      <c r="AN1041" s="1244"/>
      <c r="AO1041" s="1244"/>
      <c r="AP1041" s="1244"/>
      <c r="AQ1041" s="1244"/>
      <c r="AR1041" s="1244"/>
      <c r="AS1041" s="1244"/>
      <c r="AT1041" s="1244"/>
      <c r="AU1041" s="1244"/>
      <c r="AV1041" s="1244"/>
      <c r="AW1041" s="1244"/>
      <c r="AX1041" s="1244"/>
      <c r="AY1041" s="1244"/>
      <c r="AZ1041" s="1244"/>
      <c r="BA1041" s="1244"/>
      <c r="BB1041" s="1244"/>
      <c r="BC1041" s="1244"/>
      <c r="BD1041" s="1244"/>
      <c r="BE1041" s="1244"/>
      <c r="BF1041" s="1244"/>
      <c r="BG1041" s="1244"/>
      <c r="BH1041" s="1244"/>
      <c r="BI1041" s="1244"/>
      <c r="BJ1041" s="1244"/>
      <c r="BK1041" s="1244"/>
      <c r="BL1041" s="1244"/>
      <c r="BM1041" s="1244"/>
      <c r="BN1041" s="1244"/>
      <c r="BO1041" s="1244"/>
      <c r="BP1041" s="1244"/>
      <c r="BQ1041" s="1244"/>
      <c r="BR1041" s="1244"/>
      <c r="BS1041" s="1244"/>
      <c r="BT1041" s="1244"/>
      <c r="BU1041" s="1244"/>
      <c r="BV1041" s="1244"/>
      <c r="BW1041" s="1244"/>
      <c r="BX1041" s="1244"/>
      <c r="BY1041" s="1244"/>
      <c r="BZ1041" s="1244"/>
      <c r="CA1041" s="1244"/>
      <c r="CB1041" s="1244"/>
      <c r="CC1041" s="1244"/>
      <c r="CD1041" s="1244"/>
      <c r="CE1041" s="1244"/>
      <c r="CF1041" s="1244"/>
      <c r="CG1041" s="1244"/>
      <c r="CH1041" s="1244"/>
      <c r="CI1041" s="1244"/>
      <c r="CJ1041" s="1244"/>
      <c r="CK1041" s="1244"/>
      <c r="CL1041" s="1244"/>
      <c r="CM1041" s="1244"/>
      <c r="CN1041" s="1244"/>
      <c r="CO1041" s="1244"/>
      <c r="CP1041" s="1244"/>
      <c r="CQ1041" s="1244"/>
      <c r="CR1041" s="1244"/>
      <c r="CS1041" s="1244"/>
      <c r="CT1041" s="1244"/>
      <c r="CU1041" s="1244"/>
      <c r="CV1041" s="1244"/>
      <c r="CW1041" s="1244"/>
      <c r="CX1041" s="1244"/>
      <c r="CY1041" s="1244"/>
      <c r="CZ1041" s="1244"/>
      <c r="DA1041" s="1244"/>
      <c r="DB1041" s="1244"/>
      <c r="DC1041" s="1244"/>
      <c r="DD1041" s="1244"/>
      <c r="DE1041" s="1244"/>
      <c r="DF1041" s="1244"/>
      <c r="DG1041" s="1244"/>
      <c r="DH1041" s="1244"/>
      <c r="DI1041" s="1244"/>
      <c r="DJ1041" s="1244"/>
      <c r="DK1041" s="1244"/>
      <c r="DL1041" s="1244"/>
      <c r="DM1041" s="1244"/>
      <c r="DN1041" s="1244"/>
    </row>
    <row r="1042" spans="1:118" s="612" customFormat="1">
      <c r="A1042" s="613"/>
      <c r="B1042" s="1243"/>
      <c r="C1042" s="613"/>
      <c r="P1042" s="1230"/>
      <c r="AJ1042" s="1244"/>
      <c r="AK1042" s="1244"/>
      <c r="AL1042" s="1244"/>
      <c r="AM1042" s="1244"/>
      <c r="AN1042" s="1244"/>
      <c r="AO1042" s="1244"/>
      <c r="AP1042" s="1244"/>
      <c r="AQ1042" s="1244"/>
      <c r="AR1042" s="1244"/>
      <c r="AS1042" s="1244"/>
      <c r="AT1042" s="1244"/>
      <c r="AU1042" s="1244"/>
      <c r="AV1042" s="1244"/>
      <c r="AW1042" s="1244"/>
      <c r="AX1042" s="1244"/>
      <c r="AY1042" s="1244"/>
      <c r="AZ1042" s="1244"/>
      <c r="BA1042" s="1244"/>
      <c r="BB1042" s="1244"/>
      <c r="BC1042" s="1244"/>
      <c r="BD1042" s="1244"/>
      <c r="BE1042" s="1244"/>
      <c r="BF1042" s="1244"/>
      <c r="BG1042" s="1244"/>
      <c r="BH1042" s="1244"/>
      <c r="BI1042" s="1244"/>
      <c r="BJ1042" s="1244"/>
      <c r="BK1042" s="1244"/>
      <c r="BL1042" s="1244"/>
      <c r="BM1042" s="1244"/>
      <c r="BN1042" s="1244"/>
      <c r="BO1042" s="1244"/>
      <c r="BP1042" s="1244"/>
      <c r="BQ1042" s="1244"/>
      <c r="BR1042" s="1244"/>
      <c r="BS1042" s="1244"/>
      <c r="BT1042" s="1244"/>
      <c r="BU1042" s="1244"/>
      <c r="BV1042" s="1244"/>
      <c r="BW1042" s="1244"/>
      <c r="BX1042" s="1244"/>
      <c r="BY1042" s="1244"/>
      <c r="BZ1042" s="1244"/>
      <c r="CA1042" s="1244"/>
      <c r="CB1042" s="1244"/>
      <c r="CC1042" s="1244"/>
      <c r="CD1042" s="1244"/>
      <c r="CE1042" s="1244"/>
      <c r="CF1042" s="1244"/>
      <c r="CG1042" s="1244"/>
      <c r="CH1042" s="1244"/>
      <c r="CI1042" s="1244"/>
      <c r="CJ1042" s="1244"/>
      <c r="CK1042" s="1244"/>
      <c r="CL1042" s="1244"/>
      <c r="CM1042" s="1244"/>
      <c r="CN1042" s="1244"/>
      <c r="CO1042" s="1244"/>
      <c r="CP1042" s="1244"/>
      <c r="CQ1042" s="1244"/>
      <c r="CR1042" s="1244"/>
      <c r="CS1042" s="1244"/>
      <c r="CT1042" s="1244"/>
      <c r="CU1042" s="1244"/>
      <c r="CV1042" s="1244"/>
      <c r="CW1042" s="1244"/>
      <c r="CX1042" s="1244"/>
      <c r="CY1042" s="1244"/>
      <c r="CZ1042" s="1244"/>
      <c r="DA1042" s="1244"/>
      <c r="DB1042" s="1244"/>
      <c r="DC1042" s="1244"/>
      <c r="DD1042" s="1244"/>
      <c r="DE1042" s="1244"/>
      <c r="DF1042" s="1244"/>
      <c r="DG1042" s="1244"/>
      <c r="DH1042" s="1244"/>
      <c r="DI1042" s="1244"/>
      <c r="DJ1042" s="1244"/>
      <c r="DK1042" s="1244"/>
      <c r="DL1042" s="1244"/>
      <c r="DM1042" s="1244"/>
      <c r="DN1042" s="1244"/>
    </row>
    <row r="1043" spans="1:118" s="612" customFormat="1">
      <c r="A1043" s="613"/>
      <c r="B1043" s="1243"/>
      <c r="C1043" s="613"/>
      <c r="P1043" s="1230"/>
      <c r="AJ1043" s="1244"/>
      <c r="AK1043" s="1244"/>
      <c r="AL1043" s="1244"/>
      <c r="AM1043" s="1244"/>
      <c r="AN1043" s="1244"/>
      <c r="AO1043" s="1244"/>
      <c r="AP1043" s="1244"/>
      <c r="AQ1043" s="1244"/>
      <c r="AR1043" s="1244"/>
      <c r="AS1043" s="1244"/>
      <c r="AT1043" s="1244"/>
      <c r="AU1043" s="1244"/>
      <c r="AV1043" s="1244"/>
      <c r="AW1043" s="1244"/>
      <c r="AX1043" s="1244"/>
      <c r="AY1043" s="1244"/>
      <c r="AZ1043" s="1244"/>
      <c r="BA1043" s="1244"/>
      <c r="BB1043" s="1244"/>
      <c r="BC1043" s="1244"/>
      <c r="BD1043" s="1244"/>
      <c r="BE1043" s="1244"/>
      <c r="BF1043" s="1244"/>
      <c r="BG1043" s="1244"/>
      <c r="BH1043" s="1244"/>
      <c r="BI1043" s="1244"/>
      <c r="BJ1043" s="1244"/>
      <c r="BK1043" s="1244"/>
      <c r="BL1043" s="1244"/>
      <c r="BM1043" s="1244"/>
      <c r="BN1043" s="1244"/>
      <c r="BO1043" s="1244"/>
      <c r="BP1043" s="1244"/>
      <c r="BQ1043" s="1244"/>
      <c r="BR1043" s="1244"/>
      <c r="BS1043" s="1244"/>
      <c r="BT1043" s="1244"/>
      <c r="BU1043" s="1244"/>
      <c r="BV1043" s="1244"/>
      <c r="BW1043" s="1244"/>
      <c r="BX1043" s="1244"/>
      <c r="BY1043" s="1244"/>
      <c r="BZ1043" s="1244"/>
      <c r="CA1043" s="1244"/>
      <c r="CB1043" s="1244"/>
      <c r="CC1043" s="1244"/>
      <c r="CD1043" s="1244"/>
      <c r="CE1043" s="1244"/>
      <c r="CF1043" s="1244"/>
      <c r="CG1043" s="1244"/>
      <c r="CH1043" s="1244"/>
      <c r="CI1043" s="1244"/>
      <c r="CJ1043" s="1244"/>
      <c r="CK1043" s="1244"/>
      <c r="CL1043" s="1244"/>
      <c r="CM1043" s="1244"/>
      <c r="CN1043" s="1244"/>
      <c r="CO1043" s="1244"/>
      <c r="CP1043" s="1244"/>
      <c r="CQ1043" s="1244"/>
      <c r="CR1043" s="1244"/>
      <c r="CS1043" s="1244"/>
      <c r="CT1043" s="1244"/>
      <c r="CU1043" s="1244"/>
      <c r="CV1043" s="1244"/>
      <c r="CW1043" s="1244"/>
      <c r="CX1043" s="1244"/>
      <c r="CY1043" s="1244"/>
      <c r="CZ1043" s="1244"/>
      <c r="DA1043" s="1244"/>
      <c r="DB1043" s="1244"/>
      <c r="DC1043" s="1244"/>
      <c r="DD1043" s="1244"/>
      <c r="DE1043" s="1244"/>
      <c r="DF1043" s="1244"/>
      <c r="DG1043" s="1244"/>
      <c r="DH1043" s="1244"/>
      <c r="DI1043" s="1244"/>
      <c r="DJ1043" s="1244"/>
      <c r="DK1043" s="1244"/>
      <c r="DL1043" s="1244"/>
      <c r="DM1043" s="1244"/>
      <c r="DN1043" s="1244"/>
    </row>
    <row r="1044" spans="1:118" s="612" customFormat="1">
      <c r="A1044" s="613"/>
      <c r="B1044" s="1243"/>
      <c r="C1044" s="613"/>
      <c r="P1044" s="1230"/>
      <c r="AJ1044" s="1244"/>
      <c r="AK1044" s="1244"/>
      <c r="AL1044" s="1244"/>
      <c r="AM1044" s="1244"/>
      <c r="AN1044" s="1244"/>
      <c r="AO1044" s="1244"/>
      <c r="AP1044" s="1244"/>
      <c r="AQ1044" s="1244"/>
      <c r="AR1044" s="1244"/>
      <c r="AS1044" s="1244"/>
      <c r="AT1044" s="1244"/>
      <c r="AU1044" s="1244"/>
      <c r="AV1044" s="1244"/>
      <c r="AW1044" s="1244"/>
      <c r="AX1044" s="1244"/>
      <c r="AY1044" s="1244"/>
      <c r="AZ1044" s="1244"/>
      <c r="BA1044" s="1244"/>
      <c r="BB1044" s="1244"/>
      <c r="BC1044" s="1244"/>
      <c r="BD1044" s="1244"/>
      <c r="BE1044" s="1244"/>
      <c r="BF1044" s="1244"/>
      <c r="BG1044" s="1244"/>
      <c r="BH1044" s="1244"/>
      <c r="BI1044" s="1244"/>
      <c r="BJ1044" s="1244"/>
      <c r="BK1044" s="1244"/>
      <c r="BL1044" s="1244"/>
      <c r="BM1044" s="1244"/>
      <c r="BN1044" s="1244"/>
      <c r="BO1044" s="1244"/>
      <c r="BP1044" s="1244"/>
      <c r="BQ1044" s="1244"/>
      <c r="BR1044" s="1244"/>
      <c r="BS1044" s="1244"/>
      <c r="BT1044" s="1244"/>
      <c r="BU1044" s="1244"/>
      <c r="BV1044" s="1244"/>
      <c r="BW1044" s="1244"/>
      <c r="BX1044" s="1244"/>
      <c r="BY1044" s="1244"/>
      <c r="BZ1044" s="1244"/>
      <c r="CA1044" s="1244"/>
      <c r="CB1044" s="1244"/>
      <c r="CC1044" s="1244"/>
      <c r="CD1044" s="1244"/>
      <c r="CE1044" s="1244"/>
      <c r="CF1044" s="1244"/>
      <c r="CG1044" s="1244"/>
      <c r="CH1044" s="1244"/>
      <c r="CI1044" s="1244"/>
      <c r="CJ1044" s="1244"/>
      <c r="CK1044" s="1244"/>
      <c r="CL1044" s="1244"/>
      <c r="CM1044" s="1244"/>
      <c r="CN1044" s="1244"/>
      <c r="CO1044" s="1244"/>
      <c r="CP1044" s="1244"/>
      <c r="CQ1044" s="1244"/>
      <c r="CR1044" s="1244"/>
      <c r="CS1044" s="1244"/>
      <c r="CT1044" s="1244"/>
      <c r="CU1044" s="1244"/>
      <c r="CV1044" s="1244"/>
      <c r="CW1044" s="1244"/>
      <c r="CX1044" s="1244"/>
      <c r="CY1044" s="1244"/>
      <c r="CZ1044" s="1244"/>
      <c r="DA1044" s="1244"/>
      <c r="DB1044" s="1244"/>
      <c r="DC1044" s="1244"/>
      <c r="DD1044" s="1244"/>
      <c r="DE1044" s="1244"/>
      <c r="DF1044" s="1244"/>
      <c r="DG1044" s="1244"/>
      <c r="DH1044" s="1244"/>
      <c r="DI1044" s="1244"/>
      <c r="DJ1044" s="1244"/>
      <c r="DK1044" s="1244"/>
      <c r="DL1044" s="1244"/>
      <c r="DM1044" s="1244"/>
      <c r="DN1044" s="1244"/>
    </row>
    <row r="1045" spans="1:118" s="612" customFormat="1">
      <c r="A1045" s="613"/>
      <c r="B1045" s="1243"/>
      <c r="C1045" s="613"/>
      <c r="P1045" s="1230"/>
      <c r="AJ1045" s="1244"/>
      <c r="AK1045" s="1244"/>
      <c r="AL1045" s="1244"/>
      <c r="AM1045" s="1244"/>
      <c r="AN1045" s="1244"/>
      <c r="AO1045" s="1244"/>
      <c r="AP1045" s="1244"/>
      <c r="AQ1045" s="1244"/>
      <c r="AR1045" s="1244"/>
      <c r="AS1045" s="1244"/>
      <c r="AT1045" s="1244"/>
      <c r="AU1045" s="1244"/>
      <c r="AV1045" s="1244"/>
      <c r="AW1045" s="1244"/>
      <c r="AX1045" s="1244"/>
      <c r="AY1045" s="1244"/>
      <c r="AZ1045" s="1244"/>
      <c r="BA1045" s="1244"/>
      <c r="BB1045" s="1244"/>
      <c r="BC1045" s="1244"/>
      <c r="BD1045" s="1244"/>
      <c r="BE1045" s="1244"/>
      <c r="BF1045" s="1244"/>
      <c r="BG1045" s="1244"/>
      <c r="BH1045" s="1244"/>
      <c r="BI1045" s="1244"/>
      <c r="BJ1045" s="1244"/>
      <c r="BK1045" s="1244"/>
      <c r="BL1045" s="1244"/>
      <c r="BM1045" s="1244"/>
      <c r="BN1045" s="1244"/>
      <c r="BO1045" s="1244"/>
      <c r="BP1045" s="1244"/>
      <c r="BQ1045" s="1244"/>
      <c r="BR1045" s="1244"/>
      <c r="BS1045" s="1244"/>
      <c r="BT1045" s="1244"/>
      <c r="BU1045" s="1244"/>
      <c r="BV1045" s="1244"/>
      <c r="BW1045" s="1244"/>
      <c r="BX1045" s="1244"/>
      <c r="BY1045" s="1244"/>
      <c r="BZ1045" s="1244"/>
      <c r="CA1045" s="1244"/>
      <c r="CB1045" s="1244"/>
      <c r="CC1045" s="1244"/>
      <c r="CD1045" s="1244"/>
      <c r="CE1045" s="1244"/>
      <c r="CF1045" s="1244"/>
      <c r="CG1045" s="1244"/>
      <c r="CH1045" s="1244"/>
      <c r="CI1045" s="1244"/>
      <c r="CJ1045" s="1244"/>
      <c r="CK1045" s="1244"/>
      <c r="CL1045" s="1244"/>
      <c r="CM1045" s="1244"/>
      <c r="CN1045" s="1244"/>
      <c r="CO1045" s="1244"/>
      <c r="CP1045" s="1244"/>
      <c r="CQ1045" s="1244"/>
      <c r="CR1045" s="1244"/>
      <c r="CS1045" s="1244"/>
      <c r="CT1045" s="1244"/>
      <c r="CU1045" s="1244"/>
      <c r="CV1045" s="1244"/>
      <c r="CW1045" s="1244"/>
      <c r="CX1045" s="1244"/>
      <c r="CY1045" s="1244"/>
      <c r="CZ1045" s="1244"/>
      <c r="DA1045" s="1244"/>
      <c r="DB1045" s="1244"/>
      <c r="DC1045" s="1244"/>
      <c r="DD1045" s="1244"/>
      <c r="DE1045" s="1244"/>
      <c r="DF1045" s="1244"/>
      <c r="DG1045" s="1244"/>
      <c r="DH1045" s="1244"/>
      <c r="DI1045" s="1244"/>
      <c r="DJ1045" s="1244"/>
      <c r="DK1045" s="1244"/>
      <c r="DL1045" s="1244"/>
      <c r="DM1045" s="1244"/>
      <c r="DN1045" s="1244"/>
    </row>
    <row r="1046" spans="1:118" s="612" customFormat="1">
      <c r="A1046" s="613"/>
      <c r="B1046" s="1243"/>
      <c r="C1046" s="613"/>
      <c r="P1046" s="1230"/>
      <c r="AJ1046" s="1244"/>
      <c r="AK1046" s="1244"/>
      <c r="AL1046" s="1244"/>
      <c r="AM1046" s="1244"/>
      <c r="AN1046" s="1244"/>
      <c r="AO1046" s="1244"/>
      <c r="AP1046" s="1244"/>
      <c r="AQ1046" s="1244"/>
      <c r="AR1046" s="1244"/>
      <c r="AS1046" s="1244"/>
      <c r="AT1046" s="1244"/>
      <c r="AU1046" s="1244"/>
      <c r="AV1046" s="1244"/>
      <c r="AW1046" s="1244"/>
      <c r="AX1046" s="1244"/>
      <c r="AY1046" s="1244"/>
      <c r="AZ1046" s="1244"/>
      <c r="BA1046" s="1244"/>
      <c r="BB1046" s="1244"/>
      <c r="BC1046" s="1244"/>
      <c r="BD1046" s="1244"/>
      <c r="BE1046" s="1244"/>
      <c r="BF1046" s="1244"/>
      <c r="BG1046" s="1244"/>
      <c r="BH1046" s="1244"/>
      <c r="BI1046" s="1244"/>
      <c r="BJ1046" s="1244"/>
      <c r="BK1046" s="1244"/>
      <c r="BL1046" s="1244"/>
      <c r="BM1046" s="1244"/>
      <c r="BN1046" s="1244"/>
      <c r="BO1046" s="1244"/>
      <c r="BP1046" s="1244"/>
      <c r="BQ1046" s="1244"/>
      <c r="BR1046" s="1244"/>
      <c r="BS1046" s="1244"/>
      <c r="BT1046" s="1244"/>
      <c r="BU1046" s="1244"/>
      <c r="BV1046" s="1244"/>
      <c r="BW1046" s="1244"/>
      <c r="BX1046" s="1244"/>
      <c r="BY1046" s="1244"/>
      <c r="BZ1046" s="1244"/>
      <c r="CA1046" s="1244"/>
      <c r="CB1046" s="1244"/>
      <c r="CC1046" s="1244"/>
      <c r="CD1046" s="1244"/>
      <c r="CE1046" s="1244"/>
      <c r="CF1046" s="1244"/>
      <c r="CG1046" s="1244"/>
      <c r="CH1046" s="1244"/>
      <c r="CI1046" s="1244"/>
      <c r="CJ1046" s="1244"/>
      <c r="CK1046" s="1244"/>
      <c r="CL1046" s="1244"/>
      <c r="CM1046" s="1244"/>
      <c r="CN1046" s="1244"/>
      <c r="CO1046" s="1244"/>
      <c r="CP1046" s="1244"/>
      <c r="CQ1046" s="1244"/>
      <c r="CR1046" s="1244"/>
      <c r="CS1046" s="1244"/>
      <c r="CT1046" s="1244"/>
      <c r="CU1046" s="1244"/>
      <c r="CV1046" s="1244"/>
      <c r="CW1046" s="1244"/>
      <c r="CX1046" s="1244"/>
      <c r="CY1046" s="1244"/>
      <c r="CZ1046" s="1244"/>
      <c r="DA1046" s="1244"/>
      <c r="DB1046" s="1244"/>
      <c r="DC1046" s="1244"/>
      <c r="DD1046" s="1244"/>
      <c r="DE1046" s="1244"/>
      <c r="DF1046" s="1244"/>
      <c r="DG1046" s="1244"/>
      <c r="DH1046" s="1244"/>
      <c r="DI1046" s="1244"/>
      <c r="DJ1046" s="1244"/>
      <c r="DK1046" s="1244"/>
      <c r="DL1046" s="1244"/>
      <c r="DM1046" s="1244"/>
      <c r="DN1046" s="1244"/>
    </row>
    <row r="1047" spans="1:118" s="612" customFormat="1">
      <c r="A1047" s="613"/>
      <c r="B1047" s="1243"/>
      <c r="C1047" s="613"/>
      <c r="P1047" s="1230"/>
      <c r="AJ1047" s="1244"/>
      <c r="AK1047" s="1244"/>
      <c r="AL1047" s="1244"/>
      <c r="AM1047" s="1244"/>
      <c r="AN1047" s="1244"/>
      <c r="AO1047" s="1244"/>
      <c r="AP1047" s="1244"/>
      <c r="AQ1047" s="1244"/>
      <c r="AR1047" s="1244"/>
      <c r="AS1047" s="1244"/>
      <c r="AT1047" s="1244"/>
      <c r="AU1047" s="1244"/>
      <c r="AV1047" s="1244"/>
      <c r="AW1047" s="1244"/>
      <c r="AX1047" s="1244"/>
      <c r="AY1047" s="1244"/>
      <c r="AZ1047" s="1244"/>
      <c r="BA1047" s="1244"/>
      <c r="BB1047" s="1244"/>
      <c r="BC1047" s="1244"/>
      <c r="BD1047" s="1244"/>
      <c r="BE1047" s="1244"/>
      <c r="BF1047" s="1244"/>
      <c r="BG1047" s="1244"/>
      <c r="BH1047" s="1244"/>
      <c r="BI1047" s="1244"/>
      <c r="BJ1047" s="1244"/>
      <c r="BK1047" s="1244"/>
      <c r="BL1047" s="1244"/>
      <c r="BM1047" s="1244"/>
      <c r="BN1047" s="1244"/>
      <c r="BO1047" s="1244"/>
      <c r="BP1047" s="1244"/>
      <c r="BQ1047" s="1244"/>
      <c r="BR1047" s="1244"/>
      <c r="BS1047" s="1244"/>
      <c r="BT1047" s="1244"/>
      <c r="BU1047" s="1244"/>
      <c r="BV1047" s="1244"/>
      <c r="BW1047" s="1244"/>
      <c r="BX1047" s="1244"/>
      <c r="BY1047" s="1244"/>
      <c r="BZ1047" s="1244"/>
      <c r="CA1047" s="1244"/>
      <c r="CB1047" s="1244"/>
      <c r="CC1047" s="1244"/>
      <c r="CD1047" s="1244"/>
      <c r="CE1047" s="1244"/>
      <c r="CF1047" s="1244"/>
      <c r="CG1047" s="1244"/>
      <c r="CH1047" s="1244"/>
      <c r="CI1047" s="1244"/>
      <c r="CJ1047" s="1244"/>
      <c r="CK1047" s="1244"/>
      <c r="CL1047" s="1244"/>
      <c r="CM1047" s="1244"/>
      <c r="CN1047" s="1244"/>
      <c r="CO1047" s="1244"/>
      <c r="CP1047" s="1244"/>
      <c r="CQ1047" s="1244"/>
      <c r="CR1047" s="1244"/>
      <c r="CS1047" s="1244"/>
      <c r="CT1047" s="1244"/>
      <c r="CU1047" s="1244"/>
      <c r="CV1047" s="1244"/>
      <c r="CW1047" s="1244"/>
      <c r="CX1047" s="1244"/>
      <c r="CY1047" s="1244"/>
      <c r="CZ1047" s="1244"/>
      <c r="DA1047" s="1244"/>
      <c r="DB1047" s="1244"/>
      <c r="DC1047" s="1244"/>
      <c r="DD1047" s="1244"/>
      <c r="DE1047" s="1244"/>
      <c r="DF1047" s="1244"/>
      <c r="DG1047" s="1244"/>
      <c r="DH1047" s="1244"/>
      <c r="DI1047" s="1244"/>
      <c r="DJ1047" s="1244"/>
      <c r="DK1047" s="1244"/>
      <c r="DL1047" s="1244"/>
      <c r="DM1047" s="1244"/>
      <c r="DN1047" s="1244"/>
    </row>
    <row r="1048" spans="1:118" s="612" customFormat="1">
      <c r="A1048" s="613"/>
      <c r="B1048" s="1243"/>
      <c r="C1048" s="613"/>
      <c r="P1048" s="1230"/>
      <c r="AJ1048" s="1244"/>
      <c r="AK1048" s="1244"/>
      <c r="AL1048" s="1244"/>
      <c r="AM1048" s="1244"/>
      <c r="AN1048" s="1244"/>
      <c r="AO1048" s="1244"/>
      <c r="AP1048" s="1244"/>
      <c r="AQ1048" s="1244"/>
      <c r="AR1048" s="1244"/>
      <c r="AS1048" s="1244"/>
      <c r="AT1048" s="1244"/>
      <c r="AU1048" s="1244"/>
      <c r="AV1048" s="1244"/>
      <c r="AW1048" s="1244"/>
      <c r="AX1048" s="1244"/>
      <c r="AY1048" s="1244"/>
      <c r="AZ1048" s="1244"/>
      <c r="BA1048" s="1244"/>
      <c r="BB1048" s="1244"/>
      <c r="BC1048" s="1244"/>
      <c r="BD1048" s="1244"/>
      <c r="BE1048" s="1244"/>
      <c r="BF1048" s="1244"/>
      <c r="BG1048" s="1244"/>
      <c r="BH1048" s="1244"/>
      <c r="BI1048" s="1244"/>
      <c r="BJ1048" s="1244"/>
      <c r="BK1048" s="1244"/>
      <c r="BL1048" s="1244"/>
      <c r="BM1048" s="1244"/>
      <c r="BN1048" s="1244"/>
      <c r="BO1048" s="1244"/>
      <c r="BP1048" s="1244"/>
      <c r="BQ1048" s="1244"/>
      <c r="BR1048" s="1244"/>
      <c r="BS1048" s="1244"/>
      <c r="BT1048" s="1244"/>
      <c r="BU1048" s="1244"/>
      <c r="BV1048" s="1244"/>
      <c r="BW1048" s="1244"/>
      <c r="BX1048" s="1244"/>
      <c r="BY1048" s="1244"/>
      <c r="BZ1048" s="1244"/>
      <c r="CA1048" s="1244"/>
      <c r="CB1048" s="1244"/>
      <c r="CC1048" s="1244"/>
      <c r="CD1048" s="1244"/>
      <c r="CE1048" s="1244"/>
      <c r="CF1048" s="1244"/>
      <c r="CG1048" s="1244"/>
      <c r="CH1048" s="1244"/>
      <c r="CI1048" s="1244"/>
      <c r="CJ1048" s="1244"/>
      <c r="CK1048" s="1244"/>
      <c r="CL1048" s="1244"/>
      <c r="CM1048" s="1244"/>
      <c r="CN1048" s="1244"/>
      <c r="CO1048" s="1244"/>
      <c r="CP1048" s="1244"/>
      <c r="CQ1048" s="1244"/>
      <c r="CR1048" s="1244"/>
      <c r="CS1048" s="1244"/>
      <c r="CT1048" s="1244"/>
      <c r="CU1048" s="1244"/>
      <c r="CV1048" s="1244"/>
      <c r="CW1048" s="1244"/>
      <c r="CX1048" s="1244"/>
      <c r="CY1048" s="1244"/>
      <c r="CZ1048" s="1244"/>
      <c r="DA1048" s="1244"/>
      <c r="DB1048" s="1244"/>
      <c r="DC1048" s="1244"/>
      <c r="DD1048" s="1244"/>
      <c r="DE1048" s="1244"/>
      <c r="DF1048" s="1244"/>
      <c r="DG1048" s="1244"/>
      <c r="DH1048" s="1244"/>
      <c r="DI1048" s="1244"/>
      <c r="DJ1048" s="1244"/>
      <c r="DK1048" s="1244"/>
      <c r="DL1048" s="1244"/>
      <c r="DM1048" s="1244"/>
      <c r="DN1048" s="1244"/>
    </row>
    <row r="1049" spans="1:118" s="612" customFormat="1">
      <c r="A1049" s="613"/>
      <c r="B1049" s="1243"/>
      <c r="C1049" s="613"/>
      <c r="P1049" s="1230"/>
      <c r="AJ1049" s="1244"/>
      <c r="AK1049" s="1244"/>
      <c r="AL1049" s="1244"/>
      <c r="AM1049" s="1244"/>
      <c r="AN1049" s="1244"/>
      <c r="AO1049" s="1244"/>
      <c r="AP1049" s="1244"/>
      <c r="AQ1049" s="1244"/>
      <c r="AR1049" s="1244"/>
      <c r="AS1049" s="1244"/>
      <c r="AT1049" s="1244"/>
      <c r="AU1049" s="1244"/>
      <c r="AV1049" s="1244"/>
      <c r="AW1049" s="1244"/>
      <c r="AX1049" s="1244"/>
      <c r="AY1049" s="1244"/>
      <c r="AZ1049" s="1244"/>
      <c r="BA1049" s="1244"/>
      <c r="BB1049" s="1244"/>
      <c r="BC1049" s="1244"/>
      <c r="BD1049" s="1244"/>
      <c r="BE1049" s="1244"/>
      <c r="BF1049" s="1244"/>
      <c r="BG1049" s="1244"/>
      <c r="BH1049" s="1244"/>
      <c r="BI1049" s="1244"/>
      <c r="BJ1049" s="1244"/>
      <c r="BK1049" s="1244"/>
      <c r="BL1049" s="1244"/>
      <c r="BM1049" s="1244"/>
      <c r="BN1049" s="1244"/>
      <c r="BO1049" s="1244"/>
      <c r="BP1049" s="1244"/>
      <c r="BQ1049" s="1244"/>
      <c r="BR1049" s="1244"/>
      <c r="BS1049" s="1244"/>
      <c r="BT1049" s="1244"/>
      <c r="BU1049" s="1244"/>
      <c r="BV1049" s="1244"/>
      <c r="BW1049" s="1244"/>
      <c r="BX1049" s="1244"/>
      <c r="BY1049" s="1244"/>
      <c r="BZ1049" s="1244"/>
      <c r="CA1049" s="1244"/>
      <c r="CB1049" s="1244"/>
      <c r="CC1049" s="1244"/>
      <c r="CD1049" s="1244"/>
      <c r="CE1049" s="1244"/>
      <c r="CF1049" s="1244"/>
      <c r="CG1049" s="1244"/>
      <c r="CH1049" s="1244"/>
      <c r="CI1049" s="1244"/>
      <c r="CJ1049" s="1244"/>
      <c r="CK1049" s="1244"/>
      <c r="CL1049" s="1244"/>
      <c r="CM1049" s="1244"/>
      <c r="CN1049" s="1244"/>
      <c r="CO1049" s="1244"/>
      <c r="CP1049" s="1244"/>
      <c r="CQ1049" s="1244"/>
      <c r="CR1049" s="1244"/>
      <c r="CS1049" s="1244"/>
      <c r="CT1049" s="1244"/>
      <c r="CU1049" s="1244"/>
      <c r="CV1049" s="1244"/>
      <c r="CW1049" s="1244"/>
      <c r="CX1049" s="1244"/>
      <c r="CY1049" s="1244"/>
      <c r="CZ1049" s="1244"/>
      <c r="DA1049" s="1244"/>
      <c r="DB1049" s="1244"/>
      <c r="DC1049" s="1244"/>
      <c r="DD1049" s="1244"/>
      <c r="DE1049" s="1244"/>
      <c r="DF1049" s="1244"/>
      <c r="DG1049" s="1244"/>
      <c r="DH1049" s="1244"/>
      <c r="DI1049" s="1244"/>
      <c r="DJ1049" s="1244"/>
      <c r="DK1049" s="1244"/>
      <c r="DL1049" s="1244"/>
      <c r="DM1049" s="1244"/>
      <c r="DN1049" s="1244"/>
    </row>
    <row r="1050" spans="1:118" s="612" customFormat="1">
      <c r="A1050" s="613"/>
      <c r="B1050" s="1243"/>
      <c r="C1050" s="613"/>
      <c r="P1050" s="1230"/>
      <c r="AJ1050" s="1244"/>
      <c r="AK1050" s="1244"/>
      <c r="AL1050" s="1244"/>
      <c r="AM1050" s="1244"/>
      <c r="AN1050" s="1244"/>
      <c r="AO1050" s="1244"/>
      <c r="AP1050" s="1244"/>
      <c r="AQ1050" s="1244"/>
      <c r="AR1050" s="1244"/>
      <c r="AS1050" s="1244"/>
      <c r="AT1050" s="1244"/>
      <c r="AU1050" s="1244"/>
      <c r="AV1050" s="1244"/>
      <c r="AW1050" s="1244"/>
      <c r="AX1050" s="1244"/>
      <c r="AY1050" s="1244"/>
      <c r="AZ1050" s="1244"/>
      <c r="BA1050" s="1244"/>
      <c r="BB1050" s="1244"/>
      <c r="BC1050" s="1244"/>
      <c r="BD1050" s="1244"/>
      <c r="BE1050" s="1244"/>
      <c r="BF1050" s="1244"/>
      <c r="BG1050" s="1244"/>
      <c r="BH1050" s="1244"/>
      <c r="BI1050" s="1244"/>
      <c r="BJ1050" s="1244"/>
      <c r="BK1050" s="1244"/>
      <c r="BL1050" s="1244"/>
      <c r="BM1050" s="1244"/>
      <c r="BN1050" s="1244"/>
      <c r="BO1050" s="1244"/>
      <c r="BP1050" s="1244"/>
      <c r="BQ1050" s="1244"/>
      <c r="BR1050" s="1244"/>
      <c r="BS1050" s="1244"/>
      <c r="BT1050" s="1244"/>
      <c r="BU1050" s="1244"/>
      <c r="BV1050" s="1244"/>
      <c r="BW1050" s="1244"/>
      <c r="BX1050" s="1244"/>
      <c r="BY1050" s="1244"/>
      <c r="BZ1050" s="1244"/>
      <c r="CA1050" s="1244"/>
      <c r="CB1050" s="1244"/>
      <c r="CC1050" s="1244"/>
      <c r="CD1050" s="1244"/>
      <c r="CE1050" s="1244"/>
      <c r="CF1050" s="1244"/>
      <c r="CG1050" s="1244"/>
      <c r="CH1050" s="1244"/>
      <c r="CI1050" s="1244"/>
      <c r="CJ1050" s="1244"/>
      <c r="CK1050" s="1244"/>
      <c r="CL1050" s="1244"/>
      <c r="CM1050" s="1244"/>
      <c r="CN1050" s="1244"/>
      <c r="CO1050" s="1244"/>
      <c r="CP1050" s="1244"/>
      <c r="CQ1050" s="1244"/>
      <c r="CR1050" s="1244"/>
      <c r="CS1050" s="1244"/>
      <c r="CT1050" s="1244"/>
      <c r="CU1050" s="1244"/>
      <c r="CV1050" s="1244"/>
      <c r="CW1050" s="1244"/>
      <c r="CX1050" s="1244"/>
      <c r="CY1050" s="1244"/>
      <c r="CZ1050" s="1244"/>
      <c r="DA1050" s="1244"/>
      <c r="DB1050" s="1244"/>
      <c r="DC1050" s="1244"/>
      <c r="DD1050" s="1244"/>
      <c r="DE1050" s="1244"/>
      <c r="DF1050" s="1244"/>
      <c r="DG1050" s="1244"/>
      <c r="DH1050" s="1244"/>
      <c r="DI1050" s="1244"/>
      <c r="DJ1050" s="1244"/>
      <c r="DK1050" s="1244"/>
      <c r="DL1050" s="1244"/>
      <c r="DM1050" s="1244"/>
      <c r="DN1050" s="1244"/>
    </row>
    <row r="1051" spans="1:118" s="612" customFormat="1">
      <c r="A1051" s="613"/>
      <c r="B1051" s="1243"/>
      <c r="C1051" s="613"/>
      <c r="P1051" s="1230"/>
      <c r="AJ1051" s="1244"/>
      <c r="AK1051" s="1244"/>
      <c r="AL1051" s="1244"/>
      <c r="AM1051" s="1244"/>
      <c r="AN1051" s="1244"/>
      <c r="AO1051" s="1244"/>
      <c r="AP1051" s="1244"/>
      <c r="AQ1051" s="1244"/>
      <c r="AR1051" s="1244"/>
      <c r="AS1051" s="1244"/>
      <c r="AT1051" s="1244"/>
      <c r="AU1051" s="1244"/>
      <c r="AV1051" s="1244"/>
      <c r="AW1051" s="1244"/>
      <c r="AX1051" s="1244"/>
      <c r="AY1051" s="1244"/>
      <c r="AZ1051" s="1244"/>
      <c r="BA1051" s="1244"/>
      <c r="BB1051" s="1244"/>
      <c r="BC1051" s="1244"/>
      <c r="BD1051" s="1244"/>
      <c r="BE1051" s="1244"/>
      <c r="BF1051" s="1244"/>
      <c r="BG1051" s="1244"/>
      <c r="BH1051" s="1244"/>
      <c r="BI1051" s="1244"/>
      <c r="BJ1051" s="1244"/>
      <c r="BK1051" s="1244"/>
      <c r="BL1051" s="1244"/>
      <c r="BM1051" s="1244"/>
      <c r="BN1051" s="1244"/>
      <c r="BO1051" s="1244"/>
      <c r="BP1051" s="1244"/>
      <c r="BQ1051" s="1244"/>
      <c r="BR1051" s="1244"/>
      <c r="BS1051" s="1244"/>
      <c r="BT1051" s="1244"/>
      <c r="BU1051" s="1244"/>
      <c r="BV1051" s="1244"/>
      <c r="BW1051" s="1244"/>
      <c r="BX1051" s="1244"/>
      <c r="BY1051" s="1244"/>
      <c r="BZ1051" s="1244"/>
      <c r="CA1051" s="1244"/>
      <c r="CB1051" s="1244"/>
      <c r="CC1051" s="1244"/>
      <c r="CD1051" s="1244"/>
      <c r="CE1051" s="1244"/>
      <c r="CF1051" s="1244"/>
      <c r="CG1051" s="1244"/>
      <c r="CH1051" s="1244"/>
      <c r="CI1051" s="1244"/>
      <c r="CJ1051" s="1244"/>
      <c r="CK1051" s="1244"/>
      <c r="CL1051" s="1244"/>
      <c r="CM1051" s="1244"/>
      <c r="CN1051" s="1244"/>
      <c r="CO1051" s="1244"/>
      <c r="CP1051" s="1244"/>
      <c r="CQ1051" s="1244"/>
      <c r="CR1051" s="1244"/>
      <c r="CS1051" s="1244"/>
      <c r="CT1051" s="1244"/>
      <c r="CU1051" s="1244"/>
      <c r="CV1051" s="1244"/>
      <c r="CW1051" s="1244"/>
      <c r="CX1051" s="1244"/>
      <c r="CY1051" s="1244"/>
      <c r="CZ1051" s="1244"/>
      <c r="DA1051" s="1244"/>
      <c r="DB1051" s="1244"/>
      <c r="DC1051" s="1244"/>
      <c r="DD1051" s="1244"/>
      <c r="DE1051" s="1244"/>
      <c r="DF1051" s="1244"/>
      <c r="DG1051" s="1244"/>
      <c r="DH1051" s="1244"/>
      <c r="DI1051" s="1244"/>
      <c r="DJ1051" s="1244"/>
      <c r="DK1051" s="1244"/>
      <c r="DL1051" s="1244"/>
      <c r="DM1051" s="1244"/>
      <c r="DN1051" s="1244"/>
    </row>
    <row r="1052" spans="1:118" s="612" customFormat="1">
      <c r="A1052" s="613"/>
      <c r="B1052" s="1243"/>
      <c r="C1052" s="613"/>
      <c r="P1052" s="1230"/>
      <c r="AJ1052" s="1244"/>
      <c r="AK1052" s="1244"/>
      <c r="AL1052" s="1244"/>
      <c r="AM1052" s="1244"/>
      <c r="AN1052" s="1244"/>
      <c r="AO1052" s="1244"/>
      <c r="AP1052" s="1244"/>
      <c r="AQ1052" s="1244"/>
      <c r="AR1052" s="1244"/>
      <c r="AS1052" s="1244"/>
      <c r="AT1052" s="1244"/>
      <c r="AU1052" s="1244"/>
      <c r="AV1052" s="1244"/>
      <c r="AW1052" s="1244"/>
      <c r="AX1052" s="1244"/>
      <c r="AY1052" s="1244"/>
      <c r="AZ1052" s="1244"/>
      <c r="BA1052" s="1244"/>
      <c r="BB1052" s="1244"/>
      <c r="BC1052" s="1244"/>
      <c r="BD1052" s="1244"/>
      <c r="BE1052" s="1244"/>
      <c r="BF1052" s="1244"/>
      <c r="BG1052" s="1244"/>
      <c r="BH1052" s="1244"/>
      <c r="BI1052" s="1244"/>
      <c r="BJ1052" s="1244"/>
      <c r="BK1052" s="1244"/>
      <c r="BL1052" s="1244"/>
      <c r="BM1052" s="1244"/>
      <c r="BN1052" s="1244"/>
      <c r="BO1052" s="1244"/>
      <c r="BP1052" s="1244"/>
      <c r="BQ1052" s="1244"/>
      <c r="BR1052" s="1244"/>
      <c r="BS1052" s="1244"/>
      <c r="BT1052" s="1244"/>
      <c r="BU1052" s="1244"/>
      <c r="BV1052" s="1244"/>
      <c r="BW1052" s="1244"/>
      <c r="BX1052" s="1244"/>
      <c r="BY1052" s="1244"/>
      <c r="BZ1052" s="1244"/>
      <c r="CA1052" s="1244"/>
      <c r="CB1052" s="1244"/>
      <c r="CC1052" s="1244"/>
      <c r="CD1052" s="1244"/>
      <c r="CE1052" s="1244"/>
      <c r="CF1052" s="1244"/>
      <c r="CG1052" s="1244"/>
      <c r="CH1052" s="1244"/>
      <c r="CI1052" s="1244"/>
      <c r="CJ1052" s="1244"/>
      <c r="CK1052" s="1244"/>
      <c r="CL1052" s="1244"/>
      <c r="CM1052" s="1244"/>
      <c r="CN1052" s="1244"/>
      <c r="CO1052" s="1244"/>
      <c r="CP1052" s="1244"/>
      <c r="CQ1052" s="1244"/>
      <c r="CR1052" s="1244"/>
      <c r="CS1052" s="1244"/>
      <c r="CT1052" s="1244"/>
      <c r="CU1052" s="1244"/>
      <c r="CV1052" s="1244"/>
      <c r="CW1052" s="1244"/>
      <c r="CX1052" s="1244"/>
      <c r="CY1052" s="1244"/>
      <c r="CZ1052" s="1244"/>
      <c r="DA1052" s="1244"/>
      <c r="DB1052" s="1244"/>
      <c r="DC1052" s="1244"/>
      <c r="DD1052" s="1244"/>
      <c r="DE1052" s="1244"/>
      <c r="DF1052" s="1244"/>
      <c r="DG1052" s="1244"/>
      <c r="DH1052" s="1244"/>
      <c r="DI1052" s="1244"/>
      <c r="DJ1052" s="1244"/>
      <c r="DK1052" s="1244"/>
      <c r="DL1052" s="1244"/>
      <c r="DM1052" s="1244"/>
      <c r="DN1052" s="1244"/>
    </row>
    <row r="1053" spans="1:118" s="612" customFormat="1">
      <c r="A1053" s="613"/>
      <c r="B1053" s="1243"/>
      <c r="C1053" s="613"/>
      <c r="P1053" s="1230"/>
      <c r="AJ1053" s="1244"/>
      <c r="AK1053" s="1244"/>
      <c r="AL1053" s="1244"/>
      <c r="AM1053" s="1244"/>
      <c r="AN1053" s="1244"/>
      <c r="AO1053" s="1244"/>
      <c r="AP1053" s="1244"/>
      <c r="AQ1053" s="1244"/>
      <c r="AR1053" s="1244"/>
      <c r="AS1053" s="1244"/>
      <c r="AT1053" s="1244"/>
      <c r="AU1053" s="1244"/>
      <c r="AV1053" s="1244"/>
      <c r="AW1053" s="1244"/>
      <c r="AX1053" s="1244"/>
      <c r="AY1053" s="1244"/>
      <c r="AZ1053" s="1244"/>
      <c r="BA1053" s="1244"/>
      <c r="BB1053" s="1244"/>
      <c r="BC1053" s="1244"/>
      <c r="BD1053" s="1244"/>
      <c r="BE1053" s="1244"/>
      <c r="BF1053" s="1244"/>
      <c r="BG1053" s="1244"/>
      <c r="BH1053" s="1244"/>
      <c r="BI1053" s="1244"/>
      <c r="BJ1053" s="1244"/>
      <c r="BK1053" s="1244"/>
      <c r="BL1053" s="1244"/>
      <c r="BM1053" s="1244"/>
      <c r="BN1053" s="1244"/>
      <c r="BO1053" s="1244"/>
      <c r="BP1053" s="1244"/>
      <c r="BQ1053" s="1244"/>
      <c r="BR1053" s="1244"/>
      <c r="BS1053" s="1244"/>
      <c r="BT1053" s="1244"/>
      <c r="BU1053" s="1244"/>
      <c r="BV1053" s="1244"/>
      <c r="BW1053" s="1244"/>
      <c r="BX1053" s="1244"/>
      <c r="BY1053" s="1244"/>
      <c r="BZ1053" s="1244"/>
      <c r="CA1053" s="1244"/>
      <c r="CB1053" s="1244"/>
      <c r="CC1053" s="1244"/>
      <c r="CD1053" s="1244"/>
      <c r="CE1053" s="1244"/>
      <c r="CF1053" s="1244"/>
      <c r="CG1053" s="1244"/>
      <c r="CH1053" s="1244"/>
      <c r="CI1053" s="1244"/>
      <c r="CJ1053" s="1244"/>
      <c r="CK1053" s="1244"/>
      <c r="CL1053" s="1244"/>
      <c r="CM1053" s="1244"/>
      <c r="CN1053" s="1244"/>
      <c r="CO1053" s="1244"/>
      <c r="CP1053" s="1244"/>
      <c r="CQ1053" s="1244"/>
      <c r="CR1053" s="1244"/>
      <c r="CS1053" s="1244"/>
      <c r="CT1053" s="1244"/>
      <c r="CU1053" s="1244"/>
      <c r="CV1053" s="1244"/>
      <c r="CW1053" s="1244"/>
      <c r="CX1053" s="1244"/>
      <c r="CY1053" s="1244"/>
      <c r="CZ1053" s="1244"/>
      <c r="DA1053" s="1244"/>
      <c r="DB1053" s="1244"/>
      <c r="DC1053" s="1244"/>
      <c r="DD1053" s="1244"/>
      <c r="DE1053" s="1244"/>
      <c r="DF1053" s="1244"/>
      <c r="DG1053" s="1244"/>
      <c r="DH1053" s="1244"/>
      <c r="DI1053" s="1244"/>
      <c r="DJ1053" s="1244"/>
      <c r="DK1053" s="1244"/>
      <c r="DL1053" s="1244"/>
      <c r="DM1053" s="1244"/>
      <c r="DN1053" s="1244"/>
    </row>
    <row r="1054" spans="1:118" s="612" customFormat="1">
      <c r="A1054" s="613"/>
      <c r="B1054" s="1243"/>
      <c r="C1054" s="613"/>
      <c r="P1054" s="1230"/>
      <c r="AJ1054" s="1244"/>
      <c r="AK1054" s="1244"/>
      <c r="AL1054" s="1244"/>
      <c r="AM1054" s="1244"/>
      <c r="AN1054" s="1244"/>
      <c r="AO1054" s="1244"/>
      <c r="AP1054" s="1244"/>
      <c r="AQ1054" s="1244"/>
      <c r="AR1054" s="1244"/>
      <c r="AS1054" s="1244"/>
      <c r="AT1054" s="1244"/>
      <c r="AU1054" s="1244"/>
      <c r="AV1054" s="1244"/>
      <c r="AW1054" s="1244"/>
      <c r="AX1054" s="1244"/>
      <c r="AY1054" s="1244"/>
      <c r="AZ1054" s="1244"/>
      <c r="BA1054" s="1244"/>
      <c r="BB1054" s="1244"/>
      <c r="BC1054" s="1244"/>
      <c r="BD1054" s="1244"/>
      <c r="BE1054" s="1244"/>
      <c r="BF1054" s="1244"/>
      <c r="BG1054" s="1244"/>
      <c r="BH1054" s="1244"/>
      <c r="BI1054" s="1244"/>
      <c r="BJ1054" s="1244"/>
      <c r="BK1054" s="1244"/>
      <c r="BL1054" s="1244"/>
      <c r="BM1054" s="1244"/>
      <c r="BN1054" s="1244"/>
      <c r="BO1054" s="1244"/>
      <c r="BP1054" s="1244"/>
      <c r="BQ1054" s="1244"/>
      <c r="BR1054" s="1244"/>
      <c r="BS1054" s="1244"/>
      <c r="BT1054" s="1244"/>
      <c r="BU1054" s="1244"/>
      <c r="BV1054" s="1244"/>
      <c r="BW1054" s="1244"/>
      <c r="BX1054" s="1244"/>
      <c r="BY1054" s="1244"/>
      <c r="BZ1054" s="1244"/>
      <c r="CA1054" s="1244"/>
      <c r="CB1054" s="1244"/>
      <c r="CC1054" s="1244"/>
      <c r="CD1054" s="1244"/>
      <c r="CE1054" s="1244"/>
      <c r="CF1054" s="1244"/>
      <c r="CG1054" s="1244"/>
      <c r="CH1054" s="1244"/>
      <c r="CI1054" s="1244"/>
      <c r="CJ1054" s="1244"/>
      <c r="CK1054" s="1244"/>
      <c r="CL1054" s="1244"/>
      <c r="CM1054" s="1244"/>
      <c r="CN1054" s="1244"/>
      <c r="CO1054" s="1244"/>
      <c r="CP1054" s="1244"/>
      <c r="CQ1054" s="1244"/>
      <c r="CR1054" s="1244"/>
      <c r="CS1054" s="1244"/>
      <c r="CT1054" s="1244"/>
      <c r="CU1054" s="1244"/>
      <c r="CV1054" s="1244"/>
      <c r="CW1054" s="1244"/>
      <c r="CX1054" s="1244"/>
      <c r="CY1054" s="1244"/>
      <c r="CZ1054" s="1244"/>
      <c r="DA1054" s="1244"/>
      <c r="DB1054" s="1244"/>
      <c r="DC1054" s="1244"/>
      <c r="DD1054" s="1244"/>
      <c r="DE1054" s="1244"/>
      <c r="DF1054" s="1244"/>
      <c r="DG1054" s="1244"/>
      <c r="DH1054" s="1244"/>
      <c r="DI1054" s="1244"/>
      <c r="DJ1054" s="1244"/>
      <c r="DK1054" s="1244"/>
      <c r="DL1054" s="1244"/>
      <c r="DM1054" s="1244"/>
      <c r="DN1054" s="1244"/>
    </row>
    <row r="1055" spans="1:118" s="612" customFormat="1">
      <c r="A1055" s="613"/>
      <c r="B1055" s="1243"/>
      <c r="C1055" s="613"/>
      <c r="P1055" s="1230"/>
      <c r="AJ1055" s="1244"/>
      <c r="AK1055" s="1244"/>
      <c r="AL1055" s="1244"/>
      <c r="AM1055" s="1244"/>
      <c r="AN1055" s="1244"/>
      <c r="AO1055" s="1244"/>
      <c r="AP1055" s="1244"/>
      <c r="AQ1055" s="1244"/>
      <c r="AR1055" s="1244"/>
      <c r="AS1055" s="1244"/>
      <c r="AT1055" s="1244"/>
      <c r="AU1055" s="1244"/>
      <c r="AV1055" s="1244"/>
      <c r="AW1055" s="1244"/>
      <c r="AX1055" s="1244"/>
      <c r="AY1055" s="1244"/>
      <c r="AZ1055" s="1244"/>
      <c r="BA1055" s="1244"/>
      <c r="BB1055" s="1244"/>
      <c r="BC1055" s="1244"/>
      <c r="BD1055" s="1244"/>
      <c r="BE1055" s="1244"/>
      <c r="BF1055" s="1244"/>
      <c r="BG1055" s="1244"/>
      <c r="BH1055" s="1244"/>
      <c r="BI1055" s="1244"/>
      <c r="BJ1055" s="1244"/>
      <c r="BK1055" s="1244"/>
      <c r="BL1055" s="1244"/>
      <c r="BM1055" s="1244"/>
      <c r="BN1055" s="1244"/>
      <c r="BO1055" s="1244"/>
      <c r="BP1055" s="1244"/>
      <c r="BQ1055" s="1244"/>
      <c r="BR1055" s="1244"/>
      <c r="BS1055" s="1244"/>
      <c r="BT1055" s="1244"/>
      <c r="BU1055" s="1244"/>
      <c r="BV1055" s="1244"/>
      <c r="BW1055" s="1244"/>
      <c r="BX1055" s="1244"/>
      <c r="BY1055" s="1244"/>
      <c r="BZ1055" s="1244"/>
      <c r="CA1055" s="1244"/>
      <c r="CB1055" s="1244"/>
      <c r="CC1055" s="1244"/>
      <c r="CD1055" s="1244"/>
      <c r="CE1055" s="1244"/>
      <c r="CF1055" s="1244"/>
      <c r="CG1055" s="1244"/>
      <c r="CH1055" s="1244"/>
      <c r="CI1055" s="1244"/>
      <c r="CJ1055" s="1244"/>
      <c r="CK1055" s="1244"/>
      <c r="CL1055" s="1244"/>
      <c r="CM1055" s="1244"/>
      <c r="CN1055" s="1244"/>
      <c r="CO1055" s="1244"/>
      <c r="CP1055" s="1244"/>
      <c r="CQ1055" s="1244"/>
      <c r="CR1055" s="1244"/>
      <c r="CS1055" s="1244"/>
      <c r="CT1055" s="1244"/>
      <c r="CU1055" s="1244"/>
      <c r="CV1055" s="1244"/>
      <c r="CW1055" s="1244"/>
      <c r="CX1055" s="1244"/>
      <c r="CY1055" s="1244"/>
      <c r="CZ1055" s="1244"/>
      <c r="DA1055" s="1244"/>
      <c r="DB1055" s="1244"/>
      <c r="DC1055" s="1244"/>
      <c r="DD1055" s="1244"/>
      <c r="DE1055" s="1244"/>
      <c r="DF1055" s="1244"/>
      <c r="DG1055" s="1244"/>
      <c r="DH1055" s="1244"/>
      <c r="DI1055" s="1244"/>
      <c r="DJ1055" s="1244"/>
      <c r="DK1055" s="1244"/>
      <c r="DL1055" s="1244"/>
      <c r="DM1055" s="1244"/>
      <c r="DN1055" s="1244"/>
    </row>
    <row r="1056" spans="1:118" s="612" customFormat="1">
      <c r="A1056" s="613"/>
      <c r="B1056" s="1243"/>
      <c r="C1056" s="613"/>
      <c r="P1056" s="1230"/>
      <c r="AJ1056" s="1244"/>
      <c r="AK1056" s="1244"/>
      <c r="AL1056" s="1244"/>
      <c r="AM1056" s="1244"/>
      <c r="AN1056" s="1244"/>
      <c r="AO1056" s="1244"/>
      <c r="AP1056" s="1244"/>
      <c r="AQ1056" s="1244"/>
      <c r="AR1056" s="1244"/>
      <c r="AS1056" s="1244"/>
      <c r="AT1056" s="1244"/>
      <c r="AU1056" s="1244"/>
      <c r="AV1056" s="1244"/>
      <c r="AW1056" s="1244"/>
      <c r="AX1056" s="1244"/>
      <c r="AY1056" s="1244"/>
      <c r="AZ1056" s="1244"/>
      <c r="BA1056" s="1244"/>
      <c r="BB1056" s="1244"/>
      <c r="BC1056" s="1244"/>
      <c r="BD1056" s="1244"/>
      <c r="BE1056" s="1244"/>
      <c r="BF1056" s="1244"/>
      <c r="BG1056" s="1244"/>
      <c r="BH1056" s="1244"/>
      <c r="BI1056" s="1244"/>
      <c r="BJ1056" s="1244"/>
      <c r="BK1056" s="1244"/>
      <c r="BL1056" s="1244"/>
      <c r="BM1056" s="1244"/>
      <c r="BN1056" s="1244"/>
      <c r="BO1056" s="1244"/>
      <c r="BP1056" s="1244"/>
      <c r="BQ1056" s="1244"/>
      <c r="BR1056" s="1244"/>
      <c r="BS1056" s="1244"/>
      <c r="BT1056" s="1244"/>
      <c r="BU1056" s="1244"/>
      <c r="BV1056" s="1244"/>
      <c r="BW1056" s="1244"/>
      <c r="BX1056" s="1244"/>
      <c r="BY1056" s="1244"/>
      <c r="BZ1056" s="1244"/>
      <c r="CA1056" s="1244"/>
      <c r="CB1056" s="1244"/>
      <c r="CC1056" s="1244"/>
      <c r="CD1056" s="1244"/>
      <c r="CE1056" s="1244"/>
      <c r="CF1056" s="1244"/>
      <c r="CG1056" s="1244"/>
      <c r="CH1056" s="1244"/>
      <c r="CI1056" s="1244"/>
      <c r="CJ1056" s="1244"/>
      <c r="CK1056" s="1244"/>
      <c r="CL1056" s="1244"/>
      <c r="CM1056" s="1244"/>
      <c r="CN1056" s="1244"/>
      <c r="CO1056" s="1244"/>
      <c r="CP1056" s="1244"/>
      <c r="CQ1056" s="1244"/>
      <c r="CR1056" s="1244"/>
      <c r="CS1056" s="1244"/>
      <c r="CT1056" s="1244"/>
      <c r="CU1056" s="1244"/>
      <c r="CV1056" s="1244"/>
      <c r="CW1056" s="1244"/>
      <c r="CX1056" s="1244"/>
      <c r="CY1056" s="1244"/>
      <c r="CZ1056" s="1244"/>
      <c r="DA1056" s="1244"/>
      <c r="DB1056" s="1244"/>
      <c r="DC1056" s="1244"/>
      <c r="DD1056" s="1244"/>
      <c r="DE1056" s="1244"/>
      <c r="DF1056" s="1244"/>
      <c r="DG1056" s="1244"/>
      <c r="DH1056" s="1244"/>
      <c r="DI1056" s="1244"/>
      <c r="DJ1056" s="1244"/>
      <c r="DK1056" s="1244"/>
      <c r="DL1056" s="1244"/>
      <c r="DM1056" s="1244"/>
      <c r="DN1056" s="1244"/>
    </row>
    <row r="1057" spans="1:118" s="612" customFormat="1">
      <c r="A1057" s="613"/>
      <c r="B1057" s="1243"/>
      <c r="C1057" s="613"/>
      <c r="P1057" s="1230"/>
      <c r="AJ1057" s="1244"/>
      <c r="AK1057" s="1244"/>
      <c r="AL1057" s="1244"/>
      <c r="AM1057" s="1244"/>
      <c r="AN1057" s="1244"/>
      <c r="AO1057" s="1244"/>
      <c r="AP1057" s="1244"/>
      <c r="AQ1057" s="1244"/>
      <c r="AR1057" s="1244"/>
      <c r="AS1057" s="1244"/>
      <c r="AT1057" s="1244"/>
      <c r="AU1057" s="1244"/>
      <c r="AV1057" s="1244"/>
      <c r="AW1057" s="1244"/>
      <c r="AX1057" s="1244"/>
      <c r="AY1057" s="1244"/>
      <c r="AZ1057" s="1244"/>
      <c r="BA1057" s="1244"/>
      <c r="BB1057" s="1244"/>
      <c r="BC1057" s="1244"/>
      <c r="BD1057" s="1244"/>
      <c r="BE1057" s="1244"/>
      <c r="BF1057" s="1244"/>
      <c r="BG1057" s="1244"/>
      <c r="BH1057" s="1244"/>
      <c r="BI1057" s="1244"/>
      <c r="BJ1057" s="1244"/>
      <c r="BK1057" s="1244"/>
      <c r="BL1057" s="1244"/>
      <c r="BM1057" s="1244"/>
      <c r="BN1057" s="1244"/>
      <c r="BO1057" s="1244"/>
      <c r="BP1057" s="1244"/>
      <c r="BQ1057" s="1244"/>
      <c r="BR1057" s="1244"/>
      <c r="BS1057" s="1244"/>
      <c r="BT1057" s="1244"/>
      <c r="BU1057" s="1244"/>
      <c r="BV1057" s="1244"/>
      <c r="BW1057" s="1244"/>
      <c r="BX1057" s="1244"/>
      <c r="BY1057" s="1244"/>
      <c r="BZ1057" s="1244"/>
      <c r="CA1057" s="1244"/>
      <c r="CB1057" s="1244"/>
      <c r="CC1057" s="1244"/>
      <c r="CD1057" s="1244"/>
      <c r="CE1057" s="1244"/>
      <c r="CF1057" s="1244"/>
      <c r="CG1057" s="1244"/>
      <c r="CH1057" s="1244"/>
      <c r="CI1057" s="1244"/>
      <c r="CJ1057" s="1244"/>
      <c r="CK1057" s="1244"/>
      <c r="CL1057" s="1244"/>
      <c r="CM1057" s="1244"/>
      <c r="CN1057" s="1244"/>
      <c r="CO1057" s="1244"/>
      <c r="CP1057" s="1244"/>
      <c r="CQ1057" s="1244"/>
      <c r="CR1057" s="1244"/>
      <c r="CS1057" s="1244"/>
      <c r="CT1057" s="1244"/>
      <c r="CU1057" s="1244"/>
      <c r="CV1057" s="1244"/>
      <c r="CW1057" s="1244"/>
      <c r="CX1057" s="1244"/>
      <c r="CY1057" s="1244"/>
      <c r="CZ1057" s="1244"/>
      <c r="DA1057" s="1244"/>
      <c r="DB1057" s="1244"/>
      <c r="DC1057" s="1244"/>
      <c r="DD1057" s="1244"/>
      <c r="DE1057" s="1244"/>
      <c r="DF1057" s="1244"/>
      <c r="DG1057" s="1244"/>
      <c r="DH1057" s="1244"/>
      <c r="DI1057" s="1244"/>
      <c r="DJ1057" s="1244"/>
      <c r="DK1057" s="1244"/>
      <c r="DL1057" s="1244"/>
      <c r="DM1057" s="1244"/>
      <c r="DN1057" s="1244"/>
    </row>
    <row r="1058" spans="1:118" s="612" customFormat="1">
      <c r="A1058" s="613"/>
      <c r="B1058" s="1243"/>
      <c r="C1058" s="613"/>
      <c r="P1058" s="1230"/>
      <c r="AJ1058" s="1244"/>
      <c r="AK1058" s="1244"/>
      <c r="AL1058" s="1244"/>
      <c r="AM1058" s="1244"/>
      <c r="AN1058" s="1244"/>
      <c r="AO1058" s="1244"/>
      <c r="AP1058" s="1244"/>
      <c r="AQ1058" s="1244"/>
      <c r="AR1058" s="1244"/>
      <c r="AS1058" s="1244"/>
      <c r="AT1058" s="1244"/>
      <c r="AU1058" s="1244"/>
      <c r="AV1058" s="1244"/>
      <c r="AW1058" s="1244"/>
      <c r="AX1058" s="1244"/>
      <c r="AY1058" s="1244"/>
      <c r="AZ1058" s="1244"/>
      <c r="BA1058" s="1244"/>
      <c r="BB1058" s="1244"/>
      <c r="BC1058" s="1244"/>
      <c r="BD1058" s="1244"/>
      <c r="BE1058" s="1244"/>
      <c r="BF1058" s="1244"/>
      <c r="BG1058" s="1244"/>
      <c r="BH1058" s="1244"/>
      <c r="BI1058" s="1244"/>
      <c r="BJ1058" s="1244"/>
      <c r="BK1058" s="1244"/>
      <c r="BL1058" s="1244"/>
      <c r="BM1058" s="1244"/>
      <c r="BN1058" s="1244"/>
      <c r="BO1058" s="1244"/>
      <c r="BP1058" s="1244"/>
      <c r="BQ1058" s="1244"/>
      <c r="BR1058" s="1244"/>
      <c r="BS1058" s="1244"/>
      <c r="BT1058" s="1244"/>
      <c r="BU1058" s="1244"/>
      <c r="BV1058" s="1244"/>
      <c r="BW1058" s="1244"/>
      <c r="BX1058" s="1244"/>
      <c r="BY1058" s="1244"/>
      <c r="BZ1058" s="1244"/>
      <c r="CA1058" s="1244"/>
      <c r="CB1058" s="1244"/>
      <c r="CC1058" s="1244"/>
      <c r="CD1058" s="1244"/>
      <c r="CE1058" s="1244"/>
      <c r="CF1058" s="1244"/>
      <c r="CG1058" s="1244"/>
      <c r="CH1058" s="1244"/>
      <c r="CI1058" s="1244"/>
      <c r="CJ1058" s="1244"/>
      <c r="CK1058" s="1244"/>
      <c r="CL1058" s="1244"/>
      <c r="CM1058" s="1244"/>
      <c r="CN1058" s="1244"/>
      <c r="CO1058" s="1244"/>
      <c r="CP1058" s="1244"/>
      <c r="CQ1058" s="1244"/>
      <c r="CR1058" s="1244"/>
      <c r="CS1058" s="1244"/>
      <c r="CT1058" s="1244"/>
      <c r="CU1058" s="1244"/>
      <c r="CV1058" s="1244"/>
      <c r="CW1058" s="1244"/>
      <c r="CX1058" s="1244"/>
      <c r="CY1058" s="1244"/>
      <c r="CZ1058" s="1244"/>
      <c r="DA1058" s="1244"/>
      <c r="DB1058" s="1244"/>
      <c r="DC1058" s="1244"/>
      <c r="DD1058" s="1244"/>
      <c r="DE1058" s="1244"/>
      <c r="DF1058" s="1244"/>
      <c r="DG1058" s="1244"/>
      <c r="DH1058" s="1244"/>
      <c r="DI1058" s="1244"/>
      <c r="DJ1058" s="1244"/>
      <c r="DK1058" s="1244"/>
      <c r="DL1058" s="1244"/>
      <c r="DM1058" s="1244"/>
      <c r="DN1058" s="1244"/>
    </row>
    <row r="1059" spans="1:118" s="612" customFormat="1">
      <c r="A1059" s="613"/>
      <c r="B1059" s="1243"/>
      <c r="C1059" s="613"/>
      <c r="P1059" s="1230"/>
      <c r="AJ1059" s="1244"/>
      <c r="AK1059" s="1244"/>
      <c r="AL1059" s="1244"/>
      <c r="AM1059" s="1244"/>
      <c r="AN1059" s="1244"/>
      <c r="AO1059" s="1244"/>
      <c r="AP1059" s="1244"/>
      <c r="AQ1059" s="1244"/>
      <c r="AR1059" s="1244"/>
      <c r="AS1059" s="1244"/>
      <c r="AT1059" s="1244"/>
      <c r="AU1059" s="1244"/>
      <c r="AV1059" s="1244"/>
      <c r="AW1059" s="1244"/>
      <c r="AX1059" s="1244"/>
      <c r="AY1059" s="1244"/>
      <c r="AZ1059" s="1244"/>
      <c r="BA1059" s="1244"/>
      <c r="BB1059" s="1244"/>
      <c r="BC1059" s="1244"/>
      <c r="BD1059" s="1244"/>
      <c r="BE1059" s="1244"/>
      <c r="BF1059" s="1244"/>
      <c r="BG1059" s="1244"/>
      <c r="BH1059" s="1244"/>
      <c r="BI1059" s="1244"/>
      <c r="BJ1059" s="1244"/>
      <c r="BK1059" s="1244"/>
      <c r="BL1059" s="1244"/>
      <c r="BM1059" s="1244"/>
      <c r="BN1059" s="1244"/>
      <c r="BO1059" s="1244"/>
      <c r="BP1059" s="1244"/>
      <c r="BQ1059" s="1244"/>
      <c r="BR1059" s="1244"/>
      <c r="BS1059" s="1244"/>
      <c r="BT1059" s="1244"/>
      <c r="BU1059" s="1244"/>
      <c r="BV1059" s="1244"/>
      <c r="BW1059" s="1244"/>
      <c r="BX1059" s="1244"/>
      <c r="BY1059" s="1244"/>
      <c r="BZ1059" s="1244"/>
      <c r="CA1059" s="1244"/>
      <c r="CB1059" s="1244"/>
      <c r="CC1059" s="1244"/>
      <c r="CD1059" s="1244"/>
      <c r="CE1059" s="1244"/>
      <c r="CF1059" s="1244"/>
      <c r="CG1059" s="1244"/>
      <c r="CH1059" s="1244"/>
      <c r="CI1059" s="1244"/>
      <c r="CJ1059" s="1244"/>
      <c r="CK1059" s="1244"/>
      <c r="CL1059" s="1244"/>
      <c r="CM1059" s="1244"/>
      <c r="CN1059" s="1244"/>
      <c r="CO1059" s="1244"/>
      <c r="CP1059" s="1244"/>
      <c r="CQ1059" s="1244"/>
      <c r="CR1059" s="1244"/>
      <c r="CS1059" s="1244"/>
      <c r="CT1059" s="1244"/>
      <c r="CU1059" s="1244"/>
      <c r="CV1059" s="1244"/>
      <c r="CW1059" s="1244"/>
      <c r="CX1059" s="1244"/>
      <c r="CY1059" s="1244"/>
      <c r="CZ1059" s="1244"/>
      <c r="DA1059" s="1244"/>
      <c r="DB1059" s="1244"/>
      <c r="DC1059" s="1244"/>
      <c r="DD1059" s="1244"/>
      <c r="DE1059" s="1244"/>
      <c r="DF1059" s="1244"/>
      <c r="DG1059" s="1244"/>
      <c r="DH1059" s="1244"/>
      <c r="DI1059" s="1244"/>
      <c r="DJ1059" s="1244"/>
      <c r="DK1059" s="1244"/>
      <c r="DL1059" s="1244"/>
      <c r="DM1059" s="1244"/>
      <c r="DN1059" s="1244"/>
    </row>
    <row r="1060" spans="1:118" s="612" customFormat="1">
      <c r="A1060" s="613"/>
      <c r="B1060" s="1243"/>
      <c r="C1060" s="613"/>
      <c r="P1060" s="1230"/>
      <c r="AJ1060" s="1244"/>
      <c r="AK1060" s="1244"/>
      <c r="AL1060" s="1244"/>
      <c r="AM1060" s="1244"/>
      <c r="AN1060" s="1244"/>
      <c r="AO1060" s="1244"/>
      <c r="AP1060" s="1244"/>
      <c r="AQ1060" s="1244"/>
      <c r="AR1060" s="1244"/>
      <c r="AS1060" s="1244"/>
      <c r="AT1060" s="1244"/>
      <c r="AU1060" s="1244"/>
      <c r="AV1060" s="1244"/>
      <c r="AW1060" s="1244"/>
      <c r="AX1060" s="1244"/>
      <c r="AY1060" s="1244"/>
      <c r="AZ1060" s="1244"/>
      <c r="BA1060" s="1244"/>
      <c r="BB1060" s="1244"/>
      <c r="BC1060" s="1244"/>
      <c r="BD1060" s="1244"/>
      <c r="BE1060" s="1244"/>
      <c r="BF1060" s="1244"/>
      <c r="BG1060" s="1244"/>
      <c r="BH1060" s="1244"/>
      <c r="BI1060" s="1244"/>
      <c r="BJ1060" s="1244"/>
      <c r="BK1060" s="1244"/>
      <c r="BL1060" s="1244"/>
      <c r="BM1060" s="1244"/>
      <c r="BN1060" s="1244"/>
      <c r="BO1060" s="1244"/>
      <c r="BP1060" s="1244"/>
      <c r="BQ1060" s="1244"/>
      <c r="BR1060" s="1244"/>
      <c r="BS1060" s="1244"/>
      <c r="BT1060" s="1244"/>
      <c r="BU1060" s="1244"/>
      <c r="BV1060" s="1244"/>
      <c r="BW1060" s="1244"/>
      <c r="BX1060" s="1244"/>
      <c r="BY1060" s="1244"/>
      <c r="BZ1060" s="1244"/>
      <c r="CA1060" s="1244"/>
      <c r="CB1060" s="1244"/>
      <c r="CC1060" s="1244"/>
      <c r="CD1060" s="1244"/>
      <c r="CE1060" s="1244"/>
      <c r="CF1060" s="1244"/>
      <c r="CG1060" s="1244"/>
      <c r="CH1060" s="1244"/>
      <c r="CI1060" s="1244"/>
      <c r="CJ1060" s="1244"/>
      <c r="CK1060" s="1244"/>
      <c r="CL1060" s="1244"/>
      <c r="CM1060" s="1244"/>
      <c r="CN1060" s="1244"/>
      <c r="CO1060" s="1244"/>
      <c r="CP1060" s="1244"/>
      <c r="CQ1060" s="1244"/>
      <c r="CR1060" s="1244"/>
      <c r="CS1060" s="1244"/>
      <c r="CT1060" s="1244"/>
      <c r="CU1060" s="1244"/>
      <c r="CV1060" s="1244"/>
      <c r="CW1060" s="1244"/>
      <c r="CX1060" s="1244"/>
      <c r="CY1060" s="1244"/>
      <c r="CZ1060" s="1244"/>
      <c r="DA1060" s="1244"/>
      <c r="DB1060" s="1244"/>
      <c r="DC1060" s="1244"/>
      <c r="DD1060" s="1244"/>
      <c r="DE1060" s="1244"/>
      <c r="DF1060" s="1244"/>
      <c r="DG1060" s="1244"/>
      <c r="DH1060" s="1244"/>
      <c r="DI1060" s="1244"/>
      <c r="DJ1060" s="1244"/>
      <c r="DK1060" s="1244"/>
      <c r="DL1060" s="1244"/>
      <c r="DM1060" s="1244"/>
      <c r="DN1060" s="1244"/>
    </row>
    <row r="1061" spans="1:118" s="612" customFormat="1">
      <c r="A1061" s="613"/>
      <c r="B1061" s="1243"/>
      <c r="C1061" s="613"/>
      <c r="P1061" s="1230"/>
      <c r="AJ1061" s="1244"/>
      <c r="AK1061" s="1244"/>
      <c r="AL1061" s="1244"/>
      <c r="AM1061" s="1244"/>
      <c r="AN1061" s="1244"/>
      <c r="AO1061" s="1244"/>
      <c r="AP1061" s="1244"/>
      <c r="AQ1061" s="1244"/>
      <c r="AR1061" s="1244"/>
      <c r="AS1061" s="1244"/>
      <c r="AT1061" s="1244"/>
      <c r="AU1061" s="1244"/>
      <c r="AV1061" s="1244"/>
      <c r="AW1061" s="1244"/>
      <c r="AX1061" s="1244"/>
      <c r="AY1061" s="1244"/>
      <c r="AZ1061" s="1244"/>
      <c r="BA1061" s="1244"/>
      <c r="BB1061" s="1244"/>
      <c r="BC1061" s="1244"/>
      <c r="BD1061" s="1244"/>
      <c r="BE1061" s="1244"/>
      <c r="BF1061" s="1244"/>
      <c r="BG1061" s="1244"/>
      <c r="BH1061" s="1244"/>
      <c r="BI1061" s="1244"/>
      <c r="BJ1061" s="1244"/>
      <c r="BK1061" s="1244"/>
      <c r="BL1061" s="1244"/>
      <c r="BM1061" s="1244"/>
      <c r="BN1061" s="1244"/>
      <c r="BO1061" s="1244"/>
      <c r="BP1061" s="1244"/>
      <c r="BQ1061" s="1244"/>
      <c r="BR1061" s="1244"/>
      <c r="BS1061" s="1244"/>
      <c r="BT1061" s="1244"/>
      <c r="BU1061" s="1244"/>
      <c r="BV1061" s="1244"/>
      <c r="BW1061" s="1244"/>
      <c r="BX1061" s="1244"/>
      <c r="BY1061" s="1244"/>
      <c r="BZ1061" s="1244"/>
      <c r="CA1061" s="1244"/>
      <c r="CB1061" s="1244"/>
      <c r="CC1061" s="1244"/>
      <c r="CD1061" s="1244"/>
      <c r="CE1061" s="1244"/>
      <c r="CF1061" s="1244"/>
      <c r="CG1061" s="1244"/>
      <c r="CH1061" s="1244"/>
      <c r="CI1061" s="1244"/>
      <c r="CJ1061" s="1244"/>
      <c r="CK1061" s="1244"/>
      <c r="CL1061" s="1244"/>
      <c r="CM1061" s="1244"/>
      <c r="CN1061" s="1244"/>
      <c r="CO1061" s="1244"/>
      <c r="CP1061" s="1244"/>
      <c r="CQ1061" s="1244"/>
      <c r="CR1061" s="1244"/>
      <c r="CS1061" s="1244"/>
      <c r="CT1061" s="1244"/>
      <c r="CU1061" s="1244"/>
      <c r="CV1061" s="1244"/>
      <c r="CW1061" s="1244"/>
      <c r="CX1061" s="1244"/>
      <c r="CY1061" s="1244"/>
      <c r="CZ1061" s="1244"/>
      <c r="DA1061" s="1244"/>
      <c r="DB1061" s="1244"/>
      <c r="DC1061" s="1244"/>
      <c r="DD1061" s="1244"/>
      <c r="DE1061" s="1244"/>
      <c r="DF1061" s="1244"/>
      <c r="DG1061" s="1244"/>
      <c r="DH1061" s="1244"/>
      <c r="DI1061" s="1244"/>
      <c r="DJ1061" s="1244"/>
      <c r="DK1061" s="1244"/>
      <c r="DL1061" s="1244"/>
      <c r="DM1061" s="1244"/>
      <c r="DN1061" s="1244"/>
    </row>
    <row r="1062" spans="1:118" s="612" customFormat="1">
      <c r="A1062" s="613"/>
      <c r="B1062" s="1243"/>
      <c r="C1062" s="613"/>
      <c r="P1062" s="1230"/>
      <c r="AJ1062" s="1244"/>
      <c r="AK1062" s="1244"/>
      <c r="AL1062" s="1244"/>
      <c r="AM1062" s="1244"/>
      <c r="AN1062" s="1244"/>
      <c r="AO1062" s="1244"/>
      <c r="AP1062" s="1244"/>
      <c r="AQ1062" s="1244"/>
      <c r="AR1062" s="1244"/>
      <c r="AS1062" s="1244"/>
      <c r="AT1062" s="1244"/>
      <c r="AU1062" s="1244"/>
      <c r="AV1062" s="1244"/>
      <c r="AW1062" s="1244"/>
      <c r="AX1062" s="1244"/>
      <c r="AY1062" s="1244"/>
      <c r="AZ1062" s="1244"/>
      <c r="BA1062" s="1244"/>
      <c r="BB1062" s="1244"/>
      <c r="BC1062" s="1244"/>
      <c r="BD1062" s="1244"/>
      <c r="BE1062" s="1244"/>
      <c r="BF1062" s="1244"/>
      <c r="BG1062" s="1244"/>
      <c r="BH1062" s="1244"/>
      <c r="BI1062" s="1244"/>
      <c r="BJ1062" s="1244"/>
      <c r="BK1062" s="1244"/>
      <c r="BL1062" s="1244"/>
      <c r="BM1062" s="1244"/>
      <c r="BN1062" s="1244"/>
      <c r="BO1062" s="1244"/>
      <c r="BP1062" s="1244"/>
      <c r="BQ1062" s="1244"/>
      <c r="BR1062" s="1244"/>
      <c r="BS1062" s="1244"/>
      <c r="BT1062" s="1244"/>
      <c r="BU1062" s="1244"/>
      <c r="BV1062" s="1244"/>
      <c r="BW1062" s="1244"/>
      <c r="BX1062" s="1244"/>
      <c r="BY1062" s="1244"/>
      <c r="BZ1062" s="1244"/>
      <c r="CA1062" s="1244"/>
      <c r="CB1062" s="1244"/>
      <c r="CC1062" s="1244"/>
      <c r="CD1062" s="1244"/>
      <c r="CE1062" s="1244"/>
      <c r="CF1062" s="1244"/>
      <c r="CG1062" s="1244"/>
      <c r="CH1062" s="1244"/>
      <c r="CI1062" s="1244"/>
      <c r="CJ1062" s="1244"/>
      <c r="CK1062" s="1244"/>
      <c r="CL1062" s="1244"/>
      <c r="CM1062" s="1244"/>
      <c r="CN1062" s="1244"/>
      <c r="CO1062" s="1244"/>
      <c r="CP1062" s="1244"/>
      <c r="CQ1062" s="1244"/>
      <c r="CR1062" s="1244"/>
      <c r="CS1062" s="1244"/>
      <c r="CT1062" s="1244"/>
      <c r="CU1062" s="1244"/>
      <c r="CV1062" s="1244"/>
      <c r="CW1062" s="1244"/>
      <c r="CX1062" s="1244"/>
      <c r="CY1062" s="1244"/>
      <c r="CZ1062" s="1244"/>
      <c r="DA1062" s="1244"/>
      <c r="DB1062" s="1244"/>
      <c r="DC1062" s="1244"/>
      <c r="DD1062" s="1244"/>
      <c r="DE1062" s="1244"/>
      <c r="DF1062" s="1244"/>
      <c r="DG1062" s="1244"/>
      <c r="DH1062" s="1244"/>
      <c r="DI1062" s="1244"/>
      <c r="DJ1062" s="1244"/>
      <c r="DK1062" s="1244"/>
      <c r="DL1062" s="1244"/>
      <c r="DM1062" s="1244"/>
      <c r="DN1062" s="1244"/>
    </row>
    <row r="1063" spans="1:118" s="612" customFormat="1">
      <c r="A1063" s="613"/>
      <c r="B1063" s="1243"/>
      <c r="C1063" s="613"/>
      <c r="P1063" s="1230"/>
      <c r="AJ1063" s="1244"/>
      <c r="AK1063" s="1244"/>
      <c r="AL1063" s="1244"/>
      <c r="AM1063" s="1244"/>
      <c r="AN1063" s="1244"/>
      <c r="AO1063" s="1244"/>
      <c r="AP1063" s="1244"/>
      <c r="AQ1063" s="1244"/>
      <c r="AR1063" s="1244"/>
      <c r="AS1063" s="1244"/>
      <c r="AT1063" s="1244"/>
      <c r="AU1063" s="1244"/>
      <c r="AV1063" s="1244"/>
      <c r="AW1063" s="1244"/>
      <c r="AX1063" s="1244"/>
      <c r="AY1063" s="1244"/>
      <c r="AZ1063" s="1244"/>
      <c r="BA1063" s="1244"/>
      <c r="BB1063" s="1244"/>
      <c r="BC1063" s="1244"/>
      <c r="BD1063" s="1244"/>
      <c r="BE1063" s="1244"/>
      <c r="BF1063" s="1244"/>
      <c r="BG1063" s="1244"/>
      <c r="BH1063" s="1244"/>
      <c r="BI1063" s="1244"/>
      <c r="BJ1063" s="1244"/>
      <c r="BK1063" s="1244"/>
      <c r="BL1063" s="1244"/>
      <c r="BM1063" s="1244"/>
      <c r="BN1063" s="1244"/>
      <c r="BO1063" s="1244"/>
      <c r="BP1063" s="1244"/>
      <c r="BQ1063" s="1244"/>
      <c r="BR1063" s="1244"/>
      <c r="BS1063" s="1244"/>
      <c r="BT1063" s="1244"/>
      <c r="BU1063" s="1244"/>
      <c r="BV1063" s="1244"/>
      <c r="BW1063" s="1244"/>
      <c r="BX1063" s="1244"/>
      <c r="BY1063" s="1244"/>
      <c r="BZ1063" s="1244"/>
      <c r="CA1063" s="1244"/>
      <c r="CB1063" s="1244"/>
      <c r="CC1063" s="1244"/>
      <c r="CD1063" s="1244"/>
      <c r="CE1063" s="1244"/>
      <c r="CF1063" s="1244"/>
      <c r="CG1063" s="1244"/>
      <c r="CH1063" s="1244"/>
      <c r="CI1063" s="1244"/>
      <c r="CJ1063" s="1244"/>
      <c r="CK1063" s="1244"/>
      <c r="CL1063" s="1244"/>
      <c r="CM1063" s="1244"/>
      <c r="CN1063" s="1244"/>
      <c r="CO1063" s="1244"/>
      <c r="CP1063" s="1244"/>
      <c r="CQ1063" s="1244"/>
      <c r="CR1063" s="1244"/>
      <c r="CS1063" s="1244"/>
      <c r="CT1063" s="1244"/>
      <c r="CU1063" s="1244"/>
      <c r="CV1063" s="1244"/>
      <c r="CW1063" s="1244"/>
      <c r="CX1063" s="1244"/>
      <c r="CY1063" s="1244"/>
      <c r="CZ1063" s="1244"/>
      <c r="DA1063" s="1244"/>
      <c r="DB1063" s="1244"/>
      <c r="DC1063" s="1244"/>
      <c r="DD1063" s="1244"/>
      <c r="DE1063" s="1244"/>
      <c r="DF1063" s="1244"/>
      <c r="DG1063" s="1244"/>
      <c r="DH1063" s="1244"/>
      <c r="DI1063" s="1244"/>
      <c r="DJ1063" s="1244"/>
      <c r="DK1063" s="1244"/>
      <c r="DL1063" s="1244"/>
      <c r="DM1063" s="1244"/>
      <c r="DN1063" s="1244"/>
    </row>
    <row r="1064" spans="1:118" s="612" customFormat="1">
      <c r="A1064" s="613"/>
      <c r="B1064" s="1243"/>
      <c r="C1064" s="613"/>
      <c r="P1064" s="1230"/>
      <c r="AJ1064" s="1244"/>
      <c r="AK1064" s="1244"/>
      <c r="AL1064" s="1244"/>
      <c r="AM1064" s="1244"/>
      <c r="AN1064" s="1244"/>
      <c r="AO1064" s="1244"/>
      <c r="AP1064" s="1244"/>
      <c r="AQ1064" s="1244"/>
      <c r="AR1064" s="1244"/>
      <c r="AS1064" s="1244"/>
      <c r="AT1064" s="1244"/>
      <c r="AU1064" s="1244"/>
      <c r="AV1064" s="1244"/>
      <c r="AW1064" s="1244"/>
      <c r="AX1064" s="1244"/>
      <c r="AY1064" s="1244"/>
      <c r="AZ1064" s="1244"/>
      <c r="BA1064" s="1244"/>
      <c r="BB1064" s="1244"/>
      <c r="BC1064" s="1244"/>
      <c r="BD1064" s="1244"/>
      <c r="BE1064" s="1244"/>
      <c r="BF1064" s="1244"/>
      <c r="BG1064" s="1244"/>
      <c r="BH1064" s="1244"/>
      <c r="BI1064" s="1244"/>
      <c r="BJ1064" s="1244"/>
      <c r="BK1064" s="1244"/>
      <c r="BL1064" s="1244"/>
      <c r="BM1064" s="1244"/>
      <c r="BN1064" s="1244"/>
      <c r="BO1064" s="1244"/>
      <c r="BP1064" s="1244"/>
      <c r="BQ1064" s="1244"/>
      <c r="BR1064" s="1244"/>
      <c r="BS1064" s="1244"/>
      <c r="BT1064" s="1244"/>
      <c r="BU1064" s="1244"/>
      <c r="BV1064" s="1244"/>
      <c r="BW1064" s="1244"/>
      <c r="BX1064" s="1244"/>
      <c r="BY1064" s="1244"/>
      <c r="BZ1064" s="1244"/>
      <c r="CA1064" s="1244"/>
      <c r="CB1064" s="1244"/>
      <c r="CC1064" s="1244"/>
      <c r="CD1064" s="1244"/>
      <c r="CE1064" s="1244"/>
      <c r="CF1064" s="1244"/>
      <c r="CG1064" s="1244"/>
      <c r="CH1064" s="1244"/>
      <c r="CI1064" s="1244"/>
      <c r="CJ1064" s="1244"/>
      <c r="CK1064" s="1244"/>
      <c r="CL1064" s="1244"/>
      <c r="CM1064" s="1244"/>
      <c r="CN1064" s="1244"/>
      <c r="CO1064" s="1244"/>
      <c r="CP1064" s="1244"/>
      <c r="CQ1064" s="1244"/>
      <c r="CR1064" s="1244"/>
      <c r="CS1064" s="1244"/>
      <c r="CT1064" s="1244"/>
      <c r="CU1064" s="1244"/>
      <c r="CV1064" s="1244"/>
      <c r="CW1064" s="1244"/>
      <c r="CX1064" s="1244"/>
      <c r="CY1064" s="1244"/>
      <c r="CZ1064" s="1244"/>
      <c r="DA1064" s="1244"/>
      <c r="DB1064" s="1244"/>
      <c r="DC1064" s="1244"/>
      <c r="DD1064" s="1244"/>
      <c r="DE1064" s="1244"/>
      <c r="DF1064" s="1244"/>
      <c r="DG1064" s="1244"/>
      <c r="DH1064" s="1244"/>
      <c r="DI1064" s="1244"/>
      <c r="DJ1064" s="1244"/>
      <c r="DK1064" s="1244"/>
      <c r="DL1064" s="1244"/>
      <c r="DM1064" s="1244"/>
      <c r="DN1064" s="1244"/>
    </row>
    <row r="1065" spans="1:118" s="612" customFormat="1">
      <c r="A1065" s="613"/>
      <c r="B1065" s="1243"/>
      <c r="C1065" s="613"/>
      <c r="P1065" s="1230"/>
      <c r="AJ1065" s="1244"/>
      <c r="AK1065" s="1244"/>
      <c r="AL1065" s="1244"/>
      <c r="AM1065" s="1244"/>
      <c r="AN1065" s="1244"/>
      <c r="AO1065" s="1244"/>
      <c r="AP1065" s="1244"/>
      <c r="AQ1065" s="1244"/>
      <c r="AR1065" s="1244"/>
      <c r="AS1065" s="1244"/>
      <c r="AT1065" s="1244"/>
      <c r="AU1065" s="1244"/>
      <c r="AV1065" s="1244"/>
      <c r="AW1065" s="1244"/>
      <c r="AX1065" s="1244"/>
      <c r="AY1065" s="1244"/>
      <c r="AZ1065" s="1244"/>
      <c r="BA1065" s="1244"/>
      <c r="BB1065" s="1244"/>
      <c r="BC1065" s="1244"/>
      <c r="BD1065" s="1244"/>
      <c r="BE1065" s="1244"/>
      <c r="BF1065" s="1244"/>
      <c r="BG1065" s="1244"/>
      <c r="BH1065" s="1244"/>
      <c r="BI1065" s="1244"/>
      <c r="BJ1065" s="1244"/>
      <c r="BK1065" s="1244"/>
      <c r="BL1065" s="1244"/>
      <c r="BM1065" s="1244"/>
      <c r="BN1065" s="1244"/>
      <c r="BO1065" s="1244"/>
      <c r="BP1065" s="1244"/>
      <c r="BQ1065" s="1244"/>
      <c r="BR1065" s="1244"/>
      <c r="BS1065" s="1244"/>
      <c r="BT1065" s="1244"/>
      <c r="BU1065" s="1244"/>
      <c r="BV1065" s="1244"/>
      <c r="BW1065" s="1244"/>
      <c r="BX1065" s="1244"/>
      <c r="BY1065" s="1244"/>
      <c r="BZ1065" s="1244"/>
      <c r="CA1065" s="1244"/>
      <c r="CB1065" s="1244"/>
      <c r="CC1065" s="1244"/>
      <c r="CD1065" s="1244"/>
      <c r="CE1065" s="1244"/>
      <c r="CF1065" s="1244"/>
      <c r="CG1065" s="1244"/>
      <c r="CH1065" s="1244"/>
      <c r="CI1065" s="1244"/>
      <c r="CJ1065" s="1244"/>
      <c r="CK1065" s="1244"/>
      <c r="CL1065" s="1244"/>
      <c r="CM1065" s="1244"/>
      <c r="CN1065" s="1244"/>
      <c r="CO1065" s="1244"/>
      <c r="CP1065" s="1244"/>
      <c r="CQ1065" s="1244"/>
      <c r="CR1065" s="1244"/>
      <c r="CS1065" s="1244"/>
      <c r="CT1065" s="1244"/>
      <c r="CU1065" s="1244"/>
      <c r="CV1065" s="1244"/>
      <c r="CW1065" s="1244"/>
      <c r="CX1065" s="1244"/>
      <c r="CY1065" s="1244"/>
      <c r="CZ1065" s="1244"/>
      <c r="DA1065" s="1244"/>
      <c r="DB1065" s="1244"/>
      <c r="DC1065" s="1244"/>
      <c r="DD1065" s="1244"/>
      <c r="DE1065" s="1244"/>
      <c r="DF1065" s="1244"/>
      <c r="DG1065" s="1244"/>
      <c r="DH1065" s="1244"/>
      <c r="DI1065" s="1244"/>
      <c r="DJ1065" s="1244"/>
      <c r="DK1065" s="1244"/>
      <c r="DL1065" s="1244"/>
      <c r="DM1065" s="1244"/>
      <c r="DN1065" s="1244"/>
    </row>
    <row r="1066" spans="1:118" s="612" customFormat="1">
      <c r="A1066" s="613"/>
      <c r="B1066" s="1243"/>
      <c r="C1066" s="613"/>
      <c r="P1066" s="1230"/>
      <c r="AJ1066" s="1244"/>
      <c r="AK1066" s="1244"/>
      <c r="AL1066" s="1244"/>
      <c r="AM1066" s="1244"/>
      <c r="AN1066" s="1244"/>
      <c r="AO1066" s="1244"/>
      <c r="AP1066" s="1244"/>
      <c r="AQ1066" s="1244"/>
      <c r="AR1066" s="1244"/>
      <c r="AS1066" s="1244"/>
      <c r="AT1066" s="1244"/>
      <c r="AU1066" s="1244"/>
      <c r="AV1066" s="1244"/>
      <c r="AW1066" s="1244"/>
      <c r="AX1066" s="1244"/>
      <c r="AY1066" s="1244"/>
      <c r="AZ1066" s="1244"/>
      <c r="BA1066" s="1244"/>
      <c r="BB1066" s="1244"/>
      <c r="BC1066" s="1244"/>
      <c r="BD1066" s="1244"/>
      <c r="BE1066" s="1244"/>
      <c r="BF1066" s="1244"/>
      <c r="BG1066" s="1244"/>
      <c r="BH1066" s="1244"/>
      <c r="BI1066" s="1244"/>
      <c r="BJ1066" s="1244"/>
      <c r="BK1066" s="1244"/>
      <c r="BL1066" s="1244"/>
      <c r="BM1066" s="1244"/>
      <c r="BN1066" s="1244"/>
      <c r="BO1066" s="1244"/>
      <c r="BP1066" s="1244"/>
      <c r="BQ1066" s="1244"/>
      <c r="BR1066" s="1244"/>
      <c r="BS1066" s="1244"/>
      <c r="BT1066" s="1244"/>
      <c r="BU1066" s="1244"/>
      <c r="BV1066" s="1244"/>
      <c r="BW1066" s="1244"/>
      <c r="BX1066" s="1244"/>
      <c r="BY1066" s="1244"/>
      <c r="BZ1066" s="1244"/>
      <c r="CA1066" s="1244"/>
      <c r="CB1066" s="1244"/>
      <c r="CC1066" s="1244"/>
      <c r="CD1066" s="1244"/>
      <c r="CE1066" s="1244"/>
      <c r="CF1066" s="1244"/>
      <c r="CG1066" s="1244"/>
      <c r="CH1066" s="1244"/>
      <c r="CI1066" s="1244"/>
      <c r="CJ1066" s="1244"/>
      <c r="CK1066" s="1244"/>
      <c r="CL1066" s="1244"/>
      <c r="CM1066" s="1244"/>
      <c r="CN1066" s="1244"/>
      <c r="CO1066" s="1244"/>
      <c r="CP1066" s="1244"/>
      <c r="CQ1066" s="1244"/>
      <c r="CR1066" s="1244"/>
      <c r="CS1066" s="1244"/>
      <c r="CT1066" s="1244"/>
      <c r="CU1066" s="1244"/>
      <c r="CV1066" s="1244"/>
      <c r="CW1066" s="1244"/>
      <c r="CX1066" s="1244"/>
      <c r="CY1066" s="1244"/>
      <c r="CZ1066" s="1244"/>
      <c r="DA1066" s="1244"/>
      <c r="DB1066" s="1244"/>
      <c r="DC1066" s="1244"/>
      <c r="DD1066" s="1244"/>
      <c r="DE1066" s="1244"/>
      <c r="DF1066" s="1244"/>
      <c r="DG1066" s="1244"/>
      <c r="DH1066" s="1244"/>
      <c r="DI1066" s="1244"/>
      <c r="DJ1066" s="1244"/>
      <c r="DK1066" s="1244"/>
      <c r="DL1066" s="1244"/>
      <c r="DM1066" s="1244"/>
      <c r="DN1066" s="1244"/>
    </row>
    <row r="1067" spans="1:118" s="612" customFormat="1">
      <c r="A1067" s="613"/>
      <c r="B1067" s="1243"/>
      <c r="C1067" s="613"/>
      <c r="P1067" s="1230"/>
      <c r="AJ1067" s="1244"/>
      <c r="AK1067" s="1244"/>
      <c r="AL1067" s="1244"/>
      <c r="AM1067" s="1244"/>
      <c r="AN1067" s="1244"/>
      <c r="AO1067" s="1244"/>
      <c r="AP1067" s="1244"/>
      <c r="AQ1067" s="1244"/>
      <c r="AR1067" s="1244"/>
      <c r="AS1067" s="1244"/>
      <c r="AT1067" s="1244"/>
      <c r="AU1067" s="1244"/>
      <c r="AV1067" s="1244"/>
      <c r="AW1067" s="1244"/>
      <c r="AX1067" s="1244"/>
      <c r="AY1067" s="1244"/>
      <c r="AZ1067" s="1244"/>
      <c r="BA1067" s="1244"/>
      <c r="BB1067" s="1244"/>
      <c r="BC1067" s="1244"/>
      <c r="BD1067" s="1244"/>
      <c r="BE1067" s="1244"/>
      <c r="BF1067" s="1244"/>
      <c r="BG1067" s="1244"/>
      <c r="BH1067" s="1244"/>
      <c r="BI1067" s="1244"/>
      <c r="BJ1067" s="1244"/>
      <c r="BK1067" s="1244"/>
      <c r="BL1067" s="1244"/>
      <c r="BM1067" s="1244"/>
      <c r="BN1067" s="1244"/>
      <c r="BO1067" s="1244"/>
      <c r="BP1067" s="1244"/>
      <c r="BQ1067" s="1244"/>
      <c r="BR1067" s="1244"/>
      <c r="BS1067" s="1244"/>
      <c r="BT1067" s="1244"/>
      <c r="BU1067" s="1244"/>
      <c r="BV1067" s="1244"/>
      <c r="BW1067" s="1244"/>
      <c r="BX1067" s="1244"/>
      <c r="BY1067" s="1244"/>
      <c r="BZ1067" s="1244"/>
      <c r="CA1067" s="1244"/>
      <c r="CB1067" s="1244"/>
      <c r="CC1067" s="1244"/>
      <c r="CD1067" s="1244"/>
      <c r="CE1067" s="1244"/>
      <c r="CF1067" s="1244"/>
      <c r="CG1067" s="1244"/>
      <c r="CH1067" s="1244"/>
      <c r="CI1067" s="1244"/>
      <c r="CJ1067" s="1244"/>
      <c r="CK1067" s="1244"/>
      <c r="CL1067" s="1244"/>
      <c r="CM1067" s="1244"/>
      <c r="CN1067" s="1244"/>
      <c r="CO1067" s="1244"/>
      <c r="CP1067" s="1244"/>
      <c r="CQ1067" s="1244"/>
      <c r="CR1067" s="1244"/>
      <c r="CS1067" s="1244"/>
      <c r="CT1067" s="1244"/>
      <c r="CU1067" s="1244"/>
      <c r="CV1067" s="1244"/>
      <c r="CW1067" s="1244"/>
      <c r="CX1067" s="1244"/>
      <c r="CY1067" s="1244"/>
      <c r="CZ1067" s="1244"/>
      <c r="DA1067" s="1244"/>
      <c r="DB1067" s="1244"/>
      <c r="DC1067" s="1244"/>
      <c r="DD1067" s="1244"/>
      <c r="DE1067" s="1244"/>
      <c r="DF1067" s="1244"/>
      <c r="DG1067" s="1244"/>
      <c r="DH1067" s="1244"/>
      <c r="DI1067" s="1244"/>
      <c r="DJ1067" s="1244"/>
      <c r="DK1067" s="1244"/>
      <c r="DL1067" s="1244"/>
      <c r="DM1067" s="1244"/>
      <c r="DN1067" s="1244"/>
    </row>
    <row r="1068" spans="1:118" s="612" customFormat="1">
      <c r="A1068" s="613"/>
      <c r="B1068" s="1243"/>
      <c r="C1068" s="613"/>
      <c r="P1068" s="1230"/>
      <c r="AJ1068" s="1244"/>
      <c r="AK1068" s="1244"/>
      <c r="AL1068" s="1244"/>
      <c r="AM1068" s="1244"/>
      <c r="AN1068" s="1244"/>
      <c r="AO1068" s="1244"/>
      <c r="AP1068" s="1244"/>
      <c r="AQ1068" s="1244"/>
      <c r="AR1068" s="1244"/>
      <c r="AS1068" s="1244"/>
      <c r="AT1068" s="1244"/>
      <c r="AU1068" s="1244"/>
      <c r="AV1068" s="1244"/>
      <c r="AW1068" s="1244"/>
      <c r="AX1068" s="1244"/>
      <c r="AY1068" s="1244"/>
      <c r="AZ1068" s="1244"/>
      <c r="BA1068" s="1244"/>
      <c r="BB1068" s="1244"/>
      <c r="BC1068" s="1244"/>
      <c r="BD1068" s="1244"/>
      <c r="BE1068" s="1244"/>
      <c r="BF1068" s="1244"/>
      <c r="BG1068" s="1244"/>
      <c r="BH1068" s="1244"/>
      <c r="BI1068" s="1244"/>
      <c r="BJ1068" s="1244"/>
      <c r="BK1068" s="1244"/>
      <c r="BL1068" s="1244"/>
      <c r="BM1068" s="1244"/>
      <c r="BN1068" s="1244"/>
      <c r="BO1068" s="1244"/>
      <c r="BP1068" s="1244"/>
      <c r="BQ1068" s="1244"/>
      <c r="BR1068" s="1244"/>
      <c r="BS1068" s="1244"/>
      <c r="BT1068" s="1244"/>
      <c r="BU1068" s="1244"/>
      <c r="BV1068" s="1244"/>
      <c r="BW1068" s="1244"/>
      <c r="BX1068" s="1244"/>
      <c r="BY1068" s="1244"/>
      <c r="BZ1068" s="1244"/>
      <c r="CA1068" s="1244"/>
      <c r="CB1068" s="1244"/>
      <c r="CC1068" s="1244"/>
      <c r="CD1068" s="1244"/>
      <c r="CE1068" s="1244"/>
      <c r="CF1068" s="1244"/>
      <c r="CG1068" s="1244"/>
      <c r="CH1068" s="1244"/>
      <c r="CI1068" s="1244"/>
      <c r="CJ1068" s="1244"/>
      <c r="CK1068" s="1244"/>
      <c r="CL1068" s="1244"/>
      <c r="CM1068" s="1244"/>
      <c r="CN1068" s="1244"/>
      <c r="CO1068" s="1244"/>
      <c r="CP1068" s="1244"/>
      <c r="CQ1068" s="1244"/>
      <c r="CR1068" s="1244"/>
      <c r="CS1068" s="1244"/>
      <c r="CT1068" s="1244"/>
      <c r="CU1068" s="1244"/>
      <c r="CV1068" s="1244"/>
      <c r="CW1068" s="1244"/>
      <c r="CX1068" s="1244"/>
      <c r="CY1068" s="1244"/>
      <c r="CZ1068" s="1244"/>
      <c r="DA1068" s="1244"/>
      <c r="DB1068" s="1244"/>
      <c r="DC1068" s="1244"/>
      <c r="DD1068" s="1244"/>
      <c r="DE1068" s="1244"/>
      <c r="DF1068" s="1244"/>
      <c r="DG1068" s="1244"/>
      <c r="DH1068" s="1244"/>
      <c r="DI1068" s="1244"/>
      <c r="DJ1068" s="1244"/>
      <c r="DK1068" s="1244"/>
      <c r="DL1068" s="1244"/>
      <c r="DM1068" s="1244"/>
      <c r="DN1068" s="1244"/>
    </row>
    <row r="1069" spans="1:118" s="612" customFormat="1">
      <c r="A1069" s="613"/>
      <c r="B1069" s="1243"/>
      <c r="C1069" s="613"/>
      <c r="P1069" s="1230"/>
      <c r="AJ1069" s="1244"/>
      <c r="AK1069" s="1244"/>
      <c r="AL1069" s="1244"/>
      <c r="AM1069" s="1244"/>
      <c r="AN1069" s="1244"/>
      <c r="AO1069" s="1244"/>
      <c r="AP1069" s="1244"/>
      <c r="AQ1069" s="1244"/>
      <c r="AR1069" s="1244"/>
      <c r="AS1069" s="1244"/>
      <c r="AT1069" s="1244"/>
      <c r="AU1069" s="1244"/>
      <c r="AV1069" s="1244"/>
      <c r="AW1069" s="1244"/>
      <c r="AX1069" s="1244"/>
      <c r="AY1069" s="1244"/>
      <c r="AZ1069" s="1244"/>
      <c r="BA1069" s="1244"/>
      <c r="BB1069" s="1244"/>
      <c r="BC1069" s="1244"/>
      <c r="BD1069" s="1244"/>
      <c r="BE1069" s="1244"/>
      <c r="BF1069" s="1244"/>
      <c r="BG1069" s="1244"/>
      <c r="BH1069" s="1244"/>
      <c r="BI1069" s="1244"/>
      <c r="BJ1069" s="1244"/>
      <c r="BK1069" s="1244"/>
      <c r="BL1069" s="1244"/>
      <c r="BM1069" s="1244"/>
      <c r="BN1069" s="1244"/>
      <c r="BO1069" s="1244"/>
      <c r="BP1069" s="1244"/>
      <c r="BQ1069" s="1244"/>
      <c r="BR1069" s="1244"/>
      <c r="BS1069" s="1244"/>
      <c r="BT1069" s="1244"/>
      <c r="BU1069" s="1244"/>
      <c r="BV1069" s="1244"/>
      <c r="BW1069" s="1244"/>
      <c r="BX1069" s="1244"/>
      <c r="BY1069" s="1244"/>
      <c r="BZ1069" s="1244"/>
      <c r="CA1069" s="1244"/>
      <c r="CB1069" s="1244"/>
      <c r="CC1069" s="1244"/>
      <c r="CD1069" s="1244"/>
      <c r="CE1069" s="1244"/>
      <c r="CF1069" s="1244"/>
      <c r="CG1069" s="1244"/>
      <c r="CH1069" s="1244"/>
      <c r="CI1069" s="1244"/>
      <c r="CJ1069" s="1244"/>
      <c r="CK1069" s="1244"/>
      <c r="CL1069" s="1244"/>
      <c r="CM1069" s="1244"/>
      <c r="CN1069" s="1244"/>
      <c r="CO1069" s="1244"/>
      <c r="CP1069" s="1244"/>
      <c r="CQ1069" s="1244"/>
      <c r="CR1069" s="1244"/>
      <c r="CS1069" s="1244"/>
      <c r="CT1069" s="1244"/>
      <c r="CU1069" s="1244"/>
      <c r="CV1069" s="1244"/>
      <c r="CW1069" s="1244"/>
      <c r="CX1069" s="1244"/>
      <c r="CY1069" s="1244"/>
      <c r="CZ1069" s="1244"/>
      <c r="DA1069" s="1244"/>
      <c r="DB1069" s="1244"/>
      <c r="DC1069" s="1244"/>
      <c r="DD1069" s="1244"/>
      <c r="DE1069" s="1244"/>
      <c r="DF1069" s="1244"/>
      <c r="DG1069" s="1244"/>
      <c r="DH1069" s="1244"/>
      <c r="DI1069" s="1244"/>
      <c r="DJ1069" s="1244"/>
      <c r="DK1069" s="1244"/>
      <c r="DL1069" s="1244"/>
      <c r="DM1069" s="1244"/>
      <c r="DN1069" s="1244"/>
    </row>
    <row r="1070" spans="1:118" s="612" customFormat="1">
      <c r="A1070" s="613"/>
      <c r="B1070" s="1243"/>
      <c r="C1070" s="613"/>
      <c r="P1070" s="1230"/>
      <c r="AJ1070" s="1244"/>
      <c r="AK1070" s="1244"/>
      <c r="AL1070" s="1244"/>
      <c r="AM1070" s="1244"/>
      <c r="AN1070" s="1244"/>
      <c r="AO1070" s="1244"/>
      <c r="AP1070" s="1244"/>
      <c r="AQ1070" s="1244"/>
      <c r="AR1070" s="1244"/>
      <c r="AS1070" s="1244"/>
      <c r="AT1070" s="1244"/>
      <c r="AU1070" s="1244"/>
      <c r="AV1070" s="1244"/>
      <c r="AW1070" s="1244"/>
      <c r="AX1070" s="1244"/>
      <c r="AY1070" s="1244"/>
      <c r="AZ1070" s="1244"/>
      <c r="BA1070" s="1244"/>
      <c r="BB1070" s="1244"/>
      <c r="BC1070" s="1244"/>
      <c r="BD1070" s="1244"/>
      <c r="BE1070" s="1244"/>
      <c r="BF1070" s="1244"/>
      <c r="BG1070" s="1244"/>
      <c r="BH1070" s="1244"/>
      <c r="BI1070" s="1244"/>
      <c r="BJ1070" s="1244"/>
      <c r="BK1070" s="1244"/>
      <c r="BL1070" s="1244"/>
      <c r="BM1070" s="1244"/>
      <c r="BN1070" s="1244"/>
      <c r="BO1070" s="1244"/>
      <c r="BP1070" s="1244"/>
      <c r="BQ1070" s="1244"/>
      <c r="BR1070" s="1244"/>
      <c r="BS1070" s="1244"/>
      <c r="BT1070" s="1244"/>
      <c r="BU1070" s="1244"/>
      <c r="BV1070" s="1244"/>
      <c r="BW1070" s="1244"/>
      <c r="BX1070" s="1244"/>
      <c r="BY1070" s="1244"/>
      <c r="BZ1070" s="1244"/>
      <c r="CA1070" s="1244"/>
      <c r="CB1070" s="1244"/>
      <c r="CC1070" s="1244"/>
      <c r="CD1070" s="1244"/>
      <c r="CE1070" s="1244"/>
      <c r="CF1070" s="1244"/>
      <c r="CG1070" s="1244"/>
      <c r="CH1070" s="1244"/>
      <c r="CI1070" s="1244"/>
      <c r="CJ1070" s="1244"/>
      <c r="CK1070" s="1244"/>
      <c r="CL1070" s="1244"/>
      <c r="CM1070" s="1244"/>
      <c r="CN1070" s="1244"/>
      <c r="CO1070" s="1244"/>
      <c r="CP1070" s="1244"/>
      <c r="CQ1070" s="1244"/>
      <c r="CR1070" s="1244"/>
      <c r="CS1070" s="1244"/>
      <c r="CT1070" s="1244"/>
      <c r="CU1070" s="1244"/>
      <c r="CV1070" s="1244"/>
      <c r="CW1070" s="1244"/>
      <c r="CX1070" s="1244"/>
      <c r="CY1070" s="1244"/>
      <c r="CZ1070" s="1244"/>
      <c r="DA1070" s="1244"/>
      <c r="DB1070" s="1244"/>
      <c r="DC1070" s="1244"/>
      <c r="DD1070" s="1244"/>
      <c r="DE1070" s="1244"/>
      <c r="DF1070" s="1244"/>
      <c r="DG1070" s="1244"/>
      <c r="DH1070" s="1244"/>
      <c r="DI1070" s="1244"/>
      <c r="DJ1070" s="1244"/>
      <c r="DK1070" s="1244"/>
      <c r="DL1070" s="1244"/>
      <c r="DM1070" s="1244"/>
      <c r="DN1070" s="1244"/>
    </row>
    <row r="1071" spans="1:118" s="612" customFormat="1">
      <c r="A1071" s="613"/>
      <c r="B1071" s="1243"/>
      <c r="C1071" s="613"/>
      <c r="P1071" s="1230"/>
      <c r="AJ1071" s="1244"/>
      <c r="AK1071" s="1244"/>
      <c r="AL1071" s="1244"/>
      <c r="AM1071" s="1244"/>
      <c r="AN1071" s="1244"/>
      <c r="AO1071" s="1244"/>
      <c r="AP1071" s="1244"/>
      <c r="AQ1071" s="1244"/>
      <c r="AR1071" s="1244"/>
      <c r="AS1071" s="1244"/>
      <c r="AT1071" s="1244"/>
      <c r="AU1071" s="1244"/>
      <c r="AV1071" s="1244"/>
      <c r="AW1071" s="1244"/>
      <c r="AX1071" s="1244"/>
      <c r="AY1071" s="1244"/>
      <c r="AZ1071" s="1244"/>
      <c r="BA1071" s="1244"/>
      <c r="BB1071" s="1244"/>
      <c r="BC1071" s="1244"/>
      <c r="BD1071" s="1244"/>
      <c r="BE1071" s="1244"/>
      <c r="BF1071" s="1244"/>
      <c r="BG1071" s="1244"/>
      <c r="BH1071" s="1244"/>
      <c r="BI1071" s="1244"/>
      <c r="BJ1071" s="1244"/>
      <c r="BK1071" s="1244"/>
      <c r="BL1071" s="1244"/>
      <c r="BM1071" s="1244"/>
      <c r="BN1071" s="1244"/>
      <c r="BO1071" s="1244"/>
      <c r="BP1071" s="1244"/>
      <c r="BQ1071" s="1244"/>
      <c r="BR1071" s="1244"/>
      <c r="BS1071" s="1244"/>
      <c r="BT1071" s="1244"/>
      <c r="BU1071" s="1244"/>
      <c r="BV1071" s="1244"/>
      <c r="BW1071" s="1244"/>
      <c r="BX1071" s="1244"/>
      <c r="BY1071" s="1244"/>
      <c r="BZ1071" s="1244"/>
      <c r="CA1071" s="1244"/>
      <c r="CB1071" s="1244"/>
      <c r="CC1071" s="1244"/>
      <c r="CD1071" s="1244"/>
      <c r="CE1071" s="1244"/>
      <c r="CF1071" s="1244"/>
      <c r="CG1071" s="1244"/>
      <c r="CH1071" s="1244"/>
      <c r="CI1071" s="1244"/>
      <c r="CJ1071" s="1244"/>
      <c r="CK1071" s="1244"/>
      <c r="CL1071" s="1244"/>
      <c r="CM1071" s="1244"/>
      <c r="CN1071" s="1244"/>
      <c r="CO1071" s="1244"/>
      <c r="CP1071" s="1244"/>
      <c r="CQ1071" s="1244"/>
      <c r="CR1071" s="1244"/>
      <c r="CS1071" s="1244"/>
      <c r="CT1071" s="1244"/>
      <c r="CU1071" s="1244"/>
      <c r="CV1071" s="1244"/>
      <c r="CW1071" s="1244"/>
      <c r="CX1071" s="1244"/>
      <c r="CY1071" s="1244"/>
      <c r="CZ1071" s="1244"/>
      <c r="DA1071" s="1244"/>
      <c r="DB1071" s="1244"/>
      <c r="DC1071" s="1244"/>
      <c r="DD1071" s="1244"/>
      <c r="DE1071" s="1244"/>
      <c r="DF1071" s="1244"/>
      <c r="DG1071" s="1244"/>
      <c r="DH1071" s="1244"/>
      <c r="DI1071" s="1244"/>
      <c r="DJ1071" s="1244"/>
      <c r="DK1071" s="1244"/>
      <c r="DL1071" s="1244"/>
      <c r="DM1071" s="1244"/>
      <c r="DN1071" s="1244"/>
    </row>
    <row r="1072" spans="1:118" s="612" customFormat="1">
      <c r="A1072" s="613"/>
      <c r="B1072" s="1243"/>
      <c r="C1072" s="613"/>
      <c r="P1072" s="1230"/>
      <c r="AJ1072" s="1244"/>
      <c r="AK1072" s="1244"/>
      <c r="AL1072" s="1244"/>
      <c r="AM1072" s="1244"/>
      <c r="AN1072" s="1244"/>
      <c r="AO1072" s="1244"/>
      <c r="AP1072" s="1244"/>
      <c r="AQ1072" s="1244"/>
      <c r="AR1072" s="1244"/>
      <c r="AS1072" s="1244"/>
      <c r="AT1072" s="1244"/>
      <c r="AU1072" s="1244"/>
      <c r="AV1072" s="1244"/>
      <c r="AW1072" s="1244"/>
      <c r="AX1072" s="1244"/>
      <c r="AY1072" s="1244"/>
      <c r="AZ1072" s="1244"/>
      <c r="BA1072" s="1244"/>
      <c r="BB1072" s="1244"/>
      <c r="BC1072" s="1244"/>
      <c r="BD1072" s="1244"/>
      <c r="BE1072" s="1244"/>
      <c r="BF1072" s="1244"/>
      <c r="BG1072" s="1244"/>
      <c r="BH1072" s="1244"/>
      <c r="BI1072" s="1244"/>
      <c r="BJ1072" s="1244"/>
      <c r="BK1072" s="1244"/>
      <c r="BL1072" s="1244"/>
      <c r="BM1072" s="1244"/>
      <c r="BN1072" s="1244"/>
      <c r="BO1072" s="1244"/>
      <c r="BP1072" s="1244"/>
      <c r="BQ1072" s="1244"/>
      <c r="BR1072" s="1244"/>
      <c r="BS1072" s="1244"/>
      <c r="BT1072" s="1244"/>
      <c r="BU1072" s="1244"/>
      <c r="BV1072" s="1244"/>
      <c r="BW1072" s="1244"/>
      <c r="BX1072" s="1244"/>
      <c r="BY1072" s="1244"/>
      <c r="BZ1072" s="1244"/>
      <c r="CA1072" s="1244"/>
      <c r="CB1072" s="1244"/>
      <c r="CC1072" s="1244"/>
      <c r="CD1072" s="1244"/>
      <c r="CE1072" s="1244"/>
      <c r="CF1072" s="1244"/>
      <c r="CG1072" s="1244"/>
      <c r="CH1072" s="1244"/>
      <c r="CI1072" s="1244"/>
      <c r="CJ1072" s="1244"/>
      <c r="CK1072" s="1244"/>
      <c r="CL1072" s="1244"/>
      <c r="CM1072" s="1244"/>
      <c r="CN1072" s="1244"/>
      <c r="CO1072" s="1244"/>
      <c r="CP1072" s="1244"/>
      <c r="CQ1072" s="1244"/>
      <c r="CR1072" s="1244"/>
      <c r="CS1072" s="1244"/>
      <c r="CT1072" s="1244"/>
      <c r="CU1072" s="1244"/>
      <c r="CV1072" s="1244"/>
      <c r="CW1072" s="1244"/>
      <c r="CX1072" s="1244"/>
      <c r="CY1072" s="1244"/>
      <c r="CZ1072" s="1244"/>
      <c r="DA1072" s="1244"/>
      <c r="DB1072" s="1244"/>
      <c r="DC1072" s="1244"/>
      <c r="DD1072" s="1244"/>
      <c r="DE1072" s="1244"/>
      <c r="DF1072" s="1244"/>
      <c r="DG1072" s="1244"/>
      <c r="DH1072" s="1244"/>
      <c r="DI1072" s="1244"/>
      <c r="DJ1072" s="1244"/>
      <c r="DK1072" s="1244"/>
      <c r="DL1072" s="1244"/>
      <c r="DM1072" s="1244"/>
      <c r="DN1072" s="1244"/>
    </row>
    <row r="1073" spans="1:118" s="612" customFormat="1">
      <c r="A1073" s="613"/>
      <c r="B1073" s="1243"/>
      <c r="C1073" s="613"/>
      <c r="P1073" s="1230"/>
      <c r="AJ1073" s="1244"/>
      <c r="AK1073" s="1244"/>
      <c r="AL1073" s="1244"/>
      <c r="AM1073" s="1244"/>
      <c r="AN1073" s="1244"/>
      <c r="AO1073" s="1244"/>
      <c r="AP1073" s="1244"/>
      <c r="AQ1073" s="1244"/>
      <c r="AR1073" s="1244"/>
      <c r="AS1073" s="1244"/>
      <c r="AT1073" s="1244"/>
      <c r="AU1073" s="1244"/>
      <c r="AV1073" s="1244"/>
      <c r="AW1073" s="1244"/>
      <c r="AX1073" s="1244"/>
      <c r="AY1073" s="1244"/>
      <c r="AZ1073" s="1244"/>
      <c r="BA1073" s="1244"/>
      <c r="BB1073" s="1244"/>
      <c r="BC1073" s="1244"/>
      <c r="BD1073" s="1244"/>
      <c r="BE1073" s="1244"/>
      <c r="BF1073" s="1244"/>
      <c r="BG1073" s="1244"/>
      <c r="BH1073" s="1244"/>
      <c r="BI1073" s="1244"/>
      <c r="BJ1073" s="1244"/>
      <c r="BK1073" s="1244"/>
      <c r="BL1073" s="1244"/>
      <c r="BM1073" s="1244"/>
      <c r="BN1073" s="1244"/>
      <c r="BO1073" s="1244"/>
      <c r="BP1073" s="1244"/>
      <c r="BQ1073" s="1244"/>
      <c r="BR1073" s="1244"/>
      <c r="BS1073" s="1244"/>
      <c r="BT1073" s="1244"/>
      <c r="BU1073" s="1244"/>
      <c r="BV1073" s="1244"/>
      <c r="BW1073" s="1244"/>
      <c r="BX1073" s="1244"/>
      <c r="BY1073" s="1244"/>
      <c r="BZ1073" s="1244"/>
      <c r="CA1073" s="1244"/>
      <c r="CB1073" s="1244"/>
      <c r="CC1073" s="1244"/>
      <c r="CD1073" s="1244"/>
      <c r="CE1073" s="1244"/>
      <c r="CF1073" s="1244"/>
      <c r="CG1073" s="1244"/>
      <c r="CH1073" s="1244"/>
      <c r="CI1073" s="1244"/>
      <c r="CJ1073" s="1244"/>
      <c r="CK1073" s="1244"/>
      <c r="CL1073" s="1244"/>
      <c r="CM1073" s="1244"/>
      <c r="CN1073" s="1244"/>
      <c r="CO1073" s="1244"/>
      <c r="CP1073" s="1244"/>
      <c r="CQ1073" s="1244"/>
      <c r="CR1073" s="1244"/>
      <c r="CS1073" s="1244"/>
      <c r="CT1073" s="1244"/>
      <c r="CU1073" s="1244"/>
      <c r="CV1073" s="1244"/>
      <c r="CW1073" s="1244"/>
      <c r="CX1073" s="1244"/>
      <c r="CY1073" s="1244"/>
      <c r="CZ1073" s="1244"/>
      <c r="DA1073" s="1244"/>
      <c r="DB1073" s="1244"/>
      <c r="DC1073" s="1244"/>
      <c r="DD1073" s="1244"/>
      <c r="DE1073" s="1244"/>
      <c r="DF1073" s="1244"/>
      <c r="DG1073" s="1244"/>
      <c r="DH1073" s="1244"/>
      <c r="DI1073" s="1244"/>
      <c r="DJ1073" s="1244"/>
      <c r="DK1073" s="1244"/>
      <c r="DL1073" s="1244"/>
      <c r="DM1073" s="1244"/>
      <c r="DN1073" s="1244"/>
    </row>
    <row r="1074" spans="1:118" s="612" customFormat="1">
      <c r="A1074" s="613"/>
      <c r="B1074" s="1243"/>
      <c r="C1074" s="613"/>
      <c r="P1074" s="1230"/>
      <c r="AJ1074" s="1244"/>
      <c r="AK1074" s="1244"/>
      <c r="AL1074" s="1244"/>
      <c r="AM1074" s="1244"/>
      <c r="AN1074" s="1244"/>
      <c r="AO1074" s="1244"/>
      <c r="AP1074" s="1244"/>
      <c r="AQ1074" s="1244"/>
      <c r="AR1074" s="1244"/>
      <c r="AS1074" s="1244"/>
      <c r="AT1074" s="1244"/>
      <c r="AU1074" s="1244"/>
      <c r="AV1074" s="1244"/>
      <c r="AW1074" s="1244"/>
      <c r="AX1074" s="1244"/>
      <c r="AY1074" s="1244"/>
      <c r="AZ1074" s="1244"/>
      <c r="BA1074" s="1244"/>
      <c r="BB1074" s="1244"/>
      <c r="BC1074" s="1244"/>
      <c r="BD1074" s="1244"/>
      <c r="BE1074" s="1244"/>
      <c r="BF1074" s="1244"/>
      <c r="BG1074" s="1244"/>
      <c r="BH1074" s="1244"/>
      <c r="BI1074" s="1244"/>
      <c r="BJ1074" s="1244"/>
      <c r="BK1074" s="1244"/>
      <c r="BL1074" s="1244"/>
      <c r="BM1074" s="1244"/>
      <c r="BN1074" s="1244"/>
      <c r="BO1074" s="1244"/>
      <c r="BP1074" s="1244"/>
      <c r="BQ1074" s="1244"/>
      <c r="BR1074" s="1244"/>
      <c r="BS1074" s="1244"/>
      <c r="BT1074" s="1244"/>
      <c r="BU1074" s="1244"/>
      <c r="BV1074" s="1244"/>
      <c r="BW1074" s="1244"/>
      <c r="BX1074" s="1244"/>
      <c r="BY1074" s="1244"/>
      <c r="BZ1074" s="1244"/>
      <c r="CA1074" s="1244"/>
      <c r="CB1074" s="1244"/>
      <c r="CC1074" s="1244"/>
      <c r="CD1074" s="1244"/>
      <c r="CE1074" s="1244"/>
      <c r="CF1074" s="1244"/>
      <c r="CG1074" s="1244"/>
      <c r="CH1074" s="1244"/>
      <c r="CI1074" s="1244"/>
      <c r="CJ1074" s="1244"/>
      <c r="CK1074" s="1244"/>
      <c r="CL1074" s="1244"/>
      <c r="CM1074" s="1244"/>
      <c r="CN1074" s="1244"/>
      <c r="CO1074" s="1244"/>
      <c r="CP1074" s="1244"/>
      <c r="CQ1074" s="1244"/>
      <c r="CR1074" s="1244"/>
      <c r="CS1074" s="1244"/>
      <c r="CT1074" s="1244"/>
      <c r="CU1074" s="1244"/>
      <c r="CV1074" s="1244"/>
      <c r="CW1074" s="1244"/>
      <c r="CX1074" s="1244"/>
      <c r="CY1074" s="1244"/>
      <c r="CZ1074" s="1244"/>
      <c r="DA1074" s="1244"/>
      <c r="DB1074" s="1244"/>
      <c r="DC1074" s="1244"/>
      <c r="DD1074" s="1244"/>
      <c r="DE1074" s="1244"/>
      <c r="DF1074" s="1244"/>
      <c r="DG1074" s="1244"/>
      <c r="DH1074" s="1244"/>
      <c r="DI1074" s="1244"/>
      <c r="DJ1074" s="1244"/>
      <c r="DK1074" s="1244"/>
      <c r="DL1074" s="1244"/>
      <c r="DM1074" s="1244"/>
      <c r="DN1074" s="1244"/>
    </row>
    <row r="1075" spans="1:118" s="612" customFormat="1">
      <c r="A1075" s="613"/>
      <c r="B1075" s="1243"/>
      <c r="C1075" s="613"/>
      <c r="P1075" s="1230"/>
      <c r="AJ1075" s="1244"/>
      <c r="AK1075" s="1244"/>
      <c r="AL1075" s="1244"/>
      <c r="AM1075" s="1244"/>
      <c r="AN1075" s="1244"/>
      <c r="AO1075" s="1244"/>
      <c r="AP1075" s="1244"/>
      <c r="AQ1075" s="1244"/>
      <c r="AR1075" s="1244"/>
      <c r="AS1075" s="1244"/>
      <c r="AT1075" s="1244"/>
      <c r="AU1075" s="1244"/>
      <c r="AV1075" s="1244"/>
      <c r="AW1075" s="1244"/>
      <c r="AX1075" s="1244"/>
      <c r="AY1075" s="1244"/>
      <c r="AZ1075" s="1244"/>
      <c r="BA1075" s="1244"/>
      <c r="BB1075" s="1244"/>
      <c r="BC1075" s="1244"/>
      <c r="BD1075" s="1244"/>
      <c r="BE1075" s="1244"/>
      <c r="BF1075" s="1244"/>
      <c r="BG1075" s="1244"/>
      <c r="BH1075" s="1244"/>
      <c r="BI1075" s="1244"/>
      <c r="BJ1075" s="1244"/>
      <c r="BK1075" s="1244"/>
      <c r="BL1075" s="1244"/>
      <c r="BM1075" s="1244"/>
      <c r="BN1075" s="1244"/>
      <c r="BO1075" s="1244"/>
      <c r="BP1075" s="1244"/>
      <c r="BQ1075" s="1244"/>
      <c r="BR1075" s="1244"/>
      <c r="BS1075" s="1244"/>
      <c r="BT1075" s="1244"/>
      <c r="BU1075" s="1244"/>
      <c r="BV1075" s="1244"/>
      <c r="BW1075" s="1244"/>
      <c r="BX1075" s="1244"/>
      <c r="BY1075" s="1244"/>
      <c r="BZ1075" s="1244"/>
      <c r="CA1075" s="1244"/>
      <c r="CB1075" s="1244"/>
      <c r="CC1075" s="1244"/>
      <c r="CD1075" s="1244"/>
      <c r="CE1075" s="1244"/>
      <c r="CF1075" s="1244"/>
      <c r="CG1075" s="1244"/>
      <c r="CH1075" s="1244"/>
      <c r="CI1075" s="1244"/>
      <c r="CJ1075" s="1244"/>
      <c r="CK1075" s="1244"/>
      <c r="CL1075" s="1244"/>
      <c r="CM1075" s="1244"/>
      <c r="CN1075" s="1244"/>
      <c r="CO1075" s="1244"/>
      <c r="CP1075" s="1244"/>
      <c r="CQ1075" s="1244"/>
      <c r="CR1075" s="1244"/>
      <c r="CS1075" s="1244"/>
      <c r="CT1075" s="1244"/>
      <c r="CU1075" s="1244"/>
      <c r="CV1075" s="1244"/>
      <c r="CW1075" s="1244"/>
      <c r="CX1075" s="1244"/>
      <c r="CY1075" s="1244"/>
      <c r="CZ1075" s="1244"/>
      <c r="DA1075" s="1244"/>
      <c r="DB1075" s="1244"/>
      <c r="DC1075" s="1244"/>
      <c r="DD1075" s="1244"/>
      <c r="DE1075" s="1244"/>
      <c r="DF1075" s="1244"/>
      <c r="DG1075" s="1244"/>
      <c r="DH1075" s="1244"/>
      <c r="DI1075" s="1244"/>
      <c r="DJ1075" s="1244"/>
      <c r="DK1075" s="1244"/>
      <c r="DL1075" s="1244"/>
      <c r="DM1075" s="1244"/>
      <c r="DN1075" s="1244"/>
    </row>
    <row r="1076" spans="1:118" s="612" customFormat="1">
      <c r="A1076" s="613"/>
      <c r="B1076" s="1243"/>
      <c r="C1076" s="613"/>
      <c r="P1076" s="1230"/>
      <c r="AJ1076" s="1244"/>
      <c r="AK1076" s="1244"/>
      <c r="AL1076" s="1244"/>
      <c r="AM1076" s="1244"/>
      <c r="AN1076" s="1244"/>
      <c r="AO1076" s="1244"/>
      <c r="AP1076" s="1244"/>
      <c r="AQ1076" s="1244"/>
      <c r="AR1076" s="1244"/>
      <c r="AS1076" s="1244"/>
      <c r="AT1076" s="1244"/>
      <c r="AU1076" s="1244"/>
      <c r="AV1076" s="1244"/>
      <c r="AW1076" s="1244"/>
      <c r="AX1076" s="1244"/>
      <c r="AY1076" s="1244"/>
      <c r="AZ1076" s="1244"/>
      <c r="BA1076" s="1244"/>
      <c r="BB1076" s="1244"/>
      <c r="BC1076" s="1244"/>
      <c r="BD1076" s="1244"/>
      <c r="BE1076" s="1244"/>
      <c r="BF1076" s="1244"/>
      <c r="BG1076" s="1244"/>
      <c r="BH1076" s="1244"/>
      <c r="BI1076" s="1244"/>
      <c r="BJ1076" s="1244"/>
      <c r="BK1076" s="1244"/>
      <c r="BL1076" s="1244"/>
      <c r="BM1076" s="1244"/>
      <c r="BN1076" s="1244"/>
      <c r="BO1076" s="1244"/>
      <c r="BP1076" s="1244"/>
      <c r="BQ1076" s="1244"/>
      <c r="BR1076" s="1244"/>
      <c r="BS1076" s="1244"/>
      <c r="BT1076" s="1244"/>
      <c r="BU1076" s="1244"/>
      <c r="BV1076" s="1244"/>
      <c r="BW1076" s="1244"/>
      <c r="BX1076" s="1244"/>
      <c r="BY1076" s="1244"/>
      <c r="BZ1076" s="1244"/>
      <c r="CA1076" s="1244"/>
      <c r="CB1076" s="1244"/>
      <c r="CC1076" s="1244"/>
      <c r="CD1076" s="1244"/>
      <c r="CE1076" s="1244"/>
      <c r="CF1076" s="1244"/>
      <c r="CG1076" s="1244"/>
      <c r="CH1076" s="1244"/>
      <c r="CI1076" s="1244"/>
      <c r="CJ1076" s="1244"/>
      <c r="CK1076" s="1244"/>
      <c r="CL1076" s="1244"/>
      <c r="CM1076" s="1244"/>
      <c r="CN1076" s="1244"/>
      <c r="CO1076" s="1244"/>
      <c r="CP1076" s="1244"/>
      <c r="CQ1076" s="1244"/>
      <c r="CR1076" s="1244"/>
      <c r="CS1076" s="1244"/>
      <c r="CT1076" s="1244"/>
      <c r="CU1076" s="1244"/>
      <c r="CV1076" s="1244"/>
      <c r="CW1076" s="1244"/>
      <c r="CX1076" s="1244"/>
      <c r="CY1076" s="1244"/>
      <c r="CZ1076" s="1244"/>
      <c r="DA1076" s="1244"/>
      <c r="DB1076" s="1244"/>
      <c r="DC1076" s="1244"/>
      <c r="DD1076" s="1244"/>
      <c r="DE1076" s="1244"/>
      <c r="DF1076" s="1244"/>
      <c r="DG1076" s="1244"/>
      <c r="DH1076" s="1244"/>
      <c r="DI1076" s="1244"/>
      <c r="DJ1076" s="1244"/>
      <c r="DK1076" s="1244"/>
      <c r="DL1076" s="1244"/>
      <c r="DM1076" s="1244"/>
      <c r="DN1076" s="1244"/>
    </row>
    <row r="1077" spans="1:118" s="612" customFormat="1">
      <c r="A1077" s="613"/>
      <c r="B1077" s="1243"/>
      <c r="C1077" s="613"/>
      <c r="P1077" s="1230"/>
      <c r="AJ1077" s="1244"/>
      <c r="AK1077" s="1244"/>
      <c r="AL1077" s="1244"/>
      <c r="AM1077" s="1244"/>
      <c r="AN1077" s="1244"/>
      <c r="AO1077" s="1244"/>
      <c r="AP1077" s="1244"/>
      <c r="AQ1077" s="1244"/>
      <c r="AR1077" s="1244"/>
      <c r="AS1077" s="1244"/>
      <c r="AT1077" s="1244"/>
      <c r="AU1077" s="1244"/>
      <c r="AV1077" s="1244"/>
      <c r="AW1077" s="1244"/>
      <c r="AX1077" s="1244"/>
      <c r="AY1077" s="1244"/>
      <c r="AZ1077" s="1244"/>
      <c r="BA1077" s="1244"/>
      <c r="BB1077" s="1244"/>
      <c r="BC1077" s="1244"/>
      <c r="BD1077" s="1244"/>
      <c r="BE1077" s="1244"/>
      <c r="BF1077" s="1244"/>
      <c r="BG1077" s="1244"/>
      <c r="BH1077" s="1244"/>
      <c r="BI1077" s="1244"/>
      <c r="BJ1077" s="1244"/>
      <c r="BK1077" s="1244"/>
      <c r="BL1077" s="1244"/>
      <c r="BM1077" s="1244"/>
      <c r="BN1077" s="1244"/>
      <c r="BO1077" s="1244"/>
      <c r="BP1077" s="1244"/>
      <c r="BQ1077" s="1244"/>
      <c r="BR1077" s="1244"/>
      <c r="BS1077" s="1244"/>
      <c r="BT1077" s="1244"/>
      <c r="BU1077" s="1244"/>
      <c r="BV1077" s="1244"/>
      <c r="BW1077" s="1244"/>
      <c r="BX1077" s="1244"/>
      <c r="BY1077" s="1244"/>
      <c r="BZ1077" s="1244"/>
      <c r="CA1077" s="1244"/>
      <c r="CB1077" s="1244"/>
      <c r="CC1077" s="1244"/>
      <c r="CD1077" s="1244"/>
      <c r="CE1077" s="1244"/>
      <c r="CF1077" s="1244"/>
      <c r="CG1077" s="1244"/>
      <c r="CH1077" s="1244"/>
      <c r="CI1077" s="1244"/>
      <c r="CJ1077" s="1244"/>
      <c r="CK1077" s="1244"/>
      <c r="CL1077" s="1244"/>
      <c r="CM1077" s="1244"/>
      <c r="CN1077" s="1244"/>
      <c r="CO1077" s="1244"/>
      <c r="CP1077" s="1244"/>
      <c r="CQ1077" s="1244"/>
      <c r="CR1077" s="1244"/>
      <c r="CS1077" s="1244"/>
      <c r="CT1077" s="1244"/>
      <c r="CU1077" s="1244"/>
      <c r="CV1077" s="1244"/>
      <c r="CW1077" s="1244"/>
      <c r="CX1077" s="1244"/>
      <c r="CY1077" s="1244"/>
      <c r="CZ1077" s="1244"/>
      <c r="DA1077" s="1244"/>
      <c r="DB1077" s="1244"/>
      <c r="DC1077" s="1244"/>
      <c r="DD1077" s="1244"/>
      <c r="DE1077" s="1244"/>
      <c r="DF1077" s="1244"/>
      <c r="DG1077" s="1244"/>
      <c r="DH1077" s="1244"/>
      <c r="DI1077" s="1244"/>
      <c r="DJ1077" s="1244"/>
      <c r="DK1077" s="1244"/>
      <c r="DL1077" s="1244"/>
      <c r="DM1077" s="1244"/>
      <c r="DN1077" s="1244"/>
    </row>
    <row r="1078" spans="1:118" s="612" customFormat="1">
      <c r="A1078" s="613"/>
      <c r="B1078" s="1243"/>
      <c r="C1078" s="613"/>
      <c r="P1078" s="1230"/>
      <c r="AJ1078" s="1244"/>
      <c r="AK1078" s="1244"/>
      <c r="AL1078" s="1244"/>
      <c r="AM1078" s="1244"/>
      <c r="AN1078" s="1244"/>
      <c r="AO1078" s="1244"/>
      <c r="AP1078" s="1244"/>
      <c r="AQ1078" s="1244"/>
      <c r="AR1078" s="1244"/>
      <c r="AS1078" s="1244"/>
      <c r="AT1078" s="1244"/>
      <c r="AU1078" s="1244"/>
      <c r="AV1078" s="1244"/>
      <c r="AW1078" s="1244"/>
      <c r="AX1078" s="1244"/>
      <c r="AY1078" s="1244"/>
      <c r="AZ1078" s="1244"/>
      <c r="BA1078" s="1244"/>
      <c r="BB1078" s="1244"/>
      <c r="BC1078" s="1244"/>
      <c r="BD1078" s="1244"/>
      <c r="BE1078" s="1244"/>
      <c r="BF1078" s="1244"/>
      <c r="BG1078" s="1244"/>
      <c r="BH1078" s="1244"/>
      <c r="BI1078" s="1244"/>
      <c r="BJ1078" s="1244"/>
      <c r="BK1078" s="1244"/>
      <c r="BL1078" s="1244"/>
      <c r="BM1078" s="1244"/>
      <c r="BN1078" s="1244"/>
      <c r="BO1078" s="1244"/>
      <c r="BP1078" s="1244"/>
      <c r="BQ1078" s="1244"/>
      <c r="BR1078" s="1244"/>
      <c r="BS1078" s="1244"/>
      <c r="BT1078" s="1244"/>
      <c r="BU1078" s="1244"/>
      <c r="BV1078" s="1244"/>
      <c r="BW1078" s="1244"/>
      <c r="BX1078" s="1244"/>
      <c r="BY1078" s="1244"/>
      <c r="BZ1078" s="1244"/>
      <c r="CA1078" s="1244"/>
      <c r="CB1078" s="1244"/>
      <c r="CC1078" s="1244"/>
      <c r="CD1078" s="1244"/>
      <c r="CE1078" s="1244"/>
      <c r="CF1078" s="1244"/>
      <c r="CG1078" s="1244"/>
      <c r="CH1078" s="1244"/>
      <c r="CI1078" s="1244"/>
      <c r="CJ1078" s="1244"/>
      <c r="CK1078" s="1244"/>
      <c r="CL1078" s="1244"/>
      <c r="CM1078" s="1244"/>
      <c r="CN1078" s="1244"/>
      <c r="CO1078" s="1244"/>
      <c r="CP1078" s="1244"/>
      <c r="CQ1078" s="1244"/>
      <c r="CR1078" s="1244"/>
      <c r="CS1078" s="1244"/>
      <c r="CT1078" s="1244"/>
      <c r="CU1078" s="1244"/>
      <c r="CV1078" s="1244"/>
      <c r="CW1078" s="1244"/>
      <c r="CX1078" s="1244"/>
      <c r="CY1078" s="1244"/>
      <c r="CZ1078" s="1244"/>
      <c r="DA1078" s="1244"/>
      <c r="DB1078" s="1244"/>
      <c r="DC1078" s="1244"/>
      <c r="DD1078" s="1244"/>
      <c r="DE1078" s="1244"/>
      <c r="DF1078" s="1244"/>
      <c r="DG1078" s="1244"/>
      <c r="DH1078" s="1244"/>
      <c r="DI1078" s="1244"/>
      <c r="DJ1078" s="1244"/>
      <c r="DK1078" s="1244"/>
      <c r="DL1078" s="1244"/>
      <c r="DM1078" s="1244"/>
      <c r="DN1078" s="1244"/>
    </row>
    <row r="1079" spans="1:118" s="612" customFormat="1">
      <c r="A1079" s="613"/>
      <c r="B1079" s="1243"/>
      <c r="C1079" s="613"/>
      <c r="P1079" s="1230"/>
      <c r="AJ1079" s="1244"/>
      <c r="AK1079" s="1244"/>
      <c r="AL1079" s="1244"/>
      <c r="AM1079" s="1244"/>
      <c r="AN1079" s="1244"/>
      <c r="AO1079" s="1244"/>
      <c r="AP1079" s="1244"/>
      <c r="AQ1079" s="1244"/>
      <c r="AR1079" s="1244"/>
      <c r="AS1079" s="1244"/>
      <c r="AT1079" s="1244"/>
      <c r="AU1079" s="1244"/>
      <c r="AV1079" s="1244"/>
      <c r="AW1079" s="1244"/>
      <c r="AX1079" s="1244"/>
      <c r="AY1079" s="1244"/>
      <c r="AZ1079" s="1244"/>
      <c r="BA1079" s="1244"/>
      <c r="BB1079" s="1244"/>
      <c r="BC1079" s="1244"/>
      <c r="BD1079" s="1244"/>
      <c r="BE1079" s="1244"/>
      <c r="BF1079" s="1244"/>
      <c r="BG1079" s="1244"/>
      <c r="BH1079" s="1244"/>
      <c r="BI1079" s="1244"/>
      <c r="BJ1079" s="1244"/>
      <c r="BK1079" s="1244"/>
      <c r="BL1079" s="1244"/>
      <c r="BM1079" s="1244"/>
      <c r="BN1079" s="1244"/>
      <c r="BO1079" s="1244"/>
      <c r="BP1079" s="1244"/>
      <c r="BQ1079" s="1244"/>
      <c r="BR1079" s="1244"/>
      <c r="BS1079" s="1244"/>
      <c r="BT1079" s="1244"/>
      <c r="BU1079" s="1244"/>
      <c r="BV1079" s="1244"/>
      <c r="BW1079" s="1244"/>
      <c r="BX1079" s="1244"/>
      <c r="BY1079" s="1244"/>
      <c r="BZ1079" s="1244"/>
      <c r="CA1079" s="1244"/>
      <c r="CB1079" s="1244"/>
      <c r="CC1079" s="1244"/>
      <c r="CD1079" s="1244"/>
      <c r="CE1079" s="1244"/>
      <c r="CF1079" s="1244"/>
      <c r="CG1079" s="1244"/>
      <c r="CH1079" s="1244"/>
      <c r="CI1079" s="1244"/>
      <c r="CJ1079" s="1244"/>
      <c r="CK1079" s="1244"/>
      <c r="CL1079" s="1244"/>
      <c r="CM1079" s="1244"/>
      <c r="CN1079" s="1244"/>
      <c r="CO1079" s="1244"/>
      <c r="CP1079" s="1244"/>
      <c r="CQ1079" s="1244"/>
      <c r="CR1079" s="1244"/>
      <c r="CS1079" s="1244"/>
      <c r="CT1079" s="1244"/>
      <c r="CU1079" s="1244"/>
      <c r="CV1079" s="1244"/>
      <c r="CW1079" s="1244"/>
      <c r="CX1079" s="1244"/>
      <c r="CY1079" s="1244"/>
      <c r="CZ1079" s="1244"/>
      <c r="DA1079" s="1244"/>
      <c r="DB1079" s="1244"/>
      <c r="DC1079" s="1244"/>
      <c r="DD1079" s="1244"/>
      <c r="DE1079" s="1244"/>
      <c r="DF1079" s="1244"/>
      <c r="DG1079" s="1244"/>
      <c r="DH1079" s="1244"/>
      <c r="DI1079" s="1244"/>
      <c r="DJ1079" s="1244"/>
      <c r="DK1079" s="1244"/>
      <c r="DL1079" s="1244"/>
      <c r="DM1079" s="1244"/>
      <c r="DN1079" s="1244"/>
    </row>
    <row r="1080" spans="1:118" s="612" customFormat="1">
      <c r="A1080" s="613"/>
      <c r="B1080" s="1243"/>
      <c r="C1080" s="613"/>
      <c r="P1080" s="1230"/>
      <c r="AJ1080" s="1244"/>
      <c r="AK1080" s="1244"/>
      <c r="AL1080" s="1244"/>
      <c r="AM1080" s="1244"/>
      <c r="AN1080" s="1244"/>
      <c r="AO1080" s="1244"/>
      <c r="AP1080" s="1244"/>
      <c r="AQ1080" s="1244"/>
      <c r="AR1080" s="1244"/>
      <c r="AS1080" s="1244"/>
      <c r="AT1080" s="1244"/>
      <c r="AU1080" s="1244"/>
      <c r="AV1080" s="1244"/>
      <c r="AW1080" s="1244"/>
      <c r="AX1080" s="1244"/>
      <c r="AY1080" s="1244"/>
      <c r="AZ1080" s="1244"/>
      <c r="BA1080" s="1244"/>
      <c r="BB1080" s="1244"/>
      <c r="BC1080" s="1244"/>
      <c r="BD1080" s="1244"/>
      <c r="BE1080" s="1244"/>
      <c r="BF1080" s="1244"/>
      <c r="BG1080" s="1244"/>
      <c r="BH1080" s="1244"/>
      <c r="BI1080" s="1244"/>
      <c r="BJ1080" s="1244"/>
      <c r="BK1080" s="1244"/>
      <c r="BL1080" s="1244"/>
      <c r="BM1080" s="1244"/>
      <c r="BN1080" s="1244"/>
      <c r="BO1080" s="1244"/>
      <c r="BP1080" s="1244"/>
      <c r="BQ1080" s="1244"/>
      <c r="BR1080" s="1244"/>
      <c r="BS1080" s="1244"/>
      <c r="BT1080" s="1244"/>
      <c r="BU1080" s="1244"/>
      <c r="BV1080" s="1244"/>
      <c r="BW1080" s="1244"/>
      <c r="BX1080" s="1244"/>
      <c r="BY1080" s="1244"/>
      <c r="BZ1080" s="1244"/>
      <c r="CA1080" s="1244"/>
      <c r="CB1080" s="1244"/>
      <c r="CC1080" s="1244"/>
      <c r="CD1080" s="1244"/>
      <c r="CE1080" s="1244"/>
      <c r="CF1080" s="1244"/>
      <c r="CG1080" s="1244"/>
      <c r="CH1080" s="1244"/>
      <c r="CI1080" s="1244"/>
      <c r="CJ1080" s="1244"/>
      <c r="CK1080" s="1244"/>
      <c r="CL1080" s="1244"/>
      <c r="CM1080" s="1244"/>
      <c r="CN1080" s="1244"/>
      <c r="CO1080" s="1244"/>
      <c r="CP1080" s="1244"/>
      <c r="CQ1080" s="1244"/>
      <c r="CR1080" s="1244"/>
      <c r="CS1080" s="1244"/>
      <c r="CT1080" s="1244"/>
      <c r="CU1080" s="1244"/>
      <c r="CV1080" s="1244"/>
      <c r="CW1080" s="1244"/>
      <c r="CX1080" s="1244"/>
      <c r="CY1080" s="1244"/>
      <c r="CZ1080" s="1244"/>
      <c r="DA1080" s="1244"/>
      <c r="DB1080" s="1244"/>
      <c r="DC1080" s="1244"/>
      <c r="DD1080" s="1244"/>
      <c r="DE1080" s="1244"/>
      <c r="DF1080" s="1244"/>
      <c r="DG1080" s="1244"/>
      <c r="DH1080" s="1244"/>
      <c r="DI1080" s="1244"/>
      <c r="DJ1080" s="1244"/>
      <c r="DK1080" s="1244"/>
      <c r="DL1080" s="1244"/>
      <c r="DM1080" s="1244"/>
      <c r="DN1080" s="1244"/>
    </row>
    <row r="1081" spans="1:118" s="612" customFormat="1">
      <c r="A1081" s="613"/>
      <c r="B1081" s="1243"/>
      <c r="C1081" s="613"/>
      <c r="P1081" s="1230"/>
      <c r="AJ1081" s="1244"/>
      <c r="AK1081" s="1244"/>
      <c r="AL1081" s="1244"/>
      <c r="AM1081" s="1244"/>
      <c r="AN1081" s="1244"/>
      <c r="AO1081" s="1244"/>
      <c r="AP1081" s="1244"/>
      <c r="AQ1081" s="1244"/>
      <c r="AR1081" s="1244"/>
      <c r="AS1081" s="1244"/>
      <c r="AT1081" s="1244"/>
      <c r="AU1081" s="1244"/>
      <c r="AV1081" s="1244"/>
      <c r="AW1081" s="1244"/>
      <c r="AX1081" s="1244"/>
      <c r="AY1081" s="1244"/>
      <c r="AZ1081" s="1244"/>
      <c r="BA1081" s="1244"/>
      <c r="BB1081" s="1244"/>
      <c r="BC1081" s="1244"/>
      <c r="BD1081" s="1244"/>
      <c r="BE1081" s="1244"/>
      <c r="BF1081" s="1244"/>
      <c r="BG1081" s="1244"/>
      <c r="BH1081" s="1244"/>
      <c r="BI1081" s="1244"/>
      <c r="BJ1081" s="1244"/>
      <c r="BK1081" s="1244"/>
      <c r="BL1081" s="1244"/>
      <c r="BM1081" s="1244"/>
      <c r="BN1081" s="1244"/>
      <c r="BO1081" s="1244"/>
      <c r="BP1081" s="1244"/>
      <c r="BQ1081" s="1244"/>
      <c r="BR1081" s="1244"/>
      <c r="BS1081" s="1244"/>
      <c r="BT1081" s="1244"/>
      <c r="BU1081" s="1244"/>
      <c r="BV1081" s="1244"/>
      <c r="BW1081" s="1244"/>
      <c r="BX1081" s="1244"/>
      <c r="BY1081" s="1244"/>
      <c r="BZ1081" s="1244"/>
      <c r="CA1081" s="1244"/>
      <c r="CB1081" s="1244"/>
      <c r="CC1081" s="1244"/>
      <c r="CD1081" s="1244"/>
      <c r="CE1081" s="1244"/>
      <c r="CF1081" s="1244"/>
      <c r="CG1081" s="1244"/>
      <c r="CH1081" s="1244"/>
      <c r="CI1081" s="1244"/>
      <c r="CJ1081" s="1244"/>
      <c r="CK1081" s="1244"/>
      <c r="CL1081" s="1244"/>
      <c r="CM1081" s="1244"/>
      <c r="CN1081" s="1244"/>
      <c r="CO1081" s="1244"/>
      <c r="CP1081" s="1244"/>
      <c r="CQ1081" s="1244"/>
      <c r="CR1081" s="1244"/>
      <c r="CS1081" s="1244"/>
      <c r="CT1081" s="1244"/>
      <c r="CU1081" s="1244"/>
      <c r="CV1081" s="1244"/>
      <c r="CW1081" s="1244"/>
      <c r="CX1081" s="1244"/>
      <c r="CY1081" s="1244"/>
      <c r="CZ1081" s="1244"/>
      <c r="DA1081" s="1244"/>
      <c r="DB1081" s="1244"/>
      <c r="DC1081" s="1244"/>
      <c r="DD1081" s="1244"/>
      <c r="DE1081" s="1244"/>
      <c r="DF1081" s="1244"/>
      <c r="DG1081" s="1244"/>
      <c r="DH1081" s="1244"/>
      <c r="DI1081" s="1244"/>
      <c r="DJ1081" s="1244"/>
      <c r="DK1081" s="1244"/>
      <c r="DL1081" s="1244"/>
      <c r="DM1081" s="1244"/>
      <c r="DN1081" s="1244"/>
    </row>
    <row r="1082" spans="1:118" s="612" customFormat="1">
      <c r="A1082" s="613"/>
      <c r="B1082" s="1243"/>
      <c r="C1082" s="613"/>
      <c r="P1082" s="1230"/>
      <c r="AJ1082" s="1244"/>
      <c r="AK1082" s="1244"/>
      <c r="AL1082" s="1244"/>
      <c r="AM1082" s="1244"/>
      <c r="AN1082" s="1244"/>
      <c r="AO1082" s="1244"/>
      <c r="AP1082" s="1244"/>
      <c r="AQ1082" s="1244"/>
      <c r="AR1082" s="1244"/>
      <c r="AS1082" s="1244"/>
      <c r="AT1082" s="1244"/>
      <c r="AU1082" s="1244"/>
      <c r="AV1082" s="1244"/>
      <c r="AW1082" s="1244"/>
      <c r="AX1082" s="1244"/>
      <c r="AY1082" s="1244"/>
      <c r="AZ1082" s="1244"/>
      <c r="BA1082" s="1244"/>
      <c r="BB1082" s="1244"/>
      <c r="BC1082" s="1244"/>
      <c r="BD1082" s="1244"/>
      <c r="BE1082" s="1244"/>
      <c r="BF1082" s="1244"/>
      <c r="BG1082" s="1244"/>
      <c r="BH1082" s="1244"/>
      <c r="BI1082" s="1244"/>
      <c r="BJ1082" s="1244"/>
      <c r="BK1082" s="1244"/>
      <c r="BL1082" s="1244"/>
      <c r="BM1082" s="1244"/>
      <c r="BN1082" s="1244"/>
      <c r="BO1082" s="1244"/>
      <c r="BP1082" s="1244"/>
      <c r="BQ1082" s="1244"/>
      <c r="BR1082" s="1244"/>
      <c r="BS1082" s="1244"/>
      <c r="BT1082" s="1244"/>
      <c r="BU1082" s="1244"/>
      <c r="BV1082" s="1244"/>
      <c r="BW1082" s="1244"/>
      <c r="BX1082" s="1244"/>
      <c r="BY1082" s="1244"/>
      <c r="BZ1082" s="1244"/>
      <c r="CA1082" s="1244"/>
      <c r="CB1082" s="1244"/>
      <c r="CC1082" s="1244"/>
      <c r="CD1082" s="1244"/>
      <c r="CE1082" s="1244"/>
      <c r="CF1082" s="1244"/>
      <c r="CG1082" s="1244"/>
      <c r="CH1082" s="1244"/>
      <c r="CI1082" s="1244"/>
      <c r="CJ1082" s="1244"/>
      <c r="CK1082" s="1244"/>
      <c r="CL1082" s="1244"/>
      <c r="CM1082" s="1244"/>
      <c r="CN1082" s="1244"/>
      <c r="CO1082" s="1244"/>
      <c r="CP1082" s="1244"/>
      <c r="CQ1082" s="1244"/>
      <c r="CR1082" s="1244"/>
      <c r="CS1082" s="1244"/>
      <c r="CT1082" s="1244"/>
      <c r="CU1082" s="1244"/>
      <c r="CV1082" s="1244"/>
      <c r="CW1082" s="1244"/>
      <c r="CX1082" s="1244"/>
      <c r="CY1082" s="1244"/>
      <c r="CZ1082" s="1244"/>
      <c r="DA1082" s="1244"/>
      <c r="DB1082" s="1244"/>
      <c r="DC1082" s="1244"/>
      <c r="DD1082" s="1244"/>
      <c r="DE1082" s="1244"/>
      <c r="DF1082" s="1244"/>
      <c r="DG1082" s="1244"/>
      <c r="DH1082" s="1244"/>
      <c r="DI1082" s="1244"/>
      <c r="DJ1082" s="1244"/>
      <c r="DK1082" s="1244"/>
      <c r="DL1082" s="1244"/>
      <c r="DM1082" s="1244"/>
      <c r="DN1082" s="1244"/>
    </row>
    <row r="1083" spans="1:118" s="612" customFormat="1">
      <c r="A1083" s="613"/>
      <c r="B1083" s="1243"/>
      <c r="C1083" s="613"/>
      <c r="P1083" s="1230"/>
      <c r="AJ1083" s="1244"/>
      <c r="AK1083" s="1244"/>
      <c r="AL1083" s="1244"/>
      <c r="AM1083" s="1244"/>
      <c r="AN1083" s="1244"/>
      <c r="AO1083" s="1244"/>
      <c r="AP1083" s="1244"/>
      <c r="AQ1083" s="1244"/>
      <c r="AR1083" s="1244"/>
      <c r="AS1083" s="1244"/>
      <c r="AT1083" s="1244"/>
      <c r="AU1083" s="1244"/>
      <c r="AV1083" s="1244"/>
      <c r="AW1083" s="1244"/>
      <c r="AX1083" s="1244"/>
      <c r="AY1083" s="1244"/>
      <c r="AZ1083" s="1244"/>
      <c r="BA1083" s="1244"/>
      <c r="BB1083" s="1244"/>
      <c r="BC1083" s="1244"/>
      <c r="BD1083" s="1244"/>
      <c r="BE1083" s="1244"/>
      <c r="BF1083" s="1244"/>
      <c r="BG1083" s="1244"/>
      <c r="BH1083" s="1244"/>
      <c r="BI1083" s="1244"/>
      <c r="BJ1083" s="1244"/>
      <c r="BK1083" s="1244"/>
      <c r="BL1083" s="1244"/>
      <c r="BM1083" s="1244"/>
      <c r="BN1083" s="1244"/>
      <c r="BO1083" s="1244"/>
      <c r="BP1083" s="1244"/>
      <c r="BQ1083" s="1244"/>
      <c r="BR1083" s="1244"/>
      <c r="BS1083" s="1244"/>
      <c r="BT1083" s="1244"/>
      <c r="BU1083" s="1244"/>
      <c r="BV1083" s="1244"/>
      <c r="BW1083" s="1244"/>
      <c r="BX1083" s="1244"/>
      <c r="BY1083" s="1244"/>
      <c r="BZ1083" s="1244"/>
      <c r="CA1083" s="1244"/>
      <c r="CB1083" s="1244"/>
      <c r="CC1083" s="1244"/>
      <c r="CD1083" s="1244"/>
      <c r="CE1083" s="1244"/>
      <c r="CF1083" s="1244"/>
      <c r="CG1083" s="1244"/>
      <c r="CH1083" s="1244"/>
      <c r="CI1083" s="1244"/>
      <c r="CJ1083" s="1244"/>
      <c r="CK1083" s="1244"/>
      <c r="CL1083" s="1244"/>
      <c r="CM1083" s="1244"/>
      <c r="CN1083" s="1244"/>
      <c r="CO1083" s="1244"/>
      <c r="CP1083" s="1244"/>
      <c r="CQ1083" s="1244"/>
      <c r="CR1083" s="1244"/>
      <c r="CS1083" s="1244"/>
      <c r="CT1083" s="1244"/>
      <c r="CU1083" s="1244"/>
      <c r="CV1083" s="1244"/>
      <c r="CW1083" s="1244"/>
      <c r="CX1083" s="1244"/>
      <c r="CY1083" s="1244"/>
      <c r="CZ1083" s="1244"/>
      <c r="DA1083" s="1244"/>
      <c r="DB1083" s="1244"/>
      <c r="DC1083" s="1244"/>
      <c r="DD1083" s="1244"/>
      <c r="DE1083" s="1244"/>
      <c r="DF1083" s="1244"/>
      <c r="DG1083" s="1244"/>
      <c r="DH1083" s="1244"/>
      <c r="DI1083" s="1244"/>
      <c r="DJ1083" s="1244"/>
      <c r="DK1083" s="1244"/>
      <c r="DL1083" s="1244"/>
      <c r="DM1083" s="1244"/>
      <c r="DN1083" s="1244"/>
    </row>
    <row r="1084" spans="1:118" s="612" customFormat="1">
      <c r="A1084" s="613"/>
      <c r="B1084" s="1243"/>
      <c r="C1084" s="613"/>
      <c r="P1084" s="1230"/>
      <c r="AJ1084" s="1244"/>
      <c r="AK1084" s="1244"/>
      <c r="AL1084" s="1244"/>
      <c r="AM1084" s="1244"/>
      <c r="AN1084" s="1244"/>
      <c r="AO1084" s="1244"/>
      <c r="AP1084" s="1244"/>
      <c r="AQ1084" s="1244"/>
      <c r="AR1084" s="1244"/>
      <c r="AS1084" s="1244"/>
      <c r="AT1084" s="1244"/>
      <c r="AU1084" s="1244"/>
      <c r="AV1084" s="1244"/>
      <c r="AW1084" s="1244"/>
      <c r="AX1084" s="1244"/>
      <c r="AY1084" s="1244"/>
      <c r="AZ1084" s="1244"/>
      <c r="BA1084" s="1244"/>
      <c r="BB1084" s="1244"/>
      <c r="BC1084" s="1244"/>
      <c r="BD1084" s="1244"/>
      <c r="BE1084" s="1244"/>
      <c r="BF1084" s="1244"/>
      <c r="BG1084" s="1244"/>
      <c r="BH1084" s="1244"/>
      <c r="BI1084" s="1244"/>
      <c r="BJ1084" s="1244"/>
      <c r="BK1084" s="1244"/>
      <c r="BL1084" s="1244"/>
      <c r="BM1084" s="1244"/>
      <c r="BN1084" s="1244"/>
      <c r="BO1084" s="1244"/>
      <c r="BP1084" s="1244"/>
      <c r="BQ1084" s="1244"/>
      <c r="BR1084" s="1244"/>
      <c r="BS1084" s="1244"/>
      <c r="BT1084" s="1244"/>
      <c r="BU1084" s="1244"/>
      <c r="BV1084" s="1244"/>
      <c r="BW1084" s="1244"/>
      <c r="BX1084" s="1244"/>
      <c r="BY1084" s="1244"/>
      <c r="BZ1084" s="1244"/>
      <c r="CA1084" s="1244"/>
      <c r="CB1084" s="1244"/>
      <c r="CC1084" s="1244"/>
      <c r="CD1084" s="1244"/>
      <c r="CE1084" s="1244"/>
      <c r="CF1084" s="1244"/>
      <c r="CG1084" s="1244"/>
      <c r="CH1084" s="1244"/>
      <c r="CI1084" s="1244"/>
      <c r="CJ1084" s="1244"/>
      <c r="CK1084" s="1244"/>
      <c r="CL1084" s="1244"/>
      <c r="CM1084" s="1244"/>
      <c r="CN1084" s="1244"/>
      <c r="CO1084" s="1244"/>
      <c r="CP1084" s="1244"/>
      <c r="CQ1084" s="1244"/>
      <c r="CR1084" s="1244"/>
      <c r="CS1084" s="1244"/>
      <c r="CT1084" s="1244"/>
      <c r="CU1084" s="1244"/>
      <c r="CV1084" s="1244"/>
      <c r="CW1084" s="1244"/>
      <c r="CX1084" s="1244"/>
      <c r="CY1084" s="1244"/>
      <c r="CZ1084" s="1244"/>
      <c r="DA1084" s="1244"/>
      <c r="DB1084" s="1244"/>
      <c r="DC1084" s="1244"/>
      <c r="DD1084" s="1244"/>
      <c r="DE1084" s="1244"/>
      <c r="DF1084" s="1244"/>
      <c r="DG1084" s="1244"/>
      <c r="DH1084" s="1244"/>
      <c r="DI1084" s="1244"/>
      <c r="DJ1084" s="1244"/>
      <c r="DK1084" s="1244"/>
      <c r="DL1084" s="1244"/>
      <c r="DM1084" s="1244"/>
      <c r="DN1084" s="1244"/>
    </row>
    <row r="1085" spans="1:118" s="612" customFormat="1">
      <c r="A1085" s="613"/>
      <c r="B1085" s="1243"/>
      <c r="C1085" s="613"/>
      <c r="P1085" s="1230"/>
      <c r="AJ1085" s="1244"/>
      <c r="AK1085" s="1244"/>
      <c r="AL1085" s="1244"/>
      <c r="AM1085" s="1244"/>
      <c r="AN1085" s="1244"/>
      <c r="AO1085" s="1244"/>
      <c r="AP1085" s="1244"/>
      <c r="AQ1085" s="1244"/>
      <c r="AR1085" s="1244"/>
      <c r="AS1085" s="1244"/>
      <c r="AT1085" s="1244"/>
      <c r="AU1085" s="1244"/>
      <c r="AV1085" s="1244"/>
      <c r="AW1085" s="1244"/>
      <c r="AX1085" s="1244"/>
      <c r="AY1085" s="1244"/>
      <c r="AZ1085" s="1244"/>
      <c r="BA1085" s="1244"/>
      <c r="BB1085" s="1244"/>
      <c r="BC1085" s="1244"/>
      <c r="BD1085" s="1244"/>
      <c r="BE1085" s="1244"/>
      <c r="BF1085" s="1244"/>
      <c r="BG1085" s="1244"/>
      <c r="BH1085" s="1244"/>
      <c r="BI1085" s="1244"/>
      <c r="BJ1085" s="1244"/>
      <c r="BK1085" s="1244"/>
      <c r="BL1085" s="1244"/>
      <c r="BM1085" s="1244"/>
      <c r="BN1085" s="1244"/>
      <c r="BO1085" s="1244"/>
      <c r="BP1085" s="1244"/>
      <c r="BQ1085" s="1244"/>
      <c r="BR1085" s="1244"/>
      <c r="BS1085" s="1244"/>
      <c r="BT1085" s="1244"/>
      <c r="BU1085" s="1244"/>
      <c r="BV1085" s="1244"/>
      <c r="BW1085" s="1244"/>
      <c r="BX1085" s="1244"/>
      <c r="BY1085" s="1244"/>
      <c r="BZ1085" s="1244"/>
      <c r="CA1085" s="1244"/>
      <c r="CB1085" s="1244"/>
      <c r="CC1085" s="1244"/>
      <c r="CD1085" s="1244"/>
      <c r="CE1085" s="1244"/>
      <c r="CF1085" s="1244"/>
      <c r="CG1085" s="1244"/>
      <c r="CH1085" s="1244"/>
      <c r="CI1085" s="1244"/>
      <c r="CJ1085" s="1244"/>
      <c r="CK1085" s="1244"/>
      <c r="CL1085" s="1244"/>
      <c r="CM1085" s="1244"/>
      <c r="CN1085" s="1244"/>
      <c r="CO1085" s="1244"/>
      <c r="CP1085" s="1244"/>
      <c r="CQ1085" s="1244"/>
      <c r="CR1085" s="1244"/>
      <c r="CS1085" s="1244"/>
      <c r="CT1085" s="1244"/>
      <c r="CU1085" s="1244"/>
      <c r="CV1085" s="1244"/>
      <c r="CW1085" s="1244"/>
      <c r="CX1085" s="1244"/>
      <c r="CY1085" s="1244"/>
      <c r="CZ1085" s="1244"/>
      <c r="DA1085" s="1244"/>
      <c r="DB1085" s="1244"/>
      <c r="DC1085" s="1244"/>
      <c r="DD1085" s="1244"/>
      <c r="DE1085" s="1244"/>
      <c r="DF1085" s="1244"/>
      <c r="DG1085" s="1244"/>
      <c r="DH1085" s="1244"/>
      <c r="DI1085" s="1244"/>
      <c r="DJ1085" s="1244"/>
      <c r="DK1085" s="1244"/>
      <c r="DL1085" s="1244"/>
      <c r="DM1085" s="1244"/>
      <c r="DN1085" s="1244"/>
    </row>
    <row r="1086" spans="1:118" s="612" customFormat="1">
      <c r="A1086" s="613"/>
      <c r="B1086" s="1243"/>
      <c r="C1086" s="613"/>
      <c r="P1086" s="1230"/>
      <c r="AJ1086" s="1244"/>
      <c r="AK1086" s="1244"/>
      <c r="AL1086" s="1244"/>
      <c r="AM1086" s="1244"/>
      <c r="AN1086" s="1244"/>
      <c r="AO1086" s="1244"/>
      <c r="AP1086" s="1244"/>
      <c r="AQ1086" s="1244"/>
      <c r="AR1086" s="1244"/>
      <c r="AS1086" s="1244"/>
      <c r="AT1086" s="1244"/>
      <c r="AU1086" s="1244"/>
      <c r="AV1086" s="1244"/>
      <c r="AW1086" s="1244"/>
      <c r="AX1086" s="1244"/>
      <c r="AY1086" s="1244"/>
      <c r="AZ1086" s="1244"/>
      <c r="BA1086" s="1244"/>
      <c r="BB1086" s="1244"/>
      <c r="BC1086" s="1244"/>
      <c r="BD1086" s="1244"/>
      <c r="BE1086" s="1244"/>
      <c r="BF1086" s="1244"/>
      <c r="BG1086" s="1244"/>
      <c r="BH1086" s="1244"/>
      <c r="BI1086" s="1244"/>
      <c r="BJ1086" s="1244"/>
      <c r="BK1086" s="1244"/>
      <c r="BL1086" s="1244"/>
      <c r="BM1086" s="1244"/>
      <c r="BN1086" s="1244"/>
      <c r="BO1086" s="1244"/>
      <c r="BP1086" s="1244"/>
      <c r="BQ1086" s="1244"/>
      <c r="BR1086" s="1244"/>
      <c r="BS1086" s="1244"/>
      <c r="BT1086" s="1244"/>
      <c r="BU1086" s="1244"/>
      <c r="BV1086" s="1244"/>
      <c r="BW1086" s="1244"/>
      <c r="BX1086" s="1244"/>
      <c r="BY1086" s="1244"/>
      <c r="BZ1086" s="1244"/>
      <c r="CA1086" s="1244"/>
      <c r="CB1086" s="1244"/>
      <c r="CC1086" s="1244"/>
      <c r="CD1086" s="1244"/>
      <c r="CE1086" s="1244"/>
      <c r="CF1086" s="1244"/>
      <c r="CG1086" s="1244"/>
      <c r="CH1086" s="1244"/>
      <c r="CI1086" s="1244"/>
      <c r="CJ1086" s="1244"/>
      <c r="CK1086" s="1244"/>
      <c r="CL1086" s="1244"/>
      <c r="CM1086" s="1244"/>
      <c r="CN1086" s="1244"/>
      <c r="CO1086" s="1244"/>
      <c r="CP1086" s="1244"/>
      <c r="CQ1086" s="1244"/>
      <c r="CR1086" s="1244"/>
      <c r="CS1086" s="1244"/>
      <c r="CT1086" s="1244"/>
      <c r="CU1086" s="1244"/>
      <c r="CV1086" s="1244"/>
      <c r="CW1086" s="1244"/>
      <c r="CX1086" s="1244"/>
      <c r="CY1086" s="1244"/>
      <c r="CZ1086" s="1244"/>
      <c r="DA1086" s="1244"/>
      <c r="DB1086" s="1244"/>
      <c r="DC1086" s="1244"/>
      <c r="DD1086" s="1244"/>
      <c r="DE1086" s="1244"/>
      <c r="DF1086" s="1244"/>
      <c r="DG1086" s="1244"/>
      <c r="DH1086" s="1244"/>
      <c r="DI1086" s="1244"/>
      <c r="DJ1086" s="1244"/>
      <c r="DK1086" s="1244"/>
      <c r="DL1086" s="1244"/>
      <c r="DM1086" s="1244"/>
      <c r="DN1086" s="1244"/>
    </row>
    <row r="1087" spans="1:118" s="612" customFormat="1">
      <c r="A1087" s="613"/>
      <c r="B1087" s="1243"/>
      <c r="C1087" s="613"/>
      <c r="P1087" s="1230"/>
      <c r="AJ1087" s="1244"/>
      <c r="AK1087" s="1244"/>
      <c r="AL1087" s="1244"/>
      <c r="AM1087" s="1244"/>
      <c r="AN1087" s="1244"/>
      <c r="AO1087" s="1244"/>
      <c r="AP1087" s="1244"/>
      <c r="AQ1087" s="1244"/>
      <c r="AR1087" s="1244"/>
      <c r="AS1087" s="1244"/>
      <c r="AT1087" s="1244"/>
      <c r="AU1087" s="1244"/>
      <c r="AV1087" s="1244"/>
      <c r="AW1087" s="1244"/>
      <c r="AX1087" s="1244"/>
      <c r="AY1087" s="1244"/>
      <c r="AZ1087" s="1244"/>
      <c r="BA1087" s="1244"/>
      <c r="BB1087" s="1244"/>
      <c r="BC1087" s="1244"/>
      <c r="BD1087" s="1244"/>
      <c r="BE1087" s="1244"/>
      <c r="BF1087" s="1244"/>
      <c r="BG1087" s="1244"/>
      <c r="BH1087" s="1244"/>
      <c r="BI1087" s="1244"/>
      <c r="BJ1087" s="1244"/>
      <c r="BK1087" s="1244"/>
      <c r="BL1087" s="1244"/>
      <c r="BM1087" s="1244"/>
      <c r="BN1087" s="1244"/>
      <c r="BO1087" s="1244"/>
      <c r="BP1087" s="1244"/>
      <c r="BQ1087" s="1244"/>
      <c r="BR1087" s="1244"/>
      <c r="BS1087" s="1244"/>
      <c r="BT1087" s="1244"/>
      <c r="BU1087" s="1244"/>
      <c r="BV1087" s="1244"/>
      <c r="BW1087" s="1244"/>
      <c r="BX1087" s="1244"/>
      <c r="BY1087" s="1244"/>
      <c r="BZ1087" s="1244"/>
      <c r="CA1087" s="1244"/>
      <c r="CB1087" s="1244"/>
      <c r="CC1087" s="1244"/>
      <c r="CD1087" s="1244"/>
      <c r="CE1087" s="1244"/>
      <c r="CF1087" s="1244"/>
      <c r="CG1087" s="1244"/>
      <c r="CH1087" s="1244"/>
      <c r="CI1087" s="1244"/>
      <c r="CJ1087" s="1244"/>
      <c r="CK1087" s="1244"/>
      <c r="CL1087" s="1244"/>
      <c r="CM1087" s="1244"/>
      <c r="CN1087" s="1244"/>
      <c r="CO1087" s="1244"/>
      <c r="CP1087" s="1244"/>
      <c r="CQ1087" s="1244"/>
      <c r="CR1087" s="1244"/>
      <c r="CS1087" s="1244"/>
      <c r="CT1087" s="1244"/>
      <c r="CU1087" s="1244"/>
      <c r="CV1087" s="1244"/>
      <c r="CW1087" s="1244"/>
      <c r="CX1087" s="1244"/>
      <c r="CY1087" s="1244"/>
      <c r="CZ1087" s="1244"/>
      <c r="DA1087" s="1244"/>
      <c r="DB1087" s="1244"/>
      <c r="DC1087" s="1244"/>
      <c r="DD1087" s="1244"/>
      <c r="DE1087" s="1244"/>
      <c r="DF1087" s="1244"/>
      <c r="DG1087" s="1244"/>
      <c r="DH1087" s="1244"/>
      <c r="DI1087" s="1244"/>
      <c r="DJ1087" s="1244"/>
      <c r="DK1087" s="1244"/>
      <c r="DL1087" s="1244"/>
      <c r="DM1087" s="1244"/>
      <c r="DN1087" s="1244"/>
    </row>
    <row r="1088" spans="1:118" s="612" customFormat="1">
      <c r="A1088" s="613"/>
      <c r="B1088" s="1243"/>
      <c r="C1088" s="613"/>
      <c r="P1088" s="1230"/>
      <c r="AJ1088" s="1244"/>
      <c r="AK1088" s="1244"/>
      <c r="AL1088" s="1244"/>
      <c r="AM1088" s="1244"/>
      <c r="AN1088" s="1244"/>
      <c r="AO1088" s="1244"/>
      <c r="AP1088" s="1244"/>
      <c r="AQ1088" s="1244"/>
      <c r="AR1088" s="1244"/>
      <c r="AS1088" s="1244"/>
      <c r="AT1088" s="1244"/>
      <c r="AU1088" s="1244"/>
      <c r="AV1088" s="1244"/>
      <c r="AW1088" s="1244"/>
      <c r="AX1088" s="1244"/>
      <c r="AY1088" s="1244"/>
      <c r="AZ1088" s="1244"/>
      <c r="BA1088" s="1244"/>
      <c r="BB1088" s="1244"/>
      <c r="BC1088" s="1244"/>
      <c r="BD1088" s="1244"/>
      <c r="BE1088" s="1244"/>
      <c r="BF1088" s="1244"/>
      <c r="BG1088" s="1244"/>
      <c r="BH1088" s="1244"/>
      <c r="BI1088" s="1244"/>
      <c r="BJ1088" s="1244"/>
      <c r="BK1088" s="1244"/>
      <c r="BL1088" s="1244"/>
      <c r="BM1088" s="1244"/>
      <c r="BN1088" s="1244"/>
      <c r="BO1088" s="1244"/>
      <c r="BP1088" s="1244"/>
      <c r="BQ1088" s="1244"/>
      <c r="BR1088" s="1244"/>
      <c r="BS1088" s="1244"/>
      <c r="BT1088" s="1244"/>
      <c r="BU1088" s="1244"/>
      <c r="BV1088" s="1244"/>
      <c r="BW1088" s="1244"/>
      <c r="BX1088" s="1244"/>
      <c r="BY1088" s="1244"/>
      <c r="BZ1088" s="1244"/>
      <c r="CA1088" s="1244"/>
      <c r="CB1088" s="1244"/>
      <c r="CC1088" s="1244"/>
      <c r="CD1088" s="1244"/>
      <c r="CE1088" s="1244"/>
      <c r="CF1088" s="1244"/>
      <c r="CG1088" s="1244"/>
      <c r="CH1088" s="1244"/>
      <c r="CI1088" s="1244"/>
      <c r="CJ1088" s="1244"/>
      <c r="CK1088" s="1244"/>
      <c r="CL1088" s="1244"/>
      <c r="CM1088" s="1244"/>
      <c r="CN1088" s="1244"/>
      <c r="CO1088" s="1244"/>
      <c r="CP1088" s="1244"/>
      <c r="CQ1088" s="1244"/>
      <c r="CR1088" s="1244"/>
      <c r="CS1088" s="1244"/>
      <c r="CT1088" s="1244"/>
      <c r="CU1088" s="1244"/>
      <c r="CV1088" s="1244"/>
      <c r="CW1088" s="1244"/>
      <c r="CX1088" s="1244"/>
      <c r="CY1088" s="1244"/>
      <c r="CZ1088" s="1244"/>
      <c r="DA1088" s="1244"/>
      <c r="DB1088" s="1244"/>
      <c r="DC1088" s="1244"/>
      <c r="DD1088" s="1244"/>
      <c r="DE1088" s="1244"/>
      <c r="DF1088" s="1244"/>
      <c r="DG1088" s="1244"/>
      <c r="DH1088" s="1244"/>
      <c r="DI1088" s="1244"/>
      <c r="DJ1088" s="1244"/>
      <c r="DK1088" s="1244"/>
      <c r="DL1088" s="1244"/>
      <c r="DM1088" s="1244"/>
      <c r="DN1088" s="1244"/>
    </row>
    <row r="1089" spans="1:118" s="612" customFormat="1">
      <c r="A1089" s="613"/>
      <c r="B1089" s="1243"/>
      <c r="C1089" s="613"/>
      <c r="P1089" s="1230"/>
      <c r="AJ1089" s="1244"/>
      <c r="AK1089" s="1244"/>
      <c r="AL1089" s="1244"/>
      <c r="AM1089" s="1244"/>
      <c r="AN1089" s="1244"/>
      <c r="AO1089" s="1244"/>
      <c r="AP1089" s="1244"/>
      <c r="AQ1089" s="1244"/>
      <c r="AR1089" s="1244"/>
      <c r="AS1089" s="1244"/>
      <c r="AT1089" s="1244"/>
      <c r="AU1089" s="1244"/>
      <c r="AV1089" s="1244"/>
      <c r="AW1089" s="1244"/>
      <c r="AX1089" s="1244"/>
      <c r="AY1089" s="1244"/>
      <c r="AZ1089" s="1244"/>
      <c r="BA1089" s="1244"/>
      <c r="BB1089" s="1244"/>
      <c r="BC1089" s="1244"/>
      <c r="BD1089" s="1244"/>
      <c r="BE1089" s="1244"/>
      <c r="BF1089" s="1244"/>
      <c r="BG1089" s="1244"/>
      <c r="BH1089" s="1244"/>
      <c r="BI1089" s="1244"/>
      <c r="BJ1089" s="1244"/>
      <c r="BK1089" s="1244"/>
      <c r="BL1089" s="1244"/>
      <c r="BM1089" s="1244"/>
      <c r="BN1089" s="1244"/>
      <c r="BO1089" s="1244"/>
      <c r="BP1089" s="1244"/>
      <c r="BQ1089" s="1244"/>
      <c r="BR1089" s="1244"/>
      <c r="BS1089" s="1244"/>
      <c r="BT1089" s="1244"/>
      <c r="BU1089" s="1244"/>
      <c r="BV1089" s="1244"/>
      <c r="BW1089" s="1244"/>
      <c r="BX1089" s="1244"/>
      <c r="BY1089" s="1244"/>
      <c r="BZ1089" s="1244"/>
      <c r="CA1089" s="1244"/>
      <c r="CB1089" s="1244"/>
      <c r="CC1089" s="1244"/>
      <c r="CD1089" s="1244"/>
      <c r="CE1089" s="1244"/>
      <c r="CF1089" s="1244"/>
      <c r="CG1089" s="1244"/>
      <c r="CH1089" s="1244"/>
      <c r="CI1089" s="1244"/>
      <c r="CJ1089" s="1244"/>
      <c r="CK1089" s="1244"/>
      <c r="CL1089" s="1244"/>
      <c r="CM1089" s="1244"/>
      <c r="CN1089" s="1244"/>
      <c r="CO1089" s="1244"/>
      <c r="CP1089" s="1244"/>
      <c r="CQ1089" s="1244"/>
      <c r="CR1089" s="1244"/>
      <c r="CS1089" s="1244"/>
      <c r="CT1089" s="1244"/>
      <c r="CU1089" s="1244"/>
      <c r="CV1089" s="1244"/>
      <c r="CW1089" s="1244"/>
      <c r="CX1089" s="1244"/>
      <c r="CY1089" s="1244"/>
      <c r="CZ1089" s="1244"/>
      <c r="DA1089" s="1244"/>
      <c r="DB1089" s="1244"/>
      <c r="DC1089" s="1244"/>
      <c r="DD1089" s="1244"/>
      <c r="DE1089" s="1244"/>
      <c r="DF1089" s="1244"/>
      <c r="DG1089" s="1244"/>
      <c r="DH1089" s="1244"/>
      <c r="DI1089" s="1244"/>
      <c r="DJ1089" s="1244"/>
      <c r="DK1089" s="1244"/>
      <c r="DL1089" s="1244"/>
      <c r="DM1089" s="1244"/>
      <c r="DN1089" s="1244"/>
    </row>
    <row r="1090" spans="1:118" s="612" customFormat="1">
      <c r="A1090" s="613"/>
      <c r="B1090" s="1243"/>
      <c r="C1090" s="613"/>
      <c r="P1090" s="1230"/>
      <c r="AJ1090" s="1244"/>
      <c r="AK1090" s="1244"/>
      <c r="AL1090" s="1244"/>
      <c r="AM1090" s="1244"/>
      <c r="AN1090" s="1244"/>
      <c r="AO1090" s="1244"/>
      <c r="AP1090" s="1244"/>
      <c r="AQ1090" s="1244"/>
      <c r="AR1090" s="1244"/>
      <c r="AS1090" s="1244"/>
      <c r="AT1090" s="1244"/>
      <c r="AU1090" s="1244"/>
      <c r="AV1090" s="1244"/>
      <c r="AW1090" s="1244"/>
      <c r="AX1090" s="1244"/>
      <c r="AY1090" s="1244"/>
      <c r="AZ1090" s="1244"/>
      <c r="BA1090" s="1244"/>
      <c r="BB1090" s="1244"/>
      <c r="BC1090" s="1244"/>
      <c r="BD1090" s="1244"/>
      <c r="BE1090" s="1244"/>
      <c r="BF1090" s="1244"/>
      <c r="BG1090" s="1244"/>
      <c r="BH1090" s="1244"/>
      <c r="BI1090" s="1244"/>
      <c r="BJ1090" s="1244"/>
      <c r="BK1090" s="1244"/>
      <c r="BL1090" s="1244"/>
      <c r="BM1090" s="1244"/>
      <c r="BN1090" s="1244"/>
      <c r="BO1090" s="1244"/>
      <c r="BP1090" s="1244"/>
      <c r="BQ1090" s="1244"/>
      <c r="BR1090" s="1244"/>
      <c r="BS1090" s="1244"/>
      <c r="BT1090" s="1244"/>
      <c r="BU1090" s="1244"/>
      <c r="BV1090" s="1244"/>
      <c r="BW1090" s="1244"/>
      <c r="BX1090" s="1244"/>
      <c r="BY1090" s="1244"/>
      <c r="BZ1090" s="1244"/>
      <c r="CA1090" s="1244"/>
      <c r="CB1090" s="1244"/>
      <c r="CC1090" s="1244"/>
      <c r="CD1090" s="1244"/>
      <c r="CE1090" s="1244"/>
      <c r="CF1090" s="1244"/>
      <c r="CG1090" s="1244"/>
      <c r="CH1090" s="1244"/>
      <c r="CI1090" s="1244"/>
      <c r="CJ1090" s="1244"/>
      <c r="CK1090" s="1244"/>
      <c r="CL1090" s="1244"/>
      <c r="CM1090" s="1244"/>
      <c r="CN1090" s="1244"/>
      <c r="CO1090" s="1244"/>
      <c r="CP1090" s="1244"/>
      <c r="CQ1090" s="1244"/>
      <c r="CR1090" s="1244"/>
      <c r="CS1090" s="1244"/>
      <c r="CT1090" s="1244"/>
      <c r="CU1090" s="1244"/>
      <c r="CV1090" s="1244"/>
      <c r="CW1090" s="1244"/>
      <c r="CX1090" s="1244"/>
      <c r="CY1090" s="1244"/>
      <c r="CZ1090" s="1244"/>
      <c r="DA1090" s="1244"/>
      <c r="DB1090" s="1244"/>
      <c r="DC1090" s="1244"/>
      <c r="DD1090" s="1244"/>
      <c r="DE1090" s="1244"/>
      <c r="DF1090" s="1244"/>
      <c r="DG1090" s="1244"/>
      <c r="DH1090" s="1244"/>
      <c r="DI1090" s="1244"/>
      <c r="DJ1090" s="1244"/>
      <c r="DK1090" s="1244"/>
      <c r="DL1090" s="1244"/>
      <c r="DM1090" s="1244"/>
      <c r="DN1090" s="1244"/>
    </row>
    <row r="1091" spans="1:118" s="612" customFormat="1">
      <c r="A1091" s="613"/>
      <c r="B1091" s="1243"/>
      <c r="C1091" s="613"/>
      <c r="P1091" s="1230"/>
      <c r="AJ1091" s="1244"/>
      <c r="AK1091" s="1244"/>
      <c r="AL1091" s="1244"/>
      <c r="AM1091" s="1244"/>
      <c r="AN1091" s="1244"/>
      <c r="AO1091" s="1244"/>
      <c r="AP1091" s="1244"/>
      <c r="AQ1091" s="1244"/>
      <c r="AR1091" s="1244"/>
      <c r="AS1091" s="1244"/>
      <c r="AT1091" s="1244"/>
      <c r="AU1091" s="1244"/>
      <c r="AV1091" s="1244"/>
      <c r="AW1091" s="1244"/>
      <c r="AX1091" s="1244"/>
      <c r="AY1091" s="1244"/>
      <c r="AZ1091" s="1244"/>
      <c r="BA1091" s="1244"/>
      <c r="BB1091" s="1244"/>
      <c r="BC1091" s="1244"/>
      <c r="BD1091" s="1244"/>
      <c r="BE1091" s="1244"/>
      <c r="BF1091" s="1244"/>
      <c r="BG1091" s="1244"/>
      <c r="BH1091" s="1244"/>
      <c r="BI1091" s="1244"/>
      <c r="BJ1091" s="1244"/>
      <c r="BK1091" s="1244"/>
      <c r="BL1091" s="1244"/>
      <c r="BM1091" s="1244"/>
      <c r="BN1091" s="1244"/>
      <c r="BO1091" s="1244"/>
      <c r="BP1091" s="1244"/>
      <c r="BQ1091" s="1244"/>
      <c r="BR1091" s="1244"/>
      <c r="BS1091" s="1244"/>
      <c r="BT1091" s="1244"/>
      <c r="BU1091" s="1244"/>
      <c r="BV1091" s="1244"/>
      <c r="BW1091" s="1244"/>
      <c r="BX1091" s="1244"/>
      <c r="BY1091" s="1244"/>
      <c r="BZ1091" s="1244"/>
      <c r="CA1091" s="1244"/>
      <c r="CB1091" s="1244"/>
      <c r="CC1091" s="1244"/>
      <c r="CD1091" s="1244"/>
      <c r="CE1091" s="1244"/>
      <c r="CF1091" s="1244"/>
      <c r="CG1091" s="1244"/>
      <c r="CH1091" s="1244"/>
      <c r="CI1091" s="1244"/>
      <c r="CJ1091" s="1244"/>
      <c r="CK1091" s="1244"/>
      <c r="CL1091" s="1244"/>
      <c r="CM1091" s="1244"/>
      <c r="CN1091" s="1244"/>
      <c r="CO1091" s="1244"/>
      <c r="CP1091" s="1244"/>
      <c r="CQ1091" s="1244"/>
      <c r="CR1091" s="1244"/>
      <c r="CS1091" s="1244"/>
      <c r="CT1091" s="1244"/>
      <c r="CU1091" s="1244"/>
      <c r="CV1091" s="1244"/>
      <c r="CW1091" s="1244"/>
      <c r="CX1091" s="1244"/>
      <c r="CY1091" s="1244"/>
      <c r="CZ1091" s="1244"/>
      <c r="DA1091" s="1244"/>
      <c r="DB1091" s="1244"/>
      <c r="DC1091" s="1244"/>
      <c r="DD1091" s="1244"/>
      <c r="DE1091" s="1244"/>
      <c r="DF1091" s="1244"/>
      <c r="DG1091" s="1244"/>
      <c r="DH1091" s="1244"/>
      <c r="DI1091" s="1244"/>
      <c r="DJ1091" s="1244"/>
      <c r="DK1091" s="1244"/>
      <c r="DL1091" s="1244"/>
      <c r="DM1091" s="1244"/>
      <c r="DN1091" s="1244"/>
    </row>
    <row r="1092" spans="1:118" s="612" customFormat="1">
      <c r="A1092" s="613"/>
      <c r="B1092" s="1243"/>
      <c r="C1092" s="613"/>
      <c r="P1092" s="1230"/>
      <c r="AJ1092" s="1244"/>
      <c r="AK1092" s="1244"/>
      <c r="AL1092" s="1244"/>
      <c r="AM1092" s="1244"/>
      <c r="AN1092" s="1244"/>
      <c r="AO1092" s="1244"/>
      <c r="AP1092" s="1244"/>
      <c r="AQ1092" s="1244"/>
      <c r="AR1092" s="1244"/>
      <c r="AS1092" s="1244"/>
      <c r="AT1092" s="1244"/>
      <c r="AU1092" s="1244"/>
      <c r="AV1092" s="1244"/>
      <c r="AW1092" s="1244"/>
      <c r="AX1092" s="1244"/>
      <c r="AY1092" s="1244"/>
      <c r="AZ1092" s="1244"/>
      <c r="BA1092" s="1244"/>
      <c r="BB1092" s="1244"/>
      <c r="BC1092" s="1244"/>
      <c r="BD1092" s="1244"/>
      <c r="BE1092" s="1244"/>
      <c r="BF1092" s="1244"/>
      <c r="BG1092" s="1244"/>
      <c r="BH1092" s="1244"/>
      <c r="BI1092" s="1244"/>
      <c r="BJ1092" s="1244"/>
      <c r="BK1092" s="1244"/>
      <c r="BL1092" s="1244"/>
      <c r="BM1092" s="1244"/>
      <c r="BN1092" s="1244"/>
      <c r="BO1092" s="1244"/>
      <c r="BP1092" s="1244"/>
      <c r="BQ1092" s="1244"/>
      <c r="BR1092" s="1244"/>
      <c r="BS1092" s="1244"/>
      <c r="BT1092" s="1244"/>
      <c r="BU1092" s="1244"/>
      <c r="BV1092" s="1244"/>
      <c r="BW1092" s="1244"/>
      <c r="BX1092" s="1244"/>
      <c r="BY1092" s="1244"/>
      <c r="BZ1092" s="1244"/>
      <c r="CA1092" s="1244"/>
      <c r="CB1092" s="1244"/>
      <c r="CC1092" s="1244"/>
      <c r="CD1092" s="1244"/>
      <c r="CE1092" s="1244"/>
      <c r="CF1092" s="1244"/>
      <c r="CG1092" s="1244"/>
      <c r="CH1092" s="1244"/>
      <c r="CI1092" s="1244"/>
      <c r="CJ1092" s="1244"/>
      <c r="CK1092" s="1244"/>
      <c r="CL1092" s="1244"/>
      <c r="CM1092" s="1244"/>
      <c r="CN1092" s="1244"/>
      <c r="CO1092" s="1244"/>
      <c r="CP1092" s="1244"/>
      <c r="CQ1092" s="1244"/>
      <c r="CR1092" s="1244"/>
      <c r="CS1092" s="1244"/>
      <c r="CT1092" s="1244"/>
      <c r="CU1092" s="1244"/>
      <c r="CV1092" s="1244"/>
      <c r="CW1092" s="1244"/>
      <c r="CX1092" s="1244"/>
      <c r="CY1092" s="1244"/>
      <c r="CZ1092" s="1244"/>
      <c r="DA1092" s="1244"/>
      <c r="DB1092" s="1244"/>
      <c r="DC1092" s="1244"/>
      <c r="DD1092" s="1244"/>
      <c r="DE1092" s="1244"/>
      <c r="DF1092" s="1244"/>
      <c r="DG1092" s="1244"/>
      <c r="DH1092" s="1244"/>
      <c r="DI1092" s="1244"/>
      <c r="DJ1092" s="1244"/>
      <c r="DK1092" s="1244"/>
      <c r="DL1092" s="1244"/>
      <c r="DM1092" s="1244"/>
      <c r="DN1092" s="1244"/>
    </row>
    <row r="1093" spans="1:118" s="612" customFormat="1">
      <c r="A1093" s="613"/>
      <c r="B1093" s="1243"/>
      <c r="C1093" s="613"/>
      <c r="P1093" s="1230"/>
      <c r="AJ1093" s="1244"/>
      <c r="AK1093" s="1244"/>
      <c r="AL1093" s="1244"/>
      <c r="AM1093" s="1244"/>
      <c r="AN1093" s="1244"/>
      <c r="AO1093" s="1244"/>
      <c r="AP1093" s="1244"/>
      <c r="AQ1093" s="1244"/>
      <c r="AR1093" s="1244"/>
      <c r="AS1093" s="1244"/>
      <c r="AT1093" s="1244"/>
      <c r="AU1093" s="1244"/>
      <c r="AV1093" s="1244"/>
      <c r="AW1093" s="1244"/>
      <c r="AX1093" s="1244"/>
      <c r="AY1093" s="1244"/>
      <c r="AZ1093" s="1244"/>
      <c r="BA1093" s="1244"/>
      <c r="BB1093" s="1244"/>
      <c r="BC1093" s="1244"/>
      <c r="BD1093" s="1244"/>
      <c r="BE1093" s="1244"/>
      <c r="BF1093" s="1244"/>
      <c r="BG1093" s="1244"/>
      <c r="BH1093" s="1244"/>
      <c r="BI1093" s="1244"/>
      <c r="BJ1093" s="1244"/>
      <c r="BK1093" s="1244"/>
      <c r="BL1093" s="1244"/>
      <c r="BM1093" s="1244"/>
      <c r="BN1093" s="1244"/>
      <c r="BO1093" s="1244"/>
      <c r="BP1093" s="1244"/>
      <c r="BQ1093" s="1244"/>
      <c r="BR1093" s="1244"/>
      <c r="BS1093" s="1244"/>
      <c r="BT1093" s="1244"/>
      <c r="BU1093" s="1244"/>
      <c r="BV1093" s="1244"/>
      <c r="BW1093" s="1244"/>
      <c r="BX1093" s="1244"/>
      <c r="BY1093" s="1244"/>
      <c r="BZ1093" s="1244"/>
      <c r="CA1093" s="1244"/>
      <c r="CB1093" s="1244"/>
      <c r="CC1093" s="1244"/>
      <c r="CD1093" s="1244"/>
      <c r="CE1093" s="1244"/>
      <c r="CF1093" s="1244"/>
      <c r="CG1093" s="1244"/>
      <c r="CH1093" s="1244"/>
      <c r="CI1093" s="1244"/>
      <c r="CJ1093" s="1244"/>
      <c r="CK1093" s="1244"/>
      <c r="CL1093" s="1244"/>
      <c r="CM1093" s="1244"/>
      <c r="CN1093" s="1244"/>
      <c r="CO1093" s="1244"/>
      <c r="CP1093" s="1244"/>
      <c r="CQ1093" s="1244"/>
      <c r="CR1093" s="1244"/>
      <c r="CS1093" s="1244"/>
      <c r="CT1093" s="1244"/>
      <c r="CU1093" s="1244"/>
      <c r="CV1093" s="1244"/>
      <c r="CW1093" s="1244"/>
      <c r="CX1093" s="1244"/>
      <c r="CY1093" s="1244"/>
      <c r="CZ1093" s="1244"/>
      <c r="DA1093" s="1244"/>
      <c r="DB1093" s="1244"/>
      <c r="DC1093" s="1244"/>
      <c r="DD1093" s="1244"/>
      <c r="DE1093" s="1244"/>
      <c r="DF1093" s="1244"/>
      <c r="DG1093" s="1244"/>
      <c r="DH1093" s="1244"/>
      <c r="DI1093" s="1244"/>
      <c r="DJ1093" s="1244"/>
      <c r="DK1093" s="1244"/>
      <c r="DL1093" s="1244"/>
      <c r="DM1093" s="1244"/>
      <c r="DN1093" s="1244"/>
    </row>
    <row r="1094" spans="1:118" s="612" customFormat="1">
      <c r="A1094" s="613"/>
      <c r="B1094" s="1243"/>
      <c r="C1094" s="613"/>
      <c r="P1094" s="1230"/>
      <c r="AJ1094" s="1244"/>
      <c r="AK1094" s="1244"/>
      <c r="AL1094" s="1244"/>
      <c r="AM1094" s="1244"/>
      <c r="AN1094" s="1244"/>
      <c r="AO1094" s="1244"/>
      <c r="AP1094" s="1244"/>
      <c r="AQ1094" s="1244"/>
      <c r="AR1094" s="1244"/>
      <c r="AS1094" s="1244"/>
      <c r="AT1094" s="1244"/>
      <c r="AU1094" s="1244"/>
      <c r="AV1094" s="1244"/>
      <c r="AW1094" s="1244"/>
      <c r="AX1094" s="1244"/>
      <c r="AY1094" s="1244"/>
      <c r="AZ1094" s="1244"/>
      <c r="BA1094" s="1244"/>
      <c r="BB1094" s="1244"/>
      <c r="BC1094" s="1244"/>
      <c r="BD1094" s="1244"/>
      <c r="BE1094" s="1244"/>
      <c r="BF1094" s="1244"/>
      <c r="BG1094" s="1244"/>
      <c r="BH1094" s="1244"/>
      <c r="BI1094" s="1244"/>
      <c r="BJ1094" s="1244"/>
      <c r="BK1094" s="1244"/>
      <c r="BL1094" s="1244"/>
      <c r="BM1094" s="1244"/>
      <c r="BN1094" s="1244"/>
      <c r="BO1094" s="1244"/>
      <c r="BP1094" s="1244"/>
      <c r="BQ1094" s="1244"/>
      <c r="BR1094" s="1244"/>
      <c r="BS1094" s="1244"/>
      <c r="BT1094" s="1244"/>
      <c r="BU1094" s="1244"/>
      <c r="BV1094" s="1244"/>
      <c r="BW1094" s="1244"/>
      <c r="BX1094" s="1244"/>
      <c r="BY1094" s="1244"/>
      <c r="BZ1094" s="1244"/>
      <c r="CA1094" s="1244"/>
      <c r="CB1094" s="1244"/>
      <c r="CC1094" s="1244"/>
      <c r="CD1094" s="1244"/>
      <c r="CE1094" s="1244"/>
      <c r="CF1094" s="1244"/>
      <c r="CG1094" s="1244"/>
      <c r="CH1094" s="1244"/>
      <c r="CI1094" s="1244"/>
      <c r="CJ1094" s="1244"/>
      <c r="CK1094" s="1244"/>
      <c r="CL1094" s="1244"/>
      <c r="CM1094" s="1244"/>
      <c r="CN1094" s="1244"/>
      <c r="CO1094" s="1244"/>
      <c r="CP1094" s="1244"/>
      <c r="CQ1094" s="1244"/>
      <c r="CR1094" s="1244"/>
      <c r="CS1094" s="1244"/>
      <c r="CT1094" s="1244"/>
      <c r="CU1094" s="1244"/>
      <c r="CV1094" s="1244"/>
      <c r="CW1094" s="1244"/>
      <c r="CX1094" s="1244"/>
      <c r="CY1094" s="1244"/>
      <c r="CZ1094" s="1244"/>
      <c r="DA1094" s="1244"/>
      <c r="DB1094" s="1244"/>
      <c r="DC1094" s="1244"/>
      <c r="DD1094" s="1244"/>
      <c r="DE1094" s="1244"/>
      <c r="DF1094" s="1244"/>
      <c r="DG1094" s="1244"/>
      <c r="DH1094" s="1244"/>
      <c r="DI1094" s="1244"/>
      <c r="DJ1094" s="1244"/>
      <c r="DK1094" s="1244"/>
      <c r="DL1094" s="1244"/>
      <c r="DM1094" s="1244"/>
      <c r="DN1094" s="1244"/>
    </row>
    <row r="1095" spans="1:118" s="612" customFormat="1">
      <c r="A1095" s="613"/>
      <c r="B1095" s="1243"/>
      <c r="C1095" s="613"/>
      <c r="P1095" s="1230"/>
      <c r="AJ1095" s="1244"/>
      <c r="AK1095" s="1244"/>
      <c r="AL1095" s="1244"/>
      <c r="AM1095" s="1244"/>
      <c r="AN1095" s="1244"/>
      <c r="AO1095" s="1244"/>
      <c r="AP1095" s="1244"/>
      <c r="AQ1095" s="1244"/>
      <c r="AR1095" s="1244"/>
      <c r="AS1095" s="1244"/>
      <c r="AT1095" s="1244"/>
      <c r="AU1095" s="1244"/>
      <c r="AV1095" s="1244"/>
      <c r="AW1095" s="1244"/>
      <c r="AX1095" s="1244"/>
      <c r="AY1095" s="1244"/>
      <c r="AZ1095" s="1244"/>
      <c r="BA1095" s="1244"/>
      <c r="BB1095" s="1244"/>
      <c r="BC1095" s="1244"/>
      <c r="BD1095" s="1244"/>
      <c r="BE1095" s="1244"/>
      <c r="BF1095" s="1244"/>
      <c r="BG1095" s="1244"/>
      <c r="BH1095" s="1244"/>
      <c r="BI1095" s="1244"/>
      <c r="BJ1095" s="1244"/>
      <c r="BK1095" s="1244"/>
      <c r="BL1095" s="1244"/>
      <c r="BM1095" s="1244"/>
      <c r="BN1095" s="1244"/>
      <c r="BO1095" s="1244"/>
      <c r="BP1095" s="1244"/>
      <c r="BQ1095" s="1244"/>
      <c r="BR1095" s="1244"/>
      <c r="BS1095" s="1244"/>
      <c r="BT1095" s="1244"/>
      <c r="BU1095" s="1244"/>
      <c r="BV1095" s="1244"/>
      <c r="BW1095" s="1244"/>
      <c r="BX1095" s="1244"/>
      <c r="BY1095" s="1244"/>
      <c r="BZ1095" s="1244"/>
      <c r="CA1095" s="1244"/>
      <c r="CB1095" s="1244"/>
      <c r="CC1095" s="1244"/>
      <c r="CD1095" s="1244"/>
      <c r="CE1095" s="1244"/>
      <c r="CF1095" s="1244"/>
      <c r="CG1095" s="1244"/>
      <c r="CH1095" s="1244"/>
      <c r="CI1095" s="1244"/>
      <c r="CJ1095" s="1244"/>
      <c r="CK1095" s="1244"/>
      <c r="CL1095" s="1244"/>
      <c r="CM1095" s="1244"/>
      <c r="CN1095" s="1244"/>
      <c r="CO1095" s="1244"/>
      <c r="CP1095" s="1244"/>
      <c r="CQ1095" s="1244"/>
      <c r="CR1095" s="1244"/>
      <c r="CS1095" s="1244"/>
      <c r="CT1095" s="1244"/>
      <c r="CU1095" s="1244"/>
      <c r="CV1095" s="1244"/>
      <c r="CW1095" s="1244"/>
      <c r="CX1095" s="1244"/>
      <c r="CY1095" s="1244"/>
      <c r="CZ1095" s="1244"/>
      <c r="DA1095" s="1244"/>
      <c r="DB1095" s="1244"/>
      <c r="DC1095" s="1244"/>
      <c r="DD1095" s="1244"/>
      <c r="DE1095" s="1244"/>
      <c r="DF1095" s="1244"/>
      <c r="DG1095" s="1244"/>
      <c r="DH1095" s="1244"/>
      <c r="DI1095" s="1244"/>
      <c r="DJ1095" s="1244"/>
      <c r="DK1095" s="1244"/>
      <c r="DL1095" s="1244"/>
      <c r="DM1095" s="1244"/>
      <c r="DN1095" s="1244"/>
    </row>
    <row r="1096" spans="1:118" s="612" customFormat="1">
      <c r="A1096" s="613"/>
      <c r="B1096" s="1243"/>
      <c r="C1096" s="613"/>
      <c r="P1096" s="1230"/>
      <c r="AJ1096" s="1244"/>
      <c r="AK1096" s="1244"/>
      <c r="AL1096" s="1244"/>
      <c r="AM1096" s="1244"/>
      <c r="AN1096" s="1244"/>
      <c r="AO1096" s="1244"/>
      <c r="AP1096" s="1244"/>
      <c r="AQ1096" s="1244"/>
      <c r="AR1096" s="1244"/>
      <c r="AS1096" s="1244"/>
      <c r="AT1096" s="1244"/>
      <c r="AU1096" s="1244"/>
      <c r="AV1096" s="1244"/>
      <c r="AW1096" s="1244"/>
      <c r="AX1096" s="1244"/>
      <c r="AY1096" s="1244"/>
      <c r="AZ1096" s="1244"/>
      <c r="BA1096" s="1244"/>
      <c r="BB1096" s="1244"/>
      <c r="BC1096" s="1244"/>
      <c r="BD1096" s="1244"/>
      <c r="BE1096" s="1244"/>
      <c r="BF1096" s="1244"/>
      <c r="BG1096" s="1244"/>
      <c r="BH1096" s="1244"/>
      <c r="BI1096" s="1244"/>
      <c r="BJ1096" s="1244"/>
      <c r="BK1096" s="1244"/>
      <c r="BL1096" s="1244"/>
      <c r="BM1096" s="1244"/>
      <c r="BN1096" s="1244"/>
      <c r="BO1096" s="1244"/>
      <c r="BP1096" s="1244"/>
      <c r="BQ1096" s="1244"/>
      <c r="BR1096" s="1244"/>
      <c r="BS1096" s="1244"/>
      <c r="BT1096" s="1244"/>
      <c r="BU1096" s="1244"/>
      <c r="BV1096" s="1244"/>
      <c r="BW1096" s="1244"/>
      <c r="BX1096" s="1244"/>
      <c r="BY1096" s="1244"/>
      <c r="BZ1096" s="1244"/>
      <c r="CA1096" s="1244"/>
      <c r="CB1096" s="1244"/>
      <c r="CC1096" s="1244"/>
      <c r="CD1096" s="1244"/>
      <c r="CE1096" s="1244"/>
      <c r="CF1096" s="1244"/>
      <c r="CG1096" s="1244"/>
      <c r="CH1096" s="1244"/>
      <c r="CI1096" s="1244"/>
      <c r="CJ1096" s="1244"/>
      <c r="CK1096" s="1244"/>
      <c r="CL1096" s="1244"/>
      <c r="CM1096" s="1244"/>
      <c r="CN1096" s="1244"/>
      <c r="CO1096" s="1244"/>
      <c r="CP1096" s="1244"/>
      <c r="CQ1096" s="1244"/>
      <c r="CR1096" s="1244"/>
      <c r="CS1096" s="1244"/>
      <c r="CT1096" s="1244"/>
      <c r="CU1096" s="1244"/>
      <c r="CV1096" s="1244"/>
      <c r="CW1096" s="1244"/>
      <c r="CX1096" s="1244"/>
      <c r="CY1096" s="1244"/>
      <c r="CZ1096" s="1244"/>
      <c r="DA1096" s="1244"/>
      <c r="DB1096" s="1244"/>
      <c r="DC1096" s="1244"/>
      <c r="DD1096" s="1244"/>
      <c r="DE1096" s="1244"/>
      <c r="DF1096" s="1244"/>
      <c r="DG1096" s="1244"/>
      <c r="DH1096" s="1244"/>
      <c r="DI1096" s="1244"/>
      <c r="DJ1096" s="1244"/>
      <c r="DK1096" s="1244"/>
      <c r="DL1096" s="1244"/>
      <c r="DM1096" s="1244"/>
      <c r="DN1096" s="1244"/>
    </row>
    <row r="1097" spans="1:118" s="612" customFormat="1">
      <c r="A1097" s="613"/>
      <c r="B1097" s="1243"/>
      <c r="C1097" s="613"/>
      <c r="P1097" s="1230"/>
      <c r="AJ1097" s="1244"/>
      <c r="AK1097" s="1244"/>
      <c r="AL1097" s="1244"/>
      <c r="AM1097" s="1244"/>
      <c r="AN1097" s="1244"/>
      <c r="AO1097" s="1244"/>
      <c r="AP1097" s="1244"/>
      <c r="AQ1097" s="1244"/>
      <c r="AR1097" s="1244"/>
      <c r="AS1097" s="1244"/>
      <c r="AT1097" s="1244"/>
      <c r="AU1097" s="1244"/>
      <c r="AV1097" s="1244"/>
      <c r="AW1097" s="1244"/>
      <c r="AX1097" s="1244"/>
      <c r="AY1097" s="1244"/>
      <c r="AZ1097" s="1244"/>
      <c r="BA1097" s="1244"/>
      <c r="BB1097" s="1244"/>
      <c r="BC1097" s="1244"/>
      <c r="BD1097" s="1244"/>
      <c r="BE1097" s="1244"/>
      <c r="BF1097" s="1244"/>
      <c r="BG1097" s="1244"/>
      <c r="BH1097" s="1244"/>
      <c r="BI1097" s="1244"/>
      <c r="BJ1097" s="1244"/>
      <c r="BK1097" s="1244"/>
      <c r="BL1097" s="1244"/>
      <c r="BM1097" s="1244"/>
      <c r="BN1097" s="1244"/>
      <c r="BO1097" s="1244"/>
      <c r="BP1097" s="1244"/>
      <c r="BQ1097" s="1244"/>
      <c r="BR1097" s="1244"/>
      <c r="BS1097" s="1244"/>
      <c r="BT1097" s="1244"/>
      <c r="BU1097" s="1244"/>
      <c r="BV1097" s="1244"/>
      <c r="BW1097" s="1244"/>
      <c r="BX1097" s="1244"/>
      <c r="BY1097" s="1244"/>
      <c r="BZ1097" s="1244"/>
      <c r="CA1097" s="1244"/>
      <c r="CB1097" s="1244"/>
      <c r="CC1097" s="1244"/>
      <c r="CD1097" s="1244"/>
      <c r="CE1097" s="1244"/>
      <c r="CF1097" s="1244"/>
      <c r="CG1097" s="1244"/>
      <c r="CH1097" s="1244"/>
      <c r="CI1097" s="1244"/>
      <c r="CJ1097" s="1244"/>
      <c r="CK1097" s="1244"/>
      <c r="CL1097" s="1244"/>
      <c r="CM1097" s="1244"/>
      <c r="CN1097" s="1244"/>
      <c r="CO1097" s="1244"/>
      <c r="CP1097" s="1244"/>
      <c r="CQ1097" s="1244"/>
      <c r="CR1097" s="1244"/>
      <c r="CS1097" s="1244"/>
      <c r="CT1097" s="1244"/>
      <c r="CU1097" s="1244"/>
      <c r="CV1097" s="1244"/>
      <c r="CW1097" s="1244"/>
      <c r="CX1097" s="1244"/>
      <c r="CY1097" s="1244"/>
      <c r="CZ1097" s="1244"/>
      <c r="DA1097" s="1244"/>
      <c r="DB1097" s="1244"/>
      <c r="DC1097" s="1244"/>
      <c r="DD1097" s="1244"/>
      <c r="DE1097" s="1244"/>
      <c r="DF1097" s="1244"/>
      <c r="DG1097" s="1244"/>
      <c r="DH1097" s="1244"/>
      <c r="DI1097" s="1244"/>
      <c r="DJ1097" s="1244"/>
      <c r="DK1097" s="1244"/>
      <c r="DL1097" s="1244"/>
      <c r="DM1097" s="1244"/>
      <c r="DN1097" s="1244"/>
    </row>
    <row r="1098" spans="1:118" s="612" customFormat="1">
      <c r="A1098" s="613"/>
      <c r="B1098" s="1243"/>
      <c r="C1098" s="613"/>
      <c r="P1098" s="1230"/>
      <c r="AJ1098" s="1244"/>
      <c r="AK1098" s="1244"/>
      <c r="AL1098" s="1244"/>
      <c r="AM1098" s="1244"/>
      <c r="AN1098" s="1244"/>
      <c r="AO1098" s="1244"/>
      <c r="AP1098" s="1244"/>
      <c r="AQ1098" s="1244"/>
      <c r="AR1098" s="1244"/>
      <c r="AS1098" s="1244"/>
      <c r="AT1098" s="1244"/>
      <c r="AU1098" s="1244"/>
      <c r="AV1098" s="1244"/>
      <c r="AW1098" s="1244"/>
      <c r="AX1098" s="1244"/>
      <c r="AY1098" s="1244"/>
      <c r="AZ1098" s="1244"/>
      <c r="BA1098" s="1244"/>
      <c r="BB1098" s="1244"/>
      <c r="BC1098" s="1244"/>
      <c r="BD1098" s="1244"/>
      <c r="BE1098" s="1244"/>
      <c r="BF1098" s="1244"/>
      <c r="BG1098" s="1244"/>
      <c r="BH1098" s="1244"/>
      <c r="BI1098" s="1244"/>
      <c r="BJ1098" s="1244"/>
      <c r="BK1098" s="1244"/>
      <c r="BL1098" s="1244"/>
      <c r="BM1098" s="1244"/>
      <c r="BN1098" s="1244"/>
      <c r="BO1098" s="1244"/>
      <c r="BP1098" s="1244"/>
      <c r="BQ1098" s="1244"/>
      <c r="BR1098" s="1244"/>
      <c r="BS1098" s="1244"/>
      <c r="BT1098" s="1244"/>
      <c r="BU1098" s="1244"/>
      <c r="BV1098" s="1244"/>
      <c r="BW1098" s="1244"/>
      <c r="BX1098" s="1244"/>
      <c r="BY1098" s="1244"/>
      <c r="BZ1098" s="1244"/>
      <c r="CA1098" s="1244"/>
      <c r="CB1098" s="1244"/>
      <c r="CC1098" s="1244"/>
      <c r="CD1098" s="1244"/>
      <c r="CE1098" s="1244"/>
      <c r="CF1098" s="1244"/>
      <c r="CG1098" s="1244"/>
      <c r="CH1098" s="1244"/>
      <c r="CI1098" s="1244"/>
      <c r="CJ1098" s="1244"/>
      <c r="CK1098" s="1244"/>
      <c r="CL1098" s="1244"/>
      <c r="CM1098" s="1244"/>
      <c r="CN1098" s="1244"/>
      <c r="CO1098" s="1244"/>
      <c r="CP1098" s="1244"/>
      <c r="CQ1098" s="1244"/>
      <c r="CR1098" s="1244"/>
      <c r="CS1098" s="1244"/>
      <c r="CT1098" s="1244"/>
      <c r="CU1098" s="1244"/>
      <c r="CV1098" s="1244"/>
      <c r="CW1098" s="1244"/>
      <c r="CX1098" s="1244"/>
      <c r="CY1098" s="1244"/>
      <c r="CZ1098" s="1244"/>
      <c r="DA1098" s="1244"/>
      <c r="DB1098" s="1244"/>
      <c r="DC1098" s="1244"/>
      <c r="DD1098" s="1244"/>
      <c r="DE1098" s="1244"/>
      <c r="DF1098" s="1244"/>
      <c r="DG1098" s="1244"/>
      <c r="DH1098" s="1244"/>
      <c r="DI1098" s="1244"/>
      <c r="DJ1098" s="1244"/>
      <c r="DK1098" s="1244"/>
      <c r="DL1098" s="1244"/>
      <c r="DM1098" s="1244"/>
      <c r="DN1098" s="1244"/>
    </row>
    <row r="1099" spans="1:118" s="612" customFormat="1">
      <c r="A1099" s="613"/>
      <c r="B1099" s="1243"/>
      <c r="C1099" s="613"/>
      <c r="P1099" s="1230"/>
      <c r="AJ1099" s="1244"/>
      <c r="AK1099" s="1244"/>
      <c r="AL1099" s="1244"/>
      <c r="AM1099" s="1244"/>
      <c r="AN1099" s="1244"/>
      <c r="AO1099" s="1244"/>
      <c r="AP1099" s="1244"/>
      <c r="AQ1099" s="1244"/>
      <c r="AR1099" s="1244"/>
      <c r="AS1099" s="1244"/>
      <c r="AT1099" s="1244"/>
      <c r="AU1099" s="1244"/>
      <c r="AV1099" s="1244"/>
      <c r="AW1099" s="1244"/>
      <c r="AX1099" s="1244"/>
      <c r="AY1099" s="1244"/>
      <c r="AZ1099" s="1244"/>
      <c r="BA1099" s="1244"/>
      <c r="BB1099" s="1244"/>
      <c r="BC1099" s="1244"/>
      <c r="BD1099" s="1244"/>
      <c r="BE1099" s="1244"/>
      <c r="BF1099" s="1244"/>
      <c r="BG1099" s="1244"/>
      <c r="BH1099" s="1244"/>
      <c r="BI1099" s="1244"/>
      <c r="BJ1099" s="1244"/>
      <c r="BK1099" s="1244"/>
      <c r="BL1099" s="1244"/>
      <c r="BM1099" s="1244"/>
      <c r="BN1099" s="1244"/>
      <c r="BO1099" s="1244"/>
      <c r="BP1099" s="1244"/>
      <c r="BQ1099" s="1244"/>
      <c r="BR1099" s="1244"/>
      <c r="BS1099" s="1244"/>
      <c r="BT1099" s="1244"/>
      <c r="BU1099" s="1244"/>
      <c r="BV1099" s="1244"/>
      <c r="BW1099" s="1244"/>
      <c r="BX1099" s="1244"/>
      <c r="BY1099" s="1244"/>
      <c r="BZ1099" s="1244"/>
      <c r="CA1099" s="1244"/>
      <c r="CB1099" s="1244"/>
      <c r="CC1099" s="1244"/>
      <c r="CD1099" s="1244"/>
      <c r="CE1099" s="1244"/>
      <c r="CF1099" s="1244"/>
      <c r="CG1099" s="1244"/>
      <c r="CH1099" s="1244"/>
      <c r="CI1099" s="1244"/>
      <c r="CJ1099" s="1244"/>
      <c r="CK1099" s="1244"/>
      <c r="CL1099" s="1244"/>
      <c r="CM1099" s="1244"/>
      <c r="CN1099" s="1244"/>
      <c r="CO1099" s="1244"/>
      <c r="CP1099" s="1244"/>
      <c r="CQ1099" s="1244"/>
      <c r="CR1099" s="1244"/>
      <c r="CS1099" s="1244"/>
      <c r="CT1099" s="1244"/>
      <c r="CU1099" s="1244"/>
      <c r="CV1099" s="1244"/>
      <c r="CW1099" s="1244"/>
      <c r="CX1099" s="1244"/>
      <c r="CY1099" s="1244"/>
      <c r="CZ1099" s="1244"/>
      <c r="DA1099" s="1244"/>
      <c r="DB1099" s="1244"/>
      <c r="DC1099" s="1244"/>
      <c r="DD1099" s="1244"/>
      <c r="DE1099" s="1244"/>
      <c r="DF1099" s="1244"/>
      <c r="DG1099" s="1244"/>
      <c r="DH1099" s="1244"/>
      <c r="DI1099" s="1244"/>
      <c r="DJ1099" s="1244"/>
      <c r="DK1099" s="1244"/>
      <c r="DL1099" s="1244"/>
      <c r="DM1099" s="1244"/>
      <c r="DN1099" s="1244"/>
    </row>
    <row r="1100" spans="1:118" s="612" customFormat="1">
      <c r="A1100" s="613"/>
      <c r="B1100" s="1243"/>
      <c r="C1100" s="613"/>
      <c r="P1100" s="1230"/>
      <c r="AJ1100" s="1244"/>
      <c r="AK1100" s="1244"/>
      <c r="AL1100" s="1244"/>
      <c r="AM1100" s="1244"/>
      <c r="AN1100" s="1244"/>
      <c r="AO1100" s="1244"/>
      <c r="AP1100" s="1244"/>
      <c r="AQ1100" s="1244"/>
      <c r="AR1100" s="1244"/>
      <c r="AS1100" s="1244"/>
      <c r="AT1100" s="1244"/>
      <c r="AU1100" s="1244"/>
      <c r="AV1100" s="1244"/>
      <c r="AW1100" s="1244"/>
      <c r="AX1100" s="1244"/>
      <c r="AY1100" s="1244"/>
      <c r="AZ1100" s="1244"/>
      <c r="BA1100" s="1244"/>
      <c r="BB1100" s="1244"/>
      <c r="BC1100" s="1244"/>
      <c r="BD1100" s="1244"/>
      <c r="BE1100" s="1244"/>
      <c r="BF1100" s="1244"/>
      <c r="BG1100" s="1244"/>
      <c r="BH1100" s="1244"/>
      <c r="BI1100" s="1244"/>
      <c r="BJ1100" s="1244"/>
      <c r="BK1100" s="1244"/>
      <c r="BL1100" s="1244"/>
      <c r="BM1100" s="1244"/>
      <c r="BN1100" s="1244"/>
      <c r="BO1100" s="1244"/>
      <c r="BP1100" s="1244"/>
      <c r="BQ1100" s="1244"/>
      <c r="BR1100" s="1244"/>
      <c r="BS1100" s="1244"/>
      <c r="BT1100" s="1244"/>
      <c r="BU1100" s="1244"/>
      <c r="BV1100" s="1244"/>
      <c r="BW1100" s="1244"/>
      <c r="BX1100" s="1244"/>
      <c r="BY1100" s="1244"/>
      <c r="BZ1100" s="1244"/>
      <c r="CA1100" s="1244"/>
      <c r="CB1100" s="1244"/>
      <c r="CC1100" s="1244"/>
      <c r="CD1100" s="1244"/>
      <c r="CE1100" s="1244"/>
      <c r="CF1100" s="1244"/>
      <c r="CG1100" s="1244"/>
      <c r="CH1100" s="1244"/>
      <c r="CI1100" s="1244"/>
      <c r="CJ1100" s="1244"/>
      <c r="CK1100" s="1244"/>
      <c r="CL1100" s="1244"/>
      <c r="CM1100" s="1244"/>
      <c r="CN1100" s="1244"/>
      <c r="CO1100" s="1244"/>
      <c r="CP1100" s="1244"/>
      <c r="CQ1100" s="1244"/>
      <c r="CR1100" s="1244"/>
      <c r="CS1100" s="1244"/>
      <c r="CT1100" s="1244"/>
      <c r="CU1100" s="1244"/>
      <c r="CV1100" s="1244"/>
      <c r="CW1100" s="1244"/>
      <c r="CX1100" s="1244"/>
      <c r="CY1100" s="1244"/>
      <c r="CZ1100" s="1244"/>
      <c r="DA1100" s="1244"/>
      <c r="DB1100" s="1244"/>
      <c r="DC1100" s="1244"/>
      <c r="DD1100" s="1244"/>
      <c r="DE1100" s="1244"/>
      <c r="DF1100" s="1244"/>
      <c r="DG1100" s="1244"/>
      <c r="DH1100" s="1244"/>
      <c r="DI1100" s="1244"/>
      <c r="DJ1100" s="1244"/>
      <c r="DK1100" s="1244"/>
      <c r="DL1100" s="1244"/>
      <c r="DM1100" s="1244"/>
      <c r="DN1100" s="1244"/>
    </row>
    <row r="1101" spans="1:118" s="612" customFormat="1">
      <c r="A1101" s="613"/>
      <c r="B1101" s="1243"/>
      <c r="C1101" s="613"/>
      <c r="P1101" s="1230"/>
      <c r="AJ1101" s="1244"/>
      <c r="AK1101" s="1244"/>
      <c r="AL1101" s="1244"/>
      <c r="AM1101" s="1244"/>
      <c r="AN1101" s="1244"/>
      <c r="AO1101" s="1244"/>
      <c r="AP1101" s="1244"/>
      <c r="AQ1101" s="1244"/>
      <c r="AR1101" s="1244"/>
      <c r="AS1101" s="1244"/>
      <c r="AT1101" s="1244"/>
      <c r="AU1101" s="1244"/>
      <c r="AV1101" s="1244"/>
      <c r="AW1101" s="1244"/>
      <c r="AX1101" s="1244"/>
      <c r="AY1101" s="1244"/>
      <c r="AZ1101" s="1244"/>
      <c r="BA1101" s="1244"/>
      <c r="BB1101" s="1244"/>
      <c r="BC1101" s="1244"/>
      <c r="BD1101" s="1244"/>
      <c r="BE1101" s="1244"/>
      <c r="BF1101" s="1244"/>
      <c r="BG1101" s="1244"/>
      <c r="BH1101" s="1244"/>
      <c r="BI1101" s="1244"/>
      <c r="BJ1101" s="1244"/>
      <c r="BK1101" s="1244"/>
      <c r="BL1101" s="1244"/>
      <c r="BM1101" s="1244"/>
      <c r="BN1101" s="1244"/>
      <c r="BO1101" s="1244"/>
      <c r="BP1101" s="1244"/>
      <c r="BQ1101" s="1244"/>
      <c r="BR1101" s="1244"/>
      <c r="BS1101" s="1244"/>
      <c r="BT1101" s="1244"/>
      <c r="BU1101" s="1244"/>
      <c r="BV1101" s="1244"/>
      <c r="BW1101" s="1244"/>
      <c r="BX1101" s="1244"/>
      <c r="BY1101" s="1244"/>
      <c r="BZ1101" s="1244"/>
      <c r="CA1101" s="1244"/>
      <c r="CB1101" s="1244"/>
      <c r="CC1101" s="1244"/>
      <c r="CD1101" s="1244"/>
      <c r="CE1101" s="1244"/>
      <c r="CF1101" s="1244"/>
      <c r="CG1101" s="1244"/>
      <c r="CH1101" s="1244"/>
      <c r="CI1101" s="1244"/>
      <c r="CJ1101" s="1244"/>
      <c r="CK1101" s="1244"/>
      <c r="CL1101" s="1244"/>
      <c r="CM1101" s="1244"/>
      <c r="CN1101" s="1244"/>
      <c r="CO1101" s="1244"/>
      <c r="CP1101" s="1244"/>
      <c r="CQ1101" s="1244"/>
      <c r="CR1101" s="1244"/>
      <c r="CS1101" s="1244"/>
      <c r="CT1101" s="1244"/>
      <c r="CU1101" s="1244"/>
      <c r="CV1101" s="1244"/>
      <c r="CW1101" s="1244"/>
      <c r="CX1101" s="1244"/>
      <c r="CY1101" s="1244"/>
      <c r="CZ1101" s="1244"/>
      <c r="DA1101" s="1244"/>
      <c r="DB1101" s="1244"/>
      <c r="DC1101" s="1244"/>
      <c r="DD1101" s="1244"/>
      <c r="DE1101" s="1244"/>
      <c r="DF1101" s="1244"/>
      <c r="DG1101" s="1244"/>
      <c r="DH1101" s="1244"/>
      <c r="DI1101" s="1244"/>
      <c r="DJ1101" s="1244"/>
      <c r="DK1101" s="1244"/>
      <c r="DL1101" s="1244"/>
      <c r="DM1101" s="1244"/>
      <c r="DN1101" s="1244"/>
    </row>
    <row r="1102" spans="1:118" s="612" customFormat="1">
      <c r="A1102" s="613"/>
      <c r="B1102" s="1243"/>
      <c r="C1102" s="613"/>
      <c r="P1102" s="1230"/>
      <c r="AJ1102" s="1244"/>
      <c r="AK1102" s="1244"/>
      <c r="AL1102" s="1244"/>
      <c r="AM1102" s="1244"/>
      <c r="AN1102" s="1244"/>
      <c r="AO1102" s="1244"/>
      <c r="AP1102" s="1244"/>
      <c r="AQ1102" s="1244"/>
      <c r="AR1102" s="1244"/>
      <c r="AS1102" s="1244"/>
      <c r="AT1102" s="1244"/>
      <c r="AU1102" s="1244"/>
      <c r="AV1102" s="1244"/>
      <c r="AW1102" s="1244"/>
      <c r="AX1102" s="1244"/>
      <c r="AY1102" s="1244"/>
      <c r="AZ1102" s="1244"/>
      <c r="BA1102" s="1244"/>
      <c r="BB1102" s="1244"/>
      <c r="BC1102" s="1244"/>
      <c r="BD1102" s="1244"/>
      <c r="BE1102" s="1244"/>
      <c r="BF1102" s="1244"/>
      <c r="BG1102" s="1244"/>
      <c r="BH1102" s="1244"/>
      <c r="BI1102" s="1244"/>
      <c r="BJ1102" s="1244"/>
      <c r="BK1102" s="1244"/>
      <c r="BL1102" s="1244"/>
      <c r="BM1102" s="1244"/>
      <c r="BN1102" s="1244"/>
      <c r="BO1102" s="1244"/>
      <c r="BP1102" s="1244"/>
      <c r="BQ1102" s="1244"/>
      <c r="BR1102" s="1244"/>
      <c r="BS1102" s="1244"/>
      <c r="BT1102" s="1244"/>
      <c r="BU1102" s="1244"/>
      <c r="BV1102" s="1244"/>
      <c r="BW1102" s="1244"/>
      <c r="BX1102" s="1244"/>
      <c r="BY1102" s="1244"/>
      <c r="BZ1102" s="1244"/>
      <c r="CA1102" s="1244"/>
      <c r="CB1102" s="1244"/>
      <c r="CC1102" s="1244"/>
      <c r="CD1102" s="1244"/>
      <c r="CE1102" s="1244"/>
      <c r="CF1102" s="1244"/>
      <c r="CG1102" s="1244"/>
      <c r="CH1102" s="1244"/>
      <c r="CI1102" s="1244"/>
      <c r="CJ1102" s="1244"/>
      <c r="CK1102" s="1244"/>
      <c r="CL1102" s="1244"/>
      <c r="CM1102" s="1244"/>
      <c r="CN1102" s="1244"/>
      <c r="CO1102" s="1244"/>
      <c r="CP1102" s="1244"/>
      <c r="CQ1102" s="1244"/>
      <c r="CR1102" s="1244"/>
      <c r="CS1102" s="1244"/>
      <c r="CT1102" s="1244"/>
      <c r="CU1102" s="1244"/>
      <c r="CV1102" s="1244"/>
      <c r="CW1102" s="1244"/>
      <c r="CX1102" s="1244"/>
      <c r="CY1102" s="1244"/>
      <c r="CZ1102" s="1244"/>
      <c r="DA1102" s="1244"/>
      <c r="DB1102" s="1244"/>
      <c r="DC1102" s="1244"/>
      <c r="DD1102" s="1244"/>
      <c r="DE1102" s="1244"/>
      <c r="DF1102" s="1244"/>
      <c r="DG1102" s="1244"/>
      <c r="DH1102" s="1244"/>
      <c r="DI1102" s="1244"/>
      <c r="DJ1102" s="1244"/>
      <c r="DK1102" s="1244"/>
      <c r="DL1102" s="1244"/>
      <c r="DM1102" s="1244"/>
      <c r="DN1102" s="1244"/>
    </row>
    <row r="1103" spans="1:118" s="612" customFormat="1">
      <c r="A1103" s="613"/>
      <c r="B1103" s="1243"/>
      <c r="C1103" s="613"/>
      <c r="P1103" s="1230"/>
      <c r="AJ1103" s="1244"/>
      <c r="AK1103" s="1244"/>
      <c r="AL1103" s="1244"/>
      <c r="AM1103" s="1244"/>
      <c r="AN1103" s="1244"/>
      <c r="AO1103" s="1244"/>
      <c r="AP1103" s="1244"/>
      <c r="AQ1103" s="1244"/>
      <c r="AR1103" s="1244"/>
      <c r="AS1103" s="1244"/>
      <c r="AT1103" s="1244"/>
      <c r="AU1103" s="1244"/>
      <c r="AV1103" s="1244"/>
      <c r="AW1103" s="1244"/>
      <c r="AX1103" s="1244"/>
      <c r="AY1103" s="1244"/>
      <c r="AZ1103" s="1244"/>
      <c r="BA1103" s="1244"/>
      <c r="BB1103" s="1244"/>
      <c r="BC1103" s="1244"/>
      <c r="BD1103" s="1244"/>
      <c r="BE1103" s="1244"/>
      <c r="BF1103" s="1244"/>
      <c r="BG1103" s="1244"/>
      <c r="BH1103" s="1244"/>
      <c r="BI1103" s="1244"/>
      <c r="BJ1103" s="1244"/>
      <c r="BK1103" s="1244"/>
      <c r="BL1103" s="1244"/>
      <c r="BM1103" s="1244"/>
      <c r="BN1103" s="1244"/>
      <c r="BO1103" s="1244"/>
      <c r="BP1103" s="1244"/>
      <c r="BQ1103" s="1244"/>
      <c r="BR1103" s="1244"/>
      <c r="BS1103" s="1244"/>
      <c r="BT1103" s="1244"/>
      <c r="BU1103" s="1244"/>
      <c r="BV1103" s="1244"/>
      <c r="BW1103" s="1244"/>
      <c r="BX1103" s="1244"/>
      <c r="BY1103" s="1244"/>
      <c r="BZ1103" s="1244"/>
      <c r="CA1103" s="1244"/>
      <c r="CB1103" s="1244"/>
      <c r="CC1103" s="1244"/>
      <c r="CD1103" s="1244"/>
      <c r="CE1103" s="1244"/>
      <c r="CF1103" s="1244"/>
      <c r="CG1103" s="1244"/>
      <c r="CH1103" s="1244"/>
      <c r="CI1103" s="1244"/>
      <c r="CJ1103" s="1244"/>
      <c r="CK1103" s="1244"/>
      <c r="CL1103" s="1244"/>
      <c r="CM1103" s="1244"/>
      <c r="CN1103" s="1244"/>
      <c r="CO1103" s="1244"/>
      <c r="CP1103" s="1244"/>
      <c r="CQ1103" s="1244"/>
      <c r="CR1103" s="1244"/>
      <c r="CS1103" s="1244"/>
      <c r="CT1103" s="1244"/>
      <c r="CU1103" s="1244"/>
      <c r="CV1103" s="1244"/>
      <c r="CW1103" s="1244"/>
      <c r="CX1103" s="1244"/>
      <c r="CY1103" s="1244"/>
      <c r="CZ1103" s="1244"/>
      <c r="DA1103" s="1244"/>
      <c r="DB1103" s="1244"/>
      <c r="DC1103" s="1244"/>
      <c r="DD1103" s="1244"/>
      <c r="DE1103" s="1244"/>
      <c r="DF1103" s="1244"/>
      <c r="DG1103" s="1244"/>
      <c r="DH1103" s="1244"/>
      <c r="DI1103" s="1244"/>
      <c r="DJ1103" s="1244"/>
      <c r="DK1103" s="1244"/>
      <c r="DL1103" s="1244"/>
      <c r="DM1103" s="1244"/>
      <c r="DN1103" s="1244"/>
    </row>
    <row r="1104" spans="1:118" s="612" customFormat="1">
      <c r="A1104" s="613"/>
      <c r="B1104" s="1243"/>
      <c r="C1104" s="613"/>
      <c r="P1104" s="1230"/>
      <c r="AJ1104" s="1244"/>
      <c r="AK1104" s="1244"/>
      <c r="AL1104" s="1244"/>
      <c r="AM1104" s="1244"/>
      <c r="AN1104" s="1244"/>
      <c r="AO1104" s="1244"/>
      <c r="AP1104" s="1244"/>
      <c r="AQ1104" s="1244"/>
      <c r="AR1104" s="1244"/>
      <c r="AS1104" s="1244"/>
      <c r="AT1104" s="1244"/>
      <c r="AU1104" s="1244"/>
      <c r="AV1104" s="1244"/>
      <c r="AW1104" s="1244"/>
      <c r="AX1104" s="1244"/>
      <c r="AY1104" s="1244"/>
      <c r="AZ1104" s="1244"/>
      <c r="BA1104" s="1244"/>
      <c r="BB1104" s="1244"/>
      <c r="BC1104" s="1244"/>
      <c r="BD1104" s="1244"/>
      <c r="BE1104" s="1244"/>
      <c r="BF1104" s="1244"/>
      <c r="BG1104" s="1244"/>
      <c r="BH1104" s="1244"/>
      <c r="BI1104" s="1244"/>
      <c r="BJ1104" s="1244"/>
      <c r="BK1104" s="1244"/>
      <c r="BL1104" s="1244"/>
      <c r="BM1104" s="1244"/>
      <c r="BN1104" s="1244"/>
      <c r="BO1104" s="1244"/>
      <c r="BP1104" s="1244"/>
      <c r="BQ1104" s="1244"/>
      <c r="BR1104" s="1244"/>
      <c r="BS1104" s="1244"/>
      <c r="BT1104" s="1244"/>
      <c r="BU1104" s="1244"/>
      <c r="BV1104" s="1244"/>
      <c r="BW1104" s="1244"/>
      <c r="BX1104" s="1244"/>
      <c r="BY1104" s="1244"/>
      <c r="BZ1104" s="1244"/>
      <c r="CA1104" s="1244"/>
      <c r="CB1104" s="1244"/>
      <c r="CC1104" s="1244"/>
      <c r="CD1104" s="1244"/>
      <c r="CE1104" s="1244"/>
      <c r="CF1104" s="1244"/>
      <c r="CG1104" s="1244"/>
      <c r="CH1104" s="1244"/>
      <c r="CI1104" s="1244"/>
      <c r="CJ1104" s="1244"/>
      <c r="CK1104" s="1244"/>
      <c r="CL1104" s="1244"/>
      <c r="CM1104" s="1244"/>
      <c r="CN1104" s="1244"/>
      <c r="CO1104" s="1244"/>
      <c r="CP1104" s="1244"/>
      <c r="CQ1104" s="1244"/>
      <c r="CR1104" s="1244"/>
      <c r="CS1104" s="1244"/>
      <c r="CT1104" s="1244"/>
      <c r="CU1104" s="1244"/>
      <c r="CV1104" s="1244"/>
      <c r="CW1104" s="1244"/>
      <c r="CX1104" s="1244"/>
      <c r="CY1104" s="1244"/>
      <c r="CZ1104" s="1244"/>
      <c r="DA1104" s="1244"/>
      <c r="DB1104" s="1244"/>
      <c r="DC1104" s="1244"/>
      <c r="DD1104" s="1244"/>
      <c r="DE1104" s="1244"/>
      <c r="DF1104" s="1244"/>
      <c r="DG1104" s="1244"/>
      <c r="DH1104" s="1244"/>
      <c r="DI1104" s="1244"/>
      <c r="DJ1104" s="1244"/>
      <c r="DK1104" s="1244"/>
      <c r="DL1104" s="1244"/>
      <c r="DM1104" s="1244"/>
      <c r="DN1104" s="1244"/>
    </row>
    <row r="1105" spans="1:118" s="612" customFormat="1">
      <c r="A1105" s="613"/>
      <c r="B1105" s="1243"/>
      <c r="C1105" s="613"/>
      <c r="P1105" s="1230"/>
      <c r="AJ1105" s="1244"/>
      <c r="AK1105" s="1244"/>
      <c r="AL1105" s="1244"/>
      <c r="AM1105" s="1244"/>
      <c r="AN1105" s="1244"/>
      <c r="AO1105" s="1244"/>
      <c r="AP1105" s="1244"/>
      <c r="AQ1105" s="1244"/>
      <c r="AR1105" s="1244"/>
      <c r="AS1105" s="1244"/>
      <c r="AT1105" s="1244"/>
      <c r="AU1105" s="1244"/>
      <c r="AV1105" s="1244"/>
      <c r="AW1105" s="1244"/>
      <c r="AX1105" s="1244"/>
      <c r="AY1105" s="1244"/>
      <c r="AZ1105" s="1244"/>
      <c r="BA1105" s="1244"/>
      <c r="BB1105" s="1244"/>
      <c r="BC1105" s="1244"/>
      <c r="BD1105" s="1244"/>
      <c r="BE1105" s="1244"/>
      <c r="BF1105" s="1244"/>
      <c r="BG1105" s="1244"/>
      <c r="BH1105" s="1244"/>
      <c r="BI1105" s="1244"/>
      <c r="BJ1105" s="1244"/>
      <c r="BK1105" s="1244"/>
      <c r="BL1105" s="1244"/>
      <c r="BM1105" s="1244"/>
      <c r="BN1105" s="1244"/>
      <c r="BO1105" s="1244"/>
      <c r="BP1105" s="1244"/>
      <c r="BQ1105" s="1244"/>
      <c r="BR1105" s="1244"/>
      <c r="BS1105" s="1244"/>
      <c r="BT1105" s="1244"/>
      <c r="BU1105" s="1244"/>
      <c r="BV1105" s="1244"/>
      <c r="BW1105" s="1244"/>
      <c r="BX1105" s="1244"/>
      <c r="BY1105" s="1244"/>
      <c r="BZ1105" s="1244"/>
      <c r="CA1105" s="1244"/>
      <c r="CB1105" s="1244"/>
      <c r="CC1105" s="1244"/>
      <c r="CD1105" s="1244"/>
      <c r="CE1105" s="1244"/>
      <c r="CF1105" s="1244"/>
      <c r="CG1105" s="1244"/>
      <c r="CH1105" s="1244"/>
      <c r="CI1105" s="1244"/>
      <c r="CJ1105" s="1244"/>
      <c r="CK1105" s="1244"/>
      <c r="CL1105" s="1244"/>
      <c r="CM1105" s="1244"/>
      <c r="CN1105" s="1244"/>
      <c r="CO1105" s="1244"/>
      <c r="CP1105" s="1244"/>
      <c r="CQ1105" s="1244"/>
      <c r="CR1105" s="1244"/>
      <c r="CS1105" s="1244"/>
      <c r="CT1105" s="1244"/>
      <c r="CU1105" s="1244"/>
      <c r="CV1105" s="1244"/>
      <c r="CW1105" s="1244"/>
      <c r="CX1105" s="1244"/>
      <c r="CY1105" s="1244"/>
      <c r="CZ1105" s="1244"/>
      <c r="DA1105" s="1244"/>
      <c r="DB1105" s="1244"/>
      <c r="DC1105" s="1244"/>
      <c r="DD1105" s="1244"/>
      <c r="DE1105" s="1244"/>
      <c r="DF1105" s="1244"/>
      <c r="DG1105" s="1244"/>
      <c r="DH1105" s="1244"/>
      <c r="DI1105" s="1244"/>
      <c r="DJ1105" s="1244"/>
      <c r="DK1105" s="1244"/>
      <c r="DL1105" s="1244"/>
      <c r="DM1105" s="1244"/>
      <c r="DN1105" s="1244"/>
    </row>
    <row r="1106" spans="1:118" s="612" customFormat="1">
      <c r="A1106" s="613"/>
      <c r="B1106" s="1243"/>
      <c r="C1106" s="613"/>
      <c r="P1106" s="1230"/>
      <c r="AJ1106" s="1244"/>
      <c r="AK1106" s="1244"/>
      <c r="AL1106" s="1244"/>
      <c r="AM1106" s="1244"/>
      <c r="AN1106" s="1244"/>
      <c r="AO1106" s="1244"/>
      <c r="AP1106" s="1244"/>
      <c r="AQ1106" s="1244"/>
      <c r="AR1106" s="1244"/>
      <c r="AS1106" s="1244"/>
      <c r="AT1106" s="1244"/>
      <c r="AU1106" s="1244"/>
      <c r="AV1106" s="1244"/>
      <c r="AW1106" s="1244"/>
      <c r="AX1106" s="1244"/>
      <c r="AY1106" s="1244"/>
      <c r="AZ1106" s="1244"/>
      <c r="BA1106" s="1244"/>
      <c r="BB1106" s="1244"/>
      <c r="BC1106" s="1244"/>
      <c r="BD1106" s="1244"/>
      <c r="BE1106" s="1244"/>
      <c r="BF1106" s="1244"/>
      <c r="BG1106" s="1244"/>
      <c r="BH1106" s="1244"/>
      <c r="BI1106" s="1244"/>
      <c r="BJ1106" s="1244"/>
      <c r="BK1106" s="1244"/>
      <c r="BL1106" s="1244"/>
      <c r="BM1106" s="1244"/>
      <c r="BN1106" s="1244"/>
      <c r="BO1106" s="1244"/>
      <c r="BP1106" s="1244"/>
      <c r="BQ1106" s="1244"/>
      <c r="BR1106" s="1244"/>
      <c r="BS1106" s="1244"/>
      <c r="BT1106" s="1244"/>
      <c r="BU1106" s="1244"/>
      <c r="BV1106" s="1244"/>
      <c r="BW1106" s="1244"/>
      <c r="BX1106" s="1244"/>
      <c r="BY1106" s="1244"/>
      <c r="BZ1106" s="1244"/>
      <c r="CA1106" s="1244"/>
      <c r="CB1106" s="1244"/>
      <c r="CC1106" s="1244"/>
      <c r="CD1106" s="1244"/>
      <c r="CE1106" s="1244"/>
      <c r="CF1106" s="1244"/>
      <c r="CG1106" s="1244"/>
      <c r="CH1106" s="1244"/>
      <c r="CI1106" s="1244"/>
      <c r="CJ1106" s="1244"/>
      <c r="CK1106" s="1244"/>
      <c r="CL1106" s="1244"/>
      <c r="CM1106" s="1244"/>
      <c r="CN1106" s="1244"/>
      <c r="CO1106" s="1244"/>
      <c r="CP1106" s="1244"/>
      <c r="CQ1106" s="1244"/>
      <c r="CR1106" s="1244"/>
      <c r="CS1106" s="1244"/>
      <c r="CT1106" s="1244"/>
      <c r="CU1106" s="1244"/>
      <c r="CV1106" s="1244"/>
      <c r="CW1106" s="1244"/>
      <c r="CX1106" s="1244"/>
      <c r="CY1106" s="1244"/>
      <c r="CZ1106" s="1244"/>
      <c r="DA1106" s="1244"/>
      <c r="DB1106" s="1244"/>
      <c r="DC1106" s="1244"/>
      <c r="DD1106" s="1244"/>
      <c r="DE1106" s="1244"/>
      <c r="DF1106" s="1244"/>
      <c r="DG1106" s="1244"/>
      <c r="DH1106" s="1244"/>
      <c r="DI1106" s="1244"/>
      <c r="DJ1106" s="1244"/>
      <c r="DK1106" s="1244"/>
      <c r="DL1106" s="1244"/>
      <c r="DM1106" s="1244"/>
      <c r="DN1106" s="1244"/>
    </row>
    <row r="1107" spans="1:118" s="612" customFormat="1">
      <c r="A1107" s="613"/>
      <c r="B1107" s="1243"/>
      <c r="C1107" s="613"/>
      <c r="P1107" s="1230"/>
      <c r="AJ1107" s="1244"/>
      <c r="AK1107" s="1244"/>
      <c r="AL1107" s="1244"/>
      <c r="AM1107" s="1244"/>
      <c r="AN1107" s="1244"/>
      <c r="AO1107" s="1244"/>
      <c r="AP1107" s="1244"/>
      <c r="AQ1107" s="1244"/>
      <c r="AR1107" s="1244"/>
      <c r="AS1107" s="1244"/>
      <c r="AT1107" s="1244"/>
      <c r="AU1107" s="1244"/>
      <c r="AV1107" s="1244"/>
      <c r="AW1107" s="1244"/>
      <c r="AX1107" s="1244"/>
      <c r="AY1107" s="1244"/>
      <c r="AZ1107" s="1244"/>
      <c r="BA1107" s="1244"/>
      <c r="BB1107" s="1244"/>
      <c r="BC1107" s="1244"/>
      <c r="BD1107" s="1244"/>
      <c r="BE1107" s="1244"/>
      <c r="BF1107" s="1244"/>
      <c r="BG1107" s="1244"/>
      <c r="BH1107" s="1244"/>
      <c r="BI1107" s="1244"/>
      <c r="BJ1107" s="1244"/>
      <c r="BK1107" s="1244"/>
      <c r="BL1107" s="1244"/>
      <c r="BM1107" s="1244"/>
      <c r="BN1107" s="1244"/>
      <c r="BO1107" s="1244"/>
      <c r="BP1107" s="1244"/>
      <c r="BQ1107" s="1244"/>
      <c r="BR1107" s="1244"/>
      <c r="BS1107" s="1244"/>
      <c r="BT1107" s="1244"/>
      <c r="BU1107" s="1244"/>
      <c r="BV1107" s="1244"/>
      <c r="BW1107" s="1244"/>
      <c r="BX1107" s="1244"/>
      <c r="BY1107" s="1244"/>
      <c r="BZ1107" s="1244"/>
      <c r="CA1107" s="1244"/>
      <c r="CB1107" s="1244"/>
      <c r="CC1107" s="1244"/>
      <c r="CD1107" s="1244"/>
      <c r="CE1107" s="1244"/>
      <c r="CF1107" s="1244"/>
      <c r="CG1107" s="1244"/>
      <c r="CH1107" s="1244"/>
      <c r="CI1107" s="1244"/>
      <c r="CJ1107" s="1244"/>
      <c r="CK1107" s="1244"/>
      <c r="CL1107" s="1244"/>
      <c r="CM1107" s="1244"/>
      <c r="CN1107" s="1244"/>
      <c r="CO1107" s="1244"/>
      <c r="CP1107" s="1244"/>
      <c r="CQ1107" s="1244"/>
      <c r="CR1107" s="1244"/>
      <c r="CS1107" s="1244"/>
      <c r="CT1107" s="1244"/>
      <c r="CU1107" s="1244"/>
      <c r="CV1107" s="1244"/>
      <c r="CW1107" s="1244"/>
      <c r="CX1107" s="1244"/>
      <c r="CY1107" s="1244"/>
      <c r="CZ1107" s="1244"/>
      <c r="DA1107" s="1244"/>
      <c r="DB1107" s="1244"/>
      <c r="DC1107" s="1244"/>
      <c r="DD1107" s="1244"/>
      <c r="DE1107" s="1244"/>
      <c r="DF1107" s="1244"/>
      <c r="DG1107" s="1244"/>
      <c r="DH1107" s="1244"/>
      <c r="DI1107" s="1244"/>
      <c r="DJ1107" s="1244"/>
      <c r="DK1107" s="1244"/>
      <c r="DL1107" s="1244"/>
      <c r="DM1107" s="1244"/>
      <c r="DN1107" s="1244"/>
    </row>
    <row r="1108" spans="1:118" s="612" customFormat="1">
      <c r="A1108" s="613"/>
      <c r="B1108" s="1243"/>
      <c r="C1108" s="613"/>
      <c r="P1108" s="1230"/>
      <c r="AJ1108" s="1244"/>
      <c r="AK1108" s="1244"/>
      <c r="AL1108" s="1244"/>
      <c r="AM1108" s="1244"/>
      <c r="AN1108" s="1244"/>
      <c r="AO1108" s="1244"/>
      <c r="AP1108" s="1244"/>
      <c r="AQ1108" s="1244"/>
      <c r="AR1108" s="1244"/>
      <c r="AS1108" s="1244"/>
      <c r="AT1108" s="1244"/>
      <c r="AU1108" s="1244"/>
      <c r="AV1108" s="1244"/>
      <c r="AW1108" s="1244"/>
      <c r="AX1108" s="1244"/>
      <c r="AY1108" s="1244"/>
      <c r="AZ1108" s="1244"/>
      <c r="BA1108" s="1244"/>
      <c r="BB1108" s="1244"/>
      <c r="BC1108" s="1244"/>
      <c r="BD1108" s="1244"/>
      <c r="BE1108" s="1244"/>
      <c r="BF1108" s="1244"/>
      <c r="BG1108" s="1244"/>
      <c r="BH1108" s="1244"/>
      <c r="BI1108" s="1244"/>
      <c r="BJ1108" s="1244"/>
      <c r="BK1108" s="1244"/>
      <c r="BL1108" s="1244"/>
      <c r="BM1108" s="1244"/>
      <c r="BN1108" s="1244"/>
      <c r="BO1108" s="1244"/>
      <c r="BP1108" s="1244"/>
      <c r="BQ1108" s="1244"/>
      <c r="BR1108" s="1244"/>
      <c r="BS1108" s="1244"/>
      <c r="BT1108" s="1244"/>
      <c r="BU1108" s="1244"/>
      <c r="BV1108" s="1244"/>
      <c r="BW1108" s="1244"/>
      <c r="BX1108" s="1244"/>
      <c r="BY1108" s="1244"/>
      <c r="BZ1108" s="1244"/>
      <c r="CA1108" s="1244"/>
      <c r="CB1108" s="1244"/>
      <c r="CC1108" s="1244"/>
      <c r="CD1108" s="1244"/>
      <c r="CE1108" s="1244"/>
      <c r="CF1108" s="1244"/>
      <c r="CG1108" s="1244"/>
      <c r="CH1108" s="1244"/>
      <c r="CI1108" s="1244"/>
      <c r="CJ1108" s="1244"/>
      <c r="CK1108" s="1244"/>
      <c r="CL1108" s="1244"/>
      <c r="CM1108" s="1244"/>
      <c r="CN1108" s="1244"/>
      <c r="CO1108" s="1244"/>
      <c r="CP1108" s="1244"/>
      <c r="CQ1108" s="1244"/>
      <c r="CR1108" s="1244"/>
      <c r="CS1108" s="1244"/>
      <c r="CT1108" s="1244"/>
      <c r="CU1108" s="1244"/>
      <c r="CV1108" s="1244"/>
      <c r="CW1108" s="1244"/>
      <c r="CX1108" s="1244"/>
      <c r="CY1108" s="1244"/>
      <c r="CZ1108" s="1244"/>
      <c r="DA1108" s="1244"/>
      <c r="DB1108" s="1244"/>
      <c r="DC1108" s="1244"/>
      <c r="DD1108" s="1244"/>
      <c r="DE1108" s="1244"/>
      <c r="DF1108" s="1244"/>
      <c r="DG1108" s="1244"/>
      <c r="DH1108" s="1244"/>
      <c r="DI1108" s="1244"/>
      <c r="DJ1108" s="1244"/>
      <c r="DK1108" s="1244"/>
      <c r="DL1108" s="1244"/>
      <c r="DM1108" s="1244"/>
      <c r="DN1108" s="1244"/>
    </row>
    <row r="1109" spans="1:118" s="612" customFormat="1">
      <c r="A1109" s="613"/>
      <c r="B1109" s="1243"/>
      <c r="C1109" s="613"/>
      <c r="P1109" s="1230"/>
      <c r="AJ1109" s="1244"/>
      <c r="AK1109" s="1244"/>
      <c r="AL1109" s="1244"/>
      <c r="AM1109" s="1244"/>
      <c r="AN1109" s="1244"/>
      <c r="AO1109" s="1244"/>
      <c r="AP1109" s="1244"/>
      <c r="AQ1109" s="1244"/>
      <c r="AR1109" s="1244"/>
      <c r="AS1109" s="1244"/>
      <c r="AT1109" s="1244"/>
      <c r="AU1109" s="1244"/>
      <c r="AV1109" s="1244"/>
      <c r="AW1109" s="1244"/>
      <c r="AX1109" s="1244"/>
      <c r="AY1109" s="1244"/>
      <c r="AZ1109" s="1244"/>
      <c r="BA1109" s="1244"/>
      <c r="BB1109" s="1244"/>
      <c r="BC1109" s="1244"/>
      <c r="BD1109" s="1244"/>
      <c r="BE1109" s="1244"/>
      <c r="BF1109" s="1244"/>
      <c r="BG1109" s="1244"/>
      <c r="BH1109" s="1244"/>
      <c r="BI1109" s="1244"/>
      <c r="BJ1109" s="1244"/>
      <c r="BK1109" s="1244"/>
      <c r="BL1109" s="1244"/>
      <c r="BM1109" s="1244"/>
      <c r="BN1109" s="1244"/>
      <c r="BO1109" s="1244"/>
      <c r="BP1109" s="1244"/>
      <c r="BQ1109" s="1244"/>
      <c r="BR1109" s="1244"/>
      <c r="BS1109" s="1244"/>
      <c r="BT1109" s="1244"/>
      <c r="BU1109" s="1244"/>
      <c r="BV1109" s="1244"/>
      <c r="BW1109" s="1244"/>
      <c r="BX1109" s="1244"/>
      <c r="BY1109" s="1244"/>
      <c r="BZ1109" s="1244"/>
      <c r="CA1109" s="1244"/>
      <c r="CB1109" s="1244"/>
      <c r="CC1109" s="1244"/>
      <c r="CD1109" s="1244"/>
      <c r="CE1109" s="1244"/>
      <c r="CF1109" s="1244"/>
      <c r="CG1109" s="1244"/>
      <c r="CH1109" s="1244"/>
      <c r="CI1109" s="1244"/>
      <c r="CJ1109" s="1244"/>
      <c r="CK1109" s="1244"/>
      <c r="CL1109" s="1244"/>
      <c r="CM1109" s="1244"/>
      <c r="CN1109" s="1244"/>
      <c r="CO1109" s="1244"/>
      <c r="CP1109" s="1244"/>
      <c r="CQ1109" s="1244"/>
      <c r="CR1109" s="1244"/>
      <c r="CS1109" s="1244"/>
      <c r="CT1109" s="1244"/>
      <c r="CU1109" s="1244"/>
      <c r="CV1109" s="1244"/>
      <c r="CW1109" s="1244"/>
      <c r="CX1109" s="1244"/>
      <c r="CY1109" s="1244"/>
      <c r="CZ1109" s="1244"/>
      <c r="DA1109" s="1244"/>
      <c r="DB1109" s="1244"/>
      <c r="DC1109" s="1244"/>
      <c r="DD1109" s="1244"/>
      <c r="DE1109" s="1244"/>
      <c r="DF1109" s="1244"/>
      <c r="DG1109" s="1244"/>
      <c r="DH1109" s="1244"/>
      <c r="DI1109" s="1244"/>
      <c r="DJ1109" s="1244"/>
      <c r="DK1109" s="1244"/>
      <c r="DL1109" s="1244"/>
      <c r="DM1109" s="1244"/>
      <c r="DN1109" s="1244"/>
    </row>
    <row r="1110" spans="1:118" s="612" customFormat="1">
      <c r="A1110" s="613"/>
      <c r="B1110" s="1243"/>
      <c r="C1110" s="613"/>
      <c r="P1110" s="1230"/>
      <c r="AJ1110" s="1244"/>
      <c r="AK1110" s="1244"/>
      <c r="AL1110" s="1244"/>
      <c r="AM1110" s="1244"/>
      <c r="AN1110" s="1244"/>
      <c r="AO1110" s="1244"/>
      <c r="AP1110" s="1244"/>
      <c r="AQ1110" s="1244"/>
      <c r="AR1110" s="1244"/>
      <c r="AS1110" s="1244"/>
      <c r="AT1110" s="1244"/>
      <c r="AU1110" s="1244"/>
      <c r="AV1110" s="1244"/>
      <c r="AW1110" s="1244"/>
      <c r="AX1110" s="1244"/>
      <c r="AY1110" s="1244"/>
      <c r="AZ1110" s="1244"/>
      <c r="BA1110" s="1244"/>
      <c r="BB1110" s="1244"/>
      <c r="BC1110" s="1244"/>
      <c r="BD1110" s="1244"/>
      <c r="BE1110" s="1244"/>
      <c r="BF1110" s="1244"/>
      <c r="BG1110" s="1244"/>
      <c r="BH1110" s="1244"/>
      <c r="BI1110" s="1244"/>
      <c r="BJ1110" s="1244"/>
      <c r="BK1110" s="1244"/>
      <c r="BL1110" s="1244"/>
      <c r="BM1110" s="1244"/>
      <c r="BN1110" s="1244"/>
      <c r="BO1110" s="1244"/>
      <c r="BP1110" s="1244"/>
      <c r="BQ1110" s="1244"/>
      <c r="BR1110" s="1244"/>
      <c r="BS1110" s="1244"/>
      <c r="BT1110" s="1244"/>
      <c r="BU1110" s="1244"/>
      <c r="BV1110" s="1244"/>
      <c r="BW1110" s="1244"/>
      <c r="BX1110" s="1244"/>
      <c r="BY1110" s="1244"/>
      <c r="BZ1110" s="1244"/>
      <c r="CA1110" s="1244"/>
      <c r="CB1110" s="1244"/>
      <c r="CC1110" s="1244"/>
      <c r="CD1110" s="1244"/>
      <c r="CE1110" s="1244"/>
      <c r="CF1110" s="1244"/>
      <c r="CG1110" s="1244"/>
      <c r="CH1110" s="1244"/>
      <c r="CI1110" s="1244"/>
      <c r="CJ1110" s="1244"/>
      <c r="CK1110" s="1244"/>
      <c r="CL1110" s="1244"/>
      <c r="CM1110" s="1244"/>
      <c r="CN1110" s="1244"/>
      <c r="CO1110" s="1244"/>
      <c r="CP1110" s="1244"/>
      <c r="CQ1110" s="1244"/>
      <c r="CR1110" s="1244"/>
      <c r="CS1110" s="1244"/>
      <c r="CT1110" s="1244"/>
      <c r="CU1110" s="1244"/>
      <c r="CV1110" s="1244"/>
      <c r="CW1110" s="1244"/>
      <c r="CX1110" s="1244"/>
      <c r="CY1110" s="1244"/>
      <c r="CZ1110" s="1244"/>
      <c r="DA1110" s="1244"/>
      <c r="DB1110" s="1244"/>
      <c r="DC1110" s="1244"/>
      <c r="DD1110" s="1244"/>
      <c r="DE1110" s="1244"/>
      <c r="DF1110" s="1244"/>
      <c r="DG1110" s="1244"/>
      <c r="DH1110" s="1244"/>
      <c r="DI1110" s="1244"/>
      <c r="DJ1110" s="1244"/>
      <c r="DK1110" s="1244"/>
      <c r="DL1110" s="1244"/>
      <c r="DM1110" s="1244"/>
      <c r="DN1110" s="1244"/>
    </row>
  </sheetData>
  <mergeCells count="43">
    <mergeCell ref="X4:X5"/>
    <mergeCell ref="Y4:Y5"/>
    <mergeCell ref="Z4:Z5"/>
    <mergeCell ref="AA4:AA5"/>
    <mergeCell ref="AI4:AI5"/>
    <mergeCell ref="AH4:AH5"/>
    <mergeCell ref="AB4:AB5"/>
    <mergeCell ref="AD4:AD5"/>
    <mergeCell ref="AE4:AE5"/>
    <mergeCell ref="AF4:AF5"/>
    <mergeCell ref="AG4:AG5"/>
    <mergeCell ref="AC4:AC5"/>
    <mergeCell ref="S4:S5"/>
    <mergeCell ref="T4:T5"/>
    <mergeCell ref="U4:U5"/>
    <mergeCell ref="V4:V5"/>
    <mergeCell ref="W4:W5"/>
    <mergeCell ref="O4:O5"/>
    <mergeCell ref="P4:P5"/>
    <mergeCell ref="B3:C3"/>
    <mergeCell ref="D3:E3"/>
    <mergeCell ref="R4:R5"/>
    <mergeCell ref="A839:E839"/>
    <mergeCell ref="L839:O839"/>
    <mergeCell ref="A840:E840"/>
    <mergeCell ref="L840:O840"/>
    <mergeCell ref="A1:P1"/>
    <mergeCell ref="A2:P2"/>
    <mergeCell ref="A4:A5"/>
    <mergeCell ref="B4:B5"/>
    <mergeCell ref="C4:C5"/>
    <mergeCell ref="D4:D5"/>
    <mergeCell ref="E4:E5"/>
    <mergeCell ref="F4:F5"/>
    <mergeCell ref="G4:G5"/>
    <mergeCell ref="H4:H5"/>
    <mergeCell ref="I4:M4"/>
    <mergeCell ref="N4:N5"/>
    <mergeCell ref="A831:E831"/>
    <mergeCell ref="L831:O831"/>
    <mergeCell ref="A832:E832"/>
    <mergeCell ref="A833:E833"/>
    <mergeCell ref="L833:O833"/>
  </mergeCells>
  <pageMargins left="0.75" right="0.5" top="1" bottom="1" header="0.75" footer="0.25"/>
  <pageSetup paperSize="5" scale="50" orientation="landscape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FF0000"/>
  </sheetPr>
  <dimension ref="A1:AP384"/>
  <sheetViews>
    <sheetView zoomScale="80" zoomScaleNormal="80" zoomScaleSheetLayoutView="70" workbookViewId="0">
      <selection activeCell="P11" sqref="P11"/>
    </sheetView>
  </sheetViews>
  <sheetFormatPr baseColWidth="10" defaultColWidth="8.83203125" defaultRowHeight="15"/>
  <cols>
    <col min="1" max="1" width="7.83203125" customWidth="1"/>
    <col min="2" max="2" width="37.5" customWidth="1"/>
    <col min="3" max="3" width="20.5" style="101" customWidth="1"/>
    <col min="4" max="4" width="13.83203125" style="101" hidden="1" customWidth="1"/>
    <col min="5" max="5" width="17.5" style="101" hidden="1" customWidth="1"/>
    <col min="6" max="6" width="13.83203125" style="101" hidden="1" customWidth="1"/>
    <col min="7" max="7" width="16.5" style="101" customWidth="1"/>
    <col min="8" max="10" width="13.83203125" style="101" customWidth="1"/>
    <col min="11" max="11" width="18.5" style="101" customWidth="1"/>
    <col min="12" max="12" width="10.5" style="101" customWidth="1"/>
    <col min="13" max="13" width="10.33203125" style="101" customWidth="1"/>
    <col min="14" max="14" width="19.6640625" style="101" customWidth="1"/>
    <col min="15" max="15" width="10.6640625" style="101" customWidth="1"/>
    <col min="16" max="16" width="24.33203125" style="101" customWidth="1"/>
    <col min="17" max="17" width="13.83203125" style="101" customWidth="1"/>
    <col min="18" max="18" width="6.33203125" style="101" customWidth="1"/>
    <col min="19" max="19" width="14.33203125" style="101" customWidth="1"/>
    <col min="20" max="20" width="21.6640625" style="101" customWidth="1"/>
    <col min="21" max="21" width="14.6640625" style="101" customWidth="1"/>
    <col min="22" max="22" width="15" style="101" customWidth="1"/>
    <col min="23" max="23" width="13.5" style="101" customWidth="1"/>
    <col min="24" max="24" width="21.1640625" style="101" customWidth="1"/>
    <col min="25" max="25" width="18" style="101" customWidth="1"/>
    <col min="26" max="29" width="20.5" style="101" customWidth="1"/>
    <col min="30" max="30" width="9.83203125" style="101" customWidth="1"/>
    <col min="31" max="31" width="23.5" style="101" customWidth="1"/>
    <col min="32" max="32" width="21.5" style="101" hidden="1" customWidth="1"/>
    <col min="33" max="33" width="21.5" style="101" customWidth="1"/>
    <col min="34" max="34" width="24.83203125" style="101" customWidth="1"/>
    <col min="35" max="42" width="8.83203125" style="101"/>
  </cols>
  <sheetData>
    <row r="1" spans="1:42" ht="21">
      <c r="A1" s="1745" t="s">
        <v>1867</v>
      </c>
      <c r="B1" s="1745"/>
      <c r="C1" s="1745"/>
      <c r="D1" s="1745"/>
      <c r="E1" s="1745"/>
      <c r="F1" s="1745"/>
      <c r="G1" s="1745"/>
      <c r="H1" s="1745"/>
      <c r="I1" s="1745"/>
      <c r="J1" s="1745"/>
      <c r="K1" s="1745"/>
      <c r="L1" s="1745"/>
      <c r="M1" s="1745"/>
      <c r="N1" s="1745"/>
      <c r="O1" s="1745"/>
      <c r="P1" s="1745"/>
      <c r="Q1" s="1745"/>
      <c r="R1" s="692"/>
    </row>
    <row r="2" spans="1:42" ht="21">
      <c r="A2" s="1745" t="s">
        <v>1868</v>
      </c>
      <c r="B2" s="1745"/>
      <c r="C2" s="1745"/>
      <c r="D2" s="1745"/>
      <c r="E2" s="1745"/>
      <c r="F2" s="1745"/>
      <c r="G2" s="1745"/>
      <c r="H2" s="1745"/>
      <c r="I2" s="1745"/>
      <c r="J2" s="1745"/>
      <c r="K2" s="1745"/>
      <c r="L2" s="1745"/>
      <c r="M2" s="1745"/>
      <c r="N2" s="1745"/>
      <c r="O2" s="1745"/>
      <c r="P2" s="1745"/>
      <c r="Q2" s="1745"/>
      <c r="R2" s="692"/>
      <c r="T2" s="1221">
        <f>T4-T3</f>
        <v>470359577</v>
      </c>
    </row>
    <row r="3" spans="1:42" ht="26">
      <c r="A3" s="91"/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1200"/>
      <c r="Q3" s="91"/>
      <c r="R3" s="91"/>
      <c r="T3" s="1221">
        <v>31925943937</v>
      </c>
    </row>
    <row r="4" spans="1:42" ht="26">
      <c r="A4" s="91"/>
      <c r="B4" s="297" t="s">
        <v>1905</v>
      </c>
      <c r="C4" s="91"/>
      <c r="D4" s="91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1200"/>
      <c r="Q4" s="91"/>
      <c r="R4" s="91"/>
      <c r="T4" s="1221">
        <v>32396303514</v>
      </c>
      <c r="X4" s="299"/>
      <c r="Z4" s="583"/>
    </row>
    <row r="5" spans="1:42" ht="16" thickBot="1"/>
    <row r="6" spans="1:42" s="12" customFormat="1" ht="30" customHeight="1" thickBot="1">
      <c r="A6" s="1746" t="s">
        <v>3430</v>
      </c>
      <c r="B6" s="1728" t="s">
        <v>2794</v>
      </c>
      <c r="C6" s="1758" t="s">
        <v>2800</v>
      </c>
      <c r="D6" s="1759"/>
      <c r="E6" s="1747" t="s">
        <v>3467</v>
      </c>
      <c r="F6" s="1758" t="s">
        <v>3457</v>
      </c>
      <c r="G6" s="1759"/>
      <c r="H6" s="1760" t="s">
        <v>3458</v>
      </c>
      <c r="I6" s="1748" t="s">
        <v>3459</v>
      </c>
      <c r="J6" s="1728" t="s">
        <v>3460</v>
      </c>
      <c r="K6" s="1728"/>
      <c r="L6" s="1747" t="s">
        <v>3468</v>
      </c>
      <c r="M6" s="1728" t="s">
        <v>3434</v>
      </c>
      <c r="N6" s="1728" t="s">
        <v>3462</v>
      </c>
      <c r="O6" s="1728" t="s">
        <v>2805</v>
      </c>
      <c r="P6" s="1752" t="s">
        <v>2806</v>
      </c>
      <c r="Q6" s="1749" t="s">
        <v>2807</v>
      </c>
      <c r="R6" s="705"/>
      <c r="S6" s="1691" t="s">
        <v>3295</v>
      </c>
      <c r="T6" s="1728" t="s">
        <v>2794</v>
      </c>
      <c r="U6" s="1691" t="s">
        <v>1936</v>
      </c>
      <c r="V6" s="1691" t="s">
        <v>3297</v>
      </c>
      <c r="W6" s="1691" t="s">
        <v>3473</v>
      </c>
      <c r="X6" s="1691" t="s">
        <v>3474</v>
      </c>
      <c r="Y6" s="1691" t="s">
        <v>3470</v>
      </c>
      <c r="Z6" s="1691" t="s">
        <v>3471</v>
      </c>
      <c r="AA6" s="1691" t="s">
        <v>3472</v>
      </c>
      <c r="AB6" s="1691" t="s">
        <v>3475</v>
      </c>
      <c r="AC6" s="1691" t="s">
        <v>3476</v>
      </c>
      <c r="AD6" s="1693" t="s">
        <v>3477</v>
      </c>
      <c r="AE6" s="1693" t="s">
        <v>3478</v>
      </c>
      <c r="AF6" s="1693" t="s">
        <v>3479</v>
      </c>
      <c r="AG6" s="1691" t="s">
        <v>3480</v>
      </c>
      <c r="AH6" s="1691" t="s">
        <v>3481</v>
      </c>
      <c r="AI6" s="157"/>
      <c r="AJ6" s="157"/>
      <c r="AK6" s="157"/>
      <c r="AL6" s="157"/>
      <c r="AM6" s="157"/>
      <c r="AN6" s="157"/>
      <c r="AO6" s="157"/>
      <c r="AP6" s="157"/>
    </row>
    <row r="7" spans="1:42" ht="38.25" customHeight="1" thickBot="1">
      <c r="A7" s="1746"/>
      <c r="B7" s="1728"/>
      <c r="C7" s="1060" t="s">
        <v>2793</v>
      </c>
      <c r="D7" s="1060" t="s">
        <v>3437</v>
      </c>
      <c r="E7" s="1747"/>
      <c r="F7" s="1061" t="s">
        <v>3465</v>
      </c>
      <c r="G7" s="1061" t="s">
        <v>3466</v>
      </c>
      <c r="H7" s="1761"/>
      <c r="I7" s="1748"/>
      <c r="J7" s="1062" t="s">
        <v>3440</v>
      </c>
      <c r="K7" s="1062" t="s">
        <v>2800</v>
      </c>
      <c r="L7" s="1747"/>
      <c r="M7" s="1728"/>
      <c r="N7" s="1728"/>
      <c r="O7" s="1728"/>
      <c r="P7" s="1753"/>
      <c r="Q7" s="1749"/>
      <c r="R7" s="705"/>
      <c r="S7" s="1692"/>
      <c r="T7" s="1728"/>
      <c r="U7" s="1692"/>
      <c r="V7" s="1692"/>
      <c r="W7" s="1692"/>
      <c r="X7" s="1692"/>
      <c r="Y7" s="1692"/>
      <c r="Z7" s="1692"/>
      <c r="AA7" s="1692"/>
      <c r="AB7" s="1692"/>
      <c r="AC7" s="1692"/>
      <c r="AD7" s="1694"/>
      <c r="AE7" s="1694"/>
      <c r="AF7" s="1694"/>
      <c r="AG7" s="1695"/>
      <c r="AH7" s="1695"/>
    </row>
    <row r="8" spans="1:42" ht="16" thickBot="1">
      <c r="A8" s="316">
        <v>1</v>
      </c>
      <c r="B8" s="316">
        <v>2</v>
      </c>
      <c r="C8" s="316">
        <v>3</v>
      </c>
      <c r="D8" s="574">
        <v>4</v>
      </c>
      <c r="E8" s="574">
        <v>5</v>
      </c>
      <c r="F8" s="316">
        <v>6</v>
      </c>
      <c r="G8" s="316">
        <v>7</v>
      </c>
      <c r="H8" s="574">
        <v>8</v>
      </c>
      <c r="I8" s="574">
        <v>9</v>
      </c>
      <c r="J8" s="316">
        <v>10</v>
      </c>
      <c r="K8" s="316">
        <v>11</v>
      </c>
      <c r="L8" s="316">
        <v>12</v>
      </c>
      <c r="M8" s="316">
        <v>13</v>
      </c>
      <c r="N8" s="574">
        <v>14</v>
      </c>
      <c r="O8" s="574">
        <v>15</v>
      </c>
      <c r="P8" s="316">
        <v>16</v>
      </c>
      <c r="Q8" s="316">
        <v>17</v>
      </c>
      <c r="R8" s="706"/>
      <c r="S8" s="305"/>
      <c r="T8" s="305"/>
      <c r="U8" s="305"/>
      <c r="V8" s="305"/>
      <c r="W8" s="305"/>
      <c r="X8" s="305"/>
      <c r="Y8" s="305"/>
      <c r="Z8" s="305"/>
      <c r="AA8" s="305"/>
      <c r="AB8" s="305"/>
      <c r="AC8" s="305"/>
      <c r="AD8" s="1083"/>
      <c r="AE8" s="305"/>
      <c r="AF8" s="305"/>
      <c r="AG8" s="1063"/>
      <c r="AH8" s="1113"/>
    </row>
    <row r="9" spans="1:42">
      <c r="A9" s="345"/>
      <c r="B9" s="347"/>
      <c r="C9" s="348"/>
      <c r="D9" s="348"/>
      <c r="E9" s="348"/>
      <c r="F9" s="348"/>
      <c r="G9" s="348"/>
      <c r="H9" s="348"/>
      <c r="I9" s="348"/>
      <c r="J9" s="348"/>
      <c r="K9" s="348"/>
      <c r="L9" s="348"/>
      <c r="M9" s="348"/>
      <c r="N9" s="348"/>
      <c r="O9" s="348"/>
      <c r="P9" s="349"/>
      <c r="Q9" s="348"/>
      <c r="R9" s="586"/>
      <c r="S9" s="321"/>
      <c r="T9" s="321"/>
      <c r="U9" s="321"/>
      <c r="V9" s="321"/>
      <c r="W9" s="321"/>
      <c r="X9" s="321"/>
      <c r="Y9" s="321"/>
      <c r="Z9" s="321"/>
      <c r="AA9" s="321"/>
      <c r="AB9" s="321"/>
      <c r="AC9" s="321"/>
      <c r="AD9" s="321"/>
      <c r="AE9" s="321"/>
      <c r="AF9" s="321"/>
      <c r="AG9" s="1110"/>
      <c r="AH9" s="1111"/>
    </row>
    <row r="10" spans="1:42" s="100" customFormat="1" ht="24" customHeight="1">
      <c r="A10" s="487" t="s">
        <v>47</v>
      </c>
      <c r="B10" s="555" t="s">
        <v>1868</v>
      </c>
      <c r="C10" s="556"/>
      <c r="D10" s="556"/>
      <c r="E10" s="556"/>
      <c r="F10" s="556"/>
      <c r="G10" s="556"/>
      <c r="H10" s="556"/>
      <c r="I10" s="556"/>
      <c r="J10" s="556"/>
      <c r="K10" s="556"/>
      <c r="L10" s="556"/>
      <c r="M10" s="556"/>
      <c r="N10" s="556"/>
      <c r="O10" s="556"/>
      <c r="P10" s="557">
        <f>SUM(P11)</f>
        <v>31925943937</v>
      </c>
      <c r="Q10" s="556"/>
      <c r="R10" s="556"/>
      <c r="S10" s="559"/>
      <c r="T10" s="559"/>
      <c r="U10" s="559"/>
      <c r="V10" s="559"/>
      <c r="W10" s="559"/>
      <c r="X10" s="557">
        <f t="shared" ref="X10:AC10" si="0">SUM(X11)</f>
        <v>4113580938.0200009</v>
      </c>
      <c r="Y10" s="557">
        <f t="shared" si="0"/>
        <v>638518871.33999991</v>
      </c>
      <c r="Z10" s="557">
        <f t="shared" si="0"/>
        <v>638518871.33999991</v>
      </c>
      <c r="AA10" s="557">
        <f t="shared" si="0"/>
        <v>638518871.33999991</v>
      </c>
      <c r="AB10" s="557">
        <f t="shared" si="0"/>
        <v>638518871.33999991</v>
      </c>
      <c r="AC10" s="557">
        <f t="shared" si="0"/>
        <v>638518871.33999991</v>
      </c>
      <c r="AD10" s="559"/>
      <c r="AE10" s="557">
        <f>SUM(AE11)</f>
        <v>24619768642.280003</v>
      </c>
      <c r="AF10" s="557">
        <f>SUM(AF11)</f>
        <v>31925943937</v>
      </c>
      <c r="AG10" s="557">
        <f>AG11</f>
        <v>6667656423.380002</v>
      </c>
      <c r="AH10" s="1107">
        <f>AH11</f>
        <v>7306175294.7200003</v>
      </c>
      <c r="AI10" s="121"/>
      <c r="AJ10" s="121"/>
      <c r="AK10" s="121"/>
      <c r="AL10" s="121"/>
      <c r="AM10" s="121"/>
      <c r="AN10" s="121"/>
      <c r="AO10" s="121"/>
      <c r="AP10" s="121"/>
    </row>
    <row r="11" spans="1:42" ht="26.25" customHeight="1">
      <c r="A11" s="487" t="s">
        <v>49</v>
      </c>
      <c r="B11" s="560" t="s">
        <v>2056</v>
      </c>
      <c r="C11" s="486"/>
      <c r="D11" s="486"/>
      <c r="E11" s="486"/>
      <c r="F11" s="486"/>
      <c r="G11" s="486"/>
      <c r="H11" s="486"/>
      <c r="I11" s="486"/>
      <c r="J11" s="486"/>
      <c r="K11" s="486"/>
      <c r="L11" s="486"/>
      <c r="M11" s="486"/>
      <c r="N11" s="486"/>
      <c r="O11" s="486"/>
      <c r="P11" s="557">
        <f>SUM(P12:P69)</f>
        <v>31925943937</v>
      </c>
      <c r="Q11" s="486"/>
      <c r="R11" s="486"/>
      <c r="S11" s="562"/>
      <c r="T11" s="562"/>
      <c r="U11" s="562"/>
      <c r="V11" s="562"/>
      <c r="W11" s="562"/>
      <c r="X11" s="557">
        <f t="shared" ref="X11:AB11" si="1">SUM(X12:X69)</f>
        <v>4113580938.0200009</v>
      </c>
      <c r="Y11" s="557">
        <f t="shared" si="1"/>
        <v>638518871.33999991</v>
      </c>
      <c r="Z11" s="557">
        <f t="shared" si="1"/>
        <v>638518871.33999991</v>
      </c>
      <c r="AA11" s="557">
        <f t="shared" si="1"/>
        <v>638518871.33999991</v>
      </c>
      <c r="AB11" s="557">
        <f t="shared" si="1"/>
        <v>638518871.33999991</v>
      </c>
      <c r="AC11" s="557">
        <f>SUM(AC12:AC69)</f>
        <v>638518871.33999991</v>
      </c>
      <c r="AD11" s="1072"/>
      <c r="AE11" s="557">
        <f>SUM(AE12:AE69)</f>
        <v>24619768642.280003</v>
      </c>
      <c r="AF11" s="557">
        <f>SUM(AF12:AF69)</f>
        <v>31925943937</v>
      </c>
      <c r="AG11" s="557">
        <f>SUM(AG12:AG69)</f>
        <v>6667656423.380002</v>
      </c>
      <c r="AH11" s="1107">
        <f>SUM(AH12:AH69)</f>
        <v>7306175294.7200003</v>
      </c>
    </row>
    <row r="12" spans="1:42" s="100" customFormat="1" ht="26.25" customHeight="1">
      <c r="A12" s="351"/>
      <c r="B12" s="353" t="s">
        <v>1132</v>
      </c>
      <c r="C12" s="325" t="s">
        <v>3469</v>
      </c>
      <c r="D12" s="356" t="s">
        <v>145</v>
      </c>
      <c r="E12" s="325" t="s">
        <v>123</v>
      </c>
      <c r="F12" s="325"/>
      <c r="G12" s="356" t="s">
        <v>1190</v>
      </c>
      <c r="H12" s="325"/>
      <c r="I12" s="325" t="s">
        <v>3509</v>
      </c>
      <c r="J12" s="569" t="s">
        <v>2210</v>
      </c>
      <c r="K12" s="356"/>
      <c r="L12" s="325">
        <v>45</v>
      </c>
      <c r="M12" s="325"/>
      <c r="N12" s="325" t="s">
        <v>1197</v>
      </c>
      <c r="O12" s="325" t="s">
        <v>204</v>
      </c>
      <c r="P12" s="358">
        <v>29475000</v>
      </c>
      <c r="Q12" s="325" t="s">
        <v>123</v>
      </c>
      <c r="R12" s="325"/>
      <c r="S12" s="307" t="str">
        <f t="shared" ref="S12:S43" si="2">MID(C12,2,7)</f>
        <v>3.11.01</v>
      </c>
      <c r="T12" s="308" t="str">
        <f t="shared" ref="T12:T69" si="3">VLOOKUP(S12,kelompok,2,0)</f>
        <v>BANGUNAN GEDUNG TEMPAT KERJA</v>
      </c>
      <c r="U12" s="308">
        <f t="shared" ref="U12:U69" si="4">VLOOKUP(S12,MASAMANFAAT,4,0)</f>
        <v>50</v>
      </c>
      <c r="V12" s="309">
        <f t="shared" ref="V12:V34" si="5">(P12-10)/U12</f>
        <v>589499.80000000005</v>
      </c>
      <c r="W12" s="311">
        <f>2013-AD12</f>
        <v>38</v>
      </c>
      <c r="X12" s="310">
        <f t="shared" ref="X12:X34" si="6">IF(W12&gt;U12,P12-10,V12*W12)</f>
        <v>22400992.400000002</v>
      </c>
      <c r="Y12" s="310">
        <f t="shared" ref="Y12:Y34" si="7">IF(P12-10=X12,0,V12)</f>
        <v>589499.80000000005</v>
      </c>
      <c r="Z12" s="310">
        <f t="shared" ref="Z12:Z34" si="8">IF(P12-10=X12+Y12,0,V12)</f>
        <v>589499.80000000005</v>
      </c>
      <c r="AA12" s="310">
        <f t="shared" ref="AA12:AA43" si="9">IF(P12-10=X12+Y12+Z12,0,V12)</f>
        <v>589499.80000000005</v>
      </c>
      <c r="AB12" s="310">
        <f t="shared" ref="AB12:AB43" si="10">IF(P12-10=Y12+Z12+AA12+X12,0,V12)</f>
        <v>589499.80000000005</v>
      </c>
      <c r="AC12" s="310">
        <f t="shared" ref="AC12:AC43" si="11">IF(P12-10=Z12+AA12+AB12+Y12+X12,0,V12)</f>
        <v>589499.80000000005</v>
      </c>
      <c r="AD12" s="790" t="str">
        <f t="shared" ref="AD12:AD34" si="12">J12</f>
        <v>1975</v>
      </c>
      <c r="AE12" s="600">
        <f t="shared" ref="AE12:AE43" si="13">P12-(X12+Y12+Z12+AA12+AB12+AC12)</f>
        <v>4126508.599999994</v>
      </c>
      <c r="AF12" s="312">
        <f t="shared" ref="AF12:AF34" si="14">P12</f>
        <v>29475000</v>
      </c>
      <c r="AG12" s="312">
        <f>X12+Y12+Z12+AA12+AB12</f>
        <v>24758991.600000005</v>
      </c>
      <c r="AH12" s="1107">
        <f>AG12+AC12</f>
        <v>25348491.400000006</v>
      </c>
      <c r="AI12" s="121"/>
      <c r="AJ12" s="121"/>
      <c r="AK12" s="121"/>
      <c r="AL12" s="121"/>
      <c r="AM12" s="121"/>
      <c r="AN12" s="121"/>
      <c r="AO12" s="121"/>
      <c r="AP12" s="121"/>
    </row>
    <row r="13" spans="1:42">
      <c r="A13" s="351"/>
      <c r="B13" s="361" t="s">
        <v>1133</v>
      </c>
      <c r="C13" s="325" t="s">
        <v>3469</v>
      </c>
      <c r="D13" s="362" t="s">
        <v>145</v>
      </c>
      <c r="E13" s="324" t="s">
        <v>123</v>
      </c>
      <c r="F13" s="324"/>
      <c r="G13" s="362" t="s">
        <v>1190</v>
      </c>
      <c r="H13" s="324"/>
      <c r="I13" s="325" t="s">
        <v>3509</v>
      </c>
      <c r="J13" s="575" t="s">
        <v>2210</v>
      </c>
      <c r="K13" s="362"/>
      <c r="L13" s="324">
        <v>144</v>
      </c>
      <c r="M13" s="324"/>
      <c r="N13" s="324" t="s">
        <v>1197</v>
      </c>
      <c r="O13" s="324" t="s">
        <v>204</v>
      </c>
      <c r="P13" s="364">
        <v>94320000</v>
      </c>
      <c r="Q13" s="324" t="s">
        <v>123</v>
      </c>
      <c r="R13" s="324"/>
      <c r="S13" s="307" t="str">
        <f t="shared" si="2"/>
        <v>3.11.01</v>
      </c>
      <c r="T13" s="308" t="str">
        <f t="shared" si="3"/>
        <v>BANGUNAN GEDUNG TEMPAT KERJA</v>
      </c>
      <c r="U13" s="308">
        <f t="shared" si="4"/>
        <v>50</v>
      </c>
      <c r="V13" s="309">
        <f t="shared" si="5"/>
        <v>1886399.8</v>
      </c>
      <c r="W13" s="308">
        <f t="shared" ref="W13:W69" si="15">2013-AD13</f>
        <v>38</v>
      </c>
      <c r="X13" s="310">
        <f t="shared" si="6"/>
        <v>71683192.400000006</v>
      </c>
      <c r="Y13" s="310">
        <f t="shared" si="7"/>
        <v>1886399.8</v>
      </c>
      <c r="Z13" s="310">
        <f t="shared" si="8"/>
        <v>1886399.8</v>
      </c>
      <c r="AA13" s="310">
        <f t="shared" si="9"/>
        <v>1886399.8</v>
      </c>
      <c r="AB13" s="310">
        <f t="shared" si="10"/>
        <v>1886399.8</v>
      </c>
      <c r="AC13" s="310">
        <f t="shared" si="11"/>
        <v>1886399.8</v>
      </c>
      <c r="AD13" s="790" t="str">
        <f t="shared" si="12"/>
        <v>1975</v>
      </c>
      <c r="AE13" s="600">
        <f t="shared" si="13"/>
        <v>13204808.600000009</v>
      </c>
      <c r="AF13" s="312">
        <f t="shared" si="14"/>
        <v>94320000</v>
      </c>
      <c r="AG13" s="312">
        <f t="shared" ref="AG13:AG69" si="16">X13+Y13+Z13+AA13+AB13</f>
        <v>79228791.599999994</v>
      </c>
      <c r="AH13" s="1107">
        <f t="shared" ref="AH13:AH69" si="17">AG13+AC13</f>
        <v>81115191.399999991</v>
      </c>
    </row>
    <row r="14" spans="1:42" s="100" customFormat="1" ht="19.5" customHeight="1">
      <c r="A14" s="351"/>
      <c r="B14" s="353" t="s">
        <v>1134</v>
      </c>
      <c r="C14" s="325" t="s">
        <v>3469</v>
      </c>
      <c r="D14" s="356" t="s">
        <v>145</v>
      </c>
      <c r="E14" s="325" t="s">
        <v>123</v>
      </c>
      <c r="F14" s="325"/>
      <c r="G14" s="356" t="s">
        <v>1190</v>
      </c>
      <c r="H14" s="325"/>
      <c r="I14" s="325" t="s">
        <v>3509</v>
      </c>
      <c r="J14" s="575" t="s">
        <v>2210</v>
      </c>
      <c r="K14" s="356"/>
      <c r="L14" s="325">
        <v>84</v>
      </c>
      <c r="M14" s="325"/>
      <c r="N14" s="325" t="s">
        <v>1197</v>
      </c>
      <c r="O14" s="325" t="s">
        <v>204</v>
      </c>
      <c r="P14" s="358">
        <v>55020000</v>
      </c>
      <c r="Q14" s="325" t="s">
        <v>123</v>
      </c>
      <c r="R14" s="325"/>
      <c r="S14" s="307" t="str">
        <f t="shared" si="2"/>
        <v>3.11.01</v>
      </c>
      <c r="T14" s="308" t="str">
        <f t="shared" si="3"/>
        <v>BANGUNAN GEDUNG TEMPAT KERJA</v>
      </c>
      <c r="U14" s="308">
        <f t="shared" si="4"/>
        <v>50</v>
      </c>
      <c r="V14" s="309">
        <f t="shared" si="5"/>
        <v>1100399.8</v>
      </c>
      <c r="W14" s="308">
        <f t="shared" si="15"/>
        <v>38</v>
      </c>
      <c r="X14" s="310">
        <f t="shared" si="6"/>
        <v>41815192.399999999</v>
      </c>
      <c r="Y14" s="310">
        <f t="shared" si="7"/>
        <v>1100399.8</v>
      </c>
      <c r="Z14" s="310">
        <f t="shared" si="8"/>
        <v>1100399.8</v>
      </c>
      <c r="AA14" s="310">
        <f t="shared" si="9"/>
        <v>1100399.8</v>
      </c>
      <c r="AB14" s="310">
        <f t="shared" si="10"/>
        <v>1100399.8</v>
      </c>
      <c r="AC14" s="310">
        <f t="shared" si="11"/>
        <v>1100399.8</v>
      </c>
      <c r="AD14" s="790" t="str">
        <f t="shared" si="12"/>
        <v>1975</v>
      </c>
      <c r="AE14" s="600">
        <f t="shared" si="13"/>
        <v>7702808.6000000164</v>
      </c>
      <c r="AF14" s="312">
        <f t="shared" si="14"/>
        <v>55020000</v>
      </c>
      <c r="AG14" s="312">
        <f t="shared" si="16"/>
        <v>46216791.599999987</v>
      </c>
      <c r="AH14" s="1107">
        <f t="shared" si="17"/>
        <v>47317191.399999984</v>
      </c>
      <c r="AI14" s="121"/>
      <c r="AJ14" s="121"/>
      <c r="AK14" s="121"/>
      <c r="AL14" s="121"/>
      <c r="AM14" s="121"/>
      <c r="AN14" s="121"/>
      <c r="AO14" s="121"/>
      <c r="AP14" s="121"/>
    </row>
    <row r="15" spans="1:42" s="100" customFormat="1">
      <c r="A15" s="351"/>
      <c r="B15" s="353" t="s">
        <v>1135</v>
      </c>
      <c r="C15" s="325" t="s">
        <v>3469</v>
      </c>
      <c r="D15" s="356" t="s">
        <v>145</v>
      </c>
      <c r="E15" s="325" t="s">
        <v>123</v>
      </c>
      <c r="F15" s="325"/>
      <c r="G15" s="356" t="s">
        <v>1191</v>
      </c>
      <c r="H15" s="325"/>
      <c r="I15" s="325" t="s">
        <v>3509</v>
      </c>
      <c r="J15" s="569" t="s">
        <v>2211</v>
      </c>
      <c r="K15" s="356"/>
      <c r="L15" s="325">
        <v>45</v>
      </c>
      <c r="M15" s="325"/>
      <c r="N15" s="325" t="s">
        <v>1197</v>
      </c>
      <c r="O15" s="325" t="s">
        <v>204</v>
      </c>
      <c r="P15" s="358">
        <v>38317500</v>
      </c>
      <c r="Q15" s="325" t="s">
        <v>123</v>
      </c>
      <c r="R15" s="325"/>
      <c r="S15" s="307" t="str">
        <f t="shared" si="2"/>
        <v>3.11.01</v>
      </c>
      <c r="T15" s="308" t="str">
        <f t="shared" si="3"/>
        <v>BANGUNAN GEDUNG TEMPAT KERJA</v>
      </c>
      <c r="U15" s="308">
        <f t="shared" si="4"/>
        <v>50</v>
      </c>
      <c r="V15" s="309">
        <f t="shared" si="5"/>
        <v>766349.8</v>
      </c>
      <c r="W15" s="308">
        <f t="shared" si="15"/>
        <v>18</v>
      </c>
      <c r="X15" s="310">
        <f t="shared" si="6"/>
        <v>13794296.4</v>
      </c>
      <c r="Y15" s="310">
        <f t="shared" si="7"/>
        <v>766349.8</v>
      </c>
      <c r="Z15" s="310">
        <f t="shared" si="8"/>
        <v>766349.8</v>
      </c>
      <c r="AA15" s="310">
        <f t="shared" si="9"/>
        <v>766349.8</v>
      </c>
      <c r="AB15" s="310">
        <f t="shared" si="10"/>
        <v>766349.8</v>
      </c>
      <c r="AC15" s="310">
        <f t="shared" si="11"/>
        <v>766349.8</v>
      </c>
      <c r="AD15" s="790" t="str">
        <f t="shared" si="12"/>
        <v>1995</v>
      </c>
      <c r="AE15" s="600">
        <f t="shared" si="13"/>
        <v>20691454.599999998</v>
      </c>
      <c r="AF15" s="312">
        <f t="shared" si="14"/>
        <v>38317500</v>
      </c>
      <c r="AG15" s="312">
        <f t="shared" si="16"/>
        <v>16859695.600000001</v>
      </c>
      <c r="AH15" s="1107">
        <f t="shared" si="17"/>
        <v>17626045.400000002</v>
      </c>
      <c r="AI15" s="121"/>
      <c r="AJ15" s="121"/>
      <c r="AK15" s="121"/>
      <c r="AL15" s="121"/>
      <c r="AM15" s="121"/>
      <c r="AN15" s="121"/>
      <c r="AO15" s="121"/>
      <c r="AP15" s="121"/>
    </row>
    <row r="16" spans="1:42" s="100" customFormat="1">
      <c r="A16" s="351"/>
      <c r="B16" s="353" t="s">
        <v>1136</v>
      </c>
      <c r="C16" s="325" t="s">
        <v>3469</v>
      </c>
      <c r="D16" s="356" t="s">
        <v>145</v>
      </c>
      <c r="E16" s="325" t="s">
        <v>123</v>
      </c>
      <c r="F16" s="325"/>
      <c r="G16" s="356" t="s">
        <v>1191</v>
      </c>
      <c r="H16" s="325"/>
      <c r="I16" s="325" t="s">
        <v>3509</v>
      </c>
      <c r="J16" s="569" t="s">
        <v>2211</v>
      </c>
      <c r="K16" s="356"/>
      <c r="L16" s="325">
        <v>40</v>
      </c>
      <c r="M16" s="325"/>
      <c r="N16" s="325" t="s">
        <v>1197</v>
      </c>
      <c r="O16" s="325" t="s">
        <v>204</v>
      </c>
      <c r="P16" s="358">
        <v>26200000</v>
      </c>
      <c r="Q16" s="325" t="s">
        <v>123</v>
      </c>
      <c r="R16" s="325"/>
      <c r="S16" s="307" t="str">
        <f t="shared" si="2"/>
        <v>3.11.01</v>
      </c>
      <c r="T16" s="308" t="str">
        <f t="shared" si="3"/>
        <v>BANGUNAN GEDUNG TEMPAT KERJA</v>
      </c>
      <c r="U16" s="308">
        <f t="shared" si="4"/>
        <v>50</v>
      </c>
      <c r="V16" s="309">
        <f t="shared" si="5"/>
        <v>523999.8</v>
      </c>
      <c r="W16" s="308">
        <f t="shared" si="15"/>
        <v>18</v>
      </c>
      <c r="X16" s="310">
        <f t="shared" si="6"/>
        <v>9431996.4000000004</v>
      </c>
      <c r="Y16" s="310">
        <f t="shared" si="7"/>
        <v>523999.8</v>
      </c>
      <c r="Z16" s="310">
        <f t="shared" si="8"/>
        <v>523999.8</v>
      </c>
      <c r="AA16" s="310">
        <f t="shared" si="9"/>
        <v>523999.8</v>
      </c>
      <c r="AB16" s="310">
        <f t="shared" si="10"/>
        <v>523999.8</v>
      </c>
      <c r="AC16" s="310">
        <f t="shared" si="11"/>
        <v>523999.8</v>
      </c>
      <c r="AD16" s="790" t="str">
        <f t="shared" si="12"/>
        <v>1995</v>
      </c>
      <c r="AE16" s="600">
        <f t="shared" si="13"/>
        <v>14148004.599999996</v>
      </c>
      <c r="AF16" s="312">
        <f t="shared" si="14"/>
        <v>26200000</v>
      </c>
      <c r="AG16" s="312">
        <f t="shared" si="16"/>
        <v>11527995.600000003</v>
      </c>
      <c r="AH16" s="1107">
        <f t="shared" si="17"/>
        <v>12051995.400000004</v>
      </c>
      <c r="AI16" s="121"/>
      <c r="AJ16" s="121"/>
      <c r="AK16" s="121"/>
      <c r="AL16" s="121"/>
      <c r="AM16" s="121"/>
      <c r="AN16" s="121"/>
      <c r="AO16" s="121"/>
      <c r="AP16" s="121"/>
    </row>
    <row r="17" spans="1:34">
      <c r="A17" s="351"/>
      <c r="B17" s="361" t="s">
        <v>1137</v>
      </c>
      <c r="C17" s="325" t="s">
        <v>3469</v>
      </c>
      <c r="D17" s="362" t="s">
        <v>145</v>
      </c>
      <c r="E17" s="324" t="s">
        <v>123</v>
      </c>
      <c r="F17" s="324"/>
      <c r="G17" s="362" t="s">
        <v>1190</v>
      </c>
      <c r="H17" s="324"/>
      <c r="I17" s="325" t="s">
        <v>3509</v>
      </c>
      <c r="J17" s="575" t="s">
        <v>2210</v>
      </c>
      <c r="K17" s="362"/>
      <c r="L17" s="324">
        <v>156</v>
      </c>
      <c r="M17" s="324"/>
      <c r="N17" s="324" t="s">
        <v>1197</v>
      </c>
      <c r="O17" s="324" t="s">
        <v>204</v>
      </c>
      <c r="P17" s="364">
        <v>112398000</v>
      </c>
      <c r="Q17" s="324" t="s">
        <v>123</v>
      </c>
      <c r="R17" s="324"/>
      <c r="S17" s="307" t="str">
        <f t="shared" si="2"/>
        <v>3.11.01</v>
      </c>
      <c r="T17" s="308" t="str">
        <f t="shared" si="3"/>
        <v>BANGUNAN GEDUNG TEMPAT KERJA</v>
      </c>
      <c r="U17" s="308">
        <f t="shared" si="4"/>
        <v>50</v>
      </c>
      <c r="V17" s="309">
        <f t="shared" si="5"/>
        <v>2247959.7999999998</v>
      </c>
      <c r="W17" s="308">
        <f t="shared" si="15"/>
        <v>38</v>
      </c>
      <c r="X17" s="310">
        <f t="shared" si="6"/>
        <v>85422472.399999991</v>
      </c>
      <c r="Y17" s="310">
        <f t="shared" si="7"/>
        <v>2247959.7999999998</v>
      </c>
      <c r="Z17" s="310">
        <f t="shared" si="8"/>
        <v>2247959.7999999998</v>
      </c>
      <c r="AA17" s="310">
        <f t="shared" si="9"/>
        <v>2247959.7999999998</v>
      </c>
      <c r="AB17" s="310">
        <f t="shared" si="10"/>
        <v>2247959.7999999998</v>
      </c>
      <c r="AC17" s="310">
        <f t="shared" si="11"/>
        <v>2247959.7999999998</v>
      </c>
      <c r="AD17" s="790" t="str">
        <f t="shared" si="12"/>
        <v>1975</v>
      </c>
      <c r="AE17" s="600">
        <f t="shared" si="13"/>
        <v>15735728.600000024</v>
      </c>
      <c r="AF17" s="312">
        <f t="shared" si="14"/>
        <v>112398000</v>
      </c>
      <c r="AG17" s="312">
        <f t="shared" si="16"/>
        <v>94414311.599999979</v>
      </c>
      <c r="AH17" s="1107">
        <f t="shared" si="17"/>
        <v>96662271.399999976</v>
      </c>
    </row>
    <row r="18" spans="1:34">
      <c r="A18" s="351"/>
      <c r="B18" s="361" t="s">
        <v>1138</v>
      </c>
      <c r="C18" s="325" t="s">
        <v>3469</v>
      </c>
      <c r="D18" s="362" t="s">
        <v>145</v>
      </c>
      <c r="E18" s="324" t="s">
        <v>123</v>
      </c>
      <c r="F18" s="324"/>
      <c r="G18" s="362" t="s">
        <v>1190</v>
      </c>
      <c r="H18" s="324"/>
      <c r="I18" s="325" t="s">
        <v>3509</v>
      </c>
      <c r="J18" s="575" t="s">
        <v>2210</v>
      </c>
      <c r="K18" s="362"/>
      <c r="L18" s="324">
        <v>114</v>
      </c>
      <c r="M18" s="324"/>
      <c r="N18" s="324" t="s">
        <v>1197</v>
      </c>
      <c r="O18" s="324" t="s">
        <v>204</v>
      </c>
      <c r="P18" s="364">
        <v>74670000</v>
      </c>
      <c r="Q18" s="324" t="s">
        <v>123</v>
      </c>
      <c r="R18" s="324"/>
      <c r="S18" s="307" t="str">
        <f t="shared" si="2"/>
        <v>3.11.01</v>
      </c>
      <c r="T18" s="308" t="str">
        <f t="shared" si="3"/>
        <v>BANGUNAN GEDUNG TEMPAT KERJA</v>
      </c>
      <c r="U18" s="308">
        <f t="shared" si="4"/>
        <v>50</v>
      </c>
      <c r="V18" s="309">
        <f t="shared" si="5"/>
        <v>1493399.8</v>
      </c>
      <c r="W18" s="308">
        <f t="shared" si="15"/>
        <v>38</v>
      </c>
      <c r="X18" s="310">
        <f t="shared" si="6"/>
        <v>56749192.399999999</v>
      </c>
      <c r="Y18" s="310">
        <f t="shared" si="7"/>
        <v>1493399.8</v>
      </c>
      <c r="Z18" s="310">
        <f t="shared" si="8"/>
        <v>1493399.8</v>
      </c>
      <c r="AA18" s="310">
        <f t="shared" si="9"/>
        <v>1493399.8</v>
      </c>
      <c r="AB18" s="310">
        <f t="shared" si="10"/>
        <v>1493399.8</v>
      </c>
      <c r="AC18" s="310">
        <f t="shared" si="11"/>
        <v>1493399.8</v>
      </c>
      <c r="AD18" s="790" t="str">
        <f t="shared" si="12"/>
        <v>1975</v>
      </c>
      <c r="AE18" s="600">
        <f t="shared" si="13"/>
        <v>10453808.600000016</v>
      </c>
      <c r="AF18" s="312">
        <f t="shared" si="14"/>
        <v>74670000</v>
      </c>
      <c r="AG18" s="312">
        <f t="shared" si="16"/>
        <v>62722791.599999987</v>
      </c>
      <c r="AH18" s="1107">
        <f t="shared" si="17"/>
        <v>64216191.399999984</v>
      </c>
    </row>
    <row r="19" spans="1:34">
      <c r="A19" s="351"/>
      <c r="B19" s="361" t="s">
        <v>1139</v>
      </c>
      <c r="C19" s="325" t="s">
        <v>3469</v>
      </c>
      <c r="D19" s="362" t="s">
        <v>145</v>
      </c>
      <c r="E19" s="324" t="s">
        <v>123</v>
      </c>
      <c r="F19" s="324"/>
      <c r="G19" s="362" t="s">
        <v>1190</v>
      </c>
      <c r="H19" s="324"/>
      <c r="I19" s="325" t="s">
        <v>3509</v>
      </c>
      <c r="J19" s="575" t="s">
        <v>2210</v>
      </c>
      <c r="K19" s="362"/>
      <c r="L19" s="324">
        <v>120</v>
      </c>
      <c r="M19" s="324"/>
      <c r="N19" s="324" t="s">
        <v>1197</v>
      </c>
      <c r="O19" s="324" t="s">
        <v>204</v>
      </c>
      <c r="P19" s="364">
        <v>78600000</v>
      </c>
      <c r="Q19" s="324" t="s">
        <v>123</v>
      </c>
      <c r="R19" s="324"/>
      <c r="S19" s="307" t="str">
        <f t="shared" si="2"/>
        <v>3.11.01</v>
      </c>
      <c r="T19" s="308" t="str">
        <f t="shared" si="3"/>
        <v>BANGUNAN GEDUNG TEMPAT KERJA</v>
      </c>
      <c r="U19" s="308">
        <f t="shared" si="4"/>
        <v>50</v>
      </c>
      <c r="V19" s="309">
        <f t="shared" si="5"/>
        <v>1571999.8</v>
      </c>
      <c r="W19" s="308">
        <f t="shared" si="15"/>
        <v>38</v>
      </c>
      <c r="X19" s="310">
        <f t="shared" si="6"/>
        <v>59735992.399999999</v>
      </c>
      <c r="Y19" s="310">
        <f t="shared" si="7"/>
        <v>1571999.8</v>
      </c>
      <c r="Z19" s="310">
        <f t="shared" si="8"/>
        <v>1571999.8</v>
      </c>
      <c r="AA19" s="310">
        <f t="shared" si="9"/>
        <v>1571999.8</v>
      </c>
      <c r="AB19" s="310">
        <f t="shared" si="10"/>
        <v>1571999.8</v>
      </c>
      <c r="AC19" s="310">
        <f t="shared" si="11"/>
        <v>1571999.8</v>
      </c>
      <c r="AD19" s="790" t="str">
        <f t="shared" si="12"/>
        <v>1975</v>
      </c>
      <c r="AE19" s="600">
        <f t="shared" si="13"/>
        <v>11004008.600000009</v>
      </c>
      <c r="AF19" s="312">
        <f t="shared" si="14"/>
        <v>78600000</v>
      </c>
      <c r="AG19" s="312">
        <f t="shared" si="16"/>
        <v>66023991.599999987</v>
      </c>
      <c r="AH19" s="1107">
        <f t="shared" si="17"/>
        <v>67595991.399999991</v>
      </c>
    </row>
    <row r="20" spans="1:34">
      <c r="A20" s="351"/>
      <c r="B20" s="361" t="s">
        <v>1140</v>
      </c>
      <c r="C20" s="325" t="s">
        <v>3469</v>
      </c>
      <c r="D20" s="362" t="s">
        <v>145</v>
      </c>
      <c r="E20" s="324" t="s">
        <v>123</v>
      </c>
      <c r="F20" s="324"/>
      <c r="G20" s="362" t="s">
        <v>1190</v>
      </c>
      <c r="H20" s="324"/>
      <c r="I20" s="325" t="s">
        <v>3509</v>
      </c>
      <c r="J20" s="575" t="s">
        <v>2210</v>
      </c>
      <c r="K20" s="362"/>
      <c r="L20" s="324">
        <v>36</v>
      </c>
      <c r="M20" s="324"/>
      <c r="N20" s="324" t="s">
        <v>1197</v>
      </c>
      <c r="O20" s="324" t="s">
        <v>204</v>
      </c>
      <c r="P20" s="364">
        <v>33012000</v>
      </c>
      <c r="Q20" s="324" t="s">
        <v>123</v>
      </c>
      <c r="R20" s="324"/>
      <c r="S20" s="307" t="str">
        <f t="shared" si="2"/>
        <v>3.11.01</v>
      </c>
      <c r="T20" s="308" t="str">
        <f t="shared" si="3"/>
        <v>BANGUNAN GEDUNG TEMPAT KERJA</v>
      </c>
      <c r="U20" s="308">
        <f t="shared" si="4"/>
        <v>50</v>
      </c>
      <c r="V20" s="309">
        <f t="shared" si="5"/>
        <v>660239.80000000005</v>
      </c>
      <c r="W20" s="308">
        <f t="shared" si="15"/>
        <v>38</v>
      </c>
      <c r="X20" s="310">
        <f t="shared" si="6"/>
        <v>25089112.400000002</v>
      </c>
      <c r="Y20" s="310">
        <f t="shared" si="7"/>
        <v>660239.80000000005</v>
      </c>
      <c r="Z20" s="310">
        <f t="shared" si="8"/>
        <v>660239.80000000005</v>
      </c>
      <c r="AA20" s="310">
        <f t="shared" si="9"/>
        <v>660239.80000000005</v>
      </c>
      <c r="AB20" s="310">
        <f t="shared" si="10"/>
        <v>660239.80000000005</v>
      </c>
      <c r="AC20" s="310">
        <f t="shared" si="11"/>
        <v>660239.80000000005</v>
      </c>
      <c r="AD20" s="790" t="str">
        <f t="shared" si="12"/>
        <v>1975</v>
      </c>
      <c r="AE20" s="600">
        <f t="shared" si="13"/>
        <v>4621688.599999994</v>
      </c>
      <c r="AF20" s="312">
        <f t="shared" si="14"/>
        <v>33012000</v>
      </c>
      <c r="AG20" s="312">
        <f t="shared" si="16"/>
        <v>27730071.600000005</v>
      </c>
      <c r="AH20" s="1107">
        <f t="shared" si="17"/>
        <v>28390311.400000006</v>
      </c>
    </row>
    <row r="21" spans="1:34">
      <c r="A21" s="351"/>
      <c r="B21" s="361" t="s">
        <v>1141</v>
      </c>
      <c r="C21" s="325" t="s">
        <v>3469</v>
      </c>
      <c r="D21" s="362" t="s">
        <v>145</v>
      </c>
      <c r="E21" s="324" t="s">
        <v>123</v>
      </c>
      <c r="F21" s="324"/>
      <c r="G21" s="362" t="s">
        <v>1190</v>
      </c>
      <c r="H21" s="324"/>
      <c r="I21" s="325" t="s">
        <v>3509</v>
      </c>
      <c r="J21" s="575" t="s">
        <v>241</v>
      </c>
      <c r="K21" s="362"/>
      <c r="L21" s="324">
        <v>24</v>
      </c>
      <c r="M21" s="324"/>
      <c r="N21" s="324" t="s">
        <v>1197</v>
      </c>
      <c r="O21" s="324" t="s">
        <v>204</v>
      </c>
      <c r="P21" s="364">
        <v>20436000</v>
      </c>
      <c r="Q21" s="324" t="s">
        <v>123</v>
      </c>
      <c r="R21" s="324"/>
      <c r="S21" s="307" t="str">
        <f t="shared" si="2"/>
        <v>3.11.01</v>
      </c>
      <c r="T21" s="308" t="str">
        <f t="shared" si="3"/>
        <v>BANGUNAN GEDUNG TEMPAT KERJA</v>
      </c>
      <c r="U21" s="308">
        <f t="shared" si="4"/>
        <v>50</v>
      </c>
      <c r="V21" s="309">
        <f t="shared" si="5"/>
        <v>408719.8</v>
      </c>
      <c r="W21" s="308">
        <f t="shared" si="15"/>
        <v>14</v>
      </c>
      <c r="X21" s="310">
        <f t="shared" si="6"/>
        <v>5722077.2000000002</v>
      </c>
      <c r="Y21" s="310">
        <f t="shared" si="7"/>
        <v>408719.8</v>
      </c>
      <c r="Z21" s="310">
        <f t="shared" si="8"/>
        <v>408719.8</v>
      </c>
      <c r="AA21" s="310">
        <f t="shared" si="9"/>
        <v>408719.8</v>
      </c>
      <c r="AB21" s="310">
        <f t="shared" si="10"/>
        <v>408719.8</v>
      </c>
      <c r="AC21" s="310">
        <f t="shared" si="11"/>
        <v>408719.8</v>
      </c>
      <c r="AD21" s="790" t="str">
        <f t="shared" si="12"/>
        <v>1999</v>
      </c>
      <c r="AE21" s="600">
        <f t="shared" si="13"/>
        <v>12670323.800000001</v>
      </c>
      <c r="AF21" s="312">
        <f t="shared" si="14"/>
        <v>20436000</v>
      </c>
      <c r="AG21" s="312">
        <f t="shared" si="16"/>
        <v>7356956.3999999994</v>
      </c>
      <c r="AH21" s="1107">
        <f t="shared" si="17"/>
        <v>7765676.1999999993</v>
      </c>
    </row>
    <row r="22" spans="1:34">
      <c r="A22" s="351"/>
      <c r="B22" s="361" t="s">
        <v>1142</v>
      </c>
      <c r="C22" s="325" t="s">
        <v>3469</v>
      </c>
      <c r="D22" s="362" t="s">
        <v>145</v>
      </c>
      <c r="E22" s="324" t="s">
        <v>123</v>
      </c>
      <c r="F22" s="324"/>
      <c r="G22" s="362" t="s">
        <v>1190</v>
      </c>
      <c r="H22" s="324"/>
      <c r="I22" s="325" t="s">
        <v>3509</v>
      </c>
      <c r="J22" s="575" t="s">
        <v>2210</v>
      </c>
      <c r="K22" s="362"/>
      <c r="L22" s="324">
        <v>45</v>
      </c>
      <c r="M22" s="324"/>
      <c r="N22" s="324" t="s">
        <v>1197</v>
      </c>
      <c r="O22" s="324" t="s">
        <v>204</v>
      </c>
      <c r="P22" s="364">
        <v>35370000</v>
      </c>
      <c r="Q22" s="324" t="s">
        <v>123</v>
      </c>
      <c r="R22" s="324"/>
      <c r="S22" s="307" t="str">
        <f t="shared" si="2"/>
        <v>3.11.01</v>
      </c>
      <c r="T22" s="308" t="str">
        <f t="shared" si="3"/>
        <v>BANGUNAN GEDUNG TEMPAT KERJA</v>
      </c>
      <c r="U22" s="308">
        <f t="shared" si="4"/>
        <v>50</v>
      </c>
      <c r="V22" s="309">
        <f t="shared" si="5"/>
        <v>707399.8</v>
      </c>
      <c r="W22" s="308">
        <f t="shared" si="15"/>
        <v>38</v>
      </c>
      <c r="X22" s="310">
        <f t="shared" si="6"/>
        <v>26881192.400000002</v>
      </c>
      <c r="Y22" s="310">
        <f t="shared" si="7"/>
        <v>707399.8</v>
      </c>
      <c r="Z22" s="310">
        <f t="shared" si="8"/>
        <v>707399.8</v>
      </c>
      <c r="AA22" s="310">
        <f t="shared" si="9"/>
        <v>707399.8</v>
      </c>
      <c r="AB22" s="310">
        <f t="shared" si="10"/>
        <v>707399.8</v>
      </c>
      <c r="AC22" s="310">
        <f t="shared" si="11"/>
        <v>707399.8</v>
      </c>
      <c r="AD22" s="790" t="str">
        <f t="shared" si="12"/>
        <v>1975</v>
      </c>
      <c r="AE22" s="600">
        <f t="shared" si="13"/>
        <v>4951808.599999994</v>
      </c>
      <c r="AF22" s="312">
        <f t="shared" si="14"/>
        <v>35370000</v>
      </c>
      <c r="AG22" s="312">
        <f t="shared" si="16"/>
        <v>29710791.600000005</v>
      </c>
      <c r="AH22" s="1107">
        <f t="shared" si="17"/>
        <v>30418191.400000006</v>
      </c>
    </row>
    <row r="23" spans="1:34">
      <c r="A23" s="351"/>
      <c r="B23" s="361" t="s">
        <v>1143</v>
      </c>
      <c r="C23" s="325" t="s">
        <v>3469</v>
      </c>
      <c r="D23" s="362" t="s">
        <v>145</v>
      </c>
      <c r="E23" s="324" t="s">
        <v>123</v>
      </c>
      <c r="F23" s="324"/>
      <c r="G23" s="362" t="s">
        <v>1190</v>
      </c>
      <c r="H23" s="324"/>
      <c r="I23" s="325" t="s">
        <v>3509</v>
      </c>
      <c r="J23" s="575" t="s">
        <v>2211</v>
      </c>
      <c r="K23" s="362"/>
      <c r="L23" s="324">
        <v>4</v>
      </c>
      <c r="M23" s="324"/>
      <c r="N23" s="324" t="s">
        <v>1197</v>
      </c>
      <c r="O23" s="324" t="s">
        <v>204</v>
      </c>
      <c r="P23" s="364">
        <v>2882000</v>
      </c>
      <c r="Q23" s="324" t="s">
        <v>123</v>
      </c>
      <c r="R23" s="324"/>
      <c r="S23" s="307" t="str">
        <f t="shared" si="2"/>
        <v>3.11.01</v>
      </c>
      <c r="T23" s="308" t="str">
        <f t="shared" si="3"/>
        <v>BANGUNAN GEDUNG TEMPAT KERJA</v>
      </c>
      <c r="U23" s="308">
        <f t="shared" si="4"/>
        <v>50</v>
      </c>
      <c r="V23" s="309">
        <f t="shared" si="5"/>
        <v>57639.8</v>
      </c>
      <c r="W23" s="308">
        <f t="shared" si="15"/>
        <v>18</v>
      </c>
      <c r="X23" s="310">
        <f t="shared" si="6"/>
        <v>1037516.4</v>
      </c>
      <c r="Y23" s="310">
        <f t="shared" si="7"/>
        <v>57639.8</v>
      </c>
      <c r="Z23" s="310">
        <f t="shared" si="8"/>
        <v>57639.8</v>
      </c>
      <c r="AA23" s="310">
        <f t="shared" si="9"/>
        <v>57639.8</v>
      </c>
      <c r="AB23" s="310">
        <f t="shared" si="10"/>
        <v>57639.8</v>
      </c>
      <c r="AC23" s="310">
        <f t="shared" si="11"/>
        <v>57639.8</v>
      </c>
      <c r="AD23" s="790" t="str">
        <f t="shared" si="12"/>
        <v>1995</v>
      </c>
      <c r="AE23" s="600">
        <f t="shared" si="13"/>
        <v>1556284.5999999999</v>
      </c>
      <c r="AF23" s="312">
        <f t="shared" si="14"/>
        <v>2882000</v>
      </c>
      <c r="AG23" s="312">
        <f t="shared" si="16"/>
        <v>1268075.6000000001</v>
      </c>
      <c r="AH23" s="1107">
        <f t="shared" si="17"/>
        <v>1325715.4000000001</v>
      </c>
    </row>
    <row r="24" spans="1:34">
      <c r="A24" s="351"/>
      <c r="B24" s="361" t="s">
        <v>1144</v>
      </c>
      <c r="C24" s="325" t="s">
        <v>3469</v>
      </c>
      <c r="D24" s="362" t="s">
        <v>145</v>
      </c>
      <c r="E24" s="324" t="s">
        <v>123</v>
      </c>
      <c r="F24" s="324"/>
      <c r="G24" s="362" t="s">
        <v>1190</v>
      </c>
      <c r="H24" s="324"/>
      <c r="I24" s="325" t="s">
        <v>3509</v>
      </c>
      <c r="J24" s="575" t="s">
        <v>241</v>
      </c>
      <c r="K24" s="362"/>
      <c r="L24" s="324">
        <v>99</v>
      </c>
      <c r="M24" s="324"/>
      <c r="N24" s="324" t="s">
        <v>1197</v>
      </c>
      <c r="O24" s="324" t="s">
        <v>204</v>
      </c>
      <c r="P24" s="364">
        <v>97267500</v>
      </c>
      <c r="Q24" s="324" t="s">
        <v>123</v>
      </c>
      <c r="R24" s="324"/>
      <c r="S24" s="307" t="str">
        <f t="shared" si="2"/>
        <v>3.11.01</v>
      </c>
      <c r="T24" s="308" t="str">
        <f t="shared" si="3"/>
        <v>BANGUNAN GEDUNG TEMPAT KERJA</v>
      </c>
      <c r="U24" s="308">
        <f t="shared" si="4"/>
        <v>50</v>
      </c>
      <c r="V24" s="309">
        <f t="shared" si="5"/>
        <v>1945349.8</v>
      </c>
      <c r="W24" s="308">
        <f t="shared" si="15"/>
        <v>14</v>
      </c>
      <c r="X24" s="310">
        <f t="shared" si="6"/>
        <v>27234897.199999999</v>
      </c>
      <c r="Y24" s="310">
        <f t="shared" si="7"/>
        <v>1945349.8</v>
      </c>
      <c r="Z24" s="310">
        <f t="shared" si="8"/>
        <v>1945349.8</v>
      </c>
      <c r="AA24" s="310">
        <f t="shared" si="9"/>
        <v>1945349.8</v>
      </c>
      <c r="AB24" s="310">
        <f t="shared" si="10"/>
        <v>1945349.8</v>
      </c>
      <c r="AC24" s="310">
        <f t="shared" si="11"/>
        <v>1945349.8</v>
      </c>
      <c r="AD24" s="790" t="str">
        <f t="shared" si="12"/>
        <v>1999</v>
      </c>
      <c r="AE24" s="600">
        <f t="shared" si="13"/>
        <v>60305853.800000004</v>
      </c>
      <c r="AF24" s="312">
        <f t="shared" si="14"/>
        <v>97267500</v>
      </c>
      <c r="AG24" s="312">
        <f t="shared" si="16"/>
        <v>35016296.399999999</v>
      </c>
      <c r="AH24" s="1107">
        <f t="shared" si="17"/>
        <v>36961646.199999996</v>
      </c>
    </row>
    <row r="25" spans="1:34">
      <c r="A25" s="351"/>
      <c r="B25" s="361" t="s">
        <v>1145</v>
      </c>
      <c r="C25" s="325" t="s">
        <v>3469</v>
      </c>
      <c r="D25" s="362" t="s">
        <v>145</v>
      </c>
      <c r="E25" s="324" t="s">
        <v>123</v>
      </c>
      <c r="F25" s="324"/>
      <c r="G25" s="362" t="s">
        <v>1190</v>
      </c>
      <c r="H25" s="324"/>
      <c r="I25" s="325" t="s">
        <v>3509</v>
      </c>
      <c r="J25" s="575" t="s">
        <v>241</v>
      </c>
      <c r="K25" s="362"/>
      <c r="L25" s="324">
        <v>210</v>
      </c>
      <c r="M25" s="324"/>
      <c r="N25" s="324" t="s">
        <v>1197</v>
      </c>
      <c r="O25" s="324" t="s">
        <v>204</v>
      </c>
      <c r="P25" s="364">
        <v>206325000</v>
      </c>
      <c r="Q25" s="324" t="s">
        <v>123</v>
      </c>
      <c r="R25" s="324"/>
      <c r="S25" s="307" t="str">
        <f t="shared" si="2"/>
        <v>3.11.01</v>
      </c>
      <c r="T25" s="308" t="str">
        <f t="shared" si="3"/>
        <v>BANGUNAN GEDUNG TEMPAT KERJA</v>
      </c>
      <c r="U25" s="308">
        <f t="shared" si="4"/>
        <v>50</v>
      </c>
      <c r="V25" s="309">
        <f t="shared" si="5"/>
        <v>4126499.8</v>
      </c>
      <c r="W25" s="308">
        <f t="shared" si="15"/>
        <v>14</v>
      </c>
      <c r="X25" s="310">
        <f t="shared" si="6"/>
        <v>57770997.199999996</v>
      </c>
      <c r="Y25" s="310">
        <f t="shared" si="7"/>
        <v>4126499.8</v>
      </c>
      <c r="Z25" s="310">
        <f t="shared" si="8"/>
        <v>4126499.8</v>
      </c>
      <c r="AA25" s="310">
        <f t="shared" si="9"/>
        <v>4126499.8</v>
      </c>
      <c r="AB25" s="310">
        <f t="shared" si="10"/>
        <v>4126499.8</v>
      </c>
      <c r="AC25" s="310">
        <f t="shared" si="11"/>
        <v>4126499.8</v>
      </c>
      <c r="AD25" s="790" t="str">
        <f t="shared" si="12"/>
        <v>1999</v>
      </c>
      <c r="AE25" s="600">
        <f t="shared" si="13"/>
        <v>127921503.80000001</v>
      </c>
      <c r="AF25" s="312">
        <f t="shared" si="14"/>
        <v>206325000</v>
      </c>
      <c r="AG25" s="312">
        <f t="shared" si="16"/>
        <v>74276996.399999991</v>
      </c>
      <c r="AH25" s="1107">
        <f t="shared" si="17"/>
        <v>78403496.199999988</v>
      </c>
    </row>
    <row r="26" spans="1:34">
      <c r="A26" s="351"/>
      <c r="B26" s="361" t="s">
        <v>1146</v>
      </c>
      <c r="C26" s="325" t="s">
        <v>3469</v>
      </c>
      <c r="D26" s="362" t="s">
        <v>145</v>
      </c>
      <c r="E26" s="324" t="s">
        <v>123</v>
      </c>
      <c r="F26" s="324"/>
      <c r="G26" s="362" t="s">
        <v>1190</v>
      </c>
      <c r="H26" s="324"/>
      <c r="I26" s="325" t="s">
        <v>3509</v>
      </c>
      <c r="J26" s="575" t="s">
        <v>2210</v>
      </c>
      <c r="K26" s="362"/>
      <c r="L26" s="324">
        <v>30</v>
      </c>
      <c r="M26" s="324"/>
      <c r="N26" s="324" t="s">
        <v>1197</v>
      </c>
      <c r="O26" s="324" t="s">
        <v>204</v>
      </c>
      <c r="P26" s="364">
        <v>19650000</v>
      </c>
      <c r="Q26" s="324" t="s">
        <v>123</v>
      </c>
      <c r="R26" s="324"/>
      <c r="S26" s="307" t="str">
        <f t="shared" si="2"/>
        <v>3.11.01</v>
      </c>
      <c r="T26" s="308" t="str">
        <f t="shared" si="3"/>
        <v>BANGUNAN GEDUNG TEMPAT KERJA</v>
      </c>
      <c r="U26" s="308">
        <f t="shared" si="4"/>
        <v>50</v>
      </c>
      <c r="V26" s="309">
        <f t="shared" si="5"/>
        <v>392999.8</v>
      </c>
      <c r="W26" s="308">
        <f t="shared" si="15"/>
        <v>38</v>
      </c>
      <c r="X26" s="310">
        <f t="shared" si="6"/>
        <v>14933992.4</v>
      </c>
      <c r="Y26" s="310">
        <f t="shared" si="7"/>
        <v>392999.8</v>
      </c>
      <c r="Z26" s="310">
        <f t="shared" si="8"/>
        <v>392999.8</v>
      </c>
      <c r="AA26" s="310">
        <f t="shared" si="9"/>
        <v>392999.8</v>
      </c>
      <c r="AB26" s="310">
        <f t="shared" si="10"/>
        <v>392999.8</v>
      </c>
      <c r="AC26" s="310">
        <f t="shared" si="11"/>
        <v>392999.8</v>
      </c>
      <c r="AD26" s="790" t="str">
        <f t="shared" si="12"/>
        <v>1975</v>
      </c>
      <c r="AE26" s="600">
        <f t="shared" si="13"/>
        <v>2751008.5999999978</v>
      </c>
      <c r="AF26" s="312">
        <f t="shared" si="14"/>
        <v>19650000</v>
      </c>
      <c r="AG26" s="312">
        <f t="shared" si="16"/>
        <v>16505991.600000003</v>
      </c>
      <c r="AH26" s="1107">
        <f t="shared" si="17"/>
        <v>16898991.400000002</v>
      </c>
    </row>
    <row r="27" spans="1:34">
      <c r="A27" s="351"/>
      <c r="B27" s="361" t="s">
        <v>1147</v>
      </c>
      <c r="C27" s="325" t="s">
        <v>3469</v>
      </c>
      <c r="D27" s="362" t="s">
        <v>145</v>
      </c>
      <c r="E27" s="324" t="s">
        <v>123</v>
      </c>
      <c r="F27" s="324"/>
      <c r="G27" s="362" t="s">
        <v>1190</v>
      </c>
      <c r="H27" s="324"/>
      <c r="I27" s="325" t="s">
        <v>3509</v>
      </c>
      <c r="J27" s="575" t="s">
        <v>2212</v>
      </c>
      <c r="K27" s="362"/>
      <c r="L27" s="324">
        <v>60</v>
      </c>
      <c r="M27" s="324"/>
      <c r="N27" s="324" t="s">
        <v>1197</v>
      </c>
      <c r="O27" s="324" t="s">
        <v>204</v>
      </c>
      <c r="P27" s="364">
        <v>47160000</v>
      </c>
      <c r="Q27" s="324" t="s">
        <v>123</v>
      </c>
      <c r="R27" s="324"/>
      <c r="S27" s="307" t="str">
        <f t="shared" si="2"/>
        <v>3.11.01</v>
      </c>
      <c r="T27" s="308" t="str">
        <f t="shared" si="3"/>
        <v>BANGUNAN GEDUNG TEMPAT KERJA</v>
      </c>
      <c r="U27" s="308">
        <f t="shared" si="4"/>
        <v>50</v>
      </c>
      <c r="V27" s="309">
        <f t="shared" si="5"/>
        <v>943199.8</v>
      </c>
      <c r="W27" s="308">
        <f t="shared" si="15"/>
        <v>23</v>
      </c>
      <c r="X27" s="310">
        <f t="shared" si="6"/>
        <v>21693595.400000002</v>
      </c>
      <c r="Y27" s="310">
        <f t="shared" si="7"/>
        <v>943199.8</v>
      </c>
      <c r="Z27" s="310">
        <f t="shared" si="8"/>
        <v>943199.8</v>
      </c>
      <c r="AA27" s="310">
        <f t="shared" si="9"/>
        <v>943199.8</v>
      </c>
      <c r="AB27" s="310">
        <f t="shared" si="10"/>
        <v>943199.8</v>
      </c>
      <c r="AC27" s="310">
        <f t="shared" si="11"/>
        <v>943199.8</v>
      </c>
      <c r="AD27" s="790" t="str">
        <f t="shared" si="12"/>
        <v>1990</v>
      </c>
      <c r="AE27" s="600">
        <f t="shared" si="13"/>
        <v>20750405.599999994</v>
      </c>
      <c r="AF27" s="312">
        <f t="shared" si="14"/>
        <v>47160000</v>
      </c>
      <c r="AG27" s="312">
        <f t="shared" si="16"/>
        <v>25466394.600000005</v>
      </c>
      <c r="AH27" s="1107">
        <f t="shared" si="17"/>
        <v>26409594.400000006</v>
      </c>
    </row>
    <row r="28" spans="1:34">
      <c r="A28" s="351"/>
      <c r="B28" s="361" t="s">
        <v>1148</v>
      </c>
      <c r="C28" s="325" t="s">
        <v>3469</v>
      </c>
      <c r="D28" s="362" t="s">
        <v>145</v>
      </c>
      <c r="E28" s="324" t="s">
        <v>123</v>
      </c>
      <c r="F28" s="324"/>
      <c r="G28" s="362" t="s">
        <v>1190</v>
      </c>
      <c r="H28" s="324"/>
      <c r="I28" s="325" t="s">
        <v>3509</v>
      </c>
      <c r="J28" s="575" t="s">
        <v>2212</v>
      </c>
      <c r="K28" s="362"/>
      <c r="L28" s="324">
        <v>48</v>
      </c>
      <c r="M28" s="324"/>
      <c r="N28" s="324" t="s">
        <v>1197</v>
      </c>
      <c r="O28" s="324" t="s">
        <v>204</v>
      </c>
      <c r="P28" s="364">
        <v>34584000</v>
      </c>
      <c r="Q28" s="324" t="s">
        <v>123</v>
      </c>
      <c r="R28" s="324"/>
      <c r="S28" s="307" t="str">
        <f t="shared" si="2"/>
        <v>3.11.01</v>
      </c>
      <c r="T28" s="308" t="str">
        <f t="shared" si="3"/>
        <v>BANGUNAN GEDUNG TEMPAT KERJA</v>
      </c>
      <c r="U28" s="308">
        <f t="shared" si="4"/>
        <v>50</v>
      </c>
      <c r="V28" s="309">
        <f t="shared" si="5"/>
        <v>691679.8</v>
      </c>
      <c r="W28" s="308">
        <f t="shared" si="15"/>
        <v>23</v>
      </c>
      <c r="X28" s="310">
        <f t="shared" si="6"/>
        <v>15908635.4</v>
      </c>
      <c r="Y28" s="310">
        <f t="shared" si="7"/>
        <v>691679.8</v>
      </c>
      <c r="Z28" s="310">
        <f t="shared" si="8"/>
        <v>691679.8</v>
      </c>
      <c r="AA28" s="310">
        <f t="shared" si="9"/>
        <v>691679.8</v>
      </c>
      <c r="AB28" s="310">
        <f t="shared" si="10"/>
        <v>691679.8</v>
      </c>
      <c r="AC28" s="310">
        <f t="shared" si="11"/>
        <v>691679.8</v>
      </c>
      <c r="AD28" s="790" t="str">
        <f t="shared" si="12"/>
        <v>1990</v>
      </c>
      <c r="AE28" s="600">
        <f t="shared" si="13"/>
        <v>15216965.599999998</v>
      </c>
      <c r="AF28" s="312">
        <f t="shared" si="14"/>
        <v>34584000</v>
      </c>
      <c r="AG28" s="312">
        <f t="shared" si="16"/>
        <v>18675354.600000001</v>
      </c>
      <c r="AH28" s="1107">
        <f t="shared" si="17"/>
        <v>19367034.400000002</v>
      </c>
    </row>
    <row r="29" spans="1:34">
      <c r="A29" s="351"/>
      <c r="B29" s="361" t="s">
        <v>1149</v>
      </c>
      <c r="C29" s="325" t="s">
        <v>3469</v>
      </c>
      <c r="D29" s="362" t="s">
        <v>145</v>
      </c>
      <c r="E29" s="324" t="s">
        <v>123</v>
      </c>
      <c r="F29" s="324"/>
      <c r="G29" s="362" t="s">
        <v>1190</v>
      </c>
      <c r="H29" s="324"/>
      <c r="I29" s="325" t="s">
        <v>3509</v>
      </c>
      <c r="J29" s="575" t="s">
        <v>2211</v>
      </c>
      <c r="K29" s="362"/>
      <c r="L29" s="324">
        <v>70</v>
      </c>
      <c r="M29" s="324"/>
      <c r="N29" s="324" t="s">
        <v>1197</v>
      </c>
      <c r="O29" s="324" t="s">
        <v>204</v>
      </c>
      <c r="P29" s="364">
        <v>64190000</v>
      </c>
      <c r="Q29" s="324" t="s">
        <v>123</v>
      </c>
      <c r="R29" s="324"/>
      <c r="S29" s="307" t="str">
        <f t="shared" si="2"/>
        <v>3.11.01</v>
      </c>
      <c r="T29" s="308" t="str">
        <f t="shared" si="3"/>
        <v>BANGUNAN GEDUNG TEMPAT KERJA</v>
      </c>
      <c r="U29" s="308">
        <f t="shared" si="4"/>
        <v>50</v>
      </c>
      <c r="V29" s="309">
        <f t="shared" si="5"/>
        <v>1283799.8</v>
      </c>
      <c r="W29" s="308">
        <f t="shared" si="15"/>
        <v>18</v>
      </c>
      <c r="X29" s="310">
        <f t="shared" si="6"/>
        <v>23108396.400000002</v>
      </c>
      <c r="Y29" s="310">
        <f t="shared" si="7"/>
        <v>1283799.8</v>
      </c>
      <c r="Z29" s="310">
        <f t="shared" si="8"/>
        <v>1283799.8</v>
      </c>
      <c r="AA29" s="310">
        <f t="shared" si="9"/>
        <v>1283799.8</v>
      </c>
      <c r="AB29" s="310">
        <f t="shared" si="10"/>
        <v>1283799.8</v>
      </c>
      <c r="AC29" s="310">
        <f t="shared" si="11"/>
        <v>1283799.8</v>
      </c>
      <c r="AD29" s="790" t="str">
        <f t="shared" si="12"/>
        <v>1995</v>
      </c>
      <c r="AE29" s="600">
        <f t="shared" si="13"/>
        <v>34662604.599999994</v>
      </c>
      <c r="AF29" s="312">
        <f t="shared" si="14"/>
        <v>64190000</v>
      </c>
      <c r="AG29" s="312">
        <f t="shared" si="16"/>
        <v>28243595.600000005</v>
      </c>
      <c r="AH29" s="1107">
        <f t="shared" si="17"/>
        <v>29527395.400000006</v>
      </c>
    </row>
    <row r="30" spans="1:34">
      <c r="A30" s="351"/>
      <c r="B30" s="361" t="s">
        <v>1150</v>
      </c>
      <c r="C30" s="325" t="s">
        <v>3469</v>
      </c>
      <c r="D30" s="362" t="s">
        <v>145</v>
      </c>
      <c r="E30" s="324" t="s">
        <v>123</v>
      </c>
      <c r="F30" s="324"/>
      <c r="G30" s="362" t="s">
        <v>1190</v>
      </c>
      <c r="H30" s="324"/>
      <c r="I30" s="325" t="s">
        <v>3509</v>
      </c>
      <c r="J30" s="575" t="s">
        <v>2210</v>
      </c>
      <c r="K30" s="362"/>
      <c r="L30" s="324">
        <v>154</v>
      </c>
      <c r="M30" s="324"/>
      <c r="N30" s="324" t="s">
        <v>1197</v>
      </c>
      <c r="O30" s="324" t="s">
        <v>204</v>
      </c>
      <c r="P30" s="364">
        <v>75398400</v>
      </c>
      <c r="Q30" s="324" t="s">
        <v>123</v>
      </c>
      <c r="R30" s="324"/>
      <c r="S30" s="307" t="str">
        <f t="shared" si="2"/>
        <v>3.11.01</v>
      </c>
      <c r="T30" s="308" t="str">
        <f t="shared" si="3"/>
        <v>BANGUNAN GEDUNG TEMPAT KERJA</v>
      </c>
      <c r="U30" s="308">
        <f t="shared" si="4"/>
        <v>50</v>
      </c>
      <c r="V30" s="309">
        <f t="shared" si="5"/>
        <v>1507967.8</v>
      </c>
      <c r="W30" s="308">
        <f t="shared" si="15"/>
        <v>38</v>
      </c>
      <c r="X30" s="310">
        <f t="shared" si="6"/>
        <v>57302776.399999999</v>
      </c>
      <c r="Y30" s="310">
        <f t="shared" si="7"/>
        <v>1507967.8</v>
      </c>
      <c r="Z30" s="310">
        <f t="shared" si="8"/>
        <v>1507967.8</v>
      </c>
      <c r="AA30" s="310">
        <f t="shared" si="9"/>
        <v>1507967.8</v>
      </c>
      <c r="AB30" s="310">
        <f t="shared" si="10"/>
        <v>1507967.8</v>
      </c>
      <c r="AC30" s="310">
        <f t="shared" si="11"/>
        <v>1507967.8</v>
      </c>
      <c r="AD30" s="790" t="str">
        <f t="shared" si="12"/>
        <v>1975</v>
      </c>
      <c r="AE30" s="600">
        <f t="shared" si="13"/>
        <v>10555784.600000016</v>
      </c>
      <c r="AF30" s="312">
        <f t="shared" si="14"/>
        <v>75398400</v>
      </c>
      <c r="AG30" s="312">
        <f t="shared" si="16"/>
        <v>63334647.599999987</v>
      </c>
      <c r="AH30" s="1107">
        <f t="shared" si="17"/>
        <v>64842615.399999984</v>
      </c>
    </row>
    <row r="31" spans="1:34">
      <c r="A31" s="351"/>
      <c r="B31" s="361" t="s">
        <v>1151</v>
      </c>
      <c r="C31" s="325" t="s">
        <v>3469</v>
      </c>
      <c r="D31" s="362" t="s">
        <v>145</v>
      </c>
      <c r="E31" s="324" t="s">
        <v>123</v>
      </c>
      <c r="F31" s="324"/>
      <c r="G31" s="362" t="s">
        <v>1190</v>
      </c>
      <c r="H31" s="324"/>
      <c r="I31" s="325" t="s">
        <v>3509</v>
      </c>
      <c r="J31" s="575" t="s">
        <v>165</v>
      </c>
      <c r="K31" s="362"/>
      <c r="L31" s="324">
        <v>108</v>
      </c>
      <c r="M31" s="324"/>
      <c r="N31" s="324" t="s">
        <v>1197</v>
      </c>
      <c r="O31" s="324" t="s">
        <v>204</v>
      </c>
      <c r="P31" s="364">
        <v>104247000</v>
      </c>
      <c r="Q31" s="324" t="s">
        <v>123</v>
      </c>
      <c r="R31" s="324"/>
      <c r="S31" s="307" t="str">
        <f t="shared" si="2"/>
        <v>3.11.01</v>
      </c>
      <c r="T31" s="308" t="str">
        <f t="shared" si="3"/>
        <v>BANGUNAN GEDUNG TEMPAT KERJA</v>
      </c>
      <c r="U31" s="308">
        <f t="shared" si="4"/>
        <v>50</v>
      </c>
      <c r="V31" s="309">
        <f t="shared" si="5"/>
        <v>2084939.8</v>
      </c>
      <c r="W31" s="308">
        <f t="shared" si="15"/>
        <v>12</v>
      </c>
      <c r="X31" s="310">
        <f t="shared" si="6"/>
        <v>25019277.600000001</v>
      </c>
      <c r="Y31" s="310">
        <f t="shared" si="7"/>
        <v>2084939.8</v>
      </c>
      <c r="Z31" s="310">
        <f t="shared" si="8"/>
        <v>2084939.8</v>
      </c>
      <c r="AA31" s="310">
        <f t="shared" si="9"/>
        <v>2084939.8</v>
      </c>
      <c r="AB31" s="310">
        <f t="shared" si="10"/>
        <v>2084939.8</v>
      </c>
      <c r="AC31" s="310">
        <f t="shared" si="11"/>
        <v>2084939.8</v>
      </c>
      <c r="AD31" s="790" t="str">
        <f t="shared" si="12"/>
        <v>2001</v>
      </c>
      <c r="AE31" s="600">
        <f t="shared" si="13"/>
        <v>68803023.400000006</v>
      </c>
      <c r="AF31" s="312">
        <f t="shared" si="14"/>
        <v>104247000</v>
      </c>
      <c r="AG31" s="312">
        <f t="shared" si="16"/>
        <v>33359036.800000004</v>
      </c>
      <c r="AH31" s="1107">
        <f t="shared" si="17"/>
        <v>35443976.600000001</v>
      </c>
    </row>
    <row r="32" spans="1:34">
      <c r="A32" s="351"/>
      <c r="B32" s="361" t="s">
        <v>1152</v>
      </c>
      <c r="C32" s="325" t="s">
        <v>3469</v>
      </c>
      <c r="D32" s="362" t="s">
        <v>145</v>
      </c>
      <c r="E32" s="324" t="s">
        <v>123</v>
      </c>
      <c r="F32" s="324"/>
      <c r="G32" s="362" t="s">
        <v>1190</v>
      </c>
      <c r="H32" s="324"/>
      <c r="I32" s="325" t="s">
        <v>3509</v>
      </c>
      <c r="J32" s="575" t="s">
        <v>165</v>
      </c>
      <c r="K32" s="362"/>
      <c r="L32" s="324">
        <v>99</v>
      </c>
      <c r="M32" s="324"/>
      <c r="N32" s="324" t="s">
        <v>1197</v>
      </c>
      <c r="O32" s="324" t="s">
        <v>204</v>
      </c>
      <c r="P32" s="364">
        <v>102910500</v>
      </c>
      <c r="Q32" s="324" t="s">
        <v>123</v>
      </c>
      <c r="R32" s="324"/>
      <c r="S32" s="307" t="str">
        <f t="shared" si="2"/>
        <v>3.11.01</v>
      </c>
      <c r="T32" s="308" t="str">
        <f t="shared" si="3"/>
        <v>BANGUNAN GEDUNG TEMPAT KERJA</v>
      </c>
      <c r="U32" s="308">
        <f t="shared" si="4"/>
        <v>50</v>
      </c>
      <c r="V32" s="309">
        <f t="shared" si="5"/>
        <v>2058209.8</v>
      </c>
      <c r="W32" s="308">
        <f t="shared" si="15"/>
        <v>12</v>
      </c>
      <c r="X32" s="310">
        <f t="shared" si="6"/>
        <v>24698517.600000001</v>
      </c>
      <c r="Y32" s="310">
        <f t="shared" si="7"/>
        <v>2058209.8</v>
      </c>
      <c r="Z32" s="310">
        <f t="shared" si="8"/>
        <v>2058209.8</v>
      </c>
      <c r="AA32" s="310">
        <f t="shared" si="9"/>
        <v>2058209.8</v>
      </c>
      <c r="AB32" s="310">
        <f t="shared" si="10"/>
        <v>2058209.8</v>
      </c>
      <c r="AC32" s="310">
        <f t="shared" si="11"/>
        <v>2058209.8</v>
      </c>
      <c r="AD32" s="790" t="str">
        <f t="shared" si="12"/>
        <v>2001</v>
      </c>
      <c r="AE32" s="600">
        <f t="shared" si="13"/>
        <v>67920933.400000006</v>
      </c>
      <c r="AF32" s="312">
        <f t="shared" si="14"/>
        <v>102910500</v>
      </c>
      <c r="AG32" s="312">
        <f t="shared" si="16"/>
        <v>32931356.800000004</v>
      </c>
      <c r="AH32" s="1107">
        <f t="shared" si="17"/>
        <v>34989566.600000001</v>
      </c>
    </row>
    <row r="33" spans="1:42">
      <c r="A33" s="351"/>
      <c r="B33" s="361" t="s">
        <v>1153</v>
      </c>
      <c r="C33" s="325" t="s">
        <v>3469</v>
      </c>
      <c r="D33" s="362" t="s">
        <v>145</v>
      </c>
      <c r="E33" s="324" t="s">
        <v>123</v>
      </c>
      <c r="F33" s="324"/>
      <c r="G33" s="362" t="s">
        <v>1190</v>
      </c>
      <c r="H33" s="324"/>
      <c r="I33" s="325" t="s">
        <v>3509</v>
      </c>
      <c r="J33" s="575" t="s">
        <v>165</v>
      </c>
      <c r="K33" s="362"/>
      <c r="L33" s="324">
        <v>154</v>
      </c>
      <c r="M33" s="324"/>
      <c r="N33" s="324" t="s">
        <v>1197</v>
      </c>
      <c r="O33" s="324" t="s">
        <v>204</v>
      </c>
      <c r="P33" s="364">
        <v>160083000</v>
      </c>
      <c r="Q33" s="324" t="s">
        <v>123</v>
      </c>
      <c r="R33" s="324"/>
      <c r="S33" s="307" t="str">
        <f t="shared" si="2"/>
        <v>3.11.01</v>
      </c>
      <c r="T33" s="308" t="str">
        <f t="shared" si="3"/>
        <v>BANGUNAN GEDUNG TEMPAT KERJA</v>
      </c>
      <c r="U33" s="308">
        <f t="shared" si="4"/>
        <v>50</v>
      </c>
      <c r="V33" s="309">
        <f t="shared" si="5"/>
        <v>3201659.8</v>
      </c>
      <c r="W33" s="308">
        <f t="shared" si="15"/>
        <v>12</v>
      </c>
      <c r="X33" s="310">
        <f t="shared" si="6"/>
        <v>38419917.599999994</v>
      </c>
      <c r="Y33" s="310">
        <f t="shared" si="7"/>
        <v>3201659.8</v>
      </c>
      <c r="Z33" s="310">
        <f t="shared" si="8"/>
        <v>3201659.8</v>
      </c>
      <c r="AA33" s="310">
        <f t="shared" si="9"/>
        <v>3201659.8</v>
      </c>
      <c r="AB33" s="310">
        <f t="shared" si="10"/>
        <v>3201659.8</v>
      </c>
      <c r="AC33" s="310">
        <f t="shared" si="11"/>
        <v>3201659.8</v>
      </c>
      <c r="AD33" s="790" t="str">
        <f t="shared" si="12"/>
        <v>2001</v>
      </c>
      <c r="AE33" s="600">
        <f t="shared" si="13"/>
        <v>105654783.40000002</v>
      </c>
      <c r="AF33" s="312">
        <f t="shared" si="14"/>
        <v>160083000</v>
      </c>
      <c r="AG33" s="312">
        <f t="shared" si="16"/>
        <v>51226556.799999982</v>
      </c>
      <c r="AH33" s="1107">
        <f t="shared" si="17"/>
        <v>54428216.599999979</v>
      </c>
    </row>
    <row r="34" spans="1:42" s="1217" customFormat="1" ht="30">
      <c r="A34" s="1211"/>
      <c r="B34" s="1212" t="s">
        <v>3510</v>
      </c>
      <c r="C34" s="1203" t="s">
        <v>3469</v>
      </c>
      <c r="D34" s="1213" t="s">
        <v>145</v>
      </c>
      <c r="E34" s="1206"/>
      <c r="F34" s="1206"/>
      <c r="G34" s="1213"/>
      <c r="H34" s="1206"/>
      <c r="I34" s="1206"/>
      <c r="J34" s="1214" t="s">
        <v>2208</v>
      </c>
      <c r="K34" s="1213"/>
      <c r="L34" s="1206"/>
      <c r="M34" s="1206"/>
      <c r="N34" s="1206"/>
      <c r="O34" s="1206" t="s">
        <v>204</v>
      </c>
      <c r="P34" s="1215">
        <v>6379171023</v>
      </c>
      <c r="Q34" s="1206" t="s">
        <v>123</v>
      </c>
      <c r="R34" s="1206"/>
      <c r="S34" s="1091" t="str">
        <f t="shared" si="2"/>
        <v>3.11.01</v>
      </c>
      <c r="T34" s="1092" t="str">
        <f t="shared" si="3"/>
        <v>BANGUNAN GEDUNG TEMPAT KERJA</v>
      </c>
      <c r="U34" s="1092">
        <f t="shared" si="4"/>
        <v>50</v>
      </c>
      <c r="V34" s="1208">
        <f t="shared" si="5"/>
        <v>127583420.26000001</v>
      </c>
      <c r="W34" s="1092">
        <f t="shared" si="15"/>
        <v>5</v>
      </c>
      <c r="X34" s="1209">
        <f t="shared" si="6"/>
        <v>637917101.30000007</v>
      </c>
      <c r="Y34" s="1209">
        <f t="shared" si="7"/>
        <v>127583420.26000001</v>
      </c>
      <c r="Z34" s="1209">
        <f t="shared" si="8"/>
        <v>127583420.26000001</v>
      </c>
      <c r="AA34" s="1209">
        <f t="shared" si="9"/>
        <v>127583420.26000001</v>
      </c>
      <c r="AB34" s="1209">
        <f t="shared" si="10"/>
        <v>127583420.26000001</v>
      </c>
      <c r="AC34" s="1209">
        <f t="shared" si="11"/>
        <v>127583420.26000001</v>
      </c>
      <c r="AD34" s="1093" t="str">
        <f t="shared" si="12"/>
        <v>2008</v>
      </c>
      <c r="AE34" s="1094">
        <f t="shared" si="13"/>
        <v>5103336820.3999996</v>
      </c>
      <c r="AF34" s="1095">
        <f t="shared" si="14"/>
        <v>6379171023</v>
      </c>
      <c r="AG34" s="1095">
        <f t="shared" si="16"/>
        <v>1148250782.3400002</v>
      </c>
      <c r="AH34" s="1210">
        <f t="shared" si="17"/>
        <v>1275834202.6000001</v>
      </c>
      <c r="AI34" s="1216"/>
      <c r="AJ34" s="1216"/>
      <c r="AK34" s="1216"/>
      <c r="AL34" s="1216"/>
      <c r="AM34" s="1216"/>
      <c r="AN34" s="1216"/>
      <c r="AO34" s="1216"/>
      <c r="AP34" s="1216"/>
    </row>
    <row r="35" spans="1:42" s="100" customFormat="1" ht="30">
      <c r="A35" s="351"/>
      <c r="B35" s="353" t="s">
        <v>3491</v>
      </c>
      <c r="C35" s="325" t="s">
        <v>3469</v>
      </c>
      <c r="D35" s="356" t="s">
        <v>145</v>
      </c>
      <c r="E35" s="325" t="s">
        <v>123</v>
      </c>
      <c r="F35" s="325" t="s">
        <v>1188</v>
      </c>
      <c r="G35" s="356" t="s">
        <v>1859</v>
      </c>
      <c r="H35" s="325"/>
      <c r="I35" s="325" t="s">
        <v>3509</v>
      </c>
      <c r="J35" s="569" t="s">
        <v>2208</v>
      </c>
      <c r="K35" s="356" t="s">
        <v>1194</v>
      </c>
      <c r="L35" s="324"/>
      <c r="M35" s="325"/>
      <c r="N35" s="325"/>
      <c r="O35" s="325"/>
      <c r="P35" s="358"/>
      <c r="Q35" s="325" t="s">
        <v>123</v>
      </c>
      <c r="R35" s="325"/>
      <c r="S35" s="307" t="str">
        <f t="shared" si="2"/>
        <v>3.11.01</v>
      </c>
      <c r="T35" s="308"/>
      <c r="U35" s="308"/>
      <c r="V35" s="309"/>
      <c r="W35" s="308"/>
      <c r="X35" s="310"/>
      <c r="Y35" s="310"/>
      <c r="Z35" s="310"/>
      <c r="AA35" s="310">
        <f t="shared" si="9"/>
        <v>0</v>
      </c>
      <c r="AB35" s="310">
        <f t="shared" si="10"/>
        <v>0</v>
      </c>
      <c r="AC35" s="310">
        <f t="shared" si="11"/>
        <v>0</v>
      </c>
      <c r="AD35" s="790"/>
      <c r="AE35" s="600">
        <f t="shared" si="13"/>
        <v>0</v>
      </c>
      <c r="AF35" s="312"/>
      <c r="AG35" s="312">
        <f t="shared" si="16"/>
        <v>0</v>
      </c>
      <c r="AH35" s="1107">
        <f t="shared" si="17"/>
        <v>0</v>
      </c>
      <c r="AI35" s="121"/>
      <c r="AJ35" s="121"/>
      <c r="AK35" s="121"/>
      <c r="AL35" s="121"/>
      <c r="AM35" s="121"/>
      <c r="AN35" s="121"/>
      <c r="AO35" s="121"/>
      <c r="AP35" s="121"/>
    </row>
    <row r="36" spans="1:42" s="100" customFormat="1" ht="30">
      <c r="A36" s="576"/>
      <c r="B36" s="577" t="s">
        <v>3301</v>
      </c>
      <c r="C36" s="325" t="s">
        <v>3469</v>
      </c>
      <c r="D36" s="579" t="s">
        <v>145</v>
      </c>
      <c r="E36" s="325" t="s">
        <v>123</v>
      </c>
      <c r="F36" s="325" t="s">
        <v>1188</v>
      </c>
      <c r="G36" s="356" t="s">
        <v>1859</v>
      </c>
      <c r="H36" s="325"/>
      <c r="I36" s="325" t="s">
        <v>3509</v>
      </c>
      <c r="J36" s="357">
        <v>39701</v>
      </c>
      <c r="K36" s="356" t="s">
        <v>1194</v>
      </c>
      <c r="L36" s="324"/>
      <c r="M36" s="325"/>
      <c r="N36" s="578"/>
      <c r="O36" s="578"/>
      <c r="P36" s="358"/>
      <c r="Q36" s="325" t="s">
        <v>123</v>
      </c>
      <c r="R36" s="325"/>
      <c r="S36" s="307" t="str">
        <f t="shared" si="2"/>
        <v>3.11.01</v>
      </c>
      <c r="T36" s="308"/>
      <c r="U36" s="308"/>
      <c r="V36" s="309"/>
      <c r="W36" s="308"/>
      <c r="X36" s="310"/>
      <c r="Y36" s="310"/>
      <c r="Z36" s="310"/>
      <c r="AA36" s="310">
        <f t="shared" si="9"/>
        <v>0</v>
      </c>
      <c r="AB36" s="310">
        <f t="shared" si="10"/>
        <v>0</v>
      </c>
      <c r="AC36" s="310">
        <f t="shared" si="11"/>
        <v>0</v>
      </c>
      <c r="AD36" s="790"/>
      <c r="AE36" s="600">
        <f t="shared" si="13"/>
        <v>0</v>
      </c>
      <c r="AF36" s="312"/>
      <c r="AG36" s="312">
        <f t="shared" si="16"/>
        <v>0</v>
      </c>
      <c r="AH36" s="1107">
        <f t="shared" si="17"/>
        <v>0</v>
      </c>
      <c r="AI36" s="121"/>
      <c r="AJ36" s="121"/>
      <c r="AK36" s="121"/>
      <c r="AL36" s="121"/>
      <c r="AM36" s="121"/>
      <c r="AN36" s="121"/>
      <c r="AO36" s="121"/>
      <c r="AP36" s="121"/>
    </row>
    <row r="37" spans="1:42" s="100" customFormat="1" ht="30">
      <c r="A37" s="576"/>
      <c r="B37" s="577" t="s">
        <v>3302</v>
      </c>
      <c r="C37" s="325" t="s">
        <v>3469</v>
      </c>
      <c r="D37" s="579" t="s">
        <v>145</v>
      </c>
      <c r="E37" s="325" t="s">
        <v>123</v>
      </c>
      <c r="F37" s="325" t="s">
        <v>1188</v>
      </c>
      <c r="G37" s="356" t="s">
        <v>1859</v>
      </c>
      <c r="H37" s="325"/>
      <c r="I37" s="325" t="s">
        <v>3509</v>
      </c>
      <c r="J37" s="357">
        <v>39701</v>
      </c>
      <c r="K37" s="356" t="s">
        <v>1194</v>
      </c>
      <c r="L37" s="324"/>
      <c r="M37" s="325"/>
      <c r="N37" s="578"/>
      <c r="O37" s="578"/>
      <c r="P37" s="358"/>
      <c r="Q37" s="325" t="s">
        <v>123</v>
      </c>
      <c r="R37" s="325"/>
      <c r="S37" s="307" t="str">
        <f t="shared" si="2"/>
        <v>3.11.01</v>
      </c>
      <c r="T37" s="308"/>
      <c r="U37" s="308"/>
      <c r="V37" s="309"/>
      <c r="W37" s="308"/>
      <c r="X37" s="310"/>
      <c r="Y37" s="310"/>
      <c r="Z37" s="310"/>
      <c r="AA37" s="310">
        <f t="shared" si="9"/>
        <v>0</v>
      </c>
      <c r="AB37" s="310">
        <f t="shared" si="10"/>
        <v>0</v>
      </c>
      <c r="AC37" s="310">
        <f t="shared" si="11"/>
        <v>0</v>
      </c>
      <c r="AD37" s="790"/>
      <c r="AE37" s="600">
        <f t="shared" si="13"/>
        <v>0</v>
      </c>
      <c r="AF37" s="312"/>
      <c r="AG37" s="312">
        <f t="shared" si="16"/>
        <v>0</v>
      </c>
      <c r="AH37" s="1107">
        <f t="shared" si="17"/>
        <v>0</v>
      </c>
      <c r="AI37" s="121"/>
      <c r="AJ37" s="121"/>
      <c r="AK37" s="121"/>
      <c r="AL37" s="121"/>
      <c r="AM37" s="121"/>
      <c r="AN37" s="121"/>
      <c r="AO37" s="121"/>
      <c r="AP37" s="121"/>
    </row>
    <row r="38" spans="1:42" s="100" customFormat="1" ht="30">
      <c r="A38" s="351"/>
      <c r="B38" s="353" t="s">
        <v>3511</v>
      </c>
      <c r="C38" s="325" t="s">
        <v>3469</v>
      </c>
      <c r="D38" s="356" t="s">
        <v>145</v>
      </c>
      <c r="E38" s="325" t="s">
        <v>123</v>
      </c>
      <c r="F38" s="325" t="s">
        <v>1188</v>
      </c>
      <c r="G38" s="356" t="s">
        <v>1859</v>
      </c>
      <c r="H38" s="325"/>
      <c r="I38" s="325" t="s">
        <v>3509</v>
      </c>
      <c r="J38" s="357">
        <v>39701</v>
      </c>
      <c r="K38" s="356" t="s">
        <v>1194</v>
      </c>
      <c r="L38" s="324"/>
      <c r="M38" s="325"/>
      <c r="N38" s="325"/>
      <c r="O38" s="325"/>
      <c r="P38" s="358"/>
      <c r="Q38" s="325" t="s">
        <v>123</v>
      </c>
      <c r="R38" s="325"/>
      <c r="S38" s="307" t="str">
        <f t="shared" si="2"/>
        <v>3.11.01</v>
      </c>
      <c r="T38" s="308"/>
      <c r="U38" s="308"/>
      <c r="V38" s="309"/>
      <c r="W38" s="308"/>
      <c r="X38" s="310"/>
      <c r="Y38" s="310"/>
      <c r="Z38" s="310"/>
      <c r="AA38" s="310">
        <f t="shared" si="9"/>
        <v>0</v>
      </c>
      <c r="AB38" s="310">
        <f t="shared" si="10"/>
        <v>0</v>
      </c>
      <c r="AC38" s="310">
        <f t="shared" si="11"/>
        <v>0</v>
      </c>
      <c r="AD38" s="790"/>
      <c r="AE38" s="600">
        <f t="shared" si="13"/>
        <v>0</v>
      </c>
      <c r="AF38" s="312"/>
      <c r="AG38" s="312">
        <f t="shared" si="16"/>
        <v>0</v>
      </c>
      <c r="AH38" s="1107">
        <f t="shared" si="17"/>
        <v>0</v>
      </c>
      <c r="AI38" s="121"/>
      <c r="AJ38" s="121"/>
      <c r="AK38" s="121"/>
      <c r="AL38" s="121"/>
      <c r="AM38" s="121"/>
      <c r="AN38" s="121"/>
      <c r="AO38" s="121"/>
      <c r="AP38" s="121"/>
    </row>
    <row r="39" spans="1:42" s="100" customFormat="1" ht="30">
      <c r="A39" s="351"/>
      <c r="B39" s="353" t="s">
        <v>3303</v>
      </c>
      <c r="C39" s="325" t="s">
        <v>3469</v>
      </c>
      <c r="D39" s="356" t="s">
        <v>145</v>
      </c>
      <c r="E39" s="325" t="s">
        <v>123</v>
      </c>
      <c r="F39" s="325" t="s">
        <v>1188</v>
      </c>
      <c r="G39" s="356" t="s">
        <v>1859</v>
      </c>
      <c r="H39" s="325"/>
      <c r="I39" s="325" t="s">
        <v>3509</v>
      </c>
      <c r="J39" s="357">
        <v>39701</v>
      </c>
      <c r="K39" s="356" t="s">
        <v>1194</v>
      </c>
      <c r="L39" s="324"/>
      <c r="M39" s="325"/>
      <c r="N39" s="325"/>
      <c r="O39" s="325"/>
      <c r="P39" s="358"/>
      <c r="Q39" s="325" t="s">
        <v>123</v>
      </c>
      <c r="R39" s="325"/>
      <c r="S39" s="307" t="str">
        <f t="shared" si="2"/>
        <v>3.11.01</v>
      </c>
      <c r="T39" s="308"/>
      <c r="U39" s="308"/>
      <c r="V39" s="309"/>
      <c r="W39" s="308"/>
      <c r="X39" s="310"/>
      <c r="Y39" s="310"/>
      <c r="Z39" s="310"/>
      <c r="AA39" s="310">
        <f t="shared" si="9"/>
        <v>0</v>
      </c>
      <c r="AB39" s="310">
        <f t="shared" si="10"/>
        <v>0</v>
      </c>
      <c r="AC39" s="310">
        <f t="shared" si="11"/>
        <v>0</v>
      </c>
      <c r="AD39" s="790"/>
      <c r="AE39" s="600">
        <f t="shared" si="13"/>
        <v>0</v>
      </c>
      <c r="AF39" s="312"/>
      <c r="AG39" s="312">
        <f t="shared" si="16"/>
        <v>0</v>
      </c>
      <c r="AH39" s="1107">
        <f t="shared" si="17"/>
        <v>0</v>
      </c>
      <c r="AI39" s="121"/>
      <c r="AJ39" s="121"/>
      <c r="AK39" s="121"/>
      <c r="AL39" s="121"/>
      <c r="AM39" s="121"/>
      <c r="AN39" s="121"/>
      <c r="AO39" s="121"/>
      <c r="AP39" s="121"/>
    </row>
    <row r="40" spans="1:42" s="100" customFormat="1" ht="30">
      <c r="A40" s="351"/>
      <c r="B40" s="353" t="s">
        <v>3304</v>
      </c>
      <c r="C40" s="325" t="s">
        <v>3469</v>
      </c>
      <c r="D40" s="356" t="s">
        <v>145</v>
      </c>
      <c r="E40" s="325" t="s">
        <v>123</v>
      </c>
      <c r="F40" s="325" t="s">
        <v>1188</v>
      </c>
      <c r="G40" s="356" t="s">
        <v>1859</v>
      </c>
      <c r="H40" s="325"/>
      <c r="I40" s="325" t="s">
        <v>3509</v>
      </c>
      <c r="J40" s="357">
        <v>39701</v>
      </c>
      <c r="K40" s="356" t="s">
        <v>1194</v>
      </c>
      <c r="L40" s="324"/>
      <c r="M40" s="325"/>
      <c r="N40" s="325"/>
      <c r="O40" s="325"/>
      <c r="P40" s="358"/>
      <c r="Q40" s="325" t="s">
        <v>123</v>
      </c>
      <c r="R40" s="325"/>
      <c r="S40" s="307" t="str">
        <f t="shared" si="2"/>
        <v>3.11.01</v>
      </c>
      <c r="T40" s="308"/>
      <c r="U40" s="308"/>
      <c r="V40" s="309"/>
      <c r="W40" s="308"/>
      <c r="X40" s="310"/>
      <c r="Y40" s="310"/>
      <c r="Z40" s="310"/>
      <c r="AA40" s="310">
        <f t="shared" si="9"/>
        <v>0</v>
      </c>
      <c r="AB40" s="310">
        <f t="shared" si="10"/>
        <v>0</v>
      </c>
      <c r="AC40" s="310">
        <f t="shared" si="11"/>
        <v>0</v>
      </c>
      <c r="AD40" s="790"/>
      <c r="AE40" s="600">
        <f t="shared" si="13"/>
        <v>0</v>
      </c>
      <c r="AF40" s="312"/>
      <c r="AG40" s="312">
        <f t="shared" si="16"/>
        <v>0</v>
      </c>
      <c r="AH40" s="1107">
        <f t="shared" si="17"/>
        <v>0</v>
      </c>
      <c r="AI40" s="121"/>
      <c r="AJ40" s="121"/>
      <c r="AK40" s="121"/>
      <c r="AL40" s="121"/>
      <c r="AM40" s="121"/>
      <c r="AN40" s="121"/>
      <c r="AO40" s="121"/>
      <c r="AP40" s="121"/>
    </row>
    <row r="41" spans="1:42" s="100" customFormat="1" ht="30">
      <c r="A41" s="351"/>
      <c r="B41" s="353" t="s">
        <v>3512</v>
      </c>
      <c r="C41" s="325" t="s">
        <v>3469</v>
      </c>
      <c r="D41" s="356" t="s">
        <v>145</v>
      </c>
      <c r="E41" s="325" t="s">
        <v>123</v>
      </c>
      <c r="F41" s="325" t="s">
        <v>1188</v>
      </c>
      <c r="G41" s="356" t="s">
        <v>1859</v>
      </c>
      <c r="H41" s="325"/>
      <c r="I41" s="325" t="s">
        <v>3509</v>
      </c>
      <c r="J41" s="357">
        <v>39701</v>
      </c>
      <c r="K41" s="356" t="s">
        <v>1194</v>
      </c>
      <c r="L41" s="324"/>
      <c r="M41" s="325"/>
      <c r="N41" s="325"/>
      <c r="O41" s="325"/>
      <c r="P41" s="358"/>
      <c r="Q41" s="325" t="s">
        <v>123</v>
      </c>
      <c r="R41" s="325"/>
      <c r="S41" s="307" t="str">
        <f t="shared" si="2"/>
        <v>3.11.01</v>
      </c>
      <c r="T41" s="308"/>
      <c r="U41" s="308"/>
      <c r="V41" s="309"/>
      <c r="W41" s="308"/>
      <c r="X41" s="310"/>
      <c r="Y41" s="310"/>
      <c r="Z41" s="310"/>
      <c r="AA41" s="310">
        <f t="shared" si="9"/>
        <v>0</v>
      </c>
      <c r="AB41" s="310">
        <f t="shared" si="10"/>
        <v>0</v>
      </c>
      <c r="AC41" s="310">
        <f t="shared" si="11"/>
        <v>0</v>
      </c>
      <c r="AD41" s="790"/>
      <c r="AE41" s="600">
        <f t="shared" si="13"/>
        <v>0</v>
      </c>
      <c r="AF41" s="312"/>
      <c r="AG41" s="312">
        <f t="shared" si="16"/>
        <v>0</v>
      </c>
      <c r="AH41" s="1107">
        <f t="shared" si="17"/>
        <v>0</v>
      </c>
      <c r="AI41" s="121"/>
      <c r="AJ41" s="121"/>
      <c r="AK41" s="121"/>
      <c r="AL41" s="121"/>
      <c r="AM41" s="121"/>
      <c r="AN41" s="121"/>
      <c r="AO41" s="121"/>
      <c r="AP41" s="121"/>
    </row>
    <row r="42" spans="1:42" s="100" customFormat="1" ht="30">
      <c r="A42" s="351"/>
      <c r="B42" s="353" t="s">
        <v>3305</v>
      </c>
      <c r="C42" s="325" t="s">
        <v>3469</v>
      </c>
      <c r="D42" s="356" t="s">
        <v>145</v>
      </c>
      <c r="E42" s="325" t="s">
        <v>123</v>
      </c>
      <c r="F42" s="325" t="s">
        <v>1188</v>
      </c>
      <c r="G42" s="356" t="s">
        <v>1859</v>
      </c>
      <c r="H42" s="325"/>
      <c r="I42" s="325" t="s">
        <v>3509</v>
      </c>
      <c r="J42" s="357">
        <v>39701</v>
      </c>
      <c r="K42" s="356" t="s">
        <v>1194</v>
      </c>
      <c r="L42" s="324"/>
      <c r="M42" s="325"/>
      <c r="N42" s="325"/>
      <c r="O42" s="325"/>
      <c r="P42" s="358"/>
      <c r="Q42" s="325" t="s">
        <v>123</v>
      </c>
      <c r="R42" s="325"/>
      <c r="S42" s="307" t="str">
        <f t="shared" si="2"/>
        <v>3.11.01</v>
      </c>
      <c r="T42" s="308"/>
      <c r="U42" s="308"/>
      <c r="V42" s="309"/>
      <c r="W42" s="308"/>
      <c r="X42" s="310"/>
      <c r="Y42" s="310"/>
      <c r="Z42" s="310"/>
      <c r="AA42" s="310">
        <f t="shared" si="9"/>
        <v>0</v>
      </c>
      <c r="AB42" s="310">
        <f t="shared" si="10"/>
        <v>0</v>
      </c>
      <c r="AC42" s="310">
        <f t="shared" si="11"/>
        <v>0</v>
      </c>
      <c r="AD42" s="790"/>
      <c r="AE42" s="600">
        <f t="shared" si="13"/>
        <v>0</v>
      </c>
      <c r="AF42" s="312"/>
      <c r="AG42" s="312">
        <f t="shared" si="16"/>
        <v>0</v>
      </c>
      <c r="AH42" s="1107">
        <f t="shared" si="17"/>
        <v>0</v>
      </c>
      <c r="AI42" s="121"/>
      <c r="AJ42" s="121"/>
      <c r="AK42" s="121"/>
      <c r="AL42" s="121"/>
      <c r="AM42" s="121"/>
      <c r="AN42" s="121"/>
      <c r="AO42" s="121"/>
      <c r="AP42" s="121"/>
    </row>
    <row r="43" spans="1:42" s="100" customFormat="1" ht="30">
      <c r="A43" s="351"/>
      <c r="B43" s="353" t="s">
        <v>3306</v>
      </c>
      <c r="C43" s="325" t="s">
        <v>3469</v>
      </c>
      <c r="D43" s="356" t="s">
        <v>145</v>
      </c>
      <c r="E43" s="325" t="s">
        <v>123</v>
      </c>
      <c r="F43" s="325" t="s">
        <v>1188</v>
      </c>
      <c r="G43" s="356" t="s">
        <v>1859</v>
      </c>
      <c r="H43" s="325"/>
      <c r="I43" s="325" t="s">
        <v>3509</v>
      </c>
      <c r="J43" s="357">
        <v>39701</v>
      </c>
      <c r="K43" s="356" t="s">
        <v>1194</v>
      </c>
      <c r="L43" s="324"/>
      <c r="M43" s="325"/>
      <c r="N43" s="325"/>
      <c r="O43" s="325"/>
      <c r="P43" s="358"/>
      <c r="Q43" s="325" t="s">
        <v>123</v>
      </c>
      <c r="R43" s="325"/>
      <c r="S43" s="307" t="str">
        <f t="shared" si="2"/>
        <v>3.11.01</v>
      </c>
      <c r="T43" s="308"/>
      <c r="U43" s="308"/>
      <c r="V43" s="309"/>
      <c r="W43" s="308"/>
      <c r="X43" s="310"/>
      <c r="Y43" s="310"/>
      <c r="Z43" s="310"/>
      <c r="AA43" s="310">
        <f t="shared" si="9"/>
        <v>0</v>
      </c>
      <c r="AB43" s="310">
        <f t="shared" si="10"/>
        <v>0</v>
      </c>
      <c r="AC43" s="310">
        <f t="shared" si="11"/>
        <v>0</v>
      </c>
      <c r="AD43" s="790"/>
      <c r="AE43" s="600">
        <f t="shared" si="13"/>
        <v>0</v>
      </c>
      <c r="AF43" s="312"/>
      <c r="AG43" s="312">
        <f t="shared" si="16"/>
        <v>0</v>
      </c>
      <c r="AH43" s="1107">
        <f t="shared" si="17"/>
        <v>0</v>
      </c>
      <c r="AI43" s="121"/>
      <c r="AJ43" s="121"/>
      <c r="AK43" s="121"/>
      <c r="AL43" s="121"/>
      <c r="AM43" s="121"/>
      <c r="AN43" s="121"/>
      <c r="AO43" s="121"/>
      <c r="AP43" s="121"/>
    </row>
    <row r="44" spans="1:42" s="100" customFormat="1" ht="30">
      <c r="A44" s="351"/>
      <c r="B44" s="353" t="s">
        <v>3492</v>
      </c>
      <c r="C44" s="325" t="s">
        <v>3469</v>
      </c>
      <c r="D44" s="356" t="s">
        <v>145</v>
      </c>
      <c r="E44" s="325" t="s">
        <v>123</v>
      </c>
      <c r="F44" s="325" t="s">
        <v>1188</v>
      </c>
      <c r="G44" s="356" t="s">
        <v>1859</v>
      </c>
      <c r="H44" s="325"/>
      <c r="I44" s="325" t="s">
        <v>3509</v>
      </c>
      <c r="J44" s="357">
        <v>39701</v>
      </c>
      <c r="K44" s="356" t="s">
        <v>1194</v>
      </c>
      <c r="L44" s="324"/>
      <c r="M44" s="325"/>
      <c r="N44" s="325"/>
      <c r="O44" s="325"/>
      <c r="P44" s="358"/>
      <c r="Q44" s="325" t="s">
        <v>123</v>
      </c>
      <c r="R44" s="325"/>
      <c r="S44" s="307" t="str">
        <f t="shared" ref="S44:S76" si="18">MID(C44,2,7)</f>
        <v>3.11.01</v>
      </c>
      <c r="T44" s="308"/>
      <c r="U44" s="308"/>
      <c r="V44" s="309"/>
      <c r="W44" s="308"/>
      <c r="X44" s="310"/>
      <c r="Y44" s="310"/>
      <c r="Z44" s="310"/>
      <c r="AA44" s="310">
        <f t="shared" ref="AA44:AA69" si="19">IF(P44-10=X44+Y44+Z44,0,V44)</f>
        <v>0</v>
      </c>
      <c r="AB44" s="310">
        <f t="shared" ref="AB44:AB69" si="20">IF(P44-10=Y44+Z44+AA44+X44,0,V44)</f>
        <v>0</v>
      </c>
      <c r="AC44" s="310">
        <f t="shared" ref="AC44:AC69" si="21">IF(P44-10=Z44+AA44+AB44+Y44+X44,0,V44)</f>
        <v>0</v>
      </c>
      <c r="AD44" s="790"/>
      <c r="AE44" s="600">
        <f t="shared" ref="AE44:AE69" si="22">P44-(X44+Y44+Z44+AA44+AB44+AC44)</f>
        <v>0</v>
      </c>
      <c r="AF44" s="312"/>
      <c r="AG44" s="312">
        <f t="shared" si="16"/>
        <v>0</v>
      </c>
      <c r="AH44" s="1107">
        <f t="shared" si="17"/>
        <v>0</v>
      </c>
      <c r="AI44" s="121"/>
      <c r="AJ44" s="121"/>
      <c r="AK44" s="121"/>
      <c r="AL44" s="121"/>
      <c r="AM44" s="121"/>
      <c r="AN44" s="121"/>
      <c r="AO44" s="121"/>
      <c r="AP44" s="121"/>
    </row>
    <row r="45" spans="1:42" s="100" customFormat="1" ht="30">
      <c r="A45" s="351"/>
      <c r="B45" s="353" t="s">
        <v>3493</v>
      </c>
      <c r="C45" s="325" t="s">
        <v>3469</v>
      </c>
      <c r="D45" s="356" t="s">
        <v>145</v>
      </c>
      <c r="E45" s="325" t="s">
        <v>123</v>
      </c>
      <c r="F45" s="325" t="s">
        <v>1188</v>
      </c>
      <c r="G45" s="356" t="s">
        <v>1859</v>
      </c>
      <c r="H45" s="325"/>
      <c r="I45" s="325" t="s">
        <v>3509</v>
      </c>
      <c r="J45" s="569" t="s">
        <v>2208</v>
      </c>
      <c r="K45" s="356" t="s">
        <v>1195</v>
      </c>
      <c r="L45" s="324"/>
      <c r="M45" s="325"/>
      <c r="N45" s="325"/>
      <c r="O45" s="325" t="s">
        <v>204</v>
      </c>
      <c r="P45" s="358">
        <v>144225700</v>
      </c>
      <c r="Q45" s="325" t="s">
        <v>123</v>
      </c>
      <c r="R45" s="325"/>
      <c r="S45" s="307" t="str">
        <f t="shared" si="18"/>
        <v>3.11.01</v>
      </c>
      <c r="T45" s="308" t="str">
        <f t="shared" si="3"/>
        <v>BANGUNAN GEDUNG TEMPAT KERJA</v>
      </c>
      <c r="U45" s="308">
        <f t="shared" si="4"/>
        <v>50</v>
      </c>
      <c r="V45" s="309">
        <f>(P45-10)/U45</f>
        <v>2884513.8</v>
      </c>
      <c r="W45" s="311">
        <f>2013-AD45</f>
        <v>5</v>
      </c>
      <c r="X45" s="310">
        <f>IF(W45&gt;U45,P45-10,V45*W45)</f>
        <v>14422569</v>
      </c>
      <c r="Y45" s="310">
        <f>IF(P45-10=X45,0,V45)</f>
        <v>2884513.8</v>
      </c>
      <c r="Z45" s="310">
        <f>IF(P45-10=X45+Y45,0,V45)</f>
        <v>2884513.8</v>
      </c>
      <c r="AA45" s="310">
        <f t="shared" si="19"/>
        <v>2884513.8</v>
      </c>
      <c r="AB45" s="310">
        <f t="shared" si="20"/>
        <v>2884513.8</v>
      </c>
      <c r="AC45" s="310">
        <f t="shared" si="21"/>
        <v>2884513.8</v>
      </c>
      <c r="AD45" s="790" t="str">
        <f>J45</f>
        <v>2008</v>
      </c>
      <c r="AE45" s="600">
        <f t="shared" si="22"/>
        <v>115380562</v>
      </c>
      <c r="AF45" s="312">
        <f>P45</f>
        <v>144225700</v>
      </c>
      <c r="AG45" s="312">
        <f t="shared" si="16"/>
        <v>25960624.200000003</v>
      </c>
      <c r="AH45" s="1107">
        <f t="shared" si="17"/>
        <v>28845138.000000004</v>
      </c>
      <c r="AI45" s="121"/>
      <c r="AJ45" s="121"/>
      <c r="AK45" s="121"/>
      <c r="AL45" s="121"/>
      <c r="AM45" s="121"/>
      <c r="AN45" s="121"/>
      <c r="AO45" s="121"/>
      <c r="AP45" s="121"/>
    </row>
    <row r="46" spans="1:42" s="100" customFormat="1" ht="30">
      <c r="A46" s="351"/>
      <c r="B46" s="353" t="s">
        <v>3307</v>
      </c>
      <c r="C46" s="325" t="s">
        <v>3469</v>
      </c>
      <c r="D46" s="356" t="s">
        <v>145</v>
      </c>
      <c r="E46" s="325" t="s">
        <v>123</v>
      </c>
      <c r="F46" s="325" t="s">
        <v>1188</v>
      </c>
      <c r="G46" s="356" t="s">
        <v>1859</v>
      </c>
      <c r="H46" s="325"/>
      <c r="I46" s="325" t="s">
        <v>3509</v>
      </c>
      <c r="J46" s="569" t="s">
        <v>2208</v>
      </c>
      <c r="K46" s="356" t="s">
        <v>1196</v>
      </c>
      <c r="L46" s="324"/>
      <c r="M46" s="325"/>
      <c r="N46" s="325"/>
      <c r="O46" s="325" t="s">
        <v>204</v>
      </c>
      <c r="P46" s="358">
        <v>246798300</v>
      </c>
      <c r="Q46" s="325" t="s">
        <v>123</v>
      </c>
      <c r="R46" s="325"/>
      <c r="S46" s="307" t="str">
        <f t="shared" si="18"/>
        <v>3.11.01</v>
      </c>
      <c r="T46" s="308" t="str">
        <f t="shared" si="3"/>
        <v>BANGUNAN GEDUNG TEMPAT KERJA</v>
      </c>
      <c r="U46" s="308">
        <f t="shared" si="4"/>
        <v>50</v>
      </c>
      <c r="V46" s="309">
        <f>(P46-10)/U46</f>
        <v>4935965.8</v>
      </c>
      <c r="W46" s="308">
        <f t="shared" si="15"/>
        <v>5</v>
      </c>
      <c r="X46" s="310">
        <f>IF(W46&gt;U46,P46-10,V46*W46)</f>
        <v>24679829</v>
      </c>
      <c r="Y46" s="310">
        <f>IF(P46-10=X46,0,V46)</f>
        <v>4935965.8</v>
      </c>
      <c r="Z46" s="310">
        <f>IF(P46-10=X46+Y46,0,V46)</f>
        <v>4935965.8</v>
      </c>
      <c r="AA46" s="310">
        <f t="shared" si="19"/>
        <v>4935965.8</v>
      </c>
      <c r="AB46" s="310">
        <f t="shared" si="20"/>
        <v>4935965.8</v>
      </c>
      <c r="AC46" s="310">
        <f t="shared" si="21"/>
        <v>4935965.8</v>
      </c>
      <c r="AD46" s="790" t="str">
        <f>J46</f>
        <v>2008</v>
      </c>
      <c r="AE46" s="600">
        <f t="shared" si="22"/>
        <v>197438642</v>
      </c>
      <c r="AF46" s="312">
        <f>P46</f>
        <v>246798300</v>
      </c>
      <c r="AG46" s="312">
        <f t="shared" si="16"/>
        <v>44423692.199999996</v>
      </c>
      <c r="AH46" s="1107">
        <f t="shared" si="17"/>
        <v>49359657.999999993</v>
      </c>
      <c r="AI46" s="121"/>
      <c r="AJ46" s="121"/>
      <c r="AK46" s="121"/>
      <c r="AL46" s="121"/>
      <c r="AM46" s="121"/>
      <c r="AN46" s="121"/>
      <c r="AO46" s="121"/>
      <c r="AP46" s="121"/>
    </row>
    <row r="47" spans="1:42" s="100" customFormat="1" ht="30">
      <c r="A47" s="351"/>
      <c r="B47" s="353" t="s">
        <v>3307</v>
      </c>
      <c r="C47" s="325" t="s">
        <v>3469</v>
      </c>
      <c r="D47" s="356" t="s">
        <v>145</v>
      </c>
      <c r="E47" s="325" t="s">
        <v>123</v>
      </c>
      <c r="F47" s="325" t="s">
        <v>1188</v>
      </c>
      <c r="G47" s="356" t="s">
        <v>1859</v>
      </c>
      <c r="H47" s="325"/>
      <c r="I47" s="325" t="s">
        <v>3509</v>
      </c>
      <c r="J47" s="569" t="s">
        <v>2208</v>
      </c>
      <c r="K47" s="356" t="s">
        <v>1196</v>
      </c>
      <c r="L47" s="324"/>
      <c r="M47" s="325"/>
      <c r="N47" s="325"/>
      <c r="O47" s="325" t="s">
        <v>204</v>
      </c>
      <c r="P47" s="358">
        <v>275915200</v>
      </c>
      <c r="Q47" s="325" t="s">
        <v>123</v>
      </c>
      <c r="R47" s="325"/>
      <c r="S47" s="307" t="str">
        <f t="shared" si="18"/>
        <v>3.11.01</v>
      </c>
      <c r="T47" s="308" t="str">
        <f t="shared" si="3"/>
        <v>BANGUNAN GEDUNG TEMPAT KERJA</v>
      </c>
      <c r="U47" s="308">
        <f t="shared" si="4"/>
        <v>50</v>
      </c>
      <c r="V47" s="309">
        <f>(P47-10)/U47</f>
        <v>5518303.7999999998</v>
      </c>
      <c r="W47" s="308">
        <f t="shared" si="15"/>
        <v>5</v>
      </c>
      <c r="X47" s="310">
        <f>IF(W47&gt;U47,P47-10,V47*W47)</f>
        <v>27591519</v>
      </c>
      <c r="Y47" s="310">
        <f>IF(P47-10=X47,0,V47)</f>
        <v>5518303.7999999998</v>
      </c>
      <c r="Z47" s="310">
        <f>IF(P47-10=X47+Y47,0,V47)</f>
        <v>5518303.7999999998</v>
      </c>
      <c r="AA47" s="310">
        <f t="shared" si="19"/>
        <v>5518303.7999999998</v>
      </c>
      <c r="AB47" s="310">
        <f t="shared" si="20"/>
        <v>5518303.7999999998</v>
      </c>
      <c r="AC47" s="310">
        <f t="shared" si="21"/>
        <v>5518303.7999999998</v>
      </c>
      <c r="AD47" s="790" t="str">
        <f>J47</f>
        <v>2008</v>
      </c>
      <c r="AE47" s="600">
        <f t="shared" si="22"/>
        <v>220732162</v>
      </c>
      <c r="AF47" s="312">
        <f>P47</f>
        <v>275915200</v>
      </c>
      <c r="AG47" s="312">
        <f t="shared" si="16"/>
        <v>49664734.199999996</v>
      </c>
      <c r="AH47" s="1107">
        <f t="shared" si="17"/>
        <v>55183037.999999993</v>
      </c>
      <c r="AI47" s="121"/>
      <c r="AJ47" s="121"/>
      <c r="AK47" s="121"/>
      <c r="AL47" s="121"/>
      <c r="AM47" s="121"/>
      <c r="AN47" s="121"/>
      <c r="AO47" s="121"/>
      <c r="AP47" s="121"/>
    </row>
    <row r="48" spans="1:42" s="100" customFormat="1" ht="30">
      <c r="A48" s="351"/>
      <c r="B48" s="353" t="s">
        <v>3307</v>
      </c>
      <c r="C48" s="325" t="s">
        <v>3469</v>
      </c>
      <c r="D48" s="356" t="s">
        <v>145</v>
      </c>
      <c r="E48" s="325" t="s">
        <v>123</v>
      </c>
      <c r="F48" s="325" t="s">
        <v>1188</v>
      </c>
      <c r="G48" s="356" t="s">
        <v>1859</v>
      </c>
      <c r="H48" s="325"/>
      <c r="I48" s="325" t="s">
        <v>3509</v>
      </c>
      <c r="J48" s="569" t="s">
        <v>2208</v>
      </c>
      <c r="K48" s="356" t="s">
        <v>1196</v>
      </c>
      <c r="L48" s="324"/>
      <c r="M48" s="325"/>
      <c r="N48" s="325"/>
      <c r="O48" s="325" t="s">
        <v>204</v>
      </c>
      <c r="P48" s="358">
        <v>26584800</v>
      </c>
      <c r="Q48" s="325" t="s">
        <v>123</v>
      </c>
      <c r="R48" s="325"/>
      <c r="S48" s="307" t="str">
        <f t="shared" si="18"/>
        <v>3.11.01</v>
      </c>
      <c r="T48" s="308" t="str">
        <f t="shared" si="3"/>
        <v>BANGUNAN GEDUNG TEMPAT KERJA</v>
      </c>
      <c r="U48" s="308">
        <f t="shared" si="4"/>
        <v>50</v>
      </c>
      <c r="V48" s="309">
        <f>(P48-10)/U48</f>
        <v>531695.80000000005</v>
      </c>
      <c r="W48" s="308">
        <f t="shared" si="15"/>
        <v>5</v>
      </c>
      <c r="X48" s="310">
        <f>IF(W48&gt;U48,P48-10,V48*W48)</f>
        <v>2658479</v>
      </c>
      <c r="Y48" s="310">
        <f>IF(P48-10=X48,0,V48)</f>
        <v>531695.80000000005</v>
      </c>
      <c r="Z48" s="310">
        <f>IF(P48-10=X48+Y48,0,V48)</f>
        <v>531695.80000000005</v>
      </c>
      <c r="AA48" s="310">
        <f t="shared" si="19"/>
        <v>531695.80000000005</v>
      </c>
      <c r="AB48" s="310">
        <f t="shared" si="20"/>
        <v>531695.80000000005</v>
      </c>
      <c r="AC48" s="310">
        <f t="shared" si="21"/>
        <v>531695.80000000005</v>
      </c>
      <c r="AD48" s="790" t="str">
        <f>J48</f>
        <v>2008</v>
      </c>
      <c r="AE48" s="600">
        <f t="shared" si="22"/>
        <v>21267842</v>
      </c>
      <c r="AF48" s="312">
        <f>P48</f>
        <v>26584800</v>
      </c>
      <c r="AG48" s="312">
        <f t="shared" si="16"/>
        <v>4785262.1999999993</v>
      </c>
      <c r="AH48" s="1107">
        <f t="shared" si="17"/>
        <v>5316957.9999999991</v>
      </c>
      <c r="AI48" s="121"/>
      <c r="AJ48" s="121"/>
      <c r="AK48" s="121"/>
      <c r="AL48" s="121"/>
      <c r="AM48" s="121"/>
      <c r="AN48" s="121"/>
      <c r="AO48" s="121"/>
      <c r="AP48" s="121"/>
    </row>
    <row r="49" spans="1:42" s="1097" customFormat="1" ht="30">
      <c r="A49" s="1201"/>
      <c r="B49" s="1202" t="s">
        <v>3513</v>
      </c>
      <c r="C49" s="1203" t="s">
        <v>3469</v>
      </c>
      <c r="D49" s="1204" t="s">
        <v>145</v>
      </c>
      <c r="E49" s="1203"/>
      <c r="F49" s="1203"/>
      <c r="G49" s="1204"/>
      <c r="H49" s="1203"/>
      <c r="I49" s="1203" t="s">
        <v>3509</v>
      </c>
      <c r="J49" s="1205" t="s">
        <v>2209</v>
      </c>
      <c r="K49" s="1204"/>
      <c r="L49" s="1206"/>
      <c r="M49" s="1203"/>
      <c r="N49" s="1203"/>
      <c r="O49" s="1203" t="s">
        <v>204</v>
      </c>
      <c r="P49" s="1207">
        <v>16878947000</v>
      </c>
      <c r="Q49" s="1203"/>
      <c r="R49" s="1203"/>
      <c r="S49" s="1091" t="str">
        <f t="shared" si="18"/>
        <v>3.11.01</v>
      </c>
      <c r="T49" s="1092" t="str">
        <f t="shared" si="3"/>
        <v>BANGUNAN GEDUNG TEMPAT KERJA</v>
      </c>
      <c r="U49" s="1092">
        <f t="shared" si="4"/>
        <v>50</v>
      </c>
      <c r="V49" s="1208">
        <f>(P49-10)/U49</f>
        <v>337578939.80000001</v>
      </c>
      <c r="W49" s="1092">
        <f t="shared" si="15"/>
        <v>6</v>
      </c>
      <c r="X49" s="1209">
        <f>IF(W49&gt;U49,P49-10,V49*W49)</f>
        <v>2025473638.8000002</v>
      </c>
      <c r="Y49" s="1209">
        <f>IF(P49-10=X49,0,V49)</f>
        <v>337578939.80000001</v>
      </c>
      <c r="Z49" s="1209">
        <f>IF(P49-10=X49+Y49,0,V49)</f>
        <v>337578939.80000001</v>
      </c>
      <c r="AA49" s="1209">
        <f t="shared" si="19"/>
        <v>337578939.80000001</v>
      </c>
      <c r="AB49" s="1209">
        <f t="shared" si="20"/>
        <v>337578939.80000001</v>
      </c>
      <c r="AC49" s="1209">
        <f t="shared" si="21"/>
        <v>337578939.80000001</v>
      </c>
      <c r="AD49" s="1093" t="str">
        <f>J49</f>
        <v>2007</v>
      </c>
      <c r="AE49" s="1094">
        <f t="shared" si="22"/>
        <v>13165578662.199999</v>
      </c>
      <c r="AF49" s="1095">
        <f>P49</f>
        <v>16878947000</v>
      </c>
      <c r="AG49" s="1095">
        <f t="shared" si="16"/>
        <v>3375789398.000001</v>
      </c>
      <c r="AH49" s="1210">
        <f t="shared" si="17"/>
        <v>3713368337.8000011</v>
      </c>
      <c r="AI49" s="1096"/>
      <c r="AJ49" s="1096"/>
      <c r="AK49" s="1096"/>
      <c r="AL49" s="1096"/>
      <c r="AM49" s="1096"/>
      <c r="AN49" s="1096"/>
      <c r="AO49" s="1096"/>
      <c r="AP49" s="1096"/>
    </row>
    <row r="50" spans="1:42" s="100" customFormat="1" ht="27" customHeight="1">
      <c r="A50" s="351"/>
      <c r="B50" s="353" t="s">
        <v>3514</v>
      </c>
      <c r="C50" s="325" t="s">
        <v>3469</v>
      </c>
      <c r="D50" s="356" t="s">
        <v>145</v>
      </c>
      <c r="E50" s="325" t="s">
        <v>123</v>
      </c>
      <c r="F50" s="325" t="s">
        <v>1188</v>
      </c>
      <c r="G50" s="356" t="s">
        <v>1860</v>
      </c>
      <c r="H50" s="325"/>
      <c r="I50" s="325" t="s">
        <v>3509</v>
      </c>
      <c r="J50" s="569" t="s">
        <v>2209</v>
      </c>
      <c r="K50" s="356"/>
      <c r="L50" s="324"/>
      <c r="M50" s="325"/>
      <c r="N50" s="325"/>
      <c r="O50" s="325"/>
      <c r="P50" s="358"/>
      <c r="Q50" s="325" t="s">
        <v>123</v>
      </c>
      <c r="R50" s="325"/>
      <c r="S50" s="307" t="str">
        <f t="shared" si="18"/>
        <v>3.11.01</v>
      </c>
      <c r="T50" s="308"/>
      <c r="U50" s="308"/>
      <c r="V50" s="309"/>
      <c r="W50" s="308"/>
      <c r="X50" s="310"/>
      <c r="Y50" s="310"/>
      <c r="Z50" s="310"/>
      <c r="AA50" s="310">
        <f t="shared" si="19"/>
        <v>0</v>
      </c>
      <c r="AB50" s="310">
        <f t="shared" si="20"/>
        <v>0</v>
      </c>
      <c r="AC50" s="310">
        <f t="shared" si="21"/>
        <v>0</v>
      </c>
      <c r="AD50" s="790"/>
      <c r="AE50" s="600">
        <f t="shared" si="22"/>
        <v>0</v>
      </c>
      <c r="AF50" s="312"/>
      <c r="AG50" s="312">
        <f t="shared" si="16"/>
        <v>0</v>
      </c>
      <c r="AH50" s="1107">
        <f t="shared" si="17"/>
        <v>0</v>
      </c>
      <c r="AI50" s="121"/>
      <c r="AJ50" s="121"/>
      <c r="AK50" s="121"/>
      <c r="AL50" s="121"/>
      <c r="AM50" s="121"/>
      <c r="AN50" s="121"/>
      <c r="AO50" s="121"/>
      <c r="AP50" s="121"/>
    </row>
    <row r="51" spans="1:42" s="100" customFormat="1" ht="27" customHeight="1">
      <c r="A51" s="351"/>
      <c r="B51" s="353" t="s">
        <v>3308</v>
      </c>
      <c r="C51" s="325" t="s">
        <v>3469</v>
      </c>
      <c r="D51" s="356" t="s">
        <v>145</v>
      </c>
      <c r="E51" s="325" t="s">
        <v>123</v>
      </c>
      <c r="F51" s="325" t="s">
        <v>1188</v>
      </c>
      <c r="G51" s="356" t="s">
        <v>1859</v>
      </c>
      <c r="H51" s="325"/>
      <c r="I51" s="325" t="s">
        <v>3509</v>
      </c>
      <c r="J51" s="569" t="s">
        <v>2209</v>
      </c>
      <c r="K51" s="356"/>
      <c r="L51" s="324"/>
      <c r="M51" s="325"/>
      <c r="N51" s="325"/>
      <c r="O51" s="325"/>
      <c r="P51" s="358"/>
      <c r="Q51" s="325" t="s">
        <v>123</v>
      </c>
      <c r="R51" s="325"/>
      <c r="S51" s="307" t="str">
        <f t="shared" si="18"/>
        <v>3.11.01</v>
      </c>
      <c r="T51" s="308"/>
      <c r="U51" s="308"/>
      <c r="V51" s="309"/>
      <c r="W51" s="308"/>
      <c r="X51" s="310"/>
      <c r="Y51" s="310"/>
      <c r="Z51" s="310"/>
      <c r="AA51" s="310">
        <f t="shared" si="19"/>
        <v>0</v>
      </c>
      <c r="AB51" s="310">
        <f t="shared" si="20"/>
        <v>0</v>
      </c>
      <c r="AC51" s="310">
        <f t="shared" si="21"/>
        <v>0</v>
      </c>
      <c r="AD51" s="790"/>
      <c r="AE51" s="600">
        <f t="shared" si="22"/>
        <v>0</v>
      </c>
      <c r="AF51" s="312"/>
      <c r="AG51" s="312">
        <f t="shared" si="16"/>
        <v>0</v>
      </c>
      <c r="AH51" s="1107">
        <f t="shared" si="17"/>
        <v>0</v>
      </c>
      <c r="AI51" s="121"/>
      <c r="AJ51" s="121"/>
      <c r="AK51" s="121"/>
      <c r="AL51" s="121"/>
      <c r="AM51" s="121"/>
      <c r="AN51" s="121"/>
      <c r="AO51" s="121"/>
      <c r="AP51" s="121"/>
    </row>
    <row r="52" spans="1:42" s="100" customFormat="1" ht="27" customHeight="1">
      <c r="A52" s="351"/>
      <c r="B52" s="353" t="s">
        <v>3515</v>
      </c>
      <c r="C52" s="325" t="s">
        <v>3469</v>
      </c>
      <c r="D52" s="356" t="s">
        <v>145</v>
      </c>
      <c r="E52" s="325" t="s">
        <v>123</v>
      </c>
      <c r="F52" s="325" t="s">
        <v>1188</v>
      </c>
      <c r="G52" s="356" t="s">
        <v>1859</v>
      </c>
      <c r="H52" s="325"/>
      <c r="I52" s="325" t="s">
        <v>3509</v>
      </c>
      <c r="J52" s="569" t="s">
        <v>2209</v>
      </c>
      <c r="K52" s="356"/>
      <c r="L52" s="324"/>
      <c r="M52" s="325"/>
      <c r="N52" s="325"/>
      <c r="O52" s="325"/>
      <c r="P52" s="358"/>
      <c r="Q52" s="325" t="s">
        <v>123</v>
      </c>
      <c r="R52" s="325"/>
      <c r="S52" s="307" t="str">
        <f t="shared" si="18"/>
        <v>3.11.01</v>
      </c>
      <c r="T52" s="308"/>
      <c r="U52" s="308"/>
      <c r="V52" s="309"/>
      <c r="W52" s="308"/>
      <c r="X52" s="310"/>
      <c r="Y52" s="310"/>
      <c r="Z52" s="310"/>
      <c r="AA52" s="310">
        <f t="shared" si="19"/>
        <v>0</v>
      </c>
      <c r="AB52" s="310">
        <f t="shared" si="20"/>
        <v>0</v>
      </c>
      <c r="AC52" s="310">
        <f t="shared" si="21"/>
        <v>0</v>
      </c>
      <c r="AD52" s="790"/>
      <c r="AE52" s="600">
        <f t="shared" si="22"/>
        <v>0</v>
      </c>
      <c r="AF52" s="312"/>
      <c r="AG52" s="312">
        <f t="shared" si="16"/>
        <v>0</v>
      </c>
      <c r="AH52" s="1107">
        <f t="shared" si="17"/>
        <v>0</v>
      </c>
      <c r="AI52" s="121"/>
      <c r="AJ52" s="121"/>
      <c r="AK52" s="121"/>
      <c r="AL52" s="121"/>
      <c r="AM52" s="121"/>
      <c r="AN52" s="121"/>
      <c r="AO52" s="121"/>
      <c r="AP52" s="121"/>
    </row>
    <row r="53" spans="1:42" s="100" customFormat="1" ht="27" customHeight="1">
      <c r="A53" s="351"/>
      <c r="B53" s="353" t="s">
        <v>3516</v>
      </c>
      <c r="C53" s="325" t="s">
        <v>3469</v>
      </c>
      <c r="D53" s="356" t="s">
        <v>145</v>
      </c>
      <c r="E53" s="325" t="s">
        <v>123</v>
      </c>
      <c r="F53" s="325" t="s">
        <v>1188</v>
      </c>
      <c r="G53" s="356" t="s">
        <v>1859</v>
      </c>
      <c r="H53" s="325"/>
      <c r="I53" s="325" t="s">
        <v>3509</v>
      </c>
      <c r="J53" s="569" t="s">
        <v>2209</v>
      </c>
      <c r="K53" s="356"/>
      <c r="L53" s="324"/>
      <c r="M53" s="325"/>
      <c r="N53" s="325"/>
      <c r="O53" s="325"/>
      <c r="P53" s="358"/>
      <c r="Q53" s="325" t="s">
        <v>123</v>
      </c>
      <c r="R53" s="325"/>
      <c r="S53" s="307" t="str">
        <f t="shared" si="18"/>
        <v>3.11.01</v>
      </c>
      <c r="T53" s="308"/>
      <c r="U53" s="308"/>
      <c r="V53" s="309"/>
      <c r="W53" s="308"/>
      <c r="X53" s="310"/>
      <c r="Y53" s="310"/>
      <c r="Z53" s="310"/>
      <c r="AA53" s="310">
        <f t="shared" si="19"/>
        <v>0</v>
      </c>
      <c r="AB53" s="310">
        <f t="shared" si="20"/>
        <v>0</v>
      </c>
      <c r="AC53" s="310">
        <f t="shared" si="21"/>
        <v>0</v>
      </c>
      <c r="AD53" s="790"/>
      <c r="AE53" s="600">
        <f t="shared" si="22"/>
        <v>0</v>
      </c>
      <c r="AF53" s="312"/>
      <c r="AG53" s="312">
        <f t="shared" si="16"/>
        <v>0</v>
      </c>
      <c r="AH53" s="1107">
        <f t="shared" si="17"/>
        <v>0</v>
      </c>
      <c r="AI53" s="121"/>
      <c r="AJ53" s="121"/>
      <c r="AK53" s="121"/>
      <c r="AL53" s="121"/>
      <c r="AM53" s="121"/>
      <c r="AN53" s="121"/>
      <c r="AO53" s="121"/>
      <c r="AP53" s="121"/>
    </row>
    <row r="54" spans="1:42" s="100" customFormat="1" ht="27" customHeight="1">
      <c r="A54" s="351"/>
      <c r="B54" s="353" t="s">
        <v>3517</v>
      </c>
      <c r="C54" s="325" t="s">
        <v>3469</v>
      </c>
      <c r="D54" s="356" t="s">
        <v>145</v>
      </c>
      <c r="E54" s="325" t="s">
        <v>123</v>
      </c>
      <c r="F54" s="325" t="s">
        <v>1188</v>
      </c>
      <c r="G54" s="356" t="s">
        <v>1859</v>
      </c>
      <c r="H54" s="325"/>
      <c r="I54" s="325" t="s">
        <v>3509</v>
      </c>
      <c r="J54" s="569" t="s">
        <v>2209</v>
      </c>
      <c r="K54" s="356"/>
      <c r="L54" s="324"/>
      <c r="M54" s="325"/>
      <c r="N54" s="325"/>
      <c r="O54" s="325"/>
      <c r="P54" s="358"/>
      <c r="Q54" s="325" t="s">
        <v>123</v>
      </c>
      <c r="R54" s="325"/>
      <c r="S54" s="307" t="str">
        <f t="shared" si="18"/>
        <v>3.11.01</v>
      </c>
      <c r="T54" s="308"/>
      <c r="U54" s="308"/>
      <c r="V54" s="309"/>
      <c r="W54" s="308"/>
      <c r="X54" s="310"/>
      <c r="Y54" s="310"/>
      <c r="Z54" s="310"/>
      <c r="AA54" s="310">
        <f t="shared" si="19"/>
        <v>0</v>
      </c>
      <c r="AB54" s="310">
        <f t="shared" si="20"/>
        <v>0</v>
      </c>
      <c r="AC54" s="310">
        <f t="shared" si="21"/>
        <v>0</v>
      </c>
      <c r="AD54" s="790"/>
      <c r="AE54" s="600">
        <f t="shared" si="22"/>
        <v>0</v>
      </c>
      <c r="AF54" s="312"/>
      <c r="AG54" s="312">
        <f t="shared" si="16"/>
        <v>0</v>
      </c>
      <c r="AH54" s="1107">
        <f t="shared" si="17"/>
        <v>0</v>
      </c>
      <c r="AI54" s="121"/>
      <c r="AJ54" s="121"/>
      <c r="AK54" s="121"/>
      <c r="AL54" s="121"/>
      <c r="AM54" s="121"/>
      <c r="AN54" s="121"/>
      <c r="AO54" s="121"/>
      <c r="AP54" s="121"/>
    </row>
    <row r="55" spans="1:42" s="100" customFormat="1" ht="27" customHeight="1">
      <c r="A55" s="351"/>
      <c r="B55" s="353" t="s">
        <v>3309</v>
      </c>
      <c r="C55" s="325" t="s">
        <v>3469</v>
      </c>
      <c r="D55" s="356" t="s">
        <v>145</v>
      </c>
      <c r="E55" s="325" t="s">
        <v>123</v>
      </c>
      <c r="F55" s="325" t="s">
        <v>1189</v>
      </c>
      <c r="G55" s="356" t="s">
        <v>1859</v>
      </c>
      <c r="H55" s="325"/>
      <c r="I55" s="325" t="s">
        <v>3509</v>
      </c>
      <c r="J55" s="569" t="s">
        <v>2209</v>
      </c>
      <c r="K55" s="356"/>
      <c r="L55" s="324"/>
      <c r="M55" s="325"/>
      <c r="N55" s="325"/>
      <c r="O55" s="325"/>
      <c r="P55" s="358"/>
      <c r="Q55" s="325" t="s">
        <v>123</v>
      </c>
      <c r="R55" s="325"/>
      <c r="S55" s="307" t="str">
        <f t="shared" si="18"/>
        <v>3.11.01</v>
      </c>
      <c r="T55" s="308"/>
      <c r="U55" s="308"/>
      <c r="V55" s="309"/>
      <c r="W55" s="308"/>
      <c r="X55" s="310"/>
      <c r="Y55" s="310"/>
      <c r="Z55" s="310"/>
      <c r="AA55" s="310">
        <f t="shared" si="19"/>
        <v>0</v>
      </c>
      <c r="AB55" s="310">
        <f t="shared" si="20"/>
        <v>0</v>
      </c>
      <c r="AC55" s="310">
        <f t="shared" si="21"/>
        <v>0</v>
      </c>
      <c r="AD55" s="790"/>
      <c r="AE55" s="600">
        <f t="shared" si="22"/>
        <v>0</v>
      </c>
      <c r="AF55" s="312"/>
      <c r="AG55" s="312">
        <f t="shared" si="16"/>
        <v>0</v>
      </c>
      <c r="AH55" s="1107">
        <f t="shared" si="17"/>
        <v>0</v>
      </c>
      <c r="AI55" s="121"/>
      <c r="AJ55" s="121"/>
      <c r="AK55" s="121"/>
      <c r="AL55" s="121"/>
      <c r="AM55" s="121"/>
      <c r="AN55" s="121"/>
      <c r="AO55" s="121"/>
      <c r="AP55" s="121"/>
    </row>
    <row r="56" spans="1:42" s="100" customFormat="1" ht="27" customHeight="1">
      <c r="A56" s="351"/>
      <c r="B56" s="353" t="s">
        <v>3518</v>
      </c>
      <c r="C56" s="325" t="s">
        <v>3469</v>
      </c>
      <c r="D56" s="356" t="s">
        <v>145</v>
      </c>
      <c r="E56" s="325" t="s">
        <v>123</v>
      </c>
      <c r="F56" s="325" t="s">
        <v>1188</v>
      </c>
      <c r="G56" s="356" t="s">
        <v>1859</v>
      </c>
      <c r="H56" s="325"/>
      <c r="I56" s="325" t="s">
        <v>3509</v>
      </c>
      <c r="J56" s="569" t="s">
        <v>2209</v>
      </c>
      <c r="K56" s="356"/>
      <c r="L56" s="324"/>
      <c r="M56" s="325"/>
      <c r="N56" s="325"/>
      <c r="O56" s="325"/>
      <c r="P56" s="358"/>
      <c r="Q56" s="325" t="s">
        <v>123</v>
      </c>
      <c r="R56" s="325"/>
      <c r="S56" s="307" t="str">
        <f t="shared" si="18"/>
        <v>3.11.01</v>
      </c>
      <c r="T56" s="308"/>
      <c r="U56" s="308"/>
      <c r="V56" s="309"/>
      <c r="W56" s="308"/>
      <c r="X56" s="310"/>
      <c r="Y56" s="310"/>
      <c r="Z56" s="310"/>
      <c r="AA56" s="310">
        <f t="shared" si="19"/>
        <v>0</v>
      </c>
      <c r="AB56" s="310">
        <f t="shared" si="20"/>
        <v>0</v>
      </c>
      <c r="AC56" s="310">
        <f t="shared" si="21"/>
        <v>0</v>
      </c>
      <c r="AD56" s="790"/>
      <c r="AE56" s="600">
        <f t="shared" si="22"/>
        <v>0</v>
      </c>
      <c r="AF56" s="312"/>
      <c r="AG56" s="312">
        <f t="shared" si="16"/>
        <v>0</v>
      </c>
      <c r="AH56" s="1107">
        <f t="shared" si="17"/>
        <v>0</v>
      </c>
      <c r="AI56" s="121"/>
      <c r="AJ56" s="121"/>
      <c r="AK56" s="121"/>
      <c r="AL56" s="121"/>
      <c r="AM56" s="121"/>
      <c r="AN56" s="121"/>
      <c r="AO56" s="121"/>
      <c r="AP56" s="121"/>
    </row>
    <row r="57" spans="1:42" s="100" customFormat="1" ht="27" customHeight="1">
      <c r="A57" s="351"/>
      <c r="B57" s="353" t="s">
        <v>3519</v>
      </c>
      <c r="C57" s="325" t="s">
        <v>3469</v>
      </c>
      <c r="D57" s="356" t="s">
        <v>145</v>
      </c>
      <c r="E57" s="325" t="s">
        <v>123</v>
      </c>
      <c r="F57" s="325" t="s">
        <v>1189</v>
      </c>
      <c r="G57" s="356" t="s">
        <v>1859</v>
      </c>
      <c r="H57" s="325"/>
      <c r="I57" s="325" t="s">
        <v>3509</v>
      </c>
      <c r="J57" s="569" t="s">
        <v>2209</v>
      </c>
      <c r="K57" s="356"/>
      <c r="L57" s="324"/>
      <c r="M57" s="325"/>
      <c r="N57" s="325"/>
      <c r="O57" s="325"/>
      <c r="P57" s="358"/>
      <c r="Q57" s="325" t="s">
        <v>123</v>
      </c>
      <c r="R57" s="325"/>
      <c r="S57" s="307" t="str">
        <f t="shared" si="18"/>
        <v>3.11.01</v>
      </c>
      <c r="T57" s="308"/>
      <c r="U57" s="308"/>
      <c r="V57" s="309"/>
      <c r="W57" s="308"/>
      <c r="X57" s="310"/>
      <c r="Y57" s="310"/>
      <c r="Z57" s="310"/>
      <c r="AA57" s="310">
        <f t="shared" si="19"/>
        <v>0</v>
      </c>
      <c r="AB57" s="310">
        <f t="shared" si="20"/>
        <v>0</v>
      </c>
      <c r="AC57" s="310">
        <f t="shared" si="21"/>
        <v>0</v>
      </c>
      <c r="AD57" s="790"/>
      <c r="AE57" s="600">
        <f t="shared" si="22"/>
        <v>0</v>
      </c>
      <c r="AF57" s="312"/>
      <c r="AG57" s="312">
        <f t="shared" si="16"/>
        <v>0</v>
      </c>
      <c r="AH57" s="1107">
        <f t="shared" si="17"/>
        <v>0</v>
      </c>
      <c r="AI57" s="121"/>
      <c r="AJ57" s="121"/>
      <c r="AK57" s="121"/>
      <c r="AL57" s="121"/>
      <c r="AM57" s="121"/>
      <c r="AN57" s="121"/>
      <c r="AO57" s="121"/>
      <c r="AP57" s="121"/>
    </row>
    <row r="58" spans="1:42" s="100" customFormat="1" ht="27" customHeight="1">
      <c r="A58" s="351"/>
      <c r="B58" s="353" t="s">
        <v>3310</v>
      </c>
      <c r="C58" s="325" t="s">
        <v>3469</v>
      </c>
      <c r="D58" s="356" t="s">
        <v>145</v>
      </c>
      <c r="E58" s="325" t="s">
        <v>123</v>
      </c>
      <c r="F58" s="325" t="s">
        <v>1189</v>
      </c>
      <c r="G58" s="356" t="s">
        <v>1859</v>
      </c>
      <c r="H58" s="325"/>
      <c r="I58" s="325" t="s">
        <v>3509</v>
      </c>
      <c r="J58" s="569" t="s">
        <v>2209</v>
      </c>
      <c r="K58" s="356"/>
      <c r="L58" s="324"/>
      <c r="M58" s="325"/>
      <c r="N58" s="325"/>
      <c r="O58" s="325"/>
      <c r="P58" s="358"/>
      <c r="Q58" s="325" t="s">
        <v>123</v>
      </c>
      <c r="R58" s="325"/>
      <c r="S58" s="307" t="str">
        <f t="shared" si="18"/>
        <v>3.11.01</v>
      </c>
      <c r="T58" s="308"/>
      <c r="U58" s="308"/>
      <c r="V58" s="309"/>
      <c r="W58" s="308"/>
      <c r="X58" s="310"/>
      <c r="Y58" s="310"/>
      <c r="Z58" s="310"/>
      <c r="AA58" s="310">
        <f t="shared" si="19"/>
        <v>0</v>
      </c>
      <c r="AB58" s="310">
        <f t="shared" si="20"/>
        <v>0</v>
      </c>
      <c r="AC58" s="310">
        <f t="shared" si="21"/>
        <v>0</v>
      </c>
      <c r="AD58" s="790"/>
      <c r="AE58" s="600">
        <f t="shared" si="22"/>
        <v>0</v>
      </c>
      <c r="AF58" s="312"/>
      <c r="AG58" s="312">
        <f t="shared" si="16"/>
        <v>0</v>
      </c>
      <c r="AH58" s="1107">
        <f t="shared" si="17"/>
        <v>0</v>
      </c>
      <c r="AI58" s="121"/>
      <c r="AJ58" s="121"/>
      <c r="AK58" s="121"/>
      <c r="AL58" s="121"/>
      <c r="AM58" s="121"/>
      <c r="AN58" s="121"/>
      <c r="AO58" s="121"/>
      <c r="AP58" s="121"/>
    </row>
    <row r="59" spans="1:42" s="100" customFormat="1" ht="27" customHeight="1">
      <c r="A59" s="351"/>
      <c r="B59" s="353" t="s">
        <v>3520</v>
      </c>
      <c r="C59" s="325" t="s">
        <v>3469</v>
      </c>
      <c r="D59" s="356" t="s">
        <v>145</v>
      </c>
      <c r="E59" s="325" t="s">
        <v>123</v>
      </c>
      <c r="F59" s="325" t="s">
        <v>1189</v>
      </c>
      <c r="G59" s="356" t="s">
        <v>1859</v>
      </c>
      <c r="H59" s="325"/>
      <c r="I59" s="325" t="s">
        <v>3509</v>
      </c>
      <c r="J59" s="569" t="s">
        <v>2209</v>
      </c>
      <c r="K59" s="356"/>
      <c r="L59" s="324"/>
      <c r="M59" s="325"/>
      <c r="N59" s="325"/>
      <c r="O59" s="325"/>
      <c r="P59" s="358"/>
      <c r="Q59" s="325" t="s">
        <v>123</v>
      </c>
      <c r="R59" s="325"/>
      <c r="S59" s="307" t="str">
        <f t="shared" si="18"/>
        <v>3.11.01</v>
      </c>
      <c r="T59" s="308"/>
      <c r="U59" s="308"/>
      <c r="V59" s="309"/>
      <c r="W59" s="308"/>
      <c r="X59" s="310"/>
      <c r="Y59" s="310"/>
      <c r="Z59" s="310"/>
      <c r="AA59" s="310">
        <f t="shared" si="19"/>
        <v>0</v>
      </c>
      <c r="AB59" s="310">
        <f t="shared" si="20"/>
        <v>0</v>
      </c>
      <c r="AC59" s="310">
        <f t="shared" si="21"/>
        <v>0</v>
      </c>
      <c r="AD59" s="790"/>
      <c r="AE59" s="600">
        <f t="shared" si="22"/>
        <v>0</v>
      </c>
      <c r="AF59" s="312"/>
      <c r="AG59" s="312">
        <f t="shared" si="16"/>
        <v>0</v>
      </c>
      <c r="AH59" s="1107">
        <f t="shared" si="17"/>
        <v>0</v>
      </c>
      <c r="AI59" s="121"/>
      <c r="AJ59" s="121"/>
      <c r="AK59" s="121"/>
      <c r="AL59" s="121"/>
      <c r="AM59" s="121"/>
      <c r="AN59" s="121"/>
      <c r="AO59" s="121"/>
      <c r="AP59" s="121"/>
    </row>
    <row r="60" spans="1:42" s="100" customFormat="1" ht="27" customHeight="1">
      <c r="A60" s="351"/>
      <c r="B60" s="353" t="s">
        <v>3521</v>
      </c>
      <c r="C60" s="325" t="s">
        <v>3469</v>
      </c>
      <c r="D60" s="356" t="s">
        <v>145</v>
      </c>
      <c r="E60" s="325" t="s">
        <v>123</v>
      </c>
      <c r="F60" s="325" t="s">
        <v>1188</v>
      </c>
      <c r="G60" s="356" t="s">
        <v>1859</v>
      </c>
      <c r="H60" s="325"/>
      <c r="I60" s="325" t="s">
        <v>3509</v>
      </c>
      <c r="J60" s="569" t="s">
        <v>2209</v>
      </c>
      <c r="K60" s="356"/>
      <c r="L60" s="324"/>
      <c r="M60" s="325"/>
      <c r="N60" s="325"/>
      <c r="O60" s="325"/>
      <c r="P60" s="358"/>
      <c r="Q60" s="325" t="s">
        <v>123</v>
      </c>
      <c r="R60" s="325"/>
      <c r="S60" s="307" t="str">
        <f t="shared" si="18"/>
        <v>3.11.01</v>
      </c>
      <c r="T60" s="308"/>
      <c r="U60" s="308"/>
      <c r="V60" s="309"/>
      <c r="W60" s="308"/>
      <c r="X60" s="310"/>
      <c r="Y60" s="310"/>
      <c r="Z60" s="310"/>
      <c r="AA60" s="310">
        <f t="shared" si="19"/>
        <v>0</v>
      </c>
      <c r="AB60" s="310">
        <f t="shared" si="20"/>
        <v>0</v>
      </c>
      <c r="AC60" s="310">
        <f t="shared" si="21"/>
        <v>0</v>
      </c>
      <c r="AD60" s="790"/>
      <c r="AE60" s="600">
        <f t="shared" si="22"/>
        <v>0</v>
      </c>
      <c r="AF60" s="312"/>
      <c r="AG60" s="312">
        <f t="shared" si="16"/>
        <v>0</v>
      </c>
      <c r="AH60" s="1107">
        <f t="shared" si="17"/>
        <v>0</v>
      </c>
      <c r="AI60" s="121"/>
      <c r="AJ60" s="121"/>
      <c r="AK60" s="121"/>
      <c r="AL60" s="121"/>
      <c r="AM60" s="121"/>
      <c r="AN60" s="121"/>
      <c r="AO60" s="121"/>
      <c r="AP60" s="121"/>
    </row>
    <row r="61" spans="1:42" s="100" customFormat="1" ht="27" customHeight="1">
      <c r="A61" s="351"/>
      <c r="B61" s="353" t="s">
        <v>3522</v>
      </c>
      <c r="C61" s="325" t="s">
        <v>3469</v>
      </c>
      <c r="D61" s="356" t="s">
        <v>145</v>
      </c>
      <c r="E61" s="325" t="s">
        <v>123</v>
      </c>
      <c r="F61" s="325"/>
      <c r="G61" s="356"/>
      <c r="H61" s="325"/>
      <c r="I61" s="325" t="s">
        <v>3509</v>
      </c>
      <c r="J61" s="569" t="s">
        <v>3334</v>
      </c>
      <c r="K61" s="356"/>
      <c r="L61" s="324"/>
      <c r="M61" s="325"/>
      <c r="N61" s="325"/>
      <c r="O61" s="325" t="s">
        <v>204</v>
      </c>
      <c r="P61" s="358">
        <v>207683097.10241324</v>
      </c>
      <c r="Q61" s="325" t="s">
        <v>123</v>
      </c>
      <c r="R61" s="325"/>
      <c r="S61" s="307" t="str">
        <f t="shared" si="18"/>
        <v>3.11.01</v>
      </c>
      <c r="T61" s="308" t="str">
        <f t="shared" si="3"/>
        <v>BANGUNAN GEDUNG TEMPAT KERJA</v>
      </c>
      <c r="U61" s="308">
        <f t="shared" si="4"/>
        <v>50</v>
      </c>
      <c r="V61" s="309">
        <f t="shared" ref="V61:V69" si="23">(P61-10)/U61</f>
        <v>4153661.7420482649</v>
      </c>
      <c r="W61" s="308">
        <f t="shared" si="15"/>
        <v>4</v>
      </c>
      <c r="X61" s="310">
        <f t="shared" ref="X61:X69" si="24">IF(W61&gt;U61,P61-10,V61*W61)</f>
        <v>16614646.96819306</v>
      </c>
      <c r="Y61" s="310">
        <f t="shared" ref="Y61:Y69" si="25">IF(P61-10=X61,0,V61)</f>
        <v>4153661.7420482649</v>
      </c>
      <c r="Z61" s="310">
        <f t="shared" ref="Z61:Z69" si="26">IF(P61-10=X61+Y61,0,V61)</f>
        <v>4153661.7420482649</v>
      </c>
      <c r="AA61" s="310">
        <f t="shared" si="19"/>
        <v>4153661.7420482649</v>
      </c>
      <c r="AB61" s="310">
        <f t="shared" si="20"/>
        <v>4153661.7420482649</v>
      </c>
      <c r="AC61" s="310">
        <f t="shared" si="21"/>
        <v>4153661.7420482649</v>
      </c>
      <c r="AD61" s="790" t="str">
        <f t="shared" ref="AD61:AD69" si="27">J61</f>
        <v>2009</v>
      </c>
      <c r="AE61" s="600">
        <f t="shared" si="22"/>
        <v>170300141.42397887</v>
      </c>
      <c r="AF61" s="312">
        <f t="shared" ref="AF61:AF69" si="28">P61</f>
        <v>207683097.10241324</v>
      </c>
      <c r="AG61" s="312">
        <f t="shared" si="16"/>
        <v>33229293.936386116</v>
      </c>
      <c r="AH61" s="1107">
        <f t="shared" si="17"/>
        <v>37382955.678434379</v>
      </c>
      <c r="AI61" s="121"/>
      <c r="AJ61" s="121"/>
      <c r="AK61" s="121"/>
      <c r="AL61" s="121"/>
      <c r="AM61" s="121"/>
      <c r="AN61" s="121"/>
      <c r="AO61" s="121"/>
      <c r="AP61" s="121"/>
    </row>
    <row r="62" spans="1:42" s="100" customFormat="1" ht="28.5" customHeight="1">
      <c r="A62" s="351"/>
      <c r="B62" s="353" t="s">
        <v>3500</v>
      </c>
      <c r="C62" s="325" t="s">
        <v>3469</v>
      </c>
      <c r="D62" s="356" t="s">
        <v>145</v>
      </c>
      <c r="E62" s="325" t="s">
        <v>123</v>
      </c>
      <c r="F62" s="325"/>
      <c r="G62" s="356"/>
      <c r="H62" s="325"/>
      <c r="I62" s="325" t="s">
        <v>3509</v>
      </c>
      <c r="J62" s="569" t="s">
        <v>3334</v>
      </c>
      <c r="K62" s="356"/>
      <c r="L62" s="324"/>
      <c r="M62" s="325"/>
      <c r="N62" s="325"/>
      <c r="O62" s="325" t="s">
        <v>204</v>
      </c>
      <c r="P62" s="358">
        <v>512419326.91611767</v>
      </c>
      <c r="Q62" s="325" t="s">
        <v>123</v>
      </c>
      <c r="R62" s="325"/>
      <c r="S62" s="307" t="str">
        <f t="shared" si="18"/>
        <v>3.11.01</v>
      </c>
      <c r="T62" s="308" t="str">
        <f t="shared" si="3"/>
        <v>BANGUNAN GEDUNG TEMPAT KERJA</v>
      </c>
      <c r="U62" s="308">
        <f t="shared" si="4"/>
        <v>50</v>
      </c>
      <c r="V62" s="309">
        <f t="shared" si="23"/>
        <v>10248386.338322353</v>
      </c>
      <c r="W62" s="308">
        <f t="shared" si="15"/>
        <v>4</v>
      </c>
      <c r="X62" s="310">
        <f t="shared" si="24"/>
        <v>40993545.35328941</v>
      </c>
      <c r="Y62" s="310">
        <f t="shared" si="25"/>
        <v>10248386.338322353</v>
      </c>
      <c r="Z62" s="310">
        <f t="shared" si="26"/>
        <v>10248386.338322353</v>
      </c>
      <c r="AA62" s="310">
        <f t="shared" si="19"/>
        <v>10248386.338322353</v>
      </c>
      <c r="AB62" s="310">
        <f t="shared" si="20"/>
        <v>10248386.338322353</v>
      </c>
      <c r="AC62" s="310">
        <f t="shared" si="21"/>
        <v>10248386.338322353</v>
      </c>
      <c r="AD62" s="790" t="str">
        <f t="shared" si="27"/>
        <v>2009</v>
      </c>
      <c r="AE62" s="600">
        <f t="shared" si="22"/>
        <v>420183849.87121648</v>
      </c>
      <c r="AF62" s="312">
        <f t="shared" si="28"/>
        <v>512419326.91611767</v>
      </c>
      <c r="AG62" s="312">
        <f t="shared" si="16"/>
        <v>81987090.706578836</v>
      </c>
      <c r="AH62" s="1107">
        <f t="shared" si="17"/>
        <v>92235477.044901192</v>
      </c>
      <c r="AI62" s="121"/>
      <c r="AJ62" s="121"/>
      <c r="AK62" s="121"/>
      <c r="AL62" s="121"/>
      <c r="AM62" s="121"/>
      <c r="AN62" s="121"/>
      <c r="AO62" s="121"/>
      <c r="AP62" s="121"/>
    </row>
    <row r="63" spans="1:42" s="100" customFormat="1" ht="32.25" customHeight="1">
      <c r="A63" s="351"/>
      <c r="B63" s="353" t="s">
        <v>3501</v>
      </c>
      <c r="C63" s="325" t="s">
        <v>3469</v>
      </c>
      <c r="D63" s="356" t="s">
        <v>145</v>
      </c>
      <c r="E63" s="325" t="s">
        <v>123</v>
      </c>
      <c r="F63" s="325"/>
      <c r="G63" s="356"/>
      <c r="H63" s="325"/>
      <c r="I63" s="325" t="s">
        <v>3509</v>
      </c>
      <c r="J63" s="569" t="s">
        <v>3334</v>
      </c>
      <c r="K63" s="356"/>
      <c r="L63" s="324"/>
      <c r="M63" s="325"/>
      <c r="N63" s="325"/>
      <c r="O63" s="325" t="s">
        <v>204</v>
      </c>
      <c r="P63" s="358">
        <v>271642702.59411663</v>
      </c>
      <c r="Q63" s="325" t="s">
        <v>123</v>
      </c>
      <c r="R63" s="325"/>
      <c r="S63" s="307" t="str">
        <f t="shared" si="18"/>
        <v>3.11.01</v>
      </c>
      <c r="T63" s="308" t="str">
        <f t="shared" si="3"/>
        <v>BANGUNAN GEDUNG TEMPAT KERJA</v>
      </c>
      <c r="U63" s="308">
        <f t="shared" si="4"/>
        <v>50</v>
      </c>
      <c r="V63" s="309">
        <f t="shared" si="23"/>
        <v>5432853.8518823329</v>
      </c>
      <c r="W63" s="308">
        <f t="shared" si="15"/>
        <v>4</v>
      </c>
      <c r="X63" s="310">
        <f t="shared" si="24"/>
        <v>21731415.407529332</v>
      </c>
      <c r="Y63" s="310">
        <f t="shared" si="25"/>
        <v>5432853.8518823329</v>
      </c>
      <c r="Z63" s="310">
        <f t="shared" si="26"/>
        <v>5432853.8518823329</v>
      </c>
      <c r="AA63" s="310">
        <f t="shared" si="19"/>
        <v>5432853.8518823329</v>
      </c>
      <c r="AB63" s="310">
        <f t="shared" si="20"/>
        <v>5432853.8518823329</v>
      </c>
      <c r="AC63" s="310">
        <f t="shared" si="21"/>
        <v>5432853.8518823329</v>
      </c>
      <c r="AD63" s="790" t="str">
        <f t="shared" si="27"/>
        <v>2009</v>
      </c>
      <c r="AE63" s="600">
        <f t="shared" si="22"/>
        <v>222747017.92717564</v>
      </c>
      <c r="AF63" s="312">
        <f t="shared" si="28"/>
        <v>271642702.59411663</v>
      </c>
      <c r="AG63" s="312">
        <f t="shared" si="16"/>
        <v>43462830.815058656</v>
      </c>
      <c r="AH63" s="1107">
        <f t="shared" si="17"/>
        <v>48895684.666940987</v>
      </c>
      <c r="AI63" s="121"/>
      <c r="AJ63" s="121"/>
      <c r="AK63" s="121"/>
      <c r="AL63" s="121"/>
      <c r="AM63" s="121"/>
      <c r="AN63" s="121"/>
      <c r="AO63" s="121"/>
      <c r="AP63" s="121"/>
    </row>
    <row r="64" spans="1:42" s="100" customFormat="1" ht="24" customHeight="1">
      <c r="A64" s="351"/>
      <c r="B64" s="353" t="s">
        <v>3311</v>
      </c>
      <c r="C64" s="325" t="s">
        <v>3469</v>
      </c>
      <c r="D64" s="356" t="s">
        <v>145</v>
      </c>
      <c r="E64" s="325" t="s">
        <v>123</v>
      </c>
      <c r="F64" s="325"/>
      <c r="G64" s="356"/>
      <c r="H64" s="325"/>
      <c r="I64" s="325" t="s">
        <v>3509</v>
      </c>
      <c r="J64" s="569" t="s">
        <v>3334</v>
      </c>
      <c r="K64" s="356"/>
      <c r="L64" s="324"/>
      <c r="M64" s="325"/>
      <c r="N64" s="325"/>
      <c r="O64" s="325" t="s">
        <v>204</v>
      </c>
      <c r="P64" s="358">
        <v>227836206.62716225</v>
      </c>
      <c r="Q64" s="325" t="s">
        <v>123</v>
      </c>
      <c r="R64" s="325"/>
      <c r="S64" s="307" t="str">
        <f t="shared" si="18"/>
        <v>3.11.01</v>
      </c>
      <c r="T64" s="308" t="str">
        <f t="shared" si="3"/>
        <v>BANGUNAN GEDUNG TEMPAT KERJA</v>
      </c>
      <c r="U64" s="308">
        <f t="shared" si="4"/>
        <v>50</v>
      </c>
      <c r="V64" s="309">
        <f t="shared" si="23"/>
        <v>4556723.9325432451</v>
      </c>
      <c r="W64" s="308">
        <f t="shared" si="15"/>
        <v>4</v>
      </c>
      <c r="X64" s="310">
        <f t="shared" si="24"/>
        <v>18226895.730172981</v>
      </c>
      <c r="Y64" s="310">
        <f t="shared" si="25"/>
        <v>4556723.9325432451</v>
      </c>
      <c r="Z64" s="310">
        <f t="shared" si="26"/>
        <v>4556723.9325432451</v>
      </c>
      <c r="AA64" s="310">
        <f t="shared" si="19"/>
        <v>4556723.9325432451</v>
      </c>
      <c r="AB64" s="310">
        <f t="shared" si="20"/>
        <v>4556723.9325432451</v>
      </c>
      <c r="AC64" s="310">
        <f t="shared" si="21"/>
        <v>4556723.9325432451</v>
      </c>
      <c r="AD64" s="790" t="str">
        <f t="shared" si="27"/>
        <v>2009</v>
      </c>
      <c r="AE64" s="600">
        <f t="shared" si="22"/>
        <v>186825691.23427305</v>
      </c>
      <c r="AF64" s="312">
        <f t="shared" si="28"/>
        <v>227836206.62716225</v>
      </c>
      <c r="AG64" s="312">
        <f t="shared" si="16"/>
        <v>36453791.460345961</v>
      </c>
      <c r="AH64" s="1107">
        <f t="shared" si="17"/>
        <v>41010515.392889209</v>
      </c>
      <c r="AI64" s="121"/>
      <c r="AJ64" s="121"/>
      <c r="AK64" s="121"/>
      <c r="AL64" s="121"/>
      <c r="AM64" s="121"/>
      <c r="AN64" s="121"/>
      <c r="AO64" s="121"/>
      <c r="AP64" s="121"/>
    </row>
    <row r="65" spans="1:42" s="100" customFormat="1" ht="27" customHeight="1">
      <c r="A65" s="576"/>
      <c r="B65" s="577" t="s">
        <v>3502</v>
      </c>
      <c r="C65" s="325" t="s">
        <v>3469</v>
      </c>
      <c r="D65" s="579" t="s">
        <v>145</v>
      </c>
      <c r="E65" s="325" t="s">
        <v>123</v>
      </c>
      <c r="F65" s="325"/>
      <c r="G65" s="579"/>
      <c r="H65" s="325"/>
      <c r="I65" s="325" t="s">
        <v>3509</v>
      </c>
      <c r="J65" s="569" t="s">
        <v>3334</v>
      </c>
      <c r="K65" s="356"/>
      <c r="L65" s="324"/>
      <c r="M65" s="325"/>
      <c r="N65" s="578"/>
      <c r="O65" s="578" t="s">
        <v>204</v>
      </c>
      <c r="P65" s="358">
        <v>1791187160.7601902</v>
      </c>
      <c r="Q65" s="325" t="s">
        <v>123</v>
      </c>
      <c r="R65" s="325"/>
      <c r="S65" s="307" t="str">
        <f t="shared" si="18"/>
        <v>3.11.01</v>
      </c>
      <c r="T65" s="308" t="str">
        <f t="shared" si="3"/>
        <v>BANGUNAN GEDUNG TEMPAT KERJA</v>
      </c>
      <c r="U65" s="308">
        <f t="shared" si="4"/>
        <v>50</v>
      </c>
      <c r="V65" s="309">
        <f t="shared" si="23"/>
        <v>35823743.015203804</v>
      </c>
      <c r="W65" s="308">
        <f t="shared" si="15"/>
        <v>4</v>
      </c>
      <c r="X65" s="310">
        <f t="shared" si="24"/>
        <v>143294972.06081522</v>
      </c>
      <c r="Y65" s="310">
        <f t="shared" si="25"/>
        <v>35823743.015203804</v>
      </c>
      <c r="Z65" s="310">
        <f t="shared" si="26"/>
        <v>35823743.015203804</v>
      </c>
      <c r="AA65" s="310">
        <f t="shared" si="19"/>
        <v>35823743.015203804</v>
      </c>
      <c r="AB65" s="310">
        <f t="shared" si="20"/>
        <v>35823743.015203804</v>
      </c>
      <c r="AC65" s="310">
        <f t="shared" si="21"/>
        <v>35823743.015203804</v>
      </c>
      <c r="AD65" s="790" t="str">
        <f t="shared" si="27"/>
        <v>2009</v>
      </c>
      <c r="AE65" s="600">
        <f t="shared" si="22"/>
        <v>1468773473.6233559</v>
      </c>
      <c r="AF65" s="312">
        <f t="shared" si="28"/>
        <v>1791187160.7601902</v>
      </c>
      <c r="AG65" s="312">
        <f t="shared" si="16"/>
        <v>286589944.12163043</v>
      </c>
      <c r="AH65" s="1107">
        <f t="shared" si="17"/>
        <v>322413687.13683426</v>
      </c>
      <c r="AI65" s="121"/>
      <c r="AJ65" s="121"/>
      <c r="AK65" s="121"/>
      <c r="AL65" s="121"/>
      <c r="AM65" s="121"/>
      <c r="AN65" s="121"/>
      <c r="AO65" s="121"/>
      <c r="AP65" s="121"/>
    </row>
    <row r="66" spans="1:42" s="100" customFormat="1" ht="30" customHeight="1">
      <c r="A66" s="576"/>
      <c r="B66" s="577" t="s">
        <v>3312</v>
      </c>
      <c r="C66" s="325" t="s">
        <v>3469</v>
      </c>
      <c r="D66" s="579" t="s">
        <v>145</v>
      </c>
      <c r="E66" s="325" t="s">
        <v>123</v>
      </c>
      <c r="F66" s="325"/>
      <c r="G66" s="579"/>
      <c r="H66" s="325"/>
      <c r="I66" s="325" t="s">
        <v>3509</v>
      </c>
      <c r="J66" s="569" t="s">
        <v>2209</v>
      </c>
      <c r="K66" s="356"/>
      <c r="L66" s="324"/>
      <c r="M66" s="325"/>
      <c r="N66" s="578"/>
      <c r="O66" s="578" t="s">
        <v>204</v>
      </c>
      <c r="P66" s="358">
        <v>841522407</v>
      </c>
      <c r="Q66" s="325" t="s">
        <v>123</v>
      </c>
      <c r="R66" s="325"/>
      <c r="S66" s="307" t="str">
        <f t="shared" si="18"/>
        <v>3.11.01</v>
      </c>
      <c r="T66" s="308" t="str">
        <f t="shared" si="3"/>
        <v>BANGUNAN GEDUNG TEMPAT KERJA</v>
      </c>
      <c r="U66" s="308">
        <f t="shared" si="4"/>
        <v>50</v>
      </c>
      <c r="V66" s="309">
        <f t="shared" si="23"/>
        <v>16830447.940000001</v>
      </c>
      <c r="W66" s="308">
        <f t="shared" si="15"/>
        <v>6</v>
      </c>
      <c r="X66" s="310">
        <f t="shared" si="24"/>
        <v>100982687.64000002</v>
      </c>
      <c r="Y66" s="310">
        <f t="shared" si="25"/>
        <v>16830447.940000001</v>
      </c>
      <c r="Z66" s="310">
        <f t="shared" si="26"/>
        <v>16830447.940000001</v>
      </c>
      <c r="AA66" s="310">
        <f t="shared" si="19"/>
        <v>16830447.940000001</v>
      </c>
      <c r="AB66" s="310">
        <f t="shared" si="20"/>
        <v>16830447.940000001</v>
      </c>
      <c r="AC66" s="310">
        <f t="shared" si="21"/>
        <v>16830447.940000001</v>
      </c>
      <c r="AD66" s="790" t="str">
        <f t="shared" si="27"/>
        <v>2007</v>
      </c>
      <c r="AE66" s="600">
        <f t="shared" si="22"/>
        <v>656387479.65999997</v>
      </c>
      <c r="AF66" s="312">
        <f t="shared" si="28"/>
        <v>841522407</v>
      </c>
      <c r="AG66" s="312">
        <f t="shared" si="16"/>
        <v>168304479.40000001</v>
      </c>
      <c r="AH66" s="1107">
        <f t="shared" si="17"/>
        <v>185134927.34</v>
      </c>
      <c r="AI66" s="121"/>
      <c r="AJ66" s="121"/>
      <c r="AK66" s="121"/>
      <c r="AL66" s="121"/>
      <c r="AM66" s="121"/>
      <c r="AN66" s="121"/>
      <c r="AO66" s="121"/>
      <c r="AP66" s="121"/>
    </row>
    <row r="67" spans="1:42" s="100" customFormat="1" ht="22.5" customHeight="1">
      <c r="A67" s="351"/>
      <c r="B67" s="353" t="s">
        <v>3503</v>
      </c>
      <c r="C67" s="325" t="s">
        <v>3469</v>
      </c>
      <c r="D67" s="356" t="s">
        <v>145</v>
      </c>
      <c r="E67" s="325" t="s">
        <v>123</v>
      </c>
      <c r="F67" s="325"/>
      <c r="G67" s="356"/>
      <c r="H67" s="325"/>
      <c r="I67" s="325" t="s">
        <v>3509</v>
      </c>
      <c r="J67" s="569" t="s">
        <v>2209</v>
      </c>
      <c r="K67" s="356"/>
      <c r="L67" s="324"/>
      <c r="M67" s="325"/>
      <c r="N67" s="325"/>
      <c r="O67" s="325" t="s">
        <v>204</v>
      </c>
      <c r="P67" s="358">
        <v>1929132000</v>
      </c>
      <c r="Q67" s="325" t="s">
        <v>123</v>
      </c>
      <c r="R67" s="325"/>
      <c r="S67" s="307" t="str">
        <f t="shared" si="18"/>
        <v>3.11.01</v>
      </c>
      <c r="T67" s="308" t="str">
        <f t="shared" si="3"/>
        <v>BANGUNAN GEDUNG TEMPAT KERJA</v>
      </c>
      <c r="U67" s="308">
        <f t="shared" si="4"/>
        <v>50</v>
      </c>
      <c r="V67" s="309">
        <f t="shared" si="23"/>
        <v>38582639.799999997</v>
      </c>
      <c r="W67" s="308">
        <f t="shared" si="15"/>
        <v>6</v>
      </c>
      <c r="X67" s="310">
        <f t="shared" si="24"/>
        <v>231495838.79999998</v>
      </c>
      <c r="Y67" s="310">
        <f t="shared" si="25"/>
        <v>38582639.799999997</v>
      </c>
      <c r="Z67" s="310">
        <f t="shared" si="26"/>
        <v>38582639.799999997</v>
      </c>
      <c r="AA67" s="310">
        <f t="shared" si="19"/>
        <v>38582639.799999997</v>
      </c>
      <c r="AB67" s="310">
        <f t="shared" si="20"/>
        <v>38582639.799999997</v>
      </c>
      <c r="AC67" s="310">
        <f t="shared" si="21"/>
        <v>38582639.799999997</v>
      </c>
      <c r="AD67" s="790" t="str">
        <f t="shared" si="27"/>
        <v>2007</v>
      </c>
      <c r="AE67" s="600">
        <f t="shared" si="22"/>
        <v>1504722962.2</v>
      </c>
      <c r="AF67" s="312">
        <f t="shared" si="28"/>
        <v>1929132000</v>
      </c>
      <c r="AG67" s="312">
        <f t="shared" si="16"/>
        <v>385826398</v>
      </c>
      <c r="AH67" s="1107">
        <f t="shared" si="17"/>
        <v>424409037.80000001</v>
      </c>
      <c r="AI67" s="121"/>
      <c r="AJ67" s="121"/>
      <c r="AK67" s="121"/>
      <c r="AL67" s="121"/>
      <c r="AM67" s="121"/>
      <c r="AN67" s="121"/>
      <c r="AO67" s="121"/>
      <c r="AP67" s="121"/>
    </row>
    <row r="68" spans="1:42" s="100" customFormat="1" ht="30">
      <c r="A68" s="351"/>
      <c r="B68" s="353" t="s">
        <v>3504</v>
      </c>
      <c r="C68" s="325" t="s">
        <v>3469</v>
      </c>
      <c r="D68" s="356"/>
      <c r="E68" s="325" t="s">
        <v>123</v>
      </c>
      <c r="F68" s="325" t="s">
        <v>1860</v>
      </c>
      <c r="G68" s="325" t="s">
        <v>1859</v>
      </c>
      <c r="H68" s="325" t="s">
        <v>1861</v>
      </c>
      <c r="I68" s="325" t="s">
        <v>1556</v>
      </c>
      <c r="J68" s="569" t="s">
        <v>2209</v>
      </c>
      <c r="K68" s="356"/>
      <c r="L68" s="324"/>
      <c r="M68" s="325"/>
      <c r="N68" s="325"/>
      <c r="O68" s="325" t="s">
        <v>204</v>
      </c>
      <c r="P68" s="358">
        <v>620744113</v>
      </c>
      <c r="Q68" s="325" t="s">
        <v>123</v>
      </c>
      <c r="R68" s="325"/>
      <c r="S68" s="307" t="str">
        <f t="shared" si="18"/>
        <v>3.11.01</v>
      </c>
      <c r="T68" s="308" t="str">
        <f t="shared" si="3"/>
        <v>BANGUNAN GEDUNG TEMPAT KERJA</v>
      </c>
      <c r="U68" s="308">
        <f t="shared" si="4"/>
        <v>50</v>
      </c>
      <c r="V68" s="309">
        <f t="shared" si="23"/>
        <v>12414882.060000001</v>
      </c>
      <c r="W68" s="308">
        <f t="shared" si="15"/>
        <v>6</v>
      </c>
      <c r="X68" s="310">
        <f t="shared" si="24"/>
        <v>74489292.359999999</v>
      </c>
      <c r="Y68" s="310">
        <f t="shared" si="25"/>
        <v>12414882.060000001</v>
      </c>
      <c r="Z68" s="310">
        <f t="shared" si="26"/>
        <v>12414882.060000001</v>
      </c>
      <c r="AA68" s="310">
        <f t="shared" si="19"/>
        <v>12414882.060000001</v>
      </c>
      <c r="AB68" s="310">
        <f t="shared" si="20"/>
        <v>12414882.060000001</v>
      </c>
      <c r="AC68" s="310">
        <f t="shared" si="21"/>
        <v>12414882.060000001</v>
      </c>
      <c r="AD68" s="790" t="str">
        <f t="shared" si="27"/>
        <v>2007</v>
      </c>
      <c r="AE68" s="600">
        <f t="shared" si="22"/>
        <v>484180410.34000003</v>
      </c>
      <c r="AF68" s="312">
        <f t="shared" si="28"/>
        <v>620744113</v>
      </c>
      <c r="AG68" s="312">
        <f t="shared" si="16"/>
        <v>124148820.60000001</v>
      </c>
      <c r="AH68" s="1107">
        <f t="shared" si="17"/>
        <v>136563702.66</v>
      </c>
      <c r="AI68" s="121"/>
      <c r="AJ68" s="121"/>
      <c r="AK68" s="121"/>
      <c r="AL68" s="121"/>
      <c r="AM68" s="121"/>
      <c r="AN68" s="121"/>
      <c r="AO68" s="121"/>
      <c r="AP68" s="121"/>
    </row>
    <row r="69" spans="1:42" s="100" customFormat="1" ht="28.5" customHeight="1">
      <c r="A69" s="351"/>
      <c r="B69" s="353" t="s">
        <v>3505</v>
      </c>
      <c r="C69" s="325" t="s">
        <v>3469</v>
      </c>
      <c r="D69" s="356"/>
      <c r="E69" s="325" t="s">
        <v>123</v>
      </c>
      <c r="F69" s="325" t="s">
        <v>1860</v>
      </c>
      <c r="G69" s="325" t="s">
        <v>1859</v>
      </c>
      <c r="H69" s="325" t="s">
        <v>1861</v>
      </c>
      <c r="I69" s="325" t="s">
        <v>1556</v>
      </c>
      <c r="J69" s="569" t="s">
        <v>2209</v>
      </c>
      <c r="K69" s="356"/>
      <c r="L69" s="324"/>
      <c r="M69" s="325"/>
      <c r="N69" s="325"/>
      <c r="O69" s="325" t="s">
        <v>204</v>
      </c>
      <c r="P69" s="358">
        <v>59619000</v>
      </c>
      <c r="Q69" s="325" t="s">
        <v>123</v>
      </c>
      <c r="R69" s="325"/>
      <c r="S69" s="307" t="str">
        <f t="shared" si="18"/>
        <v>3.11.01</v>
      </c>
      <c r="T69" s="308" t="str">
        <f t="shared" si="3"/>
        <v>BANGUNAN GEDUNG TEMPAT KERJA</v>
      </c>
      <c r="U69" s="308">
        <f t="shared" si="4"/>
        <v>50</v>
      </c>
      <c r="V69" s="309">
        <f t="shared" si="23"/>
        <v>1192379.8</v>
      </c>
      <c r="W69" s="308">
        <f t="shared" si="15"/>
        <v>6</v>
      </c>
      <c r="X69" s="310">
        <f t="shared" si="24"/>
        <v>7154278.8000000007</v>
      </c>
      <c r="Y69" s="310">
        <f t="shared" si="25"/>
        <v>1192379.8</v>
      </c>
      <c r="Z69" s="310">
        <f t="shared" si="26"/>
        <v>1192379.8</v>
      </c>
      <c r="AA69" s="310">
        <f t="shared" si="19"/>
        <v>1192379.8</v>
      </c>
      <c r="AB69" s="310">
        <f t="shared" si="20"/>
        <v>1192379.8</v>
      </c>
      <c r="AC69" s="310">
        <f t="shared" si="21"/>
        <v>1192379.8</v>
      </c>
      <c r="AD69" s="790" t="str">
        <f t="shared" si="27"/>
        <v>2007</v>
      </c>
      <c r="AE69" s="600">
        <f t="shared" si="22"/>
        <v>46502822.199999996</v>
      </c>
      <c r="AF69" s="312">
        <f t="shared" si="28"/>
        <v>59619000</v>
      </c>
      <c r="AG69" s="312">
        <f t="shared" si="16"/>
        <v>11923798.000000002</v>
      </c>
      <c r="AH69" s="1107">
        <f t="shared" si="17"/>
        <v>13116177.800000003</v>
      </c>
      <c r="AI69" s="121"/>
      <c r="AJ69" s="121"/>
      <c r="AK69" s="121"/>
      <c r="AL69" s="121"/>
      <c r="AM69" s="121"/>
      <c r="AN69" s="121"/>
      <c r="AO69" s="121"/>
      <c r="AP69" s="121"/>
    </row>
    <row r="70" spans="1:42" s="100" customFormat="1">
      <c r="A70" s="351"/>
      <c r="B70" s="353" t="s">
        <v>2787</v>
      </c>
      <c r="C70" s="325"/>
      <c r="D70" s="356"/>
      <c r="E70" s="325"/>
      <c r="F70" s="325"/>
      <c r="G70" s="356"/>
      <c r="H70" s="356"/>
      <c r="I70" s="325"/>
      <c r="J70" s="390"/>
      <c r="K70" s="356"/>
      <c r="L70" s="324"/>
      <c r="M70" s="356"/>
      <c r="N70" s="325"/>
      <c r="O70" s="325"/>
      <c r="P70" s="358"/>
      <c r="Q70" s="325"/>
      <c r="R70" s="325"/>
      <c r="S70" s="307" t="str">
        <f t="shared" si="18"/>
        <v/>
      </c>
      <c r="T70" s="308"/>
      <c r="U70" s="308"/>
      <c r="V70" s="309"/>
      <c r="W70" s="308"/>
      <c r="X70" s="310"/>
      <c r="Y70" s="310"/>
      <c r="Z70" s="310"/>
      <c r="AA70" s="310"/>
      <c r="AB70" s="310"/>
      <c r="AC70" s="310"/>
      <c r="AD70" s="790"/>
      <c r="AE70" s="313"/>
      <c r="AF70" s="312"/>
      <c r="AG70" s="312"/>
      <c r="AH70" s="1106"/>
      <c r="AI70" s="121"/>
      <c r="AJ70" s="121"/>
      <c r="AK70" s="121"/>
      <c r="AL70" s="121"/>
      <c r="AM70" s="121"/>
      <c r="AN70" s="121"/>
      <c r="AO70" s="121"/>
      <c r="AP70" s="121"/>
    </row>
    <row r="71" spans="1:42">
      <c r="A71" s="351"/>
      <c r="B71" s="353" t="s">
        <v>2787</v>
      </c>
      <c r="C71" s="356"/>
      <c r="D71" s="356"/>
      <c r="E71" s="356"/>
      <c r="F71" s="356"/>
      <c r="G71" s="356"/>
      <c r="H71" s="356"/>
      <c r="I71" s="356"/>
      <c r="J71" s="356"/>
      <c r="K71" s="356"/>
      <c r="L71" s="324"/>
      <c r="M71" s="356"/>
      <c r="N71" s="324"/>
      <c r="O71" s="324"/>
      <c r="P71" s="364"/>
      <c r="Q71" s="356"/>
      <c r="R71" s="356"/>
      <c r="S71" s="307" t="str">
        <f t="shared" si="18"/>
        <v/>
      </c>
      <c r="T71" s="308"/>
      <c r="U71" s="308"/>
      <c r="V71" s="309"/>
      <c r="W71" s="308"/>
      <c r="X71" s="310"/>
      <c r="Y71" s="310"/>
      <c r="Z71" s="310"/>
      <c r="AA71" s="310"/>
      <c r="AB71" s="310"/>
      <c r="AC71" s="310"/>
      <c r="AD71" s="790"/>
      <c r="AE71" s="313"/>
      <c r="AF71" s="312"/>
      <c r="AG71" s="312"/>
      <c r="AH71" s="1111"/>
    </row>
    <row r="72" spans="1:42" ht="26.25" customHeight="1" thickBot="1">
      <c r="A72" s="487" t="s">
        <v>51</v>
      </c>
      <c r="B72" s="560" t="s">
        <v>3523</v>
      </c>
      <c r="C72" s="488"/>
      <c r="D72" s="488"/>
      <c r="E72" s="488"/>
      <c r="F72" s="488"/>
      <c r="G72" s="488"/>
      <c r="H72" s="488"/>
      <c r="I72" s="488"/>
      <c r="J72" s="488"/>
      <c r="K72" s="488"/>
      <c r="L72" s="324"/>
      <c r="M72" s="488"/>
      <c r="N72" s="486"/>
      <c r="O72" s="486"/>
      <c r="P72" s="563"/>
      <c r="Q72" s="488"/>
      <c r="R72" s="488"/>
      <c r="S72" s="489" t="str">
        <f t="shared" si="18"/>
        <v/>
      </c>
      <c r="T72" s="490"/>
      <c r="U72" s="490"/>
      <c r="V72" s="491"/>
      <c r="W72" s="490"/>
      <c r="X72" s="492"/>
      <c r="Y72" s="492"/>
      <c r="Z72" s="492"/>
      <c r="AA72" s="492"/>
      <c r="AB72" s="492"/>
      <c r="AC72" s="492"/>
      <c r="AD72" s="791"/>
      <c r="AE72" s="584"/>
      <c r="AF72" s="585"/>
      <c r="AG72" s="585"/>
      <c r="AH72" s="1111"/>
    </row>
    <row r="73" spans="1:42" ht="27.75" customHeight="1" thickBot="1">
      <c r="A73" s="351"/>
      <c r="B73" s="353" t="s">
        <v>145</v>
      </c>
      <c r="C73" s="1757" t="s">
        <v>1863</v>
      </c>
      <c r="D73" s="1757"/>
      <c r="E73" s="1757"/>
      <c r="F73" s="1757"/>
      <c r="G73" s="1757"/>
      <c r="H73" s="1757"/>
      <c r="I73" s="356" t="s">
        <v>145</v>
      </c>
      <c r="J73" s="356" t="s">
        <v>145</v>
      </c>
      <c r="K73" s="356" t="s">
        <v>145</v>
      </c>
      <c r="L73" s="324"/>
      <c r="M73" s="356" t="s">
        <v>145</v>
      </c>
      <c r="N73" s="324"/>
      <c r="O73" s="324"/>
      <c r="P73" s="364"/>
      <c r="Q73" s="356" t="s">
        <v>145</v>
      </c>
      <c r="R73" s="356"/>
      <c r="S73" s="307" t="str">
        <f t="shared" si="18"/>
        <v xml:space="preserve"> I H I </v>
      </c>
      <c r="T73" s="308"/>
      <c r="U73" s="308"/>
      <c r="V73" s="309"/>
      <c r="W73" s="308"/>
      <c r="X73" s="310"/>
      <c r="Y73" s="310"/>
      <c r="Z73" s="310"/>
      <c r="AA73" s="310"/>
      <c r="AB73" s="310"/>
      <c r="AC73" s="310"/>
      <c r="AD73" s="790"/>
      <c r="AE73" s="313"/>
      <c r="AF73" s="312"/>
      <c r="AG73" s="312"/>
      <c r="AH73" s="1111"/>
    </row>
    <row r="74" spans="1:42">
      <c r="A74" s="351"/>
      <c r="B74" s="392"/>
      <c r="C74" s="324"/>
      <c r="D74" s="324"/>
      <c r="E74" s="324"/>
      <c r="F74" s="324"/>
      <c r="G74" s="324"/>
      <c r="H74" s="324"/>
      <c r="I74" s="324"/>
      <c r="J74" s="324"/>
      <c r="K74" s="324"/>
      <c r="L74" s="324"/>
      <c r="M74" s="324"/>
      <c r="N74" s="324"/>
      <c r="O74" s="324"/>
      <c r="P74" s="364"/>
      <c r="Q74" s="324"/>
      <c r="R74" s="324"/>
      <c r="S74" s="307" t="str">
        <f t="shared" si="18"/>
        <v/>
      </c>
      <c r="T74" s="308"/>
      <c r="U74" s="308"/>
      <c r="V74" s="309"/>
      <c r="W74" s="308"/>
      <c r="X74" s="310"/>
      <c r="Y74" s="310"/>
      <c r="Z74" s="310"/>
      <c r="AA74" s="310"/>
      <c r="AB74" s="310"/>
      <c r="AC74" s="310"/>
      <c r="AD74" s="790"/>
      <c r="AE74" s="313"/>
      <c r="AF74" s="312"/>
      <c r="AG74" s="312"/>
      <c r="AH74" s="1111"/>
    </row>
    <row r="75" spans="1:42" ht="20.25" hidden="1" customHeight="1">
      <c r="A75" s="576" t="s">
        <v>53</v>
      </c>
      <c r="B75" s="577" t="s">
        <v>145</v>
      </c>
      <c r="C75" s="579" t="s">
        <v>145</v>
      </c>
      <c r="D75" s="579" t="s">
        <v>145</v>
      </c>
      <c r="E75" s="324"/>
      <c r="F75" s="395"/>
      <c r="G75" s="395"/>
      <c r="H75" s="586"/>
      <c r="I75" s="324"/>
      <c r="J75" s="395"/>
      <c r="K75" s="395"/>
      <c r="L75" s="586"/>
      <c r="M75" s="395"/>
      <c r="N75" s="586"/>
      <c r="O75" s="586"/>
      <c r="P75" s="364"/>
      <c r="Q75" s="324"/>
      <c r="R75" s="324"/>
      <c r="S75" s="307" t="str">
        <f t="shared" si="18"/>
        <v/>
      </c>
      <c r="T75" s="308"/>
      <c r="U75" s="308"/>
      <c r="V75" s="309"/>
      <c r="W75" s="308"/>
      <c r="X75" s="310"/>
      <c r="Y75" s="310"/>
      <c r="Z75" s="310"/>
      <c r="AA75" s="310"/>
      <c r="AB75" s="310"/>
      <c r="AC75" s="310"/>
      <c r="AD75" s="790"/>
      <c r="AE75" s="313"/>
      <c r="AF75" s="312"/>
      <c r="AG75" s="312"/>
      <c r="AH75" s="1111"/>
    </row>
    <row r="76" spans="1:42" hidden="1">
      <c r="A76" s="576" t="s">
        <v>55</v>
      </c>
      <c r="B76" s="577" t="s">
        <v>145</v>
      </c>
      <c r="C76" s="579" t="s">
        <v>145</v>
      </c>
      <c r="D76" s="579" t="s">
        <v>145</v>
      </c>
      <c r="E76" s="324"/>
      <c r="F76" s="395"/>
      <c r="G76" s="395"/>
      <c r="H76" s="586"/>
      <c r="I76" s="324"/>
      <c r="J76" s="395"/>
      <c r="K76" s="395"/>
      <c r="L76" s="586"/>
      <c r="M76" s="395"/>
      <c r="N76" s="586"/>
      <c r="O76" s="586"/>
      <c r="P76" s="364"/>
      <c r="Q76" s="324"/>
      <c r="R76" s="324"/>
      <c r="S76" s="307" t="str">
        <f t="shared" si="18"/>
        <v/>
      </c>
      <c r="T76" s="308"/>
      <c r="U76" s="308"/>
      <c r="V76" s="309"/>
      <c r="W76" s="308"/>
      <c r="X76" s="310"/>
      <c r="Y76" s="310"/>
      <c r="Z76" s="310"/>
      <c r="AA76" s="310"/>
      <c r="AB76" s="310"/>
      <c r="AC76" s="310"/>
      <c r="AD76" s="790"/>
      <c r="AE76" s="313"/>
      <c r="AF76" s="312"/>
      <c r="AG76" s="312"/>
      <c r="AH76" s="1111"/>
    </row>
    <row r="77" spans="1:42" hidden="1">
      <c r="A77" s="576"/>
      <c r="B77" s="577" t="s">
        <v>145</v>
      </c>
      <c r="C77" s="579" t="s">
        <v>145</v>
      </c>
      <c r="D77" s="579" t="s">
        <v>145</v>
      </c>
      <c r="E77" s="324"/>
      <c r="F77" s="395"/>
      <c r="G77" s="395"/>
      <c r="H77" s="586"/>
      <c r="I77" s="324"/>
      <c r="J77" s="395"/>
      <c r="K77" s="395"/>
      <c r="L77" s="586"/>
      <c r="M77" s="395"/>
      <c r="N77" s="586"/>
      <c r="O77" s="586"/>
      <c r="P77" s="364"/>
      <c r="Q77" s="324"/>
      <c r="R77" s="324"/>
      <c r="S77" s="307" t="str">
        <f t="shared" ref="S77:S102" si="29">MID(C77,2,7)</f>
        <v/>
      </c>
      <c r="T77" s="308"/>
      <c r="U77" s="308"/>
      <c r="V77" s="309"/>
      <c r="W77" s="308"/>
      <c r="X77" s="310"/>
      <c r="Y77" s="310"/>
      <c r="Z77" s="310"/>
      <c r="AA77" s="310"/>
      <c r="AB77" s="310"/>
      <c r="AC77" s="310"/>
      <c r="AD77" s="790"/>
      <c r="AE77" s="313"/>
      <c r="AF77" s="312"/>
      <c r="AG77" s="312"/>
      <c r="AH77" s="1111"/>
    </row>
    <row r="78" spans="1:42" hidden="1">
      <c r="A78" s="576"/>
      <c r="B78" s="406"/>
      <c r="C78" s="324"/>
      <c r="D78" s="324"/>
      <c r="E78" s="324"/>
      <c r="F78" s="395"/>
      <c r="G78" s="395"/>
      <c r="H78" s="586"/>
      <c r="I78" s="324"/>
      <c r="J78" s="395"/>
      <c r="K78" s="395"/>
      <c r="L78" s="586"/>
      <c r="M78" s="395"/>
      <c r="N78" s="586"/>
      <c r="O78" s="586"/>
      <c r="P78" s="364"/>
      <c r="Q78" s="324"/>
      <c r="R78" s="324"/>
      <c r="S78" s="307" t="str">
        <f t="shared" si="29"/>
        <v/>
      </c>
      <c r="T78" s="308"/>
      <c r="U78" s="308"/>
      <c r="V78" s="309"/>
      <c r="W78" s="308"/>
      <c r="X78" s="310"/>
      <c r="Y78" s="310"/>
      <c r="Z78" s="310"/>
      <c r="AA78" s="310"/>
      <c r="AB78" s="310"/>
      <c r="AC78" s="310"/>
      <c r="AD78" s="790"/>
      <c r="AE78" s="313"/>
      <c r="AF78" s="312"/>
      <c r="AG78" s="312"/>
      <c r="AH78" s="1111"/>
    </row>
    <row r="79" spans="1:42" hidden="1">
      <c r="A79" s="576" t="s">
        <v>57</v>
      </c>
      <c r="B79" s="353" t="s">
        <v>145</v>
      </c>
      <c r="C79" s="356" t="s">
        <v>145</v>
      </c>
      <c r="D79" s="356" t="s">
        <v>145</v>
      </c>
      <c r="E79" s="324"/>
      <c r="F79" s="395"/>
      <c r="G79" s="395"/>
      <c r="H79" s="586"/>
      <c r="I79" s="324"/>
      <c r="J79" s="395"/>
      <c r="K79" s="395"/>
      <c r="L79" s="586"/>
      <c r="M79" s="395"/>
      <c r="N79" s="586"/>
      <c r="O79" s="586"/>
      <c r="P79" s="364"/>
      <c r="Q79" s="324"/>
      <c r="R79" s="324"/>
      <c r="S79" s="307" t="str">
        <f t="shared" si="29"/>
        <v/>
      </c>
      <c r="T79" s="308"/>
      <c r="U79" s="308"/>
      <c r="V79" s="309"/>
      <c r="W79" s="308"/>
      <c r="X79" s="310"/>
      <c r="Y79" s="310"/>
      <c r="Z79" s="310"/>
      <c r="AA79" s="310"/>
      <c r="AB79" s="310"/>
      <c r="AC79" s="310"/>
      <c r="AD79" s="790"/>
      <c r="AE79" s="313"/>
      <c r="AF79" s="312"/>
      <c r="AG79" s="312"/>
      <c r="AH79" s="1111"/>
    </row>
    <row r="80" spans="1:42" hidden="1">
      <c r="A80" s="576"/>
      <c r="B80" s="353" t="s">
        <v>145</v>
      </c>
      <c r="C80" s="356" t="s">
        <v>145</v>
      </c>
      <c r="D80" s="356" t="s">
        <v>145</v>
      </c>
      <c r="E80" s="324"/>
      <c r="F80" s="395"/>
      <c r="G80" s="395"/>
      <c r="H80" s="586"/>
      <c r="I80" s="324"/>
      <c r="J80" s="395"/>
      <c r="K80" s="395"/>
      <c r="L80" s="586"/>
      <c r="M80" s="395"/>
      <c r="N80" s="586"/>
      <c r="O80" s="586"/>
      <c r="P80" s="364"/>
      <c r="Q80" s="324"/>
      <c r="R80" s="324"/>
      <c r="S80" s="307" t="str">
        <f t="shared" si="29"/>
        <v/>
      </c>
      <c r="T80" s="308"/>
      <c r="U80" s="308"/>
      <c r="V80" s="309"/>
      <c r="W80" s="308"/>
      <c r="X80" s="310"/>
      <c r="Y80" s="310"/>
      <c r="Z80" s="310"/>
      <c r="AA80" s="310"/>
      <c r="AB80" s="310"/>
      <c r="AC80" s="310"/>
      <c r="AD80" s="790"/>
      <c r="AE80" s="313"/>
      <c r="AF80" s="312"/>
      <c r="AG80" s="312"/>
      <c r="AH80" s="1111"/>
    </row>
    <row r="81" spans="1:42" hidden="1">
      <c r="A81" s="576"/>
      <c r="B81" s="406"/>
      <c r="C81" s="324"/>
      <c r="D81" s="324"/>
      <c r="E81" s="324"/>
      <c r="F81" s="395"/>
      <c r="G81" s="395"/>
      <c r="H81" s="586"/>
      <c r="I81" s="324"/>
      <c r="J81" s="395"/>
      <c r="K81" s="395"/>
      <c r="L81" s="586"/>
      <c r="M81" s="395"/>
      <c r="N81" s="586"/>
      <c r="O81" s="586"/>
      <c r="P81" s="364"/>
      <c r="Q81" s="324"/>
      <c r="R81" s="324"/>
      <c r="S81" s="307" t="str">
        <f t="shared" si="29"/>
        <v/>
      </c>
      <c r="T81" s="308"/>
      <c r="U81" s="308"/>
      <c r="V81" s="309"/>
      <c r="W81" s="308"/>
      <c r="X81" s="310"/>
      <c r="Y81" s="310"/>
      <c r="Z81" s="310"/>
      <c r="AA81" s="310"/>
      <c r="AB81" s="310"/>
      <c r="AC81" s="310"/>
      <c r="AD81" s="790"/>
      <c r="AE81" s="313"/>
      <c r="AF81" s="312"/>
      <c r="AG81" s="312"/>
      <c r="AH81" s="1111"/>
    </row>
    <row r="82" spans="1:42" hidden="1">
      <c r="A82" s="576" t="s">
        <v>59</v>
      </c>
      <c r="B82" s="353" t="s">
        <v>145</v>
      </c>
      <c r="C82" s="356" t="s">
        <v>145</v>
      </c>
      <c r="D82" s="356" t="s">
        <v>145</v>
      </c>
      <c r="E82" s="324"/>
      <c r="F82" s="395"/>
      <c r="G82" s="395"/>
      <c r="H82" s="586"/>
      <c r="I82" s="324"/>
      <c r="J82" s="395"/>
      <c r="K82" s="395"/>
      <c r="L82" s="586"/>
      <c r="M82" s="395"/>
      <c r="N82" s="586"/>
      <c r="O82" s="586"/>
      <c r="P82" s="364"/>
      <c r="Q82" s="324"/>
      <c r="R82" s="324"/>
      <c r="S82" s="307" t="str">
        <f t="shared" si="29"/>
        <v/>
      </c>
      <c r="T82" s="308"/>
      <c r="U82" s="308"/>
      <c r="V82" s="309"/>
      <c r="W82" s="308"/>
      <c r="X82" s="310"/>
      <c r="Y82" s="310"/>
      <c r="Z82" s="310"/>
      <c r="AA82" s="310"/>
      <c r="AB82" s="310"/>
      <c r="AC82" s="310"/>
      <c r="AD82" s="790"/>
      <c r="AE82" s="313"/>
      <c r="AF82" s="312"/>
      <c r="AG82" s="312"/>
      <c r="AH82" s="1111"/>
    </row>
    <row r="83" spans="1:42" hidden="1">
      <c r="A83" s="576"/>
      <c r="B83" s="353" t="s">
        <v>145</v>
      </c>
      <c r="C83" s="356" t="s">
        <v>145</v>
      </c>
      <c r="D83" s="356" t="s">
        <v>145</v>
      </c>
      <c r="E83" s="324"/>
      <c r="F83" s="395"/>
      <c r="G83" s="395"/>
      <c r="H83" s="586"/>
      <c r="I83" s="324"/>
      <c r="J83" s="395"/>
      <c r="K83" s="395"/>
      <c r="L83" s="586"/>
      <c r="M83" s="395"/>
      <c r="N83" s="586"/>
      <c r="O83" s="586"/>
      <c r="P83" s="364"/>
      <c r="Q83" s="324"/>
      <c r="R83" s="324"/>
      <c r="S83" s="307" t="str">
        <f t="shared" si="29"/>
        <v/>
      </c>
      <c r="T83" s="308"/>
      <c r="U83" s="308"/>
      <c r="V83" s="309"/>
      <c r="W83" s="308"/>
      <c r="X83" s="310"/>
      <c r="Y83" s="310"/>
      <c r="Z83" s="310"/>
      <c r="AA83" s="310"/>
      <c r="AB83" s="310"/>
      <c r="AC83" s="310"/>
      <c r="AD83" s="790"/>
      <c r="AE83" s="313"/>
      <c r="AF83" s="312"/>
      <c r="AG83" s="312"/>
      <c r="AH83" s="1111"/>
    </row>
    <row r="84" spans="1:42" hidden="1">
      <c r="A84" s="576"/>
      <c r="B84" s="406"/>
      <c r="C84" s="324"/>
      <c r="D84" s="324"/>
      <c r="E84" s="324"/>
      <c r="F84" s="395"/>
      <c r="G84" s="395"/>
      <c r="H84" s="586"/>
      <c r="I84" s="324"/>
      <c r="J84" s="395"/>
      <c r="K84" s="395"/>
      <c r="L84" s="586"/>
      <c r="M84" s="395"/>
      <c r="N84" s="586"/>
      <c r="O84" s="586"/>
      <c r="P84" s="364"/>
      <c r="Q84" s="324"/>
      <c r="R84" s="324"/>
      <c r="S84" s="307" t="str">
        <f t="shared" si="29"/>
        <v/>
      </c>
      <c r="T84" s="308"/>
      <c r="U84" s="308"/>
      <c r="V84" s="309"/>
      <c r="W84" s="308"/>
      <c r="X84" s="310"/>
      <c r="Y84" s="310"/>
      <c r="Z84" s="310"/>
      <c r="AA84" s="310"/>
      <c r="AB84" s="310"/>
      <c r="AC84" s="310"/>
      <c r="AD84" s="790"/>
      <c r="AE84" s="313"/>
      <c r="AF84" s="312"/>
      <c r="AG84" s="312"/>
      <c r="AH84" s="1111"/>
    </row>
    <row r="85" spans="1:42" hidden="1">
      <c r="A85" s="576" t="s">
        <v>61</v>
      </c>
      <c r="B85" s="577" t="s">
        <v>145</v>
      </c>
      <c r="C85" s="579" t="s">
        <v>145</v>
      </c>
      <c r="D85" s="579" t="s">
        <v>145</v>
      </c>
      <c r="E85" s="324"/>
      <c r="F85" s="395"/>
      <c r="G85" s="395"/>
      <c r="H85" s="586"/>
      <c r="I85" s="324"/>
      <c r="J85" s="395"/>
      <c r="K85" s="395"/>
      <c r="L85" s="586"/>
      <c r="M85" s="395"/>
      <c r="N85" s="586"/>
      <c r="O85" s="586"/>
      <c r="P85" s="364"/>
      <c r="Q85" s="324"/>
      <c r="R85" s="324"/>
      <c r="S85" s="307" t="str">
        <f t="shared" si="29"/>
        <v/>
      </c>
      <c r="T85" s="308"/>
      <c r="U85" s="308"/>
      <c r="V85" s="309"/>
      <c r="W85" s="308"/>
      <c r="X85" s="310"/>
      <c r="Y85" s="310"/>
      <c r="Z85" s="310"/>
      <c r="AA85" s="310"/>
      <c r="AB85" s="310"/>
      <c r="AC85" s="310"/>
      <c r="AD85" s="790"/>
      <c r="AE85" s="313"/>
      <c r="AF85" s="312"/>
      <c r="AG85" s="312"/>
      <c r="AH85" s="1111"/>
    </row>
    <row r="86" spans="1:42" hidden="1">
      <c r="A86" s="576"/>
      <c r="B86" s="577" t="s">
        <v>145</v>
      </c>
      <c r="C86" s="579" t="s">
        <v>145</v>
      </c>
      <c r="D86" s="579" t="s">
        <v>145</v>
      </c>
      <c r="E86" s="324"/>
      <c r="F86" s="395"/>
      <c r="G86" s="395"/>
      <c r="H86" s="586"/>
      <c r="I86" s="324"/>
      <c r="J86" s="395"/>
      <c r="K86" s="395"/>
      <c r="L86" s="586"/>
      <c r="M86" s="395"/>
      <c r="N86" s="586"/>
      <c r="O86" s="586"/>
      <c r="P86" s="364"/>
      <c r="Q86" s="324"/>
      <c r="R86" s="324"/>
      <c r="S86" s="307" t="str">
        <f t="shared" si="29"/>
        <v/>
      </c>
      <c r="T86" s="308"/>
      <c r="U86" s="308"/>
      <c r="V86" s="309"/>
      <c r="W86" s="308"/>
      <c r="X86" s="310"/>
      <c r="Y86" s="310"/>
      <c r="Z86" s="310"/>
      <c r="AA86" s="310"/>
      <c r="AB86" s="310"/>
      <c r="AC86" s="310"/>
      <c r="AD86" s="790"/>
      <c r="AE86" s="313"/>
      <c r="AF86" s="312"/>
      <c r="AG86" s="312"/>
      <c r="AH86" s="1111"/>
    </row>
    <row r="87" spans="1:42" hidden="1">
      <c r="A87" s="576"/>
      <c r="B87" s="588"/>
      <c r="C87" s="586"/>
      <c r="D87" s="586"/>
      <c r="E87" s="324"/>
      <c r="F87" s="586"/>
      <c r="G87" s="586"/>
      <c r="H87" s="586"/>
      <c r="I87" s="324"/>
      <c r="J87" s="586"/>
      <c r="K87" s="586"/>
      <c r="L87" s="586"/>
      <c r="M87" s="586"/>
      <c r="N87" s="586"/>
      <c r="O87" s="586"/>
      <c r="P87" s="364"/>
      <c r="Q87" s="324"/>
      <c r="R87" s="324"/>
      <c r="S87" s="307" t="str">
        <f t="shared" si="29"/>
        <v/>
      </c>
      <c r="T87" s="308"/>
      <c r="U87" s="308"/>
      <c r="V87" s="309"/>
      <c r="W87" s="308"/>
      <c r="X87" s="310"/>
      <c r="Y87" s="310"/>
      <c r="Z87" s="310"/>
      <c r="AA87" s="310"/>
      <c r="AB87" s="310"/>
      <c r="AC87" s="310"/>
      <c r="AD87" s="790"/>
      <c r="AE87" s="313"/>
      <c r="AF87" s="312"/>
      <c r="AG87" s="312"/>
      <c r="AH87" s="1111"/>
    </row>
    <row r="88" spans="1:42" s="100" customFormat="1" ht="24" hidden="1" customHeight="1">
      <c r="A88" s="576" t="s">
        <v>63</v>
      </c>
      <c r="B88" s="589"/>
      <c r="C88" s="325"/>
      <c r="D88" s="325"/>
      <c r="E88" s="325"/>
      <c r="F88" s="578"/>
      <c r="G88" s="578"/>
      <c r="H88" s="578"/>
      <c r="I88" s="325"/>
      <c r="J88" s="578"/>
      <c r="K88" s="578"/>
      <c r="L88" s="578"/>
      <c r="M88" s="578"/>
      <c r="N88" s="578"/>
      <c r="O88" s="578"/>
      <c r="P88" s="358"/>
      <c r="Q88" s="325"/>
      <c r="R88" s="325"/>
      <c r="S88" s="307" t="str">
        <f t="shared" si="29"/>
        <v/>
      </c>
      <c r="T88" s="308"/>
      <c r="U88" s="308"/>
      <c r="V88" s="309"/>
      <c r="W88" s="308"/>
      <c r="X88" s="310"/>
      <c r="Y88" s="310"/>
      <c r="Z88" s="310"/>
      <c r="AA88" s="310"/>
      <c r="AB88" s="310"/>
      <c r="AC88" s="310"/>
      <c r="AD88" s="790"/>
      <c r="AE88" s="313"/>
      <c r="AF88" s="312"/>
      <c r="AG88" s="312"/>
      <c r="AH88" s="1106"/>
      <c r="AI88" s="121"/>
      <c r="AJ88" s="121"/>
      <c r="AK88" s="121"/>
      <c r="AL88" s="121"/>
      <c r="AM88" s="121"/>
      <c r="AN88" s="121"/>
      <c r="AO88" s="121"/>
      <c r="AP88" s="121"/>
    </row>
    <row r="89" spans="1:42" hidden="1">
      <c r="A89" s="576" t="s">
        <v>65</v>
      </c>
      <c r="B89" s="353" t="s">
        <v>145</v>
      </c>
      <c r="C89" s="356" t="s">
        <v>145</v>
      </c>
      <c r="D89" s="356" t="s">
        <v>145</v>
      </c>
      <c r="E89" s="356" t="s">
        <v>145</v>
      </c>
      <c r="F89" s="586"/>
      <c r="G89" s="586"/>
      <c r="H89" s="586"/>
      <c r="I89" s="356" t="s">
        <v>145</v>
      </c>
      <c r="J89" s="586"/>
      <c r="K89" s="586"/>
      <c r="L89" s="586"/>
      <c r="M89" s="586"/>
      <c r="N89" s="586"/>
      <c r="O89" s="356" t="s">
        <v>145</v>
      </c>
      <c r="P89" s="364"/>
      <c r="Q89" s="356" t="s">
        <v>145</v>
      </c>
      <c r="R89" s="356"/>
      <c r="S89" s="307" t="str">
        <f t="shared" si="29"/>
        <v/>
      </c>
      <c r="T89" s="308"/>
      <c r="U89" s="308"/>
      <c r="V89" s="309"/>
      <c r="W89" s="308"/>
      <c r="X89" s="310"/>
      <c r="Y89" s="310"/>
      <c r="Z89" s="310"/>
      <c r="AA89" s="310"/>
      <c r="AB89" s="310"/>
      <c r="AC89" s="310"/>
      <c r="AD89" s="790"/>
      <c r="AE89" s="313"/>
      <c r="AF89" s="312"/>
      <c r="AG89" s="312"/>
      <c r="AH89" s="1111"/>
    </row>
    <row r="90" spans="1:42" hidden="1">
      <c r="A90" s="576"/>
      <c r="B90" s="406"/>
      <c r="C90" s="324"/>
      <c r="D90" s="324"/>
      <c r="E90" s="356" t="s">
        <v>145</v>
      </c>
      <c r="F90" s="586"/>
      <c r="G90" s="586"/>
      <c r="H90" s="586"/>
      <c r="I90" s="356" t="s">
        <v>145</v>
      </c>
      <c r="J90" s="586"/>
      <c r="K90" s="586"/>
      <c r="L90" s="586"/>
      <c r="M90" s="586"/>
      <c r="N90" s="586"/>
      <c r="O90" s="356" t="s">
        <v>145</v>
      </c>
      <c r="P90" s="364"/>
      <c r="Q90" s="356" t="s">
        <v>145</v>
      </c>
      <c r="R90" s="356"/>
      <c r="S90" s="307" t="str">
        <f t="shared" si="29"/>
        <v/>
      </c>
      <c r="T90" s="308"/>
      <c r="U90" s="308"/>
      <c r="V90" s="309"/>
      <c r="W90" s="308"/>
      <c r="X90" s="310"/>
      <c r="Y90" s="310"/>
      <c r="Z90" s="310"/>
      <c r="AA90" s="310"/>
      <c r="AB90" s="310"/>
      <c r="AC90" s="310"/>
      <c r="AD90" s="790"/>
      <c r="AE90" s="313"/>
      <c r="AF90" s="312"/>
      <c r="AG90" s="312"/>
      <c r="AH90" s="1111"/>
    </row>
    <row r="91" spans="1:42" hidden="1">
      <c r="A91" s="576"/>
      <c r="B91" s="406"/>
      <c r="C91" s="324"/>
      <c r="D91" s="324"/>
      <c r="E91" s="356" t="s">
        <v>145</v>
      </c>
      <c r="F91" s="586"/>
      <c r="G91" s="586"/>
      <c r="H91" s="586"/>
      <c r="I91" s="356" t="s">
        <v>145</v>
      </c>
      <c r="J91" s="586"/>
      <c r="K91" s="586"/>
      <c r="L91" s="586"/>
      <c r="M91" s="586"/>
      <c r="N91" s="586"/>
      <c r="O91" s="356" t="s">
        <v>145</v>
      </c>
      <c r="P91" s="364"/>
      <c r="Q91" s="356" t="s">
        <v>145</v>
      </c>
      <c r="R91" s="356"/>
      <c r="S91" s="307" t="str">
        <f t="shared" si="29"/>
        <v/>
      </c>
      <c r="T91" s="308"/>
      <c r="U91" s="308"/>
      <c r="V91" s="309"/>
      <c r="W91" s="308"/>
      <c r="X91" s="310"/>
      <c r="Y91" s="310"/>
      <c r="Z91" s="310"/>
      <c r="AA91" s="310"/>
      <c r="AB91" s="310"/>
      <c r="AC91" s="310"/>
      <c r="AD91" s="790"/>
      <c r="AE91" s="313"/>
      <c r="AF91" s="312"/>
      <c r="AG91" s="312"/>
      <c r="AH91" s="1111"/>
    </row>
    <row r="92" spans="1:42" hidden="1">
      <c r="A92" s="576" t="s">
        <v>67</v>
      </c>
      <c r="B92" s="353" t="s">
        <v>145</v>
      </c>
      <c r="C92" s="356" t="s">
        <v>145</v>
      </c>
      <c r="D92" s="356" t="s">
        <v>145</v>
      </c>
      <c r="E92" s="356" t="s">
        <v>145</v>
      </c>
      <c r="F92" s="586"/>
      <c r="G92" s="586"/>
      <c r="H92" s="586"/>
      <c r="I92" s="356" t="s">
        <v>145</v>
      </c>
      <c r="J92" s="586"/>
      <c r="K92" s="586"/>
      <c r="L92" s="586"/>
      <c r="M92" s="586"/>
      <c r="N92" s="586"/>
      <c r="O92" s="356" t="s">
        <v>145</v>
      </c>
      <c r="P92" s="364"/>
      <c r="Q92" s="356" t="s">
        <v>145</v>
      </c>
      <c r="R92" s="356"/>
      <c r="S92" s="307" t="str">
        <f t="shared" si="29"/>
        <v/>
      </c>
      <c r="T92" s="308"/>
      <c r="U92" s="308"/>
      <c r="V92" s="309"/>
      <c r="W92" s="308"/>
      <c r="X92" s="310"/>
      <c r="Y92" s="310"/>
      <c r="Z92" s="310"/>
      <c r="AA92" s="310"/>
      <c r="AB92" s="310"/>
      <c r="AC92" s="310"/>
      <c r="AD92" s="790"/>
      <c r="AE92" s="313"/>
      <c r="AF92" s="312"/>
      <c r="AG92" s="312"/>
      <c r="AH92" s="1111"/>
    </row>
    <row r="93" spans="1:42" hidden="1">
      <c r="A93" s="576"/>
      <c r="B93" s="406"/>
      <c r="C93" s="324"/>
      <c r="D93" s="324"/>
      <c r="E93" s="356" t="s">
        <v>145</v>
      </c>
      <c r="F93" s="586"/>
      <c r="G93" s="586"/>
      <c r="H93" s="586"/>
      <c r="I93" s="356" t="s">
        <v>145</v>
      </c>
      <c r="J93" s="586"/>
      <c r="K93" s="586"/>
      <c r="L93" s="586"/>
      <c r="M93" s="586"/>
      <c r="N93" s="586"/>
      <c r="O93" s="356" t="s">
        <v>145</v>
      </c>
      <c r="P93" s="364"/>
      <c r="Q93" s="356" t="s">
        <v>145</v>
      </c>
      <c r="R93" s="356"/>
      <c r="S93" s="307" t="str">
        <f t="shared" si="29"/>
        <v/>
      </c>
      <c r="T93" s="308"/>
      <c r="U93" s="308"/>
      <c r="V93" s="309"/>
      <c r="W93" s="308"/>
      <c r="X93" s="310"/>
      <c r="Y93" s="310"/>
      <c r="Z93" s="310"/>
      <c r="AA93" s="310"/>
      <c r="AB93" s="310"/>
      <c r="AC93" s="310"/>
      <c r="AD93" s="790"/>
      <c r="AE93" s="313"/>
      <c r="AF93" s="312"/>
      <c r="AG93" s="312"/>
      <c r="AH93" s="1111"/>
    </row>
    <row r="94" spans="1:42" hidden="1">
      <c r="A94" s="576"/>
      <c r="B94" s="406"/>
      <c r="C94" s="324"/>
      <c r="D94" s="324"/>
      <c r="E94" s="356" t="s">
        <v>145</v>
      </c>
      <c r="F94" s="586"/>
      <c r="G94" s="586"/>
      <c r="H94" s="586"/>
      <c r="I94" s="356" t="s">
        <v>145</v>
      </c>
      <c r="J94" s="586"/>
      <c r="K94" s="586"/>
      <c r="L94" s="586"/>
      <c r="M94" s="586"/>
      <c r="N94" s="586"/>
      <c r="O94" s="324"/>
      <c r="P94" s="324"/>
      <c r="Q94" s="356" t="s">
        <v>145</v>
      </c>
      <c r="R94" s="356"/>
      <c r="S94" s="307" t="str">
        <f t="shared" si="29"/>
        <v/>
      </c>
      <c r="T94" s="308"/>
      <c r="U94" s="308"/>
      <c r="V94" s="309"/>
      <c r="W94" s="308"/>
      <c r="X94" s="310"/>
      <c r="Y94" s="310"/>
      <c r="Z94" s="310"/>
      <c r="AA94" s="310"/>
      <c r="AB94" s="310"/>
      <c r="AC94" s="310"/>
      <c r="AD94" s="790"/>
      <c r="AE94" s="313"/>
      <c r="AF94" s="312"/>
      <c r="AG94" s="312"/>
      <c r="AH94" s="1111"/>
    </row>
    <row r="95" spans="1:42" hidden="1">
      <c r="A95" s="576" t="s">
        <v>69</v>
      </c>
      <c r="B95" s="353" t="s">
        <v>145</v>
      </c>
      <c r="C95" s="356" t="s">
        <v>145</v>
      </c>
      <c r="D95" s="356" t="s">
        <v>145</v>
      </c>
      <c r="E95" s="356" t="s">
        <v>145</v>
      </c>
      <c r="F95" s="586"/>
      <c r="G95" s="586"/>
      <c r="H95" s="586"/>
      <c r="I95" s="356" t="s">
        <v>145</v>
      </c>
      <c r="J95" s="586"/>
      <c r="K95" s="586"/>
      <c r="L95" s="586"/>
      <c r="M95" s="586"/>
      <c r="N95" s="586"/>
      <c r="O95" s="356" t="s">
        <v>145</v>
      </c>
      <c r="P95" s="324"/>
      <c r="Q95" s="356" t="s">
        <v>145</v>
      </c>
      <c r="R95" s="356"/>
      <c r="S95" s="307" t="str">
        <f t="shared" si="29"/>
        <v/>
      </c>
      <c r="T95" s="308"/>
      <c r="U95" s="308"/>
      <c r="V95" s="309"/>
      <c r="W95" s="308"/>
      <c r="X95" s="310"/>
      <c r="Y95" s="310"/>
      <c r="Z95" s="310"/>
      <c r="AA95" s="310"/>
      <c r="AB95" s="310"/>
      <c r="AC95" s="310"/>
      <c r="AD95" s="790"/>
      <c r="AE95" s="313"/>
      <c r="AF95" s="312"/>
      <c r="AG95" s="312"/>
      <c r="AH95" s="1111"/>
    </row>
    <row r="96" spans="1:42" hidden="1">
      <c r="A96" s="576"/>
      <c r="B96" s="406"/>
      <c r="C96" s="324"/>
      <c r="D96" s="324"/>
      <c r="E96" s="356" t="s">
        <v>145</v>
      </c>
      <c r="F96" s="586"/>
      <c r="G96" s="586"/>
      <c r="H96" s="586"/>
      <c r="I96" s="356" t="s">
        <v>145</v>
      </c>
      <c r="J96" s="586"/>
      <c r="K96" s="586"/>
      <c r="L96" s="586"/>
      <c r="M96" s="586"/>
      <c r="N96" s="586"/>
      <c r="O96" s="356" t="s">
        <v>145</v>
      </c>
      <c r="P96" s="324"/>
      <c r="Q96" s="356" t="s">
        <v>145</v>
      </c>
      <c r="R96" s="356"/>
      <c r="S96" s="307" t="str">
        <f t="shared" si="29"/>
        <v/>
      </c>
      <c r="T96" s="308"/>
      <c r="U96" s="308"/>
      <c r="V96" s="309"/>
      <c r="W96" s="308"/>
      <c r="X96" s="310"/>
      <c r="Y96" s="310"/>
      <c r="Z96" s="310"/>
      <c r="AA96" s="310"/>
      <c r="AB96" s="310"/>
      <c r="AC96" s="310"/>
      <c r="AD96" s="790"/>
      <c r="AE96" s="313"/>
      <c r="AF96" s="312"/>
      <c r="AG96" s="312"/>
      <c r="AH96" s="1111"/>
    </row>
    <row r="97" spans="1:42" hidden="1">
      <c r="A97" s="576"/>
      <c r="B97" s="588"/>
      <c r="C97" s="586"/>
      <c r="D97" s="586"/>
      <c r="E97" s="586"/>
      <c r="F97" s="586"/>
      <c r="G97" s="586"/>
      <c r="H97" s="586"/>
      <c r="I97" s="586"/>
      <c r="J97" s="586"/>
      <c r="K97" s="586"/>
      <c r="L97" s="586"/>
      <c r="M97" s="586"/>
      <c r="N97" s="586"/>
      <c r="O97" s="586"/>
      <c r="P97" s="324"/>
      <c r="Q97" s="586"/>
      <c r="R97" s="586"/>
      <c r="S97" s="307" t="str">
        <f t="shared" si="29"/>
        <v/>
      </c>
      <c r="T97" s="308"/>
      <c r="U97" s="308"/>
      <c r="V97" s="309"/>
      <c r="W97" s="308"/>
      <c r="X97" s="310"/>
      <c r="Y97" s="310"/>
      <c r="Z97" s="310"/>
      <c r="AA97" s="310"/>
      <c r="AB97" s="310"/>
      <c r="AC97" s="310"/>
      <c r="AD97" s="790"/>
      <c r="AE97" s="313"/>
      <c r="AF97" s="312"/>
      <c r="AG97" s="312"/>
      <c r="AH97" s="1111"/>
    </row>
    <row r="98" spans="1:42" ht="24" hidden="1" customHeight="1">
      <c r="A98" s="576" t="s">
        <v>71</v>
      </c>
      <c r="B98" s="588"/>
      <c r="C98" s="586"/>
      <c r="D98" s="586"/>
      <c r="E98" s="586"/>
      <c r="F98" s="586"/>
      <c r="G98" s="586"/>
      <c r="H98" s="586"/>
      <c r="I98" s="586"/>
      <c r="J98" s="586"/>
      <c r="K98" s="586"/>
      <c r="L98" s="586"/>
      <c r="M98" s="586"/>
      <c r="N98" s="586"/>
      <c r="O98" s="586"/>
      <c r="P98" s="324"/>
      <c r="Q98" s="586"/>
      <c r="R98" s="586"/>
      <c r="S98" s="307" t="str">
        <f t="shared" si="29"/>
        <v/>
      </c>
      <c r="T98" s="308"/>
      <c r="U98" s="308"/>
      <c r="V98" s="309"/>
      <c r="W98" s="308"/>
      <c r="X98" s="310"/>
      <c r="Y98" s="310"/>
      <c r="Z98" s="310"/>
      <c r="AA98" s="310"/>
      <c r="AB98" s="310"/>
      <c r="AC98" s="310"/>
      <c r="AD98" s="790"/>
      <c r="AE98" s="313"/>
      <c r="AF98" s="312"/>
      <c r="AG98" s="312"/>
      <c r="AH98" s="1111"/>
    </row>
    <row r="99" spans="1:42" ht="24" hidden="1" customHeight="1">
      <c r="A99" s="576" t="s">
        <v>73</v>
      </c>
      <c r="B99" s="577" t="s">
        <v>145</v>
      </c>
      <c r="C99" s="579" t="s">
        <v>145</v>
      </c>
      <c r="D99" s="579" t="s">
        <v>145</v>
      </c>
      <c r="E99" s="586"/>
      <c r="F99" s="586"/>
      <c r="G99" s="586"/>
      <c r="H99" s="586"/>
      <c r="I99" s="586"/>
      <c r="J99" s="586"/>
      <c r="K99" s="586"/>
      <c r="L99" s="586"/>
      <c r="M99" s="586"/>
      <c r="N99" s="586"/>
      <c r="O99" s="586"/>
      <c r="P99" s="590">
        <f>SUM(P100)</f>
        <v>0</v>
      </c>
      <c r="Q99" s="586"/>
      <c r="R99" s="586"/>
      <c r="S99" s="307" t="str">
        <f t="shared" si="29"/>
        <v/>
      </c>
      <c r="T99" s="308"/>
      <c r="U99" s="308"/>
      <c r="V99" s="309"/>
      <c r="W99" s="308"/>
      <c r="X99" s="310"/>
      <c r="Y99" s="310"/>
      <c r="Z99" s="310"/>
      <c r="AA99" s="310"/>
      <c r="AB99" s="310"/>
      <c r="AC99" s="310"/>
      <c r="AD99" s="790"/>
      <c r="AE99" s="313"/>
      <c r="AF99" s="312"/>
      <c r="AG99" s="312"/>
      <c r="AH99" s="1111"/>
    </row>
    <row r="100" spans="1:42" s="100" customFormat="1" ht="39" hidden="1" customHeight="1">
      <c r="A100" s="576"/>
      <c r="B100" s="591"/>
      <c r="C100" s="578"/>
      <c r="D100" s="578"/>
      <c r="E100" s="325"/>
      <c r="F100" s="376"/>
      <c r="G100" s="376"/>
      <c r="H100" s="376"/>
      <c r="I100" s="325"/>
      <c r="J100" s="376"/>
      <c r="K100" s="376"/>
      <c r="L100" s="578"/>
      <c r="M100" s="376"/>
      <c r="N100" s="376"/>
      <c r="O100" s="325"/>
      <c r="P100" s="592"/>
      <c r="Q100" s="325"/>
      <c r="R100" s="325"/>
      <c r="S100" s="307" t="str">
        <f t="shared" si="29"/>
        <v/>
      </c>
      <c r="T100" s="308"/>
      <c r="U100" s="308"/>
      <c r="V100" s="309"/>
      <c r="W100" s="308"/>
      <c r="X100" s="310"/>
      <c r="Y100" s="310"/>
      <c r="Z100" s="310"/>
      <c r="AA100" s="310"/>
      <c r="AB100" s="310"/>
      <c r="AC100" s="310"/>
      <c r="AD100" s="790"/>
      <c r="AE100" s="313"/>
      <c r="AF100" s="312"/>
      <c r="AG100" s="312"/>
      <c r="AH100" s="1106"/>
      <c r="AI100" s="121"/>
      <c r="AJ100" s="121"/>
      <c r="AK100" s="121"/>
      <c r="AL100" s="121"/>
      <c r="AM100" s="121"/>
      <c r="AN100" s="121"/>
      <c r="AO100" s="121"/>
      <c r="AP100" s="121"/>
    </row>
    <row r="101" spans="1:42" hidden="1">
      <c r="A101" s="576"/>
      <c r="B101" s="587"/>
      <c r="C101" s="593"/>
      <c r="D101" s="593"/>
      <c r="E101" s="362"/>
      <c r="F101" s="593"/>
      <c r="G101" s="593"/>
      <c r="H101" s="593"/>
      <c r="I101" s="362"/>
      <c r="J101" s="593"/>
      <c r="K101" s="593"/>
      <c r="L101" s="593"/>
      <c r="M101" s="593"/>
      <c r="N101" s="593"/>
      <c r="O101" s="362"/>
      <c r="P101" s="594"/>
      <c r="Q101" s="362"/>
      <c r="R101" s="362"/>
      <c r="S101" s="307" t="str">
        <f t="shared" si="29"/>
        <v/>
      </c>
      <c r="T101" s="308"/>
      <c r="U101" s="308"/>
      <c r="V101" s="309"/>
      <c r="W101" s="308"/>
      <c r="X101" s="310"/>
      <c r="Y101" s="310"/>
      <c r="Z101" s="310"/>
      <c r="AA101" s="310"/>
      <c r="AB101" s="310"/>
      <c r="AC101" s="310"/>
      <c r="AD101" s="790"/>
      <c r="AE101" s="313"/>
      <c r="AF101" s="312"/>
      <c r="AG101" s="312"/>
      <c r="AH101" s="1111"/>
    </row>
    <row r="102" spans="1:42" ht="24.75" customHeight="1" thickBot="1">
      <c r="A102" s="595"/>
      <c r="B102" s="596"/>
      <c r="C102" s="597"/>
      <c r="D102" s="597"/>
      <c r="E102" s="597"/>
      <c r="F102" s="597"/>
      <c r="G102" s="597"/>
      <c r="H102" s="597"/>
      <c r="I102" s="597"/>
      <c r="J102" s="597"/>
      <c r="K102" s="597"/>
      <c r="L102" s="597"/>
      <c r="M102" s="597"/>
      <c r="N102" s="597"/>
      <c r="O102" s="597"/>
      <c r="P102" s="597"/>
      <c r="Q102" s="597"/>
      <c r="R102" s="586"/>
      <c r="S102" s="326" t="str">
        <f t="shared" si="29"/>
        <v/>
      </c>
      <c r="T102" s="327"/>
      <c r="U102" s="327"/>
      <c r="V102" s="328"/>
      <c r="W102" s="327"/>
      <c r="X102" s="329"/>
      <c r="Y102" s="329"/>
      <c r="Z102" s="329"/>
      <c r="AA102" s="329"/>
      <c r="AB102" s="329"/>
      <c r="AC102" s="329"/>
      <c r="AD102" s="792"/>
      <c r="AE102" s="332"/>
      <c r="AF102" s="331"/>
      <c r="AG102" s="331"/>
      <c r="AH102" s="1112"/>
    </row>
    <row r="105" spans="1:42" s="101" customFormat="1">
      <c r="A105"/>
      <c r="B105" s="1751" t="s">
        <v>143</v>
      </c>
      <c r="C105" s="1751"/>
      <c r="D105" s="1751"/>
      <c r="E105" s="571"/>
      <c r="F105" s="571"/>
      <c r="G105" s="571"/>
      <c r="H105" s="571"/>
      <c r="I105" s="571"/>
      <c r="J105" s="571"/>
      <c r="K105" s="571"/>
      <c r="L105" s="571"/>
      <c r="M105" s="1750" t="s">
        <v>2213</v>
      </c>
      <c r="N105" s="1751"/>
      <c r="O105" s="1751"/>
      <c r="P105" s="1751"/>
    </row>
    <row r="106" spans="1:42" s="101" customFormat="1">
      <c r="A106"/>
      <c r="B106" s="1754" t="s">
        <v>1890</v>
      </c>
      <c r="C106" s="1754"/>
      <c r="D106" s="1754"/>
      <c r="E106" s="571"/>
      <c r="F106" s="571"/>
      <c r="G106" s="571"/>
      <c r="H106" s="571"/>
      <c r="I106" s="571"/>
      <c r="J106" s="571"/>
      <c r="K106" s="571"/>
      <c r="L106" s="571"/>
      <c r="M106" s="571"/>
      <c r="P106" s="571"/>
    </row>
    <row r="107" spans="1:42" s="101" customFormat="1">
      <c r="A107"/>
      <c r="B107" s="1755" t="s">
        <v>144</v>
      </c>
      <c r="C107" s="1755"/>
      <c r="D107" s="1755"/>
      <c r="E107" s="573"/>
      <c r="F107" s="573"/>
      <c r="G107" s="573"/>
      <c r="H107" s="573"/>
      <c r="I107" s="573"/>
      <c r="J107" s="573"/>
      <c r="K107" s="573"/>
      <c r="L107" s="573"/>
      <c r="M107" s="1751" t="s">
        <v>142</v>
      </c>
      <c r="N107" s="1751"/>
      <c r="O107" s="1751"/>
      <c r="P107" s="1751"/>
    </row>
    <row r="108" spans="1:42" s="101" customFormat="1">
      <c r="A108"/>
      <c r="B108" s="33"/>
      <c r="C108" s="573"/>
      <c r="D108" s="573"/>
      <c r="E108" s="573"/>
      <c r="F108" s="573"/>
      <c r="G108" s="573"/>
      <c r="H108" s="573"/>
      <c r="I108" s="573"/>
      <c r="J108" s="573"/>
      <c r="K108" s="573"/>
      <c r="L108" s="573"/>
      <c r="M108" s="573"/>
      <c r="P108" s="571"/>
    </row>
    <row r="109" spans="1:42" s="101" customFormat="1">
      <c r="A109"/>
      <c r="B109" s="32"/>
      <c r="C109" s="571"/>
      <c r="D109" s="571"/>
      <c r="E109" s="571"/>
      <c r="F109" s="571"/>
      <c r="G109" s="571"/>
      <c r="H109" s="571"/>
      <c r="I109" s="571"/>
      <c r="J109" s="571"/>
      <c r="K109" s="571"/>
      <c r="L109" s="571"/>
      <c r="M109" s="571"/>
      <c r="P109" s="571"/>
    </row>
    <row r="110" spans="1:42" s="101" customFormat="1">
      <c r="A110"/>
      <c r="B110" s="22"/>
      <c r="C110" s="571"/>
      <c r="D110" s="571"/>
      <c r="E110" s="571"/>
      <c r="F110" s="571"/>
      <c r="G110" s="571"/>
      <c r="H110" s="571"/>
      <c r="I110" s="571"/>
      <c r="J110" s="571"/>
      <c r="K110" s="571"/>
      <c r="L110" s="571"/>
      <c r="M110" s="571"/>
      <c r="P110" s="571"/>
    </row>
    <row r="111" spans="1:42" s="101" customFormat="1">
      <c r="A111"/>
      <c r="B111" s="22"/>
      <c r="C111" s="571"/>
      <c r="D111" s="571"/>
      <c r="E111" s="571"/>
      <c r="F111" s="571"/>
      <c r="G111" s="571"/>
      <c r="H111" s="571"/>
      <c r="I111" s="571"/>
      <c r="J111" s="571"/>
      <c r="K111" s="571"/>
      <c r="L111" s="571"/>
      <c r="M111" s="571"/>
      <c r="P111" s="571"/>
    </row>
    <row r="112" spans="1:42" s="101" customFormat="1">
      <c r="A112"/>
      <c r="B112" s="22"/>
      <c r="C112" s="571"/>
      <c r="D112" s="571"/>
      <c r="E112" s="571"/>
      <c r="F112" s="571"/>
      <c r="G112" s="571"/>
      <c r="H112" s="571"/>
      <c r="I112" s="571"/>
      <c r="J112" s="571"/>
      <c r="K112" s="571"/>
      <c r="L112" s="571"/>
      <c r="M112" s="571"/>
      <c r="P112" s="571"/>
    </row>
    <row r="113" spans="1:16" s="101" customFormat="1">
      <c r="A113"/>
      <c r="B113" s="1756" t="s">
        <v>2216</v>
      </c>
      <c r="C113" s="1756"/>
      <c r="D113" s="1756"/>
      <c r="E113" s="572"/>
      <c r="F113" s="572"/>
      <c r="G113" s="572"/>
      <c r="H113" s="572"/>
      <c r="I113" s="572"/>
      <c r="J113" s="572"/>
      <c r="K113" s="572"/>
      <c r="L113" s="572"/>
      <c r="M113" s="1756" t="s">
        <v>2214</v>
      </c>
      <c r="N113" s="1756"/>
      <c r="O113" s="1756"/>
      <c r="P113" s="1756"/>
    </row>
    <row r="114" spans="1:16" s="101" customFormat="1">
      <c r="A114"/>
      <c r="B114" s="1750" t="s">
        <v>2217</v>
      </c>
      <c r="C114" s="1751"/>
      <c r="D114" s="1751"/>
      <c r="E114" s="571"/>
      <c r="F114" s="571"/>
      <c r="G114" s="571"/>
      <c r="H114" s="571"/>
      <c r="I114" s="571"/>
      <c r="J114" s="571"/>
      <c r="K114" s="571"/>
      <c r="L114" s="571"/>
      <c r="M114" s="1750" t="s">
        <v>2215</v>
      </c>
      <c r="N114" s="1751"/>
      <c r="O114" s="1751"/>
      <c r="P114" s="1751"/>
    </row>
    <row r="115" spans="1:16" s="101" customFormat="1">
      <c r="A115"/>
      <c r="B115"/>
    </row>
    <row r="116" spans="1:16" s="101" customFormat="1">
      <c r="A116"/>
      <c r="B116"/>
    </row>
    <row r="117" spans="1:16" s="101" customFormat="1">
      <c r="A117"/>
      <c r="B117"/>
    </row>
    <row r="118" spans="1:16" s="101" customFormat="1">
      <c r="A118"/>
      <c r="B118"/>
    </row>
    <row r="119" spans="1:16" s="101" customFormat="1">
      <c r="A119"/>
      <c r="B119"/>
    </row>
    <row r="120" spans="1:16" s="101" customFormat="1">
      <c r="A120"/>
      <c r="B120"/>
    </row>
    <row r="121" spans="1:16" s="101" customFormat="1">
      <c r="A121"/>
      <c r="B121"/>
    </row>
    <row r="122" spans="1:16" s="101" customFormat="1">
      <c r="A122"/>
      <c r="B122"/>
    </row>
    <row r="123" spans="1:16" s="101" customFormat="1">
      <c r="A123"/>
      <c r="B123"/>
    </row>
    <row r="124" spans="1:16" s="101" customFormat="1">
      <c r="A124"/>
      <c r="B124"/>
    </row>
    <row r="125" spans="1:16" s="101" customFormat="1">
      <c r="A125"/>
      <c r="B125"/>
    </row>
    <row r="126" spans="1:16" s="101" customFormat="1">
      <c r="A126"/>
      <c r="B126"/>
    </row>
    <row r="127" spans="1:16" s="101" customFormat="1">
      <c r="A127"/>
      <c r="B127"/>
    </row>
    <row r="128" spans="1:16" s="101" customFormat="1">
      <c r="A128"/>
      <c r="B128"/>
    </row>
    <row r="129" spans="1:2" s="101" customFormat="1">
      <c r="A129"/>
      <c r="B129"/>
    </row>
    <row r="130" spans="1:2" s="101" customFormat="1">
      <c r="A130"/>
      <c r="B130"/>
    </row>
    <row r="131" spans="1:2" s="101" customFormat="1">
      <c r="A131"/>
      <c r="B131"/>
    </row>
    <row r="132" spans="1:2" s="101" customFormat="1">
      <c r="A132"/>
      <c r="B132"/>
    </row>
    <row r="133" spans="1:2" s="101" customFormat="1">
      <c r="A133"/>
      <c r="B133"/>
    </row>
    <row r="134" spans="1:2" s="101" customFormat="1">
      <c r="A134"/>
      <c r="B134"/>
    </row>
    <row r="135" spans="1:2" s="101" customFormat="1">
      <c r="A135"/>
      <c r="B135"/>
    </row>
    <row r="136" spans="1:2" s="101" customFormat="1">
      <c r="A136"/>
      <c r="B136"/>
    </row>
    <row r="137" spans="1:2" s="101" customFormat="1">
      <c r="A137"/>
      <c r="B137"/>
    </row>
    <row r="138" spans="1:2" s="101" customFormat="1">
      <c r="A138"/>
      <c r="B138"/>
    </row>
    <row r="139" spans="1:2" s="101" customFormat="1">
      <c r="A139"/>
      <c r="B139"/>
    </row>
    <row r="140" spans="1:2" s="101" customFormat="1">
      <c r="A140"/>
      <c r="B140"/>
    </row>
    <row r="141" spans="1:2" s="101" customFormat="1">
      <c r="A141"/>
      <c r="B141"/>
    </row>
    <row r="142" spans="1:2" s="101" customFormat="1">
      <c r="A142"/>
      <c r="B142"/>
    </row>
    <row r="143" spans="1:2" s="101" customFormat="1">
      <c r="A143"/>
      <c r="B143"/>
    </row>
    <row r="144" spans="1:2" s="101" customFormat="1">
      <c r="A144"/>
      <c r="B144"/>
    </row>
    <row r="145" spans="1:2" s="101" customFormat="1">
      <c r="A145"/>
      <c r="B145"/>
    </row>
    <row r="146" spans="1:2" s="101" customFormat="1">
      <c r="A146"/>
      <c r="B146"/>
    </row>
    <row r="147" spans="1:2" s="101" customFormat="1">
      <c r="A147"/>
      <c r="B147"/>
    </row>
    <row r="148" spans="1:2" s="101" customFormat="1">
      <c r="A148"/>
      <c r="B148"/>
    </row>
    <row r="149" spans="1:2" s="101" customFormat="1">
      <c r="A149"/>
      <c r="B149"/>
    </row>
    <row r="150" spans="1:2" s="101" customFormat="1">
      <c r="A150"/>
      <c r="B150"/>
    </row>
    <row r="151" spans="1:2" s="101" customFormat="1">
      <c r="A151"/>
      <c r="B151"/>
    </row>
    <row r="152" spans="1:2" s="101" customFormat="1">
      <c r="A152"/>
      <c r="B152"/>
    </row>
    <row r="153" spans="1:2" s="101" customFormat="1">
      <c r="A153"/>
      <c r="B153"/>
    </row>
    <row r="154" spans="1:2" s="101" customFormat="1">
      <c r="A154"/>
      <c r="B154"/>
    </row>
    <row r="155" spans="1:2" s="101" customFormat="1">
      <c r="A155"/>
      <c r="B155"/>
    </row>
    <row r="156" spans="1:2" s="101" customFormat="1">
      <c r="A156"/>
      <c r="B156"/>
    </row>
    <row r="157" spans="1:2" s="101" customFormat="1">
      <c r="A157"/>
      <c r="B157"/>
    </row>
    <row r="158" spans="1:2" s="101" customFormat="1">
      <c r="A158"/>
      <c r="B158"/>
    </row>
    <row r="159" spans="1:2" s="101" customFormat="1">
      <c r="A159"/>
      <c r="B159"/>
    </row>
    <row r="160" spans="1:2" s="101" customFormat="1">
      <c r="A160"/>
      <c r="B160"/>
    </row>
    <row r="161" spans="1:2" s="101" customFormat="1">
      <c r="A161"/>
      <c r="B161"/>
    </row>
    <row r="162" spans="1:2" s="101" customFormat="1">
      <c r="A162"/>
      <c r="B162"/>
    </row>
    <row r="163" spans="1:2" s="101" customFormat="1">
      <c r="A163"/>
      <c r="B163"/>
    </row>
    <row r="164" spans="1:2" s="101" customFormat="1">
      <c r="A164"/>
      <c r="B164"/>
    </row>
    <row r="165" spans="1:2" s="101" customFormat="1">
      <c r="A165"/>
      <c r="B165"/>
    </row>
    <row r="166" spans="1:2" s="101" customFormat="1">
      <c r="A166"/>
      <c r="B166"/>
    </row>
    <row r="167" spans="1:2" s="101" customFormat="1">
      <c r="A167"/>
      <c r="B167"/>
    </row>
    <row r="168" spans="1:2" s="101" customFormat="1">
      <c r="A168"/>
      <c r="B168"/>
    </row>
    <row r="169" spans="1:2" s="101" customFormat="1">
      <c r="A169"/>
      <c r="B169"/>
    </row>
    <row r="170" spans="1:2" s="101" customFormat="1">
      <c r="A170"/>
      <c r="B170"/>
    </row>
    <row r="171" spans="1:2" s="101" customFormat="1">
      <c r="A171"/>
      <c r="B171"/>
    </row>
    <row r="172" spans="1:2" s="101" customFormat="1">
      <c r="A172"/>
      <c r="B172"/>
    </row>
    <row r="173" spans="1:2" s="101" customFormat="1">
      <c r="A173"/>
      <c r="B173"/>
    </row>
    <row r="174" spans="1:2" s="101" customFormat="1">
      <c r="A174"/>
      <c r="B174"/>
    </row>
    <row r="175" spans="1:2" s="101" customFormat="1">
      <c r="A175"/>
      <c r="B175"/>
    </row>
    <row r="176" spans="1:2" s="101" customFormat="1">
      <c r="A176"/>
      <c r="B176"/>
    </row>
    <row r="177" spans="1:2" s="101" customFormat="1">
      <c r="A177"/>
      <c r="B177"/>
    </row>
    <row r="178" spans="1:2" s="101" customFormat="1">
      <c r="A178"/>
      <c r="B178"/>
    </row>
    <row r="179" spans="1:2" s="101" customFormat="1">
      <c r="A179"/>
      <c r="B179"/>
    </row>
    <row r="180" spans="1:2" s="101" customFormat="1">
      <c r="A180"/>
      <c r="B180"/>
    </row>
    <row r="181" spans="1:2" s="101" customFormat="1">
      <c r="A181"/>
      <c r="B181"/>
    </row>
    <row r="182" spans="1:2" s="101" customFormat="1">
      <c r="A182"/>
      <c r="B182"/>
    </row>
    <row r="183" spans="1:2" s="101" customFormat="1">
      <c r="A183"/>
      <c r="B183"/>
    </row>
    <row r="184" spans="1:2" s="101" customFormat="1">
      <c r="A184"/>
      <c r="B184"/>
    </row>
    <row r="185" spans="1:2" s="101" customFormat="1">
      <c r="A185"/>
      <c r="B185"/>
    </row>
    <row r="186" spans="1:2" s="101" customFormat="1">
      <c r="A186"/>
      <c r="B186"/>
    </row>
    <row r="187" spans="1:2" s="101" customFormat="1">
      <c r="A187"/>
      <c r="B187"/>
    </row>
    <row r="188" spans="1:2" s="101" customFormat="1">
      <c r="A188"/>
      <c r="B188"/>
    </row>
    <row r="189" spans="1:2" s="101" customFormat="1">
      <c r="A189"/>
      <c r="B189"/>
    </row>
    <row r="190" spans="1:2" s="101" customFormat="1">
      <c r="A190"/>
      <c r="B190"/>
    </row>
    <row r="191" spans="1:2" s="101" customFormat="1">
      <c r="A191"/>
      <c r="B191"/>
    </row>
    <row r="192" spans="1:2" s="101" customFormat="1">
      <c r="A192"/>
      <c r="B192"/>
    </row>
    <row r="193" spans="1:2" s="101" customFormat="1">
      <c r="A193"/>
      <c r="B193"/>
    </row>
    <row r="194" spans="1:2" s="101" customFormat="1">
      <c r="A194"/>
      <c r="B194"/>
    </row>
    <row r="195" spans="1:2" s="101" customFormat="1">
      <c r="A195"/>
      <c r="B195"/>
    </row>
    <row r="196" spans="1:2" s="101" customFormat="1">
      <c r="A196"/>
      <c r="B196"/>
    </row>
    <row r="197" spans="1:2" s="101" customFormat="1">
      <c r="A197"/>
      <c r="B197"/>
    </row>
    <row r="198" spans="1:2" s="101" customFormat="1">
      <c r="A198"/>
      <c r="B198"/>
    </row>
    <row r="199" spans="1:2" s="101" customFormat="1">
      <c r="A199"/>
      <c r="B199"/>
    </row>
    <row r="200" spans="1:2" s="101" customFormat="1">
      <c r="A200"/>
      <c r="B200"/>
    </row>
    <row r="201" spans="1:2" s="101" customFormat="1">
      <c r="A201"/>
      <c r="B201"/>
    </row>
    <row r="202" spans="1:2" s="101" customFormat="1">
      <c r="A202"/>
      <c r="B202"/>
    </row>
    <row r="203" spans="1:2" s="101" customFormat="1">
      <c r="A203"/>
      <c r="B203"/>
    </row>
    <row r="204" spans="1:2" s="101" customFormat="1">
      <c r="A204"/>
      <c r="B204"/>
    </row>
    <row r="205" spans="1:2" s="101" customFormat="1">
      <c r="A205"/>
      <c r="B205"/>
    </row>
    <row r="206" spans="1:2" s="101" customFormat="1">
      <c r="A206"/>
      <c r="B206"/>
    </row>
    <row r="207" spans="1:2" s="101" customFormat="1">
      <c r="A207"/>
      <c r="B207"/>
    </row>
    <row r="208" spans="1:2" s="101" customFormat="1">
      <c r="A208"/>
      <c r="B208"/>
    </row>
    <row r="209" spans="1:2" s="101" customFormat="1">
      <c r="A209"/>
      <c r="B209"/>
    </row>
    <row r="210" spans="1:2" s="101" customFormat="1">
      <c r="A210"/>
      <c r="B210"/>
    </row>
    <row r="211" spans="1:2" s="101" customFormat="1">
      <c r="A211"/>
      <c r="B211"/>
    </row>
    <row r="212" spans="1:2" s="101" customFormat="1">
      <c r="A212"/>
      <c r="B212"/>
    </row>
    <row r="213" spans="1:2" s="101" customFormat="1">
      <c r="A213"/>
      <c r="B213"/>
    </row>
    <row r="214" spans="1:2" s="101" customFormat="1">
      <c r="A214"/>
      <c r="B214"/>
    </row>
    <row r="215" spans="1:2" s="101" customFormat="1">
      <c r="A215"/>
      <c r="B215"/>
    </row>
    <row r="216" spans="1:2" s="101" customFormat="1">
      <c r="A216"/>
      <c r="B216"/>
    </row>
    <row r="217" spans="1:2" s="101" customFormat="1">
      <c r="A217"/>
      <c r="B217"/>
    </row>
    <row r="218" spans="1:2" s="101" customFormat="1">
      <c r="A218"/>
      <c r="B218"/>
    </row>
    <row r="219" spans="1:2" s="101" customFormat="1">
      <c r="A219"/>
      <c r="B219"/>
    </row>
    <row r="220" spans="1:2" s="101" customFormat="1">
      <c r="A220"/>
      <c r="B220"/>
    </row>
    <row r="221" spans="1:2" s="101" customFormat="1">
      <c r="A221"/>
      <c r="B221"/>
    </row>
    <row r="222" spans="1:2" s="101" customFormat="1">
      <c r="A222"/>
      <c r="B222"/>
    </row>
    <row r="223" spans="1:2" s="101" customFormat="1">
      <c r="A223"/>
      <c r="B223"/>
    </row>
    <row r="224" spans="1:2" s="101" customFormat="1">
      <c r="A224"/>
      <c r="B224"/>
    </row>
    <row r="225" spans="1:2" s="101" customFormat="1">
      <c r="A225"/>
      <c r="B225"/>
    </row>
    <row r="226" spans="1:2" s="101" customFormat="1">
      <c r="A226"/>
      <c r="B226"/>
    </row>
    <row r="227" spans="1:2" s="101" customFormat="1">
      <c r="A227"/>
      <c r="B227"/>
    </row>
    <row r="228" spans="1:2" s="101" customFormat="1">
      <c r="A228"/>
      <c r="B228"/>
    </row>
    <row r="229" spans="1:2" s="101" customFormat="1">
      <c r="A229"/>
      <c r="B229"/>
    </row>
    <row r="230" spans="1:2" s="101" customFormat="1">
      <c r="A230"/>
      <c r="B230"/>
    </row>
    <row r="231" spans="1:2" s="101" customFormat="1">
      <c r="A231"/>
      <c r="B231"/>
    </row>
    <row r="232" spans="1:2" s="101" customFormat="1">
      <c r="A232"/>
      <c r="B232"/>
    </row>
    <row r="233" spans="1:2" s="101" customFormat="1">
      <c r="A233"/>
      <c r="B233"/>
    </row>
    <row r="234" spans="1:2" s="101" customFormat="1">
      <c r="A234"/>
      <c r="B234"/>
    </row>
    <row r="235" spans="1:2" s="101" customFormat="1">
      <c r="A235"/>
      <c r="B235"/>
    </row>
    <row r="236" spans="1:2" s="101" customFormat="1">
      <c r="A236"/>
      <c r="B236"/>
    </row>
    <row r="237" spans="1:2" s="101" customFormat="1">
      <c r="A237"/>
      <c r="B237"/>
    </row>
    <row r="238" spans="1:2" s="101" customFormat="1">
      <c r="A238"/>
      <c r="B238"/>
    </row>
    <row r="239" spans="1:2" s="101" customFormat="1">
      <c r="A239"/>
      <c r="B239"/>
    </row>
    <row r="240" spans="1:2" s="101" customFormat="1">
      <c r="A240"/>
      <c r="B240"/>
    </row>
    <row r="241" spans="1:2" s="101" customFormat="1">
      <c r="A241"/>
      <c r="B241"/>
    </row>
    <row r="242" spans="1:2" s="101" customFormat="1">
      <c r="A242"/>
      <c r="B242"/>
    </row>
    <row r="243" spans="1:2" s="101" customFormat="1">
      <c r="A243"/>
      <c r="B243"/>
    </row>
    <row r="244" spans="1:2" s="101" customFormat="1">
      <c r="A244"/>
      <c r="B244"/>
    </row>
    <row r="245" spans="1:2" s="101" customFormat="1">
      <c r="A245"/>
      <c r="B245"/>
    </row>
    <row r="246" spans="1:2" s="101" customFormat="1">
      <c r="A246"/>
      <c r="B246"/>
    </row>
    <row r="247" spans="1:2" s="101" customFormat="1">
      <c r="A247"/>
      <c r="B247"/>
    </row>
    <row r="248" spans="1:2" s="101" customFormat="1">
      <c r="A248"/>
      <c r="B248"/>
    </row>
    <row r="249" spans="1:2" s="101" customFormat="1">
      <c r="A249"/>
      <c r="B249"/>
    </row>
    <row r="250" spans="1:2" s="101" customFormat="1">
      <c r="A250"/>
      <c r="B250"/>
    </row>
    <row r="251" spans="1:2" s="101" customFormat="1">
      <c r="A251"/>
      <c r="B251"/>
    </row>
    <row r="252" spans="1:2" s="101" customFormat="1">
      <c r="A252"/>
      <c r="B252"/>
    </row>
    <row r="253" spans="1:2" s="101" customFormat="1">
      <c r="A253"/>
      <c r="B253"/>
    </row>
    <row r="254" spans="1:2" s="101" customFormat="1">
      <c r="A254"/>
      <c r="B254"/>
    </row>
    <row r="255" spans="1:2" s="101" customFormat="1">
      <c r="A255"/>
      <c r="B255"/>
    </row>
    <row r="256" spans="1:2" s="101" customFormat="1">
      <c r="A256"/>
      <c r="B256"/>
    </row>
    <row r="257" spans="1:2" s="101" customFormat="1">
      <c r="A257"/>
      <c r="B257"/>
    </row>
    <row r="258" spans="1:2" s="101" customFormat="1">
      <c r="A258"/>
      <c r="B258"/>
    </row>
    <row r="259" spans="1:2" s="101" customFormat="1">
      <c r="A259"/>
      <c r="B259"/>
    </row>
    <row r="260" spans="1:2" s="101" customFormat="1">
      <c r="A260"/>
      <c r="B260"/>
    </row>
    <row r="261" spans="1:2" s="101" customFormat="1">
      <c r="A261"/>
      <c r="B261"/>
    </row>
    <row r="262" spans="1:2" s="101" customFormat="1">
      <c r="A262"/>
      <c r="B262"/>
    </row>
    <row r="263" spans="1:2" s="101" customFormat="1">
      <c r="A263"/>
      <c r="B263"/>
    </row>
    <row r="264" spans="1:2" s="101" customFormat="1">
      <c r="A264"/>
      <c r="B264"/>
    </row>
    <row r="265" spans="1:2" s="101" customFormat="1">
      <c r="A265"/>
      <c r="B265"/>
    </row>
    <row r="266" spans="1:2" s="101" customFormat="1">
      <c r="A266"/>
      <c r="B266"/>
    </row>
    <row r="267" spans="1:2" s="101" customFormat="1">
      <c r="A267"/>
      <c r="B267"/>
    </row>
    <row r="268" spans="1:2" s="101" customFormat="1">
      <c r="A268"/>
      <c r="B268"/>
    </row>
    <row r="269" spans="1:2" s="101" customFormat="1">
      <c r="A269"/>
      <c r="B269"/>
    </row>
    <row r="270" spans="1:2" s="101" customFormat="1">
      <c r="A270"/>
      <c r="B270"/>
    </row>
    <row r="271" spans="1:2" s="101" customFormat="1">
      <c r="A271"/>
      <c r="B271"/>
    </row>
    <row r="272" spans="1:2" s="101" customFormat="1">
      <c r="A272"/>
      <c r="B272"/>
    </row>
    <row r="273" spans="1:2" s="101" customFormat="1">
      <c r="A273"/>
      <c r="B273"/>
    </row>
    <row r="274" spans="1:2" s="101" customFormat="1">
      <c r="A274"/>
      <c r="B274"/>
    </row>
    <row r="275" spans="1:2" s="101" customFormat="1">
      <c r="A275"/>
      <c r="B275"/>
    </row>
    <row r="276" spans="1:2" s="101" customFormat="1">
      <c r="A276"/>
      <c r="B276"/>
    </row>
    <row r="277" spans="1:2" s="101" customFormat="1">
      <c r="A277"/>
      <c r="B277"/>
    </row>
    <row r="278" spans="1:2" s="101" customFormat="1">
      <c r="A278"/>
      <c r="B278"/>
    </row>
    <row r="279" spans="1:2" s="101" customFormat="1">
      <c r="A279"/>
      <c r="B279"/>
    </row>
    <row r="280" spans="1:2" s="101" customFormat="1">
      <c r="A280"/>
      <c r="B280"/>
    </row>
    <row r="281" spans="1:2" s="101" customFormat="1">
      <c r="A281"/>
      <c r="B281"/>
    </row>
    <row r="282" spans="1:2" s="101" customFormat="1">
      <c r="A282"/>
      <c r="B282"/>
    </row>
    <row r="283" spans="1:2" s="101" customFormat="1">
      <c r="A283"/>
      <c r="B283"/>
    </row>
    <row r="284" spans="1:2" s="101" customFormat="1">
      <c r="A284"/>
      <c r="B284"/>
    </row>
    <row r="285" spans="1:2" s="101" customFormat="1">
      <c r="A285"/>
      <c r="B285"/>
    </row>
    <row r="286" spans="1:2" s="101" customFormat="1">
      <c r="A286"/>
      <c r="B286"/>
    </row>
    <row r="287" spans="1:2" s="101" customFormat="1">
      <c r="A287"/>
      <c r="B287"/>
    </row>
    <row r="288" spans="1:2" s="101" customFormat="1">
      <c r="A288"/>
      <c r="B288"/>
    </row>
    <row r="289" spans="1:2" s="101" customFormat="1">
      <c r="A289"/>
      <c r="B289"/>
    </row>
    <row r="290" spans="1:2" s="101" customFormat="1">
      <c r="A290"/>
      <c r="B290"/>
    </row>
    <row r="291" spans="1:2" s="101" customFormat="1">
      <c r="A291"/>
      <c r="B291"/>
    </row>
    <row r="292" spans="1:2" s="101" customFormat="1">
      <c r="A292"/>
      <c r="B292"/>
    </row>
    <row r="293" spans="1:2" s="101" customFormat="1">
      <c r="A293"/>
      <c r="B293"/>
    </row>
    <row r="294" spans="1:2" s="101" customFormat="1">
      <c r="A294"/>
      <c r="B294"/>
    </row>
    <row r="295" spans="1:2" s="101" customFormat="1">
      <c r="A295"/>
      <c r="B295"/>
    </row>
    <row r="296" spans="1:2" s="101" customFormat="1">
      <c r="A296"/>
      <c r="B296"/>
    </row>
    <row r="297" spans="1:2" s="101" customFormat="1">
      <c r="A297"/>
      <c r="B297"/>
    </row>
    <row r="298" spans="1:2" s="101" customFormat="1">
      <c r="A298"/>
      <c r="B298"/>
    </row>
    <row r="299" spans="1:2" s="101" customFormat="1">
      <c r="A299"/>
      <c r="B299"/>
    </row>
    <row r="300" spans="1:2" s="101" customFormat="1">
      <c r="A300"/>
      <c r="B300"/>
    </row>
    <row r="301" spans="1:2" s="101" customFormat="1">
      <c r="A301"/>
      <c r="B301"/>
    </row>
    <row r="302" spans="1:2" s="101" customFormat="1">
      <c r="A302"/>
      <c r="B302"/>
    </row>
    <row r="303" spans="1:2" s="101" customFormat="1">
      <c r="A303"/>
      <c r="B303"/>
    </row>
    <row r="304" spans="1:2" s="101" customFormat="1">
      <c r="A304"/>
      <c r="B304"/>
    </row>
    <row r="305" spans="1:2" s="101" customFormat="1">
      <c r="A305"/>
      <c r="B305"/>
    </row>
    <row r="306" spans="1:2" s="101" customFormat="1">
      <c r="A306"/>
      <c r="B306"/>
    </row>
    <row r="307" spans="1:2" s="101" customFormat="1">
      <c r="A307"/>
      <c r="B307"/>
    </row>
    <row r="308" spans="1:2" s="101" customFormat="1">
      <c r="A308"/>
      <c r="B308"/>
    </row>
    <row r="309" spans="1:2" s="101" customFormat="1">
      <c r="A309"/>
      <c r="B309"/>
    </row>
    <row r="310" spans="1:2" s="101" customFormat="1">
      <c r="A310"/>
      <c r="B310"/>
    </row>
    <row r="311" spans="1:2" s="101" customFormat="1">
      <c r="A311"/>
      <c r="B311"/>
    </row>
    <row r="312" spans="1:2" s="101" customFormat="1">
      <c r="A312"/>
      <c r="B312"/>
    </row>
    <row r="313" spans="1:2" s="101" customFormat="1">
      <c r="A313"/>
      <c r="B313"/>
    </row>
    <row r="314" spans="1:2" s="101" customFormat="1">
      <c r="A314"/>
      <c r="B314"/>
    </row>
    <row r="315" spans="1:2" s="101" customFormat="1">
      <c r="A315"/>
      <c r="B315"/>
    </row>
    <row r="316" spans="1:2" s="101" customFormat="1">
      <c r="A316"/>
      <c r="B316"/>
    </row>
    <row r="317" spans="1:2" s="101" customFormat="1">
      <c r="A317"/>
      <c r="B317"/>
    </row>
    <row r="318" spans="1:2" s="101" customFormat="1">
      <c r="A318"/>
      <c r="B318"/>
    </row>
    <row r="319" spans="1:2" s="101" customFormat="1">
      <c r="A319"/>
      <c r="B319"/>
    </row>
    <row r="320" spans="1:2" s="101" customFormat="1">
      <c r="A320"/>
      <c r="B320"/>
    </row>
    <row r="321" spans="1:2" s="101" customFormat="1">
      <c r="A321"/>
      <c r="B321"/>
    </row>
    <row r="322" spans="1:2" s="101" customFormat="1">
      <c r="A322"/>
      <c r="B322"/>
    </row>
    <row r="323" spans="1:2" s="101" customFormat="1">
      <c r="A323"/>
      <c r="B323"/>
    </row>
    <row r="324" spans="1:2" s="101" customFormat="1">
      <c r="A324"/>
      <c r="B324"/>
    </row>
    <row r="325" spans="1:2" s="101" customFormat="1">
      <c r="A325"/>
      <c r="B325"/>
    </row>
    <row r="326" spans="1:2" s="101" customFormat="1">
      <c r="A326"/>
      <c r="B326"/>
    </row>
    <row r="327" spans="1:2" s="101" customFormat="1">
      <c r="A327"/>
      <c r="B327"/>
    </row>
    <row r="328" spans="1:2" s="101" customFormat="1">
      <c r="A328"/>
      <c r="B328"/>
    </row>
    <row r="329" spans="1:2" s="101" customFormat="1">
      <c r="A329"/>
      <c r="B329"/>
    </row>
    <row r="330" spans="1:2" s="101" customFormat="1">
      <c r="A330"/>
      <c r="B330"/>
    </row>
    <row r="331" spans="1:2" s="101" customFormat="1">
      <c r="A331"/>
      <c r="B331"/>
    </row>
    <row r="332" spans="1:2" s="101" customFormat="1">
      <c r="A332"/>
      <c r="B332"/>
    </row>
    <row r="333" spans="1:2" s="101" customFormat="1">
      <c r="A333"/>
      <c r="B333"/>
    </row>
    <row r="334" spans="1:2" s="101" customFormat="1">
      <c r="A334"/>
      <c r="B334"/>
    </row>
    <row r="335" spans="1:2" s="101" customFormat="1">
      <c r="A335"/>
      <c r="B335"/>
    </row>
    <row r="336" spans="1:2" s="101" customFormat="1">
      <c r="A336"/>
      <c r="B336"/>
    </row>
    <row r="337" spans="1:2" s="101" customFormat="1">
      <c r="A337"/>
      <c r="B337"/>
    </row>
    <row r="338" spans="1:2" s="101" customFormat="1">
      <c r="A338"/>
      <c r="B338"/>
    </row>
    <row r="339" spans="1:2" s="101" customFormat="1">
      <c r="A339"/>
      <c r="B339"/>
    </row>
    <row r="340" spans="1:2" s="101" customFormat="1">
      <c r="A340"/>
      <c r="B340"/>
    </row>
    <row r="341" spans="1:2" s="101" customFormat="1">
      <c r="A341"/>
      <c r="B341"/>
    </row>
    <row r="342" spans="1:2" s="101" customFormat="1">
      <c r="A342"/>
      <c r="B342"/>
    </row>
    <row r="343" spans="1:2" s="101" customFormat="1">
      <c r="A343"/>
      <c r="B343"/>
    </row>
    <row r="344" spans="1:2" s="101" customFormat="1">
      <c r="A344"/>
      <c r="B344"/>
    </row>
    <row r="345" spans="1:2" s="101" customFormat="1">
      <c r="A345"/>
      <c r="B345"/>
    </row>
    <row r="346" spans="1:2" s="101" customFormat="1">
      <c r="A346"/>
      <c r="B346"/>
    </row>
    <row r="347" spans="1:2" s="101" customFormat="1">
      <c r="A347"/>
      <c r="B347"/>
    </row>
    <row r="348" spans="1:2" s="101" customFormat="1">
      <c r="A348"/>
      <c r="B348"/>
    </row>
    <row r="349" spans="1:2" s="101" customFormat="1">
      <c r="A349"/>
      <c r="B349"/>
    </row>
    <row r="350" spans="1:2" s="101" customFormat="1">
      <c r="A350"/>
      <c r="B350"/>
    </row>
    <row r="351" spans="1:2" s="101" customFormat="1">
      <c r="A351"/>
      <c r="B351"/>
    </row>
    <row r="352" spans="1:2" s="101" customFormat="1">
      <c r="A352"/>
      <c r="B352"/>
    </row>
    <row r="353" spans="1:2" s="101" customFormat="1">
      <c r="A353"/>
      <c r="B353"/>
    </row>
    <row r="354" spans="1:2" s="101" customFormat="1">
      <c r="A354"/>
      <c r="B354"/>
    </row>
    <row r="355" spans="1:2" s="101" customFormat="1">
      <c r="A355"/>
      <c r="B355"/>
    </row>
    <row r="356" spans="1:2" s="101" customFormat="1">
      <c r="A356"/>
      <c r="B356"/>
    </row>
    <row r="357" spans="1:2" s="101" customFormat="1">
      <c r="A357"/>
      <c r="B357"/>
    </row>
    <row r="358" spans="1:2" s="101" customFormat="1">
      <c r="A358"/>
      <c r="B358"/>
    </row>
    <row r="359" spans="1:2" s="101" customFormat="1">
      <c r="A359"/>
      <c r="B359"/>
    </row>
    <row r="360" spans="1:2" s="101" customFormat="1">
      <c r="A360"/>
      <c r="B360"/>
    </row>
    <row r="361" spans="1:2" s="101" customFormat="1">
      <c r="A361"/>
      <c r="B361"/>
    </row>
    <row r="362" spans="1:2" s="101" customFormat="1">
      <c r="A362"/>
      <c r="B362"/>
    </row>
    <row r="363" spans="1:2" s="101" customFormat="1">
      <c r="A363"/>
      <c r="B363"/>
    </row>
    <row r="364" spans="1:2" s="101" customFormat="1">
      <c r="A364"/>
      <c r="B364"/>
    </row>
    <row r="365" spans="1:2" s="101" customFormat="1">
      <c r="A365"/>
      <c r="B365"/>
    </row>
    <row r="366" spans="1:2" s="101" customFormat="1">
      <c r="A366"/>
      <c r="B366"/>
    </row>
    <row r="367" spans="1:2" s="101" customFormat="1">
      <c r="A367"/>
      <c r="B367"/>
    </row>
    <row r="368" spans="1:2" s="101" customFormat="1">
      <c r="A368"/>
      <c r="B368"/>
    </row>
    <row r="369" spans="1:2" s="101" customFormat="1">
      <c r="A369"/>
      <c r="B369"/>
    </row>
    <row r="370" spans="1:2" s="101" customFormat="1">
      <c r="A370"/>
      <c r="B370"/>
    </row>
    <row r="371" spans="1:2" s="101" customFormat="1">
      <c r="A371"/>
      <c r="B371"/>
    </row>
    <row r="372" spans="1:2" s="101" customFormat="1">
      <c r="A372"/>
      <c r="B372"/>
    </row>
    <row r="373" spans="1:2" s="101" customFormat="1">
      <c r="A373"/>
      <c r="B373"/>
    </row>
    <row r="374" spans="1:2" s="101" customFormat="1">
      <c r="A374"/>
      <c r="B374"/>
    </row>
    <row r="375" spans="1:2" s="101" customFormat="1">
      <c r="A375"/>
      <c r="B375"/>
    </row>
    <row r="376" spans="1:2" s="101" customFormat="1">
      <c r="A376"/>
      <c r="B376"/>
    </row>
    <row r="377" spans="1:2" s="101" customFormat="1">
      <c r="A377"/>
      <c r="B377"/>
    </row>
    <row r="378" spans="1:2" s="101" customFormat="1">
      <c r="A378"/>
      <c r="B378"/>
    </row>
    <row r="379" spans="1:2" s="101" customFormat="1">
      <c r="A379"/>
      <c r="B379"/>
    </row>
    <row r="380" spans="1:2" s="101" customFormat="1">
      <c r="A380"/>
      <c r="B380"/>
    </row>
    <row r="381" spans="1:2" s="101" customFormat="1">
      <c r="A381"/>
      <c r="B381"/>
    </row>
    <row r="382" spans="1:2" s="101" customFormat="1">
      <c r="A382"/>
      <c r="B382"/>
    </row>
    <row r="383" spans="1:2" s="101" customFormat="1">
      <c r="A383"/>
      <c r="B383"/>
    </row>
    <row r="384" spans="1:2" s="101" customFormat="1">
      <c r="A384"/>
      <c r="B384"/>
    </row>
  </sheetData>
  <autoFilter ref="A8:AE102" xr:uid="{00000000-0009-0000-0000-000004000000}"/>
  <mergeCells count="42">
    <mergeCell ref="AH6:AH7"/>
    <mergeCell ref="Z6:Z7"/>
    <mergeCell ref="AA6:AA7"/>
    <mergeCell ref="AB6:AB7"/>
    <mergeCell ref="AC6:AC7"/>
    <mergeCell ref="AD6:AD7"/>
    <mergeCell ref="X6:X7"/>
    <mergeCell ref="Y6:Y7"/>
    <mergeCell ref="AE6:AE7"/>
    <mergeCell ref="AF6:AF7"/>
    <mergeCell ref="AG6:AG7"/>
    <mergeCell ref="S6:S7"/>
    <mergeCell ref="T6:T7"/>
    <mergeCell ref="U6:U7"/>
    <mergeCell ref="V6:V7"/>
    <mergeCell ref="W6:W7"/>
    <mergeCell ref="B114:D114"/>
    <mergeCell ref="M114:P114"/>
    <mergeCell ref="P6:P7"/>
    <mergeCell ref="B106:D106"/>
    <mergeCell ref="B107:D107"/>
    <mergeCell ref="M107:P107"/>
    <mergeCell ref="B113:D113"/>
    <mergeCell ref="M113:P113"/>
    <mergeCell ref="C73:H73"/>
    <mergeCell ref="B105:D105"/>
    <mergeCell ref="M105:P105"/>
    <mergeCell ref="O6:O7"/>
    <mergeCell ref="N6:N7"/>
    <mergeCell ref="C6:D6"/>
    <mergeCell ref="F6:G6"/>
    <mergeCell ref="H6:H7"/>
    <mergeCell ref="A1:Q1"/>
    <mergeCell ref="A2:Q2"/>
    <mergeCell ref="A6:A7"/>
    <mergeCell ref="B6:B7"/>
    <mergeCell ref="E6:E7"/>
    <mergeCell ref="I6:I7"/>
    <mergeCell ref="J6:K6"/>
    <mergeCell ref="L6:L7"/>
    <mergeCell ref="M6:M7"/>
    <mergeCell ref="Q6:Q7"/>
  </mergeCells>
  <printOptions horizontalCentered="1"/>
  <pageMargins left="0.5" right="0.5" top="1.5" bottom="1.5" header="0.75" footer="0.25"/>
  <pageSetup paperSize="9" scale="55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</sheetPr>
  <dimension ref="A1:AP356"/>
  <sheetViews>
    <sheetView topLeftCell="A25" zoomScale="80" zoomScaleNormal="80" zoomScaleSheetLayoutView="70" workbookViewId="0">
      <selection activeCell="N36" sqref="N36"/>
    </sheetView>
  </sheetViews>
  <sheetFormatPr baseColWidth="10" defaultColWidth="8.83203125" defaultRowHeight="15"/>
  <cols>
    <col min="1" max="1" width="7.83203125" customWidth="1"/>
    <col min="2" max="2" width="37.5" customWidth="1"/>
    <col min="3" max="3" width="20.5" style="101" customWidth="1"/>
    <col min="4" max="4" width="13.83203125" style="101" customWidth="1"/>
    <col min="5" max="5" width="17.5" style="101" customWidth="1"/>
    <col min="6" max="6" width="13.83203125" style="101" customWidth="1"/>
    <col min="7" max="7" width="16.5" style="101" customWidth="1"/>
    <col min="8" max="10" width="13.83203125" style="101" customWidth="1"/>
    <col min="11" max="11" width="18.5" style="101" customWidth="1"/>
    <col min="12" max="12" width="10.5" style="101" customWidth="1"/>
    <col min="13" max="13" width="10.33203125" style="101" customWidth="1"/>
    <col min="14" max="14" width="19.6640625" style="101" customWidth="1"/>
    <col min="15" max="15" width="10.6640625" style="101" customWidth="1"/>
    <col min="16" max="16" width="24.33203125" style="101" customWidth="1"/>
    <col min="17" max="17" width="18.5" style="101" customWidth="1"/>
    <col min="18" max="18" width="6.33203125" style="101" customWidth="1"/>
    <col min="19" max="19" width="14.33203125" style="101" customWidth="1"/>
    <col min="20" max="20" width="12.6640625" style="101" customWidth="1"/>
    <col min="21" max="21" width="14.6640625" style="101" customWidth="1"/>
    <col min="22" max="22" width="15" style="101" customWidth="1"/>
    <col min="23" max="23" width="13.5" style="101" customWidth="1"/>
    <col min="24" max="24" width="21.1640625" style="101" customWidth="1"/>
    <col min="25" max="25" width="18" style="101" customWidth="1"/>
    <col min="26" max="29" width="20.5" style="101" customWidth="1"/>
    <col min="30" max="30" width="9.83203125" style="101" customWidth="1"/>
    <col min="31" max="31" width="23.5" style="101" customWidth="1"/>
    <col min="32" max="32" width="21.5" style="101" hidden="1" customWidth="1"/>
    <col min="33" max="33" width="21.5" style="101" customWidth="1"/>
    <col min="34" max="34" width="24.83203125" style="101" customWidth="1"/>
    <col min="35" max="42" width="8.83203125" style="101"/>
  </cols>
  <sheetData>
    <row r="1" spans="1:42" ht="21">
      <c r="A1" s="1745" t="s">
        <v>1867</v>
      </c>
      <c r="B1" s="1745"/>
      <c r="C1" s="1745"/>
      <c r="D1" s="1745"/>
      <c r="E1" s="1745"/>
      <c r="F1" s="1745"/>
      <c r="G1" s="1745"/>
      <c r="H1" s="1745"/>
      <c r="I1" s="1745"/>
      <c r="J1" s="1745"/>
      <c r="K1" s="1745"/>
      <c r="L1" s="1745"/>
      <c r="M1" s="1745"/>
      <c r="N1" s="1745"/>
      <c r="O1" s="1745"/>
      <c r="P1" s="1745"/>
      <c r="Q1" s="1745"/>
      <c r="R1" s="1067"/>
    </row>
    <row r="2" spans="1:42" ht="21">
      <c r="A2" s="1745" t="s">
        <v>1868</v>
      </c>
      <c r="B2" s="1745"/>
      <c r="C2" s="1745"/>
      <c r="D2" s="1745"/>
      <c r="E2" s="1745"/>
      <c r="F2" s="1745"/>
      <c r="G2" s="1745"/>
      <c r="H2" s="1745"/>
      <c r="I2" s="1745"/>
      <c r="J2" s="1745"/>
      <c r="K2" s="1745"/>
      <c r="L2" s="1745"/>
      <c r="M2" s="1745"/>
      <c r="N2" s="1745"/>
      <c r="O2" s="1745"/>
      <c r="P2" s="1745"/>
      <c r="Q2" s="1745"/>
      <c r="R2" s="1067"/>
    </row>
    <row r="3" spans="1:42" ht="26">
      <c r="A3" s="91"/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</row>
    <row r="4" spans="1:42" ht="26">
      <c r="A4" s="91"/>
      <c r="B4" s="297" t="s">
        <v>1905</v>
      </c>
      <c r="C4" s="91"/>
      <c r="D4" s="91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  <c r="R4" s="91"/>
      <c r="X4" s="299"/>
      <c r="Z4" s="583"/>
    </row>
    <row r="5" spans="1:42" ht="16" thickBot="1"/>
    <row r="6" spans="1:42" s="12" customFormat="1" ht="30" customHeight="1" thickBot="1">
      <c r="A6" s="1746" t="s">
        <v>3430</v>
      </c>
      <c r="B6" s="1728" t="s">
        <v>2794</v>
      </c>
      <c r="C6" s="1758" t="s">
        <v>2800</v>
      </c>
      <c r="D6" s="1759"/>
      <c r="E6" s="1747" t="s">
        <v>3467</v>
      </c>
      <c r="F6" s="1758" t="s">
        <v>3457</v>
      </c>
      <c r="G6" s="1759"/>
      <c r="H6" s="1760" t="s">
        <v>3458</v>
      </c>
      <c r="I6" s="1748" t="s">
        <v>3459</v>
      </c>
      <c r="J6" s="1728" t="s">
        <v>3460</v>
      </c>
      <c r="K6" s="1728"/>
      <c r="L6" s="1747" t="s">
        <v>3468</v>
      </c>
      <c r="M6" s="1728" t="s">
        <v>3434</v>
      </c>
      <c r="N6" s="1728" t="s">
        <v>3462</v>
      </c>
      <c r="O6" s="1728" t="s">
        <v>2805</v>
      </c>
      <c r="P6" s="1752" t="s">
        <v>2806</v>
      </c>
      <c r="Q6" s="1749" t="s">
        <v>2807</v>
      </c>
      <c r="R6" s="705"/>
      <c r="S6" s="1691" t="s">
        <v>3295</v>
      </c>
      <c r="T6" s="1728" t="s">
        <v>2794</v>
      </c>
      <c r="U6" s="1691" t="s">
        <v>1936</v>
      </c>
      <c r="V6" s="1691" t="s">
        <v>3297</v>
      </c>
      <c r="W6" s="1691" t="s">
        <v>3473</v>
      </c>
      <c r="X6" s="1691" t="s">
        <v>3474</v>
      </c>
      <c r="Y6" s="1691" t="s">
        <v>3470</v>
      </c>
      <c r="Z6" s="1691" t="s">
        <v>3471</v>
      </c>
      <c r="AA6" s="1691" t="s">
        <v>3472</v>
      </c>
      <c r="AB6" s="1691" t="s">
        <v>3475</v>
      </c>
      <c r="AC6" s="1691" t="s">
        <v>3476</v>
      </c>
      <c r="AD6" s="1693" t="s">
        <v>3477</v>
      </c>
      <c r="AE6" s="1693" t="s">
        <v>3478</v>
      </c>
      <c r="AF6" s="1693" t="s">
        <v>3479</v>
      </c>
      <c r="AG6" s="1691" t="s">
        <v>3480</v>
      </c>
      <c r="AH6" s="1691" t="s">
        <v>3481</v>
      </c>
      <c r="AI6" s="157"/>
      <c r="AJ6" s="157"/>
      <c r="AK6" s="157"/>
      <c r="AL6" s="157"/>
      <c r="AM6" s="157"/>
      <c r="AN6" s="157"/>
      <c r="AO6" s="157"/>
      <c r="AP6" s="157"/>
    </row>
    <row r="7" spans="1:42" ht="38.25" customHeight="1" thickBot="1">
      <c r="A7" s="1746"/>
      <c r="B7" s="1728"/>
      <c r="C7" s="1060" t="s">
        <v>2793</v>
      </c>
      <c r="D7" s="1060" t="s">
        <v>3437</v>
      </c>
      <c r="E7" s="1747"/>
      <c r="F7" s="1069" t="s">
        <v>3465</v>
      </c>
      <c r="G7" s="1069" t="s">
        <v>3466</v>
      </c>
      <c r="H7" s="1761"/>
      <c r="I7" s="1748"/>
      <c r="J7" s="1062" t="s">
        <v>3440</v>
      </c>
      <c r="K7" s="1062" t="s">
        <v>2800</v>
      </c>
      <c r="L7" s="1747"/>
      <c r="M7" s="1728"/>
      <c r="N7" s="1728"/>
      <c r="O7" s="1728"/>
      <c r="P7" s="1753"/>
      <c r="Q7" s="1749"/>
      <c r="R7" s="705"/>
      <c r="S7" s="1692"/>
      <c r="T7" s="1728"/>
      <c r="U7" s="1692"/>
      <c r="V7" s="1692"/>
      <c r="W7" s="1692"/>
      <c r="X7" s="1692"/>
      <c r="Y7" s="1692"/>
      <c r="Z7" s="1692"/>
      <c r="AA7" s="1692"/>
      <c r="AB7" s="1692"/>
      <c r="AC7" s="1692"/>
      <c r="AD7" s="1694"/>
      <c r="AE7" s="1694"/>
      <c r="AF7" s="1694"/>
      <c r="AG7" s="1695"/>
      <c r="AH7" s="1695"/>
    </row>
    <row r="8" spans="1:42" ht="16" thickBot="1">
      <c r="A8" s="316">
        <v>1</v>
      </c>
      <c r="B8" s="316">
        <v>2</v>
      </c>
      <c r="C8" s="316">
        <v>3</v>
      </c>
      <c r="D8" s="1068">
        <v>4</v>
      </c>
      <c r="E8" s="1068">
        <v>5</v>
      </c>
      <c r="F8" s="316">
        <v>6</v>
      </c>
      <c r="G8" s="316">
        <v>7</v>
      </c>
      <c r="H8" s="1068">
        <v>8</v>
      </c>
      <c r="I8" s="1068">
        <v>9</v>
      </c>
      <c r="J8" s="316">
        <v>10</v>
      </c>
      <c r="K8" s="316">
        <v>11</v>
      </c>
      <c r="L8" s="316">
        <v>12</v>
      </c>
      <c r="M8" s="316">
        <v>13</v>
      </c>
      <c r="N8" s="1068">
        <v>14</v>
      </c>
      <c r="O8" s="1068">
        <v>15</v>
      </c>
      <c r="P8" s="316">
        <v>16</v>
      </c>
      <c r="Q8" s="316">
        <v>17</v>
      </c>
      <c r="R8" s="706"/>
      <c r="S8" s="305"/>
      <c r="T8" s="305"/>
      <c r="U8" s="305"/>
      <c r="V8" s="305"/>
      <c r="W8" s="305"/>
      <c r="X8" s="305"/>
      <c r="Y8" s="305"/>
      <c r="Z8" s="305"/>
      <c r="AA8" s="305"/>
      <c r="AB8" s="305"/>
      <c r="AC8" s="305"/>
      <c r="AD8" s="1065"/>
      <c r="AE8" s="305"/>
      <c r="AF8" s="305"/>
      <c r="AG8" s="1063"/>
      <c r="AH8" s="1113"/>
    </row>
    <row r="9" spans="1:42" ht="25.5" customHeight="1">
      <c r="A9" s="1177"/>
      <c r="B9" s="1178"/>
      <c r="C9" s="1179"/>
      <c r="D9" s="1179"/>
      <c r="E9" s="1179"/>
      <c r="F9" s="1179"/>
      <c r="G9" s="1179"/>
      <c r="H9" s="1179"/>
      <c r="I9" s="1179"/>
      <c r="J9" s="1179"/>
      <c r="K9" s="1179"/>
      <c r="L9" s="1179"/>
      <c r="M9" s="1179"/>
      <c r="N9" s="1179"/>
      <c r="O9" s="1179"/>
      <c r="P9" s="1180"/>
      <c r="Q9" s="1179"/>
      <c r="R9" s="586"/>
      <c r="S9" s="321"/>
      <c r="T9" s="321"/>
      <c r="U9" s="321"/>
      <c r="V9" s="321"/>
      <c r="W9" s="321"/>
      <c r="X9" s="321"/>
      <c r="Y9" s="321"/>
      <c r="Z9" s="321"/>
      <c r="AA9" s="321"/>
      <c r="AB9" s="321"/>
      <c r="AC9" s="321"/>
      <c r="AD9" s="321"/>
      <c r="AE9" s="321"/>
      <c r="AF9" s="321"/>
      <c r="AG9" s="1110"/>
      <c r="AH9" s="1111"/>
    </row>
    <row r="10" spans="1:42" s="1066" customFormat="1" ht="25.5" customHeight="1">
      <c r="A10" s="1181" t="s">
        <v>47</v>
      </c>
      <c r="B10" s="1182" t="s">
        <v>1868</v>
      </c>
      <c r="C10" s="1166"/>
      <c r="D10" s="1166"/>
      <c r="E10" s="1166"/>
      <c r="F10" s="1166"/>
      <c r="G10" s="1166"/>
      <c r="H10" s="1166"/>
      <c r="I10" s="1166"/>
      <c r="J10" s="1166"/>
      <c r="K10" s="1166"/>
      <c r="L10" s="1166"/>
      <c r="M10" s="1166"/>
      <c r="N10" s="1166"/>
      <c r="O10" s="1166"/>
      <c r="P10" s="1167">
        <f>SUM(P11)</f>
        <v>32396303514</v>
      </c>
      <c r="Q10" s="1166"/>
      <c r="R10" s="556"/>
      <c r="S10" s="559"/>
      <c r="T10" s="559"/>
      <c r="U10" s="559"/>
      <c r="V10" s="559"/>
      <c r="W10" s="559"/>
      <c r="X10" s="557">
        <f t="shared" ref="X10:AC10" si="0">SUM(X11)</f>
        <v>4774804886.002449</v>
      </c>
      <c r="Y10" s="557">
        <f t="shared" si="0"/>
        <v>633967239.73267162</v>
      </c>
      <c r="Z10" s="557">
        <f t="shared" si="0"/>
        <v>633967239.73267162</v>
      </c>
      <c r="AA10" s="557">
        <f t="shared" si="0"/>
        <v>633967239.73267162</v>
      </c>
      <c r="AB10" s="557">
        <f t="shared" si="0"/>
        <v>633967239.73267162</v>
      </c>
      <c r="AC10" s="557">
        <f t="shared" si="0"/>
        <v>633967239.73267162</v>
      </c>
      <c r="AD10" s="559"/>
      <c r="AE10" s="557">
        <f>SUM(AE11)</f>
        <v>24451662429.334202</v>
      </c>
      <c r="AF10" s="557">
        <f>SUM(AF11)</f>
        <v>32396303514</v>
      </c>
      <c r="AG10" s="557">
        <f>AG11</f>
        <v>7310673844.933136</v>
      </c>
      <c r="AH10" s="1107">
        <f>AH11</f>
        <v>7944641084.6658058</v>
      </c>
      <c r="AI10" s="121"/>
      <c r="AJ10" s="121"/>
      <c r="AK10" s="121"/>
      <c r="AL10" s="121"/>
      <c r="AM10" s="121"/>
      <c r="AN10" s="121"/>
      <c r="AO10" s="121"/>
      <c r="AP10" s="121"/>
    </row>
    <row r="11" spans="1:42" ht="25.5" customHeight="1">
      <c r="A11" s="1181" t="s">
        <v>49</v>
      </c>
      <c r="B11" s="1165" t="s">
        <v>2056</v>
      </c>
      <c r="C11" s="1183"/>
      <c r="D11" s="1183"/>
      <c r="E11" s="1183"/>
      <c r="F11" s="1183"/>
      <c r="G11" s="1183"/>
      <c r="H11" s="1183"/>
      <c r="I11" s="1183"/>
      <c r="J11" s="1183"/>
      <c r="K11" s="1183"/>
      <c r="L11" s="1183"/>
      <c r="M11" s="1183"/>
      <c r="N11" s="1183"/>
      <c r="O11" s="1183"/>
      <c r="P11" s="1167">
        <f>SUM(P12:P71)</f>
        <v>32396303514</v>
      </c>
      <c r="Q11" s="1183"/>
      <c r="R11" s="486"/>
      <c r="S11" s="562"/>
      <c r="T11" s="562"/>
      <c r="U11" s="562"/>
      <c r="V11" s="562"/>
      <c r="W11" s="562"/>
      <c r="X11" s="557">
        <f t="shared" ref="X11:AC11" si="1">SUM(X12:X71)</f>
        <v>4774804886.002449</v>
      </c>
      <c r="Y11" s="557">
        <f t="shared" si="1"/>
        <v>633967239.73267162</v>
      </c>
      <c r="Z11" s="557">
        <f t="shared" si="1"/>
        <v>633967239.73267162</v>
      </c>
      <c r="AA11" s="557">
        <f t="shared" si="1"/>
        <v>633967239.73267162</v>
      </c>
      <c r="AB11" s="557">
        <f t="shared" si="1"/>
        <v>633967239.73267162</v>
      </c>
      <c r="AC11" s="557">
        <f t="shared" si="1"/>
        <v>633967239.73267162</v>
      </c>
      <c r="AD11" s="1072"/>
      <c r="AE11" s="557">
        <f>SUM(AE12:AE71)</f>
        <v>24451662429.334202</v>
      </c>
      <c r="AF11" s="557">
        <f>SUM(AF12:AF71)</f>
        <v>32396303514</v>
      </c>
      <c r="AG11" s="557">
        <f>SUM(AG12:AG71)</f>
        <v>7310673844.933136</v>
      </c>
      <c r="AH11" s="1107">
        <f>SUM(AH12:AH71)</f>
        <v>7944641084.6658058</v>
      </c>
    </row>
    <row r="12" spans="1:42" s="1066" customFormat="1" ht="25.5" customHeight="1">
      <c r="A12" s="1147"/>
      <c r="B12" s="1148" t="s">
        <v>1132</v>
      </c>
      <c r="C12" s="1151" t="s">
        <v>1186</v>
      </c>
      <c r="D12" s="1150" t="s">
        <v>145</v>
      </c>
      <c r="E12" s="1151" t="s">
        <v>123</v>
      </c>
      <c r="F12" s="1151"/>
      <c r="G12" s="1150" t="s">
        <v>1190</v>
      </c>
      <c r="H12" s="1151"/>
      <c r="I12" s="1151" t="s">
        <v>3300</v>
      </c>
      <c r="J12" s="1152" t="s">
        <v>2210</v>
      </c>
      <c r="K12" s="1150"/>
      <c r="L12" s="1151">
        <v>45</v>
      </c>
      <c r="M12" s="1151"/>
      <c r="N12" s="1151" t="s">
        <v>1197</v>
      </c>
      <c r="O12" s="1151" t="s">
        <v>204</v>
      </c>
      <c r="P12" s="1153">
        <v>29475000</v>
      </c>
      <c r="Q12" s="1151" t="s">
        <v>123</v>
      </c>
      <c r="R12" s="325"/>
      <c r="S12" s="307" t="str">
        <f t="shared" ref="S12:S73" si="2">MID(C12,2,7)</f>
        <v>3.11.01</v>
      </c>
      <c r="T12" s="308" t="str">
        <f t="shared" ref="T12:T71" si="3">VLOOKUP(S12,kelompok,2,0)</f>
        <v>BANGUNAN GEDUNG TEMPAT KERJA</v>
      </c>
      <c r="U12" s="308">
        <f t="shared" ref="U12:U71" si="4">VLOOKUP(S12,MASAMANFAAT,4,0)</f>
        <v>50</v>
      </c>
      <c r="V12" s="309">
        <f t="shared" ref="V12:V33" si="5">(P12-10)/U12</f>
        <v>589499.80000000005</v>
      </c>
      <c r="W12" s="311">
        <f>2013-AD12</f>
        <v>38</v>
      </c>
      <c r="X12" s="310">
        <f t="shared" ref="X12:X33" si="6">IF(W12&gt;U12,P12-10,V12*W12)</f>
        <v>22400992.400000002</v>
      </c>
      <c r="Y12" s="310">
        <f t="shared" ref="Y12:Y33" si="7">IF(P12-10=X12,0,V12)</f>
        <v>589499.80000000005</v>
      </c>
      <c r="Z12" s="310">
        <f t="shared" ref="Z12:Z33" si="8">IF(P12-10=X12+Y12,0,V12)</f>
        <v>589499.80000000005</v>
      </c>
      <c r="AA12" s="310">
        <f t="shared" ref="AA12:AA71" si="9">IF(P12-10=X12+Y12+Z12,0,V12)</f>
        <v>589499.80000000005</v>
      </c>
      <c r="AB12" s="310">
        <f t="shared" ref="AB12:AB71" si="10">IF(P12-10=Y12+Z12+AA12+X12,0,V12)</f>
        <v>589499.80000000005</v>
      </c>
      <c r="AC12" s="310">
        <f t="shared" ref="AC12:AC71" si="11">IF(P12-10=Z12+AA12+AB12+Y12+X12,0,V12)</f>
        <v>589499.80000000005</v>
      </c>
      <c r="AD12" s="790" t="str">
        <f t="shared" ref="AD12:AD33" si="12">J12</f>
        <v>1975</v>
      </c>
      <c r="AE12" s="600">
        <f t="shared" ref="AE12:AE71" si="13">P12-(X12+Y12+Z12+AA12+AB12+AC12)</f>
        <v>4126508.599999994</v>
      </c>
      <c r="AF12" s="312">
        <f t="shared" ref="AF12:AF33" si="14">P12</f>
        <v>29475000</v>
      </c>
      <c r="AG12" s="312">
        <f>X12+Y12+Z12+AA12+AB12</f>
        <v>24758991.600000005</v>
      </c>
      <c r="AH12" s="1107">
        <f>AG12+AC12</f>
        <v>25348491.400000006</v>
      </c>
      <c r="AI12" s="121"/>
      <c r="AJ12" s="121"/>
      <c r="AK12" s="121"/>
      <c r="AL12" s="121"/>
      <c r="AM12" s="121"/>
      <c r="AN12" s="121"/>
      <c r="AO12" s="121"/>
      <c r="AP12" s="121"/>
    </row>
    <row r="13" spans="1:42" ht="27.75" customHeight="1">
      <c r="A13" s="1147"/>
      <c r="B13" s="1184" t="s">
        <v>1133</v>
      </c>
      <c r="C13" s="1149" t="s">
        <v>1186</v>
      </c>
      <c r="D13" s="1185" t="s">
        <v>145</v>
      </c>
      <c r="E13" s="1149" t="s">
        <v>123</v>
      </c>
      <c r="F13" s="1149"/>
      <c r="G13" s="1185" t="s">
        <v>1190</v>
      </c>
      <c r="H13" s="1149"/>
      <c r="I13" s="1151" t="s">
        <v>3300</v>
      </c>
      <c r="J13" s="1186" t="s">
        <v>2210</v>
      </c>
      <c r="K13" s="1185"/>
      <c r="L13" s="1149">
        <v>144</v>
      </c>
      <c r="M13" s="1149"/>
      <c r="N13" s="1149" t="s">
        <v>1197</v>
      </c>
      <c r="O13" s="1149" t="s">
        <v>204</v>
      </c>
      <c r="P13" s="1187">
        <v>94320000</v>
      </c>
      <c r="Q13" s="1149" t="s">
        <v>123</v>
      </c>
      <c r="R13" s="324"/>
      <c r="S13" s="307" t="str">
        <f t="shared" si="2"/>
        <v>3.11.01</v>
      </c>
      <c r="T13" s="308" t="str">
        <f t="shared" si="3"/>
        <v>BANGUNAN GEDUNG TEMPAT KERJA</v>
      </c>
      <c r="U13" s="308">
        <f t="shared" si="4"/>
        <v>50</v>
      </c>
      <c r="V13" s="309">
        <f t="shared" si="5"/>
        <v>1886399.8</v>
      </c>
      <c r="W13" s="308">
        <f t="shared" ref="W13:W71" si="15">2013-AD13</f>
        <v>38</v>
      </c>
      <c r="X13" s="310">
        <f t="shared" si="6"/>
        <v>71683192.400000006</v>
      </c>
      <c r="Y13" s="310">
        <f t="shared" si="7"/>
        <v>1886399.8</v>
      </c>
      <c r="Z13" s="310">
        <f t="shared" si="8"/>
        <v>1886399.8</v>
      </c>
      <c r="AA13" s="310">
        <f t="shared" si="9"/>
        <v>1886399.8</v>
      </c>
      <c r="AB13" s="310">
        <f t="shared" si="10"/>
        <v>1886399.8</v>
      </c>
      <c r="AC13" s="310">
        <f t="shared" si="11"/>
        <v>1886399.8</v>
      </c>
      <c r="AD13" s="790" t="str">
        <f t="shared" si="12"/>
        <v>1975</v>
      </c>
      <c r="AE13" s="600">
        <f t="shared" si="13"/>
        <v>13204808.600000009</v>
      </c>
      <c r="AF13" s="312">
        <f t="shared" si="14"/>
        <v>94320000</v>
      </c>
      <c r="AG13" s="312">
        <f t="shared" ref="AG13:AG71" si="16">X13+Y13+Z13+AA13+AB13</f>
        <v>79228791.599999994</v>
      </c>
      <c r="AH13" s="1107">
        <f t="shared" ref="AH13:AH71" si="17">AG13+AC13</f>
        <v>81115191.399999991</v>
      </c>
    </row>
    <row r="14" spans="1:42" s="1066" customFormat="1" ht="25.5" customHeight="1">
      <c r="A14" s="1147"/>
      <c r="B14" s="1148" t="s">
        <v>1134</v>
      </c>
      <c r="C14" s="1151" t="s">
        <v>1186</v>
      </c>
      <c r="D14" s="1150" t="s">
        <v>145</v>
      </c>
      <c r="E14" s="1151" t="s">
        <v>123</v>
      </c>
      <c r="F14" s="1151"/>
      <c r="G14" s="1150" t="s">
        <v>1190</v>
      </c>
      <c r="H14" s="1151"/>
      <c r="I14" s="1151" t="s">
        <v>3300</v>
      </c>
      <c r="J14" s="1186" t="s">
        <v>2210</v>
      </c>
      <c r="K14" s="1150"/>
      <c r="L14" s="1151">
        <v>84</v>
      </c>
      <c r="M14" s="1151"/>
      <c r="N14" s="1151" t="s">
        <v>1197</v>
      </c>
      <c r="O14" s="1151" t="s">
        <v>204</v>
      </c>
      <c r="P14" s="1153">
        <v>55020000</v>
      </c>
      <c r="Q14" s="1151" t="s">
        <v>123</v>
      </c>
      <c r="R14" s="325"/>
      <c r="S14" s="307" t="str">
        <f t="shared" si="2"/>
        <v>3.11.01</v>
      </c>
      <c r="T14" s="308" t="str">
        <f t="shared" si="3"/>
        <v>BANGUNAN GEDUNG TEMPAT KERJA</v>
      </c>
      <c r="U14" s="308">
        <f t="shared" si="4"/>
        <v>50</v>
      </c>
      <c r="V14" s="309">
        <f t="shared" si="5"/>
        <v>1100399.8</v>
      </c>
      <c r="W14" s="308">
        <f t="shared" si="15"/>
        <v>38</v>
      </c>
      <c r="X14" s="310">
        <f t="shared" si="6"/>
        <v>41815192.399999999</v>
      </c>
      <c r="Y14" s="310">
        <f t="shared" si="7"/>
        <v>1100399.8</v>
      </c>
      <c r="Z14" s="310">
        <f t="shared" si="8"/>
        <v>1100399.8</v>
      </c>
      <c r="AA14" s="310">
        <f t="shared" si="9"/>
        <v>1100399.8</v>
      </c>
      <c r="AB14" s="310">
        <f t="shared" si="10"/>
        <v>1100399.8</v>
      </c>
      <c r="AC14" s="310">
        <f t="shared" si="11"/>
        <v>1100399.8</v>
      </c>
      <c r="AD14" s="790" t="str">
        <f t="shared" si="12"/>
        <v>1975</v>
      </c>
      <c r="AE14" s="600">
        <f t="shared" si="13"/>
        <v>7702808.6000000164</v>
      </c>
      <c r="AF14" s="312">
        <f t="shared" si="14"/>
        <v>55020000</v>
      </c>
      <c r="AG14" s="312">
        <f t="shared" si="16"/>
        <v>46216791.599999987</v>
      </c>
      <c r="AH14" s="1107">
        <f t="shared" si="17"/>
        <v>47317191.399999984</v>
      </c>
      <c r="AI14" s="121"/>
      <c r="AJ14" s="121"/>
      <c r="AK14" s="121"/>
      <c r="AL14" s="121"/>
      <c r="AM14" s="121"/>
      <c r="AN14" s="121"/>
      <c r="AO14" s="121"/>
      <c r="AP14" s="121"/>
    </row>
    <row r="15" spans="1:42" s="1066" customFormat="1" ht="25.5" customHeight="1">
      <c r="A15" s="1147"/>
      <c r="B15" s="1148" t="s">
        <v>1135</v>
      </c>
      <c r="C15" s="1151" t="s">
        <v>1186</v>
      </c>
      <c r="D15" s="1150" t="s">
        <v>145</v>
      </c>
      <c r="E15" s="1151" t="s">
        <v>123</v>
      </c>
      <c r="F15" s="1151"/>
      <c r="G15" s="1150" t="s">
        <v>1191</v>
      </c>
      <c r="H15" s="1151"/>
      <c r="I15" s="1151" t="s">
        <v>3300</v>
      </c>
      <c r="J15" s="1152" t="s">
        <v>2211</v>
      </c>
      <c r="K15" s="1150"/>
      <c r="L15" s="1151">
        <v>45</v>
      </c>
      <c r="M15" s="1151"/>
      <c r="N15" s="1151" t="s">
        <v>1197</v>
      </c>
      <c r="O15" s="1151" t="s">
        <v>204</v>
      </c>
      <c r="P15" s="1153">
        <v>38317500</v>
      </c>
      <c r="Q15" s="1151" t="s">
        <v>123</v>
      </c>
      <c r="R15" s="325"/>
      <c r="S15" s="307" t="str">
        <f t="shared" si="2"/>
        <v>3.11.01</v>
      </c>
      <c r="T15" s="308" t="str">
        <f t="shared" si="3"/>
        <v>BANGUNAN GEDUNG TEMPAT KERJA</v>
      </c>
      <c r="U15" s="308">
        <f t="shared" si="4"/>
        <v>50</v>
      </c>
      <c r="V15" s="309">
        <f t="shared" si="5"/>
        <v>766349.8</v>
      </c>
      <c r="W15" s="308">
        <f t="shared" si="15"/>
        <v>18</v>
      </c>
      <c r="X15" s="310">
        <f t="shared" si="6"/>
        <v>13794296.4</v>
      </c>
      <c r="Y15" s="310">
        <f t="shared" si="7"/>
        <v>766349.8</v>
      </c>
      <c r="Z15" s="310">
        <f t="shared" si="8"/>
        <v>766349.8</v>
      </c>
      <c r="AA15" s="310">
        <f t="shared" si="9"/>
        <v>766349.8</v>
      </c>
      <c r="AB15" s="310">
        <f t="shared" si="10"/>
        <v>766349.8</v>
      </c>
      <c r="AC15" s="310">
        <f t="shared" si="11"/>
        <v>766349.8</v>
      </c>
      <c r="AD15" s="790" t="str">
        <f t="shared" si="12"/>
        <v>1995</v>
      </c>
      <c r="AE15" s="600">
        <f t="shared" si="13"/>
        <v>20691454.599999998</v>
      </c>
      <c r="AF15" s="312">
        <f t="shared" si="14"/>
        <v>38317500</v>
      </c>
      <c r="AG15" s="312">
        <f t="shared" si="16"/>
        <v>16859695.600000001</v>
      </c>
      <c r="AH15" s="1107">
        <f t="shared" si="17"/>
        <v>17626045.400000002</v>
      </c>
      <c r="AI15" s="121"/>
      <c r="AJ15" s="121"/>
      <c r="AK15" s="121"/>
      <c r="AL15" s="121"/>
      <c r="AM15" s="121"/>
      <c r="AN15" s="121"/>
      <c r="AO15" s="121"/>
      <c r="AP15" s="121"/>
    </row>
    <row r="16" spans="1:42" s="1066" customFormat="1" ht="25.5" customHeight="1">
      <c r="A16" s="1147"/>
      <c r="B16" s="1148" t="s">
        <v>1136</v>
      </c>
      <c r="C16" s="1151" t="s">
        <v>1186</v>
      </c>
      <c r="D16" s="1150" t="s">
        <v>145</v>
      </c>
      <c r="E16" s="1151" t="s">
        <v>123</v>
      </c>
      <c r="F16" s="1151"/>
      <c r="G16" s="1150" t="s">
        <v>1191</v>
      </c>
      <c r="H16" s="1151"/>
      <c r="I16" s="1151" t="s">
        <v>3300</v>
      </c>
      <c r="J16" s="1152" t="s">
        <v>2211</v>
      </c>
      <c r="K16" s="1150"/>
      <c r="L16" s="1151">
        <v>40</v>
      </c>
      <c r="M16" s="1151"/>
      <c r="N16" s="1151" t="s">
        <v>1197</v>
      </c>
      <c r="O16" s="1151" t="s">
        <v>204</v>
      </c>
      <c r="P16" s="1153">
        <v>26200000</v>
      </c>
      <c r="Q16" s="1151" t="s">
        <v>123</v>
      </c>
      <c r="R16" s="325"/>
      <c r="S16" s="307" t="str">
        <f t="shared" si="2"/>
        <v>3.11.01</v>
      </c>
      <c r="T16" s="308" t="str">
        <f t="shared" si="3"/>
        <v>BANGUNAN GEDUNG TEMPAT KERJA</v>
      </c>
      <c r="U16" s="308">
        <f t="shared" si="4"/>
        <v>50</v>
      </c>
      <c r="V16" s="309">
        <f t="shared" si="5"/>
        <v>523999.8</v>
      </c>
      <c r="W16" s="308">
        <f t="shared" si="15"/>
        <v>18</v>
      </c>
      <c r="X16" s="310">
        <f t="shared" si="6"/>
        <v>9431996.4000000004</v>
      </c>
      <c r="Y16" s="310">
        <f t="shared" si="7"/>
        <v>523999.8</v>
      </c>
      <c r="Z16" s="310">
        <f t="shared" si="8"/>
        <v>523999.8</v>
      </c>
      <c r="AA16" s="310">
        <f t="shared" si="9"/>
        <v>523999.8</v>
      </c>
      <c r="AB16" s="310">
        <f t="shared" si="10"/>
        <v>523999.8</v>
      </c>
      <c r="AC16" s="310">
        <f t="shared" si="11"/>
        <v>523999.8</v>
      </c>
      <c r="AD16" s="790" t="str">
        <f t="shared" si="12"/>
        <v>1995</v>
      </c>
      <c r="AE16" s="600">
        <f t="shared" si="13"/>
        <v>14148004.599999996</v>
      </c>
      <c r="AF16" s="312">
        <f t="shared" si="14"/>
        <v>26200000</v>
      </c>
      <c r="AG16" s="312">
        <f t="shared" si="16"/>
        <v>11527995.600000003</v>
      </c>
      <c r="AH16" s="1107">
        <f t="shared" si="17"/>
        <v>12051995.400000004</v>
      </c>
      <c r="AI16" s="121"/>
      <c r="AJ16" s="121"/>
      <c r="AK16" s="121"/>
      <c r="AL16" s="121"/>
      <c r="AM16" s="121"/>
      <c r="AN16" s="121"/>
      <c r="AO16" s="121"/>
      <c r="AP16" s="121"/>
    </row>
    <row r="17" spans="1:34" ht="25.5" customHeight="1">
      <c r="A17" s="1147"/>
      <c r="B17" s="1184" t="s">
        <v>1137</v>
      </c>
      <c r="C17" s="1149" t="s">
        <v>1186</v>
      </c>
      <c r="D17" s="1185" t="s">
        <v>145</v>
      </c>
      <c r="E17" s="1149" t="s">
        <v>123</v>
      </c>
      <c r="F17" s="1149"/>
      <c r="G17" s="1185" t="s">
        <v>1190</v>
      </c>
      <c r="H17" s="1149"/>
      <c r="I17" s="1151" t="s">
        <v>3300</v>
      </c>
      <c r="J17" s="1186" t="s">
        <v>2210</v>
      </c>
      <c r="K17" s="1185"/>
      <c r="L17" s="1149">
        <v>156</v>
      </c>
      <c r="M17" s="1149"/>
      <c r="N17" s="1149" t="s">
        <v>1197</v>
      </c>
      <c r="O17" s="1149" t="s">
        <v>204</v>
      </c>
      <c r="P17" s="1187">
        <v>112398000</v>
      </c>
      <c r="Q17" s="1149" t="s">
        <v>123</v>
      </c>
      <c r="R17" s="324"/>
      <c r="S17" s="307" t="str">
        <f t="shared" si="2"/>
        <v>3.11.01</v>
      </c>
      <c r="T17" s="308" t="str">
        <f t="shared" si="3"/>
        <v>BANGUNAN GEDUNG TEMPAT KERJA</v>
      </c>
      <c r="U17" s="308">
        <f t="shared" si="4"/>
        <v>50</v>
      </c>
      <c r="V17" s="309">
        <f t="shared" si="5"/>
        <v>2247959.7999999998</v>
      </c>
      <c r="W17" s="308">
        <f t="shared" si="15"/>
        <v>38</v>
      </c>
      <c r="X17" s="310">
        <f t="shared" si="6"/>
        <v>85422472.399999991</v>
      </c>
      <c r="Y17" s="310">
        <f t="shared" si="7"/>
        <v>2247959.7999999998</v>
      </c>
      <c r="Z17" s="310">
        <f t="shared" si="8"/>
        <v>2247959.7999999998</v>
      </c>
      <c r="AA17" s="310">
        <f t="shared" si="9"/>
        <v>2247959.7999999998</v>
      </c>
      <c r="AB17" s="310">
        <f t="shared" si="10"/>
        <v>2247959.7999999998</v>
      </c>
      <c r="AC17" s="310">
        <f t="shared" si="11"/>
        <v>2247959.7999999998</v>
      </c>
      <c r="AD17" s="790" t="str">
        <f t="shared" si="12"/>
        <v>1975</v>
      </c>
      <c r="AE17" s="600">
        <f t="shared" si="13"/>
        <v>15735728.600000024</v>
      </c>
      <c r="AF17" s="312">
        <f t="shared" si="14"/>
        <v>112398000</v>
      </c>
      <c r="AG17" s="312">
        <f t="shared" si="16"/>
        <v>94414311.599999979</v>
      </c>
      <c r="AH17" s="1107">
        <f t="shared" si="17"/>
        <v>96662271.399999976</v>
      </c>
    </row>
    <row r="18" spans="1:34" ht="25.5" customHeight="1">
      <c r="A18" s="1147"/>
      <c r="B18" s="1184" t="s">
        <v>1138</v>
      </c>
      <c r="C18" s="1149" t="s">
        <v>1186</v>
      </c>
      <c r="D18" s="1185" t="s">
        <v>145</v>
      </c>
      <c r="E18" s="1149" t="s">
        <v>123</v>
      </c>
      <c r="F18" s="1149"/>
      <c r="G18" s="1185" t="s">
        <v>1190</v>
      </c>
      <c r="H18" s="1149"/>
      <c r="I18" s="1151" t="s">
        <v>3300</v>
      </c>
      <c r="J18" s="1186" t="s">
        <v>2210</v>
      </c>
      <c r="K18" s="1185"/>
      <c r="L18" s="1149">
        <v>114</v>
      </c>
      <c r="M18" s="1149"/>
      <c r="N18" s="1149" t="s">
        <v>1197</v>
      </c>
      <c r="O18" s="1149" t="s">
        <v>204</v>
      </c>
      <c r="P18" s="1187">
        <v>74670000</v>
      </c>
      <c r="Q18" s="1149" t="s">
        <v>123</v>
      </c>
      <c r="R18" s="324"/>
      <c r="S18" s="307" t="str">
        <f t="shared" si="2"/>
        <v>3.11.01</v>
      </c>
      <c r="T18" s="308" t="str">
        <f t="shared" si="3"/>
        <v>BANGUNAN GEDUNG TEMPAT KERJA</v>
      </c>
      <c r="U18" s="308">
        <f t="shared" si="4"/>
        <v>50</v>
      </c>
      <c r="V18" s="309">
        <f t="shared" si="5"/>
        <v>1493399.8</v>
      </c>
      <c r="W18" s="308">
        <f t="shared" si="15"/>
        <v>38</v>
      </c>
      <c r="X18" s="310">
        <f t="shared" si="6"/>
        <v>56749192.399999999</v>
      </c>
      <c r="Y18" s="310">
        <f t="shared" si="7"/>
        <v>1493399.8</v>
      </c>
      <c r="Z18" s="310">
        <f t="shared" si="8"/>
        <v>1493399.8</v>
      </c>
      <c r="AA18" s="310">
        <f t="shared" si="9"/>
        <v>1493399.8</v>
      </c>
      <c r="AB18" s="310">
        <f t="shared" si="10"/>
        <v>1493399.8</v>
      </c>
      <c r="AC18" s="310">
        <f t="shared" si="11"/>
        <v>1493399.8</v>
      </c>
      <c r="AD18" s="790" t="str">
        <f t="shared" si="12"/>
        <v>1975</v>
      </c>
      <c r="AE18" s="600">
        <f t="shared" si="13"/>
        <v>10453808.600000016</v>
      </c>
      <c r="AF18" s="312">
        <f t="shared" si="14"/>
        <v>74670000</v>
      </c>
      <c r="AG18" s="312">
        <f t="shared" si="16"/>
        <v>62722791.599999987</v>
      </c>
      <c r="AH18" s="1107">
        <f t="shared" si="17"/>
        <v>64216191.399999984</v>
      </c>
    </row>
    <row r="19" spans="1:34" ht="25.5" customHeight="1">
      <c r="A19" s="1147"/>
      <c r="B19" s="1184" t="s">
        <v>1139</v>
      </c>
      <c r="C19" s="1149" t="s">
        <v>1186</v>
      </c>
      <c r="D19" s="1185" t="s">
        <v>145</v>
      </c>
      <c r="E19" s="1149" t="s">
        <v>123</v>
      </c>
      <c r="F19" s="1149"/>
      <c r="G19" s="1185" t="s">
        <v>1190</v>
      </c>
      <c r="H19" s="1149"/>
      <c r="I19" s="1151" t="s">
        <v>3300</v>
      </c>
      <c r="J19" s="1186" t="s">
        <v>2210</v>
      </c>
      <c r="K19" s="1185"/>
      <c r="L19" s="1149">
        <v>120</v>
      </c>
      <c r="M19" s="1149"/>
      <c r="N19" s="1149" t="s">
        <v>1197</v>
      </c>
      <c r="O19" s="1149" t="s">
        <v>204</v>
      </c>
      <c r="P19" s="1187">
        <v>78600000</v>
      </c>
      <c r="Q19" s="1149" t="s">
        <v>123</v>
      </c>
      <c r="R19" s="324"/>
      <c r="S19" s="307" t="str">
        <f t="shared" si="2"/>
        <v>3.11.01</v>
      </c>
      <c r="T19" s="308" t="str">
        <f t="shared" si="3"/>
        <v>BANGUNAN GEDUNG TEMPAT KERJA</v>
      </c>
      <c r="U19" s="308">
        <f t="shared" si="4"/>
        <v>50</v>
      </c>
      <c r="V19" s="309">
        <f t="shared" si="5"/>
        <v>1571999.8</v>
      </c>
      <c r="W19" s="308">
        <f t="shared" si="15"/>
        <v>38</v>
      </c>
      <c r="X19" s="310">
        <f t="shared" si="6"/>
        <v>59735992.399999999</v>
      </c>
      <c r="Y19" s="310">
        <f t="shared" si="7"/>
        <v>1571999.8</v>
      </c>
      <c r="Z19" s="310">
        <f t="shared" si="8"/>
        <v>1571999.8</v>
      </c>
      <c r="AA19" s="310">
        <f t="shared" si="9"/>
        <v>1571999.8</v>
      </c>
      <c r="AB19" s="310">
        <f t="shared" si="10"/>
        <v>1571999.8</v>
      </c>
      <c r="AC19" s="310">
        <f t="shared" si="11"/>
        <v>1571999.8</v>
      </c>
      <c r="AD19" s="790" t="str">
        <f t="shared" si="12"/>
        <v>1975</v>
      </c>
      <c r="AE19" s="600">
        <f t="shared" si="13"/>
        <v>11004008.600000009</v>
      </c>
      <c r="AF19" s="312">
        <f t="shared" si="14"/>
        <v>78600000</v>
      </c>
      <c r="AG19" s="312">
        <f t="shared" si="16"/>
        <v>66023991.599999987</v>
      </c>
      <c r="AH19" s="1107">
        <f t="shared" si="17"/>
        <v>67595991.399999991</v>
      </c>
    </row>
    <row r="20" spans="1:34" ht="25.5" customHeight="1">
      <c r="A20" s="1147"/>
      <c r="B20" s="1184" t="s">
        <v>1140</v>
      </c>
      <c r="C20" s="1149" t="s">
        <v>1186</v>
      </c>
      <c r="D20" s="1185" t="s">
        <v>145</v>
      </c>
      <c r="E20" s="1149" t="s">
        <v>123</v>
      </c>
      <c r="F20" s="1149"/>
      <c r="G20" s="1185" t="s">
        <v>1190</v>
      </c>
      <c r="H20" s="1149"/>
      <c r="I20" s="1151" t="s">
        <v>3300</v>
      </c>
      <c r="J20" s="1186" t="s">
        <v>2210</v>
      </c>
      <c r="K20" s="1185"/>
      <c r="L20" s="1149">
        <v>36</v>
      </c>
      <c r="M20" s="1149"/>
      <c r="N20" s="1149" t="s">
        <v>1197</v>
      </c>
      <c r="O20" s="1149" t="s">
        <v>204</v>
      </c>
      <c r="P20" s="1187">
        <v>33012000</v>
      </c>
      <c r="Q20" s="1149" t="s">
        <v>123</v>
      </c>
      <c r="R20" s="324"/>
      <c r="S20" s="307" t="str">
        <f t="shared" si="2"/>
        <v>3.11.01</v>
      </c>
      <c r="T20" s="308" t="str">
        <f t="shared" si="3"/>
        <v>BANGUNAN GEDUNG TEMPAT KERJA</v>
      </c>
      <c r="U20" s="308">
        <f t="shared" si="4"/>
        <v>50</v>
      </c>
      <c r="V20" s="309">
        <f t="shared" si="5"/>
        <v>660239.80000000005</v>
      </c>
      <c r="W20" s="308">
        <f t="shared" si="15"/>
        <v>38</v>
      </c>
      <c r="X20" s="310">
        <f t="shared" si="6"/>
        <v>25089112.400000002</v>
      </c>
      <c r="Y20" s="310">
        <f t="shared" si="7"/>
        <v>660239.80000000005</v>
      </c>
      <c r="Z20" s="310">
        <f t="shared" si="8"/>
        <v>660239.80000000005</v>
      </c>
      <c r="AA20" s="310">
        <f t="shared" si="9"/>
        <v>660239.80000000005</v>
      </c>
      <c r="AB20" s="310">
        <f t="shared" si="10"/>
        <v>660239.80000000005</v>
      </c>
      <c r="AC20" s="310">
        <f t="shared" si="11"/>
        <v>660239.80000000005</v>
      </c>
      <c r="AD20" s="790" t="str">
        <f t="shared" si="12"/>
        <v>1975</v>
      </c>
      <c r="AE20" s="600">
        <f t="shared" si="13"/>
        <v>4621688.599999994</v>
      </c>
      <c r="AF20" s="312">
        <f t="shared" si="14"/>
        <v>33012000</v>
      </c>
      <c r="AG20" s="312">
        <f t="shared" si="16"/>
        <v>27730071.600000005</v>
      </c>
      <c r="AH20" s="1107">
        <f t="shared" si="17"/>
        <v>28390311.400000006</v>
      </c>
    </row>
    <row r="21" spans="1:34" ht="25.5" customHeight="1">
      <c r="A21" s="1147"/>
      <c r="B21" s="1184" t="s">
        <v>1141</v>
      </c>
      <c r="C21" s="1149" t="s">
        <v>1186</v>
      </c>
      <c r="D21" s="1185" t="s">
        <v>145</v>
      </c>
      <c r="E21" s="1149" t="s">
        <v>123</v>
      </c>
      <c r="F21" s="1149"/>
      <c r="G21" s="1185" t="s">
        <v>1190</v>
      </c>
      <c r="H21" s="1149"/>
      <c r="I21" s="1151" t="s">
        <v>3300</v>
      </c>
      <c r="J21" s="1186" t="s">
        <v>241</v>
      </c>
      <c r="K21" s="1185"/>
      <c r="L21" s="1149">
        <v>24</v>
      </c>
      <c r="M21" s="1149"/>
      <c r="N21" s="1149" t="s">
        <v>1197</v>
      </c>
      <c r="O21" s="1149" t="s">
        <v>204</v>
      </c>
      <c r="P21" s="1187">
        <v>20436000</v>
      </c>
      <c r="Q21" s="1149" t="s">
        <v>123</v>
      </c>
      <c r="R21" s="324"/>
      <c r="S21" s="307" t="str">
        <f t="shared" si="2"/>
        <v>3.11.01</v>
      </c>
      <c r="T21" s="308" t="str">
        <f t="shared" si="3"/>
        <v>BANGUNAN GEDUNG TEMPAT KERJA</v>
      </c>
      <c r="U21" s="308">
        <f t="shared" si="4"/>
        <v>50</v>
      </c>
      <c r="V21" s="309">
        <f t="shared" si="5"/>
        <v>408719.8</v>
      </c>
      <c r="W21" s="308">
        <f t="shared" si="15"/>
        <v>14</v>
      </c>
      <c r="X21" s="310">
        <f t="shared" si="6"/>
        <v>5722077.2000000002</v>
      </c>
      <c r="Y21" s="310">
        <f t="shared" si="7"/>
        <v>408719.8</v>
      </c>
      <c r="Z21" s="310">
        <f t="shared" si="8"/>
        <v>408719.8</v>
      </c>
      <c r="AA21" s="310">
        <f t="shared" si="9"/>
        <v>408719.8</v>
      </c>
      <c r="AB21" s="310">
        <f t="shared" si="10"/>
        <v>408719.8</v>
      </c>
      <c r="AC21" s="310">
        <f t="shared" si="11"/>
        <v>408719.8</v>
      </c>
      <c r="AD21" s="790" t="str">
        <f t="shared" si="12"/>
        <v>1999</v>
      </c>
      <c r="AE21" s="600">
        <f t="shared" si="13"/>
        <v>12670323.800000001</v>
      </c>
      <c r="AF21" s="312">
        <f t="shared" si="14"/>
        <v>20436000</v>
      </c>
      <c r="AG21" s="312">
        <f t="shared" si="16"/>
        <v>7356956.3999999994</v>
      </c>
      <c r="AH21" s="1107">
        <f t="shared" si="17"/>
        <v>7765676.1999999993</v>
      </c>
    </row>
    <row r="22" spans="1:34" ht="25.5" customHeight="1">
      <c r="A22" s="1147"/>
      <c r="B22" s="1184" t="s">
        <v>1142</v>
      </c>
      <c r="C22" s="1149" t="s">
        <v>1186</v>
      </c>
      <c r="D22" s="1185" t="s">
        <v>145</v>
      </c>
      <c r="E22" s="1149" t="s">
        <v>123</v>
      </c>
      <c r="F22" s="1149"/>
      <c r="G22" s="1185" t="s">
        <v>1190</v>
      </c>
      <c r="H22" s="1149"/>
      <c r="I22" s="1151" t="s">
        <v>3300</v>
      </c>
      <c r="J22" s="1186" t="s">
        <v>2210</v>
      </c>
      <c r="K22" s="1185"/>
      <c r="L22" s="1149">
        <v>45</v>
      </c>
      <c r="M22" s="1149"/>
      <c r="N22" s="1149" t="s">
        <v>1197</v>
      </c>
      <c r="O22" s="1149" t="s">
        <v>204</v>
      </c>
      <c r="P22" s="1187">
        <v>35370000</v>
      </c>
      <c r="Q22" s="1149" t="s">
        <v>123</v>
      </c>
      <c r="R22" s="324"/>
      <c r="S22" s="307" t="str">
        <f t="shared" si="2"/>
        <v>3.11.01</v>
      </c>
      <c r="T22" s="308" t="str">
        <f t="shared" si="3"/>
        <v>BANGUNAN GEDUNG TEMPAT KERJA</v>
      </c>
      <c r="U22" s="308">
        <f t="shared" si="4"/>
        <v>50</v>
      </c>
      <c r="V22" s="309">
        <f t="shared" si="5"/>
        <v>707399.8</v>
      </c>
      <c r="W22" s="308">
        <f t="shared" si="15"/>
        <v>38</v>
      </c>
      <c r="X22" s="310">
        <f t="shared" si="6"/>
        <v>26881192.400000002</v>
      </c>
      <c r="Y22" s="310">
        <f t="shared" si="7"/>
        <v>707399.8</v>
      </c>
      <c r="Z22" s="310">
        <f t="shared" si="8"/>
        <v>707399.8</v>
      </c>
      <c r="AA22" s="310">
        <f t="shared" si="9"/>
        <v>707399.8</v>
      </c>
      <c r="AB22" s="310">
        <f t="shared" si="10"/>
        <v>707399.8</v>
      </c>
      <c r="AC22" s="310">
        <f t="shared" si="11"/>
        <v>707399.8</v>
      </c>
      <c r="AD22" s="790" t="str">
        <f t="shared" si="12"/>
        <v>1975</v>
      </c>
      <c r="AE22" s="600">
        <f t="shared" si="13"/>
        <v>4951808.599999994</v>
      </c>
      <c r="AF22" s="312">
        <f t="shared" si="14"/>
        <v>35370000</v>
      </c>
      <c r="AG22" s="312">
        <f t="shared" si="16"/>
        <v>29710791.600000005</v>
      </c>
      <c r="AH22" s="1107">
        <f t="shared" si="17"/>
        <v>30418191.400000006</v>
      </c>
    </row>
    <row r="23" spans="1:34" ht="25.5" customHeight="1">
      <c r="A23" s="1147"/>
      <c r="B23" s="1184" t="s">
        <v>1143</v>
      </c>
      <c r="C23" s="1149" t="s">
        <v>1186</v>
      </c>
      <c r="D23" s="1185" t="s">
        <v>145</v>
      </c>
      <c r="E23" s="1149" t="s">
        <v>123</v>
      </c>
      <c r="F23" s="1149"/>
      <c r="G23" s="1185" t="s">
        <v>1190</v>
      </c>
      <c r="H23" s="1149"/>
      <c r="I23" s="1151" t="s">
        <v>3300</v>
      </c>
      <c r="J23" s="1186" t="s">
        <v>2211</v>
      </c>
      <c r="K23" s="1185"/>
      <c r="L23" s="1149">
        <v>4</v>
      </c>
      <c r="M23" s="1149"/>
      <c r="N23" s="1149" t="s">
        <v>1197</v>
      </c>
      <c r="O23" s="1149" t="s">
        <v>204</v>
      </c>
      <c r="P23" s="1187">
        <v>2882000</v>
      </c>
      <c r="Q23" s="1149" t="s">
        <v>123</v>
      </c>
      <c r="R23" s="324"/>
      <c r="S23" s="307" t="str">
        <f t="shared" si="2"/>
        <v>3.11.01</v>
      </c>
      <c r="T23" s="308" t="str">
        <f t="shared" si="3"/>
        <v>BANGUNAN GEDUNG TEMPAT KERJA</v>
      </c>
      <c r="U23" s="308">
        <f t="shared" si="4"/>
        <v>50</v>
      </c>
      <c r="V23" s="309">
        <f t="shared" si="5"/>
        <v>57639.8</v>
      </c>
      <c r="W23" s="308">
        <f t="shared" si="15"/>
        <v>18</v>
      </c>
      <c r="X23" s="310">
        <f t="shared" si="6"/>
        <v>1037516.4</v>
      </c>
      <c r="Y23" s="310">
        <f t="shared" si="7"/>
        <v>57639.8</v>
      </c>
      <c r="Z23" s="310">
        <f t="shared" si="8"/>
        <v>57639.8</v>
      </c>
      <c r="AA23" s="310">
        <f t="shared" si="9"/>
        <v>57639.8</v>
      </c>
      <c r="AB23" s="310">
        <f t="shared" si="10"/>
        <v>57639.8</v>
      </c>
      <c r="AC23" s="310">
        <f t="shared" si="11"/>
        <v>57639.8</v>
      </c>
      <c r="AD23" s="790" t="str">
        <f t="shared" si="12"/>
        <v>1995</v>
      </c>
      <c r="AE23" s="600">
        <f t="shared" si="13"/>
        <v>1556284.5999999999</v>
      </c>
      <c r="AF23" s="312">
        <f t="shared" si="14"/>
        <v>2882000</v>
      </c>
      <c r="AG23" s="312">
        <f t="shared" si="16"/>
        <v>1268075.6000000001</v>
      </c>
      <c r="AH23" s="1107">
        <f t="shared" si="17"/>
        <v>1325715.4000000001</v>
      </c>
    </row>
    <row r="24" spans="1:34" ht="25.5" customHeight="1">
      <c r="A24" s="1147"/>
      <c r="B24" s="1184" t="s">
        <v>1144</v>
      </c>
      <c r="C24" s="1149" t="s">
        <v>1186</v>
      </c>
      <c r="D24" s="1185" t="s">
        <v>145</v>
      </c>
      <c r="E24" s="1149" t="s">
        <v>123</v>
      </c>
      <c r="F24" s="1149"/>
      <c r="G24" s="1185" t="s">
        <v>1190</v>
      </c>
      <c r="H24" s="1149"/>
      <c r="I24" s="1151" t="s">
        <v>3300</v>
      </c>
      <c r="J24" s="1186" t="s">
        <v>241</v>
      </c>
      <c r="K24" s="1185"/>
      <c r="L24" s="1149">
        <v>99</v>
      </c>
      <c r="M24" s="1149"/>
      <c r="N24" s="1149" t="s">
        <v>1197</v>
      </c>
      <c r="O24" s="1149" t="s">
        <v>204</v>
      </c>
      <c r="P24" s="1187">
        <v>97267500</v>
      </c>
      <c r="Q24" s="1149" t="s">
        <v>123</v>
      </c>
      <c r="R24" s="324"/>
      <c r="S24" s="307" t="str">
        <f t="shared" si="2"/>
        <v>3.11.01</v>
      </c>
      <c r="T24" s="308" t="str">
        <f t="shared" si="3"/>
        <v>BANGUNAN GEDUNG TEMPAT KERJA</v>
      </c>
      <c r="U24" s="308">
        <f t="shared" si="4"/>
        <v>50</v>
      </c>
      <c r="V24" s="309">
        <f t="shared" si="5"/>
        <v>1945349.8</v>
      </c>
      <c r="W24" s="308">
        <f t="shared" si="15"/>
        <v>14</v>
      </c>
      <c r="X24" s="310">
        <f t="shared" si="6"/>
        <v>27234897.199999999</v>
      </c>
      <c r="Y24" s="310">
        <f t="shared" si="7"/>
        <v>1945349.8</v>
      </c>
      <c r="Z24" s="310">
        <f t="shared" si="8"/>
        <v>1945349.8</v>
      </c>
      <c r="AA24" s="310">
        <f t="shared" si="9"/>
        <v>1945349.8</v>
      </c>
      <c r="AB24" s="310">
        <f t="shared" si="10"/>
        <v>1945349.8</v>
      </c>
      <c r="AC24" s="310">
        <f t="shared" si="11"/>
        <v>1945349.8</v>
      </c>
      <c r="AD24" s="790" t="str">
        <f t="shared" si="12"/>
        <v>1999</v>
      </c>
      <c r="AE24" s="600">
        <f t="shared" si="13"/>
        <v>60305853.800000004</v>
      </c>
      <c r="AF24" s="312">
        <f t="shared" si="14"/>
        <v>97267500</v>
      </c>
      <c r="AG24" s="312">
        <f t="shared" si="16"/>
        <v>35016296.399999999</v>
      </c>
      <c r="AH24" s="1107">
        <f t="shared" si="17"/>
        <v>36961646.199999996</v>
      </c>
    </row>
    <row r="25" spans="1:34" ht="25.5" customHeight="1">
      <c r="A25" s="1147"/>
      <c r="B25" s="1184" t="s">
        <v>1145</v>
      </c>
      <c r="C25" s="1149" t="s">
        <v>1186</v>
      </c>
      <c r="D25" s="1185" t="s">
        <v>145</v>
      </c>
      <c r="E25" s="1149" t="s">
        <v>123</v>
      </c>
      <c r="F25" s="1149"/>
      <c r="G25" s="1185" t="s">
        <v>1190</v>
      </c>
      <c r="H25" s="1149"/>
      <c r="I25" s="1151" t="s">
        <v>3300</v>
      </c>
      <c r="J25" s="1186" t="s">
        <v>241</v>
      </c>
      <c r="K25" s="1185"/>
      <c r="L25" s="1149">
        <v>210</v>
      </c>
      <c r="M25" s="1149"/>
      <c r="N25" s="1149" t="s">
        <v>1197</v>
      </c>
      <c r="O25" s="1149" t="s">
        <v>204</v>
      </c>
      <c r="P25" s="1187">
        <v>206325000</v>
      </c>
      <c r="Q25" s="1149" t="s">
        <v>123</v>
      </c>
      <c r="R25" s="324"/>
      <c r="S25" s="307" t="str">
        <f t="shared" si="2"/>
        <v>3.11.01</v>
      </c>
      <c r="T25" s="308" t="str">
        <f t="shared" si="3"/>
        <v>BANGUNAN GEDUNG TEMPAT KERJA</v>
      </c>
      <c r="U25" s="308">
        <f t="shared" si="4"/>
        <v>50</v>
      </c>
      <c r="V25" s="309">
        <f t="shared" si="5"/>
        <v>4126499.8</v>
      </c>
      <c r="W25" s="308">
        <f t="shared" si="15"/>
        <v>14</v>
      </c>
      <c r="X25" s="310">
        <f t="shared" si="6"/>
        <v>57770997.199999996</v>
      </c>
      <c r="Y25" s="310">
        <f t="shared" si="7"/>
        <v>4126499.8</v>
      </c>
      <c r="Z25" s="310">
        <f t="shared" si="8"/>
        <v>4126499.8</v>
      </c>
      <c r="AA25" s="310">
        <f t="shared" si="9"/>
        <v>4126499.8</v>
      </c>
      <c r="AB25" s="310">
        <f t="shared" si="10"/>
        <v>4126499.8</v>
      </c>
      <c r="AC25" s="310">
        <f t="shared" si="11"/>
        <v>4126499.8</v>
      </c>
      <c r="AD25" s="790" t="str">
        <f t="shared" si="12"/>
        <v>1999</v>
      </c>
      <c r="AE25" s="600">
        <f t="shared" si="13"/>
        <v>127921503.80000001</v>
      </c>
      <c r="AF25" s="312">
        <f t="shared" si="14"/>
        <v>206325000</v>
      </c>
      <c r="AG25" s="312">
        <f t="shared" si="16"/>
        <v>74276996.399999991</v>
      </c>
      <c r="AH25" s="1107">
        <f t="shared" si="17"/>
        <v>78403496.199999988</v>
      </c>
    </row>
    <row r="26" spans="1:34" ht="25.5" customHeight="1">
      <c r="A26" s="1147"/>
      <c r="B26" s="1184" t="s">
        <v>1146</v>
      </c>
      <c r="C26" s="1149" t="s">
        <v>1186</v>
      </c>
      <c r="D26" s="1185" t="s">
        <v>145</v>
      </c>
      <c r="E26" s="1149" t="s">
        <v>123</v>
      </c>
      <c r="F26" s="1149"/>
      <c r="G26" s="1185" t="s">
        <v>1190</v>
      </c>
      <c r="H26" s="1149"/>
      <c r="I26" s="1151" t="s">
        <v>3300</v>
      </c>
      <c r="J26" s="1186" t="s">
        <v>2210</v>
      </c>
      <c r="K26" s="1185"/>
      <c r="L26" s="1149">
        <v>30</v>
      </c>
      <c r="M26" s="1149"/>
      <c r="N26" s="1149" t="s">
        <v>1197</v>
      </c>
      <c r="O26" s="1149" t="s">
        <v>204</v>
      </c>
      <c r="P26" s="1187">
        <v>19650000</v>
      </c>
      <c r="Q26" s="1149" t="s">
        <v>123</v>
      </c>
      <c r="R26" s="324"/>
      <c r="S26" s="307" t="str">
        <f t="shared" si="2"/>
        <v>3.11.01</v>
      </c>
      <c r="T26" s="308" t="str">
        <f t="shared" si="3"/>
        <v>BANGUNAN GEDUNG TEMPAT KERJA</v>
      </c>
      <c r="U26" s="308">
        <f t="shared" si="4"/>
        <v>50</v>
      </c>
      <c r="V26" s="309">
        <f t="shared" si="5"/>
        <v>392999.8</v>
      </c>
      <c r="W26" s="308">
        <f t="shared" si="15"/>
        <v>38</v>
      </c>
      <c r="X26" s="310">
        <f t="shared" si="6"/>
        <v>14933992.4</v>
      </c>
      <c r="Y26" s="310">
        <f t="shared" si="7"/>
        <v>392999.8</v>
      </c>
      <c r="Z26" s="310">
        <f t="shared" si="8"/>
        <v>392999.8</v>
      </c>
      <c r="AA26" s="310">
        <f t="shared" si="9"/>
        <v>392999.8</v>
      </c>
      <c r="AB26" s="310">
        <f t="shared" si="10"/>
        <v>392999.8</v>
      </c>
      <c r="AC26" s="310">
        <f t="shared" si="11"/>
        <v>392999.8</v>
      </c>
      <c r="AD26" s="790" t="str">
        <f t="shared" si="12"/>
        <v>1975</v>
      </c>
      <c r="AE26" s="600">
        <f t="shared" si="13"/>
        <v>2751008.5999999978</v>
      </c>
      <c r="AF26" s="312">
        <f t="shared" si="14"/>
        <v>19650000</v>
      </c>
      <c r="AG26" s="312">
        <f t="shared" si="16"/>
        <v>16505991.600000003</v>
      </c>
      <c r="AH26" s="1107">
        <f t="shared" si="17"/>
        <v>16898991.400000002</v>
      </c>
    </row>
    <row r="27" spans="1:34" ht="25.5" customHeight="1">
      <c r="A27" s="1147"/>
      <c r="B27" s="1184" t="s">
        <v>1147</v>
      </c>
      <c r="C27" s="1149" t="s">
        <v>1186</v>
      </c>
      <c r="D27" s="1185" t="s">
        <v>145</v>
      </c>
      <c r="E27" s="1149" t="s">
        <v>123</v>
      </c>
      <c r="F27" s="1149"/>
      <c r="G27" s="1185" t="s">
        <v>1190</v>
      </c>
      <c r="H27" s="1149"/>
      <c r="I27" s="1151" t="s">
        <v>3300</v>
      </c>
      <c r="J27" s="1186" t="s">
        <v>2212</v>
      </c>
      <c r="K27" s="1185"/>
      <c r="L27" s="1149">
        <v>60</v>
      </c>
      <c r="M27" s="1149"/>
      <c r="N27" s="1149" t="s">
        <v>1197</v>
      </c>
      <c r="O27" s="1149" t="s">
        <v>204</v>
      </c>
      <c r="P27" s="1187">
        <v>47160000</v>
      </c>
      <c r="Q27" s="1149" t="s">
        <v>123</v>
      </c>
      <c r="R27" s="324"/>
      <c r="S27" s="307" t="str">
        <f t="shared" si="2"/>
        <v>3.11.01</v>
      </c>
      <c r="T27" s="308" t="str">
        <f t="shared" si="3"/>
        <v>BANGUNAN GEDUNG TEMPAT KERJA</v>
      </c>
      <c r="U27" s="308">
        <f t="shared" si="4"/>
        <v>50</v>
      </c>
      <c r="V27" s="309">
        <f t="shared" si="5"/>
        <v>943199.8</v>
      </c>
      <c r="W27" s="308">
        <f t="shared" si="15"/>
        <v>23</v>
      </c>
      <c r="X27" s="310">
        <f t="shared" si="6"/>
        <v>21693595.400000002</v>
      </c>
      <c r="Y27" s="310">
        <f t="shared" si="7"/>
        <v>943199.8</v>
      </c>
      <c r="Z27" s="310">
        <f t="shared" si="8"/>
        <v>943199.8</v>
      </c>
      <c r="AA27" s="310">
        <f t="shared" si="9"/>
        <v>943199.8</v>
      </c>
      <c r="AB27" s="310">
        <f t="shared" si="10"/>
        <v>943199.8</v>
      </c>
      <c r="AC27" s="310">
        <f t="shared" si="11"/>
        <v>943199.8</v>
      </c>
      <c r="AD27" s="790" t="str">
        <f t="shared" si="12"/>
        <v>1990</v>
      </c>
      <c r="AE27" s="600">
        <f t="shared" si="13"/>
        <v>20750405.599999994</v>
      </c>
      <c r="AF27" s="312">
        <f t="shared" si="14"/>
        <v>47160000</v>
      </c>
      <c r="AG27" s="312">
        <f t="shared" si="16"/>
        <v>25466394.600000005</v>
      </c>
      <c r="AH27" s="1107">
        <f t="shared" si="17"/>
        <v>26409594.400000006</v>
      </c>
    </row>
    <row r="28" spans="1:34" ht="25.5" customHeight="1">
      <c r="A28" s="1147"/>
      <c r="B28" s="1184" t="s">
        <v>1148</v>
      </c>
      <c r="C28" s="1149" t="s">
        <v>1186</v>
      </c>
      <c r="D28" s="1185" t="s">
        <v>145</v>
      </c>
      <c r="E28" s="1149" t="s">
        <v>123</v>
      </c>
      <c r="F28" s="1149"/>
      <c r="G28" s="1185" t="s">
        <v>1190</v>
      </c>
      <c r="H28" s="1149"/>
      <c r="I28" s="1151" t="s">
        <v>3300</v>
      </c>
      <c r="J28" s="1186" t="s">
        <v>2212</v>
      </c>
      <c r="K28" s="1185"/>
      <c r="L28" s="1149">
        <v>48</v>
      </c>
      <c r="M28" s="1149"/>
      <c r="N28" s="1149" t="s">
        <v>1197</v>
      </c>
      <c r="O28" s="1149" t="s">
        <v>204</v>
      </c>
      <c r="P28" s="1187">
        <v>34584000</v>
      </c>
      <c r="Q28" s="1149" t="s">
        <v>123</v>
      </c>
      <c r="R28" s="324"/>
      <c r="S28" s="307" t="str">
        <f t="shared" si="2"/>
        <v>3.11.01</v>
      </c>
      <c r="T28" s="308" t="str">
        <f t="shared" si="3"/>
        <v>BANGUNAN GEDUNG TEMPAT KERJA</v>
      </c>
      <c r="U28" s="308">
        <f t="shared" si="4"/>
        <v>50</v>
      </c>
      <c r="V28" s="309">
        <f t="shared" si="5"/>
        <v>691679.8</v>
      </c>
      <c r="W28" s="308">
        <f t="shared" si="15"/>
        <v>23</v>
      </c>
      <c r="X28" s="310">
        <f t="shared" si="6"/>
        <v>15908635.4</v>
      </c>
      <c r="Y28" s="310">
        <f t="shared" si="7"/>
        <v>691679.8</v>
      </c>
      <c r="Z28" s="310">
        <f t="shared" si="8"/>
        <v>691679.8</v>
      </c>
      <c r="AA28" s="310">
        <f t="shared" si="9"/>
        <v>691679.8</v>
      </c>
      <c r="AB28" s="310">
        <f t="shared" si="10"/>
        <v>691679.8</v>
      </c>
      <c r="AC28" s="310">
        <f t="shared" si="11"/>
        <v>691679.8</v>
      </c>
      <c r="AD28" s="790" t="str">
        <f t="shared" si="12"/>
        <v>1990</v>
      </c>
      <c r="AE28" s="600">
        <f t="shared" si="13"/>
        <v>15216965.599999998</v>
      </c>
      <c r="AF28" s="312">
        <f t="shared" si="14"/>
        <v>34584000</v>
      </c>
      <c r="AG28" s="312">
        <f t="shared" si="16"/>
        <v>18675354.600000001</v>
      </c>
      <c r="AH28" s="1107">
        <f t="shared" si="17"/>
        <v>19367034.400000002</v>
      </c>
    </row>
    <row r="29" spans="1:34" ht="25.5" customHeight="1">
      <c r="A29" s="1147"/>
      <c r="B29" s="1184" t="s">
        <v>1149</v>
      </c>
      <c r="C29" s="1149" t="s">
        <v>1186</v>
      </c>
      <c r="D29" s="1185" t="s">
        <v>145</v>
      </c>
      <c r="E29" s="1149" t="s">
        <v>123</v>
      </c>
      <c r="F29" s="1149"/>
      <c r="G29" s="1185" t="s">
        <v>1190</v>
      </c>
      <c r="H29" s="1149"/>
      <c r="I29" s="1151" t="s">
        <v>3300</v>
      </c>
      <c r="J29" s="1186" t="s">
        <v>2211</v>
      </c>
      <c r="K29" s="1185"/>
      <c r="L29" s="1149">
        <v>70</v>
      </c>
      <c r="M29" s="1149"/>
      <c r="N29" s="1149" t="s">
        <v>1197</v>
      </c>
      <c r="O29" s="1149" t="s">
        <v>204</v>
      </c>
      <c r="P29" s="1187">
        <v>64190000</v>
      </c>
      <c r="Q29" s="1149" t="s">
        <v>123</v>
      </c>
      <c r="R29" s="324"/>
      <c r="S29" s="307" t="str">
        <f t="shared" si="2"/>
        <v>3.11.01</v>
      </c>
      <c r="T29" s="308" t="str">
        <f t="shared" si="3"/>
        <v>BANGUNAN GEDUNG TEMPAT KERJA</v>
      </c>
      <c r="U29" s="308">
        <f t="shared" si="4"/>
        <v>50</v>
      </c>
      <c r="V29" s="309">
        <f t="shared" si="5"/>
        <v>1283799.8</v>
      </c>
      <c r="W29" s="308">
        <f t="shared" si="15"/>
        <v>18</v>
      </c>
      <c r="X29" s="310">
        <f t="shared" si="6"/>
        <v>23108396.400000002</v>
      </c>
      <c r="Y29" s="310">
        <f t="shared" si="7"/>
        <v>1283799.8</v>
      </c>
      <c r="Z29" s="310">
        <f t="shared" si="8"/>
        <v>1283799.8</v>
      </c>
      <c r="AA29" s="310">
        <f t="shared" si="9"/>
        <v>1283799.8</v>
      </c>
      <c r="AB29" s="310">
        <f t="shared" si="10"/>
        <v>1283799.8</v>
      </c>
      <c r="AC29" s="310">
        <f t="shared" si="11"/>
        <v>1283799.8</v>
      </c>
      <c r="AD29" s="790" t="str">
        <f t="shared" si="12"/>
        <v>1995</v>
      </c>
      <c r="AE29" s="600">
        <f t="shared" si="13"/>
        <v>34662604.599999994</v>
      </c>
      <c r="AF29" s="312">
        <f t="shared" si="14"/>
        <v>64190000</v>
      </c>
      <c r="AG29" s="312">
        <f t="shared" si="16"/>
        <v>28243595.600000005</v>
      </c>
      <c r="AH29" s="1107">
        <f t="shared" si="17"/>
        <v>29527395.400000006</v>
      </c>
    </row>
    <row r="30" spans="1:34" ht="25.5" customHeight="1">
      <c r="A30" s="1147"/>
      <c r="B30" s="1184" t="s">
        <v>1150</v>
      </c>
      <c r="C30" s="1149" t="s">
        <v>1186</v>
      </c>
      <c r="D30" s="1185" t="s">
        <v>145</v>
      </c>
      <c r="E30" s="1149" t="s">
        <v>123</v>
      </c>
      <c r="F30" s="1149"/>
      <c r="G30" s="1185" t="s">
        <v>1190</v>
      </c>
      <c r="H30" s="1149"/>
      <c r="I30" s="1151" t="s">
        <v>3300</v>
      </c>
      <c r="J30" s="1186" t="s">
        <v>2210</v>
      </c>
      <c r="K30" s="1185"/>
      <c r="L30" s="1149">
        <v>154</v>
      </c>
      <c r="M30" s="1149"/>
      <c r="N30" s="1149" t="s">
        <v>1197</v>
      </c>
      <c r="O30" s="1149" t="s">
        <v>204</v>
      </c>
      <c r="P30" s="1187">
        <v>75398400</v>
      </c>
      <c r="Q30" s="1149" t="s">
        <v>123</v>
      </c>
      <c r="R30" s="324"/>
      <c r="S30" s="307" t="str">
        <f t="shared" si="2"/>
        <v>3.11.01</v>
      </c>
      <c r="T30" s="308" t="str">
        <f t="shared" si="3"/>
        <v>BANGUNAN GEDUNG TEMPAT KERJA</v>
      </c>
      <c r="U30" s="308">
        <f t="shared" si="4"/>
        <v>50</v>
      </c>
      <c r="V30" s="309">
        <f t="shared" si="5"/>
        <v>1507967.8</v>
      </c>
      <c r="W30" s="308">
        <f t="shared" si="15"/>
        <v>38</v>
      </c>
      <c r="X30" s="310">
        <f t="shared" si="6"/>
        <v>57302776.399999999</v>
      </c>
      <c r="Y30" s="310">
        <f t="shared" si="7"/>
        <v>1507967.8</v>
      </c>
      <c r="Z30" s="310">
        <f t="shared" si="8"/>
        <v>1507967.8</v>
      </c>
      <c r="AA30" s="310">
        <f t="shared" si="9"/>
        <v>1507967.8</v>
      </c>
      <c r="AB30" s="310">
        <f t="shared" si="10"/>
        <v>1507967.8</v>
      </c>
      <c r="AC30" s="310">
        <f t="shared" si="11"/>
        <v>1507967.8</v>
      </c>
      <c r="AD30" s="790" t="str">
        <f t="shared" si="12"/>
        <v>1975</v>
      </c>
      <c r="AE30" s="600">
        <f t="shared" si="13"/>
        <v>10555784.600000016</v>
      </c>
      <c r="AF30" s="312">
        <f t="shared" si="14"/>
        <v>75398400</v>
      </c>
      <c r="AG30" s="312">
        <f t="shared" si="16"/>
        <v>63334647.599999987</v>
      </c>
      <c r="AH30" s="1107">
        <f t="shared" si="17"/>
        <v>64842615.399999984</v>
      </c>
    </row>
    <row r="31" spans="1:34" ht="25.5" customHeight="1">
      <c r="A31" s="1147"/>
      <c r="B31" s="1184" t="s">
        <v>1151</v>
      </c>
      <c r="C31" s="1149" t="s">
        <v>1187</v>
      </c>
      <c r="D31" s="1185" t="s">
        <v>145</v>
      </c>
      <c r="E31" s="1149" t="s">
        <v>123</v>
      </c>
      <c r="F31" s="1149"/>
      <c r="G31" s="1185" t="s">
        <v>1190</v>
      </c>
      <c r="H31" s="1149"/>
      <c r="I31" s="1151" t="s">
        <v>3300</v>
      </c>
      <c r="J31" s="1186" t="s">
        <v>165</v>
      </c>
      <c r="K31" s="1185"/>
      <c r="L31" s="1149">
        <v>108</v>
      </c>
      <c r="M31" s="1149"/>
      <c r="N31" s="1149" t="s">
        <v>1197</v>
      </c>
      <c r="O31" s="1149" t="s">
        <v>204</v>
      </c>
      <c r="P31" s="1187">
        <v>104247000</v>
      </c>
      <c r="Q31" s="1149" t="s">
        <v>123</v>
      </c>
      <c r="R31" s="324"/>
      <c r="S31" s="307" t="str">
        <f t="shared" si="2"/>
        <v>3.11.01</v>
      </c>
      <c r="T31" s="308" t="str">
        <f t="shared" si="3"/>
        <v>BANGUNAN GEDUNG TEMPAT KERJA</v>
      </c>
      <c r="U31" s="308">
        <f t="shared" si="4"/>
        <v>50</v>
      </c>
      <c r="V31" s="309">
        <f t="shared" si="5"/>
        <v>2084939.8</v>
      </c>
      <c r="W31" s="308">
        <f t="shared" si="15"/>
        <v>12</v>
      </c>
      <c r="X31" s="310">
        <f t="shared" si="6"/>
        <v>25019277.600000001</v>
      </c>
      <c r="Y31" s="310">
        <f t="shared" si="7"/>
        <v>2084939.8</v>
      </c>
      <c r="Z31" s="310">
        <f t="shared" si="8"/>
        <v>2084939.8</v>
      </c>
      <c r="AA31" s="310">
        <f t="shared" si="9"/>
        <v>2084939.8</v>
      </c>
      <c r="AB31" s="310">
        <f t="shared" si="10"/>
        <v>2084939.8</v>
      </c>
      <c r="AC31" s="310">
        <f t="shared" si="11"/>
        <v>2084939.8</v>
      </c>
      <c r="AD31" s="790" t="str">
        <f t="shared" si="12"/>
        <v>2001</v>
      </c>
      <c r="AE31" s="600">
        <f t="shared" si="13"/>
        <v>68803023.400000006</v>
      </c>
      <c r="AF31" s="312">
        <f t="shared" si="14"/>
        <v>104247000</v>
      </c>
      <c r="AG31" s="312">
        <f t="shared" si="16"/>
        <v>33359036.800000004</v>
      </c>
      <c r="AH31" s="1107">
        <f t="shared" si="17"/>
        <v>35443976.600000001</v>
      </c>
    </row>
    <row r="32" spans="1:34" ht="25.5" customHeight="1">
      <c r="A32" s="1147"/>
      <c r="B32" s="1184" t="s">
        <v>1152</v>
      </c>
      <c r="C32" s="1149" t="s">
        <v>1187</v>
      </c>
      <c r="D32" s="1185" t="s">
        <v>145</v>
      </c>
      <c r="E32" s="1149" t="s">
        <v>123</v>
      </c>
      <c r="F32" s="1149"/>
      <c r="G32" s="1185" t="s">
        <v>1190</v>
      </c>
      <c r="H32" s="1149"/>
      <c r="I32" s="1151" t="s">
        <v>3300</v>
      </c>
      <c r="J32" s="1186" t="s">
        <v>165</v>
      </c>
      <c r="K32" s="1185"/>
      <c r="L32" s="1149">
        <v>99</v>
      </c>
      <c r="M32" s="1149"/>
      <c r="N32" s="1149" t="s">
        <v>1197</v>
      </c>
      <c r="O32" s="1149" t="s">
        <v>204</v>
      </c>
      <c r="P32" s="1187">
        <v>102910500</v>
      </c>
      <c r="Q32" s="1149" t="s">
        <v>123</v>
      </c>
      <c r="R32" s="324"/>
      <c r="S32" s="307" t="str">
        <f t="shared" si="2"/>
        <v>3.11.01</v>
      </c>
      <c r="T32" s="308" t="str">
        <f t="shared" si="3"/>
        <v>BANGUNAN GEDUNG TEMPAT KERJA</v>
      </c>
      <c r="U32" s="308">
        <f t="shared" si="4"/>
        <v>50</v>
      </c>
      <c r="V32" s="309">
        <f t="shared" si="5"/>
        <v>2058209.8</v>
      </c>
      <c r="W32" s="308">
        <f t="shared" si="15"/>
        <v>12</v>
      </c>
      <c r="X32" s="310">
        <f t="shared" si="6"/>
        <v>24698517.600000001</v>
      </c>
      <c r="Y32" s="310">
        <f t="shared" si="7"/>
        <v>2058209.8</v>
      </c>
      <c r="Z32" s="310">
        <f t="shared" si="8"/>
        <v>2058209.8</v>
      </c>
      <c r="AA32" s="310">
        <f t="shared" si="9"/>
        <v>2058209.8</v>
      </c>
      <c r="AB32" s="310">
        <f t="shared" si="10"/>
        <v>2058209.8</v>
      </c>
      <c r="AC32" s="310">
        <f t="shared" si="11"/>
        <v>2058209.8</v>
      </c>
      <c r="AD32" s="790" t="str">
        <f t="shared" si="12"/>
        <v>2001</v>
      </c>
      <c r="AE32" s="600">
        <f t="shared" si="13"/>
        <v>67920933.400000006</v>
      </c>
      <c r="AF32" s="312">
        <f t="shared" si="14"/>
        <v>102910500</v>
      </c>
      <c r="AG32" s="312">
        <f t="shared" si="16"/>
        <v>32931356.800000004</v>
      </c>
      <c r="AH32" s="1107">
        <f t="shared" si="17"/>
        <v>34989566.600000001</v>
      </c>
    </row>
    <row r="33" spans="1:42" ht="25.5" customHeight="1">
      <c r="A33" s="1147"/>
      <c r="B33" s="1184" t="s">
        <v>1153</v>
      </c>
      <c r="C33" s="1149" t="s">
        <v>1187</v>
      </c>
      <c r="D33" s="1185" t="s">
        <v>145</v>
      </c>
      <c r="E33" s="1149" t="s">
        <v>123</v>
      </c>
      <c r="F33" s="1149"/>
      <c r="G33" s="1185" t="s">
        <v>1190</v>
      </c>
      <c r="H33" s="1149"/>
      <c r="I33" s="1151" t="s">
        <v>3300</v>
      </c>
      <c r="J33" s="1186" t="s">
        <v>165</v>
      </c>
      <c r="K33" s="1185"/>
      <c r="L33" s="1149">
        <v>154</v>
      </c>
      <c r="M33" s="1149"/>
      <c r="N33" s="1149" t="s">
        <v>1197</v>
      </c>
      <c r="O33" s="1149" t="s">
        <v>204</v>
      </c>
      <c r="P33" s="1187">
        <v>160083000</v>
      </c>
      <c r="Q33" s="1149" t="s">
        <v>123</v>
      </c>
      <c r="R33" s="324"/>
      <c r="S33" s="307" t="str">
        <f t="shared" si="2"/>
        <v>3.11.01</v>
      </c>
      <c r="T33" s="308" t="str">
        <f t="shared" si="3"/>
        <v>BANGUNAN GEDUNG TEMPAT KERJA</v>
      </c>
      <c r="U33" s="308">
        <f t="shared" si="4"/>
        <v>50</v>
      </c>
      <c r="V33" s="309">
        <f t="shared" si="5"/>
        <v>3201659.8</v>
      </c>
      <c r="W33" s="308">
        <f t="shared" si="15"/>
        <v>12</v>
      </c>
      <c r="X33" s="310">
        <f t="shared" si="6"/>
        <v>38419917.599999994</v>
      </c>
      <c r="Y33" s="310">
        <f t="shared" si="7"/>
        <v>3201659.8</v>
      </c>
      <c r="Z33" s="310">
        <f t="shared" si="8"/>
        <v>3201659.8</v>
      </c>
      <c r="AA33" s="310">
        <f t="shared" si="9"/>
        <v>3201659.8</v>
      </c>
      <c r="AB33" s="310">
        <f t="shared" si="10"/>
        <v>3201659.8</v>
      </c>
      <c r="AC33" s="310">
        <f t="shared" si="11"/>
        <v>3201659.8</v>
      </c>
      <c r="AD33" s="790" t="str">
        <f t="shared" si="12"/>
        <v>2001</v>
      </c>
      <c r="AE33" s="600">
        <f t="shared" si="13"/>
        <v>105654783.40000002</v>
      </c>
      <c r="AF33" s="312">
        <f t="shared" si="14"/>
        <v>160083000</v>
      </c>
      <c r="AG33" s="312">
        <f t="shared" si="16"/>
        <v>51226556.799999982</v>
      </c>
      <c r="AH33" s="1107">
        <f t="shared" si="17"/>
        <v>54428216.599999979</v>
      </c>
    </row>
    <row r="34" spans="1:42" s="1085" customFormat="1" ht="25.5" customHeight="1">
      <c r="A34" s="1147"/>
      <c r="B34" s="1168" t="s">
        <v>3491</v>
      </c>
      <c r="C34" s="1149" t="s">
        <v>1187</v>
      </c>
      <c r="D34" s="1150" t="s">
        <v>145</v>
      </c>
      <c r="E34" s="1151" t="s">
        <v>123</v>
      </c>
      <c r="F34" s="1151" t="s">
        <v>1188</v>
      </c>
      <c r="G34" s="1150" t="s">
        <v>1859</v>
      </c>
      <c r="H34" s="1151"/>
      <c r="I34" s="1151" t="s">
        <v>3300</v>
      </c>
      <c r="J34" s="1152" t="s">
        <v>2208</v>
      </c>
      <c r="K34" s="1150" t="s">
        <v>3321</v>
      </c>
      <c r="L34" s="1151"/>
      <c r="M34" s="1151" t="s">
        <v>3526</v>
      </c>
      <c r="N34" s="1189">
        <f>SUM(P34:P43)</f>
        <v>6849530600</v>
      </c>
      <c r="O34" s="1151"/>
      <c r="P34" s="1170">
        <v>838476309</v>
      </c>
      <c r="Q34" s="1151" t="s">
        <v>123</v>
      </c>
      <c r="R34" s="325"/>
      <c r="S34" s="1077" t="str">
        <f t="shared" si="2"/>
        <v>3.11.01</v>
      </c>
      <c r="T34" s="589" t="str">
        <f t="shared" ref="T34:T42" si="18">VLOOKUP(S34,kelompok,2,0)</f>
        <v>BANGUNAN GEDUNG TEMPAT KERJA</v>
      </c>
      <c r="U34" s="589">
        <f t="shared" ref="U34:U42" si="19">VLOOKUP(S34,MASAMANFAAT,4,0)</f>
        <v>50</v>
      </c>
      <c r="V34" s="1078">
        <f t="shared" ref="V34:V42" si="20">(P34-10)/U34</f>
        <v>16769525.98</v>
      </c>
      <c r="W34" s="589">
        <f t="shared" ref="W34:W42" si="21">2013-AD34</f>
        <v>5</v>
      </c>
      <c r="X34" s="1079">
        <f t="shared" ref="X34:X42" si="22">IF(W34&gt;U34,P34-10,V34*W34)</f>
        <v>83847629.900000006</v>
      </c>
      <c r="Y34" s="1079">
        <f t="shared" ref="Y34:Y42" si="23">IF(P34-10=X34,0,V34)</f>
        <v>16769525.98</v>
      </c>
      <c r="Z34" s="1079">
        <f t="shared" ref="Z34:Z42" si="24">IF(P34-10=X34+Y34,0,V34)</f>
        <v>16769525.98</v>
      </c>
      <c r="AA34" s="1079">
        <f t="shared" ref="AA34:AA42" si="25">IF(P34-10=X34+Y34+Z34,0,V34)</f>
        <v>16769525.98</v>
      </c>
      <c r="AB34" s="1079">
        <f t="shared" ref="AB34:AB42" si="26">IF(P34-10=Y34+Z34+AA34+X34,0,V34)</f>
        <v>16769525.98</v>
      </c>
      <c r="AC34" s="1079">
        <f t="shared" ref="AC34:AC42" si="27">IF(P34-10=Z34+AA34+AB34+Y34+X34,0,V34)</f>
        <v>16769525.98</v>
      </c>
      <c r="AD34" s="1080" t="str">
        <f t="shared" ref="AD34" si="28">J34</f>
        <v>2008</v>
      </c>
      <c r="AE34" s="1081">
        <f t="shared" ref="AE34:AE42" si="29">P34-(X34+Y34+Z34+AA34+AB34+AC34)</f>
        <v>670781049.20000005</v>
      </c>
      <c r="AF34" s="1082">
        <f t="shared" ref="AF34:AF42" si="30">P34</f>
        <v>838476309</v>
      </c>
      <c r="AG34" s="1082">
        <f t="shared" ref="AG34:AG42" si="31">X34+Y34+Z34+AA34+AB34</f>
        <v>150925733.82000002</v>
      </c>
      <c r="AH34" s="681">
        <f t="shared" ref="AH34:AH42" si="32">AG34+AC34</f>
        <v>167695259.80000001</v>
      </c>
      <c r="AI34" s="667"/>
      <c r="AJ34" s="667"/>
      <c r="AK34" s="667"/>
      <c r="AL34" s="667"/>
      <c r="AM34" s="667"/>
      <c r="AN34" s="667"/>
      <c r="AO34" s="667"/>
      <c r="AP34" s="667"/>
    </row>
    <row r="35" spans="1:42" s="1085" customFormat="1" ht="25.5" customHeight="1">
      <c r="A35" s="1147"/>
      <c r="B35" s="1168" t="s">
        <v>3301</v>
      </c>
      <c r="C35" s="1149" t="s">
        <v>1187</v>
      </c>
      <c r="D35" s="1150" t="s">
        <v>145</v>
      </c>
      <c r="E35" s="1151" t="s">
        <v>123</v>
      </c>
      <c r="F35" s="1151" t="s">
        <v>1188</v>
      </c>
      <c r="G35" s="1150" t="s">
        <v>1859</v>
      </c>
      <c r="H35" s="1151"/>
      <c r="I35" s="1151" t="s">
        <v>3300</v>
      </c>
      <c r="J35" s="1188">
        <v>39701</v>
      </c>
      <c r="K35" s="1150" t="s">
        <v>3321</v>
      </c>
      <c r="L35" s="1151"/>
      <c r="M35" s="1151" t="s">
        <v>3525</v>
      </c>
      <c r="N35" s="1169">
        <v>6379171023</v>
      </c>
      <c r="O35" s="1151"/>
      <c r="P35" s="1170">
        <v>1167184634</v>
      </c>
      <c r="Q35" s="1151" t="s">
        <v>123</v>
      </c>
      <c r="R35" s="325"/>
      <c r="S35" s="1077" t="str">
        <f t="shared" si="2"/>
        <v>3.11.01</v>
      </c>
      <c r="T35" s="589" t="str">
        <f t="shared" si="18"/>
        <v>BANGUNAN GEDUNG TEMPAT KERJA</v>
      </c>
      <c r="U35" s="589">
        <f t="shared" si="19"/>
        <v>50</v>
      </c>
      <c r="V35" s="1078">
        <f t="shared" si="20"/>
        <v>23343692.48</v>
      </c>
      <c r="W35" s="589">
        <f t="shared" si="21"/>
        <v>5</v>
      </c>
      <c r="X35" s="1079">
        <f t="shared" si="22"/>
        <v>116718462.40000001</v>
      </c>
      <c r="Y35" s="1079">
        <f t="shared" si="23"/>
        <v>23343692.48</v>
      </c>
      <c r="Z35" s="1079">
        <f t="shared" si="24"/>
        <v>23343692.48</v>
      </c>
      <c r="AA35" s="1079">
        <f t="shared" si="25"/>
        <v>23343692.48</v>
      </c>
      <c r="AB35" s="1079">
        <f t="shared" si="26"/>
        <v>23343692.48</v>
      </c>
      <c r="AC35" s="1079">
        <f t="shared" si="27"/>
        <v>23343692.48</v>
      </c>
      <c r="AD35" s="1080">
        <v>2008</v>
      </c>
      <c r="AE35" s="1081">
        <f t="shared" si="29"/>
        <v>933747709.20000005</v>
      </c>
      <c r="AF35" s="1082">
        <f t="shared" si="30"/>
        <v>1167184634</v>
      </c>
      <c r="AG35" s="1082">
        <f t="shared" si="31"/>
        <v>210093232.31999996</v>
      </c>
      <c r="AH35" s="681">
        <f t="shared" si="32"/>
        <v>233436924.79999995</v>
      </c>
      <c r="AI35" s="667"/>
      <c r="AJ35" s="667"/>
      <c r="AK35" s="667"/>
      <c r="AL35" s="667"/>
      <c r="AM35" s="667"/>
      <c r="AN35" s="667"/>
      <c r="AO35" s="667"/>
      <c r="AP35" s="667"/>
    </row>
    <row r="36" spans="1:42" s="1085" customFormat="1" ht="25.5" customHeight="1">
      <c r="A36" s="1147"/>
      <c r="B36" s="1168" t="s">
        <v>3302</v>
      </c>
      <c r="C36" s="1149" t="s">
        <v>1187</v>
      </c>
      <c r="D36" s="1150" t="s">
        <v>145</v>
      </c>
      <c r="E36" s="1151" t="s">
        <v>123</v>
      </c>
      <c r="F36" s="1151" t="s">
        <v>1188</v>
      </c>
      <c r="G36" s="1150" t="s">
        <v>1859</v>
      </c>
      <c r="H36" s="1151"/>
      <c r="I36" s="1151" t="s">
        <v>3300</v>
      </c>
      <c r="J36" s="1188">
        <v>39701</v>
      </c>
      <c r="K36" s="1150" t="s">
        <v>3321</v>
      </c>
      <c r="L36" s="1151"/>
      <c r="M36" s="1151"/>
      <c r="N36" s="1155">
        <f>N34-N35</f>
        <v>470359577</v>
      </c>
      <c r="O36" s="1151"/>
      <c r="P36" s="1170">
        <v>143518100</v>
      </c>
      <c r="Q36" s="1151" t="s">
        <v>123</v>
      </c>
      <c r="R36" s="325"/>
      <c r="S36" s="1077" t="str">
        <f t="shared" si="2"/>
        <v>3.11.01</v>
      </c>
      <c r="T36" s="589" t="str">
        <f t="shared" si="18"/>
        <v>BANGUNAN GEDUNG TEMPAT KERJA</v>
      </c>
      <c r="U36" s="589">
        <f t="shared" si="19"/>
        <v>50</v>
      </c>
      <c r="V36" s="1078">
        <f t="shared" si="20"/>
        <v>2870361.8</v>
      </c>
      <c r="W36" s="589">
        <f t="shared" si="21"/>
        <v>5</v>
      </c>
      <c r="X36" s="1079">
        <f t="shared" si="22"/>
        <v>14351809</v>
      </c>
      <c r="Y36" s="1079">
        <f t="shared" si="23"/>
        <v>2870361.8</v>
      </c>
      <c r="Z36" s="1079">
        <f t="shared" si="24"/>
        <v>2870361.8</v>
      </c>
      <c r="AA36" s="1079">
        <f t="shared" si="25"/>
        <v>2870361.8</v>
      </c>
      <c r="AB36" s="1079">
        <f t="shared" si="26"/>
        <v>2870361.8</v>
      </c>
      <c r="AC36" s="1079">
        <f t="shared" si="27"/>
        <v>2870361.8</v>
      </c>
      <c r="AD36" s="1080">
        <v>2008</v>
      </c>
      <c r="AE36" s="1081">
        <f t="shared" si="29"/>
        <v>114814482</v>
      </c>
      <c r="AF36" s="1082">
        <f t="shared" si="30"/>
        <v>143518100</v>
      </c>
      <c r="AG36" s="1082">
        <f t="shared" si="31"/>
        <v>25833256.200000003</v>
      </c>
      <c r="AH36" s="681">
        <f t="shared" si="32"/>
        <v>28703618.000000004</v>
      </c>
      <c r="AI36" s="667"/>
      <c r="AJ36" s="667"/>
      <c r="AK36" s="667"/>
      <c r="AL36" s="667"/>
      <c r="AM36" s="667"/>
      <c r="AN36" s="667"/>
      <c r="AO36" s="667"/>
      <c r="AP36" s="667"/>
    </row>
    <row r="37" spans="1:42" s="1085" customFormat="1" ht="25.5" customHeight="1">
      <c r="A37" s="1147"/>
      <c r="B37" s="1168" t="s">
        <v>3494</v>
      </c>
      <c r="C37" s="1149" t="s">
        <v>1187</v>
      </c>
      <c r="D37" s="1150" t="s">
        <v>145</v>
      </c>
      <c r="E37" s="1151" t="s">
        <v>123</v>
      </c>
      <c r="F37" s="1151" t="s">
        <v>1188</v>
      </c>
      <c r="G37" s="1150" t="s">
        <v>1859</v>
      </c>
      <c r="H37" s="1151"/>
      <c r="I37" s="1151" t="s">
        <v>3300</v>
      </c>
      <c r="J37" s="1188">
        <v>39701</v>
      </c>
      <c r="K37" s="1150" t="s">
        <v>3321</v>
      </c>
      <c r="L37" s="1151"/>
      <c r="M37" s="1151"/>
      <c r="N37" s="1151"/>
      <c r="O37" s="1151"/>
      <c r="P37" s="1170">
        <v>127490000</v>
      </c>
      <c r="Q37" s="1151" t="s">
        <v>123</v>
      </c>
      <c r="R37" s="325"/>
      <c r="S37" s="1077" t="str">
        <f t="shared" si="2"/>
        <v>3.11.01</v>
      </c>
      <c r="T37" s="589" t="str">
        <f t="shared" si="18"/>
        <v>BANGUNAN GEDUNG TEMPAT KERJA</v>
      </c>
      <c r="U37" s="589">
        <f t="shared" si="19"/>
        <v>50</v>
      </c>
      <c r="V37" s="1078">
        <f t="shared" si="20"/>
        <v>2549799.7999999998</v>
      </c>
      <c r="W37" s="589">
        <f t="shared" si="21"/>
        <v>5</v>
      </c>
      <c r="X37" s="1079">
        <f t="shared" si="22"/>
        <v>12748999</v>
      </c>
      <c r="Y37" s="1079">
        <f t="shared" si="23"/>
        <v>2549799.7999999998</v>
      </c>
      <c r="Z37" s="1079">
        <f t="shared" si="24"/>
        <v>2549799.7999999998</v>
      </c>
      <c r="AA37" s="1079">
        <f t="shared" si="25"/>
        <v>2549799.7999999998</v>
      </c>
      <c r="AB37" s="1079">
        <f t="shared" si="26"/>
        <v>2549799.7999999998</v>
      </c>
      <c r="AC37" s="1079">
        <f t="shared" si="27"/>
        <v>2549799.7999999998</v>
      </c>
      <c r="AD37" s="1080">
        <v>2008</v>
      </c>
      <c r="AE37" s="1081">
        <f t="shared" si="29"/>
        <v>101992002</v>
      </c>
      <c r="AF37" s="1082">
        <f t="shared" si="30"/>
        <v>127490000</v>
      </c>
      <c r="AG37" s="1082">
        <f t="shared" si="31"/>
        <v>22948198.200000003</v>
      </c>
      <c r="AH37" s="681">
        <f t="shared" si="32"/>
        <v>25497998.000000004</v>
      </c>
      <c r="AI37" s="667"/>
      <c r="AJ37" s="667"/>
      <c r="AK37" s="667"/>
      <c r="AL37" s="667"/>
      <c r="AM37" s="667"/>
      <c r="AN37" s="667"/>
      <c r="AO37" s="667"/>
      <c r="AP37" s="667"/>
    </row>
    <row r="38" spans="1:42" s="1085" customFormat="1" ht="25.5" customHeight="1">
      <c r="A38" s="1147"/>
      <c r="B38" s="1168" t="s">
        <v>3303</v>
      </c>
      <c r="C38" s="1149" t="s">
        <v>1187</v>
      </c>
      <c r="D38" s="1150" t="s">
        <v>145</v>
      </c>
      <c r="E38" s="1151" t="s">
        <v>123</v>
      </c>
      <c r="F38" s="1151" t="s">
        <v>1188</v>
      </c>
      <c r="G38" s="1150" t="s">
        <v>1859</v>
      </c>
      <c r="H38" s="1151"/>
      <c r="I38" s="1151" t="s">
        <v>3300</v>
      </c>
      <c r="J38" s="1188">
        <v>39701</v>
      </c>
      <c r="K38" s="1150" t="s">
        <v>3321</v>
      </c>
      <c r="L38" s="1151"/>
      <c r="M38" s="1151"/>
      <c r="N38" s="1151"/>
      <c r="O38" s="1151"/>
      <c r="P38" s="1170">
        <v>1742517042</v>
      </c>
      <c r="Q38" s="1151" t="s">
        <v>123</v>
      </c>
      <c r="R38" s="325"/>
      <c r="S38" s="1077" t="str">
        <f t="shared" si="2"/>
        <v>3.11.01</v>
      </c>
      <c r="T38" s="589" t="str">
        <f t="shared" si="18"/>
        <v>BANGUNAN GEDUNG TEMPAT KERJA</v>
      </c>
      <c r="U38" s="589">
        <f t="shared" si="19"/>
        <v>50</v>
      </c>
      <c r="V38" s="1078">
        <f t="shared" si="20"/>
        <v>34850340.640000001</v>
      </c>
      <c r="W38" s="589">
        <f t="shared" si="21"/>
        <v>5</v>
      </c>
      <c r="X38" s="1079">
        <f t="shared" si="22"/>
        <v>174251703.19999999</v>
      </c>
      <c r="Y38" s="1079">
        <f t="shared" si="23"/>
        <v>34850340.640000001</v>
      </c>
      <c r="Z38" s="1079">
        <f t="shared" si="24"/>
        <v>34850340.640000001</v>
      </c>
      <c r="AA38" s="1079">
        <f t="shared" si="25"/>
        <v>34850340.640000001</v>
      </c>
      <c r="AB38" s="1079">
        <f t="shared" si="26"/>
        <v>34850340.640000001</v>
      </c>
      <c r="AC38" s="1079">
        <f t="shared" si="27"/>
        <v>34850340.640000001</v>
      </c>
      <c r="AD38" s="1080">
        <v>2008</v>
      </c>
      <c r="AE38" s="1081">
        <f t="shared" si="29"/>
        <v>1394013635.6000001</v>
      </c>
      <c r="AF38" s="1082">
        <f t="shared" si="30"/>
        <v>1742517042</v>
      </c>
      <c r="AG38" s="1082">
        <f t="shared" si="31"/>
        <v>313653065.75999993</v>
      </c>
      <c r="AH38" s="681">
        <f t="shared" si="32"/>
        <v>348503406.39999992</v>
      </c>
      <c r="AI38" s="667"/>
      <c r="AJ38" s="667"/>
      <c r="AK38" s="667"/>
      <c r="AL38" s="667"/>
      <c r="AM38" s="667"/>
      <c r="AN38" s="667"/>
      <c r="AO38" s="667"/>
      <c r="AP38" s="667"/>
    </row>
    <row r="39" spans="1:42" s="1085" customFormat="1" ht="25.5" customHeight="1">
      <c r="A39" s="1147"/>
      <c r="B39" s="1168" t="s">
        <v>3495</v>
      </c>
      <c r="C39" s="1149" t="s">
        <v>1187</v>
      </c>
      <c r="D39" s="1150"/>
      <c r="E39" s="1151"/>
      <c r="F39" s="1151"/>
      <c r="G39" s="1150"/>
      <c r="H39" s="1151"/>
      <c r="I39" s="1151"/>
      <c r="J39" s="1188"/>
      <c r="K39" s="1150"/>
      <c r="L39" s="1151"/>
      <c r="M39" s="1151"/>
      <c r="N39" s="1151"/>
      <c r="O39" s="1151"/>
      <c r="P39" s="1170">
        <v>293458354</v>
      </c>
      <c r="Q39" s="1151"/>
      <c r="R39" s="325"/>
      <c r="S39" s="1077" t="s">
        <v>3496</v>
      </c>
      <c r="T39" s="589" t="str">
        <f t="shared" si="18"/>
        <v>BANGUNAN GEDUNG TEMPAT KERJA</v>
      </c>
      <c r="U39" s="589">
        <f t="shared" si="19"/>
        <v>50</v>
      </c>
      <c r="V39" s="1078">
        <f t="shared" si="20"/>
        <v>5869166.8799999999</v>
      </c>
      <c r="W39" s="589">
        <f t="shared" si="21"/>
        <v>5</v>
      </c>
      <c r="X39" s="1079">
        <f t="shared" si="22"/>
        <v>29345834.399999999</v>
      </c>
      <c r="Y39" s="1079">
        <f t="shared" si="23"/>
        <v>5869166.8799999999</v>
      </c>
      <c r="Z39" s="1079">
        <f t="shared" si="24"/>
        <v>5869166.8799999999</v>
      </c>
      <c r="AA39" s="1079">
        <f t="shared" si="25"/>
        <v>5869166.8799999999</v>
      </c>
      <c r="AB39" s="1079">
        <f t="shared" si="26"/>
        <v>5869166.8799999999</v>
      </c>
      <c r="AC39" s="1079">
        <f t="shared" si="27"/>
        <v>5869166.8799999999</v>
      </c>
      <c r="AD39" s="1080">
        <v>2008</v>
      </c>
      <c r="AE39" s="1081">
        <f t="shared" si="29"/>
        <v>234766685.19999999</v>
      </c>
      <c r="AF39" s="1082">
        <f t="shared" si="30"/>
        <v>293458354</v>
      </c>
      <c r="AG39" s="1082">
        <f t="shared" si="31"/>
        <v>52822501.920000009</v>
      </c>
      <c r="AH39" s="681">
        <f t="shared" si="32"/>
        <v>58691668.800000012</v>
      </c>
      <c r="AI39" s="667"/>
      <c r="AJ39" s="667"/>
      <c r="AK39" s="667"/>
      <c r="AL39" s="667"/>
      <c r="AM39" s="667"/>
      <c r="AN39" s="667"/>
      <c r="AO39" s="667"/>
      <c r="AP39" s="667"/>
    </row>
    <row r="40" spans="1:42" s="1085" customFormat="1" ht="25.5" customHeight="1">
      <c r="A40" s="1147"/>
      <c r="B40" s="1168" t="s">
        <v>3304</v>
      </c>
      <c r="C40" s="1149" t="s">
        <v>1187</v>
      </c>
      <c r="D40" s="1150" t="s">
        <v>145</v>
      </c>
      <c r="E40" s="1151" t="s">
        <v>123</v>
      </c>
      <c r="F40" s="1151" t="s">
        <v>1188</v>
      </c>
      <c r="G40" s="1150" t="s">
        <v>1859</v>
      </c>
      <c r="H40" s="1151"/>
      <c r="I40" s="1151" t="s">
        <v>3300</v>
      </c>
      <c r="J40" s="1188">
        <v>39701</v>
      </c>
      <c r="K40" s="1150" t="s">
        <v>3321</v>
      </c>
      <c r="L40" s="1151"/>
      <c r="M40" s="1151"/>
      <c r="N40" s="1151"/>
      <c r="O40" s="1151"/>
      <c r="P40" s="1170">
        <v>363507107</v>
      </c>
      <c r="Q40" s="1151" t="s">
        <v>123</v>
      </c>
      <c r="R40" s="325"/>
      <c r="S40" s="1077" t="str">
        <f t="shared" si="2"/>
        <v>3.11.01</v>
      </c>
      <c r="T40" s="589" t="str">
        <f t="shared" si="18"/>
        <v>BANGUNAN GEDUNG TEMPAT KERJA</v>
      </c>
      <c r="U40" s="589">
        <f t="shared" si="19"/>
        <v>50</v>
      </c>
      <c r="V40" s="1078">
        <f t="shared" si="20"/>
        <v>7270141.9400000004</v>
      </c>
      <c r="W40" s="589">
        <f t="shared" si="21"/>
        <v>5</v>
      </c>
      <c r="X40" s="1079">
        <f t="shared" si="22"/>
        <v>36350709.700000003</v>
      </c>
      <c r="Y40" s="1079">
        <f t="shared" si="23"/>
        <v>7270141.9400000004</v>
      </c>
      <c r="Z40" s="1079">
        <f t="shared" si="24"/>
        <v>7270141.9400000004</v>
      </c>
      <c r="AA40" s="1079">
        <f t="shared" si="25"/>
        <v>7270141.9400000004</v>
      </c>
      <c r="AB40" s="1079">
        <f t="shared" si="26"/>
        <v>7270141.9400000004</v>
      </c>
      <c r="AC40" s="1079">
        <f t="shared" si="27"/>
        <v>7270141.9400000004</v>
      </c>
      <c r="AD40" s="1080">
        <v>2008</v>
      </c>
      <c r="AE40" s="1081">
        <f t="shared" si="29"/>
        <v>290805687.60000002</v>
      </c>
      <c r="AF40" s="1082">
        <f t="shared" si="30"/>
        <v>363507107</v>
      </c>
      <c r="AG40" s="1082">
        <f t="shared" si="31"/>
        <v>65431277.459999993</v>
      </c>
      <c r="AH40" s="681">
        <f t="shared" si="32"/>
        <v>72701419.399999991</v>
      </c>
      <c r="AI40" s="667"/>
      <c r="AJ40" s="667"/>
      <c r="AK40" s="667"/>
      <c r="AL40" s="667"/>
      <c r="AM40" s="667"/>
      <c r="AN40" s="667"/>
      <c r="AO40" s="667"/>
      <c r="AP40" s="667"/>
    </row>
    <row r="41" spans="1:42" s="1085" customFormat="1" ht="25.5" customHeight="1">
      <c r="A41" s="1147"/>
      <c r="B41" s="1148" t="s">
        <v>3305</v>
      </c>
      <c r="C41" s="1149" t="s">
        <v>1187</v>
      </c>
      <c r="D41" s="1150" t="s">
        <v>145</v>
      </c>
      <c r="E41" s="1151" t="s">
        <v>123</v>
      </c>
      <c r="F41" s="1151" t="s">
        <v>1188</v>
      </c>
      <c r="G41" s="1150" t="s">
        <v>1859</v>
      </c>
      <c r="H41" s="1151"/>
      <c r="I41" s="1151" t="s">
        <v>3300</v>
      </c>
      <c r="J41" s="1188">
        <v>39701</v>
      </c>
      <c r="K41" s="1150" t="s">
        <v>3321</v>
      </c>
      <c r="L41" s="1151"/>
      <c r="M41" s="1151"/>
      <c r="N41" s="1151"/>
      <c r="O41" s="1151"/>
      <c r="P41" s="1170">
        <v>1671996904</v>
      </c>
      <c r="Q41" s="1151" t="s">
        <v>123</v>
      </c>
      <c r="R41" s="325"/>
      <c r="S41" s="1077" t="str">
        <f t="shared" si="2"/>
        <v>3.11.01</v>
      </c>
      <c r="T41" s="589" t="str">
        <f t="shared" si="18"/>
        <v>BANGUNAN GEDUNG TEMPAT KERJA</v>
      </c>
      <c r="U41" s="589">
        <f t="shared" si="19"/>
        <v>50</v>
      </c>
      <c r="V41" s="1078">
        <f t="shared" si="20"/>
        <v>33439937.879999999</v>
      </c>
      <c r="W41" s="589">
        <f t="shared" si="21"/>
        <v>5</v>
      </c>
      <c r="X41" s="1079">
        <f t="shared" si="22"/>
        <v>167199689.40000001</v>
      </c>
      <c r="Y41" s="1079">
        <f t="shared" si="23"/>
        <v>33439937.879999999</v>
      </c>
      <c r="Z41" s="1079">
        <f t="shared" si="24"/>
        <v>33439937.879999999</v>
      </c>
      <c r="AA41" s="1079">
        <f t="shared" si="25"/>
        <v>33439937.879999999</v>
      </c>
      <c r="AB41" s="1079">
        <f t="shared" si="26"/>
        <v>33439937.879999999</v>
      </c>
      <c r="AC41" s="1079">
        <f t="shared" si="27"/>
        <v>33439937.879999999</v>
      </c>
      <c r="AD41" s="1080">
        <v>2008</v>
      </c>
      <c r="AE41" s="1081">
        <f t="shared" si="29"/>
        <v>1337597525.2</v>
      </c>
      <c r="AF41" s="1082">
        <f t="shared" si="30"/>
        <v>1671996904</v>
      </c>
      <c r="AG41" s="1082">
        <f t="shared" si="31"/>
        <v>300959440.92000002</v>
      </c>
      <c r="AH41" s="681">
        <f t="shared" si="32"/>
        <v>334399378.80000001</v>
      </c>
      <c r="AI41" s="667"/>
      <c r="AJ41" s="667"/>
      <c r="AK41" s="667"/>
      <c r="AL41" s="667"/>
      <c r="AM41" s="667"/>
      <c r="AN41" s="667"/>
      <c r="AO41" s="667"/>
      <c r="AP41" s="667"/>
    </row>
    <row r="42" spans="1:42" s="1085" customFormat="1" ht="25.5" customHeight="1">
      <c r="A42" s="1147"/>
      <c r="B42" s="1148" t="s">
        <v>3306</v>
      </c>
      <c r="C42" s="1149" t="s">
        <v>1187</v>
      </c>
      <c r="D42" s="1150" t="s">
        <v>145</v>
      </c>
      <c r="E42" s="1151" t="s">
        <v>123</v>
      </c>
      <c r="F42" s="1151" t="s">
        <v>1188</v>
      </c>
      <c r="G42" s="1150" t="s">
        <v>1859</v>
      </c>
      <c r="H42" s="1151"/>
      <c r="I42" s="1151" t="s">
        <v>3300</v>
      </c>
      <c r="J42" s="1188">
        <v>39701</v>
      </c>
      <c r="K42" s="1150" t="s">
        <v>3321</v>
      </c>
      <c r="L42" s="1151"/>
      <c r="M42" s="1151"/>
      <c r="N42" s="1151"/>
      <c r="O42" s="1151"/>
      <c r="P42" s="1170">
        <v>473000000</v>
      </c>
      <c r="Q42" s="1151" t="s">
        <v>123</v>
      </c>
      <c r="R42" s="325"/>
      <c r="S42" s="1077" t="str">
        <f t="shared" si="2"/>
        <v>3.11.01</v>
      </c>
      <c r="T42" s="589" t="str">
        <f t="shared" si="18"/>
        <v>BANGUNAN GEDUNG TEMPAT KERJA</v>
      </c>
      <c r="U42" s="589">
        <f t="shared" si="19"/>
        <v>50</v>
      </c>
      <c r="V42" s="1078">
        <f t="shared" si="20"/>
        <v>9459999.8000000007</v>
      </c>
      <c r="W42" s="589">
        <f t="shared" si="21"/>
        <v>5</v>
      </c>
      <c r="X42" s="1079">
        <f t="shared" si="22"/>
        <v>47299999</v>
      </c>
      <c r="Y42" s="1079">
        <f t="shared" si="23"/>
        <v>9459999.8000000007</v>
      </c>
      <c r="Z42" s="1079">
        <f t="shared" si="24"/>
        <v>9459999.8000000007</v>
      </c>
      <c r="AA42" s="1079">
        <f t="shared" si="25"/>
        <v>9459999.8000000007</v>
      </c>
      <c r="AB42" s="1079">
        <f t="shared" si="26"/>
        <v>9459999.8000000007</v>
      </c>
      <c r="AC42" s="1079">
        <f t="shared" si="27"/>
        <v>9459999.8000000007</v>
      </c>
      <c r="AD42" s="1080">
        <v>2008</v>
      </c>
      <c r="AE42" s="1081">
        <f t="shared" si="29"/>
        <v>378400002</v>
      </c>
      <c r="AF42" s="1082">
        <f t="shared" si="30"/>
        <v>473000000</v>
      </c>
      <c r="AG42" s="1082">
        <f t="shared" si="31"/>
        <v>85139998.199999988</v>
      </c>
      <c r="AH42" s="681">
        <f t="shared" si="32"/>
        <v>94599997.999999985</v>
      </c>
      <c r="AI42" s="667"/>
      <c r="AJ42" s="667"/>
      <c r="AK42" s="667"/>
      <c r="AL42" s="667"/>
      <c r="AM42" s="667"/>
      <c r="AN42" s="667"/>
      <c r="AO42" s="667"/>
      <c r="AP42" s="667"/>
    </row>
    <row r="43" spans="1:42" s="1085" customFormat="1" ht="25.5" customHeight="1">
      <c r="A43" s="1147"/>
      <c r="B43" s="1148" t="s">
        <v>3492</v>
      </c>
      <c r="C43" s="1149" t="s">
        <v>1187</v>
      </c>
      <c r="D43" s="1150" t="s">
        <v>145</v>
      </c>
      <c r="E43" s="1151" t="s">
        <v>123</v>
      </c>
      <c r="F43" s="1151" t="s">
        <v>1188</v>
      </c>
      <c r="G43" s="1150" t="s">
        <v>1859</v>
      </c>
      <c r="H43" s="1151"/>
      <c r="I43" s="1151" t="s">
        <v>3300</v>
      </c>
      <c r="J43" s="1188">
        <v>39701</v>
      </c>
      <c r="K43" s="1150" t="s">
        <v>3321</v>
      </c>
      <c r="L43" s="1151"/>
      <c r="M43" s="1151"/>
      <c r="N43" s="1151"/>
      <c r="O43" s="1151"/>
      <c r="P43" s="1170">
        <v>28382150</v>
      </c>
      <c r="Q43" s="1151" t="s">
        <v>123</v>
      </c>
      <c r="R43" s="325"/>
      <c r="S43" s="1077" t="str">
        <f t="shared" si="2"/>
        <v>3.11.01</v>
      </c>
      <c r="T43" s="589" t="str">
        <f t="shared" ref="T43" si="33">VLOOKUP(S43,kelompok,2,0)</f>
        <v>BANGUNAN GEDUNG TEMPAT KERJA</v>
      </c>
      <c r="U43" s="589">
        <f t="shared" ref="U43" si="34">VLOOKUP(S43,MASAMANFAAT,4,0)</f>
        <v>50</v>
      </c>
      <c r="V43" s="1078">
        <f t="shared" ref="V43" si="35">(P43-10)/U43</f>
        <v>567642.80000000005</v>
      </c>
      <c r="W43" s="589">
        <f t="shared" ref="W43" si="36">2013-AD43</f>
        <v>5</v>
      </c>
      <c r="X43" s="1079">
        <f t="shared" ref="X43" si="37">IF(W43&gt;U43,P43-10,V43*W43)</f>
        <v>2838214</v>
      </c>
      <c r="Y43" s="1079">
        <f t="shared" ref="Y43" si="38">IF(P43-10=X43,0,V43)</f>
        <v>567642.80000000005</v>
      </c>
      <c r="Z43" s="1079">
        <f t="shared" ref="Z43" si="39">IF(P43-10=X43+Y43,0,V43)</f>
        <v>567642.80000000005</v>
      </c>
      <c r="AA43" s="1079">
        <f t="shared" ref="AA43" si="40">IF(P43-10=X43+Y43+Z43,0,V43)</f>
        <v>567642.80000000005</v>
      </c>
      <c r="AB43" s="1079">
        <f t="shared" ref="AB43" si="41">IF(P43-10=Y43+Z43+AA43+X43,0,V43)</f>
        <v>567642.80000000005</v>
      </c>
      <c r="AC43" s="1079">
        <f t="shared" ref="AC43" si="42">IF(P43-10=Z43+AA43+AB43+Y43+X43,0,V43)</f>
        <v>567642.80000000005</v>
      </c>
      <c r="AD43" s="1080">
        <v>2008</v>
      </c>
      <c r="AE43" s="1081">
        <f t="shared" ref="AE43" si="43">P43-(X43+Y43+Z43+AA43+AB43+AC43)</f>
        <v>22705722</v>
      </c>
      <c r="AF43" s="1082">
        <f t="shared" ref="AF43" si="44">P43</f>
        <v>28382150</v>
      </c>
      <c r="AG43" s="1082">
        <f t="shared" ref="AG43" si="45">X43+Y43+Z43+AA43+AB43</f>
        <v>5108785.1999999993</v>
      </c>
      <c r="AH43" s="681">
        <f t="shared" ref="AH43" si="46">AG43+AC43</f>
        <v>5676427.9999999991</v>
      </c>
      <c r="AI43" s="667"/>
      <c r="AJ43" s="667"/>
      <c r="AK43" s="667"/>
      <c r="AL43" s="667"/>
      <c r="AM43" s="667"/>
      <c r="AN43" s="667"/>
      <c r="AO43" s="667"/>
      <c r="AP43" s="667"/>
    </row>
    <row r="44" spans="1:42" s="1085" customFormat="1" ht="25.5" customHeight="1">
      <c r="A44" s="1147"/>
      <c r="B44" s="1148" t="s">
        <v>3493</v>
      </c>
      <c r="C44" s="1149" t="s">
        <v>1187</v>
      </c>
      <c r="D44" s="1150" t="s">
        <v>145</v>
      </c>
      <c r="E44" s="1151" t="s">
        <v>123</v>
      </c>
      <c r="F44" s="1151" t="s">
        <v>1188</v>
      </c>
      <c r="G44" s="1150" t="s">
        <v>1859</v>
      </c>
      <c r="H44" s="1151"/>
      <c r="I44" s="1151" t="s">
        <v>3300</v>
      </c>
      <c r="J44" s="1152" t="s">
        <v>2208</v>
      </c>
      <c r="K44" s="1150" t="s">
        <v>3321</v>
      </c>
      <c r="L44" s="1151"/>
      <c r="M44" s="1151"/>
      <c r="N44" s="1151"/>
      <c r="O44" s="1151" t="s">
        <v>204</v>
      </c>
      <c r="P44" s="1153">
        <v>144225700</v>
      </c>
      <c r="Q44" s="1151" t="s">
        <v>123</v>
      </c>
      <c r="R44" s="325"/>
      <c r="S44" s="1077" t="str">
        <f t="shared" si="2"/>
        <v>3.11.01</v>
      </c>
      <c r="T44" s="589" t="str">
        <f t="shared" si="3"/>
        <v>BANGUNAN GEDUNG TEMPAT KERJA</v>
      </c>
      <c r="U44" s="589">
        <f t="shared" si="4"/>
        <v>50</v>
      </c>
      <c r="V44" s="1078">
        <f>(P44-10)/U44</f>
        <v>2884513.8</v>
      </c>
      <c r="W44" s="1114">
        <f>2013-AD44</f>
        <v>5</v>
      </c>
      <c r="X44" s="1079">
        <f>IF(W44&gt;U44,P44-10,V44*W44)</f>
        <v>14422569</v>
      </c>
      <c r="Y44" s="1079">
        <f>IF(P44-10=X44,0,V44)</f>
        <v>2884513.8</v>
      </c>
      <c r="Z44" s="1079">
        <f>IF(P44-10=X44+Y44,0,V44)</f>
        <v>2884513.8</v>
      </c>
      <c r="AA44" s="1079">
        <f t="shared" si="9"/>
        <v>2884513.8</v>
      </c>
      <c r="AB44" s="1079">
        <f t="shared" si="10"/>
        <v>2884513.8</v>
      </c>
      <c r="AC44" s="1079">
        <f t="shared" si="11"/>
        <v>2884513.8</v>
      </c>
      <c r="AD44" s="1080" t="str">
        <f>J44</f>
        <v>2008</v>
      </c>
      <c r="AE44" s="1081">
        <f t="shared" si="13"/>
        <v>115380562</v>
      </c>
      <c r="AF44" s="1082">
        <f>P44</f>
        <v>144225700</v>
      </c>
      <c r="AG44" s="1082">
        <f t="shared" si="16"/>
        <v>25960624.200000003</v>
      </c>
      <c r="AH44" s="681">
        <f t="shared" si="17"/>
        <v>28845138.000000004</v>
      </c>
      <c r="AI44" s="667"/>
      <c r="AJ44" s="667"/>
      <c r="AK44" s="667"/>
      <c r="AL44" s="667"/>
      <c r="AM44" s="667"/>
      <c r="AN44" s="667"/>
      <c r="AO44" s="667"/>
      <c r="AP44" s="667"/>
    </row>
    <row r="45" spans="1:42" s="1085" customFormat="1" ht="25.5" customHeight="1">
      <c r="A45" s="1147"/>
      <c r="B45" s="1148" t="s">
        <v>3499</v>
      </c>
      <c r="C45" s="1149" t="s">
        <v>1187</v>
      </c>
      <c r="D45" s="1150" t="s">
        <v>145</v>
      </c>
      <c r="E45" s="1151" t="s">
        <v>123</v>
      </c>
      <c r="F45" s="1151" t="s">
        <v>1188</v>
      </c>
      <c r="G45" s="1150" t="s">
        <v>1859</v>
      </c>
      <c r="H45" s="1151"/>
      <c r="I45" s="1151" t="s">
        <v>3300</v>
      </c>
      <c r="J45" s="1152" t="s">
        <v>2208</v>
      </c>
      <c r="K45" s="1150" t="s">
        <v>3321</v>
      </c>
      <c r="L45" s="1151"/>
      <c r="M45" s="1151"/>
      <c r="N45" s="1151" t="s">
        <v>3526</v>
      </c>
      <c r="O45" s="1151" t="s">
        <v>204</v>
      </c>
      <c r="P45" s="1153">
        <v>246798300</v>
      </c>
      <c r="Q45" s="1151" t="s">
        <v>123</v>
      </c>
      <c r="R45" s="325"/>
      <c r="S45" s="1077" t="str">
        <f t="shared" si="2"/>
        <v>3.11.01</v>
      </c>
      <c r="T45" s="589" t="str">
        <f t="shared" si="3"/>
        <v>BANGUNAN GEDUNG TEMPAT KERJA</v>
      </c>
      <c r="U45" s="589">
        <f t="shared" si="4"/>
        <v>50</v>
      </c>
      <c r="V45" s="1078">
        <f>(P45-10)/U45</f>
        <v>4935965.8</v>
      </c>
      <c r="W45" s="589">
        <f t="shared" si="15"/>
        <v>5</v>
      </c>
      <c r="X45" s="1079">
        <f>IF(W45&gt;U45,P45-10,V45*W45)</f>
        <v>24679829</v>
      </c>
      <c r="Y45" s="1079">
        <f>IF(P45-10=X45,0,V45)</f>
        <v>4935965.8</v>
      </c>
      <c r="Z45" s="1079">
        <f>IF(P45-10=X45+Y45,0,V45)</f>
        <v>4935965.8</v>
      </c>
      <c r="AA45" s="1079">
        <f t="shared" si="9"/>
        <v>4935965.8</v>
      </c>
      <c r="AB45" s="1079">
        <f t="shared" si="10"/>
        <v>4935965.8</v>
      </c>
      <c r="AC45" s="1079">
        <f t="shared" si="11"/>
        <v>4935965.8</v>
      </c>
      <c r="AD45" s="1080" t="str">
        <f>J45</f>
        <v>2008</v>
      </c>
      <c r="AE45" s="1081">
        <f t="shared" si="13"/>
        <v>197438642</v>
      </c>
      <c r="AF45" s="1082">
        <f>P45</f>
        <v>246798300</v>
      </c>
      <c r="AG45" s="1082">
        <f t="shared" si="16"/>
        <v>44423692.199999996</v>
      </c>
      <c r="AH45" s="681">
        <f t="shared" si="17"/>
        <v>49359657.999999993</v>
      </c>
      <c r="AI45" s="667"/>
      <c r="AJ45" s="667"/>
      <c r="AK45" s="667"/>
      <c r="AL45" s="667"/>
      <c r="AM45" s="667"/>
      <c r="AN45" s="667"/>
      <c r="AO45" s="667"/>
      <c r="AP45" s="667"/>
    </row>
    <row r="46" spans="1:42" s="1085" customFormat="1" ht="25.5" customHeight="1">
      <c r="A46" s="1147"/>
      <c r="B46" s="1148" t="s">
        <v>3499</v>
      </c>
      <c r="C46" s="1149" t="s">
        <v>1187</v>
      </c>
      <c r="D46" s="1150" t="s">
        <v>145</v>
      </c>
      <c r="E46" s="1151" t="s">
        <v>123</v>
      </c>
      <c r="F46" s="1151" t="s">
        <v>1188</v>
      </c>
      <c r="G46" s="1150" t="s">
        <v>1859</v>
      </c>
      <c r="H46" s="1151"/>
      <c r="I46" s="1151" t="s">
        <v>3300</v>
      </c>
      <c r="J46" s="1152" t="s">
        <v>2208</v>
      </c>
      <c r="K46" s="1150" t="s">
        <v>3321</v>
      </c>
      <c r="L46" s="1151"/>
      <c r="M46" s="1151"/>
      <c r="N46" s="1151"/>
      <c r="O46" s="1151" t="s">
        <v>204</v>
      </c>
      <c r="P46" s="1153">
        <v>275915200</v>
      </c>
      <c r="Q46" s="1189"/>
      <c r="R46" s="325"/>
      <c r="S46" s="1077" t="str">
        <f t="shared" si="2"/>
        <v>3.11.01</v>
      </c>
      <c r="T46" s="589" t="str">
        <f t="shared" si="3"/>
        <v>BANGUNAN GEDUNG TEMPAT KERJA</v>
      </c>
      <c r="U46" s="589">
        <f t="shared" si="4"/>
        <v>50</v>
      </c>
      <c r="V46" s="1078">
        <f>(P46-10)/U46</f>
        <v>5518303.7999999998</v>
      </c>
      <c r="W46" s="589">
        <f t="shared" si="15"/>
        <v>5</v>
      </c>
      <c r="X46" s="1079">
        <f>IF(W46&gt;U46,P46-10,V46*W46)</f>
        <v>27591519</v>
      </c>
      <c r="Y46" s="1079">
        <f>IF(P46-10=X46,0,V46)</f>
        <v>5518303.7999999998</v>
      </c>
      <c r="Z46" s="1079">
        <f>IF(P46-10=X46+Y46,0,V46)</f>
        <v>5518303.7999999998</v>
      </c>
      <c r="AA46" s="1079">
        <f t="shared" si="9"/>
        <v>5518303.7999999998</v>
      </c>
      <c r="AB46" s="1079">
        <f t="shared" si="10"/>
        <v>5518303.7999999998</v>
      </c>
      <c r="AC46" s="1079">
        <f t="shared" si="11"/>
        <v>5518303.7999999998</v>
      </c>
      <c r="AD46" s="1080" t="str">
        <f>J46</f>
        <v>2008</v>
      </c>
      <c r="AE46" s="1081">
        <f t="shared" si="13"/>
        <v>220732162</v>
      </c>
      <c r="AF46" s="1082">
        <f>P46</f>
        <v>275915200</v>
      </c>
      <c r="AG46" s="1082">
        <f t="shared" si="16"/>
        <v>49664734.199999996</v>
      </c>
      <c r="AH46" s="681">
        <f t="shared" si="17"/>
        <v>55183037.999999993</v>
      </c>
      <c r="AI46" s="667"/>
      <c r="AJ46" s="667"/>
      <c r="AK46" s="667"/>
      <c r="AL46" s="667"/>
      <c r="AM46" s="667"/>
      <c r="AN46" s="667"/>
      <c r="AO46" s="667"/>
      <c r="AP46" s="667"/>
    </row>
    <row r="47" spans="1:42" s="1085" customFormat="1" ht="25.5" customHeight="1">
      <c r="A47" s="1147"/>
      <c r="B47" s="1148" t="s">
        <v>3499</v>
      </c>
      <c r="C47" s="1149" t="s">
        <v>1187</v>
      </c>
      <c r="D47" s="1150" t="s">
        <v>145</v>
      </c>
      <c r="E47" s="1151" t="s">
        <v>123</v>
      </c>
      <c r="F47" s="1151" t="s">
        <v>1188</v>
      </c>
      <c r="G47" s="1150" t="s">
        <v>1859</v>
      </c>
      <c r="H47" s="1151"/>
      <c r="I47" s="1151" t="s">
        <v>3300</v>
      </c>
      <c r="J47" s="1152" t="s">
        <v>2208</v>
      </c>
      <c r="K47" s="1150" t="s">
        <v>3321</v>
      </c>
      <c r="L47" s="1151"/>
      <c r="M47" s="1151"/>
      <c r="N47" s="1151"/>
      <c r="O47" s="1151" t="s">
        <v>204</v>
      </c>
      <c r="P47" s="1153">
        <v>26584800</v>
      </c>
      <c r="Q47" s="1151" t="s">
        <v>123</v>
      </c>
      <c r="R47" s="325"/>
      <c r="S47" s="1077" t="str">
        <f t="shared" si="2"/>
        <v>3.11.01</v>
      </c>
      <c r="T47" s="589" t="str">
        <f t="shared" si="3"/>
        <v>BANGUNAN GEDUNG TEMPAT KERJA</v>
      </c>
      <c r="U47" s="589">
        <f t="shared" si="4"/>
        <v>50</v>
      </c>
      <c r="V47" s="1078">
        <f>(P47-10)/U47</f>
        <v>531695.80000000005</v>
      </c>
      <c r="W47" s="589">
        <f t="shared" si="15"/>
        <v>5</v>
      </c>
      <c r="X47" s="1079">
        <f>IF(W47&gt;U47,P47-10,V47*W47)</f>
        <v>2658479</v>
      </c>
      <c r="Y47" s="1079">
        <f>IF(P47-10=X47,0,V47)</f>
        <v>531695.80000000005</v>
      </c>
      <c r="Z47" s="1079">
        <f>IF(P47-10=X47+Y47,0,V47)</f>
        <v>531695.80000000005</v>
      </c>
      <c r="AA47" s="1079">
        <f t="shared" si="9"/>
        <v>531695.80000000005</v>
      </c>
      <c r="AB47" s="1079">
        <f t="shared" si="10"/>
        <v>531695.80000000005</v>
      </c>
      <c r="AC47" s="1079">
        <f t="shared" si="11"/>
        <v>531695.80000000005</v>
      </c>
      <c r="AD47" s="1080" t="str">
        <f>J47</f>
        <v>2008</v>
      </c>
      <c r="AE47" s="1081">
        <f t="shared" si="13"/>
        <v>21267842</v>
      </c>
      <c r="AF47" s="1082">
        <f>P47</f>
        <v>26584800</v>
      </c>
      <c r="AG47" s="1082">
        <f t="shared" si="16"/>
        <v>4785262.1999999993</v>
      </c>
      <c r="AH47" s="681">
        <f t="shared" si="17"/>
        <v>5316957.9999999991</v>
      </c>
      <c r="AI47" s="667"/>
      <c r="AJ47" s="667"/>
      <c r="AK47" s="667"/>
      <c r="AL47" s="667"/>
      <c r="AM47" s="667"/>
      <c r="AN47" s="667"/>
      <c r="AO47" s="667"/>
      <c r="AP47" s="667"/>
    </row>
    <row r="48" spans="1:42" s="1085" customFormat="1" ht="25.5" customHeight="1">
      <c r="A48" s="1147"/>
      <c r="B48" s="1168" t="s">
        <v>3497</v>
      </c>
      <c r="C48" s="1149" t="s">
        <v>1187</v>
      </c>
      <c r="D48" s="1150" t="s">
        <v>145</v>
      </c>
      <c r="E48" s="1151" t="s">
        <v>123</v>
      </c>
      <c r="F48" s="1151" t="s">
        <v>1188</v>
      </c>
      <c r="G48" s="1150" t="s">
        <v>1859</v>
      </c>
      <c r="H48" s="1151"/>
      <c r="I48" s="1151" t="s">
        <v>3300</v>
      </c>
      <c r="J48" s="1152" t="s">
        <v>2209</v>
      </c>
      <c r="K48" s="1150"/>
      <c r="L48" s="1151"/>
      <c r="M48" s="1151" t="s">
        <v>3526</v>
      </c>
      <c r="N48" s="1189">
        <f>SUM(P48:P62)</f>
        <v>16878947000.000004</v>
      </c>
      <c r="O48" s="1151"/>
      <c r="P48" s="1170">
        <v>3183043481.73629</v>
      </c>
      <c r="Q48" s="1169"/>
      <c r="R48" s="325"/>
      <c r="S48" s="1077" t="str">
        <f t="shared" si="2"/>
        <v>3.11.01</v>
      </c>
      <c r="T48" s="589" t="str">
        <f t="shared" ref="T48:T62" si="47">VLOOKUP(S48,kelompok,2,0)</f>
        <v>BANGUNAN GEDUNG TEMPAT KERJA</v>
      </c>
      <c r="U48" s="589">
        <f t="shared" ref="U48:U62" si="48">VLOOKUP(S48,MASAMANFAAT,4,0)</f>
        <v>50</v>
      </c>
      <c r="V48" s="1078">
        <f t="shared" ref="V48:V62" si="49">(P48-10)/U48</f>
        <v>63660869.434725799</v>
      </c>
      <c r="W48" s="589">
        <f t="shared" ref="W48:W62" si="50">2013-AD48</f>
        <v>6</v>
      </c>
      <c r="X48" s="1079">
        <f t="shared" ref="X48:X62" si="51">IF(W48&gt;U48,P48-10,V48*W48)</f>
        <v>381965216.60835481</v>
      </c>
      <c r="Y48" s="1079">
        <f t="shared" ref="Y48:Y62" si="52">IF(P48-10=X48,0,V48)</f>
        <v>63660869.434725799</v>
      </c>
      <c r="Z48" s="1079">
        <f t="shared" ref="Z48:Z62" si="53">IF(P48-10=X48+Y48,0,V48)</f>
        <v>63660869.434725799</v>
      </c>
      <c r="AA48" s="1079">
        <f t="shared" ref="AA48:AA62" si="54">IF(P48-10=X48+Y48+Z48,0,V48)</f>
        <v>63660869.434725799</v>
      </c>
      <c r="AB48" s="1079">
        <f t="shared" ref="AB48:AB62" si="55">IF(P48-10=Y48+Z48+AA48+X48,0,V48)</f>
        <v>63660869.434725799</v>
      </c>
      <c r="AC48" s="1079">
        <f t="shared" ref="AC48:AC62" si="56">IF(P48-10=Z48+AA48+AB48+Y48+X48,0,V48)</f>
        <v>63660869.434725799</v>
      </c>
      <c r="AD48" s="1080" t="str">
        <f t="shared" ref="AD48:AD62" si="57">J48</f>
        <v>2007</v>
      </c>
      <c r="AE48" s="1081">
        <f t="shared" ref="AE48:AE62" si="58">P48-(X48+Y48+Z48+AA48+AB48+AC48)</f>
        <v>2482773917.9543061</v>
      </c>
      <c r="AF48" s="1082">
        <f t="shared" ref="AF48:AF62" si="59">P48</f>
        <v>3183043481.73629</v>
      </c>
      <c r="AG48" s="1082">
        <f t="shared" ref="AG48:AG62" si="60">X48+Y48+Z48+AA48+AB48</f>
        <v>636608694.34725797</v>
      </c>
      <c r="AH48" s="681">
        <f t="shared" ref="AH48:AH62" si="61">AG48+AC48</f>
        <v>700269563.78198373</v>
      </c>
      <c r="AI48" s="667"/>
      <c r="AJ48" s="667"/>
      <c r="AK48" s="667"/>
      <c r="AL48" s="667"/>
      <c r="AM48" s="667"/>
      <c r="AN48" s="667"/>
      <c r="AO48" s="667"/>
      <c r="AP48" s="667"/>
    </row>
    <row r="49" spans="1:42" s="1085" customFormat="1" ht="25.5" customHeight="1">
      <c r="A49" s="1147"/>
      <c r="B49" s="1168" t="s">
        <v>3405</v>
      </c>
      <c r="C49" s="1149" t="s">
        <v>1187</v>
      </c>
      <c r="D49" s="1150" t="s">
        <v>145</v>
      </c>
      <c r="E49" s="1151" t="s">
        <v>123</v>
      </c>
      <c r="F49" s="1151" t="s">
        <v>1189</v>
      </c>
      <c r="G49" s="1150" t="s">
        <v>1859</v>
      </c>
      <c r="H49" s="1151"/>
      <c r="I49" s="1151" t="s">
        <v>3300</v>
      </c>
      <c r="J49" s="1152" t="s">
        <v>2209</v>
      </c>
      <c r="K49" s="1150"/>
      <c r="L49" s="1151"/>
      <c r="M49" s="1151" t="s">
        <v>3525</v>
      </c>
      <c r="N49" s="1169">
        <v>16878947000</v>
      </c>
      <c r="O49" s="1151"/>
      <c r="P49" s="1170">
        <v>3515923321.9742837</v>
      </c>
      <c r="Q49" s="1169"/>
      <c r="R49" s="325"/>
      <c r="S49" s="1077" t="str">
        <f t="shared" si="2"/>
        <v>3.11.01</v>
      </c>
      <c r="T49" s="589" t="str">
        <f t="shared" si="47"/>
        <v>BANGUNAN GEDUNG TEMPAT KERJA</v>
      </c>
      <c r="U49" s="589">
        <f t="shared" si="48"/>
        <v>50</v>
      </c>
      <c r="V49" s="1078">
        <f t="shared" si="49"/>
        <v>70318466.239485681</v>
      </c>
      <c r="W49" s="589">
        <f t="shared" si="50"/>
        <v>6</v>
      </c>
      <c r="X49" s="1079">
        <f t="shared" si="51"/>
        <v>421910797.43691409</v>
      </c>
      <c r="Y49" s="1079">
        <f t="shared" si="52"/>
        <v>70318466.239485681</v>
      </c>
      <c r="Z49" s="1079">
        <f t="shared" si="53"/>
        <v>70318466.239485681</v>
      </c>
      <c r="AA49" s="1079">
        <f t="shared" si="54"/>
        <v>70318466.239485681</v>
      </c>
      <c r="AB49" s="1079">
        <f t="shared" si="55"/>
        <v>70318466.239485681</v>
      </c>
      <c r="AC49" s="1079">
        <f t="shared" si="56"/>
        <v>70318466.239485681</v>
      </c>
      <c r="AD49" s="1080" t="str">
        <f t="shared" si="57"/>
        <v>2007</v>
      </c>
      <c r="AE49" s="1081">
        <f t="shared" si="58"/>
        <v>2742420193.339941</v>
      </c>
      <c r="AF49" s="1082">
        <f t="shared" si="59"/>
        <v>3515923321.9742837</v>
      </c>
      <c r="AG49" s="1082">
        <f t="shared" si="60"/>
        <v>703184662.39485693</v>
      </c>
      <c r="AH49" s="681">
        <f t="shared" si="61"/>
        <v>773503128.63434267</v>
      </c>
      <c r="AI49" s="667"/>
      <c r="AJ49" s="667"/>
      <c r="AK49" s="667"/>
      <c r="AL49" s="667"/>
      <c r="AM49" s="667"/>
      <c r="AN49" s="667"/>
      <c r="AO49" s="667"/>
      <c r="AP49" s="667"/>
    </row>
    <row r="50" spans="1:42" s="1085" customFormat="1" ht="25.5" customHeight="1">
      <c r="A50" s="1147"/>
      <c r="B50" s="1168" t="s">
        <v>3369</v>
      </c>
      <c r="C50" s="1149" t="s">
        <v>1187</v>
      </c>
      <c r="D50" s="1150" t="s">
        <v>145</v>
      </c>
      <c r="E50" s="1151" t="s">
        <v>123</v>
      </c>
      <c r="F50" s="1151" t="s">
        <v>1189</v>
      </c>
      <c r="G50" s="1150" t="s">
        <v>1859</v>
      </c>
      <c r="H50" s="1151"/>
      <c r="I50" s="1151" t="s">
        <v>3300</v>
      </c>
      <c r="J50" s="1152" t="s">
        <v>2209</v>
      </c>
      <c r="K50" s="1150"/>
      <c r="L50" s="1151"/>
      <c r="M50" s="1151"/>
      <c r="N50" s="1155">
        <f>N48-N49</f>
        <v>0</v>
      </c>
      <c r="O50" s="1151"/>
      <c r="P50" s="1170">
        <v>3098819611.4005914</v>
      </c>
      <c r="Q50" s="1169"/>
      <c r="R50" s="325"/>
      <c r="S50" s="1077" t="str">
        <f t="shared" si="2"/>
        <v>3.11.01</v>
      </c>
      <c r="T50" s="589" t="str">
        <f t="shared" si="47"/>
        <v>BANGUNAN GEDUNG TEMPAT KERJA</v>
      </c>
      <c r="U50" s="589">
        <f t="shared" si="48"/>
        <v>50</v>
      </c>
      <c r="V50" s="1078">
        <f t="shared" si="49"/>
        <v>61976392.028011829</v>
      </c>
      <c r="W50" s="589">
        <f t="shared" si="50"/>
        <v>6</v>
      </c>
      <c r="X50" s="1079">
        <f t="shared" si="51"/>
        <v>371858352.16807097</v>
      </c>
      <c r="Y50" s="1079">
        <f t="shared" si="52"/>
        <v>61976392.028011829</v>
      </c>
      <c r="Z50" s="1079">
        <f t="shared" si="53"/>
        <v>61976392.028011829</v>
      </c>
      <c r="AA50" s="1079">
        <f t="shared" si="54"/>
        <v>61976392.028011829</v>
      </c>
      <c r="AB50" s="1079">
        <f t="shared" si="55"/>
        <v>61976392.028011829</v>
      </c>
      <c r="AC50" s="1079">
        <f t="shared" si="56"/>
        <v>61976392.028011829</v>
      </c>
      <c r="AD50" s="1080" t="str">
        <f t="shared" si="57"/>
        <v>2007</v>
      </c>
      <c r="AE50" s="1081">
        <f t="shared" si="58"/>
        <v>2417079299.0924616</v>
      </c>
      <c r="AF50" s="1082">
        <f t="shared" si="59"/>
        <v>3098819611.4005914</v>
      </c>
      <c r="AG50" s="1082">
        <f t="shared" si="60"/>
        <v>619763920.28011823</v>
      </c>
      <c r="AH50" s="681">
        <f t="shared" si="61"/>
        <v>681740312.30813003</v>
      </c>
      <c r="AI50" s="667"/>
      <c r="AJ50" s="667"/>
      <c r="AK50" s="667"/>
      <c r="AL50" s="667"/>
      <c r="AM50" s="667"/>
      <c r="AN50" s="667"/>
      <c r="AO50" s="667"/>
      <c r="AP50" s="667"/>
    </row>
    <row r="51" spans="1:42" s="1085" customFormat="1" ht="25.5" customHeight="1">
      <c r="A51" s="1147"/>
      <c r="B51" s="1168" t="s">
        <v>3393</v>
      </c>
      <c r="C51" s="1149" t="s">
        <v>1187</v>
      </c>
      <c r="D51" s="1150" t="s">
        <v>145</v>
      </c>
      <c r="E51" s="1151" t="s">
        <v>123</v>
      </c>
      <c r="F51" s="1151" t="s">
        <v>1188</v>
      </c>
      <c r="G51" s="1150" t="s">
        <v>1859</v>
      </c>
      <c r="H51" s="1151"/>
      <c r="I51" s="1151" t="s">
        <v>3300</v>
      </c>
      <c r="J51" s="1152" t="s">
        <v>2209</v>
      </c>
      <c r="K51" s="1150"/>
      <c r="L51" s="1151"/>
      <c r="M51" s="1151"/>
      <c r="N51" s="1151"/>
      <c r="O51" s="1151"/>
      <c r="P51" s="1170">
        <v>1008775087.093275</v>
      </c>
      <c r="Q51" s="1169"/>
      <c r="R51" s="325"/>
      <c r="S51" s="1077" t="str">
        <f t="shared" si="2"/>
        <v>3.11.01</v>
      </c>
      <c r="T51" s="589" t="str">
        <f t="shared" si="47"/>
        <v>BANGUNAN GEDUNG TEMPAT KERJA</v>
      </c>
      <c r="U51" s="589">
        <f t="shared" si="48"/>
        <v>50</v>
      </c>
      <c r="V51" s="1078">
        <f t="shared" si="49"/>
        <v>20175501.541865498</v>
      </c>
      <c r="W51" s="589">
        <f t="shared" si="50"/>
        <v>6</v>
      </c>
      <c r="X51" s="1079">
        <f t="shared" si="51"/>
        <v>121053009.25119299</v>
      </c>
      <c r="Y51" s="1079">
        <f t="shared" si="52"/>
        <v>20175501.541865498</v>
      </c>
      <c r="Z51" s="1079">
        <f t="shared" si="53"/>
        <v>20175501.541865498</v>
      </c>
      <c r="AA51" s="1079">
        <f t="shared" si="54"/>
        <v>20175501.541865498</v>
      </c>
      <c r="AB51" s="1079">
        <f t="shared" si="55"/>
        <v>20175501.541865498</v>
      </c>
      <c r="AC51" s="1079">
        <f t="shared" si="56"/>
        <v>20175501.541865498</v>
      </c>
      <c r="AD51" s="1080" t="str">
        <f t="shared" si="57"/>
        <v>2007</v>
      </c>
      <c r="AE51" s="1081">
        <f t="shared" si="58"/>
        <v>786844570.13275445</v>
      </c>
      <c r="AF51" s="1082">
        <f t="shared" si="59"/>
        <v>1008775087.093275</v>
      </c>
      <c r="AG51" s="1082">
        <f t="shared" si="60"/>
        <v>201755015.41865498</v>
      </c>
      <c r="AH51" s="681">
        <f t="shared" si="61"/>
        <v>221930516.96052048</v>
      </c>
      <c r="AI51" s="667"/>
      <c r="AJ51" s="667"/>
      <c r="AK51" s="667"/>
      <c r="AL51" s="667"/>
      <c r="AM51" s="667"/>
      <c r="AN51" s="667"/>
      <c r="AO51" s="667"/>
      <c r="AP51" s="667"/>
    </row>
    <row r="52" spans="1:42" s="1085" customFormat="1" ht="25.5" customHeight="1">
      <c r="A52" s="1147"/>
      <c r="B52" s="1168" t="s">
        <v>3309</v>
      </c>
      <c r="C52" s="1149" t="s">
        <v>1187</v>
      </c>
      <c r="D52" s="1150" t="s">
        <v>145</v>
      </c>
      <c r="E52" s="1151" t="s">
        <v>123</v>
      </c>
      <c r="F52" s="1151" t="s">
        <v>1189</v>
      </c>
      <c r="G52" s="1150" t="s">
        <v>1859</v>
      </c>
      <c r="H52" s="1151"/>
      <c r="I52" s="1151" t="s">
        <v>3300</v>
      </c>
      <c r="J52" s="1152" t="s">
        <v>2209</v>
      </c>
      <c r="K52" s="1150"/>
      <c r="L52" s="1151"/>
      <c r="M52" s="1151"/>
      <c r="N52" s="1151"/>
      <c r="O52" s="1151"/>
      <c r="P52" s="1170">
        <v>160967072.58241528</v>
      </c>
      <c r="Q52" s="1169"/>
      <c r="R52" s="325"/>
      <c r="S52" s="1077" t="str">
        <f t="shared" si="2"/>
        <v>3.11.01</v>
      </c>
      <c r="T52" s="589" t="str">
        <f t="shared" si="47"/>
        <v>BANGUNAN GEDUNG TEMPAT KERJA</v>
      </c>
      <c r="U52" s="589">
        <f t="shared" si="48"/>
        <v>50</v>
      </c>
      <c r="V52" s="1078">
        <f t="shared" si="49"/>
        <v>3219341.2516483054</v>
      </c>
      <c r="W52" s="589">
        <f t="shared" si="50"/>
        <v>6</v>
      </c>
      <c r="X52" s="1079">
        <f t="shared" si="51"/>
        <v>19316047.509889834</v>
      </c>
      <c r="Y52" s="1079">
        <f t="shared" si="52"/>
        <v>3219341.2516483054</v>
      </c>
      <c r="Z52" s="1079">
        <f t="shared" si="53"/>
        <v>3219341.2516483054</v>
      </c>
      <c r="AA52" s="1079">
        <f t="shared" si="54"/>
        <v>3219341.2516483054</v>
      </c>
      <c r="AB52" s="1079">
        <f t="shared" si="55"/>
        <v>3219341.2516483054</v>
      </c>
      <c r="AC52" s="1079">
        <f t="shared" si="56"/>
        <v>3219341.2516483054</v>
      </c>
      <c r="AD52" s="1080" t="str">
        <f t="shared" si="57"/>
        <v>2007</v>
      </c>
      <c r="AE52" s="1081">
        <f t="shared" si="58"/>
        <v>125554318.81428391</v>
      </c>
      <c r="AF52" s="1082">
        <f t="shared" si="59"/>
        <v>160967072.58241528</v>
      </c>
      <c r="AG52" s="1082">
        <f t="shared" si="60"/>
        <v>32193412.516483061</v>
      </c>
      <c r="AH52" s="681">
        <f t="shared" si="61"/>
        <v>35412753.768131368</v>
      </c>
      <c r="AI52" s="667"/>
      <c r="AJ52" s="667"/>
      <c r="AK52" s="667"/>
      <c r="AL52" s="667"/>
      <c r="AM52" s="667"/>
      <c r="AN52" s="667"/>
      <c r="AO52" s="667"/>
      <c r="AP52" s="667"/>
    </row>
    <row r="53" spans="1:42" s="1085" customFormat="1" ht="25.5" customHeight="1">
      <c r="A53" s="1147"/>
      <c r="B53" s="1168" t="s">
        <v>3374</v>
      </c>
      <c r="C53" s="1149" t="s">
        <v>1187</v>
      </c>
      <c r="D53" s="1150" t="s">
        <v>145</v>
      </c>
      <c r="E53" s="1151" t="s">
        <v>123</v>
      </c>
      <c r="F53" s="1151" t="s">
        <v>1188</v>
      </c>
      <c r="G53" s="1150" t="s">
        <v>1859</v>
      </c>
      <c r="H53" s="1151"/>
      <c r="I53" s="1151" t="s">
        <v>3300</v>
      </c>
      <c r="J53" s="1152" t="s">
        <v>2209</v>
      </c>
      <c r="K53" s="1150"/>
      <c r="L53" s="1151"/>
      <c r="M53" s="1151"/>
      <c r="N53" s="1151"/>
      <c r="O53" s="1151"/>
      <c r="P53" s="1170">
        <v>1374660914.4937253</v>
      </c>
      <c r="Q53" s="1169"/>
      <c r="R53" s="325"/>
      <c r="S53" s="1077" t="str">
        <f t="shared" si="2"/>
        <v>3.11.01</v>
      </c>
      <c r="T53" s="589" t="str">
        <f t="shared" si="47"/>
        <v>BANGUNAN GEDUNG TEMPAT KERJA</v>
      </c>
      <c r="U53" s="589">
        <f t="shared" si="48"/>
        <v>50</v>
      </c>
      <c r="V53" s="1078">
        <f t="shared" si="49"/>
        <v>27493218.089874506</v>
      </c>
      <c r="W53" s="589">
        <f t="shared" si="50"/>
        <v>6</v>
      </c>
      <c r="X53" s="1079">
        <f t="shared" si="51"/>
        <v>164959308.53924704</v>
      </c>
      <c r="Y53" s="1079">
        <f t="shared" si="52"/>
        <v>27493218.089874506</v>
      </c>
      <c r="Z53" s="1079">
        <f t="shared" si="53"/>
        <v>27493218.089874506</v>
      </c>
      <c r="AA53" s="1079">
        <f t="shared" si="54"/>
        <v>27493218.089874506</v>
      </c>
      <c r="AB53" s="1079">
        <f t="shared" si="55"/>
        <v>27493218.089874506</v>
      </c>
      <c r="AC53" s="1079">
        <f t="shared" si="56"/>
        <v>27493218.089874506</v>
      </c>
      <c r="AD53" s="1080" t="str">
        <f t="shared" si="57"/>
        <v>2007</v>
      </c>
      <c r="AE53" s="1081">
        <f t="shared" si="58"/>
        <v>1072235515.5051057</v>
      </c>
      <c r="AF53" s="1082">
        <f t="shared" si="59"/>
        <v>1374660914.4937253</v>
      </c>
      <c r="AG53" s="1082">
        <f t="shared" si="60"/>
        <v>274932180.89874506</v>
      </c>
      <c r="AH53" s="681">
        <f t="shared" si="61"/>
        <v>302425398.98861957</v>
      </c>
      <c r="AI53" s="667"/>
      <c r="AJ53" s="667"/>
      <c r="AK53" s="667"/>
      <c r="AL53" s="667"/>
      <c r="AM53" s="667"/>
      <c r="AN53" s="667"/>
      <c r="AO53" s="667"/>
      <c r="AP53" s="667"/>
    </row>
    <row r="54" spans="1:42" s="1085" customFormat="1" ht="25.5" customHeight="1">
      <c r="A54" s="1147"/>
      <c r="B54" s="1168" t="s">
        <v>3389</v>
      </c>
      <c r="C54" s="1149" t="s">
        <v>1187</v>
      </c>
      <c r="D54" s="1150"/>
      <c r="E54" s="1151"/>
      <c r="F54" s="1151"/>
      <c r="G54" s="1150"/>
      <c r="H54" s="1151"/>
      <c r="I54" s="1151"/>
      <c r="J54" s="1152"/>
      <c r="K54" s="1150"/>
      <c r="L54" s="1151"/>
      <c r="M54" s="1151"/>
      <c r="N54" s="1151"/>
      <c r="O54" s="1151"/>
      <c r="P54" s="1170">
        <v>697940937.36641812</v>
      </c>
      <c r="Q54" s="1169"/>
      <c r="R54" s="325"/>
      <c r="S54" s="1077" t="str">
        <f t="shared" si="2"/>
        <v>3.11.01</v>
      </c>
      <c r="T54" s="589" t="str">
        <f t="shared" si="47"/>
        <v>BANGUNAN GEDUNG TEMPAT KERJA</v>
      </c>
      <c r="U54" s="589">
        <f t="shared" si="48"/>
        <v>50</v>
      </c>
      <c r="V54" s="1078">
        <f t="shared" si="49"/>
        <v>13958818.547328362</v>
      </c>
      <c r="W54" s="589">
        <f t="shared" si="50"/>
        <v>2013</v>
      </c>
      <c r="X54" s="1079">
        <f t="shared" si="51"/>
        <v>697940927.36641812</v>
      </c>
      <c r="Y54" s="1079">
        <f t="shared" si="52"/>
        <v>0</v>
      </c>
      <c r="Z54" s="1079">
        <f t="shared" si="53"/>
        <v>0</v>
      </c>
      <c r="AA54" s="1079">
        <f t="shared" si="54"/>
        <v>0</v>
      </c>
      <c r="AB54" s="1079">
        <f t="shared" si="55"/>
        <v>0</v>
      </c>
      <c r="AC54" s="1079">
        <f t="shared" si="56"/>
        <v>0</v>
      </c>
      <c r="AD54" s="1080">
        <f t="shared" si="57"/>
        <v>0</v>
      </c>
      <c r="AE54" s="1081">
        <f t="shared" si="58"/>
        <v>10</v>
      </c>
      <c r="AF54" s="1082">
        <f t="shared" si="59"/>
        <v>697940937.36641812</v>
      </c>
      <c r="AG54" s="1082">
        <f t="shared" si="60"/>
        <v>697940927.36641812</v>
      </c>
      <c r="AH54" s="681">
        <f t="shared" si="61"/>
        <v>697940927.36641812</v>
      </c>
      <c r="AI54" s="667"/>
      <c r="AJ54" s="667"/>
      <c r="AK54" s="667"/>
      <c r="AL54" s="667"/>
      <c r="AM54" s="667"/>
      <c r="AN54" s="667"/>
      <c r="AO54" s="667"/>
      <c r="AP54" s="667"/>
    </row>
    <row r="55" spans="1:42" s="1085" customFormat="1" ht="25.5" customHeight="1">
      <c r="A55" s="1147"/>
      <c r="B55" s="1168" t="s">
        <v>3386</v>
      </c>
      <c r="C55" s="1149" t="s">
        <v>1187</v>
      </c>
      <c r="D55" s="1150" t="s">
        <v>145</v>
      </c>
      <c r="E55" s="1151" t="s">
        <v>123</v>
      </c>
      <c r="F55" s="1151" t="s">
        <v>1188</v>
      </c>
      <c r="G55" s="1150" t="s">
        <v>1860</v>
      </c>
      <c r="H55" s="1151"/>
      <c r="I55" s="1151" t="s">
        <v>3300</v>
      </c>
      <c r="J55" s="1152" t="s">
        <v>2209</v>
      </c>
      <c r="K55" s="1150"/>
      <c r="L55" s="1151"/>
      <c r="M55" s="1151"/>
      <c r="N55" s="1151"/>
      <c r="O55" s="1151"/>
      <c r="P55" s="1170">
        <v>44141295.636936545</v>
      </c>
      <c r="Q55" s="1169"/>
      <c r="R55" s="325"/>
      <c r="S55" s="1077" t="str">
        <f t="shared" si="2"/>
        <v>3.11.01</v>
      </c>
      <c r="T55" s="589" t="str">
        <f t="shared" si="47"/>
        <v>BANGUNAN GEDUNG TEMPAT KERJA</v>
      </c>
      <c r="U55" s="589">
        <f t="shared" si="48"/>
        <v>50</v>
      </c>
      <c r="V55" s="1078">
        <f t="shared" si="49"/>
        <v>882825.71273873094</v>
      </c>
      <c r="W55" s="589">
        <f t="shared" si="50"/>
        <v>6</v>
      </c>
      <c r="X55" s="1079">
        <f t="shared" si="51"/>
        <v>5296954.2764323857</v>
      </c>
      <c r="Y55" s="1079">
        <f t="shared" si="52"/>
        <v>882825.71273873094</v>
      </c>
      <c r="Z55" s="1079">
        <f t="shared" si="53"/>
        <v>882825.71273873094</v>
      </c>
      <c r="AA55" s="1079">
        <f t="shared" si="54"/>
        <v>882825.71273873094</v>
      </c>
      <c r="AB55" s="1079">
        <f t="shared" si="55"/>
        <v>882825.71273873094</v>
      </c>
      <c r="AC55" s="1079">
        <f t="shared" si="56"/>
        <v>882825.71273873094</v>
      </c>
      <c r="AD55" s="1080" t="str">
        <f t="shared" si="57"/>
        <v>2007</v>
      </c>
      <c r="AE55" s="1081">
        <f t="shared" si="58"/>
        <v>34430212.796810508</v>
      </c>
      <c r="AF55" s="1082">
        <f t="shared" si="59"/>
        <v>44141295.636936545</v>
      </c>
      <c r="AG55" s="1082">
        <f t="shared" si="60"/>
        <v>8828257.1273873094</v>
      </c>
      <c r="AH55" s="681">
        <f t="shared" si="61"/>
        <v>9711082.8401260413</v>
      </c>
      <c r="AI55" s="667"/>
      <c r="AJ55" s="667"/>
      <c r="AK55" s="667"/>
      <c r="AL55" s="667"/>
      <c r="AM55" s="667"/>
      <c r="AN55" s="667"/>
      <c r="AO55" s="667"/>
      <c r="AP55" s="667"/>
    </row>
    <row r="56" spans="1:42" s="1085" customFormat="1" ht="25.5" customHeight="1">
      <c r="A56" s="1147"/>
      <c r="B56" s="1168" t="s">
        <v>3498</v>
      </c>
      <c r="C56" s="1149" t="s">
        <v>1187</v>
      </c>
      <c r="D56" s="1150" t="s">
        <v>145</v>
      </c>
      <c r="E56" s="1151" t="s">
        <v>123</v>
      </c>
      <c r="F56" s="1151" t="s">
        <v>1188</v>
      </c>
      <c r="G56" s="1150" t="s">
        <v>1859</v>
      </c>
      <c r="H56" s="1151"/>
      <c r="I56" s="1151" t="s">
        <v>3300</v>
      </c>
      <c r="J56" s="1152" t="s">
        <v>2209</v>
      </c>
      <c r="K56" s="1150"/>
      <c r="L56" s="1151"/>
      <c r="M56" s="1151"/>
      <c r="N56" s="1151"/>
      <c r="O56" s="1151"/>
      <c r="P56" s="1170">
        <v>1339231065.3590069</v>
      </c>
      <c r="Q56" s="1169"/>
      <c r="R56" s="325"/>
      <c r="S56" s="1077" t="str">
        <f t="shared" si="2"/>
        <v>3.11.01</v>
      </c>
      <c r="T56" s="589" t="str">
        <f t="shared" si="47"/>
        <v>BANGUNAN GEDUNG TEMPAT KERJA</v>
      </c>
      <c r="U56" s="589">
        <f t="shared" si="48"/>
        <v>50</v>
      </c>
      <c r="V56" s="1078">
        <f t="shared" si="49"/>
        <v>26784621.107180137</v>
      </c>
      <c r="W56" s="589">
        <f t="shared" si="50"/>
        <v>6</v>
      </c>
      <c r="X56" s="1079">
        <f t="shared" si="51"/>
        <v>160707726.64308083</v>
      </c>
      <c r="Y56" s="1079">
        <f t="shared" si="52"/>
        <v>26784621.107180137</v>
      </c>
      <c r="Z56" s="1079">
        <f t="shared" si="53"/>
        <v>26784621.107180137</v>
      </c>
      <c r="AA56" s="1079">
        <f t="shared" si="54"/>
        <v>26784621.107180137</v>
      </c>
      <c r="AB56" s="1079">
        <f t="shared" si="55"/>
        <v>26784621.107180137</v>
      </c>
      <c r="AC56" s="1079">
        <f t="shared" si="56"/>
        <v>26784621.107180137</v>
      </c>
      <c r="AD56" s="1080" t="str">
        <f t="shared" si="57"/>
        <v>2007</v>
      </c>
      <c r="AE56" s="1081">
        <f t="shared" si="58"/>
        <v>1044600233.1800253</v>
      </c>
      <c r="AF56" s="1082">
        <f t="shared" si="59"/>
        <v>1339231065.3590069</v>
      </c>
      <c r="AG56" s="1082">
        <f t="shared" si="60"/>
        <v>267846211.07180142</v>
      </c>
      <c r="AH56" s="681">
        <f t="shared" si="61"/>
        <v>294630832.17898154</v>
      </c>
      <c r="AI56" s="667"/>
      <c r="AJ56" s="667"/>
      <c r="AK56" s="667"/>
      <c r="AL56" s="667"/>
      <c r="AM56" s="667"/>
      <c r="AN56" s="667"/>
      <c r="AO56" s="667"/>
      <c r="AP56" s="667"/>
    </row>
    <row r="57" spans="1:42" s="1085" customFormat="1" ht="25.5" customHeight="1">
      <c r="A57" s="1147"/>
      <c r="B57" s="1168" t="s">
        <v>3324</v>
      </c>
      <c r="C57" s="1149" t="s">
        <v>1187</v>
      </c>
      <c r="D57" s="1150" t="s">
        <v>145</v>
      </c>
      <c r="E57" s="1151" t="s">
        <v>123</v>
      </c>
      <c r="F57" s="1151" t="s">
        <v>1188</v>
      </c>
      <c r="G57" s="1150" t="s">
        <v>1859</v>
      </c>
      <c r="H57" s="1151"/>
      <c r="I57" s="1151" t="s">
        <v>3300</v>
      </c>
      <c r="J57" s="1152" t="s">
        <v>2209</v>
      </c>
      <c r="K57" s="1150"/>
      <c r="L57" s="1151"/>
      <c r="M57" s="1151"/>
      <c r="N57" s="1151"/>
      <c r="O57" s="1151"/>
      <c r="P57" s="1170">
        <v>465397446.49790108</v>
      </c>
      <c r="Q57" s="1169"/>
      <c r="R57" s="325"/>
      <c r="S57" s="1077" t="str">
        <f t="shared" si="2"/>
        <v>3.11.01</v>
      </c>
      <c r="T57" s="589" t="str">
        <f t="shared" si="47"/>
        <v>BANGUNAN GEDUNG TEMPAT KERJA</v>
      </c>
      <c r="U57" s="589">
        <f t="shared" si="48"/>
        <v>50</v>
      </c>
      <c r="V57" s="1078">
        <f t="shared" si="49"/>
        <v>9307948.729958022</v>
      </c>
      <c r="W57" s="589">
        <f t="shared" si="50"/>
        <v>6</v>
      </c>
      <c r="X57" s="1079">
        <f t="shared" si="51"/>
        <v>55847692.379748136</v>
      </c>
      <c r="Y57" s="1079">
        <f t="shared" si="52"/>
        <v>9307948.729958022</v>
      </c>
      <c r="Z57" s="1079">
        <f t="shared" si="53"/>
        <v>9307948.729958022</v>
      </c>
      <c r="AA57" s="1079">
        <f t="shared" si="54"/>
        <v>9307948.729958022</v>
      </c>
      <c r="AB57" s="1079">
        <f t="shared" si="55"/>
        <v>9307948.729958022</v>
      </c>
      <c r="AC57" s="1079">
        <f t="shared" si="56"/>
        <v>9307948.729958022</v>
      </c>
      <c r="AD57" s="1080" t="str">
        <f t="shared" si="57"/>
        <v>2007</v>
      </c>
      <c r="AE57" s="1081">
        <f t="shared" si="58"/>
        <v>363010010.46836281</v>
      </c>
      <c r="AF57" s="1082">
        <f t="shared" si="59"/>
        <v>465397446.49790108</v>
      </c>
      <c r="AG57" s="1082">
        <f t="shared" si="60"/>
        <v>93079487.299580231</v>
      </c>
      <c r="AH57" s="681">
        <f t="shared" si="61"/>
        <v>102387436.02953826</v>
      </c>
      <c r="AI57" s="667"/>
      <c r="AJ57" s="667"/>
      <c r="AK57" s="667"/>
      <c r="AL57" s="667"/>
      <c r="AM57" s="667"/>
      <c r="AN57" s="667"/>
      <c r="AO57" s="667"/>
      <c r="AP57" s="667"/>
    </row>
    <row r="58" spans="1:42" s="1085" customFormat="1" ht="25.5" customHeight="1">
      <c r="A58" s="1147"/>
      <c r="B58" s="1168" t="s">
        <v>3382</v>
      </c>
      <c r="C58" s="1149" t="s">
        <v>1187</v>
      </c>
      <c r="D58" s="1150" t="s">
        <v>145</v>
      </c>
      <c r="E58" s="1151" t="s">
        <v>123</v>
      </c>
      <c r="F58" s="1151" t="s">
        <v>1188</v>
      </c>
      <c r="G58" s="1150" t="s">
        <v>1859</v>
      </c>
      <c r="H58" s="1151"/>
      <c r="I58" s="1151" t="s">
        <v>3300</v>
      </c>
      <c r="J58" s="1152" t="s">
        <v>2209</v>
      </c>
      <c r="K58" s="1150"/>
      <c r="L58" s="1151"/>
      <c r="M58" s="1151"/>
      <c r="N58" s="1151"/>
      <c r="O58" s="1151"/>
      <c r="P58" s="1170">
        <v>574504891.36968565</v>
      </c>
      <c r="Q58" s="1169"/>
      <c r="R58" s="325"/>
      <c r="S58" s="1077" t="str">
        <f>MID(C52,2,7)</f>
        <v>3.11.01</v>
      </c>
      <c r="T58" s="589" t="str">
        <f t="shared" si="47"/>
        <v>BANGUNAN GEDUNG TEMPAT KERJA</v>
      </c>
      <c r="U58" s="589">
        <f t="shared" si="48"/>
        <v>50</v>
      </c>
      <c r="V58" s="1078">
        <f t="shared" si="49"/>
        <v>11490097.627393713</v>
      </c>
      <c r="W58" s="589">
        <f t="shared" si="50"/>
        <v>6</v>
      </c>
      <c r="X58" s="1079">
        <f t="shared" si="51"/>
        <v>68940585.764362276</v>
      </c>
      <c r="Y58" s="1079">
        <f t="shared" si="52"/>
        <v>11490097.627393713</v>
      </c>
      <c r="Z58" s="1079">
        <f t="shared" si="53"/>
        <v>11490097.627393713</v>
      </c>
      <c r="AA58" s="1079">
        <f t="shared" si="54"/>
        <v>11490097.627393713</v>
      </c>
      <c r="AB58" s="1079">
        <f t="shared" si="55"/>
        <v>11490097.627393713</v>
      </c>
      <c r="AC58" s="1079">
        <f t="shared" si="56"/>
        <v>11490097.627393713</v>
      </c>
      <c r="AD58" s="1080" t="str">
        <f t="shared" si="57"/>
        <v>2007</v>
      </c>
      <c r="AE58" s="1081">
        <f t="shared" si="58"/>
        <v>448113817.46835482</v>
      </c>
      <c r="AF58" s="1082">
        <f t="shared" si="59"/>
        <v>574504891.36968565</v>
      </c>
      <c r="AG58" s="1082">
        <f t="shared" si="60"/>
        <v>114900976.27393711</v>
      </c>
      <c r="AH58" s="681">
        <f t="shared" si="61"/>
        <v>126391073.90133081</v>
      </c>
      <c r="AI58" s="667"/>
      <c r="AJ58" s="667"/>
      <c r="AK58" s="667"/>
      <c r="AL58" s="667"/>
      <c r="AM58" s="667"/>
      <c r="AN58" s="667"/>
      <c r="AO58" s="667"/>
      <c r="AP58" s="667"/>
    </row>
    <row r="59" spans="1:42" s="1085" customFormat="1" ht="25.5" customHeight="1">
      <c r="A59" s="1147"/>
      <c r="B59" s="1168" t="s">
        <v>3508</v>
      </c>
      <c r="C59" s="1149" t="s">
        <v>1187</v>
      </c>
      <c r="D59" s="1150" t="s">
        <v>145</v>
      </c>
      <c r="E59" s="1151" t="s">
        <v>123</v>
      </c>
      <c r="F59" s="1151"/>
      <c r="G59" s="1150"/>
      <c r="H59" s="1151"/>
      <c r="I59" s="1151" t="s">
        <v>3300</v>
      </c>
      <c r="J59" s="1152" t="s">
        <v>2209</v>
      </c>
      <c r="K59" s="1150"/>
      <c r="L59" s="1151"/>
      <c r="M59" s="1151"/>
      <c r="N59" s="1151"/>
      <c r="O59" s="1151" t="s">
        <v>204</v>
      </c>
      <c r="P59" s="1170">
        <v>374740182.9653756</v>
      </c>
      <c r="Q59" s="1169"/>
      <c r="R59" s="325"/>
      <c r="S59" s="1077" t="str">
        <f>MID(C53,2,7)</f>
        <v>3.11.01</v>
      </c>
      <c r="T59" s="589" t="str">
        <f t="shared" si="47"/>
        <v>BANGUNAN GEDUNG TEMPAT KERJA</v>
      </c>
      <c r="U59" s="589">
        <f t="shared" si="48"/>
        <v>50</v>
      </c>
      <c r="V59" s="1078">
        <f t="shared" si="49"/>
        <v>7494803.4593075123</v>
      </c>
      <c r="W59" s="589">
        <f t="shared" si="50"/>
        <v>6</v>
      </c>
      <c r="X59" s="1079">
        <f t="shared" si="51"/>
        <v>44968820.75584507</v>
      </c>
      <c r="Y59" s="1079">
        <f t="shared" si="52"/>
        <v>7494803.4593075123</v>
      </c>
      <c r="Z59" s="1079">
        <f t="shared" si="53"/>
        <v>7494803.4593075123</v>
      </c>
      <c r="AA59" s="1079">
        <f t="shared" si="54"/>
        <v>7494803.4593075123</v>
      </c>
      <c r="AB59" s="1079">
        <f t="shared" si="55"/>
        <v>7494803.4593075123</v>
      </c>
      <c r="AC59" s="1079">
        <f t="shared" si="56"/>
        <v>7494803.4593075123</v>
      </c>
      <c r="AD59" s="1080" t="str">
        <f t="shared" si="57"/>
        <v>2007</v>
      </c>
      <c r="AE59" s="1081">
        <f t="shared" si="58"/>
        <v>292297344.91299295</v>
      </c>
      <c r="AF59" s="1082">
        <f t="shared" si="59"/>
        <v>374740182.9653756</v>
      </c>
      <c r="AG59" s="1082">
        <f t="shared" si="60"/>
        <v>74948034.593075112</v>
      </c>
      <c r="AH59" s="681">
        <f t="shared" si="61"/>
        <v>82442838.052382618</v>
      </c>
      <c r="AI59" s="667"/>
      <c r="AJ59" s="667"/>
      <c r="AK59" s="667"/>
      <c r="AL59" s="667"/>
      <c r="AM59" s="667"/>
      <c r="AN59" s="667"/>
      <c r="AO59" s="667"/>
      <c r="AP59" s="667"/>
    </row>
    <row r="60" spans="1:42" s="1085" customFormat="1" ht="25.5" customHeight="1">
      <c r="A60" s="1147"/>
      <c r="B60" s="1168" t="s">
        <v>3329</v>
      </c>
      <c r="C60" s="1149" t="s">
        <v>1187</v>
      </c>
      <c r="D60" s="1150"/>
      <c r="E60" s="1151"/>
      <c r="F60" s="1151"/>
      <c r="G60" s="1150"/>
      <c r="H60" s="1151"/>
      <c r="I60" s="1151"/>
      <c r="J60" s="1152" t="s">
        <v>2209</v>
      </c>
      <c r="K60" s="1150"/>
      <c r="L60" s="1151"/>
      <c r="M60" s="1151"/>
      <c r="N60" s="1151"/>
      <c r="O60" s="1151"/>
      <c r="P60" s="1170">
        <v>357481904.63201189</v>
      </c>
      <c r="Q60" s="1169"/>
      <c r="R60" s="325"/>
      <c r="S60" s="1077" t="str">
        <f>MID(C50,2,7)</f>
        <v>3.11.01</v>
      </c>
      <c r="T60" s="589" t="str">
        <f t="shared" si="47"/>
        <v>BANGUNAN GEDUNG TEMPAT KERJA</v>
      </c>
      <c r="U60" s="589">
        <f t="shared" si="48"/>
        <v>50</v>
      </c>
      <c r="V60" s="1078">
        <f t="shared" si="49"/>
        <v>7149637.8926402377</v>
      </c>
      <c r="W60" s="589">
        <f t="shared" si="50"/>
        <v>6</v>
      </c>
      <c r="X60" s="1079">
        <f t="shared" si="51"/>
        <v>42897827.355841428</v>
      </c>
      <c r="Y60" s="1079">
        <f t="shared" si="52"/>
        <v>7149637.8926402377</v>
      </c>
      <c r="Z60" s="1079">
        <f t="shared" si="53"/>
        <v>7149637.8926402377</v>
      </c>
      <c r="AA60" s="1079">
        <f t="shared" si="54"/>
        <v>7149637.8926402377</v>
      </c>
      <c r="AB60" s="1079">
        <f t="shared" si="55"/>
        <v>7149637.8926402377</v>
      </c>
      <c r="AC60" s="1079">
        <f t="shared" si="56"/>
        <v>7149637.8926402377</v>
      </c>
      <c r="AD60" s="1080" t="str">
        <f t="shared" si="57"/>
        <v>2007</v>
      </c>
      <c r="AE60" s="1081">
        <f t="shared" si="58"/>
        <v>278835887.81296927</v>
      </c>
      <c r="AF60" s="1082">
        <f t="shared" si="59"/>
        <v>357481904.63201189</v>
      </c>
      <c r="AG60" s="1082">
        <f t="shared" si="60"/>
        <v>71496378.92640239</v>
      </c>
      <c r="AH60" s="681">
        <f t="shared" si="61"/>
        <v>78646016.819042623</v>
      </c>
      <c r="AI60" s="667"/>
      <c r="AJ60" s="667"/>
      <c r="AK60" s="667"/>
      <c r="AL60" s="667"/>
      <c r="AM60" s="667"/>
      <c r="AN60" s="667"/>
      <c r="AO60" s="667"/>
      <c r="AP60" s="667"/>
    </row>
    <row r="61" spans="1:42" s="1085" customFormat="1" ht="25.5" customHeight="1">
      <c r="A61" s="1147"/>
      <c r="B61" s="1168" t="s">
        <v>3320</v>
      </c>
      <c r="C61" s="1149" t="s">
        <v>1187</v>
      </c>
      <c r="D61" s="1150" t="s">
        <v>145</v>
      </c>
      <c r="E61" s="1151" t="s">
        <v>123</v>
      </c>
      <c r="F61" s="1151" t="s">
        <v>1189</v>
      </c>
      <c r="G61" s="1150" t="s">
        <v>1859</v>
      </c>
      <c r="H61" s="1151"/>
      <c r="I61" s="1151" t="s">
        <v>3300</v>
      </c>
      <c r="J61" s="1152" t="s">
        <v>2209</v>
      </c>
      <c r="K61" s="1150"/>
      <c r="L61" s="1151"/>
      <c r="M61" s="1151"/>
      <c r="N61" s="1151"/>
      <c r="O61" s="1151"/>
      <c r="P61" s="1170">
        <v>422097450.2996847</v>
      </c>
      <c r="Q61" s="1169"/>
      <c r="R61" s="325"/>
      <c r="S61" s="1077" t="str">
        <f>MID(C49,2,7)</f>
        <v>3.11.01</v>
      </c>
      <c r="T61" s="589" t="str">
        <f t="shared" si="47"/>
        <v>BANGUNAN GEDUNG TEMPAT KERJA</v>
      </c>
      <c r="U61" s="589">
        <f t="shared" si="48"/>
        <v>50</v>
      </c>
      <c r="V61" s="1078">
        <f t="shared" si="49"/>
        <v>8441948.8059936948</v>
      </c>
      <c r="W61" s="589">
        <f t="shared" si="50"/>
        <v>6</v>
      </c>
      <c r="X61" s="1079">
        <f t="shared" si="51"/>
        <v>50651692.835962169</v>
      </c>
      <c r="Y61" s="1079">
        <f t="shared" si="52"/>
        <v>8441948.8059936948</v>
      </c>
      <c r="Z61" s="1079">
        <f t="shared" si="53"/>
        <v>8441948.8059936948</v>
      </c>
      <c r="AA61" s="1079">
        <f t="shared" si="54"/>
        <v>8441948.8059936948</v>
      </c>
      <c r="AB61" s="1079">
        <f t="shared" si="55"/>
        <v>8441948.8059936948</v>
      </c>
      <c r="AC61" s="1079">
        <f t="shared" si="56"/>
        <v>8441948.8059936948</v>
      </c>
      <c r="AD61" s="1080" t="str">
        <f t="shared" si="57"/>
        <v>2007</v>
      </c>
      <c r="AE61" s="1081">
        <f t="shared" si="58"/>
        <v>329236013.43375409</v>
      </c>
      <c r="AF61" s="1082">
        <f t="shared" si="59"/>
        <v>422097450.2996847</v>
      </c>
      <c r="AG61" s="1082">
        <f t="shared" si="60"/>
        <v>84419488.059936941</v>
      </c>
      <c r="AH61" s="681">
        <f t="shared" si="61"/>
        <v>92861436.865930632</v>
      </c>
      <c r="AI61" s="667"/>
      <c r="AJ61" s="667"/>
      <c r="AK61" s="667"/>
      <c r="AL61" s="667"/>
      <c r="AM61" s="667"/>
      <c r="AN61" s="667"/>
      <c r="AO61" s="667"/>
      <c r="AP61" s="667"/>
    </row>
    <row r="62" spans="1:42" s="1085" customFormat="1" ht="25.5" customHeight="1">
      <c r="A62" s="1147"/>
      <c r="B62" s="1168" t="s">
        <v>3371</v>
      </c>
      <c r="C62" s="1149" t="s">
        <v>1187</v>
      </c>
      <c r="D62" s="1150"/>
      <c r="E62" s="1151"/>
      <c r="F62" s="1151"/>
      <c r="G62" s="1150"/>
      <c r="H62" s="1151"/>
      <c r="I62" s="1151"/>
      <c r="J62" s="1152" t="s">
        <v>2209</v>
      </c>
      <c r="K62" s="1150"/>
      <c r="L62" s="1151"/>
      <c r="M62" s="1151"/>
      <c r="N62" s="1151"/>
      <c r="O62" s="1151"/>
      <c r="P62" s="1170">
        <v>261222336.59240282</v>
      </c>
      <c r="Q62" s="1169"/>
      <c r="R62" s="325"/>
      <c r="S62" s="1077" t="str">
        <f>MID(C61,2,7)</f>
        <v>3.11.01</v>
      </c>
      <c r="T62" s="589" t="str">
        <f t="shared" si="47"/>
        <v>BANGUNAN GEDUNG TEMPAT KERJA</v>
      </c>
      <c r="U62" s="589">
        <f t="shared" si="48"/>
        <v>50</v>
      </c>
      <c r="V62" s="1078">
        <f t="shared" si="49"/>
        <v>5224446.5318480562</v>
      </c>
      <c r="W62" s="589">
        <f t="shared" si="50"/>
        <v>6</v>
      </c>
      <c r="X62" s="1079">
        <f t="shared" si="51"/>
        <v>31346679.191088337</v>
      </c>
      <c r="Y62" s="1079">
        <f t="shared" si="52"/>
        <v>5224446.5318480562</v>
      </c>
      <c r="Z62" s="1079">
        <f t="shared" si="53"/>
        <v>5224446.5318480562</v>
      </c>
      <c r="AA62" s="1079">
        <f t="shared" si="54"/>
        <v>5224446.5318480562</v>
      </c>
      <c r="AB62" s="1079">
        <f t="shared" si="55"/>
        <v>5224446.5318480562</v>
      </c>
      <c r="AC62" s="1079">
        <f t="shared" si="56"/>
        <v>5224446.5318480562</v>
      </c>
      <c r="AD62" s="1080" t="str">
        <f t="shared" si="57"/>
        <v>2007</v>
      </c>
      <c r="AE62" s="1081">
        <f t="shared" si="58"/>
        <v>203753424.74207419</v>
      </c>
      <c r="AF62" s="1082">
        <f t="shared" si="59"/>
        <v>261222336.59240282</v>
      </c>
      <c r="AG62" s="1082">
        <f t="shared" si="60"/>
        <v>52244465.318480566</v>
      </c>
      <c r="AH62" s="681">
        <f t="shared" si="61"/>
        <v>57468911.850328624</v>
      </c>
      <c r="AI62" s="667"/>
      <c r="AJ62" s="667"/>
      <c r="AK62" s="667"/>
      <c r="AL62" s="667"/>
      <c r="AM62" s="667"/>
      <c r="AN62" s="667"/>
      <c r="AO62" s="667"/>
      <c r="AP62" s="667"/>
    </row>
    <row r="63" spans="1:42" s="1085" customFormat="1" ht="25.5" customHeight="1">
      <c r="A63" s="1147"/>
      <c r="B63" s="1148" t="s">
        <v>3500</v>
      </c>
      <c r="C63" s="1149" t="s">
        <v>1187</v>
      </c>
      <c r="D63" s="1150" t="s">
        <v>145</v>
      </c>
      <c r="E63" s="1151" t="s">
        <v>123</v>
      </c>
      <c r="F63" s="1151"/>
      <c r="G63" s="1150"/>
      <c r="H63" s="1151"/>
      <c r="I63" s="1151" t="s">
        <v>3300</v>
      </c>
      <c r="J63" s="1152" t="s">
        <v>3334</v>
      </c>
      <c r="K63" s="1150"/>
      <c r="L63" s="1151"/>
      <c r="M63" s="1151"/>
      <c r="N63" s="1151"/>
      <c r="O63" s="1151" t="s">
        <v>204</v>
      </c>
      <c r="P63" s="1153">
        <v>512419326.91611767</v>
      </c>
      <c r="Q63" s="1169"/>
      <c r="R63" s="325"/>
      <c r="S63" s="1077" t="str">
        <f t="shared" si="2"/>
        <v>3.11.01</v>
      </c>
      <c r="T63" s="589" t="str">
        <f t="shared" si="3"/>
        <v>BANGUNAN GEDUNG TEMPAT KERJA</v>
      </c>
      <c r="U63" s="589">
        <f t="shared" si="4"/>
        <v>50</v>
      </c>
      <c r="V63" s="1078">
        <f t="shared" ref="V63:V71" si="62">(P63-10)/U63</f>
        <v>10248386.338322353</v>
      </c>
      <c r="W63" s="589">
        <f t="shared" si="15"/>
        <v>4</v>
      </c>
      <c r="X63" s="1079">
        <f t="shared" ref="X63:X71" si="63">IF(W63&gt;U63,P63-10,V63*W63)</f>
        <v>40993545.35328941</v>
      </c>
      <c r="Y63" s="1079">
        <f t="shared" ref="Y63:Y71" si="64">IF(P63-10=X63,0,V63)</f>
        <v>10248386.338322353</v>
      </c>
      <c r="Z63" s="1079">
        <f t="shared" ref="Z63:Z71" si="65">IF(P63-10=X63+Y63,0,V63)</f>
        <v>10248386.338322353</v>
      </c>
      <c r="AA63" s="1079">
        <f t="shared" si="9"/>
        <v>10248386.338322353</v>
      </c>
      <c r="AB63" s="1079">
        <f t="shared" si="10"/>
        <v>10248386.338322353</v>
      </c>
      <c r="AC63" s="1079">
        <f t="shared" si="11"/>
        <v>10248386.338322353</v>
      </c>
      <c r="AD63" s="1080" t="str">
        <f t="shared" ref="AD63:AD71" si="66">J63</f>
        <v>2009</v>
      </c>
      <c r="AE63" s="1081">
        <f t="shared" si="13"/>
        <v>420183849.87121648</v>
      </c>
      <c r="AF63" s="1082">
        <f t="shared" ref="AF63:AF71" si="67">P63</f>
        <v>512419326.91611767</v>
      </c>
      <c r="AG63" s="1082">
        <f t="shared" si="16"/>
        <v>81987090.706578836</v>
      </c>
      <c r="AH63" s="681">
        <f t="shared" si="17"/>
        <v>92235477.044901192</v>
      </c>
      <c r="AI63" s="667"/>
      <c r="AJ63" s="667"/>
      <c r="AK63" s="667"/>
      <c r="AL63" s="667"/>
      <c r="AM63" s="667"/>
      <c r="AN63" s="667"/>
      <c r="AO63" s="667"/>
      <c r="AP63" s="667"/>
    </row>
    <row r="64" spans="1:42" s="1085" customFormat="1" ht="25.5" customHeight="1">
      <c r="A64" s="1147"/>
      <c r="B64" s="1148" t="s">
        <v>3501</v>
      </c>
      <c r="C64" s="1149" t="s">
        <v>1187</v>
      </c>
      <c r="D64" s="1150" t="s">
        <v>145</v>
      </c>
      <c r="E64" s="1151" t="s">
        <v>123</v>
      </c>
      <c r="F64" s="1151"/>
      <c r="G64" s="1150"/>
      <c r="H64" s="1151"/>
      <c r="I64" s="1151" t="s">
        <v>3300</v>
      </c>
      <c r="J64" s="1152" t="s">
        <v>3334</v>
      </c>
      <c r="K64" s="1150"/>
      <c r="L64" s="1151"/>
      <c r="M64" s="1151"/>
      <c r="N64" s="1151"/>
      <c r="O64" s="1151" t="s">
        <v>204</v>
      </c>
      <c r="P64" s="1153">
        <v>271642702.59411663</v>
      </c>
      <c r="Q64" s="1151" t="s">
        <v>123</v>
      </c>
      <c r="R64" s="325"/>
      <c r="S64" s="1077" t="str">
        <f t="shared" si="2"/>
        <v>3.11.01</v>
      </c>
      <c r="T64" s="589" t="str">
        <f t="shared" si="3"/>
        <v>BANGUNAN GEDUNG TEMPAT KERJA</v>
      </c>
      <c r="U64" s="589">
        <f t="shared" si="4"/>
        <v>50</v>
      </c>
      <c r="V64" s="1078">
        <f t="shared" si="62"/>
        <v>5432853.8518823329</v>
      </c>
      <c r="W64" s="589">
        <f t="shared" si="15"/>
        <v>4</v>
      </c>
      <c r="X64" s="1079">
        <f t="shared" si="63"/>
        <v>21731415.407529332</v>
      </c>
      <c r="Y64" s="1079">
        <f t="shared" si="64"/>
        <v>5432853.8518823329</v>
      </c>
      <c r="Z64" s="1079">
        <f t="shared" si="65"/>
        <v>5432853.8518823329</v>
      </c>
      <c r="AA64" s="1079">
        <f t="shared" si="9"/>
        <v>5432853.8518823329</v>
      </c>
      <c r="AB64" s="1079">
        <f t="shared" si="10"/>
        <v>5432853.8518823329</v>
      </c>
      <c r="AC64" s="1079">
        <f t="shared" si="11"/>
        <v>5432853.8518823329</v>
      </c>
      <c r="AD64" s="1080" t="str">
        <f t="shared" si="66"/>
        <v>2009</v>
      </c>
      <c r="AE64" s="1081">
        <f t="shared" si="13"/>
        <v>222747017.92717564</v>
      </c>
      <c r="AF64" s="1082">
        <f t="shared" si="67"/>
        <v>271642702.59411663</v>
      </c>
      <c r="AG64" s="1082">
        <f t="shared" si="16"/>
        <v>43462830.815058656</v>
      </c>
      <c r="AH64" s="681">
        <f t="shared" si="17"/>
        <v>48895684.666940987</v>
      </c>
      <c r="AI64" s="667"/>
      <c r="AJ64" s="667"/>
      <c r="AK64" s="667"/>
      <c r="AL64" s="667"/>
      <c r="AM64" s="667"/>
      <c r="AN64" s="667"/>
      <c r="AO64" s="667"/>
      <c r="AP64" s="667"/>
    </row>
    <row r="65" spans="1:42" s="1085" customFormat="1" ht="25.5" customHeight="1">
      <c r="A65" s="1147"/>
      <c r="B65" s="1148" t="s">
        <v>3311</v>
      </c>
      <c r="C65" s="1149" t="s">
        <v>1187</v>
      </c>
      <c r="D65" s="1150" t="s">
        <v>145</v>
      </c>
      <c r="E65" s="1151" t="s">
        <v>123</v>
      </c>
      <c r="F65" s="1151"/>
      <c r="G65" s="1150"/>
      <c r="H65" s="1151"/>
      <c r="I65" s="1151" t="s">
        <v>3300</v>
      </c>
      <c r="J65" s="1152" t="s">
        <v>3334</v>
      </c>
      <c r="K65" s="1150"/>
      <c r="L65" s="1151"/>
      <c r="M65" s="1151"/>
      <c r="N65" s="1151"/>
      <c r="O65" s="1151" t="s">
        <v>204</v>
      </c>
      <c r="P65" s="1153">
        <v>227836206.62716225</v>
      </c>
      <c r="Q65" s="1151" t="s">
        <v>123</v>
      </c>
      <c r="R65" s="325"/>
      <c r="S65" s="1077" t="str">
        <f t="shared" si="2"/>
        <v>3.11.01</v>
      </c>
      <c r="T65" s="589" t="str">
        <f t="shared" si="3"/>
        <v>BANGUNAN GEDUNG TEMPAT KERJA</v>
      </c>
      <c r="U65" s="589">
        <f t="shared" si="4"/>
        <v>50</v>
      </c>
      <c r="V65" s="1078">
        <f t="shared" si="62"/>
        <v>4556723.9325432451</v>
      </c>
      <c r="W65" s="589">
        <f t="shared" si="15"/>
        <v>4</v>
      </c>
      <c r="X65" s="1079">
        <f t="shared" si="63"/>
        <v>18226895.730172981</v>
      </c>
      <c r="Y65" s="1079">
        <f t="shared" si="64"/>
        <v>4556723.9325432451</v>
      </c>
      <c r="Z65" s="1079">
        <f t="shared" si="65"/>
        <v>4556723.9325432451</v>
      </c>
      <c r="AA65" s="1079">
        <f t="shared" si="9"/>
        <v>4556723.9325432451</v>
      </c>
      <c r="AB65" s="1079">
        <f t="shared" si="10"/>
        <v>4556723.9325432451</v>
      </c>
      <c r="AC65" s="1079">
        <f t="shared" si="11"/>
        <v>4556723.9325432451</v>
      </c>
      <c r="AD65" s="1080" t="str">
        <f t="shared" si="66"/>
        <v>2009</v>
      </c>
      <c r="AE65" s="1081">
        <f t="shared" si="13"/>
        <v>186825691.23427305</v>
      </c>
      <c r="AF65" s="1082">
        <f t="shared" si="67"/>
        <v>227836206.62716225</v>
      </c>
      <c r="AG65" s="1082">
        <f t="shared" si="16"/>
        <v>36453791.460345961</v>
      </c>
      <c r="AH65" s="681">
        <f t="shared" si="17"/>
        <v>41010515.392889209</v>
      </c>
      <c r="AI65" s="667"/>
      <c r="AJ65" s="667"/>
      <c r="AK65" s="667"/>
      <c r="AL65" s="667"/>
      <c r="AM65" s="667"/>
      <c r="AN65" s="667"/>
      <c r="AO65" s="667"/>
      <c r="AP65" s="667"/>
    </row>
    <row r="66" spans="1:42" s="1085" customFormat="1" ht="25.5" customHeight="1">
      <c r="A66" s="1147"/>
      <c r="B66" s="1148" t="s">
        <v>3502</v>
      </c>
      <c r="C66" s="1149" t="s">
        <v>1187</v>
      </c>
      <c r="D66" s="1150" t="s">
        <v>145</v>
      </c>
      <c r="E66" s="1151" t="s">
        <v>123</v>
      </c>
      <c r="F66" s="1151"/>
      <c r="G66" s="1150"/>
      <c r="H66" s="1151"/>
      <c r="I66" s="1151" t="s">
        <v>3300</v>
      </c>
      <c r="J66" s="1152" t="s">
        <v>3334</v>
      </c>
      <c r="K66" s="1150"/>
      <c r="L66" s="1151"/>
      <c r="M66" s="1151"/>
      <c r="N66" s="1151"/>
      <c r="O66" s="1151" t="s">
        <v>204</v>
      </c>
      <c r="P66" s="1153">
        <v>1791187160.7601902</v>
      </c>
      <c r="Q66" s="1151" t="s">
        <v>123</v>
      </c>
      <c r="R66" s="325"/>
      <c r="S66" s="1077" t="str">
        <f t="shared" si="2"/>
        <v>3.11.01</v>
      </c>
      <c r="T66" s="589" t="str">
        <f t="shared" si="3"/>
        <v>BANGUNAN GEDUNG TEMPAT KERJA</v>
      </c>
      <c r="U66" s="589">
        <f t="shared" si="4"/>
        <v>50</v>
      </c>
      <c r="V66" s="1078">
        <f t="shared" si="62"/>
        <v>35823743.015203804</v>
      </c>
      <c r="W66" s="589">
        <f t="shared" si="15"/>
        <v>4</v>
      </c>
      <c r="X66" s="1079">
        <f t="shared" si="63"/>
        <v>143294972.06081522</v>
      </c>
      <c r="Y66" s="1079">
        <f t="shared" si="64"/>
        <v>35823743.015203804</v>
      </c>
      <c r="Z66" s="1079">
        <f t="shared" si="65"/>
        <v>35823743.015203804</v>
      </c>
      <c r="AA66" s="1079">
        <f t="shared" si="9"/>
        <v>35823743.015203804</v>
      </c>
      <c r="AB66" s="1079">
        <f t="shared" si="10"/>
        <v>35823743.015203804</v>
      </c>
      <c r="AC66" s="1079">
        <f t="shared" si="11"/>
        <v>35823743.015203804</v>
      </c>
      <c r="AD66" s="1080" t="str">
        <f t="shared" si="66"/>
        <v>2009</v>
      </c>
      <c r="AE66" s="1081">
        <f t="shared" si="13"/>
        <v>1468773473.6233559</v>
      </c>
      <c r="AF66" s="1082">
        <f t="shared" si="67"/>
        <v>1791187160.7601902</v>
      </c>
      <c r="AG66" s="1082">
        <f t="shared" si="16"/>
        <v>286589944.12163043</v>
      </c>
      <c r="AH66" s="681">
        <f t="shared" si="17"/>
        <v>322413687.13683426</v>
      </c>
      <c r="AI66" s="667"/>
      <c r="AJ66" s="667"/>
      <c r="AK66" s="667"/>
      <c r="AL66" s="667"/>
      <c r="AM66" s="667"/>
      <c r="AN66" s="667"/>
      <c r="AO66" s="667"/>
      <c r="AP66" s="667"/>
    </row>
    <row r="67" spans="1:42" s="1085" customFormat="1" ht="25.5" customHeight="1">
      <c r="A67" s="1147"/>
      <c r="B67" s="1148" t="s">
        <v>3507</v>
      </c>
      <c r="C67" s="1149" t="s">
        <v>1187</v>
      </c>
      <c r="D67" s="1150" t="s">
        <v>145</v>
      </c>
      <c r="E67" s="1151" t="s">
        <v>123</v>
      </c>
      <c r="F67" s="1151"/>
      <c r="G67" s="1150"/>
      <c r="H67" s="1151"/>
      <c r="I67" s="1151" t="s">
        <v>3300</v>
      </c>
      <c r="J67" s="1152" t="s">
        <v>3334</v>
      </c>
      <c r="K67" s="1150"/>
      <c r="L67" s="1151"/>
      <c r="M67" s="1151"/>
      <c r="N67" s="1151"/>
      <c r="O67" s="1151" t="s">
        <v>204</v>
      </c>
      <c r="P67" s="1153">
        <v>207683097.10241324</v>
      </c>
      <c r="Q67" s="1151"/>
      <c r="R67" s="325"/>
      <c r="S67" s="1077" t="str">
        <f t="shared" ref="S67" si="68">MID(C67,2,7)</f>
        <v>3.11.01</v>
      </c>
      <c r="T67" s="589" t="str">
        <f t="shared" ref="T67" si="69">VLOOKUP(S67,kelompok,2,0)</f>
        <v>BANGUNAN GEDUNG TEMPAT KERJA</v>
      </c>
      <c r="U67" s="589">
        <f t="shared" ref="U67" si="70">VLOOKUP(S67,MASAMANFAAT,4,0)</f>
        <v>50</v>
      </c>
      <c r="V67" s="1078">
        <f t="shared" ref="V67" si="71">(P67-10)/U67</f>
        <v>4153661.7420482649</v>
      </c>
      <c r="W67" s="589">
        <f t="shared" ref="W67" si="72">2013-AD67</f>
        <v>4</v>
      </c>
      <c r="X67" s="1079">
        <f t="shared" ref="X67" si="73">IF(W67&gt;U67,P67-10,V67*W67)</f>
        <v>16614646.96819306</v>
      </c>
      <c r="Y67" s="1079">
        <f t="shared" ref="Y67" si="74">IF(P67-10=X67,0,V67)</f>
        <v>4153661.7420482649</v>
      </c>
      <c r="Z67" s="1079">
        <f t="shared" ref="Z67" si="75">IF(P67-10=X67+Y67,0,V67)</f>
        <v>4153661.7420482649</v>
      </c>
      <c r="AA67" s="1079">
        <f t="shared" ref="AA67" si="76">IF(P67-10=X67+Y67+Z67,0,V67)</f>
        <v>4153661.7420482649</v>
      </c>
      <c r="AB67" s="1079">
        <f t="shared" ref="AB67" si="77">IF(P67-10=Y67+Z67+AA67+X67,0,V67)</f>
        <v>4153661.7420482649</v>
      </c>
      <c r="AC67" s="1079">
        <f t="shared" ref="AC67" si="78">IF(P67-10=Z67+AA67+AB67+Y67+X67,0,V67)</f>
        <v>4153661.7420482649</v>
      </c>
      <c r="AD67" s="1080" t="str">
        <f t="shared" ref="AD67" si="79">J67</f>
        <v>2009</v>
      </c>
      <c r="AE67" s="1081">
        <f t="shared" ref="AE67" si="80">P67-(X67+Y67+Z67+AA67+AB67+AC67)</f>
        <v>170300141.42397887</v>
      </c>
      <c r="AF67" s="1082">
        <f t="shared" ref="AF67" si="81">P67</f>
        <v>207683097.10241324</v>
      </c>
      <c r="AG67" s="1082">
        <f t="shared" ref="AG67" si="82">X67+Y67+Z67+AA67+AB67</f>
        <v>33229293.936386116</v>
      </c>
      <c r="AH67" s="681">
        <f t="shared" ref="AH67" si="83">AG67+AC67</f>
        <v>37382955.678434379</v>
      </c>
      <c r="AI67" s="667"/>
      <c r="AJ67" s="667"/>
      <c r="AK67" s="667"/>
      <c r="AL67" s="667"/>
      <c r="AM67" s="667"/>
      <c r="AN67" s="667"/>
      <c r="AO67" s="667"/>
      <c r="AP67" s="667"/>
    </row>
    <row r="68" spans="1:42" s="1085" customFormat="1" ht="25.5" customHeight="1">
      <c r="A68" s="1147"/>
      <c r="B68" s="1148" t="s">
        <v>3312</v>
      </c>
      <c r="C68" s="1149" t="s">
        <v>1187</v>
      </c>
      <c r="D68" s="1150" t="s">
        <v>145</v>
      </c>
      <c r="E68" s="1151" t="s">
        <v>123</v>
      </c>
      <c r="F68" s="1151"/>
      <c r="G68" s="1150"/>
      <c r="H68" s="1151"/>
      <c r="I68" s="1151" t="s">
        <v>3300</v>
      </c>
      <c r="J68" s="1152" t="s">
        <v>2209</v>
      </c>
      <c r="K68" s="1150"/>
      <c r="L68" s="1151"/>
      <c r="M68" s="1151"/>
      <c r="N68" s="1151"/>
      <c r="O68" s="1151" t="s">
        <v>204</v>
      </c>
      <c r="P68" s="1153">
        <v>841522407</v>
      </c>
      <c r="Q68" s="1151" t="s">
        <v>123</v>
      </c>
      <c r="R68" s="325"/>
      <c r="S68" s="1077" t="str">
        <f t="shared" si="2"/>
        <v>3.11.01</v>
      </c>
      <c r="T68" s="589" t="str">
        <f t="shared" si="3"/>
        <v>BANGUNAN GEDUNG TEMPAT KERJA</v>
      </c>
      <c r="U68" s="589">
        <f t="shared" si="4"/>
        <v>50</v>
      </c>
      <c r="V68" s="1078">
        <f t="shared" si="62"/>
        <v>16830447.940000001</v>
      </c>
      <c r="W68" s="589">
        <f t="shared" si="15"/>
        <v>6</v>
      </c>
      <c r="X68" s="1079">
        <f t="shared" si="63"/>
        <v>100982687.64000002</v>
      </c>
      <c r="Y68" s="1079">
        <f t="shared" si="64"/>
        <v>16830447.940000001</v>
      </c>
      <c r="Z68" s="1079">
        <f t="shared" si="65"/>
        <v>16830447.940000001</v>
      </c>
      <c r="AA68" s="1079">
        <f t="shared" si="9"/>
        <v>16830447.940000001</v>
      </c>
      <c r="AB68" s="1079">
        <f t="shared" si="10"/>
        <v>16830447.940000001</v>
      </c>
      <c r="AC68" s="1079">
        <f t="shared" si="11"/>
        <v>16830447.940000001</v>
      </c>
      <c r="AD68" s="1080" t="str">
        <f t="shared" si="66"/>
        <v>2007</v>
      </c>
      <c r="AE68" s="1081">
        <f t="shared" si="13"/>
        <v>656387479.65999997</v>
      </c>
      <c r="AF68" s="1082">
        <f t="shared" si="67"/>
        <v>841522407</v>
      </c>
      <c r="AG68" s="1082">
        <f t="shared" si="16"/>
        <v>168304479.40000001</v>
      </c>
      <c r="AH68" s="681">
        <f t="shared" si="17"/>
        <v>185134927.34</v>
      </c>
      <c r="AI68" s="667"/>
      <c r="AJ68" s="667"/>
      <c r="AK68" s="667"/>
      <c r="AL68" s="667"/>
      <c r="AM68" s="667"/>
      <c r="AN68" s="667"/>
      <c r="AO68" s="667"/>
      <c r="AP68" s="667"/>
    </row>
    <row r="69" spans="1:42" s="1085" customFormat="1" ht="25.5" customHeight="1">
      <c r="A69" s="1147"/>
      <c r="B69" s="1148" t="s">
        <v>3503</v>
      </c>
      <c r="C69" s="1149" t="s">
        <v>1187</v>
      </c>
      <c r="D69" s="1150" t="s">
        <v>145</v>
      </c>
      <c r="E69" s="1151" t="s">
        <v>123</v>
      </c>
      <c r="F69" s="1151"/>
      <c r="G69" s="1150"/>
      <c r="H69" s="1151"/>
      <c r="I69" s="1151" t="s">
        <v>3300</v>
      </c>
      <c r="J69" s="1152" t="s">
        <v>2209</v>
      </c>
      <c r="K69" s="1150"/>
      <c r="L69" s="1151"/>
      <c r="M69" s="1151"/>
      <c r="N69" s="1151"/>
      <c r="O69" s="1151" t="s">
        <v>204</v>
      </c>
      <c r="P69" s="1153">
        <v>1929132000</v>
      </c>
      <c r="Q69" s="1151" t="s">
        <v>123</v>
      </c>
      <c r="R69" s="325"/>
      <c r="S69" s="1077" t="str">
        <f t="shared" si="2"/>
        <v>3.11.01</v>
      </c>
      <c r="T69" s="589" t="str">
        <f t="shared" si="3"/>
        <v>BANGUNAN GEDUNG TEMPAT KERJA</v>
      </c>
      <c r="U69" s="589">
        <f t="shared" si="4"/>
        <v>50</v>
      </c>
      <c r="V69" s="1078">
        <f t="shared" si="62"/>
        <v>38582639.799999997</v>
      </c>
      <c r="W69" s="589">
        <f t="shared" si="15"/>
        <v>6</v>
      </c>
      <c r="X69" s="1079">
        <f t="shared" si="63"/>
        <v>231495838.79999998</v>
      </c>
      <c r="Y69" s="1079">
        <f t="shared" si="64"/>
        <v>38582639.799999997</v>
      </c>
      <c r="Z69" s="1079">
        <f t="shared" si="65"/>
        <v>38582639.799999997</v>
      </c>
      <c r="AA69" s="1079">
        <f t="shared" si="9"/>
        <v>38582639.799999997</v>
      </c>
      <c r="AB69" s="1079">
        <f t="shared" si="10"/>
        <v>38582639.799999997</v>
      </c>
      <c r="AC69" s="1079">
        <f t="shared" si="11"/>
        <v>38582639.799999997</v>
      </c>
      <c r="AD69" s="1080" t="str">
        <f t="shared" si="66"/>
        <v>2007</v>
      </c>
      <c r="AE69" s="1081">
        <f t="shared" si="13"/>
        <v>1504722962.2</v>
      </c>
      <c r="AF69" s="1082">
        <f t="shared" si="67"/>
        <v>1929132000</v>
      </c>
      <c r="AG69" s="1082">
        <f t="shared" si="16"/>
        <v>385826398</v>
      </c>
      <c r="AH69" s="681">
        <f t="shared" si="17"/>
        <v>424409037.80000001</v>
      </c>
      <c r="AI69" s="667"/>
      <c r="AJ69" s="667"/>
      <c r="AK69" s="667"/>
      <c r="AL69" s="667"/>
      <c r="AM69" s="667"/>
      <c r="AN69" s="667"/>
      <c r="AO69" s="667"/>
      <c r="AP69" s="667"/>
    </row>
    <row r="70" spans="1:42" s="1085" customFormat="1" ht="25.5" customHeight="1">
      <c r="A70" s="1147"/>
      <c r="B70" s="1148" t="s">
        <v>3504</v>
      </c>
      <c r="C70" s="1149" t="s">
        <v>1187</v>
      </c>
      <c r="D70" s="1150"/>
      <c r="E70" s="1151" t="s">
        <v>123</v>
      </c>
      <c r="F70" s="1151" t="s">
        <v>1860</v>
      </c>
      <c r="G70" s="1151" t="s">
        <v>1859</v>
      </c>
      <c r="H70" s="1151" t="s">
        <v>1861</v>
      </c>
      <c r="I70" s="1151" t="s">
        <v>1556</v>
      </c>
      <c r="J70" s="1152" t="s">
        <v>2209</v>
      </c>
      <c r="K70" s="1150"/>
      <c r="L70" s="1151"/>
      <c r="M70" s="1151"/>
      <c r="N70" s="1151"/>
      <c r="O70" s="1151" t="s">
        <v>204</v>
      </c>
      <c r="P70" s="1153">
        <v>620744113</v>
      </c>
      <c r="Q70" s="1151" t="s">
        <v>123</v>
      </c>
      <c r="R70" s="325"/>
      <c r="S70" s="1077" t="str">
        <f t="shared" si="2"/>
        <v>3.11.01</v>
      </c>
      <c r="T70" s="589" t="str">
        <f t="shared" si="3"/>
        <v>BANGUNAN GEDUNG TEMPAT KERJA</v>
      </c>
      <c r="U70" s="589">
        <f t="shared" si="4"/>
        <v>50</v>
      </c>
      <c r="V70" s="1078">
        <f t="shared" si="62"/>
        <v>12414882.060000001</v>
      </c>
      <c r="W70" s="589">
        <f t="shared" si="15"/>
        <v>6</v>
      </c>
      <c r="X70" s="1079">
        <f t="shared" si="63"/>
        <v>74489292.359999999</v>
      </c>
      <c r="Y70" s="1079">
        <f t="shared" si="64"/>
        <v>12414882.060000001</v>
      </c>
      <c r="Z70" s="1079">
        <f t="shared" si="65"/>
        <v>12414882.060000001</v>
      </c>
      <c r="AA70" s="1079">
        <f t="shared" si="9"/>
        <v>12414882.060000001</v>
      </c>
      <c r="AB70" s="1079">
        <f t="shared" si="10"/>
        <v>12414882.060000001</v>
      </c>
      <c r="AC70" s="1079">
        <f t="shared" si="11"/>
        <v>12414882.060000001</v>
      </c>
      <c r="AD70" s="1080" t="str">
        <f t="shared" si="66"/>
        <v>2007</v>
      </c>
      <c r="AE70" s="1081">
        <f t="shared" si="13"/>
        <v>484180410.34000003</v>
      </c>
      <c r="AF70" s="1082">
        <f t="shared" si="67"/>
        <v>620744113</v>
      </c>
      <c r="AG70" s="1082">
        <f t="shared" si="16"/>
        <v>124148820.60000001</v>
      </c>
      <c r="AH70" s="681">
        <f t="shared" si="17"/>
        <v>136563702.66</v>
      </c>
      <c r="AI70" s="667"/>
      <c r="AJ70" s="667"/>
      <c r="AK70" s="667"/>
      <c r="AL70" s="667"/>
      <c r="AM70" s="667"/>
      <c r="AN70" s="667"/>
      <c r="AO70" s="667"/>
      <c r="AP70" s="667"/>
    </row>
    <row r="71" spans="1:42" s="1085" customFormat="1" ht="25.5" customHeight="1">
      <c r="A71" s="1147"/>
      <c r="B71" s="1148" t="s">
        <v>3505</v>
      </c>
      <c r="C71" s="1149" t="s">
        <v>1187</v>
      </c>
      <c r="D71" s="1150"/>
      <c r="E71" s="1151" t="s">
        <v>123</v>
      </c>
      <c r="F71" s="1151" t="s">
        <v>1860</v>
      </c>
      <c r="G71" s="1151" t="s">
        <v>1859</v>
      </c>
      <c r="H71" s="1151" t="s">
        <v>1861</v>
      </c>
      <c r="I71" s="1151" t="s">
        <v>1556</v>
      </c>
      <c r="J71" s="1152" t="s">
        <v>2209</v>
      </c>
      <c r="K71" s="1150"/>
      <c r="L71" s="1151"/>
      <c r="M71" s="1151"/>
      <c r="N71" s="1151"/>
      <c r="O71" s="1151" t="s">
        <v>204</v>
      </c>
      <c r="P71" s="1153">
        <v>59619000</v>
      </c>
      <c r="Q71" s="1151" t="s">
        <v>123</v>
      </c>
      <c r="R71" s="325"/>
      <c r="S71" s="1077" t="str">
        <f t="shared" si="2"/>
        <v>3.11.01</v>
      </c>
      <c r="T71" s="589" t="str">
        <f t="shared" si="3"/>
        <v>BANGUNAN GEDUNG TEMPAT KERJA</v>
      </c>
      <c r="U71" s="589">
        <f t="shared" si="4"/>
        <v>50</v>
      </c>
      <c r="V71" s="1078">
        <f t="shared" si="62"/>
        <v>1192379.8</v>
      </c>
      <c r="W71" s="589">
        <f t="shared" si="15"/>
        <v>6</v>
      </c>
      <c r="X71" s="1079">
        <f t="shared" si="63"/>
        <v>7154278.8000000007</v>
      </c>
      <c r="Y71" s="1079">
        <f t="shared" si="64"/>
        <v>1192379.8</v>
      </c>
      <c r="Z71" s="1079">
        <f t="shared" si="65"/>
        <v>1192379.8</v>
      </c>
      <c r="AA71" s="1079">
        <f t="shared" si="9"/>
        <v>1192379.8</v>
      </c>
      <c r="AB71" s="1079">
        <f t="shared" si="10"/>
        <v>1192379.8</v>
      </c>
      <c r="AC71" s="1079">
        <f t="shared" si="11"/>
        <v>1192379.8</v>
      </c>
      <c r="AD71" s="1080" t="str">
        <f t="shared" si="66"/>
        <v>2007</v>
      </c>
      <c r="AE71" s="1081">
        <f t="shared" si="13"/>
        <v>46502822.199999996</v>
      </c>
      <c r="AF71" s="1082">
        <f t="shared" si="67"/>
        <v>59619000</v>
      </c>
      <c r="AG71" s="1082">
        <f t="shared" si="16"/>
        <v>11923798.000000002</v>
      </c>
      <c r="AH71" s="681">
        <f t="shared" si="17"/>
        <v>13116177.800000003</v>
      </c>
      <c r="AI71" s="667"/>
      <c r="AJ71" s="667"/>
      <c r="AK71" s="667"/>
      <c r="AL71" s="667"/>
      <c r="AM71" s="667"/>
      <c r="AN71" s="667"/>
      <c r="AO71" s="667"/>
      <c r="AP71" s="667"/>
    </row>
    <row r="72" spans="1:42" s="1085" customFormat="1" ht="25.5" customHeight="1">
      <c r="A72" s="1147"/>
      <c r="B72" s="1148"/>
      <c r="C72" s="1151"/>
      <c r="D72" s="1150"/>
      <c r="E72" s="1151"/>
      <c r="F72" s="1151"/>
      <c r="G72" s="1150"/>
      <c r="H72" s="1150"/>
      <c r="I72" s="1151"/>
      <c r="J72" s="1190"/>
      <c r="K72" s="1150"/>
      <c r="L72" s="1151"/>
      <c r="M72" s="1150"/>
      <c r="N72" s="1151"/>
      <c r="O72" s="1151"/>
      <c r="P72" s="1153"/>
      <c r="Q72" s="1151"/>
      <c r="R72" s="325"/>
      <c r="S72" s="1077" t="str">
        <f t="shared" si="2"/>
        <v/>
      </c>
      <c r="T72" s="589"/>
      <c r="U72" s="589"/>
      <c r="V72" s="1078"/>
      <c r="W72" s="589"/>
      <c r="X72" s="1079"/>
      <c r="Y72" s="1079"/>
      <c r="Z72" s="1079"/>
      <c r="AA72" s="1079"/>
      <c r="AB72" s="1079"/>
      <c r="AC72" s="1079"/>
      <c r="AD72" s="1080"/>
      <c r="AE72" s="1098"/>
      <c r="AF72" s="1082"/>
      <c r="AG72" s="1082"/>
      <c r="AH72" s="1116"/>
      <c r="AI72" s="667"/>
      <c r="AJ72" s="667"/>
      <c r="AK72" s="667"/>
      <c r="AL72" s="667"/>
      <c r="AM72" s="667"/>
      <c r="AN72" s="667"/>
      <c r="AO72" s="667"/>
      <c r="AP72" s="667"/>
    </row>
    <row r="73" spans="1:42" s="15" customFormat="1" ht="25.5" customHeight="1">
      <c r="A73" s="1193" t="s">
        <v>51</v>
      </c>
      <c r="B73" s="1194" t="s">
        <v>3506</v>
      </c>
      <c r="C73" s="1195"/>
      <c r="D73" s="1195"/>
      <c r="E73" s="1195"/>
      <c r="F73" s="1195"/>
      <c r="G73" s="1195"/>
      <c r="H73" s="1195"/>
      <c r="I73" s="1195"/>
      <c r="J73" s="1195"/>
      <c r="K73" s="1195"/>
      <c r="L73" s="1196"/>
      <c r="M73" s="1195"/>
      <c r="N73" s="1196"/>
      <c r="O73" s="1196"/>
      <c r="P73" s="1197"/>
      <c r="Q73" s="1195"/>
      <c r="R73" s="356"/>
      <c r="S73" s="1077" t="str">
        <f t="shared" si="2"/>
        <v/>
      </c>
      <c r="T73" s="589"/>
      <c r="U73" s="589"/>
      <c r="V73" s="1078"/>
      <c r="W73" s="589"/>
      <c r="X73" s="1079"/>
      <c r="Y73" s="1079"/>
      <c r="Z73" s="1079"/>
      <c r="AA73" s="1079"/>
      <c r="AB73" s="1079"/>
      <c r="AC73" s="1079"/>
      <c r="AD73" s="1080"/>
      <c r="AE73" s="1098"/>
      <c r="AF73" s="1082"/>
      <c r="AG73" s="1082"/>
      <c r="AH73" s="1117"/>
      <c r="AI73" s="161"/>
      <c r="AJ73" s="161"/>
      <c r="AK73" s="161"/>
      <c r="AL73" s="161"/>
      <c r="AM73" s="161"/>
      <c r="AN73" s="161"/>
      <c r="AO73" s="161"/>
      <c r="AP73" s="161"/>
    </row>
    <row r="74" spans="1:42" s="15" customFormat="1" ht="25.5" customHeight="1" thickBot="1">
      <c r="A74" s="1171"/>
      <c r="B74" s="1191"/>
      <c r="C74" s="1192"/>
      <c r="D74" s="1192"/>
      <c r="E74" s="1192"/>
      <c r="F74" s="1192"/>
      <c r="G74" s="1192"/>
      <c r="H74" s="1192"/>
      <c r="I74" s="1192"/>
      <c r="J74" s="1192"/>
      <c r="K74" s="1192"/>
      <c r="L74" s="1192"/>
      <c r="M74" s="1192"/>
      <c r="N74" s="1192"/>
      <c r="O74" s="1192"/>
      <c r="P74" s="1192"/>
      <c r="Q74" s="1192"/>
      <c r="R74" s="324"/>
      <c r="S74" s="1118" t="str">
        <f t="shared" ref="S74" si="84">MID(C74,2,7)</f>
        <v/>
      </c>
      <c r="T74" s="1119"/>
      <c r="U74" s="1119"/>
      <c r="V74" s="1120"/>
      <c r="W74" s="1119"/>
      <c r="X74" s="1121"/>
      <c r="Y74" s="1121"/>
      <c r="Z74" s="1121"/>
      <c r="AA74" s="1121"/>
      <c r="AB74" s="1121"/>
      <c r="AC74" s="1121"/>
      <c r="AD74" s="1122"/>
      <c r="AE74" s="1123"/>
      <c r="AF74" s="1124"/>
      <c r="AG74" s="1124"/>
      <c r="AH74" s="1125"/>
      <c r="AI74" s="161"/>
      <c r="AJ74" s="161"/>
      <c r="AK74" s="161"/>
      <c r="AL74" s="161"/>
      <c r="AM74" s="161"/>
      <c r="AN74" s="161"/>
      <c r="AO74" s="161"/>
      <c r="AP74" s="161"/>
    </row>
    <row r="75" spans="1:42" s="15" customFormat="1">
      <c r="C75" s="161"/>
      <c r="D75" s="161"/>
      <c r="E75" s="161"/>
      <c r="F75" s="161"/>
      <c r="G75" s="161"/>
      <c r="H75" s="161"/>
      <c r="I75" s="161"/>
      <c r="J75" s="161"/>
      <c r="K75" s="161"/>
      <c r="L75" s="161"/>
      <c r="M75" s="161"/>
      <c r="N75" s="161"/>
      <c r="O75" s="161"/>
      <c r="P75" s="161"/>
      <c r="Q75" s="161"/>
      <c r="R75" s="161"/>
      <c r="S75" s="161"/>
      <c r="T75" s="161"/>
      <c r="U75" s="161"/>
      <c r="V75" s="161"/>
      <c r="W75" s="161"/>
      <c r="X75" s="161"/>
      <c r="Y75" s="161"/>
      <c r="Z75" s="161"/>
      <c r="AA75" s="161"/>
      <c r="AB75" s="161"/>
      <c r="AC75" s="161"/>
      <c r="AD75" s="161"/>
      <c r="AE75" s="161"/>
      <c r="AF75" s="161"/>
      <c r="AG75" s="161"/>
      <c r="AH75" s="161"/>
      <c r="AI75" s="161"/>
      <c r="AJ75" s="161"/>
      <c r="AK75" s="161"/>
      <c r="AL75" s="161"/>
      <c r="AM75" s="161"/>
      <c r="AN75" s="161"/>
      <c r="AO75" s="161"/>
      <c r="AP75" s="161"/>
    </row>
    <row r="76" spans="1:42" s="15" customFormat="1">
      <c r="C76" s="161"/>
      <c r="D76" s="161"/>
      <c r="E76" s="161"/>
      <c r="F76" s="161"/>
      <c r="G76" s="161"/>
      <c r="H76" s="161"/>
      <c r="I76" s="161"/>
      <c r="J76" s="161"/>
      <c r="K76" s="161"/>
      <c r="L76" s="161"/>
      <c r="M76" s="161"/>
      <c r="N76" s="161"/>
      <c r="O76" s="161"/>
      <c r="P76" s="161"/>
      <c r="Q76" s="161"/>
      <c r="R76" s="161"/>
      <c r="S76" s="161"/>
      <c r="T76" s="161"/>
      <c r="U76" s="161"/>
      <c r="V76" s="161"/>
      <c r="W76" s="161"/>
      <c r="X76" s="161"/>
      <c r="Y76" s="161"/>
      <c r="Z76" s="161"/>
      <c r="AA76" s="161"/>
      <c r="AB76" s="161"/>
      <c r="AC76" s="161"/>
      <c r="AD76" s="161"/>
      <c r="AE76" s="161"/>
      <c r="AF76" s="161"/>
      <c r="AG76" s="161"/>
      <c r="AH76" s="161"/>
      <c r="AI76" s="161"/>
      <c r="AJ76" s="161"/>
      <c r="AK76" s="161"/>
      <c r="AL76" s="161"/>
      <c r="AM76" s="161"/>
      <c r="AN76" s="161"/>
      <c r="AO76" s="161"/>
      <c r="AP76" s="161"/>
    </row>
    <row r="77" spans="1:42" s="161" customFormat="1">
      <c r="A77" s="15"/>
      <c r="B77" s="1763" t="s">
        <v>143</v>
      </c>
      <c r="C77" s="1763"/>
      <c r="D77" s="1763"/>
      <c r="E77" s="1126"/>
      <c r="F77" s="1126"/>
      <c r="G77" s="1126"/>
      <c r="H77" s="1126"/>
      <c r="I77" s="1126"/>
      <c r="J77" s="1126"/>
      <c r="K77" s="1126"/>
      <c r="L77" s="1126"/>
      <c r="M77" s="1762" t="s">
        <v>2213</v>
      </c>
      <c r="N77" s="1763"/>
      <c r="O77" s="1763"/>
      <c r="P77" s="1763"/>
    </row>
    <row r="78" spans="1:42" s="161" customFormat="1">
      <c r="A78" s="15"/>
      <c r="B78" s="1764" t="s">
        <v>1890</v>
      </c>
      <c r="C78" s="1764"/>
      <c r="D78" s="1764"/>
      <c r="E78" s="1126"/>
      <c r="F78" s="1126"/>
      <c r="G78" s="1126"/>
      <c r="H78" s="1126"/>
      <c r="I78" s="1126"/>
      <c r="J78" s="1126"/>
      <c r="K78" s="1126"/>
      <c r="L78" s="1126"/>
      <c r="M78" s="1126"/>
      <c r="P78" s="1126"/>
    </row>
    <row r="79" spans="1:42" s="161" customFormat="1">
      <c r="A79" s="15"/>
      <c r="B79" s="1765" t="s">
        <v>144</v>
      </c>
      <c r="C79" s="1765"/>
      <c r="D79" s="1765"/>
      <c r="E79" s="1127"/>
      <c r="F79" s="1127"/>
      <c r="G79" s="1127"/>
      <c r="H79" s="1127"/>
      <c r="I79" s="1127"/>
      <c r="J79" s="1127"/>
      <c r="K79" s="1127"/>
      <c r="L79" s="1127"/>
      <c r="M79" s="1763" t="s">
        <v>142</v>
      </c>
      <c r="N79" s="1763"/>
      <c r="O79" s="1763"/>
      <c r="P79" s="1763"/>
    </row>
    <row r="80" spans="1:42" s="161" customFormat="1">
      <c r="A80" s="15"/>
      <c r="B80" s="1128"/>
      <c r="C80" s="1127"/>
      <c r="D80" s="1127"/>
      <c r="E80" s="1127"/>
      <c r="F80" s="1127"/>
      <c r="G80" s="1127"/>
      <c r="H80" s="1127"/>
      <c r="I80" s="1127"/>
      <c r="J80" s="1127"/>
      <c r="K80" s="1127"/>
      <c r="L80" s="1127"/>
      <c r="M80" s="1127"/>
      <c r="P80" s="1126"/>
    </row>
    <row r="81" spans="1:16" s="161" customFormat="1">
      <c r="A81" s="15"/>
      <c r="B81" s="1129"/>
      <c r="C81" s="1126"/>
      <c r="D81" s="1126"/>
      <c r="E81" s="1126"/>
      <c r="F81" s="1126"/>
      <c r="G81" s="1126"/>
      <c r="H81" s="1126"/>
      <c r="I81" s="1126"/>
      <c r="J81" s="1126"/>
      <c r="K81" s="1126"/>
      <c r="L81" s="1126"/>
      <c r="M81" s="1126"/>
      <c r="P81" s="1126"/>
    </row>
    <row r="82" spans="1:16" s="161" customFormat="1">
      <c r="A82" s="15"/>
      <c r="B82" s="1130"/>
      <c r="C82" s="1126"/>
      <c r="D82" s="1126"/>
      <c r="E82" s="1126"/>
      <c r="F82" s="1126"/>
      <c r="G82" s="1126"/>
      <c r="H82" s="1126"/>
      <c r="I82" s="1126"/>
      <c r="J82" s="1126"/>
      <c r="K82" s="1126"/>
      <c r="L82" s="1126"/>
      <c r="M82" s="1126"/>
      <c r="P82" s="1126"/>
    </row>
    <row r="83" spans="1:16" s="161" customFormat="1">
      <c r="A83" s="15"/>
      <c r="B83" s="1130"/>
      <c r="C83" s="1126"/>
      <c r="D83" s="1126"/>
      <c r="E83" s="1126"/>
      <c r="F83" s="1126"/>
      <c r="G83" s="1126"/>
      <c r="H83" s="1126"/>
      <c r="I83" s="1126"/>
      <c r="J83" s="1126"/>
      <c r="K83" s="1126"/>
      <c r="L83" s="1126"/>
      <c r="M83" s="1126"/>
      <c r="P83" s="1126"/>
    </row>
    <row r="84" spans="1:16" s="161" customFormat="1">
      <c r="A84" s="15"/>
      <c r="B84" s="1130"/>
      <c r="C84" s="1126"/>
      <c r="D84" s="1126"/>
      <c r="E84" s="1126"/>
      <c r="F84" s="1126"/>
      <c r="G84" s="1126"/>
      <c r="H84" s="1126"/>
      <c r="I84" s="1126"/>
      <c r="J84" s="1126"/>
      <c r="K84" s="1126"/>
      <c r="L84" s="1126"/>
      <c r="M84" s="1126"/>
      <c r="P84" s="1126"/>
    </row>
    <row r="85" spans="1:16" s="161" customFormat="1">
      <c r="A85" s="15"/>
      <c r="B85" s="1766" t="s">
        <v>2216</v>
      </c>
      <c r="C85" s="1766"/>
      <c r="D85" s="1766"/>
      <c r="E85" s="1131"/>
      <c r="F85" s="1131"/>
      <c r="G85" s="1131"/>
      <c r="H85" s="1131"/>
      <c r="I85" s="1131"/>
      <c r="J85" s="1131"/>
      <c r="K85" s="1131"/>
      <c r="L85" s="1131"/>
      <c r="M85" s="1766" t="s">
        <v>2214</v>
      </c>
      <c r="N85" s="1766"/>
      <c r="O85" s="1766"/>
      <c r="P85" s="1766"/>
    </row>
    <row r="86" spans="1:16" s="161" customFormat="1">
      <c r="A86" s="15"/>
      <c r="B86" s="1762" t="s">
        <v>2217</v>
      </c>
      <c r="C86" s="1763"/>
      <c r="D86" s="1763"/>
      <c r="E86" s="1126"/>
      <c r="F86" s="1126"/>
      <c r="G86" s="1126"/>
      <c r="H86" s="1126"/>
      <c r="I86" s="1126"/>
      <c r="J86" s="1126"/>
      <c r="K86" s="1126"/>
      <c r="L86" s="1126"/>
      <c r="M86" s="1762" t="s">
        <v>2215</v>
      </c>
      <c r="N86" s="1763"/>
      <c r="O86" s="1763"/>
      <c r="P86" s="1763"/>
    </row>
    <row r="87" spans="1:16" s="161" customFormat="1">
      <c r="A87" s="15"/>
      <c r="B87" s="15"/>
    </row>
    <row r="88" spans="1:16" s="161" customFormat="1">
      <c r="A88" s="15"/>
      <c r="B88" s="15"/>
    </row>
    <row r="89" spans="1:16" s="161" customFormat="1">
      <c r="A89" s="15"/>
      <c r="B89" s="15"/>
    </row>
    <row r="90" spans="1:16" s="161" customFormat="1">
      <c r="A90" s="15"/>
      <c r="B90" s="15"/>
    </row>
    <row r="91" spans="1:16" s="161" customFormat="1">
      <c r="A91" s="15"/>
      <c r="B91" s="15"/>
    </row>
    <row r="92" spans="1:16" s="161" customFormat="1">
      <c r="A92" s="15"/>
      <c r="B92" s="15"/>
    </row>
    <row r="93" spans="1:16" s="161" customFormat="1">
      <c r="A93" s="15"/>
      <c r="B93" s="15"/>
    </row>
    <row r="94" spans="1:16" s="161" customFormat="1">
      <c r="A94" s="15"/>
      <c r="B94" s="15"/>
    </row>
    <row r="95" spans="1:16" s="161" customFormat="1">
      <c r="A95" s="15"/>
      <c r="B95" s="15"/>
    </row>
    <row r="96" spans="1:16" s="161" customFormat="1">
      <c r="A96" s="15"/>
      <c r="B96" s="15"/>
    </row>
    <row r="97" spans="1:2" s="161" customFormat="1">
      <c r="A97" s="15"/>
      <c r="B97" s="15"/>
    </row>
    <row r="98" spans="1:2" s="161" customFormat="1">
      <c r="A98" s="15"/>
      <c r="B98" s="15"/>
    </row>
    <row r="99" spans="1:2" s="161" customFormat="1">
      <c r="A99" s="15"/>
      <c r="B99" s="15"/>
    </row>
    <row r="100" spans="1:2" s="161" customFormat="1">
      <c r="A100" s="15"/>
      <c r="B100" s="15"/>
    </row>
    <row r="101" spans="1:2" s="161" customFormat="1">
      <c r="A101" s="15"/>
      <c r="B101" s="15"/>
    </row>
    <row r="102" spans="1:2" s="161" customFormat="1">
      <c r="A102" s="15"/>
      <c r="B102" s="15"/>
    </row>
    <row r="103" spans="1:2" s="161" customFormat="1">
      <c r="A103" s="15"/>
      <c r="B103" s="15"/>
    </row>
    <row r="104" spans="1:2" s="161" customFormat="1">
      <c r="A104" s="15"/>
      <c r="B104" s="15"/>
    </row>
    <row r="105" spans="1:2" s="161" customFormat="1">
      <c r="A105" s="15"/>
      <c r="B105" s="15"/>
    </row>
    <row r="106" spans="1:2" s="161" customFormat="1">
      <c r="A106" s="15"/>
      <c r="B106" s="15"/>
    </row>
    <row r="107" spans="1:2" s="161" customFormat="1">
      <c r="A107" s="15"/>
      <c r="B107" s="15"/>
    </row>
    <row r="108" spans="1:2" s="161" customFormat="1">
      <c r="A108" s="15"/>
      <c r="B108" s="15"/>
    </row>
    <row r="109" spans="1:2" s="161" customFormat="1">
      <c r="A109" s="15"/>
      <c r="B109" s="15"/>
    </row>
    <row r="110" spans="1:2" s="161" customFormat="1">
      <c r="A110" s="15"/>
      <c r="B110" s="15"/>
    </row>
    <row r="111" spans="1:2" s="161" customFormat="1">
      <c r="A111" s="15"/>
      <c r="B111" s="15"/>
    </row>
    <row r="112" spans="1:2" s="161" customFormat="1">
      <c r="A112" s="15"/>
      <c r="B112" s="15"/>
    </row>
    <row r="113" spans="1:2" s="101" customFormat="1">
      <c r="A113"/>
      <c r="B113"/>
    </row>
    <row r="114" spans="1:2" s="101" customFormat="1">
      <c r="A114"/>
      <c r="B114"/>
    </row>
    <row r="115" spans="1:2" s="101" customFormat="1">
      <c r="A115"/>
      <c r="B115"/>
    </row>
    <row r="116" spans="1:2" s="101" customFormat="1">
      <c r="A116"/>
      <c r="B116"/>
    </row>
    <row r="117" spans="1:2" s="101" customFormat="1">
      <c r="A117"/>
      <c r="B117"/>
    </row>
    <row r="118" spans="1:2" s="101" customFormat="1">
      <c r="A118"/>
      <c r="B118"/>
    </row>
    <row r="119" spans="1:2" s="101" customFormat="1">
      <c r="A119"/>
      <c r="B119"/>
    </row>
    <row r="120" spans="1:2" s="101" customFormat="1">
      <c r="A120"/>
      <c r="B120"/>
    </row>
    <row r="121" spans="1:2" s="101" customFormat="1">
      <c r="A121"/>
      <c r="B121"/>
    </row>
    <row r="122" spans="1:2" s="101" customFormat="1">
      <c r="A122"/>
      <c r="B122"/>
    </row>
    <row r="123" spans="1:2" s="101" customFormat="1">
      <c r="A123"/>
      <c r="B123"/>
    </row>
    <row r="124" spans="1:2" s="101" customFormat="1">
      <c r="A124"/>
      <c r="B124"/>
    </row>
    <row r="125" spans="1:2" s="101" customFormat="1">
      <c r="A125"/>
      <c r="B125"/>
    </row>
    <row r="126" spans="1:2" s="101" customFormat="1">
      <c r="A126"/>
      <c r="B126"/>
    </row>
    <row r="127" spans="1:2" s="101" customFormat="1">
      <c r="A127"/>
      <c r="B127"/>
    </row>
    <row r="128" spans="1:2" s="101" customFormat="1">
      <c r="A128"/>
      <c r="B128"/>
    </row>
    <row r="129" spans="1:2" s="101" customFormat="1">
      <c r="A129"/>
      <c r="B129"/>
    </row>
    <row r="130" spans="1:2" s="101" customFormat="1">
      <c r="A130"/>
      <c r="B130"/>
    </row>
    <row r="131" spans="1:2" s="101" customFormat="1">
      <c r="A131"/>
      <c r="B131"/>
    </row>
    <row r="132" spans="1:2" s="101" customFormat="1">
      <c r="A132"/>
      <c r="B132"/>
    </row>
    <row r="133" spans="1:2" s="101" customFormat="1">
      <c r="A133"/>
      <c r="B133"/>
    </row>
    <row r="134" spans="1:2" s="101" customFormat="1">
      <c r="A134"/>
      <c r="B134"/>
    </row>
    <row r="135" spans="1:2" s="101" customFormat="1">
      <c r="A135"/>
      <c r="B135"/>
    </row>
    <row r="136" spans="1:2" s="101" customFormat="1">
      <c r="A136"/>
      <c r="B136"/>
    </row>
    <row r="137" spans="1:2" s="101" customFormat="1">
      <c r="A137"/>
      <c r="B137"/>
    </row>
    <row r="138" spans="1:2" s="101" customFormat="1">
      <c r="A138"/>
      <c r="B138"/>
    </row>
    <row r="139" spans="1:2" s="101" customFormat="1">
      <c r="A139"/>
      <c r="B139"/>
    </row>
    <row r="140" spans="1:2" s="101" customFormat="1">
      <c r="A140"/>
      <c r="B140"/>
    </row>
    <row r="141" spans="1:2" s="101" customFormat="1">
      <c r="A141"/>
      <c r="B141"/>
    </row>
    <row r="142" spans="1:2" s="101" customFormat="1">
      <c r="A142"/>
      <c r="B142"/>
    </row>
    <row r="143" spans="1:2" s="101" customFormat="1">
      <c r="A143"/>
      <c r="B143"/>
    </row>
    <row r="144" spans="1:2" s="101" customFormat="1">
      <c r="A144"/>
      <c r="B144"/>
    </row>
    <row r="145" spans="1:2" s="101" customFormat="1">
      <c r="A145"/>
      <c r="B145"/>
    </row>
    <row r="146" spans="1:2" s="101" customFormat="1">
      <c r="A146"/>
      <c r="B146"/>
    </row>
    <row r="147" spans="1:2" s="101" customFormat="1">
      <c r="A147"/>
      <c r="B147"/>
    </row>
    <row r="148" spans="1:2" s="101" customFormat="1">
      <c r="A148"/>
      <c r="B148"/>
    </row>
    <row r="149" spans="1:2" s="101" customFormat="1">
      <c r="A149"/>
      <c r="B149"/>
    </row>
    <row r="150" spans="1:2" s="101" customFormat="1">
      <c r="A150"/>
      <c r="B150"/>
    </row>
    <row r="151" spans="1:2" s="101" customFormat="1">
      <c r="A151"/>
      <c r="B151"/>
    </row>
    <row r="152" spans="1:2" s="101" customFormat="1">
      <c r="A152"/>
      <c r="B152"/>
    </row>
    <row r="153" spans="1:2" s="101" customFormat="1">
      <c r="A153"/>
      <c r="B153"/>
    </row>
    <row r="154" spans="1:2" s="101" customFormat="1">
      <c r="A154"/>
      <c r="B154"/>
    </row>
    <row r="155" spans="1:2" s="101" customFormat="1">
      <c r="A155"/>
      <c r="B155"/>
    </row>
    <row r="156" spans="1:2" s="101" customFormat="1">
      <c r="A156"/>
      <c r="B156"/>
    </row>
    <row r="157" spans="1:2" s="101" customFormat="1">
      <c r="A157"/>
      <c r="B157"/>
    </row>
    <row r="158" spans="1:2" s="101" customFormat="1">
      <c r="A158"/>
      <c r="B158"/>
    </row>
    <row r="159" spans="1:2" s="101" customFormat="1">
      <c r="A159"/>
      <c r="B159"/>
    </row>
    <row r="160" spans="1:2" s="101" customFormat="1">
      <c r="A160"/>
      <c r="B160"/>
    </row>
    <row r="161" spans="1:2" s="101" customFormat="1">
      <c r="A161"/>
      <c r="B161"/>
    </row>
    <row r="162" spans="1:2" s="101" customFormat="1">
      <c r="A162"/>
      <c r="B162"/>
    </row>
    <row r="163" spans="1:2" s="101" customFormat="1">
      <c r="A163"/>
      <c r="B163"/>
    </row>
    <row r="164" spans="1:2" s="101" customFormat="1">
      <c r="A164"/>
      <c r="B164"/>
    </row>
    <row r="165" spans="1:2" s="101" customFormat="1">
      <c r="A165"/>
      <c r="B165"/>
    </row>
    <row r="166" spans="1:2" s="101" customFormat="1">
      <c r="A166"/>
      <c r="B166"/>
    </row>
    <row r="167" spans="1:2" s="101" customFormat="1">
      <c r="A167"/>
      <c r="B167"/>
    </row>
    <row r="168" spans="1:2" s="101" customFormat="1">
      <c r="A168"/>
      <c r="B168"/>
    </row>
    <row r="169" spans="1:2" s="101" customFormat="1">
      <c r="A169"/>
      <c r="B169"/>
    </row>
    <row r="170" spans="1:2" s="101" customFormat="1">
      <c r="A170"/>
      <c r="B170"/>
    </row>
    <row r="171" spans="1:2" s="101" customFormat="1">
      <c r="A171"/>
      <c r="B171"/>
    </row>
    <row r="172" spans="1:2" s="101" customFormat="1">
      <c r="A172"/>
      <c r="B172"/>
    </row>
    <row r="173" spans="1:2" s="101" customFormat="1">
      <c r="A173"/>
      <c r="B173"/>
    </row>
    <row r="174" spans="1:2" s="101" customFormat="1">
      <c r="A174"/>
      <c r="B174"/>
    </row>
    <row r="175" spans="1:2" s="101" customFormat="1">
      <c r="A175"/>
      <c r="B175"/>
    </row>
    <row r="176" spans="1:2" s="101" customFormat="1">
      <c r="A176"/>
      <c r="B176"/>
    </row>
    <row r="177" spans="1:2" s="101" customFormat="1">
      <c r="A177"/>
      <c r="B177"/>
    </row>
    <row r="178" spans="1:2" s="101" customFormat="1">
      <c r="A178"/>
      <c r="B178"/>
    </row>
    <row r="179" spans="1:2" s="101" customFormat="1">
      <c r="A179"/>
      <c r="B179"/>
    </row>
    <row r="180" spans="1:2" s="101" customFormat="1">
      <c r="A180"/>
      <c r="B180"/>
    </row>
    <row r="181" spans="1:2" s="101" customFormat="1">
      <c r="A181"/>
      <c r="B181"/>
    </row>
    <row r="182" spans="1:2" s="101" customFormat="1">
      <c r="A182"/>
      <c r="B182"/>
    </row>
    <row r="183" spans="1:2" s="101" customFormat="1">
      <c r="A183"/>
      <c r="B183"/>
    </row>
    <row r="184" spans="1:2" s="101" customFormat="1">
      <c r="A184"/>
      <c r="B184"/>
    </row>
    <row r="185" spans="1:2" s="101" customFormat="1">
      <c r="A185"/>
      <c r="B185"/>
    </row>
    <row r="186" spans="1:2" s="101" customFormat="1">
      <c r="A186"/>
      <c r="B186"/>
    </row>
    <row r="187" spans="1:2" s="101" customFormat="1">
      <c r="A187"/>
      <c r="B187"/>
    </row>
    <row r="188" spans="1:2" s="101" customFormat="1">
      <c r="A188"/>
      <c r="B188"/>
    </row>
    <row r="189" spans="1:2" s="101" customFormat="1">
      <c r="A189"/>
      <c r="B189"/>
    </row>
    <row r="190" spans="1:2" s="101" customFormat="1">
      <c r="A190"/>
      <c r="B190"/>
    </row>
    <row r="191" spans="1:2" s="101" customFormat="1">
      <c r="A191"/>
      <c r="B191"/>
    </row>
    <row r="192" spans="1:2" s="101" customFormat="1">
      <c r="A192"/>
      <c r="B192"/>
    </row>
    <row r="193" spans="1:2" s="101" customFormat="1">
      <c r="A193"/>
      <c r="B193"/>
    </row>
    <row r="194" spans="1:2" s="101" customFormat="1">
      <c r="A194"/>
      <c r="B194"/>
    </row>
    <row r="195" spans="1:2" s="101" customFormat="1">
      <c r="A195"/>
      <c r="B195"/>
    </row>
    <row r="196" spans="1:2" s="101" customFormat="1">
      <c r="A196"/>
      <c r="B196"/>
    </row>
    <row r="197" spans="1:2" s="101" customFormat="1">
      <c r="A197"/>
      <c r="B197"/>
    </row>
    <row r="198" spans="1:2" s="101" customFormat="1">
      <c r="A198"/>
      <c r="B198"/>
    </row>
    <row r="199" spans="1:2" s="101" customFormat="1">
      <c r="A199"/>
      <c r="B199"/>
    </row>
    <row r="200" spans="1:2" s="101" customFormat="1">
      <c r="A200"/>
      <c r="B200"/>
    </row>
    <row r="201" spans="1:2" s="101" customFormat="1">
      <c r="A201"/>
      <c r="B201"/>
    </row>
    <row r="202" spans="1:2" s="101" customFormat="1">
      <c r="A202"/>
      <c r="B202"/>
    </row>
    <row r="203" spans="1:2" s="101" customFormat="1">
      <c r="A203"/>
      <c r="B203"/>
    </row>
    <row r="204" spans="1:2" s="101" customFormat="1">
      <c r="A204"/>
      <c r="B204"/>
    </row>
    <row r="205" spans="1:2" s="101" customFormat="1">
      <c r="A205"/>
      <c r="B205"/>
    </row>
    <row r="206" spans="1:2" s="101" customFormat="1">
      <c r="A206"/>
      <c r="B206"/>
    </row>
    <row r="207" spans="1:2" s="101" customFormat="1">
      <c r="A207"/>
      <c r="B207"/>
    </row>
    <row r="208" spans="1:2" s="101" customFormat="1">
      <c r="A208"/>
      <c r="B208"/>
    </row>
    <row r="209" spans="1:2" s="101" customFormat="1">
      <c r="A209"/>
      <c r="B209"/>
    </row>
    <row r="210" spans="1:2" s="101" customFormat="1">
      <c r="A210"/>
      <c r="B210"/>
    </row>
    <row r="211" spans="1:2" s="101" customFormat="1">
      <c r="A211"/>
      <c r="B211"/>
    </row>
    <row r="212" spans="1:2" s="101" customFormat="1">
      <c r="A212"/>
      <c r="B212"/>
    </row>
    <row r="213" spans="1:2" s="101" customFormat="1">
      <c r="A213"/>
      <c r="B213"/>
    </row>
    <row r="214" spans="1:2" s="101" customFormat="1">
      <c r="A214"/>
      <c r="B214"/>
    </row>
    <row r="215" spans="1:2" s="101" customFormat="1">
      <c r="A215"/>
      <c r="B215"/>
    </row>
    <row r="216" spans="1:2" s="101" customFormat="1">
      <c r="A216"/>
      <c r="B216"/>
    </row>
    <row r="217" spans="1:2" s="101" customFormat="1">
      <c r="A217"/>
      <c r="B217"/>
    </row>
    <row r="218" spans="1:2" s="101" customFormat="1">
      <c r="A218"/>
      <c r="B218"/>
    </row>
    <row r="219" spans="1:2" s="101" customFormat="1">
      <c r="A219"/>
      <c r="B219"/>
    </row>
    <row r="220" spans="1:2" s="101" customFormat="1">
      <c r="A220"/>
      <c r="B220"/>
    </row>
    <row r="221" spans="1:2" s="101" customFormat="1">
      <c r="A221"/>
      <c r="B221"/>
    </row>
    <row r="222" spans="1:2" s="101" customFormat="1">
      <c r="A222"/>
      <c r="B222"/>
    </row>
    <row r="223" spans="1:2" s="101" customFormat="1">
      <c r="A223"/>
      <c r="B223"/>
    </row>
    <row r="224" spans="1:2" s="101" customFormat="1">
      <c r="A224"/>
      <c r="B224"/>
    </row>
    <row r="225" spans="1:2" s="101" customFormat="1">
      <c r="A225"/>
      <c r="B225"/>
    </row>
    <row r="226" spans="1:2" s="101" customFormat="1">
      <c r="A226"/>
      <c r="B226"/>
    </row>
    <row r="227" spans="1:2" s="101" customFormat="1">
      <c r="A227"/>
      <c r="B227"/>
    </row>
    <row r="228" spans="1:2" s="101" customFormat="1">
      <c r="A228"/>
      <c r="B228"/>
    </row>
    <row r="229" spans="1:2" s="101" customFormat="1">
      <c r="A229"/>
      <c r="B229"/>
    </row>
    <row r="230" spans="1:2" s="101" customFormat="1">
      <c r="A230"/>
      <c r="B230"/>
    </row>
    <row r="231" spans="1:2" s="101" customFormat="1">
      <c r="A231"/>
      <c r="B231"/>
    </row>
    <row r="232" spans="1:2" s="101" customFormat="1">
      <c r="A232"/>
      <c r="B232"/>
    </row>
    <row r="233" spans="1:2" s="101" customFormat="1">
      <c r="A233"/>
      <c r="B233"/>
    </row>
    <row r="234" spans="1:2" s="101" customFormat="1">
      <c r="A234"/>
      <c r="B234"/>
    </row>
    <row r="235" spans="1:2" s="101" customFormat="1">
      <c r="A235"/>
      <c r="B235"/>
    </row>
    <row r="236" spans="1:2" s="101" customFormat="1">
      <c r="A236"/>
      <c r="B236"/>
    </row>
    <row r="237" spans="1:2" s="101" customFormat="1">
      <c r="A237"/>
      <c r="B237"/>
    </row>
    <row r="238" spans="1:2" s="101" customFormat="1">
      <c r="A238"/>
      <c r="B238"/>
    </row>
    <row r="239" spans="1:2" s="101" customFormat="1">
      <c r="A239"/>
      <c r="B239"/>
    </row>
    <row r="240" spans="1:2" s="101" customFormat="1">
      <c r="A240"/>
      <c r="B240"/>
    </row>
    <row r="241" spans="1:2" s="101" customFormat="1">
      <c r="A241"/>
      <c r="B241"/>
    </row>
    <row r="242" spans="1:2" s="101" customFormat="1">
      <c r="A242"/>
      <c r="B242"/>
    </row>
    <row r="243" spans="1:2" s="101" customFormat="1">
      <c r="A243"/>
      <c r="B243"/>
    </row>
    <row r="244" spans="1:2" s="101" customFormat="1">
      <c r="A244"/>
      <c r="B244"/>
    </row>
    <row r="245" spans="1:2" s="101" customFormat="1">
      <c r="A245"/>
      <c r="B245"/>
    </row>
    <row r="246" spans="1:2" s="101" customFormat="1">
      <c r="A246"/>
      <c r="B246"/>
    </row>
    <row r="247" spans="1:2" s="101" customFormat="1">
      <c r="A247"/>
      <c r="B247"/>
    </row>
    <row r="248" spans="1:2" s="101" customFormat="1">
      <c r="A248"/>
      <c r="B248"/>
    </row>
    <row r="249" spans="1:2" s="101" customFormat="1">
      <c r="A249"/>
      <c r="B249"/>
    </row>
    <row r="250" spans="1:2" s="101" customFormat="1">
      <c r="A250"/>
      <c r="B250"/>
    </row>
    <row r="251" spans="1:2" s="101" customFormat="1">
      <c r="A251"/>
      <c r="B251"/>
    </row>
    <row r="252" spans="1:2" s="101" customFormat="1">
      <c r="A252"/>
      <c r="B252"/>
    </row>
    <row r="253" spans="1:2" s="101" customFormat="1">
      <c r="A253"/>
      <c r="B253"/>
    </row>
    <row r="254" spans="1:2" s="101" customFormat="1">
      <c r="A254"/>
      <c r="B254"/>
    </row>
    <row r="255" spans="1:2" s="101" customFormat="1">
      <c r="A255"/>
      <c r="B255"/>
    </row>
    <row r="256" spans="1:2" s="101" customFormat="1">
      <c r="A256"/>
      <c r="B256"/>
    </row>
    <row r="257" spans="1:2" s="101" customFormat="1">
      <c r="A257"/>
      <c r="B257"/>
    </row>
    <row r="258" spans="1:2" s="101" customFormat="1">
      <c r="A258"/>
      <c r="B258"/>
    </row>
    <row r="259" spans="1:2" s="101" customFormat="1">
      <c r="A259"/>
      <c r="B259"/>
    </row>
    <row r="260" spans="1:2" s="101" customFormat="1">
      <c r="A260"/>
      <c r="B260"/>
    </row>
    <row r="261" spans="1:2" s="101" customFormat="1">
      <c r="A261"/>
      <c r="B261"/>
    </row>
    <row r="262" spans="1:2" s="101" customFormat="1">
      <c r="A262"/>
      <c r="B262"/>
    </row>
    <row r="263" spans="1:2" s="101" customFormat="1">
      <c r="A263"/>
      <c r="B263"/>
    </row>
    <row r="264" spans="1:2" s="101" customFormat="1">
      <c r="A264"/>
      <c r="B264"/>
    </row>
    <row r="265" spans="1:2" s="101" customFormat="1">
      <c r="A265"/>
      <c r="B265"/>
    </row>
    <row r="266" spans="1:2" s="101" customFormat="1">
      <c r="A266"/>
      <c r="B266"/>
    </row>
    <row r="267" spans="1:2" s="101" customFormat="1">
      <c r="A267"/>
      <c r="B267"/>
    </row>
    <row r="268" spans="1:2" s="101" customFormat="1">
      <c r="A268"/>
      <c r="B268"/>
    </row>
    <row r="269" spans="1:2" s="101" customFormat="1">
      <c r="A269"/>
      <c r="B269"/>
    </row>
    <row r="270" spans="1:2" s="101" customFormat="1">
      <c r="A270"/>
      <c r="B270"/>
    </row>
    <row r="271" spans="1:2" s="101" customFormat="1">
      <c r="A271"/>
      <c r="B271"/>
    </row>
    <row r="272" spans="1:2" s="101" customFormat="1">
      <c r="A272"/>
      <c r="B272"/>
    </row>
    <row r="273" spans="1:2" s="101" customFormat="1">
      <c r="A273"/>
      <c r="B273"/>
    </row>
    <row r="274" spans="1:2" s="101" customFormat="1">
      <c r="A274"/>
      <c r="B274"/>
    </row>
    <row r="275" spans="1:2" s="101" customFormat="1">
      <c r="A275"/>
      <c r="B275"/>
    </row>
    <row r="276" spans="1:2" s="101" customFormat="1">
      <c r="A276"/>
      <c r="B276"/>
    </row>
    <row r="277" spans="1:2" s="101" customFormat="1">
      <c r="A277"/>
      <c r="B277"/>
    </row>
    <row r="278" spans="1:2" s="101" customFormat="1">
      <c r="A278"/>
      <c r="B278"/>
    </row>
    <row r="279" spans="1:2" s="101" customFormat="1">
      <c r="A279"/>
      <c r="B279"/>
    </row>
    <row r="280" spans="1:2" s="101" customFormat="1">
      <c r="A280"/>
      <c r="B280"/>
    </row>
    <row r="281" spans="1:2" s="101" customFormat="1">
      <c r="A281"/>
      <c r="B281"/>
    </row>
    <row r="282" spans="1:2" s="101" customFormat="1">
      <c r="A282"/>
      <c r="B282"/>
    </row>
    <row r="283" spans="1:2" s="101" customFormat="1">
      <c r="A283"/>
      <c r="B283"/>
    </row>
    <row r="284" spans="1:2" s="101" customFormat="1">
      <c r="A284"/>
      <c r="B284"/>
    </row>
    <row r="285" spans="1:2" s="101" customFormat="1">
      <c r="A285"/>
      <c r="B285"/>
    </row>
    <row r="286" spans="1:2" s="101" customFormat="1">
      <c r="A286"/>
      <c r="B286"/>
    </row>
    <row r="287" spans="1:2" s="101" customFormat="1">
      <c r="A287"/>
      <c r="B287"/>
    </row>
    <row r="288" spans="1:2" s="101" customFormat="1">
      <c r="A288"/>
      <c r="B288"/>
    </row>
    <row r="289" spans="1:2" s="101" customFormat="1">
      <c r="A289"/>
      <c r="B289"/>
    </row>
    <row r="290" spans="1:2" s="101" customFormat="1">
      <c r="A290"/>
      <c r="B290"/>
    </row>
    <row r="291" spans="1:2" s="101" customFormat="1">
      <c r="A291"/>
      <c r="B291"/>
    </row>
    <row r="292" spans="1:2" s="101" customFormat="1">
      <c r="A292"/>
      <c r="B292"/>
    </row>
    <row r="293" spans="1:2" s="101" customFormat="1">
      <c r="A293"/>
      <c r="B293"/>
    </row>
    <row r="294" spans="1:2" s="101" customFormat="1">
      <c r="A294"/>
      <c r="B294"/>
    </row>
    <row r="295" spans="1:2" s="101" customFormat="1">
      <c r="A295"/>
      <c r="B295"/>
    </row>
    <row r="296" spans="1:2" s="101" customFormat="1">
      <c r="A296"/>
      <c r="B296"/>
    </row>
    <row r="297" spans="1:2" s="101" customFormat="1">
      <c r="A297"/>
      <c r="B297"/>
    </row>
    <row r="298" spans="1:2" s="101" customFormat="1">
      <c r="A298"/>
      <c r="B298"/>
    </row>
    <row r="299" spans="1:2" s="101" customFormat="1">
      <c r="A299"/>
      <c r="B299"/>
    </row>
    <row r="300" spans="1:2" s="101" customFormat="1">
      <c r="A300"/>
      <c r="B300"/>
    </row>
    <row r="301" spans="1:2" s="101" customFormat="1">
      <c r="A301"/>
      <c r="B301"/>
    </row>
    <row r="302" spans="1:2" s="101" customFormat="1">
      <c r="A302"/>
      <c r="B302"/>
    </row>
    <row r="303" spans="1:2" s="101" customFormat="1">
      <c r="A303"/>
      <c r="B303"/>
    </row>
    <row r="304" spans="1:2" s="101" customFormat="1">
      <c r="A304"/>
      <c r="B304"/>
    </row>
    <row r="305" spans="1:2" s="101" customFormat="1">
      <c r="A305"/>
      <c r="B305"/>
    </row>
    <row r="306" spans="1:2" s="101" customFormat="1">
      <c r="A306"/>
      <c r="B306"/>
    </row>
    <row r="307" spans="1:2" s="101" customFormat="1">
      <c r="A307"/>
      <c r="B307"/>
    </row>
    <row r="308" spans="1:2" s="101" customFormat="1">
      <c r="A308"/>
      <c r="B308"/>
    </row>
    <row r="309" spans="1:2" s="101" customFormat="1">
      <c r="A309"/>
      <c r="B309"/>
    </row>
    <row r="310" spans="1:2" s="101" customFormat="1">
      <c r="A310"/>
      <c r="B310"/>
    </row>
    <row r="311" spans="1:2" s="101" customFormat="1">
      <c r="A311"/>
      <c r="B311"/>
    </row>
    <row r="312" spans="1:2" s="101" customFormat="1">
      <c r="A312"/>
      <c r="B312"/>
    </row>
    <row r="313" spans="1:2" s="101" customFormat="1">
      <c r="A313"/>
      <c r="B313"/>
    </row>
    <row r="314" spans="1:2" s="101" customFormat="1">
      <c r="A314"/>
      <c r="B314"/>
    </row>
    <row r="315" spans="1:2" s="101" customFormat="1">
      <c r="A315"/>
      <c r="B315"/>
    </row>
    <row r="316" spans="1:2" s="101" customFormat="1">
      <c r="A316"/>
      <c r="B316"/>
    </row>
    <row r="317" spans="1:2" s="101" customFormat="1">
      <c r="A317"/>
      <c r="B317"/>
    </row>
    <row r="318" spans="1:2" s="101" customFormat="1">
      <c r="A318"/>
      <c r="B318"/>
    </row>
    <row r="319" spans="1:2" s="101" customFormat="1">
      <c r="A319"/>
      <c r="B319"/>
    </row>
    <row r="320" spans="1:2" s="101" customFormat="1">
      <c r="A320"/>
      <c r="B320"/>
    </row>
    <row r="321" spans="1:2" s="101" customFormat="1">
      <c r="A321"/>
      <c r="B321"/>
    </row>
    <row r="322" spans="1:2" s="101" customFormat="1">
      <c r="A322"/>
      <c r="B322"/>
    </row>
    <row r="323" spans="1:2" s="101" customFormat="1">
      <c r="A323"/>
      <c r="B323"/>
    </row>
    <row r="324" spans="1:2" s="101" customFormat="1">
      <c r="A324"/>
      <c r="B324"/>
    </row>
    <row r="325" spans="1:2" s="101" customFormat="1">
      <c r="A325"/>
      <c r="B325"/>
    </row>
    <row r="326" spans="1:2" s="101" customFormat="1">
      <c r="A326"/>
      <c r="B326"/>
    </row>
    <row r="327" spans="1:2" s="101" customFormat="1">
      <c r="A327"/>
      <c r="B327"/>
    </row>
    <row r="328" spans="1:2" s="101" customFormat="1">
      <c r="A328"/>
      <c r="B328"/>
    </row>
    <row r="329" spans="1:2" s="101" customFormat="1">
      <c r="A329"/>
      <c r="B329"/>
    </row>
    <row r="330" spans="1:2" s="101" customFormat="1">
      <c r="A330"/>
      <c r="B330"/>
    </row>
    <row r="331" spans="1:2" s="101" customFormat="1">
      <c r="A331"/>
      <c r="B331"/>
    </row>
    <row r="332" spans="1:2" s="101" customFormat="1">
      <c r="A332"/>
      <c r="B332"/>
    </row>
    <row r="333" spans="1:2" s="101" customFormat="1">
      <c r="A333"/>
      <c r="B333"/>
    </row>
    <row r="334" spans="1:2" s="101" customFormat="1">
      <c r="A334"/>
      <c r="B334"/>
    </row>
    <row r="335" spans="1:2" s="101" customFormat="1">
      <c r="A335"/>
      <c r="B335"/>
    </row>
    <row r="336" spans="1:2" s="101" customFormat="1">
      <c r="A336"/>
      <c r="B336"/>
    </row>
    <row r="337" spans="1:2" s="101" customFormat="1">
      <c r="A337"/>
      <c r="B337"/>
    </row>
    <row r="338" spans="1:2" s="101" customFormat="1">
      <c r="A338"/>
      <c r="B338"/>
    </row>
    <row r="339" spans="1:2" s="101" customFormat="1">
      <c r="A339"/>
      <c r="B339"/>
    </row>
    <row r="340" spans="1:2" s="101" customFormat="1">
      <c r="A340"/>
      <c r="B340"/>
    </row>
    <row r="341" spans="1:2" s="101" customFormat="1">
      <c r="A341"/>
      <c r="B341"/>
    </row>
    <row r="342" spans="1:2" s="101" customFormat="1">
      <c r="A342"/>
      <c r="B342"/>
    </row>
    <row r="343" spans="1:2" s="101" customFormat="1">
      <c r="A343"/>
      <c r="B343"/>
    </row>
    <row r="344" spans="1:2" s="101" customFormat="1">
      <c r="A344"/>
      <c r="B344"/>
    </row>
    <row r="345" spans="1:2" s="101" customFormat="1">
      <c r="A345"/>
      <c r="B345"/>
    </row>
    <row r="346" spans="1:2" s="101" customFormat="1">
      <c r="A346"/>
      <c r="B346"/>
    </row>
    <row r="347" spans="1:2" s="101" customFormat="1">
      <c r="A347"/>
      <c r="B347"/>
    </row>
    <row r="348" spans="1:2" s="101" customFormat="1">
      <c r="A348"/>
      <c r="B348"/>
    </row>
    <row r="349" spans="1:2" s="101" customFormat="1">
      <c r="A349"/>
      <c r="B349"/>
    </row>
    <row r="350" spans="1:2" s="101" customFormat="1">
      <c r="A350"/>
      <c r="B350"/>
    </row>
    <row r="351" spans="1:2" s="101" customFormat="1">
      <c r="A351"/>
      <c r="B351"/>
    </row>
    <row r="352" spans="1:2" s="101" customFormat="1">
      <c r="A352"/>
      <c r="B352"/>
    </row>
    <row r="353" spans="1:2" s="101" customFormat="1">
      <c r="A353"/>
      <c r="B353"/>
    </row>
    <row r="354" spans="1:2" s="101" customFormat="1">
      <c r="A354"/>
      <c r="B354"/>
    </row>
    <row r="355" spans="1:2" s="101" customFormat="1">
      <c r="A355"/>
      <c r="B355"/>
    </row>
    <row r="356" spans="1:2" s="101" customFormat="1">
      <c r="A356"/>
      <c r="B356"/>
    </row>
  </sheetData>
  <autoFilter ref="A8:AE74" xr:uid="{00000000-0009-0000-0000-000005000000}"/>
  <mergeCells count="41">
    <mergeCell ref="A1:Q1"/>
    <mergeCell ref="A2:Q2"/>
    <mergeCell ref="A6:A7"/>
    <mergeCell ref="B6:B7"/>
    <mergeCell ref="C6:D6"/>
    <mergeCell ref="E6:E7"/>
    <mergeCell ref="F6:G6"/>
    <mergeCell ref="H6:H7"/>
    <mergeCell ref="I6:I7"/>
    <mergeCell ref="J6:K6"/>
    <mergeCell ref="AH6:AH7"/>
    <mergeCell ref="B77:D77"/>
    <mergeCell ref="M77:P77"/>
    <mergeCell ref="Y6:Y7"/>
    <mergeCell ref="Z6:Z7"/>
    <mergeCell ref="AA6:AA7"/>
    <mergeCell ref="AB6:AB7"/>
    <mergeCell ref="AC6:AC7"/>
    <mergeCell ref="AD6:AD7"/>
    <mergeCell ref="S6:S7"/>
    <mergeCell ref="T6:T7"/>
    <mergeCell ref="U6:U7"/>
    <mergeCell ref="V6:V7"/>
    <mergeCell ref="W6:W7"/>
    <mergeCell ref="X6:X7"/>
    <mergeCell ref="B86:D86"/>
    <mergeCell ref="M86:P86"/>
    <mergeCell ref="AE6:AE7"/>
    <mergeCell ref="AF6:AF7"/>
    <mergeCell ref="AG6:AG7"/>
    <mergeCell ref="L6:L7"/>
    <mergeCell ref="M6:M7"/>
    <mergeCell ref="N6:N7"/>
    <mergeCell ref="O6:O7"/>
    <mergeCell ref="P6:P7"/>
    <mergeCell ref="Q6:Q7"/>
    <mergeCell ref="B78:D78"/>
    <mergeCell ref="B79:D79"/>
    <mergeCell ref="M79:P79"/>
    <mergeCell ref="B85:D85"/>
    <mergeCell ref="M85:P85"/>
  </mergeCells>
  <printOptions horizontalCentered="1"/>
  <pageMargins left="0.5" right="0.5" top="1.5" bottom="1.5" header="0.75" footer="0.25"/>
  <pageSetup paperSize="9" scale="55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4">
    <tabColor rgb="FFFF0000"/>
  </sheetPr>
  <dimension ref="A1:BZ1417"/>
  <sheetViews>
    <sheetView topLeftCell="A4" zoomScale="70" zoomScaleNormal="70" zoomScaleSheetLayoutView="70" workbookViewId="0">
      <pane xSplit="11" ySplit="5" topLeftCell="AY1042" activePane="bottomRight" state="frozen"/>
      <selection activeCell="A4" sqref="A4"/>
      <selection pane="topRight" activeCell="L4" sqref="L4"/>
      <selection pane="bottomLeft" activeCell="A9" sqref="A9"/>
      <selection pane="bottomRight" activeCell="AW1044" sqref="AW1044"/>
    </sheetView>
  </sheetViews>
  <sheetFormatPr baseColWidth="10" defaultColWidth="8.83203125" defaultRowHeight="15"/>
  <cols>
    <col min="1" max="1" width="6.5" bestFit="1" customWidth="1"/>
    <col min="2" max="2" width="28.83203125" hidden="1" customWidth="1"/>
    <col min="3" max="3" width="37.5" customWidth="1"/>
    <col min="4" max="4" width="20.5" style="101" customWidth="1"/>
    <col min="5" max="8" width="13.83203125" style="101" hidden="1" customWidth="1"/>
    <col min="9" max="10" width="13.83203125" style="101" customWidth="1"/>
    <col min="11" max="11" width="13.5" style="101" customWidth="1"/>
    <col min="12" max="12" width="18.5" style="101" customWidth="1"/>
    <col min="13" max="13" width="10.5" style="101" customWidth="1"/>
    <col min="14" max="14" width="10.33203125" style="101" customWidth="1"/>
    <col min="15" max="16" width="9.1640625" style="101" customWidth="1"/>
    <col min="17" max="17" width="10.33203125" style="101" customWidth="1"/>
    <col min="18" max="18" width="20.33203125" style="101" customWidth="1"/>
    <col min="19" max="19" width="9.33203125" style="101" customWidth="1"/>
    <col min="20" max="20" width="15.6640625" style="10" customWidth="1"/>
    <col min="21" max="21" width="8.33203125" style="101" customWidth="1"/>
    <col min="22" max="22" width="16.5" style="101" customWidth="1"/>
    <col min="23" max="23" width="14.33203125" style="101" customWidth="1"/>
    <col min="24" max="24" width="11.1640625" style="101" customWidth="1"/>
    <col min="25" max="25" width="21" style="101" customWidth="1"/>
    <col min="26" max="26" width="9.1640625" style="101" customWidth="1"/>
    <col min="27" max="27" width="12.5" style="101" customWidth="1"/>
    <col min="28" max="28" width="9.1640625" style="101" customWidth="1"/>
    <col min="29" max="29" width="10.6640625" style="101" customWidth="1"/>
    <col min="30" max="30" width="20.83203125" style="101" customWidth="1"/>
    <col min="31" max="31" width="19.6640625" style="101" customWidth="1"/>
    <col min="32" max="37" width="9.1640625" style="101" customWidth="1"/>
    <col min="38" max="38" width="9" style="101" customWidth="1"/>
    <col min="39" max="39" width="9.1640625" style="101" customWidth="1"/>
    <col min="40" max="40" width="8" style="101" customWidth="1"/>
    <col min="41" max="41" width="5.83203125" style="101" customWidth="1"/>
    <col min="42" max="42" width="6.5" style="101" customWidth="1"/>
    <col min="43" max="43" width="10.6640625" style="101" customWidth="1"/>
    <col min="44" max="44" width="9.1640625" style="101" customWidth="1"/>
    <col min="45" max="45" width="6.6640625" style="101" customWidth="1"/>
    <col min="46" max="46" width="6.1640625" style="101" customWidth="1"/>
    <col min="47" max="47" width="6.6640625" style="101" customWidth="1"/>
    <col min="48" max="48" width="24.33203125" style="101" customWidth="1"/>
    <col min="49" max="49" width="14.5" style="101" customWidth="1"/>
    <col min="50" max="50" width="9.1640625" style="101" customWidth="1"/>
    <col min="51" max="51" width="22.33203125" style="101" customWidth="1"/>
    <col min="52" max="52" width="18.5" style="101" customWidth="1"/>
    <col min="53" max="53" width="13.83203125" style="101" customWidth="1"/>
    <col min="54" max="54" width="19.5" style="101" customWidth="1"/>
    <col min="55" max="55" width="4.1640625" style="101" customWidth="1"/>
    <col min="56" max="56" width="12.33203125" style="101" customWidth="1"/>
    <col min="57" max="59" width="9.83203125" style="101" customWidth="1"/>
    <col min="60" max="60" width="15" style="101" customWidth="1"/>
    <col min="61" max="61" width="13.5" style="101" customWidth="1"/>
    <col min="62" max="62" width="21.1640625" style="101" customWidth="1"/>
    <col min="63" max="63" width="18" style="101" customWidth="1"/>
    <col min="64" max="66" width="20.5" style="101" customWidth="1"/>
    <col min="67" max="67" width="9.83203125" style="101" customWidth="1"/>
    <col min="68" max="68" width="23.5" style="101" customWidth="1"/>
    <col min="69" max="69" width="21.5" style="101" customWidth="1"/>
    <col min="70" max="78" width="8.83203125" style="101"/>
  </cols>
  <sheetData>
    <row r="1" spans="1:78" ht="26">
      <c r="A1" s="1745" t="s">
        <v>1867</v>
      </c>
      <c r="B1" s="1745"/>
      <c r="C1" s="1745"/>
      <c r="D1" s="1745"/>
      <c r="E1" s="1745"/>
      <c r="F1" s="1745"/>
      <c r="G1" s="1745"/>
      <c r="H1" s="1745"/>
      <c r="I1" s="1745"/>
      <c r="J1" s="1745"/>
      <c r="K1" s="1745"/>
      <c r="L1" s="1745"/>
      <c r="M1" s="1745"/>
      <c r="N1" s="1745"/>
      <c r="O1" s="1745"/>
      <c r="P1" s="1745"/>
      <c r="Q1" s="1745"/>
      <c r="R1" s="1745"/>
      <c r="S1" s="1745"/>
      <c r="T1" s="1745"/>
      <c r="U1" s="1745"/>
      <c r="V1" s="1745"/>
      <c r="W1" s="1745"/>
      <c r="X1" s="1745"/>
      <c r="Y1" s="1745"/>
      <c r="Z1" s="1745"/>
      <c r="AA1" s="1745"/>
      <c r="AB1" s="1745"/>
      <c r="AC1" s="1745"/>
      <c r="AD1" s="1745"/>
      <c r="AE1" s="1745"/>
      <c r="AF1" s="1745"/>
      <c r="AG1" s="1745"/>
      <c r="AH1" s="1745"/>
      <c r="AI1" s="1745"/>
      <c r="AJ1" s="1745"/>
      <c r="AK1" s="1745"/>
      <c r="AL1" s="1745"/>
      <c r="AM1" s="1745"/>
      <c r="AN1" s="1745"/>
      <c r="AO1" s="1745"/>
      <c r="AP1" s="1745"/>
      <c r="AQ1" s="1745"/>
      <c r="AR1" s="1745"/>
      <c r="AS1" s="1745"/>
      <c r="AT1" s="1745"/>
      <c r="AU1" s="1745"/>
      <c r="AV1" s="1745"/>
      <c r="AW1" s="1745"/>
      <c r="AX1" s="1745"/>
      <c r="AY1" s="1745"/>
      <c r="AZ1" s="1745"/>
      <c r="BA1" s="1745"/>
      <c r="BB1" s="91"/>
      <c r="BC1" s="91"/>
      <c r="BD1" s="91"/>
    </row>
    <row r="2" spans="1:78" ht="26">
      <c r="A2" s="1745" t="s">
        <v>1868</v>
      </c>
      <c r="B2" s="1745"/>
      <c r="C2" s="1745"/>
      <c r="D2" s="1745"/>
      <c r="E2" s="1745"/>
      <c r="F2" s="1745"/>
      <c r="G2" s="1745"/>
      <c r="H2" s="1745"/>
      <c r="I2" s="1745"/>
      <c r="J2" s="1745"/>
      <c r="K2" s="1745"/>
      <c r="L2" s="1745"/>
      <c r="M2" s="1745"/>
      <c r="N2" s="1745"/>
      <c r="O2" s="1745"/>
      <c r="P2" s="1745"/>
      <c r="Q2" s="1745"/>
      <c r="R2" s="1745"/>
      <c r="S2" s="1745"/>
      <c r="T2" s="1745"/>
      <c r="U2" s="1745"/>
      <c r="V2" s="1745"/>
      <c r="W2" s="1745"/>
      <c r="X2" s="1745"/>
      <c r="Y2" s="1745"/>
      <c r="Z2" s="1745"/>
      <c r="AA2" s="1745"/>
      <c r="AB2" s="1745"/>
      <c r="AC2" s="1745"/>
      <c r="AD2" s="1745"/>
      <c r="AE2" s="1745"/>
      <c r="AF2" s="1745"/>
      <c r="AG2" s="1745"/>
      <c r="AH2" s="1745"/>
      <c r="AI2" s="1745"/>
      <c r="AJ2" s="1745"/>
      <c r="AK2" s="1745"/>
      <c r="AL2" s="1745"/>
      <c r="AM2" s="1745"/>
      <c r="AN2" s="1745"/>
      <c r="AO2" s="1745"/>
      <c r="AP2" s="1745"/>
      <c r="AQ2" s="1745"/>
      <c r="AR2" s="1745"/>
      <c r="AS2" s="1745"/>
      <c r="AT2" s="1745"/>
      <c r="AU2" s="1745"/>
      <c r="AV2" s="1745"/>
      <c r="AW2" s="1745"/>
      <c r="AX2" s="1745"/>
      <c r="AY2" s="1745"/>
      <c r="AZ2" s="1745"/>
      <c r="BA2" s="1745"/>
      <c r="BB2" s="91"/>
      <c r="BC2" s="91"/>
      <c r="BD2" s="91"/>
    </row>
    <row r="3" spans="1:78" ht="26">
      <c r="A3" s="91"/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  <c r="AS3" s="91"/>
      <c r="AT3" s="91"/>
      <c r="AU3" s="91"/>
      <c r="AV3" s="91"/>
      <c r="AW3" s="91"/>
      <c r="AX3" s="91"/>
      <c r="AY3" s="91"/>
      <c r="AZ3" s="91"/>
      <c r="BA3" s="91"/>
      <c r="BB3" s="91"/>
      <c r="BC3" s="91"/>
      <c r="BD3" s="91"/>
    </row>
    <row r="4" spans="1:78" ht="26">
      <c r="A4" s="91"/>
      <c r="B4" s="91"/>
      <c r="C4" s="297" t="s">
        <v>1905</v>
      </c>
      <c r="D4" s="91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  <c r="AC4" s="91"/>
      <c r="AD4" s="91"/>
      <c r="AE4" s="91"/>
      <c r="AF4" s="91"/>
      <c r="AG4" s="91"/>
      <c r="AH4" s="91"/>
      <c r="AI4" s="91"/>
      <c r="AJ4" s="91"/>
      <c r="AK4" s="91"/>
      <c r="AL4" s="91"/>
      <c r="AM4" s="91"/>
      <c r="AN4" s="91"/>
      <c r="AO4" s="91"/>
      <c r="AP4" s="91"/>
      <c r="AQ4" s="91"/>
      <c r="AR4" s="91"/>
      <c r="AS4" s="91"/>
      <c r="AT4" s="91"/>
      <c r="AU4" s="91"/>
      <c r="AV4" s="91"/>
      <c r="AW4" s="91"/>
      <c r="AX4" s="91"/>
      <c r="AY4" s="91"/>
      <c r="AZ4" s="91"/>
      <c r="BA4" s="91"/>
      <c r="BB4" s="91"/>
      <c r="BC4" s="91"/>
      <c r="BD4" s="91"/>
    </row>
    <row r="5" spans="1:78" ht="16" thickBot="1">
      <c r="T5" s="221"/>
    </row>
    <row r="6" spans="1:78" s="12" customFormat="1" ht="30" customHeight="1" thickBot="1">
      <c r="A6" s="1746" t="s">
        <v>0</v>
      </c>
      <c r="B6" s="1768" t="s">
        <v>1</v>
      </c>
      <c r="C6" s="1767" t="s">
        <v>2</v>
      </c>
      <c r="D6" s="1767" t="s">
        <v>3</v>
      </c>
      <c r="E6" s="1767" t="s">
        <v>4</v>
      </c>
      <c r="F6" s="1769" t="s">
        <v>109</v>
      </c>
      <c r="G6" s="1767" t="s">
        <v>74</v>
      </c>
      <c r="H6" s="1767"/>
      <c r="I6" s="1767"/>
      <c r="J6" s="1748" t="s">
        <v>1866</v>
      </c>
      <c r="K6" s="1767" t="s">
        <v>78</v>
      </c>
      <c r="L6" s="1767"/>
      <c r="M6" s="1769" t="s">
        <v>92</v>
      </c>
      <c r="N6" s="1767" t="s">
        <v>5</v>
      </c>
      <c r="O6" s="337"/>
      <c r="P6" s="337"/>
      <c r="Q6" s="337"/>
      <c r="R6" s="1767" t="s">
        <v>6</v>
      </c>
      <c r="S6" s="1767" t="s">
        <v>7</v>
      </c>
      <c r="T6" s="1767" t="s">
        <v>8</v>
      </c>
      <c r="U6" s="1767" t="s">
        <v>9</v>
      </c>
      <c r="V6" s="1767"/>
      <c r="W6" s="1767"/>
      <c r="X6" s="1767"/>
      <c r="Y6" s="1767"/>
      <c r="Z6" s="1767" t="s">
        <v>74</v>
      </c>
      <c r="AA6" s="1767"/>
      <c r="AB6" s="1767"/>
      <c r="AC6" s="1767" t="s">
        <v>78</v>
      </c>
      <c r="AD6" s="1767"/>
      <c r="AE6" s="1767" t="s">
        <v>79</v>
      </c>
      <c r="AF6" s="1767" t="s">
        <v>80</v>
      </c>
      <c r="AG6" s="1767"/>
      <c r="AH6" s="1767" t="s">
        <v>81</v>
      </c>
      <c r="AI6" s="1767"/>
      <c r="AJ6" s="1767"/>
      <c r="AK6" s="1767" t="s">
        <v>82</v>
      </c>
      <c r="AL6" s="1767"/>
      <c r="AM6" s="1746" t="s">
        <v>89</v>
      </c>
      <c r="AN6" s="1769" t="s">
        <v>90</v>
      </c>
      <c r="AO6" s="1769" t="s">
        <v>91</v>
      </c>
      <c r="AP6" s="1769" t="s">
        <v>92</v>
      </c>
      <c r="AQ6" s="1767" t="s">
        <v>10</v>
      </c>
      <c r="AR6" s="1769" t="s">
        <v>94</v>
      </c>
      <c r="AS6" s="314" t="s">
        <v>105</v>
      </c>
      <c r="AT6" s="314"/>
      <c r="AU6" s="314"/>
      <c r="AV6" s="1769" t="s">
        <v>103</v>
      </c>
      <c r="AW6" s="1769" t="s">
        <v>109</v>
      </c>
      <c r="AX6" s="1769" t="s">
        <v>98</v>
      </c>
      <c r="AY6" s="1769"/>
      <c r="AZ6" s="1769"/>
      <c r="BA6" s="1774" t="s">
        <v>107</v>
      </c>
      <c r="BB6" s="1775" t="s">
        <v>138</v>
      </c>
      <c r="BC6" s="1776"/>
      <c r="BD6" s="1776"/>
      <c r="BE6" s="300" t="s">
        <v>1917</v>
      </c>
      <c r="BF6" s="300" t="s">
        <v>1918</v>
      </c>
      <c r="BG6" s="300" t="s">
        <v>1919</v>
      </c>
      <c r="BH6" s="300" t="s">
        <v>1920</v>
      </c>
      <c r="BI6" s="300" t="s">
        <v>100</v>
      </c>
      <c r="BJ6" s="300" t="s">
        <v>1921</v>
      </c>
      <c r="BK6" s="300" t="s">
        <v>1921</v>
      </c>
      <c r="BL6" s="300" t="s">
        <v>1921</v>
      </c>
      <c r="BM6" s="300" t="s">
        <v>1921</v>
      </c>
      <c r="BN6" s="300" t="s">
        <v>1921</v>
      </c>
      <c r="BO6" s="301" t="s">
        <v>1914</v>
      </c>
      <c r="BP6" s="301" t="s">
        <v>1922</v>
      </c>
      <c r="BQ6" s="301" t="s">
        <v>103</v>
      </c>
      <c r="BR6" s="157"/>
      <c r="BS6" s="157"/>
      <c r="BT6" s="157"/>
      <c r="BU6" s="157"/>
      <c r="BV6" s="157"/>
      <c r="BW6" s="157"/>
      <c r="BX6" s="157"/>
      <c r="BY6" s="157"/>
      <c r="BZ6" s="157"/>
    </row>
    <row r="7" spans="1:78" ht="38.25" customHeight="1" thickBot="1">
      <c r="A7" s="1746"/>
      <c r="B7" s="1768"/>
      <c r="C7" s="1767"/>
      <c r="D7" s="1767"/>
      <c r="E7" s="1767"/>
      <c r="F7" s="1769"/>
      <c r="G7" s="1767" t="s">
        <v>76</v>
      </c>
      <c r="H7" s="1767" t="s">
        <v>77</v>
      </c>
      <c r="I7" s="1767" t="s">
        <v>75</v>
      </c>
      <c r="J7" s="1748"/>
      <c r="K7" s="1770" t="s">
        <v>20</v>
      </c>
      <c r="L7" s="1770" t="s">
        <v>9</v>
      </c>
      <c r="M7" s="1769"/>
      <c r="N7" s="1767"/>
      <c r="O7" s="1770" t="s">
        <v>12</v>
      </c>
      <c r="P7" s="1770"/>
      <c r="Q7" s="1770" t="s">
        <v>13</v>
      </c>
      <c r="R7" s="1767"/>
      <c r="S7" s="1767"/>
      <c r="T7" s="1767"/>
      <c r="U7" s="1770" t="s">
        <v>15</v>
      </c>
      <c r="V7" s="1770" t="s">
        <v>16</v>
      </c>
      <c r="W7" s="1770" t="s">
        <v>17</v>
      </c>
      <c r="X7" s="1770" t="s">
        <v>18</v>
      </c>
      <c r="Y7" s="1770" t="s">
        <v>19</v>
      </c>
      <c r="Z7" s="1767" t="s">
        <v>76</v>
      </c>
      <c r="AA7" s="1767" t="s">
        <v>77</v>
      </c>
      <c r="AB7" s="1767" t="s">
        <v>75</v>
      </c>
      <c r="AC7" s="1770" t="s">
        <v>20</v>
      </c>
      <c r="AD7" s="1770" t="s">
        <v>9</v>
      </c>
      <c r="AE7" s="1767"/>
      <c r="AF7" s="1767" t="s">
        <v>83</v>
      </c>
      <c r="AG7" s="1767" t="s">
        <v>84</v>
      </c>
      <c r="AH7" s="1767" t="s">
        <v>85</v>
      </c>
      <c r="AI7" s="1767" t="s">
        <v>86</v>
      </c>
      <c r="AJ7" s="1767" t="s">
        <v>8</v>
      </c>
      <c r="AK7" s="1770" t="s">
        <v>87</v>
      </c>
      <c r="AL7" s="1770" t="s">
        <v>88</v>
      </c>
      <c r="AM7" s="1746"/>
      <c r="AN7" s="1769"/>
      <c r="AO7" s="1769"/>
      <c r="AP7" s="1769"/>
      <c r="AQ7" s="1767"/>
      <c r="AR7" s="1769"/>
      <c r="AS7" s="1769" t="s">
        <v>101</v>
      </c>
      <c r="AT7" s="1769" t="s">
        <v>102</v>
      </c>
      <c r="AU7" s="1769" t="s">
        <v>104</v>
      </c>
      <c r="AV7" s="1769"/>
      <c r="AW7" s="1769"/>
      <c r="AX7" s="1769" t="s">
        <v>96</v>
      </c>
      <c r="AY7" s="1748" t="s">
        <v>97</v>
      </c>
      <c r="AZ7" s="1748" t="s">
        <v>99</v>
      </c>
      <c r="BA7" s="1774"/>
      <c r="BB7" s="1771" t="s">
        <v>139</v>
      </c>
      <c r="BC7" s="1772" t="s">
        <v>140</v>
      </c>
      <c r="BD7" s="1773"/>
      <c r="BE7" s="302" t="s">
        <v>1923</v>
      </c>
      <c r="BF7" s="302" t="s">
        <v>1924</v>
      </c>
      <c r="BG7" s="302" t="s">
        <v>1925</v>
      </c>
      <c r="BH7" s="302" t="s">
        <v>1926</v>
      </c>
      <c r="BI7" s="302" t="s">
        <v>1927</v>
      </c>
      <c r="BJ7" s="302" t="s">
        <v>1928</v>
      </c>
      <c r="BK7" s="302" t="s">
        <v>1929</v>
      </c>
      <c r="BL7" s="302" t="s">
        <v>1930</v>
      </c>
      <c r="BM7" s="302" t="s">
        <v>2206</v>
      </c>
      <c r="BN7" s="302" t="s">
        <v>2219</v>
      </c>
      <c r="BO7" s="303"/>
      <c r="BP7" s="302" t="s">
        <v>1931</v>
      </c>
      <c r="BQ7" s="303" t="s">
        <v>1915</v>
      </c>
    </row>
    <row r="8" spans="1:78" ht="17" thickBot="1">
      <c r="A8" s="1746"/>
      <c r="B8" s="1768"/>
      <c r="C8" s="1767"/>
      <c r="D8" s="1767"/>
      <c r="E8" s="1767"/>
      <c r="F8" s="1769"/>
      <c r="G8" s="1767"/>
      <c r="H8" s="1767"/>
      <c r="I8" s="1767"/>
      <c r="J8" s="1748"/>
      <c r="K8" s="1770"/>
      <c r="L8" s="1770"/>
      <c r="M8" s="1769"/>
      <c r="N8" s="1767"/>
      <c r="O8" s="315" t="s">
        <v>20</v>
      </c>
      <c r="P8" s="315" t="s">
        <v>9</v>
      </c>
      <c r="Q8" s="1770"/>
      <c r="R8" s="1767"/>
      <c r="S8" s="1767"/>
      <c r="T8" s="1767"/>
      <c r="U8" s="1770"/>
      <c r="V8" s="1770"/>
      <c r="W8" s="1770"/>
      <c r="X8" s="1770"/>
      <c r="Y8" s="1770"/>
      <c r="Z8" s="1767"/>
      <c r="AA8" s="1767"/>
      <c r="AB8" s="1767"/>
      <c r="AC8" s="1770"/>
      <c r="AD8" s="1770"/>
      <c r="AE8" s="1767"/>
      <c r="AF8" s="1767"/>
      <c r="AG8" s="1767"/>
      <c r="AH8" s="1767"/>
      <c r="AI8" s="1767"/>
      <c r="AJ8" s="1767"/>
      <c r="AK8" s="1770"/>
      <c r="AL8" s="1770"/>
      <c r="AM8" s="1746"/>
      <c r="AN8" s="1769"/>
      <c r="AO8" s="1769"/>
      <c r="AP8" s="1769"/>
      <c r="AQ8" s="1767"/>
      <c r="AR8" s="1769"/>
      <c r="AS8" s="1769"/>
      <c r="AT8" s="1769"/>
      <c r="AU8" s="1769"/>
      <c r="AV8" s="314"/>
      <c r="AW8" s="1769"/>
      <c r="AX8" s="1769"/>
      <c r="AY8" s="1748"/>
      <c r="AZ8" s="1748"/>
      <c r="BA8" s="1774"/>
      <c r="BB8" s="1771"/>
      <c r="BC8" s="217" t="s">
        <v>118</v>
      </c>
      <c r="BD8" s="10" t="s">
        <v>141</v>
      </c>
      <c r="BE8" s="304"/>
      <c r="BF8" s="304"/>
      <c r="BG8" s="304"/>
      <c r="BH8" s="304"/>
      <c r="BI8" s="304"/>
      <c r="BJ8" s="304"/>
      <c r="BK8" s="304"/>
      <c r="BL8" s="304"/>
      <c r="BM8" s="304"/>
      <c r="BN8" s="304"/>
      <c r="BO8" s="304"/>
      <c r="BP8" s="304"/>
      <c r="BQ8" s="304"/>
    </row>
    <row r="9" spans="1:78" ht="16" thickBot="1">
      <c r="A9" s="316">
        <v>1</v>
      </c>
      <c r="B9" s="338">
        <v>2</v>
      </c>
      <c r="C9" s="316">
        <v>2</v>
      </c>
      <c r="D9" s="316">
        <v>3</v>
      </c>
      <c r="E9" s="338">
        <v>4</v>
      </c>
      <c r="F9" s="338">
        <v>5</v>
      </c>
      <c r="G9" s="316">
        <v>6</v>
      </c>
      <c r="H9" s="316">
        <v>7</v>
      </c>
      <c r="I9" s="338">
        <v>8</v>
      </c>
      <c r="J9" s="338">
        <v>9</v>
      </c>
      <c r="K9" s="316">
        <v>10</v>
      </c>
      <c r="L9" s="316">
        <v>11</v>
      </c>
      <c r="M9" s="316">
        <v>12</v>
      </c>
      <c r="N9" s="316">
        <v>13</v>
      </c>
      <c r="O9" s="316">
        <v>7</v>
      </c>
      <c r="P9" s="338">
        <v>8</v>
      </c>
      <c r="Q9" s="316">
        <v>9</v>
      </c>
      <c r="R9" s="316">
        <v>10</v>
      </c>
      <c r="S9" s="338">
        <v>11</v>
      </c>
      <c r="T9" s="316">
        <v>12</v>
      </c>
      <c r="U9" s="316">
        <v>13</v>
      </c>
      <c r="V9" s="338">
        <v>14</v>
      </c>
      <c r="W9" s="316">
        <v>15</v>
      </c>
      <c r="X9" s="316">
        <v>16</v>
      </c>
      <c r="Y9" s="338">
        <v>17</v>
      </c>
      <c r="Z9" s="316">
        <v>18</v>
      </c>
      <c r="AA9" s="316">
        <v>19</v>
      </c>
      <c r="AB9" s="338">
        <v>20</v>
      </c>
      <c r="AC9" s="316">
        <v>21</v>
      </c>
      <c r="AD9" s="316">
        <v>22</v>
      </c>
      <c r="AE9" s="338">
        <v>14</v>
      </c>
      <c r="AF9" s="316">
        <v>24</v>
      </c>
      <c r="AG9" s="316">
        <v>25</v>
      </c>
      <c r="AH9" s="338">
        <v>26</v>
      </c>
      <c r="AI9" s="316">
        <v>27</v>
      </c>
      <c r="AJ9" s="316">
        <v>28</v>
      </c>
      <c r="AK9" s="338">
        <v>29</v>
      </c>
      <c r="AL9" s="316">
        <v>30</v>
      </c>
      <c r="AM9" s="316">
        <v>31</v>
      </c>
      <c r="AN9" s="338">
        <v>32</v>
      </c>
      <c r="AO9" s="316">
        <v>33</v>
      </c>
      <c r="AP9" s="316">
        <v>34</v>
      </c>
      <c r="AQ9" s="338">
        <v>15</v>
      </c>
      <c r="AR9" s="316">
        <v>36</v>
      </c>
      <c r="AS9" s="316">
        <v>37</v>
      </c>
      <c r="AT9" s="338">
        <v>38</v>
      </c>
      <c r="AU9" s="316">
        <v>39</v>
      </c>
      <c r="AV9" s="316">
        <v>16</v>
      </c>
      <c r="AW9" s="338">
        <v>41</v>
      </c>
      <c r="AX9" s="316">
        <v>42</v>
      </c>
      <c r="AY9" s="316">
        <v>43</v>
      </c>
      <c r="AZ9" s="338">
        <v>44</v>
      </c>
      <c r="BA9" s="316">
        <v>17</v>
      </c>
      <c r="BB9" s="43">
        <v>46</v>
      </c>
      <c r="BC9" s="11">
        <v>47</v>
      </c>
      <c r="BD9" s="1">
        <v>48</v>
      </c>
      <c r="BE9" s="305"/>
      <c r="BF9" s="305"/>
      <c r="BG9" s="305"/>
      <c r="BH9" s="305"/>
      <c r="BI9" s="305"/>
      <c r="BJ9" s="305"/>
      <c r="BK9" s="305"/>
      <c r="BL9" s="305"/>
      <c r="BM9" s="305"/>
      <c r="BN9" s="305"/>
      <c r="BO9" s="305"/>
      <c r="BP9" s="305"/>
      <c r="BQ9" s="305"/>
    </row>
    <row r="10" spans="1:78" ht="16" hidden="1" thickBot="1">
      <c r="A10" s="289">
        <v>1</v>
      </c>
      <c r="B10" s="334" t="s">
        <v>21</v>
      </c>
      <c r="C10" s="335"/>
      <c r="D10" s="290"/>
      <c r="E10" s="290"/>
      <c r="F10" s="290"/>
      <c r="G10" s="290"/>
      <c r="H10" s="290"/>
      <c r="I10" s="290"/>
      <c r="J10" s="290"/>
      <c r="K10" s="290"/>
      <c r="L10" s="290"/>
      <c r="M10" s="290"/>
      <c r="N10" s="290"/>
      <c r="O10" s="290"/>
      <c r="P10" s="290"/>
      <c r="Q10" s="290"/>
      <c r="R10" s="290"/>
      <c r="S10" s="291"/>
      <c r="T10" s="290"/>
      <c r="U10" s="292"/>
      <c r="V10" s="290"/>
      <c r="W10" s="290"/>
      <c r="X10" s="290"/>
      <c r="Y10" s="290"/>
      <c r="Z10" s="290"/>
      <c r="AA10" s="290"/>
      <c r="AB10" s="290"/>
      <c r="AC10" s="290"/>
      <c r="AD10" s="290"/>
      <c r="AE10" s="290"/>
      <c r="AF10" s="290"/>
      <c r="AG10" s="290"/>
      <c r="AH10" s="290"/>
      <c r="AI10" s="290"/>
      <c r="AJ10" s="290"/>
      <c r="AK10" s="290"/>
      <c r="AL10" s="290"/>
      <c r="AM10" s="290"/>
      <c r="AN10" s="290"/>
      <c r="AO10" s="290"/>
      <c r="AP10" s="290"/>
      <c r="AQ10" s="290"/>
      <c r="AR10" s="290"/>
      <c r="AS10" s="290"/>
      <c r="AT10" s="290"/>
      <c r="AU10" s="290"/>
      <c r="AV10" s="336">
        <f>SUM(AV11,AV15,AV1043,AV1108,AV1121,AV1132)</f>
        <v>67193317237.745415</v>
      </c>
      <c r="AW10" s="290"/>
      <c r="AX10" s="290"/>
      <c r="AY10" s="290"/>
      <c r="AZ10" s="290"/>
      <c r="BA10" s="290"/>
      <c r="BB10" s="10"/>
      <c r="BC10" s="10"/>
      <c r="BD10" s="10"/>
      <c r="BE10" s="323"/>
      <c r="BF10" s="323"/>
      <c r="BG10" s="323"/>
      <c r="BH10" s="323"/>
      <c r="BI10" s="323"/>
      <c r="BJ10" s="323"/>
      <c r="BK10" s="323"/>
      <c r="BL10" s="323"/>
      <c r="BM10" s="323"/>
      <c r="BN10" s="323"/>
      <c r="BO10" s="323"/>
      <c r="BP10" s="323"/>
      <c r="BQ10" s="323"/>
    </row>
    <row r="11" spans="1:78" ht="16" hidden="1" thickBot="1">
      <c r="A11" s="231" t="s">
        <v>22</v>
      </c>
      <c r="B11" s="232" t="s">
        <v>23</v>
      </c>
      <c r="C11" s="235" t="s">
        <v>1602</v>
      </c>
      <c r="D11" s="38" t="s">
        <v>145</v>
      </c>
      <c r="E11" s="38" t="s">
        <v>145</v>
      </c>
      <c r="F11" s="38" t="s">
        <v>145</v>
      </c>
      <c r="G11" s="38"/>
      <c r="H11" s="38"/>
      <c r="I11" s="38"/>
      <c r="J11" s="38" t="s">
        <v>145</v>
      </c>
      <c r="K11" s="38"/>
      <c r="L11" s="38"/>
      <c r="M11" s="236"/>
      <c r="N11" s="38" t="s">
        <v>145</v>
      </c>
      <c r="O11" s="38" t="s">
        <v>145</v>
      </c>
      <c r="P11" s="38" t="s">
        <v>145</v>
      </c>
      <c r="Q11" s="38" t="s">
        <v>145</v>
      </c>
      <c r="R11" s="38" t="s">
        <v>145</v>
      </c>
      <c r="S11" s="38" t="s">
        <v>145</v>
      </c>
      <c r="T11" s="38" t="s">
        <v>145</v>
      </c>
      <c r="U11" s="38" t="s">
        <v>145</v>
      </c>
      <c r="V11" s="38" t="s">
        <v>145</v>
      </c>
      <c r="W11" s="38" t="s">
        <v>145</v>
      </c>
      <c r="X11" s="38" t="s">
        <v>145</v>
      </c>
      <c r="Y11" s="38" t="s">
        <v>145</v>
      </c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236"/>
      <c r="AQ11" s="38" t="s">
        <v>145</v>
      </c>
      <c r="AR11" s="38" t="s">
        <v>145</v>
      </c>
      <c r="AS11" s="38"/>
      <c r="AT11" s="38"/>
      <c r="AU11" s="38"/>
      <c r="AV11" s="38" t="s">
        <v>145</v>
      </c>
      <c r="AW11" s="38" t="s">
        <v>145</v>
      </c>
      <c r="AX11" s="38" t="s">
        <v>145</v>
      </c>
      <c r="AY11" s="38" t="s">
        <v>145</v>
      </c>
      <c r="AZ11" s="38" t="s">
        <v>145</v>
      </c>
      <c r="BA11" s="38" t="s">
        <v>145</v>
      </c>
      <c r="BB11" s="10" t="s">
        <v>145</v>
      </c>
      <c r="BC11" s="10" t="s">
        <v>145</v>
      </c>
      <c r="BD11" s="10" t="s">
        <v>145</v>
      </c>
      <c r="BE11" s="306"/>
      <c r="BF11" s="306"/>
      <c r="BG11" s="306"/>
      <c r="BH11" s="306"/>
      <c r="BI11" s="306"/>
      <c r="BJ11" s="333" t="e">
        <f>SUM(BJ12:BJ19)</f>
        <v>#VALUE!</v>
      </c>
      <c r="BK11" s="333" t="e">
        <f>SUM(BK12:BK19)</f>
        <v>#VALUE!</v>
      </c>
      <c r="BL11" s="333" t="e">
        <f>SUM(BL12:BL19)</f>
        <v>#VALUE!</v>
      </c>
      <c r="BM11" s="474"/>
      <c r="BN11" s="474"/>
      <c r="BO11" s="306"/>
      <c r="BP11" s="333" t="e">
        <f>SUM(BP12:BP19)</f>
        <v>#VALUE!</v>
      </c>
      <c r="BQ11" s="333">
        <f>SUM(BQ12:BQ19)</f>
        <v>0</v>
      </c>
    </row>
    <row r="12" spans="1:78" s="15" customFormat="1" ht="16" hidden="1" thickBot="1">
      <c r="A12" s="237" t="s">
        <v>24</v>
      </c>
      <c r="B12" s="238" t="s">
        <v>23</v>
      </c>
      <c r="C12" s="235" t="s">
        <v>1602</v>
      </c>
      <c r="D12" s="38" t="s">
        <v>145</v>
      </c>
      <c r="E12" s="38" t="s">
        <v>145</v>
      </c>
      <c r="F12" s="38" t="s">
        <v>145</v>
      </c>
      <c r="G12" s="102"/>
      <c r="H12" s="102"/>
      <c r="I12" s="102"/>
      <c r="J12" s="38" t="s">
        <v>145</v>
      </c>
      <c r="K12" s="102"/>
      <c r="L12" s="102"/>
      <c r="M12" s="239"/>
      <c r="N12" s="38" t="s">
        <v>145</v>
      </c>
      <c r="O12" s="38" t="s">
        <v>145</v>
      </c>
      <c r="P12" s="38" t="s">
        <v>145</v>
      </c>
      <c r="Q12" s="38" t="s">
        <v>145</v>
      </c>
      <c r="R12" s="38" t="s">
        <v>145</v>
      </c>
      <c r="S12" s="38" t="s">
        <v>145</v>
      </c>
      <c r="T12" s="38" t="s">
        <v>145</v>
      </c>
      <c r="U12" s="38" t="s">
        <v>145</v>
      </c>
      <c r="V12" s="38" t="s">
        <v>145</v>
      </c>
      <c r="W12" s="38" t="s">
        <v>145</v>
      </c>
      <c r="X12" s="38" t="s">
        <v>145</v>
      </c>
      <c r="Y12" s="38" t="s">
        <v>145</v>
      </c>
      <c r="Z12" s="102"/>
      <c r="AA12" s="102"/>
      <c r="AB12" s="102"/>
      <c r="AC12" s="102"/>
      <c r="AD12" s="102"/>
      <c r="AE12" s="102"/>
      <c r="AF12" s="102"/>
      <c r="AG12" s="102"/>
      <c r="AH12" s="102"/>
      <c r="AI12" s="102"/>
      <c r="AJ12" s="102"/>
      <c r="AK12" s="102"/>
      <c r="AL12" s="102"/>
      <c r="AM12" s="102"/>
      <c r="AN12" s="102"/>
      <c r="AO12" s="102"/>
      <c r="AP12" s="239"/>
      <c r="AQ12" s="38" t="s">
        <v>145</v>
      </c>
      <c r="AR12" s="38" t="s">
        <v>145</v>
      </c>
      <c r="AS12" s="102"/>
      <c r="AT12" s="102"/>
      <c r="AU12" s="102"/>
      <c r="AV12" s="38" t="s">
        <v>145</v>
      </c>
      <c r="AW12" s="38" t="s">
        <v>145</v>
      </c>
      <c r="AX12" s="38" t="s">
        <v>145</v>
      </c>
      <c r="AY12" s="38" t="s">
        <v>145</v>
      </c>
      <c r="AZ12" s="38" t="s">
        <v>145</v>
      </c>
      <c r="BA12" s="38" t="s">
        <v>145</v>
      </c>
      <c r="BB12" s="10" t="s">
        <v>145</v>
      </c>
      <c r="BC12" s="10" t="s">
        <v>145</v>
      </c>
      <c r="BD12" s="10" t="s">
        <v>145</v>
      </c>
      <c r="BE12" s="307" t="str">
        <f>MID(AP12,2,7)</f>
        <v/>
      </c>
      <c r="BF12" s="308" t="e">
        <f t="shared" ref="BF12:BF19" si="0">VLOOKUP(BE12,kelompok,2,0)</f>
        <v>#N/A</v>
      </c>
      <c r="BG12" s="308" t="e">
        <f t="shared" ref="BG12" si="1">VLOOKUP(BE12,MASAMANFAAT,4,0)</f>
        <v>#N/A</v>
      </c>
      <c r="BH12" s="309" t="e">
        <f>(BC12-10)/BG12</f>
        <v>#VALUE!</v>
      </c>
      <c r="BI12" s="308" t="e">
        <f>2013-BO12</f>
        <v>#VALUE!</v>
      </c>
      <c r="BJ12" s="310" t="e">
        <f>IF(BI12&gt;BG12,BC12-10,BH12*BI12)</f>
        <v>#VALUE!</v>
      </c>
      <c r="BK12" s="310" t="e">
        <f>IF(BC12-10=BJ12,0,BH12)</f>
        <v>#VALUE!</v>
      </c>
      <c r="BL12" s="310" t="e">
        <f>IF(BC12-10=BJ12+BK12,0,BH12)</f>
        <v>#VALUE!</v>
      </c>
      <c r="BM12" s="310"/>
      <c r="BN12" s="310"/>
      <c r="BO12" s="311" t="str">
        <f>AW12</f>
        <v>-</v>
      </c>
      <c r="BP12" s="313" t="e">
        <f>BC12-(BJ12+BK12+BL12)</f>
        <v>#VALUE!</v>
      </c>
      <c r="BQ12" s="312" t="str">
        <f t="shared" ref="BQ12:BQ19" si="2">BC12</f>
        <v>-</v>
      </c>
      <c r="BR12" s="161"/>
      <c r="BS12" s="161"/>
      <c r="BT12" s="161"/>
      <c r="BU12" s="161"/>
      <c r="BV12" s="161"/>
      <c r="BW12" s="161"/>
      <c r="BX12" s="161"/>
      <c r="BY12" s="161"/>
      <c r="BZ12" s="161"/>
    </row>
    <row r="13" spans="1:78" ht="16" hidden="1" thickBot="1">
      <c r="A13" s="231"/>
      <c r="B13" s="240" t="s">
        <v>110</v>
      </c>
      <c r="C13" s="241"/>
      <c r="D13" s="187"/>
      <c r="E13" s="242"/>
      <c r="F13" s="38"/>
      <c r="G13" s="38"/>
      <c r="H13" s="38"/>
      <c r="I13" s="38"/>
      <c r="J13" s="102"/>
      <c r="K13" s="38"/>
      <c r="L13" s="38"/>
      <c r="M13" s="243"/>
      <c r="N13" s="244"/>
      <c r="O13" s="244"/>
      <c r="P13" s="244"/>
      <c r="Q13" s="245"/>
      <c r="R13" s="38"/>
      <c r="S13" s="233"/>
      <c r="T13" s="38"/>
      <c r="U13" s="234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243"/>
      <c r="AQ13" s="102"/>
      <c r="AR13" s="102"/>
      <c r="AS13" s="38"/>
      <c r="AT13" s="38"/>
      <c r="AU13" s="38"/>
      <c r="AV13" s="38"/>
      <c r="AW13" s="38"/>
      <c r="AX13" s="102"/>
      <c r="AY13" s="102"/>
      <c r="AZ13" s="102"/>
      <c r="BA13" s="102"/>
      <c r="BB13" s="10"/>
      <c r="BC13" s="10"/>
      <c r="BD13" s="10"/>
      <c r="BE13" s="307" t="str">
        <f t="shared" ref="BE13:BE19" si="3">MID(AP13,2,7)</f>
        <v/>
      </c>
      <c r="BF13" s="308" t="e">
        <f t="shared" si="0"/>
        <v>#N/A</v>
      </c>
      <c r="BG13" s="308" t="e">
        <f t="shared" ref="BG13:BG19" si="4">VLOOKUP(BE13,MASAMANFAAT,4,0)</f>
        <v>#N/A</v>
      </c>
      <c r="BH13" s="309" t="e">
        <f t="shared" ref="BH13:BH19" si="5">(BC13-10)/BG13</f>
        <v>#N/A</v>
      </c>
      <c r="BI13" s="308">
        <f t="shared" ref="BI13:BI19" si="6">2013-BO13</f>
        <v>2013</v>
      </c>
      <c r="BJ13" s="310" t="e">
        <f t="shared" ref="BJ13:BJ19" si="7">IF(BI13&gt;BG13,BC13-10,BH13*BI13)</f>
        <v>#N/A</v>
      </c>
      <c r="BK13" s="310" t="e">
        <f t="shared" ref="BK13:BK19" si="8">IF(BC13-10=BJ13,0,BH13)</f>
        <v>#N/A</v>
      </c>
      <c r="BL13" s="310" t="e">
        <f t="shared" ref="BL13:BL19" si="9">IF(BC13-10=BJ13+BK13,0,BH13)</f>
        <v>#N/A</v>
      </c>
      <c r="BM13" s="310"/>
      <c r="BN13" s="310"/>
      <c r="BO13" s="311">
        <f t="shared" ref="BO13:BO19" si="10">AW13</f>
        <v>0</v>
      </c>
      <c r="BP13" s="313" t="e">
        <f t="shared" ref="BP13:BP19" si="11">BC13-(BJ13+BK13+BL13)</f>
        <v>#N/A</v>
      </c>
      <c r="BQ13" s="312">
        <f t="shared" si="2"/>
        <v>0</v>
      </c>
    </row>
    <row r="14" spans="1:78" ht="16" hidden="1" thickBot="1">
      <c r="A14" s="231"/>
      <c r="B14" s="240"/>
      <c r="C14" s="37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233"/>
      <c r="T14" s="38"/>
      <c r="U14" s="234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10"/>
      <c r="BC14" s="10"/>
      <c r="BD14" s="10"/>
      <c r="BE14" s="307" t="str">
        <f t="shared" si="3"/>
        <v/>
      </c>
      <c r="BF14" s="308" t="e">
        <f t="shared" si="0"/>
        <v>#N/A</v>
      </c>
      <c r="BG14" s="308" t="e">
        <f t="shared" si="4"/>
        <v>#N/A</v>
      </c>
      <c r="BH14" s="309" t="e">
        <f t="shared" si="5"/>
        <v>#N/A</v>
      </c>
      <c r="BI14" s="308">
        <f t="shared" si="6"/>
        <v>2013</v>
      </c>
      <c r="BJ14" s="310" t="e">
        <f t="shared" si="7"/>
        <v>#N/A</v>
      </c>
      <c r="BK14" s="310" t="e">
        <f t="shared" si="8"/>
        <v>#N/A</v>
      </c>
      <c r="BL14" s="310" t="e">
        <f t="shared" si="9"/>
        <v>#N/A</v>
      </c>
      <c r="BM14" s="310"/>
      <c r="BN14" s="310"/>
      <c r="BO14" s="311">
        <f t="shared" si="10"/>
        <v>0</v>
      </c>
      <c r="BP14" s="313" t="e">
        <f t="shared" si="11"/>
        <v>#N/A</v>
      </c>
      <c r="BQ14" s="312">
        <f t="shared" si="2"/>
        <v>0</v>
      </c>
    </row>
    <row r="15" spans="1:78" s="31" customFormat="1" ht="24" hidden="1" customHeight="1">
      <c r="A15" s="246" t="s">
        <v>25</v>
      </c>
      <c r="B15" s="247" t="s">
        <v>26</v>
      </c>
      <c r="C15" s="109"/>
      <c r="D15" s="248"/>
      <c r="E15" s="248"/>
      <c r="F15" s="248"/>
      <c r="G15" s="248"/>
      <c r="H15" s="248"/>
      <c r="I15" s="248"/>
      <c r="J15" s="248"/>
      <c r="K15" s="248"/>
      <c r="L15" s="248"/>
      <c r="M15" s="168"/>
      <c r="N15" s="248"/>
      <c r="O15" s="248"/>
      <c r="P15" s="248"/>
      <c r="Q15" s="248"/>
      <c r="R15" s="248"/>
      <c r="S15" s="249"/>
      <c r="T15" s="248"/>
      <c r="U15" s="250"/>
      <c r="V15" s="248"/>
      <c r="W15" s="248"/>
      <c r="X15" s="248"/>
      <c r="Y15" s="248"/>
      <c r="Z15" s="248"/>
      <c r="AA15" s="248"/>
      <c r="AB15" s="248"/>
      <c r="AC15" s="248"/>
      <c r="AD15" s="248"/>
      <c r="AE15" s="248"/>
      <c r="AF15" s="248"/>
      <c r="AG15" s="248"/>
      <c r="AH15" s="248"/>
      <c r="AI15" s="248"/>
      <c r="AJ15" s="248"/>
      <c r="AK15" s="248"/>
      <c r="AL15" s="248"/>
      <c r="AM15" s="248"/>
      <c r="AN15" s="248"/>
      <c r="AO15" s="248"/>
      <c r="AP15" s="168"/>
      <c r="AQ15" s="248"/>
      <c r="AR15" s="248"/>
      <c r="AS15" s="248"/>
      <c r="AT15" s="248"/>
      <c r="AU15" s="248"/>
      <c r="AV15" s="251">
        <f>SUM(AV16,AV19,AV31,AV36,AV39,AV459,AV467,AV470,AV1019,AV1040)</f>
        <v>35267373300.745415</v>
      </c>
      <c r="AW15" s="248"/>
      <c r="AX15" s="248"/>
      <c r="AY15" s="248"/>
      <c r="AZ15" s="248"/>
      <c r="BA15" s="248"/>
      <c r="BB15" s="112"/>
      <c r="BC15" s="112"/>
      <c r="BD15" s="112"/>
      <c r="BE15" s="307" t="str">
        <f t="shared" si="3"/>
        <v/>
      </c>
      <c r="BF15" s="308" t="e">
        <f t="shared" si="0"/>
        <v>#N/A</v>
      </c>
      <c r="BG15" s="308" t="e">
        <f t="shared" si="4"/>
        <v>#N/A</v>
      </c>
      <c r="BH15" s="309" t="e">
        <f t="shared" si="5"/>
        <v>#N/A</v>
      </c>
      <c r="BI15" s="308">
        <f t="shared" si="6"/>
        <v>2013</v>
      </c>
      <c r="BJ15" s="310" t="e">
        <f t="shared" si="7"/>
        <v>#N/A</v>
      </c>
      <c r="BK15" s="310" t="e">
        <f t="shared" si="8"/>
        <v>#N/A</v>
      </c>
      <c r="BL15" s="310" t="e">
        <f t="shared" si="9"/>
        <v>#N/A</v>
      </c>
      <c r="BM15" s="310"/>
      <c r="BN15" s="310"/>
      <c r="BO15" s="311">
        <f t="shared" si="10"/>
        <v>0</v>
      </c>
      <c r="BP15" s="313" t="e">
        <f t="shared" si="11"/>
        <v>#N/A</v>
      </c>
      <c r="BQ15" s="312">
        <f t="shared" si="2"/>
        <v>0</v>
      </c>
      <c r="BR15" s="169"/>
      <c r="BS15" s="169"/>
      <c r="BT15" s="169"/>
      <c r="BU15" s="169"/>
      <c r="BV15" s="169"/>
      <c r="BW15" s="169"/>
      <c r="BX15" s="169"/>
      <c r="BY15" s="169"/>
      <c r="BZ15" s="169"/>
    </row>
    <row r="16" spans="1:78" ht="16" hidden="1" thickBot="1">
      <c r="A16" s="231" t="s">
        <v>27</v>
      </c>
      <c r="B16" s="240" t="s">
        <v>28</v>
      </c>
      <c r="C16" s="37"/>
      <c r="D16" s="38"/>
      <c r="E16" s="38"/>
      <c r="F16" s="38"/>
      <c r="G16" s="38"/>
      <c r="H16" s="38"/>
      <c r="I16" s="38"/>
      <c r="J16" s="38"/>
      <c r="K16" s="38"/>
      <c r="L16" s="38"/>
      <c r="M16" s="219"/>
      <c r="N16" s="38"/>
      <c r="O16" s="38"/>
      <c r="P16" s="38"/>
      <c r="Q16" s="38"/>
      <c r="R16" s="38"/>
      <c r="S16" s="233"/>
      <c r="T16" s="38"/>
      <c r="U16" s="234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219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10"/>
      <c r="BC16" s="10"/>
      <c r="BD16" s="10"/>
      <c r="BE16" s="307" t="str">
        <f t="shared" si="3"/>
        <v/>
      </c>
      <c r="BF16" s="308" t="e">
        <f t="shared" si="0"/>
        <v>#N/A</v>
      </c>
      <c r="BG16" s="308" t="e">
        <f t="shared" si="4"/>
        <v>#N/A</v>
      </c>
      <c r="BH16" s="309" t="e">
        <f t="shared" si="5"/>
        <v>#N/A</v>
      </c>
      <c r="BI16" s="308">
        <f t="shared" si="6"/>
        <v>2013</v>
      </c>
      <c r="BJ16" s="310" t="e">
        <f t="shared" si="7"/>
        <v>#N/A</v>
      </c>
      <c r="BK16" s="310" t="e">
        <f t="shared" si="8"/>
        <v>#N/A</v>
      </c>
      <c r="BL16" s="310" t="e">
        <f t="shared" si="9"/>
        <v>#N/A</v>
      </c>
      <c r="BM16" s="310"/>
      <c r="BN16" s="310"/>
      <c r="BO16" s="311">
        <f t="shared" si="10"/>
        <v>0</v>
      </c>
      <c r="BP16" s="313" t="e">
        <f t="shared" si="11"/>
        <v>#N/A</v>
      </c>
      <c r="BQ16" s="312">
        <f t="shared" si="2"/>
        <v>0</v>
      </c>
    </row>
    <row r="17" spans="1:78" ht="16" hidden="1" thickBot="1">
      <c r="A17" s="231"/>
      <c r="B17" s="240" t="s">
        <v>111</v>
      </c>
      <c r="C17" s="37" t="s">
        <v>145</v>
      </c>
      <c r="D17" s="38" t="s">
        <v>145</v>
      </c>
      <c r="E17" s="38" t="s">
        <v>145</v>
      </c>
      <c r="F17" s="38" t="s">
        <v>145</v>
      </c>
      <c r="G17" s="38" t="s">
        <v>145</v>
      </c>
      <c r="H17" s="38" t="s">
        <v>145</v>
      </c>
      <c r="I17" s="38" t="s">
        <v>145</v>
      </c>
      <c r="J17" s="38" t="s">
        <v>145</v>
      </c>
      <c r="K17" s="38" t="s">
        <v>145</v>
      </c>
      <c r="L17" s="38" t="s">
        <v>145</v>
      </c>
      <c r="M17" s="38" t="s">
        <v>145</v>
      </c>
      <c r="N17" s="38" t="s">
        <v>145</v>
      </c>
      <c r="O17" s="38" t="s">
        <v>145</v>
      </c>
      <c r="P17" s="38" t="s">
        <v>145</v>
      </c>
      <c r="Q17" s="38" t="s">
        <v>145</v>
      </c>
      <c r="R17" s="38" t="s">
        <v>145</v>
      </c>
      <c r="S17" s="233" t="s">
        <v>145</v>
      </c>
      <c r="T17" s="38" t="s">
        <v>145</v>
      </c>
      <c r="U17" s="234" t="s">
        <v>145</v>
      </c>
      <c r="V17" s="38" t="s">
        <v>145</v>
      </c>
      <c r="W17" s="38" t="s">
        <v>145</v>
      </c>
      <c r="X17" s="38" t="s">
        <v>145</v>
      </c>
      <c r="Y17" s="38" t="s">
        <v>145</v>
      </c>
      <c r="Z17" s="38" t="s">
        <v>145</v>
      </c>
      <c r="AA17" s="38" t="s">
        <v>145</v>
      </c>
      <c r="AB17" s="38" t="s">
        <v>145</v>
      </c>
      <c r="AC17" s="38" t="s">
        <v>145</v>
      </c>
      <c r="AD17" s="38" t="s">
        <v>145</v>
      </c>
      <c r="AE17" s="38" t="s">
        <v>145</v>
      </c>
      <c r="AF17" s="38" t="s">
        <v>145</v>
      </c>
      <c r="AG17" s="38" t="s">
        <v>145</v>
      </c>
      <c r="AH17" s="38" t="s">
        <v>145</v>
      </c>
      <c r="AI17" s="38" t="s">
        <v>145</v>
      </c>
      <c r="AJ17" s="38" t="s">
        <v>145</v>
      </c>
      <c r="AK17" s="38" t="s">
        <v>145</v>
      </c>
      <c r="AL17" s="38" t="s">
        <v>145</v>
      </c>
      <c r="AM17" s="38" t="s">
        <v>145</v>
      </c>
      <c r="AN17" s="38" t="s">
        <v>145</v>
      </c>
      <c r="AO17" s="38" t="s">
        <v>145</v>
      </c>
      <c r="AP17" s="38" t="s">
        <v>145</v>
      </c>
      <c r="AQ17" s="38" t="s">
        <v>145</v>
      </c>
      <c r="AR17" s="38" t="s">
        <v>145</v>
      </c>
      <c r="AS17" s="38" t="s">
        <v>145</v>
      </c>
      <c r="AT17" s="38" t="s">
        <v>145</v>
      </c>
      <c r="AU17" s="38" t="s">
        <v>145</v>
      </c>
      <c r="AV17" s="38" t="s">
        <v>145</v>
      </c>
      <c r="AW17" s="38" t="s">
        <v>145</v>
      </c>
      <c r="AX17" s="38" t="s">
        <v>145</v>
      </c>
      <c r="AY17" s="38" t="s">
        <v>145</v>
      </c>
      <c r="AZ17" s="38" t="s">
        <v>145</v>
      </c>
      <c r="BA17" s="38" t="s">
        <v>145</v>
      </c>
      <c r="BB17" s="10" t="s">
        <v>145</v>
      </c>
      <c r="BC17" s="10" t="s">
        <v>145</v>
      </c>
      <c r="BD17" s="10" t="s">
        <v>145</v>
      </c>
      <c r="BE17" s="307" t="str">
        <f t="shared" si="3"/>
        <v/>
      </c>
      <c r="BF17" s="308" t="e">
        <f t="shared" si="0"/>
        <v>#N/A</v>
      </c>
      <c r="BG17" s="308" t="e">
        <f t="shared" si="4"/>
        <v>#N/A</v>
      </c>
      <c r="BH17" s="309" t="e">
        <f t="shared" si="5"/>
        <v>#VALUE!</v>
      </c>
      <c r="BI17" s="308" t="e">
        <f t="shared" si="6"/>
        <v>#VALUE!</v>
      </c>
      <c r="BJ17" s="310" t="e">
        <f t="shared" si="7"/>
        <v>#VALUE!</v>
      </c>
      <c r="BK17" s="310" t="e">
        <f t="shared" si="8"/>
        <v>#VALUE!</v>
      </c>
      <c r="BL17" s="310" t="e">
        <f t="shared" si="9"/>
        <v>#VALUE!</v>
      </c>
      <c r="BM17" s="310"/>
      <c r="BN17" s="310"/>
      <c r="BO17" s="311" t="str">
        <f t="shared" si="10"/>
        <v>-</v>
      </c>
      <c r="BP17" s="313" t="e">
        <f t="shared" si="11"/>
        <v>#VALUE!</v>
      </c>
      <c r="BQ17" s="312" t="str">
        <f t="shared" si="2"/>
        <v>-</v>
      </c>
    </row>
    <row r="18" spans="1:78" ht="16" hidden="1" thickBot="1">
      <c r="A18" s="231"/>
      <c r="B18" s="240"/>
      <c r="C18" s="240"/>
      <c r="D18" s="204"/>
      <c r="E18" s="204"/>
      <c r="F18" s="204"/>
      <c r="G18" s="204"/>
      <c r="H18" s="204"/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52"/>
      <c r="T18" s="204"/>
      <c r="U18" s="253"/>
      <c r="V18" s="204"/>
      <c r="W18" s="204"/>
      <c r="X18" s="204"/>
      <c r="Y18" s="204"/>
      <c r="Z18" s="204"/>
      <c r="AA18" s="204"/>
      <c r="AB18" s="204"/>
      <c r="AC18" s="204"/>
      <c r="AD18" s="204"/>
      <c r="AE18" s="204"/>
      <c r="AF18" s="204"/>
      <c r="AG18" s="204"/>
      <c r="AH18" s="204"/>
      <c r="AI18" s="204"/>
      <c r="AJ18" s="204"/>
      <c r="AK18" s="204"/>
      <c r="AL18" s="204"/>
      <c r="AM18" s="204"/>
      <c r="AN18" s="204"/>
      <c r="AO18" s="204"/>
      <c r="AP18" s="204"/>
      <c r="AQ18" s="204"/>
      <c r="AR18" s="204"/>
      <c r="AS18" s="204"/>
      <c r="AT18" s="204"/>
      <c r="AU18" s="204"/>
      <c r="AV18" s="204"/>
      <c r="AW18" s="204"/>
      <c r="AX18" s="204"/>
      <c r="AY18" s="204"/>
      <c r="AZ18" s="204"/>
      <c r="BA18" s="204"/>
      <c r="BB18" s="56"/>
      <c r="BC18" s="56"/>
      <c r="BD18" s="56"/>
      <c r="BE18" s="307" t="str">
        <f t="shared" si="3"/>
        <v/>
      </c>
      <c r="BF18" s="308" t="e">
        <f t="shared" si="0"/>
        <v>#N/A</v>
      </c>
      <c r="BG18" s="308" t="e">
        <f t="shared" si="4"/>
        <v>#N/A</v>
      </c>
      <c r="BH18" s="309" t="e">
        <f t="shared" si="5"/>
        <v>#N/A</v>
      </c>
      <c r="BI18" s="308">
        <f t="shared" si="6"/>
        <v>2013</v>
      </c>
      <c r="BJ18" s="310" t="e">
        <f t="shared" si="7"/>
        <v>#N/A</v>
      </c>
      <c r="BK18" s="310" t="e">
        <f t="shared" si="8"/>
        <v>#N/A</v>
      </c>
      <c r="BL18" s="310" t="e">
        <f t="shared" si="9"/>
        <v>#N/A</v>
      </c>
      <c r="BM18" s="310"/>
      <c r="BN18" s="310"/>
      <c r="BO18" s="311">
        <f t="shared" si="10"/>
        <v>0</v>
      </c>
      <c r="BP18" s="313" t="e">
        <f t="shared" si="11"/>
        <v>#N/A</v>
      </c>
      <c r="BQ18" s="312">
        <f t="shared" si="2"/>
        <v>0</v>
      </c>
    </row>
    <row r="19" spans="1:78" s="100" customFormat="1" ht="21.75" hidden="1" customHeight="1">
      <c r="A19" s="231" t="s">
        <v>29</v>
      </c>
      <c r="B19" s="254" t="s">
        <v>30</v>
      </c>
      <c r="C19" s="254"/>
      <c r="D19" s="199"/>
      <c r="E19" s="199"/>
      <c r="F19" s="199"/>
      <c r="G19" s="199"/>
      <c r="H19" s="199"/>
      <c r="I19" s="199"/>
      <c r="J19" s="199"/>
      <c r="K19" s="199"/>
      <c r="L19" s="199"/>
      <c r="M19" s="199"/>
      <c r="N19" s="199"/>
      <c r="O19" s="199"/>
      <c r="P19" s="199"/>
      <c r="Q19" s="199"/>
      <c r="R19" s="199"/>
      <c r="S19" s="255"/>
      <c r="T19" s="199"/>
      <c r="U19" s="256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199"/>
      <c r="AI19" s="199"/>
      <c r="AJ19" s="199"/>
      <c r="AK19" s="199"/>
      <c r="AL19" s="199"/>
      <c r="AM19" s="199"/>
      <c r="AN19" s="199"/>
      <c r="AO19" s="199"/>
      <c r="AP19" s="199"/>
      <c r="AQ19" s="199"/>
      <c r="AR19" s="199"/>
      <c r="AS19" s="199"/>
      <c r="AT19" s="199"/>
      <c r="AU19" s="199"/>
      <c r="AV19" s="183">
        <f>SUM(AV20:AV29)</f>
        <v>1018480024.2620631</v>
      </c>
      <c r="AW19" s="199"/>
      <c r="AX19" s="199"/>
      <c r="AY19" s="199"/>
      <c r="AZ19" s="199"/>
      <c r="BA19" s="199"/>
      <c r="BB19" s="57"/>
      <c r="BC19" s="57"/>
      <c r="BD19" s="57"/>
      <c r="BE19" s="307" t="str">
        <f t="shared" si="3"/>
        <v/>
      </c>
      <c r="BF19" s="308" t="e">
        <f t="shared" si="0"/>
        <v>#N/A</v>
      </c>
      <c r="BG19" s="308" t="e">
        <f t="shared" si="4"/>
        <v>#N/A</v>
      </c>
      <c r="BH19" s="309" t="e">
        <f t="shared" si="5"/>
        <v>#N/A</v>
      </c>
      <c r="BI19" s="308">
        <f t="shared" si="6"/>
        <v>2013</v>
      </c>
      <c r="BJ19" s="310" t="e">
        <f t="shared" si="7"/>
        <v>#N/A</v>
      </c>
      <c r="BK19" s="310" t="e">
        <f t="shared" si="8"/>
        <v>#N/A</v>
      </c>
      <c r="BL19" s="310" t="e">
        <f t="shared" si="9"/>
        <v>#N/A</v>
      </c>
      <c r="BM19" s="310"/>
      <c r="BN19" s="310"/>
      <c r="BO19" s="311">
        <f t="shared" si="10"/>
        <v>0</v>
      </c>
      <c r="BP19" s="313" t="e">
        <f t="shared" si="11"/>
        <v>#N/A</v>
      </c>
      <c r="BQ19" s="312">
        <f t="shared" si="2"/>
        <v>0</v>
      </c>
      <c r="BR19" s="121"/>
      <c r="BS19" s="121"/>
      <c r="BT19" s="121"/>
      <c r="BU19" s="121"/>
      <c r="BV19" s="121"/>
      <c r="BW19" s="121"/>
      <c r="BX19" s="121"/>
      <c r="BY19" s="121"/>
      <c r="BZ19" s="121"/>
    </row>
    <row r="20" spans="1:78" ht="16" hidden="1" thickBot="1">
      <c r="A20" s="231"/>
      <c r="B20" s="240" t="s">
        <v>111</v>
      </c>
      <c r="C20" s="23" t="s">
        <v>146</v>
      </c>
      <c r="D20" s="24" t="s">
        <v>150</v>
      </c>
      <c r="E20" s="257" t="s">
        <v>732</v>
      </c>
      <c r="F20" s="102" t="s">
        <v>123</v>
      </c>
      <c r="G20" s="38" t="s">
        <v>145</v>
      </c>
      <c r="H20" s="38" t="s">
        <v>145</v>
      </c>
      <c r="I20" s="38" t="s">
        <v>145</v>
      </c>
      <c r="J20" s="102" t="s">
        <v>1193</v>
      </c>
      <c r="K20" s="38" t="s">
        <v>145</v>
      </c>
      <c r="L20" s="38" t="s">
        <v>145</v>
      </c>
      <c r="M20" s="38" t="s">
        <v>145</v>
      </c>
      <c r="N20" s="38" t="s">
        <v>145</v>
      </c>
      <c r="O20" s="38" t="s">
        <v>145</v>
      </c>
      <c r="P20" s="38" t="s">
        <v>145</v>
      </c>
      <c r="Q20" s="38" t="s">
        <v>145</v>
      </c>
      <c r="R20" s="46" t="s">
        <v>154</v>
      </c>
      <c r="S20" s="42" t="s">
        <v>159</v>
      </c>
      <c r="T20" s="102" t="s">
        <v>1545</v>
      </c>
      <c r="U20" s="102" t="s">
        <v>1546</v>
      </c>
      <c r="V20" s="173" t="s">
        <v>168</v>
      </c>
      <c r="W20" s="25" t="s">
        <v>169</v>
      </c>
      <c r="X20" s="24" t="s">
        <v>170</v>
      </c>
      <c r="Y20" s="25" t="s">
        <v>171</v>
      </c>
      <c r="Z20" s="38" t="s">
        <v>145</v>
      </c>
      <c r="AA20" s="38" t="s">
        <v>145</v>
      </c>
      <c r="AB20" s="38" t="s">
        <v>145</v>
      </c>
      <c r="AC20" s="38" t="s">
        <v>145</v>
      </c>
      <c r="AD20" s="38" t="s">
        <v>145</v>
      </c>
      <c r="AE20" s="38" t="s">
        <v>145</v>
      </c>
      <c r="AF20" s="38" t="s">
        <v>145</v>
      </c>
      <c r="AG20" s="38" t="s">
        <v>145</v>
      </c>
      <c r="AH20" s="38" t="s">
        <v>145</v>
      </c>
      <c r="AI20" s="38" t="s">
        <v>145</v>
      </c>
      <c r="AJ20" s="38" t="s">
        <v>145</v>
      </c>
      <c r="AK20" s="38" t="s">
        <v>145</v>
      </c>
      <c r="AL20" s="38" t="s">
        <v>145</v>
      </c>
      <c r="AM20" s="38" t="s">
        <v>145</v>
      </c>
      <c r="AN20" s="38" t="s">
        <v>145</v>
      </c>
      <c r="AO20" s="38" t="s">
        <v>145</v>
      </c>
      <c r="AP20" s="38" t="s">
        <v>145</v>
      </c>
      <c r="AQ20" s="24" t="s">
        <v>204</v>
      </c>
      <c r="AR20" s="24" t="s">
        <v>164</v>
      </c>
      <c r="AS20" s="38"/>
      <c r="AT20" s="38"/>
      <c r="AU20" s="38"/>
      <c r="AV20" s="174">
        <v>95000000</v>
      </c>
      <c r="AW20" s="102" t="s">
        <v>123</v>
      </c>
      <c r="AX20" s="102"/>
      <c r="AY20" s="102" t="s">
        <v>1555</v>
      </c>
      <c r="AZ20" s="102" t="s">
        <v>1193</v>
      </c>
      <c r="BA20" s="102"/>
      <c r="BB20" s="102"/>
      <c r="BC20" s="45"/>
      <c r="BD20" s="58"/>
    </row>
    <row r="21" spans="1:78" ht="31" hidden="1" thickBot="1">
      <c r="A21" s="231"/>
      <c r="B21" s="240"/>
      <c r="C21" s="23" t="s">
        <v>146</v>
      </c>
      <c r="D21" s="24" t="s">
        <v>150</v>
      </c>
      <c r="E21" s="257" t="s">
        <v>732</v>
      </c>
      <c r="F21" s="102" t="s">
        <v>123</v>
      </c>
      <c r="G21" s="38" t="s">
        <v>145</v>
      </c>
      <c r="H21" s="38" t="s">
        <v>145</v>
      </c>
      <c r="I21" s="38" t="s">
        <v>145</v>
      </c>
      <c r="J21" s="102" t="s">
        <v>1193</v>
      </c>
      <c r="K21" s="38" t="s">
        <v>145</v>
      </c>
      <c r="L21" s="38" t="s">
        <v>145</v>
      </c>
      <c r="M21" s="38" t="s">
        <v>145</v>
      </c>
      <c r="N21" s="38" t="s">
        <v>145</v>
      </c>
      <c r="O21" s="38" t="s">
        <v>145</v>
      </c>
      <c r="P21" s="38" t="s">
        <v>145</v>
      </c>
      <c r="Q21" s="38" t="s">
        <v>145</v>
      </c>
      <c r="R21" s="46" t="s">
        <v>155</v>
      </c>
      <c r="S21" s="42" t="s">
        <v>160</v>
      </c>
      <c r="T21" s="102" t="s">
        <v>1545</v>
      </c>
      <c r="U21" s="102" t="s">
        <v>1547</v>
      </c>
      <c r="V21" s="173" t="s">
        <v>172</v>
      </c>
      <c r="W21" s="25" t="s">
        <v>173</v>
      </c>
      <c r="X21" s="24" t="s">
        <v>174</v>
      </c>
      <c r="Y21" s="25" t="s">
        <v>175</v>
      </c>
      <c r="Z21" s="38" t="s">
        <v>145</v>
      </c>
      <c r="AA21" s="38" t="s">
        <v>145</v>
      </c>
      <c r="AB21" s="38" t="s">
        <v>145</v>
      </c>
      <c r="AC21" s="38" t="s">
        <v>145</v>
      </c>
      <c r="AD21" s="38" t="s">
        <v>145</v>
      </c>
      <c r="AE21" s="38" t="s">
        <v>145</v>
      </c>
      <c r="AF21" s="38" t="s">
        <v>145</v>
      </c>
      <c r="AG21" s="38" t="s">
        <v>145</v>
      </c>
      <c r="AH21" s="38" t="s">
        <v>145</v>
      </c>
      <c r="AI21" s="38" t="s">
        <v>145</v>
      </c>
      <c r="AJ21" s="38" t="s">
        <v>145</v>
      </c>
      <c r="AK21" s="38" t="s">
        <v>145</v>
      </c>
      <c r="AL21" s="38" t="s">
        <v>145</v>
      </c>
      <c r="AM21" s="38" t="s">
        <v>145</v>
      </c>
      <c r="AN21" s="38" t="s">
        <v>145</v>
      </c>
      <c r="AO21" s="38" t="s">
        <v>145</v>
      </c>
      <c r="AP21" s="38" t="s">
        <v>145</v>
      </c>
      <c r="AQ21" s="24" t="s">
        <v>204</v>
      </c>
      <c r="AR21" s="24" t="s">
        <v>164</v>
      </c>
      <c r="AS21" s="38"/>
      <c r="AT21" s="38"/>
      <c r="AU21" s="38"/>
      <c r="AV21" s="174">
        <v>95000000</v>
      </c>
      <c r="AW21" s="102" t="s">
        <v>123</v>
      </c>
      <c r="AX21" s="102"/>
      <c r="AY21" s="102" t="s">
        <v>1557</v>
      </c>
      <c r="AZ21" s="102" t="s">
        <v>1193</v>
      </c>
      <c r="BA21" s="102"/>
      <c r="BB21" s="102"/>
      <c r="BC21" s="45"/>
      <c r="BD21" s="45"/>
    </row>
    <row r="22" spans="1:78" ht="16" hidden="1" thickBot="1">
      <c r="A22" s="231"/>
      <c r="B22" s="240"/>
      <c r="C22" s="23" t="s">
        <v>147</v>
      </c>
      <c r="D22" s="24" t="s">
        <v>151</v>
      </c>
      <c r="E22" s="257" t="s">
        <v>732</v>
      </c>
      <c r="F22" s="102" t="s">
        <v>123</v>
      </c>
      <c r="G22" s="38" t="s">
        <v>145</v>
      </c>
      <c r="H22" s="38" t="s">
        <v>145</v>
      </c>
      <c r="I22" s="38" t="s">
        <v>145</v>
      </c>
      <c r="J22" s="102" t="s">
        <v>1193</v>
      </c>
      <c r="K22" s="38" t="s">
        <v>145</v>
      </c>
      <c r="L22" s="38" t="s">
        <v>145</v>
      </c>
      <c r="M22" s="38" t="s">
        <v>145</v>
      </c>
      <c r="N22" s="38" t="s">
        <v>145</v>
      </c>
      <c r="O22" s="38" t="s">
        <v>145</v>
      </c>
      <c r="P22" s="38" t="s">
        <v>145</v>
      </c>
      <c r="Q22" s="38" t="s">
        <v>145</v>
      </c>
      <c r="R22" s="46" t="s">
        <v>156</v>
      </c>
      <c r="S22" s="42" t="s">
        <v>161</v>
      </c>
      <c r="T22" s="102" t="s">
        <v>1545</v>
      </c>
      <c r="U22" s="102" t="s">
        <v>1548</v>
      </c>
      <c r="V22" s="173" t="s">
        <v>176</v>
      </c>
      <c r="W22" s="25" t="s">
        <v>177</v>
      </c>
      <c r="X22" s="24" t="s">
        <v>178</v>
      </c>
      <c r="Y22" s="25" t="s">
        <v>179</v>
      </c>
      <c r="Z22" s="38" t="s">
        <v>145</v>
      </c>
      <c r="AA22" s="38" t="s">
        <v>145</v>
      </c>
      <c r="AB22" s="38" t="s">
        <v>145</v>
      </c>
      <c r="AC22" s="38" t="s">
        <v>145</v>
      </c>
      <c r="AD22" s="38" t="s">
        <v>145</v>
      </c>
      <c r="AE22" s="38" t="s">
        <v>145</v>
      </c>
      <c r="AF22" s="38" t="s">
        <v>145</v>
      </c>
      <c r="AG22" s="38" t="s">
        <v>145</v>
      </c>
      <c r="AH22" s="38" t="s">
        <v>145</v>
      </c>
      <c r="AI22" s="38" t="s">
        <v>145</v>
      </c>
      <c r="AJ22" s="38" t="s">
        <v>145</v>
      </c>
      <c r="AK22" s="38" t="s">
        <v>145</v>
      </c>
      <c r="AL22" s="38" t="s">
        <v>145</v>
      </c>
      <c r="AM22" s="38" t="s">
        <v>145</v>
      </c>
      <c r="AN22" s="38" t="s">
        <v>145</v>
      </c>
      <c r="AO22" s="38" t="s">
        <v>145</v>
      </c>
      <c r="AP22" s="38" t="s">
        <v>145</v>
      </c>
      <c r="AQ22" s="24" t="s">
        <v>204</v>
      </c>
      <c r="AR22" s="24" t="s">
        <v>165</v>
      </c>
      <c r="AS22" s="38"/>
      <c r="AT22" s="38"/>
      <c r="AU22" s="38"/>
      <c r="AV22" s="174">
        <v>130000000</v>
      </c>
      <c r="AW22" s="102" t="s">
        <v>123</v>
      </c>
      <c r="AX22" s="102"/>
      <c r="AY22" s="102" t="s">
        <v>1558</v>
      </c>
      <c r="AZ22" s="102" t="s">
        <v>1193</v>
      </c>
      <c r="BA22" s="102"/>
      <c r="BB22" s="102"/>
      <c r="BC22" s="45"/>
      <c r="BD22" s="45"/>
    </row>
    <row r="23" spans="1:78" ht="16" hidden="1" thickBot="1">
      <c r="A23" s="231"/>
      <c r="B23" s="240"/>
      <c r="C23" s="23" t="s">
        <v>147</v>
      </c>
      <c r="D23" s="24" t="s">
        <v>151</v>
      </c>
      <c r="E23" s="257" t="s">
        <v>732</v>
      </c>
      <c r="F23" s="102" t="s">
        <v>1573</v>
      </c>
      <c r="G23" s="38" t="s">
        <v>145</v>
      </c>
      <c r="H23" s="38" t="s">
        <v>145</v>
      </c>
      <c r="I23" s="38" t="s">
        <v>145</v>
      </c>
      <c r="J23" s="104"/>
      <c r="K23" s="38" t="s">
        <v>145</v>
      </c>
      <c r="L23" s="38" t="s">
        <v>145</v>
      </c>
      <c r="M23" s="38" t="s">
        <v>145</v>
      </c>
      <c r="N23" s="38" t="s">
        <v>145</v>
      </c>
      <c r="O23" s="38" t="s">
        <v>145</v>
      </c>
      <c r="P23" s="38" t="s">
        <v>145</v>
      </c>
      <c r="Q23" s="38" t="s">
        <v>145</v>
      </c>
      <c r="R23" s="46" t="s">
        <v>156</v>
      </c>
      <c r="S23" s="42" t="s">
        <v>161</v>
      </c>
      <c r="T23" s="102" t="s">
        <v>1545</v>
      </c>
      <c r="U23" s="102" t="s">
        <v>1548</v>
      </c>
      <c r="V23" s="173" t="s">
        <v>180</v>
      </c>
      <c r="W23" s="25" t="s">
        <v>181</v>
      </c>
      <c r="X23" s="24" t="s">
        <v>182</v>
      </c>
      <c r="Y23" s="25" t="s">
        <v>183</v>
      </c>
      <c r="Z23" s="38" t="s">
        <v>145</v>
      </c>
      <c r="AA23" s="38" t="s">
        <v>145</v>
      </c>
      <c r="AB23" s="38" t="s">
        <v>145</v>
      </c>
      <c r="AC23" s="38" t="s">
        <v>145</v>
      </c>
      <c r="AD23" s="38" t="s">
        <v>145</v>
      </c>
      <c r="AE23" s="38" t="s">
        <v>145</v>
      </c>
      <c r="AF23" s="38" t="s">
        <v>145</v>
      </c>
      <c r="AG23" s="38" t="s">
        <v>145</v>
      </c>
      <c r="AH23" s="38" t="s">
        <v>145</v>
      </c>
      <c r="AI23" s="38" t="s">
        <v>145</v>
      </c>
      <c r="AJ23" s="38" t="s">
        <v>145</v>
      </c>
      <c r="AK23" s="38" t="s">
        <v>145</v>
      </c>
      <c r="AL23" s="38" t="s">
        <v>145</v>
      </c>
      <c r="AM23" s="38" t="s">
        <v>145</v>
      </c>
      <c r="AN23" s="38" t="s">
        <v>145</v>
      </c>
      <c r="AO23" s="38" t="s">
        <v>145</v>
      </c>
      <c r="AP23" s="38" t="s">
        <v>145</v>
      </c>
      <c r="AQ23" s="24" t="s">
        <v>204</v>
      </c>
      <c r="AR23" s="24" t="s">
        <v>166</v>
      </c>
      <c r="AS23" s="38"/>
      <c r="AT23" s="38"/>
      <c r="AU23" s="38"/>
      <c r="AV23" s="174">
        <v>140000000</v>
      </c>
      <c r="AW23" s="102" t="s">
        <v>1573</v>
      </c>
      <c r="AX23" s="102"/>
      <c r="AY23" s="104"/>
      <c r="AZ23" s="104"/>
      <c r="BA23" s="104" t="s">
        <v>1628</v>
      </c>
      <c r="BB23" s="103" t="s">
        <v>1629</v>
      </c>
      <c r="BC23" s="45"/>
      <c r="BD23" s="45"/>
    </row>
    <row r="24" spans="1:78" ht="31" hidden="1" thickBot="1">
      <c r="A24" s="231"/>
      <c r="B24" s="240"/>
      <c r="C24" s="23" t="s">
        <v>148</v>
      </c>
      <c r="D24" s="24" t="s">
        <v>152</v>
      </c>
      <c r="E24" s="257" t="s">
        <v>732</v>
      </c>
      <c r="F24" s="102" t="s">
        <v>123</v>
      </c>
      <c r="G24" s="38" t="s">
        <v>145</v>
      </c>
      <c r="H24" s="38" t="s">
        <v>145</v>
      </c>
      <c r="I24" s="38" t="s">
        <v>145</v>
      </c>
      <c r="J24" s="102" t="s">
        <v>1193</v>
      </c>
      <c r="K24" s="38" t="s">
        <v>145</v>
      </c>
      <c r="L24" s="38" t="s">
        <v>145</v>
      </c>
      <c r="M24" s="38" t="s">
        <v>145</v>
      </c>
      <c r="N24" s="38" t="s">
        <v>145</v>
      </c>
      <c r="O24" s="38" t="s">
        <v>145</v>
      </c>
      <c r="P24" s="38" t="s">
        <v>145</v>
      </c>
      <c r="Q24" s="38" t="s">
        <v>145</v>
      </c>
      <c r="R24" s="46" t="s">
        <v>154</v>
      </c>
      <c r="S24" s="42" t="s">
        <v>162</v>
      </c>
      <c r="T24" s="102" t="s">
        <v>1545</v>
      </c>
      <c r="U24" s="102" t="s">
        <v>1546</v>
      </c>
      <c r="V24" s="173" t="s">
        <v>184</v>
      </c>
      <c r="W24" s="25" t="s">
        <v>185</v>
      </c>
      <c r="X24" s="24" t="s">
        <v>186</v>
      </c>
      <c r="Y24" s="25" t="s">
        <v>187</v>
      </c>
      <c r="Z24" s="38" t="s">
        <v>145</v>
      </c>
      <c r="AA24" s="38" t="s">
        <v>145</v>
      </c>
      <c r="AB24" s="38" t="s">
        <v>145</v>
      </c>
      <c r="AC24" s="38" t="s">
        <v>145</v>
      </c>
      <c r="AD24" s="38" t="s">
        <v>145</v>
      </c>
      <c r="AE24" s="38" t="s">
        <v>145</v>
      </c>
      <c r="AF24" s="38" t="s">
        <v>145</v>
      </c>
      <c r="AG24" s="38" t="s">
        <v>145</v>
      </c>
      <c r="AH24" s="38" t="s">
        <v>145</v>
      </c>
      <c r="AI24" s="38" t="s">
        <v>145</v>
      </c>
      <c r="AJ24" s="38" t="s">
        <v>145</v>
      </c>
      <c r="AK24" s="38" t="s">
        <v>145</v>
      </c>
      <c r="AL24" s="38" t="s">
        <v>145</v>
      </c>
      <c r="AM24" s="38" t="s">
        <v>145</v>
      </c>
      <c r="AN24" s="38" t="s">
        <v>145</v>
      </c>
      <c r="AO24" s="38" t="s">
        <v>145</v>
      </c>
      <c r="AP24" s="38" t="s">
        <v>145</v>
      </c>
      <c r="AQ24" s="24" t="s">
        <v>204</v>
      </c>
      <c r="AR24" s="24" t="s">
        <v>167</v>
      </c>
      <c r="AS24" s="38"/>
      <c r="AT24" s="38"/>
      <c r="AU24" s="38"/>
      <c r="AV24" s="174">
        <v>105000000</v>
      </c>
      <c r="AW24" s="102" t="s">
        <v>123</v>
      </c>
      <c r="AX24" s="102"/>
      <c r="AY24" s="102" t="s">
        <v>1558</v>
      </c>
      <c r="AZ24" s="102" t="s">
        <v>1193</v>
      </c>
      <c r="BA24" s="102"/>
      <c r="BB24" s="102"/>
      <c r="BC24" s="45"/>
      <c r="BD24" s="45"/>
    </row>
    <row r="25" spans="1:78" ht="31" hidden="1" thickBot="1">
      <c r="A25" s="231"/>
      <c r="B25" s="240"/>
      <c r="C25" s="23" t="s">
        <v>149</v>
      </c>
      <c r="D25" s="24" t="s">
        <v>153</v>
      </c>
      <c r="E25" s="257" t="s">
        <v>732</v>
      </c>
      <c r="F25" s="102" t="s">
        <v>123</v>
      </c>
      <c r="G25" s="38" t="s">
        <v>145</v>
      </c>
      <c r="H25" s="38" t="s">
        <v>145</v>
      </c>
      <c r="I25" s="38" t="s">
        <v>145</v>
      </c>
      <c r="J25" s="102" t="s">
        <v>1193</v>
      </c>
      <c r="K25" s="38" t="s">
        <v>145</v>
      </c>
      <c r="L25" s="38" t="s">
        <v>145</v>
      </c>
      <c r="M25" s="38" t="s">
        <v>145</v>
      </c>
      <c r="N25" s="38" t="s">
        <v>145</v>
      </c>
      <c r="O25" s="38" t="s">
        <v>145</v>
      </c>
      <c r="P25" s="38" t="s">
        <v>145</v>
      </c>
      <c r="Q25" s="38" t="s">
        <v>145</v>
      </c>
      <c r="R25" s="46" t="s">
        <v>157</v>
      </c>
      <c r="S25" s="42" t="s">
        <v>163</v>
      </c>
      <c r="T25" s="102" t="s">
        <v>1545</v>
      </c>
      <c r="U25" s="102" t="s">
        <v>1549</v>
      </c>
      <c r="V25" s="173" t="s">
        <v>188</v>
      </c>
      <c r="W25" s="25" t="s">
        <v>189</v>
      </c>
      <c r="X25" s="24" t="s">
        <v>190</v>
      </c>
      <c r="Y25" s="25" t="s">
        <v>191</v>
      </c>
      <c r="Z25" s="38" t="s">
        <v>145</v>
      </c>
      <c r="AA25" s="38" t="s">
        <v>145</v>
      </c>
      <c r="AB25" s="38" t="s">
        <v>145</v>
      </c>
      <c r="AC25" s="38" t="s">
        <v>145</v>
      </c>
      <c r="AD25" s="38" t="s">
        <v>145</v>
      </c>
      <c r="AE25" s="38" t="s">
        <v>145</v>
      </c>
      <c r="AF25" s="38" t="s">
        <v>145</v>
      </c>
      <c r="AG25" s="38" t="s">
        <v>145</v>
      </c>
      <c r="AH25" s="38" t="s">
        <v>145</v>
      </c>
      <c r="AI25" s="38" t="s">
        <v>145</v>
      </c>
      <c r="AJ25" s="38" t="s">
        <v>145</v>
      </c>
      <c r="AK25" s="38" t="s">
        <v>145</v>
      </c>
      <c r="AL25" s="38" t="s">
        <v>145</v>
      </c>
      <c r="AM25" s="38" t="s">
        <v>145</v>
      </c>
      <c r="AN25" s="38" t="s">
        <v>145</v>
      </c>
      <c r="AO25" s="38" t="s">
        <v>145</v>
      </c>
      <c r="AP25" s="38" t="s">
        <v>145</v>
      </c>
      <c r="AQ25" s="24" t="s">
        <v>205</v>
      </c>
      <c r="AR25" s="24" t="s">
        <v>167</v>
      </c>
      <c r="AS25" s="38"/>
      <c r="AT25" s="38"/>
      <c r="AU25" s="38"/>
      <c r="AV25" s="174">
        <v>7000000</v>
      </c>
      <c r="AW25" s="102" t="s">
        <v>123</v>
      </c>
      <c r="AX25" s="102"/>
      <c r="AY25" s="102" t="s">
        <v>1609</v>
      </c>
      <c r="AZ25" s="102" t="s">
        <v>1193</v>
      </c>
      <c r="BA25" s="102"/>
      <c r="BB25" s="102"/>
      <c r="BC25" s="45"/>
      <c r="BD25" s="45"/>
    </row>
    <row r="26" spans="1:78" ht="31" hidden="1" thickBot="1">
      <c r="A26" s="231"/>
      <c r="B26" s="240"/>
      <c r="C26" s="23" t="s">
        <v>149</v>
      </c>
      <c r="D26" s="24" t="s">
        <v>153</v>
      </c>
      <c r="E26" s="257" t="s">
        <v>732</v>
      </c>
      <c r="F26" s="102" t="s">
        <v>123</v>
      </c>
      <c r="G26" s="38" t="s">
        <v>145</v>
      </c>
      <c r="H26" s="38" t="s">
        <v>145</v>
      </c>
      <c r="I26" s="38" t="s">
        <v>145</v>
      </c>
      <c r="J26" s="102" t="s">
        <v>1193</v>
      </c>
      <c r="K26" s="38" t="s">
        <v>145</v>
      </c>
      <c r="L26" s="38" t="s">
        <v>145</v>
      </c>
      <c r="M26" s="38" t="s">
        <v>145</v>
      </c>
      <c r="N26" s="38" t="s">
        <v>145</v>
      </c>
      <c r="O26" s="38" t="s">
        <v>145</v>
      </c>
      <c r="P26" s="38" t="s">
        <v>145</v>
      </c>
      <c r="Q26" s="38" t="s">
        <v>145</v>
      </c>
      <c r="R26" s="46" t="s">
        <v>157</v>
      </c>
      <c r="S26" s="42" t="s">
        <v>163</v>
      </c>
      <c r="T26" s="102" t="s">
        <v>1545</v>
      </c>
      <c r="U26" s="102" t="s">
        <v>1549</v>
      </c>
      <c r="V26" s="173" t="s">
        <v>192</v>
      </c>
      <c r="W26" s="25" t="s">
        <v>193</v>
      </c>
      <c r="X26" s="24" t="s">
        <v>194</v>
      </c>
      <c r="Y26" s="25" t="s">
        <v>195</v>
      </c>
      <c r="Z26" s="38" t="s">
        <v>145</v>
      </c>
      <c r="AA26" s="38" t="s">
        <v>145</v>
      </c>
      <c r="AB26" s="38" t="s">
        <v>145</v>
      </c>
      <c r="AC26" s="38" t="s">
        <v>145</v>
      </c>
      <c r="AD26" s="38" t="s">
        <v>145</v>
      </c>
      <c r="AE26" s="38" t="s">
        <v>145</v>
      </c>
      <c r="AF26" s="38" t="s">
        <v>145</v>
      </c>
      <c r="AG26" s="38" t="s">
        <v>145</v>
      </c>
      <c r="AH26" s="38" t="s">
        <v>145</v>
      </c>
      <c r="AI26" s="38" t="s">
        <v>145</v>
      </c>
      <c r="AJ26" s="38" t="s">
        <v>145</v>
      </c>
      <c r="AK26" s="38" t="s">
        <v>145</v>
      </c>
      <c r="AL26" s="38" t="s">
        <v>145</v>
      </c>
      <c r="AM26" s="38" t="s">
        <v>145</v>
      </c>
      <c r="AN26" s="38" t="s">
        <v>145</v>
      </c>
      <c r="AO26" s="38" t="s">
        <v>145</v>
      </c>
      <c r="AP26" s="38" t="s">
        <v>145</v>
      </c>
      <c r="AQ26" s="24" t="s">
        <v>204</v>
      </c>
      <c r="AR26" s="24" t="s">
        <v>167</v>
      </c>
      <c r="AS26" s="38"/>
      <c r="AT26" s="38"/>
      <c r="AU26" s="38"/>
      <c r="AV26" s="174">
        <v>7000000</v>
      </c>
      <c r="AW26" s="102" t="s">
        <v>123</v>
      </c>
      <c r="AX26" s="102"/>
      <c r="AY26" s="102" t="s">
        <v>1610</v>
      </c>
      <c r="AZ26" s="102" t="s">
        <v>1193</v>
      </c>
      <c r="BA26" s="102"/>
      <c r="BB26" s="102"/>
      <c r="BC26" s="45"/>
      <c r="BD26" s="45"/>
    </row>
    <row r="27" spans="1:78" ht="31" hidden="1" thickBot="1">
      <c r="A27" s="231"/>
      <c r="B27" s="240"/>
      <c r="C27" s="23" t="s">
        <v>149</v>
      </c>
      <c r="D27" s="24" t="s">
        <v>153</v>
      </c>
      <c r="E27" s="257" t="s">
        <v>732</v>
      </c>
      <c r="F27" s="102" t="s">
        <v>123</v>
      </c>
      <c r="G27" s="38" t="s">
        <v>145</v>
      </c>
      <c r="H27" s="38" t="s">
        <v>145</v>
      </c>
      <c r="I27" s="38" t="s">
        <v>145</v>
      </c>
      <c r="J27" s="102" t="s">
        <v>1193</v>
      </c>
      <c r="K27" s="38" t="s">
        <v>145</v>
      </c>
      <c r="L27" s="38" t="s">
        <v>145</v>
      </c>
      <c r="M27" s="38" t="s">
        <v>145</v>
      </c>
      <c r="N27" s="38" t="s">
        <v>145</v>
      </c>
      <c r="O27" s="38" t="s">
        <v>145</v>
      </c>
      <c r="P27" s="38" t="s">
        <v>145</v>
      </c>
      <c r="Q27" s="38" t="s">
        <v>145</v>
      </c>
      <c r="R27" s="46" t="s">
        <v>157</v>
      </c>
      <c r="S27" s="42" t="s">
        <v>163</v>
      </c>
      <c r="T27" s="102" t="s">
        <v>1545</v>
      </c>
      <c r="U27" s="102" t="s">
        <v>1549</v>
      </c>
      <c r="V27" s="173" t="s">
        <v>196</v>
      </c>
      <c r="W27" s="25" t="s">
        <v>197</v>
      </c>
      <c r="X27" s="24" t="s">
        <v>198</v>
      </c>
      <c r="Y27" s="25" t="s">
        <v>199</v>
      </c>
      <c r="Z27" s="38" t="s">
        <v>145</v>
      </c>
      <c r="AA27" s="38" t="s">
        <v>145</v>
      </c>
      <c r="AB27" s="38" t="s">
        <v>145</v>
      </c>
      <c r="AC27" s="38" t="s">
        <v>145</v>
      </c>
      <c r="AD27" s="38" t="s">
        <v>145</v>
      </c>
      <c r="AE27" s="38" t="s">
        <v>145</v>
      </c>
      <c r="AF27" s="38" t="s">
        <v>145</v>
      </c>
      <c r="AG27" s="38" t="s">
        <v>145</v>
      </c>
      <c r="AH27" s="38" t="s">
        <v>145</v>
      </c>
      <c r="AI27" s="38" t="s">
        <v>145</v>
      </c>
      <c r="AJ27" s="38" t="s">
        <v>145</v>
      </c>
      <c r="AK27" s="38" t="s">
        <v>145</v>
      </c>
      <c r="AL27" s="38" t="s">
        <v>145</v>
      </c>
      <c r="AM27" s="38" t="s">
        <v>145</v>
      </c>
      <c r="AN27" s="38" t="s">
        <v>145</v>
      </c>
      <c r="AO27" s="38" t="s">
        <v>145</v>
      </c>
      <c r="AP27" s="38" t="s">
        <v>145</v>
      </c>
      <c r="AQ27" s="24" t="s">
        <v>204</v>
      </c>
      <c r="AR27" s="24" t="s">
        <v>167</v>
      </c>
      <c r="AS27" s="38"/>
      <c r="AT27" s="38"/>
      <c r="AU27" s="38"/>
      <c r="AV27" s="174">
        <v>7000000</v>
      </c>
      <c r="AW27" s="102" t="s">
        <v>123</v>
      </c>
      <c r="AX27" s="102"/>
      <c r="AY27" s="102" t="s">
        <v>1611</v>
      </c>
      <c r="AZ27" s="102" t="s">
        <v>1193</v>
      </c>
      <c r="BA27" s="102"/>
      <c r="BB27" s="102"/>
      <c r="BC27" s="45"/>
      <c r="BD27" s="45"/>
    </row>
    <row r="28" spans="1:78" ht="16" hidden="1" thickBot="1">
      <c r="A28" s="231"/>
      <c r="B28" s="240"/>
      <c r="C28" s="23" t="s">
        <v>149</v>
      </c>
      <c r="D28" s="24" t="s">
        <v>153</v>
      </c>
      <c r="E28" s="257" t="s">
        <v>732</v>
      </c>
      <c r="F28" s="102" t="s">
        <v>123</v>
      </c>
      <c r="G28" s="38" t="s">
        <v>145</v>
      </c>
      <c r="H28" s="38" t="s">
        <v>145</v>
      </c>
      <c r="I28" s="38" t="s">
        <v>145</v>
      </c>
      <c r="J28" s="102" t="s">
        <v>1193</v>
      </c>
      <c r="K28" s="38" t="s">
        <v>145</v>
      </c>
      <c r="L28" s="38" t="s">
        <v>145</v>
      </c>
      <c r="M28" s="38" t="s">
        <v>145</v>
      </c>
      <c r="N28" s="38" t="s">
        <v>145</v>
      </c>
      <c r="O28" s="38" t="s">
        <v>145</v>
      </c>
      <c r="P28" s="38" t="s">
        <v>145</v>
      </c>
      <c r="Q28" s="38" t="s">
        <v>145</v>
      </c>
      <c r="R28" s="46" t="s">
        <v>158</v>
      </c>
      <c r="S28" s="42" t="s">
        <v>163</v>
      </c>
      <c r="T28" s="102" t="s">
        <v>1545</v>
      </c>
      <c r="U28" s="102" t="s">
        <v>1549</v>
      </c>
      <c r="V28" s="173" t="s">
        <v>200</v>
      </c>
      <c r="W28" s="25" t="s">
        <v>201</v>
      </c>
      <c r="X28" s="24" t="s">
        <v>202</v>
      </c>
      <c r="Y28" s="25" t="s">
        <v>203</v>
      </c>
      <c r="Z28" s="38" t="s">
        <v>145</v>
      </c>
      <c r="AA28" s="38" t="s">
        <v>145</v>
      </c>
      <c r="AB28" s="38" t="s">
        <v>145</v>
      </c>
      <c r="AC28" s="38" t="s">
        <v>145</v>
      </c>
      <c r="AD28" s="38" t="s">
        <v>145</v>
      </c>
      <c r="AE28" s="38" t="s">
        <v>145</v>
      </c>
      <c r="AF28" s="38" t="s">
        <v>145</v>
      </c>
      <c r="AG28" s="38" t="s">
        <v>145</v>
      </c>
      <c r="AH28" s="38" t="s">
        <v>145</v>
      </c>
      <c r="AI28" s="38" t="s">
        <v>145</v>
      </c>
      <c r="AJ28" s="38" t="s">
        <v>145</v>
      </c>
      <c r="AK28" s="38" t="s">
        <v>145</v>
      </c>
      <c r="AL28" s="38" t="s">
        <v>145</v>
      </c>
      <c r="AM28" s="38" t="s">
        <v>145</v>
      </c>
      <c r="AN28" s="38" t="s">
        <v>145</v>
      </c>
      <c r="AO28" s="38" t="s">
        <v>145</v>
      </c>
      <c r="AP28" s="38" t="s">
        <v>145</v>
      </c>
      <c r="AQ28" s="24" t="s">
        <v>204</v>
      </c>
      <c r="AR28" s="24" t="s">
        <v>164</v>
      </c>
      <c r="AS28" s="38"/>
      <c r="AT28" s="38"/>
      <c r="AU28" s="38"/>
      <c r="AV28" s="174">
        <v>6000000</v>
      </c>
      <c r="AW28" s="102" t="s">
        <v>123</v>
      </c>
      <c r="AX28" s="102"/>
      <c r="AY28" s="102" t="s">
        <v>1612</v>
      </c>
      <c r="AZ28" s="102" t="s">
        <v>1193</v>
      </c>
      <c r="BA28" s="102"/>
      <c r="BB28" s="102"/>
      <c r="BC28" s="45"/>
      <c r="BD28" s="45"/>
    </row>
    <row r="29" spans="1:78" s="100" customFormat="1" ht="22.5" hidden="1" customHeight="1">
      <c r="A29" s="231"/>
      <c r="B29" s="254"/>
      <c r="C29" s="72" t="s">
        <v>206</v>
      </c>
      <c r="D29" s="139" t="s">
        <v>145</v>
      </c>
      <c r="E29" s="258" t="s">
        <v>732</v>
      </c>
      <c r="F29" s="104" t="s">
        <v>123</v>
      </c>
      <c r="G29" s="139" t="s">
        <v>145</v>
      </c>
      <c r="H29" s="139" t="s">
        <v>145</v>
      </c>
      <c r="I29" s="139" t="s">
        <v>145</v>
      </c>
      <c r="J29" s="104" t="s">
        <v>1193</v>
      </c>
      <c r="K29" s="139" t="s">
        <v>145</v>
      </c>
      <c r="L29" s="139" t="s">
        <v>145</v>
      </c>
      <c r="M29" s="139" t="s">
        <v>145</v>
      </c>
      <c r="N29" s="139" t="s">
        <v>145</v>
      </c>
      <c r="O29" s="139" t="s">
        <v>145</v>
      </c>
      <c r="P29" s="139" t="s">
        <v>145</v>
      </c>
      <c r="Q29" s="139" t="s">
        <v>145</v>
      </c>
      <c r="R29" s="50" t="s">
        <v>1551</v>
      </c>
      <c r="S29" s="259"/>
      <c r="T29" s="104" t="s">
        <v>1545</v>
      </c>
      <c r="U29" s="104" t="s">
        <v>1551</v>
      </c>
      <c r="V29" s="104"/>
      <c r="W29" s="104"/>
      <c r="X29" s="70" t="s">
        <v>1550</v>
      </c>
      <c r="Y29" s="260"/>
      <c r="Z29" s="139" t="s">
        <v>145</v>
      </c>
      <c r="AA29" s="139" t="s">
        <v>145</v>
      </c>
      <c r="AB29" s="139" t="s">
        <v>145</v>
      </c>
      <c r="AC29" s="139" t="s">
        <v>145</v>
      </c>
      <c r="AD29" s="139" t="s">
        <v>145</v>
      </c>
      <c r="AE29" s="139" t="s">
        <v>145</v>
      </c>
      <c r="AF29" s="139" t="s">
        <v>145</v>
      </c>
      <c r="AG29" s="139" t="s">
        <v>145</v>
      </c>
      <c r="AH29" s="139" t="s">
        <v>145</v>
      </c>
      <c r="AI29" s="139" t="s">
        <v>145</v>
      </c>
      <c r="AJ29" s="139" t="s">
        <v>145</v>
      </c>
      <c r="AK29" s="139" t="s">
        <v>145</v>
      </c>
      <c r="AL29" s="139" t="s">
        <v>145</v>
      </c>
      <c r="AM29" s="139" t="s">
        <v>145</v>
      </c>
      <c r="AN29" s="139" t="s">
        <v>145</v>
      </c>
      <c r="AO29" s="139" t="s">
        <v>145</v>
      </c>
      <c r="AP29" s="139" t="s">
        <v>145</v>
      </c>
      <c r="AQ29" s="70" t="s">
        <v>204</v>
      </c>
      <c r="AR29" s="70">
        <v>2007</v>
      </c>
      <c r="AS29" s="139"/>
      <c r="AT29" s="139"/>
      <c r="AU29" s="139"/>
      <c r="AV29" s="71">
        <v>426480024.26206315</v>
      </c>
      <c r="AW29" s="104" t="s">
        <v>123</v>
      </c>
      <c r="AX29" s="104"/>
      <c r="AY29" s="104" t="s">
        <v>1558</v>
      </c>
      <c r="AZ29" s="104" t="s">
        <v>1193</v>
      </c>
      <c r="BA29" s="104"/>
      <c r="BB29" s="104"/>
      <c r="BC29" s="66"/>
      <c r="BD29" s="66"/>
      <c r="BE29" s="121"/>
      <c r="BF29" s="121"/>
      <c r="BG29" s="121"/>
      <c r="BH29" s="121"/>
      <c r="BI29" s="121"/>
      <c r="BJ29" s="121"/>
      <c r="BK29" s="121"/>
      <c r="BL29" s="121"/>
      <c r="BM29" s="121"/>
      <c r="BN29" s="121"/>
      <c r="BO29" s="121"/>
      <c r="BP29" s="121"/>
      <c r="BQ29" s="121"/>
      <c r="BR29" s="121"/>
      <c r="BS29" s="121"/>
      <c r="BT29" s="121"/>
      <c r="BU29" s="121"/>
      <c r="BV29" s="121"/>
      <c r="BW29" s="121"/>
      <c r="BX29" s="121"/>
      <c r="BY29" s="121"/>
      <c r="BZ29" s="121"/>
    </row>
    <row r="30" spans="1:78" ht="16" hidden="1" thickBot="1">
      <c r="A30" s="231"/>
      <c r="B30" s="240"/>
      <c r="C30" s="240"/>
      <c r="D30" s="204"/>
      <c r="E30" s="204"/>
      <c r="F30" s="204"/>
      <c r="G30" s="204"/>
      <c r="H30" s="204"/>
      <c r="I30" s="204"/>
      <c r="J30" s="204"/>
      <c r="K30" s="204"/>
      <c r="L30" s="204"/>
      <c r="M30" s="204"/>
      <c r="N30" s="204"/>
      <c r="O30" s="204"/>
      <c r="P30" s="204"/>
      <c r="Q30" s="204"/>
      <c r="R30" s="204"/>
      <c r="S30" s="252"/>
      <c r="T30" s="204"/>
      <c r="U30" s="253"/>
      <c r="V30" s="204"/>
      <c r="W30" s="204"/>
      <c r="X30" s="204"/>
      <c r="Y30" s="204"/>
      <c r="Z30" s="204"/>
      <c r="AA30" s="204"/>
      <c r="AB30" s="204"/>
      <c r="AC30" s="204"/>
      <c r="AD30" s="204"/>
      <c r="AE30" s="204"/>
      <c r="AF30" s="204"/>
      <c r="AG30" s="204"/>
      <c r="AH30" s="204"/>
      <c r="AI30" s="204"/>
      <c r="AJ30" s="204"/>
      <c r="AK30" s="204"/>
      <c r="AL30" s="204"/>
      <c r="AM30" s="204"/>
      <c r="AN30" s="204"/>
      <c r="AO30" s="204"/>
      <c r="AP30" s="204"/>
      <c r="AQ30" s="204"/>
      <c r="AR30" s="204"/>
      <c r="AS30" s="204"/>
      <c r="AT30" s="204"/>
      <c r="AU30" s="204"/>
      <c r="AV30" s="261"/>
      <c r="AW30" s="204"/>
      <c r="AX30" s="204"/>
      <c r="AY30" s="204"/>
      <c r="AZ30" s="204"/>
      <c r="BA30" s="261"/>
      <c r="BB30" s="56"/>
      <c r="BC30" s="56"/>
      <c r="BD30" s="56"/>
    </row>
    <row r="31" spans="1:78" s="100" customFormat="1" ht="23.25" hidden="1" customHeight="1">
      <c r="A31" s="231" t="s">
        <v>31</v>
      </c>
      <c r="B31" s="254" t="s">
        <v>32</v>
      </c>
      <c r="C31" s="254"/>
      <c r="D31" s="199"/>
      <c r="E31" s="199"/>
      <c r="F31" s="199"/>
      <c r="G31" s="199"/>
      <c r="H31" s="199"/>
      <c r="I31" s="199"/>
      <c r="J31" s="199"/>
      <c r="K31" s="199"/>
      <c r="L31" s="199"/>
      <c r="M31" s="199"/>
      <c r="N31" s="199"/>
      <c r="O31" s="199"/>
      <c r="P31" s="199"/>
      <c r="Q31" s="199"/>
      <c r="R31" s="199"/>
      <c r="S31" s="255"/>
      <c r="T31" s="199"/>
      <c r="U31" s="256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199"/>
      <c r="AI31" s="199"/>
      <c r="AJ31" s="199"/>
      <c r="AK31" s="199"/>
      <c r="AL31" s="199"/>
      <c r="AM31" s="199"/>
      <c r="AN31" s="199"/>
      <c r="AO31" s="199"/>
      <c r="AP31" s="199"/>
      <c r="AQ31" s="199"/>
      <c r="AR31" s="199"/>
      <c r="AS31" s="199"/>
      <c r="AT31" s="199"/>
      <c r="AU31" s="199"/>
      <c r="AV31" s="183">
        <f>SUM(AV32:AV34)</f>
        <v>5675000</v>
      </c>
      <c r="AW31" s="199"/>
      <c r="AX31" s="199"/>
      <c r="AY31" s="199"/>
      <c r="AZ31" s="199"/>
      <c r="BA31" s="262"/>
      <c r="BB31" s="57"/>
      <c r="BC31" s="57"/>
      <c r="BD31" s="57"/>
      <c r="BE31" s="121"/>
      <c r="BF31" s="121"/>
      <c r="BG31" s="121"/>
      <c r="BH31" s="121"/>
      <c r="BI31" s="121"/>
      <c r="BJ31" s="121"/>
      <c r="BK31" s="121"/>
      <c r="BL31" s="121"/>
      <c r="BM31" s="121"/>
      <c r="BN31" s="121"/>
      <c r="BO31" s="121"/>
      <c r="BP31" s="121"/>
      <c r="BQ31" s="121"/>
      <c r="BR31" s="121"/>
      <c r="BS31" s="121"/>
      <c r="BT31" s="121"/>
      <c r="BU31" s="121"/>
      <c r="BV31" s="121"/>
      <c r="BW31" s="121"/>
      <c r="BX31" s="121"/>
      <c r="BY31" s="121"/>
      <c r="BZ31" s="121"/>
    </row>
    <row r="32" spans="1:78" ht="16" hidden="1" thickBot="1">
      <c r="A32" s="231"/>
      <c r="B32" s="240" t="s">
        <v>111</v>
      </c>
      <c r="C32" s="40" t="s">
        <v>207</v>
      </c>
      <c r="D32" s="39" t="s">
        <v>209</v>
      </c>
      <c r="E32" s="257" t="s">
        <v>732</v>
      </c>
      <c r="F32" s="102" t="s">
        <v>1573</v>
      </c>
      <c r="G32" s="38"/>
      <c r="H32" s="38"/>
      <c r="I32" s="38"/>
      <c r="J32" s="102"/>
      <c r="K32" s="38"/>
      <c r="L32" s="38"/>
      <c r="M32" s="218"/>
      <c r="N32" s="38"/>
      <c r="O32" s="38"/>
      <c r="P32" s="38"/>
      <c r="Q32" s="38"/>
      <c r="R32" s="102"/>
      <c r="S32" s="102"/>
      <c r="T32" s="102"/>
      <c r="U32" s="102"/>
      <c r="V32" s="102"/>
      <c r="W32" s="102"/>
      <c r="X32" s="102"/>
      <c r="Y32" s="102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218"/>
      <c r="AQ32" s="24" t="s">
        <v>204</v>
      </c>
      <c r="AR32" s="24" t="s">
        <v>164</v>
      </c>
      <c r="AS32" s="38"/>
      <c r="AT32" s="38"/>
      <c r="AU32" s="38"/>
      <c r="AV32" s="174">
        <v>1000000</v>
      </c>
      <c r="AW32" s="102" t="s">
        <v>1573</v>
      </c>
      <c r="AX32" s="102"/>
      <c r="AY32" s="104"/>
      <c r="AZ32" s="102"/>
      <c r="BA32" s="104" t="s">
        <v>1628</v>
      </c>
      <c r="BB32" s="66" t="s">
        <v>1652</v>
      </c>
      <c r="BC32" s="45"/>
      <c r="BD32" s="177">
        <v>41025</v>
      </c>
    </row>
    <row r="33" spans="1:56" ht="16" hidden="1" thickBot="1">
      <c r="A33" s="231"/>
      <c r="B33" s="240"/>
      <c r="C33" s="23" t="s">
        <v>208</v>
      </c>
      <c r="D33" s="24" t="s">
        <v>210</v>
      </c>
      <c r="E33" s="257" t="s">
        <v>732</v>
      </c>
      <c r="F33" s="102"/>
      <c r="G33" s="38"/>
      <c r="H33" s="38"/>
      <c r="I33" s="38"/>
      <c r="J33" s="102"/>
      <c r="K33" s="38"/>
      <c r="L33" s="38"/>
      <c r="M33" s="218"/>
      <c r="N33" s="38"/>
      <c r="O33" s="38"/>
      <c r="P33" s="38"/>
      <c r="Q33" s="38"/>
      <c r="R33" s="102"/>
      <c r="S33" s="102"/>
      <c r="T33" s="102"/>
      <c r="U33" s="102"/>
      <c r="V33" s="102"/>
      <c r="W33" s="102"/>
      <c r="X33" s="102"/>
      <c r="Y33" s="102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218"/>
      <c r="AQ33" s="24" t="s">
        <v>204</v>
      </c>
      <c r="AR33" s="24" t="s">
        <v>167</v>
      </c>
      <c r="AS33" s="38"/>
      <c r="AT33" s="38"/>
      <c r="AU33" s="38"/>
      <c r="AV33" s="174">
        <v>2800000</v>
      </c>
      <c r="AW33" s="102"/>
      <c r="AX33" s="102"/>
      <c r="AY33" s="102"/>
      <c r="AZ33" s="102"/>
      <c r="BA33" s="102"/>
      <c r="BB33" s="45"/>
      <c r="BC33" s="45"/>
      <c r="BD33" s="45"/>
    </row>
    <row r="34" spans="1:56" s="101" customFormat="1" ht="16" hidden="1" thickBot="1">
      <c r="A34" s="231"/>
      <c r="B34" s="240"/>
      <c r="C34" s="23" t="s">
        <v>1559</v>
      </c>
      <c r="D34" s="24" t="s">
        <v>209</v>
      </c>
      <c r="E34" s="257" t="s">
        <v>732</v>
      </c>
      <c r="F34" s="102"/>
      <c r="G34" s="38"/>
      <c r="H34" s="38"/>
      <c r="I34" s="38"/>
      <c r="J34" s="102"/>
      <c r="K34" s="38"/>
      <c r="L34" s="38"/>
      <c r="M34" s="218"/>
      <c r="N34" s="38"/>
      <c r="O34" s="38"/>
      <c r="P34" s="38"/>
      <c r="Q34" s="38"/>
      <c r="R34" s="102" t="s">
        <v>1552</v>
      </c>
      <c r="S34" s="42" t="s">
        <v>1553</v>
      </c>
      <c r="T34" s="102" t="s">
        <v>1554</v>
      </c>
      <c r="U34" s="263"/>
      <c r="V34" s="264"/>
      <c r="W34" s="264"/>
      <c r="X34" s="102"/>
      <c r="Y34" s="102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218"/>
      <c r="AQ34" s="24" t="s">
        <v>204</v>
      </c>
      <c r="AR34" s="24" t="s">
        <v>164</v>
      </c>
      <c r="AS34" s="38"/>
      <c r="AT34" s="38"/>
      <c r="AU34" s="38"/>
      <c r="AV34" s="174">
        <v>1875000</v>
      </c>
      <c r="AW34" s="102"/>
      <c r="AX34" s="102"/>
      <c r="AY34" s="102"/>
      <c r="AZ34" s="102"/>
      <c r="BA34" s="102"/>
      <c r="BB34" s="45"/>
      <c r="BC34" s="45"/>
      <c r="BD34" s="45"/>
    </row>
    <row r="35" spans="1:56" s="101" customFormat="1" ht="16" hidden="1" thickBot="1">
      <c r="A35" s="231"/>
      <c r="B35" s="240"/>
      <c r="C35" s="240"/>
      <c r="D35" s="204"/>
      <c r="E35" s="204"/>
      <c r="F35" s="204"/>
      <c r="G35" s="204"/>
      <c r="H35" s="204"/>
      <c r="I35" s="204"/>
      <c r="J35" s="204"/>
      <c r="K35" s="204"/>
      <c r="L35" s="204"/>
      <c r="M35" s="204"/>
      <c r="N35" s="204"/>
      <c r="O35" s="204"/>
      <c r="P35" s="204"/>
      <c r="Q35" s="204"/>
      <c r="R35" s="204"/>
      <c r="S35" s="252"/>
      <c r="T35" s="204"/>
      <c r="U35" s="253"/>
      <c r="V35" s="204"/>
      <c r="W35" s="204"/>
      <c r="X35" s="204"/>
      <c r="Y35" s="204"/>
      <c r="Z35" s="204"/>
      <c r="AA35" s="204"/>
      <c r="AB35" s="204"/>
      <c r="AC35" s="204"/>
      <c r="AD35" s="204"/>
      <c r="AE35" s="204"/>
      <c r="AF35" s="204"/>
      <c r="AG35" s="204"/>
      <c r="AH35" s="204"/>
      <c r="AI35" s="204"/>
      <c r="AJ35" s="204"/>
      <c r="AK35" s="204"/>
      <c r="AL35" s="204"/>
      <c r="AM35" s="204"/>
      <c r="AN35" s="204"/>
      <c r="AO35" s="204"/>
      <c r="AP35" s="204"/>
      <c r="AQ35" s="204"/>
      <c r="AR35" s="204"/>
      <c r="AS35" s="204"/>
      <c r="AT35" s="204"/>
      <c r="AU35" s="204"/>
      <c r="AV35" s="261"/>
      <c r="AW35" s="204"/>
      <c r="AX35" s="204"/>
      <c r="AY35" s="204"/>
      <c r="AZ35" s="204"/>
      <c r="BA35" s="261"/>
      <c r="BB35" s="56"/>
      <c r="BC35" s="56"/>
      <c r="BD35" s="56"/>
    </row>
    <row r="36" spans="1:56" s="101" customFormat="1" ht="16" hidden="1" thickBot="1">
      <c r="A36" s="231" t="s">
        <v>33</v>
      </c>
      <c r="B36" s="240" t="s">
        <v>34</v>
      </c>
      <c r="C36" s="240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52"/>
      <c r="T36" s="204"/>
      <c r="U36" s="253"/>
      <c r="V36" s="204"/>
      <c r="W36" s="204"/>
      <c r="X36" s="204"/>
      <c r="Y36" s="204"/>
      <c r="Z36" s="204"/>
      <c r="AA36" s="204"/>
      <c r="AB36" s="204"/>
      <c r="AC36" s="204"/>
      <c r="AD36" s="204"/>
      <c r="AE36" s="204"/>
      <c r="AF36" s="204"/>
      <c r="AG36" s="204"/>
      <c r="AH36" s="204"/>
      <c r="AI36" s="204"/>
      <c r="AJ36" s="204"/>
      <c r="AK36" s="204"/>
      <c r="AL36" s="204"/>
      <c r="AM36" s="204"/>
      <c r="AN36" s="204"/>
      <c r="AO36" s="204"/>
      <c r="AP36" s="204"/>
      <c r="AQ36" s="204"/>
      <c r="AR36" s="204"/>
      <c r="AS36" s="204"/>
      <c r="AT36" s="204"/>
      <c r="AU36" s="204"/>
      <c r="AV36" s="261"/>
      <c r="AW36" s="204"/>
      <c r="AX36" s="204"/>
      <c r="AY36" s="204"/>
      <c r="AZ36" s="204"/>
      <c r="BA36" s="261"/>
      <c r="BB36" s="56"/>
      <c r="BC36" s="56"/>
      <c r="BD36" s="56"/>
    </row>
    <row r="37" spans="1:56" s="101" customFormat="1" ht="21" hidden="1" customHeight="1">
      <c r="A37" s="231"/>
      <c r="B37" s="240" t="s">
        <v>111</v>
      </c>
      <c r="C37" s="240" t="s">
        <v>145</v>
      </c>
      <c r="D37" s="204" t="s">
        <v>145</v>
      </c>
      <c r="E37" s="204" t="s">
        <v>145</v>
      </c>
      <c r="F37" s="204" t="s">
        <v>145</v>
      </c>
      <c r="G37" s="204" t="s">
        <v>145</v>
      </c>
      <c r="H37" s="204" t="s">
        <v>145</v>
      </c>
      <c r="I37" s="204" t="s">
        <v>145</v>
      </c>
      <c r="J37" s="204" t="s">
        <v>145</v>
      </c>
      <c r="K37" s="204" t="s">
        <v>145</v>
      </c>
      <c r="L37" s="204" t="s">
        <v>145</v>
      </c>
      <c r="M37" s="204" t="s">
        <v>145</v>
      </c>
      <c r="N37" s="204" t="s">
        <v>145</v>
      </c>
      <c r="O37" s="204" t="s">
        <v>145</v>
      </c>
      <c r="P37" s="204" t="s">
        <v>145</v>
      </c>
      <c r="Q37" s="204" t="s">
        <v>145</v>
      </c>
      <c r="R37" s="204" t="s">
        <v>145</v>
      </c>
      <c r="S37" s="252" t="s">
        <v>145</v>
      </c>
      <c r="T37" s="204" t="s">
        <v>145</v>
      </c>
      <c r="U37" s="253" t="s">
        <v>145</v>
      </c>
      <c r="V37" s="204" t="s">
        <v>145</v>
      </c>
      <c r="W37" s="204" t="s">
        <v>145</v>
      </c>
      <c r="X37" s="204" t="s">
        <v>145</v>
      </c>
      <c r="Y37" s="204" t="s">
        <v>145</v>
      </c>
      <c r="Z37" s="204" t="s">
        <v>145</v>
      </c>
      <c r="AA37" s="204" t="s">
        <v>145</v>
      </c>
      <c r="AB37" s="204" t="s">
        <v>145</v>
      </c>
      <c r="AC37" s="204" t="s">
        <v>145</v>
      </c>
      <c r="AD37" s="204" t="s">
        <v>145</v>
      </c>
      <c r="AE37" s="204" t="s">
        <v>145</v>
      </c>
      <c r="AF37" s="204" t="s">
        <v>145</v>
      </c>
      <c r="AG37" s="204" t="s">
        <v>145</v>
      </c>
      <c r="AH37" s="204" t="s">
        <v>145</v>
      </c>
      <c r="AI37" s="204" t="s">
        <v>145</v>
      </c>
      <c r="AJ37" s="204" t="s">
        <v>145</v>
      </c>
      <c r="AK37" s="204" t="s">
        <v>145</v>
      </c>
      <c r="AL37" s="204" t="s">
        <v>145</v>
      </c>
      <c r="AM37" s="204" t="s">
        <v>145</v>
      </c>
      <c r="AN37" s="204" t="s">
        <v>145</v>
      </c>
      <c r="AO37" s="204" t="s">
        <v>145</v>
      </c>
      <c r="AP37" s="204" t="s">
        <v>145</v>
      </c>
      <c r="AQ37" s="204" t="s">
        <v>145</v>
      </c>
      <c r="AR37" s="204" t="s">
        <v>145</v>
      </c>
      <c r="AS37" s="204" t="s">
        <v>145</v>
      </c>
      <c r="AT37" s="204" t="s">
        <v>145</v>
      </c>
      <c r="AU37" s="204" t="s">
        <v>145</v>
      </c>
      <c r="AV37" s="261" t="s">
        <v>145</v>
      </c>
      <c r="AW37" s="204" t="s">
        <v>145</v>
      </c>
      <c r="AX37" s="204" t="s">
        <v>145</v>
      </c>
      <c r="AY37" s="204" t="s">
        <v>145</v>
      </c>
      <c r="AZ37" s="204" t="s">
        <v>145</v>
      </c>
      <c r="BA37" s="261" t="s">
        <v>145</v>
      </c>
      <c r="BB37" s="56" t="s">
        <v>145</v>
      </c>
      <c r="BC37" s="56" t="s">
        <v>145</v>
      </c>
      <c r="BD37" s="56" t="s">
        <v>145</v>
      </c>
    </row>
    <row r="38" spans="1:56" s="101" customFormat="1" ht="16" hidden="1" thickBot="1">
      <c r="A38" s="231"/>
      <c r="B38" s="240"/>
      <c r="C38" s="240"/>
      <c r="D38" s="204"/>
      <c r="E38" s="204"/>
      <c r="F38" s="204"/>
      <c r="G38" s="204"/>
      <c r="H38" s="204"/>
      <c r="I38" s="204"/>
      <c r="J38" s="204"/>
      <c r="K38" s="204"/>
      <c r="L38" s="204"/>
      <c r="M38" s="204"/>
      <c r="N38" s="204"/>
      <c r="O38" s="204"/>
      <c r="P38" s="204"/>
      <c r="Q38" s="204"/>
      <c r="R38" s="204"/>
      <c r="S38" s="252"/>
      <c r="T38" s="204"/>
      <c r="U38" s="253"/>
      <c r="V38" s="204"/>
      <c r="W38" s="204"/>
      <c r="X38" s="204"/>
      <c r="Y38" s="204"/>
      <c r="Z38" s="204"/>
      <c r="AA38" s="204"/>
      <c r="AB38" s="204"/>
      <c r="AC38" s="204"/>
      <c r="AD38" s="204"/>
      <c r="AE38" s="204"/>
      <c r="AF38" s="204"/>
      <c r="AG38" s="204"/>
      <c r="AH38" s="204"/>
      <c r="AI38" s="204"/>
      <c r="AJ38" s="204"/>
      <c r="AK38" s="204"/>
      <c r="AL38" s="204"/>
      <c r="AM38" s="204"/>
      <c r="AN38" s="204"/>
      <c r="AO38" s="204"/>
      <c r="AP38" s="204"/>
      <c r="AQ38" s="204"/>
      <c r="AR38" s="204"/>
      <c r="AS38" s="204"/>
      <c r="AT38" s="204"/>
      <c r="AU38" s="204"/>
      <c r="AV38" s="261"/>
      <c r="AW38" s="204"/>
      <c r="AX38" s="204"/>
      <c r="AY38" s="204"/>
      <c r="AZ38" s="204"/>
      <c r="BA38" s="261"/>
      <c r="BB38" s="56"/>
      <c r="BC38" s="56"/>
      <c r="BD38" s="56"/>
    </row>
    <row r="39" spans="1:56" s="101" customFormat="1" ht="16" hidden="1" thickBot="1">
      <c r="A39" s="231" t="s">
        <v>35</v>
      </c>
      <c r="B39" s="240" t="s">
        <v>36</v>
      </c>
      <c r="C39" s="240"/>
      <c r="D39" s="204"/>
      <c r="E39" s="204"/>
      <c r="F39" s="204"/>
      <c r="G39" s="204"/>
      <c r="H39" s="204"/>
      <c r="I39" s="204"/>
      <c r="J39" s="204"/>
      <c r="K39" s="204"/>
      <c r="L39" s="204"/>
      <c r="M39" s="204"/>
      <c r="N39" s="204"/>
      <c r="O39" s="204"/>
      <c r="P39" s="204"/>
      <c r="Q39" s="204"/>
      <c r="R39" s="204"/>
      <c r="S39" s="252"/>
      <c r="T39" s="204"/>
      <c r="U39" s="253"/>
      <c r="V39" s="204"/>
      <c r="W39" s="204"/>
      <c r="X39" s="204"/>
      <c r="Y39" s="204"/>
      <c r="Z39" s="204"/>
      <c r="AA39" s="204"/>
      <c r="AB39" s="204"/>
      <c r="AC39" s="204"/>
      <c r="AD39" s="204"/>
      <c r="AE39" s="204"/>
      <c r="AF39" s="204"/>
      <c r="AG39" s="204"/>
      <c r="AH39" s="204"/>
      <c r="AI39" s="204"/>
      <c r="AJ39" s="204"/>
      <c r="AK39" s="204"/>
      <c r="AL39" s="204"/>
      <c r="AM39" s="204"/>
      <c r="AN39" s="204"/>
      <c r="AO39" s="204"/>
      <c r="AP39" s="204"/>
      <c r="AQ39" s="204"/>
      <c r="AR39" s="204"/>
      <c r="AS39" s="204"/>
      <c r="AT39" s="204"/>
      <c r="AU39" s="204"/>
      <c r="AV39" s="183">
        <f>SUM(AV40:AV457)</f>
        <v>2949486920.2463212</v>
      </c>
      <c r="AW39" s="204"/>
      <c r="AX39" s="204"/>
      <c r="AY39" s="204"/>
      <c r="AZ39" s="204"/>
      <c r="BA39" s="261"/>
      <c r="BB39" s="56"/>
      <c r="BC39" s="56"/>
      <c r="BD39" s="56"/>
    </row>
    <row r="40" spans="1:56" s="101" customFormat="1" ht="16" hidden="1" thickBot="1">
      <c r="A40" s="231"/>
      <c r="B40" s="240" t="s">
        <v>111</v>
      </c>
      <c r="C40" s="23" t="s">
        <v>1198</v>
      </c>
      <c r="D40" s="24" t="s">
        <v>1364</v>
      </c>
      <c r="E40" s="34"/>
      <c r="F40" s="265" t="s">
        <v>123</v>
      </c>
      <c r="G40" s="38"/>
      <c r="H40" s="38"/>
      <c r="I40" s="38"/>
      <c r="J40" s="102"/>
      <c r="K40" s="38"/>
      <c r="L40" s="38"/>
      <c r="M40" s="38"/>
      <c r="N40" s="38"/>
      <c r="O40" s="38"/>
      <c r="P40" s="38"/>
      <c r="Q40" s="38"/>
      <c r="R40" s="46" t="s">
        <v>747</v>
      </c>
      <c r="S40" s="46">
        <v>0</v>
      </c>
      <c r="T40" s="25" t="s">
        <v>233</v>
      </c>
      <c r="U40" s="46">
        <v>0</v>
      </c>
      <c r="V40" s="46">
        <v>0</v>
      </c>
      <c r="W40" s="46">
        <v>0</v>
      </c>
      <c r="X40" s="46">
        <v>0</v>
      </c>
      <c r="Y40" s="46">
        <v>0</v>
      </c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24" t="s">
        <v>204</v>
      </c>
      <c r="AR40" s="24">
        <v>2006</v>
      </c>
      <c r="AS40" s="38"/>
      <c r="AT40" s="38"/>
      <c r="AU40" s="38"/>
      <c r="AV40" s="174">
        <v>450000</v>
      </c>
      <c r="AW40" s="265" t="s">
        <v>123</v>
      </c>
      <c r="AX40" s="102"/>
      <c r="AY40" s="266" t="s">
        <v>1834</v>
      </c>
      <c r="AZ40" s="102"/>
      <c r="BA40" s="102"/>
      <c r="BB40" s="102"/>
      <c r="BC40" s="45"/>
      <c r="BD40" s="45"/>
    </row>
    <row r="41" spans="1:56" s="101" customFormat="1" ht="16" hidden="1" thickBot="1">
      <c r="A41" s="231"/>
      <c r="B41" s="240"/>
      <c r="C41" s="23" t="s">
        <v>1199</v>
      </c>
      <c r="D41" s="24" t="s">
        <v>1365</v>
      </c>
      <c r="E41" s="34"/>
      <c r="F41" s="102" t="s">
        <v>123</v>
      </c>
      <c r="G41" s="38"/>
      <c r="H41" s="38"/>
      <c r="I41" s="38"/>
      <c r="J41" s="102"/>
      <c r="K41" s="38"/>
      <c r="L41" s="38"/>
      <c r="M41" s="38"/>
      <c r="N41" s="38"/>
      <c r="O41" s="38"/>
      <c r="P41" s="38"/>
      <c r="Q41" s="38"/>
      <c r="R41" s="46" t="s">
        <v>1447</v>
      </c>
      <c r="S41" s="46">
        <v>0</v>
      </c>
      <c r="T41" s="25" t="s">
        <v>1523</v>
      </c>
      <c r="U41" s="46">
        <v>0</v>
      </c>
      <c r="V41" s="46">
        <v>0</v>
      </c>
      <c r="W41" s="46">
        <v>0</v>
      </c>
      <c r="X41" s="46">
        <v>0</v>
      </c>
      <c r="Y41" s="46">
        <v>0</v>
      </c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24" t="s">
        <v>204</v>
      </c>
      <c r="AR41" s="24">
        <v>2006</v>
      </c>
      <c r="AS41" s="38"/>
      <c r="AT41" s="38"/>
      <c r="AU41" s="38"/>
      <c r="AV41" s="174">
        <v>525000</v>
      </c>
      <c r="AW41" s="102" t="s">
        <v>123</v>
      </c>
      <c r="AX41" s="102"/>
      <c r="AY41" s="266" t="s">
        <v>1834</v>
      </c>
      <c r="AZ41" s="102"/>
      <c r="BA41" s="102"/>
      <c r="BB41" s="102"/>
      <c r="BC41" s="45"/>
      <c r="BD41" s="45"/>
    </row>
    <row r="42" spans="1:56" s="101" customFormat="1" ht="16" hidden="1" thickBot="1">
      <c r="A42" s="231"/>
      <c r="B42" s="240"/>
      <c r="C42" s="23" t="s">
        <v>1198</v>
      </c>
      <c r="D42" s="24" t="s">
        <v>1364</v>
      </c>
      <c r="E42" s="34"/>
      <c r="F42" s="102" t="s">
        <v>145</v>
      </c>
      <c r="G42" s="38"/>
      <c r="H42" s="38"/>
      <c r="I42" s="38"/>
      <c r="J42" s="102"/>
      <c r="K42" s="38"/>
      <c r="L42" s="38"/>
      <c r="M42" s="38"/>
      <c r="N42" s="38"/>
      <c r="O42" s="38"/>
      <c r="P42" s="38"/>
      <c r="Q42" s="38"/>
      <c r="R42" s="46" t="s">
        <v>1448</v>
      </c>
      <c r="S42" s="46">
        <v>0</v>
      </c>
      <c r="T42" s="25" t="s">
        <v>1524</v>
      </c>
      <c r="U42" s="46">
        <v>0</v>
      </c>
      <c r="V42" s="46">
        <v>0</v>
      </c>
      <c r="W42" s="46">
        <v>0</v>
      </c>
      <c r="X42" s="46">
        <v>0</v>
      </c>
      <c r="Y42" s="46">
        <v>0</v>
      </c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24" t="s">
        <v>204</v>
      </c>
      <c r="AR42" s="24">
        <v>2000</v>
      </c>
      <c r="AS42" s="38"/>
      <c r="AT42" s="38"/>
      <c r="AU42" s="38"/>
      <c r="AV42" s="174">
        <v>600000</v>
      </c>
      <c r="AW42" s="102" t="s">
        <v>145</v>
      </c>
      <c r="AX42" s="102"/>
      <c r="AY42" s="267"/>
      <c r="AZ42" s="102"/>
      <c r="BA42" s="102" t="s">
        <v>1840</v>
      </c>
      <c r="BB42" s="102"/>
      <c r="BC42" s="45"/>
      <c r="BD42" s="45"/>
    </row>
    <row r="43" spans="1:56" s="101" customFormat="1" ht="16" hidden="1" thickBot="1">
      <c r="A43" s="231"/>
      <c r="B43" s="240"/>
      <c r="C43" s="23" t="s">
        <v>1200</v>
      </c>
      <c r="D43" s="24" t="s">
        <v>1366</v>
      </c>
      <c r="E43" s="34"/>
      <c r="F43" s="102" t="s">
        <v>145</v>
      </c>
      <c r="G43" s="38"/>
      <c r="H43" s="38"/>
      <c r="I43" s="38"/>
      <c r="J43" s="102"/>
      <c r="K43" s="38"/>
      <c r="L43" s="38"/>
      <c r="M43" s="38"/>
      <c r="N43" s="38"/>
      <c r="O43" s="38"/>
      <c r="P43" s="38"/>
      <c r="Q43" s="38"/>
      <c r="R43" s="46" t="s">
        <v>747</v>
      </c>
      <c r="S43" s="46">
        <v>0</v>
      </c>
      <c r="T43" s="25" t="s">
        <v>1523</v>
      </c>
      <c r="U43" s="46">
        <v>0</v>
      </c>
      <c r="V43" s="46">
        <v>0</v>
      </c>
      <c r="W43" s="46">
        <v>0</v>
      </c>
      <c r="X43" s="46">
        <v>0</v>
      </c>
      <c r="Y43" s="46">
        <v>0</v>
      </c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24" t="s">
        <v>204</v>
      </c>
      <c r="AR43" s="24">
        <v>2005</v>
      </c>
      <c r="AS43" s="38"/>
      <c r="AT43" s="38"/>
      <c r="AU43" s="38"/>
      <c r="AV43" s="174">
        <v>187500</v>
      </c>
      <c r="AW43" s="102" t="s">
        <v>145</v>
      </c>
      <c r="AX43" s="102"/>
      <c r="AY43" s="267"/>
      <c r="AZ43" s="102"/>
      <c r="BA43" s="102" t="s">
        <v>1840</v>
      </c>
      <c r="BB43" s="102"/>
      <c r="BC43" s="45"/>
      <c r="BD43" s="45"/>
    </row>
    <row r="44" spans="1:56" s="101" customFormat="1" ht="16" hidden="1" thickBot="1">
      <c r="A44" s="231"/>
      <c r="B44" s="240"/>
      <c r="C44" s="23" t="s">
        <v>1201</v>
      </c>
      <c r="D44" s="24" t="s">
        <v>1367</v>
      </c>
      <c r="E44" s="34"/>
      <c r="F44" s="268" t="s">
        <v>123</v>
      </c>
      <c r="G44" s="38"/>
      <c r="H44" s="38"/>
      <c r="I44" s="38"/>
      <c r="J44" s="102" t="s">
        <v>1193</v>
      </c>
      <c r="K44" s="38"/>
      <c r="L44" s="38"/>
      <c r="M44" s="38"/>
      <c r="N44" s="38"/>
      <c r="O44" s="38"/>
      <c r="P44" s="38"/>
      <c r="Q44" s="38"/>
      <c r="R44" s="46" t="s">
        <v>747</v>
      </c>
      <c r="S44" s="46">
        <v>0</v>
      </c>
      <c r="T44" s="25" t="s">
        <v>233</v>
      </c>
      <c r="U44" s="46">
        <v>0</v>
      </c>
      <c r="V44" s="46">
        <v>0</v>
      </c>
      <c r="W44" s="46">
        <v>0</v>
      </c>
      <c r="X44" s="46">
        <v>0</v>
      </c>
      <c r="Y44" s="46">
        <v>0</v>
      </c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24" t="s">
        <v>204</v>
      </c>
      <c r="AR44" s="24">
        <v>2006</v>
      </c>
      <c r="AS44" s="38"/>
      <c r="AT44" s="38"/>
      <c r="AU44" s="38"/>
      <c r="AV44" s="174">
        <v>375000</v>
      </c>
      <c r="AW44" s="268" t="s">
        <v>123</v>
      </c>
      <c r="AX44" s="104"/>
      <c r="AY44" s="269" t="s">
        <v>1647</v>
      </c>
      <c r="AZ44" s="102" t="s">
        <v>1193</v>
      </c>
      <c r="BA44" s="102"/>
      <c r="BB44" s="102"/>
      <c r="BC44" s="45"/>
      <c r="BD44" s="45"/>
    </row>
    <row r="45" spans="1:56" s="101" customFormat="1" ht="16" hidden="1" thickBot="1">
      <c r="A45" s="231"/>
      <c r="B45" s="240"/>
      <c r="C45" s="23" t="s">
        <v>1198</v>
      </c>
      <c r="D45" s="24" t="s">
        <v>1364</v>
      </c>
      <c r="E45" s="34"/>
      <c r="F45" s="102" t="s">
        <v>145</v>
      </c>
      <c r="G45" s="38"/>
      <c r="H45" s="38"/>
      <c r="I45" s="38"/>
      <c r="J45" s="102"/>
      <c r="K45" s="38"/>
      <c r="L45" s="38"/>
      <c r="M45" s="38"/>
      <c r="N45" s="38"/>
      <c r="O45" s="38"/>
      <c r="P45" s="38"/>
      <c r="Q45" s="38"/>
      <c r="R45" s="46" t="s">
        <v>747</v>
      </c>
      <c r="S45" s="46">
        <v>0</v>
      </c>
      <c r="T45" s="25" t="s">
        <v>233</v>
      </c>
      <c r="U45" s="46">
        <v>0</v>
      </c>
      <c r="V45" s="46">
        <v>0</v>
      </c>
      <c r="W45" s="46">
        <v>0</v>
      </c>
      <c r="X45" s="46">
        <v>0</v>
      </c>
      <c r="Y45" s="46">
        <v>0</v>
      </c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24" t="s">
        <v>204</v>
      </c>
      <c r="AR45" s="24">
        <v>2000</v>
      </c>
      <c r="AS45" s="38"/>
      <c r="AT45" s="38"/>
      <c r="AU45" s="38"/>
      <c r="AV45" s="174">
        <v>300000</v>
      </c>
      <c r="AW45" s="102" t="s">
        <v>145</v>
      </c>
      <c r="AX45" s="102"/>
      <c r="AY45" s="267"/>
      <c r="AZ45" s="102"/>
      <c r="BA45" s="102" t="s">
        <v>1840</v>
      </c>
      <c r="BB45" s="102"/>
      <c r="BC45" s="45"/>
      <c r="BD45" s="45"/>
    </row>
    <row r="46" spans="1:56" s="101" customFormat="1" ht="16" hidden="1" thickBot="1">
      <c r="A46" s="231"/>
      <c r="B46" s="240"/>
      <c r="C46" s="23" t="s">
        <v>1202</v>
      </c>
      <c r="D46" s="24" t="s">
        <v>1368</v>
      </c>
      <c r="E46" s="34"/>
      <c r="F46" s="102" t="s">
        <v>145</v>
      </c>
      <c r="G46" s="38"/>
      <c r="H46" s="38"/>
      <c r="I46" s="38"/>
      <c r="J46" s="102"/>
      <c r="K46" s="38"/>
      <c r="L46" s="38"/>
      <c r="M46" s="38"/>
      <c r="N46" s="38"/>
      <c r="O46" s="38"/>
      <c r="P46" s="38"/>
      <c r="Q46" s="38"/>
      <c r="R46" s="46" t="s">
        <v>1449</v>
      </c>
      <c r="S46" s="46">
        <v>0</v>
      </c>
      <c r="T46" s="25" t="s">
        <v>221</v>
      </c>
      <c r="U46" s="46">
        <v>0</v>
      </c>
      <c r="V46" s="46">
        <v>0</v>
      </c>
      <c r="W46" s="46">
        <v>0</v>
      </c>
      <c r="X46" s="46">
        <v>0</v>
      </c>
      <c r="Y46" s="46">
        <v>0</v>
      </c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24" t="s">
        <v>204</v>
      </c>
      <c r="AR46" s="24">
        <v>2000</v>
      </c>
      <c r="AS46" s="38"/>
      <c r="AT46" s="38"/>
      <c r="AU46" s="38"/>
      <c r="AV46" s="174">
        <v>1125000</v>
      </c>
      <c r="AW46" s="102" t="s">
        <v>145</v>
      </c>
      <c r="AX46" s="102"/>
      <c r="AY46" s="267"/>
      <c r="AZ46" s="102"/>
      <c r="BA46" s="102" t="s">
        <v>1840</v>
      </c>
      <c r="BB46" s="102"/>
      <c r="BC46" s="45"/>
      <c r="BD46" s="45"/>
    </row>
    <row r="47" spans="1:56" s="101" customFormat="1" ht="16" hidden="1" thickBot="1">
      <c r="A47" s="231"/>
      <c r="B47" s="240"/>
      <c r="C47" s="23" t="s">
        <v>1203</v>
      </c>
      <c r="D47" s="24" t="s">
        <v>1369</v>
      </c>
      <c r="E47" s="34" t="s">
        <v>1605</v>
      </c>
      <c r="F47" s="229" t="s">
        <v>123</v>
      </c>
      <c r="G47" s="38"/>
      <c r="H47" s="38"/>
      <c r="I47" s="38"/>
      <c r="J47" s="102" t="s">
        <v>1193</v>
      </c>
      <c r="K47" s="38"/>
      <c r="L47" s="38"/>
      <c r="M47" s="38"/>
      <c r="N47" s="38"/>
      <c r="O47" s="38"/>
      <c r="P47" s="38"/>
      <c r="Q47" s="38"/>
      <c r="R47" s="46" t="s">
        <v>747</v>
      </c>
      <c r="S47" s="46">
        <v>0</v>
      </c>
      <c r="T47" s="25" t="s">
        <v>1525</v>
      </c>
      <c r="U47" s="46">
        <v>0</v>
      </c>
      <c r="V47" s="46">
        <v>0</v>
      </c>
      <c r="W47" s="46">
        <v>0</v>
      </c>
      <c r="X47" s="46">
        <v>0</v>
      </c>
      <c r="Y47" s="46">
        <v>0</v>
      </c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24" t="s">
        <v>204</v>
      </c>
      <c r="AR47" s="24">
        <v>2006</v>
      </c>
      <c r="AS47" s="38"/>
      <c r="AT47" s="38"/>
      <c r="AU47" s="38"/>
      <c r="AV47" s="174">
        <v>2470000</v>
      </c>
      <c r="AW47" s="229" t="s">
        <v>123</v>
      </c>
      <c r="AX47" s="102"/>
      <c r="AY47" s="266" t="s">
        <v>1606</v>
      </c>
      <c r="AZ47" s="102" t="s">
        <v>1193</v>
      </c>
      <c r="BA47" s="102"/>
      <c r="BB47" s="102"/>
      <c r="BC47" s="45"/>
      <c r="BD47" s="45"/>
    </row>
    <row r="48" spans="1:56" s="101" customFormat="1" ht="16" hidden="1" thickBot="1">
      <c r="A48" s="231"/>
      <c r="B48" s="240"/>
      <c r="C48" s="23" t="s">
        <v>1204</v>
      </c>
      <c r="D48" s="24" t="s">
        <v>1370</v>
      </c>
      <c r="E48" s="34"/>
      <c r="F48" s="102"/>
      <c r="G48" s="38"/>
      <c r="H48" s="38"/>
      <c r="I48" s="38"/>
      <c r="J48" s="102"/>
      <c r="K48" s="38"/>
      <c r="L48" s="38"/>
      <c r="M48" s="38"/>
      <c r="N48" s="38"/>
      <c r="O48" s="38"/>
      <c r="P48" s="38"/>
      <c r="Q48" s="38"/>
      <c r="R48" s="46" t="s">
        <v>1450</v>
      </c>
      <c r="S48" s="46">
        <v>0</v>
      </c>
      <c r="T48" s="25" t="s">
        <v>220</v>
      </c>
      <c r="U48" s="46">
        <v>0</v>
      </c>
      <c r="V48" s="46">
        <v>0</v>
      </c>
      <c r="W48" s="46">
        <v>0</v>
      </c>
      <c r="X48" s="46">
        <v>0</v>
      </c>
      <c r="Y48" s="46">
        <v>0</v>
      </c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24" t="s">
        <v>204</v>
      </c>
      <c r="AR48" s="24">
        <v>2000</v>
      </c>
      <c r="AS48" s="38"/>
      <c r="AT48" s="38"/>
      <c r="AU48" s="38"/>
      <c r="AV48" s="174">
        <v>39000</v>
      </c>
      <c r="AW48" s="102"/>
      <c r="AX48" s="102"/>
      <c r="AY48" s="267"/>
      <c r="AZ48" s="102"/>
      <c r="BA48" s="102" t="s">
        <v>1840</v>
      </c>
      <c r="BB48" s="102"/>
      <c r="BC48" s="45"/>
      <c r="BD48" s="45"/>
    </row>
    <row r="49" spans="1:78" s="101" customFormat="1" ht="16" hidden="1" thickBot="1">
      <c r="A49" s="231"/>
      <c r="B49" s="240"/>
      <c r="C49" s="23" t="s">
        <v>1205</v>
      </c>
      <c r="D49" s="24" t="s">
        <v>1371</v>
      </c>
      <c r="E49" s="34"/>
      <c r="F49" s="102"/>
      <c r="G49" s="38"/>
      <c r="H49" s="38"/>
      <c r="I49" s="38"/>
      <c r="J49" s="102"/>
      <c r="K49" s="38"/>
      <c r="L49" s="38"/>
      <c r="M49" s="38"/>
      <c r="N49" s="38"/>
      <c r="O49" s="38"/>
      <c r="P49" s="38"/>
      <c r="Q49" s="38"/>
      <c r="R49" s="46" t="s">
        <v>1451</v>
      </c>
      <c r="S49" s="46">
        <v>0</v>
      </c>
      <c r="T49" s="25" t="s">
        <v>1526</v>
      </c>
      <c r="U49" s="46">
        <v>0</v>
      </c>
      <c r="V49" s="46">
        <v>0</v>
      </c>
      <c r="W49" s="46">
        <v>0</v>
      </c>
      <c r="X49" s="46">
        <v>0</v>
      </c>
      <c r="Y49" s="46">
        <v>0</v>
      </c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24" t="s">
        <v>204</v>
      </c>
      <c r="AR49" s="24">
        <v>2006</v>
      </c>
      <c r="AS49" s="38"/>
      <c r="AT49" s="38"/>
      <c r="AU49" s="38"/>
      <c r="AV49" s="174">
        <v>1125000</v>
      </c>
      <c r="AW49" s="102"/>
      <c r="AX49" s="102"/>
      <c r="AY49" s="267"/>
      <c r="AZ49" s="102"/>
      <c r="BA49" s="102" t="s">
        <v>1840</v>
      </c>
      <c r="BB49" s="102"/>
      <c r="BC49" s="45"/>
      <c r="BD49" s="45"/>
    </row>
    <row r="50" spans="1:78" ht="16" hidden="1" thickBot="1">
      <c r="A50" s="231"/>
      <c r="B50" s="240"/>
      <c r="C50" s="23" t="s">
        <v>1200</v>
      </c>
      <c r="D50" s="24" t="s">
        <v>1366</v>
      </c>
      <c r="E50" s="34"/>
      <c r="F50" s="102"/>
      <c r="G50" s="38"/>
      <c r="H50" s="38"/>
      <c r="I50" s="38"/>
      <c r="J50" s="102"/>
      <c r="K50" s="38"/>
      <c r="L50" s="38"/>
      <c r="M50" s="38"/>
      <c r="N50" s="38"/>
      <c r="O50" s="38"/>
      <c r="P50" s="38"/>
      <c r="Q50" s="38"/>
      <c r="R50" s="46" t="s">
        <v>747</v>
      </c>
      <c r="S50" s="46">
        <v>0</v>
      </c>
      <c r="T50" s="25" t="s">
        <v>1523</v>
      </c>
      <c r="U50" s="46">
        <v>0</v>
      </c>
      <c r="V50" s="46">
        <v>0</v>
      </c>
      <c r="W50" s="46">
        <v>0</v>
      </c>
      <c r="X50" s="46">
        <v>0</v>
      </c>
      <c r="Y50" s="46">
        <v>0</v>
      </c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24" t="s">
        <v>204</v>
      </c>
      <c r="AR50" s="24">
        <v>2000</v>
      </c>
      <c r="AS50" s="38"/>
      <c r="AT50" s="38"/>
      <c r="AU50" s="38"/>
      <c r="AV50" s="174">
        <v>375000</v>
      </c>
      <c r="AW50" s="102"/>
      <c r="AX50" s="102"/>
      <c r="AY50" s="267"/>
      <c r="AZ50" s="102"/>
      <c r="BA50" s="102" t="s">
        <v>1840</v>
      </c>
      <c r="BB50" s="102"/>
      <c r="BC50" s="45"/>
      <c r="BD50" s="45"/>
    </row>
    <row r="51" spans="1:78" ht="16" hidden="1" thickBot="1">
      <c r="A51" s="231"/>
      <c r="B51" s="240"/>
      <c r="C51" s="23" t="s">
        <v>1206</v>
      </c>
      <c r="D51" s="24" t="s">
        <v>1372</v>
      </c>
      <c r="E51" s="34"/>
      <c r="F51" s="102"/>
      <c r="G51" s="38"/>
      <c r="H51" s="38"/>
      <c r="I51" s="38"/>
      <c r="J51" s="102"/>
      <c r="K51" s="38"/>
      <c r="L51" s="38"/>
      <c r="M51" s="38"/>
      <c r="N51" s="38"/>
      <c r="O51" s="38"/>
      <c r="P51" s="38"/>
      <c r="Q51" s="38"/>
      <c r="R51" s="46" t="s">
        <v>1452</v>
      </c>
      <c r="S51" s="46">
        <v>0</v>
      </c>
      <c r="T51" s="25" t="s">
        <v>225</v>
      </c>
      <c r="U51" s="46">
        <v>0</v>
      </c>
      <c r="V51" s="46">
        <v>0</v>
      </c>
      <c r="W51" s="46">
        <v>0</v>
      </c>
      <c r="X51" s="46">
        <v>0</v>
      </c>
      <c r="Y51" s="46">
        <v>0</v>
      </c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24" t="s">
        <v>204</v>
      </c>
      <c r="AR51" s="24">
        <v>2006</v>
      </c>
      <c r="AS51" s="38"/>
      <c r="AT51" s="38"/>
      <c r="AU51" s="38"/>
      <c r="AV51" s="174">
        <v>150000</v>
      </c>
      <c r="AW51" s="102"/>
      <c r="AX51" s="102"/>
      <c r="AY51" s="267"/>
      <c r="AZ51" s="102"/>
      <c r="BA51" s="102" t="s">
        <v>1840</v>
      </c>
      <c r="BB51" s="102"/>
      <c r="BC51" s="45"/>
      <c r="BD51" s="45"/>
    </row>
    <row r="52" spans="1:78" ht="16" hidden="1" thickBot="1">
      <c r="A52" s="231"/>
      <c r="B52" s="240"/>
      <c r="C52" s="23" t="s">
        <v>1207</v>
      </c>
      <c r="D52" s="24" t="s">
        <v>1369</v>
      </c>
      <c r="E52" s="34"/>
      <c r="F52" s="102"/>
      <c r="G52" s="38"/>
      <c r="H52" s="38"/>
      <c r="I52" s="38"/>
      <c r="J52" s="102"/>
      <c r="K52" s="38"/>
      <c r="L52" s="38"/>
      <c r="M52" s="38"/>
      <c r="N52" s="38"/>
      <c r="O52" s="38"/>
      <c r="P52" s="38"/>
      <c r="Q52" s="38"/>
      <c r="R52" s="46" t="s">
        <v>1453</v>
      </c>
      <c r="S52" s="46">
        <v>0</v>
      </c>
      <c r="T52" s="25" t="s">
        <v>220</v>
      </c>
      <c r="U52" s="46">
        <v>0</v>
      </c>
      <c r="V52" s="46">
        <v>0</v>
      </c>
      <c r="W52" s="46">
        <v>0</v>
      </c>
      <c r="X52" s="46">
        <v>0</v>
      </c>
      <c r="Y52" s="46">
        <v>0</v>
      </c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24" t="s">
        <v>204</v>
      </c>
      <c r="AR52" s="24">
        <v>2000</v>
      </c>
      <c r="AS52" s="38"/>
      <c r="AT52" s="38"/>
      <c r="AU52" s="38"/>
      <c r="AV52" s="174">
        <v>195000</v>
      </c>
      <c r="AW52" s="102"/>
      <c r="AX52" s="102"/>
      <c r="AY52" s="267"/>
      <c r="AZ52" s="102"/>
      <c r="BA52" s="102" t="s">
        <v>1840</v>
      </c>
      <c r="BB52" s="102"/>
      <c r="BC52" s="45"/>
      <c r="BD52" s="45"/>
    </row>
    <row r="53" spans="1:78" ht="16" hidden="1" thickBot="1">
      <c r="A53" s="231"/>
      <c r="B53" s="240"/>
      <c r="C53" s="23" t="s">
        <v>1198</v>
      </c>
      <c r="D53" s="24" t="s">
        <v>1364</v>
      </c>
      <c r="E53" s="34"/>
      <c r="F53" s="102"/>
      <c r="G53" s="38"/>
      <c r="H53" s="38"/>
      <c r="I53" s="38"/>
      <c r="J53" s="102"/>
      <c r="K53" s="38"/>
      <c r="L53" s="38"/>
      <c r="M53" s="38"/>
      <c r="N53" s="38"/>
      <c r="O53" s="38"/>
      <c r="P53" s="38"/>
      <c r="Q53" s="38"/>
      <c r="R53" s="46" t="s">
        <v>747</v>
      </c>
      <c r="S53" s="46">
        <v>0</v>
      </c>
      <c r="T53" s="25" t="s">
        <v>1527</v>
      </c>
      <c r="U53" s="46">
        <v>0</v>
      </c>
      <c r="V53" s="46">
        <v>0</v>
      </c>
      <c r="W53" s="46">
        <v>0</v>
      </c>
      <c r="X53" s="46">
        <v>0</v>
      </c>
      <c r="Y53" s="46">
        <v>0</v>
      </c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24" t="s">
        <v>204</v>
      </c>
      <c r="AR53" s="24">
        <v>2002</v>
      </c>
      <c r="AS53" s="38"/>
      <c r="AT53" s="38"/>
      <c r="AU53" s="38"/>
      <c r="AV53" s="174">
        <v>280000</v>
      </c>
      <c r="AW53" s="102"/>
      <c r="AX53" s="102"/>
      <c r="AY53" s="267"/>
      <c r="AZ53" s="102"/>
      <c r="BA53" s="102" t="s">
        <v>1840</v>
      </c>
      <c r="BB53" s="102"/>
      <c r="BC53" s="45"/>
      <c r="BD53" s="45"/>
    </row>
    <row r="54" spans="1:78" ht="16" hidden="1" thickBot="1">
      <c r="A54" s="231"/>
      <c r="B54" s="240"/>
      <c r="C54" s="23" t="s">
        <v>1199</v>
      </c>
      <c r="D54" s="24" t="s">
        <v>1365</v>
      </c>
      <c r="E54" s="34"/>
      <c r="F54" s="102"/>
      <c r="G54" s="38"/>
      <c r="H54" s="38"/>
      <c r="I54" s="38"/>
      <c r="J54" s="102"/>
      <c r="K54" s="38"/>
      <c r="L54" s="38"/>
      <c r="M54" s="38"/>
      <c r="N54" s="38"/>
      <c r="O54" s="38"/>
      <c r="P54" s="38"/>
      <c r="Q54" s="38"/>
      <c r="R54" s="46" t="s">
        <v>747</v>
      </c>
      <c r="S54" s="46">
        <v>0</v>
      </c>
      <c r="T54" s="25" t="s">
        <v>1525</v>
      </c>
      <c r="U54" s="46">
        <v>0</v>
      </c>
      <c r="V54" s="46">
        <v>0</v>
      </c>
      <c r="W54" s="46">
        <v>0</v>
      </c>
      <c r="X54" s="46">
        <v>0</v>
      </c>
      <c r="Y54" s="46">
        <v>0</v>
      </c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24" t="s">
        <v>204</v>
      </c>
      <c r="AR54" s="24">
        <v>2000</v>
      </c>
      <c r="AS54" s="38"/>
      <c r="AT54" s="38"/>
      <c r="AU54" s="38"/>
      <c r="AV54" s="174">
        <v>112500</v>
      </c>
      <c r="AW54" s="102"/>
      <c r="AX54" s="102"/>
      <c r="AY54" s="267"/>
      <c r="AZ54" s="102"/>
      <c r="BA54" s="102" t="s">
        <v>1840</v>
      </c>
      <c r="BB54" s="102"/>
      <c r="BC54" s="45"/>
      <c r="BD54" s="45"/>
    </row>
    <row r="55" spans="1:78" ht="16" hidden="1" thickBot="1">
      <c r="A55" s="231"/>
      <c r="B55" s="240"/>
      <c r="C55" s="23" t="s">
        <v>1208</v>
      </c>
      <c r="D55" s="24" t="s">
        <v>1365</v>
      </c>
      <c r="E55" s="34"/>
      <c r="F55" s="102"/>
      <c r="G55" s="38"/>
      <c r="H55" s="38"/>
      <c r="I55" s="38"/>
      <c r="J55" s="102"/>
      <c r="K55" s="38"/>
      <c r="L55" s="38"/>
      <c r="M55" s="38"/>
      <c r="N55" s="38"/>
      <c r="O55" s="38"/>
      <c r="P55" s="38"/>
      <c r="Q55" s="38"/>
      <c r="R55" s="46" t="s">
        <v>747</v>
      </c>
      <c r="S55" s="46">
        <v>0</v>
      </c>
      <c r="T55" s="25" t="s">
        <v>1525</v>
      </c>
      <c r="U55" s="46">
        <v>0</v>
      </c>
      <c r="V55" s="46">
        <v>0</v>
      </c>
      <c r="W55" s="46">
        <v>0</v>
      </c>
      <c r="X55" s="46">
        <v>0</v>
      </c>
      <c r="Y55" s="46">
        <v>0</v>
      </c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24" t="s">
        <v>204</v>
      </c>
      <c r="AR55" s="24">
        <v>2002</v>
      </c>
      <c r="AS55" s="38"/>
      <c r="AT55" s="38"/>
      <c r="AU55" s="38"/>
      <c r="AV55" s="174">
        <v>210000</v>
      </c>
      <c r="AW55" s="102"/>
      <c r="AX55" s="102"/>
      <c r="AY55" s="267"/>
      <c r="AZ55" s="102"/>
      <c r="BA55" s="102" t="s">
        <v>1840</v>
      </c>
      <c r="BB55" s="102"/>
      <c r="BC55" s="45"/>
      <c r="BD55" s="45"/>
    </row>
    <row r="56" spans="1:78" ht="16" hidden="1" thickBot="1">
      <c r="A56" s="231"/>
      <c r="B56" s="240"/>
      <c r="C56" s="23" t="s">
        <v>1209</v>
      </c>
      <c r="D56" s="24" t="s">
        <v>1373</v>
      </c>
      <c r="E56" s="34"/>
      <c r="F56" s="102"/>
      <c r="G56" s="38"/>
      <c r="H56" s="38"/>
      <c r="I56" s="38"/>
      <c r="J56" s="102"/>
      <c r="K56" s="38"/>
      <c r="L56" s="38"/>
      <c r="M56" s="38"/>
      <c r="N56" s="38"/>
      <c r="O56" s="38"/>
      <c r="P56" s="38"/>
      <c r="Q56" s="38"/>
      <c r="R56" s="46" t="s">
        <v>784</v>
      </c>
      <c r="S56" s="46">
        <v>0</v>
      </c>
      <c r="T56" s="25" t="s">
        <v>230</v>
      </c>
      <c r="U56" s="46">
        <v>0</v>
      </c>
      <c r="V56" s="46">
        <v>0</v>
      </c>
      <c r="W56" s="46">
        <v>0</v>
      </c>
      <c r="X56" s="46">
        <v>0</v>
      </c>
      <c r="Y56" s="46">
        <v>0</v>
      </c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24" t="s">
        <v>204</v>
      </c>
      <c r="AR56" s="24">
        <v>2000</v>
      </c>
      <c r="AS56" s="38"/>
      <c r="AT56" s="38"/>
      <c r="AU56" s="38"/>
      <c r="AV56" s="174">
        <v>97500</v>
      </c>
      <c r="AW56" s="102"/>
      <c r="AX56" s="102"/>
      <c r="AY56" s="267"/>
      <c r="AZ56" s="102"/>
      <c r="BA56" s="102" t="s">
        <v>1840</v>
      </c>
      <c r="BB56" s="102"/>
      <c r="BC56" s="45"/>
      <c r="BD56" s="45"/>
    </row>
    <row r="57" spans="1:78" ht="16" hidden="1" thickBot="1">
      <c r="A57" s="231"/>
      <c r="B57" s="240"/>
      <c r="C57" s="23" t="s">
        <v>1200</v>
      </c>
      <c r="D57" s="24" t="s">
        <v>1366</v>
      </c>
      <c r="E57" s="34"/>
      <c r="F57" s="102"/>
      <c r="G57" s="38"/>
      <c r="H57" s="38"/>
      <c r="I57" s="38"/>
      <c r="J57" s="102"/>
      <c r="K57" s="38"/>
      <c r="L57" s="38"/>
      <c r="M57" s="38"/>
      <c r="N57" s="38"/>
      <c r="O57" s="38"/>
      <c r="P57" s="38"/>
      <c r="Q57" s="38"/>
      <c r="R57" s="46" t="s">
        <v>747</v>
      </c>
      <c r="S57" s="46">
        <v>0</v>
      </c>
      <c r="T57" s="25" t="s">
        <v>1523</v>
      </c>
      <c r="U57" s="46">
        <v>0</v>
      </c>
      <c r="V57" s="46">
        <v>0</v>
      </c>
      <c r="W57" s="46">
        <v>0</v>
      </c>
      <c r="X57" s="46">
        <v>0</v>
      </c>
      <c r="Y57" s="46">
        <v>0</v>
      </c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24" t="s">
        <v>204</v>
      </c>
      <c r="AR57" s="24">
        <v>2004</v>
      </c>
      <c r="AS57" s="38"/>
      <c r="AT57" s="38"/>
      <c r="AU57" s="38"/>
      <c r="AV57" s="174">
        <v>175000</v>
      </c>
      <c r="AW57" s="102"/>
      <c r="AX57" s="102"/>
      <c r="AY57" s="267"/>
      <c r="AZ57" s="102"/>
      <c r="BA57" s="102" t="s">
        <v>1840</v>
      </c>
      <c r="BB57" s="102"/>
      <c r="BC57" s="45"/>
      <c r="BD57" s="45"/>
    </row>
    <row r="58" spans="1:78" ht="16" hidden="1" thickBot="1">
      <c r="A58" s="231"/>
      <c r="B58" s="240"/>
      <c r="C58" s="23" t="s">
        <v>1210</v>
      </c>
      <c r="D58" s="24" t="s">
        <v>1374</v>
      </c>
      <c r="E58" s="34"/>
      <c r="F58" s="102"/>
      <c r="G58" s="38"/>
      <c r="H58" s="38"/>
      <c r="I58" s="38"/>
      <c r="J58" s="102"/>
      <c r="K58" s="38"/>
      <c r="L58" s="38"/>
      <c r="M58" s="38"/>
      <c r="N58" s="38"/>
      <c r="O58" s="38"/>
      <c r="P58" s="38"/>
      <c r="Q58" s="38"/>
      <c r="R58" s="46" t="s">
        <v>1454</v>
      </c>
      <c r="S58" s="46">
        <v>0</v>
      </c>
      <c r="T58" s="25" t="s">
        <v>1528</v>
      </c>
      <c r="U58" s="46">
        <v>0</v>
      </c>
      <c r="V58" s="46">
        <v>0</v>
      </c>
      <c r="W58" s="46">
        <v>0</v>
      </c>
      <c r="X58" s="46">
        <v>0</v>
      </c>
      <c r="Y58" s="46">
        <v>0</v>
      </c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24" t="s">
        <v>204</v>
      </c>
      <c r="AR58" s="24">
        <v>2005</v>
      </c>
      <c r="AS58" s="38"/>
      <c r="AT58" s="38"/>
      <c r="AU58" s="38"/>
      <c r="AV58" s="174">
        <v>187500</v>
      </c>
      <c r="AW58" s="102"/>
      <c r="AX58" s="102"/>
      <c r="AY58" s="267"/>
      <c r="AZ58" s="102"/>
      <c r="BA58" s="102" t="s">
        <v>1840</v>
      </c>
      <c r="BB58" s="102"/>
      <c r="BC58" s="45"/>
      <c r="BD58" s="45"/>
    </row>
    <row r="59" spans="1:78" ht="16" hidden="1" thickBot="1">
      <c r="A59" s="231"/>
      <c r="B59" s="240"/>
      <c r="C59" s="23" t="s">
        <v>1211</v>
      </c>
      <c r="D59" s="24" t="s">
        <v>1375</v>
      </c>
      <c r="E59" s="34"/>
      <c r="F59" s="102"/>
      <c r="G59" s="38"/>
      <c r="H59" s="38"/>
      <c r="I59" s="38"/>
      <c r="J59" s="102"/>
      <c r="K59" s="38"/>
      <c r="L59" s="38"/>
      <c r="M59" s="38"/>
      <c r="N59" s="38"/>
      <c r="O59" s="38"/>
      <c r="P59" s="38"/>
      <c r="Q59" s="38"/>
      <c r="R59" s="46" t="s">
        <v>747</v>
      </c>
      <c r="S59" s="46">
        <v>0</v>
      </c>
      <c r="T59" s="25" t="s">
        <v>1529</v>
      </c>
      <c r="U59" s="46">
        <v>0</v>
      </c>
      <c r="V59" s="46">
        <v>0</v>
      </c>
      <c r="W59" s="46">
        <v>0</v>
      </c>
      <c r="X59" s="46">
        <v>0</v>
      </c>
      <c r="Y59" s="46">
        <v>0</v>
      </c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24" t="s">
        <v>204</v>
      </c>
      <c r="AR59" s="24">
        <v>2002</v>
      </c>
      <c r="AS59" s="38"/>
      <c r="AT59" s="38"/>
      <c r="AU59" s="38"/>
      <c r="AV59" s="174">
        <v>84000</v>
      </c>
      <c r="AW59" s="102"/>
      <c r="AX59" s="102"/>
      <c r="AY59" s="267"/>
      <c r="AZ59" s="102"/>
      <c r="BA59" s="102" t="s">
        <v>1840</v>
      </c>
      <c r="BB59" s="102"/>
      <c r="BC59" s="45"/>
      <c r="BD59" s="45"/>
    </row>
    <row r="60" spans="1:78" ht="16" hidden="1" thickBot="1">
      <c r="A60" s="231"/>
      <c r="B60" s="240"/>
      <c r="C60" s="23" t="s">
        <v>1205</v>
      </c>
      <c r="D60" s="24" t="s">
        <v>1371</v>
      </c>
      <c r="E60" s="34"/>
      <c r="F60" s="102"/>
      <c r="G60" s="38"/>
      <c r="H60" s="38"/>
      <c r="I60" s="38"/>
      <c r="J60" s="102"/>
      <c r="K60" s="38"/>
      <c r="L60" s="38"/>
      <c r="M60" s="38"/>
      <c r="N60" s="38"/>
      <c r="O60" s="38"/>
      <c r="P60" s="38"/>
      <c r="Q60" s="38"/>
      <c r="R60" s="46" t="s">
        <v>1451</v>
      </c>
      <c r="S60" s="46">
        <v>0</v>
      </c>
      <c r="T60" s="25" t="s">
        <v>1526</v>
      </c>
      <c r="U60" s="46">
        <v>0</v>
      </c>
      <c r="V60" s="46">
        <v>0</v>
      </c>
      <c r="W60" s="46">
        <v>0</v>
      </c>
      <c r="X60" s="46">
        <v>0</v>
      </c>
      <c r="Y60" s="46">
        <v>0</v>
      </c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24" t="s">
        <v>204</v>
      </c>
      <c r="AR60" s="24">
        <v>2000</v>
      </c>
      <c r="AS60" s="38"/>
      <c r="AT60" s="38"/>
      <c r="AU60" s="38"/>
      <c r="AV60" s="174">
        <v>56320000</v>
      </c>
      <c r="AW60" s="102"/>
      <c r="AX60" s="102"/>
      <c r="AY60" s="267"/>
      <c r="AZ60" s="102"/>
      <c r="BA60" s="102" t="s">
        <v>1840</v>
      </c>
      <c r="BB60" s="102"/>
      <c r="BC60" s="45"/>
      <c r="BD60" s="45"/>
    </row>
    <row r="61" spans="1:78" ht="16" hidden="1" thickBot="1">
      <c r="A61" s="231"/>
      <c r="B61" s="240"/>
      <c r="C61" s="23" t="s">
        <v>1212</v>
      </c>
      <c r="D61" s="24" t="s">
        <v>1376</v>
      </c>
      <c r="E61" s="34"/>
      <c r="F61" s="102"/>
      <c r="G61" s="38"/>
      <c r="H61" s="38"/>
      <c r="I61" s="38"/>
      <c r="J61" s="102"/>
      <c r="K61" s="38"/>
      <c r="L61" s="38"/>
      <c r="M61" s="38"/>
      <c r="N61" s="38"/>
      <c r="O61" s="38"/>
      <c r="P61" s="38"/>
      <c r="Q61" s="38"/>
      <c r="R61" s="46" t="s">
        <v>747</v>
      </c>
      <c r="S61" s="46">
        <v>0</v>
      </c>
      <c r="T61" s="25" t="s">
        <v>233</v>
      </c>
      <c r="U61" s="46">
        <v>0</v>
      </c>
      <c r="V61" s="46">
        <v>0</v>
      </c>
      <c r="W61" s="46">
        <v>0</v>
      </c>
      <c r="X61" s="46">
        <v>0</v>
      </c>
      <c r="Y61" s="46">
        <v>0</v>
      </c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24" t="s">
        <v>204</v>
      </c>
      <c r="AR61" s="24">
        <v>2003</v>
      </c>
      <c r="AS61" s="38"/>
      <c r="AT61" s="38"/>
      <c r="AU61" s="38"/>
      <c r="AV61" s="174">
        <v>1020000</v>
      </c>
      <c r="AW61" s="102"/>
      <c r="AX61" s="102"/>
      <c r="AY61" s="267"/>
      <c r="AZ61" s="102"/>
      <c r="BA61" s="102" t="s">
        <v>1840</v>
      </c>
      <c r="BB61" s="102"/>
      <c r="BC61" s="45"/>
      <c r="BD61" s="45"/>
    </row>
    <row r="62" spans="1:78" s="100" customFormat="1" ht="31" hidden="1" thickBot="1">
      <c r="A62" s="231"/>
      <c r="B62" s="254"/>
      <c r="C62" s="72" t="s">
        <v>1213</v>
      </c>
      <c r="D62" s="70" t="s">
        <v>1377</v>
      </c>
      <c r="E62" s="73"/>
      <c r="F62" s="104"/>
      <c r="G62" s="139"/>
      <c r="H62" s="139"/>
      <c r="I62" s="139"/>
      <c r="J62" s="104"/>
      <c r="K62" s="139"/>
      <c r="L62" s="139"/>
      <c r="M62" s="139"/>
      <c r="N62" s="139"/>
      <c r="O62" s="139"/>
      <c r="P62" s="139"/>
      <c r="Q62" s="139"/>
      <c r="R62" s="50" t="s">
        <v>747</v>
      </c>
      <c r="S62" s="50">
        <v>0</v>
      </c>
      <c r="T62" s="68" t="s">
        <v>1530</v>
      </c>
      <c r="U62" s="50">
        <v>0</v>
      </c>
      <c r="V62" s="50">
        <v>0</v>
      </c>
      <c r="W62" s="50">
        <v>0</v>
      </c>
      <c r="X62" s="50">
        <v>0</v>
      </c>
      <c r="Y62" s="50">
        <v>0</v>
      </c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70" t="s">
        <v>204</v>
      </c>
      <c r="AR62" s="70">
        <v>2002</v>
      </c>
      <c r="AS62" s="139"/>
      <c r="AT62" s="139"/>
      <c r="AU62" s="139"/>
      <c r="AV62" s="71">
        <v>1470000</v>
      </c>
      <c r="AW62" s="104"/>
      <c r="AX62" s="104"/>
      <c r="AY62" s="270"/>
      <c r="AZ62" s="104"/>
      <c r="BA62" s="104" t="s">
        <v>1840</v>
      </c>
      <c r="BB62" s="104"/>
      <c r="BC62" s="66"/>
      <c r="BD62" s="66"/>
      <c r="BE62" s="121"/>
      <c r="BF62" s="121"/>
      <c r="BG62" s="121"/>
      <c r="BH62" s="121"/>
      <c r="BI62" s="121"/>
      <c r="BJ62" s="121"/>
      <c r="BK62" s="121"/>
      <c r="BL62" s="121"/>
      <c r="BM62" s="121"/>
      <c r="BN62" s="121"/>
      <c r="BO62" s="121"/>
      <c r="BP62" s="121"/>
      <c r="BQ62" s="121"/>
      <c r="BR62" s="121"/>
      <c r="BS62" s="121"/>
      <c r="BT62" s="121"/>
      <c r="BU62" s="121"/>
      <c r="BV62" s="121"/>
      <c r="BW62" s="121"/>
      <c r="BX62" s="121"/>
      <c r="BY62" s="121"/>
      <c r="BZ62" s="121"/>
    </row>
    <row r="63" spans="1:78" ht="16" hidden="1" thickBot="1">
      <c r="A63" s="231"/>
      <c r="B63" s="240"/>
      <c r="C63" s="23" t="s">
        <v>1214</v>
      </c>
      <c r="D63" s="24" t="s">
        <v>1378</v>
      </c>
      <c r="E63" s="34"/>
      <c r="F63" s="102"/>
      <c r="G63" s="38"/>
      <c r="H63" s="38"/>
      <c r="I63" s="38"/>
      <c r="J63" s="102"/>
      <c r="K63" s="38"/>
      <c r="L63" s="38"/>
      <c r="M63" s="38"/>
      <c r="N63" s="38"/>
      <c r="O63" s="38"/>
      <c r="P63" s="38"/>
      <c r="Q63" s="38"/>
      <c r="R63" s="46" t="s">
        <v>747</v>
      </c>
      <c r="S63" s="46">
        <v>0</v>
      </c>
      <c r="T63" s="25" t="s">
        <v>233</v>
      </c>
      <c r="U63" s="46">
        <v>0</v>
      </c>
      <c r="V63" s="46">
        <v>0</v>
      </c>
      <c r="W63" s="46">
        <v>0</v>
      </c>
      <c r="X63" s="46">
        <v>0</v>
      </c>
      <c r="Y63" s="46">
        <v>0</v>
      </c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24" t="s">
        <v>204</v>
      </c>
      <c r="AR63" s="24">
        <v>2002</v>
      </c>
      <c r="AS63" s="38"/>
      <c r="AT63" s="38"/>
      <c r="AU63" s="38"/>
      <c r="AV63" s="174">
        <v>130000</v>
      </c>
      <c r="AW63" s="102"/>
      <c r="AX63" s="102"/>
      <c r="AY63" s="267"/>
      <c r="AZ63" s="102"/>
      <c r="BA63" s="102" t="s">
        <v>1840</v>
      </c>
      <c r="BB63" s="102"/>
      <c r="BC63" s="45"/>
      <c r="BD63" s="45"/>
    </row>
    <row r="64" spans="1:78" ht="16" hidden="1" thickBot="1">
      <c r="A64" s="231"/>
      <c r="B64" s="240"/>
      <c r="C64" s="23" t="s">
        <v>1210</v>
      </c>
      <c r="D64" s="24" t="s">
        <v>1374</v>
      </c>
      <c r="E64" s="34"/>
      <c r="F64" s="102"/>
      <c r="G64" s="38"/>
      <c r="H64" s="38"/>
      <c r="I64" s="38"/>
      <c r="J64" s="102"/>
      <c r="K64" s="38"/>
      <c r="L64" s="38"/>
      <c r="M64" s="38"/>
      <c r="N64" s="38"/>
      <c r="O64" s="38"/>
      <c r="P64" s="38"/>
      <c r="Q64" s="38"/>
      <c r="R64" s="46" t="s">
        <v>1455</v>
      </c>
      <c r="S64" s="46">
        <v>0</v>
      </c>
      <c r="T64" s="25" t="s">
        <v>1528</v>
      </c>
      <c r="U64" s="46">
        <v>0</v>
      </c>
      <c r="V64" s="46">
        <v>0</v>
      </c>
      <c r="W64" s="46">
        <v>0</v>
      </c>
      <c r="X64" s="46">
        <v>0</v>
      </c>
      <c r="Y64" s="46">
        <v>0</v>
      </c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24" t="s">
        <v>204</v>
      </c>
      <c r="AR64" s="24">
        <v>2002</v>
      </c>
      <c r="AS64" s="38"/>
      <c r="AT64" s="38"/>
      <c r="AU64" s="38"/>
      <c r="AV64" s="174">
        <v>120000</v>
      </c>
      <c r="AW64" s="102"/>
      <c r="AX64" s="102"/>
      <c r="AY64" s="267"/>
      <c r="AZ64" s="102"/>
      <c r="BA64" s="102" t="s">
        <v>1840</v>
      </c>
      <c r="BB64" s="102"/>
      <c r="BC64" s="45"/>
      <c r="BD64" s="45"/>
    </row>
    <row r="65" spans="1:78" ht="16" hidden="1" thickBot="1">
      <c r="A65" s="231"/>
      <c r="B65" s="240"/>
      <c r="C65" s="23" t="s">
        <v>1215</v>
      </c>
      <c r="D65" s="24" t="s">
        <v>1379</v>
      </c>
      <c r="E65" s="34"/>
      <c r="F65" s="102"/>
      <c r="G65" s="38"/>
      <c r="H65" s="38"/>
      <c r="I65" s="38"/>
      <c r="J65" s="102"/>
      <c r="K65" s="38"/>
      <c r="L65" s="38"/>
      <c r="M65" s="38"/>
      <c r="N65" s="38"/>
      <c r="O65" s="38"/>
      <c r="P65" s="38"/>
      <c r="Q65" s="38"/>
      <c r="R65" s="46" t="s">
        <v>1456</v>
      </c>
      <c r="S65" s="46">
        <v>0</v>
      </c>
      <c r="T65" s="25" t="s">
        <v>225</v>
      </c>
      <c r="U65" s="46">
        <v>0</v>
      </c>
      <c r="V65" s="46">
        <v>0</v>
      </c>
      <c r="W65" s="46">
        <v>0</v>
      </c>
      <c r="X65" s="46">
        <v>0</v>
      </c>
      <c r="Y65" s="46">
        <v>0</v>
      </c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24" t="s">
        <v>204</v>
      </c>
      <c r="AR65" s="24">
        <v>2000</v>
      </c>
      <c r="AS65" s="38"/>
      <c r="AT65" s="38"/>
      <c r="AU65" s="38"/>
      <c r="AV65" s="174">
        <v>81250</v>
      </c>
      <c r="AW65" s="102"/>
      <c r="AX65" s="102"/>
      <c r="AY65" s="267"/>
      <c r="AZ65" s="102"/>
      <c r="BA65" s="102" t="s">
        <v>1840</v>
      </c>
      <c r="BB65" s="102"/>
      <c r="BC65" s="45"/>
      <c r="BD65" s="45"/>
    </row>
    <row r="66" spans="1:78" ht="16" hidden="1" thickBot="1">
      <c r="A66" s="231"/>
      <c r="B66" s="240"/>
      <c r="C66" s="23" t="s">
        <v>1216</v>
      </c>
      <c r="D66" s="24" t="s">
        <v>1380</v>
      </c>
      <c r="E66" s="34"/>
      <c r="F66" s="102"/>
      <c r="G66" s="38"/>
      <c r="H66" s="38"/>
      <c r="I66" s="38"/>
      <c r="J66" s="102"/>
      <c r="K66" s="38"/>
      <c r="L66" s="38"/>
      <c r="M66" s="38"/>
      <c r="N66" s="38"/>
      <c r="O66" s="38"/>
      <c r="P66" s="38"/>
      <c r="Q66" s="38"/>
      <c r="R66" s="46" t="s">
        <v>1457</v>
      </c>
      <c r="S66" s="46">
        <v>0</v>
      </c>
      <c r="T66" s="25" t="s">
        <v>220</v>
      </c>
      <c r="U66" s="46">
        <v>0</v>
      </c>
      <c r="V66" s="46">
        <v>0</v>
      </c>
      <c r="W66" s="46">
        <v>0</v>
      </c>
      <c r="X66" s="46">
        <v>0</v>
      </c>
      <c r="Y66" s="46">
        <v>0</v>
      </c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24" t="s">
        <v>204</v>
      </c>
      <c r="AR66" s="24">
        <v>2002</v>
      </c>
      <c r="AS66" s="38"/>
      <c r="AT66" s="38"/>
      <c r="AU66" s="38"/>
      <c r="AV66" s="174">
        <v>150000</v>
      </c>
      <c r="AW66" s="102"/>
      <c r="AX66" s="102"/>
      <c r="AY66" s="267"/>
      <c r="AZ66" s="102"/>
      <c r="BA66" s="102" t="s">
        <v>1840</v>
      </c>
      <c r="BB66" s="102"/>
      <c r="BC66" s="45"/>
      <c r="BD66" s="45"/>
    </row>
    <row r="67" spans="1:78" ht="16" hidden="1" thickBot="1">
      <c r="A67" s="231"/>
      <c r="B67" s="240"/>
      <c r="C67" s="23" t="s">
        <v>1204</v>
      </c>
      <c r="D67" s="24" t="s">
        <v>1365</v>
      </c>
      <c r="E67" s="34"/>
      <c r="F67" s="102"/>
      <c r="G67" s="38"/>
      <c r="H67" s="38"/>
      <c r="I67" s="38"/>
      <c r="J67" s="102"/>
      <c r="K67" s="38"/>
      <c r="L67" s="38"/>
      <c r="M67" s="38"/>
      <c r="N67" s="38"/>
      <c r="O67" s="38"/>
      <c r="P67" s="38"/>
      <c r="Q67" s="38"/>
      <c r="R67" s="46" t="s">
        <v>747</v>
      </c>
      <c r="S67" s="46">
        <v>0</v>
      </c>
      <c r="T67" s="25" t="s">
        <v>220</v>
      </c>
      <c r="U67" s="46">
        <v>0</v>
      </c>
      <c r="V67" s="46">
        <v>0</v>
      </c>
      <c r="W67" s="46">
        <v>0</v>
      </c>
      <c r="X67" s="46">
        <v>0</v>
      </c>
      <c r="Y67" s="46">
        <v>0</v>
      </c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24" t="s">
        <v>204</v>
      </c>
      <c r="AR67" s="24">
        <v>2003</v>
      </c>
      <c r="AS67" s="38"/>
      <c r="AT67" s="38"/>
      <c r="AU67" s="38"/>
      <c r="AV67" s="174">
        <v>63000</v>
      </c>
      <c r="AW67" s="102"/>
      <c r="AX67" s="102"/>
      <c r="AY67" s="267"/>
      <c r="AZ67" s="102"/>
      <c r="BA67" s="102" t="s">
        <v>1840</v>
      </c>
      <c r="BB67" s="102"/>
      <c r="BC67" s="45"/>
      <c r="BD67" s="45"/>
    </row>
    <row r="68" spans="1:78" ht="16" hidden="1" thickBot="1">
      <c r="A68" s="231"/>
      <c r="B68" s="240"/>
      <c r="C68" s="23" t="s">
        <v>1217</v>
      </c>
      <c r="D68" s="24" t="s">
        <v>1381</v>
      </c>
      <c r="E68" s="34"/>
      <c r="F68" s="102"/>
      <c r="G68" s="38"/>
      <c r="H68" s="38"/>
      <c r="I68" s="38"/>
      <c r="J68" s="102"/>
      <c r="K68" s="38"/>
      <c r="L68" s="38"/>
      <c r="M68" s="38"/>
      <c r="N68" s="38"/>
      <c r="O68" s="38"/>
      <c r="P68" s="38"/>
      <c r="Q68" s="38"/>
      <c r="R68" s="46" t="s">
        <v>747</v>
      </c>
      <c r="S68" s="46">
        <v>0</v>
      </c>
      <c r="T68" s="25" t="s">
        <v>233</v>
      </c>
      <c r="U68" s="46">
        <v>0</v>
      </c>
      <c r="V68" s="46">
        <v>0</v>
      </c>
      <c r="W68" s="46">
        <v>0</v>
      </c>
      <c r="X68" s="46">
        <v>0</v>
      </c>
      <c r="Y68" s="46">
        <v>0</v>
      </c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24" t="s">
        <v>204</v>
      </c>
      <c r="AR68" s="24">
        <v>2000</v>
      </c>
      <c r="AS68" s="38"/>
      <c r="AT68" s="38"/>
      <c r="AU68" s="38"/>
      <c r="AV68" s="174">
        <v>650000</v>
      </c>
      <c r="AW68" s="102"/>
      <c r="AX68" s="102"/>
      <c r="AY68" s="267"/>
      <c r="AZ68" s="102"/>
      <c r="BA68" s="102" t="s">
        <v>1840</v>
      </c>
      <c r="BB68" s="102"/>
      <c r="BC68" s="45"/>
      <c r="BD68" s="45"/>
    </row>
    <row r="69" spans="1:78" ht="16" hidden="1" thickBot="1">
      <c r="A69" s="231"/>
      <c r="B69" s="240"/>
      <c r="C69" s="23" t="s">
        <v>1218</v>
      </c>
      <c r="D69" s="24" t="s">
        <v>1382</v>
      </c>
      <c r="E69" s="34"/>
      <c r="F69" s="102"/>
      <c r="G69" s="38"/>
      <c r="H69" s="38"/>
      <c r="I69" s="38"/>
      <c r="J69" s="102"/>
      <c r="K69" s="38"/>
      <c r="L69" s="38"/>
      <c r="M69" s="38"/>
      <c r="N69" s="38"/>
      <c r="O69" s="38"/>
      <c r="P69" s="38"/>
      <c r="Q69" s="38"/>
      <c r="R69" s="46" t="s">
        <v>747</v>
      </c>
      <c r="S69" s="46">
        <v>0</v>
      </c>
      <c r="T69" s="25" t="s">
        <v>233</v>
      </c>
      <c r="U69" s="46">
        <v>0</v>
      </c>
      <c r="V69" s="46">
        <v>0</v>
      </c>
      <c r="W69" s="46">
        <v>0</v>
      </c>
      <c r="X69" s="46">
        <v>0</v>
      </c>
      <c r="Y69" s="46">
        <v>0</v>
      </c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24" t="s">
        <v>204</v>
      </c>
      <c r="AR69" s="24">
        <v>2001</v>
      </c>
      <c r="AS69" s="38"/>
      <c r="AT69" s="38"/>
      <c r="AU69" s="38"/>
      <c r="AV69" s="174">
        <v>292500</v>
      </c>
      <c r="AW69" s="102"/>
      <c r="AX69" s="102"/>
      <c r="AY69" s="267"/>
      <c r="AZ69" s="102"/>
      <c r="BA69" s="102" t="s">
        <v>1840</v>
      </c>
      <c r="BB69" s="102"/>
      <c r="BC69" s="45"/>
      <c r="BD69" s="45"/>
    </row>
    <row r="70" spans="1:78" ht="16" hidden="1" thickBot="1">
      <c r="A70" s="231"/>
      <c r="B70" s="240"/>
      <c r="C70" s="23" t="s">
        <v>1219</v>
      </c>
      <c r="D70" s="24" t="s">
        <v>1383</v>
      </c>
      <c r="E70" s="34"/>
      <c r="F70" s="102"/>
      <c r="G70" s="38"/>
      <c r="H70" s="38"/>
      <c r="I70" s="38"/>
      <c r="J70" s="102"/>
      <c r="K70" s="38"/>
      <c r="L70" s="38"/>
      <c r="M70" s="38"/>
      <c r="N70" s="38"/>
      <c r="O70" s="38"/>
      <c r="P70" s="38"/>
      <c r="Q70" s="38"/>
      <c r="R70" s="46" t="s">
        <v>1448</v>
      </c>
      <c r="S70" s="46">
        <v>0</v>
      </c>
      <c r="T70" s="25" t="s">
        <v>1524</v>
      </c>
      <c r="U70" s="46">
        <v>0</v>
      </c>
      <c r="V70" s="46">
        <v>0</v>
      </c>
      <c r="W70" s="46">
        <v>0</v>
      </c>
      <c r="X70" s="46">
        <v>0</v>
      </c>
      <c r="Y70" s="46">
        <v>0</v>
      </c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24" t="s">
        <v>204</v>
      </c>
      <c r="AR70" s="24">
        <v>2000</v>
      </c>
      <c r="AS70" s="38"/>
      <c r="AT70" s="38"/>
      <c r="AU70" s="38"/>
      <c r="AV70" s="174">
        <v>130000</v>
      </c>
      <c r="AW70" s="102"/>
      <c r="AX70" s="102"/>
      <c r="AY70" s="267"/>
      <c r="AZ70" s="102"/>
      <c r="BA70" s="102" t="s">
        <v>1840</v>
      </c>
      <c r="BB70" s="102"/>
      <c r="BC70" s="45"/>
      <c r="BD70" s="45"/>
    </row>
    <row r="71" spans="1:78" ht="16" hidden="1" thickBot="1">
      <c r="A71" s="231"/>
      <c r="B71" s="240"/>
      <c r="C71" s="23" t="s">
        <v>1220</v>
      </c>
      <c r="D71" s="24" t="s">
        <v>1384</v>
      </c>
      <c r="E71" s="34"/>
      <c r="F71" s="102"/>
      <c r="G71" s="38"/>
      <c r="H71" s="38"/>
      <c r="I71" s="38"/>
      <c r="J71" s="102"/>
      <c r="K71" s="38"/>
      <c r="L71" s="38"/>
      <c r="M71" s="38"/>
      <c r="N71" s="38"/>
      <c r="O71" s="38"/>
      <c r="P71" s="38"/>
      <c r="Q71" s="38"/>
      <c r="R71" s="46" t="s">
        <v>1458</v>
      </c>
      <c r="S71" s="46">
        <v>0</v>
      </c>
      <c r="T71" s="25" t="s">
        <v>222</v>
      </c>
      <c r="U71" s="46">
        <v>0</v>
      </c>
      <c r="V71" s="46">
        <v>0</v>
      </c>
      <c r="W71" s="46">
        <v>0</v>
      </c>
      <c r="X71" s="46">
        <v>0</v>
      </c>
      <c r="Y71" s="46">
        <v>0</v>
      </c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24" t="s">
        <v>204</v>
      </c>
      <c r="AR71" s="24">
        <v>2006</v>
      </c>
      <c r="AS71" s="38"/>
      <c r="AT71" s="38"/>
      <c r="AU71" s="38"/>
      <c r="AV71" s="174">
        <v>315000</v>
      </c>
      <c r="AW71" s="102"/>
      <c r="AX71" s="102"/>
      <c r="AY71" s="267"/>
      <c r="AZ71" s="102"/>
      <c r="BA71" s="102" t="s">
        <v>1840</v>
      </c>
      <c r="BB71" s="102"/>
      <c r="BC71" s="45"/>
      <c r="BD71" s="45"/>
    </row>
    <row r="72" spans="1:78" ht="16" hidden="1" thickBot="1">
      <c r="A72" s="231"/>
      <c r="B72" s="240"/>
      <c r="C72" s="23" t="s">
        <v>1216</v>
      </c>
      <c r="D72" s="24" t="s">
        <v>1380</v>
      </c>
      <c r="E72" s="34"/>
      <c r="F72" s="102"/>
      <c r="G72" s="38"/>
      <c r="H72" s="38"/>
      <c r="I72" s="38"/>
      <c r="J72" s="102"/>
      <c r="K72" s="38"/>
      <c r="L72" s="38"/>
      <c r="M72" s="38"/>
      <c r="N72" s="38"/>
      <c r="O72" s="38"/>
      <c r="P72" s="38"/>
      <c r="Q72" s="38"/>
      <c r="R72" s="46" t="s">
        <v>1457</v>
      </c>
      <c r="S72" s="46">
        <v>0</v>
      </c>
      <c r="T72" s="25" t="s">
        <v>238</v>
      </c>
      <c r="U72" s="46">
        <v>0</v>
      </c>
      <c r="V72" s="46">
        <v>0</v>
      </c>
      <c r="W72" s="46">
        <v>0</v>
      </c>
      <c r="X72" s="46">
        <v>0</v>
      </c>
      <c r="Y72" s="46">
        <v>0</v>
      </c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24" t="s">
        <v>204</v>
      </c>
      <c r="AR72" s="24">
        <v>2000</v>
      </c>
      <c r="AS72" s="38"/>
      <c r="AT72" s="38"/>
      <c r="AU72" s="38"/>
      <c r="AV72" s="174">
        <v>187500</v>
      </c>
      <c r="AW72" s="102"/>
      <c r="AX72" s="102"/>
      <c r="AY72" s="267"/>
      <c r="AZ72" s="102"/>
      <c r="BA72" s="102" t="s">
        <v>1840</v>
      </c>
      <c r="BB72" s="102"/>
      <c r="BC72" s="45"/>
      <c r="BD72" s="45"/>
    </row>
    <row r="73" spans="1:78" ht="16" hidden="1" thickBot="1">
      <c r="A73" s="231"/>
      <c r="B73" s="240"/>
      <c r="C73" s="23" t="s">
        <v>1220</v>
      </c>
      <c r="D73" s="24" t="s">
        <v>1384</v>
      </c>
      <c r="E73" s="34"/>
      <c r="F73" s="102"/>
      <c r="G73" s="38"/>
      <c r="H73" s="38"/>
      <c r="I73" s="38"/>
      <c r="J73" s="102"/>
      <c r="K73" s="38"/>
      <c r="L73" s="38"/>
      <c r="M73" s="38"/>
      <c r="N73" s="38"/>
      <c r="O73" s="38"/>
      <c r="P73" s="38"/>
      <c r="Q73" s="38"/>
      <c r="R73" s="46" t="s">
        <v>1459</v>
      </c>
      <c r="S73" s="46">
        <v>0</v>
      </c>
      <c r="T73" s="25" t="s">
        <v>222</v>
      </c>
      <c r="U73" s="46">
        <v>0</v>
      </c>
      <c r="V73" s="46">
        <v>0</v>
      </c>
      <c r="W73" s="46">
        <v>0</v>
      </c>
      <c r="X73" s="46">
        <v>0</v>
      </c>
      <c r="Y73" s="46">
        <v>0</v>
      </c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24" t="s">
        <v>204</v>
      </c>
      <c r="AR73" s="24">
        <v>2005</v>
      </c>
      <c r="AS73" s="38"/>
      <c r="AT73" s="38"/>
      <c r="AU73" s="38"/>
      <c r="AV73" s="174">
        <v>122500</v>
      </c>
      <c r="AW73" s="102"/>
      <c r="AX73" s="102"/>
      <c r="AY73" s="267"/>
      <c r="AZ73" s="102"/>
      <c r="BA73" s="102" t="s">
        <v>1840</v>
      </c>
      <c r="BB73" s="102"/>
      <c r="BC73" s="45"/>
      <c r="BD73" s="45"/>
    </row>
    <row r="74" spans="1:78" ht="16" hidden="1" thickBot="1">
      <c r="A74" s="231"/>
      <c r="B74" s="240"/>
      <c r="C74" s="23" t="s">
        <v>1221</v>
      </c>
      <c r="D74" s="24" t="s">
        <v>1385</v>
      </c>
      <c r="E74" s="34"/>
      <c r="F74" s="102" t="s">
        <v>123</v>
      </c>
      <c r="G74" s="38"/>
      <c r="H74" s="38"/>
      <c r="I74" s="38"/>
      <c r="J74" s="102" t="s">
        <v>1193</v>
      </c>
      <c r="K74" s="38"/>
      <c r="L74" s="38"/>
      <c r="M74" s="38"/>
      <c r="N74" s="38"/>
      <c r="O74" s="38"/>
      <c r="P74" s="38"/>
      <c r="Q74" s="38"/>
      <c r="R74" s="46" t="s">
        <v>747</v>
      </c>
      <c r="S74" s="46">
        <v>0</v>
      </c>
      <c r="T74" s="25" t="s">
        <v>1527</v>
      </c>
      <c r="U74" s="46">
        <v>0</v>
      </c>
      <c r="V74" s="46">
        <v>0</v>
      </c>
      <c r="W74" s="46">
        <v>0</v>
      </c>
      <c r="X74" s="46">
        <v>0</v>
      </c>
      <c r="Y74" s="46">
        <v>0</v>
      </c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24" t="s">
        <v>204</v>
      </c>
      <c r="AR74" s="24">
        <v>2000</v>
      </c>
      <c r="AS74" s="38"/>
      <c r="AT74" s="38"/>
      <c r="AU74" s="38"/>
      <c r="AV74" s="174">
        <v>900000</v>
      </c>
      <c r="AW74" s="102" t="s">
        <v>123</v>
      </c>
      <c r="AX74" s="102"/>
      <c r="AY74" s="102" t="s">
        <v>1648</v>
      </c>
      <c r="AZ74" s="102" t="s">
        <v>1193</v>
      </c>
      <c r="BA74" s="102"/>
      <c r="BB74" s="102"/>
      <c r="BC74" s="45"/>
      <c r="BD74" s="45"/>
    </row>
    <row r="75" spans="1:78" ht="16" hidden="1" thickBot="1">
      <c r="A75" s="231"/>
      <c r="B75" s="240"/>
      <c r="C75" s="23" t="s">
        <v>1222</v>
      </c>
      <c r="D75" s="24" t="s">
        <v>1386</v>
      </c>
      <c r="E75" s="34"/>
      <c r="F75" s="102" t="s">
        <v>123</v>
      </c>
      <c r="G75" s="38"/>
      <c r="H75" s="38"/>
      <c r="I75" s="38"/>
      <c r="J75" s="102" t="s">
        <v>1193</v>
      </c>
      <c r="K75" s="38"/>
      <c r="L75" s="38"/>
      <c r="M75" s="38"/>
      <c r="N75" s="38"/>
      <c r="O75" s="38"/>
      <c r="P75" s="38"/>
      <c r="Q75" s="38"/>
      <c r="R75" s="46" t="s">
        <v>747</v>
      </c>
      <c r="S75" s="46">
        <v>0</v>
      </c>
      <c r="T75" s="25" t="s">
        <v>1531</v>
      </c>
      <c r="U75" s="46">
        <v>0</v>
      </c>
      <c r="V75" s="46">
        <v>0</v>
      </c>
      <c r="W75" s="46">
        <v>0</v>
      </c>
      <c r="X75" s="46">
        <v>0</v>
      </c>
      <c r="Y75" s="46">
        <v>0</v>
      </c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24" t="s">
        <v>204</v>
      </c>
      <c r="AR75" s="24">
        <v>2004</v>
      </c>
      <c r="AS75" s="38"/>
      <c r="AT75" s="38"/>
      <c r="AU75" s="38"/>
      <c r="AV75" s="174">
        <v>162500</v>
      </c>
      <c r="AW75" s="102" t="s">
        <v>123</v>
      </c>
      <c r="AX75" s="102"/>
      <c r="AY75" s="102" t="s">
        <v>1649</v>
      </c>
      <c r="AZ75" s="102" t="s">
        <v>1193</v>
      </c>
      <c r="BA75" s="102"/>
      <c r="BB75" s="102"/>
      <c r="BC75" s="45"/>
      <c r="BD75" s="45"/>
    </row>
    <row r="76" spans="1:78" ht="16" hidden="1" thickBot="1">
      <c r="A76" s="231"/>
      <c r="B76" s="240"/>
      <c r="C76" s="23" t="s">
        <v>1223</v>
      </c>
      <c r="D76" s="24" t="s">
        <v>1381</v>
      </c>
      <c r="E76" s="34"/>
      <c r="F76" s="102"/>
      <c r="G76" s="38"/>
      <c r="H76" s="38"/>
      <c r="I76" s="38"/>
      <c r="J76" s="102"/>
      <c r="K76" s="38"/>
      <c r="L76" s="38"/>
      <c r="M76" s="38"/>
      <c r="N76" s="38"/>
      <c r="O76" s="38"/>
      <c r="P76" s="38"/>
      <c r="Q76" s="38"/>
      <c r="R76" s="46" t="s">
        <v>747</v>
      </c>
      <c r="S76" s="46">
        <v>0</v>
      </c>
      <c r="T76" s="25" t="s">
        <v>1531</v>
      </c>
      <c r="U76" s="46">
        <v>0</v>
      </c>
      <c r="V76" s="46">
        <v>0</v>
      </c>
      <c r="W76" s="46">
        <v>0</v>
      </c>
      <c r="X76" s="46">
        <v>0</v>
      </c>
      <c r="Y76" s="46">
        <v>0</v>
      </c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24" t="s">
        <v>204</v>
      </c>
      <c r="AR76" s="24">
        <v>2004</v>
      </c>
      <c r="AS76" s="38"/>
      <c r="AT76" s="38"/>
      <c r="AU76" s="38"/>
      <c r="AV76" s="174">
        <v>1470000</v>
      </c>
      <c r="AW76" s="102"/>
      <c r="AX76" s="102"/>
      <c r="AY76" s="267"/>
      <c r="AZ76" s="102"/>
      <c r="BA76" s="104" t="s">
        <v>1840</v>
      </c>
      <c r="BB76" s="102"/>
      <c r="BC76" s="45"/>
      <c r="BD76" s="45"/>
    </row>
    <row r="77" spans="1:78" s="100" customFormat="1" ht="16" hidden="1" thickBot="1">
      <c r="A77" s="231"/>
      <c r="B77" s="254"/>
      <c r="C77" s="72" t="s">
        <v>1224</v>
      </c>
      <c r="D77" s="70" t="s">
        <v>1387</v>
      </c>
      <c r="E77" s="73"/>
      <c r="F77" s="104"/>
      <c r="G77" s="139"/>
      <c r="H77" s="139"/>
      <c r="I77" s="139"/>
      <c r="J77" s="104"/>
      <c r="K77" s="139"/>
      <c r="L77" s="139"/>
      <c r="M77" s="139"/>
      <c r="N77" s="139"/>
      <c r="O77" s="139"/>
      <c r="P77" s="139"/>
      <c r="Q77" s="139"/>
      <c r="R77" s="50" t="s">
        <v>747</v>
      </c>
      <c r="S77" s="50">
        <v>0</v>
      </c>
      <c r="T77" s="68" t="s">
        <v>229</v>
      </c>
      <c r="U77" s="50">
        <v>0</v>
      </c>
      <c r="V77" s="50">
        <v>0</v>
      </c>
      <c r="W77" s="50">
        <v>0</v>
      </c>
      <c r="X77" s="50">
        <v>0</v>
      </c>
      <c r="Y77" s="50">
        <v>0</v>
      </c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70" t="s">
        <v>204</v>
      </c>
      <c r="AR77" s="70">
        <v>2004</v>
      </c>
      <c r="AS77" s="139"/>
      <c r="AT77" s="139"/>
      <c r="AU77" s="139"/>
      <c r="AV77" s="71">
        <v>168000</v>
      </c>
      <c r="AW77" s="104"/>
      <c r="AX77" s="104"/>
      <c r="AY77" s="270"/>
      <c r="AZ77" s="104"/>
      <c r="BA77" s="104" t="s">
        <v>1840</v>
      </c>
      <c r="BB77" s="104"/>
      <c r="BC77" s="66"/>
      <c r="BD77" s="66"/>
      <c r="BE77" s="121"/>
      <c r="BF77" s="121"/>
      <c r="BG77" s="121"/>
      <c r="BH77" s="121"/>
      <c r="BI77" s="121"/>
      <c r="BJ77" s="121"/>
      <c r="BK77" s="121"/>
      <c r="BL77" s="121"/>
      <c r="BM77" s="121"/>
      <c r="BN77" s="121"/>
      <c r="BO77" s="121"/>
      <c r="BP77" s="121"/>
      <c r="BQ77" s="121"/>
      <c r="BR77" s="121"/>
      <c r="BS77" s="121"/>
      <c r="BT77" s="121"/>
      <c r="BU77" s="121"/>
      <c r="BV77" s="121"/>
      <c r="BW77" s="121"/>
      <c r="BX77" s="121"/>
      <c r="BY77" s="121"/>
      <c r="BZ77" s="121"/>
    </row>
    <row r="78" spans="1:78" ht="16" hidden="1" thickBot="1">
      <c r="A78" s="231"/>
      <c r="B78" s="240"/>
      <c r="C78" s="23" t="s">
        <v>1225</v>
      </c>
      <c r="D78" s="24" t="s">
        <v>1388</v>
      </c>
      <c r="E78" s="34"/>
      <c r="F78" s="102"/>
      <c r="G78" s="38"/>
      <c r="H78" s="38"/>
      <c r="I78" s="38"/>
      <c r="J78" s="102"/>
      <c r="K78" s="38"/>
      <c r="L78" s="38"/>
      <c r="M78" s="38"/>
      <c r="N78" s="38"/>
      <c r="O78" s="38"/>
      <c r="P78" s="38"/>
      <c r="Q78" s="38"/>
      <c r="R78" s="46" t="s">
        <v>1460</v>
      </c>
      <c r="S78" s="46">
        <v>0</v>
      </c>
      <c r="T78" s="25" t="s">
        <v>222</v>
      </c>
      <c r="U78" s="46">
        <v>0</v>
      </c>
      <c r="V78" s="46">
        <v>0</v>
      </c>
      <c r="W78" s="46">
        <v>0</v>
      </c>
      <c r="X78" s="46">
        <v>0</v>
      </c>
      <c r="Y78" s="46">
        <v>0</v>
      </c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24" t="s">
        <v>204</v>
      </c>
      <c r="AR78" s="24">
        <v>2005</v>
      </c>
      <c r="AS78" s="38"/>
      <c r="AT78" s="38"/>
      <c r="AU78" s="38"/>
      <c r="AV78" s="174">
        <v>5355000</v>
      </c>
      <c r="AW78" s="102"/>
      <c r="AX78" s="102"/>
      <c r="AY78" s="267"/>
      <c r="AZ78" s="102"/>
      <c r="BA78" s="102" t="s">
        <v>1840</v>
      </c>
      <c r="BB78" s="102"/>
      <c r="BC78" s="45"/>
      <c r="BD78" s="45"/>
    </row>
    <row r="79" spans="1:78" ht="16" hidden="1" thickBot="1">
      <c r="A79" s="231"/>
      <c r="B79" s="240"/>
      <c r="C79" s="23" t="s">
        <v>1205</v>
      </c>
      <c r="D79" s="24" t="s">
        <v>1371</v>
      </c>
      <c r="E79" s="34"/>
      <c r="F79" s="102"/>
      <c r="G79" s="38"/>
      <c r="H79" s="38"/>
      <c r="I79" s="38"/>
      <c r="J79" s="102"/>
      <c r="K79" s="38"/>
      <c r="L79" s="38"/>
      <c r="M79" s="38"/>
      <c r="N79" s="38"/>
      <c r="O79" s="38"/>
      <c r="P79" s="38"/>
      <c r="Q79" s="38"/>
      <c r="R79" s="46" t="s">
        <v>1461</v>
      </c>
      <c r="S79" s="46">
        <v>0</v>
      </c>
      <c r="T79" s="25" t="s">
        <v>1526</v>
      </c>
      <c r="U79" s="46">
        <v>0</v>
      </c>
      <c r="V79" s="46">
        <v>0</v>
      </c>
      <c r="W79" s="46">
        <v>0</v>
      </c>
      <c r="X79" s="46">
        <v>0</v>
      </c>
      <c r="Y79" s="46">
        <v>0</v>
      </c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24" t="s">
        <v>204</v>
      </c>
      <c r="AR79" s="24">
        <v>2000</v>
      </c>
      <c r="AS79" s="38"/>
      <c r="AT79" s="38"/>
      <c r="AU79" s="38"/>
      <c r="AV79" s="174">
        <v>450000</v>
      </c>
      <c r="AW79" s="102"/>
      <c r="AX79" s="102"/>
      <c r="AY79" s="267"/>
      <c r="AZ79" s="102"/>
      <c r="BA79" s="102" t="s">
        <v>1840</v>
      </c>
      <c r="BB79" s="102"/>
      <c r="BC79" s="45"/>
      <c r="BD79" s="45"/>
    </row>
    <row r="80" spans="1:78" ht="16" hidden="1" thickBot="1">
      <c r="A80" s="231"/>
      <c r="B80" s="240"/>
      <c r="C80" s="23" t="s">
        <v>1226</v>
      </c>
      <c r="D80" s="24" t="s">
        <v>1389</v>
      </c>
      <c r="E80" s="34"/>
      <c r="F80" s="102"/>
      <c r="G80" s="38"/>
      <c r="H80" s="38"/>
      <c r="I80" s="38"/>
      <c r="J80" s="102"/>
      <c r="K80" s="38"/>
      <c r="L80" s="38"/>
      <c r="M80" s="38"/>
      <c r="N80" s="38"/>
      <c r="O80" s="38"/>
      <c r="P80" s="38"/>
      <c r="Q80" s="38"/>
      <c r="R80" s="46" t="s">
        <v>1462</v>
      </c>
      <c r="S80" s="46">
        <v>0</v>
      </c>
      <c r="T80" s="25" t="s">
        <v>221</v>
      </c>
      <c r="U80" s="46">
        <v>0</v>
      </c>
      <c r="V80" s="46">
        <v>0</v>
      </c>
      <c r="W80" s="46">
        <v>0</v>
      </c>
      <c r="X80" s="46">
        <v>0</v>
      </c>
      <c r="Y80" s="46">
        <v>0</v>
      </c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24" t="s">
        <v>204</v>
      </c>
      <c r="AR80" s="24">
        <v>2000</v>
      </c>
      <c r="AS80" s="38"/>
      <c r="AT80" s="38"/>
      <c r="AU80" s="38"/>
      <c r="AV80" s="174">
        <v>1125000</v>
      </c>
      <c r="AW80" s="102"/>
      <c r="AX80" s="102"/>
      <c r="AY80" s="267"/>
      <c r="AZ80" s="102"/>
      <c r="BA80" s="102" t="s">
        <v>1840</v>
      </c>
      <c r="BB80" s="102"/>
      <c r="BC80" s="45"/>
      <c r="BD80" s="45"/>
    </row>
    <row r="81" spans="1:78" ht="16" hidden="1" thickBot="1">
      <c r="A81" s="231"/>
      <c r="B81" s="240"/>
      <c r="C81" s="23" t="s">
        <v>1204</v>
      </c>
      <c r="D81" s="24" t="s">
        <v>1370</v>
      </c>
      <c r="E81" s="34"/>
      <c r="F81" s="102"/>
      <c r="G81" s="38"/>
      <c r="H81" s="38"/>
      <c r="I81" s="38"/>
      <c r="J81" s="102"/>
      <c r="K81" s="38"/>
      <c r="L81" s="38"/>
      <c r="M81" s="38"/>
      <c r="N81" s="38"/>
      <c r="O81" s="38"/>
      <c r="P81" s="38"/>
      <c r="Q81" s="38"/>
      <c r="R81" s="46" t="s">
        <v>1463</v>
      </c>
      <c r="S81" s="46">
        <v>0</v>
      </c>
      <c r="T81" s="25" t="s">
        <v>220</v>
      </c>
      <c r="U81" s="46">
        <v>0</v>
      </c>
      <c r="V81" s="46">
        <v>0</v>
      </c>
      <c r="W81" s="46">
        <v>0</v>
      </c>
      <c r="X81" s="46">
        <v>0</v>
      </c>
      <c r="Y81" s="46">
        <v>0</v>
      </c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24" t="s">
        <v>204</v>
      </c>
      <c r="AR81" s="24">
        <v>2000</v>
      </c>
      <c r="AS81" s="38"/>
      <c r="AT81" s="38"/>
      <c r="AU81" s="38"/>
      <c r="AV81" s="174">
        <v>54000</v>
      </c>
      <c r="AW81" s="102"/>
      <c r="AX81" s="102"/>
      <c r="AY81" s="267"/>
      <c r="AZ81" s="102"/>
      <c r="BA81" s="102" t="s">
        <v>1840</v>
      </c>
      <c r="BB81" s="102"/>
      <c r="BC81" s="45"/>
      <c r="BD81" s="45"/>
    </row>
    <row r="82" spans="1:78" ht="16" hidden="1" thickBot="1">
      <c r="A82" s="231"/>
      <c r="B82" s="240"/>
      <c r="C82" s="23" t="s">
        <v>1200</v>
      </c>
      <c r="D82" s="24" t="s">
        <v>1366</v>
      </c>
      <c r="E82" s="34"/>
      <c r="F82" s="102"/>
      <c r="G82" s="38"/>
      <c r="H82" s="38"/>
      <c r="I82" s="38"/>
      <c r="J82" s="102"/>
      <c r="K82" s="38"/>
      <c r="L82" s="38"/>
      <c r="M82" s="38"/>
      <c r="N82" s="38"/>
      <c r="O82" s="38"/>
      <c r="P82" s="38"/>
      <c r="Q82" s="38"/>
      <c r="R82" s="46" t="s">
        <v>747</v>
      </c>
      <c r="S82" s="46">
        <v>0</v>
      </c>
      <c r="T82" s="25" t="s">
        <v>238</v>
      </c>
      <c r="U82" s="46">
        <v>0</v>
      </c>
      <c r="V82" s="46">
        <v>0</v>
      </c>
      <c r="W82" s="46">
        <v>0</v>
      </c>
      <c r="X82" s="46">
        <v>0</v>
      </c>
      <c r="Y82" s="46">
        <v>0</v>
      </c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24" t="s">
        <v>204</v>
      </c>
      <c r="AR82" s="24">
        <v>2000</v>
      </c>
      <c r="AS82" s="38"/>
      <c r="AT82" s="38"/>
      <c r="AU82" s="38"/>
      <c r="AV82" s="174">
        <v>525000</v>
      </c>
      <c r="AW82" s="102"/>
      <c r="AX82" s="102"/>
      <c r="AY82" s="267"/>
      <c r="AZ82" s="102"/>
      <c r="BA82" s="102" t="s">
        <v>1840</v>
      </c>
      <c r="BB82" s="102"/>
      <c r="BC82" s="45"/>
      <c r="BD82" s="45"/>
    </row>
    <row r="83" spans="1:78" ht="16" hidden="1" thickBot="1">
      <c r="A83" s="231"/>
      <c r="B83" s="240"/>
      <c r="C83" s="23" t="s">
        <v>1210</v>
      </c>
      <c r="D83" s="24" t="s">
        <v>1374</v>
      </c>
      <c r="E83" s="34"/>
      <c r="F83" s="102"/>
      <c r="G83" s="38"/>
      <c r="H83" s="38"/>
      <c r="I83" s="38"/>
      <c r="J83" s="102"/>
      <c r="K83" s="38"/>
      <c r="L83" s="38"/>
      <c r="M83" s="38"/>
      <c r="N83" s="38"/>
      <c r="O83" s="38"/>
      <c r="P83" s="38"/>
      <c r="Q83" s="38"/>
      <c r="R83" s="46" t="s">
        <v>1464</v>
      </c>
      <c r="S83" s="46">
        <v>0</v>
      </c>
      <c r="T83" s="25" t="s">
        <v>238</v>
      </c>
      <c r="U83" s="46">
        <v>0</v>
      </c>
      <c r="V83" s="46">
        <v>0</v>
      </c>
      <c r="W83" s="46">
        <v>0</v>
      </c>
      <c r="X83" s="46">
        <v>0</v>
      </c>
      <c r="Y83" s="46">
        <v>0</v>
      </c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24" t="s">
        <v>204</v>
      </c>
      <c r="AR83" s="24">
        <v>2000</v>
      </c>
      <c r="AS83" s="38"/>
      <c r="AT83" s="38"/>
      <c r="AU83" s="38"/>
      <c r="AV83" s="174">
        <v>150000</v>
      </c>
      <c r="AW83" s="102"/>
      <c r="AX83" s="102"/>
      <c r="AY83" s="267"/>
      <c r="AZ83" s="102"/>
      <c r="BA83" s="102" t="s">
        <v>1840</v>
      </c>
      <c r="BB83" s="102"/>
      <c r="BC83" s="45"/>
      <c r="BD83" s="45"/>
    </row>
    <row r="84" spans="1:78" ht="16" hidden="1" thickBot="1">
      <c r="A84" s="231"/>
      <c r="B84" s="240"/>
      <c r="C84" s="23" t="s">
        <v>1212</v>
      </c>
      <c r="D84" s="24" t="s">
        <v>1376</v>
      </c>
      <c r="E84" s="34"/>
      <c r="F84" s="102"/>
      <c r="G84" s="38"/>
      <c r="H84" s="38"/>
      <c r="I84" s="38"/>
      <c r="J84" s="102"/>
      <c r="K84" s="38"/>
      <c r="L84" s="38"/>
      <c r="M84" s="38"/>
      <c r="N84" s="38"/>
      <c r="O84" s="38"/>
      <c r="P84" s="38"/>
      <c r="Q84" s="38"/>
      <c r="R84" s="46" t="s">
        <v>747</v>
      </c>
      <c r="S84" s="46">
        <v>0</v>
      </c>
      <c r="T84" s="25" t="s">
        <v>1532</v>
      </c>
      <c r="U84" s="46">
        <v>0</v>
      </c>
      <c r="V84" s="46">
        <v>0</v>
      </c>
      <c r="W84" s="46">
        <v>0</v>
      </c>
      <c r="X84" s="46">
        <v>0</v>
      </c>
      <c r="Y84" s="46">
        <v>0</v>
      </c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24" t="s">
        <v>204</v>
      </c>
      <c r="AR84" s="24">
        <v>2003</v>
      </c>
      <c r="AS84" s="38"/>
      <c r="AT84" s="38"/>
      <c r="AU84" s="38"/>
      <c r="AV84" s="174">
        <v>665000</v>
      </c>
      <c r="AW84" s="102"/>
      <c r="AX84" s="102"/>
      <c r="AY84" s="267"/>
      <c r="AZ84" s="102"/>
      <c r="BA84" s="102" t="s">
        <v>1840</v>
      </c>
      <c r="BB84" s="102"/>
      <c r="BC84" s="45"/>
      <c r="BD84" s="45"/>
    </row>
    <row r="85" spans="1:78" ht="16" hidden="1" thickBot="1">
      <c r="A85" s="231"/>
      <c r="B85" s="240"/>
      <c r="C85" s="23" t="s">
        <v>1198</v>
      </c>
      <c r="D85" s="24" t="s">
        <v>1364</v>
      </c>
      <c r="E85" s="34"/>
      <c r="F85" s="102"/>
      <c r="G85" s="38"/>
      <c r="H85" s="38"/>
      <c r="I85" s="38"/>
      <c r="J85" s="102"/>
      <c r="K85" s="38"/>
      <c r="L85" s="38"/>
      <c r="M85" s="38"/>
      <c r="N85" s="38"/>
      <c r="O85" s="38"/>
      <c r="P85" s="38"/>
      <c r="Q85" s="38"/>
      <c r="R85" s="46" t="s">
        <v>747</v>
      </c>
      <c r="S85" s="46">
        <v>0</v>
      </c>
      <c r="T85" s="25" t="s">
        <v>233</v>
      </c>
      <c r="U85" s="46">
        <v>0</v>
      </c>
      <c r="V85" s="46">
        <v>0</v>
      </c>
      <c r="W85" s="46">
        <v>0</v>
      </c>
      <c r="X85" s="46">
        <v>0</v>
      </c>
      <c r="Y85" s="46">
        <v>0</v>
      </c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24" t="s">
        <v>204</v>
      </c>
      <c r="AR85" s="24">
        <v>2002</v>
      </c>
      <c r="AS85" s="38"/>
      <c r="AT85" s="38"/>
      <c r="AU85" s="38"/>
      <c r="AV85" s="174">
        <v>260000</v>
      </c>
      <c r="AW85" s="102"/>
      <c r="AX85" s="102"/>
      <c r="AY85" s="267"/>
      <c r="AZ85" s="102"/>
      <c r="BA85" s="102" t="s">
        <v>1840</v>
      </c>
      <c r="BB85" s="102"/>
      <c r="BC85" s="45"/>
      <c r="BD85" s="45"/>
    </row>
    <row r="86" spans="1:78" ht="16" hidden="1" thickBot="1">
      <c r="A86" s="231"/>
      <c r="B86" s="240"/>
      <c r="C86" s="23" t="s">
        <v>1204</v>
      </c>
      <c r="D86" s="24" t="s">
        <v>1370</v>
      </c>
      <c r="E86" s="34"/>
      <c r="F86" s="102"/>
      <c r="G86" s="38"/>
      <c r="H86" s="38"/>
      <c r="I86" s="38"/>
      <c r="J86" s="102"/>
      <c r="K86" s="38"/>
      <c r="L86" s="38"/>
      <c r="M86" s="38"/>
      <c r="N86" s="38"/>
      <c r="O86" s="38"/>
      <c r="P86" s="38"/>
      <c r="Q86" s="38"/>
      <c r="R86" s="46" t="s">
        <v>1463</v>
      </c>
      <c r="S86" s="46">
        <v>0</v>
      </c>
      <c r="T86" s="25" t="s">
        <v>220</v>
      </c>
      <c r="U86" s="46">
        <v>0</v>
      </c>
      <c r="V86" s="46">
        <v>0</v>
      </c>
      <c r="W86" s="46">
        <v>0</v>
      </c>
      <c r="X86" s="46">
        <v>0</v>
      </c>
      <c r="Y86" s="46">
        <v>0</v>
      </c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24" t="s">
        <v>204</v>
      </c>
      <c r="AR86" s="24">
        <v>2002</v>
      </c>
      <c r="AS86" s="38"/>
      <c r="AT86" s="38"/>
      <c r="AU86" s="38"/>
      <c r="AV86" s="174">
        <v>156000</v>
      </c>
      <c r="AW86" s="102"/>
      <c r="AX86" s="102"/>
      <c r="AY86" s="267"/>
      <c r="AZ86" s="102"/>
      <c r="BA86" s="102" t="s">
        <v>1840</v>
      </c>
      <c r="BB86" s="102"/>
      <c r="BC86" s="45"/>
      <c r="BD86" s="45"/>
    </row>
    <row r="87" spans="1:78" ht="16" hidden="1" thickBot="1">
      <c r="A87" s="231"/>
      <c r="B87" s="240"/>
      <c r="C87" s="23" t="s">
        <v>1227</v>
      </c>
      <c r="D87" s="24" t="s">
        <v>1390</v>
      </c>
      <c r="E87" s="34"/>
      <c r="F87" s="102" t="s">
        <v>123</v>
      </c>
      <c r="G87" s="38"/>
      <c r="H87" s="38"/>
      <c r="I87" s="38"/>
      <c r="J87" s="102" t="s">
        <v>1193</v>
      </c>
      <c r="K87" s="38"/>
      <c r="L87" s="38"/>
      <c r="M87" s="38"/>
      <c r="N87" s="38"/>
      <c r="O87" s="38"/>
      <c r="P87" s="38"/>
      <c r="Q87" s="38"/>
      <c r="R87" s="46" t="s">
        <v>747</v>
      </c>
      <c r="S87" s="46">
        <v>0</v>
      </c>
      <c r="T87" s="25" t="s">
        <v>224</v>
      </c>
      <c r="U87" s="46">
        <v>0</v>
      </c>
      <c r="V87" s="46">
        <v>0</v>
      </c>
      <c r="W87" s="46">
        <v>0</v>
      </c>
      <c r="X87" s="46">
        <v>0</v>
      </c>
      <c r="Y87" s="46">
        <v>0</v>
      </c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24" t="s">
        <v>204</v>
      </c>
      <c r="AR87" s="24">
        <v>2003</v>
      </c>
      <c r="AS87" s="38"/>
      <c r="AT87" s="38"/>
      <c r="AU87" s="38"/>
      <c r="AV87" s="174">
        <v>1312500</v>
      </c>
      <c r="AW87" s="102" t="s">
        <v>123</v>
      </c>
      <c r="AX87" s="102"/>
      <c r="AY87" s="266" t="s">
        <v>1645</v>
      </c>
      <c r="AZ87" s="102" t="s">
        <v>1193</v>
      </c>
      <c r="BA87" s="102"/>
      <c r="BB87" s="102"/>
      <c r="BC87" s="45"/>
      <c r="BD87" s="45"/>
    </row>
    <row r="88" spans="1:78" ht="16" hidden="1" thickBot="1">
      <c r="A88" s="231"/>
      <c r="B88" s="240"/>
      <c r="C88" s="23" t="s">
        <v>1227</v>
      </c>
      <c r="D88" s="24" t="s">
        <v>1390</v>
      </c>
      <c r="E88" s="34"/>
      <c r="F88" s="102" t="s">
        <v>123</v>
      </c>
      <c r="G88" s="38"/>
      <c r="H88" s="38"/>
      <c r="I88" s="38"/>
      <c r="J88" s="102" t="s">
        <v>1193</v>
      </c>
      <c r="K88" s="38"/>
      <c r="L88" s="38"/>
      <c r="M88" s="38"/>
      <c r="N88" s="38"/>
      <c r="O88" s="38"/>
      <c r="P88" s="38"/>
      <c r="Q88" s="38"/>
      <c r="R88" s="46" t="s">
        <v>784</v>
      </c>
      <c r="S88" s="46">
        <v>0</v>
      </c>
      <c r="T88" s="25" t="s">
        <v>223</v>
      </c>
      <c r="U88" s="46">
        <v>0</v>
      </c>
      <c r="V88" s="46">
        <v>0</v>
      </c>
      <c r="W88" s="46">
        <v>0</v>
      </c>
      <c r="X88" s="46">
        <v>0</v>
      </c>
      <c r="Y88" s="46">
        <v>0</v>
      </c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24" t="s">
        <v>204</v>
      </c>
      <c r="AR88" s="24">
        <v>2005</v>
      </c>
      <c r="AS88" s="38"/>
      <c r="AT88" s="38"/>
      <c r="AU88" s="38"/>
      <c r="AV88" s="174">
        <v>825000</v>
      </c>
      <c r="AW88" s="102" t="s">
        <v>123</v>
      </c>
      <c r="AX88" s="102"/>
      <c r="AY88" s="266" t="s">
        <v>1645</v>
      </c>
      <c r="AZ88" s="102" t="s">
        <v>1193</v>
      </c>
      <c r="BA88" s="102"/>
      <c r="BB88" s="102"/>
      <c r="BC88" s="45"/>
      <c r="BD88" s="45"/>
    </row>
    <row r="89" spans="1:78" ht="16" hidden="1" thickBot="1">
      <c r="A89" s="231"/>
      <c r="B89" s="240"/>
      <c r="C89" s="23" t="s">
        <v>1198</v>
      </c>
      <c r="D89" s="24" t="s">
        <v>1376</v>
      </c>
      <c r="E89" s="34"/>
      <c r="F89" s="102"/>
      <c r="G89" s="38"/>
      <c r="H89" s="38"/>
      <c r="I89" s="38"/>
      <c r="J89" s="102"/>
      <c r="K89" s="38"/>
      <c r="L89" s="38"/>
      <c r="M89" s="38"/>
      <c r="N89" s="38"/>
      <c r="O89" s="38"/>
      <c r="P89" s="38"/>
      <c r="Q89" s="38"/>
      <c r="R89" s="46" t="s">
        <v>747</v>
      </c>
      <c r="S89" s="46">
        <v>0</v>
      </c>
      <c r="T89" s="25" t="s">
        <v>233</v>
      </c>
      <c r="U89" s="46">
        <v>0</v>
      </c>
      <c r="V89" s="46">
        <v>0</v>
      </c>
      <c r="W89" s="46">
        <v>0</v>
      </c>
      <c r="X89" s="46">
        <v>0</v>
      </c>
      <c r="Y89" s="46">
        <v>0</v>
      </c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24" t="s">
        <v>204</v>
      </c>
      <c r="AR89" s="24">
        <v>2000</v>
      </c>
      <c r="AS89" s="38"/>
      <c r="AT89" s="38"/>
      <c r="AU89" s="38"/>
      <c r="AV89" s="174">
        <v>260000</v>
      </c>
      <c r="AW89" s="102"/>
      <c r="AX89" s="102"/>
      <c r="AY89" s="267"/>
      <c r="AZ89" s="102"/>
      <c r="BA89" s="102" t="s">
        <v>1840</v>
      </c>
      <c r="BB89" s="102"/>
      <c r="BC89" s="45"/>
      <c r="BD89" s="45"/>
    </row>
    <row r="90" spans="1:78" ht="16" hidden="1" thickBot="1">
      <c r="A90" s="231"/>
      <c r="B90" s="240"/>
      <c r="C90" s="23" t="s">
        <v>1199</v>
      </c>
      <c r="D90" s="24" t="s">
        <v>1365</v>
      </c>
      <c r="E90" s="34"/>
      <c r="F90" s="102"/>
      <c r="G90" s="38"/>
      <c r="H90" s="38"/>
      <c r="I90" s="38"/>
      <c r="J90" s="102"/>
      <c r="K90" s="38"/>
      <c r="L90" s="38"/>
      <c r="M90" s="38"/>
      <c r="N90" s="38"/>
      <c r="O90" s="38"/>
      <c r="P90" s="38"/>
      <c r="Q90" s="38"/>
      <c r="R90" s="46" t="s">
        <v>747</v>
      </c>
      <c r="S90" s="46">
        <v>0</v>
      </c>
      <c r="T90" s="25" t="s">
        <v>1523</v>
      </c>
      <c r="U90" s="46">
        <v>0</v>
      </c>
      <c r="V90" s="46">
        <v>0</v>
      </c>
      <c r="W90" s="46">
        <v>0</v>
      </c>
      <c r="X90" s="46">
        <v>0</v>
      </c>
      <c r="Y90" s="46">
        <v>0</v>
      </c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24" t="s">
        <v>204</v>
      </c>
      <c r="AR90" s="24">
        <v>2000</v>
      </c>
      <c r="AS90" s="38"/>
      <c r="AT90" s="38"/>
      <c r="AU90" s="38"/>
      <c r="AV90" s="174">
        <v>97500</v>
      </c>
      <c r="AW90" s="102"/>
      <c r="AX90" s="102"/>
      <c r="AY90" s="267"/>
      <c r="AZ90" s="102"/>
      <c r="BA90" s="102" t="s">
        <v>1840</v>
      </c>
      <c r="BB90" s="102"/>
      <c r="BC90" s="45"/>
      <c r="BD90" s="45"/>
    </row>
    <row r="91" spans="1:78" ht="16" hidden="1" thickBot="1">
      <c r="A91" s="231"/>
      <c r="B91" s="240"/>
      <c r="C91" s="23" t="s">
        <v>1228</v>
      </c>
      <c r="D91" s="24" t="s">
        <v>1391</v>
      </c>
      <c r="E91" s="34"/>
      <c r="F91" s="102"/>
      <c r="G91" s="38"/>
      <c r="H91" s="38"/>
      <c r="I91" s="38"/>
      <c r="J91" s="102"/>
      <c r="K91" s="38"/>
      <c r="L91" s="38"/>
      <c r="M91" s="38"/>
      <c r="N91" s="38"/>
      <c r="O91" s="38"/>
      <c r="P91" s="38"/>
      <c r="Q91" s="38"/>
      <c r="R91" s="46" t="s">
        <v>1465</v>
      </c>
      <c r="S91" s="46">
        <v>0</v>
      </c>
      <c r="T91" s="25" t="s">
        <v>221</v>
      </c>
      <c r="U91" s="46">
        <v>0</v>
      </c>
      <c r="V91" s="46">
        <v>0</v>
      </c>
      <c r="W91" s="46">
        <v>0</v>
      </c>
      <c r="X91" s="46">
        <v>0</v>
      </c>
      <c r="Y91" s="46">
        <v>0</v>
      </c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24" t="s">
        <v>204</v>
      </c>
      <c r="AR91" s="24">
        <v>2000</v>
      </c>
      <c r="AS91" s="38"/>
      <c r="AT91" s="38"/>
      <c r="AU91" s="38"/>
      <c r="AV91" s="174">
        <v>2275000</v>
      </c>
      <c r="AW91" s="102"/>
      <c r="AX91" s="102"/>
      <c r="AY91" s="267"/>
      <c r="AZ91" s="102"/>
      <c r="BA91" s="102" t="s">
        <v>1840</v>
      </c>
      <c r="BB91" s="102"/>
      <c r="BC91" s="45"/>
      <c r="BD91" s="45"/>
    </row>
    <row r="92" spans="1:78" ht="16" hidden="1" thickBot="1">
      <c r="A92" s="231"/>
      <c r="B92" s="240"/>
      <c r="C92" s="23" t="s">
        <v>1228</v>
      </c>
      <c r="D92" s="24" t="s">
        <v>1391</v>
      </c>
      <c r="E92" s="34"/>
      <c r="F92" s="102"/>
      <c r="G92" s="38"/>
      <c r="H92" s="38"/>
      <c r="I92" s="38"/>
      <c r="J92" s="102"/>
      <c r="K92" s="38"/>
      <c r="L92" s="38"/>
      <c r="M92" s="38"/>
      <c r="N92" s="38"/>
      <c r="O92" s="38"/>
      <c r="P92" s="38"/>
      <c r="Q92" s="38"/>
      <c r="R92" s="46" t="s">
        <v>1465</v>
      </c>
      <c r="S92" s="46">
        <v>0</v>
      </c>
      <c r="T92" s="25" t="s">
        <v>221</v>
      </c>
      <c r="U92" s="46">
        <v>0</v>
      </c>
      <c r="V92" s="46">
        <v>0</v>
      </c>
      <c r="W92" s="46">
        <v>0</v>
      </c>
      <c r="X92" s="46">
        <v>0</v>
      </c>
      <c r="Y92" s="46">
        <v>0</v>
      </c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24" t="s">
        <v>204</v>
      </c>
      <c r="AR92" s="24">
        <v>2000</v>
      </c>
      <c r="AS92" s="38"/>
      <c r="AT92" s="38"/>
      <c r="AU92" s="38"/>
      <c r="AV92" s="174">
        <v>34125000</v>
      </c>
      <c r="AW92" s="102"/>
      <c r="AX92" s="102"/>
      <c r="AY92" s="267"/>
      <c r="AZ92" s="102"/>
      <c r="BA92" s="102" t="s">
        <v>1840</v>
      </c>
      <c r="BB92" s="102"/>
      <c r="BC92" s="45"/>
      <c r="BD92" s="45"/>
    </row>
    <row r="93" spans="1:78" ht="16" hidden="1" thickBot="1">
      <c r="A93" s="231"/>
      <c r="B93" s="240"/>
      <c r="C93" s="23" t="s">
        <v>1229</v>
      </c>
      <c r="D93" s="24" t="s">
        <v>1392</v>
      </c>
      <c r="E93" s="34"/>
      <c r="F93" s="102"/>
      <c r="G93" s="38"/>
      <c r="H93" s="38"/>
      <c r="I93" s="38"/>
      <c r="J93" s="102"/>
      <c r="K93" s="38"/>
      <c r="L93" s="38"/>
      <c r="M93" s="38"/>
      <c r="N93" s="38"/>
      <c r="O93" s="38"/>
      <c r="P93" s="38"/>
      <c r="Q93" s="38"/>
      <c r="R93" s="46" t="s">
        <v>1466</v>
      </c>
      <c r="S93" s="46">
        <v>0</v>
      </c>
      <c r="T93" s="25" t="s">
        <v>225</v>
      </c>
      <c r="U93" s="46">
        <v>0</v>
      </c>
      <c r="V93" s="46">
        <v>0</v>
      </c>
      <c r="W93" s="46">
        <v>0</v>
      </c>
      <c r="X93" s="46">
        <v>0</v>
      </c>
      <c r="Y93" s="46">
        <v>0</v>
      </c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24" t="s">
        <v>204</v>
      </c>
      <c r="AR93" s="24">
        <v>2000</v>
      </c>
      <c r="AS93" s="38"/>
      <c r="AT93" s="38"/>
      <c r="AU93" s="38"/>
      <c r="AV93" s="174">
        <v>750000</v>
      </c>
      <c r="AW93" s="102"/>
      <c r="AX93" s="102"/>
      <c r="AY93" s="267"/>
      <c r="AZ93" s="102"/>
      <c r="BA93" s="102" t="s">
        <v>1840</v>
      </c>
      <c r="BB93" s="102"/>
      <c r="BC93" s="45"/>
      <c r="BD93" s="45"/>
    </row>
    <row r="94" spans="1:78" ht="16" hidden="1" thickBot="1">
      <c r="A94" s="231"/>
      <c r="B94" s="240"/>
      <c r="C94" s="23" t="s">
        <v>1217</v>
      </c>
      <c r="D94" s="24" t="s">
        <v>1381</v>
      </c>
      <c r="E94" s="34"/>
      <c r="F94" s="102"/>
      <c r="G94" s="38"/>
      <c r="H94" s="38"/>
      <c r="I94" s="38"/>
      <c r="J94" s="102"/>
      <c r="K94" s="38"/>
      <c r="L94" s="38"/>
      <c r="M94" s="38"/>
      <c r="N94" s="38"/>
      <c r="O94" s="38"/>
      <c r="P94" s="38"/>
      <c r="Q94" s="38"/>
      <c r="R94" s="46" t="s">
        <v>747</v>
      </c>
      <c r="S94" s="46">
        <v>0</v>
      </c>
      <c r="T94" s="25" t="s">
        <v>233</v>
      </c>
      <c r="U94" s="46">
        <v>0</v>
      </c>
      <c r="V94" s="46">
        <v>0</v>
      </c>
      <c r="W94" s="46">
        <v>0</v>
      </c>
      <c r="X94" s="46">
        <v>0</v>
      </c>
      <c r="Y94" s="46">
        <v>0</v>
      </c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24" t="s">
        <v>204</v>
      </c>
      <c r="AR94" s="24">
        <v>2000</v>
      </c>
      <c r="AS94" s="38"/>
      <c r="AT94" s="38"/>
      <c r="AU94" s="38"/>
      <c r="AV94" s="174">
        <v>650000</v>
      </c>
      <c r="AW94" s="102"/>
      <c r="AX94" s="102"/>
      <c r="AY94" s="267"/>
      <c r="AZ94" s="102"/>
      <c r="BA94" s="102" t="s">
        <v>1840</v>
      </c>
      <c r="BB94" s="102"/>
      <c r="BC94" s="45"/>
      <c r="BD94" s="45"/>
    </row>
    <row r="95" spans="1:78" s="86" customFormat="1" ht="16" hidden="1" thickBot="1">
      <c r="A95" s="237"/>
      <c r="B95" s="238"/>
      <c r="C95" s="40" t="s">
        <v>1230</v>
      </c>
      <c r="D95" s="39" t="s">
        <v>1393</v>
      </c>
      <c r="E95" s="41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42" t="s">
        <v>1451</v>
      </c>
      <c r="S95" s="142">
        <v>0</v>
      </c>
      <c r="T95" s="149" t="s">
        <v>1526</v>
      </c>
      <c r="U95" s="142">
        <v>0</v>
      </c>
      <c r="V95" s="142">
        <v>0</v>
      </c>
      <c r="W95" s="142">
        <v>0</v>
      </c>
      <c r="X95" s="142">
        <v>0</v>
      </c>
      <c r="Y95" s="142">
        <v>0</v>
      </c>
      <c r="Z95" s="102"/>
      <c r="AA95" s="102"/>
      <c r="AB95" s="102"/>
      <c r="AC95" s="102"/>
      <c r="AD95" s="102"/>
      <c r="AE95" s="102"/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39" t="s">
        <v>204</v>
      </c>
      <c r="AR95" s="39">
        <v>2000</v>
      </c>
      <c r="AS95" s="102"/>
      <c r="AT95" s="102"/>
      <c r="AU95" s="102"/>
      <c r="AV95" s="174">
        <v>650000</v>
      </c>
      <c r="AW95" s="102"/>
      <c r="AX95" s="102"/>
      <c r="AY95" s="267"/>
      <c r="AZ95" s="102"/>
      <c r="BA95" s="102" t="s">
        <v>1840</v>
      </c>
      <c r="BB95" s="102"/>
      <c r="BC95" s="45"/>
      <c r="BD95" s="45"/>
      <c r="BE95" s="161"/>
      <c r="BF95" s="161"/>
      <c r="BG95" s="161"/>
      <c r="BH95" s="161"/>
      <c r="BI95" s="161"/>
      <c r="BJ95" s="161"/>
      <c r="BK95" s="161"/>
      <c r="BL95" s="161"/>
      <c r="BM95" s="161"/>
      <c r="BN95" s="161"/>
      <c r="BO95" s="161"/>
      <c r="BP95" s="161"/>
      <c r="BQ95" s="161"/>
      <c r="BR95" s="180"/>
      <c r="BS95" s="180"/>
      <c r="BT95" s="180"/>
      <c r="BU95" s="180"/>
      <c r="BV95" s="180"/>
      <c r="BW95" s="180"/>
      <c r="BX95" s="180"/>
      <c r="BY95" s="180"/>
      <c r="BZ95" s="180"/>
    </row>
    <row r="96" spans="1:78" s="86" customFormat="1" ht="16" hidden="1" thickBot="1">
      <c r="A96" s="237"/>
      <c r="B96" s="238"/>
      <c r="C96" s="40" t="s">
        <v>1231</v>
      </c>
      <c r="D96" s="39" t="s">
        <v>1394</v>
      </c>
      <c r="E96" s="41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42" t="s">
        <v>1451</v>
      </c>
      <c r="S96" s="142">
        <v>0</v>
      </c>
      <c r="T96" s="149" t="s">
        <v>222</v>
      </c>
      <c r="U96" s="142">
        <v>0</v>
      </c>
      <c r="V96" s="142">
        <v>0</v>
      </c>
      <c r="W96" s="142">
        <v>0</v>
      </c>
      <c r="X96" s="142">
        <v>0</v>
      </c>
      <c r="Y96" s="142">
        <v>0</v>
      </c>
      <c r="Z96" s="102"/>
      <c r="AA96" s="102"/>
      <c r="AB96" s="102"/>
      <c r="AC96" s="102"/>
      <c r="AD96" s="102"/>
      <c r="AE96" s="102"/>
      <c r="AF96" s="102"/>
      <c r="AG96" s="102"/>
      <c r="AH96" s="102"/>
      <c r="AI96" s="102"/>
      <c r="AJ96" s="102"/>
      <c r="AK96" s="102"/>
      <c r="AL96" s="102"/>
      <c r="AM96" s="102"/>
      <c r="AN96" s="102"/>
      <c r="AO96" s="102"/>
      <c r="AP96" s="102"/>
      <c r="AQ96" s="39" t="s">
        <v>204</v>
      </c>
      <c r="AR96" s="39">
        <v>2000</v>
      </c>
      <c r="AS96" s="102"/>
      <c r="AT96" s="102"/>
      <c r="AU96" s="102"/>
      <c r="AV96" s="174">
        <v>4420000</v>
      </c>
      <c r="AW96" s="102"/>
      <c r="AX96" s="102"/>
      <c r="AY96" s="267"/>
      <c r="AZ96" s="102"/>
      <c r="BA96" s="102" t="s">
        <v>1840</v>
      </c>
      <c r="BB96" s="102"/>
      <c r="BC96" s="45"/>
      <c r="BD96" s="45"/>
      <c r="BE96" s="161"/>
      <c r="BF96" s="161"/>
      <c r="BG96" s="161"/>
      <c r="BH96" s="161"/>
      <c r="BI96" s="161"/>
      <c r="BJ96" s="161"/>
      <c r="BK96" s="161"/>
      <c r="BL96" s="161"/>
      <c r="BM96" s="161"/>
      <c r="BN96" s="161"/>
      <c r="BO96" s="161"/>
      <c r="BP96" s="161"/>
      <c r="BQ96" s="161"/>
      <c r="BR96" s="180"/>
      <c r="BS96" s="180"/>
      <c r="BT96" s="180"/>
      <c r="BU96" s="180"/>
      <c r="BV96" s="180"/>
      <c r="BW96" s="180"/>
      <c r="BX96" s="180"/>
      <c r="BY96" s="180"/>
      <c r="BZ96" s="180"/>
    </row>
    <row r="97" spans="1:78" s="86" customFormat="1" ht="16" hidden="1" thickBot="1">
      <c r="A97" s="237"/>
      <c r="B97" s="238"/>
      <c r="C97" s="40" t="s">
        <v>1219</v>
      </c>
      <c r="D97" s="39" t="s">
        <v>1383</v>
      </c>
      <c r="E97" s="41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42" t="s">
        <v>1448</v>
      </c>
      <c r="S97" s="142">
        <v>0</v>
      </c>
      <c r="T97" s="149" t="s">
        <v>1524</v>
      </c>
      <c r="U97" s="142">
        <v>0</v>
      </c>
      <c r="V97" s="142">
        <v>0</v>
      </c>
      <c r="W97" s="142">
        <v>0</v>
      </c>
      <c r="X97" s="142">
        <v>0</v>
      </c>
      <c r="Y97" s="142">
        <v>0</v>
      </c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/>
      <c r="AK97" s="102"/>
      <c r="AL97" s="102"/>
      <c r="AM97" s="102"/>
      <c r="AN97" s="102"/>
      <c r="AO97" s="102"/>
      <c r="AP97" s="102"/>
      <c r="AQ97" s="39" t="s">
        <v>204</v>
      </c>
      <c r="AR97" s="39">
        <v>2000</v>
      </c>
      <c r="AS97" s="102"/>
      <c r="AT97" s="102"/>
      <c r="AU97" s="102"/>
      <c r="AV97" s="174">
        <v>100000</v>
      </c>
      <c r="AW97" s="102"/>
      <c r="AX97" s="102"/>
      <c r="AY97" s="267"/>
      <c r="AZ97" s="102"/>
      <c r="BA97" s="102" t="s">
        <v>1840</v>
      </c>
      <c r="BB97" s="102"/>
      <c r="BC97" s="45"/>
      <c r="BD97" s="45"/>
      <c r="BE97" s="161"/>
      <c r="BF97" s="161"/>
      <c r="BG97" s="161"/>
      <c r="BH97" s="161"/>
      <c r="BI97" s="161"/>
      <c r="BJ97" s="161"/>
      <c r="BK97" s="161"/>
      <c r="BL97" s="161"/>
      <c r="BM97" s="161"/>
      <c r="BN97" s="161"/>
      <c r="BO97" s="161"/>
      <c r="BP97" s="161"/>
      <c r="BQ97" s="161"/>
      <c r="BR97" s="180"/>
      <c r="BS97" s="180"/>
      <c r="BT97" s="180"/>
      <c r="BU97" s="180"/>
      <c r="BV97" s="180"/>
      <c r="BW97" s="180"/>
      <c r="BX97" s="180"/>
      <c r="BY97" s="180"/>
      <c r="BZ97" s="180"/>
    </row>
    <row r="98" spans="1:78" ht="16" hidden="1" thickBot="1">
      <c r="A98" s="231"/>
      <c r="B98" s="240"/>
      <c r="C98" s="23" t="s">
        <v>1200</v>
      </c>
      <c r="D98" s="24" t="s">
        <v>1366</v>
      </c>
      <c r="E98" s="34"/>
      <c r="F98" s="102"/>
      <c r="G98" s="38"/>
      <c r="H98" s="38"/>
      <c r="I98" s="38"/>
      <c r="J98" s="102"/>
      <c r="K98" s="38"/>
      <c r="L98" s="38"/>
      <c r="M98" s="38"/>
      <c r="N98" s="38"/>
      <c r="O98" s="38"/>
      <c r="P98" s="38"/>
      <c r="Q98" s="38"/>
      <c r="R98" s="46" t="s">
        <v>747</v>
      </c>
      <c r="S98" s="46">
        <v>0</v>
      </c>
      <c r="T98" s="25" t="s">
        <v>238</v>
      </c>
      <c r="U98" s="46">
        <v>0</v>
      </c>
      <c r="V98" s="46">
        <v>0</v>
      </c>
      <c r="W98" s="46">
        <v>0</v>
      </c>
      <c r="X98" s="46">
        <v>0</v>
      </c>
      <c r="Y98" s="46">
        <v>0</v>
      </c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24" t="s">
        <v>204</v>
      </c>
      <c r="AR98" s="24">
        <v>2000</v>
      </c>
      <c r="AS98" s="38"/>
      <c r="AT98" s="38"/>
      <c r="AU98" s="38"/>
      <c r="AV98" s="174">
        <v>525000</v>
      </c>
      <c r="AW98" s="102"/>
      <c r="AX98" s="102"/>
      <c r="AY98" s="267"/>
      <c r="AZ98" s="102"/>
      <c r="BA98" s="102" t="s">
        <v>1840</v>
      </c>
      <c r="BB98" s="102"/>
      <c r="BC98" s="45"/>
      <c r="BD98" s="45"/>
    </row>
    <row r="99" spans="1:78" ht="16" hidden="1" thickBot="1">
      <c r="A99" s="231"/>
      <c r="B99" s="240"/>
      <c r="C99" s="23" t="s">
        <v>1232</v>
      </c>
      <c r="D99" s="24" t="s">
        <v>1395</v>
      </c>
      <c r="E99" s="34"/>
      <c r="F99" s="102"/>
      <c r="G99" s="38"/>
      <c r="H99" s="38"/>
      <c r="I99" s="38"/>
      <c r="J99" s="102"/>
      <c r="K99" s="38"/>
      <c r="L99" s="38"/>
      <c r="M99" s="38"/>
      <c r="N99" s="38"/>
      <c r="O99" s="38"/>
      <c r="P99" s="38"/>
      <c r="Q99" s="38"/>
      <c r="R99" s="46" t="s">
        <v>1467</v>
      </c>
      <c r="S99" s="46">
        <v>0</v>
      </c>
      <c r="T99" s="25" t="s">
        <v>222</v>
      </c>
      <c r="U99" s="46">
        <v>0</v>
      </c>
      <c r="V99" s="46">
        <v>0</v>
      </c>
      <c r="W99" s="46">
        <v>0</v>
      </c>
      <c r="X99" s="46">
        <v>0</v>
      </c>
      <c r="Y99" s="46">
        <v>0</v>
      </c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24" t="s">
        <v>204</v>
      </c>
      <c r="AR99" s="24">
        <v>2000</v>
      </c>
      <c r="AS99" s="38"/>
      <c r="AT99" s="38"/>
      <c r="AU99" s="38"/>
      <c r="AV99" s="174">
        <v>112500</v>
      </c>
      <c r="AW99" s="102"/>
      <c r="AX99" s="102"/>
      <c r="AY99" s="267"/>
      <c r="AZ99" s="102"/>
      <c r="BA99" s="102" t="s">
        <v>1840</v>
      </c>
      <c r="BB99" s="102"/>
      <c r="BC99" s="45"/>
      <c r="BD99" s="45"/>
    </row>
    <row r="100" spans="1:78" ht="16" hidden="1" thickBot="1">
      <c r="A100" s="231"/>
      <c r="B100" s="240"/>
      <c r="C100" s="23" t="s">
        <v>1228</v>
      </c>
      <c r="D100" s="24" t="s">
        <v>1391</v>
      </c>
      <c r="E100" s="34"/>
      <c r="F100" s="102"/>
      <c r="G100" s="38"/>
      <c r="H100" s="38"/>
      <c r="I100" s="38"/>
      <c r="J100" s="102"/>
      <c r="K100" s="38"/>
      <c r="L100" s="38"/>
      <c r="M100" s="38"/>
      <c r="N100" s="38"/>
      <c r="O100" s="38"/>
      <c r="P100" s="38"/>
      <c r="Q100" s="38"/>
      <c r="R100" s="46" t="s">
        <v>1468</v>
      </c>
      <c r="S100" s="46">
        <v>0</v>
      </c>
      <c r="T100" s="25" t="s">
        <v>221</v>
      </c>
      <c r="U100" s="46">
        <v>0</v>
      </c>
      <c r="V100" s="46">
        <v>0</v>
      </c>
      <c r="W100" s="46">
        <v>0</v>
      </c>
      <c r="X100" s="46">
        <v>0</v>
      </c>
      <c r="Y100" s="46">
        <v>0</v>
      </c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24" t="s">
        <v>204</v>
      </c>
      <c r="AR100" s="24">
        <v>2000</v>
      </c>
      <c r="AS100" s="38"/>
      <c r="AT100" s="38"/>
      <c r="AU100" s="38"/>
      <c r="AV100" s="174">
        <v>1250000</v>
      </c>
      <c r="AW100" s="102"/>
      <c r="AX100" s="102"/>
      <c r="AY100" s="267"/>
      <c r="AZ100" s="102"/>
      <c r="BA100" s="102" t="s">
        <v>1840</v>
      </c>
      <c r="BB100" s="102"/>
      <c r="BC100" s="45"/>
      <c r="BD100" s="45"/>
    </row>
    <row r="101" spans="1:78" ht="16" hidden="1" thickBot="1">
      <c r="A101" s="231"/>
      <c r="B101" s="240"/>
      <c r="C101" s="23" t="s">
        <v>1210</v>
      </c>
      <c r="D101" s="24" t="s">
        <v>1374</v>
      </c>
      <c r="E101" s="34"/>
      <c r="F101" s="102"/>
      <c r="G101" s="38"/>
      <c r="H101" s="38"/>
      <c r="I101" s="38"/>
      <c r="J101" s="102"/>
      <c r="K101" s="38"/>
      <c r="L101" s="38"/>
      <c r="M101" s="38"/>
      <c r="N101" s="38"/>
      <c r="O101" s="38"/>
      <c r="P101" s="38"/>
      <c r="Q101" s="38"/>
      <c r="R101" s="46" t="s">
        <v>1465</v>
      </c>
      <c r="S101" s="46">
        <v>0</v>
      </c>
      <c r="T101" s="25" t="s">
        <v>1528</v>
      </c>
      <c r="U101" s="46">
        <v>0</v>
      </c>
      <c r="V101" s="46">
        <v>0</v>
      </c>
      <c r="W101" s="46">
        <v>0</v>
      </c>
      <c r="X101" s="46">
        <v>0</v>
      </c>
      <c r="Y101" s="46">
        <v>0</v>
      </c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24" t="s">
        <v>204</v>
      </c>
      <c r="AR101" s="24">
        <v>2000</v>
      </c>
      <c r="AS101" s="38"/>
      <c r="AT101" s="38"/>
      <c r="AU101" s="38"/>
      <c r="AV101" s="174">
        <v>130000</v>
      </c>
      <c r="AW101" s="102"/>
      <c r="AX101" s="102"/>
      <c r="AY101" s="267"/>
      <c r="AZ101" s="102"/>
      <c r="BA101" s="102" t="s">
        <v>1840</v>
      </c>
      <c r="BB101" s="102"/>
      <c r="BC101" s="45"/>
      <c r="BD101" s="45"/>
    </row>
    <row r="102" spans="1:78" ht="16" hidden="1" thickBot="1">
      <c r="A102" s="231"/>
      <c r="B102" s="240"/>
      <c r="C102" s="23" t="s">
        <v>1200</v>
      </c>
      <c r="D102" s="24" t="s">
        <v>1366</v>
      </c>
      <c r="E102" s="34"/>
      <c r="F102" s="102"/>
      <c r="G102" s="38"/>
      <c r="H102" s="38"/>
      <c r="I102" s="38"/>
      <c r="J102" s="102"/>
      <c r="K102" s="38"/>
      <c r="L102" s="38"/>
      <c r="M102" s="38"/>
      <c r="N102" s="38"/>
      <c r="O102" s="38"/>
      <c r="P102" s="38"/>
      <c r="Q102" s="38"/>
      <c r="R102" s="46" t="s">
        <v>747</v>
      </c>
      <c r="S102" s="46">
        <v>0</v>
      </c>
      <c r="T102" s="25" t="s">
        <v>220</v>
      </c>
      <c r="U102" s="46">
        <v>0</v>
      </c>
      <c r="V102" s="46">
        <v>0</v>
      </c>
      <c r="W102" s="46">
        <v>0</v>
      </c>
      <c r="X102" s="46">
        <v>0</v>
      </c>
      <c r="Y102" s="46">
        <v>0</v>
      </c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24" t="s">
        <v>204</v>
      </c>
      <c r="AR102" s="24">
        <v>2004</v>
      </c>
      <c r="AS102" s="38"/>
      <c r="AT102" s="38"/>
      <c r="AU102" s="38"/>
      <c r="AV102" s="174">
        <v>490000</v>
      </c>
      <c r="AW102" s="102"/>
      <c r="AX102" s="102"/>
      <c r="AY102" s="267"/>
      <c r="AZ102" s="102"/>
      <c r="BA102" s="102" t="s">
        <v>1840</v>
      </c>
      <c r="BB102" s="102"/>
      <c r="BC102" s="45"/>
      <c r="BD102" s="45"/>
    </row>
    <row r="103" spans="1:78" ht="16" hidden="1" thickBot="1">
      <c r="A103" s="231"/>
      <c r="B103" s="240"/>
      <c r="C103" s="23" t="s">
        <v>1204</v>
      </c>
      <c r="D103" s="24" t="s">
        <v>1365</v>
      </c>
      <c r="E103" s="34"/>
      <c r="F103" s="102"/>
      <c r="G103" s="38"/>
      <c r="H103" s="38"/>
      <c r="I103" s="38"/>
      <c r="J103" s="102"/>
      <c r="K103" s="38"/>
      <c r="L103" s="38"/>
      <c r="M103" s="38"/>
      <c r="N103" s="38"/>
      <c r="O103" s="38"/>
      <c r="P103" s="38"/>
      <c r="Q103" s="38"/>
      <c r="R103" s="46" t="s">
        <v>747</v>
      </c>
      <c r="S103" s="46">
        <v>0</v>
      </c>
      <c r="T103" s="25" t="s">
        <v>220</v>
      </c>
      <c r="U103" s="46">
        <v>0</v>
      </c>
      <c r="V103" s="46">
        <v>0</v>
      </c>
      <c r="W103" s="46">
        <v>0</v>
      </c>
      <c r="X103" s="46">
        <v>0</v>
      </c>
      <c r="Y103" s="46">
        <v>0</v>
      </c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24" t="s">
        <v>204</v>
      </c>
      <c r="AR103" s="24">
        <v>2003</v>
      </c>
      <c r="AS103" s="38"/>
      <c r="AT103" s="38"/>
      <c r="AU103" s="38"/>
      <c r="AV103" s="174">
        <v>42000</v>
      </c>
      <c r="AW103" s="102"/>
      <c r="AX103" s="102"/>
      <c r="AY103" s="267"/>
      <c r="AZ103" s="102"/>
      <c r="BA103" s="102" t="s">
        <v>1840</v>
      </c>
      <c r="BB103" s="102"/>
      <c r="BC103" s="45"/>
      <c r="BD103" s="45"/>
    </row>
    <row r="104" spans="1:78" ht="16" hidden="1" thickBot="1">
      <c r="A104" s="231"/>
      <c r="B104" s="240"/>
      <c r="C104" s="23" t="s">
        <v>1218</v>
      </c>
      <c r="D104" s="24" t="s">
        <v>1382</v>
      </c>
      <c r="E104" s="34"/>
      <c r="F104" s="102"/>
      <c r="G104" s="38"/>
      <c r="H104" s="38"/>
      <c r="I104" s="38"/>
      <c r="J104" s="102"/>
      <c r="K104" s="38"/>
      <c r="L104" s="38"/>
      <c r="M104" s="38"/>
      <c r="N104" s="38"/>
      <c r="O104" s="38"/>
      <c r="P104" s="38"/>
      <c r="Q104" s="38"/>
      <c r="R104" s="46" t="s">
        <v>747</v>
      </c>
      <c r="S104" s="46">
        <v>0</v>
      </c>
      <c r="T104" s="25" t="s">
        <v>222</v>
      </c>
      <c r="U104" s="46">
        <v>0</v>
      </c>
      <c r="V104" s="46">
        <v>0</v>
      </c>
      <c r="W104" s="46">
        <v>0</v>
      </c>
      <c r="X104" s="46">
        <v>0</v>
      </c>
      <c r="Y104" s="46">
        <v>0</v>
      </c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24" t="s">
        <v>204</v>
      </c>
      <c r="AR104" s="24">
        <v>2003</v>
      </c>
      <c r="AS104" s="38"/>
      <c r="AT104" s="38"/>
      <c r="AU104" s="38"/>
      <c r="AV104" s="174">
        <v>97500</v>
      </c>
      <c r="AW104" s="102"/>
      <c r="AX104" s="102"/>
      <c r="AY104" s="267"/>
      <c r="AZ104" s="102"/>
      <c r="BA104" s="102" t="s">
        <v>1840</v>
      </c>
      <c r="BB104" s="102"/>
      <c r="BC104" s="45"/>
      <c r="BD104" s="45"/>
    </row>
    <row r="105" spans="1:78" ht="16" hidden="1" thickBot="1">
      <c r="A105" s="231"/>
      <c r="B105" s="240"/>
      <c r="C105" s="23" t="s">
        <v>1233</v>
      </c>
      <c r="D105" s="24" t="s">
        <v>1396</v>
      </c>
      <c r="E105" s="34"/>
      <c r="F105" s="102"/>
      <c r="G105" s="38"/>
      <c r="H105" s="38"/>
      <c r="I105" s="38"/>
      <c r="J105" s="102"/>
      <c r="K105" s="38"/>
      <c r="L105" s="38"/>
      <c r="M105" s="38"/>
      <c r="N105" s="38"/>
      <c r="O105" s="38"/>
      <c r="P105" s="38"/>
      <c r="Q105" s="38"/>
      <c r="R105" s="46" t="s">
        <v>747</v>
      </c>
      <c r="S105" s="46">
        <v>0</v>
      </c>
      <c r="T105" s="25" t="s">
        <v>233</v>
      </c>
      <c r="U105" s="46">
        <v>0</v>
      </c>
      <c r="V105" s="46">
        <v>0</v>
      </c>
      <c r="W105" s="46">
        <v>0</v>
      </c>
      <c r="X105" s="46">
        <v>0</v>
      </c>
      <c r="Y105" s="46">
        <v>0</v>
      </c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24" t="s">
        <v>204</v>
      </c>
      <c r="AR105" s="24">
        <v>2001</v>
      </c>
      <c r="AS105" s="38"/>
      <c r="AT105" s="38"/>
      <c r="AU105" s="38"/>
      <c r="AV105" s="174">
        <v>325000</v>
      </c>
      <c r="AW105" s="102"/>
      <c r="AX105" s="102"/>
      <c r="AY105" s="267"/>
      <c r="AZ105" s="102"/>
      <c r="BA105" s="102" t="s">
        <v>1840</v>
      </c>
      <c r="BB105" s="102"/>
      <c r="BC105" s="45"/>
      <c r="BD105" s="45"/>
    </row>
    <row r="106" spans="1:78" ht="16" hidden="1" thickBot="1">
      <c r="A106" s="231"/>
      <c r="B106" s="240"/>
      <c r="C106" s="23" t="s">
        <v>258</v>
      </c>
      <c r="D106" s="24" t="s">
        <v>1397</v>
      </c>
      <c r="E106" s="34"/>
      <c r="F106" s="102"/>
      <c r="G106" s="38"/>
      <c r="H106" s="38"/>
      <c r="I106" s="38"/>
      <c r="J106" s="102"/>
      <c r="K106" s="38"/>
      <c r="L106" s="38"/>
      <c r="M106" s="38"/>
      <c r="N106" s="38"/>
      <c r="O106" s="38"/>
      <c r="P106" s="38"/>
      <c r="Q106" s="38"/>
      <c r="R106" s="46" t="s">
        <v>1469</v>
      </c>
      <c r="S106" s="46">
        <v>0</v>
      </c>
      <c r="T106" s="25" t="s">
        <v>225</v>
      </c>
      <c r="U106" s="46">
        <v>0</v>
      </c>
      <c r="V106" s="46">
        <v>0</v>
      </c>
      <c r="W106" s="46">
        <v>0</v>
      </c>
      <c r="X106" s="46">
        <v>0</v>
      </c>
      <c r="Y106" s="46">
        <v>0</v>
      </c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24" t="s">
        <v>204</v>
      </c>
      <c r="AR106" s="24">
        <v>2003</v>
      </c>
      <c r="AS106" s="38"/>
      <c r="AT106" s="38"/>
      <c r="AU106" s="38"/>
      <c r="AV106" s="174">
        <v>45500</v>
      </c>
      <c r="AW106" s="102"/>
      <c r="AX106" s="102"/>
      <c r="AY106" s="267"/>
      <c r="AZ106" s="102"/>
      <c r="BA106" s="102" t="s">
        <v>1840</v>
      </c>
      <c r="BB106" s="102"/>
      <c r="BC106" s="45"/>
      <c r="BD106" s="45"/>
    </row>
    <row r="107" spans="1:78" s="100" customFormat="1" ht="16" hidden="1" thickBot="1">
      <c r="A107" s="231"/>
      <c r="B107" s="254"/>
      <c r="C107" s="72" t="s">
        <v>1217</v>
      </c>
      <c r="D107" s="70" t="s">
        <v>1390</v>
      </c>
      <c r="E107" s="73"/>
      <c r="F107" s="104"/>
      <c r="G107" s="139"/>
      <c r="H107" s="139"/>
      <c r="I107" s="139"/>
      <c r="J107" s="104"/>
      <c r="K107" s="139"/>
      <c r="L107" s="139"/>
      <c r="M107" s="139"/>
      <c r="N107" s="139"/>
      <c r="O107" s="139"/>
      <c r="P107" s="139"/>
      <c r="Q107" s="139"/>
      <c r="R107" s="50" t="s">
        <v>747</v>
      </c>
      <c r="S107" s="50">
        <v>0</v>
      </c>
      <c r="T107" s="68" t="s">
        <v>229</v>
      </c>
      <c r="U107" s="50">
        <v>0</v>
      </c>
      <c r="V107" s="50">
        <v>0</v>
      </c>
      <c r="W107" s="50">
        <v>0</v>
      </c>
      <c r="X107" s="50">
        <v>0</v>
      </c>
      <c r="Y107" s="50">
        <v>0</v>
      </c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70" t="s">
        <v>204</v>
      </c>
      <c r="AR107" s="70">
        <v>2005</v>
      </c>
      <c r="AS107" s="139"/>
      <c r="AT107" s="139"/>
      <c r="AU107" s="139"/>
      <c r="AV107" s="71">
        <v>4200000</v>
      </c>
      <c r="AW107" s="104"/>
      <c r="AX107" s="104"/>
      <c r="AY107" s="270"/>
      <c r="AZ107" s="104"/>
      <c r="BA107" s="104" t="s">
        <v>1840</v>
      </c>
      <c r="BB107" s="104"/>
      <c r="BC107" s="66"/>
      <c r="BD107" s="66"/>
      <c r="BE107" s="121"/>
      <c r="BF107" s="121"/>
      <c r="BG107" s="121"/>
      <c r="BH107" s="121"/>
      <c r="BI107" s="121"/>
      <c r="BJ107" s="121"/>
      <c r="BK107" s="121"/>
      <c r="BL107" s="121"/>
      <c r="BM107" s="121"/>
      <c r="BN107" s="121"/>
      <c r="BO107" s="121"/>
      <c r="BP107" s="121"/>
      <c r="BQ107" s="121"/>
      <c r="BR107" s="121"/>
      <c r="BS107" s="121"/>
      <c r="BT107" s="121"/>
      <c r="BU107" s="121"/>
      <c r="BV107" s="121"/>
      <c r="BW107" s="121"/>
      <c r="BX107" s="121"/>
      <c r="BY107" s="121"/>
      <c r="BZ107" s="121"/>
    </row>
    <row r="108" spans="1:78" ht="16" hidden="1" thickBot="1">
      <c r="A108" s="231"/>
      <c r="B108" s="240"/>
      <c r="C108" s="23" t="s">
        <v>1225</v>
      </c>
      <c r="D108" s="24" t="s">
        <v>1388</v>
      </c>
      <c r="E108" s="34"/>
      <c r="F108" s="102"/>
      <c r="G108" s="38"/>
      <c r="H108" s="38"/>
      <c r="I108" s="38"/>
      <c r="J108" s="102"/>
      <c r="K108" s="38"/>
      <c r="L108" s="38"/>
      <c r="M108" s="38"/>
      <c r="N108" s="38"/>
      <c r="O108" s="38"/>
      <c r="P108" s="38"/>
      <c r="Q108" s="38"/>
      <c r="R108" s="46" t="s">
        <v>1470</v>
      </c>
      <c r="S108" s="46">
        <v>0</v>
      </c>
      <c r="T108" s="25" t="s">
        <v>222</v>
      </c>
      <c r="U108" s="46">
        <v>0</v>
      </c>
      <c r="V108" s="46">
        <v>0</v>
      </c>
      <c r="W108" s="46">
        <v>0</v>
      </c>
      <c r="X108" s="46">
        <v>0</v>
      </c>
      <c r="Y108" s="46">
        <v>0</v>
      </c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24" t="s">
        <v>204</v>
      </c>
      <c r="AR108" s="24">
        <v>2005</v>
      </c>
      <c r="AS108" s="38"/>
      <c r="AT108" s="38"/>
      <c r="AU108" s="38"/>
      <c r="AV108" s="174">
        <v>1925000</v>
      </c>
      <c r="AW108" s="102"/>
      <c r="AX108" s="102"/>
      <c r="AY108" s="267"/>
      <c r="AZ108" s="102"/>
      <c r="BA108" s="102" t="s">
        <v>1840</v>
      </c>
      <c r="BB108" s="102"/>
      <c r="BC108" s="45"/>
      <c r="BD108" s="45"/>
    </row>
    <row r="109" spans="1:78" ht="16" hidden="1" thickBot="1">
      <c r="A109" s="231"/>
      <c r="B109" s="240"/>
      <c r="C109" s="23" t="s">
        <v>1228</v>
      </c>
      <c r="D109" s="24" t="s">
        <v>1398</v>
      </c>
      <c r="E109" s="34"/>
      <c r="F109" s="102"/>
      <c r="G109" s="38"/>
      <c r="H109" s="38"/>
      <c r="I109" s="38"/>
      <c r="J109" s="102"/>
      <c r="K109" s="38"/>
      <c r="L109" s="38"/>
      <c r="M109" s="38"/>
      <c r="N109" s="38"/>
      <c r="O109" s="38"/>
      <c r="P109" s="38"/>
      <c r="Q109" s="38"/>
      <c r="R109" s="46" t="s">
        <v>1465</v>
      </c>
      <c r="S109" s="46">
        <v>0</v>
      </c>
      <c r="T109" s="25" t="s">
        <v>221</v>
      </c>
      <c r="U109" s="46">
        <v>0</v>
      </c>
      <c r="V109" s="46">
        <v>0</v>
      </c>
      <c r="W109" s="46">
        <v>0</v>
      </c>
      <c r="X109" s="46">
        <v>0</v>
      </c>
      <c r="Y109" s="46">
        <v>0</v>
      </c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24" t="s">
        <v>204</v>
      </c>
      <c r="AR109" s="24">
        <v>2006</v>
      </c>
      <c r="AS109" s="38"/>
      <c r="AT109" s="38"/>
      <c r="AU109" s="38"/>
      <c r="AV109" s="174">
        <v>2625000</v>
      </c>
      <c r="AW109" s="102"/>
      <c r="AX109" s="102"/>
      <c r="AY109" s="267"/>
      <c r="AZ109" s="102"/>
      <c r="BA109" s="102" t="s">
        <v>1840</v>
      </c>
      <c r="BB109" s="102"/>
      <c r="BC109" s="45"/>
      <c r="BD109" s="45"/>
    </row>
    <row r="110" spans="1:78" ht="16" hidden="1" thickBot="1">
      <c r="A110" s="231"/>
      <c r="B110" s="240"/>
      <c r="C110" s="23" t="s">
        <v>1217</v>
      </c>
      <c r="D110" s="24" t="s">
        <v>1381</v>
      </c>
      <c r="E110" s="34"/>
      <c r="F110" s="102"/>
      <c r="G110" s="38"/>
      <c r="H110" s="38"/>
      <c r="I110" s="38"/>
      <c r="J110" s="102"/>
      <c r="K110" s="38"/>
      <c r="L110" s="38"/>
      <c r="M110" s="38"/>
      <c r="N110" s="38"/>
      <c r="O110" s="38"/>
      <c r="P110" s="38"/>
      <c r="Q110" s="38"/>
      <c r="R110" s="46" t="s">
        <v>1471</v>
      </c>
      <c r="S110" s="46">
        <v>0</v>
      </c>
      <c r="T110" s="25" t="s">
        <v>1527</v>
      </c>
      <c r="U110" s="46">
        <v>0</v>
      </c>
      <c r="V110" s="46">
        <v>0</v>
      </c>
      <c r="W110" s="46">
        <v>0</v>
      </c>
      <c r="X110" s="46">
        <v>0</v>
      </c>
      <c r="Y110" s="46">
        <v>0</v>
      </c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24" t="s">
        <v>204</v>
      </c>
      <c r="AR110" s="24">
        <v>2004</v>
      </c>
      <c r="AS110" s="38"/>
      <c r="AT110" s="38"/>
      <c r="AU110" s="38"/>
      <c r="AV110" s="174">
        <v>1600000</v>
      </c>
      <c r="AW110" s="102"/>
      <c r="AX110" s="102"/>
      <c r="AY110" s="267"/>
      <c r="AZ110" s="102"/>
      <c r="BA110" s="102" t="s">
        <v>1840</v>
      </c>
      <c r="BB110" s="102"/>
      <c r="BC110" s="45"/>
      <c r="BD110" s="45"/>
    </row>
    <row r="111" spans="1:78" ht="16" hidden="1" thickBot="1">
      <c r="A111" s="231"/>
      <c r="B111" s="240"/>
      <c r="C111" s="23" t="s">
        <v>284</v>
      </c>
      <c r="D111" s="24" t="s">
        <v>1373</v>
      </c>
      <c r="E111" s="34"/>
      <c r="F111" s="102"/>
      <c r="G111" s="38"/>
      <c r="H111" s="38"/>
      <c r="I111" s="38"/>
      <c r="J111" s="102"/>
      <c r="K111" s="38"/>
      <c r="L111" s="38"/>
      <c r="M111" s="38"/>
      <c r="N111" s="38"/>
      <c r="O111" s="38"/>
      <c r="P111" s="38"/>
      <c r="Q111" s="38"/>
      <c r="R111" s="46" t="s">
        <v>747</v>
      </c>
      <c r="S111" s="46">
        <v>0</v>
      </c>
      <c r="T111" s="25" t="s">
        <v>225</v>
      </c>
      <c r="U111" s="46">
        <v>0</v>
      </c>
      <c r="V111" s="46">
        <v>0</v>
      </c>
      <c r="W111" s="46">
        <v>0</v>
      </c>
      <c r="X111" s="46">
        <v>0</v>
      </c>
      <c r="Y111" s="46">
        <v>0</v>
      </c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24" t="s">
        <v>204</v>
      </c>
      <c r="AR111" s="24">
        <v>2004</v>
      </c>
      <c r="AS111" s="38"/>
      <c r="AT111" s="38"/>
      <c r="AU111" s="38"/>
      <c r="AV111" s="174">
        <v>2000000</v>
      </c>
      <c r="AW111" s="102"/>
      <c r="AX111" s="102"/>
      <c r="AY111" s="267"/>
      <c r="AZ111" s="102"/>
      <c r="BA111" s="102" t="s">
        <v>1840</v>
      </c>
      <c r="BB111" s="102"/>
      <c r="BC111" s="45"/>
      <c r="BD111" s="45"/>
    </row>
    <row r="112" spans="1:78" ht="16" hidden="1" thickBot="1">
      <c r="A112" s="231"/>
      <c r="B112" s="240"/>
      <c r="C112" s="23" t="s">
        <v>1234</v>
      </c>
      <c r="D112" s="24" t="s">
        <v>1373</v>
      </c>
      <c r="E112" s="34"/>
      <c r="F112" s="102"/>
      <c r="G112" s="38"/>
      <c r="H112" s="38"/>
      <c r="I112" s="38"/>
      <c r="J112" s="102"/>
      <c r="K112" s="38"/>
      <c r="L112" s="38"/>
      <c r="M112" s="38"/>
      <c r="N112" s="38"/>
      <c r="O112" s="38"/>
      <c r="P112" s="38"/>
      <c r="Q112" s="38"/>
      <c r="R112" s="46" t="s">
        <v>747</v>
      </c>
      <c r="S112" s="46">
        <v>0</v>
      </c>
      <c r="T112" s="25" t="s">
        <v>225</v>
      </c>
      <c r="U112" s="46">
        <v>0</v>
      </c>
      <c r="V112" s="46">
        <v>0</v>
      </c>
      <c r="W112" s="46">
        <v>0</v>
      </c>
      <c r="X112" s="46">
        <v>0</v>
      </c>
      <c r="Y112" s="46">
        <v>0</v>
      </c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24" t="s">
        <v>204</v>
      </c>
      <c r="AR112" s="24">
        <v>2000</v>
      </c>
      <c r="AS112" s="38"/>
      <c r="AT112" s="38"/>
      <c r="AU112" s="38"/>
      <c r="AV112" s="174">
        <v>1012500</v>
      </c>
      <c r="AW112" s="102"/>
      <c r="AX112" s="102"/>
      <c r="AY112" s="267"/>
      <c r="AZ112" s="102"/>
      <c r="BA112" s="102" t="s">
        <v>1840</v>
      </c>
      <c r="BB112" s="102"/>
      <c r="BC112" s="45"/>
      <c r="BD112" s="45"/>
    </row>
    <row r="113" spans="1:78" ht="16" hidden="1" thickBot="1">
      <c r="A113" s="231"/>
      <c r="B113" s="240"/>
      <c r="C113" s="23" t="s">
        <v>1225</v>
      </c>
      <c r="D113" s="24" t="s">
        <v>1388</v>
      </c>
      <c r="E113" s="34"/>
      <c r="F113" s="104" t="s">
        <v>123</v>
      </c>
      <c r="G113" s="38"/>
      <c r="H113" s="38"/>
      <c r="I113" s="38"/>
      <c r="J113" s="102" t="s">
        <v>1193</v>
      </c>
      <c r="K113" s="38"/>
      <c r="L113" s="38"/>
      <c r="M113" s="38"/>
      <c r="N113" s="38"/>
      <c r="O113" s="38"/>
      <c r="P113" s="38"/>
      <c r="Q113" s="38"/>
      <c r="R113" s="46" t="s">
        <v>1470</v>
      </c>
      <c r="S113" s="46">
        <v>0</v>
      </c>
      <c r="T113" s="25" t="s">
        <v>222</v>
      </c>
      <c r="U113" s="46">
        <v>0</v>
      </c>
      <c r="V113" s="46">
        <v>0</v>
      </c>
      <c r="W113" s="46">
        <v>0</v>
      </c>
      <c r="X113" s="46">
        <v>0</v>
      </c>
      <c r="Y113" s="46">
        <v>0</v>
      </c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24" t="s">
        <v>204</v>
      </c>
      <c r="AR113" s="24">
        <v>2004</v>
      </c>
      <c r="AS113" s="38"/>
      <c r="AT113" s="38"/>
      <c r="AU113" s="38"/>
      <c r="AV113" s="174">
        <v>2200000</v>
      </c>
      <c r="AW113" s="104" t="s">
        <v>123</v>
      </c>
      <c r="AX113" s="102"/>
      <c r="AY113" s="266" t="s">
        <v>1793</v>
      </c>
      <c r="AZ113" s="102" t="s">
        <v>1193</v>
      </c>
      <c r="BA113" s="102"/>
      <c r="BB113" s="102"/>
      <c r="BC113" s="45"/>
      <c r="BD113" s="45"/>
    </row>
    <row r="114" spans="1:78" ht="16" hidden="1" thickBot="1">
      <c r="A114" s="231"/>
      <c r="B114" s="240"/>
      <c r="C114" s="23" t="s">
        <v>1235</v>
      </c>
      <c r="D114" s="24" t="s">
        <v>1374</v>
      </c>
      <c r="E114" s="34"/>
      <c r="F114" s="102"/>
      <c r="G114" s="38"/>
      <c r="H114" s="38"/>
      <c r="I114" s="38"/>
      <c r="J114" s="102"/>
      <c r="K114" s="38"/>
      <c r="L114" s="38"/>
      <c r="M114" s="38"/>
      <c r="N114" s="38"/>
      <c r="O114" s="38"/>
      <c r="P114" s="38"/>
      <c r="Q114" s="38"/>
      <c r="R114" s="46" t="s">
        <v>145</v>
      </c>
      <c r="S114" s="46">
        <v>0</v>
      </c>
      <c r="T114" s="25" t="s">
        <v>220</v>
      </c>
      <c r="U114" s="46">
        <v>0</v>
      </c>
      <c r="V114" s="46">
        <v>0</v>
      </c>
      <c r="W114" s="46">
        <v>0</v>
      </c>
      <c r="X114" s="46">
        <v>0</v>
      </c>
      <c r="Y114" s="46">
        <v>0</v>
      </c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24" t="s">
        <v>204</v>
      </c>
      <c r="AR114" s="24">
        <v>2000</v>
      </c>
      <c r="AS114" s="38"/>
      <c r="AT114" s="38"/>
      <c r="AU114" s="38"/>
      <c r="AV114" s="174">
        <v>70000</v>
      </c>
      <c r="AW114" s="102"/>
      <c r="AX114" s="102"/>
      <c r="AY114" s="267"/>
      <c r="AZ114" s="102"/>
      <c r="BA114" s="102" t="s">
        <v>1840</v>
      </c>
      <c r="BB114" s="102"/>
      <c r="BC114" s="45"/>
      <c r="BD114" s="45"/>
    </row>
    <row r="115" spans="1:78" ht="16" hidden="1" thickBot="1">
      <c r="A115" s="231"/>
      <c r="B115" s="240"/>
      <c r="C115" s="23" t="s">
        <v>1212</v>
      </c>
      <c r="D115" s="24" t="s">
        <v>1376</v>
      </c>
      <c r="E115" s="34"/>
      <c r="F115" s="102"/>
      <c r="G115" s="38"/>
      <c r="H115" s="38"/>
      <c r="I115" s="38"/>
      <c r="J115" s="102"/>
      <c r="K115" s="38"/>
      <c r="L115" s="38"/>
      <c r="M115" s="38"/>
      <c r="N115" s="38"/>
      <c r="O115" s="38"/>
      <c r="P115" s="38"/>
      <c r="Q115" s="38"/>
      <c r="R115" s="46" t="s">
        <v>747</v>
      </c>
      <c r="S115" s="46">
        <v>0</v>
      </c>
      <c r="T115" s="25" t="s">
        <v>1527</v>
      </c>
      <c r="U115" s="46">
        <v>0</v>
      </c>
      <c r="V115" s="46">
        <v>0</v>
      </c>
      <c r="W115" s="46">
        <v>0</v>
      </c>
      <c r="X115" s="46">
        <v>0</v>
      </c>
      <c r="Y115" s="46">
        <v>0</v>
      </c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24" t="s">
        <v>204</v>
      </c>
      <c r="AR115" s="24">
        <v>2000</v>
      </c>
      <c r="AS115" s="38"/>
      <c r="AT115" s="38"/>
      <c r="AU115" s="38"/>
      <c r="AV115" s="174">
        <v>552500</v>
      </c>
      <c r="AW115" s="102"/>
      <c r="AX115" s="102"/>
      <c r="AY115" s="267"/>
      <c r="AZ115" s="102"/>
      <c r="BA115" s="102" t="s">
        <v>1840</v>
      </c>
      <c r="BB115" s="102"/>
      <c r="BC115" s="45"/>
      <c r="BD115" s="45"/>
    </row>
    <row r="116" spans="1:78" ht="16" hidden="1" thickBot="1">
      <c r="A116" s="231"/>
      <c r="B116" s="240"/>
      <c r="C116" s="23" t="s">
        <v>1200</v>
      </c>
      <c r="D116" s="24" t="s">
        <v>1366</v>
      </c>
      <c r="E116" s="34"/>
      <c r="F116" s="102"/>
      <c r="G116" s="38"/>
      <c r="H116" s="38"/>
      <c r="I116" s="38"/>
      <c r="J116" s="102"/>
      <c r="K116" s="38"/>
      <c r="L116" s="38"/>
      <c r="M116" s="38"/>
      <c r="N116" s="38"/>
      <c r="O116" s="38"/>
      <c r="P116" s="38"/>
      <c r="Q116" s="38"/>
      <c r="R116" s="46" t="s">
        <v>747</v>
      </c>
      <c r="S116" s="46">
        <v>0</v>
      </c>
      <c r="T116" s="25" t="s">
        <v>1523</v>
      </c>
      <c r="U116" s="46">
        <v>0</v>
      </c>
      <c r="V116" s="46">
        <v>0</v>
      </c>
      <c r="W116" s="46">
        <v>0</v>
      </c>
      <c r="X116" s="46">
        <v>0</v>
      </c>
      <c r="Y116" s="46">
        <v>0</v>
      </c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24" t="s">
        <v>204</v>
      </c>
      <c r="AR116" s="24">
        <v>2000</v>
      </c>
      <c r="AS116" s="38"/>
      <c r="AT116" s="38"/>
      <c r="AU116" s="38"/>
      <c r="AV116" s="174">
        <v>455000</v>
      </c>
      <c r="AW116" s="102"/>
      <c r="AX116" s="102"/>
      <c r="AY116" s="267"/>
      <c r="AZ116" s="102"/>
      <c r="BA116" s="102" t="s">
        <v>1840</v>
      </c>
      <c r="BB116" s="102"/>
      <c r="BC116" s="45"/>
      <c r="BD116" s="45"/>
    </row>
    <row r="117" spans="1:78" ht="16" hidden="1" thickBot="1">
      <c r="A117" s="231"/>
      <c r="B117" s="240"/>
      <c r="C117" s="23" t="s">
        <v>1204</v>
      </c>
      <c r="D117" s="24" t="s">
        <v>1375</v>
      </c>
      <c r="E117" s="34"/>
      <c r="F117" s="102"/>
      <c r="G117" s="38"/>
      <c r="H117" s="38"/>
      <c r="I117" s="38"/>
      <c r="J117" s="102"/>
      <c r="K117" s="38"/>
      <c r="L117" s="38"/>
      <c r="M117" s="38"/>
      <c r="N117" s="38"/>
      <c r="O117" s="38"/>
      <c r="P117" s="38"/>
      <c r="Q117" s="38"/>
      <c r="R117" s="46" t="s">
        <v>1463</v>
      </c>
      <c r="S117" s="46">
        <v>0</v>
      </c>
      <c r="T117" s="25" t="s">
        <v>220</v>
      </c>
      <c r="U117" s="46">
        <v>0</v>
      </c>
      <c r="V117" s="46">
        <v>0</v>
      </c>
      <c r="W117" s="46">
        <v>0</v>
      </c>
      <c r="X117" s="46">
        <v>0</v>
      </c>
      <c r="Y117" s="46">
        <v>0</v>
      </c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24" t="s">
        <v>204</v>
      </c>
      <c r="AR117" s="24">
        <v>2000</v>
      </c>
      <c r="AS117" s="38"/>
      <c r="AT117" s="38"/>
      <c r="AU117" s="38"/>
      <c r="AV117" s="174">
        <v>58500</v>
      </c>
      <c r="AW117" s="102"/>
      <c r="AX117" s="102"/>
      <c r="AY117" s="267"/>
      <c r="AZ117" s="102"/>
      <c r="BA117" s="102" t="s">
        <v>1840</v>
      </c>
      <c r="BB117" s="102"/>
      <c r="BC117" s="45"/>
      <c r="BD117" s="45"/>
    </row>
    <row r="118" spans="1:78" ht="16" hidden="1" thickBot="1">
      <c r="A118" s="231"/>
      <c r="B118" s="240"/>
      <c r="C118" s="23" t="s">
        <v>1204</v>
      </c>
      <c r="D118" s="24" t="s">
        <v>1375</v>
      </c>
      <c r="E118" s="34"/>
      <c r="F118" s="102"/>
      <c r="G118" s="38"/>
      <c r="H118" s="38"/>
      <c r="I118" s="38"/>
      <c r="J118" s="102"/>
      <c r="K118" s="38"/>
      <c r="L118" s="38"/>
      <c r="M118" s="38"/>
      <c r="N118" s="38"/>
      <c r="O118" s="38"/>
      <c r="P118" s="38"/>
      <c r="Q118" s="38"/>
      <c r="R118" s="46" t="s">
        <v>1463</v>
      </c>
      <c r="S118" s="46">
        <v>0</v>
      </c>
      <c r="T118" s="25" t="s">
        <v>220</v>
      </c>
      <c r="U118" s="46">
        <v>0</v>
      </c>
      <c r="V118" s="46">
        <v>0</v>
      </c>
      <c r="W118" s="46">
        <v>0</v>
      </c>
      <c r="X118" s="46">
        <v>0</v>
      </c>
      <c r="Y118" s="46">
        <v>0</v>
      </c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24" t="s">
        <v>204</v>
      </c>
      <c r="AR118" s="24">
        <v>2000</v>
      </c>
      <c r="AS118" s="38"/>
      <c r="AT118" s="38"/>
      <c r="AU118" s="38"/>
      <c r="AV118" s="174">
        <v>91000</v>
      </c>
      <c r="AW118" s="102"/>
      <c r="AX118" s="102"/>
      <c r="AY118" s="267"/>
      <c r="AZ118" s="102"/>
      <c r="BA118" s="102" t="s">
        <v>1840</v>
      </c>
      <c r="BB118" s="102"/>
      <c r="BC118" s="45"/>
      <c r="BD118" s="45"/>
    </row>
    <row r="119" spans="1:78" s="100" customFormat="1" ht="48" hidden="1" customHeight="1">
      <c r="A119" s="231"/>
      <c r="B119" s="254"/>
      <c r="C119" s="72" t="s">
        <v>1236</v>
      </c>
      <c r="D119" s="70" t="s">
        <v>1399</v>
      </c>
      <c r="E119" s="73"/>
      <c r="F119" s="262" t="s">
        <v>145</v>
      </c>
      <c r="G119" s="139"/>
      <c r="H119" s="139"/>
      <c r="I119" s="139"/>
      <c r="J119" s="104" t="s">
        <v>1193</v>
      </c>
      <c r="K119" s="139"/>
      <c r="L119" s="139"/>
      <c r="M119" s="139"/>
      <c r="N119" s="139"/>
      <c r="O119" s="139"/>
      <c r="P119" s="139"/>
      <c r="Q119" s="139"/>
      <c r="R119" s="50" t="s">
        <v>747</v>
      </c>
      <c r="S119" s="50">
        <v>0</v>
      </c>
      <c r="T119" s="68" t="s">
        <v>229</v>
      </c>
      <c r="U119" s="50">
        <v>0</v>
      </c>
      <c r="V119" s="50">
        <v>0</v>
      </c>
      <c r="W119" s="50">
        <v>0</v>
      </c>
      <c r="X119" s="50">
        <v>0</v>
      </c>
      <c r="Y119" s="50">
        <v>0</v>
      </c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70" t="s">
        <v>204</v>
      </c>
      <c r="AR119" s="70">
        <v>2000</v>
      </c>
      <c r="AS119" s="139"/>
      <c r="AT119" s="139"/>
      <c r="AU119" s="139"/>
      <c r="AV119" s="71">
        <v>1050000</v>
      </c>
      <c r="AW119" s="262" t="s">
        <v>145</v>
      </c>
      <c r="AX119" s="104"/>
      <c r="AY119" s="262" t="s">
        <v>1801</v>
      </c>
      <c r="AZ119" s="104" t="s">
        <v>1193</v>
      </c>
      <c r="BA119" s="104" t="s">
        <v>1840</v>
      </c>
      <c r="BB119" s="104"/>
      <c r="BC119" s="66"/>
      <c r="BD119" s="66"/>
      <c r="BE119" s="121"/>
      <c r="BF119" s="121"/>
      <c r="BG119" s="121"/>
      <c r="BH119" s="121"/>
      <c r="BI119" s="121"/>
      <c r="BJ119" s="121"/>
      <c r="BK119" s="121"/>
      <c r="BL119" s="121"/>
      <c r="BM119" s="121"/>
      <c r="BN119" s="121"/>
      <c r="BO119" s="121"/>
      <c r="BP119" s="121"/>
      <c r="BQ119" s="121"/>
      <c r="BR119" s="121"/>
      <c r="BS119" s="121"/>
      <c r="BT119" s="121"/>
      <c r="BU119" s="121"/>
      <c r="BV119" s="121"/>
      <c r="BW119" s="121"/>
      <c r="BX119" s="121"/>
      <c r="BY119" s="121"/>
      <c r="BZ119" s="121"/>
    </row>
    <row r="120" spans="1:78" ht="16" hidden="1" thickBot="1">
      <c r="A120" s="231"/>
      <c r="B120" s="240"/>
      <c r="C120" s="23" t="s">
        <v>1237</v>
      </c>
      <c r="D120" s="24" t="s">
        <v>1400</v>
      </c>
      <c r="E120" s="34"/>
      <c r="F120" s="102"/>
      <c r="G120" s="38"/>
      <c r="H120" s="38"/>
      <c r="I120" s="38"/>
      <c r="J120" s="102"/>
      <c r="K120" s="38"/>
      <c r="L120" s="38"/>
      <c r="M120" s="38"/>
      <c r="N120" s="38"/>
      <c r="O120" s="38"/>
      <c r="P120" s="38"/>
      <c r="Q120" s="38"/>
      <c r="R120" s="46" t="s">
        <v>747</v>
      </c>
      <c r="S120" s="46">
        <v>0</v>
      </c>
      <c r="T120" s="25" t="s">
        <v>1532</v>
      </c>
      <c r="U120" s="46">
        <v>0</v>
      </c>
      <c r="V120" s="46">
        <v>0</v>
      </c>
      <c r="W120" s="46">
        <v>0</v>
      </c>
      <c r="X120" s="46">
        <v>0</v>
      </c>
      <c r="Y120" s="46">
        <v>0</v>
      </c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24" t="s">
        <v>204</v>
      </c>
      <c r="AR120" s="24">
        <v>2000</v>
      </c>
      <c r="AS120" s="38"/>
      <c r="AT120" s="38"/>
      <c r="AU120" s="38"/>
      <c r="AV120" s="174">
        <v>715000</v>
      </c>
      <c r="AW120" s="102"/>
      <c r="AX120" s="102"/>
      <c r="AY120" s="267"/>
      <c r="AZ120" s="102"/>
      <c r="BA120" s="102" t="s">
        <v>1840</v>
      </c>
      <c r="BB120" s="102"/>
      <c r="BC120" s="45"/>
      <c r="BD120" s="45"/>
    </row>
    <row r="121" spans="1:78" ht="16" hidden="1" thickBot="1">
      <c r="A121" s="231"/>
      <c r="B121" s="240"/>
      <c r="C121" s="23" t="s">
        <v>1238</v>
      </c>
      <c r="D121" s="24" t="s">
        <v>1367</v>
      </c>
      <c r="E121" s="34"/>
      <c r="F121" s="102"/>
      <c r="G121" s="38"/>
      <c r="H121" s="38"/>
      <c r="I121" s="38"/>
      <c r="J121" s="102"/>
      <c r="K121" s="38"/>
      <c r="L121" s="38"/>
      <c r="M121" s="38"/>
      <c r="N121" s="38"/>
      <c r="O121" s="38"/>
      <c r="P121" s="38"/>
      <c r="Q121" s="38"/>
      <c r="R121" s="46" t="s">
        <v>747</v>
      </c>
      <c r="S121" s="46">
        <v>0</v>
      </c>
      <c r="T121" s="25" t="s">
        <v>233</v>
      </c>
      <c r="U121" s="46">
        <v>0</v>
      </c>
      <c r="V121" s="46">
        <v>0</v>
      </c>
      <c r="W121" s="46">
        <v>0</v>
      </c>
      <c r="X121" s="46">
        <v>0</v>
      </c>
      <c r="Y121" s="46">
        <v>0</v>
      </c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24" t="s">
        <v>204</v>
      </c>
      <c r="AR121" s="24">
        <v>2000</v>
      </c>
      <c r="AS121" s="38"/>
      <c r="AT121" s="38"/>
      <c r="AU121" s="38"/>
      <c r="AV121" s="174">
        <v>650000</v>
      </c>
      <c r="AW121" s="102"/>
      <c r="AX121" s="102"/>
      <c r="AY121" s="267"/>
      <c r="AZ121" s="102"/>
      <c r="BA121" s="102" t="s">
        <v>1840</v>
      </c>
      <c r="BB121" s="102"/>
      <c r="BC121" s="45"/>
      <c r="BD121" s="45"/>
    </row>
    <row r="122" spans="1:78" ht="16" hidden="1" thickBot="1">
      <c r="A122" s="231"/>
      <c r="B122" s="240"/>
      <c r="C122" s="23" t="s">
        <v>1239</v>
      </c>
      <c r="D122" s="24" t="s">
        <v>1381</v>
      </c>
      <c r="E122" s="34"/>
      <c r="F122" s="102"/>
      <c r="G122" s="38"/>
      <c r="H122" s="38"/>
      <c r="I122" s="38"/>
      <c r="J122" s="102"/>
      <c r="K122" s="38"/>
      <c r="L122" s="38"/>
      <c r="M122" s="38"/>
      <c r="N122" s="38"/>
      <c r="O122" s="38"/>
      <c r="P122" s="38"/>
      <c r="Q122" s="38"/>
      <c r="R122" s="46" t="s">
        <v>747</v>
      </c>
      <c r="S122" s="46">
        <v>0</v>
      </c>
      <c r="T122" s="25" t="s">
        <v>1527</v>
      </c>
      <c r="U122" s="46">
        <v>0</v>
      </c>
      <c r="V122" s="46">
        <v>0</v>
      </c>
      <c r="W122" s="46">
        <v>0</v>
      </c>
      <c r="X122" s="46">
        <v>0</v>
      </c>
      <c r="Y122" s="46">
        <v>0</v>
      </c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24" t="s">
        <v>204</v>
      </c>
      <c r="AR122" s="24">
        <v>2000</v>
      </c>
      <c r="AS122" s="38"/>
      <c r="AT122" s="38"/>
      <c r="AU122" s="38"/>
      <c r="AV122" s="174">
        <v>270000</v>
      </c>
      <c r="AW122" s="102"/>
      <c r="AX122" s="102"/>
      <c r="AY122" s="267"/>
      <c r="AZ122" s="102"/>
      <c r="BA122" s="102" t="s">
        <v>1840</v>
      </c>
      <c r="BB122" s="102"/>
      <c r="BC122" s="45"/>
      <c r="BD122" s="45"/>
    </row>
    <row r="123" spans="1:78" ht="16" hidden="1" thickBot="1">
      <c r="A123" s="231"/>
      <c r="B123" s="240"/>
      <c r="C123" s="23" t="s">
        <v>1228</v>
      </c>
      <c r="D123" s="24" t="s">
        <v>1401</v>
      </c>
      <c r="E123" s="34"/>
      <c r="F123" s="102"/>
      <c r="G123" s="38"/>
      <c r="H123" s="38"/>
      <c r="I123" s="38"/>
      <c r="J123" s="102"/>
      <c r="K123" s="38"/>
      <c r="L123" s="38"/>
      <c r="M123" s="38"/>
      <c r="N123" s="38"/>
      <c r="O123" s="38"/>
      <c r="P123" s="38"/>
      <c r="Q123" s="38"/>
      <c r="R123" s="46" t="s">
        <v>1465</v>
      </c>
      <c r="S123" s="46">
        <v>0</v>
      </c>
      <c r="T123" s="25" t="s">
        <v>221</v>
      </c>
      <c r="U123" s="46">
        <v>0</v>
      </c>
      <c r="V123" s="46">
        <v>0</v>
      </c>
      <c r="W123" s="46">
        <v>0</v>
      </c>
      <c r="X123" s="46">
        <v>0</v>
      </c>
      <c r="Y123" s="46">
        <v>0</v>
      </c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24" t="s">
        <v>204</v>
      </c>
      <c r="AR123" s="24">
        <v>2000</v>
      </c>
      <c r="AS123" s="38"/>
      <c r="AT123" s="38"/>
      <c r="AU123" s="38"/>
      <c r="AV123" s="174">
        <v>2625000</v>
      </c>
      <c r="AW123" s="102"/>
      <c r="AX123" s="102"/>
      <c r="AY123" s="267"/>
      <c r="AZ123" s="102"/>
      <c r="BA123" s="102" t="s">
        <v>1840</v>
      </c>
      <c r="BB123" s="102"/>
      <c r="BC123" s="45"/>
      <c r="BD123" s="45"/>
    </row>
    <row r="124" spans="1:78" ht="16" hidden="1" thickBot="1">
      <c r="A124" s="231"/>
      <c r="B124" s="240"/>
      <c r="C124" s="23" t="s">
        <v>1212</v>
      </c>
      <c r="D124" s="24" t="s">
        <v>1376</v>
      </c>
      <c r="E124" s="34"/>
      <c r="F124" s="102"/>
      <c r="G124" s="38"/>
      <c r="H124" s="38"/>
      <c r="I124" s="38"/>
      <c r="J124" s="102"/>
      <c r="K124" s="38"/>
      <c r="L124" s="38"/>
      <c r="M124" s="38"/>
      <c r="N124" s="38"/>
      <c r="O124" s="38"/>
      <c r="P124" s="38"/>
      <c r="Q124" s="38"/>
      <c r="R124" s="46" t="s">
        <v>747</v>
      </c>
      <c r="S124" s="46">
        <v>0</v>
      </c>
      <c r="T124" s="25" t="s">
        <v>1527</v>
      </c>
      <c r="U124" s="46">
        <v>0</v>
      </c>
      <c r="V124" s="46">
        <v>0</v>
      </c>
      <c r="W124" s="46">
        <v>0</v>
      </c>
      <c r="X124" s="46">
        <v>0</v>
      </c>
      <c r="Y124" s="46">
        <v>0</v>
      </c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24" t="s">
        <v>204</v>
      </c>
      <c r="AR124" s="24">
        <v>2002</v>
      </c>
      <c r="AS124" s="38"/>
      <c r="AT124" s="38"/>
      <c r="AU124" s="38"/>
      <c r="AV124" s="174">
        <v>1190000</v>
      </c>
      <c r="AW124" s="102"/>
      <c r="AX124" s="102"/>
      <c r="AY124" s="267"/>
      <c r="AZ124" s="102"/>
      <c r="BA124" s="102" t="s">
        <v>1840</v>
      </c>
      <c r="BB124" s="102"/>
      <c r="BC124" s="45"/>
      <c r="BD124" s="45"/>
    </row>
    <row r="125" spans="1:78" ht="16" hidden="1" thickBot="1">
      <c r="A125" s="231"/>
      <c r="B125" s="240"/>
      <c r="C125" s="23" t="s">
        <v>1240</v>
      </c>
      <c r="D125" s="24" t="s">
        <v>1402</v>
      </c>
      <c r="E125" s="34"/>
      <c r="F125" s="102"/>
      <c r="G125" s="38"/>
      <c r="H125" s="38"/>
      <c r="I125" s="38"/>
      <c r="J125" s="102"/>
      <c r="K125" s="38"/>
      <c r="L125" s="38"/>
      <c r="M125" s="38"/>
      <c r="N125" s="38"/>
      <c r="O125" s="38"/>
      <c r="P125" s="38"/>
      <c r="Q125" s="38"/>
      <c r="R125" s="46" t="s">
        <v>747</v>
      </c>
      <c r="S125" s="46">
        <v>0</v>
      </c>
      <c r="T125" s="25" t="s">
        <v>233</v>
      </c>
      <c r="U125" s="46">
        <v>0</v>
      </c>
      <c r="V125" s="46">
        <v>0</v>
      </c>
      <c r="W125" s="46">
        <v>0</v>
      </c>
      <c r="X125" s="46">
        <v>0</v>
      </c>
      <c r="Y125" s="46">
        <v>0</v>
      </c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24" t="s">
        <v>204</v>
      </c>
      <c r="AR125" s="24">
        <v>2000</v>
      </c>
      <c r="AS125" s="38"/>
      <c r="AT125" s="38"/>
      <c r="AU125" s="38"/>
      <c r="AV125" s="174">
        <v>325000</v>
      </c>
      <c r="AW125" s="102"/>
      <c r="AX125" s="102"/>
      <c r="AY125" s="267"/>
      <c r="AZ125" s="102"/>
      <c r="BA125" s="102" t="s">
        <v>1840</v>
      </c>
      <c r="BB125" s="102"/>
      <c r="BC125" s="45"/>
      <c r="BD125" s="45"/>
    </row>
    <row r="126" spans="1:78" ht="16" hidden="1" thickBot="1">
      <c r="A126" s="231"/>
      <c r="B126" s="240"/>
      <c r="C126" s="23" t="s">
        <v>1241</v>
      </c>
      <c r="D126" s="24" t="s">
        <v>1403</v>
      </c>
      <c r="E126" s="34"/>
      <c r="F126" s="102"/>
      <c r="G126" s="38"/>
      <c r="H126" s="38"/>
      <c r="I126" s="38"/>
      <c r="J126" s="102"/>
      <c r="K126" s="38"/>
      <c r="L126" s="38"/>
      <c r="M126" s="38"/>
      <c r="N126" s="38"/>
      <c r="O126" s="38"/>
      <c r="P126" s="38"/>
      <c r="Q126" s="38"/>
      <c r="R126" s="46" t="s">
        <v>747</v>
      </c>
      <c r="S126" s="46">
        <v>0</v>
      </c>
      <c r="T126" s="25" t="s">
        <v>1523</v>
      </c>
      <c r="U126" s="46">
        <v>0</v>
      </c>
      <c r="V126" s="46">
        <v>0</v>
      </c>
      <c r="W126" s="46">
        <v>0</v>
      </c>
      <c r="X126" s="46">
        <v>0</v>
      </c>
      <c r="Y126" s="46">
        <v>0</v>
      </c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24" t="s">
        <v>204</v>
      </c>
      <c r="AR126" s="24">
        <v>2002</v>
      </c>
      <c r="AS126" s="38"/>
      <c r="AT126" s="38"/>
      <c r="AU126" s="38"/>
      <c r="AV126" s="174">
        <v>105000</v>
      </c>
      <c r="AW126" s="102"/>
      <c r="AX126" s="102"/>
      <c r="AY126" s="267"/>
      <c r="AZ126" s="102"/>
      <c r="BA126" s="102" t="s">
        <v>1840</v>
      </c>
      <c r="BB126" s="102"/>
      <c r="BC126" s="45"/>
      <c r="BD126" s="45"/>
    </row>
    <row r="127" spans="1:78" ht="16" hidden="1" thickBot="1">
      <c r="A127" s="231"/>
      <c r="B127" s="240"/>
      <c r="C127" s="23" t="s">
        <v>1242</v>
      </c>
      <c r="D127" s="24" t="s">
        <v>1399</v>
      </c>
      <c r="E127" s="34"/>
      <c r="F127" s="102"/>
      <c r="G127" s="38"/>
      <c r="H127" s="38"/>
      <c r="I127" s="38"/>
      <c r="J127" s="102"/>
      <c r="K127" s="38"/>
      <c r="L127" s="38"/>
      <c r="M127" s="38"/>
      <c r="N127" s="38"/>
      <c r="O127" s="38"/>
      <c r="P127" s="38"/>
      <c r="Q127" s="38"/>
      <c r="R127" s="46" t="s">
        <v>747</v>
      </c>
      <c r="S127" s="46">
        <v>0</v>
      </c>
      <c r="T127" s="25" t="s">
        <v>229</v>
      </c>
      <c r="U127" s="46">
        <v>0</v>
      </c>
      <c r="V127" s="46">
        <v>0</v>
      </c>
      <c r="W127" s="46">
        <v>0</v>
      </c>
      <c r="X127" s="46">
        <v>0</v>
      </c>
      <c r="Y127" s="46">
        <v>0</v>
      </c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24" t="s">
        <v>204</v>
      </c>
      <c r="AR127" s="24">
        <v>2000</v>
      </c>
      <c r="AS127" s="38"/>
      <c r="AT127" s="38"/>
      <c r="AU127" s="38"/>
      <c r="AV127" s="174">
        <v>1125000</v>
      </c>
      <c r="AW127" s="102"/>
      <c r="AX127" s="102"/>
      <c r="AY127" s="267"/>
      <c r="AZ127" s="102"/>
      <c r="BA127" s="102" t="s">
        <v>1840</v>
      </c>
      <c r="BB127" s="102"/>
      <c r="BC127" s="45"/>
      <c r="BD127" s="45"/>
    </row>
    <row r="128" spans="1:78" s="101" customFormat="1" ht="16" hidden="1" thickBot="1">
      <c r="A128" s="231"/>
      <c r="B128" s="240"/>
      <c r="C128" s="23" t="s">
        <v>1204</v>
      </c>
      <c r="D128" s="24" t="s">
        <v>1375</v>
      </c>
      <c r="E128" s="34"/>
      <c r="F128" s="102"/>
      <c r="G128" s="38"/>
      <c r="H128" s="38"/>
      <c r="I128" s="38"/>
      <c r="J128" s="102"/>
      <c r="K128" s="38"/>
      <c r="L128" s="38"/>
      <c r="M128" s="38"/>
      <c r="N128" s="38"/>
      <c r="O128" s="38"/>
      <c r="P128" s="38"/>
      <c r="Q128" s="38"/>
      <c r="R128" s="46" t="s">
        <v>1463</v>
      </c>
      <c r="S128" s="46">
        <v>0</v>
      </c>
      <c r="T128" s="25" t="s">
        <v>220</v>
      </c>
      <c r="U128" s="46">
        <v>0</v>
      </c>
      <c r="V128" s="46">
        <v>0</v>
      </c>
      <c r="W128" s="46">
        <v>0</v>
      </c>
      <c r="X128" s="46">
        <v>0</v>
      </c>
      <c r="Y128" s="46">
        <v>0</v>
      </c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24" t="s">
        <v>204</v>
      </c>
      <c r="AR128" s="24">
        <v>2002</v>
      </c>
      <c r="AS128" s="38"/>
      <c r="AT128" s="38"/>
      <c r="AU128" s="38"/>
      <c r="AV128" s="174">
        <v>19500</v>
      </c>
      <c r="AW128" s="102"/>
      <c r="AX128" s="102"/>
      <c r="AY128" s="267"/>
      <c r="AZ128" s="102"/>
      <c r="BA128" s="102" t="s">
        <v>1840</v>
      </c>
      <c r="BB128" s="102"/>
      <c r="BC128" s="45"/>
      <c r="BD128" s="45"/>
    </row>
    <row r="129" spans="1:56" s="101" customFormat="1" ht="16" hidden="1" thickBot="1">
      <c r="A129" s="231"/>
      <c r="B129" s="240"/>
      <c r="C129" s="23" t="s">
        <v>1204</v>
      </c>
      <c r="D129" s="24" t="s">
        <v>1365</v>
      </c>
      <c r="E129" s="34"/>
      <c r="F129" s="102"/>
      <c r="G129" s="38"/>
      <c r="H129" s="38"/>
      <c r="I129" s="38"/>
      <c r="J129" s="102"/>
      <c r="K129" s="38"/>
      <c r="L129" s="38"/>
      <c r="M129" s="38"/>
      <c r="N129" s="38"/>
      <c r="O129" s="38"/>
      <c r="P129" s="38"/>
      <c r="Q129" s="38"/>
      <c r="R129" s="46" t="s">
        <v>1463</v>
      </c>
      <c r="S129" s="46">
        <v>0</v>
      </c>
      <c r="T129" s="25" t="s">
        <v>220</v>
      </c>
      <c r="U129" s="46">
        <v>0</v>
      </c>
      <c r="V129" s="46">
        <v>0</v>
      </c>
      <c r="W129" s="46">
        <v>0</v>
      </c>
      <c r="X129" s="46">
        <v>0</v>
      </c>
      <c r="Y129" s="46">
        <v>0</v>
      </c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24" t="s">
        <v>204</v>
      </c>
      <c r="AR129" s="24">
        <v>2002</v>
      </c>
      <c r="AS129" s="38"/>
      <c r="AT129" s="38"/>
      <c r="AU129" s="38"/>
      <c r="AV129" s="174">
        <v>42000</v>
      </c>
      <c r="AW129" s="102"/>
      <c r="AX129" s="102"/>
      <c r="AY129" s="267"/>
      <c r="AZ129" s="102"/>
      <c r="BA129" s="102" t="s">
        <v>1840</v>
      </c>
      <c r="BB129" s="102"/>
      <c r="BC129" s="45"/>
      <c r="BD129" s="45"/>
    </row>
    <row r="130" spans="1:56" s="101" customFormat="1" ht="16" hidden="1" thickBot="1">
      <c r="A130" s="231"/>
      <c r="B130" s="240"/>
      <c r="C130" s="23" t="s">
        <v>1236</v>
      </c>
      <c r="D130" s="24" t="s">
        <v>1399</v>
      </c>
      <c r="E130" s="34"/>
      <c r="F130" s="102"/>
      <c r="G130" s="38"/>
      <c r="H130" s="38"/>
      <c r="I130" s="38"/>
      <c r="J130" s="102"/>
      <c r="K130" s="38"/>
      <c r="L130" s="38"/>
      <c r="M130" s="38"/>
      <c r="N130" s="38"/>
      <c r="O130" s="38"/>
      <c r="P130" s="38"/>
      <c r="Q130" s="38"/>
      <c r="R130" s="46" t="s">
        <v>747</v>
      </c>
      <c r="S130" s="46">
        <v>0</v>
      </c>
      <c r="T130" s="25" t="s">
        <v>229</v>
      </c>
      <c r="U130" s="46">
        <v>0</v>
      </c>
      <c r="V130" s="46">
        <v>0</v>
      </c>
      <c r="W130" s="46">
        <v>0</v>
      </c>
      <c r="X130" s="46">
        <v>0</v>
      </c>
      <c r="Y130" s="46">
        <v>0</v>
      </c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24" t="s">
        <v>204</v>
      </c>
      <c r="AR130" s="24">
        <v>2001</v>
      </c>
      <c r="AS130" s="38"/>
      <c r="AT130" s="38"/>
      <c r="AU130" s="38"/>
      <c r="AV130" s="174">
        <v>975000</v>
      </c>
      <c r="AW130" s="102"/>
      <c r="AX130" s="102"/>
      <c r="AY130" s="267"/>
      <c r="AZ130" s="102"/>
      <c r="BA130" s="102" t="s">
        <v>1840</v>
      </c>
      <c r="BB130" s="102"/>
      <c r="BC130" s="45"/>
      <c r="BD130" s="45"/>
    </row>
    <row r="131" spans="1:56" s="101" customFormat="1" ht="16" hidden="1" thickBot="1">
      <c r="A131" s="231"/>
      <c r="B131" s="240"/>
      <c r="C131" s="23" t="s">
        <v>1243</v>
      </c>
      <c r="D131" s="24" t="s">
        <v>1400</v>
      </c>
      <c r="E131" s="34"/>
      <c r="F131" s="102"/>
      <c r="G131" s="38"/>
      <c r="H131" s="38"/>
      <c r="I131" s="38"/>
      <c r="J131" s="102"/>
      <c r="K131" s="38"/>
      <c r="L131" s="38"/>
      <c r="M131" s="38"/>
      <c r="N131" s="38"/>
      <c r="O131" s="38"/>
      <c r="P131" s="38"/>
      <c r="Q131" s="38"/>
      <c r="R131" s="46" t="s">
        <v>784</v>
      </c>
      <c r="S131" s="46">
        <v>0</v>
      </c>
      <c r="T131" s="25" t="s">
        <v>222</v>
      </c>
      <c r="U131" s="46">
        <v>0</v>
      </c>
      <c r="V131" s="46">
        <v>0</v>
      </c>
      <c r="W131" s="46">
        <v>0</v>
      </c>
      <c r="X131" s="46">
        <v>0</v>
      </c>
      <c r="Y131" s="46">
        <v>0</v>
      </c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24" t="s">
        <v>204</v>
      </c>
      <c r="AR131" s="24">
        <v>2002</v>
      </c>
      <c r="AS131" s="38"/>
      <c r="AT131" s="38"/>
      <c r="AU131" s="38"/>
      <c r="AV131" s="174">
        <v>1625000</v>
      </c>
      <c r="AW131" s="102"/>
      <c r="AX131" s="102"/>
      <c r="AY131" s="267"/>
      <c r="AZ131" s="102"/>
      <c r="BA131" s="102" t="s">
        <v>1840</v>
      </c>
      <c r="BB131" s="102"/>
      <c r="BC131" s="45"/>
      <c r="BD131" s="45"/>
    </row>
    <row r="132" spans="1:56" s="101" customFormat="1" ht="16" hidden="1" thickBot="1">
      <c r="A132" s="231"/>
      <c r="B132" s="240"/>
      <c r="C132" s="23" t="s">
        <v>1228</v>
      </c>
      <c r="D132" s="24" t="s">
        <v>1398</v>
      </c>
      <c r="E132" s="34"/>
      <c r="F132" s="102"/>
      <c r="G132" s="38"/>
      <c r="H132" s="38"/>
      <c r="I132" s="38"/>
      <c r="J132" s="102"/>
      <c r="K132" s="38"/>
      <c r="L132" s="38"/>
      <c r="M132" s="38"/>
      <c r="N132" s="38"/>
      <c r="O132" s="38"/>
      <c r="P132" s="38"/>
      <c r="Q132" s="38"/>
      <c r="R132" s="46" t="s">
        <v>1472</v>
      </c>
      <c r="S132" s="46">
        <v>0</v>
      </c>
      <c r="T132" s="25" t="s">
        <v>221</v>
      </c>
      <c r="U132" s="46">
        <v>0</v>
      </c>
      <c r="V132" s="46">
        <v>0</v>
      </c>
      <c r="W132" s="46">
        <v>0</v>
      </c>
      <c r="X132" s="46">
        <v>0</v>
      </c>
      <c r="Y132" s="46">
        <v>0</v>
      </c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24" t="s">
        <v>204</v>
      </c>
      <c r="AR132" s="24">
        <v>2002</v>
      </c>
      <c r="AS132" s="38"/>
      <c r="AT132" s="38"/>
      <c r="AU132" s="38"/>
      <c r="AV132" s="174">
        <v>4042500</v>
      </c>
      <c r="AW132" s="102"/>
      <c r="AX132" s="102"/>
      <c r="AY132" s="267"/>
      <c r="AZ132" s="102"/>
      <c r="BA132" s="102" t="s">
        <v>1840</v>
      </c>
      <c r="BB132" s="102"/>
      <c r="BC132" s="45"/>
      <c r="BD132" s="45"/>
    </row>
    <row r="133" spans="1:56" s="101" customFormat="1" ht="16" hidden="1" thickBot="1">
      <c r="A133" s="231"/>
      <c r="B133" s="240"/>
      <c r="C133" s="23" t="s">
        <v>1210</v>
      </c>
      <c r="D133" s="24" t="s">
        <v>1374</v>
      </c>
      <c r="E133" s="34"/>
      <c r="F133" s="102"/>
      <c r="G133" s="38"/>
      <c r="H133" s="38"/>
      <c r="I133" s="38"/>
      <c r="J133" s="102"/>
      <c r="K133" s="38"/>
      <c r="L133" s="38"/>
      <c r="M133" s="38"/>
      <c r="N133" s="38"/>
      <c r="O133" s="38"/>
      <c r="P133" s="38"/>
      <c r="Q133" s="38"/>
      <c r="R133" s="46" t="s">
        <v>1473</v>
      </c>
      <c r="S133" s="46">
        <v>0</v>
      </c>
      <c r="T133" s="25" t="s">
        <v>1528</v>
      </c>
      <c r="U133" s="46">
        <v>0</v>
      </c>
      <c r="V133" s="46">
        <v>0</v>
      </c>
      <c r="W133" s="46">
        <v>0</v>
      </c>
      <c r="X133" s="46">
        <v>0</v>
      </c>
      <c r="Y133" s="46">
        <v>0</v>
      </c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24" t="s">
        <v>204</v>
      </c>
      <c r="AR133" s="24">
        <v>2002</v>
      </c>
      <c r="AS133" s="38"/>
      <c r="AT133" s="38"/>
      <c r="AU133" s="38"/>
      <c r="AV133" s="174">
        <v>105000</v>
      </c>
      <c r="AW133" s="102"/>
      <c r="AX133" s="102"/>
      <c r="AY133" s="267"/>
      <c r="AZ133" s="102"/>
      <c r="BA133" s="102" t="s">
        <v>1840</v>
      </c>
      <c r="BB133" s="102"/>
      <c r="BC133" s="45"/>
      <c r="BD133" s="45"/>
    </row>
    <row r="134" spans="1:56" s="101" customFormat="1" ht="16" hidden="1" thickBot="1">
      <c r="A134" s="231"/>
      <c r="B134" s="240"/>
      <c r="C134" s="23" t="s">
        <v>285</v>
      </c>
      <c r="D134" s="24" t="s">
        <v>1373</v>
      </c>
      <c r="E134" s="34"/>
      <c r="F134" s="102"/>
      <c r="G134" s="38"/>
      <c r="H134" s="38"/>
      <c r="I134" s="38"/>
      <c r="J134" s="102"/>
      <c r="K134" s="38"/>
      <c r="L134" s="38"/>
      <c r="M134" s="38"/>
      <c r="N134" s="38"/>
      <c r="O134" s="38"/>
      <c r="P134" s="38"/>
      <c r="Q134" s="38"/>
      <c r="R134" s="46" t="s">
        <v>747</v>
      </c>
      <c r="S134" s="46">
        <v>0</v>
      </c>
      <c r="T134" s="25" t="s">
        <v>233</v>
      </c>
      <c r="U134" s="46">
        <v>0</v>
      </c>
      <c r="V134" s="46">
        <v>0</v>
      </c>
      <c r="W134" s="46">
        <v>0</v>
      </c>
      <c r="X134" s="46">
        <v>0</v>
      </c>
      <c r="Y134" s="46">
        <v>0</v>
      </c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24" t="s">
        <v>204</v>
      </c>
      <c r="AR134" s="24">
        <v>2001</v>
      </c>
      <c r="AS134" s="38"/>
      <c r="AT134" s="38"/>
      <c r="AU134" s="38"/>
      <c r="AV134" s="174">
        <v>162500</v>
      </c>
      <c r="AW134" s="102"/>
      <c r="AX134" s="102"/>
      <c r="AY134" s="267"/>
      <c r="AZ134" s="102"/>
      <c r="BA134" s="102" t="s">
        <v>1840</v>
      </c>
      <c r="BB134" s="102"/>
      <c r="BC134" s="45"/>
      <c r="BD134" s="45"/>
    </row>
    <row r="135" spans="1:56" s="101" customFormat="1" ht="16" hidden="1" thickBot="1">
      <c r="A135" s="231"/>
      <c r="B135" s="240"/>
      <c r="C135" s="23" t="s">
        <v>1225</v>
      </c>
      <c r="D135" s="24" t="s">
        <v>1388</v>
      </c>
      <c r="E135" s="34"/>
      <c r="F135" s="102"/>
      <c r="G135" s="38"/>
      <c r="H135" s="38"/>
      <c r="I135" s="38"/>
      <c r="J135" s="102"/>
      <c r="K135" s="38"/>
      <c r="L135" s="38"/>
      <c r="M135" s="38"/>
      <c r="N135" s="38"/>
      <c r="O135" s="38"/>
      <c r="P135" s="38"/>
      <c r="Q135" s="38"/>
      <c r="R135" s="46" t="s">
        <v>1474</v>
      </c>
      <c r="S135" s="46">
        <v>0</v>
      </c>
      <c r="T135" s="25" t="s">
        <v>222</v>
      </c>
      <c r="U135" s="46">
        <v>0</v>
      </c>
      <c r="V135" s="46">
        <v>0</v>
      </c>
      <c r="W135" s="46">
        <v>0</v>
      </c>
      <c r="X135" s="46">
        <v>0</v>
      </c>
      <c r="Y135" s="46">
        <v>0</v>
      </c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24" t="s">
        <v>204</v>
      </c>
      <c r="AR135" s="24">
        <v>2001</v>
      </c>
      <c r="AS135" s="38"/>
      <c r="AT135" s="38"/>
      <c r="AU135" s="38"/>
      <c r="AV135" s="174">
        <v>1950000</v>
      </c>
      <c r="AW135" s="102"/>
      <c r="AX135" s="102"/>
      <c r="AY135" s="267"/>
      <c r="AZ135" s="102"/>
      <c r="BA135" s="102" t="s">
        <v>1840</v>
      </c>
      <c r="BB135" s="102"/>
      <c r="BC135" s="45"/>
      <c r="BD135" s="45"/>
    </row>
    <row r="136" spans="1:56" s="101" customFormat="1" ht="16" hidden="1" thickBot="1">
      <c r="A136" s="231"/>
      <c r="B136" s="240"/>
      <c r="C136" s="23" t="s">
        <v>1216</v>
      </c>
      <c r="D136" s="24" t="s">
        <v>1380</v>
      </c>
      <c r="E136" s="34"/>
      <c r="F136" s="102"/>
      <c r="G136" s="38"/>
      <c r="H136" s="38"/>
      <c r="I136" s="38"/>
      <c r="J136" s="102"/>
      <c r="K136" s="38"/>
      <c r="L136" s="38"/>
      <c r="M136" s="38"/>
      <c r="N136" s="38"/>
      <c r="O136" s="38"/>
      <c r="P136" s="38"/>
      <c r="Q136" s="38"/>
      <c r="R136" s="46" t="s">
        <v>1457</v>
      </c>
      <c r="S136" s="46">
        <v>0</v>
      </c>
      <c r="T136" s="25" t="s">
        <v>220</v>
      </c>
      <c r="U136" s="46">
        <v>0</v>
      </c>
      <c r="V136" s="46">
        <v>0</v>
      </c>
      <c r="W136" s="46">
        <v>0</v>
      </c>
      <c r="X136" s="46">
        <v>0</v>
      </c>
      <c r="Y136" s="46">
        <v>0</v>
      </c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24" t="s">
        <v>204</v>
      </c>
      <c r="AR136" s="24">
        <v>2002</v>
      </c>
      <c r="AS136" s="38"/>
      <c r="AT136" s="38"/>
      <c r="AU136" s="38"/>
      <c r="AV136" s="174">
        <v>350000</v>
      </c>
      <c r="AW136" s="102"/>
      <c r="AX136" s="102"/>
      <c r="AY136" s="267"/>
      <c r="AZ136" s="102"/>
      <c r="BA136" s="102" t="s">
        <v>1840</v>
      </c>
      <c r="BB136" s="102"/>
      <c r="BC136" s="45"/>
      <c r="BD136" s="45"/>
    </row>
    <row r="137" spans="1:56" s="101" customFormat="1" ht="16" hidden="1" thickBot="1">
      <c r="A137" s="231"/>
      <c r="B137" s="240"/>
      <c r="C137" s="23" t="s">
        <v>1244</v>
      </c>
      <c r="D137" s="24" t="s">
        <v>1365</v>
      </c>
      <c r="E137" s="34"/>
      <c r="F137" s="102"/>
      <c r="G137" s="38"/>
      <c r="H137" s="38"/>
      <c r="I137" s="38"/>
      <c r="J137" s="102"/>
      <c r="K137" s="38"/>
      <c r="L137" s="38"/>
      <c r="M137" s="38"/>
      <c r="N137" s="38"/>
      <c r="O137" s="38"/>
      <c r="P137" s="38"/>
      <c r="Q137" s="38"/>
      <c r="R137" s="46" t="s">
        <v>747</v>
      </c>
      <c r="S137" s="46">
        <v>0</v>
      </c>
      <c r="T137" s="25" t="s">
        <v>233</v>
      </c>
      <c r="U137" s="46">
        <v>0</v>
      </c>
      <c r="V137" s="46">
        <v>0</v>
      </c>
      <c r="W137" s="46">
        <v>0</v>
      </c>
      <c r="X137" s="46">
        <v>0</v>
      </c>
      <c r="Y137" s="46">
        <v>0</v>
      </c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24" t="s">
        <v>204</v>
      </c>
      <c r="AR137" s="24">
        <v>2001</v>
      </c>
      <c r="AS137" s="38"/>
      <c r="AT137" s="38"/>
      <c r="AU137" s="38"/>
      <c r="AV137" s="174">
        <v>48750</v>
      </c>
      <c r="AW137" s="102"/>
      <c r="AX137" s="102"/>
      <c r="AY137" s="267"/>
      <c r="AZ137" s="102"/>
      <c r="BA137" s="102" t="s">
        <v>1840</v>
      </c>
      <c r="BB137" s="102"/>
      <c r="BC137" s="45"/>
      <c r="BD137" s="45"/>
    </row>
    <row r="138" spans="1:56" s="101" customFormat="1" ht="16" hidden="1" thickBot="1">
      <c r="A138" s="231"/>
      <c r="B138" s="240"/>
      <c r="C138" s="23" t="s">
        <v>1232</v>
      </c>
      <c r="D138" s="24" t="s">
        <v>1404</v>
      </c>
      <c r="E138" s="34"/>
      <c r="F138" s="102"/>
      <c r="G138" s="38"/>
      <c r="H138" s="38"/>
      <c r="I138" s="38"/>
      <c r="J138" s="102"/>
      <c r="K138" s="38"/>
      <c r="L138" s="38"/>
      <c r="M138" s="38"/>
      <c r="N138" s="38"/>
      <c r="O138" s="38"/>
      <c r="P138" s="38"/>
      <c r="Q138" s="38"/>
      <c r="R138" s="46" t="s">
        <v>1475</v>
      </c>
      <c r="S138" s="46">
        <v>0</v>
      </c>
      <c r="T138" s="25" t="s">
        <v>222</v>
      </c>
      <c r="U138" s="46">
        <v>0</v>
      </c>
      <c r="V138" s="46">
        <v>0</v>
      </c>
      <c r="W138" s="46">
        <v>0</v>
      </c>
      <c r="X138" s="46">
        <v>0</v>
      </c>
      <c r="Y138" s="46">
        <v>0</v>
      </c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24" t="s">
        <v>204</v>
      </c>
      <c r="AR138" s="24">
        <v>2001</v>
      </c>
      <c r="AS138" s="38"/>
      <c r="AT138" s="38"/>
      <c r="AU138" s="38"/>
      <c r="AV138" s="174">
        <v>105000</v>
      </c>
      <c r="AW138" s="102"/>
      <c r="AX138" s="102"/>
      <c r="AY138" s="267"/>
      <c r="AZ138" s="102"/>
      <c r="BA138" s="102" t="s">
        <v>1840</v>
      </c>
      <c r="BB138" s="102"/>
      <c r="BC138" s="45"/>
      <c r="BD138" s="45"/>
    </row>
    <row r="139" spans="1:56" s="101" customFormat="1" ht="16" hidden="1" thickBot="1">
      <c r="A139" s="231"/>
      <c r="B139" s="240"/>
      <c r="C139" s="23" t="s">
        <v>1217</v>
      </c>
      <c r="D139" s="24" t="s">
        <v>1381</v>
      </c>
      <c r="E139" s="34"/>
      <c r="F139" s="102"/>
      <c r="G139" s="38"/>
      <c r="H139" s="38"/>
      <c r="I139" s="38"/>
      <c r="J139" s="102"/>
      <c r="K139" s="38"/>
      <c r="L139" s="38"/>
      <c r="M139" s="38"/>
      <c r="N139" s="38"/>
      <c r="O139" s="38"/>
      <c r="P139" s="38"/>
      <c r="Q139" s="38"/>
      <c r="R139" s="46" t="s">
        <v>1471</v>
      </c>
      <c r="S139" s="46">
        <v>0</v>
      </c>
      <c r="T139" s="25" t="s">
        <v>224</v>
      </c>
      <c r="U139" s="46">
        <v>0</v>
      </c>
      <c r="V139" s="46">
        <v>0</v>
      </c>
      <c r="W139" s="46">
        <v>0</v>
      </c>
      <c r="X139" s="46">
        <v>0</v>
      </c>
      <c r="Y139" s="46">
        <v>0</v>
      </c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24" t="s">
        <v>204</v>
      </c>
      <c r="AR139" s="24">
        <v>2005</v>
      </c>
      <c r="AS139" s="38"/>
      <c r="AT139" s="38"/>
      <c r="AU139" s="38"/>
      <c r="AV139" s="174">
        <v>1400000</v>
      </c>
      <c r="AW139" s="102"/>
      <c r="AX139" s="102"/>
      <c r="AY139" s="267"/>
      <c r="AZ139" s="102"/>
      <c r="BA139" s="102" t="s">
        <v>1840</v>
      </c>
      <c r="BB139" s="102"/>
      <c r="BC139" s="45"/>
      <c r="BD139" s="45"/>
    </row>
    <row r="140" spans="1:56" s="101" customFormat="1" ht="16" hidden="1" thickBot="1">
      <c r="A140" s="231"/>
      <c r="B140" s="240"/>
      <c r="C140" s="23" t="s">
        <v>1212</v>
      </c>
      <c r="D140" s="24" t="s">
        <v>1376</v>
      </c>
      <c r="E140" s="34"/>
      <c r="F140" s="102"/>
      <c r="G140" s="38"/>
      <c r="H140" s="38"/>
      <c r="I140" s="38"/>
      <c r="J140" s="102"/>
      <c r="K140" s="38"/>
      <c r="L140" s="38"/>
      <c r="M140" s="38"/>
      <c r="N140" s="38"/>
      <c r="O140" s="38"/>
      <c r="P140" s="38"/>
      <c r="Q140" s="38"/>
      <c r="R140" s="46" t="s">
        <v>747</v>
      </c>
      <c r="S140" s="46">
        <v>0</v>
      </c>
      <c r="T140" s="25" t="s">
        <v>233</v>
      </c>
      <c r="U140" s="46">
        <v>0</v>
      </c>
      <c r="V140" s="46">
        <v>0</v>
      </c>
      <c r="W140" s="46">
        <v>0</v>
      </c>
      <c r="X140" s="46">
        <v>0</v>
      </c>
      <c r="Y140" s="46">
        <v>0</v>
      </c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24" t="s">
        <v>204</v>
      </c>
      <c r="AR140" s="24">
        <v>2005</v>
      </c>
      <c r="AS140" s="38"/>
      <c r="AT140" s="38"/>
      <c r="AU140" s="38"/>
      <c r="AV140" s="174">
        <v>595000</v>
      </c>
      <c r="AW140" s="102"/>
      <c r="AX140" s="102"/>
      <c r="AY140" s="267"/>
      <c r="AZ140" s="102"/>
      <c r="BA140" s="102" t="s">
        <v>1840</v>
      </c>
      <c r="BB140" s="102"/>
      <c r="BC140" s="45"/>
      <c r="BD140" s="45"/>
    </row>
    <row r="141" spans="1:56" s="101" customFormat="1" ht="16" hidden="1" thickBot="1">
      <c r="A141" s="231"/>
      <c r="B141" s="240"/>
      <c r="C141" s="23" t="s">
        <v>1245</v>
      </c>
      <c r="D141" s="24" t="s">
        <v>1388</v>
      </c>
      <c r="E141" s="34"/>
      <c r="F141" s="102"/>
      <c r="G141" s="38"/>
      <c r="H141" s="38"/>
      <c r="I141" s="38"/>
      <c r="J141" s="102"/>
      <c r="K141" s="38"/>
      <c r="L141" s="38"/>
      <c r="M141" s="38"/>
      <c r="N141" s="38"/>
      <c r="O141" s="38"/>
      <c r="P141" s="38"/>
      <c r="Q141" s="38"/>
      <c r="R141" s="46" t="s">
        <v>1470</v>
      </c>
      <c r="S141" s="46">
        <v>0</v>
      </c>
      <c r="T141" s="25" t="s">
        <v>1533</v>
      </c>
      <c r="U141" s="46">
        <v>0</v>
      </c>
      <c r="V141" s="46">
        <v>0</v>
      </c>
      <c r="W141" s="46">
        <v>0</v>
      </c>
      <c r="X141" s="46">
        <v>0</v>
      </c>
      <c r="Y141" s="46">
        <v>0</v>
      </c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24" t="s">
        <v>204</v>
      </c>
      <c r="AR141" s="24">
        <v>2005</v>
      </c>
      <c r="AS141" s="38"/>
      <c r="AT141" s="38"/>
      <c r="AU141" s="38"/>
      <c r="AV141" s="174">
        <v>6650000</v>
      </c>
      <c r="AW141" s="102"/>
      <c r="AX141" s="102"/>
      <c r="AY141" s="267"/>
      <c r="AZ141" s="102"/>
      <c r="BA141" s="102" t="s">
        <v>1840</v>
      </c>
      <c r="BB141" s="102"/>
      <c r="BC141" s="45"/>
      <c r="BD141" s="45"/>
    </row>
    <row r="142" spans="1:56" s="101" customFormat="1" ht="16" hidden="1" thickBot="1">
      <c r="A142" s="231"/>
      <c r="B142" s="240"/>
      <c r="C142" s="23" t="s">
        <v>1246</v>
      </c>
      <c r="D142" s="24" t="s">
        <v>1405</v>
      </c>
      <c r="E142" s="34"/>
      <c r="F142" s="102" t="s">
        <v>123</v>
      </c>
      <c r="G142" s="38"/>
      <c r="H142" s="38"/>
      <c r="I142" s="38"/>
      <c r="J142" s="102" t="s">
        <v>1193</v>
      </c>
      <c r="K142" s="38"/>
      <c r="L142" s="38"/>
      <c r="M142" s="38"/>
      <c r="N142" s="38"/>
      <c r="O142" s="38"/>
      <c r="P142" s="38"/>
      <c r="Q142" s="38"/>
      <c r="R142" s="46" t="s">
        <v>784</v>
      </c>
      <c r="S142" s="46">
        <v>0</v>
      </c>
      <c r="T142" s="25" t="s">
        <v>222</v>
      </c>
      <c r="U142" s="46">
        <v>0</v>
      </c>
      <c r="V142" s="46">
        <v>0</v>
      </c>
      <c r="W142" s="46">
        <v>0</v>
      </c>
      <c r="X142" s="46">
        <v>0</v>
      </c>
      <c r="Y142" s="46">
        <v>0</v>
      </c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24" t="s">
        <v>204</v>
      </c>
      <c r="AR142" s="24">
        <v>2005</v>
      </c>
      <c r="AS142" s="38"/>
      <c r="AT142" s="38"/>
      <c r="AU142" s="38"/>
      <c r="AV142" s="174">
        <v>700000</v>
      </c>
      <c r="AW142" s="102" t="s">
        <v>123</v>
      </c>
      <c r="AX142" s="102"/>
      <c r="AY142" s="266" t="s">
        <v>1799</v>
      </c>
      <c r="AZ142" s="102" t="s">
        <v>1193</v>
      </c>
      <c r="BA142" s="102"/>
      <c r="BB142" s="102"/>
      <c r="BC142" s="45"/>
      <c r="BD142" s="45"/>
    </row>
    <row r="143" spans="1:56" s="101" customFormat="1" ht="16" hidden="1" thickBot="1">
      <c r="A143" s="231"/>
      <c r="B143" s="240"/>
      <c r="C143" s="23" t="s">
        <v>1247</v>
      </c>
      <c r="D143" s="24" t="s">
        <v>1406</v>
      </c>
      <c r="E143" s="34"/>
      <c r="F143" s="102"/>
      <c r="G143" s="38"/>
      <c r="H143" s="38"/>
      <c r="I143" s="38"/>
      <c r="J143" s="102"/>
      <c r="K143" s="38"/>
      <c r="L143" s="38"/>
      <c r="M143" s="38"/>
      <c r="N143" s="38"/>
      <c r="O143" s="38"/>
      <c r="P143" s="38"/>
      <c r="Q143" s="38"/>
      <c r="R143" s="46" t="s">
        <v>737</v>
      </c>
      <c r="S143" s="46">
        <v>0</v>
      </c>
      <c r="T143" s="25" t="s">
        <v>225</v>
      </c>
      <c r="U143" s="46">
        <v>0</v>
      </c>
      <c r="V143" s="46">
        <v>0</v>
      </c>
      <c r="W143" s="46">
        <v>0</v>
      </c>
      <c r="X143" s="46">
        <v>0</v>
      </c>
      <c r="Y143" s="46">
        <v>0</v>
      </c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24" t="s">
        <v>204</v>
      </c>
      <c r="AR143" s="24">
        <v>2004</v>
      </c>
      <c r="AS143" s="38"/>
      <c r="AT143" s="38"/>
      <c r="AU143" s="38"/>
      <c r="AV143" s="174">
        <v>49000</v>
      </c>
      <c r="AW143" s="102"/>
      <c r="AX143" s="102"/>
      <c r="AY143" s="267"/>
      <c r="AZ143" s="102"/>
      <c r="BA143" s="102" t="s">
        <v>1840</v>
      </c>
      <c r="BB143" s="102"/>
      <c r="BC143" s="45"/>
      <c r="BD143" s="45"/>
    </row>
    <row r="144" spans="1:56" s="101" customFormat="1" ht="16" hidden="1" thickBot="1">
      <c r="A144" s="231"/>
      <c r="B144" s="240"/>
      <c r="C144" s="23" t="s">
        <v>1228</v>
      </c>
      <c r="D144" s="24" t="s">
        <v>1398</v>
      </c>
      <c r="E144" s="34"/>
      <c r="F144" s="102"/>
      <c r="G144" s="38"/>
      <c r="H144" s="38"/>
      <c r="I144" s="38"/>
      <c r="J144" s="102"/>
      <c r="K144" s="38"/>
      <c r="L144" s="38"/>
      <c r="M144" s="38"/>
      <c r="N144" s="38"/>
      <c r="O144" s="38"/>
      <c r="P144" s="38"/>
      <c r="Q144" s="38"/>
      <c r="R144" s="46" t="s">
        <v>1476</v>
      </c>
      <c r="S144" s="46">
        <v>0</v>
      </c>
      <c r="T144" s="25" t="s">
        <v>221</v>
      </c>
      <c r="U144" s="46">
        <v>0</v>
      </c>
      <c r="V144" s="46">
        <v>0</v>
      </c>
      <c r="W144" s="46">
        <v>0</v>
      </c>
      <c r="X144" s="46">
        <v>0</v>
      </c>
      <c r="Y144" s="46">
        <v>0</v>
      </c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24" t="s">
        <v>204</v>
      </c>
      <c r="AR144" s="24">
        <v>2003</v>
      </c>
      <c r="AS144" s="38"/>
      <c r="AT144" s="38"/>
      <c r="AU144" s="38"/>
      <c r="AV144" s="174">
        <v>2275000</v>
      </c>
      <c r="AW144" s="102"/>
      <c r="AX144" s="102"/>
      <c r="AY144" s="267"/>
      <c r="AZ144" s="102"/>
      <c r="BA144" s="102" t="s">
        <v>1840</v>
      </c>
      <c r="BB144" s="102"/>
      <c r="BC144" s="45"/>
      <c r="BD144" s="45"/>
    </row>
    <row r="145" spans="1:56" s="101" customFormat="1" ht="16" hidden="1" thickBot="1">
      <c r="A145" s="231"/>
      <c r="B145" s="240"/>
      <c r="C145" s="23" t="s">
        <v>1200</v>
      </c>
      <c r="D145" s="24" t="s">
        <v>1366</v>
      </c>
      <c r="E145" s="34"/>
      <c r="F145" s="102"/>
      <c r="G145" s="38"/>
      <c r="H145" s="38"/>
      <c r="I145" s="38"/>
      <c r="J145" s="102"/>
      <c r="K145" s="38"/>
      <c r="L145" s="38"/>
      <c r="M145" s="38"/>
      <c r="N145" s="38"/>
      <c r="O145" s="38"/>
      <c r="P145" s="38"/>
      <c r="Q145" s="38"/>
      <c r="R145" s="46" t="s">
        <v>1477</v>
      </c>
      <c r="S145" s="46">
        <v>0</v>
      </c>
      <c r="T145" s="25" t="s">
        <v>230</v>
      </c>
      <c r="U145" s="46">
        <v>0</v>
      </c>
      <c r="V145" s="46">
        <v>0</v>
      </c>
      <c r="W145" s="46">
        <v>0</v>
      </c>
      <c r="X145" s="46">
        <v>0</v>
      </c>
      <c r="Y145" s="46">
        <v>0</v>
      </c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24" t="s">
        <v>204</v>
      </c>
      <c r="AR145" s="24">
        <v>2004</v>
      </c>
      <c r="AS145" s="38"/>
      <c r="AT145" s="38"/>
      <c r="AU145" s="38"/>
      <c r="AV145" s="174">
        <v>720000</v>
      </c>
      <c r="AW145" s="102"/>
      <c r="AX145" s="102"/>
      <c r="AY145" s="267"/>
      <c r="AZ145" s="102"/>
      <c r="BA145" s="102" t="s">
        <v>1840</v>
      </c>
      <c r="BB145" s="102"/>
      <c r="BC145" s="45"/>
      <c r="BD145" s="45"/>
    </row>
    <row r="146" spans="1:56" s="101" customFormat="1" ht="16" hidden="1" thickBot="1">
      <c r="A146" s="231"/>
      <c r="B146" s="240"/>
      <c r="C146" s="23" t="s">
        <v>1222</v>
      </c>
      <c r="D146" s="24" t="s">
        <v>1386</v>
      </c>
      <c r="E146" s="34"/>
      <c r="F146" s="102"/>
      <c r="G146" s="38"/>
      <c r="H146" s="38"/>
      <c r="I146" s="38"/>
      <c r="J146" s="102"/>
      <c r="K146" s="38"/>
      <c r="L146" s="38"/>
      <c r="M146" s="38"/>
      <c r="N146" s="38"/>
      <c r="O146" s="38"/>
      <c r="P146" s="38"/>
      <c r="Q146" s="38"/>
      <c r="R146" s="46" t="s">
        <v>747</v>
      </c>
      <c r="S146" s="46">
        <v>0</v>
      </c>
      <c r="T146" s="25" t="s">
        <v>1527</v>
      </c>
      <c r="U146" s="46">
        <v>0</v>
      </c>
      <c r="V146" s="46">
        <v>0</v>
      </c>
      <c r="W146" s="46">
        <v>0</v>
      </c>
      <c r="X146" s="46">
        <v>0</v>
      </c>
      <c r="Y146" s="46">
        <v>0</v>
      </c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24" t="s">
        <v>204</v>
      </c>
      <c r="AR146" s="24">
        <v>2000</v>
      </c>
      <c r="AS146" s="38"/>
      <c r="AT146" s="38"/>
      <c r="AU146" s="38"/>
      <c r="AV146" s="174">
        <v>65000</v>
      </c>
      <c r="AW146" s="102"/>
      <c r="AX146" s="102"/>
      <c r="AY146" s="267"/>
      <c r="AZ146" s="102"/>
      <c r="BA146" s="102" t="s">
        <v>1840</v>
      </c>
      <c r="BB146" s="102"/>
      <c r="BC146" s="45"/>
      <c r="BD146" s="45"/>
    </row>
    <row r="147" spans="1:56" s="101" customFormat="1" ht="16" hidden="1" thickBot="1">
      <c r="A147" s="231"/>
      <c r="B147" s="240"/>
      <c r="C147" s="23" t="s">
        <v>1248</v>
      </c>
      <c r="D147" s="24" t="s">
        <v>1407</v>
      </c>
      <c r="E147" s="34"/>
      <c r="F147" s="102"/>
      <c r="G147" s="38"/>
      <c r="H147" s="38"/>
      <c r="I147" s="38"/>
      <c r="J147" s="102"/>
      <c r="K147" s="38"/>
      <c r="L147" s="38"/>
      <c r="M147" s="38"/>
      <c r="N147" s="38"/>
      <c r="O147" s="38"/>
      <c r="P147" s="38"/>
      <c r="Q147" s="38"/>
      <c r="R147" s="46" t="s">
        <v>784</v>
      </c>
      <c r="S147" s="46">
        <v>0</v>
      </c>
      <c r="T147" s="25" t="s">
        <v>222</v>
      </c>
      <c r="U147" s="46">
        <v>0</v>
      </c>
      <c r="V147" s="46">
        <v>0</v>
      </c>
      <c r="W147" s="46">
        <v>0</v>
      </c>
      <c r="X147" s="46">
        <v>0</v>
      </c>
      <c r="Y147" s="46">
        <v>0</v>
      </c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24" t="s">
        <v>204</v>
      </c>
      <c r="AR147" s="24">
        <v>2000</v>
      </c>
      <c r="AS147" s="38"/>
      <c r="AT147" s="38"/>
      <c r="AU147" s="38"/>
      <c r="AV147" s="174">
        <v>680000</v>
      </c>
      <c r="AW147" s="102"/>
      <c r="AX147" s="102"/>
      <c r="AY147" s="267"/>
      <c r="AZ147" s="102"/>
      <c r="BA147" s="102" t="s">
        <v>1840</v>
      </c>
      <c r="BB147" s="102"/>
      <c r="BC147" s="45"/>
      <c r="BD147" s="45"/>
    </row>
    <row r="148" spans="1:56" s="101" customFormat="1" ht="16" hidden="1" thickBot="1">
      <c r="A148" s="231"/>
      <c r="B148" s="240"/>
      <c r="C148" s="23" t="s">
        <v>1212</v>
      </c>
      <c r="D148" s="24" t="s">
        <v>1376</v>
      </c>
      <c r="E148" s="34"/>
      <c r="F148" s="102"/>
      <c r="G148" s="38"/>
      <c r="H148" s="38"/>
      <c r="I148" s="38"/>
      <c r="J148" s="102"/>
      <c r="K148" s="38"/>
      <c r="L148" s="38"/>
      <c r="M148" s="38"/>
      <c r="N148" s="38"/>
      <c r="O148" s="38"/>
      <c r="P148" s="38"/>
      <c r="Q148" s="38"/>
      <c r="R148" s="46" t="s">
        <v>747</v>
      </c>
      <c r="S148" s="46">
        <v>0</v>
      </c>
      <c r="T148" s="25" t="s">
        <v>1532</v>
      </c>
      <c r="U148" s="46">
        <v>0</v>
      </c>
      <c r="V148" s="46">
        <v>0</v>
      </c>
      <c r="W148" s="46">
        <v>0</v>
      </c>
      <c r="X148" s="46">
        <v>0</v>
      </c>
      <c r="Y148" s="46">
        <v>0</v>
      </c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24" t="s">
        <v>204</v>
      </c>
      <c r="AR148" s="24">
        <v>2000</v>
      </c>
      <c r="AS148" s="38"/>
      <c r="AT148" s="38"/>
      <c r="AU148" s="38"/>
      <c r="AV148" s="174">
        <v>665000</v>
      </c>
      <c r="AW148" s="102"/>
      <c r="AX148" s="102"/>
      <c r="AY148" s="267"/>
      <c r="AZ148" s="102"/>
      <c r="BA148" s="102" t="s">
        <v>1840</v>
      </c>
      <c r="BB148" s="102"/>
      <c r="BC148" s="45"/>
      <c r="BD148" s="45"/>
    </row>
    <row r="149" spans="1:56" s="101" customFormat="1" ht="16" hidden="1" thickBot="1">
      <c r="A149" s="231"/>
      <c r="B149" s="240"/>
      <c r="C149" s="23" t="s">
        <v>1200</v>
      </c>
      <c r="D149" s="24" t="s">
        <v>1366</v>
      </c>
      <c r="E149" s="34"/>
      <c r="F149" s="102"/>
      <c r="G149" s="38"/>
      <c r="H149" s="38"/>
      <c r="I149" s="38"/>
      <c r="J149" s="102"/>
      <c r="K149" s="38"/>
      <c r="L149" s="38"/>
      <c r="M149" s="38"/>
      <c r="N149" s="38"/>
      <c r="O149" s="38"/>
      <c r="P149" s="38"/>
      <c r="Q149" s="38"/>
      <c r="R149" s="46" t="s">
        <v>747</v>
      </c>
      <c r="S149" s="46">
        <v>0</v>
      </c>
      <c r="T149" s="25" t="s">
        <v>230</v>
      </c>
      <c r="U149" s="46">
        <v>0</v>
      </c>
      <c r="V149" s="46">
        <v>0</v>
      </c>
      <c r="W149" s="46">
        <v>0</v>
      </c>
      <c r="X149" s="46">
        <v>0</v>
      </c>
      <c r="Y149" s="46">
        <v>0</v>
      </c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24" t="s">
        <v>204</v>
      </c>
      <c r="AR149" s="24">
        <v>2000</v>
      </c>
      <c r="AS149" s="38"/>
      <c r="AT149" s="38"/>
      <c r="AU149" s="38"/>
      <c r="AV149" s="174">
        <v>455000</v>
      </c>
      <c r="AW149" s="102"/>
      <c r="AX149" s="102"/>
      <c r="AY149" s="267"/>
      <c r="AZ149" s="102"/>
      <c r="BA149" s="102" t="s">
        <v>1840</v>
      </c>
      <c r="BB149" s="102"/>
      <c r="BC149" s="45"/>
      <c r="BD149" s="45"/>
    </row>
    <row r="150" spans="1:56" s="101" customFormat="1" ht="16" hidden="1" thickBot="1">
      <c r="A150" s="231"/>
      <c r="B150" s="240"/>
      <c r="C150" s="23" t="s">
        <v>1250</v>
      </c>
      <c r="D150" s="24" t="s">
        <v>1409</v>
      </c>
      <c r="E150" s="34"/>
      <c r="F150" s="102"/>
      <c r="G150" s="38"/>
      <c r="H150" s="38"/>
      <c r="I150" s="38"/>
      <c r="J150" s="102"/>
      <c r="K150" s="38"/>
      <c r="L150" s="38"/>
      <c r="M150" s="38"/>
      <c r="N150" s="38"/>
      <c r="O150" s="38"/>
      <c r="P150" s="38"/>
      <c r="Q150" s="38"/>
      <c r="R150" s="46" t="s">
        <v>747</v>
      </c>
      <c r="S150" s="46">
        <v>0</v>
      </c>
      <c r="T150" s="25" t="s">
        <v>233</v>
      </c>
      <c r="U150" s="46">
        <v>0</v>
      </c>
      <c r="V150" s="46">
        <v>0</v>
      </c>
      <c r="W150" s="46">
        <v>0</v>
      </c>
      <c r="X150" s="46">
        <v>0</v>
      </c>
      <c r="Y150" s="46">
        <v>0</v>
      </c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24" t="s">
        <v>204</v>
      </c>
      <c r="AR150" s="24">
        <v>2000</v>
      </c>
      <c r="AS150" s="38"/>
      <c r="AT150" s="38"/>
      <c r="AU150" s="38"/>
      <c r="AV150" s="174">
        <v>325000</v>
      </c>
      <c r="AW150" s="102"/>
      <c r="AX150" s="102"/>
      <c r="AY150" s="267"/>
      <c r="AZ150" s="102"/>
      <c r="BA150" s="102" t="s">
        <v>1840</v>
      </c>
      <c r="BB150" s="102"/>
      <c r="BC150" s="45"/>
      <c r="BD150" s="45"/>
    </row>
    <row r="151" spans="1:56" s="101" customFormat="1" ht="16" hidden="1" thickBot="1">
      <c r="A151" s="231"/>
      <c r="B151" s="240"/>
      <c r="C151" s="23" t="s">
        <v>1216</v>
      </c>
      <c r="D151" s="24" t="s">
        <v>1380</v>
      </c>
      <c r="E151" s="34"/>
      <c r="F151" s="102"/>
      <c r="G151" s="38"/>
      <c r="H151" s="38"/>
      <c r="I151" s="38"/>
      <c r="J151" s="102"/>
      <c r="K151" s="38"/>
      <c r="L151" s="38"/>
      <c r="M151" s="38"/>
      <c r="N151" s="38"/>
      <c r="O151" s="38"/>
      <c r="P151" s="38"/>
      <c r="Q151" s="38"/>
      <c r="R151" s="46" t="s">
        <v>1479</v>
      </c>
      <c r="S151" s="46">
        <v>0</v>
      </c>
      <c r="T151" s="25" t="s">
        <v>221</v>
      </c>
      <c r="U151" s="46">
        <v>0</v>
      </c>
      <c r="V151" s="46">
        <v>0</v>
      </c>
      <c r="W151" s="46">
        <v>0</v>
      </c>
      <c r="X151" s="46">
        <v>0</v>
      </c>
      <c r="Y151" s="46">
        <v>0</v>
      </c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24" t="s">
        <v>204</v>
      </c>
      <c r="AR151" s="24">
        <v>2000</v>
      </c>
      <c r="AS151" s="38"/>
      <c r="AT151" s="38"/>
      <c r="AU151" s="38"/>
      <c r="AV151" s="174">
        <v>200000</v>
      </c>
      <c r="AW151" s="102"/>
      <c r="AX151" s="102"/>
      <c r="AY151" s="267"/>
      <c r="AZ151" s="102"/>
      <c r="BA151" s="102" t="s">
        <v>1840</v>
      </c>
      <c r="BB151" s="102"/>
      <c r="BC151" s="45"/>
      <c r="BD151" s="45"/>
    </row>
    <row r="152" spans="1:56" s="101" customFormat="1" ht="16" hidden="1" thickBot="1">
      <c r="A152" s="231"/>
      <c r="B152" s="240"/>
      <c r="C152" s="23" t="s">
        <v>1251</v>
      </c>
      <c r="D152" s="24" t="s">
        <v>1410</v>
      </c>
      <c r="E152" s="34"/>
      <c r="F152" s="102"/>
      <c r="G152" s="38"/>
      <c r="H152" s="38"/>
      <c r="I152" s="38"/>
      <c r="J152" s="102"/>
      <c r="K152" s="38"/>
      <c r="L152" s="38"/>
      <c r="M152" s="38"/>
      <c r="N152" s="38"/>
      <c r="O152" s="38"/>
      <c r="P152" s="38"/>
      <c r="Q152" s="38"/>
      <c r="R152" s="46" t="s">
        <v>1480</v>
      </c>
      <c r="S152" s="46">
        <v>0</v>
      </c>
      <c r="T152" s="25" t="s">
        <v>221</v>
      </c>
      <c r="U152" s="46">
        <v>0</v>
      </c>
      <c r="V152" s="46">
        <v>0</v>
      </c>
      <c r="W152" s="46">
        <v>0</v>
      </c>
      <c r="X152" s="46">
        <v>0</v>
      </c>
      <c r="Y152" s="46">
        <v>0</v>
      </c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24" t="s">
        <v>204</v>
      </c>
      <c r="AR152" s="24">
        <v>2000</v>
      </c>
      <c r="AS152" s="38"/>
      <c r="AT152" s="38"/>
      <c r="AU152" s="38"/>
      <c r="AV152" s="174">
        <v>560000</v>
      </c>
      <c r="AW152" s="102"/>
      <c r="AX152" s="102"/>
      <c r="AY152" s="267"/>
      <c r="AZ152" s="102"/>
      <c r="BA152" s="102" t="s">
        <v>1840</v>
      </c>
      <c r="BB152" s="102"/>
      <c r="BC152" s="45"/>
      <c r="BD152" s="45"/>
    </row>
    <row r="153" spans="1:56" s="101" customFormat="1" ht="16" hidden="1" thickBot="1">
      <c r="A153" s="231"/>
      <c r="B153" s="240"/>
      <c r="C153" s="23" t="s">
        <v>1249</v>
      </c>
      <c r="D153" s="24" t="s">
        <v>1408</v>
      </c>
      <c r="E153" s="34"/>
      <c r="F153" s="102"/>
      <c r="G153" s="38"/>
      <c r="H153" s="38"/>
      <c r="I153" s="38"/>
      <c r="J153" s="102"/>
      <c r="K153" s="38"/>
      <c r="L153" s="38"/>
      <c r="M153" s="38"/>
      <c r="N153" s="38"/>
      <c r="O153" s="38"/>
      <c r="P153" s="38"/>
      <c r="Q153" s="38"/>
      <c r="R153" s="46" t="s">
        <v>1478</v>
      </c>
      <c r="S153" s="46">
        <v>0</v>
      </c>
      <c r="T153" s="25" t="s">
        <v>222</v>
      </c>
      <c r="U153" s="46">
        <v>0</v>
      </c>
      <c r="V153" s="46">
        <v>0</v>
      </c>
      <c r="W153" s="46">
        <v>0</v>
      </c>
      <c r="X153" s="46">
        <v>0</v>
      </c>
      <c r="Y153" s="46">
        <v>0</v>
      </c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24" t="s">
        <v>204</v>
      </c>
      <c r="AR153" s="24">
        <v>2000</v>
      </c>
      <c r="AS153" s="38"/>
      <c r="AT153" s="38"/>
      <c r="AU153" s="38"/>
      <c r="AV153" s="174">
        <v>845000</v>
      </c>
      <c r="AW153" s="102"/>
      <c r="AX153" s="102"/>
      <c r="AY153" s="102"/>
      <c r="AZ153" s="102"/>
      <c r="BA153" s="102" t="s">
        <v>1840</v>
      </c>
      <c r="BB153" s="102"/>
      <c r="BC153" s="45"/>
      <c r="BD153" s="45"/>
    </row>
    <row r="154" spans="1:56" s="101" customFormat="1" ht="16" hidden="1" thickBot="1">
      <c r="A154" s="231"/>
      <c r="B154" s="240"/>
      <c r="C154" s="23" t="s">
        <v>1200</v>
      </c>
      <c r="D154" s="24" t="s">
        <v>1366</v>
      </c>
      <c r="E154" s="34"/>
      <c r="F154" s="102"/>
      <c r="G154" s="38"/>
      <c r="H154" s="38"/>
      <c r="I154" s="38"/>
      <c r="J154" s="102"/>
      <c r="K154" s="38"/>
      <c r="L154" s="38"/>
      <c r="M154" s="38"/>
      <c r="N154" s="38"/>
      <c r="O154" s="38"/>
      <c r="P154" s="38"/>
      <c r="Q154" s="38"/>
      <c r="R154" s="46" t="s">
        <v>747</v>
      </c>
      <c r="S154" s="46">
        <v>0</v>
      </c>
      <c r="T154" s="25" t="s">
        <v>1523</v>
      </c>
      <c r="U154" s="46">
        <v>0</v>
      </c>
      <c r="V154" s="46">
        <v>0</v>
      </c>
      <c r="W154" s="46">
        <v>0</v>
      </c>
      <c r="X154" s="46">
        <v>0</v>
      </c>
      <c r="Y154" s="46">
        <v>0</v>
      </c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24" t="s">
        <v>204</v>
      </c>
      <c r="AR154" s="24">
        <v>2000</v>
      </c>
      <c r="AS154" s="38"/>
      <c r="AT154" s="38"/>
      <c r="AU154" s="38"/>
      <c r="AV154" s="174">
        <v>490000</v>
      </c>
      <c r="AW154" s="102"/>
      <c r="AX154" s="102"/>
      <c r="AY154" s="102"/>
      <c r="AZ154" s="102"/>
      <c r="BA154" s="102" t="s">
        <v>1840</v>
      </c>
      <c r="BB154" s="102"/>
      <c r="BC154" s="45"/>
      <c r="BD154" s="45"/>
    </row>
    <row r="155" spans="1:56" s="101" customFormat="1" ht="16" hidden="1" thickBot="1">
      <c r="A155" s="231"/>
      <c r="B155" s="240"/>
      <c r="C155" s="23" t="s">
        <v>1200</v>
      </c>
      <c r="D155" s="24" t="s">
        <v>1366</v>
      </c>
      <c r="E155" s="34"/>
      <c r="F155" s="102"/>
      <c r="G155" s="38"/>
      <c r="H155" s="38"/>
      <c r="I155" s="38"/>
      <c r="J155" s="102"/>
      <c r="K155" s="38"/>
      <c r="L155" s="38"/>
      <c r="M155" s="38"/>
      <c r="N155" s="38"/>
      <c r="O155" s="38"/>
      <c r="P155" s="38"/>
      <c r="Q155" s="38"/>
      <c r="R155" s="46" t="s">
        <v>747</v>
      </c>
      <c r="S155" s="46">
        <v>0</v>
      </c>
      <c r="T155" s="25" t="s">
        <v>1523</v>
      </c>
      <c r="U155" s="46">
        <v>0</v>
      </c>
      <c r="V155" s="46">
        <v>0</v>
      </c>
      <c r="W155" s="46">
        <v>0</v>
      </c>
      <c r="X155" s="46">
        <v>0</v>
      </c>
      <c r="Y155" s="46">
        <v>0</v>
      </c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24" t="s">
        <v>204</v>
      </c>
      <c r="AR155" s="24">
        <v>2000</v>
      </c>
      <c r="AS155" s="38"/>
      <c r="AT155" s="38"/>
      <c r="AU155" s="38"/>
      <c r="AV155" s="174">
        <v>560000</v>
      </c>
      <c r="AW155" s="102"/>
      <c r="AX155" s="102"/>
      <c r="AY155" s="102"/>
      <c r="AZ155" s="102"/>
      <c r="BA155" s="102" t="s">
        <v>1840</v>
      </c>
      <c r="BB155" s="102"/>
      <c r="BC155" s="45"/>
      <c r="BD155" s="45"/>
    </row>
    <row r="156" spans="1:56" s="101" customFormat="1" ht="16" hidden="1" thickBot="1">
      <c r="A156" s="231"/>
      <c r="B156" s="240"/>
      <c r="C156" s="23" t="s">
        <v>1252</v>
      </c>
      <c r="D156" s="24" t="s">
        <v>1409</v>
      </c>
      <c r="E156" s="34"/>
      <c r="F156" s="102"/>
      <c r="G156" s="38"/>
      <c r="H156" s="38"/>
      <c r="I156" s="38"/>
      <c r="J156" s="102"/>
      <c r="K156" s="38"/>
      <c r="L156" s="38"/>
      <c r="M156" s="38"/>
      <c r="N156" s="38"/>
      <c r="O156" s="38"/>
      <c r="P156" s="38"/>
      <c r="Q156" s="38"/>
      <c r="R156" s="46" t="s">
        <v>747</v>
      </c>
      <c r="S156" s="46">
        <v>0</v>
      </c>
      <c r="T156" s="25" t="s">
        <v>220</v>
      </c>
      <c r="U156" s="46">
        <v>0</v>
      </c>
      <c r="V156" s="46">
        <v>0</v>
      </c>
      <c r="W156" s="46">
        <v>0</v>
      </c>
      <c r="X156" s="46">
        <v>0</v>
      </c>
      <c r="Y156" s="46">
        <v>0</v>
      </c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24" t="s">
        <v>204</v>
      </c>
      <c r="AR156" s="24">
        <v>2000</v>
      </c>
      <c r="AS156" s="38"/>
      <c r="AT156" s="38"/>
      <c r="AU156" s="38"/>
      <c r="AV156" s="174">
        <v>55250</v>
      </c>
      <c r="AW156" s="102"/>
      <c r="AX156" s="102"/>
      <c r="AY156" s="102"/>
      <c r="AZ156" s="102"/>
      <c r="BA156" s="102" t="s">
        <v>1840</v>
      </c>
      <c r="BB156" s="102"/>
      <c r="BC156" s="45"/>
      <c r="BD156" s="45"/>
    </row>
    <row r="157" spans="1:56" s="101" customFormat="1" ht="16" hidden="1" thickBot="1">
      <c r="A157" s="231"/>
      <c r="B157" s="240"/>
      <c r="C157" s="23" t="s">
        <v>1236</v>
      </c>
      <c r="D157" s="24" t="s">
        <v>1399</v>
      </c>
      <c r="E157" s="34"/>
      <c r="F157" s="102" t="s">
        <v>123</v>
      </c>
      <c r="G157" s="38"/>
      <c r="H157" s="38"/>
      <c r="I157" s="38"/>
      <c r="J157" s="102" t="s">
        <v>1193</v>
      </c>
      <c r="K157" s="38"/>
      <c r="L157" s="38"/>
      <c r="M157" s="38"/>
      <c r="N157" s="38"/>
      <c r="O157" s="38"/>
      <c r="P157" s="38"/>
      <c r="Q157" s="38"/>
      <c r="R157" s="46" t="s">
        <v>747</v>
      </c>
      <c r="S157" s="46">
        <v>0</v>
      </c>
      <c r="T157" s="25" t="s">
        <v>229</v>
      </c>
      <c r="U157" s="46">
        <v>0</v>
      </c>
      <c r="V157" s="46">
        <v>0</v>
      </c>
      <c r="W157" s="46">
        <v>0</v>
      </c>
      <c r="X157" s="46">
        <v>0</v>
      </c>
      <c r="Y157" s="46">
        <v>0</v>
      </c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24" t="s">
        <v>204</v>
      </c>
      <c r="AR157" s="24">
        <v>2005</v>
      </c>
      <c r="AS157" s="38"/>
      <c r="AT157" s="38"/>
      <c r="AU157" s="38"/>
      <c r="AV157" s="174">
        <v>1050000</v>
      </c>
      <c r="AW157" s="102" t="s">
        <v>123</v>
      </c>
      <c r="AX157" s="102"/>
      <c r="AY157" s="102" t="s">
        <v>1800</v>
      </c>
      <c r="AZ157" s="102" t="s">
        <v>1193</v>
      </c>
      <c r="BA157" s="102"/>
      <c r="BB157" s="102"/>
      <c r="BC157" s="45"/>
      <c r="BD157" s="45"/>
    </row>
    <row r="158" spans="1:56" s="101" customFormat="1" ht="16" hidden="1" thickBot="1">
      <c r="A158" s="231"/>
      <c r="B158" s="240"/>
      <c r="C158" s="23" t="s">
        <v>1212</v>
      </c>
      <c r="D158" s="24" t="s">
        <v>1376</v>
      </c>
      <c r="E158" s="34"/>
      <c r="F158" s="102"/>
      <c r="G158" s="38"/>
      <c r="H158" s="38"/>
      <c r="I158" s="38"/>
      <c r="J158" s="102"/>
      <c r="K158" s="38"/>
      <c r="L158" s="38"/>
      <c r="M158" s="38"/>
      <c r="N158" s="38"/>
      <c r="O158" s="38"/>
      <c r="P158" s="38"/>
      <c r="Q158" s="38"/>
      <c r="R158" s="46" t="s">
        <v>747</v>
      </c>
      <c r="S158" s="46">
        <v>0</v>
      </c>
      <c r="T158" s="25" t="s">
        <v>233</v>
      </c>
      <c r="U158" s="46">
        <v>0</v>
      </c>
      <c r="V158" s="46">
        <v>0</v>
      </c>
      <c r="W158" s="46">
        <v>0</v>
      </c>
      <c r="X158" s="46">
        <v>0</v>
      </c>
      <c r="Y158" s="46">
        <v>0</v>
      </c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24" t="s">
        <v>204</v>
      </c>
      <c r="AR158" s="24">
        <v>2003</v>
      </c>
      <c r="AS158" s="38"/>
      <c r="AT158" s="38"/>
      <c r="AU158" s="38"/>
      <c r="AV158" s="174">
        <v>812500</v>
      </c>
      <c r="AW158" s="102"/>
      <c r="AX158" s="102"/>
      <c r="AY158" s="102"/>
      <c r="AZ158" s="102"/>
      <c r="BA158" s="102" t="s">
        <v>1840</v>
      </c>
      <c r="BB158" s="102"/>
      <c r="BC158" s="45"/>
      <c r="BD158" s="45"/>
    </row>
    <row r="159" spans="1:56" s="101" customFormat="1" ht="16" hidden="1" thickBot="1">
      <c r="A159" s="231"/>
      <c r="B159" s="240"/>
      <c r="C159" s="23" t="s">
        <v>1228</v>
      </c>
      <c r="D159" s="24" t="s">
        <v>1398</v>
      </c>
      <c r="E159" s="34"/>
      <c r="F159" s="102"/>
      <c r="G159" s="38"/>
      <c r="H159" s="38"/>
      <c r="I159" s="38"/>
      <c r="J159" s="102"/>
      <c r="K159" s="38"/>
      <c r="L159" s="38"/>
      <c r="M159" s="38"/>
      <c r="N159" s="38"/>
      <c r="O159" s="38"/>
      <c r="P159" s="38"/>
      <c r="Q159" s="38"/>
      <c r="R159" s="46" t="s">
        <v>1465</v>
      </c>
      <c r="S159" s="46">
        <v>0</v>
      </c>
      <c r="T159" s="25" t="s">
        <v>221</v>
      </c>
      <c r="U159" s="46">
        <v>0</v>
      </c>
      <c r="V159" s="46">
        <v>0</v>
      </c>
      <c r="W159" s="46">
        <v>0</v>
      </c>
      <c r="X159" s="46">
        <v>0</v>
      </c>
      <c r="Y159" s="46">
        <v>0</v>
      </c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24" t="s">
        <v>204</v>
      </c>
      <c r="AR159" s="24">
        <v>2003</v>
      </c>
      <c r="AS159" s="38"/>
      <c r="AT159" s="38"/>
      <c r="AU159" s="38"/>
      <c r="AV159" s="174">
        <v>2625000</v>
      </c>
      <c r="AW159" s="102"/>
      <c r="AX159" s="102"/>
      <c r="AY159" s="102"/>
      <c r="AZ159" s="102"/>
      <c r="BA159" s="102" t="s">
        <v>1840</v>
      </c>
      <c r="BB159" s="102"/>
      <c r="BC159" s="45"/>
      <c r="BD159" s="45"/>
    </row>
    <row r="160" spans="1:56" s="101" customFormat="1" ht="16" hidden="1" thickBot="1">
      <c r="A160" s="231"/>
      <c r="B160" s="240"/>
      <c r="C160" s="23" t="s">
        <v>1217</v>
      </c>
      <c r="D160" s="24" t="s">
        <v>1381</v>
      </c>
      <c r="E160" s="34"/>
      <c r="F160" s="102"/>
      <c r="G160" s="38"/>
      <c r="H160" s="38"/>
      <c r="I160" s="38"/>
      <c r="J160" s="102"/>
      <c r="K160" s="38"/>
      <c r="L160" s="38"/>
      <c r="M160" s="38"/>
      <c r="N160" s="38"/>
      <c r="O160" s="38"/>
      <c r="P160" s="38"/>
      <c r="Q160" s="38"/>
      <c r="R160" s="46" t="s">
        <v>1471</v>
      </c>
      <c r="S160" s="46">
        <v>0</v>
      </c>
      <c r="T160" s="25" t="s">
        <v>1532</v>
      </c>
      <c r="U160" s="46">
        <v>0</v>
      </c>
      <c r="V160" s="46">
        <v>0</v>
      </c>
      <c r="W160" s="46">
        <v>0</v>
      </c>
      <c r="X160" s="46">
        <v>0</v>
      </c>
      <c r="Y160" s="46">
        <v>0</v>
      </c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24" t="s">
        <v>204</v>
      </c>
      <c r="AR160" s="24">
        <v>2003</v>
      </c>
      <c r="AS160" s="38"/>
      <c r="AT160" s="38"/>
      <c r="AU160" s="38"/>
      <c r="AV160" s="174">
        <v>1575000</v>
      </c>
      <c r="AW160" s="102"/>
      <c r="AX160" s="102"/>
      <c r="AY160" s="102"/>
      <c r="AZ160" s="102"/>
      <c r="BA160" s="102" t="s">
        <v>1840</v>
      </c>
      <c r="BB160" s="102"/>
      <c r="BC160" s="45"/>
      <c r="BD160" s="45"/>
    </row>
    <row r="161" spans="1:78" s="101" customFormat="1" ht="16" hidden="1" thickBot="1">
      <c r="A161" s="231"/>
      <c r="B161" s="240"/>
      <c r="C161" s="23" t="s">
        <v>1200</v>
      </c>
      <c r="D161" s="24" t="s">
        <v>1366</v>
      </c>
      <c r="E161" s="34"/>
      <c r="F161" s="102"/>
      <c r="G161" s="38"/>
      <c r="H161" s="38"/>
      <c r="I161" s="38"/>
      <c r="J161" s="102"/>
      <c r="K161" s="38"/>
      <c r="L161" s="38"/>
      <c r="M161" s="38"/>
      <c r="N161" s="38"/>
      <c r="O161" s="38"/>
      <c r="P161" s="38"/>
      <c r="Q161" s="38"/>
      <c r="R161" s="46" t="s">
        <v>1477</v>
      </c>
      <c r="S161" s="46">
        <v>0</v>
      </c>
      <c r="T161" s="25" t="s">
        <v>230</v>
      </c>
      <c r="U161" s="46">
        <v>0</v>
      </c>
      <c r="V161" s="46">
        <v>0</v>
      </c>
      <c r="W161" s="46">
        <v>0</v>
      </c>
      <c r="X161" s="46">
        <v>0</v>
      </c>
      <c r="Y161" s="46">
        <v>0</v>
      </c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24" t="s">
        <v>204</v>
      </c>
      <c r="AR161" s="24">
        <v>2000</v>
      </c>
      <c r="AS161" s="38"/>
      <c r="AT161" s="38"/>
      <c r="AU161" s="38"/>
      <c r="AV161" s="174">
        <v>1080000</v>
      </c>
      <c r="AW161" s="102"/>
      <c r="AX161" s="102"/>
      <c r="AY161" s="102"/>
      <c r="AZ161" s="102"/>
      <c r="BA161" s="102" t="s">
        <v>1840</v>
      </c>
      <c r="BB161" s="102"/>
      <c r="BC161" s="45"/>
      <c r="BD161" s="45"/>
    </row>
    <row r="162" spans="1:78" ht="31" hidden="1" thickBot="1">
      <c r="A162" s="231"/>
      <c r="B162" s="240"/>
      <c r="C162" s="23" t="s">
        <v>1212</v>
      </c>
      <c r="D162" s="24" t="s">
        <v>1376</v>
      </c>
      <c r="E162" s="34"/>
      <c r="F162" s="102"/>
      <c r="G162" s="38"/>
      <c r="H162" s="38"/>
      <c r="I162" s="38"/>
      <c r="J162" s="102"/>
      <c r="K162" s="38"/>
      <c r="L162" s="38"/>
      <c r="M162" s="38"/>
      <c r="N162" s="38"/>
      <c r="O162" s="38"/>
      <c r="P162" s="38"/>
      <c r="Q162" s="38"/>
      <c r="R162" s="46" t="s">
        <v>1481</v>
      </c>
      <c r="S162" s="46">
        <v>0</v>
      </c>
      <c r="T162" s="25" t="s">
        <v>1534</v>
      </c>
      <c r="U162" s="46">
        <v>0</v>
      </c>
      <c r="V162" s="46">
        <v>0</v>
      </c>
      <c r="W162" s="46">
        <v>0</v>
      </c>
      <c r="X162" s="46">
        <v>0</v>
      </c>
      <c r="Y162" s="46">
        <v>0</v>
      </c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24" t="s">
        <v>204</v>
      </c>
      <c r="AR162" s="24">
        <v>2000</v>
      </c>
      <c r="AS162" s="38"/>
      <c r="AT162" s="38"/>
      <c r="AU162" s="38"/>
      <c r="AV162" s="174">
        <v>495000</v>
      </c>
      <c r="AW162" s="102"/>
      <c r="AX162" s="102"/>
      <c r="AY162" s="102"/>
      <c r="AZ162" s="102"/>
      <c r="BA162" s="102" t="s">
        <v>1840</v>
      </c>
      <c r="BB162" s="102"/>
      <c r="BC162" s="45"/>
      <c r="BD162" s="45"/>
    </row>
    <row r="163" spans="1:78" ht="16" hidden="1" thickBot="1">
      <c r="A163" s="231"/>
      <c r="B163" s="240"/>
      <c r="C163" s="23" t="s">
        <v>1216</v>
      </c>
      <c r="D163" s="24" t="s">
        <v>1380</v>
      </c>
      <c r="E163" s="34"/>
      <c r="F163" s="102"/>
      <c r="G163" s="38"/>
      <c r="H163" s="38"/>
      <c r="I163" s="38"/>
      <c r="J163" s="102"/>
      <c r="K163" s="38"/>
      <c r="L163" s="38"/>
      <c r="M163" s="38"/>
      <c r="N163" s="38"/>
      <c r="O163" s="38"/>
      <c r="P163" s="38"/>
      <c r="Q163" s="38"/>
      <c r="R163" s="46" t="s">
        <v>1457</v>
      </c>
      <c r="S163" s="46">
        <v>0</v>
      </c>
      <c r="T163" s="25" t="s">
        <v>221</v>
      </c>
      <c r="U163" s="46">
        <v>0</v>
      </c>
      <c r="V163" s="46">
        <v>0</v>
      </c>
      <c r="W163" s="46">
        <v>0</v>
      </c>
      <c r="X163" s="46">
        <v>0</v>
      </c>
      <c r="Y163" s="46">
        <v>0</v>
      </c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24" t="s">
        <v>204</v>
      </c>
      <c r="AR163" s="24">
        <v>2006</v>
      </c>
      <c r="AS163" s="38"/>
      <c r="AT163" s="38"/>
      <c r="AU163" s="38"/>
      <c r="AV163" s="174">
        <v>187500</v>
      </c>
      <c r="AW163" s="102"/>
      <c r="AX163" s="102"/>
      <c r="AY163" s="102"/>
      <c r="AZ163" s="102"/>
      <c r="BA163" s="102" t="s">
        <v>1840</v>
      </c>
      <c r="BB163" s="102"/>
      <c r="BC163" s="45"/>
      <c r="BD163" s="45"/>
    </row>
    <row r="164" spans="1:78" ht="16" hidden="1" thickBot="1">
      <c r="A164" s="231"/>
      <c r="B164" s="240"/>
      <c r="C164" s="40" t="s">
        <v>1253</v>
      </c>
      <c r="D164" s="24" t="s">
        <v>1411</v>
      </c>
      <c r="E164" s="34"/>
      <c r="F164" s="102"/>
      <c r="G164" s="38"/>
      <c r="H164" s="38"/>
      <c r="I164" s="38"/>
      <c r="J164" s="102"/>
      <c r="K164" s="38"/>
      <c r="L164" s="38"/>
      <c r="M164" s="38"/>
      <c r="N164" s="38"/>
      <c r="O164" s="38"/>
      <c r="P164" s="38"/>
      <c r="Q164" s="38"/>
      <c r="R164" s="46" t="s">
        <v>747</v>
      </c>
      <c r="S164" s="46">
        <v>0</v>
      </c>
      <c r="T164" s="25" t="s">
        <v>225</v>
      </c>
      <c r="U164" s="46">
        <v>0</v>
      </c>
      <c r="V164" s="46">
        <v>0</v>
      </c>
      <c r="W164" s="46">
        <v>0</v>
      </c>
      <c r="X164" s="46">
        <v>0</v>
      </c>
      <c r="Y164" s="46">
        <v>0</v>
      </c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24" t="s">
        <v>204</v>
      </c>
      <c r="AR164" s="24">
        <v>2005</v>
      </c>
      <c r="AS164" s="38"/>
      <c r="AT164" s="38"/>
      <c r="AU164" s="38"/>
      <c r="AV164" s="174">
        <v>315000</v>
      </c>
      <c r="AW164" s="102"/>
      <c r="AX164" s="102"/>
      <c r="AY164" s="102"/>
      <c r="AZ164" s="102"/>
      <c r="BA164" s="102" t="s">
        <v>1840</v>
      </c>
      <c r="BB164" s="102"/>
      <c r="BC164" s="45"/>
      <c r="BD164" s="45"/>
    </row>
    <row r="165" spans="1:78" s="15" customFormat="1" ht="16" hidden="1" thickBot="1">
      <c r="A165" s="237"/>
      <c r="B165" s="238"/>
      <c r="C165" s="40" t="s">
        <v>1202</v>
      </c>
      <c r="D165" s="39" t="s">
        <v>1368</v>
      </c>
      <c r="E165" s="41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42" t="s">
        <v>1482</v>
      </c>
      <c r="S165" s="142">
        <v>0</v>
      </c>
      <c r="T165" s="149" t="s">
        <v>221</v>
      </c>
      <c r="U165" s="142">
        <v>0</v>
      </c>
      <c r="V165" s="142">
        <v>0</v>
      </c>
      <c r="W165" s="142">
        <v>0</v>
      </c>
      <c r="X165" s="142">
        <v>0</v>
      </c>
      <c r="Y165" s="142">
        <v>0</v>
      </c>
      <c r="Z165" s="102"/>
      <c r="AA165" s="102"/>
      <c r="AB165" s="102"/>
      <c r="AC165" s="102"/>
      <c r="AD165" s="102"/>
      <c r="AE165" s="102"/>
      <c r="AF165" s="102"/>
      <c r="AG165" s="102"/>
      <c r="AH165" s="102"/>
      <c r="AI165" s="102"/>
      <c r="AJ165" s="102"/>
      <c r="AK165" s="102"/>
      <c r="AL165" s="102"/>
      <c r="AM165" s="102"/>
      <c r="AN165" s="102"/>
      <c r="AO165" s="102"/>
      <c r="AP165" s="102"/>
      <c r="AQ165" s="39" t="s">
        <v>204</v>
      </c>
      <c r="AR165" s="39">
        <v>2000</v>
      </c>
      <c r="AS165" s="102"/>
      <c r="AT165" s="102"/>
      <c r="AU165" s="102"/>
      <c r="AV165" s="174">
        <v>432000</v>
      </c>
      <c r="AW165" s="102"/>
      <c r="AX165" s="102"/>
      <c r="AY165" s="102"/>
      <c r="AZ165" s="102"/>
      <c r="BA165" s="102" t="s">
        <v>1840</v>
      </c>
      <c r="BB165" s="102"/>
      <c r="BC165" s="45"/>
      <c r="BD165" s="45"/>
      <c r="BE165" s="161"/>
      <c r="BF165" s="161"/>
      <c r="BG165" s="161"/>
      <c r="BH165" s="161"/>
      <c r="BI165" s="161"/>
      <c r="BJ165" s="161"/>
      <c r="BK165" s="161"/>
      <c r="BL165" s="161"/>
      <c r="BM165" s="161"/>
      <c r="BN165" s="161"/>
      <c r="BO165" s="161"/>
      <c r="BP165" s="161"/>
      <c r="BQ165" s="161"/>
      <c r="BR165" s="161"/>
      <c r="BS165" s="161"/>
      <c r="BT165" s="161"/>
      <c r="BU165" s="161"/>
      <c r="BV165" s="161"/>
      <c r="BW165" s="161"/>
      <c r="BX165" s="161"/>
      <c r="BY165" s="161"/>
      <c r="BZ165" s="161"/>
    </row>
    <row r="166" spans="1:78" s="15" customFormat="1" ht="16" hidden="1" thickBot="1">
      <c r="A166" s="237"/>
      <c r="B166" s="238"/>
      <c r="C166" s="40" t="s">
        <v>1231</v>
      </c>
      <c r="D166" s="39" t="s">
        <v>1394</v>
      </c>
      <c r="E166" s="41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42" t="s">
        <v>1483</v>
      </c>
      <c r="S166" s="142">
        <v>0</v>
      </c>
      <c r="T166" s="149" t="s">
        <v>222</v>
      </c>
      <c r="U166" s="142">
        <v>0</v>
      </c>
      <c r="V166" s="142">
        <v>0</v>
      </c>
      <c r="W166" s="142">
        <v>0</v>
      </c>
      <c r="X166" s="142">
        <v>0</v>
      </c>
      <c r="Y166" s="142">
        <v>0</v>
      </c>
      <c r="Z166" s="102"/>
      <c r="AA166" s="102"/>
      <c r="AB166" s="102"/>
      <c r="AC166" s="102"/>
      <c r="AD166" s="102"/>
      <c r="AE166" s="102"/>
      <c r="AF166" s="102"/>
      <c r="AG166" s="102"/>
      <c r="AH166" s="102"/>
      <c r="AI166" s="102"/>
      <c r="AJ166" s="102"/>
      <c r="AK166" s="102"/>
      <c r="AL166" s="102"/>
      <c r="AM166" s="102"/>
      <c r="AN166" s="102"/>
      <c r="AO166" s="102"/>
      <c r="AP166" s="102"/>
      <c r="AQ166" s="39" t="s">
        <v>204</v>
      </c>
      <c r="AR166" s="39">
        <v>2000</v>
      </c>
      <c r="AS166" s="102"/>
      <c r="AT166" s="102"/>
      <c r="AU166" s="102"/>
      <c r="AV166" s="174">
        <v>8330000</v>
      </c>
      <c r="AW166" s="102"/>
      <c r="AX166" s="102"/>
      <c r="AY166" s="102"/>
      <c r="AZ166" s="102"/>
      <c r="BA166" s="102" t="s">
        <v>1840</v>
      </c>
      <c r="BB166" s="102"/>
      <c r="BC166" s="45"/>
      <c r="BD166" s="45"/>
      <c r="BE166" s="161"/>
      <c r="BF166" s="161"/>
      <c r="BG166" s="161"/>
      <c r="BH166" s="161"/>
      <c r="BI166" s="161"/>
      <c r="BJ166" s="161"/>
      <c r="BK166" s="161"/>
      <c r="BL166" s="161"/>
      <c r="BM166" s="161"/>
      <c r="BN166" s="161"/>
      <c r="BO166" s="161"/>
      <c r="BP166" s="161"/>
      <c r="BQ166" s="161"/>
      <c r="BR166" s="161"/>
      <c r="BS166" s="161"/>
      <c r="BT166" s="161"/>
      <c r="BU166" s="161"/>
      <c r="BV166" s="161"/>
      <c r="BW166" s="161"/>
      <c r="BX166" s="161"/>
      <c r="BY166" s="161"/>
      <c r="BZ166" s="161"/>
    </row>
    <row r="167" spans="1:78" s="15" customFormat="1" ht="16" hidden="1" thickBot="1">
      <c r="A167" s="237"/>
      <c r="B167" s="238"/>
      <c r="C167" s="40" t="s">
        <v>1230</v>
      </c>
      <c r="D167" s="39" t="s">
        <v>1393</v>
      </c>
      <c r="E167" s="41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42" t="s">
        <v>1483</v>
      </c>
      <c r="S167" s="142">
        <v>0</v>
      </c>
      <c r="T167" s="149" t="s">
        <v>1526</v>
      </c>
      <c r="U167" s="142">
        <v>0</v>
      </c>
      <c r="V167" s="142">
        <v>0</v>
      </c>
      <c r="W167" s="142">
        <v>0</v>
      </c>
      <c r="X167" s="142">
        <v>0</v>
      </c>
      <c r="Y167" s="142">
        <v>0</v>
      </c>
      <c r="Z167" s="102"/>
      <c r="AA167" s="102"/>
      <c r="AB167" s="102"/>
      <c r="AC167" s="102"/>
      <c r="AD167" s="102"/>
      <c r="AE167" s="102"/>
      <c r="AF167" s="102"/>
      <c r="AG167" s="102"/>
      <c r="AH167" s="102"/>
      <c r="AI167" s="102"/>
      <c r="AJ167" s="102"/>
      <c r="AK167" s="102"/>
      <c r="AL167" s="102"/>
      <c r="AM167" s="102"/>
      <c r="AN167" s="102"/>
      <c r="AO167" s="102"/>
      <c r="AP167" s="102"/>
      <c r="AQ167" s="39" t="s">
        <v>204</v>
      </c>
      <c r="AR167" s="39">
        <v>2000</v>
      </c>
      <c r="AS167" s="102"/>
      <c r="AT167" s="102"/>
      <c r="AU167" s="102"/>
      <c r="AV167" s="174">
        <v>700000</v>
      </c>
      <c r="AW167" s="102"/>
      <c r="AX167" s="102"/>
      <c r="AY167" s="102"/>
      <c r="AZ167" s="102"/>
      <c r="BA167" s="102" t="s">
        <v>1840</v>
      </c>
      <c r="BB167" s="102"/>
      <c r="BC167" s="45"/>
      <c r="BD167" s="45"/>
      <c r="BE167" s="161"/>
      <c r="BF167" s="161"/>
      <c r="BG167" s="161"/>
      <c r="BH167" s="161"/>
      <c r="BI167" s="161"/>
      <c r="BJ167" s="161"/>
      <c r="BK167" s="161"/>
      <c r="BL167" s="161"/>
      <c r="BM167" s="161"/>
      <c r="BN167" s="161"/>
      <c r="BO167" s="161"/>
      <c r="BP167" s="161"/>
      <c r="BQ167" s="161"/>
      <c r="BR167" s="161"/>
      <c r="BS167" s="161"/>
      <c r="BT167" s="161"/>
      <c r="BU167" s="161"/>
      <c r="BV167" s="161"/>
      <c r="BW167" s="161"/>
      <c r="BX167" s="161"/>
      <c r="BY167" s="161"/>
      <c r="BZ167" s="161"/>
    </row>
    <row r="168" spans="1:78" ht="16" hidden="1" thickBot="1">
      <c r="A168" s="231"/>
      <c r="B168" s="240"/>
      <c r="C168" s="23" t="s">
        <v>1210</v>
      </c>
      <c r="D168" s="24" t="s">
        <v>1374</v>
      </c>
      <c r="E168" s="34"/>
      <c r="F168" s="102"/>
      <c r="G168" s="38"/>
      <c r="H168" s="38"/>
      <c r="I168" s="38"/>
      <c r="J168" s="102"/>
      <c r="K168" s="38"/>
      <c r="L168" s="38"/>
      <c r="M168" s="38"/>
      <c r="N168" s="38"/>
      <c r="O168" s="38"/>
      <c r="P168" s="38"/>
      <c r="Q168" s="38"/>
      <c r="R168" s="46" t="s">
        <v>1465</v>
      </c>
      <c r="S168" s="46">
        <v>0</v>
      </c>
      <c r="T168" s="25" t="s">
        <v>1528</v>
      </c>
      <c r="U168" s="46">
        <v>0</v>
      </c>
      <c r="V168" s="46">
        <v>0</v>
      </c>
      <c r="W168" s="46">
        <v>0</v>
      </c>
      <c r="X168" s="46">
        <v>0</v>
      </c>
      <c r="Y168" s="46">
        <v>0</v>
      </c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24" t="s">
        <v>204</v>
      </c>
      <c r="AR168" s="24">
        <v>2000</v>
      </c>
      <c r="AS168" s="38"/>
      <c r="AT168" s="38"/>
      <c r="AU168" s="38"/>
      <c r="AV168" s="174">
        <v>192500</v>
      </c>
      <c r="AW168" s="102"/>
      <c r="AX168" s="102"/>
      <c r="AY168" s="102"/>
      <c r="AZ168" s="102"/>
      <c r="BA168" s="102" t="s">
        <v>1840</v>
      </c>
      <c r="BB168" s="102"/>
      <c r="BC168" s="45"/>
      <c r="BD168" s="45"/>
    </row>
    <row r="169" spans="1:78" ht="16" hidden="1" thickBot="1">
      <c r="A169" s="231"/>
      <c r="B169" s="240"/>
      <c r="C169" s="23" t="s">
        <v>1207</v>
      </c>
      <c r="D169" s="24" t="s">
        <v>1365</v>
      </c>
      <c r="E169" s="34"/>
      <c r="F169" s="102"/>
      <c r="G169" s="38"/>
      <c r="H169" s="38"/>
      <c r="I169" s="38"/>
      <c r="J169" s="102"/>
      <c r="K169" s="38"/>
      <c r="L169" s="38"/>
      <c r="M169" s="38"/>
      <c r="N169" s="38"/>
      <c r="O169" s="38"/>
      <c r="P169" s="38"/>
      <c r="Q169" s="38"/>
      <c r="R169" s="46" t="s">
        <v>747</v>
      </c>
      <c r="S169" s="46">
        <v>0</v>
      </c>
      <c r="T169" s="25" t="s">
        <v>1528</v>
      </c>
      <c r="U169" s="46">
        <v>0</v>
      </c>
      <c r="V169" s="46">
        <v>0</v>
      </c>
      <c r="W169" s="46">
        <v>0</v>
      </c>
      <c r="X169" s="46">
        <v>0</v>
      </c>
      <c r="Y169" s="46">
        <v>0</v>
      </c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24" t="s">
        <v>204</v>
      </c>
      <c r="AR169" s="24">
        <v>2000</v>
      </c>
      <c r="AS169" s="38"/>
      <c r="AT169" s="38"/>
      <c r="AU169" s="38"/>
      <c r="AV169" s="174">
        <v>1050000</v>
      </c>
      <c r="AW169" s="102"/>
      <c r="AX169" s="102"/>
      <c r="AY169" s="102"/>
      <c r="AZ169" s="102"/>
      <c r="BA169" s="102" t="s">
        <v>1840</v>
      </c>
      <c r="BB169" s="102"/>
      <c r="BC169" s="45"/>
      <c r="BD169" s="45"/>
    </row>
    <row r="170" spans="1:78" ht="16" hidden="1" thickBot="1">
      <c r="A170" s="231"/>
      <c r="B170" s="240"/>
      <c r="C170" s="23" t="s">
        <v>1207</v>
      </c>
      <c r="D170" s="24" t="s">
        <v>1365</v>
      </c>
      <c r="E170" s="34"/>
      <c r="F170" s="102"/>
      <c r="G170" s="38"/>
      <c r="H170" s="38"/>
      <c r="I170" s="38"/>
      <c r="J170" s="102"/>
      <c r="K170" s="38"/>
      <c r="L170" s="38"/>
      <c r="M170" s="38"/>
      <c r="N170" s="38"/>
      <c r="O170" s="38"/>
      <c r="P170" s="38"/>
      <c r="Q170" s="38"/>
      <c r="R170" s="46" t="s">
        <v>1484</v>
      </c>
      <c r="S170" s="46">
        <v>0</v>
      </c>
      <c r="T170" s="25" t="s">
        <v>230</v>
      </c>
      <c r="U170" s="46">
        <v>0</v>
      </c>
      <c r="V170" s="46">
        <v>0</v>
      </c>
      <c r="W170" s="46">
        <v>0</v>
      </c>
      <c r="X170" s="46">
        <v>0</v>
      </c>
      <c r="Y170" s="46">
        <v>0</v>
      </c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24" t="s">
        <v>204</v>
      </c>
      <c r="AR170" s="24">
        <v>2000</v>
      </c>
      <c r="AS170" s="38"/>
      <c r="AT170" s="38"/>
      <c r="AU170" s="38"/>
      <c r="AV170" s="174">
        <v>1125000</v>
      </c>
      <c r="AW170" s="102"/>
      <c r="AX170" s="102"/>
      <c r="AY170" s="102"/>
      <c r="AZ170" s="102"/>
      <c r="BA170" s="102" t="s">
        <v>1840</v>
      </c>
      <c r="BB170" s="102"/>
      <c r="BC170" s="45"/>
      <c r="BD170" s="45"/>
    </row>
    <row r="171" spans="1:78" ht="16" hidden="1" thickBot="1">
      <c r="A171" s="231"/>
      <c r="B171" s="240"/>
      <c r="C171" s="23" t="s">
        <v>1204</v>
      </c>
      <c r="D171" s="24" t="s">
        <v>1370</v>
      </c>
      <c r="E171" s="34"/>
      <c r="F171" s="102"/>
      <c r="G171" s="38"/>
      <c r="H171" s="38"/>
      <c r="I171" s="38"/>
      <c r="J171" s="102"/>
      <c r="K171" s="38"/>
      <c r="L171" s="38"/>
      <c r="M171" s="38"/>
      <c r="N171" s="38"/>
      <c r="O171" s="38"/>
      <c r="P171" s="38"/>
      <c r="Q171" s="38"/>
      <c r="R171" s="46" t="s">
        <v>1450</v>
      </c>
      <c r="S171" s="46">
        <v>0</v>
      </c>
      <c r="T171" s="25" t="s">
        <v>220</v>
      </c>
      <c r="U171" s="46">
        <v>0</v>
      </c>
      <c r="V171" s="46">
        <v>0</v>
      </c>
      <c r="W171" s="46">
        <v>0</v>
      </c>
      <c r="X171" s="46">
        <v>0</v>
      </c>
      <c r="Y171" s="46">
        <v>0</v>
      </c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24" t="s">
        <v>204</v>
      </c>
      <c r="AR171" s="24">
        <v>2000</v>
      </c>
      <c r="AS171" s="38"/>
      <c r="AT171" s="38"/>
      <c r="AU171" s="38"/>
      <c r="AV171" s="174">
        <v>22500</v>
      </c>
      <c r="AW171" s="102"/>
      <c r="AX171" s="102"/>
      <c r="AY171" s="102"/>
      <c r="AZ171" s="102"/>
      <c r="BA171" s="102" t="s">
        <v>1840</v>
      </c>
      <c r="BB171" s="102"/>
      <c r="BC171" s="45"/>
      <c r="BD171" s="45"/>
    </row>
    <row r="172" spans="1:78" ht="16" hidden="1" thickBot="1">
      <c r="A172" s="231"/>
      <c r="B172" s="240"/>
      <c r="C172" s="23" t="s">
        <v>1245</v>
      </c>
      <c r="D172" s="24" t="s">
        <v>1388</v>
      </c>
      <c r="E172" s="34"/>
      <c r="F172" s="102"/>
      <c r="G172" s="38"/>
      <c r="H172" s="38"/>
      <c r="I172" s="38"/>
      <c r="J172" s="102"/>
      <c r="K172" s="38"/>
      <c r="L172" s="38"/>
      <c r="M172" s="38"/>
      <c r="N172" s="38"/>
      <c r="O172" s="38"/>
      <c r="P172" s="38"/>
      <c r="Q172" s="38"/>
      <c r="R172" s="46" t="s">
        <v>1465</v>
      </c>
      <c r="S172" s="46">
        <v>0</v>
      </c>
      <c r="T172" s="25" t="s">
        <v>222</v>
      </c>
      <c r="U172" s="46">
        <v>0</v>
      </c>
      <c r="V172" s="46">
        <v>0</v>
      </c>
      <c r="W172" s="46">
        <v>0</v>
      </c>
      <c r="X172" s="46">
        <v>0</v>
      </c>
      <c r="Y172" s="46">
        <v>0</v>
      </c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24" t="s">
        <v>204</v>
      </c>
      <c r="AR172" s="24">
        <v>2005</v>
      </c>
      <c r="AS172" s="38"/>
      <c r="AT172" s="38"/>
      <c r="AU172" s="38"/>
      <c r="AV172" s="174">
        <v>875000</v>
      </c>
      <c r="AW172" s="102"/>
      <c r="AX172" s="102"/>
      <c r="AY172" s="102"/>
      <c r="AZ172" s="102"/>
      <c r="BA172" s="102" t="s">
        <v>1840</v>
      </c>
      <c r="BB172" s="102"/>
      <c r="BC172" s="45"/>
      <c r="BD172" s="45"/>
    </row>
    <row r="173" spans="1:78" ht="16" hidden="1" thickBot="1">
      <c r="A173" s="231"/>
      <c r="B173" s="240"/>
      <c r="C173" s="23" t="s">
        <v>1212</v>
      </c>
      <c r="D173" s="24" t="s">
        <v>1376</v>
      </c>
      <c r="E173" s="34"/>
      <c r="F173" s="102"/>
      <c r="G173" s="38"/>
      <c r="H173" s="38"/>
      <c r="I173" s="38"/>
      <c r="J173" s="102"/>
      <c r="K173" s="38"/>
      <c r="L173" s="38"/>
      <c r="M173" s="38"/>
      <c r="N173" s="38"/>
      <c r="O173" s="38"/>
      <c r="P173" s="38"/>
      <c r="Q173" s="38"/>
      <c r="R173" s="46" t="s">
        <v>747</v>
      </c>
      <c r="S173" s="46">
        <v>0</v>
      </c>
      <c r="T173" s="25" t="s">
        <v>1532</v>
      </c>
      <c r="U173" s="46">
        <v>0</v>
      </c>
      <c r="V173" s="46">
        <v>0</v>
      </c>
      <c r="W173" s="46">
        <v>0</v>
      </c>
      <c r="X173" s="46">
        <v>0</v>
      </c>
      <c r="Y173" s="46">
        <v>0</v>
      </c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24" t="s">
        <v>204</v>
      </c>
      <c r="AR173" s="24">
        <v>2001</v>
      </c>
      <c r="AS173" s="38"/>
      <c r="AT173" s="38"/>
      <c r="AU173" s="38"/>
      <c r="AV173" s="174">
        <v>475000</v>
      </c>
      <c r="AW173" s="102"/>
      <c r="AX173" s="102"/>
      <c r="AY173" s="102"/>
      <c r="AZ173" s="102"/>
      <c r="BA173" s="102" t="s">
        <v>1840</v>
      </c>
      <c r="BB173" s="102"/>
      <c r="BC173" s="45"/>
      <c r="BD173" s="45"/>
    </row>
    <row r="174" spans="1:78" ht="16" hidden="1" thickBot="1">
      <c r="A174" s="231"/>
      <c r="B174" s="240"/>
      <c r="C174" s="23" t="s">
        <v>1254</v>
      </c>
      <c r="D174" s="24" t="s">
        <v>1412</v>
      </c>
      <c r="E174" s="34"/>
      <c r="F174" s="102"/>
      <c r="G174" s="38"/>
      <c r="H174" s="38"/>
      <c r="I174" s="38"/>
      <c r="J174" s="102"/>
      <c r="K174" s="38"/>
      <c r="L174" s="38"/>
      <c r="M174" s="38"/>
      <c r="N174" s="38"/>
      <c r="O174" s="38"/>
      <c r="P174" s="38"/>
      <c r="Q174" s="38"/>
      <c r="R174" s="46" t="s">
        <v>747</v>
      </c>
      <c r="S174" s="46">
        <v>0</v>
      </c>
      <c r="T174" s="25" t="s">
        <v>233</v>
      </c>
      <c r="U174" s="46">
        <v>0</v>
      </c>
      <c r="V174" s="46">
        <v>0</v>
      </c>
      <c r="W174" s="46">
        <v>0</v>
      </c>
      <c r="X174" s="46">
        <v>0</v>
      </c>
      <c r="Y174" s="46">
        <v>0</v>
      </c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24" t="s">
        <v>204</v>
      </c>
      <c r="AR174" s="24">
        <v>2000</v>
      </c>
      <c r="AS174" s="38"/>
      <c r="AT174" s="38"/>
      <c r="AU174" s="38"/>
      <c r="AV174" s="174">
        <v>500000</v>
      </c>
      <c r="AW174" s="102"/>
      <c r="AX174" s="102"/>
      <c r="AY174" s="102"/>
      <c r="AZ174" s="102"/>
      <c r="BA174" s="102" t="s">
        <v>1840</v>
      </c>
      <c r="BB174" s="102"/>
      <c r="BC174" s="45"/>
      <c r="BD174" s="45"/>
    </row>
    <row r="175" spans="1:78" s="101" customFormat="1" ht="16" hidden="1" thickBot="1">
      <c r="A175" s="231"/>
      <c r="B175" s="240"/>
      <c r="C175" s="23" t="s">
        <v>1212</v>
      </c>
      <c r="D175" s="24" t="s">
        <v>1376</v>
      </c>
      <c r="E175" s="34"/>
      <c r="F175" s="102"/>
      <c r="G175" s="38"/>
      <c r="H175" s="38"/>
      <c r="I175" s="38"/>
      <c r="J175" s="102"/>
      <c r="K175" s="38"/>
      <c r="L175" s="38"/>
      <c r="M175" s="38"/>
      <c r="N175" s="38"/>
      <c r="O175" s="38"/>
      <c r="P175" s="38"/>
      <c r="Q175" s="38"/>
      <c r="R175" s="46" t="s">
        <v>747</v>
      </c>
      <c r="S175" s="46">
        <v>0</v>
      </c>
      <c r="T175" s="25" t="s">
        <v>233</v>
      </c>
      <c r="U175" s="46">
        <v>0</v>
      </c>
      <c r="V175" s="46">
        <v>0</v>
      </c>
      <c r="W175" s="46">
        <v>0</v>
      </c>
      <c r="X175" s="46">
        <v>0</v>
      </c>
      <c r="Y175" s="46">
        <v>0</v>
      </c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24" t="s">
        <v>204</v>
      </c>
      <c r="AR175" s="24">
        <v>2000</v>
      </c>
      <c r="AS175" s="38"/>
      <c r="AT175" s="38"/>
      <c r="AU175" s="38"/>
      <c r="AV175" s="174">
        <v>425000</v>
      </c>
      <c r="AW175" s="102"/>
      <c r="AX175" s="102"/>
      <c r="AY175" s="102"/>
      <c r="AZ175" s="102"/>
      <c r="BA175" s="102" t="s">
        <v>1840</v>
      </c>
      <c r="BB175" s="102"/>
      <c r="BC175" s="45"/>
      <c r="BD175" s="45"/>
    </row>
    <row r="176" spans="1:78" s="101" customFormat="1" ht="16" hidden="1" thickBot="1">
      <c r="A176" s="231"/>
      <c r="B176" s="240"/>
      <c r="C176" s="23" t="s">
        <v>285</v>
      </c>
      <c r="D176" s="24" t="s">
        <v>1373</v>
      </c>
      <c r="E176" s="34"/>
      <c r="F176" s="102"/>
      <c r="G176" s="38"/>
      <c r="H176" s="38"/>
      <c r="I176" s="38"/>
      <c r="J176" s="102"/>
      <c r="K176" s="38"/>
      <c r="L176" s="38"/>
      <c r="M176" s="38"/>
      <c r="N176" s="38"/>
      <c r="O176" s="38"/>
      <c r="P176" s="38"/>
      <c r="Q176" s="38"/>
      <c r="R176" s="46" t="s">
        <v>747</v>
      </c>
      <c r="S176" s="46">
        <v>0</v>
      </c>
      <c r="T176" s="25" t="s">
        <v>230</v>
      </c>
      <c r="U176" s="46">
        <v>0</v>
      </c>
      <c r="V176" s="46">
        <v>0</v>
      </c>
      <c r="W176" s="46">
        <v>0</v>
      </c>
      <c r="X176" s="46">
        <v>0</v>
      </c>
      <c r="Y176" s="46">
        <v>0</v>
      </c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24" t="s">
        <v>204</v>
      </c>
      <c r="AR176" s="24">
        <v>2003</v>
      </c>
      <c r="AS176" s="38"/>
      <c r="AT176" s="38"/>
      <c r="AU176" s="38"/>
      <c r="AV176" s="174">
        <v>875000</v>
      </c>
      <c r="AW176" s="102"/>
      <c r="AX176" s="102"/>
      <c r="AY176" s="102"/>
      <c r="AZ176" s="102"/>
      <c r="BA176" s="102" t="s">
        <v>1840</v>
      </c>
      <c r="BB176" s="102"/>
      <c r="BC176" s="45"/>
      <c r="BD176" s="45"/>
    </row>
    <row r="177" spans="1:56" s="101" customFormat="1" ht="16" hidden="1" thickBot="1">
      <c r="A177" s="231"/>
      <c r="B177" s="240"/>
      <c r="C177" s="23" t="s">
        <v>1212</v>
      </c>
      <c r="D177" s="24" t="s">
        <v>1413</v>
      </c>
      <c r="E177" s="34"/>
      <c r="F177" s="102"/>
      <c r="G177" s="38"/>
      <c r="H177" s="38"/>
      <c r="I177" s="38"/>
      <c r="J177" s="102"/>
      <c r="K177" s="38"/>
      <c r="L177" s="38"/>
      <c r="M177" s="38"/>
      <c r="N177" s="38"/>
      <c r="O177" s="38"/>
      <c r="P177" s="38"/>
      <c r="Q177" s="38"/>
      <c r="R177" s="46" t="s">
        <v>747</v>
      </c>
      <c r="S177" s="46">
        <v>0</v>
      </c>
      <c r="T177" s="25" t="s">
        <v>233</v>
      </c>
      <c r="U177" s="46">
        <v>0</v>
      </c>
      <c r="V177" s="46">
        <v>0</v>
      </c>
      <c r="W177" s="46">
        <v>0</v>
      </c>
      <c r="X177" s="46">
        <v>0</v>
      </c>
      <c r="Y177" s="46">
        <v>0</v>
      </c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24" t="s">
        <v>204</v>
      </c>
      <c r="AR177" s="24">
        <v>2004</v>
      </c>
      <c r="AS177" s="38"/>
      <c r="AT177" s="38"/>
      <c r="AU177" s="38"/>
      <c r="AV177" s="174">
        <v>1190000</v>
      </c>
      <c r="AW177" s="102"/>
      <c r="AX177" s="102"/>
      <c r="AY177" s="102"/>
      <c r="AZ177" s="102"/>
      <c r="BA177" s="102" t="s">
        <v>1840</v>
      </c>
      <c r="BB177" s="102"/>
      <c r="BC177" s="45"/>
      <c r="BD177" s="45"/>
    </row>
    <row r="178" spans="1:56" s="101" customFormat="1" ht="16" hidden="1" thickBot="1">
      <c r="A178" s="231"/>
      <c r="B178" s="240"/>
      <c r="C178" s="23" t="s">
        <v>1255</v>
      </c>
      <c r="D178" s="24" t="s">
        <v>1365</v>
      </c>
      <c r="E178" s="34"/>
      <c r="F178" s="102"/>
      <c r="G178" s="38"/>
      <c r="H178" s="38"/>
      <c r="I178" s="38"/>
      <c r="J178" s="102"/>
      <c r="K178" s="38"/>
      <c r="L178" s="38"/>
      <c r="M178" s="38"/>
      <c r="N178" s="38"/>
      <c r="O178" s="38"/>
      <c r="P178" s="38"/>
      <c r="Q178" s="38"/>
      <c r="R178" s="46" t="s">
        <v>145</v>
      </c>
      <c r="S178" s="46">
        <v>0</v>
      </c>
      <c r="T178" s="25" t="s">
        <v>1525</v>
      </c>
      <c r="U178" s="46">
        <v>0</v>
      </c>
      <c r="V178" s="46">
        <v>0</v>
      </c>
      <c r="W178" s="46">
        <v>0</v>
      </c>
      <c r="X178" s="46">
        <v>0</v>
      </c>
      <c r="Y178" s="46">
        <v>0</v>
      </c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24" t="s">
        <v>204</v>
      </c>
      <c r="AR178" s="24">
        <v>2004</v>
      </c>
      <c r="AS178" s="38"/>
      <c r="AT178" s="38"/>
      <c r="AU178" s="38"/>
      <c r="AV178" s="174">
        <v>105000</v>
      </c>
      <c r="AW178" s="102"/>
      <c r="AX178" s="102"/>
      <c r="AY178" s="102"/>
      <c r="AZ178" s="102"/>
      <c r="BA178" s="102" t="s">
        <v>1840</v>
      </c>
      <c r="BB178" s="102"/>
      <c r="BC178" s="45"/>
      <c r="BD178" s="45"/>
    </row>
    <row r="179" spans="1:56" s="101" customFormat="1" ht="16" hidden="1" thickBot="1">
      <c r="A179" s="231"/>
      <c r="B179" s="240"/>
      <c r="C179" s="23" t="s">
        <v>1204</v>
      </c>
      <c r="D179" s="24" t="s">
        <v>1370</v>
      </c>
      <c r="E179" s="34"/>
      <c r="F179" s="102"/>
      <c r="G179" s="38"/>
      <c r="H179" s="38"/>
      <c r="I179" s="38"/>
      <c r="J179" s="102"/>
      <c r="K179" s="38"/>
      <c r="L179" s="38"/>
      <c r="M179" s="38"/>
      <c r="N179" s="38"/>
      <c r="O179" s="38"/>
      <c r="P179" s="38"/>
      <c r="Q179" s="38"/>
      <c r="R179" s="46" t="s">
        <v>1463</v>
      </c>
      <c r="S179" s="46">
        <v>0</v>
      </c>
      <c r="T179" s="25" t="s">
        <v>220</v>
      </c>
      <c r="U179" s="46">
        <v>0</v>
      </c>
      <c r="V179" s="46">
        <v>0</v>
      </c>
      <c r="W179" s="46">
        <v>0</v>
      </c>
      <c r="X179" s="46">
        <v>0</v>
      </c>
      <c r="Y179" s="46">
        <v>0</v>
      </c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24" t="s">
        <v>204</v>
      </c>
      <c r="AR179" s="24">
        <v>2004</v>
      </c>
      <c r="AS179" s="38"/>
      <c r="AT179" s="38"/>
      <c r="AU179" s="38"/>
      <c r="AV179" s="174">
        <v>54000</v>
      </c>
      <c r="AW179" s="102"/>
      <c r="AX179" s="102"/>
      <c r="AY179" s="102"/>
      <c r="AZ179" s="102"/>
      <c r="BA179" s="102" t="s">
        <v>1840</v>
      </c>
      <c r="BB179" s="102"/>
      <c r="BC179" s="45"/>
      <c r="BD179" s="45"/>
    </row>
    <row r="180" spans="1:56" s="101" customFormat="1" ht="16" hidden="1" thickBot="1">
      <c r="A180" s="231"/>
      <c r="B180" s="240"/>
      <c r="C180" s="23" t="s">
        <v>1217</v>
      </c>
      <c r="D180" s="24" t="s">
        <v>1381</v>
      </c>
      <c r="E180" s="34"/>
      <c r="F180" s="265"/>
      <c r="G180" s="38"/>
      <c r="H180" s="38"/>
      <c r="I180" s="38"/>
      <c r="J180" s="102"/>
      <c r="K180" s="38"/>
      <c r="L180" s="38"/>
      <c r="M180" s="38"/>
      <c r="N180" s="38"/>
      <c r="O180" s="38"/>
      <c r="P180" s="38"/>
      <c r="Q180" s="38"/>
      <c r="R180" s="46" t="s">
        <v>747</v>
      </c>
      <c r="S180" s="46">
        <v>0</v>
      </c>
      <c r="T180" s="25" t="s">
        <v>233</v>
      </c>
      <c r="U180" s="46">
        <v>0</v>
      </c>
      <c r="V180" s="46">
        <v>0</v>
      </c>
      <c r="W180" s="46">
        <v>0</v>
      </c>
      <c r="X180" s="46">
        <v>0</v>
      </c>
      <c r="Y180" s="46">
        <v>0</v>
      </c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24" t="s">
        <v>204</v>
      </c>
      <c r="AR180" s="24">
        <v>2006</v>
      </c>
      <c r="AS180" s="38"/>
      <c r="AT180" s="38"/>
      <c r="AU180" s="38"/>
      <c r="AV180" s="174">
        <v>1800000</v>
      </c>
      <c r="AW180" s="265"/>
      <c r="AX180" s="102"/>
      <c r="AY180" s="102"/>
      <c r="AZ180" s="102"/>
      <c r="BA180" s="102" t="s">
        <v>1840</v>
      </c>
      <c r="BB180" s="102"/>
      <c r="BC180" s="45"/>
      <c r="BD180" s="45"/>
    </row>
    <row r="181" spans="1:56" s="101" customFormat="1" ht="16" hidden="1" thickBot="1">
      <c r="A181" s="231"/>
      <c r="B181" s="240"/>
      <c r="C181" s="23" t="s">
        <v>1203</v>
      </c>
      <c r="D181" s="24" t="s">
        <v>1369</v>
      </c>
      <c r="E181" s="34"/>
      <c r="F181" s="102"/>
      <c r="G181" s="38"/>
      <c r="H181" s="38"/>
      <c r="I181" s="38"/>
      <c r="J181" s="102"/>
      <c r="K181" s="38"/>
      <c r="L181" s="38"/>
      <c r="M181" s="38"/>
      <c r="N181" s="38"/>
      <c r="O181" s="38"/>
      <c r="P181" s="38"/>
      <c r="Q181" s="38"/>
      <c r="R181" s="46" t="s">
        <v>747</v>
      </c>
      <c r="S181" s="46">
        <v>0</v>
      </c>
      <c r="T181" s="25" t="s">
        <v>1525</v>
      </c>
      <c r="U181" s="46">
        <v>0</v>
      </c>
      <c r="V181" s="46">
        <v>0</v>
      </c>
      <c r="W181" s="46">
        <v>0</v>
      </c>
      <c r="X181" s="46">
        <v>0</v>
      </c>
      <c r="Y181" s="46">
        <v>0</v>
      </c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24" t="s">
        <v>204</v>
      </c>
      <c r="AR181" s="24">
        <v>2005</v>
      </c>
      <c r="AS181" s="38"/>
      <c r="AT181" s="38"/>
      <c r="AU181" s="38"/>
      <c r="AV181" s="174">
        <v>2280000</v>
      </c>
      <c r="AW181" s="102"/>
      <c r="AX181" s="102"/>
      <c r="AY181" s="102"/>
      <c r="AZ181" s="102"/>
      <c r="BA181" s="102" t="s">
        <v>1840</v>
      </c>
      <c r="BB181" s="102"/>
      <c r="BC181" s="45"/>
      <c r="BD181" s="45"/>
    </row>
    <row r="182" spans="1:56" s="101" customFormat="1" ht="16" hidden="1" thickBot="1">
      <c r="A182" s="231"/>
      <c r="B182" s="240"/>
      <c r="C182" s="23" t="s">
        <v>1205</v>
      </c>
      <c r="D182" s="24" t="s">
        <v>1371</v>
      </c>
      <c r="E182" s="34"/>
      <c r="F182" s="102"/>
      <c r="G182" s="38"/>
      <c r="H182" s="38"/>
      <c r="I182" s="38"/>
      <c r="J182" s="102"/>
      <c r="K182" s="38"/>
      <c r="L182" s="38"/>
      <c r="M182" s="38"/>
      <c r="N182" s="38"/>
      <c r="O182" s="38"/>
      <c r="P182" s="38"/>
      <c r="Q182" s="38"/>
      <c r="R182" s="46" t="s">
        <v>1451</v>
      </c>
      <c r="S182" s="46">
        <v>0</v>
      </c>
      <c r="T182" s="25" t="s">
        <v>233</v>
      </c>
      <c r="U182" s="46">
        <v>0</v>
      </c>
      <c r="V182" s="46">
        <v>0</v>
      </c>
      <c r="W182" s="46">
        <v>0</v>
      </c>
      <c r="X182" s="46">
        <v>0</v>
      </c>
      <c r="Y182" s="46">
        <v>0</v>
      </c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24" t="s">
        <v>204</v>
      </c>
      <c r="AR182" s="24">
        <v>2006</v>
      </c>
      <c r="AS182" s="38"/>
      <c r="AT182" s="38"/>
      <c r="AU182" s="38"/>
      <c r="AV182" s="174">
        <v>2560000</v>
      </c>
      <c r="AW182" s="102"/>
      <c r="AX182" s="102"/>
      <c r="AY182" s="102"/>
      <c r="AZ182" s="102"/>
      <c r="BA182" s="102" t="s">
        <v>1840</v>
      </c>
      <c r="BB182" s="102"/>
      <c r="BC182" s="45"/>
      <c r="BD182" s="45"/>
    </row>
    <row r="183" spans="1:56" s="101" customFormat="1" ht="16" hidden="1" thickBot="1">
      <c r="A183" s="231"/>
      <c r="B183" s="240"/>
      <c r="C183" s="23" t="s">
        <v>1256</v>
      </c>
      <c r="D183" s="24" t="s">
        <v>1377</v>
      </c>
      <c r="E183" s="34"/>
      <c r="F183" s="265"/>
      <c r="G183" s="38"/>
      <c r="H183" s="38"/>
      <c r="I183" s="38"/>
      <c r="J183" s="102"/>
      <c r="K183" s="38"/>
      <c r="L183" s="38"/>
      <c r="M183" s="38"/>
      <c r="N183" s="38"/>
      <c r="O183" s="38"/>
      <c r="P183" s="38"/>
      <c r="Q183" s="38"/>
      <c r="R183" s="46" t="s">
        <v>747</v>
      </c>
      <c r="S183" s="46">
        <v>0</v>
      </c>
      <c r="T183" s="25" t="s">
        <v>233</v>
      </c>
      <c r="U183" s="46">
        <v>0</v>
      </c>
      <c r="V183" s="46">
        <v>0</v>
      </c>
      <c r="W183" s="46">
        <v>0</v>
      </c>
      <c r="X183" s="46">
        <v>0</v>
      </c>
      <c r="Y183" s="46">
        <v>0</v>
      </c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24" t="s">
        <v>204</v>
      </c>
      <c r="AR183" s="24">
        <v>2006</v>
      </c>
      <c r="AS183" s="38"/>
      <c r="AT183" s="38"/>
      <c r="AU183" s="38"/>
      <c r="AV183" s="174">
        <v>1400000</v>
      </c>
      <c r="AW183" s="265"/>
      <c r="AX183" s="102"/>
      <c r="AY183" s="102"/>
      <c r="AZ183" s="102"/>
      <c r="BA183" s="102" t="s">
        <v>1840</v>
      </c>
      <c r="BB183" s="102"/>
      <c r="BC183" s="45"/>
      <c r="BD183" s="45"/>
    </row>
    <row r="184" spans="1:56" s="101" customFormat="1" ht="16" hidden="1" thickBot="1">
      <c r="A184" s="231"/>
      <c r="B184" s="240"/>
      <c r="C184" s="23" t="s">
        <v>1204</v>
      </c>
      <c r="D184" s="24" t="s">
        <v>1370</v>
      </c>
      <c r="E184" s="34"/>
      <c r="F184" s="102"/>
      <c r="G184" s="38"/>
      <c r="H184" s="38"/>
      <c r="I184" s="38"/>
      <c r="J184" s="102"/>
      <c r="K184" s="38"/>
      <c r="L184" s="38"/>
      <c r="M184" s="38"/>
      <c r="N184" s="38"/>
      <c r="O184" s="38"/>
      <c r="P184" s="38"/>
      <c r="Q184" s="38"/>
      <c r="R184" s="46" t="s">
        <v>1463</v>
      </c>
      <c r="S184" s="46">
        <v>0</v>
      </c>
      <c r="T184" s="25" t="s">
        <v>220</v>
      </c>
      <c r="U184" s="46">
        <v>0</v>
      </c>
      <c r="V184" s="46">
        <v>0</v>
      </c>
      <c r="W184" s="46">
        <v>0</v>
      </c>
      <c r="X184" s="46">
        <v>0</v>
      </c>
      <c r="Y184" s="46">
        <v>0</v>
      </c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24" t="s">
        <v>204</v>
      </c>
      <c r="AR184" s="24">
        <v>2000</v>
      </c>
      <c r="AS184" s="38"/>
      <c r="AT184" s="38"/>
      <c r="AU184" s="38"/>
      <c r="AV184" s="174">
        <v>21000</v>
      </c>
      <c r="AW184" s="102"/>
      <c r="AX184" s="102"/>
      <c r="AY184" s="102"/>
      <c r="AZ184" s="102"/>
      <c r="BA184" s="102" t="s">
        <v>1840</v>
      </c>
      <c r="BB184" s="102"/>
      <c r="BC184" s="45"/>
      <c r="BD184" s="45"/>
    </row>
    <row r="185" spans="1:56" s="101" customFormat="1" ht="16" hidden="1" thickBot="1">
      <c r="A185" s="231"/>
      <c r="B185" s="240"/>
      <c r="C185" s="23" t="s">
        <v>1230</v>
      </c>
      <c r="D185" s="24" t="s">
        <v>1393</v>
      </c>
      <c r="E185" s="34"/>
      <c r="F185" s="102"/>
      <c r="G185" s="38"/>
      <c r="H185" s="38"/>
      <c r="I185" s="38"/>
      <c r="J185" s="102"/>
      <c r="K185" s="38"/>
      <c r="L185" s="38"/>
      <c r="M185" s="38"/>
      <c r="N185" s="38"/>
      <c r="O185" s="38"/>
      <c r="P185" s="38"/>
      <c r="Q185" s="38"/>
      <c r="R185" s="46" t="s">
        <v>1485</v>
      </c>
      <c r="S185" s="46">
        <v>0</v>
      </c>
      <c r="T185" s="25" t="s">
        <v>221</v>
      </c>
      <c r="U185" s="46">
        <v>0</v>
      </c>
      <c r="V185" s="46">
        <v>0</v>
      </c>
      <c r="W185" s="46">
        <v>0</v>
      </c>
      <c r="X185" s="46">
        <v>0</v>
      </c>
      <c r="Y185" s="46">
        <v>0</v>
      </c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24" t="s">
        <v>204</v>
      </c>
      <c r="AR185" s="24">
        <v>2005</v>
      </c>
      <c r="AS185" s="38"/>
      <c r="AT185" s="38"/>
      <c r="AU185" s="38"/>
      <c r="AV185" s="174">
        <v>510000</v>
      </c>
      <c r="AW185" s="102"/>
      <c r="AX185" s="102"/>
      <c r="AY185" s="102"/>
      <c r="AZ185" s="102"/>
      <c r="BA185" s="102" t="s">
        <v>1840</v>
      </c>
      <c r="BB185" s="102"/>
      <c r="BC185" s="45"/>
      <c r="BD185" s="45"/>
    </row>
    <row r="186" spans="1:56" s="101" customFormat="1" ht="16" hidden="1" thickBot="1">
      <c r="A186" s="231"/>
      <c r="B186" s="240"/>
      <c r="C186" s="23" t="s">
        <v>1231</v>
      </c>
      <c r="D186" s="24" t="s">
        <v>1414</v>
      </c>
      <c r="E186" s="34"/>
      <c r="F186" s="102"/>
      <c r="G186" s="38"/>
      <c r="H186" s="38"/>
      <c r="I186" s="38"/>
      <c r="J186" s="102"/>
      <c r="K186" s="38"/>
      <c r="L186" s="38"/>
      <c r="M186" s="38"/>
      <c r="N186" s="38"/>
      <c r="O186" s="38"/>
      <c r="P186" s="38"/>
      <c r="Q186" s="38"/>
      <c r="R186" s="46" t="s">
        <v>1486</v>
      </c>
      <c r="S186" s="46">
        <v>0</v>
      </c>
      <c r="T186" s="25" t="s">
        <v>222</v>
      </c>
      <c r="U186" s="46">
        <v>0</v>
      </c>
      <c r="V186" s="46">
        <v>0</v>
      </c>
      <c r="W186" s="46">
        <v>0</v>
      </c>
      <c r="X186" s="46">
        <v>0</v>
      </c>
      <c r="Y186" s="46">
        <v>0</v>
      </c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24" t="s">
        <v>204</v>
      </c>
      <c r="AR186" s="24">
        <v>2005</v>
      </c>
      <c r="AS186" s="38"/>
      <c r="AT186" s="38"/>
      <c r="AU186" s="38"/>
      <c r="AV186" s="174">
        <v>1920000</v>
      </c>
      <c r="AW186" s="102"/>
      <c r="AX186" s="102"/>
      <c r="AY186" s="102"/>
      <c r="AZ186" s="102"/>
      <c r="BA186" s="102" t="s">
        <v>1840</v>
      </c>
      <c r="BB186" s="102"/>
      <c r="BC186" s="45"/>
      <c r="BD186" s="45"/>
    </row>
    <row r="187" spans="1:56" s="101" customFormat="1" ht="16" hidden="1" thickBot="1">
      <c r="A187" s="231"/>
      <c r="B187" s="240"/>
      <c r="C187" s="23" t="s">
        <v>1257</v>
      </c>
      <c r="D187" s="24" t="s">
        <v>1415</v>
      </c>
      <c r="E187" s="34"/>
      <c r="F187" s="102"/>
      <c r="G187" s="38"/>
      <c r="H187" s="38"/>
      <c r="I187" s="38"/>
      <c r="J187" s="102"/>
      <c r="K187" s="38"/>
      <c r="L187" s="38"/>
      <c r="M187" s="38"/>
      <c r="N187" s="38"/>
      <c r="O187" s="38"/>
      <c r="P187" s="38"/>
      <c r="Q187" s="38"/>
      <c r="R187" s="46" t="s">
        <v>1487</v>
      </c>
      <c r="S187" s="46">
        <v>0</v>
      </c>
      <c r="T187" s="25" t="s">
        <v>221</v>
      </c>
      <c r="U187" s="46">
        <v>0</v>
      </c>
      <c r="V187" s="46">
        <v>0</v>
      </c>
      <c r="W187" s="46">
        <v>0</v>
      </c>
      <c r="X187" s="46">
        <v>0</v>
      </c>
      <c r="Y187" s="46">
        <v>0</v>
      </c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24" t="s">
        <v>204</v>
      </c>
      <c r="AR187" s="24">
        <v>2005</v>
      </c>
      <c r="AS187" s="38"/>
      <c r="AT187" s="38"/>
      <c r="AU187" s="38"/>
      <c r="AV187" s="174">
        <v>245000</v>
      </c>
      <c r="AW187" s="102"/>
      <c r="AX187" s="102"/>
      <c r="AY187" s="102"/>
      <c r="AZ187" s="102"/>
      <c r="BA187" s="102" t="s">
        <v>1840</v>
      </c>
      <c r="BB187" s="102"/>
      <c r="BC187" s="45"/>
      <c r="BD187" s="45"/>
    </row>
    <row r="188" spans="1:56" s="101" customFormat="1" ht="16" hidden="1" thickBot="1">
      <c r="A188" s="231"/>
      <c r="B188" s="240"/>
      <c r="C188" s="23" t="s">
        <v>1258</v>
      </c>
      <c r="D188" s="24" t="s">
        <v>1416</v>
      </c>
      <c r="E188" s="34"/>
      <c r="F188" s="102"/>
      <c r="G188" s="38"/>
      <c r="H188" s="38"/>
      <c r="I188" s="38"/>
      <c r="J188" s="102"/>
      <c r="K188" s="38"/>
      <c r="L188" s="38"/>
      <c r="M188" s="38"/>
      <c r="N188" s="38"/>
      <c r="O188" s="38"/>
      <c r="P188" s="38"/>
      <c r="Q188" s="38"/>
      <c r="R188" s="46" t="s">
        <v>1488</v>
      </c>
      <c r="S188" s="46">
        <v>0</v>
      </c>
      <c r="T188" s="25" t="s">
        <v>1535</v>
      </c>
      <c r="U188" s="46">
        <v>0</v>
      </c>
      <c r="V188" s="46">
        <v>0</v>
      </c>
      <c r="W188" s="46">
        <v>0</v>
      </c>
      <c r="X188" s="46">
        <v>0</v>
      </c>
      <c r="Y188" s="46">
        <v>0</v>
      </c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24" t="s">
        <v>204</v>
      </c>
      <c r="AR188" s="24">
        <v>2005</v>
      </c>
      <c r="AS188" s="38"/>
      <c r="AT188" s="38"/>
      <c r="AU188" s="38"/>
      <c r="AV188" s="174">
        <v>875000</v>
      </c>
      <c r="AW188" s="102"/>
      <c r="AX188" s="102"/>
      <c r="AY188" s="102"/>
      <c r="AZ188" s="102"/>
      <c r="BA188" s="102" t="s">
        <v>1840</v>
      </c>
      <c r="BB188" s="102"/>
      <c r="BC188" s="45"/>
      <c r="BD188" s="45"/>
    </row>
    <row r="189" spans="1:56" s="101" customFormat="1" ht="16" hidden="1" thickBot="1">
      <c r="A189" s="231"/>
      <c r="B189" s="240"/>
      <c r="C189" s="23" t="s">
        <v>1212</v>
      </c>
      <c r="D189" s="24" t="s">
        <v>1413</v>
      </c>
      <c r="E189" s="34"/>
      <c r="F189" s="102"/>
      <c r="G189" s="38"/>
      <c r="H189" s="38"/>
      <c r="I189" s="38"/>
      <c r="J189" s="102"/>
      <c r="K189" s="38"/>
      <c r="L189" s="38"/>
      <c r="M189" s="38"/>
      <c r="N189" s="38"/>
      <c r="O189" s="38"/>
      <c r="P189" s="38"/>
      <c r="Q189" s="38"/>
      <c r="R189" s="46" t="s">
        <v>1489</v>
      </c>
      <c r="S189" s="46">
        <v>0</v>
      </c>
      <c r="T189" s="25" t="s">
        <v>1524</v>
      </c>
      <c r="U189" s="46">
        <v>0</v>
      </c>
      <c r="V189" s="46">
        <v>0</v>
      </c>
      <c r="W189" s="46">
        <v>0</v>
      </c>
      <c r="X189" s="46">
        <v>0</v>
      </c>
      <c r="Y189" s="46">
        <v>0</v>
      </c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24" t="s">
        <v>204</v>
      </c>
      <c r="AR189" s="24">
        <v>2005</v>
      </c>
      <c r="AS189" s="38"/>
      <c r="AT189" s="38"/>
      <c r="AU189" s="38"/>
      <c r="AV189" s="174">
        <v>945000</v>
      </c>
      <c r="AW189" s="102"/>
      <c r="AX189" s="102"/>
      <c r="AY189" s="102"/>
      <c r="AZ189" s="102"/>
      <c r="BA189" s="102" t="s">
        <v>1840</v>
      </c>
      <c r="BB189" s="102"/>
      <c r="BC189" s="45"/>
      <c r="BD189" s="45"/>
    </row>
    <row r="190" spans="1:56" s="101" customFormat="1" ht="16" hidden="1" thickBot="1">
      <c r="A190" s="231"/>
      <c r="B190" s="240"/>
      <c r="C190" s="23" t="s">
        <v>1232</v>
      </c>
      <c r="D190" s="24" t="s">
        <v>1395</v>
      </c>
      <c r="E190" s="34"/>
      <c r="F190" s="102"/>
      <c r="G190" s="38"/>
      <c r="H190" s="38"/>
      <c r="I190" s="38"/>
      <c r="J190" s="102"/>
      <c r="K190" s="38"/>
      <c r="L190" s="38"/>
      <c r="M190" s="38"/>
      <c r="N190" s="38"/>
      <c r="O190" s="38"/>
      <c r="P190" s="38"/>
      <c r="Q190" s="38"/>
      <c r="R190" s="46" t="s">
        <v>1490</v>
      </c>
      <c r="S190" s="46">
        <v>0</v>
      </c>
      <c r="T190" s="25" t="s">
        <v>222</v>
      </c>
      <c r="U190" s="46">
        <v>0</v>
      </c>
      <c r="V190" s="46">
        <v>0</v>
      </c>
      <c r="W190" s="46">
        <v>0</v>
      </c>
      <c r="X190" s="46">
        <v>0</v>
      </c>
      <c r="Y190" s="46">
        <v>0</v>
      </c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24" t="s">
        <v>204</v>
      </c>
      <c r="AR190" s="24">
        <v>2000</v>
      </c>
      <c r="AS190" s="38"/>
      <c r="AT190" s="38"/>
      <c r="AU190" s="38"/>
      <c r="AV190" s="174">
        <v>77000</v>
      </c>
      <c r="AW190" s="102"/>
      <c r="AX190" s="102"/>
      <c r="AY190" s="102"/>
      <c r="AZ190" s="102"/>
      <c r="BA190" s="102" t="s">
        <v>1840</v>
      </c>
      <c r="BB190" s="102"/>
      <c r="BC190" s="45"/>
      <c r="BD190" s="45"/>
    </row>
    <row r="191" spans="1:56" s="101" customFormat="1" ht="16" hidden="1" thickBot="1">
      <c r="A191" s="231"/>
      <c r="B191" s="240"/>
      <c r="C191" s="23" t="s">
        <v>1212</v>
      </c>
      <c r="D191" s="24" t="s">
        <v>1376</v>
      </c>
      <c r="E191" s="34"/>
      <c r="F191" s="102"/>
      <c r="G191" s="38"/>
      <c r="H191" s="38"/>
      <c r="I191" s="38"/>
      <c r="J191" s="102"/>
      <c r="K191" s="38"/>
      <c r="L191" s="38"/>
      <c r="M191" s="38"/>
      <c r="N191" s="38"/>
      <c r="O191" s="38"/>
      <c r="P191" s="38"/>
      <c r="Q191" s="38"/>
      <c r="R191" s="46" t="s">
        <v>747</v>
      </c>
      <c r="S191" s="46">
        <v>0</v>
      </c>
      <c r="T191" s="25" t="s">
        <v>1524</v>
      </c>
      <c r="U191" s="46">
        <v>0</v>
      </c>
      <c r="V191" s="46">
        <v>0</v>
      </c>
      <c r="W191" s="46">
        <v>0</v>
      </c>
      <c r="X191" s="46">
        <v>0</v>
      </c>
      <c r="Y191" s="46">
        <v>0</v>
      </c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24" t="s">
        <v>204</v>
      </c>
      <c r="AR191" s="24">
        <v>2003</v>
      </c>
      <c r="AS191" s="38"/>
      <c r="AT191" s="38"/>
      <c r="AU191" s="38"/>
      <c r="AV191" s="174">
        <v>425000</v>
      </c>
      <c r="AW191" s="102"/>
      <c r="AX191" s="102"/>
      <c r="AY191" s="102"/>
      <c r="AZ191" s="102"/>
      <c r="BA191" s="102" t="s">
        <v>1840</v>
      </c>
      <c r="BB191" s="102"/>
      <c r="BC191" s="45"/>
      <c r="BD191" s="45"/>
    </row>
    <row r="192" spans="1:56" s="101" customFormat="1" ht="16" hidden="1" thickBot="1">
      <c r="A192" s="231"/>
      <c r="B192" s="240"/>
      <c r="C192" s="23" t="s">
        <v>1212</v>
      </c>
      <c r="D192" s="24" t="s">
        <v>1376</v>
      </c>
      <c r="E192" s="34"/>
      <c r="F192" s="102"/>
      <c r="G192" s="38"/>
      <c r="H192" s="38"/>
      <c r="I192" s="38"/>
      <c r="J192" s="102"/>
      <c r="K192" s="38"/>
      <c r="L192" s="38"/>
      <c r="M192" s="38"/>
      <c r="N192" s="38"/>
      <c r="O192" s="38"/>
      <c r="P192" s="38"/>
      <c r="Q192" s="38"/>
      <c r="R192" s="46" t="s">
        <v>747</v>
      </c>
      <c r="S192" s="46">
        <v>0</v>
      </c>
      <c r="T192" s="25" t="s">
        <v>1524</v>
      </c>
      <c r="U192" s="46">
        <v>0</v>
      </c>
      <c r="V192" s="46">
        <v>0</v>
      </c>
      <c r="W192" s="46">
        <v>0</v>
      </c>
      <c r="X192" s="46">
        <v>0</v>
      </c>
      <c r="Y192" s="46">
        <v>0</v>
      </c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24" t="s">
        <v>204</v>
      </c>
      <c r="AR192" s="24">
        <v>2005</v>
      </c>
      <c r="AS192" s="38"/>
      <c r="AT192" s="38"/>
      <c r="AU192" s="38"/>
      <c r="AV192" s="174">
        <v>680000</v>
      </c>
      <c r="AW192" s="102"/>
      <c r="AX192" s="102"/>
      <c r="AY192" s="102"/>
      <c r="AZ192" s="102"/>
      <c r="BA192" s="102" t="s">
        <v>1840</v>
      </c>
      <c r="BB192" s="102"/>
      <c r="BC192" s="45"/>
      <c r="BD192" s="45"/>
    </row>
    <row r="193" spans="1:56" s="101" customFormat="1" ht="16" hidden="1" thickBot="1">
      <c r="A193" s="231"/>
      <c r="B193" s="240"/>
      <c r="C193" s="23" t="s">
        <v>1217</v>
      </c>
      <c r="D193" s="24" t="s">
        <v>1381</v>
      </c>
      <c r="E193" s="34"/>
      <c r="F193" s="102"/>
      <c r="G193" s="38"/>
      <c r="H193" s="38"/>
      <c r="I193" s="38"/>
      <c r="J193" s="102"/>
      <c r="K193" s="38"/>
      <c r="L193" s="38"/>
      <c r="M193" s="38"/>
      <c r="N193" s="38"/>
      <c r="O193" s="38"/>
      <c r="P193" s="38"/>
      <c r="Q193" s="38"/>
      <c r="R193" s="46" t="s">
        <v>747</v>
      </c>
      <c r="S193" s="46">
        <v>0</v>
      </c>
      <c r="T193" s="25" t="s">
        <v>1532</v>
      </c>
      <c r="U193" s="46">
        <v>0</v>
      </c>
      <c r="V193" s="46">
        <v>0</v>
      </c>
      <c r="W193" s="46">
        <v>0</v>
      </c>
      <c r="X193" s="46">
        <v>0</v>
      </c>
      <c r="Y193" s="46">
        <v>0</v>
      </c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24" t="s">
        <v>204</v>
      </c>
      <c r="AR193" s="24">
        <v>2003</v>
      </c>
      <c r="AS193" s="38"/>
      <c r="AT193" s="38"/>
      <c r="AU193" s="38"/>
      <c r="AV193" s="174">
        <v>660000</v>
      </c>
      <c r="AW193" s="102"/>
      <c r="AX193" s="102"/>
      <c r="AY193" s="102"/>
      <c r="AZ193" s="102"/>
      <c r="BA193" s="102" t="s">
        <v>1840</v>
      </c>
      <c r="BB193" s="102"/>
      <c r="BC193" s="45"/>
      <c r="BD193" s="45"/>
    </row>
    <row r="194" spans="1:56" s="101" customFormat="1" ht="16" hidden="1" thickBot="1">
      <c r="A194" s="231"/>
      <c r="B194" s="240"/>
      <c r="C194" s="23" t="s">
        <v>1210</v>
      </c>
      <c r="D194" s="24" t="s">
        <v>1374</v>
      </c>
      <c r="E194" s="34"/>
      <c r="F194" s="102"/>
      <c r="G194" s="38"/>
      <c r="H194" s="38"/>
      <c r="I194" s="38"/>
      <c r="J194" s="102"/>
      <c r="K194" s="38"/>
      <c r="L194" s="38"/>
      <c r="M194" s="38"/>
      <c r="N194" s="38"/>
      <c r="O194" s="38"/>
      <c r="P194" s="38"/>
      <c r="Q194" s="38"/>
      <c r="R194" s="46" t="s">
        <v>1457</v>
      </c>
      <c r="S194" s="46">
        <v>0</v>
      </c>
      <c r="T194" s="25" t="s">
        <v>1528</v>
      </c>
      <c r="U194" s="46">
        <v>0</v>
      </c>
      <c r="V194" s="46">
        <v>0</v>
      </c>
      <c r="W194" s="46">
        <v>0</v>
      </c>
      <c r="X194" s="46">
        <v>0</v>
      </c>
      <c r="Y194" s="46">
        <v>0</v>
      </c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24" t="s">
        <v>204</v>
      </c>
      <c r="AR194" s="24">
        <v>2005</v>
      </c>
      <c r="AS194" s="38"/>
      <c r="AT194" s="38"/>
      <c r="AU194" s="38"/>
      <c r="AV194" s="174">
        <v>192500</v>
      </c>
      <c r="AW194" s="102"/>
      <c r="AX194" s="102"/>
      <c r="AY194" s="102"/>
      <c r="AZ194" s="102"/>
      <c r="BA194" s="102" t="s">
        <v>1840</v>
      </c>
      <c r="BB194" s="102"/>
      <c r="BC194" s="45"/>
      <c r="BD194" s="45"/>
    </row>
    <row r="195" spans="1:56" s="101" customFormat="1" ht="16" hidden="1" thickBot="1">
      <c r="A195" s="231"/>
      <c r="B195" s="240"/>
      <c r="C195" s="23" t="s">
        <v>1204</v>
      </c>
      <c r="D195" s="24" t="s">
        <v>1365</v>
      </c>
      <c r="E195" s="34"/>
      <c r="F195" s="102"/>
      <c r="G195" s="38"/>
      <c r="H195" s="38"/>
      <c r="I195" s="38"/>
      <c r="J195" s="102"/>
      <c r="K195" s="38"/>
      <c r="L195" s="38"/>
      <c r="M195" s="38"/>
      <c r="N195" s="38"/>
      <c r="O195" s="38"/>
      <c r="P195" s="38"/>
      <c r="Q195" s="38"/>
      <c r="R195" s="46" t="s">
        <v>1463</v>
      </c>
      <c r="S195" s="46">
        <v>0</v>
      </c>
      <c r="T195" s="25" t="s">
        <v>220</v>
      </c>
      <c r="U195" s="46">
        <v>0</v>
      </c>
      <c r="V195" s="46">
        <v>0</v>
      </c>
      <c r="W195" s="46">
        <v>0</v>
      </c>
      <c r="X195" s="46">
        <v>0</v>
      </c>
      <c r="Y195" s="46">
        <v>0</v>
      </c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24" t="s">
        <v>204</v>
      </c>
      <c r="AR195" s="24">
        <v>2003</v>
      </c>
      <c r="AS195" s="38"/>
      <c r="AT195" s="38"/>
      <c r="AU195" s="38"/>
      <c r="AV195" s="174">
        <v>36000</v>
      </c>
      <c r="AW195" s="102"/>
      <c r="AX195" s="102"/>
      <c r="AY195" s="102"/>
      <c r="AZ195" s="102"/>
      <c r="BA195" s="102" t="s">
        <v>1840</v>
      </c>
      <c r="BB195" s="102"/>
      <c r="BC195" s="45"/>
      <c r="BD195" s="45"/>
    </row>
    <row r="196" spans="1:56" s="101" customFormat="1" ht="16" hidden="1" thickBot="1">
      <c r="A196" s="231"/>
      <c r="B196" s="240"/>
      <c r="C196" s="23" t="s">
        <v>1212</v>
      </c>
      <c r="D196" s="24" t="s">
        <v>1376</v>
      </c>
      <c r="E196" s="34"/>
      <c r="F196" s="102"/>
      <c r="G196" s="38"/>
      <c r="H196" s="38"/>
      <c r="I196" s="38"/>
      <c r="J196" s="102"/>
      <c r="K196" s="38"/>
      <c r="L196" s="38"/>
      <c r="M196" s="38"/>
      <c r="N196" s="38"/>
      <c r="O196" s="38"/>
      <c r="P196" s="38"/>
      <c r="Q196" s="38"/>
      <c r="R196" s="46" t="s">
        <v>145</v>
      </c>
      <c r="S196" s="46">
        <v>0</v>
      </c>
      <c r="T196" s="25" t="s">
        <v>233</v>
      </c>
      <c r="U196" s="46">
        <v>0</v>
      </c>
      <c r="V196" s="46">
        <v>0</v>
      </c>
      <c r="W196" s="46">
        <v>0</v>
      </c>
      <c r="X196" s="46">
        <v>0</v>
      </c>
      <c r="Y196" s="46">
        <v>0</v>
      </c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24" t="s">
        <v>204</v>
      </c>
      <c r="AR196" s="24">
        <v>2003</v>
      </c>
      <c r="AS196" s="38"/>
      <c r="AT196" s="38"/>
      <c r="AU196" s="38"/>
      <c r="AV196" s="174">
        <v>480000</v>
      </c>
      <c r="AW196" s="102"/>
      <c r="AX196" s="102"/>
      <c r="AY196" s="102"/>
      <c r="AZ196" s="102"/>
      <c r="BA196" s="102" t="s">
        <v>1840</v>
      </c>
      <c r="BB196" s="102"/>
      <c r="BC196" s="45"/>
      <c r="BD196" s="45"/>
    </row>
    <row r="197" spans="1:56" s="101" customFormat="1" ht="16" hidden="1" thickBot="1">
      <c r="A197" s="231"/>
      <c r="B197" s="240"/>
      <c r="C197" s="23" t="s">
        <v>1204</v>
      </c>
      <c r="D197" s="24" t="s">
        <v>1365</v>
      </c>
      <c r="E197" s="34"/>
      <c r="F197" s="102"/>
      <c r="G197" s="38"/>
      <c r="H197" s="38"/>
      <c r="I197" s="38"/>
      <c r="J197" s="102"/>
      <c r="K197" s="38"/>
      <c r="L197" s="38"/>
      <c r="M197" s="38"/>
      <c r="N197" s="38"/>
      <c r="O197" s="38"/>
      <c r="P197" s="38"/>
      <c r="Q197" s="38"/>
      <c r="R197" s="46" t="s">
        <v>1463</v>
      </c>
      <c r="S197" s="46">
        <v>0</v>
      </c>
      <c r="T197" s="25" t="s">
        <v>220</v>
      </c>
      <c r="U197" s="46">
        <v>0</v>
      </c>
      <c r="V197" s="46">
        <v>0</v>
      </c>
      <c r="W197" s="46">
        <v>0</v>
      </c>
      <c r="X197" s="46">
        <v>0</v>
      </c>
      <c r="Y197" s="46">
        <v>0</v>
      </c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24" t="s">
        <v>204</v>
      </c>
      <c r="AR197" s="24">
        <v>2003</v>
      </c>
      <c r="AS197" s="38"/>
      <c r="AT197" s="38"/>
      <c r="AU197" s="38"/>
      <c r="AV197" s="174">
        <v>30000</v>
      </c>
      <c r="AW197" s="102"/>
      <c r="AX197" s="102"/>
      <c r="AY197" s="102"/>
      <c r="AZ197" s="102"/>
      <c r="BA197" s="102" t="s">
        <v>1840</v>
      </c>
      <c r="BB197" s="102"/>
      <c r="BC197" s="45"/>
      <c r="BD197" s="45"/>
    </row>
    <row r="198" spans="1:56" s="101" customFormat="1" ht="16" hidden="1" thickBot="1">
      <c r="A198" s="231"/>
      <c r="B198" s="240"/>
      <c r="C198" s="23" t="s">
        <v>1204</v>
      </c>
      <c r="D198" s="24" t="s">
        <v>1365</v>
      </c>
      <c r="E198" s="34"/>
      <c r="F198" s="102"/>
      <c r="G198" s="38"/>
      <c r="H198" s="38"/>
      <c r="I198" s="38"/>
      <c r="J198" s="102"/>
      <c r="K198" s="38"/>
      <c r="L198" s="38"/>
      <c r="M198" s="38"/>
      <c r="N198" s="38"/>
      <c r="O198" s="38"/>
      <c r="P198" s="38"/>
      <c r="Q198" s="38"/>
      <c r="R198" s="46" t="s">
        <v>1463</v>
      </c>
      <c r="S198" s="46">
        <v>0</v>
      </c>
      <c r="T198" s="25" t="s">
        <v>220</v>
      </c>
      <c r="U198" s="46">
        <v>0</v>
      </c>
      <c r="V198" s="46">
        <v>0</v>
      </c>
      <c r="W198" s="46">
        <v>0</v>
      </c>
      <c r="X198" s="46">
        <v>0</v>
      </c>
      <c r="Y198" s="46">
        <v>0</v>
      </c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24" t="s">
        <v>204</v>
      </c>
      <c r="AR198" s="24">
        <v>2005</v>
      </c>
      <c r="AS198" s="38"/>
      <c r="AT198" s="38"/>
      <c r="AU198" s="38"/>
      <c r="AV198" s="174">
        <v>21000</v>
      </c>
      <c r="AW198" s="102"/>
      <c r="AX198" s="102"/>
      <c r="AY198" s="102"/>
      <c r="AZ198" s="102"/>
      <c r="BA198" s="102" t="s">
        <v>1840</v>
      </c>
      <c r="BB198" s="102"/>
      <c r="BC198" s="45"/>
      <c r="BD198" s="45"/>
    </row>
    <row r="199" spans="1:56" s="101" customFormat="1" ht="16" hidden="1" thickBot="1">
      <c r="A199" s="231"/>
      <c r="B199" s="240"/>
      <c r="C199" s="23" t="s">
        <v>1259</v>
      </c>
      <c r="D199" s="24" t="s">
        <v>1417</v>
      </c>
      <c r="E199" s="34"/>
      <c r="F199" s="102"/>
      <c r="G199" s="38"/>
      <c r="H199" s="38"/>
      <c r="I199" s="38"/>
      <c r="J199" s="102"/>
      <c r="K199" s="38"/>
      <c r="L199" s="38"/>
      <c r="M199" s="38"/>
      <c r="N199" s="38"/>
      <c r="O199" s="38"/>
      <c r="P199" s="38"/>
      <c r="Q199" s="38"/>
      <c r="R199" s="46" t="s">
        <v>145</v>
      </c>
      <c r="S199" s="46">
        <v>0</v>
      </c>
      <c r="T199" s="25" t="s">
        <v>225</v>
      </c>
      <c r="U199" s="46">
        <v>0</v>
      </c>
      <c r="V199" s="46">
        <v>0</v>
      </c>
      <c r="W199" s="46">
        <v>0</v>
      </c>
      <c r="X199" s="46">
        <v>0</v>
      </c>
      <c r="Y199" s="46">
        <v>0</v>
      </c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24" t="s">
        <v>204</v>
      </c>
      <c r="AR199" s="24">
        <v>2003</v>
      </c>
      <c r="AS199" s="38"/>
      <c r="AT199" s="38"/>
      <c r="AU199" s="38"/>
      <c r="AV199" s="174">
        <v>60000</v>
      </c>
      <c r="AW199" s="102"/>
      <c r="AX199" s="102"/>
      <c r="AY199" s="102"/>
      <c r="AZ199" s="102"/>
      <c r="BA199" s="102" t="s">
        <v>1840</v>
      </c>
      <c r="BB199" s="102"/>
      <c r="BC199" s="45"/>
      <c r="BD199" s="45"/>
    </row>
    <row r="200" spans="1:56" s="101" customFormat="1" ht="16" hidden="1" thickBot="1">
      <c r="A200" s="231"/>
      <c r="B200" s="240"/>
      <c r="C200" s="23" t="s">
        <v>1228</v>
      </c>
      <c r="D200" s="24" t="s">
        <v>1391</v>
      </c>
      <c r="E200" s="34"/>
      <c r="F200" s="102"/>
      <c r="G200" s="38"/>
      <c r="H200" s="38"/>
      <c r="I200" s="38"/>
      <c r="J200" s="102"/>
      <c r="K200" s="38"/>
      <c r="L200" s="38"/>
      <c r="M200" s="38"/>
      <c r="N200" s="38"/>
      <c r="O200" s="38"/>
      <c r="P200" s="38"/>
      <c r="Q200" s="38"/>
      <c r="R200" s="46" t="s">
        <v>1472</v>
      </c>
      <c r="S200" s="46">
        <v>0</v>
      </c>
      <c r="T200" s="25" t="s">
        <v>221</v>
      </c>
      <c r="U200" s="46">
        <v>0</v>
      </c>
      <c r="V200" s="46">
        <v>0</v>
      </c>
      <c r="W200" s="46">
        <v>0</v>
      </c>
      <c r="X200" s="46">
        <v>0</v>
      </c>
      <c r="Y200" s="46">
        <v>0</v>
      </c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24" t="s">
        <v>204</v>
      </c>
      <c r="AR200" s="24">
        <v>2000</v>
      </c>
      <c r="AS200" s="38"/>
      <c r="AT200" s="38"/>
      <c r="AU200" s="38"/>
      <c r="AV200" s="174">
        <v>4331250</v>
      </c>
      <c r="AW200" s="102"/>
      <c r="AX200" s="102"/>
      <c r="AY200" s="102"/>
      <c r="AZ200" s="102"/>
      <c r="BA200" s="102" t="s">
        <v>1840</v>
      </c>
      <c r="BB200" s="102"/>
      <c r="BC200" s="45"/>
      <c r="BD200" s="45"/>
    </row>
    <row r="201" spans="1:56" s="101" customFormat="1" ht="16" hidden="1" thickBot="1">
      <c r="A201" s="231"/>
      <c r="B201" s="240"/>
      <c r="C201" s="23" t="s">
        <v>1211</v>
      </c>
      <c r="D201" s="24" t="s">
        <v>1375</v>
      </c>
      <c r="E201" s="34"/>
      <c r="F201" s="102"/>
      <c r="G201" s="38"/>
      <c r="H201" s="38"/>
      <c r="I201" s="38"/>
      <c r="J201" s="102"/>
      <c r="K201" s="38"/>
      <c r="L201" s="38"/>
      <c r="M201" s="38"/>
      <c r="N201" s="38"/>
      <c r="O201" s="38"/>
      <c r="P201" s="38"/>
      <c r="Q201" s="38"/>
      <c r="R201" s="46" t="s">
        <v>747</v>
      </c>
      <c r="S201" s="46">
        <v>0</v>
      </c>
      <c r="T201" s="25" t="s">
        <v>1529</v>
      </c>
      <c r="U201" s="46">
        <v>0</v>
      </c>
      <c r="V201" s="46">
        <v>0</v>
      </c>
      <c r="W201" s="46">
        <v>0</v>
      </c>
      <c r="X201" s="46">
        <v>0</v>
      </c>
      <c r="Y201" s="46">
        <v>0</v>
      </c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24" t="s">
        <v>204</v>
      </c>
      <c r="AR201" s="24">
        <v>2000</v>
      </c>
      <c r="AS201" s="38"/>
      <c r="AT201" s="38"/>
      <c r="AU201" s="38"/>
      <c r="AV201" s="174">
        <v>90000</v>
      </c>
      <c r="AW201" s="102"/>
      <c r="AX201" s="102"/>
      <c r="AY201" s="102"/>
      <c r="AZ201" s="102"/>
      <c r="BA201" s="102" t="s">
        <v>1840</v>
      </c>
      <c r="BB201" s="102"/>
      <c r="BC201" s="45"/>
      <c r="BD201" s="45"/>
    </row>
    <row r="202" spans="1:56" s="101" customFormat="1" ht="16" hidden="1" thickBot="1">
      <c r="A202" s="231"/>
      <c r="B202" s="240"/>
      <c r="C202" s="23" t="s">
        <v>1216</v>
      </c>
      <c r="D202" s="24" t="s">
        <v>1380</v>
      </c>
      <c r="E202" s="34"/>
      <c r="F202" s="102"/>
      <c r="G202" s="38"/>
      <c r="H202" s="38"/>
      <c r="I202" s="38"/>
      <c r="J202" s="102"/>
      <c r="K202" s="38"/>
      <c r="L202" s="38"/>
      <c r="M202" s="38"/>
      <c r="N202" s="38"/>
      <c r="O202" s="38"/>
      <c r="P202" s="38"/>
      <c r="Q202" s="38"/>
      <c r="R202" s="46" t="s">
        <v>1457</v>
      </c>
      <c r="S202" s="46">
        <v>0</v>
      </c>
      <c r="T202" s="25" t="s">
        <v>220</v>
      </c>
      <c r="U202" s="46">
        <v>0</v>
      </c>
      <c r="V202" s="46">
        <v>0</v>
      </c>
      <c r="W202" s="46">
        <v>0</v>
      </c>
      <c r="X202" s="46">
        <v>0</v>
      </c>
      <c r="Y202" s="46">
        <v>0</v>
      </c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24" t="s">
        <v>204</v>
      </c>
      <c r="AR202" s="24">
        <v>2005</v>
      </c>
      <c r="AS202" s="38"/>
      <c r="AT202" s="38"/>
      <c r="AU202" s="38"/>
      <c r="AV202" s="174">
        <v>175000</v>
      </c>
      <c r="AW202" s="102"/>
      <c r="AX202" s="102"/>
      <c r="AY202" s="102"/>
      <c r="AZ202" s="102"/>
      <c r="BA202" s="102" t="s">
        <v>1840</v>
      </c>
      <c r="BB202" s="102"/>
      <c r="BC202" s="45"/>
      <c r="BD202" s="45"/>
    </row>
    <row r="203" spans="1:56" s="101" customFormat="1" ht="16" hidden="1" thickBot="1">
      <c r="A203" s="231"/>
      <c r="B203" s="240"/>
      <c r="C203" s="23" t="s">
        <v>1260</v>
      </c>
      <c r="D203" s="24" t="s">
        <v>1409</v>
      </c>
      <c r="E203" s="34"/>
      <c r="F203" s="102"/>
      <c r="G203" s="38"/>
      <c r="H203" s="38"/>
      <c r="I203" s="38"/>
      <c r="J203" s="102"/>
      <c r="K203" s="38"/>
      <c r="L203" s="38"/>
      <c r="M203" s="38"/>
      <c r="N203" s="38"/>
      <c r="O203" s="38"/>
      <c r="P203" s="38"/>
      <c r="Q203" s="38"/>
      <c r="R203" s="46" t="s">
        <v>747</v>
      </c>
      <c r="S203" s="46">
        <v>0</v>
      </c>
      <c r="T203" s="25" t="s">
        <v>220</v>
      </c>
      <c r="U203" s="46">
        <v>0</v>
      </c>
      <c r="V203" s="46">
        <v>0</v>
      </c>
      <c r="W203" s="46">
        <v>0</v>
      </c>
      <c r="X203" s="46">
        <v>0</v>
      </c>
      <c r="Y203" s="46">
        <v>0</v>
      </c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24" t="s">
        <v>204</v>
      </c>
      <c r="AR203" s="24">
        <v>2005</v>
      </c>
      <c r="AS203" s="38"/>
      <c r="AT203" s="38"/>
      <c r="AU203" s="38"/>
      <c r="AV203" s="174">
        <v>52000</v>
      </c>
      <c r="AW203" s="102"/>
      <c r="AX203" s="102"/>
      <c r="AY203" s="102"/>
      <c r="AZ203" s="102"/>
      <c r="BA203" s="102" t="s">
        <v>1840</v>
      </c>
      <c r="BB203" s="102"/>
      <c r="BC203" s="45"/>
      <c r="BD203" s="45"/>
    </row>
    <row r="204" spans="1:56" s="101" customFormat="1" ht="16" hidden="1" thickBot="1">
      <c r="A204" s="231"/>
      <c r="B204" s="240"/>
      <c r="C204" s="23" t="s">
        <v>1243</v>
      </c>
      <c r="D204" s="24" t="s">
        <v>1381</v>
      </c>
      <c r="E204" s="34"/>
      <c r="F204" s="102"/>
      <c r="G204" s="38"/>
      <c r="H204" s="38"/>
      <c r="I204" s="38"/>
      <c r="J204" s="102"/>
      <c r="K204" s="38"/>
      <c r="L204" s="38"/>
      <c r="M204" s="38"/>
      <c r="N204" s="38"/>
      <c r="O204" s="38"/>
      <c r="P204" s="38"/>
      <c r="Q204" s="38"/>
      <c r="R204" s="46" t="s">
        <v>1491</v>
      </c>
      <c r="S204" s="46">
        <v>0</v>
      </c>
      <c r="T204" s="25" t="s">
        <v>222</v>
      </c>
      <c r="U204" s="46">
        <v>0</v>
      </c>
      <c r="V204" s="46">
        <v>0</v>
      </c>
      <c r="W204" s="46">
        <v>0</v>
      </c>
      <c r="X204" s="46">
        <v>0</v>
      </c>
      <c r="Y204" s="46">
        <v>0</v>
      </c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24" t="s">
        <v>204</v>
      </c>
      <c r="AR204" s="24">
        <v>2006</v>
      </c>
      <c r="AS204" s="38"/>
      <c r="AT204" s="38"/>
      <c r="AU204" s="38"/>
      <c r="AV204" s="174">
        <v>2062500</v>
      </c>
      <c r="AW204" s="102"/>
      <c r="AX204" s="102"/>
      <c r="AY204" s="102"/>
      <c r="AZ204" s="102"/>
      <c r="BA204" s="102" t="s">
        <v>1840</v>
      </c>
      <c r="BB204" s="102"/>
      <c r="BC204" s="45"/>
      <c r="BD204" s="45"/>
    </row>
    <row r="205" spans="1:56" s="101" customFormat="1" ht="16" hidden="1" thickBot="1">
      <c r="A205" s="231"/>
      <c r="B205" s="240"/>
      <c r="C205" s="23" t="s">
        <v>1210</v>
      </c>
      <c r="D205" s="24" t="s">
        <v>1374</v>
      </c>
      <c r="E205" s="34"/>
      <c r="F205" s="102"/>
      <c r="G205" s="38"/>
      <c r="H205" s="38"/>
      <c r="I205" s="38"/>
      <c r="J205" s="102"/>
      <c r="K205" s="38"/>
      <c r="L205" s="38"/>
      <c r="M205" s="38"/>
      <c r="N205" s="38"/>
      <c r="O205" s="38"/>
      <c r="P205" s="38"/>
      <c r="Q205" s="38"/>
      <c r="R205" s="46" t="s">
        <v>1464</v>
      </c>
      <c r="S205" s="46">
        <v>0</v>
      </c>
      <c r="T205" s="25" t="s">
        <v>1528</v>
      </c>
      <c r="U205" s="46">
        <v>0</v>
      </c>
      <c r="V205" s="46">
        <v>0</v>
      </c>
      <c r="W205" s="46">
        <v>0</v>
      </c>
      <c r="X205" s="46">
        <v>0</v>
      </c>
      <c r="Y205" s="46">
        <v>0</v>
      </c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24" t="s">
        <v>204</v>
      </c>
      <c r="AR205" s="24">
        <v>2006</v>
      </c>
      <c r="AS205" s="38"/>
      <c r="AT205" s="38"/>
      <c r="AU205" s="38"/>
      <c r="AV205" s="174">
        <v>140000</v>
      </c>
      <c r="AW205" s="102"/>
      <c r="AX205" s="102"/>
      <c r="AY205" s="102"/>
      <c r="AZ205" s="102"/>
      <c r="BA205" s="102" t="s">
        <v>1840</v>
      </c>
      <c r="BB205" s="102"/>
      <c r="BC205" s="45"/>
      <c r="BD205" s="45"/>
    </row>
    <row r="206" spans="1:56" s="101" customFormat="1" ht="16" hidden="1" thickBot="1">
      <c r="A206" s="231"/>
      <c r="B206" s="240"/>
      <c r="C206" s="23" t="s">
        <v>1212</v>
      </c>
      <c r="D206" s="24" t="s">
        <v>1413</v>
      </c>
      <c r="E206" s="34"/>
      <c r="F206" s="102"/>
      <c r="G206" s="38"/>
      <c r="H206" s="38"/>
      <c r="I206" s="38"/>
      <c r="J206" s="102"/>
      <c r="K206" s="38"/>
      <c r="L206" s="38"/>
      <c r="M206" s="38"/>
      <c r="N206" s="38"/>
      <c r="O206" s="38"/>
      <c r="P206" s="38"/>
      <c r="Q206" s="38"/>
      <c r="R206" s="46" t="s">
        <v>747</v>
      </c>
      <c r="S206" s="46">
        <v>0</v>
      </c>
      <c r="T206" s="25" t="s">
        <v>233</v>
      </c>
      <c r="U206" s="46">
        <v>0</v>
      </c>
      <c r="V206" s="46">
        <v>0</v>
      </c>
      <c r="W206" s="46">
        <v>0</v>
      </c>
      <c r="X206" s="46">
        <v>0</v>
      </c>
      <c r="Y206" s="46">
        <v>0</v>
      </c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24" t="s">
        <v>204</v>
      </c>
      <c r="AR206" s="24">
        <v>2004</v>
      </c>
      <c r="AS206" s="38"/>
      <c r="AT206" s="38"/>
      <c r="AU206" s="38"/>
      <c r="AV206" s="174">
        <v>552500</v>
      </c>
      <c r="AW206" s="102"/>
      <c r="AX206" s="102"/>
      <c r="AY206" s="102"/>
      <c r="AZ206" s="102"/>
      <c r="BA206" s="102" t="s">
        <v>1840</v>
      </c>
      <c r="BB206" s="102"/>
      <c r="BC206" s="45"/>
      <c r="BD206" s="45"/>
    </row>
    <row r="207" spans="1:56" s="101" customFormat="1" ht="16" hidden="1" thickBot="1">
      <c r="A207" s="231"/>
      <c r="B207" s="240"/>
      <c r="C207" s="23" t="s">
        <v>1204</v>
      </c>
      <c r="D207" s="24" t="s">
        <v>1365</v>
      </c>
      <c r="E207" s="34"/>
      <c r="F207" s="102"/>
      <c r="G207" s="38"/>
      <c r="H207" s="38"/>
      <c r="I207" s="38"/>
      <c r="J207" s="102"/>
      <c r="K207" s="38"/>
      <c r="L207" s="38"/>
      <c r="M207" s="38"/>
      <c r="N207" s="38"/>
      <c r="O207" s="38"/>
      <c r="P207" s="38"/>
      <c r="Q207" s="38"/>
      <c r="R207" s="46" t="s">
        <v>747</v>
      </c>
      <c r="S207" s="46">
        <v>0</v>
      </c>
      <c r="T207" s="25" t="s">
        <v>220</v>
      </c>
      <c r="U207" s="46">
        <v>0</v>
      </c>
      <c r="V207" s="46">
        <v>0</v>
      </c>
      <c r="W207" s="46">
        <v>0</v>
      </c>
      <c r="X207" s="46">
        <v>0</v>
      </c>
      <c r="Y207" s="46">
        <v>0</v>
      </c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24" t="s">
        <v>204</v>
      </c>
      <c r="AR207" s="24">
        <v>2000</v>
      </c>
      <c r="AS207" s="38"/>
      <c r="AT207" s="38"/>
      <c r="AU207" s="38"/>
      <c r="AV207" s="174">
        <v>72000</v>
      </c>
      <c r="AW207" s="102"/>
      <c r="AX207" s="102"/>
      <c r="AY207" s="102"/>
      <c r="AZ207" s="102"/>
      <c r="BA207" s="102" t="s">
        <v>1840</v>
      </c>
      <c r="BB207" s="102"/>
      <c r="BC207" s="45"/>
      <c r="BD207" s="45"/>
    </row>
    <row r="208" spans="1:56" s="101" customFormat="1" ht="16" hidden="1" thickBot="1">
      <c r="A208" s="231"/>
      <c r="B208" s="240"/>
      <c r="C208" s="23" t="s">
        <v>1212</v>
      </c>
      <c r="D208" s="24" t="s">
        <v>1376</v>
      </c>
      <c r="E208" s="34"/>
      <c r="F208" s="102"/>
      <c r="G208" s="38"/>
      <c r="H208" s="38"/>
      <c r="I208" s="38"/>
      <c r="J208" s="102"/>
      <c r="K208" s="38"/>
      <c r="L208" s="38"/>
      <c r="M208" s="38"/>
      <c r="N208" s="38"/>
      <c r="O208" s="38"/>
      <c r="P208" s="38"/>
      <c r="Q208" s="38"/>
      <c r="R208" s="46" t="s">
        <v>747</v>
      </c>
      <c r="S208" s="46">
        <v>0</v>
      </c>
      <c r="T208" s="25" t="s">
        <v>1524</v>
      </c>
      <c r="U208" s="46">
        <v>0</v>
      </c>
      <c r="V208" s="46">
        <v>0</v>
      </c>
      <c r="W208" s="46">
        <v>0</v>
      </c>
      <c r="X208" s="46">
        <v>0</v>
      </c>
      <c r="Y208" s="46">
        <v>0</v>
      </c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24" t="s">
        <v>204</v>
      </c>
      <c r="AR208" s="24">
        <v>2006</v>
      </c>
      <c r="AS208" s="38"/>
      <c r="AT208" s="38"/>
      <c r="AU208" s="38"/>
      <c r="AV208" s="174">
        <v>680000</v>
      </c>
      <c r="AW208" s="102"/>
      <c r="AX208" s="102"/>
      <c r="AY208" s="102"/>
      <c r="AZ208" s="102"/>
      <c r="BA208" s="102" t="s">
        <v>1840</v>
      </c>
      <c r="BB208" s="102"/>
      <c r="BC208" s="45"/>
      <c r="BD208" s="45"/>
    </row>
    <row r="209" spans="1:56" s="101" customFormat="1" ht="16" hidden="1" thickBot="1">
      <c r="A209" s="231"/>
      <c r="B209" s="240"/>
      <c r="C209" s="23" t="s">
        <v>1217</v>
      </c>
      <c r="D209" s="24" t="s">
        <v>1381</v>
      </c>
      <c r="E209" s="34"/>
      <c r="F209" s="102"/>
      <c r="G209" s="38"/>
      <c r="H209" s="38"/>
      <c r="I209" s="38"/>
      <c r="J209" s="102"/>
      <c r="K209" s="38"/>
      <c r="L209" s="38"/>
      <c r="M209" s="38"/>
      <c r="N209" s="38"/>
      <c r="O209" s="38"/>
      <c r="P209" s="38"/>
      <c r="Q209" s="38"/>
      <c r="R209" s="46" t="s">
        <v>747</v>
      </c>
      <c r="S209" s="46">
        <v>0</v>
      </c>
      <c r="T209" s="25" t="s">
        <v>1535</v>
      </c>
      <c r="U209" s="46">
        <v>0</v>
      </c>
      <c r="V209" s="46">
        <v>0</v>
      </c>
      <c r="W209" s="46">
        <v>0</v>
      </c>
      <c r="X209" s="46">
        <v>0</v>
      </c>
      <c r="Y209" s="46">
        <v>0</v>
      </c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24" t="s">
        <v>204</v>
      </c>
      <c r="AR209" s="24">
        <v>2003</v>
      </c>
      <c r="AS209" s="38"/>
      <c r="AT209" s="38"/>
      <c r="AU209" s="38"/>
      <c r="AV209" s="174">
        <v>975000</v>
      </c>
      <c r="AW209" s="102"/>
      <c r="AX209" s="102"/>
      <c r="AY209" s="102"/>
      <c r="AZ209" s="102"/>
      <c r="BA209" s="102" t="s">
        <v>1840</v>
      </c>
      <c r="BB209" s="102"/>
      <c r="BC209" s="45"/>
      <c r="BD209" s="45"/>
    </row>
    <row r="210" spans="1:56" s="101" customFormat="1" ht="16" hidden="1" thickBot="1">
      <c r="A210" s="231"/>
      <c r="B210" s="240"/>
      <c r="C210" s="23" t="s">
        <v>1217</v>
      </c>
      <c r="D210" s="24" t="s">
        <v>1381</v>
      </c>
      <c r="E210" s="34"/>
      <c r="F210" s="102"/>
      <c r="G210" s="38"/>
      <c r="H210" s="38"/>
      <c r="I210" s="38"/>
      <c r="J210" s="102"/>
      <c r="K210" s="38"/>
      <c r="L210" s="38"/>
      <c r="M210" s="38"/>
      <c r="N210" s="38"/>
      <c r="O210" s="38"/>
      <c r="P210" s="38"/>
      <c r="Q210" s="38"/>
      <c r="R210" s="46" t="s">
        <v>747</v>
      </c>
      <c r="S210" s="46">
        <v>0</v>
      </c>
      <c r="T210" s="25" t="s">
        <v>1532</v>
      </c>
      <c r="U210" s="46">
        <v>0</v>
      </c>
      <c r="V210" s="46">
        <v>0</v>
      </c>
      <c r="W210" s="46">
        <v>0</v>
      </c>
      <c r="X210" s="46">
        <v>0</v>
      </c>
      <c r="Y210" s="46">
        <v>0</v>
      </c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24" t="s">
        <v>204</v>
      </c>
      <c r="AR210" s="24">
        <v>2004</v>
      </c>
      <c r="AS210" s="38"/>
      <c r="AT210" s="38"/>
      <c r="AU210" s="38"/>
      <c r="AV210" s="174">
        <v>220000</v>
      </c>
      <c r="AW210" s="102"/>
      <c r="AX210" s="102"/>
      <c r="AY210" s="102"/>
      <c r="AZ210" s="102"/>
      <c r="BA210" s="102" t="s">
        <v>1840</v>
      </c>
      <c r="BB210" s="102"/>
      <c r="BC210" s="45"/>
      <c r="BD210" s="45"/>
    </row>
    <row r="211" spans="1:56" s="101" customFormat="1" ht="16" hidden="1" thickBot="1">
      <c r="A211" s="231"/>
      <c r="B211" s="240"/>
      <c r="C211" s="23" t="s">
        <v>1208</v>
      </c>
      <c r="D211" s="24" t="s">
        <v>1365</v>
      </c>
      <c r="E211" s="34"/>
      <c r="F211" s="102"/>
      <c r="G211" s="38"/>
      <c r="H211" s="38"/>
      <c r="I211" s="38"/>
      <c r="J211" s="102"/>
      <c r="K211" s="38"/>
      <c r="L211" s="38"/>
      <c r="M211" s="38"/>
      <c r="N211" s="38"/>
      <c r="O211" s="38"/>
      <c r="P211" s="38"/>
      <c r="Q211" s="38"/>
      <c r="R211" s="46" t="s">
        <v>747</v>
      </c>
      <c r="S211" s="46">
        <v>0</v>
      </c>
      <c r="T211" s="25" t="s">
        <v>230</v>
      </c>
      <c r="U211" s="46">
        <v>0</v>
      </c>
      <c r="V211" s="46">
        <v>0</v>
      </c>
      <c r="W211" s="46">
        <v>0</v>
      </c>
      <c r="X211" s="46">
        <v>0</v>
      </c>
      <c r="Y211" s="46">
        <v>0</v>
      </c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24" t="s">
        <v>204</v>
      </c>
      <c r="AR211" s="24">
        <v>2006</v>
      </c>
      <c r="AS211" s="38"/>
      <c r="AT211" s="38"/>
      <c r="AU211" s="38"/>
      <c r="AV211" s="174">
        <v>200000</v>
      </c>
      <c r="AW211" s="102"/>
      <c r="AX211" s="102"/>
      <c r="AY211" s="102"/>
      <c r="AZ211" s="102"/>
      <c r="BA211" s="102" t="s">
        <v>1840</v>
      </c>
      <c r="BB211" s="102"/>
      <c r="BC211" s="45"/>
      <c r="BD211" s="45"/>
    </row>
    <row r="212" spans="1:56" s="101" customFormat="1" ht="16" hidden="1" thickBot="1">
      <c r="A212" s="231"/>
      <c r="B212" s="240"/>
      <c r="C212" s="23" t="s">
        <v>1208</v>
      </c>
      <c r="D212" s="24" t="s">
        <v>1365</v>
      </c>
      <c r="E212" s="34"/>
      <c r="F212" s="102"/>
      <c r="G212" s="38"/>
      <c r="H212" s="38"/>
      <c r="I212" s="38"/>
      <c r="J212" s="102"/>
      <c r="K212" s="38"/>
      <c r="L212" s="38"/>
      <c r="M212" s="38"/>
      <c r="N212" s="38"/>
      <c r="O212" s="38"/>
      <c r="P212" s="38"/>
      <c r="Q212" s="38"/>
      <c r="R212" s="46" t="s">
        <v>1453</v>
      </c>
      <c r="S212" s="46">
        <v>0</v>
      </c>
      <c r="T212" s="25" t="s">
        <v>1536</v>
      </c>
      <c r="U212" s="46">
        <v>0</v>
      </c>
      <c r="V212" s="46">
        <v>0</v>
      </c>
      <c r="W212" s="46">
        <v>0</v>
      </c>
      <c r="X212" s="46">
        <v>0</v>
      </c>
      <c r="Y212" s="46">
        <v>0</v>
      </c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24" t="s">
        <v>204</v>
      </c>
      <c r="AR212" s="24">
        <v>2005</v>
      </c>
      <c r="AS212" s="38"/>
      <c r="AT212" s="38"/>
      <c r="AU212" s="38"/>
      <c r="AV212" s="174">
        <v>262500</v>
      </c>
      <c r="AW212" s="102"/>
      <c r="AX212" s="102"/>
      <c r="AY212" s="102"/>
      <c r="AZ212" s="102"/>
      <c r="BA212" s="102" t="s">
        <v>1840</v>
      </c>
      <c r="BB212" s="102"/>
      <c r="BC212" s="45"/>
      <c r="BD212" s="45"/>
    </row>
    <row r="213" spans="1:56" s="101" customFormat="1" ht="16" hidden="1" thickBot="1">
      <c r="A213" s="231"/>
      <c r="B213" s="240"/>
      <c r="C213" s="23" t="s">
        <v>1261</v>
      </c>
      <c r="D213" s="24" t="s">
        <v>1365</v>
      </c>
      <c r="E213" s="34"/>
      <c r="F213" s="102"/>
      <c r="G213" s="38"/>
      <c r="H213" s="38"/>
      <c r="I213" s="38"/>
      <c r="J213" s="102"/>
      <c r="K213" s="38"/>
      <c r="L213" s="38"/>
      <c r="M213" s="38"/>
      <c r="N213" s="38"/>
      <c r="O213" s="38"/>
      <c r="P213" s="38"/>
      <c r="Q213" s="38"/>
      <c r="R213" s="46" t="s">
        <v>145</v>
      </c>
      <c r="S213" s="46">
        <v>0</v>
      </c>
      <c r="T213" s="25" t="s">
        <v>230</v>
      </c>
      <c r="U213" s="46">
        <v>0</v>
      </c>
      <c r="V213" s="46">
        <v>0</v>
      </c>
      <c r="W213" s="46">
        <v>0</v>
      </c>
      <c r="X213" s="46">
        <v>0</v>
      </c>
      <c r="Y213" s="46">
        <v>0</v>
      </c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24" t="s">
        <v>204</v>
      </c>
      <c r="AR213" s="24">
        <v>2003</v>
      </c>
      <c r="AS213" s="38"/>
      <c r="AT213" s="38"/>
      <c r="AU213" s="38"/>
      <c r="AV213" s="174">
        <v>350000</v>
      </c>
      <c r="AW213" s="102"/>
      <c r="AX213" s="102"/>
      <c r="AY213" s="102"/>
      <c r="AZ213" s="102"/>
      <c r="BA213" s="102" t="s">
        <v>1840</v>
      </c>
      <c r="BB213" s="102"/>
      <c r="BC213" s="45"/>
      <c r="BD213" s="45"/>
    </row>
    <row r="214" spans="1:56" s="101" customFormat="1" ht="16" hidden="1" thickBot="1">
      <c r="A214" s="231"/>
      <c r="B214" s="240"/>
      <c r="C214" s="23" t="s">
        <v>1204</v>
      </c>
      <c r="D214" s="24" t="s">
        <v>1365</v>
      </c>
      <c r="E214" s="34"/>
      <c r="F214" s="102"/>
      <c r="G214" s="38"/>
      <c r="H214" s="38"/>
      <c r="I214" s="38"/>
      <c r="J214" s="102"/>
      <c r="K214" s="38"/>
      <c r="L214" s="38"/>
      <c r="M214" s="38"/>
      <c r="N214" s="38"/>
      <c r="O214" s="38"/>
      <c r="P214" s="38"/>
      <c r="Q214" s="38"/>
      <c r="R214" s="46" t="s">
        <v>1463</v>
      </c>
      <c r="S214" s="46">
        <v>0</v>
      </c>
      <c r="T214" s="25" t="s">
        <v>220</v>
      </c>
      <c r="U214" s="46">
        <v>0</v>
      </c>
      <c r="V214" s="46">
        <v>0</v>
      </c>
      <c r="W214" s="46">
        <v>0</v>
      </c>
      <c r="X214" s="46">
        <v>0</v>
      </c>
      <c r="Y214" s="46">
        <v>0</v>
      </c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24" t="s">
        <v>204</v>
      </c>
      <c r="AR214" s="24">
        <v>2005</v>
      </c>
      <c r="AS214" s="38"/>
      <c r="AT214" s="38"/>
      <c r="AU214" s="38"/>
      <c r="AV214" s="174">
        <v>21000</v>
      </c>
      <c r="AW214" s="102"/>
      <c r="AX214" s="102"/>
      <c r="AY214" s="102"/>
      <c r="AZ214" s="102"/>
      <c r="BA214" s="102" t="s">
        <v>1840</v>
      </c>
      <c r="BB214" s="102"/>
      <c r="BC214" s="45"/>
      <c r="BD214" s="45"/>
    </row>
    <row r="215" spans="1:56" s="101" customFormat="1" ht="16" hidden="1" thickBot="1">
      <c r="A215" s="231"/>
      <c r="B215" s="240"/>
      <c r="C215" s="23" t="s">
        <v>284</v>
      </c>
      <c r="D215" s="24" t="s">
        <v>1373</v>
      </c>
      <c r="E215" s="34"/>
      <c r="F215" s="102"/>
      <c r="G215" s="38"/>
      <c r="H215" s="38"/>
      <c r="I215" s="38"/>
      <c r="J215" s="102"/>
      <c r="K215" s="38"/>
      <c r="L215" s="38"/>
      <c r="M215" s="38"/>
      <c r="N215" s="38"/>
      <c r="O215" s="38"/>
      <c r="P215" s="38"/>
      <c r="Q215" s="38"/>
      <c r="R215" s="46" t="s">
        <v>1471</v>
      </c>
      <c r="S215" s="46">
        <v>0</v>
      </c>
      <c r="T215" s="25" t="s">
        <v>230</v>
      </c>
      <c r="U215" s="46">
        <v>0</v>
      </c>
      <c r="V215" s="46">
        <v>0</v>
      </c>
      <c r="W215" s="46">
        <v>0</v>
      </c>
      <c r="X215" s="46">
        <v>0</v>
      </c>
      <c r="Y215" s="46">
        <v>0</v>
      </c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24" t="s">
        <v>204</v>
      </c>
      <c r="AR215" s="24">
        <v>2005</v>
      </c>
      <c r="AS215" s="38"/>
      <c r="AT215" s="38"/>
      <c r="AU215" s="38"/>
      <c r="AV215" s="174">
        <v>1750000</v>
      </c>
      <c r="AW215" s="102"/>
      <c r="AX215" s="102"/>
      <c r="AY215" s="102"/>
      <c r="AZ215" s="102"/>
      <c r="BA215" s="102" t="s">
        <v>1840</v>
      </c>
      <c r="BB215" s="102"/>
      <c r="BC215" s="45"/>
      <c r="BD215" s="45"/>
    </row>
    <row r="216" spans="1:56" s="101" customFormat="1" ht="16" hidden="1" thickBot="1">
      <c r="A216" s="231"/>
      <c r="B216" s="240"/>
      <c r="C216" s="23" t="s">
        <v>1262</v>
      </c>
      <c r="D216" s="24" t="s">
        <v>1382</v>
      </c>
      <c r="E216" s="34"/>
      <c r="F216" s="102"/>
      <c r="G216" s="38"/>
      <c r="H216" s="38"/>
      <c r="I216" s="38"/>
      <c r="J216" s="102"/>
      <c r="K216" s="38"/>
      <c r="L216" s="38"/>
      <c r="M216" s="38"/>
      <c r="N216" s="38"/>
      <c r="O216" s="38"/>
      <c r="P216" s="38"/>
      <c r="Q216" s="38"/>
      <c r="R216" s="46" t="s">
        <v>1471</v>
      </c>
      <c r="S216" s="46">
        <v>0</v>
      </c>
      <c r="T216" s="25" t="s">
        <v>225</v>
      </c>
      <c r="U216" s="46">
        <v>0</v>
      </c>
      <c r="V216" s="46">
        <v>0</v>
      </c>
      <c r="W216" s="46">
        <v>0</v>
      </c>
      <c r="X216" s="46">
        <v>0</v>
      </c>
      <c r="Y216" s="46">
        <v>0</v>
      </c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24" t="s">
        <v>204</v>
      </c>
      <c r="AR216" s="24">
        <v>2005</v>
      </c>
      <c r="AS216" s="38"/>
      <c r="AT216" s="38"/>
      <c r="AU216" s="38"/>
      <c r="AV216" s="174">
        <v>350000</v>
      </c>
      <c r="AW216" s="102"/>
      <c r="AX216" s="102"/>
      <c r="AY216" s="102"/>
      <c r="AZ216" s="102"/>
      <c r="BA216" s="102" t="s">
        <v>1840</v>
      </c>
      <c r="BB216" s="102"/>
      <c r="BC216" s="45"/>
      <c r="BD216" s="45"/>
    </row>
    <row r="217" spans="1:56" s="101" customFormat="1" ht="16" hidden="1" thickBot="1">
      <c r="A217" s="231"/>
      <c r="B217" s="240"/>
      <c r="C217" s="23" t="s">
        <v>1256</v>
      </c>
      <c r="D217" s="24" t="s">
        <v>1381</v>
      </c>
      <c r="E217" s="34"/>
      <c r="F217" s="102"/>
      <c r="G217" s="38"/>
      <c r="H217" s="38"/>
      <c r="I217" s="38"/>
      <c r="J217" s="102"/>
      <c r="K217" s="38"/>
      <c r="L217" s="38"/>
      <c r="M217" s="38"/>
      <c r="N217" s="38"/>
      <c r="O217" s="38"/>
      <c r="P217" s="38"/>
      <c r="Q217" s="38"/>
      <c r="R217" s="46" t="s">
        <v>747</v>
      </c>
      <c r="S217" s="46">
        <v>0</v>
      </c>
      <c r="T217" s="25" t="s">
        <v>233</v>
      </c>
      <c r="U217" s="46">
        <v>0</v>
      </c>
      <c r="V217" s="46">
        <v>0</v>
      </c>
      <c r="W217" s="46">
        <v>0</v>
      </c>
      <c r="X217" s="46">
        <v>0</v>
      </c>
      <c r="Y217" s="46">
        <v>0</v>
      </c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24" t="s">
        <v>204</v>
      </c>
      <c r="AR217" s="24">
        <v>2003</v>
      </c>
      <c r="AS217" s="38"/>
      <c r="AT217" s="38"/>
      <c r="AU217" s="38"/>
      <c r="AV217" s="174">
        <v>600000</v>
      </c>
      <c r="AW217" s="102"/>
      <c r="AX217" s="102"/>
      <c r="AY217" s="102"/>
      <c r="AZ217" s="102"/>
      <c r="BA217" s="102" t="s">
        <v>1840</v>
      </c>
      <c r="BB217" s="102"/>
      <c r="BC217" s="45"/>
      <c r="BD217" s="45"/>
    </row>
    <row r="218" spans="1:56" s="101" customFormat="1" ht="16" hidden="1" thickBot="1">
      <c r="A218" s="231"/>
      <c r="B218" s="240"/>
      <c r="C218" s="23" t="s">
        <v>1263</v>
      </c>
      <c r="D218" s="24" t="s">
        <v>1418</v>
      </c>
      <c r="E218" s="34"/>
      <c r="F218" s="102"/>
      <c r="G218" s="38"/>
      <c r="H218" s="38"/>
      <c r="I218" s="38"/>
      <c r="J218" s="102"/>
      <c r="K218" s="38"/>
      <c r="L218" s="38"/>
      <c r="M218" s="38"/>
      <c r="N218" s="38"/>
      <c r="O218" s="38"/>
      <c r="P218" s="38"/>
      <c r="Q218" s="38"/>
      <c r="R218" s="46" t="s">
        <v>1471</v>
      </c>
      <c r="S218" s="46">
        <v>0</v>
      </c>
      <c r="T218" s="25" t="s">
        <v>230</v>
      </c>
      <c r="U218" s="46">
        <v>0</v>
      </c>
      <c r="V218" s="46">
        <v>0</v>
      </c>
      <c r="W218" s="46">
        <v>0</v>
      </c>
      <c r="X218" s="46">
        <v>0</v>
      </c>
      <c r="Y218" s="46">
        <v>0</v>
      </c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24" t="s">
        <v>204</v>
      </c>
      <c r="AR218" s="24">
        <v>2003</v>
      </c>
      <c r="AS218" s="38"/>
      <c r="AT218" s="38"/>
      <c r="AU218" s="38"/>
      <c r="AV218" s="174">
        <v>1365000</v>
      </c>
      <c r="AW218" s="102"/>
      <c r="AX218" s="102"/>
      <c r="AY218" s="102"/>
      <c r="AZ218" s="102"/>
      <c r="BA218" s="102" t="s">
        <v>1840</v>
      </c>
      <c r="BB218" s="102"/>
      <c r="BC218" s="45"/>
      <c r="BD218" s="45"/>
    </row>
    <row r="219" spans="1:56" s="101" customFormat="1" ht="16" hidden="1" thickBot="1">
      <c r="A219" s="231"/>
      <c r="B219" s="240"/>
      <c r="C219" s="23" t="s">
        <v>1204</v>
      </c>
      <c r="D219" s="24" t="s">
        <v>1365</v>
      </c>
      <c r="E219" s="34"/>
      <c r="F219" s="102"/>
      <c r="G219" s="38"/>
      <c r="H219" s="38"/>
      <c r="I219" s="38"/>
      <c r="J219" s="102"/>
      <c r="K219" s="38"/>
      <c r="L219" s="38"/>
      <c r="M219" s="38"/>
      <c r="N219" s="38"/>
      <c r="O219" s="38"/>
      <c r="P219" s="38"/>
      <c r="Q219" s="38"/>
      <c r="R219" s="46" t="s">
        <v>1463</v>
      </c>
      <c r="S219" s="46">
        <v>0</v>
      </c>
      <c r="T219" s="25" t="s">
        <v>220</v>
      </c>
      <c r="U219" s="46">
        <v>0</v>
      </c>
      <c r="V219" s="46">
        <v>0</v>
      </c>
      <c r="W219" s="46">
        <v>0</v>
      </c>
      <c r="X219" s="46">
        <v>0</v>
      </c>
      <c r="Y219" s="46">
        <v>0</v>
      </c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24" t="s">
        <v>204</v>
      </c>
      <c r="AR219" s="24">
        <v>2004</v>
      </c>
      <c r="AS219" s="38"/>
      <c r="AT219" s="38"/>
      <c r="AU219" s="38"/>
      <c r="AV219" s="174">
        <v>63000</v>
      </c>
      <c r="AW219" s="102"/>
      <c r="AX219" s="102"/>
      <c r="AY219" s="102"/>
      <c r="AZ219" s="102"/>
      <c r="BA219" s="102" t="s">
        <v>1840</v>
      </c>
      <c r="BB219" s="102"/>
      <c r="BC219" s="45"/>
      <c r="BD219" s="45"/>
    </row>
    <row r="220" spans="1:56" s="101" customFormat="1" ht="16" hidden="1" thickBot="1">
      <c r="A220" s="231"/>
      <c r="B220" s="240"/>
      <c r="C220" s="23" t="s">
        <v>1262</v>
      </c>
      <c r="D220" s="24" t="s">
        <v>1405</v>
      </c>
      <c r="E220" s="34"/>
      <c r="F220" s="102"/>
      <c r="G220" s="38"/>
      <c r="H220" s="38"/>
      <c r="I220" s="38"/>
      <c r="J220" s="102"/>
      <c r="K220" s="38"/>
      <c r="L220" s="38"/>
      <c r="M220" s="38"/>
      <c r="N220" s="38"/>
      <c r="O220" s="38"/>
      <c r="P220" s="38"/>
      <c r="Q220" s="38"/>
      <c r="R220" s="46" t="s">
        <v>1471</v>
      </c>
      <c r="S220" s="46">
        <v>0</v>
      </c>
      <c r="T220" s="25" t="s">
        <v>225</v>
      </c>
      <c r="U220" s="46">
        <v>0</v>
      </c>
      <c r="V220" s="46">
        <v>0</v>
      </c>
      <c r="W220" s="46">
        <v>0</v>
      </c>
      <c r="X220" s="46">
        <v>0</v>
      </c>
      <c r="Y220" s="46">
        <v>0</v>
      </c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24" t="s">
        <v>204</v>
      </c>
      <c r="AR220" s="24">
        <v>2005</v>
      </c>
      <c r="AS220" s="38"/>
      <c r="AT220" s="38"/>
      <c r="AU220" s="38"/>
      <c r="AV220" s="174">
        <v>2275000</v>
      </c>
      <c r="AW220" s="102"/>
      <c r="AX220" s="102"/>
      <c r="AY220" s="102"/>
      <c r="AZ220" s="102"/>
      <c r="BA220" s="102" t="s">
        <v>1840</v>
      </c>
      <c r="BB220" s="102"/>
      <c r="BC220" s="45"/>
      <c r="BD220" s="45"/>
    </row>
    <row r="221" spans="1:56" s="101" customFormat="1" ht="16" hidden="1" thickBot="1">
      <c r="A221" s="231"/>
      <c r="B221" s="240"/>
      <c r="C221" s="23" t="s">
        <v>1264</v>
      </c>
      <c r="D221" s="24" t="s">
        <v>1418</v>
      </c>
      <c r="E221" s="34"/>
      <c r="F221" s="102"/>
      <c r="G221" s="38"/>
      <c r="H221" s="38"/>
      <c r="I221" s="38"/>
      <c r="J221" s="102"/>
      <c r="K221" s="38"/>
      <c r="L221" s="38"/>
      <c r="M221" s="38"/>
      <c r="N221" s="38"/>
      <c r="O221" s="38"/>
      <c r="P221" s="38"/>
      <c r="Q221" s="38"/>
      <c r="R221" s="46" t="s">
        <v>145</v>
      </c>
      <c r="S221" s="46">
        <v>0</v>
      </c>
      <c r="T221" s="25" t="s">
        <v>1537</v>
      </c>
      <c r="U221" s="46">
        <v>0</v>
      </c>
      <c r="V221" s="46">
        <v>0</v>
      </c>
      <c r="W221" s="46">
        <v>0</v>
      </c>
      <c r="X221" s="46">
        <v>0</v>
      </c>
      <c r="Y221" s="46">
        <v>0</v>
      </c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24" t="s">
        <v>204</v>
      </c>
      <c r="AR221" s="24">
        <v>2006</v>
      </c>
      <c r="AS221" s="38"/>
      <c r="AT221" s="38"/>
      <c r="AU221" s="38"/>
      <c r="AV221" s="174">
        <v>240000</v>
      </c>
      <c r="AW221" s="102"/>
      <c r="AX221" s="102"/>
      <c r="AY221" s="102"/>
      <c r="AZ221" s="102"/>
      <c r="BA221" s="102" t="s">
        <v>1840</v>
      </c>
      <c r="BB221" s="102"/>
      <c r="BC221" s="45"/>
      <c r="BD221" s="45"/>
    </row>
    <row r="222" spans="1:56" s="101" customFormat="1" ht="16" hidden="1" thickBot="1">
      <c r="A222" s="231"/>
      <c r="B222" s="240"/>
      <c r="C222" s="23" t="s">
        <v>1216</v>
      </c>
      <c r="D222" s="24" t="s">
        <v>1380</v>
      </c>
      <c r="E222" s="34"/>
      <c r="F222" s="102"/>
      <c r="G222" s="38"/>
      <c r="H222" s="38"/>
      <c r="I222" s="38"/>
      <c r="J222" s="102"/>
      <c r="K222" s="38"/>
      <c r="L222" s="38"/>
      <c r="M222" s="38"/>
      <c r="N222" s="38"/>
      <c r="O222" s="38"/>
      <c r="P222" s="38"/>
      <c r="Q222" s="38"/>
      <c r="R222" s="46" t="s">
        <v>1457</v>
      </c>
      <c r="S222" s="46">
        <v>0</v>
      </c>
      <c r="T222" s="25" t="s">
        <v>220</v>
      </c>
      <c r="U222" s="46">
        <v>0</v>
      </c>
      <c r="V222" s="46">
        <v>0</v>
      </c>
      <c r="W222" s="46">
        <v>0</v>
      </c>
      <c r="X222" s="46">
        <v>0</v>
      </c>
      <c r="Y222" s="46">
        <v>0</v>
      </c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24" t="s">
        <v>204</v>
      </c>
      <c r="AR222" s="24">
        <v>2000</v>
      </c>
      <c r="AS222" s="38"/>
      <c r="AT222" s="38"/>
      <c r="AU222" s="38"/>
      <c r="AV222" s="174">
        <v>150000</v>
      </c>
      <c r="AW222" s="102"/>
      <c r="AX222" s="102"/>
      <c r="AY222" s="102"/>
      <c r="AZ222" s="102"/>
      <c r="BA222" s="102" t="s">
        <v>1840</v>
      </c>
      <c r="BB222" s="102"/>
      <c r="BC222" s="45"/>
      <c r="BD222" s="45"/>
    </row>
    <row r="223" spans="1:56" s="101" customFormat="1" ht="16" hidden="1" thickBot="1">
      <c r="A223" s="231"/>
      <c r="B223" s="240"/>
      <c r="C223" s="23" t="s">
        <v>1265</v>
      </c>
      <c r="D223" s="24" t="s">
        <v>1381</v>
      </c>
      <c r="E223" s="34"/>
      <c r="F223" s="102"/>
      <c r="G223" s="38"/>
      <c r="H223" s="38"/>
      <c r="I223" s="38"/>
      <c r="J223" s="102"/>
      <c r="K223" s="38"/>
      <c r="L223" s="38"/>
      <c r="M223" s="38"/>
      <c r="N223" s="38"/>
      <c r="O223" s="38"/>
      <c r="P223" s="38"/>
      <c r="Q223" s="38"/>
      <c r="R223" s="46" t="s">
        <v>1491</v>
      </c>
      <c r="S223" s="46">
        <v>0</v>
      </c>
      <c r="T223" s="25" t="s">
        <v>225</v>
      </c>
      <c r="U223" s="46">
        <v>0</v>
      </c>
      <c r="V223" s="46">
        <v>0</v>
      </c>
      <c r="W223" s="46">
        <v>0</v>
      </c>
      <c r="X223" s="46">
        <v>0</v>
      </c>
      <c r="Y223" s="46">
        <v>0</v>
      </c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24" t="s">
        <v>204</v>
      </c>
      <c r="AR223" s="24">
        <v>2005</v>
      </c>
      <c r="AS223" s="38"/>
      <c r="AT223" s="38"/>
      <c r="AU223" s="38"/>
      <c r="AV223" s="174">
        <v>200000</v>
      </c>
      <c r="AW223" s="102"/>
      <c r="AX223" s="102"/>
      <c r="AY223" s="102"/>
      <c r="AZ223" s="102"/>
      <c r="BA223" s="102" t="s">
        <v>1840</v>
      </c>
      <c r="BB223" s="102"/>
      <c r="BC223" s="45"/>
      <c r="BD223" s="45"/>
    </row>
    <row r="224" spans="1:56" s="101" customFormat="1" ht="16" hidden="1" thickBot="1">
      <c r="A224" s="231"/>
      <c r="B224" s="240"/>
      <c r="C224" s="23" t="s">
        <v>1204</v>
      </c>
      <c r="D224" s="24" t="s">
        <v>1365</v>
      </c>
      <c r="E224" s="34"/>
      <c r="F224" s="102"/>
      <c r="G224" s="38"/>
      <c r="H224" s="38"/>
      <c r="I224" s="38"/>
      <c r="J224" s="102"/>
      <c r="K224" s="38"/>
      <c r="L224" s="38"/>
      <c r="M224" s="38"/>
      <c r="N224" s="38"/>
      <c r="O224" s="38"/>
      <c r="P224" s="38"/>
      <c r="Q224" s="38"/>
      <c r="R224" s="46" t="s">
        <v>747</v>
      </c>
      <c r="S224" s="46">
        <v>0</v>
      </c>
      <c r="T224" s="25" t="s">
        <v>220</v>
      </c>
      <c r="U224" s="46">
        <v>0</v>
      </c>
      <c r="V224" s="46">
        <v>0</v>
      </c>
      <c r="W224" s="46">
        <v>0</v>
      </c>
      <c r="X224" s="46">
        <v>0</v>
      </c>
      <c r="Y224" s="46">
        <v>0</v>
      </c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24" t="s">
        <v>204</v>
      </c>
      <c r="AR224" s="24">
        <v>2003</v>
      </c>
      <c r="AS224" s="38"/>
      <c r="AT224" s="38"/>
      <c r="AU224" s="38"/>
      <c r="AV224" s="174">
        <v>10500</v>
      </c>
      <c r="AW224" s="102"/>
      <c r="AX224" s="102"/>
      <c r="AY224" s="102"/>
      <c r="AZ224" s="102"/>
      <c r="BA224" s="102" t="s">
        <v>1840</v>
      </c>
      <c r="BB224" s="102"/>
      <c r="BC224" s="45"/>
      <c r="BD224" s="45"/>
    </row>
    <row r="225" spans="1:56" s="101" customFormat="1" ht="16" hidden="1" thickBot="1">
      <c r="A225" s="231"/>
      <c r="B225" s="240"/>
      <c r="C225" s="23" t="s">
        <v>1266</v>
      </c>
      <c r="D225" s="24" t="s">
        <v>1419</v>
      </c>
      <c r="E225" s="34"/>
      <c r="F225" s="102"/>
      <c r="G225" s="38"/>
      <c r="H225" s="38"/>
      <c r="I225" s="38"/>
      <c r="J225" s="102"/>
      <c r="K225" s="38"/>
      <c r="L225" s="38"/>
      <c r="M225" s="38"/>
      <c r="N225" s="38"/>
      <c r="O225" s="38"/>
      <c r="P225" s="38"/>
      <c r="Q225" s="38"/>
      <c r="R225" s="46" t="s">
        <v>1491</v>
      </c>
      <c r="S225" s="46">
        <v>0</v>
      </c>
      <c r="T225" s="25" t="s">
        <v>225</v>
      </c>
      <c r="U225" s="46">
        <v>0</v>
      </c>
      <c r="V225" s="46">
        <v>0</v>
      </c>
      <c r="W225" s="46">
        <v>0</v>
      </c>
      <c r="X225" s="46">
        <v>0</v>
      </c>
      <c r="Y225" s="46">
        <v>0</v>
      </c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24" t="s">
        <v>204</v>
      </c>
      <c r="AR225" s="24">
        <v>2006</v>
      </c>
      <c r="AS225" s="38"/>
      <c r="AT225" s="38"/>
      <c r="AU225" s="38"/>
      <c r="AV225" s="174">
        <v>93750</v>
      </c>
      <c r="AW225" s="102"/>
      <c r="AX225" s="102"/>
      <c r="AY225" s="102"/>
      <c r="AZ225" s="102"/>
      <c r="BA225" s="102" t="s">
        <v>1840</v>
      </c>
      <c r="BB225" s="102"/>
      <c r="BC225" s="45"/>
      <c r="BD225" s="45"/>
    </row>
    <row r="226" spans="1:56" s="101" customFormat="1" ht="16" hidden="1" thickBot="1">
      <c r="A226" s="231"/>
      <c r="B226" s="240"/>
      <c r="C226" s="23" t="s">
        <v>1267</v>
      </c>
      <c r="D226" s="24" t="s">
        <v>1419</v>
      </c>
      <c r="E226" s="34"/>
      <c r="F226" s="102"/>
      <c r="G226" s="38"/>
      <c r="H226" s="38"/>
      <c r="I226" s="38"/>
      <c r="J226" s="102"/>
      <c r="K226" s="38"/>
      <c r="L226" s="38"/>
      <c r="M226" s="38"/>
      <c r="N226" s="38"/>
      <c r="O226" s="38"/>
      <c r="P226" s="38"/>
      <c r="Q226" s="38"/>
      <c r="R226" s="46" t="s">
        <v>1491</v>
      </c>
      <c r="S226" s="46">
        <v>0</v>
      </c>
      <c r="T226" s="25" t="s">
        <v>225</v>
      </c>
      <c r="U226" s="46">
        <v>0</v>
      </c>
      <c r="V226" s="46">
        <v>0</v>
      </c>
      <c r="W226" s="46">
        <v>0</v>
      </c>
      <c r="X226" s="46">
        <v>0</v>
      </c>
      <c r="Y226" s="46">
        <v>0</v>
      </c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24" t="s">
        <v>204</v>
      </c>
      <c r="AR226" s="24">
        <v>2000</v>
      </c>
      <c r="AS226" s="38"/>
      <c r="AT226" s="38"/>
      <c r="AU226" s="38"/>
      <c r="AV226" s="174">
        <v>75000</v>
      </c>
      <c r="AW226" s="102"/>
      <c r="AX226" s="102"/>
      <c r="AY226" s="102"/>
      <c r="AZ226" s="102"/>
      <c r="BA226" s="102" t="s">
        <v>1840</v>
      </c>
      <c r="BB226" s="102"/>
      <c r="BC226" s="45"/>
      <c r="BD226" s="45"/>
    </row>
    <row r="227" spans="1:56" s="101" customFormat="1" ht="16" hidden="1" thickBot="1">
      <c r="A227" s="231"/>
      <c r="B227" s="240"/>
      <c r="C227" s="23" t="s">
        <v>1200</v>
      </c>
      <c r="D227" s="24" t="s">
        <v>1365</v>
      </c>
      <c r="E227" s="34"/>
      <c r="F227" s="102"/>
      <c r="G227" s="38"/>
      <c r="H227" s="38"/>
      <c r="I227" s="38"/>
      <c r="J227" s="102"/>
      <c r="K227" s="38"/>
      <c r="L227" s="38"/>
      <c r="M227" s="38"/>
      <c r="N227" s="38"/>
      <c r="O227" s="38"/>
      <c r="P227" s="38"/>
      <c r="Q227" s="38"/>
      <c r="R227" s="46" t="s">
        <v>747</v>
      </c>
      <c r="S227" s="46">
        <v>0</v>
      </c>
      <c r="T227" s="25" t="s">
        <v>221</v>
      </c>
      <c r="U227" s="46">
        <v>0</v>
      </c>
      <c r="V227" s="46">
        <v>0</v>
      </c>
      <c r="W227" s="46">
        <v>0</v>
      </c>
      <c r="X227" s="46">
        <v>0</v>
      </c>
      <c r="Y227" s="46">
        <v>0</v>
      </c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24" t="s">
        <v>204</v>
      </c>
      <c r="AR227" s="24">
        <v>2005</v>
      </c>
      <c r="AS227" s="38"/>
      <c r="AT227" s="38"/>
      <c r="AU227" s="38"/>
      <c r="AV227" s="174">
        <v>490000</v>
      </c>
      <c r="AW227" s="102"/>
      <c r="AX227" s="102"/>
      <c r="AY227" s="102"/>
      <c r="AZ227" s="102"/>
      <c r="BA227" s="102" t="s">
        <v>1840</v>
      </c>
      <c r="BB227" s="102"/>
      <c r="BC227" s="45"/>
      <c r="BD227" s="45"/>
    </row>
    <row r="228" spans="1:56" s="101" customFormat="1" ht="16" hidden="1" thickBot="1">
      <c r="A228" s="231"/>
      <c r="B228" s="240"/>
      <c r="C228" s="23" t="s">
        <v>1212</v>
      </c>
      <c r="D228" s="24" t="s">
        <v>1376</v>
      </c>
      <c r="E228" s="34"/>
      <c r="F228" s="102"/>
      <c r="G228" s="38"/>
      <c r="H228" s="38"/>
      <c r="I228" s="38"/>
      <c r="J228" s="102"/>
      <c r="K228" s="38"/>
      <c r="L228" s="38"/>
      <c r="M228" s="38"/>
      <c r="N228" s="38"/>
      <c r="O228" s="38"/>
      <c r="P228" s="38"/>
      <c r="Q228" s="38"/>
      <c r="R228" s="46" t="s">
        <v>747</v>
      </c>
      <c r="S228" s="46">
        <v>0</v>
      </c>
      <c r="T228" s="25" t="s">
        <v>233</v>
      </c>
      <c r="U228" s="46">
        <v>0</v>
      </c>
      <c r="V228" s="46">
        <v>0</v>
      </c>
      <c r="W228" s="46">
        <v>0</v>
      </c>
      <c r="X228" s="46">
        <v>0</v>
      </c>
      <c r="Y228" s="46">
        <v>0</v>
      </c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24" t="s">
        <v>204</v>
      </c>
      <c r="AR228" s="24">
        <v>2003</v>
      </c>
      <c r="AS228" s="38"/>
      <c r="AT228" s="38"/>
      <c r="AU228" s="38"/>
      <c r="AV228" s="174">
        <v>340000</v>
      </c>
      <c r="AW228" s="102"/>
      <c r="AX228" s="102"/>
      <c r="AY228" s="102"/>
      <c r="AZ228" s="102"/>
      <c r="BA228" s="102" t="s">
        <v>1840</v>
      </c>
      <c r="BB228" s="102"/>
      <c r="BC228" s="45"/>
      <c r="BD228" s="45"/>
    </row>
    <row r="229" spans="1:56" s="101" customFormat="1" ht="16" hidden="1" thickBot="1">
      <c r="A229" s="231"/>
      <c r="B229" s="240"/>
      <c r="C229" s="23" t="s">
        <v>1212</v>
      </c>
      <c r="D229" s="24" t="s">
        <v>1376</v>
      </c>
      <c r="E229" s="34"/>
      <c r="F229" s="102"/>
      <c r="G229" s="38"/>
      <c r="H229" s="38"/>
      <c r="I229" s="38"/>
      <c r="J229" s="102"/>
      <c r="K229" s="38"/>
      <c r="L229" s="38"/>
      <c r="M229" s="38"/>
      <c r="N229" s="38"/>
      <c r="O229" s="38"/>
      <c r="P229" s="38"/>
      <c r="Q229" s="38"/>
      <c r="R229" s="46" t="s">
        <v>747</v>
      </c>
      <c r="S229" s="46">
        <v>0</v>
      </c>
      <c r="T229" s="25" t="s">
        <v>1524</v>
      </c>
      <c r="U229" s="46">
        <v>0</v>
      </c>
      <c r="V229" s="46">
        <v>0</v>
      </c>
      <c r="W229" s="46">
        <v>0</v>
      </c>
      <c r="X229" s="46">
        <v>0</v>
      </c>
      <c r="Y229" s="46">
        <v>0</v>
      </c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24" t="s">
        <v>204</v>
      </c>
      <c r="AR229" s="24">
        <v>2006</v>
      </c>
      <c r="AS229" s="38"/>
      <c r="AT229" s="38"/>
      <c r="AU229" s="38"/>
      <c r="AV229" s="174">
        <v>680000</v>
      </c>
      <c r="AW229" s="102"/>
      <c r="AX229" s="102"/>
      <c r="AY229" s="102"/>
      <c r="AZ229" s="102"/>
      <c r="BA229" s="102" t="s">
        <v>1840</v>
      </c>
      <c r="BB229" s="102"/>
      <c r="BC229" s="45"/>
      <c r="BD229" s="45"/>
    </row>
    <row r="230" spans="1:56" s="101" customFormat="1" ht="16" hidden="1" thickBot="1">
      <c r="A230" s="231"/>
      <c r="B230" s="240"/>
      <c r="C230" s="23" t="s">
        <v>1210</v>
      </c>
      <c r="D230" s="24" t="s">
        <v>1374</v>
      </c>
      <c r="E230" s="34"/>
      <c r="F230" s="102"/>
      <c r="G230" s="38"/>
      <c r="H230" s="38"/>
      <c r="I230" s="38"/>
      <c r="J230" s="102"/>
      <c r="K230" s="38"/>
      <c r="L230" s="38"/>
      <c r="M230" s="38"/>
      <c r="N230" s="38"/>
      <c r="O230" s="38"/>
      <c r="P230" s="38"/>
      <c r="Q230" s="38"/>
      <c r="R230" s="46" t="s">
        <v>1464</v>
      </c>
      <c r="S230" s="46">
        <v>0</v>
      </c>
      <c r="T230" s="25" t="s">
        <v>220</v>
      </c>
      <c r="U230" s="46">
        <v>0</v>
      </c>
      <c r="V230" s="46">
        <v>0</v>
      </c>
      <c r="W230" s="46">
        <v>0</v>
      </c>
      <c r="X230" s="46">
        <v>0</v>
      </c>
      <c r="Y230" s="46">
        <v>0</v>
      </c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24" t="s">
        <v>204</v>
      </c>
      <c r="AR230" s="24">
        <v>2004</v>
      </c>
      <c r="AS230" s="38"/>
      <c r="AT230" s="38"/>
      <c r="AU230" s="38"/>
      <c r="AV230" s="174">
        <v>40000</v>
      </c>
      <c r="AW230" s="102"/>
      <c r="AX230" s="102"/>
      <c r="AY230" s="102"/>
      <c r="AZ230" s="102"/>
      <c r="BA230" s="102" t="s">
        <v>1840</v>
      </c>
      <c r="BB230" s="102"/>
      <c r="BC230" s="45"/>
      <c r="BD230" s="45"/>
    </row>
    <row r="231" spans="1:56" s="101" customFormat="1" ht="16" hidden="1" thickBot="1">
      <c r="A231" s="231"/>
      <c r="B231" s="240"/>
      <c r="C231" s="23" t="s">
        <v>1210</v>
      </c>
      <c r="D231" s="24" t="s">
        <v>1374</v>
      </c>
      <c r="E231" s="34"/>
      <c r="F231" s="102"/>
      <c r="G231" s="38"/>
      <c r="H231" s="38"/>
      <c r="I231" s="38"/>
      <c r="J231" s="102"/>
      <c r="K231" s="38"/>
      <c r="L231" s="38"/>
      <c r="M231" s="38"/>
      <c r="N231" s="38"/>
      <c r="O231" s="38"/>
      <c r="P231" s="38"/>
      <c r="Q231" s="38"/>
      <c r="R231" s="46" t="s">
        <v>1464</v>
      </c>
      <c r="S231" s="46">
        <v>0</v>
      </c>
      <c r="T231" s="25" t="s">
        <v>1528</v>
      </c>
      <c r="U231" s="46">
        <v>0</v>
      </c>
      <c r="V231" s="46">
        <v>0</v>
      </c>
      <c r="W231" s="46">
        <v>0</v>
      </c>
      <c r="X231" s="46">
        <v>0</v>
      </c>
      <c r="Y231" s="46">
        <v>0</v>
      </c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24" t="s">
        <v>204</v>
      </c>
      <c r="AR231" s="24">
        <v>2005</v>
      </c>
      <c r="AS231" s="38"/>
      <c r="AT231" s="38"/>
      <c r="AU231" s="38"/>
      <c r="AV231" s="174">
        <v>100000</v>
      </c>
      <c r="AW231" s="102"/>
      <c r="AX231" s="102"/>
      <c r="AY231" s="102"/>
      <c r="AZ231" s="102"/>
      <c r="BA231" s="102" t="s">
        <v>1840</v>
      </c>
      <c r="BB231" s="102"/>
      <c r="BC231" s="45"/>
      <c r="BD231" s="45"/>
    </row>
    <row r="232" spans="1:56" s="101" customFormat="1" ht="16" hidden="1" thickBot="1">
      <c r="A232" s="231"/>
      <c r="B232" s="240"/>
      <c r="C232" s="23" t="s">
        <v>1212</v>
      </c>
      <c r="D232" s="24" t="s">
        <v>1376</v>
      </c>
      <c r="E232" s="34"/>
      <c r="F232" s="102"/>
      <c r="G232" s="38"/>
      <c r="H232" s="38"/>
      <c r="I232" s="38"/>
      <c r="J232" s="102"/>
      <c r="K232" s="38"/>
      <c r="L232" s="38"/>
      <c r="M232" s="38"/>
      <c r="N232" s="38"/>
      <c r="O232" s="38"/>
      <c r="P232" s="38"/>
      <c r="Q232" s="38"/>
      <c r="R232" s="46" t="s">
        <v>747</v>
      </c>
      <c r="S232" s="46">
        <v>0</v>
      </c>
      <c r="T232" s="25" t="s">
        <v>1524</v>
      </c>
      <c r="U232" s="46">
        <v>0</v>
      </c>
      <c r="V232" s="46">
        <v>0</v>
      </c>
      <c r="W232" s="46">
        <v>0</v>
      </c>
      <c r="X232" s="46">
        <v>0</v>
      </c>
      <c r="Y232" s="46">
        <v>0</v>
      </c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  <c r="AN232" s="38"/>
      <c r="AO232" s="38"/>
      <c r="AP232" s="38"/>
      <c r="AQ232" s="24" t="s">
        <v>204</v>
      </c>
      <c r="AR232" s="24">
        <v>2006</v>
      </c>
      <c r="AS232" s="38"/>
      <c r="AT232" s="38"/>
      <c r="AU232" s="38"/>
      <c r="AV232" s="174">
        <v>680000</v>
      </c>
      <c r="AW232" s="102"/>
      <c r="AX232" s="102"/>
      <c r="AY232" s="102"/>
      <c r="AZ232" s="102"/>
      <c r="BA232" s="102" t="s">
        <v>1840</v>
      </c>
      <c r="BB232" s="102"/>
      <c r="BC232" s="45"/>
      <c r="BD232" s="45"/>
    </row>
    <row r="233" spans="1:56" s="101" customFormat="1" ht="16" hidden="1" thickBot="1">
      <c r="A233" s="231"/>
      <c r="B233" s="240"/>
      <c r="C233" s="23" t="s">
        <v>1212</v>
      </c>
      <c r="D233" s="24" t="s">
        <v>1413</v>
      </c>
      <c r="E233" s="34"/>
      <c r="F233" s="102"/>
      <c r="G233" s="38"/>
      <c r="H233" s="38"/>
      <c r="I233" s="38"/>
      <c r="J233" s="102"/>
      <c r="K233" s="38"/>
      <c r="L233" s="38"/>
      <c r="M233" s="38"/>
      <c r="N233" s="38"/>
      <c r="O233" s="38"/>
      <c r="P233" s="38"/>
      <c r="Q233" s="38"/>
      <c r="R233" s="46" t="s">
        <v>747</v>
      </c>
      <c r="S233" s="46">
        <v>0</v>
      </c>
      <c r="T233" s="25" t="s">
        <v>233</v>
      </c>
      <c r="U233" s="46">
        <v>0</v>
      </c>
      <c r="V233" s="46">
        <v>0</v>
      </c>
      <c r="W233" s="46">
        <v>0</v>
      </c>
      <c r="X233" s="46">
        <v>0</v>
      </c>
      <c r="Y233" s="46">
        <v>0</v>
      </c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AN233" s="38"/>
      <c r="AO233" s="38"/>
      <c r="AP233" s="38"/>
      <c r="AQ233" s="24" t="s">
        <v>204</v>
      </c>
      <c r="AR233" s="24">
        <v>2002</v>
      </c>
      <c r="AS233" s="38"/>
      <c r="AT233" s="38"/>
      <c r="AU233" s="38"/>
      <c r="AV233" s="174">
        <v>625000</v>
      </c>
      <c r="AW233" s="102"/>
      <c r="AX233" s="102"/>
      <c r="AY233" s="102"/>
      <c r="AZ233" s="102"/>
      <c r="BA233" s="102" t="s">
        <v>1840</v>
      </c>
      <c r="BB233" s="102"/>
      <c r="BC233" s="45"/>
      <c r="BD233" s="45"/>
    </row>
    <row r="234" spans="1:56" s="101" customFormat="1" ht="16" hidden="1" thickBot="1">
      <c r="A234" s="231"/>
      <c r="B234" s="240"/>
      <c r="C234" s="23" t="s">
        <v>1217</v>
      </c>
      <c r="D234" s="24" t="s">
        <v>1381</v>
      </c>
      <c r="E234" s="34"/>
      <c r="F234" s="102"/>
      <c r="G234" s="38"/>
      <c r="H234" s="38"/>
      <c r="I234" s="38"/>
      <c r="J234" s="102"/>
      <c r="K234" s="38"/>
      <c r="L234" s="38"/>
      <c r="M234" s="38"/>
      <c r="N234" s="38"/>
      <c r="O234" s="38"/>
      <c r="P234" s="38"/>
      <c r="Q234" s="38"/>
      <c r="R234" s="46" t="s">
        <v>747</v>
      </c>
      <c r="S234" s="46">
        <v>0</v>
      </c>
      <c r="T234" s="25" t="s">
        <v>1532</v>
      </c>
      <c r="U234" s="46">
        <v>0</v>
      </c>
      <c r="V234" s="46">
        <v>0</v>
      </c>
      <c r="W234" s="46">
        <v>0</v>
      </c>
      <c r="X234" s="46">
        <v>0</v>
      </c>
      <c r="Y234" s="46">
        <v>0</v>
      </c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  <c r="AN234" s="38"/>
      <c r="AO234" s="38"/>
      <c r="AP234" s="38"/>
      <c r="AQ234" s="24" t="s">
        <v>204</v>
      </c>
      <c r="AR234" s="24">
        <v>2004</v>
      </c>
      <c r="AS234" s="38"/>
      <c r="AT234" s="38"/>
      <c r="AU234" s="38"/>
      <c r="AV234" s="174">
        <v>770000</v>
      </c>
      <c r="AW234" s="102"/>
      <c r="AX234" s="102"/>
      <c r="AY234" s="102"/>
      <c r="AZ234" s="102"/>
      <c r="BA234" s="102" t="s">
        <v>1840</v>
      </c>
      <c r="BB234" s="102"/>
      <c r="BC234" s="45"/>
      <c r="BD234" s="45"/>
    </row>
    <row r="235" spans="1:56" s="101" customFormat="1" ht="16" hidden="1" thickBot="1">
      <c r="A235" s="231"/>
      <c r="B235" s="240"/>
      <c r="C235" s="23" t="s">
        <v>1227</v>
      </c>
      <c r="D235" s="24" t="s">
        <v>1381</v>
      </c>
      <c r="E235" s="34"/>
      <c r="F235" s="102"/>
      <c r="G235" s="38"/>
      <c r="H235" s="38"/>
      <c r="I235" s="38"/>
      <c r="J235" s="102"/>
      <c r="K235" s="38"/>
      <c r="L235" s="38"/>
      <c r="M235" s="38"/>
      <c r="N235" s="38"/>
      <c r="O235" s="38"/>
      <c r="P235" s="38"/>
      <c r="Q235" s="38"/>
      <c r="R235" s="46" t="s">
        <v>1491</v>
      </c>
      <c r="S235" s="46">
        <v>0</v>
      </c>
      <c r="T235" s="25" t="s">
        <v>222</v>
      </c>
      <c r="U235" s="46">
        <v>0</v>
      </c>
      <c r="V235" s="46">
        <v>0</v>
      </c>
      <c r="W235" s="46">
        <v>0</v>
      </c>
      <c r="X235" s="46">
        <v>0</v>
      </c>
      <c r="Y235" s="46">
        <v>0</v>
      </c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  <c r="AL235" s="38"/>
      <c r="AM235" s="38"/>
      <c r="AN235" s="38"/>
      <c r="AO235" s="38"/>
      <c r="AP235" s="38"/>
      <c r="AQ235" s="24" t="s">
        <v>204</v>
      </c>
      <c r="AR235" s="24">
        <v>2002</v>
      </c>
      <c r="AS235" s="38"/>
      <c r="AT235" s="38"/>
      <c r="AU235" s="38"/>
      <c r="AV235" s="174">
        <v>1225000</v>
      </c>
      <c r="AW235" s="102"/>
      <c r="AX235" s="102"/>
      <c r="AY235" s="102"/>
      <c r="AZ235" s="102"/>
      <c r="BA235" s="102" t="s">
        <v>1840</v>
      </c>
      <c r="BB235" s="102"/>
      <c r="BC235" s="45"/>
      <c r="BD235" s="45"/>
    </row>
    <row r="236" spans="1:56" s="101" customFormat="1" ht="16" hidden="1" thickBot="1">
      <c r="A236" s="231"/>
      <c r="B236" s="240"/>
      <c r="C236" s="23" t="s">
        <v>1208</v>
      </c>
      <c r="D236" s="24" t="s">
        <v>1365</v>
      </c>
      <c r="E236" s="34"/>
      <c r="F236" s="102"/>
      <c r="G236" s="38"/>
      <c r="H236" s="38"/>
      <c r="I236" s="38"/>
      <c r="J236" s="102"/>
      <c r="K236" s="38"/>
      <c r="L236" s="38"/>
      <c r="M236" s="38"/>
      <c r="N236" s="38"/>
      <c r="O236" s="38"/>
      <c r="P236" s="38"/>
      <c r="Q236" s="38"/>
      <c r="R236" s="46" t="s">
        <v>747</v>
      </c>
      <c r="S236" s="46">
        <v>0</v>
      </c>
      <c r="T236" s="25" t="s">
        <v>230</v>
      </c>
      <c r="U236" s="46">
        <v>0</v>
      </c>
      <c r="V236" s="46">
        <v>0</v>
      </c>
      <c r="W236" s="46">
        <v>0</v>
      </c>
      <c r="X236" s="46">
        <v>0</v>
      </c>
      <c r="Y236" s="46">
        <v>0</v>
      </c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  <c r="AL236" s="38"/>
      <c r="AM236" s="38"/>
      <c r="AN236" s="38"/>
      <c r="AO236" s="38"/>
      <c r="AP236" s="38"/>
      <c r="AQ236" s="24" t="s">
        <v>204</v>
      </c>
      <c r="AR236" s="24">
        <v>2006</v>
      </c>
      <c r="AS236" s="38"/>
      <c r="AT236" s="38"/>
      <c r="AU236" s="38"/>
      <c r="AV236" s="174">
        <v>200000</v>
      </c>
      <c r="AW236" s="102"/>
      <c r="AX236" s="102"/>
      <c r="AY236" s="102"/>
      <c r="AZ236" s="102"/>
      <c r="BA236" s="102" t="s">
        <v>1840</v>
      </c>
      <c r="BB236" s="102"/>
      <c r="BC236" s="45"/>
      <c r="BD236" s="45"/>
    </row>
    <row r="237" spans="1:56" s="101" customFormat="1" ht="16" hidden="1" thickBot="1">
      <c r="A237" s="231"/>
      <c r="B237" s="240"/>
      <c r="C237" s="23" t="s">
        <v>1217</v>
      </c>
      <c r="D237" s="24" t="s">
        <v>1381</v>
      </c>
      <c r="E237" s="34"/>
      <c r="F237" s="102"/>
      <c r="G237" s="38"/>
      <c r="H237" s="38"/>
      <c r="I237" s="38"/>
      <c r="J237" s="102"/>
      <c r="K237" s="38"/>
      <c r="L237" s="38"/>
      <c r="M237" s="38"/>
      <c r="N237" s="38"/>
      <c r="O237" s="38"/>
      <c r="P237" s="38"/>
      <c r="Q237" s="38"/>
      <c r="R237" s="46" t="s">
        <v>747</v>
      </c>
      <c r="S237" s="46">
        <v>0</v>
      </c>
      <c r="T237" s="25" t="s">
        <v>1532</v>
      </c>
      <c r="U237" s="46">
        <v>0</v>
      </c>
      <c r="V237" s="46">
        <v>0</v>
      </c>
      <c r="W237" s="46">
        <v>0</v>
      </c>
      <c r="X237" s="46">
        <v>0</v>
      </c>
      <c r="Y237" s="46">
        <v>0</v>
      </c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  <c r="AL237" s="38"/>
      <c r="AM237" s="38"/>
      <c r="AN237" s="38"/>
      <c r="AO237" s="38"/>
      <c r="AP237" s="38"/>
      <c r="AQ237" s="24" t="s">
        <v>204</v>
      </c>
      <c r="AR237" s="24">
        <v>2004</v>
      </c>
      <c r="AS237" s="38"/>
      <c r="AT237" s="38"/>
      <c r="AU237" s="38"/>
      <c r="AV237" s="174">
        <v>770000</v>
      </c>
      <c r="AW237" s="102"/>
      <c r="AX237" s="102"/>
      <c r="AY237" s="102"/>
      <c r="AZ237" s="102"/>
      <c r="BA237" s="102" t="s">
        <v>1840</v>
      </c>
      <c r="BB237" s="102"/>
      <c r="BC237" s="45"/>
      <c r="BD237" s="45"/>
    </row>
    <row r="238" spans="1:56" s="101" customFormat="1" ht="16" hidden="1" thickBot="1">
      <c r="A238" s="231"/>
      <c r="B238" s="240"/>
      <c r="C238" s="23" t="s">
        <v>1204</v>
      </c>
      <c r="D238" s="24" t="s">
        <v>1365</v>
      </c>
      <c r="E238" s="34"/>
      <c r="F238" s="102"/>
      <c r="G238" s="38"/>
      <c r="H238" s="38"/>
      <c r="I238" s="38"/>
      <c r="J238" s="102"/>
      <c r="K238" s="38"/>
      <c r="L238" s="38"/>
      <c r="M238" s="38"/>
      <c r="N238" s="38"/>
      <c r="O238" s="38"/>
      <c r="P238" s="38"/>
      <c r="Q238" s="38"/>
      <c r="R238" s="46" t="s">
        <v>1463</v>
      </c>
      <c r="S238" s="46">
        <v>0</v>
      </c>
      <c r="T238" s="25" t="s">
        <v>220</v>
      </c>
      <c r="U238" s="46">
        <v>0</v>
      </c>
      <c r="V238" s="46">
        <v>0</v>
      </c>
      <c r="W238" s="46">
        <v>0</v>
      </c>
      <c r="X238" s="46">
        <v>0</v>
      </c>
      <c r="Y238" s="46">
        <v>0</v>
      </c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8"/>
      <c r="AO238" s="38"/>
      <c r="AP238" s="38"/>
      <c r="AQ238" s="24" t="s">
        <v>204</v>
      </c>
      <c r="AR238" s="24">
        <v>2005</v>
      </c>
      <c r="AS238" s="38"/>
      <c r="AT238" s="38"/>
      <c r="AU238" s="38"/>
      <c r="AV238" s="174">
        <v>21000</v>
      </c>
      <c r="AW238" s="102"/>
      <c r="AX238" s="102"/>
      <c r="AY238" s="102"/>
      <c r="AZ238" s="102"/>
      <c r="BA238" s="102" t="s">
        <v>1840</v>
      </c>
      <c r="BB238" s="102"/>
      <c r="BC238" s="45"/>
      <c r="BD238" s="45"/>
    </row>
    <row r="239" spans="1:56" s="101" customFormat="1" ht="16" hidden="1" thickBot="1">
      <c r="A239" s="231"/>
      <c r="B239" s="240"/>
      <c r="C239" s="23" t="s">
        <v>1204</v>
      </c>
      <c r="D239" s="24" t="s">
        <v>1365</v>
      </c>
      <c r="E239" s="34"/>
      <c r="F239" s="102"/>
      <c r="G239" s="38"/>
      <c r="H239" s="38"/>
      <c r="I239" s="38"/>
      <c r="J239" s="102"/>
      <c r="K239" s="38"/>
      <c r="L239" s="38"/>
      <c r="M239" s="38"/>
      <c r="N239" s="38"/>
      <c r="O239" s="38"/>
      <c r="P239" s="38"/>
      <c r="Q239" s="38"/>
      <c r="R239" s="46" t="s">
        <v>1463</v>
      </c>
      <c r="S239" s="46">
        <v>0</v>
      </c>
      <c r="T239" s="25" t="s">
        <v>220</v>
      </c>
      <c r="U239" s="46">
        <v>0</v>
      </c>
      <c r="V239" s="46">
        <v>0</v>
      </c>
      <c r="W239" s="46">
        <v>0</v>
      </c>
      <c r="X239" s="46">
        <v>0</v>
      </c>
      <c r="Y239" s="46">
        <v>0</v>
      </c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AN239" s="38"/>
      <c r="AO239" s="38"/>
      <c r="AP239" s="38"/>
      <c r="AQ239" s="24" t="s">
        <v>204</v>
      </c>
      <c r="AR239" s="24">
        <v>2004</v>
      </c>
      <c r="AS239" s="38"/>
      <c r="AT239" s="38"/>
      <c r="AU239" s="38"/>
      <c r="AV239" s="174">
        <v>108000</v>
      </c>
      <c r="AW239" s="102"/>
      <c r="AX239" s="102"/>
      <c r="AY239" s="102"/>
      <c r="AZ239" s="102"/>
      <c r="BA239" s="102" t="s">
        <v>1840</v>
      </c>
      <c r="BB239" s="102"/>
      <c r="BC239" s="45"/>
      <c r="BD239" s="45"/>
    </row>
    <row r="240" spans="1:56" s="101" customFormat="1" ht="16" hidden="1" thickBot="1">
      <c r="A240" s="231"/>
      <c r="B240" s="240"/>
      <c r="C240" s="23" t="s">
        <v>1243</v>
      </c>
      <c r="D240" s="24" t="s">
        <v>1405</v>
      </c>
      <c r="E240" s="34"/>
      <c r="F240" s="102"/>
      <c r="G240" s="38"/>
      <c r="H240" s="38"/>
      <c r="I240" s="38"/>
      <c r="J240" s="102"/>
      <c r="K240" s="38"/>
      <c r="L240" s="38"/>
      <c r="M240" s="38"/>
      <c r="N240" s="38"/>
      <c r="O240" s="38"/>
      <c r="P240" s="38"/>
      <c r="Q240" s="38"/>
      <c r="R240" s="46" t="s">
        <v>747</v>
      </c>
      <c r="S240" s="46">
        <v>0</v>
      </c>
      <c r="T240" s="25" t="s">
        <v>222</v>
      </c>
      <c r="U240" s="46">
        <v>0</v>
      </c>
      <c r="V240" s="46">
        <v>0</v>
      </c>
      <c r="W240" s="46">
        <v>0</v>
      </c>
      <c r="X240" s="46">
        <v>0</v>
      </c>
      <c r="Y240" s="46">
        <v>0</v>
      </c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24" t="s">
        <v>204</v>
      </c>
      <c r="AR240" s="24">
        <v>2004</v>
      </c>
      <c r="AS240" s="38"/>
      <c r="AT240" s="38"/>
      <c r="AU240" s="38"/>
      <c r="AV240" s="174">
        <v>1650000</v>
      </c>
      <c r="AW240" s="102"/>
      <c r="AX240" s="102"/>
      <c r="AY240" s="102"/>
      <c r="AZ240" s="102"/>
      <c r="BA240" s="102" t="s">
        <v>1840</v>
      </c>
      <c r="BB240" s="102"/>
      <c r="BC240" s="45"/>
      <c r="BD240" s="45"/>
    </row>
    <row r="241" spans="1:56" s="101" customFormat="1" ht="16" hidden="1" thickBot="1">
      <c r="A241" s="231"/>
      <c r="B241" s="240"/>
      <c r="C241" s="23" t="s">
        <v>1268</v>
      </c>
      <c r="D241" s="24" t="s">
        <v>1418</v>
      </c>
      <c r="E241" s="34"/>
      <c r="F241" s="102"/>
      <c r="G241" s="38"/>
      <c r="H241" s="38"/>
      <c r="I241" s="38"/>
      <c r="J241" s="102"/>
      <c r="K241" s="38"/>
      <c r="L241" s="38"/>
      <c r="M241" s="38"/>
      <c r="N241" s="38"/>
      <c r="O241" s="38"/>
      <c r="P241" s="38"/>
      <c r="Q241" s="38"/>
      <c r="R241" s="46" t="s">
        <v>145</v>
      </c>
      <c r="S241" s="46">
        <v>0</v>
      </c>
      <c r="T241" s="25" t="s">
        <v>1529</v>
      </c>
      <c r="U241" s="46">
        <v>0</v>
      </c>
      <c r="V241" s="46">
        <v>0</v>
      </c>
      <c r="W241" s="46">
        <v>0</v>
      </c>
      <c r="X241" s="46">
        <v>0</v>
      </c>
      <c r="Y241" s="46">
        <v>0</v>
      </c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24" t="s">
        <v>204</v>
      </c>
      <c r="AR241" s="24">
        <v>2004</v>
      </c>
      <c r="AS241" s="38"/>
      <c r="AT241" s="38"/>
      <c r="AU241" s="38"/>
      <c r="AV241" s="174">
        <v>75000</v>
      </c>
      <c r="AW241" s="102"/>
      <c r="AX241" s="102"/>
      <c r="AY241" s="102"/>
      <c r="AZ241" s="102"/>
      <c r="BA241" s="102" t="s">
        <v>1840</v>
      </c>
      <c r="BB241" s="102"/>
      <c r="BC241" s="45"/>
      <c r="BD241" s="45"/>
    </row>
    <row r="242" spans="1:56" s="101" customFormat="1" ht="16" hidden="1" thickBot="1">
      <c r="A242" s="231"/>
      <c r="B242" s="240"/>
      <c r="C242" s="23" t="s">
        <v>267</v>
      </c>
      <c r="D242" s="24" t="s">
        <v>1373</v>
      </c>
      <c r="E242" s="34"/>
      <c r="F242" s="102"/>
      <c r="G242" s="38"/>
      <c r="H242" s="38"/>
      <c r="I242" s="38"/>
      <c r="J242" s="102"/>
      <c r="K242" s="38"/>
      <c r="L242" s="38"/>
      <c r="M242" s="38"/>
      <c r="N242" s="38"/>
      <c r="O242" s="38"/>
      <c r="P242" s="38"/>
      <c r="Q242" s="38"/>
      <c r="R242" s="46" t="s">
        <v>1471</v>
      </c>
      <c r="S242" s="46">
        <v>0</v>
      </c>
      <c r="T242" s="25" t="s">
        <v>230</v>
      </c>
      <c r="U242" s="46">
        <v>0</v>
      </c>
      <c r="V242" s="46">
        <v>0</v>
      </c>
      <c r="W242" s="46">
        <v>0</v>
      </c>
      <c r="X242" s="46">
        <v>0</v>
      </c>
      <c r="Y242" s="46">
        <v>0</v>
      </c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24" t="s">
        <v>204</v>
      </c>
      <c r="AR242" s="24">
        <v>2004</v>
      </c>
      <c r="AS242" s="38"/>
      <c r="AT242" s="38"/>
      <c r="AU242" s="38"/>
      <c r="AV242" s="174">
        <v>5250000</v>
      </c>
      <c r="AW242" s="102"/>
      <c r="AX242" s="102"/>
      <c r="AY242" s="102"/>
      <c r="AZ242" s="102"/>
      <c r="BA242" s="102" t="s">
        <v>1840</v>
      </c>
      <c r="BB242" s="102"/>
      <c r="BC242" s="45"/>
      <c r="BD242" s="45"/>
    </row>
    <row r="243" spans="1:56" s="101" customFormat="1" ht="16" hidden="1" thickBot="1">
      <c r="A243" s="231"/>
      <c r="B243" s="240"/>
      <c r="C243" s="23" t="s">
        <v>267</v>
      </c>
      <c r="D243" s="24" t="s">
        <v>1373</v>
      </c>
      <c r="E243" s="34"/>
      <c r="F243" s="102"/>
      <c r="G243" s="38"/>
      <c r="H243" s="38"/>
      <c r="I243" s="38"/>
      <c r="J243" s="102"/>
      <c r="K243" s="38"/>
      <c r="L243" s="38"/>
      <c r="M243" s="38"/>
      <c r="N243" s="38"/>
      <c r="O243" s="38"/>
      <c r="P243" s="38"/>
      <c r="Q243" s="38"/>
      <c r="R243" s="46" t="s">
        <v>1471</v>
      </c>
      <c r="S243" s="46">
        <v>0</v>
      </c>
      <c r="T243" s="25" t="s">
        <v>230</v>
      </c>
      <c r="U243" s="46">
        <v>0</v>
      </c>
      <c r="V243" s="46">
        <v>0</v>
      </c>
      <c r="W243" s="46">
        <v>0</v>
      </c>
      <c r="X243" s="46">
        <v>0</v>
      </c>
      <c r="Y243" s="46">
        <v>0</v>
      </c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24" t="s">
        <v>204</v>
      </c>
      <c r="AR243" s="24">
        <v>2002</v>
      </c>
      <c r="AS243" s="38"/>
      <c r="AT243" s="38"/>
      <c r="AU243" s="38"/>
      <c r="AV243" s="174">
        <v>750000</v>
      </c>
      <c r="AW243" s="102"/>
      <c r="AX243" s="102"/>
      <c r="AY243" s="102"/>
      <c r="AZ243" s="102"/>
      <c r="BA243" s="102" t="s">
        <v>1840</v>
      </c>
      <c r="BB243" s="102"/>
      <c r="BC243" s="45"/>
      <c r="BD243" s="45"/>
    </row>
    <row r="244" spans="1:56" s="101" customFormat="1" ht="16" hidden="1" thickBot="1">
      <c r="A244" s="231"/>
      <c r="B244" s="240"/>
      <c r="C244" s="23" t="s">
        <v>267</v>
      </c>
      <c r="D244" s="24" t="s">
        <v>1373</v>
      </c>
      <c r="E244" s="34"/>
      <c r="F244" s="102"/>
      <c r="G244" s="38"/>
      <c r="H244" s="38"/>
      <c r="I244" s="38"/>
      <c r="J244" s="102"/>
      <c r="K244" s="38"/>
      <c r="L244" s="38"/>
      <c r="M244" s="38"/>
      <c r="N244" s="38"/>
      <c r="O244" s="38"/>
      <c r="P244" s="38"/>
      <c r="Q244" s="38"/>
      <c r="R244" s="46" t="s">
        <v>1471</v>
      </c>
      <c r="S244" s="46">
        <v>0</v>
      </c>
      <c r="T244" s="25" t="s">
        <v>230</v>
      </c>
      <c r="U244" s="46">
        <v>0</v>
      </c>
      <c r="V244" s="46">
        <v>0</v>
      </c>
      <c r="W244" s="46">
        <v>0</v>
      </c>
      <c r="X244" s="46">
        <v>0</v>
      </c>
      <c r="Y244" s="46">
        <v>0</v>
      </c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24" t="s">
        <v>204</v>
      </c>
      <c r="AR244" s="24">
        <v>2001</v>
      </c>
      <c r="AS244" s="38"/>
      <c r="AT244" s="38"/>
      <c r="AU244" s="38"/>
      <c r="AV244" s="174">
        <v>875000</v>
      </c>
      <c r="AW244" s="102"/>
      <c r="AX244" s="102"/>
      <c r="AY244" s="102"/>
      <c r="AZ244" s="102"/>
      <c r="BA244" s="102" t="s">
        <v>1840</v>
      </c>
      <c r="BB244" s="102"/>
      <c r="BC244" s="45"/>
      <c r="BD244" s="45"/>
    </row>
    <row r="245" spans="1:56" s="101" customFormat="1" ht="16" hidden="1" thickBot="1">
      <c r="A245" s="231"/>
      <c r="B245" s="240"/>
      <c r="C245" s="23" t="s">
        <v>1217</v>
      </c>
      <c r="D245" s="24" t="s">
        <v>1405</v>
      </c>
      <c r="E245" s="34"/>
      <c r="F245" s="102"/>
      <c r="G245" s="38"/>
      <c r="H245" s="38"/>
      <c r="I245" s="38"/>
      <c r="J245" s="102"/>
      <c r="K245" s="38"/>
      <c r="L245" s="38"/>
      <c r="M245" s="38"/>
      <c r="N245" s="38"/>
      <c r="O245" s="38"/>
      <c r="P245" s="38"/>
      <c r="Q245" s="38"/>
      <c r="R245" s="46" t="s">
        <v>747</v>
      </c>
      <c r="S245" s="46">
        <v>0</v>
      </c>
      <c r="T245" s="25" t="s">
        <v>233</v>
      </c>
      <c r="U245" s="46">
        <v>0</v>
      </c>
      <c r="V245" s="46">
        <v>0</v>
      </c>
      <c r="W245" s="46">
        <v>0</v>
      </c>
      <c r="X245" s="46">
        <v>0</v>
      </c>
      <c r="Y245" s="46">
        <v>0</v>
      </c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24" t="s">
        <v>204</v>
      </c>
      <c r="AR245" s="24">
        <v>2002</v>
      </c>
      <c r="AS245" s="38"/>
      <c r="AT245" s="38"/>
      <c r="AU245" s="38"/>
      <c r="AV245" s="174">
        <v>2520000</v>
      </c>
      <c r="AW245" s="102"/>
      <c r="AX245" s="102"/>
      <c r="AY245" s="102"/>
      <c r="AZ245" s="102"/>
      <c r="BA245" s="102" t="s">
        <v>1840</v>
      </c>
      <c r="BB245" s="102"/>
      <c r="BC245" s="45"/>
      <c r="BD245" s="45"/>
    </row>
    <row r="246" spans="1:56" s="101" customFormat="1" ht="16" hidden="1" thickBot="1">
      <c r="A246" s="231"/>
      <c r="B246" s="240"/>
      <c r="C246" s="23" t="s">
        <v>1204</v>
      </c>
      <c r="D246" s="24" t="s">
        <v>1365</v>
      </c>
      <c r="E246" s="34"/>
      <c r="F246" s="102"/>
      <c r="G246" s="38"/>
      <c r="H246" s="38"/>
      <c r="I246" s="38"/>
      <c r="J246" s="102"/>
      <c r="K246" s="38"/>
      <c r="L246" s="38"/>
      <c r="M246" s="38"/>
      <c r="N246" s="38"/>
      <c r="O246" s="38"/>
      <c r="P246" s="38"/>
      <c r="Q246" s="38"/>
      <c r="R246" s="46" t="s">
        <v>1463</v>
      </c>
      <c r="S246" s="46">
        <v>0</v>
      </c>
      <c r="T246" s="25" t="s">
        <v>220</v>
      </c>
      <c r="U246" s="46">
        <v>0</v>
      </c>
      <c r="V246" s="46">
        <v>0</v>
      </c>
      <c r="W246" s="46">
        <v>0</v>
      </c>
      <c r="X246" s="46">
        <v>0</v>
      </c>
      <c r="Y246" s="46">
        <v>0</v>
      </c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24" t="s">
        <v>204</v>
      </c>
      <c r="AR246" s="24">
        <v>2003</v>
      </c>
      <c r="AS246" s="38"/>
      <c r="AT246" s="38"/>
      <c r="AU246" s="38"/>
      <c r="AV246" s="174">
        <v>96000</v>
      </c>
      <c r="AW246" s="102"/>
      <c r="AX246" s="102"/>
      <c r="AY246" s="102"/>
      <c r="AZ246" s="102"/>
      <c r="BA246" s="102" t="s">
        <v>1840</v>
      </c>
      <c r="BB246" s="102"/>
      <c r="BC246" s="45"/>
      <c r="BD246" s="45"/>
    </row>
    <row r="247" spans="1:56" s="101" customFormat="1" ht="16" hidden="1" thickBot="1">
      <c r="A247" s="231"/>
      <c r="B247" s="240"/>
      <c r="C247" s="23" t="s">
        <v>1269</v>
      </c>
      <c r="D247" s="24" t="s">
        <v>1420</v>
      </c>
      <c r="E247" s="34"/>
      <c r="F247" s="102"/>
      <c r="G247" s="38"/>
      <c r="H247" s="38"/>
      <c r="I247" s="38"/>
      <c r="J247" s="102"/>
      <c r="K247" s="38"/>
      <c r="L247" s="38"/>
      <c r="M247" s="38"/>
      <c r="N247" s="38"/>
      <c r="O247" s="38"/>
      <c r="P247" s="38"/>
      <c r="Q247" s="38"/>
      <c r="R247" s="46" t="s">
        <v>1492</v>
      </c>
      <c r="S247" s="46">
        <v>0</v>
      </c>
      <c r="T247" s="25" t="s">
        <v>225</v>
      </c>
      <c r="U247" s="46">
        <v>0</v>
      </c>
      <c r="V247" s="46">
        <v>0</v>
      </c>
      <c r="W247" s="46">
        <v>0</v>
      </c>
      <c r="X247" s="46">
        <v>0</v>
      </c>
      <c r="Y247" s="46">
        <v>0</v>
      </c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24" t="s">
        <v>204</v>
      </c>
      <c r="AR247" s="24">
        <v>2006</v>
      </c>
      <c r="AS247" s="38"/>
      <c r="AT247" s="38"/>
      <c r="AU247" s="38"/>
      <c r="AV247" s="174">
        <v>175000</v>
      </c>
      <c r="AW247" s="102"/>
      <c r="AX247" s="102"/>
      <c r="AY247" s="102"/>
      <c r="AZ247" s="102"/>
      <c r="BA247" s="102" t="s">
        <v>1840</v>
      </c>
      <c r="BB247" s="102"/>
      <c r="BC247" s="45"/>
      <c r="BD247" s="45"/>
    </row>
    <row r="248" spans="1:56" s="101" customFormat="1" ht="16" hidden="1" thickBot="1">
      <c r="A248" s="231"/>
      <c r="B248" s="240"/>
      <c r="C248" s="23" t="s">
        <v>1270</v>
      </c>
      <c r="D248" s="24" t="s">
        <v>1419</v>
      </c>
      <c r="E248" s="34"/>
      <c r="F248" s="102"/>
      <c r="G248" s="38"/>
      <c r="H248" s="38"/>
      <c r="I248" s="38"/>
      <c r="J248" s="102"/>
      <c r="K248" s="38"/>
      <c r="L248" s="38"/>
      <c r="M248" s="38"/>
      <c r="N248" s="38"/>
      <c r="O248" s="38"/>
      <c r="P248" s="38"/>
      <c r="Q248" s="38"/>
      <c r="R248" s="46" t="s">
        <v>1131</v>
      </c>
      <c r="S248" s="46">
        <v>0</v>
      </c>
      <c r="T248" s="25" t="s">
        <v>223</v>
      </c>
      <c r="U248" s="46">
        <v>0</v>
      </c>
      <c r="V248" s="46">
        <v>0</v>
      </c>
      <c r="W248" s="46">
        <v>0</v>
      </c>
      <c r="X248" s="46">
        <v>0</v>
      </c>
      <c r="Y248" s="46">
        <v>0</v>
      </c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24" t="s">
        <v>204</v>
      </c>
      <c r="AR248" s="24">
        <v>2005</v>
      </c>
      <c r="AS248" s="38"/>
      <c r="AT248" s="38"/>
      <c r="AU248" s="38"/>
      <c r="AV248" s="174">
        <v>87500</v>
      </c>
      <c r="AW248" s="102"/>
      <c r="AX248" s="102"/>
      <c r="AY248" s="102"/>
      <c r="AZ248" s="102"/>
      <c r="BA248" s="102" t="s">
        <v>1840</v>
      </c>
      <c r="BB248" s="102"/>
      <c r="BC248" s="45"/>
      <c r="BD248" s="45"/>
    </row>
    <row r="249" spans="1:56" s="101" customFormat="1" ht="16" hidden="1" thickBot="1">
      <c r="A249" s="231"/>
      <c r="B249" s="240"/>
      <c r="C249" s="23" t="s">
        <v>1271</v>
      </c>
      <c r="D249" s="24" t="s">
        <v>1376</v>
      </c>
      <c r="E249" s="34"/>
      <c r="F249" s="102"/>
      <c r="G249" s="38"/>
      <c r="H249" s="38"/>
      <c r="I249" s="38"/>
      <c r="J249" s="102"/>
      <c r="K249" s="38"/>
      <c r="L249" s="38"/>
      <c r="M249" s="38"/>
      <c r="N249" s="38"/>
      <c r="O249" s="38"/>
      <c r="P249" s="38"/>
      <c r="Q249" s="38"/>
      <c r="R249" s="46" t="s">
        <v>747</v>
      </c>
      <c r="S249" s="46">
        <v>0</v>
      </c>
      <c r="T249" s="25" t="s">
        <v>1524</v>
      </c>
      <c r="U249" s="46">
        <v>0</v>
      </c>
      <c r="V249" s="46">
        <v>0</v>
      </c>
      <c r="W249" s="46">
        <v>0</v>
      </c>
      <c r="X249" s="46">
        <v>0</v>
      </c>
      <c r="Y249" s="46">
        <v>0</v>
      </c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24" t="s">
        <v>204</v>
      </c>
      <c r="AR249" s="24">
        <v>2005</v>
      </c>
      <c r="AS249" s="38"/>
      <c r="AT249" s="38"/>
      <c r="AU249" s="38"/>
      <c r="AV249" s="174">
        <v>480000</v>
      </c>
      <c r="AW249" s="102"/>
      <c r="AX249" s="102"/>
      <c r="AY249" s="102"/>
      <c r="AZ249" s="102"/>
      <c r="BA249" s="102" t="s">
        <v>1840</v>
      </c>
      <c r="BB249" s="102"/>
      <c r="BC249" s="45"/>
      <c r="BD249" s="45"/>
    </row>
    <row r="250" spans="1:56" s="101" customFormat="1" ht="16" hidden="1" thickBot="1">
      <c r="A250" s="231"/>
      <c r="B250" s="240"/>
      <c r="C250" s="23" t="s">
        <v>1241</v>
      </c>
      <c r="D250" s="24" t="s">
        <v>1365</v>
      </c>
      <c r="E250" s="34"/>
      <c r="F250" s="102"/>
      <c r="G250" s="38"/>
      <c r="H250" s="38"/>
      <c r="I250" s="38"/>
      <c r="J250" s="102"/>
      <c r="K250" s="38"/>
      <c r="L250" s="38"/>
      <c r="M250" s="38"/>
      <c r="N250" s="38"/>
      <c r="O250" s="38"/>
      <c r="P250" s="38"/>
      <c r="Q250" s="38"/>
      <c r="R250" s="46" t="s">
        <v>1493</v>
      </c>
      <c r="S250" s="46">
        <v>0</v>
      </c>
      <c r="T250" s="25" t="s">
        <v>230</v>
      </c>
      <c r="U250" s="46">
        <v>0</v>
      </c>
      <c r="V250" s="46">
        <v>0</v>
      </c>
      <c r="W250" s="46">
        <v>0</v>
      </c>
      <c r="X250" s="46">
        <v>0</v>
      </c>
      <c r="Y250" s="46">
        <v>0</v>
      </c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24" t="s">
        <v>204</v>
      </c>
      <c r="AR250" s="24">
        <v>2000</v>
      </c>
      <c r="AS250" s="38"/>
      <c r="AT250" s="38"/>
      <c r="AU250" s="38"/>
      <c r="AV250" s="174">
        <v>262500</v>
      </c>
      <c r="AW250" s="102"/>
      <c r="AX250" s="102"/>
      <c r="AY250" s="102"/>
      <c r="AZ250" s="102"/>
      <c r="BA250" s="102" t="s">
        <v>1840</v>
      </c>
      <c r="BB250" s="102"/>
      <c r="BC250" s="45"/>
      <c r="BD250" s="45"/>
    </row>
    <row r="251" spans="1:56" s="101" customFormat="1" ht="16" hidden="1" thickBot="1">
      <c r="A251" s="231"/>
      <c r="B251" s="240"/>
      <c r="C251" s="23" t="s">
        <v>1263</v>
      </c>
      <c r="D251" s="24" t="s">
        <v>1418</v>
      </c>
      <c r="E251" s="34"/>
      <c r="F251" s="102"/>
      <c r="G251" s="38"/>
      <c r="H251" s="38"/>
      <c r="I251" s="38"/>
      <c r="J251" s="102" t="s">
        <v>1193</v>
      </c>
      <c r="K251" s="38"/>
      <c r="L251" s="38"/>
      <c r="M251" s="38"/>
      <c r="N251" s="38"/>
      <c r="O251" s="38"/>
      <c r="P251" s="38"/>
      <c r="Q251" s="38"/>
      <c r="R251" s="46" t="s">
        <v>1494</v>
      </c>
      <c r="S251" s="46">
        <v>0</v>
      </c>
      <c r="T251" s="25" t="s">
        <v>230</v>
      </c>
      <c r="U251" s="46">
        <v>0</v>
      </c>
      <c r="V251" s="46">
        <v>0</v>
      </c>
      <c r="W251" s="46">
        <v>0</v>
      </c>
      <c r="X251" s="46">
        <v>0</v>
      </c>
      <c r="Y251" s="46">
        <v>0</v>
      </c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24" t="s">
        <v>204</v>
      </c>
      <c r="AR251" s="24">
        <v>2005</v>
      </c>
      <c r="AS251" s="38"/>
      <c r="AT251" s="38"/>
      <c r="AU251" s="38"/>
      <c r="AV251" s="174">
        <v>420000</v>
      </c>
      <c r="AW251" s="102"/>
      <c r="AX251" s="102"/>
      <c r="AY251" s="102" t="s">
        <v>1560</v>
      </c>
      <c r="AZ251" s="102" t="s">
        <v>1193</v>
      </c>
      <c r="BA251" s="102" t="s">
        <v>1840</v>
      </c>
      <c r="BB251" s="102"/>
      <c r="BC251" s="45"/>
      <c r="BD251" s="45"/>
    </row>
    <row r="252" spans="1:56" s="101" customFormat="1" ht="16" hidden="1" thickBot="1">
      <c r="A252" s="231"/>
      <c r="B252" s="240"/>
      <c r="C252" s="23" t="s">
        <v>1243</v>
      </c>
      <c r="D252" s="24" t="s">
        <v>1405</v>
      </c>
      <c r="E252" s="34"/>
      <c r="F252" s="102"/>
      <c r="G252" s="38"/>
      <c r="H252" s="38"/>
      <c r="I252" s="38"/>
      <c r="J252" s="102"/>
      <c r="K252" s="38"/>
      <c r="L252" s="38"/>
      <c r="M252" s="38"/>
      <c r="N252" s="38"/>
      <c r="O252" s="38"/>
      <c r="P252" s="38"/>
      <c r="Q252" s="38"/>
      <c r="R252" s="46" t="s">
        <v>1478</v>
      </c>
      <c r="S252" s="46">
        <v>0</v>
      </c>
      <c r="T252" s="25" t="s">
        <v>222</v>
      </c>
      <c r="U252" s="46">
        <v>0</v>
      </c>
      <c r="V252" s="46">
        <v>0</v>
      </c>
      <c r="W252" s="46">
        <v>0</v>
      </c>
      <c r="X252" s="46">
        <v>0</v>
      </c>
      <c r="Y252" s="46">
        <v>0</v>
      </c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24" t="s">
        <v>204</v>
      </c>
      <c r="AR252" s="24">
        <v>2005</v>
      </c>
      <c r="AS252" s="38"/>
      <c r="AT252" s="38"/>
      <c r="AU252" s="38"/>
      <c r="AV252" s="174">
        <v>1750000</v>
      </c>
      <c r="AW252" s="102"/>
      <c r="AX252" s="102"/>
      <c r="AY252" s="102"/>
      <c r="AZ252" s="102"/>
      <c r="BA252" s="102" t="s">
        <v>1840</v>
      </c>
      <c r="BB252" s="102"/>
      <c r="BC252" s="45"/>
      <c r="BD252" s="45"/>
    </row>
    <row r="253" spans="1:56" s="101" customFormat="1" ht="16" hidden="1" thickBot="1">
      <c r="A253" s="231"/>
      <c r="B253" s="240"/>
      <c r="C253" s="23" t="s">
        <v>1243</v>
      </c>
      <c r="D253" s="24" t="s">
        <v>1381</v>
      </c>
      <c r="E253" s="34"/>
      <c r="F253" s="102"/>
      <c r="G253" s="38"/>
      <c r="H253" s="38"/>
      <c r="I253" s="38"/>
      <c r="J253" s="102"/>
      <c r="K253" s="38"/>
      <c r="L253" s="38"/>
      <c r="M253" s="38"/>
      <c r="N253" s="38"/>
      <c r="O253" s="38"/>
      <c r="P253" s="38"/>
      <c r="Q253" s="38"/>
      <c r="R253" s="46" t="s">
        <v>1471</v>
      </c>
      <c r="S253" s="46">
        <v>0</v>
      </c>
      <c r="T253" s="25" t="s">
        <v>222</v>
      </c>
      <c r="U253" s="46">
        <v>0</v>
      </c>
      <c r="V253" s="46">
        <v>0</v>
      </c>
      <c r="W253" s="46">
        <v>0</v>
      </c>
      <c r="X253" s="46">
        <v>0</v>
      </c>
      <c r="Y253" s="46">
        <v>0</v>
      </c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24" t="s">
        <v>204</v>
      </c>
      <c r="AR253" s="24">
        <v>2003</v>
      </c>
      <c r="AS253" s="38"/>
      <c r="AT253" s="38"/>
      <c r="AU253" s="38"/>
      <c r="AV253" s="174">
        <v>1050000</v>
      </c>
      <c r="AW253" s="102"/>
      <c r="AX253" s="102"/>
      <c r="AY253" s="102"/>
      <c r="AZ253" s="102"/>
      <c r="BA253" s="102" t="s">
        <v>1840</v>
      </c>
      <c r="BB253" s="102"/>
      <c r="BC253" s="45"/>
      <c r="BD253" s="45"/>
    </row>
    <row r="254" spans="1:56" s="101" customFormat="1" ht="16" hidden="1" thickBot="1">
      <c r="A254" s="231"/>
      <c r="B254" s="240"/>
      <c r="C254" s="23" t="s">
        <v>1272</v>
      </c>
      <c r="D254" s="24" t="s">
        <v>1418</v>
      </c>
      <c r="E254" s="34"/>
      <c r="F254" s="102"/>
      <c r="G254" s="38"/>
      <c r="H254" s="38"/>
      <c r="I254" s="38"/>
      <c r="J254" s="102"/>
      <c r="K254" s="38"/>
      <c r="L254" s="38"/>
      <c r="M254" s="38"/>
      <c r="N254" s="38"/>
      <c r="O254" s="38"/>
      <c r="P254" s="38"/>
      <c r="Q254" s="38"/>
      <c r="R254" s="46" t="s">
        <v>145</v>
      </c>
      <c r="S254" s="46">
        <v>0</v>
      </c>
      <c r="T254" s="25" t="s">
        <v>230</v>
      </c>
      <c r="U254" s="46">
        <v>0</v>
      </c>
      <c r="V254" s="46">
        <v>0</v>
      </c>
      <c r="W254" s="46">
        <v>0</v>
      </c>
      <c r="X254" s="46">
        <v>0</v>
      </c>
      <c r="Y254" s="46">
        <v>0</v>
      </c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24" t="s">
        <v>204</v>
      </c>
      <c r="AR254" s="24">
        <v>2005</v>
      </c>
      <c r="AS254" s="38"/>
      <c r="AT254" s="38"/>
      <c r="AU254" s="38"/>
      <c r="AV254" s="174">
        <v>105000</v>
      </c>
      <c r="AW254" s="102"/>
      <c r="AX254" s="102"/>
      <c r="AY254" s="102"/>
      <c r="AZ254" s="102"/>
      <c r="BA254" s="102" t="s">
        <v>1840</v>
      </c>
      <c r="BB254" s="102"/>
      <c r="BC254" s="45"/>
      <c r="BD254" s="45"/>
    </row>
    <row r="255" spans="1:56" s="101" customFormat="1" ht="16" hidden="1" thickBot="1">
      <c r="A255" s="231"/>
      <c r="B255" s="240"/>
      <c r="C255" s="23" t="s">
        <v>1218</v>
      </c>
      <c r="D255" s="24" t="s">
        <v>1382</v>
      </c>
      <c r="E255" s="34"/>
      <c r="F255" s="102"/>
      <c r="G255" s="38"/>
      <c r="H255" s="38"/>
      <c r="I255" s="38"/>
      <c r="J255" s="102"/>
      <c r="K255" s="38"/>
      <c r="L255" s="38"/>
      <c r="M255" s="38"/>
      <c r="N255" s="38"/>
      <c r="O255" s="38"/>
      <c r="P255" s="38"/>
      <c r="Q255" s="38"/>
      <c r="R255" s="46" t="s">
        <v>1471</v>
      </c>
      <c r="S255" s="46">
        <v>0</v>
      </c>
      <c r="T255" s="25" t="s">
        <v>225</v>
      </c>
      <c r="U255" s="46">
        <v>0</v>
      </c>
      <c r="V255" s="46">
        <v>0</v>
      </c>
      <c r="W255" s="46">
        <v>0</v>
      </c>
      <c r="X255" s="46">
        <v>0</v>
      </c>
      <c r="Y255" s="46">
        <v>0</v>
      </c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24" t="s">
        <v>204</v>
      </c>
      <c r="AR255" s="24">
        <v>2004</v>
      </c>
      <c r="AS255" s="38"/>
      <c r="AT255" s="38"/>
      <c r="AU255" s="38"/>
      <c r="AV255" s="174">
        <v>4200000</v>
      </c>
      <c r="AW255" s="102"/>
      <c r="AX255" s="102"/>
      <c r="AY255" s="102"/>
      <c r="AZ255" s="102"/>
      <c r="BA255" s="102" t="s">
        <v>1840</v>
      </c>
      <c r="BB255" s="102"/>
      <c r="BC255" s="45"/>
      <c r="BD255" s="45"/>
    </row>
    <row r="256" spans="1:56" s="101" customFormat="1" ht="16" hidden="1" thickBot="1">
      <c r="A256" s="231"/>
      <c r="B256" s="240"/>
      <c r="C256" s="23" t="s">
        <v>285</v>
      </c>
      <c r="D256" s="24" t="s">
        <v>1373</v>
      </c>
      <c r="E256" s="34"/>
      <c r="F256" s="102"/>
      <c r="G256" s="38"/>
      <c r="H256" s="38"/>
      <c r="I256" s="38"/>
      <c r="J256" s="102"/>
      <c r="K256" s="38"/>
      <c r="L256" s="38"/>
      <c r="M256" s="38"/>
      <c r="N256" s="38"/>
      <c r="O256" s="38"/>
      <c r="P256" s="38"/>
      <c r="Q256" s="38"/>
      <c r="R256" s="46" t="s">
        <v>747</v>
      </c>
      <c r="S256" s="46">
        <v>0</v>
      </c>
      <c r="T256" s="25" t="s">
        <v>230</v>
      </c>
      <c r="U256" s="46">
        <v>0</v>
      </c>
      <c r="V256" s="46">
        <v>0</v>
      </c>
      <c r="W256" s="46">
        <v>0</v>
      </c>
      <c r="X256" s="46">
        <v>0</v>
      </c>
      <c r="Y256" s="46">
        <v>0</v>
      </c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24" t="s">
        <v>204</v>
      </c>
      <c r="AR256" s="24">
        <v>2003</v>
      </c>
      <c r="AS256" s="38"/>
      <c r="AT256" s="38"/>
      <c r="AU256" s="38"/>
      <c r="AV256" s="174">
        <v>875000</v>
      </c>
      <c r="AW256" s="102"/>
      <c r="AX256" s="102"/>
      <c r="AY256" s="102"/>
      <c r="AZ256" s="102"/>
      <c r="BA256" s="102" t="s">
        <v>1840</v>
      </c>
      <c r="BB256" s="102"/>
      <c r="BC256" s="45"/>
      <c r="BD256" s="45"/>
    </row>
    <row r="257" spans="1:56" s="101" customFormat="1" ht="16" hidden="1" thickBot="1">
      <c r="A257" s="231"/>
      <c r="B257" s="240"/>
      <c r="C257" s="23" t="s">
        <v>1212</v>
      </c>
      <c r="D257" s="24" t="s">
        <v>1376</v>
      </c>
      <c r="E257" s="34"/>
      <c r="F257" s="102"/>
      <c r="G257" s="38"/>
      <c r="H257" s="38"/>
      <c r="I257" s="38"/>
      <c r="J257" s="102"/>
      <c r="K257" s="38"/>
      <c r="L257" s="38"/>
      <c r="M257" s="38"/>
      <c r="N257" s="38"/>
      <c r="O257" s="38"/>
      <c r="P257" s="38"/>
      <c r="Q257" s="38"/>
      <c r="R257" s="46" t="s">
        <v>747</v>
      </c>
      <c r="S257" s="46">
        <v>0</v>
      </c>
      <c r="T257" s="25" t="s">
        <v>1532</v>
      </c>
      <c r="U257" s="46">
        <v>0</v>
      </c>
      <c r="V257" s="46">
        <v>0</v>
      </c>
      <c r="W257" s="46">
        <v>0</v>
      </c>
      <c r="X257" s="46">
        <v>0</v>
      </c>
      <c r="Y257" s="46">
        <v>0</v>
      </c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24" t="s">
        <v>204</v>
      </c>
      <c r="AR257" s="24">
        <v>2004</v>
      </c>
      <c r="AS257" s="38"/>
      <c r="AT257" s="38"/>
      <c r="AU257" s="38"/>
      <c r="AV257" s="174">
        <v>1330000</v>
      </c>
      <c r="AW257" s="102"/>
      <c r="AX257" s="102"/>
      <c r="AY257" s="102"/>
      <c r="AZ257" s="102"/>
      <c r="BA257" s="102" t="s">
        <v>1840</v>
      </c>
      <c r="BB257" s="102"/>
      <c r="BC257" s="45"/>
      <c r="BD257" s="45"/>
    </row>
    <row r="258" spans="1:56" s="101" customFormat="1" ht="16" hidden="1" thickBot="1">
      <c r="A258" s="231"/>
      <c r="B258" s="240"/>
      <c r="C258" s="23" t="s">
        <v>1228</v>
      </c>
      <c r="D258" s="24" t="s">
        <v>1391</v>
      </c>
      <c r="E258" s="34"/>
      <c r="F258" s="102"/>
      <c r="G258" s="38"/>
      <c r="H258" s="38"/>
      <c r="I258" s="38"/>
      <c r="J258" s="102"/>
      <c r="K258" s="38"/>
      <c r="L258" s="38"/>
      <c r="M258" s="38"/>
      <c r="N258" s="38"/>
      <c r="O258" s="38"/>
      <c r="P258" s="38"/>
      <c r="Q258" s="38"/>
      <c r="R258" s="46" t="s">
        <v>1465</v>
      </c>
      <c r="S258" s="46">
        <v>0</v>
      </c>
      <c r="T258" s="25" t="s">
        <v>221</v>
      </c>
      <c r="U258" s="46">
        <v>0</v>
      </c>
      <c r="V258" s="46">
        <v>0</v>
      </c>
      <c r="W258" s="46">
        <v>0</v>
      </c>
      <c r="X258" s="46">
        <v>0</v>
      </c>
      <c r="Y258" s="46">
        <v>0</v>
      </c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24" t="s">
        <v>204</v>
      </c>
      <c r="AR258" s="24">
        <v>2002</v>
      </c>
      <c r="AS258" s="38"/>
      <c r="AT258" s="38"/>
      <c r="AU258" s="38"/>
      <c r="AV258" s="174">
        <v>1400000</v>
      </c>
      <c r="AW258" s="102"/>
      <c r="AX258" s="102"/>
      <c r="AY258" s="102"/>
      <c r="AZ258" s="102"/>
      <c r="BA258" s="102" t="s">
        <v>1840</v>
      </c>
      <c r="BB258" s="102"/>
      <c r="BC258" s="45"/>
      <c r="BD258" s="45"/>
    </row>
    <row r="259" spans="1:56" s="101" customFormat="1" ht="16" hidden="1" thickBot="1">
      <c r="A259" s="231"/>
      <c r="B259" s="240"/>
      <c r="C259" s="23" t="s">
        <v>1200</v>
      </c>
      <c r="D259" s="24" t="s">
        <v>1365</v>
      </c>
      <c r="E259" s="34"/>
      <c r="F259" s="102"/>
      <c r="G259" s="38"/>
      <c r="H259" s="38"/>
      <c r="I259" s="38"/>
      <c r="J259" s="102"/>
      <c r="K259" s="38"/>
      <c r="L259" s="38"/>
      <c r="M259" s="38"/>
      <c r="N259" s="38"/>
      <c r="O259" s="38"/>
      <c r="P259" s="38"/>
      <c r="Q259" s="38"/>
      <c r="R259" s="46" t="s">
        <v>747</v>
      </c>
      <c r="S259" s="46">
        <v>0</v>
      </c>
      <c r="T259" s="25" t="s">
        <v>230</v>
      </c>
      <c r="U259" s="46">
        <v>0</v>
      </c>
      <c r="V259" s="46">
        <v>0</v>
      </c>
      <c r="W259" s="46">
        <v>0</v>
      </c>
      <c r="X259" s="46">
        <v>0</v>
      </c>
      <c r="Y259" s="46">
        <v>0</v>
      </c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24" t="s">
        <v>204</v>
      </c>
      <c r="AR259" s="24">
        <v>2003</v>
      </c>
      <c r="AS259" s="38"/>
      <c r="AT259" s="38"/>
      <c r="AU259" s="38"/>
      <c r="AV259" s="174">
        <v>1470000</v>
      </c>
      <c r="AW259" s="102"/>
      <c r="AX259" s="102"/>
      <c r="AY259" s="102"/>
      <c r="AZ259" s="102"/>
      <c r="BA259" s="102" t="s">
        <v>1840</v>
      </c>
      <c r="BB259" s="102"/>
      <c r="BC259" s="45"/>
      <c r="BD259" s="45"/>
    </row>
    <row r="260" spans="1:56" s="101" customFormat="1" ht="16" hidden="1" thickBot="1">
      <c r="A260" s="231"/>
      <c r="B260" s="240"/>
      <c r="C260" s="23" t="s">
        <v>1243</v>
      </c>
      <c r="D260" s="24" t="s">
        <v>1381</v>
      </c>
      <c r="E260" s="34"/>
      <c r="F260" s="102"/>
      <c r="G260" s="38"/>
      <c r="H260" s="38"/>
      <c r="I260" s="38"/>
      <c r="J260" s="102"/>
      <c r="K260" s="38"/>
      <c r="L260" s="38"/>
      <c r="M260" s="38"/>
      <c r="N260" s="38"/>
      <c r="O260" s="38"/>
      <c r="P260" s="38"/>
      <c r="Q260" s="38"/>
      <c r="R260" s="46" t="s">
        <v>1471</v>
      </c>
      <c r="S260" s="46">
        <v>0</v>
      </c>
      <c r="T260" s="25" t="s">
        <v>222</v>
      </c>
      <c r="U260" s="46">
        <v>0</v>
      </c>
      <c r="V260" s="46">
        <v>0</v>
      </c>
      <c r="W260" s="46">
        <v>0</v>
      </c>
      <c r="X260" s="46">
        <v>0</v>
      </c>
      <c r="Y260" s="46">
        <v>0</v>
      </c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24" t="s">
        <v>204</v>
      </c>
      <c r="AR260" s="24">
        <v>2003</v>
      </c>
      <c r="AS260" s="38"/>
      <c r="AT260" s="38"/>
      <c r="AU260" s="38"/>
      <c r="AV260" s="174">
        <v>975000</v>
      </c>
      <c r="AW260" s="102"/>
      <c r="AX260" s="102"/>
      <c r="AY260" s="102"/>
      <c r="AZ260" s="102"/>
      <c r="BA260" s="102" t="s">
        <v>1840</v>
      </c>
      <c r="BB260" s="102"/>
      <c r="BC260" s="45"/>
      <c r="BD260" s="45"/>
    </row>
    <row r="261" spans="1:56" s="101" customFormat="1" ht="16" hidden="1" thickBot="1">
      <c r="A261" s="231"/>
      <c r="B261" s="240"/>
      <c r="C261" s="23" t="s">
        <v>1204</v>
      </c>
      <c r="D261" s="24" t="s">
        <v>1370</v>
      </c>
      <c r="E261" s="34"/>
      <c r="F261" s="102"/>
      <c r="G261" s="38"/>
      <c r="H261" s="38"/>
      <c r="I261" s="38"/>
      <c r="J261" s="102"/>
      <c r="K261" s="38"/>
      <c r="L261" s="38"/>
      <c r="M261" s="38"/>
      <c r="N261" s="38"/>
      <c r="O261" s="38"/>
      <c r="P261" s="38"/>
      <c r="Q261" s="38"/>
      <c r="R261" s="46" t="s">
        <v>1463</v>
      </c>
      <c r="S261" s="46">
        <v>0</v>
      </c>
      <c r="T261" s="25" t="s">
        <v>220</v>
      </c>
      <c r="U261" s="46">
        <v>0</v>
      </c>
      <c r="V261" s="46">
        <v>0</v>
      </c>
      <c r="W261" s="46">
        <v>0</v>
      </c>
      <c r="X261" s="46">
        <v>0</v>
      </c>
      <c r="Y261" s="46">
        <v>0</v>
      </c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24" t="s">
        <v>204</v>
      </c>
      <c r="AR261" s="24">
        <v>2004</v>
      </c>
      <c r="AS261" s="38"/>
      <c r="AT261" s="38"/>
      <c r="AU261" s="38"/>
      <c r="AV261" s="174">
        <v>18000</v>
      </c>
      <c r="AW261" s="102"/>
      <c r="AX261" s="102"/>
      <c r="AY261" s="102"/>
      <c r="AZ261" s="102"/>
      <c r="BA261" s="102" t="s">
        <v>1840</v>
      </c>
      <c r="BB261" s="102"/>
      <c r="BC261" s="45"/>
      <c r="BD261" s="45"/>
    </row>
    <row r="262" spans="1:56" s="101" customFormat="1" ht="16" hidden="1" thickBot="1">
      <c r="A262" s="231"/>
      <c r="B262" s="240"/>
      <c r="C262" s="23" t="s">
        <v>285</v>
      </c>
      <c r="D262" s="24" t="s">
        <v>1373</v>
      </c>
      <c r="E262" s="34"/>
      <c r="F262" s="102"/>
      <c r="G262" s="38"/>
      <c r="H262" s="38"/>
      <c r="I262" s="38"/>
      <c r="J262" s="102"/>
      <c r="K262" s="38"/>
      <c r="L262" s="38"/>
      <c r="M262" s="38"/>
      <c r="N262" s="38"/>
      <c r="O262" s="38"/>
      <c r="P262" s="38"/>
      <c r="Q262" s="38"/>
      <c r="R262" s="46" t="s">
        <v>1471</v>
      </c>
      <c r="S262" s="46">
        <v>0</v>
      </c>
      <c r="T262" s="25" t="s">
        <v>230</v>
      </c>
      <c r="U262" s="46">
        <v>0</v>
      </c>
      <c r="V262" s="46">
        <v>0</v>
      </c>
      <c r="W262" s="46">
        <v>0</v>
      </c>
      <c r="X262" s="46">
        <v>0</v>
      </c>
      <c r="Y262" s="46">
        <v>0</v>
      </c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24" t="s">
        <v>204</v>
      </c>
      <c r="AR262" s="24">
        <v>2003</v>
      </c>
      <c r="AS262" s="38"/>
      <c r="AT262" s="38"/>
      <c r="AU262" s="38"/>
      <c r="AV262" s="174">
        <v>812500</v>
      </c>
      <c r="AW262" s="102"/>
      <c r="AX262" s="102"/>
      <c r="AY262" s="102"/>
      <c r="AZ262" s="102"/>
      <c r="BA262" s="102" t="s">
        <v>1840</v>
      </c>
      <c r="BB262" s="102"/>
      <c r="BC262" s="45"/>
      <c r="BD262" s="45"/>
    </row>
    <row r="263" spans="1:56" s="101" customFormat="1" ht="16" hidden="1" thickBot="1">
      <c r="A263" s="231"/>
      <c r="B263" s="240"/>
      <c r="C263" s="23" t="s">
        <v>1228</v>
      </c>
      <c r="D263" s="24" t="s">
        <v>1401</v>
      </c>
      <c r="E263" s="34"/>
      <c r="F263" s="102"/>
      <c r="G263" s="38"/>
      <c r="H263" s="38"/>
      <c r="I263" s="38"/>
      <c r="J263" s="102"/>
      <c r="K263" s="38"/>
      <c r="L263" s="38"/>
      <c r="M263" s="38"/>
      <c r="N263" s="38"/>
      <c r="O263" s="38"/>
      <c r="P263" s="38"/>
      <c r="Q263" s="38"/>
      <c r="R263" s="46" t="s">
        <v>1465</v>
      </c>
      <c r="S263" s="46">
        <v>0</v>
      </c>
      <c r="T263" s="25" t="s">
        <v>221</v>
      </c>
      <c r="U263" s="46">
        <v>0</v>
      </c>
      <c r="V263" s="46">
        <v>0</v>
      </c>
      <c r="W263" s="46">
        <v>0</v>
      </c>
      <c r="X263" s="46">
        <v>0</v>
      </c>
      <c r="Y263" s="46">
        <v>0</v>
      </c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24" t="s">
        <v>204</v>
      </c>
      <c r="AR263" s="24">
        <v>2002</v>
      </c>
      <c r="AS263" s="38"/>
      <c r="AT263" s="38"/>
      <c r="AU263" s="38"/>
      <c r="AV263" s="174">
        <v>2800000</v>
      </c>
      <c r="AW263" s="102"/>
      <c r="AX263" s="102"/>
      <c r="AY263" s="102"/>
      <c r="AZ263" s="102"/>
      <c r="BA263" s="102" t="s">
        <v>1840</v>
      </c>
      <c r="BB263" s="102"/>
      <c r="BC263" s="45"/>
      <c r="BD263" s="45"/>
    </row>
    <row r="264" spans="1:56" s="101" customFormat="1" ht="16" hidden="1" thickBot="1">
      <c r="A264" s="231"/>
      <c r="B264" s="240"/>
      <c r="C264" s="23" t="s">
        <v>1243</v>
      </c>
      <c r="D264" s="24" t="s">
        <v>1381</v>
      </c>
      <c r="E264" s="34"/>
      <c r="F264" s="102"/>
      <c r="G264" s="38"/>
      <c r="H264" s="38"/>
      <c r="I264" s="38"/>
      <c r="J264" s="102"/>
      <c r="K264" s="38"/>
      <c r="L264" s="38"/>
      <c r="M264" s="38"/>
      <c r="N264" s="38"/>
      <c r="O264" s="38"/>
      <c r="P264" s="38"/>
      <c r="Q264" s="38"/>
      <c r="R264" s="46" t="s">
        <v>1471</v>
      </c>
      <c r="S264" s="46">
        <v>0</v>
      </c>
      <c r="T264" s="25" t="s">
        <v>222</v>
      </c>
      <c r="U264" s="46">
        <v>0</v>
      </c>
      <c r="V264" s="46">
        <v>0</v>
      </c>
      <c r="W264" s="46">
        <v>0</v>
      </c>
      <c r="X264" s="46">
        <v>0</v>
      </c>
      <c r="Y264" s="46">
        <v>0</v>
      </c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24" t="s">
        <v>204</v>
      </c>
      <c r="AR264" s="24">
        <v>2003</v>
      </c>
      <c r="AS264" s="38"/>
      <c r="AT264" s="38"/>
      <c r="AU264" s="38"/>
      <c r="AV264" s="174">
        <v>1050000</v>
      </c>
      <c r="AW264" s="102"/>
      <c r="AX264" s="102"/>
      <c r="AY264" s="102"/>
      <c r="AZ264" s="102"/>
      <c r="BA264" s="102" t="s">
        <v>1840</v>
      </c>
      <c r="BB264" s="102"/>
      <c r="BC264" s="45"/>
      <c r="BD264" s="45"/>
    </row>
    <row r="265" spans="1:56" s="101" customFormat="1" ht="16" hidden="1" thickBot="1">
      <c r="A265" s="231"/>
      <c r="B265" s="240"/>
      <c r="C265" s="23" t="s">
        <v>1228</v>
      </c>
      <c r="D265" s="24" t="s">
        <v>1401</v>
      </c>
      <c r="E265" s="34"/>
      <c r="F265" s="102"/>
      <c r="G265" s="38"/>
      <c r="H265" s="38"/>
      <c r="I265" s="38"/>
      <c r="J265" s="102"/>
      <c r="K265" s="38"/>
      <c r="L265" s="38"/>
      <c r="M265" s="38"/>
      <c r="N265" s="38"/>
      <c r="O265" s="38"/>
      <c r="P265" s="38"/>
      <c r="Q265" s="38"/>
      <c r="R265" s="46" t="s">
        <v>1465</v>
      </c>
      <c r="S265" s="46">
        <v>0</v>
      </c>
      <c r="T265" s="25" t="s">
        <v>221</v>
      </c>
      <c r="U265" s="46">
        <v>0</v>
      </c>
      <c r="V265" s="46">
        <v>0</v>
      </c>
      <c r="W265" s="46">
        <v>0</v>
      </c>
      <c r="X265" s="46">
        <v>0</v>
      </c>
      <c r="Y265" s="46">
        <v>0</v>
      </c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24" t="s">
        <v>204</v>
      </c>
      <c r="AR265" s="24">
        <v>2002</v>
      </c>
      <c r="AS265" s="38"/>
      <c r="AT265" s="38"/>
      <c r="AU265" s="38"/>
      <c r="AV265" s="174">
        <v>2800000</v>
      </c>
      <c r="AW265" s="102"/>
      <c r="AX265" s="102"/>
      <c r="AY265" s="102"/>
      <c r="AZ265" s="102"/>
      <c r="BA265" s="102" t="s">
        <v>1840</v>
      </c>
      <c r="BB265" s="102"/>
      <c r="BC265" s="45"/>
      <c r="BD265" s="45"/>
    </row>
    <row r="266" spans="1:56" s="101" customFormat="1" ht="16" hidden="1" thickBot="1">
      <c r="A266" s="231"/>
      <c r="B266" s="240"/>
      <c r="C266" s="23" t="s">
        <v>285</v>
      </c>
      <c r="D266" s="24" t="s">
        <v>1373</v>
      </c>
      <c r="E266" s="34"/>
      <c r="F266" s="102"/>
      <c r="G266" s="38"/>
      <c r="H266" s="38"/>
      <c r="I266" s="38"/>
      <c r="J266" s="102"/>
      <c r="K266" s="38"/>
      <c r="L266" s="38"/>
      <c r="M266" s="38"/>
      <c r="N266" s="38"/>
      <c r="O266" s="38"/>
      <c r="P266" s="38"/>
      <c r="Q266" s="38"/>
      <c r="R266" s="46" t="s">
        <v>1471</v>
      </c>
      <c r="S266" s="46">
        <v>0</v>
      </c>
      <c r="T266" s="25" t="s">
        <v>230</v>
      </c>
      <c r="U266" s="46">
        <v>0</v>
      </c>
      <c r="V266" s="46">
        <v>0</v>
      </c>
      <c r="W266" s="46">
        <v>0</v>
      </c>
      <c r="X266" s="46">
        <v>0</v>
      </c>
      <c r="Y266" s="46">
        <v>0</v>
      </c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24" t="s">
        <v>204</v>
      </c>
      <c r="AR266" s="24">
        <v>2003</v>
      </c>
      <c r="AS266" s="38"/>
      <c r="AT266" s="38"/>
      <c r="AU266" s="38"/>
      <c r="AV266" s="174">
        <v>875000</v>
      </c>
      <c r="AW266" s="102"/>
      <c r="AX266" s="102"/>
      <c r="AY266" s="102"/>
      <c r="AZ266" s="102"/>
      <c r="BA266" s="102" t="s">
        <v>1840</v>
      </c>
      <c r="BB266" s="102"/>
      <c r="BC266" s="45"/>
      <c r="BD266" s="45"/>
    </row>
    <row r="267" spans="1:56" s="101" customFormat="1" ht="16" hidden="1" thickBot="1">
      <c r="A267" s="231"/>
      <c r="B267" s="240"/>
      <c r="C267" s="23" t="s">
        <v>1228</v>
      </c>
      <c r="D267" s="24" t="s">
        <v>1398</v>
      </c>
      <c r="E267" s="34"/>
      <c r="F267" s="102"/>
      <c r="G267" s="38"/>
      <c r="H267" s="38"/>
      <c r="I267" s="38"/>
      <c r="J267" s="102"/>
      <c r="K267" s="38"/>
      <c r="L267" s="38"/>
      <c r="M267" s="38"/>
      <c r="N267" s="38"/>
      <c r="O267" s="38"/>
      <c r="P267" s="38"/>
      <c r="Q267" s="38"/>
      <c r="R267" s="46" t="s">
        <v>1460</v>
      </c>
      <c r="S267" s="46">
        <v>0</v>
      </c>
      <c r="T267" s="25" t="s">
        <v>221</v>
      </c>
      <c r="U267" s="46">
        <v>0</v>
      </c>
      <c r="V267" s="46">
        <v>0</v>
      </c>
      <c r="W267" s="46">
        <v>0</v>
      </c>
      <c r="X267" s="46">
        <v>0</v>
      </c>
      <c r="Y267" s="46">
        <v>0</v>
      </c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24" t="s">
        <v>204</v>
      </c>
      <c r="AR267" s="24">
        <v>2005</v>
      </c>
      <c r="AS267" s="38"/>
      <c r="AT267" s="38"/>
      <c r="AU267" s="38"/>
      <c r="AV267" s="174">
        <v>2000000</v>
      </c>
      <c r="AW267" s="102"/>
      <c r="AX267" s="102"/>
      <c r="AY267" s="102"/>
      <c r="AZ267" s="102"/>
      <c r="BA267" s="102" t="s">
        <v>1840</v>
      </c>
      <c r="BB267" s="102"/>
      <c r="BC267" s="45"/>
      <c r="BD267" s="45"/>
    </row>
    <row r="268" spans="1:56" s="101" customFormat="1" ht="16" hidden="1" thickBot="1">
      <c r="A268" s="231"/>
      <c r="B268" s="240"/>
      <c r="C268" s="23" t="s">
        <v>1210</v>
      </c>
      <c r="D268" s="24" t="s">
        <v>1374</v>
      </c>
      <c r="E268" s="34"/>
      <c r="F268" s="102"/>
      <c r="G268" s="38"/>
      <c r="H268" s="38"/>
      <c r="I268" s="38"/>
      <c r="J268" s="102"/>
      <c r="K268" s="38"/>
      <c r="L268" s="38"/>
      <c r="M268" s="38"/>
      <c r="N268" s="38"/>
      <c r="O268" s="38"/>
      <c r="P268" s="38"/>
      <c r="Q268" s="38"/>
      <c r="R268" s="46" t="s">
        <v>145</v>
      </c>
      <c r="S268" s="46">
        <v>0</v>
      </c>
      <c r="T268" s="25" t="s">
        <v>220</v>
      </c>
      <c r="U268" s="46">
        <v>0</v>
      </c>
      <c r="V268" s="46">
        <v>0</v>
      </c>
      <c r="W268" s="46">
        <v>0</v>
      </c>
      <c r="X268" s="46">
        <v>0</v>
      </c>
      <c r="Y268" s="46">
        <v>0</v>
      </c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24" t="s">
        <v>204</v>
      </c>
      <c r="AR268" s="24">
        <v>2004</v>
      </c>
      <c r="AS268" s="38"/>
      <c r="AT268" s="38"/>
      <c r="AU268" s="38"/>
      <c r="AV268" s="174">
        <v>70000</v>
      </c>
      <c r="AW268" s="102"/>
      <c r="AX268" s="102"/>
      <c r="AY268" s="102"/>
      <c r="AZ268" s="102"/>
      <c r="BA268" s="102" t="s">
        <v>1840</v>
      </c>
      <c r="BB268" s="102"/>
      <c r="BC268" s="45"/>
      <c r="BD268" s="45"/>
    </row>
    <row r="269" spans="1:56" s="101" customFormat="1" ht="16" hidden="1" thickBot="1">
      <c r="A269" s="231"/>
      <c r="B269" s="240"/>
      <c r="C269" s="23" t="s">
        <v>1262</v>
      </c>
      <c r="D269" s="24" t="s">
        <v>1382</v>
      </c>
      <c r="E269" s="34"/>
      <c r="F269" s="102"/>
      <c r="G269" s="38"/>
      <c r="H269" s="38"/>
      <c r="I269" s="38"/>
      <c r="J269" s="102"/>
      <c r="K269" s="38"/>
      <c r="L269" s="38"/>
      <c r="M269" s="38"/>
      <c r="N269" s="38"/>
      <c r="O269" s="38"/>
      <c r="P269" s="38"/>
      <c r="Q269" s="38"/>
      <c r="R269" s="46" t="s">
        <v>1471</v>
      </c>
      <c r="S269" s="46">
        <v>0</v>
      </c>
      <c r="T269" s="25" t="s">
        <v>225</v>
      </c>
      <c r="U269" s="46">
        <v>0</v>
      </c>
      <c r="V269" s="46">
        <v>0</v>
      </c>
      <c r="W269" s="46">
        <v>0</v>
      </c>
      <c r="X269" s="46">
        <v>0</v>
      </c>
      <c r="Y269" s="46">
        <v>0</v>
      </c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24" t="s">
        <v>204</v>
      </c>
      <c r="AR269" s="24">
        <v>2006</v>
      </c>
      <c r="AS269" s="38"/>
      <c r="AT269" s="38"/>
      <c r="AU269" s="38"/>
      <c r="AV269" s="174">
        <v>350000</v>
      </c>
      <c r="AW269" s="102"/>
      <c r="AX269" s="102"/>
      <c r="AY269" s="102"/>
      <c r="AZ269" s="102"/>
      <c r="BA269" s="102" t="s">
        <v>1840</v>
      </c>
      <c r="BB269" s="102"/>
      <c r="BC269" s="45"/>
      <c r="BD269" s="45"/>
    </row>
    <row r="270" spans="1:56" s="101" customFormat="1" ht="16" hidden="1" thickBot="1">
      <c r="A270" s="231"/>
      <c r="B270" s="240"/>
      <c r="C270" s="23" t="s">
        <v>1228</v>
      </c>
      <c r="D270" s="24" t="s">
        <v>1398</v>
      </c>
      <c r="E270" s="34"/>
      <c r="F270" s="102"/>
      <c r="G270" s="38"/>
      <c r="H270" s="38"/>
      <c r="I270" s="38"/>
      <c r="J270" s="102"/>
      <c r="K270" s="38"/>
      <c r="L270" s="38"/>
      <c r="M270" s="38"/>
      <c r="N270" s="38"/>
      <c r="O270" s="38"/>
      <c r="P270" s="38"/>
      <c r="Q270" s="38"/>
      <c r="R270" s="46" t="s">
        <v>1460</v>
      </c>
      <c r="S270" s="46">
        <v>0</v>
      </c>
      <c r="T270" s="25" t="s">
        <v>221</v>
      </c>
      <c r="U270" s="46">
        <v>0</v>
      </c>
      <c r="V270" s="46">
        <v>0</v>
      </c>
      <c r="W270" s="46">
        <v>0</v>
      </c>
      <c r="X270" s="46">
        <v>0</v>
      </c>
      <c r="Y270" s="46">
        <v>0</v>
      </c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24" t="s">
        <v>204</v>
      </c>
      <c r="AR270" s="24">
        <v>2005</v>
      </c>
      <c r="AS270" s="38"/>
      <c r="AT270" s="38"/>
      <c r="AU270" s="38"/>
      <c r="AV270" s="174">
        <v>2000000</v>
      </c>
      <c r="AW270" s="102"/>
      <c r="AX270" s="102"/>
      <c r="AY270" s="102"/>
      <c r="AZ270" s="102"/>
      <c r="BA270" s="102" t="s">
        <v>1840</v>
      </c>
      <c r="BB270" s="102"/>
      <c r="BC270" s="45"/>
      <c r="BD270" s="45"/>
    </row>
    <row r="271" spans="1:56" s="101" customFormat="1" ht="16" hidden="1" thickBot="1">
      <c r="A271" s="231"/>
      <c r="B271" s="240"/>
      <c r="C271" s="23" t="s">
        <v>1268</v>
      </c>
      <c r="D271" s="24" t="s">
        <v>1418</v>
      </c>
      <c r="E271" s="34"/>
      <c r="F271" s="102"/>
      <c r="G271" s="38"/>
      <c r="H271" s="38"/>
      <c r="I271" s="38"/>
      <c r="J271" s="102"/>
      <c r="K271" s="38"/>
      <c r="L271" s="38"/>
      <c r="M271" s="38"/>
      <c r="N271" s="38"/>
      <c r="O271" s="38"/>
      <c r="P271" s="38"/>
      <c r="Q271" s="38"/>
      <c r="R271" s="46" t="s">
        <v>784</v>
      </c>
      <c r="S271" s="46">
        <v>0</v>
      </c>
      <c r="T271" s="25" t="s">
        <v>1537</v>
      </c>
      <c r="U271" s="46">
        <v>0</v>
      </c>
      <c r="V271" s="46">
        <v>0</v>
      </c>
      <c r="W271" s="46">
        <v>0</v>
      </c>
      <c r="X271" s="46">
        <v>0</v>
      </c>
      <c r="Y271" s="46">
        <v>0</v>
      </c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24" t="s">
        <v>204</v>
      </c>
      <c r="AR271" s="24">
        <v>2005</v>
      </c>
      <c r="AS271" s="38"/>
      <c r="AT271" s="38"/>
      <c r="AU271" s="38"/>
      <c r="AV271" s="174">
        <v>260000</v>
      </c>
      <c r="AW271" s="102"/>
      <c r="AX271" s="102"/>
      <c r="AY271" s="102"/>
      <c r="AZ271" s="102"/>
      <c r="BA271" s="102" t="s">
        <v>1840</v>
      </c>
      <c r="BB271" s="102"/>
      <c r="BC271" s="45"/>
      <c r="BD271" s="45"/>
    </row>
    <row r="272" spans="1:56" s="101" customFormat="1" ht="16" hidden="1" thickBot="1">
      <c r="A272" s="231"/>
      <c r="B272" s="240"/>
      <c r="C272" s="23" t="s">
        <v>1273</v>
      </c>
      <c r="D272" s="24" t="s">
        <v>1421</v>
      </c>
      <c r="E272" s="34"/>
      <c r="F272" s="102"/>
      <c r="G272" s="38"/>
      <c r="H272" s="38"/>
      <c r="I272" s="38"/>
      <c r="J272" s="102"/>
      <c r="K272" s="38"/>
      <c r="L272" s="38"/>
      <c r="M272" s="38"/>
      <c r="N272" s="38"/>
      <c r="O272" s="38"/>
      <c r="P272" s="38"/>
      <c r="Q272" s="38"/>
      <c r="R272" s="46" t="s">
        <v>1495</v>
      </c>
      <c r="S272" s="46">
        <v>0</v>
      </c>
      <c r="T272" s="25" t="s">
        <v>1537</v>
      </c>
      <c r="U272" s="46">
        <v>0</v>
      </c>
      <c r="V272" s="46">
        <v>0</v>
      </c>
      <c r="W272" s="46">
        <v>0</v>
      </c>
      <c r="X272" s="46">
        <v>0</v>
      </c>
      <c r="Y272" s="46">
        <v>0</v>
      </c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24" t="s">
        <v>204</v>
      </c>
      <c r="AR272" s="24">
        <v>2006</v>
      </c>
      <c r="AS272" s="38"/>
      <c r="AT272" s="38"/>
      <c r="AU272" s="38"/>
      <c r="AV272" s="174">
        <v>48750</v>
      </c>
      <c r="AW272" s="102"/>
      <c r="AX272" s="102"/>
      <c r="AY272" s="102"/>
      <c r="AZ272" s="102"/>
      <c r="BA272" s="102" t="s">
        <v>1840</v>
      </c>
      <c r="BB272" s="102"/>
      <c r="BC272" s="45"/>
      <c r="BD272" s="45"/>
    </row>
    <row r="273" spans="1:56" s="101" customFormat="1" ht="16" hidden="1" thickBot="1">
      <c r="A273" s="231"/>
      <c r="B273" s="240"/>
      <c r="C273" s="23" t="s">
        <v>1228</v>
      </c>
      <c r="D273" s="24" t="s">
        <v>1398</v>
      </c>
      <c r="E273" s="34"/>
      <c r="F273" s="102"/>
      <c r="G273" s="38"/>
      <c r="H273" s="38"/>
      <c r="I273" s="38"/>
      <c r="J273" s="102"/>
      <c r="K273" s="38"/>
      <c r="L273" s="38"/>
      <c r="M273" s="38"/>
      <c r="N273" s="38"/>
      <c r="O273" s="38"/>
      <c r="P273" s="38"/>
      <c r="Q273" s="38"/>
      <c r="R273" s="46" t="s">
        <v>1468</v>
      </c>
      <c r="S273" s="46">
        <v>0</v>
      </c>
      <c r="T273" s="25" t="s">
        <v>221</v>
      </c>
      <c r="U273" s="46">
        <v>0</v>
      </c>
      <c r="V273" s="46">
        <v>0</v>
      </c>
      <c r="W273" s="46">
        <v>0</v>
      </c>
      <c r="X273" s="46">
        <v>0</v>
      </c>
      <c r="Y273" s="46">
        <v>0</v>
      </c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  <c r="AL273" s="38"/>
      <c r="AM273" s="38"/>
      <c r="AN273" s="38"/>
      <c r="AO273" s="38"/>
      <c r="AP273" s="38"/>
      <c r="AQ273" s="24" t="s">
        <v>204</v>
      </c>
      <c r="AR273" s="24">
        <v>2004</v>
      </c>
      <c r="AS273" s="38"/>
      <c r="AT273" s="38"/>
      <c r="AU273" s="38"/>
      <c r="AV273" s="174">
        <v>1925000</v>
      </c>
      <c r="AW273" s="102"/>
      <c r="AX273" s="102"/>
      <c r="AY273" s="102"/>
      <c r="AZ273" s="102"/>
      <c r="BA273" s="102" t="s">
        <v>1840</v>
      </c>
      <c r="BB273" s="102"/>
      <c r="BC273" s="45"/>
      <c r="BD273" s="45"/>
    </row>
    <row r="274" spans="1:56" s="101" customFormat="1" ht="16" hidden="1" thickBot="1">
      <c r="A274" s="231"/>
      <c r="B274" s="240"/>
      <c r="C274" s="23" t="s">
        <v>1217</v>
      </c>
      <c r="D274" s="24" t="s">
        <v>1381</v>
      </c>
      <c r="E274" s="34"/>
      <c r="F274" s="102"/>
      <c r="G274" s="38"/>
      <c r="H274" s="38"/>
      <c r="I274" s="38"/>
      <c r="J274" s="102"/>
      <c r="K274" s="38"/>
      <c r="L274" s="38"/>
      <c r="M274" s="38"/>
      <c r="N274" s="38"/>
      <c r="O274" s="38"/>
      <c r="P274" s="38"/>
      <c r="Q274" s="38"/>
      <c r="R274" s="46" t="s">
        <v>747</v>
      </c>
      <c r="S274" s="46">
        <v>0</v>
      </c>
      <c r="T274" s="25" t="s">
        <v>233</v>
      </c>
      <c r="U274" s="46">
        <v>0</v>
      </c>
      <c r="V274" s="46">
        <v>0</v>
      </c>
      <c r="W274" s="46">
        <v>0</v>
      </c>
      <c r="X274" s="46">
        <v>0</v>
      </c>
      <c r="Y274" s="46">
        <v>0</v>
      </c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24" t="s">
        <v>204</v>
      </c>
      <c r="AR274" s="24">
        <v>2005</v>
      </c>
      <c r="AS274" s="38"/>
      <c r="AT274" s="38"/>
      <c r="AU274" s="38"/>
      <c r="AV274" s="174">
        <v>650000</v>
      </c>
      <c r="AW274" s="102"/>
      <c r="AX274" s="102"/>
      <c r="AY274" s="102"/>
      <c r="AZ274" s="102"/>
      <c r="BA274" s="102" t="s">
        <v>1840</v>
      </c>
      <c r="BB274" s="102"/>
      <c r="BC274" s="45"/>
      <c r="BD274" s="45"/>
    </row>
    <row r="275" spans="1:56" s="101" customFormat="1" ht="16" hidden="1" thickBot="1">
      <c r="A275" s="231"/>
      <c r="B275" s="240"/>
      <c r="C275" s="23" t="s">
        <v>1243</v>
      </c>
      <c r="D275" s="24" t="s">
        <v>1381</v>
      </c>
      <c r="E275" s="34"/>
      <c r="F275" s="102"/>
      <c r="G275" s="38"/>
      <c r="H275" s="38"/>
      <c r="I275" s="38"/>
      <c r="J275" s="102"/>
      <c r="K275" s="38"/>
      <c r="L275" s="38"/>
      <c r="M275" s="38"/>
      <c r="N275" s="38"/>
      <c r="O275" s="38"/>
      <c r="P275" s="38"/>
      <c r="Q275" s="38"/>
      <c r="R275" s="46" t="s">
        <v>747</v>
      </c>
      <c r="S275" s="46">
        <v>0</v>
      </c>
      <c r="T275" s="25" t="s">
        <v>222</v>
      </c>
      <c r="U275" s="46">
        <v>0</v>
      </c>
      <c r="V275" s="46">
        <v>0</v>
      </c>
      <c r="W275" s="46">
        <v>0</v>
      </c>
      <c r="X275" s="46">
        <v>0</v>
      </c>
      <c r="Y275" s="46">
        <v>0</v>
      </c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  <c r="AL275" s="38"/>
      <c r="AM275" s="38"/>
      <c r="AN275" s="38"/>
      <c r="AO275" s="38"/>
      <c r="AP275" s="38"/>
      <c r="AQ275" s="24" t="s">
        <v>204</v>
      </c>
      <c r="AR275" s="24">
        <v>2006</v>
      </c>
      <c r="AS275" s="38"/>
      <c r="AT275" s="38"/>
      <c r="AU275" s="38"/>
      <c r="AV275" s="174">
        <v>2200000</v>
      </c>
      <c r="AW275" s="102"/>
      <c r="AX275" s="102"/>
      <c r="AY275" s="102"/>
      <c r="AZ275" s="102"/>
      <c r="BA275" s="102" t="s">
        <v>1840</v>
      </c>
      <c r="BB275" s="102"/>
      <c r="BC275" s="45"/>
      <c r="BD275" s="45"/>
    </row>
    <row r="276" spans="1:56" s="101" customFormat="1" ht="16" hidden="1" thickBot="1">
      <c r="A276" s="231"/>
      <c r="B276" s="240"/>
      <c r="C276" s="23" t="s">
        <v>1212</v>
      </c>
      <c r="D276" s="24" t="s">
        <v>1376</v>
      </c>
      <c r="E276" s="34"/>
      <c r="F276" s="102"/>
      <c r="G276" s="38"/>
      <c r="H276" s="38"/>
      <c r="I276" s="38"/>
      <c r="J276" s="102"/>
      <c r="K276" s="38"/>
      <c r="L276" s="38"/>
      <c r="M276" s="38"/>
      <c r="N276" s="38"/>
      <c r="O276" s="38"/>
      <c r="P276" s="38"/>
      <c r="Q276" s="38"/>
      <c r="R276" s="46" t="s">
        <v>747</v>
      </c>
      <c r="S276" s="46">
        <v>0</v>
      </c>
      <c r="T276" s="25" t="s">
        <v>233</v>
      </c>
      <c r="U276" s="46">
        <v>0</v>
      </c>
      <c r="V276" s="46">
        <v>0</v>
      </c>
      <c r="W276" s="46">
        <v>0</v>
      </c>
      <c r="X276" s="46">
        <v>0</v>
      </c>
      <c r="Y276" s="46">
        <v>0</v>
      </c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24" t="s">
        <v>204</v>
      </c>
      <c r="AR276" s="24">
        <v>2001</v>
      </c>
      <c r="AS276" s="38"/>
      <c r="AT276" s="38"/>
      <c r="AU276" s="38"/>
      <c r="AV276" s="174">
        <v>552500</v>
      </c>
      <c r="AW276" s="102"/>
      <c r="AX276" s="102"/>
      <c r="AY276" s="102"/>
      <c r="AZ276" s="102"/>
      <c r="BA276" s="102" t="s">
        <v>1840</v>
      </c>
      <c r="BB276" s="102"/>
      <c r="BC276" s="45"/>
      <c r="BD276" s="45"/>
    </row>
    <row r="277" spans="1:56" s="101" customFormat="1" ht="16" hidden="1" thickBot="1">
      <c r="A277" s="231"/>
      <c r="B277" s="240"/>
      <c r="C277" s="23" t="s">
        <v>1204</v>
      </c>
      <c r="D277" s="24" t="s">
        <v>1365</v>
      </c>
      <c r="E277" s="34"/>
      <c r="F277" s="102"/>
      <c r="G277" s="38"/>
      <c r="H277" s="38"/>
      <c r="I277" s="38"/>
      <c r="J277" s="102"/>
      <c r="K277" s="38"/>
      <c r="L277" s="38"/>
      <c r="M277" s="38"/>
      <c r="N277" s="38"/>
      <c r="O277" s="38"/>
      <c r="P277" s="38"/>
      <c r="Q277" s="38"/>
      <c r="R277" s="46" t="s">
        <v>747</v>
      </c>
      <c r="S277" s="46">
        <v>0</v>
      </c>
      <c r="T277" s="25" t="s">
        <v>220</v>
      </c>
      <c r="U277" s="46">
        <v>0</v>
      </c>
      <c r="V277" s="46">
        <v>0</v>
      </c>
      <c r="W277" s="46">
        <v>0</v>
      </c>
      <c r="X277" s="46">
        <v>0</v>
      </c>
      <c r="Y277" s="46">
        <v>0</v>
      </c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  <c r="AL277" s="38"/>
      <c r="AM277" s="38"/>
      <c r="AN277" s="38"/>
      <c r="AO277" s="38"/>
      <c r="AP277" s="38"/>
      <c r="AQ277" s="24" t="s">
        <v>204</v>
      </c>
      <c r="AR277" s="24">
        <v>2004</v>
      </c>
      <c r="AS277" s="38"/>
      <c r="AT277" s="38"/>
      <c r="AU277" s="38"/>
      <c r="AV277" s="174">
        <v>24500</v>
      </c>
      <c r="AW277" s="102"/>
      <c r="AX277" s="102"/>
      <c r="AY277" s="102"/>
      <c r="AZ277" s="102"/>
      <c r="BA277" s="102" t="s">
        <v>1840</v>
      </c>
      <c r="BB277" s="102"/>
      <c r="BC277" s="45"/>
      <c r="BD277" s="45"/>
    </row>
    <row r="278" spans="1:56" s="101" customFormat="1" ht="16" hidden="1" thickBot="1">
      <c r="A278" s="231"/>
      <c r="B278" s="240"/>
      <c r="C278" s="23" t="s">
        <v>1204</v>
      </c>
      <c r="D278" s="24" t="s">
        <v>1365</v>
      </c>
      <c r="E278" s="34"/>
      <c r="F278" s="102"/>
      <c r="G278" s="38"/>
      <c r="H278" s="38"/>
      <c r="I278" s="38"/>
      <c r="J278" s="102"/>
      <c r="K278" s="38"/>
      <c r="L278" s="38"/>
      <c r="M278" s="38"/>
      <c r="N278" s="38"/>
      <c r="O278" s="38"/>
      <c r="P278" s="38"/>
      <c r="Q278" s="38"/>
      <c r="R278" s="46" t="s">
        <v>747</v>
      </c>
      <c r="S278" s="46">
        <v>0</v>
      </c>
      <c r="T278" s="25" t="s">
        <v>220</v>
      </c>
      <c r="U278" s="46">
        <v>0</v>
      </c>
      <c r="V278" s="46">
        <v>0</v>
      </c>
      <c r="W278" s="46">
        <v>0</v>
      </c>
      <c r="X278" s="46">
        <v>0</v>
      </c>
      <c r="Y278" s="46">
        <v>0</v>
      </c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24" t="s">
        <v>204</v>
      </c>
      <c r="AR278" s="24">
        <v>2003</v>
      </c>
      <c r="AS278" s="38"/>
      <c r="AT278" s="38"/>
      <c r="AU278" s="38"/>
      <c r="AV278" s="174">
        <v>42000</v>
      </c>
      <c r="AW278" s="102"/>
      <c r="AX278" s="102"/>
      <c r="AY278" s="102"/>
      <c r="AZ278" s="102"/>
      <c r="BA278" s="102" t="s">
        <v>1840</v>
      </c>
      <c r="BB278" s="102"/>
      <c r="BC278" s="45"/>
      <c r="BD278" s="45"/>
    </row>
    <row r="279" spans="1:56" s="101" customFormat="1" ht="16" hidden="1" thickBot="1">
      <c r="A279" s="231"/>
      <c r="B279" s="240"/>
      <c r="C279" s="23" t="s">
        <v>1274</v>
      </c>
      <c r="D279" s="24" t="s">
        <v>1381</v>
      </c>
      <c r="E279" s="34"/>
      <c r="F279" s="102"/>
      <c r="G279" s="38"/>
      <c r="H279" s="38"/>
      <c r="I279" s="38"/>
      <c r="J279" s="102"/>
      <c r="K279" s="38"/>
      <c r="L279" s="38"/>
      <c r="M279" s="38"/>
      <c r="N279" s="38"/>
      <c r="O279" s="38"/>
      <c r="P279" s="38"/>
      <c r="Q279" s="38"/>
      <c r="R279" s="46" t="s">
        <v>747</v>
      </c>
      <c r="S279" s="46">
        <v>0</v>
      </c>
      <c r="T279" s="25" t="s">
        <v>233</v>
      </c>
      <c r="U279" s="46">
        <v>0</v>
      </c>
      <c r="V279" s="46">
        <v>0</v>
      </c>
      <c r="W279" s="46">
        <v>0</v>
      </c>
      <c r="X279" s="46">
        <v>0</v>
      </c>
      <c r="Y279" s="46">
        <v>0</v>
      </c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  <c r="AL279" s="38"/>
      <c r="AM279" s="38"/>
      <c r="AN279" s="38"/>
      <c r="AO279" s="38"/>
      <c r="AP279" s="38"/>
      <c r="AQ279" s="24" t="s">
        <v>204</v>
      </c>
      <c r="AR279" s="24">
        <v>1997</v>
      </c>
      <c r="AS279" s="38"/>
      <c r="AT279" s="38"/>
      <c r="AU279" s="38"/>
      <c r="AV279" s="174">
        <v>500000</v>
      </c>
      <c r="AW279" s="102"/>
      <c r="AX279" s="102"/>
      <c r="AY279" s="102"/>
      <c r="AZ279" s="102"/>
      <c r="BA279" s="102" t="s">
        <v>1840</v>
      </c>
      <c r="BB279" s="102"/>
      <c r="BC279" s="45"/>
      <c r="BD279" s="45"/>
    </row>
    <row r="280" spans="1:56" s="101" customFormat="1" ht="16" hidden="1" thickBot="1">
      <c r="A280" s="231"/>
      <c r="B280" s="240"/>
      <c r="C280" s="23" t="s">
        <v>1274</v>
      </c>
      <c r="D280" s="24" t="s">
        <v>1381</v>
      </c>
      <c r="E280" s="34"/>
      <c r="F280" s="102"/>
      <c r="G280" s="38"/>
      <c r="H280" s="38"/>
      <c r="I280" s="38"/>
      <c r="J280" s="102"/>
      <c r="K280" s="38"/>
      <c r="L280" s="38"/>
      <c r="M280" s="38"/>
      <c r="N280" s="38"/>
      <c r="O280" s="38"/>
      <c r="P280" s="38"/>
      <c r="Q280" s="38"/>
      <c r="R280" s="46" t="s">
        <v>747</v>
      </c>
      <c r="S280" s="46">
        <v>0</v>
      </c>
      <c r="T280" s="25" t="s">
        <v>233</v>
      </c>
      <c r="U280" s="46">
        <v>0</v>
      </c>
      <c r="V280" s="46">
        <v>0</v>
      </c>
      <c r="W280" s="46">
        <v>0</v>
      </c>
      <c r="X280" s="46">
        <v>0</v>
      </c>
      <c r="Y280" s="46">
        <v>0</v>
      </c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24" t="s">
        <v>204</v>
      </c>
      <c r="AR280" s="24">
        <v>1997</v>
      </c>
      <c r="AS280" s="38"/>
      <c r="AT280" s="38"/>
      <c r="AU280" s="38"/>
      <c r="AV280" s="174">
        <v>500000</v>
      </c>
      <c r="AW280" s="102"/>
      <c r="AX280" s="102"/>
      <c r="AY280" s="102"/>
      <c r="AZ280" s="102"/>
      <c r="BA280" s="102" t="s">
        <v>1840</v>
      </c>
      <c r="BB280" s="102"/>
      <c r="BC280" s="45"/>
      <c r="BD280" s="45"/>
    </row>
    <row r="281" spans="1:56" s="101" customFormat="1" ht="16" hidden="1" thickBot="1">
      <c r="A281" s="231"/>
      <c r="B281" s="240"/>
      <c r="C281" s="23" t="s">
        <v>1275</v>
      </c>
      <c r="D281" s="24" t="s">
        <v>1373</v>
      </c>
      <c r="E281" s="34"/>
      <c r="F281" s="102"/>
      <c r="G281" s="38"/>
      <c r="H281" s="38"/>
      <c r="I281" s="38"/>
      <c r="J281" s="102"/>
      <c r="K281" s="38"/>
      <c r="L281" s="38"/>
      <c r="M281" s="38"/>
      <c r="N281" s="38"/>
      <c r="O281" s="38"/>
      <c r="P281" s="38"/>
      <c r="Q281" s="38"/>
      <c r="R281" s="46" t="s">
        <v>747</v>
      </c>
      <c r="S281" s="46">
        <v>0</v>
      </c>
      <c r="T281" s="25" t="s">
        <v>230</v>
      </c>
      <c r="U281" s="46">
        <v>0</v>
      </c>
      <c r="V281" s="46">
        <v>0</v>
      </c>
      <c r="W281" s="46">
        <v>0</v>
      </c>
      <c r="X281" s="46">
        <v>0</v>
      </c>
      <c r="Y281" s="46">
        <v>0</v>
      </c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  <c r="AL281" s="38"/>
      <c r="AM281" s="38"/>
      <c r="AN281" s="38"/>
      <c r="AO281" s="38"/>
      <c r="AP281" s="38"/>
      <c r="AQ281" s="24" t="s">
        <v>204</v>
      </c>
      <c r="AR281" s="24">
        <v>1997</v>
      </c>
      <c r="AS281" s="38"/>
      <c r="AT281" s="38"/>
      <c r="AU281" s="38"/>
      <c r="AV281" s="174">
        <v>625000</v>
      </c>
      <c r="AW281" s="102"/>
      <c r="AX281" s="102"/>
      <c r="AY281" s="102"/>
      <c r="AZ281" s="102"/>
      <c r="BA281" s="102" t="s">
        <v>1840</v>
      </c>
      <c r="BB281" s="102"/>
      <c r="BC281" s="45"/>
      <c r="BD281" s="45"/>
    </row>
    <row r="282" spans="1:56" s="101" customFormat="1" ht="16" hidden="1" thickBot="1">
      <c r="A282" s="231"/>
      <c r="B282" s="240"/>
      <c r="C282" s="23" t="s">
        <v>1276</v>
      </c>
      <c r="D282" s="24" t="s">
        <v>1376</v>
      </c>
      <c r="E282" s="34"/>
      <c r="F282" s="228"/>
      <c r="G282" s="38"/>
      <c r="H282" s="38"/>
      <c r="I282" s="38"/>
      <c r="J282" s="102"/>
      <c r="K282" s="38"/>
      <c r="L282" s="38"/>
      <c r="M282" s="38"/>
      <c r="N282" s="38"/>
      <c r="O282" s="38"/>
      <c r="P282" s="38"/>
      <c r="Q282" s="38"/>
      <c r="R282" s="46" t="s">
        <v>747</v>
      </c>
      <c r="S282" s="46">
        <v>0</v>
      </c>
      <c r="T282" s="25" t="s">
        <v>233</v>
      </c>
      <c r="U282" s="46">
        <v>0</v>
      </c>
      <c r="V282" s="46">
        <v>0</v>
      </c>
      <c r="W282" s="46">
        <v>0</v>
      </c>
      <c r="X282" s="46">
        <v>0</v>
      </c>
      <c r="Y282" s="46">
        <v>0</v>
      </c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24" t="s">
        <v>204</v>
      </c>
      <c r="AR282" s="24">
        <v>1997</v>
      </c>
      <c r="AS282" s="38"/>
      <c r="AT282" s="38"/>
      <c r="AU282" s="38"/>
      <c r="AV282" s="174">
        <v>50000</v>
      </c>
      <c r="AW282" s="228"/>
      <c r="AX282" s="228"/>
      <c r="AY282" s="102"/>
      <c r="AZ282" s="102"/>
      <c r="BA282" s="102" t="s">
        <v>1840</v>
      </c>
      <c r="BB282" s="102"/>
      <c r="BC282" s="45"/>
      <c r="BD282" s="45"/>
    </row>
    <row r="283" spans="1:56" s="101" customFormat="1" ht="16" hidden="1" thickBot="1">
      <c r="A283" s="231"/>
      <c r="B283" s="240"/>
      <c r="C283" s="23" t="s">
        <v>1204</v>
      </c>
      <c r="D283" s="24" t="s">
        <v>1375</v>
      </c>
      <c r="E283" s="34"/>
      <c r="F283" s="102"/>
      <c r="G283" s="38"/>
      <c r="H283" s="38"/>
      <c r="I283" s="38"/>
      <c r="J283" s="102"/>
      <c r="K283" s="38"/>
      <c r="L283" s="38"/>
      <c r="M283" s="38"/>
      <c r="N283" s="38"/>
      <c r="O283" s="38"/>
      <c r="P283" s="38"/>
      <c r="Q283" s="38"/>
      <c r="R283" s="46" t="s">
        <v>1496</v>
      </c>
      <c r="S283" s="46">
        <v>0</v>
      </c>
      <c r="T283" s="25" t="s">
        <v>220</v>
      </c>
      <c r="U283" s="46">
        <v>0</v>
      </c>
      <c r="V283" s="46">
        <v>0</v>
      </c>
      <c r="W283" s="46">
        <v>0</v>
      </c>
      <c r="X283" s="46">
        <v>0</v>
      </c>
      <c r="Y283" s="46">
        <v>0</v>
      </c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  <c r="AL283" s="38"/>
      <c r="AM283" s="38"/>
      <c r="AN283" s="38"/>
      <c r="AO283" s="38"/>
      <c r="AP283" s="38"/>
      <c r="AQ283" s="24" t="s">
        <v>204</v>
      </c>
      <c r="AR283" s="24">
        <v>1997</v>
      </c>
      <c r="AS283" s="38"/>
      <c r="AT283" s="38"/>
      <c r="AU283" s="38"/>
      <c r="AV283" s="174">
        <v>108000</v>
      </c>
      <c r="AW283" s="102"/>
      <c r="AX283" s="102"/>
      <c r="AY283" s="102"/>
      <c r="AZ283" s="102"/>
      <c r="BA283" s="102" t="s">
        <v>1840</v>
      </c>
      <c r="BB283" s="102"/>
      <c r="BC283" s="45"/>
      <c r="BD283" s="45"/>
    </row>
    <row r="284" spans="1:56" s="101" customFormat="1" ht="16" hidden="1" thickBot="1">
      <c r="A284" s="231"/>
      <c r="B284" s="240"/>
      <c r="C284" s="23" t="s">
        <v>1277</v>
      </c>
      <c r="D284" s="24" t="s">
        <v>1422</v>
      </c>
      <c r="E284" s="34"/>
      <c r="F284" s="102"/>
      <c r="G284" s="38"/>
      <c r="H284" s="38"/>
      <c r="I284" s="38"/>
      <c r="J284" s="102"/>
      <c r="K284" s="38"/>
      <c r="L284" s="38"/>
      <c r="M284" s="38"/>
      <c r="N284" s="38"/>
      <c r="O284" s="38"/>
      <c r="P284" s="38"/>
      <c r="Q284" s="38"/>
      <c r="R284" s="46" t="s">
        <v>747</v>
      </c>
      <c r="S284" s="46">
        <v>0</v>
      </c>
      <c r="T284" s="25" t="s">
        <v>1538</v>
      </c>
      <c r="U284" s="46">
        <v>0</v>
      </c>
      <c r="V284" s="46">
        <v>0</v>
      </c>
      <c r="W284" s="46">
        <v>0</v>
      </c>
      <c r="X284" s="46">
        <v>0</v>
      </c>
      <c r="Y284" s="46">
        <v>0</v>
      </c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  <c r="AL284" s="38"/>
      <c r="AM284" s="38"/>
      <c r="AN284" s="38"/>
      <c r="AO284" s="38"/>
      <c r="AP284" s="38"/>
      <c r="AQ284" s="24" t="s">
        <v>204</v>
      </c>
      <c r="AR284" s="24">
        <v>1997</v>
      </c>
      <c r="AS284" s="38"/>
      <c r="AT284" s="38"/>
      <c r="AU284" s="38"/>
      <c r="AV284" s="174">
        <v>420000</v>
      </c>
      <c r="AW284" s="102"/>
      <c r="AX284" s="102"/>
      <c r="AY284" s="102"/>
      <c r="AZ284" s="102"/>
      <c r="BA284" s="102" t="s">
        <v>1840</v>
      </c>
      <c r="BB284" s="102"/>
      <c r="BC284" s="45"/>
      <c r="BD284" s="45"/>
    </row>
    <row r="285" spans="1:56" s="101" customFormat="1" ht="16" hidden="1" thickBot="1">
      <c r="A285" s="231"/>
      <c r="B285" s="240"/>
      <c r="C285" s="23" t="s">
        <v>1278</v>
      </c>
      <c r="D285" s="24" t="s">
        <v>1373</v>
      </c>
      <c r="E285" s="34"/>
      <c r="F285" s="102"/>
      <c r="G285" s="38"/>
      <c r="H285" s="38"/>
      <c r="I285" s="38"/>
      <c r="J285" s="102"/>
      <c r="K285" s="38"/>
      <c r="L285" s="38"/>
      <c r="M285" s="38"/>
      <c r="N285" s="38"/>
      <c r="O285" s="38"/>
      <c r="P285" s="38"/>
      <c r="Q285" s="38"/>
      <c r="R285" s="46" t="s">
        <v>747</v>
      </c>
      <c r="S285" s="46">
        <v>0</v>
      </c>
      <c r="T285" s="25" t="s">
        <v>225</v>
      </c>
      <c r="U285" s="46">
        <v>0</v>
      </c>
      <c r="V285" s="46">
        <v>0</v>
      </c>
      <c r="W285" s="46">
        <v>0</v>
      </c>
      <c r="X285" s="46">
        <v>0</v>
      </c>
      <c r="Y285" s="46">
        <v>0</v>
      </c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  <c r="AL285" s="38"/>
      <c r="AM285" s="38"/>
      <c r="AN285" s="38"/>
      <c r="AO285" s="38"/>
      <c r="AP285" s="38"/>
      <c r="AQ285" s="24" t="s">
        <v>204</v>
      </c>
      <c r="AR285" s="24">
        <v>2002</v>
      </c>
      <c r="AS285" s="38"/>
      <c r="AT285" s="38"/>
      <c r="AU285" s="38"/>
      <c r="AV285" s="174">
        <v>3500000</v>
      </c>
      <c r="AW285" s="102"/>
      <c r="AX285" s="102"/>
      <c r="AY285" s="102"/>
      <c r="AZ285" s="102"/>
      <c r="BA285" s="102" t="s">
        <v>1840</v>
      </c>
      <c r="BB285" s="102"/>
      <c r="BC285" s="45"/>
      <c r="BD285" s="45"/>
    </row>
    <row r="286" spans="1:56" s="101" customFormat="1" ht="16" hidden="1" thickBot="1">
      <c r="A286" s="231"/>
      <c r="B286" s="240"/>
      <c r="C286" s="23" t="s">
        <v>1207</v>
      </c>
      <c r="D286" s="24" t="s">
        <v>1423</v>
      </c>
      <c r="E286" s="34"/>
      <c r="F286" s="102"/>
      <c r="G286" s="38"/>
      <c r="H286" s="38"/>
      <c r="I286" s="38"/>
      <c r="J286" s="102"/>
      <c r="K286" s="38"/>
      <c r="L286" s="38"/>
      <c r="M286" s="38"/>
      <c r="N286" s="38"/>
      <c r="O286" s="38"/>
      <c r="P286" s="38"/>
      <c r="Q286" s="38"/>
      <c r="R286" s="46" t="s">
        <v>747</v>
      </c>
      <c r="S286" s="46">
        <v>0</v>
      </c>
      <c r="T286" s="25" t="s">
        <v>226</v>
      </c>
      <c r="U286" s="46">
        <v>0</v>
      </c>
      <c r="V286" s="46">
        <v>0</v>
      </c>
      <c r="W286" s="46">
        <v>0</v>
      </c>
      <c r="X286" s="46">
        <v>0</v>
      </c>
      <c r="Y286" s="46">
        <v>0</v>
      </c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24" t="s">
        <v>204</v>
      </c>
      <c r="AR286" s="24">
        <v>2002</v>
      </c>
      <c r="AS286" s="38"/>
      <c r="AT286" s="38"/>
      <c r="AU286" s="38"/>
      <c r="AV286" s="174">
        <v>2100000</v>
      </c>
      <c r="AW286" s="102"/>
      <c r="AX286" s="102"/>
      <c r="AY286" s="102"/>
      <c r="AZ286" s="102"/>
      <c r="BA286" s="102" t="s">
        <v>1840</v>
      </c>
      <c r="BB286" s="102"/>
      <c r="BC286" s="45"/>
      <c r="BD286" s="45"/>
    </row>
    <row r="287" spans="1:56" s="101" customFormat="1" ht="16" hidden="1" thickBot="1">
      <c r="A287" s="231"/>
      <c r="B287" s="240"/>
      <c r="C287" s="23" t="s">
        <v>1204</v>
      </c>
      <c r="D287" s="24" t="s">
        <v>1375</v>
      </c>
      <c r="E287" s="34"/>
      <c r="F287" s="102"/>
      <c r="G287" s="38"/>
      <c r="H287" s="38"/>
      <c r="I287" s="38"/>
      <c r="J287" s="102"/>
      <c r="K287" s="38"/>
      <c r="L287" s="38"/>
      <c r="M287" s="38"/>
      <c r="N287" s="38"/>
      <c r="O287" s="38"/>
      <c r="P287" s="38"/>
      <c r="Q287" s="38"/>
      <c r="R287" s="46" t="s">
        <v>1463</v>
      </c>
      <c r="S287" s="46">
        <v>0</v>
      </c>
      <c r="T287" s="25" t="s">
        <v>220</v>
      </c>
      <c r="U287" s="46">
        <v>0</v>
      </c>
      <c r="V287" s="46">
        <v>0</v>
      </c>
      <c r="W287" s="46">
        <v>0</v>
      </c>
      <c r="X287" s="46">
        <v>0</v>
      </c>
      <c r="Y287" s="46">
        <v>0</v>
      </c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24" t="s">
        <v>204</v>
      </c>
      <c r="AR287" s="24">
        <v>2002</v>
      </c>
      <c r="AS287" s="38"/>
      <c r="AT287" s="38"/>
      <c r="AU287" s="38"/>
      <c r="AV287" s="174">
        <v>49000</v>
      </c>
      <c r="AW287" s="102"/>
      <c r="AX287" s="102"/>
      <c r="AY287" s="102"/>
      <c r="AZ287" s="102"/>
      <c r="BA287" s="102" t="s">
        <v>1840</v>
      </c>
      <c r="BB287" s="102"/>
      <c r="BC287" s="45"/>
      <c r="BD287" s="45"/>
    </row>
    <row r="288" spans="1:56" s="101" customFormat="1" ht="16" hidden="1" thickBot="1">
      <c r="A288" s="231"/>
      <c r="B288" s="240"/>
      <c r="C288" s="23" t="s">
        <v>1228</v>
      </c>
      <c r="D288" s="24" t="s">
        <v>1401</v>
      </c>
      <c r="E288" s="34"/>
      <c r="F288" s="265" t="s">
        <v>123</v>
      </c>
      <c r="G288" s="38"/>
      <c r="H288" s="38"/>
      <c r="I288" s="38"/>
      <c r="J288" s="102" t="s">
        <v>1193</v>
      </c>
      <c r="K288" s="38"/>
      <c r="L288" s="38"/>
      <c r="M288" s="38"/>
      <c r="N288" s="38"/>
      <c r="O288" s="38"/>
      <c r="P288" s="38"/>
      <c r="Q288" s="38"/>
      <c r="R288" s="46" t="s">
        <v>1460</v>
      </c>
      <c r="S288" s="46">
        <v>0</v>
      </c>
      <c r="T288" s="25" t="s">
        <v>221</v>
      </c>
      <c r="U288" s="46">
        <v>0</v>
      </c>
      <c r="V288" s="46">
        <v>0</v>
      </c>
      <c r="W288" s="46">
        <v>0</v>
      </c>
      <c r="X288" s="46">
        <v>0</v>
      </c>
      <c r="Y288" s="46">
        <v>0</v>
      </c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24" t="s">
        <v>204</v>
      </c>
      <c r="AR288" s="24">
        <v>2005</v>
      </c>
      <c r="AS288" s="38"/>
      <c r="AT288" s="38"/>
      <c r="AU288" s="38"/>
      <c r="AV288" s="174">
        <v>9750000</v>
      </c>
      <c r="AW288" s="265" t="s">
        <v>123</v>
      </c>
      <c r="AX288" s="102"/>
      <c r="AY288" s="271" t="s">
        <v>1563</v>
      </c>
      <c r="AZ288" s="102" t="s">
        <v>1193</v>
      </c>
      <c r="BA288" s="102"/>
      <c r="BB288" s="102"/>
      <c r="BC288" s="45"/>
      <c r="BD288" s="45"/>
    </row>
    <row r="289" spans="1:78" s="101" customFormat="1" ht="16" hidden="1" thickBot="1">
      <c r="A289" s="231"/>
      <c r="B289" s="240"/>
      <c r="C289" s="23" t="s">
        <v>1200</v>
      </c>
      <c r="D289" s="24" t="s">
        <v>1366</v>
      </c>
      <c r="E289" s="34"/>
      <c r="F289" s="102"/>
      <c r="G289" s="38"/>
      <c r="H289" s="38"/>
      <c r="I289" s="38"/>
      <c r="J289" s="102"/>
      <c r="K289" s="38"/>
      <c r="L289" s="38"/>
      <c r="M289" s="38"/>
      <c r="N289" s="38"/>
      <c r="O289" s="38"/>
      <c r="P289" s="38"/>
      <c r="Q289" s="38"/>
      <c r="R289" s="46" t="s">
        <v>747</v>
      </c>
      <c r="S289" s="46">
        <v>0</v>
      </c>
      <c r="T289" s="25" t="s">
        <v>230</v>
      </c>
      <c r="U289" s="46">
        <v>0</v>
      </c>
      <c r="V289" s="46">
        <v>0</v>
      </c>
      <c r="W289" s="46">
        <v>0</v>
      </c>
      <c r="X289" s="46">
        <v>0</v>
      </c>
      <c r="Y289" s="46">
        <v>0</v>
      </c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  <c r="AL289" s="38"/>
      <c r="AM289" s="38"/>
      <c r="AN289" s="38"/>
      <c r="AO289" s="38"/>
      <c r="AP289" s="38"/>
      <c r="AQ289" s="24" t="s">
        <v>204</v>
      </c>
      <c r="AR289" s="24">
        <v>2005</v>
      </c>
      <c r="AS289" s="38"/>
      <c r="AT289" s="38"/>
      <c r="AU289" s="38"/>
      <c r="AV289" s="174">
        <v>1500000</v>
      </c>
      <c r="AW289" s="102"/>
      <c r="AX289" s="102"/>
      <c r="AY289" s="102"/>
      <c r="AZ289" s="102"/>
      <c r="BA289" s="102" t="s">
        <v>1840</v>
      </c>
      <c r="BB289" s="102"/>
      <c r="BC289" s="45"/>
      <c r="BD289" s="45"/>
    </row>
    <row r="290" spans="1:78" ht="16" hidden="1" thickBot="1">
      <c r="A290" s="231"/>
      <c r="B290" s="240"/>
      <c r="C290" s="23" t="s">
        <v>1279</v>
      </c>
      <c r="D290" s="24" t="s">
        <v>1424</v>
      </c>
      <c r="E290" s="34"/>
      <c r="F290" s="102"/>
      <c r="G290" s="38"/>
      <c r="H290" s="38"/>
      <c r="I290" s="38"/>
      <c r="J290" s="102"/>
      <c r="K290" s="38"/>
      <c r="L290" s="38"/>
      <c r="M290" s="38"/>
      <c r="N290" s="38"/>
      <c r="O290" s="38"/>
      <c r="P290" s="38"/>
      <c r="Q290" s="38"/>
      <c r="R290" s="46" t="s">
        <v>145</v>
      </c>
      <c r="S290" s="46">
        <v>0</v>
      </c>
      <c r="T290" s="25" t="s">
        <v>225</v>
      </c>
      <c r="U290" s="46">
        <v>0</v>
      </c>
      <c r="V290" s="46">
        <v>0</v>
      </c>
      <c r="W290" s="46">
        <v>0</v>
      </c>
      <c r="X290" s="46">
        <v>0</v>
      </c>
      <c r="Y290" s="46">
        <v>0</v>
      </c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  <c r="AL290" s="38"/>
      <c r="AM290" s="38"/>
      <c r="AN290" s="38"/>
      <c r="AO290" s="38"/>
      <c r="AP290" s="38"/>
      <c r="AQ290" s="24" t="s">
        <v>204</v>
      </c>
      <c r="AR290" s="24">
        <v>2001</v>
      </c>
      <c r="AS290" s="38"/>
      <c r="AT290" s="38"/>
      <c r="AU290" s="38"/>
      <c r="AV290" s="174">
        <v>187500</v>
      </c>
      <c r="AW290" s="102"/>
      <c r="AX290" s="102"/>
      <c r="AY290" s="102"/>
      <c r="AZ290" s="102"/>
      <c r="BA290" s="102" t="s">
        <v>1840</v>
      </c>
      <c r="BB290" s="102"/>
      <c r="BC290" s="45"/>
      <c r="BD290" s="45"/>
    </row>
    <row r="291" spans="1:78" ht="16" hidden="1" thickBot="1">
      <c r="A291" s="231"/>
      <c r="B291" s="240"/>
      <c r="C291" s="23" t="s">
        <v>1218</v>
      </c>
      <c r="D291" s="24" t="s">
        <v>1382</v>
      </c>
      <c r="E291" s="34"/>
      <c r="F291" s="102"/>
      <c r="G291" s="38"/>
      <c r="H291" s="38"/>
      <c r="I291" s="38"/>
      <c r="J291" s="102"/>
      <c r="K291" s="38"/>
      <c r="L291" s="38"/>
      <c r="M291" s="38"/>
      <c r="N291" s="38"/>
      <c r="O291" s="38"/>
      <c r="P291" s="38"/>
      <c r="Q291" s="38"/>
      <c r="R291" s="46" t="s">
        <v>1471</v>
      </c>
      <c r="S291" s="46">
        <v>0</v>
      </c>
      <c r="T291" s="25" t="s">
        <v>222</v>
      </c>
      <c r="U291" s="46">
        <v>0</v>
      </c>
      <c r="V291" s="46">
        <v>0</v>
      </c>
      <c r="W291" s="46">
        <v>0</v>
      </c>
      <c r="X291" s="46">
        <v>0</v>
      </c>
      <c r="Y291" s="46">
        <v>0</v>
      </c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  <c r="AL291" s="38"/>
      <c r="AM291" s="38"/>
      <c r="AN291" s="38"/>
      <c r="AO291" s="38"/>
      <c r="AP291" s="38"/>
      <c r="AQ291" s="24" t="s">
        <v>204</v>
      </c>
      <c r="AR291" s="24">
        <v>2004</v>
      </c>
      <c r="AS291" s="38"/>
      <c r="AT291" s="38"/>
      <c r="AU291" s="38"/>
      <c r="AV291" s="174">
        <v>1125000</v>
      </c>
      <c r="AW291" s="102"/>
      <c r="AX291" s="102"/>
      <c r="AY291" s="102"/>
      <c r="AZ291" s="102"/>
      <c r="BA291" s="102" t="s">
        <v>1840</v>
      </c>
      <c r="BB291" s="102"/>
      <c r="BC291" s="45"/>
      <c r="BD291" s="45"/>
    </row>
    <row r="292" spans="1:78" ht="16" hidden="1" thickBot="1">
      <c r="A292" s="231"/>
      <c r="B292" s="240"/>
      <c r="C292" s="23" t="s">
        <v>1228</v>
      </c>
      <c r="D292" s="24" t="s">
        <v>1398</v>
      </c>
      <c r="E292" s="34"/>
      <c r="F292" s="265" t="s">
        <v>123</v>
      </c>
      <c r="G292" s="38"/>
      <c r="H292" s="38"/>
      <c r="I292" s="38"/>
      <c r="J292" s="102" t="s">
        <v>1193</v>
      </c>
      <c r="K292" s="38"/>
      <c r="L292" s="38"/>
      <c r="M292" s="38"/>
      <c r="N292" s="38"/>
      <c r="O292" s="38"/>
      <c r="P292" s="38"/>
      <c r="Q292" s="38"/>
      <c r="R292" s="46" t="s">
        <v>1472</v>
      </c>
      <c r="S292" s="46">
        <v>0</v>
      </c>
      <c r="T292" s="25" t="s">
        <v>221</v>
      </c>
      <c r="U292" s="46">
        <v>0</v>
      </c>
      <c r="V292" s="46">
        <v>0</v>
      </c>
      <c r="W292" s="46">
        <v>0</v>
      </c>
      <c r="X292" s="46">
        <v>0</v>
      </c>
      <c r="Y292" s="46">
        <v>0</v>
      </c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  <c r="AL292" s="38"/>
      <c r="AM292" s="38"/>
      <c r="AN292" s="38"/>
      <c r="AO292" s="38"/>
      <c r="AP292" s="38"/>
      <c r="AQ292" s="24" t="s">
        <v>204</v>
      </c>
      <c r="AR292" s="24">
        <v>2003</v>
      </c>
      <c r="AS292" s="38"/>
      <c r="AT292" s="38"/>
      <c r="AU292" s="38"/>
      <c r="AV292" s="174">
        <v>5045625</v>
      </c>
      <c r="AW292" s="265" t="s">
        <v>123</v>
      </c>
      <c r="AX292" s="102"/>
      <c r="AY292" s="271" t="s">
        <v>1563</v>
      </c>
      <c r="AZ292" s="102" t="s">
        <v>1193</v>
      </c>
      <c r="BA292" s="102"/>
      <c r="BB292" s="102"/>
      <c r="BC292" s="45"/>
      <c r="BD292" s="45"/>
    </row>
    <row r="293" spans="1:78" ht="16" hidden="1" thickBot="1">
      <c r="A293" s="231"/>
      <c r="B293" s="240"/>
      <c r="C293" s="23" t="s">
        <v>1200</v>
      </c>
      <c r="D293" s="24" t="s">
        <v>1366</v>
      </c>
      <c r="E293" s="34"/>
      <c r="F293" s="102"/>
      <c r="G293" s="38"/>
      <c r="H293" s="38"/>
      <c r="I293" s="38"/>
      <c r="J293" s="102"/>
      <c r="K293" s="38"/>
      <c r="L293" s="38"/>
      <c r="M293" s="38"/>
      <c r="N293" s="38"/>
      <c r="O293" s="38"/>
      <c r="P293" s="38"/>
      <c r="Q293" s="38"/>
      <c r="R293" s="46" t="s">
        <v>784</v>
      </c>
      <c r="S293" s="46">
        <v>0</v>
      </c>
      <c r="T293" s="25" t="s">
        <v>230</v>
      </c>
      <c r="U293" s="46">
        <v>0</v>
      </c>
      <c r="V293" s="46">
        <v>0</v>
      </c>
      <c r="W293" s="46">
        <v>0</v>
      </c>
      <c r="X293" s="46">
        <v>0</v>
      </c>
      <c r="Y293" s="46">
        <v>0</v>
      </c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  <c r="AL293" s="38"/>
      <c r="AM293" s="38"/>
      <c r="AN293" s="38"/>
      <c r="AO293" s="38"/>
      <c r="AP293" s="38"/>
      <c r="AQ293" s="24" t="s">
        <v>204</v>
      </c>
      <c r="AR293" s="24">
        <v>2005</v>
      </c>
      <c r="AS293" s="38"/>
      <c r="AT293" s="38"/>
      <c r="AU293" s="38"/>
      <c r="AV293" s="174">
        <v>227500</v>
      </c>
      <c r="AW293" s="102"/>
      <c r="AX293" s="102"/>
      <c r="AY293" s="102"/>
      <c r="AZ293" s="102"/>
      <c r="BA293" s="102" t="s">
        <v>1840</v>
      </c>
      <c r="BB293" s="102"/>
      <c r="BC293" s="45"/>
      <c r="BD293" s="45"/>
    </row>
    <row r="294" spans="1:78" ht="16" hidden="1" thickBot="1">
      <c r="A294" s="231"/>
      <c r="B294" s="240"/>
      <c r="C294" s="23" t="s">
        <v>1217</v>
      </c>
      <c r="D294" s="24" t="s">
        <v>1381</v>
      </c>
      <c r="E294" s="34"/>
      <c r="F294" s="102"/>
      <c r="G294" s="38"/>
      <c r="H294" s="38"/>
      <c r="I294" s="38"/>
      <c r="J294" s="102"/>
      <c r="K294" s="38"/>
      <c r="L294" s="38"/>
      <c r="M294" s="38"/>
      <c r="N294" s="38"/>
      <c r="O294" s="38"/>
      <c r="P294" s="38"/>
      <c r="Q294" s="38"/>
      <c r="R294" s="46" t="s">
        <v>747</v>
      </c>
      <c r="S294" s="46">
        <v>0</v>
      </c>
      <c r="T294" s="25" t="s">
        <v>229</v>
      </c>
      <c r="U294" s="46">
        <v>0</v>
      </c>
      <c r="V294" s="46">
        <v>0</v>
      </c>
      <c r="W294" s="46">
        <v>0</v>
      </c>
      <c r="X294" s="46">
        <v>0</v>
      </c>
      <c r="Y294" s="46">
        <v>0</v>
      </c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  <c r="AL294" s="38"/>
      <c r="AM294" s="38"/>
      <c r="AN294" s="38"/>
      <c r="AO294" s="38"/>
      <c r="AP294" s="38"/>
      <c r="AQ294" s="24" t="s">
        <v>204</v>
      </c>
      <c r="AR294" s="24">
        <v>2004</v>
      </c>
      <c r="AS294" s="38"/>
      <c r="AT294" s="38"/>
      <c r="AU294" s="38"/>
      <c r="AV294" s="174">
        <v>1540000</v>
      </c>
      <c r="AW294" s="102"/>
      <c r="AX294" s="102"/>
      <c r="AY294" s="102"/>
      <c r="AZ294" s="102"/>
      <c r="BA294" s="102" t="s">
        <v>1840</v>
      </c>
      <c r="BB294" s="102"/>
      <c r="BC294" s="45"/>
      <c r="BD294" s="45"/>
    </row>
    <row r="295" spans="1:78" ht="31" hidden="1" thickBot="1">
      <c r="A295" s="231"/>
      <c r="B295" s="240"/>
      <c r="C295" s="23" t="s">
        <v>1198</v>
      </c>
      <c r="D295" s="24" t="s">
        <v>1364</v>
      </c>
      <c r="E295" s="34"/>
      <c r="F295" s="102"/>
      <c r="G295" s="38"/>
      <c r="H295" s="38"/>
      <c r="I295" s="38"/>
      <c r="J295" s="102"/>
      <c r="K295" s="38"/>
      <c r="L295" s="38"/>
      <c r="M295" s="38"/>
      <c r="N295" s="38"/>
      <c r="O295" s="38"/>
      <c r="P295" s="38"/>
      <c r="Q295" s="38"/>
      <c r="R295" s="46" t="s">
        <v>1497</v>
      </c>
      <c r="S295" s="46">
        <v>0</v>
      </c>
      <c r="T295" s="25" t="s">
        <v>1534</v>
      </c>
      <c r="U295" s="46">
        <v>0</v>
      </c>
      <c r="V295" s="46">
        <v>0</v>
      </c>
      <c r="W295" s="46">
        <v>0</v>
      </c>
      <c r="X295" s="46">
        <v>0</v>
      </c>
      <c r="Y295" s="46">
        <v>0</v>
      </c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  <c r="AL295" s="38"/>
      <c r="AM295" s="38"/>
      <c r="AN295" s="38"/>
      <c r="AO295" s="38"/>
      <c r="AP295" s="38"/>
      <c r="AQ295" s="24" t="s">
        <v>204</v>
      </c>
      <c r="AR295" s="24">
        <v>2006</v>
      </c>
      <c r="AS295" s="38"/>
      <c r="AT295" s="38"/>
      <c r="AU295" s="38"/>
      <c r="AV295" s="174">
        <v>450000</v>
      </c>
      <c r="AW295" s="102"/>
      <c r="AX295" s="102"/>
      <c r="AY295" s="102"/>
      <c r="AZ295" s="102"/>
      <c r="BA295" s="102" t="s">
        <v>1840</v>
      </c>
      <c r="BB295" s="102"/>
      <c r="BC295" s="45"/>
      <c r="BD295" s="45"/>
    </row>
    <row r="296" spans="1:78" ht="16" hidden="1" thickBot="1">
      <c r="A296" s="231"/>
      <c r="B296" s="240"/>
      <c r="C296" s="23" t="s">
        <v>1200</v>
      </c>
      <c r="D296" s="24" t="s">
        <v>1366</v>
      </c>
      <c r="E296" s="34"/>
      <c r="F296" s="102"/>
      <c r="G296" s="38"/>
      <c r="H296" s="38"/>
      <c r="I296" s="38"/>
      <c r="J296" s="102"/>
      <c r="K296" s="38"/>
      <c r="L296" s="38"/>
      <c r="M296" s="38"/>
      <c r="N296" s="38"/>
      <c r="O296" s="38"/>
      <c r="P296" s="38"/>
      <c r="Q296" s="38"/>
      <c r="R296" s="46" t="s">
        <v>1498</v>
      </c>
      <c r="S296" s="46">
        <v>0</v>
      </c>
      <c r="T296" s="25" t="s">
        <v>238</v>
      </c>
      <c r="U296" s="46">
        <v>0</v>
      </c>
      <c r="V296" s="46">
        <v>0</v>
      </c>
      <c r="W296" s="46">
        <v>0</v>
      </c>
      <c r="X296" s="46">
        <v>0</v>
      </c>
      <c r="Y296" s="46">
        <v>0</v>
      </c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  <c r="AL296" s="38"/>
      <c r="AM296" s="38"/>
      <c r="AN296" s="38"/>
      <c r="AO296" s="38"/>
      <c r="AP296" s="38"/>
      <c r="AQ296" s="24" t="s">
        <v>204</v>
      </c>
      <c r="AR296" s="24">
        <v>2006</v>
      </c>
      <c r="AS296" s="38"/>
      <c r="AT296" s="38"/>
      <c r="AU296" s="38"/>
      <c r="AV296" s="174">
        <v>487500</v>
      </c>
      <c r="AW296" s="102"/>
      <c r="AX296" s="102"/>
      <c r="AY296" s="102"/>
      <c r="AZ296" s="102"/>
      <c r="BA296" s="102" t="s">
        <v>1840</v>
      </c>
      <c r="BB296" s="102"/>
      <c r="BC296" s="45"/>
      <c r="BD296" s="45"/>
    </row>
    <row r="297" spans="1:78" s="15" customFormat="1" ht="16" hidden="1" thickBot="1">
      <c r="A297" s="237"/>
      <c r="B297" s="238"/>
      <c r="C297" s="40" t="s">
        <v>1230</v>
      </c>
      <c r="D297" s="39" t="s">
        <v>1393</v>
      </c>
      <c r="E297" s="41"/>
      <c r="F297" s="228"/>
      <c r="G297" s="102"/>
      <c r="H297" s="102"/>
      <c r="I297" s="102"/>
      <c r="J297" s="102" t="s">
        <v>1193</v>
      </c>
      <c r="K297" s="102"/>
      <c r="L297" s="102"/>
      <c r="M297" s="102"/>
      <c r="N297" s="102"/>
      <c r="O297" s="102"/>
      <c r="P297" s="102"/>
      <c r="Q297" s="102"/>
      <c r="R297" s="142" t="s">
        <v>1451</v>
      </c>
      <c r="S297" s="142">
        <v>0</v>
      </c>
      <c r="T297" s="149" t="s">
        <v>1526</v>
      </c>
      <c r="U297" s="142">
        <v>0</v>
      </c>
      <c r="V297" s="142">
        <v>0</v>
      </c>
      <c r="W297" s="142">
        <v>0</v>
      </c>
      <c r="X297" s="142">
        <v>0</v>
      </c>
      <c r="Y297" s="142">
        <v>0</v>
      </c>
      <c r="Z297" s="102"/>
      <c r="AA297" s="102"/>
      <c r="AB297" s="102"/>
      <c r="AC297" s="102"/>
      <c r="AD297" s="102"/>
      <c r="AE297" s="102"/>
      <c r="AF297" s="102"/>
      <c r="AG297" s="102"/>
      <c r="AH297" s="102"/>
      <c r="AI297" s="102"/>
      <c r="AJ297" s="102"/>
      <c r="AK297" s="102"/>
      <c r="AL297" s="102"/>
      <c r="AM297" s="102"/>
      <c r="AN297" s="102"/>
      <c r="AO297" s="102"/>
      <c r="AP297" s="102"/>
      <c r="AQ297" s="39" t="s">
        <v>204</v>
      </c>
      <c r="AR297" s="39">
        <v>2003</v>
      </c>
      <c r="AS297" s="102"/>
      <c r="AT297" s="102"/>
      <c r="AU297" s="102"/>
      <c r="AV297" s="174">
        <v>552500</v>
      </c>
      <c r="AW297" s="228"/>
      <c r="AX297" s="228"/>
      <c r="AY297" s="271"/>
      <c r="AZ297" s="102" t="s">
        <v>1193</v>
      </c>
      <c r="BA297" s="102" t="s">
        <v>1840</v>
      </c>
      <c r="BB297" s="102"/>
      <c r="BC297" s="45"/>
      <c r="BD297" s="45"/>
      <c r="BE297" s="161"/>
      <c r="BF297" s="161"/>
      <c r="BG297" s="161"/>
      <c r="BH297" s="161"/>
      <c r="BI297" s="161"/>
      <c r="BJ297" s="161"/>
      <c r="BK297" s="161"/>
      <c r="BL297" s="161"/>
      <c r="BM297" s="161"/>
      <c r="BN297" s="161"/>
      <c r="BO297" s="161"/>
      <c r="BP297" s="161"/>
      <c r="BQ297" s="161"/>
      <c r="BR297" s="161"/>
      <c r="BS297" s="161"/>
      <c r="BT297" s="161"/>
      <c r="BU297" s="161"/>
      <c r="BV297" s="161"/>
      <c r="BW297" s="161"/>
      <c r="BX297" s="161"/>
      <c r="BY297" s="161"/>
      <c r="BZ297" s="161"/>
    </row>
    <row r="298" spans="1:78" s="15" customFormat="1" ht="16" hidden="1" thickBot="1">
      <c r="A298" s="237"/>
      <c r="B298" s="238"/>
      <c r="C298" s="40" t="s">
        <v>1231</v>
      </c>
      <c r="D298" s="39" t="s">
        <v>1414</v>
      </c>
      <c r="E298" s="41"/>
      <c r="F298" s="102"/>
      <c r="G298" s="102"/>
      <c r="H298" s="102"/>
      <c r="I298" s="102"/>
      <c r="J298" s="102" t="s">
        <v>1193</v>
      </c>
      <c r="K298" s="102"/>
      <c r="L298" s="102"/>
      <c r="M298" s="102"/>
      <c r="N298" s="102"/>
      <c r="O298" s="102"/>
      <c r="P298" s="102"/>
      <c r="Q298" s="102"/>
      <c r="R298" s="142" t="s">
        <v>1451</v>
      </c>
      <c r="S298" s="142">
        <v>0</v>
      </c>
      <c r="T298" s="149" t="s">
        <v>222</v>
      </c>
      <c r="U298" s="142">
        <v>0</v>
      </c>
      <c r="V298" s="142">
        <v>0</v>
      </c>
      <c r="W298" s="142">
        <v>0</v>
      </c>
      <c r="X298" s="142">
        <v>0</v>
      </c>
      <c r="Y298" s="142">
        <v>0</v>
      </c>
      <c r="Z298" s="102"/>
      <c r="AA298" s="102"/>
      <c r="AB298" s="102"/>
      <c r="AC298" s="102"/>
      <c r="AD298" s="102"/>
      <c r="AE298" s="102"/>
      <c r="AF298" s="102"/>
      <c r="AG298" s="102"/>
      <c r="AH298" s="102"/>
      <c r="AI298" s="102"/>
      <c r="AJ298" s="102"/>
      <c r="AK298" s="102"/>
      <c r="AL298" s="102"/>
      <c r="AM298" s="102"/>
      <c r="AN298" s="102"/>
      <c r="AO298" s="102"/>
      <c r="AP298" s="102"/>
      <c r="AQ298" s="39" t="s">
        <v>204</v>
      </c>
      <c r="AR298" s="39">
        <v>2003</v>
      </c>
      <c r="AS298" s="102"/>
      <c r="AT298" s="102"/>
      <c r="AU298" s="102"/>
      <c r="AV298" s="174">
        <v>4420000</v>
      </c>
      <c r="AW298" s="102"/>
      <c r="AX298" s="102"/>
      <c r="AY298" s="102"/>
      <c r="AZ298" s="102" t="s">
        <v>1193</v>
      </c>
      <c r="BA298" s="102" t="s">
        <v>1840</v>
      </c>
      <c r="BB298" s="102"/>
      <c r="BC298" s="45"/>
      <c r="BD298" s="45"/>
      <c r="BE298" s="161"/>
      <c r="BF298" s="161"/>
      <c r="BG298" s="161"/>
      <c r="BH298" s="161"/>
      <c r="BI298" s="161"/>
      <c r="BJ298" s="161"/>
      <c r="BK298" s="161"/>
      <c r="BL298" s="161"/>
      <c r="BM298" s="161"/>
      <c r="BN298" s="161"/>
      <c r="BO298" s="161"/>
      <c r="BP298" s="161"/>
      <c r="BQ298" s="161"/>
      <c r="BR298" s="161"/>
      <c r="BS298" s="161"/>
      <c r="BT298" s="161"/>
      <c r="BU298" s="161"/>
      <c r="BV298" s="161"/>
      <c r="BW298" s="161"/>
      <c r="BX298" s="161"/>
      <c r="BY298" s="161"/>
      <c r="BZ298" s="161"/>
    </row>
    <row r="299" spans="1:78" s="15" customFormat="1" ht="16" hidden="1" thickBot="1">
      <c r="A299" s="237"/>
      <c r="B299" s="238"/>
      <c r="C299" s="40" t="s">
        <v>1219</v>
      </c>
      <c r="D299" s="39" t="s">
        <v>1383</v>
      </c>
      <c r="E299" s="41"/>
      <c r="F299" s="265"/>
      <c r="G299" s="102"/>
      <c r="H299" s="102"/>
      <c r="I299" s="102"/>
      <c r="J299" s="102" t="s">
        <v>1193</v>
      </c>
      <c r="K299" s="102"/>
      <c r="L299" s="102"/>
      <c r="M299" s="102"/>
      <c r="N299" s="102"/>
      <c r="O299" s="102"/>
      <c r="P299" s="102"/>
      <c r="Q299" s="102"/>
      <c r="R299" s="142" t="s">
        <v>1448</v>
      </c>
      <c r="S299" s="142">
        <v>0</v>
      </c>
      <c r="T299" s="149" t="s">
        <v>1524</v>
      </c>
      <c r="U299" s="142">
        <v>0</v>
      </c>
      <c r="V299" s="142">
        <v>0</v>
      </c>
      <c r="W299" s="142">
        <v>0</v>
      </c>
      <c r="X299" s="142">
        <v>0</v>
      </c>
      <c r="Y299" s="142">
        <v>0</v>
      </c>
      <c r="Z299" s="102"/>
      <c r="AA299" s="102"/>
      <c r="AB299" s="102"/>
      <c r="AC299" s="102"/>
      <c r="AD299" s="102"/>
      <c r="AE299" s="102"/>
      <c r="AF299" s="102"/>
      <c r="AG299" s="102"/>
      <c r="AH299" s="102"/>
      <c r="AI299" s="102"/>
      <c r="AJ299" s="102"/>
      <c r="AK299" s="102"/>
      <c r="AL299" s="102"/>
      <c r="AM299" s="102"/>
      <c r="AN299" s="102"/>
      <c r="AO299" s="102"/>
      <c r="AP299" s="102"/>
      <c r="AQ299" s="39" t="s">
        <v>204</v>
      </c>
      <c r="AR299" s="39">
        <v>2006</v>
      </c>
      <c r="AS299" s="102"/>
      <c r="AT299" s="102"/>
      <c r="AU299" s="102"/>
      <c r="AV299" s="174">
        <v>150000</v>
      </c>
      <c r="AW299" s="265"/>
      <c r="AX299" s="229"/>
      <c r="AY299" s="271"/>
      <c r="AZ299" s="102" t="s">
        <v>1193</v>
      </c>
      <c r="BA299" s="102" t="s">
        <v>1840</v>
      </c>
      <c r="BB299" s="102"/>
      <c r="BC299" s="45"/>
      <c r="BD299" s="45"/>
      <c r="BE299" s="161"/>
      <c r="BF299" s="161"/>
      <c r="BG299" s="161"/>
      <c r="BH299" s="161"/>
      <c r="BI299" s="161"/>
      <c r="BJ299" s="161"/>
      <c r="BK299" s="161"/>
      <c r="BL299" s="161"/>
      <c r="BM299" s="161"/>
      <c r="BN299" s="161"/>
      <c r="BO299" s="161"/>
      <c r="BP299" s="161"/>
      <c r="BQ299" s="161"/>
      <c r="BR299" s="161"/>
      <c r="BS299" s="161"/>
      <c r="BT299" s="161"/>
      <c r="BU299" s="161"/>
      <c r="BV299" s="161"/>
      <c r="BW299" s="161"/>
      <c r="BX299" s="161"/>
      <c r="BY299" s="161"/>
      <c r="BZ299" s="161"/>
    </row>
    <row r="300" spans="1:78" s="100" customFormat="1" ht="31" hidden="1" thickBot="1">
      <c r="A300" s="231"/>
      <c r="B300" s="254"/>
      <c r="C300" s="72" t="s">
        <v>1280</v>
      </c>
      <c r="D300" s="70" t="s">
        <v>1409</v>
      </c>
      <c r="E300" s="73"/>
      <c r="F300" s="104"/>
      <c r="G300" s="139"/>
      <c r="H300" s="139"/>
      <c r="I300" s="139"/>
      <c r="J300" s="104"/>
      <c r="K300" s="139"/>
      <c r="L300" s="139"/>
      <c r="M300" s="139"/>
      <c r="N300" s="139"/>
      <c r="O300" s="139"/>
      <c r="P300" s="139"/>
      <c r="Q300" s="139"/>
      <c r="R300" s="50" t="s">
        <v>1448</v>
      </c>
      <c r="S300" s="50">
        <v>0</v>
      </c>
      <c r="T300" s="68" t="s">
        <v>1534</v>
      </c>
      <c r="U300" s="50">
        <v>0</v>
      </c>
      <c r="V300" s="50">
        <v>0</v>
      </c>
      <c r="W300" s="50">
        <v>0</v>
      </c>
      <c r="X300" s="50">
        <v>0</v>
      </c>
      <c r="Y300" s="50">
        <v>0</v>
      </c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  <c r="AL300" s="139"/>
      <c r="AM300" s="139"/>
      <c r="AN300" s="139"/>
      <c r="AO300" s="139"/>
      <c r="AP300" s="139"/>
      <c r="AQ300" s="70" t="s">
        <v>204</v>
      </c>
      <c r="AR300" s="70">
        <v>2006</v>
      </c>
      <c r="AS300" s="139"/>
      <c r="AT300" s="139"/>
      <c r="AU300" s="139"/>
      <c r="AV300" s="71">
        <v>375000</v>
      </c>
      <c r="AW300" s="104"/>
      <c r="AX300" s="104"/>
      <c r="AY300" s="104"/>
      <c r="AZ300" s="104"/>
      <c r="BA300" s="104" t="s">
        <v>1840</v>
      </c>
      <c r="BB300" s="104"/>
      <c r="BC300" s="66"/>
      <c r="BD300" s="66"/>
      <c r="BE300" s="121"/>
      <c r="BF300" s="121"/>
      <c r="BG300" s="121"/>
      <c r="BH300" s="121"/>
      <c r="BI300" s="121"/>
      <c r="BJ300" s="121"/>
      <c r="BK300" s="121"/>
      <c r="BL300" s="121"/>
      <c r="BM300" s="121"/>
      <c r="BN300" s="121"/>
      <c r="BO300" s="121"/>
      <c r="BP300" s="121"/>
      <c r="BQ300" s="121"/>
      <c r="BR300" s="121"/>
      <c r="BS300" s="121"/>
      <c r="BT300" s="121"/>
      <c r="BU300" s="121"/>
      <c r="BV300" s="121"/>
      <c r="BW300" s="121"/>
      <c r="BX300" s="121"/>
      <c r="BY300" s="121"/>
      <c r="BZ300" s="121"/>
    </row>
    <row r="301" spans="1:78" s="101" customFormat="1" ht="16" hidden="1" thickBot="1">
      <c r="A301" s="231"/>
      <c r="B301" s="240"/>
      <c r="C301" s="23" t="s">
        <v>1203</v>
      </c>
      <c r="D301" s="24" t="s">
        <v>1369</v>
      </c>
      <c r="E301" s="34"/>
      <c r="F301" s="102"/>
      <c r="G301" s="38"/>
      <c r="H301" s="38"/>
      <c r="I301" s="38"/>
      <c r="J301" s="102"/>
      <c r="K301" s="38"/>
      <c r="L301" s="38"/>
      <c r="M301" s="38"/>
      <c r="N301" s="38"/>
      <c r="O301" s="38"/>
      <c r="P301" s="38"/>
      <c r="Q301" s="38"/>
      <c r="R301" s="46" t="s">
        <v>747</v>
      </c>
      <c r="S301" s="46">
        <v>0</v>
      </c>
      <c r="T301" s="25" t="s">
        <v>1525</v>
      </c>
      <c r="U301" s="46">
        <v>0</v>
      </c>
      <c r="V301" s="46">
        <v>0</v>
      </c>
      <c r="W301" s="46">
        <v>0</v>
      </c>
      <c r="X301" s="46">
        <v>0</v>
      </c>
      <c r="Y301" s="46">
        <v>0</v>
      </c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  <c r="AL301" s="38"/>
      <c r="AM301" s="38"/>
      <c r="AN301" s="38"/>
      <c r="AO301" s="38"/>
      <c r="AP301" s="38"/>
      <c r="AQ301" s="24" t="s">
        <v>204</v>
      </c>
      <c r="AR301" s="24">
        <v>2005</v>
      </c>
      <c r="AS301" s="38"/>
      <c r="AT301" s="38"/>
      <c r="AU301" s="38"/>
      <c r="AV301" s="174">
        <v>2600000</v>
      </c>
      <c r="AW301" s="102"/>
      <c r="AX301" s="102"/>
      <c r="AY301" s="102"/>
      <c r="AZ301" s="102"/>
      <c r="BA301" s="102" t="s">
        <v>1840</v>
      </c>
      <c r="BB301" s="102"/>
      <c r="BC301" s="45"/>
      <c r="BD301" s="45"/>
    </row>
    <row r="302" spans="1:78" s="101" customFormat="1" ht="16" hidden="1" thickBot="1">
      <c r="A302" s="231"/>
      <c r="B302" s="240"/>
      <c r="C302" s="23" t="s">
        <v>1200</v>
      </c>
      <c r="D302" s="24" t="s">
        <v>1366</v>
      </c>
      <c r="E302" s="34"/>
      <c r="F302" s="102"/>
      <c r="G302" s="38"/>
      <c r="H302" s="38"/>
      <c r="I302" s="38"/>
      <c r="J302" s="102"/>
      <c r="K302" s="38"/>
      <c r="L302" s="38"/>
      <c r="M302" s="38"/>
      <c r="N302" s="38"/>
      <c r="O302" s="38"/>
      <c r="P302" s="38"/>
      <c r="Q302" s="38"/>
      <c r="R302" s="46" t="s">
        <v>747</v>
      </c>
      <c r="S302" s="46">
        <v>0</v>
      </c>
      <c r="T302" s="25" t="s">
        <v>238</v>
      </c>
      <c r="U302" s="46">
        <v>0</v>
      </c>
      <c r="V302" s="46">
        <v>0</v>
      </c>
      <c r="W302" s="46">
        <v>0</v>
      </c>
      <c r="X302" s="46">
        <v>0</v>
      </c>
      <c r="Y302" s="46">
        <v>0</v>
      </c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  <c r="AL302" s="38"/>
      <c r="AM302" s="38"/>
      <c r="AN302" s="38"/>
      <c r="AO302" s="38"/>
      <c r="AP302" s="38"/>
      <c r="AQ302" s="24" t="s">
        <v>204</v>
      </c>
      <c r="AR302" s="24">
        <v>2005</v>
      </c>
      <c r="AS302" s="38"/>
      <c r="AT302" s="38"/>
      <c r="AU302" s="38"/>
      <c r="AV302" s="174">
        <v>227500</v>
      </c>
      <c r="AW302" s="102"/>
      <c r="AX302" s="102"/>
      <c r="AY302" s="102"/>
      <c r="AZ302" s="102"/>
      <c r="BA302" s="102" t="s">
        <v>1840</v>
      </c>
      <c r="BB302" s="102"/>
      <c r="BC302" s="45"/>
      <c r="BD302" s="45"/>
    </row>
    <row r="303" spans="1:78" s="101" customFormat="1" ht="16" hidden="1" thickBot="1">
      <c r="A303" s="231"/>
      <c r="B303" s="240"/>
      <c r="C303" s="23" t="s">
        <v>1228</v>
      </c>
      <c r="D303" s="24" t="s">
        <v>1398</v>
      </c>
      <c r="E303" s="34"/>
      <c r="F303" s="47"/>
      <c r="G303" s="38"/>
      <c r="H303" s="38"/>
      <c r="I303" s="38"/>
      <c r="J303" s="102" t="s">
        <v>1193</v>
      </c>
      <c r="K303" s="38"/>
      <c r="L303" s="38"/>
      <c r="M303" s="38"/>
      <c r="N303" s="38"/>
      <c r="O303" s="38"/>
      <c r="P303" s="38"/>
      <c r="Q303" s="38"/>
      <c r="R303" s="46" t="s">
        <v>1468</v>
      </c>
      <c r="S303" s="46">
        <v>0</v>
      </c>
      <c r="T303" s="25" t="s">
        <v>221</v>
      </c>
      <c r="U303" s="46">
        <v>0</v>
      </c>
      <c r="V303" s="46">
        <v>0</v>
      </c>
      <c r="W303" s="46">
        <v>0</v>
      </c>
      <c r="X303" s="46">
        <v>0</v>
      </c>
      <c r="Y303" s="46">
        <v>0</v>
      </c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  <c r="AL303" s="38"/>
      <c r="AM303" s="38"/>
      <c r="AN303" s="38"/>
      <c r="AO303" s="38"/>
      <c r="AP303" s="38"/>
      <c r="AQ303" s="24" t="s">
        <v>204</v>
      </c>
      <c r="AR303" s="24">
        <v>2004</v>
      </c>
      <c r="AS303" s="38"/>
      <c r="AT303" s="38"/>
      <c r="AU303" s="38"/>
      <c r="AV303" s="174">
        <v>1875000</v>
      </c>
      <c r="AW303" s="47"/>
      <c r="AX303" s="102"/>
      <c r="AY303" s="272"/>
      <c r="AZ303" s="102" t="s">
        <v>1193</v>
      </c>
      <c r="BA303" s="102" t="s">
        <v>1840</v>
      </c>
      <c r="BB303" s="102"/>
      <c r="BC303" s="45"/>
      <c r="BD303" s="45"/>
    </row>
    <row r="304" spans="1:78" s="101" customFormat="1" ht="16" hidden="1" thickBot="1">
      <c r="A304" s="231"/>
      <c r="B304" s="240"/>
      <c r="C304" s="23" t="s">
        <v>1228</v>
      </c>
      <c r="D304" s="24" t="s">
        <v>1398</v>
      </c>
      <c r="E304" s="34"/>
      <c r="F304" s="47"/>
      <c r="G304" s="38"/>
      <c r="H304" s="38"/>
      <c r="I304" s="38"/>
      <c r="J304" s="102" t="s">
        <v>1193</v>
      </c>
      <c r="K304" s="38"/>
      <c r="L304" s="38"/>
      <c r="M304" s="38"/>
      <c r="N304" s="38"/>
      <c r="O304" s="38"/>
      <c r="P304" s="38"/>
      <c r="Q304" s="38"/>
      <c r="R304" s="46" t="s">
        <v>1468</v>
      </c>
      <c r="S304" s="46">
        <v>0</v>
      </c>
      <c r="T304" s="25" t="s">
        <v>221</v>
      </c>
      <c r="U304" s="46">
        <v>0</v>
      </c>
      <c r="V304" s="46">
        <v>0</v>
      </c>
      <c r="W304" s="46">
        <v>0</v>
      </c>
      <c r="X304" s="46">
        <v>0</v>
      </c>
      <c r="Y304" s="46">
        <v>0</v>
      </c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  <c r="AL304" s="38"/>
      <c r="AM304" s="38"/>
      <c r="AN304" s="38"/>
      <c r="AO304" s="38"/>
      <c r="AP304" s="38"/>
      <c r="AQ304" s="24" t="s">
        <v>204</v>
      </c>
      <c r="AR304" s="24">
        <v>2003</v>
      </c>
      <c r="AS304" s="38"/>
      <c r="AT304" s="38"/>
      <c r="AU304" s="38"/>
      <c r="AV304" s="174">
        <v>1625000</v>
      </c>
      <c r="AW304" s="47"/>
      <c r="AX304" s="102"/>
      <c r="AY304" s="272"/>
      <c r="AZ304" s="102" t="s">
        <v>1193</v>
      </c>
      <c r="BA304" s="102" t="s">
        <v>1840</v>
      </c>
      <c r="BB304" s="102"/>
      <c r="BC304" s="45"/>
      <c r="BD304" s="45"/>
    </row>
    <row r="305" spans="1:78" s="101" customFormat="1" ht="16" hidden="1" thickBot="1">
      <c r="A305" s="231"/>
      <c r="B305" s="240"/>
      <c r="C305" s="23" t="s">
        <v>1227</v>
      </c>
      <c r="D305" s="24" t="s">
        <v>1390</v>
      </c>
      <c r="E305" s="34"/>
      <c r="F305" s="102" t="s">
        <v>123</v>
      </c>
      <c r="G305" s="38"/>
      <c r="H305" s="38"/>
      <c r="I305" s="38"/>
      <c r="J305" s="102" t="s">
        <v>1193</v>
      </c>
      <c r="K305" s="38"/>
      <c r="L305" s="38"/>
      <c r="M305" s="38"/>
      <c r="N305" s="38"/>
      <c r="O305" s="38"/>
      <c r="P305" s="38"/>
      <c r="Q305" s="38"/>
      <c r="R305" s="46" t="s">
        <v>1471</v>
      </c>
      <c r="S305" s="46">
        <v>0</v>
      </c>
      <c r="T305" s="25" t="s">
        <v>224</v>
      </c>
      <c r="U305" s="46">
        <v>0</v>
      </c>
      <c r="V305" s="46">
        <v>0</v>
      </c>
      <c r="W305" s="46">
        <v>0</v>
      </c>
      <c r="X305" s="46">
        <v>0</v>
      </c>
      <c r="Y305" s="46">
        <v>0</v>
      </c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  <c r="AL305" s="38"/>
      <c r="AM305" s="38"/>
      <c r="AN305" s="38"/>
      <c r="AO305" s="38"/>
      <c r="AP305" s="38"/>
      <c r="AQ305" s="24" t="s">
        <v>204</v>
      </c>
      <c r="AR305" s="24">
        <v>2004</v>
      </c>
      <c r="AS305" s="38"/>
      <c r="AT305" s="38"/>
      <c r="AU305" s="38"/>
      <c r="AV305" s="174">
        <v>1137500</v>
      </c>
      <c r="AW305" s="102" t="s">
        <v>123</v>
      </c>
      <c r="AX305" s="102"/>
      <c r="AY305" s="102" t="s">
        <v>1624</v>
      </c>
      <c r="AZ305" s="102" t="s">
        <v>1193</v>
      </c>
      <c r="BA305" s="102"/>
      <c r="BB305" s="102"/>
      <c r="BC305" s="45"/>
      <c r="BD305" s="45"/>
    </row>
    <row r="306" spans="1:78" s="101" customFormat="1" ht="16" hidden="1" thickBot="1">
      <c r="A306" s="231"/>
      <c r="B306" s="240"/>
      <c r="C306" s="23" t="s">
        <v>1212</v>
      </c>
      <c r="D306" s="24" t="s">
        <v>1425</v>
      </c>
      <c r="E306" s="34"/>
      <c r="F306" s="102"/>
      <c r="G306" s="38"/>
      <c r="H306" s="38"/>
      <c r="I306" s="38"/>
      <c r="J306" s="102"/>
      <c r="K306" s="38"/>
      <c r="L306" s="38"/>
      <c r="M306" s="38"/>
      <c r="N306" s="38"/>
      <c r="O306" s="38"/>
      <c r="P306" s="38"/>
      <c r="Q306" s="38"/>
      <c r="R306" s="46" t="s">
        <v>747</v>
      </c>
      <c r="S306" s="46">
        <v>0</v>
      </c>
      <c r="T306" s="25" t="s">
        <v>1527</v>
      </c>
      <c r="U306" s="46">
        <v>0</v>
      </c>
      <c r="V306" s="46">
        <v>0</v>
      </c>
      <c r="W306" s="46">
        <v>0</v>
      </c>
      <c r="X306" s="46">
        <v>0</v>
      </c>
      <c r="Y306" s="46">
        <v>0</v>
      </c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  <c r="AL306" s="38"/>
      <c r="AM306" s="38"/>
      <c r="AN306" s="38"/>
      <c r="AO306" s="38"/>
      <c r="AP306" s="38"/>
      <c r="AQ306" s="24" t="s">
        <v>204</v>
      </c>
      <c r="AR306" s="24">
        <v>2006</v>
      </c>
      <c r="AS306" s="38"/>
      <c r="AT306" s="38"/>
      <c r="AU306" s="38"/>
      <c r="AV306" s="174">
        <v>3187500</v>
      </c>
      <c r="AW306" s="102"/>
      <c r="AX306" s="102"/>
      <c r="AY306" s="102"/>
      <c r="AZ306" s="102"/>
      <c r="BA306" s="104" t="s">
        <v>1840</v>
      </c>
      <c r="BB306" s="102"/>
      <c r="BC306" s="45"/>
      <c r="BD306" s="45"/>
    </row>
    <row r="307" spans="1:78" s="101" customFormat="1" ht="16" hidden="1" thickBot="1">
      <c r="A307" s="231"/>
      <c r="B307" s="240"/>
      <c r="C307" s="23" t="s">
        <v>1212</v>
      </c>
      <c r="D307" s="24" t="s">
        <v>1425</v>
      </c>
      <c r="E307" s="34"/>
      <c r="F307" s="102"/>
      <c r="G307" s="38"/>
      <c r="H307" s="38"/>
      <c r="I307" s="38"/>
      <c r="J307" s="102"/>
      <c r="K307" s="38"/>
      <c r="L307" s="38"/>
      <c r="M307" s="38"/>
      <c r="N307" s="38"/>
      <c r="O307" s="38"/>
      <c r="P307" s="38"/>
      <c r="Q307" s="38"/>
      <c r="R307" s="46" t="s">
        <v>747</v>
      </c>
      <c r="S307" s="46">
        <v>0</v>
      </c>
      <c r="T307" s="25" t="s">
        <v>1524</v>
      </c>
      <c r="U307" s="46">
        <v>0</v>
      </c>
      <c r="V307" s="46">
        <v>0</v>
      </c>
      <c r="W307" s="46">
        <v>0</v>
      </c>
      <c r="X307" s="46">
        <v>0</v>
      </c>
      <c r="Y307" s="46">
        <v>0</v>
      </c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  <c r="AL307" s="38"/>
      <c r="AM307" s="38"/>
      <c r="AN307" s="38"/>
      <c r="AO307" s="38"/>
      <c r="AP307" s="38"/>
      <c r="AQ307" s="24" t="s">
        <v>204</v>
      </c>
      <c r="AR307" s="24">
        <v>2006</v>
      </c>
      <c r="AS307" s="38"/>
      <c r="AT307" s="38"/>
      <c r="AU307" s="38"/>
      <c r="AV307" s="174">
        <v>4080000</v>
      </c>
      <c r="AW307" s="102"/>
      <c r="AX307" s="102"/>
      <c r="AY307" s="102"/>
      <c r="AZ307" s="102"/>
      <c r="BA307" s="104" t="s">
        <v>1840</v>
      </c>
      <c r="BB307" s="102"/>
      <c r="BC307" s="45"/>
      <c r="BD307" s="45"/>
    </row>
    <row r="308" spans="1:78" s="101" customFormat="1" ht="16" hidden="1" thickBot="1">
      <c r="A308" s="231"/>
      <c r="B308" s="240"/>
      <c r="C308" s="23" t="s">
        <v>1219</v>
      </c>
      <c r="D308" s="24" t="s">
        <v>1383</v>
      </c>
      <c r="E308" s="34"/>
      <c r="F308" s="102"/>
      <c r="G308" s="38"/>
      <c r="H308" s="38"/>
      <c r="I308" s="38"/>
      <c r="J308" s="102"/>
      <c r="K308" s="38"/>
      <c r="L308" s="38"/>
      <c r="M308" s="38"/>
      <c r="N308" s="38"/>
      <c r="O308" s="38"/>
      <c r="P308" s="38"/>
      <c r="Q308" s="38"/>
      <c r="R308" s="46" t="s">
        <v>747</v>
      </c>
      <c r="S308" s="46">
        <v>0</v>
      </c>
      <c r="T308" s="25" t="s">
        <v>1539</v>
      </c>
      <c r="U308" s="46">
        <v>0</v>
      </c>
      <c r="V308" s="46">
        <v>0</v>
      </c>
      <c r="W308" s="46">
        <v>0</v>
      </c>
      <c r="X308" s="46">
        <v>0</v>
      </c>
      <c r="Y308" s="46">
        <v>0</v>
      </c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  <c r="AL308" s="38"/>
      <c r="AM308" s="38"/>
      <c r="AN308" s="38"/>
      <c r="AO308" s="38"/>
      <c r="AP308" s="38"/>
      <c r="AQ308" s="24" t="s">
        <v>204</v>
      </c>
      <c r="AR308" s="24">
        <v>2006</v>
      </c>
      <c r="AS308" s="38"/>
      <c r="AT308" s="38"/>
      <c r="AU308" s="38"/>
      <c r="AV308" s="174">
        <v>1440000</v>
      </c>
      <c r="AW308" s="102"/>
      <c r="AX308" s="102"/>
      <c r="AY308" s="102"/>
      <c r="AZ308" s="102"/>
      <c r="BA308" s="104" t="s">
        <v>1840</v>
      </c>
      <c r="BB308" s="102"/>
      <c r="BC308" s="45"/>
      <c r="BD308" s="45"/>
    </row>
    <row r="309" spans="1:78" s="101" customFormat="1" ht="16" hidden="1" thickBot="1">
      <c r="A309" s="231"/>
      <c r="B309" s="240"/>
      <c r="C309" s="23" t="s">
        <v>1249</v>
      </c>
      <c r="D309" s="24" t="s">
        <v>1408</v>
      </c>
      <c r="E309" s="34"/>
      <c r="F309" s="104"/>
      <c r="G309" s="38"/>
      <c r="H309" s="38"/>
      <c r="I309" s="38"/>
      <c r="J309" s="102"/>
      <c r="K309" s="38"/>
      <c r="L309" s="38"/>
      <c r="M309" s="38"/>
      <c r="N309" s="38"/>
      <c r="O309" s="38"/>
      <c r="P309" s="38"/>
      <c r="Q309" s="38"/>
      <c r="R309" s="46" t="s">
        <v>1499</v>
      </c>
      <c r="S309" s="46">
        <v>0</v>
      </c>
      <c r="T309" s="25" t="s">
        <v>222</v>
      </c>
      <c r="U309" s="46">
        <v>0</v>
      </c>
      <c r="V309" s="46">
        <v>0</v>
      </c>
      <c r="W309" s="46">
        <v>0</v>
      </c>
      <c r="X309" s="46">
        <v>0</v>
      </c>
      <c r="Y309" s="46">
        <v>0</v>
      </c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  <c r="AL309" s="38"/>
      <c r="AM309" s="38"/>
      <c r="AN309" s="38"/>
      <c r="AO309" s="38"/>
      <c r="AP309" s="38"/>
      <c r="AQ309" s="24" t="s">
        <v>204</v>
      </c>
      <c r="AR309" s="24">
        <v>2003</v>
      </c>
      <c r="AS309" s="38"/>
      <c r="AT309" s="38"/>
      <c r="AU309" s="38"/>
      <c r="AV309" s="174">
        <v>900000</v>
      </c>
      <c r="AW309" s="104"/>
      <c r="AX309" s="104"/>
      <c r="AY309" s="102"/>
      <c r="AZ309" s="102"/>
      <c r="BA309" s="104" t="s">
        <v>1840</v>
      </c>
      <c r="BB309" s="102"/>
      <c r="BC309" s="45"/>
      <c r="BD309" s="45"/>
    </row>
    <row r="310" spans="1:78" s="101" customFormat="1" ht="16" hidden="1" thickBot="1">
      <c r="A310" s="231"/>
      <c r="B310" s="240"/>
      <c r="C310" s="23" t="s">
        <v>1256</v>
      </c>
      <c r="D310" s="24" t="s">
        <v>1426</v>
      </c>
      <c r="E310" s="34"/>
      <c r="F310" s="102"/>
      <c r="G310" s="38"/>
      <c r="H310" s="38"/>
      <c r="I310" s="38"/>
      <c r="J310" s="102"/>
      <c r="K310" s="38"/>
      <c r="L310" s="38"/>
      <c r="M310" s="38"/>
      <c r="N310" s="38"/>
      <c r="O310" s="38"/>
      <c r="P310" s="38"/>
      <c r="Q310" s="38"/>
      <c r="R310" s="46" t="s">
        <v>747</v>
      </c>
      <c r="S310" s="46">
        <v>0</v>
      </c>
      <c r="T310" s="25" t="s">
        <v>1527</v>
      </c>
      <c r="U310" s="46">
        <v>0</v>
      </c>
      <c r="V310" s="46">
        <v>0</v>
      </c>
      <c r="W310" s="46">
        <v>0</v>
      </c>
      <c r="X310" s="46">
        <v>0</v>
      </c>
      <c r="Y310" s="46">
        <v>0</v>
      </c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  <c r="AL310" s="38"/>
      <c r="AM310" s="38"/>
      <c r="AN310" s="38"/>
      <c r="AO310" s="38"/>
      <c r="AP310" s="38"/>
      <c r="AQ310" s="24" t="s">
        <v>204</v>
      </c>
      <c r="AR310" s="24">
        <v>2005</v>
      </c>
      <c r="AS310" s="38"/>
      <c r="AT310" s="38"/>
      <c r="AU310" s="38"/>
      <c r="AV310" s="174">
        <v>750000</v>
      </c>
      <c r="AW310" s="102"/>
      <c r="AX310" s="102"/>
      <c r="AY310" s="102"/>
      <c r="AZ310" s="102"/>
      <c r="BA310" s="104" t="s">
        <v>1840</v>
      </c>
      <c r="BB310" s="102"/>
      <c r="BC310" s="45"/>
      <c r="BD310" s="45"/>
    </row>
    <row r="311" spans="1:78" s="101" customFormat="1" ht="31" hidden="1" thickBot="1">
      <c r="A311" s="231"/>
      <c r="B311" s="240"/>
      <c r="C311" s="23" t="s">
        <v>1256</v>
      </c>
      <c r="D311" s="24" t="s">
        <v>1426</v>
      </c>
      <c r="E311" s="34"/>
      <c r="F311" s="265"/>
      <c r="G311" s="38"/>
      <c r="H311" s="38"/>
      <c r="I311" s="38"/>
      <c r="J311" s="102"/>
      <c r="K311" s="38"/>
      <c r="L311" s="38"/>
      <c r="M311" s="38"/>
      <c r="N311" s="38"/>
      <c r="O311" s="38"/>
      <c r="P311" s="38"/>
      <c r="Q311" s="38"/>
      <c r="R311" s="46" t="s">
        <v>747</v>
      </c>
      <c r="S311" s="46">
        <v>0</v>
      </c>
      <c r="T311" s="25" t="s">
        <v>1534</v>
      </c>
      <c r="U311" s="46">
        <v>0</v>
      </c>
      <c r="V311" s="46">
        <v>0</v>
      </c>
      <c r="W311" s="46">
        <v>0</v>
      </c>
      <c r="X311" s="46">
        <v>0</v>
      </c>
      <c r="Y311" s="46">
        <v>0</v>
      </c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  <c r="AL311" s="38"/>
      <c r="AM311" s="38"/>
      <c r="AN311" s="38"/>
      <c r="AO311" s="38"/>
      <c r="AP311" s="38"/>
      <c r="AQ311" s="24" t="s">
        <v>204</v>
      </c>
      <c r="AR311" s="24">
        <v>2006</v>
      </c>
      <c r="AS311" s="38"/>
      <c r="AT311" s="38"/>
      <c r="AU311" s="38"/>
      <c r="AV311" s="174">
        <v>2640000</v>
      </c>
      <c r="AW311" s="265"/>
      <c r="AX311" s="228"/>
      <c r="AY311" s="102"/>
      <c r="AZ311" s="102"/>
      <c r="BA311" s="104" t="s">
        <v>1840</v>
      </c>
      <c r="BB311" s="102"/>
      <c r="BC311" s="45"/>
      <c r="BD311" s="45"/>
    </row>
    <row r="312" spans="1:78" s="101" customFormat="1" ht="16" hidden="1" thickBot="1">
      <c r="A312" s="231"/>
      <c r="B312" s="240"/>
      <c r="C312" s="23" t="s">
        <v>1200</v>
      </c>
      <c r="D312" s="24" t="s">
        <v>1366</v>
      </c>
      <c r="E312" s="34"/>
      <c r="F312" s="102"/>
      <c r="G312" s="38"/>
      <c r="H312" s="38"/>
      <c r="I312" s="38"/>
      <c r="J312" s="102"/>
      <c r="K312" s="38"/>
      <c r="L312" s="38"/>
      <c r="M312" s="38"/>
      <c r="N312" s="38"/>
      <c r="O312" s="38"/>
      <c r="P312" s="38"/>
      <c r="Q312" s="38"/>
      <c r="R312" s="46" t="s">
        <v>747</v>
      </c>
      <c r="S312" s="46">
        <v>0</v>
      </c>
      <c r="T312" s="25" t="s">
        <v>1523</v>
      </c>
      <c r="U312" s="46">
        <v>0</v>
      </c>
      <c r="V312" s="46">
        <v>0</v>
      </c>
      <c r="W312" s="46">
        <v>0</v>
      </c>
      <c r="X312" s="46">
        <v>0</v>
      </c>
      <c r="Y312" s="46">
        <v>0</v>
      </c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  <c r="AL312" s="38"/>
      <c r="AM312" s="38"/>
      <c r="AN312" s="38"/>
      <c r="AO312" s="38"/>
      <c r="AP312" s="38"/>
      <c r="AQ312" s="24" t="s">
        <v>204</v>
      </c>
      <c r="AR312" s="24">
        <v>2006</v>
      </c>
      <c r="AS312" s="38"/>
      <c r="AT312" s="38"/>
      <c r="AU312" s="38"/>
      <c r="AV312" s="174">
        <v>1600000</v>
      </c>
      <c r="AW312" s="102"/>
      <c r="AX312" s="102"/>
      <c r="AY312" s="102"/>
      <c r="AZ312" s="102"/>
      <c r="BA312" s="104" t="s">
        <v>1840</v>
      </c>
      <c r="BB312" s="102"/>
      <c r="BC312" s="45"/>
      <c r="BD312" s="45"/>
    </row>
    <row r="313" spans="1:78" s="101" customFormat="1" ht="16" hidden="1" thickBot="1">
      <c r="A313" s="231"/>
      <c r="B313" s="240"/>
      <c r="C313" s="23" t="s">
        <v>1200</v>
      </c>
      <c r="D313" s="24" t="s">
        <v>1366</v>
      </c>
      <c r="E313" s="34"/>
      <c r="F313" s="102"/>
      <c r="G313" s="38"/>
      <c r="H313" s="38"/>
      <c r="I313" s="38"/>
      <c r="J313" s="102"/>
      <c r="K313" s="38"/>
      <c r="L313" s="38"/>
      <c r="M313" s="38"/>
      <c r="N313" s="38"/>
      <c r="O313" s="38"/>
      <c r="P313" s="38"/>
      <c r="Q313" s="38"/>
      <c r="R313" s="46" t="s">
        <v>747</v>
      </c>
      <c r="S313" s="46">
        <v>0</v>
      </c>
      <c r="T313" s="25" t="s">
        <v>1523</v>
      </c>
      <c r="U313" s="46">
        <v>0</v>
      </c>
      <c r="V313" s="46">
        <v>0</v>
      </c>
      <c r="W313" s="46">
        <v>0</v>
      </c>
      <c r="X313" s="46">
        <v>0</v>
      </c>
      <c r="Y313" s="46">
        <v>0</v>
      </c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  <c r="AL313" s="38"/>
      <c r="AM313" s="38"/>
      <c r="AN313" s="38"/>
      <c r="AO313" s="38"/>
      <c r="AP313" s="38"/>
      <c r="AQ313" s="24" t="s">
        <v>204</v>
      </c>
      <c r="AR313" s="24">
        <v>2006</v>
      </c>
      <c r="AS313" s="38"/>
      <c r="AT313" s="38"/>
      <c r="AU313" s="38"/>
      <c r="AV313" s="174">
        <v>490000</v>
      </c>
      <c r="AW313" s="102"/>
      <c r="AX313" s="102"/>
      <c r="AY313" s="102"/>
      <c r="AZ313" s="102"/>
      <c r="BA313" s="104" t="s">
        <v>1840</v>
      </c>
      <c r="BB313" s="102"/>
      <c r="BC313" s="45"/>
      <c r="BD313" s="45"/>
    </row>
    <row r="314" spans="1:78" s="101" customFormat="1" ht="16" hidden="1" thickBot="1">
      <c r="A314" s="231"/>
      <c r="B314" s="240"/>
      <c r="C314" s="23" t="s">
        <v>1208</v>
      </c>
      <c r="D314" s="24" t="s">
        <v>1365</v>
      </c>
      <c r="E314" s="34"/>
      <c r="F314" s="102"/>
      <c r="G314" s="38"/>
      <c r="H314" s="38"/>
      <c r="I314" s="38"/>
      <c r="J314" s="102"/>
      <c r="K314" s="38"/>
      <c r="L314" s="38"/>
      <c r="M314" s="38"/>
      <c r="N314" s="38"/>
      <c r="O314" s="38"/>
      <c r="P314" s="38"/>
      <c r="Q314" s="38"/>
      <c r="R314" s="46" t="s">
        <v>747</v>
      </c>
      <c r="S314" s="46">
        <v>0</v>
      </c>
      <c r="T314" s="25" t="s">
        <v>1525</v>
      </c>
      <c r="U314" s="46">
        <v>0</v>
      </c>
      <c r="V314" s="46">
        <v>0</v>
      </c>
      <c r="W314" s="46">
        <v>0</v>
      </c>
      <c r="X314" s="46">
        <v>0</v>
      </c>
      <c r="Y314" s="46">
        <v>0</v>
      </c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  <c r="AL314" s="38"/>
      <c r="AM314" s="38"/>
      <c r="AN314" s="38"/>
      <c r="AO314" s="38"/>
      <c r="AP314" s="38"/>
      <c r="AQ314" s="24" t="s">
        <v>204</v>
      </c>
      <c r="AR314" s="24">
        <v>2005</v>
      </c>
      <c r="AS314" s="38"/>
      <c r="AT314" s="38"/>
      <c r="AU314" s="38"/>
      <c r="AV314" s="174">
        <v>210000</v>
      </c>
      <c r="AW314" s="102"/>
      <c r="AX314" s="102"/>
      <c r="AY314" s="102"/>
      <c r="AZ314" s="102"/>
      <c r="BA314" s="104" t="s">
        <v>1840</v>
      </c>
      <c r="BB314" s="102"/>
      <c r="BC314" s="45"/>
      <c r="BD314" s="45"/>
    </row>
    <row r="315" spans="1:78" s="101" customFormat="1" ht="16" hidden="1" thickBot="1">
      <c r="A315" s="231"/>
      <c r="B315" s="240"/>
      <c r="C315" s="23" t="s">
        <v>1204</v>
      </c>
      <c r="D315" s="24" t="s">
        <v>1375</v>
      </c>
      <c r="E315" s="34"/>
      <c r="F315" s="102"/>
      <c r="G315" s="38"/>
      <c r="H315" s="38"/>
      <c r="I315" s="38"/>
      <c r="J315" s="102"/>
      <c r="K315" s="38"/>
      <c r="L315" s="38"/>
      <c r="M315" s="38"/>
      <c r="N315" s="38"/>
      <c r="O315" s="38"/>
      <c r="P315" s="38"/>
      <c r="Q315" s="38"/>
      <c r="R315" s="46" t="s">
        <v>1450</v>
      </c>
      <c r="S315" s="46">
        <v>0</v>
      </c>
      <c r="T315" s="25" t="s">
        <v>220</v>
      </c>
      <c r="U315" s="46">
        <v>0</v>
      </c>
      <c r="V315" s="46">
        <v>0</v>
      </c>
      <c r="W315" s="46">
        <v>0</v>
      </c>
      <c r="X315" s="46">
        <v>0</v>
      </c>
      <c r="Y315" s="46">
        <v>0</v>
      </c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  <c r="AL315" s="38"/>
      <c r="AM315" s="38"/>
      <c r="AN315" s="38"/>
      <c r="AO315" s="38"/>
      <c r="AP315" s="38"/>
      <c r="AQ315" s="24" t="s">
        <v>204</v>
      </c>
      <c r="AR315" s="24">
        <v>2005</v>
      </c>
      <c r="AS315" s="38"/>
      <c r="AT315" s="38"/>
      <c r="AU315" s="38"/>
      <c r="AV315" s="174">
        <v>67500</v>
      </c>
      <c r="AW315" s="102"/>
      <c r="AX315" s="102"/>
      <c r="AY315" s="102"/>
      <c r="AZ315" s="102"/>
      <c r="BA315" s="104" t="s">
        <v>1840</v>
      </c>
      <c r="BB315" s="102"/>
      <c r="BC315" s="45"/>
      <c r="BD315" s="45"/>
    </row>
    <row r="316" spans="1:78" s="101" customFormat="1" ht="16" hidden="1" thickBot="1">
      <c r="A316" s="231"/>
      <c r="B316" s="240"/>
      <c r="C316" s="23" t="s">
        <v>1241</v>
      </c>
      <c r="D316" s="24" t="s">
        <v>1365</v>
      </c>
      <c r="E316" s="34"/>
      <c r="F316" s="102"/>
      <c r="G316" s="38"/>
      <c r="H316" s="38"/>
      <c r="I316" s="38"/>
      <c r="J316" s="102"/>
      <c r="K316" s="38"/>
      <c r="L316" s="38"/>
      <c r="M316" s="38"/>
      <c r="N316" s="38"/>
      <c r="O316" s="38"/>
      <c r="P316" s="38"/>
      <c r="Q316" s="38"/>
      <c r="R316" s="46" t="s">
        <v>1500</v>
      </c>
      <c r="S316" s="46">
        <v>0</v>
      </c>
      <c r="T316" s="25" t="s">
        <v>230</v>
      </c>
      <c r="U316" s="46">
        <v>0</v>
      </c>
      <c r="V316" s="46">
        <v>0</v>
      </c>
      <c r="W316" s="46">
        <v>0</v>
      </c>
      <c r="X316" s="46">
        <v>0</v>
      </c>
      <c r="Y316" s="46">
        <v>0</v>
      </c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  <c r="AL316" s="38"/>
      <c r="AM316" s="38"/>
      <c r="AN316" s="38"/>
      <c r="AO316" s="38"/>
      <c r="AP316" s="38"/>
      <c r="AQ316" s="24" t="s">
        <v>204</v>
      </c>
      <c r="AR316" s="24">
        <v>2005</v>
      </c>
      <c r="AS316" s="38"/>
      <c r="AT316" s="38"/>
      <c r="AU316" s="38"/>
      <c r="AV316" s="174">
        <v>262500</v>
      </c>
      <c r="AW316" s="102"/>
      <c r="AX316" s="229"/>
      <c r="AY316" s="102"/>
      <c r="AZ316" s="102"/>
      <c r="BA316" s="104" t="s">
        <v>1840</v>
      </c>
      <c r="BB316" s="102"/>
      <c r="BC316" s="45"/>
      <c r="BD316" s="45"/>
    </row>
    <row r="317" spans="1:78" ht="16" hidden="1" thickBot="1">
      <c r="A317" s="231"/>
      <c r="B317" s="240"/>
      <c r="C317" s="23" t="s">
        <v>1230</v>
      </c>
      <c r="D317" s="24" t="s">
        <v>1393</v>
      </c>
      <c r="E317" s="34"/>
      <c r="F317" s="102" t="s">
        <v>123</v>
      </c>
      <c r="G317" s="38"/>
      <c r="H317" s="38"/>
      <c r="I317" s="38"/>
      <c r="J317" s="102" t="s">
        <v>1193</v>
      </c>
      <c r="K317" s="38"/>
      <c r="L317" s="38"/>
      <c r="M317" s="38"/>
      <c r="N317" s="38"/>
      <c r="O317" s="38"/>
      <c r="P317" s="38"/>
      <c r="Q317" s="38"/>
      <c r="R317" s="46" t="s">
        <v>1485</v>
      </c>
      <c r="S317" s="46">
        <v>0</v>
      </c>
      <c r="T317" s="25" t="s">
        <v>1526</v>
      </c>
      <c r="U317" s="46">
        <v>0</v>
      </c>
      <c r="V317" s="46">
        <v>0</v>
      </c>
      <c r="W317" s="46">
        <v>0</v>
      </c>
      <c r="X317" s="46">
        <v>0</v>
      </c>
      <c r="Y317" s="46">
        <v>0</v>
      </c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  <c r="AL317" s="38"/>
      <c r="AM317" s="38"/>
      <c r="AN317" s="38"/>
      <c r="AO317" s="38"/>
      <c r="AP317" s="38"/>
      <c r="AQ317" s="24" t="s">
        <v>204</v>
      </c>
      <c r="AR317" s="24">
        <v>2005</v>
      </c>
      <c r="AS317" s="38"/>
      <c r="AT317" s="38"/>
      <c r="AU317" s="38"/>
      <c r="AV317" s="174">
        <v>1275000</v>
      </c>
      <c r="AW317" s="102" t="s">
        <v>123</v>
      </c>
      <c r="AX317" s="102"/>
      <c r="AY317" s="102" t="s">
        <v>1828</v>
      </c>
      <c r="AZ317" s="102" t="s">
        <v>1193</v>
      </c>
      <c r="BA317" s="102"/>
      <c r="BB317" s="102"/>
      <c r="BC317" s="45"/>
      <c r="BD317" s="45"/>
    </row>
    <row r="318" spans="1:78" s="15" customFormat="1" ht="16" hidden="1" thickBot="1">
      <c r="A318" s="237"/>
      <c r="B318" s="238"/>
      <c r="C318" s="40" t="s">
        <v>1231</v>
      </c>
      <c r="D318" s="39" t="s">
        <v>1414</v>
      </c>
      <c r="E318" s="41"/>
      <c r="F318" s="102"/>
      <c r="G318" s="102"/>
      <c r="H318" s="102"/>
      <c r="I318" s="102"/>
      <c r="J318" s="102" t="s">
        <v>1193</v>
      </c>
      <c r="K318" s="102"/>
      <c r="L318" s="102"/>
      <c r="M318" s="102"/>
      <c r="N318" s="102"/>
      <c r="O318" s="102"/>
      <c r="P318" s="102"/>
      <c r="Q318" s="102"/>
      <c r="R318" s="142" t="s">
        <v>1486</v>
      </c>
      <c r="S318" s="142">
        <v>0</v>
      </c>
      <c r="T318" s="149" t="s">
        <v>222</v>
      </c>
      <c r="U318" s="142">
        <v>0</v>
      </c>
      <c r="V318" s="142">
        <v>0</v>
      </c>
      <c r="W318" s="142">
        <v>0</v>
      </c>
      <c r="X318" s="142">
        <v>0</v>
      </c>
      <c r="Y318" s="142">
        <v>0</v>
      </c>
      <c r="Z318" s="102"/>
      <c r="AA318" s="102"/>
      <c r="AB318" s="102"/>
      <c r="AC318" s="102"/>
      <c r="AD318" s="102"/>
      <c r="AE318" s="102"/>
      <c r="AF318" s="102"/>
      <c r="AG318" s="102"/>
      <c r="AH318" s="102"/>
      <c r="AI318" s="102"/>
      <c r="AJ318" s="102"/>
      <c r="AK318" s="102"/>
      <c r="AL318" s="102"/>
      <c r="AM318" s="102"/>
      <c r="AN318" s="102"/>
      <c r="AO318" s="102"/>
      <c r="AP318" s="102"/>
      <c r="AQ318" s="39" t="s">
        <v>204</v>
      </c>
      <c r="AR318" s="39">
        <v>2005</v>
      </c>
      <c r="AS318" s="102"/>
      <c r="AT318" s="102"/>
      <c r="AU318" s="102"/>
      <c r="AV318" s="174">
        <v>4800000</v>
      </c>
      <c r="AW318" s="102"/>
      <c r="AX318" s="102"/>
      <c r="AY318" s="102"/>
      <c r="AZ318" s="102" t="s">
        <v>1193</v>
      </c>
      <c r="BA318" s="104" t="s">
        <v>1840</v>
      </c>
      <c r="BB318" s="102"/>
      <c r="BC318" s="45"/>
      <c r="BD318" s="45"/>
      <c r="BE318" s="161"/>
      <c r="BF318" s="161"/>
      <c r="BG318" s="161"/>
      <c r="BH318" s="161"/>
      <c r="BI318" s="161"/>
      <c r="BJ318" s="161"/>
      <c r="BK318" s="161"/>
      <c r="BL318" s="161"/>
      <c r="BM318" s="161"/>
      <c r="BN318" s="161"/>
      <c r="BO318" s="161"/>
      <c r="BP318" s="161"/>
      <c r="BQ318" s="161"/>
      <c r="BR318" s="161"/>
      <c r="BS318" s="161"/>
      <c r="BT318" s="161"/>
      <c r="BU318" s="161"/>
      <c r="BV318" s="161"/>
      <c r="BW318" s="161"/>
      <c r="BX318" s="161"/>
      <c r="BY318" s="161"/>
      <c r="BZ318" s="161"/>
    </row>
    <row r="319" spans="1:78" s="15" customFormat="1" ht="16" hidden="1" thickBot="1">
      <c r="A319" s="237"/>
      <c r="B319" s="238"/>
      <c r="C319" s="40" t="s">
        <v>1202</v>
      </c>
      <c r="D319" s="39" t="s">
        <v>1368</v>
      </c>
      <c r="E319" s="41"/>
      <c r="F319" s="102" t="s">
        <v>123</v>
      </c>
      <c r="G319" s="102"/>
      <c r="H319" s="102"/>
      <c r="I319" s="102"/>
      <c r="J319" s="102" t="s">
        <v>1193</v>
      </c>
      <c r="K319" s="102"/>
      <c r="L319" s="102"/>
      <c r="M319" s="102"/>
      <c r="N319" s="102"/>
      <c r="O319" s="102"/>
      <c r="P319" s="102"/>
      <c r="Q319" s="102"/>
      <c r="R319" s="142" t="s">
        <v>1449</v>
      </c>
      <c r="S319" s="142">
        <v>0</v>
      </c>
      <c r="T319" s="149" t="s">
        <v>221</v>
      </c>
      <c r="U319" s="142">
        <v>0</v>
      </c>
      <c r="V319" s="142">
        <v>0</v>
      </c>
      <c r="W319" s="142">
        <v>0</v>
      </c>
      <c r="X319" s="142">
        <v>0</v>
      </c>
      <c r="Y319" s="142">
        <v>0</v>
      </c>
      <c r="Z319" s="102"/>
      <c r="AA319" s="102"/>
      <c r="AB319" s="102"/>
      <c r="AC319" s="102"/>
      <c r="AD319" s="102"/>
      <c r="AE319" s="102"/>
      <c r="AF319" s="102"/>
      <c r="AG319" s="102"/>
      <c r="AH319" s="102"/>
      <c r="AI319" s="102"/>
      <c r="AJ319" s="102"/>
      <c r="AK319" s="102"/>
      <c r="AL319" s="102"/>
      <c r="AM319" s="102"/>
      <c r="AN319" s="102"/>
      <c r="AO319" s="102"/>
      <c r="AP319" s="102"/>
      <c r="AQ319" s="39" t="s">
        <v>204</v>
      </c>
      <c r="AR319" s="39">
        <v>2006</v>
      </c>
      <c r="AS319" s="102"/>
      <c r="AT319" s="102"/>
      <c r="AU319" s="102"/>
      <c r="AV319" s="174">
        <v>412500</v>
      </c>
      <c r="AW319" s="102" t="s">
        <v>123</v>
      </c>
      <c r="AX319" s="102"/>
      <c r="AY319" s="102"/>
      <c r="AZ319" s="102" t="s">
        <v>1193</v>
      </c>
      <c r="BA319" s="102"/>
      <c r="BB319" s="102"/>
      <c r="BC319" s="45"/>
      <c r="BD319" s="45"/>
      <c r="BE319" s="161"/>
      <c r="BF319" s="161"/>
      <c r="BG319" s="161"/>
      <c r="BH319" s="161"/>
      <c r="BI319" s="161"/>
      <c r="BJ319" s="161"/>
      <c r="BK319" s="161"/>
      <c r="BL319" s="161"/>
      <c r="BM319" s="161"/>
      <c r="BN319" s="161"/>
      <c r="BO319" s="161"/>
      <c r="BP319" s="161"/>
      <c r="BQ319" s="161"/>
      <c r="BR319" s="161"/>
      <c r="BS319" s="161"/>
      <c r="BT319" s="161"/>
      <c r="BU319" s="161"/>
      <c r="BV319" s="161"/>
      <c r="BW319" s="161"/>
      <c r="BX319" s="161"/>
      <c r="BY319" s="161"/>
      <c r="BZ319" s="161"/>
    </row>
    <row r="320" spans="1:78" s="15" customFormat="1" ht="16" hidden="1" thickBot="1">
      <c r="A320" s="237"/>
      <c r="B320" s="238"/>
      <c r="C320" s="40" t="s">
        <v>1258</v>
      </c>
      <c r="D320" s="39" t="s">
        <v>1416</v>
      </c>
      <c r="E320" s="41"/>
      <c r="F320" s="102"/>
      <c r="G320" s="102"/>
      <c r="H320" s="102"/>
      <c r="I320" s="102"/>
      <c r="J320" s="102" t="s">
        <v>1193</v>
      </c>
      <c r="K320" s="102"/>
      <c r="L320" s="102"/>
      <c r="M320" s="102"/>
      <c r="N320" s="102"/>
      <c r="O320" s="102"/>
      <c r="P320" s="102"/>
      <c r="Q320" s="102"/>
      <c r="R320" s="142" t="s">
        <v>1501</v>
      </c>
      <c r="S320" s="142">
        <v>0</v>
      </c>
      <c r="T320" s="149" t="s">
        <v>221</v>
      </c>
      <c r="U320" s="142">
        <v>0</v>
      </c>
      <c r="V320" s="142">
        <v>0</v>
      </c>
      <c r="W320" s="142">
        <v>0</v>
      </c>
      <c r="X320" s="142">
        <v>0</v>
      </c>
      <c r="Y320" s="142">
        <v>0</v>
      </c>
      <c r="Z320" s="102"/>
      <c r="AA320" s="102"/>
      <c r="AB320" s="102"/>
      <c r="AC320" s="102"/>
      <c r="AD320" s="102"/>
      <c r="AE320" s="102"/>
      <c r="AF320" s="102"/>
      <c r="AG320" s="102"/>
      <c r="AH320" s="102"/>
      <c r="AI320" s="102"/>
      <c r="AJ320" s="102"/>
      <c r="AK320" s="102"/>
      <c r="AL320" s="102"/>
      <c r="AM320" s="102"/>
      <c r="AN320" s="102"/>
      <c r="AO320" s="102"/>
      <c r="AP320" s="102"/>
      <c r="AQ320" s="39" t="s">
        <v>204</v>
      </c>
      <c r="AR320" s="39">
        <v>2005</v>
      </c>
      <c r="AS320" s="102"/>
      <c r="AT320" s="102"/>
      <c r="AU320" s="102"/>
      <c r="AV320" s="174">
        <v>2625000</v>
      </c>
      <c r="AW320" s="102"/>
      <c r="AX320" s="102"/>
      <c r="AY320" s="102"/>
      <c r="AZ320" s="102" t="s">
        <v>1193</v>
      </c>
      <c r="BA320" s="104" t="s">
        <v>1840</v>
      </c>
      <c r="BB320" s="102"/>
      <c r="BC320" s="45"/>
      <c r="BD320" s="45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161"/>
      <c r="BV320" s="161"/>
      <c r="BW320" s="161"/>
      <c r="BX320" s="161"/>
      <c r="BY320" s="161"/>
      <c r="BZ320" s="161"/>
    </row>
    <row r="321" spans="1:78" ht="16" hidden="1" thickBot="1">
      <c r="A321" s="231"/>
      <c r="B321" s="240"/>
      <c r="C321" s="23" t="s">
        <v>1281</v>
      </c>
      <c r="D321" s="24" t="s">
        <v>1427</v>
      </c>
      <c r="E321" s="34"/>
      <c r="F321" s="265" t="s">
        <v>123</v>
      </c>
      <c r="G321" s="38"/>
      <c r="H321" s="38"/>
      <c r="I321" s="38"/>
      <c r="J321" s="102" t="s">
        <v>1193</v>
      </c>
      <c r="K321" s="38"/>
      <c r="L321" s="38"/>
      <c r="M321" s="38"/>
      <c r="N321" s="38"/>
      <c r="O321" s="38"/>
      <c r="P321" s="38"/>
      <c r="Q321" s="38"/>
      <c r="R321" s="46" t="s">
        <v>1467</v>
      </c>
      <c r="S321" s="46">
        <v>0</v>
      </c>
      <c r="T321" s="25" t="s">
        <v>221</v>
      </c>
      <c r="U321" s="46">
        <v>0</v>
      </c>
      <c r="V321" s="46">
        <v>0</v>
      </c>
      <c r="W321" s="46">
        <v>0</v>
      </c>
      <c r="X321" s="46">
        <v>0</v>
      </c>
      <c r="Y321" s="46">
        <v>0</v>
      </c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  <c r="AL321" s="38"/>
      <c r="AM321" s="38"/>
      <c r="AN321" s="38"/>
      <c r="AO321" s="38"/>
      <c r="AP321" s="38"/>
      <c r="AQ321" s="24" t="s">
        <v>204</v>
      </c>
      <c r="AR321" s="24">
        <v>2005</v>
      </c>
      <c r="AS321" s="38"/>
      <c r="AT321" s="38"/>
      <c r="AU321" s="38"/>
      <c r="AV321" s="174">
        <v>126000</v>
      </c>
      <c r="AW321" s="265" t="s">
        <v>123</v>
      </c>
      <c r="AX321" s="225"/>
      <c r="AY321" s="271" t="s">
        <v>1829</v>
      </c>
      <c r="AZ321" s="102" t="s">
        <v>1193</v>
      </c>
      <c r="BA321" s="102"/>
      <c r="BB321" s="102"/>
      <c r="BC321" s="45"/>
      <c r="BD321" s="45"/>
    </row>
    <row r="322" spans="1:78" ht="16" hidden="1" thickBot="1">
      <c r="A322" s="231"/>
      <c r="B322" s="240"/>
      <c r="C322" s="23" t="s">
        <v>1281</v>
      </c>
      <c r="D322" s="24" t="s">
        <v>1427</v>
      </c>
      <c r="E322" s="34"/>
      <c r="F322" s="102" t="s">
        <v>123</v>
      </c>
      <c r="G322" s="38"/>
      <c r="H322" s="38"/>
      <c r="I322" s="38"/>
      <c r="J322" s="102" t="s">
        <v>1193</v>
      </c>
      <c r="K322" s="38"/>
      <c r="L322" s="38"/>
      <c r="M322" s="38"/>
      <c r="N322" s="38"/>
      <c r="O322" s="38"/>
      <c r="P322" s="38"/>
      <c r="Q322" s="38"/>
      <c r="R322" s="46" t="s">
        <v>1467</v>
      </c>
      <c r="S322" s="46">
        <v>0</v>
      </c>
      <c r="T322" s="25" t="s">
        <v>221</v>
      </c>
      <c r="U322" s="46">
        <v>0</v>
      </c>
      <c r="V322" s="46">
        <v>0</v>
      </c>
      <c r="W322" s="46">
        <v>0</v>
      </c>
      <c r="X322" s="46">
        <v>0</v>
      </c>
      <c r="Y322" s="46">
        <v>0</v>
      </c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  <c r="AL322" s="38"/>
      <c r="AM322" s="38"/>
      <c r="AN322" s="38"/>
      <c r="AO322" s="38"/>
      <c r="AP322" s="38"/>
      <c r="AQ322" s="24" t="s">
        <v>204</v>
      </c>
      <c r="AR322" s="24">
        <v>2006</v>
      </c>
      <c r="AS322" s="38"/>
      <c r="AT322" s="38"/>
      <c r="AU322" s="38"/>
      <c r="AV322" s="174">
        <v>126000</v>
      </c>
      <c r="AW322" s="102" t="s">
        <v>123</v>
      </c>
      <c r="AX322" s="102"/>
      <c r="AY322" s="102" t="s">
        <v>1830</v>
      </c>
      <c r="AZ322" s="102" t="s">
        <v>1193</v>
      </c>
      <c r="BA322" s="102"/>
      <c r="BB322" s="102"/>
      <c r="BC322" s="45"/>
      <c r="BD322" s="45"/>
    </row>
    <row r="323" spans="1:78" ht="16" hidden="1" thickBot="1">
      <c r="A323" s="231"/>
      <c r="B323" s="240"/>
      <c r="C323" s="23" t="s">
        <v>1231</v>
      </c>
      <c r="D323" s="24" t="s">
        <v>1414</v>
      </c>
      <c r="E323" s="34"/>
      <c r="F323" s="102"/>
      <c r="G323" s="38"/>
      <c r="H323" s="38"/>
      <c r="I323" s="38"/>
      <c r="J323" s="102"/>
      <c r="K323" s="38"/>
      <c r="L323" s="38"/>
      <c r="M323" s="38"/>
      <c r="N323" s="38"/>
      <c r="O323" s="38"/>
      <c r="P323" s="38"/>
      <c r="Q323" s="38"/>
      <c r="R323" s="46" t="s">
        <v>1486</v>
      </c>
      <c r="S323" s="46">
        <v>0</v>
      </c>
      <c r="T323" s="25" t="s">
        <v>222</v>
      </c>
      <c r="U323" s="46">
        <v>0</v>
      </c>
      <c r="V323" s="46">
        <v>0</v>
      </c>
      <c r="W323" s="46">
        <v>0</v>
      </c>
      <c r="X323" s="46">
        <v>0</v>
      </c>
      <c r="Y323" s="46">
        <v>0</v>
      </c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  <c r="AL323" s="38"/>
      <c r="AM323" s="38"/>
      <c r="AN323" s="38"/>
      <c r="AO323" s="38"/>
      <c r="AP323" s="38"/>
      <c r="AQ323" s="24" t="s">
        <v>204</v>
      </c>
      <c r="AR323" s="24">
        <v>2003</v>
      </c>
      <c r="AS323" s="38"/>
      <c r="AT323" s="38"/>
      <c r="AU323" s="38"/>
      <c r="AV323" s="174">
        <v>3000000</v>
      </c>
      <c r="AW323" s="102"/>
      <c r="AX323" s="102"/>
      <c r="AY323" s="102"/>
      <c r="AZ323" s="102"/>
      <c r="BA323" s="104" t="s">
        <v>1840</v>
      </c>
      <c r="BB323" s="102"/>
      <c r="BC323" s="45"/>
      <c r="BD323" s="45"/>
    </row>
    <row r="324" spans="1:78" s="15" customFormat="1" ht="16" hidden="1" thickBot="1">
      <c r="A324" s="237"/>
      <c r="B324" s="238"/>
      <c r="C324" s="40" t="s">
        <v>1230</v>
      </c>
      <c r="D324" s="39" t="s">
        <v>1393</v>
      </c>
      <c r="E324" s="41"/>
      <c r="F324" s="102"/>
      <c r="G324" s="102"/>
      <c r="H324" s="102"/>
      <c r="I324" s="102"/>
      <c r="J324" s="102" t="s">
        <v>1193</v>
      </c>
      <c r="K324" s="102"/>
      <c r="L324" s="102"/>
      <c r="M324" s="102"/>
      <c r="N324" s="102"/>
      <c r="O324" s="102"/>
      <c r="P324" s="102"/>
      <c r="Q324" s="102"/>
      <c r="R324" s="142" t="s">
        <v>1503</v>
      </c>
      <c r="S324" s="142">
        <v>0</v>
      </c>
      <c r="T324" s="149" t="s">
        <v>1526</v>
      </c>
      <c r="U324" s="142">
        <v>0</v>
      </c>
      <c r="V324" s="142">
        <v>0</v>
      </c>
      <c r="W324" s="142">
        <v>0</v>
      </c>
      <c r="X324" s="142">
        <v>0</v>
      </c>
      <c r="Y324" s="142">
        <v>0</v>
      </c>
      <c r="Z324" s="102"/>
      <c r="AA324" s="102"/>
      <c r="AB324" s="102"/>
      <c r="AC324" s="102"/>
      <c r="AD324" s="102"/>
      <c r="AE324" s="102"/>
      <c r="AF324" s="102"/>
      <c r="AG324" s="102"/>
      <c r="AH324" s="102"/>
      <c r="AI324" s="102"/>
      <c r="AJ324" s="102"/>
      <c r="AK324" s="102"/>
      <c r="AL324" s="102"/>
      <c r="AM324" s="102"/>
      <c r="AN324" s="102"/>
      <c r="AO324" s="102"/>
      <c r="AP324" s="102"/>
      <c r="AQ324" s="39" t="s">
        <v>204</v>
      </c>
      <c r="AR324" s="39">
        <v>2003</v>
      </c>
      <c r="AS324" s="102"/>
      <c r="AT324" s="102"/>
      <c r="AU324" s="102"/>
      <c r="AV324" s="174">
        <v>750000</v>
      </c>
      <c r="AW324" s="102"/>
      <c r="AX324" s="102"/>
      <c r="AY324" s="102"/>
      <c r="AZ324" s="102" t="s">
        <v>1193</v>
      </c>
      <c r="BA324" s="104" t="s">
        <v>1840</v>
      </c>
      <c r="BB324" s="102"/>
      <c r="BC324" s="45"/>
      <c r="BD324" s="45"/>
      <c r="BE324" s="161"/>
      <c r="BF324" s="161"/>
      <c r="BG324" s="161"/>
      <c r="BH324" s="161"/>
      <c r="BI324" s="161"/>
      <c r="BJ324" s="161"/>
      <c r="BK324" s="161"/>
      <c r="BL324" s="161"/>
      <c r="BM324" s="161"/>
      <c r="BN324" s="161"/>
      <c r="BO324" s="161"/>
      <c r="BP324" s="161"/>
      <c r="BQ324" s="161"/>
      <c r="BR324" s="161"/>
      <c r="BS324" s="161"/>
      <c r="BT324" s="161"/>
      <c r="BU324" s="161"/>
      <c r="BV324" s="161"/>
      <c r="BW324" s="161"/>
      <c r="BX324" s="161"/>
      <c r="BY324" s="161"/>
      <c r="BZ324" s="161"/>
    </row>
    <row r="325" spans="1:78" s="15" customFormat="1" ht="16" hidden="1" thickBot="1">
      <c r="A325" s="237"/>
      <c r="B325" s="238"/>
      <c r="C325" s="40" t="s">
        <v>1230</v>
      </c>
      <c r="D325" s="39" t="s">
        <v>1393</v>
      </c>
      <c r="E325" s="41"/>
      <c r="F325" s="102"/>
      <c r="G325" s="102"/>
      <c r="H325" s="102"/>
      <c r="I325" s="102"/>
      <c r="J325" s="102" t="s">
        <v>1193</v>
      </c>
      <c r="K325" s="102"/>
      <c r="L325" s="102"/>
      <c r="M325" s="102"/>
      <c r="N325" s="102"/>
      <c r="O325" s="102"/>
      <c r="P325" s="102"/>
      <c r="Q325" s="102"/>
      <c r="R325" s="142" t="s">
        <v>1451</v>
      </c>
      <c r="S325" s="142">
        <v>0</v>
      </c>
      <c r="T325" s="149" t="s">
        <v>1526</v>
      </c>
      <c r="U325" s="142">
        <v>0</v>
      </c>
      <c r="V325" s="142">
        <v>0</v>
      </c>
      <c r="W325" s="142">
        <v>0</v>
      </c>
      <c r="X325" s="142">
        <v>0</v>
      </c>
      <c r="Y325" s="142">
        <v>0</v>
      </c>
      <c r="Z325" s="102"/>
      <c r="AA325" s="102"/>
      <c r="AB325" s="102"/>
      <c r="AC325" s="102"/>
      <c r="AD325" s="102"/>
      <c r="AE325" s="102"/>
      <c r="AF325" s="102"/>
      <c r="AG325" s="102"/>
      <c r="AH325" s="102"/>
      <c r="AI325" s="102"/>
      <c r="AJ325" s="102"/>
      <c r="AK325" s="102"/>
      <c r="AL325" s="102"/>
      <c r="AM325" s="102"/>
      <c r="AN325" s="102"/>
      <c r="AO325" s="102"/>
      <c r="AP325" s="102"/>
      <c r="AQ325" s="39" t="s">
        <v>204</v>
      </c>
      <c r="AR325" s="39">
        <v>2006</v>
      </c>
      <c r="AS325" s="102"/>
      <c r="AT325" s="102"/>
      <c r="AU325" s="102"/>
      <c r="AV325" s="174">
        <v>1400000</v>
      </c>
      <c r="AW325" s="102"/>
      <c r="AX325" s="102"/>
      <c r="AY325" s="102"/>
      <c r="AZ325" s="102" t="s">
        <v>1193</v>
      </c>
      <c r="BA325" s="104" t="s">
        <v>1840</v>
      </c>
      <c r="BB325" s="102"/>
      <c r="BC325" s="45"/>
      <c r="BD325" s="45"/>
      <c r="BE325" s="161"/>
      <c r="BF325" s="161"/>
      <c r="BG325" s="161"/>
      <c r="BH325" s="161"/>
      <c r="BI325" s="161"/>
      <c r="BJ325" s="161"/>
      <c r="BK325" s="161"/>
      <c r="BL325" s="161"/>
      <c r="BM325" s="161"/>
      <c r="BN325" s="161"/>
      <c r="BO325" s="161"/>
      <c r="BP325" s="161"/>
      <c r="BQ325" s="161"/>
      <c r="BR325" s="161"/>
      <c r="BS325" s="161"/>
      <c r="BT325" s="161"/>
      <c r="BU325" s="161"/>
      <c r="BV325" s="161"/>
      <c r="BW325" s="161"/>
      <c r="BX325" s="161"/>
      <c r="BY325" s="161"/>
      <c r="BZ325" s="161"/>
    </row>
    <row r="326" spans="1:78" s="15" customFormat="1" ht="16" hidden="1" thickBot="1">
      <c r="A326" s="237"/>
      <c r="B326" s="238"/>
      <c r="C326" s="40" t="s">
        <v>1202</v>
      </c>
      <c r="D326" s="39" t="s">
        <v>1368</v>
      </c>
      <c r="E326" s="41"/>
      <c r="F326" s="102"/>
      <c r="G326" s="102"/>
      <c r="H326" s="102"/>
      <c r="I326" s="102"/>
      <c r="J326" s="102" t="s">
        <v>1193</v>
      </c>
      <c r="K326" s="102"/>
      <c r="L326" s="102"/>
      <c r="M326" s="102"/>
      <c r="N326" s="102"/>
      <c r="O326" s="102"/>
      <c r="P326" s="102"/>
      <c r="Q326" s="102"/>
      <c r="R326" s="142" t="s">
        <v>1449</v>
      </c>
      <c r="S326" s="142">
        <v>0</v>
      </c>
      <c r="T326" s="149" t="s">
        <v>221</v>
      </c>
      <c r="U326" s="142">
        <v>0</v>
      </c>
      <c r="V326" s="142">
        <v>0</v>
      </c>
      <c r="W326" s="142">
        <v>0</v>
      </c>
      <c r="X326" s="142">
        <v>0</v>
      </c>
      <c r="Y326" s="142">
        <v>0</v>
      </c>
      <c r="Z326" s="102"/>
      <c r="AA326" s="102"/>
      <c r="AB326" s="102"/>
      <c r="AC326" s="102"/>
      <c r="AD326" s="102"/>
      <c r="AE326" s="102"/>
      <c r="AF326" s="102"/>
      <c r="AG326" s="102"/>
      <c r="AH326" s="102"/>
      <c r="AI326" s="102"/>
      <c r="AJ326" s="102"/>
      <c r="AK326" s="102"/>
      <c r="AL326" s="102"/>
      <c r="AM326" s="102"/>
      <c r="AN326" s="102"/>
      <c r="AO326" s="102"/>
      <c r="AP326" s="102"/>
      <c r="AQ326" s="39" t="s">
        <v>204</v>
      </c>
      <c r="AR326" s="39">
        <v>2006</v>
      </c>
      <c r="AS326" s="102"/>
      <c r="AT326" s="102"/>
      <c r="AU326" s="102"/>
      <c r="AV326" s="174">
        <v>311250</v>
      </c>
      <c r="AW326" s="102"/>
      <c r="AX326" s="102"/>
      <c r="AY326" s="102"/>
      <c r="AZ326" s="102" t="s">
        <v>1193</v>
      </c>
      <c r="BA326" s="104" t="s">
        <v>1840</v>
      </c>
      <c r="BB326" s="102"/>
      <c r="BC326" s="45"/>
      <c r="BD326" s="45"/>
      <c r="BE326" s="161"/>
      <c r="BF326" s="161"/>
      <c r="BG326" s="161"/>
      <c r="BH326" s="161"/>
      <c r="BI326" s="161"/>
      <c r="BJ326" s="161"/>
      <c r="BK326" s="161"/>
      <c r="BL326" s="161"/>
      <c r="BM326" s="161"/>
      <c r="BN326" s="161"/>
      <c r="BO326" s="161"/>
      <c r="BP326" s="161"/>
      <c r="BQ326" s="161"/>
      <c r="BR326" s="161"/>
      <c r="BS326" s="161"/>
      <c r="BT326" s="161"/>
      <c r="BU326" s="161"/>
      <c r="BV326" s="161"/>
      <c r="BW326" s="161"/>
      <c r="BX326" s="161"/>
      <c r="BY326" s="161"/>
      <c r="BZ326" s="161"/>
    </row>
    <row r="327" spans="1:78" ht="16" hidden="1" thickBot="1">
      <c r="A327" s="231"/>
      <c r="B327" s="240"/>
      <c r="C327" s="23" t="s">
        <v>1202</v>
      </c>
      <c r="D327" s="24" t="s">
        <v>1368</v>
      </c>
      <c r="E327" s="34"/>
      <c r="F327" s="102"/>
      <c r="G327" s="38"/>
      <c r="H327" s="38"/>
      <c r="I327" s="38"/>
      <c r="J327" s="102"/>
      <c r="K327" s="38"/>
      <c r="L327" s="38"/>
      <c r="M327" s="38"/>
      <c r="N327" s="38"/>
      <c r="O327" s="38"/>
      <c r="P327" s="38"/>
      <c r="Q327" s="38"/>
      <c r="R327" s="46" t="s">
        <v>1482</v>
      </c>
      <c r="S327" s="46">
        <v>0</v>
      </c>
      <c r="T327" s="25" t="s">
        <v>221</v>
      </c>
      <c r="U327" s="46">
        <v>0</v>
      </c>
      <c r="V327" s="46">
        <v>0</v>
      </c>
      <c r="W327" s="46">
        <v>0</v>
      </c>
      <c r="X327" s="46">
        <v>0</v>
      </c>
      <c r="Y327" s="46">
        <v>0</v>
      </c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  <c r="AL327" s="38"/>
      <c r="AM327" s="38"/>
      <c r="AN327" s="38"/>
      <c r="AO327" s="38"/>
      <c r="AP327" s="38"/>
      <c r="AQ327" s="24" t="s">
        <v>204</v>
      </c>
      <c r="AR327" s="24">
        <v>2004</v>
      </c>
      <c r="AS327" s="38"/>
      <c r="AT327" s="38"/>
      <c r="AU327" s="38"/>
      <c r="AV327" s="174">
        <v>250000</v>
      </c>
      <c r="AW327" s="102"/>
      <c r="AX327" s="102"/>
      <c r="AY327" s="102"/>
      <c r="AZ327" s="102"/>
      <c r="BA327" s="104" t="s">
        <v>1840</v>
      </c>
      <c r="BB327" s="102"/>
      <c r="BC327" s="45"/>
      <c r="BD327" s="45"/>
    </row>
    <row r="328" spans="1:78" ht="16" hidden="1" thickBot="1">
      <c r="A328" s="231"/>
      <c r="B328" s="240"/>
      <c r="C328" s="23" t="s">
        <v>1282</v>
      </c>
      <c r="D328" s="24" t="s">
        <v>1428</v>
      </c>
      <c r="E328" s="34"/>
      <c r="F328" s="102" t="s">
        <v>123</v>
      </c>
      <c r="G328" s="38"/>
      <c r="H328" s="38"/>
      <c r="I328" s="38"/>
      <c r="J328" s="102" t="s">
        <v>1193</v>
      </c>
      <c r="K328" s="38"/>
      <c r="L328" s="38"/>
      <c r="M328" s="38"/>
      <c r="N328" s="38"/>
      <c r="O328" s="38"/>
      <c r="P328" s="38"/>
      <c r="Q328" s="38"/>
      <c r="R328" s="46" t="s">
        <v>1504</v>
      </c>
      <c r="S328" s="46">
        <v>0</v>
      </c>
      <c r="T328" s="25" t="s">
        <v>225</v>
      </c>
      <c r="U328" s="46">
        <v>0</v>
      </c>
      <c r="V328" s="46">
        <v>0</v>
      </c>
      <c r="W328" s="46">
        <v>0</v>
      </c>
      <c r="X328" s="46">
        <v>0</v>
      </c>
      <c r="Y328" s="46">
        <v>0</v>
      </c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24" t="s">
        <v>204</v>
      </c>
      <c r="AR328" s="24">
        <v>2002</v>
      </c>
      <c r="AS328" s="38"/>
      <c r="AT328" s="38"/>
      <c r="AU328" s="38"/>
      <c r="AV328" s="174">
        <v>3562500</v>
      </c>
      <c r="AW328" s="102" t="s">
        <v>123</v>
      </c>
      <c r="AX328" s="102"/>
      <c r="AY328" s="102" t="s">
        <v>1637</v>
      </c>
      <c r="AZ328" s="102" t="s">
        <v>1193</v>
      </c>
      <c r="BA328" s="102"/>
      <c r="BB328" s="102"/>
      <c r="BC328" s="45"/>
      <c r="BD328" s="45"/>
    </row>
    <row r="329" spans="1:78" ht="16" hidden="1" thickBot="1">
      <c r="A329" s="231"/>
      <c r="B329" s="240"/>
      <c r="C329" s="23" t="s">
        <v>1256</v>
      </c>
      <c r="D329" s="24" t="s">
        <v>1426</v>
      </c>
      <c r="E329" s="34"/>
      <c r="F329" s="102"/>
      <c r="G329" s="38"/>
      <c r="H329" s="38"/>
      <c r="I329" s="38"/>
      <c r="J329" s="102"/>
      <c r="K329" s="38"/>
      <c r="L329" s="38"/>
      <c r="M329" s="38"/>
      <c r="N329" s="38"/>
      <c r="O329" s="38"/>
      <c r="P329" s="38"/>
      <c r="Q329" s="38"/>
      <c r="R329" s="46" t="s">
        <v>747</v>
      </c>
      <c r="S329" s="46">
        <v>0</v>
      </c>
      <c r="T329" s="25" t="s">
        <v>1527</v>
      </c>
      <c r="U329" s="46">
        <v>0</v>
      </c>
      <c r="V329" s="46">
        <v>0</v>
      </c>
      <c r="W329" s="46">
        <v>0</v>
      </c>
      <c r="X329" s="46">
        <v>0</v>
      </c>
      <c r="Y329" s="46">
        <v>0</v>
      </c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24" t="s">
        <v>204</v>
      </c>
      <c r="AR329" s="24">
        <v>2005</v>
      </c>
      <c r="AS329" s="38"/>
      <c r="AT329" s="38"/>
      <c r="AU329" s="38"/>
      <c r="AV329" s="174">
        <v>1500000</v>
      </c>
      <c r="AW329" s="102"/>
      <c r="AX329" s="102"/>
      <c r="AY329" s="102"/>
      <c r="AZ329" s="102"/>
      <c r="BA329" s="104" t="s">
        <v>1840</v>
      </c>
      <c r="BB329" s="102"/>
      <c r="BC329" s="45"/>
      <c r="BD329" s="45"/>
    </row>
    <row r="330" spans="1:78" s="101" customFormat="1" ht="16" hidden="1" thickBot="1">
      <c r="A330" s="231"/>
      <c r="B330" s="240"/>
      <c r="C330" s="23" t="s">
        <v>1256</v>
      </c>
      <c r="D330" s="24" t="s">
        <v>1426</v>
      </c>
      <c r="E330" s="34"/>
      <c r="F330" s="102"/>
      <c r="G330" s="38"/>
      <c r="H330" s="38"/>
      <c r="I330" s="38"/>
      <c r="J330" s="102"/>
      <c r="K330" s="38"/>
      <c r="L330" s="38"/>
      <c r="M330" s="38"/>
      <c r="N330" s="38"/>
      <c r="O330" s="38"/>
      <c r="P330" s="38"/>
      <c r="Q330" s="38"/>
      <c r="R330" s="46" t="s">
        <v>747</v>
      </c>
      <c r="S330" s="46">
        <v>0</v>
      </c>
      <c r="T330" s="25" t="s">
        <v>233</v>
      </c>
      <c r="U330" s="46">
        <v>0</v>
      </c>
      <c r="V330" s="46">
        <v>0</v>
      </c>
      <c r="W330" s="46">
        <v>0</v>
      </c>
      <c r="X330" s="46">
        <v>0</v>
      </c>
      <c r="Y330" s="46">
        <v>0</v>
      </c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24" t="s">
        <v>204</v>
      </c>
      <c r="AR330" s="24">
        <v>2003</v>
      </c>
      <c r="AS330" s="38"/>
      <c r="AT330" s="38"/>
      <c r="AU330" s="38"/>
      <c r="AV330" s="174">
        <v>700000</v>
      </c>
      <c r="AW330" s="102"/>
      <c r="AX330" s="102"/>
      <c r="AY330" s="102"/>
      <c r="AZ330" s="102"/>
      <c r="BA330" s="104" t="s">
        <v>1840</v>
      </c>
      <c r="BB330" s="102"/>
      <c r="BC330" s="45"/>
      <c r="BD330" s="45"/>
    </row>
    <row r="331" spans="1:78" s="101" customFormat="1" ht="16" hidden="1" thickBot="1">
      <c r="A331" s="231"/>
      <c r="B331" s="240"/>
      <c r="C331" s="23" t="s">
        <v>1249</v>
      </c>
      <c r="D331" s="24" t="s">
        <v>1408</v>
      </c>
      <c r="E331" s="34"/>
      <c r="F331" s="102"/>
      <c r="G331" s="38"/>
      <c r="H331" s="38"/>
      <c r="I331" s="38"/>
      <c r="J331" s="102"/>
      <c r="K331" s="38"/>
      <c r="L331" s="38"/>
      <c r="M331" s="38"/>
      <c r="N331" s="38"/>
      <c r="O331" s="38"/>
      <c r="P331" s="38"/>
      <c r="Q331" s="38"/>
      <c r="R331" s="46" t="s">
        <v>1505</v>
      </c>
      <c r="S331" s="46">
        <v>0</v>
      </c>
      <c r="T331" s="25" t="s">
        <v>222</v>
      </c>
      <c r="U331" s="46">
        <v>0</v>
      </c>
      <c r="V331" s="46">
        <v>0</v>
      </c>
      <c r="W331" s="46">
        <v>0</v>
      </c>
      <c r="X331" s="46">
        <v>0</v>
      </c>
      <c r="Y331" s="46">
        <v>0</v>
      </c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  <c r="AL331" s="38"/>
      <c r="AM331" s="38"/>
      <c r="AN331" s="38"/>
      <c r="AO331" s="38"/>
      <c r="AP331" s="38"/>
      <c r="AQ331" s="24" t="s">
        <v>204</v>
      </c>
      <c r="AR331" s="24">
        <v>2005</v>
      </c>
      <c r="AS331" s="38"/>
      <c r="AT331" s="38"/>
      <c r="AU331" s="38"/>
      <c r="AV331" s="174">
        <v>1950000</v>
      </c>
      <c r="AW331" s="102"/>
      <c r="AX331" s="102"/>
      <c r="AY331" s="102"/>
      <c r="AZ331" s="102"/>
      <c r="BA331" s="104" t="s">
        <v>1840</v>
      </c>
      <c r="BB331" s="102"/>
      <c r="BC331" s="45"/>
      <c r="BD331" s="45"/>
    </row>
    <row r="332" spans="1:78" s="101" customFormat="1" ht="16" hidden="1" thickBot="1">
      <c r="A332" s="231"/>
      <c r="B332" s="240"/>
      <c r="C332" s="23" t="s">
        <v>1249</v>
      </c>
      <c r="D332" s="24" t="s">
        <v>1408</v>
      </c>
      <c r="E332" s="34"/>
      <c r="F332" s="102"/>
      <c r="G332" s="38"/>
      <c r="H332" s="38"/>
      <c r="I332" s="38"/>
      <c r="J332" s="102"/>
      <c r="K332" s="38"/>
      <c r="L332" s="38"/>
      <c r="M332" s="38"/>
      <c r="N332" s="38"/>
      <c r="O332" s="38"/>
      <c r="P332" s="38"/>
      <c r="Q332" s="38"/>
      <c r="R332" s="46" t="s">
        <v>1506</v>
      </c>
      <c r="S332" s="46">
        <v>0</v>
      </c>
      <c r="T332" s="25" t="s">
        <v>222</v>
      </c>
      <c r="U332" s="46">
        <v>0</v>
      </c>
      <c r="V332" s="46">
        <v>0</v>
      </c>
      <c r="W332" s="46">
        <v>0</v>
      </c>
      <c r="X332" s="46">
        <v>0</v>
      </c>
      <c r="Y332" s="46">
        <v>0</v>
      </c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  <c r="AL332" s="38"/>
      <c r="AM332" s="38"/>
      <c r="AN332" s="38"/>
      <c r="AO332" s="38"/>
      <c r="AP332" s="38"/>
      <c r="AQ332" s="24" t="s">
        <v>204</v>
      </c>
      <c r="AR332" s="24">
        <v>2003</v>
      </c>
      <c r="AS332" s="38"/>
      <c r="AT332" s="38"/>
      <c r="AU332" s="38"/>
      <c r="AV332" s="174">
        <v>2250000</v>
      </c>
      <c r="AW332" s="102"/>
      <c r="AX332" s="102"/>
      <c r="AY332" s="102"/>
      <c r="AZ332" s="102"/>
      <c r="BA332" s="104" t="s">
        <v>1840</v>
      </c>
      <c r="BB332" s="102"/>
      <c r="BC332" s="45"/>
      <c r="BD332" s="45"/>
    </row>
    <row r="333" spans="1:78" s="101" customFormat="1" ht="16" hidden="1" thickBot="1">
      <c r="A333" s="231"/>
      <c r="B333" s="240"/>
      <c r="C333" s="23" t="s">
        <v>1225</v>
      </c>
      <c r="D333" s="24" t="s">
        <v>1388</v>
      </c>
      <c r="E333" s="34"/>
      <c r="F333" s="102"/>
      <c r="G333" s="38"/>
      <c r="H333" s="38"/>
      <c r="I333" s="38"/>
      <c r="J333" s="102"/>
      <c r="K333" s="38"/>
      <c r="L333" s="38"/>
      <c r="M333" s="38"/>
      <c r="N333" s="38"/>
      <c r="O333" s="38"/>
      <c r="P333" s="38"/>
      <c r="Q333" s="38"/>
      <c r="R333" s="46" t="s">
        <v>1465</v>
      </c>
      <c r="S333" s="46">
        <v>0</v>
      </c>
      <c r="T333" s="25" t="s">
        <v>222</v>
      </c>
      <c r="U333" s="46">
        <v>0</v>
      </c>
      <c r="V333" s="46">
        <v>0</v>
      </c>
      <c r="W333" s="46">
        <v>0</v>
      </c>
      <c r="X333" s="46">
        <v>0</v>
      </c>
      <c r="Y333" s="46">
        <v>0</v>
      </c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  <c r="AL333" s="38"/>
      <c r="AM333" s="38"/>
      <c r="AN333" s="38"/>
      <c r="AO333" s="38"/>
      <c r="AP333" s="38"/>
      <c r="AQ333" s="24" t="s">
        <v>204</v>
      </c>
      <c r="AR333" s="24">
        <v>2005</v>
      </c>
      <c r="AS333" s="38"/>
      <c r="AT333" s="38"/>
      <c r="AU333" s="38"/>
      <c r="AV333" s="174">
        <v>1500000</v>
      </c>
      <c r="AW333" s="102"/>
      <c r="AX333" s="102"/>
      <c r="AY333" s="102"/>
      <c r="AZ333" s="102"/>
      <c r="BA333" s="104" t="s">
        <v>1840</v>
      </c>
      <c r="BB333" s="102"/>
      <c r="BC333" s="45"/>
      <c r="BD333" s="45"/>
    </row>
    <row r="334" spans="1:78" s="101" customFormat="1" ht="16" hidden="1" thickBot="1">
      <c r="A334" s="231"/>
      <c r="B334" s="240"/>
      <c r="C334" s="23" t="s">
        <v>1216</v>
      </c>
      <c r="D334" s="24" t="s">
        <v>1380</v>
      </c>
      <c r="E334" s="34"/>
      <c r="F334" s="102"/>
      <c r="G334" s="38"/>
      <c r="H334" s="38"/>
      <c r="I334" s="38"/>
      <c r="J334" s="102"/>
      <c r="K334" s="38"/>
      <c r="L334" s="38"/>
      <c r="M334" s="38"/>
      <c r="N334" s="38"/>
      <c r="O334" s="38"/>
      <c r="P334" s="38"/>
      <c r="Q334" s="38"/>
      <c r="R334" s="46" t="s">
        <v>1507</v>
      </c>
      <c r="S334" s="46">
        <v>0</v>
      </c>
      <c r="T334" s="25" t="s">
        <v>220</v>
      </c>
      <c r="U334" s="46">
        <v>0</v>
      </c>
      <c r="V334" s="46">
        <v>0</v>
      </c>
      <c r="W334" s="46">
        <v>0</v>
      </c>
      <c r="X334" s="46">
        <v>0</v>
      </c>
      <c r="Y334" s="46">
        <v>0</v>
      </c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  <c r="AL334" s="38"/>
      <c r="AM334" s="38"/>
      <c r="AN334" s="38"/>
      <c r="AO334" s="38"/>
      <c r="AP334" s="38"/>
      <c r="AQ334" s="24" t="s">
        <v>204</v>
      </c>
      <c r="AR334" s="24">
        <v>2005</v>
      </c>
      <c r="AS334" s="38"/>
      <c r="AT334" s="38"/>
      <c r="AU334" s="38"/>
      <c r="AV334" s="174">
        <v>62500</v>
      </c>
      <c r="AW334" s="102"/>
      <c r="AX334" s="102"/>
      <c r="AY334" s="102"/>
      <c r="AZ334" s="102"/>
      <c r="BA334" s="104" t="s">
        <v>1840</v>
      </c>
      <c r="BB334" s="102"/>
      <c r="BC334" s="45"/>
      <c r="BD334" s="45"/>
    </row>
    <row r="335" spans="1:78" s="101" customFormat="1" ht="16" hidden="1" thickBot="1">
      <c r="A335" s="231"/>
      <c r="B335" s="240"/>
      <c r="C335" s="23" t="s">
        <v>1283</v>
      </c>
      <c r="D335" s="24" t="s">
        <v>1429</v>
      </c>
      <c r="E335" s="34"/>
      <c r="F335" s="225"/>
      <c r="G335" s="38"/>
      <c r="H335" s="38"/>
      <c r="I335" s="38"/>
      <c r="J335" s="102"/>
      <c r="K335" s="38"/>
      <c r="L335" s="38"/>
      <c r="M335" s="38"/>
      <c r="N335" s="38"/>
      <c r="O335" s="38"/>
      <c r="P335" s="38"/>
      <c r="Q335" s="38"/>
      <c r="R335" s="46" t="s">
        <v>1480</v>
      </c>
      <c r="S335" s="46">
        <v>0</v>
      </c>
      <c r="T335" s="25" t="s">
        <v>221</v>
      </c>
      <c r="U335" s="46">
        <v>0</v>
      </c>
      <c r="V335" s="46">
        <v>0</v>
      </c>
      <c r="W335" s="46">
        <v>0</v>
      </c>
      <c r="X335" s="46">
        <v>0</v>
      </c>
      <c r="Y335" s="46">
        <v>0</v>
      </c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  <c r="AL335" s="38"/>
      <c r="AM335" s="38"/>
      <c r="AN335" s="38"/>
      <c r="AO335" s="38"/>
      <c r="AP335" s="38"/>
      <c r="AQ335" s="24" t="s">
        <v>204</v>
      </c>
      <c r="AR335" s="24">
        <v>2003</v>
      </c>
      <c r="AS335" s="38"/>
      <c r="AT335" s="38"/>
      <c r="AU335" s="38"/>
      <c r="AV335" s="174">
        <v>260000</v>
      </c>
      <c r="AW335" s="225"/>
      <c r="AX335" s="225"/>
      <c r="AY335" s="271"/>
      <c r="AZ335" s="102"/>
      <c r="BA335" s="104" t="s">
        <v>1840</v>
      </c>
      <c r="BB335" s="102"/>
      <c r="BC335" s="45"/>
      <c r="BD335" s="45"/>
    </row>
    <row r="336" spans="1:78" s="101" customFormat="1" ht="16" hidden="1" thickBot="1">
      <c r="A336" s="231"/>
      <c r="B336" s="240"/>
      <c r="C336" s="23" t="s">
        <v>1198</v>
      </c>
      <c r="D336" s="24" t="s">
        <v>1364</v>
      </c>
      <c r="E336" s="34"/>
      <c r="F336" s="102" t="s">
        <v>123</v>
      </c>
      <c r="G336" s="38"/>
      <c r="H336" s="38"/>
      <c r="I336" s="38"/>
      <c r="J336" s="102" t="s">
        <v>1193</v>
      </c>
      <c r="K336" s="38"/>
      <c r="L336" s="38"/>
      <c r="M336" s="38"/>
      <c r="N336" s="38"/>
      <c r="O336" s="38"/>
      <c r="P336" s="38"/>
      <c r="Q336" s="38"/>
      <c r="R336" s="46" t="s">
        <v>1497</v>
      </c>
      <c r="S336" s="46">
        <v>0</v>
      </c>
      <c r="T336" s="25" t="s">
        <v>1524</v>
      </c>
      <c r="U336" s="46">
        <v>0</v>
      </c>
      <c r="V336" s="46">
        <v>0</v>
      </c>
      <c r="W336" s="46">
        <v>0</v>
      </c>
      <c r="X336" s="46">
        <v>0</v>
      </c>
      <c r="Y336" s="46">
        <v>0</v>
      </c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  <c r="AL336" s="38"/>
      <c r="AM336" s="38"/>
      <c r="AN336" s="38"/>
      <c r="AO336" s="38"/>
      <c r="AP336" s="38"/>
      <c r="AQ336" s="24" t="s">
        <v>204</v>
      </c>
      <c r="AR336" s="24">
        <v>2006</v>
      </c>
      <c r="AS336" s="38"/>
      <c r="AT336" s="38"/>
      <c r="AU336" s="38"/>
      <c r="AV336" s="174">
        <v>480000</v>
      </c>
      <c r="AW336" s="102" t="s">
        <v>123</v>
      </c>
      <c r="AX336" s="102"/>
      <c r="AY336" s="102" t="s">
        <v>1795</v>
      </c>
      <c r="AZ336" s="102" t="s">
        <v>1193</v>
      </c>
      <c r="BA336" s="102"/>
      <c r="BB336" s="102"/>
      <c r="BC336" s="45"/>
      <c r="BD336" s="45"/>
    </row>
    <row r="337" spans="1:78" s="101" customFormat="1" ht="16" hidden="1" thickBot="1">
      <c r="A337" s="231"/>
      <c r="B337" s="240"/>
      <c r="C337" s="23" t="s">
        <v>1200</v>
      </c>
      <c r="D337" s="24" t="s">
        <v>1366</v>
      </c>
      <c r="E337" s="34"/>
      <c r="F337" s="102" t="s">
        <v>123</v>
      </c>
      <c r="G337" s="38"/>
      <c r="H337" s="38"/>
      <c r="I337" s="38"/>
      <c r="J337" s="102" t="s">
        <v>1193</v>
      </c>
      <c r="K337" s="38"/>
      <c r="L337" s="38"/>
      <c r="M337" s="38"/>
      <c r="N337" s="38"/>
      <c r="O337" s="38"/>
      <c r="P337" s="38"/>
      <c r="Q337" s="38"/>
      <c r="R337" s="46" t="s">
        <v>1447</v>
      </c>
      <c r="S337" s="46">
        <v>0</v>
      </c>
      <c r="T337" s="25" t="s">
        <v>230</v>
      </c>
      <c r="U337" s="46">
        <v>0</v>
      </c>
      <c r="V337" s="46">
        <v>0</v>
      </c>
      <c r="W337" s="46">
        <v>0</v>
      </c>
      <c r="X337" s="46">
        <v>0</v>
      </c>
      <c r="Y337" s="46">
        <v>0</v>
      </c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  <c r="AL337" s="38"/>
      <c r="AM337" s="38"/>
      <c r="AN337" s="38"/>
      <c r="AO337" s="38"/>
      <c r="AP337" s="38"/>
      <c r="AQ337" s="24" t="s">
        <v>204</v>
      </c>
      <c r="AR337" s="24">
        <v>2006</v>
      </c>
      <c r="AS337" s="38"/>
      <c r="AT337" s="38"/>
      <c r="AU337" s="38"/>
      <c r="AV337" s="174">
        <v>520000</v>
      </c>
      <c r="AW337" s="102" t="s">
        <v>123</v>
      </c>
      <c r="AX337" s="102"/>
      <c r="AY337" s="102" t="s">
        <v>1795</v>
      </c>
      <c r="AZ337" s="102" t="s">
        <v>1193</v>
      </c>
      <c r="BA337" s="102"/>
      <c r="BB337" s="102"/>
      <c r="BC337" s="45"/>
      <c r="BD337" s="45"/>
    </row>
    <row r="338" spans="1:78" s="101" customFormat="1" ht="16" hidden="1" thickBot="1">
      <c r="A338" s="231"/>
      <c r="B338" s="240"/>
      <c r="C338" s="23" t="s">
        <v>1203</v>
      </c>
      <c r="D338" s="24" t="s">
        <v>1369</v>
      </c>
      <c r="E338" s="34"/>
      <c r="F338" s="102" t="s">
        <v>123</v>
      </c>
      <c r="G338" s="38"/>
      <c r="H338" s="38"/>
      <c r="I338" s="38"/>
      <c r="J338" s="102" t="s">
        <v>1193</v>
      </c>
      <c r="K338" s="38"/>
      <c r="L338" s="38"/>
      <c r="M338" s="38"/>
      <c r="N338" s="38"/>
      <c r="O338" s="38"/>
      <c r="P338" s="38"/>
      <c r="Q338" s="38"/>
      <c r="R338" s="46" t="s">
        <v>1508</v>
      </c>
      <c r="S338" s="46">
        <v>0</v>
      </c>
      <c r="T338" s="25" t="s">
        <v>1525</v>
      </c>
      <c r="U338" s="46">
        <v>0</v>
      </c>
      <c r="V338" s="46">
        <v>0</v>
      </c>
      <c r="W338" s="46">
        <v>0</v>
      </c>
      <c r="X338" s="46">
        <v>0</v>
      </c>
      <c r="Y338" s="46">
        <v>0</v>
      </c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  <c r="AL338" s="38"/>
      <c r="AM338" s="38"/>
      <c r="AN338" s="38"/>
      <c r="AO338" s="38"/>
      <c r="AP338" s="38"/>
      <c r="AQ338" s="24" t="s">
        <v>204</v>
      </c>
      <c r="AR338" s="24">
        <v>2006</v>
      </c>
      <c r="AS338" s="38"/>
      <c r="AT338" s="38"/>
      <c r="AU338" s="38"/>
      <c r="AV338" s="174">
        <v>2800000</v>
      </c>
      <c r="AW338" s="102" t="s">
        <v>123</v>
      </c>
      <c r="AX338" s="102"/>
      <c r="AY338" s="102" t="s">
        <v>1796</v>
      </c>
      <c r="AZ338" s="102" t="s">
        <v>1193</v>
      </c>
      <c r="BA338" s="102"/>
      <c r="BB338" s="102"/>
      <c r="BC338" s="45"/>
      <c r="BD338" s="45"/>
    </row>
    <row r="339" spans="1:78" s="101" customFormat="1" ht="16" hidden="1" thickBot="1">
      <c r="A339" s="231"/>
      <c r="B339" s="240"/>
      <c r="C339" s="23" t="s">
        <v>1249</v>
      </c>
      <c r="D339" s="24" t="s">
        <v>1408</v>
      </c>
      <c r="E339" s="34"/>
      <c r="F339" s="102" t="s">
        <v>123</v>
      </c>
      <c r="G339" s="38"/>
      <c r="H339" s="38"/>
      <c r="I339" s="38"/>
      <c r="J339" s="102" t="s">
        <v>1193</v>
      </c>
      <c r="K339" s="38"/>
      <c r="L339" s="38"/>
      <c r="M339" s="38"/>
      <c r="N339" s="38"/>
      <c r="O339" s="38"/>
      <c r="P339" s="38"/>
      <c r="Q339" s="38"/>
      <c r="R339" s="46" t="s">
        <v>1505</v>
      </c>
      <c r="S339" s="46">
        <v>0</v>
      </c>
      <c r="T339" s="25" t="s">
        <v>222</v>
      </c>
      <c r="U339" s="46">
        <v>0</v>
      </c>
      <c r="V339" s="46">
        <v>0</v>
      </c>
      <c r="W339" s="46">
        <v>0</v>
      </c>
      <c r="X339" s="46">
        <v>0</v>
      </c>
      <c r="Y339" s="46">
        <v>0</v>
      </c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  <c r="AL339" s="38"/>
      <c r="AM339" s="38"/>
      <c r="AN339" s="38"/>
      <c r="AO339" s="38"/>
      <c r="AP339" s="38"/>
      <c r="AQ339" s="24" t="s">
        <v>204</v>
      </c>
      <c r="AR339" s="24">
        <v>2006</v>
      </c>
      <c r="AS339" s="38"/>
      <c r="AT339" s="38"/>
      <c r="AU339" s="38"/>
      <c r="AV339" s="174">
        <v>1040000</v>
      </c>
      <c r="AW339" s="102" t="s">
        <v>123</v>
      </c>
      <c r="AX339" s="102"/>
      <c r="AY339" s="102" t="s">
        <v>1797</v>
      </c>
      <c r="AZ339" s="102" t="s">
        <v>1193</v>
      </c>
      <c r="BA339" s="102"/>
      <c r="BB339" s="102"/>
      <c r="BC339" s="45"/>
      <c r="BD339" s="45"/>
    </row>
    <row r="340" spans="1:78" s="101" customFormat="1" ht="16" hidden="1" thickBot="1">
      <c r="A340" s="231"/>
      <c r="B340" s="240"/>
      <c r="C340" s="23" t="s">
        <v>1254</v>
      </c>
      <c r="D340" s="24" t="s">
        <v>1412</v>
      </c>
      <c r="E340" s="34"/>
      <c r="F340" s="228"/>
      <c r="G340" s="38"/>
      <c r="H340" s="38"/>
      <c r="I340" s="38"/>
      <c r="J340" s="102"/>
      <c r="K340" s="38"/>
      <c r="L340" s="38"/>
      <c r="M340" s="38"/>
      <c r="N340" s="38"/>
      <c r="O340" s="38"/>
      <c r="P340" s="38"/>
      <c r="Q340" s="38"/>
      <c r="R340" s="46" t="s">
        <v>747</v>
      </c>
      <c r="S340" s="46">
        <v>0</v>
      </c>
      <c r="T340" s="25" t="s">
        <v>233</v>
      </c>
      <c r="U340" s="46">
        <v>0</v>
      </c>
      <c r="V340" s="46">
        <v>0</v>
      </c>
      <c r="W340" s="46">
        <v>0</v>
      </c>
      <c r="X340" s="46">
        <v>0</v>
      </c>
      <c r="Y340" s="46">
        <v>0</v>
      </c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  <c r="AL340" s="38"/>
      <c r="AM340" s="38"/>
      <c r="AN340" s="38"/>
      <c r="AO340" s="38"/>
      <c r="AP340" s="38"/>
      <c r="AQ340" s="24" t="s">
        <v>204</v>
      </c>
      <c r="AR340" s="24">
        <v>2004</v>
      </c>
      <c r="AS340" s="38"/>
      <c r="AT340" s="38"/>
      <c r="AU340" s="38"/>
      <c r="AV340" s="174">
        <v>700000</v>
      </c>
      <c r="AW340" s="228"/>
      <c r="AX340" s="228"/>
      <c r="AY340" s="102"/>
      <c r="AZ340" s="102"/>
      <c r="BA340" s="104" t="s">
        <v>1840</v>
      </c>
      <c r="BB340" s="102"/>
      <c r="BC340" s="45"/>
      <c r="BD340" s="45"/>
    </row>
    <row r="341" spans="1:78" s="101" customFormat="1" ht="16" hidden="1" thickBot="1">
      <c r="A341" s="231"/>
      <c r="B341" s="240"/>
      <c r="C341" s="23" t="s">
        <v>1205</v>
      </c>
      <c r="D341" s="24" t="s">
        <v>1371</v>
      </c>
      <c r="E341" s="34"/>
      <c r="F341" s="265"/>
      <c r="G341" s="38"/>
      <c r="H341" s="38"/>
      <c r="I341" s="38"/>
      <c r="J341" s="102"/>
      <c r="K341" s="38"/>
      <c r="L341" s="38"/>
      <c r="M341" s="38"/>
      <c r="N341" s="38"/>
      <c r="O341" s="38"/>
      <c r="P341" s="38"/>
      <c r="Q341" s="38"/>
      <c r="R341" s="46" t="s">
        <v>1451</v>
      </c>
      <c r="S341" s="46">
        <v>0</v>
      </c>
      <c r="T341" s="25" t="s">
        <v>1526</v>
      </c>
      <c r="U341" s="46">
        <v>0</v>
      </c>
      <c r="V341" s="46">
        <v>0</v>
      </c>
      <c r="W341" s="46">
        <v>0</v>
      </c>
      <c r="X341" s="46">
        <v>0</v>
      </c>
      <c r="Y341" s="46">
        <v>0</v>
      </c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  <c r="AL341" s="38"/>
      <c r="AM341" s="38"/>
      <c r="AN341" s="38"/>
      <c r="AO341" s="38"/>
      <c r="AP341" s="38"/>
      <c r="AQ341" s="24" t="s">
        <v>204</v>
      </c>
      <c r="AR341" s="24">
        <v>2005</v>
      </c>
      <c r="AS341" s="38"/>
      <c r="AT341" s="38"/>
      <c r="AU341" s="38"/>
      <c r="AV341" s="174">
        <v>2240000</v>
      </c>
      <c r="AW341" s="265"/>
      <c r="AX341" s="102"/>
      <c r="AY341" s="102"/>
      <c r="AZ341" s="102"/>
      <c r="BA341" s="104" t="s">
        <v>1840</v>
      </c>
      <c r="BB341" s="102"/>
      <c r="BC341" s="45"/>
      <c r="BD341" s="45"/>
    </row>
    <row r="342" spans="1:78" s="101" customFormat="1" ht="16" hidden="1" thickBot="1">
      <c r="A342" s="231"/>
      <c r="B342" s="240"/>
      <c r="C342" s="23" t="s">
        <v>1284</v>
      </c>
      <c r="D342" s="24" t="s">
        <v>1430</v>
      </c>
      <c r="E342" s="34"/>
      <c r="F342" s="102"/>
      <c r="G342" s="38"/>
      <c r="H342" s="38"/>
      <c r="I342" s="38"/>
      <c r="J342" s="102"/>
      <c r="K342" s="38"/>
      <c r="L342" s="38"/>
      <c r="M342" s="38"/>
      <c r="N342" s="38"/>
      <c r="O342" s="38"/>
      <c r="P342" s="38"/>
      <c r="Q342" s="38"/>
      <c r="R342" s="46" t="s">
        <v>1462</v>
      </c>
      <c r="S342" s="46">
        <v>0</v>
      </c>
      <c r="T342" s="25" t="s">
        <v>221</v>
      </c>
      <c r="U342" s="46">
        <v>0</v>
      </c>
      <c r="V342" s="46">
        <v>0</v>
      </c>
      <c r="W342" s="46">
        <v>0</v>
      </c>
      <c r="X342" s="46">
        <v>0</v>
      </c>
      <c r="Y342" s="46">
        <v>0</v>
      </c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  <c r="AL342" s="38"/>
      <c r="AM342" s="38"/>
      <c r="AN342" s="38"/>
      <c r="AO342" s="38"/>
      <c r="AP342" s="38"/>
      <c r="AQ342" s="24" t="s">
        <v>204</v>
      </c>
      <c r="AR342" s="24">
        <v>2005</v>
      </c>
      <c r="AS342" s="38"/>
      <c r="AT342" s="38"/>
      <c r="AU342" s="38"/>
      <c r="AV342" s="174">
        <v>160000</v>
      </c>
      <c r="AW342" s="102"/>
      <c r="AX342" s="102"/>
      <c r="AY342" s="102"/>
      <c r="AZ342" s="102"/>
      <c r="BA342" s="104" t="s">
        <v>1840</v>
      </c>
      <c r="BB342" s="102"/>
      <c r="BC342" s="45"/>
      <c r="BD342" s="45"/>
    </row>
    <row r="343" spans="1:78" s="101" customFormat="1" ht="16" hidden="1" thickBot="1">
      <c r="A343" s="231"/>
      <c r="B343" s="240"/>
      <c r="C343" s="23" t="s">
        <v>1285</v>
      </c>
      <c r="D343" s="24" t="s">
        <v>1431</v>
      </c>
      <c r="E343" s="34"/>
      <c r="F343" s="102"/>
      <c r="G343" s="38"/>
      <c r="H343" s="38"/>
      <c r="I343" s="38"/>
      <c r="J343" s="102"/>
      <c r="K343" s="38"/>
      <c r="L343" s="38"/>
      <c r="M343" s="38"/>
      <c r="N343" s="38"/>
      <c r="O343" s="38"/>
      <c r="P343" s="38"/>
      <c r="Q343" s="38"/>
      <c r="R343" s="46" t="s">
        <v>1509</v>
      </c>
      <c r="S343" s="46">
        <v>0</v>
      </c>
      <c r="T343" s="25" t="s">
        <v>225</v>
      </c>
      <c r="U343" s="46">
        <v>0</v>
      </c>
      <c r="V343" s="46">
        <v>0</v>
      </c>
      <c r="W343" s="46">
        <v>0</v>
      </c>
      <c r="X343" s="46">
        <v>0</v>
      </c>
      <c r="Y343" s="46">
        <v>0</v>
      </c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  <c r="AL343" s="38"/>
      <c r="AM343" s="38"/>
      <c r="AN343" s="38"/>
      <c r="AO343" s="38"/>
      <c r="AP343" s="38"/>
      <c r="AQ343" s="24" t="s">
        <v>204</v>
      </c>
      <c r="AR343" s="24">
        <v>2005</v>
      </c>
      <c r="AS343" s="38"/>
      <c r="AT343" s="38"/>
      <c r="AU343" s="38"/>
      <c r="AV343" s="174">
        <v>240000</v>
      </c>
      <c r="AW343" s="102"/>
      <c r="AX343" s="102"/>
      <c r="AY343" s="271"/>
      <c r="AZ343" s="102"/>
      <c r="BA343" s="104" t="s">
        <v>1840</v>
      </c>
      <c r="BB343" s="102"/>
      <c r="BC343" s="45"/>
      <c r="BD343" s="45"/>
    </row>
    <row r="344" spans="1:78" s="101" customFormat="1" ht="16" hidden="1" thickBot="1">
      <c r="A344" s="231"/>
      <c r="B344" s="240"/>
      <c r="C344" s="23" t="s">
        <v>1286</v>
      </c>
      <c r="D344" s="24" t="s">
        <v>1432</v>
      </c>
      <c r="E344" s="34"/>
      <c r="F344" s="265" t="s">
        <v>123</v>
      </c>
      <c r="G344" s="38"/>
      <c r="H344" s="38"/>
      <c r="I344" s="38"/>
      <c r="J344" s="102" t="s">
        <v>1193</v>
      </c>
      <c r="K344" s="38"/>
      <c r="L344" s="38"/>
      <c r="M344" s="38"/>
      <c r="N344" s="38"/>
      <c r="O344" s="38"/>
      <c r="P344" s="38"/>
      <c r="Q344" s="38"/>
      <c r="R344" s="46" t="s">
        <v>1465</v>
      </c>
      <c r="S344" s="46">
        <v>0</v>
      </c>
      <c r="T344" s="25" t="s">
        <v>221</v>
      </c>
      <c r="U344" s="46">
        <v>0</v>
      </c>
      <c r="V344" s="46">
        <v>0</v>
      </c>
      <c r="W344" s="46">
        <v>0</v>
      </c>
      <c r="X344" s="46">
        <v>0</v>
      </c>
      <c r="Y344" s="46">
        <v>0</v>
      </c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  <c r="AL344" s="38"/>
      <c r="AM344" s="38"/>
      <c r="AN344" s="38"/>
      <c r="AO344" s="38"/>
      <c r="AP344" s="38"/>
      <c r="AQ344" s="24" t="s">
        <v>204</v>
      </c>
      <c r="AR344" s="24">
        <v>2005</v>
      </c>
      <c r="AS344" s="38"/>
      <c r="AT344" s="38"/>
      <c r="AU344" s="38"/>
      <c r="AV344" s="174">
        <v>1125000</v>
      </c>
      <c r="AW344" s="265" t="s">
        <v>123</v>
      </c>
      <c r="AX344" s="102"/>
      <c r="AY344" s="102" t="s">
        <v>1567</v>
      </c>
      <c r="AZ344" s="102" t="s">
        <v>1193</v>
      </c>
      <c r="BA344" s="187"/>
      <c r="BB344" s="102"/>
      <c r="BC344" s="45"/>
      <c r="BD344" s="45"/>
    </row>
    <row r="345" spans="1:78" ht="16" hidden="1" thickBot="1">
      <c r="A345" s="231"/>
      <c r="B345" s="240"/>
      <c r="C345" s="23" t="s">
        <v>1212</v>
      </c>
      <c r="D345" s="24" t="s">
        <v>1425</v>
      </c>
      <c r="E345" s="34"/>
      <c r="F345" s="102"/>
      <c r="G345" s="38"/>
      <c r="H345" s="38"/>
      <c r="I345" s="38"/>
      <c r="J345" s="102"/>
      <c r="K345" s="38"/>
      <c r="L345" s="38"/>
      <c r="M345" s="38"/>
      <c r="N345" s="38"/>
      <c r="O345" s="38"/>
      <c r="P345" s="38"/>
      <c r="Q345" s="38"/>
      <c r="R345" s="46" t="s">
        <v>1489</v>
      </c>
      <c r="S345" s="46">
        <v>0</v>
      </c>
      <c r="T345" s="25" t="s">
        <v>1524</v>
      </c>
      <c r="U345" s="46">
        <v>0</v>
      </c>
      <c r="V345" s="46">
        <v>0</v>
      </c>
      <c r="W345" s="46">
        <v>0</v>
      </c>
      <c r="X345" s="46">
        <v>0</v>
      </c>
      <c r="Y345" s="46">
        <v>0</v>
      </c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  <c r="AL345" s="38"/>
      <c r="AM345" s="38"/>
      <c r="AN345" s="38"/>
      <c r="AO345" s="38"/>
      <c r="AP345" s="38"/>
      <c r="AQ345" s="24" t="s">
        <v>204</v>
      </c>
      <c r="AR345" s="24">
        <v>2004</v>
      </c>
      <c r="AS345" s="38"/>
      <c r="AT345" s="38"/>
      <c r="AU345" s="38"/>
      <c r="AV345" s="174">
        <v>877500</v>
      </c>
      <c r="AW345" s="102"/>
      <c r="AX345" s="102"/>
      <c r="AY345" s="102"/>
      <c r="AZ345" s="102"/>
      <c r="BA345" s="104" t="s">
        <v>1840</v>
      </c>
      <c r="BB345" s="102"/>
      <c r="BC345" s="45"/>
      <c r="BD345" s="45"/>
    </row>
    <row r="346" spans="1:78" ht="16" hidden="1" thickBot="1">
      <c r="A346" s="231"/>
      <c r="B346" s="240"/>
      <c r="C346" s="23" t="s">
        <v>1212</v>
      </c>
      <c r="D346" s="24" t="s">
        <v>1425</v>
      </c>
      <c r="E346" s="34"/>
      <c r="F346" s="102"/>
      <c r="G346" s="38"/>
      <c r="H346" s="38"/>
      <c r="I346" s="38"/>
      <c r="J346" s="102"/>
      <c r="K346" s="38"/>
      <c r="L346" s="38"/>
      <c r="M346" s="38"/>
      <c r="N346" s="38"/>
      <c r="O346" s="38"/>
      <c r="P346" s="38"/>
      <c r="Q346" s="38"/>
      <c r="R346" s="46" t="s">
        <v>747</v>
      </c>
      <c r="S346" s="46">
        <v>0</v>
      </c>
      <c r="T346" s="25" t="s">
        <v>1527</v>
      </c>
      <c r="U346" s="46">
        <v>0</v>
      </c>
      <c r="V346" s="46">
        <v>0</v>
      </c>
      <c r="W346" s="46">
        <v>0</v>
      </c>
      <c r="X346" s="46">
        <v>0</v>
      </c>
      <c r="Y346" s="46">
        <v>0</v>
      </c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  <c r="AL346" s="38"/>
      <c r="AM346" s="38"/>
      <c r="AN346" s="38"/>
      <c r="AO346" s="38"/>
      <c r="AP346" s="38"/>
      <c r="AQ346" s="24" t="s">
        <v>204</v>
      </c>
      <c r="AR346" s="24">
        <v>2004</v>
      </c>
      <c r="AS346" s="38"/>
      <c r="AT346" s="38"/>
      <c r="AU346" s="38"/>
      <c r="AV346" s="174">
        <v>595000</v>
      </c>
      <c r="AW346" s="102"/>
      <c r="AX346" s="102"/>
      <c r="AY346" s="102"/>
      <c r="AZ346" s="102"/>
      <c r="BA346" s="104" t="s">
        <v>1840</v>
      </c>
      <c r="BB346" s="102"/>
      <c r="BC346" s="45"/>
      <c r="BD346" s="45"/>
    </row>
    <row r="347" spans="1:78" ht="16" hidden="1" thickBot="1">
      <c r="A347" s="231"/>
      <c r="B347" s="240"/>
      <c r="C347" s="23" t="s">
        <v>1200</v>
      </c>
      <c r="D347" s="24" t="s">
        <v>1366</v>
      </c>
      <c r="E347" s="34"/>
      <c r="F347" s="102"/>
      <c r="G347" s="38"/>
      <c r="H347" s="38"/>
      <c r="I347" s="38"/>
      <c r="J347" s="102"/>
      <c r="K347" s="38"/>
      <c r="L347" s="38"/>
      <c r="M347" s="38"/>
      <c r="N347" s="38"/>
      <c r="O347" s="38"/>
      <c r="P347" s="38"/>
      <c r="Q347" s="38"/>
      <c r="R347" s="46" t="s">
        <v>1498</v>
      </c>
      <c r="S347" s="46">
        <v>0</v>
      </c>
      <c r="T347" s="25" t="s">
        <v>1523</v>
      </c>
      <c r="U347" s="46">
        <v>0</v>
      </c>
      <c r="V347" s="46">
        <v>0</v>
      </c>
      <c r="W347" s="46">
        <v>0</v>
      </c>
      <c r="X347" s="46">
        <v>0</v>
      </c>
      <c r="Y347" s="46">
        <v>0</v>
      </c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  <c r="AL347" s="38"/>
      <c r="AM347" s="38"/>
      <c r="AN347" s="38"/>
      <c r="AO347" s="38"/>
      <c r="AP347" s="38"/>
      <c r="AQ347" s="24" t="s">
        <v>204</v>
      </c>
      <c r="AR347" s="24">
        <v>2004</v>
      </c>
      <c r="AS347" s="38"/>
      <c r="AT347" s="38"/>
      <c r="AU347" s="38"/>
      <c r="AV347" s="174">
        <v>455000</v>
      </c>
      <c r="AW347" s="102"/>
      <c r="AX347" s="102"/>
      <c r="AY347" s="102"/>
      <c r="AZ347" s="102"/>
      <c r="BA347" s="104" t="s">
        <v>1840</v>
      </c>
      <c r="BB347" s="102"/>
      <c r="BC347" s="45"/>
      <c r="BD347" s="45"/>
    </row>
    <row r="348" spans="1:78" ht="16" hidden="1" thickBot="1">
      <c r="A348" s="231"/>
      <c r="B348" s="240"/>
      <c r="C348" s="23" t="s">
        <v>1211</v>
      </c>
      <c r="D348" s="24" t="s">
        <v>1375</v>
      </c>
      <c r="E348" s="34"/>
      <c r="F348" s="102"/>
      <c r="G348" s="38"/>
      <c r="H348" s="38"/>
      <c r="I348" s="38"/>
      <c r="J348" s="102"/>
      <c r="K348" s="38"/>
      <c r="L348" s="38"/>
      <c r="M348" s="38"/>
      <c r="N348" s="38"/>
      <c r="O348" s="38"/>
      <c r="P348" s="38"/>
      <c r="Q348" s="38"/>
      <c r="R348" s="46" t="s">
        <v>747</v>
      </c>
      <c r="S348" s="46">
        <v>0</v>
      </c>
      <c r="T348" s="25" t="s">
        <v>1525</v>
      </c>
      <c r="U348" s="46">
        <v>0</v>
      </c>
      <c r="V348" s="46">
        <v>0</v>
      </c>
      <c r="W348" s="46">
        <v>0</v>
      </c>
      <c r="X348" s="46">
        <v>0</v>
      </c>
      <c r="Y348" s="46">
        <v>0</v>
      </c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  <c r="AL348" s="38"/>
      <c r="AM348" s="38"/>
      <c r="AN348" s="38"/>
      <c r="AO348" s="38"/>
      <c r="AP348" s="38"/>
      <c r="AQ348" s="24" t="s">
        <v>204</v>
      </c>
      <c r="AR348" s="24">
        <v>2004</v>
      </c>
      <c r="AS348" s="38"/>
      <c r="AT348" s="38"/>
      <c r="AU348" s="38"/>
      <c r="AV348" s="174">
        <v>525000</v>
      </c>
      <c r="AW348" s="102"/>
      <c r="AX348" s="102"/>
      <c r="AY348" s="102"/>
      <c r="AZ348" s="102"/>
      <c r="BA348" s="104" t="s">
        <v>1840</v>
      </c>
      <c r="BB348" s="102"/>
      <c r="BC348" s="45"/>
      <c r="BD348" s="45"/>
    </row>
    <row r="349" spans="1:78" ht="16" hidden="1" thickBot="1">
      <c r="A349" s="231"/>
      <c r="B349" s="240"/>
      <c r="C349" s="23" t="s">
        <v>1287</v>
      </c>
      <c r="D349" s="24" t="s">
        <v>1433</v>
      </c>
      <c r="E349" s="34"/>
      <c r="F349" s="102"/>
      <c r="G349" s="38"/>
      <c r="H349" s="38"/>
      <c r="I349" s="38"/>
      <c r="J349" s="102"/>
      <c r="K349" s="38"/>
      <c r="L349" s="38"/>
      <c r="M349" s="38"/>
      <c r="N349" s="38"/>
      <c r="O349" s="38"/>
      <c r="P349" s="38"/>
      <c r="Q349" s="38"/>
      <c r="R349" s="46" t="s">
        <v>747</v>
      </c>
      <c r="S349" s="46">
        <v>0</v>
      </c>
      <c r="T349" s="25" t="s">
        <v>1540</v>
      </c>
      <c r="U349" s="46">
        <v>0</v>
      </c>
      <c r="V349" s="46">
        <v>0</v>
      </c>
      <c r="W349" s="46">
        <v>0</v>
      </c>
      <c r="X349" s="46">
        <v>0</v>
      </c>
      <c r="Y349" s="46">
        <v>0</v>
      </c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  <c r="AL349" s="38"/>
      <c r="AM349" s="38"/>
      <c r="AN349" s="38"/>
      <c r="AO349" s="38"/>
      <c r="AP349" s="38"/>
      <c r="AQ349" s="24" t="s">
        <v>204</v>
      </c>
      <c r="AR349" s="24">
        <v>2004</v>
      </c>
      <c r="AS349" s="38"/>
      <c r="AT349" s="38"/>
      <c r="AU349" s="38"/>
      <c r="AV349" s="174">
        <v>70000</v>
      </c>
      <c r="AW349" s="102"/>
      <c r="AX349" s="102"/>
      <c r="AY349" s="102"/>
      <c r="AZ349" s="102"/>
      <c r="BA349" s="104" t="s">
        <v>1840</v>
      </c>
      <c r="BB349" s="102"/>
      <c r="BC349" s="45"/>
      <c r="BD349" s="45"/>
    </row>
    <row r="350" spans="1:78" s="100" customFormat="1" ht="16" hidden="1" thickBot="1">
      <c r="A350" s="231"/>
      <c r="B350" s="254"/>
      <c r="C350" s="72" t="s">
        <v>1219</v>
      </c>
      <c r="D350" s="70" t="s">
        <v>1383</v>
      </c>
      <c r="E350" s="73"/>
      <c r="F350" s="104" t="s">
        <v>123</v>
      </c>
      <c r="G350" s="139"/>
      <c r="H350" s="139"/>
      <c r="I350" s="139"/>
      <c r="J350" s="104" t="s">
        <v>1193</v>
      </c>
      <c r="K350" s="139"/>
      <c r="L350" s="139"/>
      <c r="M350" s="139"/>
      <c r="N350" s="139"/>
      <c r="O350" s="139"/>
      <c r="P350" s="139"/>
      <c r="Q350" s="139"/>
      <c r="R350" s="50" t="s">
        <v>747</v>
      </c>
      <c r="S350" s="50">
        <v>0</v>
      </c>
      <c r="T350" s="68" t="s">
        <v>1524</v>
      </c>
      <c r="U350" s="50">
        <v>0</v>
      </c>
      <c r="V350" s="50">
        <v>0</v>
      </c>
      <c r="W350" s="50">
        <v>0</v>
      </c>
      <c r="X350" s="50">
        <v>0</v>
      </c>
      <c r="Y350" s="50">
        <v>0</v>
      </c>
      <c r="Z350" s="139"/>
      <c r="AA350" s="139"/>
      <c r="AB350" s="139"/>
      <c r="AC350" s="139"/>
      <c r="AD350" s="139"/>
      <c r="AE350" s="139"/>
      <c r="AF350" s="139"/>
      <c r="AG350" s="139"/>
      <c r="AH350" s="139"/>
      <c r="AI350" s="139"/>
      <c r="AJ350" s="139"/>
      <c r="AK350" s="139"/>
      <c r="AL350" s="139"/>
      <c r="AM350" s="139"/>
      <c r="AN350" s="139"/>
      <c r="AO350" s="139"/>
      <c r="AP350" s="139"/>
      <c r="AQ350" s="70" t="s">
        <v>204</v>
      </c>
      <c r="AR350" s="70">
        <v>2004</v>
      </c>
      <c r="AS350" s="139"/>
      <c r="AT350" s="139"/>
      <c r="AU350" s="139"/>
      <c r="AV350" s="71">
        <v>140000</v>
      </c>
      <c r="AW350" s="104" t="s">
        <v>123</v>
      </c>
      <c r="AX350" s="104"/>
      <c r="AY350" s="262" t="s">
        <v>1798</v>
      </c>
      <c r="AZ350" s="104" t="s">
        <v>1193</v>
      </c>
      <c r="BA350" s="104"/>
      <c r="BB350" s="104"/>
      <c r="BC350" s="66"/>
      <c r="BD350" s="66"/>
      <c r="BE350" s="121"/>
      <c r="BF350" s="121"/>
      <c r="BG350" s="121"/>
      <c r="BH350" s="121"/>
      <c r="BI350" s="121"/>
      <c r="BJ350" s="121"/>
      <c r="BK350" s="121"/>
      <c r="BL350" s="121"/>
      <c r="BM350" s="121"/>
      <c r="BN350" s="121"/>
      <c r="BO350" s="121"/>
      <c r="BP350" s="121"/>
      <c r="BQ350" s="121"/>
      <c r="BR350" s="121"/>
      <c r="BS350" s="121"/>
      <c r="BT350" s="121"/>
      <c r="BU350" s="121"/>
      <c r="BV350" s="121"/>
      <c r="BW350" s="121"/>
      <c r="BX350" s="121"/>
      <c r="BY350" s="121"/>
      <c r="BZ350" s="121"/>
    </row>
    <row r="351" spans="1:78" ht="16" hidden="1" thickBot="1">
      <c r="A351" s="231"/>
      <c r="B351" s="240"/>
      <c r="C351" s="23" t="s">
        <v>1212</v>
      </c>
      <c r="D351" s="24" t="s">
        <v>1425</v>
      </c>
      <c r="E351" s="34"/>
      <c r="F351" s="102"/>
      <c r="G351" s="38"/>
      <c r="H351" s="38"/>
      <c r="I351" s="38"/>
      <c r="J351" s="102"/>
      <c r="K351" s="38"/>
      <c r="L351" s="38"/>
      <c r="M351" s="38"/>
      <c r="N351" s="38"/>
      <c r="O351" s="38"/>
      <c r="P351" s="38"/>
      <c r="Q351" s="38"/>
      <c r="R351" s="46" t="s">
        <v>747</v>
      </c>
      <c r="S351" s="46">
        <v>0</v>
      </c>
      <c r="T351" s="25" t="s">
        <v>1527</v>
      </c>
      <c r="U351" s="46">
        <v>0</v>
      </c>
      <c r="V351" s="46">
        <v>0</v>
      </c>
      <c r="W351" s="46">
        <v>0</v>
      </c>
      <c r="X351" s="46">
        <v>0</v>
      </c>
      <c r="Y351" s="46">
        <v>0</v>
      </c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  <c r="AL351" s="38"/>
      <c r="AM351" s="38"/>
      <c r="AN351" s="38"/>
      <c r="AO351" s="38"/>
      <c r="AP351" s="38"/>
      <c r="AQ351" s="24" t="s">
        <v>204</v>
      </c>
      <c r="AR351" s="24">
        <v>2004</v>
      </c>
      <c r="AS351" s="38"/>
      <c r="AT351" s="38"/>
      <c r="AU351" s="38"/>
      <c r="AV351" s="174">
        <v>812500</v>
      </c>
      <c r="AW351" s="102"/>
      <c r="AX351" s="102"/>
      <c r="AY351" s="102"/>
      <c r="AZ351" s="102"/>
      <c r="BA351" s="104" t="s">
        <v>1840</v>
      </c>
      <c r="BB351" s="102"/>
      <c r="BC351" s="45"/>
      <c r="BD351" s="45"/>
    </row>
    <row r="352" spans="1:78" ht="16" hidden="1" thickBot="1">
      <c r="A352" s="231"/>
      <c r="B352" s="240"/>
      <c r="C352" s="23" t="s">
        <v>1204</v>
      </c>
      <c r="D352" s="24" t="s">
        <v>1375</v>
      </c>
      <c r="E352" s="34"/>
      <c r="F352" s="102"/>
      <c r="G352" s="38"/>
      <c r="H352" s="38"/>
      <c r="I352" s="38"/>
      <c r="J352" s="102"/>
      <c r="K352" s="38"/>
      <c r="L352" s="38"/>
      <c r="M352" s="38"/>
      <c r="N352" s="38"/>
      <c r="O352" s="38"/>
      <c r="P352" s="38"/>
      <c r="Q352" s="38"/>
      <c r="R352" s="46" t="s">
        <v>1463</v>
      </c>
      <c r="S352" s="46">
        <v>0</v>
      </c>
      <c r="T352" s="25" t="s">
        <v>220</v>
      </c>
      <c r="U352" s="46">
        <v>0</v>
      </c>
      <c r="V352" s="46">
        <v>0</v>
      </c>
      <c r="W352" s="46">
        <v>0</v>
      </c>
      <c r="X352" s="46">
        <v>0</v>
      </c>
      <c r="Y352" s="46">
        <v>0</v>
      </c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  <c r="AL352" s="38"/>
      <c r="AM352" s="38"/>
      <c r="AN352" s="38"/>
      <c r="AO352" s="38"/>
      <c r="AP352" s="38"/>
      <c r="AQ352" s="24" t="s">
        <v>204</v>
      </c>
      <c r="AR352" s="24">
        <v>2004</v>
      </c>
      <c r="AS352" s="38"/>
      <c r="AT352" s="38"/>
      <c r="AU352" s="38"/>
      <c r="AV352" s="174">
        <v>24500</v>
      </c>
      <c r="AW352" s="102"/>
      <c r="AX352" s="102"/>
      <c r="AY352" s="102"/>
      <c r="AZ352" s="102"/>
      <c r="BA352" s="104" t="s">
        <v>1840</v>
      </c>
      <c r="BB352" s="102"/>
      <c r="BC352" s="45"/>
      <c r="BD352" s="45"/>
    </row>
    <row r="353" spans="1:78" ht="16" hidden="1" thickBot="1">
      <c r="A353" s="231"/>
      <c r="B353" s="240"/>
      <c r="C353" s="23" t="s">
        <v>1212</v>
      </c>
      <c r="D353" s="24" t="s">
        <v>1425</v>
      </c>
      <c r="E353" s="34"/>
      <c r="F353" s="102"/>
      <c r="G353" s="38"/>
      <c r="H353" s="38"/>
      <c r="I353" s="38"/>
      <c r="J353" s="102"/>
      <c r="K353" s="38"/>
      <c r="L353" s="38"/>
      <c r="M353" s="38"/>
      <c r="N353" s="38"/>
      <c r="O353" s="38"/>
      <c r="P353" s="38"/>
      <c r="Q353" s="38"/>
      <c r="R353" s="46" t="s">
        <v>1497</v>
      </c>
      <c r="S353" s="46">
        <v>0</v>
      </c>
      <c r="T353" s="25" t="s">
        <v>233</v>
      </c>
      <c r="U353" s="46">
        <v>0</v>
      </c>
      <c r="V353" s="46">
        <v>0</v>
      </c>
      <c r="W353" s="46">
        <v>0</v>
      </c>
      <c r="X353" s="46">
        <v>0</v>
      </c>
      <c r="Y353" s="46">
        <v>0</v>
      </c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  <c r="AL353" s="38"/>
      <c r="AM353" s="38"/>
      <c r="AN353" s="38"/>
      <c r="AO353" s="38"/>
      <c r="AP353" s="38"/>
      <c r="AQ353" s="24" t="s">
        <v>204</v>
      </c>
      <c r="AR353" s="24">
        <v>2006</v>
      </c>
      <c r="AS353" s="38"/>
      <c r="AT353" s="38"/>
      <c r="AU353" s="38"/>
      <c r="AV353" s="174">
        <v>960000</v>
      </c>
      <c r="AW353" s="102"/>
      <c r="AX353" s="102"/>
      <c r="AY353" s="102"/>
      <c r="AZ353" s="102"/>
      <c r="BA353" s="104" t="s">
        <v>1840</v>
      </c>
      <c r="BB353" s="102"/>
      <c r="BC353" s="45"/>
      <c r="BD353" s="45"/>
    </row>
    <row r="354" spans="1:78" ht="16" hidden="1" thickBot="1">
      <c r="A354" s="231"/>
      <c r="B354" s="240"/>
      <c r="C354" s="23" t="s">
        <v>1249</v>
      </c>
      <c r="D354" s="24" t="s">
        <v>1408</v>
      </c>
      <c r="E354" s="34"/>
      <c r="F354" s="102"/>
      <c r="G354" s="38"/>
      <c r="H354" s="38"/>
      <c r="I354" s="38"/>
      <c r="J354" s="102"/>
      <c r="K354" s="38"/>
      <c r="L354" s="38"/>
      <c r="M354" s="38"/>
      <c r="N354" s="38"/>
      <c r="O354" s="38"/>
      <c r="P354" s="38"/>
      <c r="Q354" s="38"/>
      <c r="R354" s="46" t="s">
        <v>1505</v>
      </c>
      <c r="S354" s="46">
        <v>0</v>
      </c>
      <c r="T354" s="25" t="s">
        <v>222</v>
      </c>
      <c r="U354" s="46">
        <v>0</v>
      </c>
      <c r="V354" s="46">
        <v>0</v>
      </c>
      <c r="W354" s="46">
        <v>0</v>
      </c>
      <c r="X354" s="46">
        <v>0</v>
      </c>
      <c r="Y354" s="46">
        <v>0</v>
      </c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  <c r="AL354" s="38"/>
      <c r="AM354" s="38"/>
      <c r="AN354" s="38"/>
      <c r="AO354" s="38"/>
      <c r="AP354" s="38"/>
      <c r="AQ354" s="24" t="s">
        <v>204</v>
      </c>
      <c r="AR354" s="24">
        <v>2006</v>
      </c>
      <c r="AS354" s="38"/>
      <c r="AT354" s="38"/>
      <c r="AU354" s="38"/>
      <c r="AV354" s="174">
        <v>1950000</v>
      </c>
      <c r="AW354" s="102"/>
      <c r="AX354" s="102"/>
      <c r="AY354" s="102"/>
      <c r="AZ354" s="102"/>
      <c r="BA354" s="104" t="s">
        <v>1840</v>
      </c>
      <c r="BB354" s="102"/>
      <c r="BC354" s="45"/>
      <c r="BD354" s="45"/>
    </row>
    <row r="355" spans="1:78" ht="16" hidden="1" thickBot="1">
      <c r="A355" s="231"/>
      <c r="B355" s="240"/>
      <c r="C355" s="23" t="s">
        <v>1249</v>
      </c>
      <c r="D355" s="24" t="s">
        <v>1408</v>
      </c>
      <c r="E355" s="34"/>
      <c r="F355" s="102"/>
      <c r="G355" s="38"/>
      <c r="H355" s="38"/>
      <c r="I355" s="38"/>
      <c r="J355" s="102"/>
      <c r="K355" s="38"/>
      <c r="L355" s="38"/>
      <c r="M355" s="38"/>
      <c r="N355" s="38"/>
      <c r="O355" s="38"/>
      <c r="P355" s="38"/>
      <c r="Q355" s="38"/>
      <c r="R355" s="46" t="s">
        <v>1506</v>
      </c>
      <c r="S355" s="46">
        <v>0</v>
      </c>
      <c r="T355" s="25" t="s">
        <v>222</v>
      </c>
      <c r="U355" s="46">
        <v>0</v>
      </c>
      <c r="V355" s="46">
        <v>0</v>
      </c>
      <c r="W355" s="46">
        <v>0</v>
      </c>
      <c r="X355" s="46">
        <v>0</v>
      </c>
      <c r="Y355" s="46">
        <v>0</v>
      </c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  <c r="AL355" s="38"/>
      <c r="AM355" s="38"/>
      <c r="AN355" s="38"/>
      <c r="AO355" s="38"/>
      <c r="AP355" s="38"/>
      <c r="AQ355" s="24" t="s">
        <v>204</v>
      </c>
      <c r="AR355" s="24">
        <v>2006</v>
      </c>
      <c r="AS355" s="38"/>
      <c r="AT355" s="38"/>
      <c r="AU355" s="38"/>
      <c r="AV355" s="174">
        <v>975000</v>
      </c>
      <c r="AW355" s="102"/>
      <c r="AX355" s="102"/>
      <c r="AY355" s="102"/>
      <c r="AZ355" s="102"/>
      <c r="BA355" s="104" t="s">
        <v>1840</v>
      </c>
      <c r="BB355" s="102"/>
      <c r="BC355" s="45"/>
      <c r="BD355" s="45"/>
    </row>
    <row r="356" spans="1:78" s="15" customFormat="1" ht="16" hidden="1" thickBot="1">
      <c r="A356" s="237"/>
      <c r="B356" s="238"/>
      <c r="C356" s="40" t="s">
        <v>1288</v>
      </c>
      <c r="D356" s="39" t="s">
        <v>1434</v>
      </c>
      <c r="E356" s="41"/>
      <c r="F356" s="102"/>
      <c r="G356" s="102"/>
      <c r="H356" s="102"/>
      <c r="I356" s="102"/>
      <c r="J356" s="102" t="s">
        <v>1193</v>
      </c>
      <c r="K356" s="102"/>
      <c r="L356" s="102"/>
      <c r="M356" s="102"/>
      <c r="N356" s="102"/>
      <c r="O356" s="102"/>
      <c r="P356" s="102"/>
      <c r="Q356" s="102"/>
      <c r="R356" s="142" t="s">
        <v>1510</v>
      </c>
      <c r="S356" s="142">
        <v>0</v>
      </c>
      <c r="T356" s="149" t="s">
        <v>1526</v>
      </c>
      <c r="U356" s="142">
        <v>0</v>
      </c>
      <c r="V356" s="142">
        <v>0</v>
      </c>
      <c r="W356" s="142">
        <v>0</v>
      </c>
      <c r="X356" s="142">
        <v>0</v>
      </c>
      <c r="Y356" s="142">
        <v>0</v>
      </c>
      <c r="Z356" s="102"/>
      <c r="AA356" s="102"/>
      <c r="AB356" s="102"/>
      <c r="AC356" s="102"/>
      <c r="AD356" s="102"/>
      <c r="AE356" s="102"/>
      <c r="AF356" s="102"/>
      <c r="AG356" s="102"/>
      <c r="AH356" s="102"/>
      <c r="AI356" s="102"/>
      <c r="AJ356" s="102"/>
      <c r="AK356" s="102"/>
      <c r="AL356" s="102"/>
      <c r="AM356" s="102"/>
      <c r="AN356" s="102"/>
      <c r="AO356" s="102"/>
      <c r="AP356" s="102"/>
      <c r="AQ356" s="39" t="s">
        <v>204</v>
      </c>
      <c r="AR356" s="39">
        <v>2004</v>
      </c>
      <c r="AS356" s="102"/>
      <c r="AT356" s="102"/>
      <c r="AU356" s="102"/>
      <c r="AV356" s="174">
        <v>5625000</v>
      </c>
      <c r="AW356" s="102"/>
      <c r="AX356" s="102"/>
      <c r="AY356" s="102"/>
      <c r="AZ356" s="102" t="s">
        <v>1193</v>
      </c>
      <c r="BA356" s="104" t="s">
        <v>1840</v>
      </c>
      <c r="BB356" s="102"/>
      <c r="BC356" s="45"/>
      <c r="BD356" s="45"/>
      <c r="BE356" s="161"/>
      <c r="BF356" s="161"/>
      <c r="BG356" s="161"/>
      <c r="BH356" s="161"/>
      <c r="BI356" s="161"/>
      <c r="BJ356" s="161"/>
      <c r="BK356" s="161"/>
      <c r="BL356" s="161"/>
      <c r="BM356" s="161"/>
      <c r="BN356" s="161"/>
      <c r="BO356" s="161"/>
      <c r="BP356" s="161"/>
      <c r="BQ356" s="161"/>
      <c r="BR356" s="161"/>
      <c r="BS356" s="161"/>
      <c r="BT356" s="161"/>
      <c r="BU356" s="161"/>
      <c r="BV356" s="161"/>
      <c r="BW356" s="161"/>
      <c r="BX356" s="161"/>
      <c r="BY356" s="161"/>
      <c r="BZ356" s="161"/>
    </row>
    <row r="357" spans="1:78" s="15" customFormat="1" ht="16" hidden="1" thickBot="1">
      <c r="A357" s="237"/>
      <c r="B357" s="238"/>
      <c r="C357" s="40" t="s">
        <v>1202</v>
      </c>
      <c r="D357" s="39" t="s">
        <v>1368</v>
      </c>
      <c r="E357" s="41"/>
      <c r="F357" s="102"/>
      <c r="G357" s="102"/>
      <c r="H357" s="102"/>
      <c r="I357" s="102"/>
      <c r="J357" s="102" t="s">
        <v>1193</v>
      </c>
      <c r="K357" s="102"/>
      <c r="L357" s="102"/>
      <c r="M357" s="102"/>
      <c r="N357" s="102"/>
      <c r="O357" s="102"/>
      <c r="P357" s="102"/>
      <c r="Q357" s="102"/>
      <c r="R357" s="142" t="s">
        <v>1449</v>
      </c>
      <c r="S357" s="142">
        <v>0</v>
      </c>
      <c r="T357" s="149" t="s">
        <v>221</v>
      </c>
      <c r="U357" s="142">
        <v>0</v>
      </c>
      <c r="V357" s="142">
        <v>0</v>
      </c>
      <c r="W357" s="142">
        <v>0</v>
      </c>
      <c r="X357" s="142">
        <v>0</v>
      </c>
      <c r="Y357" s="142">
        <v>0</v>
      </c>
      <c r="Z357" s="102"/>
      <c r="AA357" s="102"/>
      <c r="AB357" s="102"/>
      <c r="AC357" s="102"/>
      <c r="AD357" s="102"/>
      <c r="AE357" s="102"/>
      <c r="AF357" s="102"/>
      <c r="AG357" s="102"/>
      <c r="AH357" s="102"/>
      <c r="AI357" s="102"/>
      <c r="AJ357" s="102"/>
      <c r="AK357" s="102"/>
      <c r="AL357" s="102"/>
      <c r="AM357" s="102"/>
      <c r="AN357" s="102"/>
      <c r="AO357" s="102"/>
      <c r="AP357" s="102"/>
      <c r="AQ357" s="39" t="s">
        <v>204</v>
      </c>
      <c r="AR357" s="39">
        <v>2004</v>
      </c>
      <c r="AS357" s="102"/>
      <c r="AT357" s="102"/>
      <c r="AU357" s="102"/>
      <c r="AV357" s="174">
        <v>1050000</v>
      </c>
      <c r="AW357" s="102"/>
      <c r="AX357" s="102"/>
      <c r="AY357" s="102"/>
      <c r="AZ357" s="102" t="s">
        <v>1193</v>
      </c>
      <c r="BA357" s="104" t="s">
        <v>1840</v>
      </c>
      <c r="BB357" s="102"/>
      <c r="BC357" s="45"/>
      <c r="BD357" s="45"/>
      <c r="BE357" s="161"/>
      <c r="BF357" s="161"/>
      <c r="BG357" s="161"/>
      <c r="BH357" s="161"/>
      <c r="BI357" s="161"/>
      <c r="BJ357" s="161"/>
      <c r="BK357" s="161"/>
      <c r="BL357" s="161"/>
      <c r="BM357" s="161"/>
      <c r="BN357" s="161"/>
      <c r="BO357" s="161"/>
      <c r="BP357" s="161"/>
      <c r="BQ357" s="161"/>
      <c r="BR357" s="161"/>
      <c r="BS357" s="161"/>
      <c r="BT357" s="161"/>
      <c r="BU357" s="161"/>
      <c r="BV357" s="161"/>
      <c r="BW357" s="161"/>
      <c r="BX357" s="161"/>
      <c r="BY357" s="161"/>
      <c r="BZ357" s="161"/>
    </row>
    <row r="358" spans="1:78" s="15" customFormat="1" ht="16" hidden="1" thickBot="1">
      <c r="A358" s="237"/>
      <c r="B358" s="238"/>
      <c r="C358" s="40" t="s">
        <v>1200</v>
      </c>
      <c r="D358" s="39" t="s">
        <v>1366</v>
      </c>
      <c r="E358" s="41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42" t="s">
        <v>747</v>
      </c>
      <c r="S358" s="142">
        <v>0</v>
      </c>
      <c r="T358" s="149" t="s">
        <v>230</v>
      </c>
      <c r="U358" s="142">
        <v>0</v>
      </c>
      <c r="V358" s="142">
        <v>0</v>
      </c>
      <c r="W358" s="142">
        <v>0</v>
      </c>
      <c r="X358" s="142">
        <v>0</v>
      </c>
      <c r="Y358" s="142">
        <v>0</v>
      </c>
      <c r="Z358" s="102"/>
      <c r="AA358" s="102"/>
      <c r="AB358" s="102"/>
      <c r="AC358" s="102"/>
      <c r="AD358" s="102"/>
      <c r="AE358" s="102"/>
      <c r="AF358" s="102"/>
      <c r="AG358" s="102"/>
      <c r="AH358" s="102"/>
      <c r="AI358" s="102"/>
      <c r="AJ358" s="102"/>
      <c r="AK358" s="102"/>
      <c r="AL358" s="102"/>
      <c r="AM358" s="102"/>
      <c r="AN358" s="102"/>
      <c r="AO358" s="102"/>
      <c r="AP358" s="102"/>
      <c r="AQ358" s="39" t="s">
        <v>204</v>
      </c>
      <c r="AR358" s="39">
        <v>2004</v>
      </c>
      <c r="AS358" s="102"/>
      <c r="AT358" s="102"/>
      <c r="AU358" s="102"/>
      <c r="AV358" s="174">
        <v>490000</v>
      </c>
      <c r="AW358" s="102"/>
      <c r="AX358" s="102"/>
      <c r="AY358" s="102"/>
      <c r="AZ358" s="102"/>
      <c r="BA358" s="104" t="s">
        <v>1840</v>
      </c>
      <c r="BB358" s="102"/>
      <c r="BC358" s="45"/>
      <c r="BD358" s="45"/>
      <c r="BE358" s="161"/>
      <c r="BF358" s="161"/>
      <c r="BG358" s="161"/>
      <c r="BH358" s="161"/>
      <c r="BI358" s="161"/>
      <c r="BJ358" s="161"/>
      <c r="BK358" s="161"/>
      <c r="BL358" s="161"/>
      <c r="BM358" s="161"/>
      <c r="BN358" s="161"/>
      <c r="BO358" s="161"/>
      <c r="BP358" s="161"/>
      <c r="BQ358" s="161"/>
      <c r="BR358" s="161"/>
      <c r="BS358" s="161"/>
      <c r="BT358" s="161"/>
      <c r="BU358" s="161"/>
      <c r="BV358" s="161"/>
      <c r="BW358" s="161"/>
      <c r="BX358" s="161"/>
      <c r="BY358" s="161"/>
      <c r="BZ358" s="161"/>
    </row>
    <row r="359" spans="1:78" s="15" customFormat="1" ht="16" hidden="1" thickBot="1">
      <c r="A359" s="237"/>
      <c r="B359" s="238"/>
      <c r="C359" s="40" t="s">
        <v>1200</v>
      </c>
      <c r="D359" s="39" t="s">
        <v>1366</v>
      </c>
      <c r="E359" s="41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42" t="s">
        <v>747</v>
      </c>
      <c r="S359" s="142">
        <v>0</v>
      </c>
      <c r="T359" s="149" t="s">
        <v>230</v>
      </c>
      <c r="U359" s="142">
        <v>0</v>
      </c>
      <c r="V359" s="142">
        <v>0</v>
      </c>
      <c r="W359" s="142">
        <v>0</v>
      </c>
      <c r="X359" s="142">
        <v>0</v>
      </c>
      <c r="Y359" s="142">
        <v>0</v>
      </c>
      <c r="Z359" s="102"/>
      <c r="AA359" s="102"/>
      <c r="AB359" s="102"/>
      <c r="AC359" s="102"/>
      <c r="AD359" s="102"/>
      <c r="AE359" s="102"/>
      <c r="AF359" s="102"/>
      <c r="AG359" s="102"/>
      <c r="AH359" s="102"/>
      <c r="AI359" s="102"/>
      <c r="AJ359" s="102"/>
      <c r="AK359" s="102"/>
      <c r="AL359" s="102"/>
      <c r="AM359" s="102"/>
      <c r="AN359" s="102"/>
      <c r="AO359" s="102"/>
      <c r="AP359" s="102"/>
      <c r="AQ359" s="39" t="s">
        <v>204</v>
      </c>
      <c r="AR359" s="39">
        <v>2004</v>
      </c>
      <c r="AS359" s="102"/>
      <c r="AT359" s="102"/>
      <c r="AU359" s="102"/>
      <c r="AV359" s="174">
        <v>490000</v>
      </c>
      <c r="AW359" s="102"/>
      <c r="AX359" s="102"/>
      <c r="AY359" s="102"/>
      <c r="AZ359" s="102"/>
      <c r="BA359" s="104" t="s">
        <v>1840</v>
      </c>
      <c r="BB359" s="102"/>
      <c r="BC359" s="45"/>
      <c r="BD359" s="45"/>
      <c r="BE359" s="161"/>
      <c r="BF359" s="161"/>
      <c r="BG359" s="161"/>
      <c r="BH359" s="161"/>
      <c r="BI359" s="161"/>
      <c r="BJ359" s="161"/>
      <c r="BK359" s="161"/>
      <c r="BL359" s="161"/>
      <c r="BM359" s="161"/>
      <c r="BN359" s="161"/>
      <c r="BO359" s="161"/>
      <c r="BP359" s="161"/>
      <c r="BQ359" s="161"/>
      <c r="BR359" s="161"/>
      <c r="BS359" s="161"/>
      <c r="BT359" s="161"/>
      <c r="BU359" s="161"/>
      <c r="BV359" s="161"/>
      <c r="BW359" s="161"/>
      <c r="BX359" s="161"/>
      <c r="BY359" s="161"/>
      <c r="BZ359" s="161"/>
    </row>
    <row r="360" spans="1:78" s="15" customFormat="1" ht="16" hidden="1" thickBot="1">
      <c r="A360" s="237"/>
      <c r="B360" s="238"/>
      <c r="C360" s="40" t="s">
        <v>1208</v>
      </c>
      <c r="D360" s="39" t="s">
        <v>1365</v>
      </c>
      <c r="E360" s="41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42" t="s">
        <v>747</v>
      </c>
      <c r="S360" s="142">
        <v>0</v>
      </c>
      <c r="T360" s="149" t="s">
        <v>233</v>
      </c>
      <c r="U360" s="142">
        <v>0</v>
      </c>
      <c r="V360" s="142">
        <v>0</v>
      </c>
      <c r="W360" s="142">
        <v>0</v>
      </c>
      <c r="X360" s="142">
        <v>0</v>
      </c>
      <c r="Y360" s="142">
        <v>0</v>
      </c>
      <c r="Z360" s="102"/>
      <c r="AA360" s="102"/>
      <c r="AB360" s="102"/>
      <c r="AC360" s="102"/>
      <c r="AD360" s="102"/>
      <c r="AE360" s="102"/>
      <c r="AF360" s="102"/>
      <c r="AG360" s="102"/>
      <c r="AH360" s="102"/>
      <c r="AI360" s="102"/>
      <c r="AJ360" s="102"/>
      <c r="AK360" s="102"/>
      <c r="AL360" s="102"/>
      <c r="AM360" s="102"/>
      <c r="AN360" s="102"/>
      <c r="AO360" s="102"/>
      <c r="AP360" s="102"/>
      <c r="AQ360" s="39" t="s">
        <v>204</v>
      </c>
      <c r="AR360" s="39">
        <v>2004</v>
      </c>
      <c r="AS360" s="102"/>
      <c r="AT360" s="102"/>
      <c r="AU360" s="102"/>
      <c r="AV360" s="174">
        <v>97500</v>
      </c>
      <c r="AW360" s="102"/>
      <c r="AX360" s="102"/>
      <c r="AY360" s="102"/>
      <c r="AZ360" s="102"/>
      <c r="BA360" s="104" t="s">
        <v>1840</v>
      </c>
      <c r="BB360" s="102"/>
      <c r="BC360" s="45"/>
      <c r="BD360" s="45"/>
      <c r="BE360" s="161"/>
      <c r="BF360" s="161"/>
      <c r="BG360" s="161"/>
      <c r="BH360" s="161"/>
      <c r="BI360" s="161"/>
      <c r="BJ360" s="161"/>
      <c r="BK360" s="161"/>
      <c r="BL360" s="161"/>
      <c r="BM360" s="161"/>
      <c r="BN360" s="161"/>
      <c r="BO360" s="161"/>
      <c r="BP360" s="161"/>
      <c r="BQ360" s="161"/>
      <c r="BR360" s="161"/>
      <c r="BS360" s="161"/>
      <c r="BT360" s="161"/>
      <c r="BU360" s="161"/>
      <c r="BV360" s="161"/>
      <c r="BW360" s="161"/>
      <c r="BX360" s="161"/>
      <c r="BY360" s="161"/>
      <c r="BZ360" s="161"/>
    </row>
    <row r="361" spans="1:78" s="15" customFormat="1" ht="16" hidden="1" thickBot="1">
      <c r="A361" s="237"/>
      <c r="B361" s="238"/>
      <c r="C361" s="40" t="s">
        <v>1230</v>
      </c>
      <c r="D361" s="39" t="s">
        <v>1393</v>
      </c>
      <c r="E361" s="41"/>
      <c r="F361" s="102"/>
      <c r="G361" s="102"/>
      <c r="H361" s="102"/>
      <c r="I361" s="102"/>
      <c r="J361" s="102" t="s">
        <v>1193</v>
      </c>
      <c r="K361" s="102"/>
      <c r="L361" s="102"/>
      <c r="M361" s="102"/>
      <c r="N361" s="102"/>
      <c r="O361" s="102"/>
      <c r="P361" s="102"/>
      <c r="Q361" s="102"/>
      <c r="R361" s="142" t="s">
        <v>1483</v>
      </c>
      <c r="S361" s="142">
        <v>0</v>
      </c>
      <c r="T361" s="149" t="s">
        <v>1526</v>
      </c>
      <c r="U361" s="142">
        <v>0</v>
      </c>
      <c r="V361" s="142">
        <v>0</v>
      </c>
      <c r="W361" s="142">
        <v>0</v>
      </c>
      <c r="X361" s="142">
        <v>0</v>
      </c>
      <c r="Y361" s="142">
        <v>0</v>
      </c>
      <c r="Z361" s="102"/>
      <c r="AA361" s="102"/>
      <c r="AB361" s="102"/>
      <c r="AC361" s="102"/>
      <c r="AD361" s="102"/>
      <c r="AE361" s="102"/>
      <c r="AF361" s="102"/>
      <c r="AG361" s="102"/>
      <c r="AH361" s="102"/>
      <c r="AI361" s="102"/>
      <c r="AJ361" s="102"/>
      <c r="AK361" s="102"/>
      <c r="AL361" s="102"/>
      <c r="AM361" s="102"/>
      <c r="AN361" s="102"/>
      <c r="AO361" s="102"/>
      <c r="AP361" s="102"/>
      <c r="AQ361" s="39" t="s">
        <v>204</v>
      </c>
      <c r="AR361" s="39">
        <v>2006</v>
      </c>
      <c r="AS361" s="102"/>
      <c r="AT361" s="102"/>
      <c r="AU361" s="102"/>
      <c r="AV361" s="174">
        <v>700000</v>
      </c>
      <c r="AW361" s="102"/>
      <c r="AX361" s="102"/>
      <c r="AY361" s="102"/>
      <c r="AZ361" s="102" t="s">
        <v>1193</v>
      </c>
      <c r="BA361" s="104" t="s">
        <v>1840</v>
      </c>
      <c r="BB361" s="102"/>
      <c r="BC361" s="45"/>
      <c r="BD361" s="45"/>
      <c r="BE361" s="161"/>
      <c r="BF361" s="161"/>
      <c r="BG361" s="161"/>
      <c r="BH361" s="161"/>
      <c r="BI361" s="161"/>
      <c r="BJ361" s="161"/>
      <c r="BK361" s="161"/>
      <c r="BL361" s="161"/>
      <c r="BM361" s="161"/>
      <c r="BN361" s="161"/>
      <c r="BO361" s="161"/>
      <c r="BP361" s="161"/>
      <c r="BQ361" s="161"/>
      <c r="BR361" s="161"/>
      <c r="BS361" s="161"/>
      <c r="BT361" s="161"/>
      <c r="BU361" s="161"/>
      <c r="BV361" s="161"/>
      <c r="BW361" s="161"/>
      <c r="BX361" s="161"/>
      <c r="BY361" s="161"/>
      <c r="BZ361" s="161"/>
    </row>
    <row r="362" spans="1:78" s="15" customFormat="1" ht="16" hidden="1" thickBot="1">
      <c r="A362" s="237"/>
      <c r="B362" s="238"/>
      <c r="C362" s="40" t="s">
        <v>1231</v>
      </c>
      <c r="D362" s="39" t="s">
        <v>1414</v>
      </c>
      <c r="E362" s="41"/>
      <c r="F362" s="102"/>
      <c r="G362" s="102"/>
      <c r="H362" s="102"/>
      <c r="I362" s="102"/>
      <c r="J362" s="102" t="s">
        <v>1193</v>
      </c>
      <c r="K362" s="102"/>
      <c r="L362" s="102"/>
      <c r="M362" s="102"/>
      <c r="N362" s="102"/>
      <c r="O362" s="102"/>
      <c r="P362" s="102"/>
      <c r="Q362" s="102"/>
      <c r="R362" s="142" t="s">
        <v>1483</v>
      </c>
      <c r="S362" s="142">
        <v>0</v>
      </c>
      <c r="T362" s="149" t="s">
        <v>222</v>
      </c>
      <c r="U362" s="142">
        <v>0</v>
      </c>
      <c r="V362" s="142">
        <v>0</v>
      </c>
      <c r="W362" s="142">
        <v>0</v>
      </c>
      <c r="X362" s="142">
        <v>0</v>
      </c>
      <c r="Y362" s="142">
        <v>0</v>
      </c>
      <c r="Z362" s="102"/>
      <c r="AA362" s="102"/>
      <c r="AB362" s="102"/>
      <c r="AC362" s="102"/>
      <c r="AD362" s="102"/>
      <c r="AE362" s="102"/>
      <c r="AF362" s="102"/>
      <c r="AG362" s="102"/>
      <c r="AH362" s="102"/>
      <c r="AI362" s="102"/>
      <c r="AJ362" s="102"/>
      <c r="AK362" s="102"/>
      <c r="AL362" s="102"/>
      <c r="AM362" s="102"/>
      <c r="AN362" s="102"/>
      <c r="AO362" s="102"/>
      <c r="AP362" s="102"/>
      <c r="AQ362" s="39" t="s">
        <v>204</v>
      </c>
      <c r="AR362" s="39">
        <v>2006</v>
      </c>
      <c r="AS362" s="102"/>
      <c r="AT362" s="102"/>
      <c r="AU362" s="102"/>
      <c r="AV362" s="174">
        <v>6860000</v>
      </c>
      <c r="AW362" s="102"/>
      <c r="AX362" s="102"/>
      <c r="AY362" s="102"/>
      <c r="AZ362" s="102" t="s">
        <v>1193</v>
      </c>
      <c r="BA362" s="104" t="s">
        <v>1840</v>
      </c>
      <c r="BB362" s="102"/>
      <c r="BC362" s="45"/>
      <c r="BD362" s="45"/>
      <c r="BE362" s="161"/>
      <c r="BF362" s="161"/>
      <c r="BG362" s="161"/>
      <c r="BH362" s="161"/>
      <c r="BI362" s="161"/>
      <c r="BJ362" s="161"/>
      <c r="BK362" s="161"/>
      <c r="BL362" s="161"/>
      <c r="BM362" s="161"/>
      <c r="BN362" s="161"/>
      <c r="BO362" s="161"/>
      <c r="BP362" s="161"/>
      <c r="BQ362" s="161"/>
      <c r="BR362" s="161"/>
      <c r="BS362" s="161"/>
      <c r="BT362" s="161"/>
      <c r="BU362" s="161"/>
      <c r="BV362" s="161"/>
      <c r="BW362" s="161"/>
      <c r="BX362" s="161"/>
      <c r="BY362" s="161"/>
      <c r="BZ362" s="161"/>
    </row>
    <row r="363" spans="1:78" ht="16" hidden="1" thickBot="1">
      <c r="A363" s="231"/>
      <c r="B363" s="240"/>
      <c r="C363" s="23" t="s">
        <v>1289</v>
      </c>
      <c r="D363" s="24" t="s">
        <v>1435</v>
      </c>
      <c r="E363" s="34"/>
      <c r="F363" s="102"/>
      <c r="G363" s="38"/>
      <c r="H363" s="38"/>
      <c r="I363" s="38"/>
      <c r="J363" s="102"/>
      <c r="K363" s="38"/>
      <c r="L363" s="38"/>
      <c r="M363" s="38"/>
      <c r="N363" s="38"/>
      <c r="O363" s="38"/>
      <c r="P363" s="38"/>
      <c r="Q363" s="38"/>
      <c r="R363" s="46" t="s">
        <v>1502</v>
      </c>
      <c r="S363" s="46">
        <v>0</v>
      </c>
      <c r="T363" s="25" t="s">
        <v>1526</v>
      </c>
      <c r="U363" s="46">
        <v>0</v>
      </c>
      <c r="V363" s="46">
        <v>0</v>
      </c>
      <c r="W363" s="46">
        <v>0</v>
      </c>
      <c r="X363" s="46">
        <v>0</v>
      </c>
      <c r="Y363" s="46">
        <v>0</v>
      </c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  <c r="AL363" s="38"/>
      <c r="AM363" s="38"/>
      <c r="AN363" s="38"/>
      <c r="AO363" s="38"/>
      <c r="AP363" s="38"/>
      <c r="AQ363" s="24" t="s">
        <v>204</v>
      </c>
      <c r="AR363" s="24">
        <v>2006</v>
      </c>
      <c r="AS363" s="38"/>
      <c r="AT363" s="38"/>
      <c r="AU363" s="38"/>
      <c r="AV363" s="174">
        <v>412500</v>
      </c>
      <c r="AW363" s="102"/>
      <c r="AX363" s="102"/>
      <c r="AY363" s="102"/>
      <c r="AZ363" s="102"/>
      <c r="BA363" s="104" t="s">
        <v>1840</v>
      </c>
      <c r="BB363" s="102"/>
      <c r="BC363" s="45"/>
      <c r="BD363" s="45"/>
    </row>
    <row r="364" spans="1:78" ht="16" hidden="1" thickBot="1">
      <c r="A364" s="231"/>
      <c r="B364" s="240"/>
      <c r="C364" s="23" t="s">
        <v>1290</v>
      </c>
      <c r="D364" s="24" t="s">
        <v>1436</v>
      </c>
      <c r="E364" s="34"/>
      <c r="F364" s="102"/>
      <c r="G364" s="38"/>
      <c r="H364" s="38"/>
      <c r="I364" s="38"/>
      <c r="J364" s="102"/>
      <c r="K364" s="38"/>
      <c r="L364" s="38"/>
      <c r="M364" s="38"/>
      <c r="N364" s="38"/>
      <c r="O364" s="38"/>
      <c r="P364" s="38"/>
      <c r="Q364" s="38"/>
      <c r="R364" s="46" t="s">
        <v>1511</v>
      </c>
      <c r="S364" s="46">
        <v>0</v>
      </c>
      <c r="T364" s="25" t="s">
        <v>225</v>
      </c>
      <c r="U364" s="46">
        <v>0</v>
      </c>
      <c r="V364" s="46">
        <v>0</v>
      </c>
      <c r="W364" s="46">
        <v>0</v>
      </c>
      <c r="X364" s="46">
        <v>0</v>
      </c>
      <c r="Y364" s="46">
        <v>0</v>
      </c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  <c r="AL364" s="38"/>
      <c r="AM364" s="38"/>
      <c r="AN364" s="38"/>
      <c r="AO364" s="38"/>
      <c r="AP364" s="38"/>
      <c r="AQ364" s="24" t="s">
        <v>204</v>
      </c>
      <c r="AR364" s="24">
        <v>2004</v>
      </c>
      <c r="AS364" s="38"/>
      <c r="AT364" s="38"/>
      <c r="AU364" s="38"/>
      <c r="AV364" s="174">
        <v>91000000</v>
      </c>
      <c r="AW364" s="102"/>
      <c r="AX364" s="102"/>
      <c r="AY364" s="102"/>
      <c r="AZ364" s="102"/>
      <c r="BA364" s="104" t="s">
        <v>1840</v>
      </c>
      <c r="BB364" s="102"/>
      <c r="BC364" s="45"/>
      <c r="BD364" s="45"/>
    </row>
    <row r="365" spans="1:78" ht="16" hidden="1" thickBot="1">
      <c r="A365" s="231"/>
      <c r="B365" s="240"/>
      <c r="C365" s="23" t="s">
        <v>285</v>
      </c>
      <c r="D365" s="24" t="s">
        <v>1373</v>
      </c>
      <c r="E365" s="34"/>
      <c r="F365" s="102"/>
      <c r="G365" s="38"/>
      <c r="H365" s="38"/>
      <c r="I365" s="38"/>
      <c r="J365" s="102"/>
      <c r="K365" s="38"/>
      <c r="L365" s="38"/>
      <c r="M365" s="38"/>
      <c r="N365" s="38"/>
      <c r="O365" s="38"/>
      <c r="P365" s="38"/>
      <c r="Q365" s="38"/>
      <c r="R365" s="46" t="s">
        <v>747</v>
      </c>
      <c r="S365" s="46">
        <v>0</v>
      </c>
      <c r="T365" s="25" t="s">
        <v>233</v>
      </c>
      <c r="U365" s="46">
        <v>0</v>
      </c>
      <c r="V365" s="46">
        <v>0</v>
      </c>
      <c r="W365" s="46">
        <v>0</v>
      </c>
      <c r="X365" s="46">
        <v>0</v>
      </c>
      <c r="Y365" s="46">
        <v>0</v>
      </c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24" t="s">
        <v>204</v>
      </c>
      <c r="AR365" s="24">
        <v>2006</v>
      </c>
      <c r="AS365" s="38"/>
      <c r="AT365" s="38"/>
      <c r="AU365" s="38"/>
      <c r="AV365" s="174">
        <v>6000000</v>
      </c>
      <c r="AW365" s="102"/>
      <c r="AX365" s="102"/>
      <c r="AY365" s="102"/>
      <c r="AZ365" s="102"/>
      <c r="BA365" s="104" t="s">
        <v>1840</v>
      </c>
      <c r="BB365" s="102"/>
      <c r="BC365" s="45"/>
      <c r="BD365" s="45"/>
    </row>
    <row r="366" spans="1:78" ht="16" hidden="1" thickBot="1">
      <c r="A366" s="231"/>
      <c r="B366" s="240"/>
      <c r="C366" s="23" t="s">
        <v>1203</v>
      </c>
      <c r="D366" s="24" t="s">
        <v>1369</v>
      </c>
      <c r="E366" s="34"/>
      <c r="F366" s="102"/>
      <c r="G366" s="38"/>
      <c r="H366" s="38"/>
      <c r="I366" s="38"/>
      <c r="J366" s="102"/>
      <c r="K366" s="38"/>
      <c r="L366" s="38"/>
      <c r="M366" s="38"/>
      <c r="N366" s="38"/>
      <c r="O366" s="38"/>
      <c r="P366" s="38"/>
      <c r="Q366" s="38"/>
      <c r="R366" s="46" t="s">
        <v>747</v>
      </c>
      <c r="S366" s="46">
        <v>0</v>
      </c>
      <c r="T366" s="25" t="s">
        <v>1525</v>
      </c>
      <c r="U366" s="46">
        <v>0</v>
      </c>
      <c r="V366" s="46">
        <v>0</v>
      </c>
      <c r="W366" s="46">
        <v>0</v>
      </c>
      <c r="X366" s="46">
        <v>0</v>
      </c>
      <c r="Y366" s="46">
        <v>0</v>
      </c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24" t="s">
        <v>204</v>
      </c>
      <c r="AR366" s="24">
        <v>2006</v>
      </c>
      <c r="AS366" s="38"/>
      <c r="AT366" s="38"/>
      <c r="AU366" s="38"/>
      <c r="AV366" s="174">
        <v>2275000</v>
      </c>
      <c r="AW366" s="102"/>
      <c r="AX366" s="102"/>
      <c r="AY366" s="102"/>
      <c r="AZ366" s="102"/>
      <c r="BA366" s="104" t="s">
        <v>1840</v>
      </c>
      <c r="BB366" s="102"/>
      <c r="BC366" s="45"/>
      <c r="BD366" s="45"/>
    </row>
    <row r="367" spans="1:78" ht="16" hidden="1" thickBot="1">
      <c r="A367" s="231"/>
      <c r="B367" s="240"/>
      <c r="C367" s="23" t="s">
        <v>1198</v>
      </c>
      <c r="D367" s="24" t="s">
        <v>1364</v>
      </c>
      <c r="E367" s="34"/>
      <c r="F367" s="102"/>
      <c r="G367" s="38"/>
      <c r="H367" s="38"/>
      <c r="I367" s="38"/>
      <c r="J367" s="102"/>
      <c r="K367" s="38"/>
      <c r="L367" s="38"/>
      <c r="M367" s="38"/>
      <c r="N367" s="38"/>
      <c r="O367" s="38"/>
      <c r="P367" s="38"/>
      <c r="Q367" s="38"/>
      <c r="R367" s="46" t="s">
        <v>1497</v>
      </c>
      <c r="S367" s="46">
        <v>0</v>
      </c>
      <c r="T367" s="25" t="s">
        <v>1524</v>
      </c>
      <c r="U367" s="46">
        <v>0</v>
      </c>
      <c r="V367" s="46">
        <v>0</v>
      </c>
      <c r="W367" s="46">
        <v>0</v>
      </c>
      <c r="X367" s="46">
        <v>0</v>
      </c>
      <c r="Y367" s="46">
        <v>0</v>
      </c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24" t="s">
        <v>204</v>
      </c>
      <c r="AR367" s="24">
        <v>2006</v>
      </c>
      <c r="AS367" s="38"/>
      <c r="AT367" s="38"/>
      <c r="AU367" s="38"/>
      <c r="AV367" s="174">
        <v>480000</v>
      </c>
      <c r="AW367" s="102"/>
      <c r="AX367" s="102"/>
      <c r="AY367" s="102"/>
      <c r="AZ367" s="102"/>
      <c r="BA367" s="104" t="s">
        <v>1840</v>
      </c>
      <c r="BB367" s="102"/>
      <c r="BC367" s="45"/>
      <c r="BD367" s="45"/>
    </row>
    <row r="368" spans="1:78" ht="16" hidden="1" thickBot="1">
      <c r="A368" s="231"/>
      <c r="B368" s="240"/>
      <c r="C368" s="23" t="s">
        <v>1200</v>
      </c>
      <c r="D368" s="24" t="s">
        <v>1366</v>
      </c>
      <c r="E368" s="34"/>
      <c r="F368" s="102"/>
      <c r="G368" s="38"/>
      <c r="H368" s="38"/>
      <c r="I368" s="38"/>
      <c r="J368" s="102"/>
      <c r="K368" s="38"/>
      <c r="L368" s="38"/>
      <c r="M368" s="38"/>
      <c r="N368" s="38"/>
      <c r="O368" s="38"/>
      <c r="P368" s="38"/>
      <c r="Q368" s="38"/>
      <c r="R368" s="46" t="s">
        <v>747</v>
      </c>
      <c r="S368" s="46">
        <v>0</v>
      </c>
      <c r="T368" s="25" t="s">
        <v>230</v>
      </c>
      <c r="U368" s="46">
        <v>0</v>
      </c>
      <c r="V368" s="46">
        <v>0</v>
      </c>
      <c r="W368" s="46">
        <v>0</v>
      </c>
      <c r="X368" s="46">
        <v>0</v>
      </c>
      <c r="Y368" s="46">
        <v>0</v>
      </c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  <c r="AL368" s="38"/>
      <c r="AM368" s="38"/>
      <c r="AN368" s="38"/>
      <c r="AO368" s="38"/>
      <c r="AP368" s="38"/>
      <c r="AQ368" s="24" t="s">
        <v>204</v>
      </c>
      <c r="AR368" s="24">
        <v>2006</v>
      </c>
      <c r="AS368" s="38"/>
      <c r="AT368" s="38"/>
      <c r="AU368" s="38"/>
      <c r="AV368" s="174">
        <v>560000</v>
      </c>
      <c r="AW368" s="102"/>
      <c r="AX368" s="102"/>
      <c r="AY368" s="102"/>
      <c r="AZ368" s="102"/>
      <c r="BA368" s="104" t="s">
        <v>1840</v>
      </c>
      <c r="BB368" s="102"/>
      <c r="BC368" s="45"/>
      <c r="BD368" s="45"/>
    </row>
    <row r="369" spans="1:78" ht="16" hidden="1" thickBot="1">
      <c r="A369" s="231"/>
      <c r="B369" s="240"/>
      <c r="C369" s="23" t="s">
        <v>1204</v>
      </c>
      <c r="D369" s="24" t="s">
        <v>1370</v>
      </c>
      <c r="E369" s="34"/>
      <c r="F369" s="102"/>
      <c r="G369" s="38"/>
      <c r="H369" s="38"/>
      <c r="I369" s="38"/>
      <c r="J369" s="102"/>
      <c r="K369" s="38"/>
      <c r="L369" s="38"/>
      <c r="M369" s="38"/>
      <c r="N369" s="38"/>
      <c r="O369" s="38"/>
      <c r="P369" s="38"/>
      <c r="Q369" s="38"/>
      <c r="R369" s="46" t="s">
        <v>1496</v>
      </c>
      <c r="S369" s="46">
        <v>0</v>
      </c>
      <c r="T369" s="25" t="s">
        <v>220</v>
      </c>
      <c r="U369" s="46">
        <v>0</v>
      </c>
      <c r="V369" s="46">
        <v>0</v>
      </c>
      <c r="W369" s="46">
        <v>0</v>
      </c>
      <c r="X369" s="46">
        <v>0</v>
      </c>
      <c r="Y369" s="46">
        <v>0</v>
      </c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  <c r="AL369" s="38"/>
      <c r="AM369" s="38"/>
      <c r="AN369" s="38"/>
      <c r="AO369" s="38"/>
      <c r="AP369" s="38"/>
      <c r="AQ369" s="24" t="s">
        <v>204</v>
      </c>
      <c r="AR369" s="24">
        <v>2004</v>
      </c>
      <c r="AS369" s="38"/>
      <c r="AT369" s="38"/>
      <c r="AU369" s="38"/>
      <c r="AV369" s="174">
        <v>21000</v>
      </c>
      <c r="AW369" s="102"/>
      <c r="AX369" s="102"/>
      <c r="AY369" s="102"/>
      <c r="AZ369" s="102"/>
      <c r="BA369" s="104" t="s">
        <v>1840</v>
      </c>
      <c r="BB369" s="102"/>
      <c r="BC369" s="45"/>
      <c r="BD369" s="45"/>
    </row>
    <row r="370" spans="1:78" ht="16" hidden="1" thickBot="1">
      <c r="A370" s="231"/>
      <c r="B370" s="240"/>
      <c r="C370" s="23" t="s">
        <v>1203</v>
      </c>
      <c r="D370" s="24" t="s">
        <v>1369</v>
      </c>
      <c r="E370" s="34"/>
      <c r="F370" s="102"/>
      <c r="G370" s="38"/>
      <c r="H370" s="38"/>
      <c r="I370" s="38"/>
      <c r="J370" s="102"/>
      <c r="K370" s="38"/>
      <c r="L370" s="38"/>
      <c r="M370" s="38"/>
      <c r="N370" s="38"/>
      <c r="O370" s="38"/>
      <c r="P370" s="38"/>
      <c r="Q370" s="38"/>
      <c r="R370" s="46" t="s">
        <v>747</v>
      </c>
      <c r="S370" s="46">
        <v>0</v>
      </c>
      <c r="T370" s="25" t="s">
        <v>1525</v>
      </c>
      <c r="U370" s="46">
        <v>0</v>
      </c>
      <c r="V370" s="46">
        <v>0</v>
      </c>
      <c r="W370" s="46">
        <v>0</v>
      </c>
      <c r="X370" s="46">
        <v>0</v>
      </c>
      <c r="Y370" s="46">
        <v>0</v>
      </c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  <c r="AL370" s="38"/>
      <c r="AM370" s="38"/>
      <c r="AN370" s="38"/>
      <c r="AO370" s="38"/>
      <c r="AP370" s="38"/>
      <c r="AQ370" s="24" t="s">
        <v>204</v>
      </c>
      <c r="AR370" s="24">
        <v>2005</v>
      </c>
      <c r="AS370" s="38"/>
      <c r="AT370" s="38"/>
      <c r="AU370" s="38"/>
      <c r="AV370" s="174">
        <v>2800000</v>
      </c>
      <c r="AW370" s="102"/>
      <c r="AX370" s="102"/>
      <c r="AY370" s="102"/>
      <c r="AZ370" s="102"/>
      <c r="BA370" s="104" t="s">
        <v>1840</v>
      </c>
      <c r="BB370" s="102"/>
      <c r="BC370" s="45"/>
      <c r="BD370" s="45"/>
    </row>
    <row r="371" spans="1:78" ht="16" hidden="1" thickBot="1">
      <c r="A371" s="231"/>
      <c r="B371" s="240"/>
      <c r="C371" s="23" t="s">
        <v>1256</v>
      </c>
      <c r="D371" s="24" t="s">
        <v>1377</v>
      </c>
      <c r="E371" s="34"/>
      <c r="F371" s="102"/>
      <c r="G371" s="38"/>
      <c r="H371" s="38"/>
      <c r="I371" s="38"/>
      <c r="J371" s="102"/>
      <c r="K371" s="38"/>
      <c r="L371" s="38"/>
      <c r="M371" s="38"/>
      <c r="N371" s="38"/>
      <c r="O371" s="38"/>
      <c r="P371" s="38"/>
      <c r="Q371" s="38"/>
      <c r="R371" s="46" t="s">
        <v>747</v>
      </c>
      <c r="S371" s="46">
        <v>0</v>
      </c>
      <c r="T371" s="25" t="s">
        <v>1532</v>
      </c>
      <c r="U371" s="46">
        <v>0</v>
      </c>
      <c r="V371" s="46">
        <v>0</v>
      </c>
      <c r="W371" s="46">
        <v>0</v>
      </c>
      <c r="X371" s="46">
        <v>0</v>
      </c>
      <c r="Y371" s="46">
        <v>0</v>
      </c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  <c r="AL371" s="38"/>
      <c r="AM371" s="38"/>
      <c r="AN371" s="38"/>
      <c r="AO371" s="38"/>
      <c r="AP371" s="38"/>
      <c r="AQ371" s="24" t="s">
        <v>204</v>
      </c>
      <c r="AR371" s="24">
        <v>2005</v>
      </c>
      <c r="AS371" s="38"/>
      <c r="AT371" s="38"/>
      <c r="AU371" s="38"/>
      <c r="AV371" s="174">
        <v>1680000</v>
      </c>
      <c r="AW371" s="102"/>
      <c r="AX371" s="102"/>
      <c r="AY371" s="102"/>
      <c r="AZ371" s="102"/>
      <c r="BA371" s="104" t="s">
        <v>1840</v>
      </c>
      <c r="BB371" s="102"/>
      <c r="BC371" s="45"/>
      <c r="BD371" s="45"/>
    </row>
    <row r="372" spans="1:78" ht="16" hidden="1" thickBot="1">
      <c r="A372" s="231"/>
      <c r="B372" s="240"/>
      <c r="C372" s="23" t="s">
        <v>1274</v>
      </c>
      <c r="D372" s="24" t="s">
        <v>1405</v>
      </c>
      <c r="E372" s="34"/>
      <c r="F372" s="102"/>
      <c r="G372" s="38"/>
      <c r="H372" s="38"/>
      <c r="I372" s="38"/>
      <c r="J372" s="102"/>
      <c r="K372" s="38"/>
      <c r="L372" s="38"/>
      <c r="M372" s="38"/>
      <c r="N372" s="38"/>
      <c r="O372" s="38"/>
      <c r="P372" s="38"/>
      <c r="Q372" s="38"/>
      <c r="R372" s="46" t="s">
        <v>747</v>
      </c>
      <c r="S372" s="46">
        <v>0</v>
      </c>
      <c r="T372" s="25" t="s">
        <v>1527</v>
      </c>
      <c r="U372" s="46">
        <v>0</v>
      </c>
      <c r="V372" s="46">
        <v>0</v>
      </c>
      <c r="W372" s="46">
        <v>0</v>
      </c>
      <c r="X372" s="46">
        <v>0</v>
      </c>
      <c r="Y372" s="46">
        <v>0</v>
      </c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  <c r="AL372" s="38"/>
      <c r="AM372" s="38"/>
      <c r="AN372" s="38"/>
      <c r="AO372" s="38"/>
      <c r="AP372" s="38"/>
      <c r="AQ372" s="24" t="s">
        <v>204</v>
      </c>
      <c r="AR372" s="24">
        <v>2005</v>
      </c>
      <c r="AS372" s="38"/>
      <c r="AT372" s="38"/>
      <c r="AU372" s="38"/>
      <c r="AV372" s="174">
        <v>800000</v>
      </c>
      <c r="AW372" s="102"/>
      <c r="AX372" s="102"/>
      <c r="AY372" s="102"/>
      <c r="AZ372" s="102"/>
      <c r="BA372" s="104" t="s">
        <v>1840</v>
      </c>
      <c r="BB372" s="102"/>
      <c r="BC372" s="45"/>
      <c r="BD372" s="45"/>
    </row>
    <row r="373" spans="1:78" ht="16" hidden="1" thickBot="1">
      <c r="A373" s="231"/>
      <c r="B373" s="240"/>
      <c r="C373" s="23" t="s">
        <v>1210</v>
      </c>
      <c r="D373" s="24" t="s">
        <v>1374</v>
      </c>
      <c r="E373" s="34"/>
      <c r="F373" s="102"/>
      <c r="G373" s="38"/>
      <c r="H373" s="38"/>
      <c r="I373" s="38"/>
      <c r="J373" s="102"/>
      <c r="K373" s="38"/>
      <c r="L373" s="38"/>
      <c r="M373" s="38"/>
      <c r="N373" s="38"/>
      <c r="O373" s="38"/>
      <c r="P373" s="38"/>
      <c r="Q373" s="38"/>
      <c r="R373" s="46" t="s">
        <v>1457</v>
      </c>
      <c r="S373" s="46">
        <v>0</v>
      </c>
      <c r="T373" s="25" t="s">
        <v>1528</v>
      </c>
      <c r="U373" s="46">
        <v>0</v>
      </c>
      <c r="V373" s="46">
        <v>0</v>
      </c>
      <c r="W373" s="46">
        <v>0</v>
      </c>
      <c r="X373" s="46">
        <v>0</v>
      </c>
      <c r="Y373" s="46">
        <v>0</v>
      </c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  <c r="AL373" s="38"/>
      <c r="AM373" s="38"/>
      <c r="AN373" s="38"/>
      <c r="AO373" s="38"/>
      <c r="AP373" s="38"/>
      <c r="AQ373" s="24" t="s">
        <v>204</v>
      </c>
      <c r="AR373" s="24">
        <v>2006</v>
      </c>
      <c r="AS373" s="38"/>
      <c r="AT373" s="38"/>
      <c r="AU373" s="38"/>
      <c r="AV373" s="174">
        <v>192500</v>
      </c>
      <c r="AW373" s="102"/>
      <c r="AX373" s="102"/>
      <c r="AY373" s="102"/>
      <c r="AZ373" s="102"/>
      <c r="BA373" s="104" t="s">
        <v>1840</v>
      </c>
      <c r="BB373" s="102"/>
      <c r="BC373" s="45"/>
      <c r="BD373" s="45"/>
    </row>
    <row r="374" spans="1:78" ht="16" hidden="1" thickBot="1">
      <c r="A374" s="231"/>
      <c r="B374" s="240"/>
      <c r="C374" s="23" t="s">
        <v>1291</v>
      </c>
      <c r="D374" s="24" t="s">
        <v>1437</v>
      </c>
      <c r="E374" s="34"/>
      <c r="F374" s="102"/>
      <c r="G374" s="38"/>
      <c r="H374" s="38"/>
      <c r="I374" s="38"/>
      <c r="J374" s="102"/>
      <c r="K374" s="38"/>
      <c r="L374" s="38"/>
      <c r="M374" s="38"/>
      <c r="N374" s="38"/>
      <c r="O374" s="38"/>
      <c r="P374" s="38"/>
      <c r="Q374" s="38"/>
      <c r="R374" s="46" t="s">
        <v>145</v>
      </c>
      <c r="S374" s="46">
        <v>0</v>
      </c>
      <c r="T374" s="25" t="s">
        <v>1541</v>
      </c>
      <c r="U374" s="46">
        <v>0</v>
      </c>
      <c r="V374" s="46">
        <v>0</v>
      </c>
      <c r="W374" s="46">
        <v>0</v>
      </c>
      <c r="X374" s="46">
        <v>0</v>
      </c>
      <c r="Y374" s="46">
        <v>0</v>
      </c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  <c r="AL374" s="38"/>
      <c r="AM374" s="38"/>
      <c r="AN374" s="38"/>
      <c r="AO374" s="38"/>
      <c r="AP374" s="38"/>
      <c r="AQ374" s="24" t="s">
        <v>204</v>
      </c>
      <c r="AR374" s="24">
        <v>2006</v>
      </c>
      <c r="AS374" s="38"/>
      <c r="AT374" s="38"/>
      <c r="AU374" s="38"/>
      <c r="AV374" s="174">
        <v>240000</v>
      </c>
      <c r="AW374" s="102"/>
      <c r="AX374" s="102"/>
      <c r="AY374" s="102"/>
      <c r="AZ374" s="102"/>
      <c r="BA374" s="104" t="s">
        <v>1840</v>
      </c>
      <c r="BB374" s="102"/>
      <c r="BC374" s="45"/>
      <c r="BD374" s="45"/>
    </row>
    <row r="375" spans="1:78" ht="16" hidden="1" thickBot="1">
      <c r="A375" s="231"/>
      <c r="B375" s="240"/>
      <c r="C375" s="23" t="s">
        <v>1198</v>
      </c>
      <c r="D375" s="24" t="s">
        <v>1364</v>
      </c>
      <c r="E375" s="34"/>
      <c r="F375" s="102"/>
      <c r="G375" s="38"/>
      <c r="H375" s="38"/>
      <c r="I375" s="38"/>
      <c r="J375" s="102"/>
      <c r="K375" s="38"/>
      <c r="L375" s="38"/>
      <c r="M375" s="38"/>
      <c r="N375" s="38"/>
      <c r="O375" s="38"/>
      <c r="P375" s="38"/>
      <c r="Q375" s="38"/>
      <c r="R375" s="46" t="s">
        <v>747</v>
      </c>
      <c r="S375" s="46">
        <v>0</v>
      </c>
      <c r="T375" s="25" t="s">
        <v>1532</v>
      </c>
      <c r="U375" s="46">
        <v>0</v>
      </c>
      <c r="V375" s="46">
        <v>0</v>
      </c>
      <c r="W375" s="46">
        <v>0</v>
      </c>
      <c r="X375" s="46">
        <v>0</v>
      </c>
      <c r="Y375" s="46">
        <v>0</v>
      </c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  <c r="AL375" s="38"/>
      <c r="AM375" s="38"/>
      <c r="AN375" s="38"/>
      <c r="AO375" s="38"/>
      <c r="AP375" s="38"/>
      <c r="AQ375" s="24" t="s">
        <v>204</v>
      </c>
      <c r="AR375" s="24">
        <v>2005</v>
      </c>
      <c r="AS375" s="38"/>
      <c r="AT375" s="38"/>
      <c r="AU375" s="38"/>
      <c r="AV375" s="174">
        <v>1800000</v>
      </c>
      <c r="AW375" s="102"/>
      <c r="AX375" s="102"/>
      <c r="AY375" s="102"/>
      <c r="AZ375" s="102"/>
      <c r="BA375" s="104" t="s">
        <v>1840</v>
      </c>
      <c r="BB375" s="102"/>
      <c r="BC375" s="45"/>
      <c r="BD375" s="45"/>
    </row>
    <row r="376" spans="1:78" ht="16" hidden="1" thickBot="1">
      <c r="A376" s="231"/>
      <c r="B376" s="240"/>
      <c r="C376" s="23" t="s">
        <v>1219</v>
      </c>
      <c r="D376" s="24" t="s">
        <v>1383</v>
      </c>
      <c r="E376" s="34"/>
      <c r="F376" s="102"/>
      <c r="G376" s="38"/>
      <c r="H376" s="38"/>
      <c r="I376" s="38"/>
      <c r="J376" s="102"/>
      <c r="K376" s="38"/>
      <c r="L376" s="38"/>
      <c r="M376" s="38"/>
      <c r="N376" s="38"/>
      <c r="O376" s="38"/>
      <c r="P376" s="38"/>
      <c r="Q376" s="38"/>
      <c r="R376" s="46" t="s">
        <v>747</v>
      </c>
      <c r="S376" s="46">
        <v>0</v>
      </c>
      <c r="T376" s="25" t="s">
        <v>1542</v>
      </c>
      <c r="U376" s="46">
        <v>0</v>
      </c>
      <c r="V376" s="46">
        <v>0</v>
      </c>
      <c r="W376" s="46">
        <v>0</v>
      </c>
      <c r="X376" s="46">
        <v>0</v>
      </c>
      <c r="Y376" s="46">
        <v>0</v>
      </c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  <c r="AL376" s="38"/>
      <c r="AM376" s="38"/>
      <c r="AN376" s="38"/>
      <c r="AO376" s="38"/>
      <c r="AP376" s="38"/>
      <c r="AQ376" s="24" t="s">
        <v>204</v>
      </c>
      <c r="AR376" s="24">
        <v>2006</v>
      </c>
      <c r="AS376" s="38"/>
      <c r="AT376" s="38"/>
      <c r="AU376" s="38"/>
      <c r="AV376" s="174">
        <v>480000</v>
      </c>
      <c r="AW376" s="102"/>
      <c r="AX376" s="102"/>
      <c r="AY376" s="102"/>
      <c r="AZ376" s="102"/>
      <c r="BA376" s="104" t="s">
        <v>1840</v>
      </c>
      <c r="BB376" s="102"/>
      <c r="BC376" s="45"/>
      <c r="BD376" s="45"/>
    </row>
    <row r="377" spans="1:78" ht="16" hidden="1" thickBot="1">
      <c r="A377" s="231"/>
      <c r="B377" s="240"/>
      <c r="C377" s="23" t="s">
        <v>1200</v>
      </c>
      <c r="D377" s="24" t="s">
        <v>1366</v>
      </c>
      <c r="E377" s="34"/>
      <c r="F377" s="102"/>
      <c r="G377" s="38"/>
      <c r="H377" s="38"/>
      <c r="I377" s="38"/>
      <c r="J377" s="102"/>
      <c r="K377" s="38"/>
      <c r="L377" s="38"/>
      <c r="M377" s="38"/>
      <c r="N377" s="38"/>
      <c r="O377" s="38"/>
      <c r="P377" s="38"/>
      <c r="Q377" s="38"/>
      <c r="R377" s="46" t="s">
        <v>1447</v>
      </c>
      <c r="S377" s="46">
        <v>0</v>
      </c>
      <c r="T377" s="25" t="s">
        <v>230</v>
      </c>
      <c r="U377" s="46">
        <v>0</v>
      </c>
      <c r="V377" s="46">
        <v>0</v>
      </c>
      <c r="W377" s="46">
        <v>0</v>
      </c>
      <c r="X377" s="46">
        <v>0</v>
      </c>
      <c r="Y377" s="46">
        <v>0</v>
      </c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  <c r="AL377" s="38"/>
      <c r="AM377" s="38"/>
      <c r="AN377" s="38"/>
      <c r="AO377" s="38"/>
      <c r="AP377" s="38"/>
      <c r="AQ377" s="24" t="s">
        <v>204</v>
      </c>
      <c r="AR377" s="24">
        <v>2006</v>
      </c>
      <c r="AS377" s="38"/>
      <c r="AT377" s="38"/>
      <c r="AU377" s="38"/>
      <c r="AV377" s="174">
        <v>520000</v>
      </c>
      <c r="AW377" s="102"/>
      <c r="AX377" s="102"/>
      <c r="AY377" s="102"/>
      <c r="AZ377" s="102"/>
      <c r="BA377" s="104" t="s">
        <v>1840</v>
      </c>
      <c r="BB377" s="102"/>
      <c r="BC377" s="45"/>
      <c r="BD377" s="45"/>
    </row>
    <row r="378" spans="1:78" ht="16" hidden="1" thickBot="1">
      <c r="A378" s="231"/>
      <c r="B378" s="240"/>
      <c r="C378" s="23" t="s">
        <v>1200</v>
      </c>
      <c r="D378" s="24" t="s">
        <v>1366</v>
      </c>
      <c r="E378" s="34"/>
      <c r="F378" s="102"/>
      <c r="G378" s="38"/>
      <c r="H378" s="38"/>
      <c r="I378" s="38"/>
      <c r="J378" s="102"/>
      <c r="K378" s="38"/>
      <c r="L378" s="38"/>
      <c r="M378" s="38"/>
      <c r="N378" s="38"/>
      <c r="O378" s="38"/>
      <c r="P378" s="38"/>
      <c r="Q378" s="38"/>
      <c r="R378" s="46" t="s">
        <v>747</v>
      </c>
      <c r="S378" s="46">
        <v>0</v>
      </c>
      <c r="T378" s="25" t="s">
        <v>230</v>
      </c>
      <c r="U378" s="46">
        <v>0</v>
      </c>
      <c r="V378" s="46">
        <v>0</v>
      </c>
      <c r="W378" s="46">
        <v>0</v>
      </c>
      <c r="X378" s="46">
        <v>0</v>
      </c>
      <c r="Y378" s="46">
        <v>0</v>
      </c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  <c r="AL378" s="38"/>
      <c r="AM378" s="38"/>
      <c r="AN378" s="38"/>
      <c r="AO378" s="38"/>
      <c r="AP378" s="38"/>
      <c r="AQ378" s="24" t="s">
        <v>204</v>
      </c>
      <c r="AR378" s="24">
        <v>2006</v>
      </c>
      <c r="AS378" s="38"/>
      <c r="AT378" s="38"/>
      <c r="AU378" s="38"/>
      <c r="AV378" s="174">
        <v>560000</v>
      </c>
      <c r="AW378" s="102"/>
      <c r="AX378" s="102"/>
      <c r="AY378" s="102"/>
      <c r="AZ378" s="102"/>
      <c r="BA378" s="104" t="s">
        <v>1840</v>
      </c>
      <c r="BB378" s="102"/>
      <c r="BC378" s="45"/>
      <c r="BD378" s="45"/>
    </row>
    <row r="379" spans="1:78" s="15" customFormat="1" ht="16" hidden="1" thickBot="1">
      <c r="A379" s="237"/>
      <c r="B379" s="238"/>
      <c r="C379" s="40" t="s">
        <v>1230</v>
      </c>
      <c r="D379" s="39" t="s">
        <v>1393</v>
      </c>
      <c r="E379" s="41"/>
      <c r="F379" s="102" t="s">
        <v>1603</v>
      </c>
      <c r="G379" s="102"/>
      <c r="H379" s="102"/>
      <c r="I379" s="102"/>
      <c r="J379" s="102" t="s">
        <v>1193</v>
      </c>
      <c r="K379" s="102"/>
      <c r="L379" s="102"/>
      <c r="M379" s="102"/>
      <c r="N379" s="102"/>
      <c r="O379" s="102"/>
      <c r="P379" s="102"/>
      <c r="Q379" s="102"/>
      <c r="R379" s="142" t="s">
        <v>1451</v>
      </c>
      <c r="S379" s="142">
        <v>0</v>
      </c>
      <c r="T379" s="149" t="s">
        <v>1526</v>
      </c>
      <c r="U379" s="142">
        <v>0</v>
      </c>
      <c r="V379" s="142">
        <v>0</v>
      </c>
      <c r="W379" s="142">
        <v>0</v>
      </c>
      <c r="X379" s="142">
        <v>0</v>
      </c>
      <c r="Y379" s="142">
        <v>0</v>
      </c>
      <c r="Z379" s="102"/>
      <c r="AA379" s="102"/>
      <c r="AB379" s="102"/>
      <c r="AC379" s="102"/>
      <c r="AD379" s="102"/>
      <c r="AE379" s="102"/>
      <c r="AF379" s="102"/>
      <c r="AG379" s="102"/>
      <c r="AH379" s="102"/>
      <c r="AI379" s="102"/>
      <c r="AJ379" s="102"/>
      <c r="AK379" s="102"/>
      <c r="AL379" s="102"/>
      <c r="AM379" s="102"/>
      <c r="AN379" s="102"/>
      <c r="AO379" s="102"/>
      <c r="AP379" s="102"/>
      <c r="AQ379" s="39" t="s">
        <v>204</v>
      </c>
      <c r="AR379" s="39">
        <v>2005</v>
      </c>
      <c r="AS379" s="102"/>
      <c r="AT379" s="102"/>
      <c r="AU379" s="102"/>
      <c r="AV379" s="174">
        <v>700000</v>
      </c>
      <c r="AW379" s="102" t="s">
        <v>1603</v>
      </c>
      <c r="AX379" s="102"/>
      <c r="AY379" s="102"/>
      <c r="AZ379" s="102" t="s">
        <v>1193</v>
      </c>
      <c r="BA379" s="104" t="s">
        <v>1840</v>
      </c>
      <c r="BB379" s="102"/>
      <c r="BC379" s="45"/>
      <c r="BD379" s="45"/>
      <c r="BE379" s="161"/>
      <c r="BF379" s="161"/>
      <c r="BG379" s="161"/>
      <c r="BH379" s="161"/>
      <c r="BI379" s="161"/>
      <c r="BJ379" s="161"/>
      <c r="BK379" s="161"/>
      <c r="BL379" s="161"/>
      <c r="BM379" s="161"/>
      <c r="BN379" s="161"/>
      <c r="BO379" s="161"/>
      <c r="BP379" s="161"/>
      <c r="BQ379" s="161"/>
      <c r="BR379" s="161"/>
      <c r="BS379" s="161"/>
      <c r="BT379" s="161"/>
      <c r="BU379" s="161"/>
      <c r="BV379" s="161"/>
      <c r="BW379" s="161"/>
      <c r="BX379" s="161"/>
      <c r="BY379" s="161"/>
      <c r="BZ379" s="161"/>
    </row>
    <row r="380" spans="1:78" s="15" customFormat="1" ht="16" hidden="1" thickBot="1">
      <c r="A380" s="237"/>
      <c r="B380" s="238"/>
      <c r="C380" s="40" t="s">
        <v>1231</v>
      </c>
      <c r="D380" s="39" t="s">
        <v>1414</v>
      </c>
      <c r="E380" s="41"/>
      <c r="F380" s="102"/>
      <c r="G380" s="102"/>
      <c r="H380" s="102"/>
      <c r="I380" s="102"/>
      <c r="J380" s="102" t="s">
        <v>1193</v>
      </c>
      <c r="K380" s="102"/>
      <c r="L380" s="102"/>
      <c r="M380" s="102"/>
      <c r="N380" s="102"/>
      <c r="O380" s="102"/>
      <c r="P380" s="102"/>
      <c r="Q380" s="102"/>
      <c r="R380" s="142" t="s">
        <v>1486</v>
      </c>
      <c r="S380" s="142">
        <v>0</v>
      </c>
      <c r="T380" s="149" t="s">
        <v>222</v>
      </c>
      <c r="U380" s="142">
        <v>0</v>
      </c>
      <c r="V380" s="142">
        <v>0</v>
      </c>
      <c r="W380" s="142">
        <v>0</v>
      </c>
      <c r="X380" s="142">
        <v>0</v>
      </c>
      <c r="Y380" s="142">
        <v>0</v>
      </c>
      <c r="Z380" s="102"/>
      <c r="AA380" s="102"/>
      <c r="AB380" s="102"/>
      <c r="AC380" s="102"/>
      <c r="AD380" s="102"/>
      <c r="AE380" s="102"/>
      <c r="AF380" s="102"/>
      <c r="AG380" s="102"/>
      <c r="AH380" s="102"/>
      <c r="AI380" s="102"/>
      <c r="AJ380" s="102"/>
      <c r="AK380" s="102"/>
      <c r="AL380" s="102"/>
      <c r="AM380" s="102"/>
      <c r="AN380" s="102"/>
      <c r="AO380" s="102"/>
      <c r="AP380" s="102"/>
      <c r="AQ380" s="39" t="s">
        <v>204</v>
      </c>
      <c r="AR380" s="39">
        <v>2005</v>
      </c>
      <c r="AS380" s="102"/>
      <c r="AT380" s="102"/>
      <c r="AU380" s="102"/>
      <c r="AV380" s="174">
        <v>2240000</v>
      </c>
      <c r="AW380" s="102"/>
      <c r="AX380" s="102"/>
      <c r="AY380" s="102"/>
      <c r="AZ380" s="102" t="s">
        <v>1193</v>
      </c>
      <c r="BA380" s="104" t="s">
        <v>1840</v>
      </c>
      <c r="BB380" s="102"/>
      <c r="BC380" s="45"/>
      <c r="BD380" s="45"/>
      <c r="BE380" s="161"/>
      <c r="BF380" s="161"/>
      <c r="BG380" s="161"/>
      <c r="BH380" s="161"/>
      <c r="BI380" s="161"/>
      <c r="BJ380" s="161"/>
      <c r="BK380" s="161"/>
      <c r="BL380" s="161"/>
      <c r="BM380" s="161"/>
      <c r="BN380" s="161"/>
      <c r="BO380" s="161"/>
      <c r="BP380" s="161"/>
      <c r="BQ380" s="161"/>
      <c r="BR380" s="161"/>
      <c r="BS380" s="161"/>
      <c r="BT380" s="161"/>
      <c r="BU380" s="161"/>
      <c r="BV380" s="161"/>
      <c r="BW380" s="161"/>
      <c r="BX380" s="161"/>
      <c r="BY380" s="161"/>
      <c r="BZ380" s="161"/>
    </row>
    <row r="381" spans="1:78" s="15" customFormat="1" ht="16" hidden="1" thickBot="1">
      <c r="A381" s="237"/>
      <c r="B381" s="238"/>
      <c r="C381" s="40" t="s">
        <v>1202</v>
      </c>
      <c r="D381" s="39" t="s">
        <v>1438</v>
      </c>
      <c r="E381" s="41"/>
      <c r="F381" s="102"/>
      <c r="G381" s="102"/>
      <c r="H381" s="102"/>
      <c r="I381" s="102"/>
      <c r="J381" s="102" t="s">
        <v>1193</v>
      </c>
      <c r="K381" s="102"/>
      <c r="L381" s="102"/>
      <c r="M381" s="102"/>
      <c r="N381" s="102"/>
      <c r="O381" s="102"/>
      <c r="P381" s="102"/>
      <c r="Q381" s="102"/>
      <c r="R381" s="142" t="s">
        <v>1502</v>
      </c>
      <c r="S381" s="142">
        <v>0</v>
      </c>
      <c r="T381" s="149" t="s">
        <v>221</v>
      </c>
      <c r="U381" s="142">
        <v>0</v>
      </c>
      <c r="V381" s="142">
        <v>0</v>
      </c>
      <c r="W381" s="142">
        <v>0</v>
      </c>
      <c r="X381" s="142">
        <v>0</v>
      </c>
      <c r="Y381" s="142">
        <v>0</v>
      </c>
      <c r="Z381" s="102"/>
      <c r="AA381" s="102"/>
      <c r="AB381" s="102"/>
      <c r="AC381" s="102"/>
      <c r="AD381" s="102"/>
      <c r="AE381" s="102"/>
      <c r="AF381" s="102"/>
      <c r="AG381" s="102"/>
      <c r="AH381" s="102"/>
      <c r="AI381" s="102"/>
      <c r="AJ381" s="102"/>
      <c r="AK381" s="102"/>
      <c r="AL381" s="102"/>
      <c r="AM381" s="102"/>
      <c r="AN381" s="102"/>
      <c r="AO381" s="102"/>
      <c r="AP381" s="102"/>
      <c r="AQ381" s="39" t="s">
        <v>204</v>
      </c>
      <c r="AR381" s="39">
        <v>2005</v>
      </c>
      <c r="AS381" s="102"/>
      <c r="AT381" s="102"/>
      <c r="AU381" s="102"/>
      <c r="AV381" s="174">
        <v>259000</v>
      </c>
      <c r="AW381" s="102"/>
      <c r="AX381" s="102"/>
      <c r="AY381" s="102"/>
      <c r="AZ381" s="102" t="s">
        <v>1193</v>
      </c>
      <c r="BA381" s="104" t="s">
        <v>1840</v>
      </c>
      <c r="BB381" s="102"/>
      <c r="BC381" s="45"/>
      <c r="BD381" s="45"/>
      <c r="BE381" s="161"/>
      <c r="BF381" s="161"/>
      <c r="BG381" s="161"/>
      <c r="BH381" s="161"/>
      <c r="BI381" s="161"/>
      <c r="BJ381" s="161"/>
      <c r="BK381" s="161"/>
      <c r="BL381" s="161"/>
      <c r="BM381" s="161"/>
      <c r="BN381" s="161"/>
      <c r="BO381" s="161"/>
      <c r="BP381" s="161"/>
      <c r="BQ381" s="161"/>
      <c r="BR381" s="161"/>
      <c r="BS381" s="161"/>
      <c r="BT381" s="161"/>
      <c r="BU381" s="161"/>
      <c r="BV381" s="161"/>
      <c r="BW381" s="161"/>
      <c r="BX381" s="161"/>
      <c r="BY381" s="161"/>
      <c r="BZ381" s="161"/>
    </row>
    <row r="382" spans="1:78" s="15" customFormat="1" ht="16" hidden="1" thickBot="1">
      <c r="A382" s="237"/>
      <c r="B382" s="238"/>
      <c r="C382" s="40" t="s">
        <v>1281</v>
      </c>
      <c r="D382" s="39" t="s">
        <v>1395</v>
      </c>
      <c r="E382" s="41"/>
      <c r="F382" s="102"/>
      <c r="G382" s="102"/>
      <c r="H382" s="102"/>
      <c r="I382" s="102"/>
      <c r="J382" s="102" t="s">
        <v>1193</v>
      </c>
      <c r="K382" s="102"/>
      <c r="L382" s="102"/>
      <c r="M382" s="102"/>
      <c r="N382" s="102"/>
      <c r="O382" s="102"/>
      <c r="P382" s="102"/>
      <c r="Q382" s="102"/>
      <c r="R382" s="142" t="s">
        <v>1467</v>
      </c>
      <c r="S382" s="142">
        <v>0</v>
      </c>
      <c r="T382" s="149" t="s">
        <v>225</v>
      </c>
      <c r="U382" s="142">
        <v>0</v>
      </c>
      <c r="V382" s="142">
        <v>0</v>
      </c>
      <c r="W382" s="142">
        <v>0</v>
      </c>
      <c r="X382" s="142">
        <v>0</v>
      </c>
      <c r="Y382" s="142">
        <v>0</v>
      </c>
      <c r="Z382" s="102"/>
      <c r="AA382" s="102"/>
      <c r="AB382" s="102"/>
      <c r="AC382" s="102"/>
      <c r="AD382" s="102"/>
      <c r="AE382" s="102"/>
      <c r="AF382" s="102"/>
      <c r="AG382" s="102"/>
      <c r="AH382" s="102"/>
      <c r="AI382" s="102"/>
      <c r="AJ382" s="102"/>
      <c r="AK382" s="102"/>
      <c r="AL382" s="102"/>
      <c r="AM382" s="102"/>
      <c r="AN382" s="102"/>
      <c r="AO382" s="102"/>
      <c r="AP382" s="102"/>
      <c r="AQ382" s="39" t="s">
        <v>204</v>
      </c>
      <c r="AR382" s="39">
        <v>2005</v>
      </c>
      <c r="AS382" s="102"/>
      <c r="AT382" s="102"/>
      <c r="AU382" s="102"/>
      <c r="AV382" s="174">
        <v>126000</v>
      </c>
      <c r="AW382" s="102"/>
      <c r="AX382" s="102"/>
      <c r="AY382" s="102"/>
      <c r="AZ382" s="102" t="s">
        <v>1193</v>
      </c>
      <c r="BA382" s="104" t="s">
        <v>1840</v>
      </c>
      <c r="BB382" s="102"/>
      <c r="BC382" s="45"/>
      <c r="BD382" s="45"/>
      <c r="BE382" s="161"/>
      <c r="BF382" s="161"/>
      <c r="BG382" s="161"/>
      <c r="BH382" s="161"/>
      <c r="BI382" s="161"/>
      <c r="BJ382" s="161"/>
      <c r="BK382" s="161"/>
      <c r="BL382" s="161"/>
      <c r="BM382" s="161"/>
      <c r="BN382" s="161"/>
      <c r="BO382" s="161"/>
      <c r="BP382" s="161"/>
      <c r="BQ382" s="161"/>
      <c r="BR382" s="161"/>
      <c r="BS382" s="161"/>
      <c r="BT382" s="161"/>
      <c r="BU382" s="161"/>
      <c r="BV382" s="161"/>
      <c r="BW382" s="161"/>
      <c r="BX382" s="161"/>
      <c r="BY382" s="161"/>
      <c r="BZ382" s="161"/>
    </row>
    <row r="383" spans="1:78" ht="16" hidden="1" thickBot="1">
      <c r="A383" s="231"/>
      <c r="B383" s="240"/>
      <c r="C383" s="23" t="s">
        <v>1249</v>
      </c>
      <c r="D383" s="24" t="s">
        <v>1408</v>
      </c>
      <c r="E383" s="34"/>
      <c r="F383" s="102" t="s">
        <v>1573</v>
      </c>
      <c r="G383" s="38"/>
      <c r="H383" s="38"/>
      <c r="I383" s="38"/>
      <c r="J383" s="102" t="s">
        <v>1193</v>
      </c>
      <c r="K383" s="38"/>
      <c r="L383" s="38"/>
      <c r="M383" s="38"/>
      <c r="N383" s="38"/>
      <c r="O383" s="38"/>
      <c r="P383" s="38"/>
      <c r="Q383" s="38"/>
      <c r="R383" s="46" t="s">
        <v>1512</v>
      </c>
      <c r="S383" s="46">
        <v>0</v>
      </c>
      <c r="T383" s="25" t="s">
        <v>222</v>
      </c>
      <c r="U383" s="46">
        <v>0</v>
      </c>
      <c r="V383" s="46">
        <v>0</v>
      </c>
      <c r="W383" s="46">
        <v>0</v>
      </c>
      <c r="X383" s="46">
        <v>0</v>
      </c>
      <c r="Y383" s="46">
        <v>0</v>
      </c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  <c r="AL383" s="38"/>
      <c r="AM383" s="38"/>
      <c r="AN383" s="38"/>
      <c r="AO383" s="38"/>
      <c r="AP383" s="38"/>
      <c r="AQ383" s="24" t="s">
        <v>204</v>
      </c>
      <c r="AR383" s="24">
        <v>2006</v>
      </c>
      <c r="AS383" s="38"/>
      <c r="AT383" s="38"/>
      <c r="AU383" s="38"/>
      <c r="AV383" s="174">
        <v>1050000</v>
      </c>
      <c r="AW383" s="102" t="s">
        <v>1573</v>
      </c>
      <c r="AX383" s="102"/>
      <c r="AY383" s="102"/>
      <c r="AZ383" s="102" t="s">
        <v>1193</v>
      </c>
      <c r="BA383" s="104" t="s">
        <v>1840</v>
      </c>
      <c r="BB383" s="102"/>
      <c r="BC383" s="45"/>
      <c r="BD383" s="45"/>
    </row>
    <row r="384" spans="1:78" ht="16" hidden="1" thickBot="1">
      <c r="A384" s="231"/>
      <c r="B384" s="240"/>
      <c r="C384" s="23" t="s">
        <v>1292</v>
      </c>
      <c r="D384" s="24" t="s">
        <v>1422</v>
      </c>
      <c r="E384" s="34"/>
      <c r="F384" s="102"/>
      <c r="G384" s="38"/>
      <c r="H384" s="38"/>
      <c r="I384" s="38"/>
      <c r="J384" s="102"/>
      <c r="K384" s="38"/>
      <c r="L384" s="38"/>
      <c r="M384" s="38"/>
      <c r="N384" s="38"/>
      <c r="O384" s="38"/>
      <c r="P384" s="38"/>
      <c r="Q384" s="38"/>
      <c r="R384" s="46" t="s">
        <v>747</v>
      </c>
      <c r="S384" s="46">
        <v>0</v>
      </c>
      <c r="T384" s="25" t="s">
        <v>1525</v>
      </c>
      <c r="U384" s="46">
        <v>0</v>
      </c>
      <c r="V384" s="46">
        <v>0</v>
      </c>
      <c r="W384" s="46">
        <v>0</v>
      </c>
      <c r="X384" s="46">
        <v>0</v>
      </c>
      <c r="Y384" s="46">
        <v>0</v>
      </c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  <c r="AL384" s="38"/>
      <c r="AM384" s="38"/>
      <c r="AN384" s="38"/>
      <c r="AO384" s="38"/>
      <c r="AP384" s="38"/>
      <c r="AQ384" s="24" t="s">
        <v>204</v>
      </c>
      <c r="AR384" s="24">
        <v>2006</v>
      </c>
      <c r="AS384" s="38"/>
      <c r="AT384" s="38"/>
      <c r="AU384" s="38"/>
      <c r="AV384" s="174">
        <v>337500</v>
      </c>
      <c r="AW384" s="102"/>
      <c r="AX384" s="102"/>
      <c r="AY384" s="102"/>
      <c r="AZ384" s="102"/>
      <c r="BA384" s="104" t="s">
        <v>1840</v>
      </c>
      <c r="BB384" s="102"/>
      <c r="BC384" s="45"/>
      <c r="BD384" s="45"/>
    </row>
    <row r="385" spans="1:78" ht="16" hidden="1" thickBot="1">
      <c r="A385" s="231"/>
      <c r="B385" s="240"/>
      <c r="C385" s="23" t="s">
        <v>1204</v>
      </c>
      <c r="D385" s="24" t="s">
        <v>1375</v>
      </c>
      <c r="E385" s="34"/>
      <c r="F385" s="102"/>
      <c r="G385" s="38"/>
      <c r="H385" s="38"/>
      <c r="I385" s="38"/>
      <c r="J385" s="102"/>
      <c r="K385" s="38"/>
      <c r="L385" s="38"/>
      <c r="M385" s="38"/>
      <c r="N385" s="38"/>
      <c r="O385" s="38"/>
      <c r="P385" s="38"/>
      <c r="Q385" s="38"/>
      <c r="R385" s="46" t="s">
        <v>1496</v>
      </c>
      <c r="S385" s="46">
        <v>0</v>
      </c>
      <c r="T385" s="25" t="s">
        <v>220</v>
      </c>
      <c r="U385" s="46">
        <v>0</v>
      </c>
      <c r="V385" s="46">
        <v>0</v>
      </c>
      <c r="W385" s="46">
        <v>0</v>
      </c>
      <c r="X385" s="46">
        <v>0</v>
      </c>
      <c r="Y385" s="46">
        <v>0</v>
      </c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  <c r="AL385" s="38"/>
      <c r="AM385" s="38"/>
      <c r="AN385" s="38"/>
      <c r="AO385" s="38"/>
      <c r="AP385" s="38"/>
      <c r="AQ385" s="24" t="s">
        <v>204</v>
      </c>
      <c r="AR385" s="24">
        <v>2005</v>
      </c>
      <c r="AS385" s="38"/>
      <c r="AT385" s="38"/>
      <c r="AU385" s="38"/>
      <c r="AV385" s="174">
        <v>21000</v>
      </c>
      <c r="AW385" s="102"/>
      <c r="AX385" s="102"/>
      <c r="AY385" s="102"/>
      <c r="AZ385" s="102"/>
      <c r="BA385" s="104" t="s">
        <v>1840</v>
      </c>
      <c r="BB385" s="102"/>
      <c r="BC385" s="45"/>
      <c r="BD385" s="45"/>
    </row>
    <row r="386" spans="1:78" ht="16" hidden="1" thickBot="1">
      <c r="A386" s="231"/>
      <c r="B386" s="240"/>
      <c r="C386" s="23" t="s">
        <v>1293</v>
      </c>
      <c r="D386" s="24" t="s">
        <v>1405</v>
      </c>
      <c r="E386" s="34"/>
      <c r="F386" s="102" t="s">
        <v>123</v>
      </c>
      <c r="G386" s="38"/>
      <c r="H386" s="38"/>
      <c r="I386" s="38"/>
      <c r="J386" s="102" t="s">
        <v>1193</v>
      </c>
      <c r="K386" s="38"/>
      <c r="L386" s="38"/>
      <c r="M386" s="38"/>
      <c r="N386" s="38"/>
      <c r="O386" s="38"/>
      <c r="P386" s="38"/>
      <c r="Q386" s="38"/>
      <c r="R386" s="46" t="s">
        <v>145</v>
      </c>
      <c r="S386" s="46">
        <v>0</v>
      </c>
      <c r="T386" s="25" t="s">
        <v>225</v>
      </c>
      <c r="U386" s="46">
        <v>0</v>
      </c>
      <c r="V386" s="46">
        <v>0</v>
      </c>
      <c r="W386" s="46">
        <v>0</v>
      </c>
      <c r="X386" s="46">
        <v>0</v>
      </c>
      <c r="Y386" s="46">
        <v>0</v>
      </c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  <c r="AL386" s="38"/>
      <c r="AM386" s="38"/>
      <c r="AN386" s="38"/>
      <c r="AO386" s="38"/>
      <c r="AP386" s="38"/>
      <c r="AQ386" s="24" t="s">
        <v>204</v>
      </c>
      <c r="AR386" s="24">
        <v>2006</v>
      </c>
      <c r="AS386" s="38"/>
      <c r="AT386" s="38"/>
      <c r="AU386" s="38"/>
      <c r="AV386" s="174">
        <v>6750000</v>
      </c>
      <c r="AW386" s="102" t="s">
        <v>123</v>
      </c>
      <c r="AX386" s="102"/>
      <c r="AY386" s="102" t="s">
        <v>1794</v>
      </c>
      <c r="AZ386" s="102" t="s">
        <v>1193</v>
      </c>
      <c r="BA386" s="102"/>
      <c r="BB386" s="102"/>
      <c r="BC386" s="45"/>
      <c r="BD386" s="45"/>
    </row>
    <row r="387" spans="1:78" ht="16" hidden="1" thickBot="1">
      <c r="A387" s="231"/>
      <c r="B387" s="240"/>
      <c r="C387" s="23" t="s">
        <v>1227</v>
      </c>
      <c r="D387" s="24" t="s">
        <v>1390</v>
      </c>
      <c r="E387" s="34"/>
      <c r="F387" s="102" t="s">
        <v>123</v>
      </c>
      <c r="G387" s="38"/>
      <c r="H387" s="38"/>
      <c r="I387" s="38"/>
      <c r="J387" s="102" t="s">
        <v>1193</v>
      </c>
      <c r="K387" s="38"/>
      <c r="L387" s="38"/>
      <c r="M387" s="38"/>
      <c r="N387" s="38"/>
      <c r="O387" s="38"/>
      <c r="P387" s="38"/>
      <c r="Q387" s="38"/>
      <c r="R387" s="46" t="s">
        <v>747</v>
      </c>
      <c r="S387" s="46">
        <v>0</v>
      </c>
      <c r="T387" s="25" t="s">
        <v>225</v>
      </c>
      <c r="U387" s="46">
        <v>0</v>
      </c>
      <c r="V387" s="46">
        <v>0</v>
      </c>
      <c r="W387" s="46">
        <v>0</v>
      </c>
      <c r="X387" s="46">
        <v>0</v>
      </c>
      <c r="Y387" s="46">
        <v>0</v>
      </c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  <c r="AL387" s="38"/>
      <c r="AM387" s="38"/>
      <c r="AN387" s="38"/>
      <c r="AO387" s="38"/>
      <c r="AP387" s="38"/>
      <c r="AQ387" s="24" t="s">
        <v>204</v>
      </c>
      <c r="AR387" s="24">
        <v>2006</v>
      </c>
      <c r="AS387" s="38"/>
      <c r="AT387" s="38"/>
      <c r="AU387" s="38"/>
      <c r="AV387" s="174">
        <v>5400000</v>
      </c>
      <c r="AW387" s="102" t="s">
        <v>123</v>
      </c>
      <c r="AX387" s="102"/>
      <c r="AY387" s="102" t="s">
        <v>1794</v>
      </c>
      <c r="AZ387" s="102" t="s">
        <v>1193</v>
      </c>
      <c r="BA387" s="102"/>
      <c r="BB387" s="102"/>
      <c r="BC387" s="45"/>
      <c r="BD387" s="45"/>
    </row>
    <row r="388" spans="1:78" ht="16" hidden="1" thickBot="1">
      <c r="A388" s="231"/>
      <c r="B388" s="240"/>
      <c r="C388" s="23" t="s">
        <v>1294</v>
      </c>
      <c r="D388" s="24" t="s">
        <v>1439</v>
      </c>
      <c r="E388" s="34"/>
      <c r="F388" s="102" t="s">
        <v>123</v>
      </c>
      <c r="G388" s="38"/>
      <c r="H388" s="38"/>
      <c r="I388" s="38"/>
      <c r="J388" s="102" t="s">
        <v>1193</v>
      </c>
      <c r="K388" s="38"/>
      <c r="L388" s="38"/>
      <c r="M388" s="38"/>
      <c r="N388" s="38"/>
      <c r="O388" s="38"/>
      <c r="P388" s="38"/>
      <c r="Q388" s="38"/>
      <c r="R388" s="46" t="s">
        <v>145</v>
      </c>
      <c r="S388" s="46">
        <v>0</v>
      </c>
      <c r="T388" s="25" t="s">
        <v>225</v>
      </c>
      <c r="U388" s="46">
        <v>0</v>
      </c>
      <c r="V388" s="46">
        <v>0</v>
      </c>
      <c r="W388" s="46">
        <v>0</v>
      </c>
      <c r="X388" s="46">
        <v>0</v>
      </c>
      <c r="Y388" s="46">
        <v>0</v>
      </c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  <c r="AL388" s="38"/>
      <c r="AM388" s="38"/>
      <c r="AN388" s="38"/>
      <c r="AO388" s="38"/>
      <c r="AP388" s="38"/>
      <c r="AQ388" s="24" t="s">
        <v>204</v>
      </c>
      <c r="AR388" s="24">
        <v>2006</v>
      </c>
      <c r="AS388" s="38"/>
      <c r="AT388" s="38"/>
      <c r="AU388" s="38"/>
      <c r="AV388" s="174">
        <v>180000</v>
      </c>
      <c r="AW388" s="102" t="s">
        <v>123</v>
      </c>
      <c r="AX388" s="102"/>
      <c r="AY388" s="102" t="s">
        <v>1794</v>
      </c>
      <c r="AZ388" s="102" t="s">
        <v>1193</v>
      </c>
      <c r="BA388" s="229"/>
      <c r="BB388" s="102"/>
      <c r="BC388" s="45"/>
      <c r="BD388" s="45"/>
    </row>
    <row r="389" spans="1:78" s="121" customFormat="1" ht="31" hidden="1" thickBot="1">
      <c r="A389" s="139"/>
      <c r="B389" s="199"/>
      <c r="C389" s="69" t="s">
        <v>1295</v>
      </c>
      <c r="D389" s="70"/>
      <c r="E389" s="119" t="s">
        <v>726</v>
      </c>
      <c r="F389" s="104" t="s">
        <v>1573</v>
      </c>
      <c r="G389" s="139"/>
      <c r="H389" s="139"/>
      <c r="I389" s="139"/>
      <c r="J389" s="104" t="s">
        <v>1193</v>
      </c>
      <c r="K389" s="139"/>
      <c r="L389" s="139"/>
      <c r="M389" s="139"/>
      <c r="N389" s="139"/>
      <c r="O389" s="139"/>
      <c r="P389" s="139"/>
      <c r="Q389" s="139"/>
      <c r="R389" s="50">
        <v>0</v>
      </c>
      <c r="S389" s="50">
        <v>0</v>
      </c>
      <c r="T389" s="68" t="s">
        <v>1537</v>
      </c>
      <c r="U389" s="50">
        <v>0</v>
      </c>
      <c r="V389" s="50">
        <v>0</v>
      </c>
      <c r="W389" s="50">
        <v>0</v>
      </c>
      <c r="X389" s="50">
        <v>0</v>
      </c>
      <c r="Y389" s="50">
        <v>0</v>
      </c>
      <c r="Z389" s="139"/>
      <c r="AA389" s="139"/>
      <c r="AB389" s="139"/>
      <c r="AC389" s="139"/>
      <c r="AD389" s="139"/>
      <c r="AE389" s="139"/>
      <c r="AF389" s="139"/>
      <c r="AG389" s="139"/>
      <c r="AH389" s="139"/>
      <c r="AI389" s="139"/>
      <c r="AJ389" s="139"/>
      <c r="AK389" s="139"/>
      <c r="AL389" s="139"/>
      <c r="AM389" s="139"/>
      <c r="AN389" s="139"/>
      <c r="AO389" s="139"/>
      <c r="AP389" s="139"/>
      <c r="AQ389" s="70" t="s">
        <v>204</v>
      </c>
      <c r="AR389" s="70">
        <v>2007</v>
      </c>
      <c r="AS389" s="139"/>
      <c r="AT389" s="139"/>
      <c r="AU389" s="139"/>
      <c r="AV389" s="71">
        <v>28000000</v>
      </c>
      <c r="AW389" s="104" t="s">
        <v>1573</v>
      </c>
      <c r="AX389" s="104"/>
      <c r="AY389" s="262" t="s">
        <v>1630</v>
      </c>
      <c r="AZ389" s="104" t="s">
        <v>1193</v>
      </c>
      <c r="BA389" s="104" t="s">
        <v>1836</v>
      </c>
      <c r="BB389" s="104"/>
      <c r="BC389" s="66"/>
      <c r="BD389" s="66"/>
    </row>
    <row r="390" spans="1:78" s="100" customFormat="1" ht="16" hidden="1" thickBot="1">
      <c r="A390" s="231"/>
      <c r="B390" s="254"/>
      <c r="C390" s="72" t="s">
        <v>1296</v>
      </c>
      <c r="D390" s="70"/>
      <c r="E390" s="119" t="s">
        <v>995</v>
      </c>
      <c r="F390" s="268" t="s">
        <v>1573</v>
      </c>
      <c r="G390" s="139"/>
      <c r="H390" s="139"/>
      <c r="I390" s="139"/>
      <c r="J390" s="104" t="s">
        <v>1193</v>
      </c>
      <c r="K390" s="139"/>
      <c r="L390" s="139"/>
      <c r="M390" s="139"/>
      <c r="N390" s="139"/>
      <c r="O390" s="139"/>
      <c r="P390" s="139"/>
      <c r="Q390" s="139"/>
      <c r="R390" s="50">
        <v>0</v>
      </c>
      <c r="S390" s="50">
        <v>0</v>
      </c>
      <c r="T390" s="68" t="s">
        <v>1561</v>
      </c>
      <c r="U390" s="50">
        <v>0</v>
      </c>
      <c r="V390" s="50">
        <v>0</v>
      </c>
      <c r="W390" s="50">
        <v>0</v>
      </c>
      <c r="X390" s="50">
        <v>0</v>
      </c>
      <c r="Y390" s="50">
        <v>0</v>
      </c>
      <c r="Z390" s="139"/>
      <c r="AA390" s="139"/>
      <c r="AB390" s="139"/>
      <c r="AC390" s="139"/>
      <c r="AD390" s="139"/>
      <c r="AE390" s="139"/>
      <c r="AF390" s="139"/>
      <c r="AG390" s="139"/>
      <c r="AH390" s="139"/>
      <c r="AI390" s="139"/>
      <c r="AJ390" s="139"/>
      <c r="AK390" s="139"/>
      <c r="AL390" s="139"/>
      <c r="AM390" s="139"/>
      <c r="AN390" s="139"/>
      <c r="AO390" s="139"/>
      <c r="AP390" s="139"/>
      <c r="AQ390" s="70" t="s">
        <v>204</v>
      </c>
      <c r="AR390" s="70">
        <v>2007</v>
      </c>
      <c r="AS390" s="139"/>
      <c r="AT390" s="139"/>
      <c r="AU390" s="139"/>
      <c r="AV390" s="71">
        <v>65500000</v>
      </c>
      <c r="AW390" s="268" t="s">
        <v>1573</v>
      </c>
      <c r="AX390" s="210"/>
      <c r="AY390" s="273" t="s">
        <v>1631</v>
      </c>
      <c r="AZ390" s="104" t="s">
        <v>1193</v>
      </c>
      <c r="BA390" s="210" t="s">
        <v>1835</v>
      </c>
      <c r="BB390" s="104"/>
      <c r="BC390" s="66"/>
      <c r="BD390" s="66"/>
      <c r="BE390" s="121"/>
      <c r="BF390" s="121"/>
      <c r="BG390" s="121"/>
      <c r="BH390" s="121"/>
      <c r="BI390" s="121"/>
      <c r="BJ390" s="121"/>
      <c r="BK390" s="121"/>
      <c r="BL390" s="121"/>
      <c r="BM390" s="121"/>
      <c r="BN390" s="121"/>
      <c r="BO390" s="121"/>
      <c r="BP390" s="121"/>
      <c r="BQ390" s="121"/>
      <c r="BR390" s="121"/>
      <c r="BS390" s="121"/>
      <c r="BT390" s="121"/>
      <c r="BU390" s="121"/>
      <c r="BV390" s="121"/>
      <c r="BW390" s="121"/>
      <c r="BX390" s="121"/>
      <c r="BY390" s="121"/>
      <c r="BZ390" s="121"/>
    </row>
    <row r="391" spans="1:78" ht="16" hidden="1" thickBot="1">
      <c r="A391" s="231"/>
      <c r="B391" s="240"/>
      <c r="C391" s="23" t="s">
        <v>1297</v>
      </c>
      <c r="D391" s="24"/>
      <c r="E391" s="34" t="s">
        <v>713</v>
      </c>
      <c r="F391" s="102" t="s">
        <v>123</v>
      </c>
      <c r="G391" s="38"/>
      <c r="H391" s="38"/>
      <c r="I391" s="38"/>
      <c r="J391" s="102" t="s">
        <v>1193</v>
      </c>
      <c r="K391" s="38"/>
      <c r="L391" s="38"/>
      <c r="M391" s="38"/>
      <c r="N391" s="38"/>
      <c r="O391" s="38"/>
      <c r="P391" s="38"/>
      <c r="Q391" s="38"/>
      <c r="R391" s="46">
        <v>0</v>
      </c>
      <c r="S391" s="46">
        <v>0</v>
      </c>
      <c r="T391" s="25" t="s">
        <v>1562</v>
      </c>
      <c r="U391" s="46">
        <v>0</v>
      </c>
      <c r="V391" s="46">
        <v>0</v>
      </c>
      <c r="W391" s="46">
        <v>0</v>
      </c>
      <c r="X391" s="46">
        <v>0</v>
      </c>
      <c r="Y391" s="46">
        <v>0</v>
      </c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  <c r="AL391" s="38"/>
      <c r="AM391" s="38"/>
      <c r="AN391" s="38"/>
      <c r="AO391" s="38"/>
      <c r="AP391" s="38"/>
      <c r="AQ391" s="24" t="s">
        <v>204</v>
      </c>
      <c r="AR391" s="24">
        <v>2007</v>
      </c>
      <c r="AS391" s="38"/>
      <c r="AT391" s="38"/>
      <c r="AU391" s="38"/>
      <c r="AV391" s="174">
        <v>8843830.7883581929</v>
      </c>
      <c r="AW391" s="102" t="s">
        <v>123</v>
      </c>
      <c r="AX391" s="102"/>
      <c r="AY391" s="102" t="s">
        <v>1599</v>
      </c>
      <c r="AZ391" s="102" t="s">
        <v>1193</v>
      </c>
      <c r="BA391" s="102"/>
      <c r="BB391" s="102"/>
      <c r="BC391" s="45"/>
      <c r="BD391" s="45"/>
    </row>
    <row r="392" spans="1:78" ht="16" hidden="1" thickBot="1">
      <c r="A392" s="231"/>
      <c r="B392" s="240"/>
      <c r="C392" s="23" t="s">
        <v>1298</v>
      </c>
      <c r="D392" s="24"/>
      <c r="E392" s="34" t="s">
        <v>713</v>
      </c>
      <c r="F392" s="102" t="s">
        <v>123</v>
      </c>
      <c r="G392" s="38"/>
      <c r="H392" s="38"/>
      <c r="I392" s="38"/>
      <c r="J392" s="102" t="s">
        <v>1193</v>
      </c>
      <c r="K392" s="38"/>
      <c r="L392" s="38"/>
      <c r="M392" s="38"/>
      <c r="N392" s="38"/>
      <c r="O392" s="38"/>
      <c r="P392" s="38"/>
      <c r="Q392" s="38"/>
      <c r="R392" s="46">
        <v>0</v>
      </c>
      <c r="S392" s="46">
        <v>0</v>
      </c>
      <c r="T392" s="25" t="s">
        <v>1562</v>
      </c>
      <c r="U392" s="46">
        <v>0</v>
      </c>
      <c r="V392" s="46">
        <v>0</v>
      </c>
      <c r="W392" s="46">
        <v>0</v>
      </c>
      <c r="X392" s="46">
        <v>0</v>
      </c>
      <c r="Y392" s="46">
        <v>0</v>
      </c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  <c r="AL392" s="38"/>
      <c r="AM392" s="38"/>
      <c r="AN392" s="38"/>
      <c r="AO392" s="38"/>
      <c r="AP392" s="38"/>
      <c r="AQ392" s="24" t="s">
        <v>204</v>
      </c>
      <c r="AR392" s="24">
        <v>2007</v>
      </c>
      <c r="AS392" s="38"/>
      <c r="AT392" s="38"/>
      <c r="AU392" s="38"/>
      <c r="AV392" s="174">
        <v>1602944.3303899225</v>
      </c>
      <c r="AW392" s="102" t="s">
        <v>123</v>
      </c>
      <c r="AX392" s="102"/>
      <c r="AY392" s="102" t="s">
        <v>1599</v>
      </c>
      <c r="AZ392" s="102" t="s">
        <v>1193</v>
      </c>
      <c r="BA392" s="102"/>
      <c r="BB392" s="102"/>
      <c r="BC392" s="45"/>
      <c r="BD392" s="45"/>
    </row>
    <row r="393" spans="1:78" s="101" customFormat="1" ht="16" hidden="1" thickBot="1">
      <c r="A393" s="231"/>
      <c r="B393" s="240"/>
      <c r="C393" s="23" t="s">
        <v>1299</v>
      </c>
      <c r="D393" s="24"/>
      <c r="E393" s="34" t="s">
        <v>716</v>
      </c>
      <c r="F393" s="102" t="s">
        <v>123</v>
      </c>
      <c r="G393" s="38"/>
      <c r="H393" s="38"/>
      <c r="I393" s="38"/>
      <c r="J393" s="102" t="s">
        <v>1193</v>
      </c>
      <c r="K393" s="38"/>
      <c r="L393" s="38"/>
      <c r="M393" s="38"/>
      <c r="N393" s="38"/>
      <c r="O393" s="38"/>
      <c r="P393" s="38"/>
      <c r="Q393" s="38"/>
      <c r="R393" s="46">
        <v>0</v>
      </c>
      <c r="S393" s="46">
        <v>0</v>
      </c>
      <c r="T393" s="25" t="s">
        <v>225</v>
      </c>
      <c r="U393" s="46">
        <v>0</v>
      </c>
      <c r="V393" s="46">
        <v>0</v>
      </c>
      <c r="W393" s="46">
        <v>0</v>
      </c>
      <c r="X393" s="46">
        <v>0</v>
      </c>
      <c r="Y393" s="46">
        <v>0</v>
      </c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  <c r="AL393" s="38"/>
      <c r="AM393" s="38"/>
      <c r="AN393" s="38"/>
      <c r="AO393" s="38"/>
      <c r="AP393" s="38"/>
      <c r="AQ393" s="24" t="s">
        <v>204</v>
      </c>
      <c r="AR393" s="24">
        <v>2007</v>
      </c>
      <c r="AS393" s="38"/>
      <c r="AT393" s="38"/>
      <c r="AU393" s="38"/>
      <c r="AV393" s="174">
        <v>3316436.5456343228</v>
      </c>
      <c r="AW393" s="102" t="s">
        <v>123</v>
      </c>
      <c r="AX393" s="102"/>
      <c r="AY393" s="102" t="s">
        <v>1599</v>
      </c>
      <c r="AZ393" s="102" t="s">
        <v>1193</v>
      </c>
      <c r="BA393" s="102"/>
      <c r="BB393" s="102"/>
      <c r="BC393" s="45"/>
      <c r="BD393" s="45"/>
    </row>
    <row r="394" spans="1:78" s="101" customFormat="1" ht="16" hidden="1" thickBot="1">
      <c r="A394" s="231"/>
      <c r="B394" s="240"/>
      <c r="C394" s="23" t="s">
        <v>1300</v>
      </c>
      <c r="D394" s="24"/>
      <c r="E394" s="34" t="s">
        <v>716</v>
      </c>
      <c r="F394" s="102" t="s">
        <v>123</v>
      </c>
      <c r="G394" s="38"/>
      <c r="H394" s="38"/>
      <c r="I394" s="38"/>
      <c r="J394" s="102" t="s">
        <v>1193</v>
      </c>
      <c r="K394" s="38"/>
      <c r="L394" s="38"/>
      <c r="M394" s="38"/>
      <c r="N394" s="38"/>
      <c r="O394" s="38"/>
      <c r="P394" s="38"/>
      <c r="Q394" s="38"/>
      <c r="R394" s="46">
        <v>0</v>
      </c>
      <c r="S394" s="46">
        <v>0</v>
      </c>
      <c r="T394" s="25" t="s">
        <v>225</v>
      </c>
      <c r="U394" s="46">
        <v>0</v>
      </c>
      <c r="V394" s="46">
        <v>0</v>
      </c>
      <c r="W394" s="46">
        <v>0</v>
      </c>
      <c r="X394" s="46">
        <v>0</v>
      </c>
      <c r="Y394" s="46">
        <v>0</v>
      </c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  <c r="AL394" s="38"/>
      <c r="AM394" s="38"/>
      <c r="AN394" s="38"/>
      <c r="AO394" s="38"/>
      <c r="AP394" s="38"/>
      <c r="AQ394" s="24" t="s">
        <v>204</v>
      </c>
      <c r="AR394" s="24">
        <v>2007</v>
      </c>
      <c r="AS394" s="38"/>
      <c r="AT394" s="38"/>
      <c r="AU394" s="38"/>
      <c r="AV394" s="174">
        <v>2929518.9486436509</v>
      </c>
      <c r="AW394" s="102" t="s">
        <v>123</v>
      </c>
      <c r="AX394" s="102"/>
      <c r="AY394" s="102" t="s">
        <v>1599</v>
      </c>
      <c r="AZ394" s="102" t="s">
        <v>1193</v>
      </c>
      <c r="BA394" s="102"/>
      <c r="BB394" s="102"/>
      <c r="BC394" s="45"/>
      <c r="BD394" s="45"/>
    </row>
    <row r="395" spans="1:78" s="101" customFormat="1" ht="16" hidden="1" thickBot="1">
      <c r="A395" s="231"/>
      <c r="B395" s="240"/>
      <c r="C395" s="23" t="s">
        <v>1301</v>
      </c>
      <c r="D395" s="24"/>
      <c r="E395" s="34" t="s">
        <v>712</v>
      </c>
      <c r="F395" s="102" t="s">
        <v>123</v>
      </c>
      <c r="G395" s="38"/>
      <c r="H395" s="38"/>
      <c r="I395" s="38"/>
      <c r="J395" s="102" t="s">
        <v>1193</v>
      </c>
      <c r="K395" s="38"/>
      <c r="L395" s="38"/>
      <c r="M395" s="38"/>
      <c r="N395" s="38"/>
      <c r="O395" s="38"/>
      <c r="P395" s="38"/>
      <c r="Q395" s="38"/>
      <c r="R395" s="46">
        <v>0</v>
      </c>
      <c r="S395" s="46">
        <v>0</v>
      </c>
      <c r="T395" s="25" t="s">
        <v>225</v>
      </c>
      <c r="U395" s="46">
        <v>0</v>
      </c>
      <c r="V395" s="46">
        <v>0</v>
      </c>
      <c r="W395" s="46">
        <v>0</v>
      </c>
      <c r="X395" s="46">
        <v>0</v>
      </c>
      <c r="Y395" s="46">
        <v>0</v>
      </c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  <c r="AL395" s="38"/>
      <c r="AM395" s="38"/>
      <c r="AN395" s="38"/>
      <c r="AO395" s="38"/>
      <c r="AP395" s="38"/>
      <c r="AQ395" s="24" t="s">
        <v>204</v>
      </c>
      <c r="AR395" s="24">
        <v>2007</v>
      </c>
      <c r="AS395" s="38"/>
      <c r="AT395" s="38"/>
      <c r="AU395" s="38"/>
      <c r="AV395" s="174">
        <v>20561906.5829328</v>
      </c>
      <c r="AW395" s="102" t="s">
        <v>123</v>
      </c>
      <c r="AX395" s="102"/>
      <c r="AY395" s="102" t="s">
        <v>1599</v>
      </c>
      <c r="AZ395" s="102" t="s">
        <v>1193</v>
      </c>
      <c r="BA395" s="102"/>
      <c r="BB395" s="102"/>
      <c r="BC395" s="45"/>
      <c r="BD395" s="45"/>
    </row>
    <row r="396" spans="1:78" s="101" customFormat="1" ht="16" hidden="1" thickBot="1">
      <c r="A396" s="231"/>
      <c r="B396" s="240"/>
      <c r="C396" s="23" t="s">
        <v>1302</v>
      </c>
      <c r="D396" s="24"/>
      <c r="E396" s="34" t="s">
        <v>713</v>
      </c>
      <c r="F396" s="102" t="s">
        <v>123</v>
      </c>
      <c r="G396" s="38"/>
      <c r="H396" s="38"/>
      <c r="I396" s="38"/>
      <c r="J396" s="102" t="s">
        <v>1193</v>
      </c>
      <c r="K396" s="38"/>
      <c r="L396" s="38"/>
      <c r="M396" s="38"/>
      <c r="N396" s="38"/>
      <c r="O396" s="38"/>
      <c r="P396" s="38"/>
      <c r="Q396" s="38"/>
      <c r="R396" s="46">
        <v>0</v>
      </c>
      <c r="S396" s="46">
        <v>0</v>
      </c>
      <c r="T396" s="25" t="s">
        <v>225</v>
      </c>
      <c r="U396" s="46">
        <v>0</v>
      </c>
      <c r="V396" s="46">
        <v>0</v>
      </c>
      <c r="W396" s="46">
        <v>0</v>
      </c>
      <c r="X396" s="46">
        <v>0</v>
      </c>
      <c r="Y396" s="46">
        <v>0</v>
      </c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  <c r="AL396" s="38"/>
      <c r="AM396" s="38"/>
      <c r="AN396" s="38"/>
      <c r="AO396" s="38"/>
      <c r="AP396" s="38"/>
      <c r="AQ396" s="24" t="s">
        <v>204</v>
      </c>
      <c r="AR396" s="24">
        <v>2007</v>
      </c>
      <c r="AS396" s="38"/>
      <c r="AT396" s="38"/>
      <c r="AU396" s="38"/>
      <c r="AV396" s="174">
        <v>967293.99247667729</v>
      </c>
      <c r="AW396" s="102" t="s">
        <v>123</v>
      </c>
      <c r="AX396" s="102"/>
      <c r="AY396" s="102" t="s">
        <v>1599</v>
      </c>
      <c r="AZ396" s="102" t="s">
        <v>1193</v>
      </c>
      <c r="BA396" s="102"/>
      <c r="BB396" s="102"/>
      <c r="BC396" s="45"/>
      <c r="BD396" s="45"/>
    </row>
    <row r="397" spans="1:78" s="101" customFormat="1" ht="31" hidden="1" thickBot="1">
      <c r="A397" s="231"/>
      <c r="B397" s="240"/>
      <c r="C397" s="23" t="s">
        <v>1303</v>
      </c>
      <c r="D397" s="24"/>
      <c r="E397" s="51" t="s">
        <v>1440</v>
      </c>
      <c r="F397" s="104" t="s">
        <v>123</v>
      </c>
      <c r="G397" s="38"/>
      <c r="H397" s="38"/>
      <c r="I397" s="38"/>
      <c r="J397" s="102" t="s">
        <v>1193</v>
      </c>
      <c r="K397" s="38"/>
      <c r="L397" s="38"/>
      <c r="M397" s="38"/>
      <c r="N397" s="38"/>
      <c r="O397" s="38"/>
      <c r="P397" s="38"/>
      <c r="Q397" s="38"/>
      <c r="R397" s="46">
        <v>0</v>
      </c>
      <c r="S397" s="46">
        <v>0</v>
      </c>
      <c r="T397" s="25" t="s">
        <v>238</v>
      </c>
      <c r="U397" s="46">
        <v>0</v>
      </c>
      <c r="V397" s="46">
        <v>0</v>
      </c>
      <c r="W397" s="46">
        <v>0</v>
      </c>
      <c r="X397" s="46">
        <v>0</v>
      </c>
      <c r="Y397" s="46">
        <v>0</v>
      </c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  <c r="AL397" s="38"/>
      <c r="AM397" s="38"/>
      <c r="AN397" s="38"/>
      <c r="AO397" s="38"/>
      <c r="AP397" s="38"/>
      <c r="AQ397" s="24" t="s">
        <v>204</v>
      </c>
      <c r="AR397" s="24">
        <v>2007</v>
      </c>
      <c r="AS397" s="38"/>
      <c r="AT397" s="38"/>
      <c r="AU397" s="38"/>
      <c r="AV397" s="174">
        <v>49789094.574409492</v>
      </c>
      <c r="AW397" s="104" t="s">
        <v>123</v>
      </c>
      <c r="AX397" s="102"/>
      <c r="AY397" s="261" t="s">
        <v>1632</v>
      </c>
      <c r="AZ397" s="102" t="s">
        <v>1193</v>
      </c>
      <c r="BA397" s="210" t="s">
        <v>1837</v>
      </c>
      <c r="BB397" s="102"/>
      <c r="BC397" s="45"/>
      <c r="BD397" s="45"/>
    </row>
    <row r="398" spans="1:78" s="101" customFormat="1" ht="16" hidden="1" thickBot="1">
      <c r="A398" s="231"/>
      <c r="B398" s="240"/>
      <c r="C398" s="23" t="s">
        <v>1304</v>
      </c>
      <c r="D398" s="24"/>
      <c r="E398" s="34" t="s">
        <v>712</v>
      </c>
      <c r="F398" s="102" t="s">
        <v>123</v>
      </c>
      <c r="G398" s="38"/>
      <c r="H398" s="38"/>
      <c r="I398" s="38"/>
      <c r="J398" s="102" t="s">
        <v>1193</v>
      </c>
      <c r="K398" s="38"/>
      <c r="L398" s="38"/>
      <c r="M398" s="38"/>
      <c r="N398" s="38"/>
      <c r="O398" s="38"/>
      <c r="P398" s="38"/>
      <c r="Q398" s="38"/>
      <c r="R398" s="46">
        <v>0</v>
      </c>
      <c r="S398" s="46">
        <v>0</v>
      </c>
      <c r="T398" s="25" t="s">
        <v>238</v>
      </c>
      <c r="U398" s="46">
        <v>0</v>
      </c>
      <c r="V398" s="46">
        <v>0</v>
      </c>
      <c r="W398" s="46">
        <v>0</v>
      </c>
      <c r="X398" s="46">
        <v>0</v>
      </c>
      <c r="Y398" s="46">
        <v>0</v>
      </c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  <c r="AL398" s="38"/>
      <c r="AM398" s="38"/>
      <c r="AN398" s="38"/>
      <c r="AO398" s="38"/>
      <c r="AP398" s="38"/>
      <c r="AQ398" s="24" t="s">
        <v>204</v>
      </c>
      <c r="AR398" s="24">
        <v>2007</v>
      </c>
      <c r="AS398" s="38"/>
      <c r="AT398" s="38"/>
      <c r="AU398" s="38"/>
      <c r="AV398" s="174">
        <v>3983127.5659527592</v>
      </c>
      <c r="AW398" s="102" t="s">
        <v>123</v>
      </c>
      <c r="AX398" s="102"/>
      <c r="AY398" s="261" t="s">
        <v>1838</v>
      </c>
      <c r="AZ398" s="102" t="s">
        <v>1193</v>
      </c>
      <c r="BA398" s="102"/>
      <c r="BB398" s="102"/>
      <c r="BC398" s="45"/>
      <c r="BD398" s="45"/>
    </row>
    <row r="399" spans="1:78" s="101" customFormat="1" ht="16" hidden="1" thickBot="1">
      <c r="A399" s="231"/>
      <c r="B399" s="240"/>
      <c r="C399" s="23" t="s">
        <v>1305</v>
      </c>
      <c r="D399" s="24"/>
      <c r="E399" s="34" t="s">
        <v>713</v>
      </c>
      <c r="F399" s="102" t="s">
        <v>123</v>
      </c>
      <c r="G399" s="38"/>
      <c r="H399" s="38"/>
      <c r="I399" s="38"/>
      <c r="J399" s="102" t="s">
        <v>1193</v>
      </c>
      <c r="K399" s="38"/>
      <c r="L399" s="38"/>
      <c r="M399" s="38"/>
      <c r="N399" s="38"/>
      <c r="O399" s="38"/>
      <c r="P399" s="38"/>
      <c r="Q399" s="38"/>
      <c r="R399" s="46">
        <v>0</v>
      </c>
      <c r="S399" s="46">
        <v>0</v>
      </c>
      <c r="T399" s="25" t="s">
        <v>1574</v>
      </c>
      <c r="U399" s="46">
        <v>0</v>
      </c>
      <c r="V399" s="46">
        <v>0</v>
      </c>
      <c r="W399" s="46">
        <v>0</v>
      </c>
      <c r="X399" s="46">
        <v>0</v>
      </c>
      <c r="Y399" s="46">
        <v>0</v>
      </c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  <c r="AL399" s="38"/>
      <c r="AM399" s="38"/>
      <c r="AN399" s="38"/>
      <c r="AO399" s="38"/>
      <c r="AP399" s="38"/>
      <c r="AQ399" s="24" t="s">
        <v>204</v>
      </c>
      <c r="AR399" s="24">
        <v>2007</v>
      </c>
      <c r="AS399" s="38"/>
      <c r="AT399" s="38"/>
      <c r="AU399" s="38"/>
      <c r="AV399" s="174">
        <v>11949382.697858278</v>
      </c>
      <c r="AW399" s="102" t="s">
        <v>123</v>
      </c>
      <c r="AX399" s="102"/>
      <c r="AY399" s="102" t="s">
        <v>1599</v>
      </c>
      <c r="AZ399" s="102" t="s">
        <v>1193</v>
      </c>
      <c r="BA399" s="102"/>
      <c r="BB399" s="102"/>
      <c r="BC399" s="45"/>
      <c r="BD399" s="45"/>
    </row>
    <row r="400" spans="1:78" s="101" customFormat="1" ht="16" hidden="1" thickBot="1">
      <c r="A400" s="231"/>
      <c r="B400" s="240"/>
      <c r="C400" s="23" t="s">
        <v>1306</v>
      </c>
      <c r="D400" s="24"/>
      <c r="E400" s="34" t="s">
        <v>725</v>
      </c>
      <c r="F400" s="102" t="s">
        <v>123</v>
      </c>
      <c r="G400" s="38"/>
      <c r="H400" s="38"/>
      <c r="I400" s="38"/>
      <c r="J400" s="102" t="s">
        <v>1193</v>
      </c>
      <c r="K400" s="38"/>
      <c r="L400" s="38"/>
      <c r="M400" s="38"/>
      <c r="N400" s="38"/>
      <c r="O400" s="38"/>
      <c r="P400" s="38"/>
      <c r="Q400" s="38"/>
      <c r="R400" s="46">
        <v>0</v>
      </c>
      <c r="S400" s="46">
        <v>0</v>
      </c>
      <c r="T400" s="25" t="s">
        <v>225</v>
      </c>
      <c r="U400" s="46">
        <v>0</v>
      </c>
      <c r="V400" s="46">
        <v>0</v>
      </c>
      <c r="W400" s="46">
        <v>0</v>
      </c>
      <c r="X400" s="46">
        <v>0</v>
      </c>
      <c r="Y400" s="46">
        <v>0</v>
      </c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  <c r="AL400" s="38"/>
      <c r="AM400" s="38"/>
      <c r="AN400" s="38"/>
      <c r="AO400" s="38"/>
      <c r="AP400" s="38"/>
      <c r="AQ400" s="24" t="s">
        <v>204</v>
      </c>
      <c r="AR400" s="24">
        <v>2007</v>
      </c>
      <c r="AS400" s="38"/>
      <c r="AT400" s="38"/>
      <c r="AU400" s="38"/>
      <c r="AV400" s="174">
        <v>2284263.3086562413</v>
      </c>
      <c r="AW400" s="102" t="s">
        <v>123</v>
      </c>
      <c r="AX400" s="102"/>
      <c r="AY400" s="102" t="s">
        <v>1565</v>
      </c>
      <c r="AZ400" s="102" t="s">
        <v>1193</v>
      </c>
      <c r="BA400" s="102"/>
      <c r="BB400" s="102"/>
      <c r="BC400" s="45"/>
      <c r="BD400" s="45"/>
    </row>
    <row r="401" spans="1:56" s="101" customFormat="1" ht="16" hidden="1" thickBot="1">
      <c r="A401" s="231"/>
      <c r="B401" s="240"/>
      <c r="C401" s="23" t="s">
        <v>1307</v>
      </c>
      <c r="D401" s="24"/>
      <c r="E401" s="34"/>
      <c r="F401" s="102" t="s">
        <v>123</v>
      </c>
      <c r="G401" s="38"/>
      <c r="H401" s="38"/>
      <c r="I401" s="38"/>
      <c r="J401" s="102" t="s">
        <v>1193</v>
      </c>
      <c r="K401" s="38"/>
      <c r="L401" s="38"/>
      <c r="M401" s="38"/>
      <c r="N401" s="38"/>
      <c r="O401" s="38"/>
      <c r="P401" s="38"/>
      <c r="Q401" s="38"/>
      <c r="R401" s="46">
        <v>0</v>
      </c>
      <c r="S401" s="46">
        <v>0</v>
      </c>
      <c r="T401" s="25" t="s">
        <v>1576</v>
      </c>
      <c r="U401" s="46">
        <v>0</v>
      </c>
      <c r="V401" s="46">
        <v>0</v>
      </c>
      <c r="W401" s="46">
        <v>0</v>
      </c>
      <c r="X401" s="46">
        <v>0</v>
      </c>
      <c r="Y401" s="46">
        <v>0</v>
      </c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  <c r="AL401" s="38"/>
      <c r="AM401" s="38"/>
      <c r="AN401" s="38"/>
      <c r="AO401" s="38"/>
      <c r="AP401" s="38"/>
      <c r="AQ401" s="24" t="s">
        <v>204</v>
      </c>
      <c r="AR401" s="24">
        <v>2007</v>
      </c>
      <c r="AS401" s="38"/>
      <c r="AT401" s="38"/>
      <c r="AU401" s="38"/>
      <c r="AV401" s="174">
        <v>18249966.30218355</v>
      </c>
      <c r="AW401" s="102" t="s">
        <v>123</v>
      </c>
      <c r="AX401" s="102"/>
      <c r="AY401" s="102" t="s">
        <v>1565</v>
      </c>
      <c r="AZ401" s="102" t="s">
        <v>1193</v>
      </c>
      <c r="BA401" s="102"/>
      <c r="BB401" s="102"/>
      <c r="BC401" s="45"/>
      <c r="BD401" s="45"/>
    </row>
    <row r="402" spans="1:56" s="101" customFormat="1" ht="16" hidden="1" thickBot="1">
      <c r="A402" s="231"/>
      <c r="B402" s="240"/>
      <c r="C402" s="23" t="s">
        <v>1308</v>
      </c>
      <c r="D402" s="24"/>
      <c r="E402" s="34"/>
      <c r="F402" s="102" t="s">
        <v>123</v>
      </c>
      <c r="G402" s="38"/>
      <c r="H402" s="38"/>
      <c r="I402" s="38"/>
      <c r="J402" s="102" t="s">
        <v>1193</v>
      </c>
      <c r="K402" s="38"/>
      <c r="L402" s="38"/>
      <c r="M402" s="38"/>
      <c r="N402" s="38"/>
      <c r="O402" s="38"/>
      <c r="P402" s="38"/>
      <c r="Q402" s="38"/>
      <c r="R402" s="46">
        <v>0</v>
      </c>
      <c r="S402" s="46">
        <v>0</v>
      </c>
      <c r="T402" s="25" t="s">
        <v>1575</v>
      </c>
      <c r="U402" s="46">
        <v>0</v>
      </c>
      <c r="V402" s="46">
        <v>0</v>
      </c>
      <c r="W402" s="46">
        <v>0</v>
      </c>
      <c r="X402" s="46">
        <v>0</v>
      </c>
      <c r="Y402" s="46">
        <v>0</v>
      </c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  <c r="AL402" s="38"/>
      <c r="AM402" s="38"/>
      <c r="AN402" s="38"/>
      <c r="AO402" s="38"/>
      <c r="AP402" s="38"/>
      <c r="AQ402" s="24" t="s">
        <v>204</v>
      </c>
      <c r="AR402" s="24">
        <v>2007</v>
      </c>
      <c r="AS402" s="38"/>
      <c r="AT402" s="38"/>
      <c r="AU402" s="38"/>
      <c r="AV402" s="174">
        <v>39765896.040389478</v>
      </c>
      <c r="AW402" s="102" t="s">
        <v>123</v>
      </c>
      <c r="AX402" s="102"/>
      <c r="AY402" s="102" t="s">
        <v>1565</v>
      </c>
      <c r="AZ402" s="102" t="s">
        <v>1193</v>
      </c>
      <c r="BA402" s="102"/>
      <c r="BB402" s="102"/>
      <c r="BC402" s="45"/>
      <c r="BD402" s="45"/>
    </row>
    <row r="403" spans="1:56" s="101" customFormat="1" ht="16" hidden="1" thickBot="1">
      <c r="A403" s="231"/>
      <c r="B403" s="240"/>
      <c r="C403" s="23" t="s">
        <v>1309</v>
      </c>
      <c r="D403" s="24"/>
      <c r="E403" s="34"/>
      <c r="F403" s="102" t="s">
        <v>123</v>
      </c>
      <c r="G403" s="38"/>
      <c r="H403" s="38"/>
      <c r="I403" s="38"/>
      <c r="J403" s="102" t="s">
        <v>1193</v>
      </c>
      <c r="K403" s="38"/>
      <c r="L403" s="38"/>
      <c r="M403" s="38"/>
      <c r="N403" s="38"/>
      <c r="O403" s="38"/>
      <c r="P403" s="38"/>
      <c r="Q403" s="38"/>
      <c r="R403" s="46">
        <v>0</v>
      </c>
      <c r="S403" s="46">
        <v>0</v>
      </c>
      <c r="T403" s="25" t="s">
        <v>1576</v>
      </c>
      <c r="U403" s="46">
        <v>0</v>
      </c>
      <c r="V403" s="46">
        <v>0</v>
      </c>
      <c r="W403" s="46">
        <v>0</v>
      </c>
      <c r="X403" s="46">
        <v>0</v>
      </c>
      <c r="Y403" s="46">
        <v>0</v>
      </c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  <c r="AL403" s="38"/>
      <c r="AM403" s="38"/>
      <c r="AN403" s="38"/>
      <c r="AO403" s="38"/>
      <c r="AP403" s="38"/>
      <c r="AQ403" s="24" t="s">
        <v>204</v>
      </c>
      <c r="AR403" s="24">
        <v>2007</v>
      </c>
      <c r="AS403" s="38"/>
      <c r="AT403" s="38"/>
      <c r="AU403" s="38"/>
      <c r="AV403" s="174">
        <v>152161005.14101475</v>
      </c>
      <c r="AW403" s="102" t="s">
        <v>123</v>
      </c>
      <c r="AX403" s="102"/>
      <c r="AY403" s="102" t="s">
        <v>1564</v>
      </c>
      <c r="AZ403" s="102" t="s">
        <v>1193</v>
      </c>
      <c r="BA403" s="102"/>
      <c r="BB403" s="102"/>
      <c r="BC403" s="45"/>
      <c r="BD403" s="45"/>
    </row>
    <row r="404" spans="1:56" s="101" customFormat="1" ht="16" hidden="1" thickBot="1">
      <c r="A404" s="231"/>
      <c r="B404" s="240"/>
      <c r="C404" s="23" t="s">
        <v>1310</v>
      </c>
      <c r="D404" s="24"/>
      <c r="E404" s="34"/>
      <c r="F404" s="102" t="s">
        <v>123</v>
      </c>
      <c r="G404" s="38"/>
      <c r="H404" s="38"/>
      <c r="I404" s="38"/>
      <c r="J404" s="102" t="s">
        <v>1193</v>
      </c>
      <c r="K404" s="38"/>
      <c r="L404" s="38"/>
      <c r="M404" s="38"/>
      <c r="N404" s="38"/>
      <c r="O404" s="38"/>
      <c r="P404" s="38"/>
      <c r="Q404" s="38"/>
      <c r="R404" s="46">
        <v>0</v>
      </c>
      <c r="S404" s="46">
        <v>0</v>
      </c>
      <c r="T404" s="25" t="s">
        <v>1576</v>
      </c>
      <c r="U404" s="46">
        <v>0</v>
      </c>
      <c r="V404" s="46">
        <v>0</v>
      </c>
      <c r="W404" s="46">
        <v>0</v>
      </c>
      <c r="X404" s="46">
        <v>0</v>
      </c>
      <c r="Y404" s="46">
        <v>0</v>
      </c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  <c r="AL404" s="38"/>
      <c r="AM404" s="38"/>
      <c r="AN404" s="38"/>
      <c r="AO404" s="38"/>
      <c r="AP404" s="38"/>
      <c r="AQ404" s="24" t="s">
        <v>204</v>
      </c>
      <c r="AR404" s="24">
        <v>2007</v>
      </c>
      <c r="AS404" s="38"/>
      <c r="AT404" s="38"/>
      <c r="AU404" s="38"/>
      <c r="AV404" s="174">
        <v>311150691.9260692</v>
      </c>
      <c r="AW404" s="102" t="s">
        <v>123</v>
      </c>
      <c r="AX404" s="102"/>
      <c r="AY404" s="102" t="s">
        <v>1564</v>
      </c>
      <c r="AZ404" s="102" t="s">
        <v>1193</v>
      </c>
      <c r="BA404" s="102"/>
      <c r="BB404" s="102"/>
      <c r="BC404" s="45"/>
      <c r="BD404" s="45"/>
    </row>
    <row r="405" spans="1:56" s="101" customFormat="1" ht="46" hidden="1" thickBot="1">
      <c r="A405" s="231"/>
      <c r="B405" s="240"/>
      <c r="C405" s="69" t="s">
        <v>1311</v>
      </c>
      <c r="D405" s="24"/>
      <c r="E405" s="34"/>
      <c r="F405" s="104" t="s">
        <v>123</v>
      </c>
      <c r="G405" s="38"/>
      <c r="H405" s="38"/>
      <c r="I405" s="38"/>
      <c r="J405" s="102" t="s">
        <v>1193</v>
      </c>
      <c r="K405" s="38"/>
      <c r="L405" s="38"/>
      <c r="M405" s="38"/>
      <c r="N405" s="38"/>
      <c r="O405" s="38"/>
      <c r="P405" s="38"/>
      <c r="Q405" s="38"/>
      <c r="R405" s="50">
        <v>0</v>
      </c>
      <c r="S405" s="50">
        <v>0</v>
      </c>
      <c r="T405" s="68" t="s">
        <v>225</v>
      </c>
      <c r="U405" s="50">
        <v>0</v>
      </c>
      <c r="V405" s="50">
        <v>0</v>
      </c>
      <c r="W405" s="50">
        <v>0</v>
      </c>
      <c r="X405" s="50">
        <v>0</v>
      </c>
      <c r="Y405" s="50">
        <v>0</v>
      </c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  <c r="AL405" s="38"/>
      <c r="AM405" s="38"/>
      <c r="AN405" s="38"/>
      <c r="AO405" s="38"/>
      <c r="AP405" s="38"/>
      <c r="AQ405" s="70" t="s">
        <v>204</v>
      </c>
      <c r="AR405" s="70">
        <v>2007</v>
      </c>
      <c r="AS405" s="38"/>
      <c r="AT405" s="38"/>
      <c r="AU405" s="38"/>
      <c r="AV405" s="71">
        <v>44256972.955030657</v>
      </c>
      <c r="AW405" s="104" t="s">
        <v>123</v>
      </c>
      <c r="AX405" s="102"/>
      <c r="AY405" s="261" t="s">
        <v>1650</v>
      </c>
      <c r="AZ405" s="102" t="s">
        <v>1193</v>
      </c>
      <c r="BA405" s="102"/>
      <c r="BB405" s="102"/>
      <c r="BC405" s="45"/>
      <c r="BD405" s="45"/>
    </row>
    <row r="406" spans="1:56" s="101" customFormat="1" ht="50.25" hidden="1" customHeight="1">
      <c r="A406" s="231"/>
      <c r="B406" s="240"/>
      <c r="C406" s="72" t="s">
        <v>1312</v>
      </c>
      <c r="D406" s="70" t="s">
        <v>1042</v>
      </c>
      <c r="E406" s="73" t="s">
        <v>998</v>
      </c>
      <c r="F406" s="104" t="s">
        <v>123</v>
      </c>
      <c r="G406" s="139"/>
      <c r="H406" s="139"/>
      <c r="I406" s="139"/>
      <c r="J406" s="102" t="s">
        <v>1193</v>
      </c>
      <c r="K406" s="139"/>
      <c r="L406" s="139"/>
      <c r="M406" s="139"/>
      <c r="N406" s="139"/>
      <c r="O406" s="139"/>
      <c r="P406" s="139"/>
      <c r="Q406" s="139"/>
      <c r="R406" s="50">
        <v>0</v>
      </c>
      <c r="S406" s="50">
        <v>0</v>
      </c>
      <c r="T406" s="68" t="s">
        <v>238</v>
      </c>
      <c r="U406" s="50">
        <v>0</v>
      </c>
      <c r="V406" s="50">
        <v>0</v>
      </c>
      <c r="W406" s="50">
        <v>0</v>
      </c>
      <c r="X406" s="50">
        <v>0</v>
      </c>
      <c r="Y406" s="50">
        <v>0</v>
      </c>
      <c r="Z406" s="139"/>
      <c r="AA406" s="139"/>
      <c r="AB406" s="139"/>
      <c r="AC406" s="139"/>
      <c r="AD406" s="139"/>
      <c r="AE406" s="139"/>
      <c r="AF406" s="139"/>
      <c r="AG406" s="139"/>
      <c r="AH406" s="139"/>
      <c r="AI406" s="139"/>
      <c r="AJ406" s="139"/>
      <c r="AK406" s="139"/>
      <c r="AL406" s="139"/>
      <c r="AM406" s="139"/>
      <c r="AN406" s="139"/>
      <c r="AO406" s="139"/>
      <c r="AP406" s="139"/>
      <c r="AQ406" s="70" t="s">
        <v>204</v>
      </c>
      <c r="AR406" s="70">
        <v>2008</v>
      </c>
      <c r="AS406" s="139"/>
      <c r="AT406" s="139"/>
      <c r="AU406" s="139"/>
      <c r="AV406" s="71">
        <v>98607188.133294329</v>
      </c>
      <c r="AW406" s="104" t="s">
        <v>123</v>
      </c>
      <c r="AX406" s="102"/>
      <c r="AY406" s="261" t="s">
        <v>1633</v>
      </c>
      <c r="AZ406" s="102" t="s">
        <v>1193</v>
      </c>
      <c r="BA406" s="102"/>
      <c r="BB406" s="102"/>
      <c r="BC406" s="45"/>
      <c r="BD406" s="45"/>
    </row>
    <row r="407" spans="1:56" s="101" customFormat="1" ht="16" hidden="1" thickBot="1">
      <c r="A407" s="231"/>
      <c r="B407" s="240"/>
      <c r="C407" s="23" t="s">
        <v>1313</v>
      </c>
      <c r="D407" s="24" t="s">
        <v>1043</v>
      </c>
      <c r="E407" s="34" t="s">
        <v>733</v>
      </c>
      <c r="F407" s="104" t="s">
        <v>123</v>
      </c>
      <c r="G407" s="38"/>
      <c r="H407" s="38"/>
      <c r="I407" s="38"/>
      <c r="J407" s="102" t="s">
        <v>1193</v>
      </c>
      <c r="K407" s="38"/>
      <c r="L407" s="38"/>
      <c r="M407" s="38"/>
      <c r="N407" s="38"/>
      <c r="O407" s="38"/>
      <c r="P407" s="38"/>
      <c r="Q407" s="38"/>
      <c r="R407" s="46">
        <v>0</v>
      </c>
      <c r="S407" s="46">
        <v>0</v>
      </c>
      <c r="T407" s="25" t="s">
        <v>238</v>
      </c>
      <c r="U407" s="46">
        <v>0</v>
      </c>
      <c r="V407" s="46">
        <v>0</v>
      </c>
      <c r="W407" s="46">
        <v>0</v>
      </c>
      <c r="X407" s="46">
        <v>0</v>
      </c>
      <c r="Y407" s="46">
        <v>0</v>
      </c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  <c r="AL407" s="38"/>
      <c r="AM407" s="38"/>
      <c r="AN407" s="38"/>
      <c r="AO407" s="38"/>
      <c r="AP407" s="38"/>
      <c r="AQ407" s="24" t="s">
        <v>204</v>
      </c>
      <c r="AR407" s="24">
        <v>2008</v>
      </c>
      <c r="AS407" s="38"/>
      <c r="AT407" s="38"/>
      <c r="AU407" s="38"/>
      <c r="AV407" s="174">
        <v>47433988.457753785</v>
      </c>
      <c r="AW407" s="104" t="s">
        <v>123</v>
      </c>
      <c r="AX407" s="102"/>
      <c r="AY407" s="102" t="s">
        <v>1634</v>
      </c>
      <c r="AZ407" s="102" t="s">
        <v>1193</v>
      </c>
      <c r="BA407" s="102"/>
      <c r="BB407" s="102"/>
      <c r="BC407" s="45"/>
      <c r="BD407" s="45"/>
    </row>
    <row r="408" spans="1:56" s="101" customFormat="1" ht="16" hidden="1" thickBot="1">
      <c r="A408" s="231"/>
      <c r="B408" s="240"/>
      <c r="C408" s="23" t="s">
        <v>1314</v>
      </c>
      <c r="D408" s="24" t="s">
        <v>1044</v>
      </c>
      <c r="E408" s="34" t="s">
        <v>733</v>
      </c>
      <c r="F408" s="104" t="s">
        <v>123</v>
      </c>
      <c r="G408" s="38"/>
      <c r="H408" s="38"/>
      <c r="I408" s="38"/>
      <c r="J408" s="102" t="s">
        <v>1193</v>
      </c>
      <c r="K408" s="38"/>
      <c r="L408" s="38"/>
      <c r="M408" s="38"/>
      <c r="N408" s="38"/>
      <c r="O408" s="38"/>
      <c r="P408" s="38"/>
      <c r="Q408" s="38"/>
      <c r="R408" s="46">
        <v>0</v>
      </c>
      <c r="S408" s="46">
        <v>0</v>
      </c>
      <c r="T408" s="25" t="s">
        <v>238</v>
      </c>
      <c r="U408" s="46">
        <v>0</v>
      </c>
      <c r="V408" s="46">
        <v>0</v>
      </c>
      <c r="W408" s="46">
        <v>0</v>
      </c>
      <c r="X408" s="46">
        <v>0</v>
      </c>
      <c r="Y408" s="46">
        <v>0</v>
      </c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  <c r="AL408" s="38"/>
      <c r="AM408" s="38"/>
      <c r="AN408" s="38"/>
      <c r="AO408" s="38"/>
      <c r="AP408" s="38"/>
      <c r="AQ408" s="24" t="s">
        <v>204</v>
      </c>
      <c r="AR408" s="24">
        <v>2008</v>
      </c>
      <c r="AS408" s="38"/>
      <c r="AT408" s="38"/>
      <c r="AU408" s="38"/>
      <c r="AV408" s="174">
        <v>20184675.939469695</v>
      </c>
      <c r="AW408" s="104" t="s">
        <v>123</v>
      </c>
      <c r="AX408" s="102"/>
      <c r="AY408" s="261" t="s">
        <v>1635</v>
      </c>
      <c r="AZ408" s="102" t="s">
        <v>1193</v>
      </c>
      <c r="BA408" s="102"/>
      <c r="BB408" s="102"/>
      <c r="BC408" s="45"/>
      <c r="BD408" s="45"/>
    </row>
    <row r="409" spans="1:56" s="101" customFormat="1" ht="16" hidden="1" thickBot="1">
      <c r="A409" s="231"/>
      <c r="B409" s="240"/>
      <c r="C409" s="23" t="s">
        <v>1315</v>
      </c>
      <c r="D409" s="24"/>
      <c r="E409" s="34"/>
      <c r="F409" s="102"/>
      <c r="G409" s="38"/>
      <c r="H409" s="38"/>
      <c r="I409" s="38"/>
      <c r="J409" s="102" t="s">
        <v>1193</v>
      </c>
      <c r="K409" s="38"/>
      <c r="L409" s="38"/>
      <c r="M409" s="38"/>
      <c r="N409" s="38"/>
      <c r="O409" s="38"/>
      <c r="P409" s="38"/>
      <c r="Q409" s="38"/>
      <c r="R409" s="46">
        <v>0</v>
      </c>
      <c r="S409" s="46">
        <v>0</v>
      </c>
      <c r="T409" s="25" t="s">
        <v>238</v>
      </c>
      <c r="U409" s="46">
        <v>0</v>
      </c>
      <c r="V409" s="46">
        <v>0</v>
      </c>
      <c r="W409" s="46">
        <v>0</v>
      </c>
      <c r="X409" s="46">
        <v>0</v>
      </c>
      <c r="Y409" s="46">
        <v>0</v>
      </c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  <c r="AL409" s="38"/>
      <c r="AM409" s="38"/>
      <c r="AN409" s="38"/>
      <c r="AO409" s="38"/>
      <c r="AP409" s="38"/>
      <c r="AQ409" s="24" t="s">
        <v>204</v>
      </c>
      <c r="AR409" s="24">
        <v>2008</v>
      </c>
      <c r="AS409" s="38"/>
      <c r="AT409" s="38"/>
      <c r="AU409" s="38"/>
      <c r="AV409" s="174">
        <v>908310.41727613623</v>
      </c>
      <c r="AW409" s="102"/>
      <c r="AX409" s="102"/>
      <c r="AY409" s="102"/>
      <c r="AZ409" s="102" t="s">
        <v>1193</v>
      </c>
      <c r="BA409" s="104" t="s">
        <v>1840</v>
      </c>
      <c r="BB409" s="102"/>
      <c r="BC409" s="45"/>
      <c r="BD409" s="45"/>
    </row>
    <row r="410" spans="1:56" s="101" customFormat="1" ht="16" hidden="1" thickBot="1">
      <c r="A410" s="231"/>
      <c r="B410" s="240"/>
      <c r="C410" s="23" t="s">
        <v>1316</v>
      </c>
      <c r="D410" s="24"/>
      <c r="E410" s="34"/>
      <c r="F410" s="102" t="s">
        <v>1573</v>
      </c>
      <c r="G410" s="38"/>
      <c r="H410" s="38"/>
      <c r="I410" s="38"/>
      <c r="J410" s="102" t="s">
        <v>1193</v>
      </c>
      <c r="K410" s="38"/>
      <c r="L410" s="38"/>
      <c r="M410" s="38"/>
      <c r="N410" s="38"/>
      <c r="O410" s="38"/>
      <c r="P410" s="38"/>
      <c r="Q410" s="38"/>
      <c r="R410" s="46">
        <v>0</v>
      </c>
      <c r="S410" s="46">
        <v>0</v>
      </c>
      <c r="T410" s="25" t="s">
        <v>238</v>
      </c>
      <c r="U410" s="46">
        <v>0</v>
      </c>
      <c r="V410" s="46">
        <v>0</v>
      </c>
      <c r="W410" s="46">
        <v>0</v>
      </c>
      <c r="X410" s="46">
        <v>0</v>
      </c>
      <c r="Y410" s="46">
        <v>0</v>
      </c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  <c r="AL410" s="38"/>
      <c r="AM410" s="38"/>
      <c r="AN410" s="38"/>
      <c r="AO410" s="38"/>
      <c r="AP410" s="38"/>
      <c r="AQ410" s="24" t="s">
        <v>204</v>
      </c>
      <c r="AR410" s="24">
        <v>2008</v>
      </c>
      <c r="AS410" s="38"/>
      <c r="AT410" s="38"/>
      <c r="AU410" s="38"/>
      <c r="AV410" s="174">
        <v>3027701.3909204542</v>
      </c>
      <c r="AW410" s="102" t="s">
        <v>1573</v>
      </c>
      <c r="AX410" s="102"/>
      <c r="AY410" s="102" t="s">
        <v>1636</v>
      </c>
      <c r="AZ410" s="102" t="s">
        <v>1193</v>
      </c>
      <c r="BA410" s="102"/>
      <c r="BB410" s="102"/>
      <c r="BC410" s="45"/>
      <c r="BD410" s="45"/>
    </row>
    <row r="411" spans="1:56" s="101" customFormat="1" ht="16" hidden="1" thickBot="1">
      <c r="A411" s="231"/>
      <c r="B411" s="240"/>
      <c r="C411" s="23" t="s">
        <v>1317</v>
      </c>
      <c r="D411" s="24"/>
      <c r="E411" s="34"/>
      <c r="F411" s="104" t="s">
        <v>123</v>
      </c>
      <c r="G411" s="38"/>
      <c r="H411" s="38"/>
      <c r="I411" s="38"/>
      <c r="J411" s="102" t="s">
        <v>1193</v>
      </c>
      <c r="K411" s="38"/>
      <c r="L411" s="38"/>
      <c r="M411" s="38"/>
      <c r="N411" s="38"/>
      <c r="O411" s="38"/>
      <c r="P411" s="38"/>
      <c r="Q411" s="38"/>
      <c r="R411" s="46">
        <v>0</v>
      </c>
      <c r="S411" s="46">
        <v>0</v>
      </c>
      <c r="T411" s="25" t="s">
        <v>238</v>
      </c>
      <c r="U411" s="46">
        <v>0</v>
      </c>
      <c r="V411" s="46">
        <v>0</v>
      </c>
      <c r="W411" s="46">
        <v>0</v>
      </c>
      <c r="X411" s="46">
        <v>0</v>
      </c>
      <c r="Y411" s="46">
        <v>0</v>
      </c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  <c r="AL411" s="38"/>
      <c r="AM411" s="38"/>
      <c r="AN411" s="38"/>
      <c r="AO411" s="38"/>
      <c r="AP411" s="38"/>
      <c r="AQ411" s="24" t="s">
        <v>204</v>
      </c>
      <c r="AR411" s="24">
        <v>2008</v>
      </c>
      <c r="AS411" s="38"/>
      <c r="AT411" s="38"/>
      <c r="AU411" s="38"/>
      <c r="AV411" s="174">
        <v>4440628.706683333</v>
      </c>
      <c r="AW411" s="104" t="s">
        <v>123</v>
      </c>
      <c r="AX411" s="102"/>
      <c r="AY411" s="102" t="s">
        <v>1566</v>
      </c>
      <c r="AZ411" s="102" t="s">
        <v>1193</v>
      </c>
      <c r="BA411" s="102"/>
      <c r="BB411" s="102"/>
      <c r="BC411" s="45"/>
      <c r="BD411" s="45"/>
    </row>
    <row r="412" spans="1:56" s="101" customFormat="1" ht="16" hidden="1" thickBot="1">
      <c r="A412" s="231"/>
      <c r="B412" s="240"/>
      <c r="C412" s="23" t="s">
        <v>1318</v>
      </c>
      <c r="D412" s="24"/>
      <c r="E412" s="51" t="s">
        <v>1571</v>
      </c>
      <c r="F412" s="104" t="s">
        <v>123</v>
      </c>
      <c r="G412" s="38"/>
      <c r="H412" s="38"/>
      <c r="I412" s="38"/>
      <c r="J412" s="102" t="s">
        <v>1193</v>
      </c>
      <c r="K412" s="38"/>
      <c r="L412" s="38"/>
      <c r="M412" s="38"/>
      <c r="N412" s="38"/>
      <c r="O412" s="38"/>
      <c r="P412" s="38"/>
      <c r="Q412" s="38"/>
      <c r="R412" s="46">
        <v>0</v>
      </c>
      <c r="S412" s="46">
        <v>0</v>
      </c>
      <c r="T412" s="25" t="s">
        <v>225</v>
      </c>
      <c r="U412" s="46">
        <v>0</v>
      </c>
      <c r="V412" s="46">
        <v>0</v>
      </c>
      <c r="W412" s="46">
        <v>0</v>
      </c>
      <c r="X412" s="46">
        <v>0</v>
      </c>
      <c r="Y412" s="46">
        <v>0</v>
      </c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  <c r="AL412" s="38"/>
      <c r="AM412" s="38"/>
      <c r="AN412" s="38"/>
      <c r="AO412" s="38"/>
      <c r="AP412" s="38"/>
      <c r="AQ412" s="24" t="s">
        <v>204</v>
      </c>
      <c r="AR412" s="24">
        <v>2008</v>
      </c>
      <c r="AS412" s="38"/>
      <c r="AT412" s="38"/>
      <c r="AU412" s="38"/>
      <c r="AV412" s="174">
        <v>2009494.2035208244</v>
      </c>
      <c r="AW412" s="104" t="s">
        <v>123</v>
      </c>
      <c r="AX412" s="102"/>
      <c r="AY412" s="102" t="s">
        <v>1637</v>
      </c>
      <c r="AZ412" s="102" t="s">
        <v>1193</v>
      </c>
      <c r="BA412" s="102"/>
      <c r="BB412" s="102"/>
      <c r="BC412" s="45"/>
      <c r="BD412" s="45"/>
    </row>
    <row r="413" spans="1:56" s="101" customFormat="1" ht="16" hidden="1" thickBot="1">
      <c r="A413" s="231"/>
      <c r="B413" s="240"/>
      <c r="C413" s="23" t="s">
        <v>1319</v>
      </c>
      <c r="D413" s="24" t="s">
        <v>1045</v>
      </c>
      <c r="E413" s="34" t="s">
        <v>998</v>
      </c>
      <c r="F413" s="104" t="s">
        <v>123</v>
      </c>
      <c r="G413" s="38"/>
      <c r="H413" s="38"/>
      <c r="I413" s="38"/>
      <c r="J413" s="102" t="s">
        <v>1193</v>
      </c>
      <c r="K413" s="38"/>
      <c r="L413" s="38"/>
      <c r="M413" s="38"/>
      <c r="N413" s="38"/>
      <c r="O413" s="38"/>
      <c r="P413" s="38"/>
      <c r="Q413" s="38"/>
      <c r="R413" s="46">
        <v>0</v>
      </c>
      <c r="S413" s="46">
        <v>0</v>
      </c>
      <c r="T413" s="25" t="s">
        <v>233</v>
      </c>
      <c r="U413" s="46">
        <v>0</v>
      </c>
      <c r="V413" s="46">
        <v>0</v>
      </c>
      <c r="W413" s="46">
        <v>0</v>
      </c>
      <c r="X413" s="46">
        <v>0</v>
      </c>
      <c r="Y413" s="46">
        <v>0</v>
      </c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  <c r="AL413" s="38"/>
      <c r="AM413" s="38"/>
      <c r="AN413" s="38"/>
      <c r="AO413" s="38"/>
      <c r="AP413" s="38"/>
      <c r="AQ413" s="24" t="s">
        <v>204</v>
      </c>
      <c r="AR413" s="24">
        <v>2008</v>
      </c>
      <c r="AS413" s="38"/>
      <c r="AT413" s="38"/>
      <c r="AU413" s="38"/>
      <c r="AV413" s="174">
        <v>19341381.708887935</v>
      </c>
      <c r="AW413" s="104" t="s">
        <v>123</v>
      </c>
      <c r="AX413" s="102"/>
      <c r="AY413" s="102" t="s">
        <v>1640</v>
      </c>
      <c r="AZ413" s="102" t="s">
        <v>1193</v>
      </c>
      <c r="BA413" s="102"/>
      <c r="BB413" s="102"/>
      <c r="BC413" s="45"/>
      <c r="BD413" s="45"/>
    </row>
    <row r="414" spans="1:56" s="101" customFormat="1" ht="46" hidden="1" thickBot="1">
      <c r="A414" s="231"/>
      <c r="B414" s="240"/>
      <c r="C414" s="69" t="s">
        <v>1320</v>
      </c>
      <c r="D414" s="70" t="s">
        <v>1046</v>
      </c>
      <c r="E414" s="73" t="s">
        <v>1441</v>
      </c>
      <c r="F414" s="104" t="s">
        <v>123</v>
      </c>
      <c r="G414" s="139"/>
      <c r="H414" s="139"/>
      <c r="I414" s="139"/>
      <c r="J414" s="102" t="s">
        <v>1193</v>
      </c>
      <c r="K414" s="139"/>
      <c r="L414" s="139"/>
      <c r="M414" s="139"/>
      <c r="N414" s="139"/>
      <c r="O414" s="139"/>
      <c r="P414" s="139"/>
      <c r="Q414" s="139"/>
      <c r="R414" s="50">
        <v>0</v>
      </c>
      <c r="S414" s="50">
        <v>0</v>
      </c>
      <c r="T414" s="68" t="s">
        <v>233</v>
      </c>
      <c r="U414" s="50">
        <v>0</v>
      </c>
      <c r="V414" s="50">
        <v>0</v>
      </c>
      <c r="W414" s="50">
        <v>0</v>
      </c>
      <c r="X414" s="50">
        <v>0</v>
      </c>
      <c r="Y414" s="50">
        <v>0</v>
      </c>
      <c r="Z414" s="139"/>
      <c r="AA414" s="139"/>
      <c r="AB414" s="139"/>
      <c r="AC414" s="139"/>
      <c r="AD414" s="139"/>
      <c r="AE414" s="139"/>
      <c r="AF414" s="139"/>
      <c r="AG414" s="139"/>
      <c r="AH414" s="139"/>
      <c r="AI414" s="139"/>
      <c r="AJ414" s="139"/>
      <c r="AK414" s="139"/>
      <c r="AL414" s="139"/>
      <c r="AM414" s="139"/>
      <c r="AN414" s="139"/>
      <c r="AO414" s="139"/>
      <c r="AP414" s="139"/>
      <c r="AQ414" s="70" t="s">
        <v>204</v>
      </c>
      <c r="AR414" s="70">
        <v>2008</v>
      </c>
      <c r="AS414" s="139"/>
      <c r="AT414" s="139"/>
      <c r="AU414" s="139"/>
      <c r="AV414" s="71">
        <v>25696407.127522543</v>
      </c>
      <c r="AW414" s="104" t="s">
        <v>123</v>
      </c>
      <c r="AX414" s="102"/>
      <c r="AY414" s="262" t="s">
        <v>1639</v>
      </c>
      <c r="AZ414" s="102" t="s">
        <v>1193</v>
      </c>
      <c r="BA414" s="102"/>
      <c r="BB414" s="102"/>
      <c r="BC414" s="45"/>
      <c r="BD414" s="45"/>
    </row>
    <row r="415" spans="1:56" s="101" customFormat="1" ht="16" hidden="1" thickBot="1">
      <c r="A415" s="231"/>
      <c r="B415" s="240"/>
      <c r="C415" s="23" t="s">
        <v>1321</v>
      </c>
      <c r="D415" s="24" t="s">
        <v>1047</v>
      </c>
      <c r="E415" s="34" t="s">
        <v>998</v>
      </c>
      <c r="F415" s="104" t="s">
        <v>123</v>
      </c>
      <c r="G415" s="38"/>
      <c r="H415" s="38"/>
      <c r="I415" s="38"/>
      <c r="J415" s="102" t="s">
        <v>1193</v>
      </c>
      <c r="K415" s="38"/>
      <c r="L415" s="38"/>
      <c r="M415" s="38"/>
      <c r="N415" s="38"/>
      <c r="O415" s="38"/>
      <c r="P415" s="38"/>
      <c r="Q415" s="38"/>
      <c r="R415" s="46">
        <v>0</v>
      </c>
      <c r="S415" s="46">
        <v>0</v>
      </c>
      <c r="T415" s="25" t="s">
        <v>225</v>
      </c>
      <c r="U415" s="46">
        <v>0</v>
      </c>
      <c r="V415" s="46">
        <v>0</v>
      </c>
      <c r="W415" s="46">
        <v>0</v>
      </c>
      <c r="X415" s="46">
        <v>0</v>
      </c>
      <c r="Y415" s="46">
        <v>0</v>
      </c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  <c r="AL415" s="38"/>
      <c r="AM415" s="38"/>
      <c r="AN415" s="38"/>
      <c r="AO415" s="38"/>
      <c r="AP415" s="38"/>
      <c r="AQ415" s="24" t="s">
        <v>204</v>
      </c>
      <c r="AR415" s="24">
        <v>2008</v>
      </c>
      <c r="AS415" s="38"/>
      <c r="AT415" s="38"/>
      <c r="AU415" s="38"/>
      <c r="AV415" s="174">
        <v>14091578.102189781</v>
      </c>
      <c r="AW415" s="104" t="s">
        <v>123</v>
      </c>
      <c r="AX415" s="102"/>
      <c r="AY415" s="261" t="s">
        <v>1638</v>
      </c>
      <c r="AZ415" s="102" t="s">
        <v>1193</v>
      </c>
      <c r="BA415" s="102"/>
      <c r="BB415" s="102"/>
      <c r="BC415" s="45"/>
      <c r="BD415" s="45"/>
    </row>
    <row r="416" spans="1:56" s="101" customFormat="1" ht="16" hidden="1" thickBot="1">
      <c r="A416" s="231"/>
      <c r="B416" s="240"/>
      <c r="C416" s="23" t="s">
        <v>1322</v>
      </c>
      <c r="D416" s="24" t="s">
        <v>1048</v>
      </c>
      <c r="E416" s="34" t="s">
        <v>1442</v>
      </c>
      <c r="F416" s="104" t="s">
        <v>123</v>
      </c>
      <c r="G416" s="38"/>
      <c r="H416" s="38"/>
      <c r="I416" s="38"/>
      <c r="J416" s="102" t="s">
        <v>1193</v>
      </c>
      <c r="K416" s="38"/>
      <c r="L416" s="38"/>
      <c r="M416" s="38"/>
      <c r="N416" s="38"/>
      <c r="O416" s="38"/>
      <c r="P416" s="38"/>
      <c r="Q416" s="38"/>
      <c r="R416" s="46">
        <v>0</v>
      </c>
      <c r="S416" s="46">
        <v>0</v>
      </c>
      <c r="T416" s="25" t="s">
        <v>225</v>
      </c>
      <c r="U416" s="46">
        <v>0</v>
      </c>
      <c r="V416" s="46">
        <v>0</v>
      </c>
      <c r="W416" s="46">
        <v>0</v>
      </c>
      <c r="X416" s="46">
        <v>0</v>
      </c>
      <c r="Y416" s="46">
        <v>0</v>
      </c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  <c r="AL416" s="38"/>
      <c r="AM416" s="38"/>
      <c r="AN416" s="38"/>
      <c r="AO416" s="38"/>
      <c r="AP416" s="38"/>
      <c r="AQ416" s="24" t="s">
        <v>204</v>
      </c>
      <c r="AR416" s="24">
        <v>2008</v>
      </c>
      <c r="AS416" s="38"/>
      <c r="AT416" s="38"/>
      <c r="AU416" s="38"/>
      <c r="AV416" s="174">
        <v>33156654.358093601</v>
      </c>
      <c r="AW416" s="104" t="s">
        <v>123</v>
      </c>
      <c r="AX416" s="102"/>
      <c r="AY416" s="102" t="s">
        <v>1566</v>
      </c>
      <c r="AZ416" s="102" t="s">
        <v>1193</v>
      </c>
      <c r="BA416" s="102"/>
      <c r="BB416" s="102"/>
      <c r="BC416" s="45"/>
      <c r="BD416" s="45"/>
    </row>
    <row r="417" spans="1:78" s="101" customFormat="1" ht="16" hidden="1" thickBot="1">
      <c r="A417" s="231"/>
      <c r="B417" s="240"/>
      <c r="C417" s="23" t="s">
        <v>1323</v>
      </c>
      <c r="D417" s="24" t="s">
        <v>1049</v>
      </c>
      <c r="E417" s="34" t="s">
        <v>996</v>
      </c>
      <c r="F417" s="104" t="s">
        <v>123</v>
      </c>
      <c r="G417" s="38"/>
      <c r="H417" s="38"/>
      <c r="I417" s="38"/>
      <c r="J417" s="102" t="s">
        <v>1193</v>
      </c>
      <c r="K417" s="38"/>
      <c r="L417" s="38"/>
      <c r="M417" s="38"/>
      <c r="N417" s="38"/>
      <c r="O417" s="38"/>
      <c r="P417" s="38"/>
      <c r="Q417" s="38"/>
      <c r="R417" s="46">
        <v>0</v>
      </c>
      <c r="S417" s="46">
        <v>0</v>
      </c>
      <c r="T417" s="25" t="s">
        <v>233</v>
      </c>
      <c r="U417" s="46">
        <v>0</v>
      </c>
      <c r="V417" s="46">
        <v>0</v>
      </c>
      <c r="W417" s="46">
        <v>0</v>
      </c>
      <c r="X417" s="46">
        <v>0</v>
      </c>
      <c r="Y417" s="46">
        <v>0</v>
      </c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  <c r="AL417" s="38"/>
      <c r="AM417" s="38"/>
      <c r="AN417" s="38"/>
      <c r="AO417" s="38"/>
      <c r="AP417" s="38"/>
      <c r="AQ417" s="24" t="s">
        <v>204</v>
      </c>
      <c r="AR417" s="24">
        <v>2008</v>
      </c>
      <c r="AS417" s="38"/>
      <c r="AT417" s="38"/>
      <c r="AU417" s="38"/>
      <c r="AV417" s="174">
        <v>490718484.4997853</v>
      </c>
      <c r="AW417" s="104" t="s">
        <v>123</v>
      </c>
      <c r="AX417" s="102"/>
      <c r="AY417" s="102" t="s">
        <v>1566</v>
      </c>
      <c r="AZ417" s="102" t="s">
        <v>1193</v>
      </c>
      <c r="BA417" s="102"/>
      <c r="BB417" s="102"/>
      <c r="BC417" s="45"/>
      <c r="BD417" s="45"/>
    </row>
    <row r="418" spans="1:78" s="100" customFormat="1" ht="67.5" hidden="1" customHeight="1">
      <c r="A418" s="231"/>
      <c r="B418" s="254"/>
      <c r="C418" s="72" t="s">
        <v>1324</v>
      </c>
      <c r="D418" s="70"/>
      <c r="E418" s="70" t="s">
        <v>1443</v>
      </c>
      <c r="F418" s="104" t="s">
        <v>123</v>
      </c>
      <c r="G418" s="139"/>
      <c r="H418" s="139"/>
      <c r="I418" s="139"/>
      <c r="J418" s="104" t="s">
        <v>1193</v>
      </c>
      <c r="K418" s="139"/>
      <c r="L418" s="139"/>
      <c r="M418" s="139"/>
      <c r="N418" s="139"/>
      <c r="O418" s="139"/>
      <c r="P418" s="139"/>
      <c r="Q418" s="139"/>
      <c r="R418" s="50">
        <v>0</v>
      </c>
      <c r="S418" s="50">
        <v>0</v>
      </c>
      <c r="T418" s="68" t="s">
        <v>233</v>
      </c>
      <c r="U418" s="50">
        <v>0</v>
      </c>
      <c r="V418" s="50">
        <v>0</v>
      </c>
      <c r="W418" s="50">
        <v>0</v>
      </c>
      <c r="X418" s="50">
        <v>0</v>
      </c>
      <c r="Y418" s="50">
        <v>0</v>
      </c>
      <c r="Z418" s="139"/>
      <c r="AA418" s="139"/>
      <c r="AB418" s="139"/>
      <c r="AC418" s="139"/>
      <c r="AD418" s="139"/>
      <c r="AE418" s="139"/>
      <c r="AF418" s="139"/>
      <c r="AG418" s="139"/>
      <c r="AH418" s="139"/>
      <c r="AI418" s="139"/>
      <c r="AJ418" s="139"/>
      <c r="AK418" s="139"/>
      <c r="AL418" s="139"/>
      <c r="AM418" s="139"/>
      <c r="AN418" s="139"/>
      <c r="AO418" s="139"/>
      <c r="AP418" s="139"/>
      <c r="AQ418" s="70" t="s">
        <v>204</v>
      </c>
      <c r="AR418" s="70">
        <v>2009</v>
      </c>
      <c r="AS418" s="139"/>
      <c r="AT418" s="139"/>
      <c r="AU418" s="139"/>
      <c r="AV418" s="71">
        <v>30334344.863339961</v>
      </c>
      <c r="AW418" s="104" t="s">
        <v>123</v>
      </c>
      <c r="AX418" s="104"/>
      <c r="AY418" s="262" t="s">
        <v>1651</v>
      </c>
      <c r="AZ418" s="104" t="s">
        <v>1193</v>
      </c>
      <c r="BA418" s="104"/>
      <c r="BB418" s="104"/>
      <c r="BC418" s="66"/>
      <c r="BD418" s="66"/>
      <c r="BE418" s="121"/>
      <c r="BF418" s="121"/>
      <c r="BG418" s="121"/>
      <c r="BH418" s="121"/>
      <c r="BI418" s="121"/>
      <c r="BJ418" s="121"/>
      <c r="BK418" s="121"/>
      <c r="BL418" s="121"/>
      <c r="BM418" s="121"/>
      <c r="BN418" s="121"/>
      <c r="BO418" s="121"/>
      <c r="BP418" s="121"/>
      <c r="BQ418" s="121"/>
      <c r="BR418" s="121"/>
      <c r="BS418" s="121"/>
      <c r="BT418" s="121"/>
      <c r="BU418" s="121"/>
      <c r="BV418" s="121"/>
      <c r="BW418" s="121"/>
      <c r="BX418" s="121"/>
      <c r="BY418" s="121"/>
      <c r="BZ418" s="121"/>
    </row>
    <row r="419" spans="1:78" ht="24" hidden="1" customHeight="1">
      <c r="A419" s="231"/>
      <c r="B419" s="240"/>
      <c r="C419" s="23" t="s">
        <v>1325</v>
      </c>
      <c r="D419" s="24"/>
      <c r="E419" s="24" t="s">
        <v>733</v>
      </c>
      <c r="F419" s="104" t="s">
        <v>123</v>
      </c>
      <c r="G419" s="38"/>
      <c r="H419" s="38"/>
      <c r="I419" s="38"/>
      <c r="J419" s="102" t="s">
        <v>1193</v>
      </c>
      <c r="K419" s="38"/>
      <c r="L419" s="38"/>
      <c r="M419" s="38"/>
      <c r="N419" s="38"/>
      <c r="O419" s="38"/>
      <c r="P419" s="38"/>
      <c r="Q419" s="38"/>
      <c r="R419" s="46">
        <v>0</v>
      </c>
      <c r="S419" s="46">
        <v>0</v>
      </c>
      <c r="T419" s="25" t="s">
        <v>1575</v>
      </c>
      <c r="U419" s="46">
        <v>0</v>
      </c>
      <c r="V419" s="46">
        <v>0</v>
      </c>
      <c r="W419" s="46">
        <v>0</v>
      </c>
      <c r="X419" s="46">
        <v>0</v>
      </c>
      <c r="Y419" s="46">
        <v>0</v>
      </c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  <c r="AL419" s="38"/>
      <c r="AM419" s="38"/>
      <c r="AN419" s="38"/>
      <c r="AO419" s="38"/>
      <c r="AP419" s="38"/>
      <c r="AQ419" s="24" t="s">
        <v>204</v>
      </c>
      <c r="AR419" s="24">
        <v>2009</v>
      </c>
      <c r="AS419" s="38"/>
      <c r="AT419" s="38"/>
      <c r="AU419" s="38"/>
      <c r="AV419" s="174">
        <v>10145744.4990768</v>
      </c>
      <c r="AW419" s="104" t="s">
        <v>123</v>
      </c>
      <c r="AX419" s="102"/>
      <c r="AY419" s="102" t="s">
        <v>1641</v>
      </c>
      <c r="AZ419" s="102" t="s">
        <v>1193</v>
      </c>
      <c r="BA419" s="102"/>
      <c r="BB419" s="102"/>
      <c r="BC419" s="45"/>
      <c r="BD419" s="45"/>
    </row>
    <row r="420" spans="1:78" ht="27.75" hidden="1" customHeight="1">
      <c r="A420" s="231"/>
      <c r="B420" s="240"/>
      <c r="C420" s="23" t="s">
        <v>1326</v>
      </c>
      <c r="D420" s="24"/>
      <c r="E420" s="24" t="s">
        <v>1444</v>
      </c>
      <c r="F420" s="104" t="s">
        <v>123</v>
      </c>
      <c r="G420" s="38"/>
      <c r="H420" s="38"/>
      <c r="I420" s="38"/>
      <c r="J420" s="102" t="s">
        <v>1193</v>
      </c>
      <c r="K420" s="38"/>
      <c r="L420" s="38"/>
      <c r="M420" s="38"/>
      <c r="N420" s="38"/>
      <c r="O420" s="38"/>
      <c r="P420" s="38"/>
      <c r="Q420" s="38"/>
      <c r="R420" s="46">
        <v>0</v>
      </c>
      <c r="S420" s="46">
        <v>0</v>
      </c>
      <c r="T420" s="25" t="s">
        <v>225</v>
      </c>
      <c r="U420" s="46">
        <v>0</v>
      </c>
      <c r="V420" s="46">
        <v>0</v>
      </c>
      <c r="W420" s="46">
        <v>0</v>
      </c>
      <c r="X420" s="46">
        <v>0</v>
      </c>
      <c r="Y420" s="46">
        <v>0</v>
      </c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  <c r="AL420" s="38"/>
      <c r="AM420" s="38"/>
      <c r="AN420" s="38"/>
      <c r="AO420" s="38"/>
      <c r="AP420" s="38"/>
      <c r="AQ420" s="24" t="s">
        <v>204</v>
      </c>
      <c r="AR420" s="24">
        <v>2009</v>
      </c>
      <c r="AS420" s="38"/>
      <c r="AT420" s="38"/>
      <c r="AU420" s="38"/>
      <c r="AV420" s="174">
        <v>8116755.5992614795</v>
      </c>
      <c r="AW420" s="104" t="s">
        <v>123</v>
      </c>
      <c r="AX420" s="102"/>
      <c r="AY420" s="102" t="s">
        <v>1824</v>
      </c>
      <c r="AZ420" s="102" t="s">
        <v>1193</v>
      </c>
      <c r="BA420" s="102"/>
      <c r="BB420" s="102"/>
      <c r="BC420" s="45"/>
      <c r="BD420" s="45"/>
    </row>
    <row r="421" spans="1:78" ht="31" hidden="1" thickBot="1">
      <c r="A421" s="231"/>
      <c r="B421" s="240"/>
      <c r="C421" s="72" t="s">
        <v>1327</v>
      </c>
      <c r="D421" s="70"/>
      <c r="E421" s="70" t="s">
        <v>1445</v>
      </c>
      <c r="F421" s="104" t="s">
        <v>123</v>
      </c>
      <c r="G421" s="139"/>
      <c r="H421" s="139"/>
      <c r="I421" s="139"/>
      <c r="J421" s="102" t="s">
        <v>1193</v>
      </c>
      <c r="K421" s="139"/>
      <c r="L421" s="139"/>
      <c r="M421" s="139"/>
      <c r="N421" s="139"/>
      <c r="O421" s="139"/>
      <c r="P421" s="139"/>
      <c r="Q421" s="139"/>
      <c r="R421" s="50">
        <v>0</v>
      </c>
      <c r="S421" s="50">
        <v>0</v>
      </c>
      <c r="T421" s="68" t="s">
        <v>233</v>
      </c>
      <c r="U421" s="50">
        <v>0</v>
      </c>
      <c r="V421" s="50">
        <v>0</v>
      </c>
      <c r="W421" s="50">
        <v>0</v>
      </c>
      <c r="X421" s="50">
        <v>0</v>
      </c>
      <c r="Y421" s="50">
        <v>0</v>
      </c>
      <c r="Z421" s="139"/>
      <c r="AA421" s="139"/>
      <c r="AB421" s="139"/>
      <c r="AC421" s="139"/>
      <c r="AD421" s="139"/>
      <c r="AE421" s="139"/>
      <c r="AF421" s="139"/>
      <c r="AG421" s="139"/>
      <c r="AH421" s="139"/>
      <c r="AI421" s="139"/>
      <c r="AJ421" s="139"/>
      <c r="AK421" s="139"/>
      <c r="AL421" s="139"/>
      <c r="AM421" s="139"/>
      <c r="AN421" s="139"/>
      <c r="AO421" s="139"/>
      <c r="AP421" s="139"/>
      <c r="AQ421" s="70" t="s">
        <v>204</v>
      </c>
      <c r="AR421" s="70">
        <v>2009</v>
      </c>
      <c r="AS421" s="139"/>
      <c r="AT421" s="139"/>
      <c r="AU421" s="139"/>
      <c r="AV421" s="71">
        <v>30000604.537549954</v>
      </c>
      <c r="AW421" s="104" t="s">
        <v>123</v>
      </c>
      <c r="AX421" s="102"/>
      <c r="AY421" s="261" t="s">
        <v>1642</v>
      </c>
      <c r="AZ421" s="102" t="s">
        <v>1193</v>
      </c>
      <c r="BA421" s="102"/>
      <c r="BB421" s="102"/>
      <c r="BC421" s="45"/>
      <c r="BD421" s="45"/>
    </row>
    <row r="422" spans="1:78" ht="31" hidden="1" thickBot="1">
      <c r="A422" s="231"/>
      <c r="B422" s="240"/>
      <c r="C422" s="72" t="s">
        <v>1328</v>
      </c>
      <c r="D422" s="70"/>
      <c r="E422" s="70" t="s">
        <v>1446</v>
      </c>
      <c r="F422" s="104" t="s">
        <v>123</v>
      </c>
      <c r="G422" s="139"/>
      <c r="H422" s="139"/>
      <c r="I422" s="139"/>
      <c r="J422" s="102" t="s">
        <v>1193</v>
      </c>
      <c r="K422" s="139"/>
      <c r="L422" s="139"/>
      <c r="M422" s="139"/>
      <c r="N422" s="139"/>
      <c r="O422" s="139"/>
      <c r="P422" s="139"/>
      <c r="Q422" s="139"/>
      <c r="R422" s="50">
        <v>0</v>
      </c>
      <c r="S422" s="50">
        <v>0</v>
      </c>
      <c r="T422" s="68" t="s">
        <v>233</v>
      </c>
      <c r="U422" s="50">
        <v>0</v>
      </c>
      <c r="V422" s="50">
        <v>0</v>
      </c>
      <c r="W422" s="50">
        <v>0</v>
      </c>
      <c r="X422" s="50">
        <v>0</v>
      </c>
      <c r="Y422" s="50">
        <v>0</v>
      </c>
      <c r="Z422" s="139"/>
      <c r="AA422" s="139"/>
      <c r="AB422" s="139"/>
      <c r="AC422" s="139"/>
      <c r="AD422" s="139"/>
      <c r="AE422" s="139"/>
      <c r="AF422" s="139"/>
      <c r="AG422" s="139"/>
      <c r="AH422" s="139"/>
      <c r="AI422" s="139"/>
      <c r="AJ422" s="139"/>
      <c r="AK422" s="139"/>
      <c r="AL422" s="139"/>
      <c r="AM422" s="139"/>
      <c r="AN422" s="139"/>
      <c r="AO422" s="139"/>
      <c r="AP422" s="139"/>
      <c r="AQ422" s="70" t="s">
        <v>204</v>
      </c>
      <c r="AR422" s="70">
        <v>2009</v>
      </c>
      <c r="AS422" s="139"/>
      <c r="AT422" s="139"/>
      <c r="AU422" s="139"/>
      <c r="AV422" s="71">
        <v>11049385.278176721</v>
      </c>
      <c r="AW422" s="104" t="s">
        <v>123</v>
      </c>
      <c r="AX422" s="102"/>
      <c r="AY422" s="261" t="s">
        <v>1642</v>
      </c>
      <c r="AZ422" s="102" t="s">
        <v>1193</v>
      </c>
      <c r="BA422" s="102"/>
      <c r="BB422" s="102"/>
      <c r="BC422" s="45"/>
      <c r="BD422" s="45"/>
    </row>
    <row r="423" spans="1:78" ht="16" hidden="1" thickBot="1">
      <c r="A423" s="231"/>
      <c r="B423" s="240"/>
      <c r="C423" s="23" t="s">
        <v>1329</v>
      </c>
      <c r="D423" s="24"/>
      <c r="E423" s="24" t="s">
        <v>733</v>
      </c>
      <c r="F423" s="104" t="s">
        <v>123</v>
      </c>
      <c r="G423" s="38"/>
      <c r="H423" s="38"/>
      <c r="I423" s="38"/>
      <c r="J423" s="102" t="s">
        <v>1193</v>
      </c>
      <c r="K423" s="38"/>
      <c r="L423" s="38"/>
      <c r="M423" s="38"/>
      <c r="N423" s="38"/>
      <c r="O423" s="38"/>
      <c r="P423" s="38"/>
      <c r="Q423" s="38"/>
      <c r="R423" s="46">
        <v>0</v>
      </c>
      <c r="S423" s="46">
        <v>0</v>
      </c>
      <c r="T423" s="25" t="s">
        <v>233</v>
      </c>
      <c r="U423" s="46">
        <v>0</v>
      </c>
      <c r="V423" s="46">
        <v>0</v>
      </c>
      <c r="W423" s="46">
        <v>0</v>
      </c>
      <c r="X423" s="46">
        <v>0</v>
      </c>
      <c r="Y423" s="46">
        <v>0</v>
      </c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  <c r="AL423" s="38"/>
      <c r="AM423" s="38"/>
      <c r="AN423" s="38"/>
      <c r="AO423" s="38"/>
      <c r="AP423" s="38"/>
      <c r="AQ423" s="24" t="s">
        <v>204</v>
      </c>
      <c r="AR423" s="24">
        <v>2009</v>
      </c>
      <c r="AS423" s="38"/>
      <c r="AT423" s="38"/>
      <c r="AU423" s="38"/>
      <c r="AV423" s="174">
        <v>8811878.3746088482</v>
      </c>
      <c r="AW423" s="104" t="s">
        <v>123</v>
      </c>
      <c r="AX423" s="102"/>
      <c r="AY423" s="102" t="s">
        <v>1596</v>
      </c>
      <c r="AZ423" s="102" t="s">
        <v>1193</v>
      </c>
      <c r="BA423" s="102"/>
      <c r="BB423" s="102"/>
      <c r="BC423" s="45"/>
      <c r="BD423" s="45"/>
    </row>
    <row r="424" spans="1:78" s="101" customFormat="1" ht="16" hidden="1" thickBot="1">
      <c r="A424" s="231"/>
      <c r="B424" s="240"/>
      <c r="C424" s="23" t="s">
        <v>1330</v>
      </c>
      <c r="D424" s="24"/>
      <c r="E424" s="34" t="s">
        <v>732</v>
      </c>
      <c r="F424" s="104" t="s">
        <v>123</v>
      </c>
      <c r="G424" s="38"/>
      <c r="H424" s="38"/>
      <c r="I424" s="38"/>
      <c r="J424" s="102" t="s">
        <v>1193</v>
      </c>
      <c r="K424" s="38"/>
      <c r="L424" s="38"/>
      <c r="M424" s="38"/>
      <c r="N424" s="38"/>
      <c r="O424" s="38"/>
      <c r="P424" s="38"/>
      <c r="Q424" s="38"/>
      <c r="R424" s="46">
        <v>0</v>
      </c>
      <c r="S424" s="46">
        <v>0</v>
      </c>
      <c r="T424" s="25" t="s">
        <v>233</v>
      </c>
      <c r="U424" s="46">
        <v>0</v>
      </c>
      <c r="V424" s="46">
        <v>0</v>
      </c>
      <c r="W424" s="46">
        <v>0</v>
      </c>
      <c r="X424" s="46">
        <v>0</v>
      </c>
      <c r="Y424" s="46">
        <v>0</v>
      </c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  <c r="AL424" s="38"/>
      <c r="AM424" s="38"/>
      <c r="AN424" s="38"/>
      <c r="AO424" s="38"/>
      <c r="AP424" s="38"/>
      <c r="AQ424" s="24" t="s">
        <v>204</v>
      </c>
      <c r="AR424" s="24">
        <v>2009</v>
      </c>
      <c r="AS424" s="38"/>
      <c r="AT424" s="38"/>
      <c r="AU424" s="38"/>
      <c r="AV424" s="174">
        <v>2956001.241851741</v>
      </c>
      <c r="AW424" s="104" t="s">
        <v>123</v>
      </c>
      <c r="AX424" s="102"/>
      <c r="AY424" s="102" t="s">
        <v>1597</v>
      </c>
      <c r="AZ424" s="102" t="s">
        <v>1193</v>
      </c>
      <c r="BA424" s="102"/>
      <c r="BB424" s="102"/>
      <c r="BC424" s="45"/>
      <c r="BD424" s="45"/>
    </row>
    <row r="425" spans="1:78" s="101" customFormat="1" ht="16" hidden="1" thickBot="1">
      <c r="A425" s="231"/>
      <c r="B425" s="240"/>
      <c r="C425" s="23" t="s">
        <v>1331</v>
      </c>
      <c r="D425" s="24"/>
      <c r="E425" s="34" t="s">
        <v>732</v>
      </c>
      <c r="F425" s="104" t="s">
        <v>123</v>
      </c>
      <c r="G425" s="38"/>
      <c r="H425" s="38"/>
      <c r="I425" s="38"/>
      <c r="J425" s="102" t="s">
        <v>1193</v>
      </c>
      <c r="K425" s="38"/>
      <c r="L425" s="38"/>
      <c r="M425" s="38"/>
      <c r="N425" s="38"/>
      <c r="O425" s="38"/>
      <c r="P425" s="38"/>
      <c r="Q425" s="38"/>
      <c r="R425" s="46">
        <v>0</v>
      </c>
      <c r="S425" s="46">
        <v>0</v>
      </c>
      <c r="T425" s="25" t="s">
        <v>233</v>
      </c>
      <c r="U425" s="46">
        <v>0</v>
      </c>
      <c r="V425" s="46">
        <v>0</v>
      </c>
      <c r="W425" s="46">
        <v>0</v>
      </c>
      <c r="X425" s="46">
        <v>0</v>
      </c>
      <c r="Y425" s="46">
        <v>0</v>
      </c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  <c r="AL425" s="38"/>
      <c r="AM425" s="38"/>
      <c r="AN425" s="38"/>
      <c r="AO425" s="38"/>
      <c r="AP425" s="38"/>
      <c r="AQ425" s="24" t="s">
        <v>204</v>
      </c>
      <c r="AR425" s="24">
        <v>2009</v>
      </c>
      <c r="AS425" s="38"/>
      <c r="AT425" s="38"/>
      <c r="AU425" s="38"/>
      <c r="AV425" s="174">
        <v>26771670.215723787</v>
      </c>
      <c r="AW425" s="104" t="s">
        <v>123</v>
      </c>
      <c r="AX425" s="102"/>
      <c r="AY425" s="102" t="s">
        <v>1568</v>
      </c>
      <c r="AZ425" s="102" t="s">
        <v>1193</v>
      </c>
      <c r="BA425" s="102"/>
      <c r="BB425" s="102"/>
      <c r="BC425" s="45"/>
      <c r="BD425" s="45"/>
    </row>
    <row r="426" spans="1:78" s="101" customFormat="1" ht="16" hidden="1" thickBot="1">
      <c r="A426" s="231"/>
      <c r="B426" s="240"/>
      <c r="C426" s="23" t="s">
        <v>1332</v>
      </c>
      <c r="D426" s="24"/>
      <c r="E426" s="34" t="s">
        <v>732</v>
      </c>
      <c r="F426" s="104" t="s">
        <v>123</v>
      </c>
      <c r="G426" s="38"/>
      <c r="H426" s="38"/>
      <c r="I426" s="38"/>
      <c r="J426" s="102" t="s">
        <v>1193</v>
      </c>
      <c r="K426" s="38"/>
      <c r="L426" s="38"/>
      <c r="M426" s="38"/>
      <c r="N426" s="38"/>
      <c r="O426" s="38"/>
      <c r="P426" s="38"/>
      <c r="Q426" s="38"/>
      <c r="R426" s="46">
        <v>0</v>
      </c>
      <c r="S426" s="46">
        <v>0</v>
      </c>
      <c r="T426" s="25" t="s">
        <v>233</v>
      </c>
      <c r="U426" s="46">
        <v>0</v>
      </c>
      <c r="V426" s="46">
        <v>0</v>
      </c>
      <c r="W426" s="46">
        <v>0</v>
      </c>
      <c r="X426" s="46">
        <v>0</v>
      </c>
      <c r="Y426" s="46">
        <v>0</v>
      </c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  <c r="AL426" s="38"/>
      <c r="AM426" s="38"/>
      <c r="AN426" s="38"/>
      <c r="AO426" s="38"/>
      <c r="AP426" s="38"/>
      <c r="AQ426" s="24" t="s">
        <v>204</v>
      </c>
      <c r="AR426" s="24">
        <v>2009</v>
      </c>
      <c r="AS426" s="38"/>
      <c r="AT426" s="38"/>
      <c r="AU426" s="38"/>
      <c r="AV426" s="174">
        <v>2900592.9046863713</v>
      </c>
      <c r="AW426" s="104" t="s">
        <v>123</v>
      </c>
      <c r="AX426" s="102"/>
      <c r="AY426" s="102" t="s">
        <v>1598</v>
      </c>
      <c r="AZ426" s="102" t="s">
        <v>1193</v>
      </c>
      <c r="BA426" s="102"/>
      <c r="BB426" s="102"/>
      <c r="BC426" s="45"/>
      <c r="BD426" s="45"/>
    </row>
    <row r="427" spans="1:78" s="101" customFormat="1" ht="16" hidden="1" thickBot="1">
      <c r="A427" s="231"/>
      <c r="B427" s="240"/>
      <c r="C427" s="23" t="s">
        <v>1333</v>
      </c>
      <c r="D427" s="24"/>
      <c r="E427" s="34" t="s">
        <v>732</v>
      </c>
      <c r="F427" s="104" t="s">
        <v>123</v>
      </c>
      <c r="G427" s="38"/>
      <c r="H427" s="38"/>
      <c r="I427" s="38"/>
      <c r="J427" s="102" t="s">
        <v>1193</v>
      </c>
      <c r="K427" s="38"/>
      <c r="L427" s="38"/>
      <c r="M427" s="38"/>
      <c r="N427" s="38"/>
      <c r="O427" s="38"/>
      <c r="P427" s="38"/>
      <c r="Q427" s="38"/>
      <c r="R427" s="46">
        <v>0</v>
      </c>
      <c r="S427" s="46">
        <v>0</v>
      </c>
      <c r="T427" s="25" t="s">
        <v>233</v>
      </c>
      <c r="U427" s="46">
        <v>0</v>
      </c>
      <c r="V427" s="46">
        <v>0</v>
      </c>
      <c r="W427" s="46">
        <v>0</v>
      </c>
      <c r="X427" s="46">
        <v>0</v>
      </c>
      <c r="Y427" s="46">
        <v>0</v>
      </c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  <c r="AN427" s="38"/>
      <c r="AO427" s="38"/>
      <c r="AP427" s="38"/>
      <c r="AQ427" s="24" t="s">
        <v>204</v>
      </c>
      <c r="AR427" s="24">
        <v>2009</v>
      </c>
      <c r="AS427" s="38"/>
      <c r="AT427" s="38"/>
      <c r="AU427" s="38"/>
      <c r="AV427" s="174">
        <v>2789776.2303556311</v>
      </c>
      <c r="AW427" s="104" t="s">
        <v>123</v>
      </c>
      <c r="AX427" s="102"/>
      <c r="AY427" s="102" t="s">
        <v>1598</v>
      </c>
      <c r="AZ427" s="102" t="s">
        <v>1193</v>
      </c>
      <c r="BA427" s="102"/>
      <c r="BB427" s="102"/>
      <c r="BC427" s="45"/>
      <c r="BD427" s="45"/>
    </row>
    <row r="428" spans="1:78" s="101" customFormat="1" ht="31" hidden="1" thickBot="1">
      <c r="A428" s="231"/>
      <c r="B428" s="240"/>
      <c r="C428" s="72" t="s">
        <v>1334</v>
      </c>
      <c r="D428" s="70"/>
      <c r="E428" s="73" t="s">
        <v>1643</v>
      </c>
      <c r="F428" s="104" t="s">
        <v>123</v>
      </c>
      <c r="G428" s="139"/>
      <c r="H428" s="139"/>
      <c r="I428" s="139"/>
      <c r="J428" s="102" t="s">
        <v>1193</v>
      </c>
      <c r="K428" s="139"/>
      <c r="L428" s="139"/>
      <c r="M428" s="139"/>
      <c r="N428" s="139"/>
      <c r="O428" s="139"/>
      <c r="P428" s="139"/>
      <c r="Q428" s="139"/>
      <c r="R428" s="50">
        <v>0</v>
      </c>
      <c r="S428" s="50">
        <v>0</v>
      </c>
      <c r="T428" s="68" t="s">
        <v>1537</v>
      </c>
      <c r="U428" s="50">
        <v>0</v>
      </c>
      <c r="V428" s="50">
        <v>0</v>
      </c>
      <c r="W428" s="50">
        <v>0</v>
      </c>
      <c r="X428" s="50">
        <v>0</v>
      </c>
      <c r="Y428" s="50">
        <v>0</v>
      </c>
      <c r="Z428" s="139"/>
      <c r="AA428" s="139"/>
      <c r="AB428" s="139"/>
      <c r="AC428" s="139"/>
      <c r="AD428" s="139"/>
      <c r="AE428" s="139"/>
      <c r="AF428" s="139"/>
      <c r="AG428" s="139"/>
      <c r="AH428" s="139"/>
      <c r="AI428" s="139"/>
      <c r="AJ428" s="139"/>
      <c r="AK428" s="139"/>
      <c r="AL428" s="139"/>
      <c r="AM428" s="139"/>
      <c r="AN428" s="139"/>
      <c r="AO428" s="139"/>
      <c r="AP428" s="139"/>
      <c r="AQ428" s="70" t="s">
        <v>204</v>
      </c>
      <c r="AR428" s="70">
        <v>2009</v>
      </c>
      <c r="AS428" s="139"/>
      <c r="AT428" s="139"/>
      <c r="AU428" s="139"/>
      <c r="AV428" s="71">
        <v>31908995.449596688</v>
      </c>
      <c r="AW428" s="104" t="s">
        <v>123</v>
      </c>
      <c r="AX428" s="102"/>
      <c r="AY428" s="261" t="s">
        <v>1642</v>
      </c>
      <c r="AZ428" s="102" t="s">
        <v>1193</v>
      </c>
      <c r="BA428" s="104" t="s">
        <v>1839</v>
      </c>
      <c r="BB428" s="102"/>
      <c r="BC428" s="45"/>
      <c r="BD428" s="45"/>
    </row>
    <row r="429" spans="1:78" s="101" customFormat="1" ht="16" hidden="1" thickBot="1">
      <c r="A429" s="231"/>
      <c r="B429" s="240"/>
      <c r="C429" s="23" t="s">
        <v>1335</v>
      </c>
      <c r="D429" s="24"/>
      <c r="E429" s="34" t="s">
        <v>996</v>
      </c>
      <c r="F429" s="104" t="s">
        <v>123</v>
      </c>
      <c r="G429" s="38"/>
      <c r="H429" s="38"/>
      <c r="I429" s="38"/>
      <c r="J429" s="102" t="s">
        <v>1193</v>
      </c>
      <c r="K429" s="38"/>
      <c r="L429" s="38"/>
      <c r="M429" s="38"/>
      <c r="N429" s="38"/>
      <c r="O429" s="38"/>
      <c r="P429" s="38"/>
      <c r="Q429" s="38"/>
      <c r="R429" s="46">
        <v>0</v>
      </c>
      <c r="S429" s="46">
        <v>0</v>
      </c>
      <c r="T429" s="25" t="s">
        <v>233</v>
      </c>
      <c r="U429" s="46">
        <v>0</v>
      </c>
      <c r="V429" s="46">
        <v>0</v>
      </c>
      <c r="W429" s="46">
        <v>0</v>
      </c>
      <c r="X429" s="46">
        <v>0</v>
      </c>
      <c r="Y429" s="46">
        <v>0</v>
      </c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  <c r="AL429" s="38"/>
      <c r="AM429" s="38"/>
      <c r="AN429" s="38"/>
      <c r="AO429" s="38"/>
      <c r="AP429" s="38"/>
      <c r="AQ429" s="24" t="s">
        <v>204</v>
      </c>
      <c r="AR429" s="24">
        <v>2009</v>
      </c>
      <c r="AS429" s="38"/>
      <c r="AT429" s="38"/>
      <c r="AU429" s="38"/>
      <c r="AV429" s="174">
        <v>7924269.4592914209</v>
      </c>
      <c r="AW429" s="104" t="s">
        <v>123</v>
      </c>
      <c r="AX429" s="102"/>
      <c r="AY429" s="102" t="s">
        <v>1645</v>
      </c>
      <c r="AZ429" s="102" t="s">
        <v>1193</v>
      </c>
      <c r="BA429" s="102"/>
      <c r="BB429" s="102"/>
      <c r="BC429" s="45"/>
      <c r="BD429" s="45"/>
    </row>
    <row r="430" spans="1:78" s="101" customFormat="1" ht="16" hidden="1" thickBot="1">
      <c r="A430" s="231"/>
      <c r="B430" s="240"/>
      <c r="C430" s="23" t="s">
        <v>1336</v>
      </c>
      <c r="D430" s="24"/>
      <c r="E430" s="34" t="s">
        <v>996</v>
      </c>
      <c r="F430" s="104" t="s">
        <v>123</v>
      </c>
      <c r="G430" s="38"/>
      <c r="H430" s="38"/>
      <c r="I430" s="38"/>
      <c r="J430" s="102" t="s">
        <v>1193</v>
      </c>
      <c r="K430" s="38"/>
      <c r="L430" s="38"/>
      <c r="M430" s="38"/>
      <c r="N430" s="38"/>
      <c r="O430" s="38"/>
      <c r="P430" s="38"/>
      <c r="Q430" s="38"/>
      <c r="R430" s="46">
        <v>0</v>
      </c>
      <c r="S430" s="46">
        <v>0</v>
      </c>
      <c r="T430" s="25" t="s">
        <v>1537</v>
      </c>
      <c r="U430" s="46">
        <v>0</v>
      </c>
      <c r="V430" s="46">
        <v>0</v>
      </c>
      <c r="W430" s="46">
        <v>0</v>
      </c>
      <c r="X430" s="46">
        <v>0</v>
      </c>
      <c r="Y430" s="46">
        <v>0</v>
      </c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  <c r="AL430" s="38"/>
      <c r="AM430" s="38"/>
      <c r="AN430" s="38"/>
      <c r="AO430" s="38"/>
      <c r="AP430" s="38"/>
      <c r="AQ430" s="24" t="s">
        <v>204</v>
      </c>
      <c r="AR430" s="24">
        <v>2009</v>
      </c>
      <c r="AS430" s="38"/>
      <c r="AT430" s="38"/>
      <c r="AU430" s="38"/>
      <c r="AV430" s="174">
        <v>8157052.5717453845</v>
      </c>
      <c r="AW430" s="104" t="s">
        <v>123</v>
      </c>
      <c r="AX430" s="102"/>
      <c r="AY430" s="102" t="s">
        <v>1645</v>
      </c>
      <c r="AZ430" s="102" t="s">
        <v>1193</v>
      </c>
      <c r="BA430" s="102"/>
      <c r="BB430" s="102"/>
      <c r="BC430" s="45"/>
      <c r="BD430" s="45"/>
    </row>
    <row r="431" spans="1:78" s="101" customFormat="1" ht="16" hidden="1" thickBot="1">
      <c r="A431" s="231"/>
      <c r="B431" s="240"/>
      <c r="C431" s="23" t="s">
        <v>1337</v>
      </c>
      <c r="D431" s="24"/>
      <c r="E431" s="34" t="s">
        <v>996</v>
      </c>
      <c r="F431" s="104" t="s">
        <v>123</v>
      </c>
      <c r="G431" s="38"/>
      <c r="H431" s="38"/>
      <c r="I431" s="38"/>
      <c r="J431" s="102" t="s">
        <v>1193</v>
      </c>
      <c r="K431" s="38"/>
      <c r="L431" s="38"/>
      <c r="M431" s="38"/>
      <c r="N431" s="38"/>
      <c r="O431" s="38"/>
      <c r="P431" s="38"/>
      <c r="Q431" s="38"/>
      <c r="R431" s="46">
        <v>0</v>
      </c>
      <c r="S431" s="46">
        <v>0</v>
      </c>
      <c r="T431" s="25" t="s">
        <v>1537</v>
      </c>
      <c r="U431" s="46">
        <v>0</v>
      </c>
      <c r="V431" s="46">
        <v>0</v>
      </c>
      <c r="W431" s="46">
        <v>0</v>
      </c>
      <c r="X431" s="46">
        <v>0</v>
      </c>
      <c r="Y431" s="46">
        <v>0</v>
      </c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  <c r="AL431" s="38"/>
      <c r="AM431" s="38"/>
      <c r="AN431" s="38"/>
      <c r="AO431" s="38"/>
      <c r="AP431" s="38"/>
      <c r="AQ431" s="24" t="s">
        <v>204</v>
      </c>
      <c r="AR431" s="24">
        <v>2009</v>
      </c>
      <c r="AS431" s="38"/>
      <c r="AT431" s="38"/>
      <c r="AU431" s="38"/>
      <c r="AV431" s="174">
        <v>20241159.275658313</v>
      </c>
      <c r="AW431" s="104" t="s">
        <v>123</v>
      </c>
      <c r="AX431" s="102"/>
      <c r="AY431" s="102" t="s">
        <v>1644</v>
      </c>
      <c r="AZ431" s="102" t="s">
        <v>1193</v>
      </c>
      <c r="BA431" s="102"/>
      <c r="BB431" s="102"/>
      <c r="BC431" s="45"/>
      <c r="BD431" s="45"/>
    </row>
    <row r="432" spans="1:78" s="101" customFormat="1" ht="16" hidden="1" thickBot="1">
      <c r="A432" s="231"/>
      <c r="B432" s="240"/>
      <c r="C432" s="23" t="s">
        <v>1338</v>
      </c>
      <c r="D432" s="24"/>
      <c r="E432" s="34" t="s">
        <v>732</v>
      </c>
      <c r="F432" s="102" t="s">
        <v>1573</v>
      </c>
      <c r="G432" s="38"/>
      <c r="H432" s="38"/>
      <c r="I432" s="38"/>
      <c r="J432" s="102" t="s">
        <v>1193</v>
      </c>
      <c r="K432" s="38"/>
      <c r="L432" s="38"/>
      <c r="M432" s="38"/>
      <c r="N432" s="38"/>
      <c r="O432" s="38"/>
      <c r="P432" s="38"/>
      <c r="Q432" s="38"/>
      <c r="R432" s="46">
        <v>0</v>
      </c>
      <c r="S432" s="46">
        <v>0</v>
      </c>
      <c r="T432" s="25" t="s">
        <v>225</v>
      </c>
      <c r="U432" s="46">
        <v>0</v>
      </c>
      <c r="V432" s="46">
        <v>0</v>
      </c>
      <c r="W432" s="46">
        <v>0</v>
      </c>
      <c r="X432" s="46">
        <v>0</v>
      </c>
      <c r="Y432" s="46">
        <v>0</v>
      </c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  <c r="AL432" s="38"/>
      <c r="AM432" s="38"/>
      <c r="AN432" s="38"/>
      <c r="AO432" s="38"/>
      <c r="AP432" s="38"/>
      <c r="AQ432" s="24" t="s">
        <v>204</v>
      </c>
      <c r="AR432" s="24">
        <v>2009</v>
      </c>
      <c r="AS432" s="38"/>
      <c r="AT432" s="38"/>
      <c r="AU432" s="38"/>
      <c r="AV432" s="174">
        <v>48635194.443252757</v>
      </c>
      <c r="AW432" s="102" t="s">
        <v>1573</v>
      </c>
      <c r="AX432" s="102"/>
      <c r="AY432" s="102" t="s">
        <v>1599</v>
      </c>
      <c r="AZ432" s="102" t="s">
        <v>1193</v>
      </c>
      <c r="BA432" s="102"/>
      <c r="BB432" s="102"/>
      <c r="BC432" s="45"/>
      <c r="BD432" s="45"/>
    </row>
    <row r="433" spans="1:56" s="101" customFormat="1" ht="16" hidden="1" thickBot="1">
      <c r="A433" s="231"/>
      <c r="B433" s="240"/>
      <c r="C433" s="23" t="s">
        <v>1339</v>
      </c>
      <c r="D433" s="24"/>
      <c r="E433" s="24" t="s">
        <v>733</v>
      </c>
      <c r="F433" s="104" t="s">
        <v>123</v>
      </c>
      <c r="G433" s="38"/>
      <c r="H433" s="38"/>
      <c r="I433" s="38"/>
      <c r="J433" s="102" t="s">
        <v>1193</v>
      </c>
      <c r="K433" s="38"/>
      <c r="L433" s="38"/>
      <c r="M433" s="38"/>
      <c r="N433" s="38"/>
      <c r="O433" s="38"/>
      <c r="P433" s="38"/>
      <c r="Q433" s="38"/>
      <c r="R433" s="46" t="s">
        <v>1513</v>
      </c>
      <c r="S433" s="46">
        <v>0</v>
      </c>
      <c r="T433" s="25" t="s">
        <v>238</v>
      </c>
      <c r="U433" s="46">
        <v>0</v>
      </c>
      <c r="V433" s="46">
        <v>0</v>
      </c>
      <c r="W433" s="46">
        <v>0</v>
      </c>
      <c r="X433" s="46">
        <v>0</v>
      </c>
      <c r="Y433" s="46">
        <v>0</v>
      </c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  <c r="AL433" s="38"/>
      <c r="AM433" s="38"/>
      <c r="AN433" s="38"/>
      <c r="AO433" s="38"/>
      <c r="AP433" s="38"/>
      <c r="AQ433" s="24" t="s">
        <v>204</v>
      </c>
      <c r="AR433" s="24">
        <v>2009</v>
      </c>
      <c r="AS433" s="38"/>
      <c r="AT433" s="38"/>
      <c r="AU433" s="38"/>
      <c r="AV433" s="174">
        <v>93362885.033339068</v>
      </c>
      <c r="AW433" s="104" t="s">
        <v>123</v>
      </c>
      <c r="AX433" s="102"/>
      <c r="AY433" s="102" t="s">
        <v>1599</v>
      </c>
      <c r="AZ433" s="102" t="s">
        <v>1193</v>
      </c>
      <c r="BA433" s="102"/>
      <c r="BB433" s="102"/>
      <c r="BC433" s="45"/>
      <c r="BD433" s="45"/>
    </row>
    <row r="434" spans="1:56" s="101" customFormat="1" ht="16" hidden="1" thickBot="1">
      <c r="A434" s="231"/>
      <c r="B434" s="240"/>
      <c r="C434" s="23" t="s">
        <v>1340</v>
      </c>
      <c r="D434" s="24"/>
      <c r="E434" s="34"/>
      <c r="F434" s="104" t="s">
        <v>123</v>
      </c>
      <c r="G434" s="38"/>
      <c r="H434" s="38"/>
      <c r="I434" s="38"/>
      <c r="J434" s="102" t="s">
        <v>1193</v>
      </c>
      <c r="K434" s="38"/>
      <c r="L434" s="38"/>
      <c r="M434" s="38"/>
      <c r="N434" s="38"/>
      <c r="O434" s="38"/>
      <c r="P434" s="38"/>
      <c r="Q434" s="38"/>
      <c r="R434" s="46" t="s">
        <v>1514</v>
      </c>
      <c r="S434" s="46">
        <v>0</v>
      </c>
      <c r="T434" s="25" t="s">
        <v>238</v>
      </c>
      <c r="U434" s="46">
        <v>0</v>
      </c>
      <c r="V434" s="46">
        <v>0</v>
      </c>
      <c r="W434" s="46">
        <v>0</v>
      </c>
      <c r="X434" s="46">
        <v>0</v>
      </c>
      <c r="Y434" s="46">
        <v>0</v>
      </c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  <c r="AL434" s="38"/>
      <c r="AM434" s="38"/>
      <c r="AN434" s="38"/>
      <c r="AO434" s="38"/>
      <c r="AP434" s="38"/>
      <c r="AQ434" s="24" t="s">
        <v>204</v>
      </c>
      <c r="AR434" s="24">
        <v>2009</v>
      </c>
      <c r="AS434" s="38"/>
      <c r="AT434" s="38"/>
      <c r="AU434" s="38"/>
      <c r="AV434" s="174">
        <v>11447765.194823591</v>
      </c>
      <c r="AW434" s="104" t="s">
        <v>123</v>
      </c>
      <c r="AX434" s="102"/>
      <c r="AY434" s="102" t="s">
        <v>1599</v>
      </c>
      <c r="AZ434" s="102" t="s">
        <v>1193</v>
      </c>
      <c r="BA434" s="102"/>
      <c r="BB434" s="102"/>
      <c r="BC434" s="45"/>
      <c r="BD434" s="45"/>
    </row>
    <row r="435" spans="1:56" s="101" customFormat="1" ht="16" hidden="1" thickBot="1">
      <c r="A435" s="231"/>
      <c r="B435" s="240"/>
      <c r="C435" s="23" t="s">
        <v>1341</v>
      </c>
      <c r="D435" s="24"/>
      <c r="E435" s="24" t="s">
        <v>733</v>
      </c>
      <c r="F435" s="102" t="s">
        <v>123</v>
      </c>
      <c r="G435" s="38"/>
      <c r="H435" s="38"/>
      <c r="I435" s="38"/>
      <c r="J435" s="102" t="s">
        <v>1193</v>
      </c>
      <c r="K435" s="38"/>
      <c r="L435" s="38"/>
      <c r="M435" s="38"/>
      <c r="N435" s="38"/>
      <c r="O435" s="38"/>
      <c r="P435" s="38"/>
      <c r="Q435" s="38"/>
      <c r="R435" s="46" t="s">
        <v>1515</v>
      </c>
      <c r="S435" s="46">
        <v>0</v>
      </c>
      <c r="T435" s="25" t="s">
        <v>1577</v>
      </c>
      <c r="U435" s="46">
        <v>0</v>
      </c>
      <c r="V435" s="46">
        <v>0</v>
      </c>
      <c r="W435" s="46">
        <v>0</v>
      </c>
      <c r="X435" s="46">
        <v>0</v>
      </c>
      <c r="Y435" s="46">
        <v>0</v>
      </c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  <c r="AL435" s="38"/>
      <c r="AM435" s="38"/>
      <c r="AN435" s="38"/>
      <c r="AO435" s="38"/>
      <c r="AP435" s="38"/>
      <c r="AQ435" s="24" t="s">
        <v>204</v>
      </c>
      <c r="AR435" s="24">
        <v>2009</v>
      </c>
      <c r="AS435" s="38"/>
      <c r="AT435" s="38"/>
      <c r="AU435" s="38"/>
      <c r="AV435" s="174">
        <v>2442189.908229033</v>
      </c>
      <c r="AW435" s="102" t="s">
        <v>123</v>
      </c>
      <c r="AX435" s="102"/>
      <c r="AY435" s="102" t="s">
        <v>1599</v>
      </c>
      <c r="AZ435" s="102" t="s">
        <v>1193</v>
      </c>
      <c r="BA435" s="102"/>
      <c r="BB435" s="102"/>
      <c r="BC435" s="45"/>
      <c r="BD435" s="45"/>
    </row>
    <row r="436" spans="1:56" s="101" customFormat="1" ht="16" hidden="1" thickBot="1">
      <c r="A436" s="231"/>
      <c r="B436" s="240"/>
      <c r="C436" s="23" t="s">
        <v>1342</v>
      </c>
      <c r="D436" s="24"/>
      <c r="E436" s="51" t="s">
        <v>732</v>
      </c>
      <c r="F436" s="102" t="s">
        <v>123</v>
      </c>
      <c r="G436" s="38"/>
      <c r="H436" s="38"/>
      <c r="I436" s="38"/>
      <c r="J436" s="102" t="s">
        <v>1193</v>
      </c>
      <c r="K436" s="38"/>
      <c r="L436" s="38"/>
      <c r="M436" s="38"/>
      <c r="N436" s="38"/>
      <c r="O436" s="38"/>
      <c r="P436" s="38"/>
      <c r="Q436" s="38"/>
      <c r="R436" s="46" t="s">
        <v>1516</v>
      </c>
      <c r="S436" s="46">
        <v>0</v>
      </c>
      <c r="T436" s="25" t="s">
        <v>1578</v>
      </c>
      <c r="U436" s="46">
        <v>0</v>
      </c>
      <c r="V436" s="46">
        <v>0</v>
      </c>
      <c r="W436" s="46">
        <v>0</v>
      </c>
      <c r="X436" s="46">
        <v>0</v>
      </c>
      <c r="Y436" s="46">
        <v>0</v>
      </c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  <c r="AL436" s="38"/>
      <c r="AM436" s="38"/>
      <c r="AN436" s="38"/>
      <c r="AO436" s="38"/>
      <c r="AP436" s="38"/>
      <c r="AQ436" s="24" t="s">
        <v>204</v>
      </c>
      <c r="AR436" s="24">
        <v>2009</v>
      </c>
      <c r="AS436" s="38"/>
      <c r="AT436" s="38"/>
      <c r="AU436" s="38"/>
      <c r="AV436" s="174">
        <v>32053742.545506056</v>
      </c>
      <c r="AW436" s="102" t="s">
        <v>123</v>
      </c>
      <c r="AX436" s="102"/>
      <c r="AY436" s="102" t="s">
        <v>1599</v>
      </c>
      <c r="AZ436" s="102" t="s">
        <v>1193</v>
      </c>
      <c r="BA436" s="102"/>
      <c r="BB436" s="102"/>
      <c r="BC436" s="45"/>
      <c r="BD436" s="45"/>
    </row>
    <row r="437" spans="1:56" s="101" customFormat="1" ht="16" hidden="1" thickBot="1">
      <c r="A437" s="231"/>
      <c r="B437" s="240"/>
      <c r="C437" s="23" t="s">
        <v>1343</v>
      </c>
      <c r="D437" s="24"/>
      <c r="E437" s="34"/>
      <c r="F437" s="102" t="s">
        <v>123</v>
      </c>
      <c r="G437" s="38"/>
      <c r="H437" s="38"/>
      <c r="I437" s="38"/>
      <c r="J437" s="102" t="s">
        <v>1193</v>
      </c>
      <c r="K437" s="38"/>
      <c r="L437" s="38"/>
      <c r="M437" s="38"/>
      <c r="N437" s="38"/>
      <c r="O437" s="38"/>
      <c r="P437" s="38"/>
      <c r="Q437" s="38"/>
      <c r="R437" s="46" t="s">
        <v>1517</v>
      </c>
      <c r="S437" s="46">
        <v>0</v>
      </c>
      <c r="T437" s="25" t="s">
        <v>225</v>
      </c>
      <c r="U437" s="46">
        <v>0</v>
      </c>
      <c r="V437" s="46">
        <v>0</v>
      </c>
      <c r="W437" s="46">
        <v>0</v>
      </c>
      <c r="X437" s="46">
        <v>0</v>
      </c>
      <c r="Y437" s="46">
        <v>0</v>
      </c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  <c r="AL437" s="38"/>
      <c r="AM437" s="38"/>
      <c r="AN437" s="38"/>
      <c r="AO437" s="38"/>
      <c r="AP437" s="38"/>
      <c r="AQ437" s="24" t="s">
        <v>204</v>
      </c>
      <c r="AR437" s="24">
        <v>2009</v>
      </c>
      <c r="AS437" s="38"/>
      <c r="AT437" s="38"/>
      <c r="AU437" s="38"/>
      <c r="AV437" s="174">
        <v>3001858.428864853</v>
      </c>
      <c r="AW437" s="102" t="s">
        <v>123</v>
      </c>
      <c r="AX437" s="102"/>
      <c r="AY437" s="102" t="s">
        <v>1599</v>
      </c>
      <c r="AZ437" s="102" t="s">
        <v>1193</v>
      </c>
      <c r="BA437" s="102"/>
      <c r="BB437" s="102"/>
      <c r="BC437" s="45"/>
      <c r="BD437" s="45"/>
    </row>
    <row r="438" spans="1:56" s="101" customFormat="1" ht="16" hidden="1" thickBot="1">
      <c r="A438" s="231"/>
      <c r="B438" s="240"/>
      <c r="C438" s="23" t="s">
        <v>1344</v>
      </c>
      <c r="D438" s="24"/>
      <c r="E438" s="34"/>
      <c r="F438" s="102" t="s">
        <v>123</v>
      </c>
      <c r="G438" s="38"/>
      <c r="H438" s="38"/>
      <c r="I438" s="38"/>
      <c r="J438" s="102" t="s">
        <v>1193</v>
      </c>
      <c r="K438" s="38"/>
      <c r="L438" s="38"/>
      <c r="M438" s="38"/>
      <c r="N438" s="38"/>
      <c r="O438" s="38"/>
      <c r="P438" s="38"/>
      <c r="Q438" s="38"/>
      <c r="R438" s="46" t="s">
        <v>1518</v>
      </c>
      <c r="S438" s="46">
        <v>0</v>
      </c>
      <c r="T438" s="25" t="s">
        <v>225</v>
      </c>
      <c r="U438" s="46">
        <v>0</v>
      </c>
      <c r="V438" s="46">
        <v>0</v>
      </c>
      <c r="W438" s="46">
        <v>0</v>
      </c>
      <c r="X438" s="46">
        <v>0</v>
      </c>
      <c r="Y438" s="46">
        <v>0</v>
      </c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  <c r="AL438" s="38"/>
      <c r="AM438" s="38"/>
      <c r="AN438" s="38"/>
      <c r="AO438" s="38"/>
      <c r="AP438" s="38"/>
      <c r="AQ438" s="24" t="s">
        <v>204</v>
      </c>
      <c r="AR438" s="24">
        <v>2009</v>
      </c>
      <c r="AS438" s="38"/>
      <c r="AT438" s="38"/>
      <c r="AU438" s="38"/>
      <c r="AV438" s="174">
        <v>2493068.8646504707</v>
      </c>
      <c r="AW438" s="102" t="s">
        <v>123</v>
      </c>
      <c r="AX438" s="102"/>
      <c r="AY438" s="102" t="s">
        <v>1599</v>
      </c>
      <c r="AZ438" s="102" t="s">
        <v>1193</v>
      </c>
      <c r="BA438" s="102"/>
      <c r="BB438" s="102"/>
      <c r="BC438" s="45"/>
      <c r="BD438" s="45"/>
    </row>
    <row r="439" spans="1:56" s="101" customFormat="1" ht="16" hidden="1" thickBot="1">
      <c r="A439" s="231"/>
      <c r="B439" s="240"/>
      <c r="C439" s="23" t="s">
        <v>1345</v>
      </c>
      <c r="D439" s="24"/>
      <c r="E439" s="34"/>
      <c r="F439" s="102" t="s">
        <v>123</v>
      </c>
      <c r="G439" s="38"/>
      <c r="H439" s="38"/>
      <c r="I439" s="38"/>
      <c r="J439" s="102" t="s">
        <v>1193</v>
      </c>
      <c r="K439" s="38"/>
      <c r="L439" s="38"/>
      <c r="M439" s="38"/>
      <c r="N439" s="38"/>
      <c r="O439" s="38"/>
      <c r="P439" s="38"/>
      <c r="Q439" s="38"/>
      <c r="R439" s="46" t="s">
        <v>1519</v>
      </c>
      <c r="S439" s="46">
        <v>0</v>
      </c>
      <c r="T439" s="25" t="s">
        <v>225</v>
      </c>
      <c r="U439" s="46">
        <v>0</v>
      </c>
      <c r="V439" s="46">
        <v>0</v>
      </c>
      <c r="W439" s="46">
        <v>0</v>
      </c>
      <c r="X439" s="46">
        <v>0</v>
      </c>
      <c r="Y439" s="46">
        <v>0</v>
      </c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  <c r="AL439" s="38"/>
      <c r="AM439" s="38"/>
      <c r="AN439" s="38"/>
      <c r="AO439" s="38"/>
      <c r="AP439" s="38"/>
      <c r="AQ439" s="24" t="s">
        <v>204</v>
      </c>
      <c r="AR439" s="24">
        <v>2009</v>
      </c>
      <c r="AS439" s="38"/>
      <c r="AT439" s="38"/>
      <c r="AU439" s="38"/>
      <c r="AV439" s="174">
        <v>1170215.9976930784</v>
      </c>
      <c r="AW439" s="102" t="s">
        <v>123</v>
      </c>
      <c r="AX439" s="102"/>
      <c r="AY439" s="102" t="s">
        <v>1599</v>
      </c>
      <c r="AZ439" s="102" t="s">
        <v>1193</v>
      </c>
      <c r="BA439" s="102"/>
      <c r="BB439" s="102"/>
      <c r="BC439" s="45"/>
      <c r="BD439" s="45"/>
    </row>
    <row r="440" spans="1:56" s="101" customFormat="1" ht="16" hidden="1" thickBot="1">
      <c r="A440" s="231"/>
      <c r="B440" s="240"/>
      <c r="C440" s="23" t="s">
        <v>1346</v>
      </c>
      <c r="D440" s="24"/>
      <c r="E440" s="34"/>
      <c r="F440" s="102" t="s">
        <v>123</v>
      </c>
      <c r="G440" s="38"/>
      <c r="H440" s="38"/>
      <c r="I440" s="38"/>
      <c r="J440" s="102" t="s">
        <v>1193</v>
      </c>
      <c r="K440" s="38"/>
      <c r="L440" s="38"/>
      <c r="M440" s="38"/>
      <c r="N440" s="38"/>
      <c r="O440" s="38"/>
      <c r="P440" s="38"/>
      <c r="Q440" s="38"/>
      <c r="R440" s="46" t="s">
        <v>1520</v>
      </c>
      <c r="S440" s="46">
        <v>0</v>
      </c>
      <c r="T440" s="25" t="s">
        <v>225</v>
      </c>
      <c r="U440" s="46">
        <v>0</v>
      </c>
      <c r="V440" s="46">
        <v>0</v>
      </c>
      <c r="W440" s="46">
        <v>0</v>
      </c>
      <c r="X440" s="46">
        <v>0</v>
      </c>
      <c r="Y440" s="46">
        <v>0</v>
      </c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  <c r="AL440" s="38"/>
      <c r="AM440" s="38"/>
      <c r="AN440" s="38"/>
      <c r="AO440" s="38"/>
      <c r="AP440" s="38"/>
      <c r="AQ440" s="24" t="s">
        <v>204</v>
      </c>
      <c r="AR440" s="24">
        <v>2009</v>
      </c>
      <c r="AS440" s="38"/>
      <c r="AT440" s="38"/>
      <c r="AU440" s="38"/>
      <c r="AV440" s="174">
        <v>172988.45183288984</v>
      </c>
      <c r="AW440" s="102" t="s">
        <v>123</v>
      </c>
      <c r="AX440" s="102"/>
      <c r="AY440" s="102" t="s">
        <v>1599</v>
      </c>
      <c r="AZ440" s="102" t="s">
        <v>1193</v>
      </c>
      <c r="BA440" s="102"/>
      <c r="BB440" s="102"/>
      <c r="BC440" s="45"/>
      <c r="BD440" s="45"/>
    </row>
    <row r="441" spans="1:56" s="101" customFormat="1" ht="16" hidden="1" thickBot="1">
      <c r="A441" s="231"/>
      <c r="B441" s="240"/>
      <c r="C441" s="23" t="s">
        <v>1347</v>
      </c>
      <c r="D441" s="24"/>
      <c r="E441" s="34"/>
      <c r="F441" s="102" t="s">
        <v>123</v>
      </c>
      <c r="G441" s="38"/>
      <c r="H441" s="38"/>
      <c r="I441" s="38"/>
      <c r="J441" s="102" t="s">
        <v>1193</v>
      </c>
      <c r="K441" s="38"/>
      <c r="L441" s="38"/>
      <c r="M441" s="38"/>
      <c r="N441" s="38"/>
      <c r="O441" s="38"/>
      <c r="P441" s="38"/>
      <c r="Q441" s="38"/>
      <c r="R441" s="46" t="s">
        <v>1521</v>
      </c>
      <c r="S441" s="46">
        <v>0</v>
      </c>
      <c r="T441" s="25" t="s">
        <v>225</v>
      </c>
      <c r="U441" s="46">
        <v>0</v>
      </c>
      <c r="V441" s="46">
        <v>0</v>
      </c>
      <c r="W441" s="46">
        <v>0</v>
      </c>
      <c r="X441" s="46">
        <v>0</v>
      </c>
      <c r="Y441" s="46">
        <v>0</v>
      </c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  <c r="AN441" s="38"/>
      <c r="AO441" s="38"/>
      <c r="AP441" s="38"/>
      <c r="AQ441" s="24" t="s">
        <v>204</v>
      </c>
      <c r="AR441" s="24">
        <v>2009</v>
      </c>
      <c r="AS441" s="38"/>
      <c r="AT441" s="38"/>
      <c r="AU441" s="38"/>
      <c r="AV441" s="174">
        <v>279834.26031791</v>
      </c>
      <c r="AW441" s="102" t="s">
        <v>123</v>
      </c>
      <c r="AX441" s="102"/>
      <c r="AY441" s="102" t="s">
        <v>1599</v>
      </c>
      <c r="AZ441" s="102" t="s">
        <v>1193</v>
      </c>
      <c r="BA441" s="102"/>
      <c r="BB441" s="102"/>
      <c r="BC441" s="45"/>
      <c r="BD441" s="45"/>
    </row>
    <row r="442" spans="1:56" s="101" customFormat="1" ht="16" hidden="1" thickBot="1">
      <c r="A442" s="231"/>
      <c r="B442" s="240"/>
      <c r="C442" s="23" t="s">
        <v>1348</v>
      </c>
      <c r="D442" s="24"/>
      <c r="E442" s="34"/>
      <c r="F442" s="102" t="s">
        <v>123</v>
      </c>
      <c r="G442" s="38"/>
      <c r="H442" s="38"/>
      <c r="I442" s="38"/>
      <c r="J442" s="102" t="s">
        <v>1193</v>
      </c>
      <c r="K442" s="38"/>
      <c r="L442" s="38"/>
      <c r="M442" s="38"/>
      <c r="N442" s="38"/>
      <c r="O442" s="38"/>
      <c r="P442" s="38"/>
      <c r="Q442" s="38"/>
      <c r="R442" s="46">
        <v>0</v>
      </c>
      <c r="S442" s="46">
        <v>0</v>
      </c>
      <c r="T442" s="25" t="s">
        <v>225</v>
      </c>
      <c r="U442" s="46">
        <v>0</v>
      </c>
      <c r="V442" s="46">
        <v>0</v>
      </c>
      <c r="W442" s="46">
        <v>0</v>
      </c>
      <c r="X442" s="46">
        <v>0</v>
      </c>
      <c r="Y442" s="46">
        <v>0</v>
      </c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  <c r="AL442" s="38"/>
      <c r="AM442" s="38"/>
      <c r="AN442" s="38"/>
      <c r="AO442" s="38"/>
      <c r="AP442" s="38"/>
      <c r="AQ442" s="24" t="s">
        <v>204</v>
      </c>
      <c r="AR442" s="24">
        <v>2009</v>
      </c>
      <c r="AS442" s="38"/>
      <c r="AT442" s="38"/>
      <c r="AU442" s="38"/>
      <c r="AV442" s="174">
        <v>91582.12155858874</v>
      </c>
      <c r="AW442" s="102" t="s">
        <v>123</v>
      </c>
      <c r="AX442" s="102"/>
      <c r="AY442" s="102" t="s">
        <v>1599</v>
      </c>
      <c r="AZ442" s="102" t="s">
        <v>1193</v>
      </c>
      <c r="BA442" s="102"/>
      <c r="BB442" s="102"/>
      <c r="BC442" s="45"/>
      <c r="BD442" s="45"/>
    </row>
    <row r="443" spans="1:56" s="101" customFormat="1" ht="16" hidden="1" thickBot="1">
      <c r="A443" s="231"/>
      <c r="B443" s="240"/>
      <c r="C443" s="23" t="s">
        <v>1349</v>
      </c>
      <c r="D443" s="24"/>
      <c r="E443" s="34"/>
      <c r="F443" s="102" t="s">
        <v>123</v>
      </c>
      <c r="G443" s="38"/>
      <c r="H443" s="38"/>
      <c r="I443" s="38"/>
      <c r="J443" s="102" t="s">
        <v>1193</v>
      </c>
      <c r="K443" s="38"/>
      <c r="L443" s="38"/>
      <c r="M443" s="38"/>
      <c r="N443" s="38"/>
      <c r="O443" s="38"/>
      <c r="P443" s="38"/>
      <c r="Q443" s="38"/>
      <c r="R443" s="46">
        <v>0</v>
      </c>
      <c r="S443" s="46">
        <v>0</v>
      </c>
      <c r="T443" s="25" t="s">
        <v>225</v>
      </c>
      <c r="U443" s="46">
        <v>0</v>
      </c>
      <c r="V443" s="46">
        <v>0</v>
      </c>
      <c r="W443" s="46">
        <v>0</v>
      </c>
      <c r="X443" s="46">
        <v>0</v>
      </c>
      <c r="Y443" s="46">
        <v>0</v>
      </c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  <c r="AL443" s="38"/>
      <c r="AM443" s="38"/>
      <c r="AN443" s="38"/>
      <c r="AO443" s="38"/>
      <c r="AP443" s="38"/>
      <c r="AQ443" s="24" t="s">
        <v>204</v>
      </c>
      <c r="AR443" s="24">
        <v>2009</v>
      </c>
      <c r="AS443" s="38"/>
      <c r="AT443" s="38"/>
      <c r="AU443" s="38"/>
      <c r="AV443" s="174">
        <v>356152.69495006726</v>
      </c>
      <c r="AW443" s="102" t="s">
        <v>123</v>
      </c>
      <c r="AX443" s="102"/>
      <c r="AY443" s="102" t="s">
        <v>1599</v>
      </c>
      <c r="AZ443" s="102" t="s">
        <v>1193</v>
      </c>
      <c r="BA443" s="102"/>
      <c r="BB443" s="102"/>
      <c r="BC443" s="45"/>
      <c r="BD443" s="45"/>
    </row>
    <row r="444" spans="1:56" s="101" customFormat="1" ht="16" hidden="1" thickBot="1">
      <c r="A444" s="231"/>
      <c r="B444" s="240"/>
      <c r="C444" s="23" t="s">
        <v>1350</v>
      </c>
      <c r="D444" s="24"/>
      <c r="E444" s="34"/>
      <c r="F444" s="102" t="s">
        <v>123</v>
      </c>
      <c r="G444" s="38"/>
      <c r="H444" s="38"/>
      <c r="I444" s="38"/>
      <c r="J444" s="102" t="s">
        <v>1193</v>
      </c>
      <c r="K444" s="38"/>
      <c r="L444" s="38"/>
      <c r="M444" s="38"/>
      <c r="N444" s="38"/>
      <c r="O444" s="38"/>
      <c r="P444" s="38"/>
      <c r="Q444" s="38"/>
      <c r="R444" s="46">
        <v>0</v>
      </c>
      <c r="S444" s="46">
        <v>0</v>
      </c>
      <c r="T444" s="25" t="s">
        <v>225</v>
      </c>
      <c r="U444" s="46">
        <v>0</v>
      </c>
      <c r="V444" s="46">
        <v>0</v>
      </c>
      <c r="W444" s="46">
        <v>0</v>
      </c>
      <c r="X444" s="46">
        <v>0</v>
      </c>
      <c r="Y444" s="46">
        <v>0</v>
      </c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  <c r="AL444" s="38"/>
      <c r="AM444" s="38"/>
      <c r="AN444" s="38"/>
      <c r="AO444" s="38"/>
      <c r="AP444" s="38"/>
      <c r="AQ444" s="24" t="s">
        <v>204</v>
      </c>
      <c r="AR444" s="24">
        <v>2009</v>
      </c>
      <c r="AS444" s="38"/>
      <c r="AT444" s="38"/>
      <c r="AU444" s="38"/>
      <c r="AV444" s="174">
        <v>508789.5642143818</v>
      </c>
      <c r="AW444" s="102" t="s">
        <v>123</v>
      </c>
      <c r="AX444" s="102"/>
      <c r="AY444" s="102" t="s">
        <v>1599</v>
      </c>
      <c r="AZ444" s="102" t="s">
        <v>1193</v>
      </c>
      <c r="BA444" s="102"/>
      <c r="BB444" s="102"/>
      <c r="BC444" s="45"/>
      <c r="BD444" s="45"/>
    </row>
    <row r="445" spans="1:56" s="101" customFormat="1" ht="16" hidden="1" thickBot="1">
      <c r="A445" s="231"/>
      <c r="B445" s="240"/>
      <c r="C445" s="23" t="s">
        <v>1351</v>
      </c>
      <c r="D445" s="24"/>
      <c r="E445" s="34"/>
      <c r="F445" s="102" t="s">
        <v>123</v>
      </c>
      <c r="G445" s="38"/>
      <c r="H445" s="38"/>
      <c r="I445" s="38"/>
      <c r="J445" s="102" t="s">
        <v>1193</v>
      </c>
      <c r="K445" s="38"/>
      <c r="L445" s="38"/>
      <c r="M445" s="38"/>
      <c r="N445" s="38"/>
      <c r="O445" s="38"/>
      <c r="P445" s="38"/>
      <c r="Q445" s="38"/>
      <c r="R445" s="46" t="s">
        <v>1522</v>
      </c>
      <c r="S445" s="46">
        <v>0</v>
      </c>
      <c r="T445" s="25" t="s">
        <v>238</v>
      </c>
      <c r="U445" s="46">
        <v>0</v>
      </c>
      <c r="V445" s="46">
        <v>0</v>
      </c>
      <c r="W445" s="46">
        <v>0</v>
      </c>
      <c r="X445" s="46">
        <v>0</v>
      </c>
      <c r="Y445" s="46">
        <v>0</v>
      </c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  <c r="AL445" s="38"/>
      <c r="AM445" s="38"/>
      <c r="AN445" s="38"/>
      <c r="AO445" s="38"/>
      <c r="AP445" s="38"/>
      <c r="AQ445" s="24" t="s">
        <v>204</v>
      </c>
      <c r="AR445" s="24">
        <v>2009</v>
      </c>
      <c r="AS445" s="38"/>
      <c r="AT445" s="38"/>
      <c r="AU445" s="38"/>
      <c r="AV445" s="174">
        <v>91582.12155858874</v>
      </c>
      <c r="AW445" s="102" t="s">
        <v>123</v>
      </c>
      <c r="AX445" s="102"/>
      <c r="AY445" s="102" t="s">
        <v>1599</v>
      </c>
      <c r="AZ445" s="102" t="s">
        <v>1193</v>
      </c>
      <c r="BA445" s="102"/>
      <c r="BB445" s="102"/>
      <c r="BC445" s="45"/>
      <c r="BD445" s="45"/>
    </row>
    <row r="446" spans="1:56" s="101" customFormat="1" ht="16" hidden="1" thickBot="1">
      <c r="A446" s="231"/>
      <c r="B446" s="240"/>
      <c r="C446" s="23" t="s">
        <v>1352</v>
      </c>
      <c r="D446" s="24"/>
      <c r="E446" s="34"/>
      <c r="F446" s="102" t="s">
        <v>123</v>
      </c>
      <c r="G446" s="38"/>
      <c r="H446" s="38"/>
      <c r="I446" s="38"/>
      <c r="J446" s="102" t="s">
        <v>1193</v>
      </c>
      <c r="K446" s="38"/>
      <c r="L446" s="38"/>
      <c r="M446" s="38"/>
      <c r="N446" s="38"/>
      <c r="O446" s="38"/>
      <c r="P446" s="38"/>
      <c r="Q446" s="38"/>
      <c r="R446" s="46">
        <v>0</v>
      </c>
      <c r="S446" s="46">
        <v>0</v>
      </c>
      <c r="T446" s="25" t="s">
        <v>225</v>
      </c>
      <c r="U446" s="46">
        <v>0</v>
      </c>
      <c r="V446" s="46">
        <v>0</v>
      </c>
      <c r="W446" s="46">
        <v>0</v>
      </c>
      <c r="X446" s="46">
        <v>0</v>
      </c>
      <c r="Y446" s="46">
        <v>0</v>
      </c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  <c r="AL446" s="38"/>
      <c r="AM446" s="38"/>
      <c r="AN446" s="38"/>
      <c r="AO446" s="38"/>
      <c r="AP446" s="38"/>
      <c r="AQ446" s="24" t="s">
        <v>204</v>
      </c>
      <c r="AR446" s="24">
        <v>2009</v>
      </c>
      <c r="AS446" s="38"/>
      <c r="AT446" s="38"/>
      <c r="AU446" s="38"/>
      <c r="AV446" s="174">
        <v>483350.08600366273</v>
      </c>
      <c r="AW446" s="102" t="s">
        <v>123</v>
      </c>
      <c r="AX446" s="102"/>
      <c r="AY446" s="102" t="s">
        <v>1599</v>
      </c>
      <c r="AZ446" s="102" t="s">
        <v>1193</v>
      </c>
      <c r="BA446" s="102"/>
      <c r="BB446" s="102"/>
      <c r="BC446" s="45"/>
      <c r="BD446" s="45"/>
    </row>
    <row r="447" spans="1:56" s="101" customFormat="1" ht="16" hidden="1" thickBot="1">
      <c r="A447" s="231"/>
      <c r="B447" s="240"/>
      <c r="C447" s="23" t="s">
        <v>1353</v>
      </c>
      <c r="D447" s="24"/>
      <c r="E447" s="24" t="s">
        <v>733</v>
      </c>
      <c r="F447" s="102" t="s">
        <v>123</v>
      </c>
      <c r="G447" s="38"/>
      <c r="H447" s="38"/>
      <c r="I447" s="38"/>
      <c r="J447" s="102" t="s">
        <v>1193</v>
      </c>
      <c r="K447" s="38"/>
      <c r="L447" s="38"/>
      <c r="M447" s="38"/>
      <c r="N447" s="38"/>
      <c r="O447" s="38"/>
      <c r="P447" s="38"/>
      <c r="Q447" s="38"/>
      <c r="R447" s="46" t="s">
        <v>219</v>
      </c>
      <c r="S447" s="46">
        <v>0</v>
      </c>
      <c r="T447" s="25" t="s">
        <v>238</v>
      </c>
      <c r="U447" s="46">
        <v>0</v>
      </c>
      <c r="V447" s="46">
        <v>0</v>
      </c>
      <c r="W447" s="46">
        <v>0</v>
      </c>
      <c r="X447" s="46">
        <v>0</v>
      </c>
      <c r="Y447" s="46">
        <v>0</v>
      </c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  <c r="AL447" s="38"/>
      <c r="AM447" s="38"/>
      <c r="AN447" s="38"/>
      <c r="AO447" s="38"/>
      <c r="AP447" s="38"/>
      <c r="AQ447" s="24" t="s">
        <v>204</v>
      </c>
      <c r="AR447" s="24">
        <v>2009</v>
      </c>
      <c r="AS447" s="38"/>
      <c r="AT447" s="38"/>
      <c r="AU447" s="38"/>
      <c r="AV447" s="174">
        <v>36602321.249582633</v>
      </c>
      <c r="AW447" s="102" t="s">
        <v>123</v>
      </c>
      <c r="AX447" s="102"/>
      <c r="AY447" s="102" t="s">
        <v>1600</v>
      </c>
      <c r="AZ447" s="102" t="s">
        <v>1193</v>
      </c>
      <c r="BA447" s="102"/>
      <c r="BB447" s="102"/>
      <c r="BC447" s="45"/>
      <c r="BD447" s="45"/>
    </row>
    <row r="448" spans="1:56" s="101" customFormat="1" ht="16" hidden="1" thickBot="1">
      <c r="A448" s="231"/>
      <c r="B448" s="240"/>
      <c r="C448" s="23" t="s">
        <v>1354</v>
      </c>
      <c r="D448" s="24"/>
      <c r="E448" s="34"/>
      <c r="F448" s="102" t="s">
        <v>1573</v>
      </c>
      <c r="G448" s="38"/>
      <c r="H448" s="38"/>
      <c r="I448" s="38"/>
      <c r="J448" s="102" t="s">
        <v>1193</v>
      </c>
      <c r="K448" s="38"/>
      <c r="L448" s="38"/>
      <c r="M448" s="38"/>
      <c r="N448" s="38"/>
      <c r="O448" s="38"/>
      <c r="P448" s="38"/>
      <c r="Q448" s="38"/>
      <c r="R448" s="46">
        <v>0</v>
      </c>
      <c r="S448" s="46">
        <v>0</v>
      </c>
      <c r="T448" s="25" t="s">
        <v>1579</v>
      </c>
      <c r="U448" s="46">
        <v>0</v>
      </c>
      <c r="V448" s="46">
        <v>0</v>
      </c>
      <c r="W448" s="46">
        <v>0</v>
      </c>
      <c r="X448" s="46">
        <v>0</v>
      </c>
      <c r="Y448" s="46">
        <v>0</v>
      </c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  <c r="AL448" s="38"/>
      <c r="AM448" s="38"/>
      <c r="AN448" s="38"/>
      <c r="AO448" s="38"/>
      <c r="AP448" s="38"/>
      <c r="AQ448" s="24" t="s">
        <v>204</v>
      </c>
      <c r="AR448" s="24">
        <v>2009</v>
      </c>
      <c r="AS448" s="38"/>
      <c r="AT448" s="38"/>
      <c r="AU448" s="38"/>
      <c r="AV448" s="174">
        <v>269658469.03362238</v>
      </c>
      <c r="AW448" s="102" t="s">
        <v>1573</v>
      </c>
      <c r="AX448" s="102"/>
      <c r="AY448" s="102" t="s">
        <v>1569</v>
      </c>
      <c r="AZ448" s="102" t="s">
        <v>1193</v>
      </c>
      <c r="BA448" s="102"/>
      <c r="BB448" s="102"/>
      <c r="BC448" s="45"/>
      <c r="BD448" s="45"/>
    </row>
    <row r="449" spans="1:78" s="101" customFormat="1" ht="16" hidden="1" thickBot="1">
      <c r="A449" s="231"/>
      <c r="B449" s="240"/>
      <c r="C449" s="23" t="s">
        <v>1355</v>
      </c>
      <c r="D449" s="24"/>
      <c r="E449" s="34"/>
      <c r="F449" s="102" t="s">
        <v>1573</v>
      </c>
      <c r="G449" s="38"/>
      <c r="H449" s="38"/>
      <c r="I449" s="38"/>
      <c r="J449" s="102" t="s">
        <v>1193</v>
      </c>
      <c r="K449" s="38"/>
      <c r="L449" s="38"/>
      <c r="M449" s="38"/>
      <c r="N449" s="38"/>
      <c r="O449" s="38"/>
      <c r="P449" s="38"/>
      <c r="Q449" s="38"/>
      <c r="R449" s="46">
        <v>0</v>
      </c>
      <c r="S449" s="46">
        <v>0</v>
      </c>
      <c r="T449" s="25" t="s">
        <v>1535</v>
      </c>
      <c r="U449" s="46">
        <v>0</v>
      </c>
      <c r="V449" s="46">
        <v>0</v>
      </c>
      <c r="W449" s="46">
        <v>0</v>
      </c>
      <c r="X449" s="46">
        <v>0</v>
      </c>
      <c r="Y449" s="46">
        <v>0</v>
      </c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  <c r="AN449" s="38"/>
      <c r="AO449" s="38"/>
      <c r="AP449" s="38"/>
      <c r="AQ449" s="24" t="s">
        <v>204</v>
      </c>
      <c r="AR449" s="24">
        <v>2010</v>
      </c>
      <c r="AS449" s="38"/>
      <c r="AT449" s="38"/>
      <c r="AU449" s="38"/>
      <c r="AV449" s="174">
        <v>41069250</v>
      </c>
      <c r="AW449" s="102" t="s">
        <v>1573</v>
      </c>
      <c r="AX449" s="102"/>
      <c r="AY449" s="104" t="s">
        <v>1569</v>
      </c>
      <c r="AZ449" s="102" t="s">
        <v>1193</v>
      </c>
      <c r="BA449" s="102"/>
      <c r="BB449" s="102"/>
      <c r="BC449" s="45"/>
      <c r="BD449" s="45"/>
    </row>
    <row r="450" spans="1:78" s="101" customFormat="1" ht="16" hidden="1" thickBot="1">
      <c r="A450" s="231"/>
      <c r="B450" s="240"/>
      <c r="C450" s="23" t="s">
        <v>1356</v>
      </c>
      <c r="D450" s="24"/>
      <c r="E450" s="34"/>
      <c r="F450" s="102" t="s">
        <v>123</v>
      </c>
      <c r="G450" s="38"/>
      <c r="H450" s="38"/>
      <c r="I450" s="38"/>
      <c r="J450" s="102" t="s">
        <v>1193</v>
      </c>
      <c r="K450" s="38"/>
      <c r="L450" s="38"/>
      <c r="M450" s="38"/>
      <c r="N450" s="38"/>
      <c r="O450" s="38"/>
      <c r="P450" s="38"/>
      <c r="Q450" s="38"/>
      <c r="R450" s="46">
        <v>0</v>
      </c>
      <c r="S450" s="46">
        <v>0</v>
      </c>
      <c r="T450" s="25" t="s">
        <v>1575</v>
      </c>
      <c r="U450" s="46">
        <v>0</v>
      </c>
      <c r="V450" s="46">
        <v>0</v>
      </c>
      <c r="W450" s="46">
        <v>0</v>
      </c>
      <c r="X450" s="46">
        <v>0</v>
      </c>
      <c r="Y450" s="46">
        <v>0</v>
      </c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  <c r="AL450" s="38"/>
      <c r="AM450" s="38"/>
      <c r="AN450" s="38"/>
      <c r="AO450" s="38"/>
      <c r="AP450" s="38"/>
      <c r="AQ450" s="24" t="s">
        <v>204</v>
      </c>
      <c r="AR450" s="24">
        <v>2010</v>
      </c>
      <c r="AS450" s="38"/>
      <c r="AT450" s="38"/>
      <c r="AU450" s="38"/>
      <c r="AV450" s="174">
        <v>8867500</v>
      </c>
      <c r="AW450" s="102" t="s">
        <v>123</v>
      </c>
      <c r="AX450" s="102"/>
      <c r="AY450" s="102" t="s">
        <v>1570</v>
      </c>
      <c r="AZ450" s="102" t="s">
        <v>1193</v>
      </c>
      <c r="BA450" s="102"/>
      <c r="BB450" s="102"/>
      <c r="BC450" s="45"/>
      <c r="BD450" s="45"/>
    </row>
    <row r="451" spans="1:78" s="101" customFormat="1" ht="16" hidden="1" thickBot="1">
      <c r="A451" s="231"/>
      <c r="B451" s="240"/>
      <c r="C451" s="23" t="s">
        <v>1357</v>
      </c>
      <c r="D451" s="24"/>
      <c r="E451" s="34"/>
      <c r="F451" s="102" t="s">
        <v>1573</v>
      </c>
      <c r="G451" s="38"/>
      <c r="H451" s="38"/>
      <c r="I451" s="38"/>
      <c r="J451" s="102" t="s">
        <v>1193</v>
      </c>
      <c r="K451" s="38"/>
      <c r="L451" s="38"/>
      <c r="M451" s="38"/>
      <c r="N451" s="38"/>
      <c r="O451" s="38"/>
      <c r="P451" s="38"/>
      <c r="Q451" s="38"/>
      <c r="R451" s="46">
        <v>0</v>
      </c>
      <c r="S451" s="46">
        <v>0</v>
      </c>
      <c r="T451" s="25" t="s">
        <v>1580</v>
      </c>
      <c r="U451" s="46">
        <v>0</v>
      </c>
      <c r="V451" s="46">
        <v>0</v>
      </c>
      <c r="W451" s="46">
        <v>0</v>
      </c>
      <c r="X451" s="46">
        <v>0</v>
      </c>
      <c r="Y451" s="46">
        <v>0</v>
      </c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  <c r="AN451" s="38"/>
      <c r="AO451" s="38"/>
      <c r="AP451" s="38"/>
      <c r="AQ451" s="24" t="s">
        <v>204</v>
      </c>
      <c r="AR451" s="24">
        <v>2010</v>
      </c>
      <c r="AS451" s="38"/>
      <c r="AT451" s="38"/>
      <c r="AU451" s="38"/>
      <c r="AV451" s="174">
        <v>19041500</v>
      </c>
      <c r="AW451" s="102" t="s">
        <v>1573</v>
      </c>
      <c r="AX451" s="102"/>
      <c r="AY451" s="102" t="s">
        <v>1569</v>
      </c>
      <c r="AZ451" s="102" t="s">
        <v>1193</v>
      </c>
      <c r="BA451" s="102"/>
      <c r="BB451" s="102"/>
      <c r="BC451" s="45"/>
      <c r="BD451" s="45"/>
    </row>
    <row r="452" spans="1:78" s="101" customFormat="1" ht="16" hidden="1" thickBot="1">
      <c r="A452" s="231"/>
      <c r="B452" s="240"/>
      <c r="C452" s="23" t="s">
        <v>1358</v>
      </c>
      <c r="D452" s="24"/>
      <c r="E452" s="34"/>
      <c r="F452" s="102" t="s">
        <v>123</v>
      </c>
      <c r="G452" s="38"/>
      <c r="H452" s="38"/>
      <c r="I452" s="38"/>
      <c r="J452" s="102" t="s">
        <v>1193</v>
      </c>
      <c r="K452" s="38"/>
      <c r="L452" s="38"/>
      <c r="M452" s="38"/>
      <c r="N452" s="38"/>
      <c r="O452" s="38"/>
      <c r="P452" s="38"/>
      <c r="Q452" s="38"/>
      <c r="R452" s="46">
        <v>0</v>
      </c>
      <c r="S452" s="46">
        <v>0</v>
      </c>
      <c r="T452" s="25" t="s">
        <v>1580</v>
      </c>
      <c r="U452" s="46">
        <v>0</v>
      </c>
      <c r="V452" s="46">
        <v>0</v>
      </c>
      <c r="W452" s="46">
        <v>0</v>
      </c>
      <c r="X452" s="46">
        <v>0</v>
      </c>
      <c r="Y452" s="46">
        <v>0</v>
      </c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  <c r="AO452" s="38"/>
      <c r="AP452" s="38"/>
      <c r="AQ452" s="24" t="s">
        <v>204</v>
      </c>
      <c r="AR452" s="24">
        <v>2010</v>
      </c>
      <c r="AS452" s="38"/>
      <c r="AT452" s="38"/>
      <c r="AU452" s="38"/>
      <c r="AV452" s="174">
        <v>3820900</v>
      </c>
      <c r="AW452" s="102" t="s">
        <v>123</v>
      </c>
      <c r="AX452" s="102"/>
      <c r="AY452" s="102" t="s">
        <v>1569</v>
      </c>
      <c r="AZ452" s="102" t="s">
        <v>1193</v>
      </c>
      <c r="BA452" s="102"/>
      <c r="BB452" s="102"/>
      <c r="BC452" s="45"/>
      <c r="BD452" s="45"/>
    </row>
    <row r="453" spans="1:78" s="101" customFormat="1" ht="16" hidden="1" thickBot="1">
      <c r="A453" s="231"/>
      <c r="B453" s="240"/>
      <c r="C453" s="23" t="s">
        <v>1359</v>
      </c>
      <c r="D453" s="24"/>
      <c r="E453" s="34"/>
      <c r="F453" s="102" t="s">
        <v>123</v>
      </c>
      <c r="G453" s="38"/>
      <c r="H453" s="38"/>
      <c r="I453" s="38"/>
      <c r="J453" s="102" t="s">
        <v>1193</v>
      </c>
      <c r="K453" s="38"/>
      <c r="L453" s="38"/>
      <c r="M453" s="38"/>
      <c r="N453" s="38"/>
      <c r="O453" s="38"/>
      <c r="P453" s="38"/>
      <c r="Q453" s="38"/>
      <c r="R453" s="46">
        <v>0</v>
      </c>
      <c r="S453" s="46">
        <v>0</v>
      </c>
      <c r="T453" s="25" t="s">
        <v>1580</v>
      </c>
      <c r="U453" s="46">
        <v>0</v>
      </c>
      <c r="V453" s="46">
        <v>0</v>
      </c>
      <c r="W453" s="46">
        <v>0</v>
      </c>
      <c r="X453" s="46">
        <v>0</v>
      </c>
      <c r="Y453" s="46">
        <v>0</v>
      </c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  <c r="AL453" s="38"/>
      <c r="AM453" s="38"/>
      <c r="AN453" s="38"/>
      <c r="AO453" s="38"/>
      <c r="AP453" s="38"/>
      <c r="AQ453" s="24" t="s">
        <v>204</v>
      </c>
      <c r="AR453" s="24">
        <v>2010</v>
      </c>
      <c r="AS453" s="38"/>
      <c r="AT453" s="38"/>
      <c r="AU453" s="38"/>
      <c r="AV453" s="174">
        <v>7313100</v>
      </c>
      <c r="AW453" s="102" t="s">
        <v>123</v>
      </c>
      <c r="AX453" s="102"/>
      <c r="AY453" s="102" t="s">
        <v>1569</v>
      </c>
      <c r="AZ453" s="102" t="s">
        <v>1193</v>
      </c>
      <c r="BA453" s="102"/>
      <c r="BB453" s="102"/>
      <c r="BC453" s="45"/>
      <c r="BD453" s="45"/>
    </row>
    <row r="454" spans="1:78" s="101" customFormat="1" ht="16" hidden="1" thickBot="1">
      <c r="A454" s="231"/>
      <c r="B454" s="240"/>
      <c r="C454" s="23" t="s">
        <v>1360</v>
      </c>
      <c r="D454" s="24"/>
      <c r="E454" s="34"/>
      <c r="F454" s="102" t="s">
        <v>123</v>
      </c>
      <c r="G454" s="38"/>
      <c r="H454" s="38"/>
      <c r="I454" s="38"/>
      <c r="J454" s="102" t="s">
        <v>1193</v>
      </c>
      <c r="K454" s="38"/>
      <c r="L454" s="38"/>
      <c r="M454" s="38"/>
      <c r="N454" s="38"/>
      <c r="O454" s="38"/>
      <c r="P454" s="38"/>
      <c r="Q454" s="38"/>
      <c r="R454" s="46">
        <v>0</v>
      </c>
      <c r="S454" s="46">
        <v>0</v>
      </c>
      <c r="T454" s="25" t="s">
        <v>1580</v>
      </c>
      <c r="U454" s="46">
        <v>0</v>
      </c>
      <c r="V454" s="46">
        <v>0</v>
      </c>
      <c r="W454" s="46">
        <v>0</v>
      </c>
      <c r="X454" s="46">
        <v>0</v>
      </c>
      <c r="Y454" s="46">
        <v>0</v>
      </c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/>
      <c r="AM454" s="38"/>
      <c r="AN454" s="38"/>
      <c r="AO454" s="38"/>
      <c r="AP454" s="38"/>
      <c r="AQ454" s="24" t="s">
        <v>204</v>
      </c>
      <c r="AR454" s="24">
        <v>2010</v>
      </c>
      <c r="AS454" s="38"/>
      <c r="AT454" s="38"/>
      <c r="AU454" s="38"/>
      <c r="AV454" s="174">
        <v>20563025</v>
      </c>
      <c r="AW454" s="102" t="s">
        <v>123</v>
      </c>
      <c r="AX454" s="102"/>
      <c r="AY454" s="102" t="s">
        <v>1569</v>
      </c>
      <c r="AZ454" s="102" t="s">
        <v>1193</v>
      </c>
      <c r="BA454" s="102"/>
      <c r="BB454" s="102"/>
      <c r="BC454" s="45"/>
      <c r="BD454" s="45"/>
    </row>
    <row r="455" spans="1:78" s="101" customFormat="1" ht="16" hidden="1" thickBot="1">
      <c r="A455" s="231"/>
      <c r="B455" s="240"/>
      <c r="C455" s="23" t="s">
        <v>1361</v>
      </c>
      <c r="D455" s="24"/>
      <c r="E455" s="34"/>
      <c r="F455" s="102" t="s">
        <v>1573</v>
      </c>
      <c r="G455" s="38"/>
      <c r="H455" s="38"/>
      <c r="I455" s="38"/>
      <c r="J455" s="102" t="s">
        <v>1193</v>
      </c>
      <c r="K455" s="38"/>
      <c r="L455" s="38"/>
      <c r="M455" s="38"/>
      <c r="N455" s="38"/>
      <c r="O455" s="38"/>
      <c r="P455" s="38"/>
      <c r="Q455" s="38"/>
      <c r="R455" s="46">
        <v>0</v>
      </c>
      <c r="S455" s="46">
        <v>0</v>
      </c>
      <c r="T455" s="25" t="s">
        <v>1581</v>
      </c>
      <c r="U455" s="46">
        <v>0</v>
      </c>
      <c r="V455" s="46">
        <v>0</v>
      </c>
      <c r="W455" s="46">
        <v>0</v>
      </c>
      <c r="X455" s="46">
        <v>0</v>
      </c>
      <c r="Y455" s="46">
        <v>0</v>
      </c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  <c r="AL455" s="38"/>
      <c r="AM455" s="38"/>
      <c r="AN455" s="38"/>
      <c r="AO455" s="38"/>
      <c r="AP455" s="38"/>
      <c r="AQ455" s="24" t="s">
        <v>204</v>
      </c>
      <c r="AR455" s="24">
        <v>2010</v>
      </c>
      <c r="AS455" s="38"/>
      <c r="AT455" s="38"/>
      <c r="AU455" s="38"/>
      <c r="AV455" s="174">
        <v>1417430</v>
      </c>
      <c r="AW455" s="102" t="s">
        <v>1573</v>
      </c>
      <c r="AX455" s="102"/>
      <c r="AY455" s="102" t="s">
        <v>1569</v>
      </c>
      <c r="AZ455" s="102" t="s">
        <v>1193</v>
      </c>
      <c r="BA455" s="102"/>
      <c r="BB455" s="102"/>
      <c r="BC455" s="45"/>
      <c r="BD455" s="45"/>
    </row>
    <row r="456" spans="1:78" ht="16" hidden="1" thickBot="1">
      <c r="A456" s="231"/>
      <c r="B456" s="240"/>
      <c r="C456" s="23" t="s">
        <v>1362</v>
      </c>
      <c r="D456" s="24"/>
      <c r="E456" s="34"/>
      <c r="F456" s="102" t="s">
        <v>1573</v>
      </c>
      <c r="G456" s="38"/>
      <c r="H456" s="38"/>
      <c r="I456" s="38"/>
      <c r="J456" s="102" t="s">
        <v>1193</v>
      </c>
      <c r="K456" s="38"/>
      <c r="L456" s="38"/>
      <c r="M456" s="38"/>
      <c r="N456" s="38"/>
      <c r="O456" s="38"/>
      <c r="P456" s="38"/>
      <c r="Q456" s="38"/>
      <c r="R456" s="46">
        <v>0</v>
      </c>
      <c r="S456" s="46">
        <v>0</v>
      </c>
      <c r="T456" s="25" t="s">
        <v>1581</v>
      </c>
      <c r="U456" s="46">
        <v>0</v>
      </c>
      <c r="V456" s="46">
        <v>0</v>
      </c>
      <c r="W456" s="46">
        <v>0</v>
      </c>
      <c r="X456" s="46">
        <v>0</v>
      </c>
      <c r="Y456" s="46">
        <v>0</v>
      </c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  <c r="AL456" s="38"/>
      <c r="AM456" s="38"/>
      <c r="AN456" s="38"/>
      <c r="AO456" s="38"/>
      <c r="AP456" s="38"/>
      <c r="AQ456" s="24" t="s">
        <v>204</v>
      </c>
      <c r="AR456" s="24">
        <v>2010</v>
      </c>
      <c r="AS456" s="38"/>
      <c r="AT456" s="38"/>
      <c r="AU456" s="38"/>
      <c r="AV456" s="174">
        <v>6025800</v>
      </c>
      <c r="AW456" s="102" t="s">
        <v>1573</v>
      </c>
      <c r="AX456" s="102"/>
      <c r="AY456" s="102" t="s">
        <v>1569</v>
      </c>
      <c r="AZ456" s="102" t="s">
        <v>1193</v>
      </c>
      <c r="BA456" s="102"/>
      <c r="BB456" s="102"/>
      <c r="BC456" s="45"/>
      <c r="BD456" s="45"/>
    </row>
    <row r="457" spans="1:78" ht="16" hidden="1" thickBot="1">
      <c r="A457" s="231"/>
      <c r="B457" s="240"/>
      <c r="C457" s="23" t="s">
        <v>1363</v>
      </c>
      <c r="D457" s="24"/>
      <c r="E457" s="34"/>
      <c r="F457" s="102" t="s">
        <v>123</v>
      </c>
      <c r="G457" s="38"/>
      <c r="H457" s="38"/>
      <c r="I457" s="38"/>
      <c r="J457" s="102" t="s">
        <v>1193</v>
      </c>
      <c r="K457" s="38"/>
      <c r="L457" s="38"/>
      <c r="M457" s="38"/>
      <c r="N457" s="38"/>
      <c r="O457" s="38"/>
      <c r="P457" s="38"/>
      <c r="Q457" s="38"/>
      <c r="R457" s="46">
        <v>0</v>
      </c>
      <c r="S457" s="46">
        <v>0</v>
      </c>
      <c r="T457" s="25" t="s">
        <v>1580</v>
      </c>
      <c r="U457" s="46">
        <v>0</v>
      </c>
      <c r="V457" s="46">
        <v>0</v>
      </c>
      <c r="W457" s="46">
        <v>0</v>
      </c>
      <c r="X457" s="46">
        <v>0</v>
      </c>
      <c r="Y457" s="46">
        <v>0</v>
      </c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  <c r="AL457" s="38"/>
      <c r="AM457" s="38"/>
      <c r="AN457" s="38"/>
      <c r="AO457" s="38"/>
      <c r="AP457" s="38"/>
      <c r="AQ457" s="24" t="s">
        <v>204</v>
      </c>
      <c r="AR457" s="24">
        <v>2010</v>
      </c>
      <c r="AS457" s="38"/>
      <c r="AT457" s="38"/>
      <c r="AU457" s="38"/>
      <c r="AV457" s="174">
        <v>79992495</v>
      </c>
      <c r="AW457" s="102" t="s">
        <v>123</v>
      </c>
      <c r="AX457" s="102"/>
      <c r="AY457" s="271" t="s">
        <v>1601</v>
      </c>
      <c r="AZ457" s="102" t="s">
        <v>1193</v>
      </c>
      <c r="BA457" s="102"/>
      <c r="BB457" s="102"/>
      <c r="BC457" s="45"/>
      <c r="BD457" s="45"/>
    </row>
    <row r="458" spans="1:78" ht="16" hidden="1" thickBot="1">
      <c r="A458" s="231"/>
      <c r="B458" s="240"/>
      <c r="C458" s="240"/>
      <c r="D458" s="204"/>
      <c r="E458" s="204"/>
      <c r="F458" s="252"/>
      <c r="G458" s="204"/>
      <c r="H458" s="204"/>
      <c r="I458" s="204"/>
      <c r="J458" s="102"/>
      <c r="K458" s="204"/>
      <c r="L458" s="204"/>
      <c r="M458" s="204"/>
      <c r="N458" s="204"/>
      <c r="O458" s="204"/>
      <c r="P458" s="204"/>
      <c r="Q458" s="204"/>
      <c r="R458" s="204"/>
      <c r="S458" s="46"/>
      <c r="T458" s="204"/>
      <c r="U458" s="253"/>
      <c r="V458" s="204"/>
      <c r="W458" s="204"/>
      <c r="X458" s="204"/>
      <c r="Y458" s="204"/>
      <c r="Z458" s="204"/>
      <c r="AA458" s="204"/>
      <c r="AB458" s="204"/>
      <c r="AC458" s="204"/>
      <c r="AD458" s="204"/>
      <c r="AE458" s="204"/>
      <c r="AF458" s="204"/>
      <c r="AG458" s="204"/>
      <c r="AH458" s="204"/>
      <c r="AI458" s="204"/>
      <c r="AJ458" s="204"/>
      <c r="AK458" s="204"/>
      <c r="AL458" s="204"/>
      <c r="AM458" s="204"/>
      <c r="AN458" s="204"/>
      <c r="AO458" s="204"/>
      <c r="AP458" s="204"/>
      <c r="AQ458" s="204"/>
      <c r="AR458" s="204"/>
      <c r="AS458" s="204"/>
      <c r="AT458" s="204"/>
      <c r="AU458" s="204"/>
      <c r="AV458" s="261"/>
      <c r="AW458" s="252"/>
      <c r="AX458" s="261"/>
      <c r="AY458" s="266"/>
      <c r="AZ458" s="102"/>
      <c r="BA458" s="261"/>
      <c r="BB458" s="102"/>
      <c r="BC458" s="105"/>
      <c r="BD458" s="105"/>
    </row>
    <row r="459" spans="1:78" ht="16" hidden="1" thickBot="1">
      <c r="A459" s="231" t="s">
        <v>37</v>
      </c>
      <c r="B459" s="240" t="s">
        <v>38</v>
      </c>
      <c r="C459" s="240"/>
      <c r="D459" s="204"/>
      <c r="E459" s="204"/>
      <c r="F459" s="252"/>
      <c r="G459" s="204"/>
      <c r="H459" s="204"/>
      <c r="I459" s="204"/>
      <c r="J459" s="102"/>
      <c r="K459" s="204"/>
      <c r="L459" s="204"/>
      <c r="M459" s="204"/>
      <c r="N459" s="204"/>
      <c r="O459" s="204"/>
      <c r="P459" s="204"/>
      <c r="Q459" s="204"/>
      <c r="R459" s="204"/>
      <c r="S459" s="252"/>
      <c r="T459" s="204"/>
      <c r="U459" s="253"/>
      <c r="V459" s="204"/>
      <c r="W459" s="204"/>
      <c r="X459" s="204"/>
      <c r="Y459" s="204"/>
      <c r="Z459" s="204"/>
      <c r="AA459" s="204"/>
      <c r="AB459" s="204"/>
      <c r="AC459" s="204"/>
      <c r="AD459" s="204"/>
      <c r="AE459" s="204"/>
      <c r="AF459" s="204"/>
      <c r="AG459" s="204"/>
      <c r="AH459" s="204"/>
      <c r="AI459" s="204"/>
      <c r="AJ459" s="204"/>
      <c r="AK459" s="204"/>
      <c r="AL459" s="204"/>
      <c r="AM459" s="204"/>
      <c r="AN459" s="204"/>
      <c r="AO459" s="204"/>
      <c r="AP459" s="204"/>
      <c r="AQ459" s="204"/>
      <c r="AR459" s="204"/>
      <c r="AS459" s="204"/>
      <c r="AT459" s="204"/>
      <c r="AU459" s="204"/>
      <c r="AV459" s="183">
        <f>SUM(AV460:AV465)</f>
        <v>11335944.499076849</v>
      </c>
      <c r="AW459" s="252"/>
      <c r="AX459" s="261"/>
      <c r="AY459" s="261"/>
      <c r="AZ459" s="102"/>
      <c r="BA459" s="261"/>
      <c r="BB459" s="102"/>
      <c r="BC459" s="105"/>
      <c r="BD459" s="105"/>
    </row>
    <row r="460" spans="1:78" s="31" customFormat="1" ht="31" hidden="1" thickBot="1">
      <c r="A460" s="246"/>
      <c r="B460" s="274" t="s">
        <v>111</v>
      </c>
      <c r="C460" s="28" t="s">
        <v>211</v>
      </c>
      <c r="D460" s="30" t="s">
        <v>214</v>
      </c>
      <c r="E460" s="275" t="s">
        <v>732</v>
      </c>
      <c r="F460" s="102"/>
      <c r="G460" s="248"/>
      <c r="H460" s="248"/>
      <c r="I460" s="248"/>
      <c r="J460" s="102"/>
      <c r="K460" s="248"/>
      <c r="L460" s="248"/>
      <c r="M460" s="248"/>
      <c r="N460" s="248"/>
      <c r="O460" s="248"/>
      <c r="P460" s="248"/>
      <c r="Q460" s="248"/>
      <c r="R460" s="144" t="s">
        <v>216</v>
      </c>
      <c r="S460" s="46">
        <v>0</v>
      </c>
      <c r="T460" s="150" t="s">
        <v>220</v>
      </c>
      <c r="U460" s="276"/>
      <c r="V460" s="276"/>
      <c r="W460" s="276"/>
      <c r="X460" s="276"/>
      <c r="Y460" s="276"/>
      <c r="Z460" s="248"/>
      <c r="AA460" s="248"/>
      <c r="AB460" s="248"/>
      <c r="AC460" s="248"/>
      <c r="AD460" s="248"/>
      <c r="AE460" s="248"/>
      <c r="AF460" s="248"/>
      <c r="AG460" s="248"/>
      <c r="AH460" s="248"/>
      <c r="AI460" s="248"/>
      <c r="AJ460" s="248"/>
      <c r="AK460" s="248"/>
      <c r="AL460" s="248"/>
      <c r="AM460" s="248"/>
      <c r="AN460" s="248"/>
      <c r="AO460" s="248"/>
      <c r="AP460" s="248"/>
      <c r="AQ460" s="30" t="s">
        <v>204</v>
      </c>
      <c r="AR460" s="30" t="s">
        <v>167</v>
      </c>
      <c r="AS460" s="248"/>
      <c r="AT460" s="248"/>
      <c r="AU460" s="248"/>
      <c r="AV460" s="182">
        <v>262500</v>
      </c>
      <c r="AW460" s="102"/>
      <c r="AX460" s="276"/>
      <c r="AY460" s="276"/>
      <c r="AZ460" s="102"/>
      <c r="BA460" s="104" t="s">
        <v>1840</v>
      </c>
      <c r="BB460" s="102"/>
      <c r="BC460" s="110"/>
      <c r="BD460" s="110"/>
      <c r="BE460" s="169"/>
      <c r="BF460" s="169"/>
      <c r="BG460" s="169"/>
      <c r="BH460" s="169"/>
      <c r="BI460" s="169"/>
      <c r="BJ460" s="169"/>
      <c r="BK460" s="169"/>
      <c r="BL460" s="169"/>
      <c r="BM460" s="169"/>
      <c r="BN460" s="169"/>
      <c r="BO460" s="169"/>
      <c r="BP460" s="169"/>
      <c r="BQ460" s="169"/>
      <c r="BR460" s="169"/>
      <c r="BS460" s="169"/>
      <c r="BT460" s="169"/>
      <c r="BU460" s="169"/>
      <c r="BV460" s="169"/>
      <c r="BW460" s="169"/>
      <c r="BX460" s="169"/>
      <c r="BY460" s="169"/>
      <c r="BZ460" s="169"/>
    </row>
    <row r="461" spans="1:78" ht="16" hidden="1" thickBot="1">
      <c r="A461" s="231"/>
      <c r="B461" s="240"/>
      <c r="C461" s="23" t="s">
        <v>212</v>
      </c>
      <c r="D461" s="24" t="s">
        <v>215</v>
      </c>
      <c r="E461" s="257" t="s">
        <v>732</v>
      </c>
      <c r="F461" s="102"/>
      <c r="G461" s="38"/>
      <c r="H461" s="38"/>
      <c r="I461" s="38"/>
      <c r="J461" s="102"/>
      <c r="K461" s="38"/>
      <c r="L461" s="38"/>
      <c r="M461" s="38"/>
      <c r="N461" s="38"/>
      <c r="O461" s="38"/>
      <c r="P461" s="38"/>
      <c r="Q461" s="38"/>
      <c r="R461" s="46" t="s">
        <v>145</v>
      </c>
      <c r="S461" s="46">
        <v>0</v>
      </c>
      <c r="T461" s="25" t="s">
        <v>221</v>
      </c>
      <c r="U461" s="102"/>
      <c r="V461" s="102"/>
      <c r="W461" s="102"/>
      <c r="X461" s="102"/>
      <c r="Y461" s="102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24" t="s">
        <v>204</v>
      </c>
      <c r="AR461" s="24" t="s">
        <v>240</v>
      </c>
      <c r="AS461" s="38"/>
      <c r="AT461" s="38"/>
      <c r="AU461" s="38"/>
      <c r="AV461" s="174">
        <v>175000</v>
      </c>
      <c r="AW461" s="102"/>
      <c r="AX461" s="102"/>
      <c r="AY461" s="102"/>
      <c r="AZ461" s="102"/>
      <c r="BA461" s="104" t="s">
        <v>1840</v>
      </c>
      <c r="BB461" s="102"/>
      <c r="BC461" s="45"/>
      <c r="BD461" s="45"/>
    </row>
    <row r="462" spans="1:78" ht="16" hidden="1" thickBot="1">
      <c r="A462" s="231"/>
      <c r="B462" s="240"/>
      <c r="C462" s="23" t="s">
        <v>212</v>
      </c>
      <c r="D462" s="24" t="s">
        <v>215</v>
      </c>
      <c r="E462" s="102"/>
      <c r="F462" s="102"/>
      <c r="G462" s="38"/>
      <c r="H462" s="38"/>
      <c r="I462" s="38"/>
      <c r="J462" s="102"/>
      <c r="K462" s="38"/>
      <c r="L462" s="38"/>
      <c r="M462" s="38"/>
      <c r="N462" s="38"/>
      <c r="O462" s="38"/>
      <c r="P462" s="38"/>
      <c r="Q462" s="38"/>
      <c r="R462" s="46" t="s">
        <v>217</v>
      </c>
      <c r="S462" s="46">
        <v>0</v>
      </c>
      <c r="T462" s="25" t="s">
        <v>221</v>
      </c>
      <c r="U462" s="102"/>
      <c r="V462" s="102"/>
      <c r="W462" s="102"/>
      <c r="X462" s="102"/>
      <c r="Y462" s="102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  <c r="AL462" s="38"/>
      <c r="AM462" s="38"/>
      <c r="AN462" s="38"/>
      <c r="AO462" s="38"/>
      <c r="AP462" s="38"/>
      <c r="AQ462" s="24" t="s">
        <v>204</v>
      </c>
      <c r="AR462" s="24" t="s">
        <v>241</v>
      </c>
      <c r="AS462" s="38"/>
      <c r="AT462" s="38"/>
      <c r="AU462" s="38"/>
      <c r="AV462" s="174">
        <v>227500</v>
      </c>
      <c r="AW462" s="102"/>
      <c r="AX462" s="102"/>
      <c r="AY462" s="102"/>
      <c r="AZ462" s="102"/>
      <c r="BA462" s="104" t="s">
        <v>1840</v>
      </c>
      <c r="BB462" s="102"/>
      <c r="BC462" s="45"/>
      <c r="BD462" s="45"/>
    </row>
    <row r="463" spans="1:78" ht="16" hidden="1" thickBot="1">
      <c r="A463" s="231"/>
      <c r="B463" s="240"/>
      <c r="C463" s="23" t="s">
        <v>211</v>
      </c>
      <c r="D463" s="24" t="s">
        <v>214</v>
      </c>
      <c r="E463" s="275" t="s">
        <v>1571</v>
      </c>
      <c r="F463" s="104" t="s">
        <v>123</v>
      </c>
      <c r="G463" s="38"/>
      <c r="H463" s="38"/>
      <c r="I463" s="38"/>
      <c r="J463" s="102" t="s">
        <v>1193</v>
      </c>
      <c r="K463" s="38"/>
      <c r="L463" s="38"/>
      <c r="M463" s="38"/>
      <c r="N463" s="38"/>
      <c r="O463" s="38"/>
      <c r="P463" s="38"/>
      <c r="Q463" s="38"/>
      <c r="R463" s="46" t="s">
        <v>218</v>
      </c>
      <c r="S463" s="46">
        <v>0</v>
      </c>
      <c r="T463" s="25" t="s">
        <v>221</v>
      </c>
      <c r="U463" s="102"/>
      <c r="V463" s="102"/>
      <c r="W463" s="102"/>
      <c r="X463" s="102"/>
      <c r="Y463" s="102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  <c r="AL463" s="38"/>
      <c r="AM463" s="38"/>
      <c r="AN463" s="38"/>
      <c r="AO463" s="38"/>
      <c r="AP463" s="38"/>
      <c r="AQ463" s="24" t="s">
        <v>204</v>
      </c>
      <c r="AR463" s="24" t="s">
        <v>167</v>
      </c>
      <c r="AS463" s="38"/>
      <c r="AT463" s="38"/>
      <c r="AU463" s="38"/>
      <c r="AV463" s="174">
        <v>262500</v>
      </c>
      <c r="AW463" s="104" t="s">
        <v>123</v>
      </c>
      <c r="AX463" s="102"/>
      <c r="AY463" s="102" t="s">
        <v>1646</v>
      </c>
      <c r="AZ463" s="102" t="s">
        <v>1193</v>
      </c>
      <c r="BA463" s="102"/>
      <c r="BB463" s="102"/>
      <c r="BC463" s="45"/>
      <c r="BD463" s="45"/>
    </row>
    <row r="464" spans="1:78" ht="16" hidden="1" thickBot="1">
      <c r="A464" s="231"/>
      <c r="B464" s="240"/>
      <c r="C464" s="23" t="s">
        <v>211</v>
      </c>
      <c r="D464" s="24" t="s">
        <v>214</v>
      </c>
      <c r="E464" s="275" t="s">
        <v>1572</v>
      </c>
      <c r="F464" s="102"/>
      <c r="G464" s="38"/>
      <c r="H464" s="38"/>
      <c r="I464" s="38"/>
      <c r="J464" s="102"/>
      <c r="K464" s="38"/>
      <c r="L464" s="38"/>
      <c r="M464" s="38"/>
      <c r="N464" s="38"/>
      <c r="O464" s="38"/>
      <c r="P464" s="38"/>
      <c r="Q464" s="38"/>
      <c r="R464" s="46" t="s">
        <v>218</v>
      </c>
      <c r="S464" s="46">
        <v>0</v>
      </c>
      <c r="T464" s="25" t="s">
        <v>221</v>
      </c>
      <c r="U464" s="102"/>
      <c r="V464" s="102"/>
      <c r="W464" s="102"/>
      <c r="X464" s="102"/>
      <c r="Y464" s="102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  <c r="AL464" s="38"/>
      <c r="AM464" s="38"/>
      <c r="AN464" s="38"/>
      <c r="AO464" s="38"/>
      <c r="AP464" s="38"/>
      <c r="AQ464" s="24" t="s">
        <v>204</v>
      </c>
      <c r="AR464" s="24" t="s">
        <v>167</v>
      </c>
      <c r="AS464" s="38"/>
      <c r="AT464" s="38"/>
      <c r="AU464" s="38"/>
      <c r="AV464" s="174">
        <v>262500</v>
      </c>
      <c r="AW464" s="102"/>
      <c r="AX464" s="102"/>
      <c r="AY464" s="102"/>
      <c r="AZ464" s="102"/>
      <c r="BA464" s="104" t="s">
        <v>1840</v>
      </c>
      <c r="BB464" s="102"/>
      <c r="BC464" s="45"/>
      <c r="BD464" s="45"/>
    </row>
    <row r="465" spans="1:78" ht="16" hidden="1" thickBot="1">
      <c r="A465" s="231"/>
      <c r="B465" s="240"/>
      <c r="C465" s="23" t="s">
        <v>213</v>
      </c>
      <c r="D465" s="24"/>
      <c r="E465" s="257" t="s">
        <v>732</v>
      </c>
      <c r="F465" s="102"/>
      <c r="G465" s="38"/>
      <c r="H465" s="38"/>
      <c r="I465" s="38"/>
      <c r="J465" s="102"/>
      <c r="K465" s="38"/>
      <c r="L465" s="38"/>
      <c r="M465" s="38"/>
      <c r="N465" s="38"/>
      <c r="O465" s="38"/>
      <c r="P465" s="38"/>
      <c r="Q465" s="38"/>
      <c r="R465" s="46" t="s">
        <v>219</v>
      </c>
      <c r="S465" s="46">
        <v>0</v>
      </c>
      <c r="T465" s="25"/>
      <c r="U465" s="102"/>
      <c r="V465" s="102"/>
      <c r="W465" s="102"/>
      <c r="X465" s="102"/>
      <c r="Y465" s="102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  <c r="AL465" s="38"/>
      <c r="AM465" s="38"/>
      <c r="AN465" s="38"/>
      <c r="AO465" s="38"/>
      <c r="AP465" s="38"/>
      <c r="AQ465" s="24" t="s">
        <v>204</v>
      </c>
      <c r="AR465" s="24">
        <v>2009</v>
      </c>
      <c r="AS465" s="38"/>
      <c r="AT465" s="38"/>
      <c r="AU465" s="38"/>
      <c r="AV465" s="174">
        <v>10145944.499076849</v>
      </c>
      <c r="AW465" s="102"/>
      <c r="AX465" s="102"/>
      <c r="AY465" s="102"/>
      <c r="AZ465" s="102"/>
      <c r="BA465" s="104" t="s">
        <v>1840</v>
      </c>
      <c r="BB465" s="102"/>
      <c r="BC465" s="45"/>
      <c r="BD465" s="45"/>
    </row>
    <row r="466" spans="1:78" ht="16" hidden="1" thickBot="1">
      <c r="A466" s="231"/>
      <c r="B466" s="240"/>
      <c r="C466" s="240"/>
      <c r="D466" s="204"/>
      <c r="E466" s="204"/>
      <c r="F466" s="252"/>
      <c r="G466" s="204"/>
      <c r="H466" s="204"/>
      <c r="I466" s="204"/>
      <c r="J466" s="102"/>
      <c r="K466" s="204"/>
      <c r="L466" s="204"/>
      <c r="M466" s="204"/>
      <c r="N466" s="204"/>
      <c r="O466" s="204"/>
      <c r="P466" s="204"/>
      <c r="Q466" s="204"/>
      <c r="R466" s="204"/>
      <c r="S466" s="252"/>
      <c r="T466" s="204"/>
      <c r="U466" s="253"/>
      <c r="V466" s="204"/>
      <c r="W466" s="204"/>
      <c r="X466" s="204"/>
      <c r="Y466" s="204"/>
      <c r="Z466" s="204"/>
      <c r="AA466" s="204"/>
      <c r="AB466" s="204"/>
      <c r="AC466" s="204"/>
      <c r="AD466" s="204"/>
      <c r="AE466" s="204"/>
      <c r="AF466" s="204"/>
      <c r="AG466" s="204"/>
      <c r="AH466" s="204"/>
      <c r="AI466" s="204"/>
      <c r="AJ466" s="204"/>
      <c r="AK466" s="204"/>
      <c r="AL466" s="204"/>
      <c r="AM466" s="204"/>
      <c r="AN466" s="204"/>
      <c r="AO466" s="204"/>
      <c r="AP466" s="204"/>
      <c r="AQ466" s="204"/>
      <c r="AR466" s="204"/>
      <c r="AS466" s="204"/>
      <c r="AT466" s="204"/>
      <c r="AU466" s="204"/>
      <c r="AV466" s="261"/>
      <c r="AW466" s="252"/>
      <c r="AX466" s="261"/>
      <c r="AY466" s="261"/>
      <c r="AZ466" s="102"/>
      <c r="BA466" s="261"/>
      <c r="BB466" s="102"/>
      <c r="BC466" s="105"/>
      <c r="BD466" s="105"/>
    </row>
    <row r="467" spans="1:78" ht="16" hidden="1" thickBot="1">
      <c r="A467" s="231" t="s">
        <v>39</v>
      </c>
      <c r="B467" s="240" t="s">
        <v>40</v>
      </c>
      <c r="C467" s="240"/>
      <c r="D467" s="204"/>
      <c r="E467" s="204"/>
      <c r="F467" s="252"/>
      <c r="G467" s="204"/>
      <c r="H467" s="204"/>
      <c r="I467" s="204"/>
      <c r="J467" s="102"/>
      <c r="K467" s="204"/>
      <c r="L467" s="204"/>
      <c r="M467" s="204"/>
      <c r="N467" s="204"/>
      <c r="O467" s="204"/>
      <c r="P467" s="204"/>
      <c r="Q467" s="204"/>
      <c r="R467" s="204"/>
      <c r="S467" s="252"/>
      <c r="T467" s="204"/>
      <c r="U467" s="253"/>
      <c r="V467" s="204"/>
      <c r="W467" s="204"/>
      <c r="X467" s="204"/>
      <c r="Y467" s="204"/>
      <c r="Z467" s="204"/>
      <c r="AA467" s="204"/>
      <c r="AB467" s="204"/>
      <c r="AC467" s="204"/>
      <c r="AD467" s="204"/>
      <c r="AE467" s="204"/>
      <c r="AF467" s="204"/>
      <c r="AG467" s="204"/>
      <c r="AH467" s="204"/>
      <c r="AI467" s="204"/>
      <c r="AJ467" s="204"/>
      <c r="AK467" s="204"/>
      <c r="AL467" s="204"/>
      <c r="AM467" s="204"/>
      <c r="AN467" s="204"/>
      <c r="AO467" s="204"/>
      <c r="AP467" s="204"/>
      <c r="AQ467" s="204"/>
      <c r="AR467" s="204"/>
      <c r="AS467" s="204"/>
      <c r="AT467" s="204"/>
      <c r="AU467" s="204"/>
      <c r="AV467" s="261"/>
      <c r="AW467" s="252"/>
      <c r="AX467" s="261"/>
      <c r="AY467" s="261"/>
      <c r="AZ467" s="102"/>
      <c r="BA467" s="261"/>
      <c r="BB467" s="102"/>
      <c r="BC467" s="105"/>
      <c r="BD467" s="105"/>
    </row>
    <row r="468" spans="1:78" ht="17" hidden="1" thickBot="1">
      <c r="A468" s="231"/>
      <c r="B468" s="240" t="s">
        <v>111</v>
      </c>
      <c r="C468" s="240" t="s">
        <v>145</v>
      </c>
      <c r="D468" s="204" t="s">
        <v>145</v>
      </c>
      <c r="E468" s="204" t="s">
        <v>145</v>
      </c>
      <c r="F468" s="252" t="s">
        <v>145</v>
      </c>
      <c r="G468" s="204" t="s">
        <v>145</v>
      </c>
      <c r="H468" s="204" t="s">
        <v>145</v>
      </c>
      <c r="I468" s="204" t="s">
        <v>145</v>
      </c>
      <c r="J468" s="102"/>
      <c r="K468" s="204" t="s">
        <v>145</v>
      </c>
      <c r="L468" s="204" t="s">
        <v>145</v>
      </c>
      <c r="M468" s="204" t="s">
        <v>145</v>
      </c>
      <c r="N468" s="204" t="s">
        <v>145</v>
      </c>
      <c r="O468" s="204" t="s">
        <v>145</v>
      </c>
      <c r="P468" s="204" t="s">
        <v>145</v>
      </c>
      <c r="Q468" s="204" t="s">
        <v>145</v>
      </c>
      <c r="R468" s="204" t="s">
        <v>145</v>
      </c>
      <c r="S468" s="252" t="s">
        <v>145</v>
      </c>
      <c r="T468" s="204" t="s">
        <v>145</v>
      </c>
      <c r="U468" s="253" t="s">
        <v>145</v>
      </c>
      <c r="V468" s="277"/>
      <c r="W468" s="204" t="s">
        <v>145</v>
      </c>
      <c r="X468" s="204" t="s">
        <v>145</v>
      </c>
      <c r="Y468" s="204" t="s">
        <v>145</v>
      </c>
      <c r="Z468" s="204" t="s">
        <v>145</v>
      </c>
      <c r="AA468" s="204" t="s">
        <v>145</v>
      </c>
      <c r="AB468" s="204" t="s">
        <v>145</v>
      </c>
      <c r="AC468" s="204" t="s">
        <v>145</v>
      </c>
      <c r="AD468" s="204" t="s">
        <v>145</v>
      </c>
      <c r="AE468" s="204" t="s">
        <v>145</v>
      </c>
      <c r="AF468" s="204" t="s">
        <v>145</v>
      </c>
      <c r="AG468" s="204" t="s">
        <v>145</v>
      </c>
      <c r="AH468" s="204" t="s">
        <v>145</v>
      </c>
      <c r="AI468" s="204" t="s">
        <v>145</v>
      </c>
      <c r="AJ468" s="204" t="s">
        <v>145</v>
      </c>
      <c r="AK468" s="204" t="s">
        <v>145</v>
      </c>
      <c r="AL468" s="204" t="s">
        <v>145</v>
      </c>
      <c r="AM468" s="204" t="s">
        <v>145</v>
      </c>
      <c r="AN468" s="204" t="s">
        <v>145</v>
      </c>
      <c r="AO468" s="204" t="s">
        <v>145</v>
      </c>
      <c r="AP468" s="204" t="s">
        <v>145</v>
      </c>
      <c r="AQ468" s="204" t="s">
        <v>145</v>
      </c>
      <c r="AR468" s="204" t="s">
        <v>145</v>
      </c>
      <c r="AS468" s="204" t="s">
        <v>145</v>
      </c>
      <c r="AT468" s="204" t="s">
        <v>145</v>
      </c>
      <c r="AU468" s="204" t="s">
        <v>145</v>
      </c>
      <c r="AV468" s="261" t="s">
        <v>145</v>
      </c>
      <c r="AW468" s="252" t="s">
        <v>145</v>
      </c>
      <c r="AX468" s="261" t="s">
        <v>145</v>
      </c>
      <c r="AY468" s="261" t="s">
        <v>145</v>
      </c>
      <c r="AZ468" s="102"/>
      <c r="BA468" s="261" t="s">
        <v>145</v>
      </c>
      <c r="BB468" s="105"/>
      <c r="BC468" s="105" t="s">
        <v>145</v>
      </c>
      <c r="BD468" s="105" t="s">
        <v>145</v>
      </c>
    </row>
    <row r="469" spans="1:78" ht="16" hidden="1" thickBot="1">
      <c r="A469" s="231"/>
      <c r="B469" s="240"/>
      <c r="C469" s="240"/>
      <c r="D469" s="204"/>
      <c r="E469" s="204"/>
      <c r="F469" s="252"/>
      <c r="G469" s="204"/>
      <c r="H469" s="204"/>
      <c r="I469" s="204"/>
      <c r="J469" s="102"/>
      <c r="K469" s="204"/>
      <c r="L469" s="204"/>
      <c r="M469" s="204"/>
      <c r="N469" s="204"/>
      <c r="O469" s="204"/>
      <c r="P469" s="204"/>
      <c r="Q469" s="204"/>
      <c r="R469" s="204"/>
      <c r="S469" s="252"/>
      <c r="T469" s="204"/>
      <c r="U469" s="253"/>
      <c r="V469" s="204"/>
      <c r="W469" s="204"/>
      <c r="X469" s="204"/>
      <c r="Y469" s="204"/>
      <c r="Z469" s="204"/>
      <c r="AA469" s="204"/>
      <c r="AB469" s="204"/>
      <c r="AC469" s="204"/>
      <c r="AD469" s="204"/>
      <c r="AE469" s="204"/>
      <c r="AF469" s="204"/>
      <c r="AG469" s="204"/>
      <c r="AH469" s="204"/>
      <c r="AI469" s="204"/>
      <c r="AJ469" s="204"/>
      <c r="AK469" s="204"/>
      <c r="AL469" s="204"/>
      <c r="AM469" s="204"/>
      <c r="AN469" s="204"/>
      <c r="AO469" s="204"/>
      <c r="AP469" s="204"/>
      <c r="AQ469" s="204"/>
      <c r="AR469" s="204"/>
      <c r="AS469" s="204"/>
      <c r="AT469" s="204"/>
      <c r="AU469" s="204"/>
      <c r="AV469" s="261"/>
      <c r="AW469" s="252"/>
      <c r="AX469" s="261"/>
      <c r="AY469" s="261"/>
      <c r="AZ469" s="102"/>
      <c r="BA469" s="261"/>
      <c r="BB469" s="102"/>
      <c r="BC469" s="105"/>
      <c r="BD469" s="105"/>
    </row>
    <row r="470" spans="1:78" s="100" customFormat="1" ht="21.75" hidden="1" customHeight="1">
      <c r="A470" s="231" t="s">
        <v>41</v>
      </c>
      <c r="B470" s="254" t="s">
        <v>42</v>
      </c>
      <c r="C470" s="254"/>
      <c r="D470" s="199"/>
      <c r="E470" s="199"/>
      <c r="F470" s="255"/>
      <c r="G470" s="199"/>
      <c r="H470" s="199"/>
      <c r="I470" s="199"/>
      <c r="J470" s="104"/>
      <c r="K470" s="199"/>
      <c r="L470" s="199"/>
      <c r="M470" s="199"/>
      <c r="N470" s="199"/>
      <c r="O470" s="199"/>
      <c r="P470" s="199"/>
      <c r="Q470" s="199"/>
      <c r="R470" s="199"/>
      <c r="S470" s="255"/>
      <c r="T470" s="199"/>
      <c r="U470" s="256"/>
      <c r="V470" s="199"/>
      <c r="W470" s="199"/>
      <c r="X470" s="199"/>
      <c r="Y470" s="199"/>
      <c r="Z470" s="199"/>
      <c r="AA470" s="199"/>
      <c r="AB470" s="199"/>
      <c r="AC470" s="199"/>
      <c r="AD470" s="199"/>
      <c r="AE470" s="199"/>
      <c r="AF470" s="199"/>
      <c r="AG470" s="199"/>
      <c r="AH470" s="199"/>
      <c r="AI470" s="199"/>
      <c r="AJ470" s="199"/>
      <c r="AK470" s="199"/>
      <c r="AL470" s="199"/>
      <c r="AM470" s="199"/>
      <c r="AN470" s="199"/>
      <c r="AO470" s="199"/>
      <c r="AP470" s="199"/>
      <c r="AQ470" s="199"/>
      <c r="AR470" s="199"/>
      <c r="AS470" s="199"/>
      <c r="AT470" s="199"/>
      <c r="AU470" s="199"/>
      <c r="AV470" s="183">
        <f>SUM(AV471:AV1017)</f>
        <v>31270668111.737953</v>
      </c>
      <c r="AW470" s="255"/>
      <c r="AX470" s="262"/>
      <c r="AY470" s="269"/>
      <c r="AZ470" s="104"/>
      <c r="BA470" s="262"/>
      <c r="BB470" s="104"/>
      <c r="BC470" s="59"/>
      <c r="BD470" s="59"/>
      <c r="BE470" s="121"/>
      <c r="BF470" s="121"/>
      <c r="BG470" s="121"/>
      <c r="BH470" s="121"/>
      <c r="BI470" s="121"/>
      <c r="BJ470" s="121"/>
      <c r="BK470" s="121"/>
      <c r="BL470" s="121"/>
      <c r="BM470" s="121"/>
      <c r="BN470" s="121"/>
      <c r="BO470" s="121"/>
      <c r="BP470" s="121"/>
      <c r="BQ470" s="121"/>
      <c r="BR470" s="121"/>
      <c r="BS470" s="121"/>
      <c r="BT470" s="121"/>
      <c r="BU470" s="121"/>
      <c r="BV470" s="121"/>
      <c r="BW470" s="121"/>
      <c r="BX470" s="121"/>
      <c r="BY470" s="121"/>
      <c r="BZ470" s="121"/>
    </row>
    <row r="471" spans="1:78" ht="16" hidden="1" thickBot="1">
      <c r="A471" s="231"/>
      <c r="B471" s="240" t="s">
        <v>111</v>
      </c>
      <c r="C471" s="23" t="s">
        <v>242</v>
      </c>
      <c r="D471" s="24" t="s">
        <v>598</v>
      </c>
      <c r="E471" s="34"/>
      <c r="F471" s="265" t="s">
        <v>123</v>
      </c>
      <c r="G471" s="38"/>
      <c r="H471" s="38"/>
      <c r="I471" s="38"/>
      <c r="J471" s="102" t="s">
        <v>1193</v>
      </c>
      <c r="K471" s="38"/>
      <c r="L471" s="38"/>
      <c r="M471" s="38"/>
      <c r="N471" s="38"/>
      <c r="O471" s="38"/>
      <c r="P471" s="38"/>
      <c r="Q471" s="38"/>
      <c r="R471" s="46" t="s">
        <v>734</v>
      </c>
      <c r="S471" s="46">
        <v>0</v>
      </c>
      <c r="T471" s="25" t="s">
        <v>222</v>
      </c>
      <c r="U471" s="46">
        <v>0</v>
      </c>
      <c r="V471" s="80"/>
      <c r="W471" s="46">
        <v>0</v>
      </c>
      <c r="X471" s="46">
        <v>0</v>
      </c>
      <c r="Y471" s="46">
        <v>0</v>
      </c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  <c r="AL471" s="38"/>
      <c r="AM471" s="38"/>
      <c r="AN471" s="38"/>
      <c r="AO471" s="38"/>
      <c r="AP471" s="38"/>
      <c r="AQ471" s="24" t="s">
        <v>204</v>
      </c>
      <c r="AR471" s="24" t="s">
        <v>850</v>
      </c>
      <c r="AS471" s="38"/>
      <c r="AT471" s="38"/>
      <c r="AU471" s="38"/>
      <c r="AV471" s="174">
        <v>1875000</v>
      </c>
      <c r="AW471" s="265" t="s">
        <v>123</v>
      </c>
      <c r="AX471" s="102"/>
      <c r="AY471" s="265" t="s">
        <v>1599</v>
      </c>
      <c r="AZ471" s="102" t="s">
        <v>1193</v>
      </c>
      <c r="BA471" s="102"/>
      <c r="BB471" s="102"/>
      <c r="BC471" s="45"/>
      <c r="BD471" s="45"/>
    </row>
    <row r="472" spans="1:78" s="101" customFormat="1" ht="31" hidden="1" thickBot="1">
      <c r="A472" s="231"/>
      <c r="B472" s="240"/>
      <c r="C472" s="23" t="s">
        <v>243</v>
      </c>
      <c r="D472" s="24" t="s">
        <v>599</v>
      </c>
      <c r="E472" s="34"/>
      <c r="F472" s="102"/>
      <c r="G472" s="38"/>
      <c r="H472" s="38"/>
      <c r="I472" s="38"/>
      <c r="J472" s="102"/>
      <c r="K472" s="38"/>
      <c r="L472" s="38"/>
      <c r="M472" s="38"/>
      <c r="N472" s="38"/>
      <c r="O472" s="38"/>
      <c r="P472" s="38"/>
      <c r="Q472" s="38"/>
      <c r="R472" s="46" t="s">
        <v>735</v>
      </c>
      <c r="S472" s="46">
        <v>0</v>
      </c>
      <c r="T472" s="25" t="s">
        <v>223</v>
      </c>
      <c r="U472" s="46">
        <v>0</v>
      </c>
      <c r="V472" s="278" t="s">
        <v>145</v>
      </c>
      <c r="W472" s="46">
        <v>0</v>
      </c>
      <c r="X472" s="46">
        <v>0</v>
      </c>
      <c r="Y472" s="46">
        <v>0</v>
      </c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  <c r="AL472" s="38"/>
      <c r="AM472" s="38"/>
      <c r="AN472" s="38"/>
      <c r="AO472" s="38"/>
      <c r="AP472" s="38"/>
      <c r="AQ472" s="24" t="s">
        <v>204</v>
      </c>
      <c r="AR472" s="24" t="s">
        <v>164</v>
      </c>
      <c r="AS472" s="38"/>
      <c r="AT472" s="38"/>
      <c r="AU472" s="38"/>
      <c r="AV472" s="174">
        <v>93750</v>
      </c>
      <c r="AW472" s="102"/>
      <c r="AX472" s="102"/>
      <c r="AY472" s="102"/>
      <c r="AZ472" s="102"/>
      <c r="BA472" s="104" t="s">
        <v>1840</v>
      </c>
      <c r="BB472" s="102"/>
      <c r="BC472" s="45"/>
      <c r="BD472" s="45"/>
    </row>
    <row r="473" spans="1:78" s="101" customFormat="1" ht="16" hidden="1" thickBot="1">
      <c r="A473" s="231"/>
      <c r="B473" s="240"/>
      <c r="C473" s="23" t="s">
        <v>244</v>
      </c>
      <c r="D473" s="24" t="s">
        <v>600</v>
      </c>
      <c r="E473" s="34"/>
      <c r="F473" s="104" t="s">
        <v>123</v>
      </c>
      <c r="G473" s="38"/>
      <c r="H473" s="38"/>
      <c r="I473" s="38"/>
      <c r="J473" s="102" t="s">
        <v>1193</v>
      </c>
      <c r="K473" s="38"/>
      <c r="L473" s="38"/>
      <c r="M473" s="38"/>
      <c r="N473" s="38"/>
      <c r="O473" s="38"/>
      <c r="P473" s="38"/>
      <c r="Q473" s="38"/>
      <c r="R473" s="46" t="s">
        <v>736</v>
      </c>
      <c r="S473" s="46">
        <v>0</v>
      </c>
      <c r="T473" s="25" t="s">
        <v>222</v>
      </c>
      <c r="U473" s="46">
        <v>0</v>
      </c>
      <c r="V473" s="80"/>
      <c r="W473" s="46">
        <v>0</v>
      </c>
      <c r="X473" s="46">
        <v>0</v>
      </c>
      <c r="Y473" s="46">
        <v>0</v>
      </c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  <c r="AL473" s="38"/>
      <c r="AM473" s="38"/>
      <c r="AN473" s="38"/>
      <c r="AO473" s="38"/>
      <c r="AP473" s="38"/>
      <c r="AQ473" s="24" t="s">
        <v>204</v>
      </c>
      <c r="AR473" s="24" t="s">
        <v>850</v>
      </c>
      <c r="AS473" s="38"/>
      <c r="AT473" s="38"/>
      <c r="AU473" s="38"/>
      <c r="AV473" s="174">
        <v>63750000</v>
      </c>
      <c r="AW473" s="104" t="s">
        <v>123</v>
      </c>
      <c r="AX473" s="102"/>
      <c r="AY473" s="102" t="s">
        <v>1613</v>
      </c>
      <c r="AZ473" s="102" t="s">
        <v>1193</v>
      </c>
      <c r="BA473" s="102"/>
      <c r="BB473" s="102"/>
      <c r="BC473" s="45"/>
      <c r="BD473" s="45"/>
    </row>
    <row r="474" spans="1:78" s="101" customFormat="1" ht="16" hidden="1" thickBot="1">
      <c r="A474" s="231"/>
      <c r="B474" s="240"/>
      <c r="C474" s="23" t="s">
        <v>246</v>
      </c>
      <c r="D474" s="24" t="s">
        <v>601</v>
      </c>
      <c r="E474" s="34"/>
      <c r="F474" s="102"/>
      <c r="G474" s="38"/>
      <c r="H474" s="38"/>
      <c r="I474" s="38"/>
      <c r="J474" s="102"/>
      <c r="K474" s="38"/>
      <c r="L474" s="38"/>
      <c r="M474" s="38"/>
      <c r="N474" s="38"/>
      <c r="O474" s="38"/>
      <c r="P474" s="38"/>
      <c r="Q474" s="38"/>
      <c r="R474" s="46" t="s">
        <v>145</v>
      </c>
      <c r="S474" s="46">
        <v>0</v>
      </c>
      <c r="T474" s="25" t="s">
        <v>223</v>
      </c>
      <c r="U474" s="46">
        <v>0</v>
      </c>
      <c r="V474" s="257" t="s">
        <v>145</v>
      </c>
      <c r="W474" s="46">
        <v>0</v>
      </c>
      <c r="X474" s="46">
        <v>0</v>
      </c>
      <c r="Y474" s="46">
        <v>0</v>
      </c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  <c r="AL474" s="38"/>
      <c r="AM474" s="38"/>
      <c r="AN474" s="38"/>
      <c r="AO474" s="38"/>
      <c r="AP474" s="38"/>
      <c r="AQ474" s="24" t="s">
        <v>204</v>
      </c>
      <c r="AR474" s="24" t="s">
        <v>850</v>
      </c>
      <c r="AS474" s="38"/>
      <c r="AT474" s="38"/>
      <c r="AU474" s="38"/>
      <c r="AV474" s="174">
        <v>16875</v>
      </c>
      <c r="AW474" s="102"/>
      <c r="AX474" s="102"/>
      <c r="AY474" s="102"/>
      <c r="AZ474" s="102"/>
      <c r="BA474" s="104" t="s">
        <v>1840</v>
      </c>
      <c r="BB474" s="102"/>
      <c r="BC474" s="45"/>
      <c r="BD474" s="45"/>
    </row>
    <row r="475" spans="1:78" s="101" customFormat="1" ht="16" hidden="1" thickBot="1">
      <c r="A475" s="231"/>
      <c r="B475" s="240"/>
      <c r="C475" s="23" t="s">
        <v>247</v>
      </c>
      <c r="D475" s="24" t="s">
        <v>602</v>
      </c>
      <c r="E475" s="34"/>
      <c r="F475" s="102"/>
      <c r="G475" s="38"/>
      <c r="H475" s="38"/>
      <c r="I475" s="38"/>
      <c r="J475" s="102"/>
      <c r="K475" s="38"/>
      <c r="L475" s="38"/>
      <c r="M475" s="38"/>
      <c r="N475" s="38"/>
      <c r="O475" s="38"/>
      <c r="P475" s="38"/>
      <c r="Q475" s="38"/>
      <c r="R475" s="46" t="s">
        <v>738</v>
      </c>
      <c r="S475" s="46">
        <v>0</v>
      </c>
      <c r="T475" s="25" t="s">
        <v>223</v>
      </c>
      <c r="U475" s="46">
        <v>0</v>
      </c>
      <c r="V475" s="257" t="s">
        <v>145</v>
      </c>
      <c r="W475" s="46">
        <v>0</v>
      </c>
      <c r="X475" s="46">
        <v>0</v>
      </c>
      <c r="Y475" s="46">
        <v>0</v>
      </c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  <c r="AL475" s="38"/>
      <c r="AM475" s="38"/>
      <c r="AN475" s="38"/>
      <c r="AO475" s="38"/>
      <c r="AP475" s="38"/>
      <c r="AQ475" s="24" t="s">
        <v>204</v>
      </c>
      <c r="AR475" s="24" t="s">
        <v>166</v>
      </c>
      <c r="AS475" s="38"/>
      <c r="AT475" s="38"/>
      <c r="AU475" s="38"/>
      <c r="AV475" s="174">
        <v>157500</v>
      </c>
      <c r="AW475" s="102"/>
      <c r="AX475" s="102"/>
      <c r="AY475" s="102"/>
      <c r="AZ475" s="102"/>
      <c r="BA475" s="104" t="s">
        <v>1840</v>
      </c>
      <c r="BB475" s="102"/>
      <c r="BC475" s="45"/>
      <c r="BD475" s="45"/>
    </row>
    <row r="476" spans="1:78" s="101" customFormat="1" ht="16" hidden="1" thickBot="1">
      <c r="A476" s="231"/>
      <c r="B476" s="240"/>
      <c r="C476" s="23" t="s">
        <v>248</v>
      </c>
      <c r="D476" s="24" t="s">
        <v>603</v>
      </c>
      <c r="E476" s="34"/>
      <c r="F476" s="102"/>
      <c r="G476" s="38"/>
      <c r="H476" s="38"/>
      <c r="I476" s="38"/>
      <c r="J476" s="102"/>
      <c r="K476" s="38"/>
      <c r="L476" s="38"/>
      <c r="M476" s="38"/>
      <c r="N476" s="38"/>
      <c r="O476" s="38"/>
      <c r="P476" s="38"/>
      <c r="Q476" s="38"/>
      <c r="R476" s="46" t="s">
        <v>739</v>
      </c>
      <c r="S476" s="46">
        <v>0</v>
      </c>
      <c r="T476" s="25" t="s">
        <v>222</v>
      </c>
      <c r="U476" s="46">
        <v>0</v>
      </c>
      <c r="V476" s="257" t="s">
        <v>145</v>
      </c>
      <c r="W476" s="46">
        <v>0</v>
      </c>
      <c r="X476" s="46">
        <v>0</v>
      </c>
      <c r="Y476" s="46">
        <v>0</v>
      </c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8"/>
      <c r="AO476" s="38"/>
      <c r="AP476" s="38"/>
      <c r="AQ476" s="24" t="s">
        <v>204</v>
      </c>
      <c r="AR476" s="24" t="s">
        <v>166</v>
      </c>
      <c r="AS476" s="38"/>
      <c r="AT476" s="38"/>
      <c r="AU476" s="38"/>
      <c r="AV476" s="174">
        <v>822500</v>
      </c>
      <c r="AW476" s="102"/>
      <c r="AX476" s="102"/>
      <c r="AY476" s="102"/>
      <c r="AZ476" s="102"/>
      <c r="BA476" s="104" t="s">
        <v>1840</v>
      </c>
      <c r="BB476" s="102"/>
      <c r="BC476" s="45"/>
      <c r="BD476" s="45"/>
    </row>
    <row r="477" spans="1:78" s="101" customFormat="1" ht="16" hidden="1" thickBot="1">
      <c r="A477" s="231"/>
      <c r="B477" s="240"/>
      <c r="C477" s="23" t="s">
        <v>249</v>
      </c>
      <c r="D477" s="24" t="s">
        <v>604</v>
      </c>
      <c r="E477" s="34"/>
      <c r="F477" s="102"/>
      <c r="G477" s="38"/>
      <c r="H477" s="38"/>
      <c r="I477" s="38"/>
      <c r="J477" s="102"/>
      <c r="K477" s="38"/>
      <c r="L477" s="38"/>
      <c r="M477" s="38"/>
      <c r="N477" s="38"/>
      <c r="O477" s="38"/>
      <c r="P477" s="38"/>
      <c r="Q477" s="38"/>
      <c r="R477" s="46" t="s">
        <v>740</v>
      </c>
      <c r="S477" s="46">
        <v>0</v>
      </c>
      <c r="T477" s="25" t="s">
        <v>223</v>
      </c>
      <c r="U477" s="46">
        <v>0</v>
      </c>
      <c r="V477" s="257" t="s">
        <v>145</v>
      </c>
      <c r="W477" s="46">
        <v>0</v>
      </c>
      <c r="X477" s="46">
        <v>0</v>
      </c>
      <c r="Y477" s="46">
        <v>0</v>
      </c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AN477" s="38"/>
      <c r="AO477" s="38"/>
      <c r="AP477" s="38"/>
      <c r="AQ477" s="24" t="s">
        <v>204</v>
      </c>
      <c r="AR477" s="24" t="s">
        <v>166</v>
      </c>
      <c r="AS477" s="38"/>
      <c r="AT477" s="38"/>
      <c r="AU477" s="38"/>
      <c r="AV477" s="174">
        <v>97500</v>
      </c>
      <c r="AW477" s="102"/>
      <c r="AX477" s="102"/>
      <c r="AY477" s="102"/>
      <c r="AZ477" s="102"/>
      <c r="BA477" s="104" t="s">
        <v>1840</v>
      </c>
      <c r="BB477" s="102"/>
      <c r="BC477" s="45"/>
      <c r="BD477" s="45"/>
    </row>
    <row r="478" spans="1:78" s="101" customFormat="1" ht="16" hidden="1" thickBot="1">
      <c r="A478" s="231"/>
      <c r="B478" s="240"/>
      <c r="C478" s="23" t="s">
        <v>250</v>
      </c>
      <c r="D478" s="24" t="s">
        <v>605</v>
      </c>
      <c r="E478" s="34"/>
      <c r="F478" s="265" t="s">
        <v>123</v>
      </c>
      <c r="G478" s="38"/>
      <c r="H478" s="38"/>
      <c r="I478" s="38"/>
      <c r="J478" s="102" t="s">
        <v>1193</v>
      </c>
      <c r="K478" s="38"/>
      <c r="L478" s="38"/>
      <c r="M478" s="38"/>
      <c r="N478" s="38"/>
      <c r="O478" s="38"/>
      <c r="P478" s="38"/>
      <c r="Q478" s="38"/>
      <c r="R478" s="46" t="s">
        <v>741</v>
      </c>
      <c r="S478" s="46">
        <v>0</v>
      </c>
      <c r="T478" s="25" t="s">
        <v>223</v>
      </c>
      <c r="U478" s="46">
        <v>0</v>
      </c>
      <c r="V478" s="257" t="s">
        <v>145</v>
      </c>
      <c r="W478" s="46">
        <v>0</v>
      </c>
      <c r="X478" s="46">
        <v>0</v>
      </c>
      <c r="Y478" s="46">
        <v>0</v>
      </c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24" t="s">
        <v>204</v>
      </c>
      <c r="AR478" s="24" t="s">
        <v>850</v>
      </c>
      <c r="AS478" s="38"/>
      <c r="AT478" s="38"/>
      <c r="AU478" s="38"/>
      <c r="AV478" s="174">
        <v>600000</v>
      </c>
      <c r="AW478" s="265" t="s">
        <v>123</v>
      </c>
      <c r="AX478" s="102"/>
      <c r="AY478" s="102" t="s">
        <v>1595</v>
      </c>
      <c r="AZ478" s="102" t="s">
        <v>1193</v>
      </c>
      <c r="BA478" s="102"/>
      <c r="BB478" s="102"/>
      <c r="BC478" s="45"/>
      <c r="BD478" s="45"/>
    </row>
    <row r="479" spans="1:78" s="101" customFormat="1" ht="16" hidden="1" thickBot="1">
      <c r="A479" s="231"/>
      <c r="B479" s="240"/>
      <c r="C479" s="23" t="s">
        <v>251</v>
      </c>
      <c r="D479" s="24" t="s">
        <v>606</v>
      </c>
      <c r="E479" s="34"/>
      <c r="F479" s="102" t="s">
        <v>123</v>
      </c>
      <c r="G479" s="38"/>
      <c r="H479" s="38"/>
      <c r="I479" s="38"/>
      <c r="J479" s="102" t="s">
        <v>1193</v>
      </c>
      <c r="K479" s="38"/>
      <c r="L479" s="38"/>
      <c r="M479" s="38"/>
      <c r="N479" s="38"/>
      <c r="O479" s="38"/>
      <c r="P479" s="38"/>
      <c r="Q479" s="38"/>
      <c r="R479" s="46" t="s">
        <v>741</v>
      </c>
      <c r="S479" s="46">
        <v>0</v>
      </c>
      <c r="T479" s="25" t="s">
        <v>223</v>
      </c>
      <c r="U479" s="46">
        <v>0</v>
      </c>
      <c r="V479" s="257" t="s">
        <v>145</v>
      </c>
      <c r="W479" s="46">
        <v>0</v>
      </c>
      <c r="X479" s="46">
        <v>0</v>
      </c>
      <c r="Y479" s="46">
        <v>0</v>
      </c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24" t="s">
        <v>204</v>
      </c>
      <c r="AR479" s="24" t="s">
        <v>850</v>
      </c>
      <c r="AS479" s="38"/>
      <c r="AT479" s="38"/>
      <c r="AU479" s="38"/>
      <c r="AV479" s="174">
        <v>525000</v>
      </c>
      <c r="AW479" s="102" t="s">
        <v>123</v>
      </c>
      <c r="AX479" s="102"/>
      <c r="AY479" s="102" t="s">
        <v>1595</v>
      </c>
      <c r="AZ479" s="102" t="s">
        <v>1193</v>
      </c>
      <c r="BA479" s="102"/>
      <c r="BB479" s="102"/>
      <c r="BC479" s="45"/>
      <c r="BD479" s="45"/>
    </row>
    <row r="480" spans="1:78" s="101" customFormat="1" ht="16" hidden="1" thickBot="1">
      <c r="A480" s="231"/>
      <c r="B480" s="240"/>
      <c r="C480" s="23" t="s">
        <v>245</v>
      </c>
      <c r="D480" s="24" t="s">
        <v>607</v>
      </c>
      <c r="E480" s="34"/>
      <c r="F480" s="102"/>
      <c r="G480" s="38"/>
      <c r="H480" s="38"/>
      <c r="I480" s="38"/>
      <c r="J480" s="102"/>
      <c r="K480" s="38"/>
      <c r="L480" s="38"/>
      <c r="M480" s="38"/>
      <c r="N480" s="38"/>
      <c r="O480" s="38"/>
      <c r="P480" s="38"/>
      <c r="Q480" s="38"/>
      <c r="R480" s="46" t="s">
        <v>742</v>
      </c>
      <c r="S480" s="46">
        <v>0</v>
      </c>
      <c r="T480" s="25" t="s">
        <v>223</v>
      </c>
      <c r="U480" s="46">
        <v>0</v>
      </c>
      <c r="V480" s="80"/>
      <c r="W480" s="46">
        <v>0</v>
      </c>
      <c r="X480" s="46">
        <v>0</v>
      </c>
      <c r="Y480" s="46">
        <v>0</v>
      </c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AN480" s="38"/>
      <c r="AO480" s="38"/>
      <c r="AP480" s="38"/>
      <c r="AQ480" s="24" t="s">
        <v>204</v>
      </c>
      <c r="AR480" s="24" t="s">
        <v>240</v>
      </c>
      <c r="AS480" s="38"/>
      <c r="AT480" s="38"/>
      <c r="AU480" s="38"/>
      <c r="AV480" s="174">
        <v>48750</v>
      </c>
      <c r="AW480" s="102"/>
      <c r="AX480" s="102"/>
      <c r="AY480" s="102"/>
      <c r="AZ480" s="102"/>
      <c r="BA480" s="104" t="s">
        <v>1840</v>
      </c>
      <c r="BB480" s="102"/>
      <c r="BC480" s="45"/>
      <c r="BD480" s="45"/>
    </row>
    <row r="481" spans="1:78" s="101" customFormat="1" ht="16" hidden="1" thickBot="1">
      <c r="A481" s="231"/>
      <c r="B481" s="240"/>
      <c r="C481" s="23" t="s">
        <v>252</v>
      </c>
      <c r="D481" s="24" t="s">
        <v>599</v>
      </c>
      <c r="E481" s="34"/>
      <c r="F481" s="102"/>
      <c r="G481" s="38"/>
      <c r="H481" s="38"/>
      <c r="I481" s="38"/>
      <c r="J481" s="102"/>
      <c r="K481" s="38"/>
      <c r="L481" s="38"/>
      <c r="M481" s="38"/>
      <c r="N481" s="38"/>
      <c r="O481" s="38"/>
      <c r="P481" s="38"/>
      <c r="Q481" s="38"/>
      <c r="R481" s="46" t="s">
        <v>743</v>
      </c>
      <c r="S481" s="46">
        <v>0</v>
      </c>
      <c r="T481" s="25" t="s">
        <v>223</v>
      </c>
      <c r="U481" s="46">
        <v>0</v>
      </c>
      <c r="V481" s="279" t="s">
        <v>145</v>
      </c>
      <c r="W481" s="46">
        <v>0</v>
      </c>
      <c r="X481" s="46">
        <v>0</v>
      </c>
      <c r="Y481" s="46">
        <v>0</v>
      </c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8"/>
      <c r="AO481" s="38"/>
      <c r="AP481" s="38"/>
      <c r="AQ481" s="24" t="s">
        <v>204</v>
      </c>
      <c r="AR481" s="24" t="s">
        <v>240</v>
      </c>
      <c r="AS481" s="38"/>
      <c r="AT481" s="38"/>
      <c r="AU481" s="38"/>
      <c r="AV481" s="174">
        <v>97500</v>
      </c>
      <c r="AW481" s="102"/>
      <c r="AX481" s="102"/>
      <c r="AY481" s="271"/>
      <c r="AZ481" s="102"/>
      <c r="BA481" s="104" t="s">
        <v>1840</v>
      </c>
      <c r="BB481" s="102"/>
      <c r="BC481" s="45"/>
      <c r="BD481" s="45"/>
    </row>
    <row r="482" spans="1:78" s="101" customFormat="1" ht="16" hidden="1" thickBot="1">
      <c r="A482" s="231"/>
      <c r="B482" s="240"/>
      <c r="C482" s="23" t="s">
        <v>253</v>
      </c>
      <c r="D482" s="24" t="s">
        <v>608</v>
      </c>
      <c r="E482" s="34"/>
      <c r="F482" s="102" t="s">
        <v>123</v>
      </c>
      <c r="G482" s="38"/>
      <c r="H482" s="38"/>
      <c r="I482" s="38"/>
      <c r="J482" s="102" t="s">
        <v>1193</v>
      </c>
      <c r="K482" s="38"/>
      <c r="L482" s="38"/>
      <c r="M482" s="38"/>
      <c r="N482" s="38"/>
      <c r="O482" s="38"/>
      <c r="P482" s="38"/>
      <c r="Q482" s="38"/>
      <c r="R482" s="46" t="s">
        <v>744</v>
      </c>
      <c r="S482" s="46">
        <v>0</v>
      </c>
      <c r="T482" s="25" t="s">
        <v>225</v>
      </c>
      <c r="U482" s="46">
        <v>0</v>
      </c>
      <c r="V482" s="80"/>
      <c r="W482" s="46">
        <v>0</v>
      </c>
      <c r="X482" s="46">
        <v>0</v>
      </c>
      <c r="Y482" s="46">
        <v>0</v>
      </c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AN482" s="38"/>
      <c r="AO482" s="38"/>
      <c r="AP482" s="38"/>
      <c r="AQ482" s="24" t="s">
        <v>204</v>
      </c>
      <c r="AR482" s="24" t="s">
        <v>240</v>
      </c>
      <c r="AS482" s="38"/>
      <c r="AT482" s="38"/>
      <c r="AU482" s="38"/>
      <c r="AV482" s="174">
        <v>125000</v>
      </c>
      <c r="AW482" s="102" t="s">
        <v>123</v>
      </c>
      <c r="AX482" s="102"/>
      <c r="AY482" s="102" t="s">
        <v>1620</v>
      </c>
      <c r="AZ482" s="102" t="s">
        <v>1193</v>
      </c>
      <c r="BA482" s="102"/>
      <c r="BB482" s="102"/>
      <c r="BC482" s="45"/>
      <c r="BD482" s="45"/>
    </row>
    <row r="483" spans="1:78" s="101" customFormat="1" ht="16" hidden="1" thickBot="1">
      <c r="A483" s="231"/>
      <c r="B483" s="240"/>
      <c r="C483" s="23" t="s">
        <v>252</v>
      </c>
      <c r="D483" s="24" t="s">
        <v>599</v>
      </c>
      <c r="E483" s="34"/>
      <c r="F483" s="102"/>
      <c r="G483" s="38"/>
      <c r="H483" s="38"/>
      <c r="I483" s="38"/>
      <c r="J483" s="102"/>
      <c r="K483" s="38"/>
      <c r="L483" s="38"/>
      <c r="M483" s="38"/>
      <c r="N483" s="38"/>
      <c r="O483" s="38"/>
      <c r="P483" s="38"/>
      <c r="Q483" s="38"/>
      <c r="R483" s="46" t="s">
        <v>745</v>
      </c>
      <c r="S483" s="46">
        <v>0</v>
      </c>
      <c r="T483" s="25" t="s">
        <v>225</v>
      </c>
      <c r="U483" s="46">
        <v>0</v>
      </c>
      <c r="V483" s="280" t="s">
        <v>145</v>
      </c>
      <c r="W483" s="46">
        <v>0</v>
      </c>
      <c r="X483" s="46">
        <v>0</v>
      </c>
      <c r="Y483" s="46">
        <v>0</v>
      </c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AN483" s="38"/>
      <c r="AO483" s="38"/>
      <c r="AP483" s="38"/>
      <c r="AQ483" s="24" t="s">
        <v>204</v>
      </c>
      <c r="AR483" s="24" t="s">
        <v>164</v>
      </c>
      <c r="AS483" s="38"/>
      <c r="AT483" s="38"/>
      <c r="AU483" s="38"/>
      <c r="AV483" s="174">
        <v>56250</v>
      </c>
      <c r="AW483" s="102"/>
      <c r="AX483" s="102"/>
      <c r="AY483" s="271"/>
      <c r="AZ483" s="102"/>
      <c r="BA483" s="104" t="s">
        <v>1840</v>
      </c>
      <c r="BB483" s="102"/>
      <c r="BC483" s="45"/>
      <c r="BD483" s="45"/>
    </row>
    <row r="484" spans="1:78" ht="16" hidden="1" thickBot="1">
      <c r="A484" s="231"/>
      <c r="B484" s="240"/>
      <c r="C484" s="23" t="s">
        <v>254</v>
      </c>
      <c r="D484" s="24" t="s">
        <v>610</v>
      </c>
      <c r="E484" s="34"/>
      <c r="F484" s="102"/>
      <c r="G484" s="38"/>
      <c r="H484" s="38"/>
      <c r="I484" s="38"/>
      <c r="J484" s="102" t="s">
        <v>1193</v>
      </c>
      <c r="K484" s="38"/>
      <c r="L484" s="38"/>
      <c r="M484" s="38"/>
      <c r="N484" s="38"/>
      <c r="O484" s="38"/>
      <c r="P484" s="38"/>
      <c r="Q484" s="38"/>
      <c r="R484" s="46" t="s">
        <v>746</v>
      </c>
      <c r="S484" s="46">
        <v>0</v>
      </c>
      <c r="T484" s="25" t="s">
        <v>225</v>
      </c>
      <c r="U484" s="46">
        <v>0</v>
      </c>
      <c r="V484" s="280" t="s">
        <v>145</v>
      </c>
      <c r="W484" s="46">
        <v>0</v>
      </c>
      <c r="X484" s="46">
        <v>0</v>
      </c>
      <c r="Y484" s="46">
        <v>0</v>
      </c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  <c r="AN484" s="38"/>
      <c r="AO484" s="38"/>
      <c r="AP484" s="38"/>
      <c r="AQ484" s="24" t="s">
        <v>204</v>
      </c>
      <c r="AR484" s="24" t="s">
        <v>164</v>
      </c>
      <c r="AS484" s="38"/>
      <c r="AT484" s="38"/>
      <c r="AU484" s="38"/>
      <c r="AV484" s="174">
        <v>337500</v>
      </c>
      <c r="AW484" s="102"/>
      <c r="AX484" s="102"/>
      <c r="AY484" s="102" t="s">
        <v>1621</v>
      </c>
      <c r="AZ484" s="102" t="s">
        <v>1193</v>
      </c>
      <c r="BA484" s="104" t="s">
        <v>1840</v>
      </c>
      <c r="BB484" s="102"/>
      <c r="BC484" s="45"/>
      <c r="BD484" s="45"/>
    </row>
    <row r="485" spans="1:78" ht="16" hidden="1" thickBot="1">
      <c r="A485" s="231"/>
      <c r="B485" s="240"/>
      <c r="C485" s="23" t="s">
        <v>255</v>
      </c>
      <c r="D485" s="24" t="s">
        <v>611</v>
      </c>
      <c r="E485" s="34"/>
      <c r="F485" s="104" t="s">
        <v>123</v>
      </c>
      <c r="G485" s="38"/>
      <c r="H485" s="38"/>
      <c r="I485" s="38"/>
      <c r="J485" s="102" t="s">
        <v>1193</v>
      </c>
      <c r="K485" s="38"/>
      <c r="L485" s="38"/>
      <c r="M485" s="38"/>
      <c r="N485" s="38"/>
      <c r="O485" s="38"/>
      <c r="P485" s="38"/>
      <c r="Q485" s="38"/>
      <c r="R485" s="46" t="s">
        <v>747</v>
      </c>
      <c r="S485" s="46">
        <v>0</v>
      </c>
      <c r="T485" s="25" t="s">
        <v>226</v>
      </c>
      <c r="U485" s="46">
        <v>0</v>
      </c>
      <c r="V485" s="280" t="s">
        <v>145</v>
      </c>
      <c r="W485" s="46">
        <v>0</v>
      </c>
      <c r="X485" s="46">
        <v>0</v>
      </c>
      <c r="Y485" s="46">
        <v>0</v>
      </c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  <c r="AN485" s="38"/>
      <c r="AO485" s="38"/>
      <c r="AP485" s="38"/>
      <c r="AQ485" s="24" t="s">
        <v>204</v>
      </c>
      <c r="AR485" s="24" t="s">
        <v>240</v>
      </c>
      <c r="AS485" s="38"/>
      <c r="AT485" s="38"/>
      <c r="AU485" s="38"/>
      <c r="AV485" s="174">
        <v>2800000</v>
      </c>
      <c r="AW485" s="104" t="s">
        <v>123</v>
      </c>
      <c r="AX485" s="102"/>
      <c r="AY485" s="102" t="s">
        <v>1599</v>
      </c>
      <c r="AZ485" s="102" t="s">
        <v>1193</v>
      </c>
      <c r="BA485" s="102"/>
      <c r="BB485" s="102"/>
      <c r="BC485" s="45"/>
      <c r="BD485" s="45"/>
    </row>
    <row r="486" spans="1:78" ht="16" hidden="1" thickBot="1">
      <c r="A486" s="231"/>
      <c r="B486" s="240"/>
      <c r="C486" s="23" t="s">
        <v>256</v>
      </c>
      <c r="D486" s="24" t="s">
        <v>612</v>
      </c>
      <c r="E486" s="34"/>
      <c r="F486" s="104"/>
      <c r="G486" s="38"/>
      <c r="H486" s="38"/>
      <c r="I486" s="38"/>
      <c r="J486" s="102"/>
      <c r="K486" s="38"/>
      <c r="L486" s="38"/>
      <c r="M486" s="38"/>
      <c r="N486" s="38"/>
      <c r="O486" s="38"/>
      <c r="P486" s="38"/>
      <c r="Q486" s="38"/>
      <c r="R486" s="46" t="s">
        <v>748</v>
      </c>
      <c r="S486" s="46">
        <v>0</v>
      </c>
      <c r="T486" s="25" t="s">
        <v>225</v>
      </c>
      <c r="U486" s="46">
        <v>0</v>
      </c>
      <c r="V486" s="80"/>
      <c r="W486" s="46">
        <v>0</v>
      </c>
      <c r="X486" s="46">
        <v>0</v>
      </c>
      <c r="Y486" s="46">
        <v>0</v>
      </c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  <c r="AL486" s="38"/>
      <c r="AM486" s="38"/>
      <c r="AN486" s="38"/>
      <c r="AO486" s="38"/>
      <c r="AP486" s="38"/>
      <c r="AQ486" s="24" t="s">
        <v>204</v>
      </c>
      <c r="AR486" s="24" t="s">
        <v>165</v>
      </c>
      <c r="AS486" s="38"/>
      <c r="AT486" s="38"/>
      <c r="AU486" s="38"/>
      <c r="AV486" s="174">
        <v>87500</v>
      </c>
      <c r="AW486" s="104"/>
      <c r="AX486" s="102"/>
      <c r="AY486" s="102"/>
      <c r="AZ486" s="102"/>
      <c r="BA486" s="104" t="s">
        <v>1840</v>
      </c>
      <c r="BB486" s="102"/>
      <c r="BC486" s="45"/>
      <c r="BD486" s="45"/>
    </row>
    <row r="487" spans="1:78" ht="16" hidden="1" thickBot="1">
      <c r="A487" s="231"/>
      <c r="B487" s="240"/>
      <c r="C487" s="23" t="s">
        <v>257</v>
      </c>
      <c r="D487" s="24" t="s">
        <v>613</v>
      </c>
      <c r="E487" s="34"/>
      <c r="F487" s="104" t="s">
        <v>123</v>
      </c>
      <c r="G487" s="38"/>
      <c r="H487" s="38"/>
      <c r="I487" s="38"/>
      <c r="J487" s="102" t="s">
        <v>1193</v>
      </c>
      <c r="K487" s="38"/>
      <c r="L487" s="38"/>
      <c r="M487" s="38"/>
      <c r="N487" s="38"/>
      <c r="O487" s="38"/>
      <c r="P487" s="38"/>
      <c r="Q487" s="38"/>
      <c r="R487" s="46" t="s">
        <v>749</v>
      </c>
      <c r="S487" s="46">
        <v>0</v>
      </c>
      <c r="T487" s="25" t="s">
        <v>223</v>
      </c>
      <c r="U487" s="46">
        <v>0</v>
      </c>
      <c r="V487" s="80"/>
      <c r="W487" s="46">
        <v>0</v>
      </c>
      <c r="X487" s="46">
        <v>0</v>
      </c>
      <c r="Y487" s="46">
        <v>0</v>
      </c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8"/>
      <c r="AN487" s="38"/>
      <c r="AO487" s="38"/>
      <c r="AP487" s="38"/>
      <c r="AQ487" s="24" t="s">
        <v>204</v>
      </c>
      <c r="AR487" s="24" t="s">
        <v>850</v>
      </c>
      <c r="AS487" s="38"/>
      <c r="AT487" s="38"/>
      <c r="AU487" s="38"/>
      <c r="AV487" s="174">
        <v>225000</v>
      </c>
      <c r="AW487" s="104" t="s">
        <v>123</v>
      </c>
      <c r="AX487" s="102"/>
      <c r="AY487" s="102" t="s">
        <v>1803</v>
      </c>
      <c r="AZ487" s="102" t="s">
        <v>1193</v>
      </c>
      <c r="BA487" s="102"/>
      <c r="BB487" s="102"/>
      <c r="BC487" s="45"/>
      <c r="BD487" s="45"/>
    </row>
    <row r="488" spans="1:78" ht="16" hidden="1" thickBot="1">
      <c r="A488" s="231"/>
      <c r="B488" s="240"/>
      <c r="C488" s="23" t="s">
        <v>258</v>
      </c>
      <c r="D488" s="24" t="s">
        <v>614</v>
      </c>
      <c r="E488" s="34"/>
      <c r="F488" s="102" t="s">
        <v>123</v>
      </c>
      <c r="G488" s="38"/>
      <c r="H488" s="38"/>
      <c r="I488" s="38"/>
      <c r="J488" s="102" t="s">
        <v>1193</v>
      </c>
      <c r="K488" s="38"/>
      <c r="L488" s="38"/>
      <c r="M488" s="38"/>
      <c r="N488" s="38"/>
      <c r="O488" s="38"/>
      <c r="P488" s="38"/>
      <c r="Q488" s="38"/>
      <c r="R488" s="46" t="s">
        <v>750</v>
      </c>
      <c r="S488" s="46">
        <v>0</v>
      </c>
      <c r="T488" s="25" t="s">
        <v>227</v>
      </c>
      <c r="U488" s="46">
        <v>0</v>
      </c>
      <c r="V488" s="80"/>
      <c r="W488" s="46">
        <v>0</v>
      </c>
      <c r="X488" s="46">
        <v>0</v>
      </c>
      <c r="Y488" s="46">
        <v>0</v>
      </c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  <c r="AL488" s="38"/>
      <c r="AM488" s="38"/>
      <c r="AN488" s="38"/>
      <c r="AO488" s="38"/>
      <c r="AP488" s="38"/>
      <c r="AQ488" s="24" t="s">
        <v>204</v>
      </c>
      <c r="AR488" s="24" t="s">
        <v>167</v>
      </c>
      <c r="AS488" s="38"/>
      <c r="AT488" s="38"/>
      <c r="AU488" s="38"/>
      <c r="AV488" s="174">
        <v>75000</v>
      </c>
      <c r="AW488" s="102" t="s">
        <v>123</v>
      </c>
      <c r="AX488" s="102"/>
      <c r="AY488" s="102" t="s">
        <v>1803</v>
      </c>
      <c r="AZ488" s="102" t="s">
        <v>1193</v>
      </c>
      <c r="BA488" s="102"/>
      <c r="BB488" s="102"/>
      <c r="BC488" s="45"/>
      <c r="BD488" s="45"/>
    </row>
    <row r="489" spans="1:78" s="100" customFormat="1" ht="23.25" hidden="1" customHeight="1">
      <c r="A489" s="231"/>
      <c r="B489" s="254"/>
      <c r="C489" s="72" t="s">
        <v>259</v>
      </c>
      <c r="D489" s="70" t="s">
        <v>615</v>
      </c>
      <c r="E489" s="73"/>
      <c r="F489" s="104" t="s">
        <v>123</v>
      </c>
      <c r="G489" s="139"/>
      <c r="H489" s="139"/>
      <c r="I489" s="139"/>
      <c r="J489" s="104" t="s">
        <v>1193</v>
      </c>
      <c r="K489" s="139"/>
      <c r="L489" s="139"/>
      <c r="M489" s="139"/>
      <c r="N489" s="139"/>
      <c r="O489" s="139"/>
      <c r="P489" s="139"/>
      <c r="Q489" s="139"/>
      <c r="R489" s="50" t="s">
        <v>751</v>
      </c>
      <c r="S489" s="50">
        <v>0</v>
      </c>
      <c r="T489" s="68" t="s">
        <v>225</v>
      </c>
      <c r="U489" s="50">
        <v>0</v>
      </c>
      <c r="V489" s="106"/>
      <c r="W489" s="50">
        <v>0</v>
      </c>
      <c r="X489" s="50">
        <v>0</v>
      </c>
      <c r="Y489" s="50">
        <v>0</v>
      </c>
      <c r="Z489" s="139"/>
      <c r="AA489" s="139"/>
      <c r="AB489" s="139"/>
      <c r="AC489" s="139"/>
      <c r="AD489" s="139"/>
      <c r="AE489" s="139"/>
      <c r="AF489" s="139"/>
      <c r="AG489" s="139"/>
      <c r="AH489" s="139"/>
      <c r="AI489" s="139"/>
      <c r="AJ489" s="139"/>
      <c r="AK489" s="139"/>
      <c r="AL489" s="139"/>
      <c r="AM489" s="139"/>
      <c r="AN489" s="139"/>
      <c r="AO489" s="139"/>
      <c r="AP489" s="139"/>
      <c r="AQ489" s="70" t="s">
        <v>204</v>
      </c>
      <c r="AR489" s="70" t="s">
        <v>850</v>
      </c>
      <c r="AS489" s="139"/>
      <c r="AT489" s="139"/>
      <c r="AU489" s="139"/>
      <c r="AV489" s="71">
        <v>1080000</v>
      </c>
      <c r="AW489" s="104" t="s">
        <v>123</v>
      </c>
      <c r="AX489" s="104"/>
      <c r="AY489" s="104" t="s">
        <v>1831</v>
      </c>
      <c r="AZ489" s="104" t="s">
        <v>1193</v>
      </c>
      <c r="BA489" s="104"/>
      <c r="BB489" s="104"/>
      <c r="BC489" s="66"/>
      <c r="BD489" s="66"/>
      <c r="BE489" s="121"/>
      <c r="BF489" s="121"/>
      <c r="BG489" s="121"/>
      <c r="BH489" s="121"/>
      <c r="BI489" s="121"/>
      <c r="BJ489" s="121"/>
      <c r="BK489" s="121"/>
      <c r="BL489" s="121"/>
      <c r="BM489" s="121"/>
      <c r="BN489" s="121"/>
      <c r="BO489" s="121"/>
      <c r="BP489" s="121"/>
      <c r="BQ489" s="121"/>
      <c r="BR489" s="121"/>
      <c r="BS489" s="121"/>
      <c r="BT489" s="121"/>
      <c r="BU489" s="121"/>
      <c r="BV489" s="121"/>
      <c r="BW489" s="121"/>
      <c r="BX489" s="121"/>
      <c r="BY489" s="121"/>
      <c r="BZ489" s="121"/>
    </row>
    <row r="490" spans="1:78" s="100" customFormat="1" ht="23.25" hidden="1" customHeight="1">
      <c r="A490" s="231"/>
      <c r="B490" s="254"/>
      <c r="C490" s="72" t="s">
        <v>260</v>
      </c>
      <c r="D490" s="70" t="s">
        <v>616</v>
      </c>
      <c r="E490" s="73"/>
      <c r="F490" s="104" t="s">
        <v>123</v>
      </c>
      <c r="G490" s="139"/>
      <c r="H490" s="139"/>
      <c r="I490" s="139"/>
      <c r="J490" s="104" t="s">
        <v>1193</v>
      </c>
      <c r="K490" s="139"/>
      <c r="L490" s="139"/>
      <c r="M490" s="139"/>
      <c r="N490" s="139"/>
      <c r="O490" s="139"/>
      <c r="P490" s="139"/>
      <c r="Q490" s="139"/>
      <c r="R490" s="50" t="s">
        <v>752</v>
      </c>
      <c r="S490" s="50">
        <v>0</v>
      </c>
      <c r="T490" s="68" t="s">
        <v>225</v>
      </c>
      <c r="U490" s="50">
        <v>0</v>
      </c>
      <c r="V490" s="106"/>
      <c r="W490" s="50">
        <v>0</v>
      </c>
      <c r="X490" s="50">
        <v>0</v>
      </c>
      <c r="Y490" s="50">
        <v>0</v>
      </c>
      <c r="Z490" s="139"/>
      <c r="AA490" s="139"/>
      <c r="AB490" s="139"/>
      <c r="AC490" s="139"/>
      <c r="AD490" s="139"/>
      <c r="AE490" s="139"/>
      <c r="AF490" s="139"/>
      <c r="AG490" s="139"/>
      <c r="AH490" s="139"/>
      <c r="AI490" s="139"/>
      <c r="AJ490" s="139"/>
      <c r="AK490" s="139"/>
      <c r="AL490" s="139"/>
      <c r="AM490" s="139"/>
      <c r="AN490" s="139"/>
      <c r="AO490" s="139"/>
      <c r="AP490" s="139"/>
      <c r="AQ490" s="70" t="s">
        <v>204</v>
      </c>
      <c r="AR490" s="70" t="s">
        <v>850</v>
      </c>
      <c r="AS490" s="139"/>
      <c r="AT490" s="139"/>
      <c r="AU490" s="139"/>
      <c r="AV490" s="71">
        <v>2025000</v>
      </c>
      <c r="AW490" s="104" t="s">
        <v>123</v>
      </c>
      <c r="AX490" s="104"/>
      <c r="AY490" s="104" t="s">
        <v>1831</v>
      </c>
      <c r="AZ490" s="104" t="s">
        <v>1193</v>
      </c>
      <c r="BA490" s="104"/>
      <c r="BB490" s="104"/>
      <c r="BC490" s="66"/>
      <c r="BD490" s="66"/>
      <c r="BE490" s="121"/>
      <c r="BF490" s="121"/>
      <c r="BG490" s="121"/>
      <c r="BH490" s="121"/>
      <c r="BI490" s="121"/>
      <c r="BJ490" s="121"/>
      <c r="BK490" s="121"/>
      <c r="BL490" s="121"/>
      <c r="BM490" s="121"/>
      <c r="BN490" s="121"/>
      <c r="BO490" s="121"/>
      <c r="BP490" s="121"/>
      <c r="BQ490" s="121"/>
      <c r="BR490" s="121"/>
      <c r="BS490" s="121"/>
      <c r="BT490" s="121"/>
      <c r="BU490" s="121"/>
      <c r="BV490" s="121"/>
      <c r="BW490" s="121"/>
      <c r="BX490" s="121"/>
      <c r="BY490" s="121"/>
      <c r="BZ490" s="121"/>
    </row>
    <row r="491" spans="1:78" s="100" customFormat="1" ht="23.25" hidden="1" customHeight="1">
      <c r="A491" s="231"/>
      <c r="B491" s="254"/>
      <c r="C491" s="72" t="s">
        <v>260</v>
      </c>
      <c r="D491" s="70" t="s">
        <v>616</v>
      </c>
      <c r="E491" s="73"/>
      <c r="F491" s="104" t="s">
        <v>123</v>
      </c>
      <c r="G491" s="139"/>
      <c r="H491" s="139"/>
      <c r="I491" s="139"/>
      <c r="J491" s="104" t="s">
        <v>1193</v>
      </c>
      <c r="K491" s="139"/>
      <c r="L491" s="139"/>
      <c r="M491" s="139"/>
      <c r="N491" s="139"/>
      <c r="O491" s="139"/>
      <c r="P491" s="139"/>
      <c r="Q491" s="139"/>
      <c r="R491" s="50" t="s">
        <v>753</v>
      </c>
      <c r="S491" s="50">
        <v>0</v>
      </c>
      <c r="T491" s="68" t="s">
        <v>225</v>
      </c>
      <c r="U491" s="50">
        <v>0</v>
      </c>
      <c r="V491" s="106"/>
      <c r="W491" s="50">
        <v>0</v>
      </c>
      <c r="X491" s="50">
        <v>0</v>
      </c>
      <c r="Y491" s="50">
        <v>0</v>
      </c>
      <c r="Z491" s="139"/>
      <c r="AA491" s="139"/>
      <c r="AB491" s="139"/>
      <c r="AC491" s="139"/>
      <c r="AD491" s="139"/>
      <c r="AE491" s="139"/>
      <c r="AF491" s="139"/>
      <c r="AG491" s="139"/>
      <c r="AH491" s="139"/>
      <c r="AI491" s="139"/>
      <c r="AJ491" s="139"/>
      <c r="AK491" s="139"/>
      <c r="AL491" s="139"/>
      <c r="AM491" s="139"/>
      <c r="AN491" s="139"/>
      <c r="AO491" s="139"/>
      <c r="AP491" s="139"/>
      <c r="AQ491" s="70" t="s">
        <v>204</v>
      </c>
      <c r="AR491" s="70" t="s">
        <v>850</v>
      </c>
      <c r="AS491" s="139"/>
      <c r="AT491" s="139"/>
      <c r="AU491" s="139"/>
      <c r="AV491" s="71">
        <v>1080000</v>
      </c>
      <c r="AW491" s="104" t="s">
        <v>123</v>
      </c>
      <c r="AX491" s="104"/>
      <c r="AY491" s="104" t="s">
        <v>1621</v>
      </c>
      <c r="AZ491" s="104" t="s">
        <v>1193</v>
      </c>
      <c r="BA491" s="104"/>
      <c r="BB491" s="104"/>
      <c r="BC491" s="66"/>
      <c r="BD491" s="66"/>
      <c r="BE491" s="121"/>
      <c r="BF491" s="121"/>
      <c r="BG491" s="121"/>
      <c r="BH491" s="121"/>
      <c r="BI491" s="121"/>
      <c r="BJ491" s="121"/>
      <c r="BK491" s="121"/>
      <c r="BL491" s="121"/>
      <c r="BM491" s="121"/>
      <c r="BN491" s="121"/>
      <c r="BO491" s="121"/>
      <c r="BP491" s="121"/>
      <c r="BQ491" s="121"/>
      <c r="BR491" s="121"/>
      <c r="BS491" s="121"/>
      <c r="BT491" s="121"/>
      <c r="BU491" s="121"/>
      <c r="BV491" s="121"/>
      <c r="BW491" s="121"/>
      <c r="BX491" s="121"/>
      <c r="BY491" s="121"/>
      <c r="BZ491" s="121"/>
    </row>
    <row r="492" spans="1:78" s="100" customFormat="1" ht="23.25" hidden="1" customHeight="1">
      <c r="A492" s="231"/>
      <c r="B492" s="254"/>
      <c r="C492" s="72" t="s">
        <v>260</v>
      </c>
      <c r="D492" s="70" t="s">
        <v>616</v>
      </c>
      <c r="E492" s="73"/>
      <c r="F492" s="104" t="s">
        <v>123</v>
      </c>
      <c r="G492" s="139"/>
      <c r="H492" s="139"/>
      <c r="I492" s="139"/>
      <c r="J492" s="104" t="s">
        <v>1193</v>
      </c>
      <c r="K492" s="139"/>
      <c r="L492" s="139"/>
      <c r="M492" s="139"/>
      <c r="N492" s="139"/>
      <c r="O492" s="139"/>
      <c r="P492" s="139"/>
      <c r="Q492" s="139"/>
      <c r="R492" s="50" t="s">
        <v>754</v>
      </c>
      <c r="S492" s="50">
        <v>0</v>
      </c>
      <c r="T492" s="68" t="s">
        <v>225</v>
      </c>
      <c r="U492" s="50">
        <v>0</v>
      </c>
      <c r="V492" s="106"/>
      <c r="W492" s="50">
        <v>0</v>
      </c>
      <c r="X492" s="50">
        <v>0</v>
      </c>
      <c r="Y492" s="50">
        <v>0</v>
      </c>
      <c r="Z492" s="139"/>
      <c r="AA492" s="139"/>
      <c r="AB492" s="139"/>
      <c r="AC492" s="139"/>
      <c r="AD492" s="139"/>
      <c r="AE492" s="139"/>
      <c r="AF492" s="139"/>
      <c r="AG492" s="139"/>
      <c r="AH492" s="139"/>
      <c r="AI492" s="139"/>
      <c r="AJ492" s="139"/>
      <c r="AK492" s="139"/>
      <c r="AL492" s="139"/>
      <c r="AM492" s="139"/>
      <c r="AN492" s="139"/>
      <c r="AO492" s="139"/>
      <c r="AP492" s="139"/>
      <c r="AQ492" s="70" t="s">
        <v>204</v>
      </c>
      <c r="AR492" s="70" t="s">
        <v>240</v>
      </c>
      <c r="AS492" s="139"/>
      <c r="AT492" s="139"/>
      <c r="AU492" s="139"/>
      <c r="AV492" s="71">
        <v>1890000</v>
      </c>
      <c r="AW492" s="104" t="s">
        <v>123</v>
      </c>
      <c r="AX492" s="104"/>
      <c r="AY492" s="104" t="s">
        <v>1621</v>
      </c>
      <c r="AZ492" s="104" t="s">
        <v>1193</v>
      </c>
      <c r="BA492" s="104"/>
      <c r="BB492" s="104"/>
      <c r="BC492" s="66"/>
      <c r="BD492" s="66"/>
      <c r="BE492" s="121"/>
      <c r="BF492" s="121"/>
      <c r="BG492" s="121"/>
      <c r="BH492" s="121"/>
      <c r="BI492" s="121"/>
      <c r="BJ492" s="121"/>
      <c r="BK492" s="121"/>
      <c r="BL492" s="121"/>
      <c r="BM492" s="121"/>
      <c r="BN492" s="121"/>
      <c r="BO492" s="121"/>
      <c r="BP492" s="121"/>
      <c r="BQ492" s="121"/>
      <c r="BR492" s="121"/>
      <c r="BS492" s="121"/>
      <c r="BT492" s="121"/>
      <c r="BU492" s="121"/>
      <c r="BV492" s="121"/>
      <c r="BW492" s="121"/>
      <c r="BX492" s="121"/>
      <c r="BY492" s="121"/>
      <c r="BZ492" s="121"/>
    </row>
    <row r="493" spans="1:78" s="100" customFormat="1" ht="23.25" hidden="1" customHeight="1">
      <c r="A493" s="231"/>
      <c r="B493" s="254"/>
      <c r="C493" s="72" t="s">
        <v>261</v>
      </c>
      <c r="D493" s="70" t="s">
        <v>617</v>
      </c>
      <c r="E493" s="73" t="s">
        <v>733</v>
      </c>
      <c r="F493" s="104" t="s">
        <v>123</v>
      </c>
      <c r="G493" s="139"/>
      <c r="H493" s="139"/>
      <c r="I493" s="139"/>
      <c r="J493" s="104" t="s">
        <v>1193</v>
      </c>
      <c r="K493" s="139"/>
      <c r="L493" s="139"/>
      <c r="M493" s="139"/>
      <c r="N493" s="139"/>
      <c r="O493" s="139"/>
      <c r="P493" s="139"/>
      <c r="Q493" s="139"/>
      <c r="R493" s="50" t="s">
        <v>755</v>
      </c>
      <c r="S493" s="50">
        <v>0</v>
      </c>
      <c r="T493" s="68" t="s">
        <v>225</v>
      </c>
      <c r="U493" s="50">
        <v>0</v>
      </c>
      <c r="V493" s="106"/>
      <c r="W493" s="50">
        <v>0</v>
      </c>
      <c r="X493" s="50">
        <v>0</v>
      </c>
      <c r="Y493" s="50">
        <v>0</v>
      </c>
      <c r="Z493" s="139"/>
      <c r="AA493" s="139"/>
      <c r="AB493" s="139"/>
      <c r="AC493" s="139"/>
      <c r="AD493" s="139"/>
      <c r="AE493" s="139"/>
      <c r="AF493" s="139"/>
      <c r="AG493" s="139"/>
      <c r="AH493" s="139"/>
      <c r="AI493" s="139"/>
      <c r="AJ493" s="139"/>
      <c r="AK493" s="139"/>
      <c r="AL493" s="139"/>
      <c r="AM493" s="139"/>
      <c r="AN493" s="139"/>
      <c r="AO493" s="139"/>
      <c r="AP493" s="139"/>
      <c r="AQ493" s="70" t="s">
        <v>204</v>
      </c>
      <c r="AR493" s="70" t="s">
        <v>850</v>
      </c>
      <c r="AS493" s="139"/>
      <c r="AT493" s="139"/>
      <c r="AU493" s="139"/>
      <c r="AV493" s="71">
        <v>1050000</v>
      </c>
      <c r="AW493" s="104" t="s">
        <v>123</v>
      </c>
      <c r="AX493" s="104"/>
      <c r="AY493" s="104" t="s">
        <v>1622</v>
      </c>
      <c r="AZ493" s="104" t="s">
        <v>1193</v>
      </c>
      <c r="BA493" s="104"/>
      <c r="BB493" s="104"/>
      <c r="BC493" s="66"/>
      <c r="BD493" s="66"/>
      <c r="BE493" s="121"/>
      <c r="BF493" s="121"/>
      <c r="BG493" s="121"/>
      <c r="BH493" s="121"/>
      <c r="BI493" s="121"/>
      <c r="BJ493" s="121"/>
      <c r="BK493" s="121"/>
      <c r="BL493" s="121"/>
      <c r="BM493" s="121"/>
      <c r="BN493" s="121"/>
      <c r="BO493" s="121"/>
      <c r="BP493" s="121"/>
      <c r="BQ493" s="121"/>
      <c r="BR493" s="121"/>
      <c r="BS493" s="121"/>
      <c r="BT493" s="121"/>
      <c r="BU493" s="121"/>
      <c r="BV493" s="121"/>
      <c r="BW493" s="121"/>
      <c r="BX493" s="121"/>
      <c r="BY493" s="121"/>
      <c r="BZ493" s="121"/>
    </row>
    <row r="494" spans="1:78" s="100" customFormat="1" ht="23.25" hidden="1" customHeight="1">
      <c r="A494" s="231"/>
      <c r="B494" s="254"/>
      <c r="C494" s="72" t="s">
        <v>262</v>
      </c>
      <c r="D494" s="70" t="s">
        <v>618</v>
      </c>
      <c r="E494" s="73"/>
      <c r="F494" s="104"/>
      <c r="G494" s="139"/>
      <c r="H494" s="139"/>
      <c r="I494" s="139"/>
      <c r="J494" s="104" t="s">
        <v>1193</v>
      </c>
      <c r="K494" s="139"/>
      <c r="L494" s="139"/>
      <c r="M494" s="139"/>
      <c r="N494" s="139"/>
      <c r="O494" s="139"/>
      <c r="P494" s="139"/>
      <c r="Q494" s="139"/>
      <c r="R494" s="50" t="s">
        <v>749</v>
      </c>
      <c r="S494" s="50">
        <v>0</v>
      </c>
      <c r="T494" s="68" t="s">
        <v>225</v>
      </c>
      <c r="U494" s="50">
        <v>0</v>
      </c>
      <c r="V494" s="281" t="s">
        <v>145</v>
      </c>
      <c r="W494" s="50">
        <v>0</v>
      </c>
      <c r="X494" s="50">
        <v>0</v>
      </c>
      <c r="Y494" s="50">
        <v>0</v>
      </c>
      <c r="Z494" s="139"/>
      <c r="AA494" s="139"/>
      <c r="AB494" s="139"/>
      <c r="AC494" s="139"/>
      <c r="AD494" s="139"/>
      <c r="AE494" s="139"/>
      <c r="AF494" s="139"/>
      <c r="AG494" s="139"/>
      <c r="AH494" s="139"/>
      <c r="AI494" s="139"/>
      <c r="AJ494" s="139"/>
      <c r="AK494" s="139"/>
      <c r="AL494" s="139"/>
      <c r="AM494" s="139"/>
      <c r="AN494" s="139"/>
      <c r="AO494" s="139"/>
      <c r="AP494" s="139"/>
      <c r="AQ494" s="70" t="s">
        <v>204</v>
      </c>
      <c r="AR494" s="70" t="s">
        <v>240</v>
      </c>
      <c r="AS494" s="139"/>
      <c r="AT494" s="139"/>
      <c r="AU494" s="139"/>
      <c r="AV494" s="71">
        <v>2025000</v>
      </c>
      <c r="AW494" s="104"/>
      <c r="AX494" s="104"/>
      <c r="AY494" s="104"/>
      <c r="AZ494" s="104" t="s">
        <v>1193</v>
      </c>
      <c r="BA494" s="104"/>
      <c r="BB494" s="104"/>
      <c r="BC494" s="66"/>
      <c r="BD494" s="66"/>
      <c r="BE494" s="121"/>
      <c r="BF494" s="121"/>
      <c r="BG494" s="121"/>
      <c r="BH494" s="121"/>
      <c r="BI494" s="121"/>
      <c r="BJ494" s="121"/>
      <c r="BK494" s="121"/>
      <c r="BL494" s="121"/>
      <c r="BM494" s="121"/>
      <c r="BN494" s="121"/>
      <c r="BO494" s="121"/>
      <c r="BP494" s="121"/>
      <c r="BQ494" s="121"/>
      <c r="BR494" s="121"/>
      <c r="BS494" s="121"/>
      <c r="BT494" s="121"/>
      <c r="BU494" s="121"/>
      <c r="BV494" s="121"/>
      <c r="BW494" s="121"/>
      <c r="BX494" s="121"/>
      <c r="BY494" s="121"/>
      <c r="BZ494" s="121"/>
    </row>
    <row r="495" spans="1:78" ht="16" hidden="1" thickBot="1">
      <c r="A495" s="231"/>
      <c r="B495" s="240"/>
      <c r="C495" s="23" t="s">
        <v>263</v>
      </c>
      <c r="D495" s="24" t="s">
        <v>619</v>
      </c>
      <c r="E495" s="34"/>
      <c r="F495" s="102"/>
      <c r="G495" s="38"/>
      <c r="H495" s="38"/>
      <c r="I495" s="38"/>
      <c r="J495" s="102" t="s">
        <v>1193</v>
      </c>
      <c r="K495" s="38"/>
      <c r="L495" s="38"/>
      <c r="M495" s="38"/>
      <c r="N495" s="38"/>
      <c r="O495" s="38"/>
      <c r="P495" s="38"/>
      <c r="Q495" s="38"/>
      <c r="R495" s="46" t="s">
        <v>756</v>
      </c>
      <c r="S495" s="46">
        <v>0</v>
      </c>
      <c r="T495" s="25" t="s">
        <v>227</v>
      </c>
      <c r="U495" s="46">
        <v>0</v>
      </c>
      <c r="V495" s="80"/>
      <c r="W495" s="46">
        <v>0</v>
      </c>
      <c r="X495" s="46">
        <v>0</v>
      </c>
      <c r="Y495" s="46">
        <v>0</v>
      </c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  <c r="AO495" s="38"/>
      <c r="AP495" s="38"/>
      <c r="AQ495" s="24" t="s">
        <v>204</v>
      </c>
      <c r="AR495" s="24" t="s">
        <v>850</v>
      </c>
      <c r="AS495" s="38"/>
      <c r="AT495" s="38"/>
      <c r="AU495" s="38"/>
      <c r="AV495" s="174">
        <v>400000</v>
      </c>
      <c r="AW495" s="102"/>
      <c r="AX495" s="102"/>
      <c r="AY495" s="102"/>
      <c r="AZ495" s="102" t="s">
        <v>1193</v>
      </c>
      <c r="BA495" s="102"/>
      <c r="BB495" s="102"/>
      <c r="BC495" s="45"/>
      <c r="BD495" s="45"/>
    </row>
    <row r="496" spans="1:78" ht="16" hidden="1" thickBot="1">
      <c r="A496" s="231"/>
      <c r="B496" s="240"/>
      <c r="C496" s="23" t="s">
        <v>264</v>
      </c>
      <c r="D496" s="24" t="s">
        <v>620</v>
      </c>
      <c r="E496" s="34"/>
      <c r="F496" s="102" t="s">
        <v>123</v>
      </c>
      <c r="G496" s="38"/>
      <c r="H496" s="38"/>
      <c r="I496" s="38"/>
      <c r="J496" s="102" t="s">
        <v>1193</v>
      </c>
      <c r="K496" s="38"/>
      <c r="L496" s="38"/>
      <c r="M496" s="38"/>
      <c r="N496" s="38"/>
      <c r="O496" s="38"/>
      <c r="P496" s="38"/>
      <c r="Q496" s="38"/>
      <c r="R496" s="46" t="s">
        <v>757</v>
      </c>
      <c r="S496" s="46">
        <v>0</v>
      </c>
      <c r="T496" s="25" t="s">
        <v>228</v>
      </c>
      <c r="U496" s="46">
        <v>0</v>
      </c>
      <c r="V496" s="280" t="s">
        <v>145</v>
      </c>
      <c r="W496" s="46">
        <v>0</v>
      </c>
      <c r="X496" s="46">
        <v>0</v>
      </c>
      <c r="Y496" s="46">
        <v>0</v>
      </c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  <c r="AL496" s="38"/>
      <c r="AM496" s="38"/>
      <c r="AN496" s="38"/>
      <c r="AO496" s="38"/>
      <c r="AP496" s="38"/>
      <c r="AQ496" s="24" t="s">
        <v>204</v>
      </c>
      <c r="AR496" s="24" t="s">
        <v>850</v>
      </c>
      <c r="AS496" s="38"/>
      <c r="AT496" s="38"/>
      <c r="AU496" s="38"/>
      <c r="AV496" s="174">
        <v>750000</v>
      </c>
      <c r="AW496" s="102" t="s">
        <v>123</v>
      </c>
      <c r="AX496" s="102"/>
      <c r="AY496" s="102" t="s">
        <v>1831</v>
      </c>
      <c r="AZ496" s="102" t="s">
        <v>1193</v>
      </c>
      <c r="BA496" s="102"/>
      <c r="BB496" s="102"/>
      <c r="BC496" s="45"/>
      <c r="BD496" s="45"/>
    </row>
    <row r="497" spans="1:78" s="100" customFormat="1" ht="16" hidden="1" thickBot="1">
      <c r="A497" s="231"/>
      <c r="B497" s="254"/>
      <c r="C497" s="72" t="s">
        <v>265</v>
      </c>
      <c r="D497" s="70" t="s">
        <v>621</v>
      </c>
      <c r="E497" s="73"/>
      <c r="F497" s="104"/>
      <c r="G497" s="139"/>
      <c r="H497" s="139"/>
      <c r="I497" s="139"/>
      <c r="J497" s="104"/>
      <c r="K497" s="139"/>
      <c r="L497" s="139"/>
      <c r="M497" s="139"/>
      <c r="N497" s="139"/>
      <c r="O497" s="139"/>
      <c r="P497" s="139"/>
      <c r="Q497" s="139"/>
      <c r="R497" s="50" t="s">
        <v>758</v>
      </c>
      <c r="S497" s="50">
        <v>0</v>
      </c>
      <c r="T497" s="68" t="s">
        <v>229</v>
      </c>
      <c r="U497" s="50">
        <v>0</v>
      </c>
      <c r="V497" s="106"/>
      <c r="W497" s="50">
        <v>0</v>
      </c>
      <c r="X497" s="50">
        <v>0</v>
      </c>
      <c r="Y497" s="50">
        <v>0</v>
      </c>
      <c r="Z497" s="139"/>
      <c r="AA497" s="139"/>
      <c r="AB497" s="139"/>
      <c r="AC497" s="139"/>
      <c r="AD497" s="139"/>
      <c r="AE497" s="139"/>
      <c r="AF497" s="139"/>
      <c r="AG497" s="139"/>
      <c r="AH497" s="139"/>
      <c r="AI497" s="139"/>
      <c r="AJ497" s="139"/>
      <c r="AK497" s="139"/>
      <c r="AL497" s="139"/>
      <c r="AM497" s="139"/>
      <c r="AN497" s="139"/>
      <c r="AO497" s="139"/>
      <c r="AP497" s="139"/>
      <c r="AQ497" s="70" t="s">
        <v>204</v>
      </c>
      <c r="AR497" s="70" t="s">
        <v>166</v>
      </c>
      <c r="AS497" s="139"/>
      <c r="AT497" s="139"/>
      <c r="AU497" s="139"/>
      <c r="AV497" s="71">
        <v>1225000</v>
      </c>
      <c r="AW497" s="104"/>
      <c r="AX497" s="104"/>
      <c r="AY497" s="259"/>
      <c r="AZ497" s="104"/>
      <c r="BA497" s="104" t="s">
        <v>1840</v>
      </c>
      <c r="BB497" s="104"/>
      <c r="BC497" s="66"/>
      <c r="BD497" s="66"/>
      <c r="BE497" s="121"/>
      <c r="BF497" s="121"/>
      <c r="BG497" s="121"/>
      <c r="BH497" s="121"/>
      <c r="BI497" s="121"/>
      <c r="BJ497" s="121"/>
      <c r="BK497" s="121"/>
      <c r="BL497" s="121"/>
      <c r="BM497" s="121"/>
      <c r="BN497" s="121"/>
      <c r="BO497" s="121"/>
      <c r="BP497" s="121"/>
      <c r="BQ497" s="121"/>
      <c r="BR497" s="121"/>
      <c r="BS497" s="121"/>
      <c r="BT497" s="121"/>
      <c r="BU497" s="121"/>
      <c r="BV497" s="121"/>
      <c r="BW497" s="121"/>
      <c r="BX497" s="121"/>
      <c r="BY497" s="121"/>
      <c r="BZ497" s="121"/>
    </row>
    <row r="498" spans="1:78" s="101" customFormat="1" ht="16" hidden="1" thickBot="1">
      <c r="A498" s="231"/>
      <c r="B498" s="240"/>
      <c r="C498" s="23" t="s">
        <v>266</v>
      </c>
      <c r="D498" s="24" t="s">
        <v>622</v>
      </c>
      <c r="E498" s="34"/>
      <c r="F498" s="102" t="s">
        <v>123</v>
      </c>
      <c r="G498" s="38"/>
      <c r="H498" s="38"/>
      <c r="I498" s="38"/>
      <c r="J498" s="102" t="s">
        <v>1193</v>
      </c>
      <c r="K498" s="38"/>
      <c r="L498" s="38"/>
      <c r="M498" s="38"/>
      <c r="N498" s="38"/>
      <c r="O498" s="38"/>
      <c r="P498" s="38"/>
      <c r="Q498" s="38"/>
      <c r="R498" s="46" t="s">
        <v>758</v>
      </c>
      <c r="S498" s="46">
        <v>0</v>
      </c>
      <c r="T498" s="25" t="s">
        <v>225</v>
      </c>
      <c r="U498" s="46">
        <v>0</v>
      </c>
      <c r="V498" s="80"/>
      <c r="W498" s="46">
        <v>0</v>
      </c>
      <c r="X498" s="46">
        <v>0</v>
      </c>
      <c r="Y498" s="46">
        <v>0</v>
      </c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  <c r="AL498" s="38"/>
      <c r="AM498" s="38"/>
      <c r="AN498" s="38"/>
      <c r="AO498" s="38"/>
      <c r="AP498" s="38"/>
      <c r="AQ498" s="24" t="s">
        <v>204</v>
      </c>
      <c r="AR498" s="24" t="s">
        <v>164</v>
      </c>
      <c r="AS498" s="38"/>
      <c r="AT498" s="38"/>
      <c r="AU498" s="38"/>
      <c r="AV498" s="174">
        <v>800000</v>
      </c>
      <c r="AW498" s="102" t="s">
        <v>123</v>
      </c>
      <c r="AX498" s="102"/>
      <c r="AY498" s="102" t="s">
        <v>1623</v>
      </c>
      <c r="AZ498" s="102" t="s">
        <v>1193</v>
      </c>
      <c r="BA498" s="102"/>
      <c r="BB498" s="102"/>
      <c r="BC498" s="45"/>
      <c r="BD498" s="45"/>
    </row>
    <row r="499" spans="1:78" s="101" customFormat="1" ht="16" hidden="1" thickBot="1">
      <c r="A499" s="231"/>
      <c r="B499" s="240"/>
      <c r="C499" s="23" t="s">
        <v>267</v>
      </c>
      <c r="D499" s="24" t="s">
        <v>623</v>
      </c>
      <c r="E499" s="34"/>
      <c r="F499" s="102"/>
      <c r="G499" s="38"/>
      <c r="H499" s="38"/>
      <c r="I499" s="38"/>
      <c r="J499" s="102"/>
      <c r="K499" s="38"/>
      <c r="L499" s="38"/>
      <c r="M499" s="38"/>
      <c r="N499" s="38"/>
      <c r="O499" s="38"/>
      <c r="P499" s="38"/>
      <c r="Q499" s="38"/>
      <c r="R499" s="46" t="s">
        <v>759</v>
      </c>
      <c r="S499" s="46">
        <v>0</v>
      </c>
      <c r="T499" s="25" t="s">
        <v>230</v>
      </c>
      <c r="U499" s="46">
        <v>0</v>
      </c>
      <c r="V499" s="280" t="s">
        <v>145</v>
      </c>
      <c r="W499" s="46">
        <v>0</v>
      </c>
      <c r="X499" s="46">
        <v>0</v>
      </c>
      <c r="Y499" s="46">
        <v>0</v>
      </c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  <c r="AN499" s="38"/>
      <c r="AO499" s="38"/>
      <c r="AP499" s="38"/>
      <c r="AQ499" s="24" t="s">
        <v>204</v>
      </c>
      <c r="AR499" s="24" t="s">
        <v>240</v>
      </c>
      <c r="AS499" s="38"/>
      <c r="AT499" s="38"/>
      <c r="AU499" s="38"/>
      <c r="AV499" s="174">
        <v>245000</v>
      </c>
      <c r="AW499" s="102"/>
      <c r="AX499" s="102"/>
      <c r="AY499" s="102"/>
      <c r="AZ499" s="102"/>
      <c r="BA499" s="104" t="s">
        <v>1840</v>
      </c>
      <c r="BB499" s="102"/>
      <c r="BC499" s="45"/>
      <c r="BD499" s="45"/>
    </row>
    <row r="500" spans="1:78" s="101" customFormat="1" ht="16" hidden="1" thickBot="1">
      <c r="A500" s="231"/>
      <c r="B500" s="240"/>
      <c r="C500" s="23" t="s">
        <v>268</v>
      </c>
      <c r="D500" s="24" t="s">
        <v>607</v>
      </c>
      <c r="E500" s="34"/>
      <c r="F500" s="102"/>
      <c r="G500" s="38"/>
      <c r="H500" s="38"/>
      <c r="I500" s="38"/>
      <c r="J500" s="102"/>
      <c r="K500" s="38"/>
      <c r="L500" s="38"/>
      <c r="M500" s="38"/>
      <c r="N500" s="38"/>
      <c r="O500" s="38"/>
      <c r="P500" s="38"/>
      <c r="Q500" s="38"/>
      <c r="R500" s="46" t="s">
        <v>760</v>
      </c>
      <c r="S500" s="46">
        <v>0</v>
      </c>
      <c r="T500" s="25" t="s">
        <v>223</v>
      </c>
      <c r="U500" s="46">
        <v>0</v>
      </c>
      <c r="V500" s="280" t="s">
        <v>145</v>
      </c>
      <c r="W500" s="46">
        <v>0</v>
      </c>
      <c r="X500" s="46">
        <v>0</v>
      </c>
      <c r="Y500" s="46">
        <v>0</v>
      </c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  <c r="AN500" s="38"/>
      <c r="AO500" s="38"/>
      <c r="AP500" s="38"/>
      <c r="AQ500" s="24" t="s">
        <v>204</v>
      </c>
      <c r="AR500" s="24" t="s">
        <v>166</v>
      </c>
      <c r="AS500" s="38"/>
      <c r="AT500" s="38"/>
      <c r="AU500" s="38"/>
      <c r="AV500" s="174">
        <v>87500</v>
      </c>
      <c r="AW500" s="102"/>
      <c r="AX500" s="102"/>
      <c r="AY500" s="102"/>
      <c r="AZ500" s="102"/>
      <c r="BA500" s="104" t="s">
        <v>1840</v>
      </c>
      <c r="BB500" s="102"/>
      <c r="BC500" s="45"/>
      <c r="BD500" s="45"/>
    </row>
    <row r="501" spans="1:78" s="101" customFormat="1" ht="16" hidden="1" thickBot="1">
      <c r="A501" s="231"/>
      <c r="B501" s="240"/>
      <c r="C501" s="23" t="s">
        <v>269</v>
      </c>
      <c r="D501" s="24" t="s">
        <v>599</v>
      </c>
      <c r="E501" s="34"/>
      <c r="F501" s="102"/>
      <c r="G501" s="38"/>
      <c r="H501" s="38"/>
      <c r="I501" s="38"/>
      <c r="J501" s="102"/>
      <c r="K501" s="38"/>
      <c r="L501" s="38"/>
      <c r="M501" s="38"/>
      <c r="N501" s="38"/>
      <c r="O501" s="38"/>
      <c r="P501" s="38"/>
      <c r="Q501" s="38"/>
      <c r="R501" s="46" t="s">
        <v>145</v>
      </c>
      <c r="S501" s="46">
        <v>0</v>
      </c>
      <c r="T501" s="25" t="s">
        <v>223</v>
      </c>
      <c r="U501" s="46">
        <v>0</v>
      </c>
      <c r="V501" s="280" t="s">
        <v>145</v>
      </c>
      <c r="W501" s="46">
        <v>0</v>
      </c>
      <c r="X501" s="46">
        <v>0</v>
      </c>
      <c r="Y501" s="46">
        <v>0</v>
      </c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  <c r="AL501" s="38"/>
      <c r="AM501" s="38"/>
      <c r="AN501" s="38"/>
      <c r="AO501" s="38"/>
      <c r="AP501" s="38"/>
      <c r="AQ501" s="24" t="s">
        <v>204</v>
      </c>
      <c r="AR501" s="24" t="s">
        <v>166</v>
      </c>
      <c r="AS501" s="38"/>
      <c r="AT501" s="38"/>
      <c r="AU501" s="38"/>
      <c r="AV501" s="174">
        <v>105000</v>
      </c>
      <c r="AW501" s="102"/>
      <c r="AX501" s="102"/>
      <c r="AY501" s="102"/>
      <c r="AZ501" s="102"/>
      <c r="BA501" s="104" t="s">
        <v>1840</v>
      </c>
      <c r="BB501" s="102"/>
      <c r="BC501" s="45"/>
      <c r="BD501" s="45"/>
    </row>
    <row r="502" spans="1:78" s="101" customFormat="1" ht="16" hidden="1" thickBot="1">
      <c r="A502" s="231"/>
      <c r="B502" s="240"/>
      <c r="C502" s="23" t="s">
        <v>270</v>
      </c>
      <c r="D502" s="24" t="s">
        <v>614</v>
      </c>
      <c r="E502" s="34"/>
      <c r="F502" s="102"/>
      <c r="G502" s="38"/>
      <c r="H502" s="38"/>
      <c r="I502" s="38"/>
      <c r="J502" s="102"/>
      <c r="K502" s="38"/>
      <c r="L502" s="38"/>
      <c r="M502" s="38"/>
      <c r="N502" s="38"/>
      <c r="O502" s="38"/>
      <c r="P502" s="38"/>
      <c r="Q502" s="38"/>
      <c r="R502" s="46" t="s">
        <v>761</v>
      </c>
      <c r="S502" s="46">
        <v>0</v>
      </c>
      <c r="T502" s="25" t="s">
        <v>225</v>
      </c>
      <c r="U502" s="46">
        <v>0</v>
      </c>
      <c r="V502" s="280" t="s">
        <v>145</v>
      </c>
      <c r="W502" s="46">
        <v>0</v>
      </c>
      <c r="X502" s="46">
        <v>0</v>
      </c>
      <c r="Y502" s="46">
        <v>0</v>
      </c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  <c r="AL502" s="38"/>
      <c r="AM502" s="38"/>
      <c r="AN502" s="38"/>
      <c r="AO502" s="38"/>
      <c r="AP502" s="38"/>
      <c r="AQ502" s="24" t="s">
        <v>204</v>
      </c>
      <c r="AR502" s="24" t="s">
        <v>166</v>
      </c>
      <c r="AS502" s="38"/>
      <c r="AT502" s="38"/>
      <c r="AU502" s="38"/>
      <c r="AV502" s="174">
        <v>65000</v>
      </c>
      <c r="AW502" s="102"/>
      <c r="AX502" s="102"/>
      <c r="AY502" s="102"/>
      <c r="AZ502" s="102"/>
      <c r="BA502" s="104" t="s">
        <v>1840</v>
      </c>
      <c r="BB502" s="102"/>
      <c r="BC502" s="45"/>
      <c r="BD502" s="45"/>
    </row>
    <row r="503" spans="1:78" s="101" customFormat="1" ht="16" hidden="1" thickBot="1">
      <c r="A503" s="231"/>
      <c r="B503" s="240"/>
      <c r="C503" s="23" t="s">
        <v>271</v>
      </c>
      <c r="D503" s="24" t="s">
        <v>624</v>
      </c>
      <c r="E503" s="34"/>
      <c r="F503" s="102"/>
      <c r="G503" s="38"/>
      <c r="H503" s="38"/>
      <c r="I503" s="38"/>
      <c r="J503" s="102"/>
      <c r="K503" s="38"/>
      <c r="L503" s="38"/>
      <c r="M503" s="38"/>
      <c r="N503" s="38"/>
      <c r="O503" s="38"/>
      <c r="P503" s="38"/>
      <c r="Q503" s="38"/>
      <c r="R503" s="46" t="s">
        <v>740</v>
      </c>
      <c r="S503" s="46">
        <v>0</v>
      </c>
      <c r="T503" s="25" t="s">
        <v>222</v>
      </c>
      <c r="U503" s="46">
        <v>0</v>
      </c>
      <c r="V503" s="280" t="s">
        <v>145</v>
      </c>
      <c r="W503" s="46">
        <v>0</v>
      </c>
      <c r="X503" s="46">
        <v>0</v>
      </c>
      <c r="Y503" s="46">
        <v>0</v>
      </c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  <c r="AL503" s="38"/>
      <c r="AM503" s="38"/>
      <c r="AN503" s="38"/>
      <c r="AO503" s="38"/>
      <c r="AP503" s="38"/>
      <c r="AQ503" s="24" t="s">
        <v>204</v>
      </c>
      <c r="AR503" s="24" t="s">
        <v>166</v>
      </c>
      <c r="AS503" s="38"/>
      <c r="AT503" s="38"/>
      <c r="AU503" s="38"/>
      <c r="AV503" s="174">
        <v>140000</v>
      </c>
      <c r="AW503" s="102"/>
      <c r="AX503" s="102"/>
      <c r="AY503" s="102"/>
      <c r="AZ503" s="102"/>
      <c r="BA503" s="104" t="s">
        <v>1840</v>
      </c>
      <c r="BB503" s="102"/>
      <c r="BC503" s="45"/>
      <c r="BD503" s="45"/>
    </row>
    <row r="504" spans="1:78" s="101" customFormat="1" ht="16" hidden="1" thickBot="1">
      <c r="A504" s="231"/>
      <c r="B504" s="240"/>
      <c r="C504" s="23" t="s">
        <v>257</v>
      </c>
      <c r="D504" s="24" t="s">
        <v>613</v>
      </c>
      <c r="E504" s="34"/>
      <c r="F504" s="102"/>
      <c r="G504" s="38"/>
      <c r="H504" s="38"/>
      <c r="I504" s="38"/>
      <c r="J504" s="102"/>
      <c r="K504" s="38"/>
      <c r="L504" s="38"/>
      <c r="M504" s="38"/>
      <c r="N504" s="38"/>
      <c r="O504" s="38"/>
      <c r="P504" s="38"/>
      <c r="Q504" s="38"/>
      <c r="R504" s="46" t="s">
        <v>762</v>
      </c>
      <c r="S504" s="46">
        <v>0</v>
      </c>
      <c r="T504" s="25" t="s">
        <v>222</v>
      </c>
      <c r="U504" s="46">
        <v>0</v>
      </c>
      <c r="V504" s="280" t="s">
        <v>145</v>
      </c>
      <c r="W504" s="46">
        <v>0</v>
      </c>
      <c r="X504" s="46">
        <v>0</v>
      </c>
      <c r="Y504" s="46">
        <v>0</v>
      </c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  <c r="AL504" s="38"/>
      <c r="AM504" s="38"/>
      <c r="AN504" s="38"/>
      <c r="AO504" s="38"/>
      <c r="AP504" s="38"/>
      <c r="AQ504" s="24" t="s">
        <v>204</v>
      </c>
      <c r="AR504" s="24" t="s">
        <v>166</v>
      </c>
      <c r="AS504" s="38"/>
      <c r="AT504" s="38"/>
      <c r="AU504" s="38"/>
      <c r="AV504" s="174">
        <v>420000</v>
      </c>
      <c r="AW504" s="102"/>
      <c r="AX504" s="102"/>
      <c r="AY504" s="102"/>
      <c r="AZ504" s="102"/>
      <c r="BA504" s="104" t="s">
        <v>1840</v>
      </c>
      <c r="BB504" s="102"/>
      <c r="BC504" s="45"/>
      <c r="BD504" s="45"/>
    </row>
    <row r="505" spans="1:78" s="101" customFormat="1" ht="31" hidden="1" thickBot="1">
      <c r="A505" s="231"/>
      <c r="B505" s="240"/>
      <c r="C505" s="23" t="s">
        <v>272</v>
      </c>
      <c r="D505" s="24" t="s">
        <v>626</v>
      </c>
      <c r="E505" s="34"/>
      <c r="F505" s="102"/>
      <c r="G505" s="38"/>
      <c r="H505" s="38"/>
      <c r="I505" s="38"/>
      <c r="J505" s="102"/>
      <c r="K505" s="38"/>
      <c r="L505" s="38"/>
      <c r="M505" s="38"/>
      <c r="N505" s="38"/>
      <c r="O505" s="38"/>
      <c r="P505" s="38"/>
      <c r="Q505" s="38"/>
      <c r="R505" s="46" t="s">
        <v>763</v>
      </c>
      <c r="S505" s="46">
        <v>0</v>
      </c>
      <c r="T505" s="25" t="s">
        <v>222</v>
      </c>
      <c r="U505" s="46">
        <v>0</v>
      </c>
      <c r="V505" s="80"/>
      <c r="W505" s="46">
        <v>0</v>
      </c>
      <c r="X505" s="46">
        <v>0</v>
      </c>
      <c r="Y505" s="46">
        <v>0</v>
      </c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  <c r="AL505" s="38"/>
      <c r="AM505" s="38"/>
      <c r="AN505" s="38"/>
      <c r="AO505" s="38"/>
      <c r="AP505" s="38"/>
      <c r="AQ505" s="24" t="s">
        <v>204</v>
      </c>
      <c r="AR505" s="24" t="s">
        <v>164</v>
      </c>
      <c r="AS505" s="38"/>
      <c r="AT505" s="38"/>
      <c r="AU505" s="38"/>
      <c r="AV505" s="174">
        <v>350000</v>
      </c>
      <c r="AW505" s="102"/>
      <c r="AX505" s="102"/>
      <c r="AY505" s="102"/>
      <c r="AZ505" s="102"/>
      <c r="BA505" s="104" t="s">
        <v>1840</v>
      </c>
      <c r="BB505" s="102"/>
      <c r="BC505" s="45"/>
      <c r="BD505" s="45"/>
    </row>
    <row r="506" spans="1:78" s="101" customFormat="1" ht="16" hidden="1" thickBot="1">
      <c r="A506" s="231"/>
      <c r="B506" s="240"/>
      <c r="C506" s="23" t="s">
        <v>257</v>
      </c>
      <c r="D506" s="24" t="s">
        <v>613</v>
      </c>
      <c r="E506" s="34"/>
      <c r="F506" s="102" t="s">
        <v>123</v>
      </c>
      <c r="G506" s="38"/>
      <c r="H506" s="38"/>
      <c r="I506" s="38"/>
      <c r="J506" s="102" t="s">
        <v>1193</v>
      </c>
      <c r="K506" s="38"/>
      <c r="L506" s="38"/>
      <c r="M506" s="38"/>
      <c r="N506" s="38"/>
      <c r="O506" s="38"/>
      <c r="P506" s="38"/>
      <c r="Q506" s="38"/>
      <c r="R506" s="46" t="s">
        <v>738</v>
      </c>
      <c r="S506" s="46">
        <v>0</v>
      </c>
      <c r="T506" s="25" t="s">
        <v>223</v>
      </c>
      <c r="U506" s="46">
        <v>0</v>
      </c>
      <c r="V506" s="280" t="s">
        <v>145</v>
      </c>
      <c r="W506" s="46">
        <v>0</v>
      </c>
      <c r="X506" s="46">
        <v>0</v>
      </c>
      <c r="Y506" s="46">
        <v>0</v>
      </c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  <c r="AL506" s="38"/>
      <c r="AM506" s="38"/>
      <c r="AN506" s="38"/>
      <c r="AO506" s="38"/>
      <c r="AP506" s="38"/>
      <c r="AQ506" s="24" t="s">
        <v>204</v>
      </c>
      <c r="AR506" s="24" t="s">
        <v>164</v>
      </c>
      <c r="AS506" s="38"/>
      <c r="AT506" s="38"/>
      <c r="AU506" s="38"/>
      <c r="AV506" s="174">
        <v>675000</v>
      </c>
      <c r="AW506" s="102" t="s">
        <v>123</v>
      </c>
      <c r="AX506" s="102"/>
      <c r="AY506" s="102" t="s">
        <v>1619</v>
      </c>
      <c r="AZ506" s="102" t="s">
        <v>1193</v>
      </c>
      <c r="BA506" s="102"/>
      <c r="BB506" s="102"/>
      <c r="BC506" s="45"/>
      <c r="BD506" s="45"/>
    </row>
    <row r="507" spans="1:78" s="101" customFormat="1" ht="16" hidden="1" thickBot="1">
      <c r="A507" s="231"/>
      <c r="B507" s="240"/>
      <c r="C507" s="23" t="s">
        <v>273</v>
      </c>
      <c r="D507" s="24" t="s">
        <v>627</v>
      </c>
      <c r="E507" s="34"/>
      <c r="F507" s="102"/>
      <c r="G507" s="38"/>
      <c r="H507" s="38"/>
      <c r="I507" s="38"/>
      <c r="J507" s="102"/>
      <c r="K507" s="38"/>
      <c r="L507" s="38"/>
      <c r="M507" s="38"/>
      <c r="N507" s="38"/>
      <c r="O507" s="38"/>
      <c r="P507" s="38"/>
      <c r="Q507" s="38"/>
      <c r="R507" s="46" t="s">
        <v>145</v>
      </c>
      <c r="S507" s="46">
        <v>0</v>
      </c>
      <c r="T507" s="25" t="s">
        <v>223</v>
      </c>
      <c r="U507" s="46">
        <v>0</v>
      </c>
      <c r="V507" s="280" t="s">
        <v>145</v>
      </c>
      <c r="W507" s="46">
        <v>0</v>
      </c>
      <c r="X507" s="46">
        <v>0</v>
      </c>
      <c r="Y507" s="46">
        <v>0</v>
      </c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  <c r="AL507" s="38"/>
      <c r="AM507" s="38"/>
      <c r="AN507" s="38"/>
      <c r="AO507" s="38"/>
      <c r="AP507" s="38"/>
      <c r="AQ507" s="24" t="s">
        <v>204</v>
      </c>
      <c r="AR507" s="24" t="s">
        <v>164</v>
      </c>
      <c r="AS507" s="38"/>
      <c r="AT507" s="38"/>
      <c r="AU507" s="38"/>
      <c r="AV507" s="174">
        <v>11250000</v>
      </c>
      <c r="AW507" s="102"/>
      <c r="AX507" s="102"/>
      <c r="AY507" s="102"/>
      <c r="AZ507" s="102"/>
      <c r="BA507" s="104" t="s">
        <v>1840</v>
      </c>
      <c r="BB507" s="102"/>
      <c r="BC507" s="45"/>
      <c r="BD507" s="45"/>
    </row>
    <row r="508" spans="1:78" s="101" customFormat="1" ht="16" hidden="1" thickBot="1">
      <c r="A508" s="231"/>
      <c r="B508" s="240"/>
      <c r="C508" s="23" t="s">
        <v>274</v>
      </c>
      <c r="D508" s="24" t="s">
        <v>628</v>
      </c>
      <c r="E508" s="34"/>
      <c r="F508" s="102"/>
      <c r="G508" s="38"/>
      <c r="H508" s="38"/>
      <c r="I508" s="38"/>
      <c r="J508" s="102"/>
      <c r="K508" s="38"/>
      <c r="L508" s="38"/>
      <c r="M508" s="38"/>
      <c r="N508" s="38"/>
      <c r="O508" s="38"/>
      <c r="P508" s="38"/>
      <c r="Q508" s="38"/>
      <c r="R508" s="46" t="s">
        <v>145</v>
      </c>
      <c r="S508" s="46">
        <v>0</v>
      </c>
      <c r="T508" s="25" t="s">
        <v>223</v>
      </c>
      <c r="U508" s="46">
        <v>0</v>
      </c>
      <c r="V508" s="280" t="s">
        <v>145</v>
      </c>
      <c r="W508" s="46">
        <v>0</v>
      </c>
      <c r="X508" s="46">
        <v>0</v>
      </c>
      <c r="Y508" s="46">
        <v>0</v>
      </c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  <c r="AL508" s="38"/>
      <c r="AM508" s="38"/>
      <c r="AN508" s="38"/>
      <c r="AO508" s="38"/>
      <c r="AP508" s="38"/>
      <c r="AQ508" s="24" t="s">
        <v>204</v>
      </c>
      <c r="AR508" s="24" t="s">
        <v>164</v>
      </c>
      <c r="AS508" s="38"/>
      <c r="AT508" s="38"/>
      <c r="AU508" s="38"/>
      <c r="AV508" s="174">
        <v>16500000</v>
      </c>
      <c r="AW508" s="102"/>
      <c r="AX508" s="102"/>
      <c r="AY508" s="102"/>
      <c r="AZ508" s="102"/>
      <c r="BA508" s="104" t="s">
        <v>1840</v>
      </c>
      <c r="BB508" s="102"/>
      <c r="BC508" s="45"/>
      <c r="BD508" s="45"/>
    </row>
    <row r="509" spans="1:78" s="101" customFormat="1" ht="16" hidden="1" thickBot="1">
      <c r="A509" s="231"/>
      <c r="B509" s="240"/>
      <c r="C509" s="23" t="s">
        <v>275</v>
      </c>
      <c r="D509" s="24" t="s">
        <v>629</v>
      </c>
      <c r="E509" s="34"/>
      <c r="F509" s="102"/>
      <c r="G509" s="38"/>
      <c r="H509" s="38"/>
      <c r="I509" s="38"/>
      <c r="J509" s="102"/>
      <c r="K509" s="38"/>
      <c r="L509" s="38"/>
      <c r="M509" s="38"/>
      <c r="N509" s="38"/>
      <c r="O509" s="38"/>
      <c r="P509" s="38"/>
      <c r="Q509" s="38"/>
      <c r="R509" s="46" t="s">
        <v>145</v>
      </c>
      <c r="S509" s="46">
        <v>0</v>
      </c>
      <c r="T509" s="25" t="s">
        <v>223</v>
      </c>
      <c r="U509" s="46">
        <v>0</v>
      </c>
      <c r="V509" s="280" t="s">
        <v>145</v>
      </c>
      <c r="W509" s="46">
        <v>0</v>
      </c>
      <c r="X509" s="46">
        <v>0</v>
      </c>
      <c r="Y509" s="46">
        <v>0</v>
      </c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  <c r="AL509" s="38"/>
      <c r="AM509" s="38"/>
      <c r="AN509" s="38"/>
      <c r="AO509" s="38"/>
      <c r="AP509" s="38"/>
      <c r="AQ509" s="24" t="s">
        <v>204</v>
      </c>
      <c r="AR509" s="24" t="s">
        <v>164</v>
      </c>
      <c r="AS509" s="38"/>
      <c r="AT509" s="38"/>
      <c r="AU509" s="38"/>
      <c r="AV509" s="174">
        <v>262500</v>
      </c>
      <c r="AW509" s="102"/>
      <c r="AX509" s="102"/>
      <c r="AY509" s="102"/>
      <c r="AZ509" s="102"/>
      <c r="BA509" s="104" t="s">
        <v>1840</v>
      </c>
      <c r="BB509" s="102"/>
      <c r="BC509" s="45"/>
      <c r="BD509" s="45"/>
    </row>
    <row r="510" spans="1:78" s="101" customFormat="1" ht="16" hidden="1" thickBot="1">
      <c r="A510" s="231"/>
      <c r="B510" s="240"/>
      <c r="C510" s="23" t="s">
        <v>276</v>
      </c>
      <c r="D510" s="24" t="s">
        <v>630</v>
      </c>
      <c r="E510" s="34"/>
      <c r="F510" s="102"/>
      <c r="G510" s="38"/>
      <c r="H510" s="38"/>
      <c r="I510" s="38"/>
      <c r="J510" s="102"/>
      <c r="K510" s="38"/>
      <c r="L510" s="38"/>
      <c r="M510" s="38"/>
      <c r="N510" s="38"/>
      <c r="O510" s="38"/>
      <c r="P510" s="38"/>
      <c r="Q510" s="38"/>
      <c r="R510" s="46" t="s">
        <v>764</v>
      </c>
      <c r="S510" s="46">
        <v>0</v>
      </c>
      <c r="T510" s="25" t="s">
        <v>221</v>
      </c>
      <c r="U510" s="46">
        <v>0</v>
      </c>
      <c r="V510" s="80"/>
      <c r="W510" s="46">
        <v>0</v>
      </c>
      <c r="X510" s="46">
        <v>0</v>
      </c>
      <c r="Y510" s="46">
        <v>0</v>
      </c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  <c r="AL510" s="38"/>
      <c r="AM510" s="38"/>
      <c r="AN510" s="38"/>
      <c r="AO510" s="38"/>
      <c r="AP510" s="38"/>
      <c r="AQ510" s="24" t="s">
        <v>204</v>
      </c>
      <c r="AR510" s="24" t="s">
        <v>164</v>
      </c>
      <c r="AS510" s="38"/>
      <c r="AT510" s="38"/>
      <c r="AU510" s="38"/>
      <c r="AV510" s="174">
        <v>24500000</v>
      </c>
      <c r="AW510" s="102"/>
      <c r="AX510" s="102"/>
      <c r="AY510" s="271"/>
      <c r="AZ510" s="102"/>
      <c r="BA510" s="104" t="s">
        <v>1840</v>
      </c>
      <c r="BB510" s="102"/>
      <c r="BC510" s="45"/>
      <c r="BD510" s="45"/>
    </row>
    <row r="511" spans="1:78" s="101" customFormat="1" ht="16" hidden="1" thickBot="1">
      <c r="A511" s="231"/>
      <c r="B511" s="240"/>
      <c r="C511" s="23" t="s">
        <v>277</v>
      </c>
      <c r="D511" s="24" t="s">
        <v>631</v>
      </c>
      <c r="E511" s="34"/>
      <c r="F511" s="102"/>
      <c r="G511" s="102"/>
      <c r="H511" s="102"/>
      <c r="I511" s="102"/>
      <c r="J511" s="102"/>
      <c r="K511" s="102"/>
      <c r="L511" s="102"/>
      <c r="M511" s="102"/>
      <c r="N511" s="38"/>
      <c r="O511" s="38"/>
      <c r="P511" s="38"/>
      <c r="Q511" s="38"/>
      <c r="R511" s="46" t="s">
        <v>765</v>
      </c>
      <c r="S511" s="46">
        <v>0</v>
      </c>
      <c r="T511" s="149" t="s">
        <v>221</v>
      </c>
      <c r="U511" s="142">
        <v>0</v>
      </c>
      <c r="V511" s="80"/>
      <c r="W511" s="142">
        <v>0</v>
      </c>
      <c r="X511" s="142">
        <v>0</v>
      </c>
      <c r="Y511" s="142">
        <v>0</v>
      </c>
      <c r="Z511" s="102"/>
      <c r="AA511" s="102"/>
      <c r="AB511" s="102"/>
      <c r="AC511" s="102"/>
      <c r="AD511" s="102"/>
      <c r="AE511" s="102"/>
      <c r="AF511" s="102"/>
      <c r="AG511" s="102"/>
      <c r="AH511" s="102"/>
      <c r="AI511" s="102"/>
      <c r="AJ511" s="102"/>
      <c r="AK511" s="102"/>
      <c r="AL511" s="102"/>
      <c r="AM511" s="102"/>
      <c r="AN511" s="102"/>
      <c r="AO511" s="102"/>
      <c r="AP511" s="102"/>
      <c r="AQ511" s="39" t="s">
        <v>204</v>
      </c>
      <c r="AR511" s="39" t="s">
        <v>164</v>
      </c>
      <c r="AS511" s="102"/>
      <c r="AT511" s="102"/>
      <c r="AU511" s="102"/>
      <c r="AV511" s="174">
        <v>147000</v>
      </c>
      <c r="AW511" s="102"/>
      <c r="AX511" s="102"/>
      <c r="AY511" s="102"/>
      <c r="AZ511" s="102"/>
      <c r="BA511" s="104" t="s">
        <v>1840</v>
      </c>
      <c r="BB511" s="102"/>
      <c r="BC511" s="45"/>
      <c r="BD511" s="45"/>
    </row>
    <row r="512" spans="1:78" s="101" customFormat="1" ht="16" hidden="1" thickBot="1">
      <c r="A512" s="231"/>
      <c r="B512" s="240"/>
      <c r="C512" s="23" t="s">
        <v>248</v>
      </c>
      <c r="D512" s="24" t="s">
        <v>632</v>
      </c>
      <c r="E512" s="34"/>
      <c r="F512" s="102"/>
      <c r="G512" s="102"/>
      <c r="H512" s="102"/>
      <c r="I512" s="102"/>
      <c r="J512" s="102"/>
      <c r="K512" s="102"/>
      <c r="L512" s="102"/>
      <c r="M512" s="102"/>
      <c r="N512" s="38"/>
      <c r="O512" s="38"/>
      <c r="P512" s="38"/>
      <c r="Q512" s="38"/>
      <c r="R512" s="46" t="s">
        <v>766</v>
      </c>
      <c r="S512" s="46">
        <v>0</v>
      </c>
      <c r="T512" s="149" t="s">
        <v>222</v>
      </c>
      <c r="U512" s="142">
        <v>0</v>
      </c>
      <c r="V512" s="280" t="s">
        <v>145</v>
      </c>
      <c r="W512" s="142">
        <v>0</v>
      </c>
      <c r="X512" s="142">
        <v>0</v>
      </c>
      <c r="Y512" s="142">
        <v>0</v>
      </c>
      <c r="Z512" s="102"/>
      <c r="AA512" s="102"/>
      <c r="AB512" s="102"/>
      <c r="AC512" s="102"/>
      <c r="AD512" s="102"/>
      <c r="AE512" s="102"/>
      <c r="AF512" s="102"/>
      <c r="AG512" s="102"/>
      <c r="AH512" s="102"/>
      <c r="AI512" s="102"/>
      <c r="AJ512" s="102"/>
      <c r="AK512" s="102"/>
      <c r="AL512" s="102"/>
      <c r="AM512" s="102"/>
      <c r="AN512" s="102"/>
      <c r="AO512" s="102"/>
      <c r="AP512" s="102"/>
      <c r="AQ512" s="39" t="s">
        <v>204</v>
      </c>
      <c r="AR512" s="39" t="s">
        <v>166</v>
      </c>
      <c r="AS512" s="102"/>
      <c r="AT512" s="102"/>
      <c r="AU512" s="102"/>
      <c r="AV512" s="174">
        <v>822500</v>
      </c>
      <c r="AW512" s="102"/>
      <c r="AX512" s="102"/>
      <c r="AY512" s="271"/>
      <c r="AZ512" s="102"/>
      <c r="BA512" s="104" t="s">
        <v>1840</v>
      </c>
      <c r="BB512" s="102"/>
      <c r="BC512" s="45"/>
      <c r="BD512" s="45"/>
    </row>
    <row r="513" spans="1:56" s="101" customFormat="1" ht="16" hidden="1" thickBot="1">
      <c r="A513" s="231"/>
      <c r="B513" s="240"/>
      <c r="C513" s="23" t="s">
        <v>279</v>
      </c>
      <c r="D513" s="24" t="s">
        <v>633</v>
      </c>
      <c r="E513" s="34"/>
      <c r="F513" s="102"/>
      <c r="G513" s="102"/>
      <c r="H513" s="102"/>
      <c r="I513" s="102"/>
      <c r="J513" s="102"/>
      <c r="K513" s="102"/>
      <c r="L513" s="102"/>
      <c r="M513" s="102"/>
      <c r="N513" s="38"/>
      <c r="O513" s="38"/>
      <c r="P513" s="38"/>
      <c r="Q513" s="38"/>
      <c r="R513" s="46" t="s">
        <v>767</v>
      </c>
      <c r="S513" s="46">
        <v>0</v>
      </c>
      <c r="T513" s="149" t="s">
        <v>221</v>
      </c>
      <c r="U513" s="142">
        <v>0</v>
      </c>
      <c r="V513" s="280" t="s">
        <v>145</v>
      </c>
      <c r="W513" s="142">
        <v>0</v>
      </c>
      <c r="X513" s="142">
        <v>0</v>
      </c>
      <c r="Y513" s="142">
        <v>0</v>
      </c>
      <c r="Z513" s="102"/>
      <c r="AA513" s="102"/>
      <c r="AB513" s="102"/>
      <c r="AC513" s="102"/>
      <c r="AD513" s="102"/>
      <c r="AE513" s="102"/>
      <c r="AF513" s="102"/>
      <c r="AG513" s="102"/>
      <c r="AH513" s="102"/>
      <c r="AI513" s="102"/>
      <c r="AJ513" s="102"/>
      <c r="AK513" s="102"/>
      <c r="AL513" s="102"/>
      <c r="AM513" s="102"/>
      <c r="AN513" s="102"/>
      <c r="AO513" s="102"/>
      <c r="AP513" s="102"/>
      <c r="AQ513" s="39" t="s">
        <v>204</v>
      </c>
      <c r="AR513" s="39" t="s">
        <v>164</v>
      </c>
      <c r="AS513" s="102"/>
      <c r="AT513" s="102"/>
      <c r="AU513" s="102"/>
      <c r="AV513" s="174">
        <v>168000</v>
      </c>
      <c r="AW513" s="102"/>
      <c r="AX513" s="102"/>
      <c r="AY513" s="102"/>
      <c r="AZ513" s="102"/>
      <c r="BA513" s="104" t="s">
        <v>1840</v>
      </c>
      <c r="BB513" s="102"/>
      <c r="BC513" s="45"/>
      <c r="BD513" s="45"/>
    </row>
    <row r="514" spans="1:56" s="101" customFormat="1" ht="16" hidden="1" thickBot="1">
      <c r="A514" s="231"/>
      <c r="B514" s="240"/>
      <c r="C514" s="23" t="s">
        <v>280</v>
      </c>
      <c r="D514" s="24" t="s">
        <v>634</v>
      </c>
      <c r="E514" s="34"/>
      <c r="F514" s="102"/>
      <c r="G514" s="102"/>
      <c r="H514" s="102"/>
      <c r="I514" s="102"/>
      <c r="J514" s="102"/>
      <c r="K514" s="102"/>
      <c r="L514" s="102"/>
      <c r="M514" s="102"/>
      <c r="N514" s="38"/>
      <c r="O514" s="38"/>
      <c r="P514" s="38"/>
      <c r="Q514" s="38"/>
      <c r="R514" s="46" t="s">
        <v>768</v>
      </c>
      <c r="S514" s="46">
        <v>0</v>
      </c>
      <c r="T514" s="149" t="s">
        <v>221</v>
      </c>
      <c r="U514" s="142">
        <v>0</v>
      </c>
      <c r="V514" s="80"/>
      <c r="W514" s="142">
        <v>0</v>
      </c>
      <c r="X514" s="142">
        <v>0</v>
      </c>
      <c r="Y514" s="142">
        <v>0</v>
      </c>
      <c r="Z514" s="102"/>
      <c r="AA514" s="102"/>
      <c r="AB514" s="102"/>
      <c r="AC514" s="102"/>
      <c r="AD514" s="102"/>
      <c r="AE514" s="102"/>
      <c r="AF514" s="102"/>
      <c r="AG514" s="102"/>
      <c r="AH514" s="102"/>
      <c r="AI514" s="102"/>
      <c r="AJ514" s="102"/>
      <c r="AK514" s="102"/>
      <c r="AL514" s="102"/>
      <c r="AM514" s="102"/>
      <c r="AN514" s="102"/>
      <c r="AO514" s="102"/>
      <c r="AP514" s="102"/>
      <c r="AQ514" s="39" t="s">
        <v>204</v>
      </c>
      <c r="AR514" s="39" t="s">
        <v>164</v>
      </c>
      <c r="AS514" s="102"/>
      <c r="AT514" s="102"/>
      <c r="AU514" s="102"/>
      <c r="AV514" s="174">
        <v>14875000</v>
      </c>
      <c r="AW514" s="102"/>
      <c r="AX514" s="102"/>
      <c r="AY514" s="102"/>
      <c r="AZ514" s="102"/>
      <c r="BA514" s="104" t="s">
        <v>1840</v>
      </c>
      <c r="BB514" s="102"/>
      <c r="BC514" s="45"/>
      <c r="BD514" s="45"/>
    </row>
    <row r="515" spans="1:56" s="101" customFormat="1" ht="16" hidden="1" thickBot="1">
      <c r="A515" s="231"/>
      <c r="B515" s="240"/>
      <c r="C515" s="23" t="s">
        <v>281</v>
      </c>
      <c r="D515" s="24" t="s">
        <v>602</v>
      </c>
      <c r="E515" s="34"/>
      <c r="F515" s="102"/>
      <c r="G515" s="102"/>
      <c r="H515" s="102"/>
      <c r="I515" s="102"/>
      <c r="J515" s="102"/>
      <c r="K515" s="102"/>
      <c r="L515" s="102"/>
      <c r="M515" s="102"/>
      <c r="N515" s="38"/>
      <c r="O515" s="38"/>
      <c r="P515" s="38"/>
      <c r="Q515" s="38"/>
      <c r="R515" s="46" t="s">
        <v>738</v>
      </c>
      <c r="S515" s="46">
        <v>0</v>
      </c>
      <c r="T515" s="149" t="s">
        <v>222</v>
      </c>
      <c r="U515" s="142">
        <v>0</v>
      </c>
      <c r="V515" s="280" t="s">
        <v>145</v>
      </c>
      <c r="W515" s="142">
        <v>0</v>
      </c>
      <c r="X515" s="142">
        <v>0</v>
      </c>
      <c r="Y515" s="142">
        <v>0</v>
      </c>
      <c r="Z515" s="102"/>
      <c r="AA515" s="102"/>
      <c r="AB515" s="102"/>
      <c r="AC515" s="102"/>
      <c r="AD515" s="102"/>
      <c r="AE515" s="102"/>
      <c r="AF515" s="102"/>
      <c r="AG515" s="102"/>
      <c r="AH515" s="102"/>
      <c r="AI515" s="102"/>
      <c r="AJ515" s="102"/>
      <c r="AK515" s="102"/>
      <c r="AL515" s="102"/>
      <c r="AM515" s="102"/>
      <c r="AN515" s="102"/>
      <c r="AO515" s="102"/>
      <c r="AP515" s="102"/>
      <c r="AQ515" s="39" t="s">
        <v>204</v>
      </c>
      <c r="AR515" s="39" t="s">
        <v>164</v>
      </c>
      <c r="AS515" s="102"/>
      <c r="AT515" s="102"/>
      <c r="AU515" s="102"/>
      <c r="AV515" s="174">
        <v>157500</v>
      </c>
      <c r="AW515" s="102"/>
      <c r="AX515" s="102"/>
      <c r="AY515" s="271"/>
      <c r="AZ515" s="102"/>
      <c r="BA515" s="104" t="s">
        <v>1840</v>
      </c>
      <c r="BB515" s="102"/>
      <c r="BC515" s="45"/>
      <c r="BD515" s="45"/>
    </row>
    <row r="516" spans="1:56" s="101" customFormat="1" ht="16" hidden="1" thickBot="1">
      <c r="A516" s="231"/>
      <c r="B516" s="240"/>
      <c r="C516" s="23" t="s">
        <v>282</v>
      </c>
      <c r="D516" s="24" t="s">
        <v>602</v>
      </c>
      <c r="E516" s="34"/>
      <c r="F516" s="102"/>
      <c r="G516" s="102"/>
      <c r="H516" s="102"/>
      <c r="I516" s="102"/>
      <c r="J516" s="102"/>
      <c r="K516" s="102"/>
      <c r="L516" s="102"/>
      <c r="M516" s="102"/>
      <c r="N516" s="38"/>
      <c r="O516" s="38"/>
      <c r="P516" s="38"/>
      <c r="Q516" s="38"/>
      <c r="R516" s="46" t="s">
        <v>769</v>
      </c>
      <c r="S516" s="46">
        <v>0</v>
      </c>
      <c r="T516" s="149" t="s">
        <v>220</v>
      </c>
      <c r="U516" s="142">
        <v>0</v>
      </c>
      <c r="V516" s="280" t="s">
        <v>145</v>
      </c>
      <c r="W516" s="142">
        <v>0</v>
      </c>
      <c r="X516" s="142">
        <v>0</v>
      </c>
      <c r="Y516" s="142">
        <v>0</v>
      </c>
      <c r="Z516" s="102"/>
      <c r="AA516" s="102"/>
      <c r="AB516" s="102"/>
      <c r="AC516" s="102"/>
      <c r="AD516" s="102"/>
      <c r="AE516" s="102"/>
      <c r="AF516" s="102"/>
      <c r="AG516" s="102"/>
      <c r="AH516" s="102"/>
      <c r="AI516" s="102"/>
      <c r="AJ516" s="102"/>
      <c r="AK516" s="102"/>
      <c r="AL516" s="102"/>
      <c r="AM516" s="102"/>
      <c r="AN516" s="102"/>
      <c r="AO516" s="102"/>
      <c r="AP516" s="102"/>
      <c r="AQ516" s="39" t="s">
        <v>204</v>
      </c>
      <c r="AR516" s="39" t="s">
        <v>240</v>
      </c>
      <c r="AS516" s="102"/>
      <c r="AT516" s="102"/>
      <c r="AU516" s="102"/>
      <c r="AV516" s="174">
        <v>157500</v>
      </c>
      <c r="AW516" s="102"/>
      <c r="AX516" s="102"/>
      <c r="AY516" s="271"/>
      <c r="AZ516" s="102"/>
      <c r="BA516" s="104" t="s">
        <v>1840</v>
      </c>
      <c r="BB516" s="102"/>
      <c r="BC516" s="45"/>
      <c r="BD516" s="45"/>
    </row>
    <row r="517" spans="1:56" s="101" customFormat="1" ht="16" hidden="1" thickBot="1">
      <c r="A517" s="231"/>
      <c r="B517" s="240"/>
      <c r="C517" s="23" t="s">
        <v>255</v>
      </c>
      <c r="D517" s="24" t="s">
        <v>611</v>
      </c>
      <c r="E517" s="34"/>
      <c r="F517" s="102" t="s">
        <v>123</v>
      </c>
      <c r="G517" s="102"/>
      <c r="H517" s="102"/>
      <c r="I517" s="102"/>
      <c r="J517" s="102" t="s">
        <v>1193</v>
      </c>
      <c r="K517" s="102"/>
      <c r="L517" s="102"/>
      <c r="M517" s="102"/>
      <c r="N517" s="38"/>
      <c r="O517" s="38"/>
      <c r="P517" s="38"/>
      <c r="Q517" s="38"/>
      <c r="R517" s="46" t="s">
        <v>145</v>
      </c>
      <c r="S517" s="46">
        <v>0</v>
      </c>
      <c r="T517" s="149" t="s">
        <v>225</v>
      </c>
      <c r="U517" s="142">
        <v>0</v>
      </c>
      <c r="V517" s="280" t="s">
        <v>145</v>
      </c>
      <c r="W517" s="142">
        <v>0</v>
      </c>
      <c r="X517" s="142">
        <v>0</v>
      </c>
      <c r="Y517" s="142">
        <v>0</v>
      </c>
      <c r="Z517" s="102"/>
      <c r="AA517" s="102"/>
      <c r="AB517" s="102"/>
      <c r="AC517" s="102"/>
      <c r="AD517" s="102"/>
      <c r="AE517" s="102"/>
      <c r="AF517" s="102"/>
      <c r="AG517" s="102"/>
      <c r="AH517" s="102"/>
      <c r="AI517" s="102"/>
      <c r="AJ517" s="102"/>
      <c r="AK517" s="102"/>
      <c r="AL517" s="102"/>
      <c r="AM517" s="102"/>
      <c r="AN517" s="102"/>
      <c r="AO517" s="102"/>
      <c r="AP517" s="102"/>
      <c r="AQ517" s="39" t="s">
        <v>204</v>
      </c>
      <c r="AR517" s="39" t="s">
        <v>165</v>
      </c>
      <c r="AS517" s="102"/>
      <c r="AT517" s="102"/>
      <c r="AU517" s="102"/>
      <c r="AV517" s="174">
        <v>15600000</v>
      </c>
      <c r="AW517" s="102" t="s">
        <v>123</v>
      </c>
      <c r="AX517" s="102"/>
      <c r="AY517" s="102" t="s">
        <v>1563</v>
      </c>
      <c r="AZ517" s="102" t="s">
        <v>1193</v>
      </c>
      <c r="BA517" s="102"/>
      <c r="BB517" s="102"/>
      <c r="BC517" s="45"/>
      <c r="BD517" s="45"/>
    </row>
    <row r="518" spans="1:56" s="101" customFormat="1" ht="16" hidden="1" thickBot="1">
      <c r="A518" s="231"/>
      <c r="B518" s="240"/>
      <c r="C518" s="23" t="s">
        <v>282</v>
      </c>
      <c r="D518" s="24" t="s">
        <v>602</v>
      </c>
      <c r="E518" s="34"/>
      <c r="F518" s="102"/>
      <c r="G518" s="102"/>
      <c r="H518" s="102"/>
      <c r="I518" s="102"/>
      <c r="J518" s="102"/>
      <c r="K518" s="102"/>
      <c r="L518" s="102"/>
      <c r="M518" s="102"/>
      <c r="N518" s="38"/>
      <c r="O518" s="38"/>
      <c r="P518" s="38"/>
      <c r="Q518" s="38"/>
      <c r="R518" s="46" t="s">
        <v>769</v>
      </c>
      <c r="S518" s="46">
        <v>0</v>
      </c>
      <c r="T518" s="149" t="s">
        <v>220</v>
      </c>
      <c r="U518" s="142">
        <v>0</v>
      </c>
      <c r="V518" s="280" t="s">
        <v>145</v>
      </c>
      <c r="W518" s="142">
        <v>0</v>
      </c>
      <c r="X518" s="142">
        <v>0</v>
      </c>
      <c r="Y518" s="142">
        <v>0</v>
      </c>
      <c r="Z518" s="102"/>
      <c r="AA518" s="102"/>
      <c r="AB518" s="102"/>
      <c r="AC518" s="102"/>
      <c r="AD518" s="102"/>
      <c r="AE518" s="102"/>
      <c r="AF518" s="102"/>
      <c r="AG518" s="102"/>
      <c r="AH518" s="102"/>
      <c r="AI518" s="102"/>
      <c r="AJ518" s="102"/>
      <c r="AK518" s="102"/>
      <c r="AL518" s="102"/>
      <c r="AM518" s="102"/>
      <c r="AN518" s="102"/>
      <c r="AO518" s="102"/>
      <c r="AP518" s="102"/>
      <c r="AQ518" s="39" t="s">
        <v>204</v>
      </c>
      <c r="AR518" s="39" t="s">
        <v>240</v>
      </c>
      <c r="AS518" s="102"/>
      <c r="AT518" s="102"/>
      <c r="AU518" s="102"/>
      <c r="AV518" s="174">
        <v>157500</v>
      </c>
      <c r="AW518" s="102"/>
      <c r="AX518" s="102"/>
      <c r="AY518" s="102"/>
      <c r="AZ518" s="102"/>
      <c r="BA518" s="104" t="s">
        <v>1840</v>
      </c>
      <c r="BB518" s="102"/>
      <c r="BC518" s="45"/>
      <c r="BD518" s="45"/>
    </row>
    <row r="519" spans="1:56" s="101" customFormat="1" ht="16" hidden="1" thickBot="1">
      <c r="A519" s="231"/>
      <c r="B519" s="240"/>
      <c r="C519" s="23" t="s">
        <v>283</v>
      </c>
      <c r="D519" s="24" t="s">
        <v>609</v>
      </c>
      <c r="E519" s="34"/>
      <c r="F519" s="102"/>
      <c r="G519" s="102"/>
      <c r="H519" s="102"/>
      <c r="I519" s="102"/>
      <c r="J519" s="102"/>
      <c r="K519" s="102"/>
      <c r="L519" s="102"/>
      <c r="M519" s="102"/>
      <c r="N519" s="38"/>
      <c r="O519" s="38"/>
      <c r="P519" s="38"/>
      <c r="Q519" s="38"/>
      <c r="R519" s="46" t="s">
        <v>770</v>
      </c>
      <c r="S519" s="46">
        <v>0</v>
      </c>
      <c r="T519" s="149" t="s">
        <v>230</v>
      </c>
      <c r="U519" s="142">
        <v>0</v>
      </c>
      <c r="V519" s="280" t="s">
        <v>145</v>
      </c>
      <c r="W519" s="142">
        <v>0</v>
      </c>
      <c r="X519" s="142">
        <v>0</v>
      </c>
      <c r="Y519" s="142">
        <v>0</v>
      </c>
      <c r="Z519" s="102"/>
      <c r="AA519" s="102"/>
      <c r="AB519" s="102"/>
      <c r="AC519" s="102"/>
      <c r="AD519" s="102"/>
      <c r="AE519" s="102"/>
      <c r="AF519" s="102"/>
      <c r="AG519" s="102"/>
      <c r="AH519" s="102"/>
      <c r="AI519" s="102"/>
      <c r="AJ519" s="102"/>
      <c r="AK519" s="102"/>
      <c r="AL519" s="102"/>
      <c r="AM519" s="102"/>
      <c r="AN519" s="102"/>
      <c r="AO519" s="102"/>
      <c r="AP519" s="102"/>
      <c r="AQ519" s="39" t="s">
        <v>204</v>
      </c>
      <c r="AR519" s="39" t="s">
        <v>240</v>
      </c>
      <c r="AS519" s="102"/>
      <c r="AT519" s="102"/>
      <c r="AU519" s="102"/>
      <c r="AV519" s="174">
        <v>822500</v>
      </c>
      <c r="AW519" s="102"/>
      <c r="AX519" s="102"/>
      <c r="AY519" s="102"/>
      <c r="AZ519" s="102"/>
      <c r="BA519" s="104" t="s">
        <v>1840</v>
      </c>
      <c r="BB519" s="102"/>
      <c r="BC519" s="45"/>
      <c r="BD519" s="45"/>
    </row>
    <row r="520" spans="1:56" s="101" customFormat="1" ht="16" hidden="1" thickBot="1">
      <c r="A520" s="231"/>
      <c r="B520" s="240"/>
      <c r="C520" s="23" t="s">
        <v>258</v>
      </c>
      <c r="D520" s="24" t="s">
        <v>614</v>
      </c>
      <c r="E520" s="34"/>
      <c r="F520" s="102"/>
      <c r="G520" s="102"/>
      <c r="H520" s="102"/>
      <c r="I520" s="102"/>
      <c r="J520" s="102"/>
      <c r="K520" s="102"/>
      <c r="L520" s="102"/>
      <c r="M520" s="102"/>
      <c r="N520" s="38"/>
      <c r="O520" s="38"/>
      <c r="P520" s="38"/>
      <c r="Q520" s="38"/>
      <c r="R520" s="46" t="s">
        <v>740</v>
      </c>
      <c r="S520" s="46">
        <v>0</v>
      </c>
      <c r="T520" s="149" t="s">
        <v>225</v>
      </c>
      <c r="U520" s="142">
        <v>0</v>
      </c>
      <c r="V520" s="280" t="s">
        <v>145</v>
      </c>
      <c r="W520" s="142">
        <v>0</v>
      </c>
      <c r="X520" s="142">
        <v>0</v>
      </c>
      <c r="Y520" s="142">
        <v>0</v>
      </c>
      <c r="Z520" s="102"/>
      <c r="AA520" s="102"/>
      <c r="AB520" s="102"/>
      <c r="AC520" s="102"/>
      <c r="AD520" s="102"/>
      <c r="AE520" s="102"/>
      <c r="AF520" s="102"/>
      <c r="AG520" s="102"/>
      <c r="AH520" s="102"/>
      <c r="AI520" s="102"/>
      <c r="AJ520" s="102"/>
      <c r="AK520" s="102"/>
      <c r="AL520" s="102"/>
      <c r="AM520" s="102"/>
      <c r="AN520" s="102"/>
      <c r="AO520" s="102"/>
      <c r="AP520" s="102"/>
      <c r="AQ520" s="39" t="s">
        <v>204</v>
      </c>
      <c r="AR520" s="39" t="s">
        <v>851</v>
      </c>
      <c r="AS520" s="102"/>
      <c r="AT520" s="102"/>
      <c r="AU520" s="102"/>
      <c r="AV520" s="174">
        <v>60000</v>
      </c>
      <c r="AW520" s="102"/>
      <c r="AX520" s="102"/>
      <c r="AY520" s="102"/>
      <c r="AZ520" s="102"/>
      <c r="BA520" s="104" t="s">
        <v>1840</v>
      </c>
      <c r="BB520" s="102"/>
      <c r="BC520" s="45"/>
      <c r="BD520" s="45"/>
    </row>
    <row r="521" spans="1:56" s="101" customFormat="1" ht="16" hidden="1" thickBot="1">
      <c r="A521" s="231"/>
      <c r="B521" s="240"/>
      <c r="C521" s="23" t="s">
        <v>284</v>
      </c>
      <c r="D521" s="24" t="s">
        <v>623</v>
      </c>
      <c r="E521" s="34"/>
      <c r="F521" s="102"/>
      <c r="G521" s="102"/>
      <c r="H521" s="102"/>
      <c r="I521" s="102"/>
      <c r="J521" s="102"/>
      <c r="K521" s="102"/>
      <c r="L521" s="102"/>
      <c r="M521" s="102"/>
      <c r="N521" s="38"/>
      <c r="O521" s="38"/>
      <c r="P521" s="38"/>
      <c r="Q521" s="38"/>
      <c r="R521" s="46" t="s">
        <v>747</v>
      </c>
      <c r="S521" s="46">
        <v>0</v>
      </c>
      <c r="T521" s="149" t="s">
        <v>230</v>
      </c>
      <c r="U521" s="142">
        <v>0</v>
      </c>
      <c r="V521" s="80"/>
      <c r="W521" s="142">
        <v>0</v>
      </c>
      <c r="X521" s="142">
        <v>0</v>
      </c>
      <c r="Y521" s="142">
        <v>0</v>
      </c>
      <c r="Z521" s="102"/>
      <c r="AA521" s="102"/>
      <c r="AB521" s="102"/>
      <c r="AC521" s="102"/>
      <c r="AD521" s="102"/>
      <c r="AE521" s="102"/>
      <c r="AF521" s="102"/>
      <c r="AG521" s="102"/>
      <c r="AH521" s="102"/>
      <c r="AI521" s="102"/>
      <c r="AJ521" s="102"/>
      <c r="AK521" s="102"/>
      <c r="AL521" s="102"/>
      <c r="AM521" s="102"/>
      <c r="AN521" s="102"/>
      <c r="AO521" s="102"/>
      <c r="AP521" s="102"/>
      <c r="AQ521" s="39" t="s">
        <v>204</v>
      </c>
      <c r="AR521" s="39" t="s">
        <v>240</v>
      </c>
      <c r="AS521" s="102"/>
      <c r="AT521" s="102"/>
      <c r="AU521" s="102"/>
      <c r="AV521" s="174">
        <v>245000</v>
      </c>
      <c r="AW521" s="102"/>
      <c r="AX521" s="102"/>
      <c r="AY521" s="102"/>
      <c r="AZ521" s="102"/>
      <c r="BA521" s="104" t="s">
        <v>1840</v>
      </c>
      <c r="BB521" s="102"/>
      <c r="BC521" s="45"/>
      <c r="BD521" s="45"/>
    </row>
    <row r="522" spans="1:56" s="101" customFormat="1" ht="16" hidden="1" thickBot="1">
      <c r="A522" s="231"/>
      <c r="B522" s="240"/>
      <c r="C522" s="23" t="s">
        <v>282</v>
      </c>
      <c r="D522" s="24" t="s">
        <v>602</v>
      </c>
      <c r="E522" s="34"/>
      <c r="F522" s="102"/>
      <c r="G522" s="102"/>
      <c r="H522" s="102"/>
      <c r="I522" s="102"/>
      <c r="J522" s="102"/>
      <c r="K522" s="102"/>
      <c r="L522" s="102"/>
      <c r="M522" s="102"/>
      <c r="N522" s="38"/>
      <c r="O522" s="38"/>
      <c r="P522" s="38"/>
      <c r="Q522" s="38"/>
      <c r="R522" s="46" t="s">
        <v>770</v>
      </c>
      <c r="S522" s="46">
        <v>0</v>
      </c>
      <c r="T522" s="149" t="s">
        <v>222</v>
      </c>
      <c r="U522" s="142">
        <v>0</v>
      </c>
      <c r="V522" s="280" t="s">
        <v>145</v>
      </c>
      <c r="W522" s="142">
        <v>0</v>
      </c>
      <c r="X522" s="142">
        <v>0</v>
      </c>
      <c r="Y522" s="142">
        <v>0</v>
      </c>
      <c r="Z522" s="102"/>
      <c r="AA522" s="102"/>
      <c r="AB522" s="102"/>
      <c r="AC522" s="102"/>
      <c r="AD522" s="102"/>
      <c r="AE522" s="102"/>
      <c r="AF522" s="102"/>
      <c r="AG522" s="102"/>
      <c r="AH522" s="102"/>
      <c r="AI522" s="102"/>
      <c r="AJ522" s="102"/>
      <c r="AK522" s="102"/>
      <c r="AL522" s="102"/>
      <c r="AM522" s="102"/>
      <c r="AN522" s="102"/>
      <c r="AO522" s="102"/>
      <c r="AP522" s="102"/>
      <c r="AQ522" s="39" t="s">
        <v>204</v>
      </c>
      <c r="AR522" s="39" t="s">
        <v>240</v>
      </c>
      <c r="AS522" s="102"/>
      <c r="AT522" s="102"/>
      <c r="AU522" s="102"/>
      <c r="AV522" s="174">
        <v>157500</v>
      </c>
      <c r="AW522" s="102"/>
      <c r="AX522" s="102"/>
      <c r="AY522" s="102"/>
      <c r="AZ522" s="102"/>
      <c r="BA522" s="104" t="s">
        <v>1840</v>
      </c>
      <c r="BB522" s="102"/>
      <c r="BC522" s="45"/>
      <c r="BD522" s="45"/>
    </row>
    <row r="523" spans="1:56" s="101" customFormat="1" ht="16" hidden="1" thickBot="1">
      <c r="A523" s="231"/>
      <c r="B523" s="240"/>
      <c r="C523" s="23" t="s">
        <v>283</v>
      </c>
      <c r="D523" s="24" t="s">
        <v>609</v>
      </c>
      <c r="E523" s="34"/>
      <c r="F523" s="102"/>
      <c r="G523" s="102"/>
      <c r="H523" s="102"/>
      <c r="I523" s="102"/>
      <c r="J523" s="102"/>
      <c r="K523" s="102"/>
      <c r="L523" s="102"/>
      <c r="M523" s="102"/>
      <c r="N523" s="38"/>
      <c r="O523" s="38"/>
      <c r="P523" s="38"/>
      <c r="Q523" s="38"/>
      <c r="R523" s="46" t="s">
        <v>770</v>
      </c>
      <c r="S523" s="46">
        <v>0</v>
      </c>
      <c r="T523" s="149" t="s">
        <v>230</v>
      </c>
      <c r="U523" s="142">
        <v>0</v>
      </c>
      <c r="V523" s="280" t="s">
        <v>145</v>
      </c>
      <c r="W523" s="142">
        <v>0</v>
      </c>
      <c r="X523" s="142">
        <v>0</v>
      </c>
      <c r="Y523" s="142">
        <v>0</v>
      </c>
      <c r="Z523" s="102"/>
      <c r="AA523" s="102"/>
      <c r="AB523" s="102"/>
      <c r="AC523" s="102"/>
      <c r="AD523" s="102"/>
      <c r="AE523" s="102"/>
      <c r="AF523" s="102"/>
      <c r="AG523" s="102"/>
      <c r="AH523" s="102"/>
      <c r="AI523" s="102"/>
      <c r="AJ523" s="102"/>
      <c r="AK523" s="102"/>
      <c r="AL523" s="102"/>
      <c r="AM523" s="102"/>
      <c r="AN523" s="102"/>
      <c r="AO523" s="102"/>
      <c r="AP523" s="102"/>
      <c r="AQ523" s="39" t="s">
        <v>204</v>
      </c>
      <c r="AR523" s="39" t="s">
        <v>240</v>
      </c>
      <c r="AS523" s="102"/>
      <c r="AT523" s="102"/>
      <c r="AU523" s="102"/>
      <c r="AV523" s="174">
        <v>822500</v>
      </c>
      <c r="AW523" s="102"/>
      <c r="AX523" s="102"/>
      <c r="AY523" s="102"/>
      <c r="AZ523" s="102"/>
      <c r="BA523" s="104" t="s">
        <v>1840</v>
      </c>
      <c r="BB523" s="102"/>
      <c r="BC523" s="45"/>
      <c r="BD523" s="45"/>
    </row>
    <row r="524" spans="1:56" s="101" customFormat="1" ht="16" hidden="1" thickBot="1">
      <c r="A524" s="231"/>
      <c r="B524" s="240"/>
      <c r="C524" s="23" t="s">
        <v>285</v>
      </c>
      <c r="D524" s="24" t="s">
        <v>623</v>
      </c>
      <c r="E524" s="34"/>
      <c r="F524" s="102"/>
      <c r="G524" s="102"/>
      <c r="H524" s="102"/>
      <c r="I524" s="102"/>
      <c r="J524" s="102"/>
      <c r="K524" s="102"/>
      <c r="L524" s="102"/>
      <c r="M524" s="102"/>
      <c r="N524" s="38"/>
      <c r="O524" s="38"/>
      <c r="P524" s="38"/>
      <c r="Q524" s="38"/>
      <c r="R524" s="46" t="s">
        <v>145</v>
      </c>
      <c r="S524" s="46">
        <v>0</v>
      </c>
      <c r="T524" s="149" t="s">
        <v>230</v>
      </c>
      <c r="U524" s="142">
        <v>0</v>
      </c>
      <c r="V524" s="280" t="s">
        <v>145</v>
      </c>
      <c r="W524" s="142">
        <v>0</v>
      </c>
      <c r="X524" s="142">
        <v>0</v>
      </c>
      <c r="Y524" s="142">
        <v>0</v>
      </c>
      <c r="Z524" s="102"/>
      <c r="AA524" s="102"/>
      <c r="AB524" s="102"/>
      <c r="AC524" s="102"/>
      <c r="AD524" s="102"/>
      <c r="AE524" s="102"/>
      <c r="AF524" s="102"/>
      <c r="AG524" s="102"/>
      <c r="AH524" s="102"/>
      <c r="AI524" s="102"/>
      <c r="AJ524" s="102"/>
      <c r="AK524" s="102"/>
      <c r="AL524" s="102"/>
      <c r="AM524" s="102"/>
      <c r="AN524" s="102"/>
      <c r="AO524" s="102"/>
      <c r="AP524" s="102"/>
      <c r="AQ524" s="39" t="s">
        <v>204</v>
      </c>
      <c r="AR524" s="39" t="s">
        <v>240</v>
      </c>
      <c r="AS524" s="102"/>
      <c r="AT524" s="102"/>
      <c r="AU524" s="102"/>
      <c r="AV524" s="174">
        <v>210000</v>
      </c>
      <c r="AW524" s="102"/>
      <c r="AX524" s="102"/>
      <c r="AY524" s="102"/>
      <c r="AZ524" s="102"/>
      <c r="BA524" s="104" t="s">
        <v>1840</v>
      </c>
      <c r="BB524" s="102"/>
      <c r="BC524" s="45"/>
      <c r="BD524" s="45"/>
    </row>
    <row r="525" spans="1:56" s="101" customFormat="1" ht="16" hidden="1" thickBot="1">
      <c r="A525" s="231"/>
      <c r="B525" s="240"/>
      <c r="C525" s="23" t="s">
        <v>283</v>
      </c>
      <c r="D525" s="24" t="s">
        <v>635</v>
      </c>
      <c r="E525" s="34"/>
      <c r="F525" s="102"/>
      <c r="G525" s="102"/>
      <c r="H525" s="102"/>
      <c r="I525" s="102"/>
      <c r="J525" s="102"/>
      <c r="K525" s="102"/>
      <c r="L525" s="102"/>
      <c r="M525" s="102"/>
      <c r="N525" s="38"/>
      <c r="O525" s="38"/>
      <c r="P525" s="38"/>
      <c r="Q525" s="38"/>
      <c r="R525" s="46" t="s">
        <v>770</v>
      </c>
      <c r="S525" s="46">
        <v>0</v>
      </c>
      <c r="T525" s="149" t="s">
        <v>225</v>
      </c>
      <c r="U525" s="142">
        <v>0</v>
      </c>
      <c r="V525" s="280" t="s">
        <v>145</v>
      </c>
      <c r="W525" s="142">
        <v>0</v>
      </c>
      <c r="X525" s="142">
        <v>0</v>
      </c>
      <c r="Y525" s="142">
        <v>0</v>
      </c>
      <c r="Z525" s="102"/>
      <c r="AA525" s="102"/>
      <c r="AB525" s="102"/>
      <c r="AC525" s="102"/>
      <c r="AD525" s="102"/>
      <c r="AE525" s="102"/>
      <c r="AF525" s="102"/>
      <c r="AG525" s="102"/>
      <c r="AH525" s="102"/>
      <c r="AI525" s="102"/>
      <c r="AJ525" s="102"/>
      <c r="AK525" s="102"/>
      <c r="AL525" s="102"/>
      <c r="AM525" s="102"/>
      <c r="AN525" s="102"/>
      <c r="AO525" s="102"/>
      <c r="AP525" s="102"/>
      <c r="AQ525" s="39" t="s">
        <v>204</v>
      </c>
      <c r="AR525" s="39" t="s">
        <v>167</v>
      </c>
      <c r="AS525" s="102"/>
      <c r="AT525" s="102"/>
      <c r="AU525" s="102"/>
      <c r="AV525" s="174">
        <v>940000</v>
      </c>
      <c r="AW525" s="102"/>
      <c r="AX525" s="102"/>
      <c r="AY525" s="102"/>
      <c r="AZ525" s="102"/>
      <c r="BA525" s="104" t="s">
        <v>1840</v>
      </c>
      <c r="BB525" s="102"/>
      <c r="BC525" s="45"/>
      <c r="BD525" s="45"/>
    </row>
    <row r="526" spans="1:56" s="101" customFormat="1" ht="16" hidden="1" thickBot="1">
      <c r="A526" s="231"/>
      <c r="B526" s="240"/>
      <c r="C526" s="23" t="s">
        <v>276</v>
      </c>
      <c r="D526" s="24" t="s">
        <v>630</v>
      </c>
      <c r="E526" s="34"/>
      <c r="F526" s="102"/>
      <c r="G526" s="102"/>
      <c r="H526" s="102"/>
      <c r="I526" s="102"/>
      <c r="J526" s="102"/>
      <c r="K526" s="102"/>
      <c r="L526" s="102"/>
      <c r="M526" s="102"/>
      <c r="N526" s="38"/>
      <c r="O526" s="38"/>
      <c r="P526" s="38"/>
      <c r="Q526" s="38"/>
      <c r="R526" s="46" t="s">
        <v>771</v>
      </c>
      <c r="S526" s="46">
        <v>0</v>
      </c>
      <c r="T526" s="149" t="s">
        <v>221</v>
      </c>
      <c r="U526" s="142">
        <v>0</v>
      </c>
      <c r="V526" s="280" t="s">
        <v>145</v>
      </c>
      <c r="W526" s="142">
        <v>0</v>
      </c>
      <c r="X526" s="142">
        <v>0</v>
      </c>
      <c r="Y526" s="142">
        <v>0</v>
      </c>
      <c r="Z526" s="102"/>
      <c r="AA526" s="102"/>
      <c r="AB526" s="102"/>
      <c r="AC526" s="102"/>
      <c r="AD526" s="102"/>
      <c r="AE526" s="102"/>
      <c r="AF526" s="102"/>
      <c r="AG526" s="102"/>
      <c r="AH526" s="102"/>
      <c r="AI526" s="102"/>
      <c r="AJ526" s="102"/>
      <c r="AK526" s="102"/>
      <c r="AL526" s="102"/>
      <c r="AM526" s="102"/>
      <c r="AN526" s="102"/>
      <c r="AO526" s="102"/>
      <c r="AP526" s="102"/>
      <c r="AQ526" s="39" t="s">
        <v>204</v>
      </c>
      <c r="AR526" s="39" t="s">
        <v>850</v>
      </c>
      <c r="AS526" s="102"/>
      <c r="AT526" s="102"/>
      <c r="AU526" s="102"/>
      <c r="AV526" s="174">
        <v>28000000</v>
      </c>
      <c r="AW526" s="102"/>
      <c r="AX526" s="102"/>
      <c r="AY526" s="102"/>
      <c r="AZ526" s="102"/>
      <c r="BA526" s="104" t="s">
        <v>1840</v>
      </c>
      <c r="BB526" s="102"/>
      <c r="BC526" s="45"/>
      <c r="BD526" s="45"/>
    </row>
    <row r="527" spans="1:56" s="101" customFormat="1" ht="16" hidden="1" thickBot="1">
      <c r="A527" s="231"/>
      <c r="B527" s="240"/>
      <c r="C527" s="83" t="s">
        <v>278</v>
      </c>
      <c r="D527" s="187" t="s">
        <v>605</v>
      </c>
      <c r="E527" s="84"/>
      <c r="F527" s="102"/>
      <c r="G527" s="38"/>
      <c r="H527" s="38"/>
      <c r="I527" s="38"/>
      <c r="J527" s="187"/>
      <c r="K527" s="38"/>
      <c r="L527" s="38"/>
      <c r="M527" s="38"/>
      <c r="N527" s="187"/>
      <c r="O527" s="187"/>
      <c r="P527" s="187"/>
      <c r="Q527" s="187"/>
      <c r="R527" s="145" t="s">
        <v>740</v>
      </c>
      <c r="S527" s="145">
        <v>0</v>
      </c>
      <c r="T527" s="25" t="s">
        <v>225</v>
      </c>
      <c r="U527" s="46">
        <v>0</v>
      </c>
      <c r="V527" s="80"/>
      <c r="W527" s="46">
        <v>0</v>
      </c>
      <c r="X527" s="46">
        <v>0</v>
      </c>
      <c r="Y527" s="46">
        <v>0</v>
      </c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  <c r="AL527" s="38"/>
      <c r="AM527" s="38"/>
      <c r="AN527" s="38"/>
      <c r="AO527" s="38"/>
      <c r="AP527" s="38"/>
      <c r="AQ527" s="24" t="s">
        <v>204</v>
      </c>
      <c r="AR527" s="24" t="s">
        <v>850</v>
      </c>
      <c r="AS527" s="38"/>
      <c r="AT527" s="38"/>
      <c r="AU527" s="38"/>
      <c r="AV527" s="174">
        <v>560000</v>
      </c>
      <c r="AW527" s="102"/>
      <c r="AX527" s="102"/>
      <c r="AY527" s="187"/>
      <c r="AZ527" s="187"/>
      <c r="BA527" s="104" t="s">
        <v>1840</v>
      </c>
      <c r="BB527" s="102"/>
      <c r="BC527" s="45"/>
      <c r="BD527" s="45"/>
    </row>
    <row r="528" spans="1:56" s="101" customFormat="1" ht="16" hidden="1" thickBot="1">
      <c r="A528" s="231"/>
      <c r="B528" s="240"/>
      <c r="C528" s="23" t="s">
        <v>247</v>
      </c>
      <c r="D528" s="24" t="s">
        <v>602</v>
      </c>
      <c r="E528" s="34"/>
      <c r="F528" s="102"/>
      <c r="G528" s="38"/>
      <c r="H528" s="38"/>
      <c r="I528" s="38"/>
      <c r="J528" s="102"/>
      <c r="K528" s="38"/>
      <c r="L528" s="38"/>
      <c r="M528" s="38"/>
      <c r="N528" s="38"/>
      <c r="O528" s="38"/>
      <c r="P528" s="38"/>
      <c r="Q528" s="38"/>
      <c r="R528" s="46" t="s">
        <v>770</v>
      </c>
      <c r="S528" s="46">
        <v>0</v>
      </c>
      <c r="T528" s="25" t="s">
        <v>231</v>
      </c>
      <c r="U528" s="46">
        <v>0</v>
      </c>
      <c r="V528" s="280" t="s">
        <v>145</v>
      </c>
      <c r="W528" s="46">
        <v>0</v>
      </c>
      <c r="X528" s="46">
        <v>0</v>
      </c>
      <c r="Y528" s="46">
        <v>0</v>
      </c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  <c r="AL528" s="38"/>
      <c r="AM528" s="38"/>
      <c r="AN528" s="38"/>
      <c r="AO528" s="38"/>
      <c r="AP528" s="38"/>
      <c r="AQ528" s="24" t="s">
        <v>204</v>
      </c>
      <c r="AR528" s="24" t="s">
        <v>240</v>
      </c>
      <c r="AS528" s="38"/>
      <c r="AT528" s="38"/>
      <c r="AU528" s="38"/>
      <c r="AV528" s="174">
        <v>135000</v>
      </c>
      <c r="AW528" s="102"/>
      <c r="AX528" s="102"/>
      <c r="AY528" s="102"/>
      <c r="AZ528" s="102"/>
      <c r="BA528" s="104" t="s">
        <v>1840</v>
      </c>
      <c r="BB528" s="102"/>
      <c r="BC528" s="45"/>
      <c r="BD528" s="45"/>
    </row>
    <row r="529" spans="1:78" s="101" customFormat="1" ht="16" hidden="1" thickBot="1">
      <c r="A529" s="231"/>
      <c r="B529" s="240"/>
      <c r="C529" s="23" t="s">
        <v>283</v>
      </c>
      <c r="D529" s="24" t="s">
        <v>609</v>
      </c>
      <c r="E529" s="34"/>
      <c r="F529" s="102"/>
      <c r="G529" s="38"/>
      <c r="H529" s="38"/>
      <c r="I529" s="38"/>
      <c r="J529" s="102"/>
      <c r="K529" s="38"/>
      <c r="L529" s="38"/>
      <c r="M529" s="38"/>
      <c r="N529" s="38"/>
      <c r="O529" s="38"/>
      <c r="P529" s="38"/>
      <c r="Q529" s="38"/>
      <c r="R529" s="46" t="s">
        <v>770</v>
      </c>
      <c r="S529" s="46">
        <v>0</v>
      </c>
      <c r="T529" s="25" t="s">
        <v>231</v>
      </c>
      <c r="U529" s="46">
        <v>0</v>
      </c>
      <c r="V529" s="280" t="s">
        <v>145</v>
      </c>
      <c r="W529" s="46">
        <v>0</v>
      </c>
      <c r="X529" s="46">
        <v>0</v>
      </c>
      <c r="Y529" s="46">
        <v>0</v>
      </c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  <c r="AL529" s="38"/>
      <c r="AM529" s="38"/>
      <c r="AN529" s="38"/>
      <c r="AO529" s="38"/>
      <c r="AP529" s="38"/>
      <c r="AQ529" s="24" t="s">
        <v>204</v>
      </c>
      <c r="AR529" s="24" t="s">
        <v>240</v>
      </c>
      <c r="AS529" s="38"/>
      <c r="AT529" s="38"/>
      <c r="AU529" s="38"/>
      <c r="AV529" s="174">
        <v>822500</v>
      </c>
      <c r="AW529" s="102"/>
      <c r="AX529" s="102"/>
      <c r="AY529" s="102"/>
      <c r="AZ529" s="102"/>
      <c r="BA529" s="104" t="s">
        <v>1840</v>
      </c>
      <c r="BB529" s="102"/>
      <c r="BC529" s="45"/>
      <c r="BD529" s="45"/>
    </row>
    <row r="530" spans="1:78" ht="16" hidden="1" thickBot="1">
      <c r="A530" s="231"/>
      <c r="B530" s="240"/>
      <c r="C530" s="23" t="s">
        <v>258</v>
      </c>
      <c r="D530" s="24" t="s">
        <v>614</v>
      </c>
      <c r="E530" s="34"/>
      <c r="F530" s="102"/>
      <c r="G530" s="38"/>
      <c r="H530" s="38"/>
      <c r="I530" s="38"/>
      <c r="J530" s="102"/>
      <c r="K530" s="38"/>
      <c r="L530" s="38"/>
      <c r="M530" s="38"/>
      <c r="N530" s="38"/>
      <c r="O530" s="38"/>
      <c r="P530" s="38"/>
      <c r="Q530" s="38"/>
      <c r="R530" s="46" t="s">
        <v>772</v>
      </c>
      <c r="S530" s="46">
        <v>0</v>
      </c>
      <c r="T530" s="25" t="s">
        <v>226</v>
      </c>
      <c r="U530" s="46">
        <v>0</v>
      </c>
      <c r="V530" s="280" t="s">
        <v>145</v>
      </c>
      <c r="W530" s="46">
        <v>0</v>
      </c>
      <c r="X530" s="46">
        <v>0</v>
      </c>
      <c r="Y530" s="46">
        <v>0</v>
      </c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  <c r="AL530" s="38"/>
      <c r="AM530" s="38"/>
      <c r="AN530" s="38"/>
      <c r="AO530" s="38"/>
      <c r="AP530" s="38"/>
      <c r="AQ530" s="24" t="s">
        <v>204</v>
      </c>
      <c r="AR530" s="24" t="s">
        <v>240</v>
      </c>
      <c r="AS530" s="38"/>
      <c r="AT530" s="38"/>
      <c r="AU530" s="38"/>
      <c r="AV530" s="174">
        <v>60000</v>
      </c>
      <c r="AW530" s="102"/>
      <c r="AX530" s="102"/>
      <c r="AY530" s="102"/>
      <c r="AZ530" s="102"/>
      <c r="BA530" s="104" t="s">
        <v>1840</v>
      </c>
      <c r="BB530" s="102"/>
      <c r="BC530" s="45"/>
      <c r="BD530" s="45"/>
    </row>
    <row r="531" spans="1:78" ht="16" hidden="1" thickBot="1">
      <c r="A531" s="231"/>
      <c r="B531" s="240"/>
      <c r="C531" s="23" t="s">
        <v>286</v>
      </c>
      <c r="D531" s="24" t="s">
        <v>599</v>
      </c>
      <c r="E531" s="34"/>
      <c r="F531" s="102"/>
      <c r="G531" s="38"/>
      <c r="H531" s="38"/>
      <c r="I531" s="38"/>
      <c r="J531" s="102"/>
      <c r="K531" s="38"/>
      <c r="L531" s="38"/>
      <c r="M531" s="38"/>
      <c r="N531" s="38"/>
      <c r="O531" s="38"/>
      <c r="P531" s="38"/>
      <c r="Q531" s="38"/>
      <c r="R531" s="46" t="s">
        <v>773</v>
      </c>
      <c r="S531" s="46">
        <v>0</v>
      </c>
      <c r="T531" s="25" t="s">
        <v>225</v>
      </c>
      <c r="U531" s="46">
        <v>0</v>
      </c>
      <c r="V531" s="280" t="s">
        <v>145</v>
      </c>
      <c r="W531" s="46">
        <v>0</v>
      </c>
      <c r="X531" s="46">
        <v>0</v>
      </c>
      <c r="Y531" s="46">
        <v>0</v>
      </c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  <c r="AL531" s="38"/>
      <c r="AM531" s="38"/>
      <c r="AN531" s="38"/>
      <c r="AO531" s="38"/>
      <c r="AP531" s="38"/>
      <c r="AQ531" s="24" t="s">
        <v>204</v>
      </c>
      <c r="AR531" s="24" t="s">
        <v>167</v>
      </c>
      <c r="AS531" s="38"/>
      <c r="AT531" s="38"/>
      <c r="AU531" s="38"/>
      <c r="AV531" s="174">
        <v>137500</v>
      </c>
      <c r="AW531" s="102"/>
      <c r="AX531" s="102"/>
      <c r="AY531" s="102"/>
      <c r="AZ531" s="102"/>
      <c r="BA531" s="104" t="s">
        <v>1840</v>
      </c>
      <c r="BB531" s="102"/>
      <c r="BC531" s="45"/>
      <c r="BD531" s="45"/>
    </row>
    <row r="532" spans="1:78" ht="16" hidden="1" thickBot="1">
      <c r="A532" s="231"/>
      <c r="B532" s="240"/>
      <c r="C532" s="23" t="s">
        <v>282</v>
      </c>
      <c r="D532" s="24" t="s">
        <v>602</v>
      </c>
      <c r="E532" s="34"/>
      <c r="F532" s="102"/>
      <c r="G532" s="38"/>
      <c r="H532" s="38"/>
      <c r="I532" s="38"/>
      <c r="J532" s="102"/>
      <c r="K532" s="38"/>
      <c r="L532" s="38"/>
      <c r="M532" s="38"/>
      <c r="N532" s="38"/>
      <c r="O532" s="38"/>
      <c r="P532" s="38"/>
      <c r="Q532" s="38"/>
      <c r="R532" s="46" t="s">
        <v>770</v>
      </c>
      <c r="S532" s="46">
        <v>0</v>
      </c>
      <c r="T532" s="25" t="s">
        <v>222</v>
      </c>
      <c r="U532" s="46">
        <v>0</v>
      </c>
      <c r="V532" s="280" t="s">
        <v>145</v>
      </c>
      <c r="W532" s="46">
        <v>0</v>
      </c>
      <c r="X532" s="46">
        <v>0</v>
      </c>
      <c r="Y532" s="46">
        <v>0</v>
      </c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  <c r="AL532" s="38"/>
      <c r="AM532" s="38"/>
      <c r="AN532" s="38"/>
      <c r="AO532" s="38"/>
      <c r="AP532" s="38"/>
      <c r="AQ532" s="24" t="s">
        <v>204</v>
      </c>
      <c r="AR532" s="24" t="s">
        <v>240</v>
      </c>
      <c r="AS532" s="38"/>
      <c r="AT532" s="38"/>
      <c r="AU532" s="38"/>
      <c r="AV532" s="174">
        <v>135000</v>
      </c>
      <c r="AW532" s="102"/>
      <c r="AX532" s="102"/>
      <c r="AY532" s="102"/>
      <c r="AZ532" s="102"/>
      <c r="BA532" s="104" t="s">
        <v>1840</v>
      </c>
      <c r="BB532" s="102"/>
      <c r="BC532" s="45"/>
      <c r="BD532" s="45"/>
    </row>
    <row r="533" spans="1:78" ht="16" hidden="1" thickBot="1">
      <c r="A533" s="231"/>
      <c r="B533" s="240"/>
      <c r="C533" s="23" t="s">
        <v>255</v>
      </c>
      <c r="D533" s="24" t="s">
        <v>611</v>
      </c>
      <c r="E533" s="34"/>
      <c r="F533" s="102"/>
      <c r="G533" s="38"/>
      <c r="H533" s="38"/>
      <c r="I533" s="38"/>
      <c r="J533" s="102"/>
      <c r="K533" s="38"/>
      <c r="L533" s="38"/>
      <c r="M533" s="38"/>
      <c r="N533" s="38"/>
      <c r="O533" s="38"/>
      <c r="P533" s="38"/>
      <c r="Q533" s="38"/>
      <c r="R533" s="46" t="s">
        <v>774</v>
      </c>
      <c r="S533" s="46">
        <v>0</v>
      </c>
      <c r="T533" s="25" t="s">
        <v>221</v>
      </c>
      <c r="U533" s="46">
        <v>0</v>
      </c>
      <c r="V533" s="280" t="s">
        <v>145</v>
      </c>
      <c r="W533" s="46">
        <v>0</v>
      </c>
      <c r="X533" s="46">
        <v>0</v>
      </c>
      <c r="Y533" s="46">
        <v>0</v>
      </c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  <c r="AL533" s="38"/>
      <c r="AM533" s="38"/>
      <c r="AN533" s="38"/>
      <c r="AO533" s="38"/>
      <c r="AP533" s="38"/>
      <c r="AQ533" s="24" t="s">
        <v>204</v>
      </c>
      <c r="AR533" s="24" t="s">
        <v>167</v>
      </c>
      <c r="AS533" s="38"/>
      <c r="AT533" s="38"/>
      <c r="AU533" s="38"/>
      <c r="AV533" s="174">
        <v>600000</v>
      </c>
      <c r="AW533" s="102"/>
      <c r="AX533" s="102"/>
      <c r="AY533" s="102"/>
      <c r="AZ533" s="102"/>
      <c r="BA533" s="104" t="s">
        <v>1840</v>
      </c>
      <c r="BB533" s="102"/>
      <c r="BC533" s="45"/>
      <c r="BD533" s="45"/>
    </row>
    <row r="534" spans="1:78" ht="16" hidden="1" thickBot="1">
      <c r="A534" s="231"/>
      <c r="B534" s="240"/>
      <c r="C534" s="23" t="s">
        <v>267</v>
      </c>
      <c r="D534" s="24" t="s">
        <v>623</v>
      </c>
      <c r="E534" s="34"/>
      <c r="F534" s="102"/>
      <c r="G534" s="38"/>
      <c r="H534" s="38"/>
      <c r="I534" s="38"/>
      <c r="J534" s="102"/>
      <c r="K534" s="38"/>
      <c r="L534" s="38"/>
      <c r="M534" s="38"/>
      <c r="N534" s="38"/>
      <c r="O534" s="38"/>
      <c r="P534" s="38"/>
      <c r="Q534" s="38"/>
      <c r="R534" s="46" t="s">
        <v>759</v>
      </c>
      <c r="S534" s="46">
        <v>0</v>
      </c>
      <c r="T534" s="25" t="s">
        <v>230</v>
      </c>
      <c r="U534" s="46">
        <v>0</v>
      </c>
      <c r="V534" s="280" t="s">
        <v>145</v>
      </c>
      <c r="W534" s="46">
        <v>0</v>
      </c>
      <c r="X534" s="46">
        <v>0</v>
      </c>
      <c r="Y534" s="46">
        <v>0</v>
      </c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  <c r="AL534" s="38"/>
      <c r="AM534" s="38"/>
      <c r="AN534" s="38"/>
      <c r="AO534" s="38"/>
      <c r="AP534" s="38"/>
      <c r="AQ534" s="24" t="s">
        <v>204</v>
      </c>
      <c r="AR534" s="24" t="s">
        <v>166</v>
      </c>
      <c r="AS534" s="38"/>
      <c r="AT534" s="38"/>
      <c r="AU534" s="38"/>
      <c r="AV534" s="174">
        <v>245000</v>
      </c>
      <c r="AW534" s="102"/>
      <c r="AX534" s="102"/>
      <c r="AY534" s="102"/>
      <c r="AZ534" s="102"/>
      <c r="BA534" s="104" t="s">
        <v>1840</v>
      </c>
      <c r="BB534" s="102"/>
      <c r="BC534" s="45"/>
      <c r="BD534" s="45"/>
    </row>
    <row r="535" spans="1:78" ht="16" hidden="1" thickBot="1">
      <c r="A535" s="231"/>
      <c r="B535" s="240"/>
      <c r="C535" s="23" t="s">
        <v>255</v>
      </c>
      <c r="D535" s="24" t="s">
        <v>611</v>
      </c>
      <c r="E535" s="34"/>
      <c r="F535" s="102"/>
      <c r="G535" s="38"/>
      <c r="H535" s="38"/>
      <c r="I535" s="38"/>
      <c r="J535" s="102"/>
      <c r="K535" s="38"/>
      <c r="L535" s="38"/>
      <c r="M535" s="38"/>
      <c r="N535" s="38"/>
      <c r="O535" s="38"/>
      <c r="P535" s="38"/>
      <c r="Q535" s="38"/>
      <c r="R535" s="46" t="s">
        <v>740</v>
      </c>
      <c r="S535" s="46">
        <v>0</v>
      </c>
      <c r="T535" s="25" t="s">
        <v>225</v>
      </c>
      <c r="U535" s="46">
        <v>0</v>
      </c>
      <c r="V535" s="280" t="s">
        <v>145</v>
      </c>
      <c r="W535" s="46">
        <v>0</v>
      </c>
      <c r="X535" s="46">
        <v>0</v>
      </c>
      <c r="Y535" s="46">
        <v>0</v>
      </c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  <c r="AL535" s="38"/>
      <c r="AM535" s="38"/>
      <c r="AN535" s="38"/>
      <c r="AO535" s="38"/>
      <c r="AP535" s="38"/>
      <c r="AQ535" s="24" t="s">
        <v>204</v>
      </c>
      <c r="AR535" s="24" t="s">
        <v>851</v>
      </c>
      <c r="AS535" s="38"/>
      <c r="AT535" s="38"/>
      <c r="AU535" s="38"/>
      <c r="AV535" s="174">
        <v>2400000</v>
      </c>
      <c r="AW535" s="102"/>
      <c r="AX535" s="102"/>
      <c r="AY535" s="102"/>
      <c r="AZ535" s="102"/>
      <c r="BA535" s="104" t="s">
        <v>1840</v>
      </c>
      <c r="BB535" s="102"/>
      <c r="BC535" s="45"/>
      <c r="BD535" s="45"/>
    </row>
    <row r="536" spans="1:78" s="100" customFormat="1" ht="31" hidden="1" thickBot="1">
      <c r="A536" s="231"/>
      <c r="B536" s="254"/>
      <c r="C536" s="72" t="s">
        <v>287</v>
      </c>
      <c r="D536" s="70" t="s">
        <v>636</v>
      </c>
      <c r="E536" s="73"/>
      <c r="F536" s="104" t="s">
        <v>123</v>
      </c>
      <c r="G536" s="139"/>
      <c r="H536" s="139"/>
      <c r="I536" s="139"/>
      <c r="J536" s="104" t="s">
        <v>1193</v>
      </c>
      <c r="K536" s="139"/>
      <c r="L536" s="139"/>
      <c r="M536" s="139"/>
      <c r="N536" s="139"/>
      <c r="O536" s="139"/>
      <c r="P536" s="139"/>
      <c r="Q536" s="139"/>
      <c r="R536" s="50" t="s">
        <v>775</v>
      </c>
      <c r="S536" s="50">
        <v>0</v>
      </c>
      <c r="T536" s="68" t="s">
        <v>223</v>
      </c>
      <c r="U536" s="50">
        <v>0</v>
      </c>
      <c r="V536" s="281" t="s">
        <v>145</v>
      </c>
      <c r="W536" s="50">
        <v>0</v>
      </c>
      <c r="X536" s="50">
        <v>0</v>
      </c>
      <c r="Y536" s="50">
        <v>0</v>
      </c>
      <c r="Z536" s="139"/>
      <c r="AA536" s="139"/>
      <c r="AB536" s="139"/>
      <c r="AC536" s="139"/>
      <c r="AD536" s="139"/>
      <c r="AE536" s="139"/>
      <c r="AF536" s="139"/>
      <c r="AG536" s="139"/>
      <c r="AH536" s="139"/>
      <c r="AI536" s="139"/>
      <c r="AJ536" s="139"/>
      <c r="AK536" s="139"/>
      <c r="AL536" s="139"/>
      <c r="AM536" s="139"/>
      <c r="AN536" s="139"/>
      <c r="AO536" s="139"/>
      <c r="AP536" s="139"/>
      <c r="AQ536" s="70" t="s">
        <v>204</v>
      </c>
      <c r="AR536" s="70" t="s">
        <v>850</v>
      </c>
      <c r="AS536" s="139"/>
      <c r="AT536" s="139"/>
      <c r="AU536" s="139"/>
      <c r="AV536" s="71">
        <v>280000</v>
      </c>
      <c r="AW536" s="104" t="s">
        <v>123</v>
      </c>
      <c r="AX536" s="104"/>
      <c r="AY536" s="104" t="s">
        <v>1607</v>
      </c>
      <c r="AZ536" s="104" t="s">
        <v>1193</v>
      </c>
      <c r="BA536" s="104"/>
      <c r="BB536" s="104"/>
      <c r="BC536" s="66"/>
      <c r="BD536" s="66"/>
      <c r="BE536" s="121"/>
      <c r="BF536" s="121"/>
      <c r="BG536" s="121"/>
      <c r="BH536" s="121"/>
      <c r="BI536" s="121"/>
      <c r="BJ536" s="121"/>
      <c r="BK536" s="121"/>
      <c r="BL536" s="121"/>
      <c r="BM536" s="121"/>
      <c r="BN536" s="121"/>
      <c r="BO536" s="121"/>
      <c r="BP536" s="121"/>
      <c r="BQ536" s="121"/>
      <c r="BR536" s="121"/>
      <c r="BS536" s="121"/>
      <c r="BT536" s="121"/>
      <c r="BU536" s="121"/>
      <c r="BV536" s="121"/>
      <c r="BW536" s="121"/>
      <c r="BX536" s="121"/>
      <c r="BY536" s="121"/>
      <c r="BZ536" s="121"/>
    </row>
    <row r="537" spans="1:78" ht="16" hidden="1" thickBot="1">
      <c r="A537" s="231"/>
      <c r="B537" s="240"/>
      <c r="C537" s="23" t="s">
        <v>255</v>
      </c>
      <c r="D537" s="24" t="s">
        <v>611</v>
      </c>
      <c r="E537" s="34"/>
      <c r="F537" s="102"/>
      <c r="G537" s="38"/>
      <c r="H537" s="38"/>
      <c r="I537" s="38"/>
      <c r="J537" s="102"/>
      <c r="K537" s="38"/>
      <c r="L537" s="38"/>
      <c r="M537" s="38"/>
      <c r="N537" s="38"/>
      <c r="O537" s="38"/>
      <c r="P537" s="38"/>
      <c r="Q537" s="38"/>
      <c r="R537" s="46" t="s">
        <v>740</v>
      </c>
      <c r="S537" s="46">
        <v>0</v>
      </c>
      <c r="T537" s="25" t="s">
        <v>225</v>
      </c>
      <c r="U537" s="46">
        <v>0</v>
      </c>
      <c r="V537" s="280" t="s">
        <v>145</v>
      </c>
      <c r="W537" s="46">
        <v>0</v>
      </c>
      <c r="X537" s="46">
        <v>0</v>
      </c>
      <c r="Y537" s="46">
        <v>0</v>
      </c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  <c r="AL537" s="38"/>
      <c r="AM537" s="38"/>
      <c r="AN537" s="38"/>
      <c r="AO537" s="38"/>
      <c r="AP537" s="38"/>
      <c r="AQ537" s="24" t="s">
        <v>204</v>
      </c>
      <c r="AR537" s="24">
        <v>2005</v>
      </c>
      <c r="AS537" s="38"/>
      <c r="AT537" s="38"/>
      <c r="AU537" s="38"/>
      <c r="AV537" s="174">
        <v>1200000</v>
      </c>
      <c r="AW537" s="102"/>
      <c r="AX537" s="102"/>
      <c r="AY537" s="102"/>
      <c r="AZ537" s="102"/>
      <c r="BA537" s="104" t="s">
        <v>1840</v>
      </c>
      <c r="BB537" s="102"/>
      <c r="BC537" s="45"/>
      <c r="BD537" s="45"/>
    </row>
    <row r="538" spans="1:78" ht="16" hidden="1" thickBot="1">
      <c r="A538" s="231"/>
      <c r="B538" s="240"/>
      <c r="C538" s="23" t="s">
        <v>288</v>
      </c>
      <c r="D538" s="24" t="s">
        <v>637</v>
      </c>
      <c r="E538" s="34"/>
      <c r="F538" s="102"/>
      <c r="G538" s="38"/>
      <c r="H538" s="38"/>
      <c r="I538" s="38"/>
      <c r="J538" s="102"/>
      <c r="K538" s="38"/>
      <c r="L538" s="38"/>
      <c r="M538" s="38"/>
      <c r="N538" s="38"/>
      <c r="O538" s="38"/>
      <c r="P538" s="38"/>
      <c r="Q538" s="38"/>
      <c r="R538" s="46" t="s">
        <v>759</v>
      </c>
      <c r="S538" s="46">
        <v>0</v>
      </c>
      <c r="T538" s="25" t="s">
        <v>230</v>
      </c>
      <c r="U538" s="46">
        <v>0</v>
      </c>
      <c r="V538" s="280" t="s">
        <v>145</v>
      </c>
      <c r="W538" s="46">
        <v>0</v>
      </c>
      <c r="X538" s="46">
        <v>0</v>
      </c>
      <c r="Y538" s="46">
        <v>0</v>
      </c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  <c r="AL538" s="38"/>
      <c r="AM538" s="38"/>
      <c r="AN538" s="38"/>
      <c r="AO538" s="38"/>
      <c r="AP538" s="38"/>
      <c r="AQ538" s="24" t="s">
        <v>204</v>
      </c>
      <c r="AR538" s="24" t="s">
        <v>167</v>
      </c>
      <c r="AS538" s="38"/>
      <c r="AT538" s="38"/>
      <c r="AU538" s="38"/>
      <c r="AV538" s="174">
        <v>1760000</v>
      </c>
      <c r="AW538" s="102"/>
      <c r="AX538" s="102"/>
      <c r="AY538" s="102"/>
      <c r="AZ538" s="102"/>
      <c r="BA538" s="104" t="s">
        <v>1840</v>
      </c>
      <c r="BB538" s="102"/>
      <c r="BC538" s="45"/>
      <c r="BD538" s="45"/>
    </row>
    <row r="539" spans="1:78" ht="16" hidden="1" thickBot="1">
      <c r="A539" s="231"/>
      <c r="B539" s="240"/>
      <c r="C539" s="23" t="s">
        <v>289</v>
      </c>
      <c r="D539" s="24" t="s">
        <v>599</v>
      </c>
      <c r="E539" s="34"/>
      <c r="F539" s="102"/>
      <c r="G539" s="38"/>
      <c r="H539" s="38"/>
      <c r="I539" s="38"/>
      <c r="J539" s="102"/>
      <c r="K539" s="38"/>
      <c r="L539" s="38"/>
      <c r="M539" s="38"/>
      <c r="N539" s="38"/>
      <c r="O539" s="38"/>
      <c r="P539" s="38"/>
      <c r="Q539" s="38"/>
      <c r="R539" s="46" t="s">
        <v>776</v>
      </c>
      <c r="S539" s="46">
        <v>0</v>
      </c>
      <c r="T539" s="25" t="s">
        <v>225</v>
      </c>
      <c r="U539" s="46">
        <v>0</v>
      </c>
      <c r="V539" s="280" t="s">
        <v>145</v>
      </c>
      <c r="W539" s="46">
        <v>0</v>
      </c>
      <c r="X539" s="46">
        <v>0</v>
      </c>
      <c r="Y539" s="46">
        <v>0</v>
      </c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  <c r="AL539" s="38"/>
      <c r="AM539" s="38"/>
      <c r="AN539" s="38"/>
      <c r="AO539" s="38"/>
      <c r="AP539" s="38"/>
      <c r="AQ539" s="24" t="s">
        <v>204</v>
      </c>
      <c r="AR539" s="24" t="s">
        <v>165</v>
      </c>
      <c r="AS539" s="38"/>
      <c r="AT539" s="38"/>
      <c r="AU539" s="38"/>
      <c r="AV539" s="174">
        <v>1200000</v>
      </c>
      <c r="AW539" s="102"/>
      <c r="AX539" s="102"/>
      <c r="AY539" s="102"/>
      <c r="AZ539" s="102"/>
      <c r="BA539" s="104" t="s">
        <v>1840</v>
      </c>
      <c r="BB539" s="102"/>
      <c r="BC539" s="45"/>
      <c r="BD539" s="45"/>
    </row>
    <row r="540" spans="1:78" ht="16" hidden="1" thickBot="1">
      <c r="A540" s="231"/>
      <c r="B540" s="240"/>
      <c r="C540" s="23" t="s">
        <v>290</v>
      </c>
      <c r="D540" s="24" t="s">
        <v>613</v>
      </c>
      <c r="E540" s="34"/>
      <c r="F540" s="102"/>
      <c r="G540" s="38"/>
      <c r="H540" s="38"/>
      <c r="I540" s="38"/>
      <c r="J540" s="102"/>
      <c r="K540" s="38"/>
      <c r="L540" s="38"/>
      <c r="M540" s="38"/>
      <c r="N540" s="38"/>
      <c r="O540" s="38"/>
      <c r="P540" s="38"/>
      <c r="Q540" s="38"/>
      <c r="R540" s="46" t="s">
        <v>777</v>
      </c>
      <c r="S540" s="46">
        <v>0</v>
      </c>
      <c r="T540" s="25" t="s">
        <v>225</v>
      </c>
      <c r="U540" s="46">
        <v>0</v>
      </c>
      <c r="V540" s="280" t="s">
        <v>145</v>
      </c>
      <c r="W540" s="46">
        <v>0</v>
      </c>
      <c r="X540" s="46">
        <v>0</v>
      </c>
      <c r="Y540" s="46">
        <v>0</v>
      </c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  <c r="AL540" s="38"/>
      <c r="AM540" s="38"/>
      <c r="AN540" s="38"/>
      <c r="AO540" s="38"/>
      <c r="AP540" s="38"/>
      <c r="AQ540" s="24" t="s">
        <v>204</v>
      </c>
      <c r="AR540" s="24" t="s">
        <v>165</v>
      </c>
      <c r="AS540" s="38"/>
      <c r="AT540" s="38"/>
      <c r="AU540" s="38"/>
      <c r="AV540" s="174">
        <v>165000</v>
      </c>
      <c r="AW540" s="102"/>
      <c r="AX540" s="102"/>
      <c r="AY540" s="102"/>
      <c r="AZ540" s="102"/>
      <c r="BA540" s="104" t="s">
        <v>1840</v>
      </c>
      <c r="BB540" s="102"/>
      <c r="BC540" s="45"/>
      <c r="BD540" s="45"/>
    </row>
    <row r="541" spans="1:78" ht="16" hidden="1" thickBot="1">
      <c r="A541" s="231"/>
      <c r="B541" s="240"/>
      <c r="C541" s="23" t="s">
        <v>291</v>
      </c>
      <c r="D541" s="24" t="s">
        <v>638</v>
      </c>
      <c r="E541" s="34"/>
      <c r="F541" s="102"/>
      <c r="G541" s="38"/>
      <c r="H541" s="38"/>
      <c r="I541" s="38"/>
      <c r="J541" s="102"/>
      <c r="K541" s="38"/>
      <c r="L541" s="38"/>
      <c r="M541" s="38"/>
      <c r="N541" s="38"/>
      <c r="O541" s="38"/>
      <c r="P541" s="38"/>
      <c r="Q541" s="38"/>
      <c r="R541" s="46" t="s">
        <v>759</v>
      </c>
      <c r="S541" s="46">
        <v>0</v>
      </c>
      <c r="T541" s="25" t="s">
        <v>230</v>
      </c>
      <c r="U541" s="46">
        <v>0</v>
      </c>
      <c r="V541" s="80"/>
      <c r="W541" s="46">
        <v>0</v>
      </c>
      <c r="X541" s="46">
        <v>0</v>
      </c>
      <c r="Y541" s="46">
        <v>0</v>
      </c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  <c r="AL541" s="38"/>
      <c r="AM541" s="38"/>
      <c r="AN541" s="38"/>
      <c r="AO541" s="38"/>
      <c r="AP541" s="38"/>
      <c r="AQ541" s="24" t="s">
        <v>204</v>
      </c>
      <c r="AR541" s="24" t="s">
        <v>165</v>
      </c>
      <c r="AS541" s="38"/>
      <c r="AT541" s="38"/>
      <c r="AU541" s="38"/>
      <c r="AV541" s="174">
        <v>3000000</v>
      </c>
      <c r="AW541" s="102"/>
      <c r="AX541" s="102"/>
      <c r="AY541" s="102"/>
      <c r="AZ541" s="102"/>
      <c r="BA541" s="104" t="s">
        <v>1840</v>
      </c>
      <c r="BB541" s="102"/>
      <c r="BC541" s="45"/>
      <c r="BD541" s="45"/>
    </row>
    <row r="542" spans="1:78" ht="16" hidden="1" thickBot="1">
      <c r="A542" s="231"/>
      <c r="B542" s="240"/>
      <c r="C542" s="23" t="s">
        <v>290</v>
      </c>
      <c r="D542" s="24" t="s">
        <v>613</v>
      </c>
      <c r="E542" s="34"/>
      <c r="F542" s="102"/>
      <c r="G542" s="38"/>
      <c r="H542" s="38"/>
      <c r="I542" s="38"/>
      <c r="J542" s="102"/>
      <c r="K542" s="38"/>
      <c r="L542" s="38"/>
      <c r="M542" s="38"/>
      <c r="N542" s="38"/>
      <c r="O542" s="38"/>
      <c r="P542" s="38"/>
      <c r="Q542" s="38"/>
      <c r="R542" s="46" t="s">
        <v>778</v>
      </c>
      <c r="S542" s="46">
        <v>0</v>
      </c>
      <c r="T542" s="25" t="s">
        <v>225</v>
      </c>
      <c r="U542" s="46">
        <v>0</v>
      </c>
      <c r="V542" s="280" t="s">
        <v>145</v>
      </c>
      <c r="W542" s="46">
        <v>0</v>
      </c>
      <c r="X542" s="46">
        <v>0</v>
      </c>
      <c r="Y542" s="46">
        <v>0</v>
      </c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  <c r="AL542" s="38"/>
      <c r="AM542" s="38"/>
      <c r="AN542" s="38"/>
      <c r="AO542" s="38"/>
      <c r="AP542" s="38"/>
      <c r="AQ542" s="24" t="s">
        <v>204</v>
      </c>
      <c r="AR542" s="24" t="s">
        <v>165</v>
      </c>
      <c r="AS542" s="38"/>
      <c r="AT542" s="38"/>
      <c r="AU542" s="38"/>
      <c r="AV542" s="174">
        <v>165000</v>
      </c>
      <c r="AW542" s="102"/>
      <c r="AX542" s="102"/>
      <c r="AY542" s="102"/>
      <c r="AZ542" s="102"/>
      <c r="BA542" s="104" t="s">
        <v>1840</v>
      </c>
      <c r="BB542" s="102"/>
      <c r="BC542" s="45"/>
      <c r="BD542" s="45"/>
    </row>
    <row r="543" spans="1:78" ht="16" hidden="1" thickBot="1">
      <c r="A543" s="231"/>
      <c r="B543" s="240"/>
      <c r="C543" s="23" t="s">
        <v>292</v>
      </c>
      <c r="D543" s="24" t="s">
        <v>639</v>
      </c>
      <c r="E543" s="34"/>
      <c r="F543" s="102"/>
      <c r="G543" s="38"/>
      <c r="H543" s="38"/>
      <c r="I543" s="38"/>
      <c r="J543" s="102"/>
      <c r="K543" s="38"/>
      <c r="L543" s="38"/>
      <c r="M543" s="38"/>
      <c r="N543" s="38"/>
      <c r="O543" s="38"/>
      <c r="P543" s="38"/>
      <c r="Q543" s="38"/>
      <c r="R543" s="46" t="s">
        <v>779</v>
      </c>
      <c r="S543" s="46">
        <v>0</v>
      </c>
      <c r="T543" s="25" t="s">
        <v>222</v>
      </c>
      <c r="U543" s="46">
        <v>0</v>
      </c>
      <c r="V543" s="80"/>
      <c r="W543" s="46">
        <v>0</v>
      </c>
      <c r="X543" s="46">
        <v>0</v>
      </c>
      <c r="Y543" s="46">
        <v>0</v>
      </c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  <c r="AL543" s="38"/>
      <c r="AM543" s="38"/>
      <c r="AN543" s="38"/>
      <c r="AO543" s="38"/>
      <c r="AP543" s="38"/>
      <c r="AQ543" s="24" t="s">
        <v>204</v>
      </c>
      <c r="AR543" s="24" t="s">
        <v>167</v>
      </c>
      <c r="AS543" s="38"/>
      <c r="AT543" s="38"/>
      <c r="AU543" s="38"/>
      <c r="AV543" s="174">
        <v>136000000</v>
      </c>
      <c r="AW543" s="102"/>
      <c r="AX543" s="102"/>
      <c r="AY543" s="102"/>
      <c r="AZ543" s="102"/>
      <c r="BA543" s="104" t="s">
        <v>1840</v>
      </c>
      <c r="BB543" s="102"/>
      <c r="BC543" s="45"/>
      <c r="BD543" s="45"/>
    </row>
    <row r="544" spans="1:78" ht="16" hidden="1" thickBot="1">
      <c r="A544" s="231"/>
      <c r="B544" s="240"/>
      <c r="C544" s="23" t="s">
        <v>284</v>
      </c>
      <c r="D544" s="24" t="s">
        <v>623</v>
      </c>
      <c r="E544" s="34"/>
      <c r="F544" s="102"/>
      <c r="G544" s="38"/>
      <c r="H544" s="38"/>
      <c r="I544" s="38"/>
      <c r="J544" s="102"/>
      <c r="K544" s="38"/>
      <c r="L544" s="38"/>
      <c r="M544" s="38"/>
      <c r="N544" s="38"/>
      <c r="O544" s="38"/>
      <c r="P544" s="38"/>
      <c r="Q544" s="38"/>
      <c r="R544" s="46" t="s">
        <v>780</v>
      </c>
      <c r="S544" s="46">
        <v>0</v>
      </c>
      <c r="T544" s="25" t="s">
        <v>222</v>
      </c>
      <c r="U544" s="46">
        <v>0</v>
      </c>
      <c r="V544" s="280" t="s">
        <v>145</v>
      </c>
      <c r="W544" s="46">
        <v>0</v>
      </c>
      <c r="X544" s="46">
        <v>0</v>
      </c>
      <c r="Y544" s="46">
        <v>0</v>
      </c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  <c r="AL544" s="38"/>
      <c r="AM544" s="38"/>
      <c r="AN544" s="38"/>
      <c r="AO544" s="38"/>
      <c r="AP544" s="38"/>
      <c r="AQ544" s="24" t="s">
        <v>204</v>
      </c>
      <c r="AR544" s="24" t="s">
        <v>164</v>
      </c>
      <c r="AS544" s="38"/>
      <c r="AT544" s="38"/>
      <c r="AU544" s="38"/>
      <c r="AV544" s="174">
        <v>525000</v>
      </c>
      <c r="AW544" s="102"/>
      <c r="AX544" s="102"/>
      <c r="AY544" s="102"/>
      <c r="AZ544" s="102"/>
      <c r="BA544" s="104" t="s">
        <v>1840</v>
      </c>
      <c r="BB544" s="102"/>
      <c r="BC544" s="45"/>
      <c r="BD544" s="45"/>
    </row>
    <row r="545" spans="1:78" ht="16" hidden="1" thickBot="1">
      <c r="A545" s="231"/>
      <c r="B545" s="240"/>
      <c r="C545" s="23" t="s">
        <v>290</v>
      </c>
      <c r="D545" s="24" t="s">
        <v>599</v>
      </c>
      <c r="E545" s="34"/>
      <c r="F545" s="102"/>
      <c r="G545" s="38"/>
      <c r="H545" s="38"/>
      <c r="I545" s="38"/>
      <c r="J545" s="102"/>
      <c r="K545" s="38"/>
      <c r="L545" s="38"/>
      <c r="M545" s="38"/>
      <c r="N545" s="38"/>
      <c r="O545" s="38"/>
      <c r="P545" s="38"/>
      <c r="Q545" s="38"/>
      <c r="R545" s="46" t="s">
        <v>781</v>
      </c>
      <c r="S545" s="46">
        <v>0</v>
      </c>
      <c r="T545" s="25" t="s">
        <v>225</v>
      </c>
      <c r="U545" s="46">
        <v>0</v>
      </c>
      <c r="V545" s="280" t="s">
        <v>145</v>
      </c>
      <c r="W545" s="46">
        <v>0</v>
      </c>
      <c r="X545" s="46">
        <v>0</v>
      </c>
      <c r="Y545" s="46">
        <v>0</v>
      </c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  <c r="AL545" s="38"/>
      <c r="AM545" s="38"/>
      <c r="AN545" s="38"/>
      <c r="AO545" s="38"/>
      <c r="AP545" s="38"/>
      <c r="AQ545" s="24" t="s">
        <v>204</v>
      </c>
      <c r="AR545" s="24" t="s">
        <v>167</v>
      </c>
      <c r="AS545" s="38"/>
      <c r="AT545" s="38"/>
      <c r="AU545" s="38"/>
      <c r="AV545" s="174">
        <v>536250</v>
      </c>
      <c r="AW545" s="102"/>
      <c r="AX545" s="102"/>
      <c r="AY545" s="102"/>
      <c r="AZ545" s="102"/>
      <c r="BA545" s="104" t="s">
        <v>1840</v>
      </c>
      <c r="BB545" s="102"/>
      <c r="BC545" s="45"/>
      <c r="BD545" s="45"/>
    </row>
    <row r="546" spans="1:78" ht="16" hidden="1" thickBot="1">
      <c r="A546" s="231"/>
      <c r="B546" s="240"/>
      <c r="C546" s="23" t="s">
        <v>293</v>
      </c>
      <c r="D546" s="24" t="s">
        <v>599</v>
      </c>
      <c r="E546" s="34"/>
      <c r="F546" s="102" t="s">
        <v>1573</v>
      </c>
      <c r="G546" s="38"/>
      <c r="H546" s="38"/>
      <c r="I546" s="38"/>
      <c r="J546" s="102" t="s">
        <v>1193</v>
      </c>
      <c r="K546" s="38"/>
      <c r="L546" s="38"/>
      <c r="M546" s="38"/>
      <c r="N546" s="38"/>
      <c r="O546" s="38"/>
      <c r="P546" s="38"/>
      <c r="Q546" s="38"/>
      <c r="R546" s="46" t="s">
        <v>782</v>
      </c>
      <c r="S546" s="46">
        <v>0</v>
      </c>
      <c r="T546" s="25" t="s">
        <v>230</v>
      </c>
      <c r="U546" s="46">
        <v>0</v>
      </c>
      <c r="V546" s="80"/>
      <c r="W546" s="46">
        <v>0</v>
      </c>
      <c r="X546" s="46">
        <v>0</v>
      </c>
      <c r="Y546" s="46">
        <v>0</v>
      </c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  <c r="AL546" s="38"/>
      <c r="AM546" s="38"/>
      <c r="AN546" s="38"/>
      <c r="AO546" s="38"/>
      <c r="AP546" s="38"/>
      <c r="AQ546" s="24" t="s">
        <v>204</v>
      </c>
      <c r="AR546" s="24" t="s">
        <v>164</v>
      </c>
      <c r="AS546" s="38"/>
      <c r="AT546" s="38"/>
      <c r="AU546" s="38"/>
      <c r="AV546" s="174">
        <v>525000</v>
      </c>
      <c r="AW546" s="102" t="s">
        <v>1573</v>
      </c>
      <c r="AX546" s="102"/>
      <c r="AY546" s="102" t="s">
        <v>1803</v>
      </c>
      <c r="AZ546" s="102" t="s">
        <v>1193</v>
      </c>
      <c r="BA546" s="102"/>
      <c r="BB546" s="102"/>
      <c r="BC546" s="45"/>
      <c r="BD546" s="45"/>
    </row>
    <row r="547" spans="1:78" ht="16" hidden="1" thickBot="1">
      <c r="A547" s="231"/>
      <c r="B547" s="240"/>
      <c r="C547" s="23" t="s">
        <v>271</v>
      </c>
      <c r="D547" s="24" t="s">
        <v>636</v>
      </c>
      <c r="E547" s="34"/>
      <c r="F547" s="102"/>
      <c r="G547" s="38"/>
      <c r="H547" s="38"/>
      <c r="I547" s="38"/>
      <c r="J547" s="102"/>
      <c r="K547" s="38"/>
      <c r="L547" s="38"/>
      <c r="M547" s="38"/>
      <c r="N547" s="38"/>
      <c r="O547" s="38"/>
      <c r="P547" s="38"/>
      <c r="Q547" s="38"/>
      <c r="R547" s="46" t="s">
        <v>740</v>
      </c>
      <c r="S547" s="46">
        <v>0</v>
      </c>
      <c r="T547" s="25" t="s">
        <v>225</v>
      </c>
      <c r="U547" s="46">
        <v>0</v>
      </c>
      <c r="V547" s="280" t="s">
        <v>145</v>
      </c>
      <c r="W547" s="46">
        <v>0</v>
      </c>
      <c r="X547" s="46">
        <v>0</v>
      </c>
      <c r="Y547" s="46">
        <v>0</v>
      </c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  <c r="AL547" s="38"/>
      <c r="AM547" s="38"/>
      <c r="AN547" s="38"/>
      <c r="AO547" s="38"/>
      <c r="AP547" s="38"/>
      <c r="AQ547" s="24" t="s">
        <v>204</v>
      </c>
      <c r="AR547" s="24" t="s">
        <v>167</v>
      </c>
      <c r="AS547" s="38"/>
      <c r="AT547" s="38"/>
      <c r="AU547" s="38"/>
      <c r="AV547" s="174">
        <v>150000</v>
      </c>
      <c r="AW547" s="102"/>
      <c r="AX547" s="102"/>
      <c r="AY547" s="102"/>
      <c r="AZ547" s="102"/>
      <c r="BA547" s="104" t="s">
        <v>1840</v>
      </c>
      <c r="BB547" s="102"/>
      <c r="BC547" s="45"/>
      <c r="BD547" s="45"/>
    </row>
    <row r="548" spans="1:78" ht="16" hidden="1" thickBot="1">
      <c r="A548" s="231"/>
      <c r="B548" s="240"/>
      <c r="C548" s="23" t="s">
        <v>294</v>
      </c>
      <c r="D548" s="24" t="s">
        <v>640</v>
      </c>
      <c r="E548" s="34"/>
      <c r="F548" s="102"/>
      <c r="G548" s="38"/>
      <c r="H548" s="38"/>
      <c r="I548" s="38"/>
      <c r="J548" s="102"/>
      <c r="K548" s="38"/>
      <c r="L548" s="38"/>
      <c r="M548" s="38"/>
      <c r="N548" s="38"/>
      <c r="O548" s="38"/>
      <c r="P548" s="38"/>
      <c r="Q548" s="38"/>
      <c r="R548" s="46" t="s">
        <v>145</v>
      </c>
      <c r="S548" s="46">
        <v>0</v>
      </c>
      <c r="T548" s="25" t="s">
        <v>221</v>
      </c>
      <c r="U548" s="46">
        <v>0</v>
      </c>
      <c r="V548" s="80"/>
      <c r="W548" s="46">
        <v>0</v>
      </c>
      <c r="X548" s="46">
        <v>0</v>
      </c>
      <c r="Y548" s="46">
        <v>0</v>
      </c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  <c r="AL548" s="38"/>
      <c r="AM548" s="38"/>
      <c r="AN548" s="38"/>
      <c r="AO548" s="38"/>
      <c r="AP548" s="38"/>
      <c r="AQ548" s="24" t="s">
        <v>204</v>
      </c>
      <c r="AR548" s="24" t="s">
        <v>167</v>
      </c>
      <c r="AS548" s="38"/>
      <c r="AT548" s="38"/>
      <c r="AU548" s="38"/>
      <c r="AV548" s="174">
        <v>187500</v>
      </c>
      <c r="AW548" s="102"/>
      <c r="AX548" s="102"/>
      <c r="AY548" s="102"/>
      <c r="AZ548" s="102"/>
      <c r="BA548" s="104" t="s">
        <v>1840</v>
      </c>
      <c r="BB548" s="102"/>
      <c r="BC548" s="45"/>
      <c r="BD548" s="45"/>
    </row>
    <row r="549" spans="1:78" ht="16" hidden="1" thickBot="1">
      <c r="A549" s="231"/>
      <c r="B549" s="240"/>
      <c r="C549" s="23" t="s">
        <v>248</v>
      </c>
      <c r="D549" s="24" t="s">
        <v>609</v>
      </c>
      <c r="E549" s="34"/>
      <c r="F549" s="102"/>
      <c r="G549" s="38"/>
      <c r="H549" s="38"/>
      <c r="I549" s="38"/>
      <c r="J549" s="102"/>
      <c r="K549" s="38"/>
      <c r="L549" s="38"/>
      <c r="M549" s="38"/>
      <c r="N549" s="38"/>
      <c r="O549" s="38"/>
      <c r="P549" s="38"/>
      <c r="Q549" s="38"/>
      <c r="R549" s="46" t="s">
        <v>783</v>
      </c>
      <c r="S549" s="46">
        <v>0</v>
      </c>
      <c r="T549" s="25" t="s">
        <v>225</v>
      </c>
      <c r="U549" s="46">
        <v>0</v>
      </c>
      <c r="V549" s="280" t="s">
        <v>145</v>
      </c>
      <c r="W549" s="46">
        <v>0</v>
      </c>
      <c r="X549" s="46">
        <v>0</v>
      </c>
      <c r="Y549" s="46">
        <v>0</v>
      </c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  <c r="AL549" s="38"/>
      <c r="AM549" s="38"/>
      <c r="AN549" s="38"/>
      <c r="AO549" s="38"/>
      <c r="AP549" s="38"/>
      <c r="AQ549" s="24" t="s">
        <v>204</v>
      </c>
      <c r="AR549" s="24" t="s">
        <v>167</v>
      </c>
      <c r="AS549" s="38"/>
      <c r="AT549" s="38"/>
      <c r="AU549" s="38"/>
      <c r="AV549" s="174">
        <v>1410000</v>
      </c>
      <c r="AW549" s="102"/>
      <c r="AX549" s="102"/>
      <c r="AY549" s="102"/>
      <c r="AZ549" s="102"/>
      <c r="BA549" s="104" t="s">
        <v>1840</v>
      </c>
      <c r="BB549" s="102"/>
      <c r="BC549" s="45"/>
      <c r="BD549" s="45"/>
    </row>
    <row r="550" spans="1:78" ht="16" hidden="1" thickBot="1">
      <c r="A550" s="231"/>
      <c r="B550" s="240"/>
      <c r="C550" s="23" t="s">
        <v>295</v>
      </c>
      <c r="D550" s="24" t="s">
        <v>641</v>
      </c>
      <c r="E550" s="34"/>
      <c r="F550" s="102" t="s">
        <v>123</v>
      </c>
      <c r="G550" s="38"/>
      <c r="H550" s="38"/>
      <c r="I550" s="38"/>
      <c r="J550" s="102" t="s">
        <v>1193</v>
      </c>
      <c r="K550" s="38"/>
      <c r="L550" s="38"/>
      <c r="M550" s="38"/>
      <c r="N550" s="38"/>
      <c r="O550" s="38"/>
      <c r="P550" s="38"/>
      <c r="Q550" s="38"/>
      <c r="R550" s="46" t="s">
        <v>784</v>
      </c>
      <c r="S550" s="46">
        <v>0</v>
      </c>
      <c r="T550" s="25" t="s">
        <v>230</v>
      </c>
      <c r="U550" s="46">
        <v>0</v>
      </c>
      <c r="V550" s="280" t="s">
        <v>145</v>
      </c>
      <c r="W550" s="46">
        <v>0</v>
      </c>
      <c r="X550" s="46">
        <v>0</v>
      </c>
      <c r="Y550" s="46">
        <v>0</v>
      </c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  <c r="AL550" s="38"/>
      <c r="AM550" s="38"/>
      <c r="AN550" s="38"/>
      <c r="AO550" s="38"/>
      <c r="AP550" s="38"/>
      <c r="AQ550" s="24" t="s">
        <v>204</v>
      </c>
      <c r="AR550" s="24" t="s">
        <v>240</v>
      </c>
      <c r="AS550" s="38"/>
      <c r="AT550" s="38"/>
      <c r="AU550" s="38"/>
      <c r="AV550" s="174">
        <v>525000</v>
      </c>
      <c r="AW550" s="102" t="s">
        <v>123</v>
      </c>
      <c r="AX550" s="102"/>
      <c r="AY550" s="102" t="s">
        <v>1811</v>
      </c>
      <c r="AZ550" s="102" t="s">
        <v>1193</v>
      </c>
      <c r="BA550" s="102"/>
      <c r="BB550" s="102"/>
      <c r="BC550" s="45"/>
      <c r="BD550" s="45"/>
    </row>
    <row r="551" spans="1:78" ht="16" hidden="1" thickBot="1">
      <c r="A551" s="231"/>
      <c r="B551" s="240"/>
      <c r="C551" s="23" t="s">
        <v>296</v>
      </c>
      <c r="D551" s="24" t="s">
        <v>611</v>
      </c>
      <c r="E551" s="34"/>
      <c r="F551" s="102"/>
      <c r="G551" s="38"/>
      <c r="H551" s="38"/>
      <c r="I551" s="38"/>
      <c r="J551" s="102"/>
      <c r="K551" s="38"/>
      <c r="L551" s="38"/>
      <c r="M551" s="38"/>
      <c r="N551" s="38"/>
      <c r="O551" s="38"/>
      <c r="P551" s="38"/>
      <c r="Q551" s="38"/>
      <c r="R551" s="46" t="s">
        <v>145</v>
      </c>
      <c r="S551" s="46">
        <v>0</v>
      </c>
      <c r="T551" s="25" t="s">
        <v>225</v>
      </c>
      <c r="U551" s="46">
        <v>0</v>
      </c>
      <c r="V551" s="280" t="s">
        <v>145</v>
      </c>
      <c r="W551" s="46">
        <v>0</v>
      </c>
      <c r="X551" s="46">
        <v>0</v>
      </c>
      <c r="Y551" s="46">
        <v>0</v>
      </c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  <c r="AL551" s="38"/>
      <c r="AM551" s="38"/>
      <c r="AN551" s="38"/>
      <c r="AO551" s="38"/>
      <c r="AP551" s="38"/>
      <c r="AQ551" s="24" t="s">
        <v>204</v>
      </c>
      <c r="AR551" s="24" t="s">
        <v>164</v>
      </c>
      <c r="AS551" s="38"/>
      <c r="AT551" s="38"/>
      <c r="AU551" s="38"/>
      <c r="AV551" s="174">
        <v>4200000</v>
      </c>
      <c r="AW551" s="102"/>
      <c r="AX551" s="102"/>
      <c r="AY551" s="102"/>
      <c r="AZ551" s="102"/>
      <c r="BA551" s="104" t="s">
        <v>1840</v>
      </c>
      <c r="BB551" s="102"/>
      <c r="BC551" s="45"/>
      <c r="BD551" s="45"/>
    </row>
    <row r="552" spans="1:78" ht="16" hidden="1" thickBot="1">
      <c r="A552" s="231"/>
      <c r="B552" s="240"/>
      <c r="C552" s="23" t="s">
        <v>297</v>
      </c>
      <c r="D552" s="24" t="s">
        <v>642</v>
      </c>
      <c r="E552" s="34"/>
      <c r="F552" s="102"/>
      <c r="G552" s="38"/>
      <c r="H552" s="38"/>
      <c r="I552" s="38"/>
      <c r="J552" s="102"/>
      <c r="K552" s="38"/>
      <c r="L552" s="38"/>
      <c r="M552" s="38"/>
      <c r="N552" s="38"/>
      <c r="O552" s="38"/>
      <c r="P552" s="38"/>
      <c r="Q552" s="38"/>
      <c r="R552" s="46" t="s">
        <v>773</v>
      </c>
      <c r="S552" s="46">
        <v>0</v>
      </c>
      <c r="T552" s="25" t="s">
        <v>222</v>
      </c>
      <c r="U552" s="46">
        <v>0</v>
      </c>
      <c r="V552" s="80"/>
      <c r="W552" s="46">
        <v>0</v>
      </c>
      <c r="X552" s="46">
        <v>0</v>
      </c>
      <c r="Y552" s="46">
        <v>0</v>
      </c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  <c r="AL552" s="38"/>
      <c r="AM552" s="38"/>
      <c r="AN552" s="38"/>
      <c r="AO552" s="38"/>
      <c r="AP552" s="38"/>
      <c r="AQ552" s="24" t="s">
        <v>204</v>
      </c>
      <c r="AR552" s="24" t="s">
        <v>164</v>
      </c>
      <c r="AS552" s="38"/>
      <c r="AT552" s="38"/>
      <c r="AU552" s="38"/>
      <c r="AV552" s="174">
        <v>1050000</v>
      </c>
      <c r="AW552" s="102"/>
      <c r="AX552" s="102"/>
      <c r="AY552" s="102"/>
      <c r="AZ552" s="102"/>
      <c r="BA552" s="104" t="s">
        <v>1840</v>
      </c>
      <c r="BB552" s="102"/>
      <c r="BC552" s="45"/>
      <c r="BD552" s="45"/>
    </row>
    <row r="553" spans="1:78" ht="16" hidden="1" thickBot="1">
      <c r="A553" s="231"/>
      <c r="B553" s="240"/>
      <c r="C553" s="23" t="s">
        <v>243</v>
      </c>
      <c r="D553" s="24" t="s">
        <v>599</v>
      </c>
      <c r="E553" s="34"/>
      <c r="F553" s="102"/>
      <c r="G553" s="38"/>
      <c r="H553" s="38"/>
      <c r="I553" s="38"/>
      <c r="J553" s="102"/>
      <c r="K553" s="38"/>
      <c r="L553" s="38"/>
      <c r="M553" s="38"/>
      <c r="N553" s="38"/>
      <c r="O553" s="38"/>
      <c r="P553" s="38"/>
      <c r="Q553" s="38"/>
      <c r="R553" s="46" t="s">
        <v>785</v>
      </c>
      <c r="S553" s="46">
        <v>0</v>
      </c>
      <c r="T553" s="25" t="s">
        <v>225</v>
      </c>
      <c r="U553" s="46">
        <v>0</v>
      </c>
      <c r="V553" s="280" t="s">
        <v>145</v>
      </c>
      <c r="W553" s="46">
        <v>0</v>
      </c>
      <c r="X553" s="46">
        <v>0</v>
      </c>
      <c r="Y553" s="46">
        <v>0</v>
      </c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  <c r="AL553" s="38"/>
      <c r="AM553" s="38"/>
      <c r="AN553" s="38"/>
      <c r="AO553" s="38"/>
      <c r="AP553" s="38"/>
      <c r="AQ553" s="24" t="s">
        <v>204</v>
      </c>
      <c r="AR553" s="24" t="s">
        <v>164</v>
      </c>
      <c r="AS553" s="38"/>
      <c r="AT553" s="38"/>
      <c r="AU553" s="38"/>
      <c r="AV553" s="174">
        <v>87500</v>
      </c>
      <c r="AW553" s="102"/>
      <c r="AX553" s="102"/>
      <c r="AY553" s="102"/>
      <c r="AZ553" s="102"/>
      <c r="BA553" s="104" t="s">
        <v>1840</v>
      </c>
      <c r="BB553" s="102"/>
      <c r="BC553" s="45"/>
      <c r="BD553" s="45"/>
    </row>
    <row r="554" spans="1:78" ht="16" hidden="1" thickBot="1">
      <c r="A554" s="231"/>
      <c r="B554" s="240"/>
      <c r="C554" s="23" t="s">
        <v>298</v>
      </c>
      <c r="D554" s="24" t="s">
        <v>643</v>
      </c>
      <c r="E554" s="34"/>
      <c r="F554" s="102"/>
      <c r="G554" s="38"/>
      <c r="H554" s="38"/>
      <c r="I554" s="38"/>
      <c r="J554" s="102"/>
      <c r="K554" s="38"/>
      <c r="L554" s="38"/>
      <c r="M554" s="38"/>
      <c r="N554" s="38"/>
      <c r="O554" s="38"/>
      <c r="P554" s="38"/>
      <c r="Q554" s="38"/>
      <c r="R554" s="46" t="s">
        <v>145</v>
      </c>
      <c r="S554" s="46">
        <v>0</v>
      </c>
      <c r="T554" s="25" t="s">
        <v>225</v>
      </c>
      <c r="U554" s="46">
        <v>0</v>
      </c>
      <c r="V554" s="280" t="s">
        <v>145</v>
      </c>
      <c r="W554" s="46">
        <v>0</v>
      </c>
      <c r="X554" s="46">
        <v>0</v>
      </c>
      <c r="Y554" s="46">
        <v>0</v>
      </c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  <c r="AL554" s="38"/>
      <c r="AM554" s="38"/>
      <c r="AN554" s="38"/>
      <c r="AO554" s="38"/>
      <c r="AP554" s="38"/>
      <c r="AQ554" s="24" t="s">
        <v>204</v>
      </c>
      <c r="AR554" s="24" t="s">
        <v>850</v>
      </c>
      <c r="AS554" s="38"/>
      <c r="AT554" s="38"/>
      <c r="AU554" s="38"/>
      <c r="AV554" s="174">
        <v>10500000</v>
      </c>
      <c r="AW554" s="102"/>
      <c r="AX554" s="102"/>
      <c r="AY554" s="102"/>
      <c r="AZ554" s="102"/>
      <c r="BA554" s="104" t="s">
        <v>1840</v>
      </c>
      <c r="BB554" s="102"/>
      <c r="BC554" s="45"/>
      <c r="BD554" s="45"/>
    </row>
    <row r="555" spans="1:78" s="100" customFormat="1" ht="16" hidden="1" thickBot="1">
      <c r="A555" s="231"/>
      <c r="B555" s="254"/>
      <c r="C555" s="72" t="s">
        <v>299</v>
      </c>
      <c r="D555" s="70" t="s">
        <v>644</v>
      </c>
      <c r="E555" s="73"/>
      <c r="F555" s="104" t="s">
        <v>123</v>
      </c>
      <c r="G555" s="139"/>
      <c r="H555" s="139"/>
      <c r="I555" s="139"/>
      <c r="J555" s="104" t="s">
        <v>1193</v>
      </c>
      <c r="K555" s="139"/>
      <c r="L555" s="139"/>
      <c r="M555" s="139"/>
      <c r="N555" s="139"/>
      <c r="O555" s="139"/>
      <c r="P555" s="139"/>
      <c r="Q555" s="139"/>
      <c r="R555" s="50" t="s">
        <v>145</v>
      </c>
      <c r="S555" s="50">
        <v>0</v>
      </c>
      <c r="T555" s="68" t="s">
        <v>229</v>
      </c>
      <c r="U555" s="50">
        <v>0</v>
      </c>
      <c r="V555" s="106"/>
      <c r="W555" s="50">
        <v>0</v>
      </c>
      <c r="X555" s="50">
        <v>0</v>
      </c>
      <c r="Y555" s="50">
        <v>0</v>
      </c>
      <c r="Z555" s="139"/>
      <c r="AA555" s="139"/>
      <c r="AB555" s="139"/>
      <c r="AC555" s="139"/>
      <c r="AD555" s="139"/>
      <c r="AE555" s="139"/>
      <c r="AF555" s="139"/>
      <c r="AG555" s="139"/>
      <c r="AH555" s="139"/>
      <c r="AI555" s="139"/>
      <c r="AJ555" s="139"/>
      <c r="AK555" s="139"/>
      <c r="AL555" s="139"/>
      <c r="AM555" s="139"/>
      <c r="AN555" s="139"/>
      <c r="AO555" s="139"/>
      <c r="AP555" s="139"/>
      <c r="AQ555" s="70" t="s">
        <v>204</v>
      </c>
      <c r="AR555" s="70" t="s">
        <v>167</v>
      </c>
      <c r="AS555" s="139"/>
      <c r="AT555" s="139"/>
      <c r="AU555" s="139"/>
      <c r="AV555" s="71">
        <v>4875000</v>
      </c>
      <c r="AW555" s="104" t="s">
        <v>123</v>
      </c>
      <c r="AX555" s="104"/>
      <c r="AY555" s="104" t="s">
        <v>1832</v>
      </c>
      <c r="AZ555" s="104" t="s">
        <v>1193</v>
      </c>
      <c r="BA555" s="104"/>
      <c r="BB555" s="104"/>
      <c r="BC555" s="66"/>
      <c r="BD555" s="66"/>
      <c r="BE555" s="121"/>
      <c r="BF555" s="121"/>
      <c r="BG555" s="121"/>
      <c r="BH555" s="121"/>
      <c r="BI555" s="121"/>
      <c r="BJ555" s="121"/>
      <c r="BK555" s="121"/>
      <c r="BL555" s="121"/>
      <c r="BM555" s="121"/>
      <c r="BN555" s="121"/>
      <c r="BO555" s="121"/>
      <c r="BP555" s="121"/>
      <c r="BQ555" s="121"/>
      <c r="BR555" s="121"/>
      <c r="BS555" s="121"/>
      <c r="BT555" s="121"/>
      <c r="BU555" s="121"/>
      <c r="BV555" s="121"/>
      <c r="BW555" s="121"/>
      <c r="BX555" s="121"/>
      <c r="BY555" s="121"/>
      <c r="BZ555" s="121"/>
    </row>
    <row r="556" spans="1:78" s="101" customFormat="1" ht="16" hidden="1" thickBot="1">
      <c r="A556" s="231"/>
      <c r="B556" s="240"/>
      <c r="C556" s="23" t="s">
        <v>300</v>
      </c>
      <c r="D556" s="24" t="s">
        <v>645</v>
      </c>
      <c r="E556" s="34"/>
      <c r="F556" s="102"/>
      <c r="G556" s="38"/>
      <c r="H556" s="38"/>
      <c r="I556" s="38"/>
      <c r="J556" s="102"/>
      <c r="K556" s="38"/>
      <c r="L556" s="38"/>
      <c r="M556" s="38"/>
      <c r="N556" s="38"/>
      <c r="O556" s="38"/>
      <c r="P556" s="38"/>
      <c r="Q556" s="38"/>
      <c r="R556" s="46" t="s">
        <v>145</v>
      </c>
      <c r="S556" s="46">
        <v>0</v>
      </c>
      <c r="T556" s="25" t="s">
        <v>222</v>
      </c>
      <c r="U556" s="46">
        <v>0</v>
      </c>
      <c r="V556" s="80"/>
      <c r="W556" s="46">
        <v>0</v>
      </c>
      <c r="X556" s="46">
        <v>0</v>
      </c>
      <c r="Y556" s="46">
        <v>0</v>
      </c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  <c r="AL556" s="38"/>
      <c r="AM556" s="38"/>
      <c r="AN556" s="38"/>
      <c r="AO556" s="38"/>
      <c r="AP556" s="38"/>
      <c r="AQ556" s="24" t="s">
        <v>204</v>
      </c>
      <c r="AR556" s="24" t="s">
        <v>167</v>
      </c>
      <c r="AS556" s="38"/>
      <c r="AT556" s="38"/>
      <c r="AU556" s="38"/>
      <c r="AV556" s="174">
        <v>162300000</v>
      </c>
      <c r="AW556" s="102"/>
      <c r="AX556" s="102"/>
      <c r="AY556" s="102"/>
      <c r="AZ556" s="102"/>
      <c r="BA556" s="104" t="s">
        <v>1840</v>
      </c>
      <c r="BB556" s="102"/>
      <c r="BC556" s="45"/>
      <c r="BD556" s="45"/>
    </row>
    <row r="557" spans="1:78" s="101" customFormat="1" ht="16" hidden="1" thickBot="1">
      <c r="A557" s="231"/>
      <c r="B557" s="240"/>
      <c r="C557" s="23" t="s">
        <v>301</v>
      </c>
      <c r="D557" s="24" t="s">
        <v>637</v>
      </c>
      <c r="E557" s="34"/>
      <c r="F557" s="102"/>
      <c r="G557" s="38"/>
      <c r="H557" s="38"/>
      <c r="I557" s="38"/>
      <c r="J557" s="102"/>
      <c r="K557" s="38"/>
      <c r="L557" s="38"/>
      <c r="M557" s="38"/>
      <c r="N557" s="38"/>
      <c r="O557" s="38"/>
      <c r="P557" s="38"/>
      <c r="Q557" s="38"/>
      <c r="R557" s="46" t="s">
        <v>786</v>
      </c>
      <c r="S557" s="46">
        <v>0</v>
      </c>
      <c r="T557" s="25" t="s">
        <v>222</v>
      </c>
      <c r="U557" s="46">
        <v>0</v>
      </c>
      <c r="V557" s="80"/>
      <c r="W557" s="46">
        <v>0</v>
      </c>
      <c r="X557" s="46">
        <v>0</v>
      </c>
      <c r="Y557" s="46">
        <v>0</v>
      </c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  <c r="AL557" s="38"/>
      <c r="AM557" s="38"/>
      <c r="AN557" s="38"/>
      <c r="AO557" s="38"/>
      <c r="AP557" s="38"/>
      <c r="AQ557" s="24" t="s">
        <v>204</v>
      </c>
      <c r="AR557" s="24" t="s">
        <v>167</v>
      </c>
      <c r="AS557" s="38"/>
      <c r="AT557" s="38"/>
      <c r="AU557" s="38"/>
      <c r="AV557" s="174">
        <v>11375000</v>
      </c>
      <c r="AW557" s="102"/>
      <c r="AX557" s="102"/>
      <c r="AY557" s="102"/>
      <c r="AZ557" s="102"/>
      <c r="BA557" s="104" t="s">
        <v>1840</v>
      </c>
      <c r="BB557" s="102"/>
      <c r="BC557" s="45"/>
      <c r="BD557" s="45"/>
    </row>
    <row r="558" spans="1:78" s="101" customFormat="1" ht="16" hidden="1" thickBot="1">
      <c r="A558" s="231"/>
      <c r="B558" s="240"/>
      <c r="C558" s="23" t="s">
        <v>285</v>
      </c>
      <c r="D558" s="24" t="s">
        <v>623</v>
      </c>
      <c r="E558" s="34"/>
      <c r="F558" s="102"/>
      <c r="G558" s="38"/>
      <c r="H558" s="38"/>
      <c r="I558" s="38"/>
      <c r="J558" s="102"/>
      <c r="K558" s="38"/>
      <c r="L558" s="38"/>
      <c r="M558" s="38"/>
      <c r="N558" s="38"/>
      <c r="O558" s="38"/>
      <c r="P558" s="38"/>
      <c r="Q558" s="38"/>
      <c r="R558" s="46" t="s">
        <v>787</v>
      </c>
      <c r="S558" s="46">
        <v>0</v>
      </c>
      <c r="T558" s="25" t="s">
        <v>225</v>
      </c>
      <c r="U558" s="46">
        <v>0</v>
      </c>
      <c r="V558" s="280" t="s">
        <v>145</v>
      </c>
      <c r="W558" s="46">
        <v>0</v>
      </c>
      <c r="X558" s="46">
        <v>0</v>
      </c>
      <c r="Y558" s="46">
        <v>0</v>
      </c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  <c r="AL558" s="38"/>
      <c r="AM558" s="38"/>
      <c r="AN558" s="38"/>
      <c r="AO558" s="38"/>
      <c r="AP558" s="38"/>
      <c r="AQ558" s="24" t="s">
        <v>204</v>
      </c>
      <c r="AR558" s="24" t="s">
        <v>851</v>
      </c>
      <c r="AS558" s="38"/>
      <c r="AT558" s="38"/>
      <c r="AU558" s="38"/>
      <c r="AV558" s="174">
        <v>245000</v>
      </c>
      <c r="AW558" s="102"/>
      <c r="AX558" s="102"/>
      <c r="AY558" s="102"/>
      <c r="AZ558" s="102"/>
      <c r="BA558" s="104" t="s">
        <v>1840</v>
      </c>
      <c r="BB558" s="102"/>
      <c r="BC558" s="45"/>
      <c r="BD558" s="45"/>
    </row>
    <row r="559" spans="1:78" s="101" customFormat="1" ht="16" hidden="1" thickBot="1">
      <c r="A559" s="231"/>
      <c r="B559" s="240"/>
      <c r="C559" s="23" t="s">
        <v>303</v>
      </c>
      <c r="D559" s="24" t="s">
        <v>646</v>
      </c>
      <c r="E559" s="34"/>
      <c r="F559" s="102"/>
      <c r="G559" s="38"/>
      <c r="H559" s="38"/>
      <c r="I559" s="38"/>
      <c r="J559" s="102"/>
      <c r="K559" s="38"/>
      <c r="L559" s="38"/>
      <c r="M559" s="38"/>
      <c r="N559" s="38"/>
      <c r="O559" s="38"/>
      <c r="P559" s="38"/>
      <c r="Q559" s="38"/>
      <c r="R559" s="46" t="s">
        <v>788</v>
      </c>
      <c r="S559" s="46">
        <v>0</v>
      </c>
      <c r="T559" s="25" t="s">
        <v>230</v>
      </c>
      <c r="U559" s="46">
        <v>0</v>
      </c>
      <c r="V559" s="280" t="s">
        <v>145</v>
      </c>
      <c r="W559" s="46">
        <v>0</v>
      </c>
      <c r="X559" s="46">
        <v>0</v>
      </c>
      <c r="Y559" s="46">
        <v>0</v>
      </c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  <c r="AL559" s="38"/>
      <c r="AM559" s="38"/>
      <c r="AN559" s="38"/>
      <c r="AO559" s="38"/>
      <c r="AP559" s="38"/>
      <c r="AQ559" s="24" t="s">
        <v>204</v>
      </c>
      <c r="AR559" s="24" t="s">
        <v>240</v>
      </c>
      <c r="AS559" s="38"/>
      <c r="AT559" s="38"/>
      <c r="AU559" s="38"/>
      <c r="AV559" s="174">
        <v>2340000</v>
      </c>
      <c r="AW559" s="102"/>
      <c r="AX559" s="102"/>
      <c r="AY559" s="102"/>
      <c r="AZ559" s="102"/>
      <c r="BA559" s="104" t="s">
        <v>1840</v>
      </c>
      <c r="BB559" s="102"/>
      <c r="BC559" s="45"/>
      <c r="BD559" s="45"/>
    </row>
    <row r="560" spans="1:78" s="101" customFormat="1" ht="16" hidden="1" thickBot="1">
      <c r="A560" s="231"/>
      <c r="B560" s="240"/>
      <c r="C560" s="23" t="s">
        <v>304</v>
      </c>
      <c r="D560" s="24" t="s">
        <v>642</v>
      </c>
      <c r="E560" s="34"/>
      <c r="F560" s="102"/>
      <c r="G560" s="38"/>
      <c r="H560" s="38"/>
      <c r="I560" s="38"/>
      <c r="J560" s="102"/>
      <c r="K560" s="38"/>
      <c r="L560" s="38"/>
      <c r="M560" s="38"/>
      <c r="N560" s="38"/>
      <c r="O560" s="38"/>
      <c r="P560" s="38"/>
      <c r="Q560" s="38"/>
      <c r="R560" s="46" t="s">
        <v>789</v>
      </c>
      <c r="S560" s="46">
        <v>0</v>
      </c>
      <c r="T560" s="25" t="s">
        <v>223</v>
      </c>
      <c r="U560" s="46">
        <v>0</v>
      </c>
      <c r="V560" s="280" t="s">
        <v>145</v>
      </c>
      <c r="W560" s="46">
        <v>0</v>
      </c>
      <c r="X560" s="46">
        <v>0</v>
      </c>
      <c r="Y560" s="46">
        <v>0</v>
      </c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  <c r="AL560" s="38"/>
      <c r="AM560" s="38"/>
      <c r="AN560" s="38"/>
      <c r="AO560" s="38"/>
      <c r="AP560" s="38"/>
      <c r="AQ560" s="24" t="s">
        <v>204</v>
      </c>
      <c r="AR560" s="24" t="s">
        <v>240</v>
      </c>
      <c r="AS560" s="38"/>
      <c r="AT560" s="38"/>
      <c r="AU560" s="38"/>
      <c r="AV560" s="174">
        <v>227500</v>
      </c>
      <c r="AW560" s="102"/>
      <c r="AX560" s="102"/>
      <c r="AY560" s="102"/>
      <c r="AZ560" s="102"/>
      <c r="BA560" s="104" t="s">
        <v>1840</v>
      </c>
      <c r="BB560" s="102"/>
      <c r="BC560" s="45"/>
      <c r="BD560" s="45"/>
    </row>
    <row r="561" spans="1:78" s="101" customFormat="1" ht="16" hidden="1" thickBot="1">
      <c r="A561" s="231"/>
      <c r="B561" s="240"/>
      <c r="C561" s="23" t="s">
        <v>305</v>
      </c>
      <c r="D561" s="24" t="s">
        <v>647</v>
      </c>
      <c r="E561" s="34"/>
      <c r="F561" s="277"/>
      <c r="G561" s="38"/>
      <c r="H561" s="38"/>
      <c r="I561" s="38"/>
      <c r="J561" s="102"/>
      <c r="K561" s="38"/>
      <c r="L561" s="38"/>
      <c r="M561" s="38"/>
      <c r="N561" s="38"/>
      <c r="O561" s="38"/>
      <c r="P561" s="38"/>
      <c r="Q561" s="38"/>
      <c r="R561" s="46" t="s">
        <v>790</v>
      </c>
      <c r="S561" s="46">
        <v>0</v>
      </c>
      <c r="T561" s="25" t="s">
        <v>232</v>
      </c>
      <c r="U561" s="46">
        <v>0</v>
      </c>
      <c r="V561" s="280" t="s">
        <v>145</v>
      </c>
      <c r="W561" s="46">
        <v>0</v>
      </c>
      <c r="X561" s="46">
        <v>0</v>
      </c>
      <c r="Y561" s="46">
        <v>0</v>
      </c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  <c r="AL561" s="38"/>
      <c r="AM561" s="38"/>
      <c r="AN561" s="38"/>
      <c r="AO561" s="38"/>
      <c r="AP561" s="38"/>
      <c r="AQ561" s="24" t="s">
        <v>204</v>
      </c>
      <c r="AR561" s="24" t="s">
        <v>166</v>
      </c>
      <c r="AS561" s="38"/>
      <c r="AT561" s="38"/>
      <c r="AU561" s="38"/>
      <c r="AV561" s="174">
        <v>325000</v>
      </c>
      <c r="AW561" s="277"/>
      <c r="AX561" s="102"/>
      <c r="AY561" s="102"/>
      <c r="AZ561" s="102"/>
      <c r="BA561" s="104" t="s">
        <v>1840</v>
      </c>
      <c r="BB561" s="102"/>
      <c r="BC561" s="45"/>
      <c r="BD561" s="45"/>
    </row>
    <row r="562" spans="1:78" s="101" customFormat="1" ht="16" hidden="1" thickBot="1">
      <c r="A562" s="231"/>
      <c r="B562" s="240"/>
      <c r="C562" s="23" t="s">
        <v>271</v>
      </c>
      <c r="D562" s="24" t="s">
        <v>648</v>
      </c>
      <c r="E562" s="34"/>
      <c r="F562" s="102"/>
      <c r="G562" s="38"/>
      <c r="H562" s="38"/>
      <c r="I562" s="38"/>
      <c r="J562" s="102"/>
      <c r="K562" s="38"/>
      <c r="L562" s="38"/>
      <c r="M562" s="38"/>
      <c r="N562" s="38"/>
      <c r="O562" s="38"/>
      <c r="P562" s="38"/>
      <c r="Q562" s="38"/>
      <c r="R562" s="46" t="s">
        <v>791</v>
      </c>
      <c r="S562" s="46">
        <v>0</v>
      </c>
      <c r="T562" s="25" t="s">
        <v>225</v>
      </c>
      <c r="U562" s="46">
        <v>0</v>
      </c>
      <c r="V562" s="280" t="s">
        <v>145</v>
      </c>
      <c r="W562" s="46">
        <v>0</v>
      </c>
      <c r="X562" s="46">
        <v>0</v>
      </c>
      <c r="Y562" s="46">
        <v>0</v>
      </c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  <c r="AL562" s="38"/>
      <c r="AM562" s="38"/>
      <c r="AN562" s="38"/>
      <c r="AO562" s="38"/>
      <c r="AP562" s="38"/>
      <c r="AQ562" s="24" t="s">
        <v>204</v>
      </c>
      <c r="AR562" s="24" t="s">
        <v>167</v>
      </c>
      <c r="AS562" s="38"/>
      <c r="AT562" s="38"/>
      <c r="AU562" s="38"/>
      <c r="AV562" s="174">
        <v>130000</v>
      </c>
      <c r="AW562" s="102"/>
      <c r="AX562" s="102"/>
      <c r="AY562" s="102"/>
      <c r="AZ562" s="102"/>
      <c r="BA562" s="104" t="s">
        <v>1840</v>
      </c>
      <c r="BB562" s="102"/>
      <c r="BC562" s="45"/>
      <c r="BD562" s="45"/>
    </row>
    <row r="563" spans="1:78" s="101" customFormat="1" ht="16" hidden="1" thickBot="1">
      <c r="A563" s="231"/>
      <c r="B563" s="240"/>
      <c r="C563" s="23" t="s">
        <v>302</v>
      </c>
      <c r="D563" s="24" t="s">
        <v>649</v>
      </c>
      <c r="E563" s="34"/>
      <c r="F563" s="102"/>
      <c r="G563" s="38"/>
      <c r="H563" s="38"/>
      <c r="I563" s="38"/>
      <c r="J563" s="102"/>
      <c r="K563" s="38"/>
      <c r="L563" s="38"/>
      <c r="M563" s="38"/>
      <c r="N563" s="38"/>
      <c r="O563" s="38"/>
      <c r="P563" s="38"/>
      <c r="Q563" s="38"/>
      <c r="R563" s="46" t="s">
        <v>792</v>
      </c>
      <c r="S563" s="46">
        <v>0</v>
      </c>
      <c r="T563" s="25" t="s">
        <v>225</v>
      </c>
      <c r="U563" s="46">
        <v>0</v>
      </c>
      <c r="V563" s="280" t="s">
        <v>145</v>
      </c>
      <c r="W563" s="46">
        <v>0</v>
      </c>
      <c r="X563" s="46">
        <v>0</v>
      </c>
      <c r="Y563" s="46">
        <v>0</v>
      </c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  <c r="AL563" s="38"/>
      <c r="AM563" s="38"/>
      <c r="AN563" s="38"/>
      <c r="AO563" s="38"/>
      <c r="AP563" s="38"/>
      <c r="AQ563" s="24" t="s">
        <v>204</v>
      </c>
      <c r="AR563" s="24" t="s">
        <v>166</v>
      </c>
      <c r="AS563" s="38"/>
      <c r="AT563" s="38"/>
      <c r="AU563" s="38"/>
      <c r="AV563" s="174">
        <v>87750000</v>
      </c>
      <c r="AW563" s="102"/>
      <c r="AX563" s="102"/>
      <c r="AY563" s="102"/>
      <c r="AZ563" s="102"/>
      <c r="BA563" s="104" t="s">
        <v>1840</v>
      </c>
      <c r="BB563" s="102"/>
      <c r="BC563" s="45"/>
      <c r="BD563" s="45"/>
    </row>
    <row r="564" spans="1:78" s="101" customFormat="1" ht="16" hidden="1" thickBot="1">
      <c r="A564" s="231"/>
      <c r="B564" s="240"/>
      <c r="C564" s="23" t="s">
        <v>306</v>
      </c>
      <c r="D564" s="24" t="s">
        <v>650</v>
      </c>
      <c r="E564" s="34"/>
      <c r="F564" s="102"/>
      <c r="G564" s="38"/>
      <c r="H564" s="38"/>
      <c r="I564" s="38"/>
      <c r="J564" s="102"/>
      <c r="K564" s="38"/>
      <c r="L564" s="38"/>
      <c r="M564" s="38"/>
      <c r="N564" s="38"/>
      <c r="O564" s="38"/>
      <c r="P564" s="38"/>
      <c r="Q564" s="38"/>
      <c r="R564" s="46" t="s">
        <v>793</v>
      </c>
      <c r="S564" s="46">
        <v>0</v>
      </c>
      <c r="T564" s="25" t="s">
        <v>225</v>
      </c>
      <c r="U564" s="46">
        <v>0</v>
      </c>
      <c r="V564" s="80"/>
      <c r="W564" s="46">
        <v>0</v>
      </c>
      <c r="X564" s="46">
        <v>0</v>
      </c>
      <c r="Y564" s="46">
        <v>0</v>
      </c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  <c r="AL564" s="38"/>
      <c r="AM564" s="38"/>
      <c r="AN564" s="38"/>
      <c r="AO564" s="38"/>
      <c r="AP564" s="38"/>
      <c r="AQ564" s="24" t="s">
        <v>204</v>
      </c>
      <c r="AR564" s="24" t="s">
        <v>166</v>
      </c>
      <c r="AS564" s="38"/>
      <c r="AT564" s="38"/>
      <c r="AU564" s="38"/>
      <c r="AV564" s="174">
        <v>325000</v>
      </c>
      <c r="AW564" s="102"/>
      <c r="AX564" s="102"/>
      <c r="AY564" s="102"/>
      <c r="AZ564" s="102"/>
      <c r="BA564" s="104" t="s">
        <v>1840</v>
      </c>
      <c r="BB564" s="102"/>
      <c r="BC564" s="45"/>
      <c r="BD564" s="45"/>
    </row>
    <row r="565" spans="1:78" s="101" customFormat="1" ht="16" hidden="1" thickBot="1">
      <c r="A565" s="231"/>
      <c r="B565" s="240"/>
      <c r="C565" s="23" t="s">
        <v>307</v>
      </c>
      <c r="D565" s="24" t="s">
        <v>647</v>
      </c>
      <c r="E565" s="34"/>
      <c r="F565" s="102"/>
      <c r="G565" s="38"/>
      <c r="H565" s="38"/>
      <c r="I565" s="38"/>
      <c r="J565" s="102"/>
      <c r="K565" s="38"/>
      <c r="L565" s="38"/>
      <c r="M565" s="38"/>
      <c r="N565" s="38"/>
      <c r="O565" s="38"/>
      <c r="P565" s="38"/>
      <c r="Q565" s="38"/>
      <c r="R565" s="46" t="s">
        <v>743</v>
      </c>
      <c r="S565" s="46">
        <v>0</v>
      </c>
      <c r="T565" s="25" t="s">
        <v>225</v>
      </c>
      <c r="U565" s="46">
        <v>0</v>
      </c>
      <c r="V565" s="280" t="s">
        <v>145</v>
      </c>
      <c r="W565" s="46">
        <v>0</v>
      </c>
      <c r="X565" s="46">
        <v>0</v>
      </c>
      <c r="Y565" s="46">
        <v>0</v>
      </c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  <c r="AL565" s="38"/>
      <c r="AM565" s="38"/>
      <c r="AN565" s="38"/>
      <c r="AO565" s="38"/>
      <c r="AP565" s="38"/>
      <c r="AQ565" s="24" t="s">
        <v>204</v>
      </c>
      <c r="AR565" s="24" t="s">
        <v>850</v>
      </c>
      <c r="AS565" s="38"/>
      <c r="AT565" s="38"/>
      <c r="AU565" s="38"/>
      <c r="AV565" s="174">
        <v>41250</v>
      </c>
      <c r="AW565" s="102"/>
      <c r="AX565" s="102"/>
      <c r="AY565" s="102"/>
      <c r="AZ565" s="102"/>
      <c r="BA565" s="104" t="s">
        <v>1840</v>
      </c>
      <c r="BB565" s="102"/>
      <c r="BC565" s="45"/>
      <c r="BD565" s="45"/>
    </row>
    <row r="566" spans="1:78" s="101" customFormat="1" ht="16" hidden="1" thickBot="1">
      <c r="A566" s="231"/>
      <c r="B566" s="240"/>
      <c r="C566" s="23" t="s">
        <v>308</v>
      </c>
      <c r="D566" s="24" t="s">
        <v>651</v>
      </c>
      <c r="E566" s="34"/>
      <c r="F566" s="102"/>
      <c r="G566" s="38"/>
      <c r="H566" s="38"/>
      <c r="I566" s="38"/>
      <c r="J566" s="102"/>
      <c r="K566" s="38"/>
      <c r="L566" s="38"/>
      <c r="M566" s="38"/>
      <c r="N566" s="38"/>
      <c r="O566" s="38"/>
      <c r="P566" s="38"/>
      <c r="Q566" s="38"/>
      <c r="R566" s="46" t="s">
        <v>794</v>
      </c>
      <c r="S566" s="46">
        <v>0</v>
      </c>
      <c r="T566" s="25" t="s">
        <v>225</v>
      </c>
      <c r="U566" s="46">
        <v>0</v>
      </c>
      <c r="V566" s="280" t="s">
        <v>145</v>
      </c>
      <c r="W566" s="46">
        <v>0</v>
      </c>
      <c r="X566" s="46">
        <v>0</v>
      </c>
      <c r="Y566" s="46">
        <v>0</v>
      </c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  <c r="AL566" s="38"/>
      <c r="AM566" s="38"/>
      <c r="AN566" s="38"/>
      <c r="AO566" s="38"/>
      <c r="AP566" s="38"/>
      <c r="AQ566" s="24" t="s">
        <v>204</v>
      </c>
      <c r="AR566" s="24" t="s">
        <v>164</v>
      </c>
      <c r="AS566" s="38"/>
      <c r="AT566" s="38"/>
      <c r="AU566" s="38"/>
      <c r="AV566" s="174">
        <v>552500</v>
      </c>
      <c r="AW566" s="102"/>
      <c r="AX566" s="102"/>
      <c r="AY566" s="102"/>
      <c r="AZ566" s="102"/>
      <c r="BA566" s="104" t="s">
        <v>1840</v>
      </c>
      <c r="BB566" s="102"/>
      <c r="BC566" s="45"/>
      <c r="BD566" s="45"/>
    </row>
    <row r="567" spans="1:78" s="101" customFormat="1" ht="16" hidden="1" thickBot="1">
      <c r="A567" s="231"/>
      <c r="B567" s="240"/>
      <c r="C567" s="23" t="s">
        <v>309</v>
      </c>
      <c r="D567" s="24" t="s">
        <v>652</v>
      </c>
      <c r="E567" s="34"/>
      <c r="F567" s="102"/>
      <c r="G567" s="38"/>
      <c r="H567" s="38"/>
      <c r="I567" s="38"/>
      <c r="J567" s="102"/>
      <c r="K567" s="38"/>
      <c r="L567" s="38"/>
      <c r="M567" s="38"/>
      <c r="N567" s="38"/>
      <c r="O567" s="38"/>
      <c r="P567" s="38"/>
      <c r="Q567" s="38"/>
      <c r="R567" s="46" t="s">
        <v>795</v>
      </c>
      <c r="S567" s="46">
        <v>0</v>
      </c>
      <c r="T567" s="25" t="s">
        <v>222</v>
      </c>
      <c r="U567" s="46">
        <v>0</v>
      </c>
      <c r="V567" s="280" t="s">
        <v>145</v>
      </c>
      <c r="W567" s="46">
        <v>0</v>
      </c>
      <c r="X567" s="46">
        <v>0</v>
      </c>
      <c r="Y567" s="46">
        <v>0</v>
      </c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  <c r="AL567" s="38"/>
      <c r="AM567" s="38"/>
      <c r="AN567" s="38"/>
      <c r="AO567" s="38"/>
      <c r="AP567" s="38"/>
      <c r="AQ567" s="24" t="s">
        <v>204</v>
      </c>
      <c r="AR567" s="24" t="s">
        <v>164</v>
      </c>
      <c r="AS567" s="38"/>
      <c r="AT567" s="38"/>
      <c r="AU567" s="38"/>
      <c r="AV567" s="174">
        <v>450000</v>
      </c>
      <c r="AW567" s="102"/>
      <c r="AX567" s="102"/>
      <c r="AY567" s="102"/>
      <c r="AZ567" s="102"/>
      <c r="BA567" s="104" t="s">
        <v>1840</v>
      </c>
      <c r="BB567" s="102"/>
      <c r="BC567" s="45"/>
      <c r="BD567" s="45"/>
    </row>
    <row r="568" spans="1:78" s="101" customFormat="1" ht="16" hidden="1" thickBot="1">
      <c r="A568" s="231"/>
      <c r="B568" s="240"/>
      <c r="C568" s="23" t="s">
        <v>303</v>
      </c>
      <c r="D568" s="24" t="s">
        <v>646</v>
      </c>
      <c r="E568" s="34"/>
      <c r="F568" s="102"/>
      <c r="G568" s="38"/>
      <c r="H568" s="38"/>
      <c r="I568" s="38"/>
      <c r="J568" s="102"/>
      <c r="K568" s="38"/>
      <c r="L568" s="38"/>
      <c r="M568" s="38"/>
      <c r="N568" s="38"/>
      <c r="O568" s="38"/>
      <c r="P568" s="38"/>
      <c r="Q568" s="38"/>
      <c r="R568" s="46" t="s">
        <v>796</v>
      </c>
      <c r="S568" s="46">
        <v>0</v>
      </c>
      <c r="T568" s="25" t="s">
        <v>225</v>
      </c>
      <c r="U568" s="46">
        <v>0</v>
      </c>
      <c r="V568" s="280" t="s">
        <v>145</v>
      </c>
      <c r="W568" s="46">
        <v>0</v>
      </c>
      <c r="X568" s="46">
        <v>0</v>
      </c>
      <c r="Y568" s="46">
        <v>0</v>
      </c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  <c r="AL568" s="38"/>
      <c r="AM568" s="38"/>
      <c r="AN568" s="38"/>
      <c r="AO568" s="38"/>
      <c r="AP568" s="38"/>
      <c r="AQ568" s="24" t="s">
        <v>204</v>
      </c>
      <c r="AR568" s="24" t="s">
        <v>240</v>
      </c>
      <c r="AS568" s="38"/>
      <c r="AT568" s="38"/>
      <c r="AU568" s="38"/>
      <c r="AV568" s="174">
        <v>3510000</v>
      </c>
      <c r="AW568" s="102"/>
      <c r="AX568" s="102"/>
      <c r="AY568" s="102"/>
      <c r="AZ568" s="102"/>
      <c r="BA568" s="104" t="s">
        <v>1840</v>
      </c>
      <c r="BB568" s="102"/>
      <c r="BC568" s="45"/>
      <c r="BD568" s="45"/>
    </row>
    <row r="569" spans="1:78" s="101" customFormat="1" ht="16" hidden="1" thickBot="1">
      <c r="A569" s="231"/>
      <c r="B569" s="240"/>
      <c r="C569" s="23" t="s">
        <v>271</v>
      </c>
      <c r="D569" s="24" t="s">
        <v>648</v>
      </c>
      <c r="E569" s="34"/>
      <c r="F569" s="102"/>
      <c r="G569" s="38"/>
      <c r="H569" s="38"/>
      <c r="I569" s="38"/>
      <c r="J569" s="102"/>
      <c r="K569" s="38"/>
      <c r="L569" s="38"/>
      <c r="M569" s="38"/>
      <c r="N569" s="38"/>
      <c r="O569" s="38"/>
      <c r="P569" s="38"/>
      <c r="Q569" s="38"/>
      <c r="R569" s="46" t="s">
        <v>797</v>
      </c>
      <c r="S569" s="46">
        <v>0</v>
      </c>
      <c r="T569" s="25" t="s">
        <v>225</v>
      </c>
      <c r="U569" s="46">
        <v>0</v>
      </c>
      <c r="V569" s="280" t="s">
        <v>145</v>
      </c>
      <c r="W569" s="46">
        <v>0</v>
      </c>
      <c r="X569" s="46">
        <v>0</v>
      </c>
      <c r="Y569" s="46">
        <v>0</v>
      </c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  <c r="AL569" s="38"/>
      <c r="AM569" s="38"/>
      <c r="AN569" s="38"/>
      <c r="AO569" s="38"/>
      <c r="AP569" s="38"/>
      <c r="AQ569" s="24" t="s">
        <v>204</v>
      </c>
      <c r="AR569" s="24" t="s">
        <v>240</v>
      </c>
      <c r="AS569" s="38"/>
      <c r="AT569" s="38"/>
      <c r="AU569" s="38"/>
      <c r="AV569" s="174">
        <v>130000</v>
      </c>
      <c r="AW569" s="102"/>
      <c r="AX569" s="102"/>
      <c r="AY569" s="102"/>
      <c r="AZ569" s="102"/>
      <c r="BA569" s="104" t="s">
        <v>1840</v>
      </c>
      <c r="BB569" s="102"/>
      <c r="BC569" s="45"/>
      <c r="BD569" s="45"/>
    </row>
    <row r="570" spans="1:78" s="101" customFormat="1" ht="16" hidden="1" thickBot="1">
      <c r="A570" s="231"/>
      <c r="B570" s="240"/>
      <c r="C570" s="23" t="s">
        <v>309</v>
      </c>
      <c r="D570" s="24" t="s">
        <v>652</v>
      </c>
      <c r="E570" s="34"/>
      <c r="F570" s="102"/>
      <c r="G570" s="38"/>
      <c r="H570" s="38"/>
      <c r="I570" s="38"/>
      <c r="J570" s="102"/>
      <c r="K570" s="38"/>
      <c r="L570" s="38"/>
      <c r="M570" s="38"/>
      <c r="N570" s="38"/>
      <c r="O570" s="38"/>
      <c r="P570" s="38"/>
      <c r="Q570" s="38"/>
      <c r="R570" s="46" t="s">
        <v>795</v>
      </c>
      <c r="S570" s="46">
        <v>0</v>
      </c>
      <c r="T570" s="25" t="s">
        <v>232</v>
      </c>
      <c r="U570" s="46">
        <v>0</v>
      </c>
      <c r="V570" s="280" t="s">
        <v>145</v>
      </c>
      <c r="W570" s="46">
        <v>0</v>
      </c>
      <c r="X570" s="46">
        <v>0</v>
      </c>
      <c r="Y570" s="46">
        <v>0</v>
      </c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  <c r="AL570" s="38"/>
      <c r="AM570" s="38"/>
      <c r="AN570" s="38"/>
      <c r="AO570" s="38"/>
      <c r="AP570" s="38"/>
      <c r="AQ570" s="24" t="s">
        <v>204</v>
      </c>
      <c r="AR570" s="24" t="s">
        <v>164</v>
      </c>
      <c r="AS570" s="38"/>
      <c r="AT570" s="38"/>
      <c r="AU570" s="38"/>
      <c r="AV570" s="174">
        <v>450000</v>
      </c>
      <c r="AW570" s="102"/>
      <c r="AX570" s="102"/>
      <c r="AY570" s="102"/>
      <c r="AZ570" s="102"/>
      <c r="BA570" s="104" t="s">
        <v>1840</v>
      </c>
      <c r="BB570" s="102"/>
      <c r="BC570" s="45"/>
      <c r="BD570" s="45"/>
    </row>
    <row r="571" spans="1:78" ht="16" hidden="1" thickBot="1">
      <c r="A571" s="231"/>
      <c r="B571" s="240"/>
      <c r="C571" s="23" t="s">
        <v>310</v>
      </c>
      <c r="D571" s="24" t="s">
        <v>642</v>
      </c>
      <c r="E571" s="34"/>
      <c r="F571" s="102"/>
      <c r="G571" s="38"/>
      <c r="H571" s="38"/>
      <c r="I571" s="38"/>
      <c r="J571" s="102"/>
      <c r="K571" s="38"/>
      <c r="L571" s="38"/>
      <c r="M571" s="38"/>
      <c r="N571" s="38"/>
      <c r="O571" s="38"/>
      <c r="P571" s="38"/>
      <c r="Q571" s="38"/>
      <c r="R571" s="46" t="s">
        <v>798</v>
      </c>
      <c r="S571" s="46">
        <v>0</v>
      </c>
      <c r="T571" s="25" t="s">
        <v>233</v>
      </c>
      <c r="U571" s="46">
        <v>0</v>
      </c>
      <c r="V571" s="280" t="s">
        <v>145</v>
      </c>
      <c r="W571" s="46">
        <v>0</v>
      </c>
      <c r="X571" s="46">
        <v>0</v>
      </c>
      <c r="Y571" s="46">
        <v>0</v>
      </c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  <c r="AL571" s="38"/>
      <c r="AM571" s="38"/>
      <c r="AN571" s="38"/>
      <c r="AO571" s="38"/>
      <c r="AP571" s="38"/>
      <c r="AQ571" s="24" t="s">
        <v>204</v>
      </c>
      <c r="AR571" s="24" t="s">
        <v>166</v>
      </c>
      <c r="AS571" s="38"/>
      <c r="AT571" s="38"/>
      <c r="AU571" s="38"/>
      <c r="AV571" s="174">
        <v>712500</v>
      </c>
      <c r="AW571" s="102"/>
      <c r="AX571" s="102"/>
      <c r="AY571" s="102"/>
      <c r="AZ571" s="102"/>
      <c r="BA571" s="104" t="s">
        <v>1840</v>
      </c>
      <c r="BB571" s="102"/>
      <c r="BC571" s="45"/>
      <c r="BD571" s="45"/>
    </row>
    <row r="572" spans="1:78" s="100" customFormat="1" ht="31" hidden="1" thickBot="1">
      <c r="A572" s="231"/>
      <c r="B572" s="254"/>
      <c r="C572" s="72" t="s">
        <v>311</v>
      </c>
      <c r="D572" s="70" t="s">
        <v>636</v>
      </c>
      <c r="E572" s="73"/>
      <c r="F572" s="104"/>
      <c r="G572" s="139"/>
      <c r="H572" s="139"/>
      <c r="I572" s="139"/>
      <c r="J572" s="104"/>
      <c r="K572" s="139"/>
      <c r="L572" s="139"/>
      <c r="M572" s="139"/>
      <c r="N572" s="139"/>
      <c r="O572" s="139"/>
      <c r="P572" s="139"/>
      <c r="Q572" s="139"/>
      <c r="R572" s="50" t="s">
        <v>799</v>
      </c>
      <c r="S572" s="50">
        <v>0</v>
      </c>
      <c r="T572" s="68" t="s">
        <v>221</v>
      </c>
      <c r="U572" s="50">
        <v>0</v>
      </c>
      <c r="V572" s="106"/>
      <c r="W572" s="50">
        <v>0</v>
      </c>
      <c r="X572" s="50">
        <v>0</v>
      </c>
      <c r="Y572" s="50">
        <v>0</v>
      </c>
      <c r="Z572" s="139"/>
      <c r="AA572" s="139"/>
      <c r="AB572" s="139"/>
      <c r="AC572" s="139"/>
      <c r="AD572" s="139"/>
      <c r="AE572" s="139"/>
      <c r="AF572" s="139"/>
      <c r="AG572" s="139"/>
      <c r="AH572" s="139"/>
      <c r="AI572" s="139"/>
      <c r="AJ572" s="139"/>
      <c r="AK572" s="139"/>
      <c r="AL572" s="139"/>
      <c r="AM572" s="139"/>
      <c r="AN572" s="139"/>
      <c r="AO572" s="139"/>
      <c r="AP572" s="139"/>
      <c r="AQ572" s="70" t="s">
        <v>204</v>
      </c>
      <c r="AR572" s="70" t="s">
        <v>166</v>
      </c>
      <c r="AS572" s="139"/>
      <c r="AT572" s="139"/>
      <c r="AU572" s="139"/>
      <c r="AV572" s="71">
        <v>52000000</v>
      </c>
      <c r="AW572" s="104"/>
      <c r="AX572" s="104"/>
      <c r="AY572" s="104"/>
      <c r="AZ572" s="104"/>
      <c r="BA572" s="104" t="s">
        <v>1840</v>
      </c>
      <c r="BB572" s="104"/>
      <c r="BC572" s="66"/>
      <c r="BD572" s="66"/>
      <c r="BE572" s="121"/>
      <c r="BF572" s="121"/>
      <c r="BG572" s="121"/>
      <c r="BH572" s="121"/>
      <c r="BI572" s="121"/>
      <c r="BJ572" s="121"/>
      <c r="BK572" s="121"/>
      <c r="BL572" s="121"/>
      <c r="BM572" s="121"/>
      <c r="BN572" s="121"/>
      <c r="BO572" s="121"/>
      <c r="BP572" s="121"/>
      <c r="BQ572" s="121"/>
      <c r="BR572" s="121"/>
      <c r="BS572" s="121"/>
      <c r="BT572" s="121"/>
      <c r="BU572" s="121"/>
      <c r="BV572" s="121"/>
      <c r="BW572" s="121"/>
      <c r="BX572" s="121"/>
      <c r="BY572" s="121"/>
      <c r="BZ572" s="121"/>
    </row>
    <row r="573" spans="1:78" ht="16" hidden="1" thickBot="1">
      <c r="A573" s="231"/>
      <c r="B573" s="240"/>
      <c r="C573" s="23" t="s">
        <v>255</v>
      </c>
      <c r="D573" s="24" t="s">
        <v>611</v>
      </c>
      <c r="E573" s="34"/>
      <c r="F573" s="102" t="s">
        <v>123</v>
      </c>
      <c r="G573" s="38"/>
      <c r="H573" s="38"/>
      <c r="I573" s="38"/>
      <c r="J573" s="102" t="s">
        <v>1193</v>
      </c>
      <c r="K573" s="38"/>
      <c r="L573" s="38"/>
      <c r="M573" s="38"/>
      <c r="N573" s="38"/>
      <c r="O573" s="38"/>
      <c r="P573" s="38"/>
      <c r="Q573" s="38"/>
      <c r="R573" s="46" t="s">
        <v>145</v>
      </c>
      <c r="S573" s="46">
        <v>0</v>
      </c>
      <c r="T573" s="25" t="s">
        <v>222</v>
      </c>
      <c r="U573" s="46">
        <v>0</v>
      </c>
      <c r="V573" s="280" t="s">
        <v>145</v>
      </c>
      <c r="W573" s="46">
        <v>0</v>
      </c>
      <c r="X573" s="46">
        <v>0</v>
      </c>
      <c r="Y573" s="46">
        <v>0</v>
      </c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  <c r="AL573" s="38"/>
      <c r="AM573" s="38"/>
      <c r="AN573" s="38"/>
      <c r="AO573" s="38"/>
      <c r="AP573" s="38"/>
      <c r="AQ573" s="24" t="s">
        <v>204</v>
      </c>
      <c r="AR573" s="24" t="s">
        <v>850</v>
      </c>
      <c r="AS573" s="38"/>
      <c r="AT573" s="38"/>
      <c r="AU573" s="38"/>
      <c r="AV573" s="174">
        <v>1500000</v>
      </c>
      <c r="AW573" s="102" t="s">
        <v>123</v>
      </c>
      <c r="AX573" s="102"/>
      <c r="AY573" s="102" t="s">
        <v>1599</v>
      </c>
      <c r="AZ573" s="102" t="s">
        <v>1193</v>
      </c>
      <c r="BA573" s="102"/>
      <c r="BB573" s="102"/>
      <c r="BC573" s="45"/>
      <c r="BD573" s="45"/>
    </row>
    <row r="574" spans="1:78" ht="16" hidden="1" thickBot="1">
      <c r="A574" s="231"/>
      <c r="B574" s="240"/>
      <c r="C574" s="23" t="s">
        <v>283</v>
      </c>
      <c r="D574" s="24" t="s">
        <v>609</v>
      </c>
      <c r="E574" s="34"/>
      <c r="F574" s="102"/>
      <c r="G574" s="38"/>
      <c r="H574" s="38"/>
      <c r="I574" s="38"/>
      <c r="J574" s="102"/>
      <c r="K574" s="38"/>
      <c r="L574" s="38"/>
      <c r="M574" s="38"/>
      <c r="N574" s="38"/>
      <c r="O574" s="38"/>
      <c r="P574" s="38"/>
      <c r="Q574" s="38"/>
      <c r="R574" s="46" t="s">
        <v>800</v>
      </c>
      <c r="S574" s="46">
        <v>0</v>
      </c>
      <c r="T574" s="25" t="s">
        <v>221</v>
      </c>
      <c r="U574" s="46">
        <v>0</v>
      </c>
      <c r="V574" s="280" t="s">
        <v>145</v>
      </c>
      <c r="W574" s="46">
        <v>0</v>
      </c>
      <c r="X574" s="46">
        <v>0</v>
      </c>
      <c r="Y574" s="46">
        <v>0</v>
      </c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  <c r="AL574" s="38"/>
      <c r="AM574" s="38"/>
      <c r="AN574" s="38"/>
      <c r="AO574" s="38"/>
      <c r="AP574" s="38"/>
      <c r="AQ574" s="24" t="s">
        <v>204</v>
      </c>
      <c r="AR574" s="24" t="s">
        <v>166</v>
      </c>
      <c r="AS574" s="38"/>
      <c r="AT574" s="38"/>
      <c r="AU574" s="38"/>
      <c r="AV574" s="174">
        <v>881250</v>
      </c>
      <c r="AW574" s="102"/>
      <c r="AX574" s="102"/>
      <c r="AY574" s="102"/>
      <c r="AZ574" s="102"/>
      <c r="BA574" s="104" t="s">
        <v>1840</v>
      </c>
      <c r="BB574" s="102"/>
      <c r="BC574" s="45"/>
      <c r="BD574" s="45"/>
    </row>
    <row r="575" spans="1:78" ht="16" hidden="1" thickBot="1">
      <c r="A575" s="231"/>
      <c r="B575" s="240"/>
      <c r="C575" s="23" t="s">
        <v>312</v>
      </c>
      <c r="D575" s="24" t="s">
        <v>653</v>
      </c>
      <c r="E575" s="34"/>
      <c r="F575" s="102"/>
      <c r="G575" s="38"/>
      <c r="H575" s="38"/>
      <c r="I575" s="38"/>
      <c r="J575" s="102"/>
      <c r="K575" s="38"/>
      <c r="L575" s="38"/>
      <c r="M575" s="38"/>
      <c r="N575" s="38"/>
      <c r="O575" s="38"/>
      <c r="P575" s="38"/>
      <c r="Q575" s="38"/>
      <c r="R575" s="46" t="s">
        <v>801</v>
      </c>
      <c r="S575" s="46">
        <v>0</v>
      </c>
      <c r="T575" s="25" t="s">
        <v>221</v>
      </c>
      <c r="U575" s="46">
        <v>0</v>
      </c>
      <c r="V575" s="80"/>
      <c r="W575" s="46">
        <v>0</v>
      </c>
      <c r="X575" s="46">
        <v>0</v>
      </c>
      <c r="Y575" s="46">
        <v>0</v>
      </c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  <c r="AL575" s="38"/>
      <c r="AM575" s="38"/>
      <c r="AN575" s="38"/>
      <c r="AO575" s="38"/>
      <c r="AP575" s="38"/>
      <c r="AQ575" s="24" t="s">
        <v>204</v>
      </c>
      <c r="AR575" s="24" t="s">
        <v>167</v>
      </c>
      <c r="AS575" s="38"/>
      <c r="AT575" s="38"/>
      <c r="AU575" s="38"/>
      <c r="AV575" s="174">
        <v>80000000</v>
      </c>
      <c r="AW575" s="102"/>
      <c r="AX575" s="102"/>
      <c r="AY575" s="102"/>
      <c r="AZ575" s="102"/>
      <c r="BA575" s="104" t="s">
        <v>1840</v>
      </c>
      <c r="BB575" s="102"/>
      <c r="BC575" s="45"/>
      <c r="BD575" s="45"/>
    </row>
    <row r="576" spans="1:78" ht="16" hidden="1" thickBot="1">
      <c r="A576" s="231"/>
      <c r="B576" s="240"/>
      <c r="C576" s="23" t="s">
        <v>313</v>
      </c>
      <c r="D576" s="24" t="s">
        <v>654</v>
      </c>
      <c r="E576" s="34"/>
      <c r="F576" s="102"/>
      <c r="G576" s="38"/>
      <c r="H576" s="38"/>
      <c r="I576" s="38"/>
      <c r="J576" s="102"/>
      <c r="K576" s="38"/>
      <c r="L576" s="38"/>
      <c r="M576" s="38"/>
      <c r="N576" s="38"/>
      <c r="O576" s="38"/>
      <c r="P576" s="38"/>
      <c r="Q576" s="38"/>
      <c r="R576" s="46" t="s">
        <v>802</v>
      </c>
      <c r="S576" s="46">
        <v>0</v>
      </c>
      <c r="T576" s="25" t="s">
        <v>221</v>
      </c>
      <c r="U576" s="46">
        <v>0</v>
      </c>
      <c r="V576" s="80"/>
      <c r="W576" s="46">
        <v>0</v>
      </c>
      <c r="X576" s="46">
        <v>0</v>
      </c>
      <c r="Y576" s="46">
        <v>0</v>
      </c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  <c r="AL576" s="38"/>
      <c r="AM576" s="38"/>
      <c r="AN576" s="38"/>
      <c r="AO576" s="38"/>
      <c r="AP576" s="38"/>
      <c r="AQ576" s="24" t="s">
        <v>204</v>
      </c>
      <c r="AR576" s="24" t="s">
        <v>166</v>
      </c>
      <c r="AS576" s="38"/>
      <c r="AT576" s="38"/>
      <c r="AU576" s="38"/>
      <c r="AV576" s="174">
        <v>87500</v>
      </c>
      <c r="AW576" s="102"/>
      <c r="AX576" s="102"/>
      <c r="AY576" s="102"/>
      <c r="AZ576" s="102"/>
      <c r="BA576" s="104" t="s">
        <v>1840</v>
      </c>
      <c r="BB576" s="102"/>
      <c r="BC576" s="45"/>
      <c r="BD576" s="45"/>
    </row>
    <row r="577" spans="1:56" ht="16" hidden="1" thickBot="1">
      <c r="A577" s="231"/>
      <c r="B577" s="240"/>
      <c r="C577" s="23" t="s">
        <v>258</v>
      </c>
      <c r="D577" s="24" t="s">
        <v>614</v>
      </c>
      <c r="E577" s="34"/>
      <c r="F577" s="102"/>
      <c r="G577" s="38"/>
      <c r="H577" s="38"/>
      <c r="I577" s="38"/>
      <c r="J577" s="102"/>
      <c r="K577" s="38"/>
      <c r="L577" s="38"/>
      <c r="M577" s="38"/>
      <c r="N577" s="38"/>
      <c r="O577" s="38"/>
      <c r="P577" s="38"/>
      <c r="Q577" s="38"/>
      <c r="R577" s="46" t="s">
        <v>803</v>
      </c>
      <c r="S577" s="46">
        <v>0</v>
      </c>
      <c r="T577" s="25" t="s">
        <v>221</v>
      </c>
      <c r="U577" s="46">
        <v>0</v>
      </c>
      <c r="V577" s="280" t="s">
        <v>145</v>
      </c>
      <c r="W577" s="46">
        <v>0</v>
      </c>
      <c r="X577" s="46">
        <v>0</v>
      </c>
      <c r="Y577" s="46">
        <v>0</v>
      </c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  <c r="AL577" s="38"/>
      <c r="AM577" s="38"/>
      <c r="AN577" s="38"/>
      <c r="AO577" s="38"/>
      <c r="AP577" s="38"/>
      <c r="AQ577" s="24" t="s">
        <v>204</v>
      </c>
      <c r="AR577" s="24" t="s">
        <v>240</v>
      </c>
      <c r="AS577" s="38"/>
      <c r="AT577" s="38"/>
      <c r="AU577" s="38"/>
      <c r="AV577" s="174">
        <v>70000</v>
      </c>
      <c r="AW577" s="102"/>
      <c r="AX577" s="102"/>
      <c r="AY577" s="102"/>
      <c r="AZ577" s="102"/>
      <c r="BA577" s="104" t="s">
        <v>1840</v>
      </c>
      <c r="BB577" s="102"/>
      <c r="BC577" s="45"/>
      <c r="BD577" s="45"/>
    </row>
    <row r="578" spans="1:56" s="101" customFormat="1" ht="16" hidden="1" thickBot="1">
      <c r="A578" s="231"/>
      <c r="B578" s="240"/>
      <c r="C578" s="23" t="s">
        <v>314</v>
      </c>
      <c r="D578" s="24" t="s">
        <v>639</v>
      </c>
      <c r="E578" s="34"/>
      <c r="F578" s="102"/>
      <c r="G578" s="38"/>
      <c r="H578" s="38"/>
      <c r="I578" s="38"/>
      <c r="J578" s="102"/>
      <c r="K578" s="38"/>
      <c r="L578" s="38"/>
      <c r="M578" s="38"/>
      <c r="N578" s="38"/>
      <c r="O578" s="38"/>
      <c r="P578" s="38"/>
      <c r="Q578" s="38"/>
      <c r="R578" s="46" t="s">
        <v>793</v>
      </c>
      <c r="S578" s="46">
        <v>0</v>
      </c>
      <c r="T578" s="25" t="s">
        <v>223</v>
      </c>
      <c r="U578" s="46">
        <v>0</v>
      </c>
      <c r="V578" s="80"/>
      <c r="W578" s="46">
        <v>0</v>
      </c>
      <c r="X578" s="46">
        <v>0</v>
      </c>
      <c r="Y578" s="46">
        <v>0</v>
      </c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  <c r="AL578" s="38"/>
      <c r="AM578" s="38"/>
      <c r="AN578" s="38"/>
      <c r="AO578" s="38"/>
      <c r="AP578" s="38"/>
      <c r="AQ578" s="24" t="s">
        <v>204</v>
      </c>
      <c r="AR578" s="24" t="s">
        <v>166</v>
      </c>
      <c r="AS578" s="38"/>
      <c r="AT578" s="38"/>
      <c r="AU578" s="38"/>
      <c r="AV578" s="174">
        <v>750000</v>
      </c>
      <c r="AW578" s="102"/>
      <c r="AX578" s="102"/>
      <c r="AY578" s="102"/>
      <c r="AZ578" s="102"/>
      <c r="BA578" s="104" t="s">
        <v>1840</v>
      </c>
      <c r="BB578" s="102"/>
      <c r="BC578" s="45"/>
      <c r="BD578" s="45"/>
    </row>
    <row r="579" spans="1:56" s="101" customFormat="1" ht="16" hidden="1" thickBot="1">
      <c r="A579" s="231"/>
      <c r="B579" s="240"/>
      <c r="C579" s="23" t="s">
        <v>315</v>
      </c>
      <c r="D579" s="24" t="s">
        <v>620</v>
      </c>
      <c r="E579" s="34"/>
      <c r="F579" s="102"/>
      <c r="G579" s="38"/>
      <c r="H579" s="38"/>
      <c r="I579" s="38"/>
      <c r="J579" s="102"/>
      <c r="K579" s="38"/>
      <c r="L579" s="38"/>
      <c r="M579" s="38"/>
      <c r="N579" s="38"/>
      <c r="O579" s="38"/>
      <c r="P579" s="38"/>
      <c r="Q579" s="38"/>
      <c r="R579" s="46" t="s">
        <v>804</v>
      </c>
      <c r="S579" s="46">
        <v>0</v>
      </c>
      <c r="T579" s="25" t="s">
        <v>223</v>
      </c>
      <c r="U579" s="46">
        <v>0</v>
      </c>
      <c r="V579" s="280" t="s">
        <v>145</v>
      </c>
      <c r="W579" s="46">
        <v>0</v>
      </c>
      <c r="X579" s="46">
        <v>0</v>
      </c>
      <c r="Y579" s="46">
        <v>0</v>
      </c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  <c r="AL579" s="38"/>
      <c r="AM579" s="38"/>
      <c r="AN579" s="38"/>
      <c r="AO579" s="38"/>
      <c r="AP579" s="38"/>
      <c r="AQ579" s="24" t="s">
        <v>204</v>
      </c>
      <c r="AR579" s="24" t="s">
        <v>164</v>
      </c>
      <c r="AS579" s="38"/>
      <c r="AT579" s="38"/>
      <c r="AU579" s="38"/>
      <c r="AV579" s="174">
        <v>800000</v>
      </c>
      <c r="AW579" s="102"/>
      <c r="AX579" s="102"/>
      <c r="AY579" s="102"/>
      <c r="AZ579" s="102"/>
      <c r="BA579" s="104" t="s">
        <v>1840</v>
      </c>
      <c r="BB579" s="102"/>
      <c r="BC579" s="45"/>
      <c r="BD579" s="45"/>
    </row>
    <row r="580" spans="1:56" s="101" customFormat="1" ht="16" hidden="1" thickBot="1">
      <c r="A580" s="231"/>
      <c r="B580" s="240"/>
      <c r="C580" s="23" t="s">
        <v>316</v>
      </c>
      <c r="D580" s="24" t="s">
        <v>655</v>
      </c>
      <c r="E580" s="34"/>
      <c r="F580" s="102" t="s">
        <v>123</v>
      </c>
      <c r="G580" s="38"/>
      <c r="H580" s="38"/>
      <c r="I580" s="38"/>
      <c r="J580" s="102" t="s">
        <v>1193</v>
      </c>
      <c r="K580" s="38"/>
      <c r="L580" s="38"/>
      <c r="M580" s="38"/>
      <c r="N580" s="38"/>
      <c r="O580" s="38"/>
      <c r="P580" s="38"/>
      <c r="Q580" s="38"/>
      <c r="R580" s="46" t="s">
        <v>805</v>
      </c>
      <c r="S580" s="46">
        <v>0</v>
      </c>
      <c r="T580" s="25" t="s">
        <v>220</v>
      </c>
      <c r="U580" s="46">
        <v>0</v>
      </c>
      <c r="V580" s="280" t="s">
        <v>145</v>
      </c>
      <c r="W580" s="46">
        <v>0</v>
      </c>
      <c r="X580" s="46">
        <v>0</v>
      </c>
      <c r="Y580" s="46">
        <v>0</v>
      </c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  <c r="AL580" s="38"/>
      <c r="AM580" s="38"/>
      <c r="AN580" s="38"/>
      <c r="AO580" s="38"/>
      <c r="AP580" s="38"/>
      <c r="AQ580" s="24" t="s">
        <v>204</v>
      </c>
      <c r="AR580" s="24" t="s">
        <v>850</v>
      </c>
      <c r="AS580" s="38"/>
      <c r="AT580" s="38"/>
      <c r="AU580" s="38"/>
      <c r="AV580" s="174">
        <v>180000</v>
      </c>
      <c r="AW580" s="102" t="s">
        <v>123</v>
      </c>
      <c r="AX580" s="102"/>
      <c r="AY580" s="102" t="s">
        <v>1810</v>
      </c>
      <c r="AZ580" s="102" t="s">
        <v>1193</v>
      </c>
      <c r="BA580" s="102"/>
      <c r="BB580" s="102"/>
      <c r="BC580" s="45"/>
      <c r="BD580" s="45"/>
    </row>
    <row r="581" spans="1:56" s="101" customFormat="1" ht="16" hidden="1" thickBot="1">
      <c r="A581" s="231"/>
      <c r="B581" s="240"/>
      <c r="C581" s="23" t="s">
        <v>317</v>
      </c>
      <c r="D581" s="24" t="s">
        <v>656</v>
      </c>
      <c r="E581" s="34"/>
      <c r="F581" s="102" t="s">
        <v>123</v>
      </c>
      <c r="G581" s="38"/>
      <c r="H581" s="38"/>
      <c r="I581" s="38"/>
      <c r="J581" s="102" t="s">
        <v>1193</v>
      </c>
      <c r="K581" s="38"/>
      <c r="L581" s="38"/>
      <c r="M581" s="38"/>
      <c r="N581" s="38"/>
      <c r="O581" s="38"/>
      <c r="P581" s="38"/>
      <c r="Q581" s="38"/>
      <c r="R581" s="46" t="s">
        <v>789</v>
      </c>
      <c r="S581" s="46">
        <v>0</v>
      </c>
      <c r="T581" s="25" t="s">
        <v>234</v>
      </c>
      <c r="U581" s="46">
        <v>0</v>
      </c>
      <c r="V581" s="280" t="s">
        <v>145</v>
      </c>
      <c r="W581" s="46">
        <v>0</v>
      </c>
      <c r="X581" s="46">
        <v>0</v>
      </c>
      <c r="Y581" s="46">
        <v>0</v>
      </c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  <c r="AL581" s="38"/>
      <c r="AM581" s="38"/>
      <c r="AN581" s="38"/>
      <c r="AO581" s="38"/>
      <c r="AP581" s="38"/>
      <c r="AQ581" s="24" t="s">
        <v>204</v>
      </c>
      <c r="AR581" s="24" t="s">
        <v>850</v>
      </c>
      <c r="AS581" s="38"/>
      <c r="AT581" s="38"/>
      <c r="AU581" s="38"/>
      <c r="AV581" s="174">
        <v>900000</v>
      </c>
      <c r="AW581" s="102" t="s">
        <v>123</v>
      </c>
      <c r="AX581" s="102"/>
      <c r="AY581" s="102" t="s">
        <v>1811</v>
      </c>
      <c r="AZ581" s="102" t="s">
        <v>1193</v>
      </c>
      <c r="BA581" s="102"/>
      <c r="BB581" s="102"/>
      <c r="BC581" s="45"/>
      <c r="BD581" s="45"/>
    </row>
    <row r="582" spans="1:56" s="101" customFormat="1" ht="16" hidden="1" thickBot="1">
      <c r="A582" s="231"/>
      <c r="B582" s="240"/>
      <c r="C582" s="23" t="s">
        <v>317</v>
      </c>
      <c r="D582" s="24" t="s">
        <v>656</v>
      </c>
      <c r="E582" s="34"/>
      <c r="F582" s="265"/>
      <c r="G582" s="38"/>
      <c r="H582" s="38"/>
      <c r="I582" s="38"/>
      <c r="J582" s="102"/>
      <c r="K582" s="38"/>
      <c r="L582" s="38"/>
      <c r="M582" s="38"/>
      <c r="N582" s="38"/>
      <c r="O582" s="38"/>
      <c r="P582" s="38"/>
      <c r="Q582" s="38"/>
      <c r="R582" s="46" t="s">
        <v>145</v>
      </c>
      <c r="S582" s="46">
        <v>0</v>
      </c>
      <c r="T582" s="25" t="s">
        <v>234</v>
      </c>
      <c r="U582" s="46">
        <v>0</v>
      </c>
      <c r="V582" s="280" t="s">
        <v>145</v>
      </c>
      <c r="W582" s="46">
        <v>0</v>
      </c>
      <c r="X582" s="46">
        <v>0</v>
      </c>
      <c r="Y582" s="46">
        <v>0</v>
      </c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  <c r="AL582" s="38"/>
      <c r="AM582" s="38"/>
      <c r="AN582" s="38"/>
      <c r="AO582" s="38"/>
      <c r="AP582" s="38"/>
      <c r="AQ582" s="24" t="s">
        <v>204</v>
      </c>
      <c r="AR582" s="24" t="s">
        <v>850</v>
      </c>
      <c r="AS582" s="38"/>
      <c r="AT582" s="38"/>
      <c r="AU582" s="38"/>
      <c r="AV582" s="174">
        <v>900000</v>
      </c>
      <c r="AW582" s="265"/>
      <c r="AX582" s="225"/>
      <c r="AY582" s="271"/>
      <c r="AZ582" s="102"/>
      <c r="BA582" s="104" t="s">
        <v>1840</v>
      </c>
      <c r="BB582" s="102"/>
      <c r="BC582" s="45"/>
      <c r="BD582" s="45"/>
    </row>
    <row r="583" spans="1:56" s="101" customFormat="1" ht="16" hidden="1" thickBot="1">
      <c r="A583" s="231"/>
      <c r="B583" s="240"/>
      <c r="C583" s="23" t="s">
        <v>318</v>
      </c>
      <c r="D583" s="24" t="s">
        <v>657</v>
      </c>
      <c r="E583" s="34"/>
      <c r="F583" s="102" t="s">
        <v>123</v>
      </c>
      <c r="G583" s="38"/>
      <c r="H583" s="38"/>
      <c r="I583" s="38"/>
      <c r="J583" s="102" t="s">
        <v>1193</v>
      </c>
      <c r="K583" s="38"/>
      <c r="L583" s="38"/>
      <c r="M583" s="38"/>
      <c r="N583" s="38"/>
      <c r="O583" s="38"/>
      <c r="P583" s="38"/>
      <c r="Q583" s="38"/>
      <c r="R583" s="46" t="s">
        <v>145</v>
      </c>
      <c r="S583" s="46">
        <v>0</v>
      </c>
      <c r="T583" s="25" t="s">
        <v>221</v>
      </c>
      <c r="U583" s="46">
        <v>0</v>
      </c>
      <c r="V583" s="280" t="s">
        <v>145</v>
      </c>
      <c r="W583" s="46">
        <v>0</v>
      </c>
      <c r="X583" s="46">
        <v>0</v>
      </c>
      <c r="Y583" s="46">
        <v>0</v>
      </c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  <c r="AL583" s="38"/>
      <c r="AM583" s="38"/>
      <c r="AN583" s="38"/>
      <c r="AO583" s="38"/>
      <c r="AP583" s="38"/>
      <c r="AQ583" s="24" t="s">
        <v>204</v>
      </c>
      <c r="AR583" s="24" t="s">
        <v>850</v>
      </c>
      <c r="AS583" s="38"/>
      <c r="AT583" s="38"/>
      <c r="AU583" s="38"/>
      <c r="AV583" s="174">
        <v>900000</v>
      </c>
      <c r="AW583" s="102" t="s">
        <v>123</v>
      </c>
      <c r="AX583" s="102"/>
      <c r="AY583" s="102" t="s">
        <v>1809</v>
      </c>
      <c r="AZ583" s="102" t="s">
        <v>1193</v>
      </c>
      <c r="BA583" s="102"/>
      <c r="BB583" s="102"/>
      <c r="BC583" s="45"/>
      <c r="BD583" s="45"/>
    </row>
    <row r="584" spans="1:56" s="101" customFormat="1" ht="16" hidden="1" thickBot="1">
      <c r="A584" s="231"/>
      <c r="B584" s="240"/>
      <c r="C584" s="23" t="s">
        <v>319</v>
      </c>
      <c r="D584" s="24" t="s">
        <v>642</v>
      </c>
      <c r="E584" s="34"/>
      <c r="F584" s="102" t="s">
        <v>123</v>
      </c>
      <c r="G584" s="38"/>
      <c r="H584" s="38"/>
      <c r="I584" s="38"/>
      <c r="J584" s="102" t="s">
        <v>1193</v>
      </c>
      <c r="K584" s="38"/>
      <c r="L584" s="38"/>
      <c r="M584" s="38"/>
      <c r="N584" s="38"/>
      <c r="O584" s="38"/>
      <c r="P584" s="38"/>
      <c r="Q584" s="38"/>
      <c r="R584" s="46" t="s">
        <v>145</v>
      </c>
      <c r="S584" s="46">
        <v>0</v>
      </c>
      <c r="T584" s="25" t="s">
        <v>235</v>
      </c>
      <c r="U584" s="46">
        <v>0</v>
      </c>
      <c r="V584" s="280" t="s">
        <v>145</v>
      </c>
      <c r="W584" s="46">
        <v>0</v>
      </c>
      <c r="X584" s="46">
        <v>0</v>
      </c>
      <c r="Y584" s="46">
        <v>0</v>
      </c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  <c r="AL584" s="38"/>
      <c r="AM584" s="38"/>
      <c r="AN584" s="38"/>
      <c r="AO584" s="38"/>
      <c r="AP584" s="38"/>
      <c r="AQ584" s="24" t="s">
        <v>204</v>
      </c>
      <c r="AR584" s="24" t="s">
        <v>850</v>
      </c>
      <c r="AS584" s="38"/>
      <c r="AT584" s="38"/>
      <c r="AU584" s="38"/>
      <c r="AV584" s="174">
        <v>2025000</v>
      </c>
      <c r="AW584" s="102" t="s">
        <v>123</v>
      </c>
      <c r="AX584" s="102"/>
      <c r="AY584" s="102" t="s">
        <v>1803</v>
      </c>
      <c r="AZ584" s="102" t="s">
        <v>1193</v>
      </c>
      <c r="BA584" s="102"/>
      <c r="BB584" s="102"/>
      <c r="BC584" s="45"/>
      <c r="BD584" s="45"/>
    </row>
    <row r="585" spans="1:56" s="101" customFormat="1" ht="16" hidden="1" thickBot="1">
      <c r="A585" s="231"/>
      <c r="B585" s="240"/>
      <c r="C585" s="23" t="s">
        <v>320</v>
      </c>
      <c r="D585" s="24" t="s">
        <v>658</v>
      </c>
      <c r="E585" s="34"/>
      <c r="F585" s="102" t="s">
        <v>123</v>
      </c>
      <c r="G585" s="38"/>
      <c r="H585" s="38"/>
      <c r="I585" s="38"/>
      <c r="J585" s="102" t="s">
        <v>1193</v>
      </c>
      <c r="K585" s="38"/>
      <c r="L585" s="38"/>
      <c r="M585" s="38"/>
      <c r="N585" s="38"/>
      <c r="O585" s="38"/>
      <c r="P585" s="38"/>
      <c r="Q585" s="38"/>
      <c r="R585" s="46" t="s">
        <v>145</v>
      </c>
      <c r="S585" s="46">
        <v>0</v>
      </c>
      <c r="T585" s="25" t="s">
        <v>235</v>
      </c>
      <c r="U585" s="46">
        <v>0</v>
      </c>
      <c r="V585" s="280" t="s">
        <v>145</v>
      </c>
      <c r="W585" s="46">
        <v>0</v>
      </c>
      <c r="X585" s="46">
        <v>0</v>
      </c>
      <c r="Y585" s="46">
        <v>0</v>
      </c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  <c r="AL585" s="38"/>
      <c r="AM585" s="38"/>
      <c r="AN585" s="38"/>
      <c r="AO585" s="38"/>
      <c r="AP585" s="38"/>
      <c r="AQ585" s="24" t="s">
        <v>204</v>
      </c>
      <c r="AR585" s="24" t="s">
        <v>850</v>
      </c>
      <c r="AS585" s="38"/>
      <c r="AT585" s="38"/>
      <c r="AU585" s="38"/>
      <c r="AV585" s="174">
        <v>360000</v>
      </c>
      <c r="AW585" s="102" t="s">
        <v>123</v>
      </c>
      <c r="AX585" s="102"/>
      <c r="AY585" s="102" t="s">
        <v>1804</v>
      </c>
      <c r="AZ585" s="102" t="s">
        <v>1193</v>
      </c>
      <c r="BA585" s="102"/>
      <c r="BB585" s="102"/>
      <c r="BC585" s="45"/>
      <c r="BD585" s="45"/>
    </row>
    <row r="586" spans="1:56" s="101" customFormat="1" ht="16" hidden="1" thickBot="1">
      <c r="A586" s="231"/>
      <c r="B586" s="240"/>
      <c r="C586" s="23" t="s">
        <v>321</v>
      </c>
      <c r="D586" s="24" t="s">
        <v>623</v>
      </c>
      <c r="E586" s="34"/>
      <c r="F586" s="102" t="s">
        <v>123</v>
      </c>
      <c r="G586" s="38"/>
      <c r="H586" s="38"/>
      <c r="I586" s="38"/>
      <c r="J586" s="102" t="s">
        <v>1193</v>
      </c>
      <c r="K586" s="38"/>
      <c r="L586" s="38"/>
      <c r="M586" s="38"/>
      <c r="N586" s="38"/>
      <c r="O586" s="38"/>
      <c r="P586" s="38"/>
      <c r="Q586" s="38"/>
      <c r="R586" s="46" t="s">
        <v>145</v>
      </c>
      <c r="S586" s="46">
        <v>0</v>
      </c>
      <c r="T586" s="25" t="s">
        <v>235</v>
      </c>
      <c r="U586" s="46">
        <v>0</v>
      </c>
      <c r="V586" s="280" t="s">
        <v>145</v>
      </c>
      <c r="W586" s="46">
        <v>0</v>
      </c>
      <c r="X586" s="46">
        <v>0</v>
      </c>
      <c r="Y586" s="46">
        <v>0</v>
      </c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  <c r="AL586" s="38"/>
      <c r="AM586" s="38"/>
      <c r="AN586" s="38"/>
      <c r="AO586" s="38"/>
      <c r="AP586" s="38"/>
      <c r="AQ586" s="24" t="s">
        <v>204</v>
      </c>
      <c r="AR586" s="24" t="s">
        <v>850</v>
      </c>
      <c r="AS586" s="38"/>
      <c r="AT586" s="38"/>
      <c r="AU586" s="38"/>
      <c r="AV586" s="174">
        <v>450000</v>
      </c>
      <c r="AW586" s="102" t="s">
        <v>123</v>
      </c>
      <c r="AX586" s="102"/>
      <c r="AY586" s="102" t="s">
        <v>1803</v>
      </c>
      <c r="AZ586" s="102" t="s">
        <v>1193</v>
      </c>
      <c r="BA586" s="102"/>
      <c r="BB586" s="102"/>
      <c r="BC586" s="45"/>
      <c r="BD586" s="45"/>
    </row>
    <row r="587" spans="1:56" s="101" customFormat="1" ht="16" hidden="1" thickBot="1">
      <c r="A587" s="231"/>
      <c r="B587" s="240"/>
      <c r="C587" s="23" t="s">
        <v>321</v>
      </c>
      <c r="D587" s="24" t="s">
        <v>623</v>
      </c>
      <c r="E587" s="34"/>
      <c r="F587" s="102" t="s">
        <v>123</v>
      </c>
      <c r="G587" s="38"/>
      <c r="H587" s="38"/>
      <c r="I587" s="38"/>
      <c r="J587" s="102" t="s">
        <v>1193</v>
      </c>
      <c r="K587" s="38"/>
      <c r="L587" s="38"/>
      <c r="M587" s="38"/>
      <c r="N587" s="38"/>
      <c r="O587" s="38"/>
      <c r="P587" s="38"/>
      <c r="Q587" s="38"/>
      <c r="R587" s="46" t="s">
        <v>145</v>
      </c>
      <c r="S587" s="46">
        <v>0</v>
      </c>
      <c r="T587" s="25" t="s">
        <v>230</v>
      </c>
      <c r="U587" s="46">
        <v>0</v>
      </c>
      <c r="V587" s="280" t="s">
        <v>145</v>
      </c>
      <c r="W587" s="46">
        <v>0</v>
      </c>
      <c r="X587" s="46">
        <v>0</v>
      </c>
      <c r="Y587" s="46">
        <v>0</v>
      </c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  <c r="AL587" s="38"/>
      <c r="AM587" s="38"/>
      <c r="AN587" s="38"/>
      <c r="AO587" s="38"/>
      <c r="AP587" s="38"/>
      <c r="AQ587" s="24" t="s">
        <v>204</v>
      </c>
      <c r="AR587" s="24" t="s">
        <v>850</v>
      </c>
      <c r="AS587" s="38"/>
      <c r="AT587" s="38"/>
      <c r="AU587" s="38"/>
      <c r="AV587" s="174">
        <v>337500</v>
      </c>
      <c r="AW587" s="102" t="s">
        <v>123</v>
      </c>
      <c r="AX587" s="102"/>
      <c r="AY587" s="102" t="s">
        <v>1803</v>
      </c>
      <c r="AZ587" s="102" t="s">
        <v>1193</v>
      </c>
      <c r="BA587" s="102"/>
      <c r="BB587" s="102"/>
      <c r="BC587" s="45"/>
      <c r="BD587" s="45"/>
    </row>
    <row r="588" spans="1:56" s="101" customFormat="1" ht="16" hidden="1" thickBot="1">
      <c r="A588" s="231"/>
      <c r="B588" s="240"/>
      <c r="C588" s="23" t="s">
        <v>322</v>
      </c>
      <c r="D588" s="24" t="s">
        <v>659</v>
      </c>
      <c r="E588" s="34"/>
      <c r="F588" s="102" t="s">
        <v>123</v>
      </c>
      <c r="G588" s="38"/>
      <c r="H588" s="38"/>
      <c r="I588" s="38"/>
      <c r="J588" s="102" t="s">
        <v>1193</v>
      </c>
      <c r="K588" s="38"/>
      <c r="L588" s="38"/>
      <c r="M588" s="38"/>
      <c r="N588" s="38"/>
      <c r="O588" s="38"/>
      <c r="P588" s="38"/>
      <c r="Q588" s="38"/>
      <c r="R588" s="46" t="s">
        <v>145</v>
      </c>
      <c r="S588" s="46">
        <v>0</v>
      </c>
      <c r="T588" s="25" t="s">
        <v>236</v>
      </c>
      <c r="U588" s="46">
        <v>0</v>
      </c>
      <c r="V588" s="80"/>
      <c r="W588" s="46">
        <v>0</v>
      </c>
      <c r="X588" s="46">
        <v>0</v>
      </c>
      <c r="Y588" s="46">
        <v>0</v>
      </c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  <c r="AL588" s="38"/>
      <c r="AM588" s="38"/>
      <c r="AN588" s="38"/>
      <c r="AO588" s="38"/>
      <c r="AP588" s="38"/>
      <c r="AQ588" s="24" t="s">
        <v>204</v>
      </c>
      <c r="AR588" s="24" t="s">
        <v>850</v>
      </c>
      <c r="AS588" s="38"/>
      <c r="AT588" s="38"/>
      <c r="AU588" s="38"/>
      <c r="AV588" s="174">
        <v>900000</v>
      </c>
      <c r="AW588" s="102" t="s">
        <v>123</v>
      </c>
      <c r="AX588" s="102"/>
      <c r="AY588" s="102" t="s">
        <v>1560</v>
      </c>
      <c r="AZ588" s="102" t="s">
        <v>1193</v>
      </c>
      <c r="BA588" s="102"/>
      <c r="BB588" s="102"/>
      <c r="BC588" s="45"/>
      <c r="BD588" s="45"/>
    </row>
    <row r="589" spans="1:56" s="101" customFormat="1" ht="16" hidden="1" thickBot="1">
      <c r="A589" s="231"/>
      <c r="B589" s="240"/>
      <c r="C589" s="23" t="s">
        <v>323</v>
      </c>
      <c r="D589" s="24" t="s">
        <v>660</v>
      </c>
      <c r="E589" s="34"/>
      <c r="F589" s="102" t="s">
        <v>123</v>
      </c>
      <c r="G589" s="38"/>
      <c r="H589" s="38"/>
      <c r="I589" s="38"/>
      <c r="J589" s="102" t="s">
        <v>1193</v>
      </c>
      <c r="K589" s="38"/>
      <c r="L589" s="38"/>
      <c r="M589" s="38"/>
      <c r="N589" s="38"/>
      <c r="O589" s="38"/>
      <c r="P589" s="38"/>
      <c r="Q589" s="38"/>
      <c r="R589" s="46" t="s">
        <v>145</v>
      </c>
      <c r="S589" s="46">
        <v>0</v>
      </c>
      <c r="T589" s="25" t="s">
        <v>236</v>
      </c>
      <c r="U589" s="46">
        <v>0</v>
      </c>
      <c r="V589" s="80"/>
      <c r="W589" s="46">
        <v>0</v>
      </c>
      <c r="X589" s="46">
        <v>0</v>
      </c>
      <c r="Y589" s="46">
        <v>0</v>
      </c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  <c r="AL589" s="38"/>
      <c r="AM589" s="38"/>
      <c r="AN589" s="38"/>
      <c r="AO589" s="38"/>
      <c r="AP589" s="38"/>
      <c r="AQ589" s="24" t="s">
        <v>204</v>
      </c>
      <c r="AR589" s="24" t="s">
        <v>850</v>
      </c>
      <c r="AS589" s="38"/>
      <c r="AT589" s="38"/>
      <c r="AU589" s="38"/>
      <c r="AV589" s="174">
        <v>425000</v>
      </c>
      <c r="AW589" s="102" t="s">
        <v>123</v>
      </c>
      <c r="AX589" s="102"/>
      <c r="AY589" s="102" t="s">
        <v>1807</v>
      </c>
      <c r="AZ589" s="102" t="s">
        <v>1193</v>
      </c>
      <c r="BA589" s="102"/>
      <c r="BB589" s="102"/>
      <c r="BC589" s="45"/>
      <c r="BD589" s="45"/>
    </row>
    <row r="590" spans="1:56" s="101" customFormat="1" ht="16" hidden="1" thickBot="1">
      <c r="A590" s="231"/>
      <c r="B590" s="240"/>
      <c r="C590" s="23" t="s">
        <v>324</v>
      </c>
      <c r="D590" s="24" t="s">
        <v>661</v>
      </c>
      <c r="E590" s="34"/>
      <c r="F590" s="102" t="s">
        <v>123</v>
      </c>
      <c r="G590" s="38"/>
      <c r="H590" s="38"/>
      <c r="I590" s="38"/>
      <c r="J590" s="102" t="s">
        <v>1193</v>
      </c>
      <c r="K590" s="38"/>
      <c r="L590" s="38"/>
      <c r="M590" s="38"/>
      <c r="N590" s="38"/>
      <c r="O590" s="38"/>
      <c r="P590" s="38"/>
      <c r="Q590" s="38"/>
      <c r="R590" s="46" t="s">
        <v>145</v>
      </c>
      <c r="S590" s="46">
        <v>0</v>
      </c>
      <c r="T590" s="25" t="s">
        <v>235</v>
      </c>
      <c r="U590" s="46">
        <v>0</v>
      </c>
      <c r="V590" s="280" t="s">
        <v>145</v>
      </c>
      <c r="W590" s="46">
        <v>0</v>
      </c>
      <c r="X590" s="46">
        <v>0</v>
      </c>
      <c r="Y590" s="46">
        <v>0</v>
      </c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  <c r="AL590" s="38"/>
      <c r="AM590" s="38"/>
      <c r="AN590" s="38"/>
      <c r="AO590" s="38"/>
      <c r="AP590" s="38"/>
      <c r="AQ590" s="24" t="s">
        <v>204</v>
      </c>
      <c r="AR590" s="24" t="s">
        <v>850</v>
      </c>
      <c r="AS590" s="38"/>
      <c r="AT590" s="38"/>
      <c r="AU590" s="38"/>
      <c r="AV590" s="174">
        <v>990000</v>
      </c>
      <c r="AW590" s="102" t="s">
        <v>123</v>
      </c>
      <c r="AX590" s="102"/>
      <c r="AY590" s="102" t="s">
        <v>1808</v>
      </c>
      <c r="AZ590" s="102" t="s">
        <v>1193</v>
      </c>
      <c r="BA590" s="102"/>
      <c r="BB590" s="102"/>
      <c r="BC590" s="45"/>
      <c r="BD590" s="45"/>
    </row>
    <row r="591" spans="1:56" s="101" customFormat="1" ht="16" hidden="1" thickBot="1">
      <c r="A591" s="231"/>
      <c r="B591" s="240"/>
      <c r="C591" s="23" t="s">
        <v>325</v>
      </c>
      <c r="D591" s="24" t="s">
        <v>662</v>
      </c>
      <c r="E591" s="34"/>
      <c r="F591" s="102"/>
      <c r="G591" s="38"/>
      <c r="H591" s="38"/>
      <c r="I591" s="38"/>
      <c r="J591" s="102"/>
      <c r="K591" s="38"/>
      <c r="L591" s="38"/>
      <c r="M591" s="38"/>
      <c r="N591" s="38"/>
      <c r="O591" s="38"/>
      <c r="P591" s="38"/>
      <c r="Q591" s="38"/>
      <c r="R591" s="46" t="s">
        <v>145</v>
      </c>
      <c r="S591" s="46">
        <v>0</v>
      </c>
      <c r="T591" s="25" t="s">
        <v>221</v>
      </c>
      <c r="U591" s="46">
        <v>0</v>
      </c>
      <c r="V591" s="280" t="s">
        <v>145</v>
      </c>
      <c r="W591" s="46">
        <v>0</v>
      </c>
      <c r="X591" s="46">
        <v>0</v>
      </c>
      <c r="Y591" s="46">
        <v>0</v>
      </c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  <c r="AL591" s="38"/>
      <c r="AM591" s="38"/>
      <c r="AN591" s="38"/>
      <c r="AO591" s="38"/>
      <c r="AP591" s="38"/>
      <c r="AQ591" s="24" t="s">
        <v>204</v>
      </c>
      <c r="AR591" s="24" t="s">
        <v>850</v>
      </c>
      <c r="AS591" s="38"/>
      <c r="AT591" s="38"/>
      <c r="AU591" s="38"/>
      <c r="AV591" s="174">
        <v>225000</v>
      </c>
      <c r="AW591" s="102"/>
      <c r="AX591" s="102"/>
      <c r="AY591" s="102"/>
      <c r="AZ591" s="102"/>
      <c r="BA591" s="104" t="s">
        <v>1840</v>
      </c>
      <c r="BB591" s="102"/>
      <c r="BC591" s="45"/>
      <c r="BD591" s="45"/>
    </row>
    <row r="592" spans="1:56" s="101" customFormat="1" ht="16" hidden="1" thickBot="1">
      <c r="A592" s="231"/>
      <c r="B592" s="240"/>
      <c r="C592" s="23" t="s">
        <v>326</v>
      </c>
      <c r="D592" s="24" t="s">
        <v>662</v>
      </c>
      <c r="E592" s="34"/>
      <c r="F592" s="102" t="s">
        <v>123</v>
      </c>
      <c r="G592" s="38"/>
      <c r="H592" s="38"/>
      <c r="I592" s="38"/>
      <c r="J592" s="102" t="s">
        <v>1193</v>
      </c>
      <c r="K592" s="38"/>
      <c r="L592" s="38"/>
      <c r="M592" s="38"/>
      <c r="N592" s="38"/>
      <c r="O592" s="38"/>
      <c r="P592" s="38"/>
      <c r="Q592" s="38"/>
      <c r="R592" s="46" t="s">
        <v>145</v>
      </c>
      <c r="S592" s="46">
        <v>0</v>
      </c>
      <c r="T592" s="25" t="s">
        <v>221</v>
      </c>
      <c r="U592" s="46">
        <v>0</v>
      </c>
      <c r="V592" s="280" t="s">
        <v>145</v>
      </c>
      <c r="W592" s="46">
        <v>0</v>
      </c>
      <c r="X592" s="46">
        <v>0</v>
      </c>
      <c r="Y592" s="46">
        <v>0</v>
      </c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  <c r="AL592" s="38"/>
      <c r="AM592" s="38"/>
      <c r="AN592" s="38"/>
      <c r="AO592" s="38"/>
      <c r="AP592" s="38"/>
      <c r="AQ592" s="24" t="s">
        <v>204</v>
      </c>
      <c r="AR592" s="24" t="s">
        <v>164</v>
      </c>
      <c r="AS592" s="38"/>
      <c r="AT592" s="38"/>
      <c r="AU592" s="38"/>
      <c r="AV592" s="174">
        <v>225000</v>
      </c>
      <c r="AW592" s="102" t="s">
        <v>123</v>
      </c>
      <c r="AX592" s="102"/>
      <c r="AY592" s="102" t="s">
        <v>1803</v>
      </c>
      <c r="AZ592" s="102" t="s">
        <v>1193</v>
      </c>
      <c r="BA592" s="102"/>
      <c r="BB592" s="102"/>
      <c r="BC592" s="45"/>
      <c r="BD592" s="45"/>
    </row>
    <row r="593" spans="1:56" s="101" customFormat="1" ht="16" hidden="1" thickBot="1">
      <c r="A593" s="231"/>
      <c r="B593" s="240"/>
      <c r="C593" s="23" t="s">
        <v>327</v>
      </c>
      <c r="D593" s="24" t="s">
        <v>663</v>
      </c>
      <c r="E593" s="34"/>
      <c r="F593" s="102" t="s">
        <v>123</v>
      </c>
      <c r="G593" s="38"/>
      <c r="H593" s="38"/>
      <c r="I593" s="38"/>
      <c r="J593" s="102" t="s">
        <v>1193</v>
      </c>
      <c r="K593" s="38"/>
      <c r="L593" s="38"/>
      <c r="M593" s="38"/>
      <c r="N593" s="38"/>
      <c r="O593" s="38"/>
      <c r="P593" s="38"/>
      <c r="Q593" s="38"/>
      <c r="R593" s="46" t="s">
        <v>145</v>
      </c>
      <c r="S593" s="46">
        <v>0</v>
      </c>
      <c r="T593" s="25" t="s">
        <v>226</v>
      </c>
      <c r="U593" s="46">
        <v>0</v>
      </c>
      <c r="V593" s="280" t="s">
        <v>145</v>
      </c>
      <c r="W593" s="46">
        <v>0</v>
      </c>
      <c r="X593" s="46">
        <v>0</v>
      </c>
      <c r="Y593" s="46">
        <v>0</v>
      </c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  <c r="AL593" s="38"/>
      <c r="AM593" s="38"/>
      <c r="AN593" s="38"/>
      <c r="AO593" s="38"/>
      <c r="AP593" s="38"/>
      <c r="AQ593" s="24" t="s">
        <v>204</v>
      </c>
      <c r="AR593" s="24" t="s">
        <v>850</v>
      </c>
      <c r="AS593" s="38"/>
      <c r="AT593" s="38"/>
      <c r="AU593" s="38"/>
      <c r="AV593" s="174">
        <v>558000</v>
      </c>
      <c r="AW593" s="102" t="s">
        <v>123</v>
      </c>
      <c r="AX593" s="102"/>
      <c r="AY593" s="102" t="s">
        <v>1806</v>
      </c>
      <c r="AZ593" s="102" t="s">
        <v>1193</v>
      </c>
      <c r="BA593" s="102"/>
      <c r="BB593" s="102"/>
      <c r="BC593" s="45"/>
      <c r="BD593" s="45"/>
    </row>
    <row r="594" spans="1:56" s="101" customFormat="1" ht="16" hidden="1" thickBot="1">
      <c r="A594" s="231"/>
      <c r="B594" s="240"/>
      <c r="C594" s="23" t="s">
        <v>328</v>
      </c>
      <c r="D594" s="24" t="s">
        <v>663</v>
      </c>
      <c r="E594" s="34"/>
      <c r="F594" s="102" t="s">
        <v>123</v>
      </c>
      <c r="G594" s="38"/>
      <c r="H594" s="38"/>
      <c r="I594" s="38"/>
      <c r="J594" s="102" t="s">
        <v>1193</v>
      </c>
      <c r="K594" s="38"/>
      <c r="L594" s="38"/>
      <c r="M594" s="38"/>
      <c r="N594" s="38"/>
      <c r="O594" s="38"/>
      <c r="P594" s="38"/>
      <c r="Q594" s="38"/>
      <c r="R594" s="46" t="s">
        <v>145</v>
      </c>
      <c r="S594" s="46">
        <v>0</v>
      </c>
      <c r="T594" s="25" t="s">
        <v>226</v>
      </c>
      <c r="U594" s="46">
        <v>0</v>
      </c>
      <c r="V594" s="280" t="s">
        <v>145</v>
      </c>
      <c r="W594" s="46">
        <v>0</v>
      </c>
      <c r="X594" s="46">
        <v>0</v>
      </c>
      <c r="Y594" s="46">
        <v>0</v>
      </c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  <c r="AL594" s="38"/>
      <c r="AM594" s="38"/>
      <c r="AN594" s="38"/>
      <c r="AO594" s="38"/>
      <c r="AP594" s="38"/>
      <c r="AQ594" s="24" t="s">
        <v>204</v>
      </c>
      <c r="AR594" s="24" t="s">
        <v>850</v>
      </c>
      <c r="AS594" s="38"/>
      <c r="AT594" s="38"/>
      <c r="AU594" s="38"/>
      <c r="AV594" s="174">
        <v>558000</v>
      </c>
      <c r="AW594" s="102" t="s">
        <v>123</v>
      </c>
      <c r="AX594" s="102"/>
      <c r="AY594" s="102" t="s">
        <v>1806</v>
      </c>
      <c r="AZ594" s="102" t="s">
        <v>1193</v>
      </c>
      <c r="BA594" s="102"/>
      <c r="BB594" s="102"/>
      <c r="BC594" s="45"/>
      <c r="BD594" s="45"/>
    </row>
    <row r="595" spans="1:56" s="101" customFormat="1" ht="16" hidden="1" thickBot="1">
      <c r="A595" s="231"/>
      <c r="B595" s="240"/>
      <c r="C595" s="23" t="s">
        <v>329</v>
      </c>
      <c r="D595" s="24" t="s">
        <v>663</v>
      </c>
      <c r="E595" s="34"/>
      <c r="F595" s="102" t="s">
        <v>123</v>
      </c>
      <c r="G595" s="38"/>
      <c r="H595" s="38"/>
      <c r="I595" s="38"/>
      <c r="J595" s="102" t="s">
        <v>1193</v>
      </c>
      <c r="K595" s="38"/>
      <c r="L595" s="38"/>
      <c r="M595" s="38"/>
      <c r="N595" s="38"/>
      <c r="O595" s="38"/>
      <c r="P595" s="38"/>
      <c r="Q595" s="38"/>
      <c r="R595" s="46" t="s">
        <v>145</v>
      </c>
      <c r="S595" s="46">
        <v>0</v>
      </c>
      <c r="T595" s="25" t="s">
        <v>226</v>
      </c>
      <c r="U595" s="46">
        <v>0</v>
      </c>
      <c r="V595" s="280" t="s">
        <v>145</v>
      </c>
      <c r="W595" s="46">
        <v>0</v>
      </c>
      <c r="X595" s="46">
        <v>0</v>
      </c>
      <c r="Y595" s="46">
        <v>0</v>
      </c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  <c r="AL595" s="38"/>
      <c r="AM595" s="38"/>
      <c r="AN595" s="38"/>
      <c r="AO595" s="38"/>
      <c r="AP595" s="38"/>
      <c r="AQ595" s="24" t="s">
        <v>204</v>
      </c>
      <c r="AR595" s="24" t="s">
        <v>850</v>
      </c>
      <c r="AS595" s="38"/>
      <c r="AT595" s="38"/>
      <c r="AU595" s="38"/>
      <c r="AV595" s="174">
        <v>1530000</v>
      </c>
      <c r="AW595" s="102" t="s">
        <v>123</v>
      </c>
      <c r="AX595" s="102"/>
      <c r="AY595" s="102" t="s">
        <v>1805</v>
      </c>
      <c r="AZ595" s="102" t="s">
        <v>1193</v>
      </c>
      <c r="BA595" s="102"/>
      <c r="BB595" s="102"/>
      <c r="BC595" s="45"/>
      <c r="BD595" s="45"/>
    </row>
    <row r="596" spans="1:56" s="101" customFormat="1" ht="16" hidden="1" thickBot="1">
      <c r="A596" s="231"/>
      <c r="B596" s="240"/>
      <c r="C596" s="23" t="s">
        <v>329</v>
      </c>
      <c r="D596" s="24" t="s">
        <v>663</v>
      </c>
      <c r="E596" s="34"/>
      <c r="F596" s="102" t="s">
        <v>123</v>
      </c>
      <c r="G596" s="38"/>
      <c r="H596" s="38"/>
      <c r="I596" s="38"/>
      <c r="J596" s="102" t="s">
        <v>1193</v>
      </c>
      <c r="K596" s="38"/>
      <c r="L596" s="38"/>
      <c r="M596" s="38"/>
      <c r="N596" s="38"/>
      <c r="O596" s="38"/>
      <c r="P596" s="38"/>
      <c r="Q596" s="38"/>
      <c r="R596" s="46" t="s">
        <v>145</v>
      </c>
      <c r="S596" s="46">
        <v>0</v>
      </c>
      <c r="T596" s="25" t="s">
        <v>226</v>
      </c>
      <c r="U596" s="46">
        <v>0</v>
      </c>
      <c r="V596" s="280" t="s">
        <v>145</v>
      </c>
      <c r="W596" s="46">
        <v>0</v>
      </c>
      <c r="X596" s="46">
        <v>0</v>
      </c>
      <c r="Y596" s="46">
        <v>0</v>
      </c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  <c r="AL596" s="38"/>
      <c r="AM596" s="38"/>
      <c r="AN596" s="38"/>
      <c r="AO596" s="38"/>
      <c r="AP596" s="38"/>
      <c r="AQ596" s="24" t="s">
        <v>204</v>
      </c>
      <c r="AR596" s="24" t="s">
        <v>850</v>
      </c>
      <c r="AS596" s="38"/>
      <c r="AT596" s="38"/>
      <c r="AU596" s="38"/>
      <c r="AV596" s="174">
        <v>1530000</v>
      </c>
      <c r="AW596" s="102" t="s">
        <v>123</v>
      </c>
      <c r="AX596" s="102"/>
      <c r="AY596" s="102" t="s">
        <v>1805</v>
      </c>
      <c r="AZ596" s="102" t="s">
        <v>1193</v>
      </c>
      <c r="BA596" s="102"/>
      <c r="BB596" s="102"/>
      <c r="BC596" s="45"/>
      <c r="BD596" s="45"/>
    </row>
    <row r="597" spans="1:56" s="101" customFormat="1" ht="16" hidden="1" thickBot="1">
      <c r="A597" s="231"/>
      <c r="B597" s="240"/>
      <c r="C597" s="23" t="s">
        <v>330</v>
      </c>
      <c r="D597" s="24" t="s">
        <v>664</v>
      </c>
      <c r="E597" s="34"/>
      <c r="F597" s="102" t="s">
        <v>123</v>
      </c>
      <c r="G597" s="38"/>
      <c r="H597" s="38"/>
      <c r="I597" s="38"/>
      <c r="J597" s="102" t="s">
        <v>1193</v>
      </c>
      <c r="K597" s="38"/>
      <c r="L597" s="38"/>
      <c r="M597" s="38"/>
      <c r="N597" s="38"/>
      <c r="O597" s="38"/>
      <c r="P597" s="38"/>
      <c r="Q597" s="38"/>
      <c r="R597" s="46" t="s">
        <v>145</v>
      </c>
      <c r="S597" s="46">
        <v>0</v>
      </c>
      <c r="T597" s="25" t="s">
        <v>226</v>
      </c>
      <c r="U597" s="46">
        <v>0</v>
      </c>
      <c r="V597" s="80"/>
      <c r="W597" s="46">
        <v>0</v>
      </c>
      <c r="X597" s="46">
        <v>0</v>
      </c>
      <c r="Y597" s="46">
        <v>0</v>
      </c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  <c r="AL597" s="38"/>
      <c r="AM597" s="38"/>
      <c r="AN597" s="38"/>
      <c r="AO597" s="38"/>
      <c r="AP597" s="38"/>
      <c r="AQ597" s="24" t="s">
        <v>204</v>
      </c>
      <c r="AR597" s="24" t="s">
        <v>850</v>
      </c>
      <c r="AS597" s="38"/>
      <c r="AT597" s="38"/>
      <c r="AU597" s="38"/>
      <c r="AV597" s="174">
        <v>2430000</v>
      </c>
      <c r="AW597" s="102" t="s">
        <v>123</v>
      </c>
      <c r="AX597" s="102"/>
      <c r="AY597" s="102" t="s">
        <v>1807</v>
      </c>
      <c r="AZ597" s="102" t="s">
        <v>1193</v>
      </c>
      <c r="BA597" s="102"/>
      <c r="BB597" s="102"/>
      <c r="BC597" s="45"/>
      <c r="BD597" s="45"/>
    </row>
    <row r="598" spans="1:56" s="101" customFormat="1" ht="16" hidden="1" thickBot="1">
      <c r="A598" s="231"/>
      <c r="B598" s="240"/>
      <c r="C598" s="23" t="s">
        <v>331</v>
      </c>
      <c r="D598" s="24" t="s">
        <v>665</v>
      </c>
      <c r="E598" s="34"/>
      <c r="F598" s="102" t="s">
        <v>123</v>
      </c>
      <c r="G598" s="38"/>
      <c r="H598" s="38"/>
      <c r="I598" s="38"/>
      <c r="J598" s="102" t="s">
        <v>1193</v>
      </c>
      <c r="K598" s="38"/>
      <c r="L598" s="38"/>
      <c r="M598" s="38"/>
      <c r="N598" s="38"/>
      <c r="O598" s="38"/>
      <c r="P598" s="38"/>
      <c r="Q598" s="38"/>
      <c r="R598" s="46" t="s">
        <v>145</v>
      </c>
      <c r="S598" s="46">
        <v>0</v>
      </c>
      <c r="T598" s="25" t="s">
        <v>225</v>
      </c>
      <c r="U598" s="46">
        <v>0</v>
      </c>
      <c r="V598" s="280" t="s">
        <v>145</v>
      </c>
      <c r="W598" s="46">
        <v>0</v>
      </c>
      <c r="X598" s="46">
        <v>0</v>
      </c>
      <c r="Y598" s="46">
        <v>0</v>
      </c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  <c r="AL598" s="38"/>
      <c r="AM598" s="38"/>
      <c r="AN598" s="38"/>
      <c r="AO598" s="38"/>
      <c r="AP598" s="38"/>
      <c r="AQ598" s="24" t="s">
        <v>204</v>
      </c>
      <c r="AR598" s="24" t="s">
        <v>850</v>
      </c>
      <c r="AS598" s="38"/>
      <c r="AT598" s="38"/>
      <c r="AU598" s="38"/>
      <c r="AV598" s="174">
        <v>144000</v>
      </c>
      <c r="AW598" s="102" t="s">
        <v>123</v>
      </c>
      <c r="AX598" s="102"/>
      <c r="AY598" s="102" t="s">
        <v>1805</v>
      </c>
      <c r="AZ598" s="102" t="s">
        <v>1193</v>
      </c>
      <c r="BA598" s="102"/>
      <c r="BB598" s="102"/>
      <c r="BC598" s="45"/>
      <c r="BD598" s="45"/>
    </row>
    <row r="599" spans="1:56" s="101" customFormat="1" ht="16" hidden="1" thickBot="1">
      <c r="A599" s="231"/>
      <c r="B599" s="240"/>
      <c r="C599" s="23" t="s">
        <v>332</v>
      </c>
      <c r="D599" s="24" t="s">
        <v>666</v>
      </c>
      <c r="E599" s="34"/>
      <c r="F599" s="102" t="s">
        <v>123</v>
      </c>
      <c r="G599" s="38"/>
      <c r="H599" s="38"/>
      <c r="I599" s="38"/>
      <c r="J599" s="102" t="s">
        <v>1193</v>
      </c>
      <c r="K599" s="38"/>
      <c r="L599" s="38"/>
      <c r="M599" s="38"/>
      <c r="N599" s="38"/>
      <c r="O599" s="38"/>
      <c r="P599" s="38"/>
      <c r="Q599" s="38"/>
      <c r="R599" s="46" t="s">
        <v>145</v>
      </c>
      <c r="S599" s="46">
        <v>0</v>
      </c>
      <c r="T599" s="25" t="s">
        <v>235</v>
      </c>
      <c r="U599" s="46">
        <v>0</v>
      </c>
      <c r="V599" s="280" t="s">
        <v>145</v>
      </c>
      <c r="W599" s="46">
        <v>0</v>
      </c>
      <c r="X599" s="46">
        <v>0</v>
      </c>
      <c r="Y599" s="46">
        <v>0</v>
      </c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  <c r="AL599" s="38"/>
      <c r="AM599" s="38"/>
      <c r="AN599" s="38"/>
      <c r="AO599" s="38"/>
      <c r="AP599" s="38"/>
      <c r="AQ599" s="24" t="s">
        <v>204</v>
      </c>
      <c r="AR599" s="24" t="s">
        <v>850</v>
      </c>
      <c r="AS599" s="38"/>
      <c r="AT599" s="38"/>
      <c r="AU599" s="38"/>
      <c r="AV599" s="174">
        <v>900000</v>
      </c>
      <c r="AW599" s="102" t="s">
        <v>123</v>
      </c>
      <c r="AX599" s="102"/>
      <c r="AY599" s="102" t="s">
        <v>1560</v>
      </c>
      <c r="AZ599" s="102" t="s">
        <v>1193</v>
      </c>
      <c r="BA599" s="102"/>
      <c r="BB599" s="102"/>
      <c r="BC599" s="45"/>
      <c r="BD599" s="45"/>
    </row>
    <row r="600" spans="1:56" s="101" customFormat="1" ht="16" hidden="1" thickBot="1">
      <c r="A600" s="231"/>
      <c r="B600" s="240"/>
      <c r="C600" s="23" t="s">
        <v>333</v>
      </c>
      <c r="D600" s="24" t="s">
        <v>667</v>
      </c>
      <c r="E600" s="34"/>
      <c r="F600" s="102" t="s">
        <v>123</v>
      </c>
      <c r="G600" s="38"/>
      <c r="H600" s="38"/>
      <c r="I600" s="38"/>
      <c r="J600" s="102" t="s">
        <v>1193</v>
      </c>
      <c r="K600" s="38"/>
      <c r="L600" s="38"/>
      <c r="M600" s="38"/>
      <c r="N600" s="38"/>
      <c r="O600" s="38"/>
      <c r="P600" s="38"/>
      <c r="Q600" s="38"/>
      <c r="R600" s="46" t="s">
        <v>145</v>
      </c>
      <c r="S600" s="46">
        <v>0</v>
      </c>
      <c r="T600" s="25" t="s">
        <v>226</v>
      </c>
      <c r="U600" s="46">
        <v>0</v>
      </c>
      <c r="V600" s="280" t="s">
        <v>145</v>
      </c>
      <c r="W600" s="46">
        <v>0</v>
      </c>
      <c r="X600" s="46">
        <v>0</v>
      </c>
      <c r="Y600" s="46">
        <v>0</v>
      </c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  <c r="AL600" s="38"/>
      <c r="AM600" s="38"/>
      <c r="AN600" s="38"/>
      <c r="AO600" s="38"/>
      <c r="AP600" s="38"/>
      <c r="AQ600" s="24" t="s">
        <v>204</v>
      </c>
      <c r="AR600" s="24" t="s">
        <v>850</v>
      </c>
      <c r="AS600" s="38"/>
      <c r="AT600" s="38"/>
      <c r="AU600" s="38"/>
      <c r="AV600" s="174">
        <v>2250000</v>
      </c>
      <c r="AW600" s="102" t="s">
        <v>123</v>
      </c>
      <c r="AX600" s="102"/>
      <c r="AY600" s="102" t="s">
        <v>1803</v>
      </c>
      <c r="AZ600" s="102" t="s">
        <v>1193</v>
      </c>
      <c r="BA600" s="102"/>
      <c r="BB600" s="102"/>
      <c r="BC600" s="45"/>
      <c r="BD600" s="45"/>
    </row>
    <row r="601" spans="1:56" s="101" customFormat="1" ht="16" hidden="1" thickBot="1">
      <c r="A601" s="231"/>
      <c r="B601" s="240"/>
      <c r="C601" s="23" t="s">
        <v>334</v>
      </c>
      <c r="D601" s="24" t="s">
        <v>668</v>
      </c>
      <c r="E601" s="34"/>
      <c r="F601" s="102" t="s">
        <v>123</v>
      </c>
      <c r="G601" s="38"/>
      <c r="H601" s="38"/>
      <c r="I601" s="38"/>
      <c r="J601" s="102" t="s">
        <v>1193</v>
      </c>
      <c r="K601" s="38"/>
      <c r="L601" s="38"/>
      <c r="M601" s="38"/>
      <c r="N601" s="38"/>
      <c r="O601" s="38"/>
      <c r="P601" s="38"/>
      <c r="Q601" s="38"/>
      <c r="R601" s="46" t="s">
        <v>145</v>
      </c>
      <c r="S601" s="46">
        <v>0</v>
      </c>
      <c r="T601" s="25" t="s">
        <v>235</v>
      </c>
      <c r="U601" s="46">
        <v>0</v>
      </c>
      <c r="V601" s="280" t="s">
        <v>145</v>
      </c>
      <c r="W601" s="46">
        <v>0</v>
      </c>
      <c r="X601" s="46">
        <v>0</v>
      </c>
      <c r="Y601" s="46">
        <v>0</v>
      </c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  <c r="AL601" s="38"/>
      <c r="AM601" s="38"/>
      <c r="AN601" s="38"/>
      <c r="AO601" s="38"/>
      <c r="AP601" s="38"/>
      <c r="AQ601" s="24" t="s">
        <v>204</v>
      </c>
      <c r="AR601" s="24" t="s">
        <v>850</v>
      </c>
      <c r="AS601" s="38"/>
      <c r="AT601" s="38"/>
      <c r="AU601" s="38"/>
      <c r="AV601" s="174">
        <v>450000</v>
      </c>
      <c r="AW601" s="102" t="s">
        <v>123</v>
      </c>
      <c r="AX601" s="102"/>
      <c r="AY601" s="102" t="s">
        <v>1811</v>
      </c>
      <c r="AZ601" s="102" t="s">
        <v>1193</v>
      </c>
      <c r="BA601" s="102"/>
      <c r="BB601" s="102"/>
      <c r="BC601" s="45"/>
      <c r="BD601" s="45"/>
    </row>
    <row r="602" spans="1:56" s="101" customFormat="1" ht="16" hidden="1" thickBot="1">
      <c r="A602" s="231"/>
      <c r="B602" s="240"/>
      <c r="C602" s="23" t="s">
        <v>335</v>
      </c>
      <c r="D602" s="24" t="s">
        <v>607</v>
      </c>
      <c r="E602" s="34"/>
      <c r="F602" s="102"/>
      <c r="G602" s="38"/>
      <c r="H602" s="38"/>
      <c r="I602" s="38"/>
      <c r="J602" s="102"/>
      <c r="K602" s="38"/>
      <c r="L602" s="38"/>
      <c r="M602" s="38"/>
      <c r="N602" s="38"/>
      <c r="O602" s="38"/>
      <c r="P602" s="38"/>
      <c r="Q602" s="38"/>
      <c r="R602" s="46" t="s">
        <v>789</v>
      </c>
      <c r="S602" s="46">
        <v>0</v>
      </c>
      <c r="T602" s="25" t="s">
        <v>226</v>
      </c>
      <c r="U602" s="46">
        <v>0</v>
      </c>
      <c r="V602" s="280" t="s">
        <v>145</v>
      </c>
      <c r="W602" s="46">
        <v>0</v>
      </c>
      <c r="X602" s="46">
        <v>0</v>
      </c>
      <c r="Y602" s="46">
        <v>0</v>
      </c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  <c r="AL602" s="38"/>
      <c r="AM602" s="38"/>
      <c r="AN602" s="38"/>
      <c r="AO602" s="38"/>
      <c r="AP602" s="38"/>
      <c r="AQ602" s="24" t="s">
        <v>204</v>
      </c>
      <c r="AR602" s="24" t="s">
        <v>850</v>
      </c>
      <c r="AS602" s="38"/>
      <c r="AT602" s="38"/>
      <c r="AU602" s="38"/>
      <c r="AV602" s="174">
        <v>112500</v>
      </c>
      <c r="AW602" s="102"/>
      <c r="AX602" s="102"/>
      <c r="AY602" s="102"/>
      <c r="AZ602" s="102"/>
      <c r="BA602" s="104" t="s">
        <v>1840</v>
      </c>
      <c r="BB602" s="102"/>
      <c r="BC602" s="45"/>
      <c r="BD602" s="45"/>
    </row>
    <row r="603" spans="1:56" s="101" customFormat="1" ht="16" hidden="1" thickBot="1">
      <c r="A603" s="231"/>
      <c r="B603" s="240"/>
      <c r="C603" s="23" t="s">
        <v>336</v>
      </c>
      <c r="D603" s="24" t="s">
        <v>669</v>
      </c>
      <c r="E603" s="34"/>
      <c r="F603" s="102"/>
      <c r="G603" s="38"/>
      <c r="H603" s="38"/>
      <c r="I603" s="38"/>
      <c r="J603" s="102"/>
      <c r="K603" s="38"/>
      <c r="L603" s="38"/>
      <c r="M603" s="38"/>
      <c r="N603" s="38"/>
      <c r="O603" s="38"/>
      <c r="P603" s="38"/>
      <c r="Q603" s="38"/>
      <c r="R603" s="46" t="s">
        <v>145</v>
      </c>
      <c r="S603" s="46">
        <v>0</v>
      </c>
      <c r="T603" s="25" t="s">
        <v>235</v>
      </c>
      <c r="U603" s="46">
        <v>0</v>
      </c>
      <c r="V603" s="280" t="s">
        <v>145</v>
      </c>
      <c r="W603" s="46">
        <v>0</v>
      </c>
      <c r="X603" s="46">
        <v>0</v>
      </c>
      <c r="Y603" s="46">
        <v>0</v>
      </c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  <c r="AL603" s="38"/>
      <c r="AM603" s="38"/>
      <c r="AN603" s="38"/>
      <c r="AO603" s="38"/>
      <c r="AP603" s="38"/>
      <c r="AQ603" s="24" t="s">
        <v>204</v>
      </c>
      <c r="AR603" s="24" t="s">
        <v>850</v>
      </c>
      <c r="AS603" s="38"/>
      <c r="AT603" s="38"/>
      <c r="AU603" s="38"/>
      <c r="AV603" s="174">
        <v>112500</v>
      </c>
      <c r="AW603" s="102"/>
      <c r="AX603" s="102"/>
      <c r="AY603" s="102"/>
      <c r="AZ603" s="102"/>
      <c r="BA603" s="104" t="s">
        <v>1840</v>
      </c>
      <c r="BB603" s="102"/>
      <c r="BC603" s="45"/>
      <c r="BD603" s="45"/>
    </row>
    <row r="604" spans="1:56" s="101" customFormat="1" ht="16" hidden="1" thickBot="1">
      <c r="A604" s="231"/>
      <c r="B604" s="240"/>
      <c r="C604" s="23" t="s">
        <v>247</v>
      </c>
      <c r="D604" s="24" t="s">
        <v>602</v>
      </c>
      <c r="E604" s="34"/>
      <c r="F604" s="102"/>
      <c r="G604" s="38"/>
      <c r="H604" s="38"/>
      <c r="I604" s="38"/>
      <c r="J604" s="102"/>
      <c r="K604" s="38"/>
      <c r="L604" s="38"/>
      <c r="M604" s="38"/>
      <c r="N604" s="38"/>
      <c r="O604" s="38"/>
      <c r="P604" s="38"/>
      <c r="Q604" s="38"/>
      <c r="R604" s="46" t="s">
        <v>145</v>
      </c>
      <c r="S604" s="46">
        <v>0</v>
      </c>
      <c r="T604" s="25" t="s">
        <v>226</v>
      </c>
      <c r="U604" s="46">
        <v>0</v>
      </c>
      <c r="V604" s="280" t="s">
        <v>145</v>
      </c>
      <c r="W604" s="46">
        <v>0</v>
      </c>
      <c r="X604" s="46">
        <v>0</v>
      </c>
      <c r="Y604" s="46">
        <v>0</v>
      </c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  <c r="AL604" s="38"/>
      <c r="AM604" s="38"/>
      <c r="AN604" s="38"/>
      <c r="AO604" s="38"/>
      <c r="AP604" s="38"/>
      <c r="AQ604" s="24" t="s">
        <v>204</v>
      </c>
      <c r="AR604" s="24" t="s">
        <v>850</v>
      </c>
      <c r="AS604" s="38"/>
      <c r="AT604" s="38"/>
      <c r="AU604" s="38"/>
      <c r="AV604" s="174">
        <v>810000</v>
      </c>
      <c r="AW604" s="102"/>
      <c r="AX604" s="102"/>
      <c r="AY604" s="102"/>
      <c r="AZ604" s="102"/>
      <c r="BA604" s="104" t="s">
        <v>1840</v>
      </c>
      <c r="BB604" s="102"/>
      <c r="BC604" s="45"/>
      <c r="BD604" s="45"/>
    </row>
    <row r="605" spans="1:56" s="101" customFormat="1" ht="16" hidden="1" thickBot="1">
      <c r="A605" s="231"/>
      <c r="B605" s="240"/>
      <c r="C605" s="23" t="s">
        <v>336</v>
      </c>
      <c r="D605" s="24" t="s">
        <v>669</v>
      </c>
      <c r="E605" s="34"/>
      <c r="F605" s="102"/>
      <c r="G605" s="38"/>
      <c r="H605" s="38"/>
      <c r="I605" s="38"/>
      <c r="J605" s="102"/>
      <c r="K605" s="38"/>
      <c r="L605" s="38"/>
      <c r="M605" s="38"/>
      <c r="N605" s="38"/>
      <c r="O605" s="38"/>
      <c r="P605" s="38"/>
      <c r="Q605" s="38"/>
      <c r="R605" s="46" t="s">
        <v>145</v>
      </c>
      <c r="S605" s="46">
        <v>0</v>
      </c>
      <c r="T605" s="25" t="s">
        <v>235</v>
      </c>
      <c r="U605" s="46">
        <v>0</v>
      </c>
      <c r="V605" s="280" t="s">
        <v>145</v>
      </c>
      <c r="W605" s="46">
        <v>0</v>
      </c>
      <c r="X605" s="46">
        <v>0</v>
      </c>
      <c r="Y605" s="46">
        <v>0</v>
      </c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  <c r="AL605" s="38"/>
      <c r="AM605" s="38"/>
      <c r="AN605" s="38"/>
      <c r="AO605" s="38"/>
      <c r="AP605" s="38"/>
      <c r="AQ605" s="24" t="s">
        <v>204</v>
      </c>
      <c r="AR605" s="24" t="s">
        <v>850</v>
      </c>
      <c r="AS605" s="38"/>
      <c r="AT605" s="38"/>
      <c r="AU605" s="38"/>
      <c r="AV605" s="174">
        <v>112500</v>
      </c>
      <c r="AW605" s="102"/>
      <c r="AX605" s="102"/>
      <c r="AY605" s="102"/>
      <c r="AZ605" s="102"/>
      <c r="BA605" s="104" t="s">
        <v>1840</v>
      </c>
      <c r="BB605" s="102"/>
      <c r="BC605" s="45"/>
      <c r="BD605" s="45"/>
    </row>
    <row r="606" spans="1:56" s="101" customFormat="1" ht="16" hidden="1" thickBot="1">
      <c r="A606" s="231"/>
      <c r="B606" s="240"/>
      <c r="C606" s="23" t="s">
        <v>336</v>
      </c>
      <c r="D606" s="24" t="s">
        <v>669</v>
      </c>
      <c r="E606" s="34"/>
      <c r="F606" s="102"/>
      <c r="G606" s="38"/>
      <c r="H606" s="38"/>
      <c r="I606" s="38"/>
      <c r="J606" s="102"/>
      <c r="K606" s="38"/>
      <c r="L606" s="38"/>
      <c r="M606" s="38"/>
      <c r="N606" s="38"/>
      <c r="O606" s="38"/>
      <c r="P606" s="38"/>
      <c r="Q606" s="38"/>
      <c r="R606" s="46" t="s">
        <v>145</v>
      </c>
      <c r="S606" s="46">
        <v>0</v>
      </c>
      <c r="T606" s="25" t="s">
        <v>235</v>
      </c>
      <c r="U606" s="46">
        <v>0</v>
      </c>
      <c r="V606" s="280" t="s">
        <v>145</v>
      </c>
      <c r="W606" s="46">
        <v>0</v>
      </c>
      <c r="X606" s="46">
        <v>0</v>
      </c>
      <c r="Y606" s="46">
        <v>0</v>
      </c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  <c r="AL606" s="38"/>
      <c r="AM606" s="38"/>
      <c r="AN606" s="38"/>
      <c r="AO606" s="38"/>
      <c r="AP606" s="38"/>
      <c r="AQ606" s="24" t="s">
        <v>204</v>
      </c>
      <c r="AR606" s="24" t="s">
        <v>850</v>
      </c>
      <c r="AS606" s="38"/>
      <c r="AT606" s="38"/>
      <c r="AU606" s="38"/>
      <c r="AV606" s="174">
        <v>112500</v>
      </c>
      <c r="AW606" s="102"/>
      <c r="AX606" s="102"/>
      <c r="AY606" s="102"/>
      <c r="AZ606" s="102"/>
      <c r="BA606" s="104" t="s">
        <v>1840</v>
      </c>
      <c r="BB606" s="102"/>
      <c r="BC606" s="45"/>
      <c r="BD606" s="45"/>
    </row>
    <row r="607" spans="1:56" s="101" customFormat="1" ht="16" hidden="1" thickBot="1">
      <c r="A607" s="231"/>
      <c r="B607" s="240"/>
      <c r="C607" s="23" t="s">
        <v>338</v>
      </c>
      <c r="D607" s="24" t="s">
        <v>670</v>
      </c>
      <c r="E607" s="34"/>
      <c r="F607" s="102" t="s">
        <v>123</v>
      </c>
      <c r="G607" s="38"/>
      <c r="H607" s="38"/>
      <c r="I607" s="38"/>
      <c r="J607" s="102" t="s">
        <v>1193</v>
      </c>
      <c r="K607" s="38"/>
      <c r="L607" s="38"/>
      <c r="M607" s="38"/>
      <c r="N607" s="38"/>
      <c r="O607" s="38"/>
      <c r="P607" s="38"/>
      <c r="Q607" s="38"/>
      <c r="R607" s="46" t="s">
        <v>145</v>
      </c>
      <c r="S607" s="46">
        <v>0</v>
      </c>
      <c r="T607" s="25" t="s">
        <v>221</v>
      </c>
      <c r="U607" s="46">
        <v>0</v>
      </c>
      <c r="V607" s="80"/>
      <c r="W607" s="46">
        <v>0</v>
      </c>
      <c r="X607" s="46">
        <v>0</v>
      </c>
      <c r="Y607" s="46">
        <v>0</v>
      </c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  <c r="AL607" s="38"/>
      <c r="AM607" s="38"/>
      <c r="AN607" s="38"/>
      <c r="AO607" s="38"/>
      <c r="AP607" s="38"/>
      <c r="AQ607" s="24" t="s">
        <v>204</v>
      </c>
      <c r="AR607" s="24" t="s">
        <v>850</v>
      </c>
      <c r="AS607" s="38"/>
      <c r="AT607" s="38"/>
      <c r="AU607" s="38"/>
      <c r="AV607" s="174">
        <v>112500</v>
      </c>
      <c r="AW607" s="102" t="s">
        <v>123</v>
      </c>
      <c r="AX607" s="102"/>
      <c r="AY607" s="102" t="s">
        <v>1803</v>
      </c>
      <c r="AZ607" s="102" t="s">
        <v>1193</v>
      </c>
      <c r="BA607" s="102"/>
      <c r="BB607" s="102"/>
      <c r="BC607" s="45"/>
      <c r="BD607" s="45"/>
    </row>
    <row r="608" spans="1:56" s="101" customFormat="1" ht="16" hidden="1" thickBot="1">
      <c r="A608" s="231"/>
      <c r="B608" s="240"/>
      <c r="C608" s="23" t="s">
        <v>338</v>
      </c>
      <c r="D608" s="24" t="s">
        <v>670</v>
      </c>
      <c r="E608" s="34"/>
      <c r="F608" s="102"/>
      <c r="G608" s="38"/>
      <c r="H608" s="38"/>
      <c r="I608" s="38"/>
      <c r="J608" s="102"/>
      <c r="K608" s="38"/>
      <c r="L608" s="38"/>
      <c r="M608" s="38"/>
      <c r="N608" s="38"/>
      <c r="O608" s="38"/>
      <c r="P608" s="38"/>
      <c r="Q608" s="38"/>
      <c r="R608" s="46" t="s">
        <v>145</v>
      </c>
      <c r="S608" s="46">
        <v>0</v>
      </c>
      <c r="T608" s="25" t="s">
        <v>221</v>
      </c>
      <c r="U608" s="46">
        <v>0</v>
      </c>
      <c r="V608" s="80"/>
      <c r="W608" s="46">
        <v>0</v>
      </c>
      <c r="X608" s="46">
        <v>0</v>
      </c>
      <c r="Y608" s="46">
        <v>0</v>
      </c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  <c r="AL608" s="38"/>
      <c r="AM608" s="38"/>
      <c r="AN608" s="38"/>
      <c r="AO608" s="38"/>
      <c r="AP608" s="38"/>
      <c r="AQ608" s="24" t="s">
        <v>204</v>
      </c>
      <c r="AR608" s="24" t="s">
        <v>850</v>
      </c>
      <c r="AS608" s="38"/>
      <c r="AT608" s="38"/>
      <c r="AU608" s="38"/>
      <c r="AV608" s="174">
        <v>675000</v>
      </c>
      <c r="AW608" s="102"/>
      <c r="AX608" s="102"/>
      <c r="AY608" s="102"/>
      <c r="AZ608" s="102"/>
      <c r="BA608" s="104" t="s">
        <v>1840</v>
      </c>
      <c r="BB608" s="102"/>
      <c r="BC608" s="45"/>
      <c r="BD608" s="45"/>
    </row>
    <row r="609" spans="1:56" s="101" customFormat="1" ht="16" hidden="1" thickBot="1">
      <c r="A609" s="231"/>
      <c r="B609" s="240"/>
      <c r="C609" s="23" t="s">
        <v>339</v>
      </c>
      <c r="D609" s="24" t="s">
        <v>671</v>
      </c>
      <c r="E609" s="34"/>
      <c r="F609" s="102" t="s">
        <v>123</v>
      </c>
      <c r="G609" s="38"/>
      <c r="H609" s="38"/>
      <c r="I609" s="38"/>
      <c r="J609" s="102" t="s">
        <v>1193</v>
      </c>
      <c r="K609" s="38"/>
      <c r="L609" s="38"/>
      <c r="M609" s="38"/>
      <c r="N609" s="38"/>
      <c r="O609" s="38"/>
      <c r="P609" s="38"/>
      <c r="Q609" s="38"/>
      <c r="R609" s="46" t="s">
        <v>145</v>
      </c>
      <c r="S609" s="46">
        <v>0</v>
      </c>
      <c r="T609" s="25" t="s">
        <v>220</v>
      </c>
      <c r="U609" s="46">
        <v>0</v>
      </c>
      <c r="V609" s="280" t="s">
        <v>145</v>
      </c>
      <c r="W609" s="46">
        <v>0</v>
      </c>
      <c r="X609" s="46">
        <v>0</v>
      </c>
      <c r="Y609" s="46">
        <v>0</v>
      </c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  <c r="AL609" s="38"/>
      <c r="AM609" s="38"/>
      <c r="AN609" s="38"/>
      <c r="AO609" s="38"/>
      <c r="AP609" s="38"/>
      <c r="AQ609" s="24" t="s">
        <v>204</v>
      </c>
      <c r="AR609" s="24" t="s">
        <v>850</v>
      </c>
      <c r="AS609" s="38"/>
      <c r="AT609" s="38"/>
      <c r="AU609" s="38"/>
      <c r="AV609" s="174">
        <v>3150000</v>
      </c>
      <c r="AW609" s="102" t="s">
        <v>123</v>
      </c>
      <c r="AX609" s="102"/>
      <c r="AY609" s="102" t="s">
        <v>1806</v>
      </c>
      <c r="AZ609" s="102" t="s">
        <v>1193</v>
      </c>
      <c r="BA609" s="102"/>
      <c r="BB609" s="102"/>
      <c r="BC609" s="45"/>
      <c r="BD609" s="45"/>
    </row>
    <row r="610" spans="1:56" s="101" customFormat="1" ht="16" hidden="1" thickBot="1">
      <c r="A610" s="231"/>
      <c r="B610" s="240"/>
      <c r="C610" s="23" t="s">
        <v>339</v>
      </c>
      <c r="D610" s="24" t="s">
        <v>671</v>
      </c>
      <c r="E610" s="34"/>
      <c r="F610" s="102"/>
      <c r="G610" s="38"/>
      <c r="H610" s="38"/>
      <c r="I610" s="38"/>
      <c r="J610" s="102"/>
      <c r="K610" s="38"/>
      <c r="L610" s="38"/>
      <c r="M610" s="38"/>
      <c r="N610" s="38"/>
      <c r="O610" s="38"/>
      <c r="P610" s="38"/>
      <c r="Q610" s="38"/>
      <c r="R610" s="46" t="s">
        <v>145</v>
      </c>
      <c r="S610" s="46">
        <v>0</v>
      </c>
      <c r="T610" s="25" t="s">
        <v>220</v>
      </c>
      <c r="U610" s="46">
        <v>0</v>
      </c>
      <c r="V610" s="280" t="s">
        <v>145</v>
      </c>
      <c r="W610" s="46">
        <v>0</v>
      </c>
      <c r="X610" s="46">
        <v>0</v>
      </c>
      <c r="Y610" s="46">
        <v>0</v>
      </c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  <c r="AL610" s="38"/>
      <c r="AM610" s="38"/>
      <c r="AN610" s="38"/>
      <c r="AO610" s="38"/>
      <c r="AP610" s="38"/>
      <c r="AQ610" s="24" t="s">
        <v>204</v>
      </c>
      <c r="AR610" s="24" t="s">
        <v>850</v>
      </c>
      <c r="AS610" s="38"/>
      <c r="AT610" s="38"/>
      <c r="AU610" s="38"/>
      <c r="AV610" s="174">
        <v>3150000</v>
      </c>
      <c r="AW610" s="102"/>
      <c r="AX610" s="102"/>
      <c r="AY610" s="102"/>
      <c r="AZ610" s="102"/>
      <c r="BA610" s="104" t="s">
        <v>1840</v>
      </c>
      <c r="BB610" s="102"/>
      <c r="BC610" s="45"/>
      <c r="BD610" s="45"/>
    </row>
    <row r="611" spans="1:56" s="101" customFormat="1" ht="16" hidden="1" thickBot="1">
      <c r="A611" s="231"/>
      <c r="B611" s="240"/>
      <c r="C611" s="23" t="s">
        <v>340</v>
      </c>
      <c r="D611" s="24" t="s">
        <v>599</v>
      </c>
      <c r="E611" s="34"/>
      <c r="F611" s="102" t="s">
        <v>123</v>
      </c>
      <c r="G611" s="38"/>
      <c r="H611" s="38"/>
      <c r="I611" s="38"/>
      <c r="J611" s="102" t="s">
        <v>1193</v>
      </c>
      <c r="K611" s="38"/>
      <c r="L611" s="38"/>
      <c r="M611" s="38"/>
      <c r="N611" s="38"/>
      <c r="O611" s="38"/>
      <c r="P611" s="38"/>
      <c r="Q611" s="38"/>
      <c r="R611" s="46" t="s">
        <v>145</v>
      </c>
      <c r="S611" s="46">
        <v>0</v>
      </c>
      <c r="T611" s="25" t="s">
        <v>220</v>
      </c>
      <c r="U611" s="46">
        <v>0</v>
      </c>
      <c r="V611" s="80"/>
      <c r="W611" s="46">
        <v>0</v>
      </c>
      <c r="X611" s="46">
        <v>0</v>
      </c>
      <c r="Y611" s="46">
        <v>0</v>
      </c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  <c r="AL611" s="38"/>
      <c r="AM611" s="38"/>
      <c r="AN611" s="38"/>
      <c r="AO611" s="38"/>
      <c r="AP611" s="38"/>
      <c r="AQ611" s="24" t="s">
        <v>204</v>
      </c>
      <c r="AR611" s="24" t="s">
        <v>850</v>
      </c>
      <c r="AS611" s="38"/>
      <c r="AT611" s="38"/>
      <c r="AU611" s="38"/>
      <c r="AV611" s="174">
        <v>2000000</v>
      </c>
      <c r="AW611" s="102" t="s">
        <v>123</v>
      </c>
      <c r="AX611" s="102"/>
      <c r="AY611" s="102" t="s">
        <v>1812</v>
      </c>
      <c r="AZ611" s="102" t="s">
        <v>1193</v>
      </c>
      <c r="BA611" s="102"/>
      <c r="BB611" s="102"/>
      <c r="BC611" s="45"/>
      <c r="BD611" s="45"/>
    </row>
    <row r="612" spans="1:56" s="101" customFormat="1" ht="16" hidden="1" thickBot="1">
      <c r="A612" s="231"/>
      <c r="B612" s="240"/>
      <c r="C612" s="23" t="s">
        <v>341</v>
      </c>
      <c r="D612" s="24" t="s">
        <v>672</v>
      </c>
      <c r="E612" s="34"/>
      <c r="F612" s="102" t="s">
        <v>123</v>
      </c>
      <c r="G612" s="38"/>
      <c r="H612" s="38"/>
      <c r="I612" s="38"/>
      <c r="J612" s="102" t="s">
        <v>1193</v>
      </c>
      <c r="K612" s="38"/>
      <c r="L612" s="38"/>
      <c r="M612" s="38"/>
      <c r="N612" s="38"/>
      <c r="O612" s="38"/>
      <c r="P612" s="38"/>
      <c r="Q612" s="38"/>
      <c r="R612" s="46" t="s">
        <v>145</v>
      </c>
      <c r="S612" s="46">
        <v>0</v>
      </c>
      <c r="T612" s="25" t="s">
        <v>220</v>
      </c>
      <c r="U612" s="46">
        <v>0</v>
      </c>
      <c r="V612" s="280" t="s">
        <v>145</v>
      </c>
      <c r="W612" s="46">
        <v>0</v>
      </c>
      <c r="X612" s="46">
        <v>0</v>
      </c>
      <c r="Y612" s="46">
        <v>0</v>
      </c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  <c r="AL612" s="38"/>
      <c r="AM612" s="38"/>
      <c r="AN612" s="38"/>
      <c r="AO612" s="38"/>
      <c r="AP612" s="38"/>
      <c r="AQ612" s="24" t="s">
        <v>204</v>
      </c>
      <c r="AR612" s="24" t="s">
        <v>850</v>
      </c>
      <c r="AS612" s="38"/>
      <c r="AT612" s="38"/>
      <c r="AU612" s="38"/>
      <c r="AV612" s="174">
        <v>65875000</v>
      </c>
      <c r="AW612" s="102" t="s">
        <v>123</v>
      </c>
      <c r="AX612" s="102"/>
      <c r="AY612" s="102" t="s">
        <v>1616</v>
      </c>
      <c r="AZ612" s="102" t="s">
        <v>1193</v>
      </c>
      <c r="BA612" s="102"/>
      <c r="BB612" s="102"/>
      <c r="BC612" s="45"/>
      <c r="BD612" s="45"/>
    </row>
    <row r="613" spans="1:56" s="101" customFormat="1" ht="16" hidden="1" thickBot="1">
      <c r="A613" s="231"/>
      <c r="B613" s="240"/>
      <c r="C613" s="23" t="s">
        <v>342</v>
      </c>
      <c r="D613" s="24" t="s">
        <v>673</v>
      </c>
      <c r="E613" s="34"/>
      <c r="F613" s="102" t="s">
        <v>123</v>
      </c>
      <c r="G613" s="38"/>
      <c r="H613" s="38"/>
      <c r="I613" s="38"/>
      <c r="J613" s="102" t="s">
        <v>1193</v>
      </c>
      <c r="K613" s="38"/>
      <c r="L613" s="38"/>
      <c r="M613" s="38"/>
      <c r="N613" s="38"/>
      <c r="O613" s="38"/>
      <c r="P613" s="38"/>
      <c r="Q613" s="38"/>
      <c r="R613" s="46" t="s">
        <v>145</v>
      </c>
      <c r="S613" s="46">
        <v>0</v>
      </c>
      <c r="T613" s="25" t="s">
        <v>220</v>
      </c>
      <c r="U613" s="46">
        <v>0</v>
      </c>
      <c r="V613" s="280" t="s">
        <v>145</v>
      </c>
      <c r="W613" s="46">
        <v>0</v>
      </c>
      <c r="X613" s="46">
        <v>0</v>
      </c>
      <c r="Y613" s="46">
        <v>0</v>
      </c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  <c r="AL613" s="38"/>
      <c r="AM613" s="38"/>
      <c r="AN613" s="38"/>
      <c r="AO613" s="38"/>
      <c r="AP613" s="38"/>
      <c r="AQ613" s="24" t="s">
        <v>204</v>
      </c>
      <c r="AR613" s="24" t="s">
        <v>850</v>
      </c>
      <c r="AS613" s="38"/>
      <c r="AT613" s="38"/>
      <c r="AU613" s="38"/>
      <c r="AV613" s="174">
        <v>900000</v>
      </c>
      <c r="AW613" s="102" t="s">
        <v>123</v>
      </c>
      <c r="AX613" s="102"/>
      <c r="AY613" s="102" t="s">
        <v>1811</v>
      </c>
      <c r="AZ613" s="102" t="s">
        <v>1193</v>
      </c>
      <c r="BA613" s="102"/>
      <c r="BB613" s="102"/>
      <c r="BC613" s="45"/>
      <c r="BD613" s="45"/>
    </row>
    <row r="614" spans="1:56" s="101" customFormat="1" ht="16" hidden="1" thickBot="1">
      <c r="A614" s="231"/>
      <c r="B614" s="240"/>
      <c r="C614" s="23" t="s">
        <v>343</v>
      </c>
      <c r="D614" s="24" t="s">
        <v>674</v>
      </c>
      <c r="E614" s="34"/>
      <c r="F614" s="102" t="s">
        <v>123</v>
      </c>
      <c r="G614" s="38"/>
      <c r="H614" s="38"/>
      <c r="I614" s="38"/>
      <c r="J614" s="102" t="s">
        <v>1193</v>
      </c>
      <c r="K614" s="38"/>
      <c r="L614" s="38"/>
      <c r="M614" s="38"/>
      <c r="N614" s="38"/>
      <c r="O614" s="38"/>
      <c r="P614" s="38"/>
      <c r="Q614" s="38"/>
      <c r="R614" s="46" t="s">
        <v>145</v>
      </c>
      <c r="S614" s="46">
        <v>0</v>
      </c>
      <c r="T614" s="25" t="s">
        <v>235</v>
      </c>
      <c r="U614" s="46">
        <v>0</v>
      </c>
      <c r="V614" s="280" t="s">
        <v>145</v>
      </c>
      <c r="W614" s="46">
        <v>0</v>
      </c>
      <c r="X614" s="46">
        <v>0</v>
      </c>
      <c r="Y614" s="46">
        <v>0</v>
      </c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  <c r="AL614" s="38"/>
      <c r="AM614" s="38"/>
      <c r="AN614" s="38"/>
      <c r="AO614" s="38"/>
      <c r="AP614" s="38"/>
      <c r="AQ614" s="24" t="s">
        <v>204</v>
      </c>
      <c r="AR614" s="24" t="s">
        <v>850</v>
      </c>
      <c r="AS614" s="38"/>
      <c r="AT614" s="38"/>
      <c r="AU614" s="38"/>
      <c r="AV614" s="174">
        <v>225000</v>
      </c>
      <c r="AW614" s="102" t="s">
        <v>123</v>
      </c>
      <c r="AX614" s="102"/>
      <c r="AY614" s="102" t="s">
        <v>1811</v>
      </c>
      <c r="AZ614" s="102" t="s">
        <v>1193</v>
      </c>
      <c r="BA614" s="102"/>
      <c r="BB614" s="102"/>
      <c r="BC614" s="45"/>
      <c r="BD614" s="45"/>
    </row>
    <row r="615" spans="1:56" s="101" customFormat="1" ht="16" hidden="1" thickBot="1">
      <c r="A615" s="231"/>
      <c r="B615" s="240"/>
      <c r="C615" s="23" t="s">
        <v>344</v>
      </c>
      <c r="D615" s="24" t="s">
        <v>675</v>
      </c>
      <c r="E615" s="34"/>
      <c r="F615" s="102"/>
      <c r="G615" s="38"/>
      <c r="H615" s="38"/>
      <c r="I615" s="38"/>
      <c r="J615" s="102"/>
      <c r="K615" s="38"/>
      <c r="L615" s="38"/>
      <c r="M615" s="38"/>
      <c r="N615" s="38"/>
      <c r="O615" s="38"/>
      <c r="P615" s="38"/>
      <c r="Q615" s="38"/>
      <c r="R615" s="46" t="s">
        <v>145</v>
      </c>
      <c r="S615" s="46">
        <v>0</v>
      </c>
      <c r="T615" s="25" t="s">
        <v>235</v>
      </c>
      <c r="U615" s="46">
        <v>0</v>
      </c>
      <c r="V615" s="280" t="s">
        <v>145</v>
      </c>
      <c r="W615" s="46">
        <v>0</v>
      </c>
      <c r="X615" s="46">
        <v>0</v>
      </c>
      <c r="Y615" s="46">
        <v>0</v>
      </c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  <c r="AL615" s="38"/>
      <c r="AM615" s="38"/>
      <c r="AN615" s="38"/>
      <c r="AO615" s="38"/>
      <c r="AP615" s="38"/>
      <c r="AQ615" s="24" t="s">
        <v>204</v>
      </c>
      <c r="AR615" s="24" t="s">
        <v>850</v>
      </c>
      <c r="AS615" s="38"/>
      <c r="AT615" s="38"/>
      <c r="AU615" s="38"/>
      <c r="AV615" s="174">
        <v>225000</v>
      </c>
      <c r="AW615" s="102"/>
      <c r="AX615" s="102"/>
      <c r="AY615" s="102"/>
      <c r="AZ615" s="102"/>
      <c r="BA615" s="104" t="s">
        <v>1840</v>
      </c>
      <c r="BB615" s="102"/>
      <c r="BC615" s="45"/>
      <c r="BD615" s="45"/>
    </row>
    <row r="616" spans="1:56" s="101" customFormat="1" ht="16" hidden="1" thickBot="1">
      <c r="A616" s="231"/>
      <c r="B616" s="240"/>
      <c r="C616" s="23" t="s">
        <v>344</v>
      </c>
      <c r="D616" s="24" t="s">
        <v>675</v>
      </c>
      <c r="E616" s="34"/>
      <c r="F616" s="102"/>
      <c r="G616" s="38"/>
      <c r="H616" s="38"/>
      <c r="I616" s="38"/>
      <c r="J616" s="102"/>
      <c r="K616" s="38"/>
      <c r="L616" s="38"/>
      <c r="M616" s="38"/>
      <c r="N616" s="38"/>
      <c r="O616" s="38"/>
      <c r="P616" s="38"/>
      <c r="Q616" s="38"/>
      <c r="R616" s="46" t="s">
        <v>145</v>
      </c>
      <c r="S616" s="46">
        <v>0</v>
      </c>
      <c r="T616" s="25" t="s">
        <v>235</v>
      </c>
      <c r="U616" s="46">
        <v>0</v>
      </c>
      <c r="V616" s="280" t="s">
        <v>145</v>
      </c>
      <c r="W616" s="46">
        <v>0</v>
      </c>
      <c r="X616" s="46">
        <v>0</v>
      </c>
      <c r="Y616" s="46">
        <v>0</v>
      </c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  <c r="AL616" s="38"/>
      <c r="AM616" s="38"/>
      <c r="AN616" s="38"/>
      <c r="AO616" s="38"/>
      <c r="AP616" s="38"/>
      <c r="AQ616" s="24" t="s">
        <v>204</v>
      </c>
      <c r="AR616" s="24" t="s">
        <v>850</v>
      </c>
      <c r="AS616" s="38"/>
      <c r="AT616" s="38"/>
      <c r="AU616" s="38"/>
      <c r="AV616" s="174">
        <v>225000</v>
      </c>
      <c r="AW616" s="102"/>
      <c r="AX616" s="102"/>
      <c r="AY616" s="102"/>
      <c r="AZ616" s="102"/>
      <c r="BA616" s="104" t="s">
        <v>1840</v>
      </c>
      <c r="BB616" s="102"/>
      <c r="BC616" s="45"/>
      <c r="BD616" s="45"/>
    </row>
    <row r="617" spans="1:56" s="101" customFormat="1" ht="16" hidden="1" thickBot="1">
      <c r="A617" s="231"/>
      <c r="B617" s="240"/>
      <c r="C617" s="23" t="s">
        <v>345</v>
      </c>
      <c r="D617" s="24" t="s">
        <v>599</v>
      </c>
      <c r="E617" s="34"/>
      <c r="F617" s="102" t="s">
        <v>123</v>
      </c>
      <c r="G617" s="38"/>
      <c r="H617" s="38"/>
      <c r="I617" s="38"/>
      <c r="J617" s="102" t="s">
        <v>1193</v>
      </c>
      <c r="K617" s="38"/>
      <c r="L617" s="38"/>
      <c r="M617" s="38"/>
      <c r="N617" s="38"/>
      <c r="O617" s="38"/>
      <c r="P617" s="38"/>
      <c r="Q617" s="38"/>
      <c r="R617" s="46" t="s">
        <v>789</v>
      </c>
      <c r="S617" s="46">
        <v>0</v>
      </c>
      <c r="T617" s="25" t="s">
        <v>235</v>
      </c>
      <c r="U617" s="46">
        <v>0</v>
      </c>
      <c r="V617" s="280" t="s">
        <v>145</v>
      </c>
      <c r="W617" s="46">
        <v>0</v>
      </c>
      <c r="X617" s="46">
        <v>0</v>
      </c>
      <c r="Y617" s="46">
        <v>0</v>
      </c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  <c r="AL617" s="38"/>
      <c r="AM617" s="38"/>
      <c r="AN617" s="38"/>
      <c r="AO617" s="38"/>
      <c r="AP617" s="38"/>
      <c r="AQ617" s="24" t="s">
        <v>204</v>
      </c>
      <c r="AR617" s="24" t="s">
        <v>850</v>
      </c>
      <c r="AS617" s="38"/>
      <c r="AT617" s="38"/>
      <c r="AU617" s="38"/>
      <c r="AV617" s="174">
        <v>247500</v>
      </c>
      <c r="AW617" s="102" t="s">
        <v>123</v>
      </c>
      <c r="AX617" s="102"/>
      <c r="AY617" s="102" t="s">
        <v>1803</v>
      </c>
      <c r="AZ617" s="102" t="s">
        <v>1193</v>
      </c>
      <c r="BA617" s="102"/>
      <c r="BB617" s="102"/>
      <c r="BC617" s="45"/>
      <c r="BD617" s="45"/>
    </row>
    <row r="618" spans="1:56" s="101" customFormat="1" ht="16" hidden="1" thickBot="1">
      <c r="A618" s="231"/>
      <c r="B618" s="240"/>
      <c r="C618" s="23" t="s">
        <v>346</v>
      </c>
      <c r="D618" s="24" t="s">
        <v>676</v>
      </c>
      <c r="E618" s="34"/>
      <c r="F618" s="102"/>
      <c r="G618" s="38"/>
      <c r="H618" s="38"/>
      <c r="I618" s="38"/>
      <c r="J618" s="102"/>
      <c r="K618" s="38"/>
      <c r="L618" s="38"/>
      <c r="M618" s="38"/>
      <c r="N618" s="38"/>
      <c r="O618" s="38"/>
      <c r="P618" s="38"/>
      <c r="Q618" s="38"/>
      <c r="R618" s="46" t="s">
        <v>789</v>
      </c>
      <c r="S618" s="46">
        <v>0</v>
      </c>
      <c r="T618" s="25" t="s">
        <v>235</v>
      </c>
      <c r="U618" s="46">
        <v>0</v>
      </c>
      <c r="V618" s="280" t="s">
        <v>145</v>
      </c>
      <c r="W618" s="46">
        <v>0</v>
      </c>
      <c r="X618" s="46">
        <v>0</v>
      </c>
      <c r="Y618" s="46">
        <v>0</v>
      </c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  <c r="AL618" s="38"/>
      <c r="AM618" s="38"/>
      <c r="AN618" s="38"/>
      <c r="AO618" s="38"/>
      <c r="AP618" s="38"/>
      <c r="AQ618" s="24" t="s">
        <v>204</v>
      </c>
      <c r="AR618" s="24" t="s">
        <v>850</v>
      </c>
      <c r="AS618" s="38"/>
      <c r="AT618" s="38"/>
      <c r="AU618" s="38"/>
      <c r="AV618" s="174">
        <v>6525000</v>
      </c>
      <c r="AW618" s="102"/>
      <c r="AX618" s="102"/>
      <c r="AY618" s="102"/>
      <c r="AZ618" s="102"/>
      <c r="BA618" s="104" t="s">
        <v>1840</v>
      </c>
      <c r="BB618" s="102"/>
      <c r="BC618" s="45"/>
      <c r="BD618" s="45"/>
    </row>
    <row r="619" spans="1:56" s="101" customFormat="1" ht="16" hidden="1" thickBot="1">
      <c r="A619" s="231"/>
      <c r="B619" s="240"/>
      <c r="C619" s="23" t="s">
        <v>347</v>
      </c>
      <c r="D619" s="24" t="s">
        <v>677</v>
      </c>
      <c r="E619" s="34"/>
      <c r="F619" s="102"/>
      <c r="G619" s="38"/>
      <c r="H619" s="38"/>
      <c r="I619" s="38"/>
      <c r="J619" s="102"/>
      <c r="K619" s="38"/>
      <c r="L619" s="38"/>
      <c r="M619" s="38"/>
      <c r="N619" s="38"/>
      <c r="O619" s="38"/>
      <c r="P619" s="38"/>
      <c r="Q619" s="38"/>
      <c r="R619" s="46" t="s">
        <v>145</v>
      </c>
      <c r="S619" s="46">
        <v>0</v>
      </c>
      <c r="T619" s="25" t="s">
        <v>235</v>
      </c>
      <c r="U619" s="46">
        <v>0</v>
      </c>
      <c r="V619" s="280" t="s">
        <v>145</v>
      </c>
      <c r="W619" s="46">
        <v>0</v>
      </c>
      <c r="X619" s="46">
        <v>0</v>
      </c>
      <c r="Y619" s="46">
        <v>0</v>
      </c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  <c r="AL619" s="38"/>
      <c r="AM619" s="38"/>
      <c r="AN619" s="38"/>
      <c r="AO619" s="38"/>
      <c r="AP619" s="38"/>
      <c r="AQ619" s="24" t="s">
        <v>204</v>
      </c>
      <c r="AR619" s="24" t="s">
        <v>850</v>
      </c>
      <c r="AS619" s="38"/>
      <c r="AT619" s="38"/>
      <c r="AU619" s="38"/>
      <c r="AV619" s="174">
        <v>135000</v>
      </c>
      <c r="AW619" s="102"/>
      <c r="AX619" s="102"/>
      <c r="AY619" s="102"/>
      <c r="AZ619" s="102"/>
      <c r="BA619" s="104" t="s">
        <v>1840</v>
      </c>
      <c r="BB619" s="102"/>
      <c r="BC619" s="45"/>
      <c r="BD619" s="45"/>
    </row>
    <row r="620" spans="1:56" s="101" customFormat="1" ht="16" hidden="1" thickBot="1">
      <c r="A620" s="231"/>
      <c r="B620" s="240"/>
      <c r="C620" s="23" t="s">
        <v>348</v>
      </c>
      <c r="D620" s="24" t="s">
        <v>678</v>
      </c>
      <c r="E620" s="34"/>
      <c r="F620" s="102" t="s">
        <v>123</v>
      </c>
      <c r="G620" s="38"/>
      <c r="H620" s="38"/>
      <c r="I620" s="38"/>
      <c r="J620" s="102" t="s">
        <v>1193</v>
      </c>
      <c r="K620" s="38"/>
      <c r="L620" s="38"/>
      <c r="M620" s="38"/>
      <c r="N620" s="38"/>
      <c r="O620" s="38"/>
      <c r="P620" s="38"/>
      <c r="Q620" s="38"/>
      <c r="R620" s="46" t="s">
        <v>145</v>
      </c>
      <c r="S620" s="46">
        <v>0</v>
      </c>
      <c r="T620" s="25" t="s">
        <v>235</v>
      </c>
      <c r="U620" s="46">
        <v>0</v>
      </c>
      <c r="V620" s="280" t="s">
        <v>145</v>
      </c>
      <c r="W620" s="46">
        <v>0</v>
      </c>
      <c r="X620" s="46">
        <v>0</v>
      </c>
      <c r="Y620" s="46">
        <v>0</v>
      </c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  <c r="AL620" s="38"/>
      <c r="AM620" s="38"/>
      <c r="AN620" s="38"/>
      <c r="AO620" s="38"/>
      <c r="AP620" s="38"/>
      <c r="AQ620" s="24" t="s">
        <v>204</v>
      </c>
      <c r="AR620" s="24" t="s">
        <v>850</v>
      </c>
      <c r="AS620" s="38"/>
      <c r="AT620" s="38"/>
      <c r="AU620" s="38"/>
      <c r="AV620" s="174">
        <v>189000</v>
      </c>
      <c r="AW620" s="102" t="s">
        <v>123</v>
      </c>
      <c r="AX620" s="102"/>
      <c r="AY620" s="102" t="s">
        <v>1812</v>
      </c>
      <c r="AZ620" s="102" t="s">
        <v>1193</v>
      </c>
      <c r="BA620" s="102"/>
      <c r="BB620" s="102"/>
      <c r="BC620" s="45"/>
      <c r="BD620" s="45"/>
    </row>
    <row r="621" spans="1:56" s="101" customFormat="1" ht="16" hidden="1" thickBot="1">
      <c r="A621" s="231"/>
      <c r="B621" s="240"/>
      <c r="C621" s="23" t="s">
        <v>348</v>
      </c>
      <c r="D621" s="24" t="s">
        <v>678</v>
      </c>
      <c r="E621" s="34"/>
      <c r="F621" s="102" t="s">
        <v>123</v>
      </c>
      <c r="G621" s="38"/>
      <c r="H621" s="38"/>
      <c r="I621" s="38"/>
      <c r="J621" s="102" t="s">
        <v>1193</v>
      </c>
      <c r="K621" s="38"/>
      <c r="L621" s="38"/>
      <c r="M621" s="38"/>
      <c r="N621" s="38"/>
      <c r="O621" s="38"/>
      <c r="P621" s="38"/>
      <c r="Q621" s="38"/>
      <c r="R621" s="46" t="s">
        <v>145</v>
      </c>
      <c r="S621" s="46">
        <v>0</v>
      </c>
      <c r="T621" s="25" t="s">
        <v>235</v>
      </c>
      <c r="U621" s="46">
        <v>0</v>
      </c>
      <c r="V621" s="280" t="s">
        <v>145</v>
      </c>
      <c r="W621" s="46">
        <v>0</v>
      </c>
      <c r="X621" s="46">
        <v>0</v>
      </c>
      <c r="Y621" s="46">
        <v>0</v>
      </c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  <c r="AL621" s="38"/>
      <c r="AM621" s="38"/>
      <c r="AN621" s="38"/>
      <c r="AO621" s="38"/>
      <c r="AP621" s="38"/>
      <c r="AQ621" s="24" t="s">
        <v>204</v>
      </c>
      <c r="AR621" s="24" t="s">
        <v>850</v>
      </c>
      <c r="AS621" s="38"/>
      <c r="AT621" s="38"/>
      <c r="AU621" s="38"/>
      <c r="AV621" s="174">
        <v>180000</v>
      </c>
      <c r="AW621" s="102" t="s">
        <v>123</v>
      </c>
      <c r="AX621" s="102"/>
      <c r="AY621" s="102" t="s">
        <v>1812</v>
      </c>
      <c r="AZ621" s="102" t="s">
        <v>1193</v>
      </c>
      <c r="BA621" s="102"/>
      <c r="BB621" s="102"/>
      <c r="BC621" s="45"/>
      <c r="BD621" s="45"/>
    </row>
    <row r="622" spans="1:56" s="101" customFormat="1" ht="16" hidden="1" thickBot="1">
      <c r="A622" s="231"/>
      <c r="B622" s="240"/>
      <c r="C622" s="23" t="s">
        <v>349</v>
      </c>
      <c r="D622" s="24" t="s">
        <v>679</v>
      </c>
      <c r="E622" s="34"/>
      <c r="F622" s="102" t="s">
        <v>123</v>
      </c>
      <c r="G622" s="38"/>
      <c r="H622" s="38"/>
      <c r="I622" s="38"/>
      <c r="J622" s="102" t="s">
        <v>1193</v>
      </c>
      <c r="K622" s="38"/>
      <c r="L622" s="38"/>
      <c r="M622" s="38"/>
      <c r="N622" s="38"/>
      <c r="O622" s="38"/>
      <c r="P622" s="38"/>
      <c r="Q622" s="38"/>
      <c r="R622" s="46" t="s">
        <v>145</v>
      </c>
      <c r="S622" s="46">
        <v>0</v>
      </c>
      <c r="T622" s="25" t="s">
        <v>235</v>
      </c>
      <c r="U622" s="46">
        <v>0</v>
      </c>
      <c r="V622" s="280" t="s">
        <v>145</v>
      </c>
      <c r="W622" s="46">
        <v>0</v>
      </c>
      <c r="X622" s="46">
        <v>0</v>
      </c>
      <c r="Y622" s="46">
        <v>0</v>
      </c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  <c r="AL622" s="38"/>
      <c r="AM622" s="38"/>
      <c r="AN622" s="38"/>
      <c r="AO622" s="38"/>
      <c r="AP622" s="38"/>
      <c r="AQ622" s="24" t="s">
        <v>204</v>
      </c>
      <c r="AR622" s="24" t="s">
        <v>850</v>
      </c>
      <c r="AS622" s="38"/>
      <c r="AT622" s="38"/>
      <c r="AU622" s="38"/>
      <c r="AV622" s="174">
        <v>180000</v>
      </c>
      <c r="AW622" s="102" t="s">
        <v>123</v>
      </c>
      <c r="AX622" s="102"/>
      <c r="AY622" s="102" t="s">
        <v>1812</v>
      </c>
      <c r="AZ622" s="102" t="s">
        <v>1193</v>
      </c>
      <c r="BA622" s="102"/>
      <c r="BB622" s="102"/>
      <c r="BC622" s="45"/>
      <c r="BD622" s="45"/>
    </row>
    <row r="623" spans="1:56" s="101" customFormat="1" ht="16" hidden="1" thickBot="1">
      <c r="A623" s="231"/>
      <c r="B623" s="240"/>
      <c r="C623" s="23" t="s">
        <v>350</v>
      </c>
      <c r="D623" s="24" t="s">
        <v>680</v>
      </c>
      <c r="E623" s="34"/>
      <c r="F623" s="102" t="s">
        <v>123</v>
      </c>
      <c r="G623" s="38"/>
      <c r="H623" s="38"/>
      <c r="I623" s="38"/>
      <c r="J623" s="102" t="s">
        <v>1193</v>
      </c>
      <c r="K623" s="38"/>
      <c r="L623" s="38"/>
      <c r="M623" s="38"/>
      <c r="N623" s="38"/>
      <c r="O623" s="38"/>
      <c r="P623" s="38"/>
      <c r="Q623" s="38"/>
      <c r="R623" s="46" t="s">
        <v>145</v>
      </c>
      <c r="S623" s="46">
        <v>0</v>
      </c>
      <c r="T623" s="25" t="s">
        <v>235</v>
      </c>
      <c r="U623" s="46">
        <v>0</v>
      </c>
      <c r="V623" s="280" t="s">
        <v>145</v>
      </c>
      <c r="W623" s="46">
        <v>0</v>
      </c>
      <c r="X623" s="46">
        <v>0</v>
      </c>
      <c r="Y623" s="46">
        <v>0</v>
      </c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  <c r="AL623" s="38"/>
      <c r="AM623" s="38"/>
      <c r="AN623" s="38"/>
      <c r="AO623" s="38"/>
      <c r="AP623" s="38"/>
      <c r="AQ623" s="24" t="s">
        <v>204</v>
      </c>
      <c r="AR623" s="24" t="s">
        <v>850</v>
      </c>
      <c r="AS623" s="38"/>
      <c r="AT623" s="38"/>
      <c r="AU623" s="38"/>
      <c r="AV623" s="174">
        <v>495000</v>
      </c>
      <c r="AW623" s="102" t="s">
        <v>123</v>
      </c>
      <c r="AX623" s="102"/>
      <c r="AY623" s="102" t="s">
        <v>1812</v>
      </c>
      <c r="AZ623" s="102" t="s">
        <v>1193</v>
      </c>
      <c r="BA623" s="102"/>
      <c r="BB623" s="102"/>
      <c r="BC623" s="45"/>
      <c r="BD623" s="45"/>
    </row>
    <row r="624" spans="1:56" s="101" customFormat="1" ht="16" hidden="1" thickBot="1">
      <c r="A624" s="231"/>
      <c r="B624" s="240"/>
      <c r="C624" s="23" t="s">
        <v>300</v>
      </c>
      <c r="D624" s="24" t="s">
        <v>681</v>
      </c>
      <c r="E624" s="34"/>
      <c r="F624" s="102" t="s">
        <v>123</v>
      </c>
      <c r="G624" s="38"/>
      <c r="H624" s="38"/>
      <c r="I624" s="38"/>
      <c r="J624" s="102" t="s">
        <v>1193</v>
      </c>
      <c r="K624" s="38"/>
      <c r="L624" s="38"/>
      <c r="M624" s="38"/>
      <c r="N624" s="38"/>
      <c r="O624" s="38"/>
      <c r="P624" s="38"/>
      <c r="Q624" s="38"/>
      <c r="R624" s="46" t="s">
        <v>145</v>
      </c>
      <c r="S624" s="46">
        <v>0</v>
      </c>
      <c r="T624" s="25" t="s">
        <v>222</v>
      </c>
      <c r="U624" s="46">
        <v>0</v>
      </c>
      <c r="V624" s="80"/>
      <c r="W624" s="46">
        <v>0</v>
      </c>
      <c r="X624" s="46">
        <v>0</v>
      </c>
      <c r="Y624" s="46">
        <v>0</v>
      </c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  <c r="AL624" s="38"/>
      <c r="AM624" s="38"/>
      <c r="AN624" s="38"/>
      <c r="AO624" s="38"/>
      <c r="AP624" s="38"/>
      <c r="AQ624" s="24" t="s">
        <v>204</v>
      </c>
      <c r="AR624" s="24" t="s">
        <v>850</v>
      </c>
      <c r="AS624" s="38"/>
      <c r="AT624" s="38"/>
      <c r="AU624" s="38"/>
      <c r="AV624" s="174">
        <v>194760000</v>
      </c>
      <c r="AW624" s="102" t="s">
        <v>123</v>
      </c>
      <c r="AX624" s="102"/>
      <c r="AY624" s="102" t="s">
        <v>1807</v>
      </c>
      <c r="AZ624" s="102" t="s">
        <v>1193</v>
      </c>
      <c r="BA624" s="102"/>
      <c r="BB624" s="102"/>
      <c r="BC624" s="45"/>
      <c r="BD624" s="45"/>
    </row>
    <row r="625" spans="1:56" s="101" customFormat="1" ht="16" hidden="1" thickBot="1">
      <c r="A625" s="231"/>
      <c r="B625" s="240"/>
      <c r="C625" s="23" t="s">
        <v>351</v>
      </c>
      <c r="D625" s="24" t="s">
        <v>682</v>
      </c>
      <c r="E625" s="34"/>
      <c r="F625" s="102" t="s">
        <v>123</v>
      </c>
      <c r="G625" s="38"/>
      <c r="H625" s="38"/>
      <c r="I625" s="38"/>
      <c r="J625" s="102" t="s">
        <v>1193</v>
      </c>
      <c r="K625" s="38"/>
      <c r="L625" s="38"/>
      <c r="M625" s="38"/>
      <c r="N625" s="38"/>
      <c r="O625" s="38"/>
      <c r="P625" s="38"/>
      <c r="Q625" s="38"/>
      <c r="R625" s="46" t="s">
        <v>145</v>
      </c>
      <c r="S625" s="46">
        <v>0</v>
      </c>
      <c r="T625" s="25" t="s">
        <v>222</v>
      </c>
      <c r="U625" s="46">
        <v>0</v>
      </c>
      <c r="V625" s="280" t="s">
        <v>145</v>
      </c>
      <c r="W625" s="46">
        <v>0</v>
      </c>
      <c r="X625" s="46">
        <v>0</v>
      </c>
      <c r="Y625" s="46">
        <v>0</v>
      </c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  <c r="AL625" s="38"/>
      <c r="AM625" s="38"/>
      <c r="AN625" s="38"/>
      <c r="AO625" s="38"/>
      <c r="AP625" s="38"/>
      <c r="AQ625" s="24" t="s">
        <v>204</v>
      </c>
      <c r="AR625" s="24" t="s">
        <v>850</v>
      </c>
      <c r="AS625" s="38"/>
      <c r="AT625" s="38"/>
      <c r="AU625" s="38"/>
      <c r="AV625" s="174">
        <v>540000</v>
      </c>
      <c r="AW625" s="102" t="s">
        <v>123</v>
      </c>
      <c r="AX625" s="102"/>
      <c r="AY625" s="102" t="s">
        <v>1803</v>
      </c>
      <c r="AZ625" s="102" t="s">
        <v>1193</v>
      </c>
      <c r="BA625" s="102"/>
      <c r="BB625" s="102"/>
      <c r="BC625" s="45"/>
      <c r="BD625" s="45"/>
    </row>
    <row r="626" spans="1:56" s="101" customFormat="1" ht="16" hidden="1" thickBot="1">
      <c r="A626" s="231"/>
      <c r="B626" s="240"/>
      <c r="C626" s="23" t="s">
        <v>352</v>
      </c>
      <c r="D626" s="24" t="s">
        <v>683</v>
      </c>
      <c r="E626" s="34"/>
      <c r="F626" s="102" t="s">
        <v>123</v>
      </c>
      <c r="G626" s="38"/>
      <c r="H626" s="38"/>
      <c r="I626" s="38"/>
      <c r="J626" s="102" t="s">
        <v>1193</v>
      </c>
      <c r="K626" s="38"/>
      <c r="L626" s="38"/>
      <c r="M626" s="38"/>
      <c r="N626" s="38"/>
      <c r="O626" s="38"/>
      <c r="P626" s="38"/>
      <c r="Q626" s="38"/>
      <c r="R626" s="46" t="s">
        <v>789</v>
      </c>
      <c r="S626" s="46">
        <v>0</v>
      </c>
      <c r="T626" s="25" t="s">
        <v>230</v>
      </c>
      <c r="U626" s="46">
        <v>0</v>
      </c>
      <c r="V626" s="280" t="s">
        <v>145</v>
      </c>
      <c r="W626" s="46">
        <v>0</v>
      </c>
      <c r="X626" s="46">
        <v>0</v>
      </c>
      <c r="Y626" s="46">
        <v>0</v>
      </c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  <c r="AL626" s="38"/>
      <c r="AM626" s="38"/>
      <c r="AN626" s="38"/>
      <c r="AO626" s="38"/>
      <c r="AP626" s="38"/>
      <c r="AQ626" s="24" t="s">
        <v>204</v>
      </c>
      <c r="AR626" s="24" t="s">
        <v>850</v>
      </c>
      <c r="AS626" s="38"/>
      <c r="AT626" s="38"/>
      <c r="AU626" s="38"/>
      <c r="AV626" s="174">
        <v>198000</v>
      </c>
      <c r="AW626" s="102" t="s">
        <v>123</v>
      </c>
      <c r="AX626" s="102"/>
      <c r="AY626" s="102" t="s">
        <v>1803</v>
      </c>
      <c r="AZ626" s="102" t="s">
        <v>1193</v>
      </c>
      <c r="BA626" s="102"/>
      <c r="BB626" s="102"/>
      <c r="BC626" s="45"/>
      <c r="BD626" s="45"/>
    </row>
    <row r="627" spans="1:56" s="101" customFormat="1" ht="16" hidden="1" thickBot="1">
      <c r="A627" s="231"/>
      <c r="B627" s="240"/>
      <c r="C627" s="23" t="s">
        <v>353</v>
      </c>
      <c r="D627" s="24" t="s">
        <v>684</v>
      </c>
      <c r="E627" s="34"/>
      <c r="F627" s="102" t="s">
        <v>123</v>
      </c>
      <c r="G627" s="38"/>
      <c r="H627" s="38"/>
      <c r="I627" s="38"/>
      <c r="J627" s="102" t="s">
        <v>1193</v>
      </c>
      <c r="K627" s="38"/>
      <c r="L627" s="38"/>
      <c r="M627" s="38"/>
      <c r="N627" s="38"/>
      <c r="O627" s="38"/>
      <c r="P627" s="38"/>
      <c r="Q627" s="38"/>
      <c r="R627" s="46" t="s">
        <v>145</v>
      </c>
      <c r="S627" s="46">
        <v>0</v>
      </c>
      <c r="T627" s="25" t="s">
        <v>223</v>
      </c>
      <c r="U627" s="46">
        <v>0</v>
      </c>
      <c r="V627" s="280" t="s">
        <v>145</v>
      </c>
      <c r="W627" s="46">
        <v>0</v>
      </c>
      <c r="X627" s="46">
        <v>0</v>
      </c>
      <c r="Y627" s="46">
        <v>0</v>
      </c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  <c r="AL627" s="38"/>
      <c r="AM627" s="38"/>
      <c r="AN627" s="38"/>
      <c r="AO627" s="38"/>
      <c r="AP627" s="38"/>
      <c r="AQ627" s="24" t="s">
        <v>204</v>
      </c>
      <c r="AR627" s="24" t="s">
        <v>850</v>
      </c>
      <c r="AS627" s="38"/>
      <c r="AT627" s="38"/>
      <c r="AU627" s="38"/>
      <c r="AV627" s="174">
        <v>225000</v>
      </c>
      <c r="AW627" s="102" t="s">
        <v>123</v>
      </c>
      <c r="AX627" s="102"/>
      <c r="AY627" s="102" t="s">
        <v>1803</v>
      </c>
      <c r="AZ627" s="102" t="s">
        <v>1193</v>
      </c>
      <c r="BA627" s="102"/>
      <c r="BB627" s="102"/>
      <c r="BC627" s="45"/>
      <c r="BD627" s="45"/>
    </row>
    <row r="628" spans="1:56" s="101" customFormat="1" ht="16" hidden="1" thickBot="1">
      <c r="A628" s="231"/>
      <c r="B628" s="240"/>
      <c r="C628" s="23" t="s">
        <v>337</v>
      </c>
      <c r="D628" s="24" t="s">
        <v>685</v>
      </c>
      <c r="E628" s="34"/>
      <c r="F628" s="102" t="s">
        <v>123</v>
      </c>
      <c r="G628" s="38"/>
      <c r="H628" s="38"/>
      <c r="I628" s="38"/>
      <c r="J628" s="102" t="s">
        <v>1193</v>
      </c>
      <c r="K628" s="38"/>
      <c r="L628" s="38"/>
      <c r="M628" s="38"/>
      <c r="N628" s="38"/>
      <c r="O628" s="38"/>
      <c r="P628" s="38"/>
      <c r="Q628" s="38"/>
      <c r="R628" s="46" t="s">
        <v>145</v>
      </c>
      <c r="S628" s="46">
        <v>0</v>
      </c>
      <c r="T628" s="25" t="s">
        <v>226</v>
      </c>
      <c r="U628" s="46">
        <v>0</v>
      </c>
      <c r="V628" s="80"/>
      <c r="W628" s="46">
        <v>0</v>
      </c>
      <c r="X628" s="46">
        <v>0</v>
      </c>
      <c r="Y628" s="46">
        <v>0</v>
      </c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  <c r="AL628" s="38"/>
      <c r="AM628" s="38"/>
      <c r="AN628" s="38"/>
      <c r="AO628" s="38"/>
      <c r="AP628" s="38"/>
      <c r="AQ628" s="24" t="s">
        <v>204</v>
      </c>
      <c r="AR628" s="24" t="s">
        <v>850</v>
      </c>
      <c r="AS628" s="38"/>
      <c r="AT628" s="38"/>
      <c r="AU628" s="38"/>
      <c r="AV628" s="174">
        <v>562500</v>
      </c>
      <c r="AW628" s="102" t="s">
        <v>123</v>
      </c>
      <c r="AX628" s="102"/>
      <c r="AY628" s="102" t="s">
        <v>1803</v>
      </c>
      <c r="AZ628" s="102" t="s">
        <v>1193</v>
      </c>
      <c r="BA628" s="102"/>
      <c r="BB628" s="102"/>
      <c r="BC628" s="45"/>
      <c r="BD628" s="45"/>
    </row>
    <row r="629" spans="1:56" s="101" customFormat="1" ht="16" hidden="1" thickBot="1">
      <c r="A629" s="231"/>
      <c r="B629" s="240"/>
      <c r="C629" s="23" t="s">
        <v>354</v>
      </c>
      <c r="D629" s="24" t="s">
        <v>686</v>
      </c>
      <c r="E629" s="34"/>
      <c r="F629" s="102" t="s">
        <v>123</v>
      </c>
      <c r="G629" s="38"/>
      <c r="H629" s="38"/>
      <c r="I629" s="38"/>
      <c r="J629" s="102" t="s">
        <v>1193</v>
      </c>
      <c r="K629" s="38"/>
      <c r="L629" s="38"/>
      <c r="M629" s="38"/>
      <c r="N629" s="38"/>
      <c r="O629" s="38"/>
      <c r="P629" s="38"/>
      <c r="Q629" s="38"/>
      <c r="R629" s="46" t="s">
        <v>145</v>
      </c>
      <c r="S629" s="46">
        <v>0</v>
      </c>
      <c r="T629" s="25" t="s">
        <v>226</v>
      </c>
      <c r="U629" s="46">
        <v>0</v>
      </c>
      <c r="V629" s="280" t="s">
        <v>145</v>
      </c>
      <c r="W629" s="46">
        <v>0</v>
      </c>
      <c r="X629" s="46">
        <v>0</v>
      </c>
      <c r="Y629" s="46">
        <v>0</v>
      </c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  <c r="AL629" s="38"/>
      <c r="AM629" s="38"/>
      <c r="AN629" s="38"/>
      <c r="AO629" s="38"/>
      <c r="AP629" s="38"/>
      <c r="AQ629" s="24" t="s">
        <v>204</v>
      </c>
      <c r="AR629" s="24" t="s">
        <v>850</v>
      </c>
      <c r="AS629" s="38"/>
      <c r="AT629" s="38"/>
      <c r="AU629" s="38"/>
      <c r="AV629" s="174">
        <v>6075000</v>
      </c>
      <c r="AW629" s="102" t="s">
        <v>123</v>
      </c>
      <c r="AX629" s="102"/>
      <c r="AY629" s="102" t="s">
        <v>1807</v>
      </c>
      <c r="AZ629" s="102" t="s">
        <v>1193</v>
      </c>
      <c r="BA629" s="102"/>
      <c r="BB629" s="102"/>
      <c r="BC629" s="45"/>
      <c r="BD629" s="45"/>
    </row>
    <row r="630" spans="1:56" s="101" customFormat="1" ht="16" hidden="1" thickBot="1">
      <c r="A630" s="231"/>
      <c r="B630" s="240"/>
      <c r="C630" s="23" t="s">
        <v>355</v>
      </c>
      <c r="D630" s="24" t="s">
        <v>684</v>
      </c>
      <c r="E630" s="34"/>
      <c r="F630" s="102" t="s">
        <v>123</v>
      </c>
      <c r="G630" s="38"/>
      <c r="H630" s="38"/>
      <c r="I630" s="38"/>
      <c r="J630" s="102" t="s">
        <v>1193</v>
      </c>
      <c r="K630" s="38"/>
      <c r="L630" s="38"/>
      <c r="M630" s="38"/>
      <c r="N630" s="38"/>
      <c r="O630" s="38"/>
      <c r="P630" s="38"/>
      <c r="Q630" s="38"/>
      <c r="R630" s="46" t="s">
        <v>145</v>
      </c>
      <c r="S630" s="46">
        <v>0</v>
      </c>
      <c r="T630" s="25" t="s">
        <v>223</v>
      </c>
      <c r="U630" s="46">
        <v>0</v>
      </c>
      <c r="V630" s="280" t="s">
        <v>145</v>
      </c>
      <c r="W630" s="46">
        <v>0</v>
      </c>
      <c r="X630" s="46">
        <v>0</v>
      </c>
      <c r="Y630" s="46">
        <v>0</v>
      </c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  <c r="AL630" s="38"/>
      <c r="AM630" s="38"/>
      <c r="AN630" s="38"/>
      <c r="AO630" s="38"/>
      <c r="AP630" s="38"/>
      <c r="AQ630" s="24" t="s">
        <v>204</v>
      </c>
      <c r="AR630" s="24" t="s">
        <v>850</v>
      </c>
      <c r="AS630" s="38"/>
      <c r="AT630" s="38"/>
      <c r="AU630" s="38"/>
      <c r="AV630" s="174">
        <v>3150000</v>
      </c>
      <c r="AW630" s="102" t="s">
        <v>123</v>
      </c>
      <c r="AX630" s="102"/>
      <c r="AY630" s="102" t="s">
        <v>1560</v>
      </c>
      <c r="AZ630" s="102" t="s">
        <v>1193</v>
      </c>
      <c r="BA630" s="102"/>
      <c r="BB630" s="102"/>
      <c r="BC630" s="45"/>
      <c r="BD630" s="45"/>
    </row>
    <row r="631" spans="1:56" s="101" customFormat="1" ht="16" hidden="1" thickBot="1">
      <c r="A631" s="231"/>
      <c r="B631" s="240"/>
      <c r="C631" s="23" t="s">
        <v>356</v>
      </c>
      <c r="D631" s="24" t="s">
        <v>687</v>
      </c>
      <c r="E631" s="34"/>
      <c r="F631" s="102"/>
      <c r="G631" s="38"/>
      <c r="H631" s="38"/>
      <c r="I631" s="38"/>
      <c r="J631" s="102"/>
      <c r="K631" s="38"/>
      <c r="L631" s="38"/>
      <c r="M631" s="38"/>
      <c r="N631" s="38"/>
      <c r="O631" s="38"/>
      <c r="P631" s="38"/>
      <c r="Q631" s="38"/>
      <c r="R631" s="46" t="s">
        <v>145</v>
      </c>
      <c r="S631" s="46">
        <v>0</v>
      </c>
      <c r="T631" s="25" t="s">
        <v>226</v>
      </c>
      <c r="U631" s="46">
        <v>0</v>
      </c>
      <c r="V631" s="280" t="s">
        <v>145</v>
      </c>
      <c r="W631" s="46">
        <v>0</v>
      </c>
      <c r="X631" s="46">
        <v>0</v>
      </c>
      <c r="Y631" s="46">
        <v>0</v>
      </c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  <c r="AL631" s="38"/>
      <c r="AM631" s="38"/>
      <c r="AN631" s="38"/>
      <c r="AO631" s="38"/>
      <c r="AP631" s="38"/>
      <c r="AQ631" s="24" t="s">
        <v>204</v>
      </c>
      <c r="AR631" s="24" t="s">
        <v>850</v>
      </c>
      <c r="AS631" s="38"/>
      <c r="AT631" s="38"/>
      <c r="AU631" s="38"/>
      <c r="AV631" s="174">
        <v>450000</v>
      </c>
      <c r="AW631" s="102"/>
      <c r="AX631" s="102"/>
      <c r="AY631" s="102"/>
      <c r="AZ631" s="102"/>
      <c r="BA631" s="104" t="s">
        <v>1840</v>
      </c>
      <c r="BB631" s="102"/>
      <c r="BC631" s="45"/>
      <c r="BD631" s="45"/>
    </row>
    <row r="632" spans="1:56" s="101" customFormat="1" ht="16" hidden="1" thickBot="1">
      <c r="A632" s="231"/>
      <c r="B632" s="240"/>
      <c r="C632" s="23" t="s">
        <v>354</v>
      </c>
      <c r="D632" s="24" t="s">
        <v>686</v>
      </c>
      <c r="E632" s="34"/>
      <c r="F632" s="102" t="s">
        <v>123</v>
      </c>
      <c r="G632" s="38"/>
      <c r="H632" s="38"/>
      <c r="I632" s="38"/>
      <c r="J632" s="102" t="s">
        <v>1193</v>
      </c>
      <c r="K632" s="38"/>
      <c r="L632" s="38"/>
      <c r="M632" s="38"/>
      <c r="N632" s="38"/>
      <c r="O632" s="38"/>
      <c r="P632" s="38"/>
      <c r="Q632" s="38"/>
      <c r="R632" s="46" t="s">
        <v>145</v>
      </c>
      <c r="S632" s="46">
        <v>0</v>
      </c>
      <c r="T632" s="25" t="s">
        <v>226</v>
      </c>
      <c r="U632" s="46">
        <v>0</v>
      </c>
      <c r="V632" s="280" t="s">
        <v>145</v>
      </c>
      <c r="W632" s="46">
        <v>0</v>
      </c>
      <c r="X632" s="46">
        <v>0</v>
      </c>
      <c r="Y632" s="46">
        <v>0</v>
      </c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  <c r="AL632" s="38"/>
      <c r="AM632" s="38"/>
      <c r="AN632" s="38"/>
      <c r="AO632" s="38"/>
      <c r="AP632" s="38"/>
      <c r="AQ632" s="24" t="s">
        <v>204</v>
      </c>
      <c r="AR632" s="24" t="s">
        <v>850</v>
      </c>
      <c r="AS632" s="38"/>
      <c r="AT632" s="38"/>
      <c r="AU632" s="38"/>
      <c r="AV632" s="174">
        <v>1215000</v>
      </c>
      <c r="AW632" s="102" t="s">
        <v>123</v>
      </c>
      <c r="AX632" s="102"/>
      <c r="AY632" s="102" t="s">
        <v>1807</v>
      </c>
      <c r="AZ632" s="102" t="s">
        <v>1193</v>
      </c>
      <c r="BA632" s="102"/>
      <c r="BB632" s="102"/>
      <c r="BC632" s="45"/>
      <c r="BD632" s="45"/>
    </row>
    <row r="633" spans="1:56" s="101" customFormat="1" ht="16" hidden="1" thickBot="1">
      <c r="A633" s="231"/>
      <c r="B633" s="240"/>
      <c r="C633" s="23" t="s">
        <v>357</v>
      </c>
      <c r="D633" s="24" t="s">
        <v>688</v>
      </c>
      <c r="E633" s="34"/>
      <c r="F633" s="102" t="s">
        <v>123</v>
      </c>
      <c r="G633" s="38"/>
      <c r="H633" s="38"/>
      <c r="I633" s="38"/>
      <c r="J633" s="102" t="s">
        <v>1193</v>
      </c>
      <c r="K633" s="38"/>
      <c r="L633" s="38"/>
      <c r="M633" s="38"/>
      <c r="N633" s="38"/>
      <c r="O633" s="38"/>
      <c r="P633" s="38"/>
      <c r="Q633" s="38"/>
      <c r="R633" s="46" t="s">
        <v>145</v>
      </c>
      <c r="S633" s="46">
        <v>0</v>
      </c>
      <c r="T633" s="25" t="s">
        <v>226</v>
      </c>
      <c r="U633" s="46">
        <v>0</v>
      </c>
      <c r="V633" s="280" t="s">
        <v>145</v>
      </c>
      <c r="W633" s="46">
        <v>0</v>
      </c>
      <c r="X633" s="46">
        <v>0</v>
      </c>
      <c r="Y633" s="46">
        <v>0</v>
      </c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  <c r="AL633" s="38"/>
      <c r="AM633" s="38"/>
      <c r="AN633" s="38"/>
      <c r="AO633" s="38"/>
      <c r="AP633" s="38"/>
      <c r="AQ633" s="24" t="s">
        <v>204</v>
      </c>
      <c r="AR633" s="24" t="s">
        <v>850</v>
      </c>
      <c r="AS633" s="38"/>
      <c r="AT633" s="38"/>
      <c r="AU633" s="38"/>
      <c r="AV633" s="174">
        <v>450000</v>
      </c>
      <c r="AW633" s="102" t="s">
        <v>123</v>
      </c>
      <c r="AX633" s="102"/>
      <c r="AY633" s="102" t="s">
        <v>1807</v>
      </c>
      <c r="AZ633" s="102" t="s">
        <v>1193</v>
      </c>
      <c r="BA633" s="102"/>
      <c r="BB633" s="102"/>
      <c r="BC633" s="45"/>
      <c r="BD633" s="45"/>
    </row>
    <row r="634" spans="1:56" s="101" customFormat="1" ht="16" hidden="1" thickBot="1">
      <c r="A634" s="231"/>
      <c r="B634" s="240"/>
      <c r="C634" s="23" t="s">
        <v>358</v>
      </c>
      <c r="D634" s="24" t="s">
        <v>636</v>
      </c>
      <c r="E634" s="34"/>
      <c r="F634" s="102" t="s">
        <v>123</v>
      </c>
      <c r="G634" s="38"/>
      <c r="H634" s="38"/>
      <c r="I634" s="38"/>
      <c r="J634" s="102" t="s">
        <v>1193</v>
      </c>
      <c r="K634" s="38"/>
      <c r="L634" s="38"/>
      <c r="M634" s="38"/>
      <c r="N634" s="38"/>
      <c r="O634" s="38"/>
      <c r="P634" s="38"/>
      <c r="Q634" s="38"/>
      <c r="R634" s="46" t="s">
        <v>805</v>
      </c>
      <c r="S634" s="46">
        <v>0</v>
      </c>
      <c r="T634" s="25" t="s">
        <v>220</v>
      </c>
      <c r="U634" s="46">
        <v>0</v>
      </c>
      <c r="V634" s="280" t="s">
        <v>145</v>
      </c>
      <c r="W634" s="46">
        <v>0</v>
      </c>
      <c r="X634" s="46">
        <v>0</v>
      </c>
      <c r="Y634" s="46">
        <v>0</v>
      </c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  <c r="AL634" s="38"/>
      <c r="AM634" s="38"/>
      <c r="AN634" s="38"/>
      <c r="AO634" s="38"/>
      <c r="AP634" s="38"/>
      <c r="AQ634" s="24" t="s">
        <v>204</v>
      </c>
      <c r="AR634" s="24" t="s">
        <v>850</v>
      </c>
      <c r="AS634" s="38"/>
      <c r="AT634" s="38"/>
      <c r="AU634" s="38"/>
      <c r="AV634" s="174">
        <v>270000</v>
      </c>
      <c r="AW634" s="102" t="s">
        <v>123</v>
      </c>
      <c r="AX634" s="102"/>
      <c r="AY634" s="102" t="s">
        <v>1807</v>
      </c>
      <c r="AZ634" s="102" t="s">
        <v>1193</v>
      </c>
      <c r="BA634" s="102"/>
      <c r="BB634" s="102"/>
      <c r="BC634" s="45"/>
      <c r="BD634" s="45"/>
    </row>
    <row r="635" spans="1:56" s="101" customFormat="1" ht="16" hidden="1" thickBot="1">
      <c r="A635" s="231"/>
      <c r="B635" s="240"/>
      <c r="C635" s="23" t="s">
        <v>359</v>
      </c>
      <c r="D635" s="24" t="s">
        <v>636</v>
      </c>
      <c r="E635" s="34"/>
      <c r="F635" s="102" t="s">
        <v>123</v>
      </c>
      <c r="G635" s="38"/>
      <c r="H635" s="38"/>
      <c r="I635" s="38"/>
      <c r="J635" s="102" t="s">
        <v>1193</v>
      </c>
      <c r="K635" s="38"/>
      <c r="L635" s="38"/>
      <c r="M635" s="38"/>
      <c r="N635" s="38"/>
      <c r="O635" s="38"/>
      <c r="P635" s="38"/>
      <c r="Q635" s="38"/>
      <c r="R635" s="46" t="s">
        <v>806</v>
      </c>
      <c r="S635" s="46">
        <v>0</v>
      </c>
      <c r="T635" s="25" t="s">
        <v>223</v>
      </c>
      <c r="U635" s="46">
        <v>0</v>
      </c>
      <c r="V635" s="280" t="s">
        <v>145</v>
      </c>
      <c r="W635" s="46">
        <v>0</v>
      </c>
      <c r="X635" s="46">
        <v>0</v>
      </c>
      <c r="Y635" s="46">
        <v>0</v>
      </c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  <c r="AL635" s="38"/>
      <c r="AM635" s="38"/>
      <c r="AN635" s="38"/>
      <c r="AO635" s="38"/>
      <c r="AP635" s="38"/>
      <c r="AQ635" s="24" t="s">
        <v>204</v>
      </c>
      <c r="AR635" s="24" t="s">
        <v>850</v>
      </c>
      <c r="AS635" s="38"/>
      <c r="AT635" s="38"/>
      <c r="AU635" s="38"/>
      <c r="AV635" s="174">
        <v>765000</v>
      </c>
      <c r="AW635" s="102" t="s">
        <v>123</v>
      </c>
      <c r="AX635" s="102"/>
      <c r="AY635" s="102" t="s">
        <v>1807</v>
      </c>
      <c r="AZ635" s="102" t="s">
        <v>1193</v>
      </c>
      <c r="BA635" s="102"/>
      <c r="BB635" s="102"/>
      <c r="BC635" s="45"/>
      <c r="BD635" s="45"/>
    </row>
    <row r="636" spans="1:56" s="101" customFormat="1" ht="16" hidden="1" thickBot="1">
      <c r="A636" s="231"/>
      <c r="B636" s="240"/>
      <c r="C636" s="23" t="s">
        <v>360</v>
      </c>
      <c r="D636" s="24" t="s">
        <v>636</v>
      </c>
      <c r="E636" s="34"/>
      <c r="F636" s="102" t="s">
        <v>123</v>
      </c>
      <c r="G636" s="38"/>
      <c r="H636" s="38"/>
      <c r="I636" s="38"/>
      <c r="J636" s="102" t="s">
        <v>1193</v>
      </c>
      <c r="K636" s="38"/>
      <c r="L636" s="38"/>
      <c r="M636" s="38"/>
      <c r="N636" s="38"/>
      <c r="O636" s="38"/>
      <c r="P636" s="38"/>
      <c r="Q636" s="38"/>
      <c r="R636" s="46" t="s">
        <v>806</v>
      </c>
      <c r="S636" s="46">
        <v>0</v>
      </c>
      <c r="T636" s="25" t="s">
        <v>223</v>
      </c>
      <c r="U636" s="46">
        <v>0</v>
      </c>
      <c r="V636" s="280" t="s">
        <v>145</v>
      </c>
      <c r="W636" s="46">
        <v>0</v>
      </c>
      <c r="X636" s="46">
        <v>0</v>
      </c>
      <c r="Y636" s="46">
        <v>0</v>
      </c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  <c r="AL636" s="38"/>
      <c r="AM636" s="38"/>
      <c r="AN636" s="38"/>
      <c r="AO636" s="38"/>
      <c r="AP636" s="38"/>
      <c r="AQ636" s="24" t="s">
        <v>204</v>
      </c>
      <c r="AR636" s="24" t="s">
        <v>850</v>
      </c>
      <c r="AS636" s="38"/>
      <c r="AT636" s="38"/>
      <c r="AU636" s="38"/>
      <c r="AV636" s="174">
        <v>675000</v>
      </c>
      <c r="AW636" s="102" t="s">
        <v>123</v>
      </c>
      <c r="AX636" s="102"/>
      <c r="AY636" s="102" t="s">
        <v>1805</v>
      </c>
      <c r="AZ636" s="102" t="s">
        <v>1193</v>
      </c>
      <c r="BA636" s="102"/>
      <c r="BB636" s="102"/>
      <c r="BC636" s="45"/>
      <c r="BD636" s="45"/>
    </row>
    <row r="637" spans="1:56" s="101" customFormat="1" ht="16" hidden="1" thickBot="1">
      <c r="A637" s="231"/>
      <c r="B637" s="240"/>
      <c r="C637" s="23" t="s">
        <v>361</v>
      </c>
      <c r="D637" s="24" t="s">
        <v>652</v>
      </c>
      <c r="E637" s="34"/>
      <c r="F637" s="102" t="s">
        <v>123</v>
      </c>
      <c r="G637" s="38"/>
      <c r="H637" s="38"/>
      <c r="I637" s="38"/>
      <c r="J637" s="102" t="s">
        <v>1193</v>
      </c>
      <c r="K637" s="38"/>
      <c r="L637" s="38"/>
      <c r="M637" s="38"/>
      <c r="N637" s="38"/>
      <c r="O637" s="38"/>
      <c r="P637" s="38"/>
      <c r="Q637" s="38"/>
      <c r="R637" s="46" t="s">
        <v>789</v>
      </c>
      <c r="S637" s="46">
        <v>0</v>
      </c>
      <c r="T637" s="25" t="s">
        <v>225</v>
      </c>
      <c r="U637" s="46">
        <v>0</v>
      </c>
      <c r="V637" s="280" t="s">
        <v>145</v>
      </c>
      <c r="W637" s="46">
        <v>0</v>
      </c>
      <c r="X637" s="46">
        <v>0</v>
      </c>
      <c r="Y637" s="46">
        <v>0</v>
      </c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  <c r="AL637" s="38"/>
      <c r="AM637" s="38"/>
      <c r="AN637" s="38"/>
      <c r="AO637" s="38"/>
      <c r="AP637" s="38"/>
      <c r="AQ637" s="24" t="s">
        <v>204</v>
      </c>
      <c r="AR637" s="24" t="s">
        <v>850</v>
      </c>
      <c r="AS637" s="38"/>
      <c r="AT637" s="38"/>
      <c r="AU637" s="38"/>
      <c r="AV637" s="174">
        <v>472500</v>
      </c>
      <c r="AW637" s="102" t="s">
        <v>123</v>
      </c>
      <c r="AX637" s="102"/>
      <c r="AY637" s="102" t="s">
        <v>1803</v>
      </c>
      <c r="AZ637" s="102" t="s">
        <v>1193</v>
      </c>
      <c r="BA637" s="102"/>
      <c r="BB637" s="102"/>
      <c r="BC637" s="45"/>
      <c r="BD637" s="45"/>
    </row>
    <row r="638" spans="1:56" s="101" customFormat="1" ht="16" hidden="1" thickBot="1">
      <c r="A638" s="231"/>
      <c r="B638" s="240"/>
      <c r="C638" s="23" t="s">
        <v>362</v>
      </c>
      <c r="D638" s="24" t="s">
        <v>636</v>
      </c>
      <c r="E638" s="34"/>
      <c r="F638" s="102"/>
      <c r="G638" s="38"/>
      <c r="H638" s="38"/>
      <c r="I638" s="38"/>
      <c r="J638" s="102"/>
      <c r="K638" s="38"/>
      <c r="L638" s="38"/>
      <c r="M638" s="38"/>
      <c r="N638" s="38"/>
      <c r="O638" s="38"/>
      <c r="P638" s="38"/>
      <c r="Q638" s="38"/>
      <c r="R638" s="46" t="s">
        <v>145</v>
      </c>
      <c r="S638" s="46">
        <v>0</v>
      </c>
      <c r="T638" s="25" t="s">
        <v>223</v>
      </c>
      <c r="U638" s="46">
        <v>0</v>
      </c>
      <c r="V638" s="280" t="s">
        <v>145</v>
      </c>
      <c r="W638" s="46">
        <v>0</v>
      </c>
      <c r="X638" s="46">
        <v>0</v>
      </c>
      <c r="Y638" s="46">
        <v>0</v>
      </c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  <c r="AL638" s="38"/>
      <c r="AM638" s="38"/>
      <c r="AN638" s="38"/>
      <c r="AO638" s="38"/>
      <c r="AP638" s="38"/>
      <c r="AQ638" s="24" t="s">
        <v>204</v>
      </c>
      <c r="AR638" s="24" t="s">
        <v>850</v>
      </c>
      <c r="AS638" s="38"/>
      <c r="AT638" s="38"/>
      <c r="AU638" s="38"/>
      <c r="AV638" s="174">
        <v>1305000</v>
      </c>
      <c r="AW638" s="102"/>
      <c r="AX638" s="102"/>
      <c r="AY638" s="102"/>
      <c r="AZ638" s="102"/>
      <c r="BA638" s="104" t="s">
        <v>1840</v>
      </c>
      <c r="BB638" s="102"/>
      <c r="BC638" s="45"/>
      <c r="BD638" s="45"/>
    </row>
    <row r="639" spans="1:56" s="101" customFormat="1" ht="16" hidden="1" thickBot="1">
      <c r="A639" s="231"/>
      <c r="B639" s="240"/>
      <c r="C639" s="23" t="s">
        <v>363</v>
      </c>
      <c r="D639" s="24" t="s">
        <v>636</v>
      </c>
      <c r="E639" s="34"/>
      <c r="F639" s="102"/>
      <c r="G639" s="38"/>
      <c r="H639" s="38"/>
      <c r="I639" s="38"/>
      <c r="J639" s="102"/>
      <c r="K639" s="38"/>
      <c r="L639" s="38"/>
      <c r="M639" s="38"/>
      <c r="N639" s="38"/>
      <c r="O639" s="38"/>
      <c r="P639" s="38"/>
      <c r="Q639" s="38"/>
      <c r="R639" s="46" t="s">
        <v>145</v>
      </c>
      <c r="S639" s="46">
        <v>0</v>
      </c>
      <c r="T639" s="25" t="s">
        <v>223</v>
      </c>
      <c r="U639" s="46">
        <v>0</v>
      </c>
      <c r="V639" s="280" t="s">
        <v>145</v>
      </c>
      <c r="W639" s="46">
        <v>0</v>
      </c>
      <c r="X639" s="46">
        <v>0</v>
      </c>
      <c r="Y639" s="46">
        <v>0</v>
      </c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  <c r="AL639" s="38"/>
      <c r="AM639" s="38"/>
      <c r="AN639" s="38"/>
      <c r="AO639" s="38"/>
      <c r="AP639" s="38"/>
      <c r="AQ639" s="24" t="s">
        <v>204</v>
      </c>
      <c r="AR639" s="24" t="s">
        <v>850</v>
      </c>
      <c r="AS639" s="38"/>
      <c r="AT639" s="38"/>
      <c r="AU639" s="38"/>
      <c r="AV639" s="174">
        <v>900000</v>
      </c>
      <c r="AW639" s="102"/>
      <c r="AX639" s="102"/>
      <c r="AY639" s="102"/>
      <c r="AZ639" s="102"/>
      <c r="BA639" s="104" t="s">
        <v>1840</v>
      </c>
      <c r="BB639" s="102"/>
      <c r="BC639" s="45"/>
      <c r="BD639" s="45"/>
    </row>
    <row r="640" spans="1:56" s="101" customFormat="1" ht="16" hidden="1" thickBot="1">
      <c r="A640" s="231"/>
      <c r="B640" s="240"/>
      <c r="C640" s="23" t="s">
        <v>364</v>
      </c>
      <c r="D640" s="24" t="s">
        <v>636</v>
      </c>
      <c r="E640" s="34"/>
      <c r="F640" s="102"/>
      <c r="G640" s="38"/>
      <c r="H640" s="38"/>
      <c r="I640" s="38"/>
      <c r="J640" s="102"/>
      <c r="K640" s="38"/>
      <c r="L640" s="38"/>
      <c r="M640" s="38"/>
      <c r="N640" s="38"/>
      <c r="O640" s="38"/>
      <c r="P640" s="38"/>
      <c r="Q640" s="38"/>
      <c r="R640" s="46" t="s">
        <v>145</v>
      </c>
      <c r="S640" s="46">
        <v>0</v>
      </c>
      <c r="T640" s="25" t="s">
        <v>223</v>
      </c>
      <c r="U640" s="46">
        <v>0</v>
      </c>
      <c r="V640" s="280" t="s">
        <v>145</v>
      </c>
      <c r="W640" s="46">
        <v>0</v>
      </c>
      <c r="X640" s="46">
        <v>0</v>
      </c>
      <c r="Y640" s="46">
        <v>0</v>
      </c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  <c r="AL640" s="38"/>
      <c r="AM640" s="38"/>
      <c r="AN640" s="38"/>
      <c r="AO640" s="38"/>
      <c r="AP640" s="38"/>
      <c r="AQ640" s="24" t="s">
        <v>204</v>
      </c>
      <c r="AR640" s="24" t="s">
        <v>850</v>
      </c>
      <c r="AS640" s="38"/>
      <c r="AT640" s="38"/>
      <c r="AU640" s="38"/>
      <c r="AV640" s="174">
        <v>742500</v>
      </c>
      <c r="AW640" s="102"/>
      <c r="AX640" s="102"/>
      <c r="AY640" s="102"/>
      <c r="AZ640" s="102"/>
      <c r="BA640" s="104" t="s">
        <v>1840</v>
      </c>
      <c r="BB640" s="102"/>
      <c r="BC640" s="45"/>
      <c r="BD640" s="45"/>
    </row>
    <row r="641" spans="1:78" s="101" customFormat="1" ht="16" hidden="1" thickBot="1">
      <c r="A641" s="231"/>
      <c r="B641" s="240"/>
      <c r="C641" s="23" t="s">
        <v>365</v>
      </c>
      <c r="D641" s="24" t="s">
        <v>636</v>
      </c>
      <c r="E641" s="34"/>
      <c r="F641" s="102"/>
      <c r="G641" s="38"/>
      <c r="H641" s="38"/>
      <c r="I641" s="38"/>
      <c r="J641" s="102"/>
      <c r="K641" s="38"/>
      <c r="L641" s="38"/>
      <c r="M641" s="38"/>
      <c r="N641" s="38"/>
      <c r="O641" s="38"/>
      <c r="P641" s="38"/>
      <c r="Q641" s="38"/>
      <c r="R641" s="46" t="s">
        <v>805</v>
      </c>
      <c r="S641" s="46">
        <v>0</v>
      </c>
      <c r="T641" s="25" t="s">
        <v>220</v>
      </c>
      <c r="U641" s="46">
        <v>0</v>
      </c>
      <c r="V641" s="280" t="s">
        <v>145</v>
      </c>
      <c r="W641" s="46">
        <v>0</v>
      </c>
      <c r="X641" s="46">
        <v>0</v>
      </c>
      <c r="Y641" s="46">
        <v>0</v>
      </c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  <c r="AL641" s="38"/>
      <c r="AM641" s="38"/>
      <c r="AN641" s="38"/>
      <c r="AO641" s="38"/>
      <c r="AP641" s="38"/>
      <c r="AQ641" s="24" t="s">
        <v>204</v>
      </c>
      <c r="AR641" s="24" t="s">
        <v>850</v>
      </c>
      <c r="AS641" s="38"/>
      <c r="AT641" s="38"/>
      <c r="AU641" s="38"/>
      <c r="AV641" s="174">
        <v>472500</v>
      </c>
      <c r="AW641" s="102"/>
      <c r="AX641" s="102"/>
      <c r="AY641" s="102"/>
      <c r="AZ641" s="102"/>
      <c r="BA641" s="104" t="s">
        <v>1840</v>
      </c>
      <c r="BB641" s="102"/>
      <c r="BC641" s="45"/>
      <c r="BD641" s="45"/>
    </row>
    <row r="642" spans="1:78" s="101" customFormat="1" ht="16" hidden="1" thickBot="1">
      <c r="A642" s="231"/>
      <c r="B642" s="240"/>
      <c r="C642" s="23" t="s">
        <v>366</v>
      </c>
      <c r="D642" s="24" t="s">
        <v>636</v>
      </c>
      <c r="E642" s="34"/>
      <c r="F642" s="102"/>
      <c r="G642" s="38"/>
      <c r="H642" s="38"/>
      <c r="I642" s="38"/>
      <c r="J642" s="102"/>
      <c r="K642" s="38"/>
      <c r="L642" s="38"/>
      <c r="M642" s="38"/>
      <c r="N642" s="38"/>
      <c r="O642" s="38"/>
      <c r="P642" s="38"/>
      <c r="Q642" s="38"/>
      <c r="R642" s="46" t="s">
        <v>145</v>
      </c>
      <c r="S642" s="46">
        <v>0</v>
      </c>
      <c r="T642" s="25" t="s">
        <v>223</v>
      </c>
      <c r="U642" s="46">
        <v>0</v>
      </c>
      <c r="V642" s="280" t="s">
        <v>145</v>
      </c>
      <c r="W642" s="46">
        <v>0</v>
      </c>
      <c r="X642" s="46">
        <v>0</v>
      </c>
      <c r="Y642" s="46">
        <v>0</v>
      </c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  <c r="AL642" s="38"/>
      <c r="AM642" s="38"/>
      <c r="AN642" s="38"/>
      <c r="AO642" s="38"/>
      <c r="AP642" s="38"/>
      <c r="AQ642" s="24" t="s">
        <v>204</v>
      </c>
      <c r="AR642" s="24" t="s">
        <v>850</v>
      </c>
      <c r="AS642" s="38"/>
      <c r="AT642" s="38"/>
      <c r="AU642" s="38"/>
      <c r="AV642" s="174">
        <v>2250000</v>
      </c>
      <c r="AW642" s="102"/>
      <c r="AX642" s="102"/>
      <c r="AY642" s="102"/>
      <c r="AZ642" s="102"/>
      <c r="BA642" s="104" t="s">
        <v>1840</v>
      </c>
      <c r="BB642" s="102"/>
      <c r="BC642" s="45"/>
      <c r="BD642" s="45"/>
    </row>
    <row r="643" spans="1:78" s="101" customFormat="1" ht="16" hidden="1" thickBot="1">
      <c r="A643" s="231"/>
      <c r="B643" s="240"/>
      <c r="C643" s="23" t="s">
        <v>367</v>
      </c>
      <c r="D643" s="24" t="s">
        <v>636</v>
      </c>
      <c r="E643" s="34"/>
      <c r="F643" s="102" t="s">
        <v>123</v>
      </c>
      <c r="G643" s="38"/>
      <c r="H643" s="38"/>
      <c r="I643" s="38"/>
      <c r="J643" s="102" t="s">
        <v>1193</v>
      </c>
      <c r="K643" s="38"/>
      <c r="L643" s="38"/>
      <c r="M643" s="38"/>
      <c r="N643" s="38"/>
      <c r="O643" s="38"/>
      <c r="P643" s="38"/>
      <c r="Q643" s="38"/>
      <c r="R643" s="46" t="s">
        <v>145</v>
      </c>
      <c r="S643" s="46">
        <v>0</v>
      </c>
      <c r="T643" s="25" t="s">
        <v>223</v>
      </c>
      <c r="U643" s="46">
        <v>0</v>
      </c>
      <c r="V643" s="280" t="s">
        <v>145</v>
      </c>
      <c r="W643" s="46">
        <v>0</v>
      </c>
      <c r="X643" s="46">
        <v>0</v>
      </c>
      <c r="Y643" s="46">
        <v>0</v>
      </c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  <c r="AL643" s="38"/>
      <c r="AM643" s="38"/>
      <c r="AN643" s="38"/>
      <c r="AO643" s="38"/>
      <c r="AP643" s="38"/>
      <c r="AQ643" s="24" t="s">
        <v>204</v>
      </c>
      <c r="AR643" s="24" t="s">
        <v>850</v>
      </c>
      <c r="AS643" s="38"/>
      <c r="AT643" s="38"/>
      <c r="AU643" s="38"/>
      <c r="AV643" s="174">
        <v>1710000</v>
      </c>
      <c r="AW643" s="102" t="s">
        <v>123</v>
      </c>
      <c r="AX643" s="102"/>
      <c r="AY643" s="102" t="s">
        <v>1812</v>
      </c>
      <c r="AZ643" s="102" t="s">
        <v>1193</v>
      </c>
      <c r="BA643" s="102"/>
      <c r="BB643" s="102"/>
      <c r="BC643" s="45"/>
      <c r="BD643" s="45"/>
    </row>
    <row r="644" spans="1:78" s="101" customFormat="1" ht="16" hidden="1" thickBot="1">
      <c r="A644" s="231"/>
      <c r="B644" s="240"/>
      <c r="C644" s="23" t="s">
        <v>368</v>
      </c>
      <c r="D644" s="24" t="s">
        <v>636</v>
      </c>
      <c r="E644" s="34"/>
      <c r="F644" s="102" t="s">
        <v>123</v>
      </c>
      <c r="G644" s="38"/>
      <c r="H644" s="38"/>
      <c r="I644" s="38"/>
      <c r="J644" s="102" t="s">
        <v>1193</v>
      </c>
      <c r="K644" s="38"/>
      <c r="L644" s="38"/>
      <c r="M644" s="38"/>
      <c r="N644" s="38"/>
      <c r="O644" s="38"/>
      <c r="P644" s="38"/>
      <c r="Q644" s="38"/>
      <c r="R644" s="46" t="s">
        <v>145</v>
      </c>
      <c r="S644" s="46">
        <v>0</v>
      </c>
      <c r="T644" s="25" t="s">
        <v>226</v>
      </c>
      <c r="U644" s="46">
        <v>0</v>
      </c>
      <c r="V644" s="280" t="s">
        <v>145</v>
      </c>
      <c r="W644" s="46">
        <v>0</v>
      </c>
      <c r="X644" s="46">
        <v>0</v>
      </c>
      <c r="Y644" s="46">
        <v>0</v>
      </c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  <c r="AL644" s="38"/>
      <c r="AM644" s="38"/>
      <c r="AN644" s="38"/>
      <c r="AO644" s="38"/>
      <c r="AP644" s="38"/>
      <c r="AQ644" s="24" t="s">
        <v>204</v>
      </c>
      <c r="AR644" s="24" t="s">
        <v>850</v>
      </c>
      <c r="AS644" s="38"/>
      <c r="AT644" s="38"/>
      <c r="AU644" s="38"/>
      <c r="AV644" s="174">
        <v>810000</v>
      </c>
      <c r="AW644" s="102" t="s">
        <v>123</v>
      </c>
      <c r="AX644" s="102"/>
      <c r="AY644" s="102" t="s">
        <v>1812</v>
      </c>
      <c r="AZ644" s="102" t="s">
        <v>1193</v>
      </c>
      <c r="BA644" s="102"/>
      <c r="BB644" s="102"/>
      <c r="BC644" s="45"/>
      <c r="BD644" s="45"/>
    </row>
    <row r="645" spans="1:78" s="101" customFormat="1" ht="16" hidden="1" thickBot="1">
      <c r="A645" s="231"/>
      <c r="B645" s="240"/>
      <c r="C645" s="23" t="s">
        <v>369</v>
      </c>
      <c r="D645" s="24" t="s">
        <v>636</v>
      </c>
      <c r="E645" s="34"/>
      <c r="F645" s="102" t="s">
        <v>123</v>
      </c>
      <c r="G645" s="38"/>
      <c r="H645" s="38"/>
      <c r="I645" s="38"/>
      <c r="J645" s="102" t="s">
        <v>1193</v>
      </c>
      <c r="K645" s="38"/>
      <c r="L645" s="38"/>
      <c r="M645" s="38"/>
      <c r="N645" s="38"/>
      <c r="O645" s="38"/>
      <c r="P645" s="38"/>
      <c r="Q645" s="38"/>
      <c r="R645" s="46" t="s">
        <v>145</v>
      </c>
      <c r="S645" s="46">
        <v>0</v>
      </c>
      <c r="T645" s="25" t="s">
        <v>220</v>
      </c>
      <c r="U645" s="46">
        <v>0</v>
      </c>
      <c r="V645" s="280" t="s">
        <v>145</v>
      </c>
      <c r="W645" s="46">
        <v>0</v>
      </c>
      <c r="X645" s="46">
        <v>0</v>
      </c>
      <c r="Y645" s="46">
        <v>0</v>
      </c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  <c r="AL645" s="38"/>
      <c r="AM645" s="38"/>
      <c r="AN645" s="38"/>
      <c r="AO645" s="38"/>
      <c r="AP645" s="38"/>
      <c r="AQ645" s="24" t="s">
        <v>204</v>
      </c>
      <c r="AR645" s="24" t="s">
        <v>850</v>
      </c>
      <c r="AS645" s="38"/>
      <c r="AT645" s="38"/>
      <c r="AU645" s="38"/>
      <c r="AV645" s="174">
        <v>252000000</v>
      </c>
      <c r="AW645" s="102" t="s">
        <v>123</v>
      </c>
      <c r="AX645" s="102"/>
      <c r="AY645" s="102" t="s">
        <v>1803</v>
      </c>
      <c r="AZ645" s="102" t="s">
        <v>1193</v>
      </c>
      <c r="BA645" s="102"/>
      <c r="BB645" s="102"/>
      <c r="BC645" s="45"/>
      <c r="BD645" s="45"/>
    </row>
    <row r="646" spans="1:78" ht="16" hidden="1" thickBot="1">
      <c r="A646" s="231"/>
      <c r="B646" s="240"/>
      <c r="C646" s="23" t="s">
        <v>370</v>
      </c>
      <c r="D646" s="24" t="s">
        <v>689</v>
      </c>
      <c r="E646" s="34"/>
      <c r="F646" s="102" t="s">
        <v>123</v>
      </c>
      <c r="G646" s="38"/>
      <c r="H646" s="38"/>
      <c r="I646" s="38"/>
      <c r="J646" s="102" t="s">
        <v>1193</v>
      </c>
      <c r="K646" s="38"/>
      <c r="L646" s="38"/>
      <c r="M646" s="38"/>
      <c r="N646" s="38"/>
      <c r="O646" s="38"/>
      <c r="P646" s="38"/>
      <c r="Q646" s="38"/>
      <c r="R646" s="46" t="s">
        <v>145</v>
      </c>
      <c r="S646" s="46">
        <v>0</v>
      </c>
      <c r="T646" s="25" t="s">
        <v>223</v>
      </c>
      <c r="U646" s="46">
        <v>0</v>
      </c>
      <c r="V646" s="280" t="s">
        <v>145</v>
      </c>
      <c r="W646" s="46">
        <v>0</v>
      </c>
      <c r="X646" s="46">
        <v>0</v>
      </c>
      <c r="Y646" s="46">
        <v>0</v>
      </c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  <c r="AL646" s="38"/>
      <c r="AM646" s="38"/>
      <c r="AN646" s="38"/>
      <c r="AO646" s="38"/>
      <c r="AP646" s="38"/>
      <c r="AQ646" s="24" t="s">
        <v>204</v>
      </c>
      <c r="AR646" s="24" t="s">
        <v>850</v>
      </c>
      <c r="AS646" s="38"/>
      <c r="AT646" s="38"/>
      <c r="AU646" s="38"/>
      <c r="AV646" s="174">
        <v>900000</v>
      </c>
      <c r="AW646" s="102" t="s">
        <v>123</v>
      </c>
      <c r="AX646" s="102"/>
      <c r="AY646" s="102" t="s">
        <v>1803</v>
      </c>
      <c r="AZ646" s="102" t="s">
        <v>1193</v>
      </c>
      <c r="BA646" s="102"/>
      <c r="BB646" s="102"/>
      <c r="BC646" s="45"/>
      <c r="BD646" s="45"/>
    </row>
    <row r="647" spans="1:78" ht="16" hidden="1" thickBot="1">
      <c r="A647" s="231"/>
      <c r="B647" s="240"/>
      <c r="C647" s="23" t="s">
        <v>371</v>
      </c>
      <c r="D647" s="24" t="s">
        <v>636</v>
      </c>
      <c r="E647" s="34"/>
      <c r="F647" s="102" t="s">
        <v>123</v>
      </c>
      <c r="G647" s="38"/>
      <c r="H647" s="38"/>
      <c r="I647" s="38"/>
      <c r="J647" s="102" t="s">
        <v>1193</v>
      </c>
      <c r="K647" s="38"/>
      <c r="L647" s="38"/>
      <c r="M647" s="38"/>
      <c r="N647" s="38"/>
      <c r="O647" s="38"/>
      <c r="P647" s="38"/>
      <c r="Q647" s="38"/>
      <c r="R647" s="46" t="s">
        <v>806</v>
      </c>
      <c r="S647" s="46">
        <v>0</v>
      </c>
      <c r="T647" s="25" t="s">
        <v>223</v>
      </c>
      <c r="U647" s="46">
        <v>0</v>
      </c>
      <c r="V647" s="280" t="s">
        <v>145</v>
      </c>
      <c r="W647" s="46">
        <v>0</v>
      </c>
      <c r="X647" s="46">
        <v>0</v>
      </c>
      <c r="Y647" s="46">
        <v>0</v>
      </c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  <c r="AL647" s="38"/>
      <c r="AM647" s="38"/>
      <c r="AN647" s="38"/>
      <c r="AO647" s="38"/>
      <c r="AP647" s="38"/>
      <c r="AQ647" s="24" t="s">
        <v>204</v>
      </c>
      <c r="AR647" s="24" t="s">
        <v>850</v>
      </c>
      <c r="AS647" s="38"/>
      <c r="AT647" s="38"/>
      <c r="AU647" s="38"/>
      <c r="AV647" s="174">
        <v>900000</v>
      </c>
      <c r="AW647" s="102" t="s">
        <v>123</v>
      </c>
      <c r="AX647" s="102"/>
      <c r="AY647" s="102" t="s">
        <v>1812</v>
      </c>
      <c r="AZ647" s="102" t="s">
        <v>1193</v>
      </c>
      <c r="BA647" s="102"/>
      <c r="BB647" s="102"/>
      <c r="BC647" s="45"/>
      <c r="BD647" s="45"/>
    </row>
    <row r="648" spans="1:78" ht="16" hidden="1" thickBot="1">
      <c r="A648" s="231"/>
      <c r="B648" s="240"/>
      <c r="C648" s="23" t="s">
        <v>247</v>
      </c>
      <c r="D648" s="24" t="s">
        <v>602</v>
      </c>
      <c r="E648" s="34"/>
      <c r="F648" s="102" t="s">
        <v>123</v>
      </c>
      <c r="G648" s="38"/>
      <c r="H648" s="38"/>
      <c r="I648" s="38"/>
      <c r="J648" s="102" t="s">
        <v>1193</v>
      </c>
      <c r="K648" s="38"/>
      <c r="L648" s="38"/>
      <c r="M648" s="38"/>
      <c r="N648" s="38"/>
      <c r="O648" s="38"/>
      <c r="P648" s="38"/>
      <c r="Q648" s="38"/>
      <c r="R648" s="46" t="s">
        <v>145</v>
      </c>
      <c r="S648" s="46">
        <v>0</v>
      </c>
      <c r="T648" s="25" t="s">
        <v>226</v>
      </c>
      <c r="U648" s="46">
        <v>0</v>
      </c>
      <c r="V648" s="280" t="s">
        <v>145</v>
      </c>
      <c r="W648" s="46">
        <v>0</v>
      </c>
      <c r="X648" s="46">
        <v>0</v>
      </c>
      <c r="Y648" s="46">
        <v>0</v>
      </c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  <c r="AL648" s="38"/>
      <c r="AM648" s="38"/>
      <c r="AN648" s="38"/>
      <c r="AO648" s="38"/>
      <c r="AP648" s="38"/>
      <c r="AQ648" s="24" t="s">
        <v>204</v>
      </c>
      <c r="AR648" s="24" t="s">
        <v>850</v>
      </c>
      <c r="AS648" s="38"/>
      <c r="AT648" s="38"/>
      <c r="AU648" s="38"/>
      <c r="AV648" s="174">
        <v>202500</v>
      </c>
      <c r="AW648" s="102" t="s">
        <v>123</v>
      </c>
      <c r="AX648" s="102"/>
      <c r="AY648" s="102" t="s">
        <v>1803</v>
      </c>
      <c r="AZ648" s="102" t="s">
        <v>1193</v>
      </c>
      <c r="BA648" s="102"/>
      <c r="BB648" s="102"/>
      <c r="BC648" s="45"/>
      <c r="BD648" s="45"/>
    </row>
    <row r="649" spans="1:78" s="100" customFormat="1" ht="16" hidden="1" thickBot="1">
      <c r="A649" s="231"/>
      <c r="B649" s="254"/>
      <c r="C649" s="72" t="s">
        <v>372</v>
      </c>
      <c r="D649" s="70" t="s">
        <v>636</v>
      </c>
      <c r="E649" s="73"/>
      <c r="F649" s="104" t="s">
        <v>123</v>
      </c>
      <c r="G649" s="139"/>
      <c r="H649" s="139"/>
      <c r="I649" s="139"/>
      <c r="J649" s="104" t="s">
        <v>1193</v>
      </c>
      <c r="K649" s="139"/>
      <c r="L649" s="139"/>
      <c r="M649" s="139"/>
      <c r="N649" s="139"/>
      <c r="O649" s="139"/>
      <c r="P649" s="139"/>
      <c r="Q649" s="139"/>
      <c r="R649" s="50" t="s">
        <v>789</v>
      </c>
      <c r="S649" s="50">
        <v>0</v>
      </c>
      <c r="T649" s="68" t="s">
        <v>237</v>
      </c>
      <c r="U649" s="50">
        <v>0</v>
      </c>
      <c r="V649" s="281" t="s">
        <v>145</v>
      </c>
      <c r="W649" s="50">
        <v>0</v>
      </c>
      <c r="X649" s="50">
        <v>0</v>
      </c>
      <c r="Y649" s="50">
        <v>0</v>
      </c>
      <c r="Z649" s="139"/>
      <c r="AA649" s="139"/>
      <c r="AB649" s="139"/>
      <c r="AC649" s="139"/>
      <c r="AD649" s="139"/>
      <c r="AE649" s="139"/>
      <c r="AF649" s="139"/>
      <c r="AG649" s="139"/>
      <c r="AH649" s="139"/>
      <c r="AI649" s="139"/>
      <c r="AJ649" s="139"/>
      <c r="AK649" s="139"/>
      <c r="AL649" s="139"/>
      <c r="AM649" s="139"/>
      <c r="AN649" s="139"/>
      <c r="AO649" s="139"/>
      <c r="AP649" s="139"/>
      <c r="AQ649" s="70" t="s">
        <v>204</v>
      </c>
      <c r="AR649" s="70" t="s">
        <v>850</v>
      </c>
      <c r="AS649" s="139"/>
      <c r="AT649" s="139"/>
      <c r="AU649" s="139"/>
      <c r="AV649" s="71">
        <v>900000</v>
      </c>
      <c r="AW649" s="104" t="s">
        <v>123</v>
      </c>
      <c r="AX649" s="104"/>
      <c r="AY649" s="104" t="s">
        <v>1803</v>
      </c>
      <c r="AZ649" s="104" t="s">
        <v>1193</v>
      </c>
      <c r="BA649" s="104"/>
      <c r="BB649" s="104"/>
      <c r="BC649" s="66"/>
      <c r="BD649" s="66"/>
      <c r="BE649" s="121"/>
      <c r="BF649" s="121"/>
      <c r="BG649" s="121"/>
      <c r="BH649" s="121"/>
      <c r="BI649" s="121"/>
      <c r="BJ649" s="121"/>
      <c r="BK649" s="121"/>
      <c r="BL649" s="121"/>
      <c r="BM649" s="121"/>
      <c r="BN649" s="121"/>
      <c r="BO649" s="121"/>
      <c r="BP649" s="121"/>
      <c r="BQ649" s="121"/>
      <c r="BR649" s="121"/>
      <c r="BS649" s="121"/>
      <c r="BT649" s="121"/>
      <c r="BU649" s="121"/>
      <c r="BV649" s="121"/>
      <c r="BW649" s="121"/>
      <c r="BX649" s="121"/>
      <c r="BY649" s="121"/>
      <c r="BZ649" s="121"/>
    </row>
    <row r="650" spans="1:78" ht="16" hidden="1" thickBot="1">
      <c r="A650" s="231"/>
      <c r="B650" s="240"/>
      <c r="C650" s="23" t="s">
        <v>290</v>
      </c>
      <c r="D650" s="24" t="s">
        <v>636</v>
      </c>
      <c r="E650" s="34"/>
      <c r="F650" s="102" t="s">
        <v>123</v>
      </c>
      <c r="G650" s="38"/>
      <c r="H650" s="38"/>
      <c r="I650" s="38"/>
      <c r="J650" s="102" t="s">
        <v>1193</v>
      </c>
      <c r="K650" s="38"/>
      <c r="L650" s="38"/>
      <c r="M650" s="38"/>
      <c r="N650" s="38"/>
      <c r="O650" s="38"/>
      <c r="P650" s="38"/>
      <c r="Q650" s="38"/>
      <c r="R650" s="46" t="s">
        <v>789</v>
      </c>
      <c r="S650" s="46">
        <v>0</v>
      </c>
      <c r="T650" s="25" t="s">
        <v>225</v>
      </c>
      <c r="U650" s="46">
        <v>0</v>
      </c>
      <c r="V650" s="280" t="s">
        <v>145</v>
      </c>
      <c r="W650" s="46">
        <v>0</v>
      </c>
      <c r="X650" s="46">
        <v>0</v>
      </c>
      <c r="Y650" s="46">
        <v>0</v>
      </c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  <c r="AL650" s="38"/>
      <c r="AM650" s="38"/>
      <c r="AN650" s="38"/>
      <c r="AO650" s="38"/>
      <c r="AP650" s="38"/>
      <c r="AQ650" s="24" t="s">
        <v>204</v>
      </c>
      <c r="AR650" s="24" t="s">
        <v>850</v>
      </c>
      <c r="AS650" s="38"/>
      <c r="AT650" s="38"/>
      <c r="AU650" s="38"/>
      <c r="AV650" s="174">
        <v>990000</v>
      </c>
      <c r="AW650" s="102" t="s">
        <v>123</v>
      </c>
      <c r="AX650" s="102"/>
      <c r="AY650" s="102" t="s">
        <v>1803</v>
      </c>
      <c r="AZ650" s="102" t="s">
        <v>1193</v>
      </c>
      <c r="BA650" s="102"/>
      <c r="BB650" s="102"/>
      <c r="BC650" s="45"/>
      <c r="BD650" s="45"/>
    </row>
    <row r="651" spans="1:78" ht="16" hidden="1" thickBot="1">
      <c r="A651" s="231"/>
      <c r="B651" s="240"/>
      <c r="C651" s="23" t="s">
        <v>373</v>
      </c>
      <c r="D651" s="24" t="s">
        <v>636</v>
      </c>
      <c r="E651" s="34"/>
      <c r="F651" s="102" t="s">
        <v>123</v>
      </c>
      <c r="G651" s="38"/>
      <c r="H651" s="38"/>
      <c r="I651" s="38"/>
      <c r="J651" s="102" t="s">
        <v>1193</v>
      </c>
      <c r="K651" s="38"/>
      <c r="L651" s="38"/>
      <c r="M651" s="38"/>
      <c r="N651" s="38"/>
      <c r="O651" s="38"/>
      <c r="P651" s="38"/>
      <c r="Q651" s="38"/>
      <c r="R651" s="46" t="s">
        <v>145</v>
      </c>
      <c r="S651" s="46">
        <v>0</v>
      </c>
      <c r="T651" s="25" t="s">
        <v>221</v>
      </c>
      <c r="U651" s="46">
        <v>0</v>
      </c>
      <c r="V651" s="80"/>
      <c r="W651" s="46">
        <v>0</v>
      </c>
      <c r="X651" s="46">
        <v>0</v>
      </c>
      <c r="Y651" s="46">
        <v>0</v>
      </c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  <c r="AL651" s="38"/>
      <c r="AM651" s="38"/>
      <c r="AN651" s="38"/>
      <c r="AO651" s="38"/>
      <c r="AP651" s="38"/>
      <c r="AQ651" s="24" t="s">
        <v>204</v>
      </c>
      <c r="AR651" s="24" t="s">
        <v>850</v>
      </c>
      <c r="AS651" s="38"/>
      <c r="AT651" s="38"/>
      <c r="AU651" s="38"/>
      <c r="AV651" s="174">
        <v>58500000</v>
      </c>
      <c r="AW651" s="102" t="s">
        <v>123</v>
      </c>
      <c r="AX651" s="102"/>
      <c r="AY651" s="102" t="s">
        <v>1607</v>
      </c>
      <c r="AZ651" s="102" t="s">
        <v>1193</v>
      </c>
      <c r="BA651" s="102"/>
      <c r="BB651" s="102"/>
      <c r="BC651" s="45"/>
      <c r="BD651" s="45"/>
    </row>
    <row r="652" spans="1:78" ht="16" hidden="1" thickBot="1">
      <c r="A652" s="231"/>
      <c r="B652" s="240"/>
      <c r="C652" s="23" t="s">
        <v>374</v>
      </c>
      <c r="D652" s="24" t="s">
        <v>636</v>
      </c>
      <c r="E652" s="34"/>
      <c r="F652" s="265"/>
      <c r="G652" s="38"/>
      <c r="H652" s="38"/>
      <c r="I652" s="38"/>
      <c r="J652" s="102"/>
      <c r="K652" s="38"/>
      <c r="L652" s="38"/>
      <c r="M652" s="38"/>
      <c r="N652" s="38"/>
      <c r="O652" s="38"/>
      <c r="P652" s="38"/>
      <c r="Q652" s="38"/>
      <c r="R652" s="46" t="s">
        <v>145</v>
      </c>
      <c r="S652" s="46">
        <v>0</v>
      </c>
      <c r="T652" s="25" t="s">
        <v>221</v>
      </c>
      <c r="U652" s="46">
        <v>0</v>
      </c>
      <c r="V652" s="80"/>
      <c r="W652" s="46">
        <v>0</v>
      </c>
      <c r="X652" s="46">
        <v>0</v>
      </c>
      <c r="Y652" s="46">
        <v>0</v>
      </c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  <c r="AL652" s="38"/>
      <c r="AM652" s="38"/>
      <c r="AN652" s="38"/>
      <c r="AO652" s="38"/>
      <c r="AP652" s="38"/>
      <c r="AQ652" s="24" t="s">
        <v>204</v>
      </c>
      <c r="AR652" s="24" t="s">
        <v>850</v>
      </c>
      <c r="AS652" s="38"/>
      <c r="AT652" s="38"/>
      <c r="AU652" s="38"/>
      <c r="AV652" s="174">
        <v>99000</v>
      </c>
      <c r="AW652" s="265"/>
      <c r="AX652" s="229"/>
      <c r="AY652" s="271"/>
      <c r="AZ652" s="102"/>
      <c r="BA652" s="104" t="s">
        <v>1840</v>
      </c>
      <c r="BB652" s="102"/>
      <c r="BC652" s="45"/>
      <c r="BD652" s="45"/>
    </row>
    <row r="653" spans="1:78" ht="16" hidden="1" thickBot="1">
      <c r="A653" s="231"/>
      <c r="B653" s="240"/>
      <c r="C653" s="23" t="s">
        <v>375</v>
      </c>
      <c r="D653" s="24" t="s">
        <v>690</v>
      </c>
      <c r="E653" s="34"/>
      <c r="F653" s="102"/>
      <c r="G653" s="38"/>
      <c r="H653" s="38"/>
      <c r="I653" s="38"/>
      <c r="J653" s="102"/>
      <c r="K653" s="38"/>
      <c r="L653" s="38"/>
      <c r="M653" s="38"/>
      <c r="N653" s="38"/>
      <c r="O653" s="38"/>
      <c r="P653" s="38"/>
      <c r="Q653" s="38"/>
      <c r="R653" s="46" t="s">
        <v>145</v>
      </c>
      <c r="S653" s="46">
        <v>0</v>
      </c>
      <c r="T653" s="25" t="s">
        <v>221</v>
      </c>
      <c r="U653" s="46">
        <v>0</v>
      </c>
      <c r="V653" s="80"/>
      <c r="W653" s="46">
        <v>0</v>
      </c>
      <c r="X653" s="46">
        <v>0</v>
      </c>
      <c r="Y653" s="46">
        <v>0</v>
      </c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  <c r="AL653" s="38"/>
      <c r="AM653" s="38"/>
      <c r="AN653" s="38"/>
      <c r="AO653" s="38"/>
      <c r="AP653" s="38"/>
      <c r="AQ653" s="24" t="s">
        <v>204</v>
      </c>
      <c r="AR653" s="24">
        <v>2006</v>
      </c>
      <c r="AS653" s="38"/>
      <c r="AT653" s="38"/>
      <c r="AU653" s="38"/>
      <c r="AV653" s="174">
        <v>315000</v>
      </c>
      <c r="AW653" s="102"/>
      <c r="AX653" s="102"/>
      <c r="AY653" s="102"/>
      <c r="AZ653" s="102"/>
      <c r="BA653" s="104" t="s">
        <v>1840</v>
      </c>
      <c r="BB653" s="102"/>
      <c r="BC653" s="45"/>
      <c r="BD653" s="45"/>
    </row>
    <row r="654" spans="1:78" ht="16" hidden="1" thickBot="1">
      <c r="A654" s="231"/>
      <c r="B654" s="240"/>
      <c r="C654" s="23" t="s">
        <v>376</v>
      </c>
      <c r="D654" s="24" t="s">
        <v>691</v>
      </c>
      <c r="E654" s="34"/>
      <c r="F654" s="102"/>
      <c r="G654" s="38"/>
      <c r="H654" s="38"/>
      <c r="I654" s="38"/>
      <c r="J654" s="102"/>
      <c r="K654" s="38"/>
      <c r="L654" s="38"/>
      <c r="M654" s="38"/>
      <c r="N654" s="38"/>
      <c r="O654" s="38"/>
      <c r="P654" s="38"/>
      <c r="Q654" s="38"/>
      <c r="R654" s="46" t="s">
        <v>145</v>
      </c>
      <c r="S654" s="46">
        <v>0</v>
      </c>
      <c r="T654" s="25" t="s">
        <v>226</v>
      </c>
      <c r="U654" s="46">
        <v>0</v>
      </c>
      <c r="V654" s="280" t="s">
        <v>145</v>
      </c>
      <c r="W654" s="46">
        <v>0</v>
      </c>
      <c r="X654" s="46">
        <v>0</v>
      </c>
      <c r="Y654" s="46">
        <v>0</v>
      </c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  <c r="AL654" s="38"/>
      <c r="AM654" s="38"/>
      <c r="AN654" s="38"/>
      <c r="AO654" s="38"/>
      <c r="AP654" s="38"/>
      <c r="AQ654" s="24" t="s">
        <v>204</v>
      </c>
      <c r="AR654" s="24" t="s">
        <v>850</v>
      </c>
      <c r="AS654" s="38"/>
      <c r="AT654" s="38"/>
      <c r="AU654" s="38"/>
      <c r="AV654" s="174">
        <v>81000</v>
      </c>
      <c r="AW654" s="102"/>
      <c r="AX654" s="102"/>
      <c r="AY654" s="102"/>
      <c r="AZ654" s="102"/>
      <c r="BA654" s="104" t="s">
        <v>1840</v>
      </c>
      <c r="BB654" s="102"/>
      <c r="BC654" s="45"/>
      <c r="BD654" s="45"/>
    </row>
    <row r="655" spans="1:78" ht="16" hidden="1" thickBot="1">
      <c r="A655" s="231"/>
      <c r="B655" s="240"/>
      <c r="C655" s="40" t="s">
        <v>377</v>
      </c>
      <c r="D655" s="39" t="s">
        <v>636</v>
      </c>
      <c r="E655" s="41"/>
      <c r="F655" s="102"/>
      <c r="G655" s="38"/>
      <c r="H655" s="38"/>
      <c r="I655" s="38"/>
      <c r="J655" s="102"/>
      <c r="K655" s="38"/>
      <c r="L655" s="38"/>
      <c r="M655" s="38"/>
      <c r="N655" s="38"/>
      <c r="O655" s="38"/>
      <c r="P655" s="38"/>
      <c r="Q655" s="38"/>
      <c r="R655" s="142" t="s">
        <v>145</v>
      </c>
      <c r="S655" s="46">
        <v>0</v>
      </c>
      <c r="T655" s="149" t="s">
        <v>230</v>
      </c>
      <c r="U655" s="46">
        <v>0</v>
      </c>
      <c r="V655" s="280" t="s">
        <v>145</v>
      </c>
      <c r="W655" s="46">
        <v>0</v>
      </c>
      <c r="X655" s="46">
        <v>0</v>
      </c>
      <c r="Y655" s="46">
        <v>0</v>
      </c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  <c r="AL655" s="38"/>
      <c r="AM655" s="38"/>
      <c r="AN655" s="38"/>
      <c r="AO655" s="38"/>
      <c r="AP655" s="38"/>
      <c r="AQ655" s="39" t="s">
        <v>204</v>
      </c>
      <c r="AR655" s="39" t="s">
        <v>850</v>
      </c>
      <c r="AS655" s="38"/>
      <c r="AT655" s="38"/>
      <c r="AU655" s="38"/>
      <c r="AV655" s="174">
        <v>1530000</v>
      </c>
      <c r="AW655" s="102"/>
      <c r="AX655" s="102"/>
      <c r="AY655" s="102"/>
      <c r="AZ655" s="102"/>
      <c r="BA655" s="104" t="s">
        <v>1840</v>
      </c>
      <c r="BB655" s="102"/>
      <c r="BC655" s="45"/>
      <c r="BD655" s="45"/>
    </row>
    <row r="656" spans="1:78" ht="16" hidden="1" thickBot="1">
      <c r="A656" s="231"/>
      <c r="B656" s="240"/>
      <c r="C656" s="23" t="s">
        <v>378</v>
      </c>
      <c r="D656" s="24" t="s">
        <v>636</v>
      </c>
      <c r="E656" s="34"/>
      <c r="F656" s="102"/>
      <c r="G656" s="38"/>
      <c r="H656" s="38"/>
      <c r="I656" s="38"/>
      <c r="J656" s="102"/>
      <c r="K656" s="38"/>
      <c r="L656" s="38"/>
      <c r="M656" s="38"/>
      <c r="N656" s="38"/>
      <c r="O656" s="38"/>
      <c r="P656" s="38"/>
      <c r="Q656" s="38"/>
      <c r="R656" s="46" t="s">
        <v>145</v>
      </c>
      <c r="S656" s="46">
        <v>0</v>
      </c>
      <c r="T656" s="25" t="s">
        <v>230</v>
      </c>
      <c r="U656" s="46">
        <v>0</v>
      </c>
      <c r="V656" s="280" t="s">
        <v>145</v>
      </c>
      <c r="W656" s="46">
        <v>0</v>
      </c>
      <c r="X656" s="46">
        <v>0</v>
      </c>
      <c r="Y656" s="46">
        <v>0</v>
      </c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  <c r="AL656" s="38"/>
      <c r="AM656" s="38"/>
      <c r="AN656" s="38"/>
      <c r="AO656" s="38"/>
      <c r="AP656" s="38"/>
      <c r="AQ656" s="24" t="s">
        <v>204</v>
      </c>
      <c r="AR656" s="24" t="s">
        <v>850</v>
      </c>
      <c r="AS656" s="38"/>
      <c r="AT656" s="38"/>
      <c r="AU656" s="38"/>
      <c r="AV656" s="174">
        <v>1530000</v>
      </c>
      <c r="AW656" s="102"/>
      <c r="AX656" s="102"/>
      <c r="AY656" s="102"/>
      <c r="AZ656" s="102"/>
      <c r="BA656" s="104" t="s">
        <v>1840</v>
      </c>
      <c r="BB656" s="102"/>
      <c r="BC656" s="45"/>
      <c r="BD656" s="45"/>
    </row>
    <row r="657" spans="1:56" ht="16" hidden="1" thickBot="1">
      <c r="A657" s="231"/>
      <c r="B657" s="240"/>
      <c r="C657" s="23" t="s">
        <v>379</v>
      </c>
      <c r="D657" s="24" t="s">
        <v>636</v>
      </c>
      <c r="E657" s="34"/>
      <c r="F657" s="102"/>
      <c r="G657" s="38"/>
      <c r="H657" s="38"/>
      <c r="I657" s="38"/>
      <c r="J657" s="102"/>
      <c r="K657" s="38"/>
      <c r="L657" s="38"/>
      <c r="M657" s="38"/>
      <c r="N657" s="38"/>
      <c r="O657" s="38"/>
      <c r="P657" s="38"/>
      <c r="Q657" s="38"/>
      <c r="R657" s="46" t="s">
        <v>789</v>
      </c>
      <c r="S657" s="46">
        <v>0</v>
      </c>
      <c r="T657" s="25" t="s">
        <v>225</v>
      </c>
      <c r="U657" s="46">
        <v>0</v>
      </c>
      <c r="V657" s="280" t="s">
        <v>145</v>
      </c>
      <c r="W657" s="46">
        <v>0</v>
      </c>
      <c r="X657" s="46">
        <v>0</v>
      </c>
      <c r="Y657" s="46">
        <v>0</v>
      </c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  <c r="AL657" s="38"/>
      <c r="AM657" s="38"/>
      <c r="AN657" s="38"/>
      <c r="AO657" s="38"/>
      <c r="AP657" s="38"/>
      <c r="AQ657" s="24" t="s">
        <v>204</v>
      </c>
      <c r="AR657" s="24" t="s">
        <v>850</v>
      </c>
      <c r="AS657" s="38"/>
      <c r="AT657" s="38"/>
      <c r="AU657" s="38"/>
      <c r="AV657" s="174">
        <v>675000</v>
      </c>
      <c r="AW657" s="102"/>
      <c r="AX657" s="102"/>
      <c r="AY657" s="102"/>
      <c r="AZ657" s="102"/>
      <c r="BA657" s="104" t="s">
        <v>1840</v>
      </c>
      <c r="BB657" s="102"/>
      <c r="BC657" s="45"/>
      <c r="BD657" s="45"/>
    </row>
    <row r="658" spans="1:56" s="101" customFormat="1" ht="16" hidden="1" thickBot="1">
      <c r="A658" s="231"/>
      <c r="B658" s="240"/>
      <c r="C658" s="23" t="s">
        <v>380</v>
      </c>
      <c r="D658" s="24" t="s">
        <v>692</v>
      </c>
      <c r="E658" s="34"/>
      <c r="F658" s="102"/>
      <c r="G658" s="38"/>
      <c r="H658" s="38"/>
      <c r="I658" s="38"/>
      <c r="J658" s="102"/>
      <c r="K658" s="38"/>
      <c r="L658" s="38"/>
      <c r="M658" s="38"/>
      <c r="N658" s="38"/>
      <c r="O658" s="38"/>
      <c r="P658" s="38"/>
      <c r="Q658" s="38"/>
      <c r="R658" s="46" t="s">
        <v>145</v>
      </c>
      <c r="S658" s="46">
        <v>0</v>
      </c>
      <c r="T658" s="25" t="s">
        <v>223</v>
      </c>
      <c r="U658" s="46">
        <v>0</v>
      </c>
      <c r="V658" s="280" t="s">
        <v>145</v>
      </c>
      <c r="W658" s="46">
        <v>0</v>
      </c>
      <c r="X658" s="46">
        <v>0</v>
      </c>
      <c r="Y658" s="46">
        <v>0</v>
      </c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  <c r="AL658" s="38"/>
      <c r="AM658" s="38"/>
      <c r="AN658" s="38"/>
      <c r="AO658" s="38"/>
      <c r="AP658" s="38"/>
      <c r="AQ658" s="24" t="s">
        <v>204</v>
      </c>
      <c r="AR658" s="24" t="s">
        <v>850</v>
      </c>
      <c r="AS658" s="38"/>
      <c r="AT658" s="38"/>
      <c r="AU658" s="38"/>
      <c r="AV658" s="174">
        <v>1890000</v>
      </c>
      <c r="AW658" s="102"/>
      <c r="AX658" s="102"/>
      <c r="AY658" s="102"/>
      <c r="AZ658" s="102"/>
      <c r="BA658" s="104" t="s">
        <v>1840</v>
      </c>
      <c r="BB658" s="102"/>
      <c r="BC658" s="45"/>
      <c r="BD658" s="45"/>
    </row>
    <row r="659" spans="1:56" s="101" customFormat="1" ht="16" hidden="1" thickBot="1">
      <c r="A659" s="231"/>
      <c r="B659" s="240"/>
      <c r="C659" s="23" t="s">
        <v>381</v>
      </c>
      <c r="D659" s="24" t="s">
        <v>636</v>
      </c>
      <c r="E659" s="34"/>
      <c r="F659" s="102"/>
      <c r="G659" s="38"/>
      <c r="H659" s="38"/>
      <c r="I659" s="38"/>
      <c r="J659" s="102"/>
      <c r="K659" s="38"/>
      <c r="L659" s="38"/>
      <c r="M659" s="38"/>
      <c r="N659" s="38"/>
      <c r="O659" s="38"/>
      <c r="P659" s="38"/>
      <c r="Q659" s="38"/>
      <c r="R659" s="46" t="s">
        <v>145</v>
      </c>
      <c r="S659" s="46">
        <v>0</v>
      </c>
      <c r="T659" s="25" t="s">
        <v>226</v>
      </c>
      <c r="U659" s="46">
        <v>0</v>
      </c>
      <c r="V659" s="280" t="s">
        <v>145</v>
      </c>
      <c r="W659" s="46">
        <v>0</v>
      </c>
      <c r="X659" s="46">
        <v>0</v>
      </c>
      <c r="Y659" s="46">
        <v>0</v>
      </c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  <c r="AL659" s="38"/>
      <c r="AM659" s="38"/>
      <c r="AN659" s="38"/>
      <c r="AO659" s="38"/>
      <c r="AP659" s="38"/>
      <c r="AQ659" s="24" t="s">
        <v>204</v>
      </c>
      <c r="AR659" s="24" t="s">
        <v>850</v>
      </c>
      <c r="AS659" s="38"/>
      <c r="AT659" s="38"/>
      <c r="AU659" s="38"/>
      <c r="AV659" s="174">
        <v>1800000</v>
      </c>
      <c r="AW659" s="102"/>
      <c r="AX659" s="102"/>
      <c r="AY659" s="102"/>
      <c r="AZ659" s="102"/>
      <c r="BA659" s="104" t="s">
        <v>1840</v>
      </c>
      <c r="BB659" s="102"/>
      <c r="BC659" s="45"/>
      <c r="BD659" s="45"/>
    </row>
    <row r="660" spans="1:56" s="101" customFormat="1" ht="16" hidden="1" thickBot="1">
      <c r="A660" s="231"/>
      <c r="B660" s="240"/>
      <c r="C660" s="23" t="s">
        <v>382</v>
      </c>
      <c r="D660" s="24" t="s">
        <v>636</v>
      </c>
      <c r="E660" s="34"/>
      <c r="F660" s="102"/>
      <c r="G660" s="38"/>
      <c r="H660" s="38"/>
      <c r="I660" s="38"/>
      <c r="J660" s="102"/>
      <c r="K660" s="38"/>
      <c r="L660" s="38"/>
      <c r="M660" s="38"/>
      <c r="N660" s="38"/>
      <c r="O660" s="38"/>
      <c r="P660" s="38"/>
      <c r="Q660" s="38"/>
      <c r="R660" s="46" t="s">
        <v>789</v>
      </c>
      <c r="S660" s="46">
        <v>0</v>
      </c>
      <c r="T660" s="25" t="s">
        <v>225</v>
      </c>
      <c r="U660" s="46">
        <v>0</v>
      </c>
      <c r="V660" s="280" t="s">
        <v>145</v>
      </c>
      <c r="W660" s="46">
        <v>0</v>
      </c>
      <c r="X660" s="46">
        <v>0</v>
      </c>
      <c r="Y660" s="46">
        <v>0</v>
      </c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  <c r="AL660" s="38"/>
      <c r="AM660" s="38"/>
      <c r="AN660" s="38"/>
      <c r="AO660" s="38"/>
      <c r="AP660" s="38"/>
      <c r="AQ660" s="24" t="s">
        <v>204</v>
      </c>
      <c r="AR660" s="24" t="s">
        <v>850</v>
      </c>
      <c r="AS660" s="38"/>
      <c r="AT660" s="38"/>
      <c r="AU660" s="38"/>
      <c r="AV660" s="174">
        <v>1800000</v>
      </c>
      <c r="AW660" s="102"/>
      <c r="AX660" s="102"/>
      <c r="AY660" s="102"/>
      <c r="AZ660" s="102"/>
      <c r="BA660" s="104" t="s">
        <v>1840</v>
      </c>
      <c r="BB660" s="102"/>
      <c r="BC660" s="45"/>
      <c r="BD660" s="45"/>
    </row>
    <row r="661" spans="1:56" s="101" customFormat="1" ht="16" hidden="1" thickBot="1">
      <c r="A661" s="231"/>
      <c r="B661" s="240"/>
      <c r="C661" s="23" t="s">
        <v>383</v>
      </c>
      <c r="D661" s="24" t="s">
        <v>636</v>
      </c>
      <c r="E661" s="34"/>
      <c r="F661" s="102" t="s">
        <v>123</v>
      </c>
      <c r="G661" s="38"/>
      <c r="H661" s="38"/>
      <c r="I661" s="38"/>
      <c r="J661" s="102" t="s">
        <v>1193</v>
      </c>
      <c r="K661" s="38"/>
      <c r="L661" s="38"/>
      <c r="M661" s="38"/>
      <c r="N661" s="38"/>
      <c r="O661" s="38"/>
      <c r="P661" s="38"/>
      <c r="Q661" s="38"/>
      <c r="R661" s="46" t="s">
        <v>145</v>
      </c>
      <c r="S661" s="46">
        <v>0</v>
      </c>
      <c r="T661" s="25" t="s">
        <v>238</v>
      </c>
      <c r="U661" s="46">
        <v>0</v>
      </c>
      <c r="V661" s="280" t="s">
        <v>145</v>
      </c>
      <c r="W661" s="46">
        <v>0</v>
      </c>
      <c r="X661" s="46">
        <v>0</v>
      </c>
      <c r="Y661" s="46">
        <v>0</v>
      </c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  <c r="AL661" s="38"/>
      <c r="AM661" s="38"/>
      <c r="AN661" s="38"/>
      <c r="AO661" s="38"/>
      <c r="AP661" s="38"/>
      <c r="AQ661" s="24" t="s">
        <v>204</v>
      </c>
      <c r="AR661" s="24" t="s">
        <v>850</v>
      </c>
      <c r="AS661" s="38"/>
      <c r="AT661" s="38"/>
      <c r="AU661" s="38"/>
      <c r="AV661" s="174">
        <v>577800</v>
      </c>
      <c r="AW661" s="102" t="s">
        <v>123</v>
      </c>
      <c r="AX661" s="102"/>
      <c r="AY661" s="102" t="s">
        <v>1833</v>
      </c>
      <c r="AZ661" s="102" t="s">
        <v>1193</v>
      </c>
      <c r="BA661" s="102"/>
      <c r="BB661" s="102"/>
      <c r="BC661" s="45"/>
      <c r="BD661" s="45"/>
    </row>
    <row r="662" spans="1:56" s="101" customFormat="1" ht="16" hidden="1" thickBot="1">
      <c r="A662" s="231"/>
      <c r="B662" s="240"/>
      <c r="C662" s="23" t="s">
        <v>384</v>
      </c>
      <c r="D662" s="24" t="s">
        <v>636</v>
      </c>
      <c r="E662" s="34"/>
      <c r="F662" s="102" t="s">
        <v>123</v>
      </c>
      <c r="G662" s="38"/>
      <c r="H662" s="38"/>
      <c r="I662" s="38"/>
      <c r="J662" s="102" t="s">
        <v>1193</v>
      </c>
      <c r="K662" s="38"/>
      <c r="L662" s="38"/>
      <c r="M662" s="38"/>
      <c r="N662" s="38"/>
      <c r="O662" s="38"/>
      <c r="P662" s="38"/>
      <c r="Q662" s="38"/>
      <c r="R662" s="46" t="s">
        <v>145</v>
      </c>
      <c r="S662" s="46">
        <v>0</v>
      </c>
      <c r="T662" s="25" t="s">
        <v>238</v>
      </c>
      <c r="U662" s="46">
        <v>0</v>
      </c>
      <c r="V662" s="280" t="s">
        <v>145</v>
      </c>
      <c r="W662" s="46">
        <v>0</v>
      </c>
      <c r="X662" s="46">
        <v>0</v>
      </c>
      <c r="Y662" s="46">
        <v>0</v>
      </c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  <c r="AL662" s="38"/>
      <c r="AM662" s="38"/>
      <c r="AN662" s="38"/>
      <c r="AO662" s="38"/>
      <c r="AP662" s="38"/>
      <c r="AQ662" s="24" t="s">
        <v>204</v>
      </c>
      <c r="AR662" s="24" t="s">
        <v>850</v>
      </c>
      <c r="AS662" s="38"/>
      <c r="AT662" s="38"/>
      <c r="AU662" s="38"/>
      <c r="AV662" s="174">
        <v>385200</v>
      </c>
      <c r="AW662" s="102" t="s">
        <v>123</v>
      </c>
      <c r="AX662" s="102"/>
      <c r="AY662" s="102" t="s">
        <v>1803</v>
      </c>
      <c r="AZ662" s="102" t="s">
        <v>1193</v>
      </c>
      <c r="BA662" s="102"/>
      <c r="BB662" s="102"/>
      <c r="BC662" s="45"/>
      <c r="BD662" s="45"/>
    </row>
    <row r="663" spans="1:56" s="101" customFormat="1" ht="16" hidden="1" thickBot="1">
      <c r="A663" s="231"/>
      <c r="B663" s="240"/>
      <c r="C663" s="23" t="s">
        <v>385</v>
      </c>
      <c r="D663" s="24" t="s">
        <v>636</v>
      </c>
      <c r="E663" s="34"/>
      <c r="F663" s="102"/>
      <c r="G663" s="38"/>
      <c r="H663" s="38"/>
      <c r="I663" s="38"/>
      <c r="J663" s="102"/>
      <c r="K663" s="38"/>
      <c r="L663" s="38"/>
      <c r="M663" s="38"/>
      <c r="N663" s="38"/>
      <c r="O663" s="38"/>
      <c r="P663" s="38"/>
      <c r="Q663" s="38"/>
      <c r="R663" s="46" t="s">
        <v>145</v>
      </c>
      <c r="S663" s="46">
        <v>0</v>
      </c>
      <c r="T663" s="25" t="s">
        <v>223</v>
      </c>
      <c r="U663" s="46">
        <v>0</v>
      </c>
      <c r="V663" s="280" t="s">
        <v>145</v>
      </c>
      <c r="W663" s="46">
        <v>0</v>
      </c>
      <c r="X663" s="46">
        <v>0</v>
      </c>
      <c r="Y663" s="46">
        <v>0</v>
      </c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  <c r="AL663" s="38"/>
      <c r="AM663" s="38"/>
      <c r="AN663" s="38"/>
      <c r="AO663" s="38"/>
      <c r="AP663" s="38"/>
      <c r="AQ663" s="24" t="s">
        <v>204</v>
      </c>
      <c r="AR663" s="24" t="s">
        <v>850</v>
      </c>
      <c r="AS663" s="38"/>
      <c r="AT663" s="38"/>
      <c r="AU663" s="38"/>
      <c r="AV663" s="174">
        <v>112500</v>
      </c>
      <c r="AW663" s="102"/>
      <c r="AX663" s="102"/>
      <c r="AY663" s="102"/>
      <c r="AZ663" s="102"/>
      <c r="BA663" s="104" t="s">
        <v>1840</v>
      </c>
      <c r="BB663" s="102"/>
      <c r="BC663" s="45"/>
      <c r="BD663" s="45"/>
    </row>
    <row r="664" spans="1:56" s="101" customFormat="1" ht="16" hidden="1" thickBot="1">
      <c r="A664" s="231"/>
      <c r="B664" s="240"/>
      <c r="C664" s="23" t="s">
        <v>386</v>
      </c>
      <c r="D664" s="24" t="s">
        <v>636</v>
      </c>
      <c r="E664" s="34"/>
      <c r="F664" s="102"/>
      <c r="G664" s="38"/>
      <c r="H664" s="38"/>
      <c r="I664" s="38"/>
      <c r="J664" s="102"/>
      <c r="K664" s="38"/>
      <c r="L664" s="38"/>
      <c r="M664" s="38"/>
      <c r="N664" s="38"/>
      <c r="O664" s="38"/>
      <c r="P664" s="38"/>
      <c r="Q664" s="38"/>
      <c r="R664" s="46" t="s">
        <v>145</v>
      </c>
      <c r="S664" s="46">
        <v>0</v>
      </c>
      <c r="T664" s="25" t="s">
        <v>220</v>
      </c>
      <c r="U664" s="46">
        <v>0</v>
      </c>
      <c r="V664" s="280" t="s">
        <v>145</v>
      </c>
      <c r="W664" s="46">
        <v>0</v>
      </c>
      <c r="X664" s="46">
        <v>0</v>
      </c>
      <c r="Y664" s="46">
        <v>0</v>
      </c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  <c r="AL664" s="38"/>
      <c r="AM664" s="38"/>
      <c r="AN664" s="38"/>
      <c r="AO664" s="38"/>
      <c r="AP664" s="38"/>
      <c r="AQ664" s="24" t="s">
        <v>204</v>
      </c>
      <c r="AR664" s="24" t="s">
        <v>850</v>
      </c>
      <c r="AS664" s="38"/>
      <c r="AT664" s="38"/>
      <c r="AU664" s="38"/>
      <c r="AV664" s="174">
        <v>90000</v>
      </c>
      <c r="AW664" s="102"/>
      <c r="AX664" s="102"/>
      <c r="AY664" s="102"/>
      <c r="AZ664" s="102"/>
      <c r="BA664" s="104" t="s">
        <v>1840</v>
      </c>
      <c r="BB664" s="102"/>
      <c r="BC664" s="45"/>
      <c r="BD664" s="45"/>
    </row>
    <row r="665" spans="1:56" s="101" customFormat="1" ht="16" hidden="1" thickBot="1">
      <c r="A665" s="231"/>
      <c r="B665" s="240"/>
      <c r="C665" s="23" t="s">
        <v>387</v>
      </c>
      <c r="D665" s="24" t="s">
        <v>636</v>
      </c>
      <c r="E665" s="34"/>
      <c r="F665" s="102"/>
      <c r="G665" s="38"/>
      <c r="H665" s="38"/>
      <c r="I665" s="38"/>
      <c r="J665" s="102"/>
      <c r="K665" s="38"/>
      <c r="L665" s="38"/>
      <c r="M665" s="38"/>
      <c r="N665" s="38"/>
      <c r="O665" s="38"/>
      <c r="P665" s="38"/>
      <c r="Q665" s="38"/>
      <c r="R665" s="46" t="s">
        <v>145</v>
      </c>
      <c r="S665" s="46">
        <v>0</v>
      </c>
      <c r="T665" s="25" t="s">
        <v>223</v>
      </c>
      <c r="U665" s="46">
        <v>0</v>
      </c>
      <c r="V665" s="280" t="s">
        <v>145</v>
      </c>
      <c r="W665" s="46">
        <v>0</v>
      </c>
      <c r="X665" s="46">
        <v>0</v>
      </c>
      <c r="Y665" s="46">
        <v>0</v>
      </c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  <c r="AL665" s="38"/>
      <c r="AM665" s="38"/>
      <c r="AN665" s="38"/>
      <c r="AO665" s="38"/>
      <c r="AP665" s="38"/>
      <c r="AQ665" s="24" t="s">
        <v>204</v>
      </c>
      <c r="AR665" s="24" t="s">
        <v>850</v>
      </c>
      <c r="AS665" s="38"/>
      <c r="AT665" s="38"/>
      <c r="AU665" s="38"/>
      <c r="AV665" s="174">
        <v>900000</v>
      </c>
      <c r="AW665" s="102"/>
      <c r="AX665" s="102"/>
      <c r="AY665" s="102"/>
      <c r="AZ665" s="102"/>
      <c r="BA665" s="104" t="s">
        <v>1840</v>
      </c>
      <c r="BB665" s="102"/>
      <c r="BC665" s="45"/>
      <c r="BD665" s="45"/>
    </row>
    <row r="666" spans="1:56" s="101" customFormat="1" ht="16" hidden="1" thickBot="1">
      <c r="A666" s="231"/>
      <c r="B666" s="240"/>
      <c r="C666" s="23" t="s">
        <v>388</v>
      </c>
      <c r="D666" s="24" t="s">
        <v>636</v>
      </c>
      <c r="E666" s="34"/>
      <c r="F666" s="102"/>
      <c r="G666" s="38"/>
      <c r="H666" s="38"/>
      <c r="I666" s="38"/>
      <c r="J666" s="102"/>
      <c r="K666" s="38"/>
      <c r="L666" s="38"/>
      <c r="M666" s="38"/>
      <c r="N666" s="38"/>
      <c r="O666" s="38"/>
      <c r="P666" s="38"/>
      <c r="Q666" s="38"/>
      <c r="R666" s="46" t="s">
        <v>145</v>
      </c>
      <c r="S666" s="46">
        <v>0</v>
      </c>
      <c r="T666" s="25" t="s">
        <v>223</v>
      </c>
      <c r="U666" s="46">
        <v>0</v>
      </c>
      <c r="V666" s="280" t="s">
        <v>145</v>
      </c>
      <c r="W666" s="46">
        <v>0</v>
      </c>
      <c r="X666" s="46">
        <v>0</v>
      </c>
      <c r="Y666" s="46">
        <v>0</v>
      </c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  <c r="AL666" s="38"/>
      <c r="AM666" s="38"/>
      <c r="AN666" s="38"/>
      <c r="AO666" s="38"/>
      <c r="AP666" s="38"/>
      <c r="AQ666" s="24" t="s">
        <v>204</v>
      </c>
      <c r="AR666" s="24" t="s">
        <v>850</v>
      </c>
      <c r="AS666" s="38"/>
      <c r="AT666" s="38"/>
      <c r="AU666" s="38"/>
      <c r="AV666" s="174">
        <v>742500</v>
      </c>
      <c r="AW666" s="102"/>
      <c r="AX666" s="102"/>
      <c r="AY666" s="102"/>
      <c r="AZ666" s="102"/>
      <c r="BA666" s="104" t="s">
        <v>1840</v>
      </c>
      <c r="BB666" s="102"/>
      <c r="BC666" s="45"/>
      <c r="BD666" s="45"/>
    </row>
    <row r="667" spans="1:56" s="101" customFormat="1" ht="16" hidden="1" thickBot="1">
      <c r="A667" s="231"/>
      <c r="B667" s="240"/>
      <c r="C667" s="23" t="s">
        <v>389</v>
      </c>
      <c r="D667" s="24" t="s">
        <v>599</v>
      </c>
      <c r="E667" s="34"/>
      <c r="F667" s="102"/>
      <c r="G667" s="38"/>
      <c r="H667" s="38"/>
      <c r="I667" s="38"/>
      <c r="J667" s="102"/>
      <c r="K667" s="38"/>
      <c r="L667" s="38"/>
      <c r="M667" s="38"/>
      <c r="N667" s="38"/>
      <c r="O667" s="38"/>
      <c r="P667" s="38"/>
      <c r="Q667" s="38"/>
      <c r="R667" s="46" t="s">
        <v>145</v>
      </c>
      <c r="S667" s="46">
        <v>0</v>
      </c>
      <c r="T667" s="25" t="s">
        <v>223</v>
      </c>
      <c r="U667" s="46">
        <v>0</v>
      </c>
      <c r="V667" s="280" t="s">
        <v>145</v>
      </c>
      <c r="W667" s="46">
        <v>0</v>
      </c>
      <c r="X667" s="46">
        <v>0</v>
      </c>
      <c r="Y667" s="46">
        <v>0</v>
      </c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  <c r="AL667" s="38"/>
      <c r="AM667" s="38"/>
      <c r="AN667" s="38"/>
      <c r="AO667" s="38"/>
      <c r="AP667" s="38"/>
      <c r="AQ667" s="24" t="s">
        <v>204</v>
      </c>
      <c r="AR667" s="24" t="s">
        <v>850</v>
      </c>
      <c r="AS667" s="38"/>
      <c r="AT667" s="38"/>
      <c r="AU667" s="38"/>
      <c r="AV667" s="174">
        <v>3150000</v>
      </c>
      <c r="AW667" s="102"/>
      <c r="AX667" s="102"/>
      <c r="AY667" s="102"/>
      <c r="AZ667" s="102"/>
      <c r="BA667" s="104" t="s">
        <v>1840</v>
      </c>
      <c r="BB667" s="102"/>
      <c r="BC667" s="45"/>
      <c r="BD667" s="45"/>
    </row>
    <row r="668" spans="1:56" s="101" customFormat="1" ht="16" hidden="1" thickBot="1">
      <c r="A668" s="231"/>
      <c r="B668" s="240"/>
      <c r="C668" s="23" t="s">
        <v>389</v>
      </c>
      <c r="D668" s="24" t="s">
        <v>599</v>
      </c>
      <c r="E668" s="34"/>
      <c r="F668" s="102"/>
      <c r="G668" s="38"/>
      <c r="H668" s="38"/>
      <c r="I668" s="38"/>
      <c r="J668" s="102"/>
      <c r="K668" s="38"/>
      <c r="L668" s="38"/>
      <c r="M668" s="38"/>
      <c r="N668" s="38"/>
      <c r="O668" s="38"/>
      <c r="P668" s="38"/>
      <c r="Q668" s="38"/>
      <c r="R668" s="46" t="s">
        <v>145</v>
      </c>
      <c r="S668" s="46">
        <v>0</v>
      </c>
      <c r="T668" s="25" t="s">
        <v>223</v>
      </c>
      <c r="U668" s="46">
        <v>0</v>
      </c>
      <c r="V668" s="280" t="s">
        <v>145</v>
      </c>
      <c r="W668" s="46">
        <v>0</v>
      </c>
      <c r="X668" s="46">
        <v>0</v>
      </c>
      <c r="Y668" s="46">
        <v>0</v>
      </c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  <c r="AL668" s="38"/>
      <c r="AM668" s="38"/>
      <c r="AN668" s="38"/>
      <c r="AO668" s="38"/>
      <c r="AP668" s="38"/>
      <c r="AQ668" s="24" t="s">
        <v>204</v>
      </c>
      <c r="AR668" s="24" t="s">
        <v>850</v>
      </c>
      <c r="AS668" s="38"/>
      <c r="AT668" s="38"/>
      <c r="AU668" s="38"/>
      <c r="AV668" s="174">
        <v>6300000</v>
      </c>
      <c r="AW668" s="102"/>
      <c r="AX668" s="102"/>
      <c r="AY668" s="102"/>
      <c r="AZ668" s="102"/>
      <c r="BA668" s="104" t="s">
        <v>1840</v>
      </c>
      <c r="BB668" s="102"/>
      <c r="BC668" s="45"/>
      <c r="BD668" s="45"/>
    </row>
    <row r="669" spans="1:56" s="101" customFormat="1" ht="16" hidden="1" thickBot="1">
      <c r="A669" s="231"/>
      <c r="B669" s="240"/>
      <c r="C669" s="23" t="s">
        <v>390</v>
      </c>
      <c r="D669" s="24" t="s">
        <v>614</v>
      </c>
      <c r="E669" s="34"/>
      <c r="F669" s="265" t="s">
        <v>123</v>
      </c>
      <c r="G669" s="38"/>
      <c r="H669" s="38"/>
      <c r="I669" s="38"/>
      <c r="J669" s="102" t="s">
        <v>1193</v>
      </c>
      <c r="K669" s="38"/>
      <c r="L669" s="38"/>
      <c r="M669" s="38"/>
      <c r="N669" s="38"/>
      <c r="O669" s="38"/>
      <c r="P669" s="38"/>
      <c r="Q669" s="38"/>
      <c r="R669" s="46" t="s">
        <v>737</v>
      </c>
      <c r="S669" s="46">
        <v>0</v>
      </c>
      <c r="T669" s="25" t="s">
        <v>225</v>
      </c>
      <c r="U669" s="46">
        <v>0</v>
      </c>
      <c r="V669" s="280" t="s">
        <v>145</v>
      </c>
      <c r="W669" s="46">
        <v>0</v>
      </c>
      <c r="X669" s="46">
        <v>0</v>
      </c>
      <c r="Y669" s="46">
        <v>0</v>
      </c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  <c r="AL669" s="38"/>
      <c r="AM669" s="38"/>
      <c r="AN669" s="38"/>
      <c r="AO669" s="38"/>
      <c r="AP669" s="38"/>
      <c r="AQ669" s="24" t="s">
        <v>204</v>
      </c>
      <c r="AR669" s="24" t="s">
        <v>850</v>
      </c>
      <c r="AS669" s="38"/>
      <c r="AT669" s="38"/>
      <c r="AU669" s="38"/>
      <c r="AV669" s="174">
        <v>180000</v>
      </c>
      <c r="AW669" s="265" t="s">
        <v>123</v>
      </c>
      <c r="AX669" s="225"/>
      <c r="AY669" s="271" t="s">
        <v>1803</v>
      </c>
      <c r="AZ669" s="102" t="s">
        <v>1193</v>
      </c>
      <c r="BA669" s="102"/>
      <c r="BB669" s="102"/>
      <c r="BC669" s="45"/>
      <c r="BD669" s="45"/>
    </row>
    <row r="670" spans="1:56" s="101" customFormat="1" ht="16" hidden="1" thickBot="1">
      <c r="A670" s="231"/>
      <c r="B670" s="240"/>
      <c r="C670" s="23" t="s">
        <v>391</v>
      </c>
      <c r="D670" s="24" t="s">
        <v>636</v>
      </c>
      <c r="E670" s="34"/>
      <c r="F670" s="102"/>
      <c r="G670" s="38"/>
      <c r="H670" s="38"/>
      <c r="I670" s="38"/>
      <c r="J670" s="102"/>
      <c r="K670" s="38"/>
      <c r="L670" s="38"/>
      <c r="M670" s="38"/>
      <c r="N670" s="38"/>
      <c r="O670" s="38"/>
      <c r="P670" s="38"/>
      <c r="Q670" s="38"/>
      <c r="R670" s="46" t="s">
        <v>145</v>
      </c>
      <c r="S670" s="46">
        <v>0</v>
      </c>
      <c r="T670" s="25" t="s">
        <v>237</v>
      </c>
      <c r="U670" s="46">
        <v>0</v>
      </c>
      <c r="V670" s="280" t="s">
        <v>145</v>
      </c>
      <c r="W670" s="46">
        <v>0</v>
      </c>
      <c r="X670" s="46">
        <v>0</v>
      </c>
      <c r="Y670" s="46">
        <v>0</v>
      </c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  <c r="AL670" s="38"/>
      <c r="AM670" s="38"/>
      <c r="AN670" s="38"/>
      <c r="AO670" s="38"/>
      <c r="AP670" s="38"/>
      <c r="AQ670" s="24" t="s">
        <v>204</v>
      </c>
      <c r="AR670" s="24" t="s">
        <v>850</v>
      </c>
      <c r="AS670" s="38"/>
      <c r="AT670" s="38"/>
      <c r="AU670" s="38"/>
      <c r="AV670" s="174">
        <v>832500</v>
      </c>
      <c r="AW670" s="102"/>
      <c r="AX670" s="102"/>
      <c r="AY670" s="102"/>
      <c r="AZ670" s="102"/>
      <c r="BA670" s="104" t="s">
        <v>1840</v>
      </c>
      <c r="BB670" s="102"/>
      <c r="BC670" s="45"/>
      <c r="BD670" s="45"/>
    </row>
    <row r="671" spans="1:56" s="101" customFormat="1" ht="16" hidden="1" thickBot="1">
      <c r="A671" s="231"/>
      <c r="B671" s="240"/>
      <c r="C671" s="23" t="s">
        <v>392</v>
      </c>
      <c r="D671" s="24" t="s">
        <v>636</v>
      </c>
      <c r="E671" s="34"/>
      <c r="F671" s="102"/>
      <c r="G671" s="38"/>
      <c r="H671" s="38"/>
      <c r="I671" s="38"/>
      <c r="J671" s="102"/>
      <c r="K671" s="38"/>
      <c r="L671" s="38"/>
      <c r="M671" s="38"/>
      <c r="N671" s="38"/>
      <c r="O671" s="38"/>
      <c r="P671" s="38"/>
      <c r="Q671" s="38"/>
      <c r="R671" s="46" t="s">
        <v>145</v>
      </c>
      <c r="S671" s="46">
        <v>0</v>
      </c>
      <c r="T671" s="25" t="s">
        <v>223</v>
      </c>
      <c r="U671" s="46">
        <v>0</v>
      </c>
      <c r="V671" s="280" t="s">
        <v>145</v>
      </c>
      <c r="W671" s="46">
        <v>0</v>
      </c>
      <c r="X671" s="46">
        <v>0</v>
      </c>
      <c r="Y671" s="46">
        <v>0</v>
      </c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  <c r="AL671" s="38"/>
      <c r="AM671" s="38"/>
      <c r="AN671" s="38"/>
      <c r="AO671" s="38"/>
      <c r="AP671" s="38"/>
      <c r="AQ671" s="24" t="s">
        <v>204</v>
      </c>
      <c r="AR671" s="24" t="s">
        <v>850</v>
      </c>
      <c r="AS671" s="38"/>
      <c r="AT671" s="38"/>
      <c r="AU671" s="38"/>
      <c r="AV671" s="174">
        <v>675000</v>
      </c>
      <c r="AW671" s="102"/>
      <c r="AX671" s="102"/>
      <c r="AY671" s="102"/>
      <c r="AZ671" s="102"/>
      <c r="BA671" s="104" t="s">
        <v>1840</v>
      </c>
      <c r="BB671" s="102"/>
      <c r="BC671" s="45"/>
      <c r="BD671" s="45"/>
    </row>
    <row r="672" spans="1:56" s="101" customFormat="1" ht="16" hidden="1" thickBot="1">
      <c r="A672" s="231"/>
      <c r="B672" s="240"/>
      <c r="C672" s="23" t="s">
        <v>393</v>
      </c>
      <c r="D672" s="24" t="s">
        <v>636</v>
      </c>
      <c r="E672" s="34"/>
      <c r="F672" s="102"/>
      <c r="G672" s="38"/>
      <c r="H672" s="38"/>
      <c r="I672" s="38"/>
      <c r="J672" s="102"/>
      <c r="K672" s="38"/>
      <c r="L672" s="38"/>
      <c r="M672" s="38"/>
      <c r="N672" s="38"/>
      <c r="O672" s="38"/>
      <c r="P672" s="38"/>
      <c r="Q672" s="38"/>
      <c r="R672" s="46" t="s">
        <v>145</v>
      </c>
      <c r="S672" s="46">
        <v>0</v>
      </c>
      <c r="T672" s="25" t="s">
        <v>223</v>
      </c>
      <c r="U672" s="46">
        <v>0</v>
      </c>
      <c r="V672" s="280" t="s">
        <v>145</v>
      </c>
      <c r="W672" s="46">
        <v>0</v>
      </c>
      <c r="X672" s="46">
        <v>0</v>
      </c>
      <c r="Y672" s="46">
        <v>0</v>
      </c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  <c r="AL672" s="38"/>
      <c r="AM672" s="38"/>
      <c r="AN672" s="38"/>
      <c r="AO672" s="38"/>
      <c r="AP672" s="38"/>
      <c r="AQ672" s="24" t="s">
        <v>204</v>
      </c>
      <c r="AR672" s="24" t="s">
        <v>850</v>
      </c>
      <c r="AS672" s="38"/>
      <c r="AT672" s="38"/>
      <c r="AU672" s="38"/>
      <c r="AV672" s="174">
        <v>630000</v>
      </c>
      <c r="AW672" s="102"/>
      <c r="AX672" s="102"/>
      <c r="AY672" s="102"/>
      <c r="AZ672" s="102"/>
      <c r="BA672" s="104" t="s">
        <v>1840</v>
      </c>
      <c r="BB672" s="102"/>
      <c r="BC672" s="45"/>
      <c r="BD672" s="45"/>
    </row>
    <row r="673" spans="1:56" s="101" customFormat="1" ht="16" hidden="1" thickBot="1">
      <c r="A673" s="231"/>
      <c r="B673" s="240"/>
      <c r="C673" s="23" t="s">
        <v>394</v>
      </c>
      <c r="D673" s="24" t="s">
        <v>636</v>
      </c>
      <c r="E673" s="34"/>
      <c r="F673" s="102"/>
      <c r="G673" s="38"/>
      <c r="H673" s="38"/>
      <c r="I673" s="38"/>
      <c r="J673" s="102"/>
      <c r="K673" s="38"/>
      <c r="L673" s="38"/>
      <c r="M673" s="38"/>
      <c r="N673" s="38"/>
      <c r="O673" s="38"/>
      <c r="P673" s="38"/>
      <c r="Q673" s="38"/>
      <c r="R673" s="46" t="s">
        <v>145</v>
      </c>
      <c r="S673" s="46">
        <v>0</v>
      </c>
      <c r="T673" s="25" t="s">
        <v>223</v>
      </c>
      <c r="U673" s="46">
        <v>0</v>
      </c>
      <c r="V673" s="280" t="s">
        <v>145</v>
      </c>
      <c r="W673" s="46">
        <v>0</v>
      </c>
      <c r="X673" s="46">
        <v>0</v>
      </c>
      <c r="Y673" s="46">
        <v>0</v>
      </c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  <c r="AL673" s="38"/>
      <c r="AM673" s="38"/>
      <c r="AN673" s="38"/>
      <c r="AO673" s="38"/>
      <c r="AP673" s="38"/>
      <c r="AQ673" s="24" t="s">
        <v>204</v>
      </c>
      <c r="AR673" s="24" t="s">
        <v>850</v>
      </c>
      <c r="AS673" s="38"/>
      <c r="AT673" s="38"/>
      <c r="AU673" s="38"/>
      <c r="AV673" s="174">
        <v>450000</v>
      </c>
      <c r="AW673" s="102"/>
      <c r="AX673" s="102"/>
      <c r="AY673" s="102"/>
      <c r="AZ673" s="102"/>
      <c r="BA673" s="104" t="s">
        <v>1840</v>
      </c>
      <c r="BB673" s="102"/>
      <c r="BC673" s="45"/>
      <c r="BD673" s="45"/>
    </row>
    <row r="674" spans="1:56" s="101" customFormat="1" ht="16" hidden="1" thickBot="1">
      <c r="A674" s="231"/>
      <c r="B674" s="240"/>
      <c r="C674" s="23" t="s">
        <v>395</v>
      </c>
      <c r="D674" s="24" t="s">
        <v>636</v>
      </c>
      <c r="E674" s="34"/>
      <c r="F674" s="102" t="s">
        <v>123</v>
      </c>
      <c r="G674" s="38"/>
      <c r="H674" s="38"/>
      <c r="I674" s="38"/>
      <c r="J674" s="102" t="s">
        <v>1193</v>
      </c>
      <c r="K674" s="38"/>
      <c r="L674" s="38"/>
      <c r="M674" s="38"/>
      <c r="N674" s="38"/>
      <c r="O674" s="38"/>
      <c r="P674" s="38"/>
      <c r="Q674" s="38"/>
      <c r="R674" s="46" t="s">
        <v>145</v>
      </c>
      <c r="S674" s="46">
        <v>0</v>
      </c>
      <c r="T674" s="25" t="s">
        <v>223</v>
      </c>
      <c r="U674" s="46">
        <v>0</v>
      </c>
      <c r="V674" s="280" t="s">
        <v>145</v>
      </c>
      <c r="W674" s="46">
        <v>0</v>
      </c>
      <c r="X674" s="46">
        <v>0</v>
      </c>
      <c r="Y674" s="46">
        <v>0</v>
      </c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  <c r="AL674" s="38"/>
      <c r="AM674" s="38"/>
      <c r="AN674" s="38"/>
      <c r="AO674" s="38"/>
      <c r="AP674" s="38"/>
      <c r="AQ674" s="24" t="s">
        <v>204</v>
      </c>
      <c r="AR674" s="24" t="s">
        <v>850</v>
      </c>
      <c r="AS674" s="38"/>
      <c r="AT674" s="38"/>
      <c r="AU674" s="38"/>
      <c r="AV674" s="174">
        <v>450000</v>
      </c>
      <c r="AW674" s="102" t="s">
        <v>123</v>
      </c>
      <c r="AX674" s="102"/>
      <c r="AY674" s="102" t="s">
        <v>1803</v>
      </c>
      <c r="AZ674" s="102" t="s">
        <v>1193</v>
      </c>
      <c r="BA674" s="102"/>
      <c r="BB674" s="102"/>
      <c r="BC674" s="45"/>
      <c r="BD674" s="45"/>
    </row>
    <row r="675" spans="1:56" s="101" customFormat="1" ht="16" hidden="1" thickBot="1">
      <c r="A675" s="231"/>
      <c r="B675" s="240"/>
      <c r="C675" s="23" t="s">
        <v>396</v>
      </c>
      <c r="D675" s="24" t="s">
        <v>625</v>
      </c>
      <c r="E675" s="34"/>
      <c r="F675" s="102" t="s">
        <v>123</v>
      </c>
      <c r="G675" s="38"/>
      <c r="H675" s="38"/>
      <c r="I675" s="38"/>
      <c r="J675" s="102" t="s">
        <v>1193</v>
      </c>
      <c r="K675" s="38"/>
      <c r="L675" s="38"/>
      <c r="M675" s="38"/>
      <c r="N675" s="38"/>
      <c r="O675" s="38"/>
      <c r="P675" s="38"/>
      <c r="Q675" s="38"/>
      <c r="R675" s="46" t="s">
        <v>145</v>
      </c>
      <c r="S675" s="46">
        <v>0</v>
      </c>
      <c r="T675" s="25" t="s">
        <v>226</v>
      </c>
      <c r="U675" s="46">
        <v>0</v>
      </c>
      <c r="V675" s="280" t="s">
        <v>145</v>
      </c>
      <c r="W675" s="46">
        <v>0</v>
      </c>
      <c r="X675" s="46">
        <v>0</v>
      </c>
      <c r="Y675" s="46">
        <v>0</v>
      </c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  <c r="AL675" s="38"/>
      <c r="AM675" s="38"/>
      <c r="AN675" s="38"/>
      <c r="AO675" s="38"/>
      <c r="AP675" s="38"/>
      <c r="AQ675" s="24" t="s">
        <v>204</v>
      </c>
      <c r="AR675" s="24" t="s">
        <v>850</v>
      </c>
      <c r="AS675" s="38"/>
      <c r="AT675" s="38"/>
      <c r="AU675" s="38"/>
      <c r="AV675" s="174">
        <v>1105000</v>
      </c>
      <c r="AW675" s="102" t="s">
        <v>123</v>
      </c>
      <c r="AX675" s="102"/>
      <c r="AY675" s="102" t="s">
        <v>1803</v>
      </c>
      <c r="AZ675" s="102" t="s">
        <v>1193</v>
      </c>
      <c r="BA675" s="102"/>
      <c r="BB675" s="102"/>
      <c r="BC675" s="45"/>
      <c r="BD675" s="45"/>
    </row>
    <row r="676" spans="1:56" s="101" customFormat="1" ht="16" hidden="1" thickBot="1">
      <c r="A676" s="231"/>
      <c r="B676" s="240"/>
      <c r="C676" s="23" t="s">
        <v>397</v>
      </c>
      <c r="D676" s="24" t="s">
        <v>693</v>
      </c>
      <c r="E676" s="34"/>
      <c r="F676" s="102" t="s">
        <v>123</v>
      </c>
      <c r="G676" s="38"/>
      <c r="H676" s="38"/>
      <c r="I676" s="38"/>
      <c r="J676" s="102" t="s">
        <v>1193</v>
      </c>
      <c r="K676" s="38"/>
      <c r="L676" s="38"/>
      <c r="M676" s="38"/>
      <c r="N676" s="38"/>
      <c r="O676" s="38"/>
      <c r="P676" s="38"/>
      <c r="Q676" s="38"/>
      <c r="R676" s="46" t="s">
        <v>145</v>
      </c>
      <c r="S676" s="46">
        <v>0</v>
      </c>
      <c r="T676" s="25" t="s">
        <v>227</v>
      </c>
      <c r="U676" s="46">
        <v>0</v>
      </c>
      <c r="V676" s="80"/>
      <c r="W676" s="46">
        <v>0</v>
      </c>
      <c r="X676" s="46">
        <v>0</v>
      </c>
      <c r="Y676" s="46">
        <v>0</v>
      </c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  <c r="AL676" s="38"/>
      <c r="AM676" s="38"/>
      <c r="AN676" s="38"/>
      <c r="AO676" s="38"/>
      <c r="AP676" s="38"/>
      <c r="AQ676" s="24" t="s">
        <v>204</v>
      </c>
      <c r="AR676" s="24" t="s">
        <v>850</v>
      </c>
      <c r="AS676" s="38"/>
      <c r="AT676" s="38"/>
      <c r="AU676" s="38"/>
      <c r="AV676" s="174">
        <v>163800000</v>
      </c>
      <c r="AW676" s="102" t="s">
        <v>123</v>
      </c>
      <c r="AX676" s="102"/>
      <c r="AY676" s="102" t="s">
        <v>1803</v>
      </c>
      <c r="AZ676" s="102" t="s">
        <v>1193</v>
      </c>
      <c r="BA676" s="102"/>
      <c r="BB676" s="102"/>
      <c r="BC676" s="45"/>
      <c r="BD676" s="45"/>
    </row>
    <row r="677" spans="1:56" s="101" customFormat="1" ht="16" hidden="1" thickBot="1">
      <c r="A677" s="231"/>
      <c r="B677" s="240"/>
      <c r="C677" s="23" t="s">
        <v>398</v>
      </c>
      <c r="D677" s="24" t="s">
        <v>648</v>
      </c>
      <c r="E677" s="34"/>
      <c r="F677" s="102" t="s">
        <v>123</v>
      </c>
      <c r="G677" s="38"/>
      <c r="H677" s="38"/>
      <c r="I677" s="38"/>
      <c r="J677" s="102" t="s">
        <v>1193</v>
      </c>
      <c r="K677" s="38"/>
      <c r="L677" s="38"/>
      <c r="M677" s="38"/>
      <c r="N677" s="38"/>
      <c r="O677" s="38"/>
      <c r="P677" s="38"/>
      <c r="Q677" s="38"/>
      <c r="R677" s="46" t="s">
        <v>145</v>
      </c>
      <c r="S677" s="46">
        <v>0</v>
      </c>
      <c r="T677" s="25" t="s">
        <v>225</v>
      </c>
      <c r="U677" s="46">
        <v>0</v>
      </c>
      <c r="V677" s="280" t="s">
        <v>145</v>
      </c>
      <c r="W677" s="46">
        <v>0</v>
      </c>
      <c r="X677" s="46">
        <v>0</v>
      </c>
      <c r="Y677" s="46">
        <v>0</v>
      </c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  <c r="AL677" s="38"/>
      <c r="AM677" s="38"/>
      <c r="AN677" s="38"/>
      <c r="AO677" s="38"/>
      <c r="AP677" s="38"/>
      <c r="AQ677" s="24" t="s">
        <v>204</v>
      </c>
      <c r="AR677" s="24" t="s">
        <v>850</v>
      </c>
      <c r="AS677" s="38"/>
      <c r="AT677" s="38"/>
      <c r="AU677" s="38"/>
      <c r="AV677" s="174">
        <v>3645000</v>
      </c>
      <c r="AW677" s="102" t="s">
        <v>123</v>
      </c>
      <c r="AX677" s="102"/>
      <c r="AY677" s="102" t="s">
        <v>1803</v>
      </c>
      <c r="AZ677" s="102" t="s">
        <v>1193</v>
      </c>
      <c r="BA677" s="102"/>
      <c r="BB677" s="102"/>
      <c r="BC677" s="45"/>
      <c r="BD677" s="45"/>
    </row>
    <row r="678" spans="1:56" s="101" customFormat="1" ht="16" hidden="1" thickBot="1">
      <c r="A678" s="231"/>
      <c r="B678" s="240"/>
      <c r="C678" s="23" t="s">
        <v>399</v>
      </c>
      <c r="D678" s="24" t="s">
        <v>636</v>
      </c>
      <c r="E678" s="34"/>
      <c r="F678" s="102" t="s">
        <v>123</v>
      </c>
      <c r="G678" s="38"/>
      <c r="H678" s="38"/>
      <c r="I678" s="38"/>
      <c r="J678" s="102" t="s">
        <v>1193</v>
      </c>
      <c r="K678" s="38"/>
      <c r="L678" s="38"/>
      <c r="M678" s="38"/>
      <c r="N678" s="38"/>
      <c r="O678" s="38"/>
      <c r="P678" s="38"/>
      <c r="Q678" s="38"/>
      <c r="R678" s="46" t="s">
        <v>145</v>
      </c>
      <c r="S678" s="46">
        <v>0</v>
      </c>
      <c r="T678" s="25" t="s">
        <v>225</v>
      </c>
      <c r="U678" s="46">
        <v>0</v>
      </c>
      <c r="V678" s="280" t="s">
        <v>145</v>
      </c>
      <c r="W678" s="46">
        <v>0</v>
      </c>
      <c r="X678" s="46">
        <v>0</v>
      </c>
      <c r="Y678" s="46">
        <v>0</v>
      </c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  <c r="AL678" s="38"/>
      <c r="AM678" s="38"/>
      <c r="AN678" s="38"/>
      <c r="AO678" s="38"/>
      <c r="AP678" s="38"/>
      <c r="AQ678" s="24" t="s">
        <v>204</v>
      </c>
      <c r="AR678" s="24" t="s">
        <v>850</v>
      </c>
      <c r="AS678" s="38"/>
      <c r="AT678" s="38"/>
      <c r="AU678" s="38"/>
      <c r="AV678" s="174">
        <v>3915000</v>
      </c>
      <c r="AW678" s="102" t="s">
        <v>123</v>
      </c>
      <c r="AX678" s="102"/>
      <c r="AY678" s="102" t="s">
        <v>1803</v>
      </c>
      <c r="AZ678" s="102" t="s">
        <v>1193</v>
      </c>
      <c r="BA678" s="102"/>
      <c r="BB678" s="102"/>
      <c r="BC678" s="45"/>
      <c r="BD678" s="45"/>
    </row>
    <row r="679" spans="1:56" s="101" customFormat="1" ht="16" hidden="1" thickBot="1">
      <c r="A679" s="231"/>
      <c r="B679" s="240"/>
      <c r="C679" s="23" t="s">
        <v>400</v>
      </c>
      <c r="D679" s="24" t="s">
        <v>636</v>
      </c>
      <c r="E679" s="34"/>
      <c r="F679" s="102" t="s">
        <v>123</v>
      </c>
      <c r="G679" s="38"/>
      <c r="H679" s="38"/>
      <c r="I679" s="38"/>
      <c r="J679" s="102" t="s">
        <v>1193</v>
      </c>
      <c r="K679" s="38"/>
      <c r="L679" s="38"/>
      <c r="M679" s="38"/>
      <c r="N679" s="38"/>
      <c r="O679" s="38"/>
      <c r="P679" s="38"/>
      <c r="Q679" s="38"/>
      <c r="R679" s="46" t="s">
        <v>145</v>
      </c>
      <c r="S679" s="46">
        <v>0</v>
      </c>
      <c r="T679" s="25" t="s">
        <v>223</v>
      </c>
      <c r="U679" s="46">
        <v>0</v>
      </c>
      <c r="V679" s="280" t="s">
        <v>145</v>
      </c>
      <c r="W679" s="46">
        <v>0</v>
      </c>
      <c r="X679" s="46">
        <v>0</v>
      </c>
      <c r="Y679" s="46">
        <v>0</v>
      </c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  <c r="AL679" s="38"/>
      <c r="AM679" s="38"/>
      <c r="AN679" s="38"/>
      <c r="AO679" s="38"/>
      <c r="AP679" s="38"/>
      <c r="AQ679" s="24" t="s">
        <v>204</v>
      </c>
      <c r="AR679" s="24" t="s">
        <v>850</v>
      </c>
      <c r="AS679" s="38"/>
      <c r="AT679" s="38"/>
      <c r="AU679" s="38"/>
      <c r="AV679" s="174">
        <v>15525000</v>
      </c>
      <c r="AW679" s="102" t="s">
        <v>123</v>
      </c>
      <c r="AX679" s="102"/>
      <c r="AY679" s="102" t="s">
        <v>1803</v>
      </c>
      <c r="AZ679" s="102" t="s">
        <v>1193</v>
      </c>
      <c r="BA679" s="102"/>
      <c r="BB679" s="102"/>
      <c r="BC679" s="45"/>
      <c r="BD679" s="45"/>
    </row>
    <row r="680" spans="1:56" s="101" customFormat="1" ht="16" hidden="1" thickBot="1">
      <c r="A680" s="231"/>
      <c r="B680" s="240"/>
      <c r="C680" s="23" t="s">
        <v>401</v>
      </c>
      <c r="D680" s="24" t="s">
        <v>636</v>
      </c>
      <c r="E680" s="34"/>
      <c r="F680" s="102" t="s">
        <v>123</v>
      </c>
      <c r="G680" s="38"/>
      <c r="H680" s="38"/>
      <c r="I680" s="38"/>
      <c r="J680" s="102" t="s">
        <v>1193</v>
      </c>
      <c r="K680" s="38"/>
      <c r="L680" s="38"/>
      <c r="M680" s="38"/>
      <c r="N680" s="38"/>
      <c r="O680" s="38"/>
      <c r="P680" s="38"/>
      <c r="Q680" s="38"/>
      <c r="R680" s="46" t="s">
        <v>789</v>
      </c>
      <c r="S680" s="46">
        <v>0</v>
      </c>
      <c r="T680" s="25" t="s">
        <v>223</v>
      </c>
      <c r="U680" s="46">
        <v>0</v>
      </c>
      <c r="V680" s="280" t="s">
        <v>145</v>
      </c>
      <c r="W680" s="46">
        <v>0</v>
      </c>
      <c r="X680" s="46">
        <v>0</v>
      </c>
      <c r="Y680" s="46">
        <v>0</v>
      </c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  <c r="AL680" s="38"/>
      <c r="AM680" s="38"/>
      <c r="AN680" s="38"/>
      <c r="AO680" s="38"/>
      <c r="AP680" s="38"/>
      <c r="AQ680" s="24" t="s">
        <v>204</v>
      </c>
      <c r="AR680" s="24" t="s">
        <v>850</v>
      </c>
      <c r="AS680" s="38"/>
      <c r="AT680" s="38"/>
      <c r="AU680" s="38"/>
      <c r="AV680" s="174">
        <v>19800000</v>
      </c>
      <c r="AW680" s="102" t="s">
        <v>123</v>
      </c>
      <c r="AX680" s="102"/>
      <c r="AY680" s="102" t="s">
        <v>1803</v>
      </c>
      <c r="AZ680" s="102" t="s">
        <v>1193</v>
      </c>
      <c r="BA680" s="102"/>
      <c r="BB680" s="102"/>
      <c r="BC680" s="45"/>
      <c r="BD680" s="45"/>
    </row>
    <row r="681" spans="1:56" s="101" customFormat="1" ht="16" hidden="1" thickBot="1">
      <c r="A681" s="231"/>
      <c r="B681" s="240"/>
      <c r="C681" s="23" t="s">
        <v>244</v>
      </c>
      <c r="D681" s="24" t="s">
        <v>600</v>
      </c>
      <c r="E681" s="34"/>
      <c r="F681" s="102"/>
      <c r="G681" s="38"/>
      <c r="H681" s="38"/>
      <c r="I681" s="38"/>
      <c r="J681" s="102"/>
      <c r="K681" s="38"/>
      <c r="L681" s="38"/>
      <c r="M681" s="38"/>
      <c r="N681" s="38"/>
      <c r="O681" s="38"/>
      <c r="P681" s="38"/>
      <c r="Q681" s="38"/>
      <c r="R681" s="46" t="s">
        <v>807</v>
      </c>
      <c r="S681" s="46">
        <v>0</v>
      </c>
      <c r="T681" s="25" t="s">
        <v>230</v>
      </c>
      <c r="U681" s="46">
        <v>0</v>
      </c>
      <c r="V681" s="280" t="s">
        <v>145</v>
      </c>
      <c r="W681" s="46">
        <v>0</v>
      </c>
      <c r="X681" s="46">
        <v>0</v>
      </c>
      <c r="Y681" s="46">
        <v>0</v>
      </c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  <c r="AL681" s="38"/>
      <c r="AM681" s="38"/>
      <c r="AN681" s="38"/>
      <c r="AO681" s="38"/>
      <c r="AP681" s="38"/>
      <c r="AQ681" s="24" t="s">
        <v>204</v>
      </c>
      <c r="AR681" s="24" t="s">
        <v>240</v>
      </c>
      <c r="AS681" s="38"/>
      <c r="AT681" s="38"/>
      <c r="AU681" s="38"/>
      <c r="AV681" s="174">
        <v>37500000</v>
      </c>
      <c r="AW681" s="102"/>
      <c r="AX681" s="102"/>
      <c r="AY681" s="102"/>
      <c r="AZ681" s="102"/>
      <c r="BA681" s="104" t="s">
        <v>1840</v>
      </c>
      <c r="BB681" s="102"/>
      <c r="BC681" s="45"/>
      <c r="BD681" s="45"/>
    </row>
    <row r="682" spans="1:56" s="101" customFormat="1" ht="16" hidden="1" thickBot="1">
      <c r="A682" s="231"/>
      <c r="B682" s="240"/>
      <c r="C682" s="23" t="s">
        <v>402</v>
      </c>
      <c r="D682" s="24" t="s">
        <v>636</v>
      </c>
      <c r="E682" s="34"/>
      <c r="F682" s="102"/>
      <c r="G682" s="38"/>
      <c r="H682" s="38"/>
      <c r="I682" s="38"/>
      <c r="J682" s="102"/>
      <c r="K682" s="38"/>
      <c r="L682" s="38"/>
      <c r="M682" s="38"/>
      <c r="N682" s="38"/>
      <c r="O682" s="38"/>
      <c r="P682" s="38"/>
      <c r="Q682" s="38"/>
      <c r="R682" s="46" t="s">
        <v>789</v>
      </c>
      <c r="S682" s="46">
        <v>0</v>
      </c>
      <c r="T682" s="25" t="s">
        <v>225</v>
      </c>
      <c r="U682" s="46">
        <v>0</v>
      </c>
      <c r="V682" s="280" t="s">
        <v>145</v>
      </c>
      <c r="W682" s="46">
        <v>0</v>
      </c>
      <c r="X682" s="46">
        <v>0</v>
      </c>
      <c r="Y682" s="46">
        <v>0</v>
      </c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  <c r="AL682" s="38"/>
      <c r="AM682" s="38"/>
      <c r="AN682" s="38"/>
      <c r="AO682" s="38"/>
      <c r="AP682" s="38"/>
      <c r="AQ682" s="24" t="s">
        <v>204</v>
      </c>
      <c r="AR682" s="24" t="s">
        <v>240</v>
      </c>
      <c r="AS682" s="38"/>
      <c r="AT682" s="38"/>
      <c r="AU682" s="38"/>
      <c r="AV682" s="174">
        <v>1750000</v>
      </c>
      <c r="AW682" s="102"/>
      <c r="AX682" s="102"/>
      <c r="AY682" s="102"/>
      <c r="AZ682" s="102"/>
      <c r="BA682" s="104" t="s">
        <v>1840</v>
      </c>
      <c r="BB682" s="102"/>
      <c r="BC682" s="45"/>
      <c r="BD682" s="45"/>
    </row>
    <row r="683" spans="1:56" s="101" customFormat="1" ht="16" hidden="1" thickBot="1">
      <c r="A683" s="231"/>
      <c r="B683" s="240"/>
      <c r="C683" s="23" t="s">
        <v>257</v>
      </c>
      <c r="D683" s="24" t="s">
        <v>613</v>
      </c>
      <c r="E683" s="34"/>
      <c r="F683" s="102"/>
      <c r="G683" s="38"/>
      <c r="H683" s="38"/>
      <c r="I683" s="38"/>
      <c r="J683" s="102"/>
      <c r="K683" s="38"/>
      <c r="L683" s="38"/>
      <c r="M683" s="38"/>
      <c r="N683" s="38"/>
      <c r="O683" s="38"/>
      <c r="P683" s="38"/>
      <c r="Q683" s="38"/>
      <c r="R683" s="46" t="s">
        <v>808</v>
      </c>
      <c r="S683" s="46">
        <v>0</v>
      </c>
      <c r="T683" s="25" t="s">
        <v>225</v>
      </c>
      <c r="U683" s="46">
        <v>0</v>
      </c>
      <c r="V683" s="280" t="s">
        <v>145</v>
      </c>
      <c r="W683" s="46">
        <v>0</v>
      </c>
      <c r="X683" s="46">
        <v>0</v>
      </c>
      <c r="Y683" s="46">
        <v>0</v>
      </c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  <c r="AL683" s="38"/>
      <c r="AM683" s="38"/>
      <c r="AN683" s="38"/>
      <c r="AO683" s="38"/>
      <c r="AP683" s="38"/>
      <c r="AQ683" s="24" t="s">
        <v>204</v>
      </c>
      <c r="AR683" s="24" t="s">
        <v>240</v>
      </c>
      <c r="AS683" s="38"/>
      <c r="AT683" s="38"/>
      <c r="AU683" s="38"/>
      <c r="AV683" s="174">
        <v>195000</v>
      </c>
      <c r="AW683" s="102"/>
      <c r="AX683" s="102"/>
      <c r="AY683" s="102"/>
      <c r="AZ683" s="102"/>
      <c r="BA683" s="104" t="s">
        <v>1840</v>
      </c>
      <c r="BB683" s="102"/>
      <c r="BC683" s="45"/>
      <c r="BD683" s="45"/>
    </row>
    <row r="684" spans="1:56" s="101" customFormat="1" ht="16" hidden="1" thickBot="1">
      <c r="A684" s="231"/>
      <c r="B684" s="240"/>
      <c r="C684" s="23" t="s">
        <v>403</v>
      </c>
      <c r="D684" s="24" t="s">
        <v>694</v>
      </c>
      <c r="E684" s="34"/>
      <c r="F684" s="102"/>
      <c r="G684" s="38"/>
      <c r="H684" s="38"/>
      <c r="I684" s="38"/>
      <c r="J684" s="102"/>
      <c r="K684" s="38"/>
      <c r="L684" s="38"/>
      <c r="M684" s="38"/>
      <c r="N684" s="38"/>
      <c r="O684" s="38"/>
      <c r="P684" s="38"/>
      <c r="Q684" s="38"/>
      <c r="R684" s="46" t="s">
        <v>808</v>
      </c>
      <c r="S684" s="46">
        <v>0</v>
      </c>
      <c r="T684" s="25" t="s">
        <v>233</v>
      </c>
      <c r="U684" s="46">
        <v>0</v>
      </c>
      <c r="V684" s="80"/>
      <c r="W684" s="46">
        <v>0</v>
      </c>
      <c r="X684" s="46">
        <v>0</v>
      </c>
      <c r="Y684" s="46">
        <v>0</v>
      </c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  <c r="AL684" s="38"/>
      <c r="AM684" s="38"/>
      <c r="AN684" s="38"/>
      <c r="AO684" s="38"/>
      <c r="AP684" s="38"/>
      <c r="AQ684" s="24" t="s">
        <v>204</v>
      </c>
      <c r="AR684" s="24" t="s">
        <v>240</v>
      </c>
      <c r="AS684" s="38"/>
      <c r="AT684" s="38"/>
      <c r="AU684" s="38"/>
      <c r="AV684" s="174">
        <v>2730000</v>
      </c>
      <c r="AW684" s="102"/>
      <c r="AX684" s="102"/>
      <c r="AY684" s="102"/>
      <c r="AZ684" s="102"/>
      <c r="BA684" s="104" t="s">
        <v>1840</v>
      </c>
      <c r="BB684" s="102"/>
      <c r="BC684" s="45"/>
      <c r="BD684" s="45"/>
    </row>
    <row r="685" spans="1:56" s="101" customFormat="1" ht="16" hidden="1" thickBot="1">
      <c r="A685" s="231"/>
      <c r="B685" s="240"/>
      <c r="C685" s="23" t="s">
        <v>284</v>
      </c>
      <c r="D685" s="24" t="s">
        <v>623</v>
      </c>
      <c r="E685" s="34"/>
      <c r="F685" s="102" t="s">
        <v>123</v>
      </c>
      <c r="G685" s="38"/>
      <c r="H685" s="38"/>
      <c r="I685" s="38"/>
      <c r="J685" s="102" t="s">
        <v>1193</v>
      </c>
      <c r="K685" s="38"/>
      <c r="L685" s="38"/>
      <c r="M685" s="38"/>
      <c r="N685" s="38"/>
      <c r="O685" s="38"/>
      <c r="P685" s="38"/>
      <c r="Q685" s="38"/>
      <c r="R685" s="46" t="s">
        <v>809</v>
      </c>
      <c r="S685" s="46">
        <v>0</v>
      </c>
      <c r="T685" s="25" t="s">
        <v>230</v>
      </c>
      <c r="U685" s="46">
        <v>0</v>
      </c>
      <c r="V685" s="280" t="s">
        <v>145</v>
      </c>
      <c r="W685" s="46">
        <v>0</v>
      </c>
      <c r="X685" s="46">
        <v>0</v>
      </c>
      <c r="Y685" s="46">
        <v>0</v>
      </c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  <c r="AL685" s="38"/>
      <c r="AM685" s="38"/>
      <c r="AN685" s="38"/>
      <c r="AO685" s="38"/>
      <c r="AP685" s="38"/>
      <c r="AQ685" s="24" t="s">
        <v>204</v>
      </c>
      <c r="AR685" s="24" t="s">
        <v>850</v>
      </c>
      <c r="AS685" s="38"/>
      <c r="AT685" s="38"/>
      <c r="AU685" s="38"/>
      <c r="AV685" s="174">
        <v>287500</v>
      </c>
      <c r="AW685" s="102" t="s">
        <v>123</v>
      </c>
      <c r="AX685" s="102"/>
      <c r="AY685" s="102" t="s">
        <v>1803</v>
      </c>
      <c r="AZ685" s="102" t="s">
        <v>1193</v>
      </c>
      <c r="BA685" s="102"/>
      <c r="BB685" s="102"/>
      <c r="BC685" s="45"/>
      <c r="BD685" s="45"/>
    </row>
    <row r="686" spans="1:56" s="101" customFormat="1" ht="16" hidden="1" thickBot="1">
      <c r="A686" s="231"/>
      <c r="B686" s="240"/>
      <c r="C686" s="23" t="s">
        <v>404</v>
      </c>
      <c r="D686" s="24" t="s">
        <v>636</v>
      </c>
      <c r="E686" s="34"/>
      <c r="F686" s="102"/>
      <c r="G686" s="38"/>
      <c r="H686" s="38"/>
      <c r="I686" s="38"/>
      <c r="J686" s="102"/>
      <c r="K686" s="38"/>
      <c r="L686" s="38"/>
      <c r="M686" s="38"/>
      <c r="N686" s="38"/>
      <c r="O686" s="38"/>
      <c r="P686" s="38"/>
      <c r="Q686" s="38"/>
      <c r="R686" s="46" t="s">
        <v>805</v>
      </c>
      <c r="S686" s="46">
        <v>0</v>
      </c>
      <c r="T686" s="25" t="s">
        <v>226</v>
      </c>
      <c r="U686" s="46">
        <v>0</v>
      </c>
      <c r="V686" s="280" t="s">
        <v>145</v>
      </c>
      <c r="W686" s="46">
        <v>0</v>
      </c>
      <c r="X686" s="46">
        <v>0</v>
      </c>
      <c r="Y686" s="46">
        <v>0</v>
      </c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  <c r="AL686" s="38"/>
      <c r="AM686" s="38"/>
      <c r="AN686" s="38"/>
      <c r="AO686" s="38"/>
      <c r="AP686" s="38"/>
      <c r="AQ686" s="24" t="s">
        <v>204</v>
      </c>
      <c r="AR686" s="24" t="s">
        <v>850</v>
      </c>
      <c r="AS686" s="38"/>
      <c r="AT686" s="38"/>
      <c r="AU686" s="38"/>
      <c r="AV686" s="174">
        <v>78750000</v>
      </c>
      <c r="AW686" s="102"/>
      <c r="AX686" s="102"/>
      <c r="AY686" s="102"/>
      <c r="AZ686" s="102"/>
      <c r="BA686" s="104" t="s">
        <v>1840</v>
      </c>
      <c r="BB686" s="102"/>
      <c r="BC686" s="45"/>
      <c r="BD686" s="45"/>
    </row>
    <row r="687" spans="1:56" s="101" customFormat="1" ht="16" hidden="1" thickBot="1">
      <c r="A687" s="231"/>
      <c r="B687" s="240"/>
      <c r="C687" s="23" t="s">
        <v>302</v>
      </c>
      <c r="D687" s="24" t="s">
        <v>649</v>
      </c>
      <c r="E687" s="34"/>
      <c r="F687" s="102" t="s">
        <v>123</v>
      </c>
      <c r="G687" s="38"/>
      <c r="H687" s="38"/>
      <c r="I687" s="38"/>
      <c r="J687" s="102" t="s">
        <v>1193</v>
      </c>
      <c r="K687" s="38"/>
      <c r="L687" s="38"/>
      <c r="M687" s="38"/>
      <c r="N687" s="38"/>
      <c r="O687" s="38"/>
      <c r="P687" s="38"/>
      <c r="Q687" s="38"/>
      <c r="R687" s="46" t="s">
        <v>145</v>
      </c>
      <c r="S687" s="46">
        <v>0</v>
      </c>
      <c r="T687" s="25" t="s">
        <v>226</v>
      </c>
      <c r="U687" s="46">
        <v>0</v>
      </c>
      <c r="V687" s="80"/>
      <c r="W687" s="46">
        <v>0</v>
      </c>
      <c r="X687" s="46">
        <v>0</v>
      </c>
      <c r="Y687" s="46">
        <v>0</v>
      </c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  <c r="AL687" s="38"/>
      <c r="AM687" s="38"/>
      <c r="AN687" s="38"/>
      <c r="AO687" s="38"/>
      <c r="AP687" s="38"/>
      <c r="AQ687" s="24" t="s">
        <v>204</v>
      </c>
      <c r="AR687" s="24" t="s">
        <v>850</v>
      </c>
      <c r="AS687" s="38"/>
      <c r="AT687" s="38"/>
      <c r="AU687" s="38"/>
      <c r="AV687" s="174">
        <v>243000000</v>
      </c>
      <c r="AW687" s="102" t="s">
        <v>123</v>
      </c>
      <c r="AX687" s="102"/>
      <c r="AY687" s="102" t="s">
        <v>1811</v>
      </c>
      <c r="AZ687" s="102" t="s">
        <v>1193</v>
      </c>
      <c r="BA687" s="102"/>
      <c r="BB687" s="102"/>
      <c r="BC687" s="45"/>
      <c r="BD687" s="45"/>
    </row>
    <row r="688" spans="1:56" s="101" customFormat="1" ht="16" hidden="1" thickBot="1">
      <c r="A688" s="231"/>
      <c r="B688" s="240"/>
      <c r="C688" s="23" t="s">
        <v>405</v>
      </c>
      <c r="D688" s="24" t="s">
        <v>636</v>
      </c>
      <c r="E688" s="34"/>
      <c r="F688" s="102" t="s">
        <v>123</v>
      </c>
      <c r="G688" s="38"/>
      <c r="H688" s="38"/>
      <c r="I688" s="38"/>
      <c r="J688" s="102" t="s">
        <v>1193</v>
      </c>
      <c r="K688" s="38"/>
      <c r="L688" s="38"/>
      <c r="M688" s="38"/>
      <c r="N688" s="38"/>
      <c r="O688" s="38"/>
      <c r="P688" s="38"/>
      <c r="Q688" s="38"/>
      <c r="R688" s="46" t="s">
        <v>145</v>
      </c>
      <c r="S688" s="46">
        <v>0</v>
      </c>
      <c r="T688" s="25" t="s">
        <v>223</v>
      </c>
      <c r="U688" s="46">
        <v>0</v>
      </c>
      <c r="V688" s="80"/>
      <c r="W688" s="46">
        <v>0</v>
      </c>
      <c r="X688" s="46">
        <v>0</v>
      </c>
      <c r="Y688" s="46">
        <v>0</v>
      </c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  <c r="AL688" s="38"/>
      <c r="AM688" s="38"/>
      <c r="AN688" s="38"/>
      <c r="AO688" s="38"/>
      <c r="AP688" s="38"/>
      <c r="AQ688" s="24" t="s">
        <v>204</v>
      </c>
      <c r="AR688" s="24" t="s">
        <v>850</v>
      </c>
      <c r="AS688" s="38"/>
      <c r="AT688" s="38"/>
      <c r="AU688" s="38"/>
      <c r="AV688" s="174">
        <v>14625000</v>
      </c>
      <c r="AW688" s="102" t="s">
        <v>123</v>
      </c>
      <c r="AX688" s="102"/>
      <c r="AY688" s="102" t="s">
        <v>1811</v>
      </c>
      <c r="AZ688" s="102" t="s">
        <v>1193</v>
      </c>
      <c r="BA688" s="102"/>
      <c r="BB688" s="102"/>
      <c r="BC688" s="45"/>
      <c r="BD688" s="45"/>
    </row>
    <row r="689" spans="1:56" s="101" customFormat="1" ht="16" hidden="1" thickBot="1">
      <c r="A689" s="231"/>
      <c r="B689" s="240"/>
      <c r="C689" s="23" t="s">
        <v>406</v>
      </c>
      <c r="D689" s="24" t="s">
        <v>636</v>
      </c>
      <c r="E689" s="34"/>
      <c r="F689" s="102" t="s">
        <v>123</v>
      </c>
      <c r="G689" s="38"/>
      <c r="H689" s="38"/>
      <c r="I689" s="38"/>
      <c r="J689" s="102" t="s">
        <v>1193</v>
      </c>
      <c r="K689" s="38"/>
      <c r="L689" s="38"/>
      <c r="M689" s="38"/>
      <c r="N689" s="38"/>
      <c r="O689" s="38"/>
      <c r="P689" s="38"/>
      <c r="Q689" s="38"/>
      <c r="R689" s="46" t="s">
        <v>145</v>
      </c>
      <c r="S689" s="46">
        <v>0</v>
      </c>
      <c r="T689" s="25" t="s">
        <v>223</v>
      </c>
      <c r="U689" s="46">
        <v>0</v>
      </c>
      <c r="V689" s="80"/>
      <c r="W689" s="46">
        <v>0</v>
      </c>
      <c r="X689" s="46">
        <v>0</v>
      </c>
      <c r="Y689" s="46">
        <v>0</v>
      </c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  <c r="AL689" s="38"/>
      <c r="AM689" s="38"/>
      <c r="AN689" s="38"/>
      <c r="AO689" s="38"/>
      <c r="AP689" s="38"/>
      <c r="AQ689" s="24" t="s">
        <v>204</v>
      </c>
      <c r="AR689" s="24" t="s">
        <v>850</v>
      </c>
      <c r="AS689" s="38"/>
      <c r="AT689" s="38"/>
      <c r="AU689" s="38"/>
      <c r="AV689" s="174">
        <v>68850000</v>
      </c>
      <c r="AW689" s="102" t="s">
        <v>123</v>
      </c>
      <c r="AX689" s="102"/>
      <c r="AY689" s="102" t="s">
        <v>1811</v>
      </c>
      <c r="AZ689" s="102" t="s">
        <v>1193</v>
      </c>
      <c r="BA689" s="102"/>
      <c r="BB689" s="102"/>
      <c r="BC689" s="45"/>
      <c r="BD689" s="45"/>
    </row>
    <row r="690" spans="1:56" s="101" customFormat="1" ht="16" hidden="1" thickBot="1">
      <c r="A690" s="231"/>
      <c r="B690" s="240"/>
      <c r="C690" s="23" t="s">
        <v>405</v>
      </c>
      <c r="D690" s="24" t="s">
        <v>636</v>
      </c>
      <c r="E690" s="34"/>
      <c r="F690" s="102" t="s">
        <v>123</v>
      </c>
      <c r="G690" s="38"/>
      <c r="H690" s="38"/>
      <c r="I690" s="38"/>
      <c r="J690" s="102" t="s">
        <v>1193</v>
      </c>
      <c r="K690" s="38"/>
      <c r="L690" s="38"/>
      <c r="M690" s="38"/>
      <c r="N690" s="38"/>
      <c r="O690" s="38"/>
      <c r="P690" s="38"/>
      <c r="Q690" s="38"/>
      <c r="R690" s="46" t="s">
        <v>145</v>
      </c>
      <c r="S690" s="46">
        <v>0</v>
      </c>
      <c r="T690" s="25" t="s">
        <v>223</v>
      </c>
      <c r="U690" s="46">
        <v>0</v>
      </c>
      <c r="V690" s="80"/>
      <c r="W690" s="46">
        <v>0</v>
      </c>
      <c r="X690" s="46">
        <v>0</v>
      </c>
      <c r="Y690" s="46">
        <v>0</v>
      </c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  <c r="AL690" s="38"/>
      <c r="AM690" s="38"/>
      <c r="AN690" s="38"/>
      <c r="AO690" s="38"/>
      <c r="AP690" s="38"/>
      <c r="AQ690" s="24" t="s">
        <v>204</v>
      </c>
      <c r="AR690" s="24" t="s">
        <v>850</v>
      </c>
      <c r="AS690" s="38"/>
      <c r="AT690" s="38"/>
      <c r="AU690" s="38"/>
      <c r="AV690" s="174">
        <v>14625000</v>
      </c>
      <c r="AW690" s="102" t="s">
        <v>123</v>
      </c>
      <c r="AX690" s="102"/>
      <c r="AY690" s="102" t="s">
        <v>1811</v>
      </c>
      <c r="AZ690" s="102" t="s">
        <v>1193</v>
      </c>
      <c r="BA690" s="102"/>
      <c r="BB690" s="102"/>
      <c r="BC690" s="45"/>
      <c r="BD690" s="45"/>
    </row>
    <row r="691" spans="1:56" s="101" customFormat="1" ht="16" hidden="1" thickBot="1">
      <c r="A691" s="231"/>
      <c r="B691" s="240"/>
      <c r="C691" s="23" t="s">
        <v>407</v>
      </c>
      <c r="D691" s="24" t="s">
        <v>636</v>
      </c>
      <c r="E691" s="34"/>
      <c r="F691" s="102" t="s">
        <v>123</v>
      </c>
      <c r="G691" s="38"/>
      <c r="H691" s="38"/>
      <c r="I691" s="38"/>
      <c r="J691" s="102" t="s">
        <v>1193</v>
      </c>
      <c r="K691" s="38"/>
      <c r="L691" s="38"/>
      <c r="M691" s="38"/>
      <c r="N691" s="38"/>
      <c r="O691" s="38"/>
      <c r="P691" s="38"/>
      <c r="Q691" s="38"/>
      <c r="R691" s="46" t="s">
        <v>145</v>
      </c>
      <c r="S691" s="46">
        <v>0</v>
      </c>
      <c r="T691" s="25" t="s">
        <v>223</v>
      </c>
      <c r="U691" s="46">
        <v>0</v>
      </c>
      <c r="V691" s="80"/>
      <c r="W691" s="46">
        <v>0</v>
      </c>
      <c r="X691" s="46">
        <v>0</v>
      </c>
      <c r="Y691" s="46">
        <v>0</v>
      </c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  <c r="AL691" s="38"/>
      <c r="AM691" s="38"/>
      <c r="AN691" s="38"/>
      <c r="AO691" s="38"/>
      <c r="AP691" s="38"/>
      <c r="AQ691" s="24" t="s">
        <v>204</v>
      </c>
      <c r="AR691" s="24" t="s">
        <v>850</v>
      </c>
      <c r="AS691" s="38"/>
      <c r="AT691" s="38"/>
      <c r="AU691" s="38"/>
      <c r="AV691" s="174">
        <v>5850000</v>
      </c>
      <c r="AW691" s="102" t="s">
        <v>123</v>
      </c>
      <c r="AX691" s="102"/>
      <c r="AY691" s="102" t="s">
        <v>1811</v>
      </c>
      <c r="AZ691" s="102" t="s">
        <v>1193</v>
      </c>
      <c r="BA691" s="102"/>
      <c r="BB691" s="102"/>
      <c r="BC691" s="45"/>
      <c r="BD691" s="45"/>
    </row>
    <row r="692" spans="1:56" s="101" customFormat="1" ht="16" hidden="1" thickBot="1">
      <c r="A692" s="231"/>
      <c r="B692" s="240"/>
      <c r="C692" s="23" t="s">
        <v>408</v>
      </c>
      <c r="D692" s="24" t="s">
        <v>636</v>
      </c>
      <c r="E692" s="34"/>
      <c r="F692" s="102" t="s">
        <v>123</v>
      </c>
      <c r="G692" s="38"/>
      <c r="H692" s="38"/>
      <c r="I692" s="38"/>
      <c r="J692" s="102" t="s">
        <v>1193</v>
      </c>
      <c r="K692" s="38"/>
      <c r="L692" s="38"/>
      <c r="M692" s="38"/>
      <c r="N692" s="38"/>
      <c r="O692" s="38"/>
      <c r="P692" s="38"/>
      <c r="Q692" s="38"/>
      <c r="R692" s="46" t="s">
        <v>145</v>
      </c>
      <c r="S692" s="46">
        <v>0</v>
      </c>
      <c r="T692" s="25" t="s">
        <v>223</v>
      </c>
      <c r="U692" s="46">
        <v>0</v>
      </c>
      <c r="V692" s="80"/>
      <c r="W692" s="46">
        <v>0</v>
      </c>
      <c r="X692" s="46">
        <v>0</v>
      </c>
      <c r="Y692" s="46">
        <v>0</v>
      </c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  <c r="AL692" s="38"/>
      <c r="AM692" s="38"/>
      <c r="AN692" s="38"/>
      <c r="AO692" s="38"/>
      <c r="AP692" s="38"/>
      <c r="AQ692" s="24" t="s">
        <v>204</v>
      </c>
      <c r="AR692" s="24" t="s">
        <v>850</v>
      </c>
      <c r="AS692" s="38"/>
      <c r="AT692" s="38"/>
      <c r="AU692" s="38"/>
      <c r="AV692" s="174">
        <v>1260000</v>
      </c>
      <c r="AW692" s="102" t="s">
        <v>123</v>
      </c>
      <c r="AX692" s="102"/>
      <c r="AY692" s="102" t="s">
        <v>1811</v>
      </c>
      <c r="AZ692" s="102" t="s">
        <v>1193</v>
      </c>
      <c r="BA692" s="102"/>
      <c r="BB692" s="102"/>
      <c r="BC692" s="45"/>
      <c r="BD692" s="45"/>
    </row>
    <row r="693" spans="1:56" s="101" customFormat="1" ht="16" hidden="1" thickBot="1">
      <c r="A693" s="231"/>
      <c r="B693" s="240"/>
      <c r="C693" s="23" t="s">
        <v>409</v>
      </c>
      <c r="D693" s="24" t="s">
        <v>644</v>
      </c>
      <c r="E693" s="34"/>
      <c r="F693" s="102" t="s">
        <v>123</v>
      </c>
      <c r="G693" s="38"/>
      <c r="H693" s="38"/>
      <c r="I693" s="38"/>
      <c r="J693" s="102" t="s">
        <v>1193</v>
      </c>
      <c r="K693" s="38"/>
      <c r="L693" s="38"/>
      <c r="M693" s="38"/>
      <c r="N693" s="38"/>
      <c r="O693" s="38"/>
      <c r="P693" s="38"/>
      <c r="Q693" s="38"/>
      <c r="R693" s="46" t="s">
        <v>145</v>
      </c>
      <c r="S693" s="46">
        <v>0</v>
      </c>
      <c r="T693" s="25" t="s">
        <v>223</v>
      </c>
      <c r="U693" s="46">
        <v>0</v>
      </c>
      <c r="V693" s="80"/>
      <c r="W693" s="46">
        <v>0</v>
      </c>
      <c r="X693" s="46">
        <v>0</v>
      </c>
      <c r="Y693" s="46">
        <v>0</v>
      </c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  <c r="AL693" s="38"/>
      <c r="AM693" s="38"/>
      <c r="AN693" s="38"/>
      <c r="AO693" s="38"/>
      <c r="AP693" s="38"/>
      <c r="AQ693" s="24" t="s">
        <v>204</v>
      </c>
      <c r="AR693" s="24" t="s">
        <v>850</v>
      </c>
      <c r="AS693" s="38"/>
      <c r="AT693" s="38"/>
      <c r="AU693" s="38"/>
      <c r="AV693" s="174">
        <v>5850000</v>
      </c>
      <c r="AW693" s="102" t="s">
        <v>123</v>
      </c>
      <c r="AX693" s="102"/>
      <c r="AY693" s="102" t="s">
        <v>1811</v>
      </c>
      <c r="AZ693" s="102" t="s">
        <v>1193</v>
      </c>
      <c r="BA693" s="102"/>
      <c r="BB693" s="102"/>
      <c r="BC693" s="45"/>
      <c r="BD693" s="45"/>
    </row>
    <row r="694" spans="1:56" s="101" customFormat="1" ht="16" hidden="1" thickBot="1">
      <c r="A694" s="231"/>
      <c r="B694" s="240"/>
      <c r="C694" s="23" t="s">
        <v>409</v>
      </c>
      <c r="D694" s="24" t="s">
        <v>644</v>
      </c>
      <c r="E694" s="34"/>
      <c r="F694" s="102" t="s">
        <v>123</v>
      </c>
      <c r="G694" s="38"/>
      <c r="H694" s="38"/>
      <c r="I694" s="38"/>
      <c r="J694" s="102" t="s">
        <v>1193</v>
      </c>
      <c r="K694" s="38"/>
      <c r="L694" s="38"/>
      <c r="M694" s="38"/>
      <c r="N694" s="38"/>
      <c r="O694" s="38"/>
      <c r="P694" s="38"/>
      <c r="Q694" s="38"/>
      <c r="R694" s="46" t="s">
        <v>145</v>
      </c>
      <c r="S694" s="46">
        <v>0</v>
      </c>
      <c r="T694" s="25" t="s">
        <v>226</v>
      </c>
      <c r="U694" s="46">
        <v>0</v>
      </c>
      <c r="V694" s="80"/>
      <c r="W694" s="46">
        <v>0</v>
      </c>
      <c r="X694" s="46">
        <v>0</v>
      </c>
      <c r="Y694" s="46">
        <v>0</v>
      </c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  <c r="AL694" s="38"/>
      <c r="AM694" s="38"/>
      <c r="AN694" s="38"/>
      <c r="AO694" s="38"/>
      <c r="AP694" s="38"/>
      <c r="AQ694" s="24" t="s">
        <v>204</v>
      </c>
      <c r="AR694" s="24" t="s">
        <v>850</v>
      </c>
      <c r="AS694" s="38"/>
      <c r="AT694" s="38"/>
      <c r="AU694" s="38"/>
      <c r="AV694" s="174">
        <v>11700000</v>
      </c>
      <c r="AW694" s="102" t="s">
        <v>123</v>
      </c>
      <c r="AX694" s="102"/>
      <c r="AY694" s="102" t="s">
        <v>1811</v>
      </c>
      <c r="AZ694" s="102" t="s">
        <v>1193</v>
      </c>
      <c r="BA694" s="102"/>
      <c r="BB694" s="102"/>
      <c r="BC694" s="45"/>
      <c r="BD694" s="45"/>
    </row>
    <row r="695" spans="1:56" s="101" customFormat="1" ht="16" hidden="1" thickBot="1">
      <c r="A695" s="231"/>
      <c r="B695" s="240"/>
      <c r="C695" s="23" t="s">
        <v>410</v>
      </c>
      <c r="D695" s="24" t="s">
        <v>636</v>
      </c>
      <c r="E695" s="34"/>
      <c r="F695" s="102" t="s">
        <v>123</v>
      </c>
      <c r="G695" s="38"/>
      <c r="H695" s="38"/>
      <c r="I695" s="38"/>
      <c r="J695" s="102" t="s">
        <v>1193</v>
      </c>
      <c r="K695" s="38"/>
      <c r="L695" s="38"/>
      <c r="M695" s="38"/>
      <c r="N695" s="38"/>
      <c r="O695" s="38"/>
      <c r="P695" s="38"/>
      <c r="Q695" s="38"/>
      <c r="R695" s="46" t="s">
        <v>145</v>
      </c>
      <c r="S695" s="46">
        <v>0</v>
      </c>
      <c r="T695" s="25" t="s">
        <v>223</v>
      </c>
      <c r="U695" s="46">
        <v>0</v>
      </c>
      <c r="V695" s="280" t="s">
        <v>145</v>
      </c>
      <c r="W695" s="46">
        <v>0</v>
      </c>
      <c r="X695" s="46">
        <v>0</v>
      </c>
      <c r="Y695" s="46">
        <v>0</v>
      </c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  <c r="AL695" s="38"/>
      <c r="AM695" s="38"/>
      <c r="AN695" s="38"/>
      <c r="AO695" s="38"/>
      <c r="AP695" s="38"/>
      <c r="AQ695" s="24" t="s">
        <v>204</v>
      </c>
      <c r="AR695" s="24" t="s">
        <v>850</v>
      </c>
      <c r="AS695" s="38"/>
      <c r="AT695" s="38"/>
      <c r="AU695" s="38"/>
      <c r="AV695" s="174">
        <v>1530000</v>
      </c>
      <c r="AW695" s="102" t="s">
        <v>123</v>
      </c>
      <c r="AX695" s="102"/>
      <c r="AY695" s="102" t="s">
        <v>1811</v>
      </c>
      <c r="AZ695" s="102" t="s">
        <v>1193</v>
      </c>
      <c r="BA695" s="102"/>
      <c r="BB695" s="102"/>
      <c r="BC695" s="45"/>
      <c r="BD695" s="45"/>
    </row>
    <row r="696" spans="1:56" s="101" customFormat="1" ht="16" hidden="1" thickBot="1">
      <c r="A696" s="231"/>
      <c r="B696" s="240"/>
      <c r="C696" s="23" t="s">
        <v>411</v>
      </c>
      <c r="D696" s="24" t="s">
        <v>695</v>
      </c>
      <c r="E696" s="34"/>
      <c r="F696" s="102" t="s">
        <v>123</v>
      </c>
      <c r="G696" s="38"/>
      <c r="H696" s="38"/>
      <c r="I696" s="38"/>
      <c r="J696" s="102" t="s">
        <v>1193</v>
      </c>
      <c r="K696" s="38"/>
      <c r="L696" s="38"/>
      <c r="M696" s="38"/>
      <c r="N696" s="38"/>
      <c r="O696" s="38"/>
      <c r="P696" s="38"/>
      <c r="Q696" s="38"/>
      <c r="R696" s="46" t="s">
        <v>145</v>
      </c>
      <c r="S696" s="46">
        <v>0</v>
      </c>
      <c r="T696" s="25" t="s">
        <v>223</v>
      </c>
      <c r="U696" s="46">
        <v>0</v>
      </c>
      <c r="V696" s="280" t="s">
        <v>145</v>
      </c>
      <c r="W696" s="46">
        <v>0</v>
      </c>
      <c r="X696" s="46">
        <v>0</v>
      </c>
      <c r="Y696" s="46">
        <v>0</v>
      </c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  <c r="AL696" s="38"/>
      <c r="AM696" s="38"/>
      <c r="AN696" s="38"/>
      <c r="AO696" s="38"/>
      <c r="AP696" s="38"/>
      <c r="AQ696" s="24" t="s">
        <v>204</v>
      </c>
      <c r="AR696" s="24" t="s">
        <v>850</v>
      </c>
      <c r="AS696" s="38"/>
      <c r="AT696" s="38"/>
      <c r="AU696" s="38"/>
      <c r="AV696" s="174">
        <v>645000</v>
      </c>
      <c r="AW696" s="102" t="s">
        <v>123</v>
      </c>
      <c r="AX696" s="102"/>
      <c r="AY696" s="102" t="s">
        <v>1811</v>
      </c>
      <c r="AZ696" s="102" t="s">
        <v>1193</v>
      </c>
      <c r="BA696" s="102"/>
      <c r="BB696" s="102"/>
      <c r="BC696" s="45"/>
      <c r="BD696" s="45"/>
    </row>
    <row r="697" spans="1:56" s="101" customFormat="1" ht="16" hidden="1" thickBot="1">
      <c r="A697" s="231"/>
      <c r="B697" s="240"/>
      <c r="C697" s="23" t="s">
        <v>412</v>
      </c>
      <c r="D697" s="24" t="s">
        <v>636</v>
      </c>
      <c r="E697" s="34"/>
      <c r="F697" s="102" t="s">
        <v>123</v>
      </c>
      <c r="G697" s="38"/>
      <c r="H697" s="38"/>
      <c r="I697" s="38"/>
      <c r="J697" s="102" t="s">
        <v>1193</v>
      </c>
      <c r="K697" s="38"/>
      <c r="L697" s="38"/>
      <c r="M697" s="38"/>
      <c r="N697" s="38"/>
      <c r="O697" s="38"/>
      <c r="P697" s="38"/>
      <c r="Q697" s="38"/>
      <c r="R697" s="46" t="s">
        <v>789</v>
      </c>
      <c r="S697" s="46">
        <v>0</v>
      </c>
      <c r="T697" s="25" t="s">
        <v>223</v>
      </c>
      <c r="U697" s="46">
        <v>0</v>
      </c>
      <c r="V697" s="280" t="s">
        <v>145</v>
      </c>
      <c r="W697" s="46">
        <v>0</v>
      </c>
      <c r="X697" s="46">
        <v>0</v>
      </c>
      <c r="Y697" s="46">
        <v>0</v>
      </c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  <c r="AL697" s="38"/>
      <c r="AM697" s="38"/>
      <c r="AN697" s="38"/>
      <c r="AO697" s="38"/>
      <c r="AP697" s="38"/>
      <c r="AQ697" s="24" t="s">
        <v>204</v>
      </c>
      <c r="AR697" s="24" t="s">
        <v>850</v>
      </c>
      <c r="AS697" s="38"/>
      <c r="AT697" s="38"/>
      <c r="AU697" s="38"/>
      <c r="AV697" s="174">
        <v>8100000</v>
      </c>
      <c r="AW697" s="102" t="s">
        <v>123</v>
      </c>
      <c r="AX697" s="102"/>
      <c r="AY697" s="102" t="s">
        <v>1811</v>
      </c>
      <c r="AZ697" s="102" t="s">
        <v>1193</v>
      </c>
      <c r="BA697" s="102"/>
      <c r="BB697" s="102"/>
      <c r="BC697" s="45"/>
      <c r="BD697" s="45"/>
    </row>
    <row r="698" spans="1:56" s="101" customFormat="1" ht="16" hidden="1" thickBot="1">
      <c r="A698" s="231"/>
      <c r="B698" s="240"/>
      <c r="C698" s="23" t="s">
        <v>413</v>
      </c>
      <c r="D698" s="24" t="s">
        <v>636</v>
      </c>
      <c r="E698" s="34"/>
      <c r="F698" s="102"/>
      <c r="G698" s="38"/>
      <c r="H698" s="38"/>
      <c r="I698" s="38"/>
      <c r="J698" s="102"/>
      <c r="K698" s="38"/>
      <c r="L698" s="38"/>
      <c r="M698" s="38"/>
      <c r="N698" s="38"/>
      <c r="O698" s="38"/>
      <c r="P698" s="38"/>
      <c r="Q698" s="38"/>
      <c r="R698" s="46" t="s">
        <v>789</v>
      </c>
      <c r="S698" s="46">
        <v>0</v>
      </c>
      <c r="T698" s="25" t="s">
        <v>226</v>
      </c>
      <c r="U698" s="46">
        <v>0</v>
      </c>
      <c r="V698" s="280" t="s">
        <v>145</v>
      </c>
      <c r="W698" s="46">
        <v>0</v>
      </c>
      <c r="X698" s="46">
        <v>0</v>
      </c>
      <c r="Y698" s="46">
        <v>0</v>
      </c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  <c r="AL698" s="38"/>
      <c r="AM698" s="38"/>
      <c r="AN698" s="38"/>
      <c r="AO698" s="38"/>
      <c r="AP698" s="38"/>
      <c r="AQ698" s="24" t="s">
        <v>204</v>
      </c>
      <c r="AR698" s="24" t="s">
        <v>850</v>
      </c>
      <c r="AS698" s="38"/>
      <c r="AT698" s="38"/>
      <c r="AU698" s="38"/>
      <c r="AV698" s="174">
        <v>2250000</v>
      </c>
      <c r="AW698" s="102"/>
      <c r="AX698" s="102"/>
      <c r="AY698" s="102"/>
      <c r="AZ698" s="102"/>
      <c r="BA698" s="104" t="s">
        <v>1840</v>
      </c>
      <c r="BB698" s="102"/>
      <c r="BC698" s="45"/>
      <c r="BD698" s="45"/>
    </row>
    <row r="699" spans="1:56" s="101" customFormat="1" ht="16" hidden="1" thickBot="1">
      <c r="A699" s="231"/>
      <c r="B699" s="240"/>
      <c r="C699" s="23" t="s">
        <v>414</v>
      </c>
      <c r="D699" s="24" t="s">
        <v>636</v>
      </c>
      <c r="E699" s="34"/>
      <c r="F699" s="102"/>
      <c r="G699" s="38"/>
      <c r="H699" s="38"/>
      <c r="I699" s="38"/>
      <c r="J699" s="102"/>
      <c r="K699" s="38"/>
      <c r="L699" s="38"/>
      <c r="M699" s="38"/>
      <c r="N699" s="38"/>
      <c r="O699" s="38"/>
      <c r="P699" s="38"/>
      <c r="Q699" s="38"/>
      <c r="R699" s="46" t="s">
        <v>789</v>
      </c>
      <c r="S699" s="46">
        <v>0</v>
      </c>
      <c r="T699" s="25" t="s">
        <v>223</v>
      </c>
      <c r="U699" s="46">
        <v>0</v>
      </c>
      <c r="V699" s="280" t="s">
        <v>145</v>
      </c>
      <c r="W699" s="46">
        <v>0</v>
      </c>
      <c r="X699" s="46">
        <v>0</v>
      </c>
      <c r="Y699" s="46">
        <v>0</v>
      </c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  <c r="AL699" s="38"/>
      <c r="AM699" s="38"/>
      <c r="AN699" s="38"/>
      <c r="AO699" s="38"/>
      <c r="AP699" s="38"/>
      <c r="AQ699" s="24" t="s">
        <v>204</v>
      </c>
      <c r="AR699" s="24" t="s">
        <v>850</v>
      </c>
      <c r="AS699" s="38"/>
      <c r="AT699" s="38"/>
      <c r="AU699" s="38"/>
      <c r="AV699" s="174">
        <v>2250000</v>
      </c>
      <c r="AW699" s="102"/>
      <c r="AX699" s="102"/>
      <c r="AY699" s="102"/>
      <c r="AZ699" s="102"/>
      <c r="BA699" s="104" t="s">
        <v>1840</v>
      </c>
      <c r="BB699" s="102"/>
      <c r="BC699" s="45"/>
      <c r="BD699" s="45"/>
    </row>
    <row r="700" spans="1:56" s="101" customFormat="1" ht="16" hidden="1" thickBot="1">
      <c r="A700" s="231"/>
      <c r="B700" s="240"/>
      <c r="C700" s="23" t="s">
        <v>415</v>
      </c>
      <c r="D700" s="24" t="s">
        <v>696</v>
      </c>
      <c r="E700" s="34"/>
      <c r="F700" s="102" t="s">
        <v>123</v>
      </c>
      <c r="G700" s="38"/>
      <c r="H700" s="38"/>
      <c r="I700" s="38"/>
      <c r="J700" s="102" t="s">
        <v>1556</v>
      </c>
      <c r="K700" s="38"/>
      <c r="L700" s="38"/>
      <c r="M700" s="38"/>
      <c r="N700" s="38"/>
      <c r="O700" s="38"/>
      <c r="P700" s="38"/>
      <c r="Q700" s="38"/>
      <c r="R700" s="46" t="s">
        <v>145</v>
      </c>
      <c r="S700" s="46">
        <v>0</v>
      </c>
      <c r="T700" s="25" t="s">
        <v>223</v>
      </c>
      <c r="U700" s="46">
        <v>0</v>
      </c>
      <c r="V700" s="280" t="s">
        <v>145</v>
      </c>
      <c r="W700" s="46">
        <v>0</v>
      </c>
      <c r="X700" s="46">
        <v>0</v>
      </c>
      <c r="Y700" s="46">
        <v>0</v>
      </c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  <c r="AL700" s="38"/>
      <c r="AM700" s="38"/>
      <c r="AN700" s="38"/>
      <c r="AO700" s="38"/>
      <c r="AP700" s="38"/>
      <c r="AQ700" s="24" t="s">
        <v>204</v>
      </c>
      <c r="AR700" s="24" t="s">
        <v>850</v>
      </c>
      <c r="AS700" s="38"/>
      <c r="AT700" s="38"/>
      <c r="AU700" s="38"/>
      <c r="AV700" s="174">
        <v>1800000</v>
      </c>
      <c r="AW700" s="102" t="s">
        <v>123</v>
      </c>
      <c r="AX700" s="102"/>
      <c r="AY700" s="102" t="s">
        <v>1810</v>
      </c>
      <c r="AZ700" s="102" t="s">
        <v>1556</v>
      </c>
      <c r="BA700" s="102"/>
      <c r="BB700" s="102"/>
      <c r="BC700" s="45"/>
      <c r="BD700" s="45"/>
    </row>
    <row r="701" spans="1:56" s="101" customFormat="1" ht="16" hidden="1" thickBot="1">
      <c r="A701" s="231"/>
      <c r="B701" s="240"/>
      <c r="C701" s="23" t="s">
        <v>416</v>
      </c>
      <c r="D701" s="24" t="s">
        <v>697</v>
      </c>
      <c r="E701" s="34"/>
      <c r="F701" s="102"/>
      <c r="G701" s="38"/>
      <c r="H701" s="38"/>
      <c r="I701" s="38"/>
      <c r="J701" s="102"/>
      <c r="K701" s="38"/>
      <c r="L701" s="38"/>
      <c r="M701" s="38"/>
      <c r="N701" s="38"/>
      <c r="O701" s="38"/>
      <c r="P701" s="38"/>
      <c r="Q701" s="38"/>
      <c r="R701" s="46" t="s">
        <v>145</v>
      </c>
      <c r="S701" s="46">
        <v>0</v>
      </c>
      <c r="T701" s="25" t="s">
        <v>223</v>
      </c>
      <c r="U701" s="46">
        <v>0</v>
      </c>
      <c r="V701" s="280" t="s">
        <v>145</v>
      </c>
      <c r="W701" s="46">
        <v>0</v>
      </c>
      <c r="X701" s="46">
        <v>0</v>
      </c>
      <c r="Y701" s="46">
        <v>0</v>
      </c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  <c r="AL701" s="38"/>
      <c r="AM701" s="38"/>
      <c r="AN701" s="38"/>
      <c r="AO701" s="38"/>
      <c r="AP701" s="38"/>
      <c r="AQ701" s="24" t="s">
        <v>204</v>
      </c>
      <c r="AR701" s="24" t="s">
        <v>850</v>
      </c>
      <c r="AS701" s="38"/>
      <c r="AT701" s="38"/>
      <c r="AU701" s="38"/>
      <c r="AV701" s="174">
        <v>90000</v>
      </c>
      <c r="AW701" s="102"/>
      <c r="AX701" s="102"/>
      <c r="AY701" s="102"/>
      <c r="AZ701" s="102"/>
      <c r="BA701" s="104" t="s">
        <v>1840</v>
      </c>
      <c r="BB701" s="102"/>
      <c r="BC701" s="45"/>
      <c r="BD701" s="45"/>
    </row>
    <row r="702" spans="1:56" s="101" customFormat="1" ht="16" hidden="1" thickBot="1">
      <c r="A702" s="231"/>
      <c r="B702" s="240"/>
      <c r="C702" s="40" t="s">
        <v>417</v>
      </c>
      <c r="D702" s="39" t="s">
        <v>636</v>
      </c>
      <c r="E702" s="41"/>
      <c r="F702" s="102"/>
      <c r="G702" s="38"/>
      <c r="H702" s="38"/>
      <c r="I702" s="38"/>
      <c r="J702" s="102"/>
      <c r="K702" s="38"/>
      <c r="L702" s="38"/>
      <c r="M702" s="38"/>
      <c r="N702" s="38"/>
      <c r="O702" s="38"/>
      <c r="P702" s="38"/>
      <c r="Q702" s="38"/>
      <c r="R702" s="142" t="s">
        <v>145</v>
      </c>
      <c r="S702" s="46">
        <v>0</v>
      </c>
      <c r="T702" s="102"/>
      <c r="U702" s="46">
        <v>0</v>
      </c>
      <c r="V702" s="80"/>
      <c r="W702" s="46">
        <v>0</v>
      </c>
      <c r="X702" s="46">
        <v>0</v>
      </c>
      <c r="Y702" s="46">
        <v>0</v>
      </c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  <c r="AL702" s="38"/>
      <c r="AM702" s="38"/>
      <c r="AN702" s="38"/>
      <c r="AO702" s="38"/>
      <c r="AP702" s="38"/>
      <c r="AQ702" s="39" t="s">
        <v>204</v>
      </c>
      <c r="AR702" s="39" t="s">
        <v>850</v>
      </c>
      <c r="AS702" s="38"/>
      <c r="AT702" s="38"/>
      <c r="AU702" s="38"/>
      <c r="AV702" s="174">
        <v>2220000</v>
      </c>
      <c r="AW702" s="102"/>
      <c r="AX702" s="102"/>
      <c r="AY702" s="102"/>
      <c r="AZ702" s="102"/>
      <c r="BA702" s="104" t="s">
        <v>1840</v>
      </c>
      <c r="BB702" s="102"/>
      <c r="BC702" s="45"/>
      <c r="BD702" s="45"/>
    </row>
    <row r="703" spans="1:56" s="101" customFormat="1" ht="25.5" hidden="1" customHeight="1">
      <c r="A703" s="231"/>
      <c r="B703" s="240"/>
      <c r="C703" s="23" t="s">
        <v>418</v>
      </c>
      <c r="D703" s="24" t="s">
        <v>698</v>
      </c>
      <c r="E703" s="34" t="s">
        <v>712</v>
      </c>
      <c r="F703" s="102" t="s">
        <v>123</v>
      </c>
      <c r="G703" s="38"/>
      <c r="H703" s="38"/>
      <c r="I703" s="38"/>
      <c r="J703" s="102" t="s">
        <v>1193</v>
      </c>
      <c r="K703" s="38"/>
      <c r="L703" s="38"/>
      <c r="M703" s="38"/>
      <c r="N703" s="38"/>
      <c r="O703" s="38"/>
      <c r="P703" s="38"/>
      <c r="Q703" s="38"/>
      <c r="R703" s="46" t="s">
        <v>810</v>
      </c>
      <c r="S703" s="46">
        <v>0</v>
      </c>
      <c r="T703" s="104" t="s">
        <v>225</v>
      </c>
      <c r="U703" s="46" t="s">
        <v>1653</v>
      </c>
      <c r="V703" s="189" t="s">
        <v>852</v>
      </c>
      <c r="W703" s="46">
        <v>0</v>
      </c>
      <c r="X703" s="46">
        <v>0</v>
      </c>
      <c r="Y703" s="46">
        <v>0</v>
      </c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  <c r="AL703" s="38"/>
      <c r="AM703" s="38"/>
      <c r="AN703" s="38"/>
      <c r="AO703" s="38"/>
      <c r="AP703" s="38"/>
      <c r="AQ703" s="24" t="s">
        <v>204</v>
      </c>
      <c r="AR703" s="24">
        <v>2007</v>
      </c>
      <c r="AS703" s="38"/>
      <c r="AT703" s="38"/>
      <c r="AU703" s="38"/>
      <c r="AV703" s="174">
        <v>502036480.2567777</v>
      </c>
      <c r="AW703" s="102" t="s">
        <v>123</v>
      </c>
      <c r="AX703" s="102"/>
      <c r="AY703" s="102" t="s">
        <v>1560</v>
      </c>
      <c r="AZ703" s="102" t="s">
        <v>1193</v>
      </c>
      <c r="BA703" s="102"/>
      <c r="BB703" s="102"/>
      <c r="BC703" s="45"/>
      <c r="BD703" s="45"/>
    </row>
    <row r="704" spans="1:56" s="101" customFormat="1" ht="16" hidden="1" thickBot="1">
      <c r="A704" s="231"/>
      <c r="B704" s="240"/>
      <c r="C704" s="23" t="s">
        <v>419</v>
      </c>
      <c r="D704" s="24" t="s">
        <v>699</v>
      </c>
      <c r="E704" s="34" t="s">
        <v>712</v>
      </c>
      <c r="F704" s="102" t="s">
        <v>123</v>
      </c>
      <c r="G704" s="38"/>
      <c r="H704" s="38"/>
      <c r="I704" s="38"/>
      <c r="J704" s="102" t="s">
        <v>1193</v>
      </c>
      <c r="K704" s="38"/>
      <c r="L704" s="38"/>
      <c r="M704" s="38"/>
      <c r="N704" s="38"/>
      <c r="O704" s="38"/>
      <c r="P704" s="38"/>
      <c r="Q704" s="38"/>
      <c r="R704" s="46" t="s">
        <v>810</v>
      </c>
      <c r="S704" s="46">
        <v>0</v>
      </c>
      <c r="T704" s="102" t="s">
        <v>225</v>
      </c>
      <c r="U704" s="46" t="s">
        <v>1653</v>
      </c>
      <c r="V704" s="190" t="s">
        <v>852</v>
      </c>
      <c r="W704" s="46">
        <v>0</v>
      </c>
      <c r="X704" s="46">
        <v>0</v>
      </c>
      <c r="Y704" s="46">
        <v>0</v>
      </c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  <c r="AL704" s="38"/>
      <c r="AM704" s="38"/>
      <c r="AN704" s="38"/>
      <c r="AO704" s="38"/>
      <c r="AP704" s="38"/>
      <c r="AQ704" s="24" t="s">
        <v>204</v>
      </c>
      <c r="AR704" s="24">
        <v>2007</v>
      </c>
      <c r="AS704" s="38"/>
      <c r="AT704" s="38"/>
      <c r="AU704" s="38"/>
      <c r="AV704" s="174">
        <v>404107870.54555315</v>
      </c>
      <c r="AW704" s="102" t="s">
        <v>123</v>
      </c>
      <c r="AX704" s="102"/>
      <c r="AY704" s="102" t="s">
        <v>1560</v>
      </c>
      <c r="AZ704" s="102" t="s">
        <v>1193</v>
      </c>
      <c r="BA704" s="102"/>
      <c r="BB704" s="102"/>
      <c r="BC704" s="45"/>
      <c r="BD704" s="45"/>
    </row>
    <row r="705" spans="1:78" s="101" customFormat="1" ht="16" hidden="1" thickBot="1">
      <c r="A705" s="231"/>
      <c r="B705" s="240"/>
      <c r="C705" s="23" t="s">
        <v>420</v>
      </c>
      <c r="D705" s="24" t="s">
        <v>700</v>
      </c>
      <c r="E705" s="34" t="s">
        <v>713</v>
      </c>
      <c r="F705" s="102" t="s">
        <v>123</v>
      </c>
      <c r="G705" s="38"/>
      <c r="H705" s="38"/>
      <c r="I705" s="38"/>
      <c r="J705" s="102" t="s">
        <v>1193</v>
      </c>
      <c r="K705" s="38"/>
      <c r="L705" s="38"/>
      <c r="M705" s="38"/>
      <c r="N705" s="38"/>
      <c r="O705" s="38"/>
      <c r="P705" s="38"/>
      <c r="Q705" s="38"/>
      <c r="R705" s="46" t="s">
        <v>811</v>
      </c>
      <c r="S705" s="46">
        <v>0</v>
      </c>
      <c r="T705" s="102" t="s">
        <v>1582</v>
      </c>
      <c r="U705" s="46" t="s">
        <v>1653</v>
      </c>
      <c r="V705" s="190" t="s">
        <v>853</v>
      </c>
      <c r="W705" s="46">
        <v>0</v>
      </c>
      <c r="X705" s="46">
        <v>0</v>
      </c>
      <c r="Y705" s="46">
        <v>0</v>
      </c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  <c r="AL705" s="38"/>
      <c r="AM705" s="38"/>
      <c r="AN705" s="38"/>
      <c r="AO705" s="38"/>
      <c r="AP705" s="38"/>
      <c r="AQ705" s="24" t="s">
        <v>204</v>
      </c>
      <c r="AR705" s="24">
        <v>2007</v>
      </c>
      <c r="AS705" s="38"/>
      <c r="AT705" s="38"/>
      <c r="AU705" s="38"/>
      <c r="AV705" s="174">
        <v>938172312.32944679</v>
      </c>
      <c r="AW705" s="102" t="s">
        <v>123</v>
      </c>
      <c r="AX705" s="102"/>
      <c r="AY705" s="102" t="s">
        <v>1560</v>
      </c>
      <c r="AZ705" s="102" t="s">
        <v>1193</v>
      </c>
      <c r="BA705" s="102"/>
      <c r="BB705" s="102"/>
      <c r="BC705" s="45"/>
      <c r="BD705" s="45"/>
    </row>
    <row r="706" spans="1:78" s="100" customFormat="1" ht="16" hidden="1" thickBot="1">
      <c r="A706" s="231"/>
      <c r="B706" s="254"/>
      <c r="C706" s="72" t="s">
        <v>421</v>
      </c>
      <c r="D706" s="70" t="s">
        <v>701</v>
      </c>
      <c r="E706" s="73" t="s">
        <v>713</v>
      </c>
      <c r="F706" s="104" t="s">
        <v>123</v>
      </c>
      <c r="G706" s="139"/>
      <c r="H706" s="139"/>
      <c r="I706" s="139"/>
      <c r="J706" s="104" t="s">
        <v>1193</v>
      </c>
      <c r="K706" s="139"/>
      <c r="L706" s="139"/>
      <c r="M706" s="139"/>
      <c r="N706" s="139"/>
      <c r="O706" s="139"/>
      <c r="P706" s="139"/>
      <c r="Q706" s="139"/>
      <c r="R706" s="50" t="s">
        <v>812</v>
      </c>
      <c r="S706" s="50">
        <v>0</v>
      </c>
      <c r="T706" s="104" t="s">
        <v>225</v>
      </c>
      <c r="U706" s="50" t="s">
        <v>1653</v>
      </c>
      <c r="V706" s="189" t="s">
        <v>854</v>
      </c>
      <c r="W706" s="50">
        <v>0</v>
      </c>
      <c r="X706" s="50">
        <v>0</v>
      </c>
      <c r="Y706" s="50">
        <v>0</v>
      </c>
      <c r="Z706" s="139"/>
      <c r="AA706" s="139"/>
      <c r="AB706" s="139"/>
      <c r="AC706" s="139"/>
      <c r="AD706" s="139"/>
      <c r="AE706" s="139"/>
      <c r="AF706" s="139"/>
      <c r="AG706" s="139"/>
      <c r="AH706" s="139"/>
      <c r="AI706" s="139"/>
      <c r="AJ706" s="139"/>
      <c r="AK706" s="139"/>
      <c r="AL706" s="139"/>
      <c r="AM706" s="139"/>
      <c r="AN706" s="139"/>
      <c r="AO706" s="139"/>
      <c r="AP706" s="139"/>
      <c r="AQ706" s="70" t="s">
        <v>204</v>
      </c>
      <c r="AR706" s="70">
        <v>2007</v>
      </c>
      <c r="AS706" s="139"/>
      <c r="AT706" s="139"/>
      <c r="AU706" s="139"/>
      <c r="AV706" s="71">
        <v>699361351.24323857</v>
      </c>
      <c r="AW706" s="104" t="s">
        <v>123</v>
      </c>
      <c r="AX706" s="104"/>
      <c r="AY706" s="104" t="s">
        <v>1560</v>
      </c>
      <c r="AZ706" s="104" t="s">
        <v>1193</v>
      </c>
      <c r="BA706" s="104"/>
      <c r="BB706" s="104"/>
      <c r="BC706" s="66"/>
      <c r="BD706" s="66"/>
      <c r="BE706" s="121"/>
      <c r="BF706" s="121"/>
      <c r="BG706" s="121"/>
      <c r="BH706" s="121"/>
      <c r="BI706" s="121"/>
      <c r="BJ706" s="121"/>
      <c r="BK706" s="121"/>
      <c r="BL706" s="121"/>
      <c r="BM706" s="121"/>
      <c r="BN706" s="121"/>
      <c r="BO706" s="121"/>
      <c r="BP706" s="121"/>
      <c r="BQ706" s="121"/>
      <c r="BR706" s="121"/>
      <c r="BS706" s="121"/>
      <c r="BT706" s="121"/>
      <c r="BU706" s="121"/>
      <c r="BV706" s="121"/>
      <c r="BW706" s="121"/>
      <c r="BX706" s="121"/>
      <c r="BY706" s="121"/>
      <c r="BZ706" s="121"/>
    </row>
    <row r="707" spans="1:78" s="100" customFormat="1" ht="16" hidden="1" thickBot="1">
      <c r="A707" s="231"/>
      <c r="B707" s="254"/>
      <c r="C707" s="72" t="s">
        <v>422</v>
      </c>
      <c r="D707" s="70" t="s">
        <v>702</v>
      </c>
      <c r="E707" s="73" t="s">
        <v>713</v>
      </c>
      <c r="F707" s="104" t="s">
        <v>123</v>
      </c>
      <c r="G707" s="139"/>
      <c r="H707" s="139"/>
      <c r="I707" s="139"/>
      <c r="J707" s="104" t="s">
        <v>1193</v>
      </c>
      <c r="K707" s="139"/>
      <c r="L707" s="139"/>
      <c r="M707" s="139"/>
      <c r="N707" s="139"/>
      <c r="O707" s="139"/>
      <c r="P707" s="139"/>
      <c r="Q707" s="139"/>
      <c r="R707" s="50" t="s">
        <v>813</v>
      </c>
      <c r="S707" s="50">
        <v>0</v>
      </c>
      <c r="T707" s="104" t="s">
        <v>1583</v>
      </c>
      <c r="U707" s="50" t="s">
        <v>1653</v>
      </c>
      <c r="V707" s="189" t="s">
        <v>855</v>
      </c>
      <c r="W707" s="50">
        <v>0</v>
      </c>
      <c r="X707" s="50">
        <v>0</v>
      </c>
      <c r="Y707" s="50">
        <v>0</v>
      </c>
      <c r="Z707" s="139"/>
      <c r="AA707" s="139"/>
      <c r="AB707" s="139"/>
      <c r="AC707" s="139"/>
      <c r="AD707" s="139"/>
      <c r="AE707" s="139"/>
      <c r="AF707" s="139"/>
      <c r="AG707" s="139"/>
      <c r="AH707" s="139"/>
      <c r="AI707" s="139"/>
      <c r="AJ707" s="139"/>
      <c r="AK707" s="139"/>
      <c r="AL707" s="139"/>
      <c r="AM707" s="139"/>
      <c r="AN707" s="139"/>
      <c r="AO707" s="139"/>
      <c r="AP707" s="139"/>
      <c r="AQ707" s="70" t="s">
        <v>204</v>
      </c>
      <c r="AR707" s="70">
        <v>2007</v>
      </c>
      <c r="AS707" s="139"/>
      <c r="AT707" s="139"/>
      <c r="AU707" s="139"/>
      <c r="AV707" s="71">
        <v>780045205.74074543</v>
      </c>
      <c r="AW707" s="104" t="s">
        <v>123</v>
      </c>
      <c r="AX707" s="104"/>
      <c r="AY707" s="104" t="s">
        <v>1560</v>
      </c>
      <c r="AZ707" s="104" t="s">
        <v>1193</v>
      </c>
      <c r="BA707" s="104"/>
      <c r="BB707" s="104"/>
      <c r="BC707" s="66"/>
      <c r="BD707" s="66"/>
      <c r="BE707" s="121"/>
      <c r="BF707" s="121"/>
      <c r="BG707" s="121"/>
      <c r="BH707" s="121"/>
      <c r="BI707" s="121"/>
      <c r="BJ707" s="121"/>
      <c r="BK707" s="121"/>
      <c r="BL707" s="121"/>
      <c r="BM707" s="121"/>
      <c r="BN707" s="121"/>
      <c r="BO707" s="121"/>
      <c r="BP707" s="121"/>
      <c r="BQ707" s="121"/>
      <c r="BR707" s="121"/>
      <c r="BS707" s="121"/>
      <c r="BT707" s="121"/>
      <c r="BU707" s="121"/>
      <c r="BV707" s="121"/>
      <c r="BW707" s="121"/>
      <c r="BX707" s="121"/>
      <c r="BY707" s="121"/>
      <c r="BZ707" s="121"/>
    </row>
    <row r="708" spans="1:78" s="100" customFormat="1" ht="16" hidden="1" thickBot="1">
      <c r="A708" s="231"/>
      <c r="B708" s="254"/>
      <c r="C708" s="72" t="s">
        <v>423</v>
      </c>
      <c r="D708" s="70" t="s">
        <v>703</v>
      </c>
      <c r="E708" s="73" t="s">
        <v>713</v>
      </c>
      <c r="F708" s="104" t="s">
        <v>123</v>
      </c>
      <c r="G708" s="139"/>
      <c r="H708" s="139"/>
      <c r="I708" s="139"/>
      <c r="J708" s="104" t="s">
        <v>1193</v>
      </c>
      <c r="K708" s="139"/>
      <c r="L708" s="139"/>
      <c r="M708" s="139"/>
      <c r="N708" s="139"/>
      <c r="O708" s="139"/>
      <c r="P708" s="139"/>
      <c r="Q708" s="139"/>
      <c r="R708" s="50" t="s">
        <v>814</v>
      </c>
      <c r="S708" s="50">
        <v>0</v>
      </c>
      <c r="T708" s="104" t="s">
        <v>225</v>
      </c>
      <c r="U708" s="50" t="s">
        <v>1653</v>
      </c>
      <c r="V708" s="189" t="s">
        <v>856</v>
      </c>
      <c r="W708" s="50">
        <v>0</v>
      </c>
      <c r="X708" s="50">
        <v>0</v>
      </c>
      <c r="Y708" s="50">
        <v>0</v>
      </c>
      <c r="Z708" s="139"/>
      <c r="AA708" s="139"/>
      <c r="AB708" s="139"/>
      <c r="AC708" s="139"/>
      <c r="AD708" s="139"/>
      <c r="AE708" s="139"/>
      <c r="AF708" s="139"/>
      <c r="AG708" s="139"/>
      <c r="AH708" s="139"/>
      <c r="AI708" s="139"/>
      <c r="AJ708" s="139"/>
      <c r="AK708" s="139"/>
      <c r="AL708" s="139"/>
      <c r="AM708" s="139"/>
      <c r="AN708" s="139"/>
      <c r="AO708" s="139"/>
      <c r="AP708" s="139"/>
      <c r="AQ708" s="70" t="s">
        <v>204</v>
      </c>
      <c r="AR708" s="70">
        <v>2007</v>
      </c>
      <c r="AS708" s="139"/>
      <c r="AT708" s="139"/>
      <c r="AU708" s="139"/>
      <c r="AV708" s="71">
        <v>328321763.76237082</v>
      </c>
      <c r="AW708" s="104" t="s">
        <v>123</v>
      </c>
      <c r="AX708" s="104"/>
      <c r="AY708" s="104" t="s">
        <v>1560</v>
      </c>
      <c r="AZ708" s="104" t="s">
        <v>1193</v>
      </c>
      <c r="BA708" s="104"/>
      <c r="BB708" s="104"/>
      <c r="BC708" s="66"/>
      <c r="BD708" s="66"/>
      <c r="BE708" s="121"/>
      <c r="BF708" s="121"/>
      <c r="BG708" s="121"/>
      <c r="BH708" s="121"/>
      <c r="BI708" s="121"/>
      <c r="BJ708" s="121"/>
      <c r="BK708" s="121"/>
      <c r="BL708" s="121"/>
      <c r="BM708" s="121"/>
      <c r="BN708" s="121"/>
      <c r="BO708" s="121"/>
      <c r="BP708" s="121"/>
      <c r="BQ708" s="121"/>
      <c r="BR708" s="121"/>
      <c r="BS708" s="121"/>
      <c r="BT708" s="121"/>
      <c r="BU708" s="121"/>
      <c r="BV708" s="121"/>
      <c r="BW708" s="121"/>
      <c r="BX708" s="121"/>
      <c r="BY708" s="121"/>
      <c r="BZ708" s="121"/>
    </row>
    <row r="709" spans="1:78" s="100" customFormat="1" ht="31" hidden="1" thickBot="1">
      <c r="A709" s="231"/>
      <c r="B709" s="254"/>
      <c r="C709" s="72" t="s">
        <v>424</v>
      </c>
      <c r="D709" s="70" t="s">
        <v>704</v>
      </c>
      <c r="E709" s="73" t="s">
        <v>714</v>
      </c>
      <c r="F709" s="104" t="s">
        <v>123</v>
      </c>
      <c r="G709" s="139"/>
      <c r="H709" s="139"/>
      <c r="I709" s="139"/>
      <c r="J709" s="104" t="s">
        <v>1193</v>
      </c>
      <c r="K709" s="139"/>
      <c r="L709" s="139"/>
      <c r="M709" s="139"/>
      <c r="N709" s="139"/>
      <c r="O709" s="139"/>
      <c r="P709" s="139"/>
      <c r="Q709" s="139"/>
      <c r="R709" s="50" t="s">
        <v>815</v>
      </c>
      <c r="S709" s="50">
        <v>0</v>
      </c>
      <c r="T709" s="104" t="s">
        <v>1583</v>
      </c>
      <c r="U709" s="50" t="s">
        <v>1654</v>
      </c>
      <c r="V709" s="189" t="s">
        <v>857</v>
      </c>
      <c r="W709" s="50">
        <v>0</v>
      </c>
      <c r="X709" s="50">
        <v>0</v>
      </c>
      <c r="Y709" s="50">
        <v>0</v>
      </c>
      <c r="Z709" s="139"/>
      <c r="AA709" s="139"/>
      <c r="AB709" s="139"/>
      <c r="AC709" s="139"/>
      <c r="AD709" s="139"/>
      <c r="AE709" s="139"/>
      <c r="AF709" s="139"/>
      <c r="AG709" s="139"/>
      <c r="AH709" s="139"/>
      <c r="AI709" s="139"/>
      <c r="AJ709" s="139"/>
      <c r="AK709" s="139"/>
      <c r="AL709" s="139"/>
      <c r="AM709" s="139"/>
      <c r="AN709" s="139"/>
      <c r="AO709" s="139"/>
      <c r="AP709" s="139"/>
      <c r="AQ709" s="70" t="s">
        <v>204</v>
      </c>
      <c r="AR709" s="70">
        <v>2007</v>
      </c>
      <c r="AS709" s="139"/>
      <c r="AT709" s="139"/>
      <c r="AU709" s="139"/>
      <c r="AV709" s="71">
        <v>69404154.396279112</v>
      </c>
      <c r="AW709" s="104" t="s">
        <v>123</v>
      </c>
      <c r="AX709" s="104"/>
      <c r="AY709" s="104" t="s">
        <v>1607</v>
      </c>
      <c r="AZ709" s="104" t="s">
        <v>1193</v>
      </c>
      <c r="BA709" s="104"/>
      <c r="BB709" s="104"/>
      <c r="BC709" s="66"/>
      <c r="BD709" s="66"/>
      <c r="BE709" s="121"/>
      <c r="BF709" s="121"/>
      <c r="BG709" s="121"/>
      <c r="BH709" s="121"/>
      <c r="BI709" s="121"/>
      <c r="BJ709" s="121"/>
      <c r="BK709" s="121"/>
      <c r="BL709" s="121"/>
      <c r="BM709" s="121"/>
      <c r="BN709" s="121"/>
      <c r="BO709" s="121"/>
      <c r="BP709" s="121"/>
      <c r="BQ709" s="121"/>
      <c r="BR709" s="121"/>
      <c r="BS709" s="121"/>
      <c r="BT709" s="121"/>
      <c r="BU709" s="121"/>
      <c r="BV709" s="121"/>
      <c r="BW709" s="121"/>
      <c r="BX709" s="121"/>
      <c r="BY709" s="121"/>
      <c r="BZ709" s="121"/>
    </row>
    <row r="710" spans="1:78" s="100" customFormat="1" ht="16" hidden="1" thickBot="1">
      <c r="A710" s="231"/>
      <c r="B710" s="254"/>
      <c r="C710" s="72" t="s">
        <v>425</v>
      </c>
      <c r="D710" s="70" t="s">
        <v>705</v>
      </c>
      <c r="E710" s="73" t="s">
        <v>714</v>
      </c>
      <c r="F710" s="104" t="s">
        <v>123</v>
      </c>
      <c r="G710" s="139"/>
      <c r="H710" s="139"/>
      <c r="I710" s="139"/>
      <c r="J710" s="104" t="s">
        <v>1193</v>
      </c>
      <c r="K710" s="139"/>
      <c r="L710" s="139"/>
      <c r="M710" s="139"/>
      <c r="N710" s="139"/>
      <c r="O710" s="139"/>
      <c r="P710" s="139"/>
      <c r="Q710" s="139"/>
      <c r="R710" s="50" t="s">
        <v>816</v>
      </c>
      <c r="S710" s="50">
        <v>0</v>
      </c>
      <c r="T710" s="104" t="s">
        <v>238</v>
      </c>
      <c r="U710" s="50" t="s">
        <v>1655</v>
      </c>
      <c r="V710" s="189" t="s">
        <v>858</v>
      </c>
      <c r="W710" s="50">
        <v>0</v>
      </c>
      <c r="X710" s="50">
        <v>0</v>
      </c>
      <c r="Y710" s="50">
        <v>0</v>
      </c>
      <c r="Z710" s="139"/>
      <c r="AA710" s="139"/>
      <c r="AB710" s="139"/>
      <c r="AC710" s="139"/>
      <c r="AD710" s="139"/>
      <c r="AE710" s="139"/>
      <c r="AF710" s="139"/>
      <c r="AG710" s="139"/>
      <c r="AH710" s="139"/>
      <c r="AI710" s="139"/>
      <c r="AJ710" s="139"/>
      <c r="AK710" s="139"/>
      <c r="AL710" s="139"/>
      <c r="AM710" s="139"/>
      <c r="AN710" s="139"/>
      <c r="AO710" s="139"/>
      <c r="AP710" s="139"/>
      <c r="AQ710" s="70" t="s">
        <v>204</v>
      </c>
      <c r="AR710" s="70">
        <v>2007</v>
      </c>
      <c r="AS710" s="139"/>
      <c r="AT710" s="139"/>
      <c r="AU710" s="139"/>
      <c r="AV710" s="71">
        <v>717793820.97036767</v>
      </c>
      <c r="AW710" s="104" t="s">
        <v>123</v>
      </c>
      <c r="AX710" s="104"/>
      <c r="AY710" s="104" t="s">
        <v>1607</v>
      </c>
      <c r="AZ710" s="104" t="s">
        <v>1193</v>
      </c>
      <c r="BA710" s="104"/>
      <c r="BB710" s="104"/>
      <c r="BC710" s="66"/>
      <c r="BD710" s="66"/>
      <c r="BE710" s="121"/>
      <c r="BF710" s="121"/>
      <c r="BG710" s="121"/>
      <c r="BH710" s="121"/>
      <c r="BI710" s="121"/>
      <c r="BJ710" s="121"/>
      <c r="BK710" s="121"/>
      <c r="BL710" s="121"/>
      <c r="BM710" s="121"/>
      <c r="BN710" s="121"/>
      <c r="BO710" s="121"/>
      <c r="BP710" s="121"/>
      <c r="BQ710" s="121"/>
      <c r="BR710" s="121"/>
      <c r="BS710" s="121"/>
      <c r="BT710" s="121"/>
      <c r="BU710" s="121"/>
      <c r="BV710" s="121"/>
      <c r="BW710" s="121"/>
      <c r="BX710" s="121"/>
      <c r="BY710" s="121"/>
      <c r="BZ710" s="121"/>
    </row>
    <row r="711" spans="1:78" s="100" customFormat="1" ht="20.25" hidden="1" customHeight="1">
      <c r="A711" s="231"/>
      <c r="B711" s="254"/>
      <c r="C711" s="72" t="s">
        <v>426</v>
      </c>
      <c r="D711" s="70" t="s">
        <v>706</v>
      </c>
      <c r="E711" s="73" t="s">
        <v>714</v>
      </c>
      <c r="F711" s="104" t="s">
        <v>123</v>
      </c>
      <c r="G711" s="139"/>
      <c r="H711" s="139"/>
      <c r="I711" s="139"/>
      <c r="J711" s="104" t="s">
        <v>1193</v>
      </c>
      <c r="K711" s="139"/>
      <c r="L711" s="139"/>
      <c r="M711" s="139"/>
      <c r="N711" s="139"/>
      <c r="O711" s="139"/>
      <c r="P711" s="139"/>
      <c r="Q711" s="139"/>
      <c r="R711" s="50" t="s">
        <v>817</v>
      </c>
      <c r="S711" s="50">
        <v>0</v>
      </c>
      <c r="T711" s="104" t="s">
        <v>238</v>
      </c>
      <c r="U711" s="50" t="s">
        <v>1656</v>
      </c>
      <c r="V711" s="189" t="s">
        <v>859</v>
      </c>
      <c r="W711" s="50">
        <v>0</v>
      </c>
      <c r="X711" s="50">
        <v>0</v>
      </c>
      <c r="Y711" s="50">
        <v>0</v>
      </c>
      <c r="Z711" s="139"/>
      <c r="AA711" s="139"/>
      <c r="AB711" s="139"/>
      <c r="AC711" s="139"/>
      <c r="AD711" s="139"/>
      <c r="AE711" s="139"/>
      <c r="AF711" s="139"/>
      <c r="AG711" s="139"/>
      <c r="AH711" s="139"/>
      <c r="AI711" s="139"/>
      <c r="AJ711" s="139"/>
      <c r="AK711" s="139"/>
      <c r="AL711" s="139"/>
      <c r="AM711" s="139"/>
      <c r="AN711" s="139"/>
      <c r="AO711" s="139"/>
      <c r="AP711" s="139"/>
      <c r="AQ711" s="70" t="s">
        <v>204</v>
      </c>
      <c r="AR711" s="70">
        <v>2007</v>
      </c>
      <c r="AS711" s="139"/>
      <c r="AT711" s="139"/>
      <c r="AU711" s="139"/>
      <c r="AV711" s="71">
        <v>120301615.53147618</v>
      </c>
      <c r="AW711" s="104" t="s">
        <v>123</v>
      </c>
      <c r="AX711" s="104"/>
      <c r="AY711" s="104" t="s">
        <v>1607</v>
      </c>
      <c r="AZ711" s="104" t="s">
        <v>1193</v>
      </c>
      <c r="BA711" s="104"/>
      <c r="BB711" s="104"/>
      <c r="BC711" s="66"/>
      <c r="BD711" s="66"/>
      <c r="BE711" s="121"/>
      <c r="BF711" s="121"/>
      <c r="BG711" s="121"/>
      <c r="BH711" s="121"/>
      <c r="BI711" s="121"/>
      <c r="BJ711" s="121"/>
      <c r="BK711" s="121"/>
      <c r="BL711" s="121"/>
      <c r="BM711" s="121"/>
      <c r="BN711" s="121"/>
      <c r="BO711" s="121"/>
      <c r="BP711" s="121"/>
      <c r="BQ711" s="121"/>
      <c r="BR711" s="121"/>
      <c r="BS711" s="121"/>
      <c r="BT711" s="121"/>
      <c r="BU711" s="121"/>
      <c r="BV711" s="121"/>
      <c r="BW711" s="121"/>
      <c r="BX711" s="121"/>
      <c r="BY711" s="121"/>
      <c r="BZ711" s="121"/>
    </row>
    <row r="712" spans="1:78" s="100" customFormat="1" ht="22.5" hidden="1" customHeight="1">
      <c r="A712" s="231"/>
      <c r="B712" s="254"/>
      <c r="C712" s="72" t="s">
        <v>427</v>
      </c>
      <c r="D712" s="70" t="s">
        <v>707</v>
      </c>
      <c r="E712" s="73" t="s">
        <v>714</v>
      </c>
      <c r="F712" s="104" t="s">
        <v>123</v>
      </c>
      <c r="G712" s="139"/>
      <c r="H712" s="139"/>
      <c r="I712" s="139"/>
      <c r="J712" s="104" t="s">
        <v>1193</v>
      </c>
      <c r="K712" s="139"/>
      <c r="L712" s="139"/>
      <c r="M712" s="139"/>
      <c r="N712" s="139"/>
      <c r="O712" s="139"/>
      <c r="P712" s="139"/>
      <c r="Q712" s="139"/>
      <c r="R712" s="50" t="s">
        <v>1662</v>
      </c>
      <c r="S712" s="50">
        <v>0</v>
      </c>
      <c r="T712" s="104" t="s">
        <v>238</v>
      </c>
      <c r="U712" s="50" t="s">
        <v>1656</v>
      </c>
      <c r="V712" s="189" t="s">
        <v>860</v>
      </c>
      <c r="W712" s="50">
        <v>0</v>
      </c>
      <c r="X712" s="50">
        <v>0</v>
      </c>
      <c r="Y712" s="50">
        <v>0</v>
      </c>
      <c r="Z712" s="139"/>
      <c r="AA712" s="139"/>
      <c r="AB712" s="139"/>
      <c r="AC712" s="139"/>
      <c r="AD712" s="139"/>
      <c r="AE712" s="139"/>
      <c r="AF712" s="139"/>
      <c r="AG712" s="139"/>
      <c r="AH712" s="139"/>
      <c r="AI712" s="139"/>
      <c r="AJ712" s="139"/>
      <c r="AK712" s="139"/>
      <c r="AL712" s="139"/>
      <c r="AM712" s="139"/>
      <c r="AN712" s="139"/>
      <c r="AO712" s="139"/>
      <c r="AP712" s="139"/>
      <c r="AQ712" s="70" t="s">
        <v>204</v>
      </c>
      <c r="AR712" s="70">
        <v>2007</v>
      </c>
      <c r="AS712" s="139"/>
      <c r="AT712" s="139"/>
      <c r="AU712" s="139"/>
      <c r="AV712" s="71">
        <v>180455393.51893553</v>
      </c>
      <c r="AW712" s="104" t="s">
        <v>123</v>
      </c>
      <c r="AX712" s="104"/>
      <c r="AY712" s="104" t="s">
        <v>1607</v>
      </c>
      <c r="AZ712" s="104" t="s">
        <v>1193</v>
      </c>
      <c r="BA712" s="104"/>
      <c r="BB712" s="104"/>
      <c r="BC712" s="66"/>
      <c r="BD712" s="66"/>
      <c r="BE712" s="121"/>
      <c r="BF712" s="121"/>
      <c r="BG712" s="121"/>
      <c r="BH712" s="121"/>
      <c r="BI712" s="121"/>
      <c r="BJ712" s="121"/>
      <c r="BK712" s="121"/>
      <c r="BL712" s="121"/>
      <c r="BM712" s="121"/>
      <c r="BN712" s="121"/>
      <c r="BO712" s="121"/>
      <c r="BP712" s="121"/>
      <c r="BQ712" s="121"/>
      <c r="BR712" s="121"/>
      <c r="BS712" s="121"/>
      <c r="BT712" s="121"/>
      <c r="BU712" s="121"/>
      <c r="BV712" s="121"/>
      <c r="BW712" s="121"/>
      <c r="BX712" s="121"/>
      <c r="BY712" s="121"/>
      <c r="BZ712" s="121"/>
    </row>
    <row r="713" spans="1:78" s="100" customFormat="1" ht="16" hidden="1" thickBot="1">
      <c r="A713" s="231"/>
      <c r="B713" s="254"/>
      <c r="C713" s="72" t="s">
        <v>428</v>
      </c>
      <c r="D713" s="70" t="s">
        <v>708</v>
      </c>
      <c r="E713" s="127" t="s">
        <v>714</v>
      </c>
      <c r="F713" s="104" t="s">
        <v>123</v>
      </c>
      <c r="G713" s="139"/>
      <c r="H713" s="139"/>
      <c r="I713" s="139"/>
      <c r="J713" s="104" t="s">
        <v>1193</v>
      </c>
      <c r="K713" s="139"/>
      <c r="L713" s="139"/>
      <c r="M713" s="139"/>
      <c r="N713" s="282"/>
      <c r="O713" s="282"/>
      <c r="P713" s="282"/>
      <c r="Q713" s="282"/>
      <c r="R713" s="146" t="s">
        <v>818</v>
      </c>
      <c r="S713" s="146">
        <v>0</v>
      </c>
      <c r="T713" s="282" t="s">
        <v>225</v>
      </c>
      <c r="U713" s="146" t="s">
        <v>1654</v>
      </c>
      <c r="V713" s="106" t="s">
        <v>861</v>
      </c>
      <c r="W713" s="50">
        <v>0</v>
      </c>
      <c r="X713" s="50">
        <v>0</v>
      </c>
      <c r="Y713" s="50">
        <v>0</v>
      </c>
      <c r="Z713" s="139"/>
      <c r="AA713" s="139"/>
      <c r="AB713" s="139"/>
      <c r="AC713" s="139"/>
      <c r="AD713" s="139"/>
      <c r="AE713" s="139"/>
      <c r="AF713" s="139"/>
      <c r="AG713" s="139"/>
      <c r="AH713" s="139"/>
      <c r="AI713" s="139"/>
      <c r="AJ713" s="139"/>
      <c r="AK713" s="139"/>
      <c r="AL713" s="139"/>
      <c r="AM713" s="139"/>
      <c r="AN713" s="139"/>
      <c r="AO713" s="139"/>
      <c r="AP713" s="139"/>
      <c r="AQ713" s="70" t="s">
        <v>204</v>
      </c>
      <c r="AR713" s="70">
        <v>2007</v>
      </c>
      <c r="AS713" s="139"/>
      <c r="AT713" s="139"/>
      <c r="AU713" s="139"/>
      <c r="AV713" s="71">
        <v>29037033.243438534</v>
      </c>
      <c r="AW713" s="104" t="s">
        <v>123</v>
      </c>
      <c r="AX713" s="104"/>
      <c r="AY713" s="259" t="s">
        <v>1607</v>
      </c>
      <c r="AZ713" s="104" t="s">
        <v>1193</v>
      </c>
      <c r="BA713" s="104"/>
      <c r="BB713" s="104"/>
      <c r="BC713" s="66"/>
      <c r="BD713" s="66"/>
      <c r="BE713" s="121"/>
      <c r="BF713" s="121"/>
      <c r="BG713" s="121"/>
      <c r="BH713" s="121"/>
      <c r="BI713" s="121"/>
      <c r="BJ713" s="121"/>
      <c r="BK713" s="121"/>
      <c r="BL713" s="121"/>
      <c r="BM713" s="121"/>
      <c r="BN713" s="121"/>
      <c r="BO713" s="121"/>
      <c r="BP713" s="121"/>
      <c r="BQ713" s="121"/>
      <c r="BR713" s="121"/>
      <c r="BS713" s="121"/>
      <c r="BT713" s="121"/>
      <c r="BU713" s="121"/>
      <c r="BV713" s="121"/>
      <c r="BW713" s="121"/>
      <c r="BX713" s="121"/>
      <c r="BY713" s="121"/>
      <c r="BZ713" s="121"/>
    </row>
    <row r="714" spans="1:78" s="100" customFormat="1" ht="16" hidden="1" thickBot="1">
      <c r="A714" s="231"/>
      <c r="B714" s="254"/>
      <c r="C714" s="72" t="s">
        <v>429</v>
      </c>
      <c r="D714" s="70" t="s">
        <v>709</v>
      </c>
      <c r="E714" s="127" t="s">
        <v>714</v>
      </c>
      <c r="F714" s="104" t="s">
        <v>123</v>
      </c>
      <c r="G714" s="139"/>
      <c r="H714" s="139"/>
      <c r="I714" s="139"/>
      <c r="J714" s="104" t="s">
        <v>1193</v>
      </c>
      <c r="K714" s="139"/>
      <c r="L714" s="139"/>
      <c r="M714" s="139"/>
      <c r="N714" s="282"/>
      <c r="O714" s="282"/>
      <c r="P714" s="282"/>
      <c r="Q714" s="282"/>
      <c r="R714" s="146" t="s">
        <v>833</v>
      </c>
      <c r="S714" s="146">
        <v>0</v>
      </c>
      <c r="T714" s="282" t="s">
        <v>225</v>
      </c>
      <c r="U714" s="146" t="s">
        <v>1654</v>
      </c>
      <c r="V714" s="106"/>
      <c r="W714" s="50">
        <v>0</v>
      </c>
      <c r="X714" s="50">
        <v>0</v>
      </c>
      <c r="Y714" s="50">
        <v>0</v>
      </c>
      <c r="Z714" s="139"/>
      <c r="AA714" s="139"/>
      <c r="AB714" s="139"/>
      <c r="AC714" s="139"/>
      <c r="AD714" s="139"/>
      <c r="AE714" s="139"/>
      <c r="AF714" s="139"/>
      <c r="AG714" s="139"/>
      <c r="AH714" s="139"/>
      <c r="AI714" s="139"/>
      <c r="AJ714" s="139"/>
      <c r="AK714" s="139"/>
      <c r="AL714" s="139"/>
      <c r="AM714" s="139"/>
      <c r="AN714" s="139"/>
      <c r="AO714" s="139"/>
      <c r="AP714" s="139"/>
      <c r="AQ714" s="70" t="s">
        <v>204</v>
      </c>
      <c r="AR714" s="70">
        <v>2007</v>
      </c>
      <c r="AS714" s="139"/>
      <c r="AT714" s="139"/>
      <c r="AU714" s="139"/>
      <c r="AV714" s="71">
        <v>8403363.2143839058</v>
      </c>
      <c r="AW714" s="104" t="s">
        <v>123</v>
      </c>
      <c r="AX714" s="104"/>
      <c r="AY714" s="230" t="s">
        <v>1607</v>
      </c>
      <c r="AZ714" s="104" t="s">
        <v>1193</v>
      </c>
      <c r="BA714" s="104"/>
      <c r="BB714" s="104"/>
      <c r="BC714" s="66"/>
      <c r="BD714" s="66"/>
      <c r="BE714" s="121"/>
      <c r="BF714" s="121"/>
      <c r="BG714" s="121"/>
      <c r="BH714" s="121"/>
      <c r="BI714" s="121"/>
      <c r="BJ714" s="121"/>
      <c r="BK714" s="121"/>
      <c r="BL714" s="121"/>
      <c r="BM714" s="121"/>
      <c r="BN714" s="121"/>
      <c r="BO714" s="121"/>
      <c r="BP714" s="121"/>
      <c r="BQ714" s="121"/>
      <c r="BR714" s="121"/>
      <c r="BS714" s="121"/>
      <c r="BT714" s="121"/>
      <c r="BU714" s="121"/>
      <c r="BV714" s="121"/>
      <c r="BW714" s="121"/>
      <c r="BX714" s="121"/>
      <c r="BY714" s="121"/>
      <c r="BZ714" s="121"/>
    </row>
    <row r="715" spans="1:78" s="100" customFormat="1" ht="16" hidden="1" thickBot="1">
      <c r="A715" s="231"/>
      <c r="B715" s="254"/>
      <c r="C715" s="72" t="s">
        <v>430</v>
      </c>
      <c r="D715" s="70" t="s">
        <v>710</v>
      </c>
      <c r="E715" s="128" t="s">
        <v>715</v>
      </c>
      <c r="F715" s="104" t="s">
        <v>123</v>
      </c>
      <c r="G715" s="139"/>
      <c r="H715" s="139"/>
      <c r="I715" s="139"/>
      <c r="J715" s="104" t="s">
        <v>1193</v>
      </c>
      <c r="K715" s="139"/>
      <c r="L715" s="139"/>
      <c r="M715" s="139"/>
      <c r="N715" s="282"/>
      <c r="O715" s="282"/>
      <c r="P715" s="282"/>
      <c r="Q715" s="282"/>
      <c r="R715" s="146" t="s">
        <v>819</v>
      </c>
      <c r="S715" s="146">
        <v>0</v>
      </c>
      <c r="T715" s="152" t="s">
        <v>223</v>
      </c>
      <c r="U715" s="146" t="s">
        <v>1653</v>
      </c>
      <c r="V715" s="106" t="s">
        <v>862</v>
      </c>
      <c r="W715" s="50">
        <v>0</v>
      </c>
      <c r="X715" s="50">
        <v>0</v>
      </c>
      <c r="Y715" s="50">
        <v>0</v>
      </c>
      <c r="Z715" s="139"/>
      <c r="AA715" s="139"/>
      <c r="AB715" s="139"/>
      <c r="AC715" s="139"/>
      <c r="AD715" s="139"/>
      <c r="AE715" s="139"/>
      <c r="AF715" s="139"/>
      <c r="AG715" s="139"/>
      <c r="AH715" s="139"/>
      <c r="AI715" s="139"/>
      <c r="AJ715" s="139"/>
      <c r="AK715" s="139"/>
      <c r="AL715" s="139"/>
      <c r="AM715" s="139"/>
      <c r="AN715" s="139"/>
      <c r="AO715" s="139"/>
      <c r="AP715" s="139"/>
      <c r="AQ715" s="70" t="s">
        <v>204</v>
      </c>
      <c r="AR715" s="70">
        <v>2007</v>
      </c>
      <c r="AS715" s="139"/>
      <c r="AT715" s="139"/>
      <c r="AU715" s="139"/>
      <c r="AV715" s="71">
        <v>73712307.028248191</v>
      </c>
      <c r="AW715" s="104" t="s">
        <v>123</v>
      </c>
      <c r="AX715" s="104"/>
      <c r="AY715" s="230" t="s">
        <v>1607</v>
      </c>
      <c r="AZ715" s="104" t="s">
        <v>1193</v>
      </c>
      <c r="BA715" s="104"/>
      <c r="BB715" s="104"/>
      <c r="BC715" s="66"/>
      <c r="BD715" s="66"/>
      <c r="BE715" s="121"/>
      <c r="BF715" s="121"/>
      <c r="BG715" s="121"/>
      <c r="BH715" s="121"/>
      <c r="BI715" s="121"/>
      <c r="BJ715" s="121"/>
      <c r="BK715" s="121"/>
      <c r="BL715" s="121"/>
      <c r="BM715" s="121"/>
      <c r="BN715" s="121"/>
      <c r="BO715" s="121"/>
      <c r="BP715" s="121"/>
      <c r="BQ715" s="121"/>
      <c r="BR715" s="121"/>
      <c r="BS715" s="121"/>
      <c r="BT715" s="121"/>
      <c r="BU715" s="121"/>
      <c r="BV715" s="121"/>
      <c r="BW715" s="121"/>
      <c r="BX715" s="121"/>
      <c r="BY715" s="121"/>
      <c r="BZ715" s="121"/>
    </row>
    <row r="716" spans="1:78" s="100" customFormat="1" ht="16" hidden="1" thickBot="1">
      <c r="A716" s="231"/>
      <c r="B716" s="254"/>
      <c r="C716" s="72" t="s">
        <v>431</v>
      </c>
      <c r="D716" s="70" t="s">
        <v>711</v>
      </c>
      <c r="E716" s="128" t="s">
        <v>713</v>
      </c>
      <c r="F716" s="104" t="s">
        <v>123</v>
      </c>
      <c r="G716" s="139"/>
      <c r="H716" s="139"/>
      <c r="I716" s="139"/>
      <c r="J716" s="104" t="s">
        <v>1193</v>
      </c>
      <c r="K716" s="139"/>
      <c r="L716" s="139"/>
      <c r="M716" s="139"/>
      <c r="N716" s="282"/>
      <c r="O716" s="282"/>
      <c r="P716" s="282"/>
      <c r="Q716" s="282"/>
      <c r="R716" s="146" t="s">
        <v>819</v>
      </c>
      <c r="S716" s="146">
        <v>0</v>
      </c>
      <c r="T716" s="152" t="s">
        <v>223</v>
      </c>
      <c r="U716" s="146" t="s">
        <v>1653</v>
      </c>
      <c r="V716" s="106" t="s">
        <v>863</v>
      </c>
      <c r="W716" s="50">
        <v>0</v>
      </c>
      <c r="X716" s="50">
        <v>0</v>
      </c>
      <c r="Y716" s="50">
        <v>0</v>
      </c>
      <c r="Z716" s="139"/>
      <c r="AA716" s="139"/>
      <c r="AB716" s="139"/>
      <c r="AC716" s="139"/>
      <c r="AD716" s="139"/>
      <c r="AE716" s="139"/>
      <c r="AF716" s="139"/>
      <c r="AG716" s="139"/>
      <c r="AH716" s="139"/>
      <c r="AI716" s="139"/>
      <c r="AJ716" s="139"/>
      <c r="AK716" s="139"/>
      <c r="AL716" s="139"/>
      <c r="AM716" s="139"/>
      <c r="AN716" s="139"/>
      <c r="AO716" s="139"/>
      <c r="AP716" s="139"/>
      <c r="AQ716" s="70" t="s">
        <v>204</v>
      </c>
      <c r="AR716" s="70">
        <v>2007</v>
      </c>
      <c r="AS716" s="139"/>
      <c r="AT716" s="139"/>
      <c r="AU716" s="139"/>
      <c r="AV716" s="71">
        <v>11010978.369434575</v>
      </c>
      <c r="AW716" s="104" t="s">
        <v>123</v>
      </c>
      <c r="AX716" s="104"/>
      <c r="AY716" s="230" t="s">
        <v>1607</v>
      </c>
      <c r="AZ716" s="104" t="s">
        <v>1193</v>
      </c>
      <c r="BA716" s="104"/>
      <c r="BB716" s="104"/>
      <c r="BC716" s="66"/>
      <c r="BD716" s="66"/>
      <c r="BE716" s="121"/>
      <c r="BF716" s="121"/>
      <c r="BG716" s="121"/>
      <c r="BH716" s="121"/>
      <c r="BI716" s="121"/>
      <c r="BJ716" s="121"/>
      <c r="BK716" s="121"/>
      <c r="BL716" s="121"/>
      <c r="BM716" s="121"/>
      <c r="BN716" s="121"/>
      <c r="BO716" s="121"/>
      <c r="BP716" s="121"/>
      <c r="BQ716" s="121"/>
      <c r="BR716" s="121"/>
      <c r="BS716" s="121"/>
      <c r="BT716" s="121"/>
      <c r="BU716" s="121"/>
      <c r="BV716" s="121"/>
      <c r="BW716" s="121"/>
      <c r="BX716" s="121"/>
      <c r="BY716" s="121"/>
      <c r="BZ716" s="121"/>
    </row>
    <row r="717" spans="1:78" s="100" customFormat="1" ht="22.5" hidden="1" customHeight="1">
      <c r="A717" s="231"/>
      <c r="B717" s="254"/>
      <c r="C717" s="72" t="s">
        <v>432</v>
      </c>
      <c r="D717" s="70"/>
      <c r="E717" s="128" t="s">
        <v>713</v>
      </c>
      <c r="F717" s="104" t="s">
        <v>123</v>
      </c>
      <c r="G717" s="139"/>
      <c r="H717" s="139"/>
      <c r="I717" s="139"/>
      <c r="J717" s="104" t="s">
        <v>1193</v>
      </c>
      <c r="K717" s="139"/>
      <c r="L717" s="139"/>
      <c r="M717" s="139"/>
      <c r="N717" s="139"/>
      <c r="O717" s="139"/>
      <c r="P717" s="139"/>
      <c r="Q717" s="139"/>
      <c r="R717" s="146" t="s">
        <v>821</v>
      </c>
      <c r="S717" s="146">
        <v>0</v>
      </c>
      <c r="T717" s="152" t="s">
        <v>223</v>
      </c>
      <c r="U717" s="146" t="s">
        <v>1657</v>
      </c>
      <c r="V717" s="189" t="s">
        <v>864</v>
      </c>
      <c r="W717" s="50">
        <v>0</v>
      </c>
      <c r="X717" s="50">
        <v>0</v>
      </c>
      <c r="Y717" s="50">
        <v>0</v>
      </c>
      <c r="Z717" s="139"/>
      <c r="AA717" s="139"/>
      <c r="AB717" s="139"/>
      <c r="AC717" s="139"/>
      <c r="AD717" s="139"/>
      <c r="AE717" s="139"/>
      <c r="AF717" s="139"/>
      <c r="AG717" s="139"/>
      <c r="AH717" s="139"/>
      <c r="AI717" s="139"/>
      <c r="AJ717" s="139"/>
      <c r="AK717" s="139"/>
      <c r="AL717" s="139"/>
      <c r="AM717" s="139"/>
      <c r="AN717" s="139"/>
      <c r="AO717" s="139"/>
      <c r="AP717" s="139"/>
      <c r="AQ717" s="70" t="s">
        <v>204</v>
      </c>
      <c r="AR717" s="70">
        <v>2007</v>
      </c>
      <c r="AS717" s="139"/>
      <c r="AT717" s="139"/>
      <c r="AU717" s="139"/>
      <c r="AV717" s="71">
        <v>5397779.1878546495</v>
      </c>
      <c r="AW717" s="104" t="s">
        <v>123</v>
      </c>
      <c r="AX717" s="104"/>
      <c r="AY717" s="230" t="s">
        <v>1607</v>
      </c>
      <c r="AZ717" s="104" t="s">
        <v>1193</v>
      </c>
      <c r="BA717" s="104"/>
      <c r="BB717" s="104"/>
      <c r="BC717" s="66"/>
      <c r="BD717" s="66"/>
      <c r="BE717" s="121"/>
      <c r="BF717" s="121"/>
      <c r="BG717" s="121"/>
      <c r="BH717" s="121"/>
      <c r="BI717" s="121"/>
      <c r="BJ717" s="121"/>
      <c r="BK717" s="121"/>
      <c r="BL717" s="121"/>
      <c r="BM717" s="121"/>
      <c r="BN717" s="121"/>
      <c r="BO717" s="121"/>
      <c r="BP717" s="121"/>
      <c r="BQ717" s="121"/>
      <c r="BR717" s="121"/>
      <c r="BS717" s="121"/>
      <c r="BT717" s="121"/>
      <c r="BU717" s="121"/>
      <c r="BV717" s="121"/>
      <c r="BW717" s="121"/>
      <c r="BX717" s="121"/>
      <c r="BY717" s="121"/>
      <c r="BZ717" s="121"/>
    </row>
    <row r="718" spans="1:78" s="100" customFormat="1" ht="21.75" hidden="1" customHeight="1">
      <c r="A718" s="231"/>
      <c r="B718" s="254"/>
      <c r="C718" s="72" t="s">
        <v>433</v>
      </c>
      <c r="D718" s="70"/>
      <c r="E718" s="127" t="s">
        <v>712</v>
      </c>
      <c r="F718" s="104" t="s">
        <v>123</v>
      </c>
      <c r="G718" s="139"/>
      <c r="H718" s="139"/>
      <c r="I718" s="139"/>
      <c r="J718" s="104" t="s">
        <v>1193</v>
      </c>
      <c r="K718" s="139"/>
      <c r="L718" s="139"/>
      <c r="M718" s="139"/>
      <c r="N718" s="139"/>
      <c r="O718" s="139"/>
      <c r="P718" s="139"/>
      <c r="Q718" s="139"/>
      <c r="R718" s="146" t="s">
        <v>1669</v>
      </c>
      <c r="S718" s="146">
        <v>0</v>
      </c>
      <c r="T718" s="152" t="s">
        <v>223</v>
      </c>
      <c r="U718" s="146" t="s">
        <v>1658</v>
      </c>
      <c r="V718" s="189" t="s">
        <v>865</v>
      </c>
      <c r="W718" s="50">
        <v>0</v>
      </c>
      <c r="X718" s="50">
        <v>0</v>
      </c>
      <c r="Y718" s="50">
        <v>0</v>
      </c>
      <c r="Z718" s="139"/>
      <c r="AA718" s="139"/>
      <c r="AB718" s="139"/>
      <c r="AC718" s="139"/>
      <c r="AD718" s="139"/>
      <c r="AE718" s="139"/>
      <c r="AF718" s="139"/>
      <c r="AG718" s="139"/>
      <c r="AH718" s="139"/>
      <c r="AI718" s="139"/>
      <c r="AJ718" s="139"/>
      <c r="AK718" s="139"/>
      <c r="AL718" s="139"/>
      <c r="AM718" s="139"/>
      <c r="AN718" s="139"/>
      <c r="AO718" s="139"/>
      <c r="AP718" s="139"/>
      <c r="AQ718" s="70" t="s">
        <v>204</v>
      </c>
      <c r="AR718" s="70">
        <v>2007</v>
      </c>
      <c r="AS718" s="139"/>
      <c r="AT718" s="139"/>
      <c r="AU718" s="139"/>
      <c r="AV718" s="71">
        <v>9890577.8440914899</v>
      </c>
      <c r="AW718" s="104" t="s">
        <v>123</v>
      </c>
      <c r="AX718" s="104"/>
      <c r="AY718" s="230" t="s">
        <v>1607</v>
      </c>
      <c r="AZ718" s="104" t="s">
        <v>1193</v>
      </c>
      <c r="BA718" s="104"/>
      <c r="BB718" s="104"/>
      <c r="BC718" s="66"/>
      <c r="BD718" s="66"/>
      <c r="BE718" s="121"/>
      <c r="BF718" s="121"/>
      <c r="BG718" s="121"/>
      <c r="BH718" s="121"/>
      <c r="BI718" s="121"/>
      <c r="BJ718" s="121"/>
      <c r="BK718" s="121"/>
      <c r="BL718" s="121"/>
      <c r="BM718" s="121"/>
      <c r="BN718" s="121"/>
      <c r="BO718" s="121"/>
      <c r="BP718" s="121"/>
      <c r="BQ718" s="121"/>
      <c r="BR718" s="121"/>
      <c r="BS718" s="121"/>
      <c r="BT718" s="121"/>
      <c r="BU718" s="121"/>
      <c r="BV718" s="121"/>
      <c r="BW718" s="121"/>
      <c r="BX718" s="121"/>
      <c r="BY718" s="121"/>
      <c r="BZ718" s="121"/>
    </row>
    <row r="719" spans="1:78" s="100" customFormat="1" ht="16" hidden="1" thickBot="1">
      <c r="A719" s="231"/>
      <c r="B719" s="254"/>
      <c r="C719" s="72" t="s">
        <v>434</v>
      </c>
      <c r="D719" s="70"/>
      <c r="E719" s="127" t="s">
        <v>714</v>
      </c>
      <c r="F719" s="104" t="s">
        <v>123</v>
      </c>
      <c r="G719" s="139"/>
      <c r="H719" s="139"/>
      <c r="I719" s="139"/>
      <c r="J719" s="104" t="s">
        <v>1193</v>
      </c>
      <c r="K719" s="139"/>
      <c r="L719" s="139"/>
      <c r="M719" s="139"/>
      <c r="N719" s="139"/>
      <c r="O719" s="139"/>
      <c r="P719" s="139"/>
      <c r="Q719" s="139"/>
      <c r="R719" s="146" t="s">
        <v>1663</v>
      </c>
      <c r="S719" s="146">
        <v>0</v>
      </c>
      <c r="T719" s="282" t="s">
        <v>1581</v>
      </c>
      <c r="U719" s="146" t="s">
        <v>1654</v>
      </c>
      <c r="V719" s="189" t="s">
        <v>866</v>
      </c>
      <c r="W719" s="50">
        <v>0</v>
      </c>
      <c r="X719" s="50">
        <v>0</v>
      </c>
      <c r="Y719" s="50">
        <v>0</v>
      </c>
      <c r="Z719" s="139"/>
      <c r="AA719" s="139"/>
      <c r="AB719" s="139"/>
      <c r="AC719" s="139"/>
      <c r="AD719" s="139"/>
      <c r="AE719" s="139"/>
      <c r="AF719" s="139"/>
      <c r="AG719" s="139"/>
      <c r="AH719" s="139"/>
      <c r="AI719" s="139"/>
      <c r="AJ719" s="139"/>
      <c r="AK719" s="139"/>
      <c r="AL719" s="139"/>
      <c r="AM719" s="139"/>
      <c r="AN719" s="139"/>
      <c r="AO719" s="139"/>
      <c r="AP719" s="139"/>
      <c r="AQ719" s="70" t="s">
        <v>204</v>
      </c>
      <c r="AR719" s="70">
        <v>2007</v>
      </c>
      <c r="AS719" s="139"/>
      <c r="AT719" s="139"/>
      <c r="AU719" s="139"/>
      <c r="AV719" s="71">
        <v>4411769.3299639178</v>
      </c>
      <c r="AW719" s="104" t="s">
        <v>123</v>
      </c>
      <c r="AX719" s="104"/>
      <c r="AY719" s="230" t="s">
        <v>1607</v>
      </c>
      <c r="AZ719" s="104" t="s">
        <v>1193</v>
      </c>
      <c r="BA719" s="104"/>
      <c r="BB719" s="104"/>
      <c r="BC719" s="66"/>
      <c r="BD719" s="66"/>
      <c r="BE719" s="121"/>
      <c r="BF719" s="121"/>
      <c r="BG719" s="121"/>
      <c r="BH719" s="121"/>
      <c r="BI719" s="121"/>
      <c r="BJ719" s="121"/>
      <c r="BK719" s="121"/>
      <c r="BL719" s="121"/>
      <c r="BM719" s="121"/>
      <c r="BN719" s="121"/>
      <c r="BO719" s="121"/>
      <c r="BP719" s="121"/>
      <c r="BQ719" s="121"/>
      <c r="BR719" s="121"/>
      <c r="BS719" s="121"/>
      <c r="BT719" s="121"/>
      <c r="BU719" s="121"/>
      <c r="BV719" s="121"/>
      <c r="BW719" s="121"/>
      <c r="BX719" s="121"/>
      <c r="BY719" s="121"/>
      <c r="BZ719" s="121"/>
    </row>
    <row r="720" spans="1:78" ht="46" hidden="1" thickBot="1">
      <c r="A720" s="231"/>
      <c r="B720" s="240"/>
      <c r="C720" s="23" t="s">
        <v>435</v>
      </c>
      <c r="D720" s="24"/>
      <c r="E720" s="78" t="s">
        <v>714</v>
      </c>
      <c r="F720" s="102" t="s">
        <v>123</v>
      </c>
      <c r="G720" s="38"/>
      <c r="H720" s="38"/>
      <c r="I720" s="38"/>
      <c r="J720" s="102" t="s">
        <v>1193</v>
      </c>
      <c r="K720" s="38"/>
      <c r="L720" s="38"/>
      <c r="M720" s="38"/>
      <c r="N720" s="38"/>
      <c r="O720" s="38"/>
      <c r="P720" s="38"/>
      <c r="Q720" s="38"/>
      <c r="R720" s="143" t="s">
        <v>1664</v>
      </c>
      <c r="S720" s="143">
        <v>0</v>
      </c>
      <c r="T720" s="283" t="s">
        <v>225</v>
      </c>
      <c r="U720" s="143" t="s">
        <v>1659</v>
      </c>
      <c r="V720" s="190" t="s">
        <v>867</v>
      </c>
      <c r="W720" s="46">
        <v>0</v>
      </c>
      <c r="X720" s="46">
        <v>0</v>
      </c>
      <c r="Y720" s="46">
        <v>0</v>
      </c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  <c r="AL720" s="38"/>
      <c r="AM720" s="38"/>
      <c r="AN720" s="38"/>
      <c r="AO720" s="38"/>
      <c r="AP720" s="38"/>
      <c r="AQ720" s="24" t="s">
        <v>204</v>
      </c>
      <c r="AR720" s="24">
        <v>2007</v>
      </c>
      <c r="AS720" s="38"/>
      <c r="AT720" s="38"/>
      <c r="AU720" s="38"/>
      <c r="AV720" s="174">
        <v>28711752.573911995</v>
      </c>
      <c r="AW720" s="102" t="s">
        <v>123</v>
      </c>
      <c r="AX720" s="102"/>
      <c r="AY720" s="102" t="s">
        <v>1607</v>
      </c>
      <c r="AZ720" s="102" t="s">
        <v>1193</v>
      </c>
      <c r="BA720" s="102"/>
      <c r="BB720" s="102"/>
      <c r="BC720" s="45"/>
      <c r="BD720" s="45"/>
    </row>
    <row r="721" spans="1:78" ht="16" hidden="1" thickBot="1">
      <c r="A721" s="231"/>
      <c r="B721" s="240"/>
      <c r="C721" s="23" t="s">
        <v>436</v>
      </c>
      <c r="D721" s="24"/>
      <c r="E721" s="79" t="s">
        <v>712</v>
      </c>
      <c r="F721" s="102" t="s">
        <v>123</v>
      </c>
      <c r="G721" s="38"/>
      <c r="H721" s="38"/>
      <c r="I721" s="38"/>
      <c r="J721" s="102" t="s">
        <v>1193</v>
      </c>
      <c r="K721" s="38"/>
      <c r="L721" s="38"/>
      <c r="M721" s="38"/>
      <c r="N721" s="38"/>
      <c r="O721" s="38"/>
      <c r="P721" s="38"/>
      <c r="Q721" s="38"/>
      <c r="R721" s="143" t="s">
        <v>820</v>
      </c>
      <c r="S721" s="143">
        <v>0</v>
      </c>
      <c r="T721" s="283" t="s">
        <v>1584</v>
      </c>
      <c r="U721" s="143" t="s">
        <v>1653</v>
      </c>
      <c r="V721" s="190" t="s">
        <v>868</v>
      </c>
      <c r="W721" s="46">
        <v>0</v>
      </c>
      <c r="X721" s="46">
        <v>0</v>
      </c>
      <c r="Y721" s="46">
        <v>0</v>
      </c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  <c r="AL721" s="38"/>
      <c r="AM721" s="38"/>
      <c r="AN721" s="38"/>
      <c r="AO721" s="38"/>
      <c r="AP721" s="38"/>
      <c r="AQ721" s="24" t="s">
        <v>204</v>
      </c>
      <c r="AR721" s="24">
        <v>2007</v>
      </c>
      <c r="AS721" s="38"/>
      <c r="AT721" s="38"/>
      <c r="AU721" s="38"/>
      <c r="AV721" s="174">
        <v>715387122.38525295</v>
      </c>
      <c r="AW721" s="102" t="s">
        <v>123</v>
      </c>
      <c r="AX721" s="102"/>
      <c r="AY721" s="102" t="s">
        <v>1607</v>
      </c>
      <c r="AZ721" s="102" t="s">
        <v>1193</v>
      </c>
      <c r="BA721" s="102"/>
      <c r="BB721" s="102"/>
      <c r="BC721" s="45"/>
      <c r="BD721" s="45"/>
    </row>
    <row r="722" spans="1:78" ht="16" hidden="1" thickBot="1">
      <c r="A722" s="231"/>
      <c r="B722" s="240"/>
      <c r="C722" s="23" t="s">
        <v>437</v>
      </c>
      <c r="D722" s="24"/>
      <c r="E722" s="78" t="s">
        <v>713</v>
      </c>
      <c r="F722" s="102" t="s">
        <v>123</v>
      </c>
      <c r="G722" s="38"/>
      <c r="H722" s="38"/>
      <c r="I722" s="38"/>
      <c r="J722" s="102" t="s">
        <v>1193</v>
      </c>
      <c r="K722" s="38"/>
      <c r="L722" s="38"/>
      <c r="M722" s="38"/>
      <c r="N722" s="38"/>
      <c r="O722" s="38"/>
      <c r="P722" s="38"/>
      <c r="Q722" s="38"/>
      <c r="R722" s="143" t="s">
        <v>1665</v>
      </c>
      <c r="S722" s="143">
        <v>0</v>
      </c>
      <c r="T722" s="283" t="s">
        <v>1584</v>
      </c>
      <c r="U722" s="143" t="s">
        <v>1653</v>
      </c>
      <c r="V722" s="190" t="s">
        <v>868</v>
      </c>
      <c r="W722" s="46">
        <v>0</v>
      </c>
      <c r="X722" s="46">
        <v>0</v>
      </c>
      <c r="Y722" s="46">
        <v>0</v>
      </c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  <c r="AL722" s="38"/>
      <c r="AM722" s="38"/>
      <c r="AN722" s="38"/>
      <c r="AO722" s="38"/>
      <c r="AP722" s="38"/>
      <c r="AQ722" s="24" t="s">
        <v>204</v>
      </c>
      <c r="AR722" s="24">
        <v>2007</v>
      </c>
      <c r="AS722" s="38"/>
      <c r="AT722" s="38"/>
      <c r="AU722" s="38"/>
      <c r="AV722" s="174">
        <v>1270760643.4121666</v>
      </c>
      <c r="AW722" s="102" t="s">
        <v>123</v>
      </c>
      <c r="AX722" s="102"/>
      <c r="AY722" s="102" t="s">
        <v>1607</v>
      </c>
      <c r="AZ722" s="102" t="s">
        <v>1193</v>
      </c>
      <c r="BA722" s="102"/>
      <c r="BB722" s="102"/>
      <c r="BC722" s="45"/>
      <c r="BD722" s="45"/>
    </row>
    <row r="723" spans="1:78" ht="16" hidden="1" thickBot="1">
      <c r="A723" s="231"/>
      <c r="B723" s="240"/>
      <c r="C723" s="23" t="s">
        <v>438</v>
      </c>
      <c r="D723" s="24"/>
      <c r="E723" s="79" t="s">
        <v>716</v>
      </c>
      <c r="F723" s="102" t="s">
        <v>123</v>
      </c>
      <c r="G723" s="38"/>
      <c r="H723" s="38"/>
      <c r="I723" s="38"/>
      <c r="J723" s="102" t="s">
        <v>1193</v>
      </c>
      <c r="K723" s="38"/>
      <c r="L723" s="38"/>
      <c r="M723" s="38"/>
      <c r="N723" s="38"/>
      <c r="O723" s="38"/>
      <c r="P723" s="38"/>
      <c r="Q723" s="38"/>
      <c r="R723" s="143" t="s">
        <v>1666</v>
      </c>
      <c r="S723" s="143">
        <v>0</v>
      </c>
      <c r="T723" s="283" t="s">
        <v>1585</v>
      </c>
      <c r="U723" s="143" t="s">
        <v>1660</v>
      </c>
      <c r="V723" s="190"/>
      <c r="W723" s="46">
        <v>0</v>
      </c>
      <c r="X723" s="46">
        <v>0</v>
      </c>
      <c r="Y723" s="46">
        <v>0</v>
      </c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  <c r="AL723" s="38"/>
      <c r="AM723" s="38"/>
      <c r="AN723" s="38"/>
      <c r="AO723" s="38"/>
      <c r="AP723" s="38"/>
      <c r="AQ723" s="24" t="s">
        <v>204</v>
      </c>
      <c r="AR723" s="24">
        <v>2007</v>
      </c>
      <c r="AS723" s="38"/>
      <c r="AT723" s="38"/>
      <c r="AU723" s="38"/>
      <c r="AV723" s="174">
        <v>19541936.392802708</v>
      </c>
      <c r="AW723" s="102" t="s">
        <v>123</v>
      </c>
      <c r="AX723" s="102"/>
      <c r="AY723" s="102" t="s">
        <v>1607</v>
      </c>
      <c r="AZ723" s="102" t="s">
        <v>1193</v>
      </c>
      <c r="BA723" s="102"/>
      <c r="BB723" s="102"/>
      <c r="BC723" s="45"/>
      <c r="BD723" s="45"/>
    </row>
    <row r="724" spans="1:78" s="100" customFormat="1" ht="22.5" hidden="1" customHeight="1">
      <c r="A724" s="231"/>
      <c r="B724" s="254"/>
      <c r="C724" s="72" t="s">
        <v>439</v>
      </c>
      <c r="D724" s="70"/>
      <c r="E724" s="128" t="s">
        <v>712</v>
      </c>
      <c r="F724" s="104" t="s">
        <v>123</v>
      </c>
      <c r="G724" s="139"/>
      <c r="H724" s="139"/>
      <c r="I724" s="139"/>
      <c r="J724" s="104" t="s">
        <v>1193</v>
      </c>
      <c r="K724" s="139"/>
      <c r="L724" s="139"/>
      <c r="M724" s="139"/>
      <c r="N724" s="139"/>
      <c r="O724" s="139"/>
      <c r="P724" s="139"/>
      <c r="Q724" s="139"/>
      <c r="R724" s="146" t="s">
        <v>1668</v>
      </c>
      <c r="S724" s="146">
        <v>0</v>
      </c>
      <c r="T724" s="282" t="s">
        <v>238</v>
      </c>
      <c r="U724" s="146" t="s">
        <v>1657</v>
      </c>
      <c r="V724" s="189" t="s">
        <v>869</v>
      </c>
      <c r="W724" s="50">
        <v>0</v>
      </c>
      <c r="X724" s="50">
        <v>0</v>
      </c>
      <c r="Y724" s="50">
        <v>0</v>
      </c>
      <c r="Z724" s="139"/>
      <c r="AA724" s="139"/>
      <c r="AB724" s="139"/>
      <c r="AC724" s="139"/>
      <c r="AD724" s="139"/>
      <c r="AE724" s="139"/>
      <c r="AF724" s="139"/>
      <c r="AG724" s="139"/>
      <c r="AH724" s="139"/>
      <c r="AI724" s="139"/>
      <c r="AJ724" s="139"/>
      <c r="AK724" s="139"/>
      <c r="AL724" s="139"/>
      <c r="AM724" s="139"/>
      <c r="AN724" s="139"/>
      <c r="AO724" s="139"/>
      <c r="AP724" s="139"/>
      <c r="AQ724" s="70" t="s">
        <v>204</v>
      </c>
      <c r="AR724" s="70">
        <v>2007</v>
      </c>
      <c r="AS724" s="139"/>
      <c r="AT724" s="139"/>
      <c r="AU724" s="139"/>
      <c r="AV724" s="71">
        <v>30817281.051848412</v>
      </c>
      <c r="AW724" s="104" t="s">
        <v>123</v>
      </c>
      <c r="AX724" s="104"/>
      <c r="AY724" s="104" t="s">
        <v>1607</v>
      </c>
      <c r="AZ724" s="104" t="s">
        <v>1193</v>
      </c>
      <c r="BA724" s="104"/>
      <c r="BB724" s="104"/>
      <c r="BC724" s="66"/>
      <c r="BD724" s="66"/>
      <c r="BE724" s="121"/>
      <c r="BF724" s="121"/>
      <c r="BG724" s="121"/>
      <c r="BH724" s="121"/>
      <c r="BI724" s="121"/>
      <c r="BJ724" s="121"/>
      <c r="BK724" s="121"/>
      <c r="BL724" s="121"/>
      <c r="BM724" s="121"/>
      <c r="BN724" s="121"/>
      <c r="BO724" s="121"/>
      <c r="BP724" s="121"/>
      <c r="BQ724" s="121"/>
      <c r="BR724" s="121"/>
      <c r="BS724" s="121"/>
      <c r="BT724" s="121"/>
      <c r="BU724" s="121"/>
      <c r="BV724" s="121"/>
      <c r="BW724" s="121"/>
      <c r="BX724" s="121"/>
      <c r="BY724" s="121"/>
      <c r="BZ724" s="121"/>
    </row>
    <row r="725" spans="1:78" ht="16" hidden="1" thickBot="1">
      <c r="A725" s="231"/>
      <c r="B725" s="240"/>
      <c r="C725" s="23" t="s">
        <v>440</v>
      </c>
      <c r="D725" s="24"/>
      <c r="E725" s="78" t="s">
        <v>713</v>
      </c>
      <c r="F725" s="102" t="s">
        <v>123</v>
      </c>
      <c r="G725" s="38"/>
      <c r="H725" s="38"/>
      <c r="I725" s="38"/>
      <c r="J725" s="102" t="s">
        <v>1193</v>
      </c>
      <c r="K725" s="38"/>
      <c r="L725" s="38"/>
      <c r="M725" s="38"/>
      <c r="N725" s="38"/>
      <c r="O725" s="38"/>
      <c r="P725" s="38"/>
      <c r="Q725" s="38"/>
      <c r="R725" s="143" t="s">
        <v>1667</v>
      </c>
      <c r="S725" s="143">
        <v>0</v>
      </c>
      <c r="T725" s="283" t="s">
        <v>238</v>
      </c>
      <c r="U725" s="143" t="s">
        <v>1661</v>
      </c>
      <c r="V725" s="190"/>
      <c r="W725" s="46">
        <v>0</v>
      </c>
      <c r="X725" s="46">
        <v>0</v>
      </c>
      <c r="Y725" s="46">
        <v>0</v>
      </c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  <c r="AL725" s="38"/>
      <c r="AM725" s="38"/>
      <c r="AN725" s="38"/>
      <c r="AO725" s="38"/>
      <c r="AP725" s="38"/>
      <c r="AQ725" s="24" t="s">
        <v>204</v>
      </c>
      <c r="AR725" s="24">
        <v>2007</v>
      </c>
      <c r="AS725" s="38"/>
      <c r="AT725" s="38"/>
      <c r="AU725" s="38"/>
      <c r="AV725" s="174">
        <v>276350621.00736588</v>
      </c>
      <c r="AW725" s="102" t="s">
        <v>123</v>
      </c>
      <c r="AX725" s="102"/>
      <c r="AY725" s="102" t="s">
        <v>1607</v>
      </c>
      <c r="AZ725" s="102" t="s">
        <v>1193</v>
      </c>
      <c r="BA725" s="102"/>
      <c r="BB725" s="102"/>
      <c r="BC725" s="45"/>
      <c r="BD725" s="45"/>
    </row>
    <row r="726" spans="1:78" ht="16" hidden="1" thickBot="1">
      <c r="A726" s="231"/>
      <c r="B726" s="240"/>
      <c r="C726" s="23" t="s">
        <v>441</v>
      </c>
      <c r="D726" s="24"/>
      <c r="E726" s="34" t="s">
        <v>713</v>
      </c>
      <c r="F726" s="102" t="s">
        <v>123</v>
      </c>
      <c r="G726" s="38"/>
      <c r="H726" s="38"/>
      <c r="I726" s="38"/>
      <c r="J726" s="102" t="s">
        <v>1193</v>
      </c>
      <c r="K726" s="38"/>
      <c r="L726" s="38"/>
      <c r="M726" s="38"/>
      <c r="N726" s="38"/>
      <c r="O726" s="38"/>
      <c r="P726" s="38"/>
      <c r="Q726" s="38"/>
      <c r="R726" s="143" t="s">
        <v>1670</v>
      </c>
      <c r="S726" s="143">
        <v>0</v>
      </c>
      <c r="T726" s="283" t="s">
        <v>1581</v>
      </c>
      <c r="U726" s="143" t="s">
        <v>1661</v>
      </c>
      <c r="V726" s="190" t="s">
        <v>870</v>
      </c>
      <c r="W726" s="46">
        <v>0</v>
      </c>
      <c r="X726" s="46">
        <v>0</v>
      </c>
      <c r="Y726" s="46">
        <v>0</v>
      </c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  <c r="AL726" s="38"/>
      <c r="AM726" s="38"/>
      <c r="AN726" s="38"/>
      <c r="AO726" s="38"/>
      <c r="AP726" s="38"/>
      <c r="AQ726" s="24" t="s">
        <v>204</v>
      </c>
      <c r="AR726" s="24">
        <v>2007</v>
      </c>
      <c r="AS726" s="38"/>
      <c r="AT726" s="38"/>
      <c r="AU726" s="38"/>
      <c r="AV726" s="174">
        <v>16573859.279803665</v>
      </c>
      <c r="AW726" s="102" t="s">
        <v>123</v>
      </c>
      <c r="AX726" s="102"/>
      <c r="AY726" s="102" t="s">
        <v>1607</v>
      </c>
      <c r="AZ726" s="102" t="s">
        <v>1193</v>
      </c>
      <c r="BA726" s="102"/>
      <c r="BB726" s="102"/>
      <c r="BC726" s="45"/>
      <c r="BD726" s="45"/>
    </row>
    <row r="727" spans="1:78" s="100" customFormat="1" ht="16" hidden="1" thickBot="1">
      <c r="A727" s="231"/>
      <c r="B727" s="254"/>
      <c r="C727" s="72" t="s">
        <v>442</v>
      </c>
      <c r="D727" s="70"/>
      <c r="E727" s="73" t="s">
        <v>713</v>
      </c>
      <c r="F727" s="104" t="s">
        <v>123</v>
      </c>
      <c r="G727" s="139"/>
      <c r="H727" s="139"/>
      <c r="I727" s="139"/>
      <c r="J727" s="104" t="s">
        <v>1193</v>
      </c>
      <c r="K727" s="139"/>
      <c r="L727" s="139"/>
      <c r="M727" s="139"/>
      <c r="N727" s="139"/>
      <c r="O727" s="139"/>
      <c r="P727" s="139"/>
      <c r="Q727" s="139"/>
      <c r="R727" s="146" t="s">
        <v>819</v>
      </c>
      <c r="S727" s="146">
        <v>0</v>
      </c>
      <c r="T727" s="282" t="s">
        <v>1581</v>
      </c>
      <c r="U727" s="146" t="s">
        <v>1653</v>
      </c>
      <c r="V727" s="189" t="s">
        <v>871</v>
      </c>
      <c r="W727" s="50">
        <v>0</v>
      </c>
      <c r="X727" s="50">
        <v>0</v>
      </c>
      <c r="Y727" s="50">
        <v>0</v>
      </c>
      <c r="Z727" s="139"/>
      <c r="AA727" s="139"/>
      <c r="AB727" s="139"/>
      <c r="AC727" s="139"/>
      <c r="AD727" s="139"/>
      <c r="AE727" s="139"/>
      <c r="AF727" s="139"/>
      <c r="AG727" s="139"/>
      <c r="AH727" s="139"/>
      <c r="AI727" s="139"/>
      <c r="AJ727" s="139"/>
      <c r="AK727" s="139"/>
      <c r="AL727" s="139"/>
      <c r="AM727" s="139"/>
      <c r="AN727" s="139"/>
      <c r="AO727" s="139"/>
      <c r="AP727" s="139"/>
      <c r="AQ727" s="70" t="s">
        <v>204</v>
      </c>
      <c r="AR727" s="70">
        <v>2007</v>
      </c>
      <c r="AS727" s="139"/>
      <c r="AT727" s="139"/>
      <c r="AU727" s="139"/>
      <c r="AV727" s="71">
        <v>11499695.185638562</v>
      </c>
      <c r="AW727" s="104" t="s">
        <v>123</v>
      </c>
      <c r="AX727" s="104"/>
      <c r="AY727" s="104" t="s">
        <v>1607</v>
      </c>
      <c r="AZ727" s="104" t="s">
        <v>1193</v>
      </c>
      <c r="BA727" s="104"/>
      <c r="BB727" s="104"/>
      <c r="BC727" s="66"/>
      <c r="BD727" s="66"/>
      <c r="BE727" s="121"/>
      <c r="BF727" s="121"/>
      <c r="BG727" s="121"/>
      <c r="BH727" s="121"/>
      <c r="BI727" s="121"/>
      <c r="BJ727" s="121"/>
      <c r="BK727" s="121"/>
      <c r="BL727" s="121"/>
      <c r="BM727" s="121"/>
      <c r="BN727" s="121"/>
      <c r="BO727" s="121"/>
      <c r="BP727" s="121"/>
      <c r="BQ727" s="121"/>
      <c r="BR727" s="121"/>
      <c r="BS727" s="121"/>
      <c r="BT727" s="121"/>
      <c r="BU727" s="121"/>
      <c r="BV727" s="121"/>
      <c r="BW727" s="121"/>
      <c r="BX727" s="121"/>
      <c r="BY727" s="121"/>
      <c r="BZ727" s="121"/>
    </row>
    <row r="728" spans="1:78" s="100" customFormat="1" ht="23.25" hidden="1" customHeight="1">
      <c r="A728" s="231"/>
      <c r="B728" s="254"/>
      <c r="C728" s="72" t="s">
        <v>443</v>
      </c>
      <c r="D728" s="70"/>
      <c r="E728" s="73" t="s">
        <v>713</v>
      </c>
      <c r="F728" s="104" t="s">
        <v>123</v>
      </c>
      <c r="G728" s="139"/>
      <c r="H728" s="139"/>
      <c r="I728" s="139"/>
      <c r="J728" s="104" t="s">
        <v>1193</v>
      </c>
      <c r="K728" s="139"/>
      <c r="L728" s="139"/>
      <c r="M728" s="139"/>
      <c r="N728" s="139"/>
      <c r="O728" s="139"/>
      <c r="P728" s="139"/>
      <c r="Q728" s="139"/>
      <c r="R728" s="146" t="s">
        <v>821</v>
      </c>
      <c r="S728" s="146">
        <v>0</v>
      </c>
      <c r="T728" s="282" t="s">
        <v>1581</v>
      </c>
      <c r="U728" s="146" t="s">
        <v>1657</v>
      </c>
      <c r="V728" s="189"/>
      <c r="W728" s="50">
        <v>0</v>
      </c>
      <c r="X728" s="50">
        <v>0</v>
      </c>
      <c r="Y728" s="50">
        <v>0</v>
      </c>
      <c r="Z728" s="139"/>
      <c r="AA728" s="139"/>
      <c r="AB728" s="139"/>
      <c r="AC728" s="139"/>
      <c r="AD728" s="139"/>
      <c r="AE728" s="139"/>
      <c r="AF728" s="139"/>
      <c r="AG728" s="139"/>
      <c r="AH728" s="139"/>
      <c r="AI728" s="139"/>
      <c r="AJ728" s="139"/>
      <c r="AK728" s="139"/>
      <c r="AL728" s="139"/>
      <c r="AM728" s="139"/>
      <c r="AN728" s="139"/>
      <c r="AO728" s="139"/>
      <c r="AP728" s="139"/>
      <c r="AQ728" s="70" t="s">
        <v>204</v>
      </c>
      <c r="AR728" s="70">
        <v>2007</v>
      </c>
      <c r="AS728" s="139"/>
      <c r="AT728" s="139"/>
      <c r="AU728" s="139"/>
      <c r="AV728" s="71">
        <v>12668588.36096359</v>
      </c>
      <c r="AW728" s="104" t="s">
        <v>123</v>
      </c>
      <c r="AX728" s="104"/>
      <c r="AY728" s="104" t="s">
        <v>1607</v>
      </c>
      <c r="AZ728" s="104" t="s">
        <v>1193</v>
      </c>
      <c r="BA728" s="104"/>
      <c r="BB728" s="104"/>
      <c r="BC728" s="66"/>
      <c r="BD728" s="66"/>
      <c r="BE728" s="121"/>
      <c r="BF728" s="121"/>
      <c r="BG728" s="121"/>
      <c r="BH728" s="121"/>
      <c r="BI728" s="121"/>
      <c r="BJ728" s="121"/>
      <c r="BK728" s="121"/>
      <c r="BL728" s="121"/>
      <c r="BM728" s="121"/>
      <c r="BN728" s="121"/>
      <c r="BO728" s="121"/>
      <c r="BP728" s="121"/>
      <c r="BQ728" s="121"/>
      <c r="BR728" s="121"/>
      <c r="BS728" s="121"/>
      <c r="BT728" s="121"/>
      <c r="BU728" s="121"/>
      <c r="BV728" s="121"/>
      <c r="BW728" s="121"/>
      <c r="BX728" s="121"/>
      <c r="BY728" s="121"/>
      <c r="BZ728" s="121"/>
    </row>
    <row r="729" spans="1:78" s="100" customFormat="1" ht="16" hidden="1" thickBot="1">
      <c r="A729" s="231"/>
      <c r="B729" s="254"/>
      <c r="C729" s="72" t="s">
        <v>444</v>
      </c>
      <c r="D729" s="70"/>
      <c r="E729" s="73" t="s">
        <v>713</v>
      </c>
      <c r="F729" s="104" t="s">
        <v>123</v>
      </c>
      <c r="G729" s="139"/>
      <c r="H729" s="139"/>
      <c r="I729" s="139"/>
      <c r="J729" s="104" t="s">
        <v>1193</v>
      </c>
      <c r="K729" s="139"/>
      <c r="L729" s="139"/>
      <c r="M729" s="139"/>
      <c r="N729" s="139"/>
      <c r="O729" s="139"/>
      <c r="P729" s="139"/>
      <c r="Q729" s="139"/>
      <c r="R729" s="146" t="s">
        <v>814</v>
      </c>
      <c r="S729" s="146">
        <v>0</v>
      </c>
      <c r="T729" s="282" t="s">
        <v>1582</v>
      </c>
      <c r="U729" s="146" t="s">
        <v>1653</v>
      </c>
      <c r="V729" s="189"/>
      <c r="W729" s="50">
        <v>0</v>
      </c>
      <c r="X729" s="50">
        <v>0</v>
      </c>
      <c r="Y729" s="50">
        <v>0</v>
      </c>
      <c r="Z729" s="139"/>
      <c r="AA729" s="139"/>
      <c r="AB729" s="139"/>
      <c r="AC729" s="139"/>
      <c r="AD729" s="139"/>
      <c r="AE729" s="139"/>
      <c r="AF729" s="139"/>
      <c r="AG729" s="139"/>
      <c r="AH729" s="139"/>
      <c r="AI729" s="139"/>
      <c r="AJ729" s="139"/>
      <c r="AK729" s="139"/>
      <c r="AL729" s="139"/>
      <c r="AM729" s="139"/>
      <c r="AN729" s="139"/>
      <c r="AO729" s="139"/>
      <c r="AP729" s="139"/>
      <c r="AQ729" s="70" t="s">
        <v>204</v>
      </c>
      <c r="AR729" s="70">
        <v>2007</v>
      </c>
      <c r="AS729" s="139"/>
      <c r="AT729" s="139"/>
      <c r="AU729" s="139"/>
      <c r="AV729" s="71">
        <v>328321763.76237082</v>
      </c>
      <c r="AW729" s="104" t="s">
        <v>123</v>
      </c>
      <c r="AX729" s="104"/>
      <c r="AY729" s="104" t="s">
        <v>1607</v>
      </c>
      <c r="AZ729" s="104" t="s">
        <v>1193</v>
      </c>
      <c r="BA729" s="104"/>
      <c r="BB729" s="104"/>
      <c r="BC729" s="66"/>
      <c r="BD729" s="66"/>
      <c r="BE729" s="121"/>
      <c r="BF729" s="121"/>
      <c r="BG729" s="121"/>
      <c r="BH729" s="121"/>
      <c r="BI729" s="121"/>
      <c r="BJ729" s="121"/>
      <c r="BK729" s="121"/>
      <c r="BL729" s="121"/>
      <c r="BM729" s="121"/>
      <c r="BN729" s="121"/>
      <c r="BO729" s="121"/>
      <c r="BP729" s="121"/>
      <c r="BQ729" s="121"/>
      <c r="BR729" s="121"/>
      <c r="BS729" s="121"/>
      <c r="BT729" s="121"/>
      <c r="BU729" s="121"/>
      <c r="BV729" s="121"/>
      <c r="BW729" s="121"/>
      <c r="BX729" s="121"/>
      <c r="BY729" s="121"/>
      <c r="BZ729" s="121"/>
    </row>
    <row r="730" spans="1:78" s="100" customFormat="1" ht="16" hidden="1" thickBot="1">
      <c r="A730" s="231"/>
      <c r="B730" s="254"/>
      <c r="C730" s="72" t="s">
        <v>445</v>
      </c>
      <c r="D730" s="70"/>
      <c r="E730" s="73" t="s">
        <v>713</v>
      </c>
      <c r="F730" s="104" t="s">
        <v>123</v>
      </c>
      <c r="G730" s="139"/>
      <c r="H730" s="139"/>
      <c r="I730" s="139"/>
      <c r="J730" s="104" t="s">
        <v>1193</v>
      </c>
      <c r="K730" s="139"/>
      <c r="L730" s="139"/>
      <c r="M730" s="139"/>
      <c r="N730" s="139"/>
      <c r="O730" s="139"/>
      <c r="P730" s="139"/>
      <c r="Q730" s="139"/>
      <c r="R730" s="146" t="s">
        <v>822</v>
      </c>
      <c r="S730" s="146">
        <v>0</v>
      </c>
      <c r="T730" s="282" t="s">
        <v>1581</v>
      </c>
      <c r="U730" s="146" t="s">
        <v>1654</v>
      </c>
      <c r="V730" s="189" t="s">
        <v>861</v>
      </c>
      <c r="W730" s="50">
        <v>0</v>
      </c>
      <c r="X730" s="50">
        <v>0</v>
      </c>
      <c r="Y730" s="50">
        <v>0</v>
      </c>
      <c r="Z730" s="139"/>
      <c r="AA730" s="139"/>
      <c r="AB730" s="139"/>
      <c r="AC730" s="139"/>
      <c r="AD730" s="139"/>
      <c r="AE730" s="139"/>
      <c r="AF730" s="139"/>
      <c r="AG730" s="139"/>
      <c r="AH730" s="139"/>
      <c r="AI730" s="139"/>
      <c r="AJ730" s="139"/>
      <c r="AK730" s="139"/>
      <c r="AL730" s="139"/>
      <c r="AM730" s="139"/>
      <c r="AN730" s="139"/>
      <c r="AO730" s="139"/>
      <c r="AP730" s="139"/>
      <c r="AQ730" s="70" t="s">
        <v>204</v>
      </c>
      <c r="AR730" s="70">
        <v>2007</v>
      </c>
      <c r="AS730" s="139"/>
      <c r="AT730" s="139"/>
      <c r="AU730" s="139"/>
      <c r="AV730" s="71">
        <v>4502803.1488720737</v>
      </c>
      <c r="AW730" s="104" t="s">
        <v>123</v>
      </c>
      <c r="AX730" s="104"/>
      <c r="AY730" s="104" t="s">
        <v>1608</v>
      </c>
      <c r="AZ730" s="104" t="s">
        <v>1193</v>
      </c>
      <c r="BA730" s="104"/>
      <c r="BB730" s="104"/>
      <c r="BC730" s="66"/>
      <c r="BD730" s="66"/>
      <c r="BE730" s="121"/>
      <c r="BF730" s="121"/>
      <c r="BG730" s="121"/>
      <c r="BH730" s="121"/>
      <c r="BI730" s="121"/>
      <c r="BJ730" s="121"/>
      <c r="BK730" s="121"/>
      <c r="BL730" s="121"/>
      <c r="BM730" s="121"/>
      <c r="BN730" s="121"/>
      <c r="BO730" s="121"/>
      <c r="BP730" s="121"/>
      <c r="BQ730" s="121"/>
      <c r="BR730" s="121"/>
      <c r="BS730" s="121"/>
      <c r="BT730" s="121"/>
      <c r="BU730" s="121"/>
      <c r="BV730" s="121"/>
      <c r="BW730" s="121"/>
      <c r="BX730" s="121"/>
      <c r="BY730" s="121"/>
      <c r="BZ730" s="121"/>
    </row>
    <row r="731" spans="1:78" s="100" customFormat="1" ht="16" hidden="1" thickBot="1">
      <c r="A731" s="231"/>
      <c r="B731" s="254"/>
      <c r="C731" s="72" t="s">
        <v>446</v>
      </c>
      <c r="D731" s="70"/>
      <c r="E731" s="73" t="s">
        <v>713</v>
      </c>
      <c r="F731" s="104" t="s">
        <v>123</v>
      </c>
      <c r="G731" s="139"/>
      <c r="H731" s="139"/>
      <c r="I731" s="139"/>
      <c r="J731" s="104" t="s">
        <v>1193</v>
      </c>
      <c r="K731" s="139"/>
      <c r="L731" s="139"/>
      <c r="M731" s="139"/>
      <c r="N731" s="139"/>
      <c r="O731" s="139"/>
      <c r="P731" s="139"/>
      <c r="Q731" s="139"/>
      <c r="R731" s="146" t="s">
        <v>1682</v>
      </c>
      <c r="S731" s="146">
        <v>0</v>
      </c>
      <c r="T731" s="282" t="s">
        <v>225</v>
      </c>
      <c r="U731" s="146" t="s">
        <v>1653</v>
      </c>
      <c r="V731" s="189"/>
      <c r="W731" s="50">
        <v>0</v>
      </c>
      <c r="X731" s="50">
        <v>0</v>
      </c>
      <c r="Y731" s="50">
        <v>0</v>
      </c>
      <c r="Z731" s="139"/>
      <c r="AA731" s="139"/>
      <c r="AB731" s="139"/>
      <c r="AC731" s="139"/>
      <c r="AD731" s="139"/>
      <c r="AE731" s="139"/>
      <c r="AF731" s="139"/>
      <c r="AG731" s="139"/>
      <c r="AH731" s="139"/>
      <c r="AI731" s="139"/>
      <c r="AJ731" s="139"/>
      <c r="AK731" s="139"/>
      <c r="AL731" s="139"/>
      <c r="AM731" s="139"/>
      <c r="AN731" s="139"/>
      <c r="AO731" s="139"/>
      <c r="AP731" s="139"/>
      <c r="AQ731" s="70" t="s">
        <v>204</v>
      </c>
      <c r="AR731" s="70">
        <v>2007</v>
      </c>
      <c r="AS731" s="139"/>
      <c r="AT731" s="139"/>
      <c r="AU731" s="139"/>
      <c r="AV731" s="71">
        <v>52374861.119217046</v>
      </c>
      <c r="AW731" s="104" t="s">
        <v>123</v>
      </c>
      <c r="AX731" s="104"/>
      <c r="AY731" s="104" t="s">
        <v>1608</v>
      </c>
      <c r="AZ731" s="104" t="s">
        <v>1193</v>
      </c>
      <c r="BA731" s="104"/>
      <c r="BB731" s="104"/>
      <c r="BC731" s="66"/>
      <c r="BD731" s="66"/>
      <c r="BE731" s="121"/>
      <c r="BF731" s="121"/>
      <c r="BG731" s="121"/>
      <c r="BH731" s="121"/>
      <c r="BI731" s="121"/>
      <c r="BJ731" s="121"/>
      <c r="BK731" s="121"/>
      <c r="BL731" s="121"/>
      <c r="BM731" s="121"/>
      <c r="BN731" s="121"/>
      <c r="BO731" s="121"/>
      <c r="BP731" s="121"/>
      <c r="BQ731" s="121"/>
      <c r="BR731" s="121"/>
      <c r="BS731" s="121"/>
      <c r="BT731" s="121"/>
      <c r="BU731" s="121"/>
      <c r="BV731" s="121"/>
      <c r="BW731" s="121"/>
      <c r="BX731" s="121"/>
      <c r="BY731" s="121"/>
      <c r="BZ731" s="121"/>
    </row>
    <row r="732" spans="1:78" s="100" customFormat="1" ht="16" hidden="1" thickBot="1">
      <c r="A732" s="231"/>
      <c r="B732" s="254"/>
      <c r="C732" s="72" t="s">
        <v>447</v>
      </c>
      <c r="D732" s="70"/>
      <c r="E732" s="128" t="s">
        <v>713</v>
      </c>
      <c r="F732" s="104" t="s">
        <v>123</v>
      </c>
      <c r="G732" s="139"/>
      <c r="H732" s="139"/>
      <c r="I732" s="139"/>
      <c r="J732" s="104" t="s">
        <v>1193</v>
      </c>
      <c r="K732" s="139"/>
      <c r="L732" s="139"/>
      <c r="M732" s="139"/>
      <c r="N732" s="282"/>
      <c r="O732" s="282"/>
      <c r="P732" s="282"/>
      <c r="Q732" s="282"/>
      <c r="R732" s="146" t="s">
        <v>1672</v>
      </c>
      <c r="S732" s="146">
        <v>0</v>
      </c>
      <c r="T732" s="282" t="s">
        <v>225</v>
      </c>
      <c r="U732" s="146" t="s">
        <v>1653</v>
      </c>
      <c r="V732" s="189"/>
      <c r="W732" s="50">
        <v>0</v>
      </c>
      <c r="X732" s="50">
        <v>0</v>
      </c>
      <c r="Y732" s="50">
        <v>0</v>
      </c>
      <c r="Z732" s="139"/>
      <c r="AA732" s="139"/>
      <c r="AB732" s="139"/>
      <c r="AC732" s="139"/>
      <c r="AD732" s="139"/>
      <c r="AE732" s="139"/>
      <c r="AF732" s="139"/>
      <c r="AG732" s="139"/>
      <c r="AH732" s="139"/>
      <c r="AI732" s="139"/>
      <c r="AJ732" s="139"/>
      <c r="AK732" s="139"/>
      <c r="AL732" s="139"/>
      <c r="AM732" s="139"/>
      <c r="AN732" s="139"/>
      <c r="AO732" s="139"/>
      <c r="AP732" s="139"/>
      <c r="AQ732" s="70" t="s">
        <v>204</v>
      </c>
      <c r="AR732" s="70">
        <v>2007</v>
      </c>
      <c r="AS732" s="139"/>
      <c r="AT732" s="139"/>
      <c r="AU732" s="139"/>
      <c r="AV732" s="71">
        <v>1059988.35682982</v>
      </c>
      <c r="AW732" s="104" t="s">
        <v>123</v>
      </c>
      <c r="AX732" s="104"/>
      <c r="AY732" s="104" t="s">
        <v>1608</v>
      </c>
      <c r="AZ732" s="104" t="s">
        <v>1193</v>
      </c>
      <c r="BA732" s="104"/>
      <c r="BB732" s="104"/>
      <c r="BC732" s="66"/>
      <c r="BD732" s="66"/>
      <c r="BE732" s="121"/>
      <c r="BF732" s="121"/>
      <c r="BG732" s="121"/>
      <c r="BH732" s="121"/>
      <c r="BI732" s="121"/>
      <c r="BJ732" s="121"/>
      <c r="BK732" s="121"/>
      <c r="BL732" s="121"/>
      <c r="BM732" s="121"/>
      <c r="BN732" s="121"/>
      <c r="BO732" s="121"/>
      <c r="BP732" s="121"/>
      <c r="BQ732" s="121"/>
      <c r="BR732" s="121"/>
      <c r="BS732" s="121"/>
      <c r="BT732" s="121"/>
      <c r="BU732" s="121"/>
      <c r="BV732" s="121"/>
      <c r="BW732" s="121"/>
      <c r="BX732" s="121"/>
      <c r="BY732" s="121"/>
      <c r="BZ732" s="121"/>
    </row>
    <row r="733" spans="1:78" s="100" customFormat="1" ht="16" hidden="1" thickBot="1">
      <c r="A733" s="231"/>
      <c r="B733" s="254"/>
      <c r="C733" s="72" t="s">
        <v>448</v>
      </c>
      <c r="D733" s="70"/>
      <c r="E733" s="128" t="s">
        <v>713</v>
      </c>
      <c r="F733" s="104" t="s">
        <v>123</v>
      </c>
      <c r="G733" s="139"/>
      <c r="H733" s="139"/>
      <c r="I733" s="139"/>
      <c r="J733" s="104" t="s">
        <v>1193</v>
      </c>
      <c r="K733" s="139"/>
      <c r="L733" s="139"/>
      <c r="M733" s="139"/>
      <c r="N733" s="282"/>
      <c r="O733" s="282"/>
      <c r="P733" s="282"/>
      <c r="Q733" s="282"/>
      <c r="R733" s="146" t="s">
        <v>1676</v>
      </c>
      <c r="S733" s="146">
        <v>0</v>
      </c>
      <c r="T733" s="282" t="s">
        <v>1586</v>
      </c>
      <c r="U733" s="146" t="s">
        <v>1653</v>
      </c>
      <c r="V733" s="189" t="s">
        <v>861</v>
      </c>
      <c r="W733" s="50">
        <v>0</v>
      </c>
      <c r="X733" s="50">
        <v>0</v>
      </c>
      <c r="Y733" s="50">
        <v>0</v>
      </c>
      <c r="Z733" s="139"/>
      <c r="AA733" s="139"/>
      <c r="AB733" s="139"/>
      <c r="AC733" s="139"/>
      <c r="AD733" s="139"/>
      <c r="AE733" s="139"/>
      <c r="AF733" s="139"/>
      <c r="AG733" s="139"/>
      <c r="AH733" s="139"/>
      <c r="AI733" s="139"/>
      <c r="AJ733" s="139"/>
      <c r="AK733" s="139"/>
      <c r="AL733" s="139"/>
      <c r="AM733" s="139"/>
      <c r="AN733" s="139"/>
      <c r="AO733" s="139"/>
      <c r="AP733" s="139"/>
      <c r="AQ733" s="70" t="s">
        <v>204</v>
      </c>
      <c r="AR733" s="70">
        <v>2007</v>
      </c>
      <c r="AS733" s="139"/>
      <c r="AT733" s="139"/>
      <c r="AU733" s="139"/>
      <c r="AV733" s="71">
        <v>271368.55144674075</v>
      </c>
      <c r="AW733" s="104" t="s">
        <v>123</v>
      </c>
      <c r="AX733" s="104"/>
      <c r="AY733" s="104" t="s">
        <v>1608</v>
      </c>
      <c r="AZ733" s="104" t="s">
        <v>1193</v>
      </c>
      <c r="BA733" s="104"/>
      <c r="BB733" s="104"/>
      <c r="BC733" s="66"/>
      <c r="BD733" s="66"/>
      <c r="BE733" s="121"/>
      <c r="BF733" s="121"/>
      <c r="BG733" s="121"/>
      <c r="BH733" s="121"/>
      <c r="BI733" s="121"/>
      <c r="BJ733" s="121"/>
      <c r="BK733" s="121"/>
      <c r="BL733" s="121"/>
      <c r="BM733" s="121"/>
      <c r="BN733" s="121"/>
      <c r="BO733" s="121"/>
      <c r="BP733" s="121"/>
      <c r="BQ733" s="121"/>
      <c r="BR733" s="121"/>
      <c r="BS733" s="121"/>
      <c r="BT733" s="121"/>
      <c r="BU733" s="121"/>
      <c r="BV733" s="121"/>
      <c r="BW733" s="121"/>
      <c r="BX733" s="121"/>
      <c r="BY733" s="121"/>
      <c r="BZ733" s="121"/>
    </row>
    <row r="734" spans="1:78" s="100" customFormat="1" ht="16" hidden="1" thickBot="1">
      <c r="A734" s="231"/>
      <c r="B734" s="254"/>
      <c r="C734" s="72" t="s">
        <v>449</v>
      </c>
      <c r="D734" s="70"/>
      <c r="E734" s="128" t="s">
        <v>713</v>
      </c>
      <c r="F734" s="104" t="s">
        <v>123</v>
      </c>
      <c r="G734" s="139"/>
      <c r="H734" s="139"/>
      <c r="I734" s="139"/>
      <c r="J734" s="104" t="s">
        <v>1193</v>
      </c>
      <c r="K734" s="139"/>
      <c r="L734" s="139"/>
      <c r="M734" s="139"/>
      <c r="N734" s="282"/>
      <c r="O734" s="282"/>
      <c r="P734" s="282"/>
      <c r="Q734" s="282"/>
      <c r="R734" s="146" t="s">
        <v>825</v>
      </c>
      <c r="S734" s="146">
        <v>0</v>
      </c>
      <c r="T734" s="282" t="s">
        <v>1581</v>
      </c>
      <c r="U734" s="146" t="s">
        <v>1654</v>
      </c>
      <c r="V734" s="189" t="s">
        <v>872</v>
      </c>
      <c r="W734" s="50">
        <v>0</v>
      </c>
      <c r="X734" s="50">
        <v>0</v>
      </c>
      <c r="Y734" s="50">
        <v>0</v>
      </c>
      <c r="Z734" s="139"/>
      <c r="AA734" s="139"/>
      <c r="AB734" s="139"/>
      <c r="AC734" s="139"/>
      <c r="AD734" s="139"/>
      <c r="AE734" s="139"/>
      <c r="AF734" s="139"/>
      <c r="AG734" s="139"/>
      <c r="AH734" s="139"/>
      <c r="AI734" s="139"/>
      <c r="AJ734" s="139"/>
      <c r="AK734" s="139"/>
      <c r="AL734" s="139"/>
      <c r="AM734" s="139"/>
      <c r="AN734" s="139"/>
      <c r="AO734" s="139"/>
      <c r="AP734" s="139"/>
      <c r="AQ734" s="70" t="s">
        <v>204</v>
      </c>
      <c r="AR734" s="70">
        <v>2007</v>
      </c>
      <c r="AS734" s="139"/>
      <c r="AT734" s="139"/>
      <c r="AU734" s="139"/>
      <c r="AV734" s="71">
        <v>4280997.8958909698</v>
      </c>
      <c r="AW734" s="104" t="s">
        <v>123</v>
      </c>
      <c r="AX734" s="104"/>
      <c r="AY734" s="104" t="s">
        <v>1608</v>
      </c>
      <c r="AZ734" s="104" t="s">
        <v>1193</v>
      </c>
      <c r="BA734" s="104"/>
      <c r="BB734" s="104"/>
      <c r="BC734" s="66"/>
      <c r="BD734" s="66"/>
      <c r="BE734" s="121"/>
      <c r="BF734" s="121"/>
      <c r="BG734" s="121"/>
      <c r="BH734" s="121"/>
      <c r="BI734" s="121"/>
      <c r="BJ734" s="121"/>
      <c r="BK734" s="121"/>
      <c r="BL734" s="121"/>
      <c r="BM734" s="121"/>
      <c r="BN734" s="121"/>
      <c r="BO734" s="121"/>
      <c r="BP734" s="121"/>
      <c r="BQ734" s="121"/>
      <c r="BR734" s="121"/>
      <c r="BS734" s="121"/>
      <c r="BT734" s="121"/>
      <c r="BU734" s="121"/>
      <c r="BV734" s="121"/>
      <c r="BW734" s="121"/>
      <c r="BX734" s="121"/>
      <c r="BY734" s="121"/>
      <c r="BZ734" s="121"/>
    </row>
    <row r="735" spans="1:78" s="100" customFormat="1" ht="16" hidden="1" thickBot="1">
      <c r="A735" s="231"/>
      <c r="B735" s="254"/>
      <c r="C735" s="72" t="s">
        <v>450</v>
      </c>
      <c r="D735" s="70"/>
      <c r="E735" s="128" t="s">
        <v>713</v>
      </c>
      <c r="F735" s="104" t="s">
        <v>123</v>
      </c>
      <c r="G735" s="139"/>
      <c r="H735" s="139"/>
      <c r="I735" s="139"/>
      <c r="J735" s="104" t="s">
        <v>1193</v>
      </c>
      <c r="K735" s="139"/>
      <c r="L735" s="139"/>
      <c r="M735" s="139"/>
      <c r="N735" s="282"/>
      <c r="O735" s="282"/>
      <c r="P735" s="282"/>
      <c r="Q735" s="282"/>
      <c r="R735" s="146" t="s">
        <v>826</v>
      </c>
      <c r="S735" s="146">
        <v>0</v>
      </c>
      <c r="T735" s="282" t="s">
        <v>1581</v>
      </c>
      <c r="U735" s="146" t="s">
        <v>1653</v>
      </c>
      <c r="V735" s="189"/>
      <c r="W735" s="50">
        <v>0</v>
      </c>
      <c r="X735" s="50">
        <v>0</v>
      </c>
      <c r="Y735" s="50">
        <v>0</v>
      </c>
      <c r="Z735" s="139"/>
      <c r="AA735" s="139"/>
      <c r="AB735" s="139"/>
      <c r="AC735" s="139"/>
      <c r="AD735" s="139"/>
      <c r="AE735" s="139"/>
      <c r="AF735" s="139"/>
      <c r="AG735" s="139"/>
      <c r="AH735" s="139"/>
      <c r="AI735" s="139"/>
      <c r="AJ735" s="139"/>
      <c r="AK735" s="139"/>
      <c r="AL735" s="139"/>
      <c r="AM735" s="139"/>
      <c r="AN735" s="139"/>
      <c r="AO735" s="139"/>
      <c r="AP735" s="139"/>
      <c r="AQ735" s="70" t="s">
        <v>204</v>
      </c>
      <c r="AR735" s="70">
        <v>2007</v>
      </c>
      <c r="AS735" s="139"/>
      <c r="AT735" s="139"/>
      <c r="AU735" s="139"/>
      <c r="AV735" s="71">
        <v>7818217.3939230219</v>
      </c>
      <c r="AW735" s="104" t="s">
        <v>123</v>
      </c>
      <c r="AX735" s="104"/>
      <c r="AY735" s="104" t="s">
        <v>1608</v>
      </c>
      <c r="AZ735" s="104" t="s">
        <v>1193</v>
      </c>
      <c r="BA735" s="104"/>
      <c r="BB735" s="104"/>
      <c r="BC735" s="66"/>
      <c r="BD735" s="66"/>
      <c r="BE735" s="121"/>
      <c r="BF735" s="121"/>
      <c r="BG735" s="121"/>
      <c r="BH735" s="121"/>
      <c r="BI735" s="121"/>
      <c r="BJ735" s="121"/>
      <c r="BK735" s="121"/>
      <c r="BL735" s="121"/>
      <c r="BM735" s="121"/>
      <c r="BN735" s="121"/>
      <c r="BO735" s="121"/>
      <c r="BP735" s="121"/>
      <c r="BQ735" s="121"/>
      <c r="BR735" s="121"/>
      <c r="BS735" s="121"/>
      <c r="BT735" s="121"/>
      <c r="BU735" s="121"/>
      <c r="BV735" s="121"/>
      <c r="BW735" s="121"/>
      <c r="BX735" s="121"/>
      <c r="BY735" s="121"/>
      <c r="BZ735" s="121"/>
    </row>
    <row r="736" spans="1:78" s="100" customFormat="1" ht="16" hidden="1" thickBot="1">
      <c r="A736" s="231"/>
      <c r="B736" s="254"/>
      <c r="C736" s="72" t="s">
        <v>451</v>
      </c>
      <c r="D736" s="70"/>
      <c r="E736" s="73" t="s">
        <v>713</v>
      </c>
      <c r="F736" s="104" t="s">
        <v>123</v>
      </c>
      <c r="G736" s="139"/>
      <c r="H736" s="139"/>
      <c r="I736" s="139"/>
      <c r="J736" s="104" t="s">
        <v>1193</v>
      </c>
      <c r="K736" s="139"/>
      <c r="L736" s="139"/>
      <c r="M736" s="139"/>
      <c r="N736" s="139"/>
      <c r="O736" s="139"/>
      <c r="P736" s="139"/>
      <c r="Q736" s="139"/>
      <c r="R736" s="146" t="s">
        <v>1683</v>
      </c>
      <c r="S736" s="146">
        <v>0</v>
      </c>
      <c r="T736" s="282" t="s">
        <v>1581</v>
      </c>
      <c r="U736" s="146" t="s">
        <v>1653</v>
      </c>
      <c r="V736" s="189" t="s">
        <v>873</v>
      </c>
      <c r="W736" s="50">
        <v>0</v>
      </c>
      <c r="X736" s="50">
        <v>0</v>
      </c>
      <c r="Y736" s="50">
        <v>0</v>
      </c>
      <c r="Z736" s="139"/>
      <c r="AA736" s="139"/>
      <c r="AB736" s="139"/>
      <c r="AC736" s="139"/>
      <c r="AD736" s="139"/>
      <c r="AE736" s="139"/>
      <c r="AF736" s="139"/>
      <c r="AG736" s="139"/>
      <c r="AH736" s="139"/>
      <c r="AI736" s="139"/>
      <c r="AJ736" s="139"/>
      <c r="AK736" s="139"/>
      <c r="AL736" s="139"/>
      <c r="AM736" s="139"/>
      <c r="AN736" s="139"/>
      <c r="AO736" s="139"/>
      <c r="AP736" s="139"/>
      <c r="AQ736" s="70" t="s">
        <v>204</v>
      </c>
      <c r="AR736" s="70">
        <v>2007</v>
      </c>
      <c r="AS736" s="139"/>
      <c r="AT736" s="139"/>
      <c r="AU736" s="139"/>
      <c r="AV736" s="71">
        <v>139251.63232057635</v>
      </c>
      <c r="AW736" s="104" t="s">
        <v>123</v>
      </c>
      <c r="AX736" s="104"/>
      <c r="AY736" s="104" t="s">
        <v>1608</v>
      </c>
      <c r="AZ736" s="104" t="s">
        <v>1193</v>
      </c>
      <c r="BA736" s="104"/>
      <c r="BB736" s="104"/>
      <c r="BC736" s="66"/>
      <c r="BD736" s="66"/>
      <c r="BE736" s="121"/>
      <c r="BF736" s="121"/>
      <c r="BG736" s="121"/>
      <c r="BH736" s="121"/>
      <c r="BI736" s="121"/>
      <c r="BJ736" s="121"/>
      <c r="BK736" s="121"/>
      <c r="BL736" s="121"/>
      <c r="BM736" s="121"/>
      <c r="BN736" s="121"/>
      <c r="BO736" s="121"/>
      <c r="BP736" s="121"/>
      <c r="BQ736" s="121"/>
      <c r="BR736" s="121"/>
      <c r="BS736" s="121"/>
      <c r="BT736" s="121"/>
      <c r="BU736" s="121"/>
      <c r="BV736" s="121"/>
      <c r="BW736" s="121"/>
      <c r="BX736" s="121"/>
      <c r="BY736" s="121"/>
      <c r="BZ736" s="121"/>
    </row>
    <row r="737" spans="1:78" s="100" customFormat="1" ht="16" hidden="1" thickBot="1">
      <c r="A737" s="231"/>
      <c r="B737" s="254"/>
      <c r="C737" s="72" t="s">
        <v>452</v>
      </c>
      <c r="D737" s="70"/>
      <c r="E737" s="128" t="s">
        <v>713</v>
      </c>
      <c r="F737" s="104" t="s">
        <v>123</v>
      </c>
      <c r="G737" s="139"/>
      <c r="H737" s="139"/>
      <c r="I737" s="139"/>
      <c r="J737" s="104" t="s">
        <v>1193</v>
      </c>
      <c r="K737" s="139"/>
      <c r="L737" s="139"/>
      <c r="M737" s="139"/>
      <c r="N737" s="282"/>
      <c r="O737" s="282"/>
      <c r="P737" s="282"/>
      <c r="Q737" s="282"/>
      <c r="R737" s="146" t="s">
        <v>823</v>
      </c>
      <c r="S737" s="146">
        <v>0</v>
      </c>
      <c r="T737" s="282" t="s">
        <v>1581</v>
      </c>
      <c r="U737" s="146" t="s">
        <v>1674</v>
      </c>
      <c r="V737" s="189"/>
      <c r="W737" s="50">
        <v>0</v>
      </c>
      <c r="X737" s="50">
        <v>0</v>
      </c>
      <c r="Y737" s="50">
        <v>0</v>
      </c>
      <c r="Z737" s="139"/>
      <c r="AA737" s="139"/>
      <c r="AB737" s="139"/>
      <c r="AC737" s="139"/>
      <c r="AD737" s="139"/>
      <c r="AE737" s="139"/>
      <c r="AF737" s="139"/>
      <c r="AG737" s="139"/>
      <c r="AH737" s="139"/>
      <c r="AI737" s="139"/>
      <c r="AJ737" s="139"/>
      <c r="AK737" s="139"/>
      <c r="AL737" s="139"/>
      <c r="AM737" s="139"/>
      <c r="AN737" s="139"/>
      <c r="AO737" s="139"/>
      <c r="AP737" s="139"/>
      <c r="AQ737" s="70" t="s">
        <v>204</v>
      </c>
      <c r="AR737" s="70">
        <v>2007</v>
      </c>
      <c r="AS737" s="139"/>
      <c r="AT737" s="139"/>
      <c r="AU737" s="139"/>
      <c r="AV737" s="71">
        <v>1127808.9713456992</v>
      </c>
      <c r="AW737" s="104" t="s">
        <v>123</v>
      </c>
      <c r="AX737" s="104"/>
      <c r="AY737" s="104" t="s">
        <v>1608</v>
      </c>
      <c r="AZ737" s="104" t="s">
        <v>1193</v>
      </c>
      <c r="BA737" s="104"/>
      <c r="BB737" s="104"/>
      <c r="BC737" s="66"/>
      <c r="BD737" s="66"/>
      <c r="BE737" s="121"/>
      <c r="BF737" s="121"/>
      <c r="BG737" s="121"/>
      <c r="BH737" s="121"/>
      <c r="BI737" s="121"/>
      <c r="BJ737" s="121"/>
      <c r="BK737" s="121"/>
      <c r="BL737" s="121"/>
      <c r="BM737" s="121"/>
      <c r="BN737" s="121"/>
      <c r="BO737" s="121"/>
      <c r="BP737" s="121"/>
      <c r="BQ737" s="121"/>
      <c r="BR737" s="121"/>
      <c r="BS737" s="121"/>
      <c r="BT737" s="121"/>
      <c r="BU737" s="121"/>
      <c r="BV737" s="121"/>
      <c r="BW737" s="121"/>
      <c r="BX737" s="121"/>
      <c r="BY737" s="121"/>
      <c r="BZ737" s="121"/>
    </row>
    <row r="738" spans="1:78" s="100" customFormat="1" ht="16" hidden="1" thickBot="1">
      <c r="A738" s="231"/>
      <c r="B738" s="254"/>
      <c r="C738" s="72" t="s">
        <v>453</v>
      </c>
      <c r="D738" s="70"/>
      <c r="E738" s="128" t="s">
        <v>712</v>
      </c>
      <c r="F738" s="104" t="s">
        <v>123</v>
      </c>
      <c r="G738" s="139"/>
      <c r="H738" s="139"/>
      <c r="I738" s="139"/>
      <c r="J738" s="104" t="s">
        <v>1193</v>
      </c>
      <c r="K738" s="139"/>
      <c r="L738" s="139"/>
      <c r="M738" s="139"/>
      <c r="N738" s="282"/>
      <c r="O738" s="282"/>
      <c r="P738" s="282"/>
      <c r="Q738" s="282"/>
      <c r="R738" s="146" t="s">
        <v>824</v>
      </c>
      <c r="S738" s="146">
        <v>0</v>
      </c>
      <c r="T738" s="282" t="s">
        <v>238</v>
      </c>
      <c r="U738" s="146" t="s">
        <v>1653</v>
      </c>
      <c r="V738" s="189"/>
      <c r="W738" s="50">
        <v>0</v>
      </c>
      <c r="X738" s="50">
        <v>0</v>
      </c>
      <c r="Y738" s="50">
        <v>0</v>
      </c>
      <c r="Z738" s="139"/>
      <c r="AA738" s="139"/>
      <c r="AB738" s="139"/>
      <c r="AC738" s="139"/>
      <c r="AD738" s="139"/>
      <c r="AE738" s="139"/>
      <c r="AF738" s="139"/>
      <c r="AG738" s="139"/>
      <c r="AH738" s="139"/>
      <c r="AI738" s="139"/>
      <c r="AJ738" s="139"/>
      <c r="AK738" s="139"/>
      <c r="AL738" s="139"/>
      <c r="AM738" s="139"/>
      <c r="AN738" s="139"/>
      <c r="AO738" s="139"/>
      <c r="AP738" s="139"/>
      <c r="AQ738" s="70" t="s">
        <v>204</v>
      </c>
      <c r="AR738" s="70">
        <v>2007</v>
      </c>
      <c r="AS738" s="139"/>
      <c r="AT738" s="139"/>
      <c r="AU738" s="139"/>
      <c r="AV738" s="71">
        <v>71779.806382889481</v>
      </c>
      <c r="AW738" s="104" t="s">
        <v>123</v>
      </c>
      <c r="AX738" s="104"/>
      <c r="AY738" s="104" t="s">
        <v>1608</v>
      </c>
      <c r="AZ738" s="104" t="s">
        <v>1193</v>
      </c>
      <c r="BA738" s="104"/>
      <c r="BB738" s="104"/>
      <c r="BC738" s="66"/>
      <c r="BD738" s="66"/>
      <c r="BE738" s="121"/>
      <c r="BF738" s="121"/>
      <c r="BG738" s="121"/>
      <c r="BH738" s="121"/>
      <c r="BI738" s="121"/>
      <c r="BJ738" s="121"/>
      <c r="BK738" s="121"/>
      <c r="BL738" s="121"/>
      <c r="BM738" s="121"/>
      <c r="BN738" s="121"/>
      <c r="BO738" s="121"/>
      <c r="BP738" s="121"/>
      <c r="BQ738" s="121"/>
      <c r="BR738" s="121"/>
      <c r="BS738" s="121"/>
      <c r="BT738" s="121"/>
      <c r="BU738" s="121"/>
      <c r="BV738" s="121"/>
      <c r="BW738" s="121"/>
      <c r="BX738" s="121"/>
      <c r="BY738" s="121"/>
      <c r="BZ738" s="121"/>
    </row>
    <row r="739" spans="1:78" s="100" customFormat="1" ht="16" hidden="1" thickBot="1">
      <c r="A739" s="231"/>
      <c r="B739" s="254"/>
      <c r="C739" s="72" t="s">
        <v>454</v>
      </c>
      <c r="D739" s="70"/>
      <c r="E739" s="128" t="s">
        <v>712</v>
      </c>
      <c r="F739" s="104" t="s">
        <v>123</v>
      </c>
      <c r="G739" s="139"/>
      <c r="H739" s="139"/>
      <c r="I739" s="139"/>
      <c r="J739" s="104" t="s">
        <v>1193</v>
      </c>
      <c r="K739" s="139"/>
      <c r="L739" s="139"/>
      <c r="M739" s="139"/>
      <c r="N739" s="282"/>
      <c r="O739" s="282"/>
      <c r="P739" s="282"/>
      <c r="Q739" s="282"/>
      <c r="R739" s="146" t="s">
        <v>1675</v>
      </c>
      <c r="S739" s="146">
        <v>0</v>
      </c>
      <c r="T739" s="282" t="s">
        <v>1581</v>
      </c>
      <c r="U739" s="146" t="s">
        <v>1653</v>
      </c>
      <c r="V739" s="189" t="s">
        <v>871</v>
      </c>
      <c r="W739" s="50">
        <v>0</v>
      </c>
      <c r="X739" s="50">
        <v>0</v>
      </c>
      <c r="Y739" s="50">
        <v>0</v>
      </c>
      <c r="Z739" s="139"/>
      <c r="AA739" s="139"/>
      <c r="AB739" s="139"/>
      <c r="AC739" s="139"/>
      <c r="AD739" s="139"/>
      <c r="AE739" s="139"/>
      <c r="AF739" s="139"/>
      <c r="AG739" s="139"/>
      <c r="AH739" s="139"/>
      <c r="AI739" s="139"/>
      <c r="AJ739" s="139"/>
      <c r="AK739" s="139"/>
      <c r="AL739" s="139"/>
      <c r="AM739" s="139"/>
      <c r="AN739" s="139"/>
      <c r="AO739" s="139"/>
      <c r="AP739" s="139"/>
      <c r="AQ739" s="70" t="s">
        <v>204</v>
      </c>
      <c r="AR739" s="70">
        <v>2007</v>
      </c>
      <c r="AS739" s="139"/>
      <c r="AT739" s="139"/>
      <c r="AU739" s="139"/>
      <c r="AV739" s="71">
        <v>534039.4636651451</v>
      </c>
      <c r="AW739" s="104" t="s">
        <v>123</v>
      </c>
      <c r="AX739" s="104"/>
      <c r="AY739" s="104" t="s">
        <v>1608</v>
      </c>
      <c r="AZ739" s="104" t="s">
        <v>1193</v>
      </c>
      <c r="BA739" s="104"/>
      <c r="BB739" s="104"/>
      <c r="BC739" s="66"/>
      <c r="BD739" s="66"/>
      <c r="BE739" s="121"/>
      <c r="BF739" s="121"/>
      <c r="BG739" s="121"/>
      <c r="BH739" s="121"/>
      <c r="BI739" s="121"/>
      <c r="BJ739" s="121"/>
      <c r="BK739" s="121"/>
      <c r="BL739" s="121"/>
      <c r="BM739" s="121"/>
      <c r="BN739" s="121"/>
      <c r="BO739" s="121"/>
      <c r="BP739" s="121"/>
      <c r="BQ739" s="121"/>
      <c r="BR739" s="121"/>
      <c r="BS739" s="121"/>
      <c r="BT739" s="121"/>
      <c r="BU739" s="121"/>
      <c r="BV739" s="121"/>
      <c r="BW739" s="121"/>
      <c r="BX739" s="121"/>
      <c r="BY739" s="121"/>
      <c r="BZ739" s="121"/>
    </row>
    <row r="740" spans="1:78" s="100" customFormat="1" ht="16" hidden="1" thickBot="1">
      <c r="A740" s="231"/>
      <c r="B740" s="254"/>
      <c r="C740" s="72" t="s">
        <v>455</v>
      </c>
      <c r="D740" s="70"/>
      <c r="E740" s="73" t="s">
        <v>712</v>
      </c>
      <c r="F740" s="104" t="s">
        <v>123</v>
      </c>
      <c r="G740" s="139"/>
      <c r="H740" s="139"/>
      <c r="I740" s="139"/>
      <c r="J740" s="104" t="s">
        <v>1193</v>
      </c>
      <c r="K740" s="139"/>
      <c r="L740" s="139"/>
      <c r="M740" s="139"/>
      <c r="N740" s="139"/>
      <c r="O740" s="139"/>
      <c r="P740" s="139"/>
      <c r="Q740" s="139"/>
      <c r="R740" s="146" t="s">
        <v>819</v>
      </c>
      <c r="S740" s="146">
        <v>0</v>
      </c>
      <c r="T740" s="282" t="s">
        <v>1581</v>
      </c>
      <c r="U740" s="146" t="s">
        <v>1653</v>
      </c>
      <c r="V740" s="189"/>
      <c r="W740" s="50">
        <v>0</v>
      </c>
      <c r="X740" s="50">
        <v>0</v>
      </c>
      <c r="Y740" s="50">
        <v>0</v>
      </c>
      <c r="Z740" s="139"/>
      <c r="AA740" s="139"/>
      <c r="AB740" s="139"/>
      <c r="AC740" s="139"/>
      <c r="AD740" s="139"/>
      <c r="AE740" s="139"/>
      <c r="AF740" s="139"/>
      <c r="AG740" s="139"/>
      <c r="AH740" s="139"/>
      <c r="AI740" s="139"/>
      <c r="AJ740" s="139"/>
      <c r="AK740" s="139"/>
      <c r="AL740" s="139"/>
      <c r="AM740" s="139"/>
      <c r="AN740" s="139"/>
      <c r="AO740" s="139"/>
      <c r="AP740" s="139"/>
      <c r="AQ740" s="70" t="s">
        <v>204</v>
      </c>
      <c r="AR740" s="70">
        <v>2007</v>
      </c>
      <c r="AS740" s="139"/>
      <c r="AT740" s="139"/>
      <c r="AU740" s="139"/>
      <c r="AV740" s="71">
        <v>28672990.683757078</v>
      </c>
      <c r="AW740" s="104" t="s">
        <v>123</v>
      </c>
      <c r="AX740" s="104"/>
      <c r="AY740" s="104" t="s">
        <v>1608</v>
      </c>
      <c r="AZ740" s="104" t="s">
        <v>1193</v>
      </c>
      <c r="BA740" s="104"/>
      <c r="BB740" s="104"/>
      <c r="BC740" s="66"/>
      <c r="BD740" s="66"/>
      <c r="BE740" s="121"/>
      <c r="BF740" s="121"/>
      <c r="BG740" s="121"/>
      <c r="BH740" s="121"/>
      <c r="BI740" s="121"/>
      <c r="BJ740" s="121"/>
      <c r="BK740" s="121"/>
      <c r="BL740" s="121"/>
      <c r="BM740" s="121"/>
      <c r="BN740" s="121"/>
      <c r="BO740" s="121"/>
      <c r="BP740" s="121"/>
      <c r="BQ740" s="121"/>
      <c r="BR740" s="121"/>
      <c r="BS740" s="121"/>
      <c r="BT740" s="121"/>
      <c r="BU740" s="121"/>
      <c r="BV740" s="121"/>
      <c r="BW740" s="121"/>
      <c r="BX740" s="121"/>
      <c r="BY740" s="121"/>
      <c r="BZ740" s="121"/>
    </row>
    <row r="741" spans="1:78" s="100" customFormat="1" ht="16" hidden="1" thickBot="1">
      <c r="A741" s="231"/>
      <c r="B741" s="254"/>
      <c r="C741" s="72" t="s">
        <v>456</v>
      </c>
      <c r="D741" s="70"/>
      <c r="E741" s="128" t="s">
        <v>712</v>
      </c>
      <c r="F741" s="104" t="s">
        <v>1604</v>
      </c>
      <c r="G741" s="139"/>
      <c r="H741" s="139"/>
      <c r="I741" s="139"/>
      <c r="J741" s="104" t="s">
        <v>1193</v>
      </c>
      <c r="K741" s="139"/>
      <c r="L741" s="139"/>
      <c r="M741" s="139"/>
      <c r="N741" s="282"/>
      <c r="O741" s="282"/>
      <c r="P741" s="282"/>
      <c r="Q741" s="282"/>
      <c r="R741" s="146" t="s">
        <v>1684</v>
      </c>
      <c r="S741" s="146">
        <v>0</v>
      </c>
      <c r="T741" s="282" t="s">
        <v>238</v>
      </c>
      <c r="U741" s="146" t="s">
        <v>1653</v>
      </c>
      <c r="V741" s="189"/>
      <c r="W741" s="50">
        <v>0</v>
      </c>
      <c r="X741" s="50">
        <v>0</v>
      </c>
      <c r="Y741" s="50">
        <v>0</v>
      </c>
      <c r="Z741" s="139"/>
      <c r="AA741" s="139"/>
      <c r="AB741" s="139"/>
      <c r="AC741" s="139"/>
      <c r="AD741" s="139"/>
      <c r="AE741" s="139"/>
      <c r="AF741" s="139"/>
      <c r="AG741" s="139"/>
      <c r="AH741" s="139"/>
      <c r="AI741" s="139"/>
      <c r="AJ741" s="139"/>
      <c r="AK741" s="139"/>
      <c r="AL741" s="139"/>
      <c r="AM741" s="139"/>
      <c r="AN741" s="139"/>
      <c r="AO741" s="139"/>
      <c r="AP741" s="139"/>
      <c r="AQ741" s="70" t="s">
        <v>204</v>
      </c>
      <c r="AR741" s="70">
        <v>2007</v>
      </c>
      <c r="AS741" s="139"/>
      <c r="AT741" s="139"/>
      <c r="AU741" s="139"/>
      <c r="AV741" s="71">
        <v>651757.81632764859</v>
      </c>
      <c r="AW741" s="104" t="s">
        <v>1604</v>
      </c>
      <c r="AX741" s="104"/>
      <c r="AY741" s="104" t="s">
        <v>1608</v>
      </c>
      <c r="AZ741" s="104" t="s">
        <v>1193</v>
      </c>
      <c r="BA741" s="104"/>
      <c r="BB741" s="104"/>
      <c r="BC741" s="66"/>
      <c r="BD741" s="66"/>
      <c r="BE741" s="121"/>
      <c r="BF741" s="121"/>
      <c r="BG741" s="121"/>
      <c r="BH741" s="121"/>
      <c r="BI741" s="121"/>
      <c r="BJ741" s="121"/>
      <c r="BK741" s="121"/>
      <c r="BL741" s="121"/>
      <c r="BM741" s="121"/>
      <c r="BN741" s="121"/>
      <c r="BO741" s="121"/>
      <c r="BP741" s="121"/>
      <c r="BQ741" s="121"/>
      <c r="BR741" s="121"/>
      <c r="BS741" s="121"/>
      <c r="BT741" s="121"/>
      <c r="BU741" s="121"/>
      <c r="BV741" s="121"/>
      <c r="BW741" s="121"/>
      <c r="BX741" s="121"/>
      <c r="BY741" s="121"/>
      <c r="BZ741" s="121"/>
    </row>
    <row r="742" spans="1:78" s="100" customFormat="1" ht="16" hidden="1" thickBot="1">
      <c r="A742" s="231"/>
      <c r="B742" s="254"/>
      <c r="C742" s="72" t="s">
        <v>457</v>
      </c>
      <c r="D742" s="70"/>
      <c r="E742" s="128" t="s">
        <v>713</v>
      </c>
      <c r="F742" s="104" t="s">
        <v>123</v>
      </c>
      <c r="G742" s="139"/>
      <c r="H742" s="139"/>
      <c r="I742" s="139"/>
      <c r="J742" s="104" t="s">
        <v>1193</v>
      </c>
      <c r="K742" s="139"/>
      <c r="L742" s="139"/>
      <c r="M742" s="139"/>
      <c r="N742" s="282"/>
      <c r="O742" s="282"/>
      <c r="P742" s="282"/>
      <c r="Q742" s="282"/>
      <c r="R742" s="146" t="s">
        <v>1685</v>
      </c>
      <c r="S742" s="146">
        <v>0</v>
      </c>
      <c r="T742" s="282" t="s">
        <v>238</v>
      </c>
      <c r="U742" s="146" t="s">
        <v>1654</v>
      </c>
      <c r="V742" s="189" t="s">
        <v>861</v>
      </c>
      <c r="W742" s="50">
        <v>0</v>
      </c>
      <c r="X742" s="50">
        <v>0</v>
      </c>
      <c r="Y742" s="50">
        <v>0</v>
      </c>
      <c r="Z742" s="139"/>
      <c r="AA742" s="139"/>
      <c r="AB742" s="139"/>
      <c r="AC742" s="139"/>
      <c r="AD742" s="139"/>
      <c r="AE742" s="139"/>
      <c r="AF742" s="139"/>
      <c r="AG742" s="139"/>
      <c r="AH742" s="139"/>
      <c r="AI742" s="139"/>
      <c r="AJ742" s="139"/>
      <c r="AK742" s="139"/>
      <c r="AL742" s="139"/>
      <c r="AM742" s="139"/>
      <c r="AN742" s="139"/>
      <c r="AO742" s="139"/>
      <c r="AP742" s="139"/>
      <c r="AQ742" s="70" t="s">
        <v>204</v>
      </c>
      <c r="AR742" s="70">
        <v>2007</v>
      </c>
      <c r="AS742" s="139"/>
      <c r="AT742" s="139"/>
      <c r="AU742" s="139"/>
      <c r="AV742" s="71">
        <v>1712260.5259341698</v>
      </c>
      <c r="AW742" s="104" t="s">
        <v>123</v>
      </c>
      <c r="AX742" s="104"/>
      <c r="AY742" s="104" t="s">
        <v>1608</v>
      </c>
      <c r="AZ742" s="104" t="s">
        <v>1193</v>
      </c>
      <c r="BA742" s="104"/>
      <c r="BB742" s="104"/>
      <c r="BC742" s="66"/>
      <c r="BD742" s="66"/>
      <c r="BE742" s="121"/>
      <c r="BF742" s="121"/>
      <c r="BG742" s="121"/>
      <c r="BH742" s="121"/>
      <c r="BI742" s="121"/>
      <c r="BJ742" s="121"/>
      <c r="BK742" s="121"/>
      <c r="BL742" s="121"/>
      <c r="BM742" s="121"/>
      <c r="BN742" s="121"/>
      <c r="BO742" s="121"/>
      <c r="BP742" s="121"/>
      <c r="BQ742" s="121"/>
      <c r="BR742" s="121"/>
      <c r="BS742" s="121"/>
      <c r="BT742" s="121"/>
      <c r="BU742" s="121"/>
      <c r="BV742" s="121"/>
      <c r="BW742" s="121"/>
      <c r="BX742" s="121"/>
      <c r="BY742" s="121"/>
      <c r="BZ742" s="121"/>
    </row>
    <row r="743" spans="1:78" s="100" customFormat="1" ht="16" hidden="1" thickBot="1">
      <c r="A743" s="231"/>
      <c r="B743" s="254"/>
      <c r="C743" s="72" t="s">
        <v>458</v>
      </c>
      <c r="D743" s="70"/>
      <c r="E743" s="128" t="s">
        <v>713</v>
      </c>
      <c r="F743" s="104" t="s">
        <v>123</v>
      </c>
      <c r="G743" s="139"/>
      <c r="H743" s="139"/>
      <c r="I743" s="139"/>
      <c r="J743" s="104" t="s">
        <v>1193</v>
      </c>
      <c r="K743" s="139"/>
      <c r="L743" s="139"/>
      <c r="M743" s="139"/>
      <c r="N743" s="282"/>
      <c r="O743" s="282"/>
      <c r="P743" s="282"/>
      <c r="Q743" s="282"/>
      <c r="R743" s="146" t="s">
        <v>822</v>
      </c>
      <c r="S743" s="146">
        <v>0</v>
      </c>
      <c r="T743" s="282" t="s">
        <v>1581</v>
      </c>
      <c r="U743" s="146" t="s">
        <v>1654</v>
      </c>
      <c r="V743" s="189"/>
      <c r="W743" s="50">
        <v>0</v>
      </c>
      <c r="X743" s="50">
        <v>0</v>
      </c>
      <c r="Y743" s="50">
        <v>0</v>
      </c>
      <c r="Z743" s="139"/>
      <c r="AA743" s="139"/>
      <c r="AB743" s="139"/>
      <c r="AC743" s="139"/>
      <c r="AD743" s="139"/>
      <c r="AE743" s="139"/>
      <c r="AF743" s="139"/>
      <c r="AG743" s="139"/>
      <c r="AH743" s="139"/>
      <c r="AI743" s="139"/>
      <c r="AJ743" s="139"/>
      <c r="AK743" s="139"/>
      <c r="AL743" s="139"/>
      <c r="AM743" s="139"/>
      <c r="AN743" s="139"/>
      <c r="AO743" s="139"/>
      <c r="AP743" s="139"/>
      <c r="AQ743" s="70" t="s">
        <v>204</v>
      </c>
      <c r="AR743" s="70">
        <v>2007</v>
      </c>
      <c r="AS743" s="139"/>
      <c r="AT743" s="139"/>
      <c r="AU743" s="139"/>
      <c r="AV743" s="71">
        <v>4502803.1488720737</v>
      </c>
      <c r="AW743" s="104" t="s">
        <v>123</v>
      </c>
      <c r="AX743" s="104"/>
      <c r="AY743" s="104" t="s">
        <v>1613</v>
      </c>
      <c r="AZ743" s="104" t="s">
        <v>1193</v>
      </c>
      <c r="BA743" s="104"/>
      <c r="BB743" s="104"/>
      <c r="BC743" s="66"/>
      <c r="BD743" s="66"/>
      <c r="BE743" s="121"/>
      <c r="BF743" s="121"/>
      <c r="BG743" s="121"/>
      <c r="BH743" s="121"/>
      <c r="BI743" s="121"/>
      <c r="BJ743" s="121"/>
      <c r="BK743" s="121"/>
      <c r="BL743" s="121"/>
      <c r="BM743" s="121"/>
      <c r="BN743" s="121"/>
      <c r="BO743" s="121"/>
      <c r="BP743" s="121"/>
      <c r="BQ743" s="121"/>
      <c r="BR743" s="121"/>
      <c r="BS743" s="121"/>
      <c r="BT743" s="121"/>
      <c r="BU743" s="121"/>
      <c r="BV743" s="121"/>
      <c r="BW743" s="121"/>
      <c r="BX743" s="121"/>
      <c r="BY743" s="121"/>
      <c r="BZ743" s="121"/>
    </row>
    <row r="744" spans="1:78" s="100" customFormat="1" ht="16" hidden="1" thickBot="1">
      <c r="A744" s="231"/>
      <c r="B744" s="254"/>
      <c r="C744" s="72" t="s">
        <v>459</v>
      </c>
      <c r="D744" s="70"/>
      <c r="E744" s="128" t="s">
        <v>713</v>
      </c>
      <c r="F744" s="104" t="s">
        <v>123</v>
      </c>
      <c r="G744" s="139"/>
      <c r="H744" s="139"/>
      <c r="I744" s="139"/>
      <c r="J744" s="104" t="s">
        <v>1193</v>
      </c>
      <c r="K744" s="139"/>
      <c r="L744" s="139"/>
      <c r="M744" s="139"/>
      <c r="N744" s="282"/>
      <c r="O744" s="282"/>
      <c r="P744" s="282"/>
      <c r="Q744" s="282"/>
      <c r="R744" s="146" t="s">
        <v>1682</v>
      </c>
      <c r="S744" s="146">
        <v>0</v>
      </c>
      <c r="T744" s="282" t="s">
        <v>225</v>
      </c>
      <c r="U744" s="146" t="s">
        <v>1653</v>
      </c>
      <c r="V744" s="189" t="s">
        <v>873</v>
      </c>
      <c r="W744" s="50">
        <v>0</v>
      </c>
      <c r="X744" s="50">
        <v>0</v>
      </c>
      <c r="Y744" s="50">
        <v>0</v>
      </c>
      <c r="Z744" s="139"/>
      <c r="AA744" s="139"/>
      <c r="AB744" s="139"/>
      <c r="AC744" s="139"/>
      <c r="AD744" s="139"/>
      <c r="AE744" s="139"/>
      <c r="AF744" s="139"/>
      <c r="AG744" s="139"/>
      <c r="AH744" s="139"/>
      <c r="AI744" s="139"/>
      <c r="AJ744" s="139"/>
      <c r="AK744" s="139"/>
      <c r="AL744" s="139"/>
      <c r="AM744" s="139"/>
      <c r="AN744" s="139"/>
      <c r="AO744" s="139"/>
      <c r="AP744" s="139"/>
      <c r="AQ744" s="70" t="s">
        <v>204</v>
      </c>
      <c r="AR744" s="70">
        <v>2007</v>
      </c>
      <c r="AS744" s="139"/>
      <c r="AT744" s="139"/>
      <c r="AU744" s="139"/>
      <c r="AV744" s="71">
        <v>52374861.119217046</v>
      </c>
      <c r="AW744" s="104" t="s">
        <v>123</v>
      </c>
      <c r="AX744" s="104"/>
      <c r="AY744" s="104" t="s">
        <v>1613</v>
      </c>
      <c r="AZ744" s="104" t="s">
        <v>1193</v>
      </c>
      <c r="BA744" s="104"/>
      <c r="BB744" s="104"/>
      <c r="BC744" s="66"/>
      <c r="BD744" s="66"/>
      <c r="BE744" s="121"/>
      <c r="BF744" s="121"/>
      <c r="BG744" s="121"/>
      <c r="BH744" s="121"/>
      <c r="BI744" s="121"/>
      <c r="BJ744" s="121"/>
      <c r="BK744" s="121"/>
      <c r="BL744" s="121"/>
      <c r="BM744" s="121"/>
      <c r="BN744" s="121"/>
      <c r="BO744" s="121"/>
      <c r="BP744" s="121"/>
      <c r="BQ744" s="121"/>
      <c r="BR744" s="121"/>
      <c r="BS744" s="121"/>
      <c r="BT744" s="121"/>
      <c r="BU744" s="121"/>
      <c r="BV744" s="121"/>
      <c r="BW744" s="121"/>
      <c r="BX744" s="121"/>
      <c r="BY744" s="121"/>
      <c r="BZ744" s="121"/>
    </row>
    <row r="745" spans="1:78" s="100" customFormat="1" ht="16" hidden="1" thickBot="1">
      <c r="A745" s="231"/>
      <c r="B745" s="254"/>
      <c r="C745" s="72" t="s">
        <v>460</v>
      </c>
      <c r="D745" s="70"/>
      <c r="E745" s="73" t="s">
        <v>713</v>
      </c>
      <c r="F745" s="104" t="s">
        <v>123</v>
      </c>
      <c r="G745" s="139"/>
      <c r="H745" s="139"/>
      <c r="I745" s="139"/>
      <c r="J745" s="104" t="s">
        <v>1193</v>
      </c>
      <c r="K745" s="139"/>
      <c r="L745" s="139"/>
      <c r="M745" s="139"/>
      <c r="N745" s="139"/>
      <c r="O745" s="139"/>
      <c r="P745" s="139"/>
      <c r="Q745" s="139"/>
      <c r="R745" s="146" t="s">
        <v>1672</v>
      </c>
      <c r="S745" s="146">
        <v>0</v>
      </c>
      <c r="T745" s="282" t="s">
        <v>225</v>
      </c>
      <c r="U745" s="146" t="s">
        <v>1653</v>
      </c>
      <c r="V745" s="189" t="s">
        <v>874</v>
      </c>
      <c r="W745" s="50">
        <v>0</v>
      </c>
      <c r="X745" s="50">
        <v>0</v>
      </c>
      <c r="Y745" s="50">
        <v>0</v>
      </c>
      <c r="Z745" s="139"/>
      <c r="AA745" s="139"/>
      <c r="AB745" s="139"/>
      <c r="AC745" s="139"/>
      <c r="AD745" s="139"/>
      <c r="AE745" s="139"/>
      <c r="AF745" s="139"/>
      <c r="AG745" s="139"/>
      <c r="AH745" s="139"/>
      <c r="AI745" s="139"/>
      <c r="AJ745" s="139"/>
      <c r="AK745" s="139"/>
      <c r="AL745" s="139"/>
      <c r="AM745" s="139"/>
      <c r="AN745" s="139"/>
      <c r="AO745" s="139"/>
      <c r="AP745" s="139"/>
      <c r="AQ745" s="70" t="s">
        <v>204</v>
      </c>
      <c r="AR745" s="70">
        <v>2007</v>
      </c>
      <c r="AS745" s="139"/>
      <c r="AT745" s="139"/>
      <c r="AU745" s="139"/>
      <c r="AV745" s="71">
        <v>1059988.35682982</v>
      </c>
      <c r="AW745" s="104" t="s">
        <v>123</v>
      </c>
      <c r="AX745" s="104"/>
      <c r="AY745" s="104" t="s">
        <v>1613</v>
      </c>
      <c r="AZ745" s="104" t="s">
        <v>1193</v>
      </c>
      <c r="BA745" s="104"/>
      <c r="BB745" s="104"/>
      <c r="BC745" s="66"/>
      <c r="BD745" s="66"/>
      <c r="BE745" s="121"/>
      <c r="BF745" s="121"/>
      <c r="BG745" s="121"/>
      <c r="BH745" s="121"/>
      <c r="BI745" s="121"/>
      <c r="BJ745" s="121"/>
      <c r="BK745" s="121"/>
      <c r="BL745" s="121"/>
      <c r="BM745" s="121"/>
      <c r="BN745" s="121"/>
      <c r="BO745" s="121"/>
      <c r="BP745" s="121"/>
      <c r="BQ745" s="121"/>
      <c r="BR745" s="121"/>
      <c r="BS745" s="121"/>
      <c r="BT745" s="121"/>
      <c r="BU745" s="121"/>
      <c r="BV745" s="121"/>
      <c r="BW745" s="121"/>
      <c r="BX745" s="121"/>
      <c r="BY745" s="121"/>
      <c r="BZ745" s="121"/>
    </row>
    <row r="746" spans="1:78" s="100" customFormat="1" ht="16" hidden="1" thickBot="1">
      <c r="A746" s="231"/>
      <c r="B746" s="254"/>
      <c r="C746" s="72" t="s">
        <v>461</v>
      </c>
      <c r="D746" s="70"/>
      <c r="E746" s="119" t="s">
        <v>715</v>
      </c>
      <c r="F746" s="104" t="s">
        <v>123</v>
      </c>
      <c r="G746" s="139"/>
      <c r="H746" s="139"/>
      <c r="I746" s="139"/>
      <c r="J746" s="104" t="s">
        <v>1193</v>
      </c>
      <c r="K746" s="139"/>
      <c r="L746" s="139"/>
      <c r="M746" s="139"/>
      <c r="N746" s="139"/>
      <c r="O746" s="139"/>
      <c r="P746" s="139"/>
      <c r="Q746" s="139"/>
      <c r="R746" s="146" t="s">
        <v>1676</v>
      </c>
      <c r="S746" s="146">
        <v>0</v>
      </c>
      <c r="T746" s="282" t="s">
        <v>1586</v>
      </c>
      <c r="U746" s="146" t="s">
        <v>1653</v>
      </c>
      <c r="V746" s="189" t="s">
        <v>875</v>
      </c>
      <c r="W746" s="50">
        <v>0</v>
      </c>
      <c r="X746" s="50">
        <v>0</v>
      </c>
      <c r="Y746" s="50">
        <v>0</v>
      </c>
      <c r="Z746" s="139"/>
      <c r="AA746" s="139"/>
      <c r="AB746" s="139"/>
      <c r="AC746" s="139"/>
      <c r="AD746" s="139"/>
      <c r="AE746" s="139"/>
      <c r="AF746" s="139"/>
      <c r="AG746" s="139"/>
      <c r="AH746" s="139"/>
      <c r="AI746" s="139"/>
      <c r="AJ746" s="139"/>
      <c r="AK746" s="139"/>
      <c r="AL746" s="139"/>
      <c r="AM746" s="139"/>
      <c r="AN746" s="139"/>
      <c r="AO746" s="139"/>
      <c r="AP746" s="139"/>
      <c r="AQ746" s="70" t="s">
        <v>204</v>
      </c>
      <c r="AR746" s="70">
        <v>2007</v>
      </c>
      <c r="AS746" s="139"/>
      <c r="AT746" s="139"/>
      <c r="AU746" s="139"/>
      <c r="AV746" s="71">
        <v>271368.55144674075</v>
      </c>
      <c r="AW746" s="104" t="s">
        <v>123</v>
      </c>
      <c r="AX746" s="104"/>
      <c r="AY746" s="104" t="s">
        <v>1613</v>
      </c>
      <c r="AZ746" s="104" t="s">
        <v>1193</v>
      </c>
      <c r="BA746" s="104"/>
      <c r="BB746" s="104"/>
      <c r="BC746" s="66"/>
      <c r="BD746" s="66"/>
      <c r="BE746" s="121"/>
      <c r="BF746" s="121"/>
      <c r="BG746" s="121"/>
      <c r="BH746" s="121"/>
      <c r="BI746" s="121"/>
      <c r="BJ746" s="121"/>
      <c r="BK746" s="121"/>
      <c r="BL746" s="121"/>
      <c r="BM746" s="121"/>
      <c r="BN746" s="121"/>
      <c r="BO746" s="121"/>
      <c r="BP746" s="121"/>
      <c r="BQ746" s="121"/>
      <c r="BR746" s="121"/>
      <c r="BS746" s="121"/>
      <c r="BT746" s="121"/>
      <c r="BU746" s="121"/>
      <c r="BV746" s="121"/>
      <c r="BW746" s="121"/>
      <c r="BX746" s="121"/>
      <c r="BY746" s="121"/>
      <c r="BZ746" s="121"/>
    </row>
    <row r="747" spans="1:78" s="100" customFormat="1" ht="16" hidden="1" thickBot="1">
      <c r="A747" s="231"/>
      <c r="B747" s="254"/>
      <c r="C747" s="72" t="s">
        <v>462</v>
      </c>
      <c r="D747" s="70"/>
      <c r="E747" s="128" t="s">
        <v>715</v>
      </c>
      <c r="F747" s="104" t="s">
        <v>123</v>
      </c>
      <c r="G747" s="139"/>
      <c r="H747" s="139"/>
      <c r="I747" s="139"/>
      <c r="J747" s="104" t="s">
        <v>1193</v>
      </c>
      <c r="K747" s="139"/>
      <c r="L747" s="139"/>
      <c r="M747" s="139"/>
      <c r="N747" s="139"/>
      <c r="O747" s="139"/>
      <c r="P747" s="139"/>
      <c r="Q747" s="139"/>
      <c r="R747" s="146" t="s">
        <v>1675</v>
      </c>
      <c r="S747" s="146">
        <v>0</v>
      </c>
      <c r="T747" s="282" t="s">
        <v>1581</v>
      </c>
      <c r="U747" s="146" t="s">
        <v>1653</v>
      </c>
      <c r="V747" s="189"/>
      <c r="W747" s="50">
        <v>0</v>
      </c>
      <c r="X747" s="50">
        <v>0</v>
      </c>
      <c r="Y747" s="50">
        <v>0</v>
      </c>
      <c r="Z747" s="139"/>
      <c r="AA747" s="139"/>
      <c r="AB747" s="139"/>
      <c r="AC747" s="139"/>
      <c r="AD747" s="139"/>
      <c r="AE747" s="139"/>
      <c r="AF747" s="139"/>
      <c r="AG747" s="139"/>
      <c r="AH747" s="139"/>
      <c r="AI747" s="139"/>
      <c r="AJ747" s="139"/>
      <c r="AK747" s="139"/>
      <c r="AL747" s="139"/>
      <c r="AM747" s="139"/>
      <c r="AN747" s="139"/>
      <c r="AO747" s="139"/>
      <c r="AP747" s="139"/>
      <c r="AQ747" s="70" t="s">
        <v>204</v>
      </c>
      <c r="AR747" s="70">
        <v>2007</v>
      </c>
      <c r="AS747" s="139"/>
      <c r="AT747" s="139"/>
      <c r="AU747" s="139"/>
      <c r="AV747" s="71">
        <v>1068078.9273302902</v>
      </c>
      <c r="AW747" s="104" t="s">
        <v>123</v>
      </c>
      <c r="AX747" s="104"/>
      <c r="AY747" s="104" t="s">
        <v>1613</v>
      </c>
      <c r="AZ747" s="104" t="s">
        <v>1193</v>
      </c>
      <c r="BA747" s="104"/>
      <c r="BB747" s="104"/>
      <c r="BC747" s="66"/>
      <c r="BD747" s="66"/>
      <c r="BE747" s="121"/>
      <c r="BF747" s="121"/>
      <c r="BG747" s="121"/>
      <c r="BH747" s="121"/>
      <c r="BI747" s="121"/>
      <c r="BJ747" s="121"/>
      <c r="BK747" s="121"/>
      <c r="BL747" s="121"/>
      <c r="BM747" s="121"/>
      <c r="BN747" s="121"/>
      <c r="BO747" s="121"/>
      <c r="BP747" s="121"/>
      <c r="BQ747" s="121"/>
      <c r="BR747" s="121"/>
      <c r="BS747" s="121"/>
      <c r="BT747" s="121"/>
      <c r="BU747" s="121"/>
      <c r="BV747" s="121"/>
      <c r="BW747" s="121"/>
      <c r="BX747" s="121"/>
      <c r="BY747" s="121"/>
      <c r="BZ747" s="121"/>
    </row>
    <row r="748" spans="1:78" s="100" customFormat="1" ht="16" hidden="1" thickBot="1">
      <c r="A748" s="231"/>
      <c r="B748" s="254"/>
      <c r="C748" s="72" t="s">
        <v>463</v>
      </c>
      <c r="D748" s="70"/>
      <c r="E748" s="73" t="s">
        <v>713</v>
      </c>
      <c r="F748" s="104" t="s">
        <v>123</v>
      </c>
      <c r="G748" s="139"/>
      <c r="H748" s="139"/>
      <c r="I748" s="139"/>
      <c r="J748" s="104" t="s">
        <v>1193</v>
      </c>
      <c r="K748" s="139"/>
      <c r="L748" s="139"/>
      <c r="M748" s="139"/>
      <c r="N748" s="139"/>
      <c r="O748" s="139"/>
      <c r="P748" s="139"/>
      <c r="Q748" s="139"/>
      <c r="R748" s="146" t="s">
        <v>824</v>
      </c>
      <c r="S748" s="146">
        <v>0</v>
      </c>
      <c r="T748" s="282" t="s">
        <v>238</v>
      </c>
      <c r="U748" s="146" t="s">
        <v>1653</v>
      </c>
      <c r="V748" s="189" t="s">
        <v>870</v>
      </c>
      <c r="W748" s="50">
        <v>0</v>
      </c>
      <c r="X748" s="50">
        <v>0</v>
      </c>
      <c r="Y748" s="50">
        <v>0</v>
      </c>
      <c r="Z748" s="139"/>
      <c r="AA748" s="139"/>
      <c r="AB748" s="139"/>
      <c r="AC748" s="139"/>
      <c r="AD748" s="139"/>
      <c r="AE748" s="139"/>
      <c r="AF748" s="139"/>
      <c r="AG748" s="139"/>
      <c r="AH748" s="139"/>
      <c r="AI748" s="139"/>
      <c r="AJ748" s="139"/>
      <c r="AK748" s="139"/>
      <c r="AL748" s="139"/>
      <c r="AM748" s="139"/>
      <c r="AN748" s="139"/>
      <c r="AO748" s="139"/>
      <c r="AP748" s="139"/>
      <c r="AQ748" s="70" t="s">
        <v>204</v>
      </c>
      <c r="AR748" s="70">
        <v>2007</v>
      </c>
      <c r="AS748" s="139"/>
      <c r="AT748" s="139"/>
      <c r="AU748" s="139"/>
      <c r="AV748" s="71">
        <v>35889.903191444741</v>
      </c>
      <c r="AW748" s="104" t="s">
        <v>123</v>
      </c>
      <c r="AX748" s="104"/>
      <c r="AY748" s="104" t="s">
        <v>1613</v>
      </c>
      <c r="AZ748" s="104" t="s">
        <v>1193</v>
      </c>
      <c r="BA748" s="104"/>
      <c r="BB748" s="104"/>
      <c r="BC748" s="66"/>
      <c r="BD748" s="66"/>
      <c r="BE748" s="121"/>
      <c r="BF748" s="121"/>
      <c r="BG748" s="121"/>
      <c r="BH748" s="121"/>
      <c r="BI748" s="121"/>
      <c r="BJ748" s="121"/>
      <c r="BK748" s="121"/>
      <c r="BL748" s="121"/>
      <c r="BM748" s="121"/>
      <c r="BN748" s="121"/>
      <c r="BO748" s="121"/>
      <c r="BP748" s="121"/>
      <c r="BQ748" s="121"/>
      <c r="BR748" s="121"/>
      <c r="BS748" s="121"/>
      <c r="BT748" s="121"/>
      <c r="BU748" s="121"/>
      <c r="BV748" s="121"/>
      <c r="BW748" s="121"/>
      <c r="BX748" s="121"/>
      <c r="BY748" s="121"/>
      <c r="BZ748" s="121"/>
    </row>
    <row r="749" spans="1:78" s="100" customFormat="1" ht="16" hidden="1" thickBot="1">
      <c r="A749" s="231"/>
      <c r="B749" s="254"/>
      <c r="C749" s="72" t="s">
        <v>464</v>
      </c>
      <c r="D749" s="70"/>
      <c r="E749" s="73" t="s">
        <v>713</v>
      </c>
      <c r="F749" s="104" t="s">
        <v>123</v>
      </c>
      <c r="G749" s="139"/>
      <c r="H749" s="139"/>
      <c r="I749" s="139"/>
      <c r="J749" s="104" t="s">
        <v>1193</v>
      </c>
      <c r="K749" s="139"/>
      <c r="L749" s="139"/>
      <c r="M749" s="139"/>
      <c r="N749" s="139"/>
      <c r="O749" s="139"/>
      <c r="P749" s="139"/>
      <c r="Q749" s="139"/>
      <c r="R749" s="146" t="s">
        <v>1685</v>
      </c>
      <c r="S749" s="146">
        <v>0</v>
      </c>
      <c r="T749" s="282" t="s">
        <v>238</v>
      </c>
      <c r="U749" s="146" t="s">
        <v>1654</v>
      </c>
      <c r="V749" s="189" t="s">
        <v>871</v>
      </c>
      <c r="W749" s="50">
        <v>0</v>
      </c>
      <c r="X749" s="50">
        <v>0</v>
      </c>
      <c r="Y749" s="50">
        <v>0</v>
      </c>
      <c r="Z749" s="139"/>
      <c r="AA749" s="139"/>
      <c r="AB749" s="139"/>
      <c r="AC749" s="139"/>
      <c r="AD749" s="139"/>
      <c r="AE749" s="139"/>
      <c r="AF749" s="139"/>
      <c r="AG749" s="139"/>
      <c r="AH749" s="139"/>
      <c r="AI749" s="139"/>
      <c r="AJ749" s="139"/>
      <c r="AK749" s="139"/>
      <c r="AL749" s="139"/>
      <c r="AM749" s="139"/>
      <c r="AN749" s="139"/>
      <c r="AO749" s="139"/>
      <c r="AP749" s="139"/>
      <c r="AQ749" s="70" t="s">
        <v>204</v>
      </c>
      <c r="AR749" s="70">
        <v>2007</v>
      </c>
      <c r="AS749" s="139"/>
      <c r="AT749" s="139"/>
      <c r="AU749" s="139"/>
      <c r="AV749" s="71">
        <v>1712260.5259341698</v>
      </c>
      <c r="AW749" s="104" t="s">
        <v>123</v>
      </c>
      <c r="AX749" s="104"/>
      <c r="AY749" s="104" t="s">
        <v>1613</v>
      </c>
      <c r="AZ749" s="104" t="s">
        <v>1193</v>
      </c>
      <c r="BA749" s="104"/>
      <c r="BB749" s="104"/>
      <c r="BC749" s="66"/>
      <c r="BD749" s="66"/>
      <c r="BE749" s="121"/>
      <c r="BF749" s="121"/>
      <c r="BG749" s="121"/>
      <c r="BH749" s="121"/>
      <c r="BI749" s="121"/>
      <c r="BJ749" s="121"/>
      <c r="BK749" s="121"/>
      <c r="BL749" s="121"/>
      <c r="BM749" s="121"/>
      <c r="BN749" s="121"/>
      <c r="BO749" s="121"/>
      <c r="BP749" s="121"/>
      <c r="BQ749" s="121"/>
      <c r="BR749" s="121"/>
      <c r="BS749" s="121"/>
      <c r="BT749" s="121"/>
      <c r="BU749" s="121"/>
      <c r="BV749" s="121"/>
      <c r="BW749" s="121"/>
      <c r="BX749" s="121"/>
      <c r="BY749" s="121"/>
      <c r="BZ749" s="121"/>
    </row>
    <row r="750" spans="1:78" s="100" customFormat="1" ht="16" hidden="1" thickBot="1">
      <c r="A750" s="231"/>
      <c r="B750" s="254"/>
      <c r="C750" s="72" t="s">
        <v>456</v>
      </c>
      <c r="D750" s="70"/>
      <c r="E750" s="73" t="s">
        <v>713</v>
      </c>
      <c r="F750" s="104"/>
      <c r="G750" s="139"/>
      <c r="H750" s="139"/>
      <c r="I750" s="139"/>
      <c r="J750" s="104" t="s">
        <v>1193</v>
      </c>
      <c r="K750" s="139"/>
      <c r="L750" s="139"/>
      <c r="M750" s="139"/>
      <c r="N750" s="139"/>
      <c r="O750" s="139"/>
      <c r="P750" s="139"/>
      <c r="Q750" s="139"/>
      <c r="R750" s="146" t="s">
        <v>1684</v>
      </c>
      <c r="S750" s="146">
        <v>0</v>
      </c>
      <c r="T750" s="282" t="s">
        <v>238</v>
      </c>
      <c r="U750" s="146" t="s">
        <v>1653</v>
      </c>
      <c r="V750" s="189"/>
      <c r="W750" s="50">
        <v>0</v>
      </c>
      <c r="X750" s="50">
        <v>0</v>
      </c>
      <c r="Y750" s="50">
        <v>0</v>
      </c>
      <c r="Z750" s="139"/>
      <c r="AA750" s="139"/>
      <c r="AB750" s="139"/>
      <c r="AC750" s="139"/>
      <c r="AD750" s="139"/>
      <c r="AE750" s="139"/>
      <c r="AF750" s="139"/>
      <c r="AG750" s="139"/>
      <c r="AH750" s="139"/>
      <c r="AI750" s="139"/>
      <c r="AJ750" s="139"/>
      <c r="AK750" s="139"/>
      <c r="AL750" s="139"/>
      <c r="AM750" s="139"/>
      <c r="AN750" s="139"/>
      <c r="AO750" s="139"/>
      <c r="AP750" s="139"/>
      <c r="AQ750" s="70" t="s">
        <v>204</v>
      </c>
      <c r="AR750" s="70">
        <v>2007</v>
      </c>
      <c r="AS750" s="139"/>
      <c r="AT750" s="139"/>
      <c r="AU750" s="139"/>
      <c r="AV750" s="71">
        <v>325878.90816382429</v>
      </c>
      <c r="AW750" s="104"/>
      <c r="AX750" s="104"/>
      <c r="AY750" s="104"/>
      <c r="AZ750" s="104" t="s">
        <v>1193</v>
      </c>
      <c r="BA750" s="104"/>
      <c r="BB750" s="104"/>
      <c r="BC750" s="66"/>
      <c r="BD750" s="66"/>
      <c r="BE750" s="121"/>
      <c r="BF750" s="121"/>
      <c r="BG750" s="121"/>
      <c r="BH750" s="121"/>
      <c r="BI750" s="121"/>
      <c r="BJ750" s="121"/>
      <c r="BK750" s="121"/>
      <c r="BL750" s="121"/>
      <c r="BM750" s="121"/>
      <c r="BN750" s="121"/>
      <c r="BO750" s="121"/>
      <c r="BP750" s="121"/>
      <c r="BQ750" s="121"/>
      <c r="BR750" s="121"/>
      <c r="BS750" s="121"/>
      <c r="BT750" s="121"/>
      <c r="BU750" s="121"/>
      <c r="BV750" s="121"/>
      <c r="BW750" s="121"/>
      <c r="BX750" s="121"/>
      <c r="BY750" s="121"/>
      <c r="BZ750" s="121"/>
    </row>
    <row r="751" spans="1:78" ht="30" hidden="1" customHeight="1">
      <c r="A751" s="231"/>
      <c r="B751" s="240"/>
      <c r="C751" s="23" t="s">
        <v>465</v>
      </c>
      <c r="D751" s="24"/>
      <c r="E751" s="34" t="s">
        <v>713</v>
      </c>
      <c r="F751" s="102" t="s">
        <v>123</v>
      </c>
      <c r="G751" s="38"/>
      <c r="H751" s="38"/>
      <c r="I751" s="38"/>
      <c r="J751" s="102" t="s">
        <v>1193</v>
      </c>
      <c r="K751" s="38"/>
      <c r="L751" s="38"/>
      <c r="M751" s="38"/>
      <c r="N751" s="38"/>
      <c r="O751" s="38"/>
      <c r="P751" s="38"/>
      <c r="Q751" s="38"/>
      <c r="R751" s="143" t="s">
        <v>1677</v>
      </c>
      <c r="S751" s="143">
        <v>0</v>
      </c>
      <c r="T751" s="283" t="s">
        <v>225</v>
      </c>
      <c r="U751" s="143" t="s">
        <v>1654</v>
      </c>
      <c r="V751" s="190"/>
      <c r="W751" s="46">
        <v>0</v>
      </c>
      <c r="X751" s="46">
        <v>0</v>
      </c>
      <c r="Y751" s="46">
        <v>0</v>
      </c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  <c r="AL751" s="38"/>
      <c r="AM751" s="38"/>
      <c r="AN751" s="38"/>
      <c r="AO751" s="38"/>
      <c r="AP751" s="38"/>
      <c r="AQ751" s="24" t="s">
        <v>204</v>
      </c>
      <c r="AR751" s="24">
        <v>2007</v>
      </c>
      <c r="AS751" s="38"/>
      <c r="AT751" s="38"/>
      <c r="AU751" s="38"/>
      <c r="AV751" s="174">
        <v>359255806.20581436</v>
      </c>
      <c r="AW751" s="102" t="s">
        <v>123</v>
      </c>
      <c r="AX751" s="102"/>
      <c r="AY751" s="102" t="s">
        <v>1613</v>
      </c>
      <c r="AZ751" s="102" t="s">
        <v>1193</v>
      </c>
      <c r="BA751" s="102"/>
      <c r="BB751" s="102"/>
      <c r="BC751" s="45"/>
      <c r="BD751" s="45"/>
    </row>
    <row r="752" spans="1:78" s="100" customFormat="1" ht="27.75" hidden="1" customHeight="1">
      <c r="A752" s="231"/>
      <c r="B752" s="254"/>
      <c r="C752" s="72" t="s">
        <v>466</v>
      </c>
      <c r="D752" s="70"/>
      <c r="E752" s="73" t="s">
        <v>713</v>
      </c>
      <c r="F752" s="104" t="s">
        <v>123</v>
      </c>
      <c r="G752" s="139"/>
      <c r="H752" s="139"/>
      <c r="I752" s="139"/>
      <c r="J752" s="104" t="s">
        <v>1193</v>
      </c>
      <c r="K752" s="139"/>
      <c r="L752" s="139"/>
      <c r="M752" s="139"/>
      <c r="N752" s="139"/>
      <c r="O752" s="139"/>
      <c r="P752" s="139"/>
      <c r="Q752" s="139"/>
      <c r="R752" s="146" t="s">
        <v>1678</v>
      </c>
      <c r="S752" s="146">
        <v>0</v>
      </c>
      <c r="T752" s="282" t="s">
        <v>225</v>
      </c>
      <c r="U752" s="146" t="s">
        <v>1679</v>
      </c>
      <c r="V752" s="189" t="s">
        <v>876</v>
      </c>
      <c r="W752" s="50">
        <v>0</v>
      </c>
      <c r="X752" s="50">
        <v>0</v>
      </c>
      <c r="Y752" s="50">
        <v>0</v>
      </c>
      <c r="Z752" s="139"/>
      <c r="AA752" s="139"/>
      <c r="AB752" s="139"/>
      <c r="AC752" s="139"/>
      <c r="AD752" s="139"/>
      <c r="AE752" s="139"/>
      <c r="AF752" s="139"/>
      <c r="AG752" s="139"/>
      <c r="AH752" s="139"/>
      <c r="AI752" s="139"/>
      <c r="AJ752" s="139"/>
      <c r="AK752" s="139"/>
      <c r="AL752" s="139"/>
      <c r="AM752" s="139"/>
      <c r="AN752" s="139"/>
      <c r="AO752" s="139"/>
      <c r="AP752" s="139"/>
      <c r="AQ752" s="70" t="s">
        <v>204</v>
      </c>
      <c r="AR752" s="70">
        <v>2007</v>
      </c>
      <c r="AS752" s="139"/>
      <c r="AT752" s="139"/>
      <c r="AU752" s="139"/>
      <c r="AV752" s="71">
        <v>119217657.89374755</v>
      </c>
      <c r="AW752" s="104" t="s">
        <v>123</v>
      </c>
      <c r="AX752" s="104"/>
      <c r="AY752" s="104" t="s">
        <v>1613</v>
      </c>
      <c r="AZ752" s="104" t="s">
        <v>1193</v>
      </c>
      <c r="BA752" s="104"/>
      <c r="BB752" s="104"/>
      <c r="BC752" s="66"/>
      <c r="BD752" s="66"/>
      <c r="BE752" s="121"/>
      <c r="BF752" s="121"/>
      <c r="BG752" s="121"/>
      <c r="BH752" s="121"/>
      <c r="BI752" s="121"/>
      <c r="BJ752" s="121"/>
      <c r="BK752" s="121"/>
      <c r="BL752" s="121"/>
      <c r="BM752" s="121"/>
      <c r="BN752" s="121"/>
      <c r="BO752" s="121"/>
      <c r="BP752" s="121"/>
      <c r="BQ752" s="121"/>
      <c r="BR752" s="121"/>
      <c r="BS752" s="121"/>
      <c r="BT752" s="121"/>
      <c r="BU752" s="121"/>
      <c r="BV752" s="121"/>
      <c r="BW752" s="121"/>
      <c r="BX752" s="121"/>
      <c r="BY752" s="121"/>
      <c r="BZ752" s="121"/>
    </row>
    <row r="753" spans="1:78" s="100" customFormat="1" ht="16" hidden="1" thickBot="1">
      <c r="A753" s="231"/>
      <c r="B753" s="254"/>
      <c r="C753" s="72" t="s">
        <v>467</v>
      </c>
      <c r="D753" s="70"/>
      <c r="E753" s="73" t="s">
        <v>713</v>
      </c>
      <c r="F753" s="104" t="s">
        <v>123</v>
      </c>
      <c r="G753" s="139"/>
      <c r="H753" s="139"/>
      <c r="I753" s="139"/>
      <c r="J753" s="104" t="s">
        <v>1193</v>
      </c>
      <c r="K753" s="139"/>
      <c r="L753" s="139"/>
      <c r="M753" s="139"/>
      <c r="N753" s="139"/>
      <c r="O753" s="139"/>
      <c r="P753" s="139"/>
      <c r="Q753" s="139"/>
      <c r="R753" s="146" t="s">
        <v>822</v>
      </c>
      <c r="S753" s="146">
        <v>0</v>
      </c>
      <c r="T753" s="282" t="s">
        <v>1581</v>
      </c>
      <c r="U753" s="146" t="s">
        <v>1654</v>
      </c>
      <c r="V753" s="189"/>
      <c r="W753" s="50">
        <v>0</v>
      </c>
      <c r="X753" s="50">
        <v>0</v>
      </c>
      <c r="Y753" s="50">
        <v>0</v>
      </c>
      <c r="Z753" s="139"/>
      <c r="AA753" s="139"/>
      <c r="AB753" s="139"/>
      <c r="AC753" s="139"/>
      <c r="AD753" s="139"/>
      <c r="AE753" s="139"/>
      <c r="AF753" s="139"/>
      <c r="AG753" s="139"/>
      <c r="AH753" s="139"/>
      <c r="AI753" s="139"/>
      <c r="AJ753" s="139"/>
      <c r="AK753" s="139"/>
      <c r="AL753" s="139"/>
      <c r="AM753" s="139"/>
      <c r="AN753" s="139"/>
      <c r="AO753" s="139"/>
      <c r="AP753" s="139"/>
      <c r="AQ753" s="70" t="s">
        <v>204</v>
      </c>
      <c r="AR753" s="70">
        <v>2007</v>
      </c>
      <c r="AS753" s="139"/>
      <c r="AT753" s="139"/>
      <c r="AU753" s="139"/>
      <c r="AV753" s="71">
        <v>4502803.1488720737</v>
      </c>
      <c r="AW753" s="104" t="s">
        <v>123</v>
      </c>
      <c r="AX753" s="104"/>
      <c r="AY753" s="104" t="s">
        <v>1614</v>
      </c>
      <c r="AZ753" s="104" t="s">
        <v>1193</v>
      </c>
      <c r="BA753" s="104"/>
      <c r="BB753" s="104"/>
      <c r="BC753" s="66"/>
      <c r="BD753" s="66"/>
      <c r="BE753" s="121"/>
      <c r="BF753" s="121"/>
      <c r="BG753" s="121"/>
      <c r="BH753" s="121"/>
      <c r="BI753" s="121"/>
      <c r="BJ753" s="121"/>
      <c r="BK753" s="121"/>
      <c r="BL753" s="121"/>
      <c r="BM753" s="121"/>
      <c r="BN753" s="121"/>
      <c r="BO753" s="121"/>
      <c r="BP753" s="121"/>
      <c r="BQ753" s="121"/>
      <c r="BR753" s="121"/>
      <c r="BS753" s="121"/>
      <c r="BT753" s="121"/>
      <c r="BU753" s="121"/>
      <c r="BV753" s="121"/>
      <c r="BW753" s="121"/>
      <c r="BX753" s="121"/>
      <c r="BY753" s="121"/>
      <c r="BZ753" s="121"/>
    </row>
    <row r="754" spans="1:78" s="100" customFormat="1" ht="16" hidden="1" thickBot="1">
      <c r="A754" s="231"/>
      <c r="B754" s="254"/>
      <c r="C754" s="107" t="s">
        <v>468</v>
      </c>
      <c r="D754" s="108"/>
      <c r="E754" s="130" t="s">
        <v>713</v>
      </c>
      <c r="F754" s="104" t="s">
        <v>123</v>
      </c>
      <c r="G754" s="139"/>
      <c r="H754" s="139"/>
      <c r="I754" s="139"/>
      <c r="J754" s="104" t="s">
        <v>1193</v>
      </c>
      <c r="K754" s="139"/>
      <c r="L754" s="139"/>
      <c r="M754" s="139"/>
      <c r="N754" s="104"/>
      <c r="O754" s="104"/>
      <c r="P754" s="104"/>
      <c r="Q754" s="104"/>
      <c r="R754" s="146" t="s">
        <v>1682</v>
      </c>
      <c r="S754" s="146">
        <v>0</v>
      </c>
      <c r="T754" s="282" t="s">
        <v>225</v>
      </c>
      <c r="U754" s="146" t="s">
        <v>1653</v>
      </c>
      <c r="V754" s="106"/>
      <c r="W754" s="50">
        <v>0</v>
      </c>
      <c r="X754" s="50">
        <v>0</v>
      </c>
      <c r="Y754" s="50">
        <v>0</v>
      </c>
      <c r="Z754" s="139"/>
      <c r="AA754" s="139"/>
      <c r="AB754" s="139"/>
      <c r="AC754" s="139"/>
      <c r="AD754" s="139"/>
      <c r="AE754" s="139"/>
      <c r="AF754" s="139"/>
      <c r="AG754" s="139"/>
      <c r="AH754" s="139"/>
      <c r="AI754" s="139"/>
      <c r="AJ754" s="139"/>
      <c r="AK754" s="139"/>
      <c r="AL754" s="139"/>
      <c r="AM754" s="139"/>
      <c r="AN754" s="139"/>
      <c r="AO754" s="139"/>
      <c r="AP754" s="139"/>
      <c r="AQ754" s="108" t="s">
        <v>204</v>
      </c>
      <c r="AR754" s="108">
        <v>2007</v>
      </c>
      <c r="AS754" s="139"/>
      <c r="AT754" s="139"/>
      <c r="AU754" s="139"/>
      <c r="AV754" s="71">
        <v>52374861.119217046</v>
      </c>
      <c r="AW754" s="104" t="s">
        <v>123</v>
      </c>
      <c r="AX754" s="104"/>
      <c r="AY754" s="104" t="s">
        <v>1614</v>
      </c>
      <c r="AZ754" s="104" t="s">
        <v>1193</v>
      </c>
      <c r="BA754" s="104"/>
      <c r="BB754" s="104"/>
      <c r="BC754" s="66"/>
      <c r="BD754" s="66"/>
      <c r="BE754" s="121"/>
      <c r="BF754" s="121"/>
      <c r="BG754" s="121"/>
      <c r="BH754" s="121"/>
      <c r="BI754" s="121"/>
      <c r="BJ754" s="121"/>
      <c r="BK754" s="121"/>
      <c r="BL754" s="121"/>
      <c r="BM754" s="121"/>
      <c r="BN754" s="121"/>
      <c r="BO754" s="121"/>
      <c r="BP754" s="121"/>
      <c r="BQ754" s="121"/>
      <c r="BR754" s="121"/>
      <c r="BS754" s="121"/>
      <c r="BT754" s="121"/>
      <c r="BU754" s="121"/>
      <c r="BV754" s="121"/>
      <c r="BW754" s="121"/>
      <c r="BX754" s="121"/>
      <c r="BY754" s="121"/>
      <c r="BZ754" s="121"/>
    </row>
    <row r="755" spans="1:78" s="100" customFormat="1" ht="16" hidden="1" thickBot="1">
      <c r="A755" s="231"/>
      <c r="B755" s="254"/>
      <c r="C755" s="72" t="s">
        <v>460</v>
      </c>
      <c r="D755" s="70"/>
      <c r="E755" s="73" t="s">
        <v>713</v>
      </c>
      <c r="F755" s="104" t="s">
        <v>123</v>
      </c>
      <c r="G755" s="139"/>
      <c r="H755" s="139"/>
      <c r="I755" s="139"/>
      <c r="J755" s="104" t="s">
        <v>1193</v>
      </c>
      <c r="K755" s="139"/>
      <c r="L755" s="139"/>
      <c r="M755" s="139"/>
      <c r="N755" s="139"/>
      <c r="O755" s="139"/>
      <c r="P755" s="139"/>
      <c r="Q755" s="139"/>
      <c r="R755" s="146" t="s">
        <v>1672</v>
      </c>
      <c r="S755" s="146">
        <v>0</v>
      </c>
      <c r="T755" s="282" t="s">
        <v>225</v>
      </c>
      <c r="U755" s="146" t="s">
        <v>1653</v>
      </c>
      <c r="V755" s="189" t="s">
        <v>877</v>
      </c>
      <c r="W755" s="50">
        <v>0</v>
      </c>
      <c r="X755" s="50">
        <v>0</v>
      </c>
      <c r="Y755" s="50">
        <v>0</v>
      </c>
      <c r="Z755" s="139"/>
      <c r="AA755" s="139"/>
      <c r="AB755" s="139"/>
      <c r="AC755" s="139"/>
      <c r="AD755" s="139"/>
      <c r="AE755" s="139"/>
      <c r="AF755" s="139"/>
      <c r="AG755" s="139"/>
      <c r="AH755" s="139"/>
      <c r="AI755" s="139"/>
      <c r="AJ755" s="139"/>
      <c r="AK755" s="139"/>
      <c r="AL755" s="139"/>
      <c r="AM755" s="139"/>
      <c r="AN755" s="139"/>
      <c r="AO755" s="139"/>
      <c r="AP755" s="139"/>
      <c r="AQ755" s="70" t="s">
        <v>204</v>
      </c>
      <c r="AR755" s="70">
        <v>2007</v>
      </c>
      <c r="AS755" s="139"/>
      <c r="AT755" s="139"/>
      <c r="AU755" s="139"/>
      <c r="AV755" s="71">
        <v>1059988.35682982</v>
      </c>
      <c r="AW755" s="104" t="s">
        <v>123</v>
      </c>
      <c r="AX755" s="104"/>
      <c r="AY755" s="104" t="s">
        <v>1614</v>
      </c>
      <c r="AZ755" s="104" t="s">
        <v>1193</v>
      </c>
      <c r="BA755" s="104"/>
      <c r="BB755" s="104"/>
      <c r="BC755" s="66"/>
      <c r="BD755" s="66"/>
      <c r="BE755" s="121"/>
      <c r="BF755" s="121"/>
      <c r="BG755" s="121"/>
      <c r="BH755" s="121"/>
      <c r="BI755" s="121"/>
      <c r="BJ755" s="121"/>
      <c r="BK755" s="121"/>
      <c r="BL755" s="121"/>
      <c r="BM755" s="121"/>
      <c r="BN755" s="121"/>
      <c r="BO755" s="121"/>
      <c r="BP755" s="121"/>
      <c r="BQ755" s="121"/>
      <c r="BR755" s="121"/>
      <c r="BS755" s="121"/>
      <c r="BT755" s="121"/>
      <c r="BU755" s="121"/>
      <c r="BV755" s="121"/>
      <c r="BW755" s="121"/>
      <c r="BX755" s="121"/>
      <c r="BY755" s="121"/>
      <c r="BZ755" s="121"/>
    </row>
    <row r="756" spans="1:78" s="100" customFormat="1" ht="16" hidden="1" thickBot="1">
      <c r="A756" s="231"/>
      <c r="B756" s="254"/>
      <c r="C756" s="72" t="s">
        <v>461</v>
      </c>
      <c r="D756" s="70"/>
      <c r="E756" s="128" t="s">
        <v>713</v>
      </c>
      <c r="F756" s="104" t="s">
        <v>123</v>
      </c>
      <c r="G756" s="139"/>
      <c r="H756" s="139"/>
      <c r="I756" s="139"/>
      <c r="J756" s="104" t="s">
        <v>1193</v>
      </c>
      <c r="K756" s="139"/>
      <c r="L756" s="139"/>
      <c r="M756" s="139"/>
      <c r="N756" s="139"/>
      <c r="O756" s="139"/>
      <c r="P756" s="139"/>
      <c r="Q756" s="139"/>
      <c r="R756" s="146" t="s">
        <v>1676</v>
      </c>
      <c r="S756" s="146">
        <v>0</v>
      </c>
      <c r="T756" s="282" t="s">
        <v>1586</v>
      </c>
      <c r="U756" s="146" t="s">
        <v>1653</v>
      </c>
      <c r="V756" s="189" t="s">
        <v>861</v>
      </c>
      <c r="W756" s="50">
        <v>0</v>
      </c>
      <c r="X756" s="50">
        <v>0</v>
      </c>
      <c r="Y756" s="50">
        <v>0</v>
      </c>
      <c r="Z756" s="139"/>
      <c r="AA756" s="139"/>
      <c r="AB756" s="139"/>
      <c r="AC756" s="139"/>
      <c r="AD756" s="139"/>
      <c r="AE756" s="139"/>
      <c r="AF756" s="139"/>
      <c r="AG756" s="139"/>
      <c r="AH756" s="139"/>
      <c r="AI756" s="139"/>
      <c r="AJ756" s="139"/>
      <c r="AK756" s="139"/>
      <c r="AL756" s="139"/>
      <c r="AM756" s="139"/>
      <c r="AN756" s="139"/>
      <c r="AO756" s="139"/>
      <c r="AP756" s="139"/>
      <c r="AQ756" s="70" t="s">
        <v>204</v>
      </c>
      <c r="AR756" s="70">
        <v>2007</v>
      </c>
      <c r="AS756" s="139"/>
      <c r="AT756" s="139"/>
      <c r="AU756" s="139"/>
      <c r="AV756" s="71">
        <v>271368.55144674075</v>
      </c>
      <c r="AW756" s="104" t="s">
        <v>123</v>
      </c>
      <c r="AX756" s="104"/>
      <c r="AY756" s="104" t="s">
        <v>1614</v>
      </c>
      <c r="AZ756" s="104" t="s">
        <v>1193</v>
      </c>
      <c r="BA756" s="104"/>
      <c r="BB756" s="104"/>
      <c r="BC756" s="66"/>
      <c r="BD756" s="66"/>
      <c r="BE756" s="121"/>
      <c r="BF756" s="121"/>
      <c r="BG756" s="121"/>
      <c r="BH756" s="121"/>
      <c r="BI756" s="121"/>
      <c r="BJ756" s="121"/>
      <c r="BK756" s="121"/>
      <c r="BL756" s="121"/>
      <c r="BM756" s="121"/>
      <c r="BN756" s="121"/>
      <c r="BO756" s="121"/>
      <c r="BP756" s="121"/>
      <c r="BQ756" s="121"/>
      <c r="BR756" s="121"/>
      <c r="BS756" s="121"/>
      <c r="BT756" s="121"/>
      <c r="BU756" s="121"/>
      <c r="BV756" s="121"/>
      <c r="BW756" s="121"/>
      <c r="BX756" s="121"/>
      <c r="BY756" s="121"/>
      <c r="BZ756" s="121"/>
    </row>
    <row r="757" spans="1:78" s="100" customFormat="1" ht="16" hidden="1" thickBot="1">
      <c r="A757" s="231"/>
      <c r="B757" s="254"/>
      <c r="C757" s="72" t="s">
        <v>449</v>
      </c>
      <c r="D757" s="70"/>
      <c r="E757" s="119" t="s">
        <v>712</v>
      </c>
      <c r="F757" s="104" t="s">
        <v>123</v>
      </c>
      <c r="G757" s="139"/>
      <c r="H757" s="139"/>
      <c r="I757" s="139"/>
      <c r="J757" s="104" t="s">
        <v>1193</v>
      </c>
      <c r="K757" s="139"/>
      <c r="L757" s="139"/>
      <c r="M757" s="139"/>
      <c r="N757" s="139"/>
      <c r="O757" s="139"/>
      <c r="P757" s="139"/>
      <c r="Q757" s="139"/>
      <c r="R757" s="146" t="s">
        <v>825</v>
      </c>
      <c r="S757" s="146">
        <v>0</v>
      </c>
      <c r="T757" s="282" t="s">
        <v>1581</v>
      </c>
      <c r="U757" s="146" t="s">
        <v>1654</v>
      </c>
      <c r="V757" s="189" t="s">
        <v>873</v>
      </c>
      <c r="W757" s="50">
        <v>0</v>
      </c>
      <c r="X757" s="50">
        <v>0</v>
      </c>
      <c r="Y757" s="50">
        <v>0</v>
      </c>
      <c r="Z757" s="139"/>
      <c r="AA757" s="139"/>
      <c r="AB757" s="139"/>
      <c r="AC757" s="139"/>
      <c r="AD757" s="139"/>
      <c r="AE757" s="139"/>
      <c r="AF757" s="139"/>
      <c r="AG757" s="139"/>
      <c r="AH757" s="139"/>
      <c r="AI757" s="139"/>
      <c r="AJ757" s="139"/>
      <c r="AK757" s="139"/>
      <c r="AL757" s="139"/>
      <c r="AM757" s="139"/>
      <c r="AN757" s="139"/>
      <c r="AO757" s="139"/>
      <c r="AP757" s="139"/>
      <c r="AQ757" s="70" t="s">
        <v>204</v>
      </c>
      <c r="AR757" s="70">
        <v>2007</v>
      </c>
      <c r="AS757" s="139"/>
      <c r="AT757" s="139"/>
      <c r="AU757" s="139"/>
      <c r="AV757" s="71">
        <v>8561995.7917819396</v>
      </c>
      <c r="AW757" s="104" t="s">
        <v>123</v>
      </c>
      <c r="AX757" s="104"/>
      <c r="AY757" s="104" t="s">
        <v>1614</v>
      </c>
      <c r="AZ757" s="104" t="s">
        <v>1193</v>
      </c>
      <c r="BA757" s="104"/>
      <c r="BB757" s="104"/>
      <c r="BC757" s="66"/>
      <c r="BD757" s="66"/>
      <c r="BE757" s="121"/>
      <c r="BF757" s="121"/>
      <c r="BG757" s="121"/>
      <c r="BH757" s="121"/>
      <c r="BI757" s="121"/>
      <c r="BJ757" s="121"/>
      <c r="BK757" s="121"/>
      <c r="BL757" s="121"/>
      <c r="BM757" s="121"/>
      <c r="BN757" s="121"/>
      <c r="BO757" s="121"/>
      <c r="BP757" s="121"/>
      <c r="BQ757" s="121"/>
      <c r="BR757" s="121"/>
      <c r="BS757" s="121"/>
      <c r="BT757" s="121"/>
      <c r="BU757" s="121"/>
      <c r="BV757" s="121"/>
      <c r="BW757" s="121"/>
      <c r="BX757" s="121"/>
      <c r="BY757" s="121"/>
      <c r="BZ757" s="121"/>
    </row>
    <row r="758" spans="1:78" s="100" customFormat="1" ht="16" hidden="1" thickBot="1">
      <c r="A758" s="231"/>
      <c r="B758" s="254"/>
      <c r="C758" s="72" t="s">
        <v>463</v>
      </c>
      <c r="D758" s="70"/>
      <c r="E758" s="119" t="s">
        <v>712</v>
      </c>
      <c r="F758" s="104" t="s">
        <v>123</v>
      </c>
      <c r="G758" s="139"/>
      <c r="H758" s="139"/>
      <c r="I758" s="139"/>
      <c r="J758" s="104" t="s">
        <v>1193</v>
      </c>
      <c r="K758" s="139"/>
      <c r="L758" s="139"/>
      <c r="M758" s="139"/>
      <c r="N758" s="139"/>
      <c r="O758" s="139"/>
      <c r="P758" s="139"/>
      <c r="Q758" s="139"/>
      <c r="R758" s="146" t="s">
        <v>824</v>
      </c>
      <c r="S758" s="146">
        <v>0</v>
      </c>
      <c r="T758" s="282" t="s">
        <v>238</v>
      </c>
      <c r="U758" s="146" t="s">
        <v>1653</v>
      </c>
      <c r="V758" s="189"/>
      <c r="W758" s="50">
        <v>0</v>
      </c>
      <c r="X758" s="50">
        <v>0</v>
      </c>
      <c r="Y758" s="50">
        <v>0</v>
      </c>
      <c r="Z758" s="139"/>
      <c r="AA758" s="139"/>
      <c r="AB758" s="139"/>
      <c r="AC758" s="139"/>
      <c r="AD758" s="139"/>
      <c r="AE758" s="139"/>
      <c r="AF758" s="139"/>
      <c r="AG758" s="139"/>
      <c r="AH758" s="139"/>
      <c r="AI758" s="139"/>
      <c r="AJ758" s="139"/>
      <c r="AK758" s="139"/>
      <c r="AL758" s="139"/>
      <c r="AM758" s="139"/>
      <c r="AN758" s="139"/>
      <c r="AO758" s="139"/>
      <c r="AP758" s="139"/>
      <c r="AQ758" s="70" t="s">
        <v>204</v>
      </c>
      <c r="AR758" s="70">
        <v>2007</v>
      </c>
      <c r="AS758" s="139"/>
      <c r="AT758" s="139"/>
      <c r="AU758" s="139"/>
      <c r="AV758" s="71">
        <v>71779.806382889481</v>
      </c>
      <c r="AW758" s="104" t="s">
        <v>123</v>
      </c>
      <c r="AX758" s="104"/>
      <c r="AY758" s="104" t="s">
        <v>1614</v>
      </c>
      <c r="AZ758" s="104" t="s">
        <v>1193</v>
      </c>
      <c r="BA758" s="104"/>
      <c r="BB758" s="104"/>
      <c r="BC758" s="66"/>
      <c r="BD758" s="66"/>
      <c r="BE758" s="121"/>
      <c r="BF758" s="121"/>
      <c r="BG758" s="121"/>
      <c r="BH758" s="121"/>
      <c r="BI758" s="121"/>
      <c r="BJ758" s="121"/>
      <c r="BK758" s="121"/>
      <c r="BL758" s="121"/>
      <c r="BM758" s="121"/>
      <c r="BN758" s="121"/>
      <c r="BO758" s="121"/>
      <c r="BP758" s="121"/>
      <c r="BQ758" s="121"/>
      <c r="BR758" s="121"/>
      <c r="BS758" s="121"/>
      <c r="BT758" s="121"/>
      <c r="BU758" s="121"/>
      <c r="BV758" s="121"/>
      <c r="BW758" s="121"/>
      <c r="BX758" s="121"/>
      <c r="BY758" s="121"/>
      <c r="BZ758" s="121"/>
    </row>
    <row r="759" spans="1:78" s="100" customFormat="1" ht="16" hidden="1" thickBot="1">
      <c r="A759" s="231"/>
      <c r="B759" s="254"/>
      <c r="C759" s="72" t="s">
        <v>462</v>
      </c>
      <c r="D759" s="70"/>
      <c r="E759" s="119" t="s">
        <v>712</v>
      </c>
      <c r="F759" s="104" t="s">
        <v>123</v>
      </c>
      <c r="G759" s="139"/>
      <c r="H759" s="139"/>
      <c r="I759" s="139"/>
      <c r="J759" s="104" t="s">
        <v>1193</v>
      </c>
      <c r="K759" s="139"/>
      <c r="L759" s="139"/>
      <c r="M759" s="139"/>
      <c r="N759" s="139"/>
      <c r="O759" s="139"/>
      <c r="P759" s="139"/>
      <c r="Q759" s="139"/>
      <c r="R759" s="146" t="s">
        <v>1675</v>
      </c>
      <c r="S759" s="146">
        <v>0</v>
      </c>
      <c r="T759" s="282" t="s">
        <v>1581</v>
      </c>
      <c r="U759" s="146" t="s">
        <v>1653</v>
      </c>
      <c r="V759" s="189" t="s">
        <v>870</v>
      </c>
      <c r="W759" s="50">
        <v>0</v>
      </c>
      <c r="X759" s="50">
        <v>0</v>
      </c>
      <c r="Y759" s="50">
        <v>0</v>
      </c>
      <c r="Z759" s="139"/>
      <c r="AA759" s="139"/>
      <c r="AB759" s="139"/>
      <c r="AC759" s="139"/>
      <c r="AD759" s="139"/>
      <c r="AE759" s="139"/>
      <c r="AF759" s="139"/>
      <c r="AG759" s="139"/>
      <c r="AH759" s="139"/>
      <c r="AI759" s="139"/>
      <c r="AJ759" s="139"/>
      <c r="AK759" s="139"/>
      <c r="AL759" s="139"/>
      <c r="AM759" s="139"/>
      <c r="AN759" s="139"/>
      <c r="AO759" s="139"/>
      <c r="AP759" s="139"/>
      <c r="AQ759" s="70" t="s">
        <v>204</v>
      </c>
      <c r="AR759" s="70">
        <v>2007</v>
      </c>
      <c r="AS759" s="139"/>
      <c r="AT759" s="139"/>
      <c r="AU759" s="139"/>
      <c r="AV759" s="71">
        <v>534039.4636651451</v>
      </c>
      <c r="AW759" s="104" t="s">
        <v>123</v>
      </c>
      <c r="AX759" s="104"/>
      <c r="AY759" s="104" t="s">
        <v>1614</v>
      </c>
      <c r="AZ759" s="104" t="s">
        <v>1193</v>
      </c>
      <c r="BA759" s="104"/>
      <c r="BB759" s="104"/>
      <c r="BC759" s="66"/>
      <c r="BD759" s="66"/>
      <c r="BE759" s="121"/>
      <c r="BF759" s="121"/>
      <c r="BG759" s="121"/>
      <c r="BH759" s="121"/>
      <c r="BI759" s="121"/>
      <c r="BJ759" s="121"/>
      <c r="BK759" s="121"/>
      <c r="BL759" s="121"/>
      <c r="BM759" s="121"/>
      <c r="BN759" s="121"/>
      <c r="BO759" s="121"/>
      <c r="BP759" s="121"/>
      <c r="BQ759" s="121"/>
      <c r="BR759" s="121"/>
      <c r="BS759" s="121"/>
      <c r="BT759" s="121"/>
      <c r="BU759" s="121"/>
      <c r="BV759" s="121"/>
      <c r="BW759" s="121"/>
      <c r="BX759" s="121"/>
      <c r="BY759" s="121"/>
      <c r="BZ759" s="121"/>
    </row>
    <row r="760" spans="1:78" s="100" customFormat="1" ht="16" hidden="1" thickBot="1">
      <c r="A760" s="231"/>
      <c r="B760" s="254"/>
      <c r="C760" s="72" t="s">
        <v>452</v>
      </c>
      <c r="D760" s="70"/>
      <c r="E760" s="73" t="s">
        <v>713</v>
      </c>
      <c r="F760" s="104" t="s">
        <v>123</v>
      </c>
      <c r="G760" s="139"/>
      <c r="H760" s="139"/>
      <c r="I760" s="139"/>
      <c r="J760" s="104" t="s">
        <v>1193</v>
      </c>
      <c r="K760" s="139"/>
      <c r="L760" s="139"/>
      <c r="M760" s="139"/>
      <c r="N760" s="139"/>
      <c r="O760" s="139"/>
      <c r="P760" s="139"/>
      <c r="Q760" s="139"/>
      <c r="R760" s="146" t="s">
        <v>823</v>
      </c>
      <c r="S760" s="146">
        <v>0</v>
      </c>
      <c r="T760" s="282" t="s">
        <v>1581</v>
      </c>
      <c r="U760" s="146" t="s">
        <v>1674</v>
      </c>
      <c r="V760" s="189" t="s">
        <v>871</v>
      </c>
      <c r="W760" s="50">
        <v>0</v>
      </c>
      <c r="X760" s="50">
        <v>0</v>
      </c>
      <c r="Y760" s="50">
        <v>0</v>
      </c>
      <c r="Z760" s="139"/>
      <c r="AA760" s="139"/>
      <c r="AB760" s="139"/>
      <c r="AC760" s="139"/>
      <c r="AD760" s="139"/>
      <c r="AE760" s="139"/>
      <c r="AF760" s="139"/>
      <c r="AG760" s="139"/>
      <c r="AH760" s="139"/>
      <c r="AI760" s="139"/>
      <c r="AJ760" s="139"/>
      <c r="AK760" s="139"/>
      <c r="AL760" s="139"/>
      <c r="AM760" s="139"/>
      <c r="AN760" s="139"/>
      <c r="AO760" s="139"/>
      <c r="AP760" s="139"/>
      <c r="AQ760" s="70" t="s">
        <v>204</v>
      </c>
      <c r="AR760" s="70">
        <v>2007</v>
      </c>
      <c r="AS760" s="139"/>
      <c r="AT760" s="139"/>
      <c r="AU760" s="139"/>
      <c r="AV760" s="71">
        <v>1127808.9713456992</v>
      </c>
      <c r="AW760" s="104" t="s">
        <v>123</v>
      </c>
      <c r="AX760" s="104"/>
      <c r="AY760" s="104" t="s">
        <v>1614</v>
      </c>
      <c r="AZ760" s="104" t="s">
        <v>1193</v>
      </c>
      <c r="BA760" s="104"/>
      <c r="BB760" s="104"/>
      <c r="BC760" s="66"/>
      <c r="BD760" s="66"/>
      <c r="BE760" s="121"/>
      <c r="BF760" s="121"/>
      <c r="BG760" s="121"/>
      <c r="BH760" s="121"/>
      <c r="BI760" s="121"/>
      <c r="BJ760" s="121"/>
      <c r="BK760" s="121"/>
      <c r="BL760" s="121"/>
      <c r="BM760" s="121"/>
      <c r="BN760" s="121"/>
      <c r="BO760" s="121"/>
      <c r="BP760" s="121"/>
      <c r="BQ760" s="121"/>
      <c r="BR760" s="121"/>
      <c r="BS760" s="121"/>
      <c r="BT760" s="121"/>
      <c r="BU760" s="121"/>
      <c r="BV760" s="121"/>
      <c r="BW760" s="121"/>
      <c r="BX760" s="121"/>
      <c r="BY760" s="121"/>
      <c r="BZ760" s="121"/>
    </row>
    <row r="761" spans="1:78" s="100" customFormat="1" ht="16" hidden="1" thickBot="1">
      <c r="A761" s="231"/>
      <c r="B761" s="254"/>
      <c r="C761" s="72" t="s">
        <v>469</v>
      </c>
      <c r="D761" s="70"/>
      <c r="E761" s="73" t="s">
        <v>713</v>
      </c>
      <c r="F761" s="104" t="s">
        <v>123</v>
      </c>
      <c r="G761" s="139"/>
      <c r="H761" s="139"/>
      <c r="I761" s="139"/>
      <c r="J761" s="104" t="s">
        <v>1193</v>
      </c>
      <c r="K761" s="139"/>
      <c r="L761" s="139"/>
      <c r="M761" s="139"/>
      <c r="N761" s="139"/>
      <c r="O761" s="139"/>
      <c r="P761" s="139"/>
      <c r="Q761" s="139"/>
      <c r="R761" s="146" t="s">
        <v>1680</v>
      </c>
      <c r="S761" s="146">
        <v>0</v>
      </c>
      <c r="T761" s="282" t="s">
        <v>238</v>
      </c>
      <c r="U761" s="146" t="s">
        <v>1661</v>
      </c>
      <c r="V761" s="189"/>
      <c r="W761" s="50">
        <v>0</v>
      </c>
      <c r="X761" s="50">
        <v>0</v>
      </c>
      <c r="Y761" s="50">
        <v>0</v>
      </c>
      <c r="Z761" s="139"/>
      <c r="AA761" s="139"/>
      <c r="AB761" s="139"/>
      <c r="AC761" s="139"/>
      <c r="AD761" s="139"/>
      <c r="AE761" s="139"/>
      <c r="AF761" s="139"/>
      <c r="AG761" s="139"/>
      <c r="AH761" s="139"/>
      <c r="AI761" s="139"/>
      <c r="AJ761" s="139"/>
      <c r="AK761" s="139"/>
      <c r="AL761" s="139"/>
      <c r="AM761" s="139"/>
      <c r="AN761" s="139"/>
      <c r="AO761" s="139"/>
      <c r="AP761" s="139"/>
      <c r="AQ761" s="70" t="s">
        <v>204</v>
      </c>
      <c r="AR761" s="70">
        <v>2007</v>
      </c>
      <c r="AS761" s="139"/>
      <c r="AT761" s="139"/>
      <c r="AU761" s="139"/>
      <c r="AV761" s="71">
        <v>105013236.42430356</v>
      </c>
      <c r="AW761" s="104" t="s">
        <v>123</v>
      </c>
      <c r="AX761" s="104"/>
      <c r="AY761" s="104" t="s">
        <v>1614</v>
      </c>
      <c r="AZ761" s="104" t="s">
        <v>1193</v>
      </c>
      <c r="BA761" s="104"/>
      <c r="BB761" s="104"/>
      <c r="BC761" s="66"/>
      <c r="BD761" s="66"/>
      <c r="BE761" s="121"/>
      <c r="BF761" s="121"/>
      <c r="BG761" s="121"/>
      <c r="BH761" s="121"/>
      <c r="BI761" s="121"/>
      <c r="BJ761" s="121"/>
      <c r="BK761" s="121"/>
      <c r="BL761" s="121"/>
      <c r="BM761" s="121"/>
      <c r="BN761" s="121"/>
      <c r="BO761" s="121"/>
      <c r="BP761" s="121"/>
      <c r="BQ761" s="121"/>
      <c r="BR761" s="121"/>
      <c r="BS761" s="121"/>
      <c r="BT761" s="121"/>
      <c r="BU761" s="121"/>
      <c r="BV761" s="121"/>
      <c r="BW761" s="121"/>
      <c r="BX761" s="121"/>
      <c r="BY761" s="121"/>
      <c r="BZ761" s="121"/>
    </row>
    <row r="762" spans="1:78" s="100" customFormat="1" ht="16" hidden="1" thickBot="1">
      <c r="A762" s="231"/>
      <c r="B762" s="254"/>
      <c r="C762" s="72" t="s">
        <v>470</v>
      </c>
      <c r="D762" s="70"/>
      <c r="E762" s="119" t="s">
        <v>712</v>
      </c>
      <c r="F762" s="104" t="s">
        <v>123</v>
      </c>
      <c r="G762" s="139"/>
      <c r="H762" s="139"/>
      <c r="I762" s="139"/>
      <c r="J762" s="104" t="s">
        <v>1193</v>
      </c>
      <c r="K762" s="139"/>
      <c r="L762" s="139"/>
      <c r="M762" s="139"/>
      <c r="N762" s="139"/>
      <c r="O762" s="139"/>
      <c r="P762" s="139"/>
      <c r="Q762" s="139"/>
      <c r="R762" s="146" t="s">
        <v>1683</v>
      </c>
      <c r="S762" s="146">
        <v>0</v>
      </c>
      <c r="T762" s="282" t="s">
        <v>1581</v>
      </c>
      <c r="U762" s="146" t="s">
        <v>1653</v>
      </c>
      <c r="V762" s="189"/>
      <c r="W762" s="50">
        <v>0</v>
      </c>
      <c r="X762" s="50">
        <v>0</v>
      </c>
      <c r="Y762" s="50">
        <v>0</v>
      </c>
      <c r="Z762" s="139"/>
      <c r="AA762" s="139"/>
      <c r="AB762" s="139"/>
      <c r="AC762" s="139"/>
      <c r="AD762" s="139"/>
      <c r="AE762" s="139"/>
      <c r="AF762" s="139"/>
      <c r="AG762" s="139"/>
      <c r="AH762" s="139"/>
      <c r="AI762" s="139"/>
      <c r="AJ762" s="139"/>
      <c r="AK762" s="139"/>
      <c r="AL762" s="139"/>
      <c r="AM762" s="139"/>
      <c r="AN762" s="139"/>
      <c r="AO762" s="139"/>
      <c r="AP762" s="139"/>
      <c r="AQ762" s="70" t="s">
        <v>204</v>
      </c>
      <c r="AR762" s="70">
        <v>2007</v>
      </c>
      <c r="AS762" s="139"/>
      <c r="AT762" s="139"/>
      <c r="AU762" s="139"/>
      <c r="AV762" s="71">
        <v>278503.26464115269</v>
      </c>
      <c r="AW762" s="104" t="s">
        <v>123</v>
      </c>
      <c r="AX762" s="104"/>
      <c r="AY762" s="104" t="s">
        <v>1614</v>
      </c>
      <c r="AZ762" s="104" t="s">
        <v>1193</v>
      </c>
      <c r="BA762" s="104"/>
      <c r="BB762" s="104"/>
      <c r="BC762" s="66"/>
      <c r="BD762" s="66"/>
      <c r="BE762" s="121"/>
      <c r="BF762" s="121"/>
      <c r="BG762" s="121"/>
      <c r="BH762" s="121"/>
      <c r="BI762" s="121"/>
      <c r="BJ762" s="121"/>
      <c r="BK762" s="121"/>
      <c r="BL762" s="121"/>
      <c r="BM762" s="121"/>
      <c r="BN762" s="121"/>
      <c r="BO762" s="121"/>
      <c r="BP762" s="121"/>
      <c r="BQ762" s="121"/>
      <c r="BR762" s="121"/>
      <c r="BS762" s="121"/>
      <c r="BT762" s="121"/>
      <c r="BU762" s="121"/>
      <c r="BV762" s="121"/>
      <c r="BW762" s="121"/>
      <c r="BX762" s="121"/>
      <c r="BY762" s="121"/>
      <c r="BZ762" s="121"/>
    </row>
    <row r="763" spans="1:78" s="100" customFormat="1" ht="16" hidden="1" thickBot="1">
      <c r="A763" s="231"/>
      <c r="B763" s="254"/>
      <c r="C763" s="72" t="s">
        <v>464</v>
      </c>
      <c r="D763" s="70"/>
      <c r="E763" s="73" t="s">
        <v>712</v>
      </c>
      <c r="F763" s="104" t="s">
        <v>123</v>
      </c>
      <c r="G763" s="139"/>
      <c r="H763" s="139"/>
      <c r="I763" s="139"/>
      <c r="J763" s="104" t="s">
        <v>1193</v>
      </c>
      <c r="K763" s="139"/>
      <c r="L763" s="139"/>
      <c r="M763" s="139"/>
      <c r="N763" s="139"/>
      <c r="O763" s="139"/>
      <c r="P763" s="139"/>
      <c r="Q763" s="139"/>
      <c r="R763" s="146" t="s">
        <v>1685</v>
      </c>
      <c r="S763" s="146">
        <v>0</v>
      </c>
      <c r="T763" s="282" t="s">
        <v>238</v>
      </c>
      <c r="U763" s="146" t="s">
        <v>1654</v>
      </c>
      <c r="V763" s="189" t="s">
        <v>876</v>
      </c>
      <c r="W763" s="50">
        <v>0</v>
      </c>
      <c r="X763" s="50">
        <v>0</v>
      </c>
      <c r="Y763" s="50">
        <v>0</v>
      </c>
      <c r="Z763" s="139"/>
      <c r="AA763" s="139"/>
      <c r="AB763" s="139"/>
      <c r="AC763" s="139"/>
      <c r="AD763" s="139"/>
      <c r="AE763" s="139"/>
      <c r="AF763" s="139"/>
      <c r="AG763" s="139"/>
      <c r="AH763" s="139"/>
      <c r="AI763" s="139"/>
      <c r="AJ763" s="139"/>
      <c r="AK763" s="139"/>
      <c r="AL763" s="139"/>
      <c r="AM763" s="139"/>
      <c r="AN763" s="139"/>
      <c r="AO763" s="139"/>
      <c r="AP763" s="139"/>
      <c r="AQ763" s="70" t="s">
        <v>204</v>
      </c>
      <c r="AR763" s="70">
        <v>2007</v>
      </c>
      <c r="AS763" s="139"/>
      <c r="AT763" s="139"/>
      <c r="AU763" s="139"/>
      <c r="AV763" s="71">
        <v>1712260.5259341698</v>
      </c>
      <c r="AW763" s="104" t="s">
        <v>123</v>
      </c>
      <c r="AX763" s="104"/>
      <c r="AY763" s="104" t="s">
        <v>1614</v>
      </c>
      <c r="AZ763" s="104" t="s">
        <v>1193</v>
      </c>
      <c r="BA763" s="104"/>
      <c r="BB763" s="104"/>
      <c r="BC763" s="66"/>
      <c r="BD763" s="66"/>
      <c r="BE763" s="121"/>
      <c r="BF763" s="121"/>
      <c r="BG763" s="121"/>
      <c r="BH763" s="121"/>
      <c r="BI763" s="121"/>
      <c r="BJ763" s="121"/>
      <c r="BK763" s="121"/>
      <c r="BL763" s="121"/>
      <c r="BM763" s="121"/>
      <c r="BN763" s="121"/>
      <c r="BO763" s="121"/>
      <c r="BP763" s="121"/>
      <c r="BQ763" s="121"/>
      <c r="BR763" s="121"/>
      <c r="BS763" s="121"/>
      <c r="BT763" s="121"/>
      <c r="BU763" s="121"/>
      <c r="BV763" s="121"/>
      <c r="BW763" s="121"/>
      <c r="BX763" s="121"/>
      <c r="BY763" s="121"/>
      <c r="BZ763" s="121"/>
    </row>
    <row r="764" spans="1:78" s="100" customFormat="1" ht="16" hidden="1" thickBot="1">
      <c r="A764" s="231"/>
      <c r="B764" s="254"/>
      <c r="C764" s="72" t="s">
        <v>467</v>
      </c>
      <c r="D764" s="70"/>
      <c r="E764" s="73" t="s">
        <v>713</v>
      </c>
      <c r="F764" s="104" t="s">
        <v>123</v>
      </c>
      <c r="G764" s="139"/>
      <c r="H764" s="139"/>
      <c r="I764" s="139"/>
      <c r="J764" s="104" t="s">
        <v>1193</v>
      </c>
      <c r="K764" s="139"/>
      <c r="L764" s="139"/>
      <c r="M764" s="139"/>
      <c r="N764" s="139"/>
      <c r="O764" s="139"/>
      <c r="P764" s="139"/>
      <c r="Q764" s="139"/>
      <c r="R764" s="146" t="s">
        <v>822</v>
      </c>
      <c r="S764" s="146">
        <v>0</v>
      </c>
      <c r="T764" s="282" t="s">
        <v>1581</v>
      </c>
      <c r="U764" s="146" t="s">
        <v>1654</v>
      </c>
      <c r="V764" s="189" t="s">
        <v>873</v>
      </c>
      <c r="W764" s="50">
        <v>0</v>
      </c>
      <c r="X764" s="50">
        <v>0</v>
      </c>
      <c r="Y764" s="50">
        <v>0</v>
      </c>
      <c r="Z764" s="139"/>
      <c r="AA764" s="139"/>
      <c r="AB764" s="139"/>
      <c r="AC764" s="139"/>
      <c r="AD764" s="139"/>
      <c r="AE764" s="139"/>
      <c r="AF764" s="139"/>
      <c r="AG764" s="139"/>
      <c r="AH764" s="139"/>
      <c r="AI764" s="139"/>
      <c r="AJ764" s="139"/>
      <c r="AK764" s="139"/>
      <c r="AL764" s="139"/>
      <c r="AM764" s="139"/>
      <c r="AN764" s="139"/>
      <c r="AO764" s="139"/>
      <c r="AP764" s="139"/>
      <c r="AQ764" s="70" t="s">
        <v>204</v>
      </c>
      <c r="AR764" s="70">
        <v>2007</v>
      </c>
      <c r="AS764" s="139"/>
      <c r="AT764" s="139"/>
      <c r="AU764" s="139"/>
      <c r="AV764" s="71">
        <v>4502803.1488720737</v>
      </c>
      <c r="AW764" s="104" t="s">
        <v>123</v>
      </c>
      <c r="AX764" s="104"/>
      <c r="AY764" s="104" t="s">
        <v>1615</v>
      </c>
      <c r="AZ764" s="104" t="s">
        <v>1193</v>
      </c>
      <c r="BA764" s="104"/>
      <c r="BB764" s="104"/>
      <c r="BC764" s="66"/>
      <c r="BD764" s="66"/>
      <c r="BE764" s="121"/>
      <c r="BF764" s="121"/>
      <c r="BG764" s="121"/>
      <c r="BH764" s="121"/>
      <c r="BI764" s="121"/>
      <c r="BJ764" s="121"/>
      <c r="BK764" s="121"/>
      <c r="BL764" s="121"/>
      <c r="BM764" s="121"/>
      <c r="BN764" s="121"/>
      <c r="BO764" s="121"/>
      <c r="BP764" s="121"/>
      <c r="BQ764" s="121"/>
      <c r="BR764" s="121"/>
      <c r="BS764" s="121"/>
      <c r="BT764" s="121"/>
      <c r="BU764" s="121"/>
      <c r="BV764" s="121"/>
      <c r="BW764" s="121"/>
      <c r="BX764" s="121"/>
      <c r="BY764" s="121"/>
      <c r="BZ764" s="121"/>
    </row>
    <row r="765" spans="1:78" s="100" customFormat="1" ht="16" hidden="1" thickBot="1">
      <c r="A765" s="231"/>
      <c r="B765" s="254"/>
      <c r="C765" s="107" t="s">
        <v>471</v>
      </c>
      <c r="D765" s="108"/>
      <c r="E765" s="130" t="s">
        <v>713</v>
      </c>
      <c r="F765" s="104" t="s">
        <v>123</v>
      </c>
      <c r="G765" s="139"/>
      <c r="H765" s="139"/>
      <c r="I765" s="139"/>
      <c r="J765" s="104" t="s">
        <v>1193</v>
      </c>
      <c r="K765" s="139"/>
      <c r="L765" s="139"/>
      <c r="M765" s="139"/>
      <c r="N765" s="104"/>
      <c r="O765" s="104"/>
      <c r="P765" s="104"/>
      <c r="Q765" s="104"/>
      <c r="R765" s="146" t="s">
        <v>1682</v>
      </c>
      <c r="S765" s="146">
        <v>0</v>
      </c>
      <c r="T765" s="282" t="s">
        <v>225</v>
      </c>
      <c r="U765" s="146" t="s">
        <v>1653</v>
      </c>
      <c r="V765" s="106" t="s">
        <v>878</v>
      </c>
      <c r="W765" s="50">
        <v>0</v>
      </c>
      <c r="X765" s="50">
        <v>0</v>
      </c>
      <c r="Y765" s="50">
        <v>0</v>
      </c>
      <c r="Z765" s="139"/>
      <c r="AA765" s="139"/>
      <c r="AB765" s="139"/>
      <c r="AC765" s="139"/>
      <c r="AD765" s="139"/>
      <c r="AE765" s="139"/>
      <c r="AF765" s="139"/>
      <c r="AG765" s="139"/>
      <c r="AH765" s="139"/>
      <c r="AI765" s="139"/>
      <c r="AJ765" s="139"/>
      <c r="AK765" s="139"/>
      <c r="AL765" s="139"/>
      <c r="AM765" s="139"/>
      <c r="AN765" s="139"/>
      <c r="AO765" s="139"/>
      <c r="AP765" s="139"/>
      <c r="AQ765" s="108" t="s">
        <v>204</v>
      </c>
      <c r="AR765" s="108">
        <v>2007</v>
      </c>
      <c r="AS765" s="139"/>
      <c r="AT765" s="139"/>
      <c r="AU765" s="139"/>
      <c r="AV765" s="71">
        <v>52374861.119217046</v>
      </c>
      <c r="AW765" s="104" t="s">
        <v>123</v>
      </c>
      <c r="AX765" s="104"/>
      <c r="AY765" s="104" t="s">
        <v>1615</v>
      </c>
      <c r="AZ765" s="104" t="s">
        <v>1193</v>
      </c>
      <c r="BA765" s="104"/>
      <c r="BB765" s="104"/>
      <c r="BC765" s="66"/>
      <c r="BD765" s="66"/>
      <c r="BE765" s="121"/>
      <c r="BF765" s="121"/>
      <c r="BG765" s="121"/>
      <c r="BH765" s="121"/>
      <c r="BI765" s="121"/>
      <c r="BJ765" s="121"/>
      <c r="BK765" s="121"/>
      <c r="BL765" s="121"/>
      <c r="BM765" s="121"/>
      <c r="BN765" s="121"/>
      <c r="BO765" s="121"/>
      <c r="BP765" s="121"/>
      <c r="BQ765" s="121"/>
      <c r="BR765" s="121"/>
      <c r="BS765" s="121"/>
      <c r="BT765" s="121"/>
      <c r="BU765" s="121"/>
      <c r="BV765" s="121"/>
      <c r="BW765" s="121"/>
      <c r="BX765" s="121"/>
      <c r="BY765" s="121"/>
      <c r="BZ765" s="121"/>
    </row>
    <row r="766" spans="1:78" s="100" customFormat="1" ht="16" hidden="1" thickBot="1">
      <c r="A766" s="231"/>
      <c r="B766" s="254"/>
      <c r="C766" s="107" t="s">
        <v>460</v>
      </c>
      <c r="D766" s="108"/>
      <c r="E766" s="130" t="s">
        <v>713</v>
      </c>
      <c r="F766" s="104" t="s">
        <v>123</v>
      </c>
      <c r="G766" s="139"/>
      <c r="H766" s="139"/>
      <c r="I766" s="139"/>
      <c r="J766" s="104" t="s">
        <v>1193</v>
      </c>
      <c r="K766" s="139"/>
      <c r="L766" s="139"/>
      <c r="M766" s="139"/>
      <c r="N766" s="104"/>
      <c r="O766" s="104"/>
      <c r="P766" s="104"/>
      <c r="Q766" s="104"/>
      <c r="R766" s="146" t="s">
        <v>1672</v>
      </c>
      <c r="S766" s="146">
        <v>0</v>
      </c>
      <c r="T766" s="282" t="s">
        <v>225</v>
      </c>
      <c r="U766" s="146" t="s">
        <v>1653</v>
      </c>
      <c r="V766" s="189"/>
      <c r="W766" s="50">
        <v>0</v>
      </c>
      <c r="X766" s="50">
        <v>0</v>
      </c>
      <c r="Y766" s="50">
        <v>0</v>
      </c>
      <c r="Z766" s="139"/>
      <c r="AA766" s="139"/>
      <c r="AB766" s="139"/>
      <c r="AC766" s="139"/>
      <c r="AD766" s="139"/>
      <c r="AE766" s="139"/>
      <c r="AF766" s="139"/>
      <c r="AG766" s="139"/>
      <c r="AH766" s="139"/>
      <c r="AI766" s="139"/>
      <c r="AJ766" s="139"/>
      <c r="AK766" s="139"/>
      <c r="AL766" s="139"/>
      <c r="AM766" s="139"/>
      <c r="AN766" s="139"/>
      <c r="AO766" s="139"/>
      <c r="AP766" s="139"/>
      <c r="AQ766" s="70" t="s">
        <v>204</v>
      </c>
      <c r="AR766" s="70">
        <v>2007</v>
      </c>
      <c r="AS766" s="139"/>
      <c r="AT766" s="139"/>
      <c r="AU766" s="139"/>
      <c r="AV766" s="71">
        <v>1059988.35682982</v>
      </c>
      <c r="AW766" s="104" t="s">
        <v>123</v>
      </c>
      <c r="AX766" s="104"/>
      <c r="AY766" s="104" t="s">
        <v>1615</v>
      </c>
      <c r="AZ766" s="104" t="s">
        <v>1193</v>
      </c>
      <c r="BA766" s="104"/>
      <c r="BB766" s="104"/>
      <c r="BC766" s="66"/>
      <c r="BD766" s="66"/>
      <c r="BE766" s="121"/>
      <c r="BF766" s="121"/>
      <c r="BG766" s="121"/>
      <c r="BH766" s="121"/>
      <c r="BI766" s="121"/>
      <c r="BJ766" s="121"/>
      <c r="BK766" s="121"/>
      <c r="BL766" s="121"/>
      <c r="BM766" s="121"/>
      <c r="BN766" s="121"/>
      <c r="BO766" s="121"/>
      <c r="BP766" s="121"/>
      <c r="BQ766" s="121"/>
      <c r="BR766" s="121"/>
      <c r="BS766" s="121"/>
      <c r="BT766" s="121"/>
      <c r="BU766" s="121"/>
      <c r="BV766" s="121"/>
      <c r="BW766" s="121"/>
      <c r="BX766" s="121"/>
      <c r="BY766" s="121"/>
      <c r="BZ766" s="121"/>
    </row>
    <row r="767" spans="1:78" s="100" customFormat="1" ht="16" hidden="1" thickBot="1">
      <c r="A767" s="231"/>
      <c r="B767" s="254"/>
      <c r="C767" s="72" t="s">
        <v>472</v>
      </c>
      <c r="D767" s="70"/>
      <c r="E767" s="119" t="s">
        <v>713</v>
      </c>
      <c r="F767" s="104" t="s">
        <v>123</v>
      </c>
      <c r="G767" s="139"/>
      <c r="H767" s="139"/>
      <c r="I767" s="139"/>
      <c r="J767" s="104" t="s">
        <v>1193</v>
      </c>
      <c r="K767" s="139"/>
      <c r="L767" s="139"/>
      <c r="M767" s="139"/>
      <c r="N767" s="139"/>
      <c r="O767" s="139"/>
      <c r="P767" s="139"/>
      <c r="Q767" s="139"/>
      <c r="R767" s="146" t="s">
        <v>1676</v>
      </c>
      <c r="S767" s="146">
        <v>0</v>
      </c>
      <c r="T767" s="282" t="s">
        <v>1586</v>
      </c>
      <c r="U767" s="146" t="s">
        <v>1653</v>
      </c>
      <c r="V767" s="189" t="s">
        <v>872</v>
      </c>
      <c r="W767" s="50">
        <v>0</v>
      </c>
      <c r="X767" s="50">
        <v>0</v>
      </c>
      <c r="Y767" s="50">
        <v>0</v>
      </c>
      <c r="Z767" s="139"/>
      <c r="AA767" s="139"/>
      <c r="AB767" s="139"/>
      <c r="AC767" s="139"/>
      <c r="AD767" s="139"/>
      <c r="AE767" s="139"/>
      <c r="AF767" s="139"/>
      <c r="AG767" s="139"/>
      <c r="AH767" s="139"/>
      <c r="AI767" s="139"/>
      <c r="AJ767" s="139"/>
      <c r="AK767" s="139"/>
      <c r="AL767" s="139"/>
      <c r="AM767" s="139"/>
      <c r="AN767" s="139"/>
      <c r="AO767" s="139"/>
      <c r="AP767" s="139"/>
      <c r="AQ767" s="70" t="s">
        <v>204</v>
      </c>
      <c r="AR767" s="70">
        <v>2007</v>
      </c>
      <c r="AS767" s="139"/>
      <c r="AT767" s="139"/>
      <c r="AU767" s="139"/>
      <c r="AV767" s="71">
        <v>268847.56058411126</v>
      </c>
      <c r="AW767" s="104" t="s">
        <v>123</v>
      </c>
      <c r="AX767" s="104"/>
      <c r="AY767" s="104" t="s">
        <v>1615</v>
      </c>
      <c r="AZ767" s="104" t="s">
        <v>1193</v>
      </c>
      <c r="BA767" s="104"/>
      <c r="BB767" s="104"/>
      <c r="BC767" s="66"/>
      <c r="BD767" s="66"/>
      <c r="BE767" s="121"/>
      <c r="BF767" s="121"/>
      <c r="BG767" s="121"/>
      <c r="BH767" s="121"/>
      <c r="BI767" s="121"/>
      <c r="BJ767" s="121"/>
      <c r="BK767" s="121"/>
      <c r="BL767" s="121"/>
      <c r="BM767" s="121"/>
      <c r="BN767" s="121"/>
      <c r="BO767" s="121"/>
      <c r="BP767" s="121"/>
      <c r="BQ767" s="121"/>
      <c r="BR767" s="121"/>
      <c r="BS767" s="121"/>
      <c r="BT767" s="121"/>
      <c r="BU767" s="121"/>
      <c r="BV767" s="121"/>
      <c r="BW767" s="121"/>
      <c r="BX767" s="121"/>
      <c r="BY767" s="121"/>
      <c r="BZ767" s="121"/>
    </row>
    <row r="768" spans="1:78" s="100" customFormat="1" ht="16" hidden="1" thickBot="1">
      <c r="A768" s="231"/>
      <c r="B768" s="254"/>
      <c r="C768" s="72" t="s">
        <v>473</v>
      </c>
      <c r="D768" s="70"/>
      <c r="E768" s="128" t="s">
        <v>712</v>
      </c>
      <c r="F768" s="104" t="s">
        <v>123</v>
      </c>
      <c r="G768" s="139"/>
      <c r="H768" s="139"/>
      <c r="I768" s="139"/>
      <c r="J768" s="104" t="s">
        <v>1193</v>
      </c>
      <c r="K768" s="139"/>
      <c r="L768" s="139"/>
      <c r="M768" s="139"/>
      <c r="N768" s="139"/>
      <c r="O768" s="139"/>
      <c r="P768" s="139"/>
      <c r="Q768" s="139"/>
      <c r="R768" s="146" t="s">
        <v>825</v>
      </c>
      <c r="S768" s="146">
        <v>0</v>
      </c>
      <c r="T768" s="282" t="s">
        <v>1581</v>
      </c>
      <c r="U768" s="146" t="s">
        <v>1654</v>
      </c>
      <c r="V768" s="189"/>
      <c r="W768" s="50">
        <v>0</v>
      </c>
      <c r="X768" s="50">
        <v>0</v>
      </c>
      <c r="Y768" s="50">
        <v>0</v>
      </c>
      <c r="Z768" s="139"/>
      <c r="AA768" s="139"/>
      <c r="AB768" s="139"/>
      <c r="AC768" s="139"/>
      <c r="AD768" s="139"/>
      <c r="AE768" s="139"/>
      <c r="AF768" s="139"/>
      <c r="AG768" s="139"/>
      <c r="AH768" s="139"/>
      <c r="AI768" s="139"/>
      <c r="AJ768" s="139"/>
      <c r="AK768" s="139"/>
      <c r="AL768" s="139"/>
      <c r="AM768" s="139"/>
      <c r="AN768" s="139"/>
      <c r="AO768" s="139"/>
      <c r="AP768" s="139"/>
      <c r="AQ768" s="70" t="s">
        <v>204</v>
      </c>
      <c r="AR768" s="70">
        <v>2007</v>
      </c>
      <c r="AS768" s="139"/>
      <c r="AT768" s="139"/>
      <c r="AU768" s="139"/>
      <c r="AV768" s="71">
        <v>8561995.7917819396</v>
      </c>
      <c r="AW768" s="104" t="s">
        <v>123</v>
      </c>
      <c r="AX768" s="104"/>
      <c r="AY768" s="104" t="s">
        <v>1615</v>
      </c>
      <c r="AZ768" s="104" t="s">
        <v>1193</v>
      </c>
      <c r="BA768" s="104"/>
      <c r="BB768" s="104"/>
      <c r="BC768" s="66"/>
      <c r="BD768" s="66"/>
      <c r="BE768" s="121"/>
      <c r="BF768" s="121"/>
      <c r="BG768" s="121"/>
      <c r="BH768" s="121"/>
      <c r="BI768" s="121"/>
      <c r="BJ768" s="121"/>
      <c r="BK768" s="121"/>
      <c r="BL768" s="121"/>
      <c r="BM768" s="121"/>
      <c r="BN768" s="121"/>
      <c r="BO768" s="121"/>
      <c r="BP768" s="121"/>
      <c r="BQ768" s="121"/>
      <c r="BR768" s="121"/>
      <c r="BS768" s="121"/>
      <c r="BT768" s="121"/>
      <c r="BU768" s="121"/>
      <c r="BV768" s="121"/>
      <c r="BW768" s="121"/>
      <c r="BX768" s="121"/>
      <c r="BY768" s="121"/>
      <c r="BZ768" s="121"/>
    </row>
    <row r="769" spans="1:78" s="100" customFormat="1" ht="16" hidden="1" thickBot="1">
      <c r="A769" s="231"/>
      <c r="B769" s="254"/>
      <c r="C769" s="72" t="s">
        <v>474</v>
      </c>
      <c r="D769" s="70"/>
      <c r="E769" s="73" t="s">
        <v>712</v>
      </c>
      <c r="F769" s="104" t="s">
        <v>123</v>
      </c>
      <c r="G769" s="139"/>
      <c r="H769" s="139"/>
      <c r="I769" s="139"/>
      <c r="J769" s="104" t="s">
        <v>1193</v>
      </c>
      <c r="K769" s="139"/>
      <c r="L769" s="139"/>
      <c r="M769" s="139"/>
      <c r="N769" s="139"/>
      <c r="O769" s="139"/>
      <c r="P769" s="139"/>
      <c r="Q769" s="139"/>
      <c r="R769" s="146" t="s">
        <v>824</v>
      </c>
      <c r="S769" s="146">
        <v>0</v>
      </c>
      <c r="T769" s="282" t="s">
        <v>238</v>
      </c>
      <c r="U769" s="146" t="s">
        <v>1653</v>
      </c>
      <c r="V769" s="189" t="s">
        <v>870</v>
      </c>
      <c r="W769" s="50">
        <v>0</v>
      </c>
      <c r="X769" s="50">
        <v>0</v>
      </c>
      <c r="Y769" s="50">
        <v>0</v>
      </c>
      <c r="Z769" s="139"/>
      <c r="AA769" s="139"/>
      <c r="AB769" s="139"/>
      <c r="AC769" s="139"/>
      <c r="AD769" s="139"/>
      <c r="AE769" s="139"/>
      <c r="AF769" s="139"/>
      <c r="AG769" s="139"/>
      <c r="AH769" s="139"/>
      <c r="AI769" s="139"/>
      <c r="AJ769" s="139"/>
      <c r="AK769" s="139"/>
      <c r="AL769" s="139"/>
      <c r="AM769" s="139"/>
      <c r="AN769" s="139"/>
      <c r="AO769" s="139"/>
      <c r="AP769" s="139"/>
      <c r="AQ769" s="70" t="s">
        <v>204</v>
      </c>
      <c r="AR769" s="70">
        <v>2007</v>
      </c>
      <c r="AS769" s="139"/>
      <c r="AT769" s="139"/>
      <c r="AU769" s="139"/>
      <c r="AV769" s="71">
        <v>71779.806382889481</v>
      </c>
      <c r="AW769" s="104" t="s">
        <v>123</v>
      </c>
      <c r="AX769" s="104"/>
      <c r="AY769" s="104" t="s">
        <v>1615</v>
      </c>
      <c r="AZ769" s="104" t="s">
        <v>1193</v>
      </c>
      <c r="BA769" s="104"/>
      <c r="BB769" s="104"/>
      <c r="BC769" s="66"/>
      <c r="BD769" s="66"/>
      <c r="BE769" s="121"/>
      <c r="BF769" s="121"/>
      <c r="BG769" s="121"/>
      <c r="BH769" s="121"/>
      <c r="BI769" s="121"/>
      <c r="BJ769" s="121"/>
      <c r="BK769" s="121"/>
      <c r="BL769" s="121"/>
      <c r="BM769" s="121"/>
      <c r="BN769" s="121"/>
      <c r="BO769" s="121"/>
      <c r="BP769" s="121"/>
      <c r="BQ769" s="121"/>
      <c r="BR769" s="121"/>
      <c r="BS769" s="121"/>
      <c r="BT769" s="121"/>
      <c r="BU769" s="121"/>
      <c r="BV769" s="121"/>
      <c r="BW769" s="121"/>
      <c r="BX769" s="121"/>
      <c r="BY769" s="121"/>
      <c r="BZ769" s="121"/>
    </row>
    <row r="770" spans="1:78" s="100" customFormat="1" ht="16" hidden="1" thickBot="1">
      <c r="A770" s="231"/>
      <c r="B770" s="254"/>
      <c r="C770" s="72" t="s">
        <v>475</v>
      </c>
      <c r="D770" s="70"/>
      <c r="E770" s="73" t="s">
        <v>713</v>
      </c>
      <c r="F770" s="104" t="s">
        <v>123</v>
      </c>
      <c r="G770" s="139"/>
      <c r="H770" s="139"/>
      <c r="I770" s="139"/>
      <c r="J770" s="104" t="s">
        <v>1193</v>
      </c>
      <c r="K770" s="139"/>
      <c r="L770" s="139"/>
      <c r="M770" s="139"/>
      <c r="N770" s="139"/>
      <c r="O770" s="139"/>
      <c r="P770" s="139"/>
      <c r="Q770" s="139"/>
      <c r="R770" s="146" t="s">
        <v>1685</v>
      </c>
      <c r="S770" s="146">
        <v>0</v>
      </c>
      <c r="T770" s="282" t="s">
        <v>238</v>
      </c>
      <c r="U770" s="146" t="s">
        <v>1654</v>
      </c>
      <c r="V770" s="189"/>
      <c r="W770" s="50">
        <v>0</v>
      </c>
      <c r="X770" s="50">
        <v>0</v>
      </c>
      <c r="Y770" s="50">
        <v>0</v>
      </c>
      <c r="Z770" s="139"/>
      <c r="AA770" s="139"/>
      <c r="AB770" s="139"/>
      <c r="AC770" s="139"/>
      <c r="AD770" s="139"/>
      <c r="AE770" s="139"/>
      <c r="AF770" s="139"/>
      <c r="AG770" s="139"/>
      <c r="AH770" s="139"/>
      <c r="AI770" s="139"/>
      <c r="AJ770" s="139"/>
      <c r="AK770" s="139"/>
      <c r="AL770" s="139"/>
      <c r="AM770" s="139"/>
      <c r="AN770" s="139"/>
      <c r="AO770" s="139"/>
      <c r="AP770" s="139"/>
      <c r="AQ770" s="70" t="s">
        <v>204</v>
      </c>
      <c r="AR770" s="70">
        <v>2007</v>
      </c>
      <c r="AS770" s="139"/>
      <c r="AT770" s="139"/>
      <c r="AU770" s="139"/>
      <c r="AV770" s="71">
        <v>1712260.5259341698</v>
      </c>
      <c r="AW770" s="104" t="s">
        <v>123</v>
      </c>
      <c r="AX770" s="104"/>
      <c r="AY770" s="104" t="s">
        <v>1615</v>
      </c>
      <c r="AZ770" s="104" t="s">
        <v>1193</v>
      </c>
      <c r="BA770" s="104"/>
      <c r="BB770" s="104"/>
      <c r="BC770" s="66"/>
      <c r="BD770" s="66"/>
      <c r="BE770" s="121"/>
      <c r="BF770" s="121"/>
      <c r="BG770" s="121"/>
      <c r="BH770" s="121"/>
      <c r="BI770" s="121"/>
      <c r="BJ770" s="121"/>
      <c r="BK770" s="121"/>
      <c r="BL770" s="121"/>
      <c r="BM770" s="121"/>
      <c r="BN770" s="121"/>
      <c r="BO770" s="121"/>
      <c r="BP770" s="121"/>
      <c r="BQ770" s="121"/>
      <c r="BR770" s="121"/>
      <c r="BS770" s="121"/>
      <c r="BT770" s="121"/>
      <c r="BU770" s="121"/>
      <c r="BV770" s="121"/>
      <c r="BW770" s="121"/>
      <c r="BX770" s="121"/>
      <c r="BY770" s="121"/>
      <c r="BZ770" s="121"/>
    </row>
    <row r="771" spans="1:78" s="100" customFormat="1" ht="16" hidden="1" thickBot="1">
      <c r="A771" s="231"/>
      <c r="B771" s="254"/>
      <c r="C771" s="72" t="s">
        <v>476</v>
      </c>
      <c r="D771" s="70"/>
      <c r="E771" s="73" t="s">
        <v>713</v>
      </c>
      <c r="F771" s="104" t="s">
        <v>123</v>
      </c>
      <c r="G771" s="139"/>
      <c r="H771" s="139"/>
      <c r="I771" s="139"/>
      <c r="J771" s="104" t="s">
        <v>1193</v>
      </c>
      <c r="K771" s="139"/>
      <c r="L771" s="139"/>
      <c r="M771" s="139"/>
      <c r="N771" s="139"/>
      <c r="O771" s="139"/>
      <c r="P771" s="139"/>
      <c r="Q771" s="139"/>
      <c r="R771" s="146" t="s">
        <v>826</v>
      </c>
      <c r="S771" s="146">
        <v>0</v>
      </c>
      <c r="T771" s="282" t="s">
        <v>1581</v>
      </c>
      <c r="U771" s="146" t="s">
        <v>1653</v>
      </c>
      <c r="V771" s="189"/>
      <c r="W771" s="50">
        <v>0</v>
      </c>
      <c r="X771" s="50">
        <v>0</v>
      </c>
      <c r="Y771" s="50">
        <v>0</v>
      </c>
      <c r="Z771" s="139"/>
      <c r="AA771" s="139"/>
      <c r="AB771" s="139"/>
      <c r="AC771" s="139"/>
      <c r="AD771" s="139"/>
      <c r="AE771" s="139"/>
      <c r="AF771" s="139"/>
      <c r="AG771" s="139"/>
      <c r="AH771" s="139"/>
      <c r="AI771" s="139"/>
      <c r="AJ771" s="139"/>
      <c r="AK771" s="139"/>
      <c r="AL771" s="139"/>
      <c r="AM771" s="139"/>
      <c r="AN771" s="139"/>
      <c r="AO771" s="139"/>
      <c r="AP771" s="139"/>
      <c r="AQ771" s="70" t="s">
        <v>204</v>
      </c>
      <c r="AR771" s="70">
        <v>2007</v>
      </c>
      <c r="AS771" s="139"/>
      <c r="AT771" s="139"/>
      <c r="AU771" s="139"/>
      <c r="AV771" s="71">
        <v>7819321.1552464142</v>
      </c>
      <c r="AW771" s="104" t="s">
        <v>123</v>
      </c>
      <c r="AX771" s="104"/>
      <c r="AY771" s="104" t="s">
        <v>1615</v>
      </c>
      <c r="AZ771" s="104" t="s">
        <v>1193</v>
      </c>
      <c r="BA771" s="104"/>
      <c r="BB771" s="104"/>
      <c r="BC771" s="66"/>
      <c r="BD771" s="66"/>
      <c r="BE771" s="121"/>
      <c r="BF771" s="121"/>
      <c r="BG771" s="121"/>
      <c r="BH771" s="121"/>
      <c r="BI771" s="121"/>
      <c r="BJ771" s="121"/>
      <c r="BK771" s="121"/>
      <c r="BL771" s="121"/>
      <c r="BM771" s="121"/>
      <c r="BN771" s="121"/>
      <c r="BO771" s="121"/>
      <c r="BP771" s="121"/>
      <c r="BQ771" s="121"/>
      <c r="BR771" s="121"/>
      <c r="BS771" s="121"/>
      <c r="BT771" s="121"/>
      <c r="BU771" s="121"/>
      <c r="BV771" s="121"/>
      <c r="BW771" s="121"/>
      <c r="BX771" s="121"/>
      <c r="BY771" s="121"/>
      <c r="BZ771" s="121"/>
    </row>
    <row r="772" spans="1:78" s="100" customFormat="1" ht="16" hidden="1" thickBot="1">
      <c r="A772" s="231"/>
      <c r="B772" s="254"/>
      <c r="C772" s="72" t="s">
        <v>477</v>
      </c>
      <c r="D772" s="70"/>
      <c r="E772" s="128" t="s">
        <v>713</v>
      </c>
      <c r="F772" s="104" t="s">
        <v>123</v>
      </c>
      <c r="G772" s="139"/>
      <c r="H772" s="139"/>
      <c r="I772" s="139"/>
      <c r="J772" s="104" t="s">
        <v>1193</v>
      </c>
      <c r="K772" s="139"/>
      <c r="L772" s="139"/>
      <c r="M772" s="139"/>
      <c r="N772" s="282"/>
      <c r="O772" s="282"/>
      <c r="P772" s="282"/>
      <c r="Q772" s="282"/>
      <c r="R772" s="146" t="s">
        <v>1666</v>
      </c>
      <c r="S772" s="146">
        <v>0</v>
      </c>
      <c r="T772" s="282" t="s">
        <v>1585</v>
      </c>
      <c r="U772" s="146" t="s">
        <v>1653</v>
      </c>
      <c r="V772" s="189" t="s">
        <v>876</v>
      </c>
      <c r="W772" s="50">
        <v>0</v>
      </c>
      <c r="X772" s="50">
        <v>0</v>
      </c>
      <c r="Y772" s="50">
        <v>0</v>
      </c>
      <c r="Z772" s="139"/>
      <c r="AA772" s="139"/>
      <c r="AB772" s="139"/>
      <c r="AC772" s="139"/>
      <c r="AD772" s="139"/>
      <c r="AE772" s="139"/>
      <c r="AF772" s="139"/>
      <c r="AG772" s="139"/>
      <c r="AH772" s="139"/>
      <c r="AI772" s="139"/>
      <c r="AJ772" s="139"/>
      <c r="AK772" s="139"/>
      <c r="AL772" s="139"/>
      <c r="AM772" s="139"/>
      <c r="AN772" s="139"/>
      <c r="AO772" s="139"/>
      <c r="AP772" s="139"/>
      <c r="AQ772" s="70" t="s">
        <v>204</v>
      </c>
      <c r="AR772" s="70">
        <v>2007</v>
      </c>
      <c r="AS772" s="139"/>
      <c r="AT772" s="139"/>
      <c r="AU772" s="139"/>
      <c r="AV772" s="71">
        <v>6298913.1112604346</v>
      </c>
      <c r="AW772" s="104" t="s">
        <v>123</v>
      </c>
      <c r="AX772" s="104"/>
      <c r="AY772" s="104" t="s">
        <v>1615</v>
      </c>
      <c r="AZ772" s="104" t="s">
        <v>1193</v>
      </c>
      <c r="BA772" s="104"/>
      <c r="BB772" s="104"/>
      <c r="BC772" s="66"/>
      <c r="BD772" s="66"/>
      <c r="BE772" s="121"/>
      <c r="BF772" s="121"/>
      <c r="BG772" s="121"/>
      <c r="BH772" s="121"/>
      <c r="BI772" s="121"/>
      <c r="BJ772" s="121"/>
      <c r="BK772" s="121"/>
      <c r="BL772" s="121"/>
      <c r="BM772" s="121"/>
      <c r="BN772" s="121"/>
      <c r="BO772" s="121"/>
      <c r="BP772" s="121"/>
      <c r="BQ772" s="121"/>
      <c r="BR772" s="121"/>
      <c r="BS772" s="121"/>
      <c r="BT772" s="121"/>
      <c r="BU772" s="121"/>
      <c r="BV772" s="121"/>
      <c r="BW772" s="121"/>
      <c r="BX772" s="121"/>
      <c r="BY772" s="121"/>
      <c r="BZ772" s="121"/>
    </row>
    <row r="773" spans="1:78" s="100" customFormat="1" ht="16" hidden="1" thickBot="1">
      <c r="A773" s="231"/>
      <c r="B773" s="254"/>
      <c r="C773" s="72" t="s">
        <v>455</v>
      </c>
      <c r="D773" s="70"/>
      <c r="E773" s="73" t="s">
        <v>712</v>
      </c>
      <c r="F773" s="104" t="s">
        <v>123</v>
      </c>
      <c r="G773" s="139"/>
      <c r="H773" s="139"/>
      <c r="I773" s="139"/>
      <c r="J773" s="104" t="s">
        <v>1193</v>
      </c>
      <c r="K773" s="139"/>
      <c r="L773" s="139"/>
      <c r="M773" s="139"/>
      <c r="N773" s="139"/>
      <c r="O773" s="139"/>
      <c r="P773" s="139"/>
      <c r="Q773" s="139"/>
      <c r="R773" s="146" t="s">
        <v>819</v>
      </c>
      <c r="S773" s="146">
        <v>0</v>
      </c>
      <c r="T773" s="282" t="s">
        <v>1581</v>
      </c>
      <c r="U773" s="146" t="s">
        <v>1653</v>
      </c>
      <c r="V773" s="189"/>
      <c r="W773" s="50">
        <v>0</v>
      </c>
      <c r="X773" s="50">
        <v>0</v>
      </c>
      <c r="Y773" s="50">
        <v>0</v>
      </c>
      <c r="Z773" s="139"/>
      <c r="AA773" s="139"/>
      <c r="AB773" s="139"/>
      <c r="AC773" s="139"/>
      <c r="AD773" s="139"/>
      <c r="AE773" s="139"/>
      <c r="AF773" s="139"/>
      <c r="AG773" s="139"/>
      <c r="AH773" s="139"/>
      <c r="AI773" s="139"/>
      <c r="AJ773" s="139"/>
      <c r="AK773" s="139"/>
      <c r="AL773" s="139"/>
      <c r="AM773" s="139"/>
      <c r="AN773" s="139"/>
      <c r="AO773" s="139"/>
      <c r="AP773" s="139"/>
      <c r="AQ773" s="70" t="s">
        <v>204</v>
      </c>
      <c r="AR773" s="70">
        <v>2007</v>
      </c>
      <c r="AS773" s="139"/>
      <c r="AT773" s="139"/>
      <c r="AU773" s="139"/>
      <c r="AV773" s="71">
        <v>25277827.475568343</v>
      </c>
      <c r="AW773" s="104" t="s">
        <v>123</v>
      </c>
      <c r="AX773" s="104"/>
      <c r="AY773" s="104" t="s">
        <v>1615</v>
      </c>
      <c r="AZ773" s="104" t="s">
        <v>1193</v>
      </c>
      <c r="BA773" s="104"/>
      <c r="BB773" s="104"/>
      <c r="BC773" s="66"/>
      <c r="BD773" s="66"/>
      <c r="BE773" s="121"/>
      <c r="BF773" s="121"/>
      <c r="BG773" s="121"/>
      <c r="BH773" s="121"/>
      <c r="BI773" s="121"/>
      <c r="BJ773" s="121"/>
      <c r="BK773" s="121"/>
      <c r="BL773" s="121"/>
      <c r="BM773" s="121"/>
      <c r="BN773" s="121"/>
      <c r="BO773" s="121"/>
      <c r="BP773" s="121"/>
      <c r="BQ773" s="121"/>
      <c r="BR773" s="121"/>
      <c r="BS773" s="121"/>
      <c r="BT773" s="121"/>
      <c r="BU773" s="121"/>
      <c r="BV773" s="121"/>
      <c r="BW773" s="121"/>
      <c r="BX773" s="121"/>
      <c r="BY773" s="121"/>
      <c r="BZ773" s="121"/>
    </row>
    <row r="774" spans="1:78" s="100" customFormat="1" ht="16" hidden="1" thickBot="1">
      <c r="A774" s="231"/>
      <c r="B774" s="254"/>
      <c r="C774" s="72" t="s">
        <v>467</v>
      </c>
      <c r="D774" s="70"/>
      <c r="E774" s="73" t="s">
        <v>712</v>
      </c>
      <c r="F774" s="104" t="s">
        <v>123</v>
      </c>
      <c r="G774" s="139"/>
      <c r="H774" s="139"/>
      <c r="I774" s="139"/>
      <c r="J774" s="104" t="s">
        <v>1193</v>
      </c>
      <c r="K774" s="139"/>
      <c r="L774" s="139"/>
      <c r="M774" s="139"/>
      <c r="N774" s="139"/>
      <c r="O774" s="139"/>
      <c r="P774" s="139"/>
      <c r="Q774" s="139"/>
      <c r="R774" s="146" t="s">
        <v>822</v>
      </c>
      <c r="S774" s="146">
        <v>0</v>
      </c>
      <c r="T774" s="282" t="s">
        <v>1581</v>
      </c>
      <c r="U774" s="146" t="s">
        <v>1654</v>
      </c>
      <c r="V774" s="189" t="s">
        <v>861</v>
      </c>
      <c r="W774" s="50">
        <v>0</v>
      </c>
      <c r="X774" s="50">
        <v>0</v>
      </c>
      <c r="Y774" s="50">
        <v>0</v>
      </c>
      <c r="Z774" s="139"/>
      <c r="AA774" s="139"/>
      <c r="AB774" s="139"/>
      <c r="AC774" s="139"/>
      <c r="AD774" s="139"/>
      <c r="AE774" s="139"/>
      <c r="AF774" s="139"/>
      <c r="AG774" s="139"/>
      <c r="AH774" s="139"/>
      <c r="AI774" s="139"/>
      <c r="AJ774" s="139"/>
      <c r="AK774" s="139"/>
      <c r="AL774" s="139"/>
      <c r="AM774" s="139"/>
      <c r="AN774" s="139"/>
      <c r="AO774" s="139"/>
      <c r="AP774" s="139"/>
      <c r="AQ774" s="70" t="s">
        <v>204</v>
      </c>
      <c r="AR774" s="70">
        <v>2007</v>
      </c>
      <c r="AS774" s="139"/>
      <c r="AT774" s="139"/>
      <c r="AU774" s="139"/>
      <c r="AV774" s="71">
        <v>9005606.2977441475</v>
      </c>
      <c r="AW774" s="104" t="s">
        <v>123</v>
      </c>
      <c r="AX774" s="104"/>
      <c r="AY774" s="230" t="s">
        <v>1616</v>
      </c>
      <c r="AZ774" s="104" t="s">
        <v>1193</v>
      </c>
      <c r="BA774" s="104"/>
      <c r="BB774" s="104"/>
      <c r="BC774" s="66"/>
      <c r="BD774" s="66"/>
      <c r="BE774" s="121"/>
      <c r="BF774" s="121"/>
      <c r="BG774" s="121"/>
      <c r="BH774" s="121"/>
      <c r="BI774" s="121"/>
      <c r="BJ774" s="121"/>
      <c r="BK774" s="121"/>
      <c r="BL774" s="121"/>
      <c r="BM774" s="121"/>
      <c r="BN774" s="121"/>
      <c r="BO774" s="121"/>
      <c r="BP774" s="121"/>
      <c r="BQ774" s="121"/>
      <c r="BR774" s="121"/>
      <c r="BS774" s="121"/>
      <c r="BT774" s="121"/>
      <c r="BU774" s="121"/>
      <c r="BV774" s="121"/>
      <c r="BW774" s="121"/>
      <c r="BX774" s="121"/>
      <c r="BY774" s="121"/>
      <c r="BZ774" s="121"/>
    </row>
    <row r="775" spans="1:78" s="100" customFormat="1" ht="16" hidden="1" thickBot="1">
      <c r="A775" s="231"/>
      <c r="B775" s="254"/>
      <c r="C775" s="72" t="s">
        <v>460</v>
      </c>
      <c r="D775" s="70"/>
      <c r="E775" s="73" t="s">
        <v>713</v>
      </c>
      <c r="F775" s="104" t="s">
        <v>123</v>
      </c>
      <c r="G775" s="139"/>
      <c r="H775" s="139"/>
      <c r="I775" s="139"/>
      <c r="J775" s="104" t="s">
        <v>1193</v>
      </c>
      <c r="K775" s="139"/>
      <c r="L775" s="139"/>
      <c r="M775" s="139"/>
      <c r="N775" s="139"/>
      <c r="O775" s="139"/>
      <c r="P775" s="139"/>
      <c r="Q775" s="139"/>
      <c r="R775" s="146" t="s">
        <v>1672</v>
      </c>
      <c r="S775" s="146">
        <v>0</v>
      </c>
      <c r="T775" s="282" t="s">
        <v>225</v>
      </c>
      <c r="U775" s="146" t="s">
        <v>1653</v>
      </c>
      <c r="V775" s="189" t="s">
        <v>871</v>
      </c>
      <c r="W775" s="50">
        <v>0</v>
      </c>
      <c r="X775" s="50">
        <v>0</v>
      </c>
      <c r="Y775" s="50">
        <v>0</v>
      </c>
      <c r="Z775" s="139"/>
      <c r="AA775" s="139"/>
      <c r="AB775" s="139"/>
      <c r="AC775" s="139"/>
      <c r="AD775" s="139"/>
      <c r="AE775" s="139"/>
      <c r="AF775" s="139"/>
      <c r="AG775" s="139"/>
      <c r="AH775" s="139"/>
      <c r="AI775" s="139"/>
      <c r="AJ775" s="139"/>
      <c r="AK775" s="139"/>
      <c r="AL775" s="139"/>
      <c r="AM775" s="139"/>
      <c r="AN775" s="139"/>
      <c r="AO775" s="139"/>
      <c r="AP775" s="139"/>
      <c r="AQ775" s="70" t="s">
        <v>204</v>
      </c>
      <c r="AR775" s="70">
        <v>2007</v>
      </c>
      <c r="AS775" s="139"/>
      <c r="AT775" s="139"/>
      <c r="AU775" s="139"/>
      <c r="AV775" s="71">
        <v>1059988.35682982</v>
      </c>
      <c r="AW775" s="104" t="s">
        <v>123</v>
      </c>
      <c r="AX775" s="104"/>
      <c r="AY775" s="230" t="s">
        <v>1616</v>
      </c>
      <c r="AZ775" s="104" t="s">
        <v>1193</v>
      </c>
      <c r="BA775" s="104"/>
      <c r="BB775" s="104"/>
      <c r="BC775" s="66"/>
      <c r="BD775" s="66"/>
      <c r="BE775" s="121"/>
      <c r="BF775" s="121"/>
      <c r="BG775" s="121"/>
      <c r="BH775" s="121"/>
      <c r="BI775" s="121"/>
      <c r="BJ775" s="121"/>
      <c r="BK775" s="121"/>
      <c r="BL775" s="121"/>
      <c r="BM775" s="121"/>
      <c r="BN775" s="121"/>
      <c r="BO775" s="121"/>
      <c r="BP775" s="121"/>
      <c r="BQ775" s="121"/>
      <c r="BR775" s="121"/>
      <c r="BS775" s="121"/>
      <c r="BT775" s="121"/>
      <c r="BU775" s="121"/>
      <c r="BV775" s="121"/>
      <c r="BW775" s="121"/>
      <c r="BX775" s="121"/>
      <c r="BY775" s="121"/>
      <c r="BZ775" s="121"/>
    </row>
    <row r="776" spans="1:78" s="100" customFormat="1" ht="16" hidden="1" thickBot="1">
      <c r="A776" s="231"/>
      <c r="B776" s="254"/>
      <c r="C776" s="72" t="s">
        <v>461</v>
      </c>
      <c r="D776" s="70"/>
      <c r="E776" s="128" t="s">
        <v>713</v>
      </c>
      <c r="F776" s="104" t="s">
        <v>123</v>
      </c>
      <c r="G776" s="139"/>
      <c r="H776" s="139"/>
      <c r="I776" s="139"/>
      <c r="J776" s="104" t="s">
        <v>1193</v>
      </c>
      <c r="K776" s="139"/>
      <c r="L776" s="139"/>
      <c r="M776" s="139"/>
      <c r="N776" s="139"/>
      <c r="O776" s="139"/>
      <c r="P776" s="139"/>
      <c r="Q776" s="139"/>
      <c r="R776" s="146" t="s">
        <v>1676</v>
      </c>
      <c r="S776" s="146">
        <v>0</v>
      </c>
      <c r="T776" s="282" t="s">
        <v>1586</v>
      </c>
      <c r="U776" s="146" t="s">
        <v>1653</v>
      </c>
      <c r="V776" s="189"/>
      <c r="W776" s="50">
        <v>0</v>
      </c>
      <c r="X776" s="50">
        <v>0</v>
      </c>
      <c r="Y776" s="50">
        <v>0</v>
      </c>
      <c r="Z776" s="139"/>
      <c r="AA776" s="139"/>
      <c r="AB776" s="139"/>
      <c r="AC776" s="139"/>
      <c r="AD776" s="139"/>
      <c r="AE776" s="139"/>
      <c r="AF776" s="139"/>
      <c r="AG776" s="139"/>
      <c r="AH776" s="139"/>
      <c r="AI776" s="139"/>
      <c r="AJ776" s="139"/>
      <c r="AK776" s="139"/>
      <c r="AL776" s="139"/>
      <c r="AM776" s="139"/>
      <c r="AN776" s="139"/>
      <c r="AO776" s="139"/>
      <c r="AP776" s="139"/>
      <c r="AQ776" s="70" t="s">
        <v>204</v>
      </c>
      <c r="AR776" s="70">
        <v>2007</v>
      </c>
      <c r="AS776" s="139"/>
      <c r="AT776" s="139"/>
      <c r="AU776" s="139"/>
      <c r="AV776" s="71">
        <v>271368.55144674075</v>
      </c>
      <c r="AW776" s="104" t="s">
        <v>123</v>
      </c>
      <c r="AX776" s="104"/>
      <c r="AY776" s="230" t="s">
        <v>1616</v>
      </c>
      <c r="AZ776" s="104" t="s">
        <v>1193</v>
      </c>
      <c r="BA776" s="104"/>
      <c r="BB776" s="104"/>
      <c r="BC776" s="66"/>
      <c r="BD776" s="66"/>
      <c r="BE776" s="121"/>
      <c r="BF776" s="121"/>
      <c r="BG776" s="121"/>
      <c r="BH776" s="121"/>
      <c r="BI776" s="121"/>
      <c r="BJ776" s="121"/>
      <c r="BK776" s="121"/>
      <c r="BL776" s="121"/>
      <c r="BM776" s="121"/>
      <c r="BN776" s="121"/>
      <c r="BO776" s="121"/>
      <c r="BP776" s="121"/>
      <c r="BQ776" s="121"/>
      <c r="BR776" s="121"/>
      <c r="BS776" s="121"/>
      <c r="BT776" s="121"/>
      <c r="BU776" s="121"/>
      <c r="BV776" s="121"/>
      <c r="BW776" s="121"/>
      <c r="BX776" s="121"/>
      <c r="BY776" s="121"/>
      <c r="BZ776" s="121"/>
    </row>
    <row r="777" spans="1:78" s="100" customFormat="1" ht="16" hidden="1" thickBot="1">
      <c r="A777" s="231"/>
      <c r="B777" s="254"/>
      <c r="C777" s="72" t="s">
        <v>449</v>
      </c>
      <c r="D777" s="70"/>
      <c r="E777" s="128" t="s">
        <v>712</v>
      </c>
      <c r="F777" s="104" t="s">
        <v>123</v>
      </c>
      <c r="G777" s="139"/>
      <c r="H777" s="139"/>
      <c r="I777" s="139"/>
      <c r="J777" s="104" t="s">
        <v>1193</v>
      </c>
      <c r="K777" s="139"/>
      <c r="L777" s="139"/>
      <c r="M777" s="139"/>
      <c r="N777" s="139"/>
      <c r="O777" s="139"/>
      <c r="P777" s="139"/>
      <c r="Q777" s="139"/>
      <c r="R777" s="146" t="s">
        <v>825</v>
      </c>
      <c r="S777" s="146">
        <v>0</v>
      </c>
      <c r="T777" s="282" t="s">
        <v>1581</v>
      </c>
      <c r="U777" s="146" t="s">
        <v>1654</v>
      </c>
      <c r="V777" s="189" t="s">
        <v>871</v>
      </c>
      <c r="W777" s="50">
        <v>0</v>
      </c>
      <c r="X777" s="50">
        <v>0</v>
      </c>
      <c r="Y777" s="50">
        <v>0</v>
      </c>
      <c r="Z777" s="139"/>
      <c r="AA777" s="139"/>
      <c r="AB777" s="139"/>
      <c r="AC777" s="139"/>
      <c r="AD777" s="139"/>
      <c r="AE777" s="139"/>
      <c r="AF777" s="139"/>
      <c r="AG777" s="139"/>
      <c r="AH777" s="139"/>
      <c r="AI777" s="139"/>
      <c r="AJ777" s="139"/>
      <c r="AK777" s="139"/>
      <c r="AL777" s="139"/>
      <c r="AM777" s="139"/>
      <c r="AN777" s="139"/>
      <c r="AO777" s="139"/>
      <c r="AP777" s="139"/>
      <c r="AQ777" s="70" t="s">
        <v>204</v>
      </c>
      <c r="AR777" s="70">
        <v>2007</v>
      </c>
      <c r="AS777" s="139"/>
      <c r="AT777" s="139"/>
      <c r="AU777" s="139"/>
      <c r="AV777" s="71">
        <v>8561995.7917819396</v>
      </c>
      <c r="AW777" s="104" t="s">
        <v>123</v>
      </c>
      <c r="AX777" s="104"/>
      <c r="AY777" s="230" t="s">
        <v>1616</v>
      </c>
      <c r="AZ777" s="104" t="s">
        <v>1193</v>
      </c>
      <c r="BA777" s="104"/>
      <c r="BB777" s="104"/>
      <c r="BC777" s="66"/>
      <c r="BD777" s="66"/>
      <c r="BE777" s="121"/>
      <c r="BF777" s="121"/>
      <c r="BG777" s="121"/>
      <c r="BH777" s="121"/>
      <c r="BI777" s="121"/>
      <c r="BJ777" s="121"/>
      <c r="BK777" s="121"/>
      <c r="BL777" s="121"/>
      <c r="BM777" s="121"/>
      <c r="BN777" s="121"/>
      <c r="BO777" s="121"/>
      <c r="BP777" s="121"/>
      <c r="BQ777" s="121"/>
      <c r="BR777" s="121"/>
      <c r="BS777" s="121"/>
      <c r="BT777" s="121"/>
      <c r="BU777" s="121"/>
      <c r="BV777" s="121"/>
      <c r="BW777" s="121"/>
      <c r="BX777" s="121"/>
      <c r="BY777" s="121"/>
      <c r="BZ777" s="121"/>
    </row>
    <row r="778" spans="1:78" s="100" customFormat="1" ht="16" hidden="1" thickBot="1">
      <c r="A778" s="231"/>
      <c r="B778" s="254"/>
      <c r="C778" s="72" t="s">
        <v>463</v>
      </c>
      <c r="D778" s="70"/>
      <c r="E778" s="128" t="s">
        <v>712</v>
      </c>
      <c r="F778" s="104" t="s">
        <v>123</v>
      </c>
      <c r="G778" s="139"/>
      <c r="H778" s="139"/>
      <c r="I778" s="139"/>
      <c r="J778" s="104" t="s">
        <v>1193</v>
      </c>
      <c r="K778" s="139"/>
      <c r="L778" s="139"/>
      <c r="M778" s="139"/>
      <c r="N778" s="139"/>
      <c r="O778" s="139"/>
      <c r="P778" s="139"/>
      <c r="Q778" s="139"/>
      <c r="R778" s="146" t="s">
        <v>824</v>
      </c>
      <c r="S778" s="146">
        <v>0</v>
      </c>
      <c r="T778" s="282" t="s">
        <v>238</v>
      </c>
      <c r="U778" s="146" t="s">
        <v>1653</v>
      </c>
      <c r="V778" s="189" t="s">
        <v>879</v>
      </c>
      <c r="W778" s="50">
        <v>0</v>
      </c>
      <c r="X778" s="50">
        <v>0</v>
      </c>
      <c r="Y778" s="50">
        <v>0</v>
      </c>
      <c r="Z778" s="139"/>
      <c r="AA778" s="139"/>
      <c r="AB778" s="139"/>
      <c r="AC778" s="139"/>
      <c r="AD778" s="139"/>
      <c r="AE778" s="139"/>
      <c r="AF778" s="139"/>
      <c r="AG778" s="139"/>
      <c r="AH778" s="139"/>
      <c r="AI778" s="139"/>
      <c r="AJ778" s="139"/>
      <c r="AK778" s="139"/>
      <c r="AL778" s="139"/>
      <c r="AM778" s="139"/>
      <c r="AN778" s="139"/>
      <c r="AO778" s="139"/>
      <c r="AP778" s="139"/>
      <c r="AQ778" s="70" t="s">
        <v>204</v>
      </c>
      <c r="AR778" s="70">
        <v>2007</v>
      </c>
      <c r="AS778" s="139"/>
      <c r="AT778" s="139"/>
      <c r="AU778" s="139"/>
      <c r="AV778" s="71">
        <v>71779.806382889481</v>
      </c>
      <c r="AW778" s="104" t="s">
        <v>123</v>
      </c>
      <c r="AX778" s="104"/>
      <c r="AY778" s="230" t="s">
        <v>1616</v>
      </c>
      <c r="AZ778" s="104" t="s">
        <v>1193</v>
      </c>
      <c r="BA778" s="104"/>
      <c r="BB778" s="104"/>
      <c r="BC778" s="66"/>
      <c r="BD778" s="66"/>
      <c r="BE778" s="121"/>
      <c r="BF778" s="121"/>
      <c r="BG778" s="121"/>
      <c r="BH778" s="121"/>
      <c r="BI778" s="121"/>
      <c r="BJ778" s="121"/>
      <c r="BK778" s="121"/>
      <c r="BL778" s="121"/>
      <c r="BM778" s="121"/>
      <c r="BN778" s="121"/>
      <c r="BO778" s="121"/>
      <c r="BP778" s="121"/>
      <c r="BQ778" s="121"/>
      <c r="BR778" s="121"/>
      <c r="BS778" s="121"/>
      <c r="BT778" s="121"/>
      <c r="BU778" s="121"/>
      <c r="BV778" s="121"/>
      <c r="BW778" s="121"/>
      <c r="BX778" s="121"/>
      <c r="BY778" s="121"/>
      <c r="BZ778" s="121"/>
    </row>
    <row r="779" spans="1:78" s="100" customFormat="1" ht="16" hidden="1" thickBot="1">
      <c r="A779" s="231"/>
      <c r="B779" s="254"/>
      <c r="C779" s="72" t="s">
        <v>450</v>
      </c>
      <c r="D779" s="70"/>
      <c r="E779" s="73" t="s">
        <v>713</v>
      </c>
      <c r="F779" s="104" t="s">
        <v>123</v>
      </c>
      <c r="G779" s="139"/>
      <c r="H779" s="139"/>
      <c r="I779" s="139"/>
      <c r="J779" s="104" t="s">
        <v>1193</v>
      </c>
      <c r="K779" s="139"/>
      <c r="L779" s="139"/>
      <c r="M779" s="139"/>
      <c r="N779" s="139"/>
      <c r="O779" s="139"/>
      <c r="P779" s="139"/>
      <c r="Q779" s="139"/>
      <c r="R779" s="146" t="s">
        <v>826</v>
      </c>
      <c r="S779" s="146">
        <v>0</v>
      </c>
      <c r="T779" s="282" t="s">
        <v>1581</v>
      </c>
      <c r="U779" s="146" t="s">
        <v>1653</v>
      </c>
      <c r="V779" s="189"/>
      <c r="W779" s="50">
        <v>0</v>
      </c>
      <c r="X779" s="50">
        <v>0</v>
      </c>
      <c r="Y779" s="50">
        <v>0</v>
      </c>
      <c r="Z779" s="139"/>
      <c r="AA779" s="139"/>
      <c r="AB779" s="139"/>
      <c r="AC779" s="139"/>
      <c r="AD779" s="139"/>
      <c r="AE779" s="139"/>
      <c r="AF779" s="139"/>
      <c r="AG779" s="139"/>
      <c r="AH779" s="139"/>
      <c r="AI779" s="139"/>
      <c r="AJ779" s="139"/>
      <c r="AK779" s="139"/>
      <c r="AL779" s="139"/>
      <c r="AM779" s="139"/>
      <c r="AN779" s="139"/>
      <c r="AO779" s="139"/>
      <c r="AP779" s="139"/>
      <c r="AQ779" s="70" t="s">
        <v>204</v>
      </c>
      <c r="AR779" s="70">
        <v>2007</v>
      </c>
      <c r="AS779" s="139"/>
      <c r="AT779" s="139"/>
      <c r="AU779" s="139"/>
      <c r="AV779" s="71">
        <v>7818217.3939230219</v>
      </c>
      <c r="AW779" s="104" t="s">
        <v>123</v>
      </c>
      <c r="AX779" s="104"/>
      <c r="AY779" s="230" t="s">
        <v>1616</v>
      </c>
      <c r="AZ779" s="104" t="s">
        <v>1193</v>
      </c>
      <c r="BA779" s="104"/>
      <c r="BB779" s="104"/>
      <c r="BC779" s="66"/>
      <c r="BD779" s="66"/>
      <c r="BE779" s="121"/>
      <c r="BF779" s="121"/>
      <c r="BG779" s="121"/>
      <c r="BH779" s="121"/>
      <c r="BI779" s="121"/>
      <c r="BJ779" s="121"/>
      <c r="BK779" s="121"/>
      <c r="BL779" s="121"/>
      <c r="BM779" s="121"/>
      <c r="BN779" s="121"/>
      <c r="BO779" s="121"/>
      <c r="BP779" s="121"/>
      <c r="BQ779" s="121"/>
      <c r="BR779" s="121"/>
      <c r="BS779" s="121"/>
      <c r="BT779" s="121"/>
      <c r="BU779" s="121"/>
      <c r="BV779" s="121"/>
      <c r="BW779" s="121"/>
      <c r="BX779" s="121"/>
      <c r="BY779" s="121"/>
      <c r="BZ779" s="121"/>
    </row>
    <row r="780" spans="1:78" s="100" customFormat="1" ht="16" hidden="1" thickBot="1">
      <c r="A780" s="231"/>
      <c r="B780" s="254"/>
      <c r="C780" s="72" t="s">
        <v>464</v>
      </c>
      <c r="D780" s="70"/>
      <c r="E780" s="73" t="s">
        <v>713</v>
      </c>
      <c r="F780" s="104" t="s">
        <v>123</v>
      </c>
      <c r="G780" s="139"/>
      <c r="H780" s="139"/>
      <c r="I780" s="139"/>
      <c r="J780" s="104" t="s">
        <v>1193</v>
      </c>
      <c r="K780" s="139"/>
      <c r="L780" s="139"/>
      <c r="M780" s="139"/>
      <c r="N780" s="139"/>
      <c r="O780" s="139"/>
      <c r="P780" s="139"/>
      <c r="Q780" s="139"/>
      <c r="R780" s="146" t="s">
        <v>1685</v>
      </c>
      <c r="S780" s="146">
        <v>0</v>
      </c>
      <c r="T780" s="282" t="s">
        <v>238</v>
      </c>
      <c r="U780" s="146" t="s">
        <v>1654</v>
      </c>
      <c r="V780" s="189"/>
      <c r="W780" s="50">
        <v>0</v>
      </c>
      <c r="X780" s="50">
        <v>0</v>
      </c>
      <c r="Y780" s="50">
        <v>0</v>
      </c>
      <c r="Z780" s="139"/>
      <c r="AA780" s="139"/>
      <c r="AB780" s="139"/>
      <c r="AC780" s="139"/>
      <c r="AD780" s="139"/>
      <c r="AE780" s="139"/>
      <c r="AF780" s="139"/>
      <c r="AG780" s="139"/>
      <c r="AH780" s="139"/>
      <c r="AI780" s="139"/>
      <c r="AJ780" s="139"/>
      <c r="AK780" s="139"/>
      <c r="AL780" s="139"/>
      <c r="AM780" s="139"/>
      <c r="AN780" s="139"/>
      <c r="AO780" s="139"/>
      <c r="AP780" s="139"/>
      <c r="AQ780" s="70" t="s">
        <v>204</v>
      </c>
      <c r="AR780" s="70">
        <v>2007</v>
      </c>
      <c r="AS780" s="139"/>
      <c r="AT780" s="139"/>
      <c r="AU780" s="139"/>
      <c r="AV780" s="71">
        <v>1712260.5259341698</v>
      </c>
      <c r="AW780" s="104" t="s">
        <v>123</v>
      </c>
      <c r="AX780" s="104"/>
      <c r="AY780" s="230" t="s">
        <v>1616</v>
      </c>
      <c r="AZ780" s="104" t="s">
        <v>1193</v>
      </c>
      <c r="BA780" s="104"/>
      <c r="BB780" s="104"/>
      <c r="BC780" s="66"/>
      <c r="BD780" s="66"/>
      <c r="BE780" s="121"/>
      <c r="BF780" s="121"/>
      <c r="BG780" s="121"/>
      <c r="BH780" s="121"/>
      <c r="BI780" s="121"/>
      <c r="BJ780" s="121"/>
      <c r="BK780" s="121"/>
      <c r="BL780" s="121"/>
      <c r="BM780" s="121"/>
      <c r="BN780" s="121"/>
      <c r="BO780" s="121"/>
      <c r="BP780" s="121"/>
      <c r="BQ780" s="121"/>
      <c r="BR780" s="121"/>
      <c r="BS780" s="121"/>
      <c r="BT780" s="121"/>
      <c r="BU780" s="121"/>
      <c r="BV780" s="121"/>
      <c r="BW780" s="121"/>
      <c r="BX780" s="121"/>
      <c r="BY780" s="121"/>
      <c r="BZ780" s="121"/>
    </row>
    <row r="781" spans="1:78" s="100" customFormat="1" ht="16" hidden="1" thickBot="1">
      <c r="A781" s="231"/>
      <c r="B781" s="254"/>
      <c r="C781" s="72" t="s">
        <v>478</v>
      </c>
      <c r="D781" s="70"/>
      <c r="E781" s="128" t="s">
        <v>713</v>
      </c>
      <c r="F781" s="104" t="s">
        <v>123</v>
      </c>
      <c r="G781" s="139"/>
      <c r="H781" s="139"/>
      <c r="I781" s="139"/>
      <c r="J781" s="104" t="s">
        <v>1193</v>
      </c>
      <c r="K781" s="139"/>
      <c r="L781" s="139"/>
      <c r="M781" s="139"/>
      <c r="N781" s="139"/>
      <c r="O781" s="139"/>
      <c r="P781" s="139"/>
      <c r="Q781" s="139"/>
      <c r="R781" s="146" t="s">
        <v>1686</v>
      </c>
      <c r="S781" s="146">
        <v>0</v>
      </c>
      <c r="T781" s="282" t="s">
        <v>1581</v>
      </c>
      <c r="U781" s="146" t="s">
        <v>1653</v>
      </c>
      <c r="V781" s="189" t="s">
        <v>876</v>
      </c>
      <c r="W781" s="50">
        <v>0</v>
      </c>
      <c r="X781" s="50">
        <v>0</v>
      </c>
      <c r="Y781" s="50">
        <v>0</v>
      </c>
      <c r="Z781" s="139"/>
      <c r="AA781" s="139"/>
      <c r="AB781" s="139"/>
      <c r="AC781" s="139"/>
      <c r="AD781" s="139"/>
      <c r="AE781" s="139"/>
      <c r="AF781" s="139"/>
      <c r="AG781" s="139"/>
      <c r="AH781" s="139"/>
      <c r="AI781" s="139"/>
      <c r="AJ781" s="139"/>
      <c r="AK781" s="139"/>
      <c r="AL781" s="139"/>
      <c r="AM781" s="139"/>
      <c r="AN781" s="139"/>
      <c r="AO781" s="139"/>
      <c r="AP781" s="139"/>
      <c r="AQ781" s="70" t="s">
        <v>204</v>
      </c>
      <c r="AR781" s="70">
        <v>2007</v>
      </c>
      <c r="AS781" s="139"/>
      <c r="AT781" s="139"/>
      <c r="AU781" s="139"/>
      <c r="AV781" s="71">
        <v>13569173.71499165</v>
      </c>
      <c r="AW781" s="104" t="s">
        <v>123</v>
      </c>
      <c r="AX781" s="104"/>
      <c r="AY781" s="230" t="s">
        <v>1616</v>
      </c>
      <c r="AZ781" s="104" t="s">
        <v>1193</v>
      </c>
      <c r="BA781" s="104"/>
      <c r="BB781" s="104"/>
      <c r="BC781" s="66"/>
      <c r="BD781" s="66"/>
      <c r="BE781" s="121"/>
      <c r="BF781" s="121"/>
      <c r="BG781" s="121"/>
      <c r="BH781" s="121"/>
      <c r="BI781" s="121"/>
      <c r="BJ781" s="121"/>
      <c r="BK781" s="121"/>
      <c r="BL781" s="121"/>
      <c r="BM781" s="121"/>
      <c r="BN781" s="121"/>
      <c r="BO781" s="121"/>
      <c r="BP781" s="121"/>
      <c r="BQ781" s="121"/>
      <c r="BR781" s="121"/>
      <c r="BS781" s="121"/>
      <c r="BT781" s="121"/>
      <c r="BU781" s="121"/>
      <c r="BV781" s="121"/>
      <c r="BW781" s="121"/>
      <c r="BX781" s="121"/>
      <c r="BY781" s="121"/>
      <c r="BZ781" s="121"/>
    </row>
    <row r="782" spans="1:78" s="100" customFormat="1" ht="16" hidden="1" thickBot="1">
      <c r="A782" s="231"/>
      <c r="B782" s="254"/>
      <c r="C782" s="72" t="s">
        <v>479</v>
      </c>
      <c r="D782" s="70"/>
      <c r="E782" s="128" t="s">
        <v>713</v>
      </c>
      <c r="F782" s="104" t="s">
        <v>123</v>
      </c>
      <c r="G782" s="139"/>
      <c r="H782" s="139"/>
      <c r="I782" s="139"/>
      <c r="J782" s="104" t="s">
        <v>1193</v>
      </c>
      <c r="K782" s="139"/>
      <c r="L782" s="139"/>
      <c r="M782" s="139"/>
      <c r="N782" s="139"/>
      <c r="O782" s="139"/>
      <c r="P782" s="139"/>
      <c r="Q782" s="139"/>
      <c r="R782" s="146" t="s">
        <v>1687</v>
      </c>
      <c r="S782" s="146">
        <v>0</v>
      </c>
      <c r="T782" s="282" t="s">
        <v>1581</v>
      </c>
      <c r="U782" s="146" t="s">
        <v>1653</v>
      </c>
      <c r="V782" s="189" t="s">
        <v>880</v>
      </c>
      <c r="W782" s="50">
        <v>0</v>
      </c>
      <c r="X782" s="50">
        <v>0</v>
      </c>
      <c r="Y782" s="50">
        <v>0</v>
      </c>
      <c r="Z782" s="139"/>
      <c r="AA782" s="139"/>
      <c r="AB782" s="139"/>
      <c r="AC782" s="139"/>
      <c r="AD782" s="139"/>
      <c r="AE782" s="139"/>
      <c r="AF782" s="139"/>
      <c r="AG782" s="139"/>
      <c r="AH782" s="139"/>
      <c r="AI782" s="139"/>
      <c r="AJ782" s="139"/>
      <c r="AK782" s="139"/>
      <c r="AL782" s="139"/>
      <c r="AM782" s="139"/>
      <c r="AN782" s="139"/>
      <c r="AO782" s="139"/>
      <c r="AP782" s="139"/>
      <c r="AQ782" s="70" t="s">
        <v>204</v>
      </c>
      <c r="AR782" s="70">
        <v>2007</v>
      </c>
      <c r="AS782" s="139"/>
      <c r="AT782" s="139"/>
      <c r="AU782" s="139"/>
      <c r="AV782" s="71">
        <v>6435739.779953517</v>
      </c>
      <c r="AW782" s="104" t="s">
        <v>123</v>
      </c>
      <c r="AX782" s="104"/>
      <c r="AY782" s="230" t="s">
        <v>1616</v>
      </c>
      <c r="AZ782" s="104" t="s">
        <v>1193</v>
      </c>
      <c r="BA782" s="104"/>
      <c r="BB782" s="104"/>
      <c r="BC782" s="66"/>
      <c r="BD782" s="66"/>
      <c r="BE782" s="121"/>
      <c r="BF782" s="121"/>
      <c r="BG782" s="121"/>
      <c r="BH782" s="121"/>
      <c r="BI782" s="121"/>
      <c r="BJ782" s="121"/>
      <c r="BK782" s="121"/>
      <c r="BL782" s="121"/>
      <c r="BM782" s="121"/>
      <c r="BN782" s="121"/>
      <c r="BO782" s="121"/>
      <c r="BP782" s="121"/>
      <c r="BQ782" s="121"/>
      <c r="BR782" s="121"/>
      <c r="BS782" s="121"/>
      <c r="BT782" s="121"/>
      <c r="BU782" s="121"/>
      <c r="BV782" s="121"/>
      <c r="BW782" s="121"/>
      <c r="BX782" s="121"/>
      <c r="BY782" s="121"/>
      <c r="BZ782" s="121"/>
    </row>
    <row r="783" spans="1:78" s="100" customFormat="1" ht="16" hidden="1" thickBot="1">
      <c r="A783" s="231"/>
      <c r="B783" s="254"/>
      <c r="C783" s="72" t="s">
        <v>480</v>
      </c>
      <c r="D783" s="70"/>
      <c r="E783" s="73" t="s">
        <v>712</v>
      </c>
      <c r="F783" s="104" t="s">
        <v>123</v>
      </c>
      <c r="G783" s="139"/>
      <c r="H783" s="139"/>
      <c r="I783" s="139"/>
      <c r="J783" s="104" t="s">
        <v>1193</v>
      </c>
      <c r="K783" s="139"/>
      <c r="L783" s="139"/>
      <c r="M783" s="139"/>
      <c r="N783" s="139"/>
      <c r="O783" s="139"/>
      <c r="P783" s="139"/>
      <c r="Q783" s="139"/>
      <c r="R783" s="146" t="s">
        <v>819</v>
      </c>
      <c r="S783" s="146">
        <v>0</v>
      </c>
      <c r="T783" s="152" t="s">
        <v>223</v>
      </c>
      <c r="U783" s="146" t="s">
        <v>1653</v>
      </c>
      <c r="V783" s="106" t="s">
        <v>878</v>
      </c>
      <c r="W783" s="50">
        <v>0</v>
      </c>
      <c r="X783" s="50">
        <v>0</v>
      </c>
      <c r="Y783" s="50">
        <v>0</v>
      </c>
      <c r="Z783" s="139"/>
      <c r="AA783" s="139"/>
      <c r="AB783" s="139"/>
      <c r="AC783" s="139"/>
      <c r="AD783" s="139"/>
      <c r="AE783" s="139"/>
      <c r="AF783" s="139"/>
      <c r="AG783" s="139"/>
      <c r="AH783" s="139"/>
      <c r="AI783" s="139"/>
      <c r="AJ783" s="139"/>
      <c r="AK783" s="139"/>
      <c r="AL783" s="139"/>
      <c r="AM783" s="139"/>
      <c r="AN783" s="139"/>
      <c r="AO783" s="139"/>
      <c r="AP783" s="139"/>
      <c r="AQ783" s="70" t="s">
        <v>204</v>
      </c>
      <c r="AR783" s="70">
        <v>2007</v>
      </c>
      <c r="AS783" s="139"/>
      <c r="AT783" s="139"/>
      <c r="AU783" s="139"/>
      <c r="AV783" s="71">
        <v>36853634.730784111</v>
      </c>
      <c r="AW783" s="104" t="s">
        <v>123</v>
      </c>
      <c r="AX783" s="104"/>
      <c r="AY783" s="230" t="s">
        <v>1616</v>
      </c>
      <c r="AZ783" s="104" t="s">
        <v>1193</v>
      </c>
      <c r="BA783" s="104"/>
      <c r="BB783" s="104"/>
      <c r="BC783" s="66"/>
      <c r="BD783" s="66"/>
      <c r="BE783" s="121"/>
      <c r="BF783" s="121"/>
      <c r="BG783" s="121"/>
      <c r="BH783" s="121"/>
      <c r="BI783" s="121"/>
      <c r="BJ783" s="121"/>
      <c r="BK783" s="121"/>
      <c r="BL783" s="121"/>
      <c r="BM783" s="121"/>
      <c r="BN783" s="121"/>
      <c r="BO783" s="121"/>
      <c r="BP783" s="121"/>
      <c r="BQ783" s="121"/>
      <c r="BR783" s="121"/>
      <c r="BS783" s="121"/>
      <c r="BT783" s="121"/>
      <c r="BU783" s="121"/>
      <c r="BV783" s="121"/>
      <c r="BW783" s="121"/>
      <c r="BX783" s="121"/>
      <c r="BY783" s="121"/>
      <c r="BZ783" s="121"/>
    </row>
    <row r="784" spans="1:78" s="100" customFormat="1" ht="27.75" hidden="1" customHeight="1">
      <c r="A784" s="231"/>
      <c r="B784" s="254"/>
      <c r="C784" s="131" t="s">
        <v>468</v>
      </c>
      <c r="D784" s="191"/>
      <c r="E784" s="132" t="s">
        <v>713</v>
      </c>
      <c r="F784" s="104" t="s">
        <v>123</v>
      </c>
      <c r="G784" s="139"/>
      <c r="H784" s="139"/>
      <c r="I784" s="139"/>
      <c r="J784" s="104" t="s">
        <v>1193</v>
      </c>
      <c r="K784" s="139"/>
      <c r="L784" s="139"/>
      <c r="M784" s="139"/>
      <c r="N784" s="284"/>
      <c r="O784" s="284"/>
      <c r="P784" s="284"/>
      <c r="Q784" s="284"/>
      <c r="R784" s="147" t="s">
        <v>827</v>
      </c>
      <c r="S784" s="147">
        <v>0</v>
      </c>
      <c r="T784" s="284" t="s">
        <v>225</v>
      </c>
      <c r="U784" s="147">
        <v>0</v>
      </c>
      <c r="V784" s="192" t="s">
        <v>881</v>
      </c>
      <c r="W784" s="50">
        <v>0</v>
      </c>
      <c r="X784" s="50">
        <v>0</v>
      </c>
      <c r="Y784" s="50">
        <v>0</v>
      </c>
      <c r="Z784" s="139"/>
      <c r="AA784" s="139"/>
      <c r="AB784" s="139"/>
      <c r="AC784" s="139"/>
      <c r="AD784" s="139"/>
      <c r="AE784" s="139"/>
      <c r="AF784" s="139"/>
      <c r="AG784" s="139"/>
      <c r="AH784" s="139"/>
      <c r="AI784" s="139"/>
      <c r="AJ784" s="139"/>
      <c r="AK784" s="139"/>
      <c r="AL784" s="139"/>
      <c r="AM784" s="139"/>
      <c r="AN784" s="139"/>
      <c r="AO784" s="139"/>
      <c r="AP784" s="139"/>
      <c r="AQ784" s="108" t="s">
        <v>204</v>
      </c>
      <c r="AR784" s="108">
        <v>2007</v>
      </c>
      <c r="AS784" s="139"/>
      <c r="AT784" s="139"/>
      <c r="AU784" s="139"/>
      <c r="AV784" s="71">
        <v>52374861.119217046</v>
      </c>
      <c r="AW784" s="104" t="s">
        <v>123</v>
      </c>
      <c r="AX784" s="104"/>
      <c r="AY784" s="230" t="s">
        <v>1616</v>
      </c>
      <c r="AZ784" s="104" t="s">
        <v>1193</v>
      </c>
      <c r="BA784" s="104"/>
      <c r="BB784" s="104"/>
      <c r="BC784" s="66"/>
      <c r="BD784" s="66"/>
      <c r="BE784" s="121"/>
      <c r="BF784" s="121"/>
      <c r="BG784" s="121"/>
      <c r="BH784" s="121"/>
      <c r="BI784" s="121"/>
      <c r="BJ784" s="121"/>
      <c r="BK784" s="121"/>
      <c r="BL784" s="121"/>
      <c r="BM784" s="121"/>
      <c r="BN784" s="121"/>
      <c r="BO784" s="121"/>
      <c r="BP784" s="121"/>
      <c r="BQ784" s="121"/>
      <c r="BR784" s="121"/>
      <c r="BS784" s="121"/>
      <c r="BT784" s="121"/>
      <c r="BU784" s="121"/>
      <c r="BV784" s="121"/>
      <c r="BW784" s="121"/>
      <c r="BX784" s="121"/>
      <c r="BY784" s="121"/>
      <c r="BZ784" s="121"/>
    </row>
    <row r="785" spans="1:78" s="100" customFormat="1" ht="16" hidden="1" thickBot="1">
      <c r="A785" s="231"/>
      <c r="B785" s="254"/>
      <c r="C785" s="107" t="s">
        <v>468</v>
      </c>
      <c r="D785" s="108"/>
      <c r="E785" s="128" t="s">
        <v>713</v>
      </c>
      <c r="F785" s="104" t="s">
        <v>123</v>
      </c>
      <c r="G785" s="139"/>
      <c r="H785" s="139"/>
      <c r="I785" s="139"/>
      <c r="J785" s="104" t="s">
        <v>1193</v>
      </c>
      <c r="K785" s="139"/>
      <c r="L785" s="139"/>
      <c r="M785" s="139"/>
      <c r="N785" s="104"/>
      <c r="O785" s="104"/>
      <c r="P785" s="104"/>
      <c r="Q785" s="104"/>
      <c r="R785" s="146" t="s">
        <v>1682</v>
      </c>
      <c r="S785" s="146">
        <v>0</v>
      </c>
      <c r="T785" s="282" t="s">
        <v>225</v>
      </c>
      <c r="U785" s="146" t="s">
        <v>1653</v>
      </c>
      <c r="V785" s="106" t="s">
        <v>882</v>
      </c>
      <c r="W785" s="50">
        <v>0</v>
      </c>
      <c r="X785" s="50">
        <v>0</v>
      </c>
      <c r="Y785" s="50">
        <v>0</v>
      </c>
      <c r="Z785" s="139"/>
      <c r="AA785" s="139"/>
      <c r="AB785" s="139"/>
      <c r="AC785" s="139"/>
      <c r="AD785" s="139"/>
      <c r="AE785" s="139"/>
      <c r="AF785" s="139"/>
      <c r="AG785" s="139"/>
      <c r="AH785" s="139"/>
      <c r="AI785" s="139"/>
      <c r="AJ785" s="139"/>
      <c r="AK785" s="139"/>
      <c r="AL785" s="139"/>
      <c r="AM785" s="139"/>
      <c r="AN785" s="139"/>
      <c r="AO785" s="139"/>
      <c r="AP785" s="139"/>
      <c r="AQ785" s="108" t="s">
        <v>204</v>
      </c>
      <c r="AR785" s="108">
        <v>2007</v>
      </c>
      <c r="AS785" s="139"/>
      <c r="AT785" s="139"/>
      <c r="AU785" s="139"/>
      <c r="AV785" s="71">
        <v>52374861.119217046</v>
      </c>
      <c r="AW785" s="104" t="s">
        <v>123</v>
      </c>
      <c r="AX785" s="104"/>
      <c r="AY785" s="230" t="s">
        <v>1617</v>
      </c>
      <c r="AZ785" s="104" t="s">
        <v>1193</v>
      </c>
      <c r="BA785" s="104"/>
      <c r="BB785" s="104"/>
      <c r="BC785" s="66"/>
      <c r="BD785" s="66"/>
      <c r="BE785" s="121"/>
      <c r="BF785" s="121"/>
      <c r="BG785" s="121"/>
      <c r="BH785" s="121"/>
      <c r="BI785" s="121"/>
      <c r="BJ785" s="121"/>
      <c r="BK785" s="121"/>
      <c r="BL785" s="121"/>
      <c r="BM785" s="121"/>
      <c r="BN785" s="121"/>
      <c r="BO785" s="121"/>
      <c r="BP785" s="121"/>
      <c r="BQ785" s="121"/>
      <c r="BR785" s="121"/>
      <c r="BS785" s="121"/>
      <c r="BT785" s="121"/>
      <c r="BU785" s="121"/>
      <c r="BV785" s="121"/>
      <c r="BW785" s="121"/>
      <c r="BX785" s="121"/>
      <c r="BY785" s="121"/>
      <c r="BZ785" s="121"/>
    </row>
    <row r="786" spans="1:78" s="100" customFormat="1" ht="16" hidden="1" thickBot="1">
      <c r="A786" s="231"/>
      <c r="B786" s="254"/>
      <c r="C786" s="72" t="s">
        <v>481</v>
      </c>
      <c r="D786" s="70"/>
      <c r="E786" s="73" t="s">
        <v>713</v>
      </c>
      <c r="F786" s="104" t="s">
        <v>123</v>
      </c>
      <c r="G786" s="139"/>
      <c r="H786" s="139"/>
      <c r="I786" s="139"/>
      <c r="J786" s="104" t="s">
        <v>1193</v>
      </c>
      <c r="K786" s="139"/>
      <c r="L786" s="139"/>
      <c r="M786" s="139"/>
      <c r="N786" s="139"/>
      <c r="O786" s="139"/>
      <c r="P786" s="139"/>
      <c r="Q786" s="139"/>
      <c r="R786" s="146" t="s">
        <v>1681</v>
      </c>
      <c r="S786" s="146">
        <v>0</v>
      </c>
      <c r="T786" s="282" t="s">
        <v>1587</v>
      </c>
      <c r="U786" s="146" t="s">
        <v>1654</v>
      </c>
      <c r="V786" s="106" t="s">
        <v>883</v>
      </c>
      <c r="W786" s="50">
        <v>0</v>
      </c>
      <c r="X786" s="50">
        <v>0</v>
      </c>
      <c r="Y786" s="50">
        <v>0</v>
      </c>
      <c r="Z786" s="139"/>
      <c r="AA786" s="139"/>
      <c r="AB786" s="139"/>
      <c r="AC786" s="139"/>
      <c r="AD786" s="139"/>
      <c r="AE786" s="139"/>
      <c r="AF786" s="139"/>
      <c r="AG786" s="139"/>
      <c r="AH786" s="139"/>
      <c r="AI786" s="139"/>
      <c r="AJ786" s="139"/>
      <c r="AK786" s="139"/>
      <c r="AL786" s="139"/>
      <c r="AM786" s="139"/>
      <c r="AN786" s="139"/>
      <c r="AO786" s="139"/>
      <c r="AP786" s="139"/>
      <c r="AQ786" s="70" t="s">
        <v>204</v>
      </c>
      <c r="AR786" s="70">
        <v>2007</v>
      </c>
      <c r="AS786" s="139"/>
      <c r="AT786" s="139"/>
      <c r="AU786" s="139"/>
      <c r="AV786" s="71">
        <v>8403365.4219065532</v>
      </c>
      <c r="AW786" s="104" t="s">
        <v>123</v>
      </c>
      <c r="AX786" s="104"/>
      <c r="AY786" s="230" t="s">
        <v>1617</v>
      </c>
      <c r="AZ786" s="104" t="s">
        <v>1193</v>
      </c>
      <c r="BA786" s="104"/>
      <c r="BB786" s="104"/>
      <c r="BC786" s="66"/>
      <c r="BD786" s="66"/>
      <c r="BE786" s="121"/>
      <c r="BF786" s="121"/>
      <c r="BG786" s="121"/>
      <c r="BH786" s="121"/>
      <c r="BI786" s="121"/>
      <c r="BJ786" s="121"/>
      <c r="BK786" s="121"/>
      <c r="BL786" s="121"/>
      <c r="BM786" s="121"/>
      <c r="BN786" s="121"/>
      <c r="BO786" s="121"/>
      <c r="BP786" s="121"/>
      <c r="BQ786" s="121"/>
      <c r="BR786" s="121"/>
      <c r="BS786" s="121"/>
      <c r="BT786" s="121"/>
      <c r="BU786" s="121"/>
      <c r="BV786" s="121"/>
      <c r="BW786" s="121"/>
      <c r="BX786" s="121"/>
      <c r="BY786" s="121"/>
      <c r="BZ786" s="121"/>
    </row>
    <row r="787" spans="1:78" s="100" customFormat="1" ht="16" hidden="1" thickBot="1">
      <c r="A787" s="231"/>
      <c r="B787" s="254"/>
      <c r="C787" s="72" t="s">
        <v>460</v>
      </c>
      <c r="D787" s="70"/>
      <c r="E787" s="73" t="s">
        <v>713</v>
      </c>
      <c r="F787" s="104" t="s">
        <v>123</v>
      </c>
      <c r="G787" s="139"/>
      <c r="H787" s="139"/>
      <c r="I787" s="139"/>
      <c r="J787" s="104" t="s">
        <v>1193</v>
      </c>
      <c r="K787" s="139"/>
      <c r="L787" s="139"/>
      <c r="M787" s="139"/>
      <c r="N787" s="139"/>
      <c r="O787" s="139"/>
      <c r="P787" s="139"/>
      <c r="Q787" s="139"/>
      <c r="R787" s="146" t="s">
        <v>1672</v>
      </c>
      <c r="S787" s="146">
        <v>0</v>
      </c>
      <c r="T787" s="282" t="s">
        <v>225</v>
      </c>
      <c r="U787" s="146" t="s">
        <v>1653</v>
      </c>
      <c r="V787" s="189" t="s">
        <v>883</v>
      </c>
      <c r="W787" s="50">
        <v>0</v>
      </c>
      <c r="X787" s="50">
        <v>0</v>
      </c>
      <c r="Y787" s="50">
        <v>0</v>
      </c>
      <c r="Z787" s="139"/>
      <c r="AA787" s="139"/>
      <c r="AB787" s="139"/>
      <c r="AC787" s="139"/>
      <c r="AD787" s="139"/>
      <c r="AE787" s="139"/>
      <c r="AF787" s="139"/>
      <c r="AG787" s="139"/>
      <c r="AH787" s="139"/>
      <c r="AI787" s="139"/>
      <c r="AJ787" s="139"/>
      <c r="AK787" s="139"/>
      <c r="AL787" s="139"/>
      <c r="AM787" s="139"/>
      <c r="AN787" s="139"/>
      <c r="AO787" s="139"/>
      <c r="AP787" s="139"/>
      <c r="AQ787" s="70" t="s">
        <v>204</v>
      </c>
      <c r="AR787" s="70">
        <v>2007</v>
      </c>
      <c r="AS787" s="139"/>
      <c r="AT787" s="139"/>
      <c r="AU787" s="139"/>
      <c r="AV787" s="71">
        <v>1059988.35682982</v>
      </c>
      <c r="AW787" s="104" t="s">
        <v>123</v>
      </c>
      <c r="AX787" s="104"/>
      <c r="AY787" s="230" t="s">
        <v>1617</v>
      </c>
      <c r="AZ787" s="104" t="s">
        <v>1193</v>
      </c>
      <c r="BA787" s="104"/>
      <c r="BB787" s="104"/>
      <c r="BC787" s="66"/>
      <c r="BD787" s="66"/>
      <c r="BE787" s="121"/>
      <c r="BF787" s="121"/>
      <c r="BG787" s="121"/>
      <c r="BH787" s="121"/>
      <c r="BI787" s="121"/>
      <c r="BJ787" s="121"/>
      <c r="BK787" s="121"/>
      <c r="BL787" s="121"/>
      <c r="BM787" s="121"/>
      <c r="BN787" s="121"/>
      <c r="BO787" s="121"/>
      <c r="BP787" s="121"/>
      <c r="BQ787" s="121"/>
      <c r="BR787" s="121"/>
      <c r="BS787" s="121"/>
      <c r="BT787" s="121"/>
      <c r="BU787" s="121"/>
      <c r="BV787" s="121"/>
      <c r="BW787" s="121"/>
      <c r="BX787" s="121"/>
      <c r="BY787" s="121"/>
      <c r="BZ787" s="121"/>
    </row>
    <row r="788" spans="1:78" s="100" customFormat="1" ht="16" hidden="1" thickBot="1">
      <c r="A788" s="231"/>
      <c r="B788" s="254"/>
      <c r="C788" s="72" t="s">
        <v>482</v>
      </c>
      <c r="D788" s="70"/>
      <c r="E788" s="73" t="s">
        <v>712</v>
      </c>
      <c r="F788" s="104" t="s">
        <v>123</v>
      </c>
      <c r="G788" s="139"/>
      <c r="H788" s="139"/>
      <c r="I788" s="139"/>
      <c r="J788" s="104" t="s">
        <v>1193</v>
      </c>
      <c r="K788" s="139"/>
      <c r="L788" s="139"/>
      <c r="M788" s="139"/>
      <c r="N788" s="139"/>
      <c r="O788" s="139"/>
      <c r="P788" s="139"/>
      <c r="Q788" s="139"/>
      <c r="R788" s="146" t="s">
        <v>1676</v>
      </c>
      <c r="S788" s="146">
        <v>0</v>
      </c>
      <c r="T788" s="282" t="s">
        <v>1586</v>
      </c>
      <c r="U788" s="146" t="s">
        <v>1653</v>
      </c>
      <c r="V788" s="189" t="s">
        <v>861</v>
      </c>
      <c r="W788" s="50">
        <v>0</v>
      </c>
      <c r="X788" s="50">
        <v>0</v>
      </c>
      <c r="Y788" s="50">
        <v>0</v>
      </c>
      <c r="Z788" s="139"/>
      <c r="AA788" s="139"/>
      <c r="AB788" s="139"/>
      <c r="AC788" s="139"/>
      <c r="AD788" s="139"/>
      <c r="AE788" s="139"/>
      <c r="AF788" s="139"/>
      <c r="AG788" s="139"/>
      <c r="AH788" s="139"/>
      <c r="AI788" s="139"/>
      <c r="AJ788" s="139"/>
      <c r="AK788" s="139"/>
      <c r="AL788" s="139"/>
      <c r="AM788" s="139"/>
      <c r="AN788" s="139"/>
      <c r="AO788" s="139"/>
      <c r="AP788" s="139"/>
      <c r="AQ788" s="70" t="s">
        <v>204</v>
      </c>
      <c r="AR788" s="70">
        <v>2007</v>
      </c>
      <c r="AS788" s="139"/>
      <c r="AT788" s="139"/>
      <c r="AU788" s="139"/>
      <c r="AV788" s="71">
        <v>271368.55144674075</v>
      </c>
      <c r="AW788" s="104" t="s">
        <v>123</v>
      </c>
      <c r="AX788" s="104"/>
      <c r="AY788" s="230" t="s">
        <v>1617</v>
      </c>
      <c r="AZ788" s="104" t="s">
        <v>1193</v>
      </c>
      <c r="BA788" s="104"/>
      <c r="BB788" s="104"/>
      <c r="BC788" s="66"/>
      <c r="BD788" s="66"/>
      <c r="BE788" s="121"/>
      <c r="BF788" s="121"/>
      <c r="BG788" s="121"/>
      <c r="BH788" s="121"/>
      <c r="BI788" s="121"/>
      <c r="BJ788" s="121"/>
      <c r="BK788" s="121"/>
      <c r="BL788" s="121"/>
      <c r="BM788" s="121"/>
      <c r="BN788" s="121"/>
      <c r="BO788" s="121"/>
      <c r="BP788" s="121"/>
      <c r="BQ788" s="121"/>
      <c r="BR788" s="121"/>
      <c r="BS788" s="121"/>
      <c r="BT788" s="121"/>
      <c r="BU788" s="121"/>
      <c r="BV788" s="121"/>
      <c r="BW788" s="121"/>
      <c r="BX788" s="121"/>
      <c r="BY788" s="121"/>
      <c r="BZ788" s="121"/>
    </row>
    <row r="789" spans="1:78" s="100" customFormat="1" ht="16" hidden="1" thickBot="1">
      <c r="A789" s="231"/>
      <c r="B789" s="254"/>
      <c r="C789" s="72" t="s">
        <v>449</v>
      </c>
      <c r="D789" s="70"/>
      <c r="E789" s="73" t="s">
        <v>713</v>
      </c>
      <c r="F789" s="104" t="s">
        <v>123</v>
      </c>
      <c r="G789" s="139"/>
      <c r="H789" s="139"/>
      <c r="I789" s="139"/>
      <c r="J789" s="104" t="s">
        <v>1193</v>
      </c>
      <c r="K789" s="139"/>
      <c r="L789" s="139"/>
      <c r="M789" s="139"/>
      <c r="N789" s="139"/>
      <c r="O789" s="139"/>
      <c r="P789" s="139"/>
      <c r="Q789" s="139"/>
      <c r="R789" s="146" t="s">
        <v>825</v>
      </c>
      <c r="S789" s="146">
        <v>0</v>
      </c>
      <c r="T789" s="282" t="s">
        <v>1581</v>
      </c>
      <c r="U789" s="146" t="s">
        <v>1654</v>
      </c>
      <c r="V789" s="189" t="s">
        <v>879</v>
      </c>
      <c r="W789" s="50">
        <v>0</v>
      </c>
      <c r="X789" s="50">
        <v>0</v>
      </c>
      <c r="Y789" s="50">
        <v>0</v>
      </c>
      <c r="Z789" s="139"/>
      <c r="AA789" s="139"/>
      <c r="AB789" s="139"/>
      <c r="AC789" s="139"/>
      <c r="AD789" s="139"/>
      <c r="AE789" s="139"/>
      <c r="AF789" s="139"/>
      <c r="AG789" s="139"/>
      <c r="AH789" s="139"/>
      <c r="AI789" s="139"/>
      <c r="AJ789" s="139"/>
      <c r="AK789" s="139"/>
      <c r="AL789" s="139"/>
      <c r="AM789" s="139"/>
      <c r="AN789" s="139"/>
      <c r="AO789" s="139"/>
      <c r="AP789" s="139"/>
      <c r="AQ789" s="70" t="s">
        <v>204</v>
      </c>
      <c r="AR789" s="70">
        <v>2007</v>
      </c>
      <c r="AS789" s="139"/>
      <c r="AT789" s="139"/>
      <c r="AU789" s="139"/>
      <c r="AV789" s="71">
        <v>4280997.8958909698</v>
      </c>
      <c r="AW789" s="104" t="s">
        <v>123</v>
      </c>
      <c r="AX789" s="104"/>
      <c r="AY789" s="230" t="s">
        <v>1617</v>
      </c>
      <c r="AZ789" s="104" t="s">
        <v>1193</v>
      </c>
      <c r="BA789" s="104"/>
      <c r="BB789" s="104"/>
      <c r="BC789" s="66"/>
      <c r="BD789" s="66"/>
      <c r="BE789" s="121"/>
      <c r="BF789" s="121"/>
      <c r="BG789" s="121"/>
      <c r="BH789" s="121"/>
      <c r="BI789" s="121"/>
      <c r="BJ789" s="121"/>
      <c r="BK789" s="121"/>
      <c r="BL789" s="121"/>
      <c r="BM789" s="121"/>
      <c r="BN789" s="121"/>
      <c r="BO789" s="121"/>
      <c r="BP789" s="121"/>
      <c r="BQ789" s="121"/>
      <c r="BR789" s="121"/>
      <c r="BS789" s="121"/>
      <c r="BT789" s="121"/>
      <c r="BU789" s="121"/>
      <c r="BV789" s="121"/>
      <c r="BW789" s="121"/>
      <c r="BX789" s="121"/>
      <c r="BY789" s="121"/>
      <c r="BZ789" s="121"/>
    </row>
    <row r="790" spans="1:78" s="100" customFormat="1" ht="16" hidden="1" thickBot="1">
      <c r="A790" s="231"/>
      <c r="B790" s="254"/>
      <c r="C790" s="72" t="s">
        <v>483</v>
      </c>
      <c r="D790" s="70"/>
      <c r="E790" s="119" t="s">
        <v>712</v>
      </c>
      <c r="F790" s="104" t="s">
        <v>123</v>
      </c>
      <c r="G790" s="139"/>
      <c r="H790" s="139"/>
      <c r="I790" s="139"/>
      <c r="J790" s="104" t="s">
        <v>1193</v>
      </c>
      <c r="K790" s="139"/>
      <c r="L790" s="139"/>
      <c r="M790" s="139"/>
      <c r="N790" s="139"/>
      <c r="O790" s="139"/>
      <c r="P790" s="139"/>
      <c r="Q790" s="139"/>
      <c r="R790" s="146" t="s">
        <v>819</v>
      </c>
      <c r="S790" s="146">
        <v>0</v>
      </c>
      <c r="T790" s="282" t="s">
        <v>1581</v>
      </c>
      <c r="U790" s="146" t="s">
        <v>1653</v>
      </c>
      <c r="V790" s="189" t="s">
        <v>884</v>
      </c>
      <c r="W790" s="50">
        <v>0</v>
      </c>
      <c r="X790" s="50">
        <v>0</v>
      </c>
      <c r="Y790" s="50">
        <v>0</v>
      </c>
      <c r="Z790" s="139"/>
      <c r="AA790" s="139"/>
      <c r="AB790" s="139"/>
      <c r="AC790" s="139"/>
      <c r="AD790" s="139"/>
      <c r="AE790" s="139"/>
      <c r="AF790" s="139"/>
      <c r="AG790" s="139"/>
      <c r="AH790" s="139"/>
      <c r="AI790" s="139"/>
      <c r="AJ790" s="139"/>
      <c r="AK790" s="139"/>
      <c r="AL790" s="139"/>
      <c r="AM790" s="139"/>
      <c r="AN790" s="139"/>
      <c r="AO790" s="139"/>
      <c r="AP790" s="139"/>
      <c r="AQ790" s="70" t="s">
        <v>204</v>
      </c>
      <c r="AR790" s="70">
        <v>2007</v>
      </c>
      <c r="AS790" s="139"/>
      <c r="AT790" s="139"/>
      <c r="AU790" s="139"/>
      <c r="AV790" s="71">
        <v>5821078.2779437806</v>
      </c>
      <c r="AW790" s="104" t="s">
        <v>123</v>
      </c>
      <c r="AX790" s="104"/>
      <c r="AY790" s="230" t="s">
        <v>1617</v>
      </c>
      <c r="AZ790" s="104" t="s">
        <v>1193</v>
      </c>
      <c r="BA790" s="104"/>
      <c r="BB790" s="104"/>
      <c r="BC790" s="66"/>
      <c r="BD790" s="66"/>
      <c r="BE790" s="121"/>
      <c r="BF790" s="121"/>
      <c r="BG790" s="121"/>
      <c r="BH790" s="121"/>
      <c r="BI790" s="121"/>
      <c r="BJ790" s="121"/>
      <c r="BK790" s="121"/>
      <c r="BL790" s="121"/>
      <c r="BM790" s="121"/>
      <c r="BN790" s="121"/>
      <c r="BO790" s="121"/>
      <c r="BP790" s="121"/>
      <c r="BQ790" s="121"/>
      <c r="BR790" s="121"/>
      <c r="BS790" s="121"/>
      <c r="BT790" s="121"/>
      <c r="BU790" s="121"/>
      <c r="BV790" s="121"/>
      <c r="BW790" s="121"/>
      <c r="BX790" s="121"/>
      <c r="BY790" s="121"/>
      <c r="BZ790" s="121"/>
    </row>
    <row r="791" spans="1:78" s="100" customFormat="1" ht="16" hidden="1" thickBot="1">
      <c r="A791" s="231"/>
      <c r="B791" s="254"/>
      <c r="C791" s="72" t="s">
        <v>450</v>
      </c>
      <c r="D791" s="70"/>
      <c r="E791" s="119" t="s">
        <v>712</v>
      </c>
      <c r="F791" s="104" t="s">
        <v>123</v>
      </c>
      <c r="G791" s="139"/>
      <c r="H791" s="139"/>
      <c r="I791" s="139"/>
      <c r="J791" s="104" t="s">
        <v>1193</v>
      </c>
      <c r="K791" s="139"/>
      <c r="L791" s="139"/>
      <c r="M791" s="139"/>
      <c r="N791" s="139"/>
      <c r="O791" s="139"/>
      <c r="P791" s="139"/>
      <c r="Q791" s="139"/>
      <c r="R791" s="146" t="s">
        <v>826</v>
      </c>
      <c r="S791" s="146">
        <v>0</v>
      </c>
      <c r="T791" s="282" t="s">
        <v>1581</v>
      </c>
      <c r="U791" s="146" t="s">
        <v>1653</v>
      </c>
      <c r="V791" s="189"/>
      <c r="W791" s="50">
        <v>0</v>
      </c>
      <c r="X791" s="50">
        <v>0</v>
      </c>
      <c r="Y791" s="50">
        <v>0</v>
      </c>
      <c r="Z791" s="139"/>
      <c r="AA791" s="139"/>
      <c r="AB791" s="139"/>
      <c r="AC791" s="139"/>
      <c r="AD791" s="139"/>
      <c r="AE791" s="139"/>
      <c r="AF791" s="139"/>
      <c r="AG791" s="139"/>
      <c r="AH791" s="139"/>
      <c r="AI791" s="139"/>
      <c r="AJ791" s="139"/>
      <c r="AK791" s="139"/>
      <c r="AL791" s="139"/>
      <c r="AM791" s="139"/>
      <c r="AN791" s="139"/>
      <c r="AO791" s="139"/>
      <c r="AP791" s="139"/>
      <c r="AQ791" s="70" t="s">
        <v>204</v>
      </c>
      <c r="AR791" s="70">
        <v>2007</v>
      </c>
      <c r="AS791" s="139"/>
      <c r="AT791" s="139"/>
      <c r="AU791" s="139"/>
      <c r="AV791" s="71">
        <v>7818217.3939230219</v>
      </c>
      <c r="AW791" s="104" t="s">
        <v>123</v>
      </c>
      <c r="AX791" s="104"/>
      <c r="AY791" s="230" t="s">
        <v>1617</v>
      </c>
      <c r="AZ791" s="104" t="s">
        <v>1193</v>
      </c>
      <c r="BA791" s="104"/>
      <c r="BB791" s="104"/>
      <c r="BC791" s="66"/>
      <c r="BD791" s="66"/>
      <c r="BE791" s="121"/>
      <c r="BF791" s="121"/>
      <c r="BG791" s="121"/>
      <c r="BH791" s="121"/>
      <c r="BI791" s="121"/>
      <c r="BJ791" s="121"/>
      <c r="BK791" s="121"/>
      <c r="BL791" s="121"/>
      <c r="BM791" s="121"/>
      <c r="BN791" s="121"/>
      <c r="BO791" s="121"/>
      <c r="BP791" s="121"/>
      <c r="BQ791" s="121"/>
      <c r="BR791" s="121"/>
      <c r="BS791" s="121"/>
      <c r="BT791" s="121"/>
      <c r="BU791" s="121"/>
      <c r="BV791" s="121"/>
      <c r="BW791" s="121"/>
      <c r="BX791" s="121"/>
      <c r="BY791" s="121"/>
      <c r="BZ791" s="121"/>
    </row>
    <row r="792" spans="1:78" s="100" customFormat="1" ht="16" hidden="1" thickBot="1">
      <c r="A792" s="231"/>
      <c r="B792" s="254"/>
      <c r="C792" s="72" t="s">
        <v>484</v>
      </c>
      <c r="D792" s="70"/>
      <c r="E792" s="73" t="s">
        <v>713</v>
      </c>
      <c r="F792" s="104" t="s">
        <v>123</v>
      </c>
      <c r="G792" s="139"/>
      <c r="H792" s="139"/>
      <c r="I792" s="139"/>
      <c r="J792" s="104" t="s">
        <v>1193</v>
      </c>
      <c r="K792" s="139"/>
      <c r="L792" s="139"/>
      <c r="M792" s="139"/>
      <c r="N792" s="139"/>
      <c r="O792" s="139"/>
      <c r="P792" s="139"/>
      <c r="Q792" s="139"/>
      <c r="R792" s="146" t="s">
        <v>827</v>
      </c>
      <c r="S792" s="146">
        <v>0</v>
      </c>
      <c r="T792" s="282" t="s">
        <v>238</v>
      </c>
      <c r="U792" s="146" t="s">
        <v>1658</v>
      </c>
      <c r="V792" s="189"/>
      <c r="W792" s="50">
        <v>0</v>
      </c>
      <c r="X792" s="50">
        <v>0</v>
      </c>
      <c r="Y792" s="50">
        <v>0</v>
      </c>
      <c r="Z792" s="139"/>
      <c r="AA792" s="139"/>
      <c r="AB792" s="139"/>
      <c r="AC792" s="139"/>
      <c r="AD792" s="139"/>
      <c r="AE792" s="139"/>
      <c r="AF792" s="139"/>
      <c r="AG792" s="139"/>
      <c r="AH792" s="139"/>
      <c r="AI792" s="139"/>
      <c r="AJ792" s="139"/>
      <c r="AK792" s="139"/>
      <c r="AL792" s="139"/>
      <c r="AM792" s="139"/>
      <c r="AN792" s="139"/>
      <c r="AO792" s="139"/>
      <c r="AP792" s="139"/>
      <c r="AQ792" s="70" t="s">
        <v>204</v>
      </c>
      <c r="AR792" s="70">
        <v>2007</v>
      </c>
      <c r="AS792" s="139"/>
      <c r="AT792" s="139"/>
      <c r="AU792" s="139"/>
      <c r="AV792" s="71">
        <v>10153249.860071218</v>
      </c>
      <c r="AW792" s="104" t="s">
        <v>123</v>
      </c>
      <c r="AX792" s="104"/>
      <c r="AY792" s="230" t="s">
        <v>1617</v>
      </c>
      <c r="AZ792" s="104" t="s">
        <v>1193</v>
      </c>
      <c r="BA792" s="104"/>
      <c r="BB792" s="104"/>
      <c r="BC792" s="66"/>
      <c r="BD792" s="66"/>
      <c r="BE792" s="121"/>
      <c r="BF792" s="121"/>
      <c r="BG792" s="121"/>
      <c r="BH792" s="121"/>
      <c r="BI792" s="121"/>
      <c r="BJ792" s="121"/>
      <c r="BK792" s="121"/>
      <c r="BL792" s="121"/>
      <c r="BM792" s="121"/>
      <c r="BN792" s="121"/>
      <c r="BO792" s="121"/>
      <c r="BP792" s="121"/>
      <c r="BQ792" s="121"/>
      <c r="BR792" s="121"/>
      <c r="BS792" s="121"/>
      <c r="BT792" s="121"/>
      <c r="BU792" s="121"/>
      <c r="BV792" s="121"/>
      <c r="BW792" s="121"/>
      <c r="BX792" s="121"/>
      <c r="BY792" s="121"/>
      <c r="BZ792" s="121"/>
    </row>
    <row r="793" spans="1:78" s="100" customFormat="1" ht="16" hidden="1" thickBot="1">
      <c r="A793" s="231"/>
      <c r="B793" s="254"/>
      <c r="C793" s="72" t="s">
        <v>485</v>
      </c>
      <c r="D793" s="70"/>
      <c r="E793" s="73" t="s">
        <v>713</v>
      </c>
      <c r="F793" s="104" t="s">
        <v>123</v>
      </c>
      <c r="G793" s="139"/>
      <c r="H793" s="139"/>
      <c r="I793" s="139"/>
      <c r="J793" s="104" t="s">
        <v>1193</v>
      </c>
      <c r="K793" s="139"/>
      <c r="L793" s="139"/>
      <c r="M793" s="139"/>
      <c r="N793" s="139"/>
      <c r="O793" s="139"/>
      <c r="P793" s="139"/>
      <c r="Q793" s="139"/>
      <c r="R793" s="146" t="s">
        <v>1688</v>
      </c>
      <c r="S793" s="146">
        <v>0</v>
      </c>
      <c r="T793" s="282" t="s">
        <v>1581</v>
      </c>
      <c r="U793" s="146" t="s">
        <v>1653</v>
      </c>
      <c r="V793" s="189"/>
      <c r="W793" s="50">
        <v>0</v>
      </c>
      <c r="X793" s="50">
        <v>0</v>
      </c>
      <c r="Y793" s="50">
        <v>0</v>
      </c>
      <c r="Z793" s="139"/>
      <c r="AA793" s="139"/>
      <c r="AB793" s="139"/>
      <c r="AC793" s="139"/>
      <c r="AD793" s="139"/>
      <c r="AE793" s="139"/>
      <c r="AF793" s="139"/>
      <c r="AG793" s="139"/>
      <c r="AH793" s="139"/>
      <c r="AI793" s="139"/>
      <c r="AJ793" s="139"/>
      <c r="AK793" s="139"/>
      <c r="AL793" s="139"/>
      <c r="AM793" s="139"/>
      <c r="AN793" s="139"/>
      <c r="AO793" s="139"/>
      <c r="AP793" s="139"/>
      <c r="AQ793" s="70" t="s">
        <v>204</v>
      </c>
      <c r="AR793" s="70">
        <v>2007</v>
      </c>
      <c r="AS793" s="139"/>
      <c r="AT793" s="139"/>
      <c r="AU793" s="139"/>
      <c r="AV793" s="71">
        <v>6544844.3792482624</v>
      </c>
      <c r="AW793" s="104" t="s">
        <v>123</v>
      </c>
      <c r="AX793" s="104"/>
      <c r="AY793" s="230" t="s">
        <v>1617</v>
      </c>
      <c r="AZ793" s="104" t="s">
        <v>1193</v>
      </c>
      <c r="BA793" s="104"/>
      <c r="BB793" s="104"/>
      <c r="BC793" s="66"/>
      <c r="BD793" s="66"/>
      <c r="BE793" s="121"/>
      <c r="BF793" s="121"/>
      <c r="BG793" s="121"/>
      <c r="BH793" s="121"/>
      <c r="BI793" s="121"/>
      <c r="BJ793" s="121"/>
      <c r="BK793" s="121"/>
      <c r="BL793" s="121"/>
      <c r="BM793" s="121"/>
      <c r="BN793" s="121"/>
      <c r="BO793" s="121"/>
      <c r="BP793" s="121"/>
      <c r="BQ793" s="121"/>
      <c r="BR793" s="121"/>
      <c r="BS793" s="121"/>
      <c r="BT793" s="121"/>
      <c r="BU793" s="121"/>
      <c r="BV793" s="121"/>
      <c r="BW793" s="121"/>
      <c r="BX793" s="121"/>
      <c r="BY793" s="121"/>
      <c r="BZ793" s="121"/>
    </row>
    <row r="794" spans="1:78" s="100" customFormat="1" ht="16" hidden="1" thickBot="1">
      <c r="A794" s="231"/>
      <c r="B794" s="254"/>
      <c r="C794" s="72" t="s">
        <v>486</v>
      </c>
      <c r="D794" s="70"/>
      <c r="E794" s="119" t="s">
        <v>712</v>
      </c>
      <c r="F794" s="104" t="s">
        <v>123</v>
      </c>
      <c r="G794" s="139"/>
      <c r="H794" s="139"/>
      <c r="I794" s="139"/>
      <c r="J794" s="104" t="s">
        <v>1193</v>
      </c>
      <c r="K794" s="139"/>
      <c r="L794" s="139"/>
      <c r="M794" s="139"/>
      <c r="N794" s="139"/>
      <c r="O794" s="139"/>
      <c r="P794" s="139"/>
      <c r="Q794" s="139"/>
      <c r="R794" s="146" t="s">
        <v>1689</v>
      </c>
      <c r="S794" s="146">
        <v>0</v>
      </c>
      <c r="T794" s="282" t="s">
        <v>1581</v>
      </c>
      <c r="U794" s="146" t="s">
        <v>1653</v>
      </c>
      <c r="V794" s="189"/>
      <c r="W794" s="50">
        <v>0</v>
      </c>
      <c r="X794" s="50">
        <v>0</v>
      </c>
      <c r="Y794" s="50">
        <v>0</v>
      </c>
      <c r="Z794" s="139"/>
      <c r="AA794" s="139"/>
      <c r="AB794" s="139"/>
      <c r="AC794" s="139"/>
      <c r="AD794" s="139"/>
      <c r="AE794" s="139"/>
      <c r="AF794" s="139"/>
      <c r="AG794" s="139"/>
      <c r="AH794" s="139"/>
      <c r="AI794" s="139"/>
      <c r="AJ794" s="139"/>
      <c r="AK794" s="139"/>
      <c r="AL794" s="139"/>
      <c r="AM794" s="139"/>
      <c r="AN794" s="139"/>
      <c r="AO794" s="139"/>
      <c r="AP794" s="139"/>
      <c r="AQ794" s="70" t="s">
        <v>204</v>
      </c>
      <c r="AR794" s="70">
        <v>2007</v>
      </c>
      <c r="AS794" s="139"/>
      <c r="AT794" s="139"/>
      <c r="AU794" s="139"/>
      <c r="AV794" s="71">
        <v>18866492.962236371</v>
      </c>
      <c r="AW794" s="104" t="s">
        <v>123</v>
      </c>
      <c r="AX794" s="104"/>
      <c r="AY794" s="230" t="s">
        <v>1617</v>
      </c>
      <c r="AZ794" s="104" t="s">
        <v>1193</v>
      </c>
      <c r="BA794" s="104"/>
      <c r="BB794" s="104"/>
      <c r="BC794" s="66"/>
      <c r="BD794" s="66"/>
      <c r="BE794" s="121"/>
      <c r="BF794" s="121"/>
      <c r="BG794" s="121"/>
      <c r="BH794" s="121"/>
      <c r="BI794" s="121"/>
      <c r="BJ794" s="121"/>
      <c r="BK794" s="121"/>
      <c r="BL794" s="121"/>
      <c r="BM794" s="121"/>
      <c r="BN794" s="121"/>
      <c r="BO794" s="121"/>
      <c r="BP794" s="121"/>
      <c r="BQ794" s="121"/>
      <c r="BR794" s="121"/>
      <c r="BS794" s="121"/>
      <c r="BT794" s="121"/>
      <c r="BU794" s="121"/>
      <c r="BV794" s="121"/>
      <c r="BW794" s="121"/>
      <c r="BX794" s="121"/>
      <c r="BY794" s="121"/>
      <c r="BZ794" s="121"/>
    </row>
    <row r="795" spans="1:78" s="100" customFormat="1" ht="16" hidden="1" thickBot="1">
      <c r="A795" s="231"/>
      <c r="B795" s="254"/>
      <c r="C795" s="72" t="s">
        <v>487</v>
      </c>
      <c r="D795" s="70"/>
      <c r="E795" s="73" t="s">
        <v>713</v>
      </c>
      <c r="F795" s="104" t="s">
        <v>123</v>
      </c>
      <c r="G795" s="139"/>
      <c r="H795" s="139"/>
      <c r="I795" s="139"/>
      <c r="J795" s="104" t="s">
        <v>1193</v>
      </c>
      <c r="K795" s="139"/>
      <c r="L795" s="139"/>
      <c r="M795" s="139"/>
      <c r="N795" s="139"/>
      <c r="O795" s="139"/>
      <c r="P795" s="139"/>
      <c r="Q795" s="139"/>
      <c r="R795" s="146" t="s">
        <v>1690</v>
      </c>
      <c r="S795" s="146">
        <v>0</v>
      </c>
      <c r="T795" s="282" t="s">
        <v>1581</v>
      </c>
      <c r="U795" s="146" t="s">
        <v>1653</v>
      </c>
      <c r="V795" s="189"/>
      <c r="W795" s="50">
        <v>0</v>
      </c>
      <c r="X795" s="50">
        <v>0</v>
      </c>
      <c r="Y795" s="50">
        <v>0</v>
      </c>
      <c r="Z795" s="139"/>
      <c r="AA795" s="139"/>
      <c r="AB795" s="139"/>
      <c r="AC795" s="139"/>
      <c r="AD795" s="139"/>
      <c r="AE795" s="139"/>
      <c r="AF795" s="139"/>
      <c r="AG795" s="139"/>
      <c r="AH795" s="139"/>
      <c r="AI795" s="139"/>
      <c r="AJ795" s="139"/>
      <c r="AK795" s="139"/>
      <c r="AL795" s="139"/>
      <c r="AM795" s="139"/>
      <c r="AN795" s="139"/>
      <c r="AO795" s="139"/>
      <c r="AP795" s="139"/>
      <c r="AQ795" s="70" t="s">
        <v>204</v>
      </c>
      <c r="AR795" s="70">
        <v>2007</v>
      </c>
      <c r="AS795" s="139"/>
      <c r="AT795" s="139"/>
      <c r="AU795" s="139"/>
      <c r="AV795" s="71">
        <v>1221684.9756615916</v>
      </c>
      <c r="AW795" s="104" t="s">
        <v>123</v>
      </c>
      <c r="AX795" s="104"/>
      <c r="AY795" s="230" t="s">
        <v>1617</v>
      </c>
      <c r="AZ795" s="104" t="s">
        <v>1193</v>
      </c>
      <c r="BA795" s="104"/>
      <c r="BB795" s="104"/>
      <c r="BC795" s="66"/>
      <c r="BD795" s="66"/>
      <c r="BE795" s="121"/>
      <c r="BF795" s="121"/>
      <c r="BG795" s="121"/>
      <c r="BH795" s="121"/>
      <c r="BI795" s="121"/>
      <c r="BJ795" s="121"/>
      <c r="BK795" s="121"/>
      <c r="BL795" s="121"/>
      <c r="BM795" s="121"/>
      <c r="BN795" s="121"/>
      <c r="BO795" s="121"/>
      <c r="BP795" s="121"/>
      <c r="BQ795" s="121"/>
      <c r="BR795" s="121"/>
      <c r="BS795" s="121"/>
      <c r="BT795" s="121"/>
      <c r="BU795" s="121"/>
      <c r="BV795" s="121"/>
      <c r="BW795" s="121"/>
      <c r="BX795" s="121"/>
      <c r="BY795" s="121"/>
      <c r="BZ795" s="121"/>
    </row>
    <row r="796" spans="1:78" s="100" customFormat="1" ht="16" hidden="1" thickBot="1">
      <c r="A796" s="231"/>
      <c r="B796" s="254"/>
      <c r="C796" s="72" t="s">
        <v>488</v>
      </c>
      <c r="D796" s="70"/>
      <c r="E796" s="73" t="s">
        <v>713</v>
      </c>
      <c r="F796" s="104" t="s">
        <v>123</v>
      </c>
      <c r="G796" s="139"/>
      <c r="H796" s="139"/>
      <c r="I796" s="139"/>
      <c r="J796" s="104" t="s">
        <v>1193</v>
      </c>
      <c r="K796" s="139"/>
      <c r="L796" s="139"/>
      <c r="M796" s="139"/>
      <c r="N796" s="139"/>
      <c r="O796" s="139"/>
      <c r="P796" s="139"/>
      <c r="Q796" s="139"/>
      <c r="R796" s="146" t="s">
        <v>1691</v>
      </c>
      <c r="S796" s="146">
        <v>0</v>
      </c>
      <c r="T796" s="282" t="s">
        <v>1581</v>
      </c>
      <c r="U796" s="146" t="s">
        <v>1653</v>
      </c>
      <c r="V796" s="189"/>
      <c r="W796" s="50">
        <v>0</v>
      </c>
      <c r="X796" s="50">
        <v>0</v>
      </c>
      <c r="Y796" s="50">
        <v>0</v>
      </c>
      <c r="Z796" s="139"/>
      <c r="AA796" s="139"/>
      <c r="AB796" s="139"/>
      <c r="AC796" s="139"/>
      <c r="AD796" s="139"/>
      <c r="AE796" s="139"/>
      <c r="AF796" s="139"/>
      <c r="AG796" s="139"/>
      <c r="AH796" s="139"/>
      <c r="AI796" s="139"/>
      <c r="AJ796" s="139"/>
      <c r="AK796" s="139"/>
      <c r="AL796" s="139"/>
      <c r="AM796" s="139"/>
      <c r="AN796" s="139"/>
      <c r="AO796" s="139"/>
      <c r="AP796" s="139"/>
      <c r="AQ796" s="70" t="s">
        <v>204</v>
      </c>
      <c r="AR796" s="70">
        <v>2007</v>
      </c>
      <c r="AS796" s="139"/>
      <c r="AT796" s="139"/>
      <c r="AU796" s="139"/>
      <c r="AV796" s="71">
        <v>8118248.4194156304</v>
      </c>
      <c r="AW796" s="104" t="s">
        <v>123</v>
      </c>
      <c r="AX796" s="104"/>
      <c r="AY796" s="230" t="s">
        <v>1617</v>
      </c>
      <c r="AZ796" s="104" t="s">
        <v>1193</v>
      </c>
      <c r="BA796" s="104"/>
      <c r="BB796" s="104"/>
      <c r="BC796" s="66"/>
      <c r="BD796" s="66"/>
      <c r="BE796" s="121"/>
      <c r="BF796" s="121"/>
      <c r="BG796" s="121"/>
      <c r="BH796" s="121"/>
      <c r="BI796" s="121"/>
      <c r="BJ796" s="121"/>
      <c r="BK796" s="121"/>
      <c r="BL796" s="121"/>
      <c r="BM796" s="121"/>
      <c r="BN796" s="121"/>
      <c r="BO796" s="121"/>
      <c r="BP796" s="121"/>
      <c r="BQ796" s="121"/>
      <c r="BR796" s="121"/>
      <c r="BS796" s="121"/>
      <c r="BT796" s="121"/>
      <c r="BU796" s="121"/>
      <c r="BV796" s="121"/>
      <c r="BW796" s="121"/>
      <c r="BX796" s="121"/>
      <c r="BY796" s="121"/>
      <c r="BZ796" s="121"/>
    </row>
    <row r="797" spans="1:78" s="100" customFormat="1" ht="16" hidden="1" thickBot="1">
      <c r="A797" s="231"/>
      <c r="B797" s="254"/>
      <c r="C797" s="72" t="s">
        <v>489</v>
      </c>
      <c r="D797" s="70"/>
      <c r="E797" s="73" t="s">
        <v>712</v>
      </c>
      <c r="F797" s="104" t="s">
        <v>123</v>
      </c>
      <c r="G797" s="139"/>
      <c r="H797" s="139"/>
      <c r="I797" s="139"/>
      <c r="J797" s="104" t="s">
        <v>1193</v>
      </c>
      <c r="K797" s="139"/>
      <c r="L797" s="139"/>
      <c r="M797" s="139"/>
      <c r="N797" s="139"/>
      <c r="O797" s="139"/>
      <c r="P797" s="139"/>
      <c r="Q797" s="139"/>
      <c r="R797" s="146" t="s">
        <v>1692</v>
      </c>
      <c r="S797" s="146">
        <v>0</v>
      </c>
      <c r="T797" s="282" t="s">
        <v>1581</v>
      </c>
      <c r="U797" s="146" t="s">
        <v>1653</v>
      </c>
      <c r="V797" s="189"/>
      <c r="W797" s="50">
        <v>0</v>
      </c>
      <c r="X797" s="50">
        <v>0</v>
      </c>
      <c r="Y797" s="50">
        <v>0</v>
      </c>
      <c r="Z797" s="139"/>
      <c r="AA797" s="139"/>
      <c r="AB797" s="139"/>
      <c r="AC797" s="139"/>
      <c r="AD797" s="139"/>
      <c r="AE797" s="139"/>
      <c r="AF797" s="139"/>
      <c r="AG797" s="139"/>
      <c r="AH797" s="139"/>
      <c r="AI797" s="139"/>
      <c r="AJ797" s="139"/>
      <c r="AK797" s="139"/>
      <c r="AL797" s="139"/>
      <c r="AM797" s="139"/>
      <c r="AN797" s="139"/>
      <c r="AO797" s="139"/>
      <c r="AP797" s="139"/>
      <c r="AQ797" s="70" t="s">
        <v>204</v>
      </c>
      <c r="AR797" s="70">
        <v>2007</v>
      </c>
      <c r="AS797" s="139"/>
      <c r="AT797" s="139"/>
      <c r="AU797" s="139"/>
      <c r="AV797" s="71">
        <v>1635134.0997007648</v>
      </c>
      <c r="AW797" s="104" t="s">
        <v>123</v>
      </c>
      <c r="AX797" s="104"/>
      <c r="AY797" s="230" t="s">
        <v>1617</v>
      </c>
      <c r="AZ797" s="104" t="s">
        <v>1193</v>
      </c>
      <c r="BA797" s="104"/>
      <c r="BB797" s="104"/>
      <c r="BC797" s="66"/>
      <c r="BD797" s="66"/>
      <c r="BE797" s="121"/>
      <c r="BF797" s="121"/>
      <c r="BG797" s="121"/>
      <c r="BH797" s="121"/>
      <c r="BI797" s="121"/>
      <c r="BJ797" s="121"/>
      <c r="BK797" s="121"/>
      <c r="BL797" s="121"/>
      <c r="BM797" s="121"/>
      <c r="BN797" s="121"/>
      <c r="BO797" s="121"/>
      <c r="BP797" s="121"/>
      <c r="BQ797" s="121"/>
      <c r="BR797" s="121"/>
      <c r="BS797" s="121"/>
      <c r="BT797" s="121"/>
      <c r="BU797" s="121"/>
      <c r="BV797" s="121"/>
      <c r="BW797" s="121"/>
      <c r="BX797" s="121"/>
      <c r="BY797" s="121"/>
      <c r="BZ797" s="121"/>
    </row>
    <row r="798" spans="1:78" s="100" customFormat="1" ht="16" hidden="1" thickBot="1">
      <c r="A798" s="231"/>
      <c r="B798" s="254"/>
      <c r="C798" s="72" t="s">
        <v>490</v>
      </c>
      <c r="D798" s="70"/>
      <c r="E798" s="73" t="s">
        <v>712</v>
      </c>
      <c r="F798" s="104" t="s">
        <v>123</v>
      </c>
      <c r="G798" s="139"/>
      <c r="H798" s="139"/>
      <c r="I798" s="139"/>
      <c r="J798" s="104" t="s">
        <v>1193</v>
      </c>
      <c r="K798" s="139"/>
      <c r="L798" s="139"/>
      <c r="M798" s="139"/>
      <c r="N798" s="139"/>
      <c r="O798" s="139"/>
      <c r="P798" s="139"/>
      <c r="Q798" s="139"/>
      <c r="R798" s="146" t="s">
        <v>828</v>
      </c>
      <c r="S798" s="146">
        <v>0</v>
      </c>
      <c r="T798" s="282" t="s">
        <v>225</v>
      </c>
      <c r="U798" s="146" t="s">
        <v>1654</v>
      </c>
      <c r="V798" s="189"/>
      <c r="W798" s="50">
        <v>0</v>
      </c>
      <c r="X798" s="50">
        <v>0</v>
      </c>
      <c r="Y798" s="50">
        <v>0</v>
      </c>
      <c r="Z798" s="139"/>
      <c r="AA798" s="139"/>
      <c r="AB798" s="139"/>
      <c r="AC798" s="139"/>
      <c r="AD798" s="139"/>
      <c r="AE798" s="139"/>
      <c r="AF798" s="139"/>
      <c r="AG798" s="139"/>
      <c r="AH798" s="139"/>
      <c r="AI798" s="139"/>
      <c r="AJ798" s="139"/>
      <c r="AK798" s="139"/>
      <c r="AL798" s="139"/>
      <c r="AM798" s="139"/>
      <c r="AN798" s="139"/>
      <c r="AO798" s="139"/>
      <c r="AP798" s="139"/>
      <c r="AQ798" s="70" t="s">
        <v>204</v>
      </c>
      <c r="AR798" s="70">
        <v>2007</v>
      </c>
      <c r="AS798" s="139"/>
      <c r="AT798" s="139"/>
      <c r="AU798" s="139"/>
      <c r="AV798" s="71">
        <v>1172328.0805634297</v>
      </c>
      <c r="AW798" s="104" t="s">
        <v>123</v>
      </c>
      <c r="AX798" s="104"/>
      <c r="AY798" s="230" t="s">
        <v>1617</v>
      </c>
      <c r="AZ798" s="104" t="s">
        <v>1193</v>
      </c>
      <c r="BA798" s="104"/>
      <c r="BB798" s="104"/>
      <c r="BC798" s="66"/>
      <c r="BD798" s="66"/>
      <c r="BE798" s="121"/>
      <c r="BF798" s="121"/>
      <c r="BG798" s="121"/>
      <c r="BH798" s="121"/>
      <c r="BI798" s="121"/>
      <c r="BJ798" s="121"/>
      <c r="BK798" s="121"/>
      <c r="BL798" s="121"/>
      <c r="BM798" s="121"/>
      <c r="BN798" s="121"/>
      <c r="BO798" s="121"/>
      <c r="BP798" s="121"/>
      <c r="BQ798" s="121"/>
      <c r="BR798" s="121"/>
      <c r="BS798" s="121"/>
      <c r="BT798" s="121"/>
      <c r="BU798" s="121"/>
      <c r="BV798" s="121"/>
      <c r="BW798" s="121"/>
      <c r="BX798" s="121"/>
      <c r="BY798" s="121"/>
      <c r="BZ798" s="121"/>
    </row>
    <row r="799" spans="1:78" s="100" customFormat="1" ht="16" hidden="1" thickBot="1">
      <c r="A799" s="231"/>
      <c r="B799" s="254"/>
      <c r="C799" s="72" t="s">
        <v>491</v>
      </c>
      <c r="D799" s="70"/>
      <c r="E799" s="73" t="s">
        <v>713</v>
      </c>
      <c r="F799" s="104" t="s">
        <v>123</v>
      </c>
      <c r="G799" s="139"/>
      <c r="H799" s="139"/>
      <c r="I799" s="139"/>
      <c r="J799" s="104" t="s">
        <v>1193</v>
      </c>
      <c r="K799" s="139"/>
      <c r="L799" s="139"/>
      <c r="M799" s="139"/>
      <c r="N799" s="139"/>
      <c r="O799" s="139"/>
      <c r="P799" s="139"/>
      <c r="Q799" s="139"/>
      <c r="R799" s="146" t="s">
        <v>1693</v>
      </c>
      <c r="S799" s="146">
        <v>0</v>
      </c>
      <c r="T799" s="282" t="s">
        <v>238</v>
      </c>
      <c r="U799" s="146" t="s">
        <v>1655</v>
      </c>
      <c r="V799" s="189"/>
      <c r="W799" s="50">
        <v>0</v>
      </c>
      <c r="X799" s="50">
        <v>0</v>
      </c>
      <c r="Y799" s="50">
        <v>0</v>
      </c>
      <c r="Z799" s="139"/>
      <c r="AA799" s="139"/>
      <c r="AB799" s="139"/>
      <c r="AC799" s="139"/>
      <c r="AD799" s="139"/>
      <c r="AE799" s="139"/>
      <c r="AF799" s="139"/>
      <c r="AG799" s="139"/>
      <c r="AH799" s="139"/>
      <c r="AI799" s="139"/>
      <c r="AJ799" s="139"/>
      <c r="AK799" s="139"/>
      <c r="AL799" s="139"/>
      <c r="AM799" s="139"/>
      <c r="AN799" s="139"/>
      <c r="AO799" s="139"/>
      <c r="AP799" s="139"/>
      <c r="AQ799" s="70" t="s">
        <v>204</v>
      </c>
      <c r="AR799" s="70">
        <v>2007</v>
      </c>
      <c r="AS799" s="139"/>
      <c r="AT799" s="139"/>
      <c r="AU799" s="139"/>
      <c r="AV799" s="71">
        <v>260401418.89211667</v>
      </c>
      <c r="AW799" s="104" t="s">
        <v>123</v>
      </c>
      <c r="AX799" s="104"/>
      <c r="AY799" s="230" t="s">
        <v>1617</v>
      </c>
      <c r="AZ799" s="104" t="s">
        <v>1193</v>
      </c>
      <c r="BA799" s="104"/>
      <c r="BB799" s="104"/>
      <c r="BC799" s="66"/>
      <c r="BD799" s="66"/>
      <c r="BE799" s="121"/>
      <c r="BF799" s="121"/>
      <c r="BG799" s="121"/>
      <c r="BH799" s="121"/>
      <c r="BI799" s="121"/>
      <c r="BJ799" s="121"/>
      <c r="BK799" s="121"/>
      <c r="BL799" s="121"/>
      <c r="BM799" s="121"/>
      <c r="BN799" s="121"/>
      <c r="BO799" s="121"/>
      <c r="BP799" s="121"/>
      <c r="BQ799" s="121"/>
      <c r="BR799" s="121"/>
      <c r="BS799" s="121"/>
      <c r="BT799" s="121"/>
      <c r="BU799" s="121"/>
      <c r="BV799" s="121"/>
      <c r="BW799" s="121"/>
      <c r="BX799" s="121"/>
      <c r="BY799" s="121"/>
      <c r="BZ799" s="121"/>
    </row>
    <row r="800" spans="1:78" s="100" customFormat="1" ht="16" hidden="1" thickBot="1">
      <c r="A800" s="231"/>
      <c r="B800" s="254"/>
      <c r="C800" s="72" t="s">
        <v>492</v>
      </c>
      <c r="D800" s="70"/>
      <c r="E800" s="128" t="s">
        <v>713</v>
      </c>
      <c r="F800" s="104" t="s">
        <v>123</v>
      </c>
      <c r="G800" s="139"/>
      <c r="H800" s="139"/>
      <c r="I800" s="139"/>
      <c r="J800" s="104" t="s">
        <v>1193</v>
      </c>
      <c r="K800" s="139"/>
      <c r="L800" s="139"/>
      <c r="M800" s="139"/>
      <c r="N800" s="139"/>
      <c r="O800" s="139"/>
      <c r="P800" s="139"/>
      <c r="Q800" s="139"/>
      <c r="R800" s="146" t="s">
        <v>1694</v>
      </c>
      <c r="S800" s="146">
        <v>0</v>
      </c>
      <c r="T800" s="282" t="s">
        <v>1581</v>
      </c>
      <c r="U800" s="146" t="s">
        <v>1654</v>
      </c>
      <c r="V800" s="189"/>
      <c r="W800" s="50">
        <v>0</v>
      </c>
      <c r="X800" s="50">
        <v>0</v>
      </c>
      <c r="Y800" s="50">
        <v>0</v>
      </c>
      <c r="Z800" s="139"/>
      <c r="AA800" s="139"/>
      <c r="AB800" s="139"/>
      <c r="AC800" s="139"/>
      <c r="AD800" s="139"/>
      <c r="AE800" s="139"/>
      <c r="AF800" s="139"/>
      <c r="AG800" s="139"/>
      <c r="AH800" s="139"/>
      <c r="AI800" s="139"/>
      <c r="AJ800" s="139"/>
      <c r="AK800" s="139"/>
      <c r="AL800" s="139"/>
      <c r="AM800" s="139"/>
      <c r="AN800" s="139"/>
      <c r="AO800" s="139"/>
      <c r="AP800" s="139"/>
      <c r="AQ800" s="70" t="s">
        <v>204</v>
      </c>
      <c r="AR800" s="70">
        <v>2007</v>
      </c>
      <c r="AS800" s="139"/>
      <c r="AT800" s="139"/>
      <c r="AU800" s="139"/>
      <c r="AV800" s="71">
        <v>11245436.038465731</v>
      </c>
      <c r="AW800" s="104" t="s">
        <v>123</v>
      </c>
      <c r="AX800" s="104"/>
      <c r="AY800" s="230" t="s">
        <v>1618</v>
      </c>
      <c r="AZ800" s="104" t="s">
        <v>1193</v>
      </c>
      <c r="BA800" s="104"/>
      <c r="BB800" s="104"/>
      <c r="BC800" s="66"/>
      <c r="BD800" s="66"/>
      <c r="BE800" s="121"/>
      <c r="BF800" s="121"/>
      <c r="BG800" s="121"/>
      <c r="BH800" s="121"/>
      <c r="BI800" s="121"/>
      <c r="BJ800" s="121"/>
      <c r="BK800" s="121"/>
      <c r="BL800" s="121"/>
      <c r="BM800" s="121"/>
      <c r="BN800" s="121"/>
      <c r="BO800" s="121"/>
      <c r="BP800" s="121"/>
      <c r="BQ800" s="121"/>
      <c r="BR800" s="121"/>
      <c r="BS800" s="121"/>
      <c r="BT800" s="121"/>
      <c r="BU800" s="121"/>
      <c r="BV800" s="121"/>
      <c r="BW800" s="121"/>
      <c r="BX800" s="121"/>
      <c r="BY800" s="121"/>
      <c r="BZ800" s="121"/>
    </row>
    <row r="801" spans="1:78" s="100" customFormat="1" ht="16" hidden="1" thickBot="1">
      <c r="A801" s="231"/>
      <c r="B801" s="254"/>
      <c r="C801" s="72" t="s">
        <v>493</v>
      </c>
      <c r="D801" s="70"/>
      <c r="E801" s="128" t="s">
        <v>713</v>
      </c>
      <c r="F801" s="104" t="s">
        <v>123</v>
      </c>
      <c r="G801" s="139"/>
      <c r="H801" s="139"/>
      <c r="I801" s="139"/>
      <c r="J801" s="104" t="s">
        <v>1193</v>
      </c>
      <c r="K801" s="139"/>
      <c r="L801" s="139"/>
      <c r="M801" s="139"/>
      <c r="N801" s="139"/>
      <c r="O801" s="139"/>
      <c r="P801" s="139"/>
      <c r="Q801" s="139"/>
      <c r="R801" s="146" t="s">
        <v>1694</v>
      </c>
      <c r="S801" s="146">
        <v>0</v>
      </c>
      <c r="T801" s="282" t="s">
        <v>1581</v>
      </c>
      <c r="U801" s="146" t="s">
        <v>1654</v>
      </c>
      <c r="V801" s="189" t="s">
        <v>885</v>
      </c>
      <c r="W801" s="50">
        <v>0</v>
      </c>
      <c r="X801" s="50">
        <v>0</v>
      </c>
      <c r="Y801" s="50">
        <v>0</v>
      </c>
      <c r="Z801" s="139"/>
      <c r="AA801" s="139"/>
      <c r="AB801" s="139"/>
      <c r="AC801" s="139"/>
      <c r="AD801" s="139"/>
      <c r="AE801" s="139"/>
      <c r="AF801" s="139"/>
      <c r="AG801" s="139"/>
      <c r="AH801" s="139"/>
      <c r="AI801" s="139"/>
      <c r="AJ801" s="139"/>
      <c r="AK801" s="139"/>
      <c r="AL801" s="139"/>
      <c r="AM801" s="139"/>
      <c r="AN801" s="139"/>
      <c r="AO801" s="139"/>
      <c r="AP801" s="139"/>
      <c r="AQ801" s="70" t="s">
        <v>204</v>
      </c>
      <c r="AR801" s="70">
        <v>2007</v>
      </c>
      <c r="AS801" s="139"/>
      <c r="AT801" s="139"/>
      <c r="AU801" s="139"/>
      <c r="AV801" s="71">
        <v>8422113.9117457047</v>
      </c>
      <c r="AW801" s="104" t="s">
        <v>123</v>
      </c>
      <c r="AX801" s="104"/>
      <c r="AY801" s="230" t="s">
        <v>1618</v>
      </c>
      <c r="AZ801" s="104" t="s">
        <v>1193</v>
      </c>
      <c r="BA801" s="104"/>
      <c r="BB801" s="104"/>
      <c r="BC801" s="66"/>
      <c r="BD801" s="66"/>
      <c r="BE801" s="121"/>
      <c r="BF801" s="121"/>
      <c r="BG801" s="121"/>
      <c r="BH801" s="121"/>
      <c r="BI801" s="121"/>
      <c r="BJ801" s="121"/>
      <c r="BK801" s="121"/>
      <c r="BL801" s="121"/>
      <c r="BM801" s="121"/>
      <c r="BN801" s="121"/>
      <c r="BO801" s="121"/>
      <c r="BP801" s="121"/>
      <c r="BQ801" s="121"/>
      <c r="BR801" s="121"/>
      <c r="BS801" s="121"/>
      <c r="BT801" s="121"/>
      <c r="BU801" s="121"/>
      <c r="BV801" s="121"/>
      <c r="BW801" s="121"/>
      <c r="BX801" s="121"/>
      <c r="BY801" s="121"/>
      <c r="BZ801" s="121"/>
    </row>
    <row r="802" spans="1:78" s="100" customFormat="1" ht="16" hidden="1" thickBot="1">
      <c r="A802" s="231"/>
      <c r="B802" s="254"/>
      <c r="C802" s="72" t="s">
        <v>494</v>
      </c>
      <c r="D802" s="70"/>
      <c r="E802" s="128" t="s">
        <v>713</v>
      </c>
      <c r="F802" s="104" t="s">
        <v>123</v>
      </c>
      <c r="G802" s="139"/>
      <c r="H802" s="139"/>
      <c r="I802" s="139"/>
      <c r="J802" s="104" t="s">
        <v>1193</v>
      </c>
      <c r="K802" s="139"/>
      <c r="L802" s="139"/>
      <c r="M802" s="139"/>
      <c r="N802" s="139"/>
      <c r="O802" s="139"/>
      <c r="P802" s="139"/>
      <c r="Q802" s="139"/>
      <c r="R802" s="146" t="s">
        <v>1694</v>
      </c>
      <c r="S802" s="146">
        <v>0</v>
      </c>
      <c r="T802" s="282" t="s">
        <v>1581</v>
      </c>
      <c r="U802" s="146" t="s">
        <v>1654</v>
      </c>
      <c r="V802" s="189" t="s">
        <v>886</v>
      </c>
      <c r="W802" s="50">
        <v>0</v>
      </c>
      <c r="X802" s="50">
        <v>0</v>
      </c>
      <c r="Y802" s="50">
        <v>0</v>
      </c>
      <c r="Z802" s="139"/>
      <c r="AA802" s="139"/>
      <c r="AB802" s="139"/>
      <c r="AC802" s="139"/>
      <c r="AD802" s="139"/>
      <c r="AE802" s="139"/>
      <c r="AF802" s="139"/>
      <c r="AG802" s="139"/>
      <c r="AH802" s="139"/>
      <c r="AI802" s="139"/>
      <c r="AJ802" s="139"/>
      <c r="AK802" s="139"/>
      <c r="AL802" s="139"/>
      <c r="AM802" s="139"/>
      <c r="AN802" s="139"/>
      <c r="AO802" s="139"/>
      <c r="AP802" s="139"/>
      <c r="AQ802" s="70" t="s">
        <v>204</v>
      </c>
      <c r="AR802" s="70">
        <v>2007</v>
      </c>
      <c r="AS802" s="139"/>
      <c r="AT802" s="139"/>
      <c r="AU802" s="139"/>
      <c r="AV802" s="71">
        <v>10288377.840087598</v>
      </c>
      <c r="AW802" s="104" t="s">
        <v>123</v>
      </c>
      <c r="AX802" s="104"/>
      <c r="AY802" s="230" t="s">
        <v>1618</v>
      </c>
      <c r="AZ802" s="104" t="s">
        <v>1193</v>
      </c>
      <c r="BA802" s="104"/>
      <c r="BB802" s="104"/>
      <c r="BC802" s="66"/>
      <c r="BD802" s="66"/>
      <c r="BE802" s="121"/>
      <c r="BF802" s="121"/>
      <c r="BG802" s="121"/>
      <c r="BH802" s="121"/>
      <c r="BI802" s="121"/>
      <c r="BJ802" s="121"/>
      <c r="BK802" s="121"/>
      <c r="BL802" s="121"/>
      <c r="BM802" s="121"/>
      <c r="BN802" s="121"/>
      <c r="BO802" s="121"/>
      <c r="BP802" s="121"/>
      <c r="BQ802" s="121"/>
      <c r="BR802" s="121"/>
      <c r="BS802" s="121"/>
      <c r="BT802" s="121"/>
      <c r="BU802" s="121"/>
      <c r="BV802" s="121"/>
      <c r="BW802" s="121"/>
      <c r="BX802" s="121"/>
      <c r="BY802" s="121"/>
      <c r="BZ802" s="121"/>
    </row>
    <row r="803" spans="1:78" s="100" customFormat="1" ht="16" hidden="1" thickBot="1">
      <c r="A803" s="231"/>
      <c r="B803" s="254"/>
      <c r="C803" s="72" t="s">
        <v>495</v>
      </c>
      <c r="D803" s="70"/>
      <c r="E803" s="128" t="s">
        <v>713</v>
      </c>
      <c r="F803" s="104" t="s">
        <v>123</v>
      </c>
      <c r="G803" s="139"/>
      <c r="H803" s="139"/>
      <c r="I803" s="139"/>
      <c r="J803" s="104" t="s">
        <v>1193</v>
      </c>
      <c r="K803" s="139"/>
      <c r="L803" s="139"/>
      <c r="M803" s="139"/>
      <c r="N803" s="139"/>
      <c r="O803" s="139"/>
      <c r="P803" s="139"/>
      <c r="Q803" s="139"/>
      <c r="R803" s="146" t="s">
        <v>829</v>
      </c>
      <c r="S803" s="146">
        <v>0</v>
      </c>
      <c r="T803" s="282" t="s">
        <v>1581</v>
      </c>
      <c r="U803" s="146" t="s">
        <v>1695</v>
      </c>
      <c r="V803" s="189" t="s">
        <v>887</v>
      </c>
      <c r="W803" s="50">
        <v>0</v>
      </c>
      <c r="X803" s="50">
        <v>0</v>
      </c>
      <c r="Y803" s="50">
        <v>0</v>
      </c>
      <c r="Z803" s="139"/>
      <c r="AA803" s="139"/>
      <c r="AB803" s="139"/>
      <c r="AC803" s="139"/>
      <c r="AD803" s="139"/>
      <c r="AE803" s="139"/>
      <c r="AF803" s="139"/>
      <c r="AG803" s="139"/>
      <c r="AH803" s="139"/>
      <c r="AI803" s="139"/>
      <c r="AJ803" s="139"/>
      <c r="AK803" s="139"/>
      <c r="AL803" s="139"/>
      <c r="AM803" s="139"/>
      <c r="AN803" s="139"/>
      <c r="AO803" s="139"/>
      <c r="AP803" s="139"/>
      <c r="AQ803" s="70" t="s">
        <v>204</v>
      </c>
      <c r="AR803" s="70">
        <v>2007</v>
      </c>
      <c r="AS803" s="139"/>
      <c r="AT803" s="139"/>
      <c r="AU803" s="139"/>
      <c r="AV803" s="71">
        <v>61694378.241095468</v>
      </c>
      <c r="AW803" s="104" t="s">
        <v>123</v>
      </c>
      <c r="AX803" s="104"/>
      <c r="AY803" s="230" t="s">
        <v>1618</v>
      </c>
      <c r="AZ803" s="104" t="s">
        <v>1193</v>
      </c>
      <c r="BA803" s="104"/>
      <c r="BB803" s="104"/>
      <c r="BC803" s="66"/>
      <c r="BD803" s="66"/>
      <c r="BE803" s="121"/>
      <c r="BF803" s="121"/>
      <c r="BG803" s="121"/>
      <c r="BH803" s="121"/>
      <c r="BI803" s="121"/>
      <c r="BJ803" s="121"/>
      <c r="BK803" s="121"/>
      <c r="BL803" s="121"/>
      <c r="BM803" s="121"/>
      <c r="BN803" s="121"/>
      <c r="BO803" s="121"/>
      <c r="BP803" s="121"/>
      <c r="BQ803" s="121"/>
      <c r="BR803" s="121"/>
      <c r="BS803" s="121"/>
      <c r="BT803" s="121"/>
      <c r="BU803" s="121"/>
      <c r="BV803" s="121"/>
      <c r="BW803" s="121"/>
      <c r="BX803" s="121"/>
      <c r="BY803" s="121"/>
      <c r="BZ803" s="121"/>
    </row>
    <row r="804" spans="1:78" s="100" customFormat="1" ht="16" hidden="1" thickBot="1">
      <c r="A804" s="231"/>
      <c r="B804" s="254"/>
      <c r="C804" s="72" t="s">
        <v>496</v>
      </c>
      <c r="D804" s="70"/>
      <c r="E804" s="128" t="s">
        <v>713</v>
      </c>
      <c r="F804" s="104" t="s">
        <v>123</v>
      </c>
      <c r="G804" s="139"/>
      <c r="H804" s="139"/>
      <c r="I804" s="139"/>
      <c r="J804" s="104" t="s">
        <v>1193</v>
      </c>
      <c r="K804" s="139"/>
      <c r="L804" s="139"/>
      <c r="M804" s="139"/>
      <c r="N804" s="139"/>
      <c r="O804" s="139"/>
      <c r="P804" s="139"/>
      <c r="Q804" s="139"/>
      <c r="R804" s="146" t="s">
        <v>830</v>
      </c>
      <c r="S804" s="146">
        <v>0</v>
      </c>
      <c r="T804" s="282" t="s">
        <v>1581</v>
      </c>
      <c r="U804" s="146" t="s">
        <v>1695</v>
      </c>
      <c r="V804" s="189" t="s">
        <v>887</v>
      </c>
      <c r="W804" s="50">
        <v>0</v>
      </c>
      <c r="X804" s="50">
        <v>0</v>
      </c>
      <c r="Y804" s="50">
        <v>0</v>
      </c>
      <c r="Z804" s="139"/>
      <c r="AA804" s="139"/>
      <c r="AB804" s="139"/>
      <c r="AC804" s="139"/>
      <c r="AD804" s="139"/>
      <c r="AE804" s="139"/>
      <c r="AF804" s="139"/>
      <c r="AG804" s="139"/>
      <c r="AH804" s="139"/>
      <c r="AI804" s="139"/>
      <c r="AJ804" s="139"/>
      <c r="AK804" s="139"/>
      <c r="AL804" s="139"/>
      <c r="AM804" s="139"/>
      <c r="AN804" s="139"/>
      <c r="AO804" s="139"/>
      <c r="AP804" s="139"/>
      <c r="AQ804" s="70" t="s">
        <v>204</v>
      </c>
      <c r="AR804" s="70">
        <v>2007</v>
      </c>
      <c r="AS804" s="139"/>
      <c r="AT804" s="139"/>
      <c r="AU804" s="139"/>
      <c r="AV804" s="71">
        <v>49527773.907443047</v>
      </c>
      <c r="AW804" s="104" t="s">
        <v>123</v>
      </c>
      <c r="AX804" s="104"/>
      <c r="AY804" s="230" t="s">
        <v>1618</v>
      </c>
      <c r="AZ804" s="104" t="s">
        <v>1193</v>
      </c>
      <c r="BA804" s="104"/>
      <c r="BB804" s="104"/>
      <c r="BC804" s="66"/>
      <c r="BD804" s="66"/>
      <c r="BE804" s="121"/>
      <c r="BF804" s="121"/>
      <c r="BG804" s="121"/>
      <c r="BH804" s="121"/>
      <c r="BI804" s="121"/>
      <c r="BJ804" s="121"/>
      <c r="BK804" s="121"/>
      <c r="BL804" s="121"/>
      <c r="BM804" s="121"/>
      <c r="BN804" s="121"/>
      <c r="BO804" s="121"/>
      <c r="BP804" s="121"/>
      <c r="BQ804" s="121"/>
      <c r="BR804" s="121"/>
      <c r="BS804" s="121"/>
      <c r="BT804" s="121"/>
      <c r="BU804" s="121"/>
      <c r="BV804" s="121"/>
      <c r="BW804" s="121"/>
      <c r="BX804" s="121"/>
      <c r="BY804" s="121"/>
      <c r="BZ804" s="121"/>
    </row>
    <row r="805" spans="1:78" s="100" customFormat="1" ht="16" hidden="1" thickBot="1">
      <c r="A805" s="231"/>
      <c r="B805" s="254"/>
      <c r="C805" s="72" t="s">
        <v>497</v>
      </c>
      <c r="D805" s="70"/>
      <c r="E805" s="128" t="s">
        <v>712</v>
      </c>
      <c r="F805" s="104" t="s">
        <v>123</v>
      </c>
      <c r="G805" s="139"/>
      <c r="H805" s="139"/>
      <c r="I805" s="139"/>
      <c r="J805" s="104" t="s">
        <v>1193</v>
      </c>
      <c r="K805" s="139"/>
      <c r="L805" s="139"/>
      <c r="M805" s="139"/>
      <c r="N805" s="139"/>
      <c r="O805" s="139"/>
      <c r="P805" s="139"/>
      <c r="Q805" s="139"/>
      <c r="R805" s="146" t="s">
        <v>1694</v>
      </c>
      <c r="S805" s="146">
        <v>0</v>
      </c>
      <c r="T805" s="282" t="s">
        <v>1581</v>
      </c>
      <c r="U805" s="146" t="s">
        <v>1654</v>
      </c>
      <c r="V805" s="189" t="s">
        <v>888</v>
      </c>
      <c r="W805" s="50">
        <v>0</v>
      </c>
      <c r="X805" s="50">
        <v>0</v>
      </c>
      <c r="Y805" s="50">
        <v>0</v>
      </c>
      <c r="Z805" s="139"/>
      <c r="AA805" s="139"/>
      <c r="AB805" s="139"/>
      <c r="AC805" s="139"/>
      <c r="AD805" s="139"/>
      <c r="AE805" s="139"/>
      <c r="AF805" s="139"/>
      <c r="AG805" s="139"/>
      <c r="AH805" s="139"/>
      <c r="AI805" s="139"/>
      <c r="AJ805" s="139"/>
      <c r="AK805" s="139"/>
      <c r="AL805" s="139"/>
      <c r="AM805" s="139"/>
      <c r="AN805" s="139"/>
      <c r="AO805" s="139"/>
      <c r="AP805" s="139"/>
      <c r="AQ805" s="70" t="s">
        <v>204</v>
      </c>
      <c r="AR805" s="70">
        <v>2007</v>
      </c>
      <c r="AS805" s="139"/>
      <c r="AT805" s="139"/>
      <c r="AU805" s="139"/>
      <c r="AV805" s="71">
        <v>32779252.124541711</v>
      </c>
      <c r="AW805" s="104" t="s">
        <v>123</v>
      </c>
      <c r="AX805" s="104"/>
      <c r="AY805" s="230" t="s">
        <v>1618</v>
      </c>
      <c r="AZ805" s="104" t="s">
        <v>1193</v>
      </c>
      <c r="BA805" s="104"/>
      <c r="BB805" s="104"/>
      <c r="BC805" s="66"/>
      <c r="BD805" s="66"/>
      <c r="BE805" s="121"/>
      <c r="BF805" s="121"/>
      <c r="BG805" s="121"/>
      <c r="BH805" s="121"/>
      <c r="BI805" s="121"/>
      <c r="BJ805" s="121"/>
      <c r="BK805" s="121"/>
      <c r="BL805" s="121"/>
      <c r="BM805" s="121"/>
      <c r="BN805" s="121"/>
      <c r="BO805" s="121"/>
      <c r="BP805" s="121"/>
      <c r="BQ805" s="121"/>
      <c r="BR805" s="121"/>
      <c r="BS805" s="121"/>
      <c r="BT805" s="121"/>
      <c r="BU805" s="121"/>
      <c r="BV805" s="121"/>
      <c r="BW805" s="121"/>
      <c r="BX805" s="121"/>
      <c r="BY805" s="121"/>
      <c r="BZ805" s="121"/>
    </row>
    <row r="806" spans="1:78" s="100" customFormat="1" ht="31" hidden="1" thickBot="1">
      <c r="A806" s="231"/>
      <c r="B806" s="254"/>
      <c r="C806" s="72" t="s">
        <v>498</v>
      </c>
      <c r="D806" s="70"/>
      <c r="E806" s="128" t="s">
        <v>712</v>
      </c>
      <c r="F806" s="104" t="s">
        <v>123</v>
      </c>
      <c r="G806" s="139"/>
      <c r="H806" s="139"/>
      <c r="I806" s="139"/>
      <c r="J806" s="104" t="s">
        <v>1193</v>
      </c>
      <c r="K806" s="139"/>
      <c r="L806" s="139"/>
      <c r="M806" s="139"/>
      <c r="N806" s="139"/>
      <c r="O806" s="139"/>
      <c r="P806" s="139"/>
      <c r="Q806" s="139"/>
      <c r="R806" s="146" t="s">
        <v>1694</v>
      </c>
      <c r="S806" s="146">
        <v>0</v>
      </c>
      <c r="T806" s="282" t="s">
        <v>1581</v>
      </c>
      <c r="U806" s="146" t="s">
        <v>1654</v>
      </c>
      <c r="V806" s="189" t="s">
        <v>889</v>
      </c>
      <c r="W806" s="50">
        <v>0</v>
      </c>
      <c r="X806" s="50">
        <v>0</v>
      </c>
      <c r="Y806" s="50">
        <v>0</v>
      </c>
      <c r="Z806" s="139"/>
      <c r="AA806" s="139"/>
      <c r="AB806" s="139"/>
      <c r="AC806" s="139"/>
      <c r="AD806" s="139"/>
      <c r="AE806" s="139"/>
      <c r="AF806" s="139"/>
      <c r="AG806" s="139"/>
      <c r="AH806" s="139"/>
      <c r="AI806" s="139"/>
      <c r="AJ806" s="139"/>
      <c r="AK806" s="139"/>
      <c r="AL806" s="139"/>
      <c r="AM806" s="139"/>
      <c r="AN806" s="139"/>
      <c r="AO806" s="139"/>
      <c r="AP806" s="139"/>
      <c r="AQ806" s="70" t="s">
        <v>204</v>
      </c>
      <c r="AR806" s="70">
        <v>2007</v>
      </c>
      <c r="AS806" s="139"/>
      <c r="AT806" s="139"/>
      <c r="AU806" s="139"/>
      <c r="AV806" s="71">
        <v>22251607.527336933</v>
      </c>
      <c r="AW806" s="104" t="s">
        <v>123</v>
      </c>
      <c r="AX806" s="104"/>
      <c r="AY806" s="230" t="s">
        <v>1618</v>
      </c>
      <c r="AZ806" s="104" t="s">
        <v>1193</v>
      </c>
      <c r="BA806" s="104"/>
      <c r="BB806" s="104"/>
      <c r="BC806" s="66"/>
      <c r="BD806" s="66"/>
      <c r="BE806" s="121"/>
      <c r="BF806" s="121"/>
      <c r="BG806" s="121"/>
      <c r="BH806" s="121"/>
      <c r="BI806" s="121"/>
      <c r="BJ806" s="121"/>
      <c r="BK806" s="121"/>
      <c r="BL806" s="121"/>
      <c r="BM806" s="121"/>
      <c r="BN806" s="121"/>
      <c r="BO806" s="121"/>
      <c r="BP806" s="121"/>
      <c r="BQ806" s="121"/>
      <c r="BR806" s="121"/>
      <c r="BS806" s="121"/>
      <c r="BT806" s="121"/>
      <c r="BU806" s="121"/>
      <c r="BV806" s="121"/>
      <c r="BW806" s="121"/>
      <c r="BX806" s="121"/>
      <c r="BY806" s="121"/>
      <c r="BZ806" s="121"/>
    </row>
    <row r="807" spans="1:78" s="100" customFormat="1" ht="16" hidden="1" thickBot="1">
      <c r="A807" s="231"/>
      <c r="B807" s="254"/>
      <c r="C807" s="72" t="s">
        <v>499</v>
      </c>
      <c r="D807" s="70"/>
      <c r="E807" s="128" t="s">
        <v>713</v>
      </c>
      <c r="F807" s="104" t="s">
        <v>123</v>
      </c>
      <c r="G807" s="139"/>
      <c r="H807" s="139"/>
      <c r="I807" s="139"/>
      <c r="J807" s="104" t="s">
        <v>1193</v>
      </c>
      <c r="K807" s="139"/>
      <c r="L807" s="139"/>
      <c r="M807" s="139"/>
      <c r="N807" s="282"/>
      <c r="O807" s="282"/>
      <c r="P807" s="282"/>
      <c r="Q807" s="282"/>
      <c r="R807" s="146" t="s">
        <v>1696</v>
      </c>
      <c r="S807" s="146">
        <v>0</v>
      </c>
      <c r="T807" s="282" t="s">
        <v>225</v>
      </c>
      <c r="U807" s="146"/>
      <c r="V807" s="189"/>
      <c r="W807" s="50">
        <v>0</v>
      </c>
      <c r="X807" s="50">
        <v>0</v>
      </c>
      <c r="Y807" s="50">
        <v>0</v>
      </c>
      <c r="Z807" s="139"/>
      <c r="AA807" s="139"/>
      <c r="AB807" s="139"/>
      <c r="AC807" s="139"/>
      <c r="AD807" s="139"/>
      <c r="AE807" s="139"/>
      <c r="AF807" s="139"/>
      <c r="AG807" s="139"/>
      <c r="AH807" s="139"/>
      <c r="AI807" s="139"/>
      <c r="AJ807" s="139"/>
      <c r="AK807" s="139"/>
      <c r="AL807" s="139"/>
      <c r="AM807" s="139"/>
      <c r="AN807" s="139"/>
      <c r="AO807" s="139"/>
      <c r="AP807" s="139"/>
      <c r="AQ807" s="70" t="s">
        <v>204</v>
      </c>
      <c r="AR807" s="70">
        <v>2007</v>
      </c>
      <c r="AS807" s="139"/>
      <c r="AT807" s="139"/>
      <c r="AU807" s="139"/>
      <c r="AV807" s="71">
        <v>20337492.234341986</v>
      </c>
      <c r="AW807" s="104" t="s">
        <v>123</v>
      </c>
      <c r="AX807" s="104"/>
      <c r="AY807" s="230" t="s">
        <v>1618</v>
      </c>
      <c r="AZ807" s="104" t="s">
        <v>1193</v>
      </c>
      <c r="BA807" s="104"/>
      <c r="BB807" s="104"/>
      <c r="BC807" s="66"/>
      <c r="BD807" s="66"/>
      <c r="BE807" s="121"/>
      <c r="BF807" s="121"/>
      <c r="BG807" s="121"/>
      <c r="BH807" s="121"/>
      <c r="BI807" s="121"/>
      <c r="BJ807" s="121"/>
      <c r="BK807" s="121"/>
      <c r="BL807" s="121"/>
      <c r="BM807" s="121"/>
      <c r="BN807" s="121"/>
      <c r="BO807" s="121"/>
      <c r="BP807" s="121"/>
      <c r="BQ807" s="121"/>
      <c r="BR807" s="121"/>
      <c r="BS807" s="121"/>
      <c r="BT807" s="121"/>
      <c r="BU807" s="121"/>
      <c r="BV807" s="121"/>
      <c r="BW807" s="121"/>
      <c r="BX807" s="121"/>
      <c r="BY807" s="121"/>
      <c r="BZ807" s="121"/>
    </row>
    <row r="808" spans="1:78" s="100" customFormat="1" ht="16" hidden="1" thickBot="1">
      <c r="A808" s="231"/>
      <c r="B808" s="254"/>
      <c r="C808" s="72" t="s">
        <v>500</v>
      </c>
      <c r="D808" s="70"/>
      <c r="E808" s="128" t="s">
        <v>713</v>
      </c>
      <c r="F808" s="104" t="s">
        <v>123</v>
      </c>
      <c r="G808" s="139"/>
      <c r="H808" s="139"/>
      <c r="I808" s="139"/>
      <c r="J808" s="104" t="s">
        <v>1193</v>
      </c>
      <c r="K808" s="139"/>
      <c r="L808" s="139"/>
      <c r="M808" s="139"/>
      <c r="N808" s="282"/>
      <c r="O808" s="282"/>
      <c r="P808" s="282"/>
      <c r="Q808" s="282"/>
      <c r="R808" s="146" t="s">
        <v>1697</v>
      </c>
      <c r="S808" s="146">
        <v>0</v>
      </c>
      <c r="T808" s="282" t="s">
        <v>1581</v>
      </c>
      <c r="U808" s="146" t="s">
        <v>1698</v>
      </c>
      <c r="V808" s="189"/>
      <c r="W808" s="50">
        <v>0</v>
      </c>
      <c r="X808" s="50">
        <v>0</v>
      </c>
      <c r="Y808" s="50">
        <v>0</v>
      </c>
      <c r="Z808" s="139"/>
      <c r="AA808" s="139"/>
      <c r="AB808" s="139"/>
      <c r="AC808" s="139"/>
      <c r="AD808" s="139"/>
      <c r="AE808" s="139"/>
      <c r="AF808" s="139"/>
      <c r="AG808" s="139"/>
      <c r="AH808" s="139"/>
      <c r="AI808" s="139"/>
      <c r="AJ808" s="139"/>
      <c r="AK808" s="139"/>
      <c r="AL808" s="139"/>
      <c r="AM808" s="139"/>
      <c r="AN808" s="139"/>
      <c r="AO808" s="139"/>
      <c r="AP808" s="139"/>
      <c r="AQ808" s="70" t="s">
        <v>204</v>
      </c>
      <c r="AR808" s="70">
        <v>2007</v>
      </c>
      <c r="AS808" s="139"/>
      <c r="AT808" s="139"/>
      <c r="AU808" s="139"/>
      <c r="AV808" s="71">
        <v>1428313514.8610885</v>
      </c>
      <c r="AW808" s="104" t="s">
        <v>123</v>
      </c>
      <c r="AX808" s="104"/>
      <c r="AY808" s="230" t="s">
        <v>1618</v>
      </c>
      <c r="AZ808" s="104" t="s">
        <v>1193</v>
      </c>
      <c r="BA808" s="104"/>
      <c r="BB808" s="104"/>
      <c r="BC808" s="66"/>
      <c r="BD808" s="66"/>
      <c r="BE808" s="121"/>
      <c r="BF808" s="121"/>
      <c r="BG808" s="121"/>
      <c r="BH808" s="121"/>
      <c r="BI808" s="121"/>
      <c r="BJ808" s="121"/>
      <c r="BK808" s="121"/>
      <c r="BL808" s="121"/>
      <c r="BM808" s="121"/>
      <c r="BN808" s="121"/>
      <c r="BO808" s="121"/>
      <c r="BP808" s="121"/>
      <c r="BQ808" s="121"/>
      <c r="BR808" s="121"/>
      <c r="BS808" s="121"/>
      <c r="BT808" s="121"/>
      <c r="BU808" s="121"/>
      <c r="BV808" s="121"/>
      <c r="BW808" s="121"/>
      <c r="BX808" s="121"/>
      <c r="BY808" s="121"/>
      <c r="BZ808" s="121"/>
    </row>
    <row r="809" spans="1:78" s="100" customFormat="1" ht="16" hidden="1" thickBot="1">
      <c r="A809" s="231"/>
      <c r="B809" s="254"/>
      <c r="C809" s="72" t="s">
        <v>501</v>
      </c>
      <c r="D809" s="70"/>
      <c r="E809" s="128" t="s">
        <v>717</v>
      </c>
      <c r="F809" s="104" t="s">
        <v>123</v>
      </c>
      <c r="G809" s="139"/>
      <c r="H809" s="139"/>
      <c r="I809" s="139"/>
      <c r="J809" s="104" t="s">
        <v>1193</v>
      </c>
      <c r="K809" s="139"/>
      <c r="L809" s="139"/>
      <c r="M809" s="139"/>
      <c r="N809" s="282"/>
      <c r="O809" s="282"/>
      <c r="P809" s="282"/>
      <c r="Q809" s="282"/>
      <c r="R809" s="146" t="s">
        <v>1699</v>
      </c>
      <c r="S809" s="146">
        <v>0</v>
      </c>
      <c r="T809" s="282" t="s">
        <v>1588</v>
      </c>
      <c r="U809" s="146" t="s">
        <v>1654</v>
      </c>
      <c r="V809" s="189"/>
      <c r="W809" s="50">
        <v>0</v>
      </c>
      <c r="X809" s="50">
        <v>0</v>
      </c>
      <c r="Y809" s="50">
        <v>0</v>
      </c>
      <c r="Z809" s="139"/>
      <c r="AA809" s="139"/>
      <c r="AB809" s="139"/>
      <c r="AC809" s="139"/>
      <c r="AD809" s="139"/>
      <c r="AE809" s="139"/>
      <c r="AF809" s="139"/>
      <c r="AG809" s="139"/>
      <c r="AH809" s="139"/>
      <c r="AI809" s="139"/>
      <c r="AJ809" s="139"/>
      <c r="AK809" s="139"/>
      <c r="AL809" s="139"/>
      <c r="AM809" s="139"/>
      <c r="AN809" s="139"/>
      <c r="AO809" s="139"/>
      <c r="AP809" s="139"/>
      <c r="AQ809" s="70" t="s">
        <v>204</v>
      </c>
      <c r="AR809" s="70">
        <v>2007</v>
      </c>
      <c r="AS809" s="139"/>
      <c r="AT809" s="139"/>
      <c r="AU809" s="139"/>
      <c r="AV809" s="71">
        <v>481652898.26085472</v>
      </c>
      <c r="AW809" s="104" t="s">
        <v>123</v>
      </c>
      <c r="AX809" s="104"/>
      <c r="AY809" s="230" t="s">
        <v>1619</v>
      </c>
      <c r="AZ809" s="104" t="s">
        <v>1193</v>
      </c>
      <c r="BA809" s="104"/>
      <c r="BB809" s="104"/>
      <c r="BC809" s="66"/>
      <c r="BD809" s="66"/>
      <c r="BE809" s="121"/>
      <c r="BF809" s="121"/>
      <c r="BG809" s="121"/>
      <c r="BH809" s="121"/>
      <c r="BI809" s="121"/>
      <c r="BJ809" s="121"/>
      <c r="BK809" s="121"/>
      <c r="BL809" s="121"/>
      <c r="BM809" s="121"/>
      <c r="BN809" s="121"/>
      <c r="BO809" s="121"/>
      <c r="BP809" s="121"/>
      <c r="BQ809" s="121"/>
      <c r="BR809" s="121"/>
      <c r="BS809" s="121"/>
      <c r="BT809" s="121"/>
      <c r="BU809" s="121"/>
      <c r="BV809" s="121"/>
      <c r="BW809" s="121"/>
      <c r="BX809" s="121"/>
      <c r="BY809" s="121"/>
      <c r="BZ809" s="121"/>
    </row>
    <row r="810" spans="1:78" s="100" customFormat="1" ht="16" hidden="1" thickBot="1">
      <c r="A810" s="231"/>
      <c r="B810" s="254"/>
      <c r="C810" s="72" t="s">
        <v>502</v>
      </c>
      <c r="D810" s="70"/>
      <c r="E810" s="128" t="s">
        <v>714</v>
      </c>
      <c r="F810" s="104" t="s">
        <v>123</v>
      </c>
      <c r="G810" s="139"/>
      <c r="H810" s="139"/>
      <c r="I810" s="139"/>
      <c r="J810" s="104" t="s">
        <v>1193</v>
      </c>
      <c r="K810" s="139"/>
      <c r="L810" s="139"/>
      <c r="M810" s="139"/>
      <c r="N810" s="282"/>
      <c r="O810" s="282"/>
      <c r="P810" s="282"/>
      <c r="Q810" s="282"/>
      <c r="R810" s="146" t="s">
        <v>831</v>
      </c>
      <c r="S810" s="146">
        <v>0</v>
      </c>
      <c r="T810" s="282" t="s">
        <v>1588</v>
      </c>
      <c r="U810" s="146" t="s">
        <v>1654</v>
      </c>
      <c r="V810" s="189"/>
      <c r="W810" s="50">
        <v>0</v>
      </c>
      <c r="X810" s="50">
        <v>0</v>
      </c>
      <c r="Y810" s="50">
        <v>0</v>
      </c>
      <c r="Z810" s="139"/>
      <c r="AA810" s="139"/>
      <c r="AB810" s="139"/>
      <c r="AC810" s="139"/>
      <c r="AD810" s="139"/>
      <c r="AE810" s="139"/>
      <c r="AF810" s="139"/>
      <c r="AG810" s="139"/>
      <c r="AH810" s="139"/>
      <c r="AI810" s="139"/>
      <c r="AJ810" s="139"/>
      <c r="AK810" s="139"/>
      <c r="AL810" s="139"/>
      <c r="AM810" s="139"/>
      <c r="AN810" s="139"/>
      <c r="AO810" s="139"/>
      <c r="AP810" s="139"/>
      <c r="AQ810" s="70" t="s">
        <v>204</v>
      </c>
      <c r="AR810" s="70">
        <v>2007</v>
      </c>
      <c r="AS810" s="139"/>
      <c r="AT810" s="139"/>
      <c r="AU810" s="139"/>
      <c r="AV810" s="71">
        <v>88235333.618734822</v>
      </c>
      <c r="AW810" s="104" t="s">
        <v>123</v>
      </c>
      <c r="AX810" s="104"/>
      <c r="AY810" s="230" t="s">
        <v>1619</v>
      </c>
      <c r="AZ810" s="104" t="s">
        <v>1193</v>
      </c>
      <c r="BA810" s="104"/>
      <c r="BB810" s="104"/>
      <c r="BC810" s="66"/>
      <c r="BD810" s="66"/>
      <c r="BE810" s="121"/>
      <c r="BF810" s="121"/>
      <c r="BG810" s="121"/>
      <c r="BH810" s="121"/>
      <c r="BI810" s="121"/>
      <c r="BJ810" s="121"/>
      <c r="BK810" s="121"/>
      <c r="BL810" s="121"/>
      <c r="BM810" s="121"/>
      <c r="BN810" s="121"/>
      <c r="BO810" s="121"/>
      <c r="BP810" s="121"/>
      <c r="BQ810" s="121"/>
      <c r="BR810" s="121"/>
      <c r="BS810" s="121"/>
      <c r="BT810" s="121"/>
      <c r="BU810" s="121"/>
      <c r="BV810" s="121"/>
      <c r="BW810" s="121"/>
      <c r="BX810" s="121"/>
      <c r="BY810" s="121"/>
      <c r="BZ810" s="121"/>
    </row>
    <row r="811" spans="1:78" s="100" customFormat="1" ht="16" hidden="1" thickBot="1">
      <c r="A811" s="231"/>
      <c r="B811" s="254"/>
      <c r="C811" s="72" t="s">
        <v>503</v>
      </c>
      <c r="D811" s="70"/>
      <c r="E811" s="128" t="s">
        <v>717</v>
      </c>
      <c r="F811" s="104" t="s">
        <v>123</v>
      </c>
      <c r="G811" s="139"/>
      <c r="H811" s="139"/>
      <c r="I811" s="139"/>
      <c r="J811" s="104" t="s">
        <v>1193</v>
      </c>
      <c r="K811" s="139"/>
      <c r="L811" s="139"/>
      <c r="M811" s="139"/>
      <c r="N811" s="139"/>
      <c r="O811" s="139"/>
      <c r="P811" s="139"/>
      <c r="Q811" s="139"/>
      <c r="R811" s="146" t="s">
        <v>832</v>
      </c>
      <c r="S811" s="146">
        <v>0</v>
      </c>
      <c r="T811" s="282" t="s">
        <v>1588</v>
      </c>
      <c r="U811" s="146" t="s">
        <v>1654</v>
      </c>
      <c r="V811" s="189"/>
      <c r="W811" s="50">
        <v>0</v>
      </c>
      <c r="X811" s="50">
        <v>0</v>
      </c>
      <c r="Y811" s="50">
        <v>0</v>
      </c>
      <c r="Z811" s="139"/>
      <c r="AA811" s="139"/>
      <c r="AB811" s="139"/>
      <c r="AC811" s="139"/>
      <c r="AD811" s="139"/>
      <c r="AE811" s="139"/>
      <c r="AF811" s="139"/>
      <c r="AG811" s="139"/>
      <c r="AH811" s="139"/>
      <c r="AI811" s="139"/>
      <c r="AJ811" s="139"/>
      <c r="AK811" s="139"/>
      <c r="AL811" s="139"/>
      <c r="AM811" s="139"/>
      <c r="AN811" s="139"/>
      <c r="AO811" s="139"/>
      <c r="AP811" s="139"/>
      <c r="AQ811" s="70" t="s">
        <v>204</v>
      </c>
      <c r="AR811" s="70">
        <v>2007</v>
      </c>
      <c r="AS811" s="139"/>
      <c r="AT811" s="139"/>
      <c r="AU811" s="139"/>
      <c r="AV811" s="71">
        <v>122409015.98861706</v>
      </c>
      <c r="AW811" s="104" t="s">
        <v>123</v>
      </c>
      <c r="AX811" s="104"/>
      <c r="AY811" s="230" t="s">
        <v>1619</v>
      </c>
      <c r="AZ811" s="104" t="s">
        <v>1193</v>
      </c>
      <c r="BA811" s="104"/>
      <c r="BB811" s="104"/>
      <c r="BC811" s="66"/>
      <c r="BD811" s="66"/>
      <c r="BE811" s="121"/>
      <c r="BF811" s="121"/>
      <c r="BG811" s="121"/>
      <c r="BH811" s="121"/>
      <c r="BI811" s="121"/>
      <c r="BJ811" s="121"/>
      <c r="BK811" s="121"/>
      <c r="BL811" s="121"/>
      <c r="BM811" s="121"/>
      <c r="BN811" s="121"/>
      <c r="BO811" s="121"/>
      <c r="BP811" s="121"/>
      <c r="BQ811" s="121"/>
      <c r="BR811" s="121"/>
      <c r="BS811" s="121"/>
      <c r="BT811" s="121"/>
      <c r="BU811" s="121"/>
      <c r="BV811" s="121"/>
      <c r="BW811" s="121"/>
      <c r="BX811" s="121"/>
      <c r="BY811" s="121"/>
      <c r="BZ811" s="121"/>
    </row>
    <row r="812" spans="1:78" s="100" customFormat="1" ht="16" hidden="1" thickBot="1">
      <c r="A812" s="231"/>
      <c r="B812" s="254"/>
      <c r="C812" s="72" t="s">
        <v>504</v>
      </c>
      <c r="D812" s="70"/>
      <c r="E812" s="128" t="s">
        <v>714</v>
      </c>
      <c r="F812" s="104" t="s">
        <v>123</v>
      </c>
      <c r="G812" s="139"/>
      <c r="H812" s="139"/>
      <c r="I812" s="139"/>
      <c r="J812" s="104" t="s">
        <v>1193</v>
      </c>
      <c r="K812" s="139"/>
      <c r="L812" s="139"/>
      <c r="M812" s="139"/>
      <c r="N812" s="139"/>
      <c r="O812" s="139"/>
      <c r="P812" s="139"/>
      <c r="Q812" s="139"/>
      <c r="R812" s="146" t="s">
        <v>1700</v>
      </c>
      <c r="S812" s="146">
        <v>0</v>
      </c>
      <c r="T812" s="282" t="s">
        <v>1588</v>
      </c>
      <c r="U812" s="146" t="s">
        <v>1654</v>
      </c>
      <c r="V812" s="189"/>
      <c r="W812" s="50">
        <v>0</v>
      </c>
      <c r="X812" s="50">
        <v>0</v>
      </c>
      <c r="Y812" s="50">
        <v>0</v>
      </c>
      <c r="Z812" s="139"/>
      <c r="AA812" s="139"/>
      <c r="AB812" s="139"/>
      <c r="AC812" s="139"/>
      <c r="AD812" s="139"/>
      <c r="AE812" s="139"/>
      <c r="AF812" s="139"/>
      <c r="AG812" s="139"/>
      <c r="AH812" s="139"/>
      <c r="AI812" s="139"/>
      <c r="AJ812" s="139"/>
      <c r="AK812" s="139"/>
      <c r="AL812" s="139"/>
      <c r="AM812" s="139"/>
      <c r="AN812" s="139"/>
      <c r="AO812" s="139"/>
      <c r="AP812" s="139"/>
      <c r="AQ812" s="70" t="s">
        <v>204</v>
      </c>
      <c r="AR812" s="70">
        <v>2007</v>
      </c>
      <c r="AS812" s="139"/>
      <c r="AT812" s="139"/>
      <c r="AU812" s="139"/>
      <c r="AV812" s="71">
        <v>14285720.113479817</v>
      </c>
      <c r="AW812" s="104" t="s">
        <v>123</v>
      </c>
      <c r="AX812" s="104"/>
      <c r="AY812" s="230" t="s">
        <v>1619</v>
      </c>
      <c r="AZ812" s="104" t="s">
        <v>1193</v>
      </c>
      <c r="BA812" s="104"/>
      <c r="BB812" s="104"/>
      <c r="BC812" s="66"/>
      <c r="BD812" s="66"/>
      <c r="BE812" s="121"/>
      <c r="BF812" s="121"/>
      <c r="BG812" s="121"/>
      <c r="BH812" s="121"/>
      <c r="BI812" s="121"/>
      <c r="BJ812" s="121"/>
      <c r="BK812" s="121"/>
      <c r="BL812" s="121"/>
      <c r="BM812" s="121"/>
      <c r="BN812" s="121"/>
      <c r="BO812" s="121"/>
      <c r="BP812" s="121"/>
      <c r="BQ812" s="121"/>
      <c r="BR812" s="121"/>
      <c r="BS812" s="121"/>
      <c r="BT812" s="121"/>
      <c r="BU812" s="121"/>
      <c r="BV812" s="121"/>
      <c r="BW812" s="121"/>
      <c r="BX812" s="121"/>
      <c r="BY812" s="121"/>
      <c r="BZ812" s="121"/>
    </row>
    <row r="813" spans="1:78" s="100" customFormat="1" ht="16" hidden="1" thickBot="1">
      <c r="A813" s="231"/>
      <c r="B813" s="254"/>
      <c r="C813" s="72" t="s">
        <v>505</v>
      </c>
      <c r="D813" s="70"/>
      <c r="E813" s="128" t="s">
        <v>718</v>
      </c>
      <c r="F813" s="104" t="s">
        <v>123</v>
      </c>
      <c r="G813" s="139"/>
      <c r="H813" s="139"/>
      <c r="I813" s="139"/>
      <c r="J813" s="104" t="s">
        <v>1193</v>
      </c>
      <c r="K813" s="139"/>
      <c r="L813" s="139"/>
      <c r="M813" s="139"/>
      <c r="N813" s="282"/>
      <c r="O813" s="282"/>
      <c r="P813" s="282"/>
      <c r="Q813" s="282"/>
      <c r="R813" s="146" t="s">
        <v>833</v>
      </c>
      <c r="S813" s="146">
        <v>0</v>
      </c>
      <c r="T813" s="282" t="s">
        <v>1581</v>
      </c>
      <c r="U813" s="146" t="s">
        <v>1654</v>
      </c>
      <c r="V813" s="189"/>
      <c r="W813" s="50">
        <v>0</v>
      </c>
      <c r="X813" s="50">
        <v>0</v>
      </c>
      <c r="Y813" s="50">
        <v>0</v>
      </c>
      <c r="Z813" s="139"/>
      <c r="AA813" s="139"/>
      <c r="AB813" s="139"/>
      <c r="AC813" s="139"/>
      <c r="AD813" s="139"/>
      <c r="AE813" s="139"/>
      <c r="AF813" s="139"/>
      <c r="AG813" s="139"/>
      <c r="AH813" s="139"/>
      <c r="AI813" s="139"/>
      <c r="AJ813" s="139"/>
      <c r="AK813" s="139"/>
      <c r="AL813" s="139"/>
      <c r="AM813" s="139"/>
      <c r="AN813" s="139"/>
      <c r="AO813" s="139"/>
      <c r="AP813" s="139"/>
      <c r="AQ813" s="70" t="s">
        <v>204</v>
      </c>
      <c r="AR813" s="70">
        <v>2007</v>
      </c>
      <c r="AS813" s="139"/>
      <c r="AT813" s="139"/>
      <c r="AU813" s="139"/>
      <c r="AV813" s="71">
        <v>109243721.78699079</v>
      </c>
      <c r="AW813" s="104" t="s">
        <v>123</v>
      </c>
      <c r="AX813" s="104"/>
      <c r="AY813" s="230" t="s">
        <v>1619</v>
      </c>
      <c r="AZ813" s="104" t="s">
        <v>1193</v>
      </c>
      <c r="BA813" s="104"/>
      <c r="BB813" s="104"/>
      <c r="BC813" s="66"/>
      <c r="BD813" s="66"/>
      <c r="BE813" s="121"/>
      <c r="BF813" s="121"/>
      <c r="BG813" s="121"/>
      <c r="BH813" s="121"/>
      <c r="BI813" s="121"/>
      <c r="BJ813" s="121"/>
      <c r="BK813" s="121"/>
      <c r="BL813" s="121"/>
      <c r="BM813" s="121"/>
      <c r="BN813" s="121"/>
      <c r="BO813" s="121"/>
      <c r="BP813" s="121"/>
      <c r="BQ813" s="121"/>
      <c r="BR813" s="121"/>
      <c r="BS813" s="121"/>
      <c r="BT813" s="121"/>
      <c r="BU813" s="121"/>
      <c r="BV813" s="121"/>
      <c r="BW813" s="121"/>
      <c r="BX813" s="121"/>
      <c r="BY813" s="121"/>
      <c r="BZ813" s="121"/>
    </row>
    <row r="814" spans="1:78" s="100" customFormat="1" ht="16" hidden="1" thickBot="1">
      <c r="A814" s="231"/>
      <c r="B814" s="254"/>
      <c r="C814" s="72" t="s">
        <v>506</v>
      </c>
      <c r="D814" s="70"/>
      <c r="E814" s="128" t="s">
        <v>719</v>
      </c>
      <c r="F814" s="104" t="s">
        <v>123</v>
      </c>
      <c r="G814" s="139"/>
      <c r="H814" s="139"/>
      <c r="I814" s="139"/>
      <c r="J814" s="104" t="s">
        <v>1193</v>
      </c>
      <c r="K814" s="139"/>
      <c r="L814" s="139"/>
      <c r="M814" s="139"/>
      <c r="N814" s="282"/>
      <c r="O814" s="282"/>
      <c r="P814" s="282"/>
      <c r="Q814" s="282"/>
      <c r="R814" s="146" t="s">
        <v>1701</v>
      </c>
      <c r="S814" s="146">
        <v>0</v>
      </c>
      <c r="T814" s="282" t="s">
        <v>1537</v>
      </c>
      <c r="U814" s="146" t="s">
        <v>1654</v>
      </c>
      <c r="V814" s="189"/>
      <c r="W814" s="50">
        <v>0</v>
      </c>
      <c r="X814" s="50">
        <v>0</v>
      </c>
      <c r="Y814" s="50">
        <v>0</v>
      </c>
      <c r="Z814" s="139"/>
      <c r="AA814" s="139"/>
      <c r="AB814" s="139"/>
      <c r="AC814" s="139"/>
      <c r="AD814" s="139"/>
      <c r="AE814" s="139"/>
      <c r="AF814" s="139"/>
      <c r="AG814" s="139"/>
      <c r="AH814" s="139"/>
      <c r="AI814" s="139"/>
      <c r="AJ814" s="139"/>
      <c r="AK814" s="139"/>
      <c r="AL814" s="139"/>
      <c r="AM814" s="139"/>
      <c r="AN814" s="139"/>
      <c r="AO814" s="139"/>
      <c r="AP814" s="139"/>
      <c r="AQ814" s="70" t="s">
        <v>204</v>
      </c>
      <c r="AR814" s="70">
        <v>2007</v>
      </c>
      <c r="AS814" s="139"/>
      <c r="AT814" s="139"/>
      <c r="AU814" s="139"/>
      <c r="AV814" s="71">
        <v>161828436.63157922</v>
      </c>
      <c r="AW814" s="104" t="s">
        <v>123</v>
      </c>
      <c r="AX814" s="104"/>
      <c r="AY814" s="230" t="s">
        <v>1619</v>
      </c>
      <c r="AZ814" s="104" t="s">
        <v>1193</v>
      </c>
      <c r="BA814" s="104"/>
      <c r="BB814" s="104"/>
      <c r="BC814" s="66"/>
      <c r="BD814" s="66"/>
      <c r="BE814" s="121"/>
      <c r="BF814" s="121"/>
      <c r="BG814" s="121"/>
      <c r="BH814" s="121"/>
      <c r="BI814" s="121"/>
      <c r="BJ814" s="121"/>
      <c r="BK814" s="121"/>
      <c r="BL814" s="121"/>
      <c r="BM814" s="121"/>
      <c r="BN814" s="121"/>
      <c r="BO814" s="121"/>
      <c r="BP814" s="121"/>
      <c r="BQ814" s="121"/>
      <c r="BR814" s="121"/>
      <c r="BS814" s="121"/>
      <c r="BT814" s="121"/>
      <c r="BU814" s="121"/>
      <c r="BV814" s="121"/>
      <c r="BW814" s="121"/>
      <c r="BX814" s="121"/>
      <c r="BY814" s="121"/>
      <c r="BZ814" s="121"/>
    </row>
    <row r="815" spans="1:78" s="100" customFormat="1" ht="16" hidden="1" thickBot="1">
      <c r="A815" s="231"/>
      <c r="B815" s="254"/>
      <c r="C815" s="72" t="s">
        <v>460</v>
      </c>
      <c r="D815" s="70"/>
      <c r="E815" s="128" t="s">
        <v>714</v>
      </c>
      <c r="F815" s="104" t="s">
        <v>123</v>
      </c>
      <c r="G815" s="139"/>
      <c r="H815" s="139"/>
      <c r="I815" s="139"/>
      <c r="J815" s="104" t="s">
        <v>1193</v>
      </c>
      <c r="K815" s="139"/>
      <c r="L815" s="139"/>
      <c r="M815" s="139"/>
      <c r="N815" s="139"/>
      <c r="O815" s="139"/>
      <c r="P815" s="139"/>
      <c r="Q815" s="139"/>
      <c r="R815" s="146" t="s">
        <v>1672</v>
      </c>
      <c r="S815" s="146">
        <v>0</v>
      </c>
      <c r="T815" s="282" t="s">
        <v>225</v>
      </c>
      <c r="U815" s="146" t="s">
        <v>1653</v>
      </c>
      <c r="V815" s="189"/>
      <c r="W815" s="50">
        <v>0</v>
      </c>
      <c r="X815" s="50">
        <v>0</v>
      </c>
      <c r="Y815" s="50">
        <v>0</v>
      </c>
      <c r="Z815" s="139"/>
      <c r="AA815" s="139"/>
      <c r="AB815" s="139"/>
      <c r="AC815" s="139"/>
      <c r="AD815" s="139"/>
      <c r="AE815" s="139"/>
      <c r="AF815" s="139"/>
      <c r="AG815" s="139"/>
      <c r="AH815" s="139"/>
      <c r="AI815" s="139"/>
      <c r="AJ815" s="139"/>
      <c r="AK815" s="139"/>
      <c r="AL815" s="139"/>
      <c r="AM815" s="139"/>
      <c r="AN815" s="139"/>
      <c r="AO815" s="139"/>
      <c r="AP815" s="139"/>
      <c r="AQ815" s="70" t="s">
        <v>204</v>
      </c>
      <c r="AR815" s="70">
        <v>2007</v>
      </c>
      <c r="AS815" s="139"/>
      <c r="AT815" s="139"/>
      <c r="AU815" s="139"/>
      <c r="AV815" s="71">
        <v>6359930.1409789193</v>
      </c>
      <c r="AW815" s="104" t="s">
        <v>123</v>
      </c>
      <c r="AX815" s="104"/>
      <c r="AY815" s="230" t="s">
        <v>1619</v>
      </c>
      <c r="AZ815" s="104" t="s">
        <v>1193</v>
      </c>
      <c r="BA815" s="104"/>
      <c r="BB815" s="104"/>
      <c r="BC815" s="66"/>
      <c r="BD815" s="66"/>
      <c r="BE815" s="121"/>
      <c r="BF815" s="121"/>
      <c r="BG815" s="121"/>
      <c r="BH815" s="121"/>
      <c r="BI815" s="121"/>
      <c r="BJ815" s="121"/>
      <c r="BK815" s="121"/>
      <c r="BL815" s="121"/>
      <c r="BM815" s="121"/>
      <c r="BN815" s="121"/>
      <c r="BO815" s="121"/>
      <c r="BP815" s="121"/>
      <c r="BQ815" s="121"/>
      <c r="BR815" s="121"/>
      <c r="BS815" s="121"/>
      <c r="BT815" s="121"/>
      <c r="BU815" s="121"/>
      <c r="BV815" s="121"/>
      <c r="BW815" s="121"/>
      <c r="BX815" s="121"/>
      <c r="BY815" s="121"/>
      <c r="BZ815" s="121"/>
    </row>
    <row r="816" spans="1:78" s="100" customFormat="1" ht="16" hidden="1" thickBot="1">
      <c r="A816" s="231"/>
      <c r="B816" s="254"/>
      <c r="C816" s="72" t="s">
        <v>507</v>
      </c>
      <c r="D816" s="70"/>
      <c r="E816" s="128" t="s">
        <v>715</v>
      </c>
      <c r="F816" s="104" t="s">
        <v>123</v>
      </c>
      <c r="G816" s="139"/>
      <c r="H816" s="139"/>
      <c r="I816" s="139"/>
      <c r="J816" s="104" t="s">
        <v>1193</v>
      </c>
      <c r="K816" s="139"/>
      <c r="L816" s="139"/>
      <c r="M816" s="139"/>
      <c r="N816" s="282"/>
      <c r="O816" s="282"/>
      <c r="P816" s="282"/>
      <c r="Q816" s="282"/>
      <c r="R816" s="146" t="s">
        <v>1060</v>
      </c>
      <c r="S816" s="146">
        <v>0</v>
      </c>
      <c r="T816" s="282" t="s">
        <v>225</v>
      </c>
      <c r="U816" s="146" t="s">
        <v>1653</v>
      </c>
      <c r="V816" s="189"/>
      <c r="W816" s="50">
        <v>0</v>
      </c>
      <c r="X816" s="50">
        <v>0</v>
      </c>
      <c r="Y816" s="50">
        <v>0</v>
      </c>
      <c r="Z816" s="139"/>
      <c r="AA816" s="139"/>
      <c r="AB816" s="139"/>
      <c r="AC816" s="139"/>
      <c r="AD816" s="139"/>
      <c r="AE816" s="139"/>
      <c r="AF816" s="139"/>
      <c r="AG816" s="139"/>
      <c r="AH816" s="139"/>
      <c r="AI816" s="139"/>
      <c r="AJ816" s="139"/>
      <c r="AK816" s="139"/>
      <c r="AL816" s="139"/>
      <c r="AM816" s="139"/>
      <c r="AN816" s="139"/>
      <c r="AO816" s="139"/>
      <c r="AP816" s="139"/>
      <c r="AQ816" s="70" t="s">
        <v>204</v>
      </c>
      <c r="AR816" s="70">
        <v>2007</v>
      </c>
      <c r="AS816" s="139"/>
      <c r="AT816" s="139"/>
      <c r="AU816" s="139"/>
      <c r="AV816" s="71">
        <v>4239953.4273192799</v>
      </c>
      <c r="AW816" s="104" t="s">
        <v>123</v>
      </c>
      <c r="AX816" s="104"/>
      <c r="AY816" s="230" t="s">
        <v>1619</v>
      </c>
      <c r="AZ816" s="104" t="s">
        <v>1193</v>
      </c>
      <c r="BA816" s="104"/>
      <c r="BB816" s="104"/>
      <c r="BC816" s="66"/>
      <c r="BD816" s="66"/>
      <c r="BE816" s="121"/>
      <c r="BF816" s="121"/>
      <c r="BG816" s="121"/>
      <c r="BH816" s="121"/>
      <c r="BI816" s="121"/>
      <c r="BJ816" s="121"/>
      <c r="BK816" s="121"/>
      <c r="BL816" s="121"/>
      <c r="BM816" s="121"/>
      <c r="BN816" s="121"/>
      <c r="BO816" s="121"/>
      <c r="BP816" s="121"/>
      <c r="BQ816" s="121"/>
      <c r="BR816" s="121"/>
      <c r="BS816" s="121"/>
      <c r="BT816" s="121"/>
      <c r="BU816" s="121"/>
      <c r="BV816" s="121"/>
      <c r="BW816" s="121"/>
      <c r="BX816" s="121"/>
      <c r="BY816" s="121"/>
      <c r="BZ816" s="121"/>
    </row>
    <row r="817" spans="1:78" s="100" customFormat="1" ht="16" hidden="1" thickBot="1">
      <c r="A817" s="231"/>
      <c r="B817" s="254"/>
      <c r="C817" s="72" t="s">
        <v>482</v>
      </c>
      <c r="D817" s="70"/>
      <c r="E817" s="128" t="s">
        <v>720</v>
      </c>
      <c r="F817" s="104" t="s">
        <v>123</v>
      </c>
      <c r="G817" s="139"/>
      <c r="H817" s="139"/>
      <c r="I817" s="139"/>
      <c r="J817" s="104" t="s">
        <v>1193</v>
      </c>
      <c r="K817" s="139"/>
      <c r="L817" s="139"/>
      <c r="M817" s="139"/>
      <c r="N817" s="139"/>
      <c r="O817" s="139"/>
      <c r="P817" s="139"/>
      <c r="Q817" s="139"/>
      <c r="R817" s="146" t="s">
        <v>1676</v>
      </c>
      <c r="S817" s="146">
        <v>0</v>
      </c>
      <c r="T817" s="282" t="s">
        <v>1586</v>
      </c>
      <c r="U817" s="146" t="s">
        <v>1653</v>
      </c>
      <c r="V817" s="189"/>
      <c r="W817" s="50">
        <v>0</v>
      </c>
      <c r="X817" s="50">
        <v>0</v>
      </c>
      <c r="Y817" s="50">
        <v>0</v>
      </c>
      <c r="Z817" s="139"/>
      <c r="AA817" s="139"/>
      <c r="AB817" s="139"/>
      <c r="AC817" s="139"/>
      <c r="AD817" s="139"/>
      <c r="AE817" s="139"/>
      <c r="AF817" s="139"/>
      <c r="AG817" s="139"/>
      <c r="AH817" s="139"/>
      <c r="AI817" s="139"/>
      <c r="AJ817" s="139"/>
      <c r="AK817" s="139"/>
      <c r="AL817" s="139"/>
      <c r="AM817" s="139"/>
      <c r="AN817" s="139"/>
      <c r="AO817" s="139"/>
      <c r="AP817" s="139"/>
      <c r="AQ817" s="70" t="s">
        <v>204</v>
      </c>
      <c r="AR817" s="70">
        <v>2007</v>
      </c>
      <c r="AS817" s="139"/>
      <c r="AT817" s="139"/>
      <c r="AU817" s="139"/>
      <c r="AV817" s="71">
        <v>4341896.823147852</v>
      </c>
      <c r="AW817" s="104" t="s">
        <v>123</v>
      </c>
      <c r="AX817" s="104"/>
      <c r="AY817" s="230" t="s">
        <v>1619</v>
      </c>
      <c r="AZ817" s="104" t="s">
        <v>1193</v>
      </c>
      <c r="BA817" s="104"/>
      <c r="BB817" s="104"/>
      <c r="BC817" s="66"/>
      <c r="BD817" s="66"/>
      <c r="BE817" s="121"/>
      <c r="BF817" s="121"/>
      <c r="BG817" s="121"/>
      <c r="BH817" s="121"/>
      <c r="BI817" s="121"/>
      <c r="BJ817" s="121"/>
      <c r="BK817" s="121"/>
      <c r="BL817" s="121"/>
      <c r="BM817" s="121"/>
      <c r="BN817" s="121"/>
      <c r="BO817" s="121"/>
      <c r="BP817" s="121"/>
      <c r="BQ817" s="121"/>
      <c r="BR817" s="121"/>
      <c r="BS817" s="121"/>
      <c r="BT817" s="121"/>
      <c r="BU817" s="121"/>
      <c r="BV817" s="121"/>
      <c r="BW817" s="121"/>
      <c r="BX817" s="121"/>
      <c r="BY817" s="121"/>
      <c r="BZ817" s="121"/>
    </row>
    <row r="818" spans="1:78" s="100" customFormat="1" ht="16" hidden="1" thickBot="1">
      <c r="A818" s="231"/>
      <c r="B818" s="254"/>
      <c r="C818" s="72" t="s">
        <v>508</v>
      </c>
      <c r="D818" s="70"/>
      <c r="E818" s="128" t="s">
        <v>730</v>
      </c>
      <c r="F818" s="104" t="s">
        <v>123</v>
      </c>
      <c r="G818" s="139"/>
      <c r="H818" s="139"/>
      <c r="I818" s="139"/>
      <c r="J818" s="104" t="s">
        <v>1193</v>
      </c>
      <c r="K818" s="139"/>
      <c r="L818" s="139"/>
      <c r="M818" s="139"/>
      <c r="N818" s="139"/>
      <c r="O818" s="139"/>
      <c r="P818" s="139"/>
      <c r="Q818" s="139"/>
      <c r="R818" s="146" t="s">
        <v>823</v>
      </c>
      <c r="S818" s="146">
        <v>0</v>
      </c>
      <c r="T818" s="282" t="s">
        <v>1581</v>
      </c>
      <c r="U818" s="146" t="s">
        <v>1674</v>
      </c>
      <c r="V818" s="189"/>
      <c r="W818" s="50">
        <v>0</v>
      </c>
      <c r="X818" s="50">
        <v>0</v>
      </c>
      <c r="Y818" s="50">
        <v>0</v>
      </c>
      <c r="Z818" s="139"/>
      <c r="AA818" s="139"/>
      <c r="AB818" s="139"/>
      <c r="AC818" s="139"/>
      <c r="AD818" s="139"/>
      <c r="AE818" s="139"/>
      <c r="AF818" s="139"/>
      <c r="AG818" s="139"/>
      <c r="AH818" s="139"/>
      <c r="AI818" s="139"/>
      <c r="AJ818" s="139"/>
      <c r="AK818" s="139"/>
      <c r="AL818" s="139"/>
      <c r="AM818" s="139"/>
      <c r="AN818" s="139"/>
      <c r="AO818" s="139"/>
      <c r="AP818" s="139"/>
      <c r="AQ818" s="70" t="s">
        <v>204</v>
      </c>
      <c r="AR818" s="70">
        <v>2007</v>
      </c>
      <c r="AS818" s="139"/>
      <c r="AT818" s="139"/>
      <c r="AU818" s="139"/>
      <c r="AV818" s="71">
        <v>5639044.8567284951</v>
      </c>
      <c r="AW818" s="104" t="s">
        <v>123</v>
      </c>
      <c r="AX818" s="104"/>
      <c r="AY818" s="230" t="s">
        <v>1619</v>
      </c>
      <c r="AZ818" s="104" t="s">
        <v>1193</v>
      </c>
      <c r="BA818" s="104"/>
      <c r="BB818" s="104"/>
      <c r="BC818" s="66"/>
      <c r="BD818" s="66"/>
      <c r="BE818" s="121"/>
      <c r="BF818" s="121"/>
      <c r="BG818" s="121"/>
      <c r="BH818" s="121"/>
      <c r="BI818" s="121"/>
      <c r="BJ818" s="121"/>
      <c r="BK818" s="121"/>
      <c r="BL818" s="121"/>
      <c r="BM818" s="121"/>
      <c r="BN818" s="121"/>
      <c r="BO818" s="121"/>
      <c r="BP818" s="121"/>
      <c r="BQ818" s="121"/>
      <c r="BR818" s="121"/>
      <c r="BS818" s="121"/>
      <c r="BT818" s="121"/>
      <c r="BU818" s="121"/>
      <c r="BV818" s="121"/>
      <c r="BW818" s="121"/>
      <c r="BX818" s="121"/>
      <c r="BY818" s="121"/>
      <c r="BZ818" s="121"/>
    </row>
    <row r="819" spans="1:78" s="100" customFormat="1" ht="16" hidden="1" thickBot="1">
      <c r="A819" s="231"/>
      <c r="B819" s="254"/>
      <c r="C819" s="72" t="s">
        <v>509</v>
      </c>
      <c r="D819" s="70"/>
      <c r="E819" s="128" t="s">
        <v>721</v>
      </c>
      <c r="F819" s="104" t="s">
        <v>123</v>
      </c>
      <c r="G819" s="139"/>
      <c r="H819" s="139"/>
      <c r="I819" s="139"/>
      <c r="J819" s="104" t="s">
        <v>1193</v>
      </c>
      <c r="K819" s="139"/>
      <c r="L819" s="139"/>
      <c r="M819" s="139"/>
      <c r="N819" s="282"/>
      <c r="O819" s="282"/>
      <c r="P819" s="282"/>
      <c r="Q819" s="282"/>
      <c r="R819" s="146" t="s">
        <v>1702</v>
      </c>
      <c r="S819" s="146">
        <v>0</v>
      </c>
      <c r="T819" s="282" t="s">
        <v>1581</v>
      </c>
      <c r="U819" s="146" t="s">
        <v>1653</v>
      </c>
      <c r="V819" s="189"/>
      <c r="W819" s="50">
        <v>0</v>
      </c>
      <c r="X819" s="50">
        <v>0</v>
      </c>
      <c r="Y819" s="50">
        <v>0</v>
      </c>
      <c r="Z819" s="139"/>
      <c r="AA819" s="139"/>
      <c r="AB819" s="139"/>
      <c r="AC819" s="139"/>
      <c r="AD819" s="139"/>
      <c r="AE819" s="139"/>
      <c r="AF819" s="139"/>
      <c r="AG819" s="139"/>
      <c r="AH819" s="139"/>
      <c r="AI819" s="139"/>
      <c r="AJ819" s="139"/>
      <c r="AK819" s="139"/>
      <c r="AL819" s="139"/>
      <c r="AM819" s="139"/>
      <c r="AN819" s="139"/>
      <c r="AO819" s="139"/>
      <c r="AP819" s="139"/>
      <c r="AQ819" s="70" t="s">
        <v>204</v>
      </c>
      <c r="AR819" s="70">
        <v>2007</v>
      </c>
      <c r="AS819" s="139"/>
      <c r="AT819" s="139"/>
      <c r="AU819" s="139"/>
      <c r="AV819" s="71">
        <v>1605566.5413697145</v>
      </c>
      <c r="AW819" s="104" t="s">
        <v>123</v>
      </c>
      <c r="AX819" s="104"/>
      <c r="AY819" s="230" t="s">
        <v>1619</v>
      </c>
      <c r="AZ819" s="104" t="s">
        <v>1193</v>
      </c>
      <c r="BA819" s="104"/>
      <c r="BB819" s="104"/>
      <c r="BC819" s="66"/>
      <c r="BD819" s="66"/>
      <c r="BE819" s="121"/>
      <c r="BF819" s="121"/>
      <c r="BG819" s="121"/>
      <c r="BH819" s="121"/>
      <c r="BI819" s="121"/>
      <c r="BJ819" s="121"/>
      <c r="BK819" s="121"/>
      <c r="BL819" s="121"/>
      <c r="BM819" s="121"/>
      <c r="BN819" s="121"/>
      <c r="BO819" s="121"/>
      <c r="BP819" s="121"/>
      <c r="BQ819" s="121"/>
      <c r="BR819" s="121"/>
      <c r="BS819" s="121"/>
      <c r="BT819" s="121"/>
      <c r="BU819" s="121"/>
      <c r="BV819" s="121"/>
      <c r="BW819" s="121"/>
      <c r="BX819" s="121"/>
      <c r="BY819" s="121"/>
      <c r="BZ819" s="121"/>
    </row>
    <row r="820" spans="1:78" s="100" customFormat="1" ht="16" hidden="1" thickBot="1">
      <c r="A820" s="231"/>
      <c r="B820" s="254"/>
      <c r="C820" s="72" t="s">
        <v>510</v>
      </c>
      <c r="D820" s="70"/>
      <c r="E820" s="128" t="s">
        <v>721</v>
      </c>
      <c r="F820" s="104" t="s">
        <v>123</v>
      </c>
      <c r="G820" s="139"/>
      <c r="H820" s="139"/>
      <c r="I820" s="139"/>
      <c r="J820" s="104" t="s">
        <v>1193</v>
      </c>
      <c r="K820" s="139"/>
      <c r="L820" s="139"/>
      <c r="M820" s="139"/>
      <c r="N820" s="139"/>
      <c r="O820" s="139"/>
      <c r="P820" s="139"/>
      <c r="Q820" s="139"/>
      <c r="R820" s="146" t="s">
        <v>1703</v>
      </c>
      <c r="S820" s="146">
        <v>0</v>
      </c>
      <c r="T820" s="282" t="s">
        <v>1581</v>
      </c>
      <c r="U820" s="146" t="s">
        <v>1653</v>
      </c>
      <c r="V820" s="189"/>
      <c r="W820" s="50">
        <v>0</v>
      </c>
      <c r="X820" s="50">
        <v>0</v>
      </c>
      <c r="Y820" s="50">
        <v>0</v>
      </c>
      <c r="Z820" s="139"/>
      <c r="AA820" s="139"/>
      <c r="AB820" s="139"/>
      <c r="AC820" s="139"/>
      <c r="AD820" s="139"/>
      <c r="AE820" s="139"/>
      <c r="AF820" s="139"/>
      <c r="AG820" s="139"/>
      <c r="AH820" s="139"/>
      <c r="AI820" s="139"/>
      <c r="AJ820" s="139"/>
      <c r="AK820" s="139"/>
      <c r="AL820" s="139"/>
      <c r="AM820" s="139"/>
      <c r="AN820" s="139"/>
      <c r="AO820" s="139"/>
      <c r="AP820" s="139"/>
      <c r="AQ820" s="70" t="s">
        <v>204</v>
      </c>
      <c r="AR820" s="70">
        <v>2007</v>
      </c>
      <c r="AS820" s="139"/>
      <c r="AT820" s="139"/>
      <c r="AU820" s="139"/>
      <c r="AV820" s="71">
        <v>1745673.5887159207</v>
      </c>
      <c r="AW820" s="104" t="s">
        <v>123</v>
      </c>
      <c r="AX820" s="104"/>
      <c r="AY820" s="230" t="s">
        <v>1619</v>
      </c>
      <c r="AZ820" s="104" t="s">
        <v>1193</v>
      </c>
      <c r="BA820" s="104"/>
      <c r="BB820" s="104"/>
      <c r="BC820" s="66"/>
      <c r="BD820" s="66"/>
      <c r="BE820" s="121"/>
      <c r="BF820" s="121"/>
      <c r="BG820" s="121"/>
      <c r="BH820" s="121"/>
      <c r="BI820" s="121"/>
      <c r="BJ820" s="121"/>
      <c r="BK820" s="121"/>
      <c r="BL820" s="121"/>
      <c r="BM820" s="121"/>
      <c r="BN820" s="121"/>
      <c r="BO820" s="121"/>
      <c r="BP820" s="121"/>
      <c r="BQ820" s="121"/>
      <c r="BR820" s="121"/>
      <c r="BS820" s="121"/>
      <c r="BT820" s="121"/>
      <c r="BU820" s="121"/>
      <c r="BV820" s="121"/>
      <c r="BW820" s="121"/>
      <c r="BX820" s="121"/>
      <c r="BY820" s="121"/>
      <c r="BZ820" s="121"/>
    </row>
    <row r="821" spans="1:78" s="100" customFormat="1" ht="16" hidden="1" thickBot="1">
      <c r="A821" s="231"/>
      <c r="B821" s="254"/>
      <c r="C821" s="72" t="s">
        <v>511</v>
      </c>
      <c r="D821" s="70"/>
      <c r="E821" s="128" t="s">
        <v>721</v>
      </c>
      <c r="F821" s="104" t="s">
        <v>123</v>
      </c>
      <c r="G821" s="139"/>
      <c r="H821" s="139"/>
      <c r="I821" s="139"/>
      <c r="J821" s="104" t="s">
        <v>1193</v>
      </c>
      <c r="K821" s="139"/>
      <c r="L821" s="139"/>
      <c r="M821" s="139"/>
      <c r="N821" s="139"/>
      <c r="O821" s="139"/>
      <c r="P821" s="139"/>
      <c r="Q821" s="139"/>
      <c r="R821" s="146" t="s">
        <v>1704</v>
      </c>
      <c r="S821" s="146">
        <v>0</v>
      </c>
      <c r="T821" s="282" t="s">
        <v>1581</v>
      </c>
      <c r="U821" s="146" t="s">
        <v>1653</v>
      </c>
      <c r="V821" s="189"/>
      <c r="W821" s="50">
        <v>0</v>
      </c>
      <c r="X821" s="50">
        <v>0</v>
      </c>
      <c r="Y821" s="50">
        <v>0</v>
      </c>
      <c r="Z821" s="139"/>
      <c r="AA821" s="139"/>
      <c r="AB821" s="139"/>
      <c r="AC821" s="139"/>
      <c r="AD821" s="139"/>
      <c r="AE821" s="139"/>
      <c r="AF821" s="139"/>
      <c r="AG821" s="139"/>
      <c r="AH821" s="139"/>
      <c r="AI821" s="139"/>
      <c r="AJ821" s="139"/>
      <c r="AK821" s="139"/>
      <c r="AL821" s="139"/>
      <c r="AM821" s="139"/>
      <c r="AN821" s="139"/>
      <c r="AO821" s="139"/>
      <c r="AP821" s="139"/>
      <c r="AQ821" s="70" t="s">
        <v>204</v>
      </c>
      <c r="AR821" s="70">
        <v>2007</v>
      </c>
      <c r="AS821" s="139"/>
      <c r="AT821" s="139"/>
      <c r="AU821" s="139"/>
      <c r="AV821" s="71">
        <v>6422239.6752070989</v>
      </c>
      <c r="AW821" s="104" t="s">
        <v>123</v>
      </c>
      <c r="AX821" s="104"/>
      <c r="AY821" s="230" t="s">
        <v>1619</v>
      </c>
      <c r="AZ821" s="104" t="s">
        <v>1193</v>
      </c>
      <c r="BA821" s="104"/>
      <c r="BB821" s="104"/>
      <c r="BC821" s="66"/>
      <c r="BD821" s="66"/>
      <c r="BE821" s="121"/>
      <c r="BF821" s="121"/>
      <c r="BG821" s="121"/>
      <c r="BH821" s="121"/>
      <c r="BI821" s="121"/>
      <c r="BJ821" s="121"/>
      <c r="BK821" s="121"/>
      <c r="BL821" s="121"/>
      <c r="BM821" s="121"/>
      <c r="BN821" s="121"/>
      <c r="BO821" s="121"/>
      <c r="BP821" s="121"/>
      <c r="BQ821" s="121"/>
      <c r="BR821" s="121"/>
      <c r="BS821" s="121"/>
      <c r="BT821" s="121"/>
      <c r="BU821" s="121"/>
      <c r="BV821" s="121"/>
      <c r="BW821" s="121"/>
      <c r="BX821" s="121"/>
      <c r="BY821" s="121"/>
      <c r="BZ821" s="121"/>
    </row>
    <row r="822" spans="1:78" s="100" customFormat="1" ht="16" hidden="1" thickBot="1">
      <c r="A822" s="231"/>
      <c r="B822" s="254"/>
      <c r="C822" s="72" t="s">
        <v>512</v>
      </c>
      <c r="D822" s="70"/>
      <c r="E822" s="128" t="s">
        <v>721</v>
      </c>
      <c r="F822" s="104" t="s">
        <v>123</v>
      </c>
      <c r="G822" s="139"/>
      <c r="H822" s="139"/>
      <c r="I822" s="139"/>
      <c r="J822" s="104" t="s">
        <v>1193</v>
      </c>
      <c r="K822" s="139"/>
      <c r="L822" s="139"/>
      <c r="M822" s="139"/>
      <c r="N822" s="139"/>
      <c r="O822" s="139"/>
      <c r="P822" s="139"/>
      <c r="Q822" s="139"/>
      <c r="R822" s="146" t="s">
        <v>1705</v>
      </c>
      <c r="S822" s="146">
        <v>0</v>
      </c>
      <c r="T822" s="282" t="s">
        <v>1581</v>
      </c>
      <c r="U822" s="146" t="s">
        <v>1653</v>
      </c>
      <c r="V822" s="189"/>
      <c r="W822" s="50">
        <v>0</v>
      </c>
      <c r="X822" s="50">
        <v>0</v>
      </c>
      <c r="Y822" s="50">
        <v>0</v>
      </c>
      <c r="Z822" s="139"/>
      <c r="AA822" s="139"/>
      <c r="AB822" s="139"/>
      <c r="AC822" s="139"/>
      <c r="AD822" s="139"/>
      <c r="AE822" s="139"/>
      <c r="AF822" s="139"/>
      <c r="AG822" s="139"/>
      <c r="AH822" s="139"/>
      <c r="AI822" s="139"/>
      <c r="AJ822" s="139"/>
      <c r="AK822" s="139"/>
      <c r="AL822" s="139"/>
      <c r="AM822" s="139"/>
      <c r="AN822" s="139"/>
      <c r="AO822" s="139"/>
      <c r="AP822" s="139"/>
      <c r="AQ822" s="70" t="s">
        <v>204</v>
      </c>
      <c r="AR822" s="70">
        <v>2007</v>
      </c>
      <c r="AS822" s="139"/>
      <c r="AT822" s="139"/>
      <c r="AU822" s="139"/>
      <c r="AV822" s="71">
        <v>13896487.512875885</v>
      </c>
      <c r="AW822" s="104" t="s">
        <v>123</v>
      </c>
      <c r="AX822" s="104"/>
      <c r="AY822" s="230" t="s">
        <v>1619</v>
      </c>
      <c r="AZ822" s="104" t="s">
        <v>1193</v>
      </c>
      <c r="BA822" s="104"/>
      <c r="BB822" s="104"/>
      <c r="BC822" s="66"/>
      <c r="BD822" s="66"/>
      <c r="BE822" s="121"/>
      <c r="BF822" s="121"/>
      <c r="BG822" s="121"/>
      <c r="BH822" s="121"/>
      <c r="BI822" s="121"/>
      <c r="BJ822" s="121"/>
      <c r="BK822" s="121"/>
      <c r="BL822" s="121"/>
      <c r="BM822" s="121"/>
      <c r="BN822" s="121"/>
      <c r="BO822" s="121"/>
      <c r="BP822" s="121"/>
      <c r="BQ822" s="121"/>
      <c r="BR822" s="121"/>
      <c r="BS822" s="121"/>
      <c r="BT822" s="121"/>
      <c r="BU822" s="121"/>
      <c r="BV822" s="121"/>
      <c r="BW822" s="121"/>
      <c r="BX822" s="121"/>
      <c r="BY822" s="121"/>
      <c r="BZ822" s="121"/>
    </row>
    <row r="823" spans="1:78" s="100" customFormat="1" ht="16" hidden="1" thickBot="1">
      <c r="A823" s="231"/>
      <c r="B823" s="254"/>
      <c r="C823" s="72" t="s">
        <v>513</v>
      </c>
      <c r="D823" s="70"/>
      <c r="E823" s="128" t="s">
        <v>715</v>
      </c>
      <c r="F823" s="104" t="s">
        <v>123</v>
      </c>
      <c r="G823" s="139"/>
      <c r="H823" s="139"/>
      <c r="I823" s="139"/>
      <c r="J823" s="104" t="s">
        <v>1193</v>
      </c>
      <c r="K823" s="139"/>
      <c r="L823" s="139"/>
      <c r="M823" s="139"/>
      <c r="N823" s="282"/>
      <c r="O823" s="282"/>
      <c r="P823" s="282"/>
      <c r="Q823" s="282"/>
      <c r="R823" s="146" t="s">
        <v>819</v>
      </c>
      <c r="S823" s="146">
        <v>0</v>
      </c>
      <c r="T823" s="282" t="s">
        <v>1581</v>
      </c>
      <c r="U823" s="146" t="s">
        <v>1653</v>
      </c>
      <c r="V823" s="189"/>
      <c r="W823" s="50">
        <v>0</v>
      </c>
      <c r="X823" s="50">
        <v>0</v>
      </c>
      <c r="Y823" s="50">
        <v>0</v>
      </c>
      <c r="Z823" s="139"/>
      <c r="AA823" s="139"/>
      <c r="AB823" s="139"/>
      <c r="AC823" s="139"/>
      <c r="AD823" s="139"/>
      <c r="AE823" s="139"/>
      <c r="AF823" s="139"/>
      <c r="AG823" s="139"/>
      <c r="AH823" s="139"/>
      <c r="AI823" s="139"/>
      <c r="AJ823" s="139"/>
      <c r="AK823" s="139"/>
      <c r="AL823" s="139"/>
      <c r="AM823" s="139"/>
      <c r="AN823" s="139"/>
      <c r="AO823" s="139"/>
      <c r="AP823" s="139"/>
      <c r="AQ823" s="70" t="s">
        <v>204</v>
      </c>
      <c r="AR823" s="70">
        <v>2007</v>
      </c>
      <c r="AS823" s="139"/>
      <c r="AT823" s="139"/>
      <c r="AU823" s="139"/>
      <c r="AV823" s="71">
        <v>45998780.742554247</v>
      </c>
      <c r="AW823" s="104" t="s">
        <v>123</v>
      </c>
      <c r="AX823" s="104"/>
      <c r="AY823" s="230" t="s">
        <v>1619</v>
      </c>
      <c r="AZ823" s="104" t="s">
        <v>1193</v>
      </c>
      <c r="BA823" s="104"/>
      <c r="BB823" s="104"/>
      <c r="BC823" s="66"/>
      <c r="BD823" s="66"/>
      <c r="BE823" s="121"/>
      <c r="BF823" s="121"/>
      <c r="BG823" s="121"/>
      <c r="BH823" s="121"/>
      <c r="BI823" s="121"/>
      <c r="BJ823" s="121"/>
      <c r="BK823" s="121"/>
      <c r="BL823" s="121"/>
      <c r="BM823" s="121"/>
      <c r="BN823" s="121"/>
      <c r="BO823" s="121"/>
      <c r="BP823" s="121"/>
      <c r="BQ823" s="121"/>
      <c r="BR823" s="121"/>
      <c r="BS823" s="121"/>
      <c r="BT823" s="121"/>
      <c r="BU823" s="121"/>
      <c r="BV823" s="121"/>
      <c r="BW823" s="121"/>
      <c r="BX823" s="121"/>
      <c r="BY823" s="121"/>
      <c r="BZ823" s="121"/>
    </row>
    <row r="824" spans="1:78" s="100" customFormat="1" ht="16" hidden="1" thickBot="1">
      <c r="A824" s="231"/>
      <c r="B824" s="254"/>
      <c r="C824" s="72" t="s">
        <v>514</v>
      </c>
      <c r="D824" s="70"/>
      <c r="E824" s="128" t="s">
        <v>722</v>
      </c>
      <c r="F824" s="104" t="s">
        <v>123</v>
      </c>
      <c r="G824" s="139"/>
      <c r="H824" s="139"/>
      <c r="I824" s="139"/>
      <c r="J824" s="104" t="s">
        <v>1193</v>
      </c>
      <c r="K824" s="139"/>
      <c r="L824" s="139"/>
      <c r="M824" s="139"/>
      <c r="N824" s="282"/>
      <c r="O824" s="282"/>
      <c r="P824" s="282"/>
      <c r="Q824" s="282"/>
      <c r="R824" s="146" t="s">
        <v>1673</v>
      </c>
      <c r="S824" s="146">
        <v>0</v>
      </c>
      <c r="T824" s="282" t="s">
        <v>1581</v>
      </c>
      <c r="U824" s="146" t="s">
        <v>1653</v>
      </c>
      <c r="V824" s="189"/>
      <c r="W824" s="50">
        <v>0</v>
      </c>
      <c r="X824" s="50">
        <v>0</v>
      </c>
      <c r="Y824" s="50">
        <v>0</v>
      </c>
      <c r="Z824" s="139"/>
      <c r="AA824" s="139"/>
      <c r="AB824" s="139"/>
      <c r="AC824" s="139"/>
      <c r="AD824" s="139"/>
      <c r="AE824" s="139"/>
      <c r="AF824" s="139"/>
      <c r="AG824" s="139"/>
      <c r="AH824" s="139"/>
      <c r="AI824" s="139"/>
      <c r="AJ824" s="139"/>
      <c r="AK824" s="139"/>
      <c r="AL824" s="139"/>
      <c r="AM824" s="139"/>
      <c r="AN824" s="139"/>
      <c r="AO824" s="139"/>
      <c r="AP824" s="139"/>
      <c r="AQ824" s="70" t="s">
        <v>204</v>
      </c>
      <c r="AR824" s="70">
        <v>2007</v>
      </c>
      <c r="AS824" s="139"/>
      <c r="AT824" s="139"/>
      <c r="AU824" s="139"/>
      <c r="AV824" s="71">
        <v>33074216.885559946</v>
      </c>
      <c r="AW824" s="104" t="s">
        <v>123</v>
      </c>
      <c r="AX824" s="104"/>
      <c r="AY824" s="230" t="s">
        <v>1619</v>
      </c>
      <c r="AZ824" s="104" t="s">
        <v>1193</v>
      </c>
      <c r="BA824" s="104"/>
      <c r="BB824" s="104"/>
      <c r="BC824" s="66"/>
      <c r="BD824" s="66"/>
      <c r="BE824" s="121"/>
      <c r="BF824" s="121"/>
      <c r="BG824" s="121"/>
      <c r="BH824" s="121"/>
      <c r="BI824" s="121"/>
      <c r="BJ824" s="121"/>
      <c r="BK824" s="121"/>
      <c r="BL824" s="121"/>
      <c r="BM824" s="121"/>
      <c r="BN824" s="121"/>
      <c r="BO824" s="121"/>
      <c r="BP824" s="121"/>
      <c r="BQ824" s="121"/>
      <c r="BR824" s="121"/>
      <c r="BS824" s="121"/>
      <c r="BT824" s="121"/>
      <c r="BU824" s="121"/>
      <c r="BV824" s="121"/>
      <c r="BW824" s="121"/>
      <c r="BX824" s="121"/>
      <c r="BY824" s="121"/>
      <c r="BZ824" s="121"/>
    </row>
    <row r="825" spans="1:78" s="100" customFormat="1" ht="16" hidden="1" thickBot="1">
      <c r="A825" s="231"/>
      <c r="B825" s="254"/>
      <c r="C825" s="72" t="s">
        <v>515</v>
      </c>
      <c r="D825" s="70"/>
      <c r="E825" s="128" t="s">
        <v>723</v>
      </c>
      <c r="F825" s="104" t="s">
        <v>123</v>
      </c>
      <c r="G825" s="139"/>
      <c r="H825" s="139"/>
      <c r="I825" s="139"/>
      <c r="J825" s="104" t="s">
        <v>1193</v>
      </c>
      <c r="K825" s="139"/>
      <c r="L825" s="139"/>
      <c r="M825" s="139"/>
      <c r="N825" s="139"/>
      <c r="O825" s="139"/>
      <c r="P825" s="139"/>
      <c r="Q825" s="139"/>
      <c r="R825" s="146" t="s">
        <v>1706</v>
      </c>
      <c r="S825" s="146">
        <v>0</v>
      </c>
      <c r="T825" s="282" t="s">
        <v>1581</v>
      </c>
      <c r="U825" s="146" t="s">
        <v>1653</v>
      </c>
      <c r="V825" s="189"/>
      <c r="W825" s="50">
        <v>0</v>
      </c>
      <c r="X825" s="50">
        <v>0</v>
      </c>
      <c r="Y825" s="50">
        <v>0</v>
      </c>
      <c r="Z825" s="139"/>
      <c r="AA825" s="139"/>
      <c r="AB825" s="139"/>
      <c r="AC825" s="139"/>
      <c r="AD825" s="139"/>
      <c r="AE825" s="139"/>
      <c r="AF825" s="139"/>
      <c r="AG825" s="139"/>
      <c r="AH825" s="139"/>
      <c r="AI825" s="139"/>
      <c r="AJ825" s="139"/>
      <c r="AK825" s="139"/>
      <c r="AL825" s="139"/>
      <c r="AM825" s="139"/>
      <c r="AN825" s="139"/>
      <c r="AO825" s="139"/>
      <c r="AP825" s="139"/>
      <c r="AQ825" s="70" t="s">
        <v>204</v>
      </c>
      <c r="AR825" s="70">
        <v>2007</v>
      </c>
      <c r="AS825" s="139"/>
      <c r="AT825" s="139"/>
      <c r="AU825" s="139"/>
      <c r="AV825" s="71">
        <v>85928534.263477713</v>
      </c>
      <c r="AW825" s="104" t="s">
        <v>123</v>
      </c>
      <c r="AX825" s="104"/>
      <c r="AY825" s="230" t="s">
        <v>1619</v>
      </c>
      <c r="AZ825" s="104" t="s">
        <v>1193</v>
      </c>
      <c r="BA825" s="104"/>
      <c r="BB825" s="104"/>
      <c r="BC825" s="66"/>
      <c r="BD825" s="66"/>
      <c r="BE825" s="121"/>
      <c r="BF825" s="121"/>
      <c r="BG825" s="121"/>
      <c r="BH825" s="121"/>
      <c r="BI825" s="121"/>
      <c r="BJ825" s="121"/>
      <c r="BK825" s="121"/>
      <c r="BL825" s="121"/>
      <c r="BM825" s="121"/>
      <c r="BN825" s="121"/>
      <c r="BO825" s="121"/>
      <c r="BP825" s="121"/>
      <c r="BQ825" s="121"/>
      <c r="BR825" s="121"/>
      <c r="BS825" s="121"/>
      <c r="BT825" s="121"/>
      <c r="BU825" s="121"/>
      <c r="BV825" s="121"/>
      <c r="BW825" s="121"/>
      <c r="BX825" s="121"/>
      <c r="BY825" s="121"/>
      <c r="BZ825" s="121"/>
    </row>
    <row r="826" spans="1:78" s="100" customFormat="1" ht="16" hidden="1" thickBot="1">
      <c r="A826" s="231"/>
      <c r="B826" s="254"/>
      <c r="C826" s="72" t="s">
        <v>462</v>
      </c>
      <c r="D826" s="70"/>
      <c r="E826" s="128" t="s">
        <v>724</v>
      </c>
      <c r="F826" s="104" t="s">
        <v>123</v>
      </c>
      <c r="G826" s="139"/>
      <c r="H826" s="139"/>
      <c r="I826" s="139"/>
      <c r="J826" s="104" t="s">
        <v>1193</v>
      </c>
      <c r="K826" s="139"/>
      <c r="L826" s="139"/>
      <c r="M826" s="139"/>
      <c r="N826" s="282"/>
      <c r="O826" s="282"/>
      <c r="P826" s="282"/>
      <c r="Q826" s="282"/>
      <c r="R826" s="146" t="s">
        <v>1675</v>
      </c>
      <c r="S826" s="146">
        <v>0</v>
      </c>
      <c r="T826" s="282" t="s">
        <v>1581</v>
      </c>
      <c r="U826" s="146" t="s">
        <v>1653</v>
      </c>
      <c r="V826" s="189" t="s">
        <v>890</v>
      </c>
      <c r="W826" s="50">
        <v>0</v>
      </c>
      <c r="X826" s="50">
        <v>0</v>
      </c>
      <c r="Y826" s="50">
        <v>0</v>
      </c>
      <c r="Z826" s="139"/>
      <c r="AA826" s="139"/>
      <c r="AB826" s="139"/>
      <c r="AC826" s="139"/>
      <c r="AD826" s="139"/>
      <c r="AE826" s="139"/>
      <c r="AF826" s="139"/>
      <c r="AG826" s="139"/>
      <c r="AH826" s="139"/>
      <c r="AI826" s="139"/>
      <c r="AJ826" s="139"/>
      <c r="AK826" s="139"/>
      <c r="AL826" s="139"/>
      <c r="AM826" s="139"/>
      <c r="AN826" s="139"/>
      <c r="AO826" s="139"/>
      <c r="AP826" s="139"/>
      <c r="AQ826" s="70" t="s">
        <v>204</v>
      </c>
      <c r="AR826" s="70">
        <v>2007</v>
      </c>
      <c r="AS826" s="139"/>
      <c r="AT826" s="139"/>
      <c r="AU826" s="139"/>
      <c r="AV826" s="71">
        <v>14367369.753616488</v>
      </c>
      <c r="AW826" s="104" t="s">
        <v>123</v>
      </c>
      <c r="AX826" s="104"/>
      <c r="AY826" s="230" t="s">
        <v>1619</v>
      </c>
      <c r="AZ826" s="104" t="s">
        <v>1193</v>
      </c>
      <c r="BA826" s="104"/>
      <c r="BB826" s="104"/>
      <c r="BC826" s="66"/>
      <c r="BD826" s="66"/>
      <c r="BE826" s="121"/>
      <c r="BF826" s="121"/>
      <c r="BG826" s="121"/>
      <c r="BH826" s="121"/>
      <c r="BI826" s="121"/>
      <c r="BJ826" s="121"/>
      <c r="BK826" s="121"/>
      <c r="BL826" s="121"/>
      <c r="BM826" s="121"/>
      <c r="BN826" s="121"/>
      <c r="BO826" s="121"/>
      <c r="BP826" s="121"/>
      <c r="BQ826" s="121"/>
      <c r="BR826" s="121"/>
      <c r="BS826" s="121"/>
      <c r="BT826" s="121"/>
      <c r="BU826" s="121"/>
      <c r="BV826" s="121"/>
      <c r="BW826" s="121"/>
      <c r="BX826" s="121"/>
      <c r="BY826" s="121"/>
      <c r="BZ826" s="121"/>
    </row>
    <row r="827" spans="1:78" s="100" customFormat="1" ht="16" hidden="1" thickBot="1">
      <c r="A827" s="231"/>
      <c r="B827" s="254"/>
      <c r="C827" s="72" t="s">
        <v>516</v>
      </c>
      <c r="D827" s="70"/>
      <c r="E827" s="128" t="s">
        <v>721</v>
      </c>
      <c r="F827" s="104" t="s">
        <v>123</v>
      </c>
      <c r="G827" s="139"/>
      <c r="H827" s="139"/>
      <c r="I827" s="139"/>
      <c r="J827" s="104" t="s">
        <v>1193</v>
      </c>
      <c r="K827" s="139"/>
      <c r="L827" s="139"/>
      <c r="M827" s="139"/>
      <c r="N827" s="282"/>
      <c r="O827" s="282"/>
      <c r="P827" s="282"/>
      <c r="Q827" s="282"/>
      <c r="R827" s="146" t="s">
        <v>1707</v>
      </c>
      <c r="S827" s="146">
        <v>0</v>
      </c>
      <c r="T827" s="282" t="s">
        <v>1581</v>
      </c>
      <c r="U827" s="146" t="s">
        <v>1654</v>
      </c>
      <c r="V827" s="189"/>
      <c r="W827" s="50">
        <v>0</v>
      </c>
      <c r="X827" s="50">
        <v>0</v>
      </c>
      <c r="Y827" s="50">
        <v>0</v>
      </c>
      <c r="Z827" s="139"/>
      <c r="AA827" s="139"/>
      <c r="AB827" s="139"/>
      <c r="AC827" s="139"/>
      <c r="AD827" s="139"/>
      <c r="AE827" s="139"/>
      <c r="AF827" s="139"/>
      <c r="AG827" s="139"/>
      <c r="AH827" s="139"/>
      <c r="AI827" s="139"/>
      <c r="AJ827" s="139"/>
      <c r="AK827" s="139"/>
      <c r="AL827" s="139"/>
      <c r="AM827" s="139"/>
      <c r="AN827" s="139"/>
      <c r="AO827" s="139"/>
      <c r="AP827" s="139"/>
      <c r="AQ827" s="70" t="s">
        <v>204</v>
      </c>
      <c r="AR827" s="70">
        <v>2007</v>
      </c>
      <c r="AS827" s="139"/>
      <c r="AT827" s="139"/>
      <c r="AU827" s="139"/>
      <c r="AV827" s="71">
        <v>803926.76741589257</v>
      </c>
      <c r="AW827" s="104" t="s">
        <v>123</v>
      </c>
      <c r="AX827" s="104"/>
      <c r="AY827" s="230" t="s">
        <v>1619</v>
      </c>
      <c r="AZ827" s="104" t="s">
        <v>1193</v>
      </c>
      <c r="BA827" s="104"/>
      <c r="BB827" s="104"/>
      <c r="BC827" s="66"/>
      <c r="BD827" s="66"/>
      <c r="BE827" s="121"/>
      <c r="BF827" s="121"/>
      <c r="BG827" s="121"/>
      <c r="BH827" s="121"/>
      <c r="BI827" s="121"/>
      <c r="BJ827" s="121"/>
      <c r="BK827" s="121"/>
      <c r="BL827" s="121"/>
      <c r="BM827" s="121"/>
      <c r="BN827" s="121"/>
      <c r="BO827" s="121"/>
      <c r="BP827" s="121"/>
      <c r="BQ827" s="121"/>
      <c r="BR827" s="121"/>
      <c r="BS827" s="121"/>
      <c r="BT827" s="121"/>
      <c r="BU827" s="121"/>
      <c r="BV827" s="121"/>
      <c r="BW827" s="121"/>
      <c r="BX827" s="121"/>
      <c r="BY827" s="121"/>
      <c r="BZ827" s="121"/>
    </row>
    <row r="828" spans="1:78" s="100" customFormat="1" ht="16" hidden="1" thickBot="1">
      <c r="A828" s="231"/>
      <c r="B828" s="254"/>
      <c r="C828" s="72" t="s">
        <v>517</v>
      </c>
      <c r="D828" s="70"/>
      <c r="E828" s="128" t="s">
        <v>715</v>
      </c>
      <c r="F828" s="104" t="s">
        <v>123</v>
      </c>
      <c r="G828" s="139"/>
      <c r="H828" s="139"/>
      <c r="I828" s="139"/>
      <c r="J828" s="104" t="s">
        <v>1193</v>
      </c>
      <c r="K828" s="139"/>
      <c r="L828" s="139"/>
      <c r="M828" s="139"/>
      <c r="N828" s="282"/>
      <c r="O828" s="282"/>
      <c r="P828" s="282"/>
      <c r="Q828" s="282"/>
      <c r="R828" s="146" t="s">
        <v>1708</v>
      </c>
      <c r="S828" s="146">
        <v>0</v>
      </c>
      <c r="T828" s="282" t="s">
        <v>1581</v>
      </c>
      <c r="U828" s="146" t="s">
        <v>1653</v>
      </c>
      <c r="V828" s="189" t="s">
        <v>891</v>
      </c>
      <c r="W828" s="50">
        <v>0</v>
      </c>
      <c r="X828" s="50">
        <v>0</v>
      </c>
      <c r="Y828" s="50">
        <v>0</v>
      </c>
      <c r="Z828" s="139"/>
      <c r="AA828" s="139"/>
      <c r="AB828" s="139"/>
      <c r="AC828" s="139"/>
      <c r="AD828" s="139"/>
      <c r="AE828" s="139"/>
      <c r="AF828" s="139"/>
      <c r="AG828" s="139"/>
      <c r="AH828" s="139"/>
      <c r="AI828" s="139"/>
      <c r="AJ828" s="139"/>
      <c r="AK828" s="139"/>
      <c r="AL828" s="139"/>
      <c r="AM828" s="139"/>
      <c r="AN828" s="139"/>
      <c r="AO828" s="139"/>
      <c r="AP828" s="139"/>
      <c r="AQ828" s="70" t="s">
        <v>204</v>
      </c>
      <c r="AR828" s="70">
        <v>2007</v>
      </c>
      <c r="AS828" s="139"/>
      <c r="AT828" s="139"/>
      <c r="AU828" s="139"/>
      <c r="AV828" s="71">
        <v>14476465.522820644</v>
      </c>
      <c r="AW828" s="104" t="s">
        <v>123</v>
      </c>
      <c r="AX828" s="104"/>
      <c r="AY828" s="230" t="s">
        <v>1619</v>
      </c>
      <c r="AZ828" s="104" t="s">
        <v>1193</v>
      </c>
      <c r="BA828" s="104"/>
      <c r="BB828" s="104"/>
      <c r="BC828" s="66"/>
      <c r="BD828" s="66"/>
      <c r="BE828" s="121"/>
      <c r="BF828" s="121"/>
      <c r="BG828" s="121"/>
      <c r="BH828" s="121"/>
      <c r="BI828" s="121"/>
      <c r="BJ828" s="121"/>
      <c r="BK828" s="121"/>
      <c r="BL828" s="121"/>
      <c r="BM828" s="121"/>
      <c r="BN828" s="121"/>
      <c r="BO828" s="121"/>
      <c r="BP828" s="121"/>
      <c r="BQ828" s="121"/>
      <c r="BR828" s="121"/>
      <c r="BS828" s="121"/>
      <c r="BT828" s="121"/>
      <c r="BU828" s="121"/>
      <c r="BV828" s="121"/>
      <c r="BW828" s="121"/>
      <c r="BX828" s="121"/>
      <c r="BY828" s="121"/>
      <c r="BZ828" s="121"/>
    </row>
    <row r="829" spans="1:78" s="100" customFormat="1" ht="16" hidden="1" thickBot="1">
      <c r="A829" s="231"/>
      <c r="B829" s="254"/>
      <c r="C829" s="72" t="s">
        <v>518</v>
      </c>
      <c r="D829" s="70"/>
      <c r="E829" s="128" t="s">
        <v>727</v>
      </c>
      <c r="F829" s="104" t="s">
        <v>123</v>
      </c>
      <c r="G829" s="139"/>
      <c r="H829" s="139"/>
      <c r="I829" s="139"/>
      <c r="J829" s="104" t="s">
        <v>1193</v>
      </c>
      <c r="K829" s="139"/>
      <c r="L829" s="139"/>
      <c r="M829" s="139"/>
      <c r="N829" s="282"/>
      <c r="O829" s="282"/>
      <c r="P829" s="282"/>
      <c r="Q829" s="282"/>
      <c r="R829" s="146" t="s">
        <v>1709</v>
      </c>
      <c r="S829" s="146">
        <v>0</v>
      </c>
      <c r="T829" s="282" t="s">
        <v>1581</v>
      </c>
      <c r="U829" s="146" t="s">
        <v>1653</v>
      </c>
      <c r="V829" s="189" t="s">
        <v>859</v>
      </c>
      <c r="W829" s="50">
        <v>0</v>
      </c>
      <c r="X829" s="50">
        <v>0</v>
      </c>
      <c r="Y829" s="50">
        <v>0</v>
      </c>
      <c r="Z829" s="139"/>
      <c r="AA829" s="139"/>
      <c r="AB829" s="139"/>
      <c r="AC829" s="139"/>
      <c r="AD829" s="139"/>
      <c r="AE829" s="139"/>
      <c r="AF829" s="139"/>
      <c r="AG829" s="139"/>
      <c r="AH829" s="139"/>
      <c r="AI829" s="139"/>
      <c r="AJ829" s="139"/>
      <c r="AK829" s="139"/>
      <c r="AL829" s="139"/>
      <c r="AM829" s="139"/>
      <c r="AN829" s="139"/>
      <c r="AO829" s="139"/>
      <c r="AP829" s="139"/>
      <c r="AQ829" s="70" t="s">
        <v>204</v>
      </c>
      <c r="AR829" s="70">
        <v>2007</v>
      </c>
      <c r="AS829" s="139"/>
      <c r="AT829" s="139"/>
      <c r="AU829" s="139"/>
      <c r="AV829" s="71">
        <v>96815982.976882115</v>
      </c>
      <c r="AW829" s="104" t="s">
        <v>123</v>
      </c>
      <c r="AX829" s="104"/>
      <c r="AY829" s="230" t="s">
        <v>1619</v>
      </c>
      <c r="AZ829" s="104" t="s">
        <v>1193</v>
      </c>
      <c r="BA829" s="104"/>
      <c r="BB829" s="104"/>
      <c r="BC829" s="66"/>
      <c r="BD829" s="66"/>
      <c r="BE829" s="121"/>
      <c r="BF829" s="121"/>
      <c r="BG829" s="121"/>
      <c r="BH829" s="121"/>
      <c r="BI829" s="121"/>
      <c r="BJ829" s="121"/>
      <c r="BK829" s="121"/>
      <c r="BL829" s="121"/>
      <c r="BM829" s="121"/>
      <c r="BN829" s="121"/>
      <c r="BO829" s="121"/>
      <c r="BP829" s="121"/>
      <c r="BQ829" s="121"/>
      <c r="BR829" s="121"/>
      <c r="BS829" s="121"/>
      <c r="BT829" s="121"/>
      <c r="BU829" s="121"/>
      <c r="BV829" s="121"/>
      <c r="BW829" s="121"/>
      <c r="BX829" s="121"/>
      <c r="BY829" s="121"/>
      <c r="BZ829" s="121"/>
    </row>
    <row r="830" spans="1:78" s="100" customFormat="1" ht="16" hidden="1" thickBot="1">
      <c r="A830" s="231"/>
      <c r="B830" s="254"/>
      <c r="C830" s="72" t="s">
        <v>519</v>
      </c>
      <c r="D830" s="70"/>
      <c r="E830" s="128" t="s">
        <v>1710</v>
      </c>
      <c r="F830" s="104" t="s">
        <v>123</v>
      </c>
      <c r="G830" s="139"/>
      <c r="H830" s="139"/>
      <c r="I830" s="139"/>
      <c r="J830" s="104" t="s">
        <v>1193</v>
      </c>
      <c r="K830" s="139"/>
      <c r="L830" s="139"/>
      <c r="M830" s="139"/>
      <c r="N830" s="282"/>
      <c r="O830" s="282"/>
      <c r="P830" s="282"/>
      <c r="Q830" s="282"/>
      <c r="R830" s="146" t="s">
        <v>1707</v>
      </c>
      <c r="S830" s="146">
        <v>0</v>
      </c>
      <c r="T830" s="282" t="s">
        <v>1581</v>
      </c>
      <c r="U830" s="146" t="s">
        <v>1654</v>
      </c>
      <c r="V830" s="189" t="s">
        <v>892</v>
      </c>
      <c r="W830" s="50">
        <v>0</v>
      </c>
      <c r="X830" s="50">
        <v>0</v>
      </c>
      <c r="Y830" s="50">
        <v>0</v>
      </c>
      <c r="Z830" s="139"/>
      <c r="AA830" s="139"/>
      <c r="AB830" s="139"/>
      <c r="AC830" s="139"/>
      <c r="AD830" s="139"/>
      <c r="AE830" s="139"/>
      <c r="AF830" s="139"/>
      <c r="AG830" s="139"/>
      <c r="AH830" s="139"/>
      <c r="AI830" s="139"/>
      <c r="AJ830" s="139"/>
      <c r="AK830" s="139"/>
      <c r="AL830" s="139"/>
      <c r="AM830" s="139"/>
      <c r="AN830" s="139"/>
      <c r="AO830" s="139"/>
      <c r="AP830" s="139"/>
      <c r="AQ830" s="70" t="s">
        <v>204</v>
      </c>
      <c r="AR830" s="70">
        <v>2007</v>
      </c>
      <c r="AS830" s="139"/>
      <c r="AT830" s="139"/>
      <c r="AU830" s="139"/>
      <c r="AV830" s="71">
        <v>16150357.097631028</v>
      </c>
      <c r="AW830" s="104" t="s">
        <v>123</v>
      </c>
      <c r="AX830" s="104"/>
      <c r="AY830" s="230" t="s">
        <v>1619</v>
      </c>
      <c r="AZ830" s="104" t="s">
        <v>1193</v>
      </c>
      <c r="BA830" s="104"/>
      <c r="BB830" s="104"/>
      <c r="BC830" s="66"/>
      <c r="BD830" s="66"/>
      <c r="BE830" s="121"/>
      <c r="BF830" s="121"/>
      <c r="BG830" s="121"/>
      <c r="BH830" s="121"/>
      <c r="BI830" s="121"/>
      <c r="BJ830" s="121"/>
      <c r="BK830" s="121"/>
      <c r="BL830" s="121"/>
      <c r="BM830" s="121"/>
      <c r="BN830" s="121"/>
      <c r="BO830" s="121"/>
      <c r="BP830" s="121"/>
      <c r="BQ830" s="121"/>
      <c r="BR830" s="121"/>
      <c r="BS830" s="121"/>
      <c r="BT830" s="121"/>
      <c r="BU830" s="121"/>
      <c r="BV830" s="121"/>
      <c r="BW830" s="121"/>
      <c r="BX830" s="121"/>
      <c r="BY830" s="121"/>
      <c r="BZ830" s="121"/>
    </row>
    <row r="831" spans="1:78" s="100" customFormat="1" ht="16" hidden="1" thickBot="1">
      <c r="A831" s="231"/>
      <c r="B831" s="254"/>
      <c r="C831" s="72" t="s">
        <v>520</v>
      </c>
      <c r="D831" s="70"/>
      <c r="E831" s="128" t="s">
        <v>720</v>
      </c>
      <c r="F831" s="104" t="s">
        <v>123</v>
      </c>
      <c r="G831" s="139"/>
      <c r="H831" s="139"/>
      <c r="I831" s="139"/>
      <c r="J831" s="104" t="s">
        <v>1193</v>
      </c>
      <c r="K831" s="139"/>
      <c r="L831" s="139"/>
      <c r="M831" s="139"/>
      <c r="N831" s="282"/>
      <c r="O831" s="282"/>
      <c r="P831" s="282"/>
      <c r="Q831" s="282"/>
      <c r="R831" s="146" t="s">
        <v>1671</v>
      </c>
      <c r="S831" s="146">
        <v>0</v>
      </c>
      <c r="T831" s="282" t="s">
        <v>1589</v>
      </c>
      <c r="U831" s="146" t="s">
        <v>1654</v>
      </c>
      <c r="V831" s="189"/>
      <c r="W831" s="50">
        <v>0</v>
      </c>
      <c r="X831" s="50">
        <v>0</v>
      </c>
      <c r="Y831" s="50">
        <v>0</v>
      </c>
      <c r="Z831" s="139"/>
      <c r="AA831" s="139"/>
      <c r="AB831" s="139"/>
      <c r="AC831" s="139"/>
      <c r="AD831" s="139"/>
      <c r="AE831" s="139"/>
      <c r="AF831" s="139"/>
      <c r="AG831" s="139"/>
      <c r="AH831" s="139"/>
      <c r="AI831" s="139"/>
      <c r="AJ831" s="139"/>
      <c r="AK831" s="139"/>
      <c r="AL831" s="139"/>
      <c r="AM831" s="139"/>
      <c r="AN831" s="139"/>
      <c r="AO831" s="139"/>
      <c r="AP831" s="139"/>
      <c r="AQ831" s="70" t="s">
        <v>204</v>
      </c>
      <c r="AR831" s="70">
        <v>2007</v>
      </c>
      <c r="AS831" s="139"/>
      <c r="AT831" s="139"/>
      <c r="AU831" s="139"/>
      <c r="AV831" s="71">
        <v>96358593.114558682</v>
      </c>
      <c r="AW831" s="104" t="s">
        <v>123</v>
      </c>
      <c r="AX831" s="104"/>
      <c r="AY831" s="230" t="s">
        <v>1619</v>
      </c>
      <c r="AZ831" s="104" t="s">
        <v>1193</v>
      </c>
      <c r="BA831" s="104"/>
      <c r="BB831" s="104"/>
      <c r="BC831" s="66"/>
      <c r="BD831" s="66"/>
      <c r="BE831" s="121"/>
      <c r="BF831" s="121"/>
      <c r="BG831" s="121"/>
      <c r="BH831" s="121"/>
      <c r="BI831" s="121"/>
      <c r="BJ831" s="121"/>
      <c r="BK831" s="121"/>
      <c r="BL831" s="121"/>
      <c r="BM831" s="121"/>
      <c r="BN831" s="121"/>
      <c r="BO831" s="121"/>
      <c r="BP831" s="121"/>
      <c r="BQ831" s="121"/>
      <c r="BR831" s="121"/>
      <c r="BS831" s="121"/>
      <c r="BT831" s="121"/>
      <c r="BU831" s="121"/>
      <c r="BV831" s="121"/>
      <c r="BW831" s="121"/>
      <c r="BX831" s="121"/>
      <c r="BY831" s="121"/>
      <c r="BZ831" s="121"/>
    </row>
    <row r="832" spans="1:78" s="100" customFormat="1" ht="16" hidden="1" thickBot="1">
      <c r="A832" s="231"/>
      <c r="B832" s="254"/>
      <c r="C832" s="72" t="s">
        <v>521</v>
      </c>
      <c r="D832" s="70"/>
      <c r="E832" s="127" t="s">
        <v>713</v>
      </c>
      <c r="F832" s="104" t="s">
        <v>123</v>
      </c>
      <c r="G832" s="139"/>
      <c r="H832" s="139"/>
      <c r="I832" s="139"/>
      <c r="J832" s="104" t="s">
        <v>1193</v>
      </c>
      <c r="K832" s="139"/>
      <c r="L832" s="139"/>
      <c r="M832" s="139"/>
      <c r="N832" s="282"/>
      <c r="O832" s="282"/>
      <c r="P832" s="282"/>
      <c r="Q832" s="282"/>
      <c r="R832" s="146" t="s">
        <v>1711</v>
      </c>
      <c r="S832" s="146">
        <v>0</v>
      </c>
      <c r="T832" s="282"/>
      <c r="U832" s="146" t="s">
        <v>1653</v>
      </c>
      <c r="V832" s="189"/>
      <c r="W832" s="50">
        <v>0</v>
      </c>
      <c r="X832" s="50">
        <v>0</v>
      </c>
      <c r="Y832" s="50">
        <v>0</v>
      </c>
      <c r="Z832" s="139"/>
      <c r="AA832" s="139"/>
      <c r="AB832" s="139"/>
      <c r="AC832" s="139"/>
      <c r="AD832" s="139"/>
      <c r="AE832" s="139"/>
      <c r="AF832" s="139"/>
      <c r="AG832" s="139"/>
      <c r="AH832" s="139"/>
      <c r="AI832" s="139"/>
      <c r="AJ832" s="139"/>
      <c r="AK832" s="139"/>
      <c r="AL832" s="139"/>
      <c r="AM832" s="139"/>
      <c r="AN832" s="139"/>
      <c r="AO832" s="139"/>
      <c r="AP832" s="139"/>
      <c r="AQ832" s="70" t="s">
        <v>204</v>
      </c>
      <c r="AR832" s="70">
        <v>2007</v>
      </c>
      <c r="AS832" s="139"/>
      <c r="AT832" s="139"/>
      <c r="AU832" s="139"/>
      <c r="AV832" s="71">
        <v>532602.36642208754</v>
      </c>
      <c r="AW832" s="104" t="s">
        <v>123</v>
      </c>
      <c r="AX832" s="104"/>
      <c r="AY832" s="230" t="s">
        <v>1619</v>
      </c>
      <c r="AZ832" s="104" t="s">
        <v>1193</v>
      </c>
      <c r="BA832" s="104"/>
      <c r="BB832" s="104"/>
      <c r="BC832" s="66"/>
      <c r="BD832" s="66"/>
      <c r="BE832" s="121"/>
      <c r="BF832" s="121"/>
      <c r="BG832" s="121"/>
      <c r="BH832" s="121"/>
      <c r="BI832" s="121"/>
      <c r="BJ832" s="121"/>
      <c r="BK832" s="121"/>
      <c r="BL832" s="121"/>
      <c r="BM832" s="121"/>
      <c r="BN832" s="121"/>
      <c r="BO832" s="121"/>
      <c r="BP832" s="121"/>
      <c r="BQ832" s="121"/>
      <c r="BR832" s="121"/>
      <c r="BS832" s="121"/>
      <c r="BT832" s="121"/>
      <c r="BU832" s="121"/>
      <c r="BV832" s="121"/>
      <c r="BW832" s="121"/>
      <c r="BX832" s="121"/>
      <c r="BY832" s="121"/>
      <c r="BZ832" s="121"/>
    </row>
    <row r="833" spans="1:78" s="100" customFormat="1" ht="16" hidden="1" thickBot="1">
      <c r="A833" s="231"/>
      <c r="B833" s="254"/>
      <c r="C833" s="72" t="s">
        <v>522</v>
      </c>
      <c r="D833" s="70"/>
      <c r="E833" s="128" t="s">
        <v>714</v>
      </c>
      <c r="F833" s="104" t="s">
        <v>123</v>
      </c>
      <c r="G833" s="139"/>
      <c r="H833" s="139"/>
      <c r="I833" s="139"/>
      <c r="J833" s="104" t="s">
        <v>1193</v>
      </c>
      <c r="K833" s="139"/>
      <c r="L833" s="139"/>
      <c r="M833" s="139"/>
      <c r="N833" s="282"/>
      <c r="O833" s="282"/>
      <c r="P833" s="282"/>
      <c r="Q833" s="282"/>
      <c r="R833" s="146" t="s">
        <v>1683</v>
      </c>
      <c r="S833" s="146">
        <v>0</v>
      </c>
      <c r="T833" s="282" t="s">
        <v>1581</v>
      </c>
      <c r="U833" s="146" t="s">
        <v>1653</v>
      </c>
      <c r="V833" s="189" t="s">
        <v>873</v>
      </c>
      <c r="W833" s="50">
        <v>0</v>
      </c>
      <c r="X833" s="50">
        <v>0</v>
      </c>
      <c r="Y833" s="50">
        <v>0</v>
      </c>
      <c r="Z833" s="139"/>
      <c r="AA833" s="139"/>
      <c r="AB833" s="139"/>
      <c r="AC833" s="139"/>
      <c r="AD833" s="139"/>
      <c r="AE833" s="139"/>
      <c r="AF833" s="139"/>
      <c r="AG833" s="139"/>
      <c r="AH833" s="139"/>
      <c r="AI833" s="139"/>
      <c r="AJ833" s="139"/>
      <c r="AK833" s="139"/>
      <c r="AL833" s="139"/>
      <c r="AM833" s="139"/>
      <c r="AN833" s="139"/>
      <c r="AO833" s="139"/>
      <c r="AP833" s="139"/>
      <c r="AQ833" s="70" t="s">
        <v>204</v>
      </c>
      <c r="AR833" s="70">
        <v>2007</v>
      </c>
      <c r="AS833" s="139"/>
      <c r="AT833" s="139"/>
      <c r="AU833" s="139"/>
      <c r="AV833" s="71">
        <v>835509.79392345808</v>
      </c>
      <c r="AW833" s="104" t="s">
        <v>123</v>
      </c>
      <c r="AX833" s="104"/>
      <c r="AY833" s="230" t="s">
        <v>1619</v>
      </c>
      <c r="AZ833" s="104" t="s">
        <v>1193</v>
      </c>
      <c r="BA833" s="104"/>
      <c r="BB833" s="104"/>
      <c r="BC833" s="66"/>
      <c r="BD833" s="66"/>
      <c r="BE833" s="121"/>
      <c r="BF833" s="121"/>
      <c r="BG833" s="121"/>
      <c r="BH833" s="121"/>
      <c r="BI833" s="121"/>
      <c r="BJ833" s="121"/>
      <c r="BK833" s="121"/>
      <c r="BL833" s="121"/>
      <c r="BM833" s="121"/>
      <c r="BN833" s="121"/>
      <c r="BO833" s="121"/>
      <c r="BP833" s="121"/>
      <c r="BQ833" s="121"/>
      <c r="BR833" s="121"/>
      <c r="BS833" s="121"/>
      <c r="BT833" s="121"/>
      <c r="BU833" s="121"/>
      <c r="BV833" s="121"/>
      <c r="BW833" s="121"/>
      <c r="BX833" s="121"/>
      <c r="BY833" s="121"/>
      <c r="BZ833" s="121"/>
    </row>
    <row r="834" spans="1:78" s="100" customFormat="1" ht="16" hidden="1" thickBot="1">
      <c r="A834" s="231"/>
      <c r="B834" s="254"/>
      <c r="C834" s="72" t="s">
        <v>523</v>
      </c>
      <c r="D834" s="70"/>
      <c r="E834" s="128" t="s">
        <v>725</v>
      </c>
      <c r="F834" s="104" t="s">
        <v>123</v>
      </c>
      <c r="G834" s="139"/>
      <c r="H834" s="139"/>
      <c r="I834" s="139"/>
      <c r="J834" s="104" t="s">
        <v>1193</v>
      </c>
      <c r="K834" s="139"/>
      <c r="L834" s="139"/>
      <c r="M834" s="139"/>
      <c r="N834" s="282"/>
      <c r="O834" s="282"/>
      <c r="P834" s="282"/>
      <c r="Q834" s="282"/>
      <c r="R834" s="146" t="s">
        <v>825</v>
      </c>
      <c r="S834" s="146">
        <v>0</v>
      </c>
      <c r="T834" s="282" t="s">
        <v>1581</v>
      </c>
      <c r="U834" s="146" t="s">
        <v>1654</v>
      </c>
      <c r="V834" s="189" t="s">
        <v>879</v>
      </c>
      <c r="W834" s="50">
        <v>0</v>
      </c>
      <c r="X834" s="50">
        <v>0</v>
      </c>
      <c r="Y834" s="50">
        <v>0</v>
      </c>
      <c r="Z834" s="139"/>
      <c r="AA834" s="139"/>
      <c r="AB834" s="139"/>
      <c r="AC834" s="139"/>
      <c r="AD834" s="139"/>
      <c r="AE834" s="139"/>
      <c r="AF834" s="139"/>
      <c r="AG834" s="139"/>
      <c r="AH834" s="139"/>
      <c r="AI834" s="139"/>
      <c r="AJ834" s="139"/>
      <c r="AK834" s="139"/>
      <c r="AL834" s="139"/>
      <c r="AM834" s="139"/>
      <c r="AN834" s="139"/>
      <c r="AO834" s="139"/>
      <c r="AP834" s="139"/>
      <c r="AQ834" s="70" t="s">
        <v>204</v>
      </c>
      <c r="AR834" s="70">
        <v>2007</v>
      </c>
      <c r="AS834" s="139"/>
      <c r="AT834" s="139"/>
      <c r="AU834" s="139"/>
      <c r="AV834" s="71">
        <v>42809978.958909698</v>
      </c>
      <c r="AW834" s="104" t="s">
        <v>123</v>
      </c>
      <c r="AX834" s="104"/>
      <c r="AY834" s="230" t="s">
        <v>1619</v>
      </c>
      <c r="AZ834" s="104" t="s">
        <v>1193</v>
      </c>
      <c r="BA834" s="104"/>
      <c r="BB834" s="104"/>
      <c r="BC834" s="66"/>
      <c r="BD834" s="66"/>
      <c r="BE834" s="121"/>
      <c r="BF834" s="121"/>
      <c r="BG834" s="121"/>
      <c r="BH834" s="121"/>
      <c r="BI834" s="121"/>
      <c r="BJ834" s="121"/>
      <c r="BK834" s="121"/>
      <c r="BL834" s="121"/>
      <c r="BM834" s="121"/>
      <c r="BN834" s="121"/>
      <c r="BO834" s="121"/>
      <c r="BP834" s="121"/>
      <c r="BQ834" s="121"/>
      <c r="BR834" s="121"/>
      <c r="BS834" s="121"/>
      <c r="BT834" s="121"/>
      <c r="BU834" s="121"/>
      <c r="BV834" s="121"/>
      <c r="BW834" s="121"/>
      <c r="BX834" s="121"/>
      <c r="BY834" s="121"/>
      <c r="BZ834" s="121"/>
    </row>
    <row r="835" spans="1:78" s="100" customFormat="1" ht="16" hidden="1" thickBot="1">
      <c r="A835" s="231"/>
      <c r="B835" s="254"/>
      <c r="C835" s="72" t="s">
        <v>524</v>
      </c>
      <c r="D835" s="70"/>
      <c r="E835" s="128" t="s">
        <v>726</v>
      </c>
      <c r="F835" s="104" t="s">
        <v>123</v>
      </c>
      <c r="G835" s="139"/>
      <c r="H835" s="139"/>
      <c r="I835" s="139"/>
      <c r="J835" s="104" t="s">
        <v>1193</v>
      </c>
      <c r="K835" s="139"/>
      <c r="L835" s="139"/>
      <c r="M835" s="139"/>
      <c r="N835" s="282"/>
      <c r="O835" s="282"/>
      <c r="P835" s="282"/>
      <c r="Q835" s="282"/>
      <c r="R835" s="146" t="s">
        <v>1712</v>
      </c>
      <c r="S835" s="146">
        <v>0</v>
      </c>
      <c r="T835" s="282" t="s">
        <v>1581</v>
      </c>
      <c r="U835" s="146" t="s">
        <v>1653</v>
      </c>
      <c r="V835" s="189" t="s">
        <v>879</v>
      </c>
      <c r="W835" s="50">
        <v>0</v>
      </c>
      <c r="X835" s="50">
        <v>0</v>
      </c>
      <c r="Y835" s="50">
        <v>0</v>
      </c>
      <c r="Z835" s="139"/>
      <c r="AA835" s="139"/>
      <c r="AB835" s="139"/>
      <c r="AC835" s="139"/>
      <c r="AD835" s="139"/>
      <c r="AE835" s="139"/>
      <c r="AF835" s="139"/>
      <c r="AG835" s="139"/>
      <c r="AH835" s="139"/>
      <c r="AI835" s="139"/>
      <c r="AJ835" s="139"/>
      <c r="AK835" s="139"/>
      <c r="AL835" s="139"/>
      <c r="AM835" s="139"/>
      <c r="AN835" s="139"/>
      <c r="AO835" s="139"/>
      <c r="AP835" s="139"/>
      <c r="AQ835" s="70" t="s">
        <v>204</v>
      </c>
      <c r="AR835" s="70">
        <v>2007</v>
      </c>
      <c r="AS835" s="139"/>
      <c r="AT835" s="139"/>
      <c r="AU835" s="139"/>
      <c r="AV835" s="71">
        <v>88547000.496098652</v>
      </c>
      <c r="AW835" s="104" t="s">
        <v>123</v>
      </c>
      <c r="AX835" s="104"/>
      <c r="AY835" s="230" t="s">
        <v>1619</v>
      </c>
      <c r="AZ835" s="104" t="s">
        <v>1193</v>
      </c>
      <c r="BA835" s="104"/>
      <c r="BB835" s="104"/>
      <c r="BC835" s="66"/>
      <c r="BD835" s="66"/>
      <c r="BE835" s="121"/>
      <c r="BF835" s="121"/>
      <c r="BG835" s="121"/>
      <c r="BH835" s="121"/>
      <c r="BI835" s="121"/>
      <c r="BJ835" s="121"/>
      <c r="BK835" s="121"/>
      <c r="BL835" s="121"/>
      <c r="BM835" s="121"/>
      <c r="BN835" s="121"/>
      <c r="BO835" s="121"/>
      <c r="BP835" s="121"/>
      <c r="BQ835" s="121"/>
      <c r="BR835" s="121"/>
      <c r="BS835" s="121"/>
      <c r="BT835" s="121"/>
      <c r="BU835" s="121"/>
      <c r="BV835" s="121"/>
      <c r="BW835" s="121"/>
      <c r="BX835" s="121"/>
      <c r="BY835" s="121"/>
      <c r="BZ835" s="121"/>
    </row>
    <row r="836" spans="1:78" s="100" customFormat="1" ht="16" hidden="1" thickBot="1">
      <c r="A836" s="231"/>
      <c r="B836" s="254"/>
      <c r="C836" s="72" t="s">
        <v>525</v>
      </c>
      <c r="D836" s="70"/>
      <c r="E836" s="119" t="s">
        <v>713</v>
      </c>
      <c r="F836" s="104" t="s">
        <v>123</v>
      </c>
      <c r="G836" s="139"/>
      <c r="H836" s="139"/>
      <c r="I836" s="139"/>
      <c r="J836" s="104" t="s">
        <v>1193</v>
      </c>
      <c r="K836" s="139"/>
      <c r="L836" s="139"/>
      <c r="M836" s="139"/>
      <c r="N836" s="139"/>
      <c r="O836" s="139"/>
      <c r="P836" s="139"/>
      <c r="Q836" s="139"/>
      <c r="R836" s="146" t="s">
        <v>827</v>
      </c>
      <c r="S836" s="146">
        <v>0</v>
      </c>
      <c r="T836" s="282" t="s">
        <v>238</v>
      </c>
      <c r="U836" s="146" t="s">
        <v>1658</v>
      </c>
      <c r="V836" s="189"/>
      <c r="W836" s="50">
        <v>0</v>
      </c>
      <c r="X836" s="50">
        <v>0</v>
      </c>
      <c r="Y836" s="50">
        <v>0</v>
      </c>
      <c r="Z836" s="139"/>
      <c r="AA836" s="139"/>
      <c r="AB836" s="139"/>
      <c r="AC836" s="139"/>
      <c r="AD836" s="139"/>
      <c r="AE836" s="139"/>
      <c r="AF836" s="139"/>
      <c r="AG836" s="139"/>
      <c r="AH836" s="139"/>
      <c r="AI836" s="139"/>
      <c r="AJ836" s="139"/>
      <c r="AK836" s="139"/>
      <c r="AL836" s="139"/>
      <c r="AM836" s="139"/>
      <c r="AN836" s="139"/>
      <c r="AO836" s="139"/>
      <c r="AP836" s="139"/>
      <c r="AQ836" s="70" t="s">
        <v>204</v>
      </c>
      <c r="AR836" s="70">
        <v>2007</v>
      </c>
      <c r="AS836" s="139"/>
      <c r="AT836" s="139"/>
      <c r="AU836" s="139"/>
      <c r="AV836" s="71">
        <v>10153249.860071218</v>
      </c>
      <c r="AW836" s="104" t="s">
        <v>123</v>
      </c>
      <c r="AX836" s="104"/>
      <c r="AY836" s="230" t="s">
        <v>1619</v>
      </c>
      <c r="AZ836" s="104" t="s">
        <v>1193</v>
      </c>
      <c r="BA836" s="104"/>
      <c r="BB836" s="104"/>
      <c r="BC836" s="66"/>
      <c r="BD836" s="66"/>
      <c r="BE836" s="121"/>
      <c r="BF836" s="121"/>
      <c r="BG836" s="121"/>
      <c r="BH836" s="121"/>
      <c r="BI836" s="121"/>
      <c r="BJ836" s="121"/>
      <c r="BK836" s="121"/>
      <c r="BL836" s="121"/>
      <c r="BM836" s="121"/>
      <c r="BN836" s="121"/>
      <c r="BO836" s="121"/>
      <c r="BP836" s="121"/>
      <c r="BQ836" s="121"/>
      <c r="BR836" s="121"/>
      <c r="BS836" s="121"/>
      <c r="BT836" s="121"/>
      <c r="BU836" s="121"/>
      <c r="BV836" s="121"/>
      <c r="BW836" s="121"/>
      <c r="BX836" s="121"/>
      <c r="BY836" s="121"/>
      <c r="BZ836" s="121"/>
    </row>
    <row r="837" spans="1:78" s="100" customFormat="1" ht="16" hidden="1" thickBot="1">
      <c r="A837" s="231"/>
      <c r="B837" s="254"/>
      <c r="C837" s="72" t="s">
        <v>526</v>
      </c>
      <c r="D837" s="70"/>
      <c r="E837" s="128" t="s">
        <v>727</v>
      </c>
      <c r="F837" s="104" t="s">
        <v>123</v>
      </c>
      <c r="G837" s="139"/>
      <c r="H837" s="139"/>
      <c r="I837" s="139"/>
      <c r="J837" s="104" t="s">
        <v>1193</v>
      </c>
      <c r="K837" s="139"/>
      <c r="L837" s="139"/>
      <c r="M837" s="139"/>
      <c r="N837" s="282"/>
      <c r="O837" s="282"/>
      <c r="P837" s="282"/>
      <c r="Q837" s="282"/>
      <c r="R837" s="146" t="s">
        <v>1713</v>
      </c>
      <c r="S837" s="146">
        <v>0</v>
      </c>
      <c r="T837" s="282"/>
      <c r="U837" s="146" t="s">
        <v>1653</v>
      </c>
      <c r="V837" s="189" t="s">
        <v>871</v>
      </c>
      <c r="W837" s="50">
        <v>0</v>
      </c>
      <c r="X837" s="50">
        <v>0</v>
      </c>
      <c r="Y837" s="50">
        <v>0</v>
      </c>
      <c r="Z837" s="139"/>
      <c r="AA837" s="139"/>
      <c r="AB837" s="139"/>
      <c r="AC837" s="139"/>
      <c r="AD837" s="139"/>
      <c r="AE837" s="139"/>
      <c r="AF837" s="139"/>
      <c r="AG837" s="139"/>
      <c r="AH837" s="139"/>
      <c r="AI837" s="139"/>
      <c r="AJ837" s="139"/>
      <c r="AK837" s="139"/>
      <c r="AL837" s="139"/>
      <c r="AM837" s="139"/>
      <c r="AN837" s="139"/>
      <c r="AO837" s="139"/>
      <c r="AP837" s="139"/>
      <c r="AQ837" s="70" t="s">
        <v>204</v>
      </c>
      <c r="AR837" s="70">
        <v>2007</v>
      </c>
      <c r="AS837" s="139"/>
      <c r="AT837" s="139"/>
      <c r="AU837" s="139"/>
      <c r="AV837" s="71">
        <v>59777881.031164646</v>
      </c>
      <c r="AW837" s="104" t="s">
        <v>123</v>
      </c>
      <c r="AX837" s="104"/>
      <c r="AY837" s="230" t="s">
        <v>1619</v>
      </c>
      <c r="AZ837" s="104" t="s">
        <v>1193</v>
      </c>
      <c r="BA837" s="104"/>
      <c r="BB837" s="104"/>
      <c r="BC837" s="66"/>
      <c r="BD837" s="66"/>
      <c r="BE837" s="121"/>
      <c r="BF837" s="121"/>
      <c r="BG837" s="121"/>
      <c r="BH837" s="121"/>
      <c r="BI837" s="121"/>
      <c r="BJ837" s="121"/>
      <c r="BK837" s="121"/>
      <c r="BL837" s="121"/>
      <c r="BM837" s="121"/>
      <c r="BN837" s="121"/>
      <c r="BO837" s="121"/>
      <c r="BP837" s="121"/>
      <c r="BQ837" s="121"/>
      <c r="BR837" s="121"/>
      <c r="BS837" s="121"/>
      <c r="BT837" s="121"/>
      <c r="BU837" s="121"/>
      <c r="BV837" s="121"/>
      <c r="BW837" s="121"/>
      <c r="BX837" s="121"/>
      <c r="BY837" s="121"/>
      <c r="BZ837" s="121"/>
    </row>
    <row r="838" spans="1:78" s="100" customFormat="1" ht="16" hidden="1" thickBot="1">
      <c r="A838" s="231"/>
      <c r="B838" s="254"/>
      <c r="C838" s="72" t="s">
        <v>527</v>
      </c>
      <c r="D838" s="70"/>
      <c r="E838" s="128" t="s">
        <v>714</v>
      </c>
      <c r="F838" s="104" t="s">
        <v>123</v>
      </c>
      <c r="G838" s="139"/>
      <c r="H838" s="139"/>
      <c r="I838" s="139"/>
      <c r="J838" s="104" t="s">
        <v>1193</v>
      </c>
      <c r="K838" s="139"/>
      <c r="L838" s="139"/>
      <c r="M838" s="139"/>
      <c r="N838" s="282"/>
      <c r="O838" s="282"/>
      <c r="P838" s="282"/>
      <c r="Q838" s="282"/>
      <c r="R838" s="146" t="s">
        <v>1714</v>
      </c>
      <c r="S838" s="146">
        <v>0</v>
      </c>
      <c r="T838" s="282" t="s">
        <v>238</v>
      </c>
      <c r="U838" s="146" t="s">
        <v>1656</v>
      </c>
      <c r="V838" s="189"/>
      <c r="W838" s="50">
        <v>0</v>
      </c>
      <c r="X838" s="50">
        <v>0</v>
      </c>
      <c r="Y838" s="50">
        <v>0</v>
      </c>
      <c r="Z838" s="139"/>
      <c r="AA838" s="139"/>
      <c r="AB838" s="139"/>
      <c r="AC838" s="139"/>
      <c r="AD838" s="139"/>
      <c r="AE838" s="139"/>
      <c r="AF838" s="139"/>
      <c r="AG838" s="139"/>
      <c r="AH838" s="139"/>
      <c r="AI838" s="139"/>
      <c r="AJ838" s="139"/>
      <c r="AK838" s="139"/>
      <c r="AL838" s="139"/>
      <c r="AM838" s="139"/>
      <c r="AN838" s="139"/>
      <c r="AO838" s="139"/>
      <c r="AP838" s="139"/>
      <c r="AQ838" s="70" t="s">
        <v>204</v>
      </c>
      <c r="AR838" s="70">
        <v>2007</v>
      </c>
      <c r="AS838" s="139"/>
      <c r="AT838" s="139"/>
      <c r="AU838" s="139"/>
      <c r="AV838" s="71">
        <v>180503420.381639</v>
      </c>
      <c r="AW838" s="104" t="s">
        <v>123</v>
      </c>
      <c r="AX838" s="104"/>
      <c r="AY838" s="230" t="s">
        <v>1619</v>
      </c>
      <c r="AZ838" s="104" t="s">
        <v>1193</v>
      </c>
      <c r="BA838" s="104"/>
      <c r="BB838" s="104"/>
      <c r="BC838" s="66"/>
      <c r="BD838" s="66"/>
      <c r="BE838" s="121"/>
      <c r="BF838" s="121"/>
      <c r="BG838" s="121"/>
      <c r="BH838" s="121"/>
      <c r="BI838" s="121"/>
      <c r="BJ838" s="121"/>
      <c r="BK838" s="121"/>
      <c r="BL838" s="121"/>
      <c r="BM838" s="121"/>
      <c r="BN838" s="121"/>
      <c r="BO838" s="121"/>
      <c r="BP838" s="121"/>
      <c r="BQ838" s="121"/>
      <c r="BR838" s="121"/>
      <c r="BS838" s="121"/>
      <c r="BT838" s="121"/>
      <c r="BU838" s="121"/>
      <c r="BV838" s="121"/>
      <c r="BW838" s="121"/>
      <c r="BX838" s="121"/>
      <c r="BY838" s="121"/>
      <c r="BZ838" s="121"/>
    </row>
    <row r="839" spans="1:78" s="100" customFormat="1" ht="16" hidden="1" thickBot="1">
      <c r="A839" s="231"/>
      <c r="B839" s="254"/>
      <c r="C839" s="72" t="s">
        <v>528</v>
      </c>
      <c r="D839" s="70"/>
      <c r="E839" s="128" t="s">
        <v>714</v>
      </c>
      <c r="F839" s="104" t="s">
        <v>123</v>
      </c>
      <c r="G839" s="139"/>
      <c r="H839" s="139"/>
      <c r="I839" s="139"/>
      <c r="J839" s="104" t="s">
        <v>1193</v>
      </c>
      <c r="K839" s="139"/>
      <c r="L839" s="139"/>
      <c r="M839" s="139"/>
      <c r="N839" s="139"/>
      <c r="O839" s="139"/>
      <c r="P839" s="139"/>
      <c r="Q839" s="139"/>
      <c r="R839" s="146" t="s">
        <v>1715</v>
      </c>
      <c r="S839" s="146">
        <v>0</v>
      </c>
      <c r="T839" s="282" t="s">
        <v>238</v>
      </c>
      <c r="U839" s="146" t="s">
        <v>1656</v>
      </c>
      <c r="V839" s="189" t="s">
        <v>893</v>
      </c>
      <c r="W839" s="50">
        <v>0</v>
      </c>
      <c r="X839" s="50">
        <v>0</v>
      </c>
      <c r="Y839" s="50">
        <v>0</v>
      </c>
      <c r="Z839" s="139"/>
      <c r="AA839" s="139"/>
      <c r="AB839" s="139"/>
      <c r="AC839" s="139"/>
      <c r="AD839" s="139"/>
      <c r="AE839" s="139"/>
      <c r="AF839" s="139"/>
      <c r="AG839" s="139"/>
      <c r="AH839" s="139"/>
      <c r="AI839" s="139"/>
      <c r="AJ839" s="139"/>
      <c r="AK839" s="139"/>
      <c r="AL839" s="139"/>
      <c r="AM839" s="139"/>
      <c r="AN839" s="139"/>
      <c r="AO839" s="139"/>
      <c r="AP839" s="139"/>
      <c r="AQ839" s="70" t="s">
        <v>204</v>
      </c>
      <c r="AR839" s="70">
        <v>2007</v>
      </c>
      <c r="AS839" s="139"/>
      <c r="AT839" s="139"/>
      <c r="AU839" s="139"/>
      <c r="AV839" s="71">
        <v>120335609.17271401</v>
      </c>
      <c r="AW839" s="104" t="s">
        <v>123</v>
      </c>
      <c r="AX839" s="104"/>
      <c r="AY839" s="230" t="s">
        <v>1619</v>
      </c>
      <c r="AZ839" s="104" t="s">
        <v>1193</v>
      </c>
      <c r="BA839" s="104"/>
      <c r="BB839" s="104"/>
      <c r="BC839" s="66"/>
      <c r="BD839" s="66"/>
      <c r="BE839" s="121"/>
      <c r="BF839" s="121"/>
      <c r="BG839" s="121"/>
      <c r="BH839" s="121"/>
      <c r="BI839" s="121"/>
      <c r="BJ839" s="121"/>
      <c r="BK839" s="121"/>
      <c r="BL839" s="121"/>
      <c r="BM839" s="121"/>
      <c r="BN839" s="121"/>
      <c r="BO839" s="121"/>
      <c r="BP839" s="121"/>
      <c r="BQ839" s="121"/>
      <c r="BR839" s="121"/>
      <c r="BS839" s="121"/>
      <c r="BT839" s="121"/>
      <c r="BU839" s="121"/>
      <c r="BV839" s="121"/>
      <c r="BW839" s="121"/>
      <c r="BX839" s="121"/>
      <c r="BY839" s="121"/>
      <c r="BZ839" s="121"/>
    </row>
    <row r="840" spans="1:78" s="100" customFormat="1" ht="16" hidden="1" thickBot="1">
      <c r="A840" s="231"/>
      <c r="B840" s="254"/>
      <c r="C840" s="72" t="s">
        <v>529</v>
      </c>
      <c r="D840" s="70"/>
      <c r="E840" s="73" t="s">
        <v>713</v>
      </c>
      <c r="F840" s="104" t="s">
        <v>123</v>
      </c>
      <c r="G840" s="139"/>
      <c r="H840" s="139"/>
      <c r="I840" s="139"/>
      <c r="J840" s="104" t="s">
        <v>1193</v>
      </c>
      <c r="K840" s="139"/>
      <c r="L840" s="139"/>
      <c r="M840" s="139"/>
      <c r="N840" s="139"/>
      <c r="O840" s="139"/>
      <c r="P840" s="139"/>
      <c r="Q840" s="139"/>
      <c r="R840" s="146" t="s">
        <v>1716</v>
      </c>
      <c r="S840" s="146">
        <v>0</v>
      </c>
      <c r="T840" s="282" t="s">
        <v>238</v>
      </c>
      <c r="U840" s="146" t="s">
        <v>1661</v>
      </c>
      <c r="V840" s="189"/>
      <c r="W840" s="50">
        <v>0</v>
      </c>
      <c r="X840" s="50">
        <v>0</v>
      </c>
      <c r="Y840" s="50">
        <v>0</v>
      </c>
      <c r="Z840" s="139"/>
      <c r="AA840" s="139"/>
      <c r="AB840" s="139"/>
      <c r="AC840" s="139"/>
      <c r="AD840" s="139"/>
      <c r="AE840" s="139"/>
      <c r="AF840" s="139"/>
      <c r="AG840" s="139"/>
      <c r="AH840" s="139"/>
      <c r="AI840" s="139"/>
      <c r="AJ840" s="139"/>
      <c r="AK840" s="139"/>
      <c r="AL840" s="139"/>
      <c r="AM840" s="139"/>
      <c r="AN840" s="139"/>
      <c r="AO840" s="139"/>
      <c r="AP840" s="139"/>
      <c r="AQ840" s="70" t="s">
        <v>204</v>
      </c>
      <c r="AR840" s="70">
        <v>2007</v>
      </c>
      <c r="AS840" s="139"/>
      <c r="AT840" s="139"/>
      <c r="AU840" s="139"/>
      <c r="AV840" s="71">
        <v>48295561.256278932</v>
      </c>
      <c r="AW840" s="104" t="s">
        <v>123</v>
      </c>
      <c r="AX840" s="104"/>
      <c r="AY840" s="230" t="s">
        <v>1619</v>
      </c>
      <c r="AZ840" s="104" t="s">
        <v>1193</v>
      </c>
      <c r="BA840" s="104"/>
      <c r="BB840" s="104"/>
      <c r="BC840" s="66"/>
      <c r="BD840" s="66"/>
      <c r="BE840" s="121"/>
      <c r="BF840" s="121"/>
      <c r="BG840" s="121"/>
      <c r="BH840" s="121"/>
      <c r="BI840" s="121"/>
      <c r="BJ840" s="121"/>
      <c r="BK840" s="121"/>
      <c r="BL840" s="121"/>
      <c r="BM840" s="121"/>
      <c r="BN840" s="121"/>
      <c r="BO840" s="121"/>
      <c r="BP840" s="121"/>
      <c r="BQ840" s="121"/>
      <c r="BR840" s="121"/>
      <c r="BS840" s="121"/>
      <c r="BT840" s="121"/>
      <c r="BU840" s="121"/>
      <c r="BV840" s="121"/>
      <c r="BW840" s="121"/>
      <c r="BX840" s="121"/>
      <c r="BY840" s="121"/>
      <c r="BZ840" s="121"/>
    </row>
    <row r="841" spans="1:78" s="100" customFormat="1" ht="16" hidden="1" thickBot="1">
      <c r="A841" s="231"/>
      <c r="B841" s="254"/>
      <c r="C841" s="72" t="s">
        <v>530</v>
      </c>
      <c r="D841" s="70"/>
      <c r="E841" s="128" t="s">
        <v>728</v>
      </c>
      <c r="F841" s="104" t="s">
        <v>123</v>
      </c>
      <c r="G841" s="139"/>
      <c r="H841" s="139"/>
      <c r="I841" s="139"/>
      <c r="J841" s="104" t="s">
        <v>1193</v>
      </c>
      <c r="K841" s="139"/>
      <c r="L841" s="139"/>
      <c r="M841" s="139"/>
      <c r="N841" s="282"/>
      <c r="O841" s="282"/>
      <c r="P841" s="282"/>
      <c r="Q841" s="282"/>
      <c r="R841" s="146" t="s">
        <v>1717</v>
      </c>
      <c r="S841" s="146">
        <v>0</v>
      </c>
      <c r="T841" s="282" t="s">
        <v>225</v>
      </c>
      <c r="U841" s="146" t="s">
        <v>1653</v>
      </c>
      <c r="V841" s="189"/>
      <c r="W841" s="50">
        <v>0</v>
      </c>
      <c r="X841" s="50">
        <v>0</v>
      </c>
      <c r="Y841" s="50">
        <v>0</v>
      </c>
      <c r="Z841" s="139"/>
      <c r="AA841" s="139"/>
      <c r="AB841" s="139"/>
      <c r="AC841" s="139"/>
      <c r="AD841" s="139"/>
      <c r="AE841" s="139"/>
      <c r="AF841" s="139"/>
      <c r="AG841" s="139"/>
      <c r="AH841" s="139"/>
      <c r="AI841" s="139"/>
      <c r="AJ841" s="139"/>
      <c r="AK841" s="139"/>
      <c r="AL841" s="139"/>
      <c r="AM841" s="139"/>
      <c r="AN841" s="139"/>
      <c r="AO841" s="139"/>
      <c r="AP841" s="139"/>
      <c r="AQ841" s="70" t="s">
        <v>204</v>
      </c>
      <c r="AR841" s="70">
        <v>2007</v>
      </c>
      <c r="AS841" s="139"/>
      <c r="AT841" s="139"/>
      <c r="AU841" s="139"/>
      <c r="AV841" s="71">
        <v>46742746.779838145</v>
      </c>
      <c r="AW841" s="104" t="s">
        <v>123</v>
      </c>
      <c r="AX841" s="104"/>
      <c r="AY841" s="230" t="s">
        <v>1619</v>
      </c>
      <c r="AZ841" s="104" t="s">
        <v>1193</v>
      </c>
      <c r="BA841" s="104"/>
      <c r="BB841" s="104"/>
      <c r="BC841" s="66"/>
      <c r="BD841" s="66"/>
      <c r="BE841" s="121"/>
      <c r="BF841" s="121"/>
      <c r="BG841" s="121"/>
      <c r="BH841" s="121"/>
      <c r="BI841" s="121"/>
      <c r="BJ841" s="121"/>
      <c r="BK841" s="121"/>
      <c r="BL841" s="121"/>
      <c r="BM841" s="121"/>
      <c r="BN841" s="121"/>
      <c r="BO841" s="121"/>
      <c r="BP841" s="121"/>
      <c r="BQ841" s="121"/>
      <c r="BR841" s="121"/>
      <c r="BS841" s="121"/>
      <c r="BT841" s="121"/>
      <c r="BU841" s="121"/>
      <c r="BV841" s="121"/>
      <c r="BW841" s="121"/>
      <c r="BX841" s="121"/>
      <c r="BY841" s="121"/>
      <c r="BZ841" s="121"/>
    </row>
    <row r="842" spans="1:78" s="100" customFormat="1" ht="16" hidden="1" thickBot="1">
      <c r="A842" s="231"/>
      <c r="B842" s="254"/>
      <c r="C842" s="72" t="s">
        <v>531</v>
      </c>
      <c r="D842" s="70"/>
      <c r="E842" s="128" t="s">
        <v>713</v>
      </c>
      <c r="F842" s="104" t="s">
        <v>123</v>
      </c>
      <c r="G842" s="139"/>
      <c r="H842" s="139"/>
      <c r="I842" s="139"/>
      <c r="J842" s="104" t="s">
        <v>1193</v>
      </c>
      <c r="K842" s="139"/>
      <c r="L842" s="139"/>
      <c r="M842" s="139"/>
      <c r="N842" s="282"/>
      <c r="O842" s="282"/>
      <c r="P842" s="282"/>
      <c r="Q842" s="282"/>
      <c r="R842" s="146" t="s">
        <v>1718</v>
      </c>
      <c r="S842" s="146">
        <v>0</v>
      </c>
      <c r="T842" s="282" t="s">
        <v>238</v>
      </c>
      <c r="U842" s="146" t="s">
        <v>1653</v>
      </c>
      <c r="V842" s="189" t="s">
        <v>855</v>
      </c>
      <c r="W842" s="50">
        <v>0</v>
      </c>
      <c r="X842" s="50">
        <v>0</v>
      </c>
      <c r="Y842" s="50">
        <v>0</v>
      </c>
      <c r="Z842" s="139"/>
      <c r="AA842" s="139"/>
      <c r="AB842" s="139"/>
      <c r="AC842" s="139"/>
      <c r="AD842" s="139"/>
      <c r="AE842" s="139"/>
      <c r="AF842" s="139"/>
      <c r="AG842" s="139"/>
      <c r="AH842" s="139"/>
      <c r="AI842" s="139"/>
      <c r="AJ842" s="139"/>
      <c r="AK842" s="139"/>
      <c r="AL842" s="139"/>
      <c r="AM842" s="139"/>
      <c r="AN842" s="139"/>
      <c r="AO842" s="139"/>
      <c r="AP842" s="139"/>
      <c r="AQ842" s="70" t="s">
        <v>204</v>
      </c>
      <c r="AR842" s="70">
        <v>2007</v>
      </c>
      <c r="AS842" s="139"/>
      <c r="AT842" s="139"/>
      <c r="AU842" s="139"/>
      <c r="AV842" s="71">
        <v>35889.903191444741</v>
      </c>
      <c r="AW842" s="104" t="s">
        <v>123</v>
      </c>
      <c r="AX842" s="104"/>
      <c r="AY842" s="230" t="s">
        <v>1619</v>
      </c>
      <c r="AZ842" s="104" t="s">
        <v>1193</v>
      </c>
      <c r="BA842" s="104"/>
      <c r="BB842" s="104"/>
      <c r="BC842" s="66"/>
      <c r="BD842" s="66"/>
      <c r="BE842" s="121"/>
      <c r="BF842" s="121"/>
      <c r="BG842" s="121"/>
      <c r="BH842" s="121"/>
      <c r="BI842" s="121"/>
      <c r="BJ842" s="121"/>
      <c r="BK842" s="121"/>
      <c r="BL842" s="121"/>
      <c r="BM842" s="121"/>
      <c r="BN842" s="121"/>
      <c r="BO842" s="121"/>
      <c r="BP842" s="121"/>
      <c r="BQ842" s="121"/>
      <c r="BR842" s="121"/>
      <c r="BS842" s="121"/>
      <c r="BT842" s="121"/>
      <c r="BU842" s="121"/>
      <c r="BV842" s="121"/>
      <c r="BW842" s="121"/>
      <c r="BX842" s="121"/>
      <c r="BY842" s="121"/>
      <c r="BZ842" s="121"/>
    </row>
    <row r="843" spans="1:78" s="100" customFormat="1" ht="16" hidden="1" thickBot="1">
      <c r="A843" s="231"/>
      <c r="B843" s="254"/>
      <c r="C843" s="72" t="s">
        <v>464</v>
      </c>
      <c r="D843" s="70"/>
      <c r="E843" s="128" t="s">
        <v>725</v>
      </c>
      <c r="F843" s="104" t="s">
        <v>123</v>
      </c>
      <c r="G843" s="139"/>
      <c r="H843" s="139"/>
      <c r="I843" s="139"/>
      <c r="J843" s="104" t="s">
        <v>1193</v>
      </c>
      <c r="K843" s="139"/>
      <c r="L843" s="139"/>
      <c r="M843" s="139"/>
      <c r="N843" s="282"/>
      <c r="O843" s="282"/>
      <c r="P843" s="282"/>
      <c r="Q843" s="282"/>
      <c r="R843" s="146" t="s">
        <v>1685</v>
      </c>
      <c r="S843" s="146">
        <v>0</v>
      </c>
      <c r="T843" s="282" t="s">
        <v>238</v>
      </c>
      <c r="U843" s="146" t="s">
        <v>1654</v>
      </c>
      <c r="V843" s="189" t="s">
        <v>861</v>
      </c>
      <c r="W843" s="50">
        <v>0</v>
      </c>
      <c r="X843" s="50">
        <v>0</v>
      </c>
      <c r="Y843" s="50">
        <v>0</v>
      </c>
      <c r="Z843" s="139"/>
      <c r="AA843" s="139"/>
      <c r="AB843" s="139"/>
      <c r="AC843" s="139"/>
      <c r="AD843" s="139"/>
      <c r="AE843" s="139"/>
      <c r="AF843" s="139"/>
      <c r="AG843" s="139"/>
      <c r="AH843" s="139"/>
      <c r="AI843" s="139"/>
      <c r="AJ843" s="139"/>
      <c r="AK843" s="139"/>
      <c r="AL843" s="139"/>
      <c r="AM843" s="139"/>
      <c r="AN843" s="139"/>
      <c r="AO843" s="139"/>
      <c r="AP843" s="139"/>
      <c r="AQ843" s="70" t="s">
        <v>204</v>
      </c>
      <c r="AR843" s="70">
        <v>2007</v>
      </c>
      <c r="AS843" s="139"/>
      <c r="AT843" s="139"/>
      <c r="AU843" s="139"/>
      <c r="AV843" s="71">
        <v>17122605.259341698</v>
      </c>
      <c r="AW843" s="104" t="s">
        <v>123</v>
      </c>
      <c r="AX843" s="104"/>
      <c r="AY843" s="230" t="s">
        <v>1619</v>
      </c>
      <c r="AZ843" s="104" t="s">
        <v>1193</v>
      </c>
      <c r="BA843" s="104"/>
      <c r="BB843" s="104"/>
      <c r="BC843" s="66"/>
      <c r="BD843" s="66"/>
      <c r="BE843" s="121"/>
      <c r="BF843" s="121"/>
      <c r="BG843" s="121"/>
      <c r="BH843" s="121"/>
      <c r="BI843" s="121"/>
      <c r="BJ843" s="121"/>
      <c r="BK843" s="121"/>
      <c r="BL843" s="121"/>
      <c r="BM843" s="121"/>
      <c r="BN843" s="121"/>
      <c r="BO843" s="121"/>
      <c r="BP843" s="121"/>
      <c r="BQ843" s="121"/>
      <c r="BR843" s="121"/>
      <c r="BS843" s="121"/>
      <c r="BT843" s="121"/>
      <c r="BU843" s="121"/>
      <c r="BV843" s="121"/>
      <c r="BW843" s="121"/>
      <c r="BX843" s="121"/>
      <c r="BY843" s="121"/>
      <c r="BZ843" s="121"/>
    </row>
    <row r="844" spans="1:78" s="100" customFormat="1" ht="16" hidden="1" thickBot="1">
      <c r="A844" s="231"/>
      <c r="B844" s="254"/>
      <c r="C844" s="72" t="s">
        <v>532</v>
      </c>
      <c r="D844" s="70"/>
      <c r="E844" s="128" t="s">
        <v>715</v>
      </c>
      <c r="F844" s="104" t="s">
        <v>123</v>
      </c>
      <c r="G844" s="139"/>
      <c r="H844" s="139"/>
      <c r="I844" s="139"/>
      <c r="J844" s="104" t="s">
        <v>1193</v>
      </c>
      <c r="K844" s="139"/>
      <c r="L844" s="139"/>
      <c r="M844" s="139"/>
      <c r="N844" s="282"/>
      <c r="O844" s="282"/>
      <c r="P844" s="282"/>
      <c r="Q844" s="282"/>
      <c r="R844" s="146" t="s">
        <v>834</v>
      </c>
      <c r="S844" s="146">
        <v>0</v>
      </c>
      <c r="T844" s="282" t="s">
        <v>225</v>
      </c>
      <c r="U844" s="146" t="s">
        <v>1654</v>
      </c>
      <c r="V844" s="189"/>
      <c r="W844" s="50">
        <v>0</v>
      </c>
      <c r="X844" s="50">
        <v>0</v>
      </c>
      <c r="Y844" s="50">
        <v>0</v>
      </c>
      <c r="Z844" s="139"/>
      <c r="AA844" s="139"/>
      <c r="AB844" s="139"/>
      <c r="AC844" s="139"/>
      <c r="AD844" s="139"/>
      <c r="AE844" s="139"/>
      <c r="AF844" s="139"/>
      <c r="AG844" s="139"/>
      <c r="AH844" s="139"/>
      <c r="AI844" s="139"/>
      <c r="AJ844" s="139"/>
      <c r="AK844" s="139"/>
      <c r="AL844" s="139"/>
      <c r="AM844" s="139"/>
      <c r="AN844" s="139"/>
      <c r="AO844" s="139"/>
      <c r="AP844" s="139"/>
      <c r="AQ844" s="70" t="s">
        <v>204</v>
      </c>
      <c r="AR844" s="70">
        <v>2007</v>
      </c>
      <c r="AS844" s="139"/>
      <c r="AT844" s="139"/>
      <c r="AU844" s="139"/>
      <c r="AV844" s="71">
        <v>11764709.383146526</v>
      </c>
      <c r="AW844" s="104" t="s">
        <v>123</v>
      </c>
      <c r="AX844" s="104"/>
      <c r="AY844" s="230" t="s">
        <v>1619</v>
      </c>
      <c r="AZ844" s="104" t="s">
        <v>1193</v>
      </c>
      <c r="BA844" s="104"/>
      <c r="BB844" s="104"/>
      <c r="BC844" s="66"/>
      <c r="BD844" s="66"/>
      <c r="BE844" s="121"/>
      <c r="BF844" s="121"/>
      <c r="BG844" s="121"/>
      <c r="BH844" s="121"/>
      <c r="BI844" s="121"/>
      <c r="BJ844" s="121"/>
      <c r="BK844" s="121"/>
      <c r="BL844" s="121"/>
      <c r="BM844" s="121"/>
      <c r="BN844" s="121"/>
      <c r="BO844" s="121"/>
      <c r="BP844" s="121"/>
      <c r="BQ844" s="121"/>
      <c r="BR844" s="121"/>
      <c r="BS844" s="121"/>
      <c r="BT844" s="121"/>
      <c r="BU844" s="121"/>
      <c r="BV844" s="121"/>
      <c r="BW844" s="121"/>
      <c r="BX844" s="121"/>
      <c r="BY844" s="121"/>
      <c r="BZ844" s="121"/>
    </row>
    <row r="845" spans="1:78" s="100" customFormat="1" ht="16" hidden="1" thickBot="1">
      <c r="A845" s="231"/>
      <c r="B845" s="254"/>
      <c r="C845" s="72" t="s">
        <v>533</v>
      </c>
      <c r="D845" s="70"/>
      <c r="E845" s="128" t="s">
        <v>729</v>
      </c>
      <c r="F845" s="104" t="s">
        <v>123</v>
      </c>
      <c r="G845" s="139"/>
      <c r="H845" s="139"/>
      <c r="I845" s="139"/>
      <c r="J845" s="104" t="s">
        <v>1193</v>
      </c>
      <c r="K845" s="139"/>
      <c r="L845" s="139"/>
      <c r="M845" s="139"/>
      <c r="N845" s="282"/>
      <c r="O845" s="282"/>
      <c r="P845" s="282"/>
      <c r="Q845" s="282"/>
      <c r="R845" s="146" t="s">
        <v>835</v>
      </c>
      <c r="S845" s="146">
        <v>0</v>
      </c>
      <c r="T845" s="282" t="s">
        <v>225</v>
      </c>
      <c r="U845" s="146" t="s">
        <v>1654</v>
      </c>
      <c r="V845" s="189"/>
      <c r="W845" s="50">
        <v>0</v>
      </c>
      <c r="X845" s="50">
        <v>0</v>
      </c>
      <c r="Y845" s="50">
        <v>0</v>
      </c>
      <c r="Z845" s="139"/>
      <c r="AA845" s="139"/>
      <c r="AB845" s="139"/>
      <c r="AC845" s="139"/>
      <c r="AD845" s="139"/>
      <c r="AE845" s="139"/>
      <c r="AF845" s="139"/>
      <c r="AG845" s="139"/>
      <c r="AH845" s="139"/>
      <c r="AI845" s="139"/>
      <c r="AJ845" s="139"/>
      <c r="AK845" s="139"/>
      <c r="AL845" s="139"/>
      <c r="AM845" s="139"/>
      <c r="AN845" s="139"/>
      <c r="AO845" s="139"/>
      <c r="AP845" s="139"/>
      <c r="AQ845" s="70" t="s">
        <v>204</v>
      </c>
      <c r="AR845" s="70">
        <v>2007</v>
      </c>
      <c r="AS845" s="139"/>
      <c r="AT845" s="139"/>
      <c r="AU845" s="139"/>
      <c r="AV845" s="71">
        <v>88235333.618734822</v>
      </c>
      <c r="AW845" s="104" t="s">
        <v>123</v>
      </c>
      <c r="AX845" s="104"/>
      <c r="AY845" s="230" t="s">
        <v>1619</v>
      </c>
      <c r="AZ845" s="104" t="s">
        <v>1193</v>
      </c>
      <c r="BA845" s="104"/>
      <c r="BB845" s="104"/>
      <c r="BC845" s="66"/>
      <c r="BD845" s="66"/>
      <c r="BE845" s="121"/>
      <c r="BF845" s="121"/>
      <c r="BG845" s="121"/>
      <c r="BH845" s="121"/>
      <c r="BI845" s="121"/>
      <c r="BJ845" s="121"/>
      <c r="BK845" s="121"/>
      <c r="BL845" s="121"/>
      <c r="BM845" s="121"/>
      <c r="BN845" s="121"/>
      <c r="BO845" s="121"/>
      <c r="BP845" s="121"/>
      <c r="BQ845" s="121"/>
      <c r="BR845" s="121"/>
      <c r="BS845" s="121"/>
      <c r="BT845" s="121"/>
      <c r="BU845" s="121"/>
      <c r="BV845" s="121"/>
      <c r="BW845" s="121"/>
      <c r="BX845" s="121"/>
      <c r="BY845" s="121"/>
      <c r="BZ845" s="121"/>
    </row>
    <row r="846" spans="1:78" s="100" customFormat="1" ht="16" hidden="1" thickBot="1">
      <c r="A846" s="231"/>
      <c r="B846" s="254"/>
      <c r="C846" s="72" t="s">
        <v>534</v>
      </c>
      <c r="D846" s="70"/>
      <c r="E846" s="128" t="s">
        <v>721</v>
      </c>
      <c r="F846" s="104" t="s">
        <v>123</v>
      </c>
      <c r="G846" s="139"/>
      <c r="H846" s="139"/>
      <c r="I846" s="139"/>
      <c r="J846" s="104" t="s">
        <v>1193</v>
      </c>
      <c r="K846" s="139"/>
      <c r="L846" s="139"/>
      <c r="M846" s="139"/>
      <c r="N846" s="282"/>
      <c r="O846" s="282"/>
      <c r="P846" s="282"/>
      <c r="Q846" s="282"/>
      <c r="R846" s="146" t="s">
        <v>836</v>
      </c>
      <c r="S846" s="146">
        <v>0</v>
      </c>
      <c r="T846" s="282" t="s">
        <v>225</v>
      </c>
      <c r="U846" s="146" t="s">
        <v>1654</v>
      </c>
      <c r="V846" s="189"/>
      <c r="W846" s="50">
        <v>0</v>
      </c>
      <c r="X846" s="50">
        <v>0</v>
      </c>
      <c r="Y846" s="50">
        <v>0</v>
      </c>
      <c r="Z846" s="139"/>
      <c r="AA846" s="139"/>
      <c r="AB846" s="139"/>
      <c r="AC846" s="139"/>
      <c r="AD846" s="139"/>
      <c r="AE846" s="139"/>
      <c r="AF846" s="139"/>
      <c r="AG846" s="139"/>
      <c r="AH846" s="139"/>
      <c r="AI846" s="139"/>
      <c r="AJ846" s="139"/>
      <c r="AK846" s="139"/>
      <c r="AL846" s="139"/>
      <c r="AM846" s="139"/>
      <c r="AN846" s="139"/>
      <c r="AO846" s="139"/>
      <c r="AP846" s="139"/>
      <c r="AQ846" s="70" t="s">
        <v>204</v>
      </c>
      <c r="AR846" s="70">
        <v>2007</v>
      </c>
      <c r="AS846" s="139"/>
      <c r="AT846" s="139"/>
      <c r="AU846" s="139"/>
      <c r="AV846" s="71">
        <v>15350150.005874969</v>
      </c>
      <c r="AW846" s="104" t="s">
        <v>123</v>
      </c>
      <c r="AX846" s="104"/>
      <c r="AY846" s="230" t="s">
        <v>1619</v>
      </c>
      <c r="AZ846" s="104" t="s">
        <v>1193</v>
      </c>
      <c r="BA846" s="104"/>
      <c r="BB846" s="104"/>
      <c r="BC846" s="66"/>
      <c r="BD846" s="66"/>
      <c r="BE846" s="121"/>
      <c r="BF846" s="121"/>
      <c r="BG846" s="121"/>
      <c r="BH846" s="121"/>
      <c r="BI846" s="121"/>
      <c r="BJ846" s="121"/>
      <c r="BK846" s="121"/>
      <c r="BL846" s="121"/>
      <c r="BM846" s="121"/>
      <c r="BN846" s="121"/>
      <c r="BO846" s="121"/>
      <c r="BP846" s="121"/>
      <c r="BQ846" s="121"/>
      <c r="BR846" s="121"/>
      <c r="BS846" s="121"/>
      <c r="BT846" s="121"/>
      <c r="BU846" s="121"/>
      <c r="BV846" s="121"/>
      <c r="BW846" s="121"/>
      <c r="BX846" s="121"/>
      <c r="BY846" s="121"/>
      <c r="BZ846" s="121"/>
    </row>
    <row r="847" spans="1:78" s="100" customFormat="1" ht="16" hidden="1" thickBot="1">
      <c r="A847" s="231"/>
      <c r="B847" s="254"/>
      <c r="C847" s="107" t="s">
        <v>535</v>
      </c>
      <c r="D847" s="108"/>
      <c r="E847" s="128" t="s">
        <v>713</v>
      </c>
      <c r="F847" s="104" t="s">
        <v>123</v>
      </c>
      <c r="G847" s="139"/>
      <c r="H847" s="139"/>
      <c r="I847" s="139"/>
      <c r="J847" s="104" t="s">
        <v>1193</v>
      </c>
      <c r="K847" s="139"/>
      <c r="L847" s="139"/>
      <c r="M847" s="139"/>
      <c r="N847" s="282"/>
      <c r="O847" s="282"/>
      <c r="P847" s="282"/>
      <c r="Q847" s="282"/>
      <c r="R847" s="146" t="s">
        <v>1719</v>
      </c>
      <c r="S847" s="146">
        <v>0</v>
      </c>
      <c r="T847" s="282" t="s">
        <v>225</v>
      </c>
      <c r="U847" s="146" t="s">
        <v>1653</v>
      </c>
      <c r="V847" s="106"/>
      <c r="W847" s="50">
        <v>0</v>
      </c>
      <c r="X847" s="50">
        <v>0</v>
      </c>
      <c r="Y847" s="50">
        <v>0</v>
      </c>
      <c r="Z847" s="139"/>
      <c r="AA847" s="139"/>
      <c r="AB847" s="139"/>
      <c r="AC847" s="139"/>
      <c r="AD847" s="139"/>
      <c r="AE847" s="139"/>
      <c r="AF847" s="139"/>
      <c r="AG847" s="139"/>
      <c r="AH847" s="139"/>
      <c r="AI847" s="139"/>
      <c r="AJ847" s="139"/>
      <c r="AK847" s="139"/>
      <c r="AL847" s="139"/>
      <c r="AM847" s="139"/>
      <c r="AN847" s="139"/>
      <c r="AO847" s="139"/>
      <c r="AP847" s="139"/>
      <c r="AQ847" s="108" t="s">
        <v>204</v>
      </c>
      <c r="AR847" s="108">
        <v>2007</v>
      </c>
      <c r="AS847" s="139"/>
      <c r="AT847" s="139"/>
      <c r="AU847" s="139"/>
      <c r="AV847" s="71">
        <v>52374861.119217046</v>
      </c>
      <c r="AW847" s="104" t="s">
        <v>123</v>
      </c>
      <c r="AX847" s="104"/>
      <c r="AY847" s="230" t="s">
        <v>1619</v>
      </c>
      <c r="AZ847" s="104" t="s">
        <v>1193</v>
      </c>
      <c r="BA847" s="104"/>
      <c r="BB847" s="104"/>
      <c r="BC847" s="66"/>
      <c r="BD847" s="66"/>
      <c r="BE847" s="121"/>
      <c r="BF847" s="121"/>
      <c r="BG847" s="121"/>
      <c r="BH847" s="121"/>
      <c r="BI847" s="121"/>
      <c r="BJ847" s="121"/>
      <c r="BK847" s="121"/>
      <c r="BL847" s="121"/>
      <c r="BM847" s="121"/>
      <c r="BN847" s="121"/>
      <c r="BO847" s="121"/>
      <c r="BP847" s="121"/>
      <c r="BQ847" s="121"/>
      <c r="BR847" s="121"/>
      <c r="BS847" s="121"/>
      <c r="BT847" s="121"/>
      <c r="BU847" s="121"/>
      <c r="BV847" s="121"/>
      <c r="BW847" s="121"/>
      <c r="BX847" s="121"/>
      <c r="BY847" s="121"/>
      <c r="BZ847" s="121"/>
    </row>
    <row r="848" spans="1:78" s="100" customFormat="1" ht="16" hidden="1" thickBot="1">
      <c r="A848" s="231"/>
      <c r="B848" s="254"/>
      <c r="C848" s="72" t="s">
        <v>536</v>
      </c>
      <c r="D848" s="70"/>
      <c r="E848" s="128" t="s">
        <v>715</v>
      </c>
      <c r="F848" s="104" t="s">
        <v>123</v>
      </c>
      <c r="G848" s="139"/>
      <c r="H848" s="139"/>
      <c r="I848" s="139"/>
      <c r="J848" s="104" t="s">
        <v>1193</v>
      </c>
      <c r="K848" s="139"/>
      <c r="L848" s="139"/>
      <c r="M848" s="139"/>
      <c r="N848" s="282"/>
      <c r="O848" s="282"/>
      <c r="P848" s="282"/>
      <c r="Q848" s="282"/>
      <c r="R848" s="146" t="s">
        <v>1720</v>
      </c>
      <c r="S848" s="146">
        <v>0</v>
      </c>
      <c r="T848" s="282" t="s">
        <v>238</v>
      </c>
      <c r="U848" s="146" t="s">
        <v>1653</v>
      </c>
      <c r="V848" s="189" t="s">
        <v>878</v>
      </c>
      <c r="W848" s="50">
        <v>0</v>
      </c>
      <c r="X848" s="50">
        <v>0</v>
      </c>
      <c r="Y848" s="50">
        <v>0</v>
      </c>
      <c r="Z848" s="139"/>
      <c r="AA848" s="139"/>
      <c r="AB848" s="139"/>
      <c r="AC848" s="139"/>
      <c r="AD848" s="139"/>
      <c r="AE848" s="139"/>
      <c r="AF848" s="139"/>
      <c r="AG848" s="139"/>
      <c r="AH848" s="139"/>
      <c r="AI848" s="139"/>
      <c r="AJ848" s="139"/>
      <c r="AK848" s="139"/>
      <c r="AL848" s="139"/>
      <c r="AM848" s="139"/>
      <c r="AN848" s="139"/>
      <c r="AO848" s="139"/>
      <c r="AP848" s="139"/>
      <c r="AQ848" s="70" t="s">
        <v>204</v>
      </c>
      <c r="AR848" s="70">
        <v>2007</v>
      </c>
      <c r="AS848" s="139"/>
      <c r="AT848" s="139"/>
      <c r="AU848" s="139"/>
      <c r="AV848" s="71">
        <v>18160185.053783998</v>
      </c>
      <c r="AW848" s="104" t="s">
        <v>123</v>
      </c>
      <c r="AX848" s="104"/>
      <c r="AY848" s="230" t="s">
        <v>1619</v>
      </c>
      <c r="AZ848" s="104" t="s">
        <v>1193</v>
      </c>
      <c r="BA848" s="104"/>
      <c r="BB848" s="104"/>
      <c r="BC848" s="66"/>
      <c r="BD848" s="66"/>
      <c r="BE848" s="121"/>
      <c r="BF848" s="121"/>
      <c r="BG848" s="121"/>
      <c r="BH848" s="121"/>
      <c r="BI848" s="121"/>
      <c r="BJ848" s="121"/>
      <c r="BK848" s="121"/>
      <c r="BL848" s="121"/>
      <c r="BM848" s="121"/>
      <c r="BN848" s="121"/>
      <c r="BO848" s="121"/>
      <c r="BP848" s="121"/>
      <c r="BQ848" s="121"/>
      <c r="BR848" s="121"/>
      <c r="BS848" s="121"/>
      <c r="BT848" s="121"/>
      <c r="BU848" s="121"/>
      <c r="BV848" s="121"/>
      <c r="BW848" s="121"/>
      <c r="BX848" s="121"/>
      <c r="BY848" s="121"/>
      <c r="BZ848" s="121"/>
    </row>
    <row r="849" spans="1:78" s="100" customFormat="1" ht="16" hidden="1" thickBot="1">
      <c r="A849" s="231"/>
      <c r="B849" s="254"/>
      <c r="C849" s="72" t="s">
        <v>537</v>
      </c>
      <c r="D849" s="70"/>
      <c r="E849" s="128" t="s">
        <v>713</v>
      </c>
      <c r="F849" s="104" t="s">
        <v>123</v>
      </c>
      <c r="G849" s="139"/>
      <c r="H849" s="139"/>
      <c r="I849" s="139"/>
      <c r="J849" s="104" t="s">
        <v>1193</v>
      </c>
      <c r="K849" s="139"/>
      <c r="L849" s="139"/>
      <c r="M849" s="139"/>
      <c r="N849" s="282"/>
      <c r="O849" s="282"/>
      <c r="P849" s="282"/>
      <c r="Q849" s="282"/>
      <c r="R849" s="146" t="s">
        <v>837</v>
      </c>
      <c r="S849" s="146">
        <v>0</v>
      </c>
      <c r="T849" s="282" t="s">
        <v>238</v>
      </c>
      <c r="U849" s="146" t="s">
        <v>1653</v>
      </c>
      <c r="V849" s="189" t="s">
        <v>879</v>
      </c>
      <c r="W849" s="50">
        <v>0</v>
      </c>
      <c r="X849" s="50">
        <v>0</v>
      </c>
      <c r="Y849" s="50">
        <v>0</v>
      </c>
      <c r="Z849" s="139"/>
      <c r="AA849" s="139"/>
      <c r="AB849" s="139"/>
      <c r="AC849" s="139"/>
      <c r="AD849" s="139"/>
      <c r="AE849" s="139"/>
      <c r="AF849" s="139"/>
      <c r="AG849" s="139"/>
      <c r="AH849" s="139"/>
      <c r="AI849" s="139"/>
      <c r="AJ849" s="139"/>
      <c r="AK849" s="139"/>
      <c r="AL849" s="139"/>
      <c r="AM849" s="139"/>
      <c r="AN849" s="139"/>
      <c r="AO849" s="139"/>
      <c r="AP849" s="139"/>
      <c r="AQ849" s="70" t="s">
        <v>204</v>
      </c>
      <c r="AR849" s="70">
        <v>2007</v>
      </c>
      <c r="AS849" s="139"/>
      <c r="AT849" s="139"/>
      <c r="AU849" s="139"/>
      <c r="AV849" s="71">
        <v>3221289.8944372917</v>
      </c>
      <c r="AW849" s="104" t="s">
        <v>123</v>
      </c>
      <c r="AX849" s="104"/>
      <c r="AY849" s="230" t="s">
        <v>1619</v>
      </c>
      <c r="AZ849" s="104" t="s">
        <v>1193</v>
      </c>
      <c r="BA849" s="104"/>
      <c r="BB849" s="104"/>
      <c r="BC849" s="66"/>
      <c r="BD849" s="66"/>
      <c r="BE849" s="121"/>
      <c r="BF849" s="121"/>
      <c r="BG849" s="121"/>
      <c r="BH849" s="121"/>
      <c r="BI849" s="121"/>
      <c r="BJ849" s="121"/>
      <c r="BK849" s="121"/>
      <c r="BL849" s="121"/>
      <c r="BM849" s="121"/>
      <c r="BN849" s="121"/>
      <c r="BO849" s="121"/>
      <c r="BP849" s="121"/>
      <c r="BQ849" s="121"/>
      <c r="BR849" s="121"/>
      <c r="BS849" s="121"/>
      <c r="BT849" s="121"/>
      <c r="BU849" s="121"/>
      <c r="BV849" s="121"/>
      <c r="BW849" s="121"/>
      <c r="BX849" s="121"/>
      <c r="BY849" s="121"/>
      <c r="BZ849" s="121"/>
    </row>
    <row r="850" spans="1:78" s="100" customFormat="1" ht="16" hidden="1" thickBot="1">
      <c r="A850" s="231"/>
      <c r="B850" s="254"/>
      <c r="C850" s="72" t="s">
        <v>538</v>
      </c>
      <c r="D850" s="70"/>
      <c r="E850" s="73" t="s">
        <v>713</v>
      </c>
      <c r="F850" s="104" t="s">
        <v>123</v>
      </c>
      <c r="G850" s="139"/>
      <c r="H850" s="139"/>
      <c r="I850" s="139"/>
      <c r="J850" s="104" t="s">
        <v>1193</v>
      </c>
      <c r="K850" s="139"/>
      <c r="L850" s="139"/>
      <c r="M850" s="139"/>
      <c r="N850" s="139"/>
      <c r="O850" s="139"/>
      <c r="P850" s="139"/>
      <c r="Q850" s="139"/>
      <c r="R850" s="146" t="s">
        <v>1721</v>
      </c>
      <c r="S850" s="146">
        <v>0</v>
      </c>
      <c r="T850" s="282" t="s">
        <v>1581</v>
      </c>
      <c r="U850" s="146" t="s">
        <v>1653</v>
      </c>
      <c r="V850" s="189" t="s">
        <v>894</v>
      </c>
      <c r="W850" s="50">
        <v>0</v>
      </c>
      <c r="X850" s="50">
        <v>0</v>
      </c>
      <c r="Y850" s="50">
        <v>0</v>
      </c>
      <c r="Z850" s="139"/>
      <c r="AA850" s="139"/>
      <c r="AB850" s="139"/>
      <c r="AC850" s="139"/>
      <c r="AD850" s="139"/>
      <c r="AE850" s="139"/>
      <c r="AF850" s="139"/>
      <c r="AG850" s="139"/>
      <c r="AH850" s="139"/>
      <c r="AI850" s="139"/>
      <c r="AJ850" s="139"/>
      <c r="AK850" s="139"/>
      <c r="AL850" s="139"/>
      <c r="AM850" s="139"/>
      <c r="AN850" s="139"/>
      <c r="AO850" s="139"/>
      <c r="AP850" s="139"/>
      <c r="AQ850" s="70" t="s">
        <v>204</v>
      </c>
      <c r="AR850" s="70">
        <v>2007</v>
      </c>
      <c r="AS850" s="139"/>
      <c r="AT850" s="139"/>
      <c r="AU850" s="139"/>
      <c r="AV850" s="71">
        <v>1794485.2257203262</v>
      </c>
      <c r="AW850" s="104" t="s">
        <v>123</v>
      </c>
      <c r="AX850" s="104"/>
      <c r="AY850" s="230" t="s">
        <v>1619</v>
      </c>
      <c r="AZ850" s="104" t="s">
        <v>1193</v>
      </c>
      <c r="BA850" s="104"/>
      <c r="BB850" s="104"/>
      <c r="BC850" s="66"/>
      <c r="BD850" s="66"/>
      <c r="BE850" s="121"/>
      <c r="BF850" s="121"/>
      <c r="BG850" s="121"/>
      <c r="BH850" s="121"/>
      <c r="BI850" s="121"/>
      <c r="BJ850" s="121"/>
      <c r="BK850" s="121"/>
      <c r="BL850" s="121"/>
      <c r="BM850" s="121"/>
      <c r="BN850" s="121"/>
      <c r="BO850" s="121"/>
      <c r="BP850" s="121"/>
      <c r="BQ850" s="121"/>
      <c r="BR850" s="121"/>
      <c r="BS850" s="121"/>
      <c r="BT850" s="121"/>
      <c r="BU850" s="121"/>
      <c r="BV850" s="121"/>
      <c r="BW850" s="121"/>
      <c r="BX850" s="121"/>
      <c r="BY850" s="121"/>
      <c r="BZ850" s="121"/>
    </row>
    <row r="851" spans="1:78" s="100" customFormat="1" ht="16" hidden="1" thickBot="1">
      <c r="A851" s="231"/>
      <c r="B851" s="254"/>
      <c r="C851" s="72" t="s">
        <v>539</v>
      </c>
      <c r="D851" s="70"/>
      <c r="E851" s="128" t="s">
        <v>713</v>
      </c>
      <c r="F851" s="104" t="s">
        <v>123</v>
      </c>
      <c r="G851" s="139"/>
      <c r="H851" s="139"/>
      <c r="I851" s="139"/>
      <c r="J851" s="104" t="s">
        <v>1193</v>
      </c>
      <c r="K851" s="139"/>
      <c r="L851" s="139"/>
      <c r="M851" s="139"/>
      <c r="N851" s="139"/>
      <c r="O851" s="139"/>
      <c r="P851" s="139"/>
      <c r="Q851" s="139"/>
      <c r="R851" s="146" t="s">
        <v>1722</v>
      </c>
      <c r="S851" s="146">
        <v>0</v>
      </c>
      <c r="T851" s="282" t="s">
        <v>238</v>
      </c>
      <c r="U851" s="146" t="s">
        <v>1653</v>
      </c>
      <c r="V851" s="189" t="s">
        <v>879</v>
      </c>
      <c r="W851" s="50">
        <v>0</v>
      </c>
      <c r="X851" s="50">
        <v>0</v>
      </c>
      <c r="Y851" s="50">
        <v>0</v>
      </c>
      <c r="Z851" s="139"/>
      <c r="AA851" s="139"/>
      <c r="AB851" s="139"/>
      <c r="AC851" s="139"/>
      <c r="AD851" s="139"/>
      <c r="AE851" s="139"/>
      <c r="AF851" s="139"/>
      <c r="AG851" s="139"/>
      <c r="AH851" s="139"/>
      <c r="AI851" s="139"/>
      <c r="AJ851" s="139"/>
      <c r="AK851" s="139"/>
      <c r="AL851" s="139"/>
      <c r="AM851" s="139"/>
      <c r="AN851" s="139"/>
      <c r="AO851" s="139"/>
      <c r="AP851" s="139"/>
      <c r="AQ851" s="70" t="s">
        <v>204</v>
      </c>
      <c r="AR851" s="70">
        <v>2007</v>
      </c>
      <c r="AS851" s="139"/>
      <c r="AT851" s="139"/>
      <c r="AU851" s="139"/>
      <c r="AV851" s="71">
        <v>15380557.526573123</v>
      </c>
      <c r="AW851" s="104" t="s">
        <v>123</v>
      </c>
      <c r="AX851" s="104"/>
      <c r="AY851" s="230" t="s">
        <v>1619</v>
      </c>
      <c r="AZ851" s="104" t="s">
        <v>1193</v>
      </c>
      <c r="BA851" s="104"/>
      <c r="BB851" s="104"/>
      <c r="BC851" s="66"/>
      <c r="BD851" s="66"/>
      <c r="BE851" s="121"/>
      <c r="BF851" s="121"/>
      <c r="BG851" s="121"/>
      <c r="BH851" s="121"/>
      <c r="BI851" s="121"/>
      <c r="BJ851" s="121"/>
      <c r="BK851" s="121"/>
      <c r="BL851" s="121"/>
      <c r="BM851" s="121"/>
      <c r="BN851" s="121"/>
      <c r="BO851" s="121"/>
      <c r="BP851" s="121"/>
      <c r="BQ851" s="121"/>
      <c r="BR851" s="121"/>
      <c r="BS851" s="121"/>
      <c r="BT851" s="121"/>
      <c r="BU851" s="121"/>
      <c r="BV851" s="121"/>
      <c r="BW851" s="121"/>
      <c r="BX851" s="121"/>
      <c r="BY851" s="121"/>
      <c r="BZ851" s="121"/>
    </row>
    <row r="852" spans="1:78" s="100" customFormat="1" ht="16" hidden="1" thickBot="1">
      <c r="A852" s="231"/>
      <c r="B852" s="254"/>
      <c r="C852" s="72" t="s">
        <v>540</v>
      </c>
      <c r="D852" s="70"/>
      <c r="E852" s="128" t="s">
        <v>723</v>
      </c>
      <c r="F852" s="104" t="s">
        <v>123</v>
      </c>
      <c r="G852" s="139"/>
      <c r="H852" s="139"/>
      <c r="I852" s="139"/>
      <c r="J852" s="104" t="s">
        <v>1193</v>
      </c>
      <c r="K852" s="139"/>
      <c r="L852" s="139"/>
      <c r="M852" s="139"/>
      <c r="N852" s="282"/>
      <c r="O852" s="282"/>
      <c r="P852" s="282"/>
      <c r="Q852" s="282"/>
      <c r="R852" s="146" t="s">
        <v>1723</v>
      </c>
      <c r="S852" s="146">
        <v>0</v>
      </c>
      <c r="T852" s="282" t="s">
        <v>1581</v>
      </c>
      <c r="U852" s="146" t="s">
        <v>1653</v>
      </c>
      <c r="V852" s="189" t="s">
        <v>879</v>
      </c>
      <c r="W852" s="50">
        <v>0</v>
      </c>
      <c r="X852" s="50">
        <v>0</v>
      </c>
      <c r="Y852" s="50">
        <v>0</v>
      </c>
      <c r="Z852" s="139"/>
      <c r="AA852" s="139"/>
      <c r="AB852" s="139"/>
      <c r="AC852" s="139"/>
      <c r="AD852" s="139"/>
      <c r="AE852" s="139"/>
      <c r="AF852" s="139"/>
      <c r="AG852" s="139"/>
      <c r="AH852" s="139"/>
      <c r="AI852" s="139"/>
      <c r="AJ852" s="139"/>
      <c r="AK852" s="139"/>
      <c r="AL852" s="139"/>
      <c r="AM852" s="139"/>
      <c r="AN852" s="139"/>
      <c r="AO852" s="139"/>
      <c r="AP852" s="139"/>
      <c r="AQ852" s="70" t="s">
        <v>204</v>
      </c>
      <c r="AR852" s="70">
        <v>2007</v>
      </c>
      <c r="AS852" s="139"/>
      <c r="AT852" s="139"/>
      <c r="AU852" s="139"/>
      <c r="AV852" s="71">
        <v>31697782.364836019</v>
      </c>
      <c r="AW852" s="104" t="s">
        <v>123</v>
      </c>
      <c r="AX852" s="104"/>
      <c r="AY852" s="230" t="s">
        <v>1619</v>
      </c>
      <c r="AZ852" s="104" t="s">
        <v>1193</v>
      </c>
      <c r="BA852" s="104"/>
      <c r="BB852" s="104"/>
      <c r="BC852" s="66"/>
      <c r="BD852" s="66"/>
      <c r="BE852" s="121"/>
      <c r="BF852" s="121"/>
      <c r="BG852" s="121"/>
      <c r="BH852" s="121"/>
      <c r="BI852" s="121"/>
      <c r="BJ852" s="121"/>
      <c r="BK852" s="121"/>
      <c r="BL852" s="121"/>
      <c r="BM852" s="121"/>
      <c r="BN852" s="121"/>
      <c r="BO852" s="121"/>
      <c r="BP852" s="121"/>
      <c r="BQ852" s="121"/>
      <c r="BR852" s="121"/>
      <c r="BS852" s="121"/>
      <c r="BT852" s="121"/>
      <c r="BU852" s="121"/>
      <c r="BV852" s="121"/>
      <c r="BW852" s="121"/>
      <c r="BX852" s="121"/>
      <c r="BY852" s="121"/>
      <c r="BZ852" s="121"/>
    </row>
    <row r="853" spans="1:78" s="100" customFormat="1" ht="16" hidden="1" thickBot="1">
      <c r="A853" s="231"/>
      <c r="B853" s="254"/>
      <c r="C853" s="72" t="s">
        <v>541</v>
      </c>
      <c r="D853" s="70"/>
      <c r="E853" s="128" t="s">
        <v>723</v>
      </c>
      <c r="F853" s="104" t="s">
        <v>123</v>
      </c>
      <c r="G853" s="139"/>
      <c r="H853" s="139"/>
      <c r="I853" s="139"/>
      <c r="J853" s="104" t="s">
        <v>1193</v>
      </c>
      <c r="K853" s="139"/>
      <c r="L853" s="139"/>
      <c r="M853" s="139"/>
      <c r="N853" s="282"/>
      <c r="O853" s="282"/>
      <c r="P853" s="282"/>
      <c r="Q853" s="282"/>
      <c r="R853" s="146" t="s">
        <v>1724</v>
      </c>
      <c r="S853" s="146">
        <v>0</v>
      </c>
      <c r="T853" s="282" t="s">
        <v>1581</v>
      </c>
      <c r="U853" s="146" t="s">
        <v>1653</v>
      </c>
      <c r="V853" s="189" t="s">
        <v>879</v>
      </c>
      <c r="W853" s="50">
        <v>0</v>
      </c>
      <c r="X853" s="50">
        <v>0</v>
      </c>
      <c r="Y853" s="50">
        <v>0</v>
      </c>
      <c r="Z853" s="139"/>
      <c r="AA853" s="139"/>
      <c r="AB853" s="139"/>
      <c r="AC853" s="139"/>
      <c r="AD853" s="139"/>
      <c r="AE853" s="139"/>
      <c r="AF853" s="139"/>
      <c r="AG853" s="139"/>
      <c r="AH853" s="139"/>
      <c r="AI853" s="139"/>
      <c r="AJ853" s="139"/>
      <c r="AK853" s="139"/>
      <c r="AL853" s="139"/>
      <c r="AM853" s="139"/>
      <c r="AN853" s="139"/>
      <c r="AO853" s="139"/>
      <c r="AP853" s="139"/>
      <c r="AQ853" s="70" t="s">
        <v>204</v>
      </c>
      <c r="AR853" s="70">
        <v>2007</v>
      </c>
      <c r="AS853" s="139"/>
      <c r="AT853" s="139"/>
      <c r="AU853" s="139"/>
      <c r="AV853" s="71">
        <v>5616017.0842385469</v>
      </c>
      <c r="AW853" s="104" t="s">
        <v>123</v>
      </c>
      <c r="AX853" s="104"/>
      <c r="AY853" s="230" t="s">
        <v>1619</v>
      </c>
      <c r="AZ853" s="104" t="s">
        <v>1193</v>
      </c>
      <c r="BA853" s="104"/>
      <c r="BB853" s="104"/>
      <c r="BC853" s="66"/>
      <c r="BD853" s="66"/>
      <c r="BE853" s="121"/>
      <c r="BF853" s="121"/>
      <c r="BG853" s="121"/>
      <c r="BH853" s="121"/>
      <c r="BI853" s="121"/>
      <c r="BJ853" s="121"/>
      <c r="BK853" s="121"/>
      <c r="BL853" s="121"/>
      <c r="BM853" s="121"/>
      <c r="BN853" s="121"/>
      <c r="BO853" s="121"/>
      <c r="BP853" s="121"/>
      <c r="BQ853" s="121"/>
      <c r="BR853" s="121"/>
      <c r="BS853" s="121"/>
      <c r="BT853" s="121"/>
      <c r="BU853" s="121"/>
      <c r="BV853" s="121"/>
      <c r="BW853" s="121"/>
      <c r="BX853" s="121"/>
      <c r="BY853" s="121"/>
      <c r="BZ853" s="121"/>
    </row>
    <row r="854" spans="1:78" s="100" customFormat="1" ht="16" hidden="1" thickBot="1">
      <c r="A854" s="231"/>
      <c r="B854" s="254"/>
      <c r="C854" s="72" t="s">
        <v>542</v>
      </c>
      <c r="D854" s="70"/>
      <c r="E854" s="128" t="s">
        <v>713</v>
      </c>
      <c r="F854" s="104" t="s">
        <v>123</v>
      </c>
      <c r="G854" s="139"/>
      <c r="H854" s="139"/>
      <c r="I854" s="139"/>
      <c r="J854" s="104" t="s">
        <v>1193</v>
      </c>
      <c r="K854" s="139"/>
      <c r="L854" s="139"/>
      <c r="M854" s="139"/>
      <c r="N854" s="282"/>
      <c r="O854" s="282"/>
      <c r="P854" s="282"/>
      <c r="Q854" s="282"/>
      <c r="R854" s="146" t="s">
        <v>1725</v>
      </c>
      <c r="S854" s="146">
        <v>0</v>
      </c>
      <c r="T854" s="282" t="s">
        <v>1581</v>
      </c>
      <c r="U854" s="146" t="s">
        <v>1654</v>
      </c>
      <c r="V854" s="189" t="s">
        <v>895</v>
      </c>
      <c r="W854" s="50">
        <v>0</v>
      </c>
      <c r="X854" s="50">
        <v>0</v>
      </c>
      <c r="Y854" s="50">
        <v>0</v>
      </c>
      <c r="Z854" s="139"/>
      <c r="AA854" s="139"/>
      <c r="AB854" s="139"/>
      <c r="AC854" s="139"/>
      <c r="AD854" s="139"/>
      <c r="AE854" s="139"/>
      <c r="AF854" s="139"/>
      <c r="AG854" s="139"/>
      <c r="AH854" s="139"/>
      <c r="AI854" s="139"/>
      <c r="AJ854" s="139"/>
      <c r="AK854" s="139"/>
      <c r="AL854" s="139"/>
      <c r="AM854" s="139"/>
      <c r="AN854" s="139"/>
      <c r="AO854" s="139"/>
      <c r="AP854" s="139"/>
      <c r="AQ854" s="70" t="s">
        <v>204</v>
      </c>
      <c r="AR854" s="70">
        <v>2007</v>
      </c>
      <c r="AS854" s="139"/>
      <c r="AT854" s="139"/>
      <c r="AU854" s="139"/>
      <c r="AV854" s="71">
        <v>1196323.8517339921</v>
      </c>
      <c r="AW854" s="104" t="s">
        <v>123</v>
      </c>
      <c r="AX854" s="104"/>
      <c r="AY854" s="230" t="s">
        <v>1619</v>
      </c>
      <c r="AZ854" s="104" t="s">
        <v>1193</v>
      </c>
      <c r="BA854" s="104"/>
      <c r="BB854" s="104"/>
      <c r="BC854" s="66"/>
      <c r="BD854" s="66"/>
      <c r="BE854" s="121"/>
      <c r="BF854" s="121"/>
      <c r="BG854" s="121"/>
      <c r="BH854" s="121"/>
      <c r="BI854" s="121"/>
      <c r="BJ854" s="121"/>
      <c r="BK854" s="121"/>
      <c r="BL854" s="121"/>
      <c r="BM854" s="121"/>
      <c r="BN854" s="121"/>
      <c r="BO854" s="121"/>
      <c r="BP854" s="121"/>
      <c r="BQ854" s="121"/>
      <c r="BR854" s="121"/>
      <c r="BS854" s="121"/>
      <c r="BT854" s="121"/>
      <c r="BU854" s="121"/>
      <c r="BV854" s="121"/>
      <c r="BW854" s="121"/>
      <c r="BX854" s="121"/>
      <c r="BY854" s="121"/>
      <c r="BZ854" s="121"/>
    </row>
    <row r="855" spans="1:78" s="100" customFormat="1" ht="16" hidden="1" thickBot="1">
      <c r="A855" s="231"/>
      <c r="B855" s="254"/>
      <c r="C855" s="72" t="s">
        <v>543</v>
      </c>
      <c r="D855" s="70"/>
      <c r="E855" s="128" t="s">
        <v>712</v>
      </c>
      <c r="F855" s="104" t="s">
        <v>123</v>
      </c>
      <c r="G855" s="139"/>
      <c r="H855" s="139"/>
      <c r="I855" s="139"/>
      <c r="J855" s="104" t="s">
        <v>1193</v>
      </c>
      <c r="K855" s="139"/>
      <c r="L855" s="139"/>
      <c r="M855" s="139"/>
      <c r="N855" s="282"/>
      <c r="O855" s="282"/>
      <c r="P855" s="282"/>
      <c r="Q855" s="282"/>
      <c r="R855" s="146" t="s">
        <v>1726</v>
      </c>
      <c r="S855" s="146">
        <v>0</v>
      </c>
      <c r="T855" s="282" t="s">
        <v>1581</v>
      </c>
      <c r="U855" s="146" t="s">
        <v>1727</v>
      </c>
      <c r="V855" s="189" t="s">
        <v>896</v>
      </c>
      <c r="W855" s="50">
        <v>0</v>
      </c>
      <c r="X855" s="50">
        <v>0</v>
      </c>
      <c r="Y855" s="50">
        <v>0</v>
      </c>
      <c r="Z855" s="139"/>
      <c r="AA855" s="139"/>
      <c r="AB855" s="139"/>
      <c r="AC855" s="139"/>
      <c r="AD855" s="139"/>
      <c r="AE855" s="139"/>
      <c r="AF855" s="139"/>
      <c r="AG855" s="139"/>
      <c r="AH855" s="139"/>
      <c r="AI855" s="139"/>
      <c r="AJ855" s="139"/>
      <c r="AK855" s="139"/>
      <c r="AL855" s="139"/>
      <c r="AM855" s="139"/>
      <c r="AN855" s="139"/>
      <c r="AO855" s="139"/>
      <c r="AP855" s="139"/>
      <c r="AQ855" s="70" t="s">
        <v>204</v>
      </c>
      <c r="AR855" s="70">
        <v>2007</v>
      </c>
      <c r="AS855" s="139"/>
      <c r="AT855" s="139"/>
      <c r="AU855" s="139"/>
      <c r="AV855" s="71">
        <v>9890577.8440914899</v>
      </c>
      <c r="AW855" s="104" t="s">
        <v>123</v>
      </c>
      <c r="AX855" s="104"/>
      <c r="AY855" s="230" t="s">
        <v>1619</v>
      </c>
      <c r="AZ855" s="104" t="s">
        <v>1193</v>
      </c>
      <c r="BA855" s="104"/>
      <c r="BB855" s="104"/>
      <c r="BC855" s="66"/>
      <c r="BD855" s="66"/>
      <c r="BE855" s="121"/>
      <c r="BF855" s="121"/>
      <c r="BG855" s="121"/>
      <c r="BH855" s="121"/>
      <c r="BI855" s="121"/>
      <c r="BJ855" s="121"/>
      <c r="BK855" s="121"/>
      <c r="BL855" s="121"/>
      <c r="BM855" s="121"/>
      <c r="BN855" s="121"/>
      <c r="BO855" s="121"/>
      <c r="BP855" s="121"/>
      <c r="BQ855" s="121"/>
      <c r="BR855" s="121"/>
      <c r="BS855" s="121"/>
      <c r="BT855" s="121"/>
      <c r="BU855" s="121"/>
      <c r="BV855" s="121"/>
      <c r="BW855" s="121"/>
      <c r="BX855" s="121"/>
      <c r="BY855" s="121"/>
      <c r="BZ855" s="121"/>
    </row>
    <row r="856" spans="1:78" s="100" customFormat="1" ht="16" hidden="1" thickBot="1">
      <c r="A856" s="231"/>
      <c r="B856" s="254"/>
      <c r="C856" s="72" t="s">
        <v>544</v>
      </c>
      <c r="D856" s="70"/>
      <c r="E856" s="128" t="s">
        <v>725</v>
      </c>
      <c r="F856" s="104" t="s">
        <v>123</v>
      </c>
      <c r="G856" s="139"/>
      <c r="H856" s="139"/>
      <c r="I856" s="139"/>
      <c r="J856" s="104" t="s">
        <v>1193</v>
      </c>
      <c r="K856" s="139"/>
      <c r="L856" s="139"/>
      <c r="M856" s="139"/>
      <c r="N856" s="282"/>
      <c r="O856" s="282"/>
      <c r="P856" s="282"/>
      <c r="Q856" s="282"/>
      <c r="R856" s="146" t="s">
        <v>838</v>
      </c>
      <c r="S856" s="146">
        <v>0</v>
      </c>
      <c r="T856" s="282" t="s">
        <v>1581</v>
      </c>
      <c r="U856" s="146" t="s">
        <v>1654</v>
      </c>
      <c r="V856" s="189" t="s">
        <v>879</v>
      </c>
      <c r="W856" s="50">
        <v>0</v>
      </c>
      <c r="X856" s="50">
        <v>0</v>
      </c>
      <c r="Y856" s="50">
        <v>0</v>
      </c>
      <c r="Z856" s="139"/>
      <c r="AA856" s="139"/>
      <c r="AB856" s="139"/>
      <c r="AC856" s="139"/>
      <c r="AD856" s="139"/>
      <c r="AE856" s="139"/>
      <c r="AF856" s="139"/>
      <c r="AG856" s="139"/>
      <c r="AH856" s="139"/>
      <c r="AI856" s="139"/>
      <c r="AJ856" s="139"/>
      <c r="AK856" s="139"/>
      <c r="AL856" s="139"/>
      <c r="AM856" s="139"/>
      <c r="AN856" s="139"/>
      <c r="AO856" s="139"/>
      <c r="AP856" s="139"/>
      <c r="AQ856" s="70" t="s">
        <v>204</v>
      </c>
      <c r="AR856" s="70">
        <v>2007</v>
      </c>
      <c r="AS856" s="139"/>
      <c r="AT856" s="139"/>
      <c r="AU856" s="139"/>
      <c r="AV856" s="71">
        <v>35014024.430879511</v>
      </c>
      <c r="AW856" s="104" t="s">
        <v>123</v>
      </c>
      <c r="AX856" s="104"/>
      <c r="AY856" s="230" t="s">
        <v>1619</v>
      </c>
      <c r="AZ856" s="104" t="s">
        <v>1193</v>
      </c>
      <c r="BA856" s="104"/>
      <c r="BB856" s="104"/>
      <c r="BC856" s="66"/>
      <c r="BD856" s="66"/>
      <c r="BE856" s="121"/>
      <c r="BF856" s="121"/>
      <c r="BG856" s="121"/>
      <c r="BH856" s="121"/>
      <c r="BI856" s="121"/>
      <c r="BJ856" s="121"/>
      <c r="BK856" s="121"/>
      <c r="BL856" s="121"/>
      <c r="BM856" s="121"/>
      <c r="BN856" s="121"/>
      <c r="BO856" s="121"/>
      <c r="BP856" s="121"/>
      <c r="BQ856" s="121"/>
      <c r="BR856" s="121"/>
      <c r="BS856" s="121"/>
      <c r="BT856" s="121"/>
      <c r="BU856" s="121"/>
      <c r="BV856" s="121"/>
      <c r="BW856" s="121"/>
      <c r="BX856" s="121"/>
      <c r="BY856" s="121"/>
      <c r="BZ856" s="121"/>
    </row>
    <row r="857" spans="1:78" s="100" customFormat="1" ht="16" hidden="1" thickBot="1">
      <c r="A857" s="231"/>
      <c r="B857" s="254"/>
      <c r="C857" s="72" t="s">
        <v>545</v>
      </c>
      <c r="D857" s="70"/>
      <c r="E857" s="128" t="s">
        <v>730</v>
      </c>
      <c r="F857" s="104" t="s">
        <v>123</v>
      </c>
      <c r="G857" s="139"/>
      <c r="H857" s="139"/>
      <c r="I857" s="139"/>
      <c r="J857" s="104" t="s">
        <v>1193</v>
      </c>
      <c r="K857" s="139"/>
      <c r="L857" s="139"/>
      <c r="M857" s="139"/>
      <c r="N857" s="282"/>
      <c r="O857" s="282"/>
      <c r="P857" s="282"/>
      <c r="Q857" s="282"/>
      <c r="R857" s="146" t="s">
        <v>839</v>
      </c>
      <c r="S857" s="146">
        <v>0</v>
      </c>
      <c r="T857" s="282" t="s">
        <v>1581</v>
      </c>
      <c r="U857" s="146" t="s">
        <v>1654</v>
      </c>
      <c r="V857" s="189" t="s">
        <v>897</v>
      </c>
      <c r="W857" s="50">
        <v>0</v>
      </c>
      <c r="X857" s="50">
        <v>0</v>
      </c>
      <c r="Y857" s="50">
        <v>0</v>
      </c>
      <c r="Z857" s="139"/>
      <c r="AA857" s="139"/>
      <c r="AB857" s="139"/>
      <c r="AC857" s="139"/>
      <c r="AD857" s="139"/>
      <c r="AE857" s="139"/>
      <c r="AF857" s="139"/>
      <c r="AG857" s="139"/>
      <c r="AH857" s="139"/>
      <c r="AI857" s="139"/>
      <c r="AJ857" s="139"/>
      <c r="AK857" s="139"/>
      <c r="AL857" s="139"/>
      <c r="AM857" s="139"/>
      <c r="AN857" s="139"/>
      <c r="AO857" s="139"/>
      <c r="AP857" s="139"/>
      <c r="AQ857" s="70" t="s">
        <v>204</v>
      </c>
      <c r="AR857" s="70">
        <v>2007</v>
      </c>
      <c r="AS857" s="139"/>
      <c r="AT857" s="139"/>
      <c r="AU857" s="139"/>
      <c r="AV857" s="71">
        <v>35014018.91207289</v>
      </c>
      <c r="AW857" s="104" t="s">
        <v>123</v>
      </c>
      <c r="AX857" s="104"/>
      <c r="AY857" s="230" t="s">
        <v>1619</v>
      </c>
      <c r="AZ857" s="104" t="s">
        <v>1193</v>
      </c>
      <c r="BA857" s="104"/>
      <c r="BB857" s="104"/>
      <c r="BC857" s="66"/>
      <c r="BD857" s="66"/>
      <c r="BE857" s="121"/>
      <c r="BF857" s="121"/>
      <c r="BG857" s="121"/>
      <c r="BH857" s="121"/>
      <c r="BI857" s="121"/>
      <c r="BJ857" s="121"/>
      <c r="BK857" s="121"/>
      <c r="BL857" s="121"/>
      <c r="BM857" s="121"/>
      <c r="BN857" s="121"/>
      <c r="BO857" s="121"/>
      <c r="BP857" s="121"/>
      <c r="BQ857" s="121"/>
      <c r="BR857" s="121"/>
      <c r="BS857" s="121"/>
      <c r="BT857" s="121"/>
      <c r="BU857" s="121"/>
      <c r="BV857" s="121"/>
      <c r="BW857" s="121"/>
      <c r="BX857" s="121"/>
      <c r="BY857" s="121"/>
      <c r="BZ857" s="121"/>
    </row>
    <row r="858" spans="1:78" s="100" customFormat="1" ht="16" hidden="1" thickBot="1">
      <c r="A858" s="231"/>
      <c r="B858" s="254"/>
      <c r="C858" s="72" t="s">
        <v>546</v>
      </c>
      <c r="D858" s="70"/>
      <c r="E858" s="73" t="s">
        <v>725</v>
      </c>
      <c r="F858" s="104" t="s">
        <v>123</v>
      </c>
      <c r="G858" s="139"/>
      <c r="H858" s="139"/>
      <c r="I858" s="139"/>
      <c r="J858" s="104" t="s">
        <v>1193</v>
      </c>
      <c r="K858" s="139"/>
      <c r="L858" s="139"/>
      <c r="M858" s="139"/>
      <c r="N858" s="139"/>
      <c r="O858" s="139"/>
      <c r="P858" s="139"/>
      <c r="Q858" s="139"/>
      <c r="R858" s="146" t="s">
        <v>826</v>
      </c>
      <c r="S858" s="146">
        <v>0</v>
      </c>
      <c r="T858" s="282" t="s">
        <v>1581</v>
      </c>
      <c r="U858" s="146" t="s">
        <v>1654</v>
      </c>
      <c r="V858" s="189" t="s">
        <v>879</v>
      </c>
      <c r="W858" s="50">
        <v>0</v>
      </c>
      <c r="X858" s="50">
        <v>0</v>
      </c>
      <c r="Y858" s="50">
        <v>0</v>
      </c>
      <c r="Z858" s="139"/>
      <c r="AA858" s="139"/>
      <c r="AB858" s="139"/>
      <c r="AC858" s="139"/>
      <c r="AD858" s="139"/>
      <c r="AE858" s="139"/>
      <c r="AF858" s="139"/>
      <c r="AG858" s="139"/>
      <c r="AH858" s="139"/>
      <c r="AI858" s="139"/>
      <c r="AJ858" s="139"/>
      <c r="AK858" s="139"/>
      <c r="AL858" s="139"/>
      <c r="AM858" s="139"/>
      <c r="AN858" s="139"/>
      <c r="AO858" s="139"/>
      <c r="AP858" s="139"/>
      <c r="AQ858" s="70" t="s">
        <v>204</v>
      </c>
      <c r="AR858" s="70">
        <v>2007</v>
      </c>
      <c r="AS858" s="139"/>
      <c r="AT858" s="139"/>
      <c r="AU858" s="139"/>
      <c r="AV858" s="71">
        <v>78182173.939230204</v>
      </c>
      <c r="AW858" s="104" t="s">
        <v>123</v>
      </c>
      <c r="AX858" s="104"/>
      <c r="AY858" s="230" t="s">
        <v>1619</v>
      </c>
      <c r="AZ858" s="104" t="s">
        <v>1193</v>
      </c>
      <c r="BA858" s="104"/>
      <c r="BB858" s="104"/>
      <c r="BC858" s="66"/>
      <c r="BD858" s="66"/>
      <c r="BE858" s="121"/>
      <c r="BF858" s="121"/>
      <c r="BG858" s="121"/>
      <c r="BH858" s="121"/>
      <c r="BI858" s="121"/>
      <c r="BJ858" s="121"/>
      <c r="BK858" s="121"/>
      <c r="BL858" s="121"/>
      <c r="BM858" s="121"/>
      <c r="BN858" s="121"/>
      <c r="BO858" s="121"/>
      <c r="BP858" s="121"/>
      <c r="BQ858" s="121"/>
      <c r="BR858" s="121"/>
      <c r="BS858" s="121"/>
      <c r="BT858" s="121"/>
      <c r="BU858" s="121"/>
      <c r="BV858" s="121"/>
      <c r="BW858" s="121"/>
      <c r="BX858" s="121"/>
      <c r="BY858" s="121"/>
      <c r="BZ858" s="121"/>
    </row>
    <row r="859" spans="1:78" s="100" customFormat="1" ht="16" hidden="1" thickBot="1">
      <c r="A859" s="231"/>
      <c r="B859" s="254"/>
      <c r="C859" s="72" t="s">
        <v>547</v>
      </c>
      <c r="D859" s="70"/>
      <c r="E859" s="73" t="s">
        <v>713</v>
      </c>
      <c r="F859" s="104" t="s">
        <v>123</v>
      </c>
      <c r="G859" s="139"/>
      <c r="H859" s="139"/>
      <c r="I859" s="139"/>
      <c r="J859" s="104" t="s">
        <v>1193</v>
      </c>
      <c r="K859" s="139"/>
      <c r="L859" s="139"/>
      <c r="M859" s="139"/>
      <c r="N859" s="139"/>
      <c r="O859" s="139"/>
      <c r="P859" s="139"/>
      <c r="Q859" s="139"/>
      <c r="R859" s="146" t="s">
        <v>840</v>
      </c>
      <c r="S859" s="146">
        <v>0</v>
      </c>
      <c r="T859" s="282" t="s">
        <v>1581</v>
      </c>
      <c r="U859" s="146" t="s">
        <v>1654</v>
      </c>
      <c r="V859" s="189"/>
      <c r="W859" s="50">
        <v>0</v>
      </c>
      <c r="X859" s="50">
        <v>0</v>
      </c>
      <c r="Y859" s="50">
        <v>0</v>
      </c>
      <c r="Z859" s="139"/>
      <c r="AA859" s="139"/>
      <c r="AB859" s="139"/>
      <c r="AC859" s="139"/>
      <c r="AD859" s="139"/>
      <c r="AE859" s="139"/>
      <c r="AF859" s="139"/>
      <c r="AG859" s="139"/>
      <c r="AH859" s="139"/>
      <c r="AI859" s="139"/>
      <c r="AJ859" s="139"/>
      <c r="AK859" s="139"/>
      <c r="AL859" s="139"/>
      <c r="AM859" s="139"/>
      <c r="AN859" s="139"/>
      <c r="AO859" s="139"/>
      <c r="AP859" s="139"/>
      <c r="AQ859" s="70" t="s">
        <v>204</v>
      </c>
      <c r="AR859" s="70">
        <v>2007</v>
      </c>
      <c r="AS859" s="139"/>
      <c r="AT859" s="139"/>
      <c r="AU859" s="139"/>
      <c r="AV859" s="71">
        <v>37114857.508146219</v>
      </c>
      <c r="AW859" s="104" t="s">
        <v>123</v>
      </c>
      <c r="AX859" s="104"/>
      <c r="AY859" s="230" t="s">
        <v>1619</v>
      </c>
      <c r="AZ859" s="104" t="s">
        <v>1193</v>
      </c>
      <c r="BA859" s="104"/>
      <c r="BB859" s="104"/>
      <c r="BC859" s="66"/>
      <c r="BD859" s="66"/>
      <c r="BE859" s="121"/>
      <c r="BF859" s="121"/>
      <c r="BG859" s="121"/>
      <c r="BH859" s="121"/>
      <c r="BI859" s="121"/>
      <c r="BJ859" s="121"/>
      <c r="BK859" s="121"/>
      <c r="BL859" s="121"/>
      <c r="BM859" s="121"/>
      <c r="BN859" s="121"/>
      <c r="BO859" s="121"/>
      <c r="BP859" s="121"/>
      <c r="BQ859" s="121"/>
      <c r="BR859" s="121"/>
      <c r="BS859" s="121"/>
      <c r="BT859" s="121"/>
      <c r="BU859" s="121"/>
      <c r="BV859" s="121"/>
      <c r="BW859" s="121"/>
      <c r="BX859" s="121"/>
      <c r="BY859" s="121"/>
      <c r="BZ859" s="121"/>
    </row>
    <row r="860" spans="1:78" s="100" customFormat="1" ht="16" hidden="1" thickBot="1">
      <c r="A860" s="231"/>
      <c r="B860" s="254"/>
      <c r="C860" s="72" t="s">
        <v>548</v>
      </c>
      <c r="D860" s="70"/>
      <c r="E860" s="73" t="s">
        <v>713</v>
      </c>
      <c r="F860" s="104" t="s">
        <v>123</v>
      </c>
      <c r="G860" s="139"/>
      <c r="H860" s="139"/>
      <c r="I860" s="139"/>
      <c r="J860" s="104" t="s">
        <v>1193</v>
      </c>
      <c r="K860" s="139"/>
      <c r="L860" s="139"/>
      <c r="M860" s="139"/>
      <c r="N860" s="139"/>
      <c r="O860" s="139"/>
      <c r="P860" s="139"/>
      <c r="Q860" s="139"/>
      <c r="R860" s="146" t="s">
        <v>841</v>
      </c>
      <c r="S860" s="146">
        <v>0</v>
      </c>
      <c r="T860" s="282" t="s">
        <v>1581</v>
      </c>
      <c r="U860" s="146" t="s">
        <v>1654</v>
      </c>
      <c r="V860" s="189"/>
      <c r="W860" s="50">
        <v>0</v>
      </c>
      <c r="X860" s="50">
        <v>0</v>
      </c>
      <c r="Y860" s="50">
        <v>0</v>
      </c>
      <c r="Z860" s="139"/>
      <c r="AA860" s="139"/>
      <c r="AB860" s="139"/>
      <c r="AC860" s="139"/>
      <c r="AD860" s="139"/>
      <c r="AE860" s="139"/>
      <c r="AF860" s="139"/>
      <c r="AG860" s="139"/>
      <c r="AH860" s="139"/>
      <c r="AI860" s="139"/>
      <c r="AJ860" s="139"/>
      <c r="AK860" s="139"/>
      <c r="AL860" s="139"/>
      <c r="AM860" s="139"/>
      <c r="AN860" s="139"/>
      <c r="AO860" s="139"/>
      <c r="AP860" s="139"/>
      <c r="AQ860" s="70" t="s">
        <v>204</v>
      </c>
      <c r="AR860" s="70">
        <v>2007</v>
      </c>
      <c r="AS860" s="139"/>
      <c r="AT860" s="139"/>
      <c r="AU860" s="139"/>
      <c r="AV860" s="71">
        <v>3722489.1474475265</v>
      </c>
      <c r="AW860" s="104" t="s">
        <v>123</v>
      </c>
      <c r="AX860" s="104"/>
      <c r="AY860" s="230" t="s">
        <v>1619</v>
      </c>
      <c r="AZ860" s="104" t="s">
        <v>1193</v>
      </c>
      <c r="BA860" s="104"/>
      <c r="BB860" s="104"/>
      <c r="BC860" s="66"/>
      <c r="BD860" s="66"/>
      <c r="BE860" s="121"/>
      <c r="BF860" s="121"/>
      <c r="BG860" s="121"/>
      <c r="BH860" s="121"/>
      <c r="BI860" s="121"/>
      <c r="BJ860" s="121"/>
      <c r="BK860" s="121"/>
      <c r="BL860" s="121"/>
      <c r="BM860" s="121"/>
      <c r="BN860" s="121"/>
      <c r="BO860" s="121"/>
      <c r="BP860" s="121"/>
      <c r="BQ860" s="121"/>
      <c r="BR860" s="121"/>
      <c r="BS860" s="121"/>
      <c r="BT860" s="121"/>
      <c r="BU860" s="121"/>
      <c r="BV860" s="121"/>
      <c r="BW860" s="121"/>
      <c r="BX860" s="121"/>
      <c r="BY860" s="121"/>
      <c r="BZ860" s="121"/>
    </row>
    <row r="861" spans="1:78" s="100" customFormat="1" ht="16" hidden="1" thickBot="1">
      <c r="A861" s="231"/>
      <c r="B861" s="254"/>
      <c r="C861" s="72" t="s">
        <v>549</v>
      </c>
      <c r="D861" s="70"/>
      <c r="E861" s="128" t="s">
        <v>731</v>
      </c>
      <c r="F861" s="104" t="s">
        <v>123</v>
      </c>
      <c r="G861" s="139"/>
      <c r="H861" s="139"/>
      <c r="I861" s="139"/>
      <c r="J861" s="104" t="s">
        <v>1193</v>
      </c>
      <c r="K861" s="139"/>
      <c r="L861" s="139"/>
      <c r="M861" s="139"/>
      <c r="N861" s="282"/>
      <c r="O861" s="282"/>
      <c r="P861" s="282"/>
      <c r="Q861" s="282"/>
      <c r="R861" s="146" t="s">
        <v>1728</v>
      </c>
      <c r="S861" s="146">
        <v>0</v>
      </c>
      <c r="T861" s="282" t="s">
        <v>1581</v>
      </c>
      <c r="U861" s="146" t="s">
        <v>1654</v>
      </c>
      <c r="V861" s="189"/>
      <c r="W861" s="50">
        <v>0</v>
      </c>
      <c r="X861" s="50">
        <v>0</v>
      </c>
      <c r="Y861" s="50">
        <v>0</v>
      </c>
      <c r="Z861" s="139"/>
      <c r="AA861" s="139"/>
      <c r="AB861" s="139"/>
      <c r="AC861" s="139"/>
      <c r="AD861" s="139"/>
      <c r="AE861" s="139"/>
      <c r="AF861" s="139"/>
      <c r="AG861" s="139"/>
      <c r="AH861" s="139"/>
      <c r="AI861" s="139"/>
      <c r="AJ861" s="139"/>
      <c r="AK861" s="139"/>
      <c r="AL861" s="139"/>
      <c r="AM861" s="139"/>
      <c r="AN861" s="139"/>
      <c r="AO861" s="139"/>
      <c r="AP861" s="139"/>
      <c r="AQ861" s="70" t="s">
        <v>204</v>
      </c>
      <c r="AR861" s="70">
        <v>2007</v>
      </c>
      <c r="AS861" s="139"/>
      <c r="AT861" s="139"/>
      <c r="AU861" s="139"/>
      <c r="AV861" s="71">
        <v>33823543.891591564</v>
      </c>
      <c r="AW861" s="104" t="s">
        <v>123</v>
      </c>
      <c r="AX861" s="104"/>
      <c r="AY861" s="230" t="s">
        <v>1619</v>
      </c>
      <c r="AZ861" s="104" t="s">
        <v>1193</v>
      </c>
      <c r="BA861" s="104"/>
      <c r="BB861" s="104"/>
      <c r="BC861" s="66"/>
      <c r="BD861" s="66"/>
      <c r="BE861" s="121"/>
      <c r="BF861" s="121"/>
      <c r="BG861" s="121"/>
      <c r="BH861" s="121"/>
      <c r="BI861" s="121"/>
      <c r="BJ861" s="121"/>
      <c r="BK861" s="121"/>
      <c r="BL861" s="121"/>
      <c r="BM861" s="121"/>
      <c r="BN861" s="121"/>
      <c r="BO861" s="121"/>
      <c r="BP861" s="121"/>
      <c r="BQ861" s="121"/>
      <c r="BR861" s="121"/>
      <c r="BS861" s="121"/>
      <c r="BT861" s="121"/>
      <c r="BU861" s="121"/>
      <c r="BV861" s="121"/>
      <c r="BW861" s="121"/>
      <c r="BX861" s="121"/>
      <c r="BY861" s="121"/>
      <c r="BZ861" s="121"/>
    </row>
    <row r="862" spans="1:78" s="100" customFormat="1" ht="16" hidden="1" thickBot="1">
      <c r="A862" s="231"/>
      <c r="B862" s="254"/>
      <c r="C862" s="72" t="s">
        <v>550</v>
      </c>
      <c r="D862" s="70"/>
      <c r="E862" s="128" t="s">
        <v>714</v>
      </c>
      <c r="F862" s="104" t="s">
        <v>123</v>
      </c>
      <c r="G862" s="139"/>
      <c r="H862" s="139"/>
      <c r="I862" s="139"/>
      <c r="J862" s="104" t="s">
        <v>1193</v>
      </c>
      <c r="K862" s="139"/>
      <c r="L862" s="139"/>
      <c r="M862" s="139"/>
      <c r="N862" s="282"/>
      <c r="O862" s="282"/>
      <c r="P862" s="282"/>
      <c r="Q862" s="282"/>
      <c r="R862" s="146" t="s">
        <v>842</v>
      </c>
      <c r="S862" s="146">
        <v>0</v>
      </c>
      <c r="T862" s="282" t="s">
        <v>1581</v>
      </c>
      <c r="U862" s="146" t="s">
        <v>1654</v>
      </c>
      <c r="V862" s="189"/>
      <c r="W862" s="50">
        <v>0</v>
      </c>
      <c r="X862" s="50">
        <v>0</v>
      </c>
      <c r="Y862" s="50">
        <v>0</v>
      </c>
      <c r="Z862" s="139"/>
      <c r="AA862" s="139"/>
      <c r="AB862" s="139"/>
      <c r="AC862" s="139"/>
      <c r="AD862" s="139"/>
      <c r="AE862" s="139"/>
      <c r="AF862" s="139"/>
      <c r="AG862" s="139"/>
      <c r="AH862" s="139"/>
      <c r="AI862" s="139"/>
      <c r="AJ862" s="139"/>
      <c r="AK862" s="139"/>
      <c r="AL862" s="139"/>
      <c r="AM862" s="139"/>
      <c r="AN862" s="139"/>
      <c r="AO862" s="139"/>
      <c r="AP862" s="139"/>
      <c r="AQ862" s="70" t="s">
        <v>204</v>
      </c>
      <c r="AR862" s="70">
        <v>2007</v>
      </c>
      <c r="AS862" s="139"/>
      <c r="AT862" s="139"/>
      <c r="AU862" s="139"/>
      <c r="AV862" s="71">
        <v>18487401.720671773</v>
      </c>
      <c r="AW862" s="104" t="s">
        <v>123</v>
      </c>
      <c r="AX862" s="104"/>
      <c r="AY862" s="230" t="s">
        <v>1619</v>
      </c>
      <c r="AZ862" s="104" t="s">
        <v>1193</v>
      </c>
      <c r="BA862" s="104"/>
      <c r="BB862" s="104"/>
      <c r="BC862" s="66"/>
      <c r="BD862" s="66"/>
      <c r="BE862" s="121"/>
      <c r="BF862" s="121"/>
      <c r="BG862" s="121"/>
      <c r="BH862" s="121"/>
      <c r="BI862" s="121"/>
      <c r="BJ862" s="121"/>
      <c r="BK862" s="121"/>
      <c r="BL862" s="121"/>
      <c r="BM862" s="121"/>
      <c r="BN862" s="121"/>
      <c r="BO862" s="121"/>
      <c r="BP862" s="121"/>
      <c r="BQ862" s="121"/>
      <c r="BR862" s="121"/>
      <c r="BS862" s="121"/>
      <c r="BT862" s="121"/>
      <c r="BU862" s="121"/>
      <c r="BV862" s="121"/>
      <c r="BW862" s="121"/>
      <c r="BX862" s="121"/>
      <c r="BY862" s="121"/>
      <c r="BZ862" s="121"/>
    </row>
    <row r="863" spans="1:78" s="100" customFormat="1" ht="16" hidden="1" thickBot="1">
      <c r="A863" s="231"/>
      <c r="B863" s="254"/>
      <c r="C863" s="72" t="s">
        <v>551</v>
      </c>
      <c r="D863" s="70"/>
      <c r="E863" s="128" t="s">
        <v>713</v>
      </c>
      <c r="F863" s="104" t="s">
        <v>123</v>
      </c>
      <c r="G863" s="139"/>
      <c r="H863" s="139"/>
      <c r="I863" s="139"/>
      <c r="J863" s="104" t="s">
        <v>1193</v>
      </c>
      <c r="K863" s="139"/>
      <c r="L863" s="139"/>
      <c r="M863" s="139"/>
      <c r="N863" s="282"/>
      <c r="O863" s="282"/>
      <c r="P863" s="282"/>
      <c r="Q863" s="282"/>
      <c r="R863" s="146" t="s">
        <v>818</v>
      </c>
      <c r="S863" s="146">
        <v>0</v>
      </c>
      <c r="T863" s="282" t="s">
        <v>1581</v>
      </c>
      <c r="U863" s="146" t="s">
        <v>1654</v>
      </c>
      <c r="V863" s="189"/>
      <c r="W863" s="50">
        <v>0</v>
      </c>
      <c r="X863" s="50">
        <v>0</v>
      </c>
      <c r="Y863" s="50">
        <v>0</v>
      </c>
      <c r="Z863" s="139"/>
      <c r="AA863" s="139"/>
      <c r="AB863" s="139"/>
      <c r="AC863" s="139"/>
      <c r="AD863" s="139"/>
      <c r="AE863" s="139"/>
      <c r="AF863" s="139"/>
      <c r="AG863" s="139"/>
      <c r="AH863" s="139"/>
      <c r="AI863" s="139"/>
      <c r="AJ863" s="139"/>
      <c r="AK863" s="139"/>
      <c r="AL863" s="139"/>
      <c r="AM863" s="139"/>
      <c r="AN863" s="139"/>
      <c r="AO863" s="139"/>
      <c r="AP863" s="139"/>
      <c r="AQ863" s="70" t="s">
        <v>204</v>
      </c>
      <c r="AR863" s="70">
        <v>2007</v>
      </c>
      <c r="AS863" s="139"/>
      <c r="AT863" s="139"/>
      <c r="AU863" s="139"/>
      <c r="AV863" s="71">
        <v>4839505.5405730903</v>
      </c>
      <c r="AW863" s="104" t="s">
        <v>123</v>
      </c>
      <c r="AX863" s="104"/>
      <c r="AY863" s="230" t="s">
        <v>1619</v>
      </c>
      <c r="AZ863" s="104" t="s">
        <v>1193</v>
      </c>
      <c r="BA863" s="104"/>
      <c r="BB863" s="104"/>
      <c r="BC863" s="66"/>
      <c r="BD863" s="66"/>
      <c r="BE863" s="121"/>
      <c r="BF863" s="121"/>
      <c r="BG863" s="121"/>
      <c r="BH863" s="121"/>
      <c r="BI863" s="121"/>
      <c r="BJ863" s="121"/>
      <c r="BK863" s="121"/>
      <c r="BL863" s="121"/>
      <c r="BM863" s="121"/>
      <c r="BN863" s="121"/>
      <c r="BO863" s="121"/>
      <c r="BP863" s="121"/>
      <c r="BQ863" s="121"/>
      <c r="BR863" s="121"/>
      <c r="BS863" s="121"/>
      <c r="BT863" s="121"/>
      <c r="BU863" s="121"/>
      <c r="BV863" s="121"/>
      <c r="BW863" s="121"/>
      <c r="BX863" s="121"/>
      <c r="BY863" s="121"/>
      <c r="BZ863" s="121"/>
    </row>
    <row r="864" spans="1:78" s="100" customFormat="1" ht="16" hidden="1" thickBot="1">
      <c r="A864" s="231"/>
      <c r="B864" s="254"/>
      <c r="C864" s="72" t="s">
        <v>552</v>
      </c>
      <c r="D864" s="70"/>
      <c r="E864" s="128" t="s">
        <v>715</v>
      </c>
      <c r="F864" s="104" t="s">
        <v>123</v>
      </c>
      <c r="G864" s="139"/>
      <c r="H864" s="139"/>
      <c r="I864" s="139"/>
      <c r="J864" s="104" t="s">
        <v>1193</v>
      </c>
      <c r="K864" s="139"/>
      <c r="L864" s="139"/>
      <c r="M864" s="139"/>
      <c r="N864" s="282"/>
      <c r="O864" s="282"/>
      <c r="P864" s="282"/>
      <c r="Q864" s="282"/>
      <c r="R864" s="146" t="s">
        <v>843</v>
      </c>
      <c r="S864" s="146">
        <v>0</v>
      </c>
      <c r="T864" s="282" t="s">
        <v>225</v>
      </c>
      <c r="U864" s="146" t="s">
        <v>1654</v>
      </c>
      <c r="V864" s="189"/>
      <c r="W864" s="50">
        <v>0</v>
      </c>
      <c r="X864" s="50">
        <v>0</v>
      </c>
      <c r="Y864" s="50">
        <v>0</v>
      </c>
      <c r="Z864" s="139"/>
      <c r="AA864" s="139"/>
      <c r="AB864" s="139"/>
      <c r="AC864" s="139"/>
      <c r="AD864" s="139"/>
      <c r="AE864" s="139"/>
      <c r="AF864" s="139"/>
      <c r="AG864" s="139"/>
      <c r="AH864" s="139"/>
      <c r="AI864" s="139"/>
      <c r="AJ864" s="139"/>
      <c r="AK864" s="139"/>
      <c r="AL864" s="139"/>
      <c r="AM864" s="139"/>
      <c r="AN864" s="139"/>
      <c r="AO864" s="139"/>
      <c r="AP864" s="139"/>
      <c r="AQ864" s="70" t="s">
        <v>204</v>
      </c>
      <c r="AR864" s="70">
        <v>2007</v>
      </c>
      <c r="AS864" s="139"/>
      <c r="AT864" s="139"/>
      <c r="AU864" s="139"/>
      <c r="AV864" s="71">
        <v>12044821.931797188</v>
      </c>
      <c r="AW864" s="104" t="s">
        <v>123</v>
      </c>
      <c r="AX864" s="104"/>
      <c r="AY864" s="230" t="s">
        <v>1619</v>
      </c>
      <c r="AZ864" s="104" t="s">
        <v>1193</v>
      </c>
      <c r="BA864" s="104"/>
      <c r="BB864" s="104"/>
      <c r="BC864" s="66"/>
      <c r="BD864" s="66"/>
      <c r="BE864" s="121"/>
      <c r="BF864" s="121"/>
      <c r="BG864" s="121"/>
      <c r="BH864" s="121"/>
      <c r="BI864" s="121"/>
      <c r="BJ864" s="121"/>
      <c r="BK864" s="121"/>
      <c r="BL864" s="121"/>
      <c r="BM864" s="121"/>
      <c r="BN864" s="121"/>
      <c r="BO864" s="121"/>
      <c r="BP864" s="121"/>
      <c r="BQ864" s="121"/>
      <c r="BR864" s="121"/>
      <c r="BS864" s="121"/>
      <c r="BT864" s="121"/>
      <c r="BU864" s="121"/>
      <c r="BV864" s="121"/>
      <c r="BW864" s="121"/>
      <c r="BX864" s="121"/>
      <c r="BY864" s="121"/>
      <c r="BZ864" s="121"/>
    </row>
    <row r="865" spans="1:78" s="100" customFormat="1" ht="16" hidden="1" thickBot="1">
      <c r="A865" s="231"/>
      <c r="B865" s="254"/>
      <c r="C865" s="72" t="s">
        <v>553</v>
      </c>
      <c r="D865" s="70"/>
      <c r="E865" s="128" t="s">
        <v>715</v>
      </c>
      <c r="F865" s="104" t="s">
        <v>123</v>
      </c>
      <c r="G865" s="139"/>
      <c r="H865" s="139"/>
      <c r="I865" s="139"/>
      <c r="J865" s="104" t="s">
        <v>1193</v>
      </c>
      <c r="K865" s="139"/>
      <c r="L865" s="139"/>
      <c r="M865" s="139"/>
      <c r="N865" s="282"/>
      <c r="O865" s="282"/>
      <c r="P865" s="282"/>
      <c r="Q865" s="282"/>
      <c r="R865" s="146" t="s">
        <v>844</v>
      </c>
      <c r="S865" s="146">
        <v>0</v>
      </c>
      <c r="T865" s="282" t="s">
        <v>225</v>
      </c>
      <c r="U865" s="146" t="s">
        <v>1654</v>
      </c>
      <c r="V865" s="189"/>
      <c r="W865" s="50">
        <v>0</v>
      </c>
      <c r="X865" s="50">
        <v>0</v>
      </c>
      <c r="Y865" s="50">
        <v>0</v>
      </c>
      <c r="Z865" s="139"/>
      <c r="AA865" s="139"/>
      <c r="AB865" s="139"/>
      <c r="AC865" s="139"/>
      <c r="AD865" s="139"/>
      <c r="AE865" s="139"/>
      <c r="AF865" s="139"/>
      <c r="AG865" s="139"/>
      <c r="AH865" s="139"/>
      <c r="AI865" s="139"/>
      <c r="AJ865" s="139"/>
      <c r="AK865" s="139"/>
      <c r="AL865" s="139"/>
      <c r="AM865" s="139"/>
      <c r="AN865" s="139"/>
      <c r="AO865" s="139"/>
      <c r="AP865" s="139"/>
      <c r="AQ865" s="70" t="s">
        <v>204</v>
      </c>
      <c r="AR865" s="70">
        <v>2007</v>
      </c>
      <c r="AS865" s="139"/>
      <c r="AT865" s="139"/>
      <c r="AU865" s="139"/>
      <c r="AV865" s="71">
        <v>37230293.282391943</v>
      </c>
      <c r="AW865" s="104" t="s">
        <v>123</v>
      </c>
      <c r="AX865" s="104"/>
      <c r="AY865" s="230" t="s">
        <v>1619</v>
      </c>
      <c r="AZ865" s="104" t="s">
        <v>1193</v>
      </c>
      <c r="BA865" s="104"/>
      <c r="BB865" s="104"/>
      <c r="BC865" s="66"/>
      <c r="BD865" s="66"/>
      <c r="BE865" s="121"/>
      <c r="BF865" s="121"/>
      <c r="BG865" s="121"/>
      <c r="BH865" s="121"/>
      <c r="BI865" s="121"/>
      <c r="BJ865" s="121"/>
      <c r="BK865" s="121"/>
      <c r="BL865" s="121"/>
      <c r="BM865" s="121"/>
      <c r="BN865" s="121"/>
      <c r="BO865" s="121"/>
      <c r="BP865" s="121"/>
      <c r="BQ865" s="121"/>
      <c r="BR865" s="121"/>
      <c r="BS865" s="121"/>
      <c r="BT865" s="121"/>
      <c r="BU865" s="121"/>
      <c r="BV865" s="121"/>
      <c r="BW865" s="121"/>
      <c r="BX865" s="121"/>
      <c r="BY865" s="121"/>
      <c r="BZ865" s="121"/>
    </row>
    <row r="866" spans="1:78" s="100" customFormat="1" ht="16" hidden="1" thickBot="1">
      <c r="A866" s="231"/>
      <c r="B866" s="254"/>
      <c r="C866" s="72" t="s">
        <v>554</v>
      </c>
      <c r="D866" s="70"/>
      <c r="E866" s="128" t="s">
        <v>714</v>
      </c>
      <c r="F866" s="104" t="s">
        <v>123</v>
      </c>
      <c r="G866" s="139"/>
      <c r="H866" s="139"/>
      <c r="I866" s="139"/>
      <c r="J866" s="104" t="s">
        <v>1193</v>
      </c>
      <c r="K866" s="139"/>
      <c r="L866" s="139"/>
      <c r="M866" s="139"/>
      <c r="N866" s="282"/>
      <c r="O866" s="282"/>
      <c r="P866" s="282"/>
      <c r="Q866" s="282"/>
      <c r="R866" s="146" t="s">
        <v>845</v>
      </c>
      <c r="S866" s="146">
        <v>0</v>
      </c>
      <c r="T866" s="282" t="s">
        <v>225</v>
      </c>
      <c r="U866" s="146" t="s">
        <v>1654</v>
      </c>
      <c r="V866" s="189"/>
      <c r="W866" s="50">
        <v>0</v>
      </c>
      <c r="X866" s="50">
        <v>0</v>
      </c>
      <c r="Y866" s="50">
        <v>0</v>
      </c>
      <c r="Z866" s="139"/>
      <c r="AA866" s="139"/>
      <c r="AB866" s="139"/>
      <c r="AC866" s="139"/>
      <c r="AD866" s="139"/>
      <c r="AE866" s="139"/>
      <c r="AF866" s="139"/>
      <c r="AG866" s="139"/>
      <c r="AH866" s="139"/>
      <c r="AI866" s="139"/>
      <c r="AJ866" s="139"/>
      <c r="AK866" s="139"/>
      <c r="AL866" s="139"/>
      <c r="AM866" s="139"/>
      <c r="AN866" s="139"/>
      <c r="AO866" s="139"/>
      <c r="AP866" s="139"/>
      <c r="AQ866" s="70" t="s">
        <v>204</v>
      </c>
      <c r="AR866" s="70">
        <v>2007</v>
      </c>
      <c r="AS866" s="139"/>
      <c r="AT866" s="139"/>
      <c r="AU866" s="139"/>
      <c r="AV866" s="71">
        <v>49143334.942266613</v>
      </c>
      <c r="AW866" s="104" t="s">
        <v>123</v>
      </c>
      <c r="AX866" s="104"/>
      <c r="AY866" s="230" t="s">
        <v>1619</v>
      </c>
      <c r="AZ866" s="104" t="s">
        <v>1193</v>
      </c>
      <c r="BA866" s="104"/>
      <c r="BB866" s="104"/>
      <c r="BC866" s="66"/>
      <c r="BD866" s="66"/>
      <c r="BE866" s="121"/>
      <c r="BF866" s="121"/>
      <c r="BG866" s="121"/>
      <c r="BH866" s="121"/>
      <c r="BI866" s="121"/>
      <c r="BJ866" s="121"/>
      <c r="BK866" s="121"/>
      <c r="BL866" s="121"/>
      <c r="BM866" s="121"/>
      <c r="BN866" s="121"/>
      <c r="BO866" s="121"/>
      <c r="BP866" s="121"/>
      <c r="BQ866" s="121"/>
      <c r="BR866" s="121"/>
      <c r="BS866" s="121"/>
      <c r="BT866" s="121"/>
      <c r="BU866" s="121"/>
      <c r="BV866" s="121"/>
      <c r="BW866" s="121"/>
      <c r="BX866" s="121"/>
      <c r="BY866" s="121"/>
      <c r="BZ866" s="121"/>
    </row>
    <row r="867" spans="1:78" s="100" customFormat="1" ht="16" hidden="1" thickBot="1">
      <c r="A867" s="231"/>
      <c r="B867" s="254"/>
      <c r="C867" s="72" t="s">
        <v>555</v>
      </c>
      <c r="D867" s="70"/>
      <c r="E867" s="128" t="s">
        <v>714</v>
      </c>
      <c r="F867" s="104" t="s">
        <v>123</v>
      </c>
      <c r="G867" s="139"/>
      <c r="H867" s="139"/>
      <c r="I867" s="139"/>
      <c r="J867" s="104" t="s">
        <v>1193</v>
      </c>
      <c r="K867" s="139"/>
      <c r="L867" s="139"/>
      <c r="M867" s="139"/>
      <c r="N867" s="282"/>
      <c r="O867" s="282"/>
      <c r="P867" s="282"/>
      <c r="Q867" s="282"/>
      <c r="R867" s="146" t="s">
        <v>846</v>
      </c>
      <c r="S867" s="146">
        <v>0</v>
      </c>
      <c r="T867" s="282" t="s">
        <v>1581</v>
      </c>
      <c r="U867" s="146" t="s">
        <v>1654</v>
      </c>
      <c r="V867" s="189"/>
      <c r="W867" s="50">
        <v>0</v>
      </c>
      <c r="X867" s="50">
        <v>0</v>
      </c>
      <c r="Y867" s="50">
        <v>0</v>
      </c>
      <c r="Z867" s="139"/>
      <c r="AA867" s="139"/>
      <c r="AB867" s="139"/>
      <c r="AC867" s="139"/>
      <c r="AD867" s="139"/>
      <c r="AE867" s="139"/>
      <c r="AF867" s="139"/>
      <c r="AG867" s="139"/>
      <c r="AH867" s="139"/>
      <c r="AI867" s="139"/>
      <c r="AJ867" s="139"/>
      <c r="AK867" s="139"/>
      <c r="AL867" s="139"/>
      <c r="AM867" s="139"/>
      <c r="AN867" s="139"/>
      <c r="AO867" s="139"/>
      <c r="AP867" s="139"/>
      <c r="AQ867" s="70" t="s">
        <v>204</v>
      </c>
      <c r="AR867" s="70">
        <v>2007</v>
      </c>
      <c r="AS867" s="139"/>
      <c r="AT867" s="139"/>
      <c r="AU867" s="139"/>
      <c r="AV867" s="71">
        <v>12605044.82157586</v>
      </c>
      <c r="AW867" s="104" t="s">
        <v>123</v>
      </c>
      <c r="AX867" s="104"/>
      <c r="AY867" s="230" t="s">
        <v>1619</v>
      </c>
      <c r="AZ867" s="104" t="s">
        <v>1193</v>
      </c>
      <c r="BA867" s="104"/>
      <c r="BB867" s="104"/>
      <c r="BC867" s="66"/>
      <c r="BD867" s="66"/>
      <c r="BE867" s="121"/>
      <c r="BF867" s="121"/>
      <c r="BG867" s="121"/>
      <c r="BH867" s="121"/>
      <c r="BI867" s="121"/>
      <c r="BJ867" s="121"/>
      <c r="BK867" s="121"/>
      <c r="BL867" s="121"/>
      <c r="BM867" s="121"/>
      <c r="BN867" s="121"/>
      <c r="BO867" s="121"/>
      <c r="BP867" s="121"/>
      <c r="BQ867" s="121"/>
      <c r="BR867" s="121"/>
      <c r="BS867" s="121"/>
      <c r="BT867" s="121"/>
      <c r="BU867" s="121"/>
      <c r="BV867" s="121"/>
      <c r="BW867" s="121"/>
      <c r="BX867" s="121"/>
      <c r="BY867" s="121"/>
      <c r="BZ867" s="121"/>
    </row>
    <row r="868" spans="1:78" s="100" customFormat="1" ht="16" hidden="1" thickBot="1">
      <c r="A868" s="231"/>
      <c r="B868" s="254"/>
      <c r="C868" s="72" t="s">
        <v>556</v>
      </c>
      <c r="D868" s="70"/>
      <c r="E868" s="128" t="s">
        <v>725</v>
      </c>
      <c r="F868" s="104" t="s">
        <v>123</v>
      </c>
      <c r="G868" s="139"/>
      <c r="H868" s="139"/>
      <c r="I868" s="139"/>
      <c r="J868" s="104" t="s">
        <v>1193</v>
      </c>
      <c r="K868" s="139"/>
      <c r="L868" s="139"/>
      <c r="M868" s="139"/>
      <c r="N868" s="282"/>
      <c r="O868" s="282"/>
      <c r="P868" s="282"/>
      <c r="Q868" s="282"/>
      <c r="R868" s="146" t="s">
        <v>847</v>
      </c>
      <c r="S868" s="146">
        <v>0</v>
      </c>
      <c r="T868" s="282" t="s">
        <v>225</v>
      </c>
      <c r="U868" s="146" t="s">
        <v>1654</v>
      </c>
      <c r="V868" s="189"/>
      <c r="W868" s="50">
        <v>0</v>
      </c>
      <c r="X868" s="50">
        <v>0</v>
      </c>
      <c r="Y868" s="50">
        <v>0</v>
      </c>
      <c r="Z868" s="139"/>
      <c r="AA868" s="139"/>
      <c r="AB868" s="139"/>
      <c r="AC868" s="139"/>
      <c r="AD868" s="139"/>
      <c r="AE868" s="139"/>
      <c r="AF868" s="139"/>
      <c r="AG868" s="139"/>
      <c r="AH868" s="139"/>
      <c r="AI868" s="139"/>
      <c r="AJ868" s="139"/>
      <c r="AK868" s="139"/>
      <c r="AL868" s="139"/>
      <c r="AM868" s="139"/>
      <c r="AN868" s="139"/>
      <c r="AO868" s="139"/>
      <c r="AP868" s="139"/>
      <c r="AQ868" s="70" t="s">
        <v>204</v>
      </c>
      <c r="AR868" s="70">
        <v>2007</v>
      </c>
      <c r="AS868" s="139"/>
      <c r="AT868" s="139"/>
      <c r="AU868" s="139"/>
      <c r="AV868" s="71">
        <v>40616264.366279468</v>
      </c>
      <c r="AW868" s="104" t="s">
        <v>123</v>
      </c>
      <c r="AX868" s="104"/>
      <c r="AY868" s="230" t="s">
        <v>1619</v>
      </c>
      <c r="AZ868" s="104" t="s">
        <v>1193</v>
      </c>
      <c r="BA868" s="104"/>
      <c r="BB868" s="104"/>
      <c r="BC868" s="66"/>
      <c r="BD868" s="66"/>
      <c r="BE868" s="121"/>
      <c r="BF868" s="121"/>
      <c r="BG868" s="121"/>
      <c r="BH868" s="121"/>
      <c r="BI868" s="121"/>
      <c r="BJ868" s="121"/>
      <c r="BK868" s="121"/>
      <c r="BL868" s="121"/>
      <c r="BM868" s="121"/>
      <c r="BN868" s="121"/>
      <c r="BO868" s="121"/>
      <c r="BP868" s="121"/>
      <c r="BQ868" s="121"/>
      <c r="BR868" s="121"/>
      <c r="BS868" s="121"/>
      <c r="BT868" s="121"/>
      <c r="BU868" s="121"/>
      <c r="BV868" s="121"/>
      <c r="BW868" s="121"/>
      <c r="BX868" s="121"/>
      <c r="BY868" s="121"/>
      <c r="BZ868" s="121"/>
    </row>
    <row r="869" spans="1:78" s="100" customFormat="1" ht="16" hidden="1" thickBot="1">
      <c r="A869" s="231"/>
      <c r="B869" s="254"/>
      <c r="C869" s="72" t="s">
        <v>557</v>
      </c>
      <c r="D869" s="70"/>
      <c r="E869" s="128" t="s">
        <v>713</v>
      </c>
      <c r="F869" s="104" t="s">
        <v>123</v>
      </c>
      <c r="G869" s="139"/>
      <c r="H869" s="139"/>
      <c r="I869" s="139"/>
      <c r="J869" s="104" t="s">
        <v>1193</v>
      </c>
      <c r="K869" s="139"/>
      <c r="L869" s="139"/>
      <c r="M869" s="139"/>
      <c r="N869" s="282"/>
      <c r="O869" s="282"/>
      <c r="P869" s="282"/>
      <c r="Q869" s="282"/>
      <c r="R869" s="146" t="s">
        <v>1729</v>
      </c>
      <c r="S869" s="146">
        <v>0</v>
      </c>
      <c r="T869" s="282"/>
      <c r="U869" s="146" t="s">
        <v>1654</v>
      </c>
      <c r="V869" s="189"/>
      <c r="W869" s="50">
        <v>0</v>
      </c>
      <c r="X869" s="50">
        <v>0</v>
      </c>
      <c r="Y869" s="50">
        <v>0</v>
      </c>
      <c r="Z869" s="139"/>
      <c r="AA869" s="139"/>
      <c r="AB869" s="139"/>
      <c r="AC869" s="139"/>
      <c r="AD869" s="139"/>
      <c r="AE869" s="139"/>
      <c r="AF869" s="139"/>
      <c r="AG869" s="139"/>
      <c r="AH869" s="139"/>
      <c r="AI869" s="139"/>
      <c r="AJ869" s="139"/>
      <c r="AK869" s="139"/>
      <c r="AL869" s="139"/>
      <c r="AM869" s="139"/>
      <c r="AN869" s="139"/>
      <c r="AO869" s="139"/>
      <c r="AP869" s="139"/>
      <c r="AQ869" s="70" t="s">
        <v>204</v>
      </c>
      <c r="AR869" s="70">
        <v>2007</v>
      </c>
      <c r="AS869" s="139"/>
      <c r="AT869" s="139"/>
      <c r="AU869" s="139"/>
      <c r="AV869" s="71">
        <v>59816.137398633444</v>
      </c>
      <c r="AW869" s="104" t="s">
        <v>123</v>
      </c>
      <c r="AX869" s="104"/>
      <c r="AY869" s="230" t="s">
        <v>1619</v>
      </c>
      <c r="AZ869" s="104" t="s">
        <v>1193</v>
      </c>
      <c r="BA869" s="104"/>
      <c r="BB869" s="104"/>
      <c r="BC869" s="66"/>
      <c r="BD869" s="66"/>
      <c r="BE869" s="121"/>
      <c r="BF869" s="121"/>
      <c r="BG869" s="121"/>
      <c r="BH869" s="121"/>
      <c r="BI869" s="121"/>
      <c r="BJ869" s="121"/>
      <c r="BK869" s="121"/>
      <c r="BL869" s="121"/>
      <c r="BM869" s="121"/>
      <c r="BN869" s="121"/>
      <c r="BO869" s="121"/>
      <c r="BP869" s="121"/>
      <c r="BQ869" s="121"/>
      <c r="BR869" s="121"/>
      <c r="BS869" s="121"/>
      <c r="BT869" s="121"/>
      <c r="BU869" s="121"/>
      <c r="BV869" s="121"/>
      <c r="BW869" s="121"/>
      <c r="BX869" s="121"/>
      <c r="BY869" s="121"/>
      <c r="BZ869" s="121"/>
    </row>
    <row r="870" spans="1:78" s="100" customFormat="1" ht="16" hidden="1" thickBot="1">
      <c r="A870" s="231"/>
      <c r="B870" s="254"/>
      <c r="C870" s="72" t="s">
        <v>558</v>
      </c>
      <c r="D870" s="70"/>
      <c r="E870" s="128" t="s">
        <v>713</v>
      </c>
      <c r="F870" s="104" t="s">
        <v>123</v>
      </c>
      <c r="G870" s="139"/>
      <c r="H870" s="139"/>
      <c r="I870" s="139"/>
      <c r="J870" s="104" t="s">
        <v>1193</v>
      </c>
      <c r="K870" s="139"/>
      <c r="L870" s="139"/>
      <c r="M870" s="139"/>
      <c r="N870" s="282"/>
      <c r="O870" s="282"/>
      <c r="P870" s="282"/>
      <c r="Q870" s="282"/>
      <c r="R870" s="146" t="s">
        <v>1730</v>
      </c>
      <c r="S870" s="146"/>
      <c r="T870" s="282"/>
      <c r="U870" s="146" t="s">
        <v>1653</v>
      </c>
      <c r="V870" s="189"/>
      <c r="W870" s="50">
        <v>0</v>
      </c>
      <c r="X870" s="50">
        <v>0</v>
      </c>
      <c r="Y870" s="50">
        <v>0</v>
      </c>
      <c r="Z870" s="139"/>
      <c r="AA870" s="139"/>
      <c r="AB870" s="139"/>
      <c r="AC870" s="139"/>
      <c r="AD870" s="139"/>
      <c r="AE870" s="139"/>
      <c r="AF870" s="139"/>
      <c r="AG870" s="139"/>
      <c r="AH870" s="139"/>
      <c r="AI870" s="139"/>
      <c r="AJ870" s="139"/>
      <c r="AK870" s="139"/>
      <c r="AL870" s="139"/>
      <c r="AM870" s="139"/>
      <c r="AN870" s="139"/>
      <c r="AO870" s="139"/>
      <c r="AP870" s="139"/>
      <c r="AQ870" s="70" t="s">
        <v>204</v>
      </c>
      <c r="AR870" s="70">
        <v>2007</v>
      </c>
      <c r="AS870" s="139"/>
      <c r="AT870" s="139"/>
      <c r="AU870" s="139"/>
      <c r="AV870" s="71">
        <v>348848.18130363128</v>
      </c>
      <c r="AW870" s="104" t="s">
        <v>123</v>
      </c>
      <c r="AX870" s="104"/>
      <c r="AY870" s="230" t="s">
        <v>1619</v>
      </c>
      <c r="AZ870" s="104" t="s">
        <v>1193</v>
      </c>
      <c r="BA870" s="104"/>
      <c r="BB870" s="104"/>
      <c r="BC870" s="66"/>
      <c r="BD870" s="66"/>
      <c r="BE870" s="121"/>
      <c r="BF870" s="121"/>
      <c r="BG870" s="121"/>
      <c r="BH870" s="121"/>
      <c r="BI870" s="121"/>
      <c r="BJ870" s="121"/>
      <c r="BK870" s="121"/>
      <c r="BL870" s="121"/>
      <c r="BM870" s="121"/>
      <c r="BN870" s="121"/>
      <c r="BO870" s="121"/>
      <c r="BP870" s="121"/>
      <c r="BQ870" s="121"/>
      <c r="BR870" s="121"/>
      <c r="BS870" s="121"/>
      <c r="BT870" s="121"/>
      <c r="BU870" s="121"/>
      <c r="BV870" s="121"/>
      <c r="BW870" s="121"/>
      <c r="BX870" s="121"/>
      <c r="BY870" s="121"/>
      <c r="BZ870" s="121"/>
    </row>
    <row r="871" spans="1:78" s="100" customFormat="1" ht="16" hidden="1" thickBot="1">
      <c r="A871" s="231"/>
      <c r="B871" s="254"/>
      <c r="C871" s="72" t="s">
        <v>559</v>
      </c>
      <c r="D871" s="70"/>
      <c r="E871" s="128" t="s">
        <v>722</v>
      </c>
      <c r="F871" s="104" t="s">
        <v>123</v>
      </c>
      <c r="G871" s="139"/>
      <c r="H871" s="139"/>
      <c r="I871" s="139"/>
      <c r="J871" s="104" t="s">
        <v>1193</v>
      </c>
      <c r="K871" s="139"/>
      <c r="L871" s="139"/>
      <c r="M871" s="139"/>
      <c r="N871" s="282"/>
      <c r="O871" s="282"/>
      <c r="P871" s="282"/>
      <c r="Q871" s="282"/>
      <c r="R871" s="146" t="s">
        <v>1731</v>
      </c>
      <c r="S871" s="146">
        <v>0</v>
      </c>
      <c r="T871" s="282"/>
      <c r="U871" s="146" t="s">
        <v>1653</v>
      </c>
      <c r="V871" s="189"/>
      <c r="W871" s="50">
        <v>0</v>
      </c>
      <c r="X871" s="50">
        <v>0</v>
      </c>
      <c r="Y871" s="50">
        <v>0</v>
      </c>
      <c r="Z871" s="139"/>
      <c r="AA871" s="139"/>
      <c r="AB871" s="139"/>
      <c r="AC871" s="139"/>
      <c r="AD871" s="139"/>
      <c r="AE871" s="139"/>
      <c r="AF871" s="139"/>
      <c r="AG871" s="139"/>
      <c r="AH871" s="139"/>
      <c r="AI871" s="139"/>
      <c r="AJ871" s="139"/>
      <c r="AK871" s="139"/>
      <c r="AL871" s="139"/>
      <c r="AM871" s="139"/>
      <c r="AN871" s="139"/>
      <c r="AO871" s="139"/>
      <c r="AP871" s="139"/>
      <c r="AQ871" s="70" t="s">
        <v>204</v>
      </c>
      <c r="AR871" s="70">
        <v>2007</v>
      </c>
      <c r="AS871" s="139"/>
      <c r="AT871" s="139"/>
      <c r="AU871" s="139"/>
      <c r="AV871" s="71">
        <v>4186178.1756435754</v>
      </c>
      <c r="AW871" s="104" t="s">
        <v>123</v>
      </c>
      <c r="AX871" s="104"/>
      <c r="AY871" s="230" t="s">
        <v>1619</v>
      </c>
      <c r="AZ871" s="104" t="s">
        <v>1193</v>
      </c>
      <c r="BA871" s="104"/>
      <c r="BB871" s="104"/>
      <c r="BC871" s="66"/>
      <c r="BD871" s="66"/>
      <c r="BE871" s="121"/>
      <c r="BF871" s="121"/>
      <c r="BG871" s="121"/>
      <c r="BH871" s="121"/>
      <c r="BI871" s="121"/>
      <c r="BJ871" s="121"/>
      <c r="BK871" s="121"/>
      <c r="BL871" s="121"/>
      <c r="BM871" s="121"/>
      <c r="BN871" s="121"/>
      <c r="BO871" s="121"/>
      <c r="BP871" s="121"/>
      <c r="BQ871" s="121"/>
      <c r="BR871" s="121"/>
      <c r="BS871" s="121"/>
      <c r="BT871" s="121"/>
      <c r="BU871" s="121"/>
      <c r="BV871" s="121"/>
      <c r="BW871" s="121"/>
      <c r="BX871" s="121"/>
      <c r="BY871" s="121"/>
      <c r="BZ871" s="121"/>
    </row>
    <row r="872" spans="1:78" s="100" customFormat="1" ht="16" hidden="1" thickBot="1">
      <c r="A872" s="231"/>
      <c r="B872" s="254"/>
      <c r="C872" s="72" t="s">
        <v>560</v>
      </c>
      <c r="D872" s="70"/>
      <c r="E872" s="128" t="s">
        <v>727</v>
      </c>
      <c r="F872" s="104" t="s">
        <v>123</v>
      </c>
      <c r="G872" s="139"/>
      <c r="H872" s="139"/>
      <c r="I872" s="139"/>
      <c r="J872" s="104" t="s">
        <v>1193</v>
      </c>
      <c r="K872" s="139"/>
      <c r="L872" s="139"/>
      <c r="M872" s="139"/>
      <c r="N872" s="282"/>
      <c r="O872" s="282"/>
      <c r="P872" s="282"/>
      <c r="Q872" s="282"/>
      <c r="R872" s="146" t="s">
        <v>848</v>
      </c>
      <c r="S872" s="146">
        <v>0</v>
      </c>
      <c r="T872" s="282"/>
      <c r="U872" s="146" t="s">
        <v>1653</v>
      </c>
      <c r="V872" s="189"/>
      <c r="W872" s="50">
        <v>0</v>
      </c>
      <c r="X872" s="50">
        <v>0</v>
      </c>
      <c r="Y872" s="50">
        <v>0</v>
      </c>
      <c r="Z872" s="139"/>
      <c r="AA872" s="139"/>
      <c r="AB872" s="139"/>
      <c r="AC872" s="139"/>
      <c r="AD872" s="139"/>
      <c r="AE872" s="139"/>
      <c r="AF872" s="139"/>
      <c r="AG872" s="139"/>
      <c r="AH872" s="139"/>
      <c r="AI872" s="139"/>
      <c r="AJ872" s="139"/>
      <c r="AK872" s="139"/>
      <c r="AL872" s="139"/>
      <c r="AM872" s="139"/>
      <c r="AN872" s="139"/>
      <c r="AO872" s="139"/>
      <c r="AP872" s="139"/>
      <c r="AQ872" s="70" t="s">
        <v>204</v>
      </c>
      <c r="AR872" s="70">
        <v>2007</v>
      </c>
      <c r="AS872" s="139"/>
      <c r="AT872" s="139"/>
      <c r="AU872" s="139"/>
      <c r="AV872" s="71">
        <v>7177936.4878360126</v>
      </c>
      <c r="AW872" s="104" t="s">
        <v>123</v>
      </c>
      <c r="AX872" s="104"/>
      <c r="AY872" s="230" t="s">
        <v>1619</v>
      </c>
      <c r="AZ872" s="104" t="s">
        <v>1193</v>
      </c>
      <c r="BA872" s="104"/>
      <c r="BB872" s="104"/>
      <c r="BC872" s="66"/>
      <c r="BD872" s="66"/>
      <c r="BE872" s="121"/>
      <c r="BF872" s="121"/>
      <c r="BG872" s="121"/>
      <c r="BH872" s="121"/>
      <c r="BI872" s="121"/>
      <c r="BJ872" s="121"/>
      <c r="BK872" s="121"/>
      <c r="BL872" s="121"/>
      <c r="BM872" s="121"/>
      <c r="BN872" s="121"/>
      <c r="BO872" s="121"/>
      <c r="BP872" s="121"/>
      <c r="BQ872" s="121"/>
      <c r="BR872" s="121"/>
      <c r="BS872" s="121"/>
      <c r="BT872" s="121"/>
      <c r="BU872" s="121"/>
      <c r="BV872" s="121"/>
      <c r="BW872" s="121"/>
      <c r="BX872" s="121"/>
      <c r="BY872" s="121"/>
      <c r="BZ872" s="121"/>
    </row>
    <row r="873" spans="1:78" s="100" customFormat="1" ht="16" hidden="1" thickBot="1">
      <c r="A873" s="231"/>
      <c r="B873" s="254"/>
      <c r="C873" s="72" t="s">
        <v>561</v>
      </c>
      <c r="D873" s="70"/>
      <c r="E873" s="128" t="s">
        <v>728</v>
      </c>
      <c r="F873" s="104" t="s">
        <v>123</v>
      </c>
      <c r="G873" s="139"/>
      <c r="H873" s="139"/>
      <c r="I873" s="139"/>
      <c r="J873" s="104" t="s">
        <v>1193</v>
      </c>
      <c r="K873" s="139"/>
      <c r="L873" s="139"/>
      <c r="M873" s="139"/>
      <c r="N873" s="282"/>
      <c r="O873" s="282"/>
      <c r="P873" s="282"/>
      <c r="Q873" s="282"/>
      <c r="R873" s="146" t="s">
        <v>1671</v>
      </c>
      <c r="S873" s="146">
        <v>0</v>
      </c>
      <c r="T873" s="282" t="s">
        <v>1581</v>
      </c>
      <c r="U873" s="146" t="s">
        <v>1654</v>
      </c>
      <c r="V873" s="189"/>
      <c r="W873" s="50">
        <v>0</v>
      </c>
      <c r="X873" s="50">
        <v>0</v>
      </c>
      <c r="Y873" s="50">
        <v>0</v>
      </c>
      <c r="Z873" s="139"/>
      <c r="AA873" s="139"/>
      <c r="AB873" s="139"/>
      <c r="AC873" s="139"/>
      <c r="AD873" s="139"/>
      <c r="AE873" s="139"/>
      <c r="AF873" s="139"/>
      <c r="AG873" s="139"/>
      <c r="AH873" s="139"/>
      <c r="AI873" s="139"/>
      <c r="AJ873" s="139"/>
      <c r="AK873" s="139"/>
      <c r="AL873" s="139"/>
      <c r="AM873" s="139"/>
      <c r="AN873" s="139"/>
      <c r="AO873" s="139"/>
      <c r="AP873" s="139"/>
      <c r="AQ873" s="70" t="s">
        <v>204</v>
      </c>
      <c r="AR873" s="70">
        <v>2007</v>
      </c>
      <c r="AS873" s="139"/>
      <c r="AT873" s="139"/>
      <c r="AU873" s="139"/>
      <c r="AV873" s="71">
        <v>21524272.965673923</v>
      </c>
      <c r="AW873" s="104" t="s">
        <v>123</v>
      </c>
      <c r="AX873" s="104"/>
      <c r="AY873" s="230" t="s">
        <v>1619</v>
      </c>
      <c r="AZ873" s="104" t="s">
        <v>1193</v>
      </c>
      <c r="BA873" s="104"/>
      <c r="BB873" s="104"/>
      <c r="BC873" s="66"/>
      <c r="BD873" s="66"/>
      <c r="BE873" s="121"/>
      <c r="BF873" s="121"/>
      <c r="BG873" s="121"/>
      <c r="BH873" s="121"/>
      <c r="BI873" s="121"/>
      <c r="BJ873" s="121"/>
      <c r="BK873" s="121"/>
      <c r="BL873" s="121"/>
      <c r="BM873" s="121"/>
      <c r="BN873" s="121"/>
      <c r="BO873" s="121"/>
      <c r="BP873" s="121"/>
      <c r="BQ873" s="121"/>
      <c r="BR873" s="121"/>
      <c r="BS873" s="121"/>
      <c r="BT873" s="121"/>
      <c r="BU873" s="121"/>
      <c r="BV873" s="121"/>
      <c r="BW873" s="121"/>
      <c r="BX873" s="121"/>
      <c r="BY873" s="121"/>
      <c r="BZ873" s="121"/>
    </row>
    <row r="874" spans="1:78" s="100" customFormat="1" ht="16" hidden="1" thickBot="1">
      <c r="A874" s="231"/>
      <c r="B874" s="254"/>
      <c r="C874" s="72"/>
      <c r="D874" s="70"/>
      <c r="E874" s="73"/>
      <c r="F874" s="104" t="s">
        <v>123</v>
      </c>
      <c r="G874" s="139"/>
      <c r="H874" s="139"/>
      <c r="I874" s="139"/>
      <c r="J874" s="104" t="s">
        <v>1193</v>
      </c>
      <c r="K874" s="139"/>
      <c r="L874" s="139"/>
      <c r="M874" s="139"/>
      <c r="N874" s="139"/>
      <c r="O874" s="139"/>
      <c r="P874" s="139"/>
      <c r="Q874" s="139"/>
      <c r="R874" s="50">
        <v>0</v>
      </c>
      <c r="S874" s="50">
        <v>0</v>
      </c>
      <c r="T874" s="139"/>
      <c r="U874" s="50">
        <v>0</v>
      </c>
      <c r="V874" s="189"/>
      <c r="W874" s="50">
        <v>0</v>
      </c>
      <c r="X874" s="50">
        <v>0</v>
      </c>
      <c r="Y874" s="50">
        <v>0</v>
      </c>
      <c r="Z874" s="139"/>
      <c r="AA874" s="139"/>
      <c r="AB874" s="139"/>
      <c r="AC874" s="139"/>
      <c r="AD874" s="139"/>
      <c r="AE874" s="139"/>
      <c r="AF874" s="139"/>
      <c r="AG874" s="139"/>
      <c r="AH874" s="139"/>
      <c r="AI874" s="139"/>
      <c r="AJ874" s="139"/>
      <c r="AK874" s="139"/>
      <c r="AL874" s="139"/>
      <c r="AM874" s="139"/>
      <c r="AN874" s="139"/>
      <c r="AO874" s="139"/>
      <c r="AP874" s="139"/>
      <c r="AQ874" s="70"/>
      <c r="AR874" s="70"/>
      <c r="AS874" s="139"/>
      <c r="AT874" s="139"/>
      <c r="AU874" s="139"/>
      <c r="AV874" s="71"/>
      <c r="AW874" s="104" t="s">
        <v>123</v>
      </c>
      <c r="AX874" s="104"/>
      <c r="AY874" s="230"/>
      <c r="AZ874" s="104" t="s">
        <v>1193</v>
      </c>
      <c r="BA874" s="104"/>
      <c r="BB874" s="104"/>
      <c r="BC874" s="66"/>
      <c r="BD874" s="66"/>
      <c r="BE874" s="121"/>
      <c r="BF874" s="121"/>
      <c r="BG874" s="121"/>
      <c r="BH874" s="121"/>
      <c r="BI874" s="121"/>
      <c r="BJ874" s="121"/>
      <c r="BK874" s="121"/>
      <c r="BL874" s="121"/>
      <c r="BM874" s="121"/>
      <c r="BN874" s="121"/>
      <c r="BO874" s="121"/>
      <c r="BP874" s="121"/>
      <c r="BQ874" s="121"/>
      <c r="BR874" s="121"/>
      <c r="BS874" s="121"/>
      <c r="BT874" s="121"/>
      <c r="BU874" s="121"/>
      <c r="BV874" s="121"/>
      <c r="BW874" s="121"/>
      <c r="BX874" s="121"/>
      <c r="BY874" s="121"/>
      <c r="BZ874" s="121"/>
    </row>
    <row r="875" spans="1:78" s="100" customFormat="1" ht="31" hidden="1" thickBot="1">
      <c r="A875" s="231"/>
      <c r="B875" s="254"/>
      <c r="C875" s="72" t="s">
        <v>562</v>
      </c>
      <c r="D875" s="70"/>
      <c r="E875" s="73"/>
      <c r="F875" s="104"/>
      <c r="G875" s="139"/>
      <c r="H875" s="139"/>
      <c r="I875" s="139"/>
      <c r="J875" s="104"/>
      <c r="K875" s="139"/>
      <c r="L875" s="139"/>
      <c r="M875" s="139"/>
      <c r="N875" s="139"/>
      <c r="O875" s="139"/>
      <c r="P875" s="139"/>
      <c r="Q875" s="139"/>
      <c r="R875" s="50"/>
      <c r="S875" s="50"/>
      <c r="T875" s="104"/>
      <c r="U875" s="50"/>
      <c r="V875" s="189"/>
      <c r="W875" s="50"/>
      <c r="X875" s="50"/>
      <c r="Y875" s="50"/>
      <c r="Z875" s="139"/>
      <c r="AA875" s="139"/>
      <c r="AB875" s="139"/>
      <c r="AC875" s="139"/>
      <c r="AD875" s="139"/>
      <c r="AE875" s="139"/>
      <c r="AF875" s="139"/>
      <c r="AG875" s="139"/>
      <c r="AH875" s="139"/>
      <c r="AI875" s="139"/>
      <c r="AJ875" s="139"/>
      <c r="AK875" s="139"/>
      <c r="AL875" s="139"/>
      <c r="AM875" s="139"/>
      <c r="AN875" s="139"/>
      <c r="AO875" s="139"/>
      <c r="AP875" s="139"/>
      <c r="AQ875" s="70"/>
      <c r="AR875" s="70"/>
      <c r="AS875" s="139"/>
      <c r="AT875" s="139"/>
      <c r="AU875" s="139"/>
      <c r="AV875" s="71"/>
      <c r="AW875" s="104"/>
      <c r="AX875" s="104"/>
      <c r="AY875" s="230"/>
      <c r="AZ875" s="104"/>
      <c r="BA875" s="104"/>
      <c r="BB875" s="104"/>
      <c r="BC875" s="66"/>
      <c r="BD875" s="66"/>
      <c r="BE875" s="121"/>
      <c r="BF875" s="121"/>
      <c r="BG875" s="121"/>
      <c r="BH875" s="121"/>
      <c r="BI875" s="121"/>
      <c r="BJ875" s="121"/>
      <c r="BK875" s="121"/>
      <c r="BL875" s="121"/>
      <c r="BM875" s="121"/>
      <c r="BN875" s="121"/>
      <c r="BO875" s="121"/>
      <c r="BP875" s="121"/>
      <c r="BQ875" s="121"/>
      <c r="BR875" s="121"/>
      <c r="BS875" s="121"/>
      <c r="BT875" s="121"/>
      <c r="BU875" s="121"/>
      <c r="BV875" s="121"/>
      <c r="BW875" s="121"/>
      <c r="BX875" s="121"/>
      <c r="BY875" s="121"/>
      <c r="BZ875" s="121"/>
    </row>
    <row r="876" spans="1:78" s="100" customFormat="1" ht="16" hidden="1" thickBot="1">
      <c r="A876" s="231"/>
      <c r="B876" s="254"/>
      <c r="C876" s="72" t="s">
        <v>563</v>
      </c>
      <c r="D876" s="70"/>
      <c r="E876" s="73"/>
      <c r="F876" s="104"/>
      <c r="G876" s="139"/>
      <c r="H876" s="139"/>
      <c r="I876" s="139"/>
      <c r="J876" s="104"/>
      <c r="K876" s="139"/>
      <c r="L876" s="139"/>
      <c r="M876" s="139"/>
      <c r="N876" s="139"/>
      <c r="O876" s="139"/>
      <c r="P876" s="139"/>
      <c r="Q876" s="139"/>
      <c r="R876" s="50"/>
      <c r="S876" s="50"/>
      <c r="T876" s="104"/>
      <c r="U876" s="50"/>
      <c r="V876" s="189"/>
      <c r="W876" s="50"/>
      <c r="X876" s="50"/>
      <c r="Y876" s="50"/>
      <c r="Z876" s="139"/>
      <c r="AA876" s="139"/>
      <c r="AB876" s="139"/>
      <c r="AC876" s="139"/>
      <c r="AD876" s="139"/>
      <c r="AE876" s="139"/>
      <c r="AF876" s="139"/>
      <c r="AG876" s="139"/>
      <c r="AH876" s="139"/>
      <c r="AI876" s="139"/>
      <c r="AJ876" s="139"/>
      <c r="AK876" s="139"/>
      <c r="AL876" s="139"/>
      <c r="AM876" s="139"/>
      <c r="AN876" s="139"/>
      <c r="AO876" s="139"/>
      <c r="AP876" s="139"/>
      <c r="AQ876" s="70"/>
      <c r="AR876" s="70"/>
      <c r="AS876" s="139"/>
      <c r="AT876" s="139"/>
      <c r="AU876" s="139"/>
      <c r="AV876" s="71"/>
      <c r="AW876" s="104"/>
      <c r="AX876" s="104"/>
      <c r="AY876" s="230"/>
      <c r="AZ876" s="104"/>
      <c r="BA876" s="104"/>
      <c r="BB876" s="104"/>
      <c r="BC876" s="66"/>
      <c r="BD876" s="66"/>
      <c r="BE876" s="121"/>
      <c r="BF876" s="121"/>
      <c r="BG876" s="121"/>
      <c r="BH876" s="121"/>
      <c r="BI876" s="121"/>
      <c r="BJ876" s="121"/>
      <c r="BK876" s="121"/>
      <c r="BL876" s="121"/>
      <c r="BM876" s="121"/>
      <c r="BN876" s="121"/>
      <c r="BO876" s="121"/>
      <c r="BP876" s="121"/>
      <c r="BQ876" s="121"/>
      <c r="BR876" s="121"/>
      <c r="BS876" s="121"/>
      <c r="BT876" s="121"/>
      <c r="BU876" s="121"/>
      <c r="BV876" s="121"/>
      <c r="BW876" s="121"/>
      <c r="BX876" s="121"/>
      <c r="BY876" s="121"/>
      <c r="BZ876" s="121"/>
    </row>
    <row r="877" spans="1:78" s="100" customFormat="1" ht="16" hidden="1" thickBot="1">
      <c r="A877" s="231"/>
      <c r="B877" s="254"/>
      <c r="C877" s="72" t="s">
        <v>564</v>
      </c>
      <c r="D877" s="70"/>
      <c r="E877" s="119" t="s">
        <v>713</v>
      </c>
      <c r="F877" s="104" t="s">
        <v>123</v>
      </c>
      <c r="G877" s="139"/>
      <c r="H877" s="139"/>
      <c r="I877" s="139"/>
      <c r="J877" s="104" t="s">
        <v>1193</v>
      </c>
      <c r="K877" s="139"/>
      <c r="L877" s="139"/>
      <c r="M877" s="139"/>
      <c r="N877" s="139"/>
      <c r="O877" s="139"/>
      <c r="P877" s="139"/>
      <c r="Q877" s="139"/>
      <c r="R877" s="50" t="s">
        <v>1694</v>
      </c>
      <c r="S877" s="50">
        <v>0</v>
      </c>
      <c r="T877" s="104" t="s">
        <v>1581</v>
      </c>
      <c r="U877" s="50" t="s">
        <v>1654</v>
      </c>
      <c r="V877" s="189"/>
      <c r="W877" s="50">
        <v>0</v>
      </c>
      <c r="X877" s="50">
        <v>0</v>
      </c>
      <c r="Y877" s="50">
        <v>0</v>
      </c>
      <c r="Z877" s="139"/>
      <c r="AA877" s="139"/>
      <c r="AB877" s="139"/>
      <c r="AC877" s="139"/>
      <c r="AD877" s="139"/>
      <c r="AE877" s="139"/>
      <c r="AF877" s="139"/>
      <c r="AG877" s="139"/>
      <c r="AH877" s="139"/>
      <c r="AI877" s="139"/>
      <c r="AJ877" s="139"/>
      <c r="AK877" s="139"/>
      <c r="AL877" s="139"/>
      <c r="AM877" s="139"/>
      <c r="AN877" s="139"/>
      <c r="AO877" s="139"/>
      <c r="AP877" s="139"/>
      <c r="AQ877" s="70" t="s">
        <v>204</v>
      </c>
      <c r="AR877" s="70">
        <v>2007</v>
      </c>
      <c r="AS877" s="139"/>
      <c r="AT877" s="139"/>
      <c r="AU877" s="139"/>
      <c r="AV877" s="71">
        <v>9570584.1913039964</v>
      </c>
      <c r="AW877" s="104" t="s">
        <v>123</v>
      </c>
      <c r="AX877" s="104"/>
      <c r="AY877" s="104" t="s">
        <v>1627</v>
      </c>
      <c r="AZ877" s="104" t="s">
        <v>1193</v>
      </c>
      <c r="BA877" s="104"/>
      <c r="BB877" s="104"/>
      <c r="BC877" s="66"/>
      <c r="BD877" s="66"/>
      <c r="BE877" s="121"/>
      <c r="BF877" s="121"/>
      <c r="BG877" s="121"/>
      <c r="BH877" s="121"/>
      <c r="BI877" s="121"/>
      <c r="BJ877" s="121"/>
      <c r="BK877" s="121"/>
      <c r="BL877" s="121"/>
      <c r="BM877" s="121"/>
      <c r="BN877" s="121"/>
      <c r="BO877" s="121"/>
      <c r="BP877" s="121"/>
      <c r="BQ877" s="121"/>
      <c r="BR877" s="121"/>
      <c r="BS877" s="121"/>
      <c r="BT877" s="121"/>
      <c r="BU877" s="121"/>
      <c r="BV877" s="121"/>
      <c r="BW877" s="121"/>
      <c r="BX877" s="121"/>
      <c r="BY877" s="121"/>
      <c r="BZ877" s="121"/>
    </row>
    <row r="878" spans="1:78" s="100" customFormat="1" ht="16" hidden="1" thickBot="1">
      <c r="A878" s="231"/>
      <c r="B878" s="254"/>
      <c r="C878" s="72" t="s">
        <v>565</v>
      </c>
      <c r="D878" s="70"/>
      <c r="E878" s="119" t="s">
        <v>712</v>
      </c>
      <c r="F878" s="104" t="s">
        <v>123</v>
      </c>
      <c r="G878" s="139"/>
      <c r="H878" s="139"/>
      <c r="I878" s="139"/>
      <c r="J878" s="104" t="s">
        <v>1193</v>
      </c>
      <c r="K878" s="139"/>
      <c r="L878" s="139"/>
      <c r="M878" s="139"/>
      <c r="N878" s="139"/>
      <c r="O878" s="139"/>
      <c r="P878" s="139"/>
      <c r="Q878" s="139"/>
      <c r="R878" s="50" t="s">
        <v>1732</v>
      </c>
      <c r="S878" s="50">
        <v>0</v>
      </c>
      <c r="T878" s="104" t="s">
        <v>1581</v>
      </c>
      <c r="U878" s="50" t="s">
        <v>1733</v>
      </c>
      <c r="V878" s="189"/>
      <c r="W878" s="50">
        <v>0</v>
      </c>
      <c r="X878" s="50">
        <v>0</v>
      </c>
      <c r="Y878" s="50">
        <v>0</v>
      </c>
      <c r="Z878" s="139"/>
      <c r="AA878" s="139"/>
      <c r="AB878" s="139"/>
      <c r="AC878" s="139"/>
      <c r="AD878" s="139"/>
      <c r="AE878" s="139"/>
      <c r="AF878" s="139"/>
      <c r="AG878" s="139"/>
      <c r="AH878" s="139"/>
      <c r="AI878" s="139"/>
      <c r="AJ878" s="139"/>
      <c r="AK878" s="139"/>
      <c r="AL878" s="139"/>
      <c r="AM878" s="139"/>
      <c r="AN878" s="139"/>
      <c r="AO878" s="139"/>
      <c r="AP878" s="139"/>
      <c r="AQ878" s="70" t="s">
        <v>204</v>
      </c>
      <c r="AR878" s="70">
        <v>2007</v>
      </c>
      <c r="AS878" s="139"/>
      <c r="AT878" s="139"/>
      <c r="AU878" s="139"/>
      <c r="AV878" s="71">
        <v>470901457.22524154</v>
      </c>
      <c r="AW878" s="104" t="s">
        <v>123</v>
      </c>
      <c r="AX878" s="104"/>
      <c r="AY878" s="104" t="s">
        <v>1627</v>
      </c>
      <c r="AZ878" s="104" t="s">
        <v>1193</v>
      </c>
      <c r="BA878" s="104"/>
      <c r="BB878" s="104"/>
      <c r="BC878" s="66"/>
      <c r="BD878" s="66"/>
      <c r="BE878" s="121"/>
      <c r="BF878" s="121"/>
      <c r="BG878" s="121"/>
      <c r="BH878" s="121"/>
      <c r="BI878" s="121"/>
      <c r="BJ878" s="121"/>
      <c r="BK878" s="121"/>
      <c r="BL878" s="121"/>
      <c r="BM878" s="121"/>
      <c r="BN878" s="121"/>
      <c r="BO878" s="121"/>
      <c r="BP878" s="121"/>
      <c r="BQ878" s="121"/>
      <c r="BR878" s="121"/>
      <c r="BS878" s="121"/>
      <c r="BT878" s="121"/>
      <c r="BU878" s="121"/>
      <c r="BV878" s="121"/>
      <c r="BW878" s="121"/>
      <c r="BX878" s="121"/>
      <c r="BY878" s="121"/>
      <c r="BZ878" s="121"/>
    </row>
    <row r="879" spans="1:78" s="100" customFormat="1" ht="16" hidden="1" thickBot="1">
      <c r="A879" s="231"/>
      <c r="B879" s="254"/>
      <c r="C879" s="72" t="s">
        <v>566</v>
      </c>
      <c r="D879" s="70"/>
      <c r="E879" s="119" t="s">
        <v>712</v>
      </c>
      <c r="F879" s="104" t="s">
        <v>123</v>
      </c>
      <c r="G879" s="139"/>
      <c r="H879" s="139"/>
      <c r="I879" s="139"/>
      <c r="J879" s="104" t="s">
        <v>1193</v>
      </c>
      <c r="K879" s="139"/>
      <c r="L879" s="139"/>
      <c r="M879" s="139"/>
      <c r="N879" s="139"/>
      <c r="O879" s="139"/>
      <c r="P879" s="139"/>
      <c r="Q879" s="139"/>
      <c r="R879" s="50" t="s">
        <v>1734</v>
      </c>
      <c r="S879" s="50">
        <v>0</v>
      </c>
      <c r="T879" s="104" t="s">
        <v>1581</v>
      </c>
      <c r="U879" s="50" t="s">
        <v>1733</v>
      </c>
      <c r="V879" s="189"/>
      <c r="W879" s="50">
        <v>0</v>
      </c>
      <c r="X879" s="50">
        <v>0</v>
      </c>
      <c r="Y879" s="50">
        <v>0</v>
      </c>
      <c r="Z879" s="139"/>
      <c r="AA879" s="139"/>
      <c r="AB879" s="139"/>
      <c r="AC879" s="139"/>
      <c r="AD879" s="139"/>
      <c r="AE879" s="139"/>
      <c r="AF879" s="139"/>
      <c r="AG879" s="139"/>
      <c r="AH879" s="139"/>
      <c r="AI879" s="139"/>
      <c r="AJ879" s="139"/>
      <c r="AK879" s="139"/>
      <c r="AL879" s="139"/>
      <c r="AM879" s="139"/>
      <c r="AN879" s="139"/>
      <c r="AO879" s="139"/>
      <c r="AP879" s="139"/>
      <c r="AQ879" s="70" t="s">
        <v>204</v>
      </c>
      <c r="AR879" s="70">
        <v>2007</v>
      </c>
      <c r="AS879" s="139"/>
      <c r="AT879" s="139"/>
      <c r="AU879" s="139"/>
      <c r="AV879" s="71">
        <v>336564909.39809626</v>
      </c>
      <c r="AW879" s="104" t="s">
        <v>123</v>
      </c>
      <c r="AX879" s="104"/>
      <c r="AY879" s="104" t="s">
        <v>1627</v>
      </c>
      <c r="AZ879" s="104" t="s">
        <v>1193</v>
      </c>
      <c r="BA879" s="104"/>
      <c r="BB879" s="104"/>
      <c r="BC879" s="66"/>
      <c r="BD879" s="66"/>
      <c r="BE879" s="121"/>
      <c r="BF879" s="121"/>
      <c r="BG879" s="121"/>
      <c r="BH879" s="121"/>
      <c r="BI879" s="121"/>
      <c r="BJ879" s="121"/>
      <c r="BK879" s="121"/>
      <c r="BL879" s="121"/>
      <c r="BM879" s="121"/>
      <c r="BN879" s="121"/>
      <c r="BO879" s="121"/>
      <c r="BP879" s="121"/>
      <c r="BQ879" s="121"/>
      <c r="BR879" s="121"/>
      <c r="BS879" s="121"/>
      <c r="BT879" s="121"/>
      <c r="BU879" s="121"/>
      <c r="BV879" s="121"/>
      <c r="BW879" s="121"/>
      <c r="BX879" s="121"/>
      <c r="BY879" s="121"/>
      <c r="BZ879" s="121"/>
    </row>
    <row r="880" spans="1:78" s="100" customFormat="1" ht="16" hidden="1" thickBot="1">
      <c r="A880" s="231"/>
      <c r="B880" s="254"/>
      <c r="C880" s="72" t="s">
        <v>567</v>
      </c>
      <c r="D880" s="70"/>
      <c r="E880" s="119" t="s">
        <v>713</v>
      </c>
      <c r="F880" s="104" t="s">
        <v>123</v>
      </c>
      <c r="G880" s="139"/>
      <c r="H880" s="139"/>
      <c r="I880" s="139"/>
      <c r="J880" s="104" t="s">
        <v>1193</v>
      </c>
      <c r="K880" s="139"/>
      <c r="L880" s="139"/>
      <c r="M880" s="139"/>
      <c r="N880" s="139"/>
      <c r="O880" s="139"/>
      <c r="P880" s="139"/>
      <c r="Q880" s="139"/>
      <c r="R880" s="50" t="s">
        <v>1735</v>
      </c>
      <c r="S880" s="50">
        <v>0</v>
      </c>
      <c r="T880" s="104" t="s">
        <v>1581</v>
      </c>
      <c r="U880" s="50" t="s">
        <v>1733</v>
      </c>
      <c r="V880" s="189"/>
      <c r="W880" s="50">
        <v>0</v>
      </c>
      <c r="X880" s="50">
        <v>0</v>
      </c>
      <c r="Y880" s="50">
        <v>0</v>
      </c>
      <c r="Z880" s="139"/>
      <c r="AA880" s="139"/>
      <c r="AB880" s="139"/>
      <c r="AC880" s="139"/>
      <c r="AD880" s="139"/>
      <c r="AE880" s="139"/>
      <c r="AF880" s="139"/>
      <c r="AG880" s="139"/>
      <c r="AH880" s="139"/>
      <c r="AI880" s="139"/>
      <c r="AJ880" s="139"/>
      <c r="AK880" s="139"/>
      <c r="AL880" s="139"/>
      <c r="AM880" s="139"/>
      <c r="AN880" s="139"/>
      <c r="AO880" s="139"/>
      <c r="AP880" s="139"/>
      <c r="AQ880" s="70" t="s">
        <v>204</v>
      </c>
      <c r="AR880" s="70">
        <v>2007</v>
      </c>
      <c r="AS880" s="139"/>
      <c r="AT880" s="139"/>
      <c r="AU880" s="139"/>
      <c r="AV880" s="71">
        <v>172261902.79386553</v>
      </c>
      <c r="AW880" s="104" t="s">
        <v>123</v>
      </c>
      <c r="AX880" s="104"/>
      <c r="AY880" s="104" t="s">
        <v>1627</v>
      </c>
      <c r="AZ880" s="104" t="s">
        <v>1193</v>
      </c>
      <c r="BA880" s="104"/>
      <c r="BB880" s="104"/>
      <c r="BC880" s="66"/>
      <c r="BD880" s="66"/>
      <c r="BE880" s="121"/>
      <c r="BF880" s="121"/>
      <c r="BG880" s="121"/>
      <c r="BH880" s="121"/>
      <c r="BI880" s="121"/>
      <c r="BJ880" s="121"/>
      <c r="BK880" s="121"/>
      <c r="BL880" s="121"/>
      <c r="BM880" s="121"/>
      <c r="BN880" s="121"/>
      <c r="BO880" s="121"/>
      <c r="BP880" s="121"/>
      <c r="BQ880" s="121"/>
      <c r="BR880" s="121"/>
      <c r="BS880" s="121"/>
      <c r="BT880" s="121"/>
      <c r="BU880" s="121"/>
      <c r="BV880" s="121"/>
      <c r="BW880" s="121"/>
      <c r="BX880" s="121"/>
      <c r="BY880" s="121"/>
      <c r="BZ880" s="121"/>
    </row>
    <row r="881" spans="1:78" s="100" customFormat="1" ht="16" hidden="1" thickBot="1">
      <c r="A881" s="231"/>
      <c r="B881" s="254"/>
      <c r="C881" s="72" t="s">
        <v>568</v>
      </c>
      <c r="D881" s="70"/>
      <c r="E881" s="119" t="s">
        <v>713</v>
      </c>
      <c r="F881" s="104" t="s">
        <v>123</v>
      </c>
      <c r="G881" s="139"/>
      <c r="H881" s="139"/>
      <c r="I881" s="139"/>
      <c r="J881" s="104" t="s">
        <v>1193</v>
      </c>
      <c r="K881" s="139"/>
      <c r="L881" s="139"/>
      <c r="M881" s="139"/>
      <c r="N881" s="139"/>
      <c r="O881" s="139"/>
      <c r="P881" s="139"/>
      <c r="Q881" s="139"/>
      <c r="R881" s="50" t="s">
        <v>1694</v>
      </c>
      <c r="S881" s="50">
        <v>0</v>
      </c>
      <c r="T881" s="104" t="s">
        <v>1581</v>
      </c>
      <c r="U881" s="50" t="s">
        <v>1654</v>
      </c>
      <c r="V881" s="189"/>
      <c r="W881" s="50">
        <v>0</v>
      </c>
      <c r="X881" s="50">
        <v>0</v>
      </c>
      <c r="Y881" s="50">
        <v>0</v>
      </c>
      <c r="Z881" s="139"/>
      <c r="AA881" s="139"/>
      <c r="AB881" s="139"/>
      <c r="AC881" s="139"/>
      <c r="AD881" s="139"/>
      <c r="AE881" s="139"/>
      <c r="AF881" s="139"/>
      <c r="AG881" s="139"/>
      <c r="AH881" s="139"/>
      <c r="AI881" s="139"/>
      <c r="AJ881" s="139"/>
      <c r="AK881" s="139"/>
      <c r="AL881" s="139"/>
      <c r="AM881" s="139"/>
      <c r="AN881" s="139"/>
      <c r="AO881" s="139"/>
      <c r="AP881" s="139"/>
      <c r="AQ881" s="70" t="s">
        <v>204</v>
      </c>
      <c r="AR881" s="70">
        <v>2007</v>
      </c>
      <c r="AS881" s="139"/>
      <c r="AT881" s="139"/>
      <c r="AU881" s="139"/>
      <c r="AV881" s="71">
        <v>10049113.290493065</v>
      </c>
      <c r="AW881" s="104" t="s">
        <v>123</v>
      </c>
      <c r="AX881" s="104"/>
      <c r="AY881" s="104" t="s">
        <v>1627</v>
      </c>
      <c r="AZ881" s="104" t="s">
        <v>1193</v>
      </c>
      <c r="BA881" s="104"/>
      <c r="BB881" s="104"/>
      <c r="BC881" s="66"/>
      <c r="BD881" s="66"/>
      <c r="BE881" s="121"/>
      <c r="BF881" s="121"/>
      <c r="BG881" s="121"/>
      <c r="BH881" s="121"/>
      <c r="BI881" s="121"/>
      <c r="BJ881" s="121"/>
      <c r="BK881" s="121"/>
      <c r="BL881" s="121"/>
      <c r="BM881" s="121"/>
      <c r="BN881" s="121"/>
      <c r="BO881" s="121"/>
      <c r="BP881" s="121"/>
      <c r="BQ881" s="121"/>
      <c r="BR881" s="121"/>
      <c r="BS881" s="121"/>
      <c r="BT881" s="121"/>
      <c r="BU881" s="121"/>
      <c r="BV881" s="121"/>
      <c r="BW881" s="121"/>
      <c r="BX881" s="121"/>
      <c r="BY881" s="121"/>
      <c r="BZ881" s="121"/>
    </row>
    <row r="882" spans="1:78" s="100" customFormat="1" ht="31" hidden="1" thickBot="1">
      <c r="A882" s="231"/>
      <c r="B882" s="254"/>
      <c r="C882" s="72" t="s">
        <v>569</v>
      </c>
      <c r="D882" s="70"/>
      <c r="E882" s="119" t="s">
        <v>712</v>
      </c>
      <c r="F882" s="104" t="s">
        <v>123</v>
      </c>
      <c r="G882" s="139"/>
      <c r="H882" s="139"/>
      <c r="I882" s="139"/>
      <c r="J882" s="104" t="s">
        <v>1193</v>
      </c>
      <c r="K882" s="139"/>
      <c r="L882" s="139"/>
      <c r="M882" s="139"/>
      <c r="N882" s="139"/>
      <c r="O882" s="139"/>
      <c r="P882" s="139"/>
      <c r="Q882" s="139"/>
      <c r="R882" s="50" t="s">
        <v>1694</v>
      </c>
      <c r="S882" s="50">
        <v>0</v>
      </c>
      <c r="T882" s="104" t="s">
        <v>1581</v>
      </c>
      <c r="U882" s="50" t="s">
        <v>1654</v>
      </c>
      <c r="V882" s="189"/>
      <c r="W882" s="50">
        <v>0</v>
      </c>
      <c r="X882" s="50">
        <v>0</v>
      </c>
      <c r="Y882" s="50">
        <v>0</v>
      </c>
      <c r="Z882" s="139"/>
      <c r="AA882" s="139"/>
      <c r="AB882" s="139"/>
      <c r="AC882" s="139"/>
      <c r="AD882" s="139"/>
      <c r="AE882" s="139"/>
      <c r="AF882" s="139"/>
      <c r="AG882" s="139"/>
      <c r="AH882" s="139"/>
      <c r="AI882" s="139"/>
      <c r="AJ882" s="139"/>
      <c r="AK882" s="139"/>
      <c r="AL882" s="139"/>
      <c r="AM882" s="139"/>
      <c r="AN882" s="139"/>
      <c r="AO882" s="139"/>
      <c r="AP882" s="139"/>
      <c r="AQ882" s="70" t="s">
        <v>204</v>
      </c>
      <c r="AR882" s="70">
        <v>2007</v>
      </c>
      <c r="AS882" s="139"/>
      <c r="AT882" s="139"/>
      <c r="AU882" s="139"/>
      <c r="AV882" s="71">
        <v>29668810.772290125</v>
      </c>
      <c r="AW882" s="104" t="s">
        <v>123</v>
      </c>
      <c r="AX882" s="104"/>
      <c r="AY882" s="104" t="s">
        <v>1627</v>
      </c>
      <c r="AZ882" s="104" t="s">
        <v>1193</v>
      </c>
      <c r="BA882" s="104"/>
      <c r="BB882" s="104"/>
      <c r="BC882" s="66"/>
      <c r="BD882" s="66"/>
      <c r="BE882" s="121"/>
      <c r="BF882" s="121"/>
      <c r="BG882" s="121"/>
      <c r="BH882" s="121"/>
      <c r="BI882" s="121"/>
      <c r="BJ882" s="121"/>
      <c r="BK882" s="121"/>
      <c r="BL882" s="121"/>
      <c r="BM882" s="121"/>
      <c r="BN882" s="121"/>
      <c r="BO882" s="121"/>
      <c r="BP882" s="121"/>
      <c r="BQ882" s="121"/>
      <c r="BR882" s="121"/>
      <c r="BS882" s="121"/>
      <c r="BT882" s="121"/>
      <c r="BU882" s="121"/>
      <c r="BV882" s="121"/>
      <c r="BW882" s="121"/>
      <c r="BX882" s="121"/>
      <c r="BY882" s="121"/>
      <c r="BZ882" s="121"/>
    </row>
    <row r="883" spans="1:78" s="100" customFormat="1" ht="31" hidden="1" thickBot="1">
      <c r="A883" s="231"/>
      <c r="B883" s="254"/>
      <c r="C883" s="72" t="s">
        <v>570</v>
      </c>
      <c r="D883" s="70"/>
      <c r="E883" s="119" t="s">
        <v>712</v>
      </c>
      <c r="F883" s="104" t="s">
        <v>123</v>
      </c>
      <c r="G883" s="139"/>
      <c r="H883" s="139"/>
      <c r="I883" s="139"/>
      <c r="J883" s="104" t="s">
        <v>1193</v>
      </c>
      <c r="K883" s="139"/>
      <c r="L883" s="139"/>
      <c r="M883" s="139"/>
      <c r="N883" s="139"/>
      <c r="O883" s="139"/>
      <c r="P883" s="139"/>
      <c r="Q883" s="139"/>
      <c r="R883" s="50" t="s">
        <v>1736</v>
      </c>
      <c r="S883" s="50">
        <v>0</v>
      </c>
      <c r="T883" s="104" t="s">
        <v>1581</v>
      </c>
      <c r="U883" s="50" t="s">
        <v>1654</v>
      </c>
      <c r="V883" s="189"/>
      <c r="W883" s="50">
        <v>0</v>
      </c>
      <c r="X883" s="50">
        <v>0</v>
      </c>
      <c r="Y883" s="50">
        <v>0</v>
      </c>
      <c r="Z883" s="139"/>
      <c r="AA883" s="139"/>
      <c r="AB883" s="139"/>
      <c r="AC883" s="139"/>
      <c r="AD883" s="139"/>
      <c r="AE883" s="139"/>
      <c r="AF883" s="139"/>
      <c r="AG883" s="139"/>
      <c r="AH883" s="139"/>
      <c r="AI883" s="139"/>
      <c r="AJ883" s="139"/>
      <c r="AK883" s="139"/>
      <c r="AL883" s="139"/>
      <c r="AM883" s="139"/>
      <c r="AN883" s="139"/>
      <c r="AO883" s="139"/>
      <c r="AP883" s="139"/>
      <c r="AQ883" s="70" t="s">
        <v>204</v>
      </c>
      <c r="AR883" s="70">
        <v>2007</v>
      </c>
      <c r="AS883" s="139"/>
      <c r="AT883" s="139"/>
      <c r="AU883" s="139"/>
      <c r="AV883" s="71">
        <v>13877346.084005604</v>
      </c>
      <c r="AW883" s="104" t="s">
        <v>123</v>
      </c>
      <c r="AX883" s="104"/>
      <c r="AY883" s="104" t="s">
        <v>1627</v>
      </c>
      <c r="AZ883" s="104" t="s">
        <v>1193</v>
      </c>
      <c r="BA883" s="104"/>
      <c r="BB883" s="104"/>
      <c r="BC883" s="66"/>
      <c r="BD883" s="66"/>
      <c r="BE883" s="121"/>
      <c r="BF883" s="121"/>
      <c r="BG883" s="121"/>
      <c r="BH883" s="121"/>
      <c r="BI883" s="121"/>
      <c r="BJ883" s="121"/>
      <c r="BK883" s="121"/>
      <c r="BL883" s="121"/>
      <c r="BM883" s="121"/>
      <c r="BN883" s="121"/>
      <c r="BO883" s="121"/>
      <c r="BP883" s="121"/>
      <c r="BQ883" s="121"/>
      <c r="BR883" s="121"/>
      <c r="BS883" s="121"/>
      <c r="BT883" s="121"/>
      <c r="BU883" s="121"/>
      <c r="BV883" s="121"/>
      <c r="BW883" s="121"/>
      <c r="BX883" s="121"/>
      <c r="BY883" s="121"/>
      <c r="BZ883" s="121"/>
    </row>
    <row r="884" spans="1:78" s="100" customFormat="1" ht="16" hidden="1" thickBot="1">
      <c r="A884" s="231"/>
      <c r="B884" s="254"/>
      <c r="C884" s="72" t="s">
        <v>571</v>
      </c>
      <c r="D884" s="70"/>
      <c r="E884" s="119" t="s">
        <v>713</v>
      </c>
      <c r="F884" s="104" t="s">
        <v>123</v>
      </c>
      <c r="G884" s="139"/>
      <c r="H884" s="139"/>
      <c r="I884" s="139"/>
      <c r="J884" s="104" t="s">
        <v>1193</v>
      </c>
      <c r="K884" s="139"/>
      <c r="L884" s="139"/>
      <c r="M884" s="139"/>
      <c r="N884" s="139"/>
      <c r="O884" s="139"/>
      <c r="P884" s="139"/>
      <c r="Q884" s="139"/>
      <c r="R884" s="50" t="s">
        <v>1737</v>
      </c>
      <c r="S884" s="50">
        <v>0</v>
      </c>
      <c r="T884" s="104" t="s">
        <v>1581</v>
      </c>
      <c r="U884" s="50" t="s">
        <v>1738</v>
      </c>
      <c r="V884" s="189"/>
      <c r="W884" s="50">
        <v>0</v>
      </c>
      <c r="X884" s="50">
        <v>0</v>
      </c>
      <c r="Y884" s="50">
        <v>0</v>
      </c>
      <c r="Z884" s="139"/>
      <c r="AA884" s="139"/>
      <c r="AB884" s="139"/>
      <c r="AC884" s="139"/>
      <c r="AD884" s="139"/>
      <c r="AE884" s="139"/>
      <c r="AF884" s="139"/>
      <c r="AG884" s="139"/>
      <c r="AH884" s="139"/>
      <c r="AI884" s="139"/>
      <c r="AJ884" s="139"/>
      <c r="AK884" s="139"/>
      <c r="AL884" s="139"/>
      <c r="AM884" s="139"/>
      <c r="AN884" s="139"/>
      <c r="AO884" s="139"/>
      <c r="AP884" s="139"/>
      <c r="AQ884" s="70" t="s">
        <v>204</v>
      </c>
      <c r="AR884" s="70">
        <v>2007</v>
      </c>
      <c r="AS884" s="139"/>
      <c r="AT884" s="139"/>
      <c r="AU884" s="139"/>
      <c r="AV884" s="71">
        <v>7177937.5915973363</v>
      </c>
      <c r="AW884" s="104" t="s">
        <v>123</v>
      </c>
      <c r="AX884" s="104"/>
      <c r="AY884" s="104" t="s">
        <v>1626</v>
      </c>
      <c r="AZ884" s="104" t="s">
        <v>1193</v>
      </c>
      <c r="BA884" s="104"/>
      <c r="BB884" s="104"/>
      <c r="BC884" s="66"/>
      <c r="BD884" s="66"/>
      <c r="BE884" s="121"/>
      <c r="BF884" s="121"/>
      <c r="BG884" s="121"/>
      <c r="BH884" s="121"/>
      <c r="BI884" s="121"/>
      <c r="BJ884" s="121"/>
      <c r="BK884" s="121"/>
      <c r="BL884" s="121"/>
      <c r="BM884" s="121"/>
      <c r="BN884" s="121"/>
      <c r="BO884" s="121"/>
      <c r="BP884" s="121"/>
      <c r="BQ884" s="121"/>
      <c r="BR884" s="121"/>
      <c r="BS884" s="121"/>
      <c r="BT884" s="121"/>
      <c r="BU884" s="121"/>
      <c r="BV884" s="121"/>
      <c r="BW884" s="121"/>
      <c r="BX884" s="121"/>
      <c r="BY884" s="121"/>
      <c r="BZ884" s="121"/>
    </row>
    <row r="885" spans="1:78" s="100" customFormat="1" ht="31" hidden="1" thickBot="1">
      <c r="A885" s="231"/>
      <c r="B885" s="254"/>
      <c r="C885" s="72" t="s">
        <v>572</v>
      </c>
      <c r="D885" s="70"/>
      <c r="E885" s="119" t="s">
        <v>713</v>
      </c>
      <c r="F885" s="104" t="s">
        <v>123</v>
      </c>
      <c r="G885" s="139"/>
      <c r="H885" s="139"/>
      <c r="I885" s="139"/>
      <c r="J885" s="104" t="s">
        <v>1193</v>
      </c>
      <c r="K885" s="139"/>
      <c r="L885" s="139"/>
      <c r="M885" s="139"/>
      <c r="N885" s="139"/>
      <c r="O885" s="139"/>
      <c r="P885" s="139"/>
      <c r="Q885" s="139"/>
      <c r="R885" s="50" t="s">
        <v>1739</v>
      </c>
      <c r="S885" s="50">
        <v>0</v>
      </c>
      <c r="T885" s="104" t="s">
        <v>1581</v>
      </c>
      <c r="U885" s="50" t="s">
        <v>1654</v>
      </c>
      <c r="V885" s="189"/>
      <c r="W885" s="50">
        <v>0</v>
      </c>
      <c r="X885" s="50">
        <v>0</v>
      </c>
      <c r="Y885" s="50">
        <v>0</v>
      </c>
      <c r="Z885" s="139"/>
      <c r="AA885" s="139"/>
      <c r="AB885" s="139"/>
      <c r="AC885" s="139"/>
      <c r="AD885" s="139"/>
      <c r="AE885" s="139"/>
      <c r="AF885" s="139"/>
      <c r="AG885" s="139"/>
      <c r="AH885" s="139"/>
      <c r="AI885" s="139"/>
      <c r="AJ885" s="139"/>
      <c r="AK885" s="139"/>
      <c r="AL885" s="139"/>
      <c r="AM885" s="139"/>
      <c r="AN885" s="139"/>
      <c r="AO885" s="139"/>
      <c r="AP885" s="139"/>
      <c r="AQ885" s="70" t="s">
        <v>204</v>
      </c>
      <c r="AR885" s="70">
        <v>2007</v>
      </c>
      <c r="AS885" s="139"/>
      <c r="AT885" s="139"/>
      <c r="AU885" s="139"/>
      <c r="AV885" s="71">
        <v>10288377.840087598</v>
      </c>
      <c r="AW885" s="104" t="s">
        <v>123</v>
      </c>
      <c r="AX885" s="104"/>
      <c r="AY885" s="104" t="s">
        <v>1626</v>
      </c>
      <c r="AZ885" s="104" t="s">
        <v>1193</v>
      </c>
      <c r="BA885" s="104"/>
      <c r="BB885" s="104"/>
      <c r="BC885" s="66"/>
      <c r="BD885" s="66"/>
      <c r="BE885" s="121"/>
      <c r="BF885" s="121"/>
      <c r="BG885" s="121"/>
      <c r="BH885" s="121"/>
      <c r="BI885" s="121"/>
      <c r="BJ885" s="121"/>
      <c r="BK885" s="121"/>
      <c r="BL885" s="121"/>
      <c r="BM885" s="121"/>
      <c r="BN885" s="121"/>
      <c r="BO885" s="121"/>
      <c r="BP885" s="121"/>
      <c r="BQ885" s="121"/>
      <c r="BR885" s="121"/>
      <c r="BS885" s="121"/>
      <c r="BT885" s="121"/>
      <c r="BU885" s="121"/>
      <c r="BV885" s="121"/>
      <c r="BW885" s="121"/>
      <c r="BX885" s="121"/>
      <c r="BY885" s="121"/>
      <c r="BZ885" s="121"/>
    </row>
    <row r="886" spans="1:78" s="100" customFormat="1" ht="16" hidden="1" thickBot="1">
      <c r="A886" s="231"/>
      <c r="B886" s="254"/>
      <c r="C886" s="72" t="s">
        <v>573</v>
      </c>
      <c r="D886" s="70"/>
      <c r="E886" s="119" t="s">
        <v>713</v>
      </c>
      <c r="F886" s="104" t="s">
        <v>123</v>
      </c>
      <c r="G886" s="139"/>
      <c r="H886" s="139"/>
      <c r="I886" s="139"/>
      <c r="J886" s="104" t="s">
        <v>1193</v>
      </c>
      <c r="K886" s="139"/>
      <c r="L886" s="139"/>
      <c r="M886" s="139"/>
      <c r="N886" s="139"/>
      <c r="O886" s="139"/>
      <c r="P886" s="139"/>
      <c r="Q886" s="139"/>
      <c r="R886" s="50" t="s">
        <v>1740</v>
      </c>
      <c r="S886" s="50">
        <v>0</v>
      </c>
      <c r="T886" s="104" t="s">
        <v>1581</v>
      </c>
      <c r="U886" s="50" t="s">
        <v>1654</v>
      </c>
      <c r="V886" s="189"/>
      <c r="W886" s="50">
        <v>0</v>
      </c>
      <c r="X886" s="50">
        <v>0</v>
      </c>
      <c r="Y886" s="50">
        <v>0</v>
      </c>
      <c r="Z886" s="139"/>
      <c r="AA886" s="139"/>
      <c r="AB886" s="139"/>
      <c r="AC886" s="139"/>
      <c r="AD886" s="139"/>
      <c r="AE886" s="139"/>
      <c r="AF886" s="139"/>
      <c r="AG886" s="139"/>
      <c r="AH886" s="139"/>
      <c r="AI886" s="139"/>
      <c r="AJ886" s="139"/>
      <c r="AK886" s="139"/>
      <c r="AL886" s="139"/>
      <c r="AM886" s="139"/>
      <c r="AN886" s="139"/>
      <c r="AO886" s="139"/>
      <c r="AP886" s="139"/>
      <c r="AQ886" s="70" t="s">
        <v>204</v>
      </c>
      <c r="AR886" s="70">
        <v>2007</v>
      </c>
      <c r="AS886" s="139"/>
      <c r="AT886" s="139"/>
      <c r="AU886" s="139"/>
      <c r="AV886" s="71">
        <v>80153642.878111318</v>
      </c>
      <c r="AW886" s="104" t="s">
        <v>123</v>
      </c>
      <c r="AX886" s="104"/>
      <c r="AY886" s="104" t="s">
        <v>1626</v>
      </c>
      <c r="AZ886" s="104" t="s">
        <v>1193</v>
      </c>
      <c r="BA886" s="104"/>
      <c r="BB886" s="104"/>
      <c r="BC886" s="66"/>
      <c r="BD886" s="66"/>
      <c r="BE886" s="121"/>
      <c r="BF886" s="121"/>
      <c r="BG886" s="121"/>
      <c r="BH886" s="121"/>
      <c r="BI886" s="121"/>
      <c r="BJ886" s="121"/>
      <c r="BK886" s="121"/>
      <c r="BL886" s="121"/>
      <c r="BM886" s="121"/>
      <c r="BN886" s="121"/>
      <c r="BO886" s="121"/>
      <c r="BP886" s="121"/>
      <c r="BQ886" s="121"/>
      <c r="BR886" s="121"/>
      <c r="BS886" s="121"/>
      <c r="BT886" s="121"/>
      <c r="BU886" s="121"/>
      <c r="BV886" s="121"/>
      <c r="BW886" s="121"/>
      <c r="BX886" s="121"/>
      <c r="BY886" s="121"/>
      <c r="BZ886" s="121"/>
    </row>
    <row r="887" spans="1:78" s="100" customFormat="1" ht="16" hidden="1" thickBot="1">
      <c r="A887" s="231"/>
      <c r="B887" s="254"/>
      <c r="C887" s="72" t="s">
        <v>574</v>
      </c>
      <c r="D887" s="70"/>
      <c r="E887" s="119" t="s">
        <v>713</v>
      </c>
      <c r="F887" s="104" t="s">
        <v>123</v>
      </c>
      <c r="G887" s="139"/>
      <c r="H887" s="139"/>
      <c r="I887" s="139"/>
      <c r="J887" s="104" t="s">
        <v>1193</v>
      </c>
      <c r="K887" s="139"/>
      <c r="L887" s="139"/>
      <c r="M887" s="139"/>
      <c r="N887" s="139"/>
      <c r="O887" s="139"/>
      <c r="P887" s="139"/>
      <c r="Q887" s="139"/>
      <c r="R887" s="50" t="s">
        <v>1741</v>
      </c>
      <c r="S887" s="50">
        <v>0</v>
      </c>
      <c r="T887" s="104" t="s">
        <v>1581</v>
      </c>
      <c r="U887" s="50" t="s">
        <v>1654</v>
      </c>
      <c r="V887" s="189"/>
      <c r="W887" s="50">
        <v>0</v>
      </c>
      <c r="X887" s="50">
        <v>0</v>
      </c>
      <c r="Y887" s="50">
        <v>0</v>
      </c>
      <c r="Z887" s="139"/>
      <c r="AA887" s="139"/>
      <c r="AB887" s="139"/>
      <c r="AC887" s="139"/>
      <c r="AD887" s="139"/>
      <c r="AE887" s="139"/>
      <c r="AF887" s="139"/>
      <c r="AG887" s="139"/>
      <c r="AH887" s="139"/>
      <c r="AI887" s="139"/>
      <c r="AJ887" s="139"/>
      <c r="AK887" s="139"/>
      <c r="AL887" s="139"/>
      <c r="AM887" s="139"/>
      <c r="AN887" s="139"/>
      <c r="AO887" s="139"/>
      <c r="AP887" s="139"/>
      <c r="AQ887" s="70" t="s">
        <v>204</v>
      </c>
      <c r="AR887" s="70">
        <v>2007</v>
      </c>
      <c r="AS887" s="139"/>
      <c r="AT887" s="139"/>
      <c r="AU887" s="139"/>
      <c r="AV887" s="71">
        <v>92236505.943919227</v>
      </c>
      <c r="AW887" s="104" t="s">
        <v>123</v>
      </c>
      <c r="AX887" s="104"/>
      <c r="AY887" s="104" t="s">
        <v>1626</v>
      </c>
      <c r="AZ887" s="104" t="s">
        <v>1193</v>
      </c>
      <c r="BA887" s="104"/>
      <c r="BB887" s="104"/>
      <c r="BC887" s="66"/>
      <c r="BD887" s="66"/>
      <c r="BE887" s="121"/>
      <c r="BF887" s="121"/>
      <c r="BG887" s="121"/>
      <c r="BH887" s="121"/>
      <c r="BI887" s="121"/>
      <c r="BJ887" s="121"/>
      <c r="BK887" s="121"/>
      <c r="BL887" s="121"/>
      <c r="BM887" s="121"/>
      <c r="BN887" s="121"/>
      <c r="BO887" s="121"/>
      <c r="BP887" s="121"/>
      <c r="BQ887" s="121"/>
      <c r="BR887" s="121"/>
      <c r="BS887" s="121"/>
      <c r="BT887" s="121"/>
      <c r="BU887" s="121"/>
      <c r="BV887" s="121"/>
      <c r="BW887" s="121"/>
      <c r="BX887" s="121"/>
      <c r="BY887" s="121"/>
      <c r="BZ887" s="121"/>
    </row>
    <row r="888" spans="1:78" s="100" customFormat="1" ht="31" hidden="1" thickBot="1">
      <c r="A888" s="231"/>
      <c r="B888" s="254"/>
      <c r="C888" s="72" t="s">
        <v>575</v>
      </c>
      <c r="D888" s="70"/>
      <c r="E888" s="119" t="s">
        <v>712</v>
      </c>
      <c r="F888" s="104" t="s">
        <v>123</v>
      </c>
      <c r="G888" s="139"/>
      <c r="H888" s="139"/>
      <c r="I888" s="139"/>
      <c r="J888" s="104" t="s">
        <v>1193</v>
      </c>
      <c r="K888" s="139"/>
      <c r="L888" s="139"/>
      <c r="M888" s="139"/>
      <c r="N888" s="139"/>
      <c r="O888" s="139"/>
      <c r="P888" s="139"/>
      <c r="Q888" s="139"/>
      <c r="R888" s="50" t="s">
        <v>1742</v>
      </c>
      <c r="S888" s="50">
        <v>0</v>
      </c>
      <c r="T888" s="104" t="s">
        <v>1581</v>
      </c>
      <c r="U888" s="50" t="s">
        <v>1654</v>
      </c>
      <c r="V888" s="189"/>
      <c r="W888" s="50">
        <v>0</v>
      </c>
      <c r="X888" s="50">
        <v>0</v>
      </c>
      <c r="Y888" s="50">
        <v>0</v>
      </c>
      <c r="Z888" s="139"/>
      <c r="AA888" s="139"/>
      <c r="AB888" s="139"/>
      <c r="AC888" s="139"/>
      <c r="AD888" s="139"/>
      <c r="AE888" s="139"/>
      <c r="AF888" s="139"/>
      <c r="AG888" s="139"/>
      <c r="AH888" s="139"/>
      <c r="AI888" s="139"/>
      <c r="AJ888" s="139"/>
      <c r="AK888" s="139"/>
      <c r="AL888" s="139"/>
      <c r="AM888" s="139"/>
      <c r="AN888" s="139"/>
      <c r="AO888" s="139"/>
      <c r="AP888" s="139"/>
      <c r="AQ888" s="70" t="s">
        <v>204</v>
      </c>
      <c r="AR888" s="70">
        <v>2007</v>
      </c>
      <c r="AS888" s="139"/>
      <c r="AT888" s="139"/>
      <c r="AU888" s="139"/>
      <c r="AV888" s="71">
        <v>34693368.521297984</v>
      </c>
      <c r="AW888" s="104" t="s">
        <v>123</v>
      </c>
      <c r="AX888" s="104"/>
      <c r="AY888" s="104" t="s">
        <v>1626</v>
      </c>
      <c r="AZ888" s="104" t="s">
        <v>1193</v>
      </c>
      <c r="BA888" s="104"/>
      <c r="BB888" s="104"/>
      <c r="BC888" s="66"/>
      <c r="BD888" s="66"/>
      <c r="BE888" s="121"/>
      <c r="BF888" s="121"/>
      <c r="BG888" s="121"/>
      <c r="BH888" s="121"/>
      <c r="BI888" s="121"/>
      <c r="BJ888" s="121"/>
      <c r="BK888" s="121"/>
      <c r="BL888" s="121"/>
      <c r="BM888" s="121"/>
      <c r="BN888" s="121"/>
      <c r="BO888" s="121"/>
      <c r="BP888" s="121"/>
      <c r="BQ888" s="121"/>
      <c r="BR888" s="121"/>
      <c r="BS888" s="121"/>
      <c r="BT888" s="121"/>
      <c r="BU888" s="121"/>
      <c r="BV888" s="121"/>
      <c r="BW888" s="121"/>
      <c r="BX888" s="121"/>
      <c r="BY888" s="121"/>
      <c r="BZ888" s="121"/>
    </row>
    <row r="889" spans="1:78" s="100" customFormat="1" ht="16" hidden="1" thickBot="1">
      <c r="A889" s="231"/>
      <c r="B889" s="254"/>
      <c r="C889" s="72" t="s">
        <v>576</v>
      </c>
      <c r="D889" s="70"/>
      <c r="E889" s="119" t="s">
        <v>712</v>
      </c>
      <c r="F889" s="104" t="s">
        <v>123</v>
      </c>
      <c r="G889" s="139"/>
      <c r="H889" s="139"/>
      <c r="I889" s="139"/>
      <c r="J889" s="104" t="s">
        <v>1193</v>
      </c>
      <c r="K889" s="139"/>
      <c r="L889" s="139"/>
      <c r="M889" s="139"/>
      <c r="N889" s="139"/>
      <c r="O889" s="139"/>
      <c r="P889" s="139"/>
      <c r="Q889" s="139"/>
      <c r="R889" s="50" t="s">
        <v>1743</v>
      </c>
      <c r="S889" s="50">
        <v>0</v>
      </c>
      <c r="T889" s="104" t="s">
        <v>1581</v>
      </c>
      <c r="U889" s="50" t="s">
        <v>1654</v>
      </c>
      <c r="V889" s="189"/>
      <c r="W889" s="50">
        <v>0</v>
      </c>
      <c r="X889" s="50">
        <v>0</v>
      </c>
      <c r="Y889" s="50">
        <v>0</v>
      </c>
      <c r="Z889" s="139"/>
      <c r="AA889" s="139"/>
      <c r="AB889" s="139"/>
      <c r="AC889" s="139"/>
      <c r="AD889" s="139"/>
      <c r="AE889" s="139"/>
      <c r="AF889" s="139"/>
      <c r="AG889" s="139"/>
      <c r="AH889" s="139"/>
      <c r="AI889" s="139"/>
      <c r="AJ889" s="139"/>
      <c r="AK889" s="139"/>
      <c r="AL889" s="139"/>
      <c r="AM889" s="139"/>
      <c r="AN889" s="139"/>
      <c r="AO889" s="139"/>
      <c r="AP889" s="139"/>
      <c r="AQ889" s="70" t="s">
        <v>204</v>
      </c>
      <c r="AR889" s="70">
        <v>2007</v>
      </c>
      <c r="AS889" s="139"/>
      <c r="AT889" s="139"/>
      <c r="AU889" s="139"/>
      <c r="AV889" s="71">
        <v>16844227.823491409</v>
      </c>
      <c r="AW889" s="104" t="s">
        <v>123</v>
      </c>
      <c r="AX889" s="104"/>
      <c r="AY889" s="104" t="s">
        <v>1626</v>
      </c>
      <c r="AZ889" s="104" t="s">
        <v>1193</v>
      </c>
      <c r="BA889" s="104"/>
      <c r="BB889" s="104"/>
      <c r="BC889" s="66"/>
      <c r="BD889" s="66"/>
      <c r="BE889" s="121"/>
      <c r="BF889" s="121"/>
      <c r="BG889" s="121"/>
      <c r="BH889" s="121"/>
      <c r="BI889" s="121"/>
      <c r="BJ889" s="121"/>
      <c r="BK889" s="121"/>
      <c r="BL889" s="121"/>
      <c r="BM889" s="121"/>
      <c r="BN889" s="121"/>
      <c r="BO889" s="121"/>
      <c r="BP889" s="121"/>
      <c r="BQ889" s="121"/>
      <c r="BR889" s="121"/>
      <c r="BS889" s="121"/>
      <c r="BT889" s="121"/>
      <c r="BU889" s="121"/>
      <c r="BV889" s="121"/>
      <c r="BW889" s="121"/>
      <c r="BX889" s="121"/>
      <c r="BY889" s="121"/>
      <c r="BZ889" s="121"/>
    </row>
    <row r="890" spans="1:78" s="100" customFormat="1" ht="16" hidden="1" thickBot="1">
      <c r="A890" s="231"/>
      <c r="B890" s="254"/>
      <c r="C890" s="72" t="s">
        <v>577</v>
      </c>
      <c r="D890" s="70"/>
      <c r="E890" s="119" t="s">
        <v>713</v>
      </c>
      <c r="F890" s="104" t="s">
        <v>123</v>
      </c>
      <c r="G890" s="139"/>
      <c r="H890" s="139"/>
      <c r="I890" s="139"/>
      <c r="J890" s="104" t="s">
        <v>1193</v>
      </c>
      <c r="K890" s="139"/>
      <c r="L890" s="139"/>
      <c r="M890" s="139"/>
      <c r="N890" s="139"/>
      <c r="O890" s="139"/>
      <c r="P890" s="139"/>
      <c r="Q890" s="139"/>
      <c r="R890" s="50" t="s">
        <v>1744</v>
      </c>
      <c r="S890" s="50">
        <v>0</v>
      </c>
      <c r="T890" s="104" t="s">
        <v>1581</v>
      </c>
      <c r="U890" s="50" t="s">
        <v>1654</v>
      </c>
      <c r="V890" s="189"/>
      <c r="W890" s="50">
        <v>0</v>
      </c>
      <c r="X890" s="50">
        <v>0</v>
      </c>
      <c r="Y890" s="50">
        <v>0</v>
      </c>
      <c r="Z890" s="139"/>
      <c r="AA890" s="139"/>
      <c r="AB890" s="139"/>
      <c r="AC890" s="139"/>
      <c r="AD890" s="139"/>
      <c r="AE890" s="139"/>
      <c r="AF890" s="139"/>
      <c r="AG890" s="139"/>
      <c r="AH890" s="139"/>
      <c r="AI890" s="139"/>
      <c r="AJ890" s="139"/>
      <c r="AK890" s="139"/>
      <c r="AL890" s="139"/>
      <c r="AM890" s="139"/>
      <c r="AN890" s="139"/>
      <c r="AO890" s="139"/>
      <c r="AP890" s="139"/>
      <c r="AQ890" s="70" t="s">
        <v>204</v>
      </c>
      <c r="AR890" s="70">
        <v>2007</v>
      </c>
      <c r="AS890" s="139"/>
      <c r="AT890" s="139"/>
      <c r="AU890" s="139"/>
      <c r="AV890" s="71">
        <v>25433827.582210083</v>
      </c>
      <c r="AW890" s="104" t="s">
        <v>123</v>
      </c>
      <c r="AX890" s="104"/>
      <c r="AY890" s="104" t="s">
        <v>1626</v>
      </c>
      <c r="AZ890" s="104" t="s">
        <v>1193</v>
      </c>
      <c r="BA890" s="104"/>
      <c r="BB890" s="104"/>
      <c r="BC890" s="66"/>
      <c r="BD890" s="66"/>
      <c r="BE890" s="121"/>
      <c r="BF890" s="121"/>
      <c r="BG890" s="121"/>
      <c r="BH890" s="121"/>
      <c r="BI890" s="121"/>
      <c r="BJ890" s="121"/>
      <c r="BK890" s="121"/>
      <c r="BL890" s="121"/>
      <c r="BM890" s="121"/>
      <c r="BN890" s="121"/>
      <c r="BO890" s="121"/>
      <c r="BP890" s="121"/>
      <c r="BQ890" s="121"/>
      <c r="BR890" s="121"/>
      <c r="BS890" s="121"/>
      <c r="BT890" s="121"/>
      <c r="BU890" s="121"/>
      <c r="BV890" s="121"/>
      <c r="BW890" s="121"/>
      <c r="BX890" s="121"/>
      <c r="BY890" s="121"/>
      <c r="BZ890" s="121"/>
    </row>
    <row r="891" spans="1:78" s="100" customFormat="1" ht="16" hidden="1" thickBot="1">
      <c r="A891" s="231"/>
      <c r="B891" s="254"/>
      <c r="C891" s="72" t="s">
        <v>578</v>
      </c>
      <c r="D891" s="70"/>
      <c r="E891" s="119" t="s">
        <v>712</v>
      </c>
      <c r="F891" s="104" t="s">
        <v>123</v>
      </c>
      <c r="G891" s="139"/>
      <c r="H891" s="139"/>
      <c r="I891" s="139"/>
      <c r="J891" s="104" t="s">
        <v>1193</v>
      </c>
      <c r="K891" s="139"/>
      <c r="L891" s="139"/>
      <c r="M891" s="139"/>
      <c r="N891" s="139"/>
      <c r="O891" s="139"/>
      <c r="P891" s="139"/>
      <c r="Q891" s="139"/>
      <c r="R891" s="50" t="s">
        <v>1745</v>
      </c>
      <c r="S891" s="50">
        <v>0</v>
      </c>
      <c r="T891" s="104" t="s">
        <v>1581</v>
      </c>
      <c r="U891" s="50" t="s">
        <v>1658</v>
      </c>
      <c r="V891" s="189"/>
      <c r="W891" s="50">
        <v>0</v>
      </c>
      <c r="X891" s="50">
        <v>0</v>
      </c>
      <c r="Y891" s="50">
        <v>0</v>
      </c>
      <c r="Z891" s="139"/>
      <c r="AA891" s="139"/>
      <c r="AB891" s="139"/>
      <c r="AC891" s="139"/>
      <c r="AD891" s="139"/>
      <c r="AE891" s="139"/>
      <c r="AF891" s="139"/>
      <c r="AG891" s="139"/>
      <c r="AH891" s="139"/>
      <c r="AI891" s="139"/>
      <c r="AJ891" s="139"/>
      <c r="AK891" s="139"/>
      <c r="AL891" s="139"/>
      <c r="AM891" s="139"/>
      <c r="AN891" s="139"/>
      <c r="AO891" s="139"/>
      <c r="AP891" s="139"/>
      <c r="AQ891" s="70" t="s">
        <v>204</v>
      </c>
      <c r="AR891" s="70">
        <v>2007</v>
      </c>
      <c r="AS891" s="139"/>
      <c r="AT891" s="139"/>
      <c r="AU891" s="139"/>
      <c r="AV891" s="71">
        <v>9570584.1913039964</v>
      </c>
      <c r="AW891" s="104" t="s">
        <v>123</v>
      </c>
      <c r="AX891" s="104"/>
      <c r="AY891" s="104" t="s">
        <v>1626</v>
      </c>
      <c r="AZ891" s="104" t="s">
        <v>1193</v>
      </c>
      <c r="BA891" s="104"/>
      <c r="BB891" s="104"/>
      <c r="BC891" s="66"/>
      <c r="BD891" s="66"/>
      <c r="BE891" s="121"/>
      <c r="BF891" s="121"/>
      <c r="BG891" s="121"/>
      <c r="BH891" s="121"/>
      <c r="BI891" s="121"/>
      <c r="BJ891" s="121"/>
      <c r="BK891" s="121"/>
      <c r="BL891" s="121"/>
      <c r="BM891" s="121"/>
      <c r="BN891" s="121"/>
      <c r="BO891" s="121"/>
      <c r="BP891" s="121"/>
      <c r="BQ891" s="121"/>
      <c r="BR891" s="121"/>
      <c r="BS891" s="121"/>
      <c r="BT891" s="121"/>
      <c r="BU891" s="121"/>
      <c r="BV891" s="121"/>
      <c r="BW891" s="121"/>
      <c r="BX891" s="121"/>
      <c r="BY891" s="121"/>
      <c r="BZ891" s="121"/>
    </row>
    <row r="892" spans="1:78" s="100" customFormat="1" ht="16" hidden="1" thickBot="1">
      <c r="A892" s="231"/>
      <c r="B892" s="254"/>
      <c r="C892" s="72" t="s">
        <v>579</v>
      </c>
      <c r="D892" s="70"/>
      <c r="E892" s="119" t="s">
        <v>716</v>
      </c>
      <c r="F892" s="104" t="s">
        <v>123</v>
      </c>
      <c r="G892" s="139"/>
      <c r="H892" s="139"/>
      <c r="I892" s="139"/>
      <c r="J892" s="104" t="s">
        <v>1193</v>
      </c>
      <c r="K892" s="139"/>
      <c r="L892" s="139"/>
      <c r="M892" s="139"/>
      <c r="N892" s="139"/>
      <c r="O892" s="139"/>
      <c r="P892" s="139"/>
      <c r="Q892" s="139"/>
      <c r="R892" s="50" t="s">
        <v>1746</v>
      </c>
      <c r="S892" s="50">
        <v>0</v>
      </c>
      <c r="T892" s="104" t="s">
        <v>1581</v>
      </c>
      <c r="U892" s="50" t="s">
        <v>1654</v>
      </c>
      <c r="V892" s="189"/>
      <c r="W892" s="50">
        <v>0</v>
      </c>
      <c r="X892" s="50">
        <v>0</v>
      </c>
      <c r="Y892" s="50">
        <v>0</v>
      </c>
      <c r="Z892" s="139"/>
      <c r="AA892" s="139"/>
      <c r="AB892" s="139"/>
      <c r="AC892" s="139"/>
      <c r="AD892" s="139"/>
      <c r="AE892" s="139"/>
      <c r="AF892" s="139"/>
      <c r="AG892" s="139"/>
      <c r="AH892" s="139"/>
      <c r="AI892" s="139"/>
      <c r="AJ892" s="139"/>
      <c r="AK892" s="139"/>
      <c r="AL892" s="139"/>
      <c r="AM892" s="139"/>
      <c r="AN892" s="139"/>
      <c r="AO892" s="139"/>
      <c r="AP892" s="139"/>
      <c r="AQ892" s="70" t="s">
        <v>204</v>
      </c>
      <c r="AR892" s="70">
        <v>2007</v>
      </c>
      <c r="AS892" s="139"/>
      <c r="AT892" s="139"/>
      <c r="AU892" s="139"/>
      <c r="AV892" s="71">
        <v>145712143.81591073</v>
      </c>
      <c r="AW892" s="104" t="s">
        <v>123</v>
      </c>
      <c r="AX892" s="104"/>
      <c r="AY892" s="104" t="s">
        <v>1626</v>
      </c>
      <c r="AZ892" s="104" t="s">
        <v>1193</v>
      </c>
      <c r="BA892" s="104"/>
      <c r="BB892" s="104"/>
      <c r="BC892" s="66"/>
      <c r="BD892" s="66"/>
      <c r="BE892" s="121"/>
      <c r="BF892" s="121"/>
      <c r="BG892" s="121"/>
      <c r="BH892" s="121"/>
      <c r="BI892" s="121"/>
      <c r="BJ892" s="121"/>
      <c r="BK892" s="121"/>
      <c r="BL892" s="121"/>
      <c r="BM892" s="121"/>
      <c r="BN892" s="121"/>
      <c r="BO892" s="121"/>
      <c r="BP892" s="121"/>
      <c r="BQ892" s="121"/>
      <c r="BR892" s="121"/>
      <c r="BS892" s="121"/>
      <c r="BT892" s="121"/>
      <c r="BU892" s="121"/>
      <c r="BV892" s="121"/>
      <c r="BW892" s="121"/>
      <c r="BX892" s="121"/>
      <c r="BY892" s="121"/>
      <c r="BZ892" s="121"/>
    </row>
    <row r="893" spans="1:78" s="100" customFormat="1" ht="31" hidden="1" thickBot="1">
      <c r="A893" s="231"/>
      <c r="B893" s="254"/>
      <c r="C893" s="72" t="s">
        <v>572</v>
      </c>
      <c r="D893" s="70"/>
      <c r="E893" s="119" t="s">
        <v>713</v>
      </c>
      <c r="F893" s="104" t="s">
        <v>123</v>
      </c>
      <c r="G893" s="139"/>
      <c r="H893" s="139"/>
      <c r="I893" s="139"/>
      <c r="J893" s="104" t="s">
        <v>1193</v>
      </c>
      <c r="K893" s="139"/>
      <c r="L893" s="139"/>
      <c r="M893" s="139"/>
      <c r="N893" s="139"/>
      <c r="O893" s="139"/>
      <c r="P893" s="139"/>
      <c r="Q893" s="139"/>
      <c r="R893" s="50" t="s">
        <v>1747</v>
      </c>
      <c r="S893" s="50">
        <v>0</v>
      </c>
      <c r="T893" s="104" t="s">
        <v>1581</v>
      </c>
      <c r="U893" s="50" t="s">
        <v>1654</v>
      </c>
      <c r="V893" s="189"/>
      <c r="W893" s="50">
        <v>0</v>
      </c>
      <c r="X893" s="50">
        <v>0</v>
      </c>
      <c r="Y893" s="50">
        <v>0</v>
      </c>
      <c r="Z893" s="139"/>
      <c r="AA893" s="139"/>
      <c r="AB893" s="139"/>
      <c r="AC893" s="139"/>
      <c r="AD893" s="139"/>
      <c r="AE893" s="139"/>
      <c r="AF893" s="139"/>
      <c r="AG893" s="139"/>
      <c r="AH893" s="139"/>
      <c r="AI893" s="139"/>
      <c r="AJ893" s="139"/>
      <c r="AK893" s="139"/>
      <c r="AL893" s="139"/>
      <c r="AM893" s="139"/>
      <c r="AN893" s="139"/>
      <c r="AO893" s="139"/>
      <c r="AP893" s="139"/>
      <c r="AQ893" s="70" t="s">
        <v>204</v>
      </c>
      <c r="AR893" s="70">
        <v>2007</v>
      </c>
      <c r="AS893" s="139"/>
      <c r="AT893" s="139"/>
      <c r="AU893" s="139"/>
      <c r="AV893" s="71">
        <v>17992698.103049699</v>
      </c>
      <c r="AW893" s="104" t="s">
        <v>123</v>
      </c>
      <c r="AX893" s="104"/>
      <c r="AY893" s="104" t="s">
        <v>1626</v>
      </c>
      <c r="AZ893" s="104" t="s">
        <v>1193</v>
      </c>
      <c r="BA893" s="104"/>
      <c r="BB893" s="104"/>
      <c r="BC893" s="66"/>
      <c r="BD893" s="66"/>
      <c r="BE893" s="121"/>
      <c r="BF893" s="121"/>
      <c r="BG893" s="121"/>
      <c r="BH893" s="121"/>
      <c r="BI893" s="121"/>
      <c r="BJ893" s="121"/>
      <c r="BK893" s="121"/>
      <c r="BL893" s="121"/>
      <c r="BM893" s="121"/>
      <c r="BN893" s="121"/>
      <c r="BO893" s="121"/>
      <c r="BP893" s="121"/>
      <c r="BQ893" s="121"/>
      <c r="BR893" s="121"/>
      <c r="BS893" s="121"/>
      <c r="BT893" s="121"/>
      <c r="BU893" s="121"/>
      <c r="BV893" s="121"/>
      <c r="BW893" s="121"/>
      <c r="BX893" s="121"/>
      <c r="BY893" s="121"/>
      <c r="BZ893" s="121"/>
    </row>
    <row r="894" spans="1:78" s="100" customFormat="1" ht="31" hidden="1" thickBot="1">
      <c r="A894" s="231"/>
      <c r="B894" s="254"/>
      <c r="C894" s="72" t="s">
        <v>572</v>
      </c>
      <c r="D894" s="70"/>
      <c r="E894" s="119" t="s">
        <v>713</v>
      </c>
      <c r="F894" s="104" t="s">
        <v>123</v>
      </c>
      <c r="G894" s="139"/>
      <c r="H894" s="139"/>
      <c r="I894" s="139"/>
      <c r="J894" s="104" t="s">
        <v>1193</v>
      </c>
      <c r="K894" s="139"/>
      <c r="L894" s="139"/>
      <c r="M894" s="139"/>
      <c r="N894" s="139"/>
      <c r="O894" s="139"/>
      <c r="P894" s="139"/>
      <c r="Q894" s="139"/>
      <c r="R894" s="50" t="s">
        <v>1748</v>
      </c>
      <c r="S894" s="50">
        <v>0</v>
      </c>
      <c r="T894" s="104" t="s">
        <v>1581</v>
      </c>
      <c r="U894" s="50" t="s">
        <v>1654</v>
      </c>
      <c r="V894" s="189"/>
      <c r="W894" s="50">
        <v>0</v>
      </c>
      <c r="X894" s="50">
        <v>0</v>
      </c>
      <c r="Y894" s="50">
        <v>0</v>
      </c>
      <c r="Z894" s="139"/>
      <c r="AA894" s="139"/>
      <c r="AB894" s="139"/>
      <c r="AC894" s="139"/>
      <c r="AD894" s="139"/>
      <c r="AE894" s="139"/>
      <c r="AF894" s="139"/>
      <c r="AG894" s="139"/>
      <c r="AH894" s="139"/>
      <c r="AI894" s="139"/>
      <c r="AJ894" s="139"/>
      <c r="AK894" s="139"/>
      <c r="AL894" s="139"/>
      <c r="AM894" s="139"/>
      <c r="AN894" s="139"/>
      <c r="AO894" s="139"/>
      <c r="AP894" s="139"/>
      <c r="AQ894" s="70" t="s">
        <v>204</v>
      </c>
      <c r="AR894" s="70">
        <v>2007</v>
      </c>
      <c r="AS894" s="139"/>
      <c r="AT894" s="139"/>
      <c r="AU894" s="139"/>
      <c r="AV894" s="71">
        <v>14690846.877140608</v>
      </c>
      <c r="AW894" s="104" t="s">
        <v>123</v>
      </c>
      <c r="AX894" s="104"/>
      <c r="AY894" s="104" t="s">
        <v>1626</v>
      </c>
      <c r="AZ894" s="104" t="s">
        <v>1193</v>
      </c>
      <c r="BA894" s="104"/>
      <c r="BB894" s="104"/>
      <c r="BC894" s="66"/>
      <c r="BD894" s="66"/>
      <c r="BE894" s="121"/>
      <c r="BF894" s="121"/>
      <c r="BG894" s="121"/>
      <c r="BH894" s="121"/>
      <c r="BI894" s="121"/>
      <c r="BJ894" s="121"/>
      <c r="BK894" s="121"/>
      <c r="BL894" s="121"/>
      <c r="BM894" s="121"/>
      <c r="BN894" s="121"/>
      <c r="BO894" s="121"/>
      <c r="BP894" s="121"/>
      <c r="BQ894" s="121"/>
      <c r="BR894" s="121"/>
      <c r="BS894" s="121"/>
      <c r="BT894" s="121"/>
      <c r="BU894" s="121"/>
      <c r="BV894" s="121"/>
      <c r="BW894" s="121"/>
      <c r="BX894" s="121"/>
      <c r="BY894" s="121"/>
      <c r="BZ894" s="121"/>
    </row>
    <row r="895" spans="1:78" s="100" customFormat="1" ht="16" hidden="1" thickBot="1">
      <c r="A895" s="231"/>
      <c r="B895" s="254"/>
      <c r="C895" s="72" t="s">
        <v>580</v>
      </c>
      <c r="D895" s="70"/>
      <c r="E895" s="119" t="s">
        <v>712</v>
      </c>
      <c r="F895" s="104" t="s">
        <v>123</v>
      </c>
      <c r="G895" s="139"/>
      <c r="H895" s="139"/>
      <c r="I895" s="139"/>
      <c r="J895" s="104" t="s">
        <v>1193</v>
      </c>
      <c r="K895" s="139"/>
      <c r="L895" s="139"/>
      <c r="M895" s="139"/>
      <c r="N895" s="139"/>
      <c r="O895" s="139"/>
      <c r="P895" s="139"/>
      <c r="Q895" s="139"/>
      <c r="R895" s="50" t="s">
        <v>1749</v>
      </c>
      <c r="S895" s="50">
        <v>0</v>
      </c>
      <c r="T895" s="104" t="s">
        <v>1581</v>
      </c>
      <c r="U895" s="50" t="s">
        <v>1654</v>
      </c>
      <c r="V895" s="189"/>
      <c r="W895" s="50">
        <v>0</v>
      </c>
      <c r="X895" s="50">
        <v>0</v>
      </c>
      <c r="Y895" s="50">
        <v>0</v>
      </c>
      <c r="Z895" s="139"/>
      <c r="AA895" s="139"/>
      <c r="AB895" s="139"/>
      <c r="AC895" s="139"/>
      <c r="AD895" s="139"/>
      <c r="AE895" s="139"/>
      <c r="AF895" s="139"/>
      <c r="AG895" s="139"/>
      <c r="AH895" s="139"/>
      <c r="AI895" s="139"/>
      <c r="AJ895" s="139"/>
      <c r="AK895" s="139"/>
      <c r="AL895" s="139"/>
      <c r="AM895" s="139"/>
      <c r="AN895" s="139"/>
      <c r="AO895" s="139"/>
      <c r="AP895" s="139"/>
      <c r="AQ895" s="70" t="s">
        <v>204</v>
      </c>
      <c r="AR895" s="70">
        <v>2007</v>
      </c>
      <c r="AS895" s="139"/>
      <c r="AT895" s="139"/>
      <c r="AU895" s="139"/>
      <c r="AV895" s="71">
        <v>11125803.763668466</v>
      </c>
      <c r="AW895" s="104" t="s">
        <v>123</v>
      </c>
      <c r="AX895" s="104"/>
      <c r="AY895" s="104" t="s">
        <v>1626</v>
      </c>
      <c r="AZ895" s="104" t="s">
        <v>1193</v>
      </c>
      <c r="BA895" s="104"/>
      <c r="BB895" s="104"/>
      <c r="BC895" s="66"/>
      <c r="BD895" s="66"/>
      <c r="BE895" s="121"/>
      <c r="BF895" s="121"/>
      <c r="BG895" s="121"/>
      <c r="BH895" s="121"/>
      <c r="BI895" s="121"/>
      <c r="BJ895" s="121"/>
      <c r="BK895" s="121"/>
      <c r="BL895" s="121"/>
      <c r="BM895" s="121"/>
      <c r="BN895" s="121"/>
      <c r="BO895" s="121"/>
      <c r="BP895" s="121"/>
      <c r="BQ895" s="121"/>
      <c r="BR895" s="121"/>
      <c r="BS895" s="121"/>
      <c r="BT895" s="121"/>
      <c r="BU895" s="121"/>
      <c r="BV895" s="121"/>
      <c r="BW895" s="121"/>
      <c r="BX895" s="121"/>
      <c r="BY895" s="121"/>
      <c r="BZ895" s="121"/>
    </row>
    <row r="896" spans="1:78" s="100" customFormat="1" ht="16" hidden="1" thickBot="1">
      <c r="A896" s="231"/>
      <c r="B896" s="254"/>
      <c r="C896" s="72" t="s">
        <v>581</v>
      </c>
      <c r="D896" s="70"/>
      <c r="E896" s="119" t="s">
        <v>713</v>
      </c>
      <c r="F896" s="104" t="s">
        <v>123</v>
      </c>
      <c r="G896" s="139"/>
      <c r="H896" s="139"/>
      <c r="I896" s="139"/>
      <c r="J896" s="104" t="s">
        <v>1193</v>
      </c>
      <c r="K896" s="139"/>
      <c r="L896" s="139"/>
      <c r="M896" s="139"/>
      <c r="N896" s="139"/>
      <c r="O896" s="139"/>
      <c r="P896" s="139"/>
      <c r="Q896" s="139"/>
      <c r="R896" s="50" t="s">
        <v>1750</v>
      </c>
      <c r="S896" s="50">
        <v>0</v>
      </c>
      <c r="T896" s="104" t="s">
        <v>1581</v>
      </c>
      <c r="U896" s="50" t="s">
        <v>1654</v>
      </c>
      <c r="V896" s="189"/>
      <c r="W896" s="50">
        <v>0</v>
      </c>
      <c r="X896" s="50">
        <v>0</v>
      </c>
      <c r="Y896" s="50">
        <v>0</v>
      </c>
      <c r="Z896" s="139"/>
      <c r="AA896" s="139"/>
      <c r="AB896" s="139"/>
      <c r="AC896" s="139"/>
      <c r="AD896" s="139"/>
      <c r="AE896" s="139"/>
      <c r="AF896" s="139"/>
      <c r="AG896" s="139"/>
      <c r="AH896" s="139"/>
      <c r="AI896" s="139"/>
      <c r="AJ896" s="139"/>
      <c r="AK896" s="139"/>
      <c r="AL896" s="139"/>
      <c r="AM896" s="139"/>
      <c r="AN896" s="139"/>
      <c r="AO896" s="139"/>
      <c r="AP896" s="139"/>
      <c r="AQ896" s="70" t="s">
        <v>204</v>
      </c>
      <c r="AR896" s="70">
        <v>2007</v>
      </c>
      <c r="AS896" s="139"/>
      <c r="AT896" s="139"/>
      <c r="AU896" s="139"/>
      <c r="AV896" s="71">
        <v>119225553.09849378</v>
      </c>
      <c r="AW896" s="104" t="s">
        <v>123</v>
      </c>
      <c r="AX896" s="104"/>
      <c r="AY896" s="104" t="s">
        <v>1626</v>
      </c>
      <c r="AZ896" s="104" t="s">
        <v>1193</v>
      </c>
      <c r="BA896" s="104"/>
      <c r="BB896" s="104"/>
      <c r="BC896" s="66"/>
      <c r="BD896" s="66"/>
      <c r="BE896" s="121"/>
      <c r="BF896" s="121"/>
      <c r="BG896" s="121"/>
      <c r="BH896" s="121"/>
      <c r="BI896" s="121"/>
      <c r="BJ896" s="121"/>
      <c r="BK896" s="121"/>
      <c r="BL896" s="121"/>
      <c r="BM896" s="121"/>
      <c r="BN896" s="121"/>
      <c r="BO896" s="121"/>
      <c r="BP896" s="121"/>
      <c r="BQ896" s="121"/>
      <c r="BR896" s="121"/>
      <c r="BS896" s="121"/>
      <c r="BT896" s="121"/>
      <c r="BU896" s="121"/>
      <c r="BV896" s="121"/>
      <c r="BW896" s="121"/>
      <c r="BX896" s="121"/>
      <c r="BY896" s="121"/>
      <c r="BZ896" s="121"/>
    </row>
    <row r="897" spans="1:78" s="100" customFormat="1" ht="16" hidden="1" thickBot="1">
      <c r="A897" s="231"/>
      <c r="B897" s="254"/>
      <c r="C897" s="72" t="s">
        <v>582</v>
      </c>
      <c r="D897" s="70"/>
      <c r="E897" s="119" t="s">
        <v>713</v>
      </c>
      <c r="F897" s="104" t="s">
        <v>123</v>
      </c>
      <c r="G897" s="139"/>
      <c r="H897" s="139"/>
      <c r="I897" s="139"/>
      <c r="J897" s="104" t="s">
        <v>1193</v>
      </c>
      <c r="K897" s="139"/>
      <c r="L897" s="139"/>
      <c r="M897" s="139"/>
      <c r="N897" s="139"/>
      <c r="O897" s="139"/>
      <c r="P897" s="139"/>
      <c r="Q897" s="139"/>
      <c r="R897" s="50" t="s">
        <v>1751</v>
      </c>
      <c r="S897" s="50">
        <v>0</v>
      </c>
      <c r="T897" s="104" t="s">
        <v>1581</v>
      </c>
      <c r="U897" s="50" t="s">
        <v>1654</v>
      </c>
      <c r="V897" s="189"/>
      <c r="W897" s="50">
        <v>0</v>
      </c>
      <c r="X897" s="50">
        <v>0</v>
      </c>
      <c r="Y897" s="50">
        <v>0</v>
      </c>
      <c r="Z897" s="139"/>
      <c r="AA897" s="139"/>
      <c r="AB897" s="139"/>
      <c r="AC897" s="139"/>
      <c r="AD897" s="139"/>
      <c r="AE897" s="139"/>
      <c r="AF897" s="139"/>
      <c r="AG897" s="139"/>
      <c r="AH897" s="139"/>
      <c r="AI897" s="139"/>
      <c r="AJ897" s="139"/>
      <c r="AK897" s="139"/>
      <c r="AL897" s="139"/>
      <c r="AM897" s="139"/>
      <c r="AN897" s="139"/>
      <c r="AO897" s="139"/>
      <c r="AP897" s="139"/>
      <c r="AQ897" s="70" t="s">
        <v>204</v>
      </c>
      <c r="AR897" s="70">
        <v>2007</v>
      </c>
      <c r="AS897" s="139"/>
      <c r="AT897" s="139"/>
      <c r="AU897" s="139"/>
      <c r="AV897" s="71">
        <v>9139908.6642906312</v>
      </c>
      <c r="AW897" s="104" t="s">
        <v>123</v>
      </c>
      <c r="AX897" s="104"/>
      <c r="AY897" s="104" t="s">
        <v>1626</v>
      </c>
      <c r="AZ897" s="104" t="s">
        <v>1193</v>
      </c>
      <c r="BA897" s="104"/>
      <c r="BB897" s="104"/>
      <c r="BC897" s="66"/>
      <c r="BD897" s="66"/>
      <c r="BE897" s="121"/>
      <c r="BF897" s="121"/>
      <c r="BG897" s="121"/>
      <c r="BH897" s="121"/>
      <c r="BI897" s="121"/>
      <c r="BJ897" s="121"/>
      <c r="BK897" s="121"/>
      <c r="BL897" s="121"/>
      <c r="BM897" s="121"/>
      <c r="BN897" s="121"/>
      <c r="BO897" s="121"/>
      <c r="BP897" s="121"/>
      <c r="BQ897" s="121"/>
      <c r="BR897" s="121"/>
      <c r="BS897" s="121"/>
      <c r="BT897" s="121"/>
      <c r="BU897" s="121"/>
      <c r="BV897" s="121"/>
      <c r="BW897" s="121"/>
      <c r="BX897" s="121"/>
      <c r="BY897" s="121"/>
      <c r="BZ897" s="121"/>
    </row>
    <row r="898" spans="1:78" s="100" customFormat="1" ht="16" hidden="1" thickBot="1">
      <c r="A898" s="231"/>
      <c r="B898" s="254"/>
      <c r="C898" s="72" t="s">
        <v>583</v>
      </c>
      <c r="D898" s="70"/>
      <c r="E898" s="119" t="s">
        <v>713</v>
      </c>
      <c r="F898" s="104" t="s">
        <v>123</v>
      </c>
      <c r="G898" s="139"/>
      <c r="H898" s="139"/>
      <c r="I898" s="139"/>
      <c r="J898" s="104" t="s">
        <v>1193</v>
      </c>
      <c r="K898" s="139"/>
      <c r="L898" s="139"/>
      <c r="M898" s="139"/>
      <c r="N898" s="139"/>
      <c r="O898" s="139"/>
      <c r="P898" s="139"/>
      <c r="Q898" s="139"/>
      <c r="R898" s="50" t="s">
        <v>1752</v>
      </c>
      <c r="S898" s="50">
        <v>0</v>
      </c>
      <c r="T898" s="104" t="s">
        <v>1581</v>
      </c>
      <c r="U898" s="50" t="s">
        <v>1654</v>
      </c>
      <c r="V898" s="189"/>
      <c r="W898" s="50">
        <v>0</v>
      </c>
      <c r="X898" s="50">
        <v>0</v>
      </c>
      <c r="Y898" s="50">
        <v>0</v>
      </c>
      <c r="Z898" s="139"/>
      <c r="AA898" s="139"/>
      <c r="AB898" s="139"/>
      <c r="AC898" s="139"/>
      <c r="AD898" s="139"/>
      <c r="AE898" s="139"/>
      <c r="AF898" s="139"/>
      <c r="AG898" s="139"/>
      <c r="AH898" s="139"/>
      <c r="AI898" s="139"/>
      <c r="AJ898" s="139"/>
      <c r="AK898" s="139"/>
      <c r="AL898" s="139"/>
      <c r="AM898" s="139"/>
      <c r="AN898" s="139"/>
      <c r="AO898" s="139"/>
      <c r="AP898" s="139"/>
      <c r="AQ898" s="70" t="s">
        <v>204</v>
      </c>
      <c r="AR898" s="70">
        <v>2007</v>
      </c>
      <c r="AS898" s="139"/>
      <c r="AT898" s="139"/>
      <c r="AU898" s="139"/>
      <c r="AV898" s="71">
        <v>120062979.02207464</v>
      </c>
      <c r="AW898" s="104" t="s">
        <v>123</v>
      </c>
      <c r="AX898" s="104"/>
      <c r="AY898" s="104" t="s">
        <v>1626</v>
      </c>
      <c r="AZ898" s="104" t="s">
        <v>1193</v>
      </c>
      <c r="BA898" s="104"/>
      <c r="BB898" s="104"/>
      <c r="BC898" s="66"/>
      <c r="BD898" s="66"/>
      <c r="BE898" s="121"/>
      <c r="BF898" s="121"/>
      <c r="BG898" s="121"/>
      <c r="BH898" s="121"/>
      <c r="BI898" s="121"/>
      <c r="BJ898" s="121"/>
      <c r="BK898" s="121"/>
      <c r="BL898" s="121"/>
      <c r="BM898" s="121"/>
      <c r="BN898" s="121"/>
      <c r="BO898" s="121"/>
      <c r="BP898" s="121"/>
      <c r="BQ898" s="121"/>
      <c r="BR898" s="121"/>
      <c r="BS898" s="121"/>
      <c r="BT898" s="121"/>
      <c r="BU898" s="121"/>
      <c r="BV898" s="121"/>
      <c r="BW898" s="121"/>
      <c r="BX898" s="121"/>
      <c r="BY898" s="121"/>
      <c r="BZ898" s="121"/>
    </row>
    <row r="899" spans="1:78" s="100" customFormat="1" ht="16" hidden="1" thickBot="1">
      <c r="A899" s="231"/>
      <c r="B899" s="254"/>
      <c r="C899" s="72" t="s">
        <v>584</v>
      </c>
      <c r="D899" s="70"/>
      <c r="E899" s="119" t="s">
        <v>713</v>
      </c>
      <c r="F899" s="104" t="s">
        <v>123</v>
      </c>
      <c r="G899" s="139"/>
      <c r="H899" s="139"/>
      <c r="I899" s="139"/>
      <c r="J899" s="104" t="s">
        <v>1193</v>
      </c>
      <c r="K899" s="139"/>
      <c r="L899" s="139"/>
      <c r="M899" s="139"/>
      <c r="N899" s="139"/>
      <c r="O899" s="139"/>
      <c r="P899" s="139"/>
      <c r="Q899" s="139"/>
      <c r="R899" s="50" t="s">
        <v>1753</v>
      </c>
      <c r="S899" s="50">
        <v>0</v>
      </c>
      <c r="T899" s="104" t="s">
        <v>1581</v>
      </c>
      <c r="U899" s="50" t="s">
        <v>1654</v>
      </c>
      <c r="V899" s="189"/>
      <c r="W899" s="50">
        <v>0</v>
      </c>
      <c r="X899" s="50">
        <v>0</v>
      </c>
      <c r="Y899" s="50">
        <v>0</v>
      </c>
      <c r="Z899" s="139"/>
      <c r="AA899" s="139"/>
      <c r="AB899" s="139"/>
      <c r="AC899" s="139"/>
      <c r="AD899" s="139"/>
      <c r="AE899" s="139"/>
      <c r="AF899" s="139"/>
      <c r="AG899" s="139"/>
      <c r="AH899" s="139"/>
      <c r="AI899" s="139"/>
      <c r="AJ899" s="139"/>
      <c r="AK899" s="139"/>
      <c r="AL899" s="139"/>
      <c r="AM899" s="139"/>
      <c r="AN899" s="139"/>
      <c r="AO899" s="139"/>
      <c r="AP899" s="139"/>
      <c r="AQ899" s="70" t="s">
        <v>204</v>
      </c>
      <c r="AR899" s="70">
        <v>2007</v>
      </c>
      <c r="AS899" s="139"/>
      <c r="AT899" s="139"/>
      <c r="AU899" s="139"/>
      <c r="AV899" s="71">
        <v>40148601.797319211</v>
      </c>
      <c r="AW899" s="104" t="s">
        <v>123</v>
      </c>
      <c r="AX899" s="104"/>
      <c r="AY899" s="104" t="s">
        <v>1626</v>
      </c>
      <c r="AZ899" s="104" t="s">
        <v>1193</v>
      </c>
      <c r="BA899" s="104"/>
      <c r="BB899" s="104"/>
      <c r="BC899" s="66"/>
      <c r="BD899" s="66"/>
      <c r="BE899" s="121"/>
      <c r="BF899" s="121"/>
      <c r="BG899" s="121"/>
      <c r="BH899" s="121"/>
      <c r="BI899" s="121"/>
      <c r="BJ899" s="121"/>
      <c r="BK899" s="121"/>
      <c r="BL899" s="121"/>
      <c r="BM899" s="121"/>
      <c r="BN899" s="121"/>
      <c r="BO899" s="121"/>
      <c r="BP899" s="121"/>
      <c r="BQ899" s="121"/>
      <c r="BR899" s="121"/>
      <c r="BS899" s="121"/>
      <c r="BT899" s="121"/>
      <c r="BU899" s="121"/>
      <c r="BV899" s="121"/>
      <c r="BW899" s="121"/>
      <c r="BX899" s="121"/>
      <c r="BY899" s="121"/>
      <c r="BZ899" s="121"/>
    </row>
    <row r="900" spans="1:78" s="100" customFormat="1" ht="16" hidden="1" thickBot="1">
      <c r="A900" s="231"/>
      <c r="B900" s="254"/>
      <c r="C900" s="72" t="s">
        <v>585</v>
      </c>
      <c r="D900" s="70"/>
      <c r="E900" s="119" t="s">
        <v>713</v>
      </c>
      <c r="F900" s="104" t="s">
        <v>123</v>
      </c>
      <c r="G900" s="139"/>
      <c r="H900" s="139"/>
      <c r="I900" s="139"/>
      <c r="J900" s="104" t="s">
        <v>1193</v>
      </c>
      <c r="K900" s="139"/>
      <c r="L900" s="139"/>
      <c r="M900" s="139"/>
      <c r="N900" s="139"/>
      <c r="O900" s="139"/>
      <c r="P900" s="139"/>
      <c r="Q900" s="139"/>
      <c r="R900" s="50" t="s">
        <v>1754</v>
      </c>
      <c r="S900" s="50">
        <v>0</v>
      </c>
      <c r="T900" s="104" t="s">
        <v>1581</v>
      </c>
      <c r="U900" s="50" t="s">
        <v>1654</v>
      </c>
      <c r="V900" s="189"/>
      <c r="W900" s="50">
        <v>0</v>
      </c>
      <c r="X900" s="50">
        <v>0</v>
      </c>
      <c r="Y900" s="50">
        <v>0</v>
      </c>
      <c r="Z900" s="139"/>
      <c r="AA900" s="139"/>
      <c r="AB900" s="139"/>
      <c r="AC900" s="139"/>
      <c r="AD900" s="139"/>
      <c r="AE900" s="139"/>
      <c r="AF900" s="139"/>
      <c r="AG900" s="139"/>
      <c r="AH900" s="139"/>
      <c r="AI900" s="139"/>
      <c r="AJ900" s="139"/>
      <c r="AK900" s="139"/>
      <c r="AL900" s="139"/>
      <c r="AM900" s="139"/>
      <c r="AN900" s="139"/>
      <c r="AO900" s="139"/>
      <c r="AP900" s="139"/>
      <c r="AQ900" s="70" t="s">
        <v>204</v>
      </c>
      <c r="AR900" s="70">
        <v>2007</v>
      </c>
      <c r="AS900" s="139"/>
      <c r="AT900" s="139"/>
      <c r="AU900" s="139"/>
      <c r="AV900" s="71">
        <v>67807589.02850166</v>
      </c>
      <c r="AW900" s="104" t="s">
        <v>123</v>
      </c>
      <c r="AX900" s="104"/>
      <c r="AY900" s="104" t="s">
        <v>1626</v>
      </c>
      <c r="AZ900" s="104" t="s">
        <v>1193</v>
      </c>
      <c r="BA900" s="104"/>
      <c r="BB900" s="104"/>
      <c r="BC900" s="66"/>
      <c r="BD900" s="66"/>
      <c r="BE900" s="121"/>
      <c r="BF900" s="121"/>
      <c r="BG900" s="121"/>
      <c r="BH900" s="121"/>
      <c r="BI900" s="121"/>
      <c r="BJ900" s="121"/>
      <c r="BK900" s="121"/>
      <c r="BL900" s="121"/>
      <c r="BM900" s="121"/>
      <c r="BN900" s="121"/>
      <c r="BO900" s="121"/>
      <c r="BP900" s="121"/>
      <c r="BQ900" s="121"/>
      <c r="BR900" s="121"/>
      <c r="BS900" s="121"/>
      <c r="BT900" s="121"/>
      <c r="BU900" s="121"/>
      <c r="BV900" s="121"/>
      <c r="BW900" s="121"/>
      <c r="BX900" s="121"/>
      <c r="BY900" s="121"/>
      <c r="BZ900" s="121"/>
    </row>
    <row r="901" spans="1:78" s="100" customFormat="1" ht="16" hidden="1" thickBot="1">
      <c r="A901" s="231"/>
      <c r="B901" s="254"/>
      <c r="C901" s="72" t="s">
        <v>586</v>
      </c>
      <c r="D901" s="70"/>
      <c r="E901" s="119" t="s">
        <v>712</v>
      </c>
      <c r="F901" s="104" t="s">
        <v>123</v>
      </c>
      <c r="G901" s="139"/>
      <c r="H901" s="139"/>
      <c r="I901" s="139"/>
      <c r="J901" s="104" t="s">
        <v>1193</v>
      </c>
      <c r="K901" s="139"/>
      <c r="L901" s="139"/>
      <c r="M901" s="139"/>
      <c r="N901" s="139"/>
      <c r="O901" s="139"/>
      <c r="P901" s="139"/>
      <c r="Q901" s="139"/>
      <c r="R901" s="50" t="s">
        <v>1755</v>
      </c>
      <c r="S901" s="50">
        <v>0</v>
      </c>
      <c r="T901" s="104" t="s">
        <v>1581</v>
      </c>
      <c r="U901" s="50" t="s">
        <v>1654</v>
      </c>
      <c r="V901" s="189"/>
      <c r="W901" s="50">
        <v>0</v>
      </c>
      <c r="X901" s="50">
        <v>0</v>
      </c>
      <c r="Y901" s="50">
        <v>0</v>
      </c>
      <c r="Z901" s="139"/>
      <c r="AA901" s="139"/>
      <c r="AB901" s="139"/>
      <c r="AC901" s="139"/>
      <c r="AD901" s="139"/>
      <c r="AE901" s="139"/>
      <c r="AF901" s="139"/>
      <c r="AG901" s="139"/>
      <c r="AH901" s="139"/>
      <c r="AI901" s="139"/>
      <c r="AJ901" s="139"/>
      <c r="AK901" s="139"/>
      <c r="AL901" s="139"/>
      <c r="AM901" s="139"/>
      <c r="AN901" s="139"/>
      <c r="AO901" s="139"/>
      <c r="AP901" s="139"/>
      <c r="AQ901" s="70" t="s">
        <v>204</v>
      </c>
      <c r="AR901" s="70">
        <v>2007</v>
      </c>
      <c r="AS901" s="139"/>
      <c r="AT901" s="139"/>
      <c r="AU901" s="139"/>
      <c r="AV901" s="71">
        <v>33784162.791334219</v>
      </c>
      <c r="AW901" s="104" t="s">
        <v>123</v>
      </c>
      <c r="AX901" s="104"/>
      <c r="AY901" s="104" t="s">
        <v>1626</v>
      </c>
      <c r="AZ901" s="104" t="s">
        <v>1193</v>
      </c>
      <c r="BA901" s="104"/>
      <c r="BB901" s="104"/>
      <c r="BC901" s="66"/>
      <c r="BD901" s="66"/>
      <c r="BE901" s="121"/>
      <c r="BF901" s="121"/>
      <c r="BG901" s="121"/>
      <c r="BH901" s="121"/>
      <c r="BI901" s="121"/>
      <c r="BJ901" s="121"/>
      <c r="BK901" s="121"/>
      <c r="BL901" s="121"/>
      <c r="BM901" s="121"/>
      <c r="BN901" s="121"/>
      <c r="BO901" s="121"/>
      <c r="BP901" s="121"/>
      <c r="BQ901" s="121"/>
      <c r="BR901" s="121"/>
      <c r="BS901" s="121"/>
      <c r="BT901" s="121"/>
      <c r="BU901" s="121"/>
      <c r="BV901" s="121"/>
      <c r="BW901" s="121"/>
      <c r="BX901" s="121"/>
      <c r="BY901" s="121"/>
      <c r="BZ901" s="121"/>
    </row>
    <row r="902" spans="1:78" s="100" customFormat="1" ht="16" hidden="1" thickBot="1">
      <c r="A902" s="231"/>
      <c r="B902" s="254"/>
      <c r="C902" s="72" t="s">
        <v>587</v>
      </c>
      <c r="D902" s="70"/>
      <c r="E902" s="119" t="s">
        <v>712</v>
      </c>
      <c r="F902" s="104" t="s">
        <v>123</v>
      </c>
      <c r="G902" s="139"/>
      <c r="H902" s="139"/>
      <c r="I902" s="139"/>
      <c r="J902" s="104" t="s">
        <v>1193</v>
      </c>
      <c r="K902" s="139"/>
      <c r="L902" s="139"/>
      <c r="M902" s="139"/>
      <c r="N902" s="139"/>
      <c r="O902" s="139"/>
      <c r="P902" s="139"/>
      <c r="Q902" s="139"/>
      <c r="R902" s="50" t="s">
        <v>1756</v>
      </c>
      <c r="S902" s="50">
        <v>0</v>
      </c>
      <c r="T902" s="104" t="s">
        <v>1581</v>
      </c>
      <c r="U902" s="50" t="s">
        <v>1654</v>
      </c>
      <c r="V902" s="189"/>
      <c r="W902" s="50">
        <v>0</v>
      </c>
      <c r="X902" s="50">
        <v>0</v>
      </c>
      <c r="Y902" s="50">
        <v>0</v>
      </c>
      <c r="Z902" s="139"/>
      <c r="AA902" s="139"/>
      <c r="AB902" s="139"/>
      <c r="AC902" s="139"/>
      <c r="AD902" s="139"/>
      <c r="AE902" s="139"/>
      <c r="AF902" s="139"/>
      <c r="AG902" s="139"/>
      <c r="AH902" s="139"/>
      <c r="AI902" s="139"/>
      <c r="AJ902" s="139"/>
      <c r="AK902" s="139"/>
      <c r="AL902" s="139"/>
      <c r="AM902" s="139"/>
      <c r="AN902" s="139"/>
      <c r="AO902" s="139"/>
      <c r="AP902" s="139"/>
      <c r="AQ902" s="70" t="s">
        <v>204</v>
      </c>
      <c r="AR902" s="70">
        <v>2007</v>
      </c>
      <c r="AS902" s="139"/>
      <c r="AT902" s="139"/>
      <c r="AU902" s="139"/>
      <c r="AV902" s="71">
        <v>10695127.132893777</v>
      </c>
      <c r="AW902" s="104" t="s">
        <v>123</v>
      </c>
      <c r="AX902" s="104"/>
      <c r="AY902" s="104" t="s">
        <v>1626</v>
      </c>
      <c r="AZ902" s="104" t="s">
        <v>1193</v>
      </c>
      <c r="BA902" s="104"/>
      <c r="BB902" s="104"/>
      <c r="BC902" s="66"/>
      <c r="BD902" s="66"/>
      <c r="BE902" s="121"/>
      <c r="BF902" s="121"/>
      <c r="BG902" s="121"/>
      <c r="BH902" s="121"/>
      <c r="BI902" s="121"/>
      <c r="BJ902" s="121"/>
      <c r="BK902" s="121"/>
      <c r="BL902" s="121"/>
      <c r="BM902" s="121"/>
      <c r="BN902" s="121"/>
      <c r="BO902" s="121"/>
      <c r="BP902" s="121"/>
      <c r="BQ902" s="121"/>
      <c r="BR902" s="121"/>
      <c r="BS902" s="121"/>
      <c r="BT902" s="121"/>
      <c r="BU902" s="121"/>
      <c r="BV902" s="121"/>
      <c r="BW902" s="121"/>
      <c r="BX902" s="121"/>
      <c r="BY902" s="121"/>
      <c r="BZ902" s="121"/>
    </row>
    <row r="903" spans="1:78" s="100" customFormat="1" ht="16" hidden="1" thickBot="1">
      <c r="A903" s="231"/>
      <c r="B903" s="254"/>
      <c r="C903" s="72" t="s">
        <v>588</v>
      </c>
      <c r="D903" s="70"/>
      <c r="E903" s="119" t="s">
        <v>713</v>
      </c>
      <c r="F903" s="104" t="s">
        <v>123</v>
      </c>
      <c r="G903" s="139"/>
      <c r="H903" s="139"/>
      <c r="I903" s="139"/>
      <c r="J903" s="104" t="s">
        <v>1193</v>
      </c>
      <c r="K903" s="139"/>
      <c r="L903" s="139"/>
      <c r="M903" s="139"/>
      <c r="N903" s="139"/>
      <c r="O903" s="139"/>
      <c r="P903" s="139"/>
      <c r="Q903" s="139"/>
      <c r="R903" s="50" t="s">
        <v>1757</v>
      </c>
      <c r="S903" s="50">
        <v>0</v>
      </c>
      <c r="T903" s="104" t="s">
        <v>1581</v>
      </c>
      <c r="U903" s="50" t="s">
        <v>1654</v>
      </c>
      <c r="V903" s="189"/>
      <c r="W903" s="50">
        <v>0</v>
      </c>
      <c r="X903" s="50">
        <v>0</v>
      </c>
      <c r="Y903" s="50">
        <v>0</v>
      </c>
      <c r="Z903" s="139"/>
      <c r="AA903" s="139"/>
      <c r="AB903" s="139"/>
      <c r="AC903" s="139"/>
      <c r="AD903" s="139"/>
      <c r="AE903" s="139"/>
      <c r="AF903" s="139"/>
      <c r="AG903" s="139"/>
      <c r="AH903" s="139"/>
      <c r="AI903" s="139"/>
      <c r="AJ903" s="139"/>
      <c r="AK903" s="139"/>
      <c r="AL903" s="139"/>
      <c r="AM903" s="139"/>
      <c r="AN903" s="139"/>
      <c r="AO903" s="139"/>
      <c r="AP903" s="139"/>
      <c r="AQ903" s="70" t="s">
        <v>204</v>
      </c>
      <c r="AR903" s="70">
        <v>2007</v>
      </c>
      <c r="AS903" s="139"/>
      <c r="AT903" s="139"/>
      <c r="AU903" s="139"/>
      <c r="AV903" s="71">
        <v>24046092.753057256</v>
      </c>
      <c r="AW903" s="104" t="s">
        <v>123</v>
      </c>
      <c r="AX903" s="104"/>
      <c r="AY903" s="104" t="s">
        <v>1626</v>
      </c>
      <c r="AZ903" s="104" t="s">
        <v>1193</v>
      </c>
      <c r="BA903" s="104"/>
      <c r="BB903" s="104"/>
      <c r="BC903" s="66"/>
      <c r="BD903" s="66"/>
      <c r="BE903" s="121"/>
      <c r="BF903" s="121"/>
      <c r="BG903" s="121"/>
      <c r="BH903" s="121"/>
      <c r="BI903" s="121"/>
      <c r="BJ903" s="121"/>
      <c r="BK903" s="121"/>
      <c r="BL903" s="121"/>
      <c r="BM903" s="121"/>
      <c r="BN903" s="121"/>
      <c r="BO903" s="121"/>
      <c r="BP903" s="121"/>
      <c r="BQ903" s="121"/>
      <c r="BR903" s="121"/>
      <c r="BS903" s="121"/>
      <c r="BT903" s="121"/>
      <c r="BU903" s="121"/>
      <c r="BV903" s="121"/>
      <c r="BW903" s="121"/>
      <c r="BX903" s="121"/>
      <c r="BY903" s="121"/>
      <c r="BZ903" s="121"/>
    </row>
    <row r="904" spans="1:78" s="100" customFormat="1" ht="16" hidden="1" thickBot="1">
      <c r="A904" s="231"/>
      <c r="B904" s="254"/>
      <c r="C904" s="72" t="s">
        <v>589</v>
      </c>
      <c r="D904" s="70"/>
      <c r="E904" s="119" t="s">
        <v>713</v>
      </c>
      <c r="F904" s="104" t="s">
        <v>123</v>
      </c>
      <c r="G904" s="139"/>
      <c r="H904" s="139"/>
      <c r="I904" s="139"/>
      <c r="J904" s="104" t="s">
        <v>1193</v>
      </c>
      <c r="K904" s="139"/>
      <c r="L904" s="139"/>
      <c r="M904" s="139"/>
      <c r="N904" s="139"/>
      <c r="O904" s="139"/>
      <c r="P904" s="139"/>
      <c r="Q904" s="139"/>
      <c r="R904" s="50" t="s">
        <v>1758</v>
      </c>
      <c r="S904" s="50">
        <v>0</v>
      </c>
      <c r="T904" s="104" t="s">
        <v>1581</v>
      </c>
      <c r="U904" s="50" t="s">
        <v>1654</v>
      </c>
      <c r="V904" s="189"/>
      <c r="W904" s="50">
        <v>0</v>
      </c>
      <c r="X904" s="50">
        <v>0</v>
      </c>
      <c r="Y904" s="50">
        <v>0</v>
      </c>
      <c r="Z904" s="139"/>
      <c r="AA904" s="139"/>
      <c r="AB904" s="139"/>
      <c r="AC904" s="139"/>
      <c r="AD904" s="139"/>
      <c r="AE904" s="139"/>
      <c r="AF904" s="139"/>
      <c r="AG904" s="139"/>
      <c r="AH904" s="139"/>
      <c r="AI904" s="139"/>
      <c r="AJ904" s="139"/>
      <c r="AK904" s="139"/>
      <c r="AL904" s="139"/>
      <c r="AM904" s="139"/>
      <c r="AN904" s="139"/>
      <c r="AO904" s="139"/>
      <c r="AP904" s="139"/>
      <c r="AQ904" s="70" t="s">
        <v>204</v>
      </c>
      <c r="AR904" s="70">
        <v>2007</v>
      </c>
      <c r="AS904" s="139"/>
      <c r="AT904" s="139"/>
      <c r="AU904" s="139"/>
      <c r="AV904" s="71">
        <v>128796137.28979778</v>
      </c>
      <c r="AW904" s="104" t="s">
        <v>123</v>
      </c>
      <c r="AX904" s="104"/>
      <c r="AY904" s="104" t="s">
        <v>1626</v>
      </c>
      <c r="AZ904" s="104" t="s">
        <v>1193</v>
      </c>
      <c r="BA904" s="104"/>
      <c r="BB904" s="104"/>
      <c r="BC904" s="66"/>
      <c r="BD904" s="66"/>
      <c r="BE904" s="121"/>
      <c r="BF904" s="121"/>
      <c r="BG904" s="121"/>
      <c r="BH904" s="121"/>
      <c r="BI904" s="121"/>
      <c r="BJ904" s="121"/>
      <c r="BK904" s="121"/>
      <c r="BL904" s="121"/>
      <c r="BM904" s="121"/>
      <c r="BN904" s="121"/>
      <c r="BO904" s="121"/>
      <c r="BP904" s="121"/>
      <c r="BQ904" s="121"/>
      <c r="BR904" s="121"/>
      <c r="BS904" s="121"/>
      <c r="BT904" s="121"/>
      <c r="BU904" s="121"/>
      <c r="BV904" s="121"/>
      <c r="BW904" s="121"/>
      <c r="BX904" s="121"/>
      <c r="BY904" s="121"/>
      <c r="BZ904" s="121"/>
    </row>
    <row r="905" spans="1:78" s="100" customFormat="1" ht="16" hidden="1" thickBot="1">
      <c r="A905" s="231"/>
      <c r="B905" s="254"/>
      <c r="C905" s="72" t="s">
        <v>590</v>
      </c>
      <c r="D905" s="70"/>
      <c r="E905" s="119" t="s">
        <v>712</v>
      </c>
      <c r="F905" s="104" t="s">
        <v>123</v>
      </c>
      <c r="G905" s="139"/>
      <c r="H905" s="139"/>
      <c r="I905" s="139"/>
      <c r="J905" s="104" t="s">
        <v>1193</v>
      </c>
      <c r="K905" s="139"/>
      <c r="L905" s="139"/>
      <c r="M905" s="139"/>
      <c r="N905" s="139"/>
      <c r="O905" s="139"/>
      <c r="P905" s="139"/>
      <c r="Q905" s="139"/>
      <c r="R905" s="50" t="s">
        <v>1759</v>
      </c>
      <c r="S905" s="50">
        <v>0</v>
      </c>
      <c r="T905" s="104" t="s">
        <v>1581</v>
      </c>
      <c r="U905" s="50" t="s">
        <v>1654</v>
      </c>
      <c r="V905" s="189"/>
      <c r="W905" s="50">
        <v>0</v>
      </c>
      <c r="X905" s="50">
        <v>0</v>
      </c>
      <c r="Y905" s="50">
        <v>0</v>
      </c>
      <c r="Z905" s="139"/>
      <c r="AA905" s="139"/>
      <c r="AB905" s="139"/>
      <c r="AC905" s="139"/>
      <c r="AD905" s="139"/>
      <c r="AE905" s="139"/>
      <c r="AF905" s="139"/>
      <c r="AG905" s="139"/>
      <c r="AH905" s="139"/>
      <c r="AI905" s="139"/>
      <c r="AJ905" s="139"/>
      <c r="AK905" s="139"/>
      <c r="AL905" s="139"/>
      <c r="AM905" s="139"/>
      <c r="AN905" s="139"/>
      <c r="AO905" s="139"/>
      <c r="AP905" s="139"/>
      <c r="AQ905" s="70" t="s">
        <v>204</v>
      </c>
      <c r="AR905" s="70">
        <v>2007</v>
      </c>
      <c r="AS905" s="139"/>
      <c r="AT905" s="139"/>
      <c r="AU905" s="139"/>
      <c r="AV905" s="71">
        <v>29333839.078344192</v>
      </c>
      <c r="AW905" s="104" t="s">
        <v>123</v>
      </c>
      <c r="AX905" s="104"/>
      <c r="AY905" s="104" t="s">
        <v>1626</v>
      </c>
      <c r="AZ905" s="104" t="s">
        <v>1193</v>
      </c>
      <c r="BA905" s="104"/>
      <c r="BB905" s="104"/>
      <c r="BC905" s="66"/>
      <c r="BD905" s="66"/>
      <c r="BE905" s="121"/>
      <c r="BF905" s="121"/>
      <c r="BG905" s="121"/>
      <c r="BH905" s="121"/>
      <c r="BI905" s="121"/>
      <c r="BJ905" s="121"/>
      <c r="BK905" s="121"/>
      <c r="BL905" s="121"/>
      <c r="BM905" s="121"/>
      <c r="BN905" s="121"/>
      <c r="BO905" s="121"/>
      <c r="BP905" s="121"/>
      <c r="BQ905" s="121"/>
      <c r="BR905" s="121"/>
      <c r="BS905" s="121"/>
      <c r="BT905" s="121"/>
      <c r="BU905" s="121"/>
      <c r="BV905" s="121"/>
      <c r="BW905" s="121"/>
      <c r="BX905" s="121"/>
      <c r="BY905" s="121"/>
      <c r="BZ905" s="121"/>
    </row>
    <row r="906" spans="1:78" s="100" customFormat="1" ht="16" hidden="1" thickBot="1">
      <c r="A906" s="231"/>
      <c r="B906" s="254"/>
      <c r="C906" s="72" t="s">
        <v>591</v>
      </c>
      <c r="D906" s="70"/>
      <c r="E906" s="119" t="s">
        <v>716</v>
      </c>
      <c r="F906" s="104" t="s">
        <v>123</v>
      </c>
      <c r="G906" s="139"/>
      <c r="H906" s="139"/>
      <c r="I906" s="139"/>
      <c r="J906" s="104" t="s">
        <v>1193</v>
      </c>
      <c r="K906" s="139"/>
      <c r="L906" s="139"/>
      <c r="M906" s="139"/>
      <c r="N906" s="139"/>
      <c r="O906" s="139"/>
      <c r="P906" s="139"/>
      <c r="Q906" s="139"/>
      <c r="R906" s="50" t="s">
        <v>1760</v>
      </c>
      <c r="S906" s="50">
        <v>0</v>
      </c>
      <c r="T906" s="104" t="s">
        <v>1581</v>
      </c>
      <c r="U906" s="50" t="s">
        <v>1654</v>
      </c>
      <c r="V906" s="189"/>
      <c r="W906" s="50">
        <v>0</v>
      </c>
      <c r="X906" s="50">
        <v>0</v>
      </c>
      <c r="Y906" s="50">
        <v>0</v>
      </c>
      <c r="Z906" s="139"/>
      <c r="AA906" s="139"/>
      <c r="AB906" s="139"/>
      <c r="AC906" s="139"/>
      <c r="AD906" s="139"/>
      <c r="AE906" s="139"/>
      <c r="AF906" s="139"/>
      <c r="AG906" s="139"/>
      <c r="AH906" s="139"/>
      <c r="AI906" s="139"/>
      <c r="AJ906" s="139"/>
      <c r="AK906" s="139"/>
      <c r="AL906" s="139"/>
      <c r="AM906" s="139"/>
      <c r="AN906" s="139"/>
      <c r="AO906" s="139"/>
      <c r="AP906" s="139"/>
      <c r="AQ906" s="70" t="s">
        <v>204</v>
      </c>
      <c r="AR906" s="70">
        <v>2007</v>
      </c>
      <c r="AS906" s="139"/>
      <c r="AT906" s="139"/>
      <c r="AU906" s="139"/>
      <c r="AV906" s="71">
        <v>66611268.488051645</v>
      </c>
      <c r="AW906" s="104" t="s">
        <v>123</v>
      </c>
      <c r="AX906" s="104"/>
      <c r="AY906" s="104" t="s">
        <v>1626</v>
      </c>
      <c r="AZ906" s="104" t="s">
        <v>1193</v>
      </c>
      <c r="BA906" s="104"/>
      <c r="BB906" s="104"/>
      <c r="BC906" s="66"/>
      <c r="BD906" s="66"/>
      <c r="BE906" s="121"/>
      <c r="BF906" s="121"/>
      <c r="BG906" s="121"/>
      <c r="BH906" s="121"/>
      <c r="BI906" s="121"/>
      <c r="BJ906" s="121"/>
      <c r="BK906" s="121"/>
      <c r="BL906" s="121"/>
      <c r="BM906" s="121"/>
      <c r="BN906" s="121"/>
      <c r="BO906" s="121"/>
      <c r="BP906" s="121"/>
      <c r="BQ906" s="121"/>
      <c r="BR906" s="121"/>
      <c r="BS906" s="121"/>
      <c r="BT906" s="121"/>
      <c r="BU906" s="121"/>
      <c r="BV906" s="121"/>
      <c r="BW906" s="121"/>
      <c r="BX906" s="121"/>
      <c r="BY906" s="121"/>
      <c r="BZ906" s="121"/>
    </row>
    <row r="907" spans="1:78" s="100" customFormat="1" ht="16" hidden="1" thickBot="1">
      <c r="A907" s="231"/>
      <c r="B907" s="254"/>
      <c r="C907" s="72" t="s">
        <v>592</v>
      </c>
      <c r="D907" s="70"/>
      <c r="E907" s="119" t="s">
        <v>713</v>
      </c>
      <c r="F907" s="104" t="s">
        <v>123</v>
      </c>
      <c r="G907" s="139"/>
      <c r="H907" s="139"/>
      <c r="I907" s="139"/>
      <c r="J907" s="104" t="s">
        <v>1193</v>
      </c>
      <c r="K907" s="139"/>
      <c r="L907" s="139"/>
      <c r="M907" s="139"/>
      <c r="N907" s="139"/>
      <c r="O907" s="139"/>
      <c r="P907" s="139"/>
      <c r="Q907" s="139"/>
      <c r="R907" s="50" t="s">
        <v>1761</v>
      </c>
      <c r="S907" s="50">
        <v>0</v>
      </c>
      <c r="T907" s="104" t="s">
        <v>1581</v>
      </c>
      <c r="U907" s="50" t="s">
        <v>1654</v>
      </c>
      <c r="V907" s="189"/>
      <c r="W907" s="50">
        <v>0</v>
      </c>
      <c r="X907" s="50">
        <v>0</v>
      </c>
      <c r="Y907" s="50">
        <v>0</v>
      </c>
      <c r="Z907" s="139"/>
      <c r="AA907" s="139"/>
      <c r="AB907" s="139"/>
      <c r="AC907" s="139"/>
      <c r="AD907" s="139"/>
      <c r="AE907" s="139"/>
      <c r="AF907" s="139"/>
      <c r="AG907" s="139"/>
      <c r="AH907" s="139"/>
      <c r="AI907" s="139"/>
      <c r="AJ907" s="139"/>
      <c r="AK907" s="139"/>
      <c r="AL907" s="139"/>
      <c r="AM907" s="139"/>
      <c r="AN907" s="139"/>
      <c r="AO907" s="139"/>
      <c r="AP907" s="139"/>
      <c r="AQ907" s="70" t="s">
        <v>204</v>
      </c>
      <c r="AR907" s="70">
        <v>2007</v>
      </c>
      <c r="AS907" s="139"/>
      <c r="AT907" s="139"/>
      <c r="AU907" s="139"/>
      <c r="AV907" s="71">
        <v>48642494.41168648</v>
      </c>
      <c r="AW907" s="104" t="s">
        <v>123</v>
      </c>
      <c r="AX907" s="104"/>
      <c r="AY907" s="104" t="s">
        <v>1626</v>
      </c>
      <c r="AZ907" s="104" t="s">
        <v>1193</v>
      </c>
      <c r="BA907" s="104"/>
      <c r="BB907" s="104"/>
      <c r="BC907" s="66"/>
      <c r="BD907" s="66"/>
      <c r="BE907" s="121"/>
      <c r="BF907" s="121"/>
      <c r="BG907" s="121"/>
      <c r="BH907" s="121"/>
      <c r="BI907" s="121"/>
      <c r="BJ907" s="121"/>
      <c r="BK907" s="121"/>
      <c r="BL907" s="121"/>
      <c r="BM907" s="121"/>
      <c r="BN907" s="121"/>
      <c r="BO907" s="121"/>
      <c r="BP907" s="121"/>
      <c r="BQ907" s="121"/>
      <c r="BR907" s="121"/>
      <c r="BS907" s="121"/>
      <c r="BT907" s="121"/>
      <c r="BU907" s="121"/>
      <c r="BV907" s="121"/>
      <c r="BW907" s="121"/>
      <c r="BX907" s="121"/>
      <c r="BY907" s="121"/>
      <c r="BZ907" s="121"/>
    </row>
    <row r="908" spans="1:78" s="100" customFormat="1" ht="16" hidden="1" thickBot="1">
      <c r="A908" s="231"/>
      <c r="B908" s="254"/>
      <c r="C908" s="72" t="s">
        <v>593</v>
      </c>
      <c r="D908" s="70"/>
      <c r="E908" s="119" t="s">
        <v>713</v>
      </c>
      <c r="F908" s="104" t="s">
        <v>123</v>
      </c>
      <c r="G908" s="139"/>
      <c r="H908" s="139"/>
      <c r="I908" s="139"/>
      <c r="J908" s="104" t="s">
        <v>1193</v>
      </c>
      <c r="K908" s="139"/>
      <c r="L908" s="139"/>
      <c r="M908" s="139"/>
      <c r="N908" s="139"/>
      <c r="O908" s="139"/>
      <c r="P908" s="139"/>
      <c r="Q908" s="139"/>
      <c r="R908" s="50" t="s">
        <v>1762</v>
      </c>
      <c r="S908" s="50">
        <v>0</v>
      </c>
      <c r="T908" s="104" t="s">
        <v>1581</v>
      </c>
      <c r="U908" s="50" t="s">
        <v>1654</v>
      </c>
      <c r="V908" s="189"/>
      <c r="W908" s="50">
        <v>0</v>
      </c>
      <c r="X908" s="50">
        <v>0</v>
      </c>
      <c r="Y908" s="50">
        <v>0</v>
      </c>
      <c r="Z908" s="139"/>
      <c r="AA908" s="139"/>
      <c r="AB908" s="139"/>
      <c r="AC908" s="139"/>
      <c r="AD908" s="139"/>
      <c r="AE908" s="139"/>
      <c r="AF908" s="139"/>
      <c r="AG908" s="139"/>
      <c r="AH908" s="139"/>
      <c r="AI908" s="139"/>
      <c r="AJ908" s="139"/>
      <c r="AK908" s="139"/>
      <c r="AL908" s="139"/>
      <c r="AM908" s="139"/>
      <c r="AN908" s="139"/>
      <c r="AO908" s="139"/>
      <c r="AP908" s="139"/>
      <c r="AQ908" s="70" t="s">
        <v>204</v>
      </c>
      <c r="AR908" s="70">
        <v>2007</v>
      </c>
      <c r="AS908" s="139"/>
      <c r="AT908" s="139"/>
      <c r="AU908" s="139"/>
      <c r="AV908" s="71">
        <v>39430807.044774279</v>
      </c>
      <c r="AW908" s="104" t="s">
        <v>123</v>
      </c>
      <c r="AX908" s="104"/>
      <c r="AY908" s="104" t="s">
        <v>1626</v>
      </c>
      <c r="AZ908" s="104" t="s">
        <v>1193</v>
      </c>
      <c r="BA908" s="104"/>
      <c r="BB908" s="104"/>
      <c r="BC908" s="66"/>
      <c r="BD908" s="66"/>
      <c r="BE908" s="121"/>
      <c r="BF908" s="121"/>
      <c r="BG908" s="121"/>
      <c r="BH908" s="121"/>
      <c r="BI908" s="121"/>
      <c r="BJ908" s="121"/>
      <c r="BK908" s="121"/>
      <c r="BL908" s="121"/>
      <c r="BM908" s="121"/>
      <c r="BN908" s="121"/>
      <c r="BO908" s="121"/>
      <c r="BP908" s="121"/>
      <c r="BQ908" s="121"/>
      <c r="BR908" s="121"/>
      <c r="BS908" s="121"/>
      <c r="BT908" s="121"/>
      <c r="BU908" s="121"/>
      <c r="BV908" s="121"/>
      <c r="BW908" s="121"/>
      <c r="BX908" s="121"/>
      <c r="BY908" s="121"/>
      <c r="BZ908" s="121"/>
    </row>
    <row r="909" spans="1:78" s="100" customFormat="1" ht="16" hidden="1" thickBot="1">
      <c r="A909" s="231"/>
      <c r="B909" s="254"/>
      <c r="C909" s="72" t="s">
        <v>594</v>
      </c>
      <c r="D909" s="70"/>
      <c r="E909" s="119" t="s">
        <v>713</v>
      </c>
      <c r="F909" s="104" t="s">
        <v>123</v>
      </c>
      <c r="G909" s="139"/>
      <c r="H909" s="139"/>
      <c r="I909" s="139"/>
      <c r="J909" s="104" t="s">
        <v>1193</v>
      </c>
      <c r="K909" s="139"/>
      <c r="L909" s="139"/>
      <c r="M909" s="139"/>
      <c r="N909" s="139"/>
      <c r="O909" s="139"/>
      <c r="P909" s="139"/>
      <c r="Q909" s="139"/>
      <c r="R909" s="50" t="s">
        <v>1694</v>
      </c>
      <c r="S909" s="50">
        <v>0</v>
      </c>
      <c r="T909" s="104" t="s">
        <v>1581</v>
      </c>
      <c r="U909" s="50" t="s">
        <v>1654</v>
      </c>
      <c r="V909" s="189"/>
      <c r="W909" s="50">
        <v>0</v>
      </c>
      <c r="X909" s="50">
        <v>0</v>
      </c>
      <c r="Y909" s="50">
        <v>0</v>
      </c>
      <c r="Z909" s="139"/>
      <c r="AA909" s="139"/>
      <c r="AB909" s="139"/>
      <c r="AC909" s="139"/>
      <c r="AD909" s="139"/>
      <c r="AE909" s="139"/>
      <c r="AF909" s="139"/>
      <c r="AG909" s="139"/>
      <c r="AH909" s="139"/>
      <c r="AI909" s="139"/>
      <c r="AJ909" s="139"/>
      <c r="AK909" s="139"/>
      <c r="AL909" s="139"/>
      <c r="AM909" s="139"/>
      <c r="AN909" s="139"/>
      <c r="AO909" s="139"/>
      <c r="AP909" s="139"/>
      <c r="AQ909" s="70" t="s">
        <v>204</v>
      </c>
      <c r="AR909" s="70">
        <v>2007</v>
      </c>
      <c r="AS909" s="139"/>
      <c r="AT909" s="139"/>
      <c r="AU909" s="139"/>
      <c r="AV909" s="71">
        <v>4546027.5460574646</v>
      </c>
      <c r="AW909" s="104" t="s">
        <v>123</v>
      </c>
      <c r="AX909" s="104"/>
      <c r="AY909" s="104" t="s">
        <v>1626</v>
      </c>
      <c r="AZ909" s="104" t="s">
        <v>1193</v>
      </c>
      <c r="BA909" s="104"/>
      <c r="BB909" s="104"/>
      <c r="BC909" s="66"/>
      <c r="BD909" s="66"/>
      <c r="BE909" s="121"/>
      <c r="BF909" s="121"/>
      <c r="BG909" s="121"/>
      <c r="BH909" s="121"/>
      <c r="BI909" s="121"/>
      <c r="BJ909" s="121"/>
      <c r="BK909" s="121"/>
      <c r="BL909" s="121"/>
      <c r="BM909" s="121"/>
      <c r="BN909" s="121"/>
      <c r="BO909" s="121"/>
      <c r="BP909" s="121"/>
      <c r="BQ909" s="121"/>
      <c r="BR909" s="121"/>
      <c r="BS909" s="121"/>
      <c r="BT909" s="121"/>
      <c r="BU909" s="121"/>
      <c r="BV909" s="121"/>
      <c r="BW909" s="121"/>
      <c r="BX909" s="121"/>
      <c r="BY909" s="121"/>
      <c r="BZ909" s="121"/>
    </row>
    <row r="910" spans="1:78" s="100" customFormat="1" ht="16" hidden="1" thickBot="1">
      <c r="A910" s="231"/>
      <c r="B910" s="254"/>
      <c r="C910" s="72" t="s">
        <v>595</v>
      </c>
      <c r="D910" s="70"/>
      <c r="E910" s="119" t="s">
        <v>1763</v>
      </c>
      <c r="F910" s="104" t="s">
        <v>123</v>
      </c>
      <c r="G910" s="139"/>
      <c r="H910" s="139"/>
      <c r="I910" s="139"/>
      <c r="J910" s="104" t="s">
        <v>1193</v>
      </c>
      <c r="K910" s="139"/>
      <c r="L910" s="139"/>
      <c r="M910" s="139"/>
      <c r="N910" s="139"/>
      <c r="O910" s="139"/>
      <c r="P910" s="139"/>
      <c r="Q910" s="139"/>
      <c r="R910" s="50" t="s">
        <v>1764</v>
      </c>
      <c r="S910" s="50">
        <v>0</v>
      </c>
      <c r="T910" s="104"/>
      <c r="U910" s="50" t="s">
        <v>1765</v>
      </c>
      <c r="V910" s="189"/>
      <c r="W910" s="50">
        <v>0</v>
      </c>
      <c r="X910" s="50">
        <v>0</v>
      </c>
      <c r="Y910" s="50">
        <v>0</v>
      </c>
      <c r="Z910" s="139"/>
      <c r="AA910" s="139"/>
      <c r="AB910" s="139"/>
      <c r="AC910" s="139"/>
      <c r="AD910" s="139"/>
      <c r="AE910" s="139"/>
      <c r="AF910" s="139"/>
      <c r="AG910" s="139"/>
      <c r="AH910" s="139"/>
      <c r="AI910" s="139"/>
      <c r="AJ910" s="139"/>
      <c r="AK910" s="139"/>
      <c r="AL910" s="139"/>
      <c r="AM910" s="139"/>
      <c r="AN910" s="139"/>
      <c r="AO910" s="139"/>
      <c r="AP910" s="139"/>
      <c r="AQ910" s="70" t="s">
        <v>204</v>
      </c>
      <c r="AR910" s="70">
        <v>2007</v>
      </c>
      <c r="AS910" s="139"/>
      <c r="AT910" s="139"/>
      <c r="AU910" s="139"/>
      <c r="AV910" s="71">
        <v>1371883442.366055</v>
      </c>
      <c r="AW910" s="104" t="s">
        <v>123</v>
      </c>
      <c r="AX910" s="104"/>
      <c r="AY910" s="104" t="s">
        <v>1803</v>
      </c>
      <c r="AZ910" s="104" t="s">
        <v>1193</v>
      </c>
      <c r="BA910" s="104"/>
      <c r="BB910" s="104"/>
      <c r="BC910" s="66"/>
      <c r="BD910" s="66"/>
      <c r="BE910" s="121"/>
      <c r="BF910" s="121"/>
      <c r="BG910" s="121"/>
      <c r="BH910" s="121"/>
      <c r="BI910" s="121"/>
      <c r="BJ910" s="121"/>
      <c r="BK910" s="121"/>
      <c r="BL910" s="121"/>
      <c r="BM910" s="121"/>
      <c r="BN910" s="121"/>
      <c r="BO910" s="121"/>
      <c r="BP910" s="121"/>
      <c r="BQ910" s="121"/>
      <c r="BR910" s="121"/>
      <c r="BS910" s="121"/>
      <c r="BT910" s="121"/>
      <c r="BU910" s="121"/>
      <c r="BV910" s="121"/>
      <c r="BW910" s="121"/>
      <c r="BX910" s="121"/>
      <c r="BY910" s="121"/>
      <c r="BZ910" s="121"/>
    </row>
    <row r="911" spans="1:78" s="100" customFormat="1" ht="16" hidden="1" thickBot="1">
      <c r="A911" s="231"/>
      <c r="B911" s="254"/>
      <c r="C911" s="72" t="s">
        <v>596</v>
      </c>
      <c r="D911" s="70"/>
      <c r="E911" s="119" t="s">
        <v>713</v>
      </c>
      <c r="F911" s="104" t="s">
        <v>123</v>
      </c>
      <c r="G911" s="139"/>
      <c r="H911" s="139"/>
      <c r="I911" s="139"/>
      <c r="J911" s="104" t="s">
        <v>1193</v>
      </c>
      <c r="K911" s="139"/>
      <c r="L911" s="139"/>
      <c r="M911" s="139"/>
      <c r="N911" s="139"/>
      <c r="O911" s="139"/>
      <c r="P911" s="139"/>
      <c r="Q911" s="139"/>
      <c r="R911" s="50" t="s">
        <v>1766</v>
      </c>
      <c r="S911" s="50">
        <v>0</v>
      </c>
      <c r="T911" s="104"/>
      <c r="U911" s="50" t="s">
        <v>1654</v>
      </c>
      <c r="V911" s="189"/>
      <c r="W911" s="50">
        <v>0</v>
      </c>
      <c r="X911" s="50">
        <v>0</v>
      </c>
      <c r="Y911" s="50">
        <v>0</v>
      </c>
      <c r="Z911" s="139"/>
      <c r="AA911" s="139"/>
      <c r="AB911" s="139"/>
      <c r="AC911" s="139"/>
      <c r="AD911" s="139"/>
      <c r="AE911" s="139"/>
      <c r="AF911" s="139"/>
      <c r="AG911" s="139"/>
      <c r="AH911" s="139"/>
      <c r="AI911" s="139"/>
      <c r="AJ911" s="139"/>
      <c r="AK911" s="139"/>
      <c r="AL911" s="139"/>
      <c r="AM911" s="139"/>
      <c r="AN911" s="139"/>
      <c r="AO911" s="139"/>
      <c r="AP911" s="139"/>
      <c r="AQ911" s="70" t="s">
        <v>204</v>
      </c>
      <c r="AR911" s="70">
        <v>2007</v>
      </c>
      <c r="AS911" s="139"/>
      <c r="AT911" s="139"/>
      <c r="AU911" s="139"/>
      <c r="AV911" s="71">
        <v>326939434.05241859</v>
      </c>
      <c r="AW911" s="104" t="s">
        <v>123</v>
      </c>
      <c r="AX911" s="104"/>
      <c r="AY911" s="104" t="s">
        <v>1803</v>
      </c>
      <c r="AZ911" s="104" t="s">
        <v>1193</v>
      </c>
      <c r="BA911" s="104"/>
      <c r="BB911" s="104"/>
      <c r="BC911" s="66"/>
      <c r="BD911" s="66"/>
      <c r="BE911" s="121"/>
      <c r="BF911" s="121"/>
      <c r="BG911" s="121"/>
      <c r="BH911" s="121"/>
      <c r="BI911" s="121"/>
      <c r="BJ911" s="121"/>
      <c r="BK911" s="121"/>
      <c r="BL911" s="121"/>
      <c r="BM911" s="121"/>
      <c r="BN911" s="121"/>
      <c r="BO911" s="121"/>
      <c r="BP911" s="121"/>
      <c r="BQ911" s="121"/>
      <c r="BR911" s="121"/>
      <c r="BS911" s="121"/>
      <c r="BT911" s="121"/>
      <c r="BU911" s="121"/>
      <c r="BV911" s="121"/>
      <c r="BW911" s="121"/>
      <c r="BX911" s="121"/>
      <c r="BY911" s="121"/>
      <c r="BZ911" s="121"/>
    </row>
    <row r="912" spans="1:78" s="100" customFormat="1" ht="16" hidden="1" thickBot="1">
      <c r="A912" s="231"/>
      <c r="B912" s="254"/>
      <c r="C912" s="72" t="s">
        <v>597</v>
      </c>
      <c r="D912" s="70"/>
      <c r="E912" s="119" t="s">
        <v>725</v>
      </c>
      <c r="F912" s="104" t="s">
        <v>123</v>
      </c>
      <c r="G912" s="139"/>
      <c r="H912" s="139"/>
      <c r="I912" s="139"/>
      <c r="J912" s="104" t="s">
        <v>1193</v>
      </c>
      <c r="K912" s="139"/>
      <c r="L912" s="139"/>
      <c r="M912" s="139"/>
      <c r="N912" s="139"/>
      <c r="O912" s="139"/>
      <c r="P912" s="139"/>
      <c r="Q912" s="139"/>
      <c r="R912" s="50" t="s">
        <v>841</v>
      </c>
      <c r="S912" s="50">
        <v>0</v>
      </c>
      <c r="T912" s="104"/>
      <c r="U912" s="50" t="s">
        <v>1654</v>
      </c>
      <c r="V912" s="189"/>
      <c r="W912" s="50">
        <v>0</v>
      </c>
      <c r="X912" s="50">
        <v>0</v>
      </c>
      <c r="Y912" s="50">
        <v>0</v>
      </c>
      <c r="Z912" s="139"/>
      <c r="AA912" s="139"/>
      <c r="AB912" s="139"/>
      <c r="AC912" s="139"/>
      <c r="AD912" s="139"/>
      <c r="AE912" s="139"/>
      <c r="AF912" s="139"/>
      <c r="AG912" s="139"/>
      <c r="AH912" s="139"/>
      <c r="AI912" s="139"/>
      <c r="AJ912" s="139"/>
      <c r="AK912" s="139"/>
      <c r="AL912" s="139"/>
      <c r="AM912" s="139"/>
      <c r="AN912" s="139"/>
      <c r="AO912" s="139"/>
      <c r="AP912" s="139"/>
      <c r="AQ912" s="70" t="s">
        <v>204</v>
      </c>
      <c r="AR912" s="70">
        <v>2007</v>
      </c>
      <c r="AS912" s="139"/>
      <c r="AT912" s="139"/>
      <c r="AU912" s="139"/>
      <c r="AV912" s="71">
        <v>37224891.474475265</v>
      </c>
      <c r="AW912" s="104" t="s">
        <v>123</v>
      </c>
      <c r="AX912" s="104"/>
      <c r="AY912" s="104" t="s">
        <v>1803</v>
      </c>
      <c r="AZ912" s="104" t="s">
        <v>1193</v>
      </c>
      <c r="BA912" s="104"/>
      <c r="BB912" s="104"/>
      <c r="BC912" s="66"/>
      <c r="BD912" s="66"/>
      <c r="BE912" s="121"/>
      <c r="BF912" s="121"/>
      <c r="BG912" s="121"/>
      <c r="BH912" s="121"/>
      <c r="BI912" s="121"/>
      <c r="BJ912" s="121"/>
      <c r="BK912" s="121"/>
      <c r="BL912" s="121"/>
      <c r="BM912" s="121"/>
      <c r="BN912" s="121"/>
      <c r="BO912" s="121"/>
      <c r="BP912" s="121"/>
      <c r="BQ912" s="121"/>
      <c r="BR912" s="121"/>
      <c r="BS912" s="121"/>
      <c r="BT912" s="121"/>
      <c r="BU912" s="121"/>
      <c r="BV912" s="121"/>
      <c r="BW912" s="121"/>
      <c r="BX912" s="121"/>
      <c r="BY912" s="121"/>
      <c r="BZ912" s="121"/>
    </row>
    <row r="913" spans="1:78" s="100" customFormat="1" ht="16" hidden="1" thickBot="1">
      <c r="A913" s="231"/>
      <c r="B913" s="254"/>
      <c r="C913" s="72" t="s">
        <v>898</v>
      </c>
      <c r="D913" s="70"/>
      <c r="E913" s="119" t="s">
        <v>713</v>
      </c>
      <c r="F913" s="104" t="s">
        <v>123</v>
      </c>
      <c r="G913" s="139"/>
      <c r="H913" s="139"/>
      <c r="I913" s="139"/>
      <c r="J913" s="104" t="s">
        <v>1193</v>
      </c>
      <c r="K913" s="139"/>
      <c r="L913" s="139"/>
      <c r="M913" s="139"/>
      <c r="N913" s="139"/>
      <c r="O913" s="139"/>
      <c r="P913" s="139"/>
      <c r="Q913" s="139"/>
      <c r="R913" s="50" t="s">
        <v>1767</v>
      </c>
      <c r="S913" s="50">
        <v>0</v>
      </c>
      <c r="T913" s="104" t="s">
        <v>225</v>
      </c>
      <c r="U913" s="50" t="s">
        <v>1765</v>
      </c>
      <c r="V913" s="104"/>
      <c r="W913" s="50">
        <v>0</v>
      </c>
      <c r="X913" s="50">
        <v>0</v>
      </c>
      <c r="Y913" s="50">
        <v>0</v>
      </c>
      <c r="Z913" s="139"/>
      <c r="AA913" s="139"/>
      <c r="AB913" s="139"/>
      <c r="AC913" s="139"/>
      <c r="AD913" s="139"/>
      <c r="AE913" s="139"/>
      <c r="AF913" s="139"/>
      <c r="AG913" s="139"/>
      <c r="AH913" s="139"/>
      <c r="AI913" s="139"/>
      <c r="AJ913" s="139"/>
      <c r="AK913" s="139"/>
      <c r="AL913" s="139"/>
      <c r="AM913" s="139"/>
      <c r="AN913" s="139"/>
      <c r="AO913" s="139"/>
      <c r="AP913" s="139"/>
      <c r="AQ913" s="70" t="s">
        <v>204</v>
      </c>
      <c r="AR913" s="70">
        <v>2007</v>
      </c>
      <c r="AS913" s="139"/>
      <c r="AT913" s="139"/>
      <c r="AU913" s="139"/>
      <c r="AV913" s="71">
        <v>206075456.54171908</v>
      </c>
      <c r="AW913" s="104" t="s">
        <v>123</v>
      </c>
      <c r="AX913" s="104"/>
      <c r="AY913" s="104" t="s">
        <v>1813</v>
      </c>
      <c r="AZ913" s="104" t="s">
        <v>1193</v>
      </c>
      <c r="BA913" s="104"/>
      <c r="BB913" s="104"/>
      <c r="BC913" s="66"/>
      <c r="BD913" s="66"/>
      <c r="BE913" s="121"/>
      <c r="BF913" s="121"/>
      <c r="BG913" s="121"/>
      <c r="BH913" s="121"/>
      <c r="BI913" s="121"/>
      <c r="BJ913" s="121"/>
      <c r="BK913" s="121"/>
      <c r="BL913" s="121"/>
      <c r="BM913" s="121"/>
      <c r="BN913" s="121"/>
      <c r="BO913" s="121"/>
      <c r="BP913" s="121"/>
      <c r="BQ913" s="121"/>
      <c r="BR913" s="121"/>
      <c r="BS913" s="121"/>
      <c r="BT913" s="121"/>
      <c r="BU913" s="121"/>
      <c r="BV913" s="121"/>
      <c r="BW913" s="121"/>
      <c r="BX913" s="121"/>
      <c r="BY913" s="121"/>
      <c r="BZ913" s="121"/>
    </row>
    <row r="914" spans="1:78" s="100" customFormat="1" ht="16" hidden="1" thickBot="1">
      <c r="A914" s="231"/>
      <c r="B914" s="254"/>
      <c r="C914" s="72" t="s">
        <v>899</v>
      </c>
      <c r="D914" s="70"/>
      <c r="E914" s="119" t="s">
        <v>713</v>
      </c>
      <c r="F914" s="104" t="s">
        <v>123</v>
      </c>
      <c r="G914" s="139"/>
      <c r="H914" s="139"/>
      <c r="I914" s="139"/>
      <c r="J914" s="104" t="s">
        <v>1193</v>
      </c>
      <c r="K914" s="139"/>
      <c r="L914" s="139"/>
      <c r="M914" s="139"/>
      <c r="N914" s="139"/>
      <c r="O914" s="139"/>
      <c r="P914" s="139"/>
      <c r="Q914" s="139"/>
      <c r="R914" s="50" t="s">
        <v>1768</v>
      </c>
      <c r="S914" s="50">
        <v>0</v>
      </c>
      <c r="T914" s="104" t="s">
        <v>225</v>
      </c>
      <c r="U914" s="50" t="s">
        <v>1654</v>
      </c>
      <c r="V914" s="104"/>
      <c r="W914" s="50">
        <v>0</v>
      </c>
      <c r="X914" s="50">
        <v>0</v>
      </c>
      <c r="Y914" s="50">
        <v>0</v>
      </c>
      <c r="Z914" s="139"/>
      <c r="AA914" s="139"/>
      <c r="AB914" s="139"/>
      <c r="AC914" s="139"/>
      <c r="AD914" s="139"/>
      <c r="AE914" s="139"/>
      <c r="AF914" s="139"/>
      <c r="AG914" s="139"/>
      <c r="AH914" s="139"/>
      <c r="AI914" s="139"/>
      <c r="AJ914" s="139"/>
      <c r="AK914" s="139"/>
      <c r="AL914" s="139"/>
      <c r="AM914" s="139"/>
      <c r="AN914" s="139"/>
      <c r="AO914" s="139"/>
      <c r="AP914" s="139"/>
      <c r="AQ914" s="70" t="s">
        <v>204</v>
      </c>
      <c r="AR914" s="70">
        <v>2007</v>
      </c>
      <c r="AS914" s="139"/>
      <c r="AT914" s="139"/>
      <c r="AU914" s="139"/>
      <c r="AV914" s="71">
        <v>6512607.9260372473</v>
      </c>
      <c r="AW914" s="104" t="s">
        <v>123</v>
      </c>
      <c r="AX914" s="104"/>
      <c r="AY914" s="104" t="s">
        <v>1803</v>
      </c>
      <c r="AZ914" s="104" t="s">
        <v>1193</v>
      </c>
      <c r="BA914" s="104"/>
      <c r="BB914" s="104"/>
      <c r="BC914" s="66"/>
      <c r="BD914" s="66"/>
      <c r="BE914" s="121"/>
      <c r="BF914" s="121"/>
      <c r="BG914" s="121"/>
      <c r="BH914" s="121"/>
      <c r="BI914" s="121"/>
      <c r="BJ914" s="121"/>
      <c r="BK914" s="121"/>
      <c r="BL914" s="121"/>
      <c r="BM914" s="121"/>
      <c r="BN914" s="121"/>
      <c r="BO914" s="121"/>
      <c r="BP914" s="121"/>
      <c r="BQ914" s="121"/>
      <c r="BR914" s="121"/>
      <c r="BS914" s="121"/>
      <c r="BT914" s="121"/>
      <c r="BU914" s="121"/>
      <c r="BV914" s="121"/>
      <c r="BW914" s="121"/>
      <c r="BX914" s="121"/>
      <c r="BY914" s="121"/>
      <c r="BZ914" s="121"/>
    </row>
    <row r="915" spans="1:78" s="100" customFormat="1" ht="16" hidden="1" thickBot="1">
      <c r="A915" s="231"/>
      <c r="B915" s="254"/>
      <c r="C915" s="72" t="s">
        <v>900</v>
      </c>
      <c r="D915" s="70"/>
      <c r="E915" s="119" t="s">
        <v>715</v>
      </c>
      <c r="F915" s="104" t="s">
        <v>123</v>
      </c>
      <c r="G915" s="139"/>
      <c r="H915" s="139"/>
      <c r="I915" s="139"/>
      <c r="J915" s="104" t="s">
        <v>1193</v>
      </c>
      <c r="K915" s="139"/>
      <c r="L915" s="139"/>
      <c r="M915" s="139"/>
      <c r="N915" s="139"/>
      <c r="O915" s="139"/>
      <c r="P915" s="139"/>
      <c r="Q915" s="139"/>
      <c r="R915" s="50" t="s">
        <v>1769</v>
      </c>
      <c r="S915" s="50">
        <v>0</v>
      </c>
      <c r="T915" s="104" t="s">
        <v>225</v>
      </c>
      <c r="U915" s="50" t="s">
        <v>1654</v>
      </c>
      <c r="V915" s="104"/>
      <c r="W915" s="50">
        <v>0</v>
      </c>
      <c r="X915" s="50">
        <v>0</v>
      </c>
      <c r="Y915" s="50">
        <v>0</v>
      </c>
      <c r="Z915" s="139"/>
      <c r="AA915" s="139"/>
      <c r="AB915" s="139"/>
      <c r="AC915" s="139"/>
      <c r="AD915" s="139"/>
      <c r="AE915" s="139"/>
      <c r="AF915" s="139"/>
      <c r="AG915" s="139"/>
      <c r="AH915" s="139"/>
      <c r="AI915" s="139"/>
      <c r="AJ915" s="139"/>
      <c r="AK915" s="139"/>
      <c r="AL915" s="139"/>
      <c r="AM915" s="139"/>
      <c r="AN915" s="139"/>
      <c r="AO915" s="139"/>
      <c r="AP915" s="139"/>
      <c r="AQ915" s="70" t="s">
        <v>204</v>
      </c>
      <c r="AR915" s="70">
        <v>2007</v>
      </c>
      <c r="AS915" s="139"/>
      <c r="AT915" s="139"/>
      <c r="AU915" s="139"/>
      <c r="AV915" s="71">
        <v>57332996.719305754</v>
      </c>
      <c r="AW915" s="104" t="s">
        <v>123</v>
      </c>
      <c r="AX915" s="104"/>
      <c r="AY915" s="104" t="s">
        <v>1803</v>
      </c>
      <c r="AZ915" s="104" t="s">
        <v>1193</v>
      </c>
      <c r="BA915" s="104"/>
      <c r="BB915" s="104"/>
      <c r="BC915" s="66"/>
      <c r="BD915" s="66"/>
      <c r="BE915" s="121"/>
      <c r="BF915" s="121"/>
      <c r="BG915" s="121"/>
      <c r="BH915" s="121"/>
      <c r="BI915" s="121"/>
      <c r="BJ915" s="121"/>
      <c r="BK915" s="121"/>
      <c r="BL915" s="121"/>
      <c r="BM915" s="121"/>
      <c r="BN915" s="121"/>
      <c r="BO915" s="121"/>
      <c r="BP915" s="121"/>
      <c r="BQ915" s="121"/>
      <c r="BR915" s="121"/>
      <c r="BS915" s="121"/>
      <c r="BT915" s="121"/>
      <c r="BU915" s="121"/>
      <c r="BV915" s="121"/>
      <c r="BW915" s="121"/>
      <c r="BX915" s="121"/>
      <c r="BY915" s="121"/>
      <c r="BZ915" s="121"/>
    </row>
    <row r="916" spans="1:78" s="100" customFormat="1" ht="16" hidden="1" thickBot="1">
      <c r="A916" s="231"/>
      <c r="B916" s="254"/>
      <c r="C916" s="72" t="s">
        <v>901</v>
      </c>
      <c r="D916" s="70"/>
      <c r="E916" s="119" t="s">
        <v>712</v>
      </c>
      <c r="F916" s="104" t="s">
        <v>123</v>
      </c>
      <c r="G916" s="139"/>
      <c r="H916" s="139"/>
      <c r="I916" s="139"/>
      <c r="J916" s="104" t="s">
        <v>1193</v>
      </c>
      <c r="K916" s="139"/>
      <c r="L916" s="139"/>
      <c r="M916" s="139"/>
      <c r="N916" s="139"/>
      <c r="O916" s="139"/>
      <c r="P916" s="139"/>
      <c r="Q916" s="139"/>
      <c r="R916" s="50" t="s">
        <v>1770</v>
      </c>
      <c r="S916" s="50">
        <v>0</v>
      </c>
      <c r="T916" s="104" t="s">
        <v>1581</v>
      </c>
      <c r="U916" s="50" t="s">
        <v>1653</v>
      </c>
      <c r="V916" s="104"/>
      <c r="W916" s="50">
        <v>0</v>
      </c>
      <c r="X916" s="50">
        <v>0</v>
      </c>
      <c r="Y916" s="50">
        <v>0</v>
      </c>
      <c r="Z916" s="139"/>
      <c r="AA916" s="139"/>
      <c r="AB916" s="139"/>
      <c r="AC916" s="139"/>
      <c r="AD916" s="139"/>
      <c r="AE916" s="139"/>
      <c r="AF916" s="139"/>
      <c r="AG916" s="139"/>
      <c r="AH916" s="139"/>
      <c r="AI916" s="139"/>
      <c r="AJ916" s="139"/>
      <c r="AK916" s="139"/>
      <c r="AL916" s="139"/>
      <c r="AM916" s="139"/>
      <c r="AN916" s="139"/>
      <c r="AO916" s="139"/>
      <c r="AP916" s="139"/>
      <c r="AQ916" s="70" t="s">
        <v>204</v>
      </c>
      <c r="AR916" s="70">
        <v>2007</v>
      </c>
      <c r="AS916" s="139"/>
      <c r="AT916" s="139"/>
      <c r="AU916" s="139"/>
      <c r="AV916" s="71">
        <v>1359789.7999671628</v>
      </c>
      <c r="AW916" s="104" t="s">
        <v>123</v>
      </c>
      <c r="AX916" s="104"/>
      <c r="AY916" s="104" t="s">
        <v>1803</v>
      </c>
      <c r="AZ916" s="104" t="s">
        <v>1193</v>
      </c>
      <c r="BA916" s="104"/>
      <c r="BB916" s="104"/>
      <c r="BC916" s="66"/>
      <c r="BD916" s="66"/>
      <c r="BE916" s="121"/>
      <c r="BF916" s="121"/>
      <c r="BG916" s="121"/>
      <c r="BH916" s="121"/>
      <c r="BI916" s="121"/>
      <c r="BJ916" s="121"/>
      <c r="BK916" s="121"/>
      <c r="BL916" s="121"/>
      <c r="BM916" s="121"/>
      <c r="BN916" s="121"/>
      <c r="BO916" s="121"/>
      <c r="BP916" s="121"/>
      <c r="BQ916" s="121"/>
      <c r="BR916" s="121"/>
      <c r="BS916" s="121"/>
      <c r="BT916" s="121"/>
      <c r="BU916" s="121"/>
      <c r="BV916" s="121"/>
      <c r="BW916" s="121"/>
      <c r="BX916" s="121"/>
      <c r="BY916" s="121"/>
      <c r="BZ916" s="121"/>
    </row>
    <row r="917" spans="1:78" s="100" customFormat="1" ht="16" hidden="1" thickBot="1">
      <c r="A917" s="231"/>
      <c r="B917" s="254"/>
      <c r="C917" s="72" t="s">
        <v>902</v>
      </c>
      <c r="D917" s="70"/>
      <c r="E917" s="119" t="s">
        <v>713</v>
      </c>
      <c r="F917" s="104" t="s">
        <v>123</v>
      </c>
      <c r="G917" s="139"/>
      <c r="H917" s="139"/>
      <c r="I917" s="139"/>
      <c r="J917" s="104" t="s">
        <v>1193</v>
      </c>
      <c r="K917" s="139"/>
      <c r="L917" s="139"/>
      <c r="M917" s="139"/>
      <c r="N917" s="139"/>
      <c r="O917" s="139"/>
      <c r="P917" s="139"/>
      <c r="Q917" s="139"/>
      <c r="R917" s="50" t="s">
        <v>819</v>
      </c>
      <c r="S917" s="50">
        <v>0</v>
      </c>
      <c r="T917" s="104" t="s">
        <v>1581</v>
      </c>
      <c r="U917" s="50" t="s">
        <v>1653</v>
      </c>
      <c r="V917" s="104"/>
      <c r="W917" s="50">
        <v>0</v>
      </c>
      <c r="X917" s="50">
        <v>0</v>
      </c>
      <c r="Y917" s="50">
        <v>0</v>
      </c>
      <c r="Z917" s="139"/>
      <c r="AA917" s="139"/>
      <c r="AB917" s="139"/>
      <c r="AC917" s="139"/>
      <c r="AD917" s="139"/>
      <c r="AE917" s="139"/>
      <c r="AF917" s="139"/>
      <c r="AG917" s="139"/>
      <c r="AH917" s="139"/>
      <c r="AI917" s="139"/>
      <c r="AJ917" s="139"/>
      <c r="AK917" s="139"/>
      <c r="AL917" s="139"/>
      <c r="AM917" s="139"/>
      <c r="AN917" s="139"/>
      <c r="AO917" s="139"/>
      <c r="AP917" s="139"/>
      <c r="AQ917" s="70" t="s">
        <v>204</v>
      </c>
      <c r="AR917" s="70">
        <v>2007</v>
      </c>
      <c r="AS917" s="139"/>
      <c r="AT917" s="139"/>
      <c r="AU917" s="139"/>
      <c r="AV917" s="71">
        <v>11499695.185638562</v>
      </c>
      <c r="AW917" s="104" t="s">
        <v>123</v>
      </c>
      <c r="AX917" s="104"/>
      <c r="AY917" s="104" t="s">
        <v>1803</v>
      </c>
      <c r="AZ917" s="104" t="s">
        <v>1193</v>
      </c>
      <c r="BA917" s="104"/>
      <c r="BB917" s="104"/>
      <c r="BC917" s="66"/>
      <c r="BD917" s="66"/>
      <c r="BE917" s="121"/>
      <c r="BF917" s="121"/>
      <c r="BG917" s="121"/>
      <c r="BH917" s="121"/>
      <c r="BI917" s="121"/>
      <c r="BJ917" s="121"/>
      <c r="BK917" s="121"/>
      <c r="BL917" s="121"/>
      <c r="BM917" s="121"/>
      <c r="BN917" s="121"/>
      <c r="BO917" s="121"/>
      <c r="BP917" s="121"/>
      <c r="BQ917" s="121"/>
      <c r="BR917" s="121"/>
      <c r="BS917" s="121"/>
      <c r="BT917" s="121"/>
      <c r="BU917" s="121"/>
      <c r="BV917" s="121"/>
      <c r="BW917" s="121"/>
      <c r="BX917" s="121"/>
      <c r="BY917" s="121"/>
      <c r="BZ917" s="121"/>
    </row>
    <row r="918" spans="1:78" s="100" customFormat="1" ht="16" hidden="1" thickBot="1">
      <c r="A918" s="231"/>
      <c r="B918" s="254"/>
      <c r="C918" s="72" t="s">
        <v>903</v>
      </c>
      <c r="D918" s="70"/>
      <c r="E918" s="119" t="s">
        <v>713</v>
      </c>
      <c r="F918" s="104" t="s">
        <v>123</v>
      </c>
      <c r="G918" s="139"/>
      <c r="H918" s="139"/>
      <c r="I918" s="139"/>
      <c r="J918" s="104" t="s">
        <v>1193</v>
      </c>
      <c r="K918" s="139"/>
      <c r="L918" s="139"/>
      <c r="M918" s="139"/>
      <c r="N918" s="139"/>
      <c r="O918" s="139"/>
      <c r="P918" s="139"/>
      <c r="Q918" s="139"/>
      <c r="R918" s="50" t="s">
        <v>1666</v>
      </c>
      <c r="S918" s="50">
        <v>0</v>
      </c>
      <c r="T918" s="104" t="s">
        <v>1590</v>
      </c>
      <c r="U918" s="50" t="s">
        <v>1660</v>
      </c>
      <c r="V918" s="104"/>
      <c r="W918" s="50">
        <v>0</v>
      </c>
      <c r="X918" s="50">
        <v>0</v>
      </c>
      <c r="Y918" s="50">
        <v>0</v>
      </c>
      <c r="Z918" s="139"/>
      <c r="AA918" s="139"/>
      <c r="AB918" s="139"/>
      <c r="AC918" s="139"/>
      <c r="AD918" s="139"/>
      <c r="AE918" s="139"/>
      <c r="AF918" s="139"/>
      <c r="AG918" s="139"/>
      <c r="AH918" s="139"/>
      <c r="AI918" s="139"/>
      <c r="AJ918" s="139"/>
      <c r="AK918" s="139"/>
      <c r="AL918" s="139"/>
      <c r="AM918" s="139"/>
      <c r="AN918" s="139"/>
      <c r="AO918" s="139"/>
      <c r="AP918" s="139"/>
      <c r="AQ918" s="70" t="s">
        <v>204</v>
      </c>
      <c r="AR918" s="70">
        <v>2007</v>
      </c>
      <c r="AS918" s="139"/>
      <c r="AT918" s="139"/>
      <c r="AU918" s="139"/>
      <c r="AV918" s="71">
        <v>6513978.7976009017</v>
      </c>
      <c r="AW918" s="104" t="s">
        <v>123</v>
      </c>
      <c r="AX918" s="104"/>
      <c r="AY918" s="104" t="s">
        <v>1803</v>
      </c>
      <c r="AZ918" s="104" t="s">
        <v>1193</v>
      </c>
      <c r="BA918" s="104"/>
      <c r="BB918" s="104"/>
      <c r="BC918" s="66"/>
      <c r="BD918" s="66"/>
      <c r="BE918" s="121"/>
      <c r="BF918" s="121"/>
      <c r="BG918" s="121"/>
      <c r="BH918" s="121"/>
      <c r="BI918" s="121"/>
      <c r="BJ918" s="121"/>
      <c r="BK918" s="121"/>
      <c r="BL918" s="121"/>
      <c r="BM918" s="121"/>
      <c r="BN918" s="121"/>
      <c r="BO918" s="121"/>
      <c r="BP918" s="121"/>
      <c r="BQ918" s="121"/>
      <c r="BR918" s="121"/>
      <c r="BS918" s="121"/>
      <c r="BT918" s="121"/>
      <c r="BU918" s="121"/>
      <c r="BV918" s="121"/>
      <c r="BW918" s="121"/>
      <c r="BX918" s="121"/>
      <c r="BY918" s="121"/>
      <c r="BZ918" s="121"/>
    </row>
    <row r="919" spans="1:78" s="100" customFormat="1" ht="16" hidden="1" thickBot="1">
      <c r="A919" s="231"/>
      <c r="B919" s="254"/>
      <c r="C919" s="72" t="s">
        <v>904</v>
      </c>
      <c r="D919" s="70"/>
      <c r="E919" s="119" t="s">
        <v>723</v>
      </c>
      <c r="F919" s="104" t="s">
        <v>123</v>
      </c>
      <c r="G919" s="139"/>
      <c r="H919" s="139"/>
      <c r="I919" s="139"/>
      <c r="J919" s="104" t="s">
        <v>1193</v>
      </c>
      <c r="K919" s="139"/>
      <c r="L919" s="139"/>
      <c r="M919" s="139"/>
      <c r="N919" s="139"/>
      <c r="O919" s="139"/>
      <c r="P919" s="139"/>
      <c r="Q919" s="139"/>
      <c r="R919" s="50" t="s">
        <v>1711</v>
      </c>
      <c r="S919" s="50">
        <v>0</v>
      </c>
      <c r="T919" s="104" t="s">
        <v>1581</v>
      </c>
      <c r="U919" s="50" t="s">
        <v>1653</v>
      </c>
      <c r="V919" s="104"/>
      <c r="W919" s="50">
        <v>0</v>
      </c>
      <c r="X919" s="50">
        <v>0</v>
      </c>
      <c r="Y919" s="50">
        <v>0</v>
      </c>
      <c r="Z919" s="139"/>
      <c r="AA919" s="139"/>
      <c r="AB919" s="139"/>
      <c r="AC919" s="139"/>
      <c r="AD919" s="139"/>
      <c r="AE919" s="139"/>
      <c r="AF919" s="139"/>
      <c r="AG919" s="139"/>
      <c r="AH919" s="139"/>
      <c r="AI919" s="139"/>
      <c r="AJ919" s="139"/>
      <c r="AK919" s="139"/>
      <c r="AL919" s="139"/>
      <c r="AM919" s="139"/>
      <c r="AN919" s="139"/>
      <c r="AO919" s="139"/>
      <c r="AP919" s="139"/>
      <c r="AQ919" s="70" t="s">
        <v>204</v>
      </c>
      <c r="AR919" s="70">
        <v>2007</v>
      </c>
      <c r="AS919" s="139"/>
      <c r="AT919" s="139"/>
      <c r="AU919" s="139"/>
      <c r="AV919" s="71">
        <v>12782456.7941301</v>
      </c>
      <c r="AW919" s="104" t="s">
        <v>123</v>
      </c>
      <c r="AX919" s="104"/>
      <c r="AY919" s="104" t="s">
        <v>1803</v>
      </c>
      <c r="AZ919" s="104" t="s">
        <v>1193</v>
      </c>
      <c r="BA919" s="104"/>
      <c r="BB919" s="104"/>
      <c r="BC919" s="66"/>
      <c r="BD919" s="66"/>
      <c r="BE919" s="121"/>
      <c r="BF919" s="121"/>
      <c r="BG919" s="121"/>
      <c r="BH919" s="121"/>
      <c r="BI919" s="121"/>
      <c r="BJ919" s="121"/>
      <c r="BK919" s="121"/>
      <c r="BL919" s="121"/>
      <c r="BM919" s="121"/>
      <c r="BN919" s="121"/>
      <c r="BO919" s="121"/>
      <c r="BP919" s="121"/>
      <c r="BQ919" s="121"/>
      <c r="BR919" s="121"/>
      <c r="BS919" s="121"/>
      <c r="BT919" s="121"/>
      <c r="BU919" s="121"/>
      <c r="BV919" s="121"/>
      <c r="BW919" s="121"/>
      <c r="BX919" s="121"/>
      <c r="BY919" s="121"/>
      <c r="BZ919" s="121"/>
    </row>
    <row r="920" spans="1:78" s="100" customFormat="1" ht="16" hidden="1" thickBot="1">
      <c r="A920" s="231"/>
      <c r="B920" s="254"/>
      <c r="C920" s="72" t="s">
        <v>905</v>
      </c>
      <c r="D920" s="70"/>
      <c r="E920" s="119" t="s">
        <v>713</v>
      </c>
      <c r="F920" s="104" t="s">
        <v>123</v>
      </c>
      <c r="G920" s="139"/>
      <c r="H920" s="139"/>
      <c r="I920" s="139"/>
      <c r="J920" s="104" t="s">
        <v>1193</v>
      </c>
      <c r="K920" s="139"/>
      <c r="L920" s="139"/>
      <c r="M920" s="139"/>
      <c r="N920" s="139"/>
      <c r="O920" s="139"/>
      <c r="P920" s="139"/>
      <c r="Q920" s="139"/>
      <c r="R920" s="50" t="s">
        <v>1771</v>
      </c>
      <c r="S920" s="50">
        <v>0</v>
      </c>
      <c r="T920" s="104" t="s">
        <v>1581</v>
      </c>
      <c r="U920" s="50" t="s">
        <v>1654</v>
      </c>
      <c r="V920" s="104"/>
      <c r="W920" s="50">
        <v>0</v>
      </c>
      <c r="X920" s="50">
        <v>0</v>
      </c>
      <c r="Y920" s="50">
        <v>0</v>
      </c>
      <c r="Z920" s="139"/>
      <c r="AA920" s="139"/>
      <c r="AB920" s="139"/>
      <c r="AC920" s="139"/>
      <c r="AD920" s="139"/>
      <c r="AE920" s="139"/>
      <c r="AF920" s="139"/>
      <c r="AG920" s="139"/>
      <c r="AH920" s="139"/>
      <c r="AI920" s="139"/>
      <c r="AJ920" s="139"/>
      <c r="AK920" s="139"/>
      <c r="AL920" s="139"/>
      <c r="AM920" s="139"/>
      <c r="AN920" s="139"/>
      <c r="AO920" s="139"/>
      <c r="AP920" s="139"/>
      <c r="AQ920" s="70" t="s">
        <v>204</v>
      </c>
      <c r="AR920" s="70">
        <v>2007</v>
      </c>
      <c r="AS920" s="139"/>
      <c r="AT920" s="139"/>
      <c r="AU920" s="139"/>
      <c r="AV920" s="71">
        <v>28712.143305420468</v>
      </c>
      <c r="AW920" s="104" t="s">
        <v>123</v>
      </c>
      <c r="AX920" s="104"/>
      <c r="AY920" s="104" t="s">
        <v>1803</v>
      </c>
      <c r="AZ920" s="104" t="s">
        <v>1193</v>
      </c>
      <c r="BA920" s="104"/>
      <c r="BB920" s="104"/>
      <c r="BC920" s="66"/>
      <c r="BD920" s="66"/>
      <c r="BE920" s="121"/>
      <c r="BF920" s="121"/>
      <c r="BG920" s="121"/>
      <c r="BH920" s="121"/>
      <c r="BI920" s="121"/>
      <c r="BJ920" s="121"/>
      <c r="BK920" s="121"/>
      <c r="BL920" s="121"/>
      <c r="BM920" s="121"/>
      <c r="BN920" s="121"/>
      <c r="BO920" s="121"/>
      <c r="BP920" s="121"/>
      <c r="BQ920" s="121"/>
      <c r="BR920" s="121"/>
      <c r="BS920" s="121"/>
      <c r="BT920" s="121"/>
      <c r="BU920" s="121"/>
      <c r="BV920" s="121"/>
      <c r="BW920" s="121"/>
      <c r="BX920" s="121"/>
      <c r="BY920" s="121"/>
      <c r="BZ920" s="121"/>
    </row>
    <row r="921" spans="1:78" s="100" customFormat="1" ht="16" hidden="1" thickBot="1">
      <c r="A921" s="231"/>
      <c r="B921" s="254"/>
      <c r="C921" s="107" t="s">
        <v>906</v>
      </c>
      <c r="D921" s="108"/>
      <c r="E921" s="133" t="s">
        <v>713</v>
      </c>
      <c r="F921" s="104" t="s">
        <v>123</v>
      </c>
      <c r="G921" s="139"/>
      <c r="H921" s="139"/>
      <c r="I921" s="139"/>
      <c r="J921" s="104" t="s">
        <v>1193</v>
      </c>
      <c r="K921" s="139"/>
      <c r="L921" s="139"/>
      <c r="M921" s="139"/>
      <c r="N921" s="104"/>
      <c r="O921" s="104"/>
      <c r="P921" s="104"/>
      <c r="Q921" s="104"/>
      <c r="R921" s="148" t="s">
        <v>1772</v>
      </c>
      <c r="S921" s="50">
        <v>0</v>
      </c>
      <c r="T921" s="104" t="s">
        <v>225</v>
      </c>
      <c r="U921" s="50" t="s">
        <v>1654</v>
      </c>
      <c r="V921" s="104"/>
      <c r="W921" s="50">
        <v>0</v>
      </c>
      <c r="X921" s="50">
        <v>0</v>
      </c>
      <c r="Y921" s="50">
        <v>0</v>
      </c>
      <c r="Z921" s="139"/>
      <c r="AA921" s="139"/>
      <c r="AB921" s="139"/>
      <c r="AC921" s="139"/>
      <c r="AD921" s="139"/>
      <c r="AE921" s="139"/>
      <c r="AF921" s="139"/>
      <c r="AG921" s="139"/>
      <c r="AH921" s="139"/>
      <c r="AI921" s="139"/>
      <c r="AJ921" s="139"/>
      <c r="AK921" s="139"/>
      <c r="AL921" s="139"/>
      <c r="AM921" s="139"/>
      <c r="AN921" s="139"/>
      <c r="AO921" s="139"/>
      <c r="AP921" s="139"/>
      <c r="AQ921" s="108" t="s">
        <v>204</v>
      </c>
      <c r="AR921" s="108">
        <v>2007</v>
      </c>
      <c r="AS921" s="139"/>
      <c r="AT921" s="139"/>
      <c r="AU921" s="139"/>
      <c r="AV921" s="71">
        <v>5672271.3838465922</v>
      </c>
      <c r="AW921" s="104" t="s">
        <v>123</v>
      </c>
      <c r="AX921" s="104"/>
      <c r="AY921" s="104" t="s">
        <v>1803</v>
      </c>
      <c r="AZ921" s="104" t="s">
        <v>1193</v>
      </c>
      <c r="BA921" s="104"/>
      <c r="BB921" s="104"/>
      <c r="BC921" s="66"/>
      <c r="BD921" s="66"/>
      <c r="BE921" s="121"/>
      <c r="BF921" s="121"/>
      <c r="BG921" s="121"/>
      <c r="BH921" s="121"/>
      <c r="BI921" s="121"/>
      <c r="BJ921" s="121"/>
      <c r="BK921" s="121"/>
      <c r="BL921" s="121"/>
      <c r="BM921" s="121"/>
      <c r="BN921" s="121"/>
      <c r="BO921" s="121"/>
      <c r="BP921" s="121"/>
      <c r="BQ921" s="121"/>
      <c r="BR921" s="121"/>
      <c r="BS921" s="121"/>
      <c r="BT921" s="121"/>
      <c r="BU921" s="121"/>
      <c r="BV921" s="121"/>
      <c r="BW921" s="121"/>
      <c r="BX921" s="121"/>
      <c r="BY921" s="121"/>
      <c r="BZ921" s="121"/>
    </row>
    <row r="922" spans="1:78" s="100" customFormat="1" ht="16" hidden="1" thickBot="1">
      <c r="A922" s="231"/>
      <c r="B922" s="254"/>
      <c r="C922" s="72" t="s">
        <v>907</v>
      </c>
      <c r="D922" s="70"/>
      <c r="E922" s="119" t="s">
        <v>729</v>
      </c>
      <c r="F922" s="104" t="s">
        <v>123</v>
      </c>
      <c r="G922" s="139"/>
      <c r="H922" s="139"/>
      <c r="I922" s="139"/>
      <c r="J922" s="104" t="s">
        <v>1193</v>
      </c>
      <c r="K922" s="139"/>
      <c r="L922" s="139"/>
      <c r="M922" s="139"/>
      <c r="N922" s="139"/>
      <c r="O922" s="139"/>
      <c r="P922" s="139"/>
      <c r="Q922" s="139"/>
      <c r="R922" s="50" t="s">
        <v>835</v>
      </c>
      <c r="S922" s="50">
        <v>0</v>
      </c>
      <c r="T922" s="104" t="s">
        <v>225</v>
      </c>
      <c r="U922" s="50" t="s">
        <v>1654</v>
      </c>
      <c r="V922" s="104"/>
      <c r="W922" s="50">
        <v>0</v>
      </c>
      <c r="X922" s="50">
        <v>0</v>
      </c>
      <c r="Y922" s="50">
        <v>0</v>
      </c>
      <c r="Z922" s="139"/>
      <c r="AA922" s="139"/>
      <c r="AB922" s="139"/>
      <c r="AC922" s="139"/>
      <c r="AD922" s="139"/>
      <c r="AE922" s="139"/>
      <c r="AF922" s="139"/>
      <c r="AG922" s="139"/>
      <c r="AH922" s="139"/>
      <c r="AI922" s="139"/>
      <c r="AJ922" s="139"/>
      <c r="AK922" s="139"/>
      <c r="AL922" s="139"/>
      <c r="AM922" s="139"/>
      <c r="AN922" s="139"/>
      <c r="AO922" s="139"/>
      <c r="AP922" s="139"/>
      <c r="AQ922" s="70" t="s">
        <v>204</v>
      </c>
      <c r="AR922" s="70">
        <v>2007</v>
      </c>
      <c r="AS922" s="139"/>
      <c r="AT922" s="139"/>
      <c r="AU922" s="139"/>
      <c r="AV922" s="71">
        <v>88235333.618734822</v>
      </c>
      <c r="AW922" s="104" t="s">
        <v>123</v>
      </c>
      <c r="AX922" s="104"/>
      <c r="AY922" s="104" t="s">
        <v>1803</v>
      </c>
      <c r="AZ922" s="104" t="s">
        <v>1193</v>
      </c>
      <c r="BA922" s="104"/>
      <c r="BB922" s="104"/>
      <c r="BC922" s="66"/>
      <c r="BD922" s="66"/>
      <c r="BE922" s="121"/>
      <c r="BF922" s="121"/>
      <c r="BG922" s="121"/>
      <c r="BH922" s="121"/>
      <c r="BI922" s="121"/>
      <c r="BJ922" s="121"/>
      <c r="BK922" s="121"/>
      <c r="BL922" s="121"/>
      <c r="BM922" s="121"/>
      <c r="BN922" s="121"/>
      <c r="BO922" s="121"/>
      <c r="BP922" s="121"/>
      <c r="BQ922" s="121"/>
      <c r="BR922" s="121"/>
      <c r="BS922" s="121"/>
      <c r="BT922" s="121"/>
      <c r="BU922" s="121"/>
      <c r="BV922" s="121"/>
      <c r="BW922" s="121"/>
      <c r="BX922" s="121"/>
      <c r="BY922" s="121"/>
      <c r="BZ922" s="121"/>
    </row>
    <row r="923" spans="1:78" s="100" customFormat="1" ht="16" hidden="1" thickBot="1">
      <c r="A923" s="231"/>
      <c r="B923" s="254"/>
      <c r="C923" s="72" t="s">
        <v>908</v>
      </c>
      <c r="D923" s="70"/>
      <c r="E923" s="119" t="s">
        <v>713</v>
      </c>
      <c r="F923" s="104" t="s">
        <v>123</v>
      </c>
      <c r="G923" s="139"/>
      <c r="H923" s="139"/>
      <c r="I923" s="139"/>
      <c r="J923" s="104" t="s">
        <v>1193</v>
      </c>
      <c r="K923" s="139"/>
      <c r="L923" s="139"/>
      <c r="M923" s="139"/>
      <c r="N923" s="139"/>
      <c r="O923" s="139"/>
      <c r="P923" s="139"/>
      <c r="Q923" s="139"/>
      <c r="R923" s="50" t="s">
        <v>1773</v>
      </c>
      <c r="S923" s="50">
        <v>0</v>
      </c>
      <c r="T923" s="104" t="s">
        <v>1581</v>
      </c>
      <c r="U923" s="50" t="s">
        <v>1653</v>
      </c>
      <c r="V923" s="104"/>
      <c r="W923" s="50">
        <v>0</v>
      </c>
      <c r="X923" s="50">
        <v>0</v>
      </c>
      <c r="Y923" s="50">
        <v>0</v>
      </c>
      <c r="Z923" s="139"/>
      <c r="AA923" s="139"/>
      <c r="AB923" s="139"/>
      <c r="AC923" s="139"/>
      <c r="AD923" s="139"/>
      <c r="AE923" s="139"/>
      <c r="AF923" s="139"/>
      <c r="AG923" s="139"/>
      <c r="AH923" s="139"/>
      <c r="AI923" s="139"/>
      <c r="AJ923" s="139"/>
      <c r="AK923" s="139"/>
      <c r="AL923" s="139"/>
      <c r="AM923" s="139"/>
      <c r="AN923" s="139"/>
      <c r="AO923" s="139"/>
      <c r="AP923" s="139"/>
      <c r="AQ923" s="70" t="s">
        <v>204</v>
      </c>
      <c r="AR923" s="70">
        <v>2007</v>
      </c>
      <c r="AS923" s="139"/>
      <c r="AT923" s="139"/>
      <c r="AU923" s="139"/>
      <c r="AV923" s="71">
        <v>2209369.2394799101</v>
      </c>
      <c r="AW923" s="104" t="s">
        <v>123</v>
      </c>
      <c r="AX923" s="104"/>
      <c r="AY923" s="104" t="s">
        <v>1803</v>
      </c>
      <c r="AZ923" s="104" t="s">
        <v>1193</v>
      </c>
      <c r="BA923" s="104"/>
      <c r="BB923" s="104"/>
      <c r="BC923" s="66"/>
      <c r="BD923" s="66"/>
      <c r="BE923" s="121"/>
      <c r="BF923" s="121"/>
      <c r="BG923" s="121"/>
      <c r="BH923" s="121"/>
      <c r="BI923" s="121"/>
      <c r="BJ923" s="121"/>
      <c r="BK923" s="121"/>
      <c r="BL923" s="121"/>
      <c r="BM923" s="121"/>
      <c r="BN923" s="121"/>
      <c r="BO923" s="121"/>
      <c r="BP923" s="121"/>
      <c r="BQ923" s="121"/>
      <c r="BR923" s="121"/>
      <c r="BS923" s="121"/>
      <c r="BT923" s="121"/>
      <c r="BU923" s="121"/>
      <c r="BV923" s="121"/>
      <c r="BW923" s="121"/>
      <c r="BX923" s="121"/>
      <c r="BY923" s="121"/>
      <c r="BZ923" s="121"/>
    </row>
    <row r="924" spans="1:78" s="100" customFormat="1" ht="16" hidden="1" thickBot="1">
      <c r="A924" s="231"/>
      <c r="B924" s="254"/>
      <c r="C924" s="72" t="s">
        <v>909</v>
      </c>
      <c r="D924" s="70"/>
      <c r="E924" s="119" t="s">
        <v>713</v>
      </c>
      <c r="F924" s="104" t="s">
        <v>1573</v>
      </c>
      <c r="G924" s="139"/>
      <c r="H924" s="139"/>
      <c r="I924" s="139"/>
      <c r="J924" s="104" t="s">
        <v>1193</v>
      </c>
      <c r="K924" s="139"/>
      <c r="L924" s="139"/>
      <c r="M924" s="139"/>
      <c r="N924" s="139"/>
      <c r="O924" s="139"/>
      <c r="P924" s="139"/>
      <c r="Q924" s="139"/>
      <c r="R924" s="50" t="s">
        <v>1774</v>
      </c>
      <c r="S924" s="50">
        <v>0</v>
      </c>
      <c r="T924" s="104" t="s">
        <v>238</v>
      </c>
      <c r="U924" s="50" t="s">
        <v>1733</v>
      </c>
      <c r="V924" s="104"/>
      <c r="W924" s="50">
        <v>0</v>
      </c>
      <c r="X924" s="50">
        <v>0</v>
      </c>
      <c r="Y924" s="50">
        <v>0</v>
      </c>
      <c r="Z924" s="139"/>
      <c r="AA924" s="139"/>
      <c r="AB924" s="139"/>
      <c r="AC924" s="139"/>
      <c r="AD924" s="139"/>
      <c r="AE924" s="139"/>
      <c r="AF924" s="139"/>
      <c r="AG924" s="139"/>
      <c r="AH924" s="139"/>
      <c r="AI924" s="139"/>
      <c r="AJ924" s="139"/>
      <c r="AK924" s="139"/>
      <c r="AL924" s="139"/>
      <c r="AM924" s="139"/>
      <c r="AN924" s="139"/>
      <c r="AO924" s="139"/>
      <c r="AP924" s="139"/>
      <c r="AQ924" s="70" t="s">
        <v>204</v>
      </c>
      <c r="AR924" s="70">
        <v>2007</v>
      </c>
      <c r="AS924" s="139"/>
      <c r="AT924" s="139"/>
      <c r="AU924" s="139"/>
      <c r="AV924" s="71">
        <v>77246578.379785448</v>
      </c>
      <c r="AW924" s="104" t="s">
        <v>1573</v>
      </c>
      <c r="AX924" s="104"/>
      <c r="AY924" s="104" t="s">
        <v>1599</v>
      </c>
      <c r="AZ924" s="104" t="s">
        <v>1193</v>
      </c>
      <c r="BA924" s="104"/>
      <c r="BB924" s="104"/>
      <c r="BC924" s="66"/>
      <c r="BD924" s="66"/>
      <c r="BE924" s="121"/>
      <c r="BF924" s="121"/>
      <c r="BG924" s="121"/>
      <c r="BH924" s="121"/>
      <c r="BI924" s="121"/>
      <c r="BJ924" s="121"/>
      <c r="BK924" s="121"/>
      <c r="BL924" s="121"/>
      <c r="BM924" s="121"/>
      <c r="BN924" s="121"/>
      <c r="BO924" s="121"/>
      <c r="BP924" s="121"/>
      <c r="BQ924" s="121"/>
      <c r="BR924" s="121"/>
      <c r="BS924" s="121"/>
      <c r="BT924" s="121"/>
      <c r="BU924" s="121"/>
      <c r="BV924" s="121"/>
      <c r="BW924" s="121"/>
      <c r="BX924" s="121"/>
      <c r="BY924" s="121"/>
      <c r="BZ924" s="121"/>
    </row>
    <row r="925" spans="1:78" s="100" customFormat="1" ht="31" hidden="1" thickBot="1">
      <c r="A925" s="231"/>
      <c r="B925" s="254"/>
      <c r="C925" s="72" t="s">
        <v>910</v>
      </c>
      <c r="D925" s="70"/>
      <c r="E925" s="119" t="s">
        <v>730</v>
      </c>
      <c r="F925" s="104" t="s">
        <v>123</v>
      </c>
      <c r="G925" s="139"/>
      <c r="H925" s="139"/>
      <c r="I925" s="139"/>
      <c r="J925" s="104" t="s">
        <v>1193</v>
      </c>
      <c r="K925" s="139"/>
      <c r="L925" s="139"/>
      <c r="M925" s="139"/>
      <c r="N925" s="139"/>
      <c r="O925" s="139"/>
      <c r="P925" s="139"/>
      <c r="Q925" s="139"/>
      <c r="R925" s="50" t="s">
        <v>834</v>
      </c>
      <c r="S925" s="50">
        <v>0</v>
      </c>
      <c r="T925" s="104" t="s">
        <v>225</v>
      </c>
      <c r="U925" s="50" t="s">
        <v>1654</v>
      </c>
      <c r="V925" s="104"/>
      <c r="W925" s="50">
        <v>0</v>
      </c>
      <c r="X925" s="50">
        <v>0</v>
      </c>
      <c r="Y925" s="50">
        <v>0</v>
      </c>
      <c r="Z925" s="139"/>
      <c r="AA925" s="139"/>
      <c r="AB925" s="139"/>
      <c r="AC925" s="139"/>
      <c r="AD925" s="139"/>
      <c r="AE925" s="139"/>
      <c r="AF925" s="139"/>
      <c r="AG925" s="139"/>
      <c r="AH925" s="139"/>
      <c r="AI925" s="139"/>
      <c r="AJ925" s="139"/>
      <c r="AK925" s="139"/>
      <c r="AL925" s="139"/>
      <c r="AM925" s="139"/>
      <c r="AN925" s="139"/>
      <c r="AO925" s="139"/>
      <c r="AP925" s="139"/>
      <c r="AQ925" s="70" t="s">
        <v>204</v>
      </c>
      <c r="AR925" s="70">
        <v>2007</v>
      </c>
      <c r="AS925" s="139"/>
      <c r="AT925" s="139"/>
      <c r="AU925" s="139"/>
      <c r="AV925" s="71">
        <v>14705886.728933161</v>
      </c>
      <c r="AW925" s="104" t="s">
        <v>123</v>
      </c>
      <c r="AX925" s="104"/>
      <c r="AY925" s="262" t="s">
        <v>1814</v>
      </c>
      <c r="AZ925" s="104" t="s">
        <v>1193</v>
      </c>
      <c r="BA925" s="104"/>
      <c r="BB925" s="104"/>
      <c r="BC925" s="66"/>
      <c r="BD925" s="66"/>
      <c r="BE925" s="121"/>
      <c r="BF925" s="121"/>
      <c r="BG925" s="121"/>
      <c r="BH925" s="121"/>
      <c r="BI925" s="121"/>
      <c r="BJ925" s="121"/>
      <c r="BK925" s="121"/>
      <c r="BL925" s="121"/>
      <c r="BM925" s="121"/>
      <c r="BN925" s="121"/>
      <c r="BO925" s="121"/>
      <c r="BP925" s="121"/>
      <c r="BQ925" s="121"/>
      <c r="BR925" s="121"/>
      <c r="BS925" s="121"/>
      <c r="BT925" s="121"/>
      <c r="BU925" s="121"/>
      <c r="BV925" s="121"/>
      <c r="BW925" s="121"/>
      <c r="BX925" s="121"/>
      <c r="BY925" s="121"/>
      <c r="BZ925" s="121"/>
    </row>
    <row r="926" spans="1:78" s="100" customFormat="1" ht="16" hidden="1" thickBot="1">
      <c r="A926" s="231"/>
      <c r="B926" s="254"/>
      <c r="C926" s="72" t="s">
        <v>911</v>
      </c>
      <c r="D926" s="70"/>
      <c r="E926" s="119" t="s">
        <v>713</v>
      </c>
      <c r="F926" s="104" t="s">
        <v>123</v>
      </c>
      <c r="G926" s="139"/>
      <c r="H926" s="139"/>
      <c r="I926" s="139"/>
      <c r="J926" s="104" t="s">
        <v>1193</v>
      </c>
      <c r="K926" s="139"/>
      <c r="L926" s="139"/>
      <c r="M926" s="139"/>
      <c r="N926" s="139"/>
      <c r="O926" s="139"/>
      <c r="P926" s="139"/>
      <c r="Q926" s="139"/>
      <c r="R926" s="50" t="s">
        <v>1775</v>
      </c>
      <c r="S926" s="50">
        <v>0</v>
      </c>
      <c r="T926" s="104" t="s">
        <v>225</v>
      </c>
      <c r="U926" s="50" t="s">
        <v>1653</v>
      </c>
      <c r="V926" s="104"/>
      <c r="W926" s="50">
        <v>0</v>
      </c>
      <c r="X926" s="50">
        <v>0</v>
      </c>
      <c r="Y926" s="50">
        <v>0</v>
      </c>
      <c r="Z926" s="139"/>
      <c r="AA926" s="139"/>
      <c r="AB926" s="139"/>
      <c r="AC926" s="139"/>
      <c r="AD926" s="139"/>
      <c r="AE926" s="139"/>
      <c r="AF926" s="139"/>
      <c r="AG926" s="139"/>
      <c r="AH926" s="139"/>
      <c r="AI926" s="139"/>
      <c r="AJ926" s="139"/>
      <c r="AK926" s="139"/>
      <c r="AL926" s="139"/>
      <c r="AM926" s="139"/>
      <c r="AN926" s="139"/>
      <c r="AO926" s="139"/>
      <c r="AP926" s="139"/>
      <c r="AQ926" s="70" t="s">
        <v>204</v>
      </c>
      <c r="AR926" s="70">
        <v>2007</v>
      </c>
      <c r="AS926" s="139"/>
      <c r="AT926" s="139"/>
      <c r="AU926" s="139"/>
      <c r="AV926" s="71">
        <v>169858287.01412699</v>
      </c>
      <c r="AW926" s="104" t="s">
        <v>123</v>
      </c>
      <c r="AX926" s="104"/>
      <c r="AY926" s="104" t="s">
        <v>1815</v>
      </c>
      <c r="AZ926" s="104" t="s">
        <v>1193</v>
      </c>
      <c r="BA926" s="104"/>
      <c r="BB926" s="104"/>
      <c r="BC926" s="66"/>
      <c r="BD926" s="66"/>
      <c r="BE926" s="121"/>
      <c r="BF926" s="121"/>
      <c r="BG926" s="121"/>
      <c r="BH926" s="121"/>
      <c r="BI926" s="121"/>
      <c r="BJ926" s="121"/>
      <c r="BK926" s="121"/>
      <c r="BL926" s="121"/>
      <c r="BM926" s="121"/>
      <c r="BN926" s="121"/>
      <c r="BO926" s="121"/>
      <c r="BP926" s="121"/>
      <c r="BQ926" s="121"/>
      <c r="BR926" s="121"/>
      <c r="BS926" s="121"/>
      <c r="BT926" s="121"/>
      <c r="BU926" s="121"/>
      <c r="BV926" s="121"/>
      <c r="BW926" s="121"/>
      <c r="BX926" s="121"/>
      <c r="BY926" s="121"/>
      <c r="BZ926" s="121"/>
    </row>
    <row r="927" spans="1:78" s="100" customFormat="1" ht="31" hidden="1" thickBot="1">
      <c r="A927" s="231"/>
      <c r="B927" s="254"/>
      <c r="C927" s="72" t="s">
        <v>912</v>
      </c>
      <c r="D927" s="70"/>
      <c r="E927" s="119" t="s">
        <v>725</v>
      </c>
      <c r="F927" s="104" t="s">
        <v>123</v>
      </c>
      <c r="G927" s="139"/>
      <c r="H927" s="139"/>
      <c r="I927" s="139"/>
      <c r="J927" s="104" t="s">
        <v>1193</v>
      </c>
      <c r="K927" s="139"/>
      <c r="L927" s="139"/>
      <c r="M927" s="139"/>
      <c r="N927" s="139"/>
      <c r="O927" s="139"/>
      <c r="P927" s="139"/>
      <c r="Q927" s="139"/>
      <c r="R927" s="50" t="s">
        <v>1776</v>
      </c>
      <c r="S927" s="50">
        <v>0</v>
      </c>
      <c r="T927" s="104" t="s">
        <v>225</v>
      </c>
      <c r="U927" s="50" t="s">
        <v>1657</v>
      </c>
      <c r="V927" s="104"/>
      <c r="W927" s="50">
        <v>0</v>
      </c>
      <c r="X927" s="50">
        <v>0</v>
      </c>
      <c r="Y927" s="50">
        <v>0</v>
      </c>
      <c r="Z927" s="139"/>
      <c r="AA927" s="139"/>
      <c r="AB927" s="139"/>
      <c r="AC927" s="139"/>
      <c r="AD927" s="139"/>
      <c r="AE927" s="139"/>
      <c r="AF927" s="139"/>
      <c r="AG927" s="139"/>
      <c r="AH927" s="139"/>
      <c r="AI927" s="139"/>
      <c r="AJ927" s="139"/>
      <c r="AK927" s="139"/>
      <c r="AL927" s="139"/>
      <c r="AM927" s="139"/>
      <c r="AN927" s="139"/>
      <c r="AO927" s="139"/>
      <c r="AP927" s="139"/>
      <c r="AQ927" s="70" t="s">
        <v>204</v>
      </c>
      <c r="AR927" s="70">
        <v>2007</v>
      </c>
      <c r="AS927" s="139"/>
      <c r="AT927" s="139"/>
      <c r="AU927" s="139"/>
      <c r="AV927" s="71">
        <v>107669080.43037987</v>
      </c>
      <c r="AW927" s="104" t="s">
        <v>123</v>
      </c>
      <c r="AX927" s="104"/>
      <c r="AY927" s="104" t="s">
        <v>1803</v>
      </c>
      <c r="AZ927" s="104" t="s">
        <v>1193</v>
      </c>
      <c r="BA927" s="104"/>
      <c r="BB927" s="104"/>
      <c r="BC927" s="66"/>
      <c r="BD927" s="66"/>
      <c r="BE927" s="121"/>
      <c r="BF927" s="121"/>
      <c r="BG927" s="121"/>
      <c r="BH927" s="121"/>
      <c r="BI927" s="121"/>
      <c r="BJ927" s="121"/>
      <c r="BK927" s="121"/>
      <c r="BL927" s="121"/>
      <c r="BM927" s="121"/>
      <c r="BN927" s="121"/>
      <c r="BO927" s="121"/>
      <c r="BP927" s="121"/>
      <c r="BQ927" s="121"/>
      <c r="BR927" s="121"/>
      <c r="BS927" s="121"/>
      <c r="BT927" s="121"/>
      <c r="BU927" s="121"/>
      <c r="BV927" s="121"/>
      <c r="BW927" s="121"/>
      <c r="BX927" s="121"/>
      <c r="BY927" s="121"/>
      <c r="BZ927" s="121"/>
    </row>
    <row r="928" spans="1:78" s="100" customFormat="1" ht="16" hidden="1" thickBot="1">
      <c r="A928" s="231"/>
      <c r="B928" s="254"/>
      <c r="C928" s="72" t="s">
        <v>913</v>
      </c>
      <c r="D928" s="70"/>
      <c r="E928" s="119" t="s">
        <v>712</v>
      </c>
      <c r="F928" s="104" t="s">
        <v>123</v>
      </c>
      <c r="G928" s="139"/>
      <c r="H928" s="139"/>
      <c r="I928" s="139"/>
      <c r="J928" s="104" t="s">
        <v>1193</v>
      </c>
      <c r="K928" s="139"/>
      <c r="L928" s="139"/>
      <c r="M928" s="139"/>
      <c r="N928" s="139"/>
      <c r="O928" s="139"/>
      <c r="P928" s="139"/>
      <c r="Q928" s="139"/>
      <c r="R928" s="50" t="s">
        <v>828</v>
      </c>
      <c r="S928" s="50">
        <v>0</v>
      </c>
      <c r="T928" s="104" t="s">
        <v>225</v>
      </c>
      <c r="U928" s="50" t="s">
        <v>1654</v>
      </c>
      <c r="V928" s="104"/>
      <c r="W928" s="50">
        <v>0</v>
      </c>
      <c r="X928" s="50">
        <v>0</v>
      </c>
      <c r="Y928" s="50">
        <v>0</v>
      </c>
      <c r="Z928" s="139"/>
      <c r="AA928" s="139"/>
      <c r="AB928" s="139"/>
      <c r="AC928" s="139"/>
      <c r="AD928" s="139"/>
      <c r="AE928" s="139"/>
      <c r="AF928" s="139"/>
      <c r="AG928" s="139"/>
      <c r="AH928" s="139"/>
      <c r="AI928" s="139"/>
      <c r="AJ928" s="139"/>
      <c r="AK928" s="139"/>
      <c r="AL928" s="139"/>
      <c r="AM928" s="139"/>
      <c r="AN928" s="139"/>
      <c r="AO928" s="139"/>
      <c r="AP928" s="139"/>
      <c r="AQ928" s="70" t="s">
        <v>204</v>
      </c>
      <c r="AR928" s="70">
        <v>2007</v>
      </c>
      <c r="AS928" s="139"/>
      <c r="AT928" s="139"/>
      <c r="AU928" s="139"/>
      <c r="AV928" s="71">
        <v>882353.42448825436</v>
      </c>
      <c r="AW928" s="104" t="s">
        <v>123</v>
      </c>
      <c r="AX928" s="104"/>
      <c r="AY928" s="104" t="s">
        <v>1816</v>
      </c>
      <c r="AZ928" s="104" t="s">
        <v>1193</v>
      </c>
      <c r="BA928" s="104"/>
      <c r="BB928" s="104"/>
      <c r="BC928" s="66"/>
      <c r="BD928" s="66"/>
      <c r="BE928" s="121"/>
      <c r="BF928" s="121"/>
      <c r="BG928" s="121"/>
      <c r="BH928" s="121"/>
      <c r="BI928" s="121"/>
      <c r="BJ928" s="121"/>
      <c r="BK928" s="121"/>
      <c r="BL928" s="121"/>
      <c r="BM928" s="121"/>
      <c r="BN928" s="121"/>
      <c r="BO928" s="121"/>
      <c r="BP928" s="121"/>
      <c r="BQ928" s="121"/>
      <c r="BR928" s="121"/>
      <c r="BS928" s="121"/>
      <c r="BT928" s="121"/>
      <c r="BU928" s="121"/>
      <c r="BV928" s="121"/>
      <c r="BW928" s="121"/>
      <c r="BX928" s="121"/>
      <c r="BY928" s="121"/>
      <c r="BZ928" s="121"/>
    </row>
    <row r="929" spans="1:78" s="100" customFormat="1" ht="16" hidden="1" thickBot="1">
      <c r="A929" s="231"/>
      <c r="B929" s="254"/>
      <c r="C929" s="72" t="s">
        <v>914</v>
      </c>
      <c r="D929" s="70"/>
      <c r="E929" s="119" t="s">
        <v>712</v>
      </c>
      <c r="F929" s="104" t="s">
        <v>123</v>
      </c>
      <c r="G929" s="139"/>
      <c r="H929" s="139"/>
      <c r="I929" s="139"/>
      <c r="J929" s="104" t="s">
        <v>1193</v>
      </c>
      <c r="K929" s="139"/>
      <c r="L929" s="139"/>
      <c r="M929" s="139"/>
      <c r="N929" s="139"/>
      <c r="O929" s="139"/>
      <c r="P929" s="139"/>
      <c r="Q929" s="139"/>
      <c r="R929" s="50" t="s">
        <v>1777</v>
      </c>
      <c r="S929" s="50">
        <v>0</v>
      </c>
      <c r="T929" s="104" t="s">
        <v>225</v>
      </c>
      <c r="U929" s="50" t="s">
        <v>1654</v>
      </c>
      <c r="V929" s="104"/>
      <c r="W929" s="50">
        <v>0</v>
      </c>
      <c r="X929" s="50">
        <v>0</v>
      </c>
      <c r="Y929" s="50">
        <v>0</v>
      </c>
      <c r="Z929" s="139"/>
      <c r="AA929" s="139"/>
      <c r="AB929" s="139"/>
      <c r="AC929" s="139"/>
      <c r="AD929" s="139"/>
      <c r="AE929" s="139"/>
      <c r="AF929" s="139"/>
      <c r="AG929" s="139"/>
      <c r="AH929" s="139"/>
      <c r="AI929" s="139"/>
      <c r="AJ929" s="139"/>
      <c r="AK929" s="139"/>
      <c r="AL929" s="139"/>
      <c r="AM929" s="139"/>
      <c r="AN929" s="139"/>
      <c r="AO929" s="139"/>
      <c r="AP929" s="139"/>
      <c r="AQ929" s="70" t="s">
        <v>204</v>
      </c>
      <c r="AR929" s="70">
        <v>2007</v>
      </c>
      <c r="AS929" s="139"/>
      <c r="AT929" s="139"/>
      <c r="AU929" s="139"/>
      <c r="AV929" s="71">
        <v>2941177.3457866316</v>
      </c>
      <c r="AW929" s="104" t="s">
        <v>123</v>
      </c>
      <c r="AX929" s="104"/>
      <c r="AY929" s="104" t="s">
        <v>1803</v>
      </c>
      <c r="AZ929" s="104" t="s">
        <v>1193</v>
      </c>
      <c r="BA929" s="104"/>
      <c r="BB929" s="104"/>
      <c r="BC929" s="66"/>
      <c r="BD929" s="66"/>
      <c r="BE929" s="121"/>
      <c r="BF929" s="121"/>
      <c r="BG929" s="121"/>
      <c r="BH929" s="121"/>
      <c r="BI929" s="121"/>
      <c r="BJ929" s="121"/>
      <c r="BK929" s="121"/>
      <c r="BL929" s="121"/>
      <c r="BM929" s="121"/>
      <c r="BN929" s="121"/>
      <c r="BO929" s="121"/>
      <c r="BP929" s="121"/>
      <c r="BQ929" s="121"/>
      <c r="BR929" s="121"/>
      <c r="BS929" s="121"/>
      <c r="BT929" s="121"/>
      <c r="BU929" s="121"/>
      <c r="BV929" s="121"/>
      <c r="BW929" s="121"/>
      <c r="BX929" s="121"/>
      <c r="BY929" s="121"/>
      <c r="BZ929" s="121"/>
    </row>
    <row r="930" spans="1:78" s="100" customFormat="1" ht="16" hidden="1" thickBot="1">
      <c r="A930" s="231"/>
      <c r="B930" s="254"/>
      <c r="C930" s="72" t="s">
        <v>915</v>
      </c>
      <c r="D930" s="70"/>
      <c r="E930" s="119" t="s">
        <v>712</v>
      </c>
      <c r="F930" s="104" t="s">
        <v>123</v>
      </c>
      <c r="G930" s="139"/>
      <c r="H930" s="139"/>
      <c r="I930" s="139"/>
      <c r="J930" s="104" t="s">
        <v>1193</v>
      </c>
      <c r="K930" s="139"/>
      <c r="L930" s="139"/>
      <c r="M930" s="139"/>
      <c r="N930" s="139"/>
      <c r="O930" s="139"/>
      <c r="P930" s="139"/>
      <c r="Q930" s="139"/>
      <c r="R930" s="50" t="s">
        <v>839</v>
      </c>
      <c r="S930" s="50">
        <v>0</v>
      </c>
      <c r="T930" s="104" t="s">
        <v>1581</v>
      </c>
      <c r="U930" s="50" t="s">
        <v>1654</v>
      </c>
      <c r="V930" s="104"/>
      <c r="W930" s="50">
        <v>0</v>
      </c>
      <c r="X930" s="50">
        <v>0</v>
      </c>
      <c r="Y930" s="50">
        <v>0</v>
      </c>
      <c r="Z930" s="139"/>
      <c r="AA930" s="139"/>
      <c r="AB930" s="139"/>
      <c r="AC930" s="139"/>
      <c r="AD930" s="139"/>
      <c r="AE930" s="139"/>
      <c r="AF930" s="139"/>
      <c r="AG930" s="139"/>
      <c r="AH930" s="139"/>
      <c r="AI930" s="139"/>
      <c r="AJ930" s="139"/>
      <c r="AK930" s="139"/>
      <c r="AL930" s="139"/>
      <c r="AM930" s="139"/>
      <c r="AN930" s="139"/>
      <c r="AO930" s="139"/>
      <c r="AP930" s="139"/>
      <c r="AQ930" s="70" t="s">
        <v>204</v>
      </c>
      <c r="AR930" s="70">
        <v>2007</v>
      </c>
      <c r="AS930" s="139"/>
      <c r="AT930" s="139"/>
      <c r="AU930" s="139"/>
      <c r="AV930" s="71">
        <v>14005607.56482916</v>
      </c>
      <c r="AW930" s="104" t="s">
        <v>123</v>
      </c>
      <c r="AX930" s="104"/>
      <c r="AY930" s="104" t="s">
        <v>1803</v>
      </c>
      <c r="AZ930" s="104" t="s">
        <v>1193</v>
      </c>
      <c r="BA930" s="104"/>
      <c r="BB930" s="104"/>
      <c r="BC930" s="66"/>
      <c r="BD930" s="66"/>
      <c r="BE930" s="121"/>
      <c r="BF930" s="121"/>
      <c r="BG930" s="121"/>
      <c r="BH930" s="121"/>
      <c r="BI930" s="121"/>
      <c r="BJ930" s="121"/>
      <c r="BK930" s="121"/>
      <c r="BL930" s="121"/>
      <c r="BM930" s="121"/>
      <c r="BN930" s="121"/>
      <c r="BO930" s="121"/>
      <c r="BP930" s="121"/>
      <c r="BQ930" s="121"/>
      <c r="BR930" s="121"/>
      <c r="BS930" s="121"/>
      <c r="BT930" s="121"/>
      <c r="BU930" s="121"/>
      <c r="BV930" s="121"/>
      <c r="BW930" s="121"/>
      <c r="BX930" s="121"/>
      <c r="BY930" s="121"/>
      <c r="BZ930" s="121"/>
    </row>
    <row r="931" spans="1:78" s="100" customFormat="1" ht="16" hidden="1" thickBot="1">
      <c r="A931" s="231"/>
      <c r="B931" s="254"/>
      <c r="C931" s="72" t="s">
        <v>550</v>
      </c>
      <c r="D931" s="70"/>
      <c r="E931" s="119" t="s">
        <v>712</v>
      </c>
      <c r="F931" s="104" t="s">
        <v>123</v>
      </c>
      <c r="G931" s="139"/>
      <c r="H931" s="139"/>
      <c r="I931" s="139"/>
      <c r="J931" s="104" t="s">
        <v>1193</v>
      </c>
      <c r="K931" s="139"/>
      <c r="L931" s="139"/>
      <c r="M931" s="139"/>
      <c r="N931" s="139"/>
      <c r="O931" s="139"/>
      <c r="P931" s="139"/>
      <c r="Q931" s="139"/>
      <c r="R931" s="50" t="s">
        <v>842</v>
      </c>
      <c r="S931" s="50">
        <v>0</v>
      </c>
      <c r="T931" s="104" t="s">
        <v>1581</v>
      </c>
      <c r="U931" s="50" t="s">
        <v>1654</v>
      </c>
      <c r="V931" s="104"/>
      <c r="W931" s="50">
        <v>0</v>
      </c>
      <c r="X931" s="50">
        <v>0</v>
      </c>
      <c r="Y931" s="50">
        <v>0</v>
      </c>
      <c r="Z931" s="139"/>
      <c r="AA931" s="139"/>
      <c r="AB931" s="139"/>
      <c r="AC931" s="139"/>
      <c r="AD931" s="139"/>
      <c r="AE931" s="139"/>
      <c r="AF931" s="139"/>
      <c r="AG931" s="139"/>
      <c r="AH931" s="139"/>
      <c r="AI931" s="139"/>
      <c r="AJ931" s="139"/>
      <c r="AK931" s="139"/>
      <c r="AL931" s="139"/>
      <c r="AM931" s="139"/>
      <c r="AN931" s="139"/>
      <c r="AO931" s="139"/>
      <c r="AP931" s="139"/>
      <c r="AQ931" s="70" t="s">
        <v>204</v>
      </c>
      <c r="AR931" s="70">
        <v>2007</v>
      </c>
      <c r="AS931" s="139"/>
      <c r="AT931" s="139"/>
      <c r="AU931" s="139"/>
      <c r="AV931" s="71">
        <v>6162467.2402239246</v>
      </c>
      <c r="AW931" s="104" t="s">
        <v>123</v>
      </c>
      <c r="AX931" s="104"/>
      <c r="AY931" s="104" t="s">
        <v>1803</v>
      </c>
      <c r="AZ931" s="104" t="s">
        <v>1193</v>
      </c>
      <c r="BA931" s="104"/>
      <c r="BB931" s="104"/>
      <c r="BC931" s="66"/>
      <c r="BD931" s="66"/>
      <c r="BE931" s="121"/>
      <c r="BF931" s="121"/>
      <c r="BG931" s="121"/>
      <c r="BH931" s="121"/>
      <c r="BI931" s="121"/>
      <c r="BJ931" s="121"/>
      <c r="BK931" s="121"/>
      <c r="BL931" s="121"/>
      <c r="BM931" s="121"/>
      <c r="BN931" s="121"/>
      <c r="BO931" s="121"/>
      <c r="BP931" s="121"/>
      <c r="BQ931" s="121"/>
      <c r="BR931" s="121"/>
      <c r="BS931" s="121"/>
      <c r="BT931" s="121"/>
      <c r="BU931" s="121"/>
      <c r="BV931" s="121"/>
      <c r="BW931" s="121"/>
      <c r="BX931" s="121"/>
      <c r="BY931" s="121"/>
      <c r="BZ931" s="121"/>
    </row>
    <row r="932" spans="1:78" s="100" customFormat="1" ht="16" hidden="1" thickBot="1">
      <c r="A932" s="231"/>
      <c r="B932" s="254"/>
      <c r="C932" s="72" t="s">
        <v>916</v>
      </c>
      <c r="D932" s="70"/>
      <c r="E932" s="119" t="s">
        <v>712</v>
      </c>
      <c r="F932" s="104" t="s">
        <v>123</v>
      </c>
      <c r="G932" s="139"/>
      <c r="H932" s="139"/>
      <c r="I932" s="139"/>
      <c r="J932" s="104" t="s">
        <v>1193</v>
      </c>
      <c r="K932" s="139"/>
      <c r="L932" s="139"/>
      <c r="M932" s="139"/>
      <c r="N932" s="139"/>
      <c r="O932" s="139"/>
      <c r="P932" s="139"/>
      <c r="Q932" s="139"/>
      <c r="R932" s="50" t="s">
        <v>845</v>
      </c>
      <c r="S932" s="50">
        <v>0</v>
      </c>
      <c r="T932" s="104" t="s">
        <v>1581</v>
      </c>
      <c r="U932" s="50" t="s">
        <v>1654</v>
      </c>
      <c r="V932" s="104"/>
      <c r="W932" s="50">
        <v>0</v>
      </c>
      <c r="X932" s="50">
        <v>0</v>
      </c>
      <c r="Y932" s="50">
        <v>0</v>
      </c>
      <c r="Z932" s="139"/>
      <c r="AA932" s="139"/>
      <c r="AB932" s="139"/>
      <c r="AC932" s="139"/>
      <c r="AD932" s="139"/>
      <c r="AE932" s="139"/>
      <c r="AF932" s="139"/>
      <c r="AG932" s="139"/>
      <c r="AH932" s="139"/>
      <c r="AI932" s="139"/>
      <c r="AJ932" s="139"/>
      <c r="AK932" s="139"/>
      <c r="AL932" s="139"/>
      <c r="AM932" s="139"/>
      <c r="AN932" s="139"/>
      <c r="AO932" s="139"/>
      <c r="AP932" s="139"/>
      <c r="AQ932" s="70" t="s">
        <v>204</v>
      </c>
      <c r="AR932" s="70">
        <v>2007</v>
      </c>
      <c r="AS932" s="139"/>
      <c r="AT932" s="139"/>
      <c r="AU932" s="139"/>
      <c r="AV932" s="71">
        <v>16381111.647422204</v>
      </c>
      <c r="AW932" s="104" t="s">
        <v>123</v>
      </c>
      <c r="AX932" s="104"/>
      <c r="AY932" s="104" t="s">
        <v>1803</v>
      </c>
      <c r="AZ932" s="104" t="s">
        <v>1193</v>
      </c>
      <c r="BA932" s="104"/>
      <c r="BB932" s="104"/>
      <c r="BC932" s="66"/>
      <c r="BD932" s="66"/>
      <c r="BE932" s="121"/>
      <c r="BF932" s="121"/>
      <c r="BG932" s="121"/>
      <c r="BH932" s="121"/>
      <c r="BI932" s="121"/>
      <c r="BJ932" s="121"/>
      <c r="BK932" s="121"/>
      <c r="BL932" s="121"/>
      <c r="BM932" s="121"/>
      <c r="BN932" s="121"/>
      <c r="BO932" s="121"/>
      <c r="BP932" s="121"/>
      <c r="BQ932" s="121"/>
      <c r="BR932" s="121"/>
      <c r="BS932" s="121"/>
      <c r="BT932" s="121"/>
      <c r="BU932" s="121"/>
      <c r="BV932" s="121"/>
      <c r="BW932" s="121"/>
      <c r="BX932" s="121"/>
      <c r="BY932" s="121"/>
      <c r="BZ932" s="121"/>
    </row>
    <row r="933" spans="1:78" s="100" customFormat="1" ht="16" hidden="1" thickBot="1">
      <c r="A933" s="231"/>
      <c r="B933" s="254"/>
      <c r="C933" s="72" t="s">
        <v>917</v>
      </c>
      <c r="D933" s="70"/>
      <c r="E933" s="119" t="s">
        <v>720</v>
      </c>
      <c r="F933" s="104" t="s">
        <v>123</v>
      </c>
      <c r="G933" s="139"/>
      <c r="H933" s="139"/>
      <c r="I933" s="139"/>
      <c r="J933" s="104" t="s">
        <v>1193</v>
      </c>
      <c r="K933" s="139"/>
      <c r="L933" s="139"/>
      <c r="M933" s="139"/>
      <c r="N933" s="139"/>
      <c r="O933" s="139"/>
      <c r="P933" s="139"/>
      <c r="Q933" s="139"/>
      <c r="R933" s="50" t="s">
        <v>1778</v>
      </c>
      <c r="S933" s="50">
        <v>0</v>
      </c>
      <c r="T933" s="104" t="s">
        <v>1581</v>
      </c>
      <c r="U933" s="50" t="s">
        <v>1653</v>
      </c>
      <c r="V933" s="104"/>
      <c r="W933" s="50">
        <v>0</v>
      </c>
      <c r="X933" s="50">
        <v>0</v>
      </c>
      <c r="Y933" s="50">
        <v>0</v>
      </c>
      <c r="Z933" s="139"/>
      <c r="AA933" s="139"/>
      <c r="AB933" s="139"/>
      <c r="AC933" s="139"/>
      <c r="AD933" s="139"/>
      <c r="AE933" s="139"/>
      <c r="AF933" s="139"/>
      <c r="AG933" s="139"/>
      <c r="AH933" s="139"/>
      <c r="AI933" s="139"/>
      <c r="AJ933" s="139"/>
      <c r="AK933" s="139"/>
      <c r="AL933" s="139"/>
      <c r="AM933" s="139"/>
      <c r="AN933" s="139"/>
      <c r="AO933" s="139"/>
      <c r="AP933" s="139"/>
      <c r="AQ933" s="70" t="s">
        <v>204</v>
      </c>
      <c r="AR933" s="70">
        <v>2007</v>
      </c>
      <c r="AS933" s="139"/>
      <c r="AT933" s="139"/>
      <c r="AU933" s="139"/>
      <c r="AV933" s="71">
        <v>19386181.321174756</v>
      </c>
      <c r="AW933" s="104" t="s">
        <v>123</v>
      </c>
      <c r="AX933" s="104"/>
      <c r="AY933" s="104" t="s">
        <v>1803</v>
      </c>
      <c r="AZ933" s="104" t="s">
        <v>1193</v>
      </c>
      <c r="BA933" s="104"/>
      <c r="BB933" s="104"/>
      <c r="BC933" s="66"/>
      <c r="BD933" s="66"/>
      <c r="BE933" s="121"/>
      <c r="BF933" s="121"/>
      <c r="BG933" s="121"/>
      <c r="BH933" s="121"/>
      <c r="BI933" s="121"/>
      <c r="BJ933" s="121"/>
      <c r="BK933" s="121"/>
      <c r="BL933" s="121"/>
      <c r="BM933" s="121"/>
      <c r="BN933" s="121"/>
      <c r="BO933" s="121"/>
      <c r="BP933" s="121"/>
      <c r="BQ933" s="121"/>
      <c r="BR933" s="121"/>
      <c r="BS933" s="121"/>
      <c r="BT933" s="121"/>
      <c r="BU933" s="121"/>
      <c r="BV933" s="121"/>
      <c r="BW933" s="121"/>
      <c r="BX933" s="121"/>
      <c r="BY933" s="121"/>
      <c r="BZ933" s="121"/>
    </row>
    <row r="934" spans="1:78" s="100" customFormat="1" ht="16" hidden="1" thickBot="1">
      <c r="A934" s="231"/>
      <c r="B934" s="254"/>
      <c r="C934" s="72" t="s">
        <v>918</v>
      </c>
      <c r="D934" s="70"/>
      <c r="E934" s="119" t="s">
        <v>715</v>
      </c>
      <c r="F934" s="104" t="s">
        <v>123</v>
      </c>
      <c r="G934" s="139"/>
      <c r="H934" s="139"/>
      <c r="I934" s="139"/>
      <c r="J934" s="104" t="s">
        <v>1193</v>
      </c>
      <c r="K934" s="139"/>
      <c r="L934" s="139"/>
      <c r="M934" s="139"/>
      <c r="N934" s="139"/>
      <c r="O934" s="139"/>
      <c r="P934" s="139"/>
      <c r="Q934" s="139"/>
      <c r="R934" s="50" t="s">
        <v>1779</v>
      </c>
      <c r="S934" s="50">
        <v>0</v>
      </c>
      <c r="T934" s="104"/>
      <c r="U934" s="50" t="s">
        <v>1653</v>
      </c>
      <c r="V934" s="104"/>
      <c r="W934" s="50">
        <v>0</v>
      </c>
      <c r="X934" s="50">
        <v>0</v>
      </c>
      <c r="Y934" s="50">
        <v>0</v>
      </c>
      <c r="Z934" s="139"/>
      <c r="AA934" s="139"/>
      <c r="AB934" s="139"/>
      <c r="AC934" s="139"/>
      <c r="AD934" s="139"/>
      <c r="AE934" s="139"/>
      <c r="AF934" s="139"/>
      <c r="AG934" s="139"/>
      <c r="AH934" s="139"/>
      <c r="AI934" s="139"/>
      <c r="AJ934" s="139"/>
      <c r="AK934" s="139"/>
      <c r="AL934" s="139"/>
      <c r="AM934" s="139"/>
      <c r="AN934" s="139"/>
      <c r="AO934" s="139"/>
      <c r="AP934" s="139"/>
      <c r="AQ934" s="70" t="s">
        <v>204</v>
      </c>
      <c r="AR934" s="70">
        <v>2007</v>
      </c>
      <c r="AS934" s="139"/>
      <c r="AT934" s="139"/>
      <c r="AU934" s="139"/>
      <c r="AV934" s="71">
        <v>11364114.663479589</v>
      </c>
      <c r="AW934" s="104" t="s">
        <v>123</v>
      </c>
      <c r="AX934" s="104"/>
      <c r="AY934" s="104" t="s">
        <v>1817</v>
      </c>
      <c r="AZ934" s="104" t="s">
        <v>1193</v>
      </c>
      <c r="BA934" s="104"/>
      <c r="BB934" s="104"/>
      <c r="BC934" s="66"/>
      <c r="BD934" s="66"/>
      <c r="BE934" s="121"/>
      <c r="BF934" s="121"/>
      <c r="BG934" s="121"/>
      <c r="BH934" s="121"/>
      <c r="BI934" s="121"/>
      <c r="BJ934" s="121"/>
      <c r="BK934" s="121"/>
      <c r="BL934" s="121"/>
      <c r="BM934" s="121"/>
      <c r="BN934" s="121"/>
      <c r="BO934" s="121"/>
      <c r="BP934" s="121"/>
      <c r="BQ934" s="121"/>
      <c r="BR934" s="121"/>
      <c r="BS934" s="121"/>
      <c r="BT934" s="121"/>
      <c r="BU934" s="121"/>
      <c r="BV934" s="121"/>
      <c r="BW934" s="121"/>
      <c r="BX934" s="121"/>
      <c r="BY934" s="121"/>
      <c r="BZ934" s="121"/>
    </row>
    <row r="935" spans="1:78" s="100" customFormat="1" ht="16" hidden="1" thickBot="1">
      <c r="A935" s="231"/>
      <c r="B935" s="254"/>
      <c r="C935" s="72" t="s">
        <v>919</v>
      </c>
      <c r="D935" s="70"/>
      <c r="E935" s="119" t="s">
        <v>1780</v>
      </c>
      <c r="F935" s="104" t="s">
        <v>123</v>
      </c>
      <c r="G935" s="139"/>
      <c r="H935" s="139"/>
      <c r="I935" s="139"/>
      <c r="J935" s="104" t="s">
        <v>1193</v>
      </c>
      <c r="K935" s="139"/>
      <c r="L935" s="139"/>
      <c r="M935" s="139"/>
      <c r="N935" s="139"/>
      <c r="O935" s="139"/>
      <c r="P935" s="139"/>
      <c r="Q935" s="139"/>
      <c r="R935" s="50" t="s">
        <v>1781</v>
      </c>
      <c r="S935" s="50">
        <v>0</v>
      </c>
      <c r="T935" s="104"/>
      <c r="U935" s="50" t="s">
        <v>1653</v>
      </c>
      <c r="V935" s="104"/>
      <c r="W935" s="50">
        <v>0</v>
      </c>
      <c r="X935" s="50">
        <v>0</v>
      </c>
      <c r="Y935" s="50">
        <v>0</v>
      </c>
      <c r="Z935" s="139"/>
      <c r="AA935" s="139"/>
      <c r="AB935" s="139"/>
      <c r="AC935" s="139"/>
      <c r="AD935" s="139"/>
      <c r="AE935" s="139"/>
      <c r="AF935" s="139"/>
      <c r="AG935" s="139"/>
      <c r="AH935" s="139"/>
      <c r="AI935" s="139"/>
      <c r="AJ935" s="139"/>
      <c r="AK935" s="139"/>
      <c r="AL935" s="139"/>
      <c r="AM935" s="139"/>
      <c r="AN935" s="139"/>
      <c r="AO935" s="139"/>
      <c r="AP935" s="139"/>
      <c r="AQ935" s="70" t="s">
        <v>204</v>
      </c>
      <c r="AR935" s="70">
        <v>2007</v>
      </c>
      <c r="AS935" s="139"/>
      <c r="AT935" s="139"/>
      <c r="AU935" s="139"/>
      <c r="AV935" s="71">
        <v>119323203.96653569</v>
      </c>
      <c r="AW935" s="104" t="s">
        <v>123</v>
      </c>
      <c r="AX935" s="104"/>
      <c r="AY935" s="104" t="s">
        <v>1817</v>
      </c>
      <c r="AZ935" s="104" t="s">
        <v>1193</v>
      </c>
      <c r="BA935" s="104"/>
      <c r="BB935" s="104"/>
      <c r="BC935" s="66"/>
      <c r="BD935" s="66"/>
      <c r="BE935" s="121"/>
      <c r="BF935" s="121"/>
      <c r="BG935" s="121"/>
      <c r="BH935" s="121"/>
      <c r="BI935" s="121"/>
      <c r="BJ935" s="121"/>
      <c r="BK935" s="121"/>
      <c r="BL935" s="121"/>
      <c r="BM935" s="121"/>
      <c r="BN935" s="121"/>
      <c r="BO935" s="121"/>
      <c r="BP935" s="121"/>
      <c r="BQ935" s="121"/>
      <c r="BR935" s="121"/>
      <c r="BS935" s="121"/>
      <c r="BT935" s="121"/>
      <c r="BU935" s="121"/>
      <c r="BV935" s="121"/>
      <c r="BW935" s="121"/>
      <c r="BX935" s="121"/>
      <c r="BY935" s="121"/>
      <c r="BZ935" s="121"/>
    </row>
    <row r="936" spans="1:78" s="100" customFormat="1" ht="28.5" hidden="1" customHeight="1">
      <c r="A936" s="231"/>
      <c r="B936" s="254"/>
      <c r="C936" s="72" t="s">
        <v>920</v>
      </c>
      <c r="D936" s="70"/>
      <c r="E936" s="119" t="s">
        <v>712</v>
      </c>
      <c r="F936" s="104" t="s">
        <v>123</v>
      </c>
      <c r="G936" s="139"/>
      <c r="H936" s="139"/>
      <c r="I936" s="139"/>
      <c r="J936" s="104" t="s">
        <v>1193</v>
      </c>
      <c r="K936" s="139"/>
      <c r="L936" s="139"/>
      <c r="M936" s="139"/>
      <c r="N936" s="139"/>
      <c r="O936" s="139"/>
      <c r="P936" s="139"/>
      <c r="Q936" s="139"/>
      <c r="R936" s="50" t="s">
        <v>1782</v>
      </c>
      <c r="S936" s="50">
        <v>0</v>
      </c>
      <c r="T936" s="104" t="s">
        <v>1581</v>
      </c>
      <c r="U936" s="50" t="s">
        <v>1653</v>
      </c>
      <c r="V936" s="104"/>
      <c r="W936" s="50">
        <v>0</v>
      </c>
      <c r="X936" s="50">
        <v>0</v>
      </c>
      <c r="Y936" s="50">
        <v>0</v>
      </c>
      <c r="Z936" s="139"/>
      <c r="AA936" s="139"/>
      <c r="AB936" s="139"/>
      <c r="AC936" s="139"/>
      <c r="AD936" s="139"/>
      <c r="AE936" s="139"/>
      <c r="AF936" s="139"/>
      <c r="AG936" s="139"/>
      <c r="AH936" s="139"/>
      <c r="AI936" s="139"/>
      <c r="AJ936" s="139"/>
      <c r="AK936" s="139"/>
      <c r="AL936" s="139"/>
      <c r="AM936" s="139"/>
      <c r="AN936" s="139"/>
      <c r="AO936" s="139"/>
      <c r="AP936" s="139"/>
      <c r="AQ936" s="70" t="s">
        <v>204</v>
      </c>
      <c r="AR936" s="70">
        <v>2007</v>
      </c>
      <c r="AS936" s="139"/>
      <c r="AT936" s="139"/>
      <c r="AU936" s="139"/>
      <c r="AV936" s="71">
        <v>13801740.640875835</v>
      </c>
      <c r="AW936" s="104" t="s">
        <v>123</v>
      </c>
      <c r="AX936" s="104"/>
      <c r="AY936" s="104" t="s">
        <v>1817</v>
      </c>
      <c r="AZ936" s="104" t="s">
        <v>1193</v>
      </c>
      <c r="BA936" s="104"/>
      <c r="BB936" s="104"/>
      <c r="BC936" s="66"/>
      <c r="BD936" s="66"/>
      <c r="BE936" s="121"/>
      <c r="BF936" s="121"/>
      <c r="BG936" s="121"/>
      <c r="BH936" s="121"/>
      <c r="BI936" s="121"/>
      <c r="BJ936" s="121"/>
      <c r="BK936" s="121"/>
      <c r="BL936" s="121"/>
      <c r="BM936" s="121"/>
      <c r="BN936" s="121"/>
      <c r="BO936" s="121"/>
      <c r="BP936" s="121"/>
      <c r="BQ936" s="121"/>
      <c r="BR936" s="121"/>
      <c r="BS936" s="121"/>
      <c r="BT936" s="121"/>
      <c r="BU936" s="121"/>
      <c r="BV936" s="121"/>
      <c r="BW936" s="121"/>
      <c r="BX936" s="121"/>
      <c r="BY936" s="121"/>
      <c r="BZ936" s="121"/>
    </row>
    <row r="937" spans="1:78" s="100" customFormat="1" ht="16" hidden="1" thickBot="1">
      <c r="A937" s="231"/>
      <c r="B937" s="254"/>
      <c r="C937" s="72" t="s">
        <v>921</v>
      </c>
      <c r="D937" s="70"/>
      <c r="E937" s="119" t="s">
        <v>1763</v>
      </c>
      <c r="F937" s="104" t="s">
        <v>123</v>
      </c>
      <c r="G937" s="139"/>
      <c r="H937" s="139"/>
      <c r="I937" s="139"/>
      <c r="J937" s="104" t="s">
        <v>1193</v>
      </c>
      <c r="K937" s="139"/>
      <c r="L937" s="139"/>
      <c r="M937" s="139"/>
      <c r="N937" s="139"/>
      <c r="O937" s="139"/>
      <c r="P937" s="139"/>
      <c r="Q937" s="139"/>
      <c r="R937" s="50" t="s">
        <v>1783</v>
      </c>
      <c r="S937" s="50">
        <v>0</v>
      </c>
      <c r="T937" s="104" t="s">
        <v>1581</v>
      </c>
      <c r="U937" s="50" t="s">
        <v>1653</v>
      </c>
      <c r="V937" s="104"/>
      <c r="W937" s="50">
        <v>0</v>
      </c>
      <c r="X937" s="50">
        <v>0</v>
      </c>
      <c r="Y937" s="50">
        <v>0</v>
      </c>
      <c r="Z937" s="139"/>
      <c r="AA937" s="139"/>
      <c r="AB937" s="139"/>
      <c r="AC937" s="139"/>
      <c r="AD937" s="139"/>
      <c r="AE937" s="139"/>
      <c r="AF937" s="139"/>
      <c r="AG937" s="139"/>
      <c r="AH937" s="139"/>
      <c r="AI937" s="139"/>
      <c r="AJ937" s="139"/>
      <c r="AK937" s="139"/>
      <c r="AL937" s="139"/>
      <c r="AM937" s="139"/>
      <c r="AN937" s="139"/>
      <c r="AO937" s="139"/>
      <c r="AP937" s="139"/>
      <c r="AQ937" s="70" t="s">
        <v>204</v>
      </c>
      <c r="AR937" s="70">
        <v>2007</v>
      </c>
      <c r="AS937" s="139"/>
      <c r="AT937" s="139"/>
      <c r="AU937" s="139"/>
      <c r="AV937" s="71">
        <v>117811510.11819787</v>
      </c>
      <c r="AW937" s="104" t="s">
        <v>123</v>
      </c>
      <c r="AX937" s="104"/>
      <c r="AY937" s="104" t="s">
        <v>1803</v>
      </c>
      <c r="AZ937" s="104" t="s">
        <v>1193</v>
      </c>
      <c r="BA937" s="104"/>
      <c r="BB937" s="104"/>
      <c r="BC937" s="66"/>
      <c r="BD937" s="66"/>
      <c r="BE937" s="121"/>
      <c r="BF937" s="121"/>
      <c r="BG937" s="121"/>
      <c r="BH937" s="121"/>
      <c r="BI937" s="121"/>
      <c r="BJ937" s="121"/>
      <c r="BK937" s="121"/>
      <c r="BL937" s="121"/>
      <c r="BM937" s="121"/>
      <c r="BN937" s="121"/>
      <c r="BO937" s="121"/>
      <c r="BP937" s="121"/>
      <c r="BQ937" s="121"/>
      <c r="BR937" s="121"/>
      <c r="BS937" s="121"/>
      <c r="BT937" s="121"/>
      <c r="BU937" s="121"/>
      <c r="BV937" s="121"/>
      <c r="BW937" s="121"/>
      <c r="BX937" s="121"/>
      <c r="BY937" s="121"/>
      <c r="BZ937" s="121"/>
    </row>
    <row r="938" spans="1:78" s="100" customFormat="1" ht="16" hidden="1" thickBot="1">
      <c r="A938" s="231"/>
      <c r="B938" s="254"/>
      <c r="C938" s="72" t="s">
        <v>922</v>
      </c>
      <c r="D938" s="70"/>
      <c r="E938" s="119" t="s">
        <v>716</v>
      </c>
      <c r="F938" s="104" t="s">
        <v>123</v>
      </c>
      <c r="G938" s="139"/>
      <c r="H938" s="139"/>
      <c r="I938" s="139"/>
      <c r="J938" s="104" t="s">
        <v>1193</v>
      </c>
      <c r="K938" s="139"/>
      <c r="L938" s="139"/>
      <c r="M938" s="139"/>
      <c r="N938" s="139"/>
      <c r="O938" s="139"/>
      <c r="P938" s="139"/>
      <c r="Q938" s="139"/>
      <c r="R938" s="50" t="s">
        <v>1784</v>
      </c>
      <c r="S938" s="50">
        <v>0</v>
      </c>
      <c r="T938" s="104" t="s">
        <v>238</v>
      </c>
      <c r="U938" s="50" t="s">
        <v>1653</v>
      </c>
      <c r="V938" s="104"/>
      <c r="W938" s="50">
        <v>0</v>
      </c>
      <c r="X938" s="50">
        <v>0</v>
      </c>
      <c r="Y938" s="50">
        <v>0</v>
      </c>
      <c r="Z938" s="139"/>
      <c r="AA938" s="139"/>
      <c r="AB938" s="139"/>
      <c r="AC938" s="139"/>
      <c r="AD938" s="139"/>
      <c r="AE938" s="139"/>
      <c r="AF938" s="139"/>
      <c r="AG938" s="139"/>
      <c r="AH938" s="139"/>
      <c r="AI938" s="139"/>
      <c r="AJ938" s="139"/>
      <c r="AK938" s="139"/>
      <c r="AL938" s="139"/>
      <c r="AM938" s="139"/>
      <c r="AN938" s="139"/>
      <c r="AO938" s="139"/>
      <c r="AP938" s="139"/>
      <c r="AQ938" s="70" t="s">
        <v>204</v>
      </c>
      <c r="AR938" s="70">
        <v>2007</v>
      </c>
      <c r="AS938" s="139"/>
      <c r="AT938" s="139"/>
      <c r="AU938" s="139"/>
      <c r="AV938" s="71">
        <v>74584522.404981077</v>
      </c>
      <c r="AW938" s="104" t="s">
        <v>123</v>
      </c>
      <c r="AX938" s="104"/>
      <c r="AY938" s="104" t="s">
        <v>1803</v>
      </c>
      <c r="AZ938" s="104" t="s">
        <v>1193</v>
      </c>
      <c r="BA938" s="104"/>
      <c r="BB938" s="104"/>
      <c r="BC938" s="66"/>
      <c r="BD938" s="66"/>
      <c r="BE938" s="121"/>
      <c r="BF938" s="121"/>
      <c r="BG938" s="121"/>
      <c r="BH938" s="121"/>
      <c r="BI938" s="121"/>
      <c r="BJ938" s="121"/>
      <c r="BK938" s="121"/>
      <c r="BL938" s="121"/>
      <c r="BM938" s="121"/>
      <c r="BN938" s="121"/>
      <c r="BO938" s="121"/>
      <c r="BP938" s="121"/>
      <c r="BQ938" s="121"/>
      <c r="BR938" s="121"/>
      <c r="BS938" s="121"/>
      <c r="BT938" s="121"/>
      <c r="BU938" s="121"/>
      <c r="BV938" s="121"/>
      <c r="BW938" s="121"/>
      <c r="BX938" s="121"/>
      <c r="BY938" s="121"/>
      <c r="BZ938" s="121"/>
    </row>
    <row r="939" spans="1:78" s="100" customFormat="1" ht="16" hidden="1" thickBot="1">
      <c r="A939" s="231"/>
      <c r="B939" s="254"/>
      <c r="C939" s="72" t="s">
        <v>923</v>
      </c>
      <c r="D939" s="70"/>
      <c r="E939" s="119" t="s">
        <v>713</v>
      </c>
      <c r="F939" s="104" t="s">
        <v>123</v>
      </c>
      <c r="G939" s="139"/>
      <c r="H939" s="139"/>
      <c r="I939" s="139"/>
      <c r="J939" s="104" t="s">
        <v>1193</v>
      </c>
      <c r="K939" s="139"/>
      <c r="L939" s="139"/>
      <c r="M939" s="139"/>
      <c r="N939" s="139"/>
      <c r="O939" s="139"/>
      <c r="P939" s="139"/>
      <c r="Q939" s="139"/>
      <c r="R939" s="50" t="s">
        <v>1785</v>
      </c>
      <c r="S939" s="50">
        <v>0</v>
      </c>
      <c r="T939" s="104" t="s">
        <v>238</v>
      </c>
      <c r="U939" s="50" t="s">
        <v>1658</v>
      </c>
      <c r="V939" s="104"/>
      <c r="W939" s="50">
        <v>0</v>
      </c>
      <c r="X939" s="50">
        <v>0</v>
      </c>
      <c r="Y939" s="50">
        <v>0</v>
      </c>
      <c r="Z939" s="139"/>
      <c r="AA939" s="139"/>
      <c r="AB939" s="139"/>
      <c r="AC939" s="139"/>
      <c r="AD939" s="139"/>
      <c r="AE939" s="139"/>
      <c r="AF939" s="139"/>
      <c r="AG939" s="139"/>
      <c r="AH939" s="139"/>
      <c r="AI939" s="139"/>
      <c r="AJ939" s="139"/>
      <c r="AK939" s="139"/>
      <c r="AL939" s="139"/>
      <c r="AM939" s="139"/>
      <c r="AN939" s="139"/>
      <c r="AO939" s="139"/>
      <c r="AP939" s="139"/>
      <c r="AQ939" s="70" t="s">
        <v>204</v>
      </c>
      <c r="AR939" s="70">
        <v>2007</v>
      </c>
      <c r="AS939" s="139"/>
      <c r="AT939" s="139"/>
      <c r="AU939" s="139"/>
      <c r="AV939" s="71">
        <v>39134193.264338896</v>
      </c>
      <c r="AW939" s="104" t="s">
        <v>123</v>
      </c>
      <c r="AX939" s="104"/>
      <c r="AY939" s="104" t="s">
        <v>1805</v>
      </c>
      <c r="AZ939" s="104" t="s">
        <v>1193</v>
      </c>
      <c r="BA939" s="104"/>
      <c r="BB939" s="104"/>
      <c r="BC939" s="66"/>
      <c r="BD939" s="66"/>
      <c r="BE939" s="121"/>
      <c r="BF939" s="121"/>
      <c r="BG939" s="121"/>
      <c r="BH939" s="121"/>
      <c r="BI939" s="121"/>
      <c r="BJ939" s="121"/>
      <c r="BK939" s="121"/>
      <c r="BL939" s="121"/>
      <c r="BM939" s="121"/>
      <c r="BN939" s="121"/>
      <c r="BO939" s="121"/>
      <c r="BP939" s="121"/>
      <c r="BQ939" s="121"/>
      <c r="BR939" s="121"/>
      <c r="BS939" s="121"/>
      <c r="BT939" s="121"/>
      <c r="BU939" s="121"/>
      <c r="BV939" s="121"/>
      <c r="BW939" s="121"/>
      <c r="BX939" s="121"/>
      <c r="BY939" s="121"/>
      <c r="BZ939" s="121"/>
    </row>
    <row r="940" spans="1:78" s="100" customFormat="1" ht="16" hidden="1" thickBot="1">
      <c r="A940" s="231"/>
      <c r="B940" s="254"/>
      <c r="C940" s="72" t="s">
        <v>924</v>
      </c>
      <c r="D940" s="70"/>
      <c r="E940" s="119" t="s">
        <v>720</v>
      </c>
      <c r="F940" s="104" t="s">
        <v>123</v>
      </c>
      <c r="G940" s="139"/>
      <c r="H940" s="139"/>
      <c r="I940" s="139"/>
      <c r="J940" s="104" t="s">
        <v>1193</v>
      </c>
      <c r="K940" s="139"/>
      <c r="L940" s="139"/>
      <c r="M940" s="139"/>
      <c r="N940" s="139"/>
      <c r="O940" s="139"/>
      <c r="P940" s="139"/>
      <c r="Q940" s="139"/>
      <c r="R940" s="50" t="s">
        <v>837</v>
      </c>
      <c r="S940" s="50">
        <v>0</v>
      </c>
      <c r="T940" s="104" t="s">
        <v>225</v>
      </c>
      <c r="U940" s="50">
        <v>0</v>
      </c>
      <c r="V940" s="104"/>
      <c r="W940" s="50">
        <v>0</v>
      </c>
      <c r="X940" s="50">
        <v>0</v>
      </c>
      <c r="Y940" s="50">
        <v>0</v>
      </c>
      <c r="Z940" s="139"/>
      <c r="AA940" s="139"/>
      <c r="AB940" s="139"/>
      <c r="AC940" s="139"/>
      <c r="AD940" s="139"/>
      <c r="AE940" s="139"/>
      <c r="AF940" s="139"/>
      <c r="AG940" s="139"/>
      <c r="AH940" s="139"/>
      <c r="AI940" s="139"/>
      <c r="AJ940" s="139"/>
      <c r="AK940" s="139"/>
      <c r="AL940" s="139"/>
      <c r="AM940" s="139"/>
      <c r="AN940" s="139"/>
      <c r="AO940" s="139"/>
      <c r="AP940" s="139"/>
      <c r="AQ940" s="70" t="s">
        <v>204</v>
      </c>
      <c r="AR940" s="70">
        <v>2007</v>
      </c>
      <c r="AS940" s="139"/>
      <c r="AT940" s="139"/>
      <c r="AU940" s="139"/>
      <c r="AV940" s="71">
        <v>51540638.310996667</v>
      </c>
      <c r="AW940" s="104" t="s">
        <v>123</v>
      </c>
      <c r="AX940" s="104"/>
      <c r="AY940" s="104" t="s">
        <v>1807</v>
      </c>
      <c r="AZ940" s="104" t="s">
        <v>1193</v>
      </c>
      <c r="BA940" s="104"/>
      <c r="BB940" s="104"/>
      <c r="BC940" s="66"/>
      <c r="BD940" s="66"/>
      <c r="BE940" s="121"/>
      <c r="BF940" s="121"/>
      <c r="BG940" s="121"/>
      <c r="BH940" s="121"/>
      <c r="BI940" s="121"/>
      <c r="BJ940" s="121"/>
      <c r="BK940" s="121"/>
      <c r="BL940" s="121"/>
      <c r="BM940" s="121"/>
      <c r="BN940" s="121"/>
      <c r="BO940" s="121"/>
      <c r="BP940" s="121"/>
      <c r="BQ940" s="121"/>
      <c r="BR940" s="121"/>
      <c r="BS940" s="121"/>
      <c r="BT940" s="121"/>
      <c r="BU940" s="121"/>
      <c r="BV940" s="121"/>
      <c r="BW940" s="121"/>
      <c r="BX940" s="121"/>
      <c r="BY940" s="121"/>
      <c r="BZ940" s="121"/>
    </row>
    <row r="941" spans="1:78" s="100" customFormat="1" ht="16" hidden="1" thickBot="1">
      <c r="A941" s="231"/>
      <c r="B941" s="254"/>
      <c r="C941" s="72" t="s">
        <v>925</v>
      </c>
      <c r="D941" s="70"/>
      <c r="E941" s="119" t="s">
        <v>1786</v>
      </c>
      <c r="F941" s="104" t="s">
        <v>123</v>
      </c>
      <c r="G941" s="139"/>
      <c r="H941" s="139"/>
      <c r="I941" s="139"/>
      <c r="J941" s="104" t="s">
        <v>1193</v>
      </c>
      <c r="K941" s="139"/>
      <c r="L941" s="139"/>
      <c r="M941" s="139"/>
      <c r="N941" s="139"/>
      <c r="O941" s="139"/>
      <c r="P941" s="139"/>
      <c r="Q941" s="139"/>
      <c r="R941" s="50" t="s">
        <v>1787</v>
      </c>
      <c r="S941" s="50">
        <v>0</v>
      </c>
      <c r="T941" s="104" t="s">
        <v>1587</v>
      </c>
      <c r="U941" s="50" t="s">
        <v>1654</v>
      </c>
      <c r="V941" s="104"/>
      <c r="W941" s="50">
        <v>0</v>
      </c>
      <c r="X941" s="50">
        <v>0</v>
      </c>
      <c r="Y941" s="50">
        <v>0</v>
      </c>
      <c r="Z941" s="139"/>
      <c r="AA941" s="139"/>
      <c r="AB941" s="139"/>
      <c r="AC941" s="139"/>
      <c r="AD941" s="139"/>
      <c r="AE941" s="139"/>
      <c r="AF941" s="139"/>
      <c r="AG941" s="139"/>
      <c r="AH941" s="139"/>
      <c r="AI941" s="139"/>
      <c r="AJ941" s="139"/>
      <c r="AK941" s="139"/>
      <c r="AL941" s="139"/>
      <c r="AM941" s="139"/>
      <c r="AN941" s="139"/>
      <c r="AO941" s="139"/>
      <c r="AP941" s="139"/>
      <c r="AQ941" s="70" t="s">
        <v>204</v>
      </c>
      <c r="AR941" s="70">
        <v>2007</v>
      </c>
      <c r="AS941" s="139"/>
      <c r="AT941" s="139"/>
      <c r="AU941" s="139"/>
      <c r="AV941" s="71">
        <v>96582683.153479204</v>
      </c>
      <c r="AW941" s="104" t="s">
        <v>123</v>
      </c>
      <c r="AX941" s="104"/>
      <c r="AY941" s="104" t="s">
        <v>1818</v>
      </c>
      <c r="AZ941" s="104" t="s">
        <v>1193</v>
      </c>
      <c r="BA941" s="104"/>
      <c r="BB941" s="104"/>
      <c r="BC941" s="66"/>
      <c r="BD941" s="66"/>
      <c r="BE941" s="121"/>
      <c r="BF941" s="121"/>
      <c r="BG941" s="121"/>
      <c r="BH941" s="121"/>
      <c r="BI941" s="121"/>
      <c r="BJ941" s="121"/>
      <c r="BK941" s="121"/>
      <c r="BL941" s="121"/>
      <c r="BM941" s="121"/>
      <c r="BN941" s="121"/>
      <c r="BO941" s="121"/>
      <c r="BP941" s="121"/>
      <c r="BQ941" s="121"/>
      <c r="BR941" s="121"/>
      <c r="BS941" s="121"/>
      <c r="BT941" s="121"/>
      <c r="BU941" s="121"/>
      <c r="BV941" s="121"/>
      <c r="BW941" s="121"/>
      <c r="BX941" s="121"/>
      <c r="BY941" s="121"/>
      <c r="BZ941" s="121"/>
    </row>
    <row r="942" spans="1:78" s="100" customFormat="1" ht="16" hidden="1" thickBot="1">
      <c r="A942" s="231"/>
      <c r="B942" s="254"/>
      <c r="C942" s="72" t="s">
        <v>926</v>
      </c>
      <c r="D942" s="70"/>
      <c r="E942" s="119" t="s">
        <v>716</v>
      </c>
      <c r="F942" s="104" t="s">
        <v>123</v>
      </c>
      <c r="G942" s="139"/>
      <c r="H942" s="139"/>
      <c r="I942" s="139"/>
      <c r="J942" s="104" t="s">
        <v>1193</v>
      </c>
      <c r="K942" s="139"/>
      <c r="L942" s="139"/>
      <c r="M942" s="139"/>
      <c r="N942" s="139"/>
      <c r="O942" s="139"/>
      <c r="P942" s="139"/>
      <c r="Q942" s="139"/>
      <c r="R942" s="50" t="s">
        <v>1788</v>
      </c>
      <c r="S942" s="50">
        <v>0</v>
      </c>
      <c r="T942" s="104"/>
      <c r="U942" s="50" t="s">
        <v>1653</v>
      </c>
      <c r="V942" s="104"/>
      <c r="W942" s="50">
        <v>0</v>
      </c>
      <c r="X942" s="50">
        <v>0</v>
      </c>
      <c r="Y942" s="50">
        <v>0</v>
      </c>
      <c r="Z942" s="139"/>
      <c r="AA942" s="139"/>
      <c r="AB942" s="139"/>
      <c r="AC942" s="139"/>
      <c r="AD942" s="139"/>
      <c r="AE942" s="139"/>
      <c r="AF942" s="139"/>
      <c r="AG942" s="139"/>
      <c r="AH942" s="139"/>
      <c r="AI942" s="139"/>
      <c r="AJ942" s="139"/>
      <c r="AK942" s="139"/>
      <c r="AL942" s="139"/>
      <c r="AM942" s="139"/>
      <c r="AN942" s="139"/>
      <c r="AO942" s="139"/>
      <c r="AP942" s="139"/>
      <c r="AQ942" s="70" t="s">
        <v>204</v>
      </c>
      <c r="AR942" s="70">
        <v>2007</v>
      </c>
      <c r="AS942" s="139"/>
      <c r="AT942" s="139"/>
      <c r="AU942" s="139"/>
      <c r="AV942" s="71">
        <v>22524370.129335117</v>
      </c>
      <c r="AW942" s="104" t="s">
        <v>123</v>
      </c>
      <c r="AX942" s="104"/>
      <c r="AY942" s="104" t="s">
        <v>1803</v>
      </c>
      <c r="AZ942" s="104" t="s">
        <v>1193</v>
      </c>
      <c r="BA942" s="104"/>
      <c r="BB942" s="104"/>
      <c r="BC942" s="66"/>
      <c r="BD942" s="66"/>
      <c r="BE942" s="121"/>
      <c r="BF942" s="121"/>
      <c r="BG942" s="121"/>
      <c r="BH942" s="121"/>
      <c r="BI942" s="121"/>
      <c r="BJ942" s="121"/>
      <c r="BK942" s="121"/>
      <c r="BL942" s="121"/>
      <c r="BM942" s="121"/>
      <c r="BN942" s="121"/>
      <c r="BO942" s="121"/>
      <c r="BP942" s="121"/>
      <c r="BQ942" s="121"/>
      <c r="BR942" s="121"/>
      <c r="BS942" s="121"/>
      <c r="BT942" s="121"/>
      <c r="BU942" s="121"/>
      <c r="BV942" s="121"/>
      <c r="BW942" s="121"/>
      <c r="BX942" s="121"/>
      <c r="BY942" s="121"/>
      <c r="BZ942" s="121"/>
    </row>
    <row r="943" spans="1:78" s="100" customFormat="1" ht="16" hidden="1" thickBot="1">
      <c r="A943" s="231"/>
      <c r="B943" s="254"/>
      <c r="C943" s="72" t="s">
        <v>927</v>
      </c>
      <c r="D943" s="70"/>
      <c r="E943" s="73" t="s">
        <v>713</v>
      </c>
      <c r="F943" s="104" t="s">
        <v>123</v>
      </c>
      <c r="G943" s="139"/>
      <c r="H943" s="139"/>
      <c r="I943" s="139"/>
      <c r="J943" s="104" t="s">
        <v>1193</v>
      </c>
      <c r="K943" s="139"/>
      <c r="L943" s="139"/>
      <c r="M943" s="139"/>
      <c r="N943" s="139"/>
      <c r="O943" s="139"/>
      <c r="P943" s="139"/>
      <c r="Q943" s="139"/>
      <c r="R943" s="50" t="s">
        <v>1789</v>
      </c>
      <c r="S943" s="50">
        <v>0</v>
      </c>
      <c r="T943" s="104" t="s">
        <v>1591</v>
      </c>
      <c r="U943" s="50" t="s">
        <v>1655</v>
      </c>
      <c r="V943" s="104"/>
      <c r="W943" s="50">
        <v>0</v>
      </c>
      <c r="X943" s="50">
        <v>0</v>
      </c>
      <c r="Y943" s="50">
        <v>0</v>
      </c>
      <c r="Z943" s="139"/>
      <c r="AA943" s="139"/>
      <c r="AB943" s="139"/>
      <c r="AC943" s="139"/>
      <c r="AD943" s="139"/>
      <c r="AE943" s="139"/>
      <c r="AF943" s="139"/>
      <c r="AG943" s="139"/>
      <c r="AH943" s="139"/>
      <c r="AI943" s="139"/>
      <c r="AJ943" s="139"/>
      <c r="AK943" s="139"/>
      <c r="AL943" s="139"/>
      <c r="AM943" s="139"/>
      <c r="AN943" s="139"/>
      <c r="AO943" s="139"/>
      <c r="AP943" s="139"/>
      <c r="AQ943" s="70" t="s">
        <v>204</v>
      </c>
      <c r="AR943" s="70">
        <v>2007</v>
      </c>
      <c r="AS943" s="139"/>
      <c r="AT943" s="139"/>
      <c r="AU943" s="139"/>
      <c r="AV943" s="71">
        <v>287117526.84288126</v>
      </c>
      <c r="AW943" s="104" t="s">
        <v>123</v>
      </c>
      <c r="AX943" s="104"/>
      <c r="AY943" s="104" t="s">
        <v>1819</v>
      </c>
      <c r="AZ943" s="104" t="s">
        <v>1193</v>
      </c>
      <c r="BA943" s="104"/>
      <c r="BB943" s="104"/>
      <c r="BC943" s="66"/>
      <c r="BD943" s="66"/>
      <c r="BE943" s="121"/>
      <c r="BF943" s="121"/>
      <c r="BG943" s="121"/>
      <c r="BH943" s="121"/>
      <c r="BI943" s="121"/>
      <c r="BJ943" s="121"/>
      <c r="BK943" s="121"/>
      <c r="BL943" s="121"/>
      <c r="BM943" s="121"/>
      <c r="BN943" s="121"/>
      <c r="BO943" s="121"/>
      <c r="BP943" s="121"/>
      <c r="BQ943" s="121"/>
      <c r="BR943" s="121"/>
      <c r="BS943" s="121"/>
      <c r="BT943" s="121"/>
      <c r="BU943" s="121"/>
      <c r="BV943" s="121"/>
      <c r="BW943" s="121"/>
      <c r="BX943" s="121"/>
      <c r="BY943" s="121"/>
      <c r="BZ943" s="121"/>
    </row>
    <row r="944" spans="1:78" s="100" customFormat="1" ht="16" hidden="1" thickBot="1">
      <c r="A944" s="231"/>
      <c r="B944" s="254"/>
      <c r="C944" s="72" t="s">
        <v>928</v>
      </c>
      <c r="D944" s="70"/>
      <c r="E944" s="128" t="s">
        <v>713</v>
      </c>
      <c r="F944" s="104" t="s">
        <v>123</v>
      </c>
      <c r="G944" s="139"/>
      <c r="H944" s="139"/>
      <c r="I944" s="139"/>
      <c r="J944" s="104" t="s">
        <v>1193</v>
      </c>
      <c r="K944" s="139"/>
      <c r="L944" s="139"/>
      <c r="M944" s="139"/>
      <c r="N944" s="139"/>
      <c r="O944" s="139"/>
      <c r="P944" s="139"/>
      <c r="Q944" s="139"/>
      <c r="R944" s="146" t="s">
        <v>1790</v>
      </c>
      <c r="S944" s="146">
        <v>0</v>
      </c>
      <c r="T944" s="282" t="s">
        <v>238</v>
      </c>
      <c r="U944" s="146" t="s">
        <v>1653</v>
      </c>
      <c r="V944" s="104"/>
      <c r="W944" s="50">
        <v>0</v>
      </c>
      <c r="X944" s="50">
        <v>0</v>
      </c>
      <c r="Y944" s="50">
        <v>0</v>
      </c>
      <c r="Z944" s="139"/>
      <c r="AA944" s="139"/>
      <c r="AB944" s="139"/>
      <c r="AC944" s="139"/>
      <c r="AD944" s="139"/>
      <c r="AE944" s="139"/>
      <c r="AF944" s="139"/>
      <c r="AG944" s="139"/>
      <c r="AH944" s="139"/>
      <c r="AI944" s="139"/>
      <c r="AJ944" s="139"/>
      <c r="AK944" s="139"/>
      <c r="AL944" s="139"/>
      <c r="AM944" s="139"/>
      <c r="AN944" s="139"/>
      <c r="AO944" s="139"/>
      <c r="AP944" s="139"/>
      <c r="AQ944" s="70" t="s">
        <v>204</v>
      </c>
      <c r="AR944" s="70">
        <v>2007</v>
      </c>
      <c r="AS944" s="139"/>
      <c r="AT944" s="139"/>
      <c r="AU944" s="139"/>
      <c r="AV944" s="71">
        <v>179448455.24259195</v>
      </c>
      <c r="AW944" s="104" t="s">
        <v>123</v>
      </c>
      <c r="AX944" s="104"/>
      <c r="AY944" s="104" t="s">
        <v>1819</v>
      </c>
      <c r="AZ944" s="104" t="s">
        <v>1193</v>
      </c>
      <c r="BA944" s="104"/>
      <c r="BB944" s="104"/>
      <c r="BC944" s="66"/>
      <c r="BD944" s="66"/>
      <c r="BE944" s="121"/>
      <c r="BF944" s="121"/>
      <c r="BG944" s="121"/>
      <c r="BH944" s="121"/>
      <c r="BI944" s="121"/>
      <c r="BJ944" s="121"/>
      <c r="BK944" s="121"/>
      <c r="BL944" s="121"/>
      <c r="BM944" s="121"/>
      <c r="BN944" s="121"/>
      <c r="BO944" s="121"/>
      <c r="BP944" s="121"/>
      <c r="BQ944" s="121"/>
      <c r="BR944" s="121"/>
      <c r="BS944" s="121"/>
      <c r="BT944" s="121"/>
      <c r="BU944" s="121"/>
      <c r="BV944" s="121"/>
      <c r="BW944" s="121"/>
      <c r="BX944" s="121"/>
      <c r="BY944" s="121"/>
      <c r="BZ944" s="121"/>
    </row>
    <row r="945" spans="1:78" s="100" customFormat="1" ht="16" hidden="1" thickBot="1">
      <c r="A945" s="231"/>
      <c r="B945" s="254"/>
      <c r="C945" s="72" t="s">
        <v>929</v>
      </c>
      <c r="D945" s="70"/>
      <c r="E945" s="73" t="s">
        <v>713</v>
      </c>
      <c r="F945" s="104" t="s">
        <v>123</v>
      </c>
      <c r="G945" s="139"/>
      <c r="H945" s="139"/>
      <c r="I945" s="139"/>
      <c r="J945" s="104" t="s">
        <v>1193</v>
      </c>
      <c r="K945" s="139"/>
      <c r="L945" s="139"/>
      <c r="M945" s="139"/>
      <c r="N945" s="139"/>
      <c r="O945" s="139"/>
      <c r="P945" s="139"/>
      <c r="Q945" s="139"/>
      <c r="R945" s="146" t="s">
        <v>1791</v>
      </c>
      <c r="S945" s="146">
        <v>0</v>
      </c>
      <c r="T945" s="282" t="s">
        <v>1591</v>
      </c>
      <c r="U945" s="146" t="s">
        <v>1792</v>
      </c>
      <c r="V945" s="104"/>
      <c r="W945" s="50">
        <v>0</v>
      </c>
      <c r="X945" s="50">
        <v>0</v>
      </c>
      <c r="Y945" s="50">
        <v>0</v>
      </c>
      <c r="Z945" s="139"/>
      <c r="AA945" s="139"/>
      <c r="AB945" s="139"/>
      <c r="AC945" s="139"/>
      <c r="AD945" s="139"/>
      <c r="AE945" s="139"/>
      <c r="AF945" s="139"/>
      <c r="AG945" s="139"/>
      <c r="AH945" s="139"/>
      <c r="AI945" s="139"/>
      <c r="AJ945" s="139"/>
      <c r="AK945" s="139"/>
      <c r="AL945" s="139"/>
      <c r="AM945" s="139"/>
      <c r="AN945" s="139"/>
      <c r="AO945" s="139"/>
      <c r="AP945" s="139"/>
      <c r="AQ945" s="70" t="s">
        <v>204</v>
      </c>
      <c r="AR945" s="70">
        <v>2007</v>
      </c>
      <c r="AS945" s="139"/>
      <c r="AT945" s="139"/>
      <c r="AU945" s="139"/>
      <c r="AV945" s="71">
        <v>263191068.57214391</v>
      </c>
      <c r="AW945" s="104" t="s">
        <v>123</v>
      </c>
      <c r="AX945" s="104"/>
      <c r="AY945" s="104" t="s">
        <v>1819</v>
      </c>
      <c r="AZ945" s="104" t="s">
        <v>1193</v>
      </c>
      <c r="BA945" s="104"/>
      <c r="BB945" s="104"/>
      <c r="BC945" s="66"/>
      <c r="BD945" s="66"/>
      <c r="BE945" s="121"/>
      <c r="BF945" s="121"/>
      <c r="BG945" s="121"/>
      <c r="BH945" s="121"/>
      <c r="BI945" s="121"/>
      <c r="BJ945" s="121"/>
      <c r="BK945" s="121"/>
      <c r="BL945" s="121"/>
      <c r="BM945" s="121"/>
      <c r="BN945" s="121"/>
      <c r="BO945" s="121"/>
      <c r="BP945" s="121"/>
      <c r="BQ945" s="121"/>
      <c r="BR945" s="121"/>
      <c r="BS945" s="121"/>
      <c r="BT945" s="121"/>
      <c r="BU945" s="121"/>
      <c r="BV945" s="121"/>
      <c r="BW945" s="121"/>
      <c r="BX945" s="121"/>
      <c r="BY945" s="121"/>
      <c r="BZ945" s="121"/>
    </row>
    <row r="946" spans="1:78" s="100" customFormat="1" ht="16" hidden="1" thickBot="1">
      <c r="A946" s="231"/>
      <c r="B946" s="254"/>
      <c r="C946" s="72" t="s">
        <v>930</v>
      </c>
      <c r="D946" s="70" t="s">
        <v>1000</v>
      </c>
      <c r="E946" s="73" t="s">
        <v>732</v>
      </c>
      <c r="F946" s="104" t="s">
        <v>123</v>
      </c>
      <c r="G946" s="139"/>
      <c r="H946" s="139"/>
      <c r="I946" s="139"/>
      <c r="J946" s="104" t="s">
        <v>1193</v>
      </c>
      <c r="K946" s="139"/>
      <c r="L946" s="139"/>
      <c r="M946" s="139"/>
      <c r="N946" s="139"/>
      <c r="O946" s="139"/>
      <c r="P946" s="139"/>
      <c r="Q946" s="139"/>
      <c r="R946" s="50" t="s">
        <v>1050</v>
      </c>
      <c r="S946" s="50">
        <v>0</v>
      </c>
      <c r="T946" s="104" t="s">
        <v>225</v>
      </c>
      <c r="U946" s="50">
        <v>0</v>
      </c>
      <c r="V946" s="104"/>
      <c r="W946" s="50">
        <v>0</v>
      </c>
      <c r="X946" s="50">
        <v>0</v>
      </c>
      <c r="Y946" s="50">
        <v>0</v>
      </c>
      <c r="Z946" s="139"/>
      <c r="AA946" s="139"/>
      <c r="AB946" s="139"/>
      <c r="AC946" s="139"/>
      <c r="AD946" s="139"/>
      <c r="AE946" s="139"/>
      <c r="AF946" s="139"/>
      <c r="AG946" s="139"/>
      <c r="AH946" s="139"/>
      <c r="AI946" s="139"/>
      <c r="AJ946" s="139"/>
      <c r="AK946" s="139"/>
      <c r="AL946" s="139"/>
      <c r="AM946" s="139"/>
      <c r="AN946" s="139"/>
      <c r="AO946" s="139"/>
      <c r="AP946" s="139"/>
      <c r="AQ946" s="70" t="s">
        <v>204</v>
      </c>
      <c r="AR946" s="70">
        <v>2008</v>
      </c>
      <c r="AS946" s="139"/>
      <c r="AT946" s="139"/>
      <c r="AU946" s="139"/>
      <c r="AV946" s="71">
        <v>1475128536.2985086</v>
      </c>
      <c r="AW946" s="104" t="s">
        <v>123</v>
      </c>
      <c r="AX946" s="104"/>
      <c r="AY946" s="104" t="s">
        <v>1802</v>
      </c>
      <c r="AZ946" s="104" t="s">
        <v>1193</v>
      </c>
      <c r="BA946" s="104"/>
      <c r="BB946" s="104"/>
      <c r="BC946" s="66"/>
      <c r="BD946" s="66"/>
      <c r="BE946" s="121"/>
      <c r="BF946" s="121"/>
      <c r="BG946" s="121"/>
      <c r="BH946" s="121"/>
      <c r="BI946" s="121"/>
      <c r="BJ946" s="121"/>
      <c r="BK946" s="121"/>
      <c r="BL946" s="121"/>
      <c r="BM946" s="121"/>
      <c r="BN946" s="121"/>
      <c r="BO946" s="121"/>
      <c r="BP946" s="121"/>
      <c r="BQ946" s="121"/>
      <c r="BR946" s="121"/>
      <c r="BS946" s="121"/>
      <c r="BT946" s="121"/>
      <c r="BU946" s="121"/>
      <c r="BV946" s="121"/>
      <c r="BW946" s="121"/>
      <c r="BX946" s="121"/>
      <c r="BY946" s="121"/>
      <c r="BZ946" s="121"/>
    </row>
    <row r="947" spans="1:78" s="100" customFormat="1" ht="16" hidden="1" thickBot="1">
      <c r="A947" s="231"/>
      <c r="B947" s="254"/>
      <c r="C947" s="72" t="s">
        <v>931</v>
      </c>
      <c r="D947" s="70" t="s">
        <v>1001</v>
      </c>
      <c r="E947" s="73" t="s">
        <v>733</v>
      </c>
      <c r="F947" s="104" t="s">
        <v>123</v>
      </c>
      <c r="G947" s="139"/>
      <c r="H947" s="139"/>
      <c r="I947" s="139"/>
      <c r="J947" s="104" t="s">
        <v>1193</v>
      </c>
      <c r="K947" s="139"/>
      <c r="L947" s="139"/>
      <c r="M947" s="139"/>
      <c r="N947" s="139"/>
      <c r="O947" s="139"/>
      <c r="P947" s="139"/>
      <c r="Q947" s="139"/>
      <c r="R947" s="50" t="s">
        <v>1051</v>
      </c>
      <c r="S947" s="50">
        <v>0</v>
      </c>
      <c r="T947" s="104" t="s">
        <v>1581</v>
      </c>
      <c r="U947" s="50">
        <v>0</v>
      </c>
      <c r="V947" s="104"/>
      <c r="W947" s="50">
        <v>0</v>
      </c>
      <c r="X947" s="50">
        <v>0</v>
      </c>
      <c r="Y947" s="50">
        <v>0</v>
      </c>
      <c r="Z947" s="139"/>
      <c r="AA947" s="139"/>
      <c r="AB947" s="139"/>
      <c r="AC947" s="139"/>
      <c r="AD947" s="139"/>
      <c r="AE947" s="139"/>
      <c r="AF947" s="139"/>
      <c r="AG947" s="139"/>
      <c r="AH947" s="139"/>
      <c r="AI947" s="139"/>
      <c r="AJ947" s="139"/>
      <c r="AK947" s="139"/>
      <c r="AL947" s="139"/>
      <c r="AM947" s="139"/>
      <c r="AN947" s="139"/>
      <c r="AO947" s="139"/>
      <c r="AP947" s="139"/>
      <c r="AQ947" s="70" t="s">
        <v>204</v>
      </c>
      <c r="AR947" s="70">
        <v>2008</v>
      </c>
      <c r="AS947" s="139"/>
      <c r="AT947" s="139"/>
      <c r="AU947" s="139"/>
      <c r="AV947" s="71">
        <v>198586670.37380198</v>
      </c>
      <c r="AW947" s="104" t="s">
        <v>123</v>
      </c>
      <c r="AX947" s="104"/>
      <c r="AY947" s="104" t="s">
        <v>1802</v>
      </c>
      <c r="AZ947" s="104" t="s">
        <v>1193</v>
      </c>
      <c r="BA947" s="104"/>
      <c r="BB947" s="104"/>
      <c r="BC947" s="66"/>
      <c r="BD947" s="66"/>
      <c r="BE947" s="121"/>
      <c r="BF947" s="121"/>
      <c r="BG947" s="121"/>
      <c r="BH947" s="121"/>
      <c r="BI947" s="121"/>
      <c r="BJ947" s="121"/>
      <c r="BK947" s="121"/>
      <c r="BL947" s="121"/>
      <c r="BM947" s="121"/>
      <c r="BN947" s="121"/>
      <c r="BO947" s="121"/>
      <c r="BP947" s="121"/>
      <c r="BQ947" s="121"/>
      <c r="BR947" s="121"/>
      <c r="BS947" s="121"/>
      <c r="BT947" s="121"/>
      <c r="BU947" s="121"/>
      <c r="BV947" s="121"/>
      <c r="BW947" s="121"/>
      <c r="BX947" s="121"/>
      <c r="BY947" s="121"/>
      <c r="BZ947" s="121"/>
    </row>
    <row r="948" spans="1:78" s="100" customFormat="1" ht="16" hidden="1" thickBot="1">
      <c r="A948" s="231"/>
      <c r="B948" s="254"/>
      <c r="C948" s="72" t="s">
        <v>932</v>
      </c>
      <c r="D948" s="70" t="s">
        <v>1002</v>
      </c>
      <c r="E948" s="73" t="s">
        <v>732</v>
      </c>
      <c r="F948" s="104" t="s">
        <v>123</v>
      </c>
      <c r="G948" s="139"/>
      <c r="H948" s="139"/>
      <c r="I948" s="139"/>
      <c r="J948" s="104" t="s">
        <v>1193</v>
      </c>
      <c r="K948" s="139"/>
      <c r="L948" s="139"/>
      <c r="M948" s="139"/>
      <c r="N948" s="139"/>
      <c r="O948" s="139"/>
      <c r="P948" s="139"/>
      <c r="Q948" s="139"/>
      <c r="R948" s="50" t="s">
        <v>1051</v>
      </c>
      <c r="S948" s="50">
        <v>0</v>
      </c>
      <c r="T948" s="104" t="s">
        <v>1581</v>
      </c>
      <c r="U948" s="50">
        <v>0</v>
      </c>
      <c r="V948" s="104"/>
      <c r="W948" s="50">
        <v>0</v>
      </c>
      <c r="X948" s="50">
        <v>0</v>
      </c>
      <c r="Y948" s="50">
        <v>0</v>
      </c>
      <c r="Z948" s="139"/>
      <c r="AA948" s="139"/>
      <c r="AB948" s="139"/>
      <c r="AC948" s="139"/>
      <c r="AD948" s="139"/>
      <c r="AE948" s="139"/>
      <c r="AF948" s="139"/>
      <c r="AG948" s="139"/>
      <c r="AH948" s="139"/>
      <c r="AI948" s="139"/>
      <c r="AJ948" s="139"/>
      <c r="AK948" s="139"/>
      <c r="AL948" s="139"/>
      <c r="AM948" s="139"/>
      <c r="AN948" s="139"/>
      <c r="AO948" s="139"/>
      <c r="AP948" s="139"/>
      <c r="AQ948" s="70" t="s">
        <v>204</v>
      </c>
      <c r="AR948" s="70">
        <v>2008</v>
      </c>
      <c r="AS948" s="139"/>
      <c r="AT948" s="139"/>
      <c r="AU948" s="139"/>
      <c r="AV948" s="71">
        <v>114258212.39250739</v>
      </c>
      <c r="AW948" s="104" t="s">
        <v>123</v>
      </c>
      <c r="AX948" s="104"/>
      <c r="AY948" s="104" t="s">
        <v>1802</v>
      </c>
      <c r="AZ948" s="104" t="s">
        <v>1193</v>
      </c>
      <c r="BA948" s="104"/>
      <c r="BB948" s="104"/>
      <c r="BC948" s="66"/>
      <c r="BD948" s="66"/>
      <c r="BE948" s="121"/>
      <c r="BF948" s="121"/>
      <c r="BG948" s="121"/>
      <c r="BH948" s="121"/>
      <c r="BI948" s="121"/>
      <c r="BJ948" s="121"/>
      <c r="BK948" s="121"/>
      <c r="BL948" s="121"/>
      <c r="BM948" s="121"/>
      <c r="BN948" s="121"/>
      <c r="BO948" s="121"/>
      <c r="BP948" s="121"/>
      <c r="BQ948" s="121"/>
      <c r="BR948" s="121"/>
      <c r="BS948" s="121"/>
      <c r="BT948" s="121"/>
      <c r="BU948" s="121"/>
      <c r="BV948" s="121"/>
      <c r="BW948" s="121"/>
      <c r="BX948" s="121"/>
      <c r="BY948" s="121"/>
      <c r="BZ948" s="121"/>
    </row>
    <row r="949" spans="1:78" s="100" customFormat="1" ht="16" hidden="1" thickBot="1">
      <c r="A949" s="231"/>
      <c r="B949" s="254"/>
      <c r="C949" s="72" t="s">
        <v>933</v>
      </c>
      <c r="D949" s="70" t="s">
        <v>1003</v>
      </c>
      <c r="E949" s="73" t="s">
        <v>732</v>
      </c>
      <c r="F949" s="104" t="s">
        <v>123</v>
      </c>
      <c r="G949" s="139"/>
      <c r="H949" s="139"/>
      <c r="I949" s="139"/>
      <c r="J949" s="104" t="s">
        <v>1193</v>
      </c>
      <c r="K949" s="139"/>
      <c r="L949" s="139"/>
      <c r="M949" s="139"/>
      <c r="N949" s="139"/>
      <c r="O949" s="139"/>
      <c r="P949" s="139"/>
      <c r="Q949" s="139"/>
      <c r="R949" s="50" t="s">
        <v>1051</v>
      </c>
      <c r="S949" s="50">
        <v>0</v>
      </c>
      <c r="T949" s="104" t="s">
        <v>1581</v>
      </c>
      <c r="U949" s="50">
        <v>0</v>
      </c>
      <c r="V949" s="104"/>
      <c r="W949" s="50">
        <v>0</v>
      </c>
      <c r="X949" s="50">
        <v>0</v>
      </c>
      <c r="Y949" s="50">
        <v>0</v>
      </c>
      <c r="Z949" s="139"/>
      <c r="AA949" s="139"/>
      <c r="AB949" s="139"/>
      <c r="AC949" s="139"/>
      <c r="AD949" s="139"/>
      <c r="AE949" s="139"/>
      <c r="AF949" s="139"/>
      <c r="AG949" s="139"/>
      <c r="AH949" s="139"/>
      <c r="AI949" s="139"/>
      <c r="AJ949" s="139"/>
      <c r="AK949" s="139"/>
      <c r="AL949" s="139"/>
      <c r="AM949" s="139"/>
      <c r="AN949" s="139"/>
      <c r="AO949" s="139"/>
      <c r="AP949" s="139"/>
      <c r="AQ949" s="70" t="s">
        <v>204</v>
      </c>
      <c r="AR949" s="70">
        <v>2008</v>
      </c>
      <c r="AS949" s="139"/>
      <c r="AT949" s="139"/>
      <c r="AU949" s="139"/>
      <c r="AV949" s="71">
        <v>24454921.985003121</v>
      </c>
      <c r="AW949" s="104" t="s">
        <v>123</v>
      </c>
      <c r="AX949" s="104"/>
      <c r="AY949" s="104" t="s">
        <v>1802</v>
      </c>
      <c r="AZ949" s="104" t="s">
        <v>1193</v>
      </c>
      <c r="BA949" s="104"/>
      <c r="BB949" s="104"/>
      <c r="BC949" s="66"/>
      <c r="BD949" s="66"/>
      <c r="BE949" s="121"/>
      <c r="BF949" s="121"/>
      <c r="BG949" s="121"/>
      <c r="BH949" s="121"/>
      <c r="BI949" s="121"/>
      <c r="BJ949" s="121"/>
      <c r="BK949" s="121"/>
      <c r="BL949" s="121"/>
      <c r="BM949" s="121"/>
      <c r="BN949" s="121"/>
      <c r="BO949" s="121"/>
      <c r="BP949" s="121"/>
      <c r="BQ949" s="121"/>
      <c r="BR949" s="121"/>
      <c r="BS949" s="121"/>
      <c r="BT949" s="121"/>
      <c r="BU949" s="121"/>
      <c r="BV949" s="121"/>
      <c r="BW949" s="121"/>
      <c r="BX949" s="121"/>
      <c r="BY949" s="121"/>
      <c r="BZ949" s="121"/>
    </row>
    <row r="950" spans="1:78" s="100" customFormat="1" ht="16" hidden="1" thickBot="1">
      <c r="A950" s="231"/>
      <c r="B950" s="254"/>
      <c r="C950" s="72" t="s">
        <v>934</v>
      </c>
      <c r="D950" s="70" t="s">
        <v>1004</v>
      </c>
      <c r="E950" s="73" t="s">
        <v>732</v>
      </c>
      <c r="F950" s="104" t="s">
        <v>123</v>
      </c>
      <c r="G950" s="139"/>
      <c r="H950" s="139"/>
      <c r="I950" s="139"/>
      <c r="J950" s="104" t="s">
        <v>1193</v>
      </c>
      <c r="K950" s="139"/>
      <c r="L950" s="139"/>
      <c r="M950" s="139"/>
      <c r="N950" s="139"/>
      <c r="O950" s="139"/>
      <c r="P950" s="139"/>
      <c r="Q950" s="139"/>
      <c r="R950" s="50" t="s">
        <v>1051</v>
      </c>
      <c r="S950" s="50">
        <v>0</v>
      </c>
      <c r="T950" s="104" t="s">
        <v>1581</v>
      </c>
      <c r="U950" s="50">
        <v>0</v>
      </c>
      <c r="V950" s="104"/>
      <c r="W950" s="50">
        <v>0</v>
      </c>
      <c r="X950" s="50">
        <v>0</v>
      </c>
      <c r="Y950" s="50">
        <v>0</v>
      </c>
      <c r="Z950" s="139"/>
      <c r="AA950" s="139"/>
      <c r="AB950" s="139"/>
      <c r="AC950" s="139"/>
      <c r="AD950" s="139"/>
      <c r="AE950" s="139"/>
      <c r="AF950" s="139"/>
      <c r="AG950" s="139"/>
      <c r="AH950" s="139"/>
      <c r="AI950" s="139"/>
      <c r="AJ950" s="139"/>
      <c r="AK950" s="139"/>
      <c r="AL950" s="139"/>
      <c r="AM950" s="139"/>
      <c r="AN950" s="139"/>
      <c r="AO950" s="139"/>
      <c r="AP950" s="139"/>
      <c r="AQ950" s="70" t="s">
        <v>204</v>
      </c>
      <c r="AR950" s="70">
        <v>2008</v>
      </c>
      <c r="AS950" s="139"/>
      <c r="AT950" s="139"/>
      <c r="AU950" s="139"/>
      <c r="AV950" s="71">
        <v>49303663.492881618</v>
      </c>
      <c r="AW950" s="104" t="s">
        <v>123</v>
      </c>
      <c r="AX950" s="104"/>
      <c r="AY950" s="104" t="s">
        <v>1802</v>
      </c>
      <c r="AZ950" s="104" t="s">
        <v>1193</v>
      </c>
      <c r="BA950" s="104"/>
      <c r="BB950" s="104"/>
      <c r="BC950" s="66"/>
      <c r="BD950" s="66"/>
      <c r="BE950" s="121"/>
      <c r="BF950" s="121"/>
      <c r="BG950" s="121"/>
      <c r="BH950" s="121"/>
      <c r="BI950" s="121"/>
      <c r="BJ950" s="121"/>
      <c r="BK950" s="121"/>
      <c r="BL950" s="121"/>
      <c r="BM950" s="121"/>
      <c r="BN950" s="121"/>
      <c r="BO950" s="121"/>
      <c r="BP950" s="121"/>
      <c r="BQ950" s="121"/>
      <c r="BR950" s="121"/>
      <c r="BS950" s="121"/>
      <c r="BT950" s="121"/>
      <c r="BU950" s="121"/>
      <c r="BV950" s="121"/>
      <c r="BW950" s="121"/>
      <c r="BX950" s="121"/>
      <c r="BY950" s="121"/>
      <c r="BZ950" s="121"/>
    </row>
    <row r="951" spans="1:78" s="100" customFormat="1" ht="16" hidden="1" thickBot="1">
      <c r="A951" s="231"/>
      <c r="B951" s="254"/>
      <c r="C951" s="72" t="s">
        <v>935</v>
      </c>
      <c r="D951" s="70" t="s">
        <v>1005</v>
      </c>
      <c r="E951" s="73" t="s">
        <v>732</v>
      </c>
      <c r="F951" s="104" t="s">
        <v>123</v>
      </c>
      <c r="G951" s="139"/>
      <c r="H951" s="139"/>
      <c r="I951" s="139"/>
      <c r="J951" s="104" t="s">
        <v>1193</v>
      </c>
      <c r="K951" s="139"/>
      <c r="L951" s="139"/>
      <c r="M951" s="139"/>
      <c r="N951" s="139"/>
      <c r="O951" s="139"/>
      <c r="P951" s="139"/>
      <c r="Q951" s="139"/>
      <c r="R951" s="50" t="s">
        <v>1052</v>
      </c>
      <c r="S951" s="50">
        <v>0</v>
      </c>
      <c r="T951" s="104" t="s">
        <v>1581</v>
      </c>
      <c r="U951" s="50">
        <v>0</v>
      </c>
      <c r="V951" s="104"/>
      <c r="W951" s="50">
        <v>0</v>
      </c>
      <c r="X951" s="50">
        <v>0</v>
      </c>
      <c r="Y951" s="50">
        <v>0</v>
      </c>
      <c r="Z951" s="139"/>
      <c r="AA951" s="139"/>
      <c r="AB951" s="139"/>
      <c r="AC951" s="139"/>
      <c r="AD951" s="139"/>
      <c r="AE951" s="139"/>
      <c r="AF951" s="139"/>
      <c r="AG951" s="139"/>
      <c r="AH951" s="139"/>
      <c r="AI951" s="139"/>
      <c r="AJ951" s="139"/>
      <c r="AK951" s="139"/>
      <c r="AL951" s="139"/>
      <c r="AM951" s="139"/>
      <c r="AN951" s="139"/>
      <c r="AO951" s="139"/>
      <c r="AP951" s="139"/>
      <c r="AQ951" s="70" t="s">
        <v>204</v>
      </c>
      <c r="AR951" s="70">
        <v>2008</v>
      </c>
      <c r="AS951" s="139"/>
      <c r="AT951" s="139"/>
      <c r="AU951" s="139"/>
      <c r="AV951" s="71">
        <v>179886594.96500999</v>
      </c>
      <c r="AW951" s="104" t="s">
        <v>123</v>
      </c>
      <c r="AX951" s="104"/>
      <c r="AY951" s="104" t="s">
        <v>1802</v>
      </c>
      <c r="AZ951" s="104" t="s">
        <v>1193</v>
      </c>
      <c r="BA951" s="104"/>
      <c r="BB951" s="104"/>
      <c r="BC951" s="66"/>
      <c r="BD951" s="66"/>
      <c r="BE951" s="121"/>
      <c r="BF951" s="121"/>
      <c r="BG951" s="121"/>
      <c r="BH951" s="121"/>
      <c r="BI951" s="121"/>
      <c r="BJ951" s="121"/>
      <c r="BK951" s="121"/>
      <c r="BL951" s="121"/>
      <c r="BM951" s="121"/>
      <c r="BN951" s="121"/>
      <c r="BO951" s="121"/>
      <c r="BP951" s="121"/>
      <c r="BQ951" s="121"/>
      <c r="BR951" s="121"/>
      <c r="BS951" s="121"/>
      <c r="BT951" s="121"/>
      <c r="BU951" s="121"/>
      <c r="BV951" s="121"/>
      <c r="BW951" s="121"/>
      <c r="BX951" s="121"/>
      <c r="BY951" s="121"/>
      <c r="BZ951" s="121"/>
    </row>
    <row r="952" spans="1:78" s="100" customFormat="1" ht="16" hidden="1" thickBot="1">
      <c r="A952" s="231"/>
      <c r="B952" s="254"/>
      <c r="C952" s="72" t="s">
        <v>936</v>
      </c>
      <c r="D952" s="70" t="s">
        <v>1006</v>
      </c>
      <c r="E952" s="73" t="s">
        <v>732</v>
      </c>
      <c r="F952" s="104" t="s">
        <v>123</v>
      </c>
      <c r="G952" s="139"/>
      <c r="H952" s="139"/>
      <c r="I952" s="139"/>
      <c r="J952" s="104" t="s">
        <v>1193</v>
      </c>
      <c r="K952" s="139"/>
      <c r="L952" s="139"/>
      <c r="M952" s="139"/>
      <c r="N952" s="139"/>
      <c r="O952" s="139"/>
      <c r="P952" s="139"/>
      <c r="Q952" s="139"/>
      <c r="R952" s="50" t="s">
        <v>1053</v>
      </c>
      <c r="S952" s="50">
        <v>0</v>
      </c>
      <c r="T952" s="104" t="s">
        <v>1581</v>
      </c>
      <c r="U952" s="50">
        <v>0</v>
      </c>
      <c r="V952" s="104"/>
      <c r="W952" s="50">
        <v>0</v>
      </c>
      <c r="X952" s="50">
        <v>0</v>
      </c>
      <c r="Y952" s="50">
        <v>0</v>
      </c>
      <c r="Z952" s="139"/>
      <c r="AA952" s="139"/>
      <c r="AB952" s="139"/>
      <c r="AC952" s="139"/>
      <c r="AD952" s="139"/>
      <c r="AE952" s="139"/>
      <c r="AF952" s="139"/>
      <c r="AG952" s="139"/>
      <c r="AH952" s="139"/>
      <c r="AI952" s="139"/>
      <c r="AJ952" s="139"/>
      <c r="AK952" s="139"/>
      <c r="AL952" s="139"/>
      <c r="AM952" s="139"/>
      <c r="AN952" s="139"/>
      <c r="AO952" s="139"/>
      <c r="AP952" s="139"/>
      <c r="AQ952" s="70" t="s">
        <v>204</v>
      </c>
      <c r="AR952" s="70">
        <v>2008</v>
      </c>
      <c r="AS952" s="139"/>
      <c r="AT952" s="139"/>
      <c r="AU952" s="139"/>
      <c r="AV952" s="71">
        <v>214034261.00836292</v>
      </c>
      <c r="AW952" s="104" t="s">
        <v>123</v>
      </c>
      <c r="AX952" s="104"/>
      <c r="AY952" s="104" t="s">
        <v>1802</v>
      </c>
      <c r="AZ952" s="104" t="s">
        <v>1193</v>
      </c>
      <c r="BA952" s="104"/>
      <c r="BB952" s="104"/>
      <c r="BC952" s="66"/>
      <c r="BD952" s="66"/>
      <c r="BE952" s="121"/>
      <c r="BF952" s="121"/>
      <c r="BG952" s="121"/>
      <c r="BH952" s="121"/>
      <c r="BI952" s="121"/>
      <c r="BJ952" s="121"/>
      <c r="BK952" s="121"/>
      <c r="BL952" s="121"/>
      <c r="BM952" s="121"/>
      <c r="BN952" s="121"/>
      <c r="BO952" s="121"/>
      <c r="BP952" s="121"/>
      <c r="BQ952" s="121"/>
      <c r="BR952" s="121"/>
      <c r="BS952" s="121"/>
      <c r="BT952" s="121"/>
      <c r="BU952" s="121"/>
      <c r="BV952" s="121"/>
      <c r="BW952" s="121"/>
      <c r="BX952" s="121"/>
      <c r="BY952" s="121"/>
      <c r="BZ952" s="121"/>
    </row>
    <row r="953" spans="1:78" s="100" customFormat="1" ht="16" hidden="1" thickBot="1">
      <c r="A953" s="231"/>
      <c r="B953" s="254"/>
      <c r="C953" s="72" t="s">
        <v>937</v>
      </c>
      <c r="D953" s="70" t="s">
        <v>1007</v>
      </c>
      <c r="E953" s="73" t="s">
        <v>732</v>
      </c>
      <c r="F953" s="104" t="s">
        <v>123</v>
      </c>
      <c r="G953" s="139"/>
      <c r="H953" s="139"/>
      <c r="I953" s="139"/>
      <c r="J953" s="104" t="s">
        <v>1193</v>
      </c>
      <c r="K953" s="139"/>
      <c r="L953" s="139"/>
      <c r="M953" s="139"/>
      <c r="N953" s="139"/>
      <c r="O953" s="139"/>
      <c r="P953" s="139"/>
      <c r="Q953" s="139"/>
      <c r="R953" s="50" t="s">
        <v>1054</v>
      </c>
      <c r="S953" s="50">
        <v>0</v>
      </c>
      <c r="T953" s="104" t="s">
        <v>1581</v>
      </c>
      <c r="U953" s="50">
        <v>0</v>
      </c>
      <c r="V953" s="104"/>
      <c r="W953" s="50">
        <v>0</v>
      </c>
      <c r="X953" s="50">
        <v>0</v>
      </c>
      <c r="Y953" s="50">
        <v>0</v>
      </c>
      <c r="Z953" s="139"/>
      <c r="AA953" s="139"/>
      <c r="AB953" s="139"/>
      <c r="AC953" s="139"/>
      <c r="AD953" s="139"/>
      <c r="AE953" s="139"/>
      <c r="AF953" s="139"/>
      <c r="AG953" s="139"/>
      <c r="AH953" s="139"/>
      <c r="AI953" s="139"/>
      <c r="AJ953" s="139"/>
      <c r="AK953" s="139"/>
      <c r="AL953" s="139"/>
      <c r="AM953" s="139"/>
      <c r="AN953" s="139"/>
      <c r="AO953" s="139"/>
      <c r="AP953" s="139"/>
      <c r="AQ953" s="70" t="s">
        <v>204</v>
      </c>
      <c r="AR953" s="70">
        <v>2008</v>
      </c>
      <c r="AS953" s="139"/>
      <c r="AT953" s="139"/>
      <c r="AU953" s="139"/>
      <c r="AV953" s="71">
        <v>2756913.1025661891</v>
      </c>
      <c r="AW953" s="104" t="s">
        <v>123</v>
      </c>
      <c r="AX953" s="104"/>
      <c r="AY953" s="104" t="s">
        <v>1802</v>
      </c>
      <c r="AZ953" s="104" t="s">
        <v>1193</v>
      </c>
      <c r="BA953" s="104"/>
      <c r="BB953" s="104"/>
      <c r="BC953" s="66"/>
      <c r="BD953" s="66"/>
      <c r="BE953" s="121"/>
      <c r="BF953" s="121"/>
      <c r="BG953" s="121"/>
      <c r="BH953" s="121"/>
      <c r="BI953" s="121"/>
      <c r="BJ953" s="121"/>
      <c r="BK953" s="121"/>
      <c r="BL953" s="121"/>
      <c r="BM953" s="121"/>
      <c r="BN953" s="121"/>
      <c r="BO953" s="121"/>
      <c r="BP953" s="121"/>
      <c r="BQ953" s="121"/>
      <c r="BR953" s="121"/>
      <c r="BS953" s="121"/>
      <c r="BT953" s="121"/>
      <c r="BU953" s="121"/>
      <c r="BV953" s="121"/>
      <c r="BW953" s="121"/>
      <c r="BX953" s="121"/>
      <c r="BY953" s="121"/>
      <c r="BZ953" s="121"/>
    </row>
    <row r="954" spans="1:78" s="100" customFormat="1" ht="16" hidden="1" thickBot="1">
      <c r="A954" s="231"/>
      <c r="B954" s="254"/>
      <c r="C954" s="72" t="s">
        <v>938</v>
      </c>
      <c r="D954" s="70" t="s">
        <v>1008</v>
      </c>
      <c r="E954" s="73" t="s">
        <v>732</v>
      </c>
      <c r="F954" s="104" t="s">
        <v>123</v>
      </c>
      <c r="G954" s="139"/>
      <c r="H954" s="139"/>
      <c r="I954" s="139"/>
      <c r="J954" s="104" t="s">
        <v>1193</v>
      </c>
      <c r="K954" s="139"/>
      <c r="L954" s="139"/>
      <c r="M954" s="139"/>
      <c r="N954" s="139"/>
      <c r="O954" s="139"/>
      <c r="P954" s="139"/>
      <c r="Q954" s="139"/>
      <c r="R954" s="50" t="s">
        <v>1055</v>
      </c>
      <c r="S954" s="50">
        <v>0</v>
      </c>
      <c r="T954" s="104" t="s">
        <v>225</v>
      </c>
      <c r="U954" s="50">
        <v>0</v>
      </c>
      <c r="V954" s="104"/>
      <c r="W954" s="50">
        <v>0</v>
      </c>
      <c r="X954" s="50">
        <v>0</v>
      </c>
      <c r="Y954" s="50">
        <v>0</v>
      </c>
      <c r="Z954" s="139"/>
      <c r="AA954" s="139"/>
      <c r="AB954" s="139"/>
      <c r="AC954" s="139"/>
      <c r="AD954" s="139"/>
      <c r="AE954" s="139"/>
      <c r="AF954" s="139"/>
      <c r="AG954" s="139"/>
      <c r="AH954" s="139"/>
      <c r="AI954" s="139"/>
      <c r="AJ954" s="139"/>
      <c r="AK954" s="139"/>
      <c r="AL954" s="139"/>
      <c r="AM954" s="139"/>
      <c r="AN954" s="139"/>
      <c r="AO954" s="139"/>
      <c r="AP954" s="139"/>
      <c r="AQ954" s="70" t="s">
        <v>204</v>
      </c>
      <c r="AR954" s="70">
        <v>2008</v>
      </c>
      <c r="AS954" s="139"/>
      <c r="AT954" s="139"/>
      <c r="AU954" s="139"/>
      <c r="AV954" s="71">
        <v>2756913.1025661891</v>
      </c>
      <c r="AW954" s="104" t="s">
        <v>123</v>
      </c>
      <c r="AX954" s="104"/>
      <c r="AY954" s="104" t="s">
        <v>1802</v>
      </c>
      <c r="AZ954" s="104" t="s">
        <v>1193</v>
      </c>
      <c r="BA954" s="104"/>
      <c r="BB954" s="104"/>
      <c r="BC954" s="66"/>
      <c r="BD954" s="66"/>
      <c r="BE954" s="121"/>
      <c r="BF954" s="121"/>
      <c r="BG954" s="121"/>
      <c r="BH954" s="121"/>
      <c r="BI954" s="121"/>
      <c r="BJ954" s="121"/>
      <c r="BK954" s="121"/>
      <c r="BL954" s="121"/>
      <c r="BM954" s="121"/>
      <c r="BN954" s="121"/>
      <c r="BO954" s="121"/>
      <c r="BP954" s="121"/>
      <c r="BQ954" s="121"/>
      <c r="BR954" s="121"/>
      <c r="BS954" s="121"/>
      <c r="BT954" s="121"/>
      <c r="BU954" s="121"/>
      <c r="BV954" s="121"/>
      <c r="BW954" s="121"/>
      <c r="BX954" s="121"/>
      <c r="BY954" s="121"/>
      <c r="BZ954" s="121"/>
    </row>
    <row r="955" spans="1:78" s="100" customFormat="1" ht="16" hidden="1" thickBot="1">
      <c r="A955" s="231"/>
      <c r="B955" s="254"/>
      <c r="C955" s="72" t="s">
        <v>939</v>
      </c>
      <c r="D955" s="70" t="s">
        <v>1009</v>
      </c>
      <c r="E955" s="73" t="s">
        <v>732</v>
      </c>
      <c r="F955" s="104" t="s">
        <v>123</v>
      </c>
      <c r="G955" s="139"/>
      <c r="H955" s="139"/>
      <c r="I955" s="139"/>
      <c r="J955" s="104" t="s">
        <v>1193</v>
      </c>
      <c r="K955" s="139"/>
      <c r="L955" s="139"/>
      <c r="M955" s="139"/>
      <c r="N955" s="139"/>
      <c r="O955" s="139"/>
      <c r="P955" s="139"/>
      <c r="Q955" s="139"/>
      <c r="R955" s="50" t="s">
        <v>1054</v>
      </c>
      <c r="S955" s="50">
        <v>0</v>
      </c>
      <c r="T955" s="104" t="s">
        <v>1581</v>
      </c>
      <c r="U955" s="50">
        <v>0</v>
      </c>
      <c r="V955" s="104"/>
      <c r="W955" s="50">
        <v>0</v>
      </c>
      <c r="X955" s="50">
        <v>0</v>
      </c>
      <c r="Y955" s="50">
        <v>0</v>
      </c>
      <c r="Z955" s="139"/>
      <c r="AA955" s="139"/>
      <c r="AB955" s="139"/>
      <c r="AC955" s="139"/>
      <c r="AD955" s="139"/>
      <c r="AE955" s="139"/>
      <c r="AF955" s="139"/>
      <c r="AG955" s="139"/>
      <c r="AH955" s="139"/>
      <c r="AI955" s="139"/>
      <c r="AJ955" s="139"/>
      <c r="AK955" s="139"/>
      <c r="AL955" s="139"/>
      <c r="AM955" s="139"/>
      <c r="AN955" s="139"/>
      <c r="AO955" s="139"/>
      <c r="AP955" s="139"/>
      <c r="AQ955" s="70" t="s">
        <v>204</v>
      </c>
      <c r="AR955" s="70">
        <v>2008</v>
      </c>
      <c r="AS955" s="139"/>
      <c r="AT955" s="139"/>
      <c r="AU955" s="139"/>
      <c r="AV955" s="71">
        <v>2646636.5784635413</v>
      </c>
      <c r="AW955" s="104" t="s">
        <v>123</v>
      </c>
      <c r="AX955" s="104"/>
      <c r="AY955" s="104" t="s">
        <v>1802</v>
      </c>
      <c r="AZ955" s="104" t="s">
        <v>1193</v>
      </c>
      <c r="BA955" s="104"/>
      <c r="BB955" s="104"/>
      <c r="BC955" s="66"/>
      <c r="BD955" s="66"/>
      <c r="BE955" s="121"/>
      <c r="BF955" s="121"/>
      <c r="BG955" s="121"/>
      <c r="BH955" s="121"/>
      <c r="BI955" s="121"/>
      <c r="BJ955" s="121"/>
      <c r="BK955" s="121"/>
      <c r="BL955" s="121"/>
      <c r="BM955" s="121"/>
      <c r="BN955" s="121"/>
      <c r="BO955" s="121"/>
      <c r="BP955" s="121"/>
      <c r="BQ955" s="121"/>
      <c r="BR955" s="121"/>
      <c r="BS955" s="121"/>
      <c r="BT955" s="121"/>
      <c r="BU955" s="121"/>
      <c r="BV955" s="121"/>
      <c r="BW955" s="121"/>
      <c r="BX955" s="121"/>
      <c r="BY955" s="121"/>
      <c r="BZ955" s="121"/>
    </row>
    <row r="956" spans="1:78" s="100" customFormat="1" ht="16" hidden="1" thickBot="1">
      <c r="A956" s="231"/>
      <c r="B956" s="254"/>
      <c r="C956" s="72" t="s">
        <v>940</v>
      </c>
      <c r="D956" s="70" t="s">
        <v>1010</v>
      </c>
      <c r="E956" s="73" t="s">
        <v>733</v>
      </c>
      <c r="F956" s="104" t="s">
        <v>123</v>
      </c>
      <c r="G956" s="139"/>
      <c r="H956" s="139"/>
      <c r="I956" s="139"/>
      <c r="J956" s="104" t="s">
        <v>1193</v>
      </c>
      <c r="K956" s="139"/>
      <c r="L956" s="139"/>
      <c r="M956" s="139"/>
      <c r="N956" s="139"/>
      <c r="O956" s="139"/>
      <c r="P956" s="139"/>
      <c r="Q956" s="139"/>
      <c r="R956" s="50" t="s">
        <v>1056</v>
      </c>
      <c r="S956" s="50">
        <v>0</v>
      </c>
      <c r="T956" s="104" t="s">
        <v>1592</v>
      </c>
      <c r="U956" s="50">
        <v>0</v>
      </c>
      <c r="V956" s="104"/>
      <c r="W956" s="50">
        <v>0</v>
      </c>
      <c r="X956" s="50">
        <v>0</v>
      </c>
      <c r="Y956" s="50">
        <v>0</v>
      </c>
      <c r="Z956" s="139"/>
      <c r="AA956" s="139"/>
      <c r="AB956" s="139"/>
      <c r="AC956" s="139"/>
      <c r="AD956" s="139"/>
      <c r="AE956" s="139"/>
      <c r="AF956" s="139"/>
      <c r="AG956" s="139"/>
      <c r="AH956" s="139"/>
      <c r="AI956" s="139"/>
      <c r="AJ956" s="139"/>
      <c r="AK956" s="139"/>
      <c r="AL956" s="139"/>
      <c r="AM956" s="139"/>
      <c r="AN956" s="139"/>
      <c r="AO956" s="139"/>
      <c r="AP956" s="139"/>
      <c r="AQ956" s="70" t="s">
        <v>204</v>
      </c>
      <c r="AR956" s="70">
        <v>2008</v>
      </c>
      <c r="AS956" s="139"/>
      <c r="AT956" s="139"/>
      <c r="AU956" s="139"/>
      <c r="AV956" s="71">
        <v>2794848.2268574997</v>
      </c>
      <c r="AW956" s="104" t="s">
        <v>123</v>
      </c>
      <c r="AX956" s="104"/>
      <c r="AY956" s="104" t="s">
        <v>1802</v>
      </c>
      <c r="AZ956" s="104" t="s">
        <v>1193</v>
      </c>
      <c r="BA956" s="104"/>
      <c r="BB956" s="104"/>
      <c r="BC956" s="66"/>
      <c r="BD956" s="66"/>
      <c r="BE956" s="121"/>
      <c r="BF956" s="121"/>
      <c r="BG956" s="121"/>
      <c r="BH956" s="121"/>
      <c r="BI956" s="121"/>
      <c r="BJ956" s="121"/>
      <c r="BK956" s="121"/>
      <c r="BL956" s="121"/>
      <c r="BM956" s="121"/>
      <c r="BN956" s="121"/>
      <c r="BO956" s="121"/>
      <c r="BP956" s="121"/>
      <c r="BQ956" s="121"/>
      <c r="BR956" s="121"/>
      <c r="BS956" s="121"/>
      <c r="BT956" s="121"/>
      <c r="BU956" s="121"/>
      <c r="BV956" s="121"/>
      <c r="BW956" s="121"/>
      <c r="BX956" s="121"/>
      <c r="BY956" s="121"/>
      <c r="BZ956" s="121"/>
    </row>
    <row r="957" spans="1:78" s="100" customFormat="1" ht="16" hidden="1" thickBot="1">
      <c r="A957" s="231"/>
      <c r="B957" s="254"/>
      <c r="C957" s="72" t="s">
        <v>941</v>
      </c>
      <c r="D957" s="70" t="s">
        <v>1011</v>
      </c>
      <c r="E957" s="73" t="s">
        <v>733</v>
      </c>
      <c r="F957" s="104" t="s">
        <v>123</v>
      </c>
      <c r="G957" s="139"/>
      <c r="H957" s="139"/>
      <c r="I957" s="139"/>
      <c r="J957" s="104" t="s">
        <v>1193</v>
      </c>
      <c r="K957" s="139"/>
      <c r="L957" s="139"/>
      <c r="M957" s="139"/>
      <c r="N957" s="139"/>
      <c r="O957" s="139"/>
      <c r="P957" s="139"/>
      <c r="Q957" s="139"/>
      <c r="R957" s="50" t="s">
        <v>1057</v>
      </c>
      <c r="S957" s="50">
        <v>0</v>
      </c>
      <c r="T957" s="104" t="s">
        <v>1581</v>
      </c>
      <c r="U957" s="50">
        <v>0</v>
      </c>
      <c r="V957" s="104"/>
      <c r="W957" s="50">
        <v>0</v>
      </c>
      <c r="X957" s="50">
        <v>0</v>
      </c>
      <c r="Y957" s="50">
        <v>0</v>
      </c>
      <c r="Z957" s="139"/>
      <c r="AA957" s="139"/>
      <c r="AB957" s="139"/>
      <c r="AC957" s="139"/>
      <c r="AD957" s="139"/>
      <c r="AE957" s="139"/>
      <c r="AF957" s="139"/>
      <c r="AG957" s="139"/>
      <c r="AH957" s="139"/>
      <c r="AI957" s="139"/>
      <c r="AJ957" s="139"/>
      <c r="AK957" s="139"/>
      <c r="AL957" s="139"/>
      <c r="AM957" s="139"/>
      <c r="AN957" s="139"/>
      <c r="AO957" s="139"/>
      <c r="AP957" s="139"/>
      <c r="AQ957" s="70" t="s">
        <v>204</v>
      </c>
      <c r="AR957" s="70">
        <v>2008</v>
      </c>
      <c r="AS957" s="139"/>
      <c r="AT957" s="139"/>
      <c r="AU957" s="139"/>
      <c r="AV957" s="71">
        <v>330829.57230794267</v>
      </c>
      <c r="AW957" s="104" t="s">
        <v>123</v>
      </c>
      <c r="AX957" s="104"/>
      <c r="AY957" s="104" t="s">
        <v>1802</v>
      </c>
      <c r="AZ957" s="104" t="s">
        <v>1193</v>
      </c>
      <c r="BA957" s="104"/>
      <c r="BB957" s="104"/>
      <c r="BC957" s="66"/>
      <c r="BD957" s="66"/>
      <c r="BE957" s="121"/>
      <c r="BF957" s="121"/>
      <c r="BG957" s="121"/>
      <c r="BH957" s="121"/>
      <c r="BI957" s="121"/>
      <c r="BJ957" s="121"/>
      <c r="BK957" s="121"/>
      <c r="BL957" s="121"/>
      <c r="BM957" s="121"/>
      <c r="BN957" s="121"/>
      <c r="BO957" s="121"/>
      <c r="BP957" s="121"/>
      <c r="BQ957" s="121"/>
      <c r="BR957" s="121"/>
      <c r="BS957" s="121"/>
      <c r="BT957" s="121"/>
      <c r="BU957" s="121"/>
      <c r="BV957" s="121"/>
      <c r="BW957" s="121"/>
      <c r="BX957" s="121"/>
      <c r="BY957" s="121"/>
      <c r="BZ957" s="121"/>
    </row>
    <row r="958" spans="1:78" s="100" customFormat="1" ht="16" hidden="1" thickBot="1">
      <c r="A958" s="231"/>
      <c r="B958" s="254"/>
      <c r="C958" s="72" t="s">
        <v>942</v>
      </c>
      <c r="D958" s="70" t="s">
        <v>1012</v>
      </c>
      <c r="E958" s="73" t="s">
        <v>996</v>
      </c>
      <c r="F958" s="104"/>
      <c r="G958" s="139"/>
      <c r="H958" s="139"/>
      <c r="I958" s="139"/>
      <c r="J958" s="104" t="s">
        <v>1193</v>
      </c>
      <c r="K958" s="139"/>
      <c r="L958" s="139"/>
      <c r="M958" s="139"/>
      <c r="N958" s="139"/>
      <c r="O958" s="139"/>
      <c r="P958" s="139"/>
      <c r="Q958" s="139"/>
      <c r="R958" s="50" t="s">
        <v>1057</v>
      </c>
      <c r="S958" s="50">
        <v>0</v>
      </c>
      <c r="T958" s="104" t="s">
        <v>1581</v>
      </c>
      <c r="U958" s="50">
        <v>0</v>
      </c>
      <c r="V958" s="104"/>
      <c r="W958" s="50">
        <v>0</v>
      </c>
      <c r="X958" s="50">
        <v>0</v>
      </c>
      <c r="Y958" s="50">
        <v>0</v>
      </c>
      <c r="Z958" s="139"/>
      <c r="AA958" s="139"/>
      <c r="AB958" s="139"/>
      <c r="AC958" s="139"/>
      <c r="AD958" s="139"/>
      <c r="AE958" s="139"/>
      <c r="AF958" s="139"/>
      <c r="AG958" s="139"/>
      <c r="AH958" s="139"/>
      <c r="AI958" s="139"/>
      <c r="AJ958" s="139"/>
      <c r="AK958" s="139"/>
      <c r="AL958" s="139"/>
      <c r="AM958" s="139"/>
      <c r="AN958" s="139"/>
      <c r="AO958" s="139"/>
      <c r="AP958" s="139"/>
      <c r="AQ958" s="70" t="s">
        <v>204</v>
      </c>
      <c r="AR958" s="70">
        <v>2008</v>
      </c>
      <c r="AS958" s="139"/>
      <c r="AT958" s="139"/>
      <c r="AU958" s="139"/>
      <c r="AV958" s="71">
        <v>661659.14461588534</v>
      </c>
      <c r="AW958" s="104"/>
      <c r="AX958" s="104"/>
      <c r="AY958" s="104" t="s">
        <v>1802</v>
      </c>
      <c r="AZ958" s="104" t="s">
        <v>1193</v>
      </c>
      <c r="BA958" s="104"/>
      <c r="BB958" s="104"/>
      <c r="BC958" s="66"/>
      <c r="BD958" s="66"/>
      <c r="BE958" s="121"/>
      <c r="BF958" s="121"/>
      <c r="BG958" s="121"/>
      <c r="BH958" s="121"/>
      <c r="BI958" s="121"/>
      <c r="BJ958" s="121"/>
      <c r="BK958" s="121"/>
      <c r="BL958" s="121"/>
      <c r="BM958" s="121"/>
      <c r="BN958" s="121"/>
      <c r="BO958" s="121"/>
      <c r="BP958" s="121"/>
      <c r="BQ958" s="121"/>
      <c r="BR958" s="121"/>
      <c r="BS958" s="121"/>
      <c r="BT958" s="121"/>
      <c r="BU958" s="121"/>
      <c r="BV958" s="121"/>
      <c r="BW958" s="121"/>
      <c r="BX958" s="121"/>
      <c r="BY958" s="121"/>
      <c r="BZ958" s="121"/>
    </row>
    <row r="959" spans="1:78" s="100" customFormat="1" ht="16" hidden="1" thickBot="1">
      <c r="A959" s="231"/>
      <c r="B959" s="254"/>
      <c r="C959" s="72" t="s">
        <v>943</v>
      </c>
      <c r="D959" s="70" t="s">
        <v>1013</v>
      </c>
      <c r="E959" s="73" t="s">
        <v>732</v>
      </c>
      <c r="F959" s="104" t="s">
        <v>123</v>
      </c>
      <c r="G959" s="139"/>
      <c r="H959" s="139"/>
      <c r="I959" s="139"/>
      <c r="J959" s="104" t="s">
        <v>1193</v>
      </c>
      <c r="K959" s="139"/>
      <c r="L959" s="139"/>
      <c r="M959" s="139"/>
      <c r="N959" s="139"/>
      <c r="O959" s="139"/>
      <c r="P959" s="139"/>
      <c r="Q959" s="139"/>
      <c r="R959" s="50" t="s">
        <v>1058</v>
      </c>
      <c r="S959" s="50">
        <v>0</v>
      </c>
      <c r="T959" s="104" t="s">
        <v>238</v>
      </c>
      <c r="U959" s="50">
        <v>0</v>
      </c>
      <c r="V959" s="104"/>
      <c r="W959" s="50">
        <v>0</v>
      </c>
      <c r="X959" s="50">
        <v>0</v>
      </c>
      <c r="Y959" s="50">
        <v>0</v>
      </c>
      <c r="Z959" s="139"/>
      <c r="AA959" s="139"/>
      <c r="AB959" s="139"/>
      <c r="AC959" s="139"/>
      <c r="AD959" s="139"/>
      <c r="AE959" s="139"/>
      <c r="AF959" s="139"/>
      <c r="AG959" s="139"/>
      <c r="AH959" s="139"/>
      <c r="AI959" s="139"/>
      <c r="AJ959" s="139"/>
      <c r="AK959" s="139"/>
      <c r="AL959" s="139"/>
      <c r="AM959" s="139"/>
      <c r="AN959" s="139"/>
      <c r="AO959" s="139"/>
      <c r="AP959" s="139"/>
      <c r="AQ959" s="70" t="s">
        <v>204</v>
      </c>
      <c r="AR959" s="70">
        <v>2008</v>
      </c>
      <c r="AS959" s="139"/>
      <c r="AT959" s="139"/>
      <c r="AU959" s="139"/>
      <c r="AV959" s="71">
        <v>12805486.421238</v>
      </c>
      <c r="AW959" s="104" t="s">
        <v>123</v>
      </c>
      <c r="AX959" s="104"/>
      <c r="AY959" s="104" t="s">
        <v>1802</v>
      </c>
      <c r="AZ959" s="104" t="s">
        <v>1193</v>
      </c>
      <c r="BA959" s="104"/>
      <c r="BB959" s="104"/>
      <c r="BC959" s="66"/>
      <c r="BD959" s="66"/>
      <c r="BE959" s="121"/>
      <c r="BF959" s="121"/>
      <c r="BG959" s="121"/>
      <c r="BH959" s="121"/>
      <c r="BI959" s="121"/>
      <c r="BJ959" s="121"/>
      <c r="BK959" s="121"/>
      <c r="BL959" s="121"/>
      <c r="BM959" s="121"/>
      <c r="BN959" s="121"/>
      <c r="BO959" s="121"/>
      <c r="BP959" s="121"/>
      <c r="BQ959" s="121"/>
      <c r="BR959" s="121"/>
      <c r="BS959" s="121"/>
      <c r="BT959" s="121"/>
      <c r="BU959" s="121"/>
      <c r="BV959" s="121"/>
      <c r="BW959" s="121"/>
      <c r="BX959" s="121"/>
      <c r="BY959" s="121"/>
      <c r="BZ959" s="121"/>
    </row>
    <row r="960" spans="1:78" s="100" customFormat="1" ht="16" hidden="1" thickBot="1">
      <c r="A960" s="231"/>
      <c r="B960" s="254"/>
      <c r="C960" s="72" t="s">
        <v>944</v>
      </c>
      <c r="D960" s="70" t="s">
        <v>1014</v>
      </c>
      <c r="E960" s="73" t="s">
        <v>997</v>
      </c>
      <c r="F960" s="104" t="s">
        <v>1573</v>
      </c>
      <c r="G960" s="139"/>
      <c r="H960" s="139"/>
      <c r="I960" s="139"/>
      <c r="J960" s="104" t="s">
        <v>1193</v>
      </c>
      <c r="K960" s="139"/>
      <c r="L960" s="139"/>
      <c r="M960" s="139"/>
      <c r="N960" s="139"/>
      <c r="O960" s="139"/>
      <c r="P960" s="139"/>
      <c r="Q960" s="139"/>
      <c r="R960" s="50" t="s">
        <v>849</v>
      </c>
      <c r="S960" s="50">
        <v>0</v>
      </c>
      <c r="T960" s="104" t="s">
        <v>1580</v>
      </c>
      <c r="U960" s="50">
        <v>0</v>
      </c>
      <c r="V960" s="104"/>
      <c r="W960" s="50">
        <v>0</v>
      </c>
      <c r="X960" s="50">
        <v>0</v>
      </c>
      <c r="Y960" s="50">
        <v>0</v>
      </c>
      <c r="Z960" s="139"/>
      <c r="AA960" s="139"/>
      <c r="AB960" s="139"/>
      <c r="AC960" s="139"/>
      <c r="AD960" s="139"/>
      <c r="AE960" s="139"/>
      <c r="AF960" s="139"/>
      <c r="AG960" s="139"/>
      <c r="AH960" s="139"/>
      <c r="AI960" s="139"/>
      <c r="AJ960" s="139"/>
      <c r="AK960" s="139"/>
      <c r="AL960" s="139"/>
      <c r="AM960" s="139"/>
      <c r="AN960" s="139"/>
      <c r="AO960" s="139"/>
      <c r="AP960" s="139"/>
      <c r="AQ960" s="70" t="s">
        <v>204</v>
      </c>
      <c r="AR960" s="134">
        <v>2008</v>
      </c>
      <c r="AS960" s="139"/>
      <c r="AT960" s="139"/>
      <c r="AU960" s="139"/>
      <c r="AV960" s="71">
        <v>22330996.130786132</v>
      </c>
      <c r="AW960" s="104" t="s">
        <v>1573</v>
      </c>
      <c r="AX960" s="104"/>
      <c r="AY960" s="104" t="s">
        <v>1811</v>
      </c>
      <c r="AZ960" s="104" t="s">
        <v>1193</v>
      </c>
      <c r="BA960" s="104"/>
      <c r="BB960" s="104"/>
      <c r="BC960" s="66"/>
      <c r="BD960" s="66"/>
      <c r="BE960" s="121"/>
      <c r="BF960" s="121"/>
      <c r="BG960" s="121"/>
      <c r="BH960" s="121"/>
      <c r="BI960" s="121"/>
      <c r="BJ960" s="121"/>
      <c r="BK960" s="121"/>
      <c r="BL960" s="121"/>
      <c r="BM960" s="121"/>
      <c r="BN960" s="121"/>
      <c r="BO960" s="121"/>
      <c r="BP960" s="121"/>
      <c r="BQ960" s="121"/>
      <c r="BR960" s="121"/>
      <c r="BS960" s="121"/>
      <c r="BT960" s="121"/>
      <c r="BU960" s="121"/>
      <c r="BV960" s="121"/>
      <c r="BW960" s="121"/>
      <c r="BX960" s="121"/>
      <c r="BY960" s="121"/>
      <c r="BZ960" s="121"/>
    </row>
    <row r="961" spans="1:78" s="100" customFormat="1" ht="16" hidden="1" thickBot="1">
      <c r="A961" s="231"/>
      <c r="B961" s="254"/>
      <c r="C961" s="72" t="s">
        <v>945</v>
      </c>
      <c r="D961" s="70" t="s">
        <v>1015</v>
      </c>
      <c r="E961" s="73" t="s">
        <v>997</v>
      </c>
      <c r="F961" s="104" t="s">
        <v>1573</v>
      </c>
      <c r="G961" s="139"/>
      <c r="H961" s="139"/>
      <c r="I961" s="139"/>
      <c r="J961" s="104" t="s">
        <v>1193</v>
      </c>
      <c r="K961" s="139"/>
      <c r="L961" s="139"/>
      <c r="M961" s="139"/>
      <c r="N961" s="139"/>
      <c r="O961" s="139"/>
      <c r="P961" s="139"/>
      <c r="Q961" s="139"/>
      <c r="R961" s="50" t="s">
        <v>849</v>
      </c>
      <c r="S961" s="50">
        <v>0</v>
      </c>
      <c r="T961" s="104" t="s">
        <v>1580</v>
      </c>
      <c r="U961" s="50">
        <v>0</v>
      </c>
      <c r="V961" s="104"/>
      <c r="W961" s="50">
        <v>0</v>
      </c>
      <c r="X961" s="50">
        <v>0</v>
      </c>
      <c r="Y961" s="50">
        <v>0</v>
      </c>
      <c r="Z961" s="139"/>
      <c r="AA961" s="139"/>
      <c r="AB961" s="139"/>
      <c r="AC961" s="139"/>
      <c r="AD961" s="139"/>
      <c r="AE961" s="139"/>
      <c r="AF961" s="139"/>
      <c r="AG961" s="139"/>
      <c r="AH961" s="139"/>
      <c r="AI961" s="139"/>
      <c r="AJ961" s="139"/>
      <c r="AK961" s="139"/>
      <c r="AL961" s="139"/>
      <c r="AM961" s="139"/>
      <c r="AN961" s="139"/>
      <c r="AO961" s="139"/>
      <c r="AP961" s="139"/>
      <c r="AQ961" s="70" t="s">
        <v>204</v>
      </c>
      <c r="AR961" s="134">
        <v>2008</v>
      </c>
      <c r="AS961" s="139"/>
      <c r="AT961" s="139"/>
      <c r="AU961" s="139"/>
      <c r="AV961" s="71">
        <v>8270739.3076985674</v>
      </c>
      <c r="AW961" s="104" t="s">
        <v>1573</v>
      </c>
      <c r="AX961" s="104"/>
      <c r="AY961" s="104" t="s">
        <v>1811</v>
      </c>
      <c r="AZ961" s="104" t="s">
        <v>1193</v>
      </c>
      <c r="BA961" s="104"/>
      <c r="BB961" s="104"/>
      <c r="BC961" s="66"/>
      <c r="BD961" s="66"/>
      <c r="BE961" s="121"/>
      <c r="BF961" s="121"/>
      <c r="BG961" s="121"/>
      <c r="BH961" s="121"/>
      <c r="BI961" s="121"/>
      <c r="BJ961" s="121"/>
      <c r="BK961" s="121"/>
      <c r="BL961" s="121"/>
      <c r="BM961" s="121"/>
      <c r="BN961" s="121"/>
      <c r="BO961" s="121"/>
      <c r="BP961" s="121"/>
      <c r="BQ961" s="121"/>
      <c r="BR961" s="121"/>
      <c r="BS961" s="121"/>
      <c r="BT961" s="121"/>
      <c r="BU961" s="121"/>
      <c r="BV961" s="121"/>
      <c r="BW961" s="121"/>
      <c r="BX961" s="121"/>
      <c r="BY961" s="121"/>
      <c r="BZ961" s="121"/>
    </row>
    <row r="962" spans="1:78" s="100" customFormat="1" ht="16" hidden="1" thickBot="1">
      <c r="A962" s="231"/>
      <c r="B962" s="254"/>
      <c r="C962" s="72" t="s">
        <v>946</v>
      </c>
      <c r="D962" s="70" t="s">
        <v>1016</v>
      </c>
      <c r="E962" s="73" t="s">
        <v>998</v>
      </c>
      <c r="F962" s="104" t="s">
        <v>123</v>
      </c>
      <c r="G962" s="139"/>
      <c r="H962" s="139"/>
      <c r="I962" s="139"/>
      <c r="J962" s="104" t="s">
        <v>1193</v>
      </c>
      <c r="K962" s="139"/>
      <c r="L962" s="139"/>
      <c r="M962" s="139"/>
      <c r="N962" s="139"/>
      <c r="O962" s="139"/>
      <c r="P962" s="139"/>
      <c r="Q962" s="139"/>
      <c r="R962" s="50" t="s">
        <v>1059</v>
      </c>
      <c r="S962" s="50">
        <v>0</v>
      </c>
      <c r="T962" s="104"/>
      <c r="U962" s="50">
        <v>0</v>
      </c>
      <c r="V962" s="104"/>
      <c r="W962" s="50">
        <v>0</v>
      </c>
      <c r="X962" s="50">
        <v>0</v>
      </c>
      <c r="Y962" s="50">
        <v>0</v>
      </c>
      <c r="Z962" s="139"/>
      <c r="AA962" s="139"/>
      <c r="AB962" s="139"/>
      <c r="AC962" s="139"/>
      <c r="AD962" s="139"/>
      <c r="AE962" s="139"/>
      <c r="AF962" s="139"/>
      <c r="AG962" s="139"/>
      <c r="AH962" s="139"/>
      <c r="AI962" s="139"/>
      <c r="AJ962" s="139"/>
      <c r="AK962" s="139"/>
      <c r="AL962" s="139"/>
      <c r="AM962" s="139"/>
      <c r="AN962" s="139"/>
      <c r="AO962" s="139"/>
      <c r="AP962" s="139"/>
      <c r="AQ962" s="70" t="s">
        <v>204</v>
      </c>
      <c r="AR962" s="70">
        <v>2008</v>
      </c>
      <c r="AS962" s="139"/>
      <c r="AT962" s="139"/>
      <c r="AU962" s="139"/>
      <c r="AV962" s="71">
        <v>76223133.459749997</v>
      </c>
      <c r="AW962" s="104" t="s">
        <v>123</v>
      </c>
      <c r="AX962" s="104"/>
      <c r="AY962" s="104" t="s">
        <v>1802</v>
      </c>
      <c r="AZ962" s="104" t="s">
        <v>1193</v>
      </c>
      <c r="BA962" s="104"/>
      <c r="BB962" s="104"/>
      <c r="BC962" s="66"/>
      <c r="BD962" s="66"/>
      <c r="BE962" s="121"/>
      <c r="BF962" s="121"/>
      <c r="BG962" s="121"/>
      <c r="BH962" s="121"/>
      <c r="BI962" s="121"/>
      <c r="BJ962" s="121"/>
      <c r="BK962" s="121"/>
      <c r="BL962" s="121"/>
      <c r="BM962" s="121"/>
      <c r="BN962" s="121"/>
      <c r="BO962" s="121"/>
      <c r="BP962" s="121"/>
      <c r="BQ962" s="121"/>
      <c r="BR962" s="121"/>
      <c r="BS962" s="121"/>
      <c r="BT962" s="121"/>
      <c r="BU962" s="121"/>
      <c r="BV962" s="121"/>
      <c r="BW962" s="121"/>
      <c r="BX962" s="121"/>
      <c r="BY962" s="121"/>
      <c r="BZ962" s="121"/>
    </row>
    <row r="963" spans="1:78" s="100" customFormat="1" ht="16" hidden="1" thickBot="1">
      <c r="A963" s="231"/>
      <c r="B963" s="254"/>
      <c r="C963" s="72" t="s">
        <v>947</v>
      </c>
      <c r="D963" s="70" t="s">
        <v>1017</v>
      </c>
      <c r="E963" s="73" t="s">
        <v>732</v>
      </c>
      <c r="F963" s="104" t="s">
        <v>123</v>
      </c>
      <c r="G963" s="139"/>
      <c r="H963" s="139"/>
      <c r="I963" s="139"/>
      <c r="J963" s="104" t="s">
        <v>1193</v>
      </c>
      <c r="K963" s="139"/>
      <c r="L963" s="139"/>
      <c r="M963" s="139"/>
      <c r="N963" s="139"/>
      <c r="O963" s="139"/>
      <c r="P963" s="139"/>
      <c r="Q963" s="139"/>
      <c r="R963" s="50" t="s">
        <v>1060</v>
      </c>
      <c r="S963" s="50">
        <v>0</v>
      </c>
      <c r="T963" s="104" t="s">
        <v>238</v>
      </c>
      <c r="U963" s="50">
        <v>0</v>
      </c>
      <c r="V963" s="104"/>
      <c r="W963" s="50">
        <v>0</v>
      </c>
      <c r="X963" s="50">
        <v>0</v>
      </c>
      <c r="Y963" s="50">
        <v>0</v>
      </c>
      <c r="Z963" s="139"/>
      <c r="AA963" s="139"/>
      <c r="AB963" s="139"/>
      <c r="AC963" s="139"/>
      <c r="AD963" s="139"/>
      <c r="AE963" s="139"/>
      <c r="AF963" s="139"/>
      <c r="AG963" s="139"/>
      <c r="AH963" s="139"/>
      <c r="AI963" s="139"/>
      <c r="AJ963" s="139"/>
      <c r="AK963" s="139"/>
      <c r="AL963" s="139"/>
      <c r="AM963" s="139"/>
      <c r="AN963" s="139"/>
      <c r="AO963" s="139"/>
      <c r="AP963" s="139"/>
      <c r="AQ963" s="70" t="s">
        <v>204</v>
      </c>
      <c r="AR963" s="70">
        <v>2008</v>
      </c>
      <c r="AS963" s="139"/>
      <c r="AT963" s="139"/>
      <c r="AU963" s="139"/>
      <c r="AV963" s="71">
        <v>4488695.637074166</v>
      </c>
      <c r="AW963" s="104" t="s">
        <v>123</v>
      </c>
      <c r="AX963" s="104"/>
      <c r="AY963" s="104" t="s">
        <v>1802</v>
      </c>
      <c r="AZ963" s="104" t="s">
        <v>1193</v>
      </c>
      <c r="BA963" s="104"/>
      <c r="BB963" s="104"/>
      <c r="BC963" s="66"/>
      <c r="BD963" s="66"/>
      <c r="BE963" s="121"/>
      <c r="BF963" s="121"/>
      <c r="BG963" s="121"/>
      <c r="BH963" s="121"/>
      <c r="BI963" s="121"/>
      <c r="BJ963" s="121"/>
      <c r="BK963" s="121"/>
      <c r="BL963" s="121"/>
      <c r="BM963" s="121"/>
      <c r="BN963" s="121"/>
      <c r="BO963" s="121"/>
      <c r="BP963" s="121"/>
      <c r="BQ963" s="121"/>
      <c r="BR963" s="121"/>
      <c r="BS963" s="121"/>
      <c r="BT963" s="121"/>
      <c r="BU963" s="121"/>
      <c r="BV963" s="121"/>
      <c r="BW963" s="121"/>
      <c r="BX963" s="121"/>
      <c r="BY963" s="121"/>
      <c r="BZ963" s="121"/>
    </row>
    <row r="964" spans="1:78" s="100" customFormat="1" ht="16" hidden="1" thickBot="1">
      <c r="A964" s="231"/>
      <c r="B964" s="254"/>
      <c r="C964" s="72" t="s">
        <v>948</v>
      </c>
      <c r="D964" s="70" t="s">
        <v>1018</v>
      </c>
      <c r="E964" s="73" t="s">
        <v>732</v>
      </c>
      <c r="F964" s="104" t="s">
        <v>1573</v>
      </c>
      <c r="G964" s="139"/>
      <c r="H964" s="139"/>
      <c r="I964" s="139"/>
      <c r="J964" s="104" t="s">
        <v>1193</v>
      </c>
      <c r="K964" s="139"/>
      <c r="L964" s="139"/>
      <c r="M964" s="139"/>
      <c r="N964" s="139"/>
      <c r="O964" s="139"/>
      <c r="P964" s="139"/>
      <c r="Q964" s="139"/>
      <c r="R964" s="50" t="s">
        <v>1061</v>
      </c>
      <c r="S964" s="50">
        <v>0</v>
      </c>
      <c r="T964" s="104" t="s">
        <v>225</v>
      </c>
      <c r="U964" s="50">
        <v>0</v>
      </c>
      <c r="V964" s="104"/>
      <c r="W964" s="50">
        <v>0</v>
      </c>
      <c r="X964" s="50">
        <v>0</v>
      </c>
      <c r="Y964" s="50">
        <v>0</v>
      </c>
      <c r="Z964" s="139"/>
      <c r="AA964" s="139"/>
      <c r="AB964" s="139"/>
      <c r="AC964" s="139"/>
      <c r="AD964" s="139"/>
      <c r="AE964" s="139"/>
      <c r="AF964" s="139"/>
      <c r="AG964" s="139"/>
      <c r="AH964" s="139"/>
      <c r="AI964" s="139"/>
      <c r="AJ964" s="139"/>
      <c r="AK964" s="139"/>
      <c r="AL964" s="139"/>
      <c r="AM964" s="139"/>
      <c r="AN964" s="139"/>
      <c r="AO964" s="139"/>
      <c r="AP964" s="139"/>
      <c r="AQ964" s="70" t="s">
        <v>204</v>
      </c>
      <c r="AR964" s="70">
        <v>2008</v>
      </c>
      <c r="AS964" s="139"/>
      <c r="AT964" s="139"/>
      <c r="AU964" s="139"/>
      <c r="AV964" s="71">
        <v>707469288.79999995</v>
      </c>
      <c r="AW964" s="104" t="s">
        <v>1573</v>
      </c>
      <c r="AX964" s="104"/>
      <c r="AY964" s="259" t="s">
        <v>1599</v>
      </c>
      <c r="AZ964" s="104" t="s">
        <v>1193</v>
      </c>
      <c r="BA964" s="104"/>
      <c r="BB964" s="104"/>
      <c r="BC964" s="66"/>
      <c r="BD964" s="66"/>
      <c r="BE964" s="121"/>
      <c r="BF964" s="121"/>
      <c r="BG964" s="121"/>
      <c r="BH964" s="121"/>
      <c r="BI964" s="121"/>
      <c r="BJ964" s="121"/>
      <c r="BK964" s="121"/>
      <c r="BL964" s="121"/>
      <c r="BM964" s="121"/>
      <c r="BN964" s="121"/>
      <c r="BO964" s="121"/>
      <c r="BP964" s="121"/>
      <c r="BQ964" s="121"/>
      <c r="BR964" s="121"/>
      <c r="BS964" s="121"/>
      <c r="BT964" s="121"/>
      <c r="BU964" s="121"/>
      <c r="BV964" s="121"/>
      <c r="BW964" s="121"/>
      <c r="BX964" s="121"/>
      <c r="BY964" s="121"/>
      <c r="BZ964" s="121"/>
    </row>
    <row r="965" spans="1:78" ht="16" hidden="1" thickBot="1">
      <c r="A965" s="231"/>
      <c r="B965" s="240"/>
      <c r="C965" s="40" t="s">
        <v>949</v>
      </c>
      <c r="D965" s="24" t="s">
        <v>1019</v>
      </c>
      <c r="E965" s="34" t="s">
        <v>733</v>
      </c>
      <c r="F965" s="102" t="s">
        <v>123</v>
      </c>
      <c r="G965" s="38"/>
      <c r="H965" s="38"/>
      <c r="I965" s="38"/>
      <c r="J965" s="102" t="s">
        <v>1193</v>
      </c>
      <c r="K965" s="38"/>
      <c r="L965" s="38"/>
      <c r="M965" s="38"/>
      <c r="N965" s="38"/>
      <c r="O965" s="38"/>
      <c r="P965" s="38"/>
      <c r="Q965" s="38"/>
      <c r="R965" s="46" t="s">
        <v>1062</v>
      </c>
      <c r="S965" s="46">
        <v>0</v>
      </c>
      <c r="T965" s="102" t="s">
        <v>1585</v>
      </c>
      <c r="U965" s="46">
        <v>0</v>
      </c>
      <c r="V965" s="102"/>
      <c r="W965" s="46">
        <v>0</v>
      </c>
      <c r="X965" s="46">
        <v>0</v>
      </c>
      <c r="Y965" s="46">
        <v>0</v>
      </c>
      <c r="Z965" s="38"/>
      <c r="AA965" s="38"/>
      <c r="AB965" s="38"/>
      <c r="AC965" s="38"/>
      <c r="AD965" s="38"/>
      <c r="AE965" s="38"/>
      <c r="AF965" s="38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24" t="s">
        <v>204</v>
      </c>
      <c r="AR965" s="24">
        <v>2008</v>
      </c>
      <c r="AS965" s="38"/>
      <c r="AT965" s="38"/>
      <c r="AU965" s="38"/>
      <c r="AV965" s="174">
        <v>77339655.276338905</v>
      </c>
      <c r="AW965" s="102" t="s">
        <v>123</v>
      </c>
      <c r="AX965" s="102"/>
      <c r="AY965" s="102" t="s">
        <v>1570</v>
      </c>
      <c r="AZ965" s="102" t="s">
        <v>1193</v>
      </c>
      <c r="BA965" s="102"/>
      <c r="BB965" s="102"/>
      <c r="BC965" s="45"/>
      <c r="BD965" s="45"/>
    </row>
    <row r="966" spans="1:78" s="100" customFormat="1" ht="16" hidden="1" thickBot="1">
      <c r="A966" s="231"/>
      <c r="B966" s="254"/>
      <c r="C966" s="107" t="s">
        <v>950</v>
      </c>
      <c r="D966" s="70" t="s">
        <v>1020</v>
      </c>
      <c r="E966" s="73" t="s">
        <v>999</v>
      </c>
      <c r="F966" s="104" t="s">
        <v>123</v>
      </c>
      <c r="G966" s="139"/>
      <c r="H966" s="139"/>
      <c r="I966" s="139"/>
      <c r="J966" s="104" t="s">
        <v>1193</v>
      </c>
      <c r="K966" s="139"/>
      <c r="L966" s="139"/>
      <c r="M966" s="139"/>
      <c r="N966" s="139"/>
      <c r="O966" s="139"/>
      <c r="P966" s="139"/>
      <c r="Q966" s="139"/>
      <c r="R966" s="50" t="s">
        <v>1063</v>
      </c>
      <c r="S966" s="50">
        <v>0</v>
      </c>
      <c r="T966" s="104" t="s">
        <v>238</v>
      </c>
      <c r="U966" s="50">
        <v>0</v>
      </c>
      <c r="V966" s="104"/>
      <c r="W966" s="50">
        <v>0</v>
      </c>
      <c r="X966" s="50">
        <v>0</v>
      </c>
      <c r="Y966" s="50">
        <v>0</v>
      </c>
      <c r="Z966" s="139"/>
      <c r="AA966" s="139"/>
      <c r="AB966" s="139"/>
      <c r="AC966" s="139"/>
      <c r="AD966" s="139"/>
      <c r="AE966" s="139"/>
      <c r="AF966" s="139"/>
      <c r="AG966" s="139"/>
      <c r="AH966" s="139"/>
      <c r="AI966" s="139"/>
      <c r="AJ966" s="139"/>
      <c r="AK966" s="139"/>
      <c r="AL966" s="139"/>
      <c r="AM966" s="139"/>
      <c r="AN966" s="139"/>
      <c r="AO966" s="139"/>
      <c r="AP966" s="139"/>
      <c r="AQ966" s="70" t="s">
        <v>204</v>
      </c>
      <c r="AR966" s="70">
        <v>2008</v>
      </c>
      <c r="AS966" s="139"/>
      <c r="AT966" s="139"/>
      <c r="AU966" s="139"/>
      <c r="AV966" s="71">
        <v>16572783.273501195</v>
      </c>
      <c r="AW966" s="104" t="s">
        <v>123</v>
      </c>
      <c r="AX966" s="104"/>
      <c r="AY966" s="104" t="s">
        <v>1570</v>
      </c>
      <c r="AZ966" s="104" t="s">
        <v>1193</v>
      </c>
      <c r="BA966" s="104"/>
      <c r="BB966" s="104"/>
      <c r="BC966" s="66"/>
      <c r="BD966" s="66"/>
      <c r="BE966" s="121"/>
      <c r="BF966" s="121"/>
      <c r="BG966" s="121"/>
      <c r="BH966" s="121"/>
      <c r="BI966" s="121"/>
      <c r="BJ966" s="121"/>
      <c r="BK966" s="121"/>
      <c r="BL966" s="121"/>
      <c r="BM966" s="121"/>
      <c r="BN966" s="121"/>
      <c r="BO966" s="121"/>
      <c r="BP966" s="121"/>
      <c r="BQ966" s="121"/>
      <c r="BR966" s="121"/>
      <c r="BS966" s="121"/>
      <c r="BT966" s="121"/>
      <c r="BU966" s="121"/>
      <c r="BV966" s="121"/>
      <c r="BW966" s="121"/>
      <c r="BX966" s="121"/>
      <c r="BY966" s="121"/>
      <c r="BZ966" s="121"/>
    </row>
    <row r="967" spans="1:78" s="100" customFormat="1" ht="16" hidden="1" thickBot="1">
      <c r="A967" s="231"/>
      <c r="B967" s="254"/>
      <c r="C967" s="107" t="s">
        <v>951</v>
      </c>
      <c r="D967" s="70" t="s">
        <v>1021</v>
      </c>
      <c r="E967" s="73" t="s">
        <v>999</v>
      </c>
      <c r="F967" s="104" t="s">
        <v>123</v>
      </c>
      <c r="G967" s="139"/>
      <c r="H967" s="139"/>
      <c r="I967" s="139"/>
      <c r="J967" s="104" t="s">
        <v>1193</v>
      </c>
      <c r="K967" s="139"/>
      <c r="L967" s="139"/>
      <c r="M967" s="139"/>
      <c r="N967" s="139"/>
      <c r="O967" s="139"/>
      <c r="P967" s="139"/>
      <c r="Q967" s="139"/>
      <c r="R967" s="50" t="s">
        <v>1064</v>
      </c>
      <c r="S967" s="50">
        <v>0</v>
      </c>
      <c r="T967" s="104" t="s">
        <v>1581</v>
      </c>
      <c r="U967" s="50">
        <v>0</v>
      </c>
      <c r="V967" s="104"/>
      <c r="W967" s="50">
        <v>0</v>
      </c>
      <c r="X967" s="50">
        <v>0</v>
      </c>
      <c r="Y967" s="50">
        <v>0</v>
      </c>
      <c r="Z967" s="139"/>
      <c r="AA967" s="139"/>
      <c r="AB967" s="139"/>
      <c r="AC967" s="139"/>
      <c r="AD967" s="139"/>
      <c r="AE967" s="139"/>
      <c r="AF967" s="139"/>
      <c r="AG967" s="139"/>
      <c r="AH967" s="139"/>
      <c r="AI967" s="139"/>
      <c r="AJ967" s="139"/>
      <c r="AK967" s="139"/>
      <c r="AL967" s="139"/>
      <c r="AM967" s="139"/>
      <c r="AN967" s="139"/>
      <c r="AO967" s="139"/>
      <c r="AP967" s="139"/>
      <c r="AQ967" s="70" t="s">
        <v>204</v>
      </c>
      <c r="AR967" s="70">
        <v>2008</v>
      </c>
      <c r="AS967" s="139"/>
      <c r="AT967" s="139"/>
      <c r="AU967" s="139"/>
      <c r="AV967" s="71">
        <v>132582266.18800956</v>
      </c>
      <c r="AW967" s="104" t="s">
        <v>123</v>
      </c>
      <c r="AX967" s="104"/>
      <c r="AY967" s="104" t="s">
        <v>1570</v>
      </c>
      <c r="AZ967" s="104" t="s">
        <v>1193</v>
      </c>
      <c r="BA967" s="104"/>
      <c r="BB967" s="104"/>
      <c r="BC967" s="66"/>
      <c r="BD967" s="66"/>
      <c r="BE967" s="121"/>
      <c r="BF967" s="121"/>
      <c r="BG967" s="121"/>
      <c r="BH967" s="121"/>
      <c r="BI967" s="121"/>
      <c r="BJ967" s="121"/>
      <c r="BK967" s="121"/>
      <c r="BL967" s="121"/>
      <c r="BM967" s="121"/>
      <c r="BN967" s="121"/>
      <c r="BO967" s="121"/>
      <c r="BP967" s="121"/>
      <c r="BQ967" s="121"/>
      <c r="BR967" s="121"/>
      <c r="BS967" s="121"/>
      <c r="BT967" s="121"/>
      <c r="BU967" s="121"/>
      <c r="BV967" s="121"/>
      <c r="BW967" s="121"/>
      <c r="BX967" s="121"/>
      <c r="BY967" s="121"/>
      <c r="BZ967" s="121"/>
    </row>
    <row r="968" spans="1:78" s="100" customFormat="1" ht="31" hidden="1" thickBot="1">
      <c r="A968" s="231"/>
      <c r="B968" s="254"/>
      <c r="C968" s="107" t="s">
        <v>952</v>
      </c>
      <c r="D968" s="70" t="s">
        <v>1022</v>
      </c>
      <c r="E968" s="73" t="s">
        <v>732</v>
      </c>
      <c r="F968" s="104" t="s">
        <v>123</v>
      </c>
      <c r="G968" s="139"/>
      <c r="H968" s="139"/>
      <c r="I968" s="139"/>
      <c r="J968" s="104" t="s">
        <v>1193</v>
      </c>
      <c r="K968" s="139"/>
      <c r="L968" s="139"/>
      <c r="M968" s="139"/>
      <c r="N968" s="139"/>
      <c r="O968" s="139"/>
      <c r="P968" s="139"/>
      <c r="Q968" s="139"/>
      <c r="R968" s="50" t="s">
        <v>1065</v>
      </c>
      <c r="S968" s="50">
        <v>0</v>
      </c>
      <c r="T968" s="104" t="s">
        <v>1591</v>
      </c>
      <c r="U968" s="50">
        <v>0</v>
      </c>
      <c r="V968" s="104"/>
      <c r="W968" s="50">
        <v>0</v>
      </c>
      <c r="X968" s="50">
        <v>0</v>
      </c>
      <c r="Y968" s="50">
        <v>0</v>
      </c>
      <c r="Z968" s="139"/>
      <c r="AA968" s="139"/>
      <c r="AB968" s="139"/>
      <c r="AC968" s="139"/>
      <c r="AD968" s="139"/>
      <c r="AE968" s="139"/>
      <c r="AF968" s="139"/>
      <c r="AG968" s="139"/>
      <c r="AH968" s="139"/>
      <c r="AI968" s="139"/>
      <c r="AJ968" s="139"/>
      <c r="AK968" s="139"/>
      <c r="AL968" s="139"/>
      <c r="AM968" s="139"/>
      <c r="AN968" s="139"/>
      <c r="AO968" s="139"/>
      <c r="AP968" s="139"/>
      <c r="AQ968" s="70" t="s">
        <v>204</v>
      </c>
      <c r="AR968" s="70">
        <v>2008</v>
      </c>
      <c r="AS968" s="139"/>
      <c r="AT968" s="139"/>
      <c r="AU968" s="139"/>
      <c r="AV968" s="71">
        <v>220970443.64668259</v>
      </c>
      <c r="AW968" s="104" t="s">
        <v>123</v>
      </c>
      <c r="AX968" s="104"/>
      <c r="AY968" s="104" t="s">
        <v>1807</v>
      </c>
      <c r="AZ968" s="104" t="s">
        <v>1193</v>
      </c>
      <c r="BA968" s="104"/>
      <c r="BB968" s="104"/>
      <c r="BC968" s="66"/>
      <c r="BD968" s="66"/>
      <c r="BE968" s="121"/>
      <c r="BF968" s="121"/>
      <c r="BG968" s="121"/>
      <c r="BH968" s="121"/>
      <c r="BI968" s="121"/>
      <c r="BJ968" s="121"/>
      <c r="BK968" s="121"/>
      <c r="BL968" s="121"/>
      <c r="BM968" s="121"/>
      <c r="BN968" s="121"/>
      <c r="BO968" s="121"/>
      <c r="BP968" s="121"/>
      <c r="BQ968" s="121"/>
      <c r="BR968" s="121"/>
      <c r="BS968" s="121"/>
      <c r="BT968" s="121"/>
      <c r="BU968" s="121"/>
      <c r="BV968" s="121"/>
      <c r="BW968" s="121"/>
      <c r="BX968" s="121"/>
      <c r="BY968" s="121"/>
      <c r="BZ968" s="121"/>
    </row>
    <row r="969" spans="1:78" s="100" customFormat="1" ht="16" hidden="1" thickBot="1">
      <c r="A969" s="231"/>
      <c r="B969" s="254"/>
      <c r="C969" s="107" t="s">
        <v>953</v>
      </c>
      <c r="D969" s="70" t="s">
        <v>1023</v>
      </c>
      <c r="E969" s="73" t="s">
        <v>733</v>
      </c>
      <c r="F969" s="104" t="s">
        <v>123</v>
      </c>
      <c r="G969" s="139"/>
      <c r="H969" s="139"/>
      <c r="I969" s="139"/>
      <c r="J969" s="104" t="s">
        <v>1193</v>
      </c>
      <c r="K969" s="139"/>
      <c r="L969" s="139"/>
      <c r="M969" s="139"/>
      <c r="N969" s="139"/>
      <c r="O969" s="139"/>
      <c r="P969" s="139"/>
      <c r="Q969" s="139"/>
      <c r="R969" s="50" t="s">
        <v>1066</v>
      </c>
      <c r="S969" s="50">
        <v>0</v>
      </c>
      <c r="T969" s="104" t="s">
        <v>238</v>
      </c>
      <c r="U969" s="50">
        <v>0</v>
      </c>
      <c r="V969" s="104"/>
      <c r="W969" s="50">
        <v>0</v>
      </c>
      <c r="X969" s="50">
        <v>0</v>
      </c>
      <c r="Y969" s="50">
        <v>0</v>
      </c>
      <c r="Z969" s="139"/>
      <c r="AA969" s="139"/>
      <c r="AB969" s="139"/>
      <c r="AC969" s="139"/>
      <c r="AD969" s="139"/>
      <c r="AE969" s="139"/>
      <c r="AF969" s="139"/>
      <c r="AG969" s="139"/>
      <c r="AH969" s="139"/>
      <c r="AI969" s="139"/>
      <c r="AJ969" s="139"/>
      <c r="AK969" s="139"/>
      <c r="AL969" s="139"/>
      <c r="AM969" s="139"/>
      <c r="AN969" s="139"/>
      <c r="AO969" s="139"/>
      <c r="AP969" s="139"/>
      <c r="AQ969" s="70" t="s">
        <v>204</v>
      </c>
      <c r="AR969" s="70">
        <v>2008</v>
      </c>
      <c r="AS969" s="139"/>
      <c r="AT969" s="139"/>
      <c r="AU969" s="139"/>
      <c r="AV969" s="71">
        <v>110927162.71063466</v>
      </c>
      <c r="AW969" s="104" t="s">
        <v>123</v>
      </c>
      <c r="AX969" s="104"/>
      <c r="AY969" s="104" t="s">
        <v>1570</v>
      </c>
      <c r="AZ969" s="104" t="s">
        <v>1193</v>
      </c>
      <c r="BA969" s="104"/>
      <c r="BB969" s="104"/>
      <c r="BC969" s="66"/>
      <c r="BD969" s="66"/>
      <c r="BE969" s="121"/>
      <c r="BF969" s="121"/>
      <c r="BG969" s="121"/>
      <c r="BH969" s="121"/>
      <c r="BI969" s="121"/>
      <c r="BJ969" s="121"/>
      <c r="BK969" s="121"/>
      <c r="BL969" s="121"/>
      <c r="BM969" s="121"/>
      <c r="BN969" s="121"/>
      <c r="BO969" s="121"/>
      <c r="BP969" s="121"/>
      <c r="BQ969" s="121"/>
      <c r="BR969" s="121"/>
      <c r="BS969" s="121"/>
      <c r="BT969" s="121"/>
      <c r="BU969" s="121"/>
      <c r="BV969" s="121"/>
      <c r="BW969" s="121"/>
      <c r="BX969" s="121"/>
      <c r="BY969" s="121"/>
      <c r="BZ969" s="121"/>
    </row>
    <row r="970" spans="1:78" s="100" customFormat="1" ht="31" hidden="1" thickBot="1">
      <c r="A970" s="231"/>
      <c r="B970" s="254"/>
      <c r="C970" s="107" t="s">
        <v>954</v>
      </c>
      <c r="D970" s="70" t="s">
        <v>1024</v>
      </c>
      <c r="E970" s="73" t="s">
        <v>999</v>
      </c>
      <c r="F970" s="104" t="s">
        <v>123</v>
      </c>
      <c r="G970" s="139"/>
      <c r="H970" s="139"/>
      <c r="I970" s="139"/>
      <c r="J970" s="104" t="s">
        <v>1193</v>
      </c>
      <c r="K970" s="139"/>
      <c r="L970" s="139"/>
      <c r="M970" s="139"/>
      <c r="N970" s="139"/>
      <c r="O970" s="139"/>
      <c r="P970" s="139"/>
      <c r="Q970" s="139"/>
      <c r="R970" s="50" t="s">
        <v>1067</v>
      </c>
      <c r="S970" s="50">
        <v>0</v>
      </c>
      <c r="T970" s="104" t="s">
        <v>238</v>
      </c>
      <c r="U970" s="50">
        <v>0</v>
      </c>
      <c r="V970" s="104"/>
      <c r="W970" s="50">
        <v>0</v>
      </c>
      <c r="X970" s="50">
        <v>0</v>
      </c>
      <c r="Y970" s="50">
        <v>0</v>
      </c>
      <c r="Z970" s="139"/>
      <c r="AA970" s="139"/>
      <c r="AB970" s="139"/>
      <c r="AC970" s="139"/>
      <c r="AD970" s="139"/>
      <c r="AE970" s="139"/>
      <c r="AF970" s="139"/>
      <c r="AG970" s="139"/>
      <c r="AH970" s="139"/>
      <c r="AI970" s="139"/>
      <c r="AJ970" s="139"/>
      <c r="AK970" s="139"/>
      <c r="AL970" s="139"/>
      <c r="AM970" s="139"/>
      <c r="AN970" s="139"/>
      <c r="AO970" s="139"/>
      <c r="AP970" s="139"/>
      <c r="AQ970" s="70" t="s">
        <v>204</v>
      </c>
      <c r="AR970" s="70">
        <v>2008</v>
      </c>
      <c r="AS970" s="139"/>
      <c r="AT970" s="139"/>
      <c r="AU970" s="139"/>
      <c r="AV970" s="71">
        <v>49718349.820503585</v>
      </c>
      <c r="AW970" s="104" t="s">
        <v>123</v>
      </c>
      <c r="AX970" s="104"/>
      <c r="AY970" s="104" t="s">
        <v>1570</v>
      </c>
      <c r="AZ970" s="104" t="s">
        <v>1193</v>
      </c>
      <c r="BA970" s="104"/>
      <c r="BB970" s="104"/>
      <c r="BC970" s="66"/>
      <c r="BD970" s="66"/>
      <c r="BE970" s="121"/>
      <c r="BF970" s="121"/>
      <c r="BG970" s="121"/>
      <c r="BH970" s="121"/>
      <c r="BI970" s="121"/>
      <c r="BJ970" s="121"/>
      <c r="BK970" s="121"/>
      <c r="BL970" s="121"/>
      <c r="BM970" s="121"/>
      <c r="BN970" s="121"/>
      <c r="BO970" s="121"/>
      <c r="BP970" s="121"/>
      <c r="BQ970" s="121"/>
      <c r="BR970" s="121"/>
      <c r="BS970" s="121"/>
      <c r="BT970" s="121"/>
      <c r="BU970" s="121"/>
      <c r="BV970" s="121"/>
      <c r="BW970" s="121"/>
      <c r="BX970" s="121"/>
      <c r="BY970" s="121"/>
      <c r="BZ970" s="121"/>
    </row>
    <row r="971" spans="1:78" s="100" customFormat="1" ht="16" hidden="1" thickBot="1">
      <c r="A971" s="231"/>
      <c r="B971" s="254"/>
      <c r="C971" s="107" t="s">
        <v>955</v>
      </c>
      <c r="D971" s="70" t="s">
        <v>1025</v>
      </c>
      <c r="E971" s="73" t="s">
        <v>733</v>
      </c>
      <c r="F971" s="104" t="s">
        <v>123</v>
      </c>
      <c r="G971" s="139"/>
      <c r="H971" s="139"/>
      <c r="I971" s="139"/>
      <c r="J971" s="104" t="s">
        <v>1193</v>
      </c>
      <c r="K971" s="139"/>
      <c r="L971" s="139"/>
      <c r="M971" s="139"/>
      <c r="N971" s="139"/>
      <c r="O971" s="139"/>
      <c r="P971" s="139"/>
      <c r="Q971" s="139"/>
      <c r="R971" s="50" t="s">
        <v>1060</v>
      </c>
      <c r="S971" s="50">
        <v>0</v>
      </c>
      <c r="T971" s="104" t="s">
        <v>1581</v>
      </c>
      <c r="U971" s="50">
        <v>0</v>
      </c>
      <c r="V971" s="104"/>
      <c r="W971" s="50">
        <v>0</v>
      </c>
      <c r="X971" s="50">
        <v>0</v>
      </c>
      <c r="Y971" s="50">
        <v>0</v>
      </c>
      <c r="Z971" s="139"/>
      <c r="AA971" s="139"/>
      <c r="AB971" s="139"/>
      <c r="AC971" s="139"/>
      <c r="AD971" s="139"/>
      <c r="AE971" s="139"/>
      <c r="AF971" s="139"/>
      <c r="AG971" s="139"/>
      <c r="AH971" s="139"/>
      <c r="AI971" s="139"/>
      <c r="AJ971" s="139"/>
      <c r="AK971" s="139"/>
      <c r="AL971" s="139"/>
      <c r="AM971" s="139"/>
      <c r="AN971" s="139"/>
      <c r="AO971" s="139"/>
      <c r="AP971" s="139"/>
      <c r="AQ971" s="70" t="s">
        <v>204</v>
      </c>
      <c r="AR971" s="70">
        <v>2008</v>
      </c>
      <c r="AS971" s="139"/>
      <c r="AT971" s="139"/>
      <c r="AU971" s="139"/>
      <c r="AV971" s="71">
        <v>9704579.944075007</v>
      </c>
      <c r="AW971" s="104" t="s">
        <v>123</v>
      </c>
      <c r="AX971" s="104"/>
      <c r="AY971" s="104" t="s">
        <v>1570</v>
      </c>
      <c r="AZ971" s="104" t="s">
        <v>1193</v>
      </c>
      <c r="BA971" s="104"/>
      <c r="BB971" s="104"/>
      <c r="BC971" s="66"/>
      <c r="BD971" s="66"/>
      <c r="BE971" s="121"/>
      <c r="BF971" s="121"/>
      <c r="BG971" s="121"/>
      <c r="BH971" s="121"/>
      <c r="BI971" s="121"/>
      <c r="BJ971" s="121"/>
      <c r="BK971" s="121"/>
      <c r="BL971" s="121"/>
      <c r="BM971" s="121"/>
      <c r="BN971" s="121"/>
      <c r="BO971" s="121"/>
      <c r="BP971" s="121"/>
      <c r="BQ971" s="121"/>
      <c r="BR971" s="121"/>
      <c r="BS971" s="121"/>
      <c r="BT971" s="121"/>
      <c r="BU971" s="121"/>
      <c r="BV971" s="121"/>
      <c r="BW971" s="121"/>
      <c r="BX971" s="121"/>
      <c r="BY971" s="121"/>
      <c r="BZ971" s="121"/>
    </row>
    <row r="972" spans="1:78" s="100" customFormat="1" ht="16" hidden="1" thickBot="1">
      <c r="A972" s="231"/>
      <c r="B972" s="254"/>
      <c r="C972" s="107" t="s">
        <v>956</v>
      </c>
      <c r="D972" s="70" t="s">
        <v>1026</v>
      </c>
      <c r="E972" s="73" t="s">
        <v>733</v>
      </c>
      <c r="F972" s="104" t="s">
        <v>123</v>
      </c>
      <c r="G972" s="139"/>
      <c r="H972" s="139"/>
      <c r="I972" s="139"/>
      <c r="J972" s="104" t="s">
        <v>1193</v>
      </c>
      <c r="K972" s="139"/>
      <c r="L972" s="139"/>
      <c r="M972" s="139"/>
      <c r="N972" s="139"/>
      <c r="O972" s="139"/>
      <c r="P972" s="139"/>
      <c r="Q972" s="139"/>
      <c r="R972" s="50" t="s">
        <v>1068</v>
      </c>
      <c r="S972" s="50">
        <v>0</v>
      </c>
      <c r="T972" s="104" t="s">
        <v>225</v>
      </c>
      <c r="U972" s="50">
        <v>0</v>
      </c>
      <c r="V972" s="104"/>
      <c r="W972" s="50">
        <v>0</v>
      </c>
      <c r="X972" s="50">
        <v>0</v>
      </c>
      <c r="Y972" s="50">
        <v>0</v>
      </c>
      <c r="Z972" s="139"/>
      <c r="AA972" s="139"/>
      <c r="AB972" s="139"/>
      <c r="AC972" s="139"/>
      <c r="AD972" s="139"/>
      <c r="AE972" s="139"/>
      <c r="AF972" s="139"/>
      <c r="AG972" s="139"/>
      <c r="AH972" s="139"/>
      <c r="AI972" s="139"/>
      <c r="AJ972" s="139"/>
      <c r="AK972" s="139"/>
      <c r="AL972" s="139"/>
      <c r="AM972" s="139"/>
      <c r="AN972" s="139"/>
      <c r="AO972" s="139"/>
      <c r="AP972" s="139"/>
      <c r="AQ972" s="70" t="s">
        <v>204</v>
      </c>
      <c r="AR972" s="70">
        <v>2008</v>
      </c>
      <c r="AS972" s="139"/>
      <c r="AT972" s="139"/>
      <c r="AU972" s="139"/>
      <c r="AV972" s="71">
        <v>11048522.182334131</v>
      </c>
      <c r="AW972" s="104" t="s">
        <v>123</v>
      </c>
      <c r="AX972" s="104"/>
      <c r="AY972" s="104" t="s">
        <v>1570</v>
      </c>
      <c r="AZ972" s="104" t="s">
        <v>1193</v>
      </c>
      <c r="BA972" s="104"/>
      <c r="BB972" s="104"/>
      <c r="BC972" s="66"/>
      <c r="BD972" s="66"/>
      <c r="BE972" s="121"/>
      <c r="BF972" s="121"/>
      <c r="BG972" s="121"/>
      <c r="BH972" s="121"/>
      <c r="BI972" s="121"/>
      <c r="BJ972" s="121"/>
      <c r="BK972" s="121"/>
      <c r="BL972" s="121"/>
      <c r="BM972" s="121"/>
      <c r="BN972" s="121"/>
      <c r="BO972" s="121"/>
      <c r="BP972" s="121"/>
      <c r="BQ972" s="121"/>
      <c r="BR972" s="121"/>
      <c r="BS972" s="121"/>
      <c r="BT972" s="121"/>
      <c r="BU972" s="121"/>
      <c r="BV972" s="121"/>
      <c r="BW972" s="121"/>
      <c r="BX972" s="121"/>
      <c r="BY972" s="121"/>
      <c r="BZ972" s="121"/>
    </row>
    <row r="973" spans="1:78" s="100" customFormat="1" ht="16" hidden="1" thickBot="1">
      <c r="A973" s="231"/>
      <c r="B973" s="254"/>
      <c r="C973" s="107" t="s">
        <v>957</v>
      </c>
      <c r="D973" s="70" t="s">
        <v>1027</v>
      </c>
      <c r="E973" s="73" t="s">
        <v>732</v>
      </c>
      <c r="F973" s="104" t="s">
        <v>123</v>
      </c>
      <c r="G973" s="139"/>
      <c r="H973" s="139"/>
      <c r="I973" s="139"/>
      <c r="J973" s="104" t="s">
        <v>1193</v>
      </c>
      <c r="K973" s="139"/>
      <c r="L973" s="139"/>
      <c r="M973" s="139"/>
      <c r="N973" s="139"/>
      <c r="O973" s="139"/>
      <c r="P973" s="139"/>
      <c r="Q973" s="139"/>
      <c r="R973" s="50" t="s">
        <v>1060</v>
      </c>
      <c r="S973" s="50">
        <v>0</v>
      </c>
      <c r="T973" s="104" t="s">
        <v>225</v>
      </c>
      <c r="U973" s="50">
        <v>0</v>
      </c>
      <c r="V973" s="104"/>
      <c r="W973" s="50">
        <v>0</v>
      </c>
      <c r="X973" s="50">
        <v>0</v>
      </c>
      <c r="Y973" s="50">
        <v>0</v>
      </c>
      <c r="Z973" s="139"/>
      <c r="AA973" s="139"/>
      <c r="AB973" s="139"/>
      <c r="AC973" s="139"/>
      <c r="AD973" s="139"/>
      <c r="AE973" s="139"/>
      <c r="AF973" s="139"/>
      <c r="AG973" s="139"/>
      <c r="AH973" s="139"/>
      <c r="AI973" s="139"/>
      <c r="AJ973" s="139"/>
      <c r="AK973" s="139"/>
      <c r="AL973" s="139"/>
      <c r="AM973" s="139"/>
      <c r="AN973" s="139"/>
      <c r="AO973" s="139"/>
      <c r="AP973" s="139"/>
      <c r="AQ973" s="70" t="s">
        <v>204</v>
      </c>
      <c r="AR973" s="70">
        <v>2008</v>
      </c>
      <c r="AS973" s="139"/>
      <c r="AT973" s="139"/>
      <c r="AU973" s="139"/>
      <c r="AV973" s="71">
        <v>1886093.2217462594</v>
      </c>
      <c r="AW973" s="104" t="s">
        <v>123</v>
      </c>
      <c r="AX973" s="104"/>
      <c r="AY973" s="104" t="s">
        <v>1570</v>
      </c>
      <c r="AZ973" s="104" t="s">
        <v>1193</v>
      </c>
      <c r="BA973" s="104"/>
      <c r="BB973" s="104"/>
      <c r="BC973" s="66"/>
      <c r="BD973" s="66"/>
      <c r="BE973" s="121"/>
      <c r="BF973" s="121"/>
      <c r="BG973" s="121"/>
      <c r="BH973" s="121"/>
      <c r="BI973" s="121"/>
      <c r="BJ973" s="121"/>
      <c r="BK973" s="121"/>
      <c r="BL973" s="121"/>
      <c r="BM973" s="121"/>
      <c r="BN973" s="121"/>
      <c r="BO973" s="121"/>
      <c r="BP973" s="121"/>
      <c r="BQ973" s="121"/>
      <c r="BR973" s="121"/>
      <c r="BS973" s="121"/>
      <c r="BT973" s="121"/>
      <c r="BU973" s="121"/>
      <c r="BV973" s="121"/>
      <c r="BW973" s="121"/>
      <c r="BX973" s="121"/>
      <c r="BY973" s="121"/>
      <c r="BZ973" s="121"/>
    </row>
    <row r="974" spans="1:78" s="100" customFormat="1" ht="16" hidden="1" thickBot="1">
      <c r="A974" s="231"/>
      <c r="B974" s="254"/>
      <c r="C974" s="107" t="s">
        <v>958</v>
      </c>
      <c r="D974" s="70" t="s">
        <v>1028</v>
      </c>
      <c r="E974" s="73" t="s">
        <v>733</v>
      </c>
      <c r="F974" s="104" t="s">
        <v>123</v>
      </c>
      <c r="G974" s="139"/>
      <c r="H974" s="139"/>
      <c r="I974" s="139"/>
      <c r="J974" s="104" t="s">
        <v>1193</v>
      </c>
      <c r="K974" s="139"/>
      <c r="L974" s="139"/>
      <c r="M974" s="139"/>
      <c r="N974" s="139"/>
      <c r="O974" s="139"/>
      <c r="P974" s="139"/>
      <c r="Q974" s="139"/>
      <c r="R974" s="50" t="s">
        <v>1069</v>
      </c>
      <c r="S974" s="50">
        <v>0</v>
      </c>
      <c r="T974" s="104" t="s">
        <v>238</v>
      </c>
      <c r="U974" s="50">
        <v>0</v>
      </c>
      <c r="V974" s="104"/>
      <c r="W974" s="50">
        <v>0</v>
      </c>
      <c r="X974" s="50">
        <v>0</v>
      </c>
      <c r="Y974" s="50">
        <v>0</v>
      </c>
      <c r="Z974" s="139"/>
      <c r="AA974" s="139"/>
      <c r="AB974" s="139"/>
      <c r="AC974" s="139"/>
      <c r="AD974" s="139"/>
      <c r="AE974" s="139"/>
      <c r="AF974" s="139"/>
      <c r="AG974" s="139"/>
      <c r="AH974" s="139"/>
      <c r="AI974" s="139"/>
      <c r="AJ974" s="139"/>
      <c r="AK974" s="139"/>
      <c r="AL974" s="139"/>
      <c r="AM974" s="139"/>
      <c r="AN974" s="139"/>
      <c r="AO974" s="139"/>
      <c r="AP974" s="139"/>
      <c r="AQ974" s="70" t="s">
        <v>204</v>
      </c>
      <c r="AR974" s="70">
        <v>2008</v>
      </c>
      <c r="AS974" s="139"/>
      <c r="AT974" s="139"/>
      <c r="AU974" s="139"/>
      <c r="AV974" s="71">
        <v>2651645.323760191</v>
      </c>
      <c r="AW974" s="104" t="s">
        <v>123</v>
      </c>
      <c r="AX974" s="104"/>
      <c r="AY974" s="104" t="s">
        <v>1570</v>
      </c>
      <c r="AZ974" s="104" t="s">
        <v>1193</v>
      </c>
      <c r="BA974" s="104"/>
      <c r="BB974" s="104"/>
      <c r="BC974" s="66"/>
      <c r="BD974" s="66"/>
      <c r="BE974" s="121"/>
      <c r="BF974" s="121"/>
      <c r="BG974" s="121"/>
      <c r="BH974" s="121"/>
      <c r="BI974" s="121"/>
      <c r="BJ974" s="121"/>
      <c r="BK974" s="121"/>
      <c r="BL974" s="121"/>
      <c r="BM974" s="121"/>
      <c r="BN974" s="121"/>
      <c r="BO974" s="121"/>
      <c r="BP974" s="121"/>
      <c r="BQ974" s="121"/>
      <c r="BR974" s="121"/>
      <c r="BS974" s="121"/>
      <c r="BT974" s="121"/>
      <c r="BU974" s="121"/>
      <c r="BV974" s="121"/>
      <c r="BW974" s="121"/>
      <c r="BX974" s="121"/>
      <c r="BY974" s="121"/>
      <c r="BZ974" s="121"/>
    </row>
    <row r="975" spans="1:78" s="100" customFormat="1" ht="16" hidden="1" thickBot="1">
      <c r="A975" s="231"/>
      <c r="B975" s="254"/>
      <c r="C975" s="107" t="s">
        <v>959</v>
      </c>
      <c r="D975" s="70" t="s">
        <v>1029</v>
      </c>
      <c r="E975" s="73" t="s">
        <v>732</v>
      </c>
      <c r="F975" s="104" t="s">
        <v>123</v>
      </c>
      <c r="G975" s="139"/>
      <c r="H975" s="139"/>
      <c r="I975" s="139"/>
      <c r="J975" s="104" t="s">
        <v>1193</v>
      </c>
      <c r="K975" s="139"/>
      <c r="L975" s="139"/>
      <c r="M975" s="139"/>
      <c r="N975" s="139"/>
      <c r="O975" s="139"/>
      <c r="P975" s="139"/>
      <c r="Q975" s="139"/>
      <c r="R975" s="50" t="s">
        <v>1070</v>
      </c>
      <c r="S975" s="50">
        <v>0</v>
      </c>
      <c r="T975" s="104" t="s">
        <v>1581</v>
      </c>
      <c r="U975" s="50">
        <v>0</v>
      </c>
      <c r="V975" s="104"/>
      <c r="W975" s="50">
        <v>0</v>
      </c>
      <c r="X975" s="50">
        <v>0</v>
      </c>
      <c r="Y975" s="50">
        <v>0</v>
      </c>
      <c r="Z975" s="139"/>
      <c r="AA975" s="139"/>
      <c r="AB975" s="139"/>
      <c r="AC975" s="139"/>
      <c r="AD975" s="139"/>
      <c r="AE975" s="139"/>
      <c r="AF975" s="139"/>
      <c r="AG975" s="139"/>
      <c r="AH975" s="139"/>
      <c r="AI975" s="139"/>
      <c r="AJ975" s="139"/>
      <c r="AK975" s="139"/>
      <c r="AL975" s="139"/>
      <c r="AM975" s="139"/>
      <c r="AN975" s="139"/>
      <c r="AO975" s="139"/>
      <c r="AP975" s="139"/>
      <c r="AQ975" s="70" t="s">
        <v>204</v>
      </c>
      <c r="AR975" s="70">
        <v>2008</v>
      </c>
      <c r="AS975" s="139"/>
      <c r="AT975" s="139"/>
      <c r="AU975" s="139"/>
      <c r="AV975" s="71">
        <v>36460123.201702632</v>
      </c>
      <c r="AW975" s="104" t="s">
        <v>123</v>
      </c>
      <c r="AX975" s="104"/>
      <c r="AY975" s="104" t="s">
        <v>1812</v>
      </c>
      <c r="AZ975" s="104" t="s">
        <v>1193</v>
      </c>
      <c r="BA975" s="104"/>
      <c r="BB975" s="104"/>
      <c r="BC975" s="66"/>
      <c r="BD975" s="66"/>
      <c r="BE975" s="121"/>
      <c r="BF975" s="121"/>
      <c r="BG975" s="121"/>
      <c r="BH975" s="121"/>
      <c r="BI975" s="121"/>
      <c r="BJ975" s="121"/>
      <c r="BK975" s="121"/>
      <c r="BL975" s="121"/>
      <c r="BM975" s="121"/>
      <c r="BN975" s="121"/>
      <c r="BO975" s="121"/>
      <c r="BP975" s="121"/>
      <c r="BQ975" s="121"/>
      <c r="BR975" s="121"/>
      <c r="BS975" s="121"/>
      <c r="BT975" s="121"/>
      <c r="BU975" s="121"/>
      <c r="BV975" s="121"/>
      <c r="BW975" s="121"/>
      <c r="BX975" s="121"/>
      <c r="BY975" s="121"/>
      <c r="BZ975" s="121"/>
    </row>
    <row r="976" spans="1:78" s="100" customFormat="1" ht="16" hidden="1" thickBot="1">
      <c r="A976" s="231"/>
      <c r="B976" s="254"/>
      <c r="C976" s="107" t="s">
        <v>960</v>
      </c>
      <c r="D976" s="70" t="s">
        <v>1030</v>
      </c>
      <c r="E976" s="73" t="s">
        <v>732</v>
      </c>
      <c r="F976" s="104" t="s">
        <v>123</v>
      </c>
      <c r="G976" s="139"/>
      <c r="H976" s="139"/>
      <c r="I976" s="139"/>
      <c r="J976" s="104" t="s">
        <v>1193</v>
      </c>
      <c r="K976" s="139"/>
      <c r="L976" s="139"/>
      <c r="M976" s="139"/>
      <c r="N976" s="139"/>
      <c r="O976" s="139"/>
      <c r="P976" s="139"/>
      <c r="Q976" s="139"/>
      <c r="R976" s="50" t="s">
        <v>1070</v>
      </c>
      <c r="S976" s="50">
        <v>0</v>
      </c>
      <c r="T976" s="104" t="s">
        <v>1581</v>
      </c>
      <c r="U976" s="50">
        <v>0</v>
      </c>
      <c r="V976" s="104"/>
      <c r="W976" s="50">
        <v>0</v>
      </c>
      <c r="X976" s="50">
        <v>0</v>
      </c>
      <c r="Y976" s="50">
        <v>0</v>
      </c>
      <c r="Z976" s="139"/>
      <c r="AA976" s="139"/>
      <c r="AB976" s="139"/>
      <c r="AC976" s="139"/>
      <c r="AD976" s="139"/>
      <c r="AE976" s="139"/>
      <c r="AF976" s="139"/>
      <c r="AG976" s="139"/>
      <c r="AH976" s="139"/>
      <c r="AI976" s="139"/>
      <c r="AJ976" s="139"/>
      <c r="AK976" s="139"/>
      <c r="AL976" s="139"/>
      <c r="AM976" s="139"/>
      <c r="AN976" s="139"/>
      <c r="AO976" s="139"/>
      <c r="AP976" s="139"/>
      <c r="AQ976" s="70" t="s">
        <v>204</v>
      </c>
      <c r="AR976" s="70">
        <v>2008</v>
      </c>
      <c r="AS976" s="139"/>
      <c r="AT976" s="139"/>
      <c r="AU976" s="139"/>
      <c r="AV976" s="71">
        <v>22097044.364668261</v>
      </c>
      <c r="AW976" s="104" t="s">
        <v>123</v>
      </c>
      <c r="AX976" s="104"/>
      <c r="AY976" s="104" t="s">
        <v>1812</v>
      </c>
      <c r="AZ976" s="104" t="s">
        <v>1193</v>
      </c>
      <c r="BA976" s="104"/>
      <c r="BB976" s="104"/>
      <c r="BC976" s="66"/>
      <c r="BD976" s="66"/>
      <c r="BE976" s="121"/>
      <c r="BF976" s="121"/>
      <c r="BG976" s="121"/>
      <c r="BH976" s="121"/>
      <c r="BI976" s="121"/>
      <c r="BJ976" s="121"/>
      <c r="BK976" s="121"/>
      <c r="BL976" s="121"/>
      <c r="BM976" s="121"/>
      <c r="BN976" s="121"/>
      <c r="BO976" s="121"/>
      <c r="BP976" s="121"/>
      <c r="BQ976" s="121"/>
      <c r="BR976" s="121"/>
      <c r="BS976" s="121"/>
      <c r="BT976" s="121"/>
      <c r="BU976" s="121"/>
      <c r="BV976" s="121"/>
      <c r="BW976" s="121"/>
      <c r="BX976" s="121"/>
      <c r="BY976" s="121"/>
      <c r="BZ976" s="121"/>
    </row>
    <row r="977" spans="1:78" s="100" customFormat="1" ht="16" hidden="1" thickBot="1">
      <c r="A977" s="231"/>
      <c r="B977" s="254"/>
      <c r="C977" s="107" t="s">
        <v>961</v>
      </c>
      <c r="D977" s="70" t="s">
        <v>1031</v>
      </c>
      <c r="E977" s="73" t="s">
        <v>732</v>
      </c>
      <c r="F977" s="104" t="s">
        <v>123</v>
      </c>
      <c r="G977" s="139"/>
      <c r="H977" s="139"/>
      <c r="I977" s="139"/>
      <c r="J977" s="104" t="s">
        <v>1193</v>
      </c>
      <c r="K977" s="139"/>
      <c r="L977" s="139"/>
      <c r="M977" s="139"/>
      <c r="N977" s="139"/>
      <c r="O977" s="139"/>
      <c r="P977" s="139"/>
      <c r="Q977" s="139"/>
      <c r="R977" s="50" t="s">
        <v>1071</v>
      </c>
      <c r="S977" s="50">
        <v>0</v>
      </c>
      <c r="T977" s="104" t="s">
        <v>1581</v>
      </c>
      <c r="U977" s="50">
        <v>0</v>
      </c>
      <c r="V977" s="104"/>
      <c r="W977" s="50">
        <v>0</v>
      </c>
      <c r="X977" s="50">
        <v>0</v>
      </c>
      <c r="Y977" s="50">
        <v>0</v>
      </c>
      <c r="Z977" s="139"/>
      <c r="AA977" s="139"/>
      <c r="AB977" s="139"/>
      <c r="AC977" s="139"/>
      <c r="AD977" s="139"/>
      <c r="AE977" s="139"/>
      <c r="AF977" s="139"/>
      <c r="AG977" s="139"/>
      <c r="AH977" s="139"/>
      <c r="AI977" s="139"/>
      <c r="AJ977" s="139"/>
      <c r="AK977" s="139"/>
      <c r="AL977" s="139"/>
      <c r="AM977" s="139"/>
      <c r="AN977" s="139"/>
      <c r="AO977" s="139"/>
      <c r="AP977" s="139"/>
      <c r="AQ977" s="70" t="s">
        <v>204</v>
      </c>
      <c r="AR977" s="70">
        <v>2008</v>
      </c>
      <c r="AS977" s="139"/>
      <c r="AT977" s="139"/>
      <c r="AU977" s="139"/>
      <c r="AV977" s="71">
        <v>11932403.95692086</v>
      </c>
      <c r="AW977" s="104" t="s">
        <v>123</v>
      </c>
      <c r="AX977" s="104"/>
      <c r="AY977" s="104" t="s">
        <v>1813</v>
      </c>
      <c r="AZ977" s="104" t="s">
        <v>1193</v>
      </c>
      <c r="BA977" s="104"/>
      <c r="BB977" s="104"/>
      <c r="BC977" s="66"/>
      <c r="BD977" s="66"/>
      <c r="BE977" s="121"/>
      <c r="BF977" s="121"/>
      <c r="BG977" s="121"/>
      <c r="BH977" s="121"/>
      <c r="BI977" s="121"/>
      <c r="BJ977" s="121"/>
      <c r="BK977" s="121"/>
      <c r="BL977" s="121"/>
      <c r="BM977" s="121"/>
      <c r="BN977" s="121"/>
      <c r="BO977" s="121"/>
      <c r="BP977" s="121"/>
      <c r="BQ977" s="121"/>
      <c r="BR977" s="121"/>
      <c r="BS977" s="121"/>
      <c r="BT977" s="121"/>
      <c r="BU977" s="121"/>
      <c r="BV977" s="121"/>
      <c r="BW977" s="121"/>
      <c r="BX977" s="121"/>
      <c r="BY977" s="121"/>
      <c r="BZ977" s="121"/>
    </row>
    <row r="978" spans="1:78" s="100" customFormat="1" ht="16" hidden="1" thickBot="1">
      <c r="A978" s="231"/>
      <c r="B978" s="254"/>
      <c r="C978" s="107" t="s">
        <v>962</v>
      </c>
      <c r="D978" s="70" t="s">
        <v>1032</v>
      </c>
      <c r="E978" s="73" t="s">
        <v>732</v>
      </c>
      <c r="F978" s="104" t="s">
        <v>123</v>
      </c>
      <c r="G978" s="139"/>
      <c r="H978" s="139"/>
      <c r="I978" s="139"/>
      <c r="J978" s="104" t="s">
        <v>1193</v>
      </c>
      <c r="K978" s="139"/>
      <c r="L978" s="139"/>
      <c r="M978" s="139"/>
      <c r="N978" s="139"/>
      <c r="O978" s="139"/>
      <c r="P978" s="139"/>
      <c r="Q978" s="139"/>
      <c r="R978" s="50" t="s">
        <v>1072</v>
      </c>
      <c r="S978" s="50">
        <v>0</v>
      </c>
      <c r="T978" s="104" t="s">
        <v>238</v>
      </c>
      <c r="U978" s="50">
        <v>0</v>
      </c>
      <c r="V978" s="104"/>
      <c r="W978" s="50">
        <v>0</v>
      </c>
      <c r="X978" s="50">
        <v>0</v>
      </c>
      <c r="Y978" s="50">
        <v>0</v>
      </c>
      <c r="Z978" s="139"/>
      <c r="AA978" s="139"/>
      <c r="AB978" s="139"/>
      <c r="AC978" s="139"/>
      <c r="AD978" s="139"/>
      <c r="AE978" s="139"/>
      <c r="AF978" s="139"/>
      <c r="AG978" s="139"/>
      <c r="AH978" s="139"/>
      <c r="AI978" s="139"/>
      <c r="AJ978" s="139"/>
      <c r="AK978" s="139"/>
      <c r="AL978" s="139"/>
      <c r="AM978" s="139"/>
      <c r="AN978" s="139"/>
      <c r="AO978" s="139"/>
      <c r="AP978" s="139"/>
      <c r="AQ978" s="70" t="s">
        <v>204</v>
      </c>
      <c r="AR978" s="70">
        <v>2008</v>
      </c>
      <c r="AS978" s="139"/>
      <c r="AT978" s="139"/>
      <c r="AU978" s="139"/>
      <c r="AV978" s="71">
        <v>17677635.491734609</v>
      </c>
      <c r="AW978" s="104" t="s">
        <v>123</v>
      </c>
      <c r="AX978" s="104"/>
      <c r="AY978" s="104" t="s">
        <v>1570</v>
      </c>
      <c r="AZ978" s="104" t="s">
        <v>1193</v>
      </c>
      <c r="BA978" s="104"/>
      <c r="BB978" s="104"/>
      <c r="BC978" s="66"/>
      <c r="BD978" s="66"/>
      <c r="BE978" s="121"/>
      <c r="BF978" s="121"/>
      <c r="BG978" s="121"/>
      <c r="BH978" s="121"/>
      <c r="BI978" s="121"/>
      <c r="BJ978" s="121"/>
      <c r="BK978" s="121"/>
      <c r="BL978" s="121"/>
      <c r="BM978" s="121"/>
      <c r="BN978" s="121"/>
      <c r="BO978" s="121"/>
      <c r="BP978" s="121"/>
      <c r="BQ978" s="121"/>
      <c r="BR978" s="121"/>
      <c r="BS978" s="121"/>
      <c r="BT978" s="121"/>
      <c r="BU978" s="121"/>
      <c r="BV978" s="121"/>
      <c r="BW978" s="121"/>
      <c r="BX978" s="121"/>
      <c r="BY978" s="121"/>
      <c r="BZ978" s="121"/>
    </row>
    <row r="979" spans="1:78" s="100" customFormat="1" ht="16" hidden="1" thickBot="1">
      <c r="A979" s="231"/>
      <c r="B979" s="254"/>
      <c r="C979" s="107" t="s">
        <v>963</v>
      </c>
      <c r="D979" s="70" t="s">
        <v>1033</v>
      </c>
      <c r="E979" s="73" t="s">
        <v>732</v>
      </c>
      <c r="F979" s="104" t="s">
        <v>123</v>
      </c>
      <c r="G979" s="139"/>
      <c r="H979" s="139"/>
      <c r="I979" s="139"/>
      <c r="J979" s="104" t="s">
        <v>1193</v>
      </c>
      <c r="K979" s="139"/>
      <c r="L979" s="139"/>
      <c r="M979" s="139"/>
      <c r="N979" s="139"/>
      <c r="O979" s="139"/>
      <c r="P979" s="139"/>
      <c r="Q979" s="139"/>
      <c r="R979" s="50" t="s">
        <v>1073</v>
      </c>
      <c r="S979" s="50">
        <v>0</v>
      </c>
      <c r="T979" s="104" t="s">
        <v>238</v>
      </c>
      <c r="U979" s="50">
        <v>0</v>
      </c>
      <c r="V979" s="104"/>
      <c r="W979" s="50">
        <v>0</v>
      </c>
      <c r="X979" s="50">
        <v>0</v>
      </c>
      <c r="Y979" s="50">
        <v>0</v>
      </c>
      <c r="Z979" s="139"/>
      <c r="AA979" s="139"/>
      <c r="AB979" s="139"/>
      <c r="AC979" s="139"/>
      <c r="AD979" s="139"/>
      <c r="AE979" s="139"/>
      <c r="AF979" s="139"/>
      <c r="AG979" s="139"/>
      <c r="AH979" s="139"/>
      <c r="AI979" s="139"/>
      <c r="AJ979" s="139"/>
      <c r="AK979" s="139"/>
      <c r="AL979" s="139"/>
      <c r="AM979" s="139"/>
      <c r="AN979" s="139"/>
      <c r="AO979" s="139"/>
      <c r="AP979" s="139"/>
      <c r="AQ979" s="70" t="s">
        <v>204</v>
      </c>
      <c r="AR979" s="70">
        <v>2008</v>
      </c>
      <c r="AS979" s="139"/>
      <c r="AT979" s="139"/>
      <c r="AU979" s="139"/>
      <c r="AV979" s="71">
        <v>1325822.6618800955</v>
      </c>
      <c r="AW979" s="104" t="s">
        <v>123</v>
      </c>
      <c r="AX979" s="104"/>
      <c r="AY979" s="104" t="s">
        <v>1570</v>
      </c>
      <c r="AZ979" s="104" t="s">
        <v>1193</v>
      </c>
      <c r="BA979" s="104"/>
      <c r="BB979" s="104"/>
      <c r="BC979" s="66"/>
      <c r="BD979" s="66"/>
      <c r="BE979" s="121"/>
      <c r="BF979" s="121"/>
      <c r="BG979" s="121"/>
      <c r="BH979" s="121"/>
      <c r="BI979" s="121"/>
      <c r="BJ979" s="121"/>
      <c r="BK979" s="121"/>
      <c r="BL979" s="121"/>
      <c r="BM979" s="121"/>
      <c r="BN979" s="121"/>
      <c r="BO979" s="121"/>
      <c r="BP979" s="121"/>
      <c r="BQ979" s="121"/>
      <c r="BR979" s="121"/>
      <c r="BS979" s="121"/>
      <c r="BT979" s="121"/>
      <c r="BU979" s="121"/>
      <c r="BV979" s="121"/>
      <c r="BW979" s="121"/>
      <c r="BX979" s="121"/>
      <c r="BY979" s="121"/>
      <c r="BZ979" s="121"/>
    </row>
    <row r="980" spans="1:78" s="100" customFormat="1" ht="16" hidden="1" thickBot="1">
      <c r="A980" s="231"/>
      <c r="B980" s="254"/>
      <c r="C980" s="107" t="s">
        <v>964</v>
      </c>
      <c r="D980" s="70" t="s">
        <v>1034</v>
      </c>
      <c r="E980" s="73" t="s">
        <v>732</v>
      </c>
      <c r="F980" s="104" t="s">
        <v>123</v>
      </c>
      <c r="G980" s="139"/>
      <c r="H980" s="139"/>
      <c r="I980" s="139"/>
      <c r="J980" s="104" t="s">
        <v>1193</v>
      </c>
      <c r="K980" s="139"/>
      <c r="L980" s="139"/>
      <c r="M980" s="139"/>
      <c r="N980" s="139"/>
      <c r="O980" s="139"/>
      <c r="P980" s="139"/>
      <c r="Q980" s="139"/>
      <c r="R980" s="50" t="s">
        <v>1074</v>
      </c>
      <c r="S980" s="50">
        <v>0</v>
      </c>
      <c r="T980" s="104" t="s">
        <v>225</v>
      </c>
      <c r="U980" s="50">
        <v>0</v>
      </c>
      <c r="V980" s="104"/>
      <c r="W980" s="50">
        <v>0</v>
      </c>
      <c r="X980" s="50">
        <v>0</v>
      </c>
      <c r="Y980" s="50">
        <v>0</v>
      </c>
      <c r="Z980" s="139"/>
      <c r="AA980" s="139"/>
      <c r="AB980" s="139"/>
      <c r="AC980" s="139"/>
      <c r="AD980" s="139"/>
      <c r="AE980" s="139"/>
      <c r="AF980" s="139"/>
      <c r="AG980" s="139"/>
      <c r="AH980" s="139"/>
      <c r="AI980" s="139"/>
      <c r="AJ980" s="139"/>
      <c r="AK980" s="139"/>
      <c r="AL980" s="139"/>
      <c r="AM980" s="139"/>
      <c r="AN980" s="139"/>
      <c r="AO980" s="139"/>
      <c r="AP980" s="139"/>
      <c r="AQ980" s="70" t="s">
        <v>204</v>
      </c>
      <c r="AR980" s="70">
        <v>2008</v>
      </c>
      <c r="AS980" s="139"/>
      <c r="AT980" s="139"/>
      <c r="AU980" s="139"/>
      <c r="AV980" s="71">
        <v>25411601.0193685</v>
      </c>
      <c r="AW980" s="104" t="s">
        <v>123</v>
      </c>
      <c r="AX980" s="104"/>
      <c r="AY980" s="104" t="s">
        <v>1570</v>
      </c>
      <c r="AZ980" s="104" t="s">
        <v>1193</v>
      </c>
      <c r="BA980" s="104"/>
      <c r="BB980" s="104"/>
      <c r="BC980" s="66"/>
      <c r="BD980" s="66"/>
      <c r="BE980" s="121"/>
      <c r="BF980" s="121"/>
      <c r="BG980" s="121"/>
      <c r="BH980" s="121"/>
      <c r="BI980" s="121"/>
      <c r="BJ980" s="121"/>
      <c r="BK980" s="121"/>
      <c r="BL980" s="121"/>
      <c r="BM980" s="121"/>
      <c r="BN980" s="121"/>
      <c r="BO980" s="121"/>
      <c r="BP980" s="121"/>
      <c r="BQ980" s="121"/>
      <c r="BR980" s="121"/>
      <c r="BS980" s="121"/>
      <c r="BT980" s="121"/>
      <c r="BU980" s="121"/>
      <c r="BV980" s="121"/>
      <c r="BW980" s="121"/>
      <c r="BX980" s="121"/>
      <c r="BY980" s="121"/>
      <c r="BZ980" s="121"/>
    </row>
    <row r="981" spans="1:78" s="100" customFormat="1" ht="16" hidden="1" thickBot="1">
      <c r="A981" s="231"/>
      <c r="B981" s="254"/>
      <c r="C981" s="107" t="s">
        <v>965</v>
      </c>
      <c r="D981" s="70" t="s">
        <v>1035</v>
      </c>
      <c r="E981" s="73" t="s">
        <v>733</v>
      </c>
      <c r="F981" s="104" t="s">
        <v>123</v>
      </c>
      <c r="G981" s="139"/>
      <c r="H981" s="139"/>
      <c r="I981" s="139"/>
      <c r="J981" s="104" t="s">
        <v>1193</v>
      </c>
      <c r="K981" s="139"/>
      <c r="L981" s="139"/>
      <c r="M981" s="139"/>
      <c r="N981" s="139"/>
      <c r="O981" s="139"/>
      <c r="P981" s="139"/>
      <c r="Q981" s="139"/>
      <c r="R981" s="50" t="s">
        <v>1071</v>
      </c>
      <c r="S981" s="50">
        <v>0</v>
      </c>
      <c r="T981" s="104" t="s">
        <v>1581</v>
      </c>
      <c r="U981" s="50">
        <v>0</v>
      </c>
      <c r="V981" s="104"/>
      <c r="W981" s="50">
        <v>0</v>
      </c>
      <c r="X981" s="50">
        <v>0</v>
      </c>
      <c r="Y981" s="50">
        <v>0</v>
      </c>
      <c r="Z981" s="139"/>
      <c r="AA981" s="139"/>
      <c r="AB981" s="139"/>
      <c r="AC981" s="139"/>
      <c r="AD981" s="139"/>
      <c r="AE981" s="139"/>
      <c r="AF981" s="139"/>
      <c r="AG981" s="139"/>
      <c r="AH981" s="139"/>
      <c r="AI981" s="139"/>
      <c r="AJ981" s="139"/>
      <c r="AK981" s="139"/>
      <c r="AL981" s="139"/>
      <c r="AM981" s="139"/>
      <c r="AN981" s="139"/>
      <c r="AO981" s="139"/>
      <c r="AP981" s="139"/>
      <c r="AQ981" s="70" t="s">
        <v>204</v>
      </c>
      <c r="AR981" s="70">
        <v>2008</v>
      </c>
      <c r="AS981" s="139"/>
      <c r="AT981" s="139"/>
      <c r="AU981" s="139"/>
      <c r="AV981" s="71">
        <v>22097044.364668261</v>
      </c>
      <c r="AW981" s="104" t="s">
        <v>123</v>
      </c>
      <c r="AX981" s="104"/>
      <c r="AY981" s="104" t="s">
        <v>1570</v>
      </c>
      <c r="AZ981" s="104" t="s">
        <v>1193</v>
      </c>
      <c r="BA981" s="104"/>
      <c r="BB981" s="104"/>
      <c r="BC981" s="66"/>
      <c r="BD981" s="66"/>
      <c r="BE981" s="121"/>
      <c r="BF981" s="121"/>
      <c r="BG981" s="121"/>
      <c r="BH981" s="121"/>
      <c r="BI981" s="121"/>
      <c r="BJ981" s="121"/>
      <c r="BK981" s="121"/>
      <c r="BL981" s="121"/>
      <c r="BM981" s="121"/>
      <c r="BN981" s="121"/>
      <c r="BO981" s="121"/>
      <c r="BP981" s="121"/>
      <c r="BQ981" s="121"/>
      <c r="BR981" s="121"/>
      <c r="BS981" s="121"/>
      <c r="BT981" s="121"/>
      <c r="BU981" s="121"/>
      <c r="BV981" s="121"/>
      <c r="BW981" s="121"/>
      <c r="BX981" s="121"/>
      <c r="BY981" s="121"/>
      <c r="BZ981" s="121"/>
    </row>
    <row r="982" spans="1:78" s="100" customFormat="1" ht="16" hidden="1" thickBot="1">
      <c r="A982" s="231"/>
      <c r="B982" s="254"/>
      <c r="C982" s="107" t="s">
        <v>966</v>
      </c>
      <c r="D982" s="70" t="s">
        <v>1036</v>
      </c>
      <c r="E982" s="73" t="s">
        <v>732</v>
      </c>
      <c r="F982" s="104" t="s">
        <v>123</v>
      </c>
      <c r="G982" s="139"/>
      <c r="H982" s="139"/>
      <c r="I982" s="139"/>
      <c r="J982" s="104" t="s">
        <v>1193</v>
      </c>
      <c r="K982" s="139"/>
      <c r="L982" s="139"/>
      <c r="M982" s="139"/>
      <c r="N982" s="139"/>
      <c r="O982" s="139"/>
      <c r="P982" s="139"/>
      <c r="Q982" s="139"/>
      <c r="R982" s="50" t="s">
        <v>1070</v>
      </c>
      <c r="S982" s="50">
        <v>0</v>
      </c>
      <c r="T982" s="104" t="s">
        <v>1581</v>
      </c>
      <c r="U982" s="50">
        <v>0</v>
      </c>
      <c r="V982" s="104"/>
      <c r="W982" s="50">
        <v>0</v>
      </c>
      <c r="X982" s="50">
        <v>0</v>
      </c>
      <c r="Y982" s="50">
        <v>0</v>
      </c>
      <c r="Z982" s="139"/>
      <c r="AA982" s="139"/>
      <c r="AB982" s="139"/>
      <c r="AC982" s="139"/>
      <c r="AD982" s="139"/>
      <c r="AE982" s="139"/>
      <c r="AF982" s="139"/>
      <c r="AG982" s="139"/>
      <c r="AH982" s="139"/>
      <c r="AI982" s="139"/>
      <c r="AJ982" s="139"/>
      <c r="AK982" s="139"/>
      <c r="AL982" s="139"/>
      <c r="AM982" s="139"/>
      <c r="AN982" s="139"/>
      <c r="AO982" s="139"/>
      <c r="AP982" s="139"/>
      <c r="AQ982" s="70" t="s">
        <v>204</v>
      </c>
      <c r="AR982" s="70">
        <v>2008</v>
      </c>
      <c r="AS982" s="139"/>
      <c r="AT982" s="139"/>
      <c r="AU982" s="139"/>
      <c r="AV982" s="71">
        <v>80654211.931039155</v>
      </c>
      <c r="AW982" s="104" t="s">
        <v>123</v>
      </c>
      <c r="AX982" s="104"/>
      <c r="AY982" s="104" t="s">
        <v>1570</v>
      </c>
      <c r="AZ982" s="104" t="s">
        <v>1193</v>
      </c>
      <c r="BA982" s="104"/>
      <c r="BB982" s="104"/>
      <c r="BC982" s="66"/>
      <c r="BD982" s="66"/>
      <c r="BE982" s="121"/>
      <c r="BF982" s="121"/>
      <c r="BG982" s="121"/>
      <c r="BH982" s="121"/>
      <c r="BI982" s="121"/>
      <c r="BJ982" s="121"/>
      <c r="BK982" s="121"/>
      <c r="BL982" s="121"/>
      <c r="BM982" s="121"/>
      <c r="BN982" s="121"/>
      <c r="BO982" s="121"/>
      <c r="BP982" s="121"/>
      <c r="BQ982" s="121"/>
      <c r="BR982" s="121"/>
      <c r="BS982" s="121"/>
      <c r="BT982" s="121"/>
      <c r="BU982" s="121"/>
      <c r="BV982" s="121"/>
      <c r="BW982" s="121"/>
      <c r="BX982" s="121"/>
      <c r="BY982" s="121"/>
      <c r="BZ982" s="121"/>
    </row>
    <row r="983" spans="1:78" s="100" customFormat="1" ht="16" hidden="1" thickBot="1">
      <c r="A983" s="231"/>
      <c r="B983" s="254"/>
      <c r="C983" s="107" t="s">
        <v>967</v>
      </c>
      <c r="D983" s="70" t="s">
        <v>1037</v>
      </c>
      <c r="E983" s="73" t="s">
        <v>732</v>
      </c>
      <c r="F983" s="104" t="s">
        <v>123</v>
      </c>
      <c r="G983" s="139"/>
      <c r="H983" s="139"/>
      <c r="I983" s="139"/>
      <c r="J983" s="104" t="s">
        <v>1193</v>
      </c>
      <c r="K983" s="139"/>
      <c r="L983" s="139"/>
      <c r="M983" s="139"/>
      <c r="N983" s="139"/>
      <c r="O983" s="139"/>
      <c r="P983" s="139"/>
      <c r="Q983" s="139"/>
      <c r="R983" s="50" t="s">
        <v>1075</v>
      </c>
      <c r="S983" s="50">
        <v>0</v>
      </c>
      <c r="T983" s="104" t="s">
        <v>238</v>
      </c>
      <c r="U983" s="50">
        <v>0</v>
      </c>
      <c r="V983" s="104"/>
      <c r="W983" s="50">
        <v>0</v>
      </c>
      <c r="X983" s="50">
        <v>0</v>
      </c>
      <c r="Y983" s="50">
        <v>0</v>
      </c>
      <c r="Z983" s="139"/>
      <c r="AA983" s="139"/>
      <c r="AB983" s="139"/>
      <c r="AC983" s="139"/>
      <c r="AD983" s="139"/>
      <c r="AE983" s="139"/>
      <c r="AF983" s="139"/>
      <c r="AG983" s="139"/>
      <c r="AH983" s="139"/>
      <c r="AI983" s="139"/>
      <c r="AJ983" s="139"/>
      <c r="AK983" s="139"/>
      <c r="AL983" s="139"/>
      <c r="AM983" s="139"/>
      <c r="AN983" s="139"/>
      <c r="AO983" s="139"/>
      <c r="AP983" s="139"/>
      <c r="AQ983" s="70" t="s">
        <v>204</v>
      </c>
      <c r="AR983" s="70">
        <v>2008</v>
      </c>
      <c r="AS983" s="139"/>
      <c r="AT983" s="139"/>
      <c r="AU983" s="139"/>
      <c r="AV983" s="71">
        <v>24306748.801135086</v>
      </c>
      <c r="AW983" s="104" t="s">
        <v>123</v>
      </c>
      <c r="AX983" s="104"/>
      <c r="AY983" s="104" t="s">
        <v>1570</v>
      </c>
      <c r="AZ983" s="104" t="s">
        <v>1193</v>
      </c>
      <c r="BA983" s="104"/>
      <c r="BB983" s="104"/>
      <c r="BC983" s="66"/>
      <c r="BD983" s="66"/>
      <c r="BE983" s="121"/>
      <c r="BF983" s="121"/>
      <c r="BG983" s="121"/>
      <c r="BH983" s="121"/>
      <c r="BI983" s="121"/>
      <c r="BJ983" s="121"/>
      <c r="BK983" s="121"/>
      <c r="BL983" s="121"/>
      <c r="BM983" s="121"/>
      <c r="BN983" s="121"/>
      <c r="BO983" s="121"/>
      <c r="BP983" s="121"/>
      <c r="BQ983" s="121"/>
      <c r="BR983" s="121"/>
      <c r="BS983" s="121"/>
      <c r="BT983" s="121"/>
      <c r="BU983" s="121"/>
      <c r="BV983" s="121"/>
      <c r="BW983" s="121"/>
      <c r="BX983" s="121"/>
      <c r="BY983" s="121"/>
      <c r="BZ983" s="121"/>
    </row>
    <row r="984" spans="1:78" s="100" customFormat="1" ht="16" hidden="1" thickBot="1">
      <c r="A984" s="231"/>
      <c r="B984" s="254"/>
      <c r="C984" s="107" t="s">
        <v>968</v>
      </c>
      <c r="D984" s="70" t="s">
        <v>706</v>
      </c>
      <c r="E984" s="73" t="s">
        <v>732</v>
      </c>
      <c r="F984" s="104" t="s">
        <v>123</v>
      </c>
      <c r="G984" s="139"/>
      <c r="H984" s="139"/>
      <c r="I984" s="139"/>
      <c r="J984" s="104" t="s">
        <v>1193</v>
      </c>
      <c r="K984" s="139"/>
      <c r="L984" s="139"/>
      <c r="M984" s="139"/>
      <c r="N984" s="139"/>
      <c r="O984" s="139"/>
      <c r="P984" s="139"/>
      <c r="Q984" s="139"/>
      <c r="R984" s="50" t="s">
        <v>1076</v>
      </c>
      <c r="S984" s="50">
        <v>0</v>
      </c>
      <c r="T984" s="104" t="s">
        <v>238</v>
      </c>
      <c r="U984" s="50">
        <v>0</v>
      </c>
      <c r="V984" s="104"/>
      <c r="W984" s="50">
        <v>0</v>
      </c>
      <c r="X984" s="50">
        <v>0</v>
      </c>
      <c r="Y984" s="50">
        <v>0</v>
      </c>
      <c r="Z984" s="139"/>
      <c r="AA984" s="139"/>
      <c r="AB984" s="139"/>
      <c r="AC984" s="139"/>
      <c r="AD984" s="139"/>
      <c r="AE984" s="139"/>
      <c r="AF984" s="139"/>
      <c r="AG984" s="139"/>
      <c r="AH984" s="139"/>
      <c r="AI984" s="139"/>
      <c r="AJ984" s="139"/>
      <c r="AK984" s="139"/>
      <c r="AL984" s="139"/>
      <c r="AM984" s="139"/>
      <c r="AN984" s="139"/>
      <c r="AO984" s="139"/>
      <c r="AP984" s="139"/>
      <c r="AQ984" s="70" t="s">
        <v>204</v>
      </c>
      <c r="AR984" s="70">
        <v>2008</v>
      </c>
      <c r="AS984" s="139"/>
      <c r="AT984" s="139"/>
      <c r="AU984" s="139"/>
      <c r="AV984" s="71">
        <v>22097044.364668261</v>
      </c>
      <c r="AW984" s="104" t="s">
        <v>123</v>
      </c>
      <c r="AX984" s="104"/>
      <c r="AY984" s="104" t="s">
        <v>1570</v>
      </c>
      <c r="AZ984" s="104" t="s">
        <v>1193</v>
      </c>
      <c r="BA984" s="104"/>
      <c r="BB984" s="104"/>
      <c r="BC984" s="66"/>
      <c r="BD984" s="66"/>
      <c r="BE984" s="121"/>
      <c r="BF984" s="121"/>
      <c r="BG984" s="121"/>
      <c r="BH984" s="121"/>
      <c r="BI984" s="121"/>
      <c r="BJ984" s="121"/>
      <c r="BK984" s="121"/>
      <c r="BL984" s="121"/>
      <c r="BM984" s="121"/>
      <c r="BN984" s="121"/>
      <c r="BO984" s="121"/>
      <c r="BP984" s="121"/>
      <c r="BQ984" s="121"/>
      <c r="BR984" s="121"/>
      <c r="BS984" s="121"/>
      <c r="BT984" s="121"/>
      <c r="BU984" s="121"/>
      <c r="BV984" s="121"/>
      <c r="BW984" s="121"/>
      <c r="BX984" s="121"/>
      <c r="BY984" s="121"/>
      <c r="BZ984" s="121"/>
    </row>
    <row r="985" spans="1:78" s="100" customFormat="1" ht="16" hidden="1" thickBot="1">
      <c r="A985" s="231"/>
      <c r="B985" s="254"/>
      <c r="C985" s="107" t="s">
        <v>969</v>
      </c>
      <c r="D985" s="70" t="s">
        <v>1038</v>
      </c>
      <c r="E985" s="73" t="s">
        <v>733</v>
      </c>
      <c r="F985" s="104" t="s">
        <v>123</v>
      </c>
      <c r="G985" s="139"/>
      <c r="H985" s="139"/>
      <c r="I985" s="139"/>
      <c r="J985" s="104" t="s">
        <v>1193</v>
      </c>
      <c r="K985" s="139"/>
      <c r="L985" s="139"/>
      <c r="M985" s="139"/>
      <c r="N985" s="139"/>
      <c r="O985" s="139"/>
      <c r="P985" s="139"/>
      <c r="Q985" s="139"/>
      <c r="R985" s="50" t="s">
        <v>1077</v>
      </c>
      <c r="S985" s="50">
        <v>0</v>
      </c>
      <c r="T985" s="104" t="s">
        <v>238</v>
      </c>
      <c r="U985" s="50">
        <v>0</v>
      </c>
      <c r="V985" s="104"/>
      <c r="W985" s="50">
        <v>0</v>
      </c>
      <c r="X985" s="50">
        <v>0</v>
      </c>
      <c r="Y985" s="50">
        <v>0</v>
      </c>
      <c r="Z985" s="139"/>
      <c r="AA985" s="139"/>
      <c r="AB985" s="139"/>
      <c r="AC985" s="139"/>
      <c r="AD985" s="139"/>
      <c r="AE985" s="139"/>
      <c r="AF985" s="139"/>
      <c r="AG985" s="139"/>
      <c r="AH985" s="139"/>
      <c r="AI985" s="139"/>
      <c r="AJ985" s="139"/>
      <c r="AK985" s="139"/>
      <c r="AL985" s="139"/>
      <c r="AM985" s="139"/>
      <c r="AN985" s="139"/>
      <c r="AO985" s="139"/>
      <c r="AP985" s="139"/>
      <c r="AQ985" s="70" t="s">
        <v>204</v>
      </c>
      <c r="AR985" s="70">
        <v>2008</v>
      </c>
      <c r="AS985" s="139"/>
      <c r="AT985" s="139"/>
      <c r="AU985" s="139"/>
      <c r="AV985" s="71">
        <v>50823202.038736999</v>
      </c>
      <c r="AW985" s="104" t="s">
        <v>123</v>
      </c>
      <c r="AX985" s="104"/>
      <c r="AY985" s="104" t="s">
        <v>1570</v>
      </c>
      <c r="AZ985" s="104" t="s">
        <v>1193</v>
      </c>
      <c r="BA985" s="104"/>
      <c r="BB985" s="104"/>
      <c r="BC985" s="66"/>
      <c r="BD985" s="66"/>
      <c r="BE985" s="121"/>
      <c r="BF985" s="121"/>
      <c r="BG985" s="121"/>
      <c r="BH985" s="121"/>
      <c r="BI985" s="121"/>
      <c r="BJ985" s="121"/>
      <c r="BK985" s="121"/>
      <c r="BL985" s="121"/>
      <c r="BM985" s="121"/>
      <c r="BN985" s="121"/>
      <c r="BO985" s="121"/>
      <c r="BP985" s="121"/>
      <c r="BQ985" s="121"/>
      <c r="BR985" s="121"/>
      <c r="BS985" s="121"/>
      <c r="BT985" s="121"/>
      <c r="BU985" s="121"/>
      <c r="BV985" s="121"/>
      <c r="BW985" s="121"/>
      <c r="BX985" s="121"/>
      <c r="BY985" s="121"/>
      <c r="BZ985" s="121"/>
    </row>
    <row r="986" spans="1:78" s="100" customFormat="1" ht="16" hidden="1" thickBot="1">
      <c r="A986" s="231"/>
      <c r="B986" s="254"/>
      <c r="C986" s="107" t="s">
        <v>970</v>
      </c>
      <c r="D986" s="70" t="s">
        <v>1039</v>
      </c>
      <c r="E986" s="73" t="s">
        <v>732</v>
      </c>
      <c r="F986" s="104" t="s">
        <v>123</v>
      </c>
      <c r="G986" s="139"/>
      <c r="H986" s="139"/>
      <c r="I986" s="139"/>
      <c r="J986" s="104" t="s">
        <v>1193</v>
      </c>
      <c r="K986" s="139"/>
      <c r="L986" s="139"/>
      <c r="M986" s="139"/>
      <c r="N986" s="139"/>
      <c r="O986" s="139"/>
      <c r="P986" s="139"/>
      <c r="Q986" s="139"/>
      <c r="R986" s="50" t="s">
        <v>1070</v>
      </c>
      <c r="S986" s="50">
        <v>0</v>
      </c>
      <c r="T986" s="104" t="s">
        <v>1581</v>
      </c>
      <c r="U986" s="50">
        <v>0</v>
      </c>
      <c r="V986" s="104"/>
      <c r="W986" s="50">
        <v>0</v>
      </c>
      <c r="X986" s="50">
        <v>0</v>
      </c>
      <c r="Y986" s="50">
        <v>0</v>
      </c>
      <c r="Z986" s="139"/>
      <c r="AA986" s="139"/>
      <c r="AB986" s="139"/>
      <c r="AC986" s="139"/>
      <c r="AD986" s="139"/>
      <c r="AE986" s="139"/>
      <c r="AF986" s="139"/>
      <c r="AG986" s="139"/>
      <c r="AH986" s="139"/>
      <c r="AI986" s="139"/>
      <c r="AJ986" s="139"/>
      <c r="AK986" s="139"/>
      <c r="AL986" s="139"/>
      <c r="AM986" s="139"/>
      <c r="AN986" s="139"/>
      <c r="AO986" s="139"/>
      <c r="AP986" s="139"/>
      <c r="AQ986" s="70" t="s">
        <v>204</v>
      </c>
      <c r="AR986" s="70">
        <v>2008</v>
      </c>
      <c r="AS986" s="139"/>
      <c r="AT986" s="139"/>
      <c r="AU986" s="139"/>
      <c r="AV986" s="71">
        <v>88388177.458673045</v>
      </c>
      <c r="AW986" s="104" t="s">
        <v>123</v>
      </c>
      <c r="AX986" s="104"/>
      <c r="AY986" s="104" t="s">
        <v>1570</v>
      </c>
      <c r="AZ986" s="104" t="s">
        <v>1193</v>
      </c>
      <c r="BA986" s="104"/>
      <c r="BB986" s="104"/>
      <c r="BC986" s="66"/>
      <c r="BD986" s="66"/>
      <c r="BE986" s="121"/>
      <c r="BF986" s="121"/>
      <c r="BG986" s="121"/>
      <c r="BH986" s="121"/>
      <c r="BI986" s="121"/>
      <c r="BJ986" s="121"/>
      <c r="BK986" s="121"/>
      <c r="BL986" s="121"/>
      <c r="BM986" s="121"/>
      <c r="BN986" s="121"/>
      <c r="BO986" s="121"/>
      <c r="BP986" s="121"/>
      <c r="BQ986" s="121"/>
      <c r="BR986" s="121"/>
      <c r="BS986" s="121"/>
      <c r="BT986" s="121"/>
      <c r="BU986" s="121"/>
      <c r="BV986" s="121"/>
      <c r="BW986" s="121"/>
      <c r="BX986" s="121"/>
      <c r="BY986" s="121"/>
      <c r="BZ986" s="121"/>
    </row>
    <row r="987" spans="1:78" s="100" customFormat="1" ht="16" hidden="1" thickBot="1">
      <c r="A987" s="231"/>
      <c r="B987" s="254"/>
      <c r="C987" s="107" t="s">
        <v>971</v>
      </c>
      <c r="D987" s="108" t="s">
        <v>1040</v>
      </c>
      <c r="E987" s="130" t="s">
        <v>732</v>
      </c>
      <c r="F987" s="104" t="s">
        <v>123</v>
      </c>
      <c r="G987" s="139"/>
      <c r="H987" s="139"/>
      <c r="I987" s="139"/>
      <c r="J987" s="104" t="s">
        <v>1193</v>
      </c>
      <c r="K987" s="139"/>
      <c r="L987" s="139"/>
      <c r="M987" s="139"/>
      <c r="N987" s="104"/>
      <c r="O987" s="104"/>
      <c r="P987" s="104"/>
      <c r="Q987" s="104"/>
      <c r="R987" s="148" t="s">
        <v>1078</v>
      </c>
      <c r="S987" s="50">
        <v>0</v>
      </c>
      <c r="T987" s="104" t="s">
        <v>225</v>
      </c>
      <c r="U987" s="50">
        <v>0</v>
      </c>
      <c r="V987" s="104"/>
      <c r="W987" s="50">
        <v>0</v>
      </c>
      <c r="X987" s="50">
        <v>0</v>
      </c>
      <c r="Y987" s="50">
        <v>0</v>
      </c>
      <c r="Z987" s="139"/>
      <c r="AA987" s="139"/>
      <c r="AB987" s="139"/>
      <c r="AC987" s="139"/>
      <c r="AD987" s="139"/>
      <c r="AE987" s="139"/>
      <c r="AF987" s="139"/>
      <c r="AG987" s="139"/>
      <c r="AH987" s="139"/>
      <c r="AI987" s="139"/>
      <c r="AJ987" s="139"/>
      <c r="AK987" s="139"/>
      <c r="AL987" s="139"/>
      <c r="AM987" s="139"/>
      <c r="AN987" s="139"/>
      <c r="AO987" s="139"/>
      <c r="AP987" s="139"/>
      <c r="AQ987" s="108" t="s">
        <v>204</v>
      </c>
      <c r="AR987" s="108">
        <v>2008</v>
      </c>
      <c r="AS987" s="139"/>
      <c r="AT987" s="139"/>
      <c r="AU987" s="139"/>
      <c r="AV987" s="71">
        <v>86178473.022206217</v>
      </c>
      <c r="AW987" s="104" t="s">
        <v>123</v>
      </c>
      <c r="AX987" s="104"/>
      <c r="AY987" s="104" t="s">
        <v>1570</v>
      </c>
      <c r="AZ987" s="104" t="s">
        <v>1193</v>
      </c>
      <c r="BA987" s="104"/>
      <c r="BB987" s="104"/>
      <c r="BC987" s="66"/>
      <c r="BD987" s="66"/>
      <c r="BE987" s="121"/>
      <c r="BF987" s="121"/>
      <c r="BG987" s="121"/>
      <c r="BH987" s="121"/>
      <c r="BI987" s="121"/>
      <c r="BJ987" s="121"/>
      <c r="BK987" s="121"/>
      <c r="BL987" s="121"/>
      <c r="BM987" s="121"/>
      <c r="BN987" s="121"/>
      <c r="BO987" s="121"/>
      <c r="BP987" s="121"/>
      <c r="BQ987" s="121"/>
      <c r="BR987" s="121"/>
      <c r="BS987" s="121"/>
      <c r="BT987" s="121"/>
      <c r="BU987" s="121"/>
      <c r="BV987" s="121"/>
      <c r="BW987" s="121"/>
      <c r="BX987" s="121"/>
      <c r="BY987" s="121"/>
      <c r="BZ987" s="121"/>
    </row>
    <row r="988" spans="1:78" s="100" customFormat="1" ht="16" hidden="1" thickBot="1">
      <c r="A988" s="231"/>
      <c r="B988" s="254"/>
      <c r="C988" s="107" t="s">
        <v>972</v>
      </c>
      <c r="D988" s="70" t="s">
        <v>1041</v>
      </c>
      <c r="E988" s="73" t="s">
        <v>732</v>
      </c>
      <c r="F988" s="104" t="s">
        <v>123</v>
      </c>
      <c r="G988" s="139"/>
      <c r="H988" s="139"/>
      <c r="I988" s="139"/>
      <c r="J988" s="104" t="s">
        <v>1193</v>
      </c>
      <c r="K988" s="139"/>
      <c r="L988" s="139"/>
      <c r="M988" s="139"/>
      <c r="N988" s="139"/>
      <c r="O988" s="139"/>
      <c r="P988" s="139"/>
      <c r="Q988" s="139"/>
      <c r="R988" s="50" t="s">
        <v>1079</v>
      </c>
      <c r="S988" s="50">
        <v>0</v>
      </c>
      <c r="T988" s="104" t="s">
        <v>1591</v>
      </c>
      <c r="U988" s="50">
        <v>0</v>
      </c>
      <c r="V988" s="104"/>
      <c r="W988" s="50">
        <v>0</v>
      </c>
      <c r="X988" s="50">
        <v>0</v>
      </c>
      <c r="Y988" s="50">
        <v>0</v>
      </c>
      <c r="Z988" s="139"/>
      <c r="AA988" s="139"/>
      <c r="AB988" s="139"/>
      <c r="AC988" s="139"/>
      <c r="AD988" s="139"/>
      <c r="AE988" s="139"/>
      <c r="AF988" s="139"/>
      <c r="AG988" s="139"/>
      <c r="AH988" s="139"/>
      <c r="AI988" s="139"/>
      <c r="AJ988" s="139"/>
      <c r="AK988" s="139"/>
      <c r="AL988" s="139"/>
      <c r="AM988" s="139"/>
      <c r="AN988" s="139"/>
      <c r="AO988" s="139"/>
      <c r="AP988" s="139"/>
      <c r="AQ988" s="70" t="s">
        <v>204</v>
      </c>
      <c r="AR988" s="70">
        <v>2008</v>
      </c>
      <c r="AS988" s="139"/>
      <c r="AT988" s="139"/>
      <c r="AU988" s="139"/>
      <c r="AV988" s="71">
        <v>165727832.73501194</v>
      </c>
      <c r="AW988" s="104" t="s">
        <v>123</v>
      </c>
      <c r="AX988" s="104"/>
      <c r="AY988" s="104" t="s">
        <v>1807</v>
      </c>
      <c r="AZ988" s="104" t="s">
        <v>1193</v>
      </c>
      <c r="BA988" s="104"/>
      <c r="BB988" s="104"/>
      <c r="BC988" s="66"/>
      <c r="BD988" s="66"/>
      <c r="BE988" s="121"/>
      <c r="BF988" s="121"/>
      <c r="BG988" s="121"/>
      <c r="BH988" s="121"/>
      <c r="BI988" s="121"/>
      <c r="BJ988" s="121"/>
      <c r="BK988" s="121"/>
      <c r="BL988" s="121"/>
      <c r="BM988" s="121"/>
      <c r="BN988" s="121"/>
      <c r="BO988" s="121"/>
      <c r="BP988" s="121"/>
      <c r="BQ988" s="121"/>
      <c r="BR988" s="121"/>
      <c r="BS988" s="121"/>
      <c r="BT988" s="121"/>
      <c r="BU988" s="121"/>
      <c r="BV988" s="121"/>
      <c r="BW988" s="121"/>
      <c r="BX988" s="121"/>
      <c r="BY988" s="121"/>
      <c r="BZ988" s="121"/>
    </row>
    <row r="989" spans="1:78" s="100" customFormat="1" ht="16" hidden="1" thickBot="1">
      <c r="A989" s="231"/>
      <c r="B989" s="254"/>
      <c r="C989" s="107" t="s">
        <v>973</v>
      </c>
      <c r="D989" s="70"/>
      <c r="E989" s="73" t="s">
        <v>732</v>
      </c>
      <c r="F989" s="104" t="s">
        <v>123</v>
      </c>
      <c r="G989" s="139"/>
      <c r="H989" s="139"/>
      <c r="I989" s="139"/>
      <c r="J989" s="104" t="s">
        <v>1193</v>
      </c>
      <c r="K989" s="139"/>
      <c r="L989" s="139"/>
      <c r="M989" s="139"/>
      <c r="N989" s="139"/>
      <c r="O989" s="139"/>
      <c r="P989" s="139"/>
      <c r="Q989" s="139"/>
      <c r="R989" s="50" t="s">
        <v>1080</v>
      </c>
      <c r="S989" s="50">
        <v>0</v>
      </c>
      <c r="T989" s="104" t="s">
        <v>1591</v>
      </c>
      <c r="U989" s="50">
        <v>0</v>
      </c>
      <c r="V989" s="104"/>
      <c r="W989" s="50">
        <v>0</v>
      </c>
      <c r="X989" s="50">
        <v>0</v>
      </c>
      <c r="Y989" s="50">
        <v>0</v>
      </c>
      <c r="Z989" s="139"/>
      <c r="AA989" s="139"/>
      <c r="AB989" s="139"/>
      <c r="AC989" s="139"/>
      <c r="AD989" s="139"/>
      <c r="AE989" s="139"/>
      <c r="AF989" s="139"/>
      <c r="AG989" s="139"/>
      <c r="AH989" s="139"/>
      <c r="AI989" s="139"/>
      <c r="AJ989" s="139"/>
      <c r="AK989" s="139"/>
      <c r="AL989" s="139"/>
      <c r="AM989" s="139"/>
      <c r="AN989" s="139"/>
      <c r="AO989" s="139"/>
      <c r="AP989" s="139"/>
      <c r="AQ989" s="70" t="s">
        <v>204</v>
      </c>
      <c r="AR989" s="70">
        <v>2009</v>
      </c>
      <c r="AS989" s="139"/>
      <c r="AT989" s="139"/>
      <c r="AU989" s="139"/>
      <c r="AV989" s="71">
        <v>738870377.89924657</v>
      </c>
      <c r="AW989" s="104" t="s">
        <v>123</v>
      </c>
      <c r="AX989" s="104"/>
      <c r="AY989" s="104" t="s">
        <v>1625</v>
      </c>
      <c r="AZ989" s="104" t="s">
        <v>1193</v>
      </c>
      <c r="BA989" s="104"/>
      <c r="BB989" s="104"/>
      <c r="BC989" s="66"/>
      <c r="BD989" s="66"/>
      <c r="BE989" s="121"/>
      <c r="BF989" s="121"/>
      <c r="BG989" s="121"/>
      <c r="BH989" s="121"/>
      <c r="BI989" s="121"/>
      <c r="BJ989" s="121"/>
      <c r="BK989" s="121"/>
      <c r="BL989" s="121"/>
      <c r="BM989" s="121"/>
      <c r="BN989" s="121"/>
      <c r="BO989" s="121"/>
      <c r="BP989" s="121"/>
      <c r="BQ989" s="121"/>
      <c r="BR989" s="121"/>
      <c r="BS989" s="121"/>
      <c r="BT989" s="121"/>
      <c r="BU989" s="121"/>
      <c r="BV989" s="121"/>
      <c r="BW989" s="121"/>
      <c r="BX989" s="121"/>
      <c r="BY989" s="121"/>
      <c r="BZ989" s="121"/>
    </row>
    <row r="990" spans="1:78" s="100" customFormat="1" ht="16" hidden="1" thickBot="1">
      <c r="A990" s="231"/>
      <c r="B990" s="254"/>
      <c r="C990" s="107" t="s">
        <v>974</v>
      </c>
      <c r="D990" s="70"/>
      <c r="E990" s="73" t="s">
        <v>732</v>
      </c>
      <c r="F990" s="104" t="s">
        <v>123</v>
      </c>
      <c r="G990" s="139"/>
      <c r="H990" s="139"/>
      <c r="I990" s="139"/>
      <c r="J990" s="104" t="s">
        <v>1193</v>
      </c>
      <c r="K990" s="139"/>
      <c r="L990" s="139"/>
      <c r="M990" s="139"/>
      <c r="N990" s="139"/>
      <c r="O990" s="139"/>
      <c r="P990" s="139"/>
      <c r="Q990" s="139"/>
      <c r="R990" s="50" t="s">
        <v>1081</v>
      </c>
      <c r="S990" s="50">
        <v>0</v>
      </c>
      <c r="T990" s="104" t="s">
        <v>225</v>
      </c>
      <c r="U990" s="50">
        <v>0</v>
      </c>
      <c r="V990" s="104"/>
      <c r="W990" s="50">
        <v>0</v>
      </c>
      <c r="X990" s="50">
        <v>0</v>
      </c>
      <c r="Y990" s="50">
        <v>0</v>
      </c>
      <c r="Z990" s="139"/>
      <c r="AA990" s="139"/>
      <c r="AB990" s="139"/>
      <c r="AC990" s="139"/>
      <c r="AD990" s="139"/>
      <c r="AE990" s="139"/>
      <c r="AF990" s="139"/>
      <c r="AG990" s="139"/>
      <c r="AH990" s="139"/>
      <c r="AI990" s="139"/>
      <c r="AJ990" s="139"/>
      <c r="AK990" s="139"/>
      <c r="AL990" s="139"/>
      <c r="AM990" s="139"/>
      <c r="AN990" s="139"/>
      <c r="AO990" s="139"/>
      <c r="AP990" s="139"/>
      <c r="AQ990" s="70" t="s">
        <v>204</v>
      </c>
      <c r="AR990" s="70">
        <v>2009</v>
      </c>
      <c r="AS990" s="139"/>
      <c r="AT990" s="139"/>
      <c r="AU990" s="139"/>
      <c r="AV990" s="71">
        <v>56683488.692569062</v>
      </c>
      <c r="AW990" s="104" t="s">
        <v>123</v>
      </c>
      <c r="AX990" s="104"/>
      <c r="AY990" s="104" t="s">
        <v>1820</v>
      </c>
      <c r="AZ990" s="104" t="s">
        <v>1193</v>
      </c>
      <c r="BA990" s="104"/>
      <c r="BB990" s="104"/>
      <c r="BC990" s="66"/>
      <c r="BD990" s="66"/>
      <c r="BE990" s="121"/>
      <c r="BF990" s="121"/>
      <c r="BG990" s="121"/>
      <c r="BH990" s="121"/>
      <c r="BI990" s="121"/>
      <c r="BJ990" s="121"/>
      <c r="BK990" s="121"/>
      <c r="BL990" s="121"/>
      <c r="BM990" s="121"/>
      <c r="BN990" s="121"/>
      <c r="BO990" s="121"/>
      <c r="BP990" s="121"/>
      <c r="BQ990" s="121"/>
      <c r="BR990" s="121"/>
      <c r="BS990" s="121"/>
      <c r="BT990" s="121"/>
      <c r="BU990" s="121"/>
      <c r="BV990" s="121"/>
      <c r="BW990" s="121"/>
      <c r="BX990" s="121"/>
      <c r="BY990" s="121"/>
      <c r="BZ990" s="121"/>
    </row>
    <row r="991" spans="1:78" s="100" customFormat="1" ht="16" hidden="1" thickBot="1">
      <c r="A991" s="231"/>
      <c r="B991" s="254"/>
      <c r="C991" s="107" t="s">
        <v>975</v>
      </c>
      <c r="D991" s="70"/>
      <c r="E991" s="73" t="s">
        <v>732</v>
      </c>
      <c r="F991" s="104" t="s">
        <v>123</v>
      </c>
      <c r="G991" s="139"/>
      <c r="H991" s="139"/>
      <c r="I991" s="139"/>
      <c r="J991" s="104" t="s">
        <v>1193</v>
      </c>
      <c r="K991" s="139"/>
      <c r="L991" s="139"/>
      <c r="M991" s="139"/>
      <c r="N991" s="139"/>
      <c r="O991" s="139"/>
      <c r="P991" s="139"/>
      <c r="Q991" s="139"/>
      <c r="R991" s="50" t="s">
        <v>1082</v>
      </c>
      <c r="S991" s="50">
        <v>0</v>
      </c>
      <c r="T991" s="104" t="s">
        <v>225</v>
      </c>
      <c r="U991" s="50">
        <v>0</v>
      </c>
      <c r="V991" s="104"/>
      <c r="W991" s="50">
        <v>0</v>
      </c>
      <c r="X991" s="50">
        <v>0</v>
      </c>
      <c r="Y991" s="50">
        <v>0</v>
      </c>
      <c r="Z991" s="139"/>
      <c r="AA991" s="139"/>
      <c r="AB991" s="139"/>
      <c r="AC991" s="139"/>
      <c r="AD991" s="139"/>
      <c r="AE991" s="139"/>
      <c r="AF991" s="139"/>
      <c r="AG991" s="139"/>
      <c r="AH991" s="139"/>
      <c r="AI991" s="139"/>
      <c r="AJ991" s="139"/>
      <c r="AK991" s="139"/>
      <c r="AL991" s="139"/>
      <c r="AM991" s="139"/>
      <c r="AN991" s="139"/>
      <c r="AO991" s="139"/>
      <c r="AP991" s="139"/>
      <c r="AQ991" s="70" t="s">
        <v>204</v>
      </c>
      <c r="AR991" s="70">
        <v>2009</v>
      </c>
      <c r="AS991" s="139"/>
      <c r="AT991" s="139"/>
      <c r="AU991" s="139"/>
      <c r="AV991" s="71">
        <v>243275828.90234897</v>
      </c>
      <c r="AW991" s="104" t="s">
        <v>123</v>
      </c>
      <c r="AX991" s="104"/>
      <c r="AY991" s="104" t="s">
        <v>1820</v>
      </c>
      <c r="AZ991" s="104" t="s">
        <v>1193</v>
      </c>
      <c r="BA991" s="104"/>
      <c r="BB991" s="104"/>
      <c r="BC991" s="66"/>
      <c r="BD991" s="66"/>
      <c r="BE991" s="121"/>
      <c r="BF991" s="121"/>
      <c r="BG991" s="121"/>
      <c r="BH991" s="121"/>
      <c r="BI991" s="121"/>
      <c r="BJ991" s="121"/>
      <c r="BK991" s="121"/>
      <c r="BL991" s="121"/>
      <c r="BM991" s="121"/>
      <c r="BN991" s="121"/>
      <c r="BO991" s="121"/>
      <c r="BP991" s="121"/>
      <c r="BQ991" s="121"/>
      <c r="BR991" s="121"/>
      <c r="BS991" s="121"/>
      <c r="BT991" s="121"/>
      <c r="BU991" s="121"/>
      <c r="BV991" s="121"/>
      <c r="BW991" s="121"/>
      <c r="BX991" s="121"/>
      <c r="BY991" s="121"/>
      <c r="BZ991" s="121"/>
    </row>
    <row r="992" spans="1:78" s="100" customFormat="1" ht="16" hidden="1" thickBot="1">
      <c r="A992" s="231"/>
      <c r="B992" s="254"/>
      <c r="C992" s="107" t="s">
        <v>976</v>
      </c>
      <c r="D992" s="70"/>
      <c r="E992" s="73" t="s">
        <v>732</v>
      </c>
      <c r="F992" s="104" t="s">
        <v>123</v>
      </c>
      <c r="G992" s="139"/>
      <c r="H992" s="139"/>
      <c r="I992" s="139"/>
      <c r="J992" s="104" t="s">
        <v>1193</v>
      </c>
      <c r="K992" s="139"/>
      <c r="L992" s="139"/>
      <c r="M992" s="139"/>
      <c r="N992" s="139"/>
      <c r="O992" s="139"/>
      <c r="P992" s="139"/>
      <c r="Q992" s="139"/>
      <c r="R992" s="50" t="s">
        <v>1083</v>
      </c>
      <c r="S992" s="50">
        <v>0</v>
      </c>
      <c r="T992" s="104" t="s">
        <v>1587</v>
      </c>
      <c r="U992" s="50">
        <v>0</v>
      </c>
      <c r="V992" s="104"/>
      <c r="W992" s="50">
        <v>0</v>
      </c>
      <c r="X992" s="50">
        <v>0</v>
      </c>
      <c r="Y992" s="50">
        <v>0</v>
      </c>
      <c r="Z992" s="139"/>
      <c r="AA992" s="139"/>
      <c r="AB992" s="139"/>
      <c r="AC992" s="139"/>
      <c r="AD992" s="139"/>
      <c r="AE992" s="139"/>
      <c r="AF992" s="139"/>
      <c r="AG992" s="139"/>
      <c r="AH992" s="139"/>
      <c r="AI992" s="139"/>
      <c r="AJ992" s="139"/>
      <c r="AK992" s="139"/>
      <c r="AL992" s="139"/>
      <c r="AM992" s="139"/>
      <c r="AN992" s="139"/>
      <c r="AO992" s="139"/>
      <c r="AP992" s="139"/>
      <c r="AQ992" s="70" t="s">
        <v>204</v>
      </c>
      <c r="AR992" s="70">
        <v>2009</v>
      </c>
      <c r="AS992" s="139"/>
      <c r="AT992" s="139"/>
      <c r="AU992" s="139"/>
      <c r="AV992" s="71">
        <v>108073577.66287488</v>
      </c>
      <c r="AW992" s="104" t="s">
        <v>123</v>
      </c>
      <c r="AX992" s="104"/>
      <c r="AY992" s="104" t="s">
        <v>1820</v>
      </c>
      <c r="AZ992" s="104" t="s">
        <v>1193</v>
      </c>
      <c r="BA992" s="104"/>
      <c r="BB992" s="104"/>
      <c r="BC992" s="66"/>
      <c r="BD992" s="66"/>
      <c r="BE992" s="121"/>
      <c r="BF992" s="121"/>
      <c r="BG992" s="121"/>
      <c r="BH992" s="121"/>
      <c r="BI992" s="121"/>
      <c r="BJ992" s="121"/>
      <c r="BK992" s="121"/>
      <c r="BL992" s="121"/>
      <c r="BM992" s="121"/>
      <c r="BN992" s="121"/>
      <c r="BO992" s="121"/>
      <c r="BP992" s="121"/>
      <c r="BQ992" s="121"/>
      <c r="BR992" s="121"/>
      <c r="BS992" s="121"/>
      <c r="BT992" s="121"/>
      <c r="BU992" s="121"/>
      <c r="BV992" s="121"/>
      <c r="BW992" s="121"/>
      <c r="BX992" s="121"/>
      <c r="BY992" s="121"/>
      <c r="BZ992" s="121"/>
    </row>
    <row r="993" spans="1:78" s="100" customFormat="1" ht="16" hidden="1" thickBot="1">
      <c r="A993" s="231"/>
      <c r="B993" s="254"/>
      <c r="C993" s="107" t="s">
        <v>977</v>
      </c>
      <c r="D993" s="70"/>
      <c r="E993" s="73" t="s">
        <v>732</v>
      </c>
      <c r="F993" s="104" t="s">
        <v>123</v>
      </c>
      <c r="G993" s="139"/>
      <c r="H993" s="139"/>
      <c r="I993" s="139"/>
      <c r="J993" s="104" t="s">
        <v>1193</v>
      </c>
      <c r="K993" s="139"/>
      <c r="L993" s="139"/>
      <c r="M993" s="139"/>
      <c r="N993" s="139"/>
      <c r="O993" s="139"/>
      <c r="P993" s="139"/>
      <c r="Q993" s="139"/>
      <c r="R993" s="50" t="s">
        <v>1084</v>
      </c>
      <c r="S993" s="50">
        <v>0</v>
      </c>
      <c r="T993" s="104" t="s">
        <v>1593</v>
      </c>
      <c r="U993" s="50">
        <v>0</v>
      </c>
      <c r="V993" s="104"/>
      <c r="W993" s="50">
        <v>0</v>
      </c>
      <c r="X993" s="50">
        <v>0</v>
      </c>
      <c r="Y993" s="50">
        <v>0</v>
      </c>
      <c r="Z993" s="139"/>
      <c r="AA993" s="139"/>
      <c r="AB993" s="139"/>
      <c r="AC993" s="139"/>
      <c r="AD993" s="139"/>
      <c r="AE993" s="139"/>
      <c r="AF993" s="139"/>
      <c r="AG993" s="139"/>
      <c r="AH993" s="139"/>
      <c r="AI993" s="139"/>
      <c r="AJ993" s="139"/>
      <c r="AK993" s="139"/>
      <c r="AL993" s="139"/>
      <c r="AM993" s="139"/>
      <c r="AN993" s="139"/>
      <c r="AO993" s="139"/>
      <c r="AP993" s="139"/>
      <c r="AQ993" s="70" t="s">
        <v>204</v>
      </c>
      <c r="AR993" s="70">
        <v>2009</v>
      </c>
      <c r="AS993" s="139"/>
      <c r="AT993" s="139"/>
      <c r="AU993" s="139"/>
      <c r="AV993" s="71">
        <v>93737286.748411879</v>
      </c>
      <c r="AW993" s="104" t="s">
        <v>123</v>
      </c>
      <c r="AX993" s="104"/>
      <c r="AY993" s="104" t="s">
        <v>1820</v>
      </c>
      <c r="AZ993" s="104" t="s">
        <v>1193</v>
      </c>
      <c r="BA993" s="104"/>
      <c r="BB993" s="104"/>
      <c r="BC993" s="66"/>
      <c r="BD993" s="66"/>
      <c r="BE993" s="121"/>
      <c r="BF993" s="121"/>
      <c r="BG993" s="121"/>
      <c r="BH993" s="121"/>
      <c r="BI993" s="121"/>
      <c r="BJ993" s="121"/>
      <c r="BK993" s="121"/>
      <c r="BL993" s="121"/>
      <c r="BM993" s="121"/>
      <c r="BN993" s="121"/>
      <c r="BO993" s="121"/>
      <c r="BP993" s="121"/>
      <c r="BQ993" s="121"/>
      <c r="BR993" s="121"/>
      <c r="BS993" s="121"/>
      <c r="BT993" s="121"/>
      <c r="BU993" s="121"/>
      <c r="BV993" s="121"/>
      <c r="BW993" s="121"/>
      <c r="BX993" s="121"/>
      <c r="BY993" s="121"/>
      <c r="BZ993" s="121"/>
    </row>
    <row r="994" spans="1:78" s="100" customFormat="1" ht="16" hidden="1" thickBot="1">
      <c r="A994" s="231"/>
      <c r="B994" s="254"/>
      <c r="C994" s="107" t="s">
        <v>978</v>
      </c>
      <c r="D994" s="70"/>
      <c r="E994" s="73" t="s">
        <v>732</v>
      </c>
      <c r="F994" s="104" t="s">
        <v>123</v>
      </c>
      <c r="G994" s="139"/>
      <c r="H994" s="139"/>
      <c r="I994" s="139"/>
      <c r="J994" s="104" t="s">
        <v>1193</v>
      </c>
      <c r="K994" s="139"/>
      <c r="L994" s="139"/>
      <c r="M994" s="139"/>
      <c r="N994" s="139"/>
      <c r="O994" s="139"/>
      <c r="P994" s="139"/>
      <c r="Q994" s="139"/>
      <c r="R994" s="50" t="s">
        <v>1085</v>
      </c>
      <c r="S994" s="50">
        <v>0</v>
      </c>
      <c r="T994" s="104" t="s">
        <v>1591</v>
      </c>
      <c r="U994" s="50">
        <v>0</v>
      </c>
      <c r="V994" s="104"/>
      <c r="W994" s="50">
        <v>0</v>
      </c>
      <c r="X994" s="50">
        <v>0</v>
      </c>
      <c r="Y994" s="50">
        <v>0</v>
      </c>
      <c r="Z994" s="139"/>
      <c r="AA994" s="139"/>
      <c r="AB994" s="139"/>
      <c r="AC994" s="139"/>
      <c r="AD994" s="139"/>
      <c r="AE994" s="139"/>
      <c r="AF994" s="139"/>
      <c r="AG994" s="139"/>
      <c r="AH994" s="139"/>
      <c r="AI994" s="139"/>
      <c r="AJ994" s="139"/>
      <c r="AK994" s="139"/>
      <c r="AL994" s="139"/>
      <c r="AM994" s="139"/>
      <c r="AN994" s="139"/>
      <c r="AO994" s="139"/>
      <c r="AP994" s="139"/>
      <c r="AQ994" s="70" t="s">
        <v>204</v>
      </c>
      <c r="AR994" s="70">
        <v>2009</v>
      </c>
      <c r="AS994" s="139"/>
      <c r="AT994" s="139"/>
      <c r="AU994" s="139"/>
      <c r="AV994" s="71">
        <v>176446657.4087753</v>
      </c>
      <c r="AW994" s="104" t="s">
        <v>123</v>
      </c>
      <c r="AX994" s="104"/>
      <c r="AY994" s="104" t="s">
        <v>1820</v>
      </c>
      <c r="AZ994" s="104" t="s">
        <v>1193</v>
      </c>
      <c r="BA994" s="104"/>
      <c r="BB994" s="104"/>
      <c r="BC994" s="66"/>
      <c r="BD994" s="66"/>
      <c r="BE994" s="121"/>
      <c r="BF994" s="121"/>
      <c r="BG994" s="121"/>
      <c r="BH994" s="121"/>
      <c r="BI994" s="121"/>
      <c r="BJ994" s="121"/>
      <c r="BK994" s="121"/>
      <c r="BL994" s="121"/>
      <c r="BM994" s="121"/>
      <c r="BN994" s="121"/>
      <c r="BO994" s="121"/>
      <c r="BP994" s="121"/>
      <c r="BQ994" s="121"/>
      <c r="BR994" s="121"/>
      <c r="BS994" s="121"/>
      <c r="BT994" s="121"/>
      <c r="BU994" s="121"/>
      <c r="BV994" s="121"/>
      <c r="BW994" s="121"/>
      <c r="BX994" s="121"/>
      <c r="BY994" s="121"/>
      <c r="BZ994" s="121"/>
    </row>
    <row r="995" spans="1:78" s="100" customFormat="1" ht="16" hidden="1" thickBot="1">
      <c r="A995" s="231"/>
      <c r="B995" s="254"/>
      <c r="C995" s="107" t="s">
        <v>979</v>
      </c>
      <c r="D995" s="70"/>
      <c r="E995" s="73" t="s">
        <v>732</v>
      </c>
      <c r="F995" s="104" t="s">
        <v>123</v>
      </c>
      <c r="G995" s="139"/>
      <c r="H995" s="139"/>
      <c r="I995" s="139"/>
      <c r="J995" s="104" t="s">
        <v>1193</v>
      </c>
      <c r="K995" s="139"/>
      <c r="L995" s="139"/>
      <c r="M995" s="139"/>
      <c r="N995" s="139"/>
      <c r="O995" s="139"/>
      <c r="P995" s="139"/>
      <c r="Q995" s="139"/>
      <c r="R995" s="50" t="s">
        <v>1086</v>
      </c>
      <c r="S995" s="50">
        <v>0</v>
      </c>
      <c r="T995" s="104" t="s">
        <v>225</v>
      </c>
      <c r="U995" s="50">
        <v>0</v>
      </c>
      <c r="V995" s="104"/>
      <c r="W995" s="50">
        <v>0</v>
      </c>
      <c r="X995" s="50">
        <v>0</v>
      </c>
      <c r="Y995" s="50">
        <v>0</v>
      </c>
      <c r="Z995" s="139"/>
      <c r="AA995" s="139"/>
      <c r="AB995" s="139"/>
      <c r="AC995" s="139"/>
      <c r="AD995" s="139"/>
      <c r="AE995" s="139"/>
      <c r="AF995" s="139"/>
      <c r="AG995" s="139"/>
      <c r="AH995" s="139"/>
      <c r="AI995" s="139"/>
      <c r="AJ995" s="139"/>
      <c r="AK995" s="139"/>
      <c r="AL995" s="139"/>
      <c r="AM995" s="139"/>
      <c r="AN995" s="139"/>
      <c r="AO995" s="139"/>
      <c r="AP995" s="139"/>
      <c r="AQ995" s="70" t="s">
        <v>204</v>
      </c>
      <c r="AR995" s="70">
        <v>2009</v>
      </c>
      <c r="AS995" s="139"/>
      <c r="AT995" s="139"/>
      <c r="AU995" s="139"/>
      <c r="AV995" s="71">
        <v>256729886.52976805</v>
      </c>
      <c r="AW995" s="104" t="s">
        <v>123</v>
      </c>
      <c r="AX995" s="104"/>
      <c r="AY995" s="104" t="s">
        <v>1820</v>
      </c>
      <c r="AZ995" s="104" t="s">
        <v>1193</v>
      </c>
      <c r="BA995" s="104"/>
      <c r="BB995" s="104"/>
      <c r="BC995" s="66"/>
      <c r="BD995" s="66"/>
      <c r="BE995" s="121"/>
      <c r="BF995" s="121"/>
      <c r="BG995" s="121"/>
      <c r="BH995" s="121"/>
      <c r="BI995" s="121"/>
      <c r="BJ995" s="121"/>
      <c r="BK995" s="121"/>
      <c r="BL995" s="121"/>
      <c r="BM995" s="121"/>
      <c r="BN995" s="121"/>
      <c r="BO995" s="121"/>
      <c r="BP995" s="121"/>
      <c r="BQ995" s="121"/>
      <c r="BR995" s="121"/>
      <c r="BS995" s="121"/>
      <c r="BT995" s="121"/>
      <c r="BU995" s="121"/>
      <c r="BV995" s="121"/>
      <c r="BW995" s="121"/>
      <c r="BX995" s="121"/>
      <c r="BY995" s="121"/>
      <c r="BZ995" s="121"/>
    </row>
    <row r="996" spans="1:78" s="100" customFormat="1" ht="16" hidden="1" thickBot="1">
      <c r="A996" s="231"/>
      <c r="B996" s="254"/>
      <c r="C996" s="107" t="s">
        <v>980</v>
      </c>
      <c r="D996" s="70"/>
      <c r="E996" s="73" t="s">
        <v>732</v>
      </c>
      <c r="F996" s="104" t="s">
        <v>123</v>
      </c>
      <c r="G996" s="139"/>
      <c r="H996" s="139"/>
      <c r="I996" s="139"/>
      <c r="J996" s="104" t="s">
        <v>1193</v>
      </c>
      <c r="K996" s="139"/>
      <c r="L996" s="139"/>
      <c r="M996" s="139"/>
      <c r="N996" s="139"/>
      <c r="O996" s="139"/>
      <c r="P996" s="139"/>
      <c r="Q996" s="139"/>
      <c r="R996" s="50" t="s">
        <v>1087</v>
      </c>
      <c r="S996" s="50">
        <v>0</v>
      </c>
      <c r="T996" s="104" t="s">
        <v>1586</v>
      </c>
      <c r="U996" s="50">
        <v>0</v>
      </c>
      <c r="V996" s="104"/>
      <c r="W996" s="50">
        <v>0</v>
      </c>
      <c r="X996" s="50">
        <v>0</v>
      </c>
      <c r="Y996" s="50">
        <v>0</v>
      </c>
      <c r="Z996" s="139"/>
      <c r="AA996" s="139"/>
      <c r="AB996" s="139"/>
      <c r="AC996" s="139"/>
      <c r="AD996" s="139"/>
      <c r="AE996" s="139"/>
      <c r="AF996" s="139"/>
      <c r="AG996" s="139"/>
      <c r="AH996" s="139"/>
      <c r="AI996" s="139"/>
      <c r="AJ996" s="139"/>
      <c r="AK996" s="139"/>
      <c r="AL996" s="139"/>
      <c r="AM996" s="139"/>
      <c r="AN996" s="139"/>
      <c r="AO996" s="139"/>
      <c r="AP996" s="139"/>
      <c r="AQ996" s="70" t="s">
        <v>204</v>
      </c>
      <c r="AR996" s="70">
        <v>2009</v>
      </c>
      <c r="AS996" s="139"/>
      <c r="AT996" s="139"/>
      <c r="AU996" s="139"/>
      <c r="AV996" s="71">
        <v>374949146.99364752</v>
      </c>
      <c r="AW996" s="104" t="s">
        <v>123</v>
      </c>
      <c r="AX996" s="104"/>
      <c r="AY996" s="104" t="s">
        <v>1820</v>
      </c>
      <c r="AZ996" s="104" t="s">
        <v>1193</v>
      </c>
      <c r="BA996" s="104"/>
      <c r="BB996" s="104"/>
      <c r="BC996" s="66"/>
      <c r="BD996" s="66"/>
      <c r="BE996" s="121"/>
      <c r="BF996" s="121"/>
      <c r="BG996" s="121"/>
      <c r="BH996" s="121"/>
      <c r="BI996" s="121"/>
      <c r="BJ996" s="121"/>
      <c r="BK996" s="121"/>
      <c r="BL996" s="121"/>
      <c r="BM996" s="121"/>
      <c r="BN996" s="121"/>
      <c r="BO996" s="121"/>
      <c r="BP996" s="121"/>
      <c r="BQ996" s="121"/>
      <c r="BR996" s="121"/>
      <c r="BS996" s="121"/>
      <c r="BT996" s="121"/>
      <c r="BU996" s="121"/>
      <c r="BV996" s="121"/>
      <c r="BW996" s="121"/>
      <c r="BX996" s="121"/>
      <c r="BY996" s="121"/>
      <c r="BZ996" s="121"/>
    </row>
    <row r="997" spans="1:78" s="100" customFormat="1" ht="16" hidden="1" thickBot="1">
      <c r="A997" s="231"/>
      <c r="B997" s="254"/>
      <c r="C997" s="107" t="s">
        <v>981</v>
      </c>
      <c r="D997" s="70"/>
      <c r="E997" s="73" t="s">
        <v>732</v>
      </c>
      <c r="F997" s="104" t="s">
        <v>123</v>
      </c>
      <c r="G997" s="139"/>
      <c r="H997" s="139"/>
      <c r="I997" s="139"/>
      <c r="J997" s="104" t="s">
        <v>1193</v>
      </c>
      <c r="K997" s="139"/>
      <c r="L997" s="139"/>
      <c r="M997" s="139"/>
      <c r="N997" s="139"/>
      <c r="O997" s="139"/>
      <c r="P997" s="139"/>
      <c r="Q997" s="139"/>
      <c r="R997" s="50" t="s">
        <v>1088</v>
      </c>
      <c r="S997" s="50">
        <v>0</v>
      </c>
      <c r="T997" s="104" t="s">
        <v>225</v>
      </c>
      <c r="U997" s="50">
        <v>0</v>
      </c>
      <c r="V997" s="104"/>
      <c r="W997" s="50">
        <v>0</v>
      </c>
      <c r="X997" s="50">
        <v>0</v>
      </c>
      <c r="Y997" s="50">
        <v>0</v>
      </c>
      <c r="Z997" s="139"/>
      <c r="AA997" s="139"/>
      <c r="AB997" s="139"/>
      <c r="AC997" s="139"/>
      <c r="AD997" s="139"/>
      <c r="AE997" s="139"/>
      <c r="AF997" s="139"/>
      <c r="AG997" s="139"/>
      <c r="AH997" s="139"/>
      <c r="AI997" s="139"/>
      <c r="AJ997" s="139"/>
      <c r="AK997" s="139"/>
      <c r="AL997" s="139"/>
      <c r="AM997" s="139"/>
      <c r="AN997" s="139"/>
      <c r="AO997" s="139"/>
      <c r="AP997" s="139"/>
      <c r="AQ997" s="70" t="s">
        <v>204</v>
      </c>
      <c r="AR997" s="70">
        <v>2009</v>
      </c>
      <c r="AS997" s="139"/>
      <c r="AT997" s="139"/>
      <c r="AU997" s="139"/>
      <c r="AV997" s="71">
        <v>113587535.70689911</v>
      </c>
      <c r="AW997" s="104" t="s">
        <v>123</v>
      </c>
      <c r="AX997" s="104"/>
      <c r="AY997" s="104" t="s">
        <v>1820</v>
      </c>
      <c r="AZ997" s="104" t="s">
        <v>1193</v>
      </c>
      <c r="BA997" s="104"/>
      <c r="BB997" s="104"/>
      <c r="BC997" s="66"/>
      <c r="BD997" s="66"/>
      <c r="BE997" s="121"/>
      <c r="BF997" s="121"/>
      <c r="BG997" s="121"/>
      <c r="BH997" s="121"/>
      <c r="BI997" s="121"/>
      <c r="BJ997" s="121"/>
      <c r="BK997" s="121"/>
      <c r="BL997" s="121"/>
      <c r="BM997" s="121"/>
      <c r="BN997" s="121"/>
      <c r="BO997" s="121"/>
      <c r="BP997" s="121"/>
      <c r="BQ997" s="121"/>
      <c r="BR997" s="121"/>
      <c r="BS997" s="121"/>
      <c r="BT997" s="121"/>
      <c r="BU997" s="121"/>
      <c r="BV997" s="121"/>
      <c r="BW997" s="121"/>
      <c r="BX997" s="121"/>
      <c r="BY997" s="121"/>
      <c r="BZ997" s="121"/>
    </row>
    <row r="998" spans="1:78" s="100" customFormat="1" ht="16" hidden="1" thickBot="1">
      <c r="A998" s="231"/>
      <c r="B998" s="254"/>
      <c r="C998" s="107" t="s">
        <v>982</v>
      </c>
      <c r="D998" s="70"/>
      <c r="E998" s="73" t="s">
        <v>732</v>
      </c>
      <c r="F998" s="104" t="s">
        <v>123</v>
      </c>
      <c r="G998" s="139"/>
      <c r="H998" s="139"/>
      <c r="I998" s="139"/>
      <c r="J998" s="104" t="s">
        <v>1193</v>
      </c>
      <c r="K998" s="139"/>
      <c r="L998" s="139"/>
      <c r="M998" s="139"/>
      <c r="N998" s="139"/>
      <c r="O998" s="139"/>
      <c r="P998" s="139"/>
      <c r="Q998" s="139"/>
      <c r="R998" s="50" t="s">
        <v>849</v>
      </c>
      <c r="S998" s="50">
        <v>0</v>
      </c>
      <c r="T998" s="104" t="s">
        <v>1537</v>
      </c>
      <c r="U998" s="50">
        <v>0</v>
      </c>
      <c r="V998" s="104"/>
      <c r="W998" s="50">
        <v>0</v>
      </c>
      <c r="X998" s="50">
        <v>0</v>
      </c>
      <c r="Y998" s="50">
        <v>0</v>
      </c>
      <c r="Z998" s="139"/>
      <c r="AA998" s="139"/>
      <c r="AB998" s="139"/>
      <c r="AC998" s="139"/>
      <c r="AD998" s="139"/>
      <c r="AE998" s="139"/>
      <c r="AF998" s="139"/>
      <c r="AG998" s="139"/>
      <c r="AH998" s="139"/>
      <c r="AI998" s="139"/>
      <c r="AJ998" s="139"/>
      <c r="AK998" s="139"/>
      <c r="AL998" s="139"/>
      <c r="AM998" s="139"/>
      <c r="AN998" s="139"/>
      <c r="AO998" s="139"/>
      <c r="AP998" s="139"/>
      <c r="AQ998" s="70" t="s">
        <v>204</v>
      </c>
      <c r="AR998" s="70">
        <v>2009</v>
      </c>
      <c r="AS998" s="139"/>
      <c r="AT998" s="139"/>
      <c r="AU998" s="139"/>
      <c r="AV998" s="71">
        <v>39149102.112572022</v>
      </c>
      <c r="AW998" s="104" t="s">
        <v>123</v>
      </c>
      <c r="AX998" s="104"/>
      <c r="AY998" s="104" t="s">
        <v>1820</v>
      </c>
      <c r="AZ998" s="104" t="s">
        <v>1193</v>
      </c>
      <c r="BA998" s="104"/>
      <c r="BB998" s="104"/>
      <c r="BC998" s="66"/>
      <c r="BD998" s="66"/>
      <c r="BE998" s="121"/>
      <c r="BF998" s="121"/>
      <c r="BG998" s="121"/>
      <c r="BH998" s="121"/>
      <c r="BI998" s="121"/>
      <c r="BJ998" s="121"/>
      <c r="BK998" s="121"/>
      <c r="BL998" s="121"/>
      <c r="BM998" s="121"/>
      <c r="BN998" s="121"/>
      <c r="BO998" s="121"/>
      <c r="BP998" s="121"/>
      <c r="BQ998" s="121"/>
      <c r="BR998" s="121"/>
      <c r="BS998" s="121"/>
      <c r="BT998" s="121"/>
      <c r="BU998" s="121"/>
      <c r="BV998" s="121"/>
      <c r="BW998" s="121"/>
      <c r="BX998" s="121"/>
      <c r="BY998" s="121"/>
      <c r="BZ998" s="121"/>
    </row>
    <row r="999" spans="1:78" s="100" customFormat="1" ht="16" hidden="1" thickBot="1">
      <c r="A999" s="231"/>
      <c r="B999" s="254"/>
      <c r="C999" s="107" t="s">
        <v>983</v>
      </c>
      <c r="D999" s="70"/>
      <c r="E999" s="73" t="s">
        <v>999</v>
      </c>
      <c r="F999" s="104" t="s">
        <v>123</v>
      </c>
      <c r="G999" s="139"/>
      <c r="H999" s="139"/>
      <c r="I999" s="139"/>
      <c r="J999" s="104" t="s">
        <v>1193</v>
      </c>
      <c r="K999" s="139"/>
      <c r="L999" s="139"/>
      <c r="M999" s="139"/>
      <c r="N999" s="139"/>
      <c r="O999" s="139"/>
      <c r="P999" s="139"/>
      <c r="Q999" s="139"/>
      <c r="R999" s="50" t="s">
        <v>849</v>
      </c>
      <c r="S999" s="50">
        <v>0</v>
      </c>
      <c r="T999" s="104" t="s">
        <v>1586</v>
      </c>
      <c r="U999" s="50">
        <v>0</v>
      </c>
      <c r="V999" s="104"/>
      <c r="W999" s="50">
        <v>0</v>
      </c>
      <c r="X999" s="50">
        <v>0</v>
      </c>
      <c r="Y999" s="50">
        <v>0</v>
      </c>
      <c r="Z999" s="139"/>
      <c r="AA999" s="139"/>
      <c r="AB999" s="139"/>
      <c r="AC999" s="139"/>
      <c r="AD999" s="139"/>
      <c r="AE999" s="139"/>
      <c r="AF999" s="139"/>
      <c r="AG999" s="139"/>
      <c r="AH999" s="139"/>
      <c r="AI999" s="139"/>
      <c r="AJ999" s="139"/>
      <c r="AK999" s="139"/>
      <c r="AL999" s="139"/>
      <c r="AM999" s="139"/>
      <c r="AN999" s="139"/>
      <c r="AO999" s="139"/>
      <c r="AP999" s="139"/>
      <c r="AQ999" s="70" t="s">
        <v>204</v>
      </c>
      <c r="AR999" s="70">
        <v>2009</v>
      </c>
      <c r="AS999" s="139"/>
      <c r="AT999" s="139"/>
      <c r="AU999" s="139"/>
      <c r="AV999" s="71">
        <v>37936031.342886686</v>
      </c>
      <c r="AW999" s="104" t="s">
        <v>123</v>
      </c>
      <c r="AX999" s="104"/>
      <c r="AY999" s="104" t="s">
        <v>1820</v>
      </c>
      <c r="AZ999" s="104" t="s">
        <v>1193</v>
      </c>
      <c r="BA999" s="104"/>
      <c r="BB999" s="104"/>
      <c r="BC999" s="66"/>
      <c r="BD999" s="66"/>
      <c r="BE999" s="121"/>
      <c r="BF999" s="121"/>
      <c r="BG999" s="121"/>
      <c r="BH999" s="121"/>
      <c r="BI999" s="121"/>
      <c r="BJ999" s="121"/>
      <c r="BK999" s="121"/>
      <c r="BL999" s="121"/>
      <c r="BM999" s="121"/>
      <c r="BN999" s="121"/>
      <c r="BO999" s="121"/>
      <c r="BP999" s="121"/>
      <c r="BQ999" s="121"/>
      <c r="BR999" s="121"/>
      <c r="BS999" s="121"/>
      <c r="BT999" s="121"/>
      <c r="BU999" s="121"/>
      <c r="BV999" s="121"/>
      <c r="BW999" s="121"/>
      <c r="BX999" s="121"/>
      <c r="BY999" s="121"/>
      <c r="BZ999" s="121"/>
    </row>
    <row r="1000" spans="1:78" s="100" customFormat="1" ht="16" hidden="1" thickBot="1">
      <c r="A1000" s="231"/>
      <c r="B1000" s="254"/>
      <c r="C1000" s="107" t="s">
        <v>984</v>
      </c>
      <c r="D1000" s="70"/>
      <c r="E1000" s="73"/>
      <c r="F1000" s="104" t="s">
        <v>123</v>
      </c>
      <c r="G1000" s="139"/>
      <c r="H1000" s="139"/>
      <c r="I1000" s="139"/>
      <c r="J1000" s="104" t="s">
        <v>1193</v>
      </c>
      <c r="K1000" s="139"/>
      <c r="L1000" s="139"/>
      <c r="M1000" s="139"/>
      <c r="N1000" s="139"/>
      <c r="O1000" s="139"/>
      <c r="P1000" s="139"/>
      <c r="Q1000" s="139"/>
      <c r="R1000" s="50" t="s">
        <v>1089</v>
      </c>
      <c r="S1000" s="50">
        <v>0</v>
      </c>
      <c r="T1000" s="104" t="s">
        <v>1582</v>
      </c>
      <c r="U1000" s="50">
        <v>0</v>
      </c>
      <c r="V1000" s="104"/>
      <c r="W1000" s="50">
        <v>0</v>
      </c>
      <c r="X1000" s="50">
        <v>0</v>
      </c>
      <c r="Y1000" s="50">
        <v>0</v>
      </c>
      <c r="Z1000" s="139"/>
      <c r="AA1000" s="139"/>
      <c r="AB1000" s="139"/>
      <c r="AC1000" s="139"/>
      <c r="AD1000" s="139"/>
      <c r="AE1000" s="139"/>
      <c r="AF1000" s="139"/>
      <c r="AG1000" s="139"/>
      <c r="AH1000" s="139"/>
      <c r="AI1000" s="139"/>
      <c r="AJ1000" s="139"/>
      <c r="AK1000" s="139"/>
      <c r="AL1000" s="139"/>
      <c r="AM1000" s="139"/>
      <c r="AN1000" s="139"/>
      <c r="AO1000" s="139"/>
      <c r="AP1000" s="139"/>
      <c r="AQ1000" s="70" t="s">
        <v>204</v>
      </c>
      <c r="AR1000" s="70">
        <v>2010</v>
      </c>
      <c r="AS1000" s="139"/>
      <c r="AT1000" s="139"/>
      <c r="AU1000" s="139"/>
      <c r="AV1000" s="71">
        <v>480999200</v>
      </c>
      <c r="AW1000" s="104" t="s">
        <v>123</v>
      </c>
      <c r="AX1000" s="104"/>
      <c r="AY1000" s="104" t="s">
        <v>1813</v>
      </c>
      <c r="AZ1000" s="104" t="s">
        <v>1193</v>
      </c>
      <c r="BA1000" s="104"/>
      <c r="BB1000" s="104"/>
      <c r="BC1000" s="66"/>
      <c r="BD1000" s="66"/>
      <c r="BE1000" s="121"/>
      <c r="BF1000" s="121"/>
      <c r="BG1000" s="121"/>
      <c r="BH1000" s="121"/>
      <c r="BI1000" s="121"/>
      <c r="BJ1000" s="121"/>
      <c r="BK1000" s="121"/>
      <c r="BL1000" s="121"/>
      <c r="BM1000" s="121"/>
      <c r="BN1000" s="121"/>
      <c r="BO1000" s="121"/>
      <c r="BP1000" s="121"/>
      <c r="BQ1000" s="121"/>
      <c r="BR1000" s="121"/>
      <c r="BS1000" s="121"/>
      <c r="BT1000" s="121"/>
      <c r="BU1000" s="121"/>
      <c r="BV1000" s="121"/>
      <c r="BW1000" s="121"/>
      <c r="BX1000" s="121"/>
      <c r="BY1000" s="121"/>
      <c r="BZ1000" s="121"/>
    </row>
    <row r="1001" spans="1:78" s="100" customFormat="1" ht="16" hidden="1" thickBot="1">
      <c r="A1001" s="231"/>
      <c r="B1001" s="254"/>
      <c r="C1001" s="107" t="s">
        <v>985</v>
      </c>
      <c r="D1001" s="70"/>
      <c r="E1001" s="73"/>
      <c r="F1001" s="104" t="s">
        <v>123</v>
      </c>
      <c r="G1001" s="139"/>
      <c r="H1001" s="139"/>
      <c r="I1001" s="139"/>
      <c r="J1001" s="104" t="s">
        <v>1193</v>
      </c>
      <c r="K1001" s="139"/>
      <c r="L1001" s="139"/>
      <c r="M1001" s="139"/>
      <c r="N1001" s="139"/>
      <c r="O1001" s="139"/>
      <c r="P1001" s="139"/>
      <c r="Q1001" s="139"/>
      <c r="R1001" s="50" t="s">
        <v>1090</v>
      </c>
      <c r="S1001" s="50">
        <v>0</v>
      </c>
      <c r="T1001" s="104" t="s">
        <v>225</v>
      </c>
      <c r="U1001" s="50">
        <v>0</v>
      </c>
      <c r="V1001" s="104"/>
      <c r="W1001" s="50">
        <v>0</v>
      </c>
      <c r="X1001" s="50">
        <v>0</v>
      </c>
      <c r="Y1001" s="50">
        <v>0</v>
      </c>
      <c r="Z1001" s="139"/>
      <c r="AA1001" s="139"/>
      <c r="AB1001" s="139"/>
      <c r="AC1001" s="139"/>
      <c r="AD1001" s="139"/>
      <c r="AE1001" s="139"/>
      <c r="AF1001" s="139"/>
      <c r="AG1001" s="139"/>
      <c r="AH1001" s="139"/>
      <c r="AI1001" s="139"/>
      <c r="AJ1001" s="139"/>
      <c r="AK1001" s="139"/>
      <c r="AL1001" s="139"/>
      <c r="AM1001" s="139"/>
      <c r="AN1001" s="139"/>
      <c r="AO1001" s="139"/>
      <c r="AP1001" s="139"/>
      <c r="AQ1001" s="70" t="s">
        <v>204</v>
      </c>
      <c r="AR1001" s="70">
        <v>2010</v>
      </c>
      <c r="AS1001" s="139"/>
      <c r="AT1001" s="139"/>
      <c r="AU1001" s="139"/>
      <c r="AV1001" s="71">
        <v>206999100</v>
      </c>
      <c r="AW1001" s="104" t="s">
        <v>123</v>
      </c>
      <c r="AX1001" s="104"/>
      <c r="AY1001" s="104" t="s">
        <v>1813</v>
      </c>
      <c r="AZ1001" s="104" t="s">
        <v>1193</v>
      </c>
      <c r="BA1001" s="104"/>
      <c r="BB1001" s="104"/>
      <c r="BC1001" s="66"/>
      <c r="BD1001" s="66"/>
      <c r="BE1001" s="121"/>
      <c r="BF1001" s="121"/>
      <c r="BG1001" s="121"/>
      <c r="BH1001" s="121"/>
      <c r="BI1001" s="121"/>
      <c r="BJ1001" s="121"/>
      <c r="BK1001" s="121"/>
      <c r="BL1001" s="121"/>
      <c r="BM1001" s="121"/>
      <c r="BN1001" s="121"/>
      <c r="BO1001" s="121"/>
      <c r="BP1001" s="121"/>
      <c r="BQ1001" s="121"/>
      <c r="BR1001" s="121"/>
      <c r="BS1001" s="121"/>
      <c r="BT1001" s="121"/>
      <c r="BU1001" s="121"/>
      <c r="BV1001" s="121"/>
      <c r="BW1001" s="121"/>
      <c r="BX1001" s="121"/>
      <c r="BY1001" s="121"/>
      <c r="BZ1001" s="121"/>
    </row>
    <row r="1002" spans="1:78" s="100" customFormat="1" ht="16" hidden="1" thickBot="1">
      <c r="A1002" s="231"/>
      <c r="B1002" s="254"/>
      <c r="C1002" s="107" t="s">
        <v>986</v>
      </c>
      <c r="D1002" s="70"/>
      <c r="E1002" s="73"/>
      <c r="F1002" s="104" t="s">
        <v>123</v>
      </c>
      <c r="G1002" s="139"/>
      <c r="H1002" s="139"/>
      <c r="I1002" s="139"/>
      <c r="J1002" s="104" t="s">
        <v>1193</v>
      </c>
      <c r="K1002" s="139"/>
      <c r="L1002" s="139"/>
      <c r="M1002" s="139"/>
      <c r="N1002" s="139"/>
      <c r="O1002" s="139"/>
      <c r="P1002" s="139"/>
      <c r="Q1002" s="139"/>
      <c r="R1002" s="50" t="s">
        <v>1091</v>
      </c>
      <c r="S1002" s="50">
        <v>0</v>
      </c>
      <c r="T1002" s="104" t="s">
        <v>1584</v>
      </c>
      <c r="U1002" s="50">
        <v>0</v>
      </c>
      <c r="V1002" s="104"/>
      <c r="W1002" s="50">
        <v>0</v>
      </c>
      <c r="X1002" s="50">
        <v>0</v>
      </c>
      <c r="Y1002" s="50">
        <v>0</v>
      </c>
      <c r="Z1002" s="139"/>
      <c r="AA1002" s="139"/>
      <c r="AB1002" s="139"/>
      <c r="AC1002" s="139"/>
      <c r="AD1002" s="139"/>
      <c r="AE1002" s="139"/>
      <c r="AF1002" s="139"/>
      <c r="AG1002" s="139"/>
      <c r="AH1002" s="139"/>
      <c r="AI1002" s="139"/>
      <c r="AJ1002" s="139"/>
      <c r="AK1002" s="139"/>
      <c r="AL1002" s="139"/>
      <c r="AM1002" s="139"/>
      <c r="AN1002" s="139"/>
      <c r="AO1002" s="139"/>
      <c r="AP1002" s="139"/>
      <c r="AQ1002" s="70" t="s">
        <v>204</v>
      </c>
      <c r="AR1002" s="70">
        <v>2010</v>
      </c>
      <c r="AS1002" s="139"/>
      <c r="AT1002" s="139"/>
      <c r="AU1002" s="139"/>
      <c r="AV1002" s="71">
        <v>23997600</v>
      </c>
      <c r="AW1002" s="104" t="s">
        <v>123</v>
      </c>
      <c r="AX1002" s="104"/>
      <c r="AY1002" s="104" t="s">
        <v>1813</v>
      </c>
      <c r="AZ1002" s="104" t="s">
        <v>1193</v>
      </c>
      <c r="BA1002" s="104"/>
      <c r="BB1002" s="104"/>
      <c r="BC1002" s="66"/>
      <c r="BD1002" s="66"/>
      <c r="BE1002" s="121"/>
      <c r="BF1002" s="121"/>
      <c r="BG1002" s="121"/>
      <c r="BH1002" s="121"/>
      <c r="BI1002" s="121"/>
      <c r="BJ1002" s="121"/>
      <c r="BK1002" s="121"/>
      <c r="BL1002" s="121"/>
      <c r="BM1002" s="121"/>
      <c r="BN1002" s="121"/>
      <c r="BO1002" s="121"/>
      <c r="BP1002" s="121"/>
      <c r="BQ1002" s="121"/>
      <c r="BR1002" s="121"/>
      <c r="BS1002" s="121"/>
      <c r="BT1002" s="121"/>
      <c r="BU1002" s="121"/>
      <c r="BV1002" s="121"/>
      <c r="BW1002" s="121"/>
      <c r="BX1002" s="121"/>
      <c r="BY1002" s="121"/>
      <c r="BZ1002" s="121"/>
    </row>
    <row r="1003" spans="1:78" s="100" customFormat="1" ht="16" hidden="1" thickBot="1">
      <c r="A1003" s="231"/>
      <c r="B1003" s="254"/>
      <c r="C1003" s="107" t="s">
        <v>987</v>
      </c>
      <c r="D1003" s="70"/>
      <c r="E1003" s="73" t="s">
        <v>999</v>
      </c>
      <c r="F1003" s="104" t="s">
        <v>123</v>
      </c>
      <c r="G1003" s="139"/>
      <c r="H1003" s="139"/>
      <c r="I1003" s="139"/>
      <c r="J1003" s="104" t="s">
        <v>1193</v>
      </c>
      <c r="K1003" s="139"/>
      <c r="L1003" s="139"/>
      <c r="M1003" s="139"/>
      <c r="N1003" s="139"/>
      <c r="O1003" s="139"/>
      <c r="P1003" s="139"/>
      <c r="Q1003" s="139"/>
      <c r="R1003" s="50" t="s">
        <v>1091</v>
      </c>
      <c r="S1003" s="50">
        <v>0</v>
      </c>
      <c r="T1003" s="104" t="s">
        <v>1585</v>
      </c>
      <c r="U1003" s="50">
        <v>0</v>
      </c>
      <c r="V1003" s="104"/>
      <c r="W1003" s="50">
        <v>0</v>
      </c>
      <c r="X1003" s="50">
        <v>0</v>
      </c>
      <c r="Y1003" s="50">
        <v>0</v>
      </c>
      <c r="Z1003" s="139"/>
      <c r="AA1003" s="139"/>
      <c r="AB1003" s="139"/>
      <c r="AC1003" s="139"/>
      <c r="AD1003" s="139"/>
      <c r="AE1003" s="139"/>
      <c r="AF1003" s="139"/>
      <c r="AG1003" s="139"/>
      <c r="AH1003" s="139"/>
      <c r="AI1003" s="139"/>
      <c r="AJ1003" s="139"/>
      <c r="AK1003" s="139"/>
      <c r="AL1003" s="139"/>
      <c r="AM1003" s="139"/>
      <c r="AN1003" s="139"/>
      <c r="AO1003" s="139"/>
      <c r="AP1003" s="139"/>
      <c r="AQ1003" s="70" t="s">
        <v>204</v>
      </c>
      <c r="AR1003" s="70">
        <v>2010</v>
      </c>
      <c r="AS1003" s="139"/>
      <c r="AT1003" s="139"/>
      <c r="AU1003" s="139"/>
      <c r="AV1003" s="71">
        <v>30449100</v>
      </c>
      <c r="AW1003" s="104" t="s">
        <v>123</v>
      </c>
      <c r="AX1003" s="104"/>
      <c r="AY1003" s="262" t="s">
        <v>1821</v>
      </c>
      <c r="AZ1003" s="104" t="s">
        <v>1193</v>
      </c>
      <c r="BA1003" s="104"/>
      <c r="BB1003" s="104"/>
      <c r="BC1003" s="66"/>
      <c r="BD1003" s="66"/>
      <c r="BE1003" s="121"/>
      <c r="BF1003" s="121"/>
      <c r="BG1003" s="121"/>
      <c r="BH1003" s="121"/>
      <c r="BI1003" s="121"/>
      <c r="BJ1003" s="121"/>
      <c r="BK1003" s="121"/>
      <c r="BL1003" s="121"/>
      <c r="BM1003" s="121"/>
      <c r="BN1003" s="121"/>
      <c r="BO1003" s="121"/>
      <c r="BP1003" s="121"/>
      <c r="BQ1003" s="121"/>
      <c r="BR1003" s="121"/>
      <c r="BS1003" s="121"/>
      <c r="BT1003" s="121"/>
      <c r="BU1003" s="121"/>
      <c r="BV1003" s="121"/>
      <c r="BW1003" s="121"/>
      <c r="BX1003" s="121"/>
      <c r="BY1003" s="121"/>
      <c r="BZ1003" s="121"/>
    </row>
    <row r="1004" spans="1:78" s="100" customFormat="1" ht="16" hidden="1" thickBot="1">
      <c r="A1004" s="231"/>
      <c r="B1004" s="254"/>
      <c r="C1004" s="107" t="s">
        <v>988</v>
      </c>
      <c r="D1004" s="70"/>
      <c r="E1004" s="73"/>
      <c r="F1004" s="104" t="s">
        <v>123</v>
      </c>
      <c r="G1004" s="139"/>
      <c r="H1004" s="139"/>
      <c r="I1004" s="139"/>
      <c r="J1004" s="104" t="s">
        <v>1193</v>
      </c>
      <c r="K1004" s="139"/>
      <c r="L1004" s="139"/>
      <c r="M1004" s="139"/>
      <c r="N1004" s="139"/>
      <c r="O1004" s="139"/>
      <c r="P1004" s="139"/>
      <c r="Q1004" s="139"/>
      <c r="R1004" s="50" t="s">
        <v>1092</v>
      </c>
      <c r="S1004" s="50">
        <v>0</v>
      </c>
      <c r="T1004" s="104"/>
      <c r="U1004" s="50">
        <v>0</v>
      </c>
      <c r="V1004" s="104"/>
      <c r="W1004" s="50">
        <v>0</v>
      </c>
      <c r="X1004" s="50">
        <v>0</v>
      </c>
      <c r="Y1004" s="50">
        <v>0</v>
      </c>
      <c r="Z1004" s="139"/>
      <c r="AA1004" s="139"/>
      <c r="AB1004" s="139"/>
      <c r="AC1004" s="139"/>
      <c r="AD1004" s="139"/>
      <c r="AE1004" s="139"/>
      <c r="AF1004" s="139"/>
      <c r="AG1004" s="139"/>
      <c r="AH1004" s="139"/>
      <c r="AI1004" s="139"/>
      <c r="AJ1004" s="139"/>
      <c r="AK1004" s="139"/>
      <c r="AL1004" s="139"/>
      <c r="AM1004" s="139"/>
      <c r="AN1004" s="139"/>
      <c r="AO1004" s="139"/>
      <c r="AP1004" s="139"/>
      <c r="AQ1004" s="70" t="s">
        <v>204</v>
      </c>
      <c r="AR1004" s="70">
        <v>2010</v>
      </c>
      <c r="AS1004" s="139"/>
      <c r="AT1004" s="139"/>
      <c r="AU1004" s="139"/>
      <c r="AV1004" s="71">
        <v>422749800</v>
      </c>
      <c r="AW1004" s="104" t="s">
        <v>123</v>
      </c>
      <c r="AX1004" s="104"/>
      <c r="AY1004" s="104" t="s">
        <v>1807</v>
      </c>
      <c r="AZ1004" s="104" t="s">
        <v>1193</v>
      </c>
      <c r="BA1004" s="104"/>
      <c r="BB1004" s="104"/>
      <c r="BC1004" s="66"/>
      <c r="BD1004" s="66"/>
      <c r="BE1004" s="121"/>
      <c r="BF1004" s="121"/>
      <c r="BG1004" s="121"/>
      <c r="BH1004" s="121"/>
      <c r="BI1004" s="121"/>
      <c r="BJ1004" s="121"/>
      <c r="BK1004" s="121"/>
      <c r="BL1004" s="121"/>
      <c r="BM1004" s="121"/>
      <c r="BN1004" s="121"/>
      <c r="BO1004" s="121"/>
      <c r="BP1004" s="121"/>
      <c r="BQ1004" s="121"/>
      <c r="BR1004" s="121"/>
      <c r="BS1004" s="121"/>
      <c r="BT1004" s="121"/>
      <c r="BU1004" s="121"/>
      <c r="BV1004" s="121"/>
      <c r="BW1004" s="121"/>
      <c r="BX1004" s="121"/>
      <c r="BY1004" s="121"/>
      <c r="BZ1004" s="121"/>
    </row>
    <row r="1005" spans="1:78" s="100" customFormat="1" ht="16" hidden="1" thickBot="1">
      <c r="A1005" s="231"/>
      <c r="B1005" s="254"/>
      <c r="C1005" s="107" t="s">
        <v>989</v>
      </c>
      <c r="D1005" s="70"/>
      <c r="E1005" s="73"/>
      <c r="F1005" s="104" t="s">
        <v>123</v>
      </c>
      <c r="G1005" s="139"/>
      <c r="H1005" s="139"/>
      <c r="I1005" s="139"/>
      <c r="J1005" s="104" t="s">
        <v>1193</v>
      </c>
      <c r="K1005" s="139"/>
      <c r="L1005" s="139"/>
      <c r="M1005" s="139"/>
      <c r="N1005" s="139"/>
      <c r="O1005" s="139"/>
      <c r="P1005" s="139"/>
      <c r="Q1005" s="139"/>
      <c r="R1005" s="50" t="s">
        <v>1093</v>
      </c>
      <c r="S1005" s="50">
        <v>0</v>
      </c>
      <c r="T1005" s="104" t="s">
        <v>1581</v>
      </c>
      <c r="U1005" s="50">
        <v>0</v>
      </c>
      <c r="V1005" s="104"/>
      <c r="W1005" s="50">
        <v>0</v>
      </c>
      <c r="X1005" s="50">
        <v>0</v>
      </c>
      <c r="Y1005" s="50">
        <v>0</v>
      </c>
      <c r="Z1005" s="139"/>
      <c r="AA1005" s="139"/>
      <c r="AB1005" s="139"/>
      <c r="AC1005" s="139"/>
      <c r="AD1005" s="139"/>
      <c r="AE1005" s="139"/>
      <c r="AF1005" s="139"/>
      <c r="AG1005" s="139"/>
      <c r="AH1005" s="139"/>
      <c r="AI1005" s="139"/>
      <c r="AJ1005" s="139"/>
      <c r="AK1005" s="139"/>
      <c r="AL1005" s="139"/>
      <c r="AM1005" s="139"/>
      <c r="AN1005" s="139"/>
      <c r="AO1005" s="139"/>
      <c r="AP1005" s="139"/>
      <c r="AQ1005" s="70" t="s">
        <v>204</v>
      </c>
      <c r="AR1005" s="70">
        <v>2010</v>
      </c>
      <c r="AS1005" s="139"/>
      <c r="AT1005" s="139"/>
      <c r="AU1005" s="139"/>
      <c r="AV1005" s="71">
        <v>199799600</v>
      </c>
      <c r="AW1005" s="104" t="s">
        <v>123</v>
      </c>
      <c r="AX1005" s="104"/>
      <c r="AY1005" s="104" t="s">
        <v>1813</v>
      </c>
      <c r="AZ1005" s="104" t="s">
        <v>1193</v>
      </c>
      <c r="BA1005" s="104"/>
      <c r="BB1005" s="104"/>
      <c r="BC1005" s="66"/>
      <c r="BD1005" s="66"/>
      <c r="BE1005" s="121"/>
      <c r="BF1005" s="121"/>
      <c r="BG1005" s="121"/>
      <c r="BH1005" s="121"/>
      <c r="BI1005" s="121"/>
      <c r="BJ1005" s="121"/>
      <c r="BK1005" s="121"/>
      <c r="BL1005" s="121"/>
      <c r="BM1005" s="121"/>
      <c r="BN1005" s="121"/>
      <c r="BO1005" s="121"/>
      <c r="BP1005" s="121"/>
      <c r="BQ1005" s="121"/>
      <c r="BR1005" s="121"/>
      <c r="BS1005" s="121"/>
      <c r="BT1005" s="121"/>
      <c r="BU1005" s="121"/>
      <c r="BV1005" s="121"/>
      <c r="BW1005" s="121"/>
      <c r="BX1005" s="121"/>
      <c r="BY1005" s="121"/>
      <c r="BZ1005" s="121"/>
    </row>
    <row r="1006" spans="1:78" s="100" customFormat="1" ht="16" hidden="1" thickBot="1">
      <c r="A1006" s="231"/>
      <c r="B1006" s="254"/>
      <c r="C1006" s="107" t="s">
        <v>990</v>
      </c>
      <c r="D1006" s="70"/>
      <c r="E1006" s="73"/>
      <c r="F1006" s="104" t="s">
        <v>123</v>
      </c>
      <c r="G1006" s="139"/>
      <c r="H1006" s="139"/>
      <c r="I1006" s="139"/>
      <c r="J1006" s="104" t="s">
        <v>1193</v>
      </c>
      <c r="K1006" s="139"/>
      <c r="L1006" s="139"/>
      <c r="M1006" s="139"/>
      <c r="N1006" s="139"/>
      <c r="O1006" s="139"/>
      <c r="P1006" s="139"/>
      <c r="Q1006" s="139"/>
      <c r="R1006" s="50" t="s">
        <v>1094</v>
      </c>
      <c r="S1006" s="50">
        <v>0</v>
      </c>
      <c r="T1006" s="104" t="s">
        <v>238</v>
      </c>
      <c r="U1006" s="50">
        <v>0</v>
      </c>
      <c r="V1006" s="104"/>
      <c r="W1006" s="50">
        <v>0</v>
      </c>
      <c r="X1006" s="50">
        <v>0</v>
      </c>
      <c r="Y1006" s="50">
        <v>0</v>
      </c>
      <c r="Z1006" s="139"/>
      <c r="AA1006" s="139"/>
      <c r="AB1006" s="139"/>
      <c r="AC1006" s="139"/>
      <c r="AD1006" s="139"/>
      <c r="AE1006" s="139"/>
      <c r="AF1006" s="139"/>
      <c r="AG1006" s="139"/>
      <c r="AH1006" s="139"/>
      <c r="AI1006" s="139"/>
      <c r="AJ1006" s="139"/>
      <c r="AK1006" s="139"/>
      <c r="AL1006" s="139"/>
      <c r="AM1006" s="139"/>
      <c r="AN1006" s="139"/>
      <c r="AO1006" s="139"/>
      <c r="AP1006" s="139"/>
      <c r="AQ1006" s="70" t="s">
        <v>204</v>
      </c>
      <c r="AR1006" s="70">
        <v>2010</v>
      </c>
      <c r="AS1006" s="139"/>
      <c r="AT1006" s="139"/>
      <c r="AU1006" s="139"/>
      <c r="AV1006" s="71">
        <v>63999100</v>
      </c>
      <c r="AW1006" s="104" t="s">
        <v>123</v>
      </c>
      <c r="AX1006" s="104"/>
      <c r="AY1006" s="104" t="s">
        <v>1806</v>
      </c>
      <c r="AZ1006" s="104" t="s">
        <v>1193</v>
      </c>
      <c r="BA1006" s="104"/>
      <c r="BB1006" s="104"/>
      <c r="BC1006" s="66"/>
      <c r="BD1006" s="66"/>
      <c r="BE1006" s="121"/>
      <c r="BF1006" s="121"/>
      <c r="BG1006" s="121"/>
      <c r="BH1006" s="121"/>
      <c r="BI1006" s="121"/>
      <c r="BJ1006" s="121"/>
      <c r="BK1006" s="121"/>
      <c r="BL1006" s="121"/>
      <c r="BM1006" s="121"/>
      <c r="BN1006" s="121"/>
      <c r="BO1006" s="121"/>
      <c r="BP1006" s="121"/>
      <c r="BQ1006" s="121"/>
      <c r="BR1006" s="121"/>
      <c r="BS1006" s="121"/>
      <c r="BT1006" s="121"/>
      <c r="BU1006" s="121"/>
      <c r="BV1006" s="121"/>
      <c r="BW1006" s="121"/>
      <c r="BX1006" s="121"/>
      <c r="BY1006" s="121"/>
      <c r="BZ1006" s="121"/>
    </row>
    <row r="1007" spans="1:78" s="100" customFormat="1" ht="16" hidden="1" thickBot="1">
      <c r="A1007" s="231"/>
      <c r="B1007" s="254"/>
      <c r="C1007" s="107" t="s">
        <v>991</v>
      </c>
      <c r="D1007" s="70"/>
      <c r="E1007" s="73" t="s">
        <v>733</v>
      </c>
      <c r="F1007" s="104" t="s">
        <v>123</v>
      </c>
      <c r="G1007" s="139"/>
      <c r="H1007" s="139"/>
      <c r="I1007" s="139"/>
      <c r="J1007" s="104" t="s">
        <v>1193</v>
      </c>
      <c r="K1007" s="139"/>
      <c r="L1007" s="139"/>
      <c r="M1007" s="139"/>
      <c r="N1007" s="139"/>
      <c r="O1007" s="139"/>
      <c r="P1007" s="139"/>
      <c r="Q1007" s="139"/>
      <c r="R1007" s="50" t="s">
        <v>1095</v>
      </c>
      <c r="S1007" s="50">
        <v>0</v>
      </c>
      <c r="T1007" s="104" t="s">
        <v>238</v>
      </c>
      <c r="U1007" s="50">
        <v>0</v>
      </c>
      <c r="V1007" s="104"/>
      <c r="W1007" s="50">
        <v>0</v>
      </c>
      <c r="X1007" s="50">
        <v>0</v>
      </c>
      <c r="Y1007" s="50">
        <v>0</v>
      </c>
      <c r="Z1007" s="139"/>
      <c r="AA1007" s="139"/>
      <c r="AB1007" s="139"/>
      <c r="AC1007" s="139"/>
      <c r="AD1007" s="139"/>
      <c r="AE1007" s="139"/>
      <c r="AF1007" s="139"/>
      <c r="AG1007" s="139"/>
      <c r="AH1007" s="139"/>
      <c r="AI1007" s="139"/>
      <c r="AJ1007" s="139"/>
      <c r="AK1007" s="139"/>
      <c r="AL1007" s="139"/>
      <c r="AM1007" s="139"/>
      <c r="AN1007" s="139"/>
      <c r="AO1007" s="139"/>
      <c r="AP1007" s="139"/>
      <c r="AQ1007" s="70" t="s">
        <v>204</v>
      </c>
      <c r="AR1007" s="70">
        <v>2010</v>
      </c>
      <c r="AS1007" s="139"/>
      <c r="AT1007" s="139"/>
      <c r="AU1007" s="139"/>
      <c r="AV1007" s="71">
        <v>55598400</v>
      </c>
      <c r="AW1007" s="104" t="s">
        <v>123</v>
      </c>
      <c r="AX1007" s="104"/>
      <c r="AY1007" s="262" t="s">
        <v>1822</v>
      </c>
      <c r="AZ1007" s="104" t="s">
        <v>1193</v>
      </c>
      <c r="BA1007" s="104"/>
      <c r="BB1007" s="104"/>
      <c r="BC1007" s="66"/>
      <c r="BD1007" s="66"/>
      <c r="BE1007" s="121"/>
      <c r="BF1007" s="121"/>
      <c r="BG1007" s="121"/>
      <c r="BH1007" s="121"/>
      <c r="BI1007" s="121"/>
      <c r="BJ1007" s="121"/>
      <c r="BK1007" s="121"/>
      <c r="BL1007" s="121"/>
      <c r="BM1007" s="121"/>
      <c r="BN1007" s="121"/>
      <c r="BO1007" s="121"/>
      <c r="BP1007" s="121"/>
      <c r="BQ1007" s="121"/>
      <c r="BR1007" s="121"/>
      <c r="BS1007" s="121"/>
      <c r="BT1007" s="121"/>
      <c r="BU1007" s="121"/>
      <c r="BV1007" s="121"/>
      <c r="BW1007" s="121"/>
      <c r="BX1007" s="121"/>
      <c r="BY1007" s="121"/>
      <c r="BZ1007" s="121"/>
    </row>
    <row r="1008" spans="1:78" s="100" customFormat="1" ht="16" hidden="1" thickBot="1">
      <c r="A1008" s="231"/>
      <c r="B1008" s="254"/>
      <c r="C1008" s="107" t="s">
        <v>992</v>
      </c>
      <c r="D1008" s="70"/>
      <c r="E1008" s="119" t="s">
        <v>1825</v>
      </c>
      <c r="F1008" s="104" t="s">
        <v>123</v>
      </c>
      <c r="G1008" s="139"/>
      <c r="H1008" s="139"/>
      <c r="I1008" s="139"/>
      <c r="J1008" s="104" t="s">
        <v>1193</v>
      </c>
      <c r="K1008" s="139"/>
      <c r="L1008" s="139"/>
      <c r="M1008" s="139"/>
      <c r="N1008" s="139"/>
      <c r="O1008" s="139"/>
      <c r="P1008" s="139"/>
      <c r="Q1008" s="139"/>
      <c r="R1008" s="50">
        <v>0</v>
      </c>
      <c r="S1008" s="50">
        <v>0</v>
      </c>
      <c r="T1008" s="104" t="s">
        <v>225</v>
      </c>
      <c r="U1008" s="50">
        <v>0</v>
      </c>
      <c r="V1008" s="104"/>
      <c r="W1008" s="50">
        <v>0</v>
      </c>
      <c r="X1008" s="50">
        <v>0</v>
      </c>
      <c r="Y1008" s="50">
        <v>0</v>
      </c>
      <c r="Z1008" s="139"/>
      <c r="AA1008" s="139"/>
      <c r="AB1008" s="139"/>
      <c r="AC1008" s="139"/>
      <c r="AD1008" s="139"/>
      <c r="AE1008" s="139"/>
      <c r="AF1008" s="139"/>
      <c r="AG1008" s="139"/>
      <c r="AH1008" s="139"/>
      <c r="AI1008" s="139"/>
      <c r="AJ1008" s="139"/>
      <c r="AK1008" s="139"/>
      <c r="AL1008" s="139"/>
      <c r="AM1008" s="139"/>
      <c r="AN1008" s="139"/>
      <c r="AO1008" s="139"/>
      <c r="AP1008" s="139"/>
      <c r="AQ1008" s="70" t="s">
        <v>204</v>
      </c>
      <c r="AR1008" s="70">
        <v>2010</v>
      </c>
      <c r="AS1008" s="139"/>
      <c r="AT1008" s="139"/>
      <c r="AU1008" s="139"/>
      <c r="AV1008" s="71">
        <v>69694900</v>
      </c>
      <c r="AW1008" s="104" t="s">
        <v>123</v>
      </c>
      <c r="AX1008" s="104"/>
      <c r="AY1008" s="104" t="s">
        <v>1803</v>
      </c>
      <c r="AZ1008" s="104" t="s">
        <v>1193</v>
      </c>
      <c r="BA1008" s="104"/>
      <c r="BB1008" s="104"/>
      <c r="BC1008" s="66"/>
      <c r="BD1008" s="66"/>
      <c r="BE1008" s="121"/>
      <c r="BF1008" s="121"/>
      <c r="BG1008" s="121"/>
      <c r="BH1008" s="121"/>
      <c r="BI1008" s="121"/>
      <c r="BJ1008" s="121"/>
      <c r="BK1008" s="121"/>
      <c r="BL1008" s="121"/>
      <c r="BM1008" s="121"/>
      <c r="BN1008" s="121"/>
      <c r="BO1008" s="121"/>
      <c r="BP1008" s="121"/>
      <c r="BQ1008" s="121"/>
      <c r="BR1008" s="121"/>
      <c r="BS1008" s="121"/>
      <c r="BT1008" s="121"/>
      <c r="BU1008" s="121"/>
      <c r="BV1008" s="121"/>
      <c r="BW1008" s="121"/>
      <c r="BX1008" s="121"/>
      <c r="BY1008" s="121"/>
      <c r="BZ1008" s="121"/>
    </row>
    <row r="1009" spans="1:78" s="100" customFormat="1" ht="16" hidden="1" thickBot="1">
      <c r="A1009" s="231"/>
      <c r="B1009" s="254"/>
      <c r="C1009" s="107" t="s">
        <v>993</v>
      </c>
      <c r="D1009" s="70"/>
      <c r="E1009" s="73"/>
      <c r="F1009" s="104" t="s">
        <v>123</v>
      </c>
      <c r="G1009" s="139"/>
      <c r="H1009" s="139"/>
      <c r="I1009" s="139"/>
      <c r="J1009" s="104" t="s">
        <v>1193</v>
      </c>
      <c r="K1009" s="139"/>
      <c r="L1009" s="139"/>
      <c r="M1009" s="139"/>
      <c r="N1009" s="139"/>
      <c r="O1009" s="139"/>
      <c r="P1009" s="139"/>
      <c r="Q1009" s="139"/>
      <c r="R1009" s="50">
        <v>0</v>
      </c>
      <c r="S1009" s="50">
        <v>0</v>
      </c>
      <c r="T1009" s="104"/>
      <c r="U1009" s="50">
        <v>0</v>
      </c>
      <c r="V1009" s="104"/>
      <c r="W1009" s="50">
        <v>0</v>
      </c>
      <c r="X1009" s="50">
        <v>0</v>
      </c>
      <c r="Y1009" s="50">
        <v>0</v>
      </c>
      <c r="Z1009" s="139"/>
      <c r="AA1009" s="139"/>
      <c r="AB1009" s="139"/>
      <c r="AC1009" s="139"/>
      <c r="AD1009" s="139"/>
      <c r="AE1009" s="139"/>
      <c r="AF1009" s="139"/>
      <c r="AG1009" s="139"/>
      <c r="AH1009" s="139"/>
      <c r="AI1009" s="139"/>
      <c r="AJ1009" s="139"/>
      <c r="AK1009" s="139"/>
      <c r="AL1009" s="139"/>
      <c r="AM1009" s="139"/>
      <c r="AN1009" s="139"/>
      <c r="AO1009" s="139"/>
      <c r="AP1009" s="139"/>
      <c r="AQ1009" s="70" t="s">
        <v>204</v>
      </c>
      <c r="AR1009" s="70">
        <v>2010</v>
      </c>
      <c r="AS1009" s="139"/>
      <c r="AT1009" s="139"/>
      <c r="AU1009" s="139"/>
      <c r="AV1009" s="71">
        <v>58498000</v>
      </c>
      <c r="AW1009" s="104" t="s">
        <v>123</v>
      </c>
      <c r="AX1009" s="104"/>
      <c r="AY1009" s="104" t="s">
        <v>1570</v>
      </c>
      <c r="AZ1009" s="104" t="s">
        <v>1193</v>
      </c>
      <c r="BA1009" s="104"/>
      <c r="BB1009" s="104"/>
      <c r="BC1009" s="66"/>
      <c r="BD1009" s="66"/>
      <c r="BE1009" s="121"/>
      <c r="BF1009" s="121"/>
      <c r="BG1009" s="121"/>
      <c r="BH1009" s="121"/>
      <c r="BI1009" s="121"/>
      <c r="BJ1009" s="121"/>
      <c r="BK1009" s="121"/>
      <c r="BL1009" s="121"/>
      <c r="BM1009" s="121"/>
      <c r="BN1009" s="121"/>
      <c r="BO1009" s="121"/>
      <c r="BP1009" s="121"/>
      <c r="BQ1009" s="121"/>
      <c r="BR1009" s="121"/>
      <c r="BS1009" s="121"/>
      <c r="BT1009" s="121"/>
      <c r="BU1009" s="121"/>
      <c r="BV1009" s="121"/>
      <c r="BW1009" s="121"/>
      <c r="BX1009" s="121"/>
      <c r="BY1009" s="121"/>
      <c r="BZ1009" s="121"/>
    </row>
    <row r="1010" spans="1:78" s="100" customFormat="1" ht="16" hidden="1" thickBot="1">
      <c r="A1010" s="231"/>
      <c r="B1010" s="254"/>
      <c r="C1010" s="107" t="s">
        <v>994</v>
      </c>
      <c r="D1010" s="70"/>
      <c r="E1010" s="73"/>
      <c r="F1010" s="104" t="s">
        <v>123</v>
      </c>
      <c r="G1010" s="139"/>
      <c r="H1010" s="139"/>
      <c r="I1010" s="139"/>
      <c r="J1010" s="104" t="s">
        <v>1193</v>
      </c>
      <c r="K1010" s="139"/>
      <c r="L1010" s="139"/>
      <c r="M1010" s="139"/>
      <c r="N1010" s="139"/>
      <c r="O1010" s="139"/>
      <c r="P1010" s="139"/>
      <c r="Q1010" s="139"/>
      <c r="R1010" s="50">
        <v>0</v>
      </c>
      <c r="S1010" s="50">
        <v>0</v>
      </c>
      <c r="T1010" s="104" t="s">
        <v>1594</v>
      </c>
      <c r="U1010" s="50">
        <v>0</v>
      </c>
      <c r="V1010" s="104"/>
      <c r="W1010" s="50">
        <v>0</v>
      </c>
      <c r="X1010" s="50">
        <v>0</v>
      </c>
      <c r="Y1010" s="50">
        <v>0</v>
      </c>
      <c r="Z1010" s="139"/>
      <c r="AA1010" s="139"/>
      <c r="AB1010" s="139"/>
      <c r="AC1010" s="139"/>
      <c r="AD1010" s="139"/>
      <c r="AE1010" s="139"/>
      <c r="AF1010" s="139"/>
      <c r="AG1010" s="139"/>
      <c r="AH1010" s="139"/>
      <c r="AI1010" s="139"/>
      <c r="AJ1010" s="139"/>
      <c r="AK1010" s="139"/>
      <c r="AL1010" s="139"/>
      <c r="AM1010" s="139"/>
      <c r="AN1010" s="139"/>
      <c r="AO1010" s="139"/>
      <c r="AP1010" s="139"/>
      <c r="AQ1010" s="70" t="s">
        <v>204</v>
      </c>
      <c r="AR1010" s="70">
        <v>2010</v>
      </c>
      <c r="AS1010" s="139"/>
      <c r="AT1010" s="139"/>
      <c r="AU1010" s="139"/>
      <c r="AV1010" s="71">
        <v>311998500</v>
      </c>
      <c r="AW1010" s="104" t="s">
        <v>123</v>
      </c>
      <c r="AX1010" s="104"/>
      <c r="AY1010" s="104" t="s">
        <v>1823</v>
      </c>
      <c r="AZ1010" s="104" t="s">
        <v>1193</v>
      </c>
      <c r="BA1010" s="104"/>
      <c r="BB1010" s="104"/>
      <c r="BC1010" s="66"/>
      <c r="BD1010" s="66"/>
      <c r="BE1010" s="121"/>
      <c r="BF1010" s="121"/>
      <c r="BG1010" s="121"/>
      <c r="BH1010" s="121"/>
      <c r="BI1010" s="121"/>
      <c r="BJ1010" s="121"/>
      <c r="BK1010" s="121"/>
      <c r="BL1010" s="121"/>
      <c r="BM1010" s="121"/>
      <c r="BN1010" s="121"/>
      <c r="BO1010" s="121"/>
      <c r="BP1010" s="121"/>
      <c r="BQ1010" s="121"/>
      <c r="BR1010" s="121"/>
      <c r="BS1010" s="121"/>
      <c r="BT1010" s="121"/>
      <c r="BU1010" s="121"/>
      <c r="BV1010" s="121"/>
      <c r="BW1010" s="121"/>
      <c r="BX1010" s="121"/>
      <c r="BY1010" s="121"/>
      <c r="BZ1010" s="121"/>
    </row>
    <row r="1011" spans="1:78" s="100" customFormat="1" ht="31" hidden="1" thickBot="1">
      <c r="A1011" s="231"/>
      <c r="B1011" s="254"/>
      <c r="C1011" s="72" t="s">
        <v>1842</v>
      </c>
      <c r="D1011" s="70" t="s">
        <v>1843</v>
      </c>
      <c r="E1011" s="258" t="s">
        <v>732</v>
      </c>
      <c r="F1011" s="262" t="s">
        <v>123</v>
      </c>
      <c r="G1011" s="139"/>
      <c r="H1011" s="139"/>
      <c r="I1011" s="139"/>
      <c r="J1011" s="104" t="s">
        <v>1193</v>
      </c>
      <c r="K1011" s="139"/>
      <c r="L1011" s="139"/>
      <c r="M1011" s="139"/>
      <c r="N1011" s="139"/>
      <c r="O1011" s="139"/>
      <c r="P1011" s="139"/>
      <c r="Q1011" s="139"/>
      <c r="R1011" s="50" t="s">
        <v>1844</v>
      </c>
      <c r="S1011" s="104"/>
      <c r="T1011" s="104"/>
      <c r="U1011" s="256"/>
      <c r="V1011" s="104"/>
      <c r="W1011" s="104"/>
      <c r="X1011" s="104"/>
      <c r="Y1011" s="104"/>
      <c r="Z1011" s="139"/>
      <c r="AA1011" s="139"/>
      <c r="AB1011" s="139"/>
      <c r="AC1011" s="139"/>
      <c r="AD1011" s="139"/>
      <c r="AE1011" s="139"/>
      <c r="AF1011" s="139"/>
      <c r="AG1011" s="139"/>
      <c r="AH1011" s="139"/>
      <c r="AI1011" s="139"/>
      <c r="AJ1011" s="139"/>
      <c r="AK1011" s="139"/>
      <c r="AL1011" s="139"/>
      <c r="AM1011" s="139"/>
      <c r="AN1011" s="139"/>
      <c r="AO1011" s="139"/>
      <c r="AP1011" s="139"/>
      <c r="AQ1011" s="70" t="s">
        <v>204</v>
      </c>
      <c r="AR1011" s="70">
        <v>2012</v>
      </c>
      <c r="AS1011" s="139"/>
      <c r="AT1011" s="139"/>
      <c r="AU1011" s="139"/>
      <c r="AV1011" s="214">
        <v>965982385.01680589</v>
      </c>
      <c r="AW1011" s="262" t="s">
        <v>123</v>
      </c>
      <c r="AX1011" s="285" t="s">
        <v>145</v>
      </c>
      <c r="AY1011" s="262" t="s">
        <v>1854</v>
      </c>
      <c r="AZ1011" s="104" t="s">
        <v>1193</v>
      </c>
      <c r="BA1011" s="104"/>
      <c r="BB1011" s="66"/>
      <c r="BC1011" s="66"/>
      <c r="BD1011" s="66"/>
      <c r="BE1011" s="121"/>
      <c r="BF1011" s="121"/>
      <c r="BG1011" s="121"/>
      <c r="BH1011" s="121"/>
      <c r="BI1011" s="121"/>
      <c r="BJ1011" s="121"/>
      <c r="BK1011" s="121"/>
      <c r="BL1011" s="121"/>
      <c r="BM1011" s="121"/>
      <c r="BN1011" s="121"/>
      <c r="BO1011" s="121"/>
      <c r="BP1011" s="121"/>
      <c r="BQ1011" s="121"/>
      <c r="BR1011" s="121"/>
      <c r="BS1011" s="121"/>
      <c r="BT1011" s="121"/>
      <c r="BU1011" s="121"/>
      <c r="BV1011" s="121"/>
      <c r="BW1011" s="121"/>
      <c r="BX1011" s="121"/>
      <c r="BY1011" s="121"/>
      <c r="BZ1011" s="121"/>
    </row>
    <row r="1012" spans="1:78" s="100" customFormat="1" ht="16" hidden="1" thickBot="1">
      <c r="A1012" s="231"/>
      <c r="B1012" s="254"/>
      <c r="C1012" s="72" t="s">
        <v>1845</v>
      </c>
      <c r="D1012" s="70" t="s">
        <v>1846</v>
      </c>
      <c r="E1012" s="258" t="s">
        <v>1571</v>
      </c>
      <c r="F1012" s="262" t="s">
        <v>123</v>
      </c>
      <c r="G1012" s="139"/>
      <c r="H1012" s="139"/>
      <c r="I1012" s="139"/>
      <c r="J1012" s="104" t="s">
        <v>1193</v>
      </c>
      <c r="K1012" s="139"/>
      <c r="L1012" s="139"/>
      <c r="M1012" s="139"/>
      <c r="N1012" s="139"/>
      <c r="O1012" s="139"/>
      <c r="P1012" s="139"/>
      <c r="Q1012" s="139"/>
      <c r="R1012" s="70" t="s">
        <v>1847</v>
      </c>
      <c r="S1012" s="104"/>
      <c r="T1012" s="104"/>
      <c r="U1012" s="256"/>
      <c r="V1012" s="104"/>
      <c r="W1012" s="104"/>
      <c r="X1012" s="104"/>
      <c r="Y1012" s="104"/>
      <c r="Z1012" s="139"/>
      <c r="AA1012" s="139"/>
      <c r="AB1012" s="139"/>
      <c r="AC1012" s="139"/>
      <c r="AD1012" s="139"/>
      <c r="AE1012" s="139"/>
      <c r="AF1012" s="139"/>
      <c r="AG1012" s="139"/>
      <c r="AH1012" s="139"/>
      <c r="AI1012" s="139"/>
      <c r="AJ1012" s="139"/>
      <c r="AK1012" s="139"/>
      <c r="AL1012" s="139"/>
      <c r="AM1012" s="139"/>
      <c r="AN1012" s="139"/>
      <c r="AO1012" s="139"/>
      <c r="AP1012" s="139"/>
      <c r="AQ1012" s="70" t="s">
        <v>204</v>
      </c>
      <c r="AR1012" s="70">
        <v>2012</v>
      </c>
      <c r="AS1012" s="139"/>
      <c r="AT1012" s="139"/>
      <c r="AU1012" s="139"/>
      <c r="AV1012" s="214">
        <v>27373282.919442501</v>
      </c>
      <c r="AW1012" s="262" t="s">
        <v>123</v>
      </c>
      <c r="AX1012" s="285" t="s">
        <v>145</v>
      </c>
      <c r="AY1012" s="262" t="s">
        <v>1855</v>
      </c>
      <c r="AZ1012" s="104" t="s">
        <v>1193</v>
      </c>
      <c r="BA1012" s="104"/>
      <c r="BB1012" s="66"/>
      <c r="BC1012" s="66"/>
      <c r="BD1012" s="66"/>
      <c r="BE1012" s="121"/>
      <c r="BF1012" s="121"/>
      <c r="BG1012" s="121"/>
      <c r="BH1012" s="121"/>
      <c r="BI1012" s="121"/>
      <c r="BJ1012" s="121"/>
      <c r="BK1012" s="121"/>
      <c r="BL1012" s="121"/>
      <c r="BM1012" s="121"/>
      <c r="BN1012" s="121"/>
      <c r="BO1012" s="121"/>
      <c r="BP1012" s="121"/>
      <c r="BQ1012" s="121"/>
      <c r="BR1012" s="121"/>
      <c r="BS1012" s="121"/>
      <c r="BT1012" s="121"/>
      <c r="BU1012" s="121"/>
      <c r="BV1012" s="121"/>
      <c r="BW1012" s="121"/>
      <c r="BX1012" s="121"/>
      <c r="BY1012" s="121"/>
      <c r="BZ1012" s="121"/>
    </row>
    <row r="1013" spans="1:78" s="100" customFormat="1" ht="16" hidden="1" thickBot="1">
      <c r="A1013" s="231"/>
      <c r="B1013" s="254"/>
      <c r="C1013" s="72" t="s">
        <v>1848</v>
      </c>
      <c r="D1013" s="70" t="s">
        <v>1846</v>
      </c>
      <c r="E1013" s="258" t="s">
        <v>1856</v>
      </c>
      <c r="F1013" s="262" t="s">
        <v>123</v>
      </c>
      <c r="G1013" s="139"/>
      <c r="H1013" s="139"/>
      <c r="I1013" s="139"/>
      <c r="J1013" s="104" t="s">
        <v>1193</v>
      </c>
      <c r="K1013" s="139"/>
      <c r="L1013" s="139"/>
      <c r="M1013" s="139"/>
      <c r="N1013" s="139"/>
      <c r="O1013" s="139"/>
      <c r="P1013" s="139"/>
      <c r="Q1013" s="139"/>
      <c r="R1013" s="70" t="s">
        <v>1474</v>
      </c>
      <c r="S1013" s="104"/>
      <c r="T1013" s="104"/>
      <c r="U1013" s="256"/>
      <c r="V1013" s="104"/>
      <c r="W1013" s="104"/>
      <c r="X1013" s="104"/>
      <c r="Y1013" s="104"/>
      <c r="Z1013" s="139"/>
      <c r="AA1013" s="139"/>
      <c r="AB1013" s="139"/>
      <c r="AC1013" s="139"/>
      <c r="AD1013" s="139"/>
      <c r="AE1013" s="139"/>
      <c r="AF1013" s="139"/>
      <c r="AG1013" s="139"/>
      <c r="AH1013" s="139"/>
      <c r="AI1013" s="139"/>
      <c r="AJ1013" s="139"/>
      <c r="AK1013" s="139"/>
      <c r="AL1013" s="139"/>
      <c r="AM1013" s="139"/>
      <c r="AN1013" s="139"/>
      <c r="AO1013" s="139"/>
      <c r="AP1013" s="139"/>
      <c r="AQ1013" s="70" t="s">
        <v>204</v>
      </c>
      <c r="AR1013" s="70">
        <v>2012</v>
      </c>
      <c r="AS1013" s="139"/>
      <c r="AT1013" s="139"/>
      <c r="AU1013" s="139"/>
      <c r="AV1013" s="214">
        <v>36918753.347070999</v>
      </c>
      <c r="AW1013" s="262" t="s">
        <v>123</v>
      </c>
      <c r="AX1013" s="285" t="s">
        <v>145</v>
      </c>
      <c r="AY1013" s="262" t="s">
        <v>1855</v>
      </c>
      <c r="AZ1013" s="104" t="s">
        <v>1193</v>
      </c>
      <c r="BA1013" s="104"/>
      <c r="BB1013" s="66"/>
      <c r="BC1013" s="66"/>
      <c r="BD1013" s="66"/>
      <c r="BE1013" s="121"/>
      <c r="BF1013" s="121"/>
      <c r="BG1013" s="121"/>
      <c r="BH1013" s="121"/>
      <c r="BI1013" s="121"/>
      <c r="BJ1013" s="121"/>
      <c r="BK1013" s="121"/>
      <c r="BL1013" s="121"/>
      <c r="BM1013" s="121"/>
      <c r="BN1013" s="121"/>
      <c r="BO1013" s="121"/>
      <c r="BP1013" s="121"/>
      <c r="BQ1013" s="121"/>
      <c r="BR1013" s="121"/>
      <c r="BS1013" s="121"/>
      <c r="BT1013" s="121"/>
      <c r="BU1013" s="121"/>
      <c r="BV1013" s="121"/>
      <c r="BW1013" s="121"/>
      <c r="BX1013" s="121"/>
      <c r="BY1013" s="121"/>
      <c r="BZ1013" s="121"/>
    </row>
    <row r="1014" spans="1:78" s="100" customFormat="1" ht="16" hidden="1" thickBot="1">
      <c r="A1014" s="231"/>
      <c r="B1014" s="254"/>
      <c r="C1014" s="72" t="s">
        <v>1849</v>
      </c>
      <c r="D1014" s="70" t="s">
        <v>1846</v>
      </c>
      <c r="E1014" s="258" t="s">
        <v>1572</v>
      </c>
      <c r="F1014" s="262" t="s">
        <v>123</v>
      </c>
      <c r="G1014" s="139"/>
      <c r="H1014" s="139"/>
      <c r="I1014" s="139"/>
      <c r="J1014" s="104" t="s">
        <v>1193</v>
      </c>
      <c r="K1014" s="139"/>
      <c r="L1014" s="139"/>
      <c r="M1014" s="139"/>
      <c r="N1014" s="139"/>
      <c r="O1014" s="139"/>
      <c r="P1014" s="139"/>
      <c r="Q1014" s="139"/>
      <c r="R1014" s="70" t="s">
        <v>1850</v>
      </c>
      <c r="S1014" s="104"/>
      <c r="T1014" s="104"/>
      <c r="U1014" s="256"/>
      <c r="V1014" s="104"/>
      <c r="W1014" s="104"/>
      <c r="X1014" s="104"/>
      <c r="Y1014" s="104"/>
      <c r="Z1014" s="139"/>
      <c r="AA1014" s="139"/>
      <c r="AB1014" s="139"/>
      <c r="AC1014" s="139"/>
      <c r="AD1014" s="139"/>
      <c r="AE1014" s="139"/>
      <c r="AF1014" s="139"/>
      <c r="AG1014" s="139"/>
      <c r="AH1014" s="139"/>
      <c r="AI1014" s="139"/>
      <c r="AJ1014" s="139"/>
      <c r="AK1014" s="139"/>
      <c r="AL1014" s="139"/>
      <c r="AM1014" s="139"/>
      <c r="AN1014" s="139"/>
      <c r="AO1014" s="139"/>
      <c r="AP1014" s="139"/>
      <c r="AQ1014" s="70" t="s">
        <v>204</v>
      </c>
      <c r="AR1014" s="70">
        <v>2012</v>
      </c>
      <c r="AS1014" s="139"/>
      <c r="AT1014" s="139"/>
      <c r="AU1014" s="139"/>
      <c r="AV1014" s="214">
        <v>13484370.9215704</v>
      </c>
      <c r="AW1014" s="262" t="s">
        <v>123</v>
      </c>
      <c r="AX1014" s="285" t="s">
        <v>145</v>
      </c>
      <c r="AY1014" s="262" t="s">
        <v>1855</v>
      </c>
      <c r="AZ1014" s="104" t="s">
        <v>1193</v>
      </c>
      <c r="BA1014" s="104"/>
      <c r="BB1014" s="66"/>
      <c r="BC1014" s="66"/>
      <c r="BD1014" s="66"/>
      <c r="BE1014" s="121"/>
      <c r="BF1014" s="121"/>
      <c r="BG1014" s="121"/>
      <c r="BH1014" s="121"/>
      <c r="BI1014" s="121"/>
      <c r="BJ1014" s="121"/>
      <c r="BK1014" s="121"/>
      <c r="BL1014" s="121"/>
      <c r="BM1014" s="121"/>
      <c r="BN1014" s="121"/>
      <c r="BO1014" s="121"/>
      <c r="BP1014" s="121"/>
      <c r="BQ1014" s="121"/>
      <c r="BR1014" s="121"/>
      <c r="BS1014" s="121"/>
      <c r="BT1014" s="121"/>
      <c r="BU1014" s="121"/>
      <c r="BV1014" s="121"/>
      <c r="BW1014" s="121"/>
      <c r="BX1014" s="121"/>
      <c r="BY1014" s="121"/>
      <c r="BZ1014" s="121"/>
    </row>
    <row r="1015" spans="1:78" s="100" customFormat="1" ht="16" hidden="1" thickBot="1">
      <c r="A1015" s="231"/>
      <c r="B1015" s="254"/>
      <c r="C1015" s="72" t="s">
        <v>1851</v>
      </c>
      <c r="D1015" s="70" t="s">
        <v>1846</v>
      </c>
      <c r="E1015" s="258" t="s">
        <v>732</v>
      </c>
      <c r="F1015" s="262" t="s">
        <v>123</v>
      </c>
      <c r="G1015" s="139"/>
      <c r="H1015" s="139"/>
      <c r="I1015" s="139"/>
      <c r="J1015" s="104" t="s">
        <v>1193</v>
      </c>
      <c r="K1015" s="139"/>
      <c r="L1015" s="139"/>
      <c r="M1015" s="139"/>
      <c r="N1015" s="139"/>
      <c r="O1015" s="139"/>
      <c r="P1015" s="139"/>
      <c r="Q1015" s="139"/>
      <c r="R1015" s="70" t="s">
        <v>805</v>
      </c>
      <c r="S1015" s="104"/>
      <c r="T1015" s="104"/>
      <c r="U1015" s="256"/>
      <c r="V1015" s="104"/>
      <c r="W1015" s="104"/>
      <c r="X1015" s="104"/>
      <c r="Y1015" s="104"/>
      <c r="Z1015" s="139"/>
      <c r="AA1015" s="139"/>
      <c r="AB1015" s="139"/>
      <c r="AC1015" s="139"/>
      <c r="AD1015" s="139"/>
      <c r="AE1015" s="139"/>
      <c r="AF1015" s="139"/>
      <c r="AG1015" s="139"/>
      <c r="AH1015" s="139"/>
      <c r="AI1015" s="139"/>
      <c r="AJ1015" s="139"/>
      <c r="AK1015" s="139"/>
      <c r="AL1015" s="139"/>
      <c r="AM1015" s="139"/>
      <c r="AN1015" s="139"/>
      <c r="AO1015" s="139"/>
      <c r="AP1015" s="139"/>
      <c r="AQ1015" s="70" t="s">
        <v>204</v>
      </c>
      <c r="AR1015" s="70">
        <v>2012</v>
      </c>
      <c r="AS1015" s="139"/>
      <c r="AT1015" s="139"/>
      <c r="AU1015" s="139"/>
      <c r="AV1015" s="214">
        <v>2726777.2650367101</v>
      </c>
      <c r="AW1015" s="262" t="s">
        <v>123</v>
      </c>
      <c r="AX1015" s="285" t="s">
        <v>145</v>
      </c>
      <c r="AY1015" s="262" t="s">
        <v>1855</v>
      </c>
      <c r="AZ1015" s="104" t="s">
        <v>1193</v>
      </c>
      <c r="BA1015" s="104"/>
      <c r="BB1015" s="66"/>
      <c r="BC1015" s="66"/>
      <c r="BD1015" s="66"/>
      <c r="BE1015" s="121"/>
      <c r="BF1015" s="121"/>
      <c r="BG1015" s="121"/>
      <c r="BH1015" s="121"/>
      <c r="BI1015" s="121"/>
      <c r="BJ1015" s="121"/>
      <c r="BK1015" s="121"/>
      <c r="BL1015" s="121"/>
      <c r="BM1015" s="121"/>
      <c r="BN1015" s="121"/>
      <c r="BO1015" s="121"/>
      <c r="BP1015" s="121"/>
      <c r="BQ1015" s="121"/>
      <c r="BR1015" s="121"/>
      <c r="BS1015" s="121"/>
      <c r="BT1015" s="121"/>
      <c r="BU1015" s="121"/>
      <c r="BV1015" s="121"/>
      <c r="BW1015" s="121"/>
      <c r="BX1015" s="121"/>
      <c r="BY1015" s="121"/>
      <c r="BZ1015" s="121"/>
    </row>
    <row r="1016" spans="1:78" s="100" customFormat="1" ht="16" hidden="1" thickBot="1">
      <c r="A1016" s="231"/>
      <c r="B1016" s="254"/>
      <c r="C1016" s="72" t="s">
        <v>1852</v>
      </c>
      <c r="D1016" s="70" t="s">
        <v>1846</v>
      </c>
      <c r="E1016" s="258" t="s">
        <v>732</v>
      </c>
      <c r="F1016" s="262" t="s">
        <v>123</v>
      </c>
      <c r="G1016" s="139"/>
      <c r="H1016" s="139"/>
      <c r="I1016" s="139"/>
      <c r="J1016" s="104" t="s">
        <v>1193</v>
      </c>
      <c r="K1016" s="139"/>
      <c r="L1016" s="139"/>
      <c r="M1016" s="139"/>
      <c r="N1016" s="139"/>
      <c r="O1016" s="139"/>
      <c r="P1016" s="139"/>
      <c r="Q1016" s="139"/>
      <c r="R1016" s="70" t="s">
        <v>805</v>
      </c>
      <c r="S1016" s="104"/>
      <c r="T1016" s="104"/>
      <c r="U1016" s="256"/>
      <c r="V1016" s="104"/>
      <c r="W1016" s="104"/>
      <c r="X1016" s="104"/>
      <c r="Y1016" s="104"/>
      <c r="Z1016" s="139"/>
      <c r="AA1016" s="139"/>
      <c r="AB1016" s="139"/>
      <c r="AC1016" s="139"/>
      <c r="AD1016" s="139"/>
      <c r="AE1016" s="139"/>
      <c r="AF1016" s="139"/>
      <c r="AG1016" s="139"/>
      <c r="AH1016" s="139"/>
      <c r="AI1016" s="139"/>
      <c r="AJ1016" s="139"/>
      <c r="AK1016" s="139"/>
      <c r="AL1016" s="139"/>
      <c r="AM1016" s="139"/>
      <c r="AN1016" s="139"/>
      <c r="AO1016" s="139"/>
      <c r="AP1016" s="139"/>
      <c r="AQ1016" s="70" t="s">
        <v>204</v>
      </c>
      <c r="AR1016" s="70">
        <v>2012</v>
      </c>
      <c r="AS1016" s="139"/>
      <c r="AT1016" s="139"/>
      <c r="AU1016" s="139"/>
      <c r="AV1016" s="214">
        <v>2726777.2650367101</v>
      </c>
      <c r="AW1016" s="262" t="s">
        <v>123</v>
      </c>
      <c r="AX1016" s="285" t="s">
        <v>145</v>
      </c>
      <c r="AY1016" s="262" t="s">
        <v>1855</v>
      </c>
      <c r="AZ1016" s="104" t="s">
        <v>1193</v>
      </c>
      <c r="BA1016" s="104"/>
      <c r="BB1016" s="66"/>
      <c r="BC1016" s="66"/>
      <c r="BD1016" s="66"/>
      <c r="BE1016" s="121"/>
      <c r="BF1016" s="121"/>
      <c r="BG1016" s="121"/>
      <c r="BH1016" s="121"/>
      <c r="BI1016" s="121"/>
      <c r="BJ1016" s="121"/>
      <c r="BK1016" s="121"/>
      <c r="BL1016" s="121"/>
      <c r="BM1016" s="121"/>
      <c r="BN1016" s="121"/>
      <c r="BO1016" s="121"/>
      <c r="BP1016" s="121"/>
      <c r="BQ1016" s="121"/>
      <c r="BR1016" s="121"/>
      <c r="BS1016" s="121"/>
      <c r="BT1016" s="121"/>
      <c r="BU1016" s="121"/>
      <c r="BV1016" s="121"/>
      <c r="BW1016" s="121"/>
      <c r="BX1016" s="121"/>
      <c r="BY1016" s="121"/>
      <c r="BZ1016" s="121"/>
    </row>
    <row r="1017" spans="1:78" ht="16" hidden="1" thickBot="1">
      <c r="A1017" s="231"/>
      <c r="B1017" s="240"/>
      <c r="C1017" s="23" t="s">
        <v>1853</v>
      </c>
      <c r="D1017" s="24" t="s">
        <v>1846</v>
      </c>
      <c r="E1017" s="257" t="s">
        <v>732</v>
      </c>
      <c r="F1017" s="261" t="s">
        <v>123</v>
      </c>
      <c r="G1017" s="38"/>
      <c r="H1017" s="38"/>
      <c r="I1017" s="38"/>
      <c r="J1017" s="102" t="s">
        <v>1193</v>
      </c>
      <c r="K1017" s="38"/>
      <c r="L1017" s="38"/>
      <c r="M1017" s="38"/>
      <c r="N1017" s="38"/>
      <c r="O1017" s="38"/>
      <c r="P1017" s="38"/>
      <c r="Q1017" s="38"/>
      <c r="R1017" s="24" t="s">
        <v>805</v>
      </c>
      <c r="S1017" s="102"/>
      <c r="T1017" s="102"/>
      <c r="U1017" s="253"/>
      <c r="V1017" s="102"/>
      <c r="W1017" s="102"/>
      <c r="X1017" s="102"/>
      <c r="Y1017" s="102"/>
      <c r="Z1017" s="38"/>
      <c r="AA1017" s="38"/>
      <c r="AB1017" s="38"/>
      <c r="AC1017" s="38"/>
      <c r="AD1017" s="38"/>
      <c r="AE1017" s="38"/>
      <c r="AF1017" s="38"/>
      <c r="AG1017" s="38"/>
      <c r="AH1017" s="38"/>
      <c r="AI1017" s="38"/>
      <c r="AJ1017" s="38"/>
      <c r="AK1017" s="38"/>
      <c r="AL1017" s="38"/>
      <c r="AM1017" s="38"/>
      <c r="AN1017" s="38"/>
      <c r="AO1017" s="38"/>
      <c r="AP1017" s="38"/>
      <c r="AQ1017" s="24" t="s">
        <v>204</v>
      </c>
      <c r="AR1017" s="70">
        <v>2012</v>
      </c>
      <c r="AS1017" s="38"/>
      <c r="AT1017" s="38"/>
      <c r="AU1017" s="38"/>
      <c r="AV1017" s="215">
        <v>2726777.2650367101</v>
      </c>
      <c r="AW1017" s="261" t="s">
        <v>123</v>
      </c>
      <c r="AX1017" s="286" t="s">
        <v>145</v>
      </c>
      <c r="AY1017" s="261" t="s">
        <v>1855</v>
      </c>
      <c r="AZ1017" s="102" t="s">
        <v>1193</v>
      </c>
      <c r="BA1017" s="102"/>
      <c r="BB1017" s="45"/>
      <c r="BC1017" s="45"/>
      <c r="BD1017" s="45"/>
    </row>
    <row r="1018" spans="1:78" ht="16" hidden="1" thickBot="1">
      <c r="A1018" s="231"/>
      <c r="B1018" s="240"/>
      <c r="C1018" s="23"/>
      <c r="D1018" s="24"/>
      <c r="E1018" s="34"/>
      <c r="F1018" s="252"/>
      <c r="G1018" s="38"/>
      <c r="H1018" s="38"/>
      <c r="I1018" s="38"/>
      <c r="J1018" s="102"/>
      <c r="K1018" s="38"/>
      <c r="L1018" s="38"/>
      <c r="M1018" s="38"/>
      <c r="N1018" s="38"/>
      <c r="O1018" s="38"/>
      <c r="P1018" s="38"/>
      <c r="Q1018" s="38"/>
      <c r="R1018" s="46"/>
      <c r="S1018" s="102"/>
      <c r="T1018" s="102"/>
      <c r="U1018" s="253"/>
      <c r="V1018" s="102"/>
      <c r="W1018" s="102"/>
      <c r="X1018" s="102"/>
      <c r="Y1018" s="102"/>
      <c r="Z1018" s="38"/>
      <c r="AA1018" s="38"/>
      <c r="AB1018" s="38"/>
      <c r="AC1018" s="38"/>
      <c r="AD1018" s="38"/>
      <c r="AE1018" s="38"/>
      <c r="AF1018" s="38"/>
      <c r="AG1018" s="38"/>
      <c r="AH1018" s="38"/>
      <c r="AI1018" s="38"/>
      <c r="AJ1018" s="38"/>
      <c r="AK1018" s="38"/>
      <c r="AL1018" s="38"/>
      <c r="AM1018" s="38"/>
      <c r="AN1018" s="38"/>
      <c r="AO1018" s="38"/>
      <c r="AP1018" s="38"/>
      <c r="AQ1018" s="24"/>
      <c r="AR1018" s="24"/>
      <c r="AS1018" s="38"/>
      <c r="AT1018" s="38"/>
      <c r="AU1018" s="38"/>
      <c r="AV1018" s="174"/>
      <c r="AW1018" s="252"/>
      <c r="AX1018" s="102"/>
      <c r="AY1018" s="47"/>
      <c r="AZ1018" s="102"/>
      <c r="BA1018" s="102"/>
      <c r="BB1018" s="45"/>
      <c r="BC1018" s="45"/>
      <c r="BD1018" s="45"/>
    </row>
    <row r="1019" spans="1:78" ht="16" hidden="1" thickBot="1">
      <c r="A1019" s="231" t="s">
        <v>43</v>
      </c>
      <c r="B1019" s="238" t="s">
        <v>44</v>
      </c>
      <c r="C1019" s="240"/>
      <c r="D1019" s="204"/>
      <c r="E1019" s="204"/>
      <c r="F1019" s="252"/>
      <c r="G1019" s="204"/>
      <c r="H1019" s="204"/>
      <c r="I1019" s="204"/>
      <c r="J1019" s="204"/>
      <c r="K1019" s="204"/>
      <c r="L1019" s="204"/>
      <c r="M1019" s="204"/>
      <c r="N1019" s="204"/>
      <c r="O1019" s="204"/>
      <c r="P1019" s="204"/>
      <c r="Q1019" s="204"/>
      <c r="R1019" s="204"/>
      <c r="S1019" s="252"/>
      <c r="T1019" s="204"/>
      <c r="U1019" s="253"/>
      <c r="V1019" s="252"/>
      <c r="W1019" s="102"/>
      <c r="X1019" s="102"/>
      <c r="Y1019" s="102"/>
      <c r="Z1019" s="204"/>
      <c r="AA1019" s="204"/>
      <c r="AB1019" s="204"/>
      <c r="AC1019" s="204"/>
      <c r="AD1019" s="204"/>
      <c r="AE1019" s="204"/>
      <c r="AF1019" s="204"/>
      <c r="AG1019" s="204"/>
      <c r="AH1019" s="204"/>
      <c r="AI1019" s="204"/>
      <c r="AJ1019" s="204"/>
      <c r="AK1019" s="204"/>
      <c r="AL1019" s="204"/>
      <c r="AM1019" s="204"/>
      <c r="AN1019" s="204"/>
      <c r="AO1019" s="204"/>
      <c r="AP1019" s="204"/>
      <c r="AQ1019" s="204"/>
      <c r="AR1019" s="204"/>
      <c r="AS1019" s="204"/>
      <c r="AT1019" s="204"/>
      <c r="AU1019" s="204"/>
      <c r="AV1019" s="183">
        <f>SUM(AV1020:AV1035)</f>
        <v>11727300</v>
      </c>
      <c r="AW1019" s="252"/>
      <c r="AX1019" s="261"/>
      <c r="AY1019" s="266"/>
      <c r="AZ1019" s="204"/>
      <c r="BA1019" s="261"/>
      <c r="BB1019" s="105"/>
      <c r="BC1019" s="105"/>
      <c r="BD1019" s="105"/>
    </row>
    <row r="1020" spans="1:78" s="100" customFormat="1" ht="42" hidden="1" customHeight="1">
      <c r="A1020" s="231"/>
      <c r="B1020" s="254" t="s">
        <v>111</v>
      </c>
      <c r="C1020" s="107" t="s">
        <v>1096</v>
      </c>
      <c r="D1020" s="108" t="s">
        <v>1107</v>
      </c>
      <c r="E1020" s="104"/>
      <c r="F1020" s="104"/>
      <c r="G1020" s="104"/>
      <c r="H1020" s="104"/>
      <c r="I1020" s="104"/>
      <c r="J1020" s="104"/>
      <c r="K1020" s="104"/>
      <c r="L1020" s="104"/>
      <c r="M1020" s="104"/>
      <c r="N1020" s="104"/>
      <c r="O1020" s="104"/>
      <c r="P1020" s="104"/>
      <c r="Q1020" s="104"/>
      <c r="R1020" s="148" t="s">
        <v>1118</v>
      </c>
      <c r="S1020" s="104"/>
      <c r="T1020" s="156" t="s">
        <v>222</v>
      </c>
      <c r="U1020" s="148">
        <v>0</v>
      </c>
      <c r="V1020" s="104"/>
      <c r="W1020" s="148">
        <v>0</v>
      </c>
      <c r="X1020" s="148">
        <v>0</v>
      </c>
      <c r="Y1020" s="148">
        <v>0</v>
      </c>
      <c r="Z1020" s="104"/>
      <c r="AA1020" s="104"/>
      <c r="AB1020" s="104"/>
      <c r="AC1020" s="104"/>
      <c r="AD1020" s="104"/>
      <c r="AE1020" s="104"/>
      <c r="AF1020" s="104"/>
      <c r="AG1020" s="104"/>
      <c r="AH1020" s="104"/>
      <c r="AI1020" s="104"/>
      <c r="AJ1020" s="104"/>
      <c r="AK1020" s="104"/>
      <c r="AL1020" s="104"/>
      <c r="AM1020" s="104"/>
      <c r="AN1020" s="104"/>
      <c r="AO1020" s="104"/>
      <c r="AP1020" s="104"/>
      <c r="AQ1020" s="108" t="s">
        <v>204</v>
      </c>
      <c r="AR1020" s="108" t="s">
        <v>166</v>
      </c>
      <c r="AS1020" s="104"/>
      <c r="AT1020" s="104"/>
      <c r="AU1020" s="104"/>
      <c r="AV1020" s="71">
        <v>455000</v>
      </c>
      <c r="AW1020" s="104"/>
      <c r="AX1020" s="104"/>
      <c r="AY1020" s="104"/>
      <c r="AZ1020" s="104"/>
      <c r="BA1020" s="104" t="s">
        <v>1841</v>
      </c>
      <c r="BB1020" s="104"/>
      <c r="BC1020" s="66"/>
      <c r="BD1020" s="66"/>
      <c r="BE1020" s="121"/>
      <c r="BF1020" s="121"/>
      <c r="BG1020" s="121"/>
      <c r="BH1020" s="121"/>
      <c r="BI1020" s="121"/>
      <c r="BJ1020" s="121"/>
      <c r="BK1020" s="121"/>
      <c r="BL1020" s="121"/>
      <c r="BM1020" s="121"/>
      <c r="BN1020" s="121"/>
      <c r="BO1020" s="121"/>
      <c r="BP1020" s="121"/>
      <c r="BQ1020" s="121"/>
      <c r="BR1020" s="121"/>
      <c r="BS1020" s="121"/>
      <c r="BT1020" s="121"/>
      <c r="BU1020" s="121"/>
      <c r="BV1020" s="121"/>
      <c r="BW1020" s="121"/>
      <c r="BX1020" s="121"/>
      <c r="BY1020" s="121"/>
      <c r="BZ1020" s="121"/>
    </row>
    <row r="1021" spans="1:78" ht="16" hidden="1" thickBot="1">
      <c r="A1021" s="231"/>
      <c r="B1021" s="240"/>
      <c r="C1021" s="40" t="s">
        <v>1097</v>
      </c>
      <c r="D1021" s="39" t="s">
        <v>1108</v>
      </c>
      <c r="E1021" s="102"/>
      <c r="F1021" s="102" t="s">
        <v>123</v>
      </c>
      <c r="G1021" s="102"/>
      <c r="H1021" s="102"/>
      <c r="I1021" s="102"/>
      <c r="J1021" s="102" t="s">
        <v>1193</v>
      </c>
      <c r="K1021" s="102"/>
      <c r="L1021" s="102"/>
      <c r="M1021" s="102"/>
      <c r="N1021" s="102"/>
      <c r="O1021" s="102"/>
      <c r="P1021" s="102"/>
      <c r="Q1021" s="102"/>
      <c r="R1021" s="142" t="s">
        <v>1119</v>
      </c>
      <c r="S1021" s="102"/>
      <c r="T1021" s="149" t="s">
        <v>222</v>
      </c>
      <c r="U1021" s="142">
        <v>0</v>
      </c>
      <c r="V1021" s="102"/>
      <c r="W1021" s="142">
        <v>0</v>
      </c>
      <c r="X1021" s="142">
        <v>0</v>
      </c>
      <c r="Y1021" s="142">
        <v>0</v>
      </c>
      <c r="Z1021" s="102"/>
      <c r="AA1021" s="102"/>
      <c r="AB1021" s="102"/>
      <c r="AC1021" s="102"/>
      <c r="AD1021" s="102"/>
      <c r="AE1021" s="102"/>
      <c r="AF1021" s="102"/>
      <c r="AG1021" s="102"/>
      <c r="AH1021" s="102"/>
      <c r="AI1021" s="102"/>
      <c r="AJ1021" s="102"/>
      <c r="AK1021" s="102"/>
      <c r="AL1021" s="102"/>
      <c r="AM1021" s="102"/>
      <c r="AN1021" s="102"/>
      <c r="AO1021" s="102"/>
      <c r="AP1021" s="102"/>
      <c r="AQ1021" s="39" t="s">
        <v>204</v>
      </c>
      <c r="AR1021" s="39" t="s">
        <v>166</v>
      </c>
      <c r="AS1021" s="102"/>
      <c r="AT1021" s="102"/>
      <c r="AU1021" s="102"/>
      <c r="AV1021" s="174">
        <v>2100000</v>
      </c>
      <c r="AW1021" s="102" t="s">
        <v>123</v>
      </c>
      <c r="AX1021" s="102"/>
      <c r="AY1021" s="102" t="s">
        <v>1600</v>
      </c>
      <c r="AZ1021" s="102" t="s">
        <v>1193</v>
      </c>
      <c r="BA1021" s="102"/>
      <c r="BB1021" s="102"/>
      <c r="BC1021" s="45"/>
      <c r="BD1021" s="45"/>
    </row>
    <row r="1022" spans="1:78" ht="16" hidden="1" thickBot="1">
      <c r="A1022" s="231"/>
      <c r="B1022" s="240"/>
      <c r="C1022" s="40" t="s">
        <v>1097</v>
      </c>
      <c r="D1022" s="39" t="s">
        <v>1108</v>
      </c>
      <c r="E1022" s="102"/>
      <c r="F1022" s="102" t="s">
        <v>123</v>
      </c>
      <c r="G1022" s="102"/>
      <c r="H1022" s="102"/>
      <c r="I1022" s="102"/>
      <c r="J1022" s="102" t="s">
        <v>1193</v>
      </c>
      <c r="K1022" s="102"/>
      <c r="L1022" s="102"/>
      <c r="M1022" s="102"/>
      <c r="N1022" s="102"/>
      <c r="O1022" s="102"/>
      <c r="P1022" s="102"/>
      <c r="Q1022" s="102"/>
      <c r="R1022" s="142" t="s">
        <v>1120</v>
      </c>
      <c r="S1022" s="102"/>
      <c r="T1022" s="149" t="s">
        <v>222</v>
      </c>
      <c r="U1022" s="142">
        <v>0</v>
      </c>
      <c r="V1022" s="102"/>
      <c r="W1022" s="142">
        <v>0</v>
      </c>
      <c r="X1022" s="142">
        <v>0</v>
      </c>
      <c r="Y1022" s="142">
        <v>0</v>
      </c>
      <c r="Z1022" s="102"/>
      <c r="AA1022" s="102"/>
      <c r="AB1022" s="102"/>
      <c r="AC1022" s="102"/>
      <c r="AD1022" s="102"/>
      <c r="AE1022" s="102"/>
      <c r="AF1022" s="102"/>
      <c r="AG1022" s="102"/>
      <c r="AH1022" s="102"/>
      <c r="AI1022" s="102"/>
      <c r="AJ1022" s="102"/>
      <c r="AK1022" s="102"/>
      <c r="AL1022" s="102"/>
      <c r="AM1022" s="102"/>
      <c r="AN1022" s="102"/>
      <c r="AO1022" s="102"/>
      <c r="AP1022" s="102"/>
      <c r="AQ1022" s="39" t="s">
        <v>204</v>
      </c>
      <c r="AR1022" s="39" t="s">
        <v>166</v>
      </c>
      <c r="AS1022" s="102"/>
      <c r="AT1022" s="102"/>
      <c r="AU1022" s="102"/>
      <c r="AV1022" s="174">
        <v>2100000</v>
      </c>
      <c r="AW1022" s="102" t="s">
        <v>123</v>
      </c>
      <c r="AX1022" s="102"/>
      <c r="AY1022" s="102" t="s">
        <v>1600</v>
      </c>
      <c r="AZ1022" s="102" t="s">
        <v>1193</v>
      </c>
      <c r="BA1022" s="102"/>
      <c r="BB1022" s="102"/>
      <c r="BC1022" s="45"/>
      <c r="BD1022" s="45"/>
    </row>
    <row r="1023" spans="1:78" ht="16" hidden="1" thickBot="1">
      <c r="A1023" s="231"/>
      <c r="B1023" s="240"/>
      <c r="C1023" s="40" t="s">
        <v>1098</v>
      </c>
      <c r="D1023" s="39" t="s">
        <v>1109</v>
      </c>
      <c r="E1023" s="257" t="s">
        <v>712</v>
      </c>
      <c r="F1023" s="102"/>
      <c r="G1023" s="102"/>
      <c r="H1023" s="102"/>
      <c r="I1023" s="102"/>
      <c r="J1023" s="102" t="s">
        <v>1193</v>
      </c>
      <c r="K1023" s="102"/>
      <c r="L1023" s="102"/>
      <c r="M1023" s="102"/>
      <c r="N1023" s="102"/>
      <c r="O1023" s="102"/>
      <c r="P1023" s="102"/>
      <c r="Q1023" s="102"/>
      <c r="R1023" s="142" t="s">
        <v>1121</v>
      </c>
      <c r="S1023" s="102"/>
      <c r="T1023" s="149" t="s">
        <v>222</v>
      </c>
      <c r="U1023" s="142">
        <v>0</v>
      </c>
      <c r="V1023" s="102"/>
      <c r="W1023" s="142">
        <v>0</v>
      </c>
      <c r="X1023" s="142">
        <v>0</v>
      </c>
      <c r="Y1023" s="142">
        <v>0</v>
      </c>
      <c r="Z1023" s="102"/>
      <c r="AA1023" s="102"/>
      <c r="AB1023" s="102"/>
      <c r="AC1023" s="102"/>
      <c r="AD1023" s="102"/>
      <c r="AE1023" s="102"/>
      <c r="AF1023" s="102"/>
      <c r="AG1023" s="102"/>
      <c r="AH1023" s="102"/>
      <c r="AI1023" s="102"/>
      <c r="AJ1023" s="102"/>
      <c r="AK1023" s="102"/>
      <c r="AL1023" s="102"/>
      <c r="AM1023" s="102"/>
      <c r="AN1023" s="102"/>
      <c r="AO1023" s="102"/>
      <c r="AP1023" s="102"/>
      <c r="AQ1023" s="39" t="s">
        <v>204</v>
      </c>
      <c r="AR1023" s="39" t="s">
        <v>850</v>
      </c>
      <c r="AS1023" s="102"/>
      <c r="AT1023" s="102"/>
      <c r="AU1023" s="102"/>
      <c r="AV1023" s="174">
        <v>240000</v>
      </c>
      <c r="AW1023" s="102"/>
      <c r="AX1023" s="102"/>
      <c r="AY1023" s="102"/>
      <c r="AZ1023" s="102" t="s">
        <v>1193</v>
      </c>
      <c r="BA1023" s="102"/>
      <c r="BB1023" s="102"/>
      <c r="BC1023" s="45"/>
      <c r="BD1023" s="45"/>
    </row>
    <row r="1024" spans="1:78" ht="16" hidden="1" thickBot="1">
      <c r="A1024" s="231"/>
      <c r="B1024" s="240"/>
      <c r="C1024" s="40" t="s">
        <v>1099</v>
      </c>
      <c r="D1024" s="39" t="s">
        <v>1110</v>
      </c>
      <c r="E1024" s="102"/>
      <c r="F1024" s="102" t="s">
        <v>123</v>
      </c>
      <c r="G1024" s="102"/>
      <c r="H1024" s="102"/>
      <c r="I1024" s="102"/>
      <c r="J1024" s="102" t="s">
        <v>1193</v>
      </c>
      <c r="K1024" s="102"/>
      <c r="L1024" s="102"/>
      <c r="M1024" s="102"/>
      <c r="N1024" s="102"/>
      <c r="O1024" s="102"/>
      <c r="P1024" s="102"/>
      <c r="Q1024" s="102"/>
      <c r="R1024" s="142" t="s">
        <v>1122</v>
      </c>
      <c r="S1024" s="102"/>
      <c r="T1024" s="149" t="s">
        <v>222</v>
      </c>
      <c r="U1024" s="142">
        <v>0</v>
      </c>
      <c r="V1024" s="102"/>
      <c r="W1024" s="142">
        <v>0</v>
      </c>
      <c r="X1024" s="142">
        <v>0</v>
      </c>
      <c r="Y1024" s="142">
        <v>0</v>
      </c>
      <c r="Z1024" s="102"/>
      <c r="AA1024" s="102"/>
      <c r="AB1024" s="102"/>
      <c r="AC1024" s="102"/>
      <c r="AD1024" s="102"/>
      <c r="AE1024" s="102"/>
      <c r="AF1024" s="102"/>
      <c r="AG1024" s="102"/>
      <c r="AH1024" s="102"/>
      <c r="AI1024" s="102"/>
      <c r="AJ1024" s="102"/>
      <c r="AK1024" s="102"/>
      <c r="AL1024" s="102"/>
      <c r="AM1024" s="102"/>
      <c r="AN1024" s="102"/>
      <c r="AO1024" s="102"/>
      <c r="AP1024" s="102"/>
      <c r="AQ1024" s="39" t="s">
        <v>204</v>
      </c>
      <c r="AR1024" s="39" t="s">
        <v>166</v>
      </c>
      <c r="AS1024" s="102"/>
      <c r="AT1024" s="102"/>
      <c r="AU1024" s="102"/>
      <c r="AV1024" s="174">
        <v>280000</v>
      </c>
      <c r="AW1024" s="102" t="s">
        <v>123</v>
      </c>
      <c r="AX1024" s="102"/>
      <c r="AY1024" s="102" t="s">
        <v>1600</v>
      </c>
      <c r="AZ1024" s="102" t="s">
        <v>1193</v>
      </c>
      <c r="BA1024" s="102"/>
      <c r="BB1024" s="102"/>
      <c r="BC1024" s="45"/>
      <c r="BD1024" s="45"/>
    </row>
    <row r="1025" spans="1:78" ht="31" hidden="1" thickBot="1">
      <c r="A1025" s="231"/>
      <c r="B1025" s="240"/>
      <c r="C1025" s="40" t="s">
        <v>1100</v>
      </c>
      <c r="D1025" s="39" t="s">
        <v>1111</v>
      </c>
      <c r="E1025" s="102"/>
      <c r="F1025" s="102"/>
      <c r="G1025" s="102"/>
      <c r="H1025" s="102"/>
      <c r="I1025" s="102"/>
      <c r="J1025" s="102" t="s">
        <v>1193</v>
      </c>
      <c r="K1025" s="102"/>
      <c r="L1025" s="102"/>
      <c r="M1025" s="102"/>
      <c r="N1025" s="102"/>
      <c r="O1025" s="102"/>
      <c r="P1025" s="102"/>
      <c r="Q1025" s="102"/>
      <c r="R1025" s="142" t="s">
        <v>1123</v>
      </c>
      <c r="S1025" s="102"/>
      <c r="T1025" s="149" t="s">
        <v>221</v>
      </c>
      <c r="U1025" s="142">
        <v>0</v>
      </c>
      <c r="V1025" s="102"/>
      <c r="W1025" s="142">
        <v>0</v>
      </c>
      <c r="X1025" s="142">
        <v>0</v>
      </c>
      <c r="Y1025" s="142">
        <v>0</v>
      </c>
      <c r="Z1025" s="102"/>
      <c r="AA1025" s="102"/>
      <c r="AB1025" s="102"/>
      <c r="AC1025" s="102"/>
      <c r="AD1025" s="102"/>
      <c r="AE1025" s="102"/>
      <c r="AF1025" s="102"/>
      <c r="AG1025" s="102"/>
      <c r="AH1025" s="102"/>
      <c r="AI1025" s="102"/>
      <c r="AJ1025" s="102"/>
      <c r="AK1025" s="102"/>
      <c r="AL1025" s="102"/>
      <c r="AM1025" s="102"/>
      <c r="AN1025" s="102"/>
      <c r="AO1025" s="102"/>
      <c r="AP1025" s="102"/>
      <c r="AQ1025" s="39" t="s">
        <v>204</v>
      </c>
      <c r="AR1025" s="39" t="s">
        <v>166</v>
      </c>
      <c r="AS1025" s="102"/>
      <c r="AT1025" s="102"/>
      <c r="AU1025" s="102"/>
      <c r="AV1025" s="174">
        <v>105000</v>
      </c>
      <c r="AW1025" s="102"/>
      <c r="AX1025" s="102"/>
      <c r="AY1025" s="102"/>
      <c r="AZ1025" s="102" t="s">
        <v>1193</v>
      </c>
      <c r="BA1025" s="102"/>
      <c r="BB1025" s="102"/>
      <c r="BC1025" s="45"/>
      <c r="BD1025" s="45"/>
    </row>
    <row r="1026" spans="1:78" ht="16" hidden="1" thickBot="1">
      <c r="A1026" s="231"/>
      <c r="B1026" s="240"/>
      <c r="C1026" s="40" t="s">
        <v>1101</v>
      </c>
      <c r="D1026" s="39" t="s">
        <v>1110</v>
      </c>
      <c r="E1026" s="102"/>
      <c r="F1026" s="102" t="s">
        <v>123</v>
      </c>
      <c r="G1026" s="102"/>
      <c r="H1026" s="102"/>
      <c r="I1026" s="102"/>
      <c r="J1026" s="102" t="s">
        <v>1193</v>
      </c>
      <c r="K1026" s="102"/>
      <c r="L1026" s="102"/>
      <c r="M1026" s="102"/>
      <c r="N1026" s="102"/>
      <c r="O1026" s="102"/>
      <c r="P1026" s="102"/>
      <c r="Q1026" s="102"/>
      <c r="R1026" s="142" t="s">
        <v>1124</v>
      </c>
      <c r="S1026" s="102"/>
      <c r="T1026" s="149" t="s">
        <v>222</v>
      </c>
      <c r="U1026" s="142">
        <v>0</v>
      </c>
      <c r="V1026" s="102"/>
      <c r="W1026" s="142">
        <v>0</v>
      </c>
      <c r="X1026" s="142">
        <v>0</v>
      </c>
      <c r="Y1026" s="142">
        <v>0</v>
      </c>
      <c r="Z1026" s="102"/>
      <c r="AA1026" s="102"/>
      <c r="AB1026" s="102"/>
      <c r="AC1026" s="102"/>
      <c r="AD1026" s="102"/>
      <c r="AE1026" s="102"/>
      <c r="AF1026" s="102"/>
      <c r="AG1026" s="102"/>
      <c r="AH1026" s="102"/>
      <c r="AI1026" s="102"/>
      <c r="AJ1026" s="102"/>
      <c r="AK1026" s="102"/>
      <c r="AL1026" s="102"/>
      <c r="AM1026" s="102"/>
      <c r="AN1026" s="102"/>
      <c r="AO1026" s="102"/>
      <c r="AP1026" s="102"/>
      <c r="AQ1026" s="39" t="s">
        <v>204</v>
      </c>
      <c r="AR1026" s="39" t="s">
        <v>166</v>
      </c>
      <c r="AS1026" s="102"/>
      <c r="AT1026" s="102"/>
      <c r="AU1026" s="102"/>
      <c r="AV1026" s="174">
        <v>175000</v>
      </c>
      <c r="AW1026" s="102" t="s">
        <v>123</v>
      </c>
      <c r="AX1026" s="102"/>
      <c r="AY1026" s="102" t="s">
        <v>1600</v>
      </c>
      <c r="AZ1026" s="102" t="s">
        <v>1193</v>
      </c>
      <c r="BA1026" s="102"/>
      <c r="BB1026" s="102"/>
      <c r="BC1026" s="45"/>
      <c r="BD1026" s="45"/>
    </row>
    <row r="1027" spans="1:78" ht="16" hidden="1" thickBot="1">
      <c r="A1027" s="231"/>
      <c r="B1027" s="240"/>
      <c r="C1027" s="40" t="s">
        <v>1102</v>
      </c>
      <c r="D1027" s="39" t="s">
        <v>1112</v>
      </c>
      <c r="E1027" s="102"/>
      <c r="F1027" s="102" t="s">
        <v>123</v>
      </c>
      <c r="G1027" s="102"/>
      <c r="H1027" s="102"/>
      <c r="I1027" s="102"/>
      <c r="J1027" s="102" t="s">
        <v>1193</v>
      </c>
      <c r="K1027" s="102"/>
      <c r="L1027" s="102"/>
      <c r="M1027" s="102"/>
      <c r="N1027" s="102"/>
      <c r="O1027" s="102"/>
      <c r="P1027" s="102"/>
      <c r="Q1027" s="102"/>
      <c r="R1027" s="142" t="s">
        <v>1125</v>
      </c>
      <c r="S1027" s="102"/>
      <c r="T1027" s="149" t="s">
        <v>221</v>
      </c>
      <c r="U1027" s="142">
        <v>0</v>
      </c>
      <c r="V1027" s="102"/>
      <c r="W1027" s="142">
        <v>0</v>
      </c>
      <c r="X1027" s="142">
        <v>0</v>
      </c>
      <c r="Y1027" s="142">
        <v>0</v>
      </c>
      <c r="Z1027" s="102"/>
      <c r="AA1027" s="102"/>
      <c r="AB1027" s="102"/>
      <c r="AC1027" s="102"/>
      <c r="AD1027" s="102"/>
      <c r="AE1027" s="102"/>
      <c r="AF1027" s="102"/>
      <c r="AG1027" s="102"/>
      <c r="AH1027" s="102"/>
      <c r="AI1027" s="102"/>
      <c r="AJ1027" s="102"/>
      <c r="AK1027" s="102"/>
      <c r="AL1027" s="102"/>
      <c r="AM1027" s="102"/>
      <c r="AN1027" s="102"/>
      <c r="AO1027" s="102"/>
      <c r="AP1027" s="102"/>
      <c r="AQ1027" s="39" t="s">
        <v>204</v>
      </c>
      <c r="AR1027" s="39" t="s">
        <v>850</v>
      </c>
      <c r="AS1027" s="102"/>
      <c r="AT1027" s="102"/>
      <c r="AU1027" s="102"/>
      <c r="AV1027" s="174">
        <v>124800</v>
      </c>
      <c r="AW1027" s="102" t="s">
        <v>123</v>
      </c>
      <c r="AX1027" s="102"/>
      <c r="AY1027" s="102" t="s">
        <v>1600</v>
      </c>
      <c r="AZ1027" s="102" t="s">
        <v>1193</v>
      </c>
      <c r="BA1027" s="102"/>
      <c r="BB1027" s="102"/>
      <c r="BC1027" s="45"/>
      <c r="BD1027" s="45"/>
    </row>
    <row r="1028" spans="1:78" ht="16" hidden="1" thickBot="1">
      <c r="A1028" s="231"/>
      <c r="B1028" s="240"/>
      <c r="C1028" s="40" t="s">
        <v>1103</v>
      </c>
      <c r="D1028" s="39" t="s">
        <v>1113</v>
      </c>
      <c r="E1028" s="102"/>
      <c r="F1028" s="102"/>
      <c r="G1028" s="102"/>
      <c r="H1028" s="102"/>
      <c r="I1028" s="102"/>
      <c r="J1028" s="102"/>
      <c r="K1028" s="102"/>
      <c r="L1028" s="102"/>
      <c r="M1028" s="102"/>
      <c r="N1028" s="102"/>
      <c r="O1028" s="102"/>
      <c r="P1028" s="102"/>
      <c r="Q1028" s="102"/>
      <c r="R1028" s="142" t="s">
        <v>1126</v>
      </c>
      <c r="S1028" s="102"/>
      <c r="T1028" s="149" t="s">
        <v>239</v>
      </c>
      <c r="U1028" s="142">
        <v>0</v>
      </c>
      <c r="V1028" s="102"/>
      <c r="W1028" s="142">
        <v>0</v>
      </c>
      <c r="X1028" s="142">
        <v>0</v>
      </c>
      <c r="Y1028" s="142">
        <v>0</v>
      </c>
      <c r="Z1028" s="102"/>
      <c r="AA1028" s="102"/>
      <c r="AB1028" s="102"/>
      <c r="AC1028" s="102"/>
      <c r="AD1028" s="102"/>
      <c r="AE1028" s="102"/>
      <c r="AF1028" s="102"/>
      <c r="AG1028" s="102"/>
      <c r="AH1028" s="102"/>
      <c r="AI1028" s="102"/>
      <c r="AJ1028" s="102"/>
      <c r="AK1028" s="102"/>
      <c r="AL1028" s="102"/>
      <c r="AM1028" s="102"/>
      <c r="AN1028" s="102"/>
      <c r="AO1028" s="102"/>
      <c r="AP1028" s="102"/>
      <c r="AQ1028" s="39" t="s">
        <v>204</v>
      </c>
      <c r="AR1028" s="39" t="s">
        <v>166</v>
      </c>
      <c r="AS1028" s="102"/>
      <c r="AT1028" s="102"/>
      <c r="AU1028" s="102"/>
      <c r="AV1028" s="174">
        <v>350000</v>
      </c>
      <c r="AW1028" s="102"/>
      <c r="AX1028" s="102"/>
      <c r="AY1028" s="102"/>
      <c r="AZ1028" s="102"/>
      <c r="BA1028" s="104" t="s">
        <v>1841</v>
      </c>
      <c r="BB1028" s="102"/>
      <c r="BC1028" s="45"/>
      <c r="BD1028" s="45"/>
    </row>
    <row r="1029" spans="1:78" ht="16" hidden="1" thickBot="1">
      <c r="A1029" s="231"/>
      <c r="B1029" s="240"/>
      <c r="C1029" s="40" t="s">
        <v>1104</v>
      </c>
      <c r="D1029" s="39" t="s">
        <v>1114</v>
      </c>
      <c r="E1029" s="102"/>
      <c r="F1029" s="102"/>
      <c r="G1029" s="102"/>
      <c r="H1029" s="102"/>
      <c r="I1029" s="102"/>
      <c r="J1029" s="102"/>
      <c r="K1029" s="102"/>
      <c r="L1029" s="102"/>
      <c r="M1029" s="102"/>
      <c r="N1029" s="102"/>
      <c r="O1029" s="102"/>
      <c r="P1029" s="102"/>
      <c r="Q1029" s="102"/>
      <c r="R1029" s="142" t="s">
        <v>1127</v>
      </c>
      <c r="S1029" s="102"/>
      <c r="T1029" s="149" t="s">
        <v>221</v>
      </c>
      <c r="U1029" s="142">
        <v>0</v>
      </c>
      <c r="V1029" s="102"/>
      <c r="W1029" s="142">
        <v>0</v>
      </c>
      <c r="X1029" s="142">
        <v>0</v>
      </c>
      <c r="Y1029" s="142">
        <v>0</v>
      </c>
      <c r="Z1029" s="102"/>
      <c r="AA1029" s="102"/>
      <c r="AB1029" s="102"/>
      <c r="AC1029" s="102"/>
      <c r="AD1029" s="102"/>
      <c r="AE1029" s="102"/>
      <c r="AF1029" s="102"/>
      <c r="AG1029" s="102"/>
      <c r="AH1029" s="102"/>
      <c r="AI1029" s="102"/>
      <c r="AJ1029" s="102"/>
      <c r="AK1029" s="102"/>
      <c r="AL1029" s="102"/>
      <c r="AM1029" s="102"/>
      <c r="AN1029" s="102"/>
      <c r="AO1029" s="102"/>
      <c r="AP1029" s="102"/>
      <c r="AQ1029" s="39" t="s">
        <v>204</v>
      </c>
      <c r="AR1029" s="39" t="s">
        <v>166</v>
      </c>
      <c r="AS1029" s="102"/>
      <c r="AT1029" s="102"/>
      <c r="AU1029" s="102"/>
      <c r="AV1029" s="174">
        <v>105000</v>
      </c>
      <c r="AW1029" s="102"/>
      <c r="AX1029" s="102"/>
      <c r="AY1029" s="102"/>
      <c r="AZ1029" s="102"/>
      <c r="BA1029" s="104" t="s">
        <v>1841</v>
      </c>
      <c r="BB1029" s="102"/>
      <c r="BC1029" s="45"/>
      <c r="BD1029" s="45"/>
    </row>
    <row r="1030" spans="1:78" ht="16" hidden="1" thickBot="1">
      <c r="A1030" s="231"/>
      <c r="B1030" s="240"/>
      <c r="C1030" s="40" t="s">
        <v>1104</v>
      </c>
      <c r="D1030" s="39" t="s">
        <v>1114</v>
      </c>
      <c r="E1030" s="102"/>
      <c r="F1030" s="102"/>
      <c r="G1030" s="102"/>
      <c r="H1030" s="102"/>
      <c r="I1030" s="102"/>
      <c r="J1030" s="102"/>
      <c r="K1030" s="102"/>
      <c r="L1030" s="102"/>
      <c r="M1030" s="102"/>
      <c r="N1030" s="102"/>
      <c r="O1030" s="102"/>
      <c r="P1030" s="102"/>
      <c r="Q1030" s="102"/>
      <c r="R1030" s="142" t="s">
        <v>1128</v>
      </c>
      <c r="S1030" s="102"/>
      <c r="T1030" s="149" t="s">
        <v>221</v>
      </c>
      <c r="U1030" s="142">
        <v>0</v>
      </c>
      <c r="V1030" s="102"/>
      <c r="W1030" s="142">
        <v>0</v>
      </c>
      <c r="X1030" s="142">
        <v>0</v>
      </c>
      <c r="Y1030" s="142">
        <v>0</v>
      </c>
      <c r="Z1030" s="102"/>
      <c r="AA1030" s="102"/>
      <c r="AB1030" s="102"/>
      <c r="AC1030" s="102"/>
      <c r="AD1030" s="102"/>
      <c r="AE1030" s="102"/>
      <c r="AF1030" s="102"/>
      <c r="AG1030" s="102"/>
      <c r="AH1030" s="102"/>
      <c r="AI1030" s="102"/>
      <c r="AJ1030" s="102"/>
      <c r="AK1030" s="102"/>
      <c r="AL1030" s="102"/>
      <c r="AM1030" s="102"/>
      <c r="AN1030" s="102"/>
      <c r="AO1030" s="102"/>
      <c r="AP1030" s="102"/>
      <c r="AQ1030" s="39" t="s">
        <v>204</v>
      </c>
      <c r="AR1030" s="39" t="s">
        <v>166</v>
      </c>
      <c r="AS1030" s="102"/>
      <c r="AT1030" s="102"/>
      <c r="AU1030" s="102"/>
      <c r="AV1030" s="174">
        <v>105000</v>
      </c>
      <c r="AW1030" s="102"/>
      <c r="AX1030" s="102"/>
      <c r="AY1030" s="102"/>
      <c r="AZ1030" s="102"/>
      <c r="BA1030" s="104" t="s">
        <v>1841</v>
      </c>
      <c r="BB1030" s="102"/>
      <c r="BC1030" s="45"/>
      <c r="BD1030" s="45"/>
    </row>
    <row r="1031" spans="1:78" s="15" customFormat="1" ht="16" hidden="1" thickBot="1">
      <c r="A1031" s="237"/>
      <c r="B1031" s="238"/>
      <c r="C1031" s="40" t="s">
        <v>1097</v>
      </c>
      <c r="D1031" s="39" t="s">
        <v>1108</v>
      </c>
      <c r="E1031" s="102"/>
      <c r="F1031" s="102"/>
      <c r="G1031" s="102"/>
      <c r="H1031" s="102"/>
      <c r="I1031" s="102"/>
      <c r="J1031" s="102"/>
      <c r="K1031" s="102"/>
      <c r="L1031" s="102"/>
      <c r="M1031" s="102"/>
      <c r="N1031" s="102"/>
      <c r="O1031" s="102"/>
      <c r="P1031" s="102"/>
      <c r="Q1031" s="102"/>
      <c r="R1031" s="142" t="s">
        <v>1129</v>
      </c>
      <c r="S1031" s="102"/>
      <c r="T1031" s="149" t="s">
        <v>222</v>
      </c>
      <c r="U1031" s="142">
        <v>0</v>
      </c>
      <c r="V1031" s="102"/>
      <c r="W1031" s="142">
        <v>0</v>
      </c>
      <c r="X1031" s="142">
        <v>0</v>
      </c>
      <c r="Y1031" s="142">
        <v>0</v>
      </c>
      <c r="Z1031" s="102"/>
      <c r="AA1031" s="102"/>
      <c r="AB1031" s="102"/>
      <c r="AC1031" s="102"/>
      <c r="AD1031" s="102"/>
      <c r="AE1031" s="102"/>
      <c r="AF1031" s="102"/>
      <c r="AG1031" s="102"/>
      <c r="AH1031" s="102"/>
      <c r="AI1031" s="102"/>
      <c r="AJ1031" s="102"/>
      <c r="AK1031" s="102"/>
      <c r="AL1031" s="102"/>
      <c r="AM1031" s="102"/>
      <c r="AN1031" s="102"/>
      <c r="AO1031" s="102"/>
      <c r="AP1031" s="102"/>
      <c r="AQ1031" s="39" t="s">
        <v>204</v>
      </c>
      <c r="AR1031" s="39" t="s">
        <v>166</v>
      </c>
      <c r="AS1031" s="102"/>
      <c r="AT1031" s="102"/>
      <c r="AU1031" s="102"/>
      <c r="AV1031" s="174">
        <v>2100000</v>
      </c>
      <c r="AW1031" s="102"/>
      <c r="AX1031" s="102"/>
      <c r="AY1031" s="102"/>
      <c r="AZ1031" s="102"/>
      <c r="BA1031" s="104" t="s">
        <v>1841</v>
      </c>
      <c r="BB1031" s="102"/>
      <c r="BC1031" s="45"/>
      <c r="BD1031" s="45"/>
      <c r="BE1031" s="161"/>
      <c r="BF1031" s="161"/>
      <c r="BG1031" s="161"/>
      <c r="BH1031" s="161"/>
      <c r="BI1031" s="161"/>
      <c r="BJ1031" s="161"/>
      <c r="BK1031" s="161"/>
      <c r="BL1031" s="161"/>
      <c r="BM1031" s="161"/>
      <c r="BN1031" s="161"/>
      <c r="BO1031" s="161"/>
      <c r="BP1031" s="161"/>
      <c r="BQ1031" s="161"/>
      <c r="BR1031" s="161"/>
      <c r="BS1031" s="161"/>
      <c r="BT1031" s="161"/>
      <c r="BU1031" s="161"/>
      <c r="BV1031" s="161"/>
      <c r="BW1031" s="161"/>
      <c r="BX1031" s="161"/>
      <c r="BY1031" s="161"/>
      <c r="BZ1031" s="161"/>
    </row>
    <row r="1032" spans="1:78" s="15" customFormat="1" ht="16" hidden="1" thickBot="1">
      <c r="A1032" s="237"/>
      <c r="B1032" s="238"/>
      <c r="C1032" s="40" t="s">
        <v>1105</v>
      </c>
      <c r="D1032" s="39" t="s">
        <v>1108</v>
      </c>
      <c r="E1032" s="102"/>
      <c r="F1032" s="102"/>
      <c r="G1032" s="102"/>
      <c r="H1032" s="102"/>
      <c r="I1032" s="102"/>
      <c r="J1032" s="102"/>
      <c r="K1032" s="102"/>
      <c r="L1032" s="102"/>
      <c r="M1032" s="102"/>
      <c r="N1032" s="102"/>
      <c r="O1032" s="102"/>
      <c r="P1032" s="102"/>
      <c r="Q1032" s="102"/>
      <c r="R1032" s="142" t="s">
        <v>1130</v>
      </c>
      <c r="S1032" s="102"/>
      <c r="T1032" s="149" t="s">
        <v>222</v>
      </c>
      <c r="U1032" s="142">
        <v>0</v>
      </c>
      <c r="V1032" s="102"/>
      <c r="W1032" s="142">
        <v>0</v>
      </c>
      <c r="X1032" s="142">
        <v>0</v>
      </c>
      <c r="Y1032" s="142">
        <v>0</v>
      </c>
      <c r="Z1032" s="102"/>
      <c r="AA1032" s="102"/>
      <c r="AB1032" s="102"/>
      <c r="AC1032" s="102"/>
      <c r="AD1032" s="102"/>
      <c r="AE1032" s="102"/>
      <c r="AF1032" s="102"/>
      <c r="AG1032" s="102"/>
      <c r="AH1032" s="102"/>
      <c r="AI1032" s="102"/>
      <c r="AJ1032" s="102"/>
      <c r="AK1032" s="102"/>
      <c r="AL1032" s="102"/>
      <c r="AM1032" s="102"/>
      <c r="AN1032" s="102"/>
      <c r="AO1032" s="102"/>
      <c r="AP1032" s="102"/>
      <c r="AQ1032" s="39" t="s">
        <v>204</v>
      </c>
      <c r="AR1032" s="39" t="s">
        <v>166</v>
      </c>
      <c r="AS1032" s="102"/>
      <c r="AT1032" s="102"/>
      <c r="AU1032" s="102"/>
      <c r="AV1032" s="174">
        <v>1800000</v>
      </c>
      <c r="AW1032" s="102"/>
      <c r="AX1032" s="102"/>
      <c r="AY1032" s="102"/>
      <c r="AZ1032" s="102"/>
      <c r="BA1032" s="104" t="s">
        <v>1841</v>
      </c>
      <c r="BB1032" s="102"/>
      <c r="BC1032" s="45"/>
      <c r="BD1032" s="45"/>
      <c r="BE1032" s="161"/>
      <c r="BF1032" s="161"/>
      <c r="BG1032" s="161"/>
      <c r="BH1032" s="161"/>
      <c r="BI1032" s="161"/>
      <c r="BJ1032" s="161"/>
      <c r="BK1032" s="161"/>
      <c r="BL1032" s="161"/>
      <c r="BM1032" s="161"/>
      <c r="BN1032" s="161"/>
      <c r="BO1032" s="161"/>
      <c r="BP1032" s="161"/>
      <c r="BQ1032" s="161"/>
      <c r="BR1032" s="161"/>
      <c r="BS1032" s="161"/>
      <c r="BT1032" s="161"/>
      <c r="BU1032" s="161"/>
      <c r="BV1032" s="161"/>
      <c r="BW1032" s="161"/>
      <c r="BX1032" s="161"/>
      <c r="BY1032" s="161"/>
      <c r="BZ1032" s="161"/>
    </row>
    <row r="1033" spans="1:78" ht="16" hidden="1" thickBot="1">
      <c r="A1033" s="231"/>
      <c r="B1033" s="240"/>
      <c r="C1033" s="40" t="s">
        <v>1106</v>
      </c>
      <c r="D1033" s="39" t="s">
        <v>1115</v>
      </c>
      <c r="E1033" s="102"/>
      <c r="F1033" s="102"/>
      <c r="G1033" s="102"/>
      <c r="H1033" s="102"/>
      <c r="I1033" s="102"/>
      <c r="J1033" s="102"/>
      <c r="K1033" s="102"/>
      <c r="L1033" s="102"/>
      <c r="M1033" s="102"/>
      <c r="N1033" s="102"/>
      <c r="O1033" s="102"/>
      <c r="P1033" s="102"/>
      <c r="Q1033" s="102"/>
      <c r="R1033" s="142" t="s">
        <v>145</v>
      </c>
      <c r="S1033" s="102"/>
      <c r="T1033" s="149" t="s">
        <v>223</v>
      </c>
      <c r="U1033" s="142">
        <v>0</v>
      </c>
      <c r="V1033" s="102"/>
      <c r="W1033" s="142">
        <v>0</v>
      </c>
      <c r="X1033" s="142">
        <v>0</v>
      </c>
      <c r="Y1033" s="142">
        <v>0</v>
      </c>
      <c r="Z1033" s="102"/>
      <c r="AA1033" s="102"/>
      <c r="AB1033" s="102"/>
      <c r="AC1033" s="102"/>
      <c r="AD1033" s="102"/>
      <c r="AE1033" s="102"/>
      <c r="AF1033" s="102"/>
      <c r="AG1033" s="102"/>
      <c r="AH1033" s="102"/>
      <c r="AI1033" s="102"/>
      <c r="AJ1033" s="102"/>
      <c r="AK1033" s="102"/>
      <c r="AL1033" s="102"/>
      <c r="AM1033" s="102"/>
      <c r="AN1033" s="102"/>
      <c r="AO1033" s="102"/>
      <c r="AP1033" s="102"/>
      <c r="AQ1033" s="39" t="s">
        <v>204</v>
      </c>
      <c r="AR1033" s="39" t="s">
        <v>164</v>
      </c>
      <c r="AS1033" s="102"/>
      <c r="AT1033" s="102"/>
      <c r="AU1033" s="102"/>
      <c r="AV1033" s="174">
        <v>93750</v>
      </c>
      <c r="AW1033" s="102"/>
      <c r="AX1033" s="102"/>
      <c r="AY1033" s="102"/>
      <c r="AZ1033" s="102"/>
      <c r="BA1033" s="104" t="s">
        <v>1841</v>
      </c>
      <c r="BB1033" s="102"/>
      <c r="BC1033" s="45"/>
      <c r="BD1033" s="45"/>
    </row>
    <row r="1034" spans="1:78" ht="16" hidden="1" thickBot="1">
      <c r="A1034" s="231"/>
      <c r="B1034" s="240"/>
      <c r="C1034" s="40" t="s">
        <v>255</v>
      </c>
      <c r="D1034" s="39" t="s">
        <v>1116</v>
      </c>
      <c r="E1034" s="102"/>
      <c r="F1034" s="102" t="s">
        <v>123</v>
      </c>
      <c r="G1034" s="102"/>
      <c r="H1034" s="102"/>
      <c r="I1034" s="102"/>
      <c r="J1034" s="102" t="s">
        <v>1193</v>
      </c>
      <c r="K1034" s="102"/>
      <c r="L1034" s="102"/>
      <c r="M1034" s="102"/>
      <c r="N1034" s="102"/>
      <c r="O1034" s="102"/>
      <c r="P1034" s="102"/>
      <c r="Q1034" s="102"/>
      <c r="R1034" s="142" t="s">
        <v>145</v>
      </c>
      <c r="S1034" s="102"/>
      <c r="T1034" s="149" t="s">
        <v>222</v>
      </c>
      <c r="U1034" s="142">
        <v>0</v>
      </c>
      <c r="V1034" s="102"/>
      <c r="W1034" s="142">
        <v>0</v>
      </c>
      <c r="X1034" s="142">
        <v>0</v>
      </c>
      <c r="Y1034" s="142">
        <v>0</v>
      </c>
      <c r="Z1034" s="102"/>
      <c r="AA1034" s="102"/>
      <c r="AB1034" s="102"/>
      <c r="AC1034" s="102"/>
      <c r="AD1034" s="102"/>
      <c r="AE1034" s="102"/>
      <c r="AF1034" s="102"/>
      <c r="AG1034" s="102"/>
      <c r="AH1034" s="102"/>
      <c r="AI1034" s="102"/>
      <c r="AJ1034" s="102"/>
      <c r="AK1034" s="102"/>
      <c r="AL1034" s="102"/>
      <c r="AM1034" s="102"/>
      <c r="AN1034" s="102"/>
      <c r="AO1034" s="102"/>
      <c r="AP1034" s="102"/>
      <c r="AQ1034" s="39" t="s">
        <v>204</v>
      </c>
      <c r="AR1034" s="39" t="s">
        <v>850</v>
      </c>
      <c r="AS1034" s="102"/>
      <c r="AT1034" s="102"/>
      <c r="AU1034" s="102"/>
      <c r="AV1034" s="174">
        <v>1500000</v>
      </c>
      <c r="AW1034" s="102" t="s">
        <v>123</v>
      </c>
      <c r="AX1034" s="102"/>
      <c r="AY1034" s="102" t="s">
        <v>1599</v>
      </c>
      <c r="AZ1034" s="102" t="s">
        <v>1193</v>
      </c>
      <c r="BA1034" s="102"/>
      <c r="BB1034" s="102"/>
      <c r="BC1034" s="45"/>
      <c r="BD1034" s="45"/>
    </row>
    <row r="1035" spans="1:78" ht="16" hidden="1" thickBot="1">
      <c r="A1035" s="231"/>
      <c r="B1035" s="240"/>
      <c r="C1035" s="40" t="s">
        <v>248</v>
      </c>
      <c r="D1035" s="39" t="s">
        <v>1117</v>
      </c>
      <c r="E1035" s="102"/>
      <c r="F1035" s="102"/>
      <c r="G1035" s="102"/>
      <c r="H1035" s="102"/>
      <c r="I1035" s="102"/>
      <c r="J1035" s="102"/>
      <c r="K1035" s="102"/>
      <c r="L1035" s="102"/>
      <c r="M1035" s="102"/>
      <c r="N1035" s="102"/>
      <c r="O1035" s="102"/>
      <c r="P1035" s="102"/>
      <c r="Q1035" s="102"/>
      <c r="R1035" s="142" t="s">
        <v>800</v>
      </c>
      <c r="S1035" s="102"/>
      <c r="T1035" s="149" t="s">
        <v>221</v>
      </c>
      <c r="U1035" s="142">
        <v>0</v>
      </c>
      <c r="V1035" s="102"/>
      <c r="W1035" s="142">
        <v>0</v>
      </c>
      <c r="X1035" s="142">
        <v>0</v>
      </c>
      <c r="Y1035" s="142">
        <v>0</v>
      </c>
      <c r="Z1035" s="102"/>
      <c r="AA1035" s="102"/>
      <c r="AB1035" s="102"/>
      <c r="AC1035" s="102"/>
      <c r="AD1035" s="102"/>
      <c r="AE1035" s="102"/>
      <c r="AF1035" s="102"/>
      <c r="AG1035" s="102"/>
      <c r="AH1035" s="102"/>
      <c r="AI1035" s="102"/>
      <c r="AJ1035" s="102"/>
      <c r="AK1035" s="102"/>
      <c r="AL1035" s="102"/>
      <c r="AM1035" s="102"/>
      <c r="AN1035" s="102"/>
      <c r="AO1035" s="102"/>
      <c r="AP1035" s="102"/>
      <c r="AQ1035" s="39" t="s">
        <v>204</v>
      </c>
      <c r="AR1035" s="39" t="s">
        <v>166</v>
      </c>
      <c r="AS1035" s="102"/>
      <c r="AT1035" s="102"/>
      <c r="AU1035" s="102"/>
      <c r="AV1035" s="174">
        <v>93750</v>
      </c>
      <c r="AW1035" s="102"/>
      <c r="AX1035" s="102"/>
      <c r="AY1035" s="102"/>
      <c r="AZ1035" s="102"/>
      <c r="BA1035" s="104" t="s">
        <v>1841</v>
      </c>
      <c r="BB1035" s="45"/>
      <c r="BC1035" s="45"/>
      <c r="BD1035" s="45"/>
    </row>
    <row r="1036" spans="1:78" ht="16" hidden="1" thickBot="1">
      <c r="A1036" s="231"/>
      <c r="B1036" s="240"/>
      <c r="C1036" s="40"/>
      <c r="D1036" s="39"/>
      <c r="E1036" s="278"/>
      <c r="F1036" s="265"/>
      <c r="G1036" s="102"/>
      <c r="H1036" s="102"/>
      <c r="I1036" s="102"/>
      <c r="J1036" s="102"/>
      <c r="K1036" s="102"/>
      <c r="L1036" s="102"/>
      <c r="M1036" s="102"/>
      <c r="N1036" s="102"/>
      <c r="O1036" s="102"/>
      <c r="P1036" s="102"/>
      <c r="Q1036" s="102"/>
      <c r="R1036" s="142"/>
      <c r="S1036" s="278"/>
      <c r="T1036" s="149"/>
      <c r="U1036" s="266"/>
      <c r="V1036" s="261"/>
      <c r="W1036" s="261"/>
      <c r="X1036" s="261"/>
      <c r="Y1036" s="261"/>
      <c r="Z1036" s="102"/>
      <c r="AA1036" s="102"/>
      <c r="AB1036" s="102"/>
      <c r="AC1036" s="102"/>
      <c r="AD1036" s="102"/>
      <c r="AE1036" s="102"/>
      <c r="AF1036" s="102"/>
      <c r="AG1036" s="102"/>
      <c r="AH1036" s="102"/>
      <c r="AI1036" s="102"/>
      <c r="AJ1036" s="102"/>
      <c r="AK1036" s="102"/>
      <c r="AL1036" s="102"/>
      <c r="AM1036" s="102"/>
      <c r="AN1036" s="102"/>
      <c r="AO1036" s="102"/>
      <c r="AP1036" s="102"/>
      <c r="AQ1036" s="39"/>
      <c r="AR1036" s="39"/>
      <c r="AS1036" s="102"/>
      <c r="AT1036" s="102"/>
      <c r="AU1036" s="102"/>
      <c r="AV1036" s="174"/>
      <c r="AW1036" s="265"/>
      <c r="AX1036" s="102"/>
      <c r="AY1036" s="271"/>
      <c r="AZ1036" s="102"/>
      <c r="BA1036" s="102"/>
      <c r="BB1036" s="45"/>
      <c r="BC1036" s="45"/>
      <c r="BD1036" s="45"/>
    </row>
    <row r="1037" spans="1:78" ht="16" hidden="1" thickBot="1">
      <c r="A1037" s="231"/>
      <c r="B1037" s="240"/>
      <c r="C1037" s="240"/>
      <c r="D1037" s="204"/>
      <c r="E1037" s="204"/>
      <c r="F1037" s="252"/>
      <c r="G1037" s="204"/>
      <c r="H1037" s="204"/>
      <c r="I1037" s="204"/>
      <c r="J1037" s="204"/>
      <c r="K1037" s="204"/>
      <c r="L1037" s="204"/>
      <c r="M1037" s="204"/>
      <c r="N1037" s="204"/>
      <c r="O1037" s="204"/>
      <c r="P1037" s="204"/>
      <c r="Q1037" s="204"/>
      <c r="R1037" s="204"/>
      <c r="S1037" s="252"/>
      <c r="T1037" s="204"/>
      <c r="U1037" s="253"/>
      <c r="V1037" s="204"/>
      <c r="W1037" s="204"/>
      <c r="X1037" s="204"/>
      <c r="Y1037" s="204"/>
      <c r="Z1037" s="204"/>
      <c r="AA1037" s="204"/>
      <c r="AB1037" s="204"/>
      <c r="AC1037" s="204"/>
      <c r="AD1037" s="204"/>
      <c r="AE1037" s="204"/>
      <c r="AF1037" s="204"/>
      <c r="AG1037" s="204"/>
      <c r="AH1037" s="204"/>
      <c r="AI1037" s="204"/>
      <c r="AJ1037" s="204"/>
      <c r="AK1037" s="204"/>
      <c r="AL1037" s="204"/>
      <c r="AM1037" s="204"/>
      <c r="AN1037" s="204"/>
      <c r="AO1037" s="204"/>
      <c r="AP1037" s="204"/>
      <c r="AQ1037" s="204"/>
      <c r="AR1037" s="204"/>
      <c r="AS1037" s="204"/>
      <c r="AT1037" s="204"/>
      <c r="AU1037" s="204"/>
      <c r="AV1037" s="261"/>
      <c r="AW1037" s="252"/>
      <c r="AX1037" s="261"/>
      <c r="AY1037" s="266"/>
      <c r="AZ1037" s="204"/>
      <c r="BA1037" s="261"/>
      <c r="BB1037" s="105"/>
      <c r="BC1037" s="105"/>
      <c r="BD1037" s="105"/>
    </row>
    <row r="1038" spans="1:78" ht="16" hidden="1" thickBot="1">
      <c r="A1038" s="231"/>
      <c r="B1038" s="240"/>
      <c r="C1038" s="240"/>
      <c r="D1038" s="204"/>
      <c r="E1038" s="204"/>
      <c r="F1038" s="252"/>
      <c r="G1038" s="204"/>
      <c r="H1038" s="204"/>
      <c r="I1038" s="204"/>
      <c r="J1038" s="204"/>
      <c r="K1038" s="204"/>
      <c r="L1038" s="204"/>
      <c r="M1038" s="204"/>
      <c r="N1038" s="204"/>
      <c r="O1038" s="204"/>
      <c r="P1038" s="204"/>
      <c r="Q1038" s="204"/>
      <c r="R1038" s="204"/>
      <c r="S1038" s="252"/>
      <c r="T1038" s="204"/>
      <c r="U1038" s="253"/>
      <c r="V1038" s="204"/>
      <c r="W1038" s="204"/>
      <c r="X1038" s="204"/>
      <c r="Y1038" s="204"/>
      <c r="Z1038" s="204"/>
      <c r="AA1038" s="204"/>
      <c r="AB1038" s="204"/>
      <c r="AC1038" s="204"/>
      <c r="AD1038" s="204"/>
      <c r="AE1038" s="204"/>
      <c r="AF1038" s="204"/>
      <c r="AG1038" s="204"/>
      <c r="AH1038" s="204"/>
      <c r="AI1038" s="204"/>
      <c r="AJ1038" s="204"/>
      <c r="AK1038" s="204"/>
      <c r="AL1038" s="204"/>
      <c r="AM1038" s="204"/>
      <c r="AN1038" s="204"/>
      <c r="AO1038" s="204"/>
      <c r="AP1038" s="204"/>
      <c r="AQ1038" s="204"/>
      <c r="AR1038" s="204"/>
      <c r="AS1038" s="204"/>
      <c r="AT1038" s="204"/>
      <c r="AU1038" s="204"/>
      <c r="AV1038" s="261"/>
      <c r="AW1038" s="252"/>
      <c r="AX1038" s="261"/>
      <c r="AY1038" s="266"/>
      <c r="AZ1038" s="204"/>
      <c r="BA1038" s="261"/>
      <c r="BB1038" s="105"/>
      <c r="BC1038" s="105"/>
      <c r="BD1038" s="105"/>
    </row>
    <row r="1039" spans="1:78" ht="16" hidden="1" thickBot="1">
      <c r="A1039" s="231"/>
      <c r="B1039" s="240"/>
      <c r="C1039" s="240"/>
      <c r="D1039" s="204"/>
      <c r="E1039" s="204"/>
      <c r="F1039" s="252"/>
      <c r="G1039" s="204"/>
      <c r="H1039" s="204"/>
      <c r="I1039" s="204"/>
      <c r="J1039" s="204"/>
      <c r="K1039" s="204"/>
      <c r="L1039" s="204"/>
      <c r="M1039" s="204"/>
      <c r="N1039" s="204"/>
      <c r="O1039" s="204"/>
      <c r="P1039" s="204"/>
      <c r="Q1039" s="204"/>
      <c r="R1039" s="204"/>
      <c r="S1039" s="252"/>
      <c r="T1039" s="204"/>
      <c r="U1039" s="253"/>
      <c r="V1039" s="204"/>
      <c r="W1039" s="204"/>
      <c r="X1039" s="204"/>
      <c r="Y1039" s="204"/>
      <c r="Z1039" s="204"/>
      <c r="AA1039" s="204"/>
      <c r="AB1039" s="204"/>
      <c r="AC1039" s="204"/>
      <c r="AD1039" s="204"/>
      <c r="AE1039" s="204"/>
      <c r="AF1039" s="204"/>
      <c r="AG1039" s="204"/>
      <c r="AH1039" s="204"/>
      <c r="AI1039" s="204"/>
      <c r="AJ1039" s="204"/>
      <c r="AK1039" s="204"/>
      <c r="AL1039" s="204"/>
      <c r="AM1039" s="204"/>
      <c r="AN1039" s="204"/>
      <c r="AO1039" s="204"/>
      <c r="AP1039" s="204"/>
      <c r="AQ1039" s="204"/>
      <c r="AR1039" s="204"/>
      <c r="AS1039" s="204"/>
      <c r="AT1039" s="204"/>
      <c r="AU1039" s="204"/>
      <c r="AV1039" s="261"/>
      <c r="AW1039" s="252"/>
      <c r="AX1039" s="261"/>
      <c r="AY1039" s="266"/>
      <c r="AZ1039" s="204"/>
      <c r="BA1039" s="261"/>
      <c r="BB1039" s="105"/>
      <c r="BC1039" s="105"/>
      <c r="BD1039" s="105"/>
    </row>
    <row r="1040" spans="1:78" ht="16" hidden="1" thickBot="1">
      <c r="A1040" s="231" t="s">
        <v>45</v>
      </c>
      <c r="B1040" s="240" t="s">
        <v>46</v>
      </c>
      <c r="C1040" s="240"/>
      <c r="D1040" s="204"/>
      <c r="E1040" s="204"/>
      <c r="F1040" s="252"/>
      <c r="G1040" s="204"/>
      <c r="H1040" s="204"/>
      <c r="I1040" s="204"/>
      <c r="J1040" s="204"/>
      <c r="K1040" s="204"/>
      <c r="L1040" s="204"/>
      <c r="M1040" s="204"/>
      <c r="N1040" s="204"/>
      <c r="O1040" s="204"/>
      <c r="P1040" s="204"/>
      <c r="Q1040" s="204"/>
      <c r="R1040" s="204"/>
      <c r="S1040" s="252"/>
      <c r="T1040" s="204"/>
      <c r="U1040" s="253"/>
      <c r="V1040" s="204"/>
      <c r="W1040" s="204"/>
      <c r="X1040" s="204"/>
      <c r="Y1040" s="204"/>
      <c r="Z1040" s="204"/>
      <c r="AA1040" s="204"/>
      <c r="AB1040" s="204"/>
      <c r="AC1040" s="204"/>
      <c r="AD1040" s="204"/>
      <c r="AE1040" s="204"/>
      <c r="AF1040" s="204"/>
      <c r="AG1040" s="204"/>
      <c r="AH1040" s="204"/>
      <c r="AI1040" s="204"/>
      <c r="AJ1040" s="204"/>
      <c r="AK1040" s="204"/>
      <c r="AL1040" s="204"/>
      <c r="AM1040" s="204"/>
      <c r="AN1040" s="204"/>
      <c r="AO1040" s="204"/>
      <c r="AP1040" s="204"/>
      <c r="AQ1040" s="204"/>
      <c r="AR1040" s="204"/>
      <c r="AS1040" s="204"/>
      <c r="AT1040" s="204"/>
      <c r="AU1040" s="204"/>
      <c r="AV1040" s="261"/>
      <c r="AW1040" s="252"/>
      <c r="AX1040" s="261"/>
      <c r="AY1040" s="266"/>
      <c r="AZ1040" s="204"/>
      <c r="BA1040" s="261"/>
      <c r="BB1040" s="105"/>
      <c r="BC1040" s="105"/>
      <c r="BD1040" s="105"/>
    </row>
    <row r="1041" spans="1:78" ht="17" hidden="1" thickBot="1">
      <c r="A1041" s="287"/>
      <c r="B1041" s="339" t="s">
        <v>111</v>
      </c>
      <c r="C1041" s="339" t="s">
        <v>145</v>
      </c>
      <c r="D1041" s="340" t="s">
        <v>145</v>
      </c>
      <c r="E1041" s="340" t="s">
        <v>145</v>
      </c>
      <c r="F1041" s="341" t="s">
        <v>145</v>
      </c>
      <c r="G1041" s="340" t="s">
        <v>145</v>
      </c>
      <c r="H1041" s="340" t="s">
        <v>145</v>
      </c>
      <c r="I1041" s="340" t="s">
        <v>145</v>
      </c>
      <c r="J1041" s="340" t="s">
        <v>145</v>
      </c>
      <c r="K1041" s="340" t="s">
        <v>145</v>
      </c>
      <c r="L1041" s="340" t="s">
        <v>145</v>
      </c>
      <c r="M1041" s="340" t="s">
        <v>145</v>
      </c>
      <c r="N1041" s="340" t="s">
        <v>145</v>
      </c>
      <c r="O1041" s="340" t="s">
        <v>145</v>
      </c>
      <c r="P1041" s="340" t="s">
        <v>145</v>
      </c>
      <c r="Q1041" s="340" t="s">
        <v>145</v>
      </c>
      <c r="R1041" s="340" t="s">
        <v>145</v>
      </c>
      <c r="S1041" s="341" t="s">
        <v>145</v>
      </c>
      <c r="T1041" s="340" t="s">
        <v>145</v>
      </c>
      <c r="U1041" s="342" t="s">
        <v>145</v>
      </c>
      <c r="V1041" s="340" t="s">
        <v>145</v>
      </c>
      <c r="W1041" s="340" t="s">
        <v>145</v>
      </c>
      <c r="X1041" s="340" t="s">
        <v>145</v>
      </c>
      <c r="Y1041" s="340" t="s">
        <v>145</v>
      </c>
      <c r="Z1041" s="340" t="s">
        <v>145</v>
      </c>
      <c r="AA1041" s="340" t="s">
        <v>145</v>
      </c>
      <c r="AB1041" s="340" t="s">
        <v>145</v>
      </c>
      <c r="AC1041" s="340" t="s">
        <v>145</v>
      </c>
      <c r="AD1041" s="340" t="s">
        <v>145</v>
      </c>
      <c r="AE1041" s="340" t="s">
        <v>145</v>
      </c>
      <c r="AF1041" s="340" t="s">
        <v>145</v>
      </c>
      <c r="AG1041" s="340" t="s">
        <v>145</v>
      </c>
      <c r="AH1041" s="340" t="s">
        <v>145</v>
      </c>
      <c r="AI1041" s="340" t="s">
        <v>145</v>
      </c>
      <c r="AJ1041" s="340" t="s">
        <v>145</v>
      </c>
      <c r="AK1041" s="340" t="s">
        <v>145</v>
      </c>
      <c r="AL1041" s="340" t="s">
        <v>145</v>
      </c>
      <c r="AM1041" s="340" t="s">
        <v>145</v>
      </c>
      <c r="AN1041" s="340" t="s">
        <v>145</v>
      </c>
      <c r="AO1041" s="340" t="s">
        <v>145</v>
      </c>
      <c r="AP1041" s="340" t="s">
        <v>145</v>
      </c>
      <c r="AQ1041" s="340" t="s">
        <v>145</v>
      </c>
      <c r="AR1041" s="340" t="s">
        <v>145</v>
      </c>
      <c r="AS1041" s="340" t="s">
        <v>145</v>
      </c>
      <c r="AT1041" s="340" t="s">
        <v>145</v>
      </c>
      <c r="AU1041" s="340" t="s">
        <v>145</v>
      </c>
      <c r="AV1041" s="343" t="s">
        <v>145</v>
      </c>
      <c r="AW1041" s="341" t="s">
        <v>145</v>
      </c>
      <c r="AX1041" s="343" t="s">
        <v>145</v>
      </c>
      <c r="AY1041" s="344" t="s">
        <v>145</v>
      </c>
      <c r="AZ1041" s="340" t="s">
        <v>145</v>
      </c>
      <c r="BA1041" s="343" t="s">
        <v>145</v>
      </c>
      <c r="BB1041" s="226" t="s">
        <v>145</v>
      </c>
      <c r="BC1041" s="226" t="s">
        <v>145</v>
      </c>
      <c r="BD1041" s="226" t="s">
        <v>145</v>
      </c>
    </row>
    <row r="1042" spans="1:78">
      <c r="A1042" s="345"/>
      <c r="B1042" s="346"/>
      <c r="C1042" s="347"/>
      <c r="D1042" s="348"/>
      <c r="E1042" s="348"/>
      <c r="F1042" s="348"/>
      <c r="G1042" s="348"/>
      <c r="H1042" s="348"/>
      <c r="I1042" s="348"/>
      <c r="J1042" s="348"/>
      <c r="K1042" s="348"/>
      <c r="L1042" s="348"/>
      <c r="M1042" s="348"/>
      <c r="N1042" s="348"/>
      <c r="O1042" s="348"/>
      <c r="P1042" s="348"/>
      <c r="Q1042" s="348"/>
      <c r="R1042" s="348"/>
      <c r="S1042" s="348"/>
      <c r="T1042" s="348"/>
      <c r="U1042" s="348"/>
      <c r="V1042" s="348"/>
      <c r="W1042" s="348"/>
      <c r="X1042" s="348"/>
      <c r="Y1042" s="348"/>
      <c r="Z1042" s="348"/>
      <c r="AA1042" s="348"/>
      <c r="AB1042" s="348"/>
      <c r="AC1042" s="348"/>
      <c r="AD1042" s="348"/>
      <c r="AE1042" s="348"/>
      <c r="AF1042" s="348"/>
      <c r="AG1042" s="348"/>
      <c r="AH1042" s="348"/>
      <c r="AI1042" s="348"/>
      <c r="AJ1042" s="348"/>
      <c r="AK1042" s="348"/>
      <c r="AL1042" s="348"/>
      <c r="AM1042" s="348"/>
      <c r="AN1042" s="348"/>
      <c r="AO1042" s="348"/>
      <c r="AP1042" s="348"/>
      <c r="AQ1042" s="348"/>
      <c r="AR1042" s="348"/>
      <c r="AS1042" s="348"/>
      <c r="AT1042" s="348"/>
      <c r="AU1042" s="348"/>
      <c r="AV1042" s="349"/>
      <c r="AW1042" s="348"/>
      <c r="AX1042" s="349"/>
      <c r="AY1042" s="349"/>
      <c r="AZ1042" s="348"/>
      <c r="BA1042" s="348"/>
      <c r="BB1042" s="350"/>
      <c r="BC1042" s="350"/>
      <c r="BD1042" s="350"/>
      <c r="BE1042" s="321"/>
      <c r="BF1042" s="321"/>
      <c r="BG1042" s="321"/>
      <c r="BH1042" s="321"/>
      <c r="BI1042" s="321"/>
      <c r="BJ1042" s="321"/>
      <c r="BK1042" s="321"/>
      <c r="BL1042" s="321"/>
      <c r="BM1042" s="321"/>
      <c r="BN1042" s="321"/>
      <c r="BO1042" s="321"/>
      <c r="BP1042" s="321"/>
      <c r="BQ1042" s="321"/>
    </row>
    <row r="1043" spans="1:78" s="100" customFormat="1" ht="24" customHeight="1">
      <c r="A1043" s="487" t="s">
        <v>47</v>
      </c>
      <c r="B1043" s="555" t="s">
        <v>48</v>
      </c>
      <c r="C1043" s="555" t="s">
        <v>48</v>
      </c>
      <c r="D1043" s="556"/>
      <c r="E1043" s="556"/>
      <c r="F1043" s="556"/>
      <c r="G1043" s="556"/>
      <c r="H1043" s="556"/>
      <c r="I1043" s="556"/>
      <c r="J1043" s="556"/>
      <c r="K1043" s="556"/>
      <c r="L1043" s="556"/>
      <c r="M1043" s="556"/>
      <c r="N1043" s="556"/>
      <c r="O1043" s="556"/>
      <c r="P1043" s="556"/>
      <c r="Q1043" s="556"/>
      <c r="R1043" s="556"/>
      <c r="S1043" s="556"/>
      <c r="T1043" s="556"/>
      <c r="U1043" s="556"/>
      <c r="V1043" s="556"/>
      <c r="W1043" s="556"/>
      <c r="X1043" s="556"/>
      <c r="Y1043" s="556"/>
      <c r="Z1043" s="556"/>
      <c r="AA1043" s="556"/>
      <c r="AB1043" s="556"/>
      <c r="AC1043" s="556"/>
      <c r="AD1043" s="556"/>
      <c r="AE1043" s="556"/>
      <c r="AF1043" s="556"/>
      <c r="AG1043" s="556"/>
      <c r="AH1043" s="556"/>
      <c r="AI1043" s="556"/>
      <c r="AJ1043" s="556"/>
      <c r="AK1043" s="556"/>
      <c r="AL1043" s="556"/>
      <c r="AM1043" s="556"/>
      <c r="AN1043" s="556"/>
      <c r="AO1043" s="556"/>
      <c r="AP1043" s="556"/>
      <c r="AQ1043" s="556"/>
      <c r="AR1043" s="556"/>
      <c r="AS1043" s="556"/>
      <c r="AT1043" s="556"/>
      <c r="AU1043" s="556"/>
      <c r="AV1043" s="557">
        <f>SUM(AV1044)</f>
        <v>31925943937</v>
      </c>
      <c r="AW1043" s="556"/>
      <c r="AX1043" s="556"/>
      <c r="AY1043" s="556"/>
      <c r="AZ1043" s="556"/>
      <c r="BA1043" s="556"/>
      <c r="BB1043" s="558"/>
      <c r="BC1043" s="558"/>
      <c r="BD1043" s="558"/>
      <c r="BE1043" s="559"/>
      <c r="BF1043" s="559"/>
      <c r="BG1043" s="559"/>
      <c r="BH1043" s="559"/>
      <c r="BI1043" s="559"/>
      <c r="BJ1043" s="557">
        <f>SUM(BJ1044)</f>
        <v>31232449756.599998</v>
      </c>
      <c r="BK1043" s="557">
        <f>SUM(BK1044)</f>
        <v>-0.8</v>
      </c>
      <c r="BL1043" s="557">
        <f>SUM(BL1044)</f>
        <v>-0.8</v>
      </c>
      <c r="BM1043" s="557">
        <f>SUM(BM1044)</f>
        <v>-0.8</v>
      </c>
      <c r="BN1043" s="557">
        <f>SUM(BN1044)</f>
        <v>-0.8</v>
      </c>
      <c r="BO1043" s="559"/>
      <c r="BP1043" s="557">
        <f>SUM(BP1044)</f>
        <v>693494183.60000002</v>
      </c>
      <c r="BQ1043" s="557">
        <f>SUM(BQ1044)</f>
        <v>31925943937</v>
      </c>
      <c r="BR1043" s="121"/>
      <c r="BS1043" s="121"/>
      <c r="BT1043" s="121"/>
      <c r="BU1043" s="121"/>
      <c r="BV1043" s="121"/>
      <c r="BW1043" s="121"/>
      <c r="BX1043" s="121"/>
      <c r="BY1043" s="121"/>
      <c r="BZ1043" s="121"/>
    </row>
    <row r="1044" spans="1:78" ht="26.25" customHeight="1">
      <c r="A1044" s="487" t="s">
        <v>49</v>
      </c>
      <c r="B1044" s="560" t="s">
        <v>50</v>
      </c>
      <c r="C1044" s="560" t="s">
        <v>50</v>
      </c>
      <c r="D1044" s="486"/>
      <c r="E1044" s="486"/>
      <c r="F1044" s="486"/>
      <c r="G1044" s="486"/>
      <c r="H1044" s="486"/>
      <c r="I1044" s="486"/>
      <c r="J1044" s="486"/>
      <c r="K1044" s="486"/>
      <c r="L1044" s="486"/>
      <c r="M1044" s="486"/>
      <c r="N1044" s="486"/>
      <c r="O1044" s="486"/>
      <c r="P1044" s="486"/>
      <c r="Q1044" s="486"/>
      <c r="R1044" s="486"/>
      <c r="S1044" s="486"/>
      <c r="T1044" s="486"/>
      <c r="U1044" s="486"/>
      <c r="V1044" s="486"/>
      <c r="W1044" s="486"/>
      <c r="X1044" s="486"/>
      <c r="Y1044" s="486"/>
      <c r="Z1044" s="486"/>
      <c r="AA1044" s="486"/>
      <c r="AB1044" s="486"/>
      <c r="AC1044" s="486"/>
      <c r="AD1044" s="486"/>
      <c r="AE1044" s="486"/>
      <c r="AF1044" s="486"/>
      <c r="AG1044" s="486"/>
      <c r="AH1044" s="486"/>
      <c r="AI1044" s="486"/>
      <c r="AJ1044" s="486"/>
      <c r="AK1044" s="486"/>
      <c r="AL1044" s="486"/>
      <c r="AM1044" s="486"/>
      <c r="AN1044" s="486"/>
      <c r="AO1044" s="486"/>
      <c r="AP1044" s="486"/>
      <c r="AQ1044" s="486"/>
      <c r="AR1044" s="486"/>
      <c r="AS1044" s="486"/>
      <c r="AT1044" s="486"/>
      <c r="AU1044" s="486"/>
      <c r="AV1044" s="557">
        <f>SUM(AV1045:AV1102)</f>
        <v>31925943937</v>
      </c>
      <c r="AW1044" s="486"/>
      <c r="AX1044" s="486"/>
      <c r="AY1044" s="486"/>
      <c r="AZ1044" s="486"/>
      <c r="BA1044" s="486"/>
      <c r="BB1044" s="561"/>
      <c r="BC1044" s="561"/>
      <c r="BD1044" s="561"/>
      <c r="BE1044" s="562"/>
      <c r="BF1044" s="562"/>
      <c r="BG1044" s="562"/>
      <c r="BH1044" s="562"/>
      <c r="BI1044" s="562"/>
      <c r="BJ1044" s="557">
        <f>SUM(BJ1045:BJ1102)</f>
        <v>31232449756.599998</v>
      </c>
      <c r="BK1044" s="557">
        <f>SUM(BK1045:BK1102)</f>
        <v>-0.8</v>
      </c>
      <c r="BL1044" s="557">
        <f>SUM(BL1045:BL1102)</f>
        <v>-0.8</v>
      </c>
      <c r="BM1044" s="557">
        <f>SUM(BM1045:BM1102)</f>
        <v>-0.8</v>
      </c>
      <c r="BN1044" s="557">
        <f>SUM(BN1045:BN1102)</f>
        <v>-0.8</v>
      </c>
      <c r="BO1044" s="562"/>
      <c r="BP1044" s="557">
        <f>SUM(BP1045:BP1102)</f>
        <v>693494183.60000002</v>
      </c>
      <c r="BQ1044" s="557">
        <f>SUM(BQ1045:BQ1102)</f>
        <v>31925943937</v>
      </c>
    </row>
    <row r="1045" spans="1:78" s="100" customFormat="1" ht="26.25" customHeight="1">
      <c r="A1045" s="351"/>
      <c r="B1045" s="355" t="s">
        <v>112</v>
      </c>
      <c r="C1045" s="353" t="s">
        <v>1132</v>
      </c>
      <c r="D1045" s="325" t="s">
        <v>1186</v>
      </c>
      <c r="E1045" s="356" t="s">
        <v>145</v>
      </c>
      <c r="F1045" s="325" t="s">
        <v>123</v>
      </c>
      <c r="G1045" s="325"/>
      <c r="H1045" s="356" t="s">
        <v>1190</v>
      </c>
      <c r="I1045" s="325"/>
      <c r="J1045" s="325" t="s">
        <v>1193</v>
      </c>
      <c r="K1045" s="357"/>
      <c r="L1045" s="356"/>
      <c r="M1045" s="325">
        <v>45</v>
      </c>
      <c r="N1045" s="325"/>
      <c r="O1045" s="325"/>
      <c r="P1045" s="325"/>
      <c r="Q1045" s="325"/>
      <c r="R1045" s="325"/>
      <c r="S1045" s="325"/>
      <c r="T1045" s="325"/>
      <c r="U1045" s="325"/>
      <c r="V1045" s="325"/>
      <c r="W1045" s="325"/>
      <c r="X1045" s="325"/>
      <c r="Y1045" s="325"/>
      <c r="Z1045" s="325"/>
      <c r="AA1045" s="356" t="s">
        <v>1190</v>
      </c>
      <c r="AB1045" s="325"/>
      <c r="AC1045" s="357"/>
      <c r="AD1045" s="356"/>
      <c r="AE1045" s="325" t="s">
        <v>1197</v>
      </c>
      <c r="AF1045" s="325"/>
      <c r="AG1045" s="325"/>
      <c r="AH1045" s="325"/>
      <c r="AI1045" s="325"/>
      <c r="AJ1045" s="325"/>
      <c r="AK1045" s="325"/>
      <c r="AL1045" s="325"/>
      <c r="AM1045" s="325"/>
      <c r="AN1045" s="325"/>
      <c r="AO1045" s="325"/>
      <c r="AP1045" s="325">
        <v>45</v>
      </c>
      <c r="AQ1045" s="325" t="s">
        <v>204</v>
      </c>
      <c r="AR1045" s="325"/>
      <c r="AS1045" s="325"/>
      <c r="AT1045" s="325"/>
      <c r="AU1045" s="325"/>
      <c r="AV1045" s="358">
        <v>29475000</v>
      </c>
      <c r="AW1045" s="325" t="s">
        <v>123</v>
      </c>
      <c r="AX1045" s="325"/>
      <c r="AY1045" s="325"/>
      <c r="AZ1045" s="325" t="s">
        <v>1193</v>
      </c>
      <c r="BA1045" s="325" t="s">
        <v>123</v>
      </c>
      <c r="BB1045" s="359"/>
      <c r="BC1045" s="352"/>
      <c r="BD1045" s="352"/>
      <c r="BE1045" s="307" t="str">
        <f>MID(D1045,2,7)</f>
        <v>3.11.01</v>
      </c>
      <c r="BF1045" s="308" t="str">
        <f t="shared" ref="BF1045" si="12">VLOOKUP(BE1045,kelompok,2,0)</f>
        <v>BANGUNAN GEDUNG TEMPAT KERJA</v>
      </c>
      <c r="BG1045" s="308">
        <f t="shared" ref="BG1045" si="13">VLOOKUP(BE1045,MASAMANFAAT,4,0)</f>
        <v>50</v>
      </c>
      <c r="BH1045" s="309">
        <f>(AV1045-10)/BG1045</f>
        <v>589499.80000000005</v>
      </c>
      <c r="BI1045" s="308">
        <f>2013-BO1045</f>
        <v>2013</v>
      </c>
      <c r="BJ1045" s="310">
        <f>IF(BI1045&gt;BG1045,AV1045-10,BH1045*BI1045)</f>
        <v>29474990</v>
      </c>
      <c r="BK1045" s="310">
        <f>IF(AV1045-10=BJ1045,0,BH1045)</f>
        <v>0</v>
      </c>
      <c r="BL1045" s="310">
        <f>IF(AV1045-10=BJ1045+BK1045,0,BH1045)</f>
        <v>0</v>
      </c>
      <c r="BM1045" s="310">
        <f>IF(AV1045-10=BJ1045+BK1045+BL1045,0,BH1045)</f>
        <v>0</v>
      </c>
      <c r="BN1045" s="310">
        <f>IF(AV1045-10=BK1045+BL1045+BM1045+BJ1045,0,BH1045)</f>
        <v>0</v>
      </c>
      <c r="BO1045" s="311">
        <f>K1045</f>
        <v>0</v>
      </c>
      <c r="BP1045" s="313">
        <f>AV1045-(BJ1045+BK1045+BL1045+BM1045+BN1045)</f>
        <v>10</v>
      </c>
      <c r="BQ1045" s="312">
        <f t="shared" ref="BQ1045:BQ1067" si="14">AV1045</f>
        <v>29475000</v>
      </c>
      <c r="BR1045" s="121"/>
      <c r="BS1045" s="121"/>
      <c r="BT1045" s="121"/>
      <c r="BU1045" s="121"/>
      <c r="BV1045" s="121"/>
      <c r="BW1045" s="121"/>
      <c r="BX1045" s="121"/>
      <c r="BY1045" s="121"/>
      <c r="BZ1045" s="121"/>
    </row>
    <row r="1046" spans="1:78">
      <c r="A1046" s="351"/>
      <c r="B1046" s="360"/>
      <c r="C1046" s="361" t="s">
        <v>1133</v>
      </c>
      <c r="D1046" s="324" t="s">
        <v>1186</v>
      </c>
      <c r="E1046" s="362" t="s">
        <v>145</v>
      </c>
      <c r="F1046" s="324" t="s">
        <v>123</v>
      </c>
      <c r="G1046" s="324"/>
      <c r="H1046" s="362" t="s">
        <v>1190</v>
      </c>
      <c r="I1046" s="324"/>
      <c r="J1046" s="324" t="s">
        <v>1193</v>
      </c>
      <c r="K1046" s="363"/>
      <c r="L1046" s="362"/>
      <c r="M1046" s="324">
        <v>144</v>
      </c>
      <c r="N1046" s="324"/>
      <c r="O1046" s="324"/>
      <c r="P1046" s="324"/>
      <c r="Q1046" s="324"/>
      <c r="R1046" s="324"/>
      <c r="S1046" s="324"/>
      <c r="T1046" s="324"/>
      <c r="U1046" s="324"/>
      <c r="V1046" s="324"/>
      <c r="W1046" s="324"/>
      <c r="X1046" s="324"/>
      <c r="Y1046" s="324"/>
      <c r="Z1046" s="324"/>
      <c r="AA1046" s="362" t="s">
        <v>1190</v>
      </c>
      <c r="AB1046" s="324"/>
      <c r="AC1046" s="363"/>
      <c r="AD1046" s="362"/>
      <c r="AE1046" s="324" t="s">
        <v>1197</v>
      </c>
      <c r="AF1046" s="324"/>
      <c r="AG1046" s="324"/>
      <c r="AH1046" s="324"/>
      <c r="AI1046" s="324"/>
      <c r="AJ1046" s="324"/>
      <c r="AK1046" s="324"/>
      <c r="AL1046" s="324"/>
      <c r="AM1046" s="324"/>
      <c r="AN1046" s="324"/>
      <c r="AO1046" s="324"/>
      <c r="AP1046" s="324">
        <v>144</v>
      </c>
      <c r="AQ1046" s="324" t="s">
        <v>204</v>
      </c>
      <c r="AR1046" s="324"/>
      <c r="AS1046" s="324"/>
      <c r="AT1046" s="324"/>
      <c r="AU1046" s="324"/>
      <c r="AV1046" s="364">
        <v>94320000</v>
      </c>
      <c r="AW1046" s="324" t="s">
        <v>123</v>
      </c>
      <c r="AX1046" s="324"/>
      <c r="AY1046" s="324"/>
      <c r="AZ1046" s="324" t="s">
        <v>1193</v>
      </c>
      <c r="BA1046" s="324" t="s">
        <v>123</v>
      </c>
      <c r="BB1046" s="365"/>
      <c r="BC1046" s="354"/>
      <c r="BD1046" s="354"/>
      <c r="BE1046" s="307" t="str">
        <f t="shared" ref="BE1046:BE1109" si="15">MID(D1046,2,7)</f>
        <v>3.11.01</v>
      </c>
      <c r="BF1046" s="308" t="str">
        <f t="shared" ref="BF1046:BF1102" si="16">VLOOKUP(BE1046,kelompok,2,0)</f>
        <v>BANGUNAN GEDUNG TEMPAT KERJA</v>
      </c>
      <c r="BG1046" s="308">
        <f t="shared" ref="BG1046:BG1102" si="17">VLOOKUP(BE1046,MASAMANFAAT,4,0)</f>
        <v>50</v>
      </c>
      <c r="BH1046" s="309">
        <f t="shared" ref="BH1046:BH1102" si="18">(BC1046-10)/BG1046</f>
        <v>-0.2</v>
      </c>
      <c r="BI1046" s="308">
        <f t="shared" ref="BI1046:BI1102" si="19">2013-BO1046</f>
        <v>2013</v>
      </c>
      <c r="BJ1046" s="310">
        <f t="shared" ref="BJ1046:BJ1102" si="20">IF(BI1046&gt;BG1046,AV1046-10,BH1046*BI1046)</f>
        <v>94319990</v>
      </c>
      <c r="BK1046" s="310">
        <f t="shared" ref="BK1046:BK1102" si="21">IF(AV1046-10=BJ1046,0,BH1046)</f>
        <v>0</v>
      </c>
      <c r="BL1046" s="310">
        <f t="shared" ref="BL1046:BL1102" si="22">IF(AV1046-10=BJ1046+BK1046,0,BH1046)</f>
        <v>0</v>
      </c>
      <c r="BM1046" s="310">
        <f t="shared" ref="BM1046:BM1102" si="23">IF(AV1046-10=BJ1046+BK1046+BL1046,0,BH1046)</f>
        <v>0</v>
      </c>
      <c r="BN1046" s="310">
        <f t="shared" ref="BN1046:BN1102" si="24">IF(AV1046-10=BK1046+BL1046+BM1046+BJ1046,0,BH1046)</f>
        <v>0</v>
      </c>
      <c r="BO1046" s="311">
        <f t="shared" ref="BO1046:BO1102" si="25">K1046</f>
        <v>0</v>
      </c>
      <c r="BP1046" s="313">
        <f t="shared" ref="BP1046:BP1102" si="26">AV1046-(BJ1046+BK1046+BL1046+BM1046+BN1046)</f>
        <v>10</v>
      </c>
      <c r="BQ1046" s="312">
        <f t="shared" si="14"/>
        <v>94320000</v>
      </c>
    </row>
    <row r="1047" spans="1:78" s="100" customFormat="1" ht="19.5" customHeight="1">
      <c r="A1047" s="351"/>
      <c r="B1047" s="355"/>
      <c r="C1047" s="353" t="s">
        <v>1134</v>
      </c>
      <c r="D1047" s="325" t="s">
        <v>1186</v>
      </c>
      <c r="E1047" s="356" t="s">
        <v>145</v>
      </c>
      <c r="F1047" s="325" t="s">
        <v>123</v>
      </c>
      <c r="G1047" s="325"/>
      <c r="H1047" s="356" t="s">
        <v>1190</v>
      </c>
      <c r="I1047" s="325"/>
      <c r="J1047" s="325" t="s">
        <v>1193</v>
      </c>
      <c r="K1047" s="357"/>
      <c r="L1047" s="356"/>
      <c r="M1047" s="325">
        <v>84</v>
      </c>
      <c r="N1047" s="325"/>
      <c r="O1047" s="325"/>
      <c r="P1047" s="325"/>
      <c r="Q1047" s="325"/>
      <c r="R1047" s="325"/>
      <c r="S1047" s="325"/>
      <c r="T1047" s="325"/>
      <c r="U1047" s="325"/>
      <c r="V1047" s="325"/>
      <c r="W1047" s="325"/>
      <c r="X1047" s="325"/>
      <c r="Y1047" s="325"/>
      <c r="Z1047" s="325"/>
      <c r="AA1047" s="356" t="s">
        <v>1190</v>
      </c>
      <c r="AB1047" s="325"/>
      <c r="AC1047" s="357"/>
      <c r="AD1047" s="356"/>
      <c r="AE1047" s="325" t="s">
        <v>1197</v>
      </c>
      <c r="AF1047" s="325"/>
      <c r="AG1047" s="325"/>
      <c r="AH1047" s="325"/>
      <c r="AI1047" s="325"/>
      <c r="AJ1047" s="325"/>
      <c r="AK1047" s="325"/>
      <c r="AL1047" s="325"/>
      <c r="AM1047" s="325"/>
      <c r="AN1047" s="325"/>
      <c r="AO1047" s="325"/>
      <c r="AP1047" s="325">
        <v>84</v>
      </c>
      <c r="AQ1047" s="325" t="s">
        <v>204</v>
      </c>
      <c r="AR1047" s="325"/>
      <c r="AS1047" s="325"/>
      <c r="AT1047" s="325"/>
      <c r="AU1047" s="325"/>
      <c r="AV1047" s="358">
        <v>55020000</v>
      </c>
      <c r="AW1047" s="325" t="s">
        <v>123</v>
      </c>
      <c r="AX1047" s="325"/>
      <c r="AY1047" s="325"/>
      <c r="AZ1047" s="325" t="s">
        <v>1193</v>
      </c>
      <c r="BA1047" s="325" t="s">
        <v>123</v>
      </c>
      <c r="BB1047" s="359"/>
      <c r="BC1047" s="352"/>
      <c r="BD1047" s="352"/>
      <c r="BE1047" s="307" t="str">
        <f t="shared" si="15"/>
        <v>3.11.01</v>
      </c>
      <c r="BF1047" s="308" t="str">
        <f t="shared" si="16"/>
        <v>BANGUNAN GEDUNG TEMPAT KERJA</v>
      </c>
      <c r="BG1047" s="308">
        <f t="shared" si="17"/>
        <v>50</v>
      </c>
      <c r="BH1047" s="309">
        <f t="shared" si="18"/>
        <v>-0.2</v>
      </c>
      <c r="BI1047" s="308">
        <f t="shared" si="19"/>
        <v>2013</v>
      </c>
      <c r="BJ1047" s="310">
        <f t="shared" si="20"/>
        <v>55019990</v>
      </c>
      <c r="BK1047" s="310">
        <f t="shared" si="21"/>
        <v>0</v>
      </c>
      <c r="BL1047" s="310">
        <f t="shared" si="22"/>
        <v>0</v>
      </c>
      <c r="BM1047" s="310">
        <f t="shared" si="23"/>
        <v>0</v>
      </c>
      <c r="BN1047" s="310">
        <f t="shared" si="24"/>
        <v>0</v>
      </c>
      <c r="BO1047" s="311">
        <f t="shared" si="25"/>
        <v>0</v>
      </c>
      <c r="BP1047" s="313">
        <f t="shared" si="26"/>
        <v>10</v>
      </c>
      <c r="BQ1047" s="312">
        <f t="shared" si="14"/>
        <v>55020000</v>
      </c>
      <c r="BR1047" s="121"/>
      <c r="BS1047" s="121"/>
      <c r="BT1047" s="121"/>
      <c r="BU1047" s="121"/>
      <c r="BV1047" s="121"/>
      <c r="BW1047" s="121"/>
      <c r="BX1047" s="121"/>
      <c r="BY1047" s="121"/>
      <c r="BZ1047" s="121"/>
    </row>
    <row r="1048" spans="1:78" s="100" customFormat="1">
      <c r="A1048" s="351"/>
      <c r="B1048" s="355"/>
      <c r="C1048" s="353" t="s">
        <v>1135</v>
      </c>
      <c r="D1048" s="325" t="s">
        <v>1186</v>
      </c>
      <c r="E1048" s="356" t="s">
        <v>145</v>
      </c>
      <c r="F1048" s="325" t="s">
        <v>123</v>
      </c>
      <c r="G1048" s="325"/>
      <c r="H1048" s="356" t="s">
        <v>1191</v>
      </c>
      <c r="I1048" s="325"/>
      <c r="J1048" s="325" t="s">
        <v>1193</v>
      </c>
      <c r="K1048" s="357"/>
      <c r="L1048" s="356"/>
      <c r="M1048" s="325">
        <v>45</v>
      </c>
      <c r="N1048" s="325"/>
      <c r="O1048" s="325"/>
      <c r="P1048" s="325"/>
      <c r="Q1048" s="325"/>
      <c r="R1048" s="325"/>
      <c r="S1048" s="325"/>
      <c r="T1048" s="325"/>
      <c r="U1048" s="325"/>
      <c r="V1048" s="325"/>
      <c r="W1048" s="325"/>
      <c r="X1048" s="325"/>
      <c r="Y1048" s="325"/>
      <c r="Z1048" s="325"/>
      <c r="AA1048" s="356" t="s">
        <v>1191</v>
      </c>
      <c r="AB1048" s="325"/>
      <c r="AC1048" s="357"/>
      <c r="AD1048" s="356"/>
      <c r="AE1048" s="325" t="s">
        <v>1197</v>
      </c>
      <c r="AF1048" s="325"/>
      <c r="AG1048" s="325"/>
      <c r="AH1048" s="325"/>
      <c r="AI1048" s="325"/>
      <c r="AJ1048" s="325"/>
      <c r="AK1048" s="325"/>
      <c r="AL1048" s="325"/>
      <c r="AM1048" s="325"/>
      <c r="AN1048" s="325"/>
      <c r="AO1048" s="325"/>
      <c r="AP1048" s="325">
        <v>45</v>
      </c>
      <c r="AQ1048" s="325" t="s">
        <v>204</v>
      </c>
      <c r="AR1048" s="325"/>
      <c r="AS1048" s="325"/>
      <c r="AT1048" s="325"/>
      <c r="AU1048" s="325"/>
      <c r="AV1048" s="358">
        <v>38317500</v>
      </c>
      <c r="AW1048" s="325" t="s">
        <v>123</v>
      </c>
      <c r="AX1048" s="325"/>
      <c r="AY1048" s="325"/>
      <c r="AZ1048" s="325" t="s">
        <v>1193</v>
      </c>
      <c r="BA1048" s="325" t="s">
        <v>123</v>
      </c>
      <c r="BB1048" s="359"/>
      <c r="BC1048" s="352"/>
      <c r="BD1048" s="352"/>
      <c r="BE1048" s="307" t="str">
        <f t="shared" si="15"/>
        <v>3.11.01</v>
      </c>
      <c r="BF1048" s="308" t="str">
        <f t="shared" si="16"/>
        <v>BANGUNAN GEDUNG TEMPAT KERJA</v>
      </c>
      <c r="BG1048" s="308">
        <f t="shared" si="17"/>
        <v>50</v>
      </c>
      <c r="BH1048" s="309">
        <f t="shared" si="18"/>
        <v>-0.2</v>
      </c>
      <c r="BI1048" s="308">
        <f t="shared" si="19"/>
        <v>2013</v>
      </c>
      <c r="BJ1048" s="310">
        <f t="shared" si="20"/>
        <v>38317490</v>
      </c>
      <c r="BK1048" s="310">
        <f t="shared" si="21"/>
        <v>0</v>
      </c>
      <c r="BL1048" s="310">
        <f t="shared" si="22"/>
        <v>0</v>
      </c>
      <c r="BM1048" s="310">
        <f t="shared" si="23"/>
        <v>0</v>
      </c>
      <c r="BN1048" s="310">
        <f t="shared" si="24"/>
        <v>0</v>
      </c>
      <c r="BO1048" s="311">
        <f t="shared" si="25"/>
        <v>0</v>
      </c>
      <c r="BP1048" s="313">
        <f t="shared" si="26"/>
        <v>10</v>
      </c>
      <c r="BQ1048" s="312">
        <f t="shared" si="14"/>
        <v>38317500</v>
      </c>
      <c r="BR1048" s="121"/>
      <c r="BS1048" s="121"/>
      <c r="BT1048" s="121"/>
      <c r="BU1048" s="121"/>
      <c r="BV1048" s="121"/>
      <c r="BW1048" s="121"/>
      <c r="BX1048" s="121"/>
      <c r="BY1048" s="121"/>
      <c r="BZ1048" s="121"/>
    </row>
    <row r="1049" spans="1:78" s="100" customFormat="1">
      <c r="A1049" s="351"/>
      <c r="B1049" s="355"/>
      <c r="C1049" s="353" t="s">
        <v>1136</v>
      </c>
      <c r="D1049" s="325" t="s">
        <v>1186</v>
      </c>
      <c r="E1049" s="356" t="s">
        <v>145</v>
      </c>
      <c r="F1049" s="325" t="s">
        <v>123</v>
      </c>
      <c r="G1049" s="325"/>
      <c r="H1049" s="356" t="s">
        <v>1191</v>
      </c>
      <c r="I1049" s="325"/>
      <c r="J1049" s="325" t="s">
        <v>1193</v>
      </c>
      <c r="K1049" s="357"/>
      <c r="L1049" s="356"/>
      <c r="M1049" s="325">
        <v>40</v>
      </c>
      <c r="N1049" s="325"/>
      <c r="O1049" s="325"/>
      <c r="P1049" s="325"/>
      <c r="Q1049" s="325"/>
      <c r="R1049" s="325"/>
      <c r="S1049" s="325"/>
      <c r="T1049" s="325"/>
      <c r="U1049" s="325"/>
      <c r="V1049" s="325"/>
      <c r="W1049" s="325"/>
      <c r="X1049" s="325"/>
      <c r="Y1049" s="325"/>
      <c r="Z1049" s="325"/>
      <c r="AA1049" s="356" t="s">
        <v>1191</v>
      </c>
      <c r="AB1049" s="325"/>
      <c r="AC1049" s="357"/>
      <c r="AD1049" s="356"/>
      <c r="AE1049" s="325" t="s">
        <v>1197</v>
      </c>
      <c r="AF1049" s="325"/>
      <c r="AG1049" s="325"/>
      <c r="AH1049" s="325"/>
      <c r="AI1049" s="325"/>
      <c r="AJ1049" s="325"/>
      <c r="AK1049" s="325"/>
      <c r="AL1049" s="325"/>
      <c r="AM1049" s="325"/>
      <c r="AN1049" s="325"/>
      <c r="AO1049" s="325"/>
      <c r="AP1049" s="325">
        <v>40</v>
      </c>
      <c r="AQ1049" s="325" t="s">
        <v>204</v>
      </c>
      <c r="AR1049" s="325"/>
      <c r="AS1049" s="325"/>
      <c r="AT1049" s="325"/>
      <c r="AU1049" s="325"/>
      <c r="AV1049" s="358">
        <v>26200000</v>
      </c>
      <c r="AW1049" s="325" t="s">
        <v>123</v>
      </c>
      <c r="AX1049" s="325"/>
      <c r="AY1049" s="325"/>
      <c r="AZ1049" s="325" t="s">
        <v>1193</v>
      </c>
      <c r="BA1049" s="325" t="s">
        <v>123</v>
      </c>
      <c r="BB1049" s="359"/>
      <c r="BC1049" s="352"/>
      <c r="BD1049" s="352"/>
      <c r="BE1049" s="307" t="str">
        <f t="shared" si="15"/>
        <v>3.11.01</v>
      </c>
      <c r="BF1049" s="308" t="str">
        <f t="shared" si="16"/>
        <v>BANGUNAN GEDUNG TEMPAT KERJA</v>
      </c>
      <c r="BG1049" s="308">
        <f t="shared" si="17"/>
        <v>50</v>
      </c>
      <c r="BH1049" s="309">
        <f t="shared" si="18"/>
        <v>-0.2</v>
      </c>
      <c r="BI1049" s="308">
        <f t="shared" si="19"/>
        <v>2013</v>
      </c>
      <c r="BJ1049" s="310">
        <f t="shared" si="20"/>
        <v>26199990</v>
      </c>
      <c r="BK1049" s="310">
        <f t="shared" si="21"/>
        <v>0</v>
      </c>
      <c r="BL1049" s="310">
        <f t="shared" si="22"/>
        <v>0</v>
      </c>
      <c r="BM1049" s="310">
        <f t="shared" si="23"/>
        <v>0</v>
      </c>
      <c r="BN1049" s="310">
        <f t="shared" si="24"/>
        <v>0</v>
      </c>
      <c r="BO1049" s="311">
        <f t="shared" si="25"/>
        <v>0</v>
      </c>
      <c r="BP1049" s="313">
        <f t="shared" si="26"/>
        <v>10</v>
      </c>
      <c r="BQ1049" s="312">
        <f t="shared" si="14"/>
        <v>26200000</v>
      </c>
      <c r="BR1049" s="121"/>
      <c r="BS1049" s="121"/>
      <c r="BT1049" s="121"/>
      <c r="BU1049" s="121"/>
      <c r="BV1049" s="121"/>
      <c r="BW1049" s="121"/>
      <c r="BX1049" s="121"/>
      <c r="BY1049" s="121"/>
      <c r="BZ1049" s="121"/>
    </row>
    <row r="1050" spans="1:78">
      <c r="A1050" s="351"/>
      <c r="B1050" s="360"/>
      <c r="C1050" s="361" t="s">
        <v>1137</v>
      </c>
      <c r="D1050" s="324" t="s">
        <v>1186</v>
      </c>
      <c r="E1050" s="362" t="s">
        <v>145</v>
      </c>
      <c r="F1050" s="324" t="s">
        <v>123</v>
      </c>
      <c r="G1050" s="324"/>
      <c r="H1050" s="362" t="s">
        <v>1190</v>
      </c>
      <c r="I1050" s="324"/>
      <c r="J1050" s="324" t="s">
        <v>1193</v>
      </c>
      <c r="K1050" s="363"/>
      <c r="L1050" s="362"/>
      <c r="M1050" s="324">
        <v>156</v>
      </c>
      <c r="N1050" s="324"/>
      <c r="O1050" s="324"/>
      <c r="P1050" s="324"/>
      <c r="Q1050" s="324"/>
      <c r="R1050" s="324"/>
      <c r="S1050" s="324"/>
      <c r="T1050" s="324"/>
      <c r="U1050" s="324"/>
      <c r="V1050" s="324"/>
      <c r="W1050" s="324"/>
      <c r="X1050" s="324"/>
      <c r="Y1050" s="324"/>
      <c r="Z1050" s="324"/>
      <c r="AA1050" s="362" t="s">
        <v>1190</v>
      </c>
      <c r="AB1050" s="324"/>
      <c r="AC1050" s="363"/>
      <c r="AD1050" s="362"/>
      <c r="AE1050" s="324" t="s">
        <v>1197</v>
      </c>
      <c r="AF1050" s="324"/>
      <c r="AG1050" s="324"/>
      <c r="AH1050" s="324"/>
      <c r="AI1050" s="324"/>
      <c r="AJ1050" s="324"/>
      <c r="AK1050" s="324"/>
      <c r="AL1050" s="324"/>
      <c r="AM1050" s="324"/>
      <c r="AN1050" s="324"/>
      <c r="AO1050" s="324"/>
      <c r="AP1050" s="324">
        <v>156</v>
      </c>
      <c r="AQ1050" s="324" t="s">
        <v>204</v>
      </c>
      <c r="AR1050" s="324"/>
      <c r="AS1050" s="324"/>
      <c r="AT1050" s="324"/>
      <c r="AU1050" s="324"/>
      <c r="AV1050" s="364">
        <v>112398000</v>
      </c>
      <c r="AW1050" s="324" t="s">
        <v>123</v>
      </c>
      <c r="AX1050" s="324"/>
      <c r="AY1050" s="324"/>
      <c r="AZ1050" s="324" t="s">
        <v>1193</v>
      </c>
      <c r="BA1050" s="324" t="s">
        <v>123</v>
      </c>
      <c r="BB1050" s="365"/>
      <c r="BC1050" s="354"/>
      <c r="BD1050" s="354"/>
      <c r="BE1050" s="307" t="str">
        <f t="shared" si="15"/>
        <v>3.11.01</v>
      </c>
      <c r="BF1050" s="308" t="str">
        <f t="shared" si="16"/>
        <v>BANGUNAN GEDUNG TEMPAT KERJA</v>
      </c>
      <c r="BG1050" s="308">
        <f t="shared" si="17"/>
        <v>50</v>
      </c>
      <c r="BH1050" s="309">
        <f t="shared" si="18"/>
        <v>-0.2</v>
      </c>
      <c r="BI1050" s="308">
        <f t="shared" si="19"/>
        <v>2013</v>
      </c>
      <c r="BJ1050" s="310">
        <f t="shared" si="20"/>
        <v>112397990</v>
      </c>
      <c r="BK1050" s="310">
        <f t="shared" si="21"/>
        <v>0</v>
      </c>
      <c r="BL1050" s="310">
        <f t="shared" si="22"/>
        <v>0</v>
      </c>
      <c r="BM1050" s="310">
        <f t="shared" si="23"/>
        <v>0</v>
      </c>
      <c r="BN1050" s="310">
        <f t="shared" si="24"/>
        <v>0</v>
      </c>
      <c r="BO1050" s="311">
        <f t="shared" si="25"/>
        <v>0</v>
      </c>
      <c r="BP1050" s="313">
        <f t="shared" si="26"/>
        <v>10</v>
      </c>
      <c r="BQ1050" s="312">
        <f t="shared" si="14"/>
        <v>112398000</v>
      </c>
    </row>
    <row r="1051" spans="1:78">
      <c r="A1051" s="351"/>
      <c r="B1051" s="360"/>
      <c r="C1051" s="361" t="s">
        <v>1138</v>
      </c>
      <c r="D1051" s="324" t="s">
        <v>1186</v>
      </c>
      <c r="E1051" s="362" t="s">
        <v>145</v>
      </c>
      <c r="F1051" s="324" t="s">
        <v>123</v>
      </c>
      <c r="G1051" s="324"/>
      <c r="H1051" s="362" t="s">
        <v>1190</v>
      </c>
      <c r="I1051" s="324"/>
      <c r="J1051" s="324" t="s">
        <v>1193</v>
      </c>
      <c r="K1051" s="363"/>
      <c r="L1051" s="362"/>
      <c r="M1051" s="324">
        <v>114</v>
      </c>
      <c r="N1051" s="324"/>
      <c r="O1051" s="324"/>
      <c r="P1051" s="324"/>
      <c r="Q1051" s="324"/>
      <c r="R1051" s="324"/>
      <c r="S1051" s="324"/>
      <c r="T1051" s="324"/>
      <c r="U1051" s="324"/>
      <c r="V1051" s="324"/>
      <c r="W1051" s="324"/>
      <c r="X1051" s="324"/>
      <c r="Y1051" s="324"/>
      <c r="Z1051" s="324"/>
      <c r="AA1051" s="362" t="s">
        <v>1190</v>
      </c>
      <c r="AB1051" s="324"/>
      <c r="AC1051" s="363"/>
      <c r="AD1051" s="362"/>
      <c r="AE1051" s="324" t="s">
        <v>1197</v>
      </c>
      <c r="AF1051" s="324"/>
      <c r="AG1051" s="324"/>
      <c r="AH1051" s="324"/>
      <c r="AI1051" s="324"/>
      <c r="AJ1051" s="324"/>
      <c r="AK1051" s="324"/>
      <c r="AL1051" s="324"/>
      <c r="AM1051" s="324"/>
      <c r="AN1051" s="324"/>
      <c r="AO1051" s="324"/>
      <c r="AP1051" s="324">
        <v>114</v>
      </c>
      <c r="AQ1051" s="324" t="s">
        <v>204</v>
      </c>
      <c r="AR1051" s="324"/>
      <c r="AS1051" s="324"/>
      <c r="AT1051" s="324"/>
      <c r="AU1051" s="324"/>
      <c r="AV1051" s="364">
        <v>74670000</v>
      </c>
      <c r="AW1051" s="324" t="s">
        <v>123</v>
      </c>
      <c r="AX1051" s="324"/>
      <c r="AY1051" s="324"/>
      <c r="AZ1051" s="324" t="s">
        <v>1193</v>
      </c>
      <c r="BA1051" s="324" t="s">
        <v>123</v>
      </c>
      <c r="BB1051" s="365"/>
      <c r="BC1051" s="354"/>
      <c r="BD1051" s="354"/>
      <c r="BE1051" s="307" t="str">
        <f t="shared" si="15"/>
        <v>3.11.01</v>
      </c>
      <c r="BF1051" s="308" t="str">
        <f t="shared" si="16"/>
        <v>BANGUNAN GEDUNG TEMPAT KERJA</v>
      </c>
      <c r="BG1051" s="308">
        <f t="shared" si="17"/>
        <v>50</v>
      </c>
      <c r="BH1051" s="309">
        <f t="shared" si="18"/>
        <v>-0.2</v>
      </c>
      <c r="BI1051" s="308">
        <f t="shared" si="19"/>
        <v>2013</v>
      </c>
      <c r="BJ1051" s="310">
        <f t="shared" si="20"/>
        <v>74669990</v>
      </c>
      <c r="BK1051" s="310">
        <f t="shared" si="21"/>
        <v>0</v>
      </c>
      <c r="BL1051" s="310">
        <f t="shared" si="22"/>
        <v>0</v>
      </c>
      <c r="BM1051" s="310">
        <f t="shared" si="23"/>
        <v>0</v>
      </c>
      <c r="BN1051" s="310">
        <f t="shared" si="24"/>
        <v>0</v>
      </c>
      <c r="BO1051" s="311">
        <f t="shared" si="25"/>
        <v>0</v>
      </c>
      <c r="BP1051" s="313">
        <f t="shared" si="26"/>
        <v>10</v>
      </c>
      <c r="BQ1051" s="312">
        <f t="shared" si="14"/>
        <v>74670000</v>
      </c>
    </row>
    <row r="1052" spans="1:78">
      <c r="A1052" s="351"/>
      <c r="B1052" s="360"/>
      <c r="C1052" s="361" t="s">
        <v>1139</v>
      </c>
      <c r="D1052" s="324" t="s">
        <v>1186</v>
      </c>
      <c r="E1052" s="362" t="s">
        <v>145</v>
      </c>
      <c r="F1052" s="324" t="s">
        <v>123</v>
      </c>
      <c r="G1052" s="324"/>
      <c r="H1052" s="362" t="s">
        <v>1190</v>
      </c>
      <c r="I1052" s="324"/>
      <c r="J1052" s="324" t="s">
        <v>1193</v>
      </c>
      <c r="K1052" s="363"/>
      <c r="L1052" s="362"/>
      <c r="M1052" s="324">
        <v>120</v>
      </c>
      <c r="N1052" s="324"/>
      <c r="O1052" s="324"/>
      <c r="P1052" s="324"/>
      <c r="Q1052" s="324"/>
      <c r="R1052" s="324"/>
      <c r="S1052" s="324"/>
      <c r="T1052" s="324"/>
      <c r="U1052" s="324"/>
      <c r="V1052" s="324"/>
      <c r="W1052" s="324"/>
      <c r="X1052" s="324"/>
      <c r="Y1052" s="324"/>
      <c r="Z1052" s="324"/>
      <c r="AA1052" s="362" t="s">
        <v>1190</v>
      </c>
      <c r="AB1052" s="324"/>
      <c r="AC1052" s="363"/>
      <c r="AD1052" s="362"/>
      <c r="AE1052" s="324" t="s">
        <v>1197</v>
      </c>
      <c r="AF1052" s="324"/>
      <c r="AG1052" s="324"/>
      <c r="AH1052" s="324"/>
      <c r="AI1052" s="324"/>
      <c r="AJ1052" s="324"/>
      <c r="AK1052" s="324"/>
      <c r="AL1052" s="324"/>
      <c r="AM1052" s="324"/>
      <c r="AN1052" s="324"/>
      <c r="AO1052" s="324"/>
      <c r="AP1052" s="324">
        <v>120</v>
      </c>
      <c r="AQ1052" s="324" t="s">
        <v>204</v>
      </c>
      <c r="AR1052" s="324"/>
      <c r="AS1052" s="324"/>
      <c r="AT1052" s="324"/>
      <c r="AU1052" s="324"/>
      <c r="AV1052" s="364">
        <v>78600000</v>
      </c>
      <c r="AW1052" s="324" t="s">
        <v>123</v>
      </c>
      <c r="AX1052" s="324"/>
      <c r="AY1052" s="324"/>
      <c r="AZ1052" s="324" t="s">
        <v>1193</v>
      </c>
      <c r="BA1052" s="324" t="s">
        <v>123</v>
      </c>
      <c r="BB1052" s="365"/>
      <c r="BC1052" s="354"/>
      <c r="BD1052" s="354"/>
      <c r="BE1052" s="307" t="str">
        <f t="shared" si="15"/>
        <v>3.11.01</v>
      </c>
      <c r="BF1052" s="308" t="str">
        <f t="shared" si="16"/>
        <v>BANGUNAN GEDUNG TEMPAT KERJA</v>
      </c>
      <c r="BG1052" s="308">
        <f t="shared" si="17"/>
        <v>50</v>
      </c>
      <c r="BH1052" s="309">
        <f t="shared" si="18"/>
        <v>-0.2</v>
      </c>
      <c r="BI1052" s="308">
        <f t="shared" si="19"/>
        <v>2013</v>
      </c>
      <c r="BJ1052" s="310">
        <f t="shared" si="20"/>
        <v>78599990</v>
      </c>
      <c r="BK1052" s="310">
        <f t="shared" si="21"/>
        <v>0</v>
      </c>
      <c r="BL1052" s="310">
        <f t="shared" si="22"/>
        <v>0</v>
      </c>
      <c r="BM1052" s="310">
        <f t="shared" si="23"/>
        <v>0</v>
      </c>
      <c r="BN1052" s="310">
        <f t="shared" si="24"/>
        <v>0</v>
      </c>
      <c r="BO1052" s="311">
        <f t="shared" si="25"/>
        <v>0</v>
      </c>
      <c r="BP1052" s="313">
        <f t="shared" si="26"/>
        <v>10</v>
      </c>
      <c r="BQ1052" s="312">
        <f t="shared" si="14"/>
        <v>78600000</v>
      </c>
    </row>
    <row r="1053" spans="1:78">
      <c r="A1053" s="351"/>
      <c r="B1053" s="360"/>
      <c r="C1053" s="361" t="s">
        <v>1140</v>
      </c>
      <c r="D1053" s="324" t="s">
        <v>1186</v>
      </c>
      <c r="E1053" s="362" t="s">
        <v>145</v>
      </c>
      <c r="F1053" s="324" t="s">
        <v>123</v>
      </c>
      <c r="G1053" s="324"/>
      <c r="H1053" s="362" t="s">
        <v>1190</v>
      </c>
      <c r="I1053" s="324"/>
      <c r="J1053" s="324" t="s">
        <v>1193</v>
      </c>
      <c r="K1053" s="363"/>
      <c r="L1053" s="362"/>
      <c r="M1053" s="324">
        <v>36</v>
      </c>
      <c r="N1053" s="324"/>
      <c r="O1053" s="324"/>
      <c r="P1053" s="324"/>
      <c r="Q1053" s="324"/>
      <c r="R1053" s="324"/>
      <c r="S1053" s="324"/>
      <c r="T1053" s="324"/>
      <c r="U1053" s="324"/>
      <c r="V1053" s="324"/>
      <c r="W1053" s="324"/>
      <c r="X1053" s="324"/>
      <c r="Y1053" s="324"/>
      <c r="Z1053" s="324"/>
      <c r="AA1053" s="362" t="s">
        <v>1190</v>
      </c>
      <c r="AB1053" s="324"/>
      <c r="AC1053" s="363"/>
      <c r="AD1053" s="362"/>
      <c r="AE1053" s="324" t="s">
        <v>1197</v>
      </c>
      <c r="AF1053" s="324"/>
      <c r="AG1053" s="324"/>
      <c r="AH1053" s="324"/>
      <c r="AI1053" s="324"/>
      <c r="AJ1053" s="324"/>
      <c r="AK1053" s="324"/>
      <c r="AL1053" s="324"/>
      <c r="AM1053" s="324"/>
      <c r="AN1053" s="324"/>
      <c r="AO1053" s="324"/>
      <c r="AP1053" s="324">
        <v>36</v>
      </c>
      <c r="AQ1053" s="324" t="s">
        <v>204</v>
      </c>
      <c r="AR1053" s="324"/>
      <c r="AS1053" s="324"/>
      <c r="AT1053" s="324"/>
      <c r="AU1053" s="324"/>
      <c r="AV1053" s="364">
        <v>33012000</v>
      </c>
      <c r="AW1053" s="324" t="s">
        <v>123</v>
      </c>
      <c r="AX1053" s="324"/>
      <c r="AY1053" s="324"/>
      <c r="AZ1053" s="324" t="s">
        <v>1193</v>
      </c>
      <c r="BA1053" s="324" t="s">
        <v>123</v>
      </c>
      <c r="BB1053" s="365"/>
      <c r="BC1053" s="354"/>
      <c r="BD1053" s="354"/>
      <c r="BE1053" s="307" t="str">
        <f t="shared" si="15"/>
        <v>3.11.01</v>
      </c>
      <c r="BF1053" s="308" t="str">
        <f t="shared" si="16"/>
        <v>BANGUNAN GEDUNG TEMPAT KERJA</v>
      </c>
      <c r="BG1053" s="308">
        <f t="shared" si="17"/>
        <v>50</v>
      </c>
      <c r="BH1053" s="309">
        <f t="shared" si="18"/>
        <v>-0.2</v>
      </c>
      <c r="BI1053" s="308">
        <f t="shared" si="19"/>
        <v>2013</v>
      </c>
      <c r="BJ1053" s="310">
        <f t="shared" si="20"/>
        <v>33011990</v>
      </c>
      <c r="BK1053" s="310">
        <f t="shared" si="21"/>
        <v>0</v>
      </c>
      <c r="BL1053" s="310">
        <f t="shared" si="22"/>
        <v>0</v>
      </c>
      <c r="BM1053" s="310">
        <f t="shared" si="23"/>
        <v>0</v>
      </c>
      <c r="BN1053" s="310">
        <f t="shared" si="24"/>
        <v>0</v>
      </c>
      <c r="BO1053" s="311">
        <f t="shared" si="25"/>
        <v>0</v>
      </c>
      <c r="BP1053" s="313">
        <f t="shared" si="26"/>
        <v>10</v>
      </c>
      <c r="BQ1053" s="312">
        <f t="shared" si="14"/>
        <v>33012000</v>
      </c>
    </row>
    <row r="1054" spans="1:78">
      <c r="A1054" s="351"/>
      <c r="B1054" s="360"/>
      <c r="C1054" s="361" t="s">
        <v>1141</v>
      </c>
      <c r="D1054" s="324" t="s">
        <v>1186</v>
      </c>
      <c r="E1054" s="362" t="s">
        <v>145</v>
      </c>
      <c r="F1054" s="324" t="s">
        <v>123</v>
      </c>
      <c r="G1054" s="324"/>
      <c r="H1054" s="362" t="s">
        <v>1190</v>
      </c>
      <c r="I1054" s="324"/>
      <c r="J1054" s="324" t="s">
        <v>1193</v>
      </c>
      <c r="K1054" s="363"/>
      <c r="L1054" s="362"/>
      <c r="M1054" s="324">
        <v>24</v>
      </c>
      <c r="N1054" s="324"/>
      <c r="O1054" s="324"/>
      <c r="P1054" s="324"/>
      <c r="Q1054" s="324"/>
      <c r="R1054" s="324"/>
      <c r="S1054" s="324"/>
      <c r="T1054" s="324"/>
      <c r="U1054" s="324"/>
      <c r="V1054" s="324"/>
      <c r="W1054" s="324"/>
      <c r="X1054" s="324"/>
      <c r="Y1054" s="324"/>
      <c r="Z1054" s="324"/>
      <c r="AA1054" s="362" t="s">
        <v>1190</v>
      </c>
      <c r="AB1054" s="324"/>
      <c r="AC1054" s="363"/>
      <c r="AD1054" s="362"/>
      <c r="AE1054" s="324" t="s">
        <v>1197</v>
      </c>
      <c r="AF1054" s="324"/>
      <c r="AG1054" s="324"/>
      <c r="AH1054" s="324"/>
      <c r="AI1054" s="324"/>
      <c r="AJ1054" s="324"/>
      <c r="AK1054" s="324"/>
      <c r="AL1054" s="324"/>
      <c r="AM1054" s="324"/>
      <c r="AN1054" s="324"/>
      <c r="AO1054" s="324"/>
      <c r="AP1054" s="324">
        <v>24</v>
      </c>
      <c r="AQ1054" s="324" t="s">
        <v>204</v>
      </c>
      <c r="AR1054" s="324"/>
      <c r="AS1054" s="324"/>
      <c r="AT1054" s="324"/>
      <c r="AU1054" s="324"/>
      <c r="AV1054" s="364">
        <v>20436000</v>
      </c>
      <c r="AW1054" s="324" t="s">
        <v>123</v>
      </c>
      <c r="AX1054" s="324"/>
      <c r="AY1054" s="324"/>
      <c r="AZ1054" s="324" t="s">
        <v>1193</v>
      </c>
      <c r="BA1054" s="324" t="s">
        <v>123</v>
      </c>
      <c r="BB1054" s="365"/>
      <c r="BC1054" s="354"/>
      <c r="BD1054" s="354"/>
      <c r="BE1054" s="307" t="str">
        <f t="shared" si="15"/>
        <v>3.11.01</v>
      </c>
      <c r="BF1054" s="308" t="str">
        <f t="shared" si="16"/>
        <v>BANGUNAN GEDUNG TEMPAT KERJA</v>
      </c>
      <c r="BG1054" s="308">
        <f t="shared" si="17"/>
        <v>50</v>
      </c>
      <c r="BH1054" s="309">
        <f t="shared" si="18"/>
        <v>-0.2</v>
      </c>
      <c r="BI1054" s="308">
        <f t="shared" si="19"/>
        <v>2013</v>
      </c>
      <c r="BJ1054" s="310">
        <f t="shared" si="20"/>
        <v>20435990</v>
      </c>
      <c r="BK1054" s="310">
        <f t="shared" si="21"/>
        <v>0</v>
      </c>
      <c r="BL1054" s="310">
        <f t="shared" si="22"/>
        <v>0</v>
      </c>
      <c r="BM1054" s="310">
        <f t="shared" si="23"/>
        <v>0</v>
      </c>
      <c r="BN1054" s="310">
        <f t="shared" si="24"/>
        <v>0</v>
      </c>
      <c r="BO1054" s="311">
        <f t="shared" si="25"/>
        <v>0</v>
      </c>
      <c r="BP1054" s="313">
        <f t="shared" si="26"/>
        <v>10</v>
      </c>
      <c r="BQ1054" s="312">
        <f t="shared" si="14"/>
        <v>20436000</v>
      </c>
    </row>
    <row r="1055" spans="1:78">
      <c r="A1055" s="351"/>
      <c r="B1055" s="360"/>
      <c r="C1055" s="361" t="s">
        <v>1142</v>
      </c>
      <c r="D1055" s="324" t="s">
        <v>1186</v>
      </c>
      <c r="E1055" s="362" t="s">
        <v>145</v>
      </c>
      <c r="F1055" s="324" t="s">
        <v>123</v>
      </c>
      <c r="G1055" s="324"/>
      <c r="H1055" s="362" t="s">
        <v>1190</v>
      </c>
      <c r="I1055" s="324"/>
      <c r="J1055" s="324" t="s">
        <v>1193</v>
      </c>
      <c r="K1055" s="363"/>
      <c r="L1055" s="362"/>
      <c r="M1055" s="324">
        <v>45</v>
      </c>
      <c r="N1055" s="324"/>
      <c r="O1055" s="324"/>
      <c r="P1055" s="324"/>
      <c r="Q1055" s="324"/>
      <c r="R1055" s="324"/>
      <c r="S1055" s="324"/>
      <c r="T1055" s="324"/>
      <c r="U1055" s="324"/>
      <c r="V1055" s="324"/>
      <c r="W1055" s="324"/>
      <c r="X1055" s="324"/>
      <c r="Y1055" s="324"/>
      <c r="Z1055" s="324"/>
      <c r="AA1055" s="362" t="s">
        <v>1190</v>
      </c>
      <c r="AB1055" s="324"/>
      <c r="AC1055" s="363"/>
      <c r="AD1055" s="362"/>
      <c r="AE1055" s="324" t="s">
        <v>1197</v>
      </c>
      <c r="AF1055" s="324"/>
      <c r="AG1055" s="324"/>
      <c r="AH1055" s="324"/>
      <c r="AI1055" s="324"/>
      <c r="AJ1055" s="324"/>
      <c r="AK1055" s="324"/>
      <c r="AL1055" s="324"/>
      <c r="AM1055" s="324"/>
      <c r="AN1055" s="324"/>
      <c r="AO1055" s="324"/>
      <c r="AP1055" s="324">
        <v>45</v>
      </c>
      <c r="AQ1055" s="324" t="s">
        <v>204</v>
      </c>
      <c r="AR1055" s="324"/>
      <c r="AS1055" s="324"/>
      <c r="AT1055" s="324"/>
      <c r="AU1055" s="324"/>
      <c r="AV1055" s="364">
        <v>35370000</v>
      </c>
      <c r="AW1055" s="324" t="s">
        <v>123</v>
      </c>
      <c r="AX1055" s="324"/>
      <c r="AY1055" s="324"/>
      <c r="AZ1055" s="324" t="s">
        <v>1193</v>
      </c>
      <c r="BA1055" s="324" t="s">
        <v>123</v>
      </c>
      <c r="BB1055" s="365"/>
      <c r="BC1055" s="354"/>
      <c r="BD1055" s="354"/>
      <c r="BE1055" s="307" t="str">
        <f t="shared" si="15"/>
        <v>3.11.01</v>
      </c>
      <c r="BF1055" s="308" t="str">
        <f t="shared" si="16"/>
        <v>BANGUNAN GEDUNG TEMPAT KERJA</v>
      </c>
      <c r="BG1055" s="308">
        <f t="shared" si="17"/>
        <v>50</v>
      </c>
      <c r="BH1055" s="309">
        <f t="shared" si="18"/>
        <v>-0.2</v>
      </c>
      <c r="BI1055" s="308">
        <f t="shared" si="19"/>
        <v>2013</v>
      </c>
      <c r="BJ1055" s="310">
        <f t="shared" si="20"/>
        <v>35369990</v>
      </c>
      <c r="BK1055" s="310">
        <f t="shared" si="21"/>
        <v>0</v>
      </c>
      <c r="BL1055" s="310">
        <f t="shared" si="22"/>
        <v>0</v>
      </c>
      <c r="BM1055" s="310">
        <f t="shared" si="23"/>
        <v>0</v>
      </c>
      <c r="BN1055" s="310">
        <f t="shared" si="24"/>
        <v>0</v>
      </c>
      <c r="BO1055" s="311">
        <f t="shared" si="25"/>
        <v>0</v>
      </c>
      <c r="BP1055" s="313">
        <f t="shared" si="26"/>
        <v>10</v>
      </c>
      <c r="BQ1055" s="312">
        <f t="shared" si="14"/>
        <v>35370000</v>
      </c>
    </row>
    <row r="1056" spans="1:78">
      <c r="A1056" s="351"/>
      <c r="B1056" s="360"/>
      <c r="C1056" s="361" t="s">
        <v>1143</v>
      </c>
      <c r="D1056" s="324" t="s">
        <v>1186</v>
      </c>
      <c r="E1056" s="362" t="s">
        <v>145</v>
      </c>
      <c r="F1056" s="324" t="s">
        <v>123</v>
      </c>
      <c r="G1056" s="324"/>
      <c r="H1056" s="362" t="s">
        <v>1190</v>
      </c>
      <c r="I1056" s="324"/>
      <c r="J1056" s="324" t="s">
        <v>1193</v>
      </c>
      <c r="K1056" s="363"/>
      <c r="L1056" s="362"/>
      <c r="M1056" s="324">
        <v>4</v>
      </c>
      <c r="N1056" s="324"/>
      <c r="O1056" s="324"/>
      <c r="P1056" s="324"/>
      <c r="Q1056" s="324"/>
      <c r="R1056" s="324"/>
      <c r="S1056" s="324"/>
      <c r="T1056" s="324"/>
      <c r="U1056" s="324"/>
      <c r="V1056" s="324"/>
      <c r="W1056" s="324"/>
      <c r="X1056" s="324"/>
      <c r="Y1056" s="324"/>
      <c r="Z1056" s="324"/>
      <c r="AA1056" s="362" t="s">
        <v>1190</v>
      </c>
      <c r="AB1056" s="324"/>
      <c r="AC1056" s="363"/>
      <c r="AD1056" s="362"/>
      <c r="AE1056" s="324" t="s">
        <v>1197</v>
      </c>
      <c r="AF1056" s="324"/>
      <c r="AG1056" s="324"/>
      <c r="AH1056" s="324"/>
      <c r="AI1056" s="324"/>
      <c r="AJ1056" s="324"/>
      <c r="AK1056" s="324"/>
      <c r="AL1056" s="324"/>
      <c r="AM1056" s="324"/>
      <c r="AN1056" s="324"/>
      <c r="AO1056" s="324"/>
      <c r="AP1056" s="324">
        <v>4</v>
      </c>
      <c r="AQ1056" s="324" t="s">
        <v>204</v>
      </c>
      <c r="AR1056" s="324"/>
      <c r="AS1056" s="324"/>
      <c r="AT1056" s="324"/>
      <c r="AU1056" s="324"/>
      <c r="AV1056" s="364">
        <v>2882000</v>
      </c>
      <c r="AW1056" s="324" t="s">
        <v>123</v>
      </c>
      <c r="AX1056" s="324"/>
      <c r="AY1056" s="324"/>
      <c r="AZ1056" s="324" t="s">
        <v>1193</v>
      </c>
      <c r="BA1056" s="324" t="s">
        <v>123</v>
      </c>
      <c r="BB1056" s="365"/>
      <c r="BC1056" s="354"/>
      <c r="BD1056" s="354"/>
      <c r="BE1056" s="307" t="str">
        <f t="shared" si="15"/>
        <v>3.11.01</v>
      </c>
      <c r="BF1056" s="308" t="str">
        <f t="shared" si="16"/>
        <v>BANGUNAN GEDUNG TEMPAT KERJA</v>
      </c>
      <c r="BG1056" s="308">
        <f t="shared" si="17"/>
        <v>50</v>
      </c>
      <c r="BH1056" s="309">
        <f t="shared" si="18"/>
        <v>-0.2</v>
      </c>
      <c r="BI1056" s="308">
        <f t="shared" si="19"/>
        <v>2013</v>
      </c>
      <c r="BJ1056" s="310">
        <f t="shared" si="20"/>
        <v>2881990</v>
      </c>
      <c r="BK1056" s="310">
        <f t="shared" si="21"/>
        <v>0</v>
      </c>
      <c r="BL1056" s="310">
        <f t="shared" si="22"/>
        <v>0</v>
      </c>
      <c r="BM1056" s="310">
        <f t="shared" si="23"/>
        <v>0</v>
      </c>
      <c r="BN1056" s="310">
        <f t="shared" si="24"/>
        <v>0</v>
      </c>
      <c r="BO1056" s="311">
        <f t="shared" si="25"/>
        <v>0</v>
      </c>
      <c r="BP1056" s="313">
        <f t="shared" si="26"/>
        <v>10</v>
      </c>
      <c r="BQ1056" s="312">
        <f t="shared" si="14"/>
        <v>2882000</v>
      </c>
    </row>
    <row r="1057" spans="1:78">
      <c r="A1057" s="351"/>
      <c r="B1057" s="360"/>
      <c r="C1057" s="361" t="s">
        <v>1144</v>
      </c>
      <c r="D1057" s="324" t="s">
        <v>1186</v>
      </c>
      <c r="E1057" s="362" t="s">
        <v>145</v>
      </c>
      <c r="F1057" s="324" t="s">
        <v>123</v>
      </c>
      <c r="G1057" s="324"/>
      <c r="H1057" s="362" t="s">
        <v>1190</v>
      </c>
      <c r="I1057" s="324"/>
      <c r="J1057" s="324" t="s">
        <v>1193</v>
      </c>
      <c r="K1057" s="363"/>
      <c r="L1057" s="362"/>
      <c r="M1057" s="324">
        <v>99</v>
      </c>
      <c r="N1057" s="324"/>
      <c r="O1057" s="324"/>
      <c r="P1057" s="324"/>
      <c r="Q1057" s="324"/>
      <c r="R1057" s="324"/>
      <c r="S1057" s="324"/>
      <c r="T1057" s="324"/>
      <c r="U1057" s="324"/>
      <c r="V1057" s="324"/>
      <c r="W1057" s="324"/>
      <c r="X1057" s="324"/>
      <c r="Y1057" s="324"/>
      <c r="Z1057" s="324"/>
      <c r="AA1057" s="362" t="s">
        <v>1190</v>
      </c>
      <c r="AB1057" s="324"/>
      <c r="AC1057" s="363"/>
      <c r="AD1057" s="362"/>
      <c r="AE1057" s="324" t="s">
        <v>1197</v>
      </c>
      <c r="AF1057" s="324"/>
      <c r="AG1057" s="324"/>
      <c r="AH1057" s="324"/>
      <c r="AI1057" s="324"/>
      <c r="AJ1057" s="324"/>
      <c r="AK1057" s="324"/>
      <c r="AL1057" s="324"/>
      <c r="AM1057" s="324"/>
      <c r="AN1057" s="324"/>
      <c r="AO1057" s="324"/>
      <c r="AP1057" s="324">
        <v>99</v>
      </c>
      <c r="AQ1057" s="324" t="s">
        <v>204</v>
      </c>
      <c r="AR1057" s="324"/>
      <c r="AS1057" s="324"/>
      <c r="AT1057" s="324"/>
      <c r="AU1057" s="324"/>
      <c r="AV1057" s="364">
        <v>97267500</v>
      </c>
      <c r="AW1057" s="324" t="s">
        <v>123</v>
      </c>
      <c r="AX1057" s="324"/>
      <c r="AY1057" s="324"/>
      <c r="AZ1057" s="324" t="s">
        <v>1193</v>
      </c>
      <c r="BA1057" s="324" t="s">
        <v>123</v>
      </c>
      <c r="BB1057" s="365"/>
      <c r="BC1057" s="354"/>
      <c r="BD1057" s="354"/>
      <c r="BE1057" s="307" t="str">
        <f t="shared" si="15"/>
        <v>3.11.01</v>
      </c>
      <c r="BF1057" s="308" t="str">
        <f t="shared" si="16"/>
        <v>BANGUNAN GEDUNG TEMPAT KERJA</v>
      </c>
      <c r="BG1057" s="308">
        <f t="shared" si="17"/>
        <v>50</v>
      </c>
      <c r="BH1057" s="309">
        <f t="shared" si="18"/>
        <v>-0.2</v>
      </c>
      <c r="BI1057" s="308">
        <f t="shared" si="19"/>
        <v>2013</v>
      </c>
      <c r="BJ1057" s="310">
        <f t="shared" si="20"/>
        <v>97267490</v>
      </c>
      <c r="BK1057" s="310">
        <f t="shared" si="21"/>
        <v>0</v>
      </c>
      <c r="BL1057" s="310">
        <f t="shared" si="22"/>
        <v>0</v>
      </c>
      <c r="BM1057" s="310">
        <f t="shared" si="23"/>
        <v>0</v>
      </c>
      <c r="BN1057" s="310">
        <f t="shared" si="24"/>
        <v>0</v>
      </c>
      <c r="BO1057" s="311">
        <f t="shared" si="25"/>
        <v>0</v>
      </c>
      <c r="BP1057" s="313">
        <f t="shared" si="26"/>
        <v>10</v>
      </c>
      <c r="BQ1057" s="312">
        <f t="shared" si="14"/>
        <v>97267500</v>
      </c>
    </row>
    <row r="1058" spans="1:78">
      <c r="A1058" s="351"/>
      <c r="B1058" s="360"/>
      <c r="C1058" s="361" t="s">
        <v>1145</v>
      </c>
      <c r="D1058" s="324" t="s">
        <v>1186</v>
      </c>
      <c r="E1058" s="362" t="s">
        <v>145</v>
      </c>
      <c r="F1058" s="324" t="s">
        <v>123</v>
      </c>
      <c r="G1058" s="324"/>
      <c r="H1058" s="362" t="s">
        <v>1190</v>
      </c>
      <c r="I1058" s="324"/>
      <c r="J1058" s="324" t="s">
        <v>1193</v>
      </c>
      <c r="K1058" s="363"/>
      <c r="L1058" s="362"/>
      <c r="M1058" s="324">
        <v>210</v>
      </c>
      <c r="N1058" s="324"/>
      <c r="O1058" s="324"/>
      <c r="P1058" s="324"/>
      <c r="Q1058" s="324"/>
      <c r="R1058" s="324"/>
      <c r="S1058" s="324"/>
      <c r="T1058" s="324"/>
      <c r="U1058" s="324"/>
      <c r="V1058" s="324"/>
      <c r="W1058" s="324"/>
      <c r="X1058" s="324"/>
      <c r="Y1058" s="324"/>
      <c r="Z1058" s="324"/>
      <c r="AA1058" s="362" t="s">
        <v>1190</v>
      </c>
      <c r="AB1058" s="324"/>
      <c r="AC1058" s="363"/>
      <c r="AD1058" s="362"/>
      <c r="AE1058" s="324" t="s">
        <v>1197</v>
      </c>
      <c r="AF1058" s="324"/>
      <c r="AG1058" s="324"/>
      <c r="AH1058" s="324"/>
      <c r="AI1058" s="324"/>
      <c r="AJ1058" s="324"/>
      <c r="AK1058" s="324"/>
      <c r="AL1058" s="324"/>
      <c r="AM1058" s="324"/>
      <c r="AN1058" s="324"/>
      <c r="AO1058" s="324"/>
      <c r="AP1058" s="324">
        <v>210</v>
      </c>
      <c r="AQ1058" s="324" t="s">
        <v>204</v>
      </c>
      <c r="AR1058" s="324"/>
      <c r="AS1058" s="324"/>
      <c r="AT1058" s="324"/>
      <c r="AU1058" s="324"/>
      <c r="AV1058" s="364">
        <v>206325000</v>
      </c>
      <c r="AW1058" s="324" t="s">
        <v>123</v>
      </c>
      <c r="AX1058" s="324"/>
      <c r="AY1058" s="324"/>
      <c r="AZ1058" s="324" t="s">
        <v>1193</v>
      </c>
      <c r="BA1058" s="324" t="s">
        <v>123</v>
      </c>
      <c r="BB1058" s="365"/>
      <c r="BC1058" s="354"/>
      <c r="BD1058" s="354"/>
      <c r="BE1058" s="307" t="str">
        <f t="shared" si="15"/>
        <v>3.11.01</v>
      </c>
      <c r="BF1058" s="308" t="str">
        <f t="shared" si="16"/>
        <v>BANGUNAN GEDUNG TEMPAT KERJA</v>
      </c>
      <c r="BG1058" s="308">
        <f t="shared" si="17"/>
        <v>50</v>
      </c>
      <c r="BH1058" s="309">
        <f t="shared" si="18"/>
        <v>-0.2</v>
      </c>
      <c r="BI1058" s="308">
        <f t="shared" si="19"/>
        <v>2013</v>
      </c>
      <c r="BJ1058" s="310">
        <f t="shared" si="20"/>
        <v>206324990</v>
      </c>
      <c r="BK1058" s="310">
        <f t="shared" si="21"/>
        <v>0</v>
      </c>
      <c r="BL1058" s="310">
        <f t="shared" si="22"/>
        <v>0</v>
      </c>
      <c r="BM1058" s="310">
        <f t="shared" si="23"/>
        <v>0</v>
      </c>
      <c r="BN1058" s="310">
        <f t="shared" si="24"/>
        <v>0</v>
      </c>
      <c r="BO1058" s="311">
        <f t="shared" si="25"/>
        <v>0</v>
      </c>
      <c r="BP1058" s="313">
        <f t="shared" si="26"/>
        <v>10</v>
      </c>
      <c r="BQ1058" s="312">
        <f t="shared" si="14"/>
        <v>206325000</v>
      </c>
    </row>
    <row r="1059" spans="1:78">
      <c r="A1059" s="351"/>
      <c r="B1059" s="360"/>
      <c r="C1059" s="361" t="s">
        <v>1146</v>
      </c>
      <c r="D1059" s="324" t="s">
        <v>1186</v>
      </c>
      <c r="E1059" s="362" t="s">
        <v>145</v>
      </c>
      <c r="F1059" s="324" t="s">
        <v>123</v>
      </c>
      <c r="G1059" s="324"/>
      <c r="H1059" s="362" t="s">
        <v>1190</v>
      </c>
      <c r="I1059" s="324"/>
      <c r="J1059" s="324" t="s">
        <v>1193</v>
      </c>
      <c r="K1059" s="363"/>
      <c r="L1059" s="362"/>
      <c r="M1059" s="324">
        <v>30</v>
      </c>
      <c r="N1059" s="324"/>
      <c r="O1059" s="324"/>
      <c r="P1059" s="324"/>
      <c r="Q1059" s="324"/>
      <c r="R1059" s="324"/>
      <c r="S1059" s="324"/>
      <c r="T1059" s="324"/>
      <c r="U1059" s="324"/>
      <c r="V1059" s="324"/>
      <c r="W1059" s="324"/>
      <c r="X1059" s="324"/>
      <c r="Y1059" s="324"/>
      <c r="Z1059" s="324"/>
      <c r="AA1059" s="362" t="s">
        <v>1190</v>
      </c>
      <c r="AB1059" s="324"/>
      <c r="AC1059" s="363"/>
      <c r="AD1059" s="362"/>
      <c r="AE1059" s="324" t="s">
        <v>1197</v>
      </c>
      <c r="AF1059" s="324"/>
      <c r="AG1059" s="324"/>
      <c r="AH1059" s="324"/>
      <c r="AI1059" s="324"/>
      <c r="AJ1059" s="324"/>
      <c r="AK1059" s="324"/>
      <c r="AL1059" s="324"/>
      <c r="AM1059" s="324"/>
      <c r="AN1059" s="324"/>
      <c r="AO1059" s="324"/>
      <c r="AP1059" s="324">
        <v>30</v>
      </c>
      <c r="AQ1059" s="324" t="s">
        <v>204</v>
      </c>
      <c r="AR1059" s="324"/>
      <c r="AS1059" s="324"/>
      <c r="AT1059" s="324"/>
      <c r="AU1059" s="324"/>
      <c r="AV1059" s="364">
        <v>19650000</v>
      </c>
      <c r="AW1059" s="324" t="s">
        <v>123</v>
      </c>
      <c r="AX1059" s="324"/>
      <c r="AY1059" s="324"/>
      <c r="AZ1059" s="324" t="s">
        <v>1193</v>
      </c>
      <c r="BA1059" s="324" t="s">
        <v>123</v>
      </c>
      <c r="BB1059" s="365"/>
      <c r="BC1059" s="354"/>
      <c r="BD1059" s="354"/>
      <c r="BE1059" s="307" t="str">
        <f t="shared" si="15"/>
        <v>3.11.01</v>
      </c>
      <c r="BF1059" s="308" t="str">
        <f t="shared" si="16"/>
        <v>BANGUNAN GEDUNG TEMPAT KERJA</v>
      </c>
      <c r="BG1059" s="308">
        <f t="shared" si="17"/>
        <v>50</v>
      </c>
      <c r="BH1059" s="309">
        <f t="shared" si="18"/>
        <v>-0.2</v>
      </c>
      <c r="BI1059" s="308">
        <f t="shared" si="19"/>
        <v>2013</v>
      </c>
      <c r="BJ1059" s="310">
        <f t="shared" si="20"/>
        <v>19649990</v>
      </c>
      <c r="BK1059" s="310">
        <f t="shared" si="21"/>
        <v>0</v>
      </c>
      <c r="BL1059" s="310">
        <f t="shared" si="22"/>
        <v>0</v>
      </c>
      <c r="BM1059" s="310">
        <f t="shared" si="23"/>
        <v>0</v>
      </c>
      <c r="BN1059" s="310">
        <f t="shared" si="24"/>
        <v>0</v>
      </c>
      <c r="BO1059" s="311">
        <f t="shared" si="25"/>
        <v>0</v>
      </c>
      <c r="BP1059" s="313">
        <f t="shared" si="26"/>
        <v>10</v>
      </c>
      <c r="BQ1059" s="312">
        <f t="shared" si="14"/>
        <v>19650000</v>
      </c>
    </row>
    <row r="1060" spans="1:78">
      <c r="A1060" s="351"/>
      <c r="B1060" s="360"/>
      <c r="C1060" s="361" t="s">
        <v>1147</v>
      </c>
      <c r="D1060" s="324" t="s">
        <v>1186</v>
      </c>
      <c r="E1060" s="362" t="s">
        <v>145</v>
      </c>
      <c r="F1060" s="324" t="s">
        <v>123</v>
      </c>
      <c r="G1060" s="324"/>
      <c r="H1060" s="362" t="s">
        <v>1190</v>
      </c>
      <c r="I1060" s="324"/>
      <c r="J1060" s="324" t="s">
        <v>1193</v>
      </c>
      <c r="K1060" s="363"/>
      <c r="L1060" s="362"/>
      <c r="M1060" s="324">
        <v>60</v>
      </c>
      <c r="N1060" s="324"/>
      <c r="O1060" s="324"/>
      <c r="P1060" s="324"/>
      <c r="Q1060" s="324"/>
      <c r="R1060" s="324"/>
      <c r="S1060" s="324"/>
      <c r="T1060" s="324"/>
      <c r="U1060" s="324"/>
      <c r="V1060" s="324"/>
      <c r="W1060" s="324"/>
      <c r="X1060" s="324"/>
      <c r="Y1060" s="324"/>
      <c r="Z1060" s="324"/>
      <c r="AA1060" s="362" t="s">
        <v>1190</v>
      </c>
      <c r="AB1060" s="324"/>
      <c r="AC1060" s="363"/>
      <c r="AD1060" s="362"/>
      <c r="AE1060" s="324" t="s">
        <v>1197</v>
      </c>
      <c r="AF1060" s="324"/>
      <c r="AG1060" s="324"/>
      <c r="AH1060" s="324"/>
      <c r="AI1060" s="324"/>
      <c r="AJ1060" s="324"/>
      <c r="AK1060" s="324"/>
      <c r="AL1060" s="324"/>
      <c r="AM1060" s="324"/>
      <c r="AN1060" s="324"/>
      <c r="AO1060" s="324"/>
      <c r="AP1060" s="324">
        <v>60</v>
      </c>
      <c r="AQ1060" s="324" t="s">
        <v>204</v>
      </c>
      <c r="AR1060" s="324"/>
      <c r="AS1060" s="324"/>
      <c r="AT1060" s="324"/>
      <c r="AU1060" s="324"/>
      <c r="AV1060" s="364">
        <v>47160000</v>
      </c>
      <c r="AW1060" s="324" t="s">
        <v>123</v>
      </c>
      <c r="AX1060" s="324"/>
      <c r="AY1060" s="324"/>
      <c r="AZ1060" s="324" t="s">
        <v>1193</v>
      </c>
      <c r="BA1060" s="324" t="s">
        <v>123</v>
      </c>
      <c r="BB1060" s="365"/>
      <c r="BC1060" s="354"/>
      <c r="BD1060" s="354"/>
      <c r="BE1060" s="307" t="str">
        <f t="shared" si="15"/>
        <v>3.11.01</v>
      </c>
      <c r="BF1060" s="308" t="str">
        <f t="shared" si="16"/>
        <v>BANGUNAN GEDUNG TEMPAT KERJA</v>
      </c>
      <c r="BG1060" s="308">
        <f t="shared" si="17"/>
        <v>50</v>
      </c>
      <c r="BH1060" s="309">
        <f t="shared" si="18"/>
        <v>-0.2</v>
      </c>
      <c r="BI1060" s="308">
        <f t="shared" si="19"/>
        <v>2013</v>
      </c>
      <c r="BJ1060" s="310">
        <f t="shared" si="20"/>
        <v>47159990</v>
      </c>
      <c r="BK1060" s="310">
        <f t="shared" si="21"/>
        <v>0</v>
      </c>
      <c r="BL1060" s="310">
        <f t="shared" si="22"/>
        <v>0</v>
      </c>
      <c r="BM1060" s="310">
        <f t="shared" si="23"/>
        <v>0</v>
      </c>
      <c r="BN1060" s="310">
        <f t="shared" si="24"/>
        <v>0</v>
      </c>
      <c r="BO1060" s="311">
        <f t="shared" si="25"/>
        <v>0</v>
      </c>
      <c r="BP1060" s="313">
        <f t="shared" si="26"/>
        <v>10</v>
      </c>
      <c r="BQ1060" s="312">
        <f t="shared" si="14"/>
        <v>47160000</v>
      </c>
    </row>
    <row r="1061" spans="1:78">
      <c r="A1061" s="351"/>
      <c r="B1061" s="360"/>
      <c r="C1061" s="361" t="s">
        <v>1148</v>
      </c>
      <c r="D1061" s="324" t="s">
        <v>1186</v>
      </c>
      <c r="E1061" s="362" t="s">
        <v>145</v>
      </c>
      <c r="F1061" s="324" t="s">
        <v>123</v>
      </c>
      <c r="G1061" s="324"/>
      <c r="H1061" s="362" t="s">
        <v>1190</v>
      </c>
      <c r="I1061" s="324"/>
      <c r="J1061" s="324" t="s">
        <v>1193</v>
      </c>
      <c r="K1061" s="363"/>
      <c r="L1061" s="362"/>
      <c r="M1061" s="324">
        <v>48</v>
      </c>
      <c r="N1061" s="324"/>
      <c r="O1061" s="324"/>
      <c r="P1061" s="324"/>
      <c r="Q1061" s="324"/>
      <c r="R1061" s="324"/>
      <c r="S1061" s="324"/>
      <c r="T1061" s="324"/>
      <c r="U1061" s="324"/>
      <c r="V1061" s="324"/>
      <c r="W1061" s="324"/>
      <c r="X1061" s="324"/>
      <c r="Y1061" s="324"/>
      <c r="Z1061" s="324"/>
      <c r="AA1061" s="362" t="s">
        <v>1190</v>
      </c>
      <c r="AB1061" s="324"/>
      <c r="AC1061" s="363"/>
      <c r="AD1061" s="362"/>
      <c r="AE1061" s="324" t="s">
        <v>1197</v>
      </c>
      <c r="AF1061" s="324"/>
      <c r="AG1061" s="324"/>
      <c r="AH1061" s="324"/>
      <c r="AI1061" s="324"/>
      <c r="AJ1061" s="324"/>
      <c r="AK1061" s="324"/>
      <c r="AL1061" s="324"/>
      <c r="AM1061" s="324"/>
      <c r="AN1061" s="324"/>
      <c r="AO1061" s="324"/>
      <c r="AP1061" s="324">
        <v>48</v>
      </c>
      <c r="AQ1061" s="324" t="s">
        <v>204</v>
      </c>
      <c r="AR1061" s="324"/>
      <c r="AS1061" s="324"/>
      <c r="AT1061" s="324"/>
      <c r="AU1061" s="324"/>
      <c r="AV1061" s="364">
        <v>34584000</v>
      </c>
      <c r="AW1061" s="324" t="s">
        <v>123</v>
      </c>
      <c r="AX1061" s="324"/>
      <c r="AY1061" s="324"/>
      <c r="AZ1061" s="324" t="s">
        <v>1193</v>
      </c>
      <c r="BA1061" s="324" t="s">
        <v>123</v>
      </c>
      <c r="BB1061" s="365"/>
      <c r="BC1061" s="354"/>
      <c r="BD1061" s="354"/>
      <c r="BE1061" s="307" t="str">
        <f t="shared" si="15"/>
        <v>3.11.01</v>
      </c>
      <c r="BF1061" s="308" t="str">
        <f t="shared" si="16"/>
        <v>BANGUNAN GEDUNG TEMPAT KERJA</v>
      </c>
      <c r="BG1061" s="308">
        <f t="shared" si="17"/>
        <v>50</v>
      </c>
      <c r="BH1061" s="309">
        <f t="shared" si="18"/>
        <v>-0.2</v>
      </c>
      <c r="BI1061" s="308">
        <f t="shared" si="19"/>
        <v>2013</v>
      </c>
      <c r="BJ1061" s="310">
        <f t="shared" si="20"/>
        <v>34583990</v>
      </c>
      <c r="BK1061" s="310">
        <f t="shared" si="21"/>
        <v>0</v>
      </c>
      <c r="BL1061" s="310">
        <f t="shared" si="22"/>
        <v>0</v>
      </c>
      <c r="BM1061" s="310">
        <f t="shared" si="23"/>
        <v>0</v>
      </c>
      <c r="BN1061" s="310">
        <f t="shared" si="24"/>
        <v>0</v>
      </c>
      <c r="BO1061" s="311">
        <f t="shared" si="25"/>
        <v>0</v>
      </c>
      <c r="BP1061" s="313">
        <f t="shared" si="26"/>
        <v>10</v>
      </c>
      <c r="BQ1061" s="312">
        <f t="shared" si="14"/>
        <v>34584000</v>
      </c>
    </row>
    <row r="1062" spans="1:78">
      <c r="A1062" s="351"/>
      <c r="B1062" s="360"/>
      <c r="C1062" s="361" t="s">
        <v>1149</v>
      </c>
      <c r="D1062" s="324" t="s">
        <v>1186</v>
      </c>
      <c r="E1062" s="362" t="s">
        <v>145</v>
      </c>
      <c r="F1062" s="324" t="s">
        <v>123</v>
      </c>
      <c r="G1062" s="324"/>
      <c r="H1062" s="362" t="s">
        <v>1190</v>
      </c>
      <c r="I1062" s="324"/>
      <c r="J1062" s="324" t="s">
        <v>1193</v>
      </c>
      <c r="K1062" s="363"/>
      <c r="L1062" s="362"/>
      <c r="M1062" s="324">
        <v>70</v>
      </c>
      <c r="N1062" s="324"/>
      <c r="O1062" s="324"/>
      <c r="P1062" s="324"/>
      <c r="Q1062" s="324"/>
      <c r="R1062" s="324"/>
      <c r="S1062" s="324"/>
      <c r="T1062" s="324"/>
      <c r="U1062" s="324"/>
      <c r="V1062" s="324"/>
      <c r="W1062" s="324"/>
      <c r="X1062" s="324"/>
      <c r="Y1062" s="324"/>
      <c r="Z1062" s="324"/>
      <c r="AA1062" s="362" t="s">
        <v>1190</v>
      </c>
      <c r="AB1062" s="324"/>
      <c r="AC1062" s="363"/>
      <c r="AD1062" s="362"/>
      <c r="AE1062" s="324" t="s">
        <v>1197</v>
      </c>
      <c r="AF1062" s="324"/>
      <c r="AG1062" s="324"/>
      <c r="AH1062" s="324"/>
      <c r="AI1062" s="324"/>
      <c r="AJ1062" s="324"/>
      <c r="AK1062" s="324"/>
      <c r="AL1062" s="324"/>
      <c r="AM1062" s="324"/>
      <c r="AN1062" s="324"/>
      <c r="AO1062" s="324"/>
      <c r="AP1062" s="324">
        <v>70</v>
      </c>
      <c r="AQ1062" s="324" t="s">
        <v>204</v>
      </c>
      <c r="AR1062" s="324"/>
      <c r="AS1062" s="324"/>
      <c r="AT1062" s="324"/>
      <c r="AU1062" s="324"/>
      <c r="AV1062" s="364">
        <v>64190000</v>
      </c>
      <c r="AW1062" s="324" t="s">
        <v>123</v>
      </c>
      <c r="AX1062" s="324"/>
      <c r="AY1062" s="324"/>
      <c r="AZ1062" s="324" t="s">
        <v>1193</v>
      </c>
      <c r="BA1062" s="324" t="s">
        <v>123</v>
      </c>
      <c r="BB1062" s="365"/>
      <c r="BC1062" s="354"/>
      <c r="BD1062" s="354"/>
      <c r="BE1062" s="307" t="str">
        <f t="shared" si="15"/>
        <v>3.11.01</v>
      </c>
      <c r="BF1062" s="308" t="str">
        <f t="shared" si="16"/>
        <v>BANGUNAN GEDUNG TEMPAT KERJA</v>
      </c>
      <c r="BG1062" s="308">
        <f t="shared" si="17"/>
        <v>50</v>
      </c>
      <c r="BH1062" s="309">
        <f t="shared" si="18"/>
        <v>-0.2</v>
      </c>
      <c r="BI1062" s="308">
        <f t="shared" si="19"/>
        <v>2013</v>
      </c>
      <c r="BJ1062" s="310">
        <f t="shared" si="20"/>
        <v>64189990</v>
      </c>
      <c r="BK1062" s="310">
        <f t="shared" si="21"/>
        <v>0</v>
      </c>
      <c r="BL1062" s="310">
        <f t="shared" si="22"/>
        <v>0</v>
      </c>
      <c r="BM1062" s="310">
        <f t="shared" si="23"/>
        <v>0</v>
      </c>
      <c r="BN1062" s="310">
        <f t="shared" si="24"/>
        <v>0</v>
      </c>
      <c r="BO1062" s="311">
        <f t="shared" si="25"/>
        <v>0</v>
      </c>
      <c r="BP1062" s="313">
        <f t="shared" si="26"/>
        <v>10</v>
      </c>
      <c r="BQ1062" s="312">
        <f t="shared" si="14"/>
        <v>64190000</v>
      </c>
    </row>
    <row r="1063" spans="1:78">
      <c r="A1063" s="351"/>
      <c r="B1063" s="360"/>
      <c r="C1063" s="361" t="s">
        <v>1150</v>
      </c>
      <c r="D1063" s="324" t="s">
        <v>1186</v>
      </c>
      <c r="E1063" s="362" t="s">
        <v>145</v>
      </c>
      <c r="F1063" s="324" t="s">
        <v>123</v>
      </c>
      <c r="G1063" s="324"/>
      <c r="H1063" s="362" t="s">
        <v>1190</v>
      </c>
      <c r="I1063" s="324"/>
      <c r="J1063" s="324" t="s">
        <v>1193</v>
      </c>
      <c r="K1063" s="363"/>
      <c r="L1063" s="362"/>
      <c r="M1063" s="324">
        <v>154</v>
      </c>
      <c r="N1063" s="324"/>
      <c r="O1063" s="324"/>
      <c r="P1063" s="324"/>
      <c r="Q1063" s="324"/>
      <c r="R1063" s="324"/>
      <c r="S1063" s="324"/>
      <c r="T1063" s="324"/>
      <c r="U1063" s="324"/>
      <c r="V1063" s="324"/>
      <c r="W1063" s="324"/>
      <c r="X1063" s="324"/>
      <c r="Y1063" s="324"/>
      <c r="Z1063" s="324"/>
      <c r="AA1063" s="362" t="s">
        <v>1190</v>
      </c>
      <c r="AB1063" s="324"/>
      <c r="AC1063" s="363"/>
      <c r="AD1063" s="362"/>
      <c r="AE1063" s="324" t="s">
        <v>1197</v>
      </c>
      <c r="AF1063" s="324"/>
      <c r="AG1063" s="324"/>
      <c r="AH1063" s="324"/>
      <c r="AI1063" s="324"/>
      <c r="AJ1063" s="324"/>
      <c r="AK1063" s="324"/>
      <c r="AL1063" s="324"/>
      <c r="AM1063" s="324"/>
      <c r="AN1063" s="324"/>
      <c r="AO1063" s="324"/>
      <c r="AP1063" s="324">
        <v>154</v>
      </c>
      <c r="AQ1063" s="324" t="s">
        <v>204</v>
      </c>
      <c r="AR1063" s="324"/>
      <c r="AS1063" s="324"/>
      <c r="AT1063" s="324"/>
      <c r="AU1063" s="324"/>
      <c r="AV1063" s="364">
        <v>75398400</v>
      </c>
      <c r="AW1063" s="324" t="s">
        <v>123</v>
      </c>
      <c r="AX1063" s="324"/>
      <c r="AY1063" s="324"/>
      <c r="AZ1063" s="324" t="s">
        <v>1193</v>
      </c>
      <c r="BA1063" s="324" t="s">
        <v>123</v>
      </c>
      <c r="BB1063" s="365"/>
      <c r="BC1063" s="354"/>
      <c r="BD1063" s="354"/>
      <c r="BE1063" s="307" t="str">
        <f t="shared" si="15"/>
        <v>3.11.01</v>
      </c>
      <c r="BF1063" s="308" t="str">
        <f t="shared" si="16"/>
        <v>BANGUNAN GEDUNG TEMPAT KERJA</v>
      </c>
      <c r="BG1063" s="308">
        <f t="shared" si="17"/>
        <v>50</v>
      </c>
      <c r="BH1063" s="309">
        <f t="shared" si="18"/>
        <v>-0.2</v>
      </c>
      <c r="BI1063" s="308">
        <f t="shared" si="19"/>
        <v>2013</v>
      </c>
      <c r="BJ1063" s="310">
        <f t="shared" si="20"/>
        <v>75398390</v>
      </c>
      <c r="BK1063" s="310">
        <f t="shared" si="21"/>
        <v>0</v>
      </c>
      <c r="BL1063" s="310">
        <f t="shared" si="22"/>
        <v>0</v>
      </c>
      <c r="BM1063" s="310">
        <f t="shared" si="23"/>
        <v>0</v>
      </c>
      <c r="BN1063" s="310">
        <f t="shared" si="24"/>
        <v>0</v>
      </c>
      <c r="BO1063" s="311">
        <f t="shared" si="25"/>
        <v>0</v>
      </c>
      <c r="BP1063" s="313">
        <f t="shared" si="26"/>
        <v>10</v>
      </c>
      <c r="BQ1063" s="312">
        <f t="shared" si="14"/>
        <v>75398400</v>
      </c>
    </row>
    <row r="1064" spans="1:78">
      <c r="A1064" s="351"/>
      <c r="B1064" s="360"/>
      <c r="C1064" s="361" t="s">
        <v>1151</v>
      </c>
      <c r="D1064" s="324" t="s">
        <v>1187</v>
      </c>
      <c r="E1064" s="362" t="s">
        <v>145</v>
      </c>
      <c r="F1064" s="324" t="s">
        <v>123</v>
      </c>
      <c r="G1064" s="324"/>
      <c r="H1064" s="362" t="s">
        <v>1190</v>
      </c>
      <c r="I1064" s="324"/>
      <c r="J1064" s="324" t="s">
        <v>1193</v>
      </c>
      <c r="K1064" s="363"/>
      <c r="L1064" s="362"/>
      <c r="M1064" s="324">
        <v>108</v>
      </c>
      <c r="N1064" s="324"/>
      <c r="O1064" s="324"/>
      <c r="P1064" s="324"/>
      <c r="Q1064" s="324"/>
      <c r="R1064" s="324"/>
      <c r="S1064" s="324"/>
      <c r="T1064" s="324"/>
      <c r="U1064" s="324"/>
      <c r="V1064" s="324"/>
      <c r="W1064" s="324"/>
      <c r="X1064" s="324"/>
      <c r="Y1064" s="324"/>
      <c r="Z1064" s="324"/>
      <c r="AA1064" s="362" t="s">
        <v>1190</v>
      </c>
      <c r="AB1064" s="324"/>
      <c r="AC1064" s="363"/>
      <c r="AD1064" s="362"/>
      <c r="AE1064" s="324" t="s">
        <v>1197</v>
      </c>
      <c r="AF1064" s="324"/>
      <c r="AG1064" s="324"/>
      <c r="AH1064" s="324"/>
      <c r="AI1064" s="324"/>
      <c r="AJ1064" s="324"/>
      <c r="AK1064" s="324"/>
      <c r="AL1064" s="324"/>
      <c r="AM1064" s="324"/>
      <c r="AN1064" s="324"/>
      <c r="AO1064" s="324"/>
      <c r="AP1064" s="324">
        <v>108</v>
      </c>
      <c r="AQ1064" s="324" t="s">
        <v>204</v>
      </c>
      <c r="AR1064" s="324"/>
      <c r="AS1064" s="324"/>
      <c r="AT1064" s="324"/>
      <c r="AU1064" s="324"/>
      <c r="AV1064" s="364">
        <v>104247000</v>
      </c>
      <c r="AW1064" s="324" t="s">
        <v>123</v>
      </c>
      <c r="AX1064" s="324"/>
      <c r="AY1064" s="324"/>
      <c r="AZ1064" s="324" t="s">
        <v>1193</v>
      </c>
      <c r="BA1064" s="324" t="s">
        <v>123</v>
      </c>
      <c r="BB1064" s="365"/>
      <c r="BC1064" s="354"/>
      <c r="BD1064" s="354"/>
      <c r="BE1064" s="307" t="str">
        <f t="shared" si="15"/>
        <v>3.11.01</v>
      </c>
      <c r="BF1064" s="308" t="str">
        <f t="shared" si="16"/>
        <v>BANGUNAN GEDUNG TEMPAT KERJA</v>
      </c>
      <c r="BG1064" s="308">
        <f t="shared" si="17"/>
        <v>50</v>
      </c>
      <c r="BH1064" s="309">
        <f t="shared" si="18"/>
        <v>-0.2</v>
      </c>
      <c r="BI1064" s="308">
        <f t="shared" si="19"/>
        <v>2013</v>
      </c>
      <c r="BJ1064" s="310">
        <f t="shared" si="20"/>
        <v>104246990</v>
      </c>
      <c r="BK1064" s="310">
        <f t="shared" si="21"/>
        <v>0</v>
      </c>
      <c r="BL1064" s="310">
        <f t="shared" si="22"/>
        <v>0</v>
      </c>
      <c r="BM1064" s="310">
        <f t="shared" si="23"/>
        <v>0</v>
      </c>
      <c r="BN1064" s="310">
        <f t="shared" si="24"/>
        <v>0</v>
      </c>
      <c r="BO1064" s="311">
        <f t="shared" si="25"/>
        <v>0</v>
      </c>
      <c r="BP1064" s="313">
        <f t="shared" si="26"/>
        <v>10</v>
      </c>
      <c r="BQ1064" s="312">
        <f t="shared" si="14"/>
        <v>104247000</v>
      </c>
    </row>
    <row r="1065" spans="1:78">
      <c r="A1065" s="351"/>
      <c r="B1065" s="360"/>
      <c r="C1065" s="361" t="s">
        <v>1152</v>
      </c>
      <c r="D1065" s="324" t="s">
        <v>1187</v>
      </c>
      <c r="E1065" s="362" t="s">
        <v>145</v>
      </c>
      <c r="F1065" s="324" t="s">
        <v>123</v>
      </c>
      <c r="G1065" s="324"/>
      <c r="H1065" s="362" t="s">
        <v>1190</v>
      </c>
      <c r="I1065" s="324"/>
      <c r="J1065" s="324" t="s">
        <v>1193</v>
      </c>
      <c r="K1065" s="363"/>
      <c r="L1065" s="362"/>
      <c r="M1065" s="324">
        <v>99</v>
      </c>
      <c r="N1065" s="324"/>
      <c r="O1065" s="324"/>
      <c r="P1065" s="324"/>
      <c r="Q1065" s="324"/>
      <c r="R1065" s="324"/>
      <c r="S1065" s="324"/>
      <c r="T1065" s="324"/>
      <c r="U1065" s="324"/>
      <c r="V1065" s="324"/>
      <c r="W1065" s="324"/>
      <c r="X1065" s="324"/>
      <c r="Y1065" s="324"/>
      <c r="Z1065" s="324"/>
      <c r="AA1065" s="362" t="s">
        <v>1190</v>
      </c>
      <c r="AB1065" s="324"/>
      <c r="AC1065" s="363"/>
      <c r="AD1065" s="362"/>
      <c r="AE1065" s="324" t="s">
        <v>1197</v>
      </c>
      <c r="AF1065" s="324"/>
      <c r="AG1065" s="324"/>
      <c r="AH1065" s="324"/>
      <c r="AI1065" s="324"/>
      <c r="AJ1065" s="324"/>
      <c r="AK1065" s="324"/>
      <c r="AL1065" s="324"/>
      <c r="AM1065" s="324"/>
      <c r="AN1065" s="324"/>
      <c r="AO1065" s="324"/>
      <c r="AP1065" s="324">
        <v>99</v>
      </c>
      <c r="AQ1065" s="324" t="s">
        <v>204</v>
      </c>
      <c r="AR1065" s="324"/>
      <c r="AS1065" s="324"/>
      <c r="AT1065" s="324"/>
      <c r="AU1065" s="324"/>
      <c r="AV1065" s="364">
        <v>102910500</v>
      </c>
      <c r="AW1065" s="324" t="s">
        <v>123</v>
      </c>
      <c r="AX1065" s="324"/>
      <c r="AY1065" s="324"/>
      <c r="AZ1065" s="324" t="s">
        <v>1193</v>
      </c>
      <c r="BA1065" s="324" t="s">
        <v>123</v>
      </c>
      <c r="BB1065" s="365"/>
      <c r="BC1065" s="354"/>
      <c r="BD1065" s="354"/>
      <c r="BE1065" s="307" t="str">
        <f t="shared" si="15"/>
        <v>3.11.01</v>
      </c>
      <c r="BF1065" s="308" t="str">
        <f t="shared" si="16"/>
        <v>BANGUNAN GEDUNG TEMPAT KERJA</v>
      </c>
      <c r="BG1065" s="308">
        <f t="shared" si="17"/>
        <v>50</v>
      </c>
      <c r="BH1065" s="309">
        <f t="shared" si="18"/>
        <v>-0.2</v>
      </c>
      <c r="BI1065" s="308">
        <f t="shared" si="19"/>
        <v>2013</v>
      </c>
      <c r="BJ1065" s="310">
        <f t="shared" si="20"/>
        <v>102910490</v>
      </c>
      <c r="BK1065" s="310">
        <f t="shared" si="21"/>
        <v>0</v>
      </c>
      <c r="BL1065" s="310">
        <f t="shared" si="22"/>
        <v>0</v>
      </c>
      <c r="BM1065" s="310">
        <f t="shared" si="23"/>
        <v>0</v>
      </c>
      <c r="BN1065" s="310">
        <f t="shared" si="24"/>
        <v>0</v>
      </c>
      <c r="BO1065" s="311">
        <f t="shared" si="25"/>
        <v>0</v>
      </c>
      <c r="BP1065" s="313">
        <f t="shared" si="26"/>
        <v>10</v>
      </c>
      <c r="BQ1065" s="312">
        <f t="shared" si="14"/>
        <v>102910500</v>
      </c>
    </row>
    <row r="1066" spans="1:78">
      <c r="A1066" s="351"/>
      <c r="B1066" s="360"/>
      <c r="C1066" s="361" t="s">
        <v>1153</v>
      </c>
      <c r="D1066" s="324" t="s">
        <v>1187</v>
      </c>
      <c r="E1066" s="362" t="s">
        <v>145</v>
      </c>
      <c r="F1066" s="324" t="s">
        <v>123</v>
      </c>
      <c r="G1066" s="324"/>
      <c r="H1066" s="362" t="s">
        <v>1190</v>
      </c>
      <c r="I1066" s="324"/>
      <c r="J1066" s="324" t="s">
        <v>1193</v>
      </c>
      <c r="K1066" s="363"/>
      <c r="L1066" s="362"/>
      <c r="M1066" s="324">
        <v>154</v>
      </c>
      <c r="N1066" s="324"/>
      <c r="O1066" s="324"/>
      <c r="P1066" s="324"/>
      <c r="Q1066" s="324"/>
      <c r="R1066" s="324"/>
      <c r="S1066" s="324"/>
      <c r="T1066" s="324"/>
      <c r="U1066" s="324"/>
      <c r="V1066" s="324"/>
      <c r="W1066" s="324"/>
      <c r="X1066" s="324"/>
      <c r="Y1066" s="324"/>
      <c r="Z1066" s="324"/>
      <c r="AA1066" s="362" t="s">
        <v>1190</v>
      </c>
      <c r="AB1066" s="324"/>
      <c r="AC1066" s="363"/>
      <c r="AD1066" s="362"/>
      <c r="AE1066" s="324" t="s">
        <v>1197</v>
      </c>
      <c r="AF1066" s="324"/>
      <c r="AG1066" s="324"/>
      <c r="AH1066" s="324"/>
      <c r="AI1066" s="324"/>
      <c r="AJ1066" s="324"/>
      <c r="AK1066" s="324"/>
      <c r="AL1066" s="324"/>
      <c r="AM1066" s="324"/>
      <c r="AN1066" s="324"/>
      <c r="AO1066" s="324"/>
      <c r="AP1066" s="324">
        <v>154</v>
      </c>
      <c r="AQ1066" s="324" t="s">
        <v>204</v>
      </c>
      <c r="AR1066" s="324"/>
      <c r="AS1066" s="324"/>
      <c r="AT1066" s="324"/>
      <c r="AU1066" s="324"/>
      <c r="AV1066" s="364">
        <v>160083000</v>
      </c>
      <c r="AW1066" s="324" t="s">
        <v>123</v>
      </c>
      <c r="AX1066" s="324"/>
      <c r="AY1066" s="324"/>
      <c r="AZ1066" s="324" t="s">
        <v>1193</v>
      </c>
      <c r="BA1066" s="324" t="s">
        <v>123</v>
      </c>
      <c r="BB1066" s="365"/>
      <c r="BC1066" s="354"/>
      <c r="BD1066" s="354"/>
      <c r="BE1066" s="307" t="str">
        <f t="shared" si="15"/>
        <v>3.11.01</v>
      </c>
      <c r="BF1066" s="308" t="str">
        <f t="shared" si="16"/>
        <v>BANGUNAN GEDUNG TEMPAT KERJA</v>
      </c>
      <c r="BG1066" s="308">
        <f t="shared" si="17"/>
        <v>50</v>
      </c>
      <c r="BH1066" s="309">
        <f t="shared" si="18"/>
        <v>-0.2</v>
      </c>
      <c r="BI1066" s="308">
        <f t="shared" si="19"/>
        <v>2013</v>
      </c>
      <c r="BJ1066" s="310">
        <f t="shared" si="20"/>
        <v>160082990</v>
      </c>
      <c r="BK1066" s="310">
        <f t="shared" si="21"/>
        <v>0</v>
      </c>
      <c r="BL1066" s="310">
        <f t="shared" si="22"/>
        <v>0</v>
      </c>
      <c r="BM1066" s="310">
        <f t="shared" si="23"/>
        <v>0</v>
      </c>
      <c r="BN1066" s="310">
        <f t="shared" si="24"/>
        <v>0</v>
      </c>
      <c r="BO1066" s="311">
        <f t="shared" si="25"/>
        <v>0</v>
      </c>
      <c r="BP1066" s="313">
        <f t="shared" si="26"/>
        <v>10</v>
      </c>
      <c r="BQ1066" s="312">
        <f t="shared" si="14"/>
        <v>160083000</v>
      </c>
    </row>
    <row r="1067" spans="1:78" s="97" customFormat="1">
      <c r="A1067" s="366"/>
      <c r="B1067" s="360"/>
      <c r="C1067" s="361" t="s">
        <v>1154</v>
      </c>
      <c r="D1067" s="324" t="s">
        <v>1187</v>
      </c>
      <c r="E1067" s="362" t="s">
        <v>145</v>
      </c>
      <c r="F1067" s="324"/>
      <c r="G1067" s="324"/>
      <c r="H1067" s="362"/>
      <c r="I1067" s="324"/>
      <c r="J1067" s="324"/>
      <c r="K1067" s="363"/>
      <c r="L1067" s="362"/>
      <c r="M1067" s="324"/>
      <c r="N1067" s="324"/>
      <c r="O1067" s="324"/>
      <c r="P1067" s="324"/>
      <c r="Q1067" s="324"/>
      <c r="R1067" s="324"/>
      <c r="S1067" s="324"/>
      <c r="T1067" s="324"/>
      <c r="U1067" s="324"/>
      <c r="V1067" s="324"/>
      <c r="W1067" s="324"/>
      <c r="X1067" s="324"/>
      <c r="Y1067" s="324"/>
      <c r="Z1067" s="324"/>
      <c r="AA1067" s="362"/>
      <c r="AB1067" s="324"/>
      <c r="AC1067" s="363"/>
      <c r="AD1067" s="362"/>
      <c r="AE1067" s="324"/>
      <c r="AF1067" s="324"/>
      <c r="AG1067" s="324"/>
      <c r="AH1067" s="324"/>
      <c r="AI1067" s="324"/>
      <c r="AJ1067" s="324"/>
      <c r="AK1067" s="324"/>
      <c r="AL1067" s="324"/>
      <c r="AM1067" s="324"/>
      <c r="AN1067" s="324"/>
      <c r="AO1067" s="324"/>
      <c r="AP1067" s="324"/>
      <c r="AQ1067" s="324" t="s">
        <v>204</v>
      </c>
      <c r="AR1067" s="324"/>
      <c r="AS1067" s="324"/>
      <c r="AT1067" s="324"/>
      <c r="AU1067" s="324"/>
      <c r="AV1067" s="364">
        <v>6379171023</v>
      </c>
      <c r="AW1067" s="324"/>
      <c r="AX1067" s="324"/>
      <c r="AY1067" s="324"/>
      <c r="AZ1067" s="324"/>
      <c r="BA1067" s="324"/>
      <c r="BB1067" s="365"/>
      <c r="BC1067" s="354"/>
      <c r="BD1067" s="354"/>
      <c r="BE1067" s="307" t="str">
        <f t="shared" si="15"/>
        <v>3.11.01</v>
      </c>
      <c r="BF1067" s="308" t="str">
        <f t="shared" si="16"/>
        <v>BANGUNAN GEDUNG TEMPAT KERJA</v>
      </c>
      <c r="BG1067" s="308">
        <f t="shared" si="17"/>
        <v>50</v>
      </c>
      <c r="BH1067" s="309">
        <f t="shared" si="18"/>
        <v>-0.2</v>
      </c>
      <c r="BI1067" s="308">
        <f t="shared" si="19"/>
        <v>2013</v>
      </c>
      <c r="BJ1067" s="310">
        <f>IF(BI1067&gt;BG1067,AV1067-10,BH1067*BI1067)</f>
        <v>6379171013</v>
      </c>
      <c r="BK1067" s="310">
        <f t="shared" si="21"/>
        <v>0</v>
      </c>
      <c r="BL1067" s="310">
        <f t="shared" si="22"/>
        <v>0</v>
      </c>
      <c r="BM1067" s="310">
        <f t="shared" si="23"/>
        <v>0</v>
      </c>
      <c r="BN1067" s="310">
        <f t="shared" si="24"/>
        <v>0</v>
      </c>
      <c r="BO1067" s="311">
        <f t="shared" si="25"/>
        <v>0</v>
      </c>
      <c r="BP1067" s="313">
        <f t="shared" si="26"/>
        <v>10</v>
      </c>
      <c r="BQ1067" s="312">
        <f t="shared" si="14"/>
        <v>6379171023</v>
      </c>
      <c r="BR1067" s="101"/>
      <c r="BS1067" s="101"/>
      <c r="BT1067" s="101"/>
      <c r="BU1067" s="101"/>
      <c r="BV1067" s="101"/>
      <c r="BW1067" s="101"/>
      <c r="BX1067" s="101"/>
      <c r="BY1067" s="101"/>
      <c r="BZ1067" s="101"/>
    </row>
    <row r="1068" spans="1:78" s="100" customFormat="1" ht="30" hidden="1">
      <c r="A1068" s="351"/>
      <c r="B1068" s="355"/>
      <c r="C1068" s="353" t="s">
        <v>1155</v>
      </c>
      <c r="D1068" s="325"/>
      <c r="E1068" s="356" t="s">
        <v>145</v>
      </c>
      <c r="F1068" s="325" t="s">
        <v>123</v>
      </c>
      <c r="G1068" s="325" t="s">
        <v>1188</v>
      </c>
      <c r="H1068" s="356" t="s">
        <v>1192</v>
      </c>
      <c r="I1068" s="325"/>
      <c r="J1068" s="325" t="s">
        <v>1193</v>
      </c>
      <c r="K1068" s="357">
        <v>39701</v>
      </c>
      <c r="L1068" s="356" t="s">
        <v>1194</v>
      </c>
      <c r="M1068" s="325"/>
      <c r="N1068" s="325"/>
      <c r="O1068" s="325"/>
      <c r="P1068" s="325"/>
      <c r="Q1068" s="325"/>
      <c r="R1068" s="325"/>
      <c r="S1068" s="325"/>
      <c r="T1068" s="325"/>
      <c r="U1068" s="325"/>
      <c r="V1068" s="325"/>
      <c r="W1068" s="325"/>
      <c r="X1068" s="325"/>
      <c r="Y1068" s="325"/>
      <c r="Z1068" s="325" t="s">
        <v>1188</v>
      </c>
      <c r="AA1068" s="356" t="s">
        <v>1192</v>
      </c>
      <c r="AB1068" s="325"/>
      <c r="AC1068" s="357">
        <v>39701</v>
      </c>
      <c r="AD1068" s="356" t="s">
        <v>1194</v>
      </c>
      <c r="AE1068" s="325"/>
      <c r="AF1068" s="325"/>
      <c r="AG1068" s="325"/>
      <c r="AH1068" s="325"/>
      <c r="AI1068" s="325"/>
      <c r="AJ1068" s="325"/>
      <c r="AK1068" s="325"/>
      <c r="AL1068" s="325"/>
      <c r="AM1068" s="325"/>
      <c r="AN1068" s="325"/>
      <c r="AO1068" s="325"/>
      <c r="AP1068" s="325"/>
      <c r="AQ1068" s="325"/>
      <c r="AR1068" s="325"/>
      <c r="AS1068" s="325"/>
      <c r="AT1068" s="325"/>
      <c r="AU1068" s="325"/>
      <c r="AV1068" s="358"/>
      <c r="AW1068" s="325" t="s">
        <v>123</v>
      </c>
      <c r="AX1068" s="325"/>
      <c r="AY1068" s="325"/>
      <c r="AZ1068" s="325" t="s">
        <v>1193</v>
      </c>
      <c r="BA1068" s="325" t="s">
        <v>123</v>
      </c>
      <c r="BB1068" s="359"/>
      <c r="BC1068" s="352"/>
      <c r="BD1068" s="352"/>
      <c r="BE1068" s="307" t="str">
        <f t="shared" si="15"/>
        <v/>
      </c>
      <c r="BF1068" s="308"/>
      <c r="BG1068" s="308"/>
      <c r="BH1068" s="309"/>
      <c r="BI1068" s="308"/>
      <c r="BJ1068" s="310"/>
      <c r="BK1068" s="310"/>
      <c r="BL1068" s="310"/>
      <c r="BM1068" s="310">
        <f t="shared" si="23"/>
        <v>0</v>
      </c>
      <c r="BN1068" s="310">
        <f t="shared" si="24"/>
        <v>0</v>
      </c>
      <c r="BO1068" s="311"/>
      <c r="BP1068" s="313">
        <f t="shared" si="26"/>
        <v>0</v>
      </c>
      <c r="BQ1068" s="312"/>
      <c r="BR1068" s="121"/>
      <c r="BS1068" s="121"/>
      <c r="BT1068" s="121"/>
      <c r="BU1068" s="121"/>
      <c r="BV1068" s="121"/>
      <c r="BW1068" s="121"/>
      <c r="BX1068" s="121"/>
      <c r="BY1068" s="121"/>
      <c r="BZ1068" s="121"/>
    </row>
    <row r="1069" spans="1:78" s="100" customFormat="1" ht="30" hidden="1">
      <c r="A1069" s="367"/>
      <c r="B1069" s="368"/>
      <c r="C1069" s="369" t="s">
        <v>1156</v>
      </c>
      <c r="D1069" s="370"/>
      <c r="E1069" s="371" t="s">
        <v>145</v>
      </c>
      <c r="F1069" s="372" t="s">
        <v>123</v>
      </c>
      <c r="G1069" s="372" t="s">
        <v>1188</v>
      </c>
      <c r="H1069" s="371" t="s">
        <v>1192</v>
      </c>
      <c r="I1069" s="325"/>
      <c r="J1069" s="372" t="s">
        <v>1193</v>
      </c>
      <c r="K1069" s="373">
        <v>39701</v>
      </c>
      <c r="L1069" s="374" t="s">
        <v>1194</v>
      </c>
      <c r="M1069" s="372"/>
      <c r="N1069" s="372"/>
      <c r="O1069" s="375"/>
      <c r="P1069" s="375"/>
      <c r="Q1069" s="375"/>
      <c r="R1069" s="370"/>
      <c r="S1069" s="370"/>
      <c r="T1069" s="370"/>
      <c r="U1069" s="370"/>
      <c r="V1069" s="370"/>
      <c r="W1069" s="370"/>
      <c r="X1069" s="370"/>
      <c r="Y1069" s="370"/>
      <c r="Z1069" s="372" t="s">
        <v>1188</v>
      </c>
      <c r="AA1069" s="371" t="s">
        <v>1192</v>
      </c>
      <c r="AB1069" s="376"/>
      <c r="AC1069" s="377">
        <v>39701</v>
      </c>
      <c r="AD1069" s="371" t="s">
        <v>1194</v>
      </c>
      <c r="AE1069" s="370"/>
      <c r="AF1069" s="370"/>
      <c r="AG1069" s="370"/>
      <c r="AH1069" s="370"/>
      <c r="AI1069" s="370"/>
      <c r="AJ1069" s="370"/>
      <c r="AK1069" s="370"/>
      <c r="AL1069" s="370"/>
      <c r="AM1069" s="370"/>
      <c r="AN1069" s="370"/>
      <c r="AO1069" s="370"/>
      <c r="AP1069" s="370"/>
      <c r="AQ1069" s="370"/>
      <c r="AR1069" s="370"/>
      <c r="AS1069" s="370"/>
      <c r="AT1069" s="370"/>
      <c r="AU1069" s="370"/>
      <c r="AV1069" s="378"/>
      <c r="AW1069" s="372" t="s">
        <v>123</v>
      </c>
      <c r="AX1069" s="372"/>
      <c r="AY1069" s="372"/>
      <c r="AZ1069" s="372" t="s">
        <v>1193</v>
      </c>
      <c r="BA1069" s="372" t="s">
        <v>123</v>
      </c>
      <c r="BB1069" s="359"/>
      <c r="BC1069" s="352"/>
      <c r="BD1069" s="352"/>
      <c r="BE1069" s="307" t="str">
        <f t="shared" si="15"/>
        <v/>
      </c>
      <c r="BF1069" s="308"/>
      <c r="BG1069" s="308"/>
      <c r="BH1069" s="309"/>
      <c r="BI1069" s="308"/>
      <c r="BJ1069" s="310"/>
      <c r="BK1069" s="310"/>
      <c r="BL1069" s="310"/>
      <c r="BM1069" s="310">
        <f t="shared" si="23"/>
        <v>0</v>
      </c>
      <c r="BN1069" s="310">
        <f t="shared" si="24"/>
        <v>0</v>
      </c>
      <c r="BO1069" s="311"/>
      <c r="BP1069" s="313">
        <f t="shared" si="26"/>
        <v>0</v>
      </c>
      <c r="BQ1069" s="312"/>
      <c r="BR1069" s="121"/>
      <c r="BS1069" s="121"/>
      <c r="BT1069" s="121"/>
      <c r="BU1069" s="121"/>
      <c r="BV1069" s="121"/>
      <c r="BW1069" s="121"/>
      <c r="BX1069" s="121"/>
      <c r="BY1069" s="121"/>
      <c r="BZ1069" s="121"/>
    </row>
    <row r="1070" spans="1:78" s="100" customFormat="1" ht="30" hidden="1">
      <c r="A1070" s="379"/>
      <c r="B1070" s="380"/>
      <c r="C1070" s="381" t="s">
        <v>1157</v>
      </c>
      <c r="D1070" s="382"/>
      <c r="E1070" s="383" t="s">
        <v>145</v>
      </c>
      <c r="F1070" s="384" t="s">
        <v>123</v>
      </c>
      <c r="G1070" s="384" t="s">
        <v>1188</v>
      </c>
      <c r="H1070" s="383" t="s">
        <v>1192</v>
      </c>
      <c r="I1070" s="325"/>
      <c r="J1070" s="384" t="s">
        <v>1193</v>
      </c>
      <c r="K1070" s="385">
        <v>39701</v>
      </c>
      <c r="L1070" s="386" t="s">
        <v>1194</v>
      </c>
      <c r="M1070" s="384"/>
      <c r="N1070" s="384"/>
      <c r="O1070" s="387"/>
      <c r="P1070" s="387"/>
      <c r="Q1070" s="387"/>
      <c r="R1070" s="382"/>
      <c r="S1070" s="382"/>
      <c r="T1070" s="382"/>
      <c r="U1070" s="382"/>
      <c r="V1070" s="382"/>
      <c r="W1070" s="382"/>
      <c r="X1070" s="382"/>
      <c r="Y1070" s="382"/>
      <c r="Z1070" s="384" t="s">
        <v>1188</v>
      </c>
      <c r="AA1070" s="383" t="s">
        <v>1192</v>
      </c>
      <c r="AB1070" s="376"/>
      <c r="AC1070" s="388">
        <v>39701</v>
      </c>
      <c r="AD1070" s="383" t="s">
        <v>1194</v>
      </c>
      <c r="AE1070" s="382"/>
      <c r="AF1070" s="382"/>
      <c r="AG1070" s="382"/>
      <c r="AH1070" s="382"/>
      <c r="AI1070" s="382"/>
      <c r="AJ1070" s="382"/>
      <c r="AK1070" s="382"/>
      <c r="AL1070" s="382"/>
      <c r="AM1070" s="382"/>
      <c r="AN1070" s="382"/>
      <c r="AO1070" s="382"/>
      <c r="AP1070" s="382"/>
      <c r="AQ1070" s="382"/>
      <c r="AR1070" s="382"/>
      <c r="AS1070" s="382"/>
      <c r="AT1070" s="382"/>
      <c r="AU1070" s="382"/>
      <c r="AV1070" s="389"/>
      <c r="AW1070" s="384" t="s">
        <v>123</v>
      </c>
      <c r="AX1070" s="384"/>
      <c r="AY1070" s="384"/>
      <c r="AZ1070" s="384" t="s">
        <v>1193</v>
      </c>
      <c r="BA1070" s="384" t="s">
        <v>123</v>
      </c>
      <c r="BB1070" s="359"/>
      <c r="BC1070" s="352"/>
      <c r="BD1070" s="352"/>
      <c r="BE1070" s="307" t="str">
        <f t="shared" si="15"/>
        <v/>
      </c>
      <c r="BF1070" s="308"/>
      <c r="BG1070" s="308"/>
      <c r="BH1070" s="309"/>
      <c r="BI1070" s="308"/>
      <c r="BJ1070" s="310"/>
      <c r="BK1070" s="310"/>
      <c r="BL1070" s="310"/>
      <c r="BM1070" s="310">
        <f t="shared" si="23"/>
        <v>0</v>
      </c>
      <c r="BN1070" s="310">
        <f t="shared" si="24"/>
        <v>0</v>
      </c>
      <c r="BO1070" s="311"/>
      <c r="BP1070" s="313">
        <f t="shared" si="26"/>
        <v>0</v>
      </c>
      <c r="BQ1070" s="312"/>
      <c r="BR1070" s="121"/>
      <c r="BS1070" s="121"/>
      <c r="BT1070" s="121"/>
      <c r="BU1070" s="121"/>
      <c r="BV1070" s="121"/>
      <c r="BW1070" s="121"/>
      <c r="BX1070" s="121"/>
      <c r="BY1070" s="121"/>
      <c r="BZ1070" s="121"/>
    </row>
    <row r="1071" spans="1:78" s="100" customFormat="1" ht="30" hidden="1">
      <c r="A1071" s="351"/>
      <c r="B1071" s="355"/>
      <c r="C1071" s="353" t="s">
        <v>1158</v>
      </c>
      <c r="D1071" s="325"/>
      <c r="E1071" s="356" t="s">
        <v>145</v>
      </c>
      <c r="F1071" s="325" t="s">
        <v>123</v>
      </c>
      <c r="G1071" s="325" t="s">
        <v>1188</v>
      </c>
      <c r="H1071" s="356" t="s">
        <v>1192</v>
      </c>
      <c r="I1071" s="325"/>
      <c r="J1071" s="325" t="s">
        <v>1193</v>
      </c>
      <c r="K1071" s="357">
        <v>39701</v>
      </c>
      <c r="L1071" s="356" t="s">
        <v>1194</v>
      </c>
      <c r="M1071" s="325"/>
      <c r="N1071" s="325"/>
      <c r="O1071" s="325"/>
      <c r="P1071" s="325"/>
      <c r="Q1071" s="325"/>
      <c r="R1071" s="325"/>
      <c r="S1071" s="325"/>
      <c r="T1071" s="325"/>
      <c r="U1071" s="325"/>
      <c r="V1071" s="325"/>
      <c r="W1071" s="325"/>
      <c r="X1071" s="325"/>
      <c r="Y1071" s="325"/>
      <c r="Z1071" s="325" t="s">
        <v>1188</v>
      </c>
      <c r="AA1071" s="356" t="s">
        <v>1192</v>
      </c>
      <c r="AB1071" s="325"/>
      <c r="AC1071" s="357">
        <v>39701</v>
      </c>
      <c r="AD1071" s="356" t="s">
        <v>1194</v>
      </c>
      <c r="AE1071" s="325"/>
      <c r="AF1071" s="325"/>
      <c r="AG1071" s="325"/>
      <c r="AH1071" s="325"/>
      <c r="AI1071" s="325"/>
      <c r="AJ1071" s="325"/>
      <c r="AK1071" s="325"/>
      <c r="AL1071" s="325"/>
      <c r="AM1071" s="325"/>
      <c r="AN1071" s="325"/>
      <c r="AO1071" s="325"/>
      <c r="AP1071" s="325"/>
      <c r="AQ1071" s="325"/>
      <c r="AR1071" s="325"/>
      <c r="AS1071" s="325"/>
      <c r="AT1071" s="325"/>
      <c r="AU1071" s="325"/>
      <c r="AV1071" s="358"/>
      <c r="AW1071" s="325" t="s">
        <v>123</v>
      </c>
      <c r="AX1071" s="325"/>
      <c r="AY1071" s="325"/>
      <c r="AZ1071" s="325" t="s">
        <v>1193</v>
      </c>
      <c r="BA1071" s="325" t="s">
        <v>123</v>
      </c>
      <c r="BB1071" s="359"/>
      <c r="BC1071" s="352"/>
      <c r="BD1071" s="352"/>
      <c r="BE1071" s="307" t="str">
        <f t="shared" si="15"/>
        <v/>
      </c>
      <c r="BF1071" s="308"/>
      <c r="BG1071" s="308"/>
      <c r="BH1071" s="309"/>
      <c r="BI1071" s="308"/>
      <c r="BJ1071" s="310"/>
      <c r="BK1071" s="310"/>
      <c r="BL1071" s="310"/>
      <c r="BM1071" s="310">
        <f t="shared" si="23"/>
        <v>0</v>
      </c>
      <c r="BN1071" s="310">
        <f t="shared" si="24"/>
        <v>0</v>
      </c>
      <c r="BO1071" s="311"/>
      <c r="BP1071" s="313">
        <f t="shared" si="26"/>
        <v>0</v>
      </c>
      <c r="BQ1071" s="312"/>
      <c r="BR1071" s="121"/>
      <c r="BS1071" s="121"/>
      <c r="BT1071" s="121"/>
      <c r="BU1071" s="121"/>
      <c r="BV1071" s="121"/>
      <c r="BW1071" s="121"/>
      <c r="BX1071" s="121"/>
      <c r="BY1071" s="121"/>
      <c r="BZ1071" s="121"/>
    </row>
    <row r="1072" spans="1:78" s="100" customFormat="1" ht="30" hidden="1">
      <c r="A1072" s="351"/>
      <c r="B1072" s="355"/>
      <c r="C1072" s="353" t="s">
        <v>1159</v>
      </c>
      <c r="D1072" s="325"/>
      <c r="E1072" s="356" t="s">
        <v>145</v>
      </c>
      <c r="F1072" s="325" t="s">
        <v>123</v>
      </c>
      <c r="G1072" s="325" t="s">
        <v>1188</v>
      </c>
      <c r="H1072" s="356" t="s">
        <v>1192</v>
      </c>
      <c r="I1072" s="325"/>
      <c r="J1072" s="325" t="s">
        <v>1193</v>
      </c>
      <c r="K1072" s="357">
        <v>39701</v>
      </c>
      <c r="L1072" s="356" t="s">
        <v>1194</v>
      </c>
      <c r="M1072" s="325"/>
      <c r="N1072" s="325"/>
      <c r="O1072" s="325"/>
      <c r="P1072" s="325"/>
      <c r="Q1072" s="325"/>
      <c r="R1072" s="325"/>
      <c r="S1072" s="325"/>
      <c r="T1072" s="325"/>
      <c r="U1072" s="325"/>
      <c r="V1072" s="325"/>
      <c r="W1072" s="325"/>
      <c r="X1072" s="325"/>
      <c r="Y1072" s="325"/>
      <c r="Z1072" s="325" t="s">
        <v>1188</v>
      </c>
      <c r="AA1072" s="356" t="s">
        <v>1192</v>
      </c>
      <c r="AB1072" s="325"/>
      <c r="AC1072" s="357">
        <v>39701</v>
      </c>
      <c r="AD1072" s="356" t="s">
        <v>1194</v>
      </c>
      <c r="AE1072" s="325"/>
      <c r="AF1072" s="325"/>
      <c r="AG1072" s="325"/>
      <c r="AH1072" s="325"/>
      <c r="AI1072" s="325"/>
      <c r="AJ1072" s="325"/>
      <c r="AK1072" s="325"/>
      <c r="AL1072" s="325"/>
      <c r="AM1072" s="325"/>
      <c r="AN1072" s="325"/>
      <c r="AO1072" s="325"/>
      <c r="AP1072" s="325"/>
      <c r="AQ1072" s="325"/>
      <c r="AR1072" s="325"/>
      <c r="AS1072" s="325"/>
      <c r="AT1072" s="325"/>
      <c r="AU1072" s="325"/>
      <c r="AV1072" s="358"/>
      <c r="AW1072" s="325" t="s">
        <v>123</v>
      </c>
      <c r="AX1072" s="325"/>
      <c r="AY1072" s="325"/>
      <c r="AZ1072" s="325" t="s">
        <v>1193</v>
      </c>
      <c r="BA1072" s="325" t="s">
        <v>123</v>
      </c>
      <c r="BB1072" s="359"/>
      <c r="BC1072" s="352"/>
      <c r="BD1072" s="352"/>
      <c r="BE1072" s="307" t="str">
        <f t="shared" si="15"/>
        <v/>
      </c>
      <c r="BF1072" s="308"/>
      <c r="BG1072" s="308"/>
      <c r="BH1072" s="309"/>
      <c r="BI1072" s="308"/>
      <c r="BJ1072" s="310"/>
      <c r="BK1072" s="310"/>
      <c r="BL1072" s="310"/>
      <c r="BM1072" s="310">
        <f t="shared" si="23"/>
        <v>0</v>
      </c>
      <c r="BN1072" s="310">
        <f t="shared" si="24"/>
        <v>0</v>
      </c>
      <c r="BO1072" s="311"/>
      <c r="BP1072" s="313">
        <f t="shared" si="26"/>
        <v>0</v>
      </c>
      <c r="BQ1072" s="312"/>
      <c r="BR1072" s="121"/>
      <c r="BS1072" s="121"/>
      <c r="BT1072" s="121"/>
      <c r="BU1072" s="121"/>
      <c r="BV1072" s="121"/>
      <c r="BW1072" s="121"/>
      <c r="BX1072" s="121"/>
      <c r="BY1072" s="121"/>
      <c r="BZ1072" s="121"/>
    </row>
    <row r="1073" spans="1:78" s="100" customFormat="1" ht="30" hidden="1">
      <c r="A1073" s="351"/>
      <c r="B1073" s="355"/>
      <c r="C1073" s="353" t="s">
        <v>1160</v>
      </c>
      <c r="D1073" s="325"/>
      <c r="E1073" s="356" t="s">
        <v>145</v>
      </c>
      <c r="F1073" s="325" t="s">
        <v>123</v>
      </c>
      <c r="G1073" s="325" t="s">
        <v>1188</v>
      </c>
      <c r="H1073" s="356" t="s">
        <v>1192</v>
      </c>
      <c r="I1073" s="325"/>
      <c r="J1073" s="325" t="s">
        <v>1193</v>
      </c>
      <c r="K1073" s="357">
        <v>39701</v>
      </c>
      <c r="L1073" s="356" t="s">
        <v>1194</v>
      </c>
      <c r="M1073" s="325"/>
      <c r="N1073" s="325"/>
      <c r="O1073" s="325"/>
      <c r="P1073" s="325"/>
      <c r="Q1073" s="325"/>
      <c r="R1073" s="325"/>
      <c r="S1073" s="325"/>
      <c r="T1073" s="325"/>
      <c r="U1073" s="325"/>
      <c r="V1073" s="325"/>
      <c r="W1073" s="325"/>
      <c r="X1073" s="325"/>
      <c r="Y1073" s="325"/>
      <c r="Z1073" s="325" t="s">
        <v>1188</v>
      </c>
      <c r="AA1073" s="356" t="s">
        <v>1192</v>
      </c>
      <c r="AB1073" s="325"/>
      <c r="AC1073" s="357">
        <v>39701</v>
      </c>
      <c r="AD1073" s="356" t="s">
        <v>1194</v>
      </c>
      <c r="AE1073" s="325"/>
      <c r="AF1073" s="325"/>
      <c r="AG1073" s="325"/>
      <c r="AH1073" s="325"/>
      <c r="AI1073" s="325"/>
      <c r="AJ1073" s="325"/>
      <c r="AK1073" s="325"/>
      <c r="AL1073" s="325"/>
      <c r="AM1073" s="325"/>
      <c r="AN1073" s="325"/>
      <c r="AO1073" s="325"/>
      <c r="AP1073" s="325"/>
      <c r="AQ1073" s="325"/>
      <c r="AR1073" s="325"/>
      <c r="AS1073" s="325"/>
      <c r="AT1073" s="325"/>
      <c r="AU1073" s="325"/>
      <c r="AV1073" s="358"/>
      <c r="AW1073" s="325" t="s">
        <v>123</v>
      </c>
      <c r="AX1073" s="325"/>
      <c r="AY1073" s="325"/>
      <c r="AZ1073" s="325" t="s">
        <v>1193</v>
      </c>
      <c r="BA1073" s="325" t="s">
        <v>123</v>
      </c>
      <c r="BB1073" s="359"/>
      <c r="BC1073" s="352"/>
      <c r="BD1073" s="352"/>
      <c r="BE1073" s="307" t="str">
        <f t="shared" si="15"/>
        <v/>
      </c>
      <c r="BF1073" s="308"/>
      <c r="BG1073" s="308"/>
      <c r="BH1073" s="309"/>
      <c r="BI1073" s="308"/>
      <c r="BJ1073" s="310"/>
      <c r="BK1073" s="310"/>
      <c r="BL1073" s="310"/>
      <c r="BM1073" s="310">
        <f t="shared" si="23"/>
        <v>0</v>
      </c>
      <c r="BN1073" s="310">
        <f t="shared" si="24"/>
        <v>0</v>
      </c>
      <c r="BO1073" s="311"/>
      <c r="BP1073" s="313">
        <f t="shared" si="26"/>
        <v>0</v>
      </c>
      <c r="BQ1073" s="312"/>
      <c r="BR1073" s="121"/>
      <c r="BS1073" s="121"/>
      <c r="BT1073" s="121"/>
      <c r="BU1073" s="121"/>
      <c r="BV1073" s="121"/>
      <c r="BW1073" s="121"/>
      <c r="BX1073" s="121"/>
      <c r="BY1073" s="121"/>
      <c r="BZ1073" s="121"/>
    </row>
    <row r="1074" spans="1:78" s="100" customFormat="1" ht="30" hidden="1">
      <c r="A1074" s="351"/>
      <c r="B1074" s="355"/>
      <c r="C1074" s="353" t="s">
        <v>1161</v>
      </c>
      <c r="D1074" s="325"/>
      <c r="E1074" s="356" t="s">
        <v>145</v>
      </c>
      <c r="F1074" s="325" t="s">
        <v>123</v>
      </c>
      <c r="G1074" s="325" t="s">
        <v>1188</v>
      </c>
      <c r="H1074" s="356" t="s">
        <v>1192</v>
      </c>
      <c r="I1074" s="325"/>
      <c r="J1074" s="325" t="s">
        <v>1193</v>
      </c>
      <c r="K1074" s="357">
        <v>39701</v>
      </c>
      <c r="L1074" s="356" t="s">
        <v>1194</v>
      </c>
      <c r="M1074" s="325"/>
      <c r="N1074" s="325"/>
      <c r="O1074" s="325"/>
      <c r="P1074" s="325"/>
      <c r="Q1074" s="325"/>
      <c r="R1074" s="325"/>
      <c r="S1074" s="325"/>
      <c r="T1074" s="325"/>
      <c r="U1074" s="325"/>
      <c r="V1074" s="325"/>
      <c r="W1074" s="325"/>
      <c r="X1074" s="325"/>
      <c r="Y1074" s="325"/>
      <c r="Z1074" s="325" t="s">
        <v>1188</v>
      </c>
      <c r="AA1074" s="356" t="s">
        <v>1192</v>
      </c>
      <c r="AB1074" s="325"/>
      <c r="AC1074" s="357">
        <v>39701</v>
      </c>
      <c r="AD1074" s="356" t="s">
        <v>1194</v>
      </c>
      <c r="AE1074" s="325"/>
      <c r="AF1074" s="325"/>
      <c r="AG1074" s="325"/>
      <c r="AH1074" s="325"/>
      <c r="AI1074" s="325"/>
      <c r="AJ1074" s="325"/>
      <c r="AK1074" s="325"/>
      <c r="AL1074" s="325"/>
      <c r="AM1074" s="325"/>
      <c r="AN1074" s="325"/>
      <c r="AO1074" s="325"/>
      <c r="AP1074" s="325"/>
      <c r="AQ1074" s="325"/>
      <c r="AR1074" s="325"/>
      <c r="AS1074" s="325"/>
      <c r="AT1074" s="325"/>
      <c r="AU1074" s="325"/>
      <c r="AV1074" s="358"/>
      <c r="AW1074" s="325" t="s">
        <v>123</v>
      </c>
      <c r="AX1074" s="325"/>
      <c r="AY1074" s="325"/>
      <c r="AZ1074" s="325" t="s">
        <v>1193</v>
      </c>
      <c r="BA1074" s="325" t="s">
        <v>123</v>
      </c>
      <c r="BB1074" s="359"/>
      <c r="BC1074" s="352"/>
      <c r="BD1074" s="352"/>
      <c r="BE1074" s="307" t="str">
        <f t="shared" si="15"/>
        <v/>
      </c>
      <c r="BF1074" s="308"/>
      <c r="BG1074" s="308"/>
      <c r="BH1074" s="309"/>
      <c r="BI1074" s="308"/>
      <c r="BJ1074" s="310"/>
      <c r="BK1074" s="310"/>
      <c r="BL1074" s="310"/>
      <c r="BM1074" s="310">
        <f t="shared" si="23"/>
        <v>0</v>
      </c>
      <c r="BN1074" s="310">
        <f t="shared" si="24"/>
        <v>0</v>
      </c>
      <c r="BO1074" s="311"/>
      <c r="BP1074" s="313">
        <f t="shared" si="26"/>
        <v>0</v>
      </c>
      <c r="BQ1074" s="312"/>
      <c r="BR1074" s="121"/>
      <c r="BS1074" s="121"/>
      <c r="BT1074" s="121"/>
      <c r="BU1074" s="121"/>
      <c r="BV1074" s="121"/>
      <c r="BW1074" s="121"/>
      <c r="BX1074" s="121"/>
      <c r="BY1074" s="121"/>
      <c r="BZ1074" s="121"/>
    </row>
    <row r="1075" spans="1:78" s="100" customFormat="1" ht="30" hidden="1">
      <c r="A1075" s="351"/>
      <c r="B1075" s="355"/>
      <c r="C1075" s="353" t="s">
        <v>1162</v>
      </c>
      <c r="D1075" s="325"/>
      <c r="E1075" s="356" t="s">
        <v>145</v>
      </c>
      <c r="F1075" s="325" t="s">
        <v>123</v>
      </c>
      <c r="G1075" s="325" t="s">
        <v>1188</v>
      </c>
      <c r="H1075" s="356" t="s">
        <v>1192</v>
      </c>
      <c r="I1075" s="325"/>
      <c r="J1075" s="325" t="s">
        <v>1193</v>
      </c>
      <c r="K1075" s="357">
        <v>39701</v>
      </c>
      <c r="L1075" s="356" t="s">
        <v>1194</v>
      </c>
      <c r="M1075" s="325"/>
      <c r="N1075" s="325"/>
      <c r="O1075" s="325"/>
      <c r="P1075" s="325"/>
      <c r="Q1075" s="325"/>
      <c r="R1075" s="325"/>
      <c r="S1075" s="325"/>
      <c r="T1075" s="325"/>
      <c r="U1075" s="325"/>
      <c r="V1075" s="325"/>
      <c r="W1075" s="325"/>
      <c r="X1075" s="325"/>
      <c r="Y1075" s="325"/>
      <c r="Z1075" s="325" t="s">
        <v>1188</v>
      </c>
      <c r="AA1075" s="356" t="s">
        <v>1192</v>
      </c>
      <c r="AB1075" s="325"/>
      <c r="AC1075" s="357">
        <v>39701</v>
      </c>
      <c r="AD1075" s="356" t="s">
        <v>1194</v>
      </c>
      <c r="AE1075" s="325"/>
      <c r="AF1075" s="325"/>
      <c r="AG1075" s="325"/>
      <c r="AH1075" s="325"/>
      <c r="AI1075" s="325"/>
      <c r="AJ1075" s="325"/>
      <c r="AK1075" s="325"/>
      <c r="AL1075" s="325"/>
      <c r="AM1075" s="325"/>
      <c r="AN1075" s="325"/>
      <c r="AO1075" s="325"/>
      <c r="AP1075" s="325"/>
      <c r="AQ1075" s="325"/>
      <c r="AR1075" s="325"/>
      <c r="AS1075" s="325"/>
      <c r="AT1075" s="325"/>
      <c r="AU1075" s="325"/>
      <c r="AV1075" s="358"/>
      <c r="AW1075" s="325" t="s">
        <v>123</v>
      </c>
      <c r="AX1075" s="325"/>
      <c r="AY1075" s="325"/>
      <c r="AZ1075" s="325" t="s">
        <v>1193</v>
      </c>
      <c r="BA1075" s="325" t="s">
        <v>123</v>
      </c>
      <c r="BB1075" s="359"/>
      <c r="BC1075" s="352"/>
      <c r="BD1075" s="352"/>
      <c r="BE1075" s="307" t="str">
        <f t="shared" si="15"/>
        <v/>
      </c>
      <c r="BF1075" s="308"/>
      <c r="BG1075" s="308"/>
      <c r="BH1075" s="309"/>
      <c r="BI1075" s="308"/>
      <c r="BJ1075" s="310"/>
      <c r="BK1075" s="310"/>
      <c r="BL1075" s="310"/>
      <c r="BM1075" s="310">
        <f t="shared" si="23"/>
        <v>0</v>
      </c>
      <c r="BN1075" s="310">
        <f t="shared" si="24"/>
        <v>0</v>
      </c>
      <c r="BO1075" s="311"/>
      <c r="BP1075" s="313">
        <f t="shared" si="26"/>
        <v>0</v>
      </c>
      <c r="BQ1075" s="312"/>
      <c r="BR1075" s="121"/>
      <c r="BS1075" s="121"/>
      <c r="BT1075" s="121"/>
      <c r="BU1075" s="121"/>
      <c r="BV1075" s="121"/>
      <c r="BW1075" s="121"/>
      <c r="BX1075" s="121"/>
      <c r="BY1075" s="121"/>
      <c r="BZ1075" s="121"/>
    </row>
    <row r="1076" spans="1:78" s="100" customFormat="1" ht="30" hidden="1">
      <c r="A1076" s="351"/>
      <c r="B1076" s="355"/>
      <c r="C1076" s="353" t="s">
        <v>1163</v>
      </c>
      <c r="D1076" s="325"/>
      <c r="E1076" s="356" t="s">
        <v>145</v>
      </c>
      <c r="F1076" s="325" t="s">
        <v>123</v>
      </c>
      <c r="G1076" s="325" t="s">
        <v>1188</v>
      </c>
      <c r="H1076" s="356" t="s">
        <v>1192</v>
      </c>
      <c r="I1076" s="325"/>
      <c r="J1076" s="325" t="s">
        <v>1193</v>
      </c>
      <c r="K1076" s="357">
        <v>39701</v>
      </c>
      <c r="L1076" s="356" t="s">
        <v>1194</v>
      </c>
      <c r="M1076" s="325"/>
      <c r="N1076" s="325"/>
      <c r="O1076" s="325"/>
      <c r="P1076" s="325"/>
      <c r="Q1076" s="325"/>
      <c r="R1076" s="325"/>
      <c r="S1076" s="325"/>
      <c r="T1076" s="325"/>
      <c r="U1076" s="325"/>
      <c r="V1076" s="325"/>
      <c r="W1076" s="325"/>
      <c r="X1076" s="325"/>
      <c r="Y1076" s="325"/>
      <c r="Z1076" s="325" t="s">
        <v>1188</v>
      </c>
      <c r="AA1076" s="356" t="s">
        <v>1192</v>
      </c>
      <c r="AB1076" s="325"/>
      <c r="AC1076" s="357">
        <v>39701</v>
      </c>
      <c r="AD1076" s="356" t="s">
        <v>1194</v>
      </c>
      <c r="AE1076" s="325"/>
      <c r="AF1076" s="325"/>
      <c r="AG1076" s="325"/>
      <c r="AH1076" s="325"/>
      <c r="AI1076" s="325"/>
      <c r="AJ1076" s="325"/>
      <c r="AK1076" s="325"/>
      <c r="AL1076" s="325"/>
      <c r="AM1076" s="325"/>
      <c r="AN1076" s="325"/>
      <c r="AO1076" s="325"/>
      <c r="AP1076" s="325"/>
      <c r="AQ1076" s="325"/>
      <c r="AR1076" s="325"/>
      <c r="AS1076" s="325"/>
      <c r="AT1076" s="325"/>
      <c r="AU1076" s="325"/>
      <c r="AV1076" s="358"/>
      <c r="AW1076" s="325" t="s">
        <v>123</v>
      </c>
      <c r="AX1076" s="325"/>
      <c r="AY1076" s="325"/>
      <c r="AZ1076" s="325" t="s">
        <v>1193</v>
      </c>
      <c r="BA1076" s="325" t="s">
        <v>123</v>
      </c>
      <c r="BB1076" s="359"/>
      <c r="BC1076" s="352"/>
      <c r="BD1076" s="352"/>
      <c r="BE1076" s="307" t="str">
        <f t="shared" si="15"/>
        <v/>
      </c>
      <c r="BF1076" s="308"/>
      <c r="BG1076" s="308"/>
      <c r="BH1076" s="309"/>
      <c r="BI1076" s="308"/>
      <c r="BJ1076" s="310"/>
      <c r="BK1076" s="310"/>
      <c r="BL1076" s="310"/>
      <c r="BM1076" s="310">
        <f t="shared" si="23"/>
        <v>0</v>
      </c>
      <c r="BN1076" s="310">
        <f t="shared" si="24"/>
        <v>0</v>
      </c>
      <c r="BO1076" s="311"/>
      <c r="BP1076" s="313">
        <f t="shared" si="26"/>
        <v>0</v>
      </c>
      <c r="BQ1076" s="312"/>
      <c r="BR1076" s="121"/>
      <c r="BS1076" s="121"/>
      <c r="BT1076" s="121"/>
      <c r="BU1076" s="121"/>
      <c r="BV1076" s="121"/>
      <c r="BW1076" s="121"/>
      <c r="BX1076" s="121"/>
      <c r="BY1076" s="121"/>
      <c r="BZ1076" s="121"/>
    </row>
    <row r="1077" spans="1:78" s="100" customFormat="1" ht="30" hidden="1">
      <c r="A1077" s="351"/>
      <c r="B1077" s="355"/>
      <c r="C1077" s="353" t="s">
        <v>1164</v>
      </c>
      <c r="D1077" s="325"/>
      <c r="E1077" s="356" t="s">
        <v>145</v>
      </c>
      <c r="F1077" s="325" t="s">
        <v>123</v>
      </c>
      <c r="G1077" s="325" t="s">
        <v>1188</v>
      </c>
      <c r="H1077" s="356" t="s">
        <v>1192</v>
      </c>
      <c r="I1077" s="325"/>
      <c r="J1077" s="325" t="s">
        <v>1193</v>
      </c>
      <c r="K1077" s="357">
        <v>39701</v>
      </c>
      <c r="L1077" s="356" t="s">
        <v>1194</v>
      </c>
      <c r="M1077" s="325"/>
      <c r="N1077" s="325"/>
      <c r="O1077" s="325"/>
      <c r="P1077" s="325"/>
      <c r="Q1077" s="325"/>
      <c r="R1077" s="325"/>
      <c r="S1077" s="325"/>
      <c r="T1077" s="325"/>
      <c r="U1077" s="325"/>
      <c r="V1077" s="325"/>
      <c r="W1077" s="325"/>
      <c r="X1077" s="325"/>
      <c r="Y1077" s="325"/>
      <c r="Z1077" s="325" t="s">
        <v>1188</v>
      </c>
      <c r="AA1077" s="356" t="s">
        <v>1192</v>
      </c>
      <c r="AB1077" s="325"/>
      <c r="AC1077" s="357">
        <v>39701</v>
      </c>
      <c r="AD1077" s="356" t="s">
        <v>1194</v>
      </c>
      <c r="AE1077" s="325"/>
      <c r="AF1077" s="325"/>
      <c r="AG1077" s="325"/>
      <c r="AH1077" s="325"/>
      <c r="AI1077" s="325"/>
      <c r="AJ1077" s="325"/>
      <c r="AK1077" s="325"/>
      <c r="AL1077" s="325"/>
      <c r="AM1077" s="325"/>
      <c r="AN1077" s="325"/>
      <c r="AO1077" s="325"/>
      <c r="AP1077" s="325"/>
      <c r="AQ1077" s="325"/>
      <c r="AR1077" s="325"/>
      <c r="AS1077" s="325"/>
      <c r="AT1077" s="325"/>
      <c r="AU1077" s="325"/>
      <c r="AV1077" s="358"/>
      <c r="AW1077" s="325" t="s">
        <v>123</v>
      </c>
      <c r="AX1077" s="325"/>
      <c r="AY1077" s="325"/>
      <c r="AZ1077" s="325" t="s">
        <v>1193</v>
      </c>
      <c r="BA1077" s="325" t="s">
        <v>123</v>
      </c>
      <c r="BB1077" s="359"/>
      <c r="BC1077" s="352"/>
      <c r="BD1077" s="352"/>
      <c r="BE1077" s="307" t="str">
        <f t="shared" si="15"/>
        <v/>
      </c>
      <c r="BF1077" s="308"/>
      <c r="BG1077" s="308"/>
      <c r="BH1077" s="309"/>
      <c r="BI1077" s="308"/>
      <c r="BJ1077" s="310"/>
      <c r="BK1077" s="310"/>
      <c r="BL1077" s="310"/>
      <c r="BM1077" s="310">
        <f t="shared" si="23"/>
        <v>0</v>
      </c>
      <c r="BN1077" s="310">
        <f t="shared" si="24"/>
        <v>0</v>
      </c>
      <c r="BO1077" s="311"/>
      <c r="BP1077" s="313">
        <f t="shared" si="26"/>
        <v>0</v>
      </c>
      <c r="BQ1077" s="312"/>
      <c r="BR1077" s="121"/>
      <c r="BS1077" s="121"/>
      <c r="BT1077" s="121"/>
      <c r="BU1077" s="121"/>
      <c r="BV1077" s="121"/>
      <c r="BW1077" s="121"/>
      <c r="BX1077" s="121"/>
      <c r="BY1077" s="121"/>
      <c r="BZ1077" s="121"/>
    </row>
    <row r="1078" spans="1:78" s="100" customFormat="1" ht="30">
      <c r="A1078" s="351"/>
      <c r="B1078" s="355"/>
      <c r="C1078" s="353" t="s">
        <v>1165</v>
      </c>
      <c r="D1078" s="324" t="s">
        <v>1187</v>
      </c>
      <c r="E1078" s="356" t="s">
        <v>145</v>
      </c>
      <c r="F1078" s="325" t="s">
        <v>123</v>
      </c>
      <c r="G1078" s="325" t="s">
        <v>1188</v>
      </c>
      <c r="H1078" s="356" t="s">
        <v>1192</v>
      </c>
      <c r="I1078" s="325"/>
      <c r="J1078" s="325" t="s">
        <v>1193</v>
      </c>
      <c r="K1078" s="357">
        <v>39700</v>
      </c>
      <c r="L1078" s="356" t="s">
        <v>1195</v>
      </c>
      <c r="M1078" s="325"/>
      <c r="N1078" s="325"/>
      <c r="O1078" s="325"/>
      <c r="P1078" s="325"/>
      <c r="Q1078" s="325"/>
      <c r="R1078" s="325"/>
      <c r="S1078" s="325"/>
      <c r="T1078" s="325"/>
      <c r="U1078" s="325"/>
      <c r="V1078" s="325"/>
      <c r="W1078" s="325"/>
      <c r="X1078" s="325"/>
      <c r="Y1078" s="325"/>
      <c r="Z1078" s="325" t="s">
        <v>1188</v>
      </c>
      <c r="AA1078" s="356" t="s">
        <v>1192</v>
      </c>
      <c r="AB1078" s="325"/>
      <c r="AC1078" s="357">
        <v>39700</v>
      </c>
      <c r="AD1078" s="356" t="s">
        <v>1195</v>
      </c>
      <c r="AE1078" s="325"/>
      <c r="AF1078" s="325"/>
      <c r="AG1078" s="325"/>
      <c r="AH1078" s="325"/>
      <c r="AI1078" s="325"/>
      <c r="AJ1078" s="325"/>
      <c r="AK1078" s="325"/>
      <c r="AL1078" s="325"/>
      <c r="AM1078" s="325"/>
      <c r="AN1078" s="325"/>
      <c r="AO1078" s="325"/>
      <c r="AP1078" s="325"/>
      <c r="AQ1078" s="325" t="s">
        <v>204</v>
      </c>
      <c r="AR1078" s="325"/>
      <c r="AS1078" s="325"/>
      <c r="AT1078" s="325"/>
      <c r="AU1078" s="325"/>
      <c r="AV1078" s="358">
        <v>144225700</v>
      </c>
      <c r="AW1078" s="325" t="s">
        <v>123</v>
      </c>
      <c r="AX1078" s="325"/>
      <c r="AY1078" s="325"/>
      <c r="AZ1078" s="325" t="s">
        <v>1193</v>
      </c>
      <c r="BA1078" s="325" t="s">
        <v>123</v>
      </c>
      <c r="BB1078" s="359"/>
      <c r="BC1078" s="352"/>
      <c r="BD1078" s="352"/>
      <c r="BE1078" s="307" t="str">
        <f t="shared" si="15"/>
        <v>3.11.01</v>
      </c>
      <c r="BF1078" s="308" t="str">
        <f t="shared" si="16"/>
        <v>BANGUNAN GEDUNG TEMPAT KERJA</v>
      </c>
      <c r="BG1078" s="308">
        <f t="shared" si="17"/>
        <v>50</v>
      </c>
      <c r="BH1078" s="309">
        <f t="shared" si="18"/>
        <v>-0.2</v>
      </c>
      <c r="BI1078" s="308">
        <f t="shared" si="19"/>
        <v>-37687</v>
      </c>
      <c r="BJ1078" s="310">
        <f t="shared" si="20"/>
        <v>7537.4000000000005</v>
      </c>
      <c r="BK1078" s="310">
        <f t="shared" si="21"/>
        <v>-0.2</v>
      </c>
      <c r="BL1078" s="310">
        <f t="shared" si="22"/>
        <v>-0.2</v>
      </c>
      <c r="BM1078" s="310">
        <f t="shared" si="23"/>
        <v>-0.2</v>
      </c>
      <c r="BN1078" s="310">
        <f t="shared" si="24"/>
        <v>-0.2</v>
      </c>
      <c r="BO1078" s="311">
        <f t="shared" si="25"/>
        <v>39700</v>
      </c>
      <c r="BP1078" s="313">
        <f t="shared" si="26"/>
        <v>144218163.40000001</v>
      </c>
      <c r="BQ1078" s="312">
        <f>AV1078</f>
        <v>144225700</v>
      </c>
      <c r="BR1078" s="121"/>
      <c r="BS1078" s="121"/>
      <c r="BT1078" s="121"/>
      <c r="BU1078" s="121"/>
      <c r="BV1078" s="121"/>
      <c r="BW1078" s="121"/>
      <c r="BX1078" s="121"/>
      <c r="BY1078" s="121"/>
      <c r="BZ1078" s="121"/>
    </row>
    <row r="1079" spans="1:78" s="100" customFormat="1" ht="30">
      <c r="A1079" s="351"/>
      <c r="B1079" s="355"/>
      <c r="C1079" s="353" t="s">
        <v>1166</v>
      </c>
      <c r="D1079" s="324" t="s">
        <v>1187</v>
      </c>
      <c r="E1079" s="356" t="s">
        <v>145</v>
      </c>
      <c r="F1079" s="325" t="s">
        <v>123</v>
      </c>
      <c r="G1079" s="325" t="s">
        <v>1188</v>
      </c>
      <c r="H1079" s="356" t="s">
        <v>1192</v>
      </c>
      <c r="I1079" s="325"/>
      <c r="J1079" s="325" t="s">
        <v>1193</v>
      </c>
      <c r="K1079" s="357">
        <v>39700</v>
      </c>
      <c r="L1079" s="356" t="s">
        <v>1196</v>
      </c>
      <c r="M1079" s="325"/>
      <c r="N1079" s="325"/>
      <c r="O1079" s="325"/>
      <c r="P1079" s="325"/>
      <c r="Q1079" s="325"/>
      <c r="R1079" s="325"/>
      <c r="S1079" s="325"/>
      <c r="T1079" s="325"/>
      <c r="U1079" s="325"/>
      <c r="V1079" s="325"/>
      <c r="W1079" s="325"/>
      <c r="X1079" s="325"/>
      <c r="Y1079" s="325"/>
      <c r="Z1079" s="325" t="s">
        <v>1188</v>
      </c>
      <c r="AA1079" s="356" t="s">
        <v>1192</v>
      </c>
      <c r="AB1079" s="325"/>
      <c r="AC1079" s="357">
        <v>39700</v>
      </c>
      <c r="AD1079" s="356" t="s">
        <v>1196</v>
      </c>
      <c r="AE1079" s="325"/>
      <c r="AF1079" s="325"/>
      <c r="AG1079" s="325"/>
      <c r="AH1079" s="325"/>
      <c r="AI1079" s="325"/>
      <c r="AJ1079" s="325"/>
      <c r="AK1079" s="325"/>
      <c r="AL1079" s="325"/>
      <c r="AM1079" s="325"/>
      <c r="AN1079" s="325"/>
      <c r="AO1079" s="325"/>
      <c r="AP1079" s="325"/>
      <c r="AQ1079" s="325" t="s">
        <v>204</v>
      </c>
      <c r="AR1079" s="325"/>
      <c r="AS1079" s="325"/>
      <c r="AT1079" s="325"/>
      <c r="AU1079" s="325"/>
      <c r="AV1079" s="358">
        <v>246798300</v>
      </c>
      <c r="AW1079" s="325" t="s">
        <v>123</v>
      </c>
      <c r="AX1079" s="325"/>
      <c r="AY1079" s="325"/>
      <c r="AZ1079" s="325" t="s">
        <v>1193</v>
      </c>
      <c r="BA1079" s="325" t="s">
        <v>123</v>
      </c>
      <c r="BB1079" s="359"/>
      <c r="BC1079" s="352"/>
      <c r="BD1079" s="352"/>
      <c r="BE1079" s="307" t="str">
        <f t="shared" si="15"/>
        <v>3.11.01</v>
      </c>
      <c r="BF1079" s="308" t="str">
        <f t="shared" si="16"/>
        <v>BANGUNAN GEDUNG TEMPAT KERJA</v>
      </c>
      <c r="BG1079" s="308">
        <f t="shared" si="17"/>
        <v>50</v>
      </c>
      <c r="BH1079" s="309">
        <f t="shared" si="18"/>
        <v>-0.2</v>
      </c>
      <c r="BI1079" s="308">
        <f t="shared" si="19"/>
        <v>-37687</v>
      </c>
      <c r="BJ1079" s="310">
        <f t="shared" si="20"/>
        <v>7537.4000000000005</v>
      </c>
      <c r="BK1079" s="310">
        <f t="shared" si="21"/>
        <v>-0.2</v>
      </c>
      <c r="BL1079" s="310">
        <f t="shared" si="22"/>
        <v>-0.2</v>
      </c>
      <c r="BM1079" s="310">
        <f t="shared" si="23"/>
        <v>-0.2</v>
      </c>
      <c r="BN1079" s="310">
        <f t="shared" si="24"/>
        <v>-0.2</v>
      </c>
      <c r="BO1079" s="311">
        <f t="shared" si="25"/>
        <v>39700</v>
      </c>
      <c r="BP1079" s="313">
        <f t="shared" si="26"/>
        <v>246790763.40000001</v>
      </c>
      <c r="BQ1079" s="312">
        <f>AV1079</f>
        <v>246798300</v>
      </c>
      <c r="BR1079" s="121"/>
      <c r="BS1079" s="121"/>
      <c r="BT1079" s="121"/>
      <c r="BU1079" s="121"/>
      <c r="BV1079" s="121"/>
      <c r="BW1079" s="121"/>
      <c r="BX1079" s="121"/>
      <c r="BY1079" s="121"/>
      <c r="BZ1079" s="121"/>
    </row>
    <row r="1080" spans="1:78" s="100" customFormat="1" ht="30">
      <c r="A1080" s="351"/>
      <c r="B1080" s="355"/>
      <c r="C1080" s="353" t="s">
        <v>1166</v>
      </c>
      <c r="D1080" s="324" t="s">
        <v>1187</v>
      </c>
      <c r="E1080" s="356" t="s">
        <v>145</v>
      </c>
      <c r="F1080" s="325" t="s">
        <v>123</v>
      </c>
      <c r="G1080" s="325" t="s">
        <v>1188</v>
      </c>
      <c r="H1080" s="356" t="s">
        <v>1192</v>
      </c>
      <c r="I1080" s="325"/>
      <c r="J1080" s="325" t="s">
        <v>1193</v>
      </c>
      <c r="K1080" s="357">
        <v>39700</v>
      </c>
      <c r="L1080" s="356" t="s">
        <v>1196</v>
      </c>
      <c r="M1080" s="325"/>
      <c r="N1080" s="325"/>
      <c r="O1080" s="325"/>
      <c r="P1080" s="325"/>
      <c r="Q1080" s="325"/>
      <c r="R1080" s="325"/>
      <c r="S1080" s="325"/>
      <c r="T1080" s="325"/>
      <c r="U1080" s="325"/>
      <c r="V1080" s="325"/>
      <c r="W1080" s="325"/>
      <c r="X1080" s="325"/>
      <c r="Y1080" s="325"/>
      <c r="Z1080" s="325" t="s">
        <v>1188</v>
      </c>
      <c r="AA1080" s="356" t="s">
        <v>1192</v>
      </c>
      <c r="AB1080" s="325"/>
      <c r="AC1080" s="357">
        <v>39700</v>
      </c>
      <c r="AD1080" s="356" t="s">
        <v>1196</v>
      </c>
      <c r="AE1080" s="325"/>
      <c r="AF1080" s="325"/>
      <c r="AG1080" s="325"/>
      <c r="AH1080" s="325"/>
      <c r="AI1080" s="325"/>
      <c r="AJ1080" s="325"/>
      <c r="AK1080" s="325"/>
      <c r="AL1080" s="325"/>
      <c r="AM1080" s="325"/>
      <c r="AN1080" s="325"/>
      <c r="AO1080" s="325"/>
      <c r="AP1080" s="325"/>
      <c r="AQ1080" s="325" t="s">
        <v>204</v>
      </c>
      <c r="AR1080" s="325"/>
      <c r="AS1080" s="325"/>
      <c r="AT1080" s="325"/>
      <c r="AU1080" s="325"/>
      <c r="AV1080" s="358">
        <v>275915200</v>
      </c>
      <c r="AW1080" s="325" t="s">
        <v>123</v>
      </c>
      <c r="AX1080" s="325"/>
      <c r="AY1080" s="325"/>
      <c r="AZ1080" s="325" t="s">
        <v>1193</v>
      </c>
      <c r="BA1080" s="325" t="s">
        <v>123</v>
      </c>
      <c r="BB1080" s="359"/>
      <c r="BC1080" s="352"/>
      <c r="BD1080" s="352"/>
      <c r="BE1080" s="307" t="str">
        <f t="shared" si="15"/>
        <v>3.11.01</v>
      </c>
      <c r="BF1080" s="308" t="str">
        <f t="shared" si="16"/>
        <v>BANGUNAN GEDUNG TEMPAT KERJA</v>
      </c>
      <c r="BG1080" s="308">
        <f t="shared" si="17"/>
        <v>50</v>
      </c>
      <c r="BH1080" s="309">
        <f t="shared" si="18"/>
        <v>-0.2</v>
      </c>
      <c r="BI1080" s="308">
        <f t="shared" si="19"/>
        <v>-37687</v>
      </c>
      <c r="BJ1080" s="310">
        <f t="shared" si="20"/>
        <v>7537.4000000000005</v>
      </c>
      <c r="BK1080" s="310">
        <f t="shared" si="21"/>
        <v>-0.2</v>
      </c>
      <c r="BL1080" s="310">
        <f t="shared" si="22"/>
        <v>-0.2</v>
      </c>
      <c r="BM1080" s="310">
        <f t="shared" si="23"/>
        <v>-0.2</v>
      </c>
      <c r="BN1080" s="310">
        <f t="shared" si="24"/>
        <v>-0.2</v>
      </c>
      <c r="BO1080" s="311">
        <f t="shared" si="25"/>
        <v>39700</v>
      </c>
      <c r="BP1080" s="313">
        <f t="shared" si="26"/>
        <v>275907663.39999998</v>
      </c>
      <c r="BQ1080" s="312">
        <f>AV1080</f>
        <v>275915200</v>
      </c>
      <c r="BR1080" s="121"/>
      <c r="BS1080" s="121"/>
      <c r="BT1080" s="121"/>
      <c r="BU1080" s="121"/>
      <c r="BV1080" s="121"/>
      <c r="BW1080" s="121"/>
      <c r="BX1080" s="121"/>
      <c r="BY1080" s="121"/>
      <c r="BZ1080" s="121"/>
    </row>
    <row r="1081" spans="1:78" s="100" customFormat="1" ht="30">
      <c r="A1081" s="351"/>
      <c r="B1081" s="355"/>
      <c r="C1081" s="353" t="s">
        <v>1166</v>
      </c>
      <c r="D1081" s="324" t="s">
        <v>1187</v>
      </c>
      <c r="E1081" s="356" t="s">
        <v>145</v>
      </c>
      <c r="F1081" s="325" t="s">
        <v>123</v>
      </c>
      <c r="G1081" s="325" t="s">
        <v>1188</v>
      </c>
      <c r="H1081" s="356" t="s">
        <v>1192</v>
      </c>
      <c r="I1081" s="325"/>
      <c r="J1081" s="325" t="s">
        <v>1193</v>
      </c>
      <c r="K1081" s="357">
        <v>39700</v>
      </c>
      <c r="L1081" s="356" t="s">
        <v>1196</v>
      </c>
      <c r="M1081" s="325"/>
      <c r="N1081" s="325"/>
      <c r="O1081" s="325"/>
      <c r="P1081" s="325"/>
      <c r="Q1081" s="325"/>
      <c r="R1081" s="325"/>
      <c r="S1081" s="325"/>
      <c r="T1081" s="325"/>
      <c r="U1081" s="325"/>
      <c r="V1081" s="325"/>
      <c r="W1081" s="325"/>
      <c r="X1081" s="325"/>
      <c r="Y1081" s="325"/>
      <c r="Z1081" s="325" t="s">
        <v>1188</v>
      </c>
      <c r="AA1081" s="356" t="s">
        <v>1192</v>
      </c>
      <c r="AB1081" s="325"/>
      <c r="AC1081" s="357">
        <v>39700</v>
      </c>
      <c r="AD1081" s="356" t="s">
        <v>1196</v>
      </c>
      <c r="AE1081" s="325"/>
      <c r="AF1081" s="325"/>
      <c r="AG1081" s="325"/>
      <c r="AH1081" s="325"/>
      <c r="AI1081" s="325"/>
      <c r="AJ1081" s="325"/>
      <c r="AK1081" s="325"/>
      <c r="AL1081" s="325"/>
      <c r="AM1081" s="325"/>
      <c r="AN1081" s="325"/>
      <c r="AO1081" s="325"/>
      <c r="AP1081" s="325"/>
      <c r="AQ1081" s="325" t="s">
        <v>204</v>
      </c>
      <c r="AR1081" s="325"/>
      <c r="AS1081" s="325"/>
      <c r="AT1081" s="325"/>
      <c r="AU1081" s="325"/>
      <c r="AV1081" s="358">
        <v>26584800</v>
      </c>
      <c r="AW1081" s="325" t="s">
        <v>123</v>
      </c>
      <c r="AX1081" s="325"/>
      <c r="AY1081" s="325"/>
      <c r="AZ1081" s="325" t="s">
        <v>1193</v>
      </c>
      <c r="BA1081" s="325" t="s">
        <v>123</v>
      </c>
      <c r="BB1081" s="359"/>
      <c r="BC1081" s="352"/>
      <c r="BD1081" s="352"/>
      <c r="BE1081" s="307" t="str">
        <f t="shared" si="15"/>
        <v>3.11.01</v>
      </c>
      <c r="BF1081" s="308" t="str">
        <f t="shared" si="16"/>
        <v>BANGUNAN GEDUNG TEMPAT KERJA</v>
      </c>
      <c r="BG1081" s="308">
        <f t="shared" si="17"/>
        <v>50</v>
      </c>
      <c r="BH1081" s="309">
        <f t="shared" si="18"/>
        <v>-0.2</v>
      </c>
      <c r="BI1081" s="308">
        <f t="shared" si="19"/>
        <v>-37687</v>
      </c>
      <c r="BJ1081" s="310">
        <f t="shared" si="20"/>
        <v>7537.4000000000005</v>
      </c>
      <c r="BK1081" s="310">
        <f t="shared" si="21"/>
        <v>-0.2</v>
      </c>
      <c r="BL1081" s="310">
        <f t="shared" si="22"/>
        <v>-0.2</v>
      </c>
      <c r="BM1081" s="310">
        <f t="shared" si="23"/>
        <v>-0.2</v>
      </c>
      <c r="BN1081" s="310">
        <f t="shared" si="24"/>
        <v>-0.2</v>
      </c>
      <c r="BO1081" s="311">
        <f t="shared" si="25"/>
        <v>39700</v>
      </c>
      <c r="BP1081" s="313">
        <f t="shared" si="26"/>
        <v>26577263.399999999</v>
      </c>
      <c r="BQ1081" s="312">
        <f>AV1081</f>
        <v>26584800</v>
      </c>
      <c r="BR1081" s="121"/>
      <c r="BS1081" s="121"/>
      <c r="BT1081" s="121"/>
      <c r="BU1081" s="121"/>
      <c r="BV1081" s="121"/>
      <c r="BW1081" s="121"/>
      <c r="BX1081" s="121"/>
      <c r="BY1081" s="121"/>
      <c r="BZ1081" s="121"/>
    </row>
    <row r="1082" spans="1:78" s="100" customFormat="1">
      <c r="A1082" s="351"/>
      <c r="B1082" s="355"/>
      <c r="C1082" s="353" t="s">
        <v>1167</v>
      </c>
      <c r="D1082" s="324" t="s">
        <v>1187</v>
      </c>
      <c r="E1082" s="356" t="s">
        <v>145</v>
      </c>
      <c r="F1082" s="325"/>
      <c r="G1082" s="325"/>
      <c r="H1082" s="356"/>
      <c r="I1082" s="325"/>
      <c r="J1082" s="325" t="s">
        <v>1193</v>
      </c>
      <c r="K1082" s="357"/>
      <c r="L1082" s="356"/>
      <c r="M1082" s="325"/>
      <c r="N1082" s="325"/>
      <c r="O1082" s="325"/>
      <c r="P1082" s="325"/>
      <c r="Q1082" s="325"/>
      <c r="R1082" s="325"/>
      <c r="S1082" s="325"/>
      <c r="T1082" s="325"/>
      <c r="U1082" s="325"/>
      <c r="V1082" s="325"/>
      <c r="W1082" s="325"/>
      <c r="X1082" s="325"/>
      <c r="Y1082" s="325"/>
      <c r="Z1082" s="325"/>
      <c r="AA1082" s="356"/>
      <c r="AB1082" s="325"/>
      <c r="AC1082" s="357"/>
      <c r="AD1082" s="356"/>
      <c r="AE1082" s="325"/>
      <c r="AF1082" s="325"/>
      <c r="AG1082" s="325"/>
      <c r="AH1082" s="325"/>
      <c r="AI1082" s="325"/>
      <c r="AJ1082" s="325"/>
      <c r="AK1082" s="325"/>
      <c r="AL1082" s="325"/>
      <c r="AM1082" s="325"/>
      <c r="AN1082" s="325"/>
      <c r="AO1082" s="325"/>
      <c r="AP1082" s="325"/>
      <c r="AQ1082" s="325" t="s">
        <v>204</v>
      </c>
      <c r="AR1082" s="325"/>
      <c r="AS1082" s="325"/>
      <c r="AT1082" s="325"/>
      <c r="AU1082" s="325"/>
      <c r="AV1082" s="358">
        <v>16878947000</v>
      </c>
      <c r="AW1082" s="325"/>
      <c r="AX1082" s="325"/>
      <c r="AY1082" s="325"/>
      <c r="AZ1082" s="325" t="s">
        <v>1193</v>
      </c>
      <c r="BA1082" s="325"/>
      <c r="BB1082" s="359"/>
      <c r="BC1082" s="352"/>
      <c r="BD1082" s="352"/>
      <c r="BE1082" s="307" t="str">
        <f t="shared" si="15"/>
        <v>3.11.01</v>
      </c>
      <c r="BF1082" s="308" t="str">
        <f t="shared" si="16"/>
        <v>BANGUNAN GEDUNG TEMPAT KERJA</v>
      </c>
      <c r="BG1082" s="308">
        <f t="shared" si="17"/>
        <v>50</v>
      </c>
      <c r="BH1082" s="309">
        <f t="shared" si="18"/>
        <v>-0.2</v>
      </c>
      <c r="BI1082" s="308">
        <f t="shared" si="19"/>
        <v>2013</v>
      </c>
      <c r="BJ1082" s="310">
        <f t="shared" si="20"/>
        <v>16878946990</v>
      </c>
      <c r="BK1082" s="310">
        <f t="shared" si="21"/>
        <v>0</v>
      </c>
      <c r="BL1082" s="310">
        <f t="shared" si="22"/>
        <v>0</v>
      </c>
      <c r="BM1082" s="310">
        <f t="shared" si="23"/>
        <v>0</v>
      </c>
      <c r="BN1082" s="310">
        <f t="shared" si="24"/>
        <v>0</v>
      </c>
      <c r="BO1082" s="311">
        <f t="shared" si="25"/>
        <v>0</v>
      </c>
      <c r="BP1082" s="313">
        <f t="shared" si="26"/>
        <v>10</v>
      </c>
      <c r="BQ1082" s="312">
        <f>AV1082</f>
        <v>16878947000</v>
      </c>
      <c r="BR1082" s="121"/>
      <c r="BS1082" s="121"/>
      <c r="BT1082" s="121"/>
      <c r="BU1082" s="121"/>
      <c r="BV1082" s="121"/>
      <c r="BW1082" s="121"/>
      <c r="BX1082" s="121"/>
      <c r="BY1082" s="121"/>
      <c r="BZ1082" s="121"/>
    </row>
    <row r="1083" spans="1:78" s="100" customFormat="1" hidden="1">
      <c r="A1083" s="351"/>
      <c r="B1083" s="355"/>
      <c r="C1083" s="353" t="s">
        <v>1168</v>
      </c>
      <c r="D1083" s="325"/>
      <c r="E1083" s="356" t="s">
        <v>145</v>
      </c>
      <c r="F1083" s="325" t="s">
        <v>123</v>
      </c>
      <c r="G1083" s="325" t="s">
        <v>1188</v>
      </c>
      <c r="H1083" s="356" t="s">
        <v>1188</v>
      </c>
      <c r="I1083" s="325"/>
      <c r="J1083" s="325" t="s">
        <v>1193</v>
      </c>
      <c r="K1083" s="357">
        <v>39251</v>
      </c>
      <c r="L1083" s="356"/>
      <c r="M1083" s="325"/>
      <c r="N1083" s="325"/>
      <c r="O1083" s="325"/>
      <c r="P1083" s="325"/>
      <c r="Q1083" s="325"/>
      <c r="R1083" s="325"/>
      <c r="S1083" s="325"/>
      <c r="T1083" s="325"/>
      <c r="U1083" s="325"/>
      <c r="V1083" s="325"/>
      <c r="W1083" s="325"/>
      <c r="X1083" s="325"/>
      <c r="Y1083" s="325"/>
      <c r="Z1083" s="325" t="s">
        <v>1188</v>
      </c>
      <c r="AA1083" s="356" t="s">
        <v>1188</v>
      </c>
      <c r="AB1083" s="325"/>
      <c r="AC1083" s="357">
        <v>39251</v>
      </c>
      <c r="AD1083" s="356"/>
      <c r="AE1083" s="325"/>
      <c r="AF1083" s="325"/>
      <c r="AG1083" s="325"/>
      <c r="AH1083" s="325"/>
      <c r="AI1083" s="325"/>
      <c r="AJ1083" s="325"/>
      <c r="AK1083" s="325"/>
      <c r="AL1083" s="325"/>
      <c r="AM1083" s="325"/>
      <c r="AN1083" s="325"/>
      <c r="AO1083" s="325"/>
      <c r="AP1083" s="325"/>
      <c r="AQ1083" s="325"/>
      <c r="AR1083" s="325"/>
      <c r="AS1083" s="325"/>
      <c r="AT1083" s="325"/>
      <c r="AU1083" s="325"/>
      <c r="AV1083" s="358"/>
      <c r="AW1083" s="325" t="s">
        <v>123</v>
      </c>
      <c r="AX1083" s="325"/>
      <c r="AY1083" s="325"/>
      <c r="AZ1083" s="325" t="s">
        <v>1193</v>
      </c>
      <c r="BA1083" s="325" t="s">
        <v>123</v>
      </c>
      <c r="BB1083" s="359"/>
      <c r="BC1083" s="352"/>
      <c r="BD1083" s="352"/>
      <c r="BE1083" s="307" t="str">
        <f t="shared" si="15"/>
        <v/>
      </c>
      <c r="BF1083" s="308"/>
      <c r="BG1083" s="308"/>
      <c r="BH1083" s="309"/>
      <c r="BI1083" s="308"/>
      <c r="BJ1083" s="310"/>
      <c r="BK1083" s="310"/>
      <c r="BL1083" s="310"/>
      <c r="BM1083" s="310">
        <f t="shared" si="23"/>
        <v>0</v>
      </c>
      <c r="BN1083" s="310">
        <f t="shared" si="24"/>
        <v>0</v>
      </c>
      <c r="BO1083" s="311"/>
      <c r="BP1083" s="313">
        <f t="shared" si="26"/>
        <v>0</v>
      </c>
      <c r="BQ1083" s="312"/>
      <c r="BR1083" s="121"/>
      <c r="BS1083" s="121"/>
      <c r="BT1083" s="121"/>
      <c r="BU1083" s="121"/>
      <c r="BV1083" s="121"/>
      <c r="BW1083" s="121"/>
      <c r="BX1083" s="121"/>
      <c r="BY1083" s="121"/>
      <c r="BZ1083" s="121"/>
    </row>
    <row r="1084" spans="1:78" s="100" customFormat="1" hidden="1">
      <c r="A1084" s="351"/>
      <c r="B1084" s="355"/>
      <c r="C1084" s="353" t="s">
        <v>1169</v>
      </c>
      <c r="D1084" s="325"/>
      <c r="E1084" s="356" t="s">
        <v>145</v>
      </c>
      <c r="F1084" s="325" t="s">
        <v>123</v>
      </c>
      <c r="G1084" s="325" t="s">
        <v>1188</v>
      </c>
      <c r="H1084" s="356" t="s">
        <v>1192</v>
      </c>
      <c r="I1084" s="325"/>
      <c r="J1084" s="325" t="s">
        <v>1193</v>
      </c>
      <c r="K1084" s="357">
        <v>39251</v>
      </c>
      <c r="L1084" s="356"/>
      <c r="M1084" s="325"/>
      <c r="N1084" s="325"/>
      <c r="O1084" s="325"/>
      <c r="P1084" s="325"/>
      <c r="Q1084" s="325"/>
      <c r="R1084" s="325"/>
      <c r="S1084" s="325"/>
      <c r="T1084" s="325"/>
      <c r="U1084" s="325"/>
      <c r="V1084" s="325"/>
      <c r="W1084" s="325"/>
      <c r="X1084" s="325"/>
      <c r="Y1084" s="325"/>
      <c r="Z1084" s="325" t="s">
        <v>1188</v>
      </c>
      <c r="AA1084" s="356" t="s">
        <v>1192</v>
      </c>
      <c r="AB1084" s="325"/>
      <c r="AC1084" s="357">
        <v>39251</v>
      </c>
      <c r="AD1084" s="356"/>
      <c r="AE1084" s="325"/>
      <c r="AF1084" s="325"/>
      <c r="AG1084" s="325"/>
      <c r="AH1084" s="325"/>
      <c r="AI1084" s="325"/>
      <c r="AJ1084" s="325"/>
      <c r="AK1084" s="325"/>
      <c r="AL1084" s="325"/>
      <c r="AM1084" s="325"/>
      <c r="AN1084" s="325"/>
      <c r="AO1084" s="325"/>
      <c r="AP1084" s="325"/>
      <c r="AQ1084" s="325"/>
      <c r="AR1084" s="325"/>
      <c r="AS1084" s="325"/>
      <c r="AT1084" s="325"/>
      <c r="AU1084" s="325"/>
      <c r="AV1084" s="358"/>
      <c r="AW1084" s="325" t="s">
        <v>123</v>
      </c>
      <c r="AX1084" s="325"/>
      <c r="AY1084" s="325"/>
      <c r="AZ1084" s="325" t="s">
        <v>1193</v>
      </c>
      <c r="BA1084" s="325" t="s">
        <v>123</v>
      </c>
      <c r="BB1084" s="359"/>
      <c r="BC1084" s="352"/>
      <c r="BD1084" s="352"/>
      <c r="BE1084" s="307" t="str">
        <f t="shared" si="15"/>
        <v/>
      </c>
      <c r="BF1084" s="308"/>
      <c r="BG1084" s="308"/>
      <c r="BH1084" s="309"/>
      <c r="BI1084" s="308"/>
      <c r="BJ1084" s="310"/>
      <c r="BK1084" s="310"/>
      <c r="BL1084" s="310"/>
      <c r="BM1084" s="310">
        <f>IF(AV1084-10=BJ1084+BK1084+BL1084,0,BH1084)</f>
        <v>0</v>
      </c>
      <c r="BN1084" s="310">
        <f t="shared" si="24"/>
        <v>0</v>
      </c>
      <c r="BO1084" s="311"/>
      <c r="BP1084" s="313">
        <f t="shared" si="26"/>
        <v>0</v>
      </c>
      <c r="BQ1084" s="312"/>
      <c r="BR1084" s="121"/>
      <c r="BS1084" s="121"/>
      <c r="BT1084" s="121"/>
      <c r="BU1084" s="121"/>
      <c r="BV1084" s="121"/>
      <c r="BW1084" s="121"/>
      <c r="BX1084" s="121"/>
      <c r="BY1084" s="121"/>
      <c r="BZ1084" s="121"/>
    </row>
    <row r="1085" spans="1:78" s="100" customFormat="1" hidden="1">
      <c r="A1085" s="351"/>
      <c r="B1085" s="355"/>
      <c r="C1085" s="353" t="s">
        <v>1170</v>
      </c>
      <c r="D1085" s="325"/>
      <c r="E1085" s="356" t="s">
        <v>145</v>
      </c>
      <c r="F1085" s="325" t="s">
        <v>123</v>
      </c>
      <c r="G1085" s="325" t="s">
        <v>1188</v>
      </c>
      <c r="H1085" s="356" t="s">
        <v>1192</v>
      </c>
      <c r="I1085" s="325"/>
      <c r="J1085" s="325" t="s">
        <v>1193</v>
      </c>
      <c r="K1085" s="357">
        <v>39251</v>
      </c>
      <c r="L1085" s="356"/>
      <c r="M1085" s="325"/>
      <c r="N1085" s="325"/>
      <c r="O1085" s="325"/>
      <c r="P1085" s="325"/>
      <c r="Q1085" s="325"/>
      <c r="R1085" s="325"/>
      <c r="S1085" s="325"/>
      <c r="T1085" s="325"/>
      <c r="U1085" s="325"/>
      <c r="V1085" s="325"/>
      <c r="W1085" s="325"/>
      <c r="X1085" s="325"/>
      <c r="Y1085" s="325"/>
      <c r="Z1085" s="325" t="s">
        <v>1188</v>
      </c>
      <c r="AA1085" s="356" t="s">
        <v>1192</v>
      </c>
      <c r="AB1085" s="325"/>
      <c r="AC1085" s="357">
        <v>39251</v>
      </c>
      <c r="AD1085" s="356"/>
      <c r="AE1085" s="325"/>
      <c r="AF1085" s="325"/>
      <c r="AG1085" s="325"/>
      <c r="AH1085" s="325"/>
      <c r="AI1085" s="325"/>
      <c r="AJ1085" s="325"/>
      <c r="AK1085" s="325"/>
      <c r="AL1085" s="325"/>
      <c r="AM1085" s="325"/>
      <c r="AN1085" s="325"/>
      <c r="AO1085" s="325"/>
      <c r="AP1085" s="325"/>
      <c r="AQ1085" s="325"/>
      <c r="AR1085" s="325"/>
      <c r="AS1085" s="325"/>
      <c r="AT1085" s="325"/>
      <c r="AU1085" s="325"/>
      <c r="AV1085" s="358"/>
      <c r="AW1085" s="325" t="s">
        <v>123</v>
      </c>
      <c r="AX1085" s="325"/>
      <c r="AY1085" s="325"/>
      <c r="AZ1085" s="325" t="s">
        <v>1193</v>
      </c>
      <c r="BA1085" s="325" t="s">
        <v>123</v>
      </c>
      <c r="BB1085" s="359"/>
      <c r="BC1085" s="352"/>
      <c r="BD1085" s="352"/>
      <c r="BE1085" s="307" t="str">
        <f t="shared" si="15"/>
        <v/>
      </c>
      <c r="BF1085" s="308"/>
      <c r="BG1085" s="308"/>
      <c r="BH1085" s="309"/>
      <c r="BI1085" s="308"/>
      <c r="BJ1085" s="310"/>
      <c r="BK1085" s="310"/>
      <c r="BL1085" s="310"/>
      <c r="BM1085" s="310">
        <f t="shared" si="23"/>
        <v>0</v>
      </c>
      <c r="BN1085" s="310">
        <f t="shared" si="24"/>
        <v>0</v>
      </c>
      <c r="BO1085" s="311"/>
      <c r="BP1085" s="313">
        <f t="shared" si="26"/>
        <v>0</v>
      </c>
      <c r="BQ1085" s="312"/>
      <c r="BR1085" s="121"/>
      <c r="BS1085" s="121"/>
      <c r="BT1085" s="121"/>
      <c r="BU1085" s="121"/>
      <c r="BV1085" s="121"/>
      <c r="BW1085" s="121"/>
      <c r="BX1085" s="121"/>
      <c r="BY1085" s="121"/>
      <c r="BZ1085" s="121"/>
    </row>
    <row r="1086" spans="1:78" s="100" customFormat="1" hidden="1">
      <c r="A1086" s="351"/>
      <c r="B1086" s="355"/>
      <c r="C1086" s="353" t="s">
        <v>1171</v>
      </c>
      <c r="D1086" s="325"/>
      <c r="E1086" s="356" t="s">
        <v>145</v>
      </c>
      <c r="F1086" s="325" t="s">
        <v>123</v>
      </c>
      <c r="G1086" s="325" t="s">
        <v>1188</v>
      </c>
      <c r="H1086" s="356" t="s">
        <v>1192</v>
      </c>
      <c r="I1086" s="325"/>
      <c r="J1086" s="325" t="s">
        <v>1193</v>
      </c>
      <c r="K1086" s="357">
        <v>39251</v>
      </c>
      <c r="L1086" s="356"/>
      <c r="M1086" s="325"/>
      <c r="N1086" s="325"/>
      <c r="O1086" s="325"/>
      <c r="P1086" s="325"/>
      <c r="Q1086" s="325"/>
      <c r="R1086" s="325"/>
      <c r="S1086" s="325"/>
      <c r="T1086" s="325"/>
      <c r="U1086" s="325"/>
      <c r="V1086" s="325"/>
      <c r="W1086" s="325"/>
      <c r="X1086" s="325"/>
      <c r="Y1086" s="325"/>
      <c r="Z1086" s="325" t="s">
        <v>1188</v>
      </c>
      <c r="AA1086" s="356" t="s">
        <v>1192</v>
      </c>
      <c r="AB1086" s="325"/>
      <c r="AC1086" s="357">
        <v>39251</v>
      </c>
      <c r="AD1086" s="356"/>
      <c r="AE1086" s="325"/>
      <c r="AF1086" s="325"/>
      <c r="AG1086" s="325"/>
      <c r="AH1086" s="325"/>
      <c r="AI1086" s="325"/>
      <c r="AJ1086" s="325"/>
      <c r="AK1086" s="325"/>
      <c r="AL1086" s="325"/>
      <c r="AM1086" s="325"/>
      <c r="AN1086" s="325"/>
      <c r="AO1086" s="325"/>
      <c r="AP1086" s="325"/>
      <c r="AQ1086" s="325"/>
      <c r="AR1086" s="325"/>
      <c r="AS1086" s="325"/>
      <c r="AT1086" s="325"/>
      <c r="AU1086" s="325"/>
      <c r="AV1086" s="358"/>
      <c r="AW1086" s="325" t="s">
        <v>123</v>
      </c>
      <c r="AX1086" s="325"/>
      <c r="AY1086" s="325"/>
      <c r="AZ1086" s="325" t="s">
        <v>1193</v>
      </c>
      <c r="BA1086" s="325" t="s">
        <v>123</v>
      </c>
      <c r="BB1086" s="359"/>
      <c r="BC1086" s="352"/>
      <c r="BD1086" s="352"/>
      <c r="BE1086" s="307" t="str">
        <f t="shared" si="15"/>
        <v/>
      </c>
      <c r="BF1086" s="308"/>
      <c r="BG1086" s="308"/>
      <c r="BH1086" s="309"/>
      <c r="BI1086" s="308"/>
      <c r="BJ1086" s="310"/>
      <c r="BK1086" s="310"/>
      <c r="BL1086" s="310"/>
      <c r="BM1086" s="310">
        <f t="shared" si="23"/>
        <v>0</v>
      </c>
      <c r="BN1086" s="310">
        <f t="shared" si="24"/>
        <v>0</v>
      </c>
      <c r="BO1086" s="311"/>
      <c r="BP1086" s="313">
        <f t="shared" si="26"/>
        <v>0</v>
      </c>
      <c r="BQ1086" s="312"/>
      <c r="BR1086" s="121"/>
      <c r="BS1086" s="121"/>
      <c r="BT1086" s="121"/>
      <c r="BU1086" s="121"/>
      <c r="BV1086" s="121"/>
      <c r="BW1086" s="121"/>
      <c r="BX1086" s="121"/>
      <c r="BY1086" s="121"/>
      <c r="BZ1086" s="121"/>
    </row>
    <row r="1087" spans="1:78" s="100" customFormat="1" hidden="1">
      <c r="A1087" s="351"/>
      <c r="B1087" s="355"/>
      <c r="C1087" s="353" t="s">
        <v>1172</v>
      </c>
      <c r="D1087" s="325"/>
      <c r="E1087" s="356" t="s">
        <v>145</v>
      </c>
      <c r="F1087" s="325" t="s">
        <v>123</v>
      </c>
      <c r="G1087" s="325" t="s">
        <v>1188</v>
      </c>
      <c r="H1087" s="356" t="s">
        <v>1192</v>
      </c>
      <c r="I1087" s="325"/>
      <c r="J1087" s="325" t="s">
        <v>1193</v>
      </c>
      <c r="K1087" s="357">
        <v>39251</v>
      </c>
      <c r="L1087" s="356"/>
      <c r="M1087" s="325"/>
      <c r="N1087" s="325"/>
      <c r="O1087" s="325"/>
      <c r="P1087" s="325"/>
      <c r="Q1087" s="325"/>
      <c r="R1087" s="325"/>
      <c r="S1087" s="325"/>
      <c r="T1087" s="325"/>
      <c r="U1087" s="325"/>
      <c r="V1087" s="325"/>
      <c r="W1087" s="325"/>
      <c r="X1087" s="325"/>
      <c r="Y1087" s="325"/>
      <c r="Z1087" s="325" t="s">
        <v>1188</v>
      </c>
      <c r="AA1087" s="356" t="s">
        <v>1192</v>
      </c>
      <c r="AB1087" s="325"/>
      <c r="AC1087" s="357">
        <v>39251</v>
      </c>
      <c r="AD1087" s="356"/>
      <c r="AE1087" s="325"/>
      <c r="AF1087" s="325"/>
      <c r="AG1087" s="325"/>
      <c r="AH1087" s="325"/>
      <c r="AI1087" s="325"/>
      <c r="AJ1087" s="325"/>
      <c r="AK1087" s="325"/>
      <c r="AL1087" s="325"/>
      <c r="AM1087" s="325"/>
      <c r="AN1087" s="325"/>
      <c r="AO1087" s="325"/>
      <c r="AP1087" s="325"/>
      <c r="AQ1087" s="325"/>
      <c r="AR1087" s="325"/>
      <c r="AS1087" s="325"/>
      <c r="AT1087" s="325"/>
      <c r="AU1087" s="325"/>
      <c r="AV1087" s="358"/>
      <c r="AW1087" s="325" t="s">
        <v>123</v>
      </c>
      <c r="AX1087" s="325"/>
      <c r="AY1087" s="325"/>
      <c r="AZ1087" s="325" t="s">
        <v>1193</v>
      </c>
      <c r="BA1087" s="325" t="s">
        <v>123</v>
      </c>
      <c r="BB1087" s="359"/>
      <c r="BC1087" s="352"/>
      <c r="BD1087" s="352"/>
      <c r="BE1087" s="307" t="str">
        <f t="shared" si="15"/>
        <v/>
      </c>
      <c r="BF1087" s="308"/>
      <c r="BG1087" s="308"/>
      <c r="BH1087" s="309"/>
      <c r="BI1087" s="308"/>
      <c r="BJ1087" s="310"/>
      <c r="BK1087" s="310"/>
      <c r="BL1087" s="310"/>
      <c r="BM1087" s="310">
        <f t="shared" si="23"/>
        <v>0</v>
      </c>
      <c r="BN1087" s="310">
        <f t="shared" si="24"/>
        <v>0</v>
      </c>
      <c r="BO1087" s="311"/>
      <c r="BP1087" s="313">
        <f t="shared" si="26"/>
        <v>0</v>
      </c>
      <c r="BQ1087" s="312"/>
      <c r="BR1087" s="121"/>
      <c r="BS1087" s="121"/>
      <c r="BT1087" s="121"/>
      <c r="BU1087" s="121"/>
      <c r="BV1087" s="121"/>
      <c r="BW1087" s="121"/>
      <c r="BX1087" s="121"/>
      <c r="BY1087" s="121"/>
      <c r="BZ1087" s="121"/>
    </row>
    <row r="1088" spans="1:78" s="100" customFormat="1" hidden="1">
      <c r="A1088" s="351"/>
      <c r="B1088" s="355"/>
      <c r="C1088" s="353" t="s">
        <v>1173</v>
      </c>
      <c r="D1088" s="325"/>
      <c r="E1088" s="356" t="s">
        <v>145</v>
      </c>
      <c r="F1088" s="325" t="s">
        <v>123</v>
      </c>
      <c r="G1088" s="325" t="s">
        <v>1189</v>
      </c>
      <c r="H1088" s="356" t="s">
        <v>1192</v>
      </c>
      <c r="I1088" s="325"/>
      <c r="J1088" s="325" t="s">
        <v>1193</v>
      </c>
      <c r="K1088" s="357">
        <v>39251</v>
      </c>
      <c r="L1088" s="356"/>
      <c r="M1088" s="325"/>
      <c r="N1088" s="325"/>
      <c r="O1088" s="325"/>
      <c r="P1088" s="325"/>
      <c r="Q1088" s="325"/>
      <c r="R1088" s="325"/>
      <c r="S1088" s="325"/>
      <c r="T1088" s="325"/>
      <c r="U1088" s="325"/>
      <c r="V1088" s="325"/>
      <c r="W1088" s="325"/>
      <c r="X1088" s="325"/>
      <c r="Y1088" s="325"/>
      <c r="Z1088" s="325" t="s">
        <v>1189</v>
      </c>
      <c r="AA1088" s="356" t="s">
        <v>1192</v>
      </c>
      <c r="AB1088" s="325"/>
      <c r="AC1088" s="357">
        <v>39251</v>
      </c>
      <c r="AD1088" s="356"/>
      <c r="AE1088" s="325"/>
      <c r="AF1088" s="325"/>
      <c r="AG1088" s="325"/>
      <c r="AH1088" s="325"/>
      <c r="AI1088" s="325"/>
      <c r="AJ1088" s="325"/>
      <c r="AK1088" s="325"/>
      <c r="AL1088" s="325"/>
      <c r="AM1088" s="325"/>
      <c r="AN1088" s="325"/>
      <c r="AO1088" s="325"/>
      <c r="AP1088" s="325"/>
      <c r="AQ1088" s="325"/>
      <c r="AR1088" s="325"/>
      <c r="AS1088" s="325"/>
      <c r="AT1088" s="325"/>
      <c r="AU1088" s="325"/>
      <c r="AV1088" s="358"/>
      <c r="AW1088" s="325" t="s">
        <v>123</v>
      </c>
      <c r="AX1088" s="325"/>
      <c r="AY1088" s="325"/>
      <c r="AZ1088" s="325" t="s">
        <v>1193</v>
      </c>
      <c r="BA1088" s="325" t="s">
        <v>123</v>
      </c>
      <c r="BB1088" s="359"/>
      <c r="BC1088" s="352"/>
      <c r="BD1088" s="352"/>
      <c r="BE1088" s="307" t="str">
        <f t="shared" si="15"/>
        <v/>
      </c>
      <c r="BF1088" s="308"/>
      <c r="BG1088" s="308"/>
      <c r="BH1088" s="309"/>
      <c r="BI1088" s="308"/>
      <c r="BJ1088" s="310"/>
      <c r="BK1088" s="310"/>
      <c r="BL1088" s="310"/>
      <c r="BM1088" s="310">
        <f t="shared" si="23"/>
        <v>0</v>
      </c>
      <c r="BN1088" s="310">
        <f t="shared" si="24"/>
        <v>0</v>
      </c>
      <c r="BO1088" s="311"/>
      <c r="BP1088" s="313">
        <f t="shared" si="26"/>
        <v>0</v>
      </c>
      <c r="BQ1088" s="312"/>
      <c r="BR1088" s="121"/>
      <c r="BS1088" s="121"/>
      <c r="BT1088" s="121"/>
      <c r="BU1088" s="121"/>
      <c r="BV1088" s="121"/>
      <c r="BW1088" s="121"/>
      <c r="BX1088" s="121"/>
      <c r="BY1088" s="121"/>
      <c r="BZ1088" s="121"/>
    </row>
    <row r="1089" spans="1:78" s="100" customFormat="1" hidden="1">
      <c r="A1089" s="351"/>
      <c r="B1089" s="355"/>
      <c r="C1089" s="353" t="s">
        <v>1174</v>
      </c>
      <c r="D1089" s="325"/>
      <c r="E1089" s="356" t="s">
        <v>145</v>
      </c>
      <c r="F1089" s="325" t="s">
        <v>123</v>
      </c>
      <c r="G1089" s="325" t="s">
        <v>1188</v>
      </c>
      <c r="H1089" s="356" t="s">
        <v>1192</v>
      </c>
      <c r="I1089" s="325"/>
      <c r="J1089" s="325" t="s">
        <v>1193</v>
      </c>
      <c r="K1089" s="357">
        <v>39251</v>
      </c>
      <c r="L1089" s="356"/>
      <c r="M1089" s="325"/>
      <c r="N1089" s="325"/>
      <c r="O1089" s="325"/>
      <c r="P1089" s="325"/>
      <c r="Q1089" s="325"/>
      <c r="R1089" s="325"/>
      <c r="S1089" s="325"/>
      <c r="T1089" s="325"/>
      <c r="U1089" s="325"/>
      <c r="V1089" s="325"/>
      <c r="W1089" s="325"/>
      <c r="X1089" s="325"/>
      <c r="Y1089" s="325"/>
      <c r="Z1089" s="325" t="s">
        <v>1188</v>
      </c>
      <c r="AA1089" s="356" t="s">
        <v>1192</v>
      </c>
      <c r="AB1089" s="325"/>
      <c r="AC1089" s="357">
        <v>39251</v>
      </c>
      <c r="AD1089" s="356"/>
      <c r="AE1089" s="325"/>
      <c r="AF1089" s="325"/>
      <c r="AG1089" s="325"/>
      <c r="AH1089" s="325"/>
      <c r="AI1089" s="325"/>
      <c r="AJ1089" s="325"/>
      <c r="AK1089" s="325"/>
      <c r="AL1089" s="325"/>
      <c r="AM1089" s="325"/>
      <c r="AN1089" s="325"/>
      <c r="AO1089" s="325"/>
      <c r="AP1089" s="325"/>
      <c r="AQ1089" s="325"/>
      <c r="AR1089" s="325"/>
      <c r="AS1089" s="325"/>
      <c r="AT1089" s="325"/>
      <c r="AU1089" s="325"/>
      <c r="AV1089" s="358"/>
      <c r="AW1089" s="325" t="s">
        <v>123</v>
      </c>
      <c r="AX1089" s="325"/>
      <c r="AY1089" s="325"/>
      <c r="AZ1089" s="325" t="s">
        <v>1193</v>
      </c>
      <c r="BA1089" s="325" t="s">
        <v>123</v>
      </c>
      <c r="BB1089" s="359"/>
      <c r="BC1089" s="352"/>
      <c r="BD1089" s="352"/>
      <c r="BE1089" s="307" t="str">
        <f t="shared" si="15"/>
        <v/>
      </c>
      <c r="BF1089" s="308"/>
      <c r="BG1089" s="308"/>
      <c r="BH1089" s="309"/>
      <c r="BI1089" s="308"/>
      <c r="BJ1089" s="310"/>
      <c r="BK1089" s="310"/>
      <c r="BL1089" s="310"/>
      <c r="BM1089" s="310">
        <f t="shared" si="23"/>
        <v>0</v>
      </c>
      <c r="BN1089" s="310">
        <f t="shared" si="24"/>
        <v>0</v>
      </c>
      <c r="BO1089" s="311"/>
      <c r="BP1089" s="313">
        <f t="shared" si="26"/>
        <v>0</v>
      </c>
      <c r="BQ1089" s="312"/>
      <c r="BR1089" s="121"/>
      <c r="BS1089" s="121"/>
      <c r="BT1089" s="121"/>
      <c r="BU1089" s="121"/>
      <c r="BV1089" s="121"/>
      <c r="BW1089" s="121"/>
      <c r="BX1089" s="121"/>
      <c r="BY1089" s="121"/>
      <c r="BZ1089" s="121"/>
    </row>
    <row r="1090" spans="1:78" s="100" customFormat="1" hidden="1">
      <c r="A1090" s="351"/>
      <c r="B1090" s="355"/>
      <c r="C1090" s="353" t="s">
        <v>1175</v>
      </c>
      <c r="D1090" s="325"/>
      <c r="E1090" s="356" t="s">
        <v>145</v>
      </c>
      <c r="F1090" s="325" t="s">
        <v>123</v>
      </c>
      <c r="G1090" s="325" t="s">
        <v>1189</v>
      </c>
      <c r="H1090" s="356" t="s">
        <v>1192</v>
      </c>
      <c r="I1090" s="325"/>
      <c r="J1090" s="325" t="s">
        <v>1193</v>
      </c>
      <c r="K1090" s="357">
        <v>39251</v>
      </c>
      <c r="L1090" s="356"/>
      <c r="M1090" s="325"/>
      <c r="N1090" s="325"/>
      <c r="O1090" s="325"/>
      <c r="P1090" s="325"/>
      <c r="Q1090" s="325"/>
      <c r="R1090" s="325"/>
      <c r="S1090" s="325"/>
      <c r="T1090" s="325"/>
      <c r="U1090" s="325"/>
      <c r="V1090" s="325"/>
      <c r="W1090" s="325"/>
      <c r="X1090" s="325"/>
      <c r="Y1090" s="325"/>
      <c r="Z1090" s="325" t="s">
        <v>1189</v>
      </c>
      <c r="AA1090" s="356" t="s">
        <v>1192</v>
      </c>
      <c r="AB1090" s="325"/>
      <c r="AC1090" s="357">
        <v>39251</v>
      </c>
      <c r="AD1090" s="356"/>
      <c r="AE1090" s="325"/>
      <c r="AF1090" s="325"/>
      <c r="AG1090" s="325"/>
      <c r="AH1090" s="325"/>
      <c r="AI1090" s="325"/>
      <c r="AJ1090" s="325"/>
      <c r="AK1090" s="325"/>
      <c r="AL1090" s="325"/>
      <c r="AM1090" s="325"/>
      <c r="AN1090" s="325"/>
      <c r="AO1090" s="325"/>
      <c r="AP1090" s="325"/>
      <c r="AQ1090" s="325"/>
      <c r="AR1090" s="325"/>
      <c r="AS1090" s="325"/>
      <c r="AT1090" s="325"/>
      <c r="AU1090" s="325"/>
      <c r="AV1090" s="358"/>
      <c r="AW1090" s="325" t="s">
        <v>123</v>
      </c>
      <c r="AX1090" s="325"/>
      <c r="AY1090" s="325"/>
      <c r="AZ1090" s="325" t="s">
        <v>1193</v>
      </c>
      <c r="BA1090" s="325" t="s">
        <v>123</v>
      </c>
      <c r="BB1090" s="359"/>
      <c r="BC1090" s="352"/>
      <c r="BD1090" s="352"/>
      <c r="BE1090" s="307" t="str">
        <f t="shared" si="15"/>
        <v/>
      </c>
      <c r="BF1090" s="308"/>
      <c r="BG1090" s="308"/>
      <c r="BH1090" s="309"/>
      <c r="BI1090" s="308"/>
      <c r="BJ1090" s="310"/>
      <c r="BK1090" s="310"/>
      <c r="BL1090" s="310"/>
      <c r="BM1090" s="310">
        <f t="shared" si="23"/>
        <v>0</v>
      </c>
      <c r="BN1090" s="310">
        <f t="shared" si="24"/>
        <v>0</v>
      </c>
      <c r="BO1090" s="311"/>
      <c r="BP1090" s="313">
        <f t="shared" si="26"/>
        <v>0</v>
      </c>
      <c r="BQ1090" s="312"/>
      <c r="BR1090" s="121"/>
      <c r="BS1090" s="121"/>
      <c r="BT1090" s="121"/>
      <c r="BU1090" s="121"/>
      <c r="BV1090" s="121"/>
      <c r="BW1090" s="121"/>
      <c r="BX1090" s="121"/>
      <c r="BY1090" s="121"/>
      <c r="BZ1090" s="121"/>
    </row>
    <row r="1091" spans="1:78" s="100" customFormat="1" hidden="1">
      <c r="A1091" s="351"/>
      <c r="B1091" s="355"/>
      <c r="C1091" s="353" t="s">
        <v>1176</v>
      </c>
      <c r="D1091" s="325"/>
      <c r="E1091" s="356" t="s">
        <v>145</v>
      </c>
      <c r="F1091" s="325" t="s">
        <v>123</v>
      </c>
      <c r="G1091" s="325" t="s">
        <v>1189</v>
      </c>
      <c r="H1091" s="356" t="s">
        <v>1192</v>
      </c>
      <c r="I1091" s="325"/>
      <c r="J1091" s="325" t="s">
        <v>1193</v>
      </c>
      <c r="K1091" s="357">
        <v>39251</v>
      </c>
      <c r="L1091" s="356"/>
      <c r="M1091" s="325"/>
      <c r="N1091" s="325"/>
      <c r="O1091" s="325"/>
      <c r="P1091" s="325"/>
      <c r="Q1091" s="325"/>
      <c r="R1091" s="325"/>
      <c r="S1091" s="325"/>
      <c r="T1091" s="325"/>
      <c r="U1091" s="325"/>
      <c r="V1091" s="325"/>
      <c r="W1091" s="325"/>
      <c r="X1091" s="325"/>
      <c r="Y1091" s="325"/>
      <c r="Z1091" s="325" t="s">
        <v>1189</v>
      </c>
      <c r="AA1091" s="356" t="s">
        <v>1192</v>
      </c>
      <c r="AB1091" s="325"/>
      <c r="AC1091" s="357">
        <v>39251</v>
      </c>
      <c r="AD1091" s="356"/>
      <c r="AE1091" s="325"/>
      <c r="AF1091" s="325"/>
      <c r="AG1091" s="325"/>
      <c r="AH1091" s="325"/>
      <c r="AI1091" s="325"/>
      <c r="AJ1091" s="325"/>
      <c r="AK1091" s="325"/>
      <c r="AL1091" s="325"/>
      <c r="AM1091" s="325"/>
      <c r="AN1091" s="325"/>
      <c r="AO1091" s="325"/>
      <c r="AP1091" s="325"/>
      <c r="AQ1091" s="325"/>
      <c r="AR1091" s="325"/>
      <c r="AS1091" s="325"/>
      <c r="AT1091" s="325"/>
      <c r="AU1091" s="325"/>
      <c r="AV1091" s="358"/>
      <c r="AW1091" s="325" t="s">
        <v>123</v>
      </c>
      <c r="AX1091" s="325"/>
      <c r="AY1091" s="325"/>
      <c r="AZ1091" s="325" t="s">
        <v>1193</v>
      </c>
      <c r="BA1091" s="325" t="s">
        <v>123</v>
      </c>
      <c r="BB1091" s="359"/>
      <c r="BC1091" s="352"/>
      <c r="BD1091" s="352"/>
      <c r="BE1091" s="307" t="str">
        <f t="shared" si="15"/>
        <v/>
      </c>
      <c r="BF1091" s="308"/>
      <c r="BG1091" s="308"/>
      <c r="BH1091" s="309"/>
      <c r="BI1091" s="308"/>
      <c r="BJ1091" s="310"/>
      <c r="BK1091" s="310"/>
      <c r="BL1091" s="310"/>
      <c r="BM1091" s="310">
        <f t="shared" si="23"/>
        <v>0</v>
      </c>
      <c r="BN1091" s="310">
        <f t="shared" si="24"/>
        <v>0</v>
      </c>
      <c r="BO1091" s="311"/>
      <c r="BP1091" s="313">
        <f t="shared" si="26"/>
        <v>0</v>
      </c>
      <c r="BQ1091" s="312"/>
      <c r="BR1091" s="121"/>
      <c r="BS1091" s="121"/>
      <c r="BT1091" s="121"/>
      <c r="BU1091" s="121"/>
      <c r="BV1091" s="121"/>
      <c r="BW1091" s="121"/>
      <c r="BX1091" s="121"/>
      <c r="BY1091" s="121"/>
      <c r="BZ1091" s="121"/>
    </row>
    <row r="1092" spans="1:78" s="100" customFormat="1" hidden="1">
      <c r="A1092" s="351"/>
      <c r="B1092" s="355"/>
      <c r="C1092" s="353" t="s">
        <v>1177</v>
      </c>
      <c r="D1092" s="325"/>
      <c r="E1092" s="356" t="s">
        <v>145</v>
      </c>
      <c r="F1092" s="325" t="s">
        <v>123</v>
      </c>
      <c r="G1092" s="325" t="s">
        <v>1189</v>
      </c>
      <c r="H1092" s="356" t="s">
        <v>1192</v>
      </c>
      <c r="I1092" s="325"/>
      <c r="J1092" s="325" t="s">
        <v>1193</v>
      </c>
      <c r="K1092" s="357">
        <v>39251</v>
      </c>
      <c r="L1092" s="356"/>
      <c r="M1092" s="325"/>
      <c r="N1092" s="325"/>
      <c r="O1092" s="325"/>
      <c r="P1092" s="325"/>
      <c r="Q1092" s="325"/>
      <c r="R1092" s="325"/>
      <c r="S1092" s="325"/>
      <c r="T1092" s="325"/>
      <c r="U1092" s="325"/>
      <c r="V1092" s="325"/>
      <c r="W1092" s="325"/>
      <c r="X1092" s="325"/>
      <c r="Y1092" s="325"/>
      <c r="Z1092" s="325" t="s">
        <v>1189</v>
      </c>
      <c r="AA1092" s="356" t="s">
        <v>1192</v>
      </c>
      <c r="AB1092" s="325"/>
      <c r="AC1092" s="357">
        <v>39251</v>
      </c>
      <c r="AD1092" s="356"/>
      <c r="AE1092" s="325"/>
      <c r="AF1092" s="325"/>
      <c r="AG1092" s="325"/>
      <c r="AH1092" s="325"/>
      <c r="AI1092" s="325"/>
      <c r="AJ1092" s="325"/>
      <c r="AK1092" s="325"/>
      <c r="AL1092" s="325"/>
      <c r="AM1092" s="325"/>
      <c r="AN1092" s="325"/>
      <c r="AO1092" s="325"/>
      <c r="AP1092" s="325"/>
      <c r="AQ1092" s="325"/>
      <c r="AR1092" s="325"/>
      <c r="AS1092" s="325"/>
      <c r="AT1092" s="325"/>
      <c r="AU1092" s="325"/>
      <c r="AV1092" s="358"/>
      <c r="AW1092" s="325" t="s">
        <v>123</v>
      </c>
      <c r="AX1092" s="325"/>
      <c r="AY1092" s="325"/>
      <c r="AZ1092" s="325" t="s">
        <v>1193</v>
      </c>
      <c r="BA1092" s="325" t="s">
        <v>123</v>
      </c>
      <c r="BB1092" s="359"/>
      <c r="BC1092" s="352"/>
      <c r="BD1092" s="352"/>
      <c r="BE1092" s="307" t="str">
        <f t="shared" si="15"/>
        <v/>
      </c>
      <c r="BF1092" s="308"/>
      <c r="BG1092" s="308"/>
      <c r="BH1092" s="309"/>
      <c r="BI1092" s="308"/>
      <c r="BJ1092" s="310"/>
      <c r="BK1092" s="310"/>
      <c r="BL1092" s="310"/>
      <c r="BM1092" s="310">
        <f t="shared" si="23"/>
        <v>0</v>
      </c>
      <c r="BN1092" s="310">
        <f t="shared" si="24"/>
        <v>0</v>
      </c>
      <c r="BO1092" s="311"/>
      <c r="BP1092" s="313">
        <f t="shared" si="26"/>
        <v>0</v>
      </c>
      <c r="BQ1092" s="312"/>
      <c r="BR1092" s="121"/>
      <c r="BS1092" s="121"/>
      <c r="BT1092" s="121"/>
      <c r="BU1092" s="121"/>
      <c r="BV1092" s="121"/>
      <c r="BW1092" s="121"/>
      <c r="BX1092" s="121"/>
      <c r="BY1092" s="121"/>
      <c r="BZ1092" s="121"/>
    </row>
    <row r="1093" spans="1:78" s="100" customFormat="1" ht="19.5" hidden="1" customHeight="1">
      <c r="A1093" s="351"/>
      <c r="B1093" s="355"/>
      <c r="C1093" s="353" t="s">
        <v>1178</v>
      </c>
      <c r="D1093" s="325"/>
      <c r="E1093" s="356" t="s">
        <v>145</v>
      </c>
      <c r="F1093" s="325" t="s">
        <v>123</v>
      </c>
      <c r="G1093" s="325" t="s">
        <v>1188</v>
      </c>
      <c r="H1093" s="356" t="s">
        <v>1192</v>
      </c>
      <c r="I1093" s="325"/>
      <c r="J1093" s="325" t="s">
        <v>1193</v>
      </c>
      <c r="K1093" s="357">
        <v>39251</v>
      </c>
      <c r="L1093" s="356"/>
      <c r="M1093" s="325"/>
      <c r="N1093" s="325"/>
      <c r="O1093" s="325"/>
      <c r="P1093" s="325"/>
      <c r="Q1093" s="325"/>
      <c r="R1093" s="325"/>
      <c r="S1093" s="325"/>
      <c r="T1093" s="325"/>
      <c r="U1093" s="325"/>
      <c r="V1093" s="325"/>
      <c r="W1093" s="325"/>
      <c r="X1093" s="325"/>
      <c r="Y1093" s="325"/>
      <c r="Z1093" s="325" t="s">
        <v>1188</v>
      </c>
      <c r="AA1093" s="356" t="s">
        <v>1192</v>
      </c>
      <c r="AB1093" s="325"/>
      <c r="AC1093" s="357">
        <v>39251</v>
      </c>
      <c r="AD1093" s="356"/>
      <c r="AE1093" s="325"/>
      <c r="AF1093" s="325"/>
      <c r="AG1093" s="325"/>
      <c r="AH1093" s="325"/>
      <c r="AI1093" s="325"/>
      <c r="AJ1093" s="325"/>
      <c r="AK1093" s="325"/>
      <c r="AL1093" s="325"/>
      <c r="AM1093" s="325"/>
      <c r="AN1093" s="325"/>
      <c r="AO1093" s="325"/>
      <c r="AP1093" s="325"/>
      <c r="AQ1093" s="325"/>
      <c r="AR1093" s="325"/>
      <c r="AS1093" s="325"/>
      <c r="AT1093" s="325"/>
      <c r="AU1093" s="325"/>
      <c r="AV1093" s="358"/>
      <c r="AW1093" s="325" t="s">
        <v>123</v>
      </c>
      <c r="AX1093" s="325"/>
      <c r="AY1093" s="325"/>
      <c r="AZ1093" s="325" t="s">
        <v>1193</v>
      </c>
      <c r="BA1093" s="325" t="s">
        <v>123</v>
      </c>
      <c r="BB1093" s="359"/>
      <c r="BC1093" s="352"/>
      <c r="BD1093" s="352"/>
      <c r="BE1093" s="307" t="str">
        <f t="shared" si="15"/>
        <v/>
      </c>
      <c r="BF1093" s="308"/>
      <c r="BG1093" s="308"/>
      <c r="BH1093" s="309"/>
      <c r="BI1093" s="308"/>
      <c r="BJ1093" s="310"/>
      <c r="BK1093" s="310"/>
      <c r="BL1093" s="310"/>
      <c r="BM1093" s="310">
        <f t="shared" si="23"/>
        <v>0</v>
      </c>
      <c r="BN1093" s="310">
        <f t="shared" si="24"/>
        <v>0</v>
      </c>
      <c r="BO1093" s="311"/>
      <c r="BP1093" s="313">
        <f t="shared" si="26"/>
        <v>0</v>
      </c>
      <c r="BQ1093" s="312"/>
      <c r="BR1093" s="121"/>
      <c r="BS1093" s="121"/>
      <c r="BT1093" s="121"/>
      <c r="BU1093" s="121"/>
      <c r="BV1093" s="121"/>
      <c r="BW1093" s="121"/>
      <c r="BX1093" s="121"/>
      <c r="BY1093" s="121"/>
      <c r="BZ1093" s="121"/>
    </row>
    <row r="1094" spans="1:78" s="100" customFormat="1">
      <c r="A1094" s="351"/>
      <c r="B1094" s="355"/>
      <c r="C1094" s="353" t="s">
        <v>1179</v>
      </c>
      <c r="D1094" s="324" t="s">
        <v>1187</v>
      </c>
      <c r="E1094" s="356" t="s">
        <v>145</v>
      </c>
      <c r="F1094" s="325" t="s">
        <v>123</v>
      </c>
      <c r="G1094" s="325"/>
      <c r="H1094" s="356"/>
      <c r="I1094" s="325"/>
      <c r="J1094" s="325" t="s">
        <v>1193</v>
      </c>
      <c r="K1094" s="357"/>
      <c r="L1094" s="356"/>
      <c r="M1094" s="325"/>
      <c r="N1094" s="325"/>
      <c r="O1094" s="325"/>
      <c r="P1094" s="325"/>
      <c r="Q1094" s="325"/>
      <c r="R1094" s="325"/>
      <c r="S1094" s="325"/>
      <c r="T1094" s="325"/>
      <c r="U1094" s="325"/>
      <c r="V1094" s="325"/>
      <c r="W1094" s="325"/>
      <c r="X1094" s="325"/>
      <c r="Y1094" s="325"/>
      <c r="Z1094" s="325"/>
      <c r="AA1094" s="356"/>
      <c r="AB1094" s="325"/>
      <c r="AC1094" s="357"/>
      <c r="AD1094" s="356"/>
      <c r="AE1094" s="325"/>
      <c r="AF1094" s="325"/>
      <c r="AG1094" s="325"/>
      <c r="AH1094" s="325"/>
      <c r="AI1094" s="325"/>
      <c r="AJ1094" s="325"/>
      <c r="AK1094" s="325"/>
      <c r="AL1094" s="325"/>
      <c r="AM1094" s="325"/>
      <c r="AN1094" s="325"/>
      <c r="AO1094" s="325"/>
      <c r="AP1094" s="325"/>
      <c r="AQ1094" s="325" t="s">
        <v>204</v>
      </c>
      <c r="AR1094" s="325"/>
      <c r="AS1094" s="325"/>
      <c r="AT1094" s="325"/>
      <c r="AU1094" s="325"/>
      <c r="AV1094" s="358">
        <v>207683097.10241324</v>
      </c>
      <c r="AW1094" s="325" t="s">
        <v>123</v>
      </c>
      <c r="AX1094" s="325"/>
      <c r="AY1094" s="325"/>
      <c r="AZ1094" s="325" t="s">
        <v>1193</v>
      </c>
      <c r="BA1094" s="325" t="s">
        <v>123</v>
      </c>
      <c r="BB1094" s="359"/>
      <c r="BC1094" s="352"/>
      <c r="BD1094" s="352"/>
      <c r="BE1094" s="307" t="str">
        <f t="shared" si="15"/>
        <v>3.11.01</v>
      </c>
      <c r="BF1094" s="308" t="str">
        <f t="shared" si="16"/>
        <v>BANGUNAN GEDUNG TEMPAT KERJA</v>
      </c>
      <c r="BG1094" s="308">
        <f t="shared" si="17"/>
        <v>50</v>
      </c>
      <c r="BH1094" s="309">
        <f t="shared" si="18"/>
        <v>-0.2</v>
      </c>
      <c r="BI1094" s="308">
        <f t="shared" si="19"/>
        <v>2013</v>
      </c>
      <c r="BJ1094" s="310">
        <f t="shared" si="20"/>
        <v>207683087.10241324</v>
      </c>
      <c r="BK1094" s="310">
        <f t="shared" si="21"/>
        <v>0</v>
      </c>
      <c r="BL1094" s="310">
        <f t="shared" si="22"/>
        <v>0</v>
      </c>
      <c r="BM1094" s="310">
        <f t="shared" si="23"/>
        <v>0</v>
      </c>
      <c r="BN1094" s="310">
        <f t="shared" si="24"/>
        <v>0</v>
      </c>
      <c r="BO1094" s="311">
        <f t="shared" si="25"/>
        <v>0</v>
      </c>
      <c r="BP1094" s="313">
        <f t="shared" si="26"/>
        <v>10</v>
      </c>
      <c r="BQ1094" s="312">
        <f t="shared" ref="BQ1094:BQ1102" si="27">AV1094</f>
        <v>207683097.10241324</v>
      </c>
      <c r="BR1094" s="121"/>
      <c r="BS1094" s="121"/>
      <c r="BT1094" s="121"/>
      <c r="BU1094" s="121"/>
      <c r="BV1094" s="121"/>
      <c r="BW1094" s="121"/>
      <c r="BX1094" s="121"/>
      <c r="BY1094" s="121"/>
      <c r="BZ1094" s="121"/>
    </row>
    <row r="1095" spans="1:78" s="100" customFormat="1" ht="28.5" customHeight="1">
      <c r="A1095" s="351"/>
      <c r="B1095" s="355"/>
      <c r="C1095" s="353" t="s">
        <v>1180</v>
      </c>
      <c r="D1095" s="324" t="s">
        <v>1187</v>
      </c>
      <c r="E1095" s="356" t="s">
        <v>145</v>
      </c>
      <c r="F1095" s="325" t="s">
        <v>123</v>
      </c>
      <c r="G1095" s="325"/>
      <c r="H1095" s="356"/>
      <c r="I1095" s="325"/>
      <c r="J1095" s="325" t="s">
        <v>1193</v>
      </c>
      <c r="K1095" s="357"/>
      <c r="L1095" s="356"/>
      <c r="M1095" s="325"/>
      <c r="N1095" s="325"/>
      <c r="O1095" s="325"/>
      <c r="P1095" s="325"/>
      <c r="Q1095" s="325"/>
      <c r="R1095" s="325"/>
      <c r="S1095" s="325"/>
      <c r="T1095" s="325"/>
      <c r="U1095" s="325"/>
      <c r="V1095" s="325"/>
      <c r="W1095" s="325"/>
      <c r="X1095" s="325"/>
      <c r="Y1095" s="325"/>
      <c r="Z1095" s="325"/>
      <c r="AA1095" s="356"/>
      <c r="AB1095" s="325"/>
      <c r="AC1095" s="357"/>
      <c r="AD1095" s="356"/>
      <c r="AE1095" s="325"/>
      <c r="AF1095" s="325"/>
      <c r="AG1095" s="325"/>
      <c r="AH1095" s="325"/>
      <c r="AI1095" s="325"/>
      <c r="AJ1095" s="325"/>
      <c r="AK1095" s="325"/>
      <c r="AL1095" s="325"/>
      <c r="AM1095" s="325"/>
      <c r="AN1095" s="325"/>
      <c r="AO1095" s="325"/>
      <c r="AP1095" s="325"/>
      <c r="AQ1095" s="325" t="s">
        <v>204</v>
      </c>
      <c r="AR1095" s="325"/>
      <c r="AS1095" s="325"/>
      <c r="AT1095" s="325"/>
      <c r="AU1095" s="325"/>
      <c r="AV1095" s="358">
        <v>512419326.91611767</v>
      </c>
      <c r="AW1095" s="325" t="s">
        <v>123</v>
      </c>
      <c r="AX1095" s="325"/>
      <c r="AY1095" s="325"/>
      <c r="AZ1095" s="325" t="s">
        <v>1193</v>
      </c>
      <c r="BA1095" s="325" t="s">
        <v>123</v>
      </c>
      <c r="BB1095" s="359"/>
      <c r="BC1095" s="352"/>
      <c r="BD1095" s="352"/>
      <c r="BE1095" s="307" t="str">
        <f t="shared" si="15"/>
        <v>3.11.01</v>
      </c>
      <c r="BF1095" s="308" t="str">
        <f t="shared" si="16"/>
        <v>BANGUNAN GEDUNG TEMPAT KERJA</v>
      </c>
      <c r="BG1095" s="308">
        <f t="shared" si="17"/>
        <v>50</v>
      </c>
      <c r="BH1095" s="309">
        <f t="shared" si="18"/>
        <v>-0.2</v>
      </c>
      <c r="BI1095" s="308">
        <f t="shared" si="19"/>
        <v>2013</v>
      </c>
      <c r="BJ1095" s="310">
        <f t="shared" si="20"/>
        <v>512419316.91611767</v>
      </c>
      <c r="BK1095" s="310">
        <f t="shared" si="21"/>
        <v>0</v>
      </c>
      <c r="BL1095" s="310">
        <f t="shared" si="22"/>
        <v>0</v>
      </c>
      <c r="BM1095" s="310">
        <f t="shared" si="23"/>
        <v>0</v>
      </c>
      <c r="BN1095" s="310">
        <f t="shared" si="24"/>
        <v>0</v>
      </c>
      <c r="BO1095" s="311">
        <f t="shared" si="25"/>
        <v>0</v>
      </c>
      <c r="BP1095" s="313">
        <f t="shared" si="26"/>
        <v>10</v>
      </c>
      <c r="BQ1095" s="312">
        <f t="shared" si="27"/>
        <v>512419326.91611767</v>
      </c>
      <c r="BR1095" s="121"/>
      <c r="BS1095" s="121"/>
      <c r="BT1095" s="121"/>
      <c r="BU1095" s="121"/>
      <c r="BV1095" s="121"/>
      <c r="BW1095" s="121"/>
      <c r="BX1095" s="121"/>
      <c r="BY1095" s="121"/>
      <c r="BZ1095" s="121"/>
    </row>
    <row r="1096" spans="1:78" s="100" customFormat="1" ht="32.25" customHeight="1">
      <c r="A1096" s="351"/>
      <c r="B1096" s="355"/>
      <c r="C1096" s="353" t="s">
        <v>1181</v>
      </c>
      <c r="D1096" s="324" t="s">
        <v>1187</v>
      </c>
      <c r="E1096" s="356" t="s">
        <v>145</v>
      </c>
      <c r="F1096" s="325" t="s">
        <v>123</v>
      </c>
      <c r="G1096" s="325"/>
      <c r="H1096" s="356"/>
      <c r="I1096" s="325"/>
      <c r="J1096" s="325" t="s">
        <v>1193</v>
      </c>
      <c r="K1096" s="357"/>
      <c r="L1096" s="356"/>
      <c r="M1096" s="325"/>
      <c r="N1096" s="325"/>
      <c r="O1096" s="325"/>
      <c r="P1096" s="325"/>
      <c r="Q1096" s="325"/>
      <c r="R1096" s="325"/>
      <c r="S1096" s="325"/>
      <c r="T1096" s="325"/>
      <c r="U1096" s="325"/>
      <c r="V1096" s="325"/>
      <c r="W1096" s="325"/>
      <c r="X1096" s="325"/>
      <c r="Y1096" s="325"/>
      <c r="Z1096" s="325"/>
      <c r="AA1096" s="356"/>
      <c r="AB1096" s="325"/>
      <c r="AC1096" s="357"/>
      <c r="AD1096" s="356"/>
      <c r="AE1096" s="325"/>
      <c r="AF1096" s="325"/>
      <c r="AG1096" s="325"/>
      <c r="AH1096" s="325"/>
      <c r="AI1096" s="325"/>
      <c r="AJ1096" s="325"/>
      <c r="AK1096" s="325"/>
      <c r="AL1096" s="325"/>
      <c r="AM1096" s="325"/>
      <c r="AN1096" s="325"/>
      <c r="AO1096" s="325"/>
      <c r="AP1096" s="325"/>
      <c r="AQ1096" s="325" t="s">
        <v>204</v>
      </c>
      <c r="AR1096" s="325"/>
      <c r="AS1096" s="325"/>
      <c r="AT1096" s="325"/>
      <c r="AU1096" s="325"/>
      <c r="AV1096" s="358">
        <v>271642702.59411663</v>
      </c>
      <c r="AW1096" s="325" t="s">
        <v>123</v>
      </c>
      <c r="AX1096" s="325"/>
      <c r="AY1096" s="325"/>
      <c r="AZ1096" s="325" t="s">
        <v>1193</v>
      </c>
      <c r="BA1096" s="325" t="s">
        <v>123</v>
      </c>
      <c r="BB1096" s="359"/>
      <c r="BC1096" s="352"/>
      <c r="BD1096" s="352"/>
      <c r="BE1096" s="307" t="str">
        <f t="shared" si="15"/>
        <v>3.11.01</v>
      </c>
      <c r="BF1096" s="308" t="str">
        <f t="shared" si="16"/>
        <v>BANGUNAN GEDUNG TEMPAT KERJA</v>
      </c>
      <c r="BG1096" s="308">
        <f t="shared" si="17"/>
        <v>50</v>
      </c>
      <c r="BH1096" s="309">
        <f t="shared" si="18"/>
        <v>-0.2</v>
      </c>
      <c r="BI1096" s="308">
        <f t="shared" si="19"/>
        <v>2013</v>
      </c>
      <c r="BJ1096" s="310">
        <f t="shared" si="20"/>
        <v>271642692.59411663</v>
      </c>
      <c r="BK1096" s="310">
        <f t="shared" si="21"/>
        <v>0</v>
      </c>
      <c r="BL1096" s="310">
        <f t="shared" si="22"/>
        <v>0</v>
      </c>
      <c r="BM1096" s="310">
        <f t="shared" si="23"/>
        <v>0</v>
      </c>
      <c r="BN1096" s="310">
        <f t="shared" si="24"/>
        <v>0</v>
      </c>
      <c r="BO1096" s="311">
        <f t="shared" si="25"/>
        <v>0</v>
      </c>
      <c r="BP1096" s="313">
        <f t="shared" si="26"/>
        <v>10</v>
      </c>
      <c r="BQ1096" s="312">
        <f t="shared" si="27"/>
        <v>271642702.59411663</v>
      </c>
      <c r="BR1096" s="121"/>
      <c r="BS1096" s="121"/>
      <c r="BT1096" s="121"/>
      <c r="BU1096" s="121"/>
      <c r="BV1096" s="121"/>
      <c r="BW1096" s="121"/>
      <c r="BX1096" s="121"/>
      <c r="BY1096" s="121"/>
      <c r="BZ1096" s="121"/>
    </row>
    <row r="1097" spans="1:78" s="100" customFormat="1" ht="24" customHeight="1">
      <c r="A1097" s="351"/>
      <c r="B1097" s="355"/>
      <c r="C1097" s="353" t="s">
        <v>1182</v>
      </c>
      <c r="D1097" s="324" t="s">
        <v>1187</v>
      </c>
      <c r="E1097" s="356" t="s">
        <v>145</v>
      </c>
      <c r="F1097" s="325" t="s">
        <v>123</v>
      </c>
      <c r="G1097" s="325"/>
      <c r="H1097" s="356"/>
      <c r="I1097" s="325"/>
      <c r="J1097" s="325" t="s">
        <v>1193</v>
      </c>
      <c r="K1097" s="357"/>
      <c r="L1097" s="356"/>
      <c r="M1097" s="325"/>
      <c r="N1097" s="325"/>
      <c r="O1097" s="325"/>
      <c r="P1097" s="325"/>
      <c r="Q1097" s="325"/>
      <c r="R1097" s="325"/>
      <c r="S1097" s="325"/>
      <c r="T1097" s="325"/>
      <c r="U1097" s="325"/>
      <c r="V1097" s="325"/>
      <c r="W1097" s="325"/>
      <c r="X1097" s="325"/>
      <c r="Y1097" s="325"/>
      <c r="Z1097" s="325"/>
      <c r="AA1097" s="356"/>
      <c r="AB1097" s="325"/>
      <c r="AC1097" s="357"/>
      <c r="AD1097" s="356"/>
      <c r="AE1097" s="325"/>
      <c r="AF1097" s="325"/>
      <c r="AG1097" s="325"/>
      <c r="AH1097" s="325"/>
      <c r="AI1097" s="325"/>
      <c r="AJ1097" s="325"/>
      <c r="AK1097" s="325"/>
      <c r="AL1097" s="325"/>
      <c r="AM1097" s="325"/>
      <c r="AN1097" s="325"/>
      <c r="AO1097" s="325"/>
      <c r="AP1097" s="325"/>
      <c r="AQ1097" s="325" t="s">
        <v>204</v>
      </c>
      <c r="AR1097" s="325"/>
      <c r="AS1097" s="325"/>
      <c r="AT1097" s="325"/>
      <c r="AU1097" s="325"/>
      <c r="AV1097" s="358">
        <v>227836206.62716225</v>
      </c>
      <c r="AW1097" s="325" t="s">
        <v>123</v>
      </c>
      <c r="AX1097" s="325"/>
      <c r="AY1097" s="325"/>
      <c r="AZ1097" s="325" t="s">
        <v>1193</v>
      </c>
      <c r="BA1097" s="325" t="s">
        <v>123</v>
      </c>
      <c r="BB1097" s="359"/>
      <c r="BC1097" s="352"/>
      <c r="BD1097" s="352"/>
      <c r="BE1097" s="307" t="str">
        <f t="shared" si="15"/>
        <v>3.11.01</v>
      </c>
      <c r="BF1097" s="308" t="str">
        <f t="shared" si="16"/>
        <v>BANGUNAN GEDUNG TEMPAT KERJA</v>
      </c>
      <c r="BG1097" s="308">
        <f t="shared" si="17"/>
        <v>50</v>
      </c>
      <c r="BH1097" s="309">
        <f t="shared" si="18"/>
        <v>-0.2</v>
      </c>
      <c r="BI1097" s="308">
        <f t="shared" si="19"/>
        <v>2013</v>
      </c>
      <c r="BJ1097" s="310">
        <f t="shared" si="20"/>
        <v>227836196.62716225</v>
      </c>
      <c r="BK1097" s="310">
        <f t="shared" si="21"/>
        <v>0</v>
      </c>
      <c r="BL1097" s="310">
        <f t="shared" si="22"/>
        <v>0</v>
      </c>
      <c r="BM1097" s="310">
        <f t="shared" si="23"/>
        <v>0</v>
      </c>
      <c r="BN1097" s="310">
        <f t="shared" si="24"/>
        <v>0</v>
      </c>
      <c r="BO1097" s="311">
        <f t="shared" si="25"/>
        <v>0</v>
      </c>
      <c r="BP1097" s="313">
        <f t="shared" si="26"/>
        <v>10</v>
      </c>
      <c r="BQ1097" s="312">
        <f t="shared" si="27"/>
        <v>227836206.62716225</v>
      </c>
      <c r="BR1097" s="121"/>
      <c r="BS1097" s="121"/>
      <c r="BT1097" s="121"/>
      <c r="BU1097" s="121"/>
      <c r="BV1097" s="121"/>
      <c r="BW1097" s="121"/>
      <c r="BX1097" s="121"/>
      <c r="BY1097" s="121"/>
      <c r="BZ1097" s="121"/>
    </row>
    <row r="1098" spans="1:78" s="100" customFormat="1" ht="27" customHeight="1">
      <c r="A1098" s="367"/>
      <c r="B1098" s="368"/>
      <c r="C1098" s="369" t="s">
        <v>1183</v>
      </c>
      <c r="D1098" s="324" t="s">
        <v>1187</v>
      </c>
      <c r="E1098" s="371" t="s">
        <v>145</v>
      </c>
      <c r="F1098" s="372" t="s">
        <v>123</v>
      </c>
      <c r="G1098" s="372"/>
      <c r="H1098" s="371"/>
      <c r="I1098" s="325"/>
      <c r="J1098" s="372" t="s">
        <v>1193</v>
      </c>
      <c r="K1098" s="373"/>
      <c r="L1098" s="374"/>
      <c r="M1098" s="372"/>
      <c r="N1098" s="372"/>
      <c r="O1098" s="375"/>
      <c r="P1098" s="375"/>
      <c r="Q1098" s="375"/>
      <c r="R1098" s="370"/>
      <c r="S1098" s="370"/>
      <c r="T1098" s="370"/>
      <c r="U1098" s="370"/>
      <c r="V1098" s="370"/>
      <c r="W1098" s="370"/>
      <c r="X1098" s="370"/>
      <c r="Y1098" s="370"/>
      <c r="Z1098" s="372"/>
      <c r="AA1098" s="371"/>
      <c r="AB1098" s="376"/>
      <c r="AC1098" s="377"/>
      <c r="AD1098" s="371"/>
      <c r="AE1098" s="370"/>
      <c r="AF1098" s="370"/>
      <c r="AG1098" s="370"/>
      <c r="AH1098" s="370"/>
      <c r="AI1098" s="370"/>
      <c r="AJ1098" s="370"/>
      <c r="AK1098" s="370"/>
      <c r="AL1098" s="370"/>
      <c r="AM1098" s="370"/>
      <c r="AN1098" s="370"/>
      <c r="AO1098" s="370"/>
      <c r="AP1098" s="370"/>
      <c r="AQ1098" s="370" t="s">
        <v>204</v>
      </c>
      <c r="AR1098" s="370"/>
      <c r="AS1098" s="370"/>
      <c r="AT1098" s="370"/>
      <c r="AU1098" s="370"/>
      <c r="AV1098" s="378">
        <v>1791187160.7601902</v>
      </c>
      <c r="AW1098" s="372" t="s">
        <v>123</v>
      </c>
      <c r="AX1098" s="372"/>
      <c r="AY1098" s="372"/>
      <c r="AZ1098" s="372" t="s">
        <v>1193</v>
      </c>
      <c r="BA1098" s="372" t="s">
        <v>123</v>
      </c>
      <c r="BB1098" s="359"/>
      <c r="BC1098" s="352"/>
      <c r="BD1098" s="352"/>
      <c r="BE1098" s="307" t="str">
        <f t="shared" si="15"/>
        <v>3.11.01</v>
      </c>
      <c r="BF1098" s="308" t="str">
        <f t="shared" si="16"/>
        <v>BANGUNAN GEDUNG TEMPAT KERJA</v>
      </c>
      <c r="BG1098" s="308">
        <f t="shared" si="17"/>
        <v>50</v>
      </c>
      <c r="BH1098" s="309">
        <f t="shared" si="18"/>
        <v>-0.2</v>
      </c>
      <c r="BI1098" s="308">
        <f t="shared" si="19"/>
        <v>2013</v>
      </c>
      <c r="BJ1098" s="310">
        <f t="shared" si="20"/>
        <v>1791187150.7601902</v>
      </c>
      <c r="BK1098" s="310">
        <f t="shared" si="21"/>
        <v>0</v>
      </c>
      <c r="BL1098" s="310">
        <f t="shared" si="22"/>
        <v>0</v>
      </c>
      <c r="BM1098" s="310">
        <f t="shared" si="23"/>
        <v>0</v>
      </c>
      <c r="BN1098" s="310">
        <f t="shared" si="24"/>
        <v>0</v>
      </c>
      <c r="BO1098" s="311">
        <f t="shared" si="25"/>
        <v>0</v>
      </c>
      <c r="BP1098" s="313">
        <f t="shared" si="26"/>
        <v>10</v>
      </c>
      <c r="BQ1098" s="312">
        <f t="shared" si="27"/>
        <v>1791187160.7601902</v>
      </c>
      <c r="BR1098" s="121"/>
      <c r="BS1098" s="121"/>
      <c r="BT1098" s="121"/>
      <c r="BU1098" s="121"/>
      <c r="BV1098" s="121"/>
      <c r="BW1098" s="121"/>
      <c r="BX1098" s="121"/>
      <c r="BY1098" s="121"/>
      <c r="BZ1098" s="121"/>
    </row>
    <row r="1099" spans="1:78" s="100" customFormat="1" ht="30" customHeight="1">
      <c r="A1099" s="379"/>
      <c r="B1099" s="380"/>
      <c r="C1099" s="381" t="s">
        <v>1184</v>
      </c>
      <c r="D1099" s="324" t="s">
        <v>1187</v>
      </c>
      <c r="E1099" s="383" t="s">
        <v>145</v>
      </c>
      <c r="F1099" s="384" t="s">
        <v>123</v>
      </c>
      <c r="G1099" s="384"/>
      <c r="H1099" s="383"/>
      <c r="I1099" s="325"/>
      <c r="J1099" s="384" t="s">
        <v>1193</v>
      </c>
      <c r="K1099" s="385"/>
      <c r="L1099" s="386"/>
      <c r="M1099" s="384"/>
      <c r="N1099" s="384"/>
      <c r="O1099" s="387"/>
      <c r="P1099" s="387"/>
      <c r="Q1099" s="387"/>
      <c r="R1099" s="382"/>
      <c r="S1099" s="382"/>
      <c r="T1099" s="382"/>
      <c r="U1099" s="382"/>
      <c r="V1099" s="382"/>
      <c r="W1099" s="382"/>
      <c r="X1099" s="382"/>
      <c r="Y1099" s="382"/>
      <c r="Z1099" s="384"/>
      <c r="AA1099" s="383"/>
      <c r="AB1099" s="376"/>
      <c r="AC1099" s="388"/>
      <c r="AD1099" s="383"/>
      <c r="AE1099" s="382"/>
      <c r="AF1099" s="382"/>
      <c r="AG1099" s="382"/>
      <c r="AH1099" s="382"/>
      <c r="AI1099" s="382"/>
      <c r="AJ1099" s="382"/>
      <c r="AK1099" s="382"/>
      <c r="AL1099" s="382"/>
      <c r="AM1099" s="382"/>
      <c r="AN1099" s="382"/>
      <c r="AO1099" s="382"/>
      <c r="AP1099" s="382"/>
      <c r="AQ1099" s="382" t="s">
        <v>204</v>
      </c>
      <c r="AR1099" s="382"/>
      <c r="AS1099" s="382"/>
      <c r="AT1099" s="382"/>
      <c r="AU1099" s="382"/>
      <c r="AV1099" s="389">
        <v>841522407</v>
      </c>
      <c r="AW1099" s="384" t="s">
        <v>123</v>
      </c>
      <c r="AX1099" s="384"/>
      <c r="AY1099" s="384"/>
      <c r="AZ1099" s="384" t="s">
        <v>1193</v>
      </c>
      <c r="BA1099" s="384" t="s">
        <v>123</v>
      </c>
      <c r="BB1099" s="359"/>
      <c r="BC1099" s="352"/>
      <c r="BD1099" s="352"/>
      <c r="BE1099" s="307" t="str">
        <f t="shared" si="15"/>
        <v>3.11.01</v>
      </c>
      <c r="BF1099" s="308" t="str">
        <f t="shared" si="16"/>
        <v>BANGUNAN GEDUNG TEMPAT KERJA</v>
      </c>
      <c r="BG1099" s="308">
        <f t="shared" si="17"/>
        <v>50</v>
      </c>
      <c r="BH1099" s="309">
        <f t="shared" si="18"/>
        <v>-0.2</v>
      </c>
      <c r="BI1099" s="308">
        <f t="shared" si="19"/>
        <v>2013</v>
      </c>
      <c r="BJ1099" s="310">
        <f t="shared" si="20"/>
        <v>841522397</v>
      </c>
      <c r="BK1099" s="310">
        <f t="shared" si="21"/>
        <v>0</v>
      </c>
      <c r="BL1099" s="310">
        <f t="shared" si="22"/>
        <v>0</v>
      </c>
      <c r="BM1099" s="310">
        <f t="shared" si="23"/>
        <v>0</v>
      </c>
      <c r="BN1099" s="310">
        <f t="shared" si="24"/>
        <v>0</v>
      </c>
      <c r="BO1099" s="311">
        <f t="shared" si="25"/>
        <v>0</v>
      </c>
      <c r="BP1099" s="313">
        <f t="shared" si="26"/>
        <v>10</v>
      </c>
      <c r="BQ1099" s="312">
        <f t="shared" si="27"/>
        <v>841522407</v>
      </c>
      <c r="BR1099" s="121"/>
      <c r="BS1099" s="121"/>
      <c r="BT1099" s="121"/>
      <c r="BU1099" s="121"/>
      <c r="BV1099" s="121"/>
      <c r="BW1099" s="121"/>
      <c r="BX1099" s="121"/>
      <c r="BY1099" s="121"/>
      <c r="BZ1099" s="121"/>
    </row>
    <row r="1100" spans="1:78" s="100" customFormat="1" ht="22.5" customHeight="1">
      <c r="A1100" s="351"/>
      <c r="B1100" s="355"/>
      <c r="C1100" s="353" t="s">
        <v>1185</v>
      </c>
      <c r="D1100" s="324" t="s">
        <v>1187</v>
      </c>
      <c r="E1100" s="356" t="s">
        <v>145</v>
      </c>
      <c r="F1100" s="325" t="s">
        <v>123</v>
      </c>
      <c r="G1100" s="325"/>
      <c r="H1100" s="356"/>
      <c r="I1100" s="325"/>
      <c r="J1100" s="325" t="s">
        <v>1193</v>
      </c>
      <c r="K1100" s="390"/>
      <c r="L1100" s="356"/>
      <c r="M1100" s="325"/>
      <c r="N1100" s="325"/>
      <c r="O1100" s="325"/>
      <c r="P1100" s="325"/>
      <c r="Q1100" s="325"/>
      <c r="R1100" s="325"/>
      <c r="S1100" s="325"/>
      <c r="T1100" s="325"/>
      <c r="U1100" s="325"/>
      <c r="V1100" s="325"/>
      <c r="W1100" s="325"/>
      <c r="X1100" s="325"/>
      <c r="Y1100" s="325"/>
      <c r="Z1100" s="325"/>
      <c r="AA1100" s="356"/>
      <c r="AB1100" s="325"/>
      <c r="AC1100" s="390"/>
      <c r="AD1100" s="356"/>
      <c r="AE1100" s="325"/>
      <c r="AF1100" s="325"/>
      <c r="AG1100" s="325"/>
      <c r="AH1100" s="325"/>
      <c r="AI1100" s="325"/>
      <c r="AJ1100" s="325"/>
      <c r="AK1100" s="325"/>
      <c r="AL1100" s="325"/>
      <c r="AM1100" s="325"/>
      <c r="AN1100" s="325"/>
      <c r="AO1100" s="325"/>
      <c r="AP1100" s="325"/>
      <c r="AQ1100" s="325" t="s">
        <v>204</v>
      </c>
      <c r="AR1100" s="325"/>
      <c r="AS1100" s="325"/>
      <c r="AT1100" s="325"/>
      <c r="AU1100" s="325"/>
      <c r="AV1100" s="358">
        <v>1929132000</v>
      </c>
      <c r="AW1100" s="325" t="s">
        <v>123</v>
      </c>
      <c r="AX1100" s="325"/>
      <c r="AY1100" s="325"/>
      <c r="AZ1100" s="325" t="s">
        <v>1193</v>
      </c>
      <c r="BA1100" s="325" t="s">
        <v>123</v>
      </c>
      <c r="BB1100" s="359"/>
      <c r="BC1100" s="352"/>
      <c r="BD1100" s="352"/>
      <c r="BE1100" s="307" t="str">
        <f t="shared" si="15"/>
        <v>3.11.01</v>
      </c>
      <c r="BF1100" s="308" t="str">
        <f t="shared" si="16"/>
        <v>BANGUNAN GEDUNG TEMPAT KERJA</v>
      </c>
      <c r="BG1100" s="308">
        <f t="shared" si="17"/>
        <v>50</v>
      </c>
      <c r="BH1100" s="309">
        <f t="shared" si="18"/>
        <v>-0.2</v>
      </c>
      <c r="BI1100" s="308">
        <f t="shared" si="19"/>
        <v>2013</v>
      </c>
      <c r="BJ1100" s="310">
        <f t="shared" si="20"/>
        <v>1929131990</v>
      </c>
      <c r="BK1100" s="310">
        <f t="shared" si="21"/>
        <v>0</v>
      </c>
      <c r="BL1100" s="310">
        <f t="shared" si="22"/>
        <v>0</v>
      </c>
      <c r="BM1100" s="310">
        <f t="shared" si="23"/>
        <v>0</v>
      </c>
      <c r="BN1100" s="310">
        <f t="shared" si="24"/>
        <v>0</v>
      </c>
      <c r="BO1100" s="311">
        <f t="shared" si="25"/>
        <v>0</v>
      </c>
      <c r="BP1100" s="313">
        <f t="shared" si="26"/>
        <v>10</v>
      </c>
      <c r="BQ1100" s="312">
        <f t="shared" si="27"/>
        <v>1929132000</v>
      </c>
      <c r="BR1100" s="121"/>
      <c r="BS1100" s="121"/>
      <c r="BT1100" s="121"/>
      <c r="BU1100" s="121"/>
      <c r="BV1100" s="121"/>
      <c r="BW1100" s="121"/>
      <c r="BX1100" s="121"/>
      <c r="BY1100" s="121"/>
      <c r="BZ1100" s="121"/>
    </row>
    <row r="1101" spans="1:78" s="100" customFormat="1" ht="30">
      <c r="A1101" s="351"/>
      <c r="B1101" s="355"/>
      <c r="C1101" s="353" t="s">
        <v>1857</v>
      </c>
      <c r="D1101" s="324" t="s">
        <v>1187</v>
      </c>
      <c r="E1101" s="356"/>
      <c r="F1101" s="325" t="s">
        <v>123</v>
      </c>
      <c r="G1101" s="325" t="s">
        <v>1860</v>
      </c>
      <c r="H1101" s="325" t="s">
        <v>1859</v>
      </c>
      <c r="I1101" s="325" t="s">
        <v>1861</v>
      </c>
      <c r="J1101" s="325" t="s">
        <v>1556</v>
      </c>
      <c r="K1101" s="390"/>
      <c r="L1101" s="356"/>
      <c r="M1101" s="325"/>
      <c r="N1101" s="325"/>
      <c r="O1101" s="325"/>
      <c r="P1101" s="325"/>
      <c r="Q1101" s="325"/>
      <c r="R1101" s="325"/>
      <c r="S1101" s="325"/>
      <c r="T1101" s="325"/>
      <c r="U1101" s="325"/>
      <c r="V1101" s="325"/>
      <c r="W1101" s="325"/>
      <c r="X1101" s="325"/>
      <c r="Y1101" s="325"/>
      <c r="Z1101" s="325" t="s">
        <v>1860</v>
      </c>
      <c r="AA1101" s="325" t="s">
        <v>1859</v>
      </c>
      <c r="AB1101" s="325" t="s">
        <v>1861</v>
      </c>
      <c r="AC1101" s="390"/>
      <c r="AD1101" s="356"/>
      <c r="AE1101" s="325"/>
      <c r="AF1101" s="325"/>
      <c r="AG1101" s="325"/>
      <c r="AH1101" s="325"/>
      <c r="AI1101" s="325"/>
      <c r="AJ1101" s="325"/>
      <c r="AK1101" s="325"/>
      <c r="AL1101" s="325"/>
      <c r="AM1101" s="325"/>
      <c r="AN1101" s="325"/>
      <c r="AO1101" s="325"/>
      <c r="AP1101" s="325"/>
      <c r="AQ1101" s="325" t="s">
        <v>204</v>
      </c>
      <c r="AR1101" s="325">
        <v>2012</v>
      </c>
      <c r="AS1101" s="325"/>
      <c r="AT1101" s="325"/>
      <c r="AU1101" s="325"/>
      <c r="AV1101" s="358">
        <v>620744113</v>
      </c>
      <c r="AW1101" s="325" t="s">
        <v>123</v>
      </c>
      <c r="AX1101" s="325"/>
      <c r="AY1101" s="325" t="s">
        <v>1862</v>
      </c>
      <c r="AZ1101" s="325" t="s">
        <v>1556</v>
      </c>
      <c r="BA1101" s="325" t="s">
        <v>123</v>
      </c>
      <c r="BB1101" s="359"/>
      <c r="BC1101" s="352"/>
      <c r="BD1101" s="352"/>
      <c r="BE1101" s="307" t="str">
        <f t="shared" si="15"/>
        <v>3.11.01</v>
      </c>
      <c r="BF1101" s="308" t="str">
        <f t="shared" si="16"/>
        <v>BANGUNAN GEDUNG TEMPAT KERJA</v>
      </c>
      <c r="BG1101" s="308">
        <f t="shared" si="17"/>
        <v>50</v>
      </c>
      <c r="BH1101" s="309">
        <f t="shared" si="18"/>
        <v>-0.2</v>
      </c>
      <c r="BI1101" s="308">
        <f t="shared" si="19"/>
        <v>2013</v>
      </c>
      <c r="BJ1101" s="310">
        <f t="shared" si="20"/>
        <v>620744103</v>
      </c>
      <c r="BK1101" s="310">
        <f t="shared" si="21"/>
        <v>0</v>
      </c>
      <c r="BL1101" s="310">
        <f t="shared" si="22"/>
        <v>0</v>
      </c>
      <c r="BM1101" s="310">
        <f t="shared" si="23"/>
        <v>0</v>
      </c>
      <c r="BN1101" s="310">
        <f t="shared" si="24"/>
        <v>0</v>
      </c>
      <c r="BO1101" s="311">
        <f t="shared" si="25"/>
        <v>0</v>
      </c>
      <c r="BP1101" s="313">
        <f t="shared" si="26"/>
        <v>10</v>
      </c>
      <c r="BQ1101" s="312">
        <f t="shared" si="27"/>
        <v>620744113</v>
      </c>
      <c r="BR1101" s="121"/>
      <c r="BS1101" s="121"/>
      <c r="BT1101" s="121"/>
      <c r="BU1101" s="121"/>
      <c r="BV1101" s="121"/>
      <c r="BW1101" s="121"/>
      <c r="BX1101" s="121"/>
      <c r="BY1101" s="121"/>
      <c r="BZ1101" s="121"/>
    </row>
    <row r="1102" spans="1:78" s="100" customFormat="1" ht="28.5" customHeight="1">
      <c r="A1102" s="351"/>
      <c r="B1102" s="355"/>
      <c r="C1102" s="353" t="s">
        <v>1858</v>
      </c>
      <c r="D1102" s="324" t="s">
        <v>1187</v>
      </c>
      <c r="E1102" s="356"/>
      <c r="F1102" s="325" t="s">
        <v>123</v>
      </c>
      <c r="G1102" s="325" t="s">
        <v>1860</v>
      </c>
      <c r="H1102" s="325" t="s">
        <v>1859</v>
      </c>
      <c r="I1102" s="325" t="s">
        <v>1861</v>
      </c>
      <c r="J1102" s="325" t="s">
        <v>1556</v>
      </c>
      <c r="K1102" s="390"/>
      <c r="L1102" s="356"/>
      <c r="M1102" s="325"/>
      <c r="N1102" s="325"/>
      <c r="O1102" s="325"/>
      <c r="P1102" s="325"/>
      <c r="Q1102" s="325"/>
      <c r="R1102" s="325"/>
      <c r="S1102" s="325"/>
      <c r="T1102" s="325"/>
      <c r="U1102" s="325"/>
      <c r="V1102" s="325"/>
      <c r="W1102" s="325"/>
      <c r="X1102" s="325"/>
      <c r="Y1102" s="325"/>
      <c r="Z1102" s="325" t="s">
        <v>1860</v>
      </c>
      <c r="AA1102" s="325" t="s">
        <v>1859</v>
      </c>
      <c r="AB1102" s="325" t="s">
        <v>1861</v>
      </c>
      <c r="AC1102" s="390"/>
      <c r="AD1102" s="356"/>
      <c r="AE1102" s="325"/>
      <c r="AF1102" s="325"/>
      <c r="AG1102" s="325"/>
      <c r="AH1102" s="325"/>
      <c r="AI1102" s="325"/>
      <c r="AJ1102" s="325"/>
      <c r="AK1102" s="325"/>
      <c r="AL1102" s="325"/>
      <c r="AM1102" s="325"/>
      <c r="AN1102" s="325"/>
      <c r="AO1102" s="325"/>
      <c r="AP1102" s="325"/>
      <c r="AQ1102" s="325" t="s">
        <v>204</v>
      </c>
      <c r="AR1102" s="325">
        <v>2012</v>
      </c>
      <c r="AS1102" s="325"/>
      <c r="AT1102" s="325"/>
      <c r="AU1102" s="325"/>
      <c r="AV1102" s="358">
        <v>59619000</v>
      </c>
      <c r="AW1102" s="325" t="s">
        <v>123</v>
      </c>
      <c r="AX1102" s="325"/>
      <c r="AY1102" s="325" t="s">
        <v>1862</v>
      </c>
      <c r="AZ1102" s="325" t="s">
        <v>1556</v>
      </c>
      <c r="BA1102" s="325" t="s">
        <v>123</v>
      </c>
      <c r="BB1102" s="359"/>
      <c r="BC1102" s="352"/>
      <c r="BD1102" s="352"/>
      <c r="BE1102" s="307" t="str">
        <f t="shared" si="15"/>
        <v>3.11.01</v>
      </c>
      <c r="BF1102" s="308" t="str">
        <f t="shared" si="16"/>
        <v>BANGUNAN GEDUNG TEMPAT KERJA</v>
      </c>
      <c r="BG1102" s="308">
        <f t="shared" si="17"/>
        <v>50</v>
      </c>
      <c r="BH1102" s="309">
        <f t="shared" si="18"/>
        <v>-0.2</v>
      </c>
      <c r="BI1102" s="308">
        <f t="shared" si="19"/>
        <v>2013</v>
      </c>
      <c r="BJ1102" s="310">
        <f t="shared" si="20"/>
        <v>59618990</v>
      </c>
      <c r="BK1102" s="310">
        <f t="shared" si="21"/>
        <v>0</v>
      </c>
      <c r="BL1102" s="310">
        <f t="shared" si="22"/>
        <v>0</v>
      </c>
      <c r="BM1102" s="310">
        <f t="shared" si="23"/>
        <v>0</v>
      </c>
      <c r="BN1102" s="310">
        <f t="shared" si="24"/>
        <v>0</v>
      </c>
      <c r="BO1102" s="311">
        <f t="shared" si="25"/>
        <v>0</v>
      </c>
      <c r="BP1102" s="313">
        <f t="shared" si="26"/>
        <v>10</v>
      </c>
      <c r="BQ1102" s="312">
        <f t="shared" si="27"/>
        <v>59619000</v>
      </c>
      <c r="BR1102" s="121"/>
      <c r="BS1102" s="121"/>
      <c r="BT1102" s="121"/>
      <c r="BU1102" s="121"/>
      <c r="BV1102" s="121"/>
      <c r="BW1102" s="121"/>
      <c r="BX1102" s="121"/>
      <c r="BY1102" s="121"/>
      <c r="BZ1102" s="121"/>
    </row>
    <row r="1103" spans="1:78" s="100" customFormat="1">
      <c r="A1103" s="351"/>
      <c r="B1103" s="355"/>
      <c r="C1103" s="353"/>
      <c r="D1103" s="325"/>
      <c r="E1103" s="356"/>
      <c r="F1103" s="325"/>
      <c r="G1103" s="325"/>
      <c r="H1103" s="356"/>
      <c r="I1103" s="356"/>
      <c r="J1103" s="325"/>
      <c r="K1103" s="390"/>
      <c r="L1103" s="356"/>
      <c r="M1103" s="325"/>
      <c r="N1103" s="356"/>
      <c r="O1103" s="356"/>
      <c r="P1103" s="356"/>
      <c r="Q1103" s="356"/>
      <c r="R1103" s="325"/>
      <c r="S1103" s="325"/>
      <c r="T1103" s="325"/>
      <c r="U1103" s="325"/>
      <c r="V1103" s="325"/>
      <c r="W1103" s="325"/>
      <c r="X1103" s="325"/>
      <c r="Y1103" s="325"/>
      <c r="Z1103" s="325"/>
      <c r="AA1103" s="356"/>
      <c r="AB1103" s="356"/>
      <c r="AC1103" s="390"/>
      <c r="AD1103" s="356"/>
      <c r="AE1103" s="325"/>
      <c r="AF1103" s="325"/>
      <c r="AG1103" s="325"/>
      <c r="AH1103" s="325"/>
      <c r="AI1103" s="325"/>
      <c r="AJ1103" s="325"/>
      <c r="AK1103" s="325"/>
      <c r="AL1103" s="325"/>
      <c r="AM1103" s="325"/>
      <c r="AN1103" s="325"/>
      <c r="AO1103" s="325"/>
      <c r="AP1103" s="325"/>
      <c r="AQ1103" s="325"/>
      <c r="AR1103" s="325"/>
      <c r="AS1103" s="325"/>
      <c r="AT1103" s="325"/>
      <c r="AU1103" s="325"/>
      <c r="AV1103" s="358"/>
      <c r="AW1103" s="325"/>
      <c r="AX1103" s="325"/>
      <c r="AY1103" s="325"/>
      <c r="AZ1103" s="325"/>
      <c r="BA1103" s="325"/>
      <c r="BB1103" s="359"/>
      <c r="BC1103" s="352"/>
      <c r="BD1103" s="352"/>
      <c r="BE1103" s="307" t="str">
        <f t="shared" si="15"/>
        <v/>
      </c>
      <c r="BF1103" s="308"/>
      <c r="BG1103" s="308"/>
      <c r="BH1103" s="309"/>
      <c r="BI1103" s="308"/>
      <c r="BJ1103" s="310"/>
      <c r="BK1103" s="310"/>
      <c r="BL1103" s="310"/>
      <c r="BM1103" s="310"/>
      <c r="BN1103" s="310"/>
      <c r="BO1103" s="311"/>
      <c r="BP1103" s="313"/>
      <c r="BQ1103" s="312"/>
      <c r="BR1103" s="121"/>
      <c r="BS1103" s="121"/>
      <c r="BT1103" s="121"/>
      <c r="BU1103" s="121"/>
      <c r="BV1103" s="121"/>
      <c r="BW1103" s="121"/>
      <c r="BX1103" s="121"/>
      <c r="BY1103" s="121"/>
      <c r="BZ1103" s="121"/>
    </row>
    <row r="1104" spans="1:78">
      <c r="A1104" s="351"/>
      <c r="B1104" s="353"/>
      <c r="C1104" s="353"/>
      <c r="D1104" s="356"/>
      <c r="E1104" s="356"/>
      <c r="F1104" s="356"/>
      <c r="G1104" s="356"/>
      <c r="H1104" s="356"/>
      <c r="I1104" s="356"/>
      <c r="J1104" s="356"/>
      <c r="K1104" s="356"/>
      <c r="L1104" s="356"/>
      <c r="M1104" s="324"/>
      <c r="N1104" s="356"/>
      <c r="O1104" s="356"/>
      <c r="P1104" s="356"/>
      <c r="Q1104" s="356"/>
      <c r="R1104" s="356"/>
      <c r="S1104" s="356"/>
      <c r="T1104" s="356"/>
      <c r="U1104" s="356"/>
      <c r="V1104" s="356"/>
      <c r="W1104" s="356"/>
      <c r="X1104" s="356"/>
      <c r="Y1104" s="356"/>
      <c r="Z1104" s="356"/>
      <c r="AA1104" s="356"/>
      <c r="AB1104" s="356"/>
      <c r="AC1104" s="356"/>
      <c r="AD1104" s="356"/>
      <c r="AE1104" s="324"/>
      <c r="AF1104" s="356"/>
      <c r="AG1104" s="356"/>
      <c r="AH1104" s="356"/>
      <c r="AI1104" s="356"/>
      <c r="AJ1104" s="356"/>
      <c r="AK1104" s="356"/>
      <c r="AL1104" s="356"/>
      <c r="AM1104" s="356"/>
      <c r="AN1104" s="356"/>
      <c r="AO1104" s="356"/>
      <c r="AP1104" s="324"/>
      <c r="AQ1104" s="324"/>
      <c r="AR1104" s="356"/>
      <c r="AS1104" s="356"/>
      <c r="AT1104" s="356"/>
      <c r="AU1104" s="356"/>
      <c r="AV1104" s="364"/>
      <c r="AW1104" s="356"/>
      <c r="AX1104" s="356"/>
      <c r="AY1104" s="356"/>
      <c r="AZ1104" s="356"/>
      <c r="BA1104" s="356"/>
      <c r="BB1104" s="391"/>
      <c r="BC1104" s="391"/>
      <c r="BD1104" s="391"/>
      <c r="BE1104" s="307" t="str">
        <f t="shared" si="15"/>
        <v/>
      </c>
      <c r="BF1104" s="308"/>
      <c r="BG1104" s="308"/>
      <c r="BH1104" s="309"/>
      <c r="BI1104" s="308"/>
      <c r="BJ1104" s="310"/>
      <c r="BK1104" s="310"/>
      <c r="BL1104" s="310"/>
      <c r="BM1104" s="310"/>
      <c r="BN1104" s="310"/>
      <c r="BO1104" s="311"/>
      <c r="BP1104" s="313"/>
      <c r="BQ1104" s="312"/>
    </row>
    <row r="1105" spans="1:69" ht="26.25" customHeight="1">
      <c r="A1105" s="487" t="s">
        <v>51</v>
      </c>
      <c r="B1105" s="560" t="s">
        <v>52</v>
      </c>
      <c r="C1105" s="560" t="s">
        <v>52</v>
      </c>
      <c r="D1105" s="488"/>
      <c r="E1105" s="488"/>
      <c r="F1105" s="488"/>
      <c r="G1105" s="488"/>
      <c r="H1105" s="488"/>
      <c r="I1105" s="488"/>
      <c r="J1105" s="488"/>
      <c r="K1105" s="488"/>
      <c r="L1105" s="488"/>
      <c r="M1105" s="486"/>
      <c r="N1105" s="488"/>
      <c r="O1105" s="488"/>
      <c r="P1105" s="488"/>
      <c r="Q1105" s="488"/>
      <c r="R1105" s="488"/>
      <c r="S1105" s="488"/>
      <c r="T1105" s="488"/>
      <c r="U1105" s="488"/>
      <c r="V1105" s="488"/>
      <c r="W1105" s="488"/>
      <c r="X1105" s="488"/>
      <c r="Y1105" s="488"/>
      <c r="Z1105" s="488"/>
      <c r="AA1105" s="488"/>
      <c r="AB1105" s="488"/>
      <c r="AC1105" s="488"/>
      <c r="AD1105" s="488"/>
      <c r="AE1105" s="486"/>
      <c r="AF1105" s="488"/>
      <c r="AG1105" s="488"/>
      <c r="AH1105" s="488"/>
      <c r="AI1105" s="488"/>
      <c r="AJ1105" s="488"/>
      <c r="AK1105" s="488"/>
      <c r="AL1105" s="488"/>
      <c r="AM1105" s="488"/>
      <c r="AN1105" s="488"/>
      <c r="AO1105" s="488"/>
      <c r="AP1105" s="486"/>
      <c r="AQ1105" s="486"/>
      <c r="AR1105" s="488"/>
      <c r="AS1105" s="488"/>
      <c r="AT1105" s="488"/>
      <c r="AU1105" s="488"/>
      <c r="AV1105" s="563"/>
      <c r="AW1105" s="488"/>
      <c r="AX1105" s="488"/>
      <c r="AY1105" s="488"/>
      <c r="AZ1105" s="488"/>
      <c r="BA1105" s="488"/>
      <c r="BB1105" s="564"/>
      <c r="BC1105" s="564"/>
      <c r="BD1105" s="564"/>
      <c r="BE1105" s="489" t="str">
        <f t="shared" si="15"/>
        <v/>
      </c>
      <c r="BF1105" s="490"/>
      <c r="BG1105" s="490"/>
      <c r="BH1105" s="491"/>
      <c r="BI1105" s="490"/>
      <c r="BJ1105" s="492"/>
      <c r="BK1105" s="492"/>
      <c r="BL1105" s="492"/>
      <c r="BM1105" s="310"/>
      <c r="BN1105" s="310"/>
      <c r="BO1105" s="311"/>
      <c r="BP1105" s="313"/>
      <c r="BQ1105" s="312"/>
    </row>
    <row r="1106" spans="1:69" ht="27.75" customHeight="1">
      <c r="A1106" s="351"/>
      <c r="B1106" s="360" t="s">
        <v>112</v>
      </c>
      <c r="C1106" s="353" t="s">
        <v>145</v>
      </c>
      <c r="D1106" s="1777" t="s">
        <v>1863</v>
      </c>
      <c r="E1106" s="1777"/>
      <c r="F1106" s="1777"/>
      <c r="G1106" s="1777"/>
      <c r="H1106" s="1777"/>
      <c r="I1106" s="1777"/>
      <c r="J1106" s="356" t="s">
        <v>145</v>
      </c>
      <c r="K1106" s="356" t="s">
        <v>145</v>
      </c>
      <c r="L1106" s="356" t="s">
        <v>145</v>
      </c>
      <c r="M1106" s="324"/>
      <c r="N1106" s="356" t="s">
        <v>145</v>
      </c>
      <c r="O1106" s="356" t="s">
        <v>145</v>
      </c>
      <c r="P1106" s="356" t="s">
        <v>145</v>
      </c>
      <c r="Q1106" s="356" t="s">
        <v>145</v>
      </c>
      <c r="R1106" s="356" t="s">
        <v>145</v>
      </c>
      <c r="S1106" s="356" t="s">
        <v>145</v>
      </c>
      <c r="T1106" s="356" t="s">
        <v>145</v>
      </c>
      <c r="U1106" s="356" t="s">
        <v>145</v>
      </c>
      <c r="V1106" s="356" t="s">
        <v>145</v>
      </c>
      <c r="W1106" s="356" t="s">
        <v>145</v>
      </c>
      <c r="X1106" s="356" t="s">
        <v>145</v>
      </c>
      <c r="Y1106" s="356" t="s">
        <v>145</v>
      </c>
      <c r="Z1106" s="356" t="s">
        <v>145</v>
      </c>
      <c r="AA1106" s="356" t="s">
        <v>145</v>
      </c>
      <c r="AB1106" s="356" t="s">
        <v>145</v>
      </c>
      <c r="AC1106" s="356" t="s">
        <v>145</v>
      </c>
      <c r="AD1106" s="356" t="s">
        <v>145</v>
      </c>
      <c r="AE1106" s="324"/>
      <c r="AF1106" s="356" t="s">
        <v>145</v>
      </c>
      <c r="AG1106" s="356" t="s">
        <v>145</v>
      </c>
      <c r="AH1106" s="356" t="s">
        <v>145</v>
      </c>
      <c r="AI1106" s="356" t="s">
        <v>145</v>
      </c>
      <c r="AJ1106" s="356" t="s">
        <v>145</v>
      </c>
      <c r="AK1106" s="356" t="s">
        <v>145</v>
      </c>
      <c r="AL1106" s="356" t="s">
        <v>145</v>
      </c>
      <c r="AM1106" s="356" t="s">
        <v>145</v>
      </c>
      <c r="AN1106" s="356" t="s">
        <v>145</v>
      </c>
      <c r="AO1106" s="356" t="s">
        <v>145</v>
      </c>
      <c r="AP1106" s="324"/>
      <c r="AQ1106" s="324"/>
      <c r="AR1106" s="356"/>
      <c r="AS1106" s="356"/>
      <c r="AT1106" s="356"/>
      <c r="AU1106" s="356"/>
      <c r="AV1106" s="364"/>
      <c r="AW1106" s="356" t="s">
        <v>145</v>
      </c>
      <c r="AX1106" s="356" t="s">
        <v>145</v>
      </c>
      <c r="AY1106" s="356" t="s">
        <v>145</v>
      </c>
      <c r="AZ1106" s="356" t="s">
        <v>145</v>
      </c>
      <c r="BA1106" s="356" t="s">
        <v>145</v>
      </c>
      <c r="BB1106" s="391" t="s">
        <v>145</v>
      </c>
      <c r="BC1106" s="391" t="s">
        <v>145</v>
      </c>
      <c r="BD1106" s="391" t="s">
        <v>145</v>
      </c>
      <c r="BE1106" s="307" t="str">
        <f t="shared" si="15"/>
        <v xml:space="preserve"> I H I </v>
      </c>
      <c r="BF1106" s="308"/>
      <c r="BG1106" s="308"/>
      <c r="BH1106" s="309"/>
      <c r="BI1106" s="308"/>
      <c r="BJ1106" s="310"/>
      <c r="BK1106" s="310"/>
      <c r="BL1106" s="310"/>
      <c r="BM1106" s="310"/>
      <c r="BN1106" s="310"/>
      <c r="BO1106" s="311"/>
      <c r="BP1106" s="313"/>
      <c r="BQ1106" s="312"/>
    </row>
    <row r="1107" spans="1:69">
      <c r="A1107" s="351"/>
      <c r="B1107" s="353"/>
      <c r="C1107" s="392"/>
      <c r="D1107" s="324"/>
      <c r="E1107" s="324"/>
      <c r="F1107" s="324"/>
      <c r="G1107" s="324"/>
      <c r="H1107" s="324"/>
      <c r="I1107" s="324"/>
      <c r="J1107" s="324"/>
      <c r="K1107" s="324"/>
      <c r="L1107" s="324"/>
      <c r="M1107" s="324"/>
      <c r="N1107" s="324"/>
      <c r="O1107" s="324"/>
      <c r="P1107" s="324"/>
      <c r="Q1107" s="324"/>
      <c r="R1107" s="324"/>
      <c r="S1107" s="324"/>
      <c r="T1107" s="324"/>
      <c r="U1107" s="324"/>
      <c r="V1107" s="324"/>
      <c r="W1107" s="324"/>
      <c r="X1107" s="324"/>
      <c r="Y1107" s="324"/>
      <c r="Z1107" s="324"/>
      <c r="AA1107" s="324"/>
      <c r="AB1107" s="324"/>
      <c r="AC1107" s="324"/>
      <c r="AD1107" s="324"/>
      <c r="AE1107" s="324"/>
      <c r="AF1107" s="324"/>
      <c r="AG1107" s="324"/>
      <c r="AH1107" s="324"/>
      <c r="AI1107" s="324"/>
      <c r="AJ1107" s="324"/>
      <c r="AK1107" s="324"/>
      <c r="AL1107" s="324"/>
      <c r="AM1107" s="324"/>
      <c r="AN1107" s="324"/>
      <c r="AO1107" s="324"/>
      <c r="AP1107" s="324"/>
      <c r="AQ1107" s="324"/>
      <c r="AR1107" s="324"/>
      <c r="AS1107" s="324"/>
      <c r="AT1107" s="324"/>
      <c r="AU1107" s="324"/>
      <c r="AV1107" s="364"/>
      <c r="AW1107" s="324"/>
      <c r="AX1107" s="324"/>
      <c r="AY1107" s="324"/>
      <c r="AZ1107" s="324"/>
      <c r="BA1107" s="324"/>
      <c r="BB1107" s="354"/>
      <c r="BC1107" s="354"/>
      <c r="BD1107" s="354"/>
      <c r="BE1107" s="307" t="str">
        <f t="shared" si="15"/>
        <v/>
      </c>
      <c r="BF1107" s="308"/>
      <c r="BG1107" s="308"/>
      <c r="BH1107" s="309"/>
      <c r="BI1107" s="308"/>
      <c r="BJ1107" s="310"/>
      <c r="BK1107" s="310"/>
      <c r="BL1107" s="310"/>
      <c r="BM1107" s="310"/>
      <c r="BN1107" s="310"/>
      <c r="BO1107" s="311"/>
      <c r="BP1107" s="313"/>
      <c r="BQ1107" s="312"/>
    </row>
    <row r="1108" spans="1:69" ht="20.25" hidden="1" customHeight="1">
      <c r="A1108" s="367" t="s">
        <v>53</v>
      </c>
      <c r="B1108" s="393" t="s">
        <v>54</v>
      </c>
      <c r="C1108" s="369" t="s">
        <v>145</v>
      </c>
      <c r="D1108" s="371" t="s">
        <v>145</v>
      </c>
      <c r="E1108" s="371" t="s">
        <v>145</v>
      </c>
      <c r="F1108" s="394"/>
      <c r="G1108" s="395"/>
      <c r="H1108" s="395"/>
      <c r="I1108" s="396"/>
      <c r="J1108" s="394"/>
      <c r="K1108" s="395"/>
      <c r="L1108" s="395"/>
      <c r="M1108" s="396"/>
      <c r="N1108" s="397"/>
      <c r="O1108" s="397"/>
      <c r="P1108" s="397"/>
      <c r="Q1108" s="397"/>
      <c r="R1108" s="396"/>
      <c r="S1108" s="396"/>
      <c r="T1108" s="396"/>
      <c r="U1108" s="396"/>
      <c r="V1108" s="396"/>
      <c r="W1108" s="396"/>
      <c r="X1108" s="396"/>
      <c r="Y1108" s="396"/>
      <c r="Z1108" s="395"/>
      <c r="AA1108" s="395"/>
      <c r="AB1108" s="396"/>
      <c r="AC1108" s="395"/>
      <c r="AD1108" s="395"/>
      <c r="AE1108" s="396"/>
      <c r="AF1108" s="396"/>
      <c r="AG1108" s="396"/>
      <c r="AH1108" s="396"/>
      <c r="AI1108" s="396"/>
      <c r="AJ1108" s="396"/>
      <c r="AK1108" s="396"/>
      <c r="AL1108" s="396"/>
      <c r="AM1108" s="396"/>
      <c r="AN1108" s="395"/>
      <c r="AO1108" s="395"/>
      <c r="AP1108" s="396"/>
      <c r="AQ1108" s="396"/>
      <c r="AR1108" s="396"/>
      <c r="AS1108" s="396"/>
      <c r="AT1108" s="396"/>
      <c r="AU1108" s="396"/>
      <c r="AV1108" s="398"/>
      <c r="AW1108" s="394"/>
      <c r="AX1108" s="394"/>
      <c r="AY1108" s="394"/>
      <c r="AZ1108" s="394"/>
      <c r="BA1108" s="394"/>
      <c r="BB1108" s="354"/>
      <c r="BC1108" s="354"/>
      <c r="BD1108" s="354"/>
      <c r="BE1108" s="307" t="str">
        <f t="shared" si="15"/>
        <v/>
      </c>
      <c r="BF1108" s="308"/>
      <c r="BG1108" s="308"/>
      <c r="BH1108" s="309"/>
      <c r="BI1108" s="308"/>
      <c r="BJ1108" s="310"/>
      <c r="BK1108" s="310"/>
      <c r="BL1108" s="310"/>
      <c r="BM1108" s="310"/>
      <c r="BN1108" s="310"/>
      <c r="BO1108" s="311"/>
      <c r="BP1108" s="313"/>
      <c r="BQ1108" s="312"/>
    </row>
    <row r="1109" spans="1:69" hidden="1">
      <c r="A1109" s="399" t="s">
        <v>55</v>
      </c>
      <c r="B1109" s="400" t="s">
        <v>56</v>
      </c>
      <c r="C1109" s="400" t="s">
        <v>145</v>
      </c>
      <c r="D1109" s="401" t="s">
        <v>145</v>
      </c>
      <c r="E1109" s="401" t="s">
        <v>145</v>
      </c>
      <c r="F1109" s="365"/>
      <c r="G1109" s="395"/>
      <c r="H1109" s="395"/>
      <c r="I1109" s="402"/>
      <c r="J1109" s="365"/>
      <c r="K1109" s="395"/>
      <c r="L1109" s="395"/>
      <c r="M1109" s="402"/>
      <c r="N1109" s="403"/>
      <c r="O1109" s="403"/>
      <c r="P1109" s="403"/>
      <c r="Q1109" s="403"/>
      <c r="R1109" s="402"/>
      <c r="S1109" s="402"/>
      <c r="T1109" s="402"/>
      <c r="U1109" s="402"/>
      <c r="V1109" s="402"/>
      <c r="W1109" s="402"/>
      <c r="X1109" s="402"/>
      <c r="Y1109" s="402"/>
      <c r="Z1109" s="395"/>
      <c r="AA1109" s="395"/>
      <c r="AB1109" s="402"/>
      <c r="AC1109" s="395"/>
      <c r="AD1109" s="395"/>
      <c r="AE1109" s="402"/>
      <c r="AF1109" s="402"/>
      <c r="AG1109" s="402"/>
      <c r="AH1109" s="402"/>
      <c r="AI1109" s="402"/>
      <c r="AJ1109" s="402"/>
      <c r="AK1109" s="402"/>
      <c r="AL1109" s="402"/>
      <c r="AM1109" s="402"/>
      <c r="AN1109" s="395"/>
      <c r="AO1109" s="395"/>
      <c r="AP1109" s="402"/>
      <c r="AQ1109" s="402"/>
      <c r="AR1109" s="402"/>
      <c r="AS1109" s="402"/>
      <c r="AT1109" s="402"/>
      <c r="AU1109" s="402"/>
      <c r="AV1109" s="404"/>
      <c r="AW1109" s="365"/>
      <c r="AX1109" s="365"/>
      <c r="AY1109" s="365"/>
      <c r="AZ1109" s="365"/>
      <c r="BA1109" s="365"/>
      <c r="BB1109" s="354"/>
      <c r="BC1109" s="354"/>
      <c r="BD1109" s="354"/>
      <c r="BE1109" s="307" t="str">
        <f t="shared" si="15"/>
        <v/>
      </c>
      <c r="BF1109" s="308"/>
      <c r="BG1109" s="308"/>
      <c r="BH1109" s="309"/>
      <c r="BI1109" s="308"/>
      <c r="BJ1109" s="310"/>
      <c r="BK1109" s="310"/>
      <c r="BL1109" s="310"/>
      <c r="BM1109" s="310"/>
      <c r="BN1109" s="310"/>
      <c r="BO1109" s="311"/>
      <c r="BP1109" s="313"/>
      <c r="BQ1109" s="312"/>
    </row>
    <row r="1110" spans="1:69" hidden="1">
      <c r="A1110" s="399"/>
      <c r="B1110" s="405" t="s">
        <v>113</v>
      </c>
      <c r="C1110" s="400" t="s">
        <v>145</v>
      </c>
      <c r="D1110" s="401" t="s">
        <v>145</v>
      </c>
      <c r="E1110" s="401" t="s">
        <v>145</v>
      </c>
      <c r="F1110" s="365"/>
      <c r="G1110" s="395"/>
      <c r="H1110" s="395"/>
      <c r="I1110" s="402"/>
      <c r="J1110" s="365"/>
      <c r="K1110" s="395"/>
      <c r="L1110" s="395"/>
      <c r="M1110" s="402"/>
      <c r="N1110" s="403"/>
      <c r="O1110" s="403"/>
      <c r="P1110" s="403"/>
      <c r="Q1110" s="403"/>
      <c r="R1110" s="402"/>
      <c r="S1110" s="402"/>
      <c r="T1110" s="402"/>
      <c r="U1110" s="402"/>
      <c r="V1110" s="402"/>
      <c r="W1110" s="402"/>
      <c r="X1110" s="402"/>
      <c r="Y1110" s="402"/>
      <c r="Z1110" s="395"/>
      <c r="AA1110" s="395"/>
      <c r="AB1110" s="402"/>
      <c r="AC1110" s="395"/>
      <c r="AD1110" s="395"/>
      <c r="AE1110" s="402"/>
      <c r="AF1110" s="402"/>
      <c r="AG1110" s="402"/>
      <c r="AH1110" s="402"/>
      <c r="AI1110" s="402"/>
      <c r="AJ1110" s="402"/>
      <c r="AK1110" s="402"/>
      <c r="AL1110" s="402"/>
      <c r="AM1110" s="402"/>
      <c r="AN1110" s="395"/>
      <c r="AO1110" s="395"/>
      <c r="AP1110" s="402"/>
      <c r="AQ1110" s="402"/>
      <c r="AR1110" s="402"/>
      <c r="AS1110" s="402"/>
      <c r="AT1110" s="402"/>
      <c r="AU1110" s="402"/>
      <c r="AV1110" s="404"/>
      <c r="AW1110" s="365"/>
      <c r="AX1110" s="365"/>
      <c r="AY1110" s="365"/>
      <c r="AZ1110" s="365"/>
      <c r="BA1110" s="365"/>
      <c r="BB1110" s="354"/>
      <c r="BC1110" s="354"/>
      <c r="BD1110" s="354"/>
      <c r="BE1110" s="307" t="str">
        <f t="shared" ref="BE1110:BE1135" si="28">MID(D1110,2,7)</f>
        <v/>
      </c>
      <c r="BF1110" s="308"/>
      <c r="BG1110" s="308"/>
      <c r="BH1110" s="309"/>
      <c r="BI1110" s="308"/>
      <c r="BJ1110" s="310"/>
      <c r="BK1110" s="310"/>
      <c r="BL1110" s="310"/>
      <c r="BM1110" s="310"/>
      <c r="BN1110" s="310"/>
      <c r="BO1110" s="311"/>
      <c r="BP1110" s="313"/>
      <c r="BQ1110" s="312"/>
    </row>
    <row r="1111" spans="1:69" hidden="1">
      <c r="A1111" s="399"/>
      <c r="B1111" s="400"/>
      <c r="C1111" s="406"/>
      <c r="D1111" s="365"/>
      <c r="E1111" s="365"/>
      <c r="F1111" s="365"/>
      <c r="G1111" s="395"/>
      <c r="H1111" s="395"/>
      <c r="I1111" s="402"/>
      <c r="J1111" s="365"/>
      <c r="K1111" s="395"/>
      <c r="L1111" s="395"/>
      <c r="M1111" s="402"/>
      <c r="N1111" s="403"/>
      <c r="O1111" s="403"/>
      <c r="P1111" s="403"/>
      <c r="Q1111" s="403"/>
      <c r="R1111" s="402"/>
      <c r="S1111" s="402"/>
      <c r="T1111" s="402"/>
      <c r="U1111" s="402"/>
      <c r="V1111" s="402"/>
      <c r="W1111" s="402"/>
      <c r="X1111" s="402"/>
      <c r="Y1111" s="402"/>
      <c r="Z1111" s="395"/>
      <c r="AA1111" s="395"/>
      <c r="AB1111" s="402"/>
      <c r="AC1111" s="395"/>
      <c r="AD1111" s="395"/>
      <c r="AE1111" s="402"/>
      <c r="AF1111" s="402"/>
      <c r="AG1111" s="402"/>
      <c r="AH1111" s="402"/>
      <c r="AI1111" s="402"/>
      <c r="AJ1111" s="402"/>
      <c r="AK1111" s="402"/>
      <c r="AL1111" s="402"/>
      <c r="AM1111" s="402"/>
      <c r="AN1111" s="395"/>
      <c r="AO1111" s="395"/>
      <c r="AP1111" s="402"/>
      <c r="AQ1111" s="402"/>
      <c r="AR1111" s="402"/>
      <c r="AS1111" s="402"/>
      <c r="AT1111" s="402"/>
      <c r="AU1111" s="402"/>
      <c r="AV1111" s="404"/>
      <c r="AW1111" s="365"/>
      <c r="AX1111" s="365"/>
      <c r="AY1111" s="365"/>
      <c r="AZ1111" s="365"/>
      <c r="BA1111" s="365"/>
      <c r="BB1111" s="354"/>
      <c r="BC1111" s="354"/>
      <c r="BD1111" s="354"/>
      <c r="BE1111" s="307" t="str">
        <f t="shared" si="28"/>
        <v/>
      </c>
      <c r="BF1111" s="308"/>
      <c r="BG1111" s="308"/>
      <c r="BH1111" s="309"/>
      <c r="BI1111" s="308"/>
      <c r="BJ1111" s="310"/>
      <c r="BK1111" s="310"/>
      <c r="BL1111" s="310"/>
      <c r="BM1111" s="310"/>
      <c r="BN1111" s="310"/>
      <c r="BO1111" s="311"/>
      <c r="BP1111" s="313"/>
      <c r="BQ1111" s="312"/>
    </row>
    <row r="1112" spans="1:69" hidden="1">
      <c r="A1112" s="399" t="s">
        <v>57</v>
      </c>
      <c r="B1112" s="400" t="s">
        <v>58</v>
      </c>
      <c r="C1112" s="407" t="s">
        <v>145</v>
      </c>
      <c r="D1112" s="408" t="s">
        <v>145</v>
      </c>
      <c r="E1112" s="408" t="s">
        <v>145</v>
      </c>
      <c r="F1112" s="365"/>
      <c r="G1112" s="395"/>
      <c r="H1112" s="395"/>
      <c r="I1112" s="402"/>
      <c r="J1112" s="365"/>
      <c r="K1112" s="395"/>
      <c r="L1112" s="395"/>
      <c r="M1112" s="402"/>
      <c r="N1112" s="403"/>
      <c r="O1112" s="403"/>
      <c r="P1112" s="403"/>
      <c r="Q1112" s="403"/>
      <c r="R1112" s="402"/>
      <c r="S1112" s="402"/>
      <c r="T1112" s="402"/>
      <c r="U1112" s="402"/>
      <c r="V1112" s="402"/>
      <c r="W1112" s="402"/>
      <c r="X1112" s="402"/>
      <c r="Y1112" s="402"/>
      <c r="Z1112" s="395"/>
      <c r="AA1112" s="395"/>
      <c r="AB1112" s="402"/>
      <c r="AC1112" s="395"/>
      <c r="AD1112" s="395"/>
      <c r="AE1112" s="402"/>
      <c r="AF1112" s="402"/>
      <c r="AG1112" s="402"/>
      <c r="AH1112" s="402"/>
      <c r="AI1112" s="402"/>
      <c r="AJ1112" s="402"/>
      <c r="AK1112" s="402"/>
      <c r="AL1112" s="402"/>
      <c r="AM1112" s="402"/>
      <c r="AN1112" s="395"/>
      <c r="AO1112" s="395"/>
      <c r="AP1112" s="402"/>
      <c r="AQ1112" s="402"/>
      <c r="AR1112" s="402"/>
      <c r="AS1112" s="402"/>
      <c r="AT1112" s="402"/>
      <c r="AU1112" s="402"/>
      <c r="AV1112" s="404"/>
      <c r="AW1112" s="365"/>
      <c r="AX1112" s="365"/>
      <c r="AY1112" s="365"/>
      <c r="AZ1112" s="365"/>
      <c r="BA1112" s="365"/>
      <c r="BB1112" s="354"/>
      <c r="BC1112" s="354"/>
      <c r="BD1112" s="354"/>
      <c r="BE1112" s="307" t="str">
        <f t="shared" si="28"/>
        <v/>
      </c>
      <c r="BF1112" s="308"/>
      <c r="BG1112" s="308"/>
      <c r="BH1112" s="309"/>
      <c r="BI1112" s="308"/>
      <c r="BJ1112" s="310"/>
      <c r="BK1112" s="310"/>
      <c r="BL1112" s="310"/>
      <c r="BM1112" s="310"/>
      <c r="BN1112" s="310"/>
      <c r="BO1112" s="311"/>
      <c r="BP1112" s="313"/>
      <c r="BQ1112" s="312"/>
    </row>
    <row r="1113" spans="1:69" hidden="1">
      <c r="A1113" s="399"/>
      <c r="B1113" s="405" t="s">
        <v>113</v>
      </c>
      <c r="C1113" s="407" t="s">
        <v>145</v>
      </c>
      <c r="D1113" s="408" t="s">
        <v>145</v>
      </c>
      <c r="E1113" s="408" t="s">
        <v>145</v>
      </c>
      <c r="F1113" s="365"/>
      <c r="G1113" s="395"/>
      <c r="H1113" s="395"/>
      <c r="I1113" s="402"/>
      <c r="J1113" s="365"/>
      <c r="K1113" s="395"/>
      <c r="L1113" s="395"/>
      <c r="M1113" s="402"/>
      <c r="N1113" s="403"/>
      <c r="O1113" s="403"/>
      <c r="P1113" s="403"/>
      <c r="Q1113" s="403"/>
      <c r="R1113" s="402"/>
      <c r="S1113" s="402"/>
      <c r="T1113" s="402"/>
      <c r="U1113" s="402"/>
      <c r="V1113" s="402"/>
      <c r="W1113" s="402"/>
      <c r="X1113" s="402"/>
      <c r="Y1113" s="402"/>
      <c r="Z1113" s="395"/>
      <c r="AA1113" s="395"/>
      <c r="AB1113" s="402"/>
      <c r="AC1113" s="395"/>
      <c r="AD1113" s="395"/>
      <c r="AE1113" s="402"/>
      <c r="AF1113" s="402"/>
      <c r="AG1113" s="402"/>
      <c r="AH1113" s="402"/>
      <c r="AI1113" s="402"/>
      <c r="AJ1113" s="402"/>
      <c r="AK1113" s="402"/>
      <c r="AL1113" s="402"/>
      <c r="AM1113" s="402"/>
      <c r="AN1113" s="395"/>
      <c r="AO1113" s="395"/>
      <c r="AP1113" s="402"/>
      <c r="AQ1113" s="402"/>
      <c r="AR1113" s="402"/>
      <c r="AS1113" s="402"/>
      <c r="AT1113" s="402"/>
      <c r="AU1113" s="402"/>
      <c r="AV1113" s="404"/>
      <c r="AW1113" s="365"/>
      <c r="AX1113" s="365"/>
      <c r="AY1113" s="365"/>
      <c r="AZ1113" s="365"/>
      <c r="BA1113" s="365"/>
      <c r="BB1113" s="354"/>
      <c r="BC1113" s="354"/>
      <c r="BD1113" s="354"/>
      <c r="BE1113" s="307" t="str">
        <f t="shared" si="28"/>
        <v/>
      </c>
      <c r="BF1113" s="308"/>
      <c r="BG1113" s="308"/>
      <c r="BH1113" s="309"/>
      <c r="BI1113" s="308"/>
      <c r="BJ1113" s="310"/>
      <c r="BK1113" s="310"/>
      <c r="BL1113" s="310"/>
      <c r="BM1113" s="310"/>
      <c r="BN1113" s="310"/>
      <c r="BO1113" s="311"/>
      <c r="BP1113" s="313"/>
      <c r="BQ1113" s="312"/>
    </row>
    <row r="1114" spans="1:69" hidden="1">
      <c r="A1114" s="399"/>
      <c r="B1114" s="400"/>
      <c r="C1114" s="406"/>
      <c r="D1114" s="365"/>
      <c r="E1114" s="365"/>
      <c r="F1114" s="365"/>
      <c r="G1114" s="395"/>
      <c r="H1114" s="395"/>
      <c r="I1114" s="402"/>
      <c r="J1114" s="365"/>
      <c r="K1114" s="395"/>
      <c r="L1114" s="395"/>
      <c r="M1114" s="402"/>
      <c r="N1114" s="403"/>
      <c r="O1114" s="403"/>
      <c r="P1114" s="403"/>
      <c r="Q1114" s="403"/>
      <c r="R1114" s="402"/>
      <c r="S1114" s="402"/>
      <c r="T1114" s="402"/>
      <c r="U1114" s="402"/>
      <c r="V1114" s="402"/>
      <c r="W1114" s="402"/>
      <c r="X1114" s="402"/>
      <c r="Y1114" s="402"/>
      <c r="Z1114" s="395"/>
      <c r="AA1114" s="395"/>
      <c r="AB1114" s="402"/>
      <c r="AC1114" s="395"/>
      <c r="AD1114" s="395"/>
      <c r="AE1114" s="402"/>
      <c r="AF1114" s="402"/>
      <c r="AG1114" s="402"/>
      <c r="AH1114" s="402"/>
      <c r="AI1114" s="402"/>
      <c r="AJ1114" s="402"/>
      <c r="AK1114" s="402"/>
      <c r="AL1114" s="402"/>
      <c r="AM1114" s="402"/>
      <c r="AN1114" s="395"/>
      <c r="AO1114" s="395"/>
      <c r="AP1114" s="402"/>
      <c r="AQ1114" s="402"/>
      <c r="AR1114" s="402"/>
      <c r="AS1114" s="402"/>
      <c r="AT1114" s="402"/>
      <c r="AU1114" s="402"/>
      <c r="AV1114" s="404"/>
      <c r="AW1114" s="365"/>
      <c r="AX1114" s="365"/>
      <c r="AY1114" s="365"/>
      <c r="AZ1114" s="365"/>
      <c r="BA1114" s="365"/>
      <c r="BB1114" s="354"/>
      <c r="BC1114" s="354"/>
      <c r="BD1114" s="354"/>
      <c r="BE1114" s="307" t="str">
        <f t="shared" si="28"/>
        <v/>
      </c>
      <c r="BF1114" s="308"/>
      <c r="BG1114" s="308"/>
      <c r="BH1114" s="309"/>
      <c r="BI1114" s="308"/>
      <c r="BJ1114" s="310"/>
      <c r="BK1114" s="310"/>
      <c r="BL1114" s="310"/>
      <c r="BM1114" s="310"/>
      <c r="BN1114" s="310"/>
      <c r="BO1114" s="311"/>
      <c r="BP1114" s="313"/>
      <c r="BQ1114" s="312"/>
    </row>
    <row r="1115" spans="1:69" hidden="1">
      <c r="A1115" s="399" t="s">
        <v>59</v>
      </c>
      <c r="B1115" s="400" t="s">
        <v>60</v>
      </c>
      <c r="C1115" s="407" t="s">
        <v>145</v>
      </c>
      <c r="D1115" s="408" t="s">
        <v>145</v>
      </c>
      <c r="E1115" s="408" t="s">
        <v>145</v>
      </c>
      <c r="F1115" s="365"/>
      <c r="G1115" s="395"/>
      <c r="H1115" s="395"/>
      <c r="I1115" s="402"/>
      <c r="J1115" s="365"/>
      <c r="K1115" s="395"/>
      <c r="L1115" s="395"/>
      <c r="M1115" s="402"/>
      <c r="N1115" s="403"/>
      <c r="O1115" s="403"/>
      <c r="P1115" s="403"/>
      <c r="Q1115" s="403"/>
      <c r="R1115" s="402"/>
      <c r="S1115" s="402"/>
      <c r="T1115" s="402"/>
      <c r="U1115" s="402"/>
      <c r="V1115" s="402"/>
      <c r="W1115" s="402"/>
      <c r="X1115" s="402"/>
      <c r="Y1115" s="402"/>
      <c r="Z1115" s="395"/>
      <c r="AA1115" s="395"/>
      <c r="AB1115" s="402"/>
      <c r="AC1115" s="395"/>
      <c r="AD1115" s="395"/>
      <c r="AE1115" s="402"/>
      <c r="AF1115" s="402"/>
      <c r="AG1115" s="402"/>
      <c r="AH1115" s="402"/>
      <c r="AI1115" s="402"/>
      <c r="AJ1115" s="402"/>
      <c r="AK1115" s="402"/>
      <c r="AL1115" s="402"/>
      <c r="AM1115" s="402"/>
      <c r="AN1115" s="395"/>
      <c r="AO1115" s="395"/>
      <c r="AP1115" s="402"/>
      <c r="AQ1115" s="402"/>
      <c r="AR1115" s="402"/>
      <c r="AS1115" s="402"/>
      <c r="AT1115" s="402"/>
      <c r="AU1115" s="402"/>
      <c r="AV1115" s="404"/>
      <c r="AW1115" s="365"/>
      <c r="AX1115" s="365"/>
      <c r="AY1115" s="365"/>
      <c r="AZ1115" s="365"/>
      <c r="BA1115" s="365"/>
      <c r="BB1115" s="354"/>
      <c r="BC1115" s="354"/>
      <c r="BD1115" s="354"/>
      <c r="BE1115" s="307" t="str">
        <f t="shared" si="28"/>
        <v/>
      </c>
      <c r="BF1115" s="308"/>
      <c r="BG1115" s="308"/>
      <c r="BH1115" s="309"/>
      <c r="BI1115" s="308"/>
      <c r="BJ1115" s="310"/>
      <c r="BK1115" s="310"/>
      <c r="BL1115" s="310"/>
      <c r="BM1115" s="310"/>
      <c r="BN1115" s="310"/>
      <c r="BO1115" s="311"/>
      <c r="BP1115" s="313"/>
      <c r="BQ1115" s="312"/>
    </row>
    <row r="1116" spans="1:69" hidden="1">
      <c r="A1116" s="399"/>
      <c r="B1116" s="405" t="s">
        <v>113</v>
      </c>
      <c r="C1116" s="407" t="s">
        <v>145</v>
      </c>
      <c r="D1116" s="408" t="s">
        <v>145</v>
      </c>
      <c r="E1116" s="408" t="s">
        <v>145</v>
      </c>
      <c r="F1116" s="365"/>
      <c r="G1116" s="395"/>
      <c r="H1116" s="395"/>
      <c r="I1116" s="402"/>
      <c r="J1116" s="365"/>
      <c r="K1116" s="395"/>
      <c r="L1116" s="395"/>
      <c r="M1116" s="402"/>
      <c r="N1116" s="403"/>
      <c r="O1116" s="403"/>
      <c r="P1116" s="403"/>
      <c r="Q1116" s="403"/>
      <c r="R1116" s="402"/>
      <c r="S1116" s="402"/>
      <c r="T1116" s="402"/>
      <c r="U1116" s="402"/>
      <c r="V1116" s="402"/>
      <c r="W1116" s="402"/>
      <c r="X1116" s="402"/>
      <c r="Y1116" s="402"/>
      <c r="Z1116" s="395"/>
      <c r="AA1116" s="395"/>
      <c r="AB1116" s="402"/>
      <c r="AC1116" s="395"/>
      <c r="AD1116" s="395"/>
      <c r="AE1116" s="402"/>
      <c r="AF1116" s="402"/>
      <c r="AG1116" s="402"/>
      <c r="AH1116" s="402"/>
      <c r="AI1116" s="402"/>
      <c r="AJ1116" s="402"/>
      <c r="AK1116" s="402"/>
      <c r="AL1116" s="402"/>
      <c r="AM1116" s="402"/>
      <c r="AN1116" s="395"/>
      <c r="AO1116" s="395"/>
      <c r="AP1116" s="402"/>
      <c r="AQ1116" s="402"/>
      <c r="AR1116" s="402"/>
      <c r="AS1116" s="402"/>
      <c r="AT1116" s="402"/>
      <c r="AU1116" s="402"/>
      <c r="AV1116" s="404"/>
      <c r="AW1116" s="365"/>
      <c r="AX1116" s="365"/>
      <c r="AY1116" s="365"/>
      <c r="AZ1116" s="365"/>
      <c r="BA1116" s="365"/>
      <c r="BB1116" s="354"/>
      <c r="BC1116" s="354"/>
      <c r="BD1116" s="354"/>
      <c r="BE1116" s="307" t="str">
        <f t="shared" si="28"/>
        <v/>
      </c>
      <c r="BF1116" s="308"/>
      <c r="BG1116" s="308"/>
      <c r="BH1116" s="309"/>
      <c r="BI1116" s="308"/>
      <c r="BJ1116" s="310"/>
      <c r="BK1116" s="310"/>
      <c r="BL1116" s="310"/>
      <c r="BM1116" s="310"/>
      <c r="BN1116" s="310"/>
      <c r="BO1116" s="311"/>
      <c r="BP1116" s="313"/>
      <c r="BQ1116" s="312"/>
    </row>
    <row r="1117" spans="1:69" hidden="1">
      <c r="A1117" s="399"/>
      <c r="B1117" s="400"/>
      <c r="C1117" s="406"/>
      <c r="D1117" s="365"/>
      <c r="E1117" s="324"/>
      <c r="F1117" s="365"/>
      <c r="G1117" s="395"/>
      <c r="H1117" s="395"/>
      <c r="I1117" s="402"/>
      <c r="J1117" s="365"/>
      <c r="K1117" s="395"/>
      <c r="L1117" s="395"/>
      <c r="M1117" s="402"/>
      <c r="N1117" s="403"/>
      <c r="O1117" s="403"/>
      <c r="P1117" s="403"/>
      <c r="Q1117" s="403"/>
      <c r="R1117" s="402"/>
      <c r="S1117" s="402"/>
      <c r="T1117" s="402"/>
      <c r="U1117" s="402"/>
      <c r="V1117" s="402"/>
      <c r="W1117" s="402"/>
      <c r="X1117" s="402"/>
      <c r="Y1117" s="402"/>
      <c r="Z1117" s="395"/>
      <c r="AA1117" s="395"/>
      <c r="AB1117" s="402"/>
      <c r="AC1117" s="395"/>
      <c r="AD1117" s="395"/>
      <c r="AE1117" s="402"/>
      <c r="AF1117" s="402"/>
      <c r="AG1117" s="402"/>
      <c r="AH1117" s="402"/>
      <c r="AI1117" s="402"/>
      <c r="AJ1117" s="402"/>
      <c r="AK1117" s="402"/>
      <c r="AL1117" s="402"/>
      <c r="AM1117" s="402"/>
      <c r="AN1117" s="395"/>
      <c r="AO1117" s="395"/>
      <c r="AP1117" s="402"/>
      <c r="AQ1117" s="402"/>
      <c r="AR1117" s="402"/>
      <c r="AS1117" s="402"/>
      <c r="AT1117" s="402"/>
      <c r="AU1117" s="402"/>
      <c r="AV1117" s="404"/>
      <c r="AW1117" s="365"/>
      <c r="AX1117" s="365"/>
      <c r="AY1117" s="365"/>
      <c r="AZ1117" s="365"/>
      <c r="BA1117" s="365"/>
      <c r="BB1117" s="354"/>
      <c r="BC1117" s="354"/>
      <c r="BD1117" s="354"/>
      <c r="BE1117" s="307" t="str">
        <f t="shared" si="28"/>
        <v/>
      </c>
      <c r="BF1117" s="308"/>
      <c r="BG1117" s="308"/>
      <c r="BH1117" s="309"/>
      <c r="BI1117" s="308"/>
      <c r="BJ1117" s="310"/>
      <c r="BK1117" s="310"/>
      <c r="BL1117" s="310"/>
      <c r="BM1117" s="310"/>
      <c r="BN1117" s="310"/>
      <c r="BO1117" s="311"/>
      <c r="BP1117" s="313"/>
      <c r="BQ1117" s="312"/>
    </row>
    <row r="1118" spans="1:69" hidden="1">
      <c r="A1118" s="399" t="s">
        <v>61</v>
      </c>
      <c r="B1118" s="400" t="s">
        <v>62</v>
      </c>
      <c r="C1118" s="400" t="s">
        <v>145</v>
      </c>
      <c r="D1118" s="401" t="s">
        <v>145</v>
      </c>
      <c r="E1118" s="401" t="s">
        <v>145</v>
      </c>
      <c r="F1118" s="365"/>
      <c r="G1118" s="395"/>
      <c r="H1118" s="395"/>
      <c r="I1118" s="402"/>
      <c r="J1118" s="365"/>
      <c r="K1118" s="395"/>
      <c r="L1118" s="395"/>
      <c r="M1118" s="402"/>
      <c r="N1118" s="403"/>
      <c r="O1118" s="403"/>
      <c r="P1118" s="403"/>
      <c r="Q1118" s="403"/>
      <c r="R1118" s="402"/>
      <c r="S1118" s="402"/>
      <c r="T1118" s="402"/>
      <c r="U1118" s="402"/>
      <c r="V1118" s="402"/>
      <c r="W1118" s="402"/>
      <c r="X1118" s="402"/>
      <c r="Y1118" s="402"/>
      <c r="Z1118" s="395"/>
      <c r="AA1118" s="395"/>
      <c r="AB1118" s="402"/>
      <c r="AC1118" s="395"/>
      <c r="AD1118" s="395"/>
      <c r="AE1118" s="402"/>
      <c r="AF1118" s="402"/>
      <c r="AG1118" s="402"/>
      <c r="AH1118" s="402"/>
      <c r="AI1118" s="402"/>
      <c r="AJ1118" s="402"/>
      <c r="AK1118" s="402"/>
      <c r="AL1118" s="402"/>
      <c r="AM1118" s="402"/>
      <c r="AN1118" s="395"/>
      <c r="AO1118" s="395"/>
      <c r="AP1118" s="402"/>
      <c r="AQ1118" s="402"/>
      <c r="AR1118" s="402"/>
      <c r="AS1118" s="402"/>
      <c r="AT1118" s="402"/>
      <c r="AU1118" s="402"/>
      <c r="AV1118" s="404"/>
      <c r="AW1118" s="365"/>
      <c r="AX1118" s="365"/>
      <c r="AY1118" s="365"/>
      <c r="AZ1118" s="365"/>
      <c r="BA1118" s="365"/>
      <c r="BB1118" s="354"/>
      <c r="BC1118" s="354"/>
      <c r="BD1118" s="354"/>
      <c r="BE1118" s="307" t="str">
        <f t="shared" si="28"/>
        <v/>
      </c>
      <c r="BF1118" s="308"/>
      <c r="BG1118" s="308"/>
      <c r="BH1118" s="309"/>
      <c r="BI1118" s="308"/>
      <c r="BJ1118" s="310"/>
      <c r="BK1118" s="310"/>
      <c r="BL1118" s="310"/>
      <c r="BM1118" s="310"/>
      <c r="BN1118" s="310"/>
      <c r="BO1118" s="311"/>
      <c r="BP1118" s="313"/>
      <c r="BQ1118" s="312"/>
    </row>
    <row r="1119" spans="1:69" hidden="1">
      <c r="A1119" s="399"/>
      <c r="B1119" s="405" t="s">
        <v>113</v>
      </c>
      <c r="C1119" s="400" t="s">
        <v>145</v>
      </c>
      <c r="D1119" s="401" t="s">
        <v>145</v>
      </c>
      <c r="E1119" s="401" t="s">
        <v>145</v>
      </c>
      <c r="F1119" s="365"/>
      <c r="G1119" s="397"/>
      <c r="H1119" s="397"/>
      <c r="I1119" s="402"/>
      <c r="J1119" s="365"/>
      <c r="K1119" s="397"/>
      <c r="L1119" s="397"/>
      <c r="M1119" s="402"/>
      <c r="N1119" s="403"/>
      <c r="O1119" s="403"/>
      <c r="P1119" s="403"/>
      <c r="Q1119" s="403"/>
      <c r="R1119" s="402"/>
      <c r="S1119" s="402"/>
      <c r="T1119" s="402"/>
      <c r="U1119" s="402"/>
      <c r="V1119" s="402"/>
      <c r="W1119" s="402"/>
      <c r="X1119" s="402"/>
      <c r="Y1119" s="402"/>
      <c r="Z1119" s="397"/>
      <c r="AA1119" s="397"/>
      <c r="AB1119" s="402"/>
      <c r="AC1119" s="397"/>
      <c r="AD1119" s="397"/>
      <c r="AE1119" s="402"/>
      <c r="AF1119" s="402"/>
      <c r="AG1119" s="402"/>
      <c r="AH1119" s="402"/>
      <c r="AI1119" s="402"/>
      <c r="AJ1119" s="402"/>
      <c r="AK1119" s="402"/>
      <c r="AL1119" s="402"/>
      <c r="AM1119" s="402"/>
      <c r="AN1119" s="397"/>
      <c r="AO1119" s="397"/>
      <c r="AP1119" s="402"/>
      <c r="AQ1119" s="402"/>
      <c r="AR1119" s="402"/>
      <c r="AS1119" s="402"/>
      <c r="AT1119" s="402"/>
      <c r="AU1119" s="402"/>
      <c r="AV1119" s="404"/>
      <c r="AW1119" s="365"/>
      <c r="AX1119" s="365"/>
      <c r="AY1119" s="365"/>
      <c r="AZ1119" s="365"/>
      <c r="BA1119" s="365"/>
      <c r="BB1119" s="354"/>
      <c r="BC1119" s="354"/>
      <c r="BD1119" s="354"/>
      <c r="BE1119" s="307" t="str">
        <f t="shared" si="28"/>
        <v/>
      </c>
      <c r="BF1119" s="308"/>
      <c r="BG1119" s="308"/>
      <c r="BH1119" s="309"/>
      <c r="BI1119" s="308"/>
      <c r="BJ1119" s="310"/>
      <c r="BK1119" s="310"/>
      <c r="BL1119" s="310"/>
      <c r="BM1119" s="310"/>
      <c r="BN1119" s="310"/>
      <c r="BO1119" s="311"/>
      <c r="BP1119" s="313"/>
      <c r="BQ1119" s="312"/>
    </row>
    <row r="1120" spans="1:69" hidden="1">
      <c r="A1120" s="399"/>
      <c r="B1120" s="400"/>
      <c r="C1120" s="409"/>
      <c r="D1120" s="402"/>
      <c r="E1120" s="402"/>
      <c r="F1120" s="365"/>
      <c r="G1120" s="402"/>
      <c r="H1120" s="402"/>
      <c r="I1120" s="402"/>
      <c r="J1120" s="365"/>
      <c r="K1120" s="402"/>
      <c r="L1120" s="402"/>
      <c r="M1120" s="402"/>
      <c r="N1120" s="402"/>
      <c r="O1120" s="402"/>
      <c r="P1120" s="402"/>
      <c r="Q1120" s="402"/>
      <c r="R1120" s="402"/>
      <c r="S1120" s="402"/>
      <c r="T1120" s="402"/>
      <c r="U1120" s="402"/>
      <c r="V1120" s="402"/>
      <c r="W1120" s="402"/>
      <c r="X1120" s="402"/>
      <c r="Y1120" s="402"/>
      <c r="Z1120" s="402"/>
      <c r="AA1120" s="402"/>
      <c r="AB1120" s="402"/>
      <c r="AC1120" s="402"/>
      <c r="AD1120" s="402"/>
      <c r="AE1120" s="402"/>
      <c r="AF1120" s="402"/>
      <c r="AG1120" s="402"/>
      <c r="AH1120" s="402"/>
      <c r="AI1120" s="402"/>
      <c r="AJ1120" s="402"/>
      <c r="AK1120" s="402"/>
      <c r="AL1120" s="402"/>
      <c r="AM1120" s="402"/>
      <c r="AN1120" s="402"/>
      <c r="AO1120" s="402"/>
      <c r="AP1120" s="402"/>
      <c r="AQ1120" s="402"/>
      <c r="AR1120" s="402"/>
      <c r="AS1120" s="402"/>
      <c r="AT1120" s="402"/>
      <c r="AU1120" s="402"/>
      <c r="AV1120" s="404"/>
      <c r="AW1120" s="365"/>
      <c r="AX1120" s="365"/>
      <c r="AY1120" s="365"/>
      <c r="AZ1120" s="365"/>
      <c r="BA1120" s="365"/>
      <c r="BB1120" s="354"/>
      <c r="BC1120" s="354"/>
      <c r="BD1120" s="354"/>
      <c r="BE1120" s="307" t="str">
        <f t="shared" si="28"/>
        <v/>
      </c>
      <c r="BF1120" s="308"/>
      <c r="BG1120" s="308"/>
      <c r="BH1120" s="309"/>
      <c r="BI1120" s="308"/>
      <c r="BJ1120" s="310"/>
      <c r="BK1120" s="310"/>
      <c r="BL1120" s="310"/>
      <c r="BM1120" s="310"/>
      <c r="BN1120" s="310"/>
      <c r="BO1120" s="311"/>
      <c r="BP1120" s="313"/>
      <c r="BQ1120" s="312"/>
    </row>
    <row r="1121" spans="1:78" s="100" customFormat="1" ht="24" hidden="1" customHeight="1">
      <c r="A1121" s="399" t="s">
        <v>63</v>
      </c>
      <c r="B1121" s="410" t="s">
        <v>64</v>
      </c>
      <c r="C1121" s="411"/>
      <c r="D1121" s="359"/>
      <c r="E1121" s="384"/>
      <c r="F1121" s="359"/>
      <c r="G1121" s="412"/>
      <c r="H1121" s="412"/>
      <c r="I1121" s="412"/>
      <c r="J1121" s="359"/>
      <c r="K1121" s="412"/>
      <c r="L1121" s="412"/>
      <c r="M1121" s="412"/>
      <c r="N1121" s="412"/>
      <c r="O1121" s="412"/>
      <c r="P1121" s="412"/>
      <c r="Q1121" s="412"/>
      <c r="R1121" s="412"/>
      <c r="S1121" s="412"/>
      <c r="T1121" s="412"/>
      <c r="U1121" s="412"/>
      <c r="V1121" s="412"/>
      <c r="W1121" s="412"/>
      <c r="X1121" s="412"/>
      <c r="Y1121" s="412"/>
      <c r="Z1121" s="412"/>
      <c r="AA1121" s="412"/>
      <c r="AB1121" s="412"/>
      <c r="AC1121" s="412"/>
      <c r="AD1121" s="412"/>
      <c r="AE1121" s="412"/>
      <c r="AF1121" s="387"/>
      <c r="AG1121" s="387"/>
      <c r="AH1121" s="387"/>
      <c r="AI1121" s="387"/>
      <c r="AJ1121" s="387"/>
      <c r="AK1121" s="387"/>
      <c r="AL1121" s="387"/>
      <c r="AM1121" s="412"/>
      <c r="AN1121" s="412"/>
      <c r="AO1121" s="412"/>
      <c r="AP1121" s="412"/>
      <c r="AQ1121" s="412"/>
      <c r="AR1121" s="384"/>
      <c r="AS1121" s="384"/>
      <c r="AT1121" s="359"/>
      <c r="AU1121" s="384"/>
      <c r="AV1121" s="413"/>
      <c r="AW1121" s="359"/>
      <c r="AX1121" s="359"/>
      <c r="AY1121" s="359"/>
      <c r="AZ1121" s="359"/>
      <c r="BA1121" s="359"/>
      <c r="BB1121" s="352"/>
      <c r="BC1121" s="352"/>
      <c r="BD1121" s="352"/>
      <c r="BE1121" s="307" t="str">
        <f t="shared" si="28"/>
        <v/>
      </c>
      <c r="BF1121" s="308"/>
      <c r="BG1121" s="308"/>
      <c r="BH1121" s="309"/>
      <c r="BI1121" s="308"/>
      <c r="BJ1121" s="310"/>
      <c r="BK1121" s="310"/>
      <c r="BL1121" s="310"/>
      <c r="BM1121" s="310"/>
      <c r="BN1121" s="310"/>
      <c r="BO1121" s="311"/>
      <c r="BP1121" s="313"/>
      <c r="BQ1121" s="312"/>
      <c r="BR1121" s="121"/>
      <c r="BS1121" s="121"/>
      <c r="BT1121" s="121"/>
      <c r="BU1121" s="121"/>
      <c r="BV1121" s="121"/>
      <c r="BW1121" s="121"/>
      <c r="BX1121" s="121"/>
      <c r="BY1121" s="121"/>
      <c r="BZ1121" s="121"/>
    </row>
    <row r="1122" spans="1:78" hidden="1">
      <c r="A1122" s="399" t="s">
        <v>65</v>
      </c>
      <c r="B1122" s="400" t="s">
        <v>66</v>
      </c>
      <c r="C1122" s="407" t="s">
        <v>145</v>
      </c>
      <c r="D1122" s="408" t="s">
        <v>145</v>
      </c>
      <c r="E1122" s="408" t="s">
        <v>145</v>
      </c>
      <c r="F1122" s="408" t="s">
        <v>145</v>
      </c>
      <c r="G1122" s="402"/>
      <c r="H1122" s="402"/>
      <c r="I1122" s="402"/>
      <c r="J1122" s="408" t="s">
        <v>145</v>
      </c>
      <c r="K1122" s="402"/>
      <c r="L1122" s="402"/>
      <c r="M1122" s="402"/>
      <c r="N1122" s="402"/>
      <c r="O1122" s="402"/>
      <c r="P1122" s="402"/>
      <c r="Q1122" s="402"/>
      <c r="R1122" s="402"/>
      <c r="S1122" s="402"/>
      <c r="T1122" s="402"/>
      <c r="U1122" s="402"/>
      <c r="V1122" s="402"/>
      <c r="W1122" s="402"/>
      <c r="X1122" s="402"/>
      <c r="Y1122" s="402"/>
      <c r="Z1122" s="402"/>
      <c r="AA1122" s="402"/>
      <c r="AB1122" s="402"/>
      <c r="AC1122" s="402"/>
      <c r="AD1122" s="402"/>
      <c r="AE1122" s="402"/>
      <c r="AF1122" s="395"/>
      <c r="AG1122" s="395"/>
      <c r="AH1122" s="395"/>
      <c r="AI1122" s="395"/>
      <c r="AJ1122" s="395"/>
      <c r="AK1122" s="395"/>
      <c r="AL1122" s="395"/>
      <c r="AM1122" s="402"/>
      <c r="AN1122" s="402"/>
      <c r="AO1122" s="402"/>
      <c r="AP1122" s="402"/>
      <c r="AQ1122" s="408" t="s">
        <v>145</v>
      </c>
      <c r="AR1122" s="408" t="s">
        <v>145</v>
      </c>
      <c r="AS1122" s="408" t="s">
        <v>145</v>
      </c>
      <c r="AT1122" s="408" t="s">
        <v>145</v>
      </c>
      <c r="AU1122" s="408" t="s">
        <v>145</v>
      </c>
      <c r="AV1122" s="404"/>
      <c r="AW1122" s="408" t="s">
        <v>145</v>
      </c>
      <c r="AX1122" s="365"/>
      <c r="AY1122" s="408" t="s">
        <v>145</v>
      </c>
      <c r="AZ1122" s="408" t="s">
        <v>145</v>
      </c>
      <c r="BA1122" s="408" t="s">
        <v>145</v>
      </c>
      <c r="BB1122" s="354"/>
      <c r="BC1122" s="354"/>
      <c r="BD1122" s="354"/>
      <c r="BE1122" s="307" t="str">
        <f t="shared" si="28"/>
        <v/>
      </c>
      <c r="BF1122" s="308"/>
      <c r="BG1122" s="308"/>
      <c r="BH1122" s="309"/>
      <c r="BI1122" s="308"/>
      <c r="BJ1122" s="310"/>
      <c r="BK1122" s="310"/>
      <c r="BL1122" s="310"/>
      <c r="BM1122" s="310"/>
      <c r="BN1122" s="310"/>
      <c r="BO1122" s="311"/>
      <c r="BP1122" s="313"/>
      <c r="BQ1122" s="312"/>
    </row>
    <row r="1123" spans="1:78" hidden="1">
      <c r="A1123" s="399"/>
      <c r="B1123" s="405" t="s">
        <v>114</v>
      </c>
      <c r="C1123" s="414"/>
      <c r="D1123" s="365"/>
      <c r="E1123" s="365"/>
      <c r="F1123" s="408" t="s">
        <v>145</v>
      </c>
      <c r="G1123" s="402"/>
      <c r="H1123" s="402"/>
      <c r="I1123" s="402"/>
      <c r="J1123" s="408" t="s">
        <v>145</v>
      </c>
      <c r="K1123" s="402"/>
      <c r="L1123" s="402"/>
      <c r="M1123" s="402"/>
      <c r="N1123" s="402"/>
      <c r="O1123" s="402"/>
      <c r="P1123" s="402"/>
      <c r="Q1123" s="402"/>
      <c r="R1123" s="402"/>
      <c r="S1123" s="402"/>
      <c r="T1123" s="402"/>
      <c r="U1123" s="402"/>
      <c r="V1123" s="402"/>
      <c r="W1123" s="402"/>
      <c r="X1123" s="402"/>
      <c r="Y1123" s="402"/>
      <c r="Z1123" s="402"/>
      <c r="AA1123" s="402"/>
      <c r="AB1123" s="402"/>
      <c r="AC1123" s="402"/>
      <c r="AD1123" s="402"/>
      <c r="AE1123" s="402"/>
      <c r="AF1123" s="395"/>
      <c r="AG1123" s="395"/>
      <c r="AH1123" s="395"/>
      <c r="AI1123" s="395"/>
      <c r="AJ1123" s="395"/>
      <c r="AK1123" s="395"/>
      <c r="AL1123" s="395"/>
      <c r="AM1123" s="402"/>
      <c r="AN1123" s="402"/>
      <c r="AO1123" s="402"/>
      <c r="AP1123" s="402"/>
      <c r="AQ1123" s="408" t="s">
        <v>145</v>
      </c>
      <c r="AR1123" s="408" t="s">
        <v>145</v>
      </c>
      <c r="AS1123" s="408" t="s">
        <v>145</v>
      </c>
      <c r="AT1123" s="408" t="s">
        <v>145</v>
      </c>
      <c r="AU1123" s="408" t="s">
        <v>145</v>
      </c>
      <c r="AV1123" s="404"/>
      <c r="AW1123" s="408" t="s">
        <v>145</v>
      </c>
      <c r="AX1123" s="365"/>
      <c r="AY1123" s="408" t="s">
        <v>145</v>
      </c>
      <c r="AZ1123" s="408" t="s">
        <v>145</v>
      </c>
      <c r="BA1123" s="408" t="s">
        <v>145</v>
      </c>
      <c r="BB1123" s="354"/>
      <c r="BC1123" s="354"/>
      <c r="BD1123" s="354"/>
      <c r="BE1123" s="307" t="str">
        <f t="shared" si="28"/>
        <v/>
      </c>
      <c r="BF1123" s="308"/>
      <c r="BG1123" s="308"/>
      <c r="BH1123" s="309"/>
      <c r="BI1123" s="308"/>
      <c r="BJ1123" s="310"/>
      <c r="BK1123" s="310"/>
      <c r="BL1123" s="310"/>
      <c r="BM1123" s="310"/>
      <c r="BN1123" s="310"/>
      <c r="BO1123" s="311"/>
      <c r="BP1123" s="313"/>
      <c r="BQ1123" s="312"/>
    </row>
    <row r="1124" spans="1:78" hidden="1">
      <c r="A1124" s="399"/>
      <c r="B1124" s="400"/>
      <c r="C1124" s="406"/>
      <c r="D1124" s="394"/>
      <c r="E1124" s="324"/>
      <c r="F1124" s="408" t="s">
        <v>145</v>
      </c>
      <c r="G1124" s="402"/>
      <c r="H1124" s="402"/>
      <c r="I1124" s="402"/>
      <c r="J1124" s="408" t="s">
        <v>145</v>
      </c>
      <c r="K1124" s="402"/>
      <c r="L1124" s="402"/>
      <c r="M1124" s="402"/>
      <c r="N1124" s="402"/>
      <c r="O1124" s="402"/>
      <c r="P1124" s="402"/>
      <c r="Q1124" s="402"/>
      <c r="R1124" s="402"/>
      <c r="S1124" s="402"/>
      <c r="T1124" s="402"/>
      <c r="U1124" s="402"/>
      <c r="V1124" s="402"/>
      <c r="W1124" s="402"/>
      <c r="X1124" s="402"/>
      <c r="Y1124" s="402"/>
      <c r="Z1124" s="402"/>
      <c r="AA1124" s="402"/>
      <c r="AB1124" s="402"/>
      <c r="AC1124" s="402"/>
      <c r="AD1124" s="402"/>
      <c r="AE1124" s="402"/>
      <c r="AF1124" s="395"/>
      <c r="AG1124" s="395"/>
      <c r="AH1124" s="395"/>
      <c r="AI1124" s="395"/>
      <c r="AJ1124" s="395"/>
      <c r="AK1124" s="395"/>
      <c r="AL1124" s="395"/>
      <c r="AM1124" s="402"/>
      <c r="AN1124" s="402"/>
      <c r="AO1124" s="402"/>
      <c r="AP1124" s="402"/>
      <c r="AQ1124" s="408" t="s">
        <v>145</v>
      </c>
      <c r="AR1124" s="324"/>
      <c r="AS1124" s="324"/>
      <c r="AT1124" s="365"/>
      <c r="AU1124" s="324"/>
      <c r="AV1124" s="404"/>
      <c r="AW1124" s="408" t="s">
        <v>145</v>
      </c>
      <c r="AX1124" s="365"/>
      <c r="AY1124" s="408" t="s">
        <v>145</v>
      </c>
      <c r="AZ1124" s="408" t="s">
        <v>145</v>
      </c>
      <c r="BA1124" s="408" t="s">
        <v>145</v>
      </c>
      <c r="BB1124" s="354"/>
      <c r="BC1124" s="354"/>
      <c r="BD1124" s="354"/>
      <c r="BE1124" s="307" t="str">
        <f t="shared" si="28"/>
        <v/>
      </c>
      <c r="BF1124" s="308"/>
      <c r="BG1124" s="308"/>
      <c r="BH1124" s="309"/>
      <c r="BI1124" s="308"/>
      <c r="BJ1124" s="310"/>
      <c r="BK1124" s="310"/>
      <c r="BL1124" s="310"/>
      <c r="BM1124" s="310"/>
      <c r="BN1124" s="310"/>
      <c r="BO1124" s="311"/>
      <c r="BP1124" s="313"/>
      <c r="BQ1124" s="312"/>
    </row>
    <row r="1125" spans="1:78" hidden="1">
      <c r="A1125" s="399" t="s">
        <v>67</v>
      </c>
      <c r="B1125" s="400" t="s">
        <v>68</v>
      </c>
      <c r="C1125" s="407" t="s">
        <v>145</v>
      </c>
      <c r="D1125" s="408" t="s">
        <v>145</v>
      </c>
      <c r="E1125" s="408" t="s">
        <v>145</v>
      </c>
      <c r="F1125" s="408" t="s">
        <v>145</v>
      </c>
      <c r="G1125" s="402"/>
      <c r="H1125" s="402"/>
      <c r="I1125" s="402"/>
      <c r="J1125" s="408" t="s">
        <v>145</v>
      </c>
      <c r="K1125" s="402"/>
      <c r="L1125" s="402"/>
      <c r="M1125" s="402"/>
      <c r="N1125" s="402"/>
      <c r="O1125" s="402"/>
      <c r="P1125" s="402"/>
      <c r="Q1125" s="402"/>
      <c r="R1125" s="402"/>
      <c r="S1125" s="402"/>
      <c r="T1125" s="402"/>
      <c r="U1125" s="402"/>
      <c r="V1125" s="402"/>
      <c r="W1125" s="402"/>
      <c r="X1125" s="402"/>
      <c r="Y1125" s="402"/>
      <c r="Z1125" s="402"/>
      <c r="AA1125" s="402"/>
      <c r="AB1125" s="402"/>
      <c r="AC1125" s="402"/>
      <c r="AD1125" s="402"/>
      <c r="AE1125" s="402"/>
      <c r="AF1125" s="395"/>
      <c r="AG1125" s="395"/>
      <c r="AH1125" s="395"/>
      <c r="AI1125" s="395"/>
      <c r="AJ1125" s="395"/>
      <c r="AK1125" s="395"/>
      <c r="AL1125" s="395"/>
      <c r="AM1125" s="402"/>
      <c r="AN1125" s="402"/>
      <c r="AO1125" s="402"/>
      <c r="AP1125" s="402"/>
      <c r="AQ1125" s="408" t="s">
        <v>145</v>
      </c>
      <c r="AR1125" s="408" t="s">
        <v>145</v>
      </c>
      <c r="AS1125" s="408" t="s">
        <v>145</v>
      </c>
      <c r="AT1125" s="408" t="s">
        <v>145</v>
      </c>
      <c r="AU1125" s="408" t="s">
        <v>145</v>
      </c>
      <c r="AV1125" s="404"/>
      <c r="AW1125" s="408" t="s">
        <v>145</v>
      </c>
      <c r="AX1125" s="365"/>
      <c r="AY1125" s="408" t="s">
        <v>145</v>
      </c>
      <c r="AZ1125" s="408" t="s">
        <v>145</v>
      </c>
      <c r="BA1125" s="408" t="s">
        <v>145</v>
      </c>
      <c r="BB1125" s="354"/>
      <c r="BC1125" s="354"/>
      <c r="BD1125" s="354"/>
      <c r="BE1125" s="307" t="str">
        <f t="shared" si="28"/>
        <v/>
      </c>
      <c r="BF1125" s="308"/>
      <c r="BG1125" s="308"/>
      <c r="BH1125" s="309"/>
      <c r="BI1125" s="308"/>
      <c r="BJ1125" s="310"/>
      <c r="BK1125" s="310"/>
      <c r="BL1125" s="310"/>
      <c r="BM1125" s="310"/>
      <c r="BN1125" s="310"/>
      <c r="BO1125" s="311"/>
      <c r="BP1125" s="313"/>
      <c r="BQ1125" s="312"/>
    </row>
    <row r="1126" spans="1:78" hidden="1">
      <c r="A1126" s="399"/>
      <c r="B1126" s="405" t="s">
        <v>114</v>
      </c>
      <c r="C1126" s="414"/>
      <c r="D1126" s="365"/>
      <c r="E1126" s="365"/>
      <c r="F1126" s="408" t="s">
        <v>145</v>
      </c>
      <c r="G1126" s="402"/>
      <c r="H1126" s="402"/>
      <c r="I1126" s="402"/>
      <c r="J1126" s="408" t="s">
        <v>145</v>
      </c>
      <c r="K1126" s="402"/>
      <c r="L1126" s="402"/>
      <c r="M1126" s="402"/>
      <c r="N1126" s="402"/>
      <c r="O1126" s="402"/>
      <c r="P1126" s="402"/>
      <c r="Q1126" s="402"/>
      <c r="R1126" s="402"/>
      <c r="S1126" s="402"/>
      <c r="T1126" s="402"/>
      <c r="U1126" s="402"/>
      <c r="V1126" s="402"/>
      <c r="W1126" s="402"/>
      <c r="X1126" s="402"/>
      <c r="Y1126" s="402"/>
      <c r="Z1126" s="402"/>
      <c r="AA1126" s="402"/>
      <c r="AB1126" s="402"/>
      <c r="AC1126" s="402"/>
      <c r="AD1126" s="402"/>
      <c r="AE1126" s="402"/>
      <c r="AF1126" s="395"/>
      <c r="AG1126" s="395"/>
      <c r="AH1126" s="395"/>
      <c r="AI1126" s="395"/>
      <c r="AJ1126" s="395"/>
      <c r="AK1126" s="395"/>
      <c r="AL1126" s="395"/>
      <c r="AM1126" s="402"/>
      <c r="AN1126" s="402"/>
      <c r="AO1126" s="402"/>
      <c r="AP1126" s="402"/>
      <c r="AQ1126" s="408" t="s">
        <v>145</v>
      </c>
      <c r="AR1126" s="408" t="s">
        <v>145</v>
      </c>
      <c r="AS1126" s="408" t="s">
        <v>145</v>
      </c>
      <c r="AT1126" s="408" t="s">
        <v>145</v>
      </c>
      <c r="AU1126" s="408" t="s">
        <v>145</v>
      </c>
      <c r="AV1126" s="404"/>
      <c r="AW1126" s="408" t="s">
        <v>145</v>
      </c>
      <c r="AX1126" s="365"/>
      <c r="AY1126" s="408" t="s">
        <v>145</v>
      </c>
      <c r="AZ1126" s="408" t="s">
        <v>145</v>
      </c>
      <c r="BA1126" s="408" t="s">
        <v>145</v>
      </c>
      <c r="BB1126" s="354"/>
      <c r="BC1126" s="354"/>
      <c r="BD1126" s="354"/>
      <c r="BE1126" s="307" t="str">
        <f t="shared" si="28"/>
        <v/>
      </c>
      <c r="BF1126" s="308"/>
      <c r="BG1126" s="308"/>
      <c r="BH1126" s="309"/>
      <c r="BI1126" s="308"/>
      <c r="BJ1126" s="310"/>
      <c r="BK1126" s="310"/>
      <c r="BL1126" s="310"/>
      <c r="BM1126" s="310"/>
      <c r="BN1126" s="310"/>
      <c r="BO1126" s="311"/>
      <c r="BP1126" s="313"/>
      <c r="BQ1126" s="312"/>
    </row>
    <row r="1127" spans="1:78" hidden="1">
      <c r="A1127" s="399"/>
      <c r="B1127" s="400"/>
      <c r="C1127" s="406"/>
      <c r="D1127" s="394"/>
      <c r="E1127" s="324"/>
      <c r="F1127" s="408" t="s">
        <v>145</v>
      </c>
      <c r="G1127" s="402"/>
      <c r="H1127" s="402"/>
      <c r="I1127" s="402"/>
      <c r="J1127" s="408" t="s">
        <v>145</v>
      </c>
      <c r="K1127" s="402"/>
      <c r="L1127" s="402"/>
      <c r="M1127" s="402"/>
      <c r="N1127" s="402"/>
      <c r="O1127" s="402"/>
      <c r="P1127" s="402"/>
      <c r="Q1127" s="402"/>
      <c r="R1127" s="402"/>
      <c r="S1127" s="402"/>
      <c r="T1127" s="402"/>
      <c r="U1127" s="402"/>
      <c r="V1127" s="402"/>
      <c r="W1127" s="402"/>
      <c r="X1127" s="402"/>
      <c r="Y1127" s="402"/>
      <c r="Z1127" s="402"/>
      <c r="AA1127" s="402"/>
      <c r="AB1127" s="402"/>
      <c r="AC1127" s="402"/>
      <c r="AD1127" s="402"/>
      <c r="AE1127" s="402"/>
      <c r="AF1127" s="395"/>
      <c r="AG1127" s="395"/>
      <c r="AH1127" s="395"/>
      <c r="AI1127" s="395"/>
      <c r="AJ1127" s="395"/>
      <c r="AK1127" s="395"/>
      <c r="AL1127" s="395"/>
      <c r="AM1127" s="402"/>
      <c r="AN1127" s="402"/>
      <c r="AO1127" s="402"/>
      <c r="AP1127" s="402"/>
      <c r="AQ1127" s="324"/>
      <c r="AR1127" s="365"/>
      <c r="AS1127" s="365"/>
      <c r="AT1127" s="365"/>
      <c r="AU1127" s="365"/>
      <c r="AV1127" s="324"/>
      <c r="AW1127" s="408" t="s">
        <v>145</v>
      </c>
      <c r="AX1127" s="365"/>
      <c r="AY1127" s="408" t="s">
        <v>145</v>
      </c>
      <c r="AZ1127" s="408" t="s">
        <v>145</v>
      </c>
      <c r="BA1127" s="408" t="s">
        <v>145</v>
      </c>
      <c r="BB1127" s="354"/>
      <c r="BC1127" s="354"/>
      <c r="BD1127" s="354"/>
      <c r="BE1127" s="307" t="str">
        <f t="shared" si="28"/>
        <v/>
      </c>
      <c r="BF1127" s="308"/>
      <c r="BG1127" s="308"/>
      <c r="BH1127" s="309"/>
      <c r="BI1127" s="308"/>
      <c r="BJ1127" s="310"/>
      <c r="BK1127" s="310"/>
      <c r="BL1127" s="310"/>
      <c r="BM1127" s="310"/>
      <c r="BN1127" s="310"/>
      <c r="BO1127" s="311"/>
      <c r="BP1127" s="313"/>
      <c r="BQ1127" s="312"/>
    </row>
    <row r="1128" spans="1:78" hidden="1">
      <c r="A1128" s="399" t="s">
        <v>69</v>
      </c>
      <c r="B1128" s="400" t="s">
        <v>70</v>
      </c>
      <c r="C1128" s="407" t="s">
        <v>145</v>
      </c>
      <c r="D1128" s="408" t="s">
        <v>145</v>
      </c>
      <c r="E1128" s="408" t="s">
        <v>145</v>
      </c>
      <c r="F1128" s="408" t="s">
        <v>145</v>
      </c>
      <c r="G1128" s="402"/>
      <c r="H1128" s="402"/>
      <c r="I1128" s="402"/>
      <c r="J1128" s="408" t="s">
        <v>145</v>
      </c>
      <c r="K1128" s="402"/>
      <c r="L1128" s="402"/>
      <c r="M1128" s="402"/>
      <c r="N1128" s="402"/>
      <c r="O1128" s="402"/>
      <c r="P1128" s="402"/>
      <c r="Q1128" s="402"/>
      <c r="R1128" s="402"/>
      <c r="S1128" s="402"/>
      <c r="T1128" s="402"/>
      <c r="U1128" s="402"/>
      <c r="V1128" s="402"/>
      <c r="W1128" s="402"/>
      <c r="X1128" s="402"/>
      <c r="Y1128" s="402"/>
      <c r="Z1128" s="402"/>
      <c r="AA1128" s="402"/>
      <c r="AB1128" s="402"/>
      <c r="AC1128" s="402"/>
      <c r="AD1128" s="402"/>
      <c r="AE1128" s="402"/>
      <c r="AF1128" s="395"/>
      <c r="AG1128" s="395"/>
      <c r="AH1128" s="395"/>
      <c r="AI1128" s="395"/>
      <c r="AJ1128" s="395"/>
      <c r="AK1128" s="395"/>
      <c r="AL1128" s="395"/>
      <c r="AM1128" s="402"/>
      <c r="AN1128" s="402"/>
      <c r="AO1128" s="402"/>
      <c r="AP1128" s="402"/>
      <c r="AQ1128" s="408" t="s">
        <v>145</v>
      </c>
      <c r="AR1128" s="408" t="s">
        <v>145</v>
      </c>
      <c r="AS1128" s="408" t="s">
        <v>145</v>
      </c>
      <c r="AT1128" s="408" t="s">
        <v>145</v>
      </c>
      <c r="AU1128" s="408" t="s">
        <v>145</v>
      </c>
      <c r="AV1128" s="365"/>
      <c r="AW1128" s="408" t="s">
        <v>145</v>
      </c>
      <c r="AX1128" s="365"/>
      <c r="AY1128" s="408" t="s">
        <v>145</v>
      </c>
      <c r="AZ1128" s="408" t="s">
        <v>145</v>
      </c>
      <c r="BA1128" s="408" t="s">
        <v>145</v>
      </c>
      <c r="BB1128" s="354"/>
      <c r="BC1128" s="354"/>
      <c r="BD1128" s="354"/>
      <c r="BE1128" s="307" t="str">
        <f t="shared" si="28"/>
        <v/>
      </c>
      <c r="BF1128" s="308"/>
      <c r="BG1128" s="308"/>
      <c r="BH1128" s="309"/>
      <c r="BI1128" s="308"/>
      <c r="BJ1128" s="310"/>
      <c r="BK1128" s="310"/>
      <c r="BL1128" s="310"/>
      <c r="BM1128" s="310"/>
      <c r="BN1128" s="310"/>
      <c r="BO1128" s="311"/>
      <c r="BP1128" s="313"/>
      <c r="BQ1128" s="312"/>
    </row>
    <row r="1129" spans="1:78" hidden="1">
      <c r="A1129" s="399"/>
      <c r="B1129" s="405" t="s">
        <v>114</v>
      </c>
      <c r="C1129" s="415"/>
      <c r="D1129" s="365"/>
      <c r="E1129" s="394"/>
      <c r="F1129" s="408" t="s">
        <v>145</v>
      </c>
      <c r="G1129" s="402"/>
      <c r="H1129" s="402"/>
      <c r="I1129" s="402"/>
      <c r="J1129" s="408" t="s">
        <v>145</v>
      </c>
      <c r="K1129" s="402"/>
      <c r="L1129" s="402"/>
      <c r="M1129" s="402"/>
      <c r="N1129" s="402"/>
      <c r="O1129" s="402"/>
      <c r="P1129" s="402"/>
      <c r="Q1129" s="402"/>
      <c r="R1129" s="402"/>
      <c r="S1129" s="402"/>
      <c r="T1129" s="402"/>
      <c r="U1129" s="402"/>
      <c r="V1129" s="402"/>
      <c r="W1129" s="402"/>
      <c r="X1129" s="402"/>
      <c r="Y1129" s="402"/>
      <c r="Z1129" s="402"/>
      <c r="AA1129" s="402"/>
      <c r="AB1129" s="402"/>
      <c r="AC1129" s="402"/>
      <c r="AD1129" s="402"/>
      <c r="AE1129" s="402"/>
      <c r="AF1129" s="397"/>
      <c r="AG1129" s="397"/>
      <c r="AH1129" s="397"/>
      <c r="AI1129" s="397"/>
      <c r="AJ1129" s="397"/>
      <c r="AK1129" s="397"/>
      <c r="AL1129" s="397"/>
      <c r="AM1129" s="402"/>
      <c r="AN1129" s="402"/>
      <c r="AO1129" s="402"/>
      <c r="AP1129" s="402"/>
      <c r="AQ1129" s="408" t="s">
        <v>145</v>
      </c>
      <c r="AR1129" s="408" t="s">
        <v>145</v>
      </c>
      <c r="AS1129" s="408" t="s">
        <v>145</v>
      </c>
      <c r="AT1129" s="408" t="s">
        <v>145</v>
      </c>
      <c r="AU1129" s="408" t="s">
        <v>145</v>
      </c>
      <c r="AV1129" s="394"/>
      <c r="AW1129" s="408" t="s">
        <v>145</v>
      </c>
      <c r="AX1129" s="365"/>
      <c r="AY1129" s="408" t="s">
        <v>145</v>
      </c>
      <c r="AZ1129" s="408" t="s">
        <v>145</v>
      </c>
      <c r="BA1129" s="408" t="s">
        <v>145</v>
      </c>
      <c r="BB1129" s="354"/>
      <c r="BC1129" s="354"/>
      <c r="BD1129" s="354"/>
      <c r="BE1129" s="307" t="str">
        <f t="shared" si="28"/>
        <v/>
      </c>
      <c r="BF1129" s="308"/>
      <c r="BG1129" s="308"/>
      <c r="BH1129" s="309"/>
      <c r="BI1129" s="308"/>
      <c r="BJ1129" s="310"/>
      <c r="BK1129" s="310"/>
      <c r="BL1129" s="310"/>
      <c r="BM1129" s="310"/>
      <c r="BN1129" s="310"/>
      <c r="BO1129" s="311"/>
      <c r="BP1129" s="313"/>
      <c r="BQ1129" s="312"/>
    </row>
    <row r="1130" spans="1:78" hidden="1">
      <c r="A1130" s="399"/>
      <c r="B1130" s="400"/>
      <c r="C1130" s="409"/>
      <c r="D1130" s="402"/>
      <c r="E1130" s="402"/>
      <c r="F1130" s="402"/>
      <c r="G1130" s="402"/>
      <c r="H1130" s="402"/>
      <c r="I1130" s="402"/>
      <c r="J1130" s="402"/>
      <c r="K1130" s="402"/>
      <c r="L1130" s="402"/>
      <c r="M1130" s="402"/>
      <c r="N1130" s="402"/>
      <c r="O1130" s="402"/>
      <c r="P1130" s="402"/>
      <c r="Q1130" s="402"/>
      <c r="R1130" s="402"/>
      <c r="S1130" s="402"/>
      <c r="T1130" s="402"/>
      <c r="U1130" s="402"/>
      <c r="V1130" s="402"/>
      <c r="W1130" s="402"/>
      <c r="X1130" s="402"/>
      <c r="Y1130" s="402"/>
      <c r="Z1130" s="402"/>
      <c r="AA1130" s="402"/>
      <c r="AB1130" s="402"/>
      <c r="AC1130" s="402"/>
      <c r="AD1130" s="402"/>
      <c r="AE1130" s="402"/>
      <c r="AF1130" s="402"/>
      <c r="AG1130" s="402"/>
      <c r="AH1130" s="402"/>
      <c r="AI1130" s="402"/>
      <c r="AJ1130" s="402"/>
      <c r="AK1130" s="402"/>
      <c r="AL1130" s="402"/>
      <c r="AM1130" s="402"/>
      <c r="AN1130" s="402"/>
      <c r="AO1130" s="402"/>
      <c r="AP1130" s="402"/>
      <c r="AQ1130" s="402"/>
      <c r="AR1130" s="402"/>
      <c r="AS1130" s="402"/>
      <c r="AT1130" s="402"/>
      <c r="AU1130" s="402"/>
      <c r="AV1130" s="365"/>
      <c r="AW1130" s="402"/>
      <c r="AX1130" s="365"/>
      <c r="AY1130" s="365"/>
      <c r="AZ1130" s="402"/>
      <c r="BA1130" s="402"/>
      <c r="BB1130" s="416"/>
      <c r="BC1130" s="416"/>
      <c r="BD1130" s="416"/>
      <c r="BE1130" s="307" t="str">
        <f t="shared" si="28"/>
        <v/>
      </c>
      <c r="BF1130" s="308"/>
      <c r="BG1130" s="308"/>
      <c r="BH1130" s="309"/>
      <c r="BI1130" s="308"/>
      <c r="BJ1130" s="310"/>
      <c r="BK1130" s="310"/>
      <c r="BL1130" s="310"/>
      <c r="BM1130" s="310"/>
      <c r="BN1130" s="310"/>
      <c r="BO1130" s="311"/>
      <c r="BP1130" s="313"/>
      <c r="BQ1130" s="312"/>
    </row>
    <row r="1131" spans="1:78" ht="24" hidden="1" customHeight="1">
      <c r="A1131" s="399" t="s">
        <v>71</v>
      </c>
      <c r="B1131" s="410" t="s">
        <v>72</v>
      </c>
      <c r="C1131" s="409"/>
      <c r="D1131" s="402"/>
      <c r="E1131" s="402"/>
      <c r="F1131" s="402"/>
      <c r="G1131" s="402"/>
      <c r="H1131" s="402"/>
      <c r="I1131" s="402"/>
      <c r="J1131" s="402"/>
      <c r="K1131" s="402"/>
      <c r="L1131" s="402"/>
      <c r="M1131" s="402"/>
      <c r="N1131" s="402"/>
      <c r="O1131" s="402"/>
      <c r="P1131" s="402"/>
      <c r="Q1131" s="402"/>
      <c r="R1131" s="402"/>
      <c r="S1131" s="402"/>
      <c r="T1131" s="402"/>
      <c r="U1131" s="402"/>
      <c r="V1131" s="402"/>
      <c r="W1131" s="402"/>
      <c r="X1131" s="402"/>
      <c r="Y1131" s="402"/>
      <c r="Z1131" s="402"/>
      <c r="AA1131" s="402"/>
      <c r="AB1131" s="402"/>
      <c r="AC1131" s="402"/>
      <c r="AD1131" s="402"/>
      <c r="AE1131" s="402"/>
      <c r="AF1131" s="402"/>
      <c r="AG1131" s="402"/>
      <c r="AH1131" s="402"/>
      <c r="AI1131" s="402"/>
      <c r="AJ1131" s="402"/>
      <c r="AK1131" s="402"/>
      <c r="AL1131" s="402"/>
      <c r="AM1131" s="402"/>
      <c r="AN1131" s="402"/>
      <c r="AO1131" s="402"/>
      <c r="AP1131" s="402"/>
      <c r="AQ1131" s="402"/>
      <c r="AR1131" s="402"/>
      <c r="AS1131" s="402"/>
      <c r="AT1131" s="402"/>
      <c r="AU1131" s="402"/>
      <c r="AV1131" s="365"/>
      <c r="AW1131" s="402"/>
      <c r="AX1131" s="365"/>
      <c r="AY1131" s="365"/>
      <c r="AZ1131" s="402"/>
      <c r="BA1131" s="402"/>
      <c r="BB1131" s="416"/>
      <c r="BC1131" s="416"/>
      <c r="BD1131" s="416"/>
      <c r="BE1131" s="307" t="str">
        <f t="shared" si="28"/>
        <v/>
      </c>
      <c r="BF1131" s="308"/>
      <c r="BG1131" s="308"/>
      <c r="BH1131" s="309"/>
      <c r="BI1131" s="308"/>
      <c r="BJ1131" s="310"/>
      <c r="BK1131" s="310"/>
      <c r="BL1131" s="310"/>
      <c r="BM1131" s="310"/>
      <c r="BN1131" s="310"/>
      <c r="BO1131" s="311"/>
      <c r="BP1131" s="313"/>
      <c r="BQ1131" s="312"/>
    </row>
    <row r="1132" spans="1:78" ht="24" hidden="1" customHeight="1">
      <c r="A1132" s="399" t="s">
        <v>73</v>
      </c>
      <c r="B1132" s="400" t="s">
        <v>72</v>
      </c>
      <c r="C1132" s="400" t="s">
        <v>145</v>
      </c>
      <c r="D1132" s="401" t="s">
        <v>145</v>
      </c>
      <c r="E1132" s="401" t="s">
        <v>145</v>
      </c>
      <c r="F1132" s="402"/>
      <c r="G1132" s="402"/>
      <c r="H1132" s="402"/>
      <c r="I1132" s="402"/>
      <c r="J1132" s="402"/>
      <c r="K1132" s="402"/>
      <c r="L1132" s="402"/>
      <c r="M1132" s="402"/>
      <c r="N1132" s="402"/>
      <c r="O1132" s="402"/>
      <c r="P1132" s="402"/>
      <c r="Q1132" s="402"/>
      <c r="R1132" s="402"/>
      <c r="S1132" s="402"/>
      <c r="T1132" s="402"/>
      <c r="U1132" s="402"/>
      <c r="V1132" s="402"/>
      <c r="W1132" s="402"/>
      <c r="X1132" s="402"/>
      <c r="Y1132" s="402"/>
      <c r="Z1132" s="402"/>
      <c r="AA1132" s="402"/>
      <c r="AB1132" s="402"/>
      <c r="AC1132" s="402"/>
      <c r="AD1132" s="402"/>
      <c r="AE1132" s="402"/>
      <c r="AF1132" s="402"/>
      <c r="AG1132" s="402"/>
      <c r="AH1132" s="402"/>
      <c r="AI1132" s="402"/>
      <c r="AJ1132" s="402"/>
      <c r="AK1132" s="402"/>
      <c r="AL1132" s="402"/>
      <c r="AM1132" s="402"/>
      <c r="AN1132" s="402"/>
      <c r="AO1132" s="402"/>
      <c r="AP1132" s="402"/>
      <c r="AQ1132" s="402"/>
      <c r="AR1132" s="402"/>
      <c r="AS1132" s="402"/>
      <c r="AT1132" s="402"/>
      <c r="AU1132" s="402"/>
      <c r="AV1132" s="417">
        <f>SUM(AV1133)</f>
        <v>0</v>
      </c>
      <c r="AW1132" s="402"/>
      <c r="AX1132" s="365"/>
      <c r="AY1132" s="365"/>
      <c r="AZ1132" s="402"/>
      <c r="BA1132" s="402"/>
      <c r="BB1132" s="416"/>
      <c r="BC1132" s="416"/>
      <c r="BD1132" s="416"/>
      <c r="BE1132" s="307" t="str">
        <f t="shared" si="28"/>
        <v/>
      </c>
      <c r="BF1132" s="308"/>
      <c r="BG1132" s="308"/>
      <c r="BH1132" s="309"/>
      <c r="BI1132" s="308"/>
      <c r="BJ1132" s="310"/>
      <c r="BK1132" s="310"/>
      <c r="BL1132" s="310"/>
      <c r="BM1132" s="310"/>
      <c r="BN1132" s="310"/>
      <c r="BO1132" s="311"/>
      <c r="BP1132" s="313"/>
      <c r="BQ1132" s="312"/>
    </row>
    <row r="1133" spans="1:78" s="100" customFormat="1" ht="39" hidden="1" customHeight="1">
      <c r="A1133" s="399"/>
      <c r="B1133" s="418" t="s">
        <v>115</v>
      </c>
      <c r="C1133" s="419"/>
      <c r="D1133" s="412"/>
      <c r="E1133" s="412"/>
      <c r="F1133" s="359"/>
      <c r="G1133" s="420"/>
      <c r="H1133" s="420"/>
      <c r="I1133" s="420"/>
      <c r="J1133" s="359"/>
      <c r="K1133" s="420"/>
      <c r="L1133" s="420"/>
      <c r="M1133" s="412"/>
      <c r="N1133" s="375"/>
      <c r="O1133" s="412"/>
      <c r="P1133" s="412"/>
      <c r="Q1133" s="412"/>
      <c r="R1133" s="412"/>
      <c r="S1133" s="412"/>
      <c r="T1133" s="412"/>
      <c r="U1133" s="412"/>
      <c r="V1133" s="412"/>
      <c r="W1133" s="412"/>
      <c r="X1133" s="412"/>
      <c r="Y1133" s="412"/>
      <c r="Z1133" s="420"/>
      <c r="AA1133" s="420"/>
      <c r="AB1133" s="420"/>
      <c r="AC1133" s="420"/>
      <c r="AD1133" s="420"/>
      <c r="AE1133" s="420"/>
      <c r="AF1133" s="412"/>
      <c r="AG1133" s="412"/>
      <c r="AH1133" s="412"/>
      <c r="AI1133" s="412"/>
      <c r="AJ1133" s="412"/>
      <c r="AK1133" s="412"/>
      <c r="AL1133" s="412"/>
      <c r="AM1133" s="375"/>
      <c r="AN1133" s="412"/>
      <c r="AO1133" s="412"/>
      <c r="AP1133" s="412"/>
      <c r="AQ1133" s="372"/>
      <c r="AR1133" s="421"/>
      <c r="AS1133" s="359"/>
      <c r="AT1133" s="359"/>
      <c r="AU1133" s="359"/>
      <c r="AV1133" s="422"/>
      <c r="AW1133" s="359"/>
      <c r="AX1133" s="359"/>
      <c r="AY1133" s="359"/>
      <c r="AZ1133" s="359"/>
      <c r="BA1133" s="359"/>
      <c r="BB1133" s="423"/>
      <c r="BC1133" s="352"/>
      <c r="BD1133" s="352"/>
      <c r="BE1133" s="307" t="str">
        <f t="shared" si="28"/>
        <v/>
      </c>
      <c r="BF1133" s="308"/>
      <c r="BG1133" s="308"/>
      <c r="BH1133" s="309"/>
      <c r="BI1133" s="308"/>
      <c r="BJ1133" s="310"/>
      <c r="BK1133" s="310"/>
      <c r="BL1133" s="310"/>
      <c r="BM1133" s="310"/>
      <c r="BN1133" s="310"/>
      <c r="BO1133" s="311"/>
      <c r="BP1133" s="313"/>
      <c r="BQ1133" s="312"/>
      <c r="BR1133" s="121"/>
      <c r="BS1133" s="121"/>
      <c r="BT1133" s="121"/>
      <c r="BU1133" s="121"/>
      <c r="BV1133" s="121"/>
      <c r="BW1133" s="121"/>
      <c r="BX1133" s="121"/>
      <c r="BY1133" s="121"/>
      <c r="BZ1133" s="121"/>
    </row>
    <row r="1134" spans="1:78" hidden="1">
      <c r="A1134" s="399"/>
      <c r="B1134" s="405"/>
      <c r="C1134" s="405"/>
      <c r="D1134" s="424"/>
      <c r="E1134" s="424"/>
      <c r="F1134" s="425"/>
      <c r="G1134" s="424"/>
      <c r="H1134" s="424"/>
      <c r="I1134" s="424"/>
      <c r="J1134" s="425"/>
      <c r="K1134" s="424"/>
      <c r="L1134" s="424"/>
      <c r="M1134" s="424"/>
      <c r="N1134" s="424"/>
      <c r="O1134" s="424"/>
      <c r="P1134" s="424"/>
      <c r="Q1134" s="424"/>
      <c r="R1134" s="424"/>
      <c r="S1134" s="424"/>
      <c r="T1134" s="424"/>
      <c r="U1134" s="424"/>
      <c r="V1134" s="424"/>
      <c r="W1134" s="424"/>
      <c r="X1134" s="424"/>
      <c r="Y1134" s="424"/>
      <c r="Z1134" s="424"/>
      <c r="AA1134" s="424"/>
      <c r="AB1134" s="424"/>
      <c r="AC1134" s="424"/>
      <c r="AD1134" s="424"/>
      <c r="AE1134" s="424"/>
      <c r="AF1134" s="424"/>
      <c r="AG1134" s="424"/>
      <c r="AH1134" s="424"/>
      <c r="AI1134" s="424"/>
      <c r="AJ1134" s="424"/>
      <c r="AK1134" s="424"/>
      <c r="AL1134" s="424"/>
      <c r="AM1134" s="424"/>
      <c r="AN1134" s="424"/>
      <c r="AO1134" s="424"/>
      <c r="AP1134" s="424"/>
      <c r="AQ1134" s="425"/>
      <c r="AR1134" s="425"/>
      <c r="AS1134" s="425"/>
      <c r="AT1134" s="425"/>
      <c r="AU1134" s="425"/>
      <c r="AV1134" s="426"/>
      <c r="AW1134" s="425"/>
      <c r="AX1134" s="425"/>
      <c r="AY1134" s="425"/>
      <c r="AZ1134" s="425"/>
      <c r="BA1134" s="425"/>
      <c r="BB1134" s="427"/>
      <c r="BC1134" s="427"/>
      <c r="BD1134" s="427"/>
      <c r="BE1134" s="307" t="str">
        <f t="shared" si="28"/>
        <v/>
      </c>
      <c r="BF1134" s="308"/>
      <c r="BG1134" s="308"/>
      <c r="BH1134" s="309"/>
      <c r="BI1134" s="308"/>
      <c r="BJ1134" s="310"/>
      <c r="BK1134" s="310"/>
      <c r="BL1134" s="310"/>
      <c r="BM1134" s="310"/>
      <c r="BN1134" s="310"/>
      <c r="BO1134" s="311"/>
      <c r="BP1134" s="313"/>
      <c r="BQ1134" s="312"/>
    </row>
    <row r="1135" spans="1:78" ht="24.75" customHeight="1" thickBot="1">
      <c r="A1135" s="428"/>
      <c r="B1135" s="429"/>
      <c r="C1135" s="430"/>
      <c r="D1135" s="431"/>
      <c r="E1135" s="431"/>
      <c r="F1135" s="431"/>
      <c r="G1135" s="431"/>
      <c r="H1135" s="431"/>
      <c r="I1135" s="431"/>
      <c r="J1135" s="431"/>
      <c r="K1135" s="431"/>
      <c r="L1135" s="431"/>
      <c r="M1135" s="431"/>
      <c r="N1135" s="431"/>
      <c r="O1135" s="431"/>
      <c r="P1135" s="431"/>
      <c r="Q1135" s="431"/>
      <c r="R1135" s="431"/>
      <c r="S1135" s="431"/>
      <c r="T1135" s="431"/>
      <c r="U1135" s="431"/>
      <c r="V1135" s="431"/>
      <c r="W1135" s="431"/>
      <c r="X1135" s="431"/>
      <c r="Y1135" s="431"/>
      <c r="Z1135" s="431"/>
      <c r="AA1135" s="431"/>
      <c r="AB1135" s="431"/>
      <c r="AC1135" s="431"/>
      <c r="AD1135" s="431"/>
      <c r="AE1135" s="431"/>
      <c r="AF1135" s="431"/>
      <c r="AG1135" s="431"/>
      <c r="AH1135" s="431"/>
      <c r="AI1135" s="431"/>
      <c r="AJ1135" s="431"/>
      <c r="AK1135" s="431"/>
      <c r="AL1135" s="431"/>
      <c r="AM1135" s="431"/>
      <c r="AN1135" s="431"/>
      <c r="AO1135" s="431"/>
      <c r="AP1135" s="431"/>
      <c r="AQ1135" s="431"/>
      <c r="AR1135" s="431"/>
      <c r="AS1135" s="431"/>
      <c r="AT1135" s="431"/>
      <c r="AU1135" s="431"/>
      <c r="AV1135" s="431"/>
      <c r="AW1135" s="431"/>
      <c r="AX1135" s="431"/>
      <c r="AY1135" s="431"/>
      <c r="AZ1135" s="431"/>
      <c r="BA1135" s="431"/>
      <c r="BB1135" s="432"/>
      <c r="BC1135" s="432"/>
      <c r="BD1135" s="432"/>
      <c r="BE1135" s="326" t="str">
        <f t="shared" si="28"/>
        <v/>
      </c>
      <c r="BF1135" s="327"/>
      <c r="BG1135" s="327"/>
      <c r="BH1135" s="328"/>
      <c r="BI1135" s="327"/>
      <c r="BJ1135" s="329"/>
      <c r="BK1135" s="329"/>
      <c r="BL1135" s="329"/>
      <c r="BM1135" s="329"/>
      <c r="BN1135" s="329"/>
      <c r="BO1135" s="330"/>
      <c r="BP1135" s="332"/>
      <c r="BQ1135" s="331"/>
    </row>
    <row r="1136" spans="1:78">
      <c r="T1136" s="101"/>
    </row>
    <row r="1137" spans="1:52">
      <c r="T1137" s="101"/>
    </row>
    <row r="1138" spans="1:52" s="101" customFormat="1">
      <c r="A1138"/>
      <c r="B1138"/>
      <c r="C1138" s="1751" t="s">
        <v>143</v>
      </c>
      <c r="D1138" s="1751"/>
      <c r="E1138" s="1751"/>
      <c r="F1138" s="580"/>
      <c r="G1138" s="580"/>
      <c r="H1138" s="580"/>
      <c r="I1138" s="580"/>
      <c r="J1138" s="580"/>
      <c r="K1138" s="580"/>
      <c r="L1138" s="580"/>
      <c r="M1138" s="580"/>
      <c r="N1138" s="1750" t="s">
        <v>2213</v>
      </c>
      <c r="O1138" s="1751"/>
      <c r="P1138" s="1751"/>
      <c r="Q1138" s="1751"/>
      <c r="R1138" s="1751"/>
      <c r="S1138" s="1751"/>
      <c r="T1138" s="1751"/>
      <c r="U1138" s="1751"/>
      <c r="V1138" s="1751"/>
      <c r="W1138" s="1751"/>
      <c r="X1138" s="1751"/>
      <c r="Y1138" s="1751"/>
      <c r="Z1138" s="1751"/>
      <c r="AA1138" s="1751"/>
      <c r="AB1138" s="1751"/>
      <c r="AC1138" s="1751"/>
      <c r="AD1138" s="1751"/>
      <c r="AE1138" s="1751"/>
      <c r="AF1138" s="1751"/>
      <c r="AG1138" s="1751"/>
      <c r="AH1138" s="1751"/>
      <c r="AI1138" s="1751"/>
      <c r="AJ1138" s="1751"/>
      <c r="AK1138" s="1751"/>
      <c r="AL1138" s="1751"/>
      <c r="AM1138" s="1751"/>
      <c r="AN1138" s="1751"/>
      <c r="AO1138" s="1751"/>
      <c r="AP1138" s="1751"/>
      <c r="AQ1138" s="1751"/>
      <c r="AR1138" s="1751"/>
      <c r="AS1138" s="1751"/>
      <c r="AT1138" s="1751"/>
      <c r="AU1138" s="1751"/>
      <c r="AV1138" s="1751"/>
      <c r="AW1138" s="1751"/>
      <c r="AX1138" s="1751"/>
      <c r="AY1138" s="1751"/>
      <c r="AZ1138" s="1751"/>
    </row>
    <row r="1139" spans="1:52" s="101" customFormat="1">
      <c r="A1139"/>
      <c r="B1139"/>
      <c r="C1139" s="1754" t="s">
        <v>1890</v>
      </c>
      <c r="D1139" s="1754"/>
      <c r="E1139" s="1754"/>
      <c r="F1139" s="580"/>
      <c r="G1139" s="580"/>
      <c r="H1139" s="580"/>
      <c r="I1139" s="580"/>
      <c r="J1139" s="580"/>
      <c r="K1139" s="580"/>
      <c r="L1139" s="580"/>
      <c r="M1139" s="580"/>
      <c r="N1139" s="580"/>
      <c r="O1139" s="580"/>
      <c r="P1139" s="580"/>
      <c r="AV1139" s="580"/>
      <c r="AW1139" s="580"/>
      <c r="AX1139" s="580"/>
    </row>
    <row r="1140" spans="1:52" s="101" customFormat="1">
      <c r="A1140"/>
      <c r="B1140"/>
      <c r="C1140" s="1755" t="s">
        <v>144</v>
      </c>
      <c r="D1140" s="1755"/>
      <c r="E1140" s="1755"/>
      <c r="F1140" s="582"/>
      <c r="G1140" s="582"/>
      <c r="H1140" s="582"/>
      <c r="I1140" s="582"/>
      <c r="J1140" s="582"/>
      <c r="K1140" s="582"/>
      <c r="L1140" s="582"/>
      <c r="M1140" s="582"/>
      <c r="N1140" s="1751" t="s">
        <v>142</v>
      </c>
      <c r="O1140" s="1751"/>
      <c r="P1140" s="1751"/>
      <c r="Q1140" s="1751"/>
      <c r="R1140" s="1751"/>
      <c r="S1140" s="1751"/>
      <c r="T1140" s="1751"/>
      <c r="U1140" s="1751"/>
      <c r="V1140" s="1751"/>
      <c r="W1140" s="1751"/>
      <c r="X1140" s="1751"/>
      <c r="Y1140" s="1751"/>
      <c r="Z1140" s="1751"/>
      <c r="AA1140" s="1751"/>
      <c r="AB1140" s="1751"/>
      <c r="AC1140" s="1751"/>
      <c r="AD1140" s="1751"/>
      <c r="AE1140" s="1751"/>
      <c r="AF1140" s="1751"/>
      <c r="AG1140" s="1751"/>
      <c r="AH1140" s="1751"/>
      <c r="AI1140" s="1751"/>
      <c r="AJ1140" s="1751"/>
      <c r="AK1140" s="1751"/>
      <c r="AL1140" s="1751"/>
      <c r="AM1140" s="1751"/>
      <c r="AN1140" s="1751"/>
      <c r="AO1140" s="1751"/>
      <c r="AP1140" s="1751"/>
      <c r="AQ1140" s="1751"/>
      <c r="AR1140" s="1751"/>
      <c r="AS1140" s="1751"/>
      <c r="AT1140" s="1751"/>
      <c r="AU1140" s="1751"/>
      <c r="AV1140" s="1751"/>
      <c r="AW1140" s="1751"/>
      <c r="AX1140" s="1751"/>
    </row>
    <row r="1141" spans="1:52" s="101" customFormat="1">
      <c r="A1141"/>
      <c r="B1141"/>
      <c r="C1141" s="33"/>
      <c r="D1141" s="582"/>
      <c r="E1141" s="582"/>
      <c r="F1141" s="582"/>
      <c r="G1141" s="582"/>
      <c r="H1141" s="582"/>
      <c r="I1141" s="582"/>
      <c r="J1141" s="582"/>
      <c r="K1141" s="582"/>
      <c r="L1141" s="582"/>
      <c r="M1141" s="582"/>
      <c r="N1141" s="582"/>
      <c r="O1141" s="582"/>
      <c r="P1141" s="582"/>
      <c r="AV1141" s="580"/>
      <c r="AW1141" s="580"/>
      <c r="AX1141" s="580"/>
    </row>
    <row r="1142" spans="1:52" s="101" customFormat="1">
      <c r="A1142"/>
      <c r="B1142"/>
      <c r="C1142" s="32"/>
      <c r="D1142" s="580"/>
      <c r="E1142" s="580"/>
      <c r="F1142" s="580"/>
      <c r="G1142" s="580"/>
      <c r="H1142" s="580"/>
      <c r="I1142" s="580"/>
      <c r="J1142" s="580"/>
      <c r="K1142" s="580"/>
      <c r="L1142" s="580"/>
      <c r="M1142" s="580"/>
      <c r="N1142" s="580"/>
      <c r="O1142" s="580"/>
      <c r="P1142" s="580"/>
      <c r="AV1142" s="580"/>
      <c r="AW1142" s="580"/>
      <c r="AX1142" s="580"/>
    </row>
    <row r="1143" spans="1:52" s="101" customFormat="1">
      <c r="A1143"/>
      <c r="B1143"/>
      <c r="C1143" s="22"/>
      <c r="D1143" s="580"/>
      <c r="E1143" s="580"/>
      <c r="F1143" s="580"/>
      <c r="G1143" s="580"/>
      <c r="H1143" s="580"/>
      <c r="I1143" s="580"/>
      <c r="J1143" s="580"/>
      <c r="K1143" s="580"/>
      <c r="L1143" s="580"/>
      <c r="M1143" s="580"/>
      <c r="N1143" s="580"/>
      <c r="O1143" s="580"/>
      <c r="P1143" s="580"/>
      <c r="AV1143" s="580"/>
      <c r="AW1143" s="580"/>
      <c r="AX1143" s="580"/>
    </row>
    <row r="1144" spans="1:52" s="101" customFormat="1">
      <c r="A1144"/>
      <c r="B1144"/>
      <c r="C1144" s="22"/>
      <c r="D1144" s="580"/>
      <c r="E1144" s="580"/>
      <c r="F1144" s="580"/>
      <c r="G1144" s="580"/>
      <c r="H1144" s="580"/>
      <c r="I1144" s="580"/>
      <c r="J1144" s="580"/>
      <c r="K1144" s="580"/>
      <c r="L1144" s="580"/>
      <c r="M1144" s="580"/>
      <c r="N1144" s="580"/>
      <c r="O1144" s="580"/>
      <c r="P1144" s="580"/>
      <c r="AV1144" s="580"/>
      <c r="AW1144" s="580"/>
      <c r="AX1144" s="580"/>
    </row>
    <row r="1145" spans="1:52" s="101" customFormat="1">
      <c r="A1145"/>
      <c r="B1145"/>
      <c r="C1145" s="22"/>
      <c r="D1145" s="580"/>
      <c r="E1145" s="580"/>
      <c r="F1145" s="580"/>
      <c r="G1145" s="580"/>
      <c r="H1145" s="580"/>
      <c r="I1145" s="580"/>
      <c r="J1145" s="580"/>
      <c r="K1145" s="580"/>
      <c r="L1145" s="580"/>
      <c r="M1145" s="580"/>
      <c r="N1145" s="580"/>
      <c r="O1145" s="580"/>
      <c r="P1145" s="580"/>
      <c r="AV1145" s="580"/>
      <c r="AW1145" s="580"/>
      <c r="AX1145" s="580"/>
    </row>
    <row r="1146" spans="1:52" s="101" customFormat="1">
      <c r="A1146"/>
      <c r="B1146"/>
      <c r="C1146" s="1756" t="s">
        <v>2216</v>
      </c>
      <c r="D1146" s="1756"/>
      <c r="E1146" s="1756"/>
      <c r="F1146" s="581"/>
      <c r="G1146" s="581"/>
      <c r="H1146" s="581"/>
      <c r="I1146" s="581"/>
      <c r="J1146" s="581"/>
      <c r="K1146" s="581"/>
      <c r="L1146" s="581"/>
      <c r="M1146" s="581"/>
      <c r="N1146" s="1756" t="s">
        <v>2214</v>
      </c>
      <c r="O1146" s="1756"/>
      <c r="P1146" s="1756"/>
      <c r="Q1146" s="1756"/>
      <c r="R1146" s="1756"/>
      <c r="S1146" s="1756"/>
      <c r="T1146" s="1756"/>
      <c r="U1146" s="1756"/>
      <c r="V1146" s="1756"/>
      <c r="W1146" s="1756"/>
      <c r="X1146" s="1756"/>
      <c r="Y1146" s="1756"/>
      <c r="Z1146" s="1756"/>
      <c r="AA1146" s="1756"/>
      <c r="AB1146" s="1756"/>
      <c r="AC1146" s="1756"/>
      <c r="AD1146" s="1756"/>
      <c r="AE1146" s="1756"/>
      <c r="AF1146" s="1756"/>
      <c r="AG1146" s="1756"/>
      <c r="AH1146" s="1756"/>
      <c r="AI1146" s="1756"/>
      <c r="AJ1146" s="1756"/>
      <c r="AK1146" s="1756"/>
      <c r="AL1146" s="1756"/>
      <c r="AM1146" s="1756"/>
      <c r="AN1146" s="1756"/>
      <c r="AO1146" s="1756"/>
      <c r="AP1146" s="1756"/>
      <c r="AQ1146" s="1756"/>
      <c r="AR1146" s="1756"/>
      <c r="AS1146" s="1756"/>
      <c r="AT1146" s="1756"/>
      <c r="AU1146" s="1756"/>
      <c r="AV1146" s="1756"/>
      <c r="AW1146" s="1756"/>
      <c r="AX1146" s="1756"/>
    </row>
    <row r="1147" spans="1:52" s="101" customFormat="1">
      <c r="A1147"/>
      <c r="B1147"/>
      <c r="C1147" s="1778" t="s">
        <v>2217</v>
      </c>
      <c r="D1147" s="1751"/>
      <c r="E1147" s="1751"/>
      <c r="F1147" s="580"/>
      <c r="G1147" s="580"/>
      <c r="H1147" s="580"/>
      <c r="I1147" s="580"/>
      <c r="J1147" s="580"/>
      <c r="K1147" s="580"/>
      <c r="L1147" s="580"/>
      <c r="M1147" s="580"/>
      <c r="N1147" s="1750" t="s">
        <v>2215</v>
      </c>
      <c r="O1147" s="1751"/>
      <c r="P1147" s="1751"/>
      <c r="Q1147" s="1751"/>
      <c r="R1147" s="1751"/>
      <c r="S1147" s="1751"/>
      <c r="T1147" s="1751"/>
      <c r="U1147" s="1751"/>
      <c r="V1147" s="1751"/>
      <c r="W1147" s="1751"/>
      <c r="X1147" s="1751"/>
      <c r="Y1147" s="1751"/>
      <c r="Z1147" s="1751"/>
      <c r="AA1147" s="1751"/>
      <c r="AB1147" s="1751"/>
      <c r="AC1147" s="1751"/>
      <c r="AD1147" s="1751"/>
      <c r="AE1147" s="1751"/>
      <c r="AF1147" s="1751"/>
      <c r="AG1147" s="1751"/>
      <c r="AH1147" s="1751"/>
      <c r="AI1147" s="1751"/>
      <c r="AJ1147" s="1751"/>
      <c r="AK1147" s="1751"/>
      <c r="AL1147" s="1751"/>
      <c r="AM1147" s="1751"/>
      <c r="AN1147" s="1751"/>
      <c r="AO1147" s="1751"/>
      <c r="AP1147" s="1751"/>
      <c r="AQ1147" s="1751"/>
      <c r="AR1147" s="1751"/>
      <c r="AS1147" s="1751"/>
      <c r="AT1147" s="1751"/>
      <c r="AU1147" s="1751"/>
      <c r="AV1147" s="1751"/>
      <c r="AW1147" s="1751"/>
      <c r="AX1147" s="1751"/>
    </row>
    <row r="1148" spans="1:52" s="101" customFormat="1">
      <c r="A1148"/>
      <c r="B1148"/>
      <c r="C1148"/>
    </row>
    <row r="1149" spans="1:52" s="101" customFormat="1">
      <c r="A1149"/>
      <c r="B1149"/>
      <c r="C1149"/>
    </row>
    <row r="1150" spans="1:52" s="101" customFormat="1">
      <c r="A1150"/>
      <c r="B1150"/>
      <c r="C1150"/>
    </row>
    <row r="1151" spans="1:52" s="101" customFormat="1">
      <c r="A1151"/>
      <c r="B1151"/>
      <c r="C1151"/>
    </row>
    <row r="1152" spans="1:52" s="101" customFormat="1">
      <c r="A1152"/>
      <c r="B1152"/>
      <c r="C1152"/>
    </row>
    <row r="1153" spans="1:3" s="101" customFormat="1">
      <c r="A1153"/>
      <c r="B1153"/>
      <c r="C1153"/>
    </row>
    <row r="1154" spans="1:3" s="101" customFormat="1">
      <c r="A1154"/>
      <c r="B1154"/>
      <c r="C1154"/>
    </row>
    <row r="1155" spans="1:3" s="101" customFormat="1">
      <c r="A1155"/>
      <c r="B1155"/>
      <c r="C1155"/>
    </row>
    <row r="1156" spans="1:3" s="101" customFormat="1">
      <c r="A1156"/>
      <c r="B1156"/>
      <c r="C1156"/>
    </row>
    <row r="1157" spans="1:3" s="101" customFormat="1">
      <c r="A1157"/>
      <c r="B1157"/>
      <c r="C1157"/>
    </row>
    <row r="1158" spans="1:3" s="101" customFormat="1">
      <c r="A1158"/>
      <c r="B1158"/>
      <c r="C1158"/>
    </row>
    <row r="1159" spans="1:3" s="101" customFormat="1">
      <c r="A1159"/>
      <c r="B1159"/>
      <c r="C1159"/>
    </row>
    <row r="1160" spans="1:3" s="101" customFormat="1">
      <c r="A1160"/>
      <c r="B1160"/>
      <c r="C1160"/>
    </row>
    <row r="1161" spans="1:3" s="101" customFormat="1">
      <c r="A1161"/>
      <c r="B1161"/>
      <c r="C1161"/>
    </row>
    <row r="1162" spans="1:3" s="101" customFormat="1">
      <c r="A1162"/>
      <c r="B1162"/>
      <c r="C1162"/>
    </row>
    <row r="1163" spans="1:3" s="101" customFormat="1">
      <c r="A1163"/>
      <c r="B1163"/>
      <c r="C1163"/>
    </row>
    <row r="1164" spans="1:3" s="101" customFormat="1">
      <c r="A1164"/>
      <c r="B1164"/>
      <c r="C1164"/>
    </row>
    <row r="1165" spans="1:3" s="101" customFormat="1">
      <c r="A1165"/>
      <c r="B1165"/>
      <c r="C1165"/>
    </row>
    <row r="1166" spans="1:3" s="101" customFormat="1">
      <c r="A1166"/>
      <c r="B1166"/>
      <c r="C1166"/>
    </row>
    <row r="1167" spans="1:3" s="101" customFormat="1">
      <c r="A1167"/>
      <c r="B1167"/>
      <c r="C1167"/>
    </row>
    <row r="1168" spans="1:3" s="101" customFormat="1">
      <c r="A1168"/>
      <c r="B1168"/>
      <c r="C1168"/>
    </row>
    <row r="1169" spans="1:3" s="101" customFormat="1">
      <c r="A1169"/>
      <c r="B1169"/>
      <c r="C1169"/>
    </row>
    <row r="1170" spans="1:3" s="101" customFormat="1">
      <c r="A1170"/>
      <c r="B1170"/>
      <c r="C1170"/>
    </row>
    <row r="1171" spans="1:3" s="101" customFormat="1">
      <c r="A1171"/>
      <c r="B1171"/>
      <c r="C1171"/>
    </row>
    <row r="1172" spans="1:3" s="101" customFormat="1">
      <c r="A1172"/>
      <c r="B1172"/>
      <c r="C1172"/>
    </row>
    <row r="1173" spans="1:3" s="101" customFormat="1">
      <c r="A1173"/>
      <c r="B1173"/>
      <c r="C1173"/>
    </row>
    <row r="1174" spans="1:3" s="101" customFormat="1">
      <c r="A1174"/>
      <c r="B1174"/>
      <c r="C1174"/>
    </row>
    <row r="1175" spans="1:3" s="101" customFormat="1">
      <c r="A1175"/>
      <c r="B1175"/>
      <c r="C1175"/>
    </row>
    <row r="1176" spans="1:3" s="101" customFormat="1">
      <c r="A1176"/>
      <c r="B1176"/>
      <c r="C1176"/>
    </row>
    <row r="1177" spans="1:3" s="101" customFormat="1">
      <c r="A1177"/>
      <c r="B1177"/>
      <c r="C1177"/>
    </row>
    <row r="1178" spans="1:3" s="101" customFormat="1">
      <c r="A1178"/>
      <c r="B1178"/>
      <c r="C1178"/>
    </row>
    <row r="1179" spans="1:3" s="101" customFormat="1">
      <c r="A1179"/>
      <c r="B1179"/>
      <c r="C1179"/>
    </row>
    <row r="1180" spans="1:3" s="101" customFormat="1">
      <c r="A1180"/>
      <c r="B1180"/>
      <c r="C1180"/>
    </row>
    <row r="1181" spans="1:3" s="101" customFormat="1">
      <c r="A1181"/>
      <c r="B1181"/>
      <c r="C1181"/>
    </row>
    <row r="1182" spans="1:3" s="101" customFormat="1">
      <c r="A1182"/>
      <c r="B1182"/>
      <c r="C1182"/>
    </row>
    <row r="1183" spans="1:3" s="101" customFormat="1">
      <c r="A1183"/>
      <c r="B1183"/>
      <c r="C1183"/>
    </row>
    <row r="1184" spans="1:3" s="101" customFormat="1">
      <c r="A1184"/>
      <c r="B1184"/>
      <c r="C1184"/>
    </row>
    <row r="1185" spans="1:3" s="101" customFormat="1">
      <c r="A1185"/>
      <c r="B1185"/>
      <c r="C1185"/>
    </row>
    <row r="1186" spans="1:3" s="101" customFormat="1">
      <c r="A1186"/>
      <c r="B1186"/>
      <c r="C1186"/>
    </row>
    <row r="1187" spans="1:3" s="101" customFormat="1">
      <c r="A1187"/>
      <c r="B1187"/>
      <c r="C1187"/>
    </row>
    <row r="1188" spans="1:3" s="101" customFormat="1">
      <c r="A1188"/>
      <c r="B1188"/>
      <c r="C1188"/>
    </row>
    <row r="1189" spans="1:3" s="101" customFormat="1">
      <c r="A1189"/>
      <c r="B1189"/>
      <c r="C1189"/>
    </row>
    <row r="1190" spans="1:3" s="101" customFormat="1">
      <c r="A1190"/>
      <c r="B1190"/>
      <c r="C1190"/>
    </row>
    <row r="1191" spans="1:3" s="101" customFormat="1">
      <c r="A1191"/>
      <c r="B1191"/>
      <c r="C1191"/>
    </row>
    <row r="1192" spans="1:3" s="101" customFormat="1">
      <c r="A1192"/>
      <c r="B1192"/>
      <c r="C1192"/>
    </row>
    <row r="1193" spans="1:3" s="101" customFormat="1">
      <c r="A1193"/>
      <c r="B1193"/>
      <c r="C1193"/>
    </row>
    <row r="1194" spans="1:3" s="101" customFormat="1">
      <c r="A1194"/>
      <c r="B1194"/>
      <c r="C1194"/>
    </row>
    <row r="1195" spans="1:3" s="101" customFormat="1">
      <c r="A1195"/>
      <c r="B1195"/>
      <c r="C1195"/>
    </row>
    <row r="1196" spans="1:3" s="101" customFormat="1">
      <c r="A1196"/>
      <c r="B1196"/>
      <c r="C1196"/>
    </row>
    <row r="1197" spans="1:3" s="101" customFormat="1">
      <c r="A1197"/>
      <c r="B1197"/>
      <c r="C1197"/>
    </row>
    <row r="1198" spans="1:3" s="101" customFormat="1">
      <c r="A1198"/>
      <c r="B1198"/>
      <c r="C1198"/>
    </row>
    <row r="1199" spans="1:3" s="101" customFormat="1">
      <c r="A1199"/>
      <c r="B1199"/>
      <c r="C1199"/>
    </row>
    <row r="1200" spans="1:3" s="101" customFormat="1">
      <c r="A1200"/>
      <c r="B1200"/>
      <c r="C1200"/>
    </row>
    <row r="1201" spans="1:3" s="101" customFormat="1">
      <c r="A1201"/>
      <c r="B1201"/>
      <c r="C1201"/>
    </row>
    <row r="1202" spans="1:3" s="101" customFormat="1">
      <c r="A1202"/>
      <c r="B1202"/>
      <c r="C1202"/>
    </row>
    <row r="1203" spans="1:3" s="101" customFormat="1">
      <c r="A1203"/>
      <c r="B1203"/>
      <c r="C1203"/>
    </row>
    <row r="1204" spans="1:3" s="101" customFormat="1">
      <c r="A1204"/>
      <c r="B1204"/>
      <c r="C1204"/>
    </row>
    <row r="1205" spans="1:3" s="101" customFormat="1">
      <c r="A1205"/>
      <c r="B1205"/>
      <c r="C1205"/>
    </row>
    <row r="1206" spans="1:3" s="101" customFormat="1">
      <c r="A1206"/>
      <c r="B1206"/>
      <c r="C1206"/>
    </row>
    <row r="1207" spans="1:3" s="101" customFormat="1">
      <c r="A1207"/>
      <c r="B1207"/>
      <c r="C1207"/>
    </row>
    <row r="1208" spans="1:3" s="101" customFormat="1">
      <c r="A1208"/>
      <c r="B1208"/>
      <c r="C1208"/>
    </row>
    <row r="1209" spans="1:3" s="101" customFormat="1">
      <c r="A1209"/>
      <c r="B1209"/>
      <c r="C1209"/>
    </row>
    <row r="1210" spans="1:3" s="101" customFormat="1">
      <c r="A1210"/>
      <c r="B1210"/>
      <c r="C1210"/>
    </row>
    <row r="1211" spans="1:3" s="101" customFormat="1">
      <c r="A1211"/>
      <c r="B1211"/>
      <c r="C1211"/>
    </row>
    <row r="1212" spans="1:3" s="101" customFormat="1">
      <c r="A1212"/>
      <c r="B1212"/>
      <c r="C1212"/>
    </row>
    <row r="1213" spans="1:3" s="101" customFormat="1">
      <c r="A1213"/>
      <c r="B1213"/>
      <c r="C1213"/>
    </row>
    <row r="1214" spans="1:3" s="101" customFormat="1">
      <c r="A1214"/>
      <c r="B1214"/>
      <c r="C1214"/>
    </row>
    <row r="1215" spans="1:3" s="101" customFormat="1">
      <c r="A1215"/>
      <c r="B1215"/>
      <c r="C1215"/>
    </row>
    <row r="1216" spans="1:3" s="101" customFormat="1">
      <c r="A1216"/>
      <c r="B1216"/>
      <c r="C1216"/>
    </row>
    <row r="1217" spans="1:3" s="101" customFormat="1">
      <c r="A1217"/>
      <c r="B1217"/>
      <c r="C1217"/>
    </row>
    <row r="1218" spans="1:3" s="101" customFormat="1">
      <c r="A1218"/>
      <c r="B1218"/>
      <c r="C1218"/>
    </row>
    <row r="1219" spans="1:3" s="101" customFormat="1">
      <c r="A1219"/>
      <c r="B1219"/>
      <c r="C1219"/>
    </row>
    <row r="1220" spans="1:3" s="101" customFormat="1">
      <c r="A1220"/>
      <c r="B1220"/>
      <c r="C1220"/>
    </row>
    <row r="1221" spans="1:3" s="101" customFormat="1">
      <c r="A1221"/>
      <c r="B1221"/>
      <c r="C1221"/>
    </row>
    <row r="1222" spans="1:3" s="101" customFormat="1">
      <c r="A1222"/>
      <c r="B1222"/>
      <c r="C1222"/>
    </row>
    <row r="1223" spans="1:3" s="101" customFormat="1">
      <c r="A1223"/>
      <c r="B1223"/>
      <c r="C1223"/>
    </row>
    <row r="1224" spans="1:3" s="101" customFormat="1">
      <c r="A1224"/>
      <c r="B1224"/>
      <c r="C1224"/>
    </row>
    <row r="1225" spans="1:3" s="101" customFormat="1">
      <c r="A1225"/>
      <c r="B1225"/>
      <c r="C1225"/>
    </row>
    <row r="1226" spans="1:3" s="101" customFormat="1">
      <c r="A1226"/>
      <c r="B1226"/>
      <c r="C1226"/>
    </row>
    <row r="1227" spans="1:3" s="101" customFormat="1">
      <c r="A1227"/>
      <c r="B1227"/>
      <c r="C1227"/>
    </row>
    <row r="1228" spans="1:3" s="101" customFormat="1">
      <c r="A1228"/>
      <c r="B1228"/>
      <c r="C1228"/>
    </row>
    <row r="1229" spans="1:3" s="101" customFormat="1">
      <c r="A1229"/>
      <c r="B1229"/>
      <c r="C1229"/>
    </row>
    <row r="1230" spans="1:3" s="101" customFormat="1">
      <c r="A1230"/>
      <c r="B1230"/>
      <c r="C1230"/>
    </row>
    <row r="1231" spans="1:3" s="101" customFormat="1">
      <c r="A1231"/>
      <c r="B1231"/>
      <c r="C1231"/>
    </row>
    <row r="1232" spans="1:3" s="101" customFormat="1">
      <c r="A1232"/>
      <c r="B1232"/>
      <c r="C1232"/>
    </row>
    <row r="1233" spans="1:3" s="101" customFormat="1">
      <c r="A1233"/>
      <c r="B1233"/>
      <c r="C1233"/>
    </row>
    <row r="1234" spans="1:3" s="101" customFormat="1">
      <c r="A1234"/>
      <c r="B1234"/>
      <c r="C1234"/>
    </row>
    <row r="1235" spans="1:3" s="101" customFormat="1">
      <c r="A1235"/>
      <c r="B1235"/>
      <c r="C1235"/>
    </row>
    <row r="1236" spans="1:3" s="101" customFormat="1">
      <c r="A1236"/>
      <c r="B1236"/>
      <c r="C1236"/>
    </row>
    <row r="1237" spans="1:3" s="101" customFormat="1">
      <c r="A1237"/>
      <c r="B1237"/>
      <c r="C1237"/>
    </row>
    <row r="1238" spans="1:3" s="101" customFormat="1">
      <c r="A1238"/>
      <c r="B1238"/>
      <c r="C1238"/>
    </row>
    <row r="1239" spans="1:3" s="101" customFormat="1">
      <c r="A1239"/>
      <c r="B1239"/>
      <c r="C1239"/>
    </row>
    <row r="1240" spans="1:3" s="101" customFormat="1">
      <c r="A1240"/>
      <c r="B1240"/>
      <c r="C1240"/>
    </row>
    <row r="1241" spans="1:3" s="101" customFormat="1">
      <c r="A1241"/>
      <c r="B1241"/>
      <c r="C1241"/>
    </row>
    <row r="1242" spans="1:3" s="101" customFormat="1">
      <c r="A1242"/>
      <c r="B1242"/>
      <c r="C1242"/>
    </row>
    <row r="1243" spans="1:3" s="101" customFormat="1">
      <c r="A1243"/>
      <c r="B1243"/>
      <c r="C1243"/>
    </row>
    <row r="1244" spans="1:3" s="101" customFormat="1">
      <c r="A1244"/>
      <c r="B1244"/>
      <c r="C1244"/>
    </row>
    <row r="1245" spans="1:3" s="101" customFormat="1">
      <c r="A1245"/>
      <c r="B1245"/>
      <c r="C1245"/>
    </row>
    <row r="1246" spans="1:3" s="101" customFormat="1">
      <c r="A1246"/>
      <c r="B1246"/>
      <c r="C1246"/>
    </row>
    <row r="1247" spans="1:3" s="101" customFormat="1">
      <c r="A1247"/>
      <c r="B1247"/>
      <c r="C1247"/>
    </row>
    <row r="1248" spans="1:3" s="101" customFormat="1">
      <c r="A1248"/>
      <c r="B1248"/>
      <c r="C1248"/>
    </row>
    <row r="1249" spans="1:3" s="101" customFormat="1">
      <c r="A1249"/>
      <c r="B1249"/>
      <c r="C1249"/>
    </row>
    <row r="1250" spans="1:3" s="101" customFormat="1">
      <c r="A1250"/>
      <c r="B1250"/>
      <c r="C1250"/>
    </row>
    <row r="1251" spans="1:3" s="101" customFormat="1">
      <c r="A1251"/>
      <c r="B1251"/>
      <c r="C1251"/>
    </row>
    <row r="1252" spans="1:3" s="101" customFormat="1">
      <c r="A1252"/>
      <c r="B1252"/>
      <c r="C1252"/>
    </row>
    <row r="1253" spans="1:3" s="101" customFormat="1">
      <c r="A1253"/>
      <c r="B1253"/>
      <c r="C1253"/>
    </row>
    <row r="1254" spans="1:3" s="101" customFormat="1">
      <c r="A1254"/>
      <c r="B1254"/>
      <c r="C1254"/>
    </row>
    <row r="1255" spans="1:3" s="101" customFormat="1">
      <c r="A1255"/>
      <c r="B1255"/>
      <c r="C1255"/>
    </row>
    <row r="1256" spans="1:3" s="101" customFormat="1">
      <c r="A1256"/>
      <c r="B1256"/>
      <c r="C1256"/>
    </row>
    <row r="1257" spans="1:3" s="101" customFormat="1">
      <c r="A1257"/>
      <c r="B1257"/>
      <c r="C1257"/>
    </row>
    <row r="1258" spans="1:3" s="101" customFormat="1">
      <c r="A1258"/>
      <c r="B1258"/>
      <c r="C1258"/>
    </row>
    <row r="1259" spans="1:3" s="101" customFormat="1">
      <c r="A1259"/>
      <c r="B1259"/>
      <c r="C1259"/>
    </row>
    <row r="1260" spans="1:3" s="101" customFormat="1">
      <c r="A1260"/>
      <c r="B1260"/>
      <c r="C1260"/>
    </row>
    <row r="1261" spans="1:3" s="101" customFormat="1">
      <c r="A1261"/>
      <c r="B1261"/>
      <c r="C1261"/>
    </row>
    <row r="1262" spans="1:3" s="101" customFormat="1">
      <c r="A1262"/>
      <c r="B1262"/>
      <c r="C1262"/>
    </row>
    <row r="1263" spans="1:3" s="101" customFormat="1">
      <c r="A1263"/>
      <c r="B1263"/>
      <c r="C1263"/>
    </row>
    <row r="1264" spans="1:3" s="101" customFormat="1">
      <c r="A1264"/>
      <c r="B1264"/>
      <c r="C1264"/>
    </row>
    <row r="1265" spans="1:3" s="101" customFormat="1">
      <c r="A1265"/>
      <c r="B1265"/>
      <c r="C1265"/>
    </row>
    <row r="1266" spans="1:3" s="101" customFormat="1">
      <c r="A1266"/>
      <c r="B1266"/>
      <c r="C1266"/>
    </row>
    <row r="1267" spans="1:3" s="101" customFormat="1">
      <c r="A1267"/>
      <c r="B1267"/>
      <c r="C1267"/>
    </row>
    <row r="1268" spans="1:3" s="101" customFormat="1">
      <c r="A1268"/>
      <c r="B1268"/>
      <c r="C1268"/>
    </row>
    <row r="1269" spans="1:3" s="101" customFormat="1">
      <c r="A1269"/>
      <c r="B1269"/>
      <c r="C1269"/>
    </row>
    <row r="1270" spans="1:3" s="101" customFormat="1">
      <c r="A1270"/>
      <c r="B1270"/>
      <c r="C1270"/>
    </row>
    <row r="1271" spans="1:3" s="101" customFormat="1">
      <c r="A1271"/>
      <c r="B1271"/>
      <c r="C1271"/>
    </row>
    <row r="1272" spans="1:3" s="101" customFormat="1">
      <c r="A1272"/>
      <c r="B1272"/>
      <c r="C1272"/>
    </row>
    <row r="1273" spans="1:3" s="101" customFormat="1">
      <c r="A1273"/>
      <c r="B1273"/>
      <c r="C1273"/>
    </row>
    <row r="1274" spans="1:3" s="101" customFormat="1">
      <c r="A1274"/>
      <c r="B1274"/>
      <c r="C1274"/>
    </row>
    <row r="1275" spans="1:3" s="101" customFormat="1">
      <c r="A1275"/>
      <c r="B1275"/>
      <c r="C1275"/>
    </row>
    <row r="1276" spans="1:3" s="101" customFormat="1">
      <c r="A1276"/>
      <c r="B1276"/>
      <c r="C1276"/>
    </row>
    <row r="1277" spans="1:3" s="101" customFormat="1">
      <c r="A1277"/>
      <c r="B1277"/>
      <c r="C1277"/>
    </row>
    <row r="1278" spans="1:3" s="101" customFormat="1">
      <c r="A1278"/>
      <c r="B1278"/>
      <c r="C1278"/>
    </row>
    <row r="1279" spans="1:3" s="101" customFormat="1">
      <c r="A1279"/>
      <c r="B1279"/>
      <c r="C1279"/>
    </row>
    <row r="1280" spans="1:3" s="101" customFormat="1">
      <c r="A1280"/>
      <c r="B1280"/>
      <c r="C1280"/>
    </row>
    <row r="1281" spans="1:3" s="101" customFormat="1">
      <c r="A1281"/>
      <c r="B1281"/>
      <c r="C1281"/>
    </row>
    <row r="1282" spans="1:3" s="101" customFormat="1">
      <c r="A1282"/>
      <c r="B1282"/>
      <c r="C1282"/>
    </row>
    <row r="1283" spans="1:3" s="101" customFormat="1">
      <c r="A1283"/>
      <c r="B1283"/>
      <c r="C1283"/>
    </row>
    <row r="1284" spans="1:3" s="101" customFormat="1">
      <c r="A1284"/>
      <c r="B1284"/>
      <c r="C1284"/>
    </row>
    <row r="1285" spans="1:3" s="101" customFormat="1">
      <c r="A1285"/>
      <c r="B1285"/>
      <c r="C1285"/>
    </row>
    <row r="1286" spans="1:3" s="101" customFormat="1">
      <c r="A1286"/>
      <c r="B1286"/>
      <c r="C1286"/>
    </row>
    <row r="1287" spans="1:3" s="101" customFormat="1">
      <c r="A1287"/>
      <c r="B1287"/>
      <c r="C1287"/>
    </row>
    <row r="1288" spans="1:3" s="101" customFormat="1">
      <c r="A1288"/>
      <c r="B1288"/>
      <c r="C1288"/>
    </row>
    <row r="1289" spans="1:3" s="101" customFormat="1">
      <c r="A1289"/>
      <c r="B1289"/>
      <c r="C1289"/>
    </row>
    <row r="1290" spans="1:3" s="101" customFormat="1">
      <c r="A1290"/>
      <c r="B1290"/>
      <c r="C1290"/>
    </row>
    <row r="1291" spans="1:3" s="101" customFormat="1">
      <c r="A1291"/>
      <c r="B1291"/>
      <c r="C1291"/>
    </row>
    <row r="1292" spans="1:3" s="101" customFormat="1">
      <c r="A1292"/>
      <c r="B1292"/>
      <c r="C1292"/>
    </row>
    <row r="1293" spans="1:3" s="101" customFormat="1">
      <c r="A1293"/>
      <c r="B1293"/>
      <c r="C1293"/>
    </row>
    <row r="1294" spans="1:3" s="101" customFormat="1">
      <c r="A1294"/>
      <c r="B1294"/>
      <c r="C1294"/>
    </row>
    <row r="1295" spans="1:3" s="101" customFormat="1">
      <c r="A1295"/>
      <c r="B1295"/>
      <c r="C1295"/>
    </row>
    <row r="1296" spans="1:3" s="101" customFormat="1">
      <c r="A1296"/>
      <c r="B1296"/>
      <c r="C1296"/>
    </row>
    <row r="1297" spans="1:3" s="101" customFormat="1">
      <c r="A1297"/>
      <c r="B1297"/>
      <c r="C1297"/>
    </row>
    <row r="1298" spans="1:3" s="101" customFormat="1">
      <c r="A1298"/>
      <c r="B1298"/>
      <c r="C1298"/>
    </row>
    <row r="1299" spans="1:3" s="101" customFormat="1">
      <c r="A1299"/>
      <c r="B1299"/>
      <c r="C1299"/>
    </row>
    <row r="1300" spans="1:3" s="101" customFormat="1">
      <c r="A1300"/>
      <c r="B1300"/>
      <c r="C1300"/>
    </row>
    <row r="1301" spans="1:3" s="101" customFormat="1">
      <c r="A1301"/>
      <c r="B1301"/>
      <c r="C1301"/>
    </row>
    <row r="1302" spans="1:3" s="101" customFormat="1">
      <c r="A1302"/>
      <c r="B1302"/>
      <c r="C1302"/>
    </row>
    <row r="1303" spans="1:3" s="101" customFormat="1">
      <c r="A1303"/>
      <c r="B1303"/>
      <c r="C1303"/>
    </row>
    <row r="1304" spans="1:3" s="101" customFormat="1">
      <c r="A1304"/>
      <c r="B1304"/>
      <c r="C1304"/>
    </row>
    <row r="1305" spans="1:3" s="101" customFormat="1">
      <c r="A1305"/>
      <c r="B1305"/>
      <c r="C1305"/>
    </row>
    <row r="1306" spans="1:3" s="101" customFormat="1">
      <c r="A1306"/>
      <c r="B1306"/>
      <c r="C1306"/>
    </row>
    <row r="1307" spans="1:3" s="101" customFormat="1">
      <c r="A1307"/>
      <c r="B1307"/>
      <c r="C1307"/>
    </row>
    <row r="1308" spans="1:3" s="101" customFormat="1">
      <c r="A1308"/>
      <c r="B1308"/>
      <c r="C1308"/>
    </row>
    <row r="1309" spans="1:3" s="101" customFormat="1">
      <c r="A1309"/>
      <c r="B1309"/>
      <c r="C1309"/>
    </row>
    <row r="1310" spans="1:3" s="101" customFormat="1">
      <c r="A1310"/>
      <c r="B1310"/>
      <c r="C1310"/>
    </row>
    <row r="1311" spans="1:3" s="101" customFormat="1">
      <c r="A1311"/>
      <c r="B1311"/>
      <c r="C1311"/>
    </row>
    <row r="1312" spans="1:3" s="101" customFormat="1">
      <c r="A1312"/>
      <c r="B1312"/>
      <c r="C1312"/>
    </row>
    <row r="1313" spans="1:3" s="101" customFormat="1">
      <c r="A1313"/>
      <c r="B1313"/>
      <c r="C1313"/>
    </row>
    <row r="1314" spans="1:3" s="101" customFormat="1">
      <c r="A1314"/>
      <c r="B1314"/>
      <c r="C1314"/>
    </row>
    <row r="1315" spans="1:3" s="101" customFormat="1">
      <c r="A1315"/>
      <c r="B1315"/>
      <c r="C1315"/>
    </row>
    <row r="1316" spans="1:3" s="101" customFormat="1">
      <c r="A1316"/>
      <c r="B1316"/>
      <c r="C1316"/>
    </row>
    <row r="1317" spans="1:3" s="101" customFormat="1">
      <c r="A1317"/>
      <c r="B1317"/>
      <c r="C1317"/>
    </row>
    <row r="1318" spans="1:3" s="101" customFormat="1">
      <c r="A1318"/>
      <c r="B1318"/>
      <c r="C1318"/>
    </row>
    <row r="1319" spans="1:3" s="101" customFormat="1">
      <c r="A1319"/>
      <c r="B1319"/>
      <c r="C1319"/>
    </row>
    <row r="1320" spans="1:3" s="101" customFormat="1">
      <c r="A1320"/>
      <c r="B1320"/>
      <c r="C1320"/>
    </row>
    <row r="1321" spans="1:3" s="101" customFormat="1">
      <c r="A1321"/>
      <c r="B1321"/>
      <c r="C1321"/>
    </row>
    <row r="1322" spans="1:3" s="101" customFormat="1">
      <c r="A1322"/>
      <c r="B1322"/>
      <c r="C1322"/>
    </row>
    <row r="1323" spans="1:3" s="101" customFormat="1">
      <c r="A1323"/>
      <c r="B1323"/>
      <c r="C1323"/>
    </row>
    <row r="1324" spans="1:3" s="101" customFormat="1">
      <c r="A1324"/>
      <c r="B1324"/>
      <c r="C1324"/>
    </row>
    <row r="1325" spans="1:3" s="101" customFormat="1">
      <c r="A1325"/>
      <c r="B1325"/>
      <c r="C1325"/>
    </row>
    <row r="1326" spans="1:3" s="101" customFormat="1">
      <c r="A1326"/>
      <c r="B1326"/>
      <c r="C1326"/>
    </row>
    <row r="1327" spans="1:3" s="101" customFormat="1">
      <c r="A1327"/>
      <c r="B1327"/>
      <c r="C1327"/>
    </row>
    <row r="1328" spans="1:3" s="101" customFormat="1">
      <c r="A1328"/>
      <c r="B1328"/>
      <c r="C1328"/>
    </row>
    <row r="1329" spans="1:3" s="101" customFormat="1">
      <c r="A1329"/>
      <c r="B1329"/>
      <c r="C1329"/>
    </row>
    <row r="1330" spans="1:3" s="101" customFormat="1">
      <c r="A1330"/>
      <c r="B1330"/>
      <c r="C1330"/>
    </row>
    <row r="1331" spans="1:3" s="101" customFormat="1">
      <c r="A1331"/>
      <c r="B1331"/>
      <c r="C1331"/>
    </row>
    <row r="1332" spans="1:3" s="101" customFormat="1">
      <c r="A1332"/>
      <c r="B1332"/>
      <c r="C1332"/>
    </row>
    <row r="1333" spans="1:3" s="101" customFormat="1">
      <c r="A1333"/>
      <c r="B1333"/>
      <c r="C1333"/>
    </row>
    <row r="1334" spans="1:3" s="101" customFormat="1">
      <c r="A1334"/>
      <c r="B1334"/>
      <c r="C1334"/>
    </row>
    <row r="1335" spans="1:3" s="101" customFormat="1">
      <c r="A1335"/>
      <c r="B1335"/>
      <c r="C1335"/>
    </row>
    <row r="1336" spans="1:3" s="101" customFormat="1">
      <c r="A1336"/>
      <c r="B1336"/>
      <c r="C1336"/>
    </row>
    <row r="1337" spans="1:3" s="101" customFormat="1">
      <c r="A1337"/>
      <c r="B1337"/>
      <c r="C1337"/>
    </row>
    <row r="1338" spans="1:3" s="101" customFormat="1">
      <c r="A1338"/>
      <c r="B1338"/>
      <c r="C1338"/>
    </row>
    <row r="1339" spans="1:3" s="101" customFormat="1">
      <c r="A1339"/>
      <c r="B1339"/>
      <c r="C1339"/>
    </row>
    <row r="1340" spans="1:3" s="101" customFormat="1">
      <c r="A1340"/>
      <c r="B1340"/>
      <c r="C1340"/>
    </row>
    <row r="1341" spans="1:3" s="101" customFormat="1">
      <c r="A1341"/>
      <c r="B1341"/>
      <c r="C1341"/>
    </row>
    <row r="1342" spans="1:3" s="101" customFormat="1">
      <c r="A1342"/>
      <c r="B1342"/>
      <c r="C1342"/>
    </row>
    <row r="1343" spans="1:3" s="101" customFormat="1">
      <c r="A1343"/>
      <c r="B1343"/>
      <c r="C1343"/>
    </row>
    <row r="1344" spans="1:3" s="101" customFormat="1">
      <c r="A1344"/>
      <c r="B1344"/>
      <c r="C1344"/>
    </row>
    <row r="1345" spans="1:3" s="101" customFormat="1">
      <c r="A1345"/>
      <c r="B1345"/>
      <c r="C1345"/>
    </row>
    <row r="1346" spans="1:3" s="101" customFormat="1">
      <c r="A1346"/>
      <c r="B1346"/>
      <c r="C1346"/>
    </row>
    <row r="1347" spans="1:3" s="101" customFormat="1">
      <c r="A1347"/>
      <c r="B1347"/>
      <c r="C1347"/>
    </row>
    <row r="1348" spans="1:3" s="101" customFormat="1">
      <c r="A1348"/>
      <c r="B1348"/>
      <c r="C1348"/>
    </row>
    <row r="1349" spans="1:3" s="101" customFormat="1">
      <c r="A1349"/>
      <c r="B1349"/>
      <c r="C1349"/>
    </row>
    <row r="1350" spans="1:3" s="101" customFormat="1">
      <c r="A1350"/>
      <c r="B1350"/>
      <c r="C1350"/>
    </row>
    <row r="1351" spans="1:3" s="101" customFormat="1">
      <c r="A1351"/>
      <c r="B1351"/>
      <c r="C1351"/>
    </row>
    <row r="1352" spans="1:3" s="101" customFormat="1">
      <c r="A1352"/>
      <c r="B1352"/>
      <c r="C1352"/>
    </row>
    <row r="1353" spans="1:3" s="101" customFormat="1">
      <c r="A1353"/>
      <c r="B1353"/>
      <c r="C1353"/>
    </row>
    <row r="1354" spans="1:3" s="101" customFormat="1">
      <c r="A1354"/>
      <c r="B1354"/>
      <c r="C1354"/>
    </row>
    <row r="1355" spans="1:3" s="101" customFormat="1">
      <c r="A1355"/>
      <c r="B1355"/>
      <c r="C1355"/>
    </row>
    <row r="1356" spans="1:3" s="101" customFormat="1">
      <c r="A1356"/>
      <c r="B1356"/>
      <c r="C1356"/>
    </row>
    <row r="1357" spans="1:3" s="101" customFormat="1">
      <c r="A1357"/>
      <c r="B1357"/>
      <c r="C1357"/>
    </row>
    <row r="1358" spans="1:3" s="101" customFormat="1">
      <c r="A1358"/>
      <c r="B1358"/>
      <c r="C1358"/>
    </row>
    <row r="1359" spans="1:3" s="101" customFormat="1">
      <c r="A1359"/>
      <c r="B1359"/>
      <c r="C1359"/>
    </row>
    <row r="1360" spans="1:3" s="101" customFormat="1">
      <c r="A1360"/>
      <c r="B1360"/>
      <c r="C1360"/>
    </row>
    <row r="1361" spans="1:3" s="101" customFormat="1">
      <c r="A1361"/>
      <c r="B1361"/>
      <c r="C1361"/>
    </row>
    <row r="1362" spans="1:3" s="101" customFormat="1">
      <c r="A1362"/>
      <c r="B1362"/>
      <c r="C1362"/>
    </row>
    <row r="1363" spans="1:3" s="101" customFormat="1">
      <c r="A1363"/>
      <c r="B1363"/>
      <c r="C1363"/>
    </row>
    <row r="1364" spans="1:3" s="101" customFormat="1">
      <c r="A1364"/>
      <c r="B1364"/>
      <c r="C1364"/>
    </row>
    <row r="1365" spans="1:3" s="101" customFormat="1">
      <c r="A1365"/>
      <c r="B1365"/>
      <c r="C1365"/>
    </row>
    <row r="1366" spans="1:3" s="101" customFormat="1">
      <c r="A1366"/>
      <c r="B1366"/>
      <c r="C1366"/>
    </row>
    <row r="1367" spans="1:3" s="101" customFormat="1">
      <c r="A1367"/>
      <c r="B1367"/>
      <c r="C1367"/>
    </row>
    <row r="1368" spans="1:3" s="101" customFormat="1">
      <c r="A1368"/>
      <c r="B1368"/>
      <c r="C1368"/>
    </row>
    <row r="1369" spans="1:3" s="101" customFormat="1">
      <c r="A1369"/>
      <c r="B1369"/>
      <c r="C1369"/>
    </row>
    <row r="1370" spans="1:3" s="101" customFormat="1">
      <c r="A1370"/>
      <c r="B1370"/>
      <c r="C1370"/>
    </row>
    <row r="1371" spans="1:3" s="101" customFormat="1">
      <c r="A1371"/>
      <c r="B1371"/>
      <c r="C1371"/>
    </row>
    <row r="1372" spans="1:3" s="101" customFormat="1">
      <c r="A1372"/>
      <c r="B1372"/>
      <c r="C1372"/>
    </row>
    <row r="1373" spans="1:3" s="101" customFormat="1">
      <c r="A1373"/>
      <c r="B1373"/>
      <c r="C1373"/>
    </row>
    <row r="1374" spans="1:3" s="101" customFormat="1">
      <c r="A1374"/>
      <c r="B1374"/>
      <c r="C1374"/>
    </row>
    <row r="1375" spans="1:3" s="101" customFormat="1">
      <c r="A1375"/>
      <c r="B1375"/>
      <c r="C1375"/>
    </row>
    <row r="1376" spans="1:3" s="101" customFormat="1">
      <c r="A1376"/>
      <c r="B1376"/>
      <c r="C1376"/>
    </row>
    <row r="1377" spans="1:3" s="101" customFormat="1">
      <c r="A1377"/>
      <c r="B1377"/>
      <c r="C1377"/>
    </row>
    <row r="1378" spans="1:3" s="101" customFormat="1">
      <c r="A1378"/>
      <c r="B1378"/>
      <c r="C1378"/>
    </row>
    <row r="1379" spans="1:3" s="101" customFormat="1">
      <c r="A1379"/>
      <c r="B1379"/>
      <c r="C1379"/>
    </row>
    <row r="1380" spans="1:3" s="101" customFormat="1">
      <c r="A1380"/>
      <c r="B1380"/>
      <c r="C1380"/>
    </row>
    <row r="1381" spans="1:3" s="101" customFormat="1">
      <c r="A1381"/>
      <c r="B1381"/>
      <c r="C1381"/>
    </row>
    <row r="1382" spans="1:3" s="101" customFormat="1">
      <c r="A1382"/>
      <c r="B1382"/>
      <c r="C1382"/>
    </row>
    <row r="1383" spans="1:3" s="101" customFormat="1">
      <c r="A1383"/>
      <c r="B1383"/>
      <c r="C1383"/>
    </row>
    <row r="1384" spans="1:3" s="101" customFormat="1">
      <c r="A1384"/>
      <c r="B1384"/>
      <c r="C1384"/>
    </row>
    <row r="1385" spans="1:3" s="101" customFormat="1">
      <c r="A1385"/>
      <c r="B1385"/>
      <c r="C1385"/>
    </row>
    <row r="1386" spans="1:3" s="101" customFormat="1">
      <c r="A1386"/>
      <c r="B1386"/>
      <c r="C1386"/>
    </row>
    <row r="1387" spans="1:3" s="101" customFormat="1">
      <c r="A1387"/>
      <c r="B1387"/>
      <c r="C1387"/>
    </row>
    <row r="1388" spans="1:3" s="101" customFormat="1">
      <c r="A1388"/>
      <c r="B1388"/>
      <c r="C1388"/>
    </row>
    <row r="1389" spans="1:3" s="101" customFormat="1">
      <c r="A1389"/>
      <c r="B1389"/>
      <c r="C1389"/>
    </row>
    <row r="1390" spans="1:3" s="101" customFormat="1">
      <c r="A1390"/>
      <c r="B1390"/>
      <c r="C1390"/>
    </row>
    <row r="1391" spans="1:3" s="101" customFormat="1">
      <c r="A1391"/>
      <c r="B1391"/>
      <c r="C1391"/>
    </row>
    <row r="1392" spans="1:3" s="101" customFormat="1">
      <c r="A1392"/>
      <c r="B1392"/>
      <c r="C1392"/>
    </row>
    <row r="1393" spans="1:3" s="101" customFormat="1">
      <c r="A1393"/>
      <c r="B1393"/>
      <c r="C1393"/>
    </row>
    <row r="1394" spans="1:3" s="101" customFormat="1">
      <c r="A1394"/>
      <c r="B1394"/>
      <c r="C1394"/>
    </row>
    <row r="1395" spans="1:3" s="101" customFormat="1">
      <c r="A1395"/>
      <c r="B1395"/>
      <c r="C1395"/>
    </row>
    <row r="1396" spans="1:3" s="101" customFormat="1">
      <c r="A1396"/>
      <c r="B1396"/>
      <c r="C1396"/>
    </row>
    <row r="1397" spans="1:3" s="101" customFormat="1">
      <c r="A1397"/>
      <c r="B1397"/>
      <c r="C1397"/>
    </row>
    <row r="1398" spans="1:3" s="101" customFormat="1">
      <c r="A1398"/>
      <c r="B1398"/>
      <c r="C1398"/>
    </row>
    <row r="1399" spans="1:3" s="101" customFormat="1">
      <c r="A1399"/>
      <c r="B1399"/>
      <c r="C1399"/>
    </row>
    <row r="1400" spans="1:3" s="101" customFormat="1">
      <c r="A1400"/>
      <c r="B1400"/>
      <c r="C1400"/>
    </row>
    <row r="1401" spans="1:3" s="101" customFormat="1">
      <c r="A1401"/>
      <c r="B1401"/>
      <c r="C1401"/>
    </row>
    <row r="1402" spans="1:3" s="101" customFormat="1">
      <c r="A1402"/>
      <c r="B1402"/>
      <c r="C1402"/>
    </row>
    <row r="1403" spans="1:3" s="101" customFormat="1">
      <c r="A1403"/>
      <c r="B1403"/>
      <c r="C1403"/>
    </row>
    <row r="1404" spans="1:3" s="101" customFormat="1">
      <c r="A1404"/>
      <c r="B1404"/>
      <c r="C1404"/>
    </row>
    <row r="1405" spans="1:3" s="101" customFormat="1">
      <c r="A1405"/>
      <c r="B1405"/>
      <c r="C1405"/>
    </row>
    <row r="1406" spans="1:3" s="101" customFormat="1">
      <c r="A1406"/>
      <c r="B1406"/>
      <c r="C1406"/>
    </row>
    <row r="1407" spans="1:3" s="101" customFormat="1">
      <c r="A1407"/>
      <c r="B1407"/>
      <c r="C1407"/>
    </row>
    <row r="1408" spans="1:3" s="101" customFormat="1">
      <c r="A1408"/>
      <c r="B1408"/>
      <c r="C1408"/>
    </row>
    <row r="1409" spans="1:3" s="101" customFormat="1">
      <c r="A1409"/>
      <c r="B1409"/>
      <c r="C1409"/>
    </row>
    <row r="1410" spans="1:3" s="101" customFormat="1">
      <c r="A1410"/>
      <c r="B1410"/>
      <c r="C1410"/>
    </row>
    <row r="1411" spans="1:3" s="101" customFormat="1">
      <c r="A1411"/>
      <c r="B1411"/>
      <c r="C1411"/>
    </row>
    <row r="1412" spans="1:3" s="101" customFormat="1">
      <c r="A1412"/>
      <c r="B1412"/>
      <c r="C1412"/>
    </row>
    <row r="1413" spans="1:3" s="101" customFormat="1">
      <c r="A1413"/>
      <c r="B1413"/>
      <c r="C1413"/>
    </row>
    <row r="1414" spans="1:3" s="101" customFormat="1">
      <c r="A1414"/>
      <c r="B1414"/>
      <c r="C1414"/>
    </row>
    <row r="1415" spans="1:3" s="101" customFormat="1">
      <c r="A1415"/>
      <c r="B1415"/>
      <c r="C1415"/>
    </row>
    <row r="1416" spans="1:3" s="101" customFormat="1">
      <c r="A1416"/>
      <c r="B1416"/>
      <c r="C1416"/>
    </row>
    <row r="1417" spans="1:3" s="101" customFormat="1">
      <c r="A1417"/>
      <c r="B1417"/>
      <c r="C1417"/>
    </row>
  </sheetData>
  <autoFilter ref="A9:BP1135" xr:uid="{00000000-0009-0000-0000-000006000000}"/>
  <mergeCells count="76">
    <mergeCell ref="N1138:AZ1138"/>
    <mergeCell ref="N1140:AX1140"/>
    <mergeCell ref="N1146:AX1146"/>
    <mergeCell ref="N1147:AX1147"/>
    <mergeCell ref="C1138:E1138"/>
    <mergeCell ref="C1139:E1139"/>
    <mergeCell ref="C1140:E1140"/>
    <mergeCell ref="C1146:E1146"/>
    <mergeCell ref="C1147:E1147"/>
    <mergeCell ref="D1106:I1106"/>
    <mergeCell ref="A1:BA1"/>
    <mergeCell ref="A2:BA2"/>
    <mergeCell ref="H7:H8"/>
    <mergeCell ref="I7:I8"/>
    <mergeCell ref="J6:J8"/>
    <mergeCell ref="K6:L6"/>
    <mergeCell ref="K7:K8"/>
    <mergeCell ref="L7:L8"/>
    <mergeCell ref="AX7:AX8"/>
    <mergeCell ref="AY7:AY8"/>
    <mergeCell ref="AZ7:AZ8"/>
    <mergeCell ref="V7:V8"/>
    <mergeCell ref="AE6:AE8"/>
    <mergeCell ref="AQ6:AQ8"/>
    <mergeCell ref="AF6:AG6"/>
    <mergeCell ref="BB7:BB8"/>
    <mergeCell ref="BC7:BD7"/>
    <mergeCell ref="F6:F8"/>
    <mergeCell ref="G6:I6"/>
    <mergeCell ref="G7:G8"/>
    <mergeCell ref="AD7:AD8"/>
    <mergeCell ref="AF7:AF8"/>
    <mergeCell ref="AG7:AG8"/>
    <mergeCell ref="AH7:AH8"/>
    <mergeCell ref="AI7:AI8"/>
    <mergeCell ref="AJ7:AJ8"/>
    <mergeCell ref="BA6:BA8"/>
    <mergeCell ref="BB6:BD6"/>
    <mergeCell ref="O7:P7"/>
    <mergeCell ref="Q7:Q8"/>
    <mergeCell ref="AP6:AP8"/>
    <mergeCell ref="AH6:AJ6"/>
    <mergeCell ref="AK6:AL6"/>
    <mergeCell ref="AM6:AM8"/>
    <mergeCell ref="AN6:AN8"/>
    <mergeCell ref="AO6:AO8"/>
    <mergeCell ref="AK7:AK8"/>
    <mergeCell ref="AL7:AL8"/>
    <mergeCell ref="AR6:AR8"/>
    <mergeCell ref="AW6:AW8"/>
    <mergeCell ref="AX6:AZ6"/>
    <mergeCell ref="AS7:AS8"/>
    <mergeCell ref="AT7:AT8"/>
    <mergeCell ref="AU7:AU8"/>
    <mergeCell ref="AV6:AV7"/>
    <mergeCell ref="S6:S8"/>
    <mergeCell ref="T6:T8"/>
    <mergeCell ref="U6:Y6"/>
    <mergeCell ref="Z6:AB6"/>
    <mergeCell ref="AC6:AD6"/>
    <mergeCell ref="Z7:Z8"/>
    <mergeCell ref="AA7:AA8"/>
    <mergeCell ref="AB7:AB8"/>
    <mergeCell ref="AC7:AC8"/>
    <mergeCell ref="W7:W8"/>
    <mergeCell ref="X7:X8"/>
    <mergeCell ref="Y7:Y8"/>
    <mergeCell ref="U7:U8"/>
    <mergeCell ref="R6:R8"/>
    <mergeCell ref="A6:A8"/>
    <mergeCell ref="B6:B8"/>
    <mergeCell ref="C6:C8"/>
    <mergeCell ref="D6:D8"/>
    <mergeCell ref="E6:E8"/>
    <mergeCell ref="M6:M8"/>
    <mergeCell ref="N6:N8"/>
  </mergeCells>
  <printOptions horizontalCentered="1"/>
  <pageMargins left="0.5" right="0.5" top="1.5" bottom="1.5" header="0.75" footer="0.25"/>
  <pageSetup paperSize="258" scale="55" orientation="landscape" horizontalDpi="4294967293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FF0000"/>
  </sheetPr>
  <dimension ref="A1:AP337"/>
  <sheetViews>
    <sheetView topLeftCell="R40" zoomScale="80" zoomScaleNormal="80" zoomScaleSheetLayoutView="70" workbookViewId="0">
      <selection activeCell="AH53" sqref="AH53"/>
    </sheetView>
  </sheetViews>
  <sheetFormatPr baseColWidth="10" defaultColWidth="8.83203125" defaultRowHeight="15"/>
  <cols>
    <col min="1" max="1" width="7.6640625" style="910" customWidth="1"/>
    <col min="2" max="2" width="37.5" style="910" customWidth="1"/>
    <col min="3" max="3" width="20.5" style="121" customWidth="1"/>
    <col min="4" max="4" width="13.83203125" style="121" customWidth="1"/>
    <col min="5" max="5" width="17.5" style="121" customWidth="1"/>
    <col min="6" max="6" width="13.83203125" style="121" customWidth="1"/>
    <col min="7" max="7" width="16.5" style="121" customWidth="1"/>
    <col min="8" max="10" width="13.83203125" style="121" customWidth="1"/>
    <col min="11" max="11" width="21.83203125" style="121" customWidth="1"/>
    <col min="12" max="12" width="10.5" style="121" customWidth="1"/>
    <col min="13" max="13" width="10.33203125" style="121" customWidth="1"/>
    <col min="14" max="14" width="19.6640625" style="121" customWidth="1"/>
    <col min="15" max="15" width="10.6640625" style="121" customWidth="1"/>
    <col min="16" max="16" width="24.33203125" style="121" customWidth="1"/>
    <col min="17" max="17" width="20.33203125" style="121" customWidth="1"/>
    <col min="18" max="18" width="19.5" style="121" customWidth="1"/>
    <col min="19" max="19" width="16.33203125" style="121" customWidth="1"/>
    <col min="20" max="20" width="33.33203125" style="121" customWidth="1"/>
    <col min="21" max="21" width="14.83203125" style="121" customWidth="1"/>
    <col min="22" max="22" width="15" style="121" customWidth="1"/>
    <col min="23" max="23" width="13.5" style="121" customWidth="1"/>
    <col min="24" max="24" width="21.1640625" style="121" customWidth="1"/>
    <col min="25" max="25" width="18" style="121" customWidth="1"/>
    <col min="26" max="29" width="20.5" style="121" customWidth="1"/>
    <col min="30" max="30" width="14.6640625" style="121" customWidth="1"/>
    <col min="31" max="31" width="23.5" style="121" customWidth="1"/>
    <col min="32" max="32" width="21.5" style="121" hidden="1" customWidth="1"/>
    <col min="33" max="33" width="21.5" style="121" customWidth="1"/>
    <col min="34" max="34" width="24.83203125" style="121" customWidth="1"/>
    <col min="35" max="42" width="8.83203125" style="121"/>
    <col min="43" max="16384" width="8.83203125" style="910"/>
  </cols>
  <sheetData>
    <row r="1" spans="1:42" ht="21">
      <c r="A1" s="1718" t="s">
        <v>1867</v>
      </c>
      <c r="B1" s="1718"/>
      <c r="C1" s="1718"/>
      <c r="D1" s="1718"/>
      <c r="E1" s="1718"/>
      <c r="F1" s="1718"/>
      <c r="G1" s="1718"/>
      <c r="H1" s="1718"/>
      <c r="I1" s="1718"/>
      <c r="J1" s="1718"/>
      <c r="K1" s="1718"/>
      <c r="L1" s="1718"/>
      <c r="M1" s="1718"/>
      <c r="N1" s="1718"/>
      <c r="O1" s="1718"/>
      <c r="P1" s="1718"/>
      <c r="Q1" s="1718"/>
      <c r="R1" s="908"/>
    </row>
    <row r="2" spans="1:42" ht="21">
      <c r="A2" s="1718" t="s">
        <v>1868</v>
      </c>
      <c r="B2" s="1718"/>
      <c r="C2" s="1718"/>
      <c r="D2" s="1718"/>
      <c r="E2" s="1718"/>
      <c r="F2" s="1718"/>
      <c r="G2" s="1718"/>
      <c r="H2" s="1718"/>
      <c r="I2" s="1718"/>
      <c r="J2" s="1718"/>
      <c r="K2" s="1718"/>
      <c r="L2" s="1718"/>
      <c r="M2" s="1718"/>
      <c r="N2" s="1718"/>
      <c r="O2" s="1718"/>
      <c r="P2" s="1718"/>
      <c r="Q2" s="1718"/>
      <c r="R2" s="908"/>
    </row>
    <row r="3" spans="1:42" ht="26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995"/>
      <c r="L3" s="297"/>
      <c r="M3" s="297"/>
      <c r="N3" s="297"/>
      <c r="O3" s="297"/>
      <c r="P3" s="1070"/>
      <c r="Q3" s="297"/>
      <c r="R3" s="1073">
        <f>P4-R4</f>
        <v>0</v>
      </c>
    </row>
    <row r="4" spans="1:42" ht="26">
      <c r="A4" s="297"/>
      <c r="B4" s="297" t="s">
        <v>1905</v>
      </c>
      <c r="C4" s="297"/>
      <c r="D4" s="297"/>
      <c r="E4" s="297"/>
      <c r="F4" s="297"/>
      <c r="G4" s="297"/>
      <c r="H4" s="297"/>
      <c r="I4" s="297"/>
      <c r="J4" s="297"/>
      <c r="K4" s="995"/>
      <c r="L4" s="297"/>
      <c r="M4" s="297"/>
      <c r="N4" s="297"/>
      <c r="O4" s="297"/>
      <c r="P4" s="1071">
        <f>P10+'KIB C MURNI'!P10</f>
        <v>50650484019</v>
      </c>
      <c r="Q4" s="297"/>
      <c r="R4" s="1071">
        <f>'KIB C '!P10</f>
        <v>50650484019</v>
      </c>
      <c r="X4" s="996"/>
      <c r="Z4" s="997"/>
    </row>
    <row r="5" spans="1:42" ht="16" thickBot="1"/>
    <row r="6" spans="1:42" s="123" customFormat="1" ht="30" customHeight="1" thickBot="1">
      <c r="A6" s="1746" t="s">
        <v>3430</v>
      </c>
      <c r="B6" s="1728" t="s">
        <v>2794</v>
      </c>
      <c r="C6" s="1758" t="s">
        <v>2800</v>
      </c>
      <c r="D6" s="1759"/>
      <c r="E6" s="1747" t="s">
        <v>3467</v>
      </c>
      <c r="F6" s="1758" t="s">
        <v>3457</v>
      </c>
      <c r="G6" s="1759"/>
      <c r="H6" s="1760" t="s">
        <v>3458</v>
      </c>
      <c r="I6" s="1748" t="s">
        <v>3459</v>
      </c>
      <c r="J6" s="1728" t="s">
        <v>3460</v>
      </c>
      <c r="K6" s="1728"/>
      <c r="L6" s="1747" t="s">
        <v>3468</v>
      </c>
      <c r="M6" s="1728" t="s">
        <v>3434</v>
      </c>
      <c r="N6" s="1728" t="s">
        <v>3462</v>
      </c>
      <c r="O6" s="1728" t="s">
        <v>2805</v>
      </c>
      <c r="P6" s="1752" t="s">
        <v>2806</v>
      </c>
      <c r="Q6" s="1749" t="s">
        <v>2807</v>
      </c>
      <c r="R6" s="705"/>
      <c r="S6" s="1691" t="s">
        <v>3295</v>
      </c>
      <c r="T6" s="1728" t="s">
        <v>2794</v>
      </c>
      <c r="U6" s="1691" t="s">
        <v>1936</v>
      </c>
      <c r="V6" s="1691" t="s">
        <v>3297</v>
      </c>
      <c r="W6" s="1691" t="s">
        <v>3473</v>
      </c>
      <c r="X6" s="1691" t="s">
        <v>3474</v>
      </c>
      <c r="Y6" s="1691" t="s">
        <v>3470</v>
      </c>
      <c r="Z6" s="1691" t="s">
        <v>3471</v>
      </c>
      <c r="AA6" s="1691" t="s">
        <v>3472</v>
      </c>
      <c r="AB6" s="1691" t="s">
        <v>3475</v>
      </c>
      <c r="AC6" s="1691" t="s">
        <v>3476</v>
      </c>
      <c r="AD6" s="1693" t="s">
        <v>3477</v>
      </c>
      <c r="AE6" s="1693" t="s">
        <v>3478</v>
      </c>
      <c r="AF6" s="1693" t="s">
        <v>3479</v>
      </c>
      <c r="AG6" s="1691" t="s">
        <v>3480</v>
      </c>
      <c r="AH6" s="1691" t="s">
        <v>3481</v>
      </c>
      <c r="AI6" s="998"/>
      <c r="AJ6" s="998"/>
      <c r="AK6" s="998"/>
      <c r="AL6" s="998"/>
      <c r="AM6" s="998"/>
      <c r="AN6" s="998"/>
      <c r="AO6" s="998"/>
      <c r="AP6" s="998"/>
    </row>
    <row r="7" spans="1:42" ht="38.25" customHeight="1" thickBot="1">
      <c r="A7" s="1746"/>
      <c r="B7" s="1728"/>
      <c r="C7" s="1060" t="s">
        <v>2793</v>
      </c>
      <c r="D7" s="1060" t="s">
        <v>3437</v>
      </c>
      <c r="E7" s="1747"/>
      <c r="F7" s="1061" t="s">
        <v>3465</v>
      </c>
      <c r="G7" s="1061" t="s">
        <v>3466</v>
      </c>
      <c r="H7" s="1761"/>
      <c r="I7" s="1748"/>
      <c r="J7" s="1062" t="s">
        <v>3440</v>
      </c>
      <c r="K7" s="1062" t="s">
        <v>2800</v>
      </c>
      <c r="L7" s="1747"/>
      <c r="M7" s="1728"/>
      <c r="N7" s="1728"/>
      <c r="O7" s="1728"/>
      <c r="P7" s="1753"/>
      <c r="Q7" s="1749"/>
      <c r="R7" s="705"/>
      <c r="S7" s="1692"/>
      <c r="T7" s="1728"/>
      <c r="U7" s="1692"/>
      <c r="V7" s="1692"/>
      <c r="W7" s="1692"/>
      <c r="X7" s="1692"/>
      <c r="Y7" s="1692"/>
      <c r="Z7" s="1692"/>
      <c r="AA7" s="1692"/>
      <c r="AB7" s="1692"/>
      <c r="AC7" s="1692"/>
      <c r="AD7" s="1694"/>
      <c r="AE7" s="1694"/>
      <c r="AF7" s="1694"/>
      <c r="AG7" s="1695"/>
      <c r="AH7" s="1695"/>
    </row>
    <row r="8" spans="1:42" ht="16" thickBot="1">
      <c r="A8" s="316">
        <v>1</v>
      </c>
      <c r="B8" s="316">
        <v>2</v>
      </c>
      <c r="C8" s="316">
        <v>3</v>
      </c>
      <c r="D8" s="914">
        <v>4</v>
      </c>
      <c r="E8" s="914">
        <v>5</v>
      </c>
      <c r="F8" s="316">
        <v>6</v>
      </c>
      <c r="G8" s="316">
        <v>7</v>
      </c>
      <c r="H8" s="914">
        <v>8</v>
      </c>
      <c r="I8" s="914">
        <v>9</v>
      </c>
      <c r="J8" s="316">
        <v>10</v>
      </c>
      <c r="K8" s="316">
        <v>11</v>
      </c>
      <c r="L8" s="316">
        <v>12</v>
      </c>
      <c r="M8" s="316">
        <v>13</v>
      </c>
      <c r="N8" s="914">
        <v>14</v>
      </c>
      <c r="O8" s="914">
        <v>15</v>
      </c>
      <c r="P8" s="316">
        <v>16</v>
      </c>
      <c r="Q8" s="316">
        <v>17</v>
      </c>
      <c r="R8" s="706"/>
      <c r="S8" s="305"/>
      <c r="T8" s="305"/>
      <c r="U8" s="305"/>
      <c r="V8" s="305"/>
      <c r="W8" s="305"/>
      <c r="X8" s="305"/>
      <c r="Y8" s="305"/>
      <c r="Z8" s="305"/>
      <c r="AA8" s="305"/>
      <c r="AB8" s="305"/>
      <c r="AC8" s="305"/>
      <c r="AD8" s="909"/>
      <c r="AE8" s="305"/>
      <c r="AF8" s="305"/>
      <c r="AG8" s="1063"/>
      <c r="AH8" s="1109"/>
    </row>
    <row r="9" spans="1:42" ht="26.25" customHeight="1">
      <c r="A9" s="1005"/>
      <c r="B9" s="1006"/>
      <c r="C9" s="1007"/>
      <c r="D9" s="1007"/>
      <c r="E9" s="1007"/>
      <c r="F9" s="1007"/>
      <c r="G9" s="1007"/>
      <c r="H9" s="1007"/>
      <c r="I9" s="1007"/>
      <c r="J9" s="1007"/>
      <c r="K9" s="1007"/>
      <c r="L9" s="1007"/>
      <c r="M9" s="1007"/>
      <c r="N9" s="1007"/>
      <c r="O9" s="1007"/>
      <c r="P9" s="1008"/>
      <c r="Q9" s="1007"/>
      <c r="R9" s="578"/>
      <c r="S9" s="999"/>
      <c r="T9" s="999"/>
      <c r="U9" s="999"/>
      <c r="V9" s="999"/>
      <c r="W9" s="999"/>
      <c r="X9" s="999"/>
      <c r="Y9" s="999"/>
      <c r="Z9" s="999"/>
      <c r="AA9" s="999"/>
      <c r="AB9" s="999"/>
      <c r="AC9" s="999"/>
      <c r="AD9" s="999"/>
      <c r="AE9" s="999"/>
      <c r="AF9" s="999"/>
      <c r="AG9" s="1064"/>
      <c r="AH9" s="1106"/>
    </row>
    <row r="10" spans="1:42" ht="26.25" customHeight="1">
      <c r="A10" s="1009" t="s">
        <v>47</v>
      </c>
      <c r="B10" s="1010" t="s">
        <v>1868</v>
      </c>
      <c r="C10" s="1011"/>
      <c r="D10" s="1011"/>
      <c r="E10" s="1011"/>
      <c r="F10" s="1011"/>
      <c r="G10" s="1011"/>
      <c r="H10" s="1011"/>
      <c r="I10" s="1011"/>
      <c r="J10" s="1011"/>
      <c r="K10" s="1011"/>
      <c r="L10" s="1011"/>
      <c r="M10" s="1011"/>
      <c r="N10" s="1011"/>
      <c r="O10" s="1011"/>
      <c r="P10" s="1012">
        <f>SUM(P11)</f>
        <v>18724540082.000004</v>
      </c>
      <c r="Q10" s="1102"/>
      <c r="R10" s="1103"/>
      <c r="S10" s="559"/>
      <c r="T10" s="559"/>
      <c r="U10" s="559"/>
      <c r="V10" s="559"/>
      <c r="W10" s="559"/>
      <c r="X10" s="557">
        <f t="shared" ref="X10:AC10" si="0">SUM(X11)</f>
        <v>3901399086.3999987</v>
      </c>
      <c r="Y10" s="557">
        <f t="shared" si="0"/>
        <v>365083603.9000001</v>
      </c>
      <c r="Z10" s="557">
        <f t="shared" si="0"/>
        <v>365083603.9000001</v>
      </c>
      <c r="AA10" s="557">
        <f t="shared" si="0"/>
        <v>365083603.9000001</v>
      </c>
      <c r="AB10" s="557">
        <f t="shared" si="0"/>
        <v>365083603.9000001</v>
      </c>
      <c r="AC10" s="557">
        <f t="shared" si="0"/>
        <v>365083603.9000001</v>
      </c>
      <c r="AD10" s="559"/>
      <c r="AE10" s="557">
        <f>SUM(AE11)</f>
        <v>12527363399.099995</v>
      </c>
      <c r="AF10" s="557">
        <f>SUM(AF11)</f>
        <v>18254180505</v>
      </c>
      <c r="AG10" s="557">
        <f>AG11</f>
        <v>5361733501.999999</v>
      </c>
      <c r="AH10" s="1107">
        <f>AH11</f>
        <v>5726817105.8999987</v>
      </c>
    </row>
    <row r="11" spans="1:42" ht="26.25" customHeight="1">
      <c r="A11" s="1009" t="s">
        <v>49</v>
      </c>
      <c r="B11" s="1013" t="s">
        <v>2056</v>
      </c>
      <c r="C11" s="1011"/>
      <c r="D11" s="1011"/>
      <c r="E11" s="1011"/>
      <c r="F11" s="1011"/>
      <c r="G11" s="1011"/>
      <c r="H11" s="1011"/>
      <c r="I11" s="1011"/>
      <c r="J11" s="1011"/>
      <c r="K11" s="1011"/>
      <c r="L11" s="1011"/>
      <c r="M11" s="1011"/>
      <c r="N11" s="1011"/>
      <c r="O11" s="1011"/>
      <c r="P11" s="1012">
        <f>SUM(P12:P52)</f>
        <v>18724540082.000004</v>
      </c>
      <c r="Q11" s="1011"/>
      <c r="R11" s="556"/>
      <c r="S11" s="1001"/>
      <c r="T11" s="1001"/>
      <c r="U11" s="1001"/>
      <c r="V11" s="1001"/>
      <c r="W11" s="1001"/>
      <c r="X11" s="557">
        <f t="shared" ref="X11:AC11" si="1">SUM(X12:X42)</f>
        <v>3901399086.3999987</v>
      </c>
      <c r="Y11" s="557">
        <f t="shared" si="1"/>
        <v>365083603.9000001</v>
      </c>
      <c r="Z11" s="557">
        <f t="shared" si="1"/>
        <v>365083603.9000001</v>
      </c>
      <c r="AA11" s="557">
        <f t="shared" si="1"/>
        <v>365083603.9000001</v>
      </c>
      <c r="AB11" s="557">
        <f t="shared" si="1"/>
        <v>365083603.9000001</v>
      </c>
      <c r="AC11" s="557">
        <f t="shared" si="1"/>
        <v>365083603.9000001</v>
      </c>
      <c r="AD11" s="559"/>
      <c r="AE11" s="557">
        <f>SUM(AE12:AE42)</f>
        <v>12527363399.099995</v>
      </c>
      <c r="AF11" s="557">
        <f>SUM(AF12:AF42)</f>
        <v>18254180505</v>
      </c>
      <c r="AG11" s="557">
        <f>SUM(AG12:AG42)</f>
        <v>5361733501.999999</v>
      </c>
      <c r="AH11" s="1107">
        <f>SUM(AH12:AH42)</f>
        <v>5726817105.8999987</v>
      </c>
    </row>
    <row r="12" spans="1:42" s="1085" customFormat="1" ht="26.25" customHeight="1">
      <c r="A12" s="1014" t="s">
        <v>3427</v>
      </c>
      <c r="B12" s="1132" t="s">
        <v>3395</v>
      </c>
      <c r="C12" s="1016" t="s">
        <v>3591</v>
      </c>
      <c r="D12" s="1222" t="s">
        <v>732</v>
      </c>
      <c r="E12" s="1016" t="s">
        <v>123</v>
      </c>
      <c r="F12" s="1016"/>
      <c r="G12" s="1017" t="s">
        <v>1190</v>
      </c>
      <c r="H12" s="1016"/>
      <c r="I12" s="1016" t="s">
        <v>3300</v>
      </c>
      <c r="J12" s="1133">
        <v>2001</v>
      </c>
      <c r="K12" s="1017"/>
      <c r="L12" s="1016"/>
      <c r="M12" s="1016"/>
      <c r="N12" s="1016" t="s">
        <v>1197</v>
      </c>
      <c r="O12" s="1016" t="s">
        <v>204</v>
      </c>
      <c r="P12" s="1019">
        <v>450048649</v>
      </c>
      <c r="Q12" s="1016" t="s">
        <v>123</v>
      </c>
      <c r="R12" s="325" t="s">
        <v>3299</v>
      </c>
      <c r="S12" s="1077" t="str">
        <f t="shared" ref="S12:S22" si="2">MID(C12,2,7)</f>
        <v>3.11.01</v>
      </c>
      <c r="T12" s="589" t="str">
        <f t="shared" ref="T12:T22" si="3">VLOOKUP(S12,kelompok,2,0)</f>
        <v>BANGUNAN GEDUNG TEMPAT KERJA</v>
      </c>
      <c r="U12" s="589">
        <f t="shared" ref="U12:U22" si="4">VLOOKUP(S12,MASAMANFAAT,4,0)</f>
        <v>50</v>
      </c>
      <c r="V12" s="1078">
        <f t="shared" ref="V12:V22" si="5">(P12-10)/U12</f>
        <v>9000972.7799999993</v>
      </c>
      <c r="W12" s="589">
        <f t="shared" ref="W12:W22" si="6">2013-AD12</f>
        <v>12</v>
      </c>
      <c r="X12" s="1079">
        <f t="shared" ref="X12:X22" si="7">IF(W12&gt;U12,P12-10,V12*W12)</f>
        <v>108011673.35999998</v>
      </c>
      <c r="Y12" s="1079">
        <f t="shared" ref="Y12:Y22" si="8">IF(P12-10=X12,0,V12)</f>
        <v>9000972.7799999993</v>
      </c>
      <c r="Z12" s="1079">
        <f t="shared" ref="Z12:Z22" si="9">IF(P12-10=X12+Y12,0,V12)</f>
        <v>9000972.7799999993</v>
      </c>
      <c r="AA12" s="1079">
        <f t="shared" ref="AA12:AA22" si="10">IF(P12-10=X12+Y12+Z12,0,V12)</f>
        <v>9000972.7799999993</v>
      </c>
      <c r="AB12" s="1079">
        <f t="shared" ref="AB12:AB22" si="11">IF(P12-10=Y12+Z12+AA12+X12,0,V12)</f>
        <v>9000972.7799999993</v>
      </c>
      <c r="AC12" s="1079">
        <f>IF(P12-10=Z12+AA12+AB12+Y12+X12,0,V12)</f>
        <v>9000972.7799999993</v>
      </c>
      <c r="AD12" s="1080">
        <f t="shared" ref="AD12:AD22" si="12">J12</f>
        <v>2001</v>
      </c>
      <c r="AE12" s="1081">
        <f>P12-(X12+Y12+Z12+AA12+AB12+AC12)</f>
        <v>297032111.74000001</v>
      </c>
      <c r="AF12" s="1082">
        <f t="shared" ref="AF12:AF22" si="13">P12</f>
        <v>450048649</v>
      </c>
      <c r="AG12" s="1082">
        <f t="shared" ref="AG12:AG22" si="14">X12+Y12+Z12+AA12+AB12</f>
        <v>144015564.47999999</v>
      </c>
      <c r="AH12" s="681">
        <f t="shared" ref="AH12:AH22" si="15">AG12+AC12</f>
        <v>153016537.25999999</v>
      </c>
      <c r="AI12" s="667"/>
      <c r="AJ12" s="667"/>
      <c r="AK12" s="667"/>
      <c r="AL12" s="667"/>
      <c r="AM12" s="667"/>
      <c r="AN12" s="667"/>
      <c r="AO12" s="667"/>
      <c r="AP12" s="667"/>
    </row>
    <row r="13" spans="1:42" s="1085" customFormat="1" ht="26.25" customHeight="1">
      <c r="A13" s="1014" t="s">
        <v>3427</v>
      </c>
      <c r="B13" s="1132" t="s">
        <v>3396</v>
      </c>
      <c r="C13" s="1016" t="s">
        <v>3591</v>
      </c>
      <c r="D13" s="1222" t="s">
        <v>732</v>
      </c>
      <c r="E13" s="1016" t="s">
        <v>123</v>
      </c>
      <c r="F13" s="1016"/>
      <c r="G13" s="1017" t="s">
        <v>1190</v>
      </c>
      <c r="H13" s="1016"/>
      <c r="I13" s="1016" t="s">
        <v>3300</v>
      </c>
      <c r="J13" s="1018" t="s">
        <v>164</v>
      </c>
      <c r="K13" s="1017"/>
      <c r="L13" s="1016"/>
      <c r="M13" s="1016"/>
      <c r="N13" s="1016" t="s">
        <v>1197</v>
      </c>
      <c r="O13" s="1016" t="s">
        <v>204</v>
      </c>
      <c r="P13" s="1019">
        <v>296560000</v>
      </c>
      <c r="Q13" s="1016" t="s">
        <v>123</v>
      </c>
      <c r="R13" s="325" t="s">
        <v>3299</v>
      </c>
      <c r="S13" s="1077" t="str">
        <f t="shared" si="2"/>
        <v>3.11.01</v>
      </c>
      <c r="T13" s="589" t="str">
        <f t="shared" si="3"/>
        <v>BANGUNAN GEDUNG TEMPAT KERJA</v>
      </c>
      <c r="U13" s="589">
        <f t="shared" si="4"/>
        <v>50</v>
      </c>
      <c r="V13" s="1078">
        <f t="shared" si="5"/>
        <v>5931199.7999999998</v>
      </c>
      <c r="W13" s="589">
        <f t="shared" si="6"/>
        <v>9</v>
      </c>
      <c r="X13" s="1079">
        <f t="shared" si="7"/>
        <v>53380798.199999996</v>
      </c>
      <c r="Y13" s="1079">
        <f t="shared" si="8"/>
        <v>5931199.7999999998</v>
      </c>
      <c r="Z13" s="1079">
        <f t="shared" si="9"/>
        <v>5931199.7999999998</v>
      </c>
      <c r="AA13" s="1079">
        <f t="shared" si="10"/>
        <v>5931199.7999999998</v>
      </c>
      <c r="AB13" s="1079">
        <f t="shared" si="11"/>
        <v>5931199.7999999998</v>
      </c>
      <c r="AC13" s="1079">
        <f t="shared" ref="AC13:AC22" si="16">IF(P13-10=Z13+AA13+AB13+Y13+X13,0,V13)</f>
        <v>5931199.7999999998</v>
      </c>
      <c r="AD13" s="1080" t="str">
        <f t="shared" si="12"/>
        <v>2004</v>
      </c>
      <c r="AE13" s="1081">
        <f t="shared" ref="AE13:AE22" si="17">P13-(X13+Y13+Z13+AA13+AB13+AC13)</f>
        <v>213523202.80000001</v>
      </c>
      <c r="AF13" s="1082">
        <f t="shared" si="13"/>
        <v>296560000</v>
      </c>
      <c r="AG13" s="1082">
        <f t="shared" si="14"/>
        <v>77105597.399999991</v>
      </c>
      <c r="AH13" s="681">
        <f t="shared" si="15"/>
        <v>83036797.199999988</v>
      </c>
      <c r="AI13" s="667"/>
      <c r="AJ13" s="667"/>
      <c r="AK13" s="667"/>
      <c r="AL13" s="667"/>
      <c r="AM13" s="667"/>
      <c r="AN13" s="667"/>
      <c r="AO13" s="667"/>
      <c r="AP13" s="667"/>
    </row>
    <row r="14" spans="1:42" s="1085" customFormat="1" ht="26.25" customHeight="1">
      <c r="A14" s="1014" t="s">
        <v>3427</v>
      </c>
      <c r="B14" s="1132" t="s">
        <v>3397</v>
      </c>
      <c r="C14" s="1016" t="s">
        <v>3590</v>
      </c>
      <c r="D14" s="1222" t="s">
        <v>732</v>
      </c>
      <c r="E14" s="1016" t="s">
        <v>123</v>
      </c>
      <c r="F14" s="1016"/>
      <c r="G14" s="1017" t="s">
        <v>1190</v>
      </c>
      <c r="H14" s="1016"/>
      <c r="I14" s="1016" t="s">
        <v>3300</v>
      </c>
      <c r="J14" s="1133">
        <v>2004</v>
      </c>
      <c r="K14" s="1017"/>
      <c r="L14" s="1016"/>
      <c r="M14" s="1016"/>
      <c r="N14" s="1016" t="s">
        <v>1197</v>
      </c>
      <c r="O14" s="1016" t="s">
        <v>204</v>
      </c>
      <c r="P14" s="1019">
        <v>191600000</v>
      </c>
      <c r="Q14" s="1016" t="s">
        <v>123</v>
      </c>
      <c r="R14" s="325" t="s">
        <v>3299</v>
      </c>
      <c r="S14" s="1077" t="str">
        <f t="shared" si="2"/>
        <v>3.11.02</v>
      </c>
      <c r="T14" s="589" t="str">
        <f t="shared" si="3"/>
        <v>BANGUNAN GEDUNG TEMPAT TINGGAL</v>
      </c>
      <c r="U14" s="589">
        <f t="shared" si="4"/>
        <v>50</v>
      </c>
      <c r="V14" s="1078">
        <f t="shared" si="5"/>
        <v>3831999.8</v>
      </c>
      <c r="W14" s="589">
        <f t="shared" si="6"/>
        <v>9</v>
      </c>
      <c r="X14" s="1079">
        <f t="shared" si="7"/>
        <v>34487998.199999996</v>
      </c>
      <c r="Y14" s="1079">
        <f t="shared" si="8"/>
        <v>3831999.8</v>
      </c>
      <c r="Z14" s="1079">
        <f t="shared" si="9"/>
        <v>3831999.8</v>
      </c>
      <c r="AA14" s="1079">
        <f t="shared" si="10"/>
        <v>3831999.8</v>
      </c>
      <c r="AB14" s="1079">
        <f t="shared" si="11"/>
        <v>3831999.8</v>
      </c>
      <c r="AC14" s="1079">
        <f t="shared" si="16"/>
        <v>3831999.8</v>
      </c>
      <c r="AD14" s="1080">
        <f t="shared" si="12"/>
        <v>2004</v>
      </c>
      <c r="AE14" s="1081">
        <f t="shared" si="17"/>
        <v>137952002.80000001</v>
      </c>
      <c r="AF14" s="1082">
        <f t="shared" si="13"/>
        <v>191600000</v>
      </c>
      <c r="AG14" s="1082">
        <f t="shared" si="14"/>
        <v>49815997.399999984</v>
      </c>
      <c r="AH14" s="681">
        <f t="shared" si="15"/>
        <v>53647997.199999981</v>
      </c>
      <c r="AI14" s="667"/>
      <c r="AJ14" s="667"/>
      <c r="AK14" s="667"/>
      <c r="AL14" s="667"/>
      <c r="AM14" s="667"/>
      <c r="AN14" s="667"/>
      <c r="AO14" s="667"/>
      <c r="AP14" s="667"/>
    </row>
    <row r="15" spans="1:42" s="1085" customFormat="1" ht="26.25" customHeight="1">
      <c r="A15" s="1014" t="s">
        <v>3427</v>
      </c>
      <c r="B15" s="1132" t="s">
        <v>3398</v>
      </c>
      <c r="C15" s="1016" t="s">
        <v>3594</v>
      </c>
      <c r="D15" s="1222" t="s">
        <v>732</v>
      </c>
      <c r="E15" s="1016" t="s">
        <v>123</v>
      </c>
      <c r="F15" s="1016"/>
      <c r="G15" s="1017" t="s">
        <v>1190</v>
      </c>
      <c r="H15" s="1016"/>
      <c r="I15" s="1016" t="s">
        <v>3300</v>
      </c>
      <c r="J15" s="1133">
        <v>2004</v>
      </c>
      <c r="K15" s="1017"/>
      <c r="L15" s="1016"/>
      <c r="M15" s="1016"/>
      <c r="N15" s="1016" t="s">
        <v>1197</v>
      </c>
      <c r="O15" s="1016" t="s">
        <v>204</v>
      </c>
      <c r="P15" s="1019">
        <v>417852000</v>
      </c>
      <c r="Q15" s="1016" t="s">
        <v>123</v>
      </c>
      <c r="R15" s="325" t="s">
        <v>3299</v>
      </c>
      <c r="S15" s="1077" t="str">
        <f t="shared" si="2"/>
        <v>3.11.01</v>
      </c>
      <c r="T15" s="589" t="str">
        <f t="shared" si="3"/>
        <v>BANGUNAN GEDUNG TEMPAT KERJA</v>
      </c>
      <c r="U15" s="589">
        <f t="shared" si="4"/>
        <v>50</v>
      </c>
      <c r="V15" s="1078">
        <f t="shared" si="5"/>
        <v>8357039.7999999998</v>
      </c>
      <c r="W15" s="589">
        <f t="shared" si="6"/>
        <v>9</v>
      </c>
      <c r="X15" s="1079">
        <f t="shared" si="7"/>
        <v>75213358.200000003</v>
      </c>
      <c r="Y15" s="1079">
        <f t="shared" si="8"/>
        <v>8357039.7999999998</v>
      </c>
      <c r="Z15" s="1079">
        <f t="shared" si="9"/>
        <v>8357039.7999999998</v>
      </c>
      <c r="AA15" s="1079">
        <f t="shared" si="10"/>
        <v>8357039.7999999998</v>
      </c>
      <c r="AB15" s="1079">
        <f t="shared" si="11"/>
        <v>8357039.7999999998</v>
      </c>
      <c r="AC15" s="1079">
        <f t="shared" si="16"/>
        <v>8357039.7999999998</v>
      </c>
      <c r="AD15" s="1080">
        <f t="shared" si="12"/>
        <v>2004</v>
      </c>
      <c r="AE15" s="1081">
        <f t="shared" si="17"/>
        <v>300853442.80000001</v>
      </c>
      <c r="AF15" s="1082">
        <f t="shared" si="13"/>
        <v>417852000</v>
      </c>
      <c r="AG15" s="1082">
        <f t="shared" si="14"/>
        <v>108641517.39999999</v>
      </c>
      <c r="AH15" s="681">
        <f t="shared" si="15"/>
        <v>116998557.19999999</v>
      </c>
      <c r="AI15" s="667"/>
      <c r="AJ15" s="667"/>
      <c r="AK15" s="667"/>
      <c r="AL15" s="667"/>
      <c r="AM15" s="667"/>
      <c r="AN15" s="667"/>
      <c r="AO15" s="667"/>
      <c r="AP15" s="667"/>
    </row>
    <row r="16" spans="1:42" s="1085" customFormat="1" ht="26.25" customHeight="1">
      <c r="A16" s="1014" t="s">
        <v>3427</v>
      </c>
      <c r="B16" s="1132" t="s">
        <v>3399</v>
      </c>
      <c r="C16" s="1016" t="s">
        <v>3591</v>
      </c>
      <c r="D16" s="1222" t="s">
        <v>732</v>
      </c>
      <c r="E16" s="1016" t="s">
        <v>123</v>
      </c>
      <c r="F16" s="1016"/>
      <c r="G16" s="1017" t="s">
        <v>1190</v>
      </c>
      <c r="H16" s="1016"/>
      <c r="I16" s="1016" t="s">
        <v>3300</v>
      </c>
      <c r="J16" s="1133">
        <v>2004</v>
      </c>
      <c r="K16" s="1017"/>
      <c r="L16" s="1016"/>
      <c r="M16" s="1016"/>
      <c r="N16" s="1016" t="s">
        <v>1197</v>
      </c>
      <c r="O16" s="1016" t="s">
        <v>204</v>
      </c>
      <c r="P16" s="1019">
        <v>146932000</v>
      </c>
      <c r="Q16" s="1016" t="s">
        <v>123</v>
      </c>
      <c r="R16" s="325" t="s">
        <v>3299</v>
      </c>
      <c r="S16" s="1077" t="str">
        <f t="shared" si="2"/>
        <v>3.11.01</v>
      </c>
      <c r="T16" s="589" t="str">
        <f t="shared" si="3"/>
        <v>BANGUNAN GEDUNG TEMPAT KERJA</v>
      </c>
      <c r="U16" s="589">
        <f t="shared" si="4"/>
        <v>50</v>
      </c>
      <c r="V16" s="1078">
        <f t="shared" si="5"/>
        <v>2938639.8</v>
      </c>
      <c r="W16" s="589">
        <f t="shared" si="6"/>
        <v>9</v>
      </c>
      <c r="X16" s="1079">
        <f t="shared" si="7"/>
        <v>26447758.199999999</v>
      </c>
      <c r="Y16" s="1079">
        <f t="shared" si="8"/>
        <v>2938639.8</v>
      </c>
      <c r="Z16" s="1079">
        <f t="shared" si="9"/>
        <v>2938639.8</v>
      </c>
      <c r="AA16" s="1079">
        <f t="shared" si="10"/>
        <v>2938639.8</v>
      </c>
      <c r="AB16" s="1079">
        <f t="shared" si="11"/>
        <v>2938639.8</v>
      </c>
      <c r="AC16" s="1079">
        <f t="shared" si="16"/>
        <v>2938639.8</v>
      </c>
      <c r="AD16" s="1080">
        <f t="shared" si="12"/>
        <v>2004</v>
      </c>
      <c r="AE16" s="1081">
        <f t="shared" si="17"/>
        <v>105791042.80000001</v>
      </c>
      <c r="AF16" s="1082">
        <f t="shared" si="13"/>
        <v>146932000</v>
      </c>
      <c r="AG16" s="1082">
        <f t="shared" si="14"/>
        <v>38202317.399999999</v>
      </c>
      <c r="AH16" s="681">
        <f t="shared" si="15"/>
        <v>41140957.199999996</v>
      </c>
      <c r="AI16" s="667"/>
      <c r="AJ16" s="667"/>
      <c r="AK16" s="667"/>
      <c r="AL16" s="667"/>
      <c r="AM16" s="667"/>
      <c r="AN16" s="667"/>
      <c r="AO16" s="667"/>
      <c r="AP16" s="667"/>
    </row>
    <row r="17" spans="1:42" s="1085" customFormat="1" ht="26.25" customHeight="1">
      <c r="A17" s="1014" t="s">
        <v>3427</v>
      </c>
      <c r="B17" s="1132" t="s">
        <v>3406</v>
      </c>
      <c r="C17" s="1016" t="s">
        <v>3591</v>
      </c>
      <c r="D17" s="1222" t="s">
        <v>732</v>
      </c>
      <c r="E17" s="1016" t="s">
        <v>123</v>
      </c>
      <c r="F17" s="1016"/>
      <c r="G17" s="1017" t="s">
        <v>1190</v>
      </c>
      <c r="H17" s="1016"/>
      <c r="I17" s="1016" t="s">
        <v>3300</v>
      </c>
      <c r="J17" s="1133">
        <v>2001</v>
      </c>
      <c r="K17" s="1017"/>
      <c r="L17" s="1016"/>
      <c r="M17" s="1016"/>
      <c r="N17" s="1016" t="s">
        <v>1197</v>
      </c>
      <c r="O17" s="1016" t="s">
        <v>204</v>
      </c>
      <c r="P17" s="1019">
        <v>257043100</v>
      </c>
      <c r="Q17" s="1016" t="s">
        <v>123</v>
      </c>
      <c r="R17" s="325" t="s">
        <v>3299</v>
      </c>
      <c r="S17" s="1077" t="str">
        <f t="shared" si="2"/>
        <v>3.11.01</v>
      </c>
      <c r="T17" s="589" t="str">
        <f t="shared" si="3"/>
        <v>BANGUNAN GEDUNG TEMPAT KERJA</v>
      </c>
      <c r="U17" s="589">
        <f t="shared" si="4"/>
        <v>50</v>
      </c>
      <c r="V17" s="1078">
        <f t="shared" si="5"/>
        <v>5140861.8</v>
      </c>
      <c r="W17" s="589">
        <f t="shared" si="6"/>
        <v>12</v>
      </c>
      <c r="X17" s="1079">
        <f t="shared" si="7"/>
        <v>61690341.599999994</v>
      </c>
      <c r="Y17" s="1079">
        <f t="shared" si="8"/>
        <v>5140861.8</v>
      </c>
      <c r="Z17" s="1079">
        <f t="shared" si="9"/>
        <v>5140861.8</v>
      </c>
      <c r="AA17" s="1079">
        <f t="shared" si="10"/>
        <v>5140861.8</v>
      </c>
      <c r="AB17" s="1079">
        <f t="shared" si="11"/>
        <v>5140861.8</v>
      </c>
      <c r="AC17" s="1079">
        <f t="shared" si="16"/>
        <v>5140861.8</v>
      </c>
      <c r="AD17" s="1080">
        <f t="shared" si="12"/>
        <v>2001</v>
      </c>
      <c r="AE17" s="1081">
        <f t="shared" si="17"/>
        <v>169648449.40000004</v>
      </c>
      <c r="AF17" s="1082">
        <f t="shared" si="13"/>
        <v>257043100</v>
      </c>
      <c r="AG17" s="1082">
        <f t="shared" si="14"/>
        <v>82253788.799999982</v>
      </c>
      <c r="AH17" s="681">
        <f t="shared" si="15"/>
        <v>87394650.599999979</v>
      </c>
      <c r="AI17" s="667"/>
      <c r="AJ17" s="667"/>
      <c r="AK17" s="667"/>
      <c r="AL17" s="667"/>
      <c r="AM17" s="667"/>
      <c r="AN17" s="667"/>
      <c r="AO17" s="667"/>
      <c r="AP17" s="667"/>
    </row>
    <row r="18" spans="1:42" s="1085" customFormat="1" ht="26.25" customHeight="1">
      <c r="A18" s="1014" t="s">
        <v>3427</v>
      </c>
      <c r="B18" s="1132" t="s">
        <v>3400</v>
      </c>
      <c r="C18" s="1016" t="s">
        <v>3591</v>
      </c>
      <c r="D18" s="1222" t="s">
        <v>732</v>
      </c>
      <c r="E18" s="1016" t="s">
        <v>123</v>
      </c>
      <c r="F18" s="1016"/>
      <c r="G18" s="1017" t="s">
        <v>1190</v>
      </c>
      <c r="H18" s="1016"/>
      <c r="I18" s="1016" t="s">
        <v>3300</v>
      </c>
      <c r="J18" s="1133">
        <v>2002</v>
      </c>
      <c r="K18" s="1017"/>
      <c r="L18" s="1016"/>
      <c r="M18" s="1016"/>
      <c r="N18" s="1016" t="s">
        <v>1197</v>
      </c>
      <c r="O18" s="1016" t="s">
        <v>204</v>
      </c>
      <c r="P18" s="1019">
        <v>835046130</v>
      </c>
      <c r="Q18" s="1016" t="s">
        <v>123</v>
      </c>
      <c r="R18" s="325" t="s">
        <v>3299</v>
      </c>
      <c r="S18" s="1077" t="str">
        <f t="shared" si="2"/>
        <v>3.11.01</v>
      </c>
      <c r="T18" s="589" t="str">
        <f t="shared" si="3"/>
        <v>BANGUNAN GEDUNG TEMPAT KERJA</v>
      </c>
      <c r="U18" s="589">
        <f t="shared" si="4"/>
        <v>50</v>
      </c>
      <c r="V18" s="1078">
        <f t="shared" si="5"/>
        <v>16700922.4</v>
      </c>
      <c r="W18" s="589">
        <f t="shared" si="6"/>
        <v>11</v>
      </c>
      <c r="X18" s="1079">
        <f t="shared" si="7"/>
        <v>183710146.40000001</v>
      </c>
      <c r="Y18" s="1079">
        <f t="shared" si="8"/>
        <v>16700922.4</v>
      </c>
      <c r="Z18" s="1079">
        <f t="shared" si="9"/>
        <v>16700922.4</v>
      </c>
      <c r="AA18" s="1079">
        <f t="shared" si="10"/>
        <v>16700922.4</v>
      </c>
      <c r="AB18" s="1079">
        <f t="shared" si="11"/>
        <v>16700922.4</v>
      </c>
      <c r="AC18" s="1079">
        <f t="shared" si="16"/>
        <v>16700922.4</v>
      </c>
      <c r="AD18" s="1080">
        <f t="shared" si="12"/>
        <v>2002</v>
      </c>
      <c r="AE18" s="1081">
        <f t="shared" si="17"/>
        <v>567831371.5999999</v>
      </c>
      <c r="AF18" s="1082">
        <f t="shared" si="13"/>
        <v>835046130</v>
      </c>
      <c r="AG18" s="1082">
        <f t="shared" si="14"/>
        <v>250513836.00000003</v>
      </c>
      <c r="AH18" s="681">
        <f t="shared" si="15"/>
        <v>267214758.40000004</v>
      </c>
      <c r="AI18" s="667"/>
      <c r="AJ18" s="667"/>
      <c r="AK18" s="667"/>
      <c r="AL18" s="667"/>
      <c r="AM18" s="667"/>
      <c r="AN18" s="667"/>
      <c r="AO18" s="667"/>
      <c r="AP18" s="667"/>
    </row>
    <row r="19" spans="1:42" s="1085" customFormat="1" ht="26.25" customHeight="1">
      <c r="A19" s="1014" t="s">
        <v>3427</v>
      </c>
      <c r="B19" s="1132" t="s">
        <v>3401</v>
      </c>
      <c r="C19" s="1016" t="s">
        <v>3593</v>
      </c>
      <c r="D19" s="1222" t="s">
        <v>732</v>
      </c>
      <c r="E19" s="1016" t="s">
        <v>123</v>
      </c>
      <c r="F19" s="1016"/>
      <c r="G19" s="1017" t="s">
        <v>1190</v>
      </c>
      <c r="H19" s="1016"/>
      <c r="I19" s="1016" t="s">
        <v>3300</v>
      </c>
      <c r="J19" s="1133">
        <v>2004</v>
      </c>
      <c r="K19" s="1017"/>
      <c r="L19" s="1016"/>
      <c r="M19" s="1016"/>
      <c r="N19" s="1016" t="s">
        <v>1197</v>
      </c>
      <c r="O19" s="1016" t="s">
        <v>204</v>
      </c>
      <c r="P19" s="1019">
        <v>1583000000</v>
      </c>
      <c r="Q19" s="1016" t="s">
        <v>123</v>
      </c>
      <c r="R19" s="325" t="s">
        <v>3299</v>
      </c>
      <c r="S19" s="1077" t="str">
        <f t="shared" si="2"/>
        <v>3.11.02</v>
      </c>
      <c r="T19" s="589" t="str">
        <f t="shared" si="3"/>
        <v>BANGUNAN GEDUNG TEMPAT TINGGAL</v>
      </c>
      <c r="U19" s="589">
        <f t="shared" si="4"/>
        <v>50</v>
      </c>
      <c r="V19" s="1078">
        <f t="shared" si="5"/>
        <v>31659999.800000001</v>
      </c>
      <c r="W19" s="589">
        <f t="shared" si="6"/>
        <v>9</v>
      </c>
      <c r="X19" s="1079">
        <f t="shared" si="7"/>
        <v>284939998.19999999</v>
      </c>
      <c r="Y19" s="1079">
        <f t="shared" si="8"/>
        <v>31659999.800000001</v>
      </c>
      <c r="Z19" s="1079">
        <f t="shared" si="9"/>
        <v>31659999.800000001</v>
      </c>
      <c r="AA19" s="1079">
        <f t="shared" si="10"/>
        <v>31659999.800000001</v>
      </c>
      <c r="AB19" s="1079">
        <f t="shared" si="11"/>
        <v>31659999.800000001</v>
      </c>
      <c r="AC19" s="1079">
        <f t="shared" si="16"/>
        <v>31659999.800000001</v>
      </c>
      <c r="AD19" s="1080">
        <f t="shared" si="12"/>
        <v>2004</v>
      </c>
      <c r="AE19" s="1081">
        <f t="shared" si="17"/>
        <v>1139760002.8</v>
      </c>
      <c r="AF19" s="1082">
        <f t="shared" si="13"/>
        <v>1583000000</v>
      </c>
      <c r="AG19" s="1082">
        <f t="shared" si="14"/>
        <v>411579997.40000004</v>
      </c>
      <c r="AH19" s="681">
        <f t="shared" si="15"/>
        <v>443239997.20000005</v>
      </c>
      <c r="AI19" s="667"/>
      <c r="AJ19" s="667"/>
      <c r="AK19" s="667"/>
      <c r="AL19" s="667"/>
      <c r="AM19" s="667"/>
      <c r="AN19" s="667"/>
      <c r="AO19" s="667"/>
      <c r="AP19" s="667"/>
    </row>
    <row r="20" spans="1:42" s="1085" customFormat="1" ht="26.25" customHeight="1">
      <c r="A20" s="1014" t="s">
        <v>3427</v>
      </c>
      <c r="B20" s="1132" t="s">
        <v>3402</v>
      </c>
      <c r="C20" s="1016" t="s">
        <v>3591</v>
      </c>
      <c r="D20" s="1222" t="s">
        <v>732</v>
      </c>
      <c r="E20" s="1016" t="s">
        <v>123</v>
      </c>
      <c r="F20" s="1016"/>
      <c r="G20" s="1017" t="s">
        <v>1190</v>
      </c>
      <c r="H20" s="1016"/>
      <c r="I20" s="1016" t="s">
        <v>3300</v>
      </c>
      <c r="J20" s="1133">
        <v>2003</v>
      </c>
      <c r="K20" s="1017"/>
      <c r="L20" s="1016"/>
      <c r="M20" s="1016"/>
      <c r="N20" s="1016" t="s">
        <v>1197</v>
      </c>
      <c r="O20" s="1016" t="s">
        <v>204</v>
      </c>
      <c r="P20" s="1019">
        <v>135000000</v>
      </c>
      <c r="Q20" s="1016" t="s">
        <v>123</v>
      </c>
      <c r="R20" s="325" t="s">
        <v>3299</v>
      </c>
      <c r="S20" s="1077" t="str">
        <f t="shared" si="2"/>
        <v>3.11.01</v>
      </c>
      <c r="T20" s="589" t="str">
        <f t="shared" si="3"/>
        <v>BANGUNAN GEDUNG TEMPAT KERJA</v>
      </c>
      <c r="U20" s="589">
        <f t="shared" si="4"/>
        <v>50</v>
      </c>
      <c r="V20" s="1078">
        <f t="shared" si="5"/>
        <v>2699999.8</v>
      </c>
      <c r="W20" s="589">
        <f t="shared" si="6"/>
        <v>10</v>
      </c>
      <c r="X20" s="1079">
        <f t="shared" si="7"/>
        <v>26999998</v>
      </c>
      <c r="Y20" s="1079">
        <f t="shared" si="8"/>
        <v>2699999.8</v>
      </c>
      <c r="Z20" s="1079">
        <f t="shared" si="9"/>
        <v>2699999.8</v>
      </c>
      <c r="AA20" s="1079">
        <f t="shared" si="10"/>
        <v>2699999.8</v>
      </c>
      <c r="AB20" s="1079">
        <f t="shared" si="11"/>
        <v>2699999.8</v>
      </c>
      <c r="AC20" s="1079">
        <f t="shared" si="16"/>
        <v>2699999.8</v>
      </c>
      <c r="AD20" s="1080">
        <f t="shared" si="12"/>
        <v>2003</v>
      </c>
      <c r="AE20" s="1081">
        <f t="shared" si="17"/>
        <v>94500003</v>
      </c>
      <c r="AF20" s="1082">
        <f t="shared" si="13"/>
        <v>135000000</v>
      </c>
      <c r="AG20" s="1082">
        <f t="shared" si="14"/>
        <v>37799997.199999996</v>
      </c>
      <c r="AH20" s="681">
        <f t="shared" si="15"/>
        <v>40499996.999999993</v>
      </c>
      <c r="AI20" s="667"/>
      <c r="AJ20" s="667"/>
      <c r="AK20" s="667"/>
      <c r="AL20" s="667"/>
      <c r="AM20" s="667"/>
      <c r="AN20" s="667"/>
      <c r="AO20" s="667"/>
      <c r="AP20" s="667"/>
    </row>
    <row r="21" spans="1:42" s="1085" customFormat="1" ht="26.25" customHeight="1">
      <c r="A21" s="1014" t="s">
        <v>3427</v>
      </c>
      <c r="B21" s="1132" t="s">
        <v>3403</v>
      </c>
      <c r="C21" s="1016" t="s">
        <v>3591</v>
      </c>
      <c r="D21" s="1222" t="s">
        <v>732</v>
      </c>
      <c r="E21" s="1016" t="s">
        <v>123</v>
      </c>
      <c r="F21" s="1016"/>
      <c r="G21" s="1017" t="s">
        <v>1190</v>
      </c>
      <c r="H21" s="1016"/>
      <c r="I21" s="1016" t="s">
        <v>3300</v>
      </c>
      <c r="J21" s="1133">
        <v>2003</v>
      </c>
      <c r="K21" s="1017"/>
      <c r="L21" s="1016"/>
      <c r="M21" s="1016"/>
      <c r="N21" s="1016" t="s">
        <v>1197</v>
      </c>
      <c r="O21" s="1016" t="s">
        <v>204</v>
      </c>
      <c r="P21" s="1019">
        <v>950000000</v>
      </c>
      <c r="Q21" s="1016" t="s">
        <v>123</v>
      </c>
      <c r="R21" s="325" t="s">
        <v>3299</v>
      </c>
      <c r="S21" s="1077" t="str">
        <f t="shared" si="2"/>
        <v>3.11.01</v>
      </c>
      <c r="T21" s="589" t="str">
        <f t="shared" si="3"/>
        <v>BANGUNAN GEDUNG TEMPAT KERJA</v>
      </c>
      <c r="U21" s="589">
        <f t="shared" si="4"/>
        <v>50</v>
      </c>
      <c r="V21" s="1078">
        <f t="shared" si="5"/>
        <v>18999999.800000001</v>
      </c>
      <c r="W21" s="589">
        <f t="shared" si="6"/>
        <v>10</v>
      </c>
      <c r="X21" s="1079">
        <f t="shared" si="7"/>
        <v>189999998</v>
      </c>
      <c r="Y21" s="1079">
        <f t="shared" si="8"/>
        <v>18999999.800000001</v>
      </c>
      <c r="Z21" s="1079">
        <f t="shared" si="9"/>
        <v>18999999.800000001</v>
      </c>
      <c r="AA21" s="1079">
        <f t="shared" si="10"/>
        <v>18999999.800000001</v>
      </c>
      <c r="AB21" s="1079">
        <f t="shared" si="11"/>
        <v>18999999.800000001</v>
      </c>
      <c r="AC21" s="1079">
        <f t="shared" si="16"/>
        <v>18999999.800000001</v>
      </c>
      <c r="AD21" s="1080">
        <f t="shared" si="12"/>
        <v>2003</v>
      </c>
      <c r="AE21" s="1081">
        <f t="shared" si="17"/>
        <v>665000003</v>
      </c>
      <c r="AF21" s="1082">
        <f t="shared" si="13"/>
        <v>950000000</v>
      </c>
      <c r="AG21" s="1082">
        <f t="shared" si="14"/>
        <v>265999997.20000005</v>
      </c>
      <c r="AH21" s="681">
        <f t="shared" si="15"/>
        <v>284999997.00000006</v>
      </c>
      <c r="AI21" s="667"/>
      <c r="AJ21" s="667"/>
      <c r="AK21" s="667"/>
      <c r="AL21" s="667"/>
      <c r="AM21" s="667"/>
      <c r="AN21" s="667"/>
      <c r="AO21" s="667"/>
      <c r="AP21" s="667"/>
    </row>
    <row r="22" spans="1:42" s="1085" customFormat="1" ht="26.25" customHeight="1">
      <c r="A22" s="1014" t="s">
        <v>3427</v>
      </c>
      <c r="B22" s="1132" t="s">
        <v>3404</v>
      </c>
      <c r="C22" s="1016" t="s">
        <v>3594</v>
      </c>
      <c r="D22" s="1222" t="s">
        <v>732</v>
      </c>
      <c r="E22" s="1016" t="s">
        <v>123</v>
      </c>
      <c r="F22" s="1016"/>
      <c r="G22" s="1017" t="s">
        <v>1190</v>
      </c>
      <c r="H22" s="1016"/>
      <c r="I22" s="1016" t="s">
        <v>3300</v>
      </c>
      <c r="J22" s="1133">
        <v>2003</v>
      </c>
      <c r="K22" s="1017"/>
      <c r="L22" s="1016"/>
      <c r="M22" s="1016"/>
      <c r="N22" s="1016" t="s">
        <v>1197</v>
      </c>
      <c r="O22" s="1016" t="s">
        <v>204</v>
      </c>
      <c r="P22" s="1019">
        <v>99583400</v>
      </c>
      <c r="Q22" s="1016" t="s">
        <v>123</v>
      </c>
      <c r="R22" s="325" t="s">
        <v>3299</v>
      </c>
      <c r="S22" s="1077" t="str">
        <f t="shared" si="2"/>
        <v>3.11.01</v>
      </c>
      <c r="T22" s="589" t="str">
        <f t="shared" si="3"/>
        <v>BANGUNAN GEDUNG TEMPAT KERJA</v>
      </c>
      <c r="U22" s="589">
        <f t="shared" si="4"/>
        <v>50</v>
      </c>
      <c r="V22" s="1078">
        <f t="shared" si="5"/>
        <v>1991667.8</v>
      </c>
      <c r="W22" s="589">
        <f t="shared" si="6"/>
        <v>10</v>
      </c>
      <c r="X22" s="1079">
        <f t="shared" si="7"/>
        <v>19916678</v>
      </c>
      <c r="Y22" s="1079">
        <f t="shared" si="8"/>
        <v>1991667.8</v>
      </c>
      <c r="Z22" s="1079">
        <f t="shared" si="9"/>
        <v>1991667.8</v>
      </c>
      <c r="AA22" s="1079">
        <f t="shared" si="10"/>
        <v>1991667.8</v>
      </c>
      <c r="AB22" s="1079">
        <f t="shared" si="11"/>
        <v>1991667.8</v>
      </c>
      <c r="AC22" s="1079">
        <f t="shared" si="16"/>
        <v>1991667.8</v>
      </c>
      <c r="AD22" s="1080">
        <f t="shared" si="12"/>
        <v>2003</v>
      </c>
      <c r="AE22" s="1081">
        <f t="shared" si="17"/>
        <v>69708383</v>
      </c>
      <c r="AF22" s="1082">
        <f t="shared" si="13"/>
        <v>99583400</v>
      </c>
      <c r="AG22" s="1082">
        <f t="shared" si="14"/>
        <v>27883349.200000003</v>
      </c>
      <c r="AH22" s="681">
        <f t="shared" si="15"/>
        <v>29875017.000000004</v>
      </c>
      <c r="AI22" s="667"/>
      <c r="AJ22" s="667"/>
      <c r="AK22" s="667"/>
      <c r="AL22" s="667"/>
      <c r="AM22" s="667"/>
      <c r="AN22" s="667"/>
      <c r="AO22" s="667"/>
      <c r="AP22" s="667"/>
    </row>
    <row r="23" spans="1:42" s="1085" customFormat="1" ht="26.25" customHeight="1">
      <c r="A23" s="1014">
        <v>1</v>
      </c>
      <c r="B23" s="1015" t="s">
        <v>3298</v>
      </c>
      <c r="C23" s="1016" t="s">
        <v>3591</v>
      </c>
      <c r="D23" s="1222" t="s">
        <v>732</v>
      </c>
      <c r="E23" s="1016"/>
      <c r="F23" s="1016"/>
      <c r="G23" s="1017"/>
      <c r="H23" s="1016"/>
      <c r="I23" s="1016" t="s">
        <v>3300</v>
      </c>
      <c r="J23" s="1018" t="s">
        <v>165</v>
      </c>
      <c r="K23" s="1017"/>
      <c r="L23" s="1016" t="s">
        <v>3316</v>
      </c>
      <c r="M23" s="1016"/>
      <c r="N23" s="1016"/>
      <c r="O23" s="1016" t="s">
        <v>204</v>
      </c>
      <c r="P23" s="1019">
        <v>2780882941</v>
      </c>
      <c r="Q23" s="1016" t="s">
        <v>123</v>
      </c>
      <c r="R23" s="325" t="s">
        <v>3299</v>
      </c>
      <c r="S23" s="1077" t="str">
        <f t="shared" ref="S23:S25" si="18">MID(C23,2,7)</f>
        <v>3.11.01</v>
      </c>
      <c r="T23" s="589" t="str">
        <f t="shared" ref="T23:T25" si="19">VLOOKUP(S23,kelompok,2,0)</f>
        <v>BANGUNAN GEDUNG TEMPAT KERJA</v>
      </c>
      <c r="U23" s="589">
        <f t="shared" ref="U23:U29" si="20">VLOOKUP(S23,MASAMANFAAT,4,0)</f>
        <v>50</v>
      </c>
      <c r="V23" s="1078">
        <f t="shared" ref="V23:V29" si="21">(P23-10)/U23</f>
        <v>55617658.619999997</v>
      </c>
      <c r="W23" s="589">
        <f t="shared" ref="W23:W29" si="22">2013-AD23</f>
        <v>12</v>
      </c>
      <c r="X23" s="1079">
        <f t="shared" ref="X23:X29" si="23">IF(W23&gt;U23,P23-10,V23*W23)</f>
        <v>667411903.43999994</v>
      </c>
      <c r="Y23" s="1079">
        <f t="shared" ref="Y23:Y29" si="24">IF(P23-10=X23,0,V23)</f>
        <v>55617658.619999997</v>
      </c>
      <c r="Z23" s="1079">
        <f t="shared" ref="Z23:Z29" si="25">IF(P23-10=X23+Y23,0,V23)</f>
        <v>55617658.619999997</v>
      </c>
      <c r="AA23" s="1079">
        <f t="shared" ref="AA23:AA29" si="26">IF(P23-10=X23+Y23+Z23,0,V23)</f>
        <v>55617658.619999997</v>
      </c>
      <c r="AB23" s="1079">
        <f t="shared" ref="AB23:AB29" si="27">IF(P23-10=Y23+Z23+AA23+X23,0,V23)</f>
        <v>55617658.619999997</v>
      </c>
      <c r="AC23" s="1079">
        <f t="shared" ref="AC23:AC29" si="28">IF(P23-10=Z23+AA23+AB23+Y23+X23,0,V23)</f>
        <v>55617658.619999997</v>
      </c>
      <c r="AD23" s="1080" t="str">
        <f t="shared" ref="AD23:AD29" si="29">J23</f>
        <v>2001</v>
      </c>
      <c r="AE23" s="1081">
        <f t="shared" ref="AE23:AE29" si="30">P23-(X23+Y23+Z23+AA23+AB23+AC23)</f>
        <v>1835382744.46</v>
      </c>
      <c r="AF23" s="1082">
        <f t="shared" ref="AF23:AF29" si="31">P23</f>
        <v>2780882941</v>
      </c>
      <c r="AG23" s="1082">
        <f t="shared" ref="AG23:AG29" si="32">X23+Y23+Z23+AA23+AB23</f>
        <v>889882537.91999996</v>
      </c>
      <c r="AH23" s="681">
        <f t="shared" ref="AH23:AH29" si="33">AG23+AC23</f>
        <v>945500196.53999996</v>
      </c>
      <c r="AI23" s="667"/>
      <c r="AJ23" s="667"/>
      <c r="AK23" s="667"/>
      <c r="AL23" s="667"/>
      <c r="AM23" s="667"/>
      <c r="AN23" s="667"/>
      <c r="AO23" s="667"/>
      <c r="AP23" s="667"/>
    </row>
    <row r="24" spans="1:42" s="1085" customFormat="1" ht="26.25" customHeight="1">
      <c r="A24" s="1014">
        <v>2</v>
      </c>
      <c r="B24" s="1015" t="s">
        <v>3315</v>
      </c>
      <c r="C24" s="1016" t="s">
        <v>3591</v>
      </c>
      <c r="D24" s="1222" t="s">
        <v>732</v>
      </c>
      <c r="E24" s="1016"/>
      <c r="F24" s="1016"/>
      <c r="G24" s="1017"/>
      <c r="H24" s="1016"/>
      <c r="I24" s="1016" t="s">
        <v>3300</v>
      </c>
      <c r="J24" s="1018" t="s">
        <v>165</v>
      </c>
      <c r="K24" s="1017"/>
      <c r="L24" s="1016"/>
      <c r="M24" s="1016"/>
      <c r="N24" s="1016"/>
      <c r="O24" s="1016" t="s">
        <v>204</v>
      </c>
      <c r="P24" s="1019">
        <v>1560976282</v>
      </c>
      <c r="Q24" s="1016" t="s">
        <v>123</v>
      </c>
      <c r="R24" s="325" t="s">
        <v>3299</v>
      </c>
      <c r="S24" s="1077" t="str">
        <f t="shared" si="18"/>
        <v>3.11.01</v>
      </c>
      <c r="T24" s="589" t="str">
        <f t="shared" si="19"/>
        <v>BANGUNAN GEDUNG TEMPAT KERJA</v>
      </c>
      <c r="U24" s="589">
        <f t="shared" si="20"/>
        <v>50</v>
      </c>
      <c r="V24" s="1078">
        <f t="shared" si="21"/>
        <v>31219525.440000001</v>
      </c>
      <c r="W24" s="589">
        <f t="shared" si="22"/>
        <v>12</v>
      </c>
      <c r="X24" s="1079">
        <f t="shared" si="23"/>
        <v>374634305.28000003</v>
      </c>
      <c r="Y24" s="1079">
        <f t="shared" si="24"/>
        <v>31219525.440000001</v>
      </c>
      <c r="Z24" s="1079">
        <f t="shared" si="25"/>
        <v>31219525.440000001</v>
      </c>
      <c r="AA24" s="1079">
        <f t="shared" si="26"/>
        <v>31219525.440000001</v>
      </c>
      <c r="AB24" s="1079">
        <f t="shared" si="27"/>
        <v>31219525.440000001</v>
      </c>
      <c r="AC24" s="1079">
        <f t="shared" si="28"/>
        <v>31219525.440000001</v>
      </c>
      <c r="AD24" s="1080" t="str">
        <f t="shared" si="29"/>
        <v>2001</v>
      </c>
      <c r="AE24" s="1081">
        <f t="shared" si="30"/>
        <v>1030244349.52</v>
      </c>
      <c r="AF24" s="1082">
        <f t="shared" si="31"/>
        <v>1560976282</v>
      </c>
      <c r="AG24" s="1082">
        <f t="shared" si="32"/>
        <v>499512407.04000002</v>
      </c>
      <c r="AH24" s="681">
        <f t="shared" si="33"/>
        <v>530731932.48000002</v>
      </c>
      <c r="AI24" s="667"/>
      <c r="AJ24" s="667"/>
      <c r="AK24" s="667"/>
      <c r="AL24" s="667"/>
      <c r="AM24" s="667"/>
      <c r="AN24" s="667"/>
      <c r="AO24" s="667"/>
      <c r="AP24" s="667"/>
    </row>
    <row r="25" spans="1:42" s="1085" customFormat="1" ht="26.25" customHeight="1">
      <c r="A25" s="1014">
        <v>3</v>
      </c>
      <c r="B25" s="1015" t="s">
        <v>3319</v>
      </c>
      <c r="C25" s="1016" t="s">
        <v>3591</v>
      </c>
      <c r="D25" s="1222" t="s">
        <v>732</v>
      </c>
      <c r="E25" s="1016"/>
      <c r="F25" s="1016"/>
      <c r="G25" s="1017"/>
      <c r="H25" s="1016"/>
      <c r="I25" s="1016" t="s">
        <v>3300</v>
      </c>
      <c r="J25" s="1018" t="s">
        <v>165</v>
      </c>
      <c r="K25" s="1017"/>
      <c r="L25" s="1016"/>
      <c r="M25" s="1016"/>
      <c r="N25" s="1016"/>
      <c r="O25" s="1016" t="s">
        <v>204</v>
      </c>
      <c r="P25" s="1019">
        <v>859340455</v>
      </c>
      <c r="Q25" s="1016" t="s">
        <v>123</v>
      </c>
      <c r="R25" s="325" t="s">
        <v>3299</v>
      </c>
      <c r="S25" s="1077" t="str">
        <f t="shared" si="18"/>
        <v>3.11.01</v>
      </c>
      <c r="T25" s="589" t="str">
        <f t="shared" si="19"/>
        <v>BANGUNAN GEDUNG TEMPAT KERJA</v>
      </c>
      <c r="U25" s="589">
        <f t="shared" si="20"/>
        <v>50</v>
      </c>
      <c r="V25" s="1078">
        <f t="shared" si="21"/>
        <v>17186808.899999999</v>
      </c>
      <c r="W25" s="589">
        <f t="shared" si="22"/>
        <v>12</v>
      </c>
      <c r="X25" s="1079">
        <f t="shared" si="23"/>
        <v>206241706.79999998</v>
      </c>
      <c r="Y25" s="1079">
        <f t="shared" si="24"/>
        <v>17186808.899999999</v>
      </c>
      <c r="Z25" s="1079">
        <f t="shared" si="25"/>
        <v>17186808.899999999</v>
      </c>
      <c r="AA25" s="1079">
        <f t="shared" si="26"/>
        <v>17186808.899999999</v>
      </c>
      <c r="AB25" s="1079">
        <f t="shared" si="27"/>
        <v>17186808.899999999</v>
      </c>
      <c r="AC25" s="1079">
        <f t="shared" si="28"/>
        <v>17186808.899999999</v>
      </c>
      <c r="AD25" s="1080" t="str">
        <f t="shared" si="29"/>
        <v>2001</v>
      </c>
      <c r="AE25" s="1081">
        <f t="shared" si="30"/>
        <v>567164703.70000005</v>
      </c>
      <c r="AF25" s="1082">
        <f t="shared" si="31"/>
        <v>859340455</v>
      </c>
      <c r="AG25" s="1082">
        <f t="shared" si="32"/>
        <v>274988942.39999998</v>
      </c>
      <c r="AH25" s="681">
        <f t="shared" si="33"/>
        <v>292175751.29999995</v>
      </c>
      <c r="AI25" s="667"/>
      <c r="AJ25" s="667"/>
      <c r="AK25" s="667"/>
      <c r="AL25" s="667"/>
      <c r="AM25" s="667"/>
      <c r="AN25" s="667"/>
      <c r="AO25" s="667"/>
      <c r="AP25" s="667"/>
    </row>
    <row r="26" spans="1:42" s="1085" customFormat="1" ht="26.25" customHeight="1">
      <c r="A26" s="1014">
        <v>4</v>
      </c>
      <c r="B26" s="1015" t="s">
        <v>3323</v>
      </c>
      <c r="C26" s="1016" t="s">
        <v>3591</v>
      </c>
      <c r="D26" s="1222" t="s">
        <v>732</v>
      </c>
      <c r="E26" s="1016"/>
      <c r="F26" s="1016"/>
      <c r="G26" s="1017"/>
      <c r="H26" s="1016"/>
      <c r="I26" s="1016" t="s">
        <v>3300</v>
      </c>
      <c r="J26" s="1018" t="s">
        <v>165</v>
      </c>
      <c r="K26" s="1017"/>
      <c r="L26" s="1016"/>
      <c r="M26" s="1016"/>
      <c r="N26" s="1016"/>
      <c r="O26" s="1016" t="s">
        <v>204</v>
      </c>
      <c r="P26" s="1019">
        <v>460046691</v>
      </c>
      <c r="Q26" s="1016" t="s">
        <v>123</v>
      </c>
      <c r="R26" s="325" t="s">
        <v>3299</v>
      </c>
      <c r="S26" s="1077" t="str">
        <f t="shared" ref="S26:S42" si="34">MID(C26,2,7)</f>
        <v>3.11.01</v>
      </c>
      <c r="T26" s="589" t="str">
        <f t="shared" ref="T26:T42" si="35">VLOOKUP(S26,kelompok,2,0)</f>
        <v>BANGUNAN GEDUNG TEMPAT KERJA</v>
      </c>
      <c r="U26" s="589">
        <f t="shared" si="20"/>
        <v>50</v>
      </c>
      <c r="V26" s="1078">
        <f t="shared" si="21"/>
        <v>9200933.6199999992</v>
      </c>
      <c r="W26" s="589">
        <f t="shared" si="22"/>
        <v>12</v>
      </c>
      <c r="X26" s="1079">
        <f t="shared" si="23"/>
        <v>110411203.44</v>
      </c>
      <c r="Y26" s="1079">
        <f t="shared" si="24"/>
        <v>9200933.6199999992</v>
      </c>
      <c r="Z26" s="1079">
        <f t="shared" si="25"/>
        <v>9200933.6199999992</v>
      </c>
      <c r="AA26" s="1079">
        <f t="shared" si="26"/>
        <v>9200933.6199999992</v>
      </c>
      <c r="AB26" s="1079">
        <f t="shared" si="27"/>
        <v>9200933.6199999992</v>
      </c>
      <c r="AC26" s="1079">
        <f t="shared" si="28"/>
        <v>9200933.6199999992</v>
      </c>
      <c r="AD26" s="1080" t="str">
        <f t="shared" si="29"/>
        <v>2001</v>
      </c>
      <c r="AE26" s="1081">
        <f t="shared" si="30"/>
        <v>303630819.45999998</v>
      </c>
      <c r="AF26" s="1082">
        <f t="shared" si="31"/>
        <v>460046691</v>
      </c>
      <c r="AG26" s="1082">
        <f t="shared" si="32"/>
        <v>147214937.92000002</v>
      </c>
      <c r="AH26" s="681">
        <f t="shared" si="33"/>
        <v>156415871.54000002</v>
      </c>
      <c r="AI26" s="667"/>
      <c r="AJ26" s="667"/>
      <c r="AK26" s="667"/>
      <c r="AL26" s="667"/>
      <c r="AM26" s="667"/>
      <c r="AN26" s="667"/>
      <c r="AO26" s="667"/>
      <c r="AP26" s="667"/>
    </row>
    <row r="27" spans="1:42" s="1085" customFormat="1" ht="26.25" customHeight="1">
      <c r="A27" s="1014">
        <v>5</v>
      </c>
      <c r="B27" s="1015" t="s">
        <v>3325</v>
      </c>
      <c r="C27" s="1016" t="s">
        <v>3591</v>
      </c>
      <c r="D27" s="1222" t="s">
        <v>732</v>
      </c>
      <c r="E27" s="1016"/>
      <c r="F27" s="1016"/>
      <c r="G27" s="1017"/>
      <c r="H27" s="1016"/>
      <c r="I27" s="1016" t="s">
        <v>3300</v>
      </c>
      <c r="J27" s="1018" t="s">
        <v>165</v>
      </c>
      <c r="K27" s="1017"/>
      <c r="L27" s="1016"/>
      <c r="M27" s="1016"/>
      <c r="N27" s="1016"/>
      <c r="O27" s="1016" t="s">
        <v>204</v>
      </c>
      <c r="P27" s="1019">
        <v>488689096</v>
      </c>
      <c r="Q27" s="1016" t="s">
        <v>123</v>
      </c>
      <c r="R27" s="325" t="s">
        <v>3299</v>
      </c>
      <c r="S27" s="1077" t="str">
        <f t="shared" si="34"/>
        <v>3.11.01</v>
      </c>
      <c r="T27" s="589" t="str">
        <f t="shared" si="35"/>
        <v>BANGUNAN GEDUNG TEMPAT KERJA</v>
      </c>
      <c r="U27" s="589">
        <f t="shared" si="20"/>
        <v>50</v>
      </c>
      <c r="V27" s="1078">
        <f t="shared" si="21"/>
        <v>9773781.7200000007</v>
      </c>
      <c r="W27" s="589">
        <f t="shared" si="22"/>
        <v>12</v>
      </c>
      <c r="X27" s="1079">
        <f t="shared" si="23"/>
        <v>117285380.64000002</v>
      </c>
      <c r="Y27" s="1079">
        <f t="shared" si="24"/>
        <v>9773781.7200000007</v>
      </c>
      <c r="Z27" s="1079">
        <f t="shared" si="25"/>
        <v>9773781.7200000007</v>
      </c>
      <c r="AA27" s="1079">
        <f t="shared" si="26"/>
        <v>9773781.7200000007</v>
      </c>
      <c r="AB27" s="1079">
        <f t="shared" si="27"/>
        <v>9773781.7200000007</v>
      </c>
      <c r="AC27" s="1079">
        <f t="shared" si="28"/>
        <v>9773781.7200000007</v>
      </c>
      <c r="AD27" s="1080" t="str">
        <f t="shared" si="29"/>
        <v>2001</v>
      </c>
      <c r="AE27" s="1081">
        <f t="shared" si="30"/>
        <v>322534806.75999999</v>
      </c>
      <c r="AF27" s="1082">
        <f t="shared" si="31"/>
        <v>488689096</v>
      </c>
      <c r="AG27" s="1082">
        <f t="shared" si="32"/>
        <v>156380507.52000001</v>
      </c>
      <c r="AH27" s="681">
        <f t="shared" si="33"/>
        <v>166154289.24000001</v>
      </c>
      <c r="AI27" s="667"/>
      <c r="AJ27" s="667"/>
      <c r="AK27" s="667"/>
      <c r="AL27" s="667"/>
      <c r="AM27" s="667"/>
      <c r="AN27" s="667"/>
      <c r="AO27" s="667"/>
      <c r="AP27" s="667"/>
    </row>
    <row r="28" spans="1:42" s="1085" customFormat="1" ht="26.25" customHeight="1">
      <c r="A28" s="1014">
        <v>6</v>
      </c>
      <c r="B28" s="1015" t="s">
        <v>3330</v>
      </c>
      <c r="C28" s="1016" t="s">
        <v>3594</v>
      </c>
      <c r="D28" s="1222" t="s">
        <v>732</v>
      </c>
      <c r="E28" s="1016"/>
      <c r="F28" s="1016"/>
      <c r="G28" s="1017"/>
      <c r="H28" s="1016"/>
      <c r="I28" s="1016" t="s">
        <v>3300</v>
      </c>
      <c r="J28" s="1018" t="s">
        <v>165</v>
      </c>
      <c r="K28" s="1017"/>
      <c r="L28" s="1016"/>
      <c r="M28" s="1016"/>
      <c r="N28" s="1016"/>
      <c r="O28" s="1016" t="s">
        <v>204</v>
      </c>
      <c r="P28" s="1019">
        <v>439220939</v>
      </c>
      <c r="Q28" s="1016" t="s">
        <v>123</v>
      </c>
      <c r="R28" s="325" t="s">
        <v>3299</v>
      </c>
      <c r="S28" s="1077" t="str">
        <f t="shared" si="34"/>
        <v>3.11.01</v>
      </c>
      <c r="T28" s="589" t="str">
        <f t="shared" si="35"/>
        <v>BANGUNAN GEDUNG TEMPAT KERJA</v>
      </c>
      <c r="U28" s="589">
        <f t="shared" si="20"/>
        <v>50</v>
      </c>
      <c r="V28" s="1078">
        <f t="shared" si="21"/>
        <v>8784418.5800000001</v>
      </c>
      <c r="W28" s="589">
        <f t="shared" si="22"/>
        <v>12</v>
      </c>
      <c r="X28" s="1079">
        <f t="shared" si="23"/>
        <v>105413022.96000001</v>
      </c>
      <c r="Y28" s="1079">
        <f t="shared" si="24"/>
        <v>8784418.5800000001</v>
      </c>
      <c r="Z28" s="1079">
        <f t="shared" si="25"/>
        <v>8784418.5800000001</v>
      </c>
      <c r="AA28" s="1079">
        <f t="shared" si="26"/>
        <v>8784418.5800000001</v>
      </c>
      <c r="AB28" s="1079">
        <f t="shared" si="27"/>
        <v>8784418.5800000001</v>
      </c>
      <c r="AC28" s="1079">
        <f t="shared" si="28"/>
        <v>8784418.5800000001</v>
      </c>
      <c r="AD28" s="1080" t="str">
        <f t="shared" si="29"/>
        <v>2001</v>
      </c>
      <c r="AE28" s="1081">
        <f t="shared" si="30"/>
        <v>289885823.13999999</v>
      </c>
      <c r="AF28" s="1082">
        <f t="shared" si="31"/>
        <v>439220939</v>
      </c>
      <c r="AG28" s="1082">
        <f t="shared" si="32"/>
        <v>140550697.28</v>
      </c>
      <c r="AH28" s="681">
        <f t="shared" si="33"/>
        <v>149335115.86000001</v>
      </c>
      <c r="AI28" s="667"/>
      <c r="AJ28" s="667"/>
      <c r="AK28" s="667"/>
      <c r="AL28" s="667"/>
      <c r="AM28" s="667"/>
      <c r="AN28" s="667"/>
      <c r="AO28" s="667"/>
      <c r="AP28" s="667"/>
    </row>
    <row r="29" spans="1:42" s="1085" customFormat="1" ht="26.25" customHeight="1">
      <c r="A29" s="1014">
        <v>7</v>
      </c>
      <c r="B29" s="1015" t="s">
        <v>3328</v>
      </c>
      <c r="C29" s="1016" t="s">
        <v>3591</v>
      </c>
      <c r="D29" s="1222" t="s">
        <v>732</v>
      </c>
      <c r="E29" s="1016"/>
      <c r="F29" s="1016"/>
      <c r="G29" s="1017"/>
      <c r="H29" s="1016"/>
      <c r="I29" s="1016" t="s">
        <v>3300</v>
      </c>
      <c r="J29" s="1018" t="s">
        <v>240</v>
      </c>
      <c r="K29" s="1017"/>
      <c r="L29" s="1016"/>
      <c r="M29" s="1016"/>
      <c r="N29" s="1016"/>
      <c r="O29" s="1016" t="s">
        <v>204</v>
      </c>
      <c r="P29" s="1019">
        <v>1443095500</v>
      </c>
      <c r="Q29" s="1016" t="s">
        <v>123</v>
      </c>
      <c r="R29" s="325" t="s">
        <v>3299</v>
      </c>
      <c r="S29" s="1077" t="str">
        <f t="shared" si="34"/>
        <v>3.11.01</v>
      </c>
      <c r="T29" s="589" t="str">
        <f t="shared" si="35"/>
        <v>BANGUNAN GEDUNG TEMPAT KERJA</v>
      </c>
      <c r="U29" s="589">
        <f t="shared" si="20"/>
        <v>50</v>
      </c>
      <c r="V29" s="1078">
        <f t="shared" si="21"/>
        <v>28861909.800000001</v>
      </c>
      <c r="W29" s="589">
        <f t="shared" si="22"/>
        <v>10</v>
      </c>
      <c r="X29" s="1079">
        <f t="shared" si="23"/>
        <v>288619098</v>
      </c>
      <c r="Y29" s="1079">
        <f t="shared" si="24"/>
        <v>28861909.800000001</v>
      </c>
      <c r="Z29" s="1079">
        <f t="shared" si="25"/>
        <v>28861909.800000001</v>
      </c>
      <c r="AA29" s="1079">
        <f t="shared" si="26"/>
        <v>28861909.800000001</v>
      </c>
      <c r="AB29" s="1079">
        <f t="shared" si="27"/>
        <v>28861909.800000001</v>
      </c>
      <c r="AC29" s="1079">
        <f t="shared" si="28"/>
        <v>28861909.800000001</v>
      </c>
      <c r="AD29" s="1080" t="str">
        <f t="shared" si="29"/>
        <v>2003</v>
      </c>
      <c r="AE29" s="1081">
        <f t="shared" si="30"/>
        <v>1010166853</v>
      </c>
      <c r="AF29" s="1082">
        <f t="shared" si="31"/>
        <v>1443095500</v>
      </c>
      <c r="AG29" s="1082">
        <f t="shared" si="32"/>
        <v>404066737.20000005</v>
      </c>
      <c r="AH29" s="681">
        <f t="shared" si="33"/>
        <v>432928647.00000006</v>
      </c>
      <c r="AI29" s="667"/>
      <c r="AJ29" s="667"/>
      <c r="AK29" s="667"/>
      <c r="AL29" s="667"/>
      <c r="AM29" s="667"/>
      <c r="AN29" s="667"/>
      <c r="AO29" s="667"/>
      <c r="AP29" s="667"/>
    </row>
    <row r="30" spans="1:42" s="1085" customFormat="1" ht="26.25" customHeight="1">
      <c r="A30" s="1014">
        <v>8</v>
      </c>
      <c r="B30" s="1015" t="s">
        <v>3335</v>
      </c>
      <c r="C30" s="1016" t="s">
        <v>3591</v>
      </c>
      <c r="D30" s="1222" t="s">
        <v>732</v>
      </c>
      <c r="E30" s="1016"/>
      <c r="F30" s="1016"/>
      <c r="G30" s="1017"/>
      <c r="H30" s="1016"/>
      <c r="I30" s="1016" t="s">
        <v>3300</v>
      </c>
      <c r="J30" s="1133">
        <v>2003</v>
      </c>
      <c r="K30" s="1017"/>
      <c r="L30" s="1016"/>
      <c r="M30" s="1016"/>
      <c r="N30" s="1016"/>
      <c r="O30" s="1016" t="s">
        <v>204</v>
      </c>
      <c r="P30" s="1019">
        <v>400386320</v>
      </c>
      <c r="Q30" s="1016" t="s">
        <v>123</v>
      </c>
      <c r="R30" s="325" t="s">
        <v>3299</v>
      </c>
      <c r="S30" s="1077" t="str">
        <f t="shared" si="34"/>
        <v>3.11.01</v>
      </c>
      <c r="T30" s="589" t="str">
        <f t="shared" si="35"/>
        <v>BANGUNAN GEDUNG TEMPAT KERJA</v>
      </c>
      <c r="U30" s="589">
        <f t="shared" ref="U30:U42" si="36">VLOOKUP(S30,MASAMANFAAT,4,0)</f>
        <v>50</v>
      </c>
      <c r="V30" s="1078">
        <f t="shared" ref="V30:V42" si="37">(P30-10)/U30</f>
        <v>8007726.2000000002</v>
      </c>
      <c r="W30" s="589">
        <f t="shared" ref="W30:W42" si="38">2013-AD30</f>
        <v>10</v>
      </c>
      <c r="X30" s="1079">
        <f t="shared" ref="X30:X42" si="39">IF(W30&gt;U30,P30-10,V30*W30)</f>
        <v>80077262</v>
      </c>
      <c r="Y30" s="1079">
        <f t="shared" ref="Y30:Y42" si="40">IF(P30-10=X30,0,V30)</f>
        <v>8007726.2000000002</v>
      </c>
      <c r="Z30" s="1079">
        <f t="shared" ref="Z30:Z42" si="41">IF(P30-10=X30+Y30,0,V30)</f>
        <v>8007726.2000000002</v>
      </c>
      <c r="AA30" s="1079">
        <f t="shared" ref="AA30:AA42" si="42">IF(P30-10=X30+Y30+Z30,0,V30)</f>
        <v>8007726.2000000002</v>
      </c>
      <c r="AB30" s="1079">
        <f t="shared" ref="AB30:AB42" si="43">IF(P30-10=Y30+Z30+AA30+X30,0,V30)</f>
        <v>8007726.2000000002</v>
      </c>
      <c r="AC30" s="1079">
        <f t="shared" ref="AC30:AC42" si="44">IF(P30-10=Z30+AA30+AB30+Y30+X30,0,V30)</f>
        <v>8007726.2000000002</v>
      </c>
      <c r="AD30" s="1080">
        <f t="shared" ref="AD30:AD42" si="45">J30</f>
        <v>2003</v>
      </c>
      <c r="AE30" s="1081">
        <f t="shared" ref="AE30:AE42" si="46">P30-(X30+Y30+Z30+AA30+AB30+AC30)</f>
        <v>280270427</v>
      </c>
      <c r="AF30" s="1082">
        <f t="shared" ref="AF30:AF42" si="47">P30</f>
        <v>400386320</v>
      </c>
      <c r="AG30" s="1082">
        <f t="shared" ref="AG30:AG42" si="48">X30+Y30+Z30+AA30+AB30</f>
        <v>112108166.80000001</v>
      </c>
      <c r="AH30" s="681">
        <f t="shared" ref="AH30:AH42" si="49">AG30+AC30</f>
        <v>120115893.00000001</v>
      </c>
      <c r="AI30" s="667"/>
      <c r="AJ30" s="667"/>
      <c r="AK30" s="667"/>
      <c r="AL30" s="667"/>
      <c r="AM30" s="667"/>
      <c r="AN30" s="667"/>
      <c r="AO30" s="667"/>
      <c r="AP30" s="667"/>
    </row>
    <row r="31" spans="1:42" s="1085" customFormat="1" ht="26.25" customHeight="1">
      <c r="A31" s="1014">
        <v>9</v>
      </c>
      <c r="B31" s="1015" t="s">
        <v>3368</v>
      </c>
      <c r="C31" s="1016" t="s">
        <v>3591</v>
      </c>
      <c r="D31" s="1222" t="s">
        <v>732</v>
      </c>
      <c r="E31" s="1016"/>
      <c r="F31" s="1016"/>
      <c r="G31" s="1017"/>
      <c r="H31" s="1016"/>
      <c r="I31" s="1016" t="s">
        <v>3300</v>
      </c>
      <c r="J31" s="1133">
        <v>2002</v>
      </c>
      <c r="K31" s="1017"/>
      <c r="L31" s="1016"/>
      <c r="M31" s="1016"/>
      <c r="N31" s="1016"/>
      <c r="O31" s="1016" t="s">
        <v>204</v>
      </c>
      <c r="P31" s="1019">
        <v>475928026</v>
      </c>
      <c r="Q31" s="1016" t="s">
        <v>123</v>
      </c>
      <c r="R31" s="325" t="s">
        <v>3299</v>
      </c>
      <c r="S31" s="1077" t="str">
        <f t="shared" si="34"/>
        <v>3.11.01</v>
      </c>
      <c r="T31" s="589" t="str">
        <f t="shared" si="35"/>
        <v>BANGUNAN GEDUNG TEMPAT KERJA</v>
      </c>
      <c r="U31" s="589">
        <f t="shared" si="36"/>
        <v>50</v>
      </c>
      <c r="V31" s="1078">
        <f t="shared" si="37"/>
        <v>9518560.3200000003</v>
      </c>
      <c r="W31" s="589">
        <f t="shared" si="38"/>
        <v>11</v>
      </c>
      <c r="X31" s="1079">
        <f t="shared" si="39"/>
        <v>104704163.52000001</v>
      </c>
      <c r="Y31" s="1079">
        <f t="shared" si="40"/>
        <v>9518560.3200000003</v>
      </c>
      <c r="Z31" s="1079">
        <f t="shared" si="41"/>
        <v>9518560.3200000003</v>
      </c>
      <c r="AA31" s="1079">
        <f t="shared" si="42"/>
        <v>9518560.3200000003</v>
      </c>
      <c r="AB31" s="1079">
        <f t="shared" si="43"/>
        <v>9518560.3200000003</v>
      </c>
      <c r="AC31" s="1079">
        <f t="shared" si="44"/>
        <v>9518560.3200000003</v>
      </c>
      <c r="AD31" s="1080">
        <f t="shared" si="45"/>
        <v>2002</v>
      </c>
      <c r="AE31" s="1081">
        <f t="shared" si="46"/>
        <v>323631060.88</v>
      </c>
      <c r="AF31" s="1082">
        <f t="shared" si="47"/>
        <v>475928026</v>
      </c>
      <c r="AG31" s="1082">
        <f t="shared" si="48"/>
        <v>142778404.79999998</v>
      </c>
      <c r="AH31" s="681">
        <f t="shared" si="49"/>
        <v>152296965.11999997</v>
      </c>
      <c r="AI31" s="667"/>
      <c r="AJ31" s="667"/>
      <c r="AK31" s="667"/>
      <c r="AL31" s="667"/>
      <c r="AM31" s="667"/>
      <c r="AN31" s="667"/>
      <c r="AO31" s="667"/>
      <c r="AP31" s="667"/>
    </row>
    <row r="32" spans="1:42" s="1085" customFormat="1" ht="26.25" customHeight="1">
      <c r="A32" s="1014">
        <v>10</v>
      </c>
      <c r="B32" s="1015" t="s">
        <v>3370</v>
      </c>
      <c r="C32" s="1016" t="s">
        <v>3591</v>
      </c>
      <c r="D32" s="1222" t="s">
        <v>732</v>
      </c>
      <c r="E32" s="1016"/>
      <c r="F32" s="1016"/>
      <c r="G32" s="1017"/>
      <c r="H32" s="1016"/>
      <c r="I32" s="1016" t="s">
        <v>3300</v>
      </c>
      <c r="J32" s="1133">
        <v>2002</v>
      </c>
      <c r="K32" s="1017"/>
      <c r="L32" s="1016"/>
      <c r="M32" s="1016"/>
      <c r="N32" s="1016"/>
      <c r="O32" s="1016" t="s">
        <v>204</v>
      </c>
      <c r="P32" s="1019">
        <v>316343811</v>
      </c>
      <c r="Q32" s="1016" t="s">
        <v>123</v>
      </c>
      <c r="R32" s="325" t="s">
        <v>3299</v>
      </c>
      <c r="S32" s="1077" t="str">
        <f t="shared" si="34"/>
        <v>3.11.01</v>
      </c>
      <c r="T32" s="589" t="str">
        <f t="shared" si="35"/>
        <v>BANGUNAN GEDUNG TEMPAT KERJA</v>
      </c>
      <c r="U32" s="589">
        <f t="shared" si="36"/>
        <v>50</v>
      </c>
      <c r="V32" s="1078">
        <f t="shared" si="37"/>
        <v>6326876.0199999996</v>
      </c>
      <c r="W32" s="589">
        <f t="shared" si="38"/>
        <v>11</v>
      </c>
      <c r="X32" s="1079">
        <f t="shared" si="39"/>
        <v>69595636.219999999</v>
      </c>
      <c r="Y32" s="1079">
        <f t="shared" si="40"/>
        <v>6326876.0199999996</v>
      </c>
      <c r="Z32" s="1079">
        <f t="shared" si="41"/>
        <v>6326876.0199999996</v>
      </c>
      <c r="AA32" s="1079">
        <f t="shared" si="42"/>
        <v>6326876.0199999996</v>
      </c>
      <c r="AB32" s="1079">
        <f t="shared" si="43"/>
        <v>6326876.0199999996</v>
      </c>
      <c r="AC32" s="1079">
        <f t="shared" si="44"/>
        <v>6326876.0199999996</v>
      </c>
      <c r="AD32" s="1080">
        <f t="shared" si="45"/>
        <v>2002</v>
      </c>
      <c r="AE32" s="1081">
        <f t="shared" si="46"/>
        <v>215113794.68000001</v>
      </c>
      <c r="AF32" s="1082">
        <f t="shared" si="47"/>
        <v>316343811</v>
      </c>
      <c r="AG32" s="1082">
        <f t="shared" si="48"/>
        <v>94903140.299999982</v>
      </c>
      <c r="AH32" s="681">
        <f t="shared" si="49"/>
        <v>101230016.31999998</v>
      </c>
      <c r="AI32" s="667"/>
      <c r="AJ32" s="667"/>
      <c r="AK32" s="667"/>
      <c r="AL32" s="667"/>
      <c r="AM32" s="667"/>
      <c r="AN32" s="667"/>
      <c r="AO32" s="667"/>
      <c r="AP32" s="667"/>
    </row>
    <row r="33" spans="1:42" s="1085" customFormat="1" ht="26.25" customHeight="1">
      <c r="A33" s="1014">
        <v>11</v>
      </c>
      <c r="B33" s="1015" t="s">
        <v>3372</v>
      </c>
      <c r="C33" s="1016" t="s">
        <v>3591</v>
      </c>
      <c r="D33" s="1222" t="s">
        <v>732</v>
      </c>
      <c r="E33" s="1016"/>
      <c r="F33" s="1016"/>
      <c r="G33" s="1017"/>
      <c r="H33" s="1016"/>
      <c r="I33" s="1016" t="s">
        <v>3300</v>
      </c>
      <c r="J33" s="1133">
        <v>2002</v>
      </c>
      <c r="K33" s="1017"/>
      <c r="L33" s="1016"/>
      <c r="M33" s="1016"/>
      <c r="N33" s="1016"/>
      <c r="O33" s="1016" t="s">
        <v>204</v>
      </c>
      <c r="P33" s="1019">
        <v>284568083</v>
      </c>
      <c r="Q33" s="1016" t="s">
        <v>123</v>
      </c>
      <c r="R33" s="325" t="s">
        <v>3299</v>
      </c>
      <c r="S33" s="1077" t="str">
        <f t="shared" si="34"/>
        <v>3.11.01</v>
      </c>
      <c r="T33" s="589" t="str">
        <f t="shared" si="35"/>
        <v>BANGUNAN GEDUNG TEMPAT KERJA</v>
      </c>
      <c r="U33" s="589">
        <f t="shared" si="36"/>
        <v>50</v>
      </c>
      <c r="V33" s="1078">
        <f t="shared" si="37"/>
        <v>5691361.46</v>
      </c>
      <c r="W33" s="589">
        <f t="shared" si="38"/>
        <v>11</v>
      </c>
      <c r="X33" s="1079">
        <f t="shared" si="39"/>
        <v>62604976.060000002</v>
      </c>
      <c r="Y33" s="1079">
        <f t="shared" si="40"/>
        <v>5691361.46</v>
      </c>
      <c r="Z33" s="1079">
        <f t="shared" si="41"/>
        <v>5691361.46</v>
      </c>
      <c r="AA33" s="1079">
        <f t="shared" si="42"/>
        <v>5691361.46</v>
      </c>
      <c r="AB33" s="1079">
        <f t="shared" si="43"/>
        <v>5691361.46</v>
      </c>
      <c r="AC33" s="1079">
        <f t="shared" si="44"/>
        <v>5691361.46</v>
      </c>
      <c r="AD33" s="1080">
        <f t="shared" si="45"/>
        <v>2002</v>
      </c>
      <c r="AE33" s="1081">
        <f t="shared" si="46"/>
        <v>193506299.64000005</v>
      </c>
      <c r="AF33" s="1082">
        <f t="shared" si="47"/>
        <v>284568083</v>
      </c>
      <c r="AG33" s="1082">
        <f t="shared" si="48"/>
        <v>85370421.899999976</v>
      </c>
      <c r="AH33" s="681">
        <f t="shared" si="49"/>
        <v>91061783.35999997</v>
      </c>
      <c r="AI33" s="667"/>
      <c r="AJ33" s="667"/>
      <c r="AK33" s="667"/>
      <c r="AL33" s="667"/>
      <c r="AM33" s="667"/>
      <c r="AN33" s="667"/>
      <c r="AO33" s="667"/>
      <c r="AP33" s="667"/>
    </row>
    <row r="34" spans="1:42" s="1085" customFormat="1" ht="26.25" customHeight="1">
      <c r="A34" s="1014">
        <v>12</v>
      </c>
      <c r="B34" s="1015" t="s">
        <v>3373</v>
      </c>
      <c r="C34" s="1016" t="s">
        <v>3591</v>
      </c>
      <c r="D34" s="1222" t="s">
        <v>732</v>
      </c>
      <c r="E34" s="1016"/>
      <c r="F34" s="1016"/>
      <c r="G34" s="1017"/>
      <c r="H34" s="1016"/>
      <c r="I34" s="1016" t="s">
        <v>3300</v>
      </c>
      <c r="J34" s="1133">
        <v>2003</v>
      </c>
      <c r="K34" s="1017"/>
      <c r="L34" s="1016"/>
      <c r="M34" s="1016"/>
      <c r="N34" s="1016"/>
      <c r="O34" s="1016" t="s">
        <v>204</v>
      </c>
      <c r="P34" s="1019">
        <v>380100000</v>
      </c>
      <c r="Q34" s="1016" t="s">
        <v>123</v>
      </c>
      <c r="R34" s="325" t="s">
        <v>3299</v>
      </c>
      <c r="S34" s="1077" t="str">
        <f t="shared" si="34"/>
        <v>3.11.01</v>
      </c>
      <c r="T34" s="589" t="str">
        <f t="shared" si="35"/>
        <v>BANGUNAN GEDUNG TEMPAT KERJA</v>
      </c>
      <c r="U34" s="589">
        <f t="shared" si="36"/>
        <v>50</v>
      </c>
      <c r="V34" s="1078">
        <f t="shared" si="37"/>
        <v>7601999.7999999998</v>
      </c>
      <c r="W34" s="589">
        <f t="shared" si="38"/>
        <v>10</v>
      </c>
      <c r="X34" s="1079">
        <f t="shared" si="39"/>
        <v>76019998</v>
      </c>
      <c r="Y34" s="1079">
        <f t="shared" si="40"/>
        <v>7601999.7999999998</v>
      </c>
      <c r="Z34" s="1079">
        <f t="shared" si="41"/>
        <v>7601999.7999999998</v>
      </c>
      <c r="AA34" s="1079">
        <f t="shared" si="42"/>
        <v>7601999.7999999998</v>
      </c>
      <c r="AB34" s="1079">
        <f t="shared" si="43"/>
        <v>7601999.7999999998</v>
      </c>
      <c r="AC34" s="1079">
        <f t="shared" si="44"/>
        <v>7601999.7999999998</v>
      </c>
      <c r="AD34" s="1080">
        <f t="shared" si="45"/>
        <v>2003</v>
      </c>
      <c r="AE34" s="1081">
        <f t="shared" si="46"/>
        <v>266070003</v>
      </c>
      <c r="AF34" s="1082">
        <f t="shared" si="47"/>
        <v>380100000</v>
      </c>
      <c r="AG34" s="1082">
        <f t="shared" si="48"/>
        <v>106427997.19999999</v>
      </c>
      <c r="AH34" s="681">
        <f t="shared" si="49"/>
        <v>114029996.99999999</v>
      </c>
      <c r="AI34" s="667"/>
      <c r="AJ34" s="667"/>
      <c r="AK34" s="667"/>
      <c r="AL34" s="667"/>
      <c r="AM34" s="667"/>
      <c r="AN34" s="667"/>
      <c r="AO34" s="667"/>
      <c r="AP34" s="667"/>
    </row>
    <row r="35" spans="1:42" s="1085" customFormat="1" ht="26.25" customHeight="1">
      <c r="A35" s="1014">
        <v>13</v>
      </c>
      <c r="B35" s="1132" t="s">
        <v>3378</v>
      </c>
      <c r="C35" s="1016" t="s">
        <v>3592</v>
      </c>
      <c r="D35" s="1222" t="s">
        <v>732</v>
      </c>
      <c r="E35" s="1016"/>
      <c r="F35" s="1016"/>
      <c r="G35" s="1017"/>
      <c r="H35" s="1016"/>
      <c r="I35" s="1016" t="s">
        <v>3300</v>
      </c>
      <c r="J35" s="1133">
        <v>2004</v>
      </c>
      <c r="K35" s="1017"/>
      <c r="L35" s="1016"/>
      <c r="M35" s="1016"/>
      <c r="N35" s="1016"/>
      <c r="O35" s="1016" t="s">
        <v>204</v>
      </c>
      <c r="P35" s="1019">
        <v>188720000</v>
      </c>
      <c r="Q35" s="1016" t="s">
        <v>123</v>
      </c>
      <c r="R35" s="325" t="s">
        <v>3299</v>
      </c>
      <c r="S35" s="1077" t="str">
        <f t="shared" si="34"/>
        <v>3.11.01</v>
      </c>
      <c r="T35" s="589" t="str">
        <f t="shared" si="35"/>
        <v>BANGUNAN GEDUNG TEMPAT KERJA</v>
      </c>
      <c r="U35" s="589">
        <f t="shared" si="36"/>
        <v>50</v>
      </c>
      <c r="V35" s="1078">
        <f t="shared" si="37"/>
        <v>3774399.8</v>
      </c>
      <c r="W35" s="589">
        <f t="shared" si="38"/>
        <v>9</v>
      </c>
      <c r="X35" s="1079">
        <f t="shared" si="39"/>
        <v>33969598.199999996</v>
      </c>
      <c r="Y35" s="1079">
        <f t="shared" si="40"/>
        <v>3774399.8</v>
      </c>
      <c r="Z35" s="1079">
        <f t="shared" si="41"/>
        <v>3774399.8</v>
      </c>
      <c r="AA35" s="1079">
        <f t="shared" si="42"/>
        <v>3774399.8</v>
      </c>
      <c r="AB35" s="1079">
        <f t="shared" si="43"/>
        <v>3774399.8</v>
      </c>
      <c r="AC35" s="1079">
        <f t="shared" si="44"/>
        <v>3774399.8</v>
      </c>
      <c r="AD35" s="1080">
        <f t="shared" si="45"/>
        <v>2004</v>
      </c>
      <c r="AE35" s="1081">
        <f t="shared" si="46"/>
        <v>135878402.80000001</v>
      </c>
      <c r="AF35" s="1082">
        <f t="shared" si="47"/>
        <v>188720000</v>
      </c>
      <c r="AG35" s="1082">
        <f t="shared" si="48"/>
        <v>49067197.399999984</v>
      </c>
      <c r="AH35" s="681">
        <f t="shared" si="49"/>
        <v>52841597.199999981</v>
      </c>
      <c r="AI35" s="667"/>
      <c r="AJ35" s="667"/>
      <c r="AK35" s="667"/>
      <c r="AL35" s="667"/>
      <c r="AM35" s="667"/>
      <c r="AN35" s="667"/>
      <c r="AO35" s="667"/>
      <c r="AP35" s="667"/>
    </row>
    <row r="36" spans="1:42" s="1085" customFormat="1" ht="26.25" customHeight="1">
      <c r="A36" s="1014">
        <v>14</v>
      </c>
      <c r="B36" s="1132" t="s">
        <v>3381</v>
      </c>
      <c r="C36" s="1016" t="s">
        <v>3594</v>
      </c>
      <c r="D36" s="1222" t="s">
        <v>732</v>
      </c>
      <c r="E36" s="1016"/>
      <c r="F36" s="1016"/>
      <c r="G36" s="1017"/>
      <c r="H36" s="1016"/>
      <c r="I36" s="1016" t="s">
        <v>3300</v>
      </c>
      <c r="J36" s="1133">
        <v>2004</v>
      </c>
      <c r="K36" s="1017"/>
      <c r="L36" s="1016"/>
      <c r="M36" s="1016"/>
      <c r="N36" s="1016"/>
      <c r="O36" s="1016" t="s">
        <v>204</v>
      </c>
      <c r="P36" s="1019">
        <v>56000000</v>
      </c>
      <c r="Q36" s="1016" t="s">
        <v>123</v>
      </c>
      <c r="R36" s="325" t="s">
        <v>3299</v>
      </c>
      <c r="S36" s="1077" t="str">
        <f t="shared" si="34"/>
        <v>3.11.01</v>
      </c>
      <c r="T36" s="589" t="str">
        <f t="shared" si="35"/>
        <v>BANGUNAN GEDUNG TEMPAT KERJA</v>
      </c>
      <c r="U36" s="589">
        <f t="shared" si="36"/>
        <v>50</v>
      </c>
      <c r="V36" s="1078">
        <f t="shared" si="37"/>
        <v>1119999.8</v>
      </c>
      <c r="W36" s="589">
        <f t="shared" si="38"/>
        <v>9</v>
      </c>
      <c r="X36" s="1079">
        <f t="shared" si="39"/>
        <v>10079998.200000001</v>
      </c>
      <c r="Y36" s="1079">
        <f t="shared" si="40"/>
        <v>1119999.8</v>
      </c>
      <c r="Z36" s="1079">
        <f t="shared" si="41"/>
        <v>1119999.8</v>
      </c>
      <c r="AA36" s="1079">
        <f t="shared" si="42"/>
        <v>1119999.8</v>
      </c>
      <c r="AB36" s="1079">
        <f t="shared" si="43"/>
        <v>1119999.8</v>
      </c>
      <c r="AC36" s="1079">
        <f t="shared" si="44"/>
        <v>1119999.8</v>
      </c>
      <c r="AD36" s="1080">
        <f t="shared" si="45"/>
        <v>2004</v>
      </c>
      <c r="AE36" s="1081">
        <f t="shared" ref="AE36" si="50">P36-(X36+Y36+Z36+AA36+AB36+AC36)</f>
        <v>40320002.799999997</v>
      </c>
      <c r="AF36" s="1082">
        <f t="shared" ref="AF36" si="51">P36</f>
        <v>56000000</v>
      </c>
      <c r="AG36" s="1082">
        <f t="shared" ref="AG36" si="52">X36+Y36+Z36+AA36+AB36</f>
        <v>14559997.400000004</v>
      </c>
      <c r="AH36" s="681">
        <f t="shared" ref="AH36" si="53">AG36+AC36</f>
        <v>15679997.200000005</v>
      </c>
      <c r="AI36" s="667"/>
      <c r="AJ36" s="667"/>
      <c r="AK36" s="667"/>
      <c r="AL36" s="667"/>
      <c r="AM36" s="667"/>
      <c r="AN36" s="667"/>
      <c r="AO36" s="667"/>
      <c r="AP36" s="667"/>
    </row>
    <row r="37" spans="1:42" s="1085" customFormat="1" ht="26.25" customHeight="1">
      <c r="A37" s="1014">
        <v>15</v>
      </c>
      <c r="B37" s="1132" t="s">
        <v>3383</v>
      </c>
      <c r="C37" s="1016" t="s">
        <v>3594</v>
      </c>
      <c r="D37" s="1222" t="s">
        <v>732</v>
      </c>
      <c r="E37" s="1016"/>
      <c r="F37" s="1016"/>
      <c r="G37" s="1017"/>
      <c r="H37" s="1016"/>
      <c r="I37" s="1016" t="s">
        <v>3300</v>
      </c>
      <c r="J37" s="1133">
        <v>2004</v>
      </c>
      <c r="K37" s="1017"/>
      <c r="L37" s="1016"/>
      <c r="M37" s="1016"/>
      <c r="N37" s="1016"/>
      <c r="O37" s="1016" t="s">
        <v>204</v>
      </c>
      <c r="P37" s="1019">
        <v>1500000000</v>
      </c>
      <c r="Q37" s="1016" t="s">
        <v>123</v>
      </c>
      <c r="R37" s="325" t="s">
        <v>3299</v>
      </c>
      <c r="S37" s="1077" t="str">
        <f t="shared" si="34"/>
        <v>3.11.01</v>
      </c>
      <c r="T37" s="589" t="str">
        <f t="shared" si="35"/>
        <v>BANGUNAN GEDUNG TEMPAT KERJA</v>
      </c>
      <c r="U37" s="589">
        <f t="shared" si="36"/>
        <v>50</v>
      </c>
      <c r="V37" s="1078">
        <f t="shared" si="37"/>
        <v>29999999.800000001</v>
      </c>
      <c r="W37" s="589">
        <f t="shared" si="38"/>
        <v>9</v>
      </c>
      <c r="X37" s="1079">
        <f t="shared" si="39"/>
        <v>269999998.19999999</v>
      </c>
      <c r="Y37" s="1079">
        <f t="shared" si="40"/>
        <v>29999999.800000001</v>
      </c>
      <c r="Z37" s="1079">
        <f t="shared" si="41"/>
        <v>29999999.800000001</v>
      </c>
      <c r="AA37" s="1079">
        <f t="shared" si="42"/>
        <v>29999999.800000001</v>
      </c>
      <c r="AB37" s="1079">
        <f t="shared" si="43"/>
        <v>29999999.800000001</v>
      </c>
      <c r="AC37" s="1079">
        <f t="shared" si="44"/>
        <v>29999999.800000001</v>
      </c>
      <c r="AD37" s="1080">
        <f t="shared" si="45"/>
        <v>2004</v>
      </c>
      <c r="AE37" s="1081">
        <f t="shared" si="46"/>
        <v>1080000002.8</v>
      </c>
      <c r="AF37" s="1082">
        <f t="shared" si="47"/>
        <v>1500000000</v>
      </c>
      <c r="AG37" s="1082">
        <f t="shared" si="48"/>
        <v>389999997.40000004</v>
      </c>
      <c r="AH37" s="681">
        <f t="shared" si="49"/>
        <v>419999997.20000005</v>
      </c>
      <c r="AI37" s="667"/>
      <c r="AJ37" s="667"/>
      <c r="AK37" s="667"/>
      <c r="AL37" s="667"/>
      <c r="AM37" s="667"/>
      <c r="AN37" s="667"/>
      <c r="AO37" s="667"/>
      <c r="AP37" s="667"/>
    </row>
    <row r="38" spans="1:42" s="1085" customFormat="1" ht="26.25" customHeight="1">
      <c r="A38" s="1014">
        <v>16</v>
      </c>
      <c r="B38" s="1015" t="s">
        <v>3384</v>
      </c>
      <c r="C38" s="1016" t="s">
        <v>3594</v>
      </c>
      <c r="D38" s="1222" t="s">
        <v>732</v>
      </c>
      <c r="E38" s="1016"/>
      <c r="F38" s="1016"/>
      <c r="G38" s="1017"/>
      <c r="H38" s="1016"/>
      <c r="I38" s="1016" t="s">
        <v>3300</v>
      </c>
      <c r="J38" s="1134">
        <v>2004</v>
      </c>
      <c r="K38" s="1017"/>
      <c r="L38" s="1016"/>
      <c r="M38" s="1016"/>
      <c r="N38" s="1016"/>
      <c r="O38" s="1016" t="s">
        <v>204</v>
      </c>
      <c r="P38" s="1019">
        <v>250000000</v>
      </c>
      <c r="Q38" s="1016" t="s">
        <v>123</v>
      </c>
      <c r="R38" s="325" t="s">
        <v>3299</v>
      </c>
      <c r="S38" s="1077" t="str">
        <f t="shared" si="34"/>
        <v>3.11.01</v>
      </c>
      <c r="T38" s="589" t="str">
        <f t="shared" si="35"/>
        <v>BANGUNAN GEDUNG TEMPAT KERJA</v>
      </c>
      <c r="U38" s="589">
        <f t="shared" si="36"/>
        <v>50</v>
      </c>
      <c r="V38" s="1078">
        <f t="shared" si="37"/>
        <v>4999999.8</v>
      </c>
      <c r="W38" s="589">
        <f t="shared" si="38"/>
        <v>9</v>
      </c>
      <c r="X38" s="1079">
        <f t="shared" si="39"/>
        <v>44999998.199999996</v>
      </c>
      <c r="Y38" s="1079">
        <f t="shared" si="40"/>
        <v>4999999.8</v>
      </c>
      <c r="Z38" s="1079">
        <f t="shared" si="41"/>
        <v>4999999.8</v>
      </c>
      <c r="AA38" s="1079">
        <f t="shared" si="42"/>
        <v>4999999.8</v>
      </c>
      <c r="AB38" s="1079">
        <f t="shared" si="43"/>
        <v>4999999.8</v>
      </c>
      <c r="AC38" s="1079">
        <f t="shared" si="44"/>
        <v>4999999.8</v>
      </c>
      <c r="AD38" s="1080">
        <f t="shared" si="45"/>
        <v>2004</v>
      </c>
      <c r="AE38" s="1081">
        <f t="shared" si="46"/>
        <v>180000002.80000001</v>
      </c>
      <c r="AF38" s="1082">
        <f t="shared" si="47"/>
        <v>250000000</v>
      </c>
      <c r="AG38" s="1082">
        <f t="shared" si="48"/>
        <v>64999997.399999984</v>
      </c>
      <c r="AH38" s="681">
        <f t="shared" si="49"/>
        <v>69999997.199999988</v>
      </c>
      <c r="AI38" s="667"/>
      <c r="AJ38" s="667"/>
      <c r="AK38" s="667"/>
      <c r="AL38" s="667"/>
      <c r="AM38" s="667"/>
      <c r="AN38" s="667"/>
      <c r="AO38" s="667"/>
      <c r="AP38" s="667"/>
    </row>
    <row r="39" spans="1:42" s="1085" customFormat="1" ht="26.25" customHeight="1">
      <c r="A39" s="1014">
        <v>17</v>
      </c>
      <c r="B39" s="1015" t="s">
        <v>3338</v>
      </c>
      <c r="C39" s="1016" t="s">
        <v>3594</v>
      </c>
      <c r="D39" s="1222" t="s">
        <v>732</v>
      </c>
      <c r="E39" s="1016"/>
      <c r="F39" s="1016"/>
      <c r="G39" s="1017"/>
      <c r="H39" s="1016"/>
      <c r="I39" s="1016" t="s">
        <v>3300</v>
      </c>
      <c r="J39" s="1134">
        <v>2001</v>
      </c>
      <c r="K39" s="1017"/>
      <c r="L39" s="1016"/>
      <c r="M39" s="1016"/>
      <c r="N39" s="1016"/>
      <c r="O39" s="1016" t="s">
        <v>204</v>
      </c>
      <c r="P39" s="1019">
        <v>48208082</v>
      </c>
      <c r="Q39" s="1016" t="s">
        <v>123</v>
      </c>
      <c r="R39" s="325" t="s">
        <v>3299</v>
      </c>
      <c r="S39" s="1077" t="str">
        <f t="shared" si="34"/>
        <v>3.11.01</v>
      </c>
      <c r="T39" s="589" t="str">
        <f t="shared" si="35"/>
        <v>BANGUNAN GEDUNG TEMPAT KERJA</v>
      </c>
      <c r="U39" s="589">
        <f t="shared" si="36"/>
        <v>50</v>
      </c>
      <c r="V39" s="1078">
        <f t="shared" si="37"/>
        <v>964161.44</v>
      </c>
      <c r="W39" s="589">
        <f t="shared" si="38"/>
        <v>12</v>
      </c>
      <c r="X39" s="1079">
        <f t="shared" si="39"/>
        <v>11569937.279999999</v>
      </c>
      <c r="Y39" s="1079">
        <f t="shared" si="40"/>
        <v>964161.44</v>
      </c>
      <c r="Z39" s="1079">
        <f t="shared" si="41"/>
        <v>964161.44</v>
      </c>
      <c r="AA39" s="1079">
        <f t="shared" si="42"/>
        <v>964161.44</v>
      </c>
      <c r="AB39" s="1079">
        <f t="shared" si="43"/>
        <v>964161.44</v>
      </c>
      <c r="AC39" s="1079">
        <f t="shared" si="44"/>
        <v>964161.44</v>
      </c>
      <c r="AD39" s="1080">
        <f t="shared" si="45"/>
        <v>2001</v>
      </c>
      <c r="AE39" s="1081">
        <f t="shared" si="46"/>
        <v>31817337.520000003</v>
      </c>
      <c r="AF39" s="1082">
        <f t="shared" si="47"/>
        <v>48208082</v>
      </c>
      <c r="AG39" s="1082">
        <f t="shared" si="48"/>
        <v>15426583.039999997</v>
      </c>
      <c r="AH39" s="681">
        <f t="shared" si="49"/>
        <v>16390744.479999997</v>
      </c>
      <c r="AI39" s="667"/>
      <c r="AJ39" s="667"/>
      <c r="AK39" s="667"/>
      <c r="AL39" s="667"/>
      <c r="AM39" s="667"/>
      <c r="AN39" s="667"/>
      <c r="AO39" s="667"/>
      <c r="AP39" s="667"/>
    </row>
    <row r="40" spans="1:42" s="1085" customFormat="1" ht="26.25" customHeight="1">
      <c r="A40" s="1014">
        <v>18</v>
      </c>
      <c r="B40" s="1015" t="s">
        <v>3387</v>
      </c>
      <c r="C40" s="1016" t="s">
        <v>3594</v>
      </c>
      <c r="D40" s="1222" t="s">
        <v>732</v>
      </c>
      <c r="E40" s="1016"/>
      <c r="F40" s="1016"/>
      <c r="G40" s="1017"/>
      <c r="H40" s="1016"/>
      <c r="I40" s="1016" t="s">
        <v>3300</v>
      </c>
      <c r="J40" s="1134">
        <v>2003</v>
      </c>
      <c r="K40" s="1017"/>
      <c r="L40" s="1016"/>
      <c r="M40" s="1016"/>
      <c r="N40" s="1016"/>
      <c r="O40" s="1016" t="s">
        <v>204</v>
      </c>
      <c r="P40" s="1019">
        <v>150000000</v>
      </c>
      <c r="Q40" s="1016" t="s">
        <v>123</v>
      </c>
      <c r="R40" s="325" t="s">
        <v>3299</v>
      </c>
      <c r="S40" s="1077" t="str">
        <f t="shared" si="34"/>
        <v>3.11.01</v>
      </c>
      <c r="T40" s="589" t="str">
        <f t="shared" si="35"/>
        <v>BANGUNAN GEDUNG TEMPAT KERJA</v>
      </c>
      <c r="U40" s="589">
        <f t="shared" si="36"/>
        <v>50</v>
      </c>
      <c r="V40" s="1078">
        <f t="shared" si="37"/>
        <v>2999999.8</v>
      </c>
      <c r="W40" s="589">
        <f t="shared" si="38"/>
        <v>10</v>
      </c>
      <c r="X40" s="1079">
        <f t="shared" si="39"/>
        <v>29999998</v>
      </c>
      <c r="Y40" s="1079">
        <f t="shared" si="40"/>
        <v>2999999.8</v>
      </c>
      <c r="Z40" s="1079">
        <f t="shared" si="41"/>
        <v>2999999.8</v>
      </c>
      <c r="AA40" s="1079">
        <f t="shared" si="42"/>
        <v>2999999.8</v>
      </c>
      <c r="AB40" s="1079">
        <f t="shared" si="43"/>
        <v>2999999.8</v>
      </c>
      <c r="AC40" s="1079">
        <f t="shared" si="44"/>
        <v>2999999.8</v>
      </c>
      <c r="AD40" s="1080">
        <f t="shared" si="45"/>
        <v>2003</v>
      </c>
      <c r="AE40" s="1081">
        <f t="shared" si="46"/>
        <v>105000003</v>
      </c>
      <c r="AF40" s="1082">
        <f t="shared" si="47"/>
        <v>150000000</v>
      </c>
      <c r="AG40" s="1082">
        <f t="shared" si="48"/>
        <v>41999997.199999996</v>
      </c>
      <c r="AH40" s="681">
        <f t="shared" si="49"/>
        <v>44999996.999999993</v>
      </c>
      <c r="AI40" s="667"/>
      <c r="AJ40" s="667"/>
      <c r="AK40" s="667"/>
      <c r="AL40" s="667"/>
      <c r="AM40" s="667"/>
      <c r="AN40" s="667"/>
      <c r="AO40" s="667"/>
      <c r="AP40" s="667"/>
    </row>
    <row r="41" spans="1:42" s="1085" customFormat="1" ht="26.25" customHeight="1">
      <c r="A41" s="1014">
        <v>19</v>
      </c>
      <c r="B41" s="1015" t="s">
        <v>3388</v>
      </c>
      <c r="C41" s="1016" t="s">
        <v>3594</v>
      </c>
      <c r="D41" s="1222" t="s">
        <v>732</v>
      </c>
      <c r="E41" s="1016"/>
      <c r="F41" s="1016"/>
      <c r="G41" s="1017"/>
      <c r="H41" s="1016"/>
      <c r="I41" s="1016" t="s">
        <v>3300</v>
      </c>
      <c r="J41" s="1134">
        <v>2003</v>
      </c>
      <c r="K41" s="1017"/>
      <c r="L41" s="1016"/>
      <c r="M41" s="1016"/>
      <c r="N41" s="1016"/>
      <c r="O41" s="1016" t="s">
        <v>204</v>
      </c>
      <c r="P41" s="1019">
        <v>530000000</v>
      </c>
      <c r="Q41" s="1016" t="s">
        <v>123</v>
      </c>
      <c r="R41" s="325" t="s">
        <v>3299</v>
      </c>
      <c r="S41" s="1077" t="str">
        <f t="shared" si="34"/>
        <v>3.11.01</v>
      </c>
      <c r="T41" s="589" t="str">
        <f t="shared" si="35"/>
        <v>BANGUNAN GEDUNG TEMPAT KERJA</v>
      </c>
      <c r="U41" s="589">
        <f t="shared" si="36"/>
        <v>50</v>
      </c>
      <c r="V41" s="1078">
        <f t="shared" si="37"/>
        <v>10599999.800000001</v>
      </c>
      <c r="W41" s="589">
        <f t="shared" si="38"/>
        <v>10</v>
      </c>
      <c r="X41" s="1079">
        <f t="shared" si="39"/>
        <v>105999998</v>
      </c>
      <c r="Y41" s="1079">
        <f t="shared" si="40"/>
        <v>10599999.800000001</v>
      </c>
      <c r="Z41" s="1079">
        <f t="shared" si="41"/>
        <v>10599999.800000001</v>
      </c>
      <c r="AA41" s="1079">
        <f t="shared" si="42"/>
        <v>10599999.800000001</v>
      </c>
      <c r="AB41" s="1079">
        <f t="shared" si="43"/>
        <v>10599999.800000001</v>
      </c>
      <c r="AC41" s="1079">
        <f t="shared" si="44"/>
        <v>10599999.800000001</v>
      </c>
      <c r="AD41" s="1080">
        <f t="shared" si="45"/>
        <v>2003</v>
      </c>
      <c r="AE41" s="1081">
        <f t="shared" si="46"/>
        <v>371000003</v>
      </c>
      <c r="AF41" s="1082">
        <f t="shared" si="47"/>
        <v>530000000</v>
      </c>
      <c r="AG41" s="1082">
        <f t="shared" si="48"/>
        <v>148399997.20000002</v>
      </c>
      <c r="AH41" s="681">
        <f t="shared" si="49"/>
        <v>158999997.00000003</v>
      </c>
      <c r="AI41" s="667"/>
      <c r="AJ41" s="667"/>
      <c r="AK41" s="667"/>
      <c r="AL41" s="667"/>
      <c r="AM41" s="667"/>
      <c r="AN41" s="667"/>
      <c r="AO41" s="667"/>
      <c r="AP41" s="667"/>
    </row>
    <row r="42" spans="1:42" s="1085" customFormat="1" ht="26.25" customHeight="1">
      <c r="A42" s="1014">
        <v>20</v>
      </c>
      <c r="B42" s="1015" t="s">
        <v>3390</v>
      </c>
      <c r="C42" s="1016" t="s">
        <v>3591</v>
      </c>
      <c r="D42" s="1222" t="s">
        <v>732</v>
      </c>
      <c r="E42" s="1016"/>
      <c r="F42" s="1016"/>
      <c r="G42" s="1017"/>
      <c r="H42" s="1016"/>
      <c r="I42" s="1016" t="s">
        <v>3300</v>
      </c>
      <c r="J42" s="1134">
        <v>2001</v>
      </c>
      <c r="K42" s="1017"/>
      <c r="L42" s="1016"/>
      <c r="M42" s="1016"/>
      <c r="N42" s="1016"/>
      <c r="O42" s="1016" t="s">
        <v>204</v>
      </c>
      <c r="P42" s="1019">
        <v>279009000</v>
      </c>
      <c r="Q42" s="1016" t="s">
        <v>123</v>
      </c>
      <c r="R42" s="325" t="s">
        <v>3299</v>
      </c>
      <c r="S42" s="1077" t="str">
        <f t="shared" si="34"/>
        <v>3.11.01</v>
      </c>
      <c r="T42" s="589" t="str">
        <f t="shared" si="35"/>
        <v>BANGUNAN GEDUNG TEMPAT KERJA</v>
      </c>
      <c r="U42" s="589">
        <f t="shared" si="36"/>
        <v>50</v>
      </c>
      <c r="V42" s="1078">
        <f t="shared" si="37"/>
        <v>5580179.7999999998</v>
      </c>
      <c r="W42" s="589">
        <f t="shared" si="38"/>
        <v>12</v>
      </c>
      <c r="X42" s="1079">
        <f t="shared" si="39"/>
        <v>66962157.599999994</v>
      </c>
      <c r="Y42" s="1079">
        <f t="shared" si="40"/>
        <v>5580179.7999999998</v>
      </c>
      <c r="Z42" s="1079">
        <f t="shared" si="41"/>
        <v>5580179.7999999998</v>
      </c>
      <c r="AA42" s="1079">
        <f t="shared" si="42"/>
        <v>5580179.7999999998</v>
      </c>
      <c r="AB42" s="1079">
        <f t="shared" si="43"/>
        <v>5580179.7999999998</v>
      </c>
      <c r="AC42" s="1079">
        <f t="shared" si="44"/>
        <v>5580179.7999999998</v>
      </c>
      <c r="AD42" s="1080">
        <f t="shared" si="45"/>
        <v>2001</v>
      </c>
      <c r="AE42" s="1081">
        <f t="shared" si="46"/>
        <v>184145943.40000004</v>
      </c>
      <c r="AF42" s="1082">
        <f t="shared" si="47"/>
        <v>279009000</v>
      </c>
      <c r="AG42" s="1082">
        <f t="shared" si="48"/>
        <v>89282876.799999982</v>
      </c>
      <c r="AH42" s="681">
        <f t="shared" si="49"/>
        <v>94863056.599999979</v>
      </c>
      <c r="AI42" s="667"/>
      <c r="AJ42" s="667"/>
      <c r="AK42" s="667"/>
      <c r="AL42" s="667"/>
      <c r="AM42" s="667"/>
      <c r="AN42" s="667"/>
      <c r="AO42" s="667"/>
      <c r="AP42" s="667"/>
    </row>
    <row r="43" spans="1:42" s="1105" customFormat="1" ht="26.25" customHeight="1">
      <c r="A43" s="1014"/>
      <c r="B43" s="1015" t="s">
        <v>3491</v>
      </c>
      <c r="C43" s="1016" t="s">
        <v>3591</v>
      </c>
      <c r="D43" s="1222" t="s">
        <v>732</v>
      </c>
      <c r="E43" s="1016"/>
      <c r="F43" s="1016"/>
      <c r="G43" s="1017"/>
      <c r="H43" s="1016"/>
      <c r="I43" s="1016" t="s">
        <v>3300</v>
      </c>
      <c r="J43" s="1134">
        <v>2008</v>
      </c>
      <c r="K43" s="1017"/>
      <c r="L43" s="1016"/>
      <c r="M43" s="1016"/>
      <c r="N43" s="1016"/>
      <c r="O43" s="1016" t="s">
        <v>204</v>
      </c>
      <c r="P43" s="1019">
        <v>57578451.000096455</v>
      </c>
      <c r="Q43" s="1016"/>
      <c r="R43" s="325" t="s">
        <v>3299</v>
      </c>
      <c r="S43" s="1077" t="str">
        <f t="shared" ref="S43:S52" si="54">MID(C43,2,7)</f>
        <v>3.11.01</v>
      </c>
      <c r="T43" s="589" t="str">
        <f t="shared" ref="T43:T52" si="55">VLOOKUP(S43,kelompok,2,0)</f>
        <v>BANGUNAN GEDUNG TEMPAT KERJA</v>
      </c>
      <c r="U43" s="589">
        <f t="shared" ref="U43:U52" si="56">VLOOKUP(S43,MASAMANFAAT,4,0)</f>
        <v>50</v>
      </c>
      <c r="V43" s="1078">
        <f t="shared" ref="V43:V52" si="57">(P43-10)/U43</f>
        <v>1151568.8200019291</v>
      </c>
      <c r="W43" s="589">
        <f t="shared" ref="W43:W52" si="58">2013-AD43</f>
        <v>5</v>
      </c>
      <c r="X43" s="1079">
        <f t="shared" ref="X43:X52" si="59">IF(W43&gt;U43,P43-10,V43*W43)</f>
        <v>5757844.1000096453</v>
      </c>
      <c r="Y43" s="1079">
        <f t="shared" ref="Y43:Y52" si="60">IF(P43-10=X43,0,V43)</f>
        <v>1151568.8200019291</v>
      </c>
      <c r="Z43" s="1079">
        <f t="shared" ref="Z43:Z52" si="61">IF(P43-10=X43+Y43,0,V43)</f>
        <v>1151568.8200019291</v>
      </c>
      <c r="AA43" s="1079">
        <f t="shared" ref="AA43:AA52" si="62">IF(P43-10=X43+Y43+Z43,0,V43)</f>
        <v>1151568.8200019291</v>
      </c>
      <c r="AB43" s="1079">
        <f t="shared" ref="AB43:AB52" si="63">IF(P43-10=Y43+Z43+AA43+X43,0,V43)</f>
        <v>1151568.8200019291</v>
      </c>
      <c r="AC43" s="1079">
        <f t="shared" ref="AC43:AC52" si="64">IF(P43-10=Z43+AA43+AB43+Y43+X43,0,V43)</f>
        <v>1151568.8200019291</v>
      </c>
      <c r="AD43" s="1080">
        <f t="shared" ref="AD43:AD52" si="65">J43</f>
        <v>2008</v>
      </c>
      <c r="AE43" s="1081">
        <f t="shared" ref="AE43:AE51" si="66">P43-(X43+Y43+Z43+AA43+AB43+AC43)</f>
        <v>46062762.800077163</v>
      </c>
      <c r="AF43" s="1082">
        <f t="shared" ref="AF43:AF52" si="67">P43</f>
        <v>57578451.000096455</v>
      </c>
      <c r="AG43" s="1082">
        <f t="shared" ref="AG43:AG52" si="68">X43+Y43+Z43+AA43+AB43</f>
        <v>10364119.380017363</v>
      </c>
      <c r="AH43" s="681">
        <f t="shared" ref="AH43:AH51" si="69">AG43+AC43</f>
        <v>11515688.200019293</v>
      </c>
      <c r="AI43" s="667"/>
      <c r="AJ43" s="667"/>
      <c r="AK43" s="667"/>
      <c r="AL43" s="667"/>
      <c r="AM43" s="667"/>
      <c r="AN43" s="667"/>
      <c r="AO43" s="667"/>
      <c r="AP43" s="667"/>
    </row>
    <row r="44" spans="1:42" s="1105" customFormat="1" ht="26.25" customHeight="1">
      <c r="A44" s="1014"/>
      <c r="B44" s="1015" t="s">
        <v>3301</v>
      </c>
      <c r="C44" s="1016" t="s">
        <v>3591</v>
      </c>
      <c r="D44" s="1222" t="s">
        <v>732</v>
      </c>
      <c r="E44" s="1016"/>
      <c r="F44" s="1016"/>
      <c r="G44" s="1017"/>
      <c r="H44" s="1016"/>
      <c r="I44" s="1016" t="s">
        <v>3300</v>
      </c>
      <c r="J44" s="1134">
        <v>2008</v>
      </c>
      <c r="K44" s="1017"/>
      <c r="L44" s="1016"/>
      <c r="M44" s="1016"/>
      <c r="N44" s="1016"/>
      <c r="O44" s="1016" t="s">
        <v>204</v>
      </c>
      <c r="P44" s="1019">
        <v>80150962.56802471</v>
      </c>
      <c r="Q44" s="1016"/>
      <c r="R44" s="325" t="s">
        <v>3299</v>
      </c>
      <c r="S44" s="1077" t="str">
        <f t="shared" si="54"/>
        <v>3.11.01</v>
      </c>
      <c r="T44" s="589" t="str">
        <f t="shared" si="55"/>
        <v>BANGUNAN GEDUNG TEMPAT KERJA</v>
      </c>
      <c r="U44" s="589">
        <f t="shared" si="56"/>
        <v>50</v>
      </c>
      <c r="V44" s="1078">
        <f t="shared" si="57"/>
        <v>1603019.0513604942</v>
      </c>
      <c r="W44" s="589">
        <f t="shared" si="58"/>
        <v>5</v>
      </c>
      <c r="X44" s="1079">
        <f t="shared" si="59"/>
        <v>8015095.2568024714</v>
      </c>
      <c r="Y44" s="1079">
        <f t="shared" si="60"/>
        <v>1603019.0513604942</v>
      </c>
      <c r="Z44" s="1079">
        <f t="shared" si="61"/>
        <v>1603019.0513604942</v>
      </c>
      <c r="AA44" s="1079">
        <f t="shared" si="62"/>
        <v>1603019.0513604942</v>
      </c>
      <c r="AB44" s="1079">
        <f t="shared" si="63"/>
        <v>1603019.0513604942</v>
      </c>
      <c r="AC44" s="1079">
        <f t="shared" si="64"/>
        <v>1603019.0513604942</v>
      </c>
      <c r="AD44" s="1080">
        <f t="shared" si="65"/>
        <v>2008</v>
      </c>
      <c r="AE44" s="1081">
        <f t="shared" si="66"/>
        <v>64120772.054419771</v>
      </c>
      <c r="AF44" s="1082">
        <f t="shared" si="67"/>
        <v>80150962.56802471</v>
      </c>
      <c r="AG44" s="1082">
        <f t="shared" si="68"/>
        <v>14427171.462244445</v>
      </c>
      <c r="AH44" s="681">
        <f t="shared" si="69"/>
        <v>16030190.513604939</v>
      </c>
      <c r="AI44" s="667"/>
      <c r="AJ44" s="667"/>
      <c r="AK44" s="667"/>
      <c r="AL44" s="667"/>
      <c r="AM44" s="667"/>
      <c r="AN44" s="667"/>
      <c r="AO44" s="667"/>
      <c r="AP44" s="667"/>
    </row>
    <row r="45" spans="1:42" s="1105" customFormat="1" ht="26.25" customHeight="1">
      <c r="A45" s="1014"/>
      <c r="B45" s="1015" t="s">
        <v>3302</v>
      </c>
      <c r="C45" s="1016" t="s">
        <v>3591</v>
      </c>
      <c r="D45" s="1222" t="s">
        <v>732</v>
      </c>
      <c r="E45" s="1016"/>
      <c r="F45" s="1016"/>
      <c r="G45" s="1017"/>
      <c r="H45" s="1016"/>
      <c r="I45" s="1016" t="s">
        <v>3300</v>
      </c>
      <c r="J45" s="1134">
        <v>2008</v>
      </c>
      <c r="K45" s="1017"/>
      <c r="L45" s="1016"/>
      <c r="M45" s="1016"/>
      <c r="N45" s="1016"/>
      <c r="O45" s="1016" t="s">
        <v>204</v>
      </c>
      <c r="P45" s="1019">
        <v>9855436.3430165127</v>
      </c>
      <c r="Q45" s="1016"/>
      <c r="R45" s="325" t="s">
        <v>3299</v>
      </c>
      <c r="S45" s="1077" t="str">
        <f t="shared" si="54"/>
        <v>3.11.01</v>
      </c>
      <c r="T45" s="589" t="str">
        <f t="shared" si="55"/>
        <v>BANGUNAN GEDUNG TEMPAT KERJA</v>
      </c>
      <c r="U45" s="589">
        <f t="shared" si="56"/>
        <v>50</v>
      </c>
      <c r="V45" s="1078">
        <f t="shared" si="57"/>
        <v>197108.52686033025</v>
      </c>
      <c r="W45" s="589">
        <f t="shared" si="58"/>
        <v>5</v>
      </c>
      <c r="X45" s="1079">
        <f t="shared" si="59"/>
        <v>985542.63430165127</v>
      </c>
      <c r="Y45" s="1079">
        <f t="shared" si="60"/>
        <v>197108.52686033025</v>
      </c>
      <c r="Z45" s="1079">
        <f t="shared" si="61"/>
        <v>197108.52686033025</v>
      </c>
      <c r="AA45" s="1079">
        <f t="shared" si="62"/>
        <v>197108.52686033025</v>
      </c>
      <c r="AB45" s="1079">
        <f t="shared" si="63"/>
        <v>197108.52686033025</v>
      </c>
      <c r="AC45" s="1079">
        <f t="shared" si="64"/>
        <v>197108.52686033025</v>
      </c>
      <c r="AD45" s="1080">
        <f t="shared" si="65"/>
        <v>2008</v>
      </c>
      <c r="AE45" s="1081">
        <f t="shared" si="66"/>
        <v>7884351.0744132102</v>
      </c>
      <c r="AF45" s="1082">
        <f t="shared" si="67"/>
        <v>9855436.3430165127</v>
      </c>
      <c r="AG45" s="1082">
        <f t="shared" si="68"/>
        <v>1773976.7417429723</v>
      </c>
      <c r="AH45" s="681">
        <f t="shared" si="69"/>
        <v>1971085.2686033025</v>
      </c>
      <c r="AI45" s="667"/>
      <c r="AJ45" s="667"/>
      <c r="AK45" s="667"/>
      <c r="AL45" s="667"/>
      <c r="AM45" s="667"/>
      <c r="AN45" s="667"/>
      <c r="AO45" s="667"/>
      <c r="AP45" s="667"/>
    </row>
    <row r="46" spans="1:42" s="1105" customFormat="1" ht="26.25" customHeight="1">
      <c r="A46" s="1014"/>
      <c r="B46" s="1015" t="s">
        <v>3494</v>
      </c>
      <c r="C46" s="1016" t="s">
        <v>3591</v>
      </c>
      <c r="D46" s="1222" t="s">
        <v>732</v>
      </c>
      <c r="E46" s="1016"/>
      <c r="F46" s="1016"/>
      <c r="G46" s="1017"/>
      <c r="H46" s="1016"/>
      <c r="I46" s="1016" t="s">
        <v>3300</v>
      </c>
      <c r="J46" s="1134">
        <v>2008</v>
      </c>
      <c r="K46" s="1017"/>
      <c r="L46" s="1016"/>
      <c r="M46" s="1016"/>
      <c r="N46" s="1016"/>
      <c r="O46" s="1016" t="s">
        <v>204</v>
      </c>
      <c r="P46" s="1019">
        <v>8754781.3089162633</v>
      </c>
      <c r="Q46" s="1016"/>
      <c r="R46" s="325" t="s">
        <v>3299</v>
      </c>
      <c r="S46" s="1077" t="str">
        <f t="shared" si="54"/>
        <v>3.11.01</v>
      </c>
      <c r="T46" s="589" t="str">
        <f t="shared" si="55"/>
        <v>BANGUNAN GEDUNG TEMPAT KERJA</v>
      </c>
      <c r="U46" s="589">
        <f t="shared" si="56"/>
        <v>50</v>
      </c>
      <c r="V46" s="1078">
        <f t="shared" si="57"/>
        <v>175095.42617832526</v>
      </c>
      <c r="W46" s="589">
        <f t="shared" si="58"/>
        <v>5</v>
      </c>
      <c r="X46" s="1079">
        <f t="shared" si="59"/>
        <v>875477.13089162624</v>
      </c>
      <c r="Y46" s="1079">
        <f t="shared" si="60"/>
        <v>175095.42617832526</v>
      </c>
      <c r="Z46" s="1079">
        <f t="shared" si="61"/>
        <v>175095.42617832526</v>
      </c>
      <c r="AA46" s="1079">
        <f t="shared" si="62"/>
        <v>175095.42617832526</v>
      </c>
      <c r="AB46" s="1079">
        <f t="shared" si="63"/>
        <v>175095.42617832526</v>
      </c>
      <c r="AC46" s="1079">
        <f t="shared" si="64"/>
        <v>175095.42617832526</v>
      </c>
      <c r="AD46" s="1080">
        <f t="shared" si="65"/>
        <v>2008</v>
      </c>
      <c r="AE46" s="1081">
        <f t="shared" si="66"/>
        <v>7003827.0471330108</v>
      </c>
      <c r="AF46" s="1082">
        <f t="shared" si="67"/>
        <v>8754781.3089162633</v>
      </c>
      <c r="AG46" s="1082">
        <f t="shared" si="68"/>
        <v>1575858.835604927</v>
      </c>
      <c r="AH46" s="681">
        <f t="shared" si="69"/>
        <v>1750954.2617832522</v>
      </c>
      <c r="AI46" s="667"/>
      <c r="AJ46" s="667"/>
      <c r="AK46" s="667"/>
      <c r="AL46" s="667"/>
      <c r="AM46" s="667"/>
      <c r="AN46" s="667"/>
      <c r="AO46" s="667"/>
      <c r="AP46" s="667"/>
    </row>
    <row r="47" spans="1:42" s="1105" customFormat="1" ht="26.25" customHeight="1">
      <c r="A47" s="1014"/>
      <c r="B47" s="1015" t="s">
        <v>3303</v>
      </c>
      <c r="C47" s="1016" t="s">
        <v>3591</v>
      </c>
      <c r="D47" s="1222" t="s">
        <v>732</v>
      </c>
      <c r="E47" s="1016"/>
      <c r="F47" s="1016"/>
      <c r="G47" s="1017"/>
      <c r="H47" s="1016"/>
      <c r="I47" s="1016" t="s">
        <v>3300</v>
      </c>
      <c r="J47" s="1134">
        <v>2008</v>
      </c>
      <c r="K47" s="1017"/>
      <c r="L47" s="1016"/>
      <c r="M47" s="1016"/>
      <c r="N47" s="1016"/>
      <c r="O47" s="1016" t="s">
        <v>204</v>
      </c>
      <c r="P47" s="1019">
        <v>119659233.11451609</v>
      </c>
      <c r="Q47" s="1016"/>
      <c r="R47" s="325" t="s">
        <v>3299</v>
      </c>
      <c r="S47" s="1077" t="str">
        <f t="shared" si="54"/>
        <v>3.11.01</v>
      </c>
      <c r="T47" s="589" t="str">
        <f t="shared" si="55"/>
        <v>BANGUNAN GEDUNG TEMPAT KERJA</v>
      </c>
      <c r="U47" s="589">
        <f t="shared" si="56"/>
        <v>50</v>
      </c>
      <c r="V47" s="1078">
        <f t="shared" si="57"/>
        <v>2393184.4622903219</v>
      </c>
      <c r="W47" s="589">
        <f t="shared" si="58"/>
        <v>5</v>
      </c>
      <c r="X47" s="1079">
        <f t="shared" si="59"/>
        <v>11965922.31145161</v>
      </c>
      <c r="Y47" s="1079">
        <f t="shared" si="60"/>
        <v>2393184.4622903219</v>
      </c>
      <c r="Z47" s="1079">
        <f t="shared" si="61"/>
        <v>2393184.4622903219</v>
      </c>
      <c r="AA47" s="1079">
        <f t="shared" si="62"/>
        <v>2393184.4622903219</v>
      </c>
      <c r="AB47" s="1079">
        <f t="shared" si="63"/>
        <v>2393184.4622903219</v>
      </c>
      <c r="AC47" s="1079">
        <f t="shared" si="64"/>
        <v>2393184.4622903219</v>
      </c>
      <c r="AD47" s="1080">
        <f t="shared" si="65"/>
        <v>2008</v>
      </c>
      <c r="AE47" s="1081">
        <f t="shared" si="66"/>
        <v>95727388.491612881</v>
      </c>
      <c r="AF47" s="1082">
        <f t="shared" si="67"/>
        <v>119659233.11451609</v>
      </c>
      <c r="AG47" s="1082">
        <f t="shared" si="68"/>
        <v>21538660.160612896</v>
      </c>
      <c r="AH47" s="681">
        <f t="shared" si="69"/>
        <v>23931844.622903217</v>
      </c>
      <c r="AI47" s="667"/>
      <c r="AJ47" s="667"/>
      <c r="AK47" s="667"/>
      <c r="AL47" s="667"/>
      <c r="AM47" s="667"/>
      <c r="AN47" s="667"/>
      <c r="AO47" s="667"/>
      <c r="AP47" s="667"/>
    </row>
    <row r="48" spans="1:42" s="1105" customFormat="1" ht="26.25" customHeight="1">
      <c r="A48" s="1014"/>
      <c r="B48" s="1015" t="s">
        <v>3495</v>
      </c>
      <c r="C48" s="1016" t="s">
        <v>3591</v>
      </c>
      <c r="D48" s="1222" t="s">
        <v>732</v>
      </c>
      <c r="E48" s="1016"/>
      <c r="F48" s="1016"/>
      <c r="G48" s="1017"/>
      <c r="H48" s="1016"/>
      <c r="I48" s="1016" t="s">
        <v>3300</v>
      </c>
      <c r="J48" s="1134">
        <v>2008</v>
      </c>
      <c r="K48" s="1017"/>
      <c r="L48" s="1016"/>
      <c r="M48" s="1016"/>
      <c r="N48" s="1016"/>
      <c r="O48" s="1016" t="s">
        <v>204</v>
      </c>
      <c r="P48" s="1019">
        <v>20151884.167734977</v>
      </c>
      <c r="Q48" s="1016"/>
      <c r="R48" s="325" t="s">
        <v>3299</v>
      </c>
      <c r="S48" s="1077" t="str">
        <f t="shared" si="54"/>
        <v>3.11.01</v>
      </c>
      <c r="T48" s="589" t="str">
        <f t="shared" si="55"/>
        <v>BANGUNAN GEDUNG TEMPAT KERJA</v>
      </c>
      <c r="U48" s="589">
        <f t="shared" si="56"/>
        <v>50</v>
      </c>
      <c r="V48" s="1078">
        <f t="shared" si="57"/>
        <v>403037.48335469957</v>
      </c>
      <c r="W48" s="589">
        <f t="shared" si="58"/>
        <v>5</v>
      </c>
      <c r="X48" s="1079">
        <f t="shared" si="59"/>
        <v>2015187.4167734978</v>
      </c>
      <c r="Y48" s="1079">
        <f t="shared" si="60"/>
        <v>403037.48335469957</v>
      </c>
      <c r="Z48" s="1079">
        <f t="shared" si="61"/>
        <v>403037.48335469957</v>
      </c>
      <c r="AA48" s="1079">
        <f t="shared" si="62"/>
        <v>403037.48335469957</v>
      </c>
      <c r="AB48" s="1079">
        <f t="shared" si="63"/>
        <v>403037.48335469957</v>
      </c>
      <c r="AC48" s="1079">
        <f t="shared" si="64"/>
        <v>403037.48335469957</v>
      </c>
      <c r="AD48" s="1080">
        <f t="shared" si="65"/>
        <v>2008</v>
      </c>
      <c r="AE48" s="1081">
        <f t="shared" si="66"/>
        <v>16121509.334187981</v>
      </c>
      <c r="AF48" s="1082">
        <f t="shared" si="67"/>
        <v>20151884.167734977</v>
      </c>
      <c r="AG48" s="1082">
        <f t="shared" si="68"/>
        <v>3627337.3501922963</v>
      </c>
      <c r="AH48" s="681">
        <f t="shared" si="69"/>
        <v>4030374.8335469961</v>
      </c>
      <c r="AI48" s="667"/>
      <c r="AJ48" s="667"/>
      <c r="AK48" s="667"/>
      <c r="AL48" s="667"/>
      <c r="AM48" s="667"/>
      <c r="AN48" s="667"/>
      <c r="AO48" s="667"/>
      <c r="AP48" s="667"/>
    </row>
    <row r="49" spans="1:42" s="1105" customFormat="1" ht="26.25" customHeight="1">
      <c r="A49" s="1014"/>
      <c r="B49" s="1015" t="s">
        <v>3304</v>
      </c>
      <c r="C49" s="1016" t="s">
        <v>3591</v>
      </c>
      <c r="D49" s="1222" t="s">
        <v>732</v>
      </c>
      <c r="E49" s="1016"/>
      <c r="F49" s="1016"/>
      <c r="G49" s="1017"/>
      <c r="H49" s="1016"/>
      <c r="I49" s="1016" t="s">
        <v>3300</v>
      </c>
      <c r="J49" s="1134">
        <v>2008</v>
      </c>
      <c r="K49" s="1017"/>
      <c r="L49" s="1016"/>
      <c r="M49" s="1016"/>
      <c r="N49" s="1016"/>
      <c r="O49" s="1016" t="s">
        <v>204</v>
      </c>
      <c r="P49" s="1019">
        <v>24962155.667282332</v>
      </c>
      <c r="Q49" s="1016"/>
      <c r="R49" s="325" t="s">
        <v>3299</v>
      </c>
      <c r="S49" s="1077" t="str">
        <f t="shared" si="54"/>
        <v>3.11.01</v>
      </c>
      <c r="T49" s="589" t="str">
        <f t="shared" si="55"/>
        <v>BANGUNAN GEDUNG TEMPAT KERJA</v>
      </c>
      <c r="U49" s="589">
        <f t="shared" si="56"/>
        <v>50</v>
      </c>
      <c r="V49" s="1078">
        <f t="shared" si="57"/>
        <v>499242.91334564664</v>
      </c>
      <c r="W49" s="589">
        <f t="shared" si="58"/>
        <v>5</v>
      </c>
      <c r="X49" s="1079">
        <f t="shared" si="59"/>
        <v>2496214.5667282334</v>
      </c>
      <c r="Y49" s="1079">
        <f t="shared" si="60"/>
        <v>499242.91334564664</v>
      </c>
      <c r="Z49" s="1079">
        <f t="shared" si="61"/>
        <v>499242.91334564664</v>
      </c>
      <c r="AA49" s="1079">
        <f t="shared" si="62"/>
        <v>499242.91334564664</v>
      </c>
      <c r="AB49" s="1079">
        <f t="shared" si="63"/>
        <v>499242.91334564664</v>
      </c>
      <c r="AC49" s="1079">
        <f t="shared" si="64"/>
        <v>499242.91334564664</v>
      </c>
      <c r="AD49" s="1080">
        <f t="shared" si="65"/>
        <v>2008</v>
      </c>
      <c r="AE49" s="1081">
        <f t="shared" si="66"/>
        <v>19969726.533825867</v>
      </c>
      <c r="AF49" s="1082">
        <f t="shared" si="67"/>
        <v>24962155.667282332</v>
      </c>
      <c r="AG49" s="1082">
        <f t="shared" si="68"/>
        <v>4493186.2201108197</v>
      </c>
      <c r="AH49" s="681">
        <f t="shared" si="69"/>
        <v>4992429.1334564667</v>
      </c>
      <c r="AI49" s="667"/>
      <c r="AJ49" s="667"/>
      <c r="AK49" s="667"/>
      <c r="AL49" s="667"/>
      <c r="AM49" s="667"/>
      <c r="AN49" s="667"/>
      <c r="AO49" s="667"/>
      <c r="AP49" s="667"/>
    </row>
    <row r="50" spans="1:42" s="1105" customFormat="1" ht="26.25" customHeight="1">
      <c r="A50" s="1014"/>
      <c r="B50" s="1015" t="s">
        <v>3305</v>
      </c>
      <c r="C50" s="1016" t="s">
        <v>3591</v>
      </c>
      <c r="D50" s="1222" t="s">
        <v>732</v>
      </c>
      <c r="E50" s="1016"/>
      <c r="F50" s="1016"/>
      <c r="G50" s="1017"/>
      <c r="H50" s="1016"/>
      <c r="I50" s="1016" t="s">
        <v>3300</v>
      </c>
      <c r="J50" s="1134">
        <v>2008</v>
      </c>
      <c r="K50" s="1017"/>
      <c r="L50" s="1016"/>
      <c r="M50" s="1016"/>
      <c r="N50" s="1016"/>
      <c r="O50" s="1016" t="s">
        <v>204</v>
      </c>
      <c r="P50" s="1019">
        <v>114816591.44799639</v>
      </c>
      <c r="Q50" s="1016"/>
      <c r="R50" s="325" t="s">
        <v>3299</v>
      </c>
      <c r="S50" s="1077" t="str">
        <f t="shared" si="54"/>
        <v>3.11.01</v>
      </c>
      <c r="T50" s="589" t="str">
        <f t="shared" si="55"/>
        <v>BANGUNAN GEDUNG TEMPAT KERJA</v>
      </c>
      <c r="U50" s="589">
        <f t="shared" si="56"/>
        <v>50</v>
      </c>
      <c r="V50" s="1078">
        <f t="shared" si="57"/>
        <v>2296331.6289599277</v>
      </c>
      <c r="W50" s="589">
        <f t="shared" si="58"/>
        <v>5</v>
      </c>
      <c r="X50" s="1079">
        <f t="shared" si="59"/>
        <v>11481658.144799639</v>
      </c>
      <c r="Y50" s="1079">
        <f t="shared" si="60"/>
        <v>2296331.6289599277</v>
      </c>
      <c r="Z50" s="1079">
        <f t="shared" si="61"/>
        <v>2296331.6289599277</v>
      </c>
      <c r="AA50" s="1079">
        <f t="shared" si="62"/>
        <v>2296331.6289599277</v>
      </c>
      <c r="AB50" s="1079">
        <f t="shared" si="63"/>
        <v>2296331.6289599277</v>
      </c>
      <c r="AC50" s="1079">
        <f t="shared" si="64"/>
        <v>2296331.6289599277</v>
      </c>
      <c r="AD50" s="1080">
        <f t="shared" si="65"/>
        <v>2008</v>
      </c>
      <c r="AE50" s="1081">
        <f t="shared" si="66"/>
        <v>91853275.158397108</v>
      </c>
      <c r="AF50" s="1082">
        <f t="shared" si="67"/>
        <v>114816591.44799639</v>
      </c>
      <c r="AG50" s="1082">
        <f t="shared" si="68"/>
        <v>20666984.660639349</v>
      </c>
      <c r="AH50" s="681">
        <f t="shared" si="69"/>
        <v>22963316.289599277</v>
      </c>
      <c r="AI50" s="667"/>
      <c r="AJ50" s="667"/>
      <c r="AK50" s="667"/>
      <c r="AL50" s="667"/>
      <c r="AM50" s="667"/>
      <c r="AN50" s="667"/>
      <c r="AO50" s="667"/>
      <c r="AP50" s="667"/>
    </row>
    <row r="51" spans="1:42" s="1105" customFormat="1" ht="26.25" customHeight="1">
      <c r="A51" s="1014"/>
      <c r="B51" s="1015" t="s">
        <v>3306</v>
      </c>
      <c r="C51" s="1016" t="s">
        <v>3591</v>
      </c>
      <c r="D51" s="1222" t="s">
        <v>732</v>
      </c>
      <c r="E51" s="1016"/>
      <c r="F51" s="1016"/>
      <c r="G51" s="1017"/>
      <c r="H51" s="1016"/>
      <c r="I51" s="1016" t="s">
        <v>3300</v>
      </c>
      <c r="J51" s="1134">
        <v>2008</v>
      </c>
      <c r="K51" s="1017"/>
      <c r="L51" s="1016"/>
      <c r="M51" s="1016"/>
      <c r="N51" s="1016"/>
      <c r="O51" s="1016" t="s">
        <v>204</v>
      </c>
      <c r="P51" s="1019">
        <v>32481069.567161292</v>
      </c>
      <c r="Q51" s="1016"/>
      <c r="R51" s="325" t="s">
        <v>3299</v>
      </c>
      <c r="S51" s="1077" t="str">
        <f t="shared" si="54"/>
        <v>3.11.01</v>
      </c>
      <c r="T51" s="589" t="str">
        <f t="shared" si="55"/>
        <v>BANGUNAN GEDUNG TEMPAT KERJA</v>
      </c>
      <c r="U51" s="589">
        <f t="shared" si="56"/>
        <v>50</v>
      </c>
      <c r="V51" s="1078">
        <f t="shared" si="57"/>
        <v>649621.19134322589</v>
      </c>
      <c r="W51" s="589">
        <f t="shared" si="58"/>
        <v>5</v>
      </c>
      <c r="X51" s="1079">
        <f t="shared" si="59"/>
        <v>3248105.9567161296</v>
      </c>
      <c r="Y51" s="1079">
        <f t="shared" si="60"/>
        <v>649621.19134322589</v>
      </c>
      <c r="Z51" s="1079">
        <f t="shared" si="61"/>
        <v>649621.19134322589</v>
      </c>
      <c r="AA51" s="1079">
        <f t="shared" si="62"/>
        <v>649621.19134322589</v>
      </c>
      <c r="AB51" s="1079">
        <f t="shared" si="63"/>
        <v>649621.19134322589</v>
      </c>
      <c r="AC51" s="1079">
        <f t="shared" si="64"/>
        <v>649621.19134322589</v>
      </c>
      <c r="AD51" s="1080">
        <f t="shared" si="65"/>
        <v>2008</v>
      </c>
      <c r="AE51" s="1081">
        <f t="shared" si="66"/>
        <v>25984857.653729033</v>
      </c>
      <c r="AF51" s="1082">
        <f t="shared" si="67"/>
        <v>32481069.567161292</v>
      </c>
      <c r="AG51" s="1082">
        <f t="shared" si="68"/>
        <v>5846590.7220890326</v>
      </c>
      <c r="AH51" s="681">
        <f t="shared" si="69"/>
        <v>6496211.9134322582</v>
      </c>
      <c r="AI51" s="667"/>
      <c r="AJ51" s="667"/>
      <c r="AK51" s="667"/>
      <c r="AL51" s="667"/>
      <c r="AM51" s="667"/>
      <c r="AN51" s="667"/>
      <c r="AO51" s="667"/>
      <c r="AP51" s="667"/>
    </row>
    <row r="52" spans="1:42" s="1105" customFormat="1" ht="26.25" customHeight="1">
      <c r="A52" s="1014"/>
      <c r="B52" s="1015" t="s">
        <v>3492</v>
      </c>
      <c r="C52" s="1016" t="s">
        <v>3591</v>
      </c>
      <c r="D52" s="1222" t="s">
        <v>732</v>
      </c>
      <c r="E52" s="1016"/>
      <c r="F52" s="1016"/>
      <c r="G52" s="1017"/>
      <c r="H52" s="1016"/>
      <c r="I52" s="1016" t="s">
        <v>3300</v>
      </c>
      <c r="J52" s="1134">
        <v>2008</v>
      </c>
      <c r="K52" s="1017"/>
      <c r="L52" s="1016"/>
      <c r="M52" s="1016"/>
      <c r="N52" s="1016"/>
      <c r="O52" s="1016" t="s">
        <v>204</v>
      </c>
      <c r="P52" s="1019">
        <v>1949011.8152549826</v>
      </c>
      <c r="Q52" s="1016"/>
      <c r="R52" s="325" t="s">
        <v>3299</v>
      </c>
      <c r="S52" s="1077" t="str">
        <f t="shared" si="54"/>
        <v>3.11.01</v>
      </c>
      <c r="T52" s="589" t="str">
        <f t="shared" si="55"/>
        <v>BANGUNAN GEDUNG TEMPAT KERJA</v>
      </c>
      <c r="U52" s="589">
        <f t="shared" si="56"/>
        <v>50</v>
      </c>
      <c r="V52" s="1078">
        <f t="shared" si="57"/>
        <v>38980.036305099653</v>
      </c>
      <c r="W52" s="589">
        <f t="shared" si="58"/>
        <v>5</v>
      </c>
      <c r="X52" s="1079">
        <f t="shared" si="59"/>
        <v>194900.18152549828</v>
      </c>
      <c r="Y52" s="1079">
        <f t="shared" si="60"/>
        <v>38980.036305099653</v>
      </c>
      <c r="Z52" s="1079">
        <f t="shared" si="61"/>
        <v>38980.036305099653</v>
      </c>
      <c r="AA52" s="1079">
        <f t="shared" si="62"/>
        <v>38980.036305099653</v>
      </c>
      <c r="AB52" s="1079">
        <f t="shared" si="63"/>
        <v>38980.036305099653</v>
      </c>
      <c r="AC52" s="1079">
        <f t="shared" si="64"/>
        <v>38980.036305099653</v>
      </c>
      <c r="AD52" s="1080">
        <f t="shared" si="65"/>
        <v>2008</v>
      </c>
      <c r="AE52" s="1081">
        <f>P52-(X52+Y52+Z52+AA52+AB52+AC52)</f>
        <v>1559211.452203986</v>
      </c>
      <c r="AF52" s="1082">
        <f t="shared" si="67"/>
        <v>1949011.8152549826</v>
      </c>
      <c r="AG52" s="1082">
        <f t="shared" si="68"/>
        <v>350820.32674589695</v>
      </c>
      <c r="AH52" s="681">
        <f>AG52+AC52</f>
        <v>389800.36305099662</v>
      </c>
      <c r="AI52" s="667"/>
      <c r="AJ52" s="667"/>
      <c r="AK52" s="667"/>
      <c r="AL52" s="667"/>
      <c r="AM52" s="667"/>
      <c r="AN52" s="667"/>
      <c r="AO52" s="667"/>
      <c r="AP52" s="667"/>
    </row>
    <row r="53" spans="1:42" ht="26.25" customHeight="1">
      <c r="A53" s="351"/>
      <c r="B53" s="353"/>
      <c r="C53" s="325"/>
      <c r="D53" s="356"/>
      <c r="E53" s="325"/>
      <c r="F53" s="325"/>
      <c r="G53" s="356"/>
      <c r="H53" s="356"/>
      <c r="I53" s="325"/>
      <c r="J53" s="390"/>
      <c r="K53" s="356"/>
      <c r="L53" s="325"/>
      <c r="M53" s="356"/>
      <c r="N53" s="325"/>
      <c r="O53" s="325"/>
      <c r="P53" s="358"/>
      <c r="Q53" s="325"/>
      <c r="R53" s="325"/>
      <c r="S53" s="307" t="str">
        <f t="shared" ref="S53:S54" si="70">MID(C53,2,7)</f>
        <v/>
      </c>
      <c r="T53" s="308"/>
      <c r="U53" s="308"/>
      <c r="V53" s="309"/>
      <c r="W53" s="308"/>
      <c r="X53" s="310"/>
      <c r="Y53" s="310"/>
      <c r="Z53" s="310"/>
      <c r="AA53" s="310"/>
      <c r="AB53" s="310"/>
      <c r="AC53" s="310"/>
      <c r="AD53" s="790"/>
      <c r="AE53" s="313"/>
      <c r="AF53" s="312"/>
      <c r="AG53" s="312"/>
      <c r="AH53" s="1106"/>
    </row>
    <row r="54" spans="1:42" ht="26.25" customHeight="1">
      <c r="A54" s="487" t="s">
        <v>51</v>
      </c>
      <c r="B54" s="560" t="s">
        <v>3313</v>
      </c>
      <c r="C54" s="488"/>
      <c r="D54" s="488"/>
      <c r="E54" s="488"/>
      <c r="F54" s="488"/>
      <c r="G54" s="488"/>
      <c r="H54" s="488"/>
      <c r="I54" s="488"/>
      <c r="J54" s="488"/>
      <c r="K54" s="488"/>
      <c r="L54" s="556"/>
      <c r="M54" s="488"/>
      <c r="N54" s="556"/>
      <c r="O54" s="556"/>
      <c r="P54" s="1002"/>
      <c r="Q54" s="488"/>
      <c r="R54" s="488"/>
      <c r="S54" s="489" t="str">
        <f t="shared" si="70"/>
        <v/>
      </c>
      <c r="T54" s="490"/>
      <c r="U54" s="490"/>
      <c r="V54" s="491"/>
      <c r="W54" s="490"/>
      <c r="X54" s="492"/>
      <c r="Y54" s="492"/>
      <c r="Z54" s="492"/>
      <c r="AA54" s="492"/>
      <c r="AB54" s="492"/>
      <c r="AC54" s="492"/>
      <c r="AD54" s="791"/>
      <c r="AE54" s="584"/>
      <c r="AF54" s="585"/>
      <c r="AG54" s="585"/>
      <c r="AH54" s="1106"/>
    </row>
    <row r="55" spans="1:42" ht="26.25" customHeight="1" thickBot="1">
      <c r="A55" s="595"/>
      <c r="B55" s="1003"/>
      <c r="C55" s="1004"/>
      <c r="D55" s="1004"/>
      <c r="E55" s="1004"/>
      <c r="F55" s="1004"/>
      <c r="G55" s="1004"/>
      <c r="H55" s="1004"/>
      <c r="I55" s="1004"/>
      <c r="J55" s="1004"/>
      <c r="K55" s="1004"/>
      <c r="L55" s="1004"/>
      <c r="M55" s="1004"/>
      <c r="N55" s="1004"/>
      <c r="O55" s="1004"/>
      <c r="P55" s="1004"/>
      <c r="Q55" s="1004"/>
      <c r="R55" s="578"/>
      <c r="S55" s="326" t="str">
        <f t="shared" ref="S55" si="71">MID(C55,2,7)</f>
        <v/>
      </c>
      <c r="T55" s="327"/>
      <c r="U55" s="327"/>
      <c r="V55" s="328"/>
      <c r="W55" s="327"/>
      <c r="X55" s="329"/>
      <c r="Y55" s="329"/>
      <c r="Z55" s="329"/>
      <c r="AA55" s="329"/>
      <c r="AB55" s="329"/>
      <c r="AC55" s="329"/>
      <c r="AD55" s="792"/>
      <c r="AE55" s="332"/>
      <c r="AF55" s="331"/>
      <c r="AG55" s="331"/>
      <c r="AH55" s="1108"/>
    </row>
    <row r="58" spans="1:42" s="121" customFormat="1">
      <c r="A58" s="910"/>
      <c r="B58" s="1781" t="s">
        <v>143</v>
      </c>
      <c r="C58" s="1781"/>
      <c r="D58" s="1781"/>
      <c r="E58" s="911"/>
      <c r="F58" s="911"/>
      <c r="G58" s="911"/>
      <c r="H58" s="911"/>
      <c r="I58" s="911"/>
      <c r="J58" s="911"/>
      <c r="K58" s="911"/>
      <c r="L58" s="911"/>
      <c r="M58" s="1780" t="s">
        <v>2213</v>
      </c>
      <c r="N58" s="1780"/>
      <c r="O58" s="1780"/>
      <c r="P58" s="1780"/>
    </row>
    <row r="59" spans="1:42" s="121" customFormat="1">
      <c r="A59" s="910"/>
      <c r="B59" s="1782" t="s">
        <v>1890</v>
      </c>
      <c r="C59" s="1782"/>
      <c r="D59" s="1782"/>
      <c r="E59" s="911"/>
      <c r="F59" s="911"/>
      <c r="G59" s="911"/>
      <c r="H59" s="911"/>
      <c r="I59" s="911"/>
      <c r="J59" s="911"/>
      <c r="K59" s="911"/>
      <c r="L59" s="911"/>
      <c r="M59" s="911"/>
      <c r="P59" s="911"/>
    </row>
    <row r="60" spans="1:42" s="121" customFormat="1">
      <c r="A60" s="910"/>
      <c r="B60" s="1783" t="s">
        <v>144</v>
      </c>
      <c r="C60" s="1783"/>
      <c r="D60" s="1783"/>
      <c r="E60" s="912"/>
      <c r="F60" s="912"/>
      <c r="G60" s="912"/>
      <c r="H60" s="912"/>
      <c r="I60" s="912"/>
      <c r="J60" s="912"/>
      <c r="K60" s="912"/>
      <c r="L60" s="912"/>
      <c r="M60" s="1781" t="s">
        <v>142</v>
      </c>
      <c r="N60" s="1781"/>
      <c r="O60" s="1781"/>
      <c r="P60" s="1781"/>
    </row>
    <row r="61" spans="1:42" s="121" customFormat="1">
      <c r="A61" s="910"/>
      <c r="B61" s="638"/>
      <c r="C61" s="912"/>
      <c r="D61" s="912"/>
      <c r="E61" s="912"/>
      <c r="F61" s="912"/>
      <c r="G61" s="912"/>
      <c r="H61" s="912"/>
      <c r="I61" s="912"/>
      <c r="J61" s="912"/>
      <c r="K61" s="912"/>
      <c r="L61" s="912"/>
      <c r="M61" s="912"/>
      <c r="P61" s="911"/>
    </row>
    <row r="62" spans="1:42" s="121" customFormat="1">
      <c r="A62" s="910"/>
      <c r="B62" s="639"/>
      <c r="C62" s="911"/>
      <c r="D62" s="911"/>
      <c r="E62" s="911"/>
      <c r="F62" s="911"/>
      <c r="G62" s="911"/>
      <c r="H62" s="911"/>
      <c r="I62" s="911"/>
      <c r="J62" s="911"/>
      <c r="K62" s="911"/>
      <c r="L62" s="911"/>
      <c r="M62" s="911"/>
      <c r="P62" s="911"/>
    </row>
    <row r="63" spans="1:42" s="121" customFormat="1">
      <c r="A63" s="910"/>
      <c r="B63" s="639"/>
      <c r="C63" s="911"/>
      <c r="D63" s="911"/>
      <c r="E63" s="911"/>
      <c r="F63" s="911"/>
      <c r="G63" s="911"/>
      <c r="H63" s="911"/>
      <c r="I63" s="911"/>
      <c r="J63" s="911"/>
      <c r="K63" s="911"/>
      <c r="L63" s="911"/>
      <c r="M63" s="911"/>
      <c r="P63" s="911"/>
    </row>
    <row r="64" spans="1:42" s="121" customFormat="1">
      <c r="A64" s="910"/>
      <c r="B64" s="639"/>
      <c r="C64" s="911"/>
      <c r="D64" s="911"/>
      <c r="E64" s="911"/>
      <c r="F64" s="911"/>
      <c r="G64" s="911"/>
      <c r="H64" s="911"/>
      <c r="I64" s="911"/>
      <c r="J64" s="911"/>
      <c r="K64" s="911"/>
      <c r="L64" s="911"/>
      <c r="M64" s="911"/>
      <c r="P64" s="911"/>
    </row>
    <row r="65" spans="1:16" s="121" customFormat="1">
      <c r="A65" s="910"/>
      <c r="B65" s="639"/>
      <c r="C65" s="911"/>
      <c r="D65" s="911"/>
      <c r="E65" s="911"/>
      <c r="F65" s="911"/>
      <c r="G65" s="911"/>
      <c r="H65" s="911"/>
      <c r="I65" s="911"/>
      <c r="J65" s="911"/>
      <c r="K65" s="911"/>
      <c r="L65" s="911"/>
      <c r="M65" s="911"/>
      <c r="P65" s="911"/>
    </row>
    <row r="66" spans="1:16" s="121" customFormat="1">
      <c r="A66" s="910"/>
      <c r="B66" s="1779" t="s">
        <v>2216</v>
      </c>
      <c r="C66" s="1779"/>
      <c r="D66" s="1779"/>
      <c r="E66" s="913"/>
      <c r="F66" s="913"/>
      <c r="G66" s="913"/>
      <c r="H66" s="913"/>
      <c r="I66" s="913"/>
      <c r="J66" s="913"/>
      <c r="K66" s="913"/>
      <c r="L66" s="913"/>
      <c r="M66" s="1779" t="s">
        <v>2214</v>
      </c>
      <c r="N66" s="1779"/>
      <c r="O66" s="1779"/>
      <c r="P66" s="1779"/>
    </row>
    <row r="67" spans="1:16" s="121" customFormat="1">
      <c r="A67" s="910"/>
      <c r="B67" s="1780" t="s">
        <v>2217</v>
      </c>
      <c r="C67" s="1781"/>
      <c r="D67" s="1781"/>
      <c r="E67" s="911"/>
      <c r="F67" s="911"/>
      <c r="G67" s="911"/>
      <c r="H67" s="911"/>
      <c r="I67" s="911"/>
      <c r="J67" s="911"/>
      <c r="K67" s="911"/>
      <c r="L67" s="911"/>
      <c r="M67" s="1780" t="s">
        <v>2215</v>
      </c>
      <c r="N67" s="1781"/>
      <c r="O67" s="1781"/>
      <c r="P67" s="1781"/>
    </row>
    <row r="68" spans="1:16" s="121" customFormat="1">
      <c r="A68" s="910"/>
      <c r="B68" s="910"/>
    </row>
    <row r="69" spans="1:16" s="121" customFormat="1">
      <c r="A69" s="910"/>
      <c r="B69" s="910"/>
    </row>
    <row r="70" spans="1:16" s="121" customFormat="1">
      <c r="A70" s="910"/>
      <c r="B70" s="910"/>
    </row>
    <row r="71" spans="1:16" s="121" customFormat="1">
      <c r="A71" s="910"/>
      <c r="B71" s="910"/>
    </row>
    <row r="72" spans="1:16" s="121" customFormat="1">
      <c r="A72" s="910"/>
      <c r="B72" s="910"/>
    </row>
    <row r="73" spans="1:16" s="121" customFormat="1">
      <c r="A73" s="910"/>
      <c r="B73" s="910"/>
    </row>
    <row r="74" spans="1:16" s="121" customFormat="1">
      <c r="A74" s="910"/>
      <c r="B74" s="910"/>
    </row>
    <row r="75" spans="1:16" s="121" customFormat="1">
      <c r="A75" s="910"/>
      <c r="B75" s="910"/>
    </row>
    <row r="76" spans="1:16" s="121" customFormat="1">
      <c r="A76" s="910"/>
      <c r="B76" s="910"/>
    </row>
    <row r="77" spans="1:16" s="121" customFormat="1">
      <c r="A77" s="910"/>
      <c r="B77" s="910"/>
    </row>
    <row r="78" spans="1:16" s="121" customFormat="1">
      <c r="A78" s="910"/>
      <c r="B78" s="910"/>
    </row>
    <row r="79" spans="1:16" s="121" customFormat="1">
      <c r="A79" s="910"/>
      <c r="B79" s="910"/>
    </row>
    <row r="80" spans="1:16" s="121" customFormat="1">
      <c r="A80" s="910"/>
      <c r="B80" s="910"/>
    </row>
    <row r="81" spans="1:2" s="121" customFormat="1">
      <c r="A81" s="910"/>
      <c r="B81" s="910"/>
    </row>
    <row r="82" spans="1:2" s="121" customFormat="1">
      <c r="A82" s="910"/>
      <c r="B82" s="910"/>
    </row>
    <row r="83" spans="1:2" s="121" customFormat="1">
      <c r="A83" s="910"/>
      <c r="B83" s="910"/>
    </row>
    <row r="84" spans="1:2" s="121" customFormat="1">
      <c r="A84" s="910"/>
      <c r="B84" s="910"/>
    </row>
    <row r="85" spans="1:2" s="121" customFormat="1">
      <c r="A85" s="910"/>
      <c r="B85" s="910"/>
    </row>
    <row r="86" spans="1:2" s="121" customFormat="1">
      <c r="A86" s="910"/>
      <c r="B86" s="910"/>
    </row>
    <row r="87" spans="1:2" s="121" customFormat="1">
      <c r="A87" s="910"/>
      <c r="B87" s="910"/>
    </row>
    <row r="88" spans="1:2" s="121" customFormat="1">
      <c r="A88" s="910"/>
      <c r="B88" s="910"/>
    </row>
    <row r="89" spans="1:2" s="121" customFormat="1">
      <c r="A89" s="910"/>
      <c r="B89" s="910"/>
    </row>
    <row r="90" spans="1:2" s="121" customFormat="1">
      <c r="A90" s="910"/>
      <c r="B90" s="910"/>
    </row>
    <row r="91" spans="1:2" s="121" customFormat="1">
      <c r="A91" s="910"/>
      <c r="B91" s="910"/>
    </row>
    <row r="92" spans="1:2" s="121" customFormat="1">
      <c r="A92" s="910"/>
      <c r="B92" s="910"/>
    </row>
    <row r="93" spans="1:2" s="121" customFormat="1">
      <c r="A93" s="910"/>
      <c r="B93" s="910"/>
    </row>
    <row r="94" spans="1:2" s="121" customFormat="1">
      <c r="A94" s="910"/>
      <c r="B94" s="910"/>
    </row>
    <row r="95" spans="1:2" s="121" customFormat="1">
      <c r="A95" s="910"/>
      <c r="B95" s="910"/>
    </row>
    <row r="96" spans="1:2" s="121" customFormat="1">
      <c r="A96" s="910"/>
      <c r="B96" s="910"/>
    </row>
    <row r="97" spans="1:2" s="121" customFormat="1">
      <c r="A97" s="910"/>
      <c r="B97" s="910"/>
    </row>
    <row r="98" spans="1:2" s="121" customFormat="1">
      <c r="A98" s="910"/>
      <c r="B98" s="910"/>
    </row>
    <row r="99" spans="1:2" s="121" customFormat="1">
      <c r="A99" s="910"/>
      <c r="B99" s="910"/>
    </row>
    <row r="100" spans="1:2" s="121" customFormat="1">
      <c r="A100" s="910"/>
      <c r="B100" s="910"/>
    </row>
    <row r="101" spans="1:2" s="121" customFormat="1">
      <c r="A101" s="910"/>
      <c r="B101" s="910"/>
    </row>
    <row r="102" spans="1:2" s="121" customFormat="1">
      <c r="A102" s="910"/>
      <c r="B102" s="910"/>
    </row>
    <row r="103" spans="1:2" s="121" customFormat="1">
      <c r="A103" s="910"/>
      <c r="B103" s="910"/>
    </row>
    <row r="104" spans="1:2" s="121" customFormat="1">
      <c r="A104" s="910"/>
      <c r="B104" s="910"/>
    </row>
    <row r="105" spans="1:2" s="121" customFormat="1">
      <c r="A105" s="910"/>
      <c r="B105" s="910"/>
    </row>
    <row r="106" spans="1:2" s="121" customFormat="1">
      <c r="A106" s="910"/>
      <c r="B106" s="910"/>
    </row>
    <row r="107" spans="1:2" s="121" customFormat="1">
      <c r="A107" s="910"/>
      <c r="B107" s="910"/>
    </row>
    <row r="108" spans="1:2" s="121" customFormat="1">
      <c r="A108" s="910"/>
      <c r="B108" s="910"/>
    </row>
    <row r="109" spans="1:2" s="121" customFormat="1">
      <c r="A109" s="910"/>
      <c r="B109" s="910"/>
    </row>
    <row r="110" spans="1:2" s="121" customFormat="1">
      <c r="A110" s="910"/>
      <c r="B110" s="910"/>
    </row>
    <row r="111" spans="1:2" s="121" customFormat="1">
      <c r="A111" s="910"/>
      <c r="B111" s="910"/>
    </row>
    <row r="112" spans="1:2" s="121" customFormat="1">
      <c r="A112" s="910"/>
      <c r="B112" s="910"/>
    </row>
    <row r="113" spans="1:2" s="121" customFormat="1">
      <c r="A113" s="910"/>
      <c r="B113" s="910"/>
    </row>
    <row r="114" spans="1:2" s="121" customFormat="1">
      <c r="A114" s="910"/>
      <c r="B114" s="910"/>
    </row>
    <row r="115" spans="1:2" s="121" customFormat="1">
      <c r="A115" s="910"/>
      <c r="B115" s="910"/>
    </row>
    <row r="116" spans="1:2" s="121" customFormat="1">
      <c r="A116" s="910"/>
      <c r="B116" s="910"/>
    </row>
    <row r="117" spans="1:2" s="121" customFormat="1">
      <c r="A117" s="910"/>
      <c r="B117" s="910"/>
    </row>
    <row r="118" spans="1:2" s="121" customFormat="1">
      <c r="A118" s="910"/>
      <c r="B118" s="910"/>
    </row>
    <row r="119" spans="1:2" s="121" customFormat="1">
      <c r="A119" s="910"/>
      <c r="B119" s="910"/>
    </row>
    <row r="120" spans="1:2" s="121" customFormat="1">
      <c r="A120" s="910"/>
      <c r="B120" s="910"/>
    </row>
    <row r="121" spans="1:2" s="121" customFormat="1">
      <c r="A121" s="910"/>
      <c r="B121" s="910"/>
    </row>
    <row r="122" spans="1:2" s="121" customFormat="1">
      <c r="A122" s="910"/>
      <c r="B122" s="910"/>
    </row>
    <row r="123" spans="1:2" s="121" customFormat="1">
      <c r="A123" s="910"/>
      <c r="B123" s="910"/>
    </row>
    <row r="124" spans="1:2" s="121" customFormat="1">
      <c r="A124" s="910"/>
      <c r="B124" s="910"/>
    </row>
    <row r="125" spans="1:2" s="121" customFormat="1">
      <c r="A125" s="910"/>
      <c r="B125" s="910"/>
    </row>
    <row r="126" spans="1:2" s="121" customFormat="1">
      <c r="A126" s="910"/>
      <c r="B126" s="910"/>
    </row>
    <row r="127" spans="1:2" s="121" customFormat="1">
      <c r="A127" s="910"/>
      <c r="B127" s="910"/>
    </row>
    <row r="128" spans="1:2" s="121" customFormat="1">
      <c r="A128" s="910"/>
      <c r="B128" s="910"/>
    </row>
    <row r="129" spans="1:2" s="121" customFormat="1">
      <c r="A129" s="910"/>
      <c r="B129" s="910"/>
    </row>
    <row r="130" spans="1:2" s="121" customFormat="1">
      <c r="A130" s="910"/>
      <c r="B130" s="910"/>
    </row>
    <row r="131" spans="1:2" s="121" customFormat="1">
      <c r="A131" s="910"/>
      <c r="B131" s="910"/>
    </row>
    <row r="132" spans="1:2" s="121" customFormat="1">
      <c r="A132" s="910"/>
      <c r="B132" s="910"/>
    </row>
    <row r="133" spans="1:2" s="121" customFormat="1">
      <c r="A133" s="910"/>
      <c r="B133" s="910"/>
    </row>
    <row r="134" spans="1:2" s="121" customFormat="1">
      <c r="A134" s="910"/>
      <c r="B134" s="910"/>
    </row>
    <row r="135" spans="1:2" s="121" customFormat="1">
      <c r="A135" s="910"/>
      <c r="B135" s="910"/>
    </row>
    <row r="136" spans="1:2" s="121" customFormat="1">
      <c r="A136" s="910"/>
      <c r="B136" s="910"/>
    </row>
    <row r="137" spans="1:2" s="121" customFormat="1">
      <c r="A137" s="910"/>
      <c r="B137" s="910"/>
    </row>
    <row r="138" spans="1:2" s="121" customFormat="1">
      <c r="A138" s="910"/>
      <c r="B138" s="910"/>
    </row>
    <row r="139" spans="1:2" s="121" customFormat="1">
      <c r="A139" s="910"/>
      <c r="B139" s="910"/>
    </row>
    <row r="140" spans="1:2" s="121" customFormat="1">
      <c r="A140" s="910"/>
      <c r="B140" s="910"/>
    </row>
    <row r="141" spans="1:2" s="121" customFormat="1">
      <c r="A141" s="910"/>
      <c r="B141" s="910"/>
    </row>
    <row r="142" spans="1:2" s="121" customFormat="1">
      <c r="A142" s="910"/>
      <c r="B142" s="910"/>
    </row>
    <row r="143" spans="1:2" s="121" customFormat="1">
      <c r="A143" s="910"/>
      <c r="B143" s="910"/>
    </row>
    <row r="144" spans="1:2" s="121" customFormat="1">
      <c r="A144" s="910"/>
      <c r="B144" s="910"/>
    </row>
    <row r="145" spans="1:2" s="121" customFormat="1">
      <c r="A145" s="910"/>
      <c r="B145" s="910"/>
    </row>
    <row r="146" spans="1:2" s="121" customFormat="1">
      <c r="A146" s="910"/>
      <c r="B146" s="910"/>
    </row>
    <row r="147" spans="1:2" s="121" customFormat="1">
      <c r="A147" s="910"/>
      <c r="B147" s="910"/>
    </row>
    <row r="148" spans="1:2" s="121" customFormat="1">
      <c r="A148" s="910"/>
      <c r="B148" s="910"/>
    </row>
    <row r="149" spans="1:2" s="121" customFormat="1">
      <c r="A149" s="910"/>
      <c r="B149" s="910"/>
    </row>
    <row r="150" spans="1:2" s="121" customFormat="1">
      <c r="A150" s="910"/>
      <c r="B150" s="910"/>
    </row>
    <row r="151" spans="1:2" s="121" customFormat="1">
      <c r="A151" s="910"/>
      <c r="B151" s="910"/>
    </row>
    <row r="152" spans="1:2" s="121" customFormat="1">
      <c r="A152" s="910"/>
      <c r="B152" s="910"/>
    </row>
    <row r="153" spans="1:2" s="121" customFormat="1">
      <c r="A153" s="910"/>
      <c r="B153" s="910"/>
    </row>
    <row r="154" spans="1:2" s="121" customFormat="1">
      <c r="A154" s="910"/>
      <c r="B154" s="910"/>
    </row>
    <row r="155" spans="1:2" s="121" customFormat="1">
      <c r="A155" s="910"/>
      <c r="B155" s="910"/>
    </row>
    <row r="156" spans="1:2" s="121" customFormat="1">
      <c r="A156" s="910"/>
      <c r="B156" s="910"/>
    </row>
    <row r="157" spans="1:2" s="121" customFormat="1">
      <c r="A157" s="910"/>
      <c r="B157" s="910"/>
    </row>
    <row r="158" spans="1:2" s="121" customFormat="1">
      <c r="A158" s="910"/>
      <c r="B158" s="910"/>
    </row>
    <row r="159" spans="1:2" s="121" customFormat="1">
      <c r="A159" s="910"/>
      <c r="B159" s="910"/>
    </row>
    <row r="160" spans="1:2" s="121" customFormat="1">
      <c r="A160" s="910"/>
      <c r="B160" s="910"/>
    </row>
    <row r="161" spans="1:2" s="121" customFormat="1">
      <c r="A161" s="910"/>
      <c r="B161" s="910"/>
    </row>
    <row r="162" spans="1:2" s="121" customFormat="1">
      <c r="A162" s="910"/>
      <c r="B162" s="910"/>
    </row>
    <row r="163" spans="1:2" s="121" customFormat="1">
      <c r="A163" s="910"/>
      <c r="B163" s="910"/>
    </row>
    <row r="164" spans="1:2" s="121" customFormat="1">
      <c r="A164" s="910"/>
      <c r="B164" s="910"/>
    </row>
    <row r="165" spans="1:2" s="121" customFormat="1">
      <c r="A165" s="910"/>
      <c r="B165" s="910"/>
    </row>
    <row r="166" spans="1:2" s="121" customFormat="1">
      <c r="A166" s="910"/>
      <c r="B166" s="910"/>
    </row>
    <row r="167" spans="1:2" s="121" customFormat="1">
      <c r="A167" s="910"/>
      <c r="B167" s="910"/>
    </row>
    <row r="168" spans="1:2" s="121" customFormat="1">
      <c r="A168" s="910"/>
      <c r="B168" s="910"/>
    </row>
    <row r="169" spans="1:2" s="121" customFormat="1">
      <c r="A169" s="910"/>
      <c r="B169" s="910"/>
    </row>
    <row r="170" spans="1:2" s="121" customFormat="1">
      <c r="A170" s="910"/>
      <c r="B170" s="910"/>
    </row>
    <row r="171" spans="1:2" s="121" customFormat="1">
      <c r="A171" s="910"/>
      <c r="B171" s="910"/>
    </row>
    <row r="172" spans="1:2" s="121" customFormat="1">
      <c r="A172" s="910"/>
      <c r="B172" s="910"/>
    </row>
    <row r="173" spans="1:2" s="121" customFormat="1">
      <c r="A173" s="910"/>
      <c r="B173" s="910"/>
    </row>
    <row r="174" spans="1:2" s="121" customFormat="1">
      <c r="A174" s="910"/>
      <c r="B174" s="910"/>
    </row>
    <row r="175" spans="1:2" s="121" customFormat="1">
      <c r="A175" s="910"/>
      <c r="B175" s="910"/>
    </row>
    <row r="176" spans="1:2" s="121" customFormat="1">
      <c r="A176" s="910"/>
      <c r="B176" s="910"/>
    </row>
    <row r="177" spans="1:2" s="121" customFormat="1">
      <c r="A177" s="910"/>
      <c r="B177" s="910"/>
    </row>
    <row r="178" spans="1:2" s="121" customFormat="1">
      <c r="A178" s="910"/>
      <c r="B178" s="910"/>
    </row>
    <row r="179" spans="1:2" s="121" customFormat="1">
      <c r="A179" s="910"/>
      <c r="B179" s="910"/>
    </row>
    <row r="180" spans="1:2" s="121" customFormat="1">
      <c r="A180" s="910"/>
      <c r="B180" s="910"/>
    </row>
    <row r="181" spans="1:2" s="121" customFormat="1">
      <c r="A181" s="910"/>
      <c r="B181" s="910"/>
    </row>
    <row r="182" spans="1:2" s="121" customFormat="1">
      <c r="A182" s="910"/>
      <c r="B182" s="910"/>
    </row>
    <row r="183" spans="1:2" s="121" customFormat="1">
      <c r="A183" s="910"/>
      <c r="B183" s="910"/>
    </row>
    <row r="184" spans="1:2" s="121" customFormat="1">
      <c r="A184" s="910"/>
      <c r="B184" s="910"/>
    </row>
    <row r="185" spans="1:2" s="121" customFormat="1">
      <c r="A185" s="910"/>
      <c r="B185" s="910"/>
    </row>
    <row r="186" spans="1:2" s="121" customFormat="1">
      <c r="A186" s="910"/>
      <c r="B186" s="910"/>
    </row>
    <row r="187" spans="1:2" s="121" customFormat="1">
      <c r="A187" s="910"/>
      <c r="B187" s="910"/>
    </row>
    <row r="188" spans="1:2" s="121" customFormat="1">
      <c r="A188" s="910"/>
      <c r="B188" s="910"/>
    </row>
    <row r="189" spans="1:2" s="121" customFormat="1">
      <c r="A189" s="910"/>
      <c r="B189" s="910"/>
    </row>
    <row r="190" spans="1:2" s="121" customFormat="1">
      <c r="A190" s="910"/>
      <c r="B190" s="910"/>
    </row>
    <row r="191" spans="1:2" s="121" customFormat="1">
      <c r="A191" s="910"/>
      <c r="B191" s="910"/>
    </row>
    <row r="192" spans="1:2" s="121" customFormat="1">
      <c r="A192" s="910"/>
      <c r="B192" s="910"/>
    </row>
    <row r="193" spans="1:2" s="121" customFormat="1">
      <c r="A193" s="910"/>
      <c r="B193" s="910"/>
    </row>
    <row r="194" spans="1:2" s="121" customFormat="1">
      <c r="A194" s="910"/>
      <c r="B194" s="910"/>
    </row>
    <row r="195" spans="1:2" s="121" customFormat="1">
      <c r="A195" s="910"/>
      <c r="B195" s="910"/>
    </row>
    <row r="196" spans="1:2" s="121" customFormat="1">
      <c r="A196" s="910"/>
      <c r="B196" s="910"/>
    </row>
    <row r="197" spans="1:2" s="121" customFormat="1">
      <c r="A197" s="910"/>
      <c r="B197" s="910"/>
    </row>
    <row r="198" spans="1:2" s="121" customFormat="1">
      <c r="A198" s="910"/>
      <c r="B198" s="910"/>
    </row>
    <row r="199" spans="1:2" s="121" customFormat="1">
      <c r="A199" s="910"/>
      <c r="B199" s="910"/>
    </row>
    <row r="200" spans="1:2" s="121" customFormat="1">
      <c r="A200" s="910"/>
      <c r="B200" s="910"/>
    </row>
    <row r="201" spans="1:2" s="121" customFormat="1">
      <c r="A201" s="910"/>
      <c r="B201" s="910"/>
    </row>
    <row r="202" spans="1:2" s="121" customFormat="1">
      <c r="A202" s="910"/>
      <c r="B202" s="910"/>
    </row>
    <row r="203" spans="1:2" s="121" customFormat="1">
      <c r="A203" s="910"/>
      <c r="B203" s="910"/>
    </row>
    <row r="204" spans="1:2" s="121" customFormat="1">
      <c r="A204" s="910"/>
      <c r="B204" s="910"/>
    </row>
    <row r="205" spans="1:2" s="121" customFormat="1">
      <c r="A205" s="910"/>
      <c r="B205" s="910"/>
    </row>
    <row r="206" spans="1:2" s="121" customFormat="1">
      <c r="A206" s="910"/>
      <c r="B206" s="910"/>
    </row>
    <row r="207" spans="1:2" s="121" customFormat="1">
      <c r="A207" s="910"/>
      <c r="B207" s="910"/>
    </row>
    <row r="208" spans="1:2" s="121" customFormat="1">
      <c r="A208" s="910"/>
      <c r="B208" s="910"/>
    </row>
    <row r="209" spans="1:2" s="121" customFormat="1">
      <c r="A209" s="910"/>
      <c r="B209" s="910"/>
    </row>
    <row r="210" spans="1:2" s="121" customFormat="1">
      <c r="A210" s="910"/>
      <c r="B210" s="910"/>
    </row>
    <row r="211" spans="1:2" s="121" customFormat="1">
      <c r="A211" s="910"/>
      <c r="B211" s="910"/>
    </row>
    <row r="212" spans="1:2" s="121" customFormat="1">
      <c r="A212" s="910"/>
      <c r="B212" s="910"/>
    </row>
    <row r="213" spans="1:2" s="121" customFormat="1">
      <c r="A213" s="910"/>
      <c r="B213" s="910"/>
    </row>
    <row r="214" spans="1:2" s="121" customFormat="1">
      <c r="A214" s="910"/>
      <c r="B214" s="910"/>
    </row>
    <row r="215" spans="1:2" s="121" customFormat="1">
      <c r="A215" s="910"/>
      <c r="B215" s="910"/>
    </row>
    <row r="216" spans="1:2" s="121" customFormat="1">
      <c r="A216" s="910"/>
      <c r="B216" s="910"/>
    </row>
    <row r="217" spans="1:2" s="121" customFormat="1">
      <c r="A217" s="910"/>
      <c r="B217" s="910"/>
    </row>
    <row r="218" spans="1:2" s="121" customFormat="1">
      <c r="A218" s="910"/>
      <c r="B218" s="910"/>
    </row>
    <row r="219" spans="1:2" s="121" customFormat="1">
      <c r="A219" s="910"/>
      <c r="B219" s="910"/>
    </row>
    <row r="220" spans="1:2" s="121" customFormat="1">
      <c r="A220" s="910"/>
      <c r="B220" s="910"/>
    </row>
    <row r="221" spans="1:2" s="121" customFormat="1">
      <c r="A221" s="910"/>
      <c r="B221" s="910"/>
    </row>
    <row r="222" spans="1:2" s="121" customFormat="1">
      <c r="A222" s="910"/>
      <c r="B222" s="910"/>
    </row>
    <row r="223" spans="1:2" s="121" customFormat="1">
      <c r="A223" s="910"/>
      <c r="B223" s="910"/>
    </row>
    <row r="224" spans="1:2" s="121" customFormat="1">
      <c r="A224" s="910"/>
      <c r="B224" s="910"/>
    </row>
    <row r="225" spans="1:2" s="121" customFormat="1">
      <c r="A225" s="910"/>
      <c r="B225" s="910"/>
    </row>
    <row r="226" spans="1:2" s="121" customFormat="1">
      <c r="A226" s="910"/>
      <c r="B226" s="910"/>
    </row>
    <row r="227" spans="1:2" s="121" customFormat="1">
      <c r="A227" s="910"/>
      <c r="B227" s="910"/>
    </row>
    <row r="228" spans="1:2" s="121" customFormat="1">
      <c r="A228" s="910"/>
      <c r="B228" s="910"/>
    </row>
    <row r="229" spans="1:2" s="121" customFormat="1">
      <c r="A229" s="910"/>
      <c r="B229" s="910"/>
    </row>
    <row r="230" spans="1:2" s="121" customFormat="1">
      <c r="A230" s="910"/>
      <c r="B230" s="910"/>
    </row>
    <row r="231" spans="1:2" s="121" customFormat="1">
      <c r="A231" s="910"/>
      <c r="B231" s="910"/>
    </row>
    <row r="232" spans="1:2" s="121" customFormat="1">
      <c r="A232" s="910"/>
      <c r="B232" s="910"/>
    </row>
    <row r="233" spans="1:2" s="121" customFormat="1">
      <c r="A233" s="910"/>
      <c r="B233" s="910"/>
    </row>
    <row r="234" spans="1:2" s="121" customFormat="1">
      <c r="A234" s="910"/>
      <c r="B234" s="910"/>
    </row>
    <row r="235" spans="1:2" s="121" customFormat="1">
      <c r="A235" s="910"/>
      <c r="B235" s="910"/>
    </row>
    <row r="236" spans="1:2" s="121" customFormat="1">
      <c r="A236" s="910"/>
      <c r="B236" s="910"/>
    </row>
    <row r="237" spans="1:2" s="121" customFormat="1">
      <c r="A237" s="910"/>
      <c r="B237" s="910"/>
    </row>
    <row r="238" spans="1:2" s="121" customFormat="1">
      <c r="A238" s="910"/>
      <c r="B238" s="910"/>
    </row>
    <row r="239" spans="1:2" s="121" customFormat="1">
      <c r="A239" s="910"/>
      <c r="B239" s="910"/>
    </row>
    <row r="240" spans="1:2" s="121" customFormat="1">
      <c r="A240" s="910"/>
      <c r="B240" s="910"/>
    </row>
    <row r="241" spans="1:2" s="121" customFormat="1">
      <c r="A241" s="910"/>
      <c r="B241" s="910"/>
    </row>
    <row r="242" spans="1:2" s="121" customFormat="1">
      <c r="A242" s="910"/>
      <c r="B242" s="910"/>
    </row>
    <row r="243" spans="1:2" s="121" customFormat="1">
      <c r="A243" s="910"/>
      <c r="B243" s="910"/>
    </row>
    <row r="244" spans="1:2" s="121" customFormat="1">
      <c r="A244" s="910"/>
      <c r="B244" s="910"/>
    </row>
    <row r="245" spans="1:2" s="121" customFormat="1">
      <c r="A245" s="910"/>
      <c r="B245" s="910"/>
    </row>
    <row r="246" spans="1:2" s="121" customFormat="1">
      <c r="A246" s="910"/>
      <c r="B246" s="910"/>
    </row>
    <row r="247" spans="1:2" s="121" customFormat="1">
      <c r="A247" s="910"/>
      <c r="B247" s="910"/>
    </row>
    <row r="248" spans="1:2" s="121" customFormat="1">
      <c r="A248" s="910"/>
      <c r="B248" s="910"/>
    </row>
    <row r="249" spans="1:2" s="121" customFormat="1">
      <c r="A249" s="910"/>
      <c r="B249" s="910"/>
    </row>
    <row r="250" spans="1:2" s="121" customFormat="1">
      <c r="A250" s="910"/>
      <c r="B250" s="910"/>
    </row>
    <row r="251" spans="1:2" s="121" customFormat="1">
      <c r="A251" s="910"/>
      <c r="B251" s="910"/>
    </row>
    <row r="252" spans="1:2" s="121" customFormat="1">
      <c r="A252" s="910"/>
      <c r="B252" s="910"/>
    </row>
    <row r="253" spans="1:2" s="121" customFormat="1">
      <c r="A253" s="910"/>
      <c r="B253" s="910"/>
    </row>
    <row r="254" spans="1:2" s="121" customFormat="1">
      <c r="A254" s="910"/>
      <c r="B254" s="910"/>
    </row>
    <row r="255" spans="1:2" s="121" customFormat="1">
      <c r="A255" s="910"/>
      <c r="B255" s="910"/>
    </row>
    <row r="256" spans="1:2" s="121" customFormat="1">
      <c r="A256" s="910"/>
      <c r="B256" s="910"/>
    </row>
    <row r="257" spans="1:2" s="121" customFormat="1">
      <c r="A257" s="910"/>
      <c r="B257" s="910"/>
    </row>
    <row r="258" spans="1:2" s="121" customFormat="1">
      <c r="A258" s="910"/>
      <c r="B258" s="910"/>
    </row>
    <row r="259" spans="1:2" s="121" customFormat="1">
      <c r="A259" s="910"/>
      <c r="B259" s="910"/>
    </row>
    <row r="260" spans="1:2" s="121" customFormat="1">
      <c r="A260" s="910"/>
      <c r="B260" s="910"/>
    </row>
    <row r="261" spans="1:2" s="121" customFormat="1">
      <c r="A261" s="910"/>
      <c r="B261" s="910"/>
    </row>
    <row r="262" spans="1:2" s="121" customFormat="1">
      <c r="A262" s="910"/>
      <c r="B262" s="910"/>
    </row>
    <row r="263" spans="1:2" s="121" customFormat="1">
      <c r="A263" s="910"/>
      <c r="B263" s="910"/>
    </row>
    <row r="264" spans="1:2" s="121" customFormat="1">
      <c r="A264" s="910"/>
      <c r="B264" s="910"/>
    </row>
    <row r="265" spans="1:2" s="121" customFormat="1">
      <c r="A265" s="910"/>
      <c r="B265" s="910"/>
    </row>
    <row r="266" spans="1:2" s="121" customFormat="1">
      <c r="A266" s="910"/>
      <c r="B266" s="910"/>
    </row>
    <row r="267" spans="1:2" s="121" customFormat="1">
      <c r="A267" s="910"/>
      <c r="B267" s="910"/>
    </row>
    <row r="268" spans="1:2" s="121" customFormat="1">
      <c r="A268" s="910"/>
      <c r="B268" s="910"/>
    </row>
    <row r="269" spans="1:2" s="121" customFormat="1">
      <c r="A269" s="910"/>
      <c r="B269" s="910"/>
    </row>
    <row r="270" spans="1:2" s="121" customFormat="1">
      <c r="A270" s="910"/>
      <c r="B270" s="910"/>
    </row>
    <row r="271" spans="1:2" s="121" customFormat="1">
      <c r="A271" s="910"/>
      <c r="B271" s="910"/>
    </row>
    <row r="272" spans="1:2" s="121" customFormat="1">
      <c r="A272" s="910"/>
      <c r="B272" s="910"/>
    </row>
    <row r="273" spans="1:2" s="121" customFormat="1">
      <c r="A273" s="910"/>
      <c r="B273" s="910"/>
    </row>
    <row r="274" spans="1:2" s="121" customFormat="1">
      <c r="A274" s="910"/>
      <c r="B274" s="910"/>
    </row>
    <row r="275" spans="1:2" s="121" customFormat="1">
      <c r="A275" s="910"/>
      <c r="B275" s="910"/>
    </row>
    <row r="276" spans="1:2" s="121" customFormat="1">
      <c r="A276" s="910"/>
      <c r="B276" s="910"/>
    </row>
    <row r="277" spans="1:2" s="121" customFormat="1">
      <c r="A277" s="910"/>
      <c r="B277" s="910"/>
    </row>
    <row r="278" spans="1:2" s="121" customFormat="1">
      <c r="A278" s="910"/>
      <c r="B278" s="910"/>
    </row>
    <row r="279" spans="1:2" s="121" customFormat="1">
      <c r="A279" s="910"/>
      <c r="B279" s="910"/>
    </row>
    <row r="280" spans="1:2" s="121" customFormat="1">
      <c r="A280" s="910"/>
      <c r="B280" s="910"/>
    </row>
    <row r="281" spans="1:2" s="121" customFormat="1">
      <c r="A281" s="910"/>
      <c r="B281" s="910"/>
    </row>
    <row r="282" spans="1:2" s="121" customFormat="1">
      <c r="A282" s="910"/>
      <c r="B282" s="910"/>
    </row>
    <row r="283" spans="1:2" s="121" customFormat="1">
      <c r="A283" s="910"/>
      <c r="B283" s="910"/>
    </row>
    <row r="284" spans="1:2" s="121" customFormat="1">
      <c r="A284" s="910"/>
      <c r="B284" s="910"/>
    </row>
    <row r="285" spans="1:2" s="121" customFormat="1">
      <c r="A285" s="910"/>
      <c r="B285" s="910"/>
    </row>
    <row r="286" spans="1:2" s="121" customFormat="1">
      <c r="A286" s="910"/>
      <c r="B286" s="910"/>
    </row>
    <row r="287" spans="1:2" s="121" customFormat="1">
      <c r="A287" s="910"/>
      <c r="B287" s="910"/>
    </row>
    <row r="288" spans="1:2" s="121" customFormat="1">
      <c r="A288" s="910"/>
      <c r="B288" s="910"/>
    </row>
    <row r="289" spans="1:2" s="121" customFormat="1">
      <c r="A289" s="910"/>
      <c r="B289" s="910"/>
    </row>
    <row r="290" spans="1:2" s="121" customFormat="1">
      <c r="A290" s="910"/>
      <c r="B290" s="910"/>
    </row>
    <row r="291" spans="1:2" s="121" customFormat="1">
      <c r="A291" s="910"/>
      <c r="B291" s="910"/>
    </row>
    <row r="292" spans="1:2" s="121" customFormat="1">
      <c r="A292" s="910"/>
      <c r="B292" s="910"/>
    </row>
    <row r="293" spans="1:2" s="121" customFormat="1">
      <c r="A293" s="910"/>
      <c r="B293" s="910"/>
    </row>
    <row r="294" spans="1:2" s="121" customFormat="1">
      <c r="A294" s="910"/>
      <c r="B294" s="910"/>
    </row>
    <row r="295" spans="1:2" s="121" customFormat="1">
      <c r="A295" s="910"/>
      <c r="B295" s="910"/>
    </row>
    <row r="296" spans="1:2" s="121" customFormat="1">
      <c r="A296" s="910"/>
      <c r="B296" s="910"/>
    </row>
    <row r="297" spans="1:2" s="121" customFormat="1">
      <c r="A297" s="910"/>
      <c r="B297" s="910"/>
    </row>
    <row r="298" spans="1:2" s="121" customFormat="1">
      <c r="A298" s="910"/>
      <c r="B298" s="910"/>
    </row>
    <row r="299" spans="1:2" s="121" customFormat="1">
      <c r="A299" s="910"/>
      <c r="B299" s="910"/>
    </row>
    <row r="300" spans="1:2" s="121" customFormat="1">
      <c r="A300" s="910"/>
      <c r="B300" s="910"/>
    </row>
    <row r="301" spans="1:2" s="121" customFormat="1">
      <c r="A301" s="910"/>
      <c r="B301" s="910"/>
    </row>
    <row r="302" spans="1:2" s="121" customFormat="1">
      <c r="A302" s="910"/>
      <c r="B302" s="910"/>
    </row>
    <row r="303" spans="1:2" s="121" customFormat="1">
      <c r="A303" s="910"/>
      <c r="B303" s="910"/>
    </row>
    <row r="304" spans="1:2" s="121" customFormat="1">
      <c r="A304" s="910"/>
      <c r="B304" s="910"/>
    </row>
    <row r="305" spans="1:2" s="121" customFormat="1">
      <c r="A305" s="910"/>
      <c r="B305" s="910"/>
    </row>
    <row r="306" spans="1:2" s="121" customFormat="1">
      <c r="A306" s="910"/>
      <c r="B306" s="910"/>
    </row>
    <row r="307" spans="1:2" s="121" customFormat="1">
      <c r="A307" s="910"/>
      <c r="B307" s="910"/>
    </row>
    <row r="308" spans="1:2" s="121" customFormat="1">
      <c r="A308" s="910"/>
      <c r="B308" s="910"/>
    </row>
    <row r="309" spans="1:2" s="121" customFormat="1">
      <c r="A309" s="910"/>
      <c r="B309" s="910"/>
    </row>
    <row r="310" spans="1:2" s="121" customFormat="1">
      <c r="A310" s="910"/>
      <c r="B310" s="910"/>
    </row>
    <row r="311" spans="1:2" s="121" customFormat="1">
      <c r="A311" s="910"/>
      <c r="B311" s="910"/>
    </row>
    <row r="312" spans="1:2" s="121" customFormat="1">
      <c r="A312" s="910"/>
      <c r="B312" s="910"/>
    </row>
    <row r="313" spans="1:2" s="121" customFormat="1">
      <c r="A313" s="910"/>
      <c r="B313" s="910"/>
    </row>
    <row r="314" spans="1:2" s="121" customFormat="1">
      <c r="A314" s="910"/>
      <c r="B314" s="910"/>
    </row>
    <row r="315" spans="1:2" s="121" customFormat="1">
      <c r="A315" s="910"/>
      <c r="B315" s="910"/>
    </row>
    <row r="316" spans="1:2" s="121" customFormat="1">
      <c r="A316" s="910"/>
      <c r="B316" s="910"/>
    </row>
    <row r="317" spans="1:2" s="121" customFormat="1">
      <c r="A317" s="910"/>
      <c r="B317" s="910"/>
    </row>
    <row r="318" spans="1:2" s="121" customFormat="1">
      <c r="A318" s="910"/>
      <c r="B318" s="910"/>
    </row>
    <row r="319" spans="1:2" s="121" customFormat="1">
      <c r="A319" s="910"/>
      <c r="B319" s="910"/>
    </row>
    <row r="320" spans="1:2" s="121" customFormat="1">
      <c r="A320" s="910"/>
      <c r="B320" s="910"/>
    </row>
    <row r="321" spans="1:2" s="121" customFormat="1">
      <c r="A321" s="910"/>
      <c r="B321" s="910"/>
    </row>
    <row r="322" spans="1:2" s="121" customFormat="1">
      <c r="A322" s="910"/>
      <c r="B322" s="910"/>
    </row>
    <row r="323" spans="1:2" s="121" customFormat="1">
      <c r="A323" s="910"/>
      <c r="B323" s="910"/>
    </row>
    <row r="324" spans="1:2" s="121" customFormat="1">
      <c r="A324" s="910"/>
      <c r="B324" s="910"/>
    </row>
    <row r="325" spans="1:2" s="121" customFormat="1">
      <c r="A325" s="910"/>
      <c r="B325" s="910"/>
    </row>
    <row r="326" spans="1:2" s="121" customFormat="1">
      <c r="A326" s="910"/>
      <c r="B326" s="910"/>
    </row>
    <row r="327" spans="1:2" s="121" customFormat="1">
      <c r="A327" s="910"/>
      <c r="B327" s="910"/>
    </row>
    <row r="328" spans="1:2" s="121" customFormat="1">
      <c r="A328" s="910"/>
      <c r="B328" s="910"/>
    </row>
    <row r="329" spans="1:2" s="121" customFormat="1">
      <c r="A329" s="910"/>
      <c r="B329" s="910"/>
    </row>
    <row r="330" spans="1:2" s="121" customFormat="1">
      <c r="A330" s="910"/>
      <c r="B330" s="910"/>
    </row>
    <row r="331" spans="1:2" s="121" customFormat="1">
      <c r="A331" s="910"/>
      <c r="B331" s="910"/>
    </row>
    <row r="332" spans="1:2" s="121" customFormat="1">
      <c r="A332" s="910"/>
      <c r="B332" s="910"/>
    </row>
    <row r="333" spans="1:2" s="121" customFormat="1">
      <c r="A333" s="910"/>
      <c r="B333" s="910"/>
    </row>
    <row r="334" spans="1:2" s="121" customFormat="1">
      <c r="A334" s="910"/>
      <c r="B334" s="910"/>
    </row>
    <row r="335" spans="1:2" s="121" customFormat="1">
      <c r="A335" s="910"/>
      <c r="B335" s="910"/>
    </row>
    <row r="336" spans="1:2" s="121" customFormat="1">
      <c r="A336" s="910"/>
      <c r="B336" s="910"/>
    </row>
    <row r="337" spans="1:2" s="121" customFormat="1">
      <c r="A337" s="910"/>
      <c r="B337" s="910"/>
    </row>
  </sheetData>
  <autoFilter ref="A8:AE55" xr:uid="{00000000-0009-0000-0000-000007000000}"/>
  <mergeCells count="41">
    <mergeCell ref="B66:D66"/>
    <mergeCell ref="M66:P66"/>
    <mergeCell ref="B67:D67"/>
    <mergeCell ref="M67:P67"/>
    <mergeCell ref="B58:D58"/>
    <mergeCell ref="M58:P58"/>
    <mergeCell ref="B59:D59"/>
    <mergeCell ref="B60:D60"/>
    <mergeCell ref="M60:P60"/>
    <mergeCell ref="A1:Q1"/>
    <mergeCell ref="A2:Q2"/>
    <mergeCell ref="A6:A7"/>
    <mergeCell ref="B6:B7"/>
    <mergeCell ref="E6:E7"/>
    <mergeCell ref="I6:I7"/>
    <mergeCell ref="Q6:Q7"/>
    <mergeCell ref="P6:P7"/>
    <mergeCell ref="J6:K6"/>
    <mergeCell ref="L6:L7"/>
    <mergeCell ref="M6:M7"/>
    <mergeCell ref="N6:N7"/>
    <mergeCell ref="O6:O7"/>
    <mergeCell ref="C6:D6"/>
    <mergeCell ref="F6:G6"/>
    <mergeCell ref="H6:H7"/>
    <mergeCell ref="S6:S7"/>
    <mergeCell ref="T6:T7"/>
    <mergeCell ref="U6:U7"/>
    <mergeCell ref="V6:V7"/>
    <mergeCell ref="W6:W7"/>
    <mergeCell ref="X6:X7"/>
    <mergeCell ref="Y6:Y7"/>
    <mergeCell ref="AE6:AE7"/>
    <mergeCell ref="AF6:AF7"/>
    <mergeCell ref="AG6:AG7"/>
    <mergeCell ref="AH6:AH7"/>
    <mergeCell ref="Z6:Z7"/>
    <mergeCell ref="AA6:AA7"/>
    <mergeCell ref="AB6:AB7"/>
    <mergeCell ref="AC6:AC7"/>
    <mergeCell ref="AD6:AD7"/>
  </mergeCells>
  <printOptions horizontalCentered="1"/>
  <pageMargins left="0.5" right="0.5" top="1.5" bottom="1.5" header="0.75" footer="0.25"/>
  <pageSetup paperSize="258" scale="55" orientation="landscape" horizontalDpi="4294967293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0000"/>
  </sheetPr>
  <dimension ref="A1:AP348"/>
  <sheetViews>
    <sheetView zoomScale="80" zoomScaleNormal="80" zoomScaleSheetLayoutView="70" workbookViewId="0">
      <selection activeCell="A16" sqref="A16:XFD16"/>
    </sheetView>
  </sheetViews>
  <sheetFormatPr baseColWidth="10" defaultColWidth="8.83203125" defaultRowHeight="15"/>
  <cols>
    <col min="1" max="1" width="7.5" style="910" customWidth="1"/>
    <col min="2" max="2" width="37.5" style="910" customWidth="1"/>
    <col min="3" max="3" width="20.5" style="121" customWidth="1"/>
    <col min="4" max="4" width="13.83203125" style="121" customWidth="1"/>
    <col min="5" max="5" width="17.5" style="121" customWidth="1"/>
    <col min="6" max="6" width="13.83203125" style="121" customWidth="1"/>
    <col min="7" max="7" width="16.5" style="121" customWidth="1"/>
    <col min="8" max="10" width="13.83203125" style="121" customWidth="1"/>
    <col min="11" max="11" width="21.83203125" style="121" customWidth="1"/>
    <col min="12" max="12" width="10.5" style="121" customWidth="1"/>
    <col min="13" max="13" width="10.33203125" style="121" customWidth="1"/>
    <col min="14" max="14" width="19.6640625" style="121" customWidth="1"/>
    <col min="15" max="15" width="10.6640625" style="121" customWidth="1"/>
    <col min="16" max="16" width="24.33203125" style="121" customWidth="1"/>
    <col min="17" max="17" width="17.5" style="121" customWidth="1"/>
    <col min="18" max="18" width="19.5" style="121" customWidth="1"/>
    <col min="19" max="19" width="13.83203125" style="121" customWidth="1"/>
    <col min="20" max="20" width="33.33203125" style="121" customWidth="1"/>
    <col min="21" max="21" width="9.83203125" style="121" customWidth="1"/>
    <col min="22" max="22" width="15" style="121" customWidth="1"/>
    <col min="23" max="23" width="13.5" style="121" customWidth="1"/>
    <col min="24" max="24" width="21.1640625" style="121" customWidth="1"/>
    <col min="25" max="25" width="18" style="121" customWidth="1"/>
    <col min="26" max="29" width="20.5" style="121" customWidth="1"/>
    <col min="30" max="30" width="14.6640625" style="121" customWidth="1"/>
    <col min="31" max="31" width="23.5" style="121" customWidth="1"/>
    <col min="32" max="32" width="21.5" style="121" hidden="1" customWidth="1"/>
    <col min="33" max="33" width="21.5" style="121" customWidth="1"/>
    <col min="34" max="34" width="24.83203125" style="121" customWidth="1"/>
    <col min="35" max="42" width="8.83203125" style="121"/>
    <col min="43" max="16384" width="8.83203125" style="910"/>
  </cols>
  <sheetData>
    <row r="1" spans="1:42" ht="21">
      <c r="A1" s="1718" t="s">
        <v>1867</v>
      </c>
      <c r="B1" s="1718"/>
      <c r="C1" s="1718"/>
      <c r="D1" s="1718"/>
      <c r="E1" s="1718"/>
      <c r="F1" s="1718"/>
      <c r="G1" s="1718"/>
      <c r="H1" s="1718"/>
      <c r="I1" s="1718"/>
      <c r="J1" s="1718"/>
      <c r="K1" s="1718"/>
      <c r="L1" s="1718"/>
      <c r="M1" s="1718"/>
      <c r="N1" s="1718"/>
      <c r="O1" s="1718"/>
      <c r="P1" s="1718"/>
      <c r="Q1" s="1718"/>
      <c r="R1" s="908"/>
    </row>
    <row r="2" spans="1:42" ht="21">
      <c r="A2" s="1718" t="s">
        <v>1868</v>
      </c>
      <c r="B2" s="1718"/>
      <c r="C2" s="1718"/>
      <c r="D2" s="1718"/>
      <c r="E2" s="1718"/>
      <c r="F2" s="1718"/>
      <c r="G2" s="1718"/>
      <c r="H2" s="1718"/>
      <c r="I2" s="1718"/>
      <c r="J2" s="1718"/>
      <c r="K2" s="1718"/>
      <c r="L2" s="1718"/>
      <c r="M2" s="1718"/>
      <c r="N2" s="1718"/>
      <c r="O2" s="1718"/>
      <c r="P2" s="1718"/>
      <c r="Q2" s="1718"/>
      <c r="R2" s="908"/>
    </row>
    <row r="3" spans="1:42" ht="26">
      <c r="A3" s="297"/>
      <c r="B3" s="297"/>
      <c r="C3" s="297"/>
      <c r="D3" s="297"/>
      <c r="E3" s="297"/>
      <c r="F3" s="297"/>
      <c r="G3" s="297"/>
      <c r="H3" s="297"/>
      <c r="I3" s="297"/>
      <c r="J3" s="297"/>
      <c r="K3" s="995"/>
      <c r="L3" s="297"/>
      <c r="M3" s="297"/>
      <c r="N3" s="297"/>
      <c r="O3" s="297"/>
      <c r="P3" s="297"/>
      <c r="Q3" s="297"/>
      <c r="R3" s="297"/>
    </row>
    <row r="4" spans="1:42" ht="26">
      <c r="A4" s="297"/>
      <c r="B4" s="297" t="s">
        <v>1905</v>
      </c>
      <c r="C4" s="297"/>
      <c r="D4" s="297"/>
      <c r="E4" s="297"/>
      <c r="F4" s="297"/>
      <c r="G4" s="297"/>
      <c r="H4" s="297"/>
      <c r="I4" s="297"/>
      <c r="J4" s="297"/>
      <c r="K4" s="995"/>
      <c r="L4" s="297"/>
      <c r="M4" s="297"/>
      <c r="N4" s="297"/>
      <c r="O4" s="297"/>
      <c r="P4" s="297"/>
      <c r="Q4" s="297"/>
      <c r="R4" s="297"/>
      <c r="X4" s="996"/>
      <c r="Z4" s="997"/>
    </row>
    <row r="5" spans="1:42" ht="16" thickBot="1"/>
    <row r="6" spans="1:42" s="123" customFormat="1" ht="30" customHeight="1" thickBot="1">
      <c r="A6" s="1746" t="s">
        <v>3430</v>
      </c>
      <c r="B6" s="1728" t="s">
        <v>2794</v>
      </c>
      <c r="C6" s="1758" t="s">
        <v>2800</v>
      </c>
      <c r="D6" s="1759"/>
      <c r="E6" s="1747" t="s">
        <v>3467</v>
      </c>
      <c r="F6" s="1758" t="s">
        <v>3457</v>
      </c>
      <c r="G6" s="1759"/>
      <c r="H6" s="1760" t="s">
        <v>3458</v>
      </c>
      <c r="I6" s="1748" t="s">
        <v>3459</v>
      </c>
      <c r="J6" s="1728" t="s">
        <v>3460</v>
      </c>
      <c r="K6" s="1728"/>
      <c r="L6" s="1747" t="s">
        <v>3468</v>
      </c>
      <c r="M6" s="1728" t="s">
        <v>3434</v>
      </c>
      <c r="N6" s="1728" t="s">
        <v>3462</v>
      </c>
      <c r="O6" s="1728" t="s">
        <v>2805</v>
      </c>
      <c r="P6" s="1752" t="s">
        <v>2806</v>
      </c>
      <c r="Q6" s="1749" t="s">
        <v>2807</v>
      </c>
      <c r="R6" s="705"/>
      <c r="S6" s="1691" t="s">
        <v>3295</v>
      </c>
      <c r="T6" s="1728" t="s">
        <v>2794</v>
      </c>
      <c r="U6" s="1691" t="s">
        <v>1936</v>
      </c>
      <c r="V6" s="1691" t="s">
        <v>3297</v>
      </c>
      <c r="W6" s="1691" t="s">
        <v>3473</v>
      </c>
      <c r="X6" s="1691" t="s">
        <v>3474</v>
      </c>
      <c r="Y6" s="1691" t="s">
        <v>3470</v>
      </c>
      <c r="Z6" s="1691" t="s">
        <v>3471</v>
      </c>
      <c r="AA6" s="1691" t="s">
        <v>3472</v>
      </c>
      <c r="AB6" s="1691" t="s">
        <v>3475</v>
      </c>
      <c r="AC6" s="1691" t="s">
        <v>3476</v>
      </c>
      <c r="AD6" s="1693" t="s">
        <v>3477</v>
      </c>
      <c r="AE6" s="1693" t="s">
        <v>3478</v>
      </c>
      <c r="AF6" s="1693" t="s">
        <v>3479</v>
      </c>
      <c r="AG6" s="1691" t="s">
        <v>3480</v>
      </c>
      <c r="AH6" s="1691" t="s">
        <v>3481</v>
      </c>
      <c r="AI6" s="998"/>
      <c r="AJ6" s="998"/>
      <c r="AK6" s="998"/>
      <c r="AL6" s="998"/>
      <c r="AM6" s="998"/>
      <c r="AN6" s="998"/>
      <c r="AO6" s="998"/>
      <c r="AP6" s="998"/>
    </row>
    <row r="7" spans="1:42" ht="38.25" customHeight="1" thickBot="1">
      <c r="A7" s="1746"/>
      <c r="B7" s="1728"/>
      <c r="C7" s="1060" t="s">
        <v>2793</v>
      </c>
      <c r="D7" s="1060" t="s">
        <v>3437</v>
      </c>
      <c r="E7" s="1747"/>
      <c r="F7" s="1061" t="s">
        <v>3465</v>
      </c>
      <c r="G7" s="1061" t="s">
        <v>3466</v>
      </c>
      <c r="H7" s="1761"/>
      <c r="I7" s="1748"/>
      <c r="J7" s="1062" t="s">
        <v>3440</v>
      </c>
      <c r="K7" s="1062" t="s">
        <v>2800</v>
      </c>
      <c r="L7" s="1747"/>
      <c r="M7" s="1728"/>
      <c r="N7" s="1728"/>
      <c r="O7" s="1728"/>
      <c r="P7" s="1753"/>
      <c r="Q7" s="1749"/>
      <c r="R7" s="705"/>
      <c r="S7" s="1692"/>
      <c r="T7" s="1728"/>
      <c r="U7" s="1692"/>
      <c r="V7" s="1692"/>
      <c r="W7" s="1692"/>
      <c r="X7" s="1692"/>
      <c r="Y7" s="1692"/>
      <c r="Z7" s="1692"/>
      <c r="AA7" s="1692"/>
      <c r="AB7" s="1692"/>
      <c r="AC7" s="1692"/>
      <c r="AD7" s="1694"/>
      <c r="AE7" s="1694"/>
      <c r="AF7" s="1694"/>
      <c r="AG7" s="1695"/>
      <c r="AH7" s="1695"/>
    </row>
    <row r="8" spans="1:42" ht="16" thickBot="1">
      <c r="A8" s="316">
        <v>1</v>
      </c>
      <c r="B8" s="316">
        <v>2</v>
      </c>
      <c r="C8" s="316">
        <v>3</v>
      </c>
      <c r="D8" s="914">
        <v>4</v>
      </c>
      <c r="E8" s="914">
        <v>5</v>
      </c>
      <c r="F8" s="316">
        <v>6</v>
      </c>
      <c r="G8" s="316">
        <v>7</v>
      </c>
      <c r="H8" s="914">
        <v>8</v>
      </c>
      <c r="I8" s="914">
        <v>9</v>
      </c>
      <c r="J8" s="316">
        <v>10</v>
      </c>
      <c r="K8" s="316">
        <v>11</v>
      </c>
      <c r="L8" s="316">
        <v>12</v>
      </c>
      <c r="M8" s="316">
        <v>13</v>
      </c>
      <c r="N8" s="914">
        <v>14</v>
      </c>
      <c r="O8" s="914">
        <v>15</v>
      </c>
      <c r="P8" s="316">
        <v>16</v>
      </c>
      <c r="Q8" s="316">
        <v>17</v>
      </c>
      <c r="R8" s="706"/>
      <c r="S8" s="305"/>
      <c r="T8" s="305"/>
      <c r="U8" s="305"/>
      <c r="V8" s="305"/>
      <c r="W8" s="305"/>
      <c r="X8" s="305"/>
      <c r="Y8" s="305"/>
      <c r="Z8" s="305"/>
      <c r="AA8" s="305"/>
      <c r="AB8" s="305"/>
      <c r="AC8" s="305"/>
      <c r="AD8" s="909"/>
      <c r="AE8" s="305"/>
      <c r="AF8" s="305"/>
      <c r="AG8" s="1063"/>
      <c r="AH8" s="1109"/>
    </row>
    <row r="9" spans="1:42">
      <c r="A9" s="1005"/>
      <c r="B9" s="1006"/>
      <c r="C9" s="1007"/>
      <c r="D9" s="1007"/>
      <c r="E9" s="1007"/>
      <c r="F9" s="1007"/>
      <c r="G9" s="1007"/>
      <c r="H9" s="1007"/>
      <c r="I9" s="1007"/>
      <c r="J9" s="1007"/>
      <c r="K9" s="1007"/>
      <c r="L9" s="1007"/>
      <c r="M9" s="1007"/>
      <c r="N9" s="1007"/>
      <c r="O9" s="1007"/>
      <c r="P9" s="1008"/>
      <c r="Q9" s="1007"/>
      <c r="R9" s="578"/>
      <c r="S9" s="999"/>
      <c r="T9" s="999"/>
      <c r="U9" s="999"/>
      <c r="V9" s="999"/>
      <c r="W9" s="999"/>
      <c r="X9" s="999"/>
      <c r="Y9" s="999"/>
      <c r="Z9" s="999"/>
      <c r="AA9" s="999"/>
      <c r="AB9" s="999"/>
      <c r="AC9" s="999"/>
      <c r="AD9" s="999"/>
      <c r="AE9" s="999"/>
      <c r="AF9" s="999"/>
      <c r="AG9" s="1064"/>
      <c r="AH9" s="1106"/>
    </row>
    <row r="10" spans="1:42" ht="24" customHeight="1">
      <c r="A10" s="1009" t="s">
        <v>47</v>
      </c>
      <c r="B10" s="1010" t="s">
        <v>1868</v>
      </c>
      <c r="C10" s="1011"/>
      <c r="D10" s="1011"/>
      <c r="E10" s="1011"/>
      <c r="F10" s="1011"/>
      <c r="G10" s="1011"/>
      <c r="H10" s="1011"/>
      <c r="I10" s="1011"/>
      <c r="J10" s="1011"/>
      <c r="K10" s="1104"/>
      <c r="L10" s="1011"/>
      <c r="M10" s="1011"/>
      <c r="N10" s="1011"/>
      <c r="O10" s="1011"/>
      <c r="P10" s="1012">
        <f>SUM(P11)</f>
        <v>40525623283</v>
      </c>
      <c r="Q10" s="1011"/>
      <c r="R10" s="556"/>
      <c r="S10" s="559"/>
      <c r="T10" s="559"/>
      <c r="U10" s="559"/>
      <c r="V10" s="559"/>
      <c r="W10" s="559"/>
      <c r="X10" s="557">
        <f t="shared" ref="X10:AC10" si="0">SUM(X11)</f>
        <v>5375581733.322052</v>
      </c>
      <c r="Y10" s="557">
        <f t="shared" si="0"/>
        <v>781008578.90533197</v>
      </c>
      <c r="Z10" s="557">
        <f t="shared" si="0"/>
        <v>781008578.90533197</v>
      </c>
      <c r="AA10" s="557">
        <f t="shared" si="0"/>
        <v>781008578.90533209</v>
      </c>
      <c r="AB10" s="557">
        <f t="shared" si="0"/>
        <v>781008578.90533197</v>
      </c>
      <c r="AC10" s="557">
        <f t="shared" si="0"/>
        <v>781008578.90533197</v>
      </c>
      <c r="AD10" s="559"/>
      <c r="AE10" s="557">
        <f>SUM(AE11)</f>
        <v>31244998655.151287</v>
      </c>
      <c r="AF10" s="557">
        <f>SUM(AF11)</f>
        <v>40525623283</v>
      </c>
      <c r="AG10" s="557">
        <f>AG11</f>
        <v>8499616048.9433804</v>
      </c>
      <c r="AH10" s="1107">
        <f>AH11</f>
        <v>9280624627.8487148</v>
      </c>
    </row>
    <row r="11" spans="1:42" ht="26.25" customHeight="1">
      <c r="A11" s="1009" t="s">
        <v>49</v>
      </c>
      <c r="B11" s="1013" t="s">
        <v>2056</v>
      </c>
      <c r="C11" s="1011"/>
      <c r="D11" s="1011"/>
      <c r="E11" s="1011"/>
      <c r="F11" s="1011"/>
      <c r="G11" s="1011"/>
      <c r="H11" s="1011"/>
      <c r="I11" s="1011"/>
      <c r="J11" s="1011"/>
      <c r="K11" s="1104"/>
      <c r="L11" s="1011"/>
      <c r="M11" s="1011"/>
      <c r="N11" s="1011"/>
      <c r="O11" s="1011"/>
      <c r="P11" s="1012">
        <f>SUM(P12:P63)</f>
        <v>40525623283</v>
      </c>
      <c r="Q11" s="1011"/>
      <c r="R11" s="556"/>
      <c r="S11" s="1001"/>
      <c r="T11" s="1001"/>
      <c r="U11" s="1001"/>
      <c r="V11" s="1001"/>
      <c r="W11" s="1001"/>
      <c r="X11" s="557">
        <f t="shared" ref="X11:AC11" si="1">SUM(X12:X63)</f>
        <v>5375581733.322052</v>
      </c>
      <c r="Y11" s="557">
        <f t="shared" si="1"/>
        <v>781008578.90533197</v>
      </c>
      <c r="Z11" s="557">
        <f t="shared" si="1"/>
        <v>781008578.90533197</v>
      </c>
      <c r="AA11" s="557">
        <f t="shared" si="1"/>
        <v>781008578.90533209</v>
      </c>
      <c r="AB11" s="557">
        <f t="shared" si="1"/>
        <v>781008578.90533197</v>
      </c>
      <c r="AC11" s="557">
        <f t="shared" si="1"/>
        <v>781008578.90533197</v>
      </c>
      <c r="AD11" s="559"/>
      <c r="AE11" s="557">
        <f>SUM(AE12:AE63)</f>
        <v>31244998655.151287</v>
      </c>
      <c r="AF11" s="557">
        <f>SUM(AF12:AF63)</f>
        <v>40525623283</v>
      </c>
      <c r="AG11" s="557">
        <f>SUM(AG12:AG63)</f>
        <v>8499616048.9433804</v>
      </c>
      <c r="AH11" s="1107">
        <f>SUM(AH12:AH63)</f>
        <v>9280624627.8487148</v>
      </c>
    </row>
    <row r="12" spans="1:42" s="1085" customFormat="1" ht="27" customHeight="1">
      <c r="A12" s="1140">
        <v>1</v>
      </c>
      <c r="B12" s="1141" t="s">
        <v>3307</v>
      </c>
      <c r="C12" s="1142" t="s">
        <v>1187</v>
      </c>
      <c r="D12" s="1143" t="s">
        <v>145</v>
      </c>
      <c r="E12" s="1144" t="s">
        <v>123</v>
      </c>
      <c r="F12" s="1144" t="s">
        <v>1188</v>
      </c>
      <c r="G12" s="1143" t="s">
        <v>1192</v>
      </c>
      <c r="H12" s="1144"/>
      <c r="I12" s="1144" t="s">
        <v>1193</v>
      </c>
      <c r="J12" s="1145" t="s">
        <v>2208</v>
      </c>
      <c r="K12" s="1143" t="s">
        <v>1196</v>
      </c>
      <c r="L12" s="1144"/>
      <c r="M12" s="1144"/>
      <c r="N12" s="1144"/>
      <c r="O12" s="1144" t="s">
        <v>204</v>
      </c>
      <c r="P12" s="1146">
        <v>302500000</v>
      </c>
      <c r="Q12" s="1142" t="s">
        <v>123</v>
      </c>
      <c r="R12" s="1135"/>
      <c r="S12" s="1077" t="str">
        <f t="shared" ref="S12" si="2">MID(C12,2,7)</f>
        <v>3.11.01</v>
      </c>
      <c r="T12" s="589" t="str">
        <f t="shared" ref="T12" si="3">VLOOKUP(S12,kelompok,2,0)</f>
        <v>BANGUNAN GEDUNG TEMPAT KERJA</v>
      </c>
      <c r="U12" s="589">
        <f t="shared" ref="U12" si="4">VLOOKUP(S12,MASAMANFAAT,4,0)</f>
        <v>50</v>
      </c>
      <c r="V12" s="1078">
        <f t="shared" ref="V12" si="5">(P12-10)/U12</f>
        <v>6049999.7999999998</v>
      </c>
      <c r="W12" s="589">
        <f t="shared" ref="W12" si="6">2013-AD12</f>
        <v>5</v>
      </c>
      <c r="X12" s="1136">
        <f>PERHITUNGAN!AC17</f>
        <v>10454270</v>
      </c>
      <c r="Y12" s="1136">
        <f>PERHITUNGAN!Q20</f>
        <v>10454270</v>
      </c>
      <c r="Z12" s="1136">
        <f>PERHITUNGAN!Q21</f>
        <v>10454270</v>
      </c>
      <c r="AA12" s="1136">
        <f>PERHITUNGAN!Q22</f>
        <v>10454270</v>
      </c>
      <c r="AB12" s="1136">
        <f>PERHITUNGAN!Q23</f>
        <v>10454270</v>
      </c>
      <c r="AC12" s="1136">
        <f>PERHITUNGAN!Q24</f>
        <v>10454270</v>
      </c>
      <c r="AD12" s="1080" t="str">
        <f t="shared" ref="AD12" si="7">J12</f>
        <v>2008</v>
      </c>
      <c r="AE12" s="1081">
        <f t="shared" ref="AE12" si="8">P12-(X12+Y12+Z12+AA12+AB12+AC12)</f>
        <v>239774380</v>
      </c>
      <c r="AF12" s="1082">
        <f t="shared" ref="AF12" si="9">P12</f>
        <v>302500000</v>
      </c>
      <c r="AG12" s="1082">
        <f t="shared" ref="AG12" si="10">X12+Y12+Z12+AA12+AB12</f>
        <v>52271350</v>
      </c>
      <c r="AH12" s="681">
        <f t="shared" ref="AH12" si="11">AG12+AC12</f>
        <v>62725620</v>
      </c>
      <c r="AI12" s="667"/>
      <c r="AJ12" s="667"/>
      <c r="AK12" s="667"/>
      <c r="AL12" s="667"/>
      <c r="AM12" s="667"/>
      <c r="AN12" s="667"/>
      <c r="AO12" s="667"/>
      <c r="AP12" s="667"/>
    </row>
    <row r="13" spans="1:42" s="1085" customFormat="1" ht="27" customHeight="1">
      <c r="A13" s="1147"/>
      <c r="B13" s="1148" t="s">
        <v>3307</v>
      </c>
      <c r="C13" s="1149" t="s">
        <v>1187</v>
      </c>
      <c r="D13" s="1150" t="s">
        <v>145</v>
      </c>
      <c r="E13" s="1151" t="s">
        <v>123</v>
      </c>
      <c r="F13" s="1151" t="s">
        <v>1188</v>
      </c>
      <c r="G13" s="1150" t="s">
        <v>1192</v>
      </c>
      <c r="H13" s="1151"/>
      <c r="I13" s="1151" t="s">
        <v>1193</v>
      </c>
      <c r="J13" s="1152" t="s">
        <v>2208</v>
      </c>
      <c r="K13" s="1150" t="s">
        <v>1196</v>
      </c>
      <c r="L13" s="1151"/>
      <c r="M13" s="1151"/>
      <c r="N13" s="1151"/>
      <c r="O13" s="1151" t="s">
        <v>204</v>
      </c>
      <c r="P13" s="1153"/>
      <c r="Q13" s="1149"/>
      <c r="R13" s="324"/>
      <c r="S13" s="1077"/>
      <c r="T13" s="589"/>
      <c r="U13" s="589"/>
      <c r="V13" s="1078"/>
      <c r="W13" s="589"/>
      <c r="X13" s="1136"/>
      <c r="Y13" s="1136"/>
      <c r="Z13" s="1136"/>
      <c r="AA13" s="1136"/>
      <c r="AB13" s="1136"/>
      <c r="AC13" s="1136"/>
      <c r="AD13" s="1080"/>
      <c r="AE13" s="1081"/>
      <c r="AF13" s="1082"/>
      <c r="AG13" s="1082"/>
      <c r="AH13" s="681"/>
      <c r="AI13" s="667"/>
      <c r="AJ13" s="667"/>
      <c r="AK13" s="667"/>
      <c r="AL13" s="667"/>
      <c r="AM13" s="667"/>
      <c r="AN13" s="667"/>
      <c r="AO13" s="667"/>
      <c r="AP13" s="667"/>
    </row>
    <row r="14" spans="1:42" s="1085" customFormat="1" ht="27" customHeight="1">
      <c r="A14" s="1147">
        <v>2</v>
      </c>
      <c r="B14" s="1148" t="s">
        <v>3298</v>
      </c>
      <c r="C14" s="1151" t="s">
        <v>1187</v>
      </c>
      <c r="D14" s="1150"/>
      <c r="E14" s="1151"/>
      <c r="F14" s="1151"/>
      <c r="G14" s="1150"/>
      <c r="H14" s="1151"/>
      <c r="I14" s="1151"/>
      <c r="J14" s="1152" t="s">
        <v>165</v>
      </c>
      <c r="K14" s="1150"/>
      <c r="L14" s="1151" t="s">
        <v>3316</v>
      </c>
      <c r="M14" s="1151"/>
      <c r="N14" s="1151"/>
      <c r="O14" s="1151" t="s">
        <v>204</v>
      </c>
      <c r="P14" s="1153">
        <v>6296806262.9742832</v>
      </c>
      <c r="Q14" s="1151" t="s">
        <v>123</v>
      </c>
      <c r="R14" s="1115">
        <v>2780882941</v>
      </c>
      <c r="S14" s="1077" t="str">
        <f t="shared" ref="S14:S19" si="12">MID(C14,2,7)</f>
        <v>3.11.01</v>
      </c>
      <c r="T14" s="589" t="str">
        <f t="shared" ref="T14:T19" si="13">VLOOKUP(S14,kelompok,2,0)</f>
        <v>BANGUNAN GEDUNG TEMPAT KERJA</v>
      </c>
      <c r="U14" s="589">
        <f t="shared" ref="U14:U19" si="14">VLOOKUP(S14,MASAMANFAAT,4,0)</f>
        <v>50</v>
      </c>
      <c r="V14" s="1078">
        <f t="shared" ref="V14:V19" si="15">(P14-10)/U14</f>
        <v>125936125.05948566</v>
      </c>
      <c r="W14" s="589">
        <f t="shared" ref="W14:W19" si="16">2013-AD14</f>
        <v>12</v>
      </c>
      <c r="X14" s="1136">
        <f>PERHITUNGAN!AC45</f>
        <v>119262006.20108558</v>
      </c>
      <c r="Y14" s="1136">
        <f>PERHITUNGAN!Q47</f>
        <v>119262006.20108555</v>
      </c>
      <c r="Z14" s="1136">
        <f>PERHITUNGAN!Q48</f>
        <v>119262006.20108557</v>
      </c>
      <c r="AA14" s="1136">
        <f>PERHITUNGAN!Q49</f>
        <v>119262006.20108558</v>
      </c>
      <c r="AB14" s="1136">
        <f>PERHITUNGAN!Q50</f>
        <v>119262006.20108557</v>
      </c>
      <c r="AC14" s="1136">
        <f>PERHITUNGAN!Q51</f>
        <v>119262006.20108555</v>
      </c>
      <c r="AD14" s="1080" t="str">
        <f t="shared" ref="AD14:AD19" si="17">J14</f>
        <v>2001</v>
      </c>
      <c r="AE14" s="1081">
        <f>P14-(X14+Y14+Z14+AA14+AB14+AC14)</f>
        <v>5581234225.7677698</v>
      </c>
      <c r="AF14" s="1082">
        <f t="shared" ref="AF14:AF19" si="18">P14</f>
        <v>6296806262.9742832</v>
      </c>
      <c r="AG14" s="1082">
        <f t="shared" ref="AG14:AG19" si="19">X14+Y14+Z14+AA14+AB14</f>
        <v>596310031.00542784</v>
      </c>
      <c r="AH14" s="681">
        <f t="shared" ref="AH14:AH19" si="20">AG14+AC14</f>
        <v>715572037.2065134</v>
      </c>
      <c r="AI14" s="667"/>
      <c r="AJ14" s="667"/>
      <c r="AK14" s="667"/>
      <c r="AL14" s="667"/>
      <c r="AM14" s="667"/>
      <c r="AN14" s="667"/>
      <c r="AO14" s="667"/>
      <c r="AP14" s="667"/>
    </row>
    <row r="15" spans="1:42" s="1085" customFormat="1" ht="27" customHeight="1">
      <c r="A15" s="1147" t="s">
        <v>3322</v>
      </c>
      <c r="B15" s="1219" t="s">
        <v>3405</v>
      </c>
      <c r="C15" s="1151" t="s">
        <v>1187</v>
      </c>
      <c r="D15" s="1150" t="s">
        <v>145</v>
      </c>
      <c r="E15" s="1151" t="s">
        <v>123</v>
      </c>
      <c r="F15" s="1151" t="s">
        <v>3314</v>
      </c>
      <c r="G15" s="1150" t="s">
        <v>1859</v>
      </c>
      <c r="H15" s="1151"/>
      <c r="I15" s="1151" t="s">
        <v>3300</v>
      </c>
      <c r="J15" s="1152" t="s">
        <v>2209</v>
      </c>
      <c r="K15" s="1150" t="s">
        <v>3317</v>
      </c>
      <c r="L15" s="1151"/>
      <c r="M15" s="1151"/>
      <c r="N15" s="1151"/>
      <c r="O15" s="1151" t="s">
        <v>204</v>
      </c>
      <c r="P15" s="1153"/>
      <c r="Q15" s="1189"/>
      <c r="R15" s="1076">
        <v>3515923321.9742837</v>
      </c>
      <c r="S15" s="1077"/>
      <c r="T15" s="589"/>
      <c r="U15" s="589"/>
      <c r="V15" s="1078"/>
      <c r="W15" s="589"/>
      <c r="X15" s="1136"/>
      <c r="Y15" s="1136"/>
      <c r="Z15" s="1136"/>
      <c r="AA15" s="1136"/>
      <c r="AB15" s="1136"/>
      <c r="AC15" s="1136"/>
      <c r="AD15" s="1080"/>
      <c r="AE15" s="1081"/>
      <c r="AF15" s="1082"/>
      <c r="AG15" s="1082"/>
      <c r="AH15" s="681"/>
      <c r="AI15" s="667"/>
      <c r="AJ15" s="667"/>
      <c r="AK15" s="667"/>
      <c r="AL15" s="667"/>
      <c r="AM15" s="667"/>
      <c r="AN15" s="667"/>
      <c r="AO15" s="667"/>
      <c r="AP15" s="667"/>
    </row>
    <row r="16" spans="1:42" s="1085" customFormat="1" ht="27" customHeight="1">
      <c r="A16" s="1147">
        <v>3</v>
      </c>
      <c r="B16" s="1148" t="s">
        <v>3315</v>
      </c>
      <c r="C16" s="1151" t="s">
        <v>1187</v>
      </c>
      <c r="D16" s="1150"/>
      <c r="E16" s="1151"/>
      <c r="F16" s="1151"/>
      <c r="G16" s="1150"/>
      <c r="H16" s="1151"/>
      <c r="I16" s="1151" t="s">
        <v>3300</v>
      </c>
      <c r="J16" s="1152" t="s">
        <v>165</v>
      </c>
      <c r="K16" s="1150"/>
      <c r="L16" s="1151"/>
      <c r="M16" s="1151"/>
      <c r="N16" s="1151"/>
      <c r="O16" s="1151" t="s">
        <v>204</v>
      </c>
      <c r="P16" s="1153">
        <v>4871509763.73629</v>
      </c>
      <c r="Q16" s="1151" t="s">
        <v>123</v>
      </c>
      <c r="R16" s="1115">
        <v>1560976282</v>
      </c>
      <c r="S16" s="1077" t="str">
        <f t="shared" si="12"/>
        <v>3.11.01</v>
      </c>
      <c r="T16" s="589" t="str">
        <f t="shared" si="13"/>
        <v>BANGUNAN GEDUNG TEMPAT KERJA</v>
      </c>
      <c r="U16" s="589">
        <f t="shared" si="14"/>
        <v>50</v>
      </c>
      <c r="V16" s="1078">
        <f t="shared" si="15"/>
        <v>97430195.074725807</v>
      </c>
      <c r="W16" s="589">
        <f t="shared" si="16"/>
        <v>12</v>
      </c>
      <c r="X16" s="1136">
        <f>PERHITUNGAN!AC67</f>
        <v>829618232.96172917</v>
      </c>
      <c r="Y16" s="1136">
        <f>PERHITUNGAN!Q72</f>
        <v>91861171.153967217</v>
      </c>
      <c r="Z16" s="1136">
        <f>PERHITUNGAN!Q73</f>
        <v>91861171.153967217</v>
      </c>
      <c r="AA16" s="1136">
        <f>PERHITUNGAN!Q74</f>
        <v>91861171.153967217</v>
      </c>
      <c r="AB16" s="1136">
        <f>PERHITUNGAN!Q75</f>
        <v>91861171.153967202</v>
      </c>
      <c r="AC16" s="1136">
        <f>PERHITUNGAN!Q76</f>
        <v>91861171.153967202</v>
      </c>
      <c r="AD16" s="1080" t="str">
        <f t="shared" si="17"/>
        <v>2001</v>
      </c>
      <c r="AE16" s="1081">
        <f t="shared" ref="AE16:AE19" si="21">P16-(X16+Y16+Z16+AA16+AB16+AC16)</f>
        <v>3582585675.0047245</v>
      </c>
      <c r="AF16" s="1082">
        <f t="shared" si="18"/>
        <v>4871509763.73629</v>
      </c>
      <c r="AG16" s="1082">
        <f t="shared" si="19"/>
        <v>1197062917.5775981</v>
      </c>
      <c r="AH16" s="681">
        <f t="shared" si="20"/>
        <v>1288924088.7315652</v>
      </c>
      <c r="AI16" s="667"/>
      <c r="AJ16" s="667"/>
      <c r="AK16" s="667"/>
      <c r="AL16" s="667"/>
      <c r="AM16" s="667"/>
      <c r="AN16" s="667"/>
      <c r="AO16" s="667"/>
      <c r="AP16" s="667"/>
    </row>
    <row r="17" spans="1:42" s="1085" customFormat="1" ht="27" customHeight="1">
      <c r="A17" s="1147" t="s">
        <v>3322</v>
      </c>
      <c r="B17" s="1219" t="s">
        <v>3308</v>
      </c>
      <c r="C17" s="1151" t="s">
        <v>1187</v>
      </c>
      <c r="D17" s="1150" t="s">
        <v>145</v>
      </c>
      <c r="E17" s="1151" t="s">
        <v>123</v>
      </c>
      <c r="F17" s="1150" t="s">
        <v>1860</v>
      </c>
      <c r="G17" s="1150" t="s">
        <v>1859</v>
      </c>
      <c r="H17" s="1151"/>
      <c r="I17" s="1151" t="s">
        <v>3300</v>
      </c>
      <c r="J17" s="1152" t="s">
        <v>2209</v>
      </c>
      <c r="K17" s="1150" t="s">
        <v>3317</v>
      </c>
      <c r="L17" s="1151"/>
      <c r="M17" s="1151"/>
      <c r="N17" s="1151"/>
      <c r="O17" s="1151" t="s">
        <v>204</v>
      </c>
      <c r="P17" s="1153"/>
      <c r="Q17" s="1189"/>
      <c r="R17" s="1076">
        <v>3183043481.73629</v>
      </c>
      <c r="S17" s="1077"/>
      <c r="T17" s="589"/>
      <c r="U17" s="589"/>
      <c r="V17" s="1078"/>
      <c r="W17" s="589"/>
      <c r="X17" s="1136"/>
      <c r="Y17" s="1136"/>
      <c r="Z17" s="1136"/>
      <c r="AA17" s="1136"/>
      <c r="AB17" s="1136"/>
      <c r="AC17" s="1136"/>
      <c r="AD17" s="1080"/>
      <c r="AE17" s="1081"/>
      <c r="AF17" s="1082"/>
      <c r="AG17" s="1082"/>
      <c r="AH17" s="681"/>
      <c r="AI17" s="667"/>
      <c r="AJ17" s="667"/>
      <c r="AK17" s="667"/>
      <c r="AL17" s="667"/>
      <c r="AM17" s="667"/>
      <c r="AN17" s="667"/>
      <c r="AO17" s="667"/>
      <c r="AP17" s="667"/>
    </row>
    <row r="18" spans="1:42" s="1085" customFormat="1" ht="27" customHeight="1">
      <c r="A18" s="1147"/>
      <c r="B18" s="1148" t="s">
        <v>3318</v>
      </c>
      <c r="C18" s="1151" t="s">
        <v>1187</v>
      </c>
      <c r="D18" s="1150"/>
      <c r="E18" s="1151"/>
      <c r="F18" s="1151"/>
      <c r="G18" s="1150"/>
      <c r="H18" s="1151"/>
      <c r="I18" s="1151" t="s">
        <v>3300</v>
      </c>
      <c r="J18" s="1152" t="s">
        <v>2208</v>
      </c>
      <c r="K18" s="1150" t="s">
        <v>3321</v>
      </c>
      <c r="L18" s="1151"/>
      <c r="M18" s="1151"/>
      <c r="N18" s="1151"/>
      <c r="O18" s="1151" t="s">
        <v>204</v>
      </c>
      <c r="P18" s="1153"/>
      <c r="Q18" s="1151"/>
      <c r="R18" s="1076">
        <v>127490000</v>
      </c>
      <c r="S18" s="1077"/>
      <c r="T18" s="589"/>
      <c r="U18" s="589"/>
      <c r="V18" s="1078"/>
      <c r="W18" s="589"/>
      <c r="X18" s="1136"/>
      <c r="Y18" s="1136"/>
      <c r="Z18" s="1136"/>
      <c r="AA18" s="1136"/>
      <c r="AB18" s="1136"/>
      <c r="AC18" s="1136"/>
      <c r="AD18" s="1080"/>
      <c r="AE18" s="1081"/>
      <c r="AF18" s="1082"/>
      <c r="AG18" s="1082"/>
      <c r="AH18" s="681"/>
      <c r="AI18" s="667"/>
      <c r="AJ18" s="667"/>
      <c r="AK18" s="667"/>
      <c r="AL18" s="667"/>
      <c r="AM18" s="667"/>
      <c r="AN18" s="667"/>
      <c r="AO18" s="667"/>
      <c r="AP18" s="667"/>
    </row>
    <row r="19" spans="1:42" s="1085" customFormat="1" ht="27" customHeight="1">
      <c r="A19" s="1147">
        <v>4</v>
      </c>
      <c r="B19" s="1148" t="s">
        <v>3319</v>
      </c>
      <c r="C19" s="1151" t="s">
        <v>1187</v>
      </c>
      <c r="D19" s="1150"/>
      <c r="E19" s="1151"/>
      <c r="F19" s="1151"/>
      <c r="G19" s="1150"/>
      <c r="H19" s="1151"/>
      <c r="I19" s="1151" t="s">
        <v>3300</v>
      </c>
      <c r="J19" s="1152" t="s">
        <v>165</v>
      </c>
      <c r="K19" s="1150"/>
      <c r="L19" s="1151"/>
      <c r="M19" s="1151"/>
      <c r="N19" s="1151"/>
      <c r="O19" s="1151" t="s">
        <v>204</v>
      </c>
      <c r="P19" s="1153">
        <v>1424956005.2996848</v>
      </c>
      <c r="Q19" s="1151" t="s">
        <v>123</v>
      </c>
      <c r="R19" s="1076">
        <v>859340455</v>
      </c>
      <c r="S19" s="1077" t="str">
        <f t="shared" si="12"/>
        <v>3.11.01</v>
      </c>
      <c r="T19" s="589" t="str">
        <f t="shared" si="13"/>
        <v>BANGUNAN GEDUNG TEMPAT KERJA</v>
      </c>
      <c r="U19" s="589">
        <f t="shared" si="14"/>
        <v>50</v>
      </c>
      <c r="V19" s="1078">
        <f t="shared" si="15"/>
        <v>28499119.905993696</v>
      </c>
      <c r="W19" s="589">
        <f t="shared" si="16"/>
        <v>12</v>
      </c>
      <c r="X19" s="1136">
        <f>PERHITUNGAN!AC92</f>
        <v>282479452.77627653</v>
      </c>
      <c r="Y19" s="1136">
        <f>PERHITUNGAN!Q97</f>
        <v>25965376.193713807</v>
      </c>
      <c r="Z19" s="1136">
        <f>PERHITUNGAN!Q98</f>
        <v>25965376.193713803</v>
      </c>
      <c r="AA19" s="1136">
        <f>PERHITUNGAN!Q99</f>
        <v>25965376.193713803</v>
      </c>
      <c r="AB19" s="1136">
        <f>PERHITUNGAN!Q100</f>
        <v>25965376.193713803</v>
      </c>
      <c r="AC19" s="1136">
        <f>PERHITUNGAN!Q101</f>
        <v>25965376.193713803</v>
      </c>
      <c r="AD19" s="1080" t="str">
        <f t="shared" si="17"/>
        <v>2001</v>
      </c>
      <c r="AE19" s="1081">
        <f t="shared" si="21"/>
        <v>1012649671.5548394</v>
      </c>
      <c r="AF19" s="1082">
        <f t="shared" si="18"/>
        <v>1424956005.2996848</v>
      </c>
      <c r="AG19" s="1082">
        <f t="shared" si="19"/>
        <v>386340957.55113167</v>
      </c>
      <c r="AH19" s="681">
        <f t="shared" si="20"/>
        <v>412306333.74484545</v>
      </c>
      <c r="AI19" s="667"/>
      <c r="AJ19" s="667"/>
      <c r="AK19" s="667"/>
      <c r="AL19" s="667"/>
      <c r="AM19" s="667"/>
      <c r="AN19" s="667"/>
      <c r="AO19" s="667"/>
      <c r="AP19" s="667"/>
    </row>
    <row r="20" spans="1:42" s="1085" customFormat="1" ht="27" customHeight="1">
      <c r="A20" s="1147"/>
      <c r="B20" s="1219" t="s">
        <v>3320</v>
      </c>
      <c r="C20" s="1151" t="s">
        <v>1187</v>
      </c>
      <c r="D20" s="1150"/>
      <c r="E20" s="1151"/>
      <c r="F20" s="1151"/>
      <c r="G20" s="1150"/>
      <c r="H20" s="1151"/>
      <c r="I20" s="1151" t="s">
        <v>3300</v>
      </c>
      <c r="J20" s="1152" t="s">
        <v>2209</v>
      </c>
      <c r="K20" s="1150" t="s">
        <v>3317</v>
      </c>
      <c r="L20" s="1151"/>
      <c r="M20" s="1151"/>
      <c r="N20" s="1151"/>
      <c r="O20" s="1151" t="s">
        <v>204</v>
      </c>
      <c r="P20" s="1153"/>
      <c r="Q20" s="1155"/>
      <c r="R20" s="1076">
        <v>422097450.2996847</v>
      </c>
      <c r="S20" s="1077"/>
      <c r="T20" s="589"/>
      <c r="U20" s="589"/>
      <c r="V20" s="1078"/>
      <c r="W20" s="589"/>
      <c r="X20" s="1136"/>
      <c r="Y20" s="1136"/>
      <c r="Z20" s="1136"/>
      <c r="AA20" s="1136"/>
      <c r="AB20" s="1136"/>
      <c r="AC20" s="1136"/>
      <c r="AD20" s="1080"/>
      <c r="AE20" s="1081"/>
      <c r="AF20" s="1082"/>
      <c r="AG20" s="1082"/>
      <c r="AH20" s="681"/>
      <c r="AI20" s="667"/>
      <c r="AJ20" s="667"/>
      <c r="AK20" s="667"/>
      <c r="AL20" s="667"/>
      <c r="AM20" s="667"/>
      <c r="AN20" s="667"/>
      <c r="AO20" s="667"/>
      <c r="AP20" s="667"/>
    </row>
    <row r="21" spans="1:42" s="1085" customFormat="1" ht="27" customHeight="1">
      <c r="A21" s="1147"/>
      <c r="B21" s="1148" t="s">
        <v>3302</v>
      </c>
      <c r="C21" s="1151" t="s">
        <v>1187</v>
      </c>
      <c r="D21" s="1150"/>
      <c r="E21" s="1151"/>
      <c r="F21" s="1151"/>
      <c r="G21" s="1150"/>
      <c r="H21" s="1151"/>
      <c r="I21" s="1151" t="s">
        <v>3300</v>
      </c>
      <c r="J21" s="1154">
        <v>2008</v>
      </c>
      <c r="K21" s="1150" t="s">
        <v>3376</v>
      </c>
      <c r="L21" s="1151"/>
      <c r="M21" s="1151"/>
      <c r="N21" s="1151"/>
      <c r="O21" s="1151" t="s">
        <v>204</v>
      </c>
      <c r="P21" s="1153"/>
      <c r="Q21" s="1151"/>
      <c r="R21" s="1076">
        <v>143518100</v>
      </c>
      <c r="S21" s="1077"/>
      <c r="T21" s="589"/>
      <c r="U21" s="589"/>
      <c r="V21" s="1078"/>
      <c r="W21" s="589"/>
      <c r="X21" s="1136"/>
      <c r="Y21" s="1136"/>
      <c r="Z21" s="1136"/>
      <c r="AA21" s="1136"/>
      <c r="AB21" s="1136"/>
      <c r="AC21" s="1136"/>
      <c r="AD21" s="1080"/>
      <c r="AE21" s="1081"/>
      <c r="AF21" s="1082"/>
      <c r="AG21" s="1082"/>
      <c r="AH21" s="681"/>
      <c r="AI21" s="667"/>
      <c r="AJ21" s="667"/>
      <c r="AK21" s="667"/>
      <c r="AL21" s="667"/>
      <c r="AM21" s="667"/>
      <c r="AN21" s="667"/>
      <c r="AO21" s="667"/>
      <c r="AP21" s="667"/>
    </row>
    <row r="22" spans="1:42" s="1085" customFormat="1" ht="27" customHeight="1">
      <c r="A22" s="1147">
        <v>5</v>
      </c>
      <c r="B22" s="1148" t="s">
        <v>3323</v>
      </c>
      <c r="C22" s="1151" t="s">
        <v>1187</v>
      </c>
      <c r="D22" s="1150"/>
      <c r="E22" s="1151"/>
      <c r="F22" s="1151"/>
      <c r="G22" s="1150"/>
      <c r="H22" s="1151"/>
      <c r="I22" s="1151" t="s">
        <v>3300</v>
      </c>
      <c r="J22" s="1152" t="s">
        <v>165</v>
      </c>
      <c r="K22" s="1150"/>
      <c r="L22" s="1151"/>
      <c r="M22" s="1151"/>
      <c r="N22" s="1151"/>
      <c r="O22" s="1151" t="s">
        <v>204</v>
      </c>
      <c r="P22" s="1153">
        <v>925444137.49790108</v>
      </c>
      <c r="Q22" s="1151" t="s">
        <v>123</v>
      </c>
      <c r="R22" s="1076">
        <v>460046691</v>
      </c>
      <c r="S22" s="1077" t="str">
        <f t="shared" ref="S22:S62" si="22">MID(C22,2,7)</f>
        <v>3.11.01</v>
      </c>
      <c r="T22" s="589" t="str">
        <f t="shared" ref="T22:T62" si="23">VLOOKUP(S22,kelompok,2,0)</f>
        <v>BANGUNAN GEDUNG TEMPAT KERJA</v>
      </c>
      <c r="U22" s="589">
        <f t="shared" ref="U22:U62" si="24">VLOOKUP(S22,MASAMANFAAT,4,0)</f>
        <v>50</v>
      </c>
      <c r="V22" s="1078">
        <f t="shared" ref="V22:V62" si="25">(P22-10)/U22</f>
        <v>18508882.54995802</v>
      </c>
      <c r="W22" s="589">
        <f t="shared" ref="W22:W62" si="26">2013-AD22</f>
        <v>12</v>
      </c>
      <c r="X22" s="1136">
        <f>PERHITUNGAN!AC117</f>
        <v>177038997.76090616</v>
      </c>
      <c r="Y22" s="1136">
        <f>PERHITUNGAN!Q122</f>
        <v>17404770.691558026</v>
      </c>
      <c r="Z22" s="1136">
        <f>PERHITUNGAN!Q123</f>
        <v>17404770.691558026</v>
      </c>
      <c r="AA22" s="1136">
        <f>PERHITUNGAN!Q124</f>
        <v>17404770.691558026</v>
      </c>
      <c r="AB22" s="1136">
        <f>PERHITUNGAN!Q125</f>
        <v>17404770.691558026</v>
      </c>
      <c r="AC22" s="1136">
        <f>PERHITUNGAN!Q126</f>
        <v>17404770.69155803</v>
      </c>
      <c r="AD22" s="1080" t="str">
        <f t="shared" ref="AD22:AD62" si="27">J22</f>
        <v>2001</v>
      </c>
      <c r="AE22" s="1081">
        <f t="shared" ref="AE22:AE62" si="28">P22-(X22+Y22+Z22+AA22+AB22+AC22)</f>
        <v>661381286.27920473</v>
      </c>
      <c r="AF22" s="1082">
        <f t="shared" ref="AF22:AF62" si="29">P22</f>
        <v>925444137.49790108</v>
      </c>
      <c r="AG22" s="1082">
        <f t="shared" ref="AG22:AG62" si="30">X22+Y22+Z22+AA22+AB22</f>
        <v>246658080.52713829</v>
      </c>
      <c r="AH22" s="681">
        <f t="shared" ref="AH22:AH62" si="31">AG22+AC22</f>
        <v>264062851.21869633</v>
      </c>
      <c r="AI22" s="667"/>
      <c r="AJ22" s="667"/>
      <c r="AK22" s="667"/>
      <c r="AL22" s="667"/>
      <c r="AM22" s="667"/>
      <c r="AN22" s="667"/>
      <c r="AO22" s="667"/>
      <c r="AP22" s="667"/>
    </row>
    <row r="23" spans="1:42" s="1085" customFormat="1" ht="27" customHeight="1">
      <c r="A23" s="1147"/>
      <c r="B23" s="1219" t="s">
        <v>3324</v>
      </c>
      <c r="C23" s="1151" t="s">
        <v>1187</v>
      </c>
      <c r="D23" s="1150"/>
      <c r="E23" s="1151"/>
      <c r="F23" s="1151"/>
      <c r="G23" s="1150"/>
      <c r="H23" s="1151"/>
      <c r="I23" s="1151" t="s">
        <v>3300</v>
      </c>
      <c r="J23" s="1152" t="s">
        <v>2209</v>
      </c>
      <c r="K23" s="1150" t="s">
        <v>3317</v>
      </c>
      <c r="L23" s="1151"/>
      <c r="M23" s="1151"/>
      <c r="N23" s="1151"/>
      <c r="O23" s="1151" t="s">
        <v>204</v>
      </c>
      <c r="P23" s="1153"/>
      <c r="Q23" s="1155"/>
      <c r="R23" s="1076">
        <v>465397446.49790108</v>
      </c>
      <c r="S23" s="1077"/>
      <c r="T23" s="589"/>
      <c r="U23" s="589"/>
      <c r="V23" s="1078"/>
      <c r="W23" s="589"/>
      <c r="X23" s="1136"/>
      <c r="Y23" s="1136"/>
      <c r="Z23" s="1136"/>
      <c r="AA23" s="1136"/>
      <c r="AB23" s="1136"/>
      <c r="AC23" s="1136"/>
      <c r="AD23" s="1080"/>
      <c r="AE23" s="1081"/>
      <c r="AF23" s="1082"/>
      <c r="AG23" s="1082"/>
      <c r="AH23" s="681"/>
      <c r="AI23" s="667"/>
      <c r="AJ23" s="667"/>
      <c r="AK23" s="667"/>
      <c r="AL23" s="667"/>
      <c r="AM23" s="667"/>
      <c r="AN23" s="667"/>
      <c r="AO23" s="667"/>
      <c r="AP23" s="667"/>
    </row>
    <row r="24" spans="1:42" s="1085" customFormat="1" ht="27" customHeight="1">
      <c r="A24" s="1147">
        <v>6</v>
      </c>
      <c r="B24" s="1148" t="s">
        <v>3325</v>
      </c>
      <c r="C24" s="1151" t="s">
        <v>1187</v>
      </c>
      <c r="D24" s="1150"/>
      <c r="E24" s="1151"/>
      <c r="F24" s="1151"/>
      <c r="G24" s="1150"/>
      <c r="H24" s="1151"/>
      <c r="I24" s="1151" t="s">
        <v>3300</v>
      </c>
      <c r="J24" s="1152" t="s">
        <v>165</v>
      </c>
      <c r="K24" s="1150"/>
      <c r="L24" s="1151"/>
      <c r="M24" s="1151"/>
      <c r="N24" s="1151"/>
      <c r="O24" s="1151" t="s">
        <v>204</v>
      </c>
      <c r="P24" s="1153">
        <v>1327165405</v>
      </c>
      <c r="Q24" s="1151" t="s">
        <v>123</v>
      </c>
      <c r="R24" s="1076">
        <v>488689096</v>
      </c>
      <c r="S24" s="1077" t="str">
        <f t="shared" si="22"/>
        <v>3.11.01</v>
      </c>
      <c r="T24" s="589" t="str">
        <f t="shared" si="23"/>
        <v>BANGUNAN GEDUNG TEMPAT KERJA</v>
      </c>
      <c r="U24" s="589">
        <f t="shared" si="24"/>
        <v>50</v>
      </c>
      <c r="V24" s="1078">
        <f t="shared" si="25"/>
        <v>26543307.899999999</v>
      </c>
      <c r="W24" s="589">
        <f t="shared" si="26"/>
        <v>12</v>
      </c>
      <c r="X24" s="1136">
        <f>PERHITUNGAN!AC143</f>
        <v>219466345.22719994</v>
      </c>
      <c r="Y24" s="1136">
        <f>PERHITUNGAN!Q148</f>
        <v>25174978.631199989</v>
      </c>
      <c r="Z24" s="1136">
        <f>PERHITUNGAN!Q149</f>
        <v>25174978.631199986</v>
      </c>
      <c r="AA24" s="1136">
        <f>PERHITUNGAN!Q150</f>
        <v>25174978.631199986</v>
      </c>
      <c r="AB24" s="1136">
        <f>PERHITUNGAN!Q151</f>
        <v>25174978.631199989</v>
      </c>
      <c r="AC24" s="1136">
        <f>PERHITUNGAN!Q152</f>
        <v>25174978.631199989</v>
      </c>
      <c r="AD24" s="1080" t="str">
        <f t="shared" si="27"/>
        <v>2001</v>
      </c>
      <c r="AE24" s="1081">
        <f t="shared" si="28"/>
        <v>981824166.61680007</v>
      </c>
      <c r="AF24" s="1082">
        <f t="shared" si="29"/>
        <v>1327165405</v>
      </c>
      <c r="AG24" s="1082">
        <f t="shared" si="30"/>
        <v>320166259.75199991</v>
      </c>
      <c r="AH24" s="681">
        <f t="shared" si="31"/>
        <v>345341238.38319993</v>
      </c>
      <c r="AI24" s="667"/>
      <c r="AJ24" s="667"/>
      <c r="AK24" s="667"/>
      <c r="AL24" s="667"/>
      <c r="AM24" s="667"/>
      <c r="AN24" s="667"/>
      <c r="AO24" s="667"/>
      <c r="AP24" s="667"/>
    </row>
    <row r="25" spans="1:42" s="1085" customFormat="1" ht="27" customHeight="1">
      <c r="A25" s="1147"/>
      <c r="B25" s="1148" t="s">
        <v>3326</v>
      </c>
      <c r="C25" s="1151" t="s">
        <v>1187</v>
      </c>
      <c r="D25" s="1150"/>
      <c r="E25" s="1151"/>
      <c r="F25" s="1151"/>
      <c r="G25" s="1150"/>
      <c r="H25" s="1151"/>
      <c r="I25" s="1151" t="s">
        <v>3300</v>
      </c>
      <c r="J25" s="1152" t="s">
        <v>2208</v>
      </c>
      <c r="K25" s="1150" t="s">
        <v>3321</v>
      </c>
      <c r="L25" s="1151"/>
      <c r="M25" s="1151"/>
      <c r="N25" s="1151"/>
      <c r="O25" s="1151" t="s">
        <v>204</v>
      </c>
      <c r="P25" s="1153"/>
      <c r="Q25" s="1151"/>
      <c r="R25" s="1076">
        <v>838476309</v>
      </c>
      <c r="S25" s="1077"/>
      <c r="T25" s="589"/>
      <c r="U25" s="589"/>
      <c r="V25" s="1078"/>
      <c r="W25" s="589"/>
      <c r="X25" s="1136"/>
      <c r="Y25" s="1136"/>
      <c r="Z25" s="1136"/>
      <c r="AA25" s="1136"/>
      <c r="AB25" s="1136"/>
      <c r="AC25" s="1136"/>
      <c r="AD25" s="1080"/>
      <c r="AE25" s="1081"/>
      <c r="AF25" s="1082"/>
      <c r="AG25" s="1082"/>
      <c r="AH25" s="681"/>
      <c r="AI25" s="667"/>
      <c r="AJ25" s="667"/>
      <c r="AK25" s="667"/>
      <c r="AL25" s="667"/>
      <c r="AM25" s="667"/>
      <c r="AN25" s="667"/>
      <c r="AO25" s="667"/>
      <c r="AP25" s="667"/>
    </row>
    <row r="26" spans="1:42" s="1085" customFormat="1" ht="27" customHeight="1">
      <c r="A26" s="1147">
        <v>7</v>
      </c>
      <c r="B26" s="1148" t="s">
        <v>3330</v>
      </c>
      <c r="C26" s="1151" t="s">
        <v>1187</v>
      </c>
      <c r="D26" s="1150"/>
      <c r="E26" s="1151"/>
      <c r="F26" s="1151"/>
      <c r="G26" s="1150"/>
      <c r="H26" s="1151"/>
      <c r="I26" s="1151" t="s">
        <v>3300</v>
      </c>
      <c r="J26" s="1152" t="s">
        <v>165</v>
      </c>
      <c r="K26" s="1150"/>
      <c r="L26" s="1151"/>
      <c r="M26" s="1151"/>
      <c r="N26" s="1151"/>
      <c r="O26" s="1151" t="s">
        <v>204</v>
      </c>
      <c r="P26" s="1153">
        <v>1778452004.3590069</v>
      </c>
      <c r="Q26" s="1151" t="s">
        <v>123</v>
      </c>
      <c r="R26" s="1076">
        <v>439220939</v>
      </c>
      <c r="S26" s="1077" t="str">
        <f t="shared" si="22"/>
        <v>3.11.01</v>
      </c>
      <c r="T26" s="589" t="str">
        <f t="shared" si="23"/>
        <v>BANGUNAN GEDUNG TEMPAT KERJA</v>
      </c>
      <c r="U26" s="589">
        <f t="shared" si="24"/>
        <v>50</v>
      </c>
      <c r="V26" s="1078">
        <f t="shared" si="25"/>
        <v>35569039.887180135</v>
      </c>
      <c r="W26" s="589">
        <f t="shared" si="26"/>
        <v>12</v>
      </c>
      <c r="X26" s="1136">
        <f>PERHITUNGAN!AC170</f>
        <v>267526260.20788077</v>
      </c>
      <c r="Y26" s="1136">
        <f>PERHITUNGAN!Q174</f>
        <v>34339221.457980134</v>
      </c>
      <c r="Z26" s="1136">
        <f>PERHITUNGAN!Q175</f>
        <v>34339221.457980134</v>
      </c>
      <c r="AA26" s="1136">
        <f>PERHITUNGAN!Q176</f>
        <v>34339221.457980134</v>
      </c>
      <c r="AB26" s="1136">
        <f>PERHITUNGAN!Q177</f>
        <v>34339221.457980134</v>
      </c>
      <c r="AC26" s="1136">
        <f>PERHITUNGAN!Q178</f>
        <v>34339221.457980134</v>
      </c>
      <c r="AD26" s="1080" t="str">
        <f t="shared" si="27"/>
        <v>2001</v>
      </c>
      <c r="AE26" s="1081">
        <f t="shared" si="28"/>
        <v>1339229636.8612254</v>
      </c>
      <c r="AF26" s="1082">
        <f t="shared" si="29"/>
        <v>1778452004.3590069</v>
      </c>
      <c r="AG26" s="1082">
        <f t="shared" si="30"/>
        <v>404883146.03980136</v>
      </c>
      <c r="AH26" s="681">
        <f t="shared" si="31"/>
        <v>439222367.49778152</v>
      </c>
      <c r="AI26" s="667"/>
      <c r="AJ26" s="667"/>
      <c r="AK26" s="667"/>
      <c r="AL26" s="667"/>
      <c r="AM26" s="667"/>
      <c r="AN26" s="667"/>
      <c r="AO26" s="667"/>
      <c r="AP26" s="667"/>
    </row>
    <row r="27" spans="1:42" s="1085" customFormat="1" ht="27" customHeight="1">
      <c r="A27" s="1147"/>
      <c r="B27" s="1219" t="s">
        <v>3327</v>
      </c>
      <c r="C27" s="1151" t="s">
        <v>1187</v>
      </c>
      <c r="D27" s="1150"/>
      <c r="E27" s="1151"/>
      <c r="F27" s="1151"/>
      <c r="G27" s="1150"/>
      <c r="H27" s="1151"/>
      <c r="I27" s="1151" t="s">
        <v>3300</v>
      </c>
      <c r="J27" s="1152" t="s">
        <v>2208</v>
      </c>
      <c r="K27" s="1150" t="s">
        <v>3321</v>
      </c>
      <c r="L27" s="1151"/>
      <c r="M27" s="1151"/>
      <c r="N27" s="1151"/>
      <c r="O27" s="1151" t="s">
        <v>204</v>
      </c>
      <c r="P27" s="1153"/>
      <c r="Q27" s="1155"/>
      <c r="R27" s="1076">
        <v>1339231065.3590069</v>
      </c>
      <c r="S27" s="1077"/>
      <c r="T27" s="589"/>
      <c r="U27" s="589"/>
      <c r="V27" s="1078"/>
      <c r="W27" s="589"/>
      <c r="X27" s="1136"/>
      <c r="Y27" s="1136"/>
      <c r="Z27" s="1136"/>
      <c r="AA27" s="1136"/>
      <c r="AB27" s="1136"/>
      <c r="AC27" s="1136"/>
      <c r="AD27" s="1080"/>
      <c r="AE27" s="1081"/>
      <c r="AF27" s="1082"/>
      <c r="AG27" s="1082"/>
      <c r="AH27" s="681"/>
      <c r="AI27" s="667"/>
      <c r="AJ27" s="667"/>
      <c r="AK27" s="667"/>
      <c r="AL27" s="667"/>
      <c r="AM27" s="667"/>
      <c r="AN27" s="667"/>
      <c r="AO27" s="667"/>
      <c r="AP27" s="667"/>
    </row>
    <row r="28" spans="1:42" s="1085" customFormat="1" ht="27" customHeight="1">
      <c r="A28" s="1147">
        <v>8</v>
      </c>
      <c r="B28" s="1148" t="s">
        <v>3328</v>
      </c>
      <c r="C28" s="1151" t="s">
        <v>1187</v>
      </c>
      <c r="D28" s="1150"/>
      <c r="E28" s="1151"/>
      <c r="F28" s="1151"/>
      <c r="G28" s="1150"/>
      <c r="H28" s="1151"/>
      <c r="I28" s="1151" t="s">
        <v>3300</v>
      </c>
      <c r="J28" s="1152" t="s">
        <v>240</v>
      </c>
      <c r="K28" s="1150"/>
      <c r="L28" s="1151"/>
      <c r="M28" s="1151"/>
      <c r="N28" s="1151"/>
      <c r="O28" s="1151" t="s">
        <v>204</v>
      </c>
      <c r="P28" s="1155">
        <v>4170352138.2685671</v>
      </c>
      <c r="Q28" s="1151" t="s">
        <v>123</v>
      </c>
      <c r="R28" s="1076">
        <v>1443095500</v>
      </c>
      <c r="S28" s="1077" t="str">
        <f t="shared" si="22"/>
        <v>3.11.01</v>
      </c>
      <c r="T28" s="589" t="str">
        <f t="shared" si="23"/>
        <v>BANGUNAN GEDUNG TEMPAT KERJA</v>
      </c>
      <c r="U28" s="589">
        <f t="shared" si="24"/>
        <v>50</v>
      </c>
      <c r="V28" s="1078">
        <f t="shared" si="25"/>
        <v>83407042.565371335</v>
      </c>
      <c r="W28" s="589">
        <f t="shared" si="26"/>
        <v>10</v>
      </c>
      <c r="X28" s="1136">
        <f>PERHITUNGAN!AC198</f>
        <v>640265452.55696714</v>
      </c>
      <c r="Y28" s="1136">
        <f>PERHITUNGAN!Q202</f>
        <v>78446370.793591127</v>
      </c>
      <c r="Z28" s="1136">
        <f>PERHITUNGAN!Q203</f>
        <v>78446370.793591127</v>
      </c>
      <c r="AA28" s="1136">
        <f>PERHITUNGAN!Q204</f>
        <v>78446370.793591127</v>
      </c>
      <c r="AB28" s="1136">
        <f>PERHITUNGAN!Q205</f>
        <v>78446370.793591142</v>
      </c>
      <c r="AC28" s="1136">
        <f>PERHITUNGAN!Q206</f>
        <v>78446370.793591142</v>
      </c>
      <c r="AD28" s="1080" t="str">
        <f t="shared" si="27"/>
        <v>2003</v>
      </c>
      <c r="AE28" s="1081">
        <f t="shared" si="28"/>
        <v>3137854831.7436442</v>
      </c>
      <c r="AF28" s="1082">
        <f t="shared" si="29"/>
        <v>4170352138.2685671</v>
      </c>
      <c r="AG28" s="1082">
        <f t="shared" si="30"/>
        <v>954050935.73133171</v>
      </c>
      <c r="AH28" s="681">
        <f t="shared" si="31"/>
        <v>1032497306.5249228</v>
      </c>
      <c r="AI28" s="667"/>
      <c r="AJ28" s="667"/>
      <c r="AK28" s="667"/>
      <c r="AL28" s="667"/>
      <c r="AM28" s="667"/>
      <c r="AN28" s="667"/>
      <c r="AO28" s="667"/>
      <c r="AP28" s="667"/>
    </row>
    <row r="29" spans="1:42" s="1085" customFormat="1" ht="27" customHeight="1">
      <c r="A29" s="1147"/>
      <c r="B29" s="1219" t="s">
        <v>3329</v>
      </c>
      <c r="C29" s="1151" t="s">
        <v>1187</v>
      </c>
      <c r="D29" s="1150"/>
      <c r="E29" s="1151"/>
      <c r="F29" s="1151"/>
      <c r="G29" s="1150"/>
      <c r="H29" s="1151"/>
      <c r="I29" s="1151" t="s">
        <v>3300</v>
      </c>
      <c r="J29" s="1152" t="s">
        <v>2209</v>
      </c>
      <c r="K29" s="1150" t="s">
        <v>3317</v>
      </c>
      <c r="L29" s="1151"/>
      <c r="M29" s="1151"/>
      <c r="N29" s="1151"/>
      <c r="O29" s="1151" t="s">
        <v>204</v>
      </c>
      <c r="P29" s="1155"/>
      <c r="Q29" s="1155"/>
      <c r="R29" s="1076">
        <v>357481904.63201189</v>
      </c>
      <c r="S29" s="1077"/>
      <c r="T29" s="589"/>
      <c r="U29" s="589"/>
      <c r="V29" s="1078"/>
      <c r="W29" s="589"/>
      <c r="X29" s="1136"/>
      <c r="Y29" s="1136"/>
      <c r="Z29" s="1136"/>
      <c r="AA29" s="1136"/>
      <c r="AB29" s="1136"/>
      <c r="AC29" s="1136"/>
      <c r="AD29" s="1080"/>
      <c r="AE29" s="1081"/>
      <c r="AF29" s="1082"/>
      <c r="AG29" s="1082"/>
      <c r="AH29" s="681"/>
      <c r="AI29" s="667"/>
      <c r="AJ29" s="667"/>
      <c r="AK29" s="667"/>
      <c r="AL29" s="667"/>
      <c r="AM29" s="667"/>
      <c r="AN29" s="667"/>
      <c r="AO29" s="667"/>
      <c r="AP29" s="667"/>
    </row>
    <row r="30" spans="1:42" s="1085" customFormat="1" ht="27" customHeight="1">
      <c r="A30" s="1147"/>
      <c r="B30" s="1148" t="s">
        <v>3331</v>
      </c>
      <c r="C30" s="1151" t="s">
        <v>1187</v>
      </c>
      <c r="D30" s="1150"/>
      <c r="E30" s="1151"/>
      <c r="F30" s="1151"/>
      <c r="G30" s="1150"/>
      <c r="H30" s="1151"/>
      <c r="I30" s="1151" t="s">
        <v>3300</v>
      </c>
      <c r="J30" s="1152" t="s">
        <v>2209</v>
      </c>
      <c r="K30" s="1150" t="s">
        <v>3317</v>
      </c>
      <c r="L30" s="1151"/>
      <c r="M30" s="1151"/>
      <c r="N30" s="1151"/>
      <c r="O30" s="1151" t="s">
        <v>204</v>
      </c>
      <c r="P30" s="1155"/>
      <c r="Q30" s="1155"/>
      <c r="R30" s="1076">
        <v>620744113</v>
      </c>
      <c r="S30" s="1077"/>
      <c r="T30" s="589"/>
      <c r="U30" s="589"/>
      <c r="V30" s="1078"/>
      <c r="W30" s="589"/>
      <c r="X30" s="1136"/>
      <c r="Y30" s="1136"/>
      <c r="Z30" s="1136"/>
      <c r="AA30" s="1136"/>
      <c r="AB30" s="1136"/>
      <c r="AC30" s="1136"/>
      <c r="AD30" s="1080"/>
      <c r="AE30" s="1081"/>
      <c r="AF30" s="1082"/>
      <c r="AG30" s="1082"/>
      <c r="AH30" s="681"/>
      <c r="AI30" s="667"/>
      <c r="AJ30" s="667"/>
      <c r="AK30" s="667"/>
      <c r="AL30" s="667"/>
      <c r="AM30" s="667"/>
      <c r="AN30" s="667"/>
      <c r="AO30" s="667"/>
      <c r="AP30" s="667"/>
    </row>
    <row r="31" spans="1:42" s="1085" customFormat="1" ht="27" customHeight="1">
      <c r="A31" s="1147"/>
      <c r="B31" s="1219" t="s">
        <v>3393</v>
      </c>
      <c r="C31" s="1151" t="s">
        <v>1187</v>
      </c>
      <c r="D31" s="1150"/>
      <c r="E31" s="1151"/>
      <c r="F31" s="1151"/>
      <c r="G31" s="1150"/>
      <c r="H31" s="1151"/>
      <c r="I31" s="1151" t="s">
        <v>3300</v>
      </c>
      <c r="J31" s="1154">
        <v>2007</v>
      </c>
      <c r="K31" s="1150" t="s">
        <v>3375</v>
      </c>
      <c r="L31" s="1151"/>
      <c r="M31" s="1151"/>
      <c r="N31" s="1151"/>
      <c r="O31" s="1151" t="s">
        <v>204</v>
      </c>
      <c r="P31" s="1155"/>
      <c r="Q31" s="1155"/>
      <c r="R31" s="1076">
        <v>1008775087.093275</v>
      </c>
      <c r="S31" s="1077"/>
      <c r="T31" s="589"/>
      <c r="U31" s="589"/>
      <c r="V31" s="1078"/>
      <c r="W31" s="589"/>
      <c r="X31" s="1136"/>
      <c r="Y31" s="1136"/>
      <c r="Z31" s="1136"/>
      <c r="AA31" s="1136"/>
      <c r="AB31" s="1136"/>
      <c r="AC31" s="1136"/>
      <c r="AD31" s="1080"/>
      <c r="AE31" s="1081"/>
      <c r="AF31" s="1082"/>
      <c r="AG31" s="1082"/>
      <c r="AH31" s="681"/>
      <c r="AI31" s="667"/>
      <c r="AJ31" s="667"/>
      <c r="AK31" s="667"/>
      <c r="AL31" s="667"/>
      <c r="AM31" s="667"/>
      <c r="AN31" s="667"/>
      <c r="AO31" s="667"/>
      <c r="AP31" s="667"/>
    </row>
    <row r="32" spans="1:42" s="1085" customFormat="1" ht="27" customHeight="1">
      <c r="A32" s="1147"/>
      <c r="B32" s="1148" t="s">
        <v>3332</v>
      </c>
      <c r="C32" s="1151" t="s">
        <v>1187</v>
      </c>
      <c r="D32" s="1150"/>
      <c r="E32" s="1151"/>
      <c r="F32" s="1151"/>
      <c r="G32" s="1150"/>
      <c r="H32" s="1151"/>
      <c r="I32" s="1151" t="s">
        <v>3300</v>
      </c>
      <c r="J32" s="1152" t="s">
        <v>3334</v>
      </c>
      <c r="K32" s="1150" t="s">
        <v>3333</v>
      </c>
      <c r="L32" s="1151"/>
      <c r="M32" s="1151"/>
      <c r="N32" s="1151"/>
      <c r="O32" s="1151" t="s">
        <v>204</v>
      </c>
      <c r="P32" s="1155"/>
      <c r="Q32" s="1155"/>
      <c r="R32" s="1076">
        <v>512419326.91611767</v>
      </c>
      <c r="S32" s="1077"/>
      <c r="T32" s="589"/>
      <c r="U32" s="589"/>
      <c r="V32" s="1078"/>
      <c r="W32" s="589"/>
      <c r="X32" s="1136"/>
      <c r="Y32" s="1136"/>
      <c r="Z32" s="1136"/>
      <c r="AA32" s="1136"/>
      <c r="AB32" s="1136"/>
      <c r="AC32" s="1136"/>
      <c r="AD32" s="1080"/>
      <c r="AE32" s="1081"/>
      <c r="AF32" s="1082"/>
      <c r="AG32" s="1082"/>
      <c r="AH32" s="681"/>
      <c r="AI32" s="667"/>
      <c r="AJ32" s="667"/>
      <c r="AK32" s="667"/>
      <c r="AL32" s="667"/>
      <c r="AM32" s="667"/>
      <c r="AN32" s="667"/>
      <c r="AO32" s="667"/>
      <c r="AP32" s="667"/>
    </row>
    <row r="33" spans="1:42" s="1085" customFormat="1" ht="27" customHeight="1">
      <c r="A33" s="1147"/>
      <c r="B33" s="1148" t="s">
        <v>3311</v>
      </c>
      <c r="C33" s="1151" t="s">
        <v>1187</v>
      </c>
      <c r="D33" s="1150"/>
      <c r="E33" s="1151"/>
      <c r="F33" s="1151"/>
      <c r="G33" s="1150"/>
      <c r="H33" s="1151"/>
      <c r="I33" s="1151" t="s">
        <v>3300</v>
      </c>
      <c r="J33" s="1154">
        <v>2009</v>
      </c>
      <c r="K33" s="1150" t="s">
        <v>3377</v>
      </c>
      <c r="L33" s="1151"/>
      <c r="M33" s="1151"/>
      <c r="N33" s="1151"/>
      <c r="O33" s="1151" t="s">
        <v>204</v>
      </c>
      <c r="P33" s="1155"/>
      <c r="Q33" s="1155"/>
      <c r="R33" s="1076">
        <v>227836206.62716225</v>
      </c>
      <c r="S33" s="1077"/>
      <c r="T33" s="589"/>
      <c r="U33" s="589"/>
      <c r="V33" s="1078"/>
      <c r="W33" s="589"/>
      <c r="X33" s="1136"/>
      <c r="Y33" s="1136"/>
      <c r="Z33" s="1136"/>
      <c r="AA33" s="1136"/>
      <c r="AB33" s="1136"/>
      <c r="AC33" s="1136"/>
      <c r="AD33" s="1080"/>
      <c r="AE33" s="1081"/>
      <c r="AF33" s="1082"/>
      <c r="AG33" s="1082"/>
      <c r="AH33" s="681"/>
      <c r="AI33" s="667"/>
      <c r="AJ33" s="667"/>
      <c r="AK33" s="667"/>
      <c r="AL33" s="667"/>
      <c r="AM33" s="667"/>
      <c r="AN33" s="667"/>
      <c r="AO33" s="667"/>
      <c r="AP33" s="667"/>
    </row>
    <row r="34" spans="1:42" s="1085" customFormat="1" ht="27" customHeight="1">
      <c r="A34" s="1147">
        <v>9</v>
      </c>
      <c r="B34" s="1148" t="s">
        <v>3335</v>
      </c>
      <c r="C34" s="1151" t="s">
        <v>1187</v>
      </c>
      <c r="D34" s="1150"/>
      <c r="E34" s="1151"/>
      <c r="F34" s="1151"/>
      <c r="G34" s="1150"/>
      <c r="H34" s="1151"/>
      <c r="I34" s="1151" t="s">
        <v>3300</v>
      </c>
      <c r="J34" s="1154">
        <v>2003</v>
      </c>
      <c r="K34" s="1150"/>
      <c r="L34" s="1151"/>
      <c r="M34" s="1151"/>
      <c r="N34" s="1151"/>
      <c r="O34" s="1151" t="s">
        <v>204</v>
      </c>
      <c r="P34" s="1153">
        <v>672029022.59411669</v>
      </c>
      <c r="Q34" s="1151" t="s">
        <v>123</v>
      </c>
      <c r="R34" s="1076">
        <v>400386320</v>
      </c>
      <c r="S34" s="1077" t="str">
        <f t="shared" si="22"/>
        <v>3.11.01</v>
      </c>
      <c r="T34" s="589" t="str">
        <f t="shared" si="23"/>
        <v>BANGUNAN GEDUNG TEMPAT KERJA</v>
      </c>
      <c r="U34" s="589">
        <f t="shared" si="24"/>
        <v>50</v>
      </c>
      <c r="V34" s="1078">
        <f t="shared" si="25"/>
        <v>13440580.251882333</v>
      </c>
      <c r="W34" s="589">
        <f t="shared" si="26"/>
        <v>10</v>
      </c>
      <c r="X34" s="1136">
        <f>PERHITUNGAN!AC223</f>
        <v>110444624.81941168</v>
      </c>
      <c r="Y34" s="1136">
        <f>PERHITUNGAN!Q226</f>
        <v>12479653.283882331</v>
      </c>
      <c r="Z34" s="1136">
        <f>PERHITUNGAN!Q227</f>
        <v>12479653.283882331</v>
      </c>
      <c r="AA34" s="1136">
        <f>PERHITUNGAN!Q228</f>
        <v>12479653.283882331</v>
      </c>
      <c r="AB34" s="1136">
        <f>PERHITUNGAN!Q229</f>
        <v>12479653.283882331</v>
      </c>
      <c r="AC34" s="1136">
        <f>PERHITUNGAN!Q230</f>
        <v>12479653.283882331</v>
      </c>
      <c r="AD34" s="1080">
        <f t="shared" si="27"/>
        <v>2003</v>
      </c>
      <c r="AE34" s="1081">
        <f t="shared" si="28"/>
        <v>499186131.35529339</v>
      </c>
      <c r="AF34" s="1082">
        <f t="shared" si="29"/>
        <v>672029022.59411669</v>
      </c>
      <c r="AG34" s="1082">
        <f t="shared" si="30"/>
        <v>160363237.95494097</v>
      </c>
      <c r="AH34" s="681">
        <f t="shared" si="31"/>
        <v>172842891.23882329</v>
      </c>
      <c r="AI34" s="667"/>
      <c r="AJ34" s="667"/>
      <c r="AK34" s="667"/>
      <c r="AL34" s="667"/>
      <c r="AM34" s="667"/>
      <c r="AN34" s="667"/>
      <c r="AO34" s="667"/>
      <c r="AP34" s="667"/>
    </row>
    <row r="35" spans="1:42" s="1085" customFormat="1" ht="27" customHeight="1">
      <c r="A35" s="1147"/>
      <c r="B35" s="1148" t="s">
        <v>3336</v>
      </c>
      <c r="C35" s="1151" t="s">
        <v>1187</v>
      </c>
      <c r="D35" s="1150"/>
      <c r="E35" s="1151"/>
      <c r="F35" s="1151"/>
      <c r="G35" s="1150"/>
      <c r="H35" s="1151"/>
      <c r="I35" s="1151" t="s">
        <v>3300</v>
      </c>
      <c r="J35" s="1154">
        <v>2009</v>
      </c>
      <c r="K35" s="1150" t="s">
        <v>3377</v>
      </c>
      <c r="L35" s="1151"/>
      <c r="M35" s="1151"/>
      <c r="N35" s="1151"/>
      <c r="O35" s="1151" t="s">
        <v>204</v>
      </c>
      <c r="P35" s="1153"/>
      <c r="Q35" s="1151"/>
      <c r="R35" s="1076">
        <v>271642702.59411663</v>
      </c>
      <c r="S35" s="1077"/>
      <c r="T35" s="589"/>
      <c r="U35" s="589"/>
      <c r="V35" s="1078"/>
      <c r="W35" s="589"/>
      <c r="X35" s="1136"/>
      <c r="Y35" s="1136"/>
      <c r="Z35" s="1136"/>
      <c r="AA35" s="1136"/>
      <c r="AB35" s="1136"/>
      <c r="AC35" s="1136"/>
      <c r="AD35" s="1080"/>
      <c r="AE35" s="1081"/>
      <c r="AF35" s="1082"/>
      <c r="AG35" s="1082"/>
      <c r="AH35" s="681"/>
      <c r="AI35" s="667"/>
      <c r="AJ35" s="667"/>
      <c r="AK35" s="667"/>
      <c r="AL35" s="667"/>
      <c r="AM35" s="667"/>
      <c r="AN35" s="667"/>
      <c r="AO35" s="667"/>
      <c r="AP35" s="667"/>
    </row>
    <row r="36" spans="1:42" s="1085" customFormat="1" ht="27" customHeight="1">
      <c r="A36" s="1147">
        <v>10</v>
      </c>
      <c r="B36" s="1148" t="s">
        <v>3368</v>
      </c>
      <c r="C36" s="1151" t="s">
        <v>1187</v>
      </c>
      <c r="D36" s="1150"/>
      <c r="E36" s="1151"/>
      <c r="F36" s="1151"/>
      <c r="G36" s="1150"/>
      <c r="H36" s="1151"/>
      <c r="I36" s="1151" t="s">
        <v>3300</v>
      </c>
      <c r="J36" s="1154">
        <v>2002</v>
      </c>
      <c r="K36" s="1150"/>
      <c r="L36" s="1151"/>
      <c r="M36" s="1151"/>
      <c r="N36" s="1151"/>
      <c r="O36" s="1151" t="s">
        <v>204</v>
      </c>
      <c r="P36" s="1153">
        <v>5719744541.4005909</v>
      </c>
      <c r="Q36" s="1151" t="s">
        <v>123</v>
      </c>
      <c r="R36" s="1076">
        <v>475928026</v>
      </c>
      <c r="S36" s="1077" t="str">
        <f t="shared" si="22"/>
        <v>3.11.01</v>
      </c>
      <c r="T36" s="589" t="str">
        <f t="shared" si="23"/>
        <v>BANGUNAN GEDUNG TEMPAT KERJA</v>
      </c>
      <c r="U36" s="589">
        <f t="shared" si="24"/>
        <v>50</v>
      </c>
      <c r="V36" s="1078">
        <f t="shared" si="25"/>
        <v>114394890.62801182</v>
      </c>
      <c r="W36" s="589">
        <f t="shared" si="26"/>
        <v>11</v>
      </c>
      <c r="X36" s="1136">
        <f>PERHITUNGAN!AC248</f>
        <v>782112421.99448121</v>
      </c>
      <c r="Y36" s="1136">
        <f>PERHITUNGAN!Q253</f>
        <v>111384659.82741156</v>
      </c>
      <c r="Z36" s="1136">
        <f>PERHITUNGAN!Q254</f>
        <v>111384659.82741156</v>
      </c>
      <c r="AA36" s="1136">
        <f>PERHITUNGAN!Q255</f>
        <v>111384659.82741156</v>
      </c>
      <c r="AB36" s="1136">
        <f>PERHITUNGAN!Q256</f>
        <v>111384659.82741156</v>
      </c>
      <c r="AC36" s="1136">
        <f>PERHITUNGAN!Q257</f>
        <v>111384659.82741156</v>
      </c>
      <c r="AD36" s="1080">
        <f t="shared" si="27"/>
        <v>2002</v>
      </c>
      <c r="AE36" s="1081">
        <f t="shared" si="28"/>
        <v>4380708820.2690516</v>
      </c>
      <c r="AF36" s="1082">
        <f t="shared" si="29"/>
        <v>5719744541.4005909</v>
      </c>
      <c r="AG36" s="1082">
        <f t="shared" si="30"/>
        <v>1227651061.3041275</v>
      </c>
      <c r="AH36" s="681">
        <f t="shared" si="31"/>
        <v>1339035721.1315391</v>
      </c>
      <c r="AI36" s="667"/>
      <c r="AJ36" s="667"/>
      <c r="AK36" s="667"/>
      <c r="AL36" s="667"/>
      <c r="AM36" s="667"/>
      <c r="AN36" s="667"/>
      <c r="AO36" s="667"/>
      <c r="AP36" s="667"/>
    </row>
    <row r="37" spans="1:42" s="1085" customFormat="1" ht="27" customHeight="1">
      <c r="A37" s="1147"/>
      <c r="B37" s="1219" t="s">
        <v>3369</v>
      </c>
      <c r="C37" s="1151" t="s">
        <v>1187</v>
      </c>
      <c r="D37" s="1150"/>
      <c r="E37" s="1151"/>
      <c r="F37" s="1151"/>
      <c r="G37" s="1150"/>
      <c r="H37" s="1151"/>
      <c r="I37" s="1151" t="s">
        <v>3300</v>
      </c>
      <c r="J37" s="1154">
        <v>2007</v>
      </c>
      <c r="K37" s="1150" t="s">
        <v>3375</v>
      </c>
      <c r="L37" s="1151"/>
      <c r="M37" s="1151"/>
      <c r="N37" s="1151"/>
      <c r="O37" s="1151" t="s">
        <v>204</v>
      </c>
      <c r="P37" s="1153"/>
      <c r="Q37" s="1155"/>
      <c r="R37" s="1076">
        <v>3098819611.4005914</v>
      </c>
      <c r="S37" s="1077"/>
      <c r="T37" s="589"/>
      <c r="U37" s="589"/>
      <c r="V37" s="1078"/>
      <c r="W37" s="589"/>
      <c r="X37" s="1136"/>
      <c r="Y37" s="1136"/>
      <c r="Z37" s="1136"/>
      <c r="AA37" s="1136"/>
      <c r="AB37" s="1136"/>
      <c r="AC37" s="1136"/>
      <c r="AD37" s="1080"/>
      <c r="AE37" s="1081"/>
      <c r="AF37" s="1082"/>
      <c r="AG37" s="1082"/>
      <c r="AH37" s="681"/>
      <c r="AI37" s="667"/>
      <c r="AJ37" s="667"/>
      <c r="AK37" s="667"/>
      <c r="AL37" s="667"/>
      <c r="AM37" s="667"/>
      <c r="AN37" s="667"/>
      <c r="AO37" s="667"/>
      <c r="AP37" s="667"/>
    </row>
    <row r="38" spans="1:42" s="1085" customFormat="1" ht="27" customHeight="1">
      <c r="A38" s="1147"/>
      <c r="B38" s="1148" t="s">
        <v>3305</v>
      </c>
      <c r="C38" s="1151" t="s">
        <v>1187</v>
      </c>
      <c r="D38" s="1150"/>
      <c r="E38" s="1151"/>
      <c r="F38" s="1151"/>
      <c r="G38" s="1150"/>
      <c r="H38" s="1151"/>
      <c r="I38" s="1151" t="s">
        <v>3300</v>
      </c>
      <c r="J38" s="1154">
        <v>2008</v>
      </c>
      <c r="K38" s="1150" t="s">
        <v>3376</v>
      </c>
      <c r="L38" s="1151"/>
      <c r="M38" s="1151"/>
      <c r="N38" s="1151"/>
      <c r="O38" s="1151" t="s">
        <v>204</v>
      </c>
      <c r="P38" s="1153"/>
      <c r="Q38" s="1151"/>
      <c r="R38" s="1076">
        <v>1671996904</v>
      </c>
      <c r="S38" s="1077"/>
      <c r="T38" s="589"/>
      <c r="U38" s="589"/>
      <c r="V38" s="1078"/>
      <c r="W38" s="589"/>
      <c r="X38" s="1136"/>
      <c r="Y38" s="1136"/>
      <c r="Z38" s="1136"/>
      <c r="AA38" s="1136"/>
      <c r="AB38" s="1136"/>
      <c r="AC38" s="1136"/>
      <c r="AD38" s="1080"/>
      <c r="AE38" s="1081"/>
      <c r="AF38" s="1082"/>
      <c r="AG38" s="1082"/>
      <c r="AH38" s="681"/>
      <c r="AI38" s="667"/>
      <c r="AJ38" s="667"/>
      <c r="AK38" s="667"/>
      <c r="AL38" s="667"/>
      <c r="AM38" s="667"/>
      <c r="AN38" s="667"/>
      <c r="AO38" s="667"/>
      <c r="AP38" s="667"/>
    </row>
    <row r="39" spans="1:42" s="1085" customFormat="1" ht="27" customHeight="1">
      <c r="A39" s="1147"/>
      <c r="B39" s="1148" t="s">
        <v>3306</v>
      </c>
      <c r="C39" s="1151" t="s">
        <v>1187</v>
      </c>
      <c r="D39" s="1150"/>
      <c r="E39" s="1151"/>
      <c r="F39" s="1151"/>
      <c r="G39" s="1150"/>
      <c r="H39" s="1151"/>
      <c r="I39" s="1151" t="s">
        <v>3300</v>
      </c>
      <c r="J39" s="1154">
        <v>2008</v>
      </c>
      <c r="K39" s="1150" t="s">
        <v>3376</v>
      </c>
      <c r="L39" s="1151"/>
      <c r="M39" s="1151"/>
      <c r="N39" s="1151"/>
      <c r="O39" s="1151" t="s">
        <v>204</v>
      </c>
      <c r="P39" s="1153"/>
      <c r="Q39" s="1151"/>
      <c r="R39" s="1076">
        <v>473000000</v>
      </c>
      <c r="S39" s="1077"/>
      <c r="T39" s="589"/>
      <c r="U39" s="589"/>
      <c r="V39" s="1078"/>
      <c r="W39" s="589"/>
      <c r="X39" s="1136"/>
      <c r="Y39" s="1136"/>
      <c r="Z39" s="1136"/>
      <c r="AA39" s="1136"/>
      <c r="AB39" s="1136"/>
      <c r="AC39" s="1136"/>
      <c r="AD39" s="1080"/>
      <c r="AE39" s="1081"/>
      <c r="AF39" s="1082"/>
      <c r="AG39" s="1082"/>
      <c r="AH39" s="681"/>
      <c r="AI39" s="667"/>
      <c r="AJ39" s="667"/>
      <c r="AK39" s="667"/>
      <c r="AL39" s="667"/>
      <c r="AM39" s="667"/>
      <c r="AN39" s="667"/>
      <c r="AO39" s="667"/>
      <c r="AP39" s="667"/>
    </row>
    <row r="40" spans="1:42" s="1085" customFormat="1" ht="27" customHeight="1">
      <c r="A40" s="1147">
        <v>11</v>
      </c>
      <c r="B40" s="1148" t="s">
        <v>3370</v>
      </c>
      <c r="C40" s="1151" t="s">
        <v>1187</v>
      </c>
      <c r="D40" s="1150"/>
      <c r="E40" s="1151"/>
      <c r="F40" s="1151"/>
      <c r="G40" s="1150"/>
      <c r="H40" s="1151"/>
      <c r="I40" s="1151" t="s">
        <v>3300</v>
      </c>
      <c r="J40" s="1154">
        <v>2002</v>
      </c>
      <c r="K40" s="1150"/>
      <c r="L40" s="1151"/>
      <c r="M40" s="1151"/>
      <c r="N40" s="1151"/>
      <c r="O40" s="1151" t="s">
        <v>204</v>
      </c>
      <c r="P40" s="1153">
        <v>577566147.59240282</v>
      </c>
      <c r="Q40" s="1151" t="s">
        <v>123</v>
      </c>
      <c r="R40" s="1076">
        <v>316343811</v>
      </c>
      <c r="S40" s="1077" t="str">
        <f t="shared" si="22"/>
        <v>3.11.01</v>
      </c>
      <c r="T40" s="589" t="str">
        <f t="shared" si="23"/>
        <v>BANGUNAN GEDUNG TEMPAT KERJA</v>
      </c>
      <c r="U40" s="589">
        <f t="shared" si="24"/>
        <v>50</v>
      </c>
      <c r="V40" s="1078">
        <f t="shared" si="25"/>
        <v>11551322.751848057</v>
      </c>
      <c r="W40" s="589">
        <f t="shared" si="26"/>
        <v>11</v>
      </c>
      <c r="X40" s="1136">
        <f>PERHITUNGAN!AC274</f>
        <v>108064828.40893638</v>
      </c>
      <c r="Y40" s="1136">
        <f>PERHITUNGAN!Q278</f>
        <v>10918635.329848057</v>
      </c>
      <c r="Z40" s="1136">
        <f>PERHITUNGAN!Q279</f>
        <v>10918635.329848057</v>
      </c>
      <c r="AA40" s="1136">
        <f>PERHITUNGAN!Q280</f>
        <v>10918635.329848057</v>
      </c>
      <c r="AB40" s="1136">
        <f>PERHITUNGAN!Q281</f>
        <v>10918635.329848057</v>
      </c>
      <c r="AC40" s="1136">
        <f>PERHITUNGAN!Q282</f>
        <v>10918635.329848057</v>
      </c>
      <c r="AD40" s="1080">
        <f t="shared" si="27"/>
        <v>2002</v>
      </c>
      <c r="AE40" s="1081">
        <f t="shared" si="28"/>
        <v>414908142.53422618</v>
      </c>
      <c r="AF40" s="1082">
        <f t="shared" si="29"/>
        <v>577566147.59240282</v>
      </c>
      <c r="AG40" s="1082">
        <f t="shared" si="30"/>
        <v>151739369.72832859</v>
      </c>
      <c r="AH40" s="681">
        <f t="shared" si="31"/>
        <v>162658005.05817664</v>
      </c>
      <c r="AI40" s="667"/>
      <c r="AJ40" s="667"/>
      <c r="AK40" s="667"/>
      <c r="AL40" s="667"/>
      <c r="AM40" s="667"/>
      <c r="AN40" s="667"/>
      <c r="AO40" s="667"/>
      <c r="AP40" s="667"/>
    </row>
    <row r="41" spans="1:42" s="1085" customFormat="1" ht="27" customHeight="1">
      <c r="A41" s="1147"/>
      <c r="B41" s="1219" t="s">
        <v>3371</v>
      </c>
      <c r="C41" s="1151" t="s">
        <v>1187</v>
      </c>
      <c r="D41" s="1150"/>
      <c r="E41" s="1151"/>
      <c r="F41" s="1151"/>
      <c r="G41" s="1150"/>
      <c r="H41" s="1151"/>
      <c r="I41" s="1151" t="s">
        <v>3300</v>
      </c>
      <c r="J41" s="1154">
        <v>2007</v>
      </c>
      <c r="K41" s="1156" t="s">
        <v>3375</v>
      </c>
      <c r="L41" s="1151"/>
      <c r="M41" s="1151"/>
      <c r="N41" s="1151"/>
      <c r="O41" s="1151" t="s">
        <v>204</v>
      </c>
      <c r="P41" s="1153"/>
      <c r="Q41" s="1155"/>
      <c r="R41" s="1076">
        <v>261222336.59240282</v>
      </c>
      <c r="S41" s="1077"/>
      <c r="T41" s="589"/>
      <c r="U41" s="589"/>
      <c r="V41" s="1078"/>
      <c r="W41" s="589"/>
      <c r="X41" s="1136"/>
      <c r="Y41" s="1136"/>
      <c r="Z41" s="1136"/>
      <c r="AA41" s="1136"/>
      <c r="AB41" s="1136"/>
      <c r="AC41" s="1136"/>
      <c r="AD41" s="1080"/>
      <c r="AE41" s="1081"/>
      <c r="AF41" s="1082"/>
      <c r="AG41" s="1082"/>
      <c r="AH41" s="681"/>
      <c r="AI41" s="667"/>
      <c r="AJ41" s="667"/>
      <c r="AK41" s="667"/>
      <c r="AL41" s="667"/>
      <c r="AM41" s="667"/>
      <c r="AN41" s="667"/>
      <c r="AO41" s="667"/>
      <c r="AP41" s="667"/>
    </row>
    <row r="42" spans="1:42" s="1085" customFormat="1" ht="27" customHeight="1">
      <c r="A42" s="1147">
        <v>12</v>
      </c>
      <c r="B42" s="1148" t="s">
        <v>3372</v>
      </c>
      <c r="C42" s="1151" t="s">
        <v>1187</v>
      </c>
      <c r="D42" s="1150"/>
      <c r="E42" s="1151"/>
      <c r="F42" s="1151"/>
      <c r="G42" s="1150"/>
      <c r="H42" s="1151"/>
      <c r="I42" s="1151" t="s">
        <v>3300</v>
      </c>
      <c r="J42" s="1154">
        <v>2002</v>
      </c>
      <c r="K42" s="1150"/>
      <c r="L42" s="1151"/>
      <c r="M42" s="1151"/>
      <c r="N42" s="1151"/>
      <c r="O42" s="1151" t="s">
        <v>204</v>
      </c>
      <c r="P42" s="1153">
        <v>1451752717</v>
      </c>
      <c r="Q42" s="1151" t="s">
        <v>123</v>
      </c>
      <c r="R42" s="1076">
        <v>284568083</v>
      </c>
      <c r="S42" s="1077" t="str">
        <f t="shared" si="22"/>
        <v>3.11.01</v>
      </c>
      <c r="T42" s="589" t="str">
        <f t="shared" si="23"/>
        <v>BANGUNAN GEDUNG TEMPAT KERJA</v>
      </c>
      <c r="U42" s="589">
        <f t="shared" si="24"/>
        <v>50</v>
      </c>
      <c r="V42" s="1078">
        <f t="shared" si="25"/>
        <v>29035054.140000001</v>
      </c>
      <c r="W42" s="589">
        <f t="shared" si="26"/>
        <v>11</v>
      </c>
      <c r="X42" s="1136">
        <f>PERHITUNGAN!AC299</f>
        <v>204260715.60480002</v>
      </c>
      <c r="Y42" s="1136">
        <f>PERHITUNGAN!Q303</f>
        <v>28352090.940800007</v>
      </c>
      <c r="Z42" s="1136">
        <f>PERHITUNGAN!Q304</f>
        <v>28352090.940800007</v>
      </c>
      <c r="AA42" s="1136">
        <f>PERHITUNGAN!Q305</f>
        <v>28352090.940800007</v>
      </c>
      <c r="AB42" s="1136">
        <f>PERHITUNGAN!Q306</f>
        <v>28352090.940800011</v>
      </c>
      <c r="AC42" s="1136">
        <f>PERHITUNGAN!Q307</f>
        <v>28352090.940800011</v>
      </c>
      <c r="AD42" s="1080">
        <f t="shared" si="27"/>
        <v>2002</v>
      </c>
      <c r="AE42" s="1081">
        <f t="shared" si="28"/>
        <v>1105731546.6912</v>
      </c>
      <c r="AF42" s="1082">
        <f t="shared" si="29"/>
        <v>1451752717</v>
      </c>
      <c r="AG42" s="1082">
        <f t="shared" si="30"/>
        <v>317669079.36800003</v>
      </c>
      <c r="AH42" s="681">
        <f t="shared" si="31"/>
        <v>346021170.30880004</v>
      </c>
      <c r="AI42" s="667"/>
      <c r="AJ42" s="667"/>
      <c r="AK42" s="667"/>
      <c r="AL42" s="667"/>
      <c r="AM42" s="667"/>
      <c r="AN42" s="667"/>
      <c r="AO42" s="667"/>
      <c r="AP42" s="667"/>
    </row>
    <row r="43" spans="1:42" s="1085" customFormat="1" ht="27" customHeight="1">
      <c r="A43" s="1147"/>
      <c r="B43" s="1148" t="s">
        <v>3301</v>
      </c>
      <c r="C43" s="1151" t="s">
        <v>1187</v>
      </c>
      <c r="D43" s="1150"/>
      <c r="E43" s="1151"/>
      <c r="F43" s="1151"/>
      <c r="G43" s="1150"/>
      <c r="H43" s="1151"/>
      <c r="I43" s="1151" t="s">
        <v>3300</v>
      </c>
      <c r="J43" s="1154">
        <v>2008</v>
      </c>
      <c r="K43" s="1150" t="s">
        <v>3376</v>
      </c>
      <c r="L43" s="1151"/>
      <c r="M43" s="1151"/>
      <c r="N43" s="1151"/>
      <c r="O43" s="1151" t="s">
        <v>204</v>
      </c>
      <c r="P43" s="1153"/>
      <c r="Q43" s="1151"/>
      <c r="R43" s="1076">
        <v>1167184634</v>
      </c>
      <c r="S43" s="1077"/>
      <c r="T43" s="589"/>
      <c r="U43" s="589"/>
      <c r="V43" s="1078"/>
      <c r="W43" s="589"/>
      <c r="X43" s="1136"/>
      <c r="Y43" s="1136"/>
      <c r="Z43" s="1136"/>
      <c r="AA43" s="1136"/>
      <c r="AB43" s="1136"/>
      <c r="AC43" s="1136"/>
      <c r="AD43" s="1080"/>
      <c r="AE43" s="1081"/>
      <c r="AF43" s="1082"/>
      <c r="AG43" s="1082"/>
      <c r="AH43" s="681"/>
      <c r="AI43" s="667"/>
      <c r="AJ43" s="667"/>
      <c r="AK43" s="667"/>
      <c r="AL43" s="667"/>
      <c r="AM43" s="667"/>
      <c r="AN43" s="667"/>
      <c r="AO43" s="667"/>
      <c r="AP43" s="667"/>
    </row>
    <row r="44" spans="1:42" s="1085" customFormat="1" ht="27" customHeight="1">
      <c r="A44" s="1147">
        <v>13</v>
      </c>
      <c r="B44" s="1148" t="s">
        <v>3373</v>
      </c>
      <c r="C44" s="1151" t="s">
        <v>1187</v>
      </c>
      <c r="D44" s="1150"/>
      <c r="E44" s="1151"/>
      <c r="F44" s="1151"/>
      <c r="G44" s="1150"/>
      <c r="H44" s="1151"/>
      <c r="I44" s="1151" t="s">
        <v>3300</v>
      </c>
      <c r="J44" s="1154">
        <v>2003</v>
      </c>
      <c r="K44" s="1150"/>
      <c r="L44" s="1151"/>
      <c r="M44" s="1151"/>
      <c r="N44" s="1151"/>
      <c r="O44" s="1151" t="s">
        <v>204</v>
      </c>
      <c r="P44" s="1153">
        <v>3497277956.4937253</v>
      </c>
      <c r="Q44" s="1151" t="s">
        <v>123</v>
      </c>
      <c r="R44" s="1137">
        <v>380100000</v>
      </c>
      <c r="S44" s="1077" t="str">
        <f t="shared" si="22"/>
        <v>3.11.01</v>
      </c>
      <c r="T44" s="589" t="str">
        <f t="shared" si="23"/>
        <v>BANGUNAN GEDUNG TEMPAT KERJA</v>
      </c>
      <c r="U44" s="589">
        <f t="shared" si="24"/>
        <v>50</v>
      </c>
      <c r="V44" s="1078">
        <f t="shared" si="25"/>
        <v>69945558.92987451</v>
      </c>
      <c r="W44" s="589">
        <f t="shared" si="26"/>
        <v>10</v>
      </c>
      <c r="X44" s="1136">
        <f>PERHITUNGAN!AC323</f>
        <v>476781006.07433653</v>
      </c>
      <c r="Y44" s="1136">
        <f>PERHITUNGAN!Q326</f>
        <v>68647657.964077011</v>
      </c>
      <c r="Z44" s="1136">
        <f>PERHITUNGAN!Q327</f>
        <v>68647657.964077011</v>
      </c>
      <c r="AA44" s="1136">
        <f>PERHITUNGAN!Q328</f>
        <v>68647657.964077026</v>
      </c>
      <c r="AB44" s="1136">
        <f>PERHITUNGAN!Q329</f>
        <v>68647657.964077026</v>
      </c>
      <c r="AC44" s="1136">
        <f>PERHITUNGAN!Q330</f>
        <v>68647657.964077026</v>
      </c>
      <c r="AD44" s="1080">
        <f t="shared" si="27"/>
        <v>2003</v>
      </c>
      <c r="AE44" s="1081">
        <f t="shared" si="28"/>
        <v>2677258660.5990038</v>
      </c>
      <c r="AF44" s="1082">
        <f t="shared" si="29"/>
        <v>3497277956.4937253</v>
      </c>
      <c r="AG44" s="1082">
        <f t="shared" si="30"/>
        <v>751371637.93064451</v>
      </c>
      <c r="AH44" s="681">
        <f t="shared" si="31"/>
        <v>820019295.89472151</v>
      </c>
      <c r="AI44" s="667"/>
      <c r="AJ44" s="667"/>
      <c r="AK44" s="667"/>
      <c r="AL44" s="667"/>
      <c r="AM44" s="667"/>
      <c r="AN44" s="667"/>
      <c r="AO44" s="667"/>
      <c r="AP44" s="667"/>
    </row>
    <row r="45" spans="1:42" s="1085" customFormat="1" ht="27" customHeight="1">
      <c r="A45" s="1147"/>
      <c r="B45" s="1219" t="s">
        <v>3374</v>
      </c>
      <c r="C45" s="1151" t="s">
        <v>1187</v>
      </c>
      <c r="D45" s="1150"/>
      <c r="E45" s="1151"/>
      <c r="F45" s="1151"/>
      <c r="G45" s="1150"/>
      <c r="H45" s="1151"/>
      <c r="I45" s="1151" t="s">
        <v>3300</v>
      </c>
      <c r="J45" s="1154">
        <v>2007</v>
      </c>
      <c r="K45" s="1150" t="s">
        <v>3375</v>
      </c>
      <c r="L45" s="1151"/>
      <c r="M45" s="1151"/>
      <c r="N45" s="1151"/>
      <c r="O45" s="1151" t="s">
        <v>204</v>
      </c>
      <c r="P45" s="1153"/>
      <c r="Q45" s="1155"/>
      <c r="R45" s="1076">
        <v>1374660914.4937253</v>
      </c>
      <c r="S45" s="1077"/>
      <c r="T45" s="589"/>
      <c r="U45" s="589"/>
      <c r="V45" s="1078"/>
      <c r="W45" s="589"/>
      <c r="X45" s="1136"/>
      <c r="Y45" s="1136"/>
      <c r="Z45" s="1136"/>
      <c r="AA45" s="1136"/>
      <c r="AB45" s="1136"/>
      <c r="AC45" s="1136"/>
      <c r="AD45" s="1080"/>
      <c r="AE45" s="1081"/>
      <c r="AF45" s="1082"/>
      <c r="AG45" s="1082"/>
      <c r="AH45" s="681"/>
      <c r="AI45" s="667"/>
      <c r="AJ45" s="667"/>
      <c r="AK45" s="667"/>
      <c r="AL45" s="667"/>
      <c r="AM45" s="667"/>
      <c r="AN45" s="667"/>
      <c r="AO45" s="667"/>
      <c r="AP45" s="667"/>
    </row>
    <row r="46" spans="1:42" s="1085" customFormat="1" ht="27" customHeight="1">
      <c r="A46" s="1147"/>
      <c r="B46" s="1148" t="s">
        <v>3303</v>
      </c>
      <c r="C46" s="1151" t="s">
        <v>1187</v>
      </c>
      <c r="D46" s="1150"/>
      <c r="E46" s="1151"/>
      <c r="F46" s="1151"/>
      <c r="G46" s="1150"/>
      <c r="H46" s="1151"/>
      <c r="I46" s="1151" t="s">
        <v>3300</v>
      </c>
      <c r="J46" s="1154">
        <v>2008</v>
      </c>
      <c r="K46" s="1150" t="s">
        <v>3376</v>
      </c>
      <c r="L46" s="1151"/>
      <c r="M46" s="1151"/>
      <c r="N46" s="1151"/>
      <c r="O46" s="1151" t="s">
        <v>204</v>
      </c>
      <c r="P46" s="1153"/>
      <c r="Q46" s="1151"/>
      <c r="R46" s="1137">
        <v>1742517042</v>
      </c>
      <c r="S46" s="1077"/>
      <c r="T46" s="589"/>
      <c r="U46" s="589"/>
      <c r="V46" s="1078"/>
      <c r="W46" s="589"/>
      <c r="X46" s="1136"/>
      <c r="Y46" s="1136"/>
      <c r="Z46" s="1136"/>
      <c r="AA46" s="1136"/>
      <c r="AB46" s="1136"/>
      <c r="AC46" s="1136"/>
      <c r="AD46" s="1080"/>
      <c r="AE46" s="1081"/>
      <c r="AF46" s="1082"/>
      <c r="AG46" s="1082"/>
      <c r="AH46" s="681"/>
      <c r="AI46" s="667"/>
      <c r="AJ46" s="667"/>
      <c r="AK46" s="667"/>
      <c r="AL46" s="667"/>
      <c r="AM46" s="667"/>
      <c r="AN46" s="667"/>
      <c r="AO46" s="667"/>
      <c r="AP46" s="667"/>
    </row>
    <row r="47" spans="1:42" s="1085" customFormat="1" ht="27" customHeight="1">
      <c r="A47" s="1147">
        <v>14</v>
      </c>
      <c r="B47" s="1157" t="s">
        <v>3378</v>
      </c>
      <c r="C47" s="1151" t="s">
        <v>1187</v>
      </c>
      <c r="D47" s="1150"/>
      <c r="E47" s="1151"/>
      <c r="F47" s="1151"/>
      <c r="G47" s="1150"/>
      <c r="H47" s="1151"/>
      <c r="I47" s="1151" t="s">
        <v>3300</v>
      </c>
      <c r="J47" s="1154">
        <v>2004</v>
      </c>
      <c r="K47" s="1150"/>
      <c r="L47" s="1151"/>
      <c r="M47" s="1151"/>
      <c r="N47" s="1151"/>
      <c r="O47" s="1151" t="s">
        <v>204</v>
      </c>
      <c r="P47" s="1153">
        <v>771143280.06778884</v>
      </c>
      <c r="Q47" s="1151" t="s">
        <v>123</v>
      </c>
      <c r="R47" s="1076">
        <v>188720000</v>
      </c>
      <c r="S47" s="1077" t="str">
        <f t="shared" si="22"/>
        <v>3.11.01</v>
      </c>
      <c r="T47" s="589" t="str">
        <f t="shared" si="23"/>
        <v>BANGUNAN GEDUNG TEMPAT KERJA</v>
      </c>
      <c r="U47" s="589">
        <f t="shared" si="24"/>
        <v>50</v>
      </c>
      <c r="V47" s="1078">
        <f t="shared" si="25"/>
        <v>15422865.401355777</v>
      </c>
      <c r="W47" s="589">
        <f t="shared" si="26"/>
        <v>9</v>
      </c>
      <c r="X47" s="1136">
        <f>PERHITUNGAN!AC347</f>
        <v>107182139.3935324</v>
      </c>
      <c r="Y47" s="1136">
        <f>PERHITUNGAN!Q349</f>
        <v>14754692.014983473</v>
      </c>
      <c r="Z47" s="1136">
        <f>PERHITUNGAN!Q350</f>
        <v>14754692.014983475</v>
      </c>
      <c r="AA47" s="1136">
        <f>PERHITUNGAN!Q351</f>
        <v>14754692.014983477</v>
      </c>
      <c r="AB47" s="1136">
        <f>PERHITUNGAN!Q352</f>
        <v>14754692.014983475</v>
      </c>
      <c r="AC47" s="1136">
        <f>PERHITUNGAN!Q353</f>
        <v>14754692.014983473</v>
      </c>
      <c r="AD47" s="1080">
        <f t="shared" si="27"/>
        <v>2004</v>
      </c>
      <c r="AE47" s="1081">
        <f t="shared" si="28"/>
        <v>590187680.59933901</v>
      </c>
      <c r="AF47" s="1082">
        <f t="shared" si="29"/>
        <v>771143280.06778884</v>
      </c>
      <c r="AG47" s="1082">
        <f t="shared" si="30"/>
        <v>166200907.4534663</v>
      </c>
      <c r="AH47" s="681">
        <f t="shared" si="31"/>
        <v>180955599.46844977</v>
      </c>
      <c r="AI47" s="667"/>
      <c r="AJ47" s="667"/>
      <c r="AK47" s="667"/>
      <c r="AL47" s="667"/>
      <c r="AM47" s="667"/>
      <c r="AN47" s="667"/>
      <c r="AO47" s="667"/>
      <c r="AP47" s="667"/>
    </row>
    <row r="48" spans="1:42" s="1085" customFormat="1" ht="27" customHeight="1">
      <c r="A48" s="1147"/>
      <c r="B48" s="1220" t="s">
        <v>3379</v>
      </c>
      <c r="C48" s="1151" t="s">
        <v>1187</v>
      </c>
      <c r="D48" s="1150"/>
      <c r="E48" s="1151"/>
      <c r="F48" s="1151"/>
      <c r="G48" s="1150"/>
      <c r="H48" s="1151"/>
      <c r="I48" s="1151" t="s">
        <v>3300</v>
      </c>
      <c r="J48" s="1154">
        <v>2007</v>
      </c>
      <c r="K48" s="1156" t="s">
        <v>3375</v>
      </c>
      <c r="L48" s="1151"/>
      <c r="M48" s="1151"/>
      <c r="N48" s="1151"/>
      <c r="O48" s="1151" t="s">
        <v>204</v>
      </c>
      <c r="P48" s="1153"/>
      <c r="Q48" s="1155"/>
      <c r="R48" s="1076">
        <v>374740182.9653756</v>
      </c>
      <c r="S48" s="1077"/>
      <c r="T48" s="589"/>
      <c r="U48" s="589"/>
      <c r="V48" s="1078"/>
      <c r="W48" s="589"/>
      <c r="X48" s="1136"/>
      <c r="Y48" s="1136"/>
      <c r="Z48" s="1136"/>
      <c r="AA48" s="1136"/>
      <c r="AB48" s="1136"/>
      <c r="AC48" s="1136"/>
      <c r="AD48" s="1080"/>
      <c r="AE48" s="1081"/>
      <c r="AF48" s="1082"/>
      <c r="AG48" s="1082"/>
      <c r="AH48" s="681"/>
      <c r="AI48" s="667"/>
      <c r="AJ48" s="667"/>
      <c r="AK48" s="667"/>
      <c r="AL48" s="667"/>
      <c r="AM48" s="667"/>
      <c r="AN48" s="667"/>
      <c r="AO48" s="667"/>
      <c r="AP48" s="667"/>
    </row>
    <row r="49" spans="1:42" s="1085" customFormat="1" ht="27" customHeight="1">
      <c r="A49" s="1147"/>
      <c r="B49" s="1157" t="s">
        <v>3380</v>
      </c>
      <c r="C49" s="1151" t="s">
        <v>1187</v>
      </c>
      <c r="D49" s="1150"/>
      <c r="E49" s="1151"/>
      <c r="F49" s="1151"/>
      <c r="G49" s="1150"/>
      <c r="H49" s="1151"/>
      <c r="I49" s="1151" t="s">
        <v>3300</v>
      </c>
      <c r="J49" s="1154">
        <v>2009</v>
      </c>
      <c r="K49" s="1158" t="s">
        <v>3377</v>
      </c>
      <c r="L49" s="1151"/>
      <c r="M49" s="1151"/>
      <c r="N49" s="1151"/>
      <c r="O49" s="1151" t="s">
        <v>204</v>
      </c>
      <c r="P49" s="1153"/>
      <c r="Q49" s="1151"/>
      <c r="R49" s="1076">
        <v>207683097.10241324</v>
      </c>
      <c r="S49" s="1077"/>
      <c r="T49" s="589"/>
      <c r="U49" s="589"/>
      <c r="V49" s="1078"/>
      <c r="W49" s="589"/>
      <c r="X49" s="1136"/>
      <c r="Y49" s="1136"/>
      <c r="Z49" s="1136"/>
      <c r="AA49" s="1136"/>
      <c r="AB49" s="1136"/>
      <c r="AC49" s="1136"/>
      <c r="AD49" s="1080"/>
      <c r="AE49" s="1081"/>
      <c r="AF49" s="1082"/>
      <c r="AG49" s="1082"/>
      <c r="AH49" s="681"/>
      <c r="AI49" s="667"/>
      <c r="AJ49" s="667"/>
      <c r="AK49" s="667"/>
      <c r="AL49" s="667"/>
      <c r="AM49" s="667"/>
      <c r="AN49" s="667"/>
      <c r="AO49" s="667"/>
      <c r="AP49" s="667"/>
    </row>
    <row r="50" spans="1:42" s="1085" customFormat="1" ht="27" customHeight="1">
      <c r="A50" s="1147">
        <v>15</v>
      </c>
      <c r="B50" s="1157" t="s">
        <v>3381</v>
      </c>
      <c r="C50" s="1151" t="s">
        <v>1187</v>
      </c>
      <c r="D50" s="1150"/>
      <c r="E50" s="1151"/>
      <c r="F50" s="1151"/>
      <c r="G50" s="1150"/>
      <c r="H50" s="1151"/>
      <c r="I50" s="1151" t="s">
        <v>3300</v>
      </c>
      <c r="J50" s="1154">
        <v>2004</v>
      </c>
      <c r="K50" s="1150"/>
      <c r="L50" s="1151"/>
      <c r="M50" s="1151"/>
      <c r="N50" s="1151"/>
      <c r="O50" s="1151" t="s">
        <v>204</v>
      </c>
      <c r="P50" s="1153">
        <v>630504891.36968565</v>
      </c>
      <c r="Q50" s="1151" t="s">
        <v>123</v>
      </c>
      <c r="R50" s="1076">
        <v>56000000</v>
      </c>
      <c r="S50" s="1077" t="str">
        <f t="shared" si="22"/>
        <v>3.11.01</v>
      </c>
      <c r="T50" s="589" t="str">
        <f t="shared" si="23"/>
        <v>BANGUNAN GEDUNG TEMPAT KERJA</v>
      </c>
      <c r="U50" s="589">
        <f t="shared" si="24"/>
        <v>50</v>
      </c>
      <c r="V50" s="1078">
        <f t="shared" si="25"/>
        <v>12610097.627393713</v>
      </c>
      <c r="W50" s="589">
        <f t="shared" si="26"/>
        <v>9</v>
      </c>
      <c r="X50" s="1136">
        <f>PERHITUNGAN!AC370</f>
        <v>91160284.791755974</v>
      </c>
      <c r="Y50" s="1136">
        <f>PERHITUNGAN!Q372</f>
        <v>12542897.827393709</v>
      </c>
      <c r="Z50" s="1136">
        <f>PERHITUNGAN!Q373</f>
        <v>12542897.827393709</v>
      </c>
      <c r="AA50" s="1136">
        <f>PERHITUNGAN!Q374</f>
        <v>12542897.827393709</v>
      </c>
      <c r="AB50" s="1136">
        <f>PERHITUNGAN!Q375</f>
        <v>12542897.827393709</v>
      </c>
      <c r="AC50" s="1136">
        <f>PERHITUNGAN!Q376</f>
        <v>12542897.827393709</v>
      </c>
      <c r="AD50" s="1080">
        <f t="shared" si="27"/>
        <v>2004</v>
      </c>
      <c r="AE50" s="1081">
        <f t="shared" si="28"/>
        <v>476630117.44096112</v>
      </c>
      <c r="AF50" s="1082">
        <f t="shared" si="29"/>
        <v>630504891.36968565</v>
      </c>
      <c r="AG50" s="1082">
        <f t="shared" si="30"/>
        <v>141331876.10133082</v>
      </c>
      <c r="AH50" s="681">
        <f t="shared" si="31"/>
        <v>153874773.92872453</v>
      </c>
      <c r="AI50" s="667"/>
      <c r="AJ50" s="667"/>
      <c r="AK50" s="667"/>
      <c r="AL50" s="667"/>
      <c r="AM50" s="667"/>
      <c r="AN50" s="667"/>
      <c r="AO50" s="667"/>
      <c r="AP50" s="667"/>
    </row>
    <row r="51" spans="1:42" s="1085" customFormat="1" ht="27" customHeight="1">
      <c r="A51" s="1147"/>
      <c r="B51" s="1220" t="s">
        <v>3382</v>
      </c>
      <c r="C51" s="1151" t="s">
        <v>1187</v>
      </c>
      <c r="D51" s="1150"/>
      <c r="E51" s="1151"/>
      <c r="F51" s="1151"/>
      <c r="G51" s="1150"/>
      <c r="H51" s="1151"/>
      <c r="I51" s="1151" t="s">
        <v>3300</v>
      </c>
      <c r="J51" s="1154">
        <v>2007</v>
      </c>
      <c r="K51" s="1150" t="s">
        <v>3375</v>
      </c>
      <c r="L51" s="1151"/>
      <c r="M51" s="1151"/>
      <c r="N51" s="1151"/>
      <c r="O51" s="1151" t="s">
        <v>204</v>
      </c>
      <c r="P51" s="1153"/>
      <c r="Q51" s="1155"/>
      <c r="R51" s="1076">
        <v>574504891.36968565</v>
      </c>
      <c r="S51" s="1077"/>
      <c r="T51" s="589"/>
      <c r="U51" s="589"/>
      <c r="V51" s="1078"/>
      <c r="W51" s="589"/>
      <c r="X51" s="1136"/>
      <c r="Y51" s="1136"/>
      <c r="Z51" s="1136"/>
      <c r="AA51" s="1136"/>
      <c r="AB51" s="1136"/>
      <c r="AC51" s="1136"/>
      <c r="AD51" s="1080"/>
      <c r="AE51" s="1081"/>
      <c r="AF51" s="1082"/>
      <c r="AG51" s="1082"/>
      <c r="AH51" s="681"/>
      <c r="AI51" s="667"/>
      <c r="AJ51" s="667"/>
      <c r="AK51" s="667"/>
      <c r="AL51" s="667"/>
      <c r="AM51" s="667"/>
      <c r="AN51" s="667"/>
      <c r="AO51" s="667"/>
      <c r="AP51" s="667"/>
    </row>
    <row r="52" spans="1:42" s="1085" customFormat="1" ht="27" customHeight="1">
      <c r="A52" s="1147">
        <v>16</v>
      </c>
      <c r="B52" s="1157" t="s">
        <v>3383</v>
      </c>
      <c r="C52" s="1151" t="s">
        <v>1187</v>
      </c>
      <c r="D52" s="1150"/>
      <c r="E52" s="1151"/>
      <c r="F52" s="1151"/>
      <c r="G52" s="1150"/>
      <c r="H52" s="1151"/>
      <c r="I52" s="1151" t="s">
        <v>3300</v>
      </c>
      <c r="J52" s="1154">
        <v>2004</v>
      </c>
      <c r="K52" s="1150"/>
      <c r="L52" s="1151"/>
      <c r="M52" s="1151"/>
      <c r="N52" s="1151"/>
      <c r="O52" s="1151" t="s">
        <v>204</v>
      </c>
      <c r="P52" s="1153">
        <v>1863507107</v>
      </c>
      <c r="Q52" s="1151" t="s">
        <v>123</v>
      </c>
      <c r="R52" s="1137">
        <v>1500000000</v>
      </c>
      <c r="S52" s="1077" t="str">
        <f t="shared" si="22"/>
        <v>3.11.01</v>
      </c>
      <c r="T52" s="589" t="str">
        <f t="shared" si="23"/>
        <v>BANGUNAN GEDUNG TEMPAT KERJA</v>
      </c>
      <c r="U52" s="589">
        <f t="shared" si="24"/>
        <v>50</v>
      </c>
      <c r="V52" s="1078">
        <f t="shared" si="25"/>
        <v>37270141.939999998</v>
      </c>
      <c r="W52" s="589">
        <f t="shared" si="26"/>
        <v>9</v>
      </c>
      <c r="X52" s="1136">
        <f>PERHITUNGAN!AC393</f>
        <v>329220852.83999991</v>
      </c>
      <c r="Y52" s="1136">
        <f>PERHITUNGAN!Q395</f>
        <v>34870142.139999986</v>
      </c>
      <c r="Z52" s="1136">
        <f>PERHITUNGAN!Q396</f>
        <v>34870142.139999986</v>
      </c>
      <c r="AA52" s="1136">
        <f>PERHITUNGAN!Q397</f>
        <v>34870142.139999993</v>
      </c>
      <c r="AB52" s="1136">
        <f>PERHITUNGAN!Q398</f>
        <v>34870142.139999986</v>
      </c>
      <c r="AC52" s="1136">
        <f>PERHITUNGAN!Q399</f>
        <v>34870142.139999986</v>
      </c>
      <c r="AD52" s="1080">
        <f t="shared" si="27"/>
        <v>2004</v>
      </c>
      <c r="AE52" s="1081">
        <f t="shared" si="28"/>
        <v>1359935543.46</v>
      </c>
      <c r="AF52" s="1082">
        <f t="shared" si="29"/>
        <v>1863507107</v>
      </c>
      <c r="AG52" s="1082">
        <f t="shared" si="30"/>
        <v>468701421.39999986</v>
      </c>
      <c r="AH52" s="681">
        <f t="shared" si="31"/>
        <v>503571563.53999984</v>
      </c>
      <c r="AI52" s="667"/>
      <c r="AJ52" s="667"/>
      <c r="AK52" s="667"/>
      <c r="AL52" s="667"/>
      <c r="AM52" s="667"/>
      <c r="AN52" s="667"/>
      <c r="AO52" s="667"/>
      <c r="AP52" s="667"/>
    </row>
    <row r="53" spans="1:42" s="1085" customFormat="1" ht="27" customHeight="1">
      <c r="A53" s="1147"/>
      <c r="B53" s="1157" t="s">
        <v>3304</v>
      </c>
      <c r="C53" s="1151" t="s">
        <v>1187</v>
      </c>
      <c r="D53" s="1150"/>
      <c r="E53" s="1151"/>
      <c r="F53" s="1151"/>
      <c r="G53" s="1150"/>
      <c r="H53" s="1151"/>
      <c r="I53" s="1151" t="s">
        <v>3300</v>
      </c>
      <c r="J53" s="1154">
        <v>2008</v>
      </c>
      <c r="K53" s="1150" t="s">
        <v>3376</v>
      </c>
      <c r="L53" s="1151"/>
      <c r="M53" s="1151"/>
      <c r="N53" s="1151"/>
      <c r="O53" s="1151" t="s">
        <v>204</v>
      </c>
      <c r="P53" s="1153"/>
      <c r="Q53" s="1151"/>
      <c r="R53" s="1137">
        <v>363507107</v>
      </c>
      <c r="S53" s="1077"/>
      <c r="T53" s="589"/>
      <c r="U53" s="589"/>
      <c r="V53" s="1078"/>
      <c r="W53" s="589"/>
      <c r="X53" s="1136"/>
      <c r="Y53" s="1136"/>
      <c r="Z53" s="1136"/>
      <c r="AA53" s="1136"/>
      <c r="AB53" s="1136"/>
      <c r="AC53" s="1136"/>
      <c r="AD53" s="1080"/>
      <c r="AE53" s="1081"/>
      <c r="AF53" s="1082"/>
      <c r="AG53" s="1082"/>
      <c r="AH53" s="681"/>
      <c r="AI53" s="667"/>
      <c r="AJ53" s="667"/>
      <c r="AK53" s="667"/>
      <c r="AL53" s="667"/>
      <c r="AM53" s="667"/>
      <c r="AN53" s="667"/>
      <c r="AO53" s="667"/>
      <c r="AP53" s="667"/>
    </row>
    <row r="54" spans="1:42" s="1085" customFormat="1" ht="27" customHeight="1">
      <c r="A54" s="1147">
        <v>17</v>
      </c>
      <c r="B54" s="1148" t="s">
        <v>3384</v>
      </c>
      <c r="C54" s="1151" t="s">
        <v>1187</v>
      </c>
      <c r="D54" s="1150"/>
      <c r="E54" s="1151"/>
      <c r="F54" s="1151"/>
      <c r="G54" s="1150"/>
      <c r="H54" s="1151"/>
      <c r="I54" s="1151" t="s">
        <v>3300</v>
      </c>
      <c r="J54" s="1154">
        <v>2004</v>
      </c>
      <c r="K54" s="1150"/>
      <c r="L54" s="1151"/>
      <c r="M54" s="1151"/>
      <c r="N54" s="1151"/>
      <c r="O54" s="1151" t="s">
        <v>204</v>
      </c>
      <c r="P54" s="1153">
        <v>2041187160.7601902</v>
      </c>
      <c r="Q54" s="1151" t="s">
        <v>123</v>
      </c>
      <c r="R54" s="1137">
        <v>250000000</v>
      </c>
      <c r="S54" s="1077" t="str">
        <f t="shared" si="22"/>
        <v>3.11.01</v>
      </c>
      <c r="T54" s="589" t="str">
        <f t="shared" si="23"/>
        <v>BANGUNAN GEDUNG TEMPAT KERJA</v>
      </c>
      <c r="U54" s="589">
        <f t="shared" si="24"/>
        <v>50</v>
      </c>
      <c r="V54" s="1078">
        <f t="shared" si="25"/>
        <v>40823743.015203804</v>
      </c>
      <c r="W54" s="589">
        <f t="shared" si="26"/>
        <v>9</v>
      </c>
      <c r="X54" s="1136">
        <f>PERHITUNGAN!AC416</f>
        <v>226618716.07601905</v>
      </c>
      <c r="Y54" s="1136">
        <f>PERHITUNGAN!Q418</f>
        <v>40323743.215203807</v>
      </c>
      <c r="Z54" s="1136">
        <f>PERHITUNGAN!Q419</f>
        <v>40323743.215203814</v>
      </c>
      <c r="AA54" s="1136">
        <f>PERHITUNGAN!Q420</f>
        <v>40323743.215203814</v>
      </c>
      <c r="AB54" s="1136">
        <f>PERHITUNGAN!Q421</f>
        <v>40323743.215203814</v>
      </c>
      <c r="AC54" s="1136">
        <f>PERHITUNGAN!Q422</f>
        <v>40323743.215203814</v>
      </c>
      <c r="AD54" s="1080">
        <f t="shared" si="27"/>
        <v>2004</v>
      </c>
      <c r="AE54" s="1081">
        <f t="shared" si="28"/>
        <v>1612949728.6081522</v>
      </c>
      <c r="AF54" s="1082">
        <f t="shared" si="29"/>
        <v>2041187160.7601902</v>
      </c>
      <c r="AG54" s="1082">
        <f t="shared" si="30"/>
        <v>387913688.93683434</v>
      </c>
      <c r="AH54" s="681">
        <f t="shared" si="31"/>
        <v>428237432.15203816</v>
      </c>
      <c r="AI54" s="667"/>
      <c r="AJ54" s="667"/>
      <c r="AK54" s="667"/>
      <c r="AL54" s="667"/>
      <c r="AM54" s="667"/>
      <c r="AN54" s="667"/>
      <c r="AO54" s="667"/>
      <c r="AP54" s="667"/>
    </row>
    <row r="55" spans="1:42" s="1085" customFormat="1" ht="27" customHeight="1">
      <c r="A55" s="1147"/>
      <c r="B55" s="1148" t="s">
        <v>3502</v>
      </c>
      <c r="C55" s="1151" t="s">
        <v>1187</v>
      </c>
      <c r="D55" s="1150"/>
      <c r="E55" s="1151"/>
      <c r="F55" s="1151"/>
      <c r="G55" s="1150"/>
      <c r="H55" s="1151"/>
      <c r="I55" s="1151" t="s">
        <v>3300</v>
      </c>
      <c r="J55" s="1154">
        <v>2009</v>
      </c>
      <c r="K55" s="1158" t="s">
        <v>3337</v>
      </c>
      <c r="L55" s="1151"/>
      <c r="M55" s="1151"/>
      <c r="N55" s="1151"/>
      <c r="O55" s="1151" t="s">
        <v>204</v>
      </c>
      <c r="P55" s="1153"/>
      <c r="Q55" s="1151"/>
      <c r="R55" s="1076">
        <v>1791187160.7601902</v>
      </c>
      <c r="S55" s="1077"/>
      <c r="T55" s="589"/>
      <c r="U55" s="589"/>
      <c r="V55" s="1078"/>
      <c r="W55" s="589"/>
      <c r="X55" s="1136"/>
      <c r="Y55" s="1136"/>
      <c r="Z55" s="1136"/>
      <c r="AA55" s="1136"/>
      <c r="AB55" s="1136"/>
      <c r="AC55" s="1136"/>
      <c r="AD55" s="1080"/>
      <c r="AE55" s="1081"/>
      <c r="AF55" s="1082"/>
      <c r="AG55" s="1082"/>
      <c r="AH55" s="681"/>
      <c r="AI55" s="667"/>
      <c r="AJ55" s="667"/>
      <c r="AK55" s="667"/>
      <c r="AL55" s="667"/>
      <c r="AM55" s="667"/>
      <c r="AN55" s="667"/>
      <c r="AO55" s="667"/>
      <c r="AP55" s="667"/>
    </row>
    <row r="56" spans="1:42" s="1085" customFormat="1" ht="27" customHeight="1">
      <c r="A56" s="1147">
        <v>18</v>
      </c>
      <c r="B56" s="1148" t="s">
        <v>3338</v>
      </c>
      <c r="C56" s="1151" t="s">
        <v>1187</v>
      </c>
      <c r="D56" s="1150"/>
      <c r="E56" s="1151"/>
      <c r="F56" s="1151"/>
      <c r="G56" s="1150"/>
      <c r="H56" s="1151"/>
      <c r="I56" s="1151" t="s">
        <v>3300</v>
      </c>
      <c r="J56" s="1154">
        <v>2001</v>
      </c>
      <c r="K56" s="1150"/>
      <c r="L56" s="1151"/>
      <c r="M56" s="1151"/>
      <c r="N56" s="1151"/>
      <c r="O56" s="1151" t="s">
        <v>204</v>
      </c>
      <c r="P56" s="1153">
        <v>92349377.636936545</v>
      </c>
      <c r="Q56" s="1151" t="s">
        <v>123</v>
      </c>
      <c r="R56" s="1076">
        <v>48208082</v>
      </c>
      <c r="S56" s="1077" t="str">
        <f t="shared" si="22"/>
        <v>3.11.01</v>
      </c>
      <c r="T56" s="589" t="str">
        <f t="shared" si="23"/>
        <v>BANGUNAN GEDUNG TEMPAT KERJA</v>
      </c>
      <c r="U56" s="589">
        <f t="shared" si="24"/>
        <v>50</v>
      </c>
      <c r="V56" s="1078">
        <f t="shared" si="25"/>
        <v>1846987.3527387308</v>
      </c>
      <c r="W56" s="589">
        <f t="shared" si="26"/>
        <v>12</v>
      </c>
      <c r="X56" s="1136">
        <f>PERHITUNGAN!AC439</f>
        <v>17903986.931571119</v>
      </c>
      <c r="Y56" s="1136">
        <f>PERHITUNGAN!Q444</f>
        <v>1731288.155938731</v>
      </c>
      <c r="Z56" s="1136">
        <f>PERHITUNGAN!Q445</f>
        <v>1731288.155938731</v>
      </c>
      <c r="AA56" s="1136">
        <f>PERHITUNGAN!Q446</f>
        <v>1731288.155938731</v>
      </c>
      <c r="AB56" s="1136">
        <f>PERHITUNGAN!Q447</f>
        <v>1731288.155938731</v>
      </c>
      <c r="AC56" s="1136">
        <f>PERHITUNGAN!Q448</f>
        <v>1731288.1559387313</v>
      </c>
      <c r="AD56" s="1080">
        <f t="shared" si="27"/>
        <v>2001</v>
      </c>
      <c r="AE56" s="1081">
        <f t="shared" si="28"/>
        <v>65788949.925671779</v>
      </c>
      <c r="AF56" s="1082">
        <f t="shared" si="29"/>
        <v>92349377.636936545</v>
      </c>
      <c r="AG56" s="1082">
        <f t="shared" si="30"/>
        <v>24829139.555326037</v>
      </c>
      <c r="AH56" s="681">
        <f t="shared" si="31"/>
        <v>26560427.711264767</v>
      </c>
      <c r="AI56" s="667"/>
      <c r="AJ56" s="667"/>
      <c r="AK56" s="667"/>
      <c r="AL56" s="667"/>
      <c r="AM56" s="667"/>
      <c r="AN56" s="667"/>
      <c r="AO56" s="667"/>
      <c r="AP56" s="667"/>
    </row>
    <row r="57" spans="1:42" s="1085" customFormat="1" ht="27" customHeight="1">
      <c r="A57" s="1147"/>
      <c r="B57" s="1219" t="s">
        <v>3386</v>
      </c>
      <c r="C57" s="1151" t="s">
        <v>1187</v>
      </c>
      <c r="D57" s="1150"/>
      <c r="E57" s="1151"/>
      <c r="F57" s="1151"/>
      <c r="G57" s="1150"/>
      <c r="H57" s="1151"/>
      <c r="I57" s="1151" t="s">
        <v>3300</v>
      </c>
      <c r="J57" s="1154">
        <v>2007</v>
      </c>
      <c r="K57" s="1158" t="s">
        <v>3337</v>
      </c>
      <c r="L57" s="1151"/>
      <c r="M57" s="1151"/>
      <c r="N57" s="1151"/>
      <c r="O57" s="1151" t="s">
        <v>204</v>
      </c>
      <c r="P57" s="1153"/>
      <c r="Q57" s="1155"/>
      <c r="R57" s="1076">
        <v>44141295.636936545</v>
      </c>
      <c r="S57" s="1077"/>
      <c r="T57" s="589"/>
      <c r="U57" s="589"/>
      <c r="V57" s="1078"/>
      <c r="W57" s="589"/>
      <c r="X57" s="1136"/>
      <c r="Y57" s="1136"/>
      <c r="Z57" s="1136"/>
      <c r="AA57" s="1136"/>
      <c r="AB57" s="1136"/>
      <c r="AC57" s="1136"/>
      <c r="AD57" s="1080"/>
      <c r="AE57" s="1081"/>
      <c r="AF57" s="1082"/>
      <c r="AG57" s="1082"/>
      <c r="AH57" s="681"/>
      <c r="AI57" s="667"/>
      <c r="AJ57" s="667"/>
      <c r="AK57" s="667"/>
      <c r="AL57" s="667"/>
      <c r="AM57" s="667"/>
      <c r="AN57" s="667"/>
      <c r="AO57" s="667"/>
      <c r="AP57" s="667"/>
    </row>
    <row r="58" spans="1:42" s="1085" customFormat="1" ht="27" customHeight="1">
      <c r="A58" s="1147">
        <v>19</v>
      </c>
      <c r="B58" s="1148" t="s">
        <v>3387</v>
      </c>
      <c r="C58" s="1151" t="s">
        <v>1187</v>
      </c>
      <c r="D58" s="1150"/>
      <c r="E58" s="1151"/>
      <c r="F58" s="1151"/>
      <c r="G58" s="1150"/>
      <c r="H58" s="1151"/>
      <c r="I58" s="1151" t="s">
        <v>3300</v>
      </c>
      <c r="J58" s="1154">
        <v>2003</v>
      </c>
      <c r="K58" s="1150"/>
      <c r="L58" s="1151"/>
      <c r="M58" s="1151"/>
      <c r="N58" s="1151"/>
      <c r="O58" s="1151" t="s">
        <v>204</v>
      </c>
      <c r="P58" s="1153">
        <v>310967072.58241528</v>
      </c>
      <c r="Q58" s="1151" t="s">
        <v>123</v>
      </c>
      <c r="R58" s="1137">
        <v>150000000</v>
      </c>
      <c r="S58" s="1077" t="str">
        <f t="shared" si="22"/>
        <v>3.11.01</v>
      </c>
      <c r="T58" s="589" t="str">
        <f t="shared" si="23"/>
        <v>BANGUNAN GEDUNG TEMPAT KERJA</v>
      </c>
      <c r="U58" s="589">
        <f t="shared" si="24"/>
        <v>50</v>
      </c>
      <c r="V58" s="1078">
        <f t="shared" si="25"/>
        <v>6219341.2516483059</v>
      </c>
      <c r="W58" s="589">
        <f t="shared" si="26"/>
        <v>10</v>
      </c>
      <c r="X58" s="1136">
        <f>PERHITUNGAN!AC465</f>
        <v>53855390.161538154</v>
      </c>
      <c r="Y58" s="1136">
        <f>PERHITUNGAN!Q468</f>
        <v>5979341.451648307</v>
      </c>
      <c r="Z58" s="1136">
        <f>PERHITUNGAN!Q469</f>
        <v>5979341.451648308</v>
      </c>
      <c r="AA58" s="1136">
        <f>PERHITUNGAN!Q470</f>
        <v>5979341.451648308</v>
      </c>
      <c r="AB58" s="1136">
        <f>PERHITUNGAN!Q471</f>
        <v>5979341.451648308</v>
      </c>
      <c r="AC58" s="1136">
        <f>PERHITUNGAN!Q472</f>
        <v>5979341.4516483089</v>
      </c>
      <c r="AD58" s="1080">
        <f t="shared" si="27"/>
        <v>2003</v>
      </c>
      <c r="AE58" s="1081">
        <f t="shared" si="28"/>
        <v>227214975.16263556</v>
      </c>
      <c r="AF58" s="1082">
        <f t="shared" si="29"/>
        <v>310967072.58241528</v>
      </c>
      <c r="AG58" s="1082">
        <f t="shared" si="30"/>
        <v>77772755.968131393</v>
      </c>
      <c r="AH58" s="681">
        <f t="shared" si="31"/>
        <v>83752097.419779703</v>
      </c>
      <c r="AI58" s="667"/>
      <c r="AJ58" s="667"/>
      <c r="AK58" s="667"/>
      <c r="AL58" s="667"/>
      <c r="AM58" s="667"/>
      <c r="AN58" s="667"/>
      <c r="AO58" s="667"/>
      <c r="AP58" s="667"/>
    </row>
    <row r="59" spans="1:42" s="1085" customFormat="1" ht="27" customHeight="1">
      <c r="A59" s="1147"/>
      <c r="B59" s="1219" t="s">
        <v>3309</v>
      </c>
      <c r="C59" s="1151" t="s">
        <v>1187</v>
      </c>
      <c r="D59" s="1150"/>
      <c r="E59" s="1151"/>
      <c r="F59" s="1151"/>
      <c r="G59" s="1150"/>
      <c r="H59" s="1151"/>
      <c r="I59" s="1151" t="s">
        <v>3300</v>
      </c>
      <c r="J59" s="1154">
        <v>2007</v>
      </c>
      <c r="K59" s="1156" t="s">
        <v>3375</v>
      </c>
      <c r="L59" s="1151"/>
      <c r="M59" s="1151"/>
      <c r="N59" s="1151"/>
      <c r="O59" s="1151" t="s">
        <v>204</v>
      </c>
      <c r="P59" s="1153"/>
      <c r="Q59" s="1155"/>
      <c r="R59" s="1115">
        <v>160967072.58241528</v>
      </c>
      <c r="S59" s="1077"/>
      <c r="T59" s="589"/>
      <c r="U59" s="589"/>
      <c r="V59" s="1078"/>
      <c r="W59" s="589"/>
      <c r="X59" s="1136"/>
      <c r="Y59" s="1136"/>
      <c r="Z59" s="1136"/>
      <c r="AA59" s="1136"/>
      <c r="AB59" s="1136"/>
      <c r="AC59" s="1136"/>
      <c r="AD59" s="1080"/>
      <c r="AE59" s="1081"/>
      <c r="AF59" s="1082"/>
      <c r="AG59" s="1082"/>
      <c r="AH59" s="681"/>
      <c r="AI59" s="667"/>
      <c r="AJ59" s="667"/>
      <c r="AK59" s="667"/>
      <c r="AL59" s="667"/>
      <c r="AM59" s="667"/>
      <c r="AN59" s="667"/>
      <c r="AO59" s="667"/>
      <c r="AP59" s="667"/>
    </row>
    <row r="60" spans="1:42" s="1085" customFormat="1" ht="27" customHeight="1">
      <c r="A60" s="1147">
        <v>20</v>
      </c>
      <c r="B60" s="1148" t="s">
        <v>3388</v>
      </c>
      <c r="C60" s="1151" t="s">
        <v>1187</v>
      </c>
      <c r="D60" s="1150"/>
      <c r="E60" s="1151"/>
      <c r="F60" s="1151"/>
      <c r="G60" s="1150"/>
      <c r="H60" s="1151"/>
      <c r="I60" s="1151" t="s">
        <v>3300</v>
      </c>
      <c r="J60" s="1154">
        <v>2003</v>
      </c>
      <c r="K60" s="1150"/>
      <c r="L60" s="1151"/>
      <c r="M60" s="1151"/>
      <c r="N60" s="1151"/>
      <c r="O60" s="1151" t="s">
        <v>204</v>
      </c>
      <c r="P60" s="1153">
        <v>1227940937.3664181</v>
      </c>
      <c r="Q60" s="1151" t="s">
        <v>123</v>
      </c>
      <c r="R60" s="1115">
        <v>530000000</v>
      </c>
      <c r="S60" s="1077" t="str">
        <f t="shared" si="22"/>
        <v>3.11.01</v>
      </c>
      <c r="T60" s="589" t="str">
        <f t="shared" si="23"/>
        <v>BANGUNAN GEDUNG TEMPAT KERJA</v>
      </c>
      <c r="U60" s="589">
        <f t="shared" si="24"/>
        <v>50</v>
      </c>
      <c r="V60" s="1078">
        <f t="shared" si="25"/>
        <v>24558818.547328364</v>
      </c>
      <c r="W60" s="589">
        <f t="shared" si="26"/>
        <v>10</v>
      </c>
      <c r="X60" s="1136">
        <f>PERHITUNGAN!AC489</f>
        <v>208375731.23129857</v>
      </c>
      <c r="Y60" s="1136">
        <f>PERHITUNGAN!Q492</f>
        <v>23710818.747328367</v>
      </c>
      <c r="Z60" s="1136">
        <f>PERHITUNGAN!Q493</f>
        <v>23710818.747328367</v>
      </c>
      <c r="AA60" s="1136">
        <f>PERHITUNGAN!Q494</f>
        <v>23710818.747328367</v>
      </c>
      <c r="AB60" s="1136">
        <f>PERHITUNGAN!Q495</f>
        <v>23710818.747328363</v>
      </c>
      <c r="AC60" s="1136">
        <f>PERHITUNGAN!Q496</f>
        <v>23710818.747328363</v>
      </c>
      <c r="AD60" s="1080">
        <f t="shared" si="27"/>
        <v>2003</v>
      </c>
      <c r="AE60" s="1081">
        <f t="shared" si="28"/>
        <v>901011112.39847779</v>
      </c>
      <c r="AF60" s="1082">
        <f t="shared" si="29"/>
        <v>1227940937.3664181</v>
      </c>
      <c r="AG60" s="1082">
        <f t="shared" si="30"/>
        <v>303219006.22061199</v>
      </c>
      <c r="AH60" s="681">
        <f t="shared" si="31"/>
        <v>326929824.96794033</v>
      </c>
      <c r="AI60" s="667"/>
      <c r="AJ60" s="667"/>
      <c r="AK60" s="667"/>
      <c r="AL60" s="667"/>
      <c r="AM60" s="667"/>
      <c r="AN60" s="667"/>
      <c r="AO60" s="667"/>
      <c r="AP60" s="667"/>
    </row>
    <row r="61" spans="1:42" s="1085" customFormat="1" ht="27" customHeight="1">
      <c r="A61" s="1147"/>
      <c r="B61" s="1219" t="s">
        <v>3389</v>
      </c>
      <c r="C61" s="1151" t="s">
        <v>1187</v>
      </c>
      <c r="D61" s="1150"/>
      <c r="E61" s="1151"/>
      <c r="F61" s="1151"/>
      <c r="G61" s="1150"/>
      <c r="H61" s="1151"/>
      <c r="I61" s="1151" t="s">
        <v>3300</v>
      </c>
      <c r="J61" s="1154">
        <v>2007</v>
      </c>
      <c r="K61" s="1156" t="s">
        <v>3375</v>
      </c>
      <c r="L61" s="1151"/>
      <c r="M61" s="1151"/>
      <c r="N61" s="1151"/>
      <c r="O61" s="1151" t="s">
        <v>204</v>
      </c>
      <c r="P61" s="1153"/>
      <c r="Q61" s="1189"/>
      <c r="R61" s="1115">
        <v>697940937.36641812</v>
      </c>
      <c r="S61" s="1077"/>
      <c r="T61" s="589"/>
      <c r="U61" s="589"/>
      <c r="V61" s="1078"/>
      <c r="W61" s="589"/>
      <c r="X61" s="1136"/>
      <c r="Y61" s="1136"/>
      <c r="Z61" s="1136"/>
      <c r="AA61" s="1136"/>
      <c r="AB61" s="1136"/>
      <c r="AC61" s="1136"/>
      <c r="AD61" s="1080"/>
      <c r="AE61" s="1081"/>
      <c r="AF61" s="1082"/>
      <c r="AG61" s="1082"/>
      <c r="AH61" s="681"/>
      <c r="AI61" s="667"/>
      <c r="AJ61" s="667"/>
      <c r="AK61" s="667"/>
      <c r="AL61" s="667"/>
      <c r="AM61" s="667"/>
      <c r="AN61" s="667"/>
      <c r="AO61" s="667"/>
      <c r="AP61" s="667"/>
    </row>
    <row r="62" spans="1:42" s="1085" customFormat="1" ht="27" customHeight="1">
      <c r="A62" s="1147">
        <v>21</v>
      </c>
      <c r="B62" s="1148" t="s">
        <v>3390</v>
      </c>
      <c r="C62" s="1151" t="s">
        <v>1187</v>
      </c>
      <c r="D62" s="1150"/>
      <c r="E62" s="1151"/>
      <c r="F62" s="1151"/>
      <c r="G62" s="1150"/>
      <c r="H62" s="1151"/>
      <c r="I62" s="1151" t="s">
        <v>3300</v>
      </c>
      <c r="J62" s="1154">
        <v>2001</v>
      </c>
      <c r="K62" s="1150"/>
      <c r="L62" s="1151"/>
      <c r="M62" s="1151"/>
      <c r="N62" s="1151"/>
      <c r="O62" s="1151" t="s">
        <v>204</v>
      </c>
      <c r="P62" s="1153">
        <v>572467354</v>
      </c>
      <c r="Q62" s="1151" t="s">
        <v>123</v>
      </c>
      <c r="R62" s="1076">
        <v>279009000</v>
      </c>
      <c r="S62" s="1077" t="str">
        <f t="shared" si="22"/>
        <v>3.11.01</v>
      </c>
      <c r="T62" s="589" t="str">
        <f t="shared" si="23"/>
        <v>BANGUNAN GEDUNG TEMPAT KERJA</v>
      </c>
      <c r="U62" s="589">
        <f t="shared" si="24"/>
        <v>50</v>
      </c>
      <c r="V62" s="1078">
        <f t="shared" si="25"/>
        <v>11449346.880000001</v>
      </c>
      <c r="W62" s="589">
        <f t="shared" si="26"/>
        <v>12</v>
      </c>
      <c r="X62" s="1136">
        <f>PERHITUNGAN!AC513</f>
        <v>113490017.30232561</v>
      </c>
      <c r="Y62" s="1136">
        <f>PERHITUNGAN!Q518</f>
        <v>12404792.883720929</v>
      </c>
      <c r="Z62" s="1136">
        <f>PERHITUNGAN!Q519</f>
        <v>12404792.883720929</v>
      </c>
      <c r="AA62" s="1136">
        <f>PERHITUNGAN!Q520</f>
        <v>12404792.883720929</v>
      </c>
      <c r="AB62" s="1136">
        <f>PERHITUNGAN!Q521</f>
        <v>12404792.883720929</v>
      </c>
      <c r="AC62" s="1136">
        <f>PERHITUNGAN!Q522</f>
        <v>12404792.883720929</v>
      </c>
      <c r="AD62" s="1080">
        <f t="shared" si="27"/>
        <v>2001</v>
      </c>
      <c r="AE62" s="1081">
        <f t="shared" si="28"/>
        <v>396953372.27906972</v>
      </c>
      <c r="AF62" s="1082">
        <f t="shared" si="29"/>
        <v>572467354</v>
      </c>
      <c r="AG62" s="1082">
        <f t="shared" si="30"/>
        <v>163109188.83720934</v>
      </c>
      <c r="AH62" s="681">
        <f t="shared" si="31"/>
        <v>175513981.72093028</v>
      </c>
      <c r="AI62" s="667"/>
      <c r="AJ62" s="667"/>
      <c r="AK62" s="667"/>
      <c r="AL62" s="667"/>
      <c r="AM62" s="667"/>
      <c r="AN62" s="667"/>
      <c r="AO62" s="667"/>
      <c r="AP62" s="667"/>
    </row>
    <row r="63" spans="1:42" s="1085" customFormat="1" ht="27" customHeight="1">
      <c r="A63" s="1159"/>
      <c r="B63" s="1160" t="s">
        <v>3391</v>
      </c>
      <c r="C63" s="1161" t="s">
        <v>1187</v>
      </c>
      <c r="D63" s="1162"/>
      <c r="E63" s="1161"/>
      <c r="F63" s="1161"/>
      <c r="G63" s="1162"/>
      <c r="H63" s="1161"/>
      <c r="I63" s="1161" t="s">
        <v>3300</v>
      </c>
      <c r="J63" s="1163">
        <v>2008</v>
      </c>
      <c r="K63" s="1162" t="s">
        <v>3376</v>
      </c>
      <c r="L63" s="1161"/>
      <c r="M63" s="1161"/>
      <c r="N63" s="1161"/>
      <c r="O63" s="1161" t="s">
        <v>204</v>
      </c>
      <c r="P63" s="1164"/>
      <c r="Q63" s="1161"/>
      <c r="R63" s="1076">
        <v>293458354</v>
      </c>
      <c r="S63" s="1077"/>
      <c r="T63" s="589"/>
      <c r="U63" s="589"/>
      <c r="V63" s="1078"/>
      <c r="W63" s="589"/>
      <c r="X63" s="1136"/>
      <c r="Y63" s="1136"/>
      <c r="Z63" s="1136"/>
      <c r="AA63" s="1136"/>
      <c r="AB63" s="1136"/>
      <c r="AC63" s="1136"/>
      <c r="AD63" s="1080"/>
      <c r="AE63" s="1081"/>
      <c r="AF63" s="1082"/>
      <c r="AG63" s="1082"/>
      <c r="AH63" s="681"/>
      <c r="AI63" s="667"/>
      <c r="AJ63" s="667"/>
      <c r="AK63" s="667"/>
      <c r="AL63" s="667"/>
      <c r="AM63" s="667"/>
      <c r="AN63" s="667"/>
      <c r="AO63" s="667"/>
      <c r="AP63" s="667"/>
    </row>
    <row r="64" spans="1:42" s="1085" customFormat="1" ht="27" customHeight="1">
      <c r="A64" s="351"/>
      <c r="B64" s="353"/>
      <c r="C64" s="325"/>
      <c r="D64" s="356"/>
      <c r="E64" s="325"/>
      <c r="F64" s="325"/>
      <c r="G64" s="356"/>
      <c r="H64" s="356"/>
      <c r="I64" s="325"/>
      <c r="J64" s="390"/>
      <c r="K64" s="356"/>
      <c r="L64" s="325"/>
      <c r="M64" s="356"/>
      <c r="N64" s="325"/>
      <c r="O64" s="325"/>
      <c r="P64" s="358"/>
      <c r="Q64" s="325"/>
      <c r="R64" s="325"/>
      <c r="S64" s="1077" t="str">
        <f t="shared" ref="S64:S65" si="32">MID(C64,2,7)</f>
        <v/>
      </c>
      <c r="T64" s="589"/>
      <c r="U64" s="589"/>
      <c r="V64" s="1078"/>
      <c r="W64" s="589"/>
      <c r="X64" s="1079"/>
      <c r="Y64" s="1079"/>
      <c r="Z64" s="1079"/>
      <c r="AA64" s="1079"/>
      <c r="AB64" s="1079"/>
      <c r="AC64" s="1079"/>
      <c r="AD64" s="1080"/>
      <c r="AE64" s="1098"/>
      <c r="AF64" s="1082"/>
      <c r="AG64" s="1082"/>
      <c r="AH64" s="1116"/>
      <c r="AI64" s="667"/>
      <c r="AJ64" s="667"/>
      <c r="AK64" s="667"/>
      <c r="AL64" s="667"/>
      <c r="AM64" s="667"/>
      <c r="AN64" s="667"/>
      <c r="AO64" s="667"/>
      <c r="AP64" s="667"/>
    </row>
    <row r="65" spans="1:42" s="1085" customFormat="1" ht="27" customHeight="1">
      <c r="A65" s="1172" t="s">
        <v>51</v>
      </c>
      <c r="B65" s="1173" t="s">
        <v>3313</v>
      </c>
      <c r="C65" s="1174"/>
      <c r="D65" s="1174"/>
      <c r="E65" s="1174"/>
      <c r="F65" s="1174"/>
      <c r="G65" s="1174"/>
      <c r="H65" s="1174"/>
      <c r="I65" s="1174"/>
      <c r="J65" s="1174"/>
      <c r="K65" s="1174"/>
      <c r="L65" s="1175"/>
      <c r="M65" s="1174"/>
      <c r="N65" s="1175"/>
      <c r="O65" s="1175"/>
      <c r="P65" s="1176"/>
      <c r="Q65" s="1174"/>
      <c r="R65" s="356"/>
      <c r="S65" s="1077" t="str">
        <f t="shared" si="32"/>
        <v/>
      </c>
      <c r="T65" s="589"/>
      <c r="U65" s="589"/>
      <c r="V65" s="1078"/>
      <c r="W65" s="589"/>
      <c r="X65" s="1079"/>
      <c r="Y65" s="1079"/>
      <c r="Z65" s="1079"/>
      <c r="AA65" s="1079"/>
      <c r="AB65" s="1079"/>
      <c r="AC65" s="1079"/>
      <c r="AD65" s="1080"/>
      <c r="AE65" s="1098"/>
      <c r="AF65" s="1082"/>
      <c r="AG65" s="1082"/>
      <c r="AH65" s="1116"/>
      <c r="AI65" s="667"/>
      <c r="AJ65" s="667"/>
      <c r="AK65" s="667"/>
      <c r="AL65" s="667"/>
      <c r="AM65" s="667"/>
      <c r="AN65" s="667"/>
      <c r="AO65" s="667"/>
      <c r="AP65" s="667"/>
    </row>
    <row r="66" spans="1:42" s="1085" customFormat="1" ht="27" customHeight="1" thickBot="1">
      <c r="A66" s="1058"/>
      <c r="B66" s="1119"/>
      <c r="C66" s="1138"/>
      <c r="D66" s="1138"/>
      <c r="E66" s="1138"/>
      <c r="F66" s="1138"/>
      <c r="G66" s="1138"/>
      <c r="H66" s="1138"/>
      <c r="I66" s="1138"/>
      <c r="J66" s="1138"/>
      <c r="K66" s="1138"/>
      <c r="L66" s="1138"/>
      <c r="M66" s="1138"/>
      <c r="N66" s="1138"/>
      <c r="O66" s="1138"/>
      <c r="P66" s="1138"/>
      <c r="Q66" s="1138"/>
      <c r="R66" s="325"/>
      <c r="S66" s="1118" t="str">
        <f t="shared" ref="S66" si="33">MID(C66,2,7)</f>
        <v/>
      </c>
      <c r="T66" s="1119"/>
      <c r="U66" s="1119"/>
      <c r="V66" s="1120"/>
      <c r="W66" s="1119"/>
      <c r="X66" s="1121"/>
      <c r="Y66" s="1121"/>
      <c r="Z66" s="1121"/>
      <c r="AA66" s="1121"/>
      <c r="AB66" s="1121"/>
      <c r="AC66" s="1121"/>
      <c r="AD66" s="1122"/>
      <c r="AE66" s="1123"/>
      <c r="AF66" s="1124"/>
      <c r="AG66" s="1124"/>
      <c r="AH66" s="1139"/>
      <c r="AI66" s="667"/>
      <c r="AJ66" s="667"/>
      <c r="AK66" s="667"/>
      <c r="AL66" s="667"/>
      <c r="AM66" s="667"/>
      <c r="AN66" s="667"/>
      <c r="AO66" s="667"/>
      <c r="AP66" s="667"/>
    </row>
    <row r="67" spans="1:42" s="1085" customFormat="1">
      <c r="C67" s="667"/>
      <c r="D67" s="667"/>
      <c r="E67" s="667"/>
      <c r="F67" s="667"/>
      <c r="G67" s="667"/>
      <c r="H67" s="667"/>
      <c r="I67" s="667"/>
      <c r="J67" s="667"/>
      <c r="K67" s="667"/>
      <c r="L67" s="667"/>
      <c r="M67" s="667"/>
      <c r="N67" s="667"/>
      <c r="O67" s="667"/>
      <c r="P67" s="667"/>
      <c r="Q67" s="667"/>
      <c r="R67" s="667"/>
      <c r="S67" s="667"/>
      <c r="T67" s="667"/>
      <c r="U67" s="667"/>
      <c r="V67" s="667"/>
      <c r="W67" s="667"/>
      <c r="X67" s="667"/>
      <c r="Y67" s="667"/>
      <c r="Z67" s="667"/>
      <c r="AA67" s="667"/>
      <c r="AB67" s="667"/>
      <c r="AC67" s="667"/>
      <c r="AD67" s="667"/>
      <c r="AE67" s="667"/>
      <c r="AF67" s="667"/>
      <c r="AG67" s="667"/>
      <c r="AH67" s="667"/>
      <c r="AI67" s="667"/>
      <c r="AJ67" s="667"/>
      <c r="AK67" s="667"/>
      <c r="AL67" s="667"/>
      <c r="AM67" s="667"/>
      <c r="AN67" s="667"/>
      <c r="AO67" s="667"/>
      <c r="AP67" s="667"/>
    </row>
    <row r="68" spans="1:42" s="1085" customFormat="1">
      <c r="C68" s="667"/>
      <c r="D68" s="667"/>
      <c r="E68" s="667"/>
      <c r="F68" s="667"/>
      <c r="G68" s="667"/>
      <c r="H68" s="667"/>
      <c r="I68" s="667"/>
      <c r="J68" s="667"/>
      <c r="K68" s="667"/>
      <c r="L68" s="667"/>
      <c r="M68" s="667"/>
      <c r="N68" s="667"/>
      <c r="O68" s="667"/>
      <c r="P68" s="667"/>
      <c r="Q68" s="667"/>
      <c r="R68" s="667"/>
      <c r="S68" s="667"/>
      <c r="T68" s="667"/>
      <c r="U68" s="667"/>
      <c r="V68" s="667"/>
      <c r="W68" s="667"/>
      <c r="X68" s="667"/>
      <c r="Y68" s="667"/>
      <c r="Z68" s="667"/>
      <c r="AA68" s="667"/>
      <c r="AB68" s="667"/>
      <c r="AC68" s="667"/>
      <c r="AD68" s="667"/>
      <c r="AE68" s="667"/>
      <c r="AF68" s="667"/>
      <c r="AG68" s="667"/>
      <c r="AH68" s="667"/>
      <c r="AI68" s="667"/>
      <c r="AJ68" s="667"/>
      <c r="AK68" s="667"/>
      <c r="AL68" s="667"/>
      <c r="AM68" s="667"/>
      <c r="AN68" s="667"/>
      <c r="AO68" s="667"/>
      <c r="AP68" s="667"/>
    </row>
    <row r="69" spans="1:42" s="667" customFormat="1">
      <c r="A69" s="1085"/>
      <c r="B69" s="1721" t="s">
        <v>143</v>
      </c>
      <c r="C69" s="1721"/>
      <c r="D69" s="1721"/>
      <c r="E69" s="1084"/>
      <c r="F69" s="1084"/>
      <c r="G69" s="1084"/>
      <c r="H69" s="1084"/>
      <c r="I69" s="1084"/>
      <c r="J69" s="1084"/>
      <c r="K69" s="1084"/>
      <c r="L69" s="1084"/>
      <c r="M69" s="1722" t="s">
        <v>2213</v>
      </c>
      <c r="N69" s="1722"/>
      <c r="O69" s="1722"/>
      <c r="P69" s="1722"/>
      <c r="R69" s="652"/>
    </row>
    <row r="70" spans="1:42" s="667" customFormat="1">
      <c r="A70" s="1085"/>
      <c r="B70" s="1725" t="s">
        <v>1890</v>
      </c>
      <c r="C70" s="1725"/>
      <c r="D70" s="1725"/>
      <c r="E70" s="1084"/>
      <c r="F70" s="1084"/>
      <c r="G70" s="1084"/>
      <c r="H70" s="1084"/>
      <c r="I70" s="1084"/>
      <c r="J70" s="1084"/>
      <c r="K70" s="1084"/>
      <c r="L70" s="1084"/>
      <c r="M70" s="1084"/>
      <c r="P70" s="1084"/>
    </row>
    <row r="71" spans="1:42" s="667" customFormat="1">
      <c r="A71" s="1085"/>
      <c r="B71" s="1726" t="s">
        <v>144</v>
      </c>
      <c r="C71" s="1726"/>
      <c r="D71" s="1726"/>
      <c r="E71" s="1086"/>
      <c r="F71" s="1086"/>
      <c r="G71" s="1086"/>
      <c r="H71" s="1086"/>
      <c r="I71" s="1086"/>
      <c r="J71" s="1086"/>
      <c r="K71" s="1086"/>
      <c r="L71" s="1086"/>
      <c r="M71" s="1721" t="s">
        <v>142</v>
      </c>
      <c r="N71" s="1721"/>
      <c r="O71" s="1721"/>
      <c r="P71" s="1721"/>
    </row>
    <row r="72" spans="1:42" s="667" customFormat="1">
      <c r="A72" s="1085"/>
      <c r="B72" s="669"/>
      <c r="C72" s="1086"/>
      <c r="D72" s="1086"/>
      <c r="E72" s="1086"/>
      <c r="F72" s="1086"/>
      <c r="G72" s="1086"/>
      <c r="H72" s="1086"/>
      <c r="I72" s="1086"/>
      <c r="J72" s="1086"/>
      <c r="K72" s="1086"/>
      <c r="L72" s="1086"/>
      <c r="M72" s="1086"/>
      <c r="P72" s="1084"/>
    </row>
    <row r="73" spans="1:42" s="667" customFormat="1">
      <c r="A73" s="1085"/>
      <c r="B73" s="670"/>
      <c r="C73" s="1084"/>
      <c r="D73" s="1084"/>
      <c r="E73" s="1084"/>
      <c r="F73" s="1084"/>
      <c r="G73" s="1084"/>
      <c r="H73" s="1084"/>
      <c r="I73" s="1084"/>
      <c r="J73" s="1084"/>
      <c r="K73" s="1084"/>
      <c r="L73" s="1084"/>
      <c r="M73" s="1084"/>
      <c r="P73" s="1084"/>
    </row>
    <row r="74" spans="1:42" s="667" customFormat="1">
      <c r="A74" s="1085"/>
      <c r="B74" s="670"/>
      <c r="C74" s="1084"/>
      <c r="D74" s="1084"/>
      <c r="E74" s="1084"/>
      <c r="F74" s="1084"/>
      <c r="G74" s="1084"/>
      <c r="H74" s="1084"/>
      <c r="I74" s="1084"/>
      <c r="J74" s="1084"/>
      <c r="K74" s="1084"/>
      <c r="L74" s="1084"/>
      <c r="M74" s="1084"/>
      <c r="P74" s="1084"/>
    </row>
    <row r="75" spans="1:42" s="667" customFormat="1">
      <c r="A75" s="1085"/>
      <c r="B75" s="670"/>
      <c r="C75" s="1084"/>
      <c r="D75" s="1084"/>
      <c r="E75" s="1084"/>
      <c r="F75" s="1084"/>
      <c r="G75" s="1084"/>
      <c r="H75" s="1084"/>
      <c r="I75" s="1084"/>
      <c r="J75" s="1084"/>
      <c r="K75" s="1084"/>
      <c r="L75" s="1084"/>
      <c r="M75" s="1084"/>
      <c r="P75" s="1084"/>
    </row>
    <row r="76" spans="1:42" s="667" customFormat="1">
      <c r="A76" s="1085"/>
      <c r="B76" s="670"/>
      <c r="C76" s="1084"/>
      <c r="D76" s="1084"/>
      <c r="E76" s="1084"/>
      <c r="F76" s="1084"/>
      <c r="G76" s="1084"/>
      <c r="H76" s="1084"/>
      <c r="I76" s="1084"/>
      <c r="J76" s="1084"/>
      <c r="K76" s="1084"/>
      <c r="L76" s="1084"/>
      <c r="M76" s="1084"/>
      <c r="P76" s="1084"/>
    </row>
    <row r="77" spans="1:42" s="667" customFormat="1">
      <c r="A77" s="1085"/>
      <c r="B77" s="1727" t="s">
        <v>2216</v>
      </c>
      <c r="C77" s="1727"/>
      <c r="D77" s="1727"/>
      <c r="E77" s="1087"/>
      <c r="F77" s="1087"/>
      <c r="G77" s="1087"/>
      <c r="H77" s="1087"/>
      <c r="I77" s="1087"/>
      <c r="J77" s="1087"/>
      <c r="K77" s="1087"/>
      <c r="L77" s="1087"/>
      <c r="M77" s="1727" t="s">
        <v>2214</v>
      </c>
      <c r="N77" s="1727"/>
      <c r="O77" s="1727"/>
      <c r="P77" s="1727"/>
    </row>
    <row r="78" spans="1:42" s="667" customFormat="1">
      <c r="A78" s="1085"/>
      <c r="B78" s="1722" t="s">
        <v>2217</v>
      </c>
      <c r="C78" s="1721"/>
      <c r="D78" s="1721"/>
      <c r="E78" s="1084"/>
      <c r="F78" s="1084"/>
      <c r="G78" s="1084"/>
      <c r="H78" s="1084"/>
      <c r="I78" s="1084"/>
      <c r="J78" s="1084"/>
      <c r="K78" s="1084"/>
      <c r="L78" s="1084"/>
      <c r="M78" s="1722" t="s">
        <v>2215</v>
      </c>
      <c r="N78" s="1721"/>
      <c r="O78" s="1721"/>
      <c r="P78" s="1721"/>
    </row>
    <row r="79" spans="1:42" s="667" customFormat="1">
      <c r="A79" s="1085"/>
      <c r="B79" s="1085"/>
    </row>
    <row r="80" spans="1:42" s="667" customFormat="1">
      <c r="A80" s="1085"/>
      <c r="B80" s="1085"/>
    </row>
    <row r="81" spans="1:2" s="667" customFormat="1">
      <c r="A81" s="1085"/>
      <c r="B81" s="1085"/>
    </row>
    <row r="82" spans="1:2" s="667" customFormat="1">
      <c r="A82" s="1085"/>
      <c r="B82" s="1085"/>
    </row>
    <row r="83" spans="1:2" s="667" customFormat="1">
      <c r="A83" s="1085"/>
      <c r="B83" s="1085"/>
    </row>
    <row r="84" spans="1:2" s="667" customFormat="1">
      <c r="A84" s="1085"/>
      <c r="B84" s="1085"/>
    </row>
    <row r="85" spans="1:2" s="667" customFormat="1">
      <c r="A85" s="1085"/>
      <c r="B85" s="1085"/>
    </row>
    <row r="86" spans="1:2" s="667" customFormat="1">
      <c r="A86" s="1085"/>
      <c r="B86" s="1085"/>
    </row>
    <row r="87" spans="1:2" s="667" customFormat="1">
      <c r="A87" s="1085"/>
      <c r="B87" s="1085"/>
    </row>
    <row r="88" spans="1:2" s="667" customFormat="1">
      <c r="A88" s="1085"/>
      <c r="B88" s="1085"/>
    </row>
    <row r="89" spans="1:2" s="667" customFormat="1">
      <c r="A89" s="1085"/>
      <c r="B89" s="1085"/>
    </row>
    <row r="90" spans="1:2" s="667" customFormat="1">
      <c r="A90" s="1085"/>
      <c r="B90" s="1085"/>
    </row>
    <row r="91" spans="1:2" s="667" customFormat="1">
      <c r="A91" s="1085"/>
      <c r="B91" s="1085"/>
    </row>
    <row r="92" spans="1:2" s="667" customFormat="1">
      <c r="A92" s="1085"/>
      <c r="B92" s="1085"/>
    </row>
    <row r="93" spans="1:2" s="667" customFormat="1">
      <c r="A93" s="1085"/>
      <c r="B93" s="1085"/>
    </row>
    <row r="94" spans="1:2" s="667" customFormat="1">
      <c r="A94" s="1085"/>
      <c r="B94" s="1085"/>
    </row>
    <row r="95" spans="1:2" s="667" customFormat="1">
      <c r="A95" s="1085"/>
      <c r="B95" s="1085"/>
    </row>
    <row r="96" spans="1:2" s="667" customFormat="1">
      <c r="A96" s="1085"/>
      <c r="B96" s="1085"/>
    </row>
    <row r="97" spans="1:2" s="667" customFormat="1">
      <c r="A97" s="1085"/>
      <c r="B97" s="1085"/>
    </row>
    <row r="98" spans="1:2" s="667" customFormat="1">
      <c r="A98" s="1085"/>
      <c r="B98" s="1085"/>
    </row>
    <row r="99" spans="1:2" s="667" customFormat="1">
      <c r="A99" s="1085"/>
      <c r="B99" s="1085"/>
    </row>
    <row r="100" spans="1:2" s="667" customFormat="1">
      <c r="A100" s="1085"/>
      <c r="B100" s="1085"/>
    </row>
    <row r="101" spans="1:2" s="667" customFormat="1">
      <c r="A101" s="1085"/>
      <c r="B101" s="1085"/>
    </row>
    <row r="102" spans="1:2" s="667" customFormat="1">
      <c r="A102" s="1085"/>
      <c r="B102" s="1085"/>
    </row>
    <row r="103" spans="1:2" s="667" customFormat="1">
      <c r="A103" s="1085"/>
      <c r="B103" s="1085"/>
    </row>
    <row r="104" spans="1:2" s="667" customFormat="1">
      <c r="A104" s="1085"/>
      <c r="B104" s="1085"/>
    </row>
    <row r="105" spans="1:2" s="667" customFormat="1">
      <c r="A105" s="1085"/>
      <c r="B105" s="1085"/>
    </row>
    <row r="106" spans="1:2" s="667" customFormat="1">
      <c r="A106" s="1085"/>
      <c r="B106" s="1085"/>
    </row>
    <row r="107" spans="1:2" s="667" customFormat="1">
      <c r="A107" s="1085"/>
      <c r="B107" s="1085"/>
    </row>
    <row r="108" spans="1:2" s="667" customFormat="1">
      <c r="A108" s="1085"/>
      <c r="B108" s="1085"/>
    </row>
    <row r="109" spans="1:2" s="667" customFormat="1">
      <c r="A109" s="1085"/>
      <c r="B109" s="1085"/>
    </row>
    <row r="110" spans="1:2" s="667" customFormat="1">
      <c r="A110" s="1085"/>
      <c r="B110" s="1085"/>
    </row>
    <row r="111" spans="1:2" s="667" customFormat="1">
      <c r="A111" s="1085"/>
      <c r="B111" s="1085"/>
    </row>
    <row r="112" spans="1:2" s="667" customFormat="1">
      <c r="A112" s="1085"/>
      <c r="B112" s="1085"/>
    </row>
    <row r="113" spans="1:2" s="667" customFormat="1">
      <c r="A113" s="1085"/>
      <c r="B113" s="1085"/>
    </row>
    <row r="114" spans="1:2" s="667" customFormat="1">
      <c r="A114" s="1085"/>
      <c r="B114" s="1085"/>
    </row>
    <row r="115" spans="1:2" s="667" customFormat="1">
      <c r="A115" s="1085"/>
      <c r="B115" s="1085"/>
    </row>
    <row r="116" spans="1:2" s="667" customFormat="1">
      <c r="A116" s="1085"/>
      <c r="B116" s="1085"/>
    </row>
    <row r="117" spans="1:2" s="667" customFormat="1">
      <c r="A117" s="1085"/>
      <c r="B117" s="1085"/>
    </row>
    <row r="118" spans="1:2" s="667" customFormat="1">
      <c r="A118" s="1085"/>
      <c r="B118" s="1085"/>
    </row>
    <row r="119" spans="1:2" s="667" customFormat="1">
      <c r="A119" s="1085"/>
      <c r="B119" s="1085"/>
    </row>
    <row r="120" spans="1:2" s="667" customFormat="1">
      <c r="A120" s="1085"/>
      <c r="B120" s="1085"/>
    </row>
    <row r="121" spans="1:2" s="667" customFormat="1">
      <c r="A121" s="1085"/>
      <c r="B121" s="1085"/>
    </row>
    <row r="122" spans="1:2" s="667" customFormat="1">
      <c r="A122" s="1085"/>
      <c r="B122" s="1085"/>
    </row>
    <row r="123" spans="1:2" s="667" customFormat="1">
      <c r="A123" s="1085"/>
      <c r="B123" s="1085"/>
    </row>
    <row r="124" spans="1:2" s="667" customFormat="1">
      <c r="A124" s="1085"/>
      <c r="B124" s="1085"/>
    </row>
    <row r="125" spans="1:2" s="667" customFormat="1">
      <c r="A125" s="1085"/>
      <c r="B125" s="1085"/>
    </row>
    <row r="126" spans="1:2" s="667" customFormat="1">
      <c r="A126" s="1085"/>
      <c r="B126" s="1085"/>
    </row>
    <row r="127" spans="1:2" s="667" customFormat="1">
      <c r="A127" s="1085"/>
      <c r="B127" s="1085"/>
    </row>
    <row r="128" spans="1:2" s="667" customFormat="1">
      <c r="A128" s="1085"/>
      <c r="B128" s="1085"/>
    </row>
    <row r="129" spans="1:2" s="667" customFormat="1">
      <c r="A129" s="1085"/>
      <c r="B129" s="1085"/>
    </row>
    <row r="130" spans="1:2" s="667" customFormat="1">
      <c r="A130" s="1085"/>
      <c r="B130" s="1085"/>
    </row>
    <row r="131" spans="1:2" s="667" customFormat="1">
      <c r="A131" s="1085"/>
      <c r="B131" s="1085"/>
    </row>
    <row r="132" spans="1:2" s="667" customFormat="1">
      <c r="A132" s="1085"/>
      <c r="B132" s="1085"/>
    </row>
    <row r="133" spans="1:2" s="667" customFormat="1">
      <c r="A133" s="1085"/>
      <c r="B133" s="1085"/>
    </row>
    <row r="134" spans="1:2" s="667" customFormat="1">
      <c r="A134" s="1085"/>
      <c r="B134" s="1085"/>
    </row>
    <row r="135" spans="1:2" s="667" customFormat="1">
      <c r="A135" s="1085"/>
      <c r="B135" s="1085"/>
    </row>
    <row r="136" spans="1:2" s="667" customFormat="1">
      <c r="A136" s="1085"/>
      <c r="B136" s="1085"/>
    </row>
    <row r="137" spans="1:2" s="667" customFormat="1">
      <c r="A137" s="1085"/>
      <c r="B137" s="1085"/>
    </row>
    <row r="138" spans="1:2" s="667" customFormat="1">
      <c r="A138" s="1085"/>
      <c r="B138" s="1085"/>
    </row>
    <row r="139" spans="1:2" s="121" customFormat="1">
      <c r="A139" s="910"/>
      <c r="B139" s="910"/>
    </row>
    <row r="140" spans="1:2" s="121" customFormat="1">
      <c r="A140" s="910"/>
      <c r="B140" s="910"/>
    </row>
    <row r="141" spans="1:2" s="121" customFormat="1">
      <c r="A141" s="910"/>
      <c r="B141" s="910"/>
    </row>
    <row r="142" spans="1:2" s="121" customFormat="1">
      <c r="A142" s="910"/>
      <c r="B142" s="910"/>
    </row>
    <row r="143" spans="1:2" s="121" customFormat="1">
      <c r="A143" s="910"/>
      <c r="B143" s="910"/>
    </row>
    <row r="144" spans="1:2" s="121" customFormat="1">
      <c r="A144" s="910"/>
      <c r="B144" s="910"/>
    </row>
    <row r="145" spans="1:2" s="121" customFormat="1">
      <c r="A145" s="910"/>
      <c r="B145" s="910"/>
    </row>
    <row r="146" spans="1:2" s="121" customFormat="1">
      <c r="A146" s="910"/>
      <c r="B146" s="910"/>
    </row>
    <row r="147" spans="1:2" s="121" customFormat="1">
      <c r="A147" s="910"/>
      <c r="B147" s="910"/>
    </row>
    <row r="148" spans="1:2" s="121" customFormat="1">
      <c r="A148" s="910"/>
      <c r="B148" s="910"/>
    </row>
    <row r="149" spans="1:2" s="121" customFormat="1">
      <c r="A149" s="910"/>
      <c r="B149" s="910"/>
    </row>
    <row r="150" spans="1:2" s="121" customFormat="1">
      <c r="A150" s="910"/>
      <c r="B150" s="910"/>
    </row>
    <row r="151" spans="1:2" s="121" customFormat="1">
      <c r="A151" s="910"/>
      <c r="B151" s="910"/>
    </row>
    <row r="152" spans="1:2" s="121" customFormat="1">
      <c r="A152" s="910"/>
      <c r="B152" s="910"/>
    </row>
    <row r="153" spans="1:2" s="121" customFormat="1">
      <c r="A153" s="910"/>
      <c r="B153" s="910"/>
    </row>
    <row r="154" spans="1:2" s="121" customFormat="1">
      <c r="A154" s="910"/>
      <c r="B154" s="910"/>
    </row>
    <row r="155" spans="1:2" s="121" customFormat="1">
      <c r="A155" s="910"/>
      <c r="B155" s="910"/>
    </row>
    <row r="156" spans="1:2" s="121" customFormat="1">
      <c r="A156" s="910"/>
      <c r="B156" s="910"/>
    </row>
    <row r="157" spans="1:2" s="121" customFormat="1">
      <c r="A157" s="910"/>
      <c r="B157" s="910"/>
    </row>
    <row r="158" spans="1:2" s="121" customFormat="1">
      <c r="A158" s="910"/>
      <c r="B158" s="910"/>
    </row>
    <row r="159" spans="1:2" s="121" customFormat="1">
      <c r="A159" s="910"/>
      <c r="B159" s="910"/>
    </row>
    <row r="160" spans="1:2" s="121" customFormat="1">
      <c r="A160" s="910"/>
      <c r="B160" s="910"/>
    </row>
    <row r="161" spans="1:2" s="121" customFormat="1">
      <c r="A161" s="910"/>
      <c r="B161" s="910"/>
    </row>
    <row r="162" spans="1:2" s="121" customFormat="1">
      <c r="A162" s="910"/>
      <c r="B162" s="910"/>
    </row>
    <row r="163" spans="1:2" s="121" customFormat="1">
      <c r="A163" s="910"/>
      <c r="B163" s="910"/>
    </row>
    <row r="164" spans="1:2" s="121" customFormat="1">
      <c r="A164" s="910"/>
      <c r="B164" s="910"/>
    </row>
    <row r="165" spans="1:2" s="121" customFormat="1">
      <c r="A165" s="910"/>
      <c r="B165" s="910"/>
    </row>
    <row r="166" spans="1:2" s="121" customFormat="1">
      <c r="A166" s="910"/>
      <c r="B166" s="910"/>
    </row>
    <row r="167" spans="1:2" s="121" customFormat="1">
      <c r="A167" s="910"/>
      <c r="B167" s="910"/>
    </row>
    <row r="168" spans="1:2" s="121" customFormat="1">
      <c r="A168" s="910"/>
      <c r="B168" s="910"/>
    </row>
    <row r="169" spans="1:2" s="121" customFormat="1">
      <c r="A169" s="910"/>
      <c r="B169" s="910"/>
    </row>
    <row r="170" spans="1:2" s="121" customFormat="1">
      <c r="A170" s="910"/>
      <c r="B170" s="910"/>
    </row>
    <row r="171" spans="1:2" s="121" customFormat="1">
      <c r="A171" s="910"/>
      <c r="B171" s="910"/>
    </row>
    <row r="172" spans="1:2" s="121" customFormat="1">
      <c r="A172" s="910"/>
      <c r="B172" s="910"/>
    </row>
    <row r="173" spans="1:2" s="121" customFormat="1">
      <c r="A173" s="910"/>
      <c r="B173" s="910"/>
    </row>
    <row r="174" spans="1:2" s="121" customFormat="1">
      <c r="A174" s="910"/>
      <c r="B174" s="910"/>
    </row>
    <row r="175" spans="1:2" s="121" customFormat="1">
      <c r="A175" s="910"/>
      <c r="B175" s="910"/>
    </row>
    <row r="176" spans="1:2" s="121" customFormat="1">
      <c r="A176" s="910"/>
      <c r="B176" s="910"/>
    </row>
    <row r="177" spans="1:2" s="121" customFormat="1">
      <c r="A177" s="910"/>
      <c r="B177" s="910"/>
    </row>
    <row r="178" spans="1:2" s="121" customFormat="1">
      <c r="A178" s="910"/>
      <c r="B178" s="910"/>
    </row>
    <row r="179" spans="1:2" s="121" customFormat="1">
      <c r="A179" s="910"/>
      <c r="B179" s="910"/>
    </row>
    <row r="180" spans="1:2" s="121" customFormat="1">
      <c r="A180" s="910"/>
      <c r="B180" s="910"/>
    </row>
    <row r="181" spans="1:2" s="121" customFormat="1">
      <c r="A181" s="910"/>
      <c r="B181" s="910"/>
    </row>
    <row r="182" spans="1:2" s="121" customFormat="1">
      <c r="A182" s="910"/>
      <c r="B182" s="910"/>
    </row>
    <row r="183" spans="1:2" s="121" customFormat="1">
      <c r="A183" s="910"/>
      <c r="B183" s="910"/>
    </row>
    <row r="184" spans="1:2" s="121" customFormat="1">
      <c r="A184" s="910"/>
      <c r="B184" s="910"/>
    </row>
    <row r="185" spans="1:2" s="121" customFormat="1">
      <c r="A185" s="910"/>
      <c r="B185" s="910"/>
    </row>
    <row r="186" spans="1:2" s="121" customFormat="1">
      <c r="A186" s="910"/>
      <c r="B186" s="910"/>
    </row>
    <row r="187" spans="1:2" s="121" customFormat="1">
      <c r="A187" s="910"/>
      <c r="B187" s="910"/>
    </row>
    <row r="188" spans="1:2" s="121" customFormat="1">
      <c r="A188" s="910"/>
      <c r="B188" s="910"/>
    </row>
    <row r="189" spans="1:2" s="121" customFormat="1">
      <c r="A189" s="910"/>
      <c r="B189" s="910"/>
    </row>
    <row r="190" spans="1:2" s="121" customFormat="1">
      <c r="A190" s="910"/>
      <c r="B190" s="910"/>
    </row>
    <row r="191" spans="1:2" s="121" customFormat="1">
      <c r="A191" s="910"/>
      <c r="B191" s="910"/>
    </row>
    <row r="192" spans="1:2" s="121" customFormat="1">
      <c r="A192" s="910"/>
      <c r="B192" s="910"/>
    </row>
    <row r="193" spans="1:2" s="121" customFormat="1">
      <c r="A193" s="910"/>
      <c r="B193" s="910"/>
    </row>
    <row r="194" spans="1:2" s="121" customFormat="1">
      <c r="A194" s="910"/>
      <c r="B194" s="910"/>
    </row>
    <row r="195" spans="1:2" s="121" customFormat="1">
      <c r="A195" s="910"/>
      <c r="B195" s="910"/>
    </row>
    <row r="196" spans="1:2" s="121" customFormat="1">
      <c r="A196" s="910"/>
      <c r="B196" s="910"/>
    </row>
    <row r="197" spans="1:2" s="121" customFormat="1">
      <c r="A197" s="910"/>
      <c r="B197" s="910"/>
    </row>
    <row r="198" spans="1:2" s="121" customFormat="1">
      <c r="A198" s="910"/>
      <c r="B198" s="910"/>
    </row>
    <row r="199" spans="1:2" s="121" customFormat="1">
      <c r="A199" s="910"/>
      <c r="B199" s="910"/>
    </row>
    <row r="200" spans="1:2" s="121" customFormat="1">
      <c r="A200" s="910"/>
      <c r="B200" s="910"/>
    </row>
    <row r="201" spans="1:2" s="121" customFormat="1">
      <c r="A201" s="910"/>
      <c r="B201" s="910"/>
    </row>
    <row r="202" spans="1:2" s="121" customFormat="1">
      <c r="A202" s="910"/>
      <c r="B202" s="910"/>
    </row>
    <row r="203" spans="1:2" s="121" customFormat="1">
      <c r="A203" s="910"/>
      <c r="B203" s="910"/>
    </row>
    <row r="204" spans="1:2" s="121" customFormat="1">
      <c r="A204" s="910"/>
      <c r="B204" s="910"/>
    </row>
    <row r="205" spans="1:2" s="121" customFormat="1">
      <c r="A205" s="910"/>
      <c r="B205" s="910"/>
    </row>
    <row r="206" spans="1:2" s="121" customFormat="1">
      <c r="A206" s="910"/>
      <c r="B206" s="910"/>
    </row>
    <row r="207" spans="1:2" s="121" customFormat="1">
      <c r="A207" s="910"/>
      <c r="B207" s="910"/>
    </row>
    <row r="208" spans="1:2" s="121" customFormat="1">
      <c r="A208" s="910"/>
      <c r="B208" s="910"/>
    </row>
    <row r="209" spans="1:2" s="121" customFormat="1">
      <c r="A209" s="910"/>
      <c r="B209" s="910"/>
    </row>
    <row r="210" spans="1:2" s="121" customFormat="1">
      <c r="A210" s="910"/>
      <c r="B210" s="910"/>
    </row>
    <row r="211" spans="1:2" s="121" customFormat="1">
      <c r="A211" s="910"/>
      <c r="B211" s="910"/>
    </row>
    <row r="212" spans="1:2" s="121" customFormat="1">
      <c r="A212" s="910"/>
      <c r="B212" s="910"/>
    </row>
    <row r="213" spans="1:2" s="121" customFormat="1">
      <c r="A213" s="910"/>
      <c r="B213" s="910"/>
    </row>
    <row r="214" spans="1:2" s="121" customFormat="1">
      <c r="A214" s="910"/>
      <c r="B214" s="910"/>
    </row>
    <row r="215" spans="1:2" s="121" customFormat="1">
      <c r="A215" s="910"/>
      <c r="B215" s="910"/>
    </row>
    <row r="216" spans="1:2" s="121" customFormat="1">
      <c r="A216" s="910"/>
      <c r="B216" s="910"/>
    </row>
    <row r="217" spans="1:2" s="121" customFormat="1">
      <c r="A217" s="910"/>
      <c r="B217" s="910"/>
    </row>
    <row r="218" spans="1:2" s="121" customFormat="1">
      <c r="A218" s="910"/>
      <c r="B218" s="910"/>
    </row>
    <row r="219" spans="1:2" s="121" customFormat="1">
      <c r="A219" s="910"/>
      <c r="B219" s="910"/>
    </row>
    <row r="220" spans="1:2" s="121" customFormat="1">
      <c r="A220" s="910"/>
      <c r="B220" s="910"/>
    </row>
    <row r="221" spans="1:2" s="121" customFormat="1">
      <c r="A221" s="910"/>
      <c r="B221" s="910"/>
    </row>
    <row r="222" spans="1:2" s="121" customFormat="1">
      <c r="A222" s="910"/>
      <c r="B222" s="910"/>
    </row>
    <row r="223" spans="1:2" s="121" customFormat="1">
      <c r="A223" s="910"/>
      <c r="B223" s="910"/>
    </row>
    <row r="224" spans="1:2" s="121" customFormat="1">
      <c r="A224" s="910"/>
      <c r="B224" s="910"/>
    </row>
    <row r="225" spans="1:2" s="121" customFormat="1">
      <c r="A225" s="910"/>
      <c r="B225" s="910"/>
    </row>
    <row r="226" spans="1:2" s="121" customFormat="1">
      <c r="A226" s="910"/>
      <c r="B226" s="910"/>
    </row>
    <row r="227" spans="1:2" s="121" customFormat="1">
      <c r="A227" s="910"/>
      <c r="B227" s="910"/>
    </row>
    <row r="228" spans="1:2" s="121" customFormat="1">
      <c r="A228" s="910"/>
      <c r="B228" s="910"/>
    </row>
    <row r="229" spans="1:2" s="121" customFormat="1">
      <c r="A229" s="910"/>
      <c r="B229" s="910"/>
    </row>
    <row r="230" spans="1:2" s="121" customFormat="1">
      <c r="A230" s="910"/>
      <c r="B230" s="910"/>
    </row>
    <row r="231" spans="1:2" s="121" customFormat="1">
      <c r="A231" s="910"/>
      <c r="B231" s="910"/>
    </row>
    <row r="232" spans="1:2" s="121" customFormat="1">
      <c r="A232" s="910"/>
      <c r="B232" s="910"/>
    </row>
    <row r="233" spans="1:2" s="121" customFormat="1">
      <c r="A233" s="910"/>
      <c r="B233" s="910"/>
    </row>
    <row r="234" spans="1:2" s="121" customFormat="1">
      <c r="A234" s="910"/>
      <c r="B234" s="910"/>
    </row>
    <row r="235" spans="1:2" s="121" customFormat="1">
      <c r="A235" s="910"/>
      <c r="B235" s="910"/>
    </row>
    <row r="236" spans="1:2" s="121" customFormat="1">
      <c r="A236" s="910"/>
      <c r="B236" s="910"/>
    </row>
    <row r="237" spans="1:2" s="121" customFormat="1">
      <c r="A237" s="910"/>
      <c r="B237" s="910"/>
    </row>
    <row r="238" spans="1:2" s="121" customFormat="1">
      <c r="A238" s="910"/>
      <c r="B238" s="910"/>
    </row>
    <row r="239" spans="1:2" s="121" customFormat="1">
      <c r="A239" s="910"/>
      <c r="B239" s="910"/>
    </row>
    <row r="240" spans="1:2" s="121" customFormat="1">
      <c r="A240" s="910"/>
      <c r="B240" s="910"/>
    </row>
    <row r="241" spans="1:2" s="121" customFormat="1">
      <c r="A241" s="910"/>
      <c r="B241" s="910"/>
    </row>
    <row r="242" spans="1:2" s="121" customFormat="1">
      <c r="A242" s="910"/>
      <c r="B242" s="910"/>
    </row>
    <row r="243" spans="1:2" s="121" customFormat="1">
      <c r="A243" s="910"/>
      <c r="B243" s="910"/>
    </row>
    <row r="244" spans="1:2" s="121" customFormat="1">
      <c r="A244" s="910"/>
      <c r="B244" s="910"/>
    </row>
    <row r="245" spans="1:2" s="121" customFormat="1">
      <c r="A245" s="910"/>
      <c r="B245" s="910"/>
    </row>
    <row r="246" spans="1:2" s="121" customFormat="1">
      <c r="A246" s="910"/>
      <c r="B246" s="910"/>
    </row>
    <row r="247" spans="1:2" s="121" customFormat="1">
      <c r="A247" s="910"/>
      <c r="B247" s="910"/>
    </row>
    <row r="248" spans="1:2" s="121" customFormat="1">
      <c r="A248" s="910"/>
      <c r="B248" s="910"/>
    </row>
    <row r="249" spans="1:2" s="121" customFormat="1">
      <c r="A249" s="910"/>
      <c r="B249" s="910"/>
    </row>
    <row r="250" spans="1:2" s="121" customFormat="1">
      <c r="A250" s="910"/>
      <c r="B250" s="910"/>
    </row>
    <row r="251" spans="1:2" s="121" customFormat="1">
      <c r="A251" s="910"/>
      <c r="B251" s="910"/>
    </row>
    <row r="252" spans="1:2" s="121" customFormat="1">
      <c r="A252" s="910"/>
      <c r="B252" s="910"/>
    </row>
    <row r="253" spans="1:2" s="121" customFormat="1">
      <c r="A253" s="910"/>
      <c r="B253" s="910"/>
    </row>
    <row r="254" spans="1:2" s="121" customFormat="1">
      <c r="A254" s="910"/>
      <c r="B254" s="910"/>
    </row>
    <row r="255" spans="1:2" s="121" customFormat="1">
      <c r="A255" s="910"/>
      <c r="B255" s="910"/>
    </row>
    <row r="256" spans="1:2" s="121" customFormat="1">
      <c r="A256" s="910"/>
      <c r="B256" s="910"/>
    </row>
    <row r="257" spans="1:2" s="121" customFormat="1">
      <c r="A257" s="910"/>
      <c r="B257" s="910"/>
    </row>
    <row r="258" spans="1:2" s="121" customFormat="1">
      <c r="A258" s="910"/>
      <c r="B258" s="910"/>
    </row>
    <row r="259" spans="1:2" s="121" customFormat="1">
      <c r="A259" s="910"/>
      <c r="B259" s="910"/>
    </row>
    <row r="260" spans="1:2" s="121" customFormat="1">
      <c r="A260" s="910"/>
      <c r="B260" s="910"/>
    </row>
    <row r="261" spans="1:2" s="121" customFormat="1">
      <c r="A261" s="910"/>
      <c r="B261" s="910"/>
    </row>
    <row r="262" spans="1:2" s="121" customFormat="1">
      <c r="A262" s="910"/>
      <c r="B262" s="910"/>
    </row>
    <row r="263" spans="1:2" s="121" customFormat="1">
      <c r="A263" s="910"/>
      <c r="B263" s="910"/>
    </row>
    <row r="264" spans="1:2" s="121" customFormat="1">
      <c r="A264" s="910"/>
      <c r="B264" s="910"/>
    </row>
    <row r="265" spans="1:2" s="121" customFormat="1">
      <c r="A265" s="910"/>
      <c r="B265" s="910"/>
    </row>
    <row r="266" spans="1:2" s="121" customFormat="1">
      <c r="A266" s="910"/>
      <c r="B266" s="910"/>
    </row>
    <row r="267" spans="1:2" s="121" customFormat="1">
      <c r="A267" s="910"/>
      <c r="B267" s="910"/>
    </row>
    <row r="268" spans="1:2" s="121" customFormat="1">
      <c r="A268" s="910"/>
      <c r="B268" s="910"/>
    </row>
    <row r="269" spans="1:2" s="121" customFormat="1">
      <c r="A269" s="910"/>
      <c r="B269" s="910"/>
    </row>
    <row r="270" spans="1:2" s="121" customFormat="1">
      <c r="A270" s="910"/>
      <c r="B270" s="910"/>
    </row>
    <row r="271" spans="1:2" s="121" customFormat="1">
      <c r="A271" s="910"/>
      <c r="B271" s="910"/>
    </row>
    <row r="272" spans="1:2" s="121" customFormat="1">
      <c r="A272" s="910"/>
      <c r="B272" s="910"/>
    </row>
    <row r="273" spans="1:2" s="121" customFormat="1">
      <c r="A273" s="910"/>
      <c r="B273" s="910"/>
    </row>
    <row r="274" spans="1:2" s="121" customFormat="1">
      <c r="A274" s="910"/>
      <c r="B274" s="910"/>
    </row>
    <row r="275" spans="1:2" s="121" customFormat="1">
      <c r="A275" s="910"/>
      <c r="B275" s="910"/>
    </row>
    <row r="276" spans="1:2" s="121" customFormat="1">
      <c r="A276" s="910"/>
      <c r="B276" s="910"/>
    </row>
    <row r="277" spans="1:2" s="121" customFormat="1">
      <c r="A277" s="910"/>
      <c r="B277" s="910"/>
    </row>
    <row r="278" spans="1:2" s="121" customFormat="1">
      <c r="A278" s="910"/>
      <c r="B278" s="910"/>
    </row>
    <row r="279" spans="1:2" s="121" customFormat="1">
      <c r="A279" s="910"/>
      <c r="B279" s="910"/>
    </row>
    <row r="280" spans="1:2" s="121" customFormat="1">
      <c r="A280" s="910"/>
      <c r="B280" s="910"/>
    </row>
    <row r="281" spans="1:2" s="121" customFormat="1">
      <c r="A281" s="910"/>
      <c r="B281" s="910"/>
    </row>
    <row r="282" spans="1:2" s="121" customFormat="1">
      <c r="A282" s="910"/>
      <c r="B282" s="910"/>
    </row>
    <row r="283" spans="1:2" s="121" customFormat="1">
      <c r="A283" s="910"/>
      <c r="B283" s="910"/>
    </row>
    <row r="284" spans="1:2" s="121" customFormat="1">
      <c r="A284" s="910"/>
      <c r="B284" s="910"/>
    </row>
    <row r="285" spans="1:2" s="121" customFormat="1">
      <c r="A285" s="910"/>
      <c r="B285" s="910"/>
    </row>
    <row r="286" spans="1:2" s="121" customFormat="1">
      <c r="A286" s="910"/>
      <c r="B286" s="910"/>
    </row>
    <row r="287" spans="1:2" s="121" customFormat="1">
      <c r="A287" s="910"/>
      <c r="B287" s="910"/>
    </row>
    <row r="288" spans="1:2" s="121" customFormat="1">
      <c r="A288" s="910"/>
      <c r="B288" s="910"/>
    </row>
    <row r="289" spans="1:2" s="121" customFormat="1">
      <c r="A289" s="910"/>
      <c r="B289" s="910"/>
    </row>
    <row r="290" spans="1:2" s="121" customFormat="1">
      <c r="A290" s="910"/>
      <c r="B290" s="910"/>
    </row>
    <row r="291" spans="1:2" s="121" customFormat="1">
      <c r="A291" s="910"/>
      <c r="B291" s="910"/>
    </row>
    <row r="292" spans="1:2" s="121" customFormat="1">
      <c r="A292" s="910"/>
      <c r="B292" s="910"/>
    </row>
    <row r="293" spans="1:2" s="121" customFormat="1">
      <c r="A293" s="910"/>
      <c r="B293" s="910"/>
    </row>
    <row r="294" spans="1:2" s="121" customFormat="1">
      <c r="A294" s="910"/>
      <c r="B294" s="910"/>
    </row>
    <row r="295" spans="1:2" s="121" customFormat="1">
      <c r="A295" s="910"/>
      <c r="B295" s="910"/>
    </row>
    <row r="296" spans="1:2" s="121" customFormat="1">
      <c r="A296" s="910"/>
      <c r="B296" s="910"/>
    </row>
    <row r="297" spans="1:2" s="121" customFormat="1">
      <c r="A297" s="910"/>
      <c r="B297" s="910"/>
    </row>
    <row r="298" spans="1:2" s="121" customFormat="1">
      <c r="A298" s="910"/>
      <c r="B298" s="910"/>
    </row>
    <row r="299" spans="1:2" s="121" customFormat="1">
      <c r="A299" s="910"/>
      <c r="B299" s="910"/>
    </row>
    <row r="300" spans="1:2" s="121" customFormat="1">
      <c r="A300" s="910"/>
      <c r="B300" s="910"/>
    </row>
    <row r="301" spans="1:2" s="121" customFormat="1">
      <c r="A301" s="910"/>
      <c r="B301" s="910"/>
    </row>
    <row r="302" spans="1:2" s="121" customFormat="1">
      <c r="A302" s="910"/>
      <c r="B302" s="910"/>
    </row>
    <row r="303" spans="1:2" s="121" customFormat="1">
      <c r="A303" s="910"/>
      <c r="B303" s="910"/>
    </row>
    <row r="304" spans="1:2" s="121" customFormat="1">
      <c r="A304" s="910"/>
      <c r="B304" s="910"/>
    </row>
    <row r="305" spans="1:2" s="121" customFormat="1">
      <c r="A305" s="910"/>
      <c r="B305" s="910"/>
    </row>
    <row r="306" spans="1:2" s="121" customFormat="1">
      <c r="A306" s="910"/>
      <c r="B306" s="910"/>
    </row>
    <row r="307" spans="1:2" s="121" customFormat="1">
      <c r="A307" s="910"/>
      <c r="B307" s="910"/>
    </row>
    <row r="308" spans="1:2" s="121" customFormat="1">
      <c r="A308" s="910"/>
      <c r="B308" s="910"/>
    </row>
    <row r="309" spans="1:2" s="121" customFormat="1">
      <c r="A309" s="910"/>
      <c r="B309" s="910"/>
    </row>
    <row r="310" spans="1:2" s="121" customFormat="1">
      <c r="A310" s="910"/>
      <c r="B310" s="910"/>
    </row>
    <row r="311" spans="1:2" s="121" customFormat="1">
      <c r="A311" s="910"/>
      <c r="B311" s="910"/>
    </row>
    <row r="312" spans="1:2" s="121" customFormat="1">
      <c r="A312" s="910"/>
      <c r="B312" s="910"/>
    </row>
    <row r="313" spans="1:2" s="121" customFormat="1">
      <c r="A313" s="910"/>
      <c r="B313" s="910"/>
    </row>
    <row r="314" spans="1:2" s="121" customFormat="1">
      <c r="A314" s="910"/>
      <c r="B314" s="910"/>
    </row>
    <row r="315" spans="1:2" s="121" customFormat="1">
      <c r="A315" s="910"/>
      <c r="B315" s="910"/>
    </row>
    <row r="316" spans="1:2" s="121" customFormat="1">
      <c r="A316" s="910"/>
      <c r="B316" s="910"/>
    </row>
    <row r="317" spans="1:2" s="121" customFormat="1">
      <c r="A317" s="910"/>
      <c r="B317" s="910"/>
    </row>
    <row r="318" spans="1:2" s="121" customFormat="1">
      <c r="A318" s="910"/>
      <c r="B318" s="910"/>
    </row>
    <row r="319" spans="1:2" s="121" customFormat="1">
      <c r="A319" s="910"/>
      <c r="B319" s="910"/>
    </row>
    <row r="320" spans="1:2" s="121" customFormat="1">
      <c r="A320" s="910"/>
      <c r="B320" s="910"/>
    </row>
    <row r="321" spans="1:2" s="121" customFormat="1">
      <c r="A321" s="910"/>
      <c r="B321" s="910"/>
    </row>
    <row r="322" spans="1:2" s="121" customFormat="1">
      <c r="A322" s="910"/>
      <c r="B322" s="910"/>
    </row>
    <row r="323" spans="1:2" s="121" customFormat="1">
      <c r="A323" s="910"/>
      <c r="B323" s="910"/>
    </row>
    <row r="324" spans="1:2" s="121" customFormat="1">
      <c r="A324" s="910"/>
      <c r="B324" s="910"/>
    </row>
    <row r="325" spans="1:2" s="121" customFormat="1">
      <c r="A325" s="910"/>
      <c r="B325" s="910"/>
    </row>
    <row r="326" spans="1:2" s="121" customFormat="1">
      <c r="A326" s="910"/>
      <c r="B326" s="910"/>
    </row>
    <row r="327" spans="1:2" s="121" customFormat="1">
      <c r="A327" s="910"/>
      <c r="B327" s="910"/>
    </row>
    <row r="328" spans="1:2" s="121" customFormat="1">
      <c r="A328" s="910"/>
      <c r="B328" s="910"/>
    </row>
    <row r="329" spans="1:2" s="121" customFormat="1">
      <c r="A329" s="910"/>
      <c r="B329" s="910"/>
    </row>
    <row r="330" spans="1:2" s="121" customFormat="1">
      <c r="A330" s="910"/>
      <c r="B330" s="910"/>
    </row>
    <row r="331" spans="1:2" s="121" customFormat="1">
      <c r="A331" s="910"/>
      <c r="B331" s="910"/>
    </row>
    <row r="332" spans="1:2" s="121" customFormat="1">
      <c r="A332" s="910"/>
      <c r="B332" s="910"/>
    </row>
    <row r="333" spans="1:2" s="121" customFormat="1">
      <c r="A333" s="910"/>
      <c r="B333" s="910"/>
    </row>
    <row r="334" spans="1:2" s="121" customFormat="1">
      <c r="A334" s="910"/>
      <c r="B334" s="910"/>
    </row>
    <row r="335" spans="1:2" s="121" customFormat="1">
      <c r="A335" s="910"/>
      <c r="B335" s="910"/>
    </row>
    <row r="336" spans="1:2" s="121" customFormat="1">
      <c r="A336" s="910"/>
      <c r="B336" s="910"/>
    </row>
    <row r="337" spans="1:2" s="121" customFormat="1">
      <c r="A337" s="910"/>
      <c r="B337" s="910"/>
    </row>
    <row r="338" spans="1:2" s="121" customFormat="1">
      <c r="A338" s="910"/>
      <c r="B338" s="910"/>
    </row>
    <row r="339" spans="1:2" s="121" customFormat="1">
      <c r="A339" s="910"/>
      <c r="B339" s="910"/>
    </row>
    <row r="340" spans="1:2" s="121" customFormat="1">
      <c r="A340" s="910"/>
      <c r="B340" s="910"/>
    </row>
    <row r="341" spans="1:2" s="121" customFormat="1">
      <c r="A341" s="910"/>
      <c r="B341" s="910"/>
    </row>
    <row r="342" spans="1:2" s="121" customFormat="1">
      <c r="A342" s="910"/>
      <c r="B342" s="910"/>
    </row>
    <row r="343" spans="1:2" s="121" customFormat="1">
      <c r="A343" s="910"/>
      <c r="B343" s="910"/>
    </row>
    <row r="344" spans="1:2" s="121" customFormat="1">
      <c r="A344" s="910"/>
      <c r="B344" s="910"/>
    </row>
    <row r="345" spans="1:2" s="121" customFormat="1">
      <c r="A345" s="910"/>
      <c r="B345" s="910"/>
    </row>
    <row r="346" spans="1:2" s="121" customFormat="1">
      <c r="A346" s="910"/>
      <c r="B346" s="910"/>
    </row>
    <row r="347" spans="1:2" s="121" customFormat="1">
      <c r="A347" s="910"/>
      <c r="B347" s="910"/>
    </row>
    <row r="348" spans="1:2" s="121" customFormat="1">
      <c r="A348" s="910"/>
      <c r="B348" s="910"/>
    </row>
  </sheetData>
  <autoFilter ref="A8:AE66" xr:uid="{00000000-0009-0000-0000-000008000000}"/>
  <mergeCells count="41">
    <mergeCell ref="B77:D77"/>
    <mergeCell ref="M77:P77"/>
    <mergeCell ref="B78:D78"/>
    <mergeCell ref="M78:P78"/>
    <mergeCell ref="B69:D69"/>
    <mergeCell ref="M69:P69"/>
    <mergeCell ref="B70:D70"/>
    <mergeCell ref="B71:D71"/>
    <mergeCell ref="M71:P71"/>
    <mergeCell ref="A1:Q1"/>
    <mergeCell ref="A2:Q2"/>
    <mergeCell ref="A6:A7"/>
    <mergeCell ref="B6:B7"/>
    <mergeCell ref="E6:E7"/>
    <mergeCell ref="I6:I7"/>
    <mergeCell ref="Q6:Q7"/>
    <mergeCell ref="P6:P7"/>
    <mergeCell ref="J6:K6"/>
    <mergeCell ref="L6:L7"/>
    <mergeCell ref="M6:M7"/>
    <mergeCell ref="N6:N7"/>
    <mergeCell ref="O6:O7"/>
    <mergeCell ref="C6:D6"/>
    <mergeCell ref="F6:G6"/>
    <mergeCell ref="H6:H7"/>
    <mergeCell ref="S6:S7"/>
    <mergeCell ref="T6:T7"/>
    <mergeCell ref="U6:U7"/>
    <mergeCell ref="V6:V7"/>
    <mergeCell ref="W6:W7"/>
    <mergeCell ref="X6:X7"/>
    <mergeCell ref="Y6:Y7"/>
    <mergeCell ref="AE6:AE7"/>
    <mergeCell ref="AF6:AF7"/>
    <mergeCell ref="AG6:AG7"/>
    <mergeCell ref="AH6:AH7"/>
    <mergeCell ref="Z6:Z7"/>
    <mergeCell ref="AA6:AA7"/>
    <mergeCell ref="AB6:AB7"/>
    <mergeCell ref="AC6:AC7"/>
    <mergeCell ref="AD6:AD7"/>
  </mergeCells>
  <printOptions horizontalCentered="1"/>
  <pageMargins left="0.5" right="0.5" top="1.5" bottom="1.5" header="0.75" footer="0.25"/>
  <pageSetup paperSize="258" scale="55" orientation="landscape" horizontalDpi="4294967293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FF0000"/>
  </sheetPr>
  <dimension ref="A1:AQ387"/>
  <sheetViews>
    <sheetView view="pageBreakPreview" zoomScale="70" zoomScaleNormal="80" zoomScaleSheetLayoutView="70" workbookViewId="0">
      <selection activeCell="F18" sqref="F18"/>
    </sheetView>
  </sheetViews>
  <sheetFormatPr baseColWidth="10" defaultColWidth="8.83203125" defaultRowHeight="15"/>
  <cols>
    <col min="1" max="1" width="6.5" style="1056" bestFit="1" customWidth="1"/>
    <col min="2" max="2" width="37.5" style="1055" customWidth="1"/>
    <col min="3" max="3" width="20.5" style="121" customWidth="1"/>
    <col min="4" max="4" width="13.83203125" style="121" customWidth="1"/>
    <col min="5" max="5" width="17.5" style="121" customWidth="1"/>
    <col min="6" max="6" width="13.83203125" style="121" customWidth="1"/>
    <col min="7" max="7" width="16.5" style="121" customWidth="1"/>
    <col min="8" max="10" width="13.83203125" style="121" customWidth="1"/>
    <col min="11" max="11" width="19" style="121" customWidth="1"/>
    <col min="12" max="12" width="10.5" style="121" customWidth="1"/>
    <col min="13" max="13" width="10.33203125" style="121" customWidth="1"/>
    <col min="14" max="14" width="19.6640625" style="121" customWidth="1"/>
    <col min="15" max="15" width="13.33203125" style="121" customWidth="1"/>
    <col min="16" max="16" width="24.33203125" style="121" customWidth="1"/>
    <col min="17" max="17" width="15.1640625" style="1099" customWidth="1"/>
    <col min="18" max="18" width="19.5" style="1000" customWidth="1"/>
    <col min="19" max="19" width="13.5" style="121" customWidth="1"/>
    <col min="20" max="20" width="33.33203125" style="121" customWidth="1"/>
    <col min="21" max="21" width="11.83203125" style="121" customWidth="1"/>
    <col min="22" max="22" width="18.5" style="1099" customWidth="1"/>
    <col min="23" max="23" width="13.5" style="121" customWidth="1"/>
    <col min="24" max="24" width="21.1640625" style="1099" customWidth="1"/>
    <col min="25" max="25" width="18" style="1099" customWidth="1"/>
    <col min="26" max="30" width="20.5" style="1099" customWidth="1"/>
    <col min="31" max="31" width="14.6640625" style="121" customWidth="1"/>
    <col min="32" max="32" width="23.5" style="121" customWidth="1"/>
    <col min="33" max="33" width="21.5" style="121" hidden="1" customWidth="1"/>
    <col min="34" max="34" width="21.5" style="121" customWidth="1"/>
    <col min="35" max="35" width="21.83203125" style="667" customWidth="1"/>
    <col min="36" max="36" width="22" style="121" customWidth="1"/>
    <col min="37" max="37" width="10.83203125" style="121" customWidth="1"/>
    <col min="38" max="38" width="11" style="121" customWidth="1"/>
    <col min="39" max="39" width="23.33203125" style="121" customWidth="1"/>
    <col min="40" max="43" width="8.83203125" style="121"/>
    <col min="44" max="16384" width="8.83203125" style="1055"/>
  </cols>
  <sheetData>
    <row r="1" spans="1:43" s="1520" customFormat="1" ht="31" customHeight="1">
      <c r="A1" s="1732" t="s">
        <v>3710</v>
      </c>
      <c r="B1" s="1732"/>
      <c r="C1" s="1732"/>
      <c r="D1" s="1732"/>
      <c r="E1" s="1732"/>
      <c r="F1" s="1732"/>
      <c r="G1" s="1732"/>
      <c r="H1" s="1732"/>
      <c r="I1" s="1732"/>
      <c r="J1" s="1732"/>
      <c r="K1" s="1732"/>
      <c r="L1" s="1732"/>
      <c r="M1" s="1732"/>
      <c r="N1" s="1732"/>
      <c r="O1" s="1732"/>
      <c r="P1" s="1732"/>
      <c r="Q1" s="1732"/>
      <c r="R1" s="1517"/>
      <c r="S1" s="1518"/>
      <c r="T1" s="1518"/>
      <c r="U1" s="1518"/>
      <c r="V1" s="1519"/>
      <c r="W1" s="1518"/>
      <c r="X1" s="1519"/>
      <c r="Y1" s="1519"/>
      <c r="Z1" s="1519"/>
      <c r="AA1" s="1519"/>
      <c r="AB1" s="1519"/>
      <c r="AC1" s="1519"/>
      <c r="AD1" s="1519"/>
      <c r="AE1" s="1518"/>
      <c r="AF1" s="1518"/>
      <c r="AG1" s="1518"/>
      <c r="AH1" s="1518"/>
      <c r="AI1" s="1518"/>
      <c r="AJ1" s="1518"/>
      <c r="AK1" s="1518"/>
      <c r="AL1" s="1518"/>
      <c r="AM1" s="1518"/>
      <c r="AN1" s="1518"/>
      <c r="AO1" s="1518"/>
      <c r="AP1" s="1518"/>
      <c r="AQ1" s="1518"/>
    </row>
    <row r="2" spans="1:43" s="1520" customFormat="1" ht="31" customHeight="1">
      <c r="A2" s="1732" t="s">
        <v>3719</v>
      </c>
      <c r="B2" s="1732"/>
      <c r="C2" s="1732"/>
      <c r="D2" s="1732"/>
      <c r="E2" s="1732"/>
      <c r="F2" s="1732"/>
      <c r="G2" s="1732"/>
      <c r="H2" s="1732"/>
      <c r="I2" s="1732"/>
      <c r="J2" s="1732"/>
      <c r="K2" s="1732"/>
      <c r="L2" s="1732"/>
      <c r="M2" s="1732"/>
      <c r="N2" s="1732"/>
      <c r="O2" s="1732"/>
      <c r="P2" s="1732"/>
      <c r="Q2" s="1732"/>
      <c r="R2" s="1517"/>
      <c r="S2" s="1518"/>
      <c r="T2" s="1518"/>
      <c r="U2" s="1518"/>
      <c r="V2" s="1519"/>
      <c r="W2" s="1518"/>
      <c r="X2" s="1519"/>
      <c r="Y2" s="1519"/>
      <c r="Z2" s="1519"/>
      <c r="AA2" s="1519"/>
      <c r="AB2" s="1519"/>
      <c r="AC2" s="1519"/>
      <c r="AD2" s="1519"/>
      <c r="AE2" s="1518"/>
      <c r="AF2" s="1518"/>
      <c r="AG2" s="1518"/>
      <c r="AH2" s="1518"/>
      <c r="AI2" s="1518"/>
      <c r="AJ2" s="1518"/>
      <c r="AK2" s="1518"/>
      <c r="AL2" s="1518"/>
      <c r="AM2" s="1518"/>
      <c r="AN2" s="1518"/>
      <c r="AO2" s="1518"/>
      <c r="AP2" s="1518"/>
      <c r="AQ2" s="1518"/>
    </row>
    <row r="3" spans="1:43" s="1520" customFormat="1" ht="14">
      <c r="A3" s="1521"/>
      <c r="B3" s="1521"/>
      <c r="C3" s="1521"/>
      <c r="D3" s="1521"/>
      <c r="E3" s="1521"/>
      <c r="F3" s="1521"/>
      <c r="G3" s="1521"/>
      <c r="H3" s="1521"/>
      <c r="I3" s="1521"/>
      <c r="J3" s="1521"/>
      <c r="K3" s="1522"/>
      <c r="L3" s="1521"/>
      <c r="M3" s="1521"/>
      <c r="N3" s="1521"/>
      <c r="O3" s="1521"/>
      <c r="P3" s="1521"/>
      <c r="Q3" s="1523"/>
      <c r="R3" s="1524"/>
      <c r="S3" s="1518"/>
      <c r="T3" s="1518"/>
      <c r="U3" s="1518"/>
      <c r="V3" s="1519"/>
      <c r="W3" s="1518"/>
      <c r="X3" s="1519"/>
      <c r="Y3" s="1519"/>
      <c r="Z3" s="1519"/>
      <c r="AA3" s="1519"/>
      <c r="AB3" s="1519"/>
      <c r="AC3" s="1519" t="s">
        <v>3700</v>
      </c>
      <c r="AD3" s="1519"/>
      <c r="AE3" s="1518"/>
      <c r="AF3" s="1518" t="s">
        <v>3701</v>
      </c>
      <c r="AG3" s="1518"/>
      <c r="AH3" s="1518"/>
      <c r="AI3" s="1518" t="s">
        <v>3699</v>
      </c>
      <c r="AJ3" s="1518"/>
      <c r="AK3" s="1518"/>
      <c r="AL3" s="1518"/>
      <c r="AM3" s="1518"/>
      <c r="AN3" s="1518"/>
      <c r="AO3" s="1518"/>
      <c r="AP3" s="1518"/>
      <c r="AQ3" s="1518"/>
    </row>
    <row r="4" spans="1:43" s="1520" customFormat="1" ht="30">
      <c r="A4" s="1521"/>
      <c r="B4" s="1521" t="s">
        <v>3717</v>
      </c>
      <c r="C4" s="1521"/>
      <c r="D4" s="1521"/>
      <c r="E4" s="1521"/>
      <c r="F4" s="1521"/>
      <c r="G4" s="1521"/>
      <c r="H4" s="1521"/>
      <c r="I4" s="1521"/>
      <c r="J4" s="1521"/>
      <c r="K4" s="1522"/>
      <c r="L4" s="1521"/>
      <c r="M4" s="1521"/>
      <c r="N4" s="1521"/>
      <c r="O4" s="1521"/>
      <c r="P4" s="1521"/>
      <c r="Q4" s="1523"/>
      <c r="R4" s="1524"/>
      <c r="S4" s="1518"/>
      <c r="T4" s="1518"/>
      <c r="U4" s="1518"/>
      <c r="V4" s="1519"/>
      <c r="W4" s="1518"/>
      <c r="X4" s="1519"/>
      <c r="Y4" s="1519"/>
      <c r="Z4" s="1519"/>
      <c r="AA4" s="1519"/>
      <c r="AB4" s="1519"/>
      <c r="AC4" s="1519">
        <v>983505785.82533205</v>
      </c>
      <c r="AD4" s="1519"/>
      <c r="AE4" s="1518"/>
      <c r="AF4" s="1519">
        <v>36449060913.231285</v>
      </c>
      <c r="AG4" s="1518"/>
      <c r="AH4" s="1518"/>
      <c r="AI4" s="1519">
        <v>12667834261.768713</v>
      </c>
      <c r="AJ4" s="1525" t="s">
        <v>3703</v>
      </c>
      <c r="AK4" s="1518"/>
      <c r="AL4" s="1518"/>
      <c r="AM4" s="1518"/>
      <c r="AN4" s="1518"/>
      <c r="AO4" s="1518"/>
      <c r="AP4" s="1518"/>
      <c r="AQ4" s="1518"/>
    </row>
    <row r="5" spans="1:43" s="1520" customFormat="1" thickBot="1">
      <c r="C5" s="1518"/>
      <c r="D5" s="1518"/>
      <c r="E5" s="1518"/>
      <c r="F5" s="1518"/>
      <c r="G5" s="1518"/>
      <c r="H5" s="1518"/>
      <c r="I5" s="1518"/>
      <c r="J5" s="1518"/>
      <c r="K5" s="1518"/>
      <c r="L5" s="1518"/>
      <c r="M5" s="1518"/>
      <c r="N5" s="1518"/>
      <c r="O5" s="1518"/>
      <c r="P5" s="1518"/>
      <c r="Q5" s="1519"/>
      <c r="R5" s="1526"/>
      <c r="S5" s="1518"/>
      <c r="T5" s="1518"/>
      <c r="U5" s="1518"/>
      <c r="V5" s="1519"/>
      <c r="W5" s="1518"/>
      <c r="X5" s="1519"/>
      <c r="Y5" s="1519"/>
      <c r="Z5" s="1519"/>
      <c r="AA5" s="1519"/>
      <c r="AB5" s="1519"/>
      <c r="AC5" s="1519"/>
      <c r="AD5" s="1519"/>
      <c r="AE5" s="1518"/>
      <c r="AF5" s="1518"/>
      <c r="AG5" s="1518"/>
      <c r="AH5" s="1518"/>
      <c r="AI5" s="1518"/>
      <c r="AJ5" s="1518"/>
      <c r="AK5" s="1518"/>
      <c r="AL5" s="1518"/>
      <c r="AM5" s="1518"/>
      <c r="AN5" s="1518"/>
      <c r="AO5" s="1518"/>
      <c r="AP5" s="1518"/>
      <c r="AQ5" s="1518"/>
    </row>
    <row r="6" spans="1:43" s="1528" customFormat="1" ht="30" customHeight="1" thickBot="1">
      <c r="A6" s="1733" t="s">
        <v>3430</v>
      </c>
      <c r="B6" s="1786" t="s">
        <v>2794</v>
      </c>
      <c r="C6" s="1786" t="s">
        <v>2800</v>
      </c>
      <c r="D6" s="1786"/>
      <c r="E6" s="1786" t="s">
        <v>3467</v>
      </c>
      <c r="F6" s="1786" t="s">
        <v>3457</v>
      </c>
      <c r="G6" s="1786"/>
      <c r="H6" s="1786" t="s">
        <v>3458</v>
      </c>
      <c r="I6" s="1790" t="s">
        <v>3459</v>
      </c>
      <c r="J6" s="1786" t="s">
        <v>3460</v>
      </c>
      <c r="K6" s="1786"/>
      <c r="L6" s="1786" t="s">
        <v>3468</v>
      </c>
      <c r="M6" s="1786" t="s">
        <v>3434</v>
      </c>
      <c r="N6" s="1786" t="s">
        <v>3462</v>
      </c>
      <c r="O6" s="1786" t="s">
        <v>2805</v>
      </c>
      <c r="P6" s="1786" t="s">
        <v>3436</v>
      </c>
      <c r="Q6" s="1788" t="s">
        <v>2807</v>
      </c>
      <c r="R6" s="1527"/>
      <c r="S6" s="1741" t="s">
        <v>3295</v>
      </c>
      <c r="T6" s="1743" t="s">
        <v>2794</v>
      </c>
      <c r="U6" s="1741" t="s">
        <v>1936</v>
      </c>
      <c r="V6" s="1784" t="s">
        <v>3297</v>
      </c>
      <c r="W6" s="1741" t="s">
        <v>3473</v>
      </c>
      <c r="X6" s="1784" t="s">
        <v>3474</v>
      </c>
      <c r="Y6" s="1784" t="s">
        <v>3470</v>
      </c>
      <c r="Z6" s="1784" t="s">
        <v>3471</v>
      </c>
      <c r="AA6" s="1784" t="s">
        <v>3472</v>
      </c>
      <c r="AB6" s="1784" t="s">
        <v>3475</v>
      </c>
      <c r="AC6" s="1784" t="s">
        <v>3476</v>
      </c>
      <c r="AD6" s="1784" t="s">
        <v>3629</v>
      </c>
      <c r="AE6" s="1741" t="s">
        <v>3477</v>
      </c>
      <c r="AF6" s="1741" t="s">
        <v>3478</v>
      </c>
      <c r="AG6" s="1741" t="s">
        <v>3479</v>
      </c>
      <c r="AH6" s="1741" t="s">
        <v>3480</v>
      </c>
      <c r="AI6" s="1741" t="s">
        <v>3481</v>
      </c>
      <c r="AJ6" s="1741" t="s">
        <v>3687</v>
      </c>
      <c r="AK6" s="1525"/>
      <c r="AL6" s="1525"/>
      <c r="AM6" s="1525"/>
      <c r="AN6" s="1525"/>
      <c r="AO6" s="1525"/>
      <c r="AP6" s="1525"/>
      <c r="AQ6" s="1525"/>
    </row>
    <row r="7" spans="1:43" s="1520" customFormat="1" ht="38.25" customHeight="1" thickBot="1">
      <c r="A7" s="1734"/>
      <c r="B7" s="1787"/>
      <c r="C7" s="1585" t="s">
        <v>2793</v>
      </c>
      <c r="D7" s="1585" t="s">
        <v>3437</v>
      </c>
      <c r="E7" s="1787"/>
      <c r="F7" s="1585" t="s">
        <v>3465</v>
      </c>
      <c r="G7" s="1585" t="s">
        <v>3466</v>
      </c>
      <c r="H7" s="1787"/>
      <c r="I7" s="1791"/>
      <c r="J7" s="1586" t="s">
        <v>3440</v>
      </c>
      <c r="K7" s="1586" t="s">
        <v>2800</v>
      </c>
      <c r="L7" s="1787"/>
      <c r="M7" s="1787"/>
      <c r="N7" s="1787"/>
      <c r="O7" s="1787"/>
      <c r="P7" s="1787"/>
      <c r="Q7" s="1789"/>
      <c r="R7" s="1527"/>
      <c r="S7" s="1742"/>
      <c r="T7" s="1743"/>
      <c r="U7" s="1742"/>
      <c r="V7" s="1785"/>
      <c r="W7" s="1742"/>
      <c r="X7" s="1785"/>
      <c r="Y7" s="1785"/>
      <c r="Z7" s="1785"/>
      <c r="AA7" s="1785"/>
      <c r="AB7" s="1785"/>
      <c r="AC7" s="1785"/>
      <c r="AD7" s="1785"/>
      <c r="AE7" s="1742"/>
      <c r="AF7" s="1742"/>
      <c r="AG7" s="1742"/>
      <c r="AH7" s="1744"/>
      <c r="AI7" s="1744"/>
      <c r="AJ7" s="1744"/>
      <c r="AK7" s="1518"/>
      <c r="AL7" s="1518"/>
      <c r="AM7" s="1518"/>
      <c r="AN7" s="1518"/>
      <c r="AO7" s="1518"/>
      <c r="AP7" s="1518"/>
      <c r="AQ7" s="1518"/>
    </row>
    <row r="8" spans="1:43" s="1520" customFormat="1" ht="23.25" customHeight="1" thickBot="1">
      <c r="A8" s="1591">
        <v>1</v>
      </c>
      <c r="B8" s="1592">
        <v>2</v>
      </c>
      <c r="C8" s="1592">
        <v>3</v>
      </c>
      <c r="D8" s="1593">
        <v>4</v>
      </c>
      <c r="E8" s="1593">
        <v>5</v>
      </c>
      <c r="F8" s="1592">
        <v>6</v>
      </c>
      <c r="G8" s="1592">
        <v>7</v>
      </c>
      <c r="H8" s="1593">
        <v>8</v>
      </c>
      <c r="I8" s="1593">
        <v>9</v>
      </c>
      <c r="J8" s="1592">
        <v>10</v>
      </c>
      <c r="K8" s="1592">
        <v>11</v>
      </c>
      <c r="L8" s="1592">
        <v>12</v>
      </c>
      <c r="M8" s="1592">
        <v>13</v>
      </c>
      <c r="N8" s="1593">
        <v>14</v>
      </c>
      <c r="O8" s="1593">
        <v>15</v>
      </c>
      <c r="P8" s="1592">
        <v>16</v>
      </c>
      <c r="Q8" s="1592">
        <v>17</v>
      </c>
      <c r="R8" s="1529"/>
      <c r="S8" s="1530"/>
      <c r="T8" s="1530"/>
      <c r="U8" s="1530"/>
      <c r="V8" s="1531"/>
      <c r="W8" s="1530"/>
      <c r="X8" s="1531"/>
      <c r="Y8" s="1531"/>
      <c r="Z8" s="1531"/>
      <c r="AA8" s="1531"/>
      <c r="AB8" s="1531"/>
      <c r="AC8" s="1531"/>
      <c r="AD8" s="1531"/>
      <c r="AE8" s="1472"/>
      <c r="AF8" s="1530"/>
      <c r="AG8" s="1530"/>
      <c r="AH8" s="1532"/>
      <c r="AI8" s="1533"/>
      <c r="AJ8" s="1534"/>
      <c r="AK8" s="1518"/>
      <c r="AL8" s="1518"/>
      <c r="AM8" s="1535">
        <f>AI10-AI4</f>
        <v>1174729230.1265144</v>
      </c>
      <c r="AN8" s="1518"/>
      <c r="AO8" s="1518"/>
      <c r="AP8" s="1518"/>
      <c r="AQ8" s="1518"/>
    </row>
    <row r="9" spans="1:43" s="1520" customFormat="1" ht="22.5" customHeight="1" thickTop="1">
      <c r="A9" s="1587"/>
      <c r="B9" s="1588"/>
      <c r="C9" s="1589"/>
      <c r="D9" s="1589"/>
      <c r="E9" s="1589"/>
      <c r="F9" s="1589"/>
      <c r="G9" s="1589"/>
      <c r="H9" s="1589"/>
      <c r="I9" s="1589"/>
      <c r="J9" s="1589"/>
      <c r="K9" s="1589"/>
      <c r="L9" s="1589"/>
      <c r="M9" s="1589"/>
      <c r="N9" s="1589"/>
      <c r="O9" s="1589"/>
      <c r="P9" s="1589"/>
      <c r="Q9" s="1590"/>
      <c r="R9" s="1536"/>
      <c r="S9" s="1537"/>
      <c r="T9" s="1537"/>
      <c r="U9" s="1537"/>
      <c r="V9" s="1538"/>
      <c r="W9" s="1537"/>
      <c r="X9" s="1538"/>
      <c r="Y9" s="1538"/>
      <c r="Z9" s="1538"/>
      <c r="AA9" s="1538"/>
      <c r="AB9" s="1538"/>
      <c r="AC9" s="1538"/>
      <c r="AD9" s="1538"/>
      <c r="AE9" s="1537"/>
      <c r="AF9" s="1537"/>
      <c r="AG9" s="1537"/>
      <c r="AH9" s="1536"/>
      <c r="AI9" s="1539"/>
      <c r="AJ9" s="1536"/>
      <c r="AK9" s="1518"/>
      <c r="AL9" s="1518"/>
      <c r="AM9" s="1518"/>
      <c r="AN9" s="1518"/>
      <c r="AO9" s="1518"/>
      <c r="AP9" s="1518"/>
      <c r="AQ9" s="1518"/>
    </row>
    <row r="10" spans="1:43" s="1520" customFormat="1" ht="41" customHeight="1">
      <c r="A10" s="1594" t="s">
        <v>47</v>
      </c>
      <c r="B10" s="1565" t="s">
        <v>1868</v>
      </c>
      <c r="C10" s="1362"/>
      <c r="D10" s="1362"/>
      <c r="E10" s="1362"/>
      <c r="F10" s="1362"/>
      <c r="G10" s="1362"/>
      <c r="H10" s="1362"/>
      <c r="I10" s="1362"/>
      <c r="J10" s="1362"/>
      <c r="K10" s="1362"/>
      <c r="L10" s="1362"/>
      <c r="M10" s="1362"/>
      <c r="N10" s="1362"/>
      <c r="O10" s="1362"/>
      <c r="P10" s="1566">
        <f>SUM(P11)</f>
        <v>50650484019</v>
      </c>
      <c r="Q10" s="1564"/>
      <c r="R10" s="1536"/>
      <c r="S10" s="1536"/>
      <c r="T10" s="1536"/>
      <c r="U10" s="1536"/>
      <c r="V10" s="1540"/>
      <c r="W10" s="1536"/>
      <c r="X10" s="1541">
        <f t="shared" ref="X10:AD10" si="0">SUM(X11)</f>
        <v>8925034562.7685642</v>
      </c>
      <c r="Y10" s="1541">
        <f t="shared" si="0"/>
        <v>983505785.82533181</v>
      </c>
      <c r="Z10" s="1541">
        <f t="shared" si="0"/>
        <v>983505785.82533181</v>
      </c>
      <c r="AA10" s="1541">
        <f t="shared" si="0"/>
        <v>983505785.82533193</v>
      </c>
      <c r="AB10" s="1541">
        <f t="shared" si="0"/>
        <v>983505785.82533205</v>
      </c>
      <c r="AC10" s="1541">
        <f t="shared" si="0"/>
        <v>983505785.82533205</v>
      </c>
      <c r="AD10" s="1541">
        <f t="shared" si="0"/>
        <v>983505785.82533205</v>
      </c>
      <c r="AE10" s="1536"/>
      <c r="AF10" s="1542">
        <f>SUM(AF11)</f>
        <v>34514674972.679436</v>
      </c>
      <c r="AG10" s="1542">
        <f>SUM(AG11)</f>
        <v>48633350869</v>
      </c>
      <c r="AH10" s="1542">
        <f>AH11</f>
        <v>12859057706.069895</v>
      </c>
      <c r="AI10" s="1543">
        <f>AI11</f>
        <v>13842563491.895227</v>
      </c>
      <c r="AJ10" s="1543">
        <f>AJ11</f>
        <v>14826069277.720556</v>
      </c>
      <c r="AK10" s="1518"/>
      <c r="AL10" s="1518"/>
      <c r="AM10" s="1518"/>
      <c r="AN10" s="1518"/>
      <c r="AO10" s="1518"/>
      <c r="AP10" s="1518"/>
      <c r="AQ10" s="1518"/>
    </row>
    <row r="11" spans="1:43" s="1520" customFormat="1" ht="41" customHeight="1">
      <c r="A11" s="1594" t="s">
        <v>49</v>
      </c>
      <c r="B11" s="1565" t="s">
        <v>2056</v>
      </c>
      <c r="C11" s="1362"/>
      <c r="D11" s="1362"/>
      <c r="E11" s="1362"/>
      <c r="F11" s="1362"/>
      <c r="G11" s="1362"/>
      <c r="H11" s="1362"/>
      <c r="I11" s="1362"/>
      <c r="J11" s="1362"/>
      <c r="K11" s="1362"/>
      <c r="L11" s="1362"/>
      <c r="M11" s="1362"/>
      <c r="N11" s="1362"/>
      <c r="O11" s="1362"/>
      <c r="P11" s="1566">
        <f>SUM(P12:P102)</f>
        <v>50650484019</v>
      </c>
      <c r="Q11" s="1564"/>
      <c r="R11" s="1536"/>
      <c r="S11" s="1512"/>
      <c r="T11" s="1512"/>
      <c r="U11" s="1512"/>
      <c r="V11" s="1513"/>
      <c r="W11" s="1512"/>
      <c r="X11" s="1541">
        <f>SUM(X12:X102)</f>
        <v>8925034562.7685642</v>
      </c>
      <c r="Y11" s="1541">
        <f t="shared" ref="Y11:AC11" si="1">SUM(Y12:Y102)</f>
        <v>983505785.82533181</v>
      </c>
      <c r="Z11" s="1541">
        <f t="shared" si="1"/>
        <v>983505785.82533181</v>
      </c>
      <c r="AA11" s="1541">
        <f t="shared" si="1"/>
        <v>983505785.82533193</v>
      </c>
      <c r="AB11" s="1541">
        <f t="shared" si="1"/>
        <v>983505785.82533205</v>
      </c>
      <c r="AC11" s="1541">
        <f t="shared" si="1"/>
        <v>983505785.82533205</v>
      </c>
      <c r="AD11" s="1541">
        <f>SUM(AD12:AD102)</f>
        <v>983505785.82533205</v>
      </c>
      <c r="AE11" s="1536"/>
      <c r="AF11" s="1542">
        <f>SUM(AF12:AF99)</f>
        <v>34514674972.679436</v>
      </c>
      <c r="AG11" s="1542">
        <f>SUM(AG12:AG99)</f>
        <v>48633350869</v>
      </c>
      <c r="AH11" s="1542">
        <f>SUM(AH12:AH102)</f>
        <v>12859057706.069895</v>
      </c>
      <c r="AI11" s="1543">
        <f>SUM(AI12:AI102)</f>
        <v>13842563491.895227</v>
      </c>
      <c r="AJ11" s="1543">
        <f>SUM(AJ12:AJ102)</f>
        <v>14826069277.720556</v>
      </c>
      <c r="AK11" s="1518"/>
      <c r="AL11" s="1525" t="s">
        <v>3708</v>
      </c>
      <c r="AM11" s="1519">
        <v>7750305332.6420527</v>
      </c>
      <c r="AN11" s="1518"/>
      <c r="AO11" s="1518"/>
      <c r="AP11" s="1518"/>
      <c r="AQ11" s="1518"/>
    </row>
    <row r="12" spans="1:43" s="1520" customFormat="1" ht="41" customHeight="1">
      <c r="A12" s="1597">
        <v>1</v>
      </c>
      <c r="B12" s="1567" t="s">
        <v>1132</v>
      </c>
      <c r="C12" s="1362" t="s">
        <v>3591</v>
      </c>
      <c r="D12" s="1568" t="s">
        <v>732</v>
      </c>
      <c r="E12" s="1362" t="s">
        <v>123</v>
      </c>
      <c r="F12" s="1362"/>
      <c r="G12" s="1569" t="s">
        <v>1190</v>
      </c>
      <c r="H12" s="1362"/>
      <c r="I12" s="1362" t="s">
        <v>3300</v>
      </c>
      <c r="J12" s="1570" t="s">
        <v>2210</v>
      </c>
      <c r="K12" s="1569"/>
      <c r="L12" s="1362">
        <v>45</v>
      </c>
      <c r="M12" s="1362"/>
      <c r="N12" s="1362" t="s">
        <v>1197</v>
      </c>
      <c r="O12" s="1362" t="s">
        <v>204</v>
      </c>
      <c r="P12" s="1571">
        <v>29475000</v>
      </c>
      <c r="Q12" s="1564" t="s">
        <v>123</v>
      </c>
      <c r="R12" s="1536"/>
      <c r="S12" s="1511" t="str">
        <f>MID(C12,2,7)</f>
        <v>3.11.01</v>
      </c>
      <c r="T12" s="1512" t="str">
        <f t="shared" ref="T12:T48" si="2">VLOOKUP(S12,kelompok,2,0)</f>
        <v>BANGUNAN GEDUNG TEMPAT KERJA</v>
      </c>
      <c r="U12" s="1512">
        <f t="shared" ref="U12:U48" si="3">VLOOKUP(S12,MASAMANFAAT,4,0)</f>
        <v>50</v>
      </c>
      <c r="V12" s="1513">
        <f t="shared" ref="V12:V46" si="4">(P12-10)/U12</f>
        <v>589499.80000000005</v>
      </c>
      <c r="W12" s="1514">
        <f>2013-AE12+1</f>
        <v>39</v>
      </c>
      <c r="X12" s="1513">
        <f>IF(W12&gt;U12,P12,V12*W12)</f>
        <v>22990492.200000003</v>
      </c>
      <c r="Y12" s="1513">
        <f>IF(P12=X12,0,V12)</f>
        <v>589499.80000000005</v>
      </c>
      <c r="Z12" s="1513">
        <f>IF(P12=X12+Y12,0,V12)</f>
        <v>589499.80000000005</v>
      </c>
      <c r="AA12" s="1513">
        <f>IF(P12=X12+Y12+Z12,0,V12)</f>
        <v>589499.80000000005</v>
      </c>
      <c r="AB12" s="1513">
        <f>IF(P12=Y12+Z12+AA12+X12,0,V12)</f>
        <v>589499.80000000005</v>
      </c>
      <c r="AC12" s="1513">
        <f>IF(P12=Z12+AA12+AB12+Y12+X12,0,V12)</f>
        <v>589499.80000000005</v>
      </c>
      <c r="AD12" s="1513">
        <f>IF(P12=AA12+AB12+AC12+Z12+Y12+X12,0,V12)</f>
        <v>589499.80000000005</v>
      </c>
      <c r="AE12" s="1515" t="str">
        <f t="shared" ref="AE12:AE46" si="5">J12</f>
        <v>1975</v>
      </c>
      <c r="AF12" s="1544">
        <f>P12-(X12+Y12+Z12+AA12+AB12+AC12+AD12)</f>
        <v>2947508.9999999925</v>
      </c>
      <c r="AG12" s="1516">
        <f t="shared" ref="AG12:AG46" si="6">P12</f>
        <v>29475000</v>
      </c>
      <c r="AH12" s="1516">
        <f>X12+Y12+Z12+AA12+AB12</f>
        <v>25348491.400000006</v>
      </c>
      <c r="AI12" s="1545">
        <f>AH12+AC12</f>
        <v>25937991.200000007</v>
      </c>
      <c r="AJ12" s="1546">
        <f>AI12+AD12</f>
        <v>26527491.000000007</v>
      </c>
      <c r="AK12" s="1518" t="s">
        <v>3709</v>
      </c>
      <c r="AL12" s="1525" t="s">
        <v>3708</v>
      </c>
      <c r="AM12" s="1519">
        <v>8925034562.7685642</v>
      </c>
      <c r="AN12" s="1518"/>
      <c r="AO12" s="1518"/>
      <c r="AP12" s="1518"/>
      <c r="AQ12" s="1518"/>
    </row>
    <row r="13" spans="1:43" s="1520" customFormat="1" ht="41" customHeight="1">
      <c r="A13" s="1597">
        <v>2</v>
      </c>
      <c r="B13" s="1567" t="s">
        <v>1133</v>
      </c>
      <c r="C13" s="1362" t="s">
        <v>3591</v>
      </c>
      <c r="D13" s="1568" t="s">
        <v>732</v>
      </c>
      <c r="E13" s="1362" t="s">
        <v>123</v>
      </c>
      <c r="F13" s="1362"/>
      <c r="G13" s="1569" t="s">
        <v>1190</v>
      </c>
      <c r="H13" s="1362"/>
      <c r="I13" s="1362" t="s">
        <v>3300</v>
      </c>
      <c r="J13" s="1570" t="s">
        <v>2210</v>
      </c>
      <c r="K13" s="1569"/>
      <c r="L13" s="1362">
        <v>144</v>
      </c>
      <c r="M13" s="1362"/>
      <c r="N13" s="1362" t="s">
        <v>1197</v>
      </c>
      <c r="O13" s="1362" t="s">
        <v>204</v>
      </c>
      <c r="P13" s="1571">
        <v>94320000</v>
      </c>
      <c r="Q13" s="1564" t="s">
        <v>123</v>
      </c>
      <c r="R13" s="1536"/>
      <c r="S13" s="1511" t="str">
        <f t="shared" ref="S13:S104" si="7">MID(C13,2,7)</f>
        <v>3.11.01</v>
      </c>
      <c r="T13" s="1512" t="str">
        <f t="shared" si="2"/>
        <v>BANGUNAN GEDUNG TEMPAT KERJA</v>
      </c>
      <c r="U13" s="1512">
        <f t="shared" si="3"/>
        <v>50</v>
      </c>
      <c r="V13" s="1513">
        <f t="shared" si="4"/>
        <v>1886399.8</v>
      </c>
      <c r="W13" s="1514">
        <f t="shared" ref="W13:W47" si="8">2013-AE13+1</f>
        <v>39</v>
      </c>
      <c r="X13" s="1513">
        <f t="shared" ref="X13:X47" si="9">IF(W13&gt;U13,P13,V13*W13)</f>
        <v>73569592.200000003</v>
      </c>
      <c r="Y13" s="1513">
        <f t="shared" ref="Y13:Y47" si="10">IF(P13=X13,0,V13)</f>
        <v>1886399.8</v>
      </c>
      <c r="Z13" s="1513">
        <f t="shared" ref="Z13:Z47" si="11">IF(P13=X13+Y13,0,V13)</f>
        <v>1886399.8</v>
      </c>
      <c r="AA13" s="1513">
        <f t="shared" ref="AA13:AA47" si="12">IF(P13=X13+Y13+Z13,0,V13)</f>
        <v>1886399.8</v>
      </c>
      <c r="AB13" s="1513">
        <f t="shared" ref="AB13:AB47" si="13">IF(P13=Y13+Z13+AA13+X13,0,V13)</f>
        <v>1886399.8</v>
      </c>
      <c r="AC13" s="1513">
        <f t="shared" ref="AC13:AC47" si="14">IF(P13=Z13+AA13+AB13+Y13+X13,0,V13)</f>
        <v>1886399.8</v>
      </c>
      <c r="AD13" s="1513">
        <f t="shared" ref="AD13:AD46" si="15">IF(P13=AA13+AB13+AC13+Z13+Y13+X13,0,V13)</f>
        <v>1886399.8</v>
      </c>
      <c r="AE13" s="1515" t="str">
        <f t="shared" si="5"/>
        <v>1975</v>
      </c>
      <c r="AF13" s="1544">
        <f t="shared" ref="AF13:AF46" si="16">P13-(X13+Y13+Z13+AA13+AB13+AC13+AD13)</f>
        <v>9432009.0000000149</v>
      </c>
      <c r="AG13" s="1516">
        <f t="shared" si="6"/>
        <v>94320000</v>
      </c>
      <c r="AH13" s="1516">
        <f t="shared" ref="AH13:AH48" si="17">X13+Y13+Z13+AA13+AB13</f>
        <v>81115191.399999991</v>
      </c>
      <c r="AI13" s="1545">
        <f t="shared" ref="AI13:AI47" si="18">AH13+AC13</f>
        <v>83001591.199999988</v>
      </c>
      <c r="AJ13" s="1546">
        <f t="shared" ref="AJ13:AJ47" si="19">AI13+AD13</f>
        <v>84887990.999999985</v>
      </c>
      <c r="AK13" s="1518"/>
      <c r="AL13" s="1518"/>
      <c r="AM13" s="1518"/>
      <c r="AN13" s="1518"/>
      <c r="AO13" s="1518"/>
      <c r="AP13" s="1518"/>
      <c r="AQ13" s="1518"/>
    </row>
    <row r="14" spans="1:43" s="1520" customFormat="1" ht="41" customHeight="1">
      <c r="A14" s="1597">
        <v>3</v>
      </c>
      <c r="B14" s="1567" t="s">
        <v>1134</v>
      </c>
      <c r="C14" s="1362" t="s">
        <v>3591</v>
      </c>
      <c r="D14" s="1568" t="s">
        <v>732</v>
      </c>
      <c r="E14" s="1362" t="s">
        <v>123</v>
      </c>
      <c r="F14" s="1362"/>
      <c r="G14" s="1569" t="s">
        <v>1190</v>
      </c>
      <c r="H14" s="1362"/>
      <c r="I14" s="1362" t="s">
        <v>3300</v>
      </c>
      <c r="J14" s="1570" t="s">
        <v>2210</v>
      </c>
      <c r="K14" s="1569"/>
      <c r="L14" s="1362">
        <v>84</v>
      </c>
      <c r="M14" s="1362"/>
      <c r="N14" s="1362" t="s">
        <v>1197</v>
      </c>
      <c r="O14" s="1362" t="s">
        <v>204</v>
      </c>
      <c r="P14" s="1571">
        <v>55020000</v>
      </c>
      <c r="Q14" s="1564" t="s">
        <v>123</v>
      </c>
      <c r="R14" s="1536"/>
      <c r="S14" s="1511" t="str">
        <f t="shared" si="7"/>
        <v>3.11.01</v>
      </c>
      <c r="T14" s="1512" t="str">
        <f t="shared" si="2"/>
        <v>BANGUNAN GEDUNG TEMPAT KERJA</v>
      </c>
      <c r="U14" s="1512">
        <f t="shared" si="3"/>
        <v>50</v>
      </c>
      <c r="V14" s="1513">
        <f t="shared" si="4"/>
        <v>1100399.8</v>
      </c>
      <c r="W14" s="1514">
        <f t="shared" si="8"/>
        <v>39</v>
      </c>
      <c r="X14" s="1513">
        <f t="shared" si="9"/>
        <v>42915592.200000003</v>
      </c>
      <c r="Y14" s="1513">
        <f t="shared" si="10"/>
        <v>1100399.8</v>
      </c>
      <c r="Z14" s="1513">
        <f t="shared" si="11"/>
        <v>1100399.8</v>
      </c>
      <c r="AA14" s="1513">
        <f t="shared" si="12"/>
        <v>1100399.8</v>
      </c>
      <c r="AB14" s="1513">
        <f t="shared" si="13"/>
        <v>1100399.8</v>
      </c>
      <c r="AC14" s="1513">
        <f t="shared" si="14"/>
        <v>1100399.8</v>
      </c>
      <c r="AD14" s="1513">
        <f t="shared" si="15"/>
        <v>1100399.8</v>
      </c>
      <c r="AE14" s="1515" t="str">
        <f t="shared" si="5"/>
        <v>1975</v>
      </c>
      <c r="AF14" s="1544">
        <f t="shared" si="16"/>
        <v>5502009.0000000149</v>
      </c>
      <c r="AG14" s="1516">
        <f t="shared" si="6"/>
        <v>55020000</v>
      </c>
      <c r="AH14" s="1516">
        <f t="shared" si="17"/>
        <v>47317191.399999991</v>
      </c>
      <c r="AI14" s="1545">
        <f t="shared" si="18"/>
        <v>48417591.199999988</v>
      </c>
      <c r="AJ14" s="1546">
        <f t="shared" si="19"/>
        <v>49517990.999999985</v>
      </c>
      <c r="AK14" s="1518"/>
      <c r="AL14" s="1518"/>
      <c r="AM14" s="1518"/>
      <c r="AN14" s="1518"/>
      <c r="AO14" s="1518"/>
      <c r="AP14" s="1518"/>
      <c r="AQ14" s="1518"/>
    </row>
    <row r="15" spans="1:43" s="1520" customFormat="1" ht="41" customHeight="1">
      <c r="A15" s="1597">
        <v>4</v>
      </c>
      <c r="B15" s="1567" t="s">
        <v>1135</v>
      </c>
      <c r="C15" s="1362" t="s">
        <v>3595</v>
      </c>
      <c r="D15" s="1568" t="s">
        <v>732</v>
      </c>
      <c r="E15" s="1362" t="s">
        <v>123</v>
      </c>
      <c r="F15" s="1362"/>
      <c r="G15" s="1569" t="s">
        <v>1191</v>
      </c>
      <c r="H15" s="1362"/>
      <c r="I15" s="1362" t="s">
        <v>3300</v>
      </c>
      <c r="J15" s="1570" t="s">
        <v>2211</v>
      </c>
      <c r="K15" s="1569"/>
      <c r="L15" s="1362">
        <v>45</v>
      </c>
      <c r="M15" s="1362"/>
      <c r="N15" s="1362" t="s">
        <v>1197</v>
      </c>
      <c r="O15" s="1362" t="s">
        <v>204</v>
      </c>
      <c r="P15" s="1571">
        <v>38317500</v>
      </c>
      <c r="Q15" s="1564" t="s">
        <v>123</v>
      </c>
      <c r="R15" s="1536"/>
      <c r="S15" s="1511" t="str">
        <f t="shared" si="7"/>
        <v>3.11.01</v>
      </c>
      <c r="T15" s="1512" t="str">
        <f t="shared" si="2"/>
        <v>BANGUNAN GEDUNG TEMPAT KERJA</v>
      </c>
      <c r="U15" s="1512">
        <f t="shared" si="3"/>
        <v>50</v>
      </c>
      <c r="V15" s="1513">
        <f t="shared" si="4"/>
        <v>766349.8</v>
      </c>
      <c r="W15" s="1514">
        <f t="shared" si="8"/>
        <v>19</v>
      </c>
      <c r="X15" s="1513">
        <f t="shared" si="9"/>
        <v>14560646.200000001</v>
      </c>
      <c r="Y15" s="1513">
        <f t="shared" si="10"/>
        <v>766349.8</v>
      </c>
      <c r="Z15" s="1513">
        <f t="shared" si="11"/>
        <v>766349.8</v>
      </c>
      <c r="AA15" s="1513">
        <f t="shared" si="12"/>
        <v>766349.8</v>
      </c>
      <c r="AB15" s="1513">
        <f t="shared" si="13"/>
        <v>766349.8</v>
      </c>
      <c r="AC15" s="1513">
        <f t="shared" si="14"/>
        <v>766349.8</v>
      </c>
      <c r="AD15" s="1513">
        <f t="shared" si="15"/>
        <v>766349.8</v>
      </c>
      <c r="AE15" s="1515" t="str">
        <f t="shared" si="5"/>
        <v>1995</v>
      </c>
      <c r="AF15" s="1544">
        <f t="shared" si="16"/>
        <v>19158754.999999996</v>
      </c>
      <c r="AG15" s="1516">
        <f t="shared" si="6"/>
        <v>38317500</v>
      </c>
      <c r="AH15" s="1516">
        <f t="shared" si="17"/>
        <v>17626045.400000002</v>
      </c>
      <c r="AI15" s="1545">
        <f t="shared" si="18"/>
        <v>18392395.200000003</v>
      </c>
      <c r="AJ15" s="1546">
        <f t="shared" si="19"/>
        <v>19158745.000000004</v>
      </c>
      <c r="AK15" s="1518"/>
      <c r="AL15" s="1518"/>
      <c r="AM15" s="1518"/>
      <c r="AN15" s="1518"/>
      <c r="AO15" s="1518"/>
      <c r="AP15" s="1518"/>
      <c r="AQ15" s="1518"/>
    </row>
    <row r="16" spans="1:43" s="1520" customFormat="1" ht="41" customHeight="1">
      <c r="A16" s="1597">
        <v>5</v>
      </c>
      <c r="B16" s="1567" t="s">
        <v>1136</v>
      </c>
      <c r="C16" s="1362" t="s">
        <v>3596</v>
      </c>
      <c r="D16" s="1568" t="s">
        <v>732</v>
      </c>
      <c r="E16" s="1362" t="s">
        <v>123</v>
      </c>
      <c r="F16" s="1362"/>
      <c r="G16" s="1569" t="s">
        <v>1191</v>
      </c>
      <c r="H16" s="1362"/>
      <c r="I16" s="1362" t="s">
        <v>3300</v>
      </c>
      <c r="J16" s="1570" t="s">
        <v>2211</v>
      </c>
      <c r="K16" s="1569"/>
      <c r="L16" s="1362">
        <v>40</v>
      </c>
      <c r="M16" s="1362"/>
      <c r="N16" s="1362" t="s">
        <v>1197</v>
      </c>
      <c r="O16" s="1362" t="s">
        <v>204</v>
      </c>
      <c r="P16" s="1571">
        <v>26200000</v>
      </c>
      <c r="Q16" s="1564" t="s">
        <v>123</v>
      </c>
      <c r="R16" s="1536"/>
      <c r="S16" s="1511" t="str">
        <f t="shared" si="7"/>
        <v>3.11.01</v>
      </c>
      <c r="T16" s="1512" t="str">
        <f t="shared" si="2"/>
        <v>BANGUNAN GEDUNG TEMPAT KERJA</v>
      </c>
      <c r="U16" s="1512">
        <f t="shared" si="3"/>
        <v>50</v>
      </c>
      <c r="V16" s="1513">
        <f t="shared" si="4"/>
        <v>523999.8</v>
      </c>
      <c r="W16" s="1514">
        <f t="shared" si="8"/>
        <v>19</v>
      </c>
      <c r="X16" s="1513">
        <f t="shared" si="9"/>
        <v>9955996.1999999993</v>
      </c>
      <c r="Y16" s="1513">
        <f t="shared" si="10"/>
        <v>523999.8</v>
      </c>
      <c r="Z16" s="1513">
        <f t="shared" si="11"/>
        <v>523999.8</v>
      </c>
      <c r="AA16" s="1513">
        <f t="shared" si="12"/>
        <v>523999.8</v>
      </c>
      <c r="AB16" s="1513">
        <f t="shared" si="13"/>
        <v>523999.8</v>
      </c>
      <c r="AC16" s="1513">
        <f t="shared" si="14"/>
        <v>523999.8</v>
      </c>
      <c r="AD16" s="1513">
        <f t="shared" si="15"/>
        <v>523999.8</v>
      </c>
      <c r="AE16" s="1515" t="str">
        <f t="shared" si="5"/>
        <v>1995</v>
      </c>
      <c r="AF16" s="1544">
        <f t="shared" si="16"/>
        <v>13100004.999999996</v>
      </c>
      <c r="AG16" s="1516">
        <f t="shared" si="6"/>
        <v>26200000</v>
      </c>
      <c r="AH16" s="1516">
        <f t="shared" si="17"/>
        <v>12051995.400000002</v>
      </c>
      <c r="AI16" s="1545">
        <f t="shared" si="18"/>
        <v>12575995.200000003</v>
      </c>
      <c r="AJ16" s="1546">
        <f t="shared" si="19"/>
        <v>13099995.000000004</v>
      </c>
      <c r="AK16" s="1518"/>
      <c r="AL16" s="1518"/>
      <c r="AM16" s="1518"/>
      <c r="AN16" s="1518"/>
      <c r="AO16" s="1518"/>
      <c r="AP16" s="1518"/>
      <c r="AQ16" s="1518"/>
    </row>
    <row r="17" spans="1:43" s="1520" customFormat="1" ht="41" customHeight="1">
      <c r="A17" s="1597">
        <v>6</v>
      </c>
      <c r="B17" s="1567" t="s">
        <v>1137</v>
      </c>
      <c r="C17" s="1362" t="s">
        <v>3591</v>
      </c>
      <c r="D17" s="1568" t="s">
        <v>732</v>
      </c>
      <c r="E17" s="1362" t="s">
        <v>123</v>
      </c>
      <c r="F17" s="1362"/>
      <c r="G17" s="1569" t="s">
        <v>1190</v>
      </c>
      <c r="H17" s="1362"/>
      <c r="I17" s="1362" t="s">
        <v>3300</v>
      </c>
      <c r="J17" s="1570" t="s">
        <v>2210</v>
      </c>
      <c r="K17" s="1569"/>
      <c r="L17" s="1362">
        <v>156</v>
      </c>
      <c r="M17" s="1362"/>
      <c r="N17" s="1362" t="s">
        <v>1197</v>
      </c>
      <c r="O17" s="1362" t="s">
        <v>204</v>
      </c>
      <c r="P17" s="1571">
        <v>112398000</v>
      </c>
      <c r="Q17" s="1564" t="s">
        <v>123</v>
      </c>
      <c r="R17" s="1536"/>
      <c r="S17" s="1511" t="str">
        <f t="shared" si="7"/>
        <v>3.11.01</v>
      </c>
      <c r="T17" s="1512" t="str">
        <f t="shared" si="2"/>
        <v>BANGUNAN GEDUNG TEMPAT KERJA</v>
      </c>
      <c r="U17" s="1512">
        <f t="shared" si="3"/>
        <v>50</v>
      </c>
      <c r="V17" s="1513">
        <f t="shared" si="4"/>
        <v>2247959.7999999998</v>
      </c>
      <c r="W17" s="1514">
        <f t="shared" si="8"/>
        <v>39</v>
      </c>
      <c r="X17" s="1513">
        <f t="shared" si="9"/>
        <v>87670432.199999988</v>
      </c>
      <c r="Y17" s="1513">
        <f t="shared" si="10"/>
        <v>2247959.7999999998</v>
      </c>
      <c r="Z17" s="1513">
        <f t="shared" si="11"/>
        <v>2247959.7999999998</v>
      </c>
      <c r="AA17" s="1513">
        <f t="shared" si="12"/>
        <v>2247959.7999999998</v>
      </c>
      <c r="AB17" s="1513">
        <f t="shared" si="13"/>
        <v>2247959.7999999998</v>
      </c>
      <c r="AC17" s="1513">
        <f t="shared" si="14"/>
        <v>2247959.7999999998</v>
      </c>
      <c r="AD17" s="1513">
        <f t="shared" si="15"/>
        <v>2247959.7999999998</v>
      </c>
      <c r="AE17" s="1515" t="str">
        <f t="shared" si="5"/>
        <v>1975</v>
      </c>
      <c r="AF17" s="1544">
        <f t="shared" si="16"/>
        <v>11239809.00000003</v>
      </c>
      <c r="AG17" s="1516">
        <f t="shared" si="6"/>
        <v>112398000</v>
      </c>
      <c r="AH17" s="1516">
        <f t="shared" si="17"/>
        <v>96662271.399999976</v>
      </c>
      <c r="AI17" s="1545">
        <f t="shared" si="18"/>
        <v>98910231.199999973</v>
      </c>
      <c r="AJ17" s="1546">
        <f t="shared" si="19"/>
        <v>101158190.99999997</v>
      </c>
      <c r="AK17" s="1518"/>
      <c r="AL17" s="1518"/>
      <c r="AM17" s="1518"/>
      <c r="AN17" s="1518"/>
      <c r="AO17" s="1518"/>
      <c r="AP17" s="1518"/>
      <c r="AQ17" s="1518"/>
    </row>
    <row r="18" spans="1:43" s="1520" customFormat="1" ht="41" customHeight="1">
      <c r="A18" s="1597">
        <v>7</v>
      </c>
      <c r="B18" s="1567" t="s">
        <v>1138</v>
      </c>
      <c r="C18" s="1362" t="s">
        <v>3591</v>
      </c>
      <c r="D18" s="1568" t="s">
        <v>732</v>
      </c>
      <c r="E18" s="1362" t="s">
        <v>123</v>
      </c>
      <c r="F18" s="1362"/>
      <c r="G18" s="1569" t="s">
        <v>1190</v>
      </c>
      <c r="H18" s="1362"/>
      <c r="I18" s="1362" t="s">
        <v>3300</v>
      </c>
      <c r="J18" s="1570" t="s">
        <v>2210</v>
      </c>
      <c r="K18" s="1569"/>
      <c r="L18" s="1362">
        <v>114</v>
      </c>
      <c r="M18" s="1362"/>
      <c r="N18" s="1362" t="s">
        <v>1197</v>
      </c>
      <c r="O18" s="1362" t="s">
        <v>204</v>
      </c>
      <c r="P18" s="1571">
        <v>74670000</v>
      </c>
      <c r="Q18" s="1564" t="s">
        <v>123</v>
      </c>
      <c r="R18" s="1536"/>
      <c r="S18" s="1511" t="str">
        <f t="shared" si="7"/>
        <v>3.11.01</v>
      </c>
      <c r="T18" s="1512" t="str">
        <f t="shared" si="2"/>
        <v>BANGUNAN GEDUNG TEMPAT KERJA</v>
      </c>
      <c r="U18" s="1512">
        <f t="shared" si="3"/>
        <v>50</v>
      </c>
      <c r="V18" s="1513">
        <f t="shared" si="4"/>
        <v>1493399.8</v>
      </c>
      <c r="W18" s="1514">
        <f t="shared" si="8"/>
        <v>39</v>
      </c>
      <c r="X18" s="1513">
        <f t="shared" si="9"/>
        <v>58242592.200000003</v>
      </c>
      <c r="Y18" s="1513">
        <f t="shared" si="10"/>
        <v>1493399.8</v>
      </c>
      <c r="Z18" s="1513">
        <f t="shared" si="11"/>
        <v>1493399.8</v>
      </c>
      <c r="AA18" s="1513">
        <f t="shared" si="12"/>
        <v>1493399.8</v>
      </c>
      <c r="AB18" s="1513">
        <f t="shared" si="13"/>
        <v>1493399.8</v>
      </c>
      <c r="AC18" s="1513">
        <f t="shared" si="14"/>
        <v>1493399.8</v>
      </c>
      <c r="AD18" s="1513">
        <f t="shared" si="15"/>
        <v>1493399.8</v>
      </c>
      <c r="AE18" s="1515" t="str">
        <f t="shared" si="5"/>
        <v>1975</v>
      </c>
      <c r="AF18" s="1544">
        <f t="shared" si="16"/>
        <v>7467009.0000000149</v>
      </c>
      <c r="AG18" s="1516">
        <f t="shared" si="6"/>
        <v>74670000</v>
      </c>
      <c r="AH18" s="1516">
        <f t="shared" si="17"/>
        <v>64216191.399999991</v>
      </c>
      <c r="AI18" s="1545">
        <f t="shared" si="18"/>
        <v>65709591.199999988</v>
      </c>
      <c r="AJ18" s="1546">
        <f t="shared" si="19"/>
        <v>67202990.999999985</v>
      </c>
      <c r="AK18" s="1518"/>
      <c r="AL18" s="1518"/>
      <c r="AM18" s="1518"/>
      <c r="AN18" s="1518"/>
      <c r="AO18" s="1518"/>
      <c r="AP18" s="1518"/>
      <c r="AQ18" s="1518"/>
    </row>
    <row r="19" spans="1:43" s="1520" customFormat="1" ht="41" customHeight="1">
      <c r="A19" s="1597">
        <v>8</v>
      </c>
      <c r="B19" s="1567" t="s">
        <v>1139</v>
      </c>
      <c r="C19" s="1362" t="s">
        <v>3591</v>
      </c>
      <c r="D19" s="1568" t="s">
        <v>732</v>
      </c>
      <c r="E19" s="1362" t="s">
        <v>123</v>
      </c>
      <c r="F19" s="1362"/>
      <c r="G19" s="1569" t="s">
        <v>1190</v>
      </c>
      <c r="H19" s="1362"/>
      <c r="I19" s="1362" t="s">
        <v>3300</v>
      </c>
      <c r="J19" s="1570" t="s">
        <v>2210</v>
      </c>
      <c r="K19" s="1569"/>
      <c r="L19" s="1362">
        <v>120</v>
      </c>
      <c r="M19" s="1362"/>
      <c r="N19" s="1362" t="s">
        <v>1197</v>
      </c>
      <c r="O19" s="1362" t="s">
        <v>204</v>
      </c>
      <c r="P19" s="1571">
        <v>78600000</v>
      </c>
      <c r="Q19" s="1564" t="s">
        <v>123</v>
      </c>
      <c r="R19" s="1536"/>
      <c r="S19" s="1511" t="str">
        <f t="shared" si="7"/>
        <v>3.11.01</v>
      </c>
      <c r="T19" s="1512" t="str">
        <f t="shared" si="2"/>
        <v>BANGUNAN GEDUNG TEMPAT KERJA</v>
      </c>
      <c r="U19" s="1512">
        <f t="shared" si="3"/>
        <v>50</v>
      </c>
      <c r="V19" s="1513">
        <f t="shared" si="4"/>
        <v>1571999.8</v>
      </c>
      <c r="W19" s="1514">
        <f t="shared" si="8"/>
        <v>39</v>
      </c>
      <c r="X19" s="1513">
        <f t="shared" si="9"/>
        <v>61307992.200000003</v>
      </c>
      <c r="Y19" s="1513">
        <f t="shared" si="10"/>
        <v>1571999.8</v>
      </c>
      <c r="Z19" s="1513">
        <f t="shared" si="11"/>
        <v>1571999.8</v>
      </c>
      <c r="AA19" s="1513">
        <f t="shared" si="12"/>
        <v>1571999.8</v>
      </c>
      <c r="AB19" s="1513">
        <f t="shared" si="13"/>
        <v>1571999.8</v>
      </c>
      <c r="AC19" s="1513">
        <f t="shared" si="14"/>
        <v>1571999.8</v>
      </c>
      <c r="AD19" s="1513">
        <f t="shared" si="15"/>
        <v>1571999.8</v>
      </c>
      <c r="AE19" s="1515" t="str">
        <f t="shared" si="5"/>
        <v>1975</v>
      </c>
      <c r="AF19" s="1544">
        <f t="shared" si="16"/>
        <v>7860009.0000000149</v>
      </c>
      <c r="AG19" s="1516">
        <f t="shared" si="6"/>
        <v>78600000</v>
      </c>
      <c r="AH19" s="1516">
        <f t="shared" si="17"/>
        <v>67595991.399999991</v>
      </c>
      <c r="AI19" s="1545">
        <f t="shared" si="18"/>
        <v>69167991.199999988</v>
      </c>
      <c r="AJ19" s="1546">
        <f t="shared" si="19"/>
        <v>70739990.999999985</v>
      </c>
      <c r="AK19" s="1518"/>
      <c r="AL19" s="1518"/>
      <c r="AM19" s="1518"/>
      <c r="AN19" s="1518"/>
      <c r="AO19" s="1518"/>
      <c r="AP19" s="1518"/>
      <c r="AQ19" s="1518"/>
    </row>
    <row r="20" spans="1:43" s="1520" customFormat="1" ht="41" customHeight="1">
      <c r="A20" s="1597">
        <v>9</v>
      </c>
      <c r="B20" s="1567" t="s">
        <v>1140</v>
      </c>
      <c r="C20" s="1362" t="s">
        <v>3591</v>
      </c>
      <c r="D20" s="1568" t="s">
        <v>732</v>
      </c>
      <c r="E20" s="1362" t="s">
        <v>123</v>
      </c>
      <c r="F20" s="1362"/>
      <c r="G20" s="1569" t="s">
        <v>1190</v>
      </c>
      <c r="H20" s="1362"/>
      <c r="I20" s="1362" t="s">
        <v>3300</v>
      </c>
      <c r="J20" s="1570" t="s">
        <v>2210</v>
      </c>
      <c r="K20" s="1569"/>
      <c r="L20" s="1362">
        <v>36</v>
      </c>
      <c r="M20" s="1362"/>
      <c r="N20" s="1362" t="s">
        <v>1197</v>
      </c>
      <c r="O20" s="1362" t="s">
        <v>204</v>
      </c>
      <c r="P20" s="1571">
        <v>33012000</v>
      </c>
      <c r="Q20" s="1564" t="s">
        <v>123</v>
      </c>
      <c r="R20" s="1536"/>
      <c r="S20" s="1511" t="str">
        <f t="shared" si="7"/>
        <v>3.11.01</v>
      </c>
      <c r="T20" s="1512" t="str">
        <f t="shared" si="2"/>
        <v>BANGUNAN GEDUNG TEMPAT KERJA</v>
      </c>
      <c r="U20" s="1512">
        <f t="shared" si="3"/>
        <v>50</v>
      </c>
      <c r="V20" s="1513">
        <f t="shared" si="4"/>
        <v>660239.80000000005</v>
      </c>
      <c r="W20" s="1514">
        <f t="shared" si="8"/>
        <v>39</v>
      </c>
      <c r="X20" s="1513">
        <f t="shared" si="9"/>
        <v>25749352.200000003</v>
      </c>
      <c r="Y20" s="1513">
        <f t="shared" si="10"/>
        <v>660239.80000000005</v>
      </c>
      <c r="Z20" s="1513">
        <f t="shared" si="11"/>
        <v>660239.80000000005</v>
      </c>
      <c r="AA20" s="1513">
        <f t="shared" si="12"/>
        <v>660239.80000000005</v>
      </c>
      <c r="AB20" s="1513">
        <f t="shared" si="13"/>
        <v>660239.80000000005</v>
      </c>
      <c r="AC20" s="1513">
        <f t="shared" si="14"/>
        <v>660239.80000000005</v>
      </c>
      <c r="AD20" s="1513">
        <f t="shared" si="15"/>
        <v>660239.80000000005</v>
      </c>
      <c r="AE20" s="1515" t="str">
        <f t="shared" si="5"/>
        <v>1975</v>
      </c>
      <c r="AF20" s="1544">
        <f t="shared" si="16"/>
        <v>3301208.9999999925</v>
      </c>
      <c r="AG20" s="1516">
        <f t="shared" si="6"/>
        <v>33012000</v>
      </c>
      <c r="AH20" s="1516">
        <f t="shared" si="17"/>
        <v>28390311.400000006</v>
      </c>
      <c r="AI20" s="1545">
        <f t="shared" si="18"/>
        <v>29050551.200000007</v>
      </c>
      <c r="AJ20" s="1546">
        <f t="shared" si="19"/>
        <v>29710791.000000007</v>
      </c>
      <c r="AK20" s="1518"/>
      <c r="AL20" s="1518"/>
      <c r="AM20" s="1518"/>
      <c r="AN20" s="1518"/>
      <c r="AO20" s="1518"/>
      <c r="AP20" s="1518"/>
      <c r="AQ20" s="1518"/>
    </row>
    <row r="21" spans="1:43" s="1520" customFormat="1" ht="41" customHeight="1">
      <c r="A21" s="1597">
        <v>10</v>
      </c>
      <c r="B21" s="1567" t="s">
        <v>1141</v>
      </c>
      <c r="C21" s="1362" t="s">
        <v>3591</v>
      </c>
      <c r="D21" s="1568" t="s">
        <v>732</v>
      </c>
      <c r="E21" s="1362" t="s">
        <v>123</v>
      </c>
      <c r="F21" s="1362"/>
      <c r="G21" s="1569" t="s">
        <v>1190</v>
      </c>
      <c r="H21" s="1362"/>
      <c r="I21" s="1362" t="s">
        <v>3300</v>
      </c>
      <c r="J21" s="1570" t="s">
        <v>241</v>
      </c>
      <c r="K21" s="1569"/>
      <c r="L21" s="1362">
        <v>24</v>
      </c>
      <c r="M21" s="1362"/>
      <c r="N21" s="1362" t="s">
        <v>1197</v>
      </c>
      <c r="O21" s="1362" t="s">
        <v>204</v>
      </c>
      <c r="P21" s="1571">
        <v>20436000</v>
      </c>
      <c r="Q21" s="1564" t="s">
        <v>123</v>
      </c>
      <c r="R21" s="1536"/>
      <c r="S21" s="1511" t="str">
        <f t="shared" si="7"/>
        <v>3.11.01</v>
      </c>
      <c r="T21" s="1512" t="str">
        <f t="shared" si="2"/>
        <v>BANGUNAN GEDUNG TEMPAT KERJA</v>
      </c>
      <c r="U21" s="1512">
        <f t="shared" si="3"/>
        <v>50</v>
      </c>
      <c r="V21" s="1513">
        <f t="shared" si="4"/>
        <v>408719.8</v>
      </c>
      <c r="W21" s="1514">
        <f t="shared" si="8"/>
        <v>15</v>
      </c>
      <c r="X21" s="1513">
        <f t="shared" si="9"/>
        <v>6130797</v>
      </c>
      <c r="Y21" s="1513">
        <f t="shared" si="10"/>
        <v>408719.8</v>
      </c>
      <c r="Z21" s="1513">
        <f t="shared" si="11"/>
        <v>408719.8</v>
      </c>
      <c r="AA21" s="1513">
        <f t="shared" si="12"/>
        <v>408719.8</v>
      </c>
      <c r="AB21" s="1513">
        <f t="shared" si="13"/>
        <v>408719.8</v>
      </c>
      <c r="AC21" s="1513">
        <f t="shared" si="14"/>
        <v>408719.8</v>
      </c>
      <c r="AD21" s="1513">
        <f t="shared" si="15"/>
        <v>408719.8</v>
      </c>
      <c r="AE21" s="1515" t="str">
        <f t="shared" si="5"/>
        <v>1999</v>
      </c>
      <c r="AF21" s="1544">
        <f t="shared" si="16"/>
        <v>11852884.200000001</v>
      </c>
      <c r="AG21" s="1516">
        <f t="shared" si="6"/>
        <v>20436000</v>
      </c>
      <c r="AH21" s="1516">
        <f t="shared" si="17"/>
        <v>7765676.1999999993</v>
      </c>
      <c r="AI21" s="1545">
        <f t="shared" si="18"/>
        <v>8174395.9999999991</v>
      </c>
      <c r="AJ21" s="1546">
        <f t="shared" si="19"/>
        <v>8583115.7999999989</v>
      </c>
      <c r="AK21" s="1518"/>
      <c r="AL21" s="1518"/>
      <c r="AM21" s="1518"/>
      <c r="AN21" s="1518"/>
      <c r="AO21" s="1518"/>
      <c r="AP21" s="1518"/>
      <c r="AQ21" s="1518"/>
    </row>
    <row r="22" spans="1:43" s="1520" customFormat="1" ht="41" customHeight="1">
      <c r="A22" s="1597">
        <v>11</v>
      </c>
      <c r="B22" s="1567" t="s">
        <v>1142</v>
      </c>
      <c r="C22" s="1362" t="s">
        <v>3591</v>
      </c>
      <c r="D22" s="1568" t="s">
        <v>732</v>
      </c>
      <c r="E22" s="1362" t="s">
        <v>123</v>
      </c>
      <c r="F22" s="1362"/>
      <c r="G22" s="1569" t="s">
        <v>1190</v>
      </c>
      <c r="H22" s="1362"/>
      <c r="I22" s="1362" t="s">
        <v>3300</v>
      </c>
      <c r="J22" s="1570" t="s">
        <v>2210</v>
      </c>
      <c r="K22" s="1569"/>
      <c r="L22" s="1362">
        <v>45</v>
      </c>
      <c r="M22" s="1362"/>
      <c r="N22" s="1362" t="s">
        <v>1197</v>
      </c>
      <c r="O22" s="1362" t="s">
        <v>204</v>
      </c>
      <c r="P22" s="1571">
        <v>35370000</v>
      </c>
      <c r="Q22" s="1564" t="s">
        <v>123</v>
      </c>
      <c r="R22" s="1536"/>
      <c r="S22" s="1511" t="str">
        <f t="shared" si="7"/>
        <v>3.11.01</v>
      </c>
      <c r="T22" s="1512" t="str">
        <f t="shared" si="2"/>
        <v>BANGUNAN GEDUNG TEMPAT KERJA</v>
      </c>
      <c r="U22" s="1512">
        <f t="shared" si="3"/>
        <v>50</v>
      </c>
      <c r="V22" s="1513">
        <f t="shared" si="4"/>
        <v>707399.8</v>
      </c>
      <c r="W22" s="1514">
        <f t="shared" si="8"/>
        <v>39</v>
      </c>
      <c r="X22" s="1513">
        <f t="shared" si="9"/>
        <v>27588592.200000003</v>
      </c>
      <c r="Y22" s="1513">
        <f t="shared" si="10"/>
        <v>707399.8</v>
      </c>
      <c r="Z22" s="1513">
        <f t="shared" si="11"/>
        <v>707399.8</v>
      </c>
      <c r="AA22" s="1513">
        <f t="shared" si="12"/>
        <v>707399.8</v>
      </c>
      <c r="AB22" s="1513">
        <f t="shared" si="13"/>
        <v>707399.8</v>
      </c>
      <c r="AC22" s="1513">
        <f t="shared" si="14"/>
        <v>707399.8</v>
      </c>
      <c r="AD22" s="1513">
        <f t="shared" si="15"/>
        <v>707399.8</v>
      </c>
      <c r="AE22" s="1515" t="str">
        <f t="shared" si="5"/>
        <v>1975</v>
      </c>
      <c r="AF22" s="1544">
        <f t="shared" si="16"/>
        <v>3537008.9999999925</v>
      </c>
      <c r="AG22" s="1516">
        <f t="shared" si="6"/>
        <v>35370000</v>
      </c>
      <c r="AH22" s="1516">
        <f t="shared" si="17"/>
        <v>30418191.400000006</v>
      </c>
      <c r="AI22" s="1545">
        <f t="shared" si="18"/>
        <v>31125591.200000007</v>
      </c>
      <c r="AJ22" s="1546">
        <f t="shared" si="19"/>
        <v>31832991.000000007</v>
      </c>
      <c r="AK22" s="1518"/>
      <c r="AL22" s="1518"/>
      <c r="AM22" s="1518"/>
      <c r="AN22" s="1518"/>
      <c r="AO22" s="1518"/>
      <c r="AP22" s="1518"/>
      <c r="AQ22" s="1518"/>
    </row>
    <row r="23" spans="1:43" s="1520" customFormat="1" ht="41" customHeight="1">
      <c r="A23" s="1597">
        <v>12</v>
      </c>
      <c r="B23" s="1567" t="s">
        <v>1143</v>
      </c>
      <c r="C23" s="1362" t="s">
        <v>3591</v>
      </c>
      <c r="D23" s="1568" t="s">
        <v>732</v>
      </c>
      <c r="E23" s="1362" t="s">
        <v>123</v>
      </c>
      <c r="F23" s="1362"/>
      <c r="G23" s="1569" t="s">
        <v>1190</v>
      </c>
      <c r="H23" s="1362"/>
      <c r="I23" s="1362" t="s">
        <v>3300</v>
      </c>
      <c r="J23" s="1570" t="s">
        <v>2211</v>
      </c>
      <c r="K23" s="1569"/>
      <c r="L23" s="1362">
        <v>4</v>
      </c>
      <c r="M23" s="1362"/>
      <c r="N23" s="1362" t="s">
        <v>1197</v>
      </c>
      <c r="O23" s="1362" t="s">
        <v>204</v>
      </c>
      <c r="P23" s="1571">
        <v>2882000</v>
      </c>
      <c r="Q23" s="1564" t="s">
        <v>123</v>
      </c>
      <c r="R23" s="1536"/>
      <c r="S23" s="1511" t="str">
        <f t="shared" si="7"/>
        <v>3.11.01</v>
      </c>
      <c r="T23" s="1512" t="str">
        <f t="shared" si="2"/>
        <v>BANGUNAN GEDUNG TEMPAT KERJA</v>
      </c>
      <c r="U23" s="1512">
        <f t="shared" si="3"/>
        <v>50</v>
      </c>
      <c r="V23" s="1513">
        <f t="shared" si="4"/>
        <v>57639.8</v>
      </c>
      <c r="W23" s="1514">
        <f t="shared" si="8"/>
        <v>19</v>
      </c>
      <c r="X23" s="1513">
        <f t="shared" si="9"/>
        <v>1095156.2</v>
      </c>
      <c r="Y23" s="1513">
        <f t="shared" si="10"/>
        <v>57639.8</v>
      </c>
      <c r="Z23" s="1513">
        <f t="shared" si="11"/>
        <v>57639.8</v>
      </c>
      <c r="AA23" s="1513">
        <f t="shared" si="12"/>
        <v>57639.8</v>
      </c>
      <c r="AB23" s="1513">
        <f t="shared" si="13"/>
        <v>57639.8</v>
      </c>
      <c r="AC23" s="1513">
        <f t="shared" si="14"/>
        <v>57639.8</v>
      </c>
      <c r="AD23" s="1513">
        <f t="shared" si="15"/>
        <v>57639.8</v>
      </c>
      <c r="AE23" s="1515" t="str">
        <f t="shared" si="5"/>
        <v>1995</v>
      </c>
      <c r="AF23" s="1544">
        <f t="shared" si="16"/>
        <v>1441004.9999999998</v>
      </c>
      <c r="AG23" s="1516">
        <f t="shared" si="6"/>
        <v>2882000</v>
      </c>
      <c r="AH23" s="1516">
        <f t="shared" si="17"/>
        <v>1325715.4000000001</v>
      </c>
      <c r="AI23" s="1545">
        <f t="shared" si="18"/>
        <v>1383355.2000000002</v>
      </c>
      <c r="AJ23" s="1546">
        <f t="shared" si="19"/>
        <v>1440995.0000000002</v>
      </c>
      <c r="AK23" s="1518"/>
      <c r="AL23" s="1518"/>
      <c r="AM23" s="1518"/>
      <c r="AN23" s="1518"/>
      <c r="AO23" s="1518"/>
      <c r="AP23" s="1518"/>
      <c r="AQ23" s="1518"/>
    </row>
    <row r="24" spans="1:43" s="1520" customFormat="1" ht="41" customHeight="1">
      <c r="A24" s="1597">
        <v>13</v>
      </c>
      <c r="B24" s="1567" t="s">
        <v>1144</v>
      </c>
      <c r="C24" s="1362" t="s">
        <v>3591</v>
      </c>
      <c r="D24" s="1568" t="s">
        <v>732</v>
      </c>
      <c r="E24" s="1362" t="s">
        <v>123</v>
      </c>
      <c r="F24" s="1362"/>
      <c r="G24" s="1569" t="s">
        <v>1190</v>
      </c>
      <c r="H24" s="1362"/>
      <c r="I24" s="1362" t="s">
        <v>3300</v>
      </c>
      <c r="J24" s="1570" t="s">
        <v>241</v>
      </c>
      <c r="K24" s="1569"/>
      <c r="L24" s="1362">
        <v>99</v>
      </c>
      <c r="M24" s="1362"/>
      <c r="N24" s="1362" t="s">
        <v>1197</v>
      </c>
      <c r="O24" s="1362" t="s">
        <v>204</v>
      </c>
      <c r="P24" s="1571">
        <v>97267500</v>
      </c>
      <c r="Q24" s="1564" t="s">
        <v>123</v>
      </c>
      <c r="R24" s="1536"/>
      <c r="S24" s="1511" t="str">
        <f t="shared" si="7"/>
        <v>3.11.01</v>
      </c>
      <c r="T24" s="1512" t="str">
        <f t="shared" si="2"/>
        <v>BANGUNAN GEDUNG TEMPAT KERJA</v>
      </c>
      <c r="U24" s="1512">
        <f t="shared" si="3"/>
        <v>50</v>
      </c>
      <c r="V24" s="1513">
        <f t="shared" si="4"/>
        <v>1945349.8</v>
      </c>
      <c r="W24" s="1514">
        <f t="shared" si="8"/>
        <v>15</v>
      </c>
      <c r="X24" s="1513">
        <f t="shared" si="9"/>
        <v>29180247</v>
      </c>
      <c r="Y24" s="1513">
        <f t="shared" si="10"/>
        <v>1945349.8</v>
      </c>
      <c r="Z24" s="1513">
        <f t="shared" si="11"/>
        <v>1945349.8</v>
      </c>
      <c r="AA24" s="1513">
        <f t="shared" si="12"/>
        <v>1945349.8</v>
      </c>
      <c r="AB24" s="1513">
        <f t="shared" si="13"/>
        <v>1945349.8</v>
      </c>
      <c r="AC24" s="1513">
        <f t="shared" si="14"/>
        <v>1945349.8</v>
      </c>
      <c r="AD24" s="1513">
        <f t="shared" si="15"/>
        <v>1945349.8</v>
      </c>
      <c r="AE24" s="1515" t="str">
        <f t="shared" si="5"/>
        <v>1999</v>
      </c>
      <c r="AF24" s="1544">
        <f t="shared" si="16"/>
        <v>56415154.20000001</v>
      </c>
      <c r="AG24" s="1516">
        <f t="shared" si="6"/>
        <v>97267500</v>
      </c>
      <c r="AH24" s="1516">
        <f t="shared" si="17"/>
        <v>36961646.199999996</v>
      </c>
      <c r="AI24" s="1545">
        <f t="shared" si="18"/>
        <v>38906995.999999993</v>
      </c>
      <c r="AJ24" s="1546">
        <f t="shared" si="19"/>
        <v>40852345.79999999</v>
      </c>
      <c r="AK24" s="1518"/>
      <c r="AL24" s="1518"/>
      <c r="AM24" s="1518"/>
      <c r="AN24" s="1518"/>
      <c r="AO24" s="1518"/>
      <c r="AP24" s="1518"/>
      <c r="AQ24" s="1518"/>
    </row>
    <row r="25" spans="1:43" s="1520" customFormat="1" ht="41" customHeight="1">
      <c r="A25" s="1597">
        <v>14</v>
      </c>
      <c r="B25" s="1567" t="s">
        <v>1145</v>
      </c>
      <c r="C25" s="1362" t="s">
        <v>3591</v>
      </c>
      <c r="D25" s="1568" t="s">
        <v>732</v>
      </c>
      <c r="E25" s="1362" t="s">
        <v>123</v>
      </c>
      <c r="F25" s="1362"/>
      <c r="G25" s="1569" t="s">
        <v>1190</v>
      </c>
      <c r="H25" s="1362"/>
      <c r="I25" s="1362" t="s">
        <v>3300</v>
      </c>
      <c r="J25" s="1570" t="s">
        <v>241</v>
      </c>
      <c r="K25" s="1569"/>
      <c r="L25" s="1362">
        <v>210</v>
      </c>
      <c r="M25" s="1362"/>
      <c r="N25" s="1362" t="s">
        <v>1197</v>
      </c>
      <c r="O25" s="1362" t="s">
        <v>204</v>
      </c>
      <c r="P25" s="1571">
        <v>206325000</v>
      </c>
      <c r="Q25" s="1564" t="s">
        <v>123</v>
      </c>
      <c r="R25" s="1536"/>
      <c r="S25" s="1511" t="str">
        <f t="shared" si="7"/>
        <v>3.11.01</v>
      </c>
      <c r="T25" s="1512" t="str">
        <f t="shared" si="2"/>
        <v>BANGUNAN GEDUNG TEMPAT KERJA</v>
      </c>
      <c r="U25" s="1512">
        <f t="shared" si="3"/>
        <v>50</v>
      </c>
      <c r="V25" s="1513">
        <f t="shared" si="4"/>
        <v>4126499.8</v>
      </c>
      <c r="W25" s="1514">
        <f t="shared" si="8"/>
        <v>15</v>
      </c>
      <c r="X25" s="1513">
        <f t="shared" si="9"/>
        <v>61897497</v>
      </c>
      <c r="Y25" s="1513">
        <f t="shared" si="10"/>
        <v>4126499.8</v>
      </c>
      <c r="Z25" s="1513">
        <f t="shared" si="11"/>
        <v>4126499.8</v>
      </c>
      <c r="AA25" s="1513">
        <f t="shared" si="12"/>
        <v>4126499.8</v>
      </c>
      <c r="AB25" s="1513">
        <f t="shared" si="13"/>
        <v>4126499.8</v>
      </c>
      <c r="AC25" s="1513">
        <f t="shared" si="14"/>
        <v>4126499.8</v>
      </c>
      <c r="AD25" s="1513">
        <f t="shared" si="15"/>
        <v>4126499.8</v>
      </c>
      <c r="AE25" s="1515" t="str">
        <f t="shared" si="5"/>
        <v>1999</v>
      </c>
      <c r="AF25" s="1544">
        <f t="shared" si="16"/>
        <v>119668504.20000002</v>
      </c>
      <c r="AG25" s="1516">
        <f t="shared" si="6"/>
        <v>206325000</v>
      </c>
      <c r="AH25" s="1516">
        <f t="shared" si="17"/>
        <v>78403496.199999988</v>
      </c>
      <c r="AI25" s="1545">
        <f t="shared" si="18"/>
        <v>82529995.999999985</v>
      </c>
      <c r="AJ25" s="1546">
        <f t="shared" si="19"/>
        <v>86656495.799999982</v>
      </c>
      <c r="AK25" s="1518"/>
      <c r="AL25" s="1518"/>
      <c r="AM25" s="1518"/>
      <c r="AN25" s="1518"/>
      <c r="AO25" s="1518"/>
      <c r="AP25" s="1518"/>
      <c r="AQ25" s="1518"/>
    </row>
    <row r="26" spans="1:43" s="1520" customFormat="1" ht="41" customHeight="1">
      <c r="A26" s="1597">
        <v>15</v>
      </c>
      <c r="B26" s="1567" t="s">
        <v>1146</v>
      </c>
      <c r="C26" s="1362" t="s">
        <v>3591</v>
      </c>
      <c r="D26" s="1568" t="s">
        <v>732</v>
      </c>
      <c r="E26" s="1362" t="s">
        <v>123</v>
      </c>
      <c r="F26" s="1362"/>
      <c r="G26" s="1569" t="s">
        <v>1190</v>
      </c>
      <c r="H26" s="1362"/>
      <c r="I26" s="1362" t="s">
        <v>3300</v>
      </c>
      <c r="J26" s="1570" t="s">
        <v>2210</v>
      </c>
      <c r="K26" s="1569"/>
      <c r="L26" s="1362">
        <v>30</v>
      </c>
      <c r="M26" s="1362"/>
      <c r="N26" s="1362" t="s">
        <v>1197</v>
      </c>
      <c r="O26" s="1362" t="s">
        <v>204</v>
      </c>
      <c r="P26" s="1571">
        <v>19650000</v>
      </c>
      <c r="Q26" s="1564" t="s">
        <v>123</v>
      </c>
      <c r="R26" s="1536"/>
      <c r="S26" s="1511" t="str">
        <f t="shared" si="7"/>
        <v>3.11.01</v>
      </c>
      <c r="T26" s="1512" t="str">
        <f t="shared" si="2"/>
        <v>BANGUNAN GEDUNG TEMPAT KERJA</v>
      </c>
      <c r="U26" s="1512">
        <f t="shared" si="3"/>
        <v>50</v>
      </c>
      <c r="V26" s="1513">
        <f t="shared" si="4"/>
        <v>392999.8</v>
      </c>
      <c r="W26" s="1514">
        <f t="shared" si="8"/>
        <v>39</v>
      </c>
      <c r="X26" s="1513">
        <f t="shared" si="9"/>
        <v>15326992.199999999</v>
      </c>
      <c r="Y26" s="1513">
        <f t="shared" si="10"/>
        <v>392999.8</v>
      </c>
      <c r="Z26" s="1513">
        <f t="shared" si="11"/>
        <v>392999.8</v>
      </c>
      <c r="AA26" s="1513">
        <f t="shared" si="12"/>
        <v>392999.8</v>
      </c>
      <c r="AB26" s="1513">
        <f t="shared" si="13"/>
        <v>392999.8</v>
      </c>
      <c r="AC26" s="1513">
        <f t="shared" si="14"/>
        <v>392999.8</v>
      </c>
      <c r="AD26" s="1513">
        <f t="shared" si="15"/>
        <v>392999.8</v>
      </c>
      <c r="AE26" s="1515" t="str">
        <f t="shared" si="5"/>
        <v>1975</v>
      </c>
      <c r="AF26" s="1544">
        <f t="shared" si="16"/>
        <v>1965008.9999999963</v>
      </c>
      <c r="AG26" s="1516">
        <f t="shared" si="6"/>
        <v>19650000</v>
      </c>
      <c r="AH26" s="1516">
        <f t="shared" si="17"/>
        <v>16898991.400000002</v>
      </c>
      <c r="AI26" s="1545">
        <f t="shared" si="18"/>
        <v>17291991.200000003</v>
      </c>
      <c r="AJ26" s="1546">
        <f t="shared" si="19"/>
        <v>17684991.000000004</v>
      </c>
      <c r="AK26" s="1518"/>
      <c r="AL26" s="1518"/>
      <c r="AM26" s="1518"/>
      <c r="AN26" s="1518"/>
      <c r="AO26" s="1518"/>
      <c r="AP26" s="1518"/>
      <c r="AQ26" s="1518"/>
    </row>
    <row r="27" spans="1:43" s="1520" customFormat="1" ht="41" customHeight="1">
      <c r="A27" s="1597">
        <v>16</v>
      </c>
      <c r="B27" s="1567" t="s">
        <v>1147</v>
      </c>
      <c r="C27" s="1362" t="s">
        <v>3591</v>
      </c>
      <c r="D27" s="1568" t="s">
        <v>732</v>
      </c>
      <c r="E27" s="1362" t="s">
        <v>123</v>
      </c>
      <c r="F27" s="1362"/>
      <c r="G27" s="1569" t="s">
        <v>1190</v>
      </c>
      <c r="H27" s="1362"/>
      <c r="I27" s="1362" t="s">
        <v>3300</v>
      </c>
      <c r="J27" s="1570" t="s">
        <v>2212</v>
      </c>
      <c r="K27" s="1569"/>
      <c r="L27" s="1362">
        <v>60</v>
      </c>
      <c r="M27" s="1362"/>
      <c r="N27" s="1362" t="s">
        <v>1197</v>
      </c>
      <c r="O27" s="1362" t="s">
        <v>204</v>
      </c>
      <c r="P27" s="1571">
        <v>47160000</v>
      </c>
      <c r="Q27" s="1564" t="s">
        <v>123</v>
      </c>
      <c r="R27" s="1536"/>
      <c r="S27" s="1511" t="str">
        <f t="shared" si="7"/>
        <v>3.11.01</v>
      </c>
      <c r="T27" s="1512" t="str">
        <f t="shared" si="2"/>
        <v>BANGUNAN GEDUNG TEMPAT KERJA</v>
      </c>
      <c r="U27" s="1512">
        <f t="shared" si="3"/>
        <v>50</v>
      </c>
      <c r="V27" s="1513">
        <f t="shared" si="4"/>
        <v>943199.8</v>
      </c>
      <c r="W27" s="1514">
        <f t="shared" si="8"/>
        <v>24</v>
      </c>
      <c r="X27" s="1513">
        <f t="shared" si="9"/>
        <v>22636795.200000003</v>
      </c>
      <c r="Y27" s="1513">
        <f t="shared" si="10"/>
        <v>943199.8</v>
      </c>
      <c r="Z27" s="1513">
        <f t="shared" si="11"/>
        <v>943199.8</v>
      </c>
      <c r="AA27" s="1513">
        <f t="shared" si="12"/>
        <v>943199.8</v>
      </c>
      <c r="AB27" s="1513">
        <f t="shared" si="13"/>
        <v>943199.8</v>
      </c>
      <c r="AC27" s="1513">
        <f t="shared" si="14"/>
        <v>943199.8</v>
      </c>
      <c r="AD27" s="1513">
        <f t="shared" si="15"/>
        <v>943199.8</v>
      </c>
      <c r="AE27" s="1515" t="str">
        <f t="shared" si="5"/>
        <v>1990</v>
      </c>
      <c r="AF27" s="1544">
        <f t="shared" si="16"/>
        <v>18864005.999999993</v>
      </c>
      <c r="AG27" s="1516">
        <f t="shared" si="6"/>
        <v>47160000</v>
      </c>
      <c r="AH27" s="1516">
        <f t="shared" si="17"/>
        <v>26409594.400000006</v>
      </c>
      <c r="AI27" s="1545">
        <f t="shared" si="18"/>
        <v>27352794.200000007</v>
      </c>
      <c r="AJ27" s="1546">
        <f t="shared" si="19"/>
        <v>28295994.000000007</v>
      </c>
      <c r="AK27" s="1518"/>
      <c r="AL27" s="1518"/>
      <c r="AM27" s="1518"/>
      <c r="AN27" s="1518"/>
      <c r="AO27" s="1518"/>
      <c r="AP27" s="1518"/>
      <c r="AQ27" s="1518"/>
    </row>
    <row r="28" spans="1:43" s="1520" customFormat="1" ht="41" customHeight="1">
      <c r="A28" s="1597">
        <v>17</v>
      </c>
      <c r="B28" s="1567" t="s">
        <v>1148</v>
      </c>
      <c r="C28" s="1362" t="s">
        <v>3591</v>
      </c>
      <c r="D28" s="1568" t="s">
        <v>732</v>
      </c>
      <c r="E28" s="1362" t="s">
        <v>123</v>
      </c>
      <c r="F28" s="1362"/>
      <c r="G28" s="1569" t="s">
        <v>1190</v>
      </c>
      <c r="H28" s="1362"/>
      <c r="I28" s="1362" t="s">
        <v>3300</v>
      </c>
      <c r="J28" s="1570" t="s">
        <v>2212</v>
      </c>
      <c r="K28" s="1569"/>
      <c r="L28" s="1362">
        <v>48</v>
      </c>
      <c r="M28" s="1362"/>
      <c r="N28" s="1362" t="s">
        <v>1197</v>
      </c>
      <c r="O28" s="1362" t="s">
        <v>204</v>
      </c>
      <c r="P28" s="1571">
        <v>34584000</v>
      </c>
      <c r="Q28" s="1564" t="s">
        <v>123</v>
      </c>
      <c r="R28" s="1536"/>
      <c r="S28" s="1511" t="str">
        <f t="shared" si="7"/>
        <v>3.11.01</v>
      </c>
      <c r="T28" s="1512" t="str">
        <f t="shared" si="2"/>
        <v>BANGUNAN GEDUNG TEMPAT KERJA</v>
      </c>
      <c r="U28" s="1512">
        <f t="shared" si="3"/>
        <v>50</v>
      </c>
      <c r="V28" s="1513">
        <f t="shared" si="4"/>
        <v>691679.8</v>
      </c>
      <c r="W28" s="1514">
        <f t="shared" si="8"/>
        <v>24</v>
      </c>
      <c r="X28" s="1513">
        <f t="shared" si="9"/>
        <v>16600315.200000001</v>
      </c>
      <c r="Y28" s="1513">
        <f t="shared" si="10"/>
        <v>691679.8</v>
      </c>
      <c r="Z28" s="1513">
        <f t="shared" si="11"/>
        <v>691679.8</v>
      </c>
      <c r="AA28" s="1513">
        <f t="shared" si="12"/>
        <v>691679.8</v>
      </c>
      <c r="AB28" s="1513">
        <f t="shared" si="13"/>
        <v>691679.8</v>
      </c>
      <c r="AC28" s="1513">
        <f t="shared" si="14"/>
        <v>691679.8</v>
      </c>
      <c r="AD28" s="1513">
        <f t="shared" si="15"/>
        <v>691679.8</v>
      </c>
      <c r="AE28" s="1515" t="str">
        <f t="shared" si="5"/>
        <v>1990</v>
      </c>
      <c r="AF28" s="1544">
        <f t="shared" si="16"/>
        <v>13833605.999999996</v>
      </c>
      <c r="AG28" s="1516">
        <f t="shared" si="6"/>
        <v>34584000</v>
      </c>
      <c r="AH28" s="1516">
        <f t="shared" si="17"/>
        <v>19367034.400000002</v>
      </c>
      <c r="AI28" s="1545">
        <f t="shared" si="18"/>
        <v>20058714.200000003</v>
      </c>
      <c r="AJ28" s="1546">
        <f t="shared" si="19"/>
        <v>20750394.000000004</v>
      </c>
      <c r="AK28" s="1518"/>
      <c r="AL28" s="1518"/>
      <c r="AM28" s="1518"/>
      <c r="AN28" s="1518"/>
      <c r="AO28" s="1518"/>
      <c r="AP28" s="1518"/>
      <c r="AQ28" s="1518"/>
    </row>
    <row r="29" spans="1:43" s="1520" customFormat="1" ht="41" customHeight="1">
      <c r="A29" s="1597">
        <v>18</v>
      </c>
      <c r="B29" s="1567" t="s">
        <v>1149</v>
      </c>
      <c r="C29" s="1362" t="s">
        <v>3591</v>
      </c>
      <c r="D29" s="1568" t="s">
        <v>732</v>
      </c>
      <c r="E29" s="1362" t="s">
        <v>123</v>
      </c>
      <c r="F29" s="1362"/>
      <c r="G29" s="1569" t="s">
        <v>1190</v>
      </c>
      <c r="H29" s="1362"/>
      <c r="I29" s="1362" t="s">
        <v>3300</v>
      </c>
      <c r="J29" s="1570" t="s">
        <v>2211</v>
      </c>
      <c r="K29" s="1569"/>
      <c r="L29" s="1362">
        <v>70</v>
      </c>
      <c r="M29" s="1362"/>
      <c r="N29" s="1362" t="s">
        <v>1197</v>
      </c>
      <c r="O29" s="1362" t="s">
        <v>204</v>
      </c>
      <c r="P29" s="1571">
        <v>64190000</v>
      </c>
      <c r="Q29" s="1564" t="s">
        <v>123</v>
      </c>
      <c r="R29" s="1536"/>
      <c r="S29" s="1511" t="str">
        <f t="shared" si="7"/>
        <v>3.11.01</v>
      </c>
      <c r="T29" s="1512" t="str">
        <f t="shared" si="2"/>
        <v>BANGUNAN GEDUNG TEMPAT KERJA</v>
      </c>
      <c r="U29" s="1512">
        <f t="shared" si="3"/>
        <v>50</v>
      </c>
      <c r="V29" s="1513">
        <f t="shared" si="4"/>
        <v>1283799.8</v>
      </c>
      <c r="W29" s="1514">
        <f t="shared" si="8"/>
        <v>19</v>
      </c>
      <c r="X29" s="1513">
        <f t="shared" si="9"/>
        <v>24392196.199999999</v>
      </c>
      <c r="Y29" s="1513">
        <f t="shared" si="10"/>
        <v>1283799.8</v>
      </c>
      <c r="Z29" s="1513">
        <f t="shared" si="11"/>
        <v>1283799.8</v>
      </c>
      <c r="AA29" s="1513">
        <f t="shared" si="12"/>
        <v>1283799.8</v>
      </c>
      <c r="AB29" s="1513">
        <f t="shared" si="13"/>
        <v>1283799.8</v>
      </c>
      <c r="AC29" s="1513">
        <f t="shared" si="14"/>
        <v>1283799.8</v>
      </c>
      <c r="AD29" s="1513">
        <f t="shared" si="15"/>
        <v>1283799.8</v>
      </c>
      <c r="AE29" s="1515" t="str">
        <f t="shared" si="5"/>
        <v>1995</v>
      </c>
      <c r="AF29" s="1544">
        <f t="shared" si="16"/>
        <v>32095004.999999996</v>
      </c>
      <c r="AG29" s="1516">
        <f t="shared" si="6"/>
        <v>64190000</v>
      </c>
      <c r="AH29" s="1516">
        <f t="shared" si="17"/>
        <v>29527395.400000002</v>
      </c>
      <c r="AI29" s="1545">
        <f t="shared" si="18"/>
        <v>30811195.200000003</v>
      </c>
      <c r="AJ29" s="1546">
        <f t="shared" si="19"/>
        <v>32094995.000000004</v>
      </c>
      <c r="AK29" s="1518"/>
      <c r="AL29" s="1518"/>
      <c r="AM29" s="1518"/>
      <c r="AN29" s="1518"/>
      <c r="AO29" s="1518"/>
      <c r="AP29" s="1518"/>
      <c r="AQ29" s="1518"/>
    </row>
    <row r="30" spans="1:43" s="1520" customFormat="1" ht="41" customHeight="1">
      <c r="A30" s="1597">
        <v>19</v>
      </c>
      <c r="B30" s="1567" t="s">
        <v>1150</v>
      </c>
      <c r="C30" s="1362" t="s">
        <v>3591</v>
      </c>
      <c r="D30" s="1568" t="s">
        <v>732</v>
      </c>
      <c r="E30" s="1362" t="s">
        <v>123</v>
      </c>
      <c r="F30" s="1362"/>
      <c r="G30" s="1569" t="s">
        <v>1190</v>
      </c>
      <c r="H30" s="1362"/>
      <c r="I30" s="1362" t="s">
        <v>3300</v>
      </c>
      <c r="J30" s="1570" t="s">
        <v>2210</v>
      </c>
      <c r="K30" s="1569"/>
      <c r="L30" s="1362">
        <v>154</v>
      </c>
      <c r="M30" s="1362"/>
      <c r="N30" s="1362" t="s">
        <v>1197</v>
      </c>
      <c r="O30" s="1362" t="s">
        <v>204</v>
      </c>
      <c r="P30" s="1571">
        <v>75398400</v>
      </c>
      <c r="Q30" s="1564" t="s">
        <v>123</v>
      </c>
      <c r="R30" s="1536"/>
      <c r="S30" s="1511" t="str">
        <f t="shared" si="7"/>
        <v>3.11.01</v>
      </c>
      <c r="T30" s="1512" t="str">
        <f t="shared" si="2"/>
        <v>BANGUNAN GEDUNG TEMPAT KERJA</v>
      </c>
      <c r="U30" s="1512">
        <f t="shared" si="3"/>
        <v>50</v>
      </c>
      <c r="V30" s="1513">
        <f t="shared" si="4"/>
        <v>1507967.8</v>
      </c>
      <c r="W30" s="1514">
        <f t="shared" si="8"/>
        <v>39</v>
      </c>
      <c r="X30" s="1513">
        <f t="shared" si="9"/>
        <v>58810744.200000003</v>
      </c>
      <c r="Y30" s="1513">
        <f t="shared" si="10"/>
        <v>1507967.8</v>
      </c>
      <c r="Z30" s="1513">
        <f t="shared" si="11"/>
        <v>1507967.8</v>
      </c>
      <c r="AA30" s="1513">
        <f t="shared" si="12"/>
        <v>1507967.8</v>
      </c>
      <c r="AB30" s="1513">
        <f t="shared" si="13"/>
        <v>1507967.8</v>
      </c>
      <c r="AC30" s="1513">
        <f t="shared" si="14"/>
        <v>1507967.8</v>
      </c>
      <c r="AD30" s="1513">
        <f t="shared" si="15"/>
        <v>1507967.8</v>
      </c>
      <c r="AE30" s="1515" t="str">
        <f t="shared" si="5"/>
        <v>1975</v>
      </c>
      <c r="AF30" s="1544">
        <f t="shared" si="16"/>
        <v>7539849.0000000149</v>
      </c>
      <c r="AG30" s="1516">
        <f t="shared" si="6"/>
        <v>75398400</v>
      </c>
      <c r="AH30" s="1516">
        <f t="shared" si="17"/>
        <v>64842615.399999991</v>
      </c>
      <c r="AI30" s="1545">
        <f t="shared" si="18"/>
        <v>66350583.199999988</v>
      </c>
      <c r="AJ30" s="1546">
        <f t="shared" si="19"/>
        <v>67858550.999999985</v>
      </c>
      <c r="AK30" s="1518"/>
      <c r="AL30" s="1518"/>
      <c r="AM30" s="1518"/>
      <c r="AN30" s="1518"/>
      <c r="AO30" s="1518"/>
      <c r="AP30" s="1518"/>
      <c r="AQ30" s="1518"/>
    </row>
    <row r="31" spans="1:43" s="1520" customFormat="1" ht="41" customHeight="1">
      <c r="A31" s="1597">
        <v>20</v>
      </c>
      <c r="B31" s="1567" t="s">
        <v>1151</v>
      </c>
      <c r="C31" s="1362" t="s">
        <v>3591</v>
      </c>
      <c r="D31" s="1568" t="s">
        <v>732</v>
      </c>
      <c r="E31" s="1362" t="s">
        <v>123</v>
      </c>
      <c r="F31" s="1362"/>
      <c r="G31" s="1569" t="s">
        <v>1190</v>
      </c>
      <c r="H31" s="1362"/>
      <c r="I31" s="1362" t="s">
        <v>3300</v>
      </c>
      <c r="J31" s="1570" t="s">
        <v>165</v>
      </c>
      <c r="K31" s="1569"/>
      <c r="L31" s="1362">
        <v>108</v>
      </c>
      <c r="M31" s="1362"/>
      <c r="N31" s="1362" t="s">
        <v>1197</v>
      </c>
      <c r="O31" s="1362" t="s">
        <v>204</v>
      </c>
      <c r="P31" s="1571">
        <v>104247000</v>
      </c>
      <c r="Q31" s="1564" t="s">
        <v>123</v>
      </c>
      <c r="R31" s="1536"/>
      <c r="S31" s="1511" t="str">
        <f t="shared" si="7"/>
        <v>3.11.01</v>
      </c>
      <c r="T31" s="1512" t="str">
        <f t="shared" si="2"/>
        <v>BANGUNAN GEDUNG TEMPAT KERJA</v>
      </c>
      <c r="U31" s="1512">
        <f t="shared" si="3"/>
        <v>50</v>
      </c>
      <c r="V31" s="1513">
        <f t="shared" si="4"/>
        <v>2084939.8</v>
      </c>
      <c r="W31" s="1514">
        <f t="shared" si="8"/>
        <v>13</v>
      </c>
      <c r="X31" s="1513">
        <f t="shared" si="9"/>
        <v>27104217.400000002</v>
      </c>
      <c r="Y31" s="1513">
        <f t="shared" si="10"/>
        <v>2084939.8</v>
      </c>
      <c r="Z31" s="1513">
        <f t="shared" si="11"/>
        <v>2084939.8</v>
      </c>
      <c r="AA31" s="1513">
        <f t="shared" si="12"/>
        <v>2084939.8</v>
      </c>
      <c r="AB31" s="1513">
        <f t="shared" si="13"/>
        <v>2084939.8</v>
      </c>
      <c r="AC31" s="1513">
        <f t="shared" si="14"/>
        <v>2084939.8</v>
      </c>
      <c r="AD31" s="1513">
        <f t="shared" si="15"/>
        <v>2084939.8</v>
      </c>
      <c r="AE31" s="1515" t="str">
        <f t="shared" si="5"/>
        <v>2001</v>
      </c>
      <c r="AF31" s="1544">
        <f t="shared" si="16"/>
        <v>64633143.800000004</v>
      </c>
      <c r="AG31" s="1516">
        <f t="shared" si="6"/>
        <v>104247000</v>
      </c>
      <c r="AH31" s="1516">
        <f t="shared" si="17"/>
        <v>35443976.600000001</v>
      </c>
      <c r="AI31" s="1545">
        <f t="shared" si="18"/>
        <v>37528916.399999999</v>
      </c>
      <c r="AJ31" s="1546">
        <f t="shared" si="19"/>
        <v>39613856.199999996</v>
      </c>
      <c r="AK31" s="1518"/>
      <c r="AL31" s="1518"/>
      <c r="AM31" s="1518"/>
      <c r="AN31" s="1518"/>
      <c r="AO31" s="1518"/>
      <c r="AP31" s="1518"/>
      <c r="AQ31" s="1518"/>
    </row>
    <row r="32" spans="1:43" s="1520" customFormat="1" ht="41" customHeight="1">
      <c r="A32" s="1597">
        <v>21</v>
      </c>
      <c r="B32" s="1567" t="s">
        <v>1152</v>
      </c>
      <c r="C32" s="1362" t="s">
        <v>3591</v>
      </c>
      <c r="D32" s="1568" t="s">
        <v>732</v>
      </c>
      <c r="E32" s="1362" t="s">
        <v>123</v>
      </c>
      <c r="F32" s="1362"/>
      <c r="G32" s="1569" t="s">
        <v>1190</v>
      </c>
      <c r="H32" s="1362"/>
      <c r="I32" s="1362" t="s">
        <v>3300</v>
      </c>
      <c r="J32" s="1570" t="s">
        <v>165</v>
      </c>
      <c r="K32" s="1569"/>
      <c r="L32" s="1362">
        <v>99</v>
      </c>
      <c r="M32" s="1362"/>
      <c r="N32" s="1362" t="s">
        <v>1197</v>
      </c>
      <c r="O32" s="1362" t="s">
        <v>204</v>
      </c>
      <c r="P32" s="1571">
        <v>102910500</v>
      </c>
      <c r="Q32" s="1564" t="s">
        <v>123</v>
      </c>
      <c r="R32" s="1536"/>
      <c r="S32" s="1511" t="str">
        <f t="shared" si="7"/>
        <v>3.11.01</v>
      </c>
      <c r="T32" s="1512" t="str">
        <f t="shared" si="2"/>
        <v>BANGUNAN GEDUNG TEMPAT KERJA</v>
      </c>
      <c r="U32" s="1512">
        <f t="shared" si="3"/>
        <v>50</v>
      </c>
      <c r="V32" s="1513">
        <f t="shared" si="4"/>
        <v>2058209.8</v>
      </c>
      <c r="W32" s="1514">
        <f t="shared" si="8"/>
        <v>13</v>
      </c>
      <c r="X32" s="1513">
        <f t="shared" si="9"/>
        <v>26756727.400000002</v>
      </c>
      <c r="Y32" s="1513">
        <f t="shared" si="10"/>
        <v>2058209.8</v>
      </c>
      <c r="Z32" s="1513">
        <f t="shared" si="11"/>
        <v>2058209.8</v>
      </c>
      <c r="AA32" s="1513">
        <f t="shared" si="12"/>
        <v>2058209.8</v>
      </c>
      <c r="AB32" s="1513">
        <f t="shared" si="13"/>
        <v>2058209.8</v>
      </c>
      <c r="AC32" s="1513">
        <f t="shared" si="14"/>
        <v>2058209.8</v>
      </c>
      <c r="AD32" s="1513">
        <f t="shared" si="15"/>
        <v>2058209.8</v>
      </c>
      <c r="AE32" s="1515" t="str">
        <f t="shared" si="5"/>
        <v>2001</v>
      </c>
      <c r="AF32" s="1544">
        <f t="shared" si="16"/>
        <v>63804513.800000004</v>
      </c>
      <c r="AG32" s="1516">
        <f t="shared" si="6"/>
        <v>102910500</v>
      </c>
      <c r="AH32" s="1516">
        <f t="shared" si="17"/>
        <v>34989566.600000001</v>
      </c>
      <c r="AI32" s="1545">
        <f t="shared" si="18"/>
        <v>37047776.399999999</v>
      </c>
      <c r="AJ32" s="1546">
        <f t="shared" si="19"/>
        <v>39105986.199999996</v>
      </c>
      <c r="AK32" s="1518"/>
      <c r="AL32" s="1518"/>
      <c r="AM32" s="1518"/>
      <c r="AN32" s="1518"/>
      <c r="AO32" s="1518"/>
      <c r="AP32" s="1518"/>
      <c r="AQ32" s="1518"/>
    </row>
    <row r="33" spans="1:43" s="1520" customFormat="1" ht="41" customHeight="1">
      <c r="A33" s="1597">
        <v>22</v>
      </c>
      <c r="B33" s="1567" t="s">
        <v>1153</v>
      </c>
      <c r="C33" s="1362" t="s">
        <v>3591</v>
      </c>
      <c r="D33" s="1568" t="s">
        <v>732</v>
      </c>
      <c r="E33" s="1362" t="s">
        <v>123</v>
      </c>
      <c r="F33" s="1362"/>
      <c r="G33" s="1569" t="s">
        <v>1190</v>
      </c>
      <c r="H33" s="1362"/>
      <c r="I33" s="1362" t="s">
        <v>3300</v>
      </c>
      <c r="J33" s="1570" t="s">
        <v>165</v>
      </c>
      <c r="K33" s="1569"/>
      <c r="L33" s="1362">
        <v>154</v>
      </c>
      <c r="M33" s="1362"/>
      <c r="N33" s="1362" t="s">
        <v>1197</v>
      </c>
      <c r="O33" s="1362" t="s">
        <v>204</v>
      </c>
      <c r="P33" s="1571">
        <v>160083000</v>
      </c>
      <c r="Q33" s="1564" t="s">
        <v>123</v>
      </c>
      <c r="R33" s="1536"/>
      <c r="S33" s="1511" t="str">
        <f t="shared" si="7"/>
        <v>3.11.01</v>
      </c>
      <c r="T33" s="1512" t="str">
        <f t="shared" si="2"/>
        <v>BANGUNAN GEDUNG TEMPAT KERJA</v>
      </c>
      <c r="U33" s="1512">
        <f t="shared" si="3"/>
        <v>50</v>
      </c>
      <c r="V33" s="1513">
        <f t="shared" si="4"/>
        <v>3201659.8</v>
      </c>
      <c r="W33" s="1514">
        <f t="shared" si="8"/>
        <v>13</v>
      </c>
      <c r="X33" s="1513">
        <f t="shared" si="9"/>
        <v>41621577.399999999</v>
      </c>
      <c r="Y33" s="1513">
        <f t="shared" si="10"/>
        <v>3201659.8</v>
      </c>
      <c r="Z33" s="1513">
        <f t="shared" si="11"/>
        <v>3201659.8</v>
      </c>
      <c r="AA33" s="1513">
        <f t="shared" si="12"/>
        <v>3201659.8</v>
      </c>
      <c r="AB33" s="1513">
        <f t="shared" si="13"/>
        <v>3201659.8</v>
      </c>
      <c r="AC33" s="1513">
        <f t="shared" si="14"/>
        <v>3201659.8</v>
      </c>
      <c r="AD33" s="1513">
        <f t="shared" si="15"/>
        <v>3201659.8</v>
      </c>
      <c r="AE33" s="1515" t="str">
        <f t="shared" si="5"/>
        <v>2001</v>
      </c>
      <c r="AF33" s="1544">
        <f t="shared" si="16"/>
        <v>99251463.800000012</v>
      </c>
      <c r="AG33" s="1516">
        <f t="shared" si="6"/>
        <v>160083000</v>
      </c>
      <c r="AH33" s="1516">
        <f t="shared" si="17"/>
        <v>54428216.599999987</v>
      </c>
      <c r="AI33" s="1545">
        <f t="shared" si="18"/>
        <v>57629876.399999984</v>
      </c>
      <c r="AJ33" s="1546">
        <f t="shared" si="19"/>
        <v>60831536.199999981</v>
      </c>
      <c r="AK33" s="1518"/>
      <c r="AL33" s="1518"/>
      <c r="AM33" s="1518"/>
      <c r="AN33" s="1518"/>
      <c r="AO33" s="1518"/>
      <c r="AP33" s="1518"/>
      <c r="AQ33" s="1518"/>
    </row>
    <row r="34" spans="1:43" s="1520" customFormat="1" ht="41" customHeight="1">
      <c r="A34" s="1597">
        <v>23</v>
      </c>
      <c r="B34" s="1567" t="s">
        <v>3395</v>
      </c>
      <c r="C34" s="1362" t="s">
        <v>3591</v>
      </c>
      <c r="D34" s="1568" t="s">
        <v>732</v>
      </c>
      <c r="E34" s="1362" t="s">
        <v>123</v>
      </c>
      <c r="F34" s="1362"/>
      <c r="G34" s="1569" t="s">
        <v>1190</v>
      </c>
      <c r="H34" s="1362"/>
      <c r="I34" s="1362" t="s">
        <v>3300</v>
      </c>
      <c r="J34" s="1362">
        <v>2001</v>
      </c>
      <c r="K34" s="1569"/>
      <c r="L34" s="1362"/>
      <c r="M34" s="1362"/>
      <c r="N34" s="1362" t="s">
        <v>1197</v>
      </c>
      <c r="O34" s="1362" t="s">
        <v>204</v>
      </c>
      <c r="P34" s="1571">
        <v>450048649</v>
      </c>
      <c r="Q34" s="1564" t="s">
        <v>123</v>
      </c>
      <c r="R34" s="1547"/>
      <c r="S34" s="1511" t="str">
        <f t="shared" si="7"/>
        <v>3.11.01</v>
      </c>
      <c r="T34" s="1512" t="str">
        <f t="shared" si="2"/>
        <v>BANGUNAN GEDUNG TEMPAT KERJA</v>
      </c>
      <c r="U34" s="1512">
        <f t="shared" si="3"/>
        <v>50</v>
      </c>
      <c r="V34" s="1513">
        <f t="shared" si="4"/>
        <v>9000972.7799999993</v>
      </c>
      <c r="W34" s="1514">
        <f t="shared" si="8"/>
        <v>13</v>
      </c>
      <c r="X34" s="1513">
        <f t="shared" si="9"/>
        <v>117012646.13999999</v>
      </c>
      <c r="Y34" s="1513">
        <f t="shared" si="10"/>
        <v>9000972.7799999993</v>
      </c>
      <c r="Z34" s="1513">
        <f t="shared" si="11"/>
        <v>9000972.7799999993</v>
      </c>
      <c r="AA34" s="1513">
        <f t="shared" si="12"/>
        <v>9000972.7799999993</v>
      </c>
      <c r="AB34" s="1513">
        <f t="shared" si="13"/>
        <v>9000972.7799999993</v>
      </c>
      <c r="AC34" s="1513">
        <f t="shared" si="14"/>
        <v>9000972.7799999993</v>
      </c>
      <c r="AD34" s="1513">
        <f t="shared" si="15"/>
        <v>9000972.7799999993</v>
      </c>
      <c r="AE34" s="1515">
        <f t="shared" si="5"/>
        <v>2001</v>
      </c>
      <c r="AF34" s="1544">
        <f t="shared" si="16"/>
        <v>279030166.18000001</v>
      </c>
      <c r="AG34" s="1516">
        <f t="shared" si="6"/>
        <v>450048649</v>
      </c>
      <c r="AH34" s="1516">
        <f t="shared" si="17"/>
        <v>153016537.25999999</v>
      </c>
      <c r="AI34" s="1545">
        <f t="shared" si="18"/>
        <v>162017510.03999999</v>
      </c>
      <c r="AJ34" s="1546">
        <f t="shared" si="19"/>
        <v>171018482.81999999</v>
      </c>
      <c r="AK34" s="1518"/>
      <c r="AL34" s="1518"/>
      <c r="AM34" s="1518"/>
      <c r="AN34" s="1518"/>
      <c r="AO34" s="1518"/>
      <c r="AP34" s="1518"/>
      <c r="AQ34" s="1518"/>
    </row>
    <row r="35" spans="1:43" s="1520" customFormat="1" ht="41" customHeight="1">
      <c r="A35" s="1597">
        <v>24</v>
      </c>
      <c r="B35" s="1567" t="s">
        <v>3396</v>
      </c>
      <c r="C35" s="1362" t="s">
        <v>3591</v>
      </c>
      <c r="D35" s="1568" t="s">
        <v>732</v>
      </c>
      <c r="E35" s="1362" t="s">
        <v>123</v>
      </c>
      <c r="F35" s="1362"/>
      <c r="G35" s="1569" t="s">
        <v>1190</v>
      </c>
      <c r="H35" s="1362"/>
      <c r="I35" s="1362" t="s">
        <v>3300</v>
      </c>
      <c r="J35" s="1570" t="s">
        <v>164</v>
      </c>
      <c r="K35" s="1569"/>
      <c r="L35" s="1362"/>
      <c r="M35" s="1362"/>
      <c r="N35" s="1362" t="s">
        <v>1197</v>
      </c>
      <c r="O35" s="1362" t="s">
        <v>204</v>
      </c>
      <c r="P35" s="1571">
        <v>296560000</v>
      </c>
      <c r="Q35" s="1564" t="s">
        <v>123</v>
      </c>
      <c r="R35" s="1547"/>
      <c r="S35" s="1511" t="str">
        <f t="shared" si="7"/>
        <v>3.11.01</v>
      </c>
      <c r="T35" s="1512" t="str">
        <f t="shared" si="2"/>
        <v>BANGUNAN GEDUNG TEMPAT KERJA</v>
      </c>
      <c r="U35" s="1512">
        <f t="shared" si="3"/>
        <v>50</v>
      </c>
      <c r="V35" s="1513">
        <f t="shared" si="4"/>
        <v>5931199.7999999998</v>
      </c>
      <c r="W35" s="1514">
        <f t="shared" si="8"/>
        <v>10</v>
      </c>
      <c r="X35" s="1513">
        <f t="shared" si="9"/>
        <v>59311998</v>
      </c>
      <c r="Y35" s="1513">
        <f t="shared" si="10"/>
        <v>5931199.7999999998</v>
      </c>
      <c r="Z35" s="1513">
        <f t="shared" si="11"/>
        <v>5931199.7999999998</v>
      </c>
      <c r="AA35" s="1513">
        <f t="shared" si="12"/>
        <v>5931199.7999999998</v>
      </c>
      <c r="AB35" s="1513">
        <f t="shared" si="13"/>
        <v>5931199.7999999998</v>
      </c>
      <c r="AC35" s="1513">
        <f t="shared" si="14"/>
        <v>5931199.7999999998</v>
      </c>
      <c r="AD35" s="1513">
        <f t="shared" si="15"/>
        <v>5931199.7999999998</v>
      </c>
      <c r="AE35" s="1515" t="str">
        <f t="shared" si="5"/>
        <v>2004</v>
      </c>
      <c r="AF35" s="1544">
        <f t="shared" si="16"/>
        <v>201660803.20000002</v>
      </c>
      <c r="AG35" s="1516">
        <f t="shared" si="6"/>
        <v>296560000</v>
      </c>
      <c r="AH35" s="1516">
        <f t="shared" si="17"/>
        <v>83036797.199999988</v>
      </c>
      <c r="AI35" s="1545">
        <f t="shared" si="18"/>
        <v>88967996.999999985</v>
      </c>
      <c r="AJ35" s="1546">
        <f t="shared" si="19"/>
        <v>94899196.799999982</v>
      </c>
      <c r="AK35" s="1518"/>
      <c r="AL35" s="1518"/>
      <c r="AM35" s="1518"/>
      <c r="AN35" s="1518"/>
      <c r="AO35" s="1518"/>
      <c r="AP35" s="1518"/>
      <c r="AQ35" s="1518"/>
    </row>
    <row r="36" spans="1:43" s="1520" customFormat="1" ht="41" customHeight="1">
      <c r="A36" s="1597">
        <v>25</v>
      </c>
      <c r="B36" s="1567" t="s">
        <v>3397</v>
      </c>
      <c r="C36" s="1362" t="s">
        <v>3591</v>
      </c>
      <c r="D36" s="1568" t="s">
        <v>732</v>
      </c>
      <c r="E36" s="1362" t="s">
        <v>123</v>
      </c>
      <c r="F36" s="1362"/>
      <c r="G36" s="1569" t="s">
        <v>1190</v>
      </c>
      <c r="H36" s="1362"/>
      <c r="I36" s="1362" t="s">
        <v>3300</v>
      </c>
      <c r="J36" s="1362">
        <v>2004</v>
      </c>
      <c r="K36" s="1569"/>
      <c r="L36" s="1362"/>
      <c r="M36" s="1362"/>
      <c r="N36" s="1362" t="s">
        <v>1197</v>
      </c>
      <c r="O36" s="1362" t="s">
        <v>204</v>
      </c>
      <c r="P36" s="1571">
        <v>191600000</v>
      </c>
      <c r="Q36" s="1564" t="s">
        <v>123</v>
      </c>
      <c r="R36" s="1547"/>
      <c r="S36" s="1511" t="str">
        <f t="shared" si="7"/>
        <v>3.11.01</v>
      </c>
      <c r="T36" s="1512" t="str">
        <f t="shared" si="2"/>
        <v>BANGUNAN GEDUNG TEMPAT KERJA</v>
      </c>
      <c r="U36" s="1512">
        <f t="shared" si="3"/>
        <v>50</v>
      </c>
      <c r="V36" s="1513">
        <f t="shared" si="4"/>
        <v>3831999.8</v>
      </c>
      <c r="W36" s="1514">
        <f t="shared" si="8"/>
        <v>10</v>
      </c>
      <c r="X36" s="1513">
        <f t="shared" si="9"/>
        <v>38319998</v>
      </c>
      <c r="Y36" s="1513">
        <f t="shared" si="10"/>
        <v>3831999.8</v>
      </c>
      <c r="Z36" s="1513">
        <f t="shared" si="11"/>
        <v>3831999.8</v>
      </c>
      <c r="AA36" s="1513">
        <f t="shared" si="12"/>
        <v>3831999.8</v>
      </c>
      <c r="AB36" s="1513">
        <f t="shared" si="13"/>
        <v>3831999.8</v>
      </c>
      <c r="AC36" s="1513">
        <f t="shared" si="14"/>
        <v>3831999.8</v>
      </c>
      <c r="AD36" s="1513">
        <f t="shared" si="15"/>
        <v>3831999.8</v>
      </c>
      <c r="AE36" s="1515">
        <f t="shared" si="5"/>
        <v>2004</v>
      </c>
      <c r="AF36" s="1544">
        <f t="shared" si="16"/>
        <v>130288003.20000002</v>
      </c>
      <c r="AG36" s="1516">
        <f t="shared" si="6"/>
        <v>191600000</v>
      </c>
      <c r="AH36" s="1516">
        <f t="shared" si="17"/>
        <v>53647997.199999988</v>
      </c>
      <c r="AI36" s="1545">
        <f t="shared" si="18"/>
        <v>57479996.999999985</v>
      </c>
      <c r="AJ36" s="1546">
        <f t="shared" si="19"/>
        <v>61311996.799999982</v>
      </c>
      <c r="AK36" s="1518"/>
      <c r="AL36" s="1518"/>
      <c r="AM36" s="1518"/>
      <c r="AN36" s="1518"/>
      <c r="AO36" s="1518"/>
      <c r="AP36" s="1518"/>
      <c r="AQ36" s="1518"/>
    </row>
    <row r="37" spans="1:43" s="1520" customFormat="1" ht="41" customHeight="1">
      <c r="A37" s="1597">
        <v>26</v>
      </c>
      <c r="B37" s="1567" t="s">
        <v>3398</v>
      </c>
      <c r="C37" s="1362" t="s">
        <v>3591</v>
      </c>
      <c r="D37" s="1568" t="s">
        <v>732</v>
      </c>
      <c r="E37" s="1362" t="s">
        <v>123</v>
      </c>
      <c r="F37" s="1362"/>
      <c r="G37" s="1569" t="s">
        <v>1190</v>
      </c>
      <c r="H37" s="1362"/>
      <c r="I37" s="1362" t="s">
        <v>3300</v>
      </c>
      <c r="J37" s="1362">
        <v>2004</v>
      </c>
      <c r="K37" s="1569"/>
      <c r="L37" s="1362"/>
      <c r="M37" s="1362"/>
      <c r="N37" s="1362" t="s">
        <v>1197</v>
      </c>
      <c r="O37" s="1362" t="s">
        <v>204</v>
      </c>
      <c r="P37" s="1571">
        <v>417852000</v>
      </c>
      <c r="Q37" s="1564" t="s">
        <v>123</v>
      </c>
      <c r="R37" s="1547"/>
      <c r="S37" s="1511" t="str">
        <f t="shared" si="7"/>
        <v>3.11.01</v>
      </c>
      <c r="T37" s="1512" t="str">
        <f t="shared" si="2"/>
        <v>BANGUNAN GEDUNG TEMPAT KERJA</v>
      </c>
      <c r="U37" s="1512">
        <f t="shared" si="3"/>
        <v>50</v>
      </c>
      <c r="V37" s="1513">
        <f t="shared" si="4"/>
        <v>8357039.7999999998</v>
      </c>
      <c r="W37" s="1514">
        <f t="shared" si="8"/>
        <v>10</v>
      </c>
      <c r="X37" s="1513">
        <f t="shared" si="9"/>
        <v>83570398</v>
      </c>
      <c r="Y37" s="1513">
        <f t="shared" si="10"/>
        <v>8357039.7999999998</v>
      </c>
      <c r="Z37" s="1513">
        <f t="shared" si="11"/>
        <v>8357039.7999999998</v>
      </c>
      <c r="AA37" s="1513">
        <f t="shared" si="12"/>
        <v>8357039.7999999998</v>
      </c>
      <c r="AB37" s="1513">
        <f t="shared" si="13"/>
        <v>8357039.7999999998</v>
      </c>
      <c r="AC37" s="1513">
        <f t="shared" si="14"/>
        <v>8357039.7999999998</v>
      </c>
      <c r="AD37" s="1513">
        <f t="shared" si="15"/>
        <v>8357039.7999999998</v>
      </c>
      <c r="AE37" s="1515">
        <f t="shared" si="5"/>
        <v>2004</v>
      </c>
      <c r="AF37" s="1544">
        <f t="shared" si="16"/>
        <v>284139363.20000005</v>
      </c>
      <c r="AG37" s="1516">
        <f t="shared" si="6"/>
        <v>417852000</v>
      </c>
      <c r="AH37" s="1516">
        <f t="shared" si="17"/>
        <v>116998557.19999999</v>
      </c>
      <c r="AI37" s="1545">
        <f t="shared" si="18"/>
        <v>125355596.99999999</v>
      </c>
      <c r="AJ37" s="1546">
        <f t="shared" si="19"/>
        <v>133712636.79999998</v>
      </c>
      <c r="AK37" s="1518"/>
      <c r="AL37" s="1518"/>
      <c r="AM37" s="1518"/>
      <c r="AN37" s="1518"/>
      <c r="AO37" s="1518"/>
      <c r="AP37" s="1518"/>
      <c r="AQ37" s="1518"/>
    </row>
    <row r="38" spans="1:43" s="1520" customFormat="1" ht="41" customHeight="1">
      <c r="A38" s="1597">
        <v>27</v>
      </c>
      <c r="B38" s="1567" t="s">
        <v>3399</v>
      </c>
      <c r="C38" s="1362" t="s">
        <v>3591</v>
      </c>
      <c r="D38" s="1568" t="s">
        <v>732</v>
      </c>
      <c r="E38" s="1362" t="s">
        <v>123</v>
      </c>
      <c r="F38" s="1362"/>
      <c r="G38" s="1569" t="s">
        <v>1190</v>
      </c>
      <c r="H38" s="1362"/>
      <c r="I38" s="1362" t="s">
        <v>3300</v>
      </c>
      <c r="J38" s="1362">
        <v>2004</v>
      </c>
      <c r="K38" s="1569"/>
      <c r="L38" s="1362"/>
      <c r="M38" s="1362"/>
      <c r="N38" s="1362" t="s">
        <v>1197</v>
      </c>
      <c r="O38" s="1362" t="s">
        <v>204</v>
      </c>
      <c r="P38" s="1571">
        <v>146932000</v>
      </c>
      <c r="Q38" s="1564" t="s">
        <v>123</v>
      </c>
      <c r="R38" s="1547"/>
      <c r="S38" s="1511" t="str">
        <f t="shared" si="7"/>
        <v>3.11.01</v>
      </c>
      <c r="T38" s="1512" t="str">
        <f t="shared" si="2"/>
        <v>BANGUNAN GEDUNG TEMPAT KERJA</v>
      </c>
      <c r="U38" s="1512">
        <f t="shared" si="3"/>
        <v>50</v>
      </c>
      <c r="V38" s="1513">
        <f t="shared" si="4"/>
        <v>2938639.8</v>
      </c>
      <c r="W38" s="1514">
        <f t="shared" si="8"/>
        <v>10</v>
      </c>
      <c r="X38" s="1513">
        <f t="shared" si="9"/>
        <v>29386398</v>
      </c>
      <c r="Y38" s="1513">
        <f t="shared" si="10"/>
        <v>2938639.8</v>
      </c>
      <c r="Z38" s="1513">
        <f t="shared" si="11"/>
        <v>2938639.8</v>
      </c>
      <c r="AA38" s="1513">
        <f t="shared" si="12"/>
        <v>2938639.8</v>
      </c>
      <c r="AB38" s="1513">
        <f t="shared" si="13"/>
        <v>2938639.8</v>
      </c>
      <c r="AC38" s="1513">
        <f t="shared" si="14"/>
        <v>2938639.8</v>
      </c>
      <c r="AD38" s="1513">
        <f t="shared" si="15"/>
        <v>2938639.8</v>
      </c>
      <c r="AE38" s="1515">
        <f t="shared" si="5"/>
        <v>2004</v>
      </c>
      <c r="AF38" s="1544">
        <f t="shared" si="16"/>
        <v>99913763.200000018</v>
      </c>
      <c r="AG38" s="1516">
        <f t="shared" si="6"/>
        <v>146932000</v>
      </c>
      <c r="AH38" s="1516">
        <f t="shared" si="17"/>
        <v>41140957.199999996</v>
      </c>
      <c r="AI38" s="1545">
        <f t="shared" si="18"/>
        <v>44079596.999999993</v>
      </c>
      <c r="AJ38" s="1546">
        <f t="shared" si="19"/>
        <v>47018236.79999999</v>
      </c>
      <c r="AK38" s="1518"/>
      <c r="AL38" s="1518"/>
      <c r="AM38" s="1518"/>
      <c r="AN38" s="1518"/>
      <c r="AO38" s="1518"/>
      <c r="AP38" s="1518"/>
      <c r="AQ38" s="1518"/>
    </row>
    <row r="39" spans="1:43" s="1520" customFormat="1" ht="41" customHeight="1">
      <c r="A39" s="1597">
        <v>28</v>
      </c>
      <c r="B39" s="1567" t="s">
        <v>3406</v>
      </c>
      <c r="C39" s="1362" t="s">
        <v>3591</v>
      </c>
      <c r="D39" s="1568" t="s">
        <v>732</v>
      </c>
      <c r="E39" s="1362" t="s">
        <v>123</v>
      </c>
      <c r="F39" s="1362"/>
      <c r="G39" s="1569" t="s">
        <v>1190</v>
      </c>
      <c r="H39" s="1362"/>
      <c r="I39" s="1362" t="s">
        <v>3300</v>
      </c>
      <c r="J39" s="1362">
        <v>2001</v>
      </c>
      <c r="K39" s="1569"/>
      <c r="L39" s="1362"/>
      <c r="M39" s="1362"/>
      <c r="N39" s="1362" t="s">
        <v>1197</v>
      </c>
      <c r="O39" s="1362" t="s">
        <v>204</v>
      </c>
      <c r="P39" s="1571">
        <v>257043100</v>
      </c>
      <c r="Q39" s="1564" t="s">
        <v>123</v>
      </c>
      <c r="R39" s="1547"/>
      <c r="S39" s="1511" t="str">
        <f t="shared" si="7"/>
        <v>3.11.01</v>
      </c>
      <c r="T39" s="1512" t="str">
        <f t="shared" si="2"/>
        <v>BANGUNAN GEDUNG TEMPAT KERJA</v>
      </c>
      <c r="U39" s="1512">
        <f t="shared" si="3"/>
        <v>50</v>
      </c>
      <c r="V39" s="1513">
        <f t="shared" si="4"/>
        <v>5140861.8</v>
      </c>
      <c r="W39" s="1514">
        <f t="shared" si="8"/>
        <v>13</v>
      </c>
      <c r="X39" s="1513">
        <f t="shared" si="9"/>
        <v>66831203.399999999</v>
      </c>
      <c r="Y39" s="1513">
        <f t="shared" si="10"/>
        <v>5140861.8</v>
      </c>
      <c r="Z39" s="1513">
        <f t="shared" si="11"/>
        <v>5140861.8</v>
      </c>
      <c r="AA39" s="1513">
        <f t="shared" si="12"/>
        <v>5140861.8</v>
      </c>
      <c r="AB39" s="1513">
        <f t="shared" si="13"/>
        <v>5140861.8</v>
      </c>
      <c r="AC39" s="1513">
        <f t="shared" si="14"/>
        <v>5140861.8</v>
      </c>
      <c r="AD39" s="1513">
        <f t="shared" si="15"/>
        <v>5140861.8</v>
      </c>
      <c r="AE39" s="1515">
        <f t="shared" si="5"/>
        <v>2001</v>
      </c>
      <c r="AF39" s="1544">
        <f t="shared" si="16"/>
        <v>159366725.80000001</v>
      </c>
      <c r="AG39" s="1516">
        <f t="shared" si="6"/>
        <v>257043100</v>
      </c>
      <c r="AH39" s="1516">
        <f t="shared" si="17"/>
        <v>87394650.599999994</v>
      </c>
      <c r="AI39" s="1545">
        <f t="shared" si="18"/>
        <v>92535512.399999991</v>
      </c>
      <c r="AJ39" s="1546">
        <f t="shared" si="19"/>
        <v>97676374.199999988</v>
      </c>
      <c r="AK39" s="1518"/>
      <c r="AL39" s="1518"/>
      <c r="AM39" s="1518"/>
      <c r="AN39" s="1518"/>
      <c r="AO39" s="1518"/>
      <c r="AP39" s="1518"/>
      <c r="AQ39" s="1518"/>
    </row>
    <row r="40" spans="1:43" s="1520" customFormat="1" ht="41" customHeight="1">
      <c r="A40" s="1597">
        <v>29</v>
      </c>
      <c r="B40" s="1567" t="s">
        <v>3400</v>
      </c>
      <c r="C40" s="1362" t="s">
        <v>3591</v>
      </c>
      <c r="D40" s="1568" t="s">
        <v>732</v>
      </c>
      <c r="E40" s="1362" t="s">
        <v>123</v>
      </c>
      <c r="F40" s="1362"/>
      <c r="G40" s="1569" t="s">
        <v>1190</v>
      </c>
      <c r="H40" s="1362"/>
      <c r="I40" s="1362" t="s">
        <v>3300</v>
      </c>
      <c r="J40" s="1362">
        <v>2002</v>
      </c>
      <c r="K40" s="1569"/>
      <c r="L40" s="1362"/>
      <c r="M40" s="1362"/>
      <c r="N40" s="1362" t="s">
        <v>1197</v>
      </c>
      <c r="O40" s="1362" t="s">
        <v>204</v>
      </c>
      <c r="P40" s="1571">
        <v>835046130</v>
      </c>
      <c r="Q40" s="1564" t="s">
        <v>123</v>
      </c>
      <c r="R40" s="1547"/>
      <c r="S40" s="1511" t="str">
        <f t="shared" si="7"/>
        <v>3.11.01</v>
      </c>
      <c r="T40" s="1512" t="str">
        <f t="shared" si="2"/>
        <v>BANGUNAN GEDUNG TEMPAT KERJA</v>
      </c>
      <c r="U40" s="1512">
        <f t="shared" si="3"/>
        <v>50</v>
      </c>
      <c r="V40" s="1513">
        <f t="shared" si="4"/>
        <v>16700922.4</v>
      </c>
      <c r="W40" s="1514">
        <f t="shared" si="8"/>
        <v>12</v>
      </c>
      <c r="X40" s="1513">
        <f t="shared" si="9"/>
        <v>200411068.80000001</v>
      </c>
      <c r="Y40" s="1513">
        <f t="shared" si="10"/>
        <v>16700922.4</v>
      </c>
      <c r="Z40" s="1513">
        <f t="shared" si="11"/>
        <v>16700922.4</v>
      </c>
      <c r="AA40" s="1513">
        <f t="shared" si="12"/>
        <v>16700922.4</v>
      </c>
      <c r="AB40" s="1513">
        <f t="shared" si="13"/>
        <v>16700922.4</v>
      </c>
      <c r="AC40" s="1513">
        <f t="shared" si="14"/>
        <v>16700922.4</v>
      </c>
      <c r="AD40" s="1513">
        <f t="shared" si="15"/>
        <v>16700922.4</v>
      </c>
      <c r="AE40" s="1515">
        <f t="shared" si="5"/>
        <v>2002</v>
      </c>
      <c r="AF40" s="1544">
        <f t="shared" si="16"/>
        <v>534429526.80000001</v>
      </c>
      <c r="AG40" s="1516">
        <f t="shared" si="6"/>
        <v>835046130</v>
      </c>
      <c r="AH40" s="1516">
        <f t="shared" si="17"/>
        <v>267214758.40000004</v>
      </c>
      <c r="AI40" s="1545">
        <f t="shared" si="18"/>
        <v>283915680.80000001</v>
      </c>
      <c r="AJ40" s="1546">
        <f t="shared" si="19"/>
        <v>300616603.19999999</v>
      </c>
      <c r="AK40" s="1518"/>
      <c r="AL40" s="1518"/>
      <c r="AM40" s="1518"/>
      <c r="AN40" s="1518"/>
      <c r="AO40" s="1518"/>
      <c r="AP40" s="1518"/>
      <c r="AQ40" s="1518"/>
    </row>
    <row r="41" spans="1:43" s="1520" customFormat="1" ht="41" customHeight="1">
      <c r="A41" s="1597">
        <v>30</v>
      </c>
      <c r="B41" s="1567" t="s">
        <v>3401</v>
      </c>
      <c r="C41" s="1362" t="s">
        <v>3591</v>
      </c>
      <c r="D41" s="1568" t="s">
        <v>732</v>
      </c>
      <c r="E41" s="1362" t="s">
        <v>123</v>
      </c>
      <c r="F41" s="1362"/>
      <c r="G41" s="1569" t="s">
        <v>1190</v>
      </c>
      <c r="H41" s="1362"/>
      <c r="I41" s="1362" t="s">
        <v>3300</v>
      </c>
      <c r="J41" s="1362">
        <v>2004</v>
      </c>
      <c r="K41" s="1569"/>
      <c r="L41" s="1362"/>
      <c r="M41" s="1362"/>
      <c r="N41" s="1362" t="s">
        <v>1197</v>
      </c>
      <c r="O41" s="1362" t="s">
        <v>204</v>
      </c>
      <c r="P41" s="1571">
        <v>1583000000</v>
      </c>
      <c r="Q41" s="1564" t="s">
        <v>123</v>
      </c>
      <c r="R41" s="1547"/>
      <c r="S41" s="1511" t="str">
        <f t="shared" si="7"/>
        <v>3.11.01</v>
      </c>
      <c r="T41" s="1512" t="str">
        <f t="shared" si="2"/>
        <v>BANGUNAN GEDUNG TEMPAT KERJA</v>
      </c>
      <c r="U41" s="1512">
        <f t="shared" si="3"/>
        <v>50</v>
      </c>
      <c r="V41" s="1513">
        <f t="shared" si="4"/>
        <v>31659999.800000001</v>
      </c>
      <c r="W41" s="1514">
        <f t="shared" si="8"/>
        <v>10</v>
      </c>
      <c r="X41" s="1513">
        <f t="shared" si="9"/>
        <v>316599998</v>
      </c>
      <c r="Y41" s="1513">
        <f t="shared" si="10"/>
        <v>31659999.800000001</v>
      </c>
      <c r="Z41" s="1513">
        <f t="shared" si="11"/>
        <v>31659999.800000001</v>
      </c>
      <c r="AA41" s="1513">
        <f t="shared" si="12"/>
        <v>31659999.800000001</v>
      </c>
      <c r="AB41" s="1513">
        <f t="shared" si="13"/>
        <v>31659999.800000001</v>
      </c>
      <c r="AC41" s="1513">
        <f t="shared" si="14"/>
        <v>31659999.800000001</v>
      </c>
      <c r="AD41" s="1513">
        <f t="shared" si="15"/>
        <v>31659999.800000001</v>
      </c>
      <c r="AE41" s="1515">
        <f t="shared" si="5"/>
        <v>2004</v>
      </c>
      <c r="AF41" s="1544">
        <f t="shared" si="16"/>
        <v>1076440003.1999998</v>
      </c>
      <c r="AG41" s="1516">
        <f t="shared" si="6"/>
        <v>1583000000</v>
      </c>
      <c r="AH41" s="1516">
        <f t="shared" si="17"/>
        <v>443239997.20000005</v>
      </c>
      <c r="AI41" s="1545">
        <f t="shared" si="18"/>
        <v>474899997.00000006</v>
      </c>
      <c r="AJ41" s="1546">
        <f t="shared" si="19"/>
        <v>506559996.80000007</v>
      </c>
      <c r="AK41" s="1518"/>
      <c r="AL41" s="1518"/>
      <c r="AM41" s="1518"/>
      <c r="AN41" s="1518"/>
      <c r="AO41" s="1518"/>
      <c r="AP41" s="1518"/>
      <c r="AQ41" s="1518"/>
    </row>
    <row r="42" spans="1:43" s="1520" customFormat="1" ht="41" customHeight="1">
      <c r="A42" s="1597">
        <v>31</v>
      </c>
      <c r="B42" s="1567" t="s">
        <v>3402</v>
      </c>
      <c r="C42" s="1362" t="s">
        <v>3591</v>
      </c>
      <c r="D42" s="1568" t="s">
        <v>732</v>
      </c>
      <c r="E42" s="1362" t="s">
        <v>123</v>
      </c>
      <c r="F42" s="1362"/>
      <c r="G42" s="1569" t="s">
        <v>1190</v>
      </c>
      <c r="H42" s="1362"/>
      <c r="I42" s="1362" t="s">
        <v>3300</v>
      </c>
      <c r="J42" s="1362">
        <v>2003</v>
      </c>
      <c r="K42" s="1569"/>
      <c r="L42" s="1362"/>
      <c r="M42" s="1362"/>
      <c r="N42" s="1362" t="s">
        <v>1197</v>
      </c>
      <c r="O42" s="1362" t="s">
        <v>204</v>
      </c>
      <c r="P42" s="1571">
        <v>135000000</v>
      </c>
      <c r="Q42" s="1564" t="s">
        <v>123</v>
      </c>
      <c r="R42" s="1547"/>
      <c r="S42" s="1511" t="str">
        <f t="shared" si="7"/>
        <v>3.11.01</v>
      </c>
      <c r="T42" s="1512" t="str">
        <f t="shared" si="2"/>
        <v>BANGUNAN GEDUNG TEMPAT KERJA</v>
      </c>
      <c r="U42" s="1512">
        <f t="shared" si="3"/>
        <v>50</v>
      </c>
      <c r="V42" s="1513">
        <f t="shared" si="4"/>
        <v>2699999.8</v>
      </c>
      <c r="W42" s="1514">
        <f t="shared" si="8"/>
        <v>11</v>
      </c>
      <c r="X42" s="1513">
        <f t="shared" si="9"/>
        <v>29699997.799999997</v>
      </c>
      <c r="Y42" s="1513">
        <f t="shared" si="10"/>
        <v>2699999.8</v>
      </c>
      <c r="Z42" s="1513">
        <f t="shared" si="11"/>
        <v>2699999.8</v>
      </c>
      <c r="AA42" s="1513">
        <f t="shared" si="12"/>
        <v>2699999.8</v>
      </c>
      <c r="AB42" s="1513">
        <f t="shared" si="13"/>
        <v>2699999.8</v>
      </c>
      <c r="AC42" s="1513">
        <f t="shared" si="14"/>
        <v>2699999.8</v>
      </c>
      <c r="AD42" s="1513">
        <f t="shared" si="15"/>
        <v>2699999.8</v>
      </c>
      <c r="AE42" s="1515">
        <f t="shared" si="5"/>
        <v>2003</v>
      </c>
      <c r="AF42" s="1544">
        <f t="shared" si="16"/>
        <v>89100003.400000006</v>
      </c>
      <c r="AG42" s="1516">
        <f t="shared" si="6"/>
        <v>135000000</v>
      </c>
      <c r="AH42" s="1516">
        <f t="shared" si="17"/>
        <v>40499996.999999993</v>
      </c>
      <c r="AI42" s="1545">
        <f t="shared" si="18"/>
        <v>43199996.79999999</v>
      </c>
      <c r="AJ42" s="1546">
        <f t="shared" si="19"/>
        <v>45899996.599999987</v>
      </c>
      <c r="AK42" s="1518"/>
      <c r="AL42" s="1518"/>
      <c r="AM42" s="1518"/>
      <c r="AN42" s="1518"/>
      <c r="AO42" s="1518"/>
      <c r="AP42" s="1518"/>
      <c r="AQ42" s="1518"/>
    </row>
    <row r="43" spans="1:43" s="1520" customFormat="1" ht="41" customHeight="1">
      <c r="A43" s="1597">
        <v>32</v>
      </c>
      <c r="B43" s="1567" t="s">
        <v>3403</v>
      </c>
      <c r="C43" s="1362" t="s">
        <v>3591</v>
      </c>
      <c r="D43" s="1568" t="s">
        <v>732</v>
      </c>
      <c r="E43" s="1362" t="s">
        <v>123</v>
      </c>
      <c r="F43" s="1362"/>
      <c r="G43" s="1569" t="s">
        <v>1190</v>
      </c>
      <c r="H43" s="1362"/>
      <c r="I43" s="1362" t="s">
        <v>3300</v>
      </c>
      <c r="J43" s="1362">
        <v>2003</v>
      </c>
      <c r="K43" s="1569"/>
      <c r="L43" s="1362"/>
      <c r="M43" s="1362"/>
      <c r="N43" s="1362" t="s">
        <v>1197</v>
      </c>
      <c r="O43" s="1362" t="s">
        <v>204</v>
      </c>
      <c r="P43" s="1571">
        <v>950000000</v>
      </c>
      <c r="Q43" s="1564" t="s">
        <v>123</v>
      </c>
      <c r="R43" s="1547"/>
      <c r="S43" s="1511" t="str">
        <f t="shared" si="7"/>
        <v>3.11.01</v>
      </c>
      <c r="T43" s="1512" t="str">
        <f t="shared" si="2"/>
        <v>BANGUNAN GEDUNG TEMPAT KERJA</v>
      </c>
      <c r="U43" s="1512">
        <f t="shared" si="3"/>
        <v>50</v>
      </c>
      <c r="V43" s="1513">
        <f t="shared" si="4"/>
        <v>18999999.800000001</v>
      </c>
      <c r="W43" s="1514">
        <f t="shared" si="8"/>
        <v>11</v>
      </c>
      <c r="X43" s="1513">
        <f t="shared" si="9"/>
        <v>208999997.80000001</v>
      </c>
      <c r="Y43" s="1513">
        <f t="shared" si="10"/>
        <v>18999999.800000001</v>
      </c>
      <c r="Z43" s="1513">
        <f t="shared" si="11"/>
        <v>18999999.800000001</v>
      </c>
      <c r="AA43" s="1513">
        <f t="shared" si="12"/>
        <v>18999999.800000001</v>
      </c>
      <c r="AB43" s="1513">
        <f t="shared" si="13"/>
        <v>18999999.800000001</v>
      </c>
      <c r="AC43" s="1513">
        <f t="shared" si="14"/>
        <v>18999999.800000001</v>
      </c>
      <c r="AD43" s="1513">
        <f t="shared" si="15"/>
        <v>18999999.800000001</v>
      </c>
      <c r="AE43" s="1515">
        <f t="shared" si="5"/>
        <v>2003</v>
      </c>
      <c r="AF43" s="1544">
        <f t="shared" si="16"/>
        <v>627000003.39999986</v>
      </c>
      <c r="AG43" s="1516">
        <f t="shared" si="6"/>
        <v>950000000</v>
      </c>
      <c r="AH43" s="1516">
        <f t="shared" si="17"/>
        <v>284999997.00000006</v>
      </c>
      <c r="AI43" s="1545">
        <f t="shared" si="18"/>
        <v>303999996.80000007</v>
      </c>
      <c r="AJ43" s="1546">
        <f>AI43+AD43</f>
        <v>322999996.60000008</v>
      </c>
      <c r="AK43" s="1518"/>
      <c r="AL43" s="1518"/>
      <c r="AM43" s="1518"/>
      <c r="AN43" s="1518"/>
      <c r="AO43" s="1518"/>
      <c r="AP43" s="1518"/>
      <c r="AQ43" s="1518"/>
    </row>
    <row r="44" spans="1:43" s="1520" customFormat="1" ht="41" customHeight="1">
      <c r="A44" s="1597">
        <v>33</v>
      </c>
      <c r="B44" s="1567" t="s">
        <v>3404</v>
      </c>
      <c r="C44" s="1362" t="s">
        <v>3591</v>
      </c>
      <c r="D44" s="1568" t="s">
        <v>732</v>
      </c>
      <c r="E44" s="1362" t="s">
        <v>123</v>
      </c>
      <c r="F44" s="1362"/>
      <c r="G44" s="1569" t="s">
        <v>1190</v>
      </c>
      <c r="H44" s="1362"/>
      <c r="I44" s="1362" t="s">
        <v>3300</v>
      </c>
      <c r="J44" s="1362">
        <v>2003</v>
      </c>
      <c r="K44" s="1569"/>
      <c r="L44" s="1362"/>
      <c r="M44" s="1362"/>
      <c r="N44" s="1362" t="s">
        <v>1197</v>
      </c>
      <c r="O44" s="1362" t="s">
        <v>204</v>
      </c>
      <c r="P44" s="1571">
        <v>99583400</v>
      </c>
      <c r="Q44" s="1564" t="s">
        <v>123</v>
      </c>
      <c r="R44" s="1547"/>
      <c r="S44" s="1511" t="str">
        <f t="shared" si="7"/>
        <v>3.11.01</v>
      </c>
      <c r="T44" s="1512" t="str">
        <f t="shared" si="2"/>
        <v>BANGUNAN GEDUNG TEMPAT KERJA</v>
      </c>
      <c r="U44" s="1512">
        <f t="shared" si="3"/>
        <v>50</v>
      </c>
      <c r="V44" s="1513">
        <f t="shared" si="4"/>
        <v>1991667.8</v>
      </c>
      <c r="W44" s="1514">
        <f t="shared" si="8"/>
        <v>11</v>
      </c>
      <c r="X44" s="1513">
        <f t="shared" si="9"/>
        <v>21908345.800000001</v>
      </c>
      <c r="Y44" s="1513">
        <f t="shared" si="10"/>
        <v>1991667.8</v>
      </c>
      <c r="Z44" s="1513">
        <f t="shared" si="11"/>
        <v>1991667.8</v>
      </c>
      <c r="AA44" s="1513">
        <f t="shared" si="12"/>
        <v>1991667.8</v>
      </c>
      <c r="AB44" s="1513">
        <f t="shared" si="13"/>
        <v>1991667.8</v>
      </c>
      <c r="AC44" s="1513">
        <f t="shared" si="14"/>
        <v>1991667.8</v>
      </c>
      <c r="AD44" s="1513">
        <f t="shared" si="15"/>
        <v>1991667.8</v>
      </c>
      <c r="AE44" s="1515">
        <f t="shared" si="5"/>
        <v>2003</v>
      </c>
      <c r="AF44" s="1544">
        <f t="shared" si="16"/>
        <v>65725047.399999999</v>
      </c>
      <c r="AG44" s="1516">
        <f t="shared" si="6"/>
        <v>99583400</v>
      </c>
      <c r="AH44" s="1516">
        <f t="shared" si="17"/>
        <v>29875017.000000004</v>
      </c>
      <c r="AI44" s="1545">
        <f t="shared" si="18"/>
        <v>31866684.800000004</v>
      </c>
      <c r="AJ44" s="1546">
        <f t="shared" si="19"/>
        <v>33858352.600000001</v>
      </c>
      <c r="AK44" s="1518"/>
      <c r="AL44" s="1518"/>
      <c r="AM44" s="1518"/>
      <c r="AN44" s="1518"/>
      <c r="AO44" s="1518"/>
      <c r="AP44" s="1518"/>
      <c r="AQ44" s="1518"/>
    </row>
    <row r="45" spans="1:43" s="1520" customFormat="1" ht="41" customHeight="1">
      <c r="A45" s="1597">
        <v>34</v>
      </c>
      <c r="B45" s="1567" t="s">
        <v>3312</v>
      </c>
      <c r="C45" s="1362" t="s">
        <v>3591</v>
      </c>
      <c r="D45" s="1568" t="s">
        <v>732</v>
      </c>
      <c r="E45" s="1362" t="s">
        <v>123</v>
      </c>
      <c r="F45" s="1362"/>
      <c r="G45" s="1569" t="s">
        <v>1190</v>
      </c>
      <c r="H45" s="1362"/>
      <c r="I45" s="1362" t="s">
        <v>3300</v>
      </c>
      <c r="J45" s="1362">
        <v>2007</v>
      </c>
      <c r="K45" s="1569"/>
      <c r="L45" s="1362"/>
      <c r="M45" s="1362"/>
      <c r="N45" s="1362" t="s">
        <v>1197</v>
      </c>
      <c r="O45" s="1362" t="s">
        <v>204</v>
      </c>
      <c r="P45" s="1571">
        <v>841522407</v>
      </c>
      <c r="Q45" s="1564" t="s">
        <v>123</v>
      </c>
      <c r="R45" s="1547"/>
      <c r="S45" s="1511" t="str">
        <f t="shared" si="7"/>
        <v>3.11.01</v>
      </c>
      <c r="T45" s="1512" t="str">
        <f t="shared" si="2"/>
        <v>BANGUNAN GEDUNG TEMPAT KERJA</v>
      </c>
      <c r="U45" s="1512">
        <f t="shared" si="3"/>
        <v>50</v>
      </c>
      <c r="V45" s="1513">
        <f t="shared" si="4"/>
        <v>16830447.940000001</v>
      </c>
      <c r="W45" s="1514">
        <f t="shared" si="8"/>
        <v>7</v>
      </c>
      <c r="X45" s="1513">
        <f t="shared" si="9"/>
        <v>117813135.58000001</v>
      </c>
      <c r="Y45" s="1513">
        <f t="shared" si="10"/>
        <v>16830447.940000001</v>
      </c>
      <c r="Z45" s="1513">
        <f t="shared" si="11"/>
        <v>16830447.940000001</v>
      </c>
      <c r="AA45" s="1513">
        <f t="shared" si="12"/>
        <v>16830447.940000001</v>
      </c>
      <c r="AB45" s="1513">
        <f t="shared" si="13"/>
        <v>16830447.940000001</v>
      </c>
      <c r="AC45" s="1513">
        <f t="shared" si="14"/>
        <v>16830447.940000001</v>
      </c>
      <c r="AD45" s="1513">
        <f t="shared" si="15"/>
        <v>16830447.940000001</v>
      </c>
      <c r="AE45" s="1515">
        <f t="shared" si="5"/>
        <v>2007</v>
      </c>
      <c r="AF45" s="1544">
        <f t="shared" si="16"/>
        <v>622726583.77999997</v>
      </c>
      <c r="AG45" s="1516">
        <f t="shared" si="6"/>
        <v>841522407</v>
      </c>
      <c r="AH45" s="1516">
        <f t="shared" si="17"/>
        <v>185134927.34</v>
      </c>
      <c r="AI45" s="1545">
        <f t="shared" si="18"/>
        <v>201965375.28</v>
      </c>
      <c r="AJ45" s="1546">
        <f t="shared" si="19"/>
        <v>218795823.22</v>
      </c>
      <c r="AK45" s="1518"/>
      <c r="AL45" s="1518"/>
      <c r="AM45" s="1518"/>
      <c r="AN45" s="1518"/>
      <c r="AO45" s="1518"/>
      <c r="AP45" s="1518"/>
      <c r="AQ45" s="1518"/>
    </row>
    <row r="46" spans="1:43" s="1520" customFormat="1" ht="41" customHeight="1">
      <c r="A46" s="1597">
        <v>35</v>
      </c>
      <c r="B46" s="1567" t="s">
        <v>3392</v>
      </c>
      <c r="C46" s="1362" t="s">
        <v>3591</v>
      </c>
      <c r="D46" s="1568" t="s">
        <v>732</v>
      </c>
      <c r="E46" s="1362"/>
      <c r="F46" s="1362"/>
      <c r="G46" s="1569"/>
      <c r="H46" s="1362"/>
      <c r="I46" s="1362" t="s">
        <v>3300</v>
      </c>
      <c r="J46" s="1362">
        <v>2008</v>
      </c>
      <c r="K46" s="1569" t="s">
        <v>3394</v>
      </c>
      <c r="L46" s="1362"/>
      <c r="M46" s="1362"/>
      <c r="N46" s="1362"/>
      <c r="O46" s="1362" t="s">
        <v>204</v>
      </c>
      <c r="P46" s="1571">
        <v>144225700</v>
      </c>
      <c r="Q46" s="1564" t="s">
        <v>123</v>
      </c>
      <c r="R46" s="1540"/>
      <c r="S46" s="1511" t="str">
        <f t="shared" si="7"/>
        <v>3.11.01</v>
      </c>
      <c r="T46" s="1512" t="str">
        <f t="shared" si="2"/>
        <v>BANGUNAN GEDUNG TEMPAT KERJA</v>
      </c>
      <c r="U46" s="1512">
        <f t="shared" si="3"/>
        <v>50</v>
      </c>
      <c r="V46" s="1513">
        <f t="shared" si="4"/>
        <v>2884513.8</v>
      </c>
      <c r="W46" s="1514">
        <f t="shared" si="8"/>
        <v>6</v>
      </c>
      <c r="X46" s="1513">
        <f t="shared" si="9"/>
        <v>17307082.799999997</v>
      </c>
      <c r="Y46" s="1513">
        <f t="shared" si="10"/>
        <v>2884513.8</v>
      </c>
      <c r="Z46" s="1513">
        <f t="shared" si="11"/>
        <v>2884513.8</v>
      </c>
      <c r="AA46" s="1513">
        <f t="shared" si="12"/>
        <v>2884513.8</v>
      </c>
      <c r="AB46" s="1513">
        <f t="shared" si="13"/>
        <v>2884513.8</v>
      </c>
      <c r="AC46" s="1513">
        <f t="shared" si="14"/>
        <v>2884513.8</v>
      </c>
      <c r="AD46" s="1513">
        <f t="shared" si="15"/>
        <v>2884513.8</v>
      </c>
      <c r="AE46" s="1515">
        <f t="shared" si="5"/>
        <v>2008</v>
      </c>
      <c r="AF46" s="1544">
        <f t="shared" si="16"/>
        <v>109611534.40000001</v>
      </c>
      <c r="AG46" s="1516">
        <f t="shared" si="6"/>
        <v>144225700</v>
      </c>
      <c r="AH46" s="1516">
        <f t="shared" si="17"/>
        <v>28845138</v>
      </c>
      <c r="AI46" s="1545">
        <f t="shared" si="18"/>
        <v>31729651.800000001</v>
      </c>
      <c r="AJ46" s="1546">
        <f t="shared" si="19"/>
        <v>34614165.600000001</v>
      </c>
      <c r="AK46" s="1518"/>
      <c r="AL46" s="1518"/>
      <c r="AM46" s="1518"/>
      <c r="AN46" s="1518"/>
      <c r="AO46" s="1518"/>
      <c r="AP46" s="1518"/>
      <c r="AQ46" s="1518"/>
    </row>
    <row r="47" spans="1:43" s="1520" customFormat="1" ht="41" customHeight="1">
      <c r="A47" s="1597">
        <v>36</v>
      </c>
      <c r="B47" s="1567" t="s">
        <v>3307</v>
      </c>
      <c r="C47" s="1362" t="s">
        <v>3591</v>
      </c>
      <c r="D47" s="1568" t="s">
        <v>732</v>
      </c>
      <c r="E47" s="1362" t="s">
        <v>123</v>
      </c>
      <c r="F47" s="1569" t="s">
        <v>1860</v>
      </c>
      <c r="G47" s="1569" t="s">
        <v>1859</v>
      </c>
      <c r="H47" s="1362"/>
      <c r="I47" s="1362" t="s">
        <v>3300</v>
      </c>
      <c r="J47" s="1570" t="s">
        <v>2208</v>
      </c>
      <c r="K47" s="1569" t="s">
        <v>1196</v>
      </c>
      <c r="L47" s="1362"/>
      <c r="M47" s="1362"/>
      <c r="N47" s="1362"/>
      <c r="O47" s="1362" t="s">
        <v>204</v>
      </c>
      <c r="P47" s="1571">
        <v>246798300</v>
      </c>
      <c r="Q47" s="1564" t="s">
        <v>123</v>
      </c>
      <c r="R47" s="1540">
        <v>246798300</v>
      </c>
      <c r="S47" s="1511" t="str">
        <f t="shared" si="7"/>
        <v>3.11.01</v>
      </c>
      <c r="T47" s="1512" t="str">
        <f t="shared" si="2"/>
        <v>BANGUNAN GEDUNG TEMPAT KERJA</v>
      </c>
      <c r="U47" s="1512">
        <f t="shared" si="3"/>
        <v>50</v>
      </c>
      <c r="V47" s="1513">
        <f>(P47-10)/U47</f>
        <v>4935965.8</v>
      </c>
      <c r="W47" s="1514">
        <f t="shared" si="8"/>
        <v>6</v>
      </c>
      <c r="X47" s="1513">
        <f t="shared" si="9"/>
        <v>29615794.799999997</v>
      </c>
      <c r="Y47" s="1513">
        <f t="shared" si="10"/>
        <v>4935965.8</v>
      </c>
      <c r="Z47" s="1513">
        <f t="shared" si="11"/>
        <v>4935965.8</v>
      </c>
      <c r="AA47" s="1513">
        <f t="shared" si="12"/>
        <v>4935965.8</v>
      </c>
      <c r="AB47" s="1513">
        <f t="shared" si="13"/>
        <v>4935965.8</v>
      </c>
      <c r="AC47" s="1513">
        <f t="shared" si="14"/>
        <v>4935965.8</v>
      </c>
      <c r="AD47" s="1513">
        <f>IF(P47=AA47+AB47+AC47+Z47+Y47+X47,0,V47)</f>
        <v>4935965.8</v>
      </c>
      <c r="AE47" s="1515" t="str">
        <f>J47</f>
        <v>2008</v>
      </c>
      <c r="AF47" s="1544">
        <f>P47-(X47+Y47+Z47+AA47+AB47+AC47+AD47)</f>
        <v>187566710.40000004</v>
      </c>
      <c r="AG47" s="1516">
        <f>P47</f>
        <v>246798300</v>
      </c>
      <c r="AH47" s="1516">
        <f t="shared" si="17"/>
        <v>49359657.999999985</v>
      </c>
      <c r="AI47" s="1545">
        <f t="shared" si="18"/>
        <v>54295623.799999982</v>
      </c>
      <c r="AJ47" s="1546">
        <f t="shared" si="19"/>
        <v>59231589.599999979</v>
      </c>
      <c r="AK47" s="1518"/>
      <c r="AL47" s="1518"/>
      <c r="AM47" s="1518"/>
      <c r="AN47" s="1518"/>
      <c r="AO47" s="1518"/>
      <c r="AP47" s="1518"/>
      <c r="AQ47" s="1518"/>
    </row>
    <row r="48" spans="1:43" s="1520" customFormat="1" ht="41" customHeight="1">
      <c r="A48" s="1597">
        <v>37</v>
      </c>
      <c r="B48" s="1567" t="s">
        <v>3307</v>
      </c>
      <c r="C48" s="1362" t="s">
        <v>3591</v>
      </c>
      <c r="D48" s="1569" t="s">
        <v>145</v>
      </c>
      <c r="E48" s="1362" t="s">
        <v>123</v>
      </c>
      <c r="F48" s="1362" t="s">
        <v>1188</v>
      </c>
      <c r="G48" s="1569" t="s">
        <v>1192</v>
      </c>
      <c r="H48" s="1362"/>
      <c r="I48" s="1362" t="s">
        <v>1193</v>
      </c>
      <c r="J48" s="1570" t="s">
        <v>2208</v>
      </c>
      <c r="K48" s="1569" t="s">
        <v>1196</v>
      </c>
      <c r="L48" s="1362"/>
      <c r="M48" s="1362"/>
      <c r="N48" s="1362"/>
      <c r="O48" s="1362" t="s">
        <v>204</v>
      </c>
      <c r="P48" s="1571">
        <v>302500000</v>
      </c>
      <c r="Q48" s="1572" t="s">
        <v>123</v>
      </c>
      <c r="R48" s="1548"/>
      <c r="S48" s="1511" t="str">
        <f t="shared" si="7"/>
        <v>3.11.01</v>
      </c>
      <c r="T48" s="1512" t="str">
        <f t="shared" si="2"/>
        <v>BANGUNAN GEDUNG TEMPAT KERJA</v>
      </c>
      <c r="U48" s="1512">
        <f t="shared" si="3"/>
        <v>50</v>
      </c>
      <c r="V48" s="1513">
        <f t="shared" ref="V48" si="20">(P48-10)/U48</f>
        <v>6049999.7999999998</v>
      </c>
      <c r="W48" s="1512">
        <f t="shared" ref="W48" si="21">2013-AE48</f>
        <v>5</v>
      </c>
      <c r="X48" s="1513">
        <f>PERHITUNGAN!AD17</f>
        <v>135905510</v>
      </c>
      <c r="Y48" s="1513">
        <f>PERHITUNGAN!Q20</f>
        <v>10454270</v>
      </c>
      <c r="Z48" s="1513">
        <f>PERHITUNGAN!Q21</f>
        <v>10454270</v>
      </c>
      <c r="AA48" s="1513">
        <f>PERHITUNGAN!Q22</f>
        <v>10454270</v>
      </c>
      <c r="AB48" s="1513">
        <f>PERHITUNGAN!Q23</f>
        <v>10454270</v>
      </c>
      <c r="AC48" s="1513">
        <f>PERHITUNGAN!Q24</f>
        <v>10454270</v>
      </c>
      <c r="AD48" s="1513">
        <f>PERHITUNGAN!T25</f>
        <v>10454270</v>
      </c>
      <c r="AE48" s="1515" t="str">
        <f t="shared" ref="AE48" si="22">J48</f>
        <v>2008</v>
      </c>
      <c r="AF48" s="1544">
        <f>PERHITUNGAN!V25</f>
        <v>324082370</v>
      </c>
      <c r="AG48" s="1516">
        <f t="shared" ref="AG48" si="23">P48</f>
        <v>302500000</v>
      </c>
      <c r="AH48" s="1516">
        <f t="shared" si="17"/>
        <v>177722590</v>
      </c>
      <c r="AI48" s="1545">
        <f>'PERHITUNGAN 2018'!T26</f>
        <v>188176860</v>
      </c>
      <c r="AJ48" s="1546">
        <f>PERHITUNGAN!T26</f>
        <v>198631130</v>
      </c>
      <c r="AK48" s="1518"/>
      <c r="AL48" s="1518"/>
      <c r="AM48" s="1518"/>
      <c r="AN48" s="1518"/>
      <c r="AO48" s="1518"/>
      <c r="AP48" s="1518"/>
      <c r="AQ48" s="1518"/>
    </row>
    <row r="49" spans="1:43" s="1520" customFormat="1" ht="41" customHeight="1">
      <c r="A49" s="1597">
        <v>38</v>
      </c>
      <c r="B49" s="1567" t="s">
        <v>3307</v>
      </c>
      <c r="C49" s="1362" t="s">
        <v>3591</v>
      </c>
      <c r="D49" s="1569" t="s">
        <v>145</v>
      </c>
      <c r="E49" s="1362" t="s">
        <v>123</v>
      </c>
      <c r="F49" s="1362" t="s">
        <v>1188</v>
      </c>
      <c r="G49" s="1569" t="s">
        <v>1192</v>
      </c>
      <c r="H49" s="1362"/>
      <c r="I49" s="1362" t="s">
        <v>1193</v>
      </c>
      <c r="J49" s="1570" t="s">
        <v>2208</v>
      </c>
      <c r="K49" s="1569" t="s">
        <v>1196</v>
      </c>
      <c r="L49" s="1362"/>
      <c r="M49" s="1362"/>
      <c r="N49" s="1362"/>
      <c r="O49" s="1362" t="s">
        <v>204</v>
      </c>
      <c r="P49" s="1571"/>
      <c r="Q49" s="1572"/>
      <c r="R49" s="1549"/>
      <c r="S49" s="1511"/>
      <c r="T49" s="1512"/>
      <c r="U49" s="1512"/>
      <c r="V49" s="1513"/>
      <c r="W49" s="1512"/>
      <c r="X49" s="1513"/>
      <c r="Y49" s="1513"/>
      <c r="Z49" s="1513"/>
      <c r="AA49" s="1513"/>
      <c r="AB49" s="1513"/>
      <c r="AC49" s="1513"/>
      <c r="AD49" s="1513"/>
      <c r="AE49" s="1515"/>
      <c r="AF49" s="1544"/>
      <c r="AG49" s="1516"/>
      <c r="AH49" s="1516"/>
      <c r="AI49" s="1545"/>
      <c r="AJ49" s="1536"/>
      <c r="AK49" s="1518"/>
      <c r="AL49" s="1518"/>
      <c r="AM49" s="1518"/>
      <c r="AN49" s="1518"/>
      <c r="AO49" s="1518"/>
      <c r="AP49" s="1518"/>
      <c r="AQ49" s="1518"/>
    </row>
    <row r="50" spans="1:43" s="1520" customFormat="1" ht="41" customHeight="1">
      <c r="A50" s="1597">
        <v>39</v>
      </c>
      <c r="B50" s="1567" t="s">
        <v>3298</v>
      </c>
      <c r="C50" s="1362" t="s">
        <v>3591</v>
      </c>
      <c r="D50" s="1569"/>
      <c r="E50" s="1362"/>
      <c r="F50" s="1362"/>
      <c r="G50" s="1569"/>
      <c r="H50" s="1362"/>
      <c r="I50" s="1362"/>
      <c r="J50" s="1570" t="s">
        <v>165</v>
      </c>
      <c r="K50" s="1569"/>
      <c r="L50" s="1362" t="s">
        <v>3316</v>
      </c>
      <c r="M50" s="1362"/>
      <c r="N50" s="1362"/>
      <c r="O50" s="1362" t="s">
        <v>204</v>
      </c>
      <c r="P50" s="1571">
        <v>6296806262.9742832</v>
      </c>
      <c r="Q50" s="1573" t="s">
        <v>123</v>
      </c>
      <c r="R50" s="1550">
        <v>2780882941</v>
      </c>
      <c r="S50" s="1511" t="str">
        <f t="shared" ref="S50:S55" si="24">MID(C50,2,7)</f>
        <v>3.11.01</v>
      </c>
      <c r="T50" s="1512" t="str">
        <f t="shared" ref="T50:T55" si="25">VLOOKUP(S50,kelompok,2,0)</f>
        <v>BANGUNAN GEDUNG TEMPAT KERJA</v>
      </c>
      <c r="U50" s="1512">
        <f t="shared" ref="U50:U55" si="26">VLOOKUP(S50,MASAMANFAAT,4,0)</f>
        <v>50</v>
      </c>
      <c r="V50" s="1513">
        <f t="shared" ref="V50:V55" si="27">(P50-10)/U50</f>
        <v>125936125.05948566</v>
      </c>
      <c r="W50" s="1512">
        <f t="shared" ref="W50:W55" si="28">2013-AE50</f>
        <v>12</v>
      </c>
      <c r="X50" s="1513">
        <f>PERHITUNGAN!AD45</f>
        <v>1168539996.327599</v>
      </c>
      <c r="Y50" s="1513">
        <f>PERHITUNGAN!Q47</f>
        <v>119262006.20108555</v>
      </c>
      <c r="Z50" s="1513">
        <f>PERHITUNGAN!Q48</f>
        <v>119262006.20108557</v>
      </c>
      <c r="AA50" s="1513">
        <f>PERHITUNGAN!Q49</f>
        <v>119262006.20108558</v>
      </c>
      <c r="AB50" s="1513">
        <f>PERHITUNGAN!Q50</f>
        <v>119262006.20108557</v>
      </c>
      <c r="AC50" s="1513">
        <f>PERHITUNGAN!Q51</f>
        <v>119262006.20108555</v>
      </c>
      <c r="AD50" s="1513">
        <f>PERHITUNGAN!T52</f>
        <v>119262006.20108557</v>
      </c>
      <c r="AE50" s="1515" t="str">
        <f t="shared" ref="AE50:AE55" si="29">J50</f>
        <v>2001</v>
      </c>
      <c r="AF50" s="1544">
        <f>PERHITUNGAN!V52</f>
        <v>4412694229.4401665</v>
      </c>
      <c r="AG50" s="1516">
        <f t="shared" ref="AG50:AG55" si="30">P50</f>
        <v>6296806262.9742832</v>
      </c>
      <c r="AH50" s="1516">
        <f t="shared" ref="AH50:AH55" si="31">X50+Y50+Z50+AA50+AB50</f>
        <v>1645588021.1319413</v>
      </c>
      <c r="AI50" s="1545">
        <f>'PERHITUNGAN 2018'!T53</f>
        <v>1764850027.3330269</v>
      </c>
      <c r="AJ50" s="1546">
        <f>PERHITUNGAN!T53</f>
        <v>1884112033.5341125</v>
      </c>
      <c r="AK50" s="1518"/>
      <c r="AL50" s="1518"/>
      <c r="AM50" s="1518"/>
      <c r="AN50" s="1518"/>
      <c r="AO50" s="1518"/>
      <c r="AP50" s="1518"/>
      <c r="AQ50" s="1518"/>
    </row>
    <row r="51" spans="1:43" s="1520" customFormat="1" ht="41" customHeight="1">
      <c r="A51" s="1597">
        <v>40</v>
      </c>
      <c r="B51" s="1567" t="s">
        <v>3405</v>
      </c>
      <c r="C51" s="1362" t="s">
        <v>3591</v>
      </c>
      <c r="D51" s="1569" t="s">
        <v>145</v>
      </c>
      <c r="E51" s="1362" t="s">
        <v>123</v>
      </c>
      <c r="F51" s="1362" t="s">
        <v>3314</v>
      </c>
      <c r="G51" s="1569" t="s">
        <v>1859</v>
      </c>
      <c r="H51" s="1362"/>
      <c r="I51" s="1362" t="s">
        <v>3300</v>
      </c>
      <c r="J51" s="1570" t="s">
        <v>2209</v>
      </c>
      <c r="K51" s="1569" t="s">
        <v>3317</v>
      </c>
      <c r="L51" s="1362"/>
      <c r="M51" s="1362"/>
      <c r="N51" s="1362"/>
      <c r="O51" s="1362" t="s">
        <v>204</v>
      </c>
      <c r="P51" s="1571"/>
      <c r="Q51" s="1574"/>
      <c r="R51" s="1540">
        <v>3515923321.9742799</v>
      </c>
      <c r="S51" s="1511"/>
      <c r="T51" s="1512"/>
      <c r="U51" s="1512"/>
      <c r="V51" s="1513"/>
      <c r="W51" s="1512"/>
      <c r="X51" s="1513"/>
      <c r="Y51" s="1513"/>
      <c r="Z51" s="1513"/>
      <c r="AA51" s="1513"/>
      <c r="AB51" s="1513"/>
      <c r="AC51" s="1513"/>
      <c r="AD51" s="1513"/>
      <c r="AE51" s="1515"/>
      <c r="AF51" s="1544"/>
      <c r="AG51" s="1516"/>
      <c r="AH51" s="1516"/>
      <c r="AI51" s="1545"/>
      <c r="AJ51" s="1536"/>
      <c r="AK51" s="1518"/>
      <c r="AL51" s="1518"/>
      <c r="AM51" s="1518"/>
      <c r="AN51" s="1518"/>
      <c r="AO51" s="1518"/>
      <c r="AP51" s="1518"/>
      <c r="AQ51" s="1518"/>
    </row>
    <row r="52" spans="1:43" s="1520" customFormat="1" ht="41" customHeight="1">
      <c r="A52" s="1597">
        <v>41</v>
      </c>
      <c r="B52" s="1567" t="s">
        <v>3315</v>
      </c>
      <c r="C52" s="1362" t="s">
        <v>3591</v>
      </c>
      <c r="D52" s="1569"/>
      <c r="E52" s="1362"/>
      <c r="F52" s="1362"/>
      <c r="G52" s="1569"/>
      <c r="H52" s="1362"/>
      <c r="I52" s="1362" t="s">
        <v>3300</v>
      </c>
      <c r="J52" s="1570" t="s">
        <v>165</v>
      </c>
      <c r="K52" s="1569"/>
      <c r="L52" s="1362"/>
      <c r="M52" s="1362"/>
      <c r="N52" s="1362"/>
      <c r="O52" s="1362" t="s">
        <v>204</v>
      </c>
      <c r="P52" s="1571">
        <v>4871509763.7362862</v>
      </c>
      <c r="Q52" s="1573" t="s">
        <v>123</v>
      </c>
      <c r="R52" s="1550">
        <v>1560976282</v>
      </c>
      <c r="S52" s="1511" t="str">
        <f t="shared" si="24"/>
        <v>3.11.01</v>
      </c>
      <c r="T52" s="1512" t="str">
        <f t="shared" si="25"/>
        <v>BANGUNAN GEDUNG TEMPAT KERJA</v>
      </c>
      <c r="U52" s="1512">
        <f t="shared" si="26"/>
        <v>50</v>
      </c>
      <c r="V52" s="1513">
        <f t="shared" si="27"/>
        <v>97430195.074725717</v>
      </c>
      <c r="W52" s="1512">
        <f t="shared" si="28"/>
        <v>12</v>
      </c>
      <c r="X52" s="1513">
        <f>PERHITUNGAN!AC67</f>
        <v>829618232.96172917</v>
      </c>
      <c r="Y52" s="1513">
        <f>PERHITUNGAN!Q72</f>
        <v>91861171.153967217</v>
      </c>
      <c r="Z52" s="1513">
        <f>PERHITUNGAN!Q73</f>
        <v>91861171.153967217</v>
      </c>
      <c r="AA52" s="1513">
        <f>PERHITUNGAN!Q74</f>
        <v>91861171.153967217</v>
      </c>
      <c r="AB52" s="1513">
        <f>PERHITUNGAN!Q75</f>
        <v>91861171.153967202</v>
      </c>
      <c r="AC52" s="1513">
        <f>PERHITUNGAN!Q76</f>
        <v>91861171.153967202</v>
      </c>
      <c r="AD52" s="1513">
        <f>PERHITUNGAN!T77</f>
        <v>91861171.153967202</v>
      </c>
      <c r="AE52" s="1515" t="str">
        <f t="shared" si="29"/>
        <v>2001</v>
      </c>
      <c r="AF52" s="1544">
        <f>PERHITUNGAN!V77</f>
        <v>3490724503.8507533</v>
      </c>
      <c r="AG52" s="1516">
        <f t="shared" si="30"/>
        <v>4871509763.7362862</v>
      </c>
      <c r="AH52" s="1516">
        <f t="shared" si="31"/>
        <v>1197062917.5775981</v>
      </c>
      <c r="AI52" s="1545">
        <f>'PERHITUNGAN 2018'!T78</f>
        <v>1288924088.7315652</v>
      </c>
      <c r="AJ52" s="1546">
        <f>PERHITUNGAN!T78</f>
        <v>1380785259.8855324</v>
      </c>
      <c r="AK52" s="1518"/>
      <c r="AL52" s="1518"/>
      <c r="AM52" s="1518"/>
      <c r="AN52" s="1518"/>
      <c r="AO52" s="1518"/>
      <c r="AP52" s="1518"/>
      <c r="AQ52" s="1518"/>
    </row>
    <row r="53" spans="1:43" s="1520" customFormat="1" ht="41" customHeight="1">
      <c r="A53" s="1597">
        <v>42</v>
      </c>
      <c r="B53" s="1567" t="s">
        <v>3308</v>
      </c>
      <c r="C53" s="1362" t="s">
        <v>3591</v>
      </c>
      <c r="D53" s="1569" t="s">
        <v>145</v>
      </c>
      <c r="E53" s="1362" t="s">
        <v>123</v>
      </c>
      <c r="F53" s="1569" t="s">
        <v>1860</v>
      </c>
      <c r="G53" s="1569" t="s">
        <v>1859</v>
      </c>
      <c r="H53" s="1362"/>
      <c r="I53" s="1362" t="s">
        <v>3300</v>
      </c>
      <c r="J53" s="1570" t="s">
        <v>2209</v>
      </c>
      <c r="K53" s="1569" t="s">
        <v>3317</v>
      </c>
      <c r="L53" s="1362"/>
      <c r="M53" s="1362"/>
      <c r="N53" s="1362"/>
      <c r="O53" s="1362" t="s">
        <v>204</v>
      </c>
      <c r="P53" s="1571"/>
      <c r="Q53" s="1574"/>
      <c r="R53" s="1540">
        <v>3183043481.7362862</v>
      </c>
      <c r="S53" s="1511"/>
      <c r="T53" s="1512"/>
      <c r="U53" s="1512"/>
      <c r="V53" s="1513"/>
      <c r="W53" s="1512"/>
      <c r="X53" s="1513"/>
      <c r="Y53" s="1513"/>
      <c r="Z53" s="1513"/>
      <c r="AA53" s="1513"/>
      <c r="AB53" s="1513"/>
      <c r="AC53" s="1513"/>
      <c r="AD53" s="1513"/>
      <c r="AE53" s="1515"/>
      <c r="AF53" s="1544"/>
      <c r="AG53" s="1516"/>
      <c r="AH53" s="1516"/>
      <c r="AI53" s="1545"/>
      <c r="AJ53" s="1536"/>
      <c r="AK53" s="1518"/>
      <c r="AL53" s="1518"/>
      <c r="AM53" s="1518"/>
      <c r="AN53" s="1518"/>
      <c r="AO53" s="1518"/>
      <c r="AP53" s="1518"/>
      <c r="AQ53" s="1518"/>
    </row>
    <row r="54" spans="1:43" s="1520" customFormat="1" ht="41" customHeight="1">
      <c r="A54" s="1597">
        <v>43</v>
      </c>
      <c r="B54" s="1567" t="s">
        <v>3318</v>
      </c>
      <c r="C54" s="1362" t="s">
        <v>3591</v>
      </c>
      <c r="D54" s="1569"/>
      <c r="E54" s="1362"/>
      <c r="F54" s="1362"/>
      <c r="G54" s="1569"/>
      <c r="H54" s="1362"/>
      <c r="I54" s="1362" t="s">
        <v>3300</v>
      </c>
      <c r="J54" s="1570" t="s">
        <v>2208</v>
      </c>
      <c r="K54" s="1569" t="s">
        <v>3321</v>
      </c>
      <c r="L54" s="1362"/>
      <c r="M54" s="1362"/>
      <c r="N54" s="1362"/>
      <c r="O54" s="1362" t="s">
        <v>204</v>
      </c>
      <c r="P54" s="1571"/>
      <c r="Q54" s="1564"/>
      <c r="R54" s="1540">
        <v>127490000</v>
      </c>
      <c r="S54" s="1511"/>
      <c r="T54" s="1512"/>
      <c r="U54" s="1512"/>
      <c r="V54" s="1513"/>
      <c r="W54" s="1512"/>
      <c r="X54" s="1513"/>
      <c r="Y54" s="1513"/>
      <c r="Z54" s="1513"/>
      <c r="AA54" s="1513"/>
      <c r="AB54" s="1513"/>
      <c r="AC54" s="1513"/>
      <c r="AD54" s="1513"/>
      <c r="AE54" s="1515"/>
      <c r="AF54" s="1544"/>
      <c r="AG54" s="1516"/>
      <c r="AH54" s="1516"/>
      <c r="AI54" s="1545"/>
      <c r="AJ54" s="1536"/>
      <c r="AK54" s="1518"/>
      <c r="AL54" s="1518"/>
      <c r="AM54" s="1518"/>
      <c r="AN54" s="1518"/>
      <c r="AO54" s="1518"/>
      <c r="AP54" s="1518"/>
      <c r="AQ54" s="1518"/>
    </row>
    <row r="55" spans="1:43" s="1520" customFormat="1" ht="41" customHeight="1">
      <c r="A55" s="1597">
        <v>44</v>
      </c>
      <c r="B55" s="1567" t="s">
        <v>3319</v>
      </c>
      <c r="C55" s="1362" t="s">
        <v>3591</v>
      </c>
      <c r="D55" s="1569"/>
      <c r="E55" s="1362"/>
      <c r="F55" s="1362"/>
      <c r="G55" s="1569"/>
      <c r="H55" s="1362"/>
      <c r="I55" s="1362" t="s">
        <v>3300</v>
      </c>
      <c r="J55" s="1570" t="s">
        <v>165</v>
      </c>
      <c r="K55" s="1569"/>
      <c r="L55" s="1362"/>
      <c r="M55" s="1362"/>
      <c r="N55" s="1362"/>
      <c r="O55" s="1362" t="s">
        <v>204</v>
      </c>
      <c r="P55" s="1571">
        <v>1424956005.2996848</v>
      </c>
      <c r="Q55" s="1573" t="s">
        <v>123</v>
      </c>
      <c r="R55" s="1540">
        <v>859340455</v>
      </c>
      <c r="S55" s="1511" t="str">
        <f t="shared" si="24"/>
        <v>3.11.01</v>
      </c>
      <c r="T55" s="1512" t="str">
        <f t="shared" si="25"/>
        <v>BANGUNAN GEDUNG TEMPAT KERJA</v>
      </c>
      <c r="U55" s="1512">
        <f t="shared" si="26"/>
        <v>50</v>
      </c>
      <c r="V55" s="1513">
        <f t="shared" si="27"/>
        <v>28499119.905993696</v>
      </c>
      <c r="W55" s="1512">
        <f t="shared" si="28"/>
        <v>12</v>
      </c>
      <c r="X55" s="1513">
        <f>PERHITUNGAN!AC92</f>
        <v>282479452.77627653</v>
      </c>
      <c r="Y55" s="1513">
        <f>PERHITUNGAN!Q97</f>
        <v>25965376.193713807</v>
      </c>
      <c r="Z55" s="1513">
        <f>PERHITUNGAN!Q98</f>
        <v>25965376.193713803</v>
      </c>
      <c r="AA55" s="1513">
        <f>PERHITUNGAN!Q99</f>
        <v>25965376.193713803</v>
      </c>
      <c r="AB55" s="1513">
        <f>PERHITUNGAN!Q100</f>
        <v>25965376.193713803</v>
      </c>
      <c r="AC55" s="1513">
        <f>PERHITUNGAN!Q101</f>
        <v>25965376.193713803</v>
      </c>
      <c r="AD55" s="1513">
        <f>PERHITUNGAN!T102</f>
        <v>25965376.193713803</v>
      </c>
      <c r="AE55" s="1515" t="str">
        <f t="shared" si="29"/>
        <v>2001</v>
      </c>
      <c r="AF55" s="1544">
        <f>PERHITUNGAN!V102</f>
        <v>986684295.36112452</v>
      </c>
      <c r="AG55" s="1516">
        <f t="shared" si="30"/>
        <v>1424956005.2996848</v>
      </c>
      <c r="AH55" s="1516">
        <f t="shared" si="31"/>
        <v>386340957.55113167</v>
      </c>
      <c r="AI55" s="1545">
        <f>'PERHITUNGAN 2018'!T103</f>
        <v>412306333.74484545</v>
      </c>
      <c r="AJ55" s="1546">
        <f>PERHITUNGAN!T103</f>
        <v>438271709.93855923</v>
      </c>
      <c r="AK55" s="1518"/>
      <c r="AL55" s="1518"/>
      <c r="AM55" s="1518"/>
      <c r="AN55" s="1518"/>
      <c r="AO55" s="1518"/>
      <c r="AP55" s="1518"/>
      <c r="AQ55" s="1518"/>
    </row>
    <row r="56" spans="1:43" s="1520" customFormat="1" ht="41" customHeight="1">
      <c r="A56" s="1597">
        <v>45</v>
      </c>
      <c r="B56" s="1567" t="s">
        <v>3320</v>
      </c>
      <c r="C56" s="1362" t="s">
        <v>3591</v>
      </c>
      <c r="D56" s="1569"/>
      <c r="E56" s="1362"/>
      <c r="F56" s="1362"/>
      <c r="G56" s="1569"/>
      <c r="H56" s="1362"/>
      <c r="I56" s="1362" t="s">
        <v>3300</v>
      </c>
      <c r="J56" s="1570" t="s">
        <v>2209</v>
      </c>
      <c r="K56" s="1569" t="s">
        <v>3317</v>
      </c>
      <c r="L56" s="1362"/>
      <c r="M56" s="1362"/>
      <c r="N56" s="1362"/>
      <c r="O56" s="1362" t="s">
        <v>204</v>
      </c>
      <c r="P56" s="1571"/>
      <c r="Q56" s="1575"/>
      <c r="R56" s="1540">
        <v>422097450.2996847</v>
      </c>
      <c r="S56" s="1511"/>
      <c r="T56" s="1512"/>
      <c r="U56" s="1512"/>
      <c r="V56" s="1513"/>
      <c r="W56" s="1512"/>
      <c r="X56" s="1513"/>
      <c r="Y56" s="1513"/>
      <c r="Z56" s="1513"/>
      <c r="AA56" s="1513"/>
      <c r="AB56" s="1513"/>
      <c r="AC56" s="1513"/>
      <c r="AD56" s="1513"/>
      <c r="AE56" s="1515"/>
      <c r="AF56" s="1544"/>
      <c r="AG56" s="1516"/>
      <c r="AH56" s="1516"/>
      <c r="AI56" s="1545"/>
      <c r="AJ56" s="1536"/>
      <c r="AK56" s="1518"/>
      <c r="AL56" s="1518"/>
      <c r="AM56" s="1518"/>
      <c r="AN56" s="1518"/>
      <c r="AO56" s="1518"/>
      <c r="AP56" s="1518"/>
      <c r="AQ56" s="1518"/>
    </row>
    <row r="57" spans="1:43" s="1520" customFormat="1" ht="41" customHeight="1">
      <c r="A57" s="1597">
        <v>46</v>
      </c>
      <c r="B57" s="1567" t="s">
        <v>3302</v>
      </c>
      <c r="C57" s="1362" t="s">
        <v>3591</v>
      </c>
      <c r="D57" s="1569"/>
      <c r="E57" s="1362"/>
      <c r="F57" s="1362"/>
      <c r="G57" s="1569"/>
      <c r="H57" s="1362"/>
      <c r="I57" s="1362" t="s">
        <v>3300</v>
      </c>
      <c r="J57" s="1362">
        <v>2008</v>
      </c>
      <c r="K57" s="1569" t="s">
        <v>3376</v>
      </c>
      <c r="L57" s="1362"/>
      <c r="M57" s="1362"/>
      <c r="N57" s="1362"/>
      <c r="O57" s="1362" t="s">
        <v>204</v>
      </c>
      <c r="P57" s="1571"/>
      <c r="Q57" s="1564"/>
      <c r="R57" s="1540">
        <v>143518100</v>
      </c>
      <c r="S57" s="1511"/>
      <c r="T57" s="1512"/>
      <c r="U57" s="1512"/>
      <c r="V57" s="1513"/>
      <c r="W57" s="1512"/>
      <c r="X57" s="1513"/>
      <c r="Y57" s="1513"/>
      <c r="Z57" s="1513"/>
      <c r="AA57" s="1513"/>
      <c r="AB57" s="1513"/>
      <c r="AC57" s="1513"/>
      <c r="AD57" s="1513"/>
      <c r="AE57" s="1515"/>
      <c r="AF57" s="1544"/>
      <c r="AG57" s="1516"/>
      <c r="AH57" s="1516"/>
      <c r="AI57" s="1545"/>
      <c r="AJ57" s="1536"/>
      <c r="AK57" s="1518"/>
      <c r="AL57" s="1518"/>
      <c r="AM57" s="1518"/>
      <c r="AN57" s="1518"/>
      <c r="AO57" s="1518"/>
      <c r="AP57" s="1518"/>
      <c r="AQ57" s="1518"/>
    </row>
    <row r="58" spans="1:43" s="1520" customFormat="1" ht="41" customHeight="1">
      <c r="A58" s="1597">
        <v>47</v>
      </c>
      <c r="B58" s="1567" t="s">
        <v>3323</v>
      </c>
      <c r="C58" s="1362" t="s">
        <v>3591</v>
      </c>
      <c r="D58" s="1569"/>
      <c r="E58" s="1362"/>
      <c r="F58" s="1362"/>
      <c r="G58" s="1569"/>
      <c r="H58" s="1362"/>
      <c r="I58" s="1362" t="s">
        <v>3300</v>
      </c>
      <c r="J58" s="1570" t="s">
        <v>165</v>
      </c>
      <c r="K58" s="1569"/>
      <c r="L58" s="1362"/>
      <c r="M58" s="1362"/>
      <c r="N58" s="1362"/>
      <c r="O58" s="1362" t="s">
        <v>204</v>
      </c>
      <c r="P58" s="1571">
        <v>925444137.49790108</v>
      </c>
      <c r="Q58" s="1573" t="s">
        <v>123</v>
      </c>
      <c r="R58" s="1540">
        <v>460046691</v>
      </c>
      <c r="S58" s="1511" t="str">
        <f t="shared" ref="S58:S96" si="32">MID(C58,2,7)</f>
        <v>3.11.01</v>
      </c>
      <c r="T58" s="1512" t="str">
        <f t="shared" ref="T58:T96" si="33">VLOOKUP(S58,kelompok,2,0)</f>
        <v>BANGUNAN GEDUNG TEMPAT KERJA</v>
      </c>
      <c r="U58" s="1512">
        <f t="shared" ref="U58:U96" si="34">VLOOKUP(S58,MASAMANFAAT,4,0)</f>
        <v>50</v>
      </c>
      <c r="V58" s="1513">
        <f t="shared" ref="V58:V96" si="35">(P58-10)/U58</f>
        <v>18508882.54995802</v>
      </c>
      <c r="W58" s="1512">
        <f t="shared" ref="W58:W96" si="36">2013-AE58</f>
        <v>12</v>
      </c>
      <c r="X58" s="1513">
        <f>PERHITUNGAN!AC117</f>
        <v>177038997.76090616</v>
      </c>
      <c r="Y58" s="1513">
        <f>PERHITUNGAN!Q122</f>
        <v>17404770.691558026</v>
      </c>
      <c r="Z58" s="1513">
        <f>PERHITUNGAN!Q123</f>
        <v>17404770.691558026</v>
      </c>
      <c r="AA58" s="1513">
        <f>PERHITUNGAN!Q124</f>
        <v>17404770.691558026</v>
      </c>
      <c r="AB58" s="1513">
        <f>PERHITUNGAN!Q125</f>
        <v>17404770.691558026</v>
      </c>
      <c r="AC58" s="1513">
        <f>PERHITUNGAN!Q126</f>
        <v>17404770.69155803</v>
      </c>
      <c r="AD58" s="1513">
        <f>PERHITUNGAN!T127</f>
        <v>17404770.69155803</v>
      </c>
      <c r="AE58" s="1515" t="str">
        <f t="shared" ref="AE58:AE96" si="37">J58</f>
        <v>2001</v>
      </c>
      <c r="AF58" s="1544">
        <f>PERHITUNGAN!V127</f>
        <v>643976515.58764708</v>
      </c>
      <c r="AG58" s="1516">
        <f t="shared" ref="AG58:AG96" si="38">P58</f>
        <v>925444137.49790108</v>
      </c>
      <c r="AH58" s="1516">
        <f t="shared" ref="AH58:AH96" si="39">X58+Y58+Z58+AA58+AB58</f>
        <v>246658080.52713829</v>
      </c>
      <c r="AI58" s="1545">
        <f>'PERHITUNGAN 2018'!T128</f>
        <v>264062851.21869633</v>
      </c>
      <c r="AJ58" s="1546">
        <f>PERHITUNGAN!T128</f>
        <v>281467621.91025436</v>
      </c>
      <c r="AK58" s="1518"/>
      <c r="AL58" s="1518"/>
      <c r="AM58" s="1518"/>
      <c r="AN58" s="1518"/>
      <c r="AO58" s="1518"/>
      <c r="AP58" s="1518"/>
      <c r="AQ58" s="1518"/>
    </row>
    <row r="59" spans="1:43" s="1520" customFormat="1" ht="41" customHeight="1">
      <c r="A59" s="1597">
        <v>48</v>
      </c>
      <c r="B59" s="1567" t="s">
        <v>3324</v>
      </c>
      <c r="C59" s="1362" t="s">
        <v>3591</v>
      </c>
      <c r="D59" s="1569"/>
      <c r="E59" s="1362"/>
      <c r="F59" s="1362"/>
      <c r="G59" s="1569"/>
      <c r="H59" s="1362"/>
      <c r="I59" s="1362" t="s">
        <v>3300</v>
      </c>
      <c r="J59" s="1570" t="s">
        <v>2209</v>
      </c>
      <c r="K59" s="1569" t="s">
        <v>3317</v>
      </c>
      <c r="L59" s="1362"/>
      <c r="M59" s="1362"/>
      <c r="N59" s="1362"/>
      <c r="O59" s="1362" t="s">
        <v>204</v>
      </c>
      <c r="P59" s="1571"/>
      <c r="Q59" s="1575"/>
      <c r="R59" s="1540">
        <v>465397446.49790108</v>
      </c>
      <c r="S59" s="1511"/>
      <c r="T59" s="1512"/>
      <c r="U59" s="1512"/>
      <c r="V59" s="1513"/>
      <c r="W59" s="1512"/>
      <c r="X59" s="1513"/>
      <c r="Y59" s="1513"/>
      <c r="Z59" s="1513"/>
      <c r="AA59" s="1513"/>
      <c r="AB59" s="1513"/>
      <c r="AC59" s="1513"/>
      <c r="AD59" s="1513"/>
      <c r="AE59" s="1515"/>
      <c r="AF59" s="1544"/>
      <c r="AG59" s="1516"/>
      <c r="AH59" s="1516"/>
      <c r="AI59" s="1545"/>
      <c r="AJ59" s="1536"/>
      <c r="AK59" s="1518"/>
      <c r="AL59" s="1518"/>
      <c r="AM59" s="1518"/>
      <c r="AN59" s="1518"/>
      <c r="AO59" s="1518"/>
      <c r="AP59" s="1518"/>
      <c r="AQ59" s="1518"/>
    </row>
    <row r="60" spans="1:43" s="1520" customFormat="1" ht="41" customHeight="1">
      <c r="A60" s="1597">
        <v>49</v>
      </c>
      <c r="B60" s="1567" t="s">
        <v>3325</v>
      </c>
      <c r="C60" s="1362" t="s">
        <v>3591</v>
      </c>
      <c r="D60" s="1569"/>
      <c r="E60" s="1362"/>
      <c r="F60" s="1362"/>
      <c r="G60" s="1569"/>
      <c r="H60" s="1362"/>
      <c r="I60" s="1362" t="s">
        <v>3300</v>
      </c>
      <c r="J60" s="1570" t="s">
        <v>165</v>
      </c>
      <c r="K60" s="1569"/>
      <c r="L60" s="1362"/>
      <c r="M60" s="1362"/>
      <c r="N60" s="1362"/>
      <c r="O60" s="1362" t="s">
        <v>204</v>
      </c>
      <c r="P60" s="1571">
        <v>1327165405</v>
      </c>
      <c r="Q60" s="1573" t="s">
        <v>123</v>
      </c>
      <c r="R60" s="1540">
        <v>488689096</v>
      </c>
      <c r="S60" s="1511" t="str">
        <f t="shared" si="32"/>
        <v>3.11.01</v>
      </c>
      <c r="T60" s="1512" t="str">
        <f t="shared" si="33"/>
        <v>BANGUNAN GEDUNG TEMPAT KERJA</v>
      </c>
      <c r="U60" s="1512">
        <f t="shared" si="34"/>
        <v>50</v>
      </c>
      <c r="V60" s="1513">
        <f t="shared" si="35"/>
        <v>26543307.899999999</v>
      </c>
      <c r="W60" s="1512">
        <f t="shared" si="36"/>
        <v>12</v>
      </c>
      <c r="X60" s="1513">
        <f>PERHITUNGAN!AC143</f>
        <v>219466345.22719994</v>
      </c>
      <c r="Y60" s="1513">
        <f>PERHITUNGAN!Q148</f>
        <v>25174978.631199989</v>
      </c>
      <c r="Z60" s="1513">
        <f>PERHITUNGAN!Q149</f>
        <v>25174978.631199986</v>
      </c>
      <c r="AA60" s="1513">
        <f>PERHITUNGAN!Q150</f>
        <v>25174978.631199986</v>
      </c>
      <c r="AB60" s="1513">
        <f>PERHITUNGAN!Q151</f>
        <v>25174978.631199989</v>
      </c>
      <c r="AC60" s="1513">
        <f>PERHITUNGAN!Q152</f>
        <v>25174978.631199989</v>
      </c>
      <c r="AD60" s="1513">
        <f>PERHITUNGAN!T153</f>
        <v>25174978.631199989</v>
      </c>
      <c r="AE60" s="1515" t="str">
        <f t="shared" si="37"/>
        <v>2001</v>
      </c>
      <c r="AF60" s="1544">
        <f>PERHITUNGAN!V153</f>
        <v>956649187.98559964</v>
      </c>
      <c r="AG60" s="1516">
        <f t="shared" si="38"/>
        <v>1327165405</v>
      </c>
      <c r="AH60" s="1516">
        <f t="shared" si="39"/>
        <v>320166259.75199991</v>
      </c>
      <c r="AI60" s="1545">
        <f>'PERHITUNGAN 2018'!T154</f>
        <v>345341238.38319993</v>
      </c>
      <c r="AJ60" s="1546">
        <f>PERHITUNGAN!T154</f>
        <v>370516217.01439995</v>
      </c>
      <c r="AK60" s="1518"/>
      <c r="AL60" s="1518"/>
      <c r="AM60" s="1518"/>
      <c r="AN60" s="1518"/>
      <c r="AO60" s="1518"/>
      <c r="AP60" s="1518"/>
      <c r="AQ60" s="1518"/>
    </row>
    <row r="61" spans="1:43" s="1520" customFormat="1" ht="41" customHeight="1">
      <c r="A61" s="1597">
        <v>50</v>
      </c>
      <c r="B61" s="1567" t="s">
        <v>3326</v>
      </c>
      <c r="C61" s="1362" t="s">
        <v>3591</v>
      </c>
      <c r="D61" s="1569"/>
      <c r="E61" s="1362"/>
      <c r="F61" s="1362"/>
      <c r="G61" s="1569"/>
      <c r="H61" s="1362"/>
      <c r="I61" s="1362" t="s">
        <v>3300</v>
      </c>
      <c r="J61" s="1570" t="s">
        <v>2208</v>
      </c>
      <c r="K61" s="1569" t="s">
        <v>3321</v>
      </c>
      <c r="L61" s="1362"/>
      <c r="M61" s="1362"/>
      <c r="N61" s="1362"/>
      <c r="O61" s="1362" t="s">
        <v>204</v>
      </c>
      <c r="P61" s="1571"/>
      <c r="Q61" s="1576"/>
      <c r="R61" s="1540">
        <v>838476309</v>
      </c>
      <c r="S61" s="1511"/>
      <c r="T61" s="1512"/>
      <c r="U61" s="1512"/>
      <c r="V61" s="1513"/>
      <c r="W61" s="1512"/>
      <c r="X61" s="1513"/>
      <c r="Y61" s="1513"/>
      <c r="Z61" s="1513"/>
      <c r="AA61" s="1513"/>
      <c r="AB61" s="1513"/>
      <c r="AC61" s="1513"/>
      <c r="AD61" s="1513"/>
      <c r="AE61" s="1515"/>
      <c r="AF61" s="1544"/>
      <c r="AG61" s="1516"/>
      <c r="AH61" s="1516"/>
      <c r="AI61" s="1545"/>
      <c r="AJ61" s="1536"/>
      <c r="AK61" s="1518"/>
      <c r="AL61" s="1518"/>
      <c r="AM61" s="1518"/>
      <c r="AN61" s="1518"/>
      <c r="AO61" s="1518"/>
      <c r="AP61" s="1518"/>
      <c r="AQ61" s="1518"/>
    </row>
    <row r="62" spans="1:43" s="1520" customFormat="1" ht="41" customHeight="1">
      <c r="A62" s="1597">
        <v>51</v>
      </c>
      <c r="B62" s="1567" t="s">
        <v>3330</v>
      </c>
      <c r="C62" s="1362" t="s">
        <v>3591</v>
      </c>
      <c r="D62" s="1569"/>
      <c r="E62" s="1362"/>
      <c r="F62" s="1362"/>
      <c r="G62" s="1569"/>
      <c r="H62" s="1362"/>
      <c r="I62" s="1362" t="s">
        <v>3300</v>
      </c>
      <c r="J62" s="1570" t="s">
        <v>165</v>
      </c>
      <c r="K62" s="1569"/>
      <c r="L62" s="1362"/>
      <c r="M62" s="1362"/>
      <c r="N62" s="1362"/>
      <c r="O62" s="1362" t="s">
        <v>204</v>
      </c>
      <c r="P62" s="1571">
        <v>1778452004.3590069</v>
      </c>
      <c r="Q62" s="1573" t="s">
        <v>123</v>
      </c>
      <c r="R62" s="1540">
        <v>439220939</v>
      </c>
      <c r="S62" s="1511" t="str">
        <f t="shared" si="32"/>
        <v>3.11.01</v>
      </c>
      <c r="T62" s="1512" t="str">
        <f t="shared" si="33"/>
        <v>BANGUNAN GEDUNG TEMPAT KERJA</v>
      </c>
      <c r="U62" s="1512">
        <f t="shared" si="34"/>
        <v>50</v>
      </c>
      <c r="V62" s="1513">
        <f t="shared" si="35"/>
        <v>35569039.887180135</v>
      </c>
      <c r="W62" s="1512">
        <f t="shared" si="36"/>
        <v>12</v>
      </c>
      <c r="X62" s="1513">
        <f>PERHITUNGAN!AC170</f>
        <v>267526260.20788077</v>
      </c>
      <c r="Y62" s="1513">
        <f>PERHITUNGAN!Q174</f>
        <v>34339221.457980134</v>
      </c>
      <c r="Z62" s="1513">
        <f>PERHITUNGAN!Q175</f>
        <v>34339221.457980134</v>
      </c>
      <c r="AA62" s="1513">
        <f>PERHITUNGAN!Q176</f>
        <v>34339221.457980134</v>
      </c>
      <c r="AB62" s="1513">
        <f>PERHITUNGAN!Q177</f>
        <v>34339221.457980134</v>
      </c>
      <c r="AC62" s="1513">
        <f>PERHITUNGAN!Q178</f>
        <v>34339221.457980134</v>
      </c>
      <c r="AD62" s="1513">
        <f>PERHITUNGAN!T179</f>
        <v>34339221.457980134</v>
      </c>
      <c r="AE62" s="1515" t="str">
        <f t="shared" si="37"/>
        <v>2001</v>
      </c>
      <c r="AF62" s="1544">
        <f>PERHITUNGAN!V179</f>
        <v>1304890415.403245</v>
      </c>
      <c r="AG62" s="1516">
        <f t="shared" si="38"/>
        <v>1778452004.3590069</v>
      </c>
      <c r="AH62" s="1516">
        <f t="shared" si="39"/>
        <v>404883146.03980136</v>
      </c>
      <c r="AI62" s="1545">
        <f>'PERHITUNGAN 2018'!T180</f>
        <v>439222367.49778152</v>
      </c>
      <c r="AJ62" s="1546">
        <f>PERHITUNGAN!T180</f>
        <v>473561588.95576167</v>
      </c>
      <c r="AK62" s="1518"/>
      <c r="AL62" s="1518"/>
      <c r="AM62" s="1518"/>
      <c r="AN62" s="1518"/>
      <c r="AO62" s="1518"/>
      <c r="AP62" s="1518"/>
      <c r="AQ62" s="1518"/>
    </row>
    <row r="63" spans="1:43" s="1520" customFormat="1" ht="41" customHeight="1">
      <c r="A63" s="1597">
        <v>52</v>
      </c>
      <c r="B63" s="1567" t="s">
        <v>3327</v>
      </c>
      <c r="C63" s="1362" t="s">
        <v>3591</v>
      </c>
      <c r="D63" s="1569"/>
      <c r="E63" s="1362"/>
      <c r="F63" s="1362"/>
      <c r="G63" s="1569"/>
      <c r="H63" s="1362"/>
      <c r="I63" s="1362" t="s">
        <v>3300</v>
      </c>
      <c r="J63" s="1570" t="s">
        <v>2208</v>
      </c>
      <c r="K63" s="1569" t="s">
        <v>3321</v>
      </c>
      <c r="L63" s="1362"/>
      <c r="M63" s="1362"/>
      <c r="N63" s="1362"/>
      <c r="O63" s="1362" t="s">
        <v>204</v>
      </c>
      <c r="P63" s="1571"/>
      <c r="Q63" s="1575"/>
      <c r="R63" s="1540">
        <v>1339231065.3590069</v>
      </c>
      <c r="S63" s="1511"/>
      <c r="T63" s="1512"/>
      <c r="U63" s="1512"/>
      <c r="V63" s="1513"/>
      <c r="W63" s="1512"/>
      <c r="X63" s="1513"/>
      <c r="Y63" s="1513"/>
      <c r="Z63" s="1513"/>
      <c r="AA63" s="1513"/>
      <c r="AB63" s="1513"/>
      <c r="AC63" s="1513"/>
      <c r="AD63" s="1513"/>
      <c r="AE63" s="1515"/>
      <c r="AF63" s="1544"/>
      <c r="AG63" s="1516"/>
      <c r="AH63" s="1516"/>
      <c r="AI63" s="1545"/>
      <c r="AJ63" s="1536"/>
      <c r="AK63" s="1518"/>
      <c r="AL63" s="1518"/>
      <c r="AM63" s="1518"/>
      <c r="AN63" s="1518"/>
      <c r="AO63" s="1518"/>
      <c r="AP63" s="1518"/>
      <c r="AQ63" s="1518"/>
    </row>
    <row r="64" spans="1:43" s="1520" customFormat="1" ht="41" customHeight="1">
      <c r="A64" s="1597">
        <v>53</v>
      </c>
      <c r="B64" s="1567" t="s">
        <v>3328</v>
      </c>
      <c r="C64" s="1362" t="s">
        <v>3591</v>
      </c>
      <c r="D64" s="1569"/>
      <c r="E64" s="1362"/>
      <c r="F64" s="1362"/>
      <c r="G64" s="1569"/>
      <c r="H64" s="1362"/>
      <c r="I64" s="1362" t="s">
        <v>3300</v>
      </c>
      <c r="J64" s="1570" t="s">
        <v>240</v>
      </c>
      <c r="K64" s="1569"/>
      <c r="L64" s="1362"/>
      <c r="M64" s="1362"/>
      <c r="N64" s="1362"/>
      <c r="O64" s="1362" t="s">
        <v>204</v>
      </c>
      <c r="P64" s="1577">
        <v>4170352138.2685671</v>
      </c>
      <c r="Q64" s="1573" t="s">
        <v>123</v>
      </c>
      <c r="R64" s="1540">
        <v>1443095500</v>
      </c>
      <c r="S64" s="1511" t="str">
        <f t="shared" si="32"/>
        <v>3.11.01</v>
      </c>
      <c r="T64" s="1512" t="str">
        <f t="shared" si="33"/>
        <v>BANGUNAN GEDUNG TEMPAT KERJA</v>
      </c>
      <c r="U64" s="1512">
        <f t="shared" si="34"/>
        <v>50</v>
      </c>
      <c r="V64" s="1513">
        <f t="shared" si="35"/>
        <v>83407042.565371335</v>
      </c>
      <c r="W64" s="1512">
        <f t="shared" si="36"/>
        <v>10</v>
      </c>
      <c r="X64" s="1513">
        <f>PERHITUNGAN!AC198</f>
        <v>640265452.55696714</v>
      </c>
      <c r="Y64" s="1513">
        <f>PERHITUNGAN!Q202</f>
        <v>78446370.793591127</v>
      </c>
      <c r="Z64" s="1513">
        <f>PERHITUNGAN!Q203</f>
        <v>78446370.793591127</v>
      </c>
      <c r="AA64" s="1513">
        <f>PERHITUNGAN!Q204</f>
        <v>78446370.793591127</v>
      </c>
      <c r="AB64" s="1513">
        <f>PERHITUNGAN!Q205</f>
        <v>78446370.793591142</v>
      </c>
      <c r="AC64" s="1513">
        <f>PERHITUNGAN!Q206</f>
        <v>78446370.793591142</v>
      </c>
      <c r="AD64" s="1513">
        <f>PERHITUNGAN!T207</f>
        <v>78446370.793591142</v>
      </c>
      <c r="AE64" s="1515" t="str">
        <f t="shared" si="37"/>
        <v>2003</v>
      </c>
      <c r="AF64" s="1544">
        <f>PERHITUNGAN!V207</f>
        <v>3059408460.9500546</v>
      </c>
      <c r="AG64" s="1516">
        <f t="shared" si="38"/>
        <v>4170352138.2685671</v>
      </c>
      <c r="AH64" s="1516">
        <f t="shared" si="39"/>
        <v>954050935.73133171</v>
      </c>
      <c r="AI64" s="1545">
        <f>'PERHITUNGAN 2018'!T208</f>
        <v>1032497306.5249228</v>
      </c>
      <c r="AJ64" s="1546">
        <f>PERHITUNGAN!T208</f>
        <v>1110943677.3185139</v>
      </c>
      <c r="AK64" s="1518"/>
      <c r="AL64" s="1518"/>
      <c r="AM64" s="1518"/>
      <c r="AN64" s="1518"/>
      <c r="AO64" s="1518"/>
      <c r="AP64" s="1518"/>
      <c r="AQ64" s="1518"/>
    </row>
    <row r="65" spans="1:36" s="1518" customFormat="1" ht="41" customHeight="1">
      <c r="A65" s="1597">
        <v>54</v>
      </c>
      <c r="B65" s="1567" t="s">
        <v>3329</v>
      </c>
      <c r="C65" s="1362" t="s">
        <v>3591</v>
      </c>
      <c r="D65" s="1569"/>
      <c r="E65" s="1362"/>
      <c r="F65" s="1362"/>
      <c r="G65" s="1569"/>
      <c r="H65" s="1362"/>
      <c r="I65" s="1362" t="s">
        <v>3300</v>
      </c>
      <c r="J65" s="1570" t="s">
        <v>2209</v>
      </c>
      <c r="K65" s="1569" t="s">
        <v>3317</v>
      </c>
      <c r="L65" s="1362"/>
      <c r="M65" s="1362"/>
      <c r="N65" s="1362"/>
      <c r="O65" s="1362" t="s">
        <v>204</v>
      </c>
      <c r="P65" s="1577"/>
      <c r="Q65" s="1575"/>
      <c r="R65" s="1540">
        <v>357481904.63201189</v>
      </c>
      <c r="S65" s="1511"/>
      <c r="T65" s="1512"/>
      <c r="U65" s="1512"/>
      <c r="V65" s="1513"/>
      <c r="W65" s="1512"/>
      <c r="X65" s="1513"/>
      <c r="Y65" s="1513"/>
      <c r="Z65" s="1513"/>
      <c r="AA65" s="1513"/>
      <c r="AB65" s="1513"/>
      <c r="AC65" s="1513"/>
      <c r="AD65" s="1513"/>
      <c r="AE65" s="1515"/>
      <c r="AF65" s="1544"/>
      <c r="AG65" s="1516"/>
      <c r="AH65" s="1516"/>
      <c r="AI65" s="1545"/>
      <c r="AJ65" s="1536"/>
    </row>
    <row r="66" spans="1:36" s="1518" customFormat="1" ht="41" customHeight="1">
      <c r="A66" s="1597">
        <v>55</v>
      </c>
      <c r="B66" s="1567" t="s">
        <v>3331</v>
      </c>
      <c r="C66" s="1362" t="s">
        <v>3591</v>
      </c>
      <c r="D66" s="1569"/>
      <c r="E66" s="1362"/>
      <c r="F66" s="1362"/>
      <c r="G66" s="1569"/>
      <c r="H66" s="1362"/>
      <c r="I66" s="1362" t="s">
        <v>3300</v>
      </c>
      <c r="J66" s="1570" t="s">
        <v>2209</v>
      </c>
      <c r="K66" s="1569" t="s">
        <v>3317</v>
      </c>
      <c r="L66" s="1362"/>
      <c r="M66" s="1362"/>
      <c r="N66" s="1362"/>
      <c r="O66" s="1362" t="s">
        <v>204</v>
      </c>
      <c r="P66" s="1577"/>
      <c r="Q66" s="1575"/>
      <c r="R66" s="1540">
        <v>620744113</v>
      </c>
      <c r="S66" s="1511"/>
      <c r="T66" s="1512"/>
      <c r="U66" s="1512"/>
      <c r="V66" s="1513"/>
      <c r="W66" s="1512"/>
      <c r="X66" s="1513"/>
      <c r="Y66" s="1513"/>
      <c r="Z66" s="1513"/>
      <c r="AA66" s="1513"/>
      <c r="AB66" s="1513"/>
      <c r="AC66" s="1513"/>
      <c r="AD66" s="1513"/>
      <c r="AE66" s="1515"/>
      <c r="AF66" s="1544"/>
      <c r="AG66" s="1516"/>
      <c r="AH66" s="1516"/>
      <c r="AI66" s="1545"/>
      <c r="AJ66" s="1536"/>
    </row>
    <row r="67" spans="1:36" s="1518" customFormat="1" ht="41" customHeight="1">
      <c r="A67" s="1597">
        <v>56</v>
      </c>
      <c r="B67" s="1567" t="s">
        <v>3393</v>
      </c>
      <c r="C67" s="1362" t="s">
        <v>3591</v>
      </c>
      <c r="D67" s="1569"/>
      <c r="E67" s="1362"/>
      <c r="F67" s="1362"/>
      <c r="G67" s="1569"/>
      <c r="H67" s="1362"/>
      <c r="I67" s="1362" t="s">
        <v>3300</v>
      </c>
      <c r="J67" s="1362">
        <v>2007</v>
      </c>
      <c r="K67" s="1569" t="s">
        <v>3375</v>
      </c>
      <c r="L67" s="1362"/>
      <c r="M67" s="1362"/>
      <c r="N67" s="1362"/>
      <c r="O67" s="1362" t="s">
        <v>204</v>
      </c>
      <c r="P67" s="1577"/>
      <c r="Q67" s="1575"/>
      <c r="R67" s="1540">
        <v>1008775087.093275</v>
      </c>
      <c r="S67" s="1511"/>
      <c r="T67" s="1512"/>
      <c r="U67" s="1512"/>
      <c r="V67" s="1513"/>
      <c r="W67" s="1512"/>
      <c r="X67" s="1513"/>
      <c r="Y67" s="1513"/>
      <c r="Z67" s="1513"/>
      <c r="AA67" s="1513"/>
      <c r="AB67" s="1513"/>
      <c r="AC67" s="1513"/>
      <c r="AD67" s="1513"/>
      <c r="AE67" s="1515"/>
      <c r="AF67" s="1544"/>
      <c r="AG67" s="1516"/>
      <c r="AH67" s="1516"/>
      <c r="AI67" s="1545"/>
      <c r="AJ67" s="1536"/>
    </row>
    <row r="68" spans="1:36" s="1518" customFormat="1" ht="41" customHeight="1">
      <c r="A68" s="1597">
        <v>57</v>
      </c>
      <c r="B68" s="1567" t="s">
        <v>3332</v>
      </c>
      <c r="C68" s="1362" t="s">
        <v>3591</v>
      </c>
      <c r="D68" s="1569"/>
      <c r="E68" s="1362"/>
      <c r="F68" s="1362"/>
      <c r="G68" s="1569"/>
      <c r="H68" s="1362"/>
      <c r="I68" s="1362" t="s">
        <v>3300</v>
      </c>
      <c r="J68" s="1570" t="s">
        <v>3334</v>
      </c>
      <c r="K68" s="1569" t="s">
        <v>3333</v>
      </c>
      <c r="L68" s="1362"/>
      <c r="M68" s="1362"/>
      <c r="N68" s="1362"/>
      <c r="O68" s="1362" t="s">
        <v>204</v>
      </c>
      <c r="P68" s="1577"/>
      <c r="Q68" s="1575"/>
      <c r="R68" s="1540">
        <v>512419326.91611767</v>
      </c>
      <c r="S68" s="1511"/>
      <c r="T68" s="1512"/>
      <c r="U68" s="1512"/>
      <c r="V68" s="1513"/>
      <c r="W68" s="1512"/>
      <c r="X68" s="1513"/>
      <c r="Y68" s="1513"/>
      <c r="Z68" s="1513"/>
      <c r="AA68" s="1513"/>
      <c r="AB68" s="1513"/>
      <c r="AC68" s="1513"/>
      <c r="AD68" s="1513"/>
      <c r="AE68" s="1515"/>
      <c r="AF68" s="1544"/>
      <c r="AG68" s="1516"/>
      <c r="AH68" s="1516"/>
      <c r="AI68" s="1545"/>
      <c r="AJ68" s="1536"/>
    </row>
    <row r="69" spans="1:36" s="1518" customFormat="1" ht="41" customHeight="1">
      <c r="A69" s="1597">
        <v>58</v>
      </c>
      <c r="B69" s="1567" t="s">
        <v>3311</v>
      </c>
      <c r="C69" s="1362" t="s">
        <v>3591</v>
      </c>
      <c r="D69" s="1569"/>
      <c r="E69" s="1362"/>
      <c r="F69" s="1362"/>
      <c r="G69" s="1569"/>
      <c r="H69" s="1362"/>
      <c r="I69" s="1362" t="s">
        <v>3300</v>
      </c>
      <c r="J69" s="1362">
        <v>2009</v>
      </c>
      <c r="K69" s="1569" t="s">
        <v>3377</v>
      </c>
      <c r="L69" s="1362"/>
      <c r="M69" s="1362"/>
      <c r="N69" s="1362"/>
      <c r="O69" s="1362" t="s">
        <v>204</v>
      </c>
      <c r="P69" s="1577"/>
      <c r="Q69" s="1575"/>
      <c r="R69" s="1540">
        <v>227836206.62716225</v>
      </c>
      <c r="S69" s="1511"/>
      <c r="T69" s="1512"/>
      <c r="U69" s="1512"/>
      <c r="V69" s="1513"/>
      <c r="W69" s="1512"/>
      <c r="X69" s="1513"/>
      <c r="Y69" s="1513"/>
      <c r="Z69" s="1513"/>
      <c r="AA69" s="1513"/>
      <c r="AB69" s="1513"/>
      <c r="AC69" s="1513"/>
      <c r="AD69" s="1513"/>
      <c r="AE69" s="1515"/>
      <c r="AF69" s="1544"/>
      <c r="AG69" s="1516"/>
      <c r="AH69" s="1516"/>
      <c r="AI69" s="1545"/>
      <c r="AJ69" s="1536"/>
    </row>
    <row r="70" spans="1:36" s="1518" customFormat="1" ht="41" customHeight="1">
      <c r="A70" s="1597">
        <v>59</v>
      </c>
      <c r="B70" s="1567" t="s">
        <v>3335</v>
      </c>
      <c r="C70" s="1362" t="s">
        <v>3591</v>
      </c>
      <c r="D70" s="1569"/>
      <c r="E70" s="1362"/>
      <c r="F70" s="1362"/>
      <c r="G70" s="1569"/>
      <c r="H70" s="1362"/>
      <c r="I70" s="1362" t="s">
        <v>3300</v>
      </c>
      <c r="J70" s="1362">
        <v>2003</v>
      </c>
      <c r="K70" s="1569"/>
      <c r="L70" s="1362"/>
      <c r="M70" s="1362"/>
      <c r="N70" s="1362"/>
      <c r="O70" s="1362" t="s">
        <v>204</v>
      </c>
      <c r="P70" s="1571">
        <v>672029022.59411669</v>
      </c>
      <c r="Q70" s="1573" t="s">
        <v>123</v>
      </c>
      <c r="R70" s="1540">
        <v>400386320</v>
      </c>
      <c r="S70" s="1511" t="str">
        <f t="shared" si="32"/>
        <v>3.11.01</v>
      </c>
      <c r="T70" s="1512" t="str">
        <f t="shared" si="33"/>
        <v>BANGUNAN GEDUNG TEMPAT KERJA</v>
      </c>
      <c r="U70" s="1512">
        <f t="shared" si="34"/>
        <v>50</v>
      </c>
      <c r="V70" s="1513">
        <f t="shared" si="35"/>
        <v>13440580.251882333</v>
      </c>
      <c r="W70" s="1512">
        <f t="shared" si="36"/>
        <v>10</v>
      </c>
      <c r="X70" s="1513">
        <f>PERHITUNGAN!AC223</f>
        <v>110444624.81941168</v>
      </c>
      <c r="Y70" s="1513">
        <f>PERHITUNGAN!Q226</f>
        <v>12479653.283882331</v>
      </c>
      <c r="Z70" s="1513">
        <f>PERHITUNGAN!Q227</f>
        <v>12479653.283882331</v>
      </c>
      <c r="AA70" s="1513">
        <f>PERHITUNGAN!Q228</f>
        <v>12479653.283882331</v>
      </c>
      <c r="AB70" s="1513">
        <f>PERHITUNGAN!Q229</f>
        <v>12479653.283882331</v>
      </c>
      <c r="AC70" s="1513">
        <f>PERHITUNGAN!Q230</f>
        <v>12479653.283882331</v>
      </c>
      <c r="AD70" s="1513">
        <f>PERHITUNGAN!T231</f>
        <v>12479653.283882331</v>
      </c>
      <c r="AE70" s="1515">
        <f t="shared" si="37"/>
        <v>2003</v>
      </c>
      <c r="AF70" s="1544">
        <f>PERHITUNGAN!V231</f>
        <v>486706478.07141095</v>
      </c>
      <c r="AG70" s="1516">
        <f t="shared" si="38"/>
        <v>672029022.59411669</v>
      </c>
      <c r="AH70" s="1516">
        <f t="shared" si="39"/>
        <v>160363237.95494097</v>
      </c>
      <c r="AI70" s="1545">
        <f>'PERHITUNGAN 2018'!T232</f>
        <v>172842891.23882329</v>
      </c>
      <c r="AJ70" s="1546">
        <f>PERHITUNGAN!T232</f>
        <v>185322544.52270561</v>
      </c>
    </row>
    <row r="71" spans="1:36" s="1518" customFormat="1" ht="41" customHeight="1">
      <c r="A71" s="1597">
        <v>60</v>
      </c>
      <c r="B71" s="1567" t="s">
        <v>3336</v>
      </c>
      <c r="C71" s="1362" t="s">
        <v>3591</v>
      </c>
      <c r="D71" s="1569"/>
      <c r="E71" s="1362"/>
      <c r="F71" s="1362"/>
      <c r="G71" s="1569"/>
      <c r="H71" s="1362"/>
      <c r="I71" s="1362" t="s">
        <v>3300</v>
      </c>
      <c r="J71" s="1362">
        <v>2009</v>
      </c>
      <c r="K71" s="1569" t="s">
        <v>3377</v>
      </c>
      <c r="L71" s="1362"/>
      <c r="M71" s="1362"/>
      <c r="N71" s="1362"/>
      <c r="O71" s="1362" t="s">
        <v>204</v>
      </c>
      <c r="P71" s="1571"/>
      <c r="Q71" s="1573"/>
      <c r="R71" s="1540">
        <v>271642702.59411663</v>
      </c>
      <c r="S71" s="1511"/>
      <c r="T71" s="1512"/>
      <c r="U71" s="1512"/>
      <c r="V71" s="1513"/>
      <c r="W71" s="1512"/>
      <c r="X71" s="1513"/>
      <c r="Y71" s="1513"/>
      <c r="Z71" s="1513"/>
      <c r="AA71" s="1513"/>
      <c r="AB71" s="1513"/>
      <c r="AC71" s="1513"/>
      <c r="AD71" s="1513"/>
      <c r="AE71" s="1515"/>
      <c r="AF71" s="1544"/>
      <c r="AG71" s="1516"/>
      <c r="AH71" s="1516"/>
      <c r="AI71" s="1545"/>
      <c r="AJ71" s="1536"/>
    </row>
    <row r="72" spans="1:36" s="1518" customFormat="1" ht="41" customHeight="1">
      <c r="A72" s="1597">
        <v>61</v>
      </c>
      <c r="B72" s="1567" t="s">
        <v>3368</v>
      </c>
      <c r="C72" s="1362" t="s">
        <v>3591</v>
      </c>
      <c r="D72" s="1569"/>
      <c r="E72" s="1362"/>
      <c r="F72" s="1362"/>
      <c r="G72" s="1569"/>
      <c r="H72" s="1362"/>
      <c r="I72" s="1362" t="s">
        <v>3300</v>
      </c>
      <c r="J72" s="1362">
        <v>2002</v>
      </c>
      <c r="K72" s="1569"/>
      <c r="L72" s="1362"/>
      <c r="M72" s="1362"/>
      <c r="N72" s="1362"/>
      <c r="O72" s="1362" t="s">
        <v>204</v>
      </c>
      <c r="P72" s="1571">
        <v>5719744541.4005909</v>
      </c>
      <c r="Q72" s="1573" t="s">
        <v>123</v>
      </c>
      <c r="R72" s="1540">
        <v>475928026</v>
      </c>
      <c r="S72" s="1511" t="str">
        <f t="shared" si="32"/>
        <v>3.11.01</v>
      </c>
      <c r="T72" s="1512" t="str">
        <f t="shared" si="33"/>
        <v>BANGUNAN GEDUNG TEMPAT KERJA</v>
      </c>
      <c r="U72" s="1512">
        <f t="shared" si="34"/>
        <v>50</v>
      </c>
      <c r="V72" s="1513">
        <f t="shared" si="35"/>
        <v>114394890.62801182</v>
      </c>
      <c r="W72" s="1512">
        <f t="shared" si="36"/>
        <v>11</v>
      </c>
      <c r="X72" s="1513">
        <f>PERHITUNGAN!AC248</f>
        <v>782112421.99448121</v>
      </c>
      <c r="Y72" s="1513">
        <f>PERHITUNGAN!Q253</f>
        <v>111384659.82741156</v>
      </c>
      <c r="Z72" s="1513">
        <f>PERHITUNGAN!Q254</f>
        <v>111384659.82741156</v>
      </c>
      <c r="AA72" s="1513">
        <f>PERHITUNGAN!Q255</f>
        <v>111384659.82741156</v>
      </c>
      <c r="AB72" s="1513">
        <f>PERHITUNGAN!Q256</f>
        <v>111384659.82741156</v>
      </c>
      <c r="AC72" s="1513">
        <f>PERHITUNGAN!Q257</f>
        <v>111384659.82741156</v>
      </c>
      <c r="AD72" s="1513">
        <f>PERHITUNGAN!T258</f>
        <v>111384659.82741155</v>
      </c>
      <c r="AE72" s="1515">
        <f t="shared" si="37"/>
        <v>2002</v>
      </c>
      <c r="AF72" s="1544">
        <f>PERHITUNGAN!V258</f>
        <v>4232617073.4416389</v>
      </c>
      <c r="AG72" s="1516">
        <f t="shared" si="38"/>
        <v>5719744541.4005909</v>
      </c>
      <c r="AH72" s="1516">
        <f t="shared" si="39"/>
        <v>1227651061.3041275</v>
      </c>
      <c r="AI72" s="1545">
        <f>'PERHITUNGAN 2018'!T259</f>
        <v>1339035721.1315391</v>
      </c>
      <c r="AJ72" s="1546">
        <f>PERHITUNGAN!T259</f>
        <v>1450420380.9589508</v>
      </c>
    </row>
    <row r="73" spans="1:36" s="1518" customFormat="1" ht="41" customHeight="1">
      <c r="A73" s="1597">
        <v>62</v>
      </c>
      <c r="B73" s="1567" t="s">
        <v>3369</v>
      </c>
      <c r="C73" s="1362" t="s">
        <v>3591</v>
      </c>
      <c r="D73" s="1569"/>
      <c r="E73" s="1362"/>
      <c r="F73" s="1362"/>
      <c r="G73" s="1569"/>
      <c r="H73" s="1362"/>
      <c r="I73" s="1362" t="s">
        <v>3300</v>
      </c>
      <c r="J73" s="1362">
        <v>2007</v>
      </c>
      <c r="K73" s="1569" t="s">
        <v>3375</v>
      </c>
      <c r="L73" s="1362"/>
      <c r="M73" s="1362"/>
      <c r="N73" s="1362"/>
      <c r="O73" s="1362" t="s">
        <v>204</v>
      </c>
      <c r="P73" s="1571"/>
      <c r="Q73" s="1575"/>
      <c r="R73" s="1540">
        <v>3098819611.4005914</v>
      </c>
      <c r="S73" s="1511"/>
      <c r="T73" s="1512"/>
      <c r="U73" s="1512"/>
      <c r="V73" s="1513"/>
      <c r="W73" s="1512"/>
      <c r="X73" s="1513"/>
      <c r="Y73" s="1513"/>
      <c r="Z73" s="1513"/>
      <c r="AA73" s="1513"/>
      <c r="AB73" s="1513"/>
      <c r="AC73" s="1513"/>
      <c r="AD73" s="1513"/>
      <c r="AE73" s="1515"/>
      <c r="AF73" s="1544"/>
      <c r="AG73" s="1516"/>
      <c r="AH73" s="1516"/>
      <c r="AI73" s="1545"/>
      <c r="AJ73" s="1536"/>
    </row>
    <row r="74" spans="1:36" s="1518" customFormat="1" ht="41" customHeight="1">
      <c r="A74" s="1597">
        <v>63</v>
      </c>
      <c r="B74" s="1567" t="s">
        <v>3305</v>
      </c>
      <c r="C74" s="1362" t="s">
        <v>3591</v>
      </c>
      <c r="D74" s="1569"/>
      <c r="E74" s="1362"/>
      <c r="F74" s="1362"/>
      <c r="G74" s="1569"/>
      <c r="H74" s="1362"/>
      <c r="I74" s="1362" t="s">
        <v>3300</v>
      </c>
      <c r="J74" s="1362">
        <v>2008</v>
      </c>
      <c r="K74" s="1569" t="s">
        <v>3376</v>
      </c>
      <c r="L74" s="1362"/>
      <c r="M74" s="1362"/>
      <c r="N74" s="1362"/>
      <c r="O74" s="1362" t="s">
        <v>204</v>
      </c>
      <c r="P74" s="1571"/>
      <c r="Q74" s="1564"/>
      <c r="R74" s="1540">
        <v>1671996904</v>
      </c>
      <c r="S74" s="1511"/>
      <c r="T74" s="1512"/>
      <c r="U74" s="1512"/>
      <c r="V74" s="1513"/>
      <c r="W74" s="1512"/>
      <c r="X74" s="1513"/>
      <c r="Y74" s="1513"/>
      <c r="Z74" s="1513"/>
      <c r="AA74" s="1513"/>
      <c r="AB74" s="1513"/>
      <c r="AC74" s="1513"/>
      <c r="AD74" s="1513"/>
      <c r="AE74" s="1515"/>
      <c r="AF74" s="1544"/>
      <c r="AG74" s="1516"/>
      <c r="AH74" s="1516"/>
      <c r="AI74" s="1545"/>
      <c r="AJ74" s="1536"/>
    </row>
    <row r="75" spans="1:36" s="1518" customFormat="1" ht="41" customHeight="1">
      <c r="A75" s="1597">
        <v>64</v>
      </c>
      <c r="B75" s="1567" t="s">
        <v>3306</v>
      </c>
      <c r="C75" s="1362" t="s">
        <v>3591</v>
      </c>
      <c r="D75" s="1569"/>
      <c r="E75" s="1362"/>
      <c r="F75" s="1362"/>
      <c r="G75" s="1569"/>
      <c r="H75" s="1362"/>
      <c r="I75" s="1362" t="s">
        <v>3300</v>
      </c>
      <c r="J75" s="1362">
        <v>2008</v>
      </c>
      <c r="K75" s="1569" t="s">
        <v>3376</v>
      </c>
      <c r="L75" s="1362"/>
      <c r="M75" s="1362"/>
      <c r="N75" s="1362"/>
      <c r="O75" s="1362" t="s">
        <v>204</v>
      </c>
      <c r="P75" s="1571"/>
      <c r="Q75" s="1573"/>
      <c r="R75" s="1540">
        <v>473000000</v>
      </c>
      <c r="S75" s="1511"/>
      <c r="T75" s="1512"/>
      <c r="U75" s="1512"/>
      <c r="V75" s="1513"/>
      <c r="W75" s="1512"/>
      <c r="X75" s="1513"/>
      <c r="Y75" s="1513"/>
      <c r="Z75" s="1513"/>
      <c r="AA75" s="1513"/>
      <c r="AB75" s="1513"/>
      <c r="AC75" s="1513"/>
      <c r="AD75" s="1513"/>
      <c r="AE75" s="1515"/>
      <c r="AF75" s="1544"/>
      <c r="AG75" s="1516"/>
      <c r="AH75" s="1516"/>
      <c r="AI75" s="1545"/>
      <c r="AJ75" s="1536"/>
    </row>
    <row r="76" spans="1:36" s="1518" customFormat="1" ht="41" customHeight="1">
      <c r="A76" s="1597">
        <v>65</v>
      </c>
      <c r="B76" s="1567" t="s">
        <v>3370</v>
      </c>
      <c r="C76" s="1362" t="s">
        <v>3591</v>
      </c>
      <c r="D76" s="1569"/>
      <c r="E76" s="1362"/>
      <c r="F76" s="1362"/>
      <c r="G76" s="1569"/>
      <c r="H76" s="1362"/>
      <c r="I76" s="1362" t="s">
        <v>3300</v>
      </c>
      <c r="J76" s="1362">
        <v>2002</v>
      </c>
      <c r="K76" s="1569"/>
      <c r="L76" s="1362"/>
      <c r="M76" s="1362"/>
      <c r="N76" s="1362"/>
      <c r="O76" s="1362" t="s">
        <v>204</v>
      </c>
      <c r="P76" s="1571">
        <v>577566147.59240282</v>
      </c>
      <c r="Q76" s="1573" t="s">
        <v>123</v>
      </c>
      <c r="R76" s="1540">
        <v>316343811</v>
      </c>
      <c r="S76" s="1511" t="str">
        <f t="shared" si="32"/>
        <v>3.11.01</v>
      </c>
      <c r="T76" s="1512" t="str">
        <f t="shared" si="33"/>
        <v>BANGUNAN GEDUNG TEMPAT KERJA</v>
      </c>
      <c r="U76" s="1512">
        <f t="shared" si="34"/>
        <v>50</v>
      </c>
      <c r="V76" s="1513">
        <f t="shared" si="35"/>
        <v>11551322.751848057</v>
      </c>
      <c r="W76" s="1512">
        <f t="shared" si="36"/>
        <v>11</v>
      </c>
      <c r="X76" s="1513">
        <f>PERHITUNGAN!AC274</f>
        <v>108064828.40893638</v>
      </c>
      <c r="Y76" s="1513">
        <f>PERHITUNGAN!Q278</f>
        <v>10918635.329848057</v>
      </c>
      <c r="Z76" s="1513">
        <f>PERHITUNGAN!Q279</f>
        <v>10918635.329848057</v>
      </c>
      <c r="AA76" s="1513">
        <f>PERHITUNGAN!Q280</f>
        <v>10918635.329848057</v>
      </c>
      <c r="AB76" s="1513">
        <f>PERHITUNGAN!Q281</f>
        <v>10918635.329848057</v>
      </c>
      <c r="AC76" s="1513">
        <f>PERHITUNGAN!Q282</f>
        <v>10918635.329848057</v>
      </c>
      <c r="AD76" s="1513">
        <f>PERHITUNGAN!T283</f>
        <v>10918635.329848057</v>
      </c>
      <c r="AE76" s="1515">
        <f t="shared" si="37"/>
        <v>2002</v>
      </c>
      <c r="AF76" s="1544">
        <f>PERHITUNGAN!V283</f>
        <v>403989507.20437813</v>
      </c>
      <c r="AG76" s="1516">
        <f t="shared" si="38"/>
        <v>577566147.59240282</v>
      </c>
      <c r="AH76" s="1516">
        <f t="shared" si="39"/>
        <v>151739369.72832859</v>
      </c>
      <c r="AI76" s="1545">
        <f>'PERHITUNGAN 2018'!T284</f>
        <v>162658005.05817664</v>
      </c>
      <c r="AJ76" s="1546">
        <f>PERHITUNGAN!T284</f>
        <v>173576640.38802469</v>
      </c>
    </row>
    <row r="77" spans="1:36" s="1518" customFormat="1" ht="41" customHeight="1">
      <c r="A77" s="1597">
        <v>66</v>
      </c>
      <c r="B77" s="1567" t="s">
        <v>3371</v>
      </c>
      <c r="C77" s="1362" t="s">
        <v>3591</v>
      </c>
      <c r="D77" s="1569"/>
      <c r="E77" s="1362"/>
      <c r="F77" s="1362"/>
      <c r="G77" s="1569"/>
      <c r="H77" s="1362"/>
      <c r="I77" s="1362" t="s">
        <v>3300</v>
      </c>
      <c r="J77" s="1362">
        <v>2007</v>
      </c>
      <c r="K77" s="1568" t="s">
        <v>3375</v>
      </c>
      <c r="L77" s="1362"/>
      <c r="M77" s="1362"/>
      <c r="N77" s="1362"/>
      <c r="O77" s="1362" t="s">
        <v>204</v>
      </c>
      <c r="P77" s="1571"/>
      <c r="Q77" s="1575"/>
      <c r="R77" s="1540">
        <v>261222336.59240282</v>
      </c>
      <c r="S77" s="1511"/>
      <c r="T77" s="1512"/>
      <c r="U77" s="1512"/>
      <c r="V77" s="1513"/>
      <c r="W77" s="1512"/>
      <c r="X77" s="1513"/>
      <c r="Y77" s="1513"/>
      <c r="Z77" s="1513"/>
      <c r="AA77" s="1513"/>
      <c r="AB77" s="1513"/>
      <c r="AC77" s="1513"/>
      <c r="AD77" s="1513"/>
      <c r="AE77" s="1515"/>
      <c r="AF77" s="1544"/>
      <c r="AG77" s="1516"/>
      <c r="AH77" s="1516"/>
      <c r="AI77" s="1545"/>
      <c r="AJ77" s="1536"/>
    </row>
    <row r="78" spans="1:36" s="1518" customFormat="1" ht="41" customHeight="1">
      <c r="A78" s="1597">
        <v>67</v>
      </c>
      <c r="B78" s="1567" t="s">
        <v>3372</v>
      </c>
      <c r="C78" s="1362" t="s">
        <v>3591</v>
      </c>
      <c r="D78" s="1569"/>
      <c r="E78" s="1362"/>
      <c r="F78" s="1362"/>
      <c r="G78" s="1569"/>
      <c r="H78" s="1362"/>
      <c r="I78" s="1362" t="s">
        <v>3300</v>
      </c>
      <c r="J78" s="1362">
        <v>2002</v>
      </c>
      <c r="K78" s="1569"/>
      <c r="L78" s="1362"/>
      <c r="M78" s="1362"/>
      <c r="N78" s="1362"/>
      <c r="O78" s="1362" t="s">
        <v>204</v>
      </c>
      <c r="P78" s="1571">
        <v>1451752717</v>
      </c>
      <c r="Q78" s="1573" t="s">
        <v>123</v>
      </c>
      <c r="R78" s="1540">
        <v>284568083</v>
      </c>
      <c r="S78" s="1511" t="str">
        <f t="shared" si="32"/>
        <v>3.11.01</v>
      </c>
      <c r="T78" s="1512" t="str">
        <f t="shared" si="33"/>
        <v>BANGUNAN GEDUNG TEMPAT KERJA</v>
      </c>
      <c r="U78" s="1512">
        <f t="shared" si="34"/>
        <v>50</v>
      </c>
      <c r="V78" s="1513">
        <f t="shared" si="35"/>
        <v>29035054.140000001</v>
      </c>
      <c r="W78" s="1512">
        <f t="shared" si="36"/>
        <v>11</v>
      </c>
      <c r="X78" s="1513">
        <f>PERHITUNGAN!AC299</f>
        <v>204260715.60480002</v>
      </c>
      <c r="Y78" s="1513">
        <f>PERHITUNGAN!Q303</f>
        <v>28352090.940800007</v>
      </c>
      <c r="Z78" s="1513">
        <f>PERHITUNGAN!Q304</f>
        <v>28352090.940800007</v>
      </c>
      <c r="AA78" s="1513">
        <f>PERHITUNGAN!Q305</f>
        <v>28352090.940800007</v>
      </c>
      <c r="AB78" s="1513">
        <f>PERHITUNGAN!Q306</f>
        <v>28352090.940800011</v>
      </c>
      <c r="AC78" s="1513">
        <f>PERHITUNGAN!Q307</f>
        <v>28352090.940800011</v>
      </c>
      <c r="AD78" s="1513">
        <f>PERHITUNGAN!T308</f>
        <v>28352090.940800011</v>
      </c>
      <c r="AE78" s="1515">
        <f t="shared" si="37"/>
        <v>2002</v>
      </c>
      <c r="AF78" s="1544">
        <f>PERHITUNGAN!V308</f>
        <v>1077379455.7504005</v>
      </c>
      <c r="AG78" s="1516">
        <f t="shared" si="38"/>
        <v>1451752717</v>
      </c>
      <c r="AH78" s="1516">
        <f t="shared" si="39"/>
        <v>317669079.36800003</v>
      </c>
      <c r="AI78" s="1545">
        <f>'PERHITUNGAN 2018'!T309</f>
        <v>346021170.30880004</v>
      </c>
      <c r="AJ78" s="1546">
        <f>PERHITUNGAN!T309</f>
        <v>374373261.24960005</v>
      </c>
    </row>
    <row r="79" spans="1:36" s="1518" customFormat="1" ht="41" customHeight="1">
      <c r="A79" s="1597">
        <v>68</v>
      </c>
      <c r="B79" s="1567" t="s">
        <v>3301</v>
      </c>
      <c r="C79" s="1362" t="s">
        <v>3591</v>
      </c>
      <c r="D79" s="1569"/>
      <c r="E79" s="1362"/>
      <c r="F79" s="1362"/>
      <c r="G79" s="1569"/>
      <c r="H79" s="1362"/>
      <c r="I79" s="1362" t="s">
        <v>3300</v>
      </c>
      <c r="J79" s="1362">
        <v>2008</v>
      </c>
      <c r="K79" s="1569" t="s">
        <v>3376</v>
      </c>
      <c r="L79" s="1362"/>
      <c r="M79" s="1362"/>
      <c r="N79" s="1362"/>
      <c r="O79" s="1362" t="s">
        <v>204</v>
      </c>
      <c r="P79" s="1571"/>
      <c r="Q79" s="1564"/>
      <c r="R79" s="1540">
        <v>1167184634</v>
      </c>
      <c r="S79" s="1511"/>
      <c r="T79" s="1512"/>
      <c r="U79" s="1512"/>
      <c r="V79" s="1513"/>
      <c r="W79" s="1512"/>
      <c r="X79" s="1513"/>
      <c r="Y79" s="1513"/>
      <c r="Z79" s="1513"/>
      <c r="AA79" s="1513"/>
      <c r="AB79" s="1513"/>
      <c r="AC79" s="1513"/>
      <c r="AD79" s="1513"/>
      <c r="AE79" s="1515"/>
      <c r="AF79" s="1544"/>
      <c r="AG79" s="1516"/>
      <c r="AH79" s="1516"/>
      <c r="AI79" s="1545"/>
      <c r="AJ79" s="1536"/>
    </row>
    <row r="80" spans="1:36" s="1518" customFormat="1" ht="41" customHeight="1">
      <c r="A80" s="1597">
        <v>69</v>
      </c>
      <c r="B80" s="1567" t="s">
        <v>3373</v>
      </c>
      <c r="C80" s="1362" t="s">
        <v>3591</v>
      </c>
      <c r="D80" s="1569"/>
      <c r="E80" s="1362"/>
      <c r="F80" s="1362"/>
      <c r="G80" s="1569"/>
      <c r="H80" s="1362"/>
      <c r="I80" s="1362" t="s">
        <v>3300</v>
      </c>
      <c r="J80" s="1362">
        <v>2003</v>
      </c>
      <c r="K80" s="1569"/>
      <c r="L80" s="1362"/>
      <c r="M80" s="1362"/>
      <c r="N80" s="1362"/>
      <c r="O80" s="1362" t="s">
        <v>204</v>
      </c>
      <c r="P80" s="1571">
        <v>3497277956.4937253</v>
      </c>
      <c r="Q80" s="1573" t="s">
        <v>123</v>
      </c>
      <c r="R80" s="1546">
        <v>380100000</v>
      </c>
      <c r="S80" s="1511" t="str">
        <f t="shared" si="32"/>
        <v>3.11.01</v>
      </c>
      <c r="T80" s="1512" t="str">
        <f t="shared" si="33"/>
        <v>BANGUNAN GEDUNG TEMPAT KERJA</v>
      </c>
      <c r="U80" s="1512">
        <f t="shared" si="34"/>
        <v>50</v>
      </c>
      <c r="V80" s="1513">
        <f t="shared" si="35"/>
        <v>69945558.92987451</v>
      </c>
      <c r="W80" s="1512">
        <f t="shared" si="36"/>
        <v>10</v>
      </c>
      <c r="X80" s="1513">
        <f>PERHITUNGAN!AC323</f>
        <v>476781006.07433653</v>
      </c>
      <c r="Y80" s="1513">
        <f>PERHITUNGAN!Q326</f>
        <v>68647657.964077011</v>
      </c>
      <c r="Z80" s="1513">
        <f>PERHITUNGAN!Q327</f>
        <v>68647657.964077011</v>
      </c>
      <c r="AA80" s="1513">
        <f>PERHITUNGAN!Q328</f>
        <v>68647657.964077026</v>
      </c>
      <c r="AB80" s="1513">
        <f>PERHITUNGAN!Q329</f>
        <v>68647657.964077026</v>
      </c>
      <c r="AC80" s="1513">
        <f>PERHITUNGAN!Q330</f>
        <v>68647657.964077026</v>
      </c>
      <c r="AD80" s="1513">
        <f>PERHITUNGAN!T331</f>
        <v>68647657.964077026</v>
      </c>
      <c r="AE80" s="1515">
        <f t="shared" si="37"/>
        <v>2003</v>
      </c>
      <c r="AF80" s="1544">
        <f>PERHITUNGAN!V331</f>
        <v>2608611002.6349268</v>
      </c>
      <c r="AG80" s="1516">
        <f t="shared" si="38"/>
        <v>3497277956.4937253</v>
      </c>
      <c r="AH80" s="1516">
        <f t="shared" si="39"/>
        <v>751371637.93064451</v>
      </c>
      <c r="AI80" s="1545">
        <f>'PERHITUNGAN 2018'!T332</f>
        <v>820019295.89472151</v>
      </c>
      <c r="AJ80" s="1546">
        <f>PERHITUNGAN!T332</f>
        <v>888666953.8587985</v>
      </c>
    </row>
    <row r="81" spans="1:36" s="1518" customFormat="1" ht="41" customHeight="1">
      <c r="A81" s="1597">
        <v>70</v>
      </c>
      <c r="B81" s="1567" t="s">
        <v>3374</v>
      </c>
      <c r="C81" s="1362" t="s">
        <v>3591</v>
      </c>
      <c r="D81" s="1569"/>
      <c r="E81" s="1362"/>
      <c r="F81" s="1362"/>
      <c r="G81" s="1569"/>
      <c r="H81" s="1362"/>
      <c r="I81" s="1362" t="s">
        <v>3300</v>
      </c>
      <c r="J81" s="1362">
        <v>2007</v>
      </c>
      <c r="K81" s="1569" t="s">
        <v>3375</v>
      </c>
      <c r="L81" s="1362"/>
      <c r="M81" s="1362"/>
      <c r="N81" s="1362"/>
      <c r="O81" s="1362" t="s">
        <v>204</v>
      </c>
      <c r="P81" s="1571"/>
      <c r="Q81" s="1575"/>
      <c r="R81" s="1540">
        <v>1374660914.4937253</v>
      </c>
      <c r="S81" s="1511"/>
      <c r="T81" s="1512"/>
      <c r="U81" s="1512"/>
      <c r="V81" s="1513"/>
      <c r="W81" s="1512"/>
      <c r="X81" s="1513"/>
      <c r="Y81" s="1513"/>
      <c r="Z81" s="1513"/>
      <c r="AA81" s="1513"/>
      <c r="AB81" s="1513"/>
      <c r="AC81" s="1513"/>
      <c r="AD81" s="1513"/>
      <c r="AE81" s="1515"/>
      <c r="AF81" s="1544"/>
      <c r="AG81" s="1516"/>
      <c r="AH81" s="1516"/>
      <c r="AI81" s="1545"/>
      <c r="AJ81" s="1536"/>
    </row>
    <row r="82" spans="1:36" s="1518" customFormat="1" ht="41" customHeight="1">
      <c r="A82" s="1597">
        <v>71</v>
      </c>
      <c r="B82" s="1567" t="s">
        <v>3303</v>
      </c>
      <c r="C82" s="1362" t="s">
        <v>3591</v>
      </c>
      <c r="D82" s="1569"/>
      <c r="E82" s="1362"/>
      <c r="F82" s="1362"/>
      <c r="G82" s="1569"/>
      <c r="H82" s="1362"/>
      <c r="I82" s="1362" t="s">
        <v>3300</v>
      </c>
      <c r="J82" s="1362">
        <v>2008</v>
      </c>
      <c r="K82" s="1569" t="s">
        <v>3376</v>
      </c>
      <c r="L82" s="1362"/>
      <c r="M82" s="1362"/>
      <c r="N82" s="1362"/>
      <c r="O82" s="1362" t="s">
        <v>204</v>
      </c>
      <c r="P82" s="1571"/>
      <c r="Q82" s="1564"/>
      <c r="R82" s="1546">
        <v>1742517042</v>
      </c>
      <c r="S82" s="1511"/>
      <c r="T82" s="1512"/>
      <c r="U82" s="1512"/>
      <c r="V82" s="1513"/>
      <c r="W82" s="1512"/>
      <c r="X82" s="1513"/>
      <c r="Y82" s="1513"/>
      <c r="Z82" s="1513"/>
      <c r="AA82" s="1513"/>
      <c r="AB82" s="1513"/>
      <c r="AC82" s="1513"/>
      <c r="AD82" s="1513"/>
      <c r="AE82" s="1515"/>
      <c r="AF82" s="1544"/>
      <c r="AG82" s="1516"/>
      <c r="AH82" s="1516"/>
      <c r="AI82" s="1545"/>
      <c r="AJ82" s="1536"/>
    </row>
    <row r="83" spans="1:36" s="1518" customFormat="1" ht="41" customHeight="1">
      <c r="A83" s="1597">
        <v>72</v>
      </c>
      <c r="B83" s="1567" t="s">
        <v>3378</v>
      </c>
      <c r="C83" s="1362" t="s">
        <v>3592</v>
      </c>
      <c r="D83" s="1569"/>
      <c r="E83" s="1362"/>
      <c r="F83" s="1362"/>
      <c r="G83" s="1569"/>
      <c r="H83" s="1362"/>
      <c r="I83" s="1362" t="s">
        <v>3300</v>
      </c>
      <c r="J83" s="1362">
        <v>2004</v>
      </c>
      <c r="K83" s="1569"/>
      <c r="L83" s="1362"/>
      <c r="M83" s="1362"/>
      <c r="N83" s="1362"/>
      <c r="O83" s="1362" t="s">
        <v>204</v>
      </c>
      <c r="P83" s="1571">
        <v>771143280.06778884</v>
      </c>
      <c r="Q83" s="1573" t="s">
        <v>123</v>
      </c>
      <c r="R83" s="1540">
        <v>188720000</v>
      </c>
      <c r="S83" s="1511" t="str">
        <f t="shared" si="32"/>
        <v>3.11.01</v>
      </c>
      <c r="T83" s="1512" t="str">
        <f t="shared" si="33"/>
        <v>BANGUNAN GEDUNG TEMPAT KERJA</v>
      </c>
      <c r="U83" s="1512">
        <f t="shared" si="34"/>
        <v>50</v>
      </c>
      <c r="V83" s="1513">
        <f t="shared" si="35"/>
        <v>15422865.401355777</v>
      </c>
      <c r="W83" s="1512">
        <f t="shared" si="36"/>
        <v>9</v>
      </c>
      <c r="X83" s="1513">
        <f>PERHITUNGAN!AC347</f>
        <v>107182139.3935324</v>
      </c>
      <c r="Y83" s="1513">
        <f>PERHITUNGAN!Q349</f>
        <v>14754692.014983473</v>
      </c>
      <c r="Z83" s="1513">
        <f>PERHITUNGAN!Q350</f>
        <v>14754692.014983475</v>
      </c>
      <c r="AA83" s="1513">
        <f>PERHITUNGAN!Q351</f>
        <v>14754692.014983477</v>
      </c>
      <c r="AB83" s="1513">
        <f>PERHITUNGAN!Q352</f>
        <v>14754692.014983475</v>
      </c>
      <c r="AC83" s="1513">
        <f>PERHITUNGAN!Q353</f>
        <v>14754692.014983473</v>
      </c>
      <c r="AD83" s="1513">
        <f>PERHITUNGAN!T354</f>
        <v>14754692.014983475</v>
      </c>
      <c r="AE83" s="1515">
        <f t="shared" si="37"/>
        <v>2004</v>
      </c>
      <c r="AF83" s="1544">
        <f>PERHITUNGAN!V354</f>
        <v>575432988.58435559</v>
      </c>
      <c r="AG83" s="1516">
        <f t="shared" si="38"/>
        <v>771143280.06778884</v>
      </c>
      <c r="AH83" s="1516">
        <f t="shared" si="39"/>
        <v>166200907.4534663</v>
      </c>
      <c r="AI83" s="1545">
        <f>'PERHITUNGAN 2018'!T355</f>
        <v>180955599.46844977</v>
      </c>
      <c r="AJ83" s="1546">
        <f>PERHITUNGAN!T355</f>
        <v>195710291.48343325</v>
      </c>
    </row>
    <row r="84" spans="1:36" s="1518" customFormat="1" ht="41" customHeight="1">
      <c r="A84" s="1597">
        <v>73</v>
      </c>
      <c r="B84" s="1567" t="s">
        <v>3379</v>
      </c>
      <c r="C84" s="1362" t="s">
        <v>3592</v>
      </c>
      <c r="D84" s="1569"/>
      <c r="E84" s="1362"/>
      <c r="F84" s="1362"/>
      <c r="G84" s="1569"/>
      <c r="H84" s="1362"/>
      <c r="I84" s="1362" t="s">
        <v>3300</v>
      </c>
      <c r="J84" s="1362">
        <v>2007</v>
      </c>
      <c r="K84" s="1568" t="s">
        <v>3375</v>
      </c>
      <c r="L84" s="1362"/>
      <c r="M84" s="1362"/>
      <c r="N84" s="1362"/>
      <c r="O84" s="1362" t="s">
        <v>204</v>
      </c>
      <c r="P84" s="1571"/>
      <c r="Q84" s="1575"/>
      <c r="R84" s="1540">
        <v>374740182.9653756</v>
      </c>
      <c r="S84" s="1511"/>
      <c r="T84" s="1512"/>
      <c r="U84" s="1512"/>
      <c r="V84" s="1513"/>
      <c r="W84" s="1512"/>
      <c r="X84" s="1513"/>
      <c r="Y84" s="1513"/>
      <c r="Z84" s="1513"/>
      <c r="AA84" s="1513"/>
      <c r="AB84" s="1513"/>
      <c r="AC84" s="1513"/>
      <c r="AD84" s="1513"/>
      <c r="AE84" s="1515"/>
      <c r="AF84" s="1544"/>
      <c r="AG84" s="1516"/>
      <c r="AH84" s="1516"/>
      <c r="AI84" s="1545"/>
      <c r="AJ84" s="1536"/>
    </row>
    <row r="85" spans="1:36" s="1518" customFormat="1" ht="41" customHeight="1">
      <c r="A85" s="1597">
        <v>74</v>
      </c>
      <c r="B85" s="1567" t="s">
        <v>3380</v>
      </c>
      <c r="C85" s="1362" t="s">
        <v>3592</v>
      </c>
      <c r="D85" s="1569"/>
      <c r="E85" s="1362"/>
      <c r="F85" s="1362"/>
      <c r="G85" s="1569"/>
      <c r="H85" s="1362"/>
      <c r="I85" s="1362" t="s">
        <v>3300</v>
      </c>
      <c r="J85" s="1362">
        <v>2009</v>
      </c>
      <c r="K85" s="1578" t="s">
        <v>3377</v>
      </c>
      <c r="L85" s="1362"/>
      <c r="M85" s="1362"/>
      <c r="N85" s="1362"/>
      <c r="O85" s="1362" t="s">
        <v>204</v>
      </c>
      <c r="P85" s="1571"/>
      <c r="Q85" s="1573"/>
      <c r="R85" s="1540">
        <v>207683097.10241324</v>
      </c>
      <c r="S85" s="1511"/>
      <c r="T85" s="1512"/>
      <c r="U85" s="1512"/>
      <c r="V85" s="1513"/>
      <c r="W85" s="1512"/>
      <c r="X85" s="1513"/>
      <c r="Y85" s="1513"/>
      <c r="Z85" s="1513"/>
      <c r="AA85" s="1513"/>
      <c r="AB85" s="1513"/>
      <c r="AC85" s="1513"/>
      <c r="AD85" s="1513"/>
      <c r="AE85" s="1515"/>
      <c r="AF85" s="1544"/>
      <c r="AG85" s="1516"/>
      <c r="AH85" s="1516"/>
      <c r="AI85" s="1545"/>
      <c r="AJ85" s="1536"/>
    </row>
    <row r="86" spans="1:36" s="1518" customFormat="1" ht="41" customHeight="1">
      <c r="A86" s="1597">
        <v>75</v>
      </c>
      <c r="B86" s="1567" t="s">
        <v>3381</v>
      </c>
      <c r="C86" s="1362" t="s">
        <v>3591</v>
      </c>
      <c r="D86" s="1569"/>
      <c r="E86" s="1362"/>
      <c r="F86" s="1362"/>
      <c r="G86" s="1569"/>
      <c r="H86" s="1362"/>
      <c r="I86" s="1362" t="s">
        <v>3300</v>
      </c>
      <c r="J86" s="1362">
        <v>2004</v>
      </c>
      <c r="K86" s="1569"/>
      <c r="L86" s="1362"/>
      <c r="M86" s="1362"/>
      <c r="N86" s="1362"/>
      <c r="O86" s="1362" t="s">
        <v>204</v>
      </c>
      <c r="P86" s="1571">
        <v>630504891.36968565</v>
      </c>
      <c r="Q86" s="1573" t="s">
        <v>123</v>
      </c>
      <c r="R86" s="1540">
        <v>56000000</v>
      </c>
      <c r="S86" s="1511" t="str">
        <f t="shared" si="32"/>
        <v>3.11.01</v>
      </c>
      <c r="T86" s="1512" t="str">
        <f t="shared" si="33"/>
        <v>BANGUNAN GEDUNG TEMPAT KERJA</v>
      </c>
      <c r="U86" s="1512">
        <f t="shared" si="34"/>
        <v>50</v>
      </c>
      <c r="V86" s="1513">
        <f t="shared" si="35"/>
        <v>12610097.627393713</v>
      </c>
      <c r="W86" s="1512">
        <f t="shared" si="36"/>
        <v>9</v>
      </c>
      <c r="X86" s="1513">
        <f>PERHITUNGAN!AC370</f>
        <v>91160284.791755974</v>
      </c>
      <c r="Y86" s="1513">
        <f>PERHITUNGAN!Q372</f>
        <v>12542897.827393709</v>
      </c>
      <c r="Z86" s="1513">
        <f>PERHITUNGAN!Q373</f>
        <v>12542897.827393709</v>
      </c>
      <c r="AA86" s="1513">
        <f>PERHITUNGAN!Q374</f>
        <v>12542897.827393709</v>
      </c>
      <c r="AB86" s="1513">
        <f>PERHITUNGAN!Q375</f>
        <v>12542897.827393709</v>
      </c>
      <c r="AC86" s="1513">
        <f>PERHITUNGAN!Q376</f>
        <v>12542897.827393709</v>
      </c>
      <c r="AD86" s="1513">
        <f>PERHITUNGAN!T377</f>
        <v>12542897.827393709</v>
      </c>
      <c r="AE86" s="1515">
        <f t="shared" si="37"/>
        <v>2004</v>
      </c>
      <c r="AF86" s="1544">
        <f>PERHITUNGAN!V377</f>
        <v>464087219.61356723</v>
      </c>
      <c r="AG86" s="1516">
        <f t="shared" si="38"/>
        <v>630504891.36968565</v>
      </c>
      <c r="AH86" s="1516">
        <f t="shared" si="39"/>
        <v>141331876.10133082</v>
      </c>
      <c r="AI86" s="1545">
        <f>'PERHITUNGAN 2018'!T378</f>
        <v>153874773.92872453</v>
      </c>
      <c r="AJ86" s="1546">
        <f>PERHITUNGAN!T378</f>
        <v>166417671.75611824</v>
      </c>
    </row>
    <row r="87" spans="1:36" s="1518" customFormat="1" ht="41" customHeight="1">
      <c r="A87" s="1597">
        <v>76</v>
      </c>
      <c r="B87" s="1567" t="s">
        <v>3382</v>
      </c>
      <c r="C87" s="1362" t="s">
        <v>3591</v>
      </c>
      <c r="D87" s="1569"/>
      <c r="E87" s="1362"/>
      <c r="F87" s="1362"/>
      <c r="G87" s="1569"/>
      <c r="H87" s="1362"/>
      <c r="I87" s="1362" t="s">
        <v>3300</v>
      </c>
      <c r="J87" s="1362">
        <v>2007</v>
      </c>
      <c r="K87" s="1569" t="s">
        <v>3375</v>
      </c>
      <c r="L87" s="1362"/>
      <c r="M87" s="1362"/>
      <c r="N87" s="1362"/>
      <c r="O87" s="1362" t="s">
        <v>204</v>
      </c>
      <c r="P87" s="1571"/>
      <c r="Q87" s="1575"/>
      <c r="R87" s="1540" t="s">
        <v>3528</v>
      </c>
      <c r="S87" s="1511"/>
      <c r="T87" s="1512"/>
      <c r="U87" s="1512"/>
      <c r="V87" s="1513"/>
      <c r="W87" s="1512"/>
      <c r="X87" s="1513"/>
      <c r="Y87" s="1513"/>
      <c r="Z87" s="1513"/>
      <c r="AA87" s="1513"/>
      <c r="AB87" s="1513"/>
      <c r="AC87" s="1513"/>
      <c r="AD87" s="1513"/>
      <c r="AE87" s="1515"/>
      <c r="AF87" s="1544"/>
      <c r="AG87" s="1516"/>
      <c r="AH87" s="1516"/>
      <c r="AI87" s="1545"/>
      <c r="AJ87" s="1536"/>
    </row>
    <row r="88" spans="1:36" s="1518" customFormat="1" ht="41" customHeight="1">
      <c r="A88" s="1597">
        <v>77</v>
      </c>
      <c r="B88" s="1567" t="s">
        <v>3383</v>
      </c>
      <c r="C88" s="1362" t="s">
        <v>3591</v>
      </c>
      <c r="D88" s="1569"/>
      <c r="E88" s="1362"/>
      <c r="F88" s="1362"/>
      <c r="G88" s="1569"/>
      <c r="H88" s="1362"/>
      <c r="I88" s="1362" t="s">
        <v>3300</v>
      </c>
      <c r="J88" s="1362">
        <v>2004</v>
      </c>
      <c r="K88" s="1569"/>
      <c r="L88" s="1362"/>
      <c r="M88" s="1362"/>
      <c r="N88" s="1362"/>
      <c r="O88" s="1362" t="s">
        <v>204</v>
      </c>
      <c r="P88" s="1571">
        <v>1863507107</v>
      </c>
      <c r="Q88" s="1573" t="s">
        <v>123</v>
      </c>
      <c r="R88" s="1546">
        <v>1500000000</v>
      </c>
      <c r="S88" s="1511" t="str">
        <f t="shared" si="32"/>
        <v>3.11.01</v>
      </c>
      <c r="T88" s="1512" t="str">
        <f t="shared" si="33"/>
        <v>BANGUNAN GEDUNG TEMPAT KERJA</v>
      </c>
      <c r="U88" s="1512">
        <f t="shared" si="34"/>
        <v>50</v>
      </c>
      <c r="V88" s="1513">
        <f t="shared" si="35"/>
        <v>37270141.939999998</v>
      </c>
      <c r="W88" s="1512">
        <f t="shared" si="36"/>
        <v>9</v>
      </c>
      <c r="X88" s="1513">
        <f>PERHITUNGAN!AC393</f>
        <v>329220852.83999991</v>
      </c>
      <c r="Y88" s="1513">
        <f>PERHITUNGAN!Q395</f>
        <v>34870142.139999986</v>
      </c>
      <c r="Z88" s="1513">
        <f>PERHITUNGAN!Q396</f>
        <v>34870142.139999986</v>
      </c>
      <c r="AA88" s="1513">
        <f>PERHITUNGAN!Q397</f>
        <v>34870142.139999993</v>
      </c>
      <c r="AB88" s="1513">
        <f>PERHITUNGAN!Q398</f>
        <v>34870142.139999986</v>
      </c>
      <c r="AC88" s="1513">
        <f>PERHITUNGAN!Q399</f>
        <v>34870142.139999986</v>
      </c>
      <c r="AD88" s="1513">
        <f>PERHITUNGAN!T400</f>
        <v>34870142.139999986</v>
      </c>
      <c r="AE88" s="1515">
        <f t="shared" si="37"/>
        <v>2004</v>
      </c>
      <c r="AF88" s="1544">
        <f>PERHITUNGAN!V400</f>
        <v>1325065401.3199997</v>
      </c>
      <c r="AG88" s="1516">
        <f t="shared" si="38"/>
        <v>1863507107</v>
      </c>
      <c r="AH88" s="1516">
        <f t="shared" si="39"/>
        <v>468701421.39999986</v>
      </c>
      <c r="AI88" s="1545">
        <f>'PERHITUNGAN 2018'!T401</f>
        <v>503571563.53999984</v>
      </c>
      <c r="AJ88" s="1546">
        <f>PERHITUNGAN!T401</f>
        <v>538441705.67999983</v>
      </c>
    </row>
    <row r="89" spans="1:36" s="1518" customFormat="1" ht="41" customHeight="1">
      <c r="A89" s="1597">
        <v>78</v>
      </c>
      <c r="B89" s="1567" t="s">
        <v>3304</v>
      </c>
      <c r="C89" s="1362" t="s">
        <v>3591</v>
      </c>
      <c r="D89" s="1569"/>
      <c r="E89" s="1362"/>
      <c r="F89" s="1362"/>
      <c r="G89" s="1569"/>
      <c r="H89" s="1362"/>
      <c r="I89" s="1362" t="s">
        <v>3300</v>
      </c>
      <c r="J89" s="1362">
        <v>2008</v>
      </c>
      <c r="K89" s="1569" t="s">
        <v>3376</v>
      </c>
      <c r="L89" s="1362"/>
      <c r="M89" s="1362"/>
      <c r="N89" s="1362"/>
      <c r="O89" s="1362" t="s">
        <v>204</v>
      </c>
      <c r="P89" s="1571"/>
      <c r="Q89" s="1564"/>
      <c r="R89" s="1546">
        <v>363507107</v>
      </c>
      <c r="S89" s="1511"/>
      <c r="T89" s="1512"/>
      <c r="U89" s="1512"/>
      <c r="V89" s="1513"/>
      <c r="W89" s="1512"/>
      <c r="X89" s="1513"/>
      <c r="Y89" s="1513"/>
      <c r="Z89" s="1513"/>
      <c r="AA89" s="1513"/>
      <c r="AB89" s="1513"/>
      <c r="AC89" s="1513"/>
      <c r="AD89" s="1513"/>
      <c r="AE89" s="1515"/>
      <c r="AF89" s="1544"/>
      <c r="AG89" s="1516"/>
      <c r="AH89" s="1516"/>
      <c r="AI89" s="1545"/>
      <c r="AJ89" s="1536"/>
    </row>
    <row r="90" spans="1:36" s="1518" customFormat="1" ht="41" customHeight="1">
      <c r="A90" s="1597">
        <v>79</v>
      </c>
      <c r="B90" s="1567" t="s">
        <v>3384</v>
      </c>
      <c r="C90" s="1362" t="s">
        <v>3591</v>
      </c>
      <c r="D90" s="1569"/>
      <c r="E90" s="1362"/>
      <c r="F90" s="1362"/>
      <c r="G90" s="1569"/>
      <c r="H90" s="1362"/>
      <c r="I90" s="1362" t="s">
        <v>3300</v>
      </c>
      <c r="J90" s="1362">
        <v>2004</v>
      </c>
      <c r="K90" s="1569"/>
      <c r="L90" s="1362"/>
      <c r="M90" s="1362"/>
      <c r="N90" s="1362"/>
      <c r="O90" s="1362" t="s">
        <v>204</v>
      </c>
      <c r="P90" s="1571">
        <v>2041187160.7601902</v>
      </c>
      <c r="Q90" s="1573" t="s">
        <v>123</v>
      </c>
      <c r="R90" s="1546">
        <v>250000000</v>
      </c>
      <c r="S90" s="1511" t="str">
        <f t="shared" si="32"/>
        <v>3.11.01</v>
      </c>
      <c r="T90" s="1512" t="str">
        <f t="shared" si="33"/>
        <v>BANGUNAN GEDUNG TEMPAT KERJA</v>
      </c>
      <c r="U90" s="1512">
        <f t="shared" si="34"/>
        <v>50</v>
      </c>
      <c r="V90" s="1513">
        <f t="shared" si="35"/>
        <v>40823743.015203804</v>
      </c>
      <c r="W90" s="1512">
        <f t="shared" si="36"/>
        <v>9</v>
      </c>
      <c r="X90" s="1513">
        <f>PERHITUNGAN!AC416</f>
        <v>226618716.07601905</v>
      </c>
      <c r="Y90" s="1513">
        <f>PERHITUNGAN!Q418</f>
        <v>40323743.215203807</v>
      </c>
      <c r="Z90" s="1513">
        <f>PERHITUNGAN!Q419</f>
        <v>40323743.215203814</v>
      </c>
      <c r="AA90" s="1513">
        <f>PERHITUNGAN!Q420</f>
        <v>40323743.215203814</v>
      </c>
      <c r="AB90" s="1513">
        <f>PERHITUNGAN!Q421</f>
        <v>40323743.215203814</v>
      </c>
      <c r="AC90" s="1513">
        <f>PERHITUNGAN!Q422</f>
        <v>40323743.215203814</v>
      </c>
      <c r="AD90" s="1513">
        <f>PERHITUNGAN!T423</f>
        <v>40323743.215203814</v>
      </c>
      <c r="AE90" s="1515">
        <f t="shared" si="37"/>
        <v>2004</v>
      </c>
      <c r="AF90" s="1544">
        <f>PERHITUNGAN!V423</f>
        <v>1572625985.3929489</v>
      </c>
      <c r="AG90" s="1516">
        <f t="shared" si="38"/>
        <v>2041187160.7601902</v>
      </c>
      <c r="AH90" s="1516">
        <f t="shared" si="39"/>
        <v>387913688.93683434</v>
      </c>
      <c r="AI90" s="1545">
        <f>'PERHITUNGAN 2018'!T424</f>
        <v>428237432.15203816</v>
      </c>
      <c r="AJ90" s="1546">
        <f>PERHITUNGAN!T424</f>
        <v>468561175.36724198</v>
      </c>
    </row>
    <row r="91" spans="1:36" s="1518" customFormat="1" ht="41" customHeight="1">
      <c r="A91" s="1597">
        <v>80</v>
      </c>
      <c r="B91" s="1567" t="s">
        <v>3502</v>
      </c>
      <c r="C91" s="1362" t="s">
        <v>3591</v>
      </c>
      <c r="D91" s="1569"/>
      <c r="E91" s="1362"/>
      <c r="F91" s="1362"/>
      <c r="G91" s="1569"/>
      <c r="H91" s="1362"/>
      <c r="I91" s="1362" t="s">
        <v>3300</v>
      </c>
      <c r="J91" s="1362">
        <v>2009</v>
      </c>
      <c r="K91" s="1578" t="s">
        <v>3337</v>
      </c>
      <c r="L91" s="1362"/>
      <c r="M91" s="1362"/>
      <c r="N91" s="1362"/>
      <c r="O91" s="1362" t="s">
        <v>204</v>
      </c>
      <c r="P91" s="1571"/>
      <c r="Q91" s="1573"/>
      <c r="R91" s="1540">
        <v>1791187160.7601902</v>
      </c>
      <c r="S91" s="1511"/>
      <c r="T91" s="1512"/>
      <c r="U91" s="1512"/>
      <c r="V91" s="1513"/>
      <c r="W91" s="1512"/>
      <c r="X91" s="1513"/>
      <c r="Y91" s="1513"/>
      <c r="Z91" s="1513"/>
      <c r="AA91" s="1513"/>
      <c r="AB91" s="1513"/>
      <c r="AC91" s="1513"/>
      <c r="AD91" s="1513"/>
      <c r="AE91" s="1515"/>
      <c r="AF91" s="1544"/>
      <c r="AG91" s="1516"/>
      <c r="AH91" s="1516"/>
      <c r="AI91" s="1545"/>
      <c r="AJ91" s="1536"/>
    </row>
    <row r="92" spans="1:36" s="1518" customFormat="1" ht="41" customHeight="1">
      <c r="A92" s="1597">
        <v>81</v>
      </c>
      <c r="B92" s="1567" t="s">
        <v>3338</v>
      </c>
      <c r="C92" s="1362" t="s">
        <v>3591</v>
      </c>
      <c r="D92" s="1569"/>
      <c r="E92" s="1362"/>
      <c r="F92" s="1362"/>
      <c r="G92" s="1569"/>
      <c r="H92" s="1362"/>
      <c r="I92" s="1362" t="s">
        <v>3300</v>
      </c>
      <c r="J92" s="1362">
        <v>2001</v>
      </c>
      <c r="K92" s="1569"/>
      <c r="L92" s="1362"/>
      <c r="M92" s="1362"/>
      <c r="N92" s="1362"/>
      <c r="O92" s="1362" t="s">
        <v>204</v>
      </c>
      <c r="P92" s="1571">
        <v>92349377.636936545</v>
      </c>
      <c r="Q92" s="1573" t="s">
        <v>123</v>
      </c>
      <c r="R92" s="1540">
        <v>48208082</v>
      </c>
      <c r="S92" s="1511" t="str">
        <f t="shared" si="32"/>
        <v>3.11.01</v>
      </c>
      <c r="T92" s="1512" t="str">
        <f t="shared" si="33"/>
        <v>BANGUNAN GEDUNG TEMPAT KERJA</v>
      </c>
      <c r="U92" s="1512">
        <f t="shared" si="34"/>
        <v>50</v>
      </c>
      <c r="V92" s="1513">
        <f t="shared" si="35"/>
        <v>1846987.3527387308</v>
      </c>
      <c r="W92" s="1512">
        <f t="shared" si="36"/>
        <v>12</v>
      </c>
      <c r="X92" s="1513">
        <f>PERHITUNGAN!AC439</f>
        <v>17903986.931571119</v>
      </c>
      <c r="Y92" s="1513">
        <f>PERHITUNGAN!Q444</f>
        <v>1731288.155938731</v>
      </c>
      <c r="Z92" s="1513">
        <f>PERHITUNGAN!Q445</f>
        <v>1731288.155938731</v>
      </c>
      <c r="AA92" s="1513">
        <f>PERHITUNGAN!Q446</f>
        <v>1731288.155938731</v>
      </c>
      <c r="AB92" s="1513">
        <f>PERHITUNGAN!Q447</f>
        <v>1731288.155938731</v>
      </c>
      <c r="AC92" s="1513">
        <f>PERHITUNGAN!Q448</f>
        <v>1731288.1559387313</v>
      </c>
      <c r="AD92" s="1513">
        <f>PERHITUNGAN!T449</f>
        <v>1731288.1559387313</v>
      </c>
      <c r="AE92" s="1515">
        <f t="shared" si="37"/>
        <v>2001</v>
      </c>
      <c r="AF92" s="1544">
        <f>PERHITUNGAN!V449</f>
        <v>64057661.769733056</v>
      </c>
      <c r="AG92" s="1516">
        <f t="shared" si="38"/>
        <v>92349377.636936545</v>
      </c>
      <c r="AH92" s="1516">
        <f t="shared" si="39"/>
        <v>24829139.555326037</v>
      </c>
      <c r="AI92" s="1545">
        <f>'PERHITUNGAN 2018'!T450</f>
        <v>26560427.711264767</v>
      </c>
      <c r="AJ92" s="1546">
        <f>PERHITUNGAN!T450</f>
        <v>28291715.867203496</v>
      </c>
    </row>
    <row r="93" spans="1:36" s="1518" customFormat="1" ht="41" customHeight="1">
      <c r="A93" s="1597">
        <v>82</v>
      </c>
      <c r="B93" s="1567" t="s">
        <v>3386</v>
      </c>
      <c r="C93" s="1362" t="s">
        <v>3591</v>
      </c>
      <c r="D93" s="1569"/>
      <c r="E93" s="1362"/>
      <c r="F93" s="1362"/>
      <c r="G93" s="1569"/>
      <c r="H93" s="1362"/>
      <c r="I93" s="1362" t="s">
        <v>3300</v>
      </c>
      <c r="J93" s="1362">
        <v>2007</v>
      </c>
      <c r="K93" s="1578" t="s">
        <v>3337</v>
      </c>
      <c r="L93" s="1362"/>
      <c r="M93" s="1362"/>
      <c r="N93" s="1362"/>
      <c r="O93" s="1362" t="s">
        <v>204</v>
      </c>
      <c r="P93" s="1571"/>
      <c r="Q93" s="1575"/>
      <c r="R93" s="1540">
        <v>44141295.636936545</v>
      </c>
      <c r="S93" s="1511"/>
      <c r="T93" s="1512"/>
      <c r="U93" s="1512"/>
      <c r="V93" s="1513"/>
      <c r="W93" s="1512"/>
      <c r="X93" s="1513"/>
      <c r="Y93" s="1513"/>
      <c r="Z93" s="1513"/>
      <c r="AA93" s="1513"/>
      <c r="AB93" s="1513"/>
      <c r="AC93" s="1513"/>
      <c r="AD93" s="1513"/>
      <c r="AE93" s="1515"/>
      <c r="AF93" s="1544"/>
      <c r="AG93" s="1516"/>
      <c r="AH93" s="1516"/>
      <c r="AI93" s="1545"/>
      <c r="AJ93" s="1536"/>
    </row>
    <row r="94" spans="1:36" s="1518" customFormat="1" ht="41" customHeight="1">
      <c r="A94" s="1597">
        <v>83</v>
      </c>
      <c r="B94" s="1567" t="s">
        <v>3387</v>
      </c>
      <c r="C94" s="1362" t="s">
        <v>3591</v>
      </c>
      <c r="D94" s="1569"/>
      <c r="E94" s="1362"/>
      <c r="F94" s="1362"/>
      <c r="G94" s="1569"/>
      <c r="H94" s="1362"/>
      <c r="I94" s="1362" t="s">
        <v>3300</v>
      </c>
      <c r="J94" s="1362">
        <v>2003</v>
      </c>
      <c r="K94" s="1569"/>
      <c r="L94" s="1362"/>
      <c r="M94" s="1362"/>
      <c r="N94" s="1362"/>
      <c r="O94" s="1362" t="s">
        <v>204</v>
      </c>
      <c r="P94" s="1571">
        <v>310967072.58241528</v>
      </c>
      <c r="Q94" s="1573" t="s">
        <v>123</v>
      </c>
      <c r="R94" s="1546">
        <v>150000000</v>
      </c>
      <c r="S94" s="1511" t="str">
        <f t="shared" si="32"/>
        <v>3.11.01</v>
      </c>
      <c r="T94" s="1512" t="str">
        <f t="shared" si="33"/>
        <v>BANGUNAN GEDUNG TEMPAT KERJA</v>
      </c>
      <c r="U94" s="1512">
        <f t="shared" si="34"/>
        <v>50</v>
      </c>
      <c r="V94" s="1513">
        <f t="shared" si="35"/>
        <v>6219341.2516483059</v>
      </c>
      <c r="W94" s="1512">
        <f t="shared" si="36"/>
        <v>10</v>
      </c>
      <c r="X94" s="1513">
        <f>PERHITUNGAN!AC465</f>
        <v>53855390.161538154</v>
      </c>
      <c r="Y94" s="1513">
        <f>PERHITUNGAN!Q468</f>
        <v>5979341.451648307</v>
      </c>
      <c r="Z94" s="1513">
        <f>PERHITUNGAN!Q469</f>
        <v>5979341.451648308</v>
      </c>
      <c r="AA94" s="1513">
        <f>PERHITUNGAN!Q470</f>
        <v>5979341.451648308</v>
      </c>
      <c r="AB94" s="1513">
        <f>PERHITUNGAN!Q471</f>
        <v>5979341.451648308</v>
      </c>
      <c r="AC94" s="1513">
        <f>PERHITUNGAN!Q472</f>
        <v>5979341.4516483089</v>
      </c>
      <c r="AD94" s="1513">
        <f>PERHITUNGAN!T473</f>
        <v>5979341.4516483089</v>
      </c>
      <c r="AE94" s="1515">
        <f t="shared" si="37"/>
        <v>2003</v>
      </c>
      <c r="AF94" s="1544">
        <f>PERHITUNGAN!V473</f>
        <v>221235633.71098745</v>
      </c>
      <c r="AG94" s="1516">
        <f t="shared" si="38"/>
        <v>310967072.58241528</v>
      </c>
      <c r="AH94" s="1516">
        <f t="shared" si="39"/>
        <v>77772755.968131393</v>
      </c>
      <c r="AI94" s="1545">
        <f>'PERHITUNGAN 2018'!T474</f>
        <v>83752097.419779703</v>
      </c>
      <c r="AJ94" s="1546">
        <f>PERHITUNGAN!T474</f>
        <v>89731438.871428013</v>
      </c>
    </row>
    <row r="95" spans="1:36" s="1518" customFormat="1" ht="41" customHeight="1">
      <c r="A95" s="1597">
        <v>84</v>
      </c>
      <c r="B95" s="1567" t="s">
        <v>3309</v>
      </c>
      <c r="C95" s="1362" t="s">
        <v>3591</v>
      </c>
      <c r="D95" s="1569"/>
      <c r="E95" s="1362"/>
      <c r="F95" s="1362"/>
      <c r="G95" s="1569"/>
      <c r="H95" s="1362"/>
      <c r="I95" s="1362" t="s">
        <v>3300</v>
      </c>
      <c r="J95" s="1362">
        <v>2007</v>
      </c>
      <c r="K95" s="1568" t="s">
        <v>3375</v>
      </c>
      <c r="L95" s="1362"/>
      <c r="M95" s="1362"/>
      <c r="N95" s="1362"/>
      <c r="O95" s="1362" t="s">
        <v>204</v>
      </c>
      <c r="P95" s="1571"/>
      <c r="Q95" s="1575"/>
      <c r="R95" s="1550">
        <v>160967072.58241528</v>
      </c>
      <c r="S95" s="1511"/>
      <c r="T95" s="1512"/>
      <c r="U95" s="1512"/>
      <c r="V95" s="1513"/>
      <c r="W95" s="1512"/>
      <c r="X95" s="1513"/>
      <c r="Y95" s="1513"/>
      <c r="Z95" s="1513"/>
      <c r="AA95" s="1513"/>
      <c r="AB95" s="1513"/>
      <c r="AC95" s="1513"/>
      <c r="AD95" s="1513"/>
      <c r="AE95" s="1515"/>
      <c r="AF95" s="1544"/>
      <c r="AG95" s="1516"/>
      <c r="AH95" s="1516"/>
      <c r="AI95" s="1545"/>
      <c r="AJ95" s="1536"/>
    </row>
    <row r="96" spans="1:36" s="1518" customFormat="1" ht="41" customHeight="1">
      <c r="A96" s="1597">
        <v>85</v>
      </c>
      <c r="B96" s="1567" t="s">
        <v>3388</v>
      </c>
      <c r="C96" s="1362" t="s">
        <v>3591</v>
      </c>
      <c r="D96" s="1569"/>
      <c r="E96" s="1362"/>
      <c r="F96" s="1362"/>
      <c r="G96" s="1569"/>
      <c r="H96" s="1362"/>
      <c r="I96" s="1362" t="s">
        <v>3300</v>
      </c>
      <c r="J96" s="1362">
        <v>2003</v>
      </c>
      <c r="K96" s="1569"/>
      <c r="L96" s="1362"/>
      <c r="M96" s="1362"/>
      <c r="N96" s="1362"/>
      <c r="O96" s="1362" t="s">
        <v>204</v>
      </c>
      <c r="P96" s="1571">
        <v>1227940937.3664181</v>
      </c>
      <c r="Q96" s="1573" t="s">
        <v>123</v>
      </c>
      <c r="R96" s="1550">
        <v>530000000</v>
      </c>
      <c r="S96" s="1511" t="str">
        <f t="shared" si="32"/>
        <v>3.11.01</v>
      </c>
      <c r="T96" s="1512" t="str">
        <f t="shared" si="33"/>
        <v>BANGUNAN GEDUNG TEMPAT KERJA</v>
      </c>
      <c r="U96" s="1512">
        <f t="shared" si="34"/>
        <v>50</v>
      </c>
      <c r="V96" s="1513">
        <f t="shared" si="35"/>
        <v>24558818.547328364</v>
      </c>
      <c r="W96" s="1512">
        <f t="shared" si="36"/>
        <v>10</v>
      </c>
      <c r="X96" s="1513">
        <f>PERHITUNGAN!AC489</f>
        <v>208375731.23129857</v>
      </c>
      <c r="Y96" s="1513">
        <f>PERHITUNGAN!Q492</f>
        <v>23710818.747328367</v>
      </c>
      <c r="Z96" s="1513">
        <f>PERHITUNGAN!Q493</f>
        <v>23710818.747328367</v>
      </c>
      <c r="AA96" s="1513">
        <f>PERHITUNGAN!Q494</f>
        <v>23710818.747328367</v>
      </c>
      <c r="AB96" s="1513">
        <f>PERHITUNGAN!Q495</f>
        <v>23710818.747328363</v>
      </c>
      <c r="AC96" s="1513">
        <f>PERHITUNGAN!Q496</f>
        <v>23710818.747328363</v>
      </c>
      <c r="AD96" s="1513">
        <f>PERHITUNGAN!T497</f>
        <v>23710818.747328363</v>
      </c>
      <c r="AE96" s="1515">
        <f t="shared" si="37"/>
        <v>2003</v>
      </c>
      <c r="AF96" s="1544">
        <f>PERHITUNGAN!V497</f>
        <v>877300293.65114939</v>
      </c>
      <c r="AG96" s="1516">
        <f t="shared" si="38"/>
        <v>1227940937.3664181</v>
      </c>
      <c r="AH96" s="1516">
        <f t="shared" si="39"/>
        <v>303219006.22061199</v>
      </c>
      <c r="AI96" s="1545">
        <f>'PERHITUNGAN 2018'!T498</f>
        <v>326929824.96794033</v>
      </c>
      <c r="AJ96" s="1546">
        <f>PERHITUNGAN!T498</f>
        <v>350640643.71526867</v>
      </c>
    </row>
    <row r="97" spans="1:43" s="1518" customFormat="1" ht="41" customHeight="1">
      <c r="A97" s="1597">
        <v>86</v>
      </c>
      <c r="B97" s="1567" t="s">
        <v>3389</v>
      </c>
      <c r="C97" s="1362" t="s">
        <v>3591</v>
      </c>
      <c r="D97" s="1569"/>
      <c r="E97" s="1362"/>
      <c r="F97" s="1362"/>
      <c r="G97" s="1569"/>
      <c r="H97" s="1362"/>
      <c r="I97" s="1362" t="s">
        <v>3300</v>
      </c>
      <c r="J97" s="1362">
        <v>2007</v>
      </c>
      <c r="K97" s="1568" t="s">
        <v>3375</v>
      </c>
      <c r="L97" s="1362"/>
      <c r="M97" s="1362"/>
      <c r="N97" s="1362"/>
      <c r="O97" s="1362" t="s">
        <v>204</v>
      </c>
      <c r="P97" s="1571"/>
      <c r="Q97" s="1574"/>
      <c r="R97" s="1550">
        <v>697940937.36641812</v>
      </c>
      <c r="S97" s="1511"/>
      <c r="T97" s="1512"/>
      <c r="U97" s="1512"/>
      <c r="V97" s="1513"/>
      <c r="W97" s="1512"/>
      <c r="X97" s="1513"/>
      <c r="Y97" s="1513"/>
      <c r="Z97" s="1513"/>
      <c r="AA97" s="1513"/>
      <c r="AB97" s="1513"/>
      <c r="AC97" s="1513"/>
      <c r="AD97" s="1513"/>
      <c r="AE97" s="1515"/>
      <c r="AF97" s="1544"/>
      <c r="AG97" s="1516"/>
      <c r="AH97" s="1516"/>
      <c r="AI97" s="1545"/>
      <c r="AJ97" s="1536"/>
    </row>
    <row r="98" spans="1:43" s="1518" customFormat="1" ht="41" customHeight="1">
      <c r="A98" s="1597">
        <v>87</v>
      </c>
      <c r="B98" s="1567" t="s">
        <v>3390</v>
      </c>
      <c r="C98" s="1362" t="s">
        <v>3591</v>
      </c>
      <c r="D98" s="1569"/>
      <c r="E98" s="1362"/>
      <c r="F98" s="1362"/>
      <c r="G98" s="1569"/>
      <c r="H98" s="1362"/>
      <c r="I98" s="1362" t="s">
        <v>3300</v>
      </c>
      <c r="J98" s="1362">
        <v>2001</v>
      </c>
      <c r="K98" s="1569"/>
      <c r="L98" s="1362"/>
      <c r="M98" s="1362"/>
      <c r="N98" s="1362"/>
      <c r="O98" s="1362" t="s">
        <v>204</v>
      </c>
      <c r="P98" s="1571">
        <v>572467354</v>
      </c>
      <c r="Q98" s="1573" t="s">
        <v>123</v>
      </c>
      <c r="R98" s="1540">
        <v>279009000</v>
      </c>
      <c r="S98" s="1511" t="str">
        <f t="shared" ref="S98" si="40">MID(C98,2,7)</f>
        <v>3.11.01</v>
      </c>
      <c r="T98" s="1512" t="str">
        <f t="shared" ref="T98" si="41">VLOOKUP(S98,kelompok,2,0)</f>
        <v>BANGUNAN GEDUNG TEMPAT KERJA</v>
      </c>
      <c r="U98" s="1512">
        <f t="shared" ref="U98" si="42">VLOOKUP(S98,MASAMANFAAT,4,0)</f>
        <v>50</v>
      </c>
      <c r="V98" s="1513">
        <f t="shared" ref="V98" si="43">(P98-10)/U98</f>
        <v>11449346.880000001</v>
      </c>
      <c r="W98" s="1512">
        <f t="shared" ref="W98" si="44">2013-AE98</f>
        <v>12</v>
      </c>
      <c r="X98" s="1513">
        <f>PERHITUNGAN!AC513</f>
        <v>113490017.30232561</v>
      </c>
      <c r="Y98" s="1513">
        <f>PERHITUNGAN!Q518</f>
        <v>12404792.883720929</v>
      </c>
      <c r="Z98" s="1513">
        <f>PERHITUNGAN!Q519</f>
        <v>12404792.883720929</v>
      </c>
      <c r="AA98" s="1513">
        <f>PERHITUNGAN!Q520</f>
        <v>12404792.883720929</v>
      </c>
      <c r="AB98" s="1513">
        <f>PERHITUNGAN!Q521</f>
        <v>12404792.883720929</v>
      </c>
      <c r="AC98" s="1513">
        <f>PERHITUNGAN!Q522</f>
        <v>12404792.883720929</v>
      </c>
      <c r="AD98" s="1513">
        <f>PERHITUNGAN!T523</f>
        <v>12404792.883720929</v>
      </c>
      <c r="AE98" s="1515">
        <f t="shared" ref="AE98" si="45">J98</f>
        <v>2001</v>
      </c>
      <c r="AF98" s="1544">
        <f>PERHITUNGAN!V523</f>
        <v>384548579.39534879</v>
      </c>
      <c r="AG98" s="1516">
        <f t="shared" ref="AG98" si="46">P98</f>
        <v>572467354</v>
      </c>
      <c r="AH98" s="1516">
        <f t="shared" ref="AH98" si="47">X98+Y98+Z98+AA98+AB98</f>
        <v>163109188.83720934</v>
      </c>
      <c r="AI98" s="1545">
        <f>'PERHITUNGAN 2018'!T524</f>
        <v>175513981.72093028</v>
      </c>
      <c r="AJ98" s="1546">
        <f>PERHITUNGAN!T524</f>
        <v>187918774.60465121</v>
      </c>
    </row>
    <row r="99" spans="1:43" s="1518" customFormat="1" ht="41" customHeight="1">
      <c r="A99" s="1597">
        <v>88</v>
      </c>
      <c r="B99" s="1567" t="s">
        <v>3391</v>
      </c>
      <c r="C99" s="1362" t="s">
        <v>3591</v>
      </c>
      <c r="D99" s="1569"/>
      <c r="E99" s="1362"/>
      <c r="F99" s="1362"/>
      <c r="G99" s="1569"/>
      <c r="H99" s="1362"/>
      <c r="I99" s="1362" t="s">
        <v>3300</v>
      </c>
      <c r="J99" s="1362">
        <v>2008</v>
      </c>
      <c r="K99" s="1569" t="s">
        <v>3376</v>
      </c>
      <c r="L99" s="1362"/>
      <c r="M99" s="1362"/>
      <c r="N99" s="1362"/>
      <c r="O99" s="1362" t="s">
        <v>204</v>
      </c>
      <c r="P99" s="1571"/>
      <c r="Q99" s="1564"/>
      <c r="R99" s="1540">
        <v>293458354</v>
      </c>
      <c r="S99" s="1511"/>
      <c r="T99" s="1512"/>
      <c r="U99" s="1512"/>
      <c r="V99" s="1513"/>
      <c r="W99" s="1512"/>
      <c r="X99" s="1513"/>
      <c r="Y99" s="1513"/>
      <c r="Z99" s="1513"/>
      <c r="AA99" s="1513"/>
      <c r="AB99" s="1513"/>
      <c r="AC99" s="1513"/>
      <c r="AD99" s="1513"/>
      <c r="AE99" s="1515"/>
      <c r="AF99" s="1544"/>
      <c r="AG99" s="1516"/>
      <c r="AH99" s="1516"/>
      <c r="AI99" s="1545"/>
      <c r="AJ99" s="1536"/>
    </row>
    <row r="100" spans="1:43" s="1518" customFormat="1" ht="41" customHeight="1">
      <c r="A100" s="1597">
        <v>89</v>
      </c>
      <c r="B100" s="1567" t="s">
        <v>3503</v>
      </c>
      <c r="C100" s="1362" t="s">
        <v>3591</v>
      </c>
      <c r="D100" s="1569" t="s">
        <v>145</v>
      </c>
      <c r="E100" s="1362" t="s">
        <v>123</v>
      </c>
      <c r="F100" s="1362"/>
      <c r="G100" s="1569"/>
      <c r="H100" s="1362"/>
      <c r="I100" s="1362" t="s">
        <v>3300</v>
      </c>
      <c r="J100" s="1570" t="s">
        <v>2209</v>
      </c>
      <c r="K100" s="1569"/>
      <c r="L100" s="1362"/>
      <c r="M100" s="1362"/>
      <c r="N100" s="1362"/>
      <c r="O100" s="1362" t="s">
        <v>204</v>
      </c>
      <c r="P100" s="1571">
        <v>1929132000</v>
      </c>
      <c r="Q100" s="1564" t="s">
        <v>123</v>
      </c>
      <c r="R100" s="1540">
        <v>1929132000</v>
      </c>
      <c r="S100" s="1511" t="str">
        <f t="shared" ref="S100:S102" si="48">MID(C100,2,7)</f>
        <v>3.11.01</v>
      </c>
      <c r="T100" s="1512" t="str">
        <f t="shared" ref="T100:T102" si="49">VLOOKUP(S100,kelompok,2,0)</f>
        <v>BANGUNAN GEDUNG TEMPAT KERJA</v>
      </c>
      <c r="U100" s="1512">
        <f t="shared" ref="U100:U101" si="50">VLOOKUP(S100,MASAMANFAAT,4,0)</f>
        <v>50</v>
      </c>
      <c r="V100" s="1513">
        <f t="shared" ref="V100:V102" si="51">(P100-10)/U100</f>
        <v>38582639.799999997</v>
      </c>
      <c r="W100" s="1514">
        <f t="shared" ref="W100:W102" si="52">2013-AE100+1</f>
        <v>7</v>
      </c>
      <c r="X100" s="1513">
        <f t="shared" ref="X100:X102" si="53">IF(W100&gt;U100,P100,V100*W100)</f>
        <v>270078478.59999996</v>
      </c>
      <c r="Y100" s="1513">
        <f t="shared" ref="Y100:Y102" si="54">IF(P100=X100,0,V100)</f>
        <v>38582639.799999997</v>
      </c>
      <c r="Z100" s="1513">
        <f t="shared" ref="Z100:Z102" si="55">IF(P100=X100+Y100,0,V100)</f>
        <v>38582639.799999997</v>
      </c>
      <c r="AA100" s="1513">
        <f t="shared" ref="AA100:AA102" si="56">IF(P100=X100+Y100+Z100,0,V100)</f>
        <v>38582639.799999997</v>
      </c>
      <c r="AB100" s="1513">
        <f t="shared" ref="AB100:AB102" si="57">IF(P100=Y100+Z100+AA100+X100,0,V100)</f>
        <v>38582639.799999997</v>
      </c>
      <c r="AC100" s="1513">
        <f t="shared" ref="AC100:AC102" si="58">IF(P100=Z100+AA100+AB100+Y100+X100,0,V100)</f>
        <v>38582639.799999997</v>
      </c>
      <c r="AD100" s="1513">
        <f>IF(P100=AA100+AB100+AC100+Z100+Y100+X100,0,V100)</f>
        <v>38582639.799999997</v>
      </c>
      <c r="AE100" s="1515" t="str">
        <f t="shared" ref="AE100:AE102" si="59">J100</f>
        <v>2007</v>
      </c>
      <c r="AF100" s="1544">
        <f t="shared" ref="AF100:AF102" si="60">P100-(X100+Y100+Z100+AA100+AB100+AC100)</f>
        <v>1466140322.4000001</v>
      </c>
      <c r="AG100" s="1516">
        <f t="shared" ref="AG100:AG102" si="61">P100</f>
        <v>1929132000</v>
      </c>
      <c r="AH100" s="1516">
        <f t="shared" ref="AH100:AH102" si="62">X100+Y100+Z100+AA100+AB100</f>
        <v>424409037.80000001</v>
      </c>
      <c r="AI100" s="1545">
        <f>AH100+AC100</f>
        <v>462991677.60000002</v>
      </c>
      <c r="AJ100" s="1546">
        <f>AI100+AD100</f>
        <v>501574317.40000004</v>
      </c>
    </row>
    <row r="101" spans="1:43" s="1518" customFormat="1" ht="41" customHeight="1">
      <c r="A101" s="1597">
        <v>90</v>
      </c>
      <c r="B101" s="1567" t="s">
        <v>3505</v>
      </c>
      <c r="C101" s="1362" t="s">
        <v>3591</v>
      </c>
      <c r="D101" s="1569"/>
      <c r="E101" s="1362" t="s">
        <v>123</v>
      </c>
      <c r="F101" s="1362" t="s">
        <v>1860</v>
      </c>
      <c r="G101" s="1362" t="s">
        <v>1859</v>
      </c>
      <c r="H101" s="1362" t="s">
        <v>1861</v>
      </c>
      <c r="I101" s="1362" t="s">
        <v>1556</v>
      </c>
      <c r="J101" s="1570" t="s">
        <v>2209</v>
      </c>
      <c r="K101" s="1569"/>
      <c r="L101" s="1362"/>
      <c r="M101" s="1362"/>
      <c r="N101" s="1362"/>
      <c r="O101" s="1362" t="s">
        <v>204</v>
      </c>
      <c r="P101" s="1571">
        <v>59619000</v>
      </c>
      <c r="Q101" s="1564" t="s">
        <v>123</v>
      </c>
      <c r="R101" s="1540">
        <v>59619000</v>
      </c>
      <c r="S101" s="1511" t="str">
        <f t="shared" si="48"/>
        <v>3.11.01</v>
      </c>
      <c r="T101" s="1512" t="str">
        <f t="shared" si="49"/>
        <v>BANGUNAN GEDUNG TEMPAT KERJA</v>
      </c>
      <c r="U101" s="1512">
        <f t="shared" si="50"/>
        <v>50</v>
      </c>
      <c r="V101" s="1513">
        <f t="shared" si="51"/>
        <v>1192379.8</v>
      </c>
      <c r="W101" s="1514">
        <f t="shared" si="52"/>
        <v>7</v>
      </c>
      <c r="X101" s="1513">
        <f t="shared" si="53"/>
        <v>8346658.6000000006</v>
      </c>
      <c r="Y101" s="1513">
        <f t="shared" si="54"/>
        <v>1192379.8</v>
      </c>
      <c r="Z101" s="1513">
        <f t="shared" si="55"/>
        <v>1192379.8</v>
      </c>
      <c r="AA101" s="1513">
        <f t="shared" si="56"/>
        <v>1192379.8</v>
      </c>
      <c r="AB101" s="1513">
        <f t="shared" si="57"/>
        <v>1192379.8</v>
      </c>
      <c r="AC101" s="1513">
        <f t="shared" si="58"/>
        <v>1192379.8</v>
      </c>
      <c r="AD101" s="1513">
        <f t="shared" ref="AD101:AD102" si="63">IF(P101=AA101+AB101+AC101+Z101+Y101+X101,0,V101)</f>
        <v>1192379.8</v>
      </c>
      <c r="AE101" s="1515" t="str">
        <f t="shared" si="59"/>
        <v>2007</v>
      </c>
      <c r="AF101" s="1544">
        <f t="shared" si="60"/>
        <v>45310442.399999999</v>
      </c>
      <c r="AG101" s="1516">
        <f t="shared" si="61"/>
        <v>59619000</v>
      </c>
      <c r="AH101" s="1516">
        <f t="shared" si="62"/>
        <v>13116177.800000003</v>
      </c>
      <c r="AI101" s="1545">
        <f t="shared" ref="AI101:AI102" si="64">AH101+AC101</f>
        <v>14308557.600000003</v>
      </c>
      <c r="AJ101" s="1546">
        <f t="shared" ref="AJ101:AJ102" si="65">AI101+AD101</f>
        <v>15500937.400000004</v>
      </c>
    </row>
    <row r="102" spans="1:43" s="1518" customFormat="1" ht="41" customHeight="1">
      <c r="A102" s="1597">
        <v>91</v>
      </c>
      <c r="B102" s="1567" t="s">
        <v>3492</v>
      </c>
      <c r="C102" s="1362" t="s">
        <v>3591</v>
      </c>
      <c r="D102" s="1569" t="s">
        <v>145</v>
      </c>
      <c r="E102" s="1362" t="s">
        <v>123</v>
      </c>
      <c r="F102" s="1362" t="s">
        <v>1188</v>
      </c>
      <c r="G102" s="1569" t="s">
        <v>1192</v>
      </c>
      <c r="H102" s="1569"/>
      <c r="I102" s="1362" t="s">
        <v>3300</v>
      </c>
      <c r="J102" s="1579" t="s">
        <v>2208</v>
      </c>
      <c r="K102" s="1569" t="s">
        <v>3321</v>
      </c>
      <c r="L102" s="1362"/>
      <c r="M102" s="1569"/>
      <c r="N102" s="1362"/>
      <c r="O102" s="1362"/>
      <c r="P102" s="1571">
        <v>28382150</v>
      </c>
      <c r="Q102" s="1564" t="s">
        <v>123</v>
      </c>
      <c r="R102" s="1540">
        <v>28382150</v>
      </c>
      <c r="S102" s="1511" t="str">
        <f t="shared" si="48"/>
        <v>3.11.01</v>
      </c>
      <c r="T102" s="1512" t="str">
        <f t="shared" si="49"/>
        <v>BANGUNAN GEDUNG TEMPAT KERJA</v>
      </c>
      <c r="U102" s="1512">
        <f>VLOOKUP(S102,MASAMANFAAT,4,0)</f>
        <v>50</v>
      </c>
      <c r="V102" s="1513">
        <f t="shared" si="51"/>
        <v>567642.80000000005</v>
      </c>
      <c r="W102" s="1514">
        <f t="shared" si="52"/>
        <v>6</v>
      </c>
      <c r="X102" s="1513">
        <f t="shared" si="53"/>
        <v>3405856.8000000003</v>
      </c>
      <c r="Y102" s="1513">
        <f t="shared" si="54"/>
        <v>567642.80000000005</v>
      </c>
      <c r="Z102" s="1513">
        <f t="shared" si="55"/>
        <v>567642.80000000005</v>
      </c>
      <c r="AA102" s="1513">
        <f t="shared" si="56"/>
        <v>567642.80000000005</v>
      </c>
      <c r="AB102" s="1513">
        <f t="shared" si="57"/>
        <v>567642.80000000005</v>
      </c>
      <c r="AC102" s="1513">
        <f t="shared" si="58"/>
        <v>567642.80000000005</v>
      </c>
      <c r="AD102" s="1513">
        <f t="shared" si="63"/>
        <v>567642.80000000005</v>
      </c>
      <c r="AE102" s="1515" t="str">
        <f t="shared" si="59"/>
        <v>2008</v>
      </c>
      <c r="AF102" s="1544">
        <f t="shared" si="60"/>
        <v>22138079.199999999</v>
      </c>
      <c r="AG102" s="1516">
        <f t="shared" si="61"/>
        <v>28382150</v>
      </c>
      <c r="AH102" s="1516">
        <f t="shared" si="62"/>
        <v>5676428</v>
      </c>
      <c r="AI102" s="1545">
        <f t="shared" si="64"/>
        <v>6244070.7999999998</v>
      </c>
      <c r="AJ102" s="1546">
        <f t="shared" si="65"/>
        <v>6811713.5999999996</v>
      </c>
    </row>
    <row r="103" spans="1:43" s="1518" customFormat="1" ht="41" customHeight="1">
      <c r="A103" s="1563"/>
      <c r="B103" s="1567"/>
      <c r="C103" s="1569"/>
      <c r="D103" s="1569"/>
      <c r="E103" s="1569"/>
      <c r="F103" s="1569"/>
      <c r="G103" s="1569"/>
      <c r="H103" s="1569"/>
      <c r="I103" s="1569"/>
      <c r="J103" s="1569"/>
      <c r="K103" s="1569"/>
      <c r="L103" s="1362"/>
      <c r="M103" s="1569"/>
      <c r="N103" s="1362"/>
      <c r="O103" s="1362"/>
      <c r="P103" s="1571"/>
      <c r="Q103" s="1580"/>
      <c r="R103" s="1551"/>
      <c r="S103" s="1511" t="str">
        <f t="shared" si="7"/>
        <v/>
      </c>
      <c r="T103" s="1512"/>
      <c r="U103" s="1512"/>
      <c r="V103" s="1513"/>
      <c r="W103" s="1512"/>
      <c r="X103" s="1513"/>
      <c r="Y103" s="1513"/>
      <c r="Z103" s="1513"/>
      <c r="AA103" s="1513"/>
      <c r="AB103" s="1513"/>
      <c r="AC103" s="1513"/>
      <c r="AD103" s="1513"/>
      <c r="AE103" s="1515"/>
      <c r="AF103" s="1552"/>
      <c r="AG103" s="1516"/>
      <c r="AH103" s="1516"/>
      <c r="AI103" s="1539"/>
      <c r="AJ103" s="1536"/>
    </row>
    <row r="104" spans="1:43" s="1518" customFormat="1" ht="41" customHeight="1">
      <c r="A104" s="1594" t="s">
        <v>51</v>
      </c>
      <c r="B104" s="1565" t="s">
        <v>3313</v>
      </c>
      <c r="C104" s="1595" t="s">
        <v>3720</v>
      </c>
      <c r="D104" s="1569"/>
      <c r="E104" s="1569"/>
      <c r="F104" s="1569"/>
      <c r="G104" s="1569"/>
      <c r="H104" s="1569"/>
      <c r="I104" s="1569"/>
      <c r="J104" s="1569"/>
      <c r="K104" s="1569"/>
      <c r="L104" s="1362"/>
      <c r="M104" s="1569"/>
      <c r="N104" s="1362"/>
      <c r="O104" s="1362"/>
      <c r="P104" s="1571"/>
      <c r="Q104" s="1580"/>
      <c r="R104" s="1551"/>
      <c r="S104" s="1511" t="str">
        <f t="shared" si="7"/>
        <v xml:space="preserve"> I H IL</v>
      </c>
      <c r="T104" s="1512"/>
      <c r="U104" s="1512"/>
      <c r="V104" s="1513"/>
      <c r="W104" s="1512"/>
      <c r="X104" s="1513"/>
      <c r="Y104" s="1513"/>
      <c r="Z104" s="1513"/>
      <c r="AA104" s="1513"/>
      <c r="AB104" s="1513"/>
      <c r="AC104" s="1513"/>
      <c r="AD104" s="1513"/>
      <c r="AE104" s="1515"/>
      <c r="AF104" s="1552"/>
      <c r="AG104" s="1516"/>
      <c r="AH104" s="1516"/>
      <c r="AI104" s="1539"/>
      <c r="AJ104" s="1536"/>
    </row>
    <row r="105" spans="1:43" s="1518" customFormat="1" ht="41" customHeight="1" thickBot="1">
      <c r="A105" s="1581"/>
      <c r="B105" s="1582"/>
      <c r="C105" s="1583"/>
      <c r="D105" s="1583"/>
      <c r="E105" s="1583"/>
      <c r="F105" s="1583"/>
      <c r="G105" s="1583"/>
      <c r="H105" s="1583"/>
      <c r="I105" s="1583"/>
      <c r="J105" s="1583"/>
      <c r="K105" s="1583"/>
      <c r="L105" s="1583"/>
      <c r="M105" s="1583"/>
      <c r="N105" s="1583"/>
      <c r="O105" s="1583"/>
      <c r="P105" s="1583"/>
      <c r="Q105" s="1584"/>
      <c r="R105" s="1536"/>
      <c r="S105" s="1553" t="str">
        <f t="shared" ref="S105" si="66">MID(C105,2,7)</f>
        <v/>
      </c>
      <c r="T105" s="1554"/>
      <c r="U105" s="1554"/>
      <c r="V105" s="1555"/>
      <c r="W105" s="1554"/>
      <c r="X105" s="1555"/>
      <c r="Y105" s="1555"/>
      <c r="Z105" s="1555"/>
      <c r="AA105" s="1555"/>
      <c r="AB105" s="1555"/>
      <c r="AC105" s="1555"/>
      <c r="AD105" s="1555"/>
      <c r="AE105" s="1556"/>
      <c r="AF105" s="1557"/>
      <c r="AG105" s="1558"/>
      <c r="AH105" s="1558"/>
      <c r="AI105" s="1559"/>
      <c r="AJ105" s="1560"/>
    </row>
    <row r="106" spans="1:43" s="1520" customFormat="1" ht="14">
      <c r="C106" s="1518"/>
      <c r="D106" s="1518"/>
      <c r="E106" s="1518"/>
      <c r="F106" s="1518"/>
      <c r="G106" s="1518"/>
      <c r="H106" s="1518"/>
      <c r="I106" s="1518"/>
      <c r="J106" s="1518"/>
      <c r="K106" s="1518"/>
      <c r="L106" s="1518"/>
      <c r="M106" s="1518"/>
      <c r="N106" s="1518"/>
      <c r="O106" s="1518"/>
      <c r="P106" s="1518"/>
      <c r="Q106" s="1519"/>
      <c r="R106" s="1526"/>
      <c r="S106" s="1518"/>
      <c r="T106" s="1518"/>
      <c r="U106" s="1518"/>
      <c r="V106" s="1519"/>
      <c r="W106" s="1518"/>
      <c r="X106" s="1519"/>
      <c r="Y106" s="1519"/>
      <c r="Z106" s="1519"/>
      <c r="AA106" s="1519"/>
      <c r="AB106" s="1519"/>
      <c r="AC106" s="1519"/>
      <c r="AD106" s="1519"/>
      <c r="AE106" s="1518"/>
      <c r="AF106" s="1518"/>
      <c r="AG106" s="1518"/>
      <c r="AH106" s="1518"/>
      <c r="AI106" s="1518"/>
      <c r="AJ106" s="1518"/>
      <c r="AK106" s="1518"/>
      <c r="AL106" s="1518"/>
      <c r="AM106" s="1518"/>
      <c r="AN106" s="1518"/>
      <c r="AO106" s="1518"/>
      <c r="AP106" s="1518"/>
      <c r="AQ106" s="1518"/>
    </row>
    <row r="107" spans="1:43" s="1520" customFormat="1" ht="21" customHeight="1">
      <c r="C107" s="1518"/>
      <c r="D107" s="1518"/>
      <c r="E107" s="1518"/>
      <c r="F107" s="1518"/>
      <c r="G107" s="1518"/>
      <c r="H107" s="1518"/>
      <c r="I107" s="1518"/>
      <c r="J107" s="1518"/>
      <c r="K107" s="1518"/>
      <c r="L107" s="1518"/>
      <c r="M107" s="1518"/>
      <c r="N107" s="1518"/>
      <c r="O107" s="1518"/>
      <c r="P107" s="1518"/>
      <c r="Q107" s="1519"/>
      <c r="R107" s="1526"/>
      <c r="S107" s="1518"/>
      <c r="T107" s="1518"/>
      <c r="U107" s="1518"/>
      <c r="V107" s="1519"/>
      <c r="W107" s="1518"/>
      <c r="X107" s="1519"/>
      <c r="Y107" s="1519"/>
      <c r="Z107" s="1519"/>
      <c r="AA107" s="1519"/>
      <c r="AB107" s="1519"/>
      <c r="AC107" s="1519"/>
      <c r="AD107" s="1519"/>
      <c r="AE107" s="1518"/>
      <c r="AF107" s="1518"/>
      <c r="AG107" s="1518"/>
      <c r="AH107" s="1518"/>
      <c r="AI107" s="1518"/>
      <c r="AJ107" s="1518"/>
      <c r="AK107" s="1518"/>
      <c r="AL107" s="1518"/>
      <c r="AM107" s="1518"/>
      <c r="AN107" s="1518"/>
      <c r="AO107" s="1518"/>
      <c r="AP107" s="1518"/>
      <c r="AQ107" s="1518"/>
    </row>
    <row r="108" spans="1:43" s="1518" customFormat="1" ht="21" customHeight="1">
      <c r="A108" s="1659" t="s">
        <v>143</v>
      </c>
      <c r="B108" s="1659"/>
      <c r="C108" s="1659"/>
      <c r="D108" s="1659"/>
      <c r="E108" s="1659"/>
      <c r="F108" s="1482"/>
      <c r="G108" s="1482"/>
      <c r="H108" s="1482"/>
      <c r="I108" s="1482"/>
      <c r="J108" s="1482"/>
      <c r="K108" s="1482"/>
      <c r="L108" s="1659" t="s">
        <v>3713</v>
      </c>
      <c r="M108" s="1659"/>
      <c r="N108" s="1659"/>
      <c r="O108" s="1659"/>
      <c r="P108" s="1562"/>
      <c r="Q108" s="1519"/>
      <c r="R108" s="1526"/>
      <c r="V108" s="1519"/>
      <c r="X108" s="1519"/>
      <c r="Y108" s="1519"/>
      <c r="Z108" s="1519"/>
      <c r="AA108" s="1519"/>
      <c r="AB108" s="1519"/>
      <c r="AC108" s="1519"/>
      <c r="AD108" s="1519"/>
    </row>
    <row r="109" spans="1:43" s="1518" customFormat="1" ht="21" customHeight="1">
      <c r="A109" s="1659" t="s">
        <v>1890</v>
      </c>
      <c r="B109" s="1659"/>
      <c r="C109" s="1659"/>
      <c r="D109" s="1659"/>
      <c r="E109" s="1659"/>
      <c r="F109" s="1482"/>
      <c r="G109" s="1482"/>
      <c r="H109" s="1482"/>
      <c r="I109" s="1482"/>
      <c r="J109" s="1482"/>
      <c r="K109" s="1482"/>
      <c r="L109" s="1454"/>
      <c r="M109" s="1454"/>
      <c r="N109" s="1454"/>
      <c r="O109" s="1451"/>
      <c r="P109" s="1561"/>
      <c r="Q109" s="1519"/>
      <c r="R109" s="1526"/>
      <c r="V109" s="1519"/>
      <c r="X109" s="1519"/>
      <c r="Y109" s="1519"/>
      <c r="Z109" s="1519"/>
      <c r="AA109" s="1519"/>
      <c r="AB109" s="1519"/>
      <c r="AC109" s="1519"/>
      <c r="AD109" s="1519"/>
    </row>
    <row r="110" spans="1:43" s="1518" customFormat="1" ht="21" customHeight="1">
      <c r="A110" s="1659" t="s">
        <v>144</v>
      </c>
      <c r="B110" s="1659"/>
      <c r="C110" s="1659"/>
      <c r="D110" s="1659"/>
      <c r="E110" s="1659"/>
      <c r="F110" s="1482"/>
      <c r="G110" s="1482"/>
      <c r="H110" s="1482"/>
      <c r="I110" s="1482"/>
      <c r="J110" s="1482"/>
      <c r="K110" s="1482"/>
      <c r="L110" s="1659" t="s">
        <v>142</v>
      </c>
      <c r="M110" s="1659"/>
      <c r="N110" s="1659"/>
      <c r="O110" s="1659"/>
      <c r="P110" s="1562"/>
      <c r="Q110" s="1519"/>
      <c r="R110" s="1526"/>
      <c r="V110" s="1519"/>
      <c r="X110" s="1519"/>
      <c r="Y110" s="1519"/>
      <c r="Z110" s="1519"/>
      <c r="AA110" s="1519"/>
      <c r="AB110" s="1519"/>
      <c r="AC110" s="1519"/>
      <c r="AD110" s="1519"/>
    </row>
    <row r="111" spans="1:43" s="1518" customFormat="1" ht="21" customHeight="1">
      <c r="A111" s="1456"/>
      <c r="B111" s="1454"/>
      <c r="C111" s="1454"/>
      <c r="D111" s="1482"/>
      <c r="E111" s="1482"/>
      <c r="F111" s="1482"/>
      <c r="G111" s="1482"/>
      <c r="H111" s="1482"/>
      <c r="I111" s="1482"/>
      <c r="J111" s="1482"/>
      <c r="K111" s="1482"/>
      <c r="L111" s="1454"/>
      <c r="M111" s="1454"/>
      <c r="N111" s="1454"/>
      <c r="O111" s="1451"/>
      <c r="P111" s="1561"/>
      <c r="Q111" s="1519"/>
      <c r="R111" s="1526"/>
      <c r="V111" s="1519"/>
      <c r="X111" s="1519"/>
      <c r="Y111" s="1519"/>
      <c r="Z111" s="1519"/>
      <c r="AA111" s="1519"/>
      <c r="AB111" s="1519"/>
      <c r="AC111" s="1519"/>
      <c r="AD111" s="1519"/>
    </row>
    <row r="112" spans="1:43" s="1518" customFormat="1" ht="21" customHeight="1">
      <c r="A112" s="1456"/>
      <c r="B112" s="1454"/>
      <c r="C112" s="1454"/>
      <c r="D112" s="1482"/>
      <c r="E112" s="1482"/>
      <c r="F112" s="1482"/>
      <c r="G112" s="1482"/>
      <c r="H112" s="1482"/>
      <c r="I112" s="1482"/>
      <c r="J112" s="1482"/>
      <c r="K112" s="1482"/>
      <c r="L112" s="1454"/>
      <c r="M112" s="1454"/>
      <c r="N112" s="1454"/>
      <c r="O112" s="1451"/>
      <c r="P112" s="1561"/>
      <c r="Q112" s="1519"/>
      <c r="R112" s="1526"/>
      <c r="V112" s="1519"/>
      <c r="X112" s="1519"/>
      <c r="Y112" s="1519"/>
      <c r="Z112" s="1519"/>
      <c r="AA112" s="1519"/>
      <c r="AB112" s="1519"/>
      <c r="AC112" s="1519"/>
      <c r="AD112" s="1519"/>
    </row>
    <row r="113" spans="1:30" s="1518" customFormat="1" ht="21" customHeight="1">
      <c r="A113" s="1458"/>
      <c r="B113" s="1454"/>
      <c r="C113" s="1454"/>
      <c r="D113" s="1482"/>
      <c r="E113" s="1482"/>
      <c r="F113" s="1482"/>
      <c r="G113" s="1482"/>
      <c r="H113" s="1482"/>
      <c r="I113" s="1482"/>
      <c r="J113" s="1482"/>
      <c r="K113" s="1482"/>
      <c r="L113" s="1454"/>
      <c r="M113" s="1454"/>
      <c r="N113" s="1454"/>
      <c r="O113" s="1451"/>
      <c r="P113" s="1561"/>
      <c r="Q113" s="1519"/>
      <c r="R113" s="1526"/>
      <c r="V113" s="1519"/>
      <c r="X113" s="1519"/>
      <c r="Y113" s="1519"/>
      <c r="Z113" s="1519"/>
      <c r="AA113" s="1519"/>
      <c r="AB113" s="1519"/>
      <c r="AC113" s="1519"/>
      <c r="AD113" s="1519"/>
    </row>
    <row r="114" spans="1:30" s="1518" customFormat="1" ht="21" customHeight="1">
      <c r="A114" s="1458"/>
      <c r="B114" s="1454"/>
      <c r="C114" s="1454"/>
      <c r="D114" s="1482"/>
      <c r="E114" s="1482"/>
      <c r="F114" s="1482"/>
      <c r="G114" s="1482"/>
      <c r="H114" s="1482"/>
      <c r="I114" s="1482"/>
      <c r="J114" s="1482"/>
      <c r="K114" s="1482"/>
      <c r="L114" s="1454"/>
      <c r="M114" s="1454"/>
      <c r="N114" s="1454"/>
      <c r="O114" s="1451"/>
      <c r="P114" s="1561"/>
      <c r="Q114" s="1519"/>
      <c r="R114" s="1526"/>
      <c r="V114" s="1519"/>
      <c r="X114" s="1519"/>
      <c r="Y114" s="1519"/>
      <c r="Z114" s="1519"/>
      <c r="AA114" s="1519"/>
      <c r="AB114" s="1519"/>
      <c r="AC114" s="1519"/>
      <c r="AD114" s="1519"/>
    </row>
    <row r="115" spans="1:30" s="1518" customFormat="1" ht="21" customHeight="1">
      <c r="A115" s="1458"/>
      <c r="B115" s="1454"/>
      <c r="C115" s="1454"/>
      <c r="D115" s="1482"/>
      <c r="E115" s="1482"/>
      <c r="F115" s="1482"/>
      <c r="G115" s="1482"/>
      <c r="H115" s="1482"/>
      <c r="I115" s="1482"/>
      <c r="J115" s="1482"/>
      <c r="K115" s="1482"/>
      <c r="L115" s="1454"/>
      <c r="M115" s="1454"/>
      <c r="N115" s="1454"/>
      <c r="O115" s="1451"/>
      <c r="P115" s="1561"/>
      <c r="Q115" s="1519"/>
      <c r="R115" s="1526"/>
      <c r="V115" s="1519"/>
      <c r="X115" s="1519"/>
      <c r="Y115" s="1519"/>
      <c r="Z115" s="1519"/>
      <c r="AA115" s="1519"/>
      <c r="AB115" s="1519"/>
      <c r="AC115" s="1519"/>
      <c r="AD115" s="1519"/>
    </row>
    <row r="116" spans="1:30" s="1518" customFormat="1" ht="21" customHeight="1">
      <c r="A116" s="1660" t="s">
        <v>3714</v>
      </c>
      <c r="B116" s="1660"/>
      <c r="C116" s="1660"/>
      <c r="D116" s="1660"/>
      <c r="E116" s="1660"/>
      <c r="F116" s="1483"/>
      <c r="G116" s="1483"/>
      <c r="H116" s="1483"/>
      <c r="I116" s="1483"/>
      <c r="J116" s="1483"/>
      <c r="K116" s="1483"/>
      <c r="L116" s="1660" t="s">
        <v>2214</v>
      </c>
      <c r="M116" s="1660"/>
      <c r="N116" s="1660"/>
      <c r="O116" s="1660"/>
      <c r="P116" s="1596"/>
      <c r="Q116" s="1519"/>
      <c r="R116" s="1526"/>
      <c r="V116" s="1519"/>
      <c r="X116" s="1519"/>
      <c r="Y116" s="1519"/>
      <c r="Z116" s="1519"/>
      <c r="AA116" s="1519"/>
      <c r="AB116" s="1519"/>
      <c r="AC116" s="1519"/>
      <c r="AD116" s="1519"/>
    </row>
    <row r="117" spans="1:30" s="1518" customFormat="1" ht="21" customHeight="1">
      <c r="A117" s="1659" t="s">
        <v>3715</v>
      </c>
      <c r="B117" s="1659"/>
      <c r="C117" s="1659"/>
      <c r="D117" s="1659"/>
      <c r="E117" s="1659"/>
      <c r="F117" s="1482"/>
      <c r="G117" s="1482"/>
      <c r="H117" s="1482"/>
      <c r="I117" s="1482"/>
      <c r="J117" s="1482"/>
      <c r="K117" s="1482"/>
      <c r="L117" s="1659" t="s">
        <v>2215</v>
      </c>
      <c r="M117" s="1659"/>
      <c r="N117" s="1659"/>
      <c r="O117" s="1659"/>
      <c r="P117" s="1562"/>
      <c r="Q117" s="1519"/>
      <c r="R117" s="1526"/>
      <c r="V117" s="1519"/>
      <c r="X117" s="1519"/>
      <c r="Y117" s="1519"/>
      <c r="Z117" s="1519"/>
      <c r="AA117" s="1519"/>
      <c r="AB117" s="1519"/>
      <c r="AC117" s="1519"/>
      <c r="AD117" s="1519"/>
    </row>
    <row r="118" spans="1:30" s="667" customFormat="1" ht="21" customHeight="1">
      <c r="A118" s="1105"/>
      <c r="B118" s="1105"/>
      <c r="Q118" s="1218"/>
      <c r="R118" s="126"/>
      <c r="V118" s="1218"/>
      <c r="X118" s="1218"/>
      <c r="Y118" s="1218"/>
      <c r="Z118" s="1218"/>
      <c r="AA118" s="1218"/>
      <c r="AB118" s="1218"/>
      <c r="AC118" s="1218"/>
      <c r="AD118" s="1218"/>
    </row>
    <row r="119" spans="1:30" s="667" customFormat="1" ht="21" customHeight="1">
      <c r="A119" s="1105"/>
      <c r="B119" s="1105"/>
      <c r="Q119" s="1218"/>
      <c r="R119" s="126"/>
      <c r="V119" s="1218"/>
      <c r="X119" s="1218"/>
      <c r="Y119" s="1218"/>
      <c r="Z119" s="1218"/>
      <c r="AA119" s="1218"/>
      <c r="AB119" s="1218"/>
      <c r="AC119" s="1218"/>
      <c r="AD119" s="1218"/>
    </row>
    <row r="120" spans="1:30" s="667" customFormat="1" ht="21" customHeight="1">
      <c r="A120" s="1105"/>
      <c r="B120" s="1105"/>
      <c r="Q120" s="1218"/>
      <c r="R120" s="126"/>
      <c r="V120" s="1218"/>
      <c r="X120" s="1218"/>
      <c r="Y120" s="1218"/>
      <c r="Z120" s="1218"/>
      <c r="AA120" s="1218"/>
      <c r="AB120" s="1218"/>
      <c r="AC120" s="1218"/>
      <c r="AD120" s="1218"/>
    </row>
    <row r="121" spans="1:30" s="667" customFormat="1" ht="21" customHeight="1">
      <c r="A121" s="1105"/>
      <c r="B121" s="1105"/>
      <c r="Q121" s="1218"/>
      <c r="R121" s="126"/>
      <c r="V121" s="1218"/>
      <c r="X121" s="1218"/>
      <c r="Y121" s="1218"/>
      <c r="Z121" s="1218"/>
      <c r="AA121" s="1218"/>
      <c r="AB121" s="1218"/>
      <c r="AC121" s="1218"/>
      <c r="AD121" s="1218"/>
    </row>
    <row r="122" spans="1:30" s="667" customFormat="1" ht="21" customHeight="1">
      <c r="A122" s="1105"/>
      <c r="B122" s="1105"/>
      <c r="Q122" s="1218"/>
      <c r="R122" s="126"/>
      <c r="V122" s="1218"/>
      <c r="X122" s="1218"/>
      <c r="Y122" s="1218"/>
      <c r="Z122" s="1218"/>
      <c r="AA122" s="1218"/>
      <c r="AB122" s="1218"/>
      <c r="AC122" s="1218"/>
      <c r="AD122" s="1218"/>
    </row>
    <row r="123" spans="1:30" s="667" customFormat="1" ht="21" customHeight="1">
      <c r="A123" s="1105"/>
      <c r="B123" s="1105"/>
      <c r="Q123" s="1218"/>
      <c r="R123" s="126"/>
      <c r="V123" s="1218"/>
      <c r="X123" s="1218"/>
      <c r="Y123" s="1218"/>
      <c r="Z123" s="1218"/>
      <c r="AA123" s="1218"/>
      <c r="AB123" s="1218"/>
      <c r="AC123" s="1218"/>
      <c r="AD123" s="1218"/>
    </row>
    <row r="124" spans="1:30" s="667" customFormat="1" ht="21" customHeight="1">
      <c r="A124" s="1105"/>
      <c r="B124" s="1105"/>
      <c r="Q124" s="1218"/>
      <c r="R124" s="126"/>
      <c r="V124" s="1218"/>
      <c r="X124" s="1218"/>
      <c r="Y124" s="1218"/>
      <c r="Z124" s="1218"/>
      <c r="AA124" s="1218"/>
      <c r="AB124" s="1218"/>
      <c r="AC124" s="1218"/>
      <c r="AD124" s="1218"/>
    </row>
    <row r="125" spans="1:30" s="667" customFormat="1" ht="21" customHeight="1">
      <c r="A125" s="1105"/>
      <c r="B125" s="1105"/>
      <c r="Q125" s="1218"/>
      <c r="R125" s="126"/>
      <c r="V125" s="1218"/>
      <c r="X125" s="1218"/>
      <c r="Y125" s="1218"/>
      <c r="Z125" s="1218"/>
      <c r="AA125" s="1218"/>
      <c r="AB125" s="1218"/>
      <c r="AC125" s="1218"/>
      <c r="AD125" s="1218"/>
    </row>
    <row r="126" spans="1:30" s="667" customFormat="1" ht="21" customHeight="1">
      <c r="A126" s="1105"/>
      <c r="B126" s="1105"/>
      <c r="Q126" s="1218"/>
      <c r="R126" s="126"/>
      <c r="V126" s="1218"/>
      <c r="X126" s="1218"/>
      <c r="Y126" s="1218"/>
      <c r="Z126" s="1218"/>
      <c r="AA126" s="1218"/>
      <c r="AB126" s="1218"/>
      <c r="AC126" s="1218"/>
      <c r="AD126" s="1218"/>
    </row>
    <row r="127" spans="1:30" s="667" customFormat="1">
      <c r="A127" s="1105"/>
      <c r="B127" s="1105"/>
      <c r="Q127" s="1218"/>
      <c r="R127" s="126"/>
      <c r="V127" s="1218"/>
      <c r="X127" s="1218"/>
      <c r="Y127" s="1218"/>
      <c r="Z127" s="1218"/>
      <c r="AA127" s="1218"/>
      <c r="AB127" s="1218"/>
      <c r="AC127" s="1218"/>
      <c r="AD127" s="1218"/>
    </row>
    <row r="128" spans="1:30" s="667" customFormat="1">
      <c r="A128" s="1105"/>
      <c r="B128" s="1105"/>
      <c r="Q128" s="1218"/>
      <c r="R128" s="126"/>
      <c r="V128" s="1218"/>
      <c r="X128" s="1218"/>
      <c r="Y128" s="1218"/>
      <c r="Z128" s="1218"/>
      <c r="AA128" s="1218"/>
      <c r="AB128" s="1218"/>
      <c r="AC128" s="1218"/>
      <c r="AD128" s="1218"/>
    </row>
    <row r="129" spans="1:35" s="667" customFormat="1">
      <c r="A129" s="1105"/>
      <c r="B129" s="1105"/>
      <c r="Q129" s="1218"/>
      <c r="R129" s="126"/>
      <c r="V129" s="1218"/>
      <c r="X129" s="1218"/>
      <c r="Y129" s="1218"/>
      <c r="Z129" s="1218"/>
      <c r="AA129" s="1218"/>
      <c r="AB129" s="1218"/>
      <c r="AC129" s="1218"/>
      <c r="AD129" s="1218"/>
    </row>
    <row r="130" spans="1:35" s="667" customFormat="1">
      <c r="A130" s="1105"/>
      <c r="B130" s="1105"/>
      <c r="Q130" s="1218"/>
      <c r="R130" s="126"/>
      <c r="V130" s="1218"/>
      <c r="X130" s="1218"/>
      <c r="Y130" s="1218"/>
      <c r="Z130" s="1218"/>
      <c r="AA130" s="1218"/>
      <c r="AB130" s="1218"/>
      <c r="AC130" s="1218"/>
      <c r="AD130" s="1218"/>
    </row>
    <row r="131" spans="1:35" s="667" customFormat="1">
      <c r="A131" s="1105"/>
      <c r="B131" s="1105"/>
      <c r="Q131" s="1218"/>
      <c r="R131" s="126"/>
      <c r="V131" s="1218"/>
      <c r="X131" s="1218"/>
      <c r="Y131" s="1218"/>
      <c r="Z131" s="1218"/>
      <c r="AA131" s="1218"/>
      <c r="AB131" s="1218"/>
      <c r="AC131" s="1218"/>
      <c r="AD131" s="1218"/>
    </row>
    <row r="132" spans="1:35" s="667" customFormat="1">
      <c r="A132" s="1105"/>
      <c r="B132" s="1105"/>
      <c r="Q132" s="1218"/>
      <c r="R132" s="126"/>
      <c r="V132" s="1218"/>
      <c r="X132" s="1218"/>
      <c r="Y132" s="1218"/>
      <c r="Z132" s="1218"/>
      <c r="AA132" s="1218"/>
      <c r="AB132" s="1218"/>
      <c r="AC132" s="1218"/>
      <c r="AD132" s="1218"/>
    </row>
    <row r="133" spans="1:35" s="667" customFormat="1">
      <c r="A133" s="1105"/>
      <c r="B133" s="1105"/>
      <c r="Q133" s="1218"/>
      <c r="R133" s="126"/>
      <c r="V133" s="1218"/>
      <c r="X133" s="1218"/>
      <c r="Y133" s="1218"/>
      <c r="Z133" s="1218"/>
      <c r="AA133" s="1218"/>
      <c r="AB133" s="1218"/>
      <c r="AC133" s="1218"/>
      <c r="AD133" s="1218"/>
    </row>
    <row r="134" spans="1:35" s="667" customFormat="1">
      <c r="A134" s="1105"/>
      <c r="B134" s="1105"/>
      <c r="Q134" s="1218"/>
      <c r="R134" s="126"/>
      <c r="V134" s="1218"/>
      <c r="X134" s="1218"/>
      <c r="Y134" s="1218"/>
      <c r="Z134" s="1218"/>
      <c r="AA134" s="1218"/>
      <c r="AB134" s="1218"/>
      <c r="AC134" s="1218"/>
      <c r="AD134" s="1218"/>
    </row>
    <row r="135" spans="1:35" s="667" customFormat="1">
      <c r="A135" s="1105"/>
      <c r="B135" s="1105"/>
      <c r="Q135" s="1218"/>
      <c r="R135" s="126"/>
      <c r="V135" s="1218"/>
      <c r="X135" s="1218"/>
      <c r="Y135" s="1218"/>
      <c r="Z135" s="1218"/>
      <c r="AA135" s="1218"/>
      <c r="AB135" s="1218"/>
      <c r="AC135" s="1218"/>
      <c r="AD135" s="1218"/>
    </row>
    <row r="136" spans="1:35" s="667" customFormat="1">
      <c r="A136" s="1105"/>
      <c r="B136" s="1105"/>
      <c r="Q136" s="1218"/>
      <c r="R136" s="126"/>
      <c r="V136" s="1218"/>
      <c r="X136" s="1218"/>
      <c r="Y136" s="1218"/>
      <c r="Z136" s="1218"/>
      <c r="AA136" s="1218"/>
      <c r="AB136" s="1218"/>
      <c r="AC136" s="1218"/>
      <c r="AD136" s="1218"/>
    </row>
    <row r="137" spans="1:35" s="667" customFormat="1">
      <c r="A137" s="1105"/>
      <c r="B137" s="1105"/>
      <c r="Q137" s="1218"/>
      <c r="R137" s="126"/>
      <c r="V137" s="1218"/>
      <c r="X137" s="1218"/>
      <c r="Y137" s="1218"/>
      <c r="Z137" s="1218"/>
      <c r="AA137" s="1218"/>
      <c r="AB137" s="1218"/>
      <c r="AC137" s="1218"/>
      <c r="AD137" s="1218"/>
    </row>
    <row r="138" spans="1:35" s="667" customFormat="1">
      <c r="A138" s="1105"/>
      <c r="B138" s="1105"/>
      <c r="Q138" s="1218"/>
      <c r="R138" s="126"/>
      <c r="V138" s="1218"/>
      <c r="X138" s="1218"/>
      <c r="Y138" s="1218"/>
      <c r="Z138" s="1218"/>
      <c r="AA138" s="1218"/>
      <c r="AB138" s="1218"/>
      <c r="AC138" s="1218"/>
      <c r="AD138" s="1218"/>
    </row>
    <row r="139" spans="1:35" s="667" customFormat="1">
      <c r="A139" s="1105"/>
      <c r="B139" s="1105"/>
      <c r="Q139" s="1218"/>
      <c r="R139" s="126"/>
      <c r="V139" s="1218"/>
      <c r="X139" s="1218"/>
      <c r="Y139" s="1218"/>
      <c r="Z139" s="1218"/>
      <c r="AA139" s="1218"/>
      <c r="AB139" s="1218"/>
      <c r="AC139" s="1218"/>
      <c r="AD139" s="1218"/>
    </row>
    <row r="140" spans="1:35" s="121" customFormat="1">
      <c r="A140" s="1056"/>
      <c r="B140" s="1055"/>
      <c r="Q140" s="1099"/>
      <c r="R140" s="1000"/>
      <c r="V140" s="1099"/>
      <c r="X140" s="1099"/>
      <c r="Y140" s="1099"/>
      <c r="Z140" s="1099"/>
      <c r="AA140" s="1099"/>
      <c r="AB140" s="1099"/>
      <c r="AC140" s="1099"/>
      <c r="AD140" s="1099"/>
      <c r="AI140" s="667"/>
    </row>
    <row r="141" spans="1:35" s="121" customFormat="1">
      <c r="A141" s="1056"/>
      <c r="B141" s="1055"/>
      <c r="Q141" s="1099"/>
      <c r="R141" s="1000"/>
      <c r="V141" s="1099"/>
      <c r="X141" s="1099"/>
      <c r="Y141" s="1099"/>
      <c r="Z141" s="1099"/>
      <c r="AA141" s="1099"/>
      <c r="AB141" s="1099"/>
      <c r="AC141" s="1099"/>
      <c r="AD141" s="1099"/>
      <c r="AI141" s="667"/>
    </row>
    <row r="142" spans="1:35" s="121" customFormat="1">
      <c r="A142" s="1056"/>
      <c r="B142" s="1055"/>
      <c r="Q142" s="1099"/>
      <c r="R142" s="1000"/>
      <c r="V142" s="1099"/>
      <c r="X142" s="1099"/>
      <c r="Y142" s="1099"/>
      <c r="Z142" s="1099"/>
      <c r="AA142" s="1099"/>
      <c r="AB142" s="1099"/>
      <c r="AC142" s="1099"/>
      <c r="AD142" s="1099"/>
      <c r="AI142" s="667"/>
    </row>
    <row r="143" spans="1:35" s="121" customFormat="1">
      <c r="A143" s="1056"/>
      <c r="B143" s="1055"/>
      <c r="Q143" s="1099"/>
      <c r="R143" s="1000"/>
      <c r="V143" s="1099"/>
      <c r="X143" s="1099"/>
      <c r="Y143" s="1099"/>
      <c r="Z143" s="1099"/>
      <c r="AA143" s="1099"/>
      <c r="AB143" s="1099"/>
      <c r="AC143" s="1099"/>
      <c r="AD143" s="1099"/>
      <c r="AI143" s="667"/>
    </row>
    <row r="144" spans="1:35" s="121" customFormat="1">
      <c r="A144" s="1056"/>
      <c r="B144" s="1055"/>
      <c r="Q144" s="1099"/>
      <c r="R144" s="1000"/>
      <c r="V144" s="1099"/>
      <c r="X144" s="1099"/>
      <c r="Y144" s="1099"/>
      <c r="Z144" s="1099"/>
      <c r="AA144" s="1099"/>
      <c r="AB144" s="1099"/>
      <c r="AC144" s="1099"/>
      <c r="AD144" s="1099"/>
      <c r="AI144" s="667"/>
    </row>
    <row r="145" spans="1:35" s="121" customFormat="1">
      <c r="A145" s="1056"/>
      <c r="B145" s="1055"/>
      <c r="Q145" s="1099"/>
      <c r="R145" s="1000"/>
      <c r="V145" s="1099"/>
      <c r="X145" s="1099"/>
      <c r="Y145" s="1099"/>
      <c r="Z145" s="1099"/>
      <c r="AA145" s="1099"/>
      <c r="AB145" s="1099"/>
      <c r="AC145" s="1099"/>
      <c r="AD145" s="1099"/>
      <c r="AI145" s="667"/>
    </row>
    <row r="146" spans="1:35" s="121" customFormat="1">
      <c r="A146" s="1056"/>
      <c r="B146" s="1055"/>
      <c r="Q146" s="1099"/>
      <c r="R146" s="1000"/>
      <c r="V146" s="1099"/>
      <c r="X146" s="1099"/>
      <c r="Y146" s="1099"/>
      <c r="Z146" s="1099"/>
      <c r="AA146" s="1099"/>
      <c r="AB146" s="1099"/>
      <c r="AC146" s="1099"/>
      <c r="AD146" s="1099"/>
      <c r="AI146" s="667"/>
    </row>
    <row r="147" spans="1:35" s="121" customFormat="1">
      <c r="A147" s="1056"/>
      <c r="B147" s="1055"/>
      <c r="Q147" s="1099"/>
      <c r="R147" s="1000"/>
      <c r="V147" s="1099"/>
      <c r="X147" s="1099"/>
      <c r="Y147" s="1099"/>
      <c r="Z147" s="1099"/>
      <c r="AA147" s="1099"/>
      <c r="AB147" s="1099"/>
      <c r="AC147" s="1099"/>
      <c r="AD147" s="1099"/>
      <c r="AI147" s="667"/>
    </row>
    <row r="148" spans="1:35" s="121" customFormat="1">
      <c r="A148" s="1056"/>
      <c r="B148" s="1055"/>
      <c r="Q148" s="1099"/>
      <c r="R148" s="1000"/>
      <c r="V148" s="1099"/>
      <c r="X148" s="1099"/>
      <c r="Y148" s="1099"/>
      <c r="Z148" s="1099"/>
      <c r="AA148" s="1099"/>
      <c r="AB148" s="1099"/>
      <c r="AC148" s="1099"/>
      <c r="AD148" s="1099"/>
      <c r="AI148" s="667"/>
    </row>
    <row r="149" spans="1:35" s="121" customFormat="1">
      <c r="A149" s="1056"/>
      <c r="B149" s="1055"/>
      <c r="Q149" s="1099"/>
      <c r="R149" s="1000"/>
      <c r="V149" s="1099"/>
      <c r="X149" s="1099"/>
      <c r="Y149" s="1099"/>
      <c r="Z149" s="1099"/>
      <c r="AA149" s="1099"/>
      <c r="AB149" s="1099"/>
      <c r="AC149" s="1099"/>
      <c r="AD149" s="1099"/>
      <c r="AI149" s="667"/>
    </row>
    <row r="150" spans="1:35" s="121" customFormat="1">
      <c r="A150" s="1056"/>
      <c r="B150" s="1055"/>
      <c r="Q150" s="1099"/>
      <c r="R150" s="1000"/>
      <c r="V150" s="1099"/>
      <c r="X150" s="1099"/>
      <c r="Y150" s="1099"/>
      <c r="Z150" s="1099"/>
      <c r="AA150" s="1099"/>
      <c r="AB150" s="1099"/>
      <c r="AC150" s="1099"/>
      <c r="AD150" s="1099"/>
      <c r="AI150" s="667"/>
    </row>
    <row r="151" spans="1:35" s="121" customFormat="1">
      <c r="A151" s="1056"/>
      <c r="B151" s="1055"/>
      <c r="Q151" s="1099"/>
      <c r="R151" s="1000"/>
      <c r="V151" s="1099"/>
      <c r="X151" s="1099"/>
      <c r="Y151" s="1099"/>
      <c r="Z151" s="1099"/>
      <c r="AA151" s="1099"/>
      <c r="AB151" s="1099"/>
      <c r="AC151" s="1099"/>
      <c r="AD151" s="1099"/>
      <c r="AI151" s="667"/>
    </row>
    <row r="152" spans="1:35" s="121" customFormat="1">
      <c r="A152" s="1056"/>
      <c r="B152" s="1055"/>
      <c r="Q152" s="1099"/>
      <c r="R152" s="1000"/>
      <c r="V152" s="1099"/>
      <c r="X152" s="1099"/>
      <c r="Y152" s="1099"/>
      <c r="Z152" s="1099"/>
      <c r="AA152" s="1099"/>
      <c r="AB152" s="1099"/>
      <c r="AC152" s="1099"/>
      <c r="AD152" s="1099"/>
      <c r="AI152" s="667"/>
    </row>
    <row r="153" spans="1:35" s="121" customFormat="1">
      <c r="A153" s="1056"/>
      <c r="B153" s="1055"/>
      <c r="Q153" s="1099"/>
      <c r="R153" s="1000"/>
      <c r="V153" s="1099"/>
      <c r="X153" s="1099"/>
      <c r="Y153" s="1099"/>
      <c r="Z153" s="1099"/>
      <c r="AA153" s="1099"/>
      <c r="AB153" s="1099"/>
      <c r="AC153" s="1099"/>
      <c r="AD153" s="1099"/>
      <c r="AI153" s="667"/>
    </row>
    <row r="154" spans="1:35" s="121" customFormat="1">
      <c r="A154" s="1056"/>
      <c r="B154" s="1055"/>
      <c r="Q154" s="1099"/>
      <c r="R154" s="1000"/>
      <c r="V154" s="1099"/>
      <c r="X154" s="1099"/>
      <c r="Y154" s="1099"/>
      <c r="Z154" s="1099"/>
      <c r="AA154" s="1099"/>
      <c r="AB154" s="1099"/>
      <c r="AC154" s="1099"/>
      <c r="AD154" s="1099"/>
      <c r="AI154" s="667"/>
    </row>
    <row r="155" spans="1:35" s="121" customFormat="1">
      <c r="A155" s="1056"/>
      <c r="B155" s="1055"/>
      <c r="Q155" s="1099"/>
      <c r="R155" s="1000"/>
      <c r="V155" s="1099"/>
      <c r="X155" s="1099"/>
      <c r="Y155" s="1099"/>
      <c r="Z155" s="1099"/>
      <c r="AA155" s="1099"/>
      <c r="AB155" s="1099"/>
      <c r="AC155" s="1099"/>
      <c r="AD155" s="1099"/>
      <c r="AI155" s="667"/>
    </row>
    <row r="156" spans="1:35" s="121" customFormat="1">
      <c r="A156" s="1056"/>
      <c r="B156" s="1055"/>
      <c r="Q156" s="1099"/>
      <c r="R156" s="1000"/>
      <c r="V156" s="1099"/>
      <c r="X156" s="1099"/>
      <c r="Y156" s="1099"/>
      <c r="Z156" s="1099"/>
      <c r="AA156" s="1099"/>
      <c r="AB156" s="1099"/>
      <c r="AC156" s="1099"/>
      <c r="AD156" s="1099"/>
      <c r="AI156" s="667"/>
    </row>
    <row r="157" spans="1:35" s="121" customFormat="1">
      <c r="A157" s="1056"/>
      <c r="B157" s="1055"/>
      <c r="Q157" s="1099"/>
      <c r="R157" s="1000"/>
      <c r="V157" s="1099"/>
      <c r="X157" s="1099"/>
      <c r="Y157" s="1099"/>
      <c r="Z157" s="1099"/>
      <c r="AA157" s="1099"/>
      <c r="AB157" s="1099"/>
      <c r="AC157" s="1099"/>
      <c r="AD157" s="1099"/>
      <c r="AI157" s="667"/>
    </row>
    <row r="158" spans="1:35" s="121" customFormat="1">
      <c r="A158" s="1056"/>
      <c r="B158" s="1055"/>
      <c r="Q158" s="1099"/>
      <c r="R158" s="1000"/>
      <c r="V158" s="1099"/>
      <c r="X158" s="1099"/>
      <c r="Y158" s="1099"/>
      <c r="Z158" s="1099"/>
      <c r="AA158" s="1099"/>
      <c r="AB158" s="1099"/>
      <c r="AC158" s="1099"/>
      <c r="AD158" s="1099"/>
      <c r="AI158" s="667"/>
    </row>
    <row r="159" spans="1:35" s="121" customFormat="1">
      <c r="A159" s="1056"/>
      <c r="B159" s="1055"/>
      <c r="Q159" s="1099"/>
      <c r="R159" s="1000"/>
      <c r="V159" s="1099"/>
      <c r="X159" s="1099"/>
      <c r="Y159" s="1099"/>
      <c r="Z159" s="1099"/>
      <c r="AA159" s="1099"/>
      <c r="AB159" s="1099"/>
      <c r="AC159" s="1099"/>
      <c r="AD159" s="1099"/>
      <c r="AI159" s="667"/>
    </row>
    <row r="160" spans="1:35" s="121" customFormat="1">
      <c r="A160" s="1056"/>
      <c r="B160" s="1055"/>
      <c r="Q160" s="1099"/>
      <c r="R160" s="1000"/>
      <c r="V160" s="1099"/>
      <c r="X160" s="1099"/>
      <c r="Y160" s="1099"/>
      <c r="Z160" s="1099"/>
      <c r="AA160" s="1099"/>
      <c r="AB160" s="1099"/>
      <c r="AC160" s="1099"/>
      <c r="AD160" s="1099"/>
      <c r="AI160" s="667"/>
    </row>
    <row r="161" spans="1:35" s="121" customFormat="1">
      <c r="A161" s="1056"/>
      <c r="B161" s="1055"/>
      <c r="Q161" s="1099"/>
      <c r="R161" s="1000"/>
      <c r="V161" s="1099"/>
      <c r="X161" s="1099"/>
      <c r="Y161" s="1099"/>
      <c r="Z161" s="1099"/>
      <c r="AA161" s="1099"/>
      <c r="AB161" s="1099"/>
      <c r="AC161" s="1099"/>
      <c r="AD161" s="1099"/>
      <c r="AI161" s="667"/>
    </row>
    <row r="162" spans="1:35" s="121" customFormat="1">
      <c r="A162" s="1056"/>
      <c r="B162" s="1055"/>
      <c r="Q162" s="1099"/>
      <c r="R162" s="1000"/>
      <c r="V162" s="1099"/>
      <c r="X162" s="1099"/>
      <c r="Y162" s="1099"/>
      <c r="Z162" s="1099"/>
      <c r="AA162" s="1099"/>
      <c r="AB162" s="1099"/>
      <c r="AC162" s="1099"/>
      <c r="AD162" s="1099"/>
      <c r="AI162" s="667"/>
    </row>
    <row r="163" spans="1:35" s="121" customFormat="1">
      <c r="A163" s="1056"/>
      <c r="B163" s="1055"/>
      <c r="Q163" s="1099"/>
      <c r="R163" s="1000"/>
      <c r="V163" s="1099"/>
      <c r="X163" s="1099"/>
      <c r="Y163" s="1099"/>
      <c r="Z163" s="1099"/>
      <c r="AA163" s="1099"/>
      <c r="AB163" s="1099"/>
      <c r="AC163" s="1099"/>
      <c r="AD163" s="1099"/>
      <c r="AI163" s="667"/>
    </row>
    <row r="164" spans="1:35" s="121" customFormat="1">
      <c r="A164" s="1056"/>
      <c r="B164" s="1055"/>
      <c r="Q164" s="1099"/>
      <c r="R164" s="1000"/>
      <c r="V164" s="1099"/>
      <c r="X164" s="1099"/>
      <c r="Y164" s="1099"/>
      <c r="Z164" s="1099"/>
      <c r="AA164" s="1099"/>
      <c r="AB164" s="1099"/>
      <c r="AC164" s="1099"/>
      <c r="AD164" s="1099"/>
      <c r="AI164" s="667"/>
    </row>
    <row r="165" spans="1:35" s="121" customFormat="1">
      <c r="A165" s="1056"/>
      <c r="B165" s="1055"/>
      <c r="Q165" s="1099"/>
      <c r="R165" s="1000"/>
      <c r="V165" s="1099"/>
      <c r="X165" s="1099"/>
      <c r="Y165" s="1099"/>
      <c r="Z165" s="1099"/>
      <c r="AA165" s="1099"/>
      <c r="AB165" s="1099"/>
      <c r="AC165" s="1099"/>
      <c r="AD165" s="1099"/>
      <c r="AI165" s="667"/>
    </row>
    <row r="166" spans="1:35" s="121" customFormat="1">
      <c r="A166" s="1056"/>
      <c r="B166" s="1055"/>
      <c r="Q166" s="1099"/>
      <c r="R166" s="1000"/>
      <c r="V166" s="1099"/>
      <c r="X166" s="1099"/>
      <c r="Y166" s="1099"/>
      <c r="Z166" s="1099"/>
      <c r="AA166" s="1099"/>
      <c r="AB166" s="1099"/>
      <c r="AC166" s="1099"/>
      <c r="AD166" s="1099"/>
      <c r="AI166" s="667"/>
    </row>
    <row r="167" spans="1:35" s="121" customFormat="1">
      <c r="A167" s="1056"/>
      <c r="B167" s="1055"/>
      <c r="Q167" s="1099"/>
      <c r="R167" s="1000"/>
      <c r="V167" s="1099"/>
      <c r="X167" s="1099"/>
      <c r="Y167" s="1099"/>
      <c r="Z167" s="1099"/>
      <c r="AA167" s="1099"/>
      <c r="AB167" s="1099"/>
      <c r="AC167" s="1099"/>
      <c r="AD167" s="1099"/>
      <c r="AI167" s="667"/>
    </row>
    <row r="168" spans="1:35" s="121" customFormat="1">
      <c r="A168" s="1056"/>
      <c r="B168" s="1055"/>
      <c r="Q168" s="1099"/>
      <c r="R168" s="1000"/>
      <c r="V168" s="1099"/>
      <c r="X168" s="1099"/>
      <c r="Y168" s="1099"/>
      <c r="Z168" s="1099"/>
      <c r="AA168" s="1099"/>
      <c r="AB168" s="1099"/>
      <c r="AC168" s="1099"/>
      <c r="AD168" s="1099"/>
      <c r="AI168" s="667"/>
    </row>
    <row r="169" spans="1:35" s="121" customFormat="1">
      <c r="A169" s="1056"/>
      <c r="B169" s="1055"/>
      <c r="Q169" s="1099"/>
      <c r="R169" s="1000"/>
      <c r="V169" s="1099"/>
      <c r="X169" s="1099"/>
      <c r="Y169" s="1099"/>
      <c r="Z169" s="1099"/>
      <c r="AA169" s="1099"/>
      <c r="AB169" s="1099"/>
      <c r="AC169" s="1099"/>
      <c r="AD169" s="1099"/>
      <c r="AI169" s="667"/>
    </row>
    <row r="170" spans="1:35" s="121" customFormat="1">
      <c r="A170" s="1056"/>
      <c r="B170" s="1055"/>
      <c r="Q170" s="1099"/>
      <c r="R170" s="1000"/>
      <c r="V170" s="1099"/>
      <c r="X170" s="1099"/>
      <c r="Y170" s="1099"/>
      <c r="Z170" s="1099"/>
      <c r="AA170" s="1099"/>
      <c r="AB170" s="1099"/>
      <c r="AC170" s="1099"/>
      <c r="AD170" s="1099"/>
      <c r="AI170" s="667"/>
    </row>
    <row r="171" spans="1:35" s="121" customFormat="1">
      <c r="A171" s="1056"/>
      <c r="B171" s="1055"/>
      <c r="Q171" s="1099"/>
      <c r="R171" s="1000"/>
      <c r="V171" s="1099"/>
      <c r="X171" s="1099"/>
      <c r="Y171" s="1099"/>
      <c r="Z171" s="1099"/>
      <c r="AA171" s="1099"/>
      <c r="AB171" s="1099"/>
      <c r="AC171" s="1099"/>
      <c r="AD171" s="1099"/>
      <c r="AI171" s="667"/>
    </row>
    <row r="172" spans="1:35" s="121" customFormat="1">
      <c r="A172" s="1056"/>
      <c r="B172" s="1055"/>
      <c r="Q172" s="1099"/>
      <c r="R172" s="1000"/>
      <c r="V172" s="1099"/>
      <c r="X172" s="1099"/>
      <c r="Y172" s="1099"/>
      <c r="Z172" s="1099"/>
      <c r="AA172" s="1099"/>
      <c r="AB172" s="1099"/>
      <c r="AC172" s="1099"/>
      <c r="AD172" s="1099"/>
      <c r="AI172" s="667"/>
    </row>
    <row r="173" spans="1:35" s="121" customFormat="1">
      <c r="A173" s="1056"/>
      <c r="B173" s="1055"/>
      <c r="Q173" s="1099"/>
      <c r="R173" s="1000"/>
      <c r="V173" s="1099"/>
      <c r="X173" s="1099"/>
      <c r="Y173" s="1099"/>
      <c r="Z173" s="1099"/>
      <c r="AA173" s="1099"/>
      <c r="AB173" s="1099"/>
      <c r="AC173" s="1099"/>
      <c r="AD173" s="1099"/>
      <c r="AI173" s="667"/>
    </row>
    <row r="174" spans="1:35" s="121" customFormat="1">
      <c r="A174" s="1056"/>
      <c r="B174" s="1055"/>
      <c r="Q174" s="1099"/>
      <c r="R174" s="1000"/>
      <c r="V174" s="1099"/>
      <c r="X174" s="1099"/>
      <c r="Y174" s="1099"/>
      <c r="Z174" s="1099"/>
      <c r="AA174" s="1099"/>
      <c r="AB174" s="1099"/>
      <c r="AC174" s="1099"/>
      <c r="AD174" s="1099"/>
      <c r="AI174" s="667"/>
    </row>
    <row r="175" spans="1:35" s="121" customFormat="1">
      <c r="A175" s="1056"/>
      <c r="B175" s="1055"/>
      <c r="Q175" s="1099"/>
      <c r="R175" s="1000"/>
      <c r="V175" s="1099"/>
      <c r="X175" s="1099"/>
      <c r="Y175" s="1099"/>
      <c r="Z175" s="1099"/>
      <c r="AA175" s="1099"/>
      <c r="AB175" s="1099"/>
      <c r="AC175" s="1099"/>
      <c r="AD175" s="1099"/>
      <c r="AI175" s="667"/>
    </row>
    <row r="176" spans="1:35" s="121" customFormat="1">
      <c r="A176" s="1056"/>
      <c r="B176" s="1055"/>
      <c r="Q176" s="1099"/>
      <c r="R176" s="1000"/>
      <c r="V176" s="1099"/>
      <c r="X176" s="1099"/>
      <c r="Y176" s="1099"/>
      <c r="Z176" s="1099"/>
      <c r="AA176" s="1099"/>
      <c r="AB176" s="1099"/>
      <c r="AC176" s="1099"/>
      <c r="AD176" s="1099"/>
      <c r="AI176" s="667"/>
    </row>
    <row r="177" spans="1:35" s="121" customFormat="1">
      <c r="A177" s="1056"/>
      <c r="B177" s="1055"/>
      <c r="Q177" s="1099"/>
      <c r="R177" s="1000"/>
      <c r="V177" s="1099"/>
      <c r="X177" s="1099"/>
      <c r="Y177" s="1099"/>
      <c r="Z177" s="1099"/>
      <c r="AA177" s="1099"/>
      <c r="AB177" s="1099"/>
      <c r="AC177" s="1099"/>
      <c r="AD177" s="1099"/>
      <c r="AI177" s="667"/>
    </row>
    <row r="178" spans="1:35" s="121" customFormat="1">
      <c r="A178" s="1056"/>
      <c r="B178" s="1055"/>
      <c r="Q178" s="1099"/>
      <c r="R178" s="1000"/>
      <c r="V178" s="1099"/>
      <c r="X178" s="1099"/>
      <c r="Y178" s="1099"/>
      <c r="Z178" s="1099"/>
      <c r="AA178" s="1099"/>
      <c r="AB178" s="1099"/>
      <c r="AC178" s="1099"/>
      <c r="AD178" s="1099"/>
      <c r="AI178" s="667"/>
    </row>
    <row r="179" spans="1:35" s="121" customFormat="1">
      <c r="A179" s="1056"/>
      <c r="B179" s="1055"/>
      <c r="Q179" s="1099"/>
      <c r="R179" s="1000"/>
      <c r="V179" s="1099"/>
      <c r="X179" s="1099"/>
      <c r="Y179" s="1099"/>
      <c r="Z179" s="1099"/>
      <c r="AA179" s="1099"/>
      <c r="AB179" s="1099"/>
      <c r="AC179" s="1099"/>
      <c r="AD179" s="1099"/>
      <c r="AI179" s="667"/>
    </row>
    <row r="180" spans="1:35" s="121" customFormat="1">
      <c r="A180" s="1056"/>
      <c r="B180" s="1055"/>
      <c r="Q180" s="1099"/>
      <c r="R180" s="1000"/>
      <c r="V180" s="1099"/>
      <c r="X180" s="1099"/>
      <c r="Y180" s="1099"/>
      <c r="Z180" s="1099"/>
      <c r="AA180" s="1099"/>
      <c r="AB180" s="1099"/>
      <c r="AC180" s="1099"/>
      <c r="AD180" s="1099"/>
      <c r="AI180" s="667"/>
    </row>
    <row r="181" spans="1:35" s="121" customFormat="1">
      <c r="A181" s="1056"/>
      <c r="B181" s="1055"/>
      <c r="Q181" s="1099"/>
      <c r="R181" s="1000"/>
      <c r="V181" s="1099"/>
      <c r="X181" s="1099"/>
      <c r="Y181" s="1099"/>
      <c r="Z181" s="1099"/>
      <c r="AA181" s="1099"/>
      <c r="AB181" s="1099"/>
      <c r="AC181" s="1099"/>
      <c r="AD181" s="1099"/>
      <c r="AI181" s="667"/>
    </row>
    <row r="182" spans="1:35" s="121" customFormat="1">
      <c r="A182" s="1056"/>
      <c r="B182" s="1055"/>
      <c r="Q182" s="1099"/>
      <c r="R182" s="1000"/>
      <c r="V182" s="1099"/>
      <c r="X182" s="1099"/>
      <c r="Y182" s="1099"/>
      <c r="Z182" s="1099"/>
      <c r="AA182" s="1099"/>
      <c r="AB182" s="1099"/>
      <c r="AC182" s="1099"/>
      <c r="AD182" s="1099"/>
      <c r="AI182" s="667"/>
    </row>
    <row r="183" spans="1:35" s="121" customFormat="1">
      <c r="A183" s="1056"/>
      <c r="B183" s="1055"/>
      <c r="Q183" s="1099"/>
      <c r="R183" s="1000"/>
      <c r="V183" s="1099"/>
      <c r="X183" s="1099"/>
      <c r="Y183" s="1099"/>
      <c r="Z183" s="1099"/>
      <c r="AA183" s="1099"/>
      <c r="AB183" s="1099"/>
      <c r="AC183" s="1099"/>
      <c r="AD183" s="1099"/>
      <c r="AI183" s="667"/>
    </row>
    <row r="184" spans="1:35" s="121" customFormat="1">
      <c r="A184" s="1056"/>
      <c r="B184" s="1055"/>
      <c r="Q184" s="1099"/>
      <c r="R184" s="1000"/>
      <c r="V184" s="1099"/>
      <c r="X184" s="1099"/>
      <c r="Y184" s="1099"/>
      <c r="Z184" s="1099"/>
      <c r="AA184" s="1099"/>
      <c r="AB184" s="1099"/>
      <c r="AC184" s="1099"/>
      <c r="AD184" s="1099"/>
      <c r="AI184" s="667"/>
    </row>
    <row r="185" spans="1:35" s="121" customFormat="1">
      <c r="A185" s="1056"/>
      <c r="B185" s="1055"/>
      <c r="Q185" s="1099"/>
      <c r="R185" s="1000"/>
      <c r="V185" s="1099"/>
      <c r="X185" s="1099"/>
      <c r="Y185" s="1099"/>
      <c r="Z185" s="1099"/>
      <c r="AA185" s="1099"/>
      <c r="AB185" s="1099"/>
      <c r="AC185" s="1099"/>
      <c r="AD185" s="1099"/>
      <c r="AI185" s="667"/>
    </row>
    <row r="186" spans="1:35" s="121" customFormat="1">
      <c r="A186" s="1056"/>
      <c r="B186" s="1055"/>
      <c r="Q186" s="1099"/>
      <c r="R186" s="1000"/>
      <c r="V186" s="1099"/>
      <c r="X186" s="1099"/>
      <c r="Y186" s="1099"/>
      <c r="Z186" s="1099"/>
      <c r="AA186" s="1099"/>
      <c r="AB186" s="1099"/>
      <c r="AC186" s="1099"/>
      <c r="AD186" s="1099"/>
      <c r="AI186" s="667"/>
    </row>
    <row r="187" spans="1:35" s="121" customFormat="1">
      <c r="A187" s="1056"/>
      <c r="B187" s="1055"/>
      <c r="Q187" s="1099"/>
      <c r="R187" s="1000"/>
      <c r="V187" s="1099"/>
      <c r="X187" s="1099"/>
      <c r="Y187" s="1099"/>
      <c r="Z187" s="1099"/>
      <c r="AA187" s="1099"/>
      <c r="AB187" s="1099"/>
      <c r="AC187" s="1099"/>
      <c r="AD187" s="1099"/>
      <c r="AI187" s="667"/>
    </row>
    <row r="188" spans="1:35" s="121" customFormat="1">
      <c r="A188" s="1056"/>
      <c r="B188" s="1055"/>
      <c r="Q188" s="1099"/>
      <c r="R188" s="1000"/>
      <c r="V188" s="1099"/>
      <c r="X188" s="1099"/>
      <c r="Y188" s="1099"/>
      <c r="Z188" s="1099"/>
      <c r="AA188" s="1099"/>
      <c r="AB188" s="1099"/>
      <c r="AC188" s="1099"/>
      <c r="AD188" s="1099"/>
      <c r="AI188" s="667"/>
    </row>
    <row r="189" spans="1:35" s="121" customFormat="1">
      <c r="A189" s="1056"/>
      <c r="B189" s="1055"/>
      <c r="Q189" s="1099"/>
      <c r="R189" s="1000"/>
      <c r="V189" s="1099"/>
      <c r="X189" s="1099"/>
      <c r="Y189" s="1099"/>
      <c r="Z189" s="1099"/>
      <c r="AA189" s="1099"/>
      <c r="AB189" s="1099"/>
      <c r="AC189" s="1099"/>
      <c r="AD189" s="1099"/>
      <c r="AI189" s="667"/>
    </row>
    <row r="190" spans="1:35" s="121" customFormat="1">
      <c r="A190" s="1056"/>
      <c r="B190" s="1055"/>
      <c r="Q190" s="1099"/>
      <c r="R190" s="1000"/>
      <c r="V190" s="1099"/>
      <c r="X190" s="1099"/>
      <c r="Y190" s="1099"/>
      <c r="Z190" s="1099"/>
      <c r="AA190" s="1099"/>
      <c r="AB190" s="1099"/>
      <c r="AC190" s="1099"/>
      <c r="AD190" s="1099"/>
      <c r="AI190" s="667"/>
    </row>
    <row r="191" spans="1:35" s="121" customFormat="1">
      <c r="A191" s="1056"/>
      <c r="B191" s="1055"/>
      <c r="Q191" s="1099"/>
      <c r="R191" s="1000"/>
      <c r="V191" s="1099"/>
      <c r="X191" s="1099"/>
      <c r="Y191" s="1099"/>
      <c r="Z191" s="1099"/>
      <c r="AA191" s="1099"/>
      <c r="AB191" s="1099"/>
      <c r="AC191" s="1099"/>
      <c r="AD191" s="1099"/>
      <c r="AI191" s="667"/>
    </row>
    <row r="192" spans="1:35" s="121" customFormat="1">
      <c r="A192" s="1056"/>
      <c r="B192" s="1055"/>
      <c r="Q192" s="1099"/>
      <c r="R192" s="1000"/>
      <c r="V192" s="1099"/>
      <c r="X192" s="1099"/>
      <c r="Y192" s="1099"/>
      <c r="Z192" s="1099"/>
      <c r="AA192" s="1099"/>
      <c r="AB192" s="1099"/>
      <c r="AC192" s="1099"/>
      <c r="AD192" s="1099"/>
      <c r="AI192" s="667"/>
    </row>
    <row r="193" spans="1:35" s="121" customFormat="1">
      <c r="A193" s="1056"/>
      <c r="B193" s="1055"/>
      <c r="Q193" s="1099"/>
      <c r="R193" s="1000"/>
      <c r="V193" s="1099"/>
      <c r="X193" s="1099"/>
      <c r="Y193" s="1099"/>
      <c r="Z193" s="1099"/>
      <c r="AA193" s="1099"/>
      <c r="AB193" s="1099"/>
      <c r="AC193" s="1099"/>
      <c r="AD193" s="1099"/>
      <c r="AI193" s="667"/>
    </row>
    <row r="194" spans="1:35" s="121" customFormat="1">
      <c r="A194" s="1056"/>
      <c r="B194" s="1055"/>
      <c r="Q194" s="1099"/>
      <c r="R194" s="1000"/>
      <c r="V194" s="1099"/>
      <c r="X194" s="1099"/>
      <c r="Y194" s="1099"/>
      <c r="Z194" s="1099"/>
      <c r="AA194" s="1099"/>
      <c r="AB194" s="1099"/>
      <c r="AC194" s="1099"/>
      <c r="AD194" s="1099"/>
      <c r="AI194" s="667"/>
    </row>
    <row r="195" spans="1:35" s="121" customFormat="1">
      <c r="A195" s="1056"/>
      <c r="B195" s="1055"/>
      <c r="Q195" s="1099"/>
      <c r="R195" s="1000"/>
      <c r="V195" s="1099"/>
      <c r="X195" s="1099"/>
      <c r="Y195" s="1099"/>
      <c r="Z195" s="1099"/>
      <c r="AA195" s="1099"/>
      <c r="AB195" s="1099"/>
      <c r="AC195" s="1099"/>
      <c r="AD195" s="1099"/>
      <c r="AI195" s="667"/>
    </row>
    <row r="196" spans="1:35" s="121" customFormat="1">
      <c r="A196" s="1056"/>
      <c r="B196" s="1055"/>
      <c r="Q196" s="1099"/>
      <c r="R196" s="1000"/>
      <c r="V196" s="1099"/>
      <c r="X196" s="1099"/>
      <c r="Y196" s="1099"/>
      <c r="Z196" s="1099"/>
      <c r="AA196" s="1099"/>
      <c r="AB196" s="1099"/>
      <c r="AC196" s="1099"/>
      <c r="AD196" s="1099"/>
      <c r="AI196" s="667"/>
    </row>
    <row r="197" spans="1:35" s="121" customFormat="1">
      <c r="A197" s="1056"/>
      <c r="B197" s="1055"/>
      <c r="Q197" s="1099"/>
      <c r="R197" s="1000"/>
      <c r="V197" s="1099"/>
      <c r="X197" s="1099"/>
      <c r="Y197" s="1099"/>
      <c r="Z197" s="1099"/>
      <c r="AA197" s="1099"/>
      <c r="AB197" s="1099"/>
      <c r="AC197" s="1099"/>
      <c r="AD197" s="1099"/>
      <c r="AI197" s="667"/>
    </row>
    <row r="198" spans="1:35" s="121" customFormat="1">
      <c r="A198" s="1056"/>
      <c r="B198" s="1055"/>
      <c r="Q198" s="1099"/>
      <c r="R198" s="1000"/>
      <c r="V198" s="1099"/>
      <c r="X198" s="1099"/>
      <c r="Y198" s="1099"/>
      <c r="Z198" s="1099"/>
      <c r="AA198" s="1099"/>
      <c r="AB198" s="1099"/>
      <c r="AC198" s="1099"/>
      <c r="AD198" s="1099"/>
      <c r="AI198" s="667"/>
    </row>
    <row r="199" spans="1:35" s="121" customFormat="1">
      <c r="A199" s="1056"/>
      <c r="B199" s="1055"/>
      <c r="Q199" s="1099"/>
      <c r="R199" s="1000"/>
      <c r="V199" s="1099"/>
      <c r="X199" s="1099"/>
      <c r="Y199" s="1099"/>
      <c r="Z199" s="1099"/>
      <c r="AA199" s="1099"/>
      <c r="AB199" s="1099"/>
      <c r="AC199" s="1099"/>
      <c r="AD199" s="1099"/>
      <c r="AI199" s="667"/>
    </row>
    <row r="200" spans="1:35" s="121" customFormat="1">
      <c r="A200" s="1056"/>
      <c r="B200" s="1055"/>
      <c r="Q200" s="1099"/>
      <c r="R200" s="1000"/>
      <c r="V200" s="1099"/>
      <c r="X200" s="1099"/>
      <c r="Y200" s="1099"/>
      <c r="Z200" s="1099"/>
      <c r="AA200" s="1099"/>
      <c r="AB200" s="1099"/>
      <c r="AC200" s="1099"/>
      <c r="AD200" s="1099"/>
      <c r="AI200" s="667"/>
    </row>
    <row r="201" spans="1:35" s="121" customFormat="1">
      <c r="A201" s="1056"/>
      <c r="B201" s="1055"/>
      <c r="Q201" s="1099"/>
      <c r="R201" s="1000"/>
      <c r="V201" s="1099"/>
      <c r="X201" s="1099"/>
      <c r="Y201" s="1099"/>
      <c r="Z201" s="1099"/>
      <c r="AA201" s="1099"/>
      <c r="AB201" s="1099"/>
      <c r="AC201" s="1099"/>
      <c r="AD201" s="1099"/>
      <c r="AI201" s="667"/>
    </row>
    <row r="202" spans="1:35" s="121" customFormat="1">
      <c r="A202" s="1056"/>
      <c r="B202" s="1055"/>
      <c r="Q202" s="1099"/>
      <c r="R202" s="1000"/>
      <c r="V202" s="1099"/>
      <c r="X202" s="1099"/>
      <c r="Y202" s="1099"/>
      <c r="Z202" s="1099"/>
      <c r="AA202" s="1099"/>
      <c r="AB202" s="1099"/>
      <c r="AC202" s="1099"/>
      <c r="AD202" s="1099"/>
      <c r="AI202" s="667"/>
    </row>
    <row r="203" spans="1:35" s="121" customFormat="1">
      <c r="A203" s="1056"/>
      <c r="B203" s="1055"/>
      <c r="Q203" s="1099"/>
      <c r="R203" s="1000"/>
      <c r="V203" s="1099"/>
      <c r="X203" s="1099"/>
      <c r="Y203" s="1099"/>
      <c r="Z203" s="1099"/>
      <c r="AA203" s="1099"/>
      <c r="AB203" s="1099"/>
      <c r="AC203" s="1099"/>
      <c r="AD203" s="1099"/>
      <c r="AI203" s="667"/>
    </row>
    <row r="204" spans="1:35" s="121" customFormat="1">
      <c r="A204" s="1056"/>
      <c r="B204" s="1055"/>
      <c r="Q204" s="1099"/>
      <c r="R204" s="1000"/>
      <c r="V204" s="1099"/>
      <c r="X204" s="1099"/>
      <c r="Y204" s="1099"/>
      <c r="Z204" s="1099"/>
      <c r="AA204" s="1099"/>
      <c r="AB204" s="1099"/>
      <c r="AC204" s="1099"/>
      <c r="AD204" s="1099"/>
      <c r="AI204" s="667"/>
    </row>
    <row r="205" spans="1:35" s="121" customFormat="1">
      <c r="A205" s="1056"/>
      <c r="B205" s="1055"/>
      <c r="Q205" s="1099"/>
      <c r="R205" s="1000"/>
      <c r="V205" s="1099"/>
      <c r="X205" s="1099"/>
      <c r="Y205" s="1099"/>
      <c r="Z205" s="1099"/>
      <c r="AA205" s="1099"/>
      <c r="AB205" s="1099"/>
      <c r="AC205" s="1099"/>
      <c r="AD205" s="1099"/>
      <c r="AI205" s="667"/>
    </row>
    <row r="206" spans="1:35" s="121" customFormat="1">
      <c r="A206" s="1056"/>
      <c r="B206" s="1055"/>
      <c r="Q206" s="1099"/>
      <c r="R206" s="1000"/>
      <c r="V206" s="1099"/>
      <c r="X206" s="1099"/>
      <c r="Y206" s="1099"/>
      <c r="Z206" s="1099"/>
      <c r="AA206" s="1099"/>
      <c r="AB206" s="1099"/>
      <c r="AC206" s="1099"/>
      <c r="AD206" s="1099"/>
      <c r="AI206" s="667"/>
    </row>
    <row r="207" spans="1:35" s="121" customFormat="1">
      <c r="A207" s="1056"/>
      <c r="B207" s="1055"/>
      <c r="Q207" s="1099"/>
      <c r="R207" s="1000"/>
      <c r="V207" s="1099"/>
      <c r="X207" s="1099"/>
      <c r="Y207" s="1099"/>
      <c r="Z207" s="1099"/>
      <c r="AA207" s="1099"/>
      <c r="AB207" s="1099"/>
      <c r="AC207" s="1099"/>
      <c r="AD207" s="1099"/>
      <c r="AI207" s="667"/>
    </row>
    <row r="208" spans="1:35" s="121" customFormat="1">
      <c r="A208" s="1056"/>
      <c r="B208" s="1055"/>
      <c r="Q208" s="1099"/>
      <c r="R208" s="1000"/>
      <c r="V208" s="1099"/>
      <c r="X208" s="1099"/>
      <c r="Y208" s="1099"/>
      <c r="Z208" s="1099"/>
      <c r="AA208" s="1099"/>
      <c r="AB208" s="1099"/>
      <c r="AC208" s="1099"/>
      <c r="AD208" s="1099"/>
      <c r="AI208" s="667"/>
    </row>
    <row r="209" spans="1:35" s="121" customFormat="1">
      <c r="A209" s="1056"/>
      <c r="B209" s="1055"/>
      <c r="Q209" s="1099"/>
      <c r="R209" s="1000"/>
      <c r="V209" s="1099"/>
      <c r="X209" s="1099"/>
      <c r="Y209" s="1099"/>
      <c r="Z209" s="1099"/>
      <c r="AA209" s="1099"/>
      <c r="AB209" s="1099"/>
      <c r="AC209" s="1099"/>
      <c r="AD209" s="1099"/>
      <c r="AI209" s="667"/>
    </row>
    <row r="210" spans="1:35" s="121" customFormat="1">
      <c r="A210" s="1056"/>
      <c r="B210" s="1055"/>
      <c r="Q210" s="1099"/>
      <c r="R210" s="1000"/>
      <c r="V210" s="1099"/>
      <c r="X210" s="1099"/>
      <c r="Y210" s="1099"/>
      <c r="Z210" s="1099"/>
      <c r="AA210" s="1099"/>
      <c r="AB210" s="1099"/>
      <c r="AC210" s="1099"/>
      <c r="AD210" s="1099"/>
      <c r="AI210" s="667"/>
    </row>
    <row r="211" spans="1:35" s="121" customFormat="1">
      <c r="A211" s="1056"/>
      <c r="B211" s="1055"/>
      <c r="Q211" s="1099"/>
      <c r="R211" s="1000"/>
      <c r="V211" s="1099"/>
      <c r="X211" s="1099"/>
      <c r="Y211" s="1099"/>
      <c r="Z211" s="1099"/>
      <c r="AA211" s="1099"/>
      <c r="AB211" s="1099"/>
      <c r="AC211" s="1099"/>
      <c r="AD211" s="1099"/>
      <c r="AI211" s="667"/>
    </row>
    <row r="212" spans="1:35" s="121" customFormat="1">
      <c r="A212" s="1056"/>
      <c r="B212" s="1055"/>
      <c r="Q212" s="1099"/>
      <c r="R212" s="1000"/>
      <c r="V212" s="1099"/>
      <c r="X212" s="1099"/>
      <c r="Y212" s="1099"/>
      <c r="Z212" s="1099"/>
      <c r="AA212" s="1099"/>
      <c r="AB212" s="1099"/>
      <c r="AC212" s="1099"/>
      <c r="AD212" s="1099"/>
      <c r="AI212" s="667"/>
    </row>
    <row r="213" spans="1:35" s="121" customFormat="1">
      <c r="A213" s="1056"/>
      <c r="B213" s="1055"/>
      <c r="Q213" s="1099"/>
      <c r="R213" s="1000"/>
      <c r="V213" s="1099"/>
      <c r="X213" s="1099"/>
      <c r="Y213" s="1099"/>
      <c r="Z213" s="1099"/>
      <c r="AA213" s="1099"/>
      <c r="AB213" s="1099"/>
      <c r="AC213" s="1099"/>
      <c r="AD213" s="1099"/>
      <c r="AI213" s="667"/>
    </row>
    <row r="214" spans="1:35" s="121" customFormat="1">
      <c r="A214" s="1056"/>
      <c r="B214" s="1055"/>
      <c r="Q214" s="1099"/>
      <c r="R214" s="1000"/>
      <c r="V214" s="1099"/>
      <c r="X214" s="1099"/>
      <c r="Y214" s="1099"/>
      <c r="Z214" s="1099"/>
      <c r="AA214" s="1099"/>
      <c r="AB214" s="1099"/>
      <c r="AC214" s="1099"/>
      <c r="AD214" s="1099"/>
      <c r="AI214" s="667"/>
    </row>
    <row r="215" spans="1:35" s="121" customFormat="1">
      <c r="A215" s="1056"/>
      <c r="B215" s="1055"/>
      <c r="Q215" s="1099"/>
      <c r="R215" s="1000"/>
      <c r="V215" s="1099"/>
      <c r="X215" s="1099"/>
      <c r="Y215" s="1099"/>
      <c r="Z215" s="1099"/>
      <c r="AA215" s="1099"/>
      <c r="AB215" s="1099"/>
      <c r="AC215" s="1099"/>
      <c r="AD215" s="1099"/>
      <c r="AI215" s="667"/>
    </row>
    <row r="216" spans="1:35" s="121" customFormat="1">
      <c r="A216" s="1056"/>
      <c r="B216" s="1055"/>
      <c r="Q216" s="1099"/>
      <c r="R216" s="1000"/>
      <c r="V216" s="1099"/>
      <c r="X216" s="1099"/>
      <c r="Y216" s="1099"/>
      <c r="Z216" s="1099"/>
      <c r="AA216" s="1099"/>
      <c r="AB216" s="1099"/>
      <c r="AC216" s="1099"/>
      <c r="AD216" s="1099"/>
      <c r="AI216" s="667"/>
    </row>
    <row r="217" spans="1:35" s="121" customFormat="1">
      <c r="A217" s="1056"/>
      <c r="B217" s="1055"/>
      <c r="Q217" s="1099"/>
      <c r="R217" s="1000"/>
      <c r="V217" s="1099"/>
      <c r="X217" s="1099"/>
      <c r="Y217" s="1099"/>
      <c r="Z217" s="1099"/>
      <c r="AA217" s="1099"/>
      <c r="AB217" s="1099"/>
      <c r="AC217" s="1099"/>
      <c r="AD217" s="1099"/>
      <c r="AI217" s="667"/>
    </row>
    <row r="218" spans="1:35" s="121" customFormat="1">
      <c r="A218" s="1056"/>
      <c r="B218" s="1055"/>
      <c r="Q218" s="1099"/>
      <c r="R218" s="1000"/>
      <c r="V218" s="1099"/>
      <c r="X218" s="1099"/>
      <c r="Y218" s="1099"/>
      <c r="Z218" s="1099"/>
      <c r="AA218" s="1099"/>
      <c r="AB218" s="1099"/>
      <c r="AC218" s="1099"/>
      <c r="AD218" s="1099"/>
      <c r="AI218" s="667"/>
    </row>
    <row r="219" spans="1:35" s="121" customFormat="1">
      <c r="A219" s="1056"/>
      <c r="B219" s="1055"/>
      <c r="Q219" s="1099"/>
      <c r="R219" s="1000"/>
      <c r="V219" s="1099"/>
      <c r="X219" s="1099"/>
      <c r="Y219" s="1099"/>
      <c r="Z219" s="1099"/>
      <c r="AA219" s="1099"/>
      <c r="AB219" s="1099"/>
      <c r="AC219" s="1099"/>
      <c r="AD219" s="1099"/>
      <c r="AI219" s="667"/>
    </row>
    <row r="220" spans="1:35" s="121" customFormat="1">
      <c r="A220" s="1056"/>
      <c r="B220" s="1055"/>
      <c r="Q220" s="1099"/>
      <c r="R220" s="1000"/>
      <c r="V220" s="1099"/>
      <c r="X220" s="1099"/>
      <c r="Y220" s="1099"/>
      <c r="Z220" s="1099"/>
      <c r="AA220" s="1099"/>
      <c r="AB220" s="1099"/>
      <c r="AC220" s="1099"/>
      <c r="AD220" s="1099"/>
      <c r="AI220" s="667"/>
    </row>
    <row r="221" spans="1:35" s="121" customFormat="1">
      <c r="A221" s="1056"/>
      <c r="B221" s="1055"/>
      <c r="Q221" s="1099"/>
      <c r="R221" s="1000"/>
      <c r="V221" s="1099"/>
      <c r="X221" s="1099"/>
      <c r="Y221" s="1099"/>
      <c r="Z221" s="1099"/>
      <c r="AA221" s="1099"/>
      <c r="AB221" s="1099"/>
      <c r="AC221" s="1099"/>
      <c r="AD221" s="1099"/>
      <c r="AI221" s="667"/>
    </row>
    <row r="222" spans="1:35" s="121" customFormat="1">
      <c r="A222" s="1056"/>
      <c r="B222" s="1055"/>
      <c r="Q222" s="1099"/>
      <c r="R222" s="1000"/>
      <c r="V222" s="1099"/>
      <c r="X222" s="1099"/>
      <c r="Y222" s="1099"/>
      <c r="Z222" s="1099"/>
      <c r="AA222" s="1099"/>
      <c r="AB222" s="1099"/>
      <c r="AC222" s="1099"/>
      <c r="AD222" s="1099"/>
      <c r="AI222" s="667"/>
    </row>
    <row r="223" spans="1:35" s="121" customFormat="1">
      <c r="A223" s="1056"/>
      <c r="B223" s="1055"/>
      <c r="Q223" s="1099"/>
      <c r="R223" s="1000"/>
      <c r="V223" s="1099"/>
      <c r="X223" s="1099"/>
      <c r="Y223" s="1099"/>
      <c r="Z223" s="1099"/>
      <c r="AA223" s="1099"/>
      <c r="AB223" s="1099"/>
      <c r="AC223" s="1099"/>
      <c r="AD223" s="1099"/>
      <c r="AI223" s="667"/>
    </row>
    <row r="224" spans="1:35" s="121" customFormat="1">
      <c r="A224" s="1056"/>
      <c r="B224" s="1055"/>
      <c r="Q224" s="1099"/>
      <c r="R224" s="1000"/>
      <c r="V224" s="1099"/>
      <c r="X224" s="1099"/>
      <c r="Y224" s="1099"/>
      <c r="Z224" s="1099"/>
      <c r="AA224" s="1099"/>
      <c r="AB224" s="1099"/>
      <c r="AC224" s="1099"/>
      <c r="AD224" s="1099"/>
      <c r="AI224" s="667"/>
    </row>
    <row r="225" spans="1:35" s="121" customFormat="1">
      <c r="A225" s="1056"/>
      <c r="B225" s="1055"/>
      <c r="Q225" s="1099"/>
      <c r="R225" s="1000"/>
      <c r="V225" s="1099"/>
      <c r="X225" s="1099"/>
      <c r="Y225" s="1099"/>
      <c r="Z225" s="1099"/>
      <c r="AA225" s="1099"/>
      <c r="AB225" s="1099"/>
      <c r="AC225" s="1099"/>
      <c r="AD225" s="1099"/>
      <c r="AI225" s="667"/>
    </row>
    <row r="226" spans="1:35" s="121" customFormat="1">
      <c r="A226" s="1056"/>
      <c r="B226" s="1055"/>
      <c r="Q226" s="1099"/>
      <c r="R226" s="1000"/>
      <c r="V226" s="1099"/>
      <c r="X226" s="1099"/>
      <c r="Y226" s="1099"/>
      <c r="Z226" s="1099"/>
      <c r="AA226" s="1099"/>
      <c r="AB226" s="1099"/>
      <c r="AC226" s="1099"/>
      <c r="AD226" s="1099"/>
      <c r="AI226" s="667"/>
    </row>
    <row r="227" spans="1:35" s="121" customFormat="1">
      <c r="A227" s="1056"/>
      <c r="B227" s="1055"/>
      <c r="Q227" s="1099"/>
      <c r="R227" s="1000"/>
      <c r="V227" s="1099"/>
      <c r="X227" s="1099"/>
      <c r="Y227" s="1099"/>
      <c r="Z227" s="1099"/>
      <c r="AA227" s="1099"/>
      <c r="AB227" s="1099"/>
      <c r="AC227" s="1099"/>
      <c r="AD227" s="1099"/>
      <c r="AI227" s="667"/>
    </row>
    <row r="228" spans="1:35" s="121" customFormat="1">
      <c r="A228" s="1056"/>
      <c r="B228" s="1055"/>
      <c r="Q228" s="1099"/>
      <c r="R228" s="1000"/>
      <c r="V228" s="1099"/>
      <c r="X228" s="1099"/>
      <c r="Y228" s="1099"/>
      <c r="Z228" s="1099"/>
      <c r="AA228" s="1099"/>
      <c r="AB228" s="1099"/>
      <c r="AC228" s="1099"/>
      <c r="AD228" s="1099"/>
      <c r="AI228" s="667"/>
    </row>
    <row r="229" spans="1:35" s="121" customFormat="1">
      <c r="A229" s="1056"/>
      <c r="B229" s="1055"/>
      <c r="Q229" s="1099"/>
      <c r="R229" s="1000"/>
      <c r="V229" s="1099"/>
      <c r="X229" s="1099"/>
      <c r="Y229" s="1099"/>
      <c r="Z229" s="1099"/>
      <c r="AA229" s="1099"/>
      <c r="AB229" s="1099"/>
      <c r="AC229" s="1099"/>
      <c r="AD229" s="1099"/>
      <c r="AI229" s="667"/>
    </row>
    <row r="230" spans="1:35" s="121" customFormat="1">
      <c r="A230" s="1056"/>
      <c r="B230" s="1055"/>
      <c r="Q230" s="1099"/>
      <c r="R230" s="1000"/>
      <c r="V230" s="1099"/>
      <c r="X230" s="1099"/>
      <c r="Y230" s="1099"/>
      <c r="Z230" s="1099"/>
      <c r="AA230" s="1099"/>
      <c r="AB230" s="1099"/>
      <c r="AC230" s="1099"/>
      <c r="AD230" s="1099"/>
      <c r="AI230" s="667"/>
    </row>
    <row r="231" spans="1:35" s="121" customFormat="1">
      <c r="A231" s="1056"/>
      <c r="B231" s="1055"/>
      <c r="Q231" s="1099"/>
      <c r="R231" s="1000"/>
      <c r="V231" s="1099"/>
      <c r="X231" s="1099"/>
      <c r="Y231" s="1099"/>
      <c r="Z231" s="1099"/>
      <c r="AA231" s="1099"/>
      <c r="AB231" s="1099"/>
      <c r="AC231" s="1099"/>
      <c r="AD231" s="1099"/>
      <c r="AI231" s="667"/>
    </row>
    <row r="232" spans="1:35" s="121" customFormat="1">
      <c r="A232" s="1056"/>
      <c r="B232" s="1055"/>
      <c r="Q232" s="1099"/>
      <c r="R232" s="1000"/>
      <c r="V232" s="1099"/>
      <c r="X232" s="1099"/>
      <c r="Y232" s="1099"/>
      <c r="Z232" s="1099"/>
      <c r="AA232" s="1099"/>
      <c r="AB232" s="1099"/>
      <c r="AC232" s="1099"/>
      <c r="AD232" s="1099"/>
      <c r="AI232" s="667"/>
    </row>
    <row r="233" spans="1:35" s="121" customFormat="1">
      <c r="A233" s="1056"/>
      <c r="B233" s="1055"/>
      <c r="Q233" s="1099"/>
      <c r="R233" s="1000"/>
      <c r="V233" s="1099"/>
      <c r="X233" s="1099"/>
      <c r="Y233" s="1099"/>
      <c r="Z233" s="1099"/>
      <c r="AA233" s="1099"/>
      <c r="AB233" s="1099"/>
      <c r="AC233" s="1099"/>
      <c r="AD233" s="1099"/>
      <c r="AI233" s="667"/>
    </row>
    <row r="234" spans="1:35" s="121" customFormat="1">
      <c r="A234" s="1056"/>
      <c r="B234" s="1055"/>
      <c r="Q234" s="1099"/>
      <c r="R234" s="1000"/>
      <c r="V234" s="1099"/>
      <c r="X234" s="1099"/>
      <c r="Y234" s="1099"/>
      <c r="Z234" s="1099"/>
      <c r="AA234" s="1099"/>
      <c r="AB234" s="1099"/>
      <c r="AC234" s="1099"/>
      <c r="AD234" s="1099"/>
      <c r="AI234" s="667"/>
    </row>
    <row r="235" spans="1:35" s="121" customFormat="1">
      <c r="A235" s="1056"/>
      <c r="B235" s="1055"/>
      <c r="Q235" s="1099"/>
      <c r="R235" s="1000"/>
      <c r="V235" s="1099"/>
      <c r="X235" s="1099"/>
      <c r="Y235" s="1099"/>
      <c r="Z235" s="1099"/>
      <c r="AA235" s="1099"/>
      <c r="AB235" s="1099"/>
      <c r="AC235" s="1099"/>
      <c r="AD235" s="1099"/>
      <c r="AI235" s="667"/>
    </row>
    <row r="236" spans="1:35" s="121" customFormat="1">
      <c r="A236" s="1056"/>
      <c r="B236" s="1055"/>
      <c r="Q236" s="1099"/>
      <c r="R236" s="1000"/>
      <c r="V236" s="1099"/>
      <c r="X236" s="1099"/>
      <c r="Y236" s="1099"/>
      <c r="Z236" s="1099"/>
      <c r="AA236" s="1099"/>
      <c r="AB236" s="1099"/>
      <c r="AC236" s="1099"/>
      <c r="AD236" s="1099"/>
      <c r="AI236" s="667"/>
    </row>
    <row r="237" spans="1:35" s="121" customFormat="1">
      <c r="A237" s="1056"/>
      <c r="B237" s="1055"/>
      <c r="Q237" s="1099"/>
      <c r="R237" s="1000"/>
      <c r="V237" s="1099"/>
      <c r="X237" s="1099"/>
      <c r="Y237" s="1099"/>
      <c r="Z237" s="1099"/>
      <c r="AA237" s="1099"/>
      <c r="AB237" s="1099"/>
      <c r="AC237" s="1099"/>
      <c r="AD237" s="1099"/>
      <c r="AI237" s="667"/>
    </row>
    <row r="238" spans="1:35" s="121" customFormat="1">
      <c r="A238" s="1056"/>
      <c r="B238" s="1055"/>
      <c r="Q238" s="1099"/>
      <c r="R238" s="1000"/>
      <c r="V238" s="1099"/>
      <c r="X238" s="1099"/>
      <c r="Y238" s="1099"/>
      <c r="Z238" s="1099"/>
      <c r="AA238" s="1099"/>
      <c r="AB238" s="1099"/>
      <c r="AC238" s="1099"/>
      <c r="AD238" s="1099"/>
      <c r="AI238" s="667"/>
    </row>
    <row r="239" spans="1:35" s="121" customFormat="1">
      <c r="A239" s="1056"/>
      <c r="B239" s="1055"/>
      <c r="Q239" s="1099"/>
      <c r="R239" s="1000"/>
      <c r="V239" s="1099"/>
      <c r="X239" s="1099"/>
      <c r="Y239" s="1099"/>
      <c r="Z239" s="1099"/>
      <c r="AA239" s="1099"/>
      <c r="AB239" s="1099"/>
      <c r="AC239" s="1099"/>
      <c r="AD239" s="1099"/>
      <c r="AI239" s="667"/>
    </row>
    <row r="240" spans="1:35" s="121" customFormat="1">
      <c r="A240" s="1056"/>
      <c r="B240" s="1055"/>
      <c r="Q240" s="1099"/>
      <c r="R240" s="1000"/>
      <c r="V240" s="1099"/>
      <c r="X240" s="1099"/>
      <c r="Y240" s="1099"/>
      <c r="Z240" s="1099"/>
      <c r="AA240" s="1099"/>
      <c r="AB240" s="1099"/>
      <c r="AC240" s="1099"/>
      <c r="AD240" s="1099"/>
      <c r="AI240" s="667"/>
    </row>
    <row r="241" spans="1:35" s="121" customFormat="1">
      <c r="A241" s="1056"/>
      <c r="B241" s="1055"/>
      <c r="Q241" s="1099"/>
      <c r="R241" s="1000"/>
      <c r="V241" s="1099"/>
      <c r="X241" s="1099"/>
      <c r="Y241" s="1099"/>
      <c r="Z241" s="1099"/>
      <c r="AA241" s="1099"/>
      <c r="AB241" s="1099"/>
      <c r="AC241" s="1099"/>
      <c r="AD241" s="1099"/>
      <c r="AI241" s="667"/>
    </row>
    <row r="242" spans="1:35" s="121" customFormat="1">
      <c r="A242" s="1056"/>
      <c r="B242" s="1055"/>
      <c r="Q242" s="1099"/>
      <c r="R242" s="1000"/>
      <c r="V242" s="1099"/>
      <c r="X242" s="1099"/>
      <c r="Y242" s="1099"/>
      <c r="Z242" s="1099"/>
      <c r="AA242" s="1099"/>
      <c r="AB242" s="1099"/>
      <c r="AC242" s="1099"/>
      <c r="AD242" s="1099"/>
      <c r="AI242" s="667"/>
    </row>
    <row r="243" spans="1:35" s="121" customFormat="1">
      <c r="A243" s="1056"/>
      <c r="B243" s="1055"/>
      <c r="Q243" s="1099"/>
      <c r="R243" s="1000"/>
      <c r="V243" s="1099"/>
      <c r="X243" s="1099"/>
      <c r="Y243" s="1099"/>
      <c r="Z243" s="1099"/>
      <c r="AA243" s="1099"/>
      <c r="AB243" s="1099"/>
      <c r="AC243" s="1099"/>
      <c r="AD243" s="1099"/>
      <c r="AI243" s="667"/>
    </row>
    <row r="244" spans="1:35" s="121" customFormat="1">
      <c r="A244" s="1056"/>
      <c r="B244" s="1055"/>
      <c r="Q244" s="1099"/>
      <c r="R244" s="1000"/>
      <c r="V244" s="1099"/>
      <c r="X244" s="1099"/>
      <c r="Y244" s="1099"/>
      <c r="Z244" s="1099"/>
      <c r="AA244" s="1099"/>
      <c r="AB244" s="1099"/>
      <c r="AC244" s="1099"/>
      <c r="AD244" s="1099"/>
      <c r="AI244" s="667"/>
    </row>
    <row r="245" spans="1:35" s="121" customFormat="1">
      <c r="A245" s="1056"/>
      <c r="B245" s="1055"/>
      <c r="Q245" s="1099"/>
      <c r="R245" s="1000"/>
      <c r="V245" s="1099"/>
      <c r="X245" s="1099"/>
      <c r="Y245" s="1099"/>
      <c r="Z245" s="1099"/>
      <c r="AA245" s="1099"/>
      <c r="AB245" s="1099"/>
      <c r="AC245" s="1099"/>
      <c r="AD245" s="1099"/>
      <c r="AI245" s="667"/>
    </row>
    <row r="246" spans="1:35" s="121" customFormat="1">
      <c r="A246" s="1056"/>
      <c r="B246" s="1055"/>
      <c r="Q246" s="1099"/>
      <c r="R246" s="1000"/>
      <c r="V246" s="1099"/>
      <c r="X246" s="1099"/>
      <c r="Y246" s="1099"/>
      <c r="Z246" s="1099"/>
      <c r="AA246" s="1099"/>
      <c r="AB246" s="1099"/>
      <c r="AC246" s="1099"/>
      <c r="AD246" s="1099"/>
      <c r="AI246" s="667"/>
    </row>
    <row r="247" spans="1:35" s="121" customFormat="1">
      <c r="A247" s="1056"/>
      <c r="B247" s="1055"/>
      <c r="Q247" s="1099"/>
      <c r="R247" s="1000"/>
      <c r="V247" s="1099"/>
      <c r="X247" s="1099"/>
      <c r="Y247" s="1099"/>
      <c r="Z247" s="1099"/>
      <c r="AA247" s="1099"/>
      <c r="AB247" s="1099"/>
      <c r="AC247" s="1099"/>
      <c r="AD247" s="1099"/>
      <c r="AI247" s="667"/>
    </row>
    <row r="248" spans="1:35" s="121" customFormat="1">
      <c r="A248" s="1056"/>
      <c r="B248" s="1055"/>
      <c r="Q248" s="1099"/>
      <c r="R248" s="1000"/>
      <c r="V248" s="1099"/>
      <c r="X248" s="1099"/>
      <c r="Y248" s="1099"/>
      <c r="Z248" s="1099"/>
      <c r="AA248" s="1099"/>
      <c r="AB248" s="1099"/>
      <c r="AC248" s="1099"/>
      <c r="AD248" s="1099"/>
      <c r="AI248" s="667"/>
    </row>
    <row r="249" spans="1:35" s="121" customFormat="1">
      <c r="A249" s="1056"/>
      <c r="B249" s="1055"/>
      <c r="Q249" s="1099"/>
      <c r="R249" s="1000"/>
      <c r="V249" s="1099"/>
      <c r="X249" s="1099"/>
      <c r="Y249" s="1099"/>
      <c r="Z249" s="1099"/>
      <c r="AA249" s="1099"/>
      <c r="AB249" s="1099"/>
      <c r="AC249" s="1099"/>
      <c r="AD249" s="1099"/>
      <c r="AI249" s="667"/>
    </row>
    <row r="250" spans="1:35" s="121" customFormat="1">
      <c r="A250" s="1056"/>
      <c r="B250" s="1055"/>
      <c r="Q250" s="1099"/>
      <c r="R250" s="1000"/>
      <c r="V250" s="1099"/>
      <c r="X250" s="1099"/>
      <c r="Y250" s="1099"/>
      <c r="Z250" s="1099"/>
      <c r="AA250" s="1099"/>
      <c r="AB250" s="1099"/>
      <c r="AC250" s="1099"/>
      <c r="AD250" s="1099"/>
      <c r="AI250" s="667"/>
    </row>
    <row r="251" spans="1:35" s="121" customFormat="1">
      <c r="A251" s="1056"/>
      <c r="B251" s="1055"/>
      <c r="Q251" s="1099"/>
      <c r="R251" s="1000"/>
      <c r="V251" s="1099"/>
      <c r="X251" s="1099"/>
      <c r="Y251" s="1099"/>
      <c r="Z251" s="1099"/>
      <c r="AA251" s="1099"/>
      <c r="AB251" s="1099"/>
      <c r="AC251" s="1099"/>
      <c r="AD251" s="1099"/>
      <c r="AI251" s="667"/>
    </row>
    <row r="252" spans="1:35" s="121" customFormat="1">
      <c r="A252" s="1056"/>
      <c r="B252" s="1055"/>
      <c r="Q252" s="1099"/>
      <c r="R252" s="1000"/>
      <c r="V252" s="1099"/>
      <c r="X252" s="1099"/>
      <c r="Y252" s="1099"/>
      <c r="Z252" s="1099"/>
      <c r="AA252" s="1099"/>
      <c r="AB252" s="1099"/>
      <c r="AC252" s="1099"/>
      <c r="AD252" s="1099"/>
      <c r="AI252" s="667"/>
    </row>
    <row r="253" spans="1:35" s="121" customFormat="1">
      <c r="A253" s="1056"/>
      <c r="B253" s="1055"/>
      <c r="Q253" s="1099"/>
      <c r="R253" s="1000"/>
      <c r="V253" s="1099"/>
      <c r="X253" s="1099"/>
      <c r="Y253" s="1099"/>
      <c r="Z253" s="1099"/>
      <c r="AA253" s="1099"/>
      <c r="AB253" s="1099"/>
      <c r="AC253" s="1099"/>
      <c r="AD253" s="1099"/>
      <c r="AI253" s="667"/>
    </row>
    <row r="254" spans="1:35" s="121" customFormat="1">
      <c r="A254" s="1056"/>
      <c r="B254" s="1055"/>
      <c r="Q254" s="1099"/>
      <c r="R254" s="1000"/>
      <c r="V254" s="1099"/>
      <c r="X254" s="1099"/>
      <c r="Y254" s="1099"/>
      <c r="Z254" s="1099"/>
      <c r="AA254" s="1099"/>
      <c r="AB254" s="1099"/>
      <c r="AC254" s="1099"/>
      <c r="AD254" s="1099"/>
      <c r="AI254" s="667"/>
    </row>
    <row r="255" spans="1:35" s="121" customFormat="1">
      <c r="A255" s="1056"/>
      <c r="B255" s="1055"/>
      <c r="Q255" s="1099"/>
      <c r="R255" s="1000"/>
      <c r="V255" s="1099"/>
      <c r="X255" s="1099"/>
      <c r="Y255" s="1099"/>
      <c r="Z255" s="1099"/>
      <c r="AA255" s="1099"/>
      <c r="AB255" s="1099"/>
      <c r="AC255" s="1099"/>
      <c r="AD255" s="1099"/>
      <c r="AI255" s="667"/>
    </row>
    <row r="256" spans="1:35" s="121" customFormat="1">
      <c r="A256" s="1056"/>
      <c r="B256" s="1055"/>
      <c r="Q256" s="1099"/>
      <c r="R256" s="1000"/>
      <c r="V256" s="1099"/>
      <c r="X256" s="1099"/>
      <c r="Y256" s="1099"/>
      <c r="Z256" s="1099"/>
      <c r="AA256" s="1099"/>
      <c r="AB256" s="1099"/>
      <c r="AC256" s="1099"/>
      <c r="AD256" s="1099"/>
      <c r="AI256" s="667"/>
    </row>
    <row r="257" spans="1:35" s="121" customFormat="1">
      <c r="A257" s="1056"/>
      <c r="B257" s="1055"/>
      <c r="Q257" s="1099"/>
      <c r="R257" s="1000"/>
      <c r="V257" s="1099"/>
      <c r="X257" s="1099"/>
      <c r="Y257" s="1099"/>
      <c r="Z257" s="1099"/>
      <c r="AA257" s="1099"/>
      <c r="AB257" s="1099"/>
      <c r="AC257" s="1099"/>
      <c r="AD257" s="1099"/>
      <c r="AI257" s="667"/>
    </row>
    <row r="258" spans="1:35" s="121" customFormat="1">
      <c r="A258" s="1056"/>
      <c r="B258" s="1055"/>
      <c r="Q258" s="1099"/>
      <c r="R258" s="1000"/>
      <c r="V258" s="1099"/>
      <c r="X258" s="1099"/>
      <c r="Y258" s="1099"/>
      <c r="Z258" s="1099"/>
      <c r="AA258" s="1099"/>
      <c r="AB258" s="1099"/>
      <c r="AC258" s="1099"/>
      <c r="AD258" s="1099"/>
      <c r="AI258" s="667"/>
    </row>
    <row r="259" spans="1:35" s="121" customFormat="1">
      <c r="A259" s="1056"/>
      <c r="B259" s="1055"/>
      <c r="Q259" s="1099"/>
      <c r="R259" s="1000"/>
      <c r="V259" s="1099"/>
      <c r="X259" s="1099"/>
      <c r="Y259" s="1099"/>
      <c r="Z259" s="1099"/>
      <c r="AA259" s="1099"/>
      <c r="AB259" s="1099"/>
      <c r="AC259" s="1099"/>
      <c r="AD259" s="1099"/>
      <c r="AI259" s="667"/>
    </row>
    <row r="260" spans="1:35" s="121" customFormat="1">
      <c r="A260" s="1056"/>
      <c r="B260" s="1055"/>
      <c r="Q260" s="1099"/>
      <c r="R260" s="1000"/>
      <c r="V260" s="1099"/>
      <c r="X260" s="1099"/>
      <c r="Y260" s="1099"/>
      <c r="Z260" s="1099"/>
      <c r="AA260" s="1099"/>
      <c r="AB260" s="1099"/>
      <c r="AC260" s="1099"/>
      <c r="AD260" s="1099"/>
      <c r="AI260" s="667"/>
    </row>
    <row r="261" spans="1:35" s="121" customFormat="1">
      <c r="A261" s="1056"/>
      <c r="B261" s="1055"/>
      <c r="Q261" s="1099"/>
      <c r="R261" s="1000"/>
      <c r="V261" s="1099"/>
      <c r="X261" s="1099"/>
      <c r="Y261" s="1099"/>
      <c r="Z261" s="1099"/>
      <c r="AA261" s="1099"/>
      <c r="AB261" s="1099"/>
      <c r="AC261" s="1099"/>
      <c r="AD261" s="1099"/>
      <c r="AI261" s="667"/>
    </row>
    <row r="262" spans="1:35" s="121" customFormat="1">
      <c r="A262" s="1056"/>
      <c r="B262" s="1055"/>
      <c r="Q262" s="1099"/>
      <c r="R262" s="1000"/>
      <c r="V262" s="1099"/>
      <c r="X262" s="1099"/>
      <c r="Y262" s="1099"/>
      <c r="Z262" s="1099"/>
      <c r="AA262" s="1099"/>
      <c r="AB262" s="1099"/>
      <c r="AC262" s="1099"/>
      <c r="AD262" s="1099"/>
      <c r="AI262" s="667"/>
    </row>
    <row r="263" spans="1:35" s="121" customFormat="1">
      <c r="A263" s="1056"/>
      <c r="B263" s="1055"/>
      <c r="Q263" s="1099"/>
      <c r="R263" s="1000"/>
      <c r="V263" s="1099"/>
      <c r="X263" s="1099"/>
      <c r="Y263" s="1099"/>
      <c r="Z263" s="1099"/>
      <c r="AA263" s="1099"/>
      <c r="AB263" s="1099"/>
      <c r="AC263" s="1099"/>
      <c r="AD263" s="1099"/>
      <c r="AI263" s="667"/>
    </row>
    <row r="264" spans="1:35" s="121" customFormat="1">
      <c r="A264" s="1056"/>
      <c r="B264" s="1055"/>
      <c r="Q264" s="1099"/>
      <c r="R264" s="1000"/>
      <c r="V264" s="1099"/>
      <c r="X264" s="1099"/>
      <c r="Y264" s="1099"/>
      <c r="Z264" s="1099"/>
      <c r="AA264" s="1099"/>
      <c r="AB264" s="1099"/>
      <c r="AC264" s="1099"/>
      <c r="AD264" s="1099"/>
      <c r="AI264" s="667"/>
    </row>
    <row r="265" spans="1:35" s="121" customFormat="1">
      <c r="A265" s="1056"/>
      <c r="B265" s="1055"/>
      <c r="Q265" s="1099"/>
      <c r="R265" s="1000"/>
      <c r="V265" s="1099"/>
      <c r="X265" s="1099"/>
      <c r="Y265" s="1099"/>
      <c r="Z265" s="1099"/>
      <c r="AA265" s="1099"/>
      <c r="AB265" s="1099"/>
      <c r="AC265" s="1099"/>
      <c r="AD265" s="1099"/>
      <c r="AI265" s="667"/>
    </row>
    <row r="266" spans="1:35" s="121" customFormat="1">
      <c r="A266" s="1056"/>
      <c r="B266" s="1055"/>
      <c r="Q266" s="1099"/>
      <c r="R266" s="1000"/>
      <c r="V266" s="1099"/>
      <c r="X266" s="1099"/>
      <c r="Y266" s="1099"/>
      <c r="Z266" s="1099"/>
      <c r="AA266" s="1099"/>
      <c r="AB266" s="1099"/>
      <c r="AC266" s="1099"/>
      <c r="AD266" s="1099"/>
      <c r="AI266" s="667"/>
    </row>
    <row r="267" spans="1:35" s="121" customFormat="1">
      <c r="A267" s="1056"/>
      <c r="B267" s="1055"/>
      <c r="Q267" s="1099"/>
      <c r="R267" s="1000"/>
      <c r="V267" s="1099"/>
      <c r="X267" s="1099"/>
      <c r="Y267" s="1099"/>
      <c r="Z267" s="1099"/>
      <c r="AA267" s="1099"/>
      <c r="AB267" s="1099"/>
      <c r="AC267" s="1099"/>
      <c r="AD267" s="1099"/>
      <c r="AI267" s="667"/>
    </row>
    <row r="268" spans="1:35" s="121" customFormat="1">
      <c r="A268" s="1056"/>
      <c r="B268" s="1055"/>
      <c r="Q268" s="1099"/>
      <c r="R268" s="1000"/>
      <c r="V268" s="1099"/>
      <c r="X268" s="1099"/>
      <c r="Y268" s="1099"/>
      <c r="Z268" s="1099"/>
      <c r="AA268" s="1099"/>
      <c r="AB268" s="1099"/>
      <c r="AC268" s="1099"/>
      <c r="AD268" s="1099"/>
      <c r="AI268" s="667"/>
    </row>
    <row r="269" spans="1:35" s="121" customFormat="1">
      <c r="A269" s="1056"/>
      <c r="B269" s="1055"/>
      <c r="Q269" s="1099"/>
      <c r="R269" s="1000"/>
      <c r="V269" s="1099"/>
      <c r="X269" s="1099"/>
      <c r="Y269" s="1099"/>
      <c r="Z269" s="1099"/>
      <c r="AA269" s="1099"/>
      <c r="AB269" s="1099"/>
      <c r="AC269" s="1099"/>
      <c r="AD269" s="1099"/>
      <c r="AI269" s="667"/>
    </row>
    <row r="270" spans="1:35" s="121" customFormat="1">
      <c r="A270" s="1056"/>
      <c r="B270" s="1055"/>
      <c r="Q270" s="1099"/>
      <c r="R270" s="1000"/>
      <c r="V270" s="1099"/>
      <c r="X270" s="1099"/>
      <c r="Y270" s="1099"/>
      <c r="Z270" s="1099"/>
      <c r="AA270" s="1099"/>
      <c r="AB270" s="1099"/>
      <c r="AC270" s="1099"/>
      <c r="AD270" s="1099"/>
      <c r="AI270" s="667"/>
    </row>
    <row r="271" spans="1:35" s="121" customFormat="1">
      <c r="A271" s="1056"/>
      <c r="B271" s="1055"/>
      <c r="Q271" s="1099"/>
      <c r="R271" s="1000"/>
      <c r="V271" s="1099"/>
      <c r="X271" s="1099"/>
      <c r="Y271" s="1099"/>
      <c r="Z271" s="1099"/>
      <c r="AA271" s="1099"/>
      <c r="AB271" s="1099"/>
      <c r="AC271" s="1099"/>
      <c r="AD271" s="1099"/>
      <c r="AI271" s="667"/>
    </row>
    <row r="272" spans="1:35" s="121" customFormat="1">
      <c r="A272" s="1056"/>
      <c r="B272" s="1055"/>
      <c r="Q272" s="1099"/>
      <c r="R272" s="1000"/>
      <c r="V272" s="1099"/>
      <c r="X272" s="1099"/>
      <c r="Y272" s="1099"/>
      <c r="Z272" s="1099"/>
      <c r="AA272" s="1099"/>
      <c r="AB272" s="1099"/>
      <c r="AC272" s="1099"/>
      <c r="AD272" s="1099"/>
      <c r="AI272" s="667"/>
    </row>
    <row r="273" spans="1:35" s="121" customFormat="1">
      <c r="A273" s="1056"/>
      <c r="B273" s="1055"/>
      <c r="Q273" s="1099"/>
      <c r="R273" s="1000"/>
      <c r="V273" s="1099"/>
      <c r="X273" s="1099"/>
      <c r="Y273" s="1099"/>
      <c r="Z273" s="1099"/>
      <c r="AA273" s="1099"/>
      <c r="AB273" s="1099"/>
      <c r="AC273" s="1099"/>
      <c r="AD273" s="1099"/>
      <c r="AI273" s="667"/>
    </row>
    <row r="274" spans="1:35" s="121" customFormat="1">
      <c r="A274" s="1056"/>
      <c r="B274" s="1055"/>
      <c r="Q274" s="1099"/>
      <c r="R274" s="1000"/>
      <c r="V274" s="1099"/>
      <c r="X274" s="1099"/>
      <c r="Y274" s="1099"/>
      <c r="Z274" s="1099"/>
      <c r="AA274" s="1099"/>
      <c r="AB274" s="1099"/>
      <c r="AC274" s="1099"/>
      <c r="AD274" s="1099"/>
      <c r="AI274" s="667"/>
    </row>
    <row r="275" spans="1:35" s="121" customFormat="1">
      <c r="A275" s="1056"/>
      <c r="B275" s="1055"/>
      <c r="Q275" s="1099"/>
      <c r="R275" s="1000"/>
      <c r="V275" s="1099"/>
      <c r="X275" s="1099"/>
      <c r="Y275" s="1099"/>
      <c r="Z275" s="1099"/>
      <c r="AA275" s="1099"/>
      <c r="AB275" s="1099"/>
      <c r="AC275" s="1099"/>
      <c r="AD275" s="1099"/>
      <c r="AI275" s="667"/>
    </row>
    <row r="276" spans="1:35" s="121" customFormat="1">
      <c r="A276" s="1056"/>
      <c r="B276" s="1055"/>
      <c r="Q276" s="1099"/>
      <c r="R276" s="1000"/>
      <c r="V276" s="1099"/>
      <c r="X276" s="1099"/>
      <c r="Y276" s="1099"/>
      <c r="Z276" s="1099"/>
      <c r="AA276" s="1099"/>
      <c r="AB276" s="1099"/>
      <c r="AC276" s="1099"/>
      <c r="AD276" s="1099"/>
      <c r="AI276" s="667"/>
    </row>
    <row r="277" spans="1:35" s="121" customFormat="1">
      <c r="A277" s="1056"/>
      <c r="B277" s="1055"/>
      <c r="Q277" s="1099"/>
      <c r="R277" s="1000"/>
      <c r="V277" s="1099"/>
      <c r="X277" s="1099"/>
      <c r="Y277" s="1099"/>
      <c r="Z277" s="1099"/>
      <c r="AA277" s="1099"/>
      <c r="AB277" s="1099"/>
      <c r="AC277" s="1099"/>
      <c r="AD277" s="1099"/>
      <c r="AI277" s="667"/>
    </row>
    <row r="278" spans="1:35" s="121" customFormat="1">
      <c r="A278" s="1056"/>
      <c r="B278" s="1055"/>
      <c r="Q278" s="1099"/>
      <c r="R278" s="1000"/>
      <c r="V278" s="1099"/>
      <c r="X278" s="1099"/>
      <c r="Y278" s="1099"/>
      <c r="Z278" s="1099"/>
      <c r="AA278" s="1099"/>
      <c r="AB278" s="1099"/>
      <c r="AC278" s="1099"/>
      <c r="AD278" s="1099"/>
      <c r="AI278" s="667"/>
    </row>
    <row r="279" spans="1:35" s="121" customFormat="1">
      <c r="A279" s="1056"/>
      <c r="B279" s="1055"/>
      <c r="Q279" s="1099"/>
      <c r="R279" s="1000"/>
      <c r="V279" s="1099"/>
      <c r="X279" s="1099"/>
      <c r="Y279" s="1099"/>
      <c r="Z279" s="1099"/>
      <c r="AA279" s="1099"/>
      <c r="AB279" s="1099"/>
      <c r="AC279" s="1099"/>
      <c r="AD279" s="1099"/>
      <c r="AI279" s="667"/>
    </row>
    <row r="280" spans="1:35" s="121" customFormat="1">
      <c r="A280" s="1056"/>
      <c r="B280" s="1055"/>
      <c r="Q280" s="1099"/>
      <c r="R280" s="1000"/>
      <c r="V280" s="1099"/>
      <c r="X280" s="1099"/>
      <c r="Y280" s="1099"/>
      <c r="Z280" s="1099"/>
      <c r="AA280" s="1099"/>
      <c r="AB280" s="1099"/>
      <c r="AC280" s="1099"/>
      <c r="AD280" s="1099"/>
      <c r="AI280" s="667"/>
    </row>
    <row r="281" spans="1:35" s="121" customFormat="1">
      <c r="A281" s="1056"/>
      <c r="B281" s="1055"/>
      <c r="Q281" s="1099"/>
      <c r="R281" s="1000"/>
      <c r="V281" s="1099"/>
      <c r="X281" s="1099"/>
      <c r="Y281" s="1099"/>
      <c r="Z281" s="1099"/>
      <c r="AA281" s="1099"/>
      <c r="AB281" s="1099"/>
      <c r="AC281" s="1099"/>
      <c r="AD281" s="1099"/>
      <c r="AI281" s="667"/>
    </row>
    <row r="282" spans="1:35" s="121" customFormat="1">
      <c r="A282" s="1056"/>
      <c r="B282" s="1055"/>
      <c r="Q282" s="1099"/>
      <c r="R282" s="1000"/>
      <c r="V282" s="1099"/>
      <c r="X282" s="1099"/>
      <c r="Y282" s="1099"/>
      <c r="Z282" s="1099"/>
      <c r="AA282" s="1099"/>
      <c r="AB282" s="1099"/>
      <c r="AC282" s="1099"/>
      <c r="AD282" s="1099"/>
      <c r="AI282" s="667"/>
    </row>
    <row r="283" spans="1:35" s="121" customFormat="1">
      <c r="A283" s="1056"/>
      <c r="B283" s="1055"/>
      <c r="Q283" s="1099"/>
      <c r="R283" s="1000"/>
      <c r="V283" s="1099"/>
      <c r="X283" s="1099"/>
      <c r="Y283" s="1099"/>
      <c r="Z283" s="1099"/>
      <c r="AA283" s="1099"/>
      <c r="AB283" s="1099"/>
      <c r="AC283" s="1099"/>
      <c r="AD283" s="1099"/>
      <c r="AI283" s="667"/>
    </row>
    <row r="284" spans="1:35" s="121" customFormat="1">
      <c r="A284" s="1056"/>
      <c r="B284" s="1055"/>
      <c r="Q284" s="1099"/>
      <c r="R284" s="1000"/>
      <c r="V284" s="1099"/>
      <c r="X284" s="1099"/>
      <c r="Y284" s="1099"/>
      <c r="Z284" s="1099"/>
      <c r="AA284" s="1099"/>
      <c r="AB284" s="1099"/>
      <c r="AC284" s="1099"/>
      <c r="AD284" s="1099"/>
      <c r="AI284" s="667"/>
    </row>
    <row r="285" spans="1:35" s="121" customFormat="1">
      <c r="A285" s="1056"/>
      <c r="B285" s="1055"/>
      <c r="Q285" s="1099"/>
      <c r="R285" s="1000"/>
      <c r="V285" s="1099"/>
      <c r="X285" s="1099"/>
      <c r="Y285" s="1099"/>
      <c r="Z285" s="1099"/>
      <c r="AA285" s="1099"/>
      <c r="AB285" s="1099"/>
      <c r="AC285" s="1099"/>
      <c r="AD285" s="1099"/>
      <c r="AI285" s="667"/>
    </row>
    <row r="286" spans="1:35" s="121" customFormat="1">
      <c r="A286" s="1056"/>
      <c r="B286" s="1055"/>
      <c r="Q286" s="1099"/>
      <c r="R286" s="1000"/>
      <c r="V286" s="1099"/>
      <c r="X286" s="1099"/>
      <c r="Y286" s="1099"/>
      <c r="Z286" s="1099"/>
      <c r="AA286" s="1099"/>
      <c r="AB286" s="1099"/>
      <c r="AC286" s="1099"/>
      <c r="AD286" s="1099"/>
      <c r="AI286" s="667"/>
    </row>
    <row r="287" spans="1:35" s="121" customFormat="1">
      <c r="A287" s="1056"/>
      <c r="B287" s="1055"/>
      <c r="Q287" s="1099"/>
      <c r="R287" s="1000"/>
      <c r="V287" s="1099"/>
      <c r="X287" s="1099"/>
      <c r="Y287" s="1099"/>
      <c r="Z287" s="1099"/>
      <c r="AA287" s="1099"/>
      <c r="AB287" s="1099"/>
      <c r="AC287" s="1099"/>
      <c r="AD287" s="1099"/>
      <c r="AI287" s="667"/>
    </row>
    <row r="288" spans="1:35" s="121" customFormat="1">
      <c r="A288" s="1056"/>
      <c r="B288" s="1055"/>
      <c r="Q288" s="1099"/>
      <c r="R288" s="1000"/>
      <c r="V288" s="1099"/>
      <c r="X288" s="1099"/>
      <c r="Y288" s="1099"/>
      <c r="Z288" s="1099"/>
      <c r="AA288" s="1099"/>
      <c r="AB288" s="1099"/>
      <c r="AC288" s="1099"/>
      <c r="AD288" s="1099"/>
      <c r="AI288" s="667"/>
    </row>
    <row r="289" spans="1:35" s="121" customFormat="1">
      <c r="A289" s="1056"/>
      <c r="B289" s="1055"/>
      <c r="Q289" s="1099"/>
      <c r="R289" s="1000"/>
      <c r="V289" s="1099"/>
      <c r="X289" s="1099"/>
      <c r="Y289" s="1099"/>
      <c r="Z289" s="1099"/>
      <c r="AA289" s="1099"/>
      <c r="AB289" s="1099"/>
      <c r="AC289" s="1099"/>
      <c r="AD289" s="1099"/>
      <c r="AI289" s="667"/>
    </row>
    <row r="290" spans="1:35" s="121" customFormat="1">
      <c r="A290" s="1056"/>
      <c r="B290" s="1055"/>
      <c r="Q290" s="1099"/>
      <c r="R290" s="1000"/>
      <c r="V290" s="1099"/>
      <c r="X290" s="1099"/>
      <c r="Y290" s="1099"/>
      <c r="Z290" s="1099"/>
      <c r="AA290" s="1099"/>
      <c r="AB290" s="1099"/>
      <c r="AC290" s="1099"/>
      <c r="AD290" s="1099"/>
      <c r="AI290" s="667"/>
    </row>
    <row r="291" spans="1:35" s="121" customFormat="1">
      <c r="A291" s="1056"/>
      <c r="B291" s="1055"/>
      <c r="Q291" s="1099"/>
      <c r="R291" s="1000"/>
      <c r="V291" s="1099"/>
      <c r="X291" s="1099"/>
      <c r="Y291" s="1099"/>
      <c r="Z291" s="1099"/>
      <c r="AA291" s="1099"/>
      <c r="AB291" s="1099"/>
      <c r="AC291" s="1099"/>
      <c r="AD291" s="1099"/>
      <c r="AI291" s="667"/>
    </row>
    <row r="292" spans="1:35" s="121" customFormat="1">
      <c r="A292" s="1056"/>
      <c r="B292" s="1055"/>
      <c r="Q292" s="1099"/>
      <c r="R292" s="1000"/>
      <c r="V292" s="1099"/>
      <c r="X292" s="1099"/>
      <c r="Y292" s="1099"/>
      <c r="Z292" s="1099"/>
      <c r="AA292" s="1099"/>
      <c r="AB292" s="1099"/>
      <c r="AC292" s="1099"/>
      <c r="AD292" s="1099"/>
      <c r="AI292" s="667"/>
    </row>
    <row r="293" spans="1:35" s="121" customFormat="1">
      <c r="A293" s="1056"/>
      <c r="B293" s="1055"/>
      <c r="Q293" s="1099"/>
      <c r="R293" s="1000"/>
      <c r="V293" s="1099"/>
      <c r="X293" s="1099"/>
      <c r="Y293" s="1099"/>
      <c r="Z293" s="1099"/>
      <c r="AA293" s="1099"/>
      <c r="AB293" s="1099"/>
      <c r="AC293" s="1099"/>
      <c r="AD293" s="1099"/>
      <c r="AI293" s="667"/>
    </row>
    <row r="294" spans="1:35" s="121" customFormat="1">
      <c r="A294" s="1056"/>
      <c r="B294" s="1055"/>
      <c r="Q294" s="1099"/>
      <c r="R294" s="1000"/>
      <c r="V294" s="1099"/>
      <c r="X294" s="1099"/>
      <c r="Y294" s="1099"/>
      <c r="Z294" s="1099"/>
      <c r="AA294" s="1099"/>
      <c r="AB294" s="1099"/>
      <c r="AC294" s="1099"/>
      <c r="AD294" s="1099"/>
      <c r="AI294" s="667"/>
    </row>
    <row r="295" spans="1:35" s="121" customFormat="1">
      <c r="A295" s="1056"/>
      <c r="B295" s="1055"/>
      <c r="Q295" s="1099"/>
      <c r="R295" s="1000"/>
      <c r="V295" s="1099"/>
      <c r="X295" s="1099"/>
      <c r="Y295" s="1099"/>
      <c r="Z295" s="1099"/>
      <c r="AA295" s="1099"/>
      <c r="AB295" s="1099"/>
      <c r="AC295" s="1099"/>
      <c r="AD295" s="1099"/>
      <c r="AI295" s="667"/>
    </row>
    <row r="296" spans="1:35" s="121" customFormat="1">
      <c r="A296" s="1056"/>
      <c r="B296" s="1055"/>
      <c r="Q296" s="1099"/>
      <c r="R296" s="1000"/>
      <c r="V296" s="1099"/>
      <c r="X296" s="1099"/>
      <c r="Y296" s="1099"/>
      <c r="Z296" s="1099"/>
      <c r="AA296" s="1099"/>
      <c r="AB296" s="1099"/>
      <c r="AC296" s="1099"/>
      <c r="AD296" s="1099"/>
      <c r="AI296" s="667"/>
    </row>
    <row r="297" spans="1:35" s="121" customFormat="1">
      <c r="A297" s="1056"/>
      <c r="B297" s="1055"/>
      <c r="Q297" s="1099"/>
      <c r="R297" s="1000"/>
      <c r="V297" s="1099"/>
      <c r="X297" s="1099"/>
      <c r="Y297" s="1099"/>
      <c r="Z297" s="1099"/>
      <c r="AA297" s="1099"/>
      <c r="AB297" s="1099"/>
      <c r="AC297" s="1099"/>
      <c r="AD297" s="1099"/>
      <c r="AI297" s="667"/>
    </row>
    <row r="298" spans="1:35" s="121" customFormat="1">
      <c r="A298" s="1056"/>
      <c r="B298" s="1055"/>
      <c r="Q298" s="1099"/>
      <c r="R298" s="1000"/>
      <c r="V298" s="1099"/>
      <c r="X298" s="1099"/>
      <c r="Y298" s="1099"/>
      <c r="Z298" s="1099"/>
      <c r="AA298" s="1099"/>
      <c r="AB298" s="1099"/>
      <c r="AC298" s="1099"/>
      <c r="AD298" s="1099"/>
      <c r="AI298" s="667"/>
    </row>
    <row r="299" spans="1:35" s="121" customFormat="1">
      <c r="A299" s="1056"/>
      <c r="B299" s="1055"/>
      <c r="Q299" s="1099"/>
      <c r="R299" s="1000"/>
      <c r="V299" s="1099"/>
      <c r="X299" s="1099"/>
      <c r="Y299" s="1099"/>
      <c r="Z299" s="1099"/>
      <c r="AA299" s="1099"/>
      <c r="AB299" s="1099"/>
      <c r="AC299" s="1099"/>
      <c r="AD299" s="1099"/>
      <c r="AI299" s="667"/>
    </row>
    <row r="300" spans="1:35" s="121" customFormat="1">
      <c r="A300" s="1056"/>
      <c r="B300" s="1055"/>
      <c r="Q300" s="1099"/>
      <c r="R300" s="1000"/>
      <c r="V300" s="1099"/>
      <c r="X300" s="1099"/>
      <c r="Y300" s="1099"/>
      <c r="Z300" s="1099"/>
      <c r="AA300" s="1099"/>
      <c r="AB300" s="1099"/>
      <c r="AC300" s="1099"/>
      <c r="AD300" s="1099"/>
      <c r="AI300" s="667"/>
    </row>
    <row r="301" spans="1:35" s="121" customFormat="1">
      <c r="A301" s="1056"/>
      <c r="B301" s="1055"/>
      <c r="Q301" s="1099"/>
      <c r="R301" s="1000"/>
      <c r="V301" s="1099"/>
      <c r="X301" s="1099"/>
      <c r="Y301" s="1099"/>
      <c r="Z301" s="1099"/>
      <c r="AA301" s="1099"/>
      <c r="AB301" s="1099"/>
      <c r="AC301" s="1099"/>
      <c r="AD301" s="1099"/>
      <c r="AI301" s="667"/>
    </row>
    <row r="302" spans="1:35" s="121" customFormat="1">
      <c r="A302" s="1056"/>
      <c r="B302" s="1055"/>
      <c r="Q302" s="1099"/>
      <c r="R302" s="1000"/>
      <c r="V302" s="1099"/>
      <c r="X302" s="1099"/>
      <c r="Y302" s="1099"/>
      <c r="Z302" s="1099"/>
      <c r="AA302" s="1099"/>
      <c r="AB302" s="1099"/>
      <c r="AC302" s="1099"/>
      <c r="AD302" s="1099"/>
      <c r="AI302" s="667"/>
    </row>
    <row r="303" spans="1:35" s="121" customFormat="1">
      <c r="A303" s="1056"/>
      <c r="B303" s="1055"/>
      <c r="Q303" s="1099"/>
      <c r="R303" s="1000"/>
      <c r="V303" s="1099"/>
      <c r="X303" s="1099"/>
      <c r="Y303" s="1099"/>
      <c r="Z303" s="1099"/>
      <c r="AA303" s="1099"/>
      <c r="AB303" s="1099"/>
      <c r="AC303" s="1099"/>
      <c r="AD303" s="1099"/>
      <c r="AI303" s="667"/>
    </row>
    <row r="304" spans="1:35" s="121" customFormat="1">
      <c r="A304" s="1056"/>
      <c r="B304" s="1055"/>
      <c r="Q304" s="1099"/>
      <c r="R304" s="1000"/>
      <c r="V304" s="1099"/>
      <c r="X304" s="1099"/>
      <c r="Y304" s="1099"/>
      <c r="Z304" s="1099"/>
      <c r="AA304" s="1099"/>
      <c r="AB304" s="1099"/>
      <c r="AC304" s="1099"/>
      <c r="AD304" s="1099"/>
      <c r="AI304" s="667"/>
    </row>
    <row r="305" spans="1:35" s="121" customFormat="1">
      <c r="A305" s="1056"/>
      <c r="B305" s="1055"/>
      <c r="Q305" s="1099"/>
      <c r="R305" s="1000"/>
      <c r="V305" s="1099"/>
      <c r="X305" s="1099"/>
      <c r="Y305" s="1099"/>
      <c r="Z305" s="1099"/>
      <c r="AA305" s="1099"/>
      <c r="AB305" s="1099"/>
      <c r="AC305" s="1099"/>
      <c r="AD305" s="1099"/>
      <c r="AI305" s="667"/>
    </row>
    <row r="306" spans="1:35" s="121" customFormat="1">
      <c r="A306" s="1056"/>
      <c r="B306" s="1055"/>
      <c r="Q306" s="1099"/>
      <c r="R306" s="1000"/>
      <c r="V306" s="1099"/>
      <c r="X306" s="1099"/>
      <c r="Y306" s="1099"/>
      <c r="Z306" s="1099"/>
      <c r="AA306" s="1099"/>
      <c r="AB306" s="1099"/>
      <c r="AC306" s="1099"/>
      <c r="AD306" s="1099"/>
      <c r="AI306" s="667"/>
    </row>
    <row r="307" spans="1:35" s="121" customFormat="1">
      <c r="A307" s="1056"/>
      <c r="B307" s="1055"/>
      <c r="Q307" s="1099"/>
      <c r="R307" s="1000"/>
      <c r="V307" s="1099"/>
      <c r="X307" s="1099"/>
      <c r="Y307" s="1099"/>
      <c r="Z307" s="1099"/>
      <c r="AA307" s="1099"/>
      <c r="AB307" s="1099"/>
      <c r="AC307" s="1099"/>
      <c r="AD307" s="1099"/>
      <c r="AI307" s="667"/>
    </row>
    <row r="308" spans="1:35" s="121" customFormat="1">
      <c r="A308" s="1056"/>
      <c r="B308" s="1055"/>
      <c r="Q308" s="1099"/>
      <c r="R308" s="1000"/>
      <c r="V308" s="1099"/>
      <c r="X308" s="1099"/>
      <c r="Y308" s="1099"/>
      <c r="Z308" s="1099"/>
      <c r="AA308" s="1099"/>
      <c r="AB308" s="1099"/>
      <c r="AC308" s="1099"/>
      <c r="AD308" s="1099"/>
      <c r="AI308" s="667"/>
    </row>
    <row r="309" spans="1:35" s="121" customFormat="1">
      <c r="A309" s="1056"/>
      <c r="B309" s="1055"/>
      <c r="Q309" s="1099"/>
      <c r="R309" s="1000"/>
      <c r="V309" s="1099"/>
      <c r="X309" s="1099"/>
      <c r="Y309" s="1099"/>
      <c r="Z309" s="1099"/>
      <c r="AA309" s="1099"/>
      <c r="AB309" s="1099"/>
      <c r="AC309" s="1099"/>
      <c r="AD309" s="1099"/>
      <c r="AI309" s="667"/>
    </row>
    <row r="310" spans="1:35" s="121" customFormat="1">
      <c r="A310" s="1056"/>
      <c r="B310" s="1055"/>
      <c r="Q310" s="1099"/>
      <c r="R310" s="1000"/>
      <c r="V310" s="1099"/>
      <c r="X310" s="1099"/>
      <c r="Y310" s="1099"/>
      <c r="Z310" s="1099"/>
      <c r="AA310" s="1099"/>
      <c r="AB310" s="1099"/>
      <c r="AC310" s="1099"/>
      <c r="AD310" s="1099"/>
      <c r="AI310" s="667"/>
    </row>
    <row r="311" spans="1:35" s="121" customFormat="1">
      <c r="A311" s="1056"/>
      <c r="B311" s="1055"/>
      <c r="Q311" s="1099"/>
      <c r="R311" s="1000"/>
      <c r="V311" s="1099"/>
      <c r="X311" s="1099"/>
      <c r="Y311" s="1099"/>
      <c r="Z311" s="1099"/>
      <c r="AA311" s="1099"/>
      <c r="AB311" s="1099"/>
      <c r="AC311" s="1099"/>
      <c r="AD311" s="1099"/>
      <c r="AI311" s="667"/>
    </row>
    <row r="312" spans="1:35" s="121" customFormat="1">
      <c r="A312" s="1056"/>
      <c r="B312" s="1055"/>
      <c r="Q312" s="1099"/>
      <c r="R312" s="1000"/>
      <c r="V312" s="1099"/>
      <c r="X312" s="1099"/>
      <c r="Y312" s="1099"/>
      <c r="Z312" s="1099"/>
      <c r="AA312" s="1099"/>
      <c r="AB312" s="1099"/>
      <c r="AC312" s="1099"/>
      <c r="AD312" s="1099"/>
      <c r="AI312" s="667"/>
    </row>
    <row r="313" spans="1:35" s="121" customFormat="1">
      <c r="A313" s="1056"/>
      <c r="B313" s="1055"/>
      <c r="Q313" s="1099"/>
      <c r="R313" s="1000"/>
      <c r="V313" s="1099"/>
      <c r="X313" s="1099"/>
      <c r="Y313" s="1099"/>
      <c r="Z313" s="1099"/>
      <c r="AA313" s="1099"/>
      <c r="AB313" s="1099"/>
      <c r="AC313" s="1099"/>
      <c r="AD313" s="1099"/>
      <c r="AI313" s="667"/>
    </row>
    <row r="314" spans="1:35" s="121" customFormat="1">
      <c r="A314" s="1056"/>
      <c r="B314" s="1055"/>
      <c r="Q314" s="1099"/>
      <c r="R314" s="1000"/>
      <c r="V314" s="1099"/>
      <c r="X314" s="1099"/>
      <c r="Y314" s="1099"/>
      <c r="Z314" s="1099"/>
      <c r="AA314" s="1099"/>
      <c r="AB314" s="1099"/>
      <c r="AC314" s="1099"/>
      <c r="AD314" s="1099"/>
      <c r="AI314" s="667"/>
    </row>
    <row r="315" spans="1:35" s="121" customFormat="1">
      <c r="A315" s="1056"/>
      <c r="B315" s="1055"/>
      <c r="Q315" s="1099"/>
      <c r="R315" s="1000"/>
      <c r="V315" s="1099"/>
      <c r="X315" s="1099"/>
      <c r="Y315" s="1099"/>
      <c r="Z315" s="1099"/>
      <c r="AA315" s="1099"/>
      <c r="AB315" s="1099"/>
      <c r="AC315" s="1099"/>
      <c r="AD315" s="1099"/>
      <c r="AI315" s="667"/>
    </row>
    <row r="316" spans="1:35" s="121" customFormat="1">
      <c r="A316" s="1056"/>
      <c r="B316" s="1055"/>
      <c r="Q316" s="1099"/>
      <c r="R316" s="1000"/>
      <c r="V316" s="1099"/>
      <c r="X316" s="1099"/>
      <c r="Y316" s="1099"/>
      <c r="Z316" s="1099"/>
      <c r="AA316" s="1099"/>
      <c r="AB316" s="1099"/>
      <c r="AC316" s="1099"/>
      <c r="AD316" s="1099"/>
      <c r="AI316" s="667"/>
    </row>
    <row r="317" spans="1:35" s="121" customFormat="1">
      <c r="A317" s="1056"/>
      <c r="B317" s="1055"/>
      <c r="Q317" s="1099"/>
      <c r="R317" s="1000"/>
      <c r="V317" s="1099"/>
      <c r="X317" s="1099"/>
      <c r="Y317" s="1099"/>
      <c r="Z317" s="1099"/>
      <c r="AA317" s="1099"/>
      <c r="AB317" s="1099"/>
      <c r="AC317" s="1099"/>
      <c r="AD317" s="1099"/>
      <c r="AI317" s="667"/>
    </row>
    <row r="318" spans="1:35" s="121" customFormat="1">
      <c r="A318" s="1056"/>
      <c r="B318" s="1055"/>
      <c r="Q318" s="1099"/>
      <c r="R318" s="1000"/>
      <c r="V318" s="1099"/>
      <c r="X318" s="1099"/>
      <c r="Y318" s="1099"/>
      <c r="Z318" s="1099"/>
      <c r="AA318" s="1099"/>
      <c r="AB318" s="1099"/>
      <c r="AC318" s="1099"/>
      <c r="AD318" s="1099"/>
      <c r="AI318" s="667"/>
    </row>
    <row r="319" spans="1:35" s="121" customFormat="1">
      <c r="A319" s="1056"/>
      <c r="B319" s="1055"/>
      <c r="Q319" s="1099"/>
      <c r="R319" s="1000"/>
      <c r="V319" s="1099"/>
      <c r="X319" s="1099"/>
      <c r="Y319" s="1099"/>
      <c r="Z319" s="1099"/>
      <c r="AA319" s="1099"/>
      <c r="AB319" s="1099"/>
      <c r="AC319" s="1099"/>
      <c r="AD319" s="1099"/>
      <c r="AI319" s="667"/>
    </row>
    <row r="320" spans="1:35" s="121" customFormat="1">
      <c r="A320" s="1056"/>
      <c r="B320" s="1055"/>
      <c r="Q320" s="1099"/>
      <c r="R320" s="1000"/>
      <c r="V320" s="1099"/>
      <c r="X320" s="1099"/>
      <c r="Y320" s="1099"/>
      <c r="Z320" s="1099"/>
      <c r="AA320" s="1099"/>
      <c r="AB320" s="1099"/>
      <c r="AC320" s="1099"/>
      <c r="AD320" s="1099"/>
      <c r="AI320" s="667"/>
    </row>
    <row r="321" spans="1:35" s="121" customFormat="1">
      <c r="A321" s="1056"/>
      <c r="B321" s="1055"/>
      <c r="Q321" s="1099"/>
      <c r="R321" s="1000"/>
      <c r="V321" s="1099"/>
      <c r="X321" s="1099"/>
      <c r="Y321" s="1099"/>
      <c r="Z321" s="1099"/>
      <c r="AA321" s="1099"/>
      <c r="AB321" s="1099"/>
      <c r="AC321" s="1099"/>
      <c r="AD321" s="1099"/>
      <c r="AI321" s="667"/>
    </row>
    <row r="322" spans="1:35" s="121" customFormat="1">
      <c r="A322" s="1056"/>
      <c r="B322" s="1055"/>
      <c r="Q322" s="1099"/>
      <c r="R322" s="1000"/>
      <c r="V322" s="1099"/>
      <c r="X322" s="1099"/>
      <c r="Y322" s="1099"/>
      <c r="Z322" s="1099"/>
      <c r="AA322" s="1099"/>
      <c r="AB322" s="1099"/>
      <c r="AC322" s="1099"/>
      <c r="AD322" s="1099"/>
      <c r="AI322" s="667"/>
    </row>
    <row r="323" spans="1:35" s="121" customFormat="1">
      <c r="A323" s="1056"/>
      <c r="B323" s="1055"/>
      <c r="Q323" s="1099"/>
      <c r="R323" s="1000"/>
      <c r="V323" s="1099"/>
      <c r="X323" s="1099"/>
      <c r="Y323" s="1099"/>
      <c r="Z323" s="1099"/>
      <c r="AA323" s="1099"/>
      <c r="AB323" s="1099"/>
      <c r="AC323" s="1099"/>
      <c r="AD323" s="1099"/>
      <c r="AI323" s="667"/>
    </row>
    <row r="324" spans="1:35" s="121" customFormat="1">
      <c r="A324" s="1056"/>
      <c r="B324" s="1055"/>
      <c r="Q324" s="1099"/>
      <c r="R324" s="1000"/>
      <c r="V324" s="1099"/>
      <c r="X324" s="1099"/>
      <c r="Y324" s="1099"/>
      <c r="Z324" s="1099"/>
      <c r="AA324" s="1099"/>
      <c r="AB324" s="1099"/>
      <c r="AC324" s="1099"/>
      <c r="AD324" s="1099"/>
      <c r="AI324" s="667"/>
    </row>
    <row r="325" spans="1:35" s="121" customFormat="1">
      <c r="A325" s="1056"/>
      <c r="B325" s="1055"/>
      <c r="Q325" s="1099"/>
      <c r="R325" s="1000"/>
      <c r="V325" s="1099"/>
      <c r="X325" s="1099"/>
      <c r="Y325" s="1099"/>
      <c r="Z325" s="1099"/>
      <c r="AA325" s="1099"/>
      <c r="AB325" s="1099"/>
      <c r="AC325" s="1099"/>
      <c r="AD325" s="1099"/>
      <c r="AI325" s="667"/>
    </row>
    <row r="326" spans="1:35" s="121" customFormat="1">
      <c r="A326" s="1056"/>
      <c r="B326" s="1055"/>
      <c r="Q326" s="1099"/>
      <c r="R326" s="1000"/>
      <c r="V326" s="1099"/>
      <c r="X326" s="1099"/>
      <c r="Y326" s="1099"/>
      <c r="Z326" s="1099"/>
      <c r="AA326" s="1099"/>
      <c r="AB326" s="1099"/>
      <c r="AC326" s="1099"/>
      <c r="AD326" s="1099"/>
      <c r="AI326" s="667"/>
    </row>
    <row r="327" spans="1:35" s="121" customFormat="1">
      <c r="A327" s="1056"/>
      <c r="B327" s="1055"/>
      <c r="Q327" s="1099"/>
      <c r="R327" s="1000"/>
      <c r="V327" s="1099"/>
      <c r="X327" s="1099"/>
      <c r="Y327" s="1099"/>
      <c r="Z327" s="1099"/>
      <c r="AA327" s="1099"/>
      <c r="AB327" s="1099"/>
      <c r="AC327" s="1099"/>
      <c r="AD327" s="1099"/>
      <c r="AI327" s="667"/>
    </row>
    <row r="328" spans="1:35" s="121" customFormat="1">
      <c r="A328" s="1056"/>
      <c r="B328" s="1055"/>
      <c r="Q328" s="1099"/>
      <c r="R328" s="1000"/>
      <c r="V328" s="1099"/>
      <c r="X328" s="1099"/>
      <c r="Y328" s="1099"/>
      <c r="Z328" s="1099"/>
      <c r="AA328" s="1099"/>
      <c r="AB328" s="1099"/>
      <c r="AC328" s="1099"/>
      <c r="AD328" s="1099"/>
      <c r="AI328" s="667"/>
    </row>
    <row r="329" spans="1:35" s="121" customFormat="1">
      <c r="A329" s="1056"/>
      <c r="B329" s="1055"/>
      <c r="Q329" s="1099"/>
      <c r="R329" s="1000"/>
      <c r="V329" s="1099"/>
      <c r="X329" s="1099"/>
      <c r="Y329" s="1099"/>
      <c r="Z329" s="1099"/>
      <c r="AA329" s="1099"/>
      <c r="AB329" s="1099"/>
      <c r="AC329" s="1099"/>
      <c r="AD329" s="1099"/>
      <c r="AI329" s="667"/>
    </row>
    <row r="330" spans="1:35" s="121" customFormat="1">
      <c r="A330" s="1056"/>
      <c r="B330" s="1055"/>
      <c r="Q330" s="1099"/>
      <c r="R330" s="1000"/>
      <c r="V330" s="1099"/>
      <c r="X330" s="1099"/>
      <c r="Y330" s="1099"/>
      <c r="Z330" s="1099"/>
      <c r="AA330" s="1099"/>
      <c r="AB330" s="1099"/>
      <c r="AC330" s="1099"/>
      <c r="AD330" s="1099"/>
      <c r="AI330" s="667"/>
    </row>
    <row r="331" spans="1:35" s="121" customFormat="1">
      <c r="A331" s="1056"/>
      <c r="B331" s="1055"/>
      <c r="Q331" s="1099"/>
      <c r="R331" s="1000"/>
      <c r="V331" s="1099"/>
      <c r="X331" s="1099"/>
      <c r="Y331" s="1099"/>
      <c r="Z331" s="1099"/>
      <c r="AA331" s="1099"/>
      <c r="AB331" s="1099"/>
      <c r="AC331" s="1099"/>
      <c r="AD331" s="1099"/>
      <c r="AI331" s="667"/>
    </row>
    <row r="332" spans="1:35" s="121" customFormat="1">
      <c r="A332" s="1056"/>
      <c r="B332" s="1055"/>
      <c r="Q332" s="1099"/>
      <c r="R332" s="1000"/>
      <c r="V332" s="1099"/>
      <c r="X332" s="1099"/>
      <c r="Y332" s="1099"/>
      <c r="Z332" s="1099"/>
      <c r="AA332" s="1099"/>
      <c r="AB332" s="1099"/>
      <c r="AC332" s="1099"/>
      <c r="AD332" s="1099"/>
      <c r="AI332" s="667"/>
    </row>
    <row r="333" spans="1:35" s="121" customFormat="1">
      <c r="A333" s="1056"/>
      <c r="B333" s="1055"/>
      <c r="Q333" s="1099"/>
      <c r="R333" s="1000"/>
      <c r="V333" s="1099"/>
      <c r="X333" s="1099"/>
      <c r="Y333" s="1099"/>
      <c r="Z333" s="1099"/>
      <c r="AA333" s="1099"/>
      <c r="AB333" s="1099"/>
      <c r="AC333" s="1099"/>
      <c r="AD333" s="1099"/>
      <c r="AI333" s="667"/>
    </row>
    <row r="334" spans="1:35" s="121" customFormat="1">
      <c r="A334" s="1056"/>
      <c r="B334" s="1055"/>
      <c r="Q334" s="1099"/>
      <c r="R334" s="1000"/>
      <c r="V334" s="1099"/>
      <c r="X334" s="1099"/>
      <c r="Y334" s="1099"/>
      <c r="Z334" s="1099"/>
      <c r="AA334" s="1099"/>
      <c r="AB334" s="1099"/>
      <c r="AC334" s="1099"/>
      <c r="AD334" s="1099"/>
      <c r="AI334" s="667"/>
    </row>
    <row r="335" spans="1:35" s="121" customFormat="1">
      <c r="A335" s="1056"/>
      <c r="B335" s="1055"/>
      <c r="Q335" s="1099"/>
      <c r="R335" s="1000"/>
      <c r="V335" s="1099"/>
      <c r="X335" s="1099"/>
      <c r="Y335" s="1099"/>
      <c r="Z335" s="1099"/>
      <c r="AA335" s="1099"/>
      <c r="AB335" s="1099"/>
      <c r="AC335" s="1099"/>
      <c r="AD335" s="1099"/>
      <c r="AI335" s="667"/>
    </row>
    <row r="336" spans="1:35" s="121" customFormat="1">
      <c r="A336" s="1056"/>
      <c r="B336" s="1055"/>
      <c r="Q336" s="1099"/>
      <c r="R336" s="1000"/>
      <c r="V336" s="1099"/>
      <c r="X336" s="1099"/>
      <c r="Y336" s="1099"/>
      <c r="Z336" s="1099"/>
      <c r="AA336" s="1099"/>
      <c r="AB336" s="1099"/>
      <c r="AC336" s="1099"/>
      <c r="AD336" s="1099"/>
      <c r="AI336" s="667"/>
    </row>
    <row r="337" spans="1:35" s="121" customFormat="1">
      <c r="A337" s="1056"/>
      <c r="B337" s="1055"/>
      <c r="Q337" s="1099"/>
      <c r="R337" s="1000"/>
      <c r="V337" s="1099"/>
      <c r="X337" s="1099"/>
      <c r="Y337" s="1099"/>
      <c r="Z337" s="1099"/>
      <c r="AA337" s="1099"/>
      <c r="AB337" s="1099"/>
      <c r="AC337" s="1099"/>
      <c r="AD337" s="1099"/>
      <c r="AI337" s="667"/>
    </row>
    <row r="338" spans="1:35" s="121" customFormat="1">
      <c r="A338" s="1056"/>
      <c r="B338" s="1055"/>
      <c r="Q338" s="1099"/>
      <c r="R338" s="1000"/>
      <c r="V338" s="1099"/>
      <c r="X338" s="1099"/>
      <c r="Y338" s="1099"/>
      <c r="Z338" s="1099"/>
      <c r="AA338" s="1099"/>
      <c r="AB338" s="1099"/>
      <c r="AC338" s="1099"/>
      <c r="AD338" s="1099"/>
      <c r="AI338" s="667"/>
    </row>
    <row r="339" spans="1:35" s="121" customFormat="1">
      <c r="A339" s="1056"/>
      <c r="B339" s="1055"/>
      <c r="Q339" s="1099"/>
      <c r="R339" s="1000"/>
      <c r="V339" s="1099"/>
      <c r="X339" s="1099"/>
      <c r="Y339" s="1099"/>
      <c r="Z339" s="1099"/>
      <c r="AA339" s="1099"/>
      <c r="AB339" s="1099"/>
      <c r="AC339" s="1099"/>
      <c r="AD339" s="1099"/>
      <c r="AI339" s="667"/>
    </row>
    <row r="340" spans="1:35" s="121" customFormat="1">
      <c r="A340" s="1056"/>
      <c r="B340" s="1055"/>
      <c r="Q340" s="1099"/>
      <c r="R340" s="1000"/>
      <c r="V340" s="1099"/>
      <c r="X340" s="1099"/>
      <c r="Y340" s="1099"/>
      <c r="Z340" s="1099"/>
      <c r="AA340" s="1099"/>
      <c r="AB340" s="1099"/>
      <c r="AC340" s="1099"/>
      <c r="AD340" s="1099"/>
      <c r="AI340" s="667"/>
    </row>
    <row r="341" spans="1:35" s="121" customFormat="1">
      <c r="A341" s="1056"/>
      <c r="B341" s="1055"/>
      <c r="Q341" s="1099"/>
      <c r="R341" s="1000"/>
      <c r="V341" s="1099"/>
      <c r="X341" s="1099"/>
      <c r="Y341" s="1099"/>
      <c r="Z341" s="1099"/>
      <c r="AA341" s="1099"/>
      <c r="AB341" s="1099"/>
      <c r="AC341" s="1099"/>
      <c r="AD341" s="1099"/>
      <c r="AI341" s="667"/>
    </row>
    <row r="342" spans="1:35" s="121" customFormat="1">
      <c r="A342" s="1056"/>
      <c r="B342" s="1055"/>
      <c r="Q342" s="1099"/>
      <c r="R342" s="1000"/>
      <c r="V342" s="1099"/>
      <c r="X342" s="1099"/>
      <c r="Y342" s="1099"/>
      <c r="Z342" s="1099"/>
      <c r="AA342" s="1099"/>
      <c r="AB342" s="1099"/>
      <c r="AC342" s="1099"/>
      <c r="AD342" s="1099"/>
      <c r="AI342" s="667"/>
    </row>
    <row r="343" spans="1:35" s="121" customFormat="1">
      <c r="A343" s="1056"/>
      <c r="B343" s="1055"/>
      <c r="Q343" s="1099"/>
      <c r="R343" s="1000"/>
      <c r="V343" s="1099"/>
      <c r="X343" s="1099"/>
      <c r="Y343" s="1099"/>
      <c r="Z343" s="1099"/>
      <c r="AA343" s="1099"/>
      <c r="AB343" s="1099"/>
      <c r="AC343" s="1099"/>
      <c r="AD343" s="1099"/>
      <c r="AI343" s="667"/>
    </row>
    <row r="344" spans="1:35" s="121" customFormat="1">
      <c r="A344" s="1056"/>
      <c r="B344" s="1055"/>
      <c r="Q344" s="1099"/>
      <c r="R344" s="1000"/>
      <c r="V344" s="1099"/>
      <c r="X344" s="1099"/>
      <c r="Y344" s="1099"/>
      <c r="Z344" s="1099"/>
      <c r="AA344" s="1099"/>
      <c r="AB344" s="1099"/>
      <c r="AC344" s="1099"/>
      <c r="AD344" s="1099"/>
      <c r="AI344" s="667"/>
    </row>
    <row r="345" spans="1:35" s="121" customFormat="1">
      <c r="A345" s="1056"/>
      <c r="B345" s="1055"/>
      <c r="Q345" s="1099"/>
      <c r="R345" s="1000"/>
      <c r="V345" s="1099"/>
      <c r="X345" s="1099"/>
      <c r="Y345" s="1099"/>
      <c r="Z345" s="1099"/>
      <c r="AA345" s="1099"/>
      <c r="AB345" s="1099"/>
      <c r="AC345" s="1099"/>
      <c r="AD345" s="1099"/>
      <c r="AI345" s="667"/>
    </row>
    <row r="346" spans="1:35" s="121" customFormat="1">
      <c r="A346" s="1056"/>
      <c r="B346" s="1055"/>
      <c r="Q346" s="1099"/>
      <c r="R346" s="1000"/>
      <c r="V346" s="1099"/>
      <c r="X346" s="1099"/>
      <c r="Y346" s="1099"/>
      <c r="Z346" s="1099"/>
      <c r="AA346" s="1099"/>
      <c r="AB346" s="1099"/>
      <c r="AC346" s="1099"/>
      <c r="AD346" s="1099"/>
      <c r="AI346" s="667"/>
    </row>
    <row r="347" spans="1:35" s="121" customFormat="1">
      <c r="A347" s="1056"/>
      <c r="B347" s="1055"/>
      <c r="Q347" s="1099"/>
      <c r="R347" s="1000"/>
      <c r="V347" s="1099"/>
      <c r="X347" s="1099"/>
      <c r="Y347" s="1099"/>
      <c r="Z347" s="1099"/>
      <c r="AA347" s="1099"/>
      <c r="AB347" s="1099"/>
      <c r="AC347" s="1099"/>
      <c r="AD347" s="1099"/>
      <c r="AI347" s="667"/>
    </row>
    <row r="348" spans="1:35" s="121" customFormat="1">
      <c r="A348" s="1056"/>
      <c r="B348" s="1055"/>
      <c r="Q348" s="1099"/>
      <c r="R348" s="1000"/>
      <c r="V348" s="1099"/>
      <c r="X348" s="1099"/>
      <c r="Y348" s="1099"/>
      <c r="Z348" s="1099"/>
      <c r="AA348" s="1099"/>
      <c r="AB348" s="1099"/>
      <c r="AC348" s="1099"/>
      <c r="AD348" s="1099"/>
      <c r="AI348" s="667"/>
    </row>
    <row r="349" spans="1:35" s="121" customFormat="1">
      <c r="A349" s="1056"/>
      <c r="B349" s="1055"/>
      <c r="Q349" s="1099"/>
      <c r="R349" s="1000"/>
      <c r="V349" s="1099"/>
      <c r="X349" s="1099"/>
      <c r="Y349" s="1099"/>
      <c r="Z349" s="1099"/>
      <c r="AA349" s="1099"/>
      <c r="AB349" s="1099"/>
      <c r="AC349" s="1099"/>
      <c r="AD349" s="1099"/>
      <c r="AI349" s="667"/>
    </row>
    <row r="350" spans="1:35" s="121" customFormat="1">
      <c r="A350" s="1056"/>
      <c r="B350" s="1055"/>
      <c r="Q350" s="1099"/>
      <c r="R350" s="1000"/>
      <c r="V350" s="1099"/>
      <c r="X350" s="1099"/>
      <c r="Y350" s="1099"/>
      <c r="Z350" s="1099"/>
      <c r="AA350" s="1099"/>
      <c r="AB350" s="1099"/>
      <c r="AC350" s="1099"/>
      <c r="AD350" s="1099"/>
      <c r="AI350" s="667"/>
    </row>
    <row r="351" spans="1:35" s="121" customFormat="1">
      <c r="A351" s="1056"/>
      <c r="B351" s="1055"/>
      <c r="Q351" s="1099"/>
      <c r="R351" s="1000"/>
      <c r="V351" s="1099"/>
      <c r="X351" s="1099"/>
      <c r="Y351" s="1099"/>
      <c r="Z351" s="1099"/>
      <c r="AA351" s="1099"/>
      <c r="AB351" s="1099"/>
      <c r="AC351" s="1099"/>
      <c r="AD351" s="1099"/>
      <c r="AI351" s="667"/>
    </row>
    <row r="352" spans="1:35" s="121" customFormat="1">
      <c r="A352" s="1056"/>
      <c r="B352" s="1055"/>
      <c r="Q352" s="1099"/>
      <c r="R352" s="1000"/>
      <c r="V352" s="1099"/>
      <c r="X352" s="1099"/>
      <c r="Y352" s="1099"/>
      <c r="Z352" s="1099"/>
      <c r="AA352" s="1099"/>
      <c r="AB352" s="1099"/>
      <c r="AC352" s="1099"/>
      <c r="AD352" s="1099"/>
      <c r="AI352" s="667"/>
    </row>
    <row r="353" spans="1:35" s="121" customFormat="1">
      <c r="A353" s="1056"/>
      <c r="B353" s="1055"/>
      <c r="Q353" s="1099"/>
      <c r="R353" s="1000"/>
      <c r="V353" s="1099"/>
      <c r="X353" s="1099"/>
      <c r="Y353" s="1099"/>
      <c r="Z353" s="1099"/>
      <c r="AA353" s="1099"/>
      <c r="AB353" s="1099"/>
      <c r="AC353" s="1099"/>
      <c r="AD353" s="1099"/>
      <c r="AI353" s="667"/>
    </row>
    <row r="354" spans="1:35" s="121" customFormat="1">
      <c r="A354" s="1056"/>
      <c r="B354" s="1055"/>
      <c r="Q354" s="1099"/>
      <c r="R354" s="1000"/>
      <c r="V354" s="1099"/>
      <c r="X354" s="1099"/>
      <c r="Y354" s="1099"/>
      <c r="Z354" s="1099"/>
      <c r="AA354" s="1099"/>
      <c r="AB354" s="1099"/>
      <c r="AC354" s="1099"/>
      <c r="AD354" s="1099"/>
      <c r="AI354" s="667"/>
    </row>
    <row r="355" spans="1:35" s="121" customFormat="1">
      <c r="A355" s="1056"/>
      <c r="B355" s="1055"/>
      <c r="Q355" s="1099"/>
      <c r="R355" s="1000"/>
      <c r="V355" s="1099"/>
      <c r="X355" s="1099"/>
      <c r="Y355" s="1099"/>
      <c r="Z355" s="1099"/>
      <c r="AA355" s="1099"/>
      <c r="AB355" s="1099"/>
      <c r="AC355" s="1099"/>
      <c r="AD355" s="1099"/>
      <c r="AI355" s="667"/>
    </row>
    <row r="356" spans="1:35" s="121" customFormat="1">
      <c r="A356" s="1056"/>
      <c r="B356" s="1055"/>
      <c r="Q356" s="1099"/>
      <c r="R356" s="1000"/>
      <c r="V356" s="1099"/>
      <c r="X356" s="1099"/>
      <c r="Y356" s="1099"/>
      <c r="Z356" s="1099"/>
      <c r="AA356" s="1099"/>
      <c r="AB356" s="1099"/>
      <c r="AC356" s="1099"/>
      <c r="AD356" s="1099"/>
      <c r="AI356" s="667"/>
    </row>
    <row r="357" spans="1:35" s="121" customFormat="1">
      <c r="A357" s="1056"/>
      <c r="B357" s="1055"/>
      <c r="Q357" s="1099"/>
      <c r="R357" s="1000"/>
      <c r="V357" s="1099"/>
      <c r="X357" s="1099"/>
      <c r="Y357" s="1099"/>
      <c r="Z357" s="1099"/>
      <c r="AA357" s="1099"/>
      <c r="AB357" s="1099"/>
      <c r="AC357" s="1099"/>
      <c r="AD357" s="1099"/>
      <c r="AI357" s="667"/>
    </row>
    <row r="358" spans="1:35" s="121" customFormat="1">
      <c r="A358" s="1056"/>
      <c r="B358" s="1055"/>
      <c r="Q358" s="1099"/>
      <c r="R358" s="1000"/>
      <c r="V358" s="1099"/>
      <c r="X358" s="1099"/>
      <c r="Y358" s="1099"/>
      <c r="Z358" s="1099"/>
      <c r="AA358" s="1099"/>
      <c r="AB358" s="1099"/>
      <c r="AC358" s="1099"/>
      <c r="AD358" s="1099"/>
      <c r="AI358" s="667"/>
    </row>
    <row r="359" spans="1:35" s="121" customFormat="1">
      <c r="A359" s="1056"/>
      <c r="B359" s="1055"/>
      <c r="Q359" s="1099"/>
      <c r="R359" s="1000"/>
      <c r="V359" s="1099"/>
      <c r="X359" s="1099"/>
      <c r="Y359" s="1099"/>
      <c r="Z359" s="1099"/>
      <c r="AA359" s="1099"/>
      <c r="AB359" s="1099"/>
      <c r="AC359" s="1099"/>
      <c r="AD359" s="1099"/>
      <c r="AI359" s="667"/>
    </row>
    <row r="360" spans="1:35" s="121" customFormat="1">
      <c r="A360" s="1056"/>
      <c r="B360" s="1055"/>
      <c r="Q360" s="1099"/>
      <c r="R360" s="1000"/>
      <c r="V360" s="1099"/>
      <c r="X360" s="1099"/>
      <c r="Y360" s="1099"/>
      <c r="Z360" s="1099"/>
      <c r="AA360" s="1099"/>
      <c r="AB360" s="1099"/>
      <c r="AC360" s="1099"/>
      <c r="AD360" s="1099"/>
      <c r="AI360" s="667"/>
    </row>
    <row r="361" spans="1:35" s="121" customFormat="1">
      <c r="A361" s="1056"/>
      <c r="B361" s="1055"/>
      <c r="Q361" s="1099"/>
      <c r="R361" s="1000"/>
      <c r="V361" s="1099"/>
      <c r="X361" s="1099"/>
      <c r="Y361" s="1099"/>
      <c r="Z361" s="1099"/>
      <c r="AA361" s="1099"/>
      <c r="AB361" s="1099"/>
      <c r="AC361" s="1099"/>
      <c r="AD361" s="1099"/>
      <c r="AI361" s="667"/>
    </row>
    <row r="362" spans="1:35" s="121" customFormat="1">
      <c r="A362" s="1056"/>
      <c r="B362" s="1055"/>
      <c r="Q362" s="1099"/>
      <c r="R362" s="1000"/>
      <c r="V362" s="1099"/>
      <c r="X362" s="1099"/>
      <c r="Y362" s="1099"/>
      <c r="Z362" s="1099"/>
      <c r="AA362" s="1099"/>
      <c r="AB362" s="1099"/>
      <c r="AC362" s="1099"/>
      <c r="AD362" s="1099"/>
      <c r="AI362" s="667"/>
    </row>
    <row r="363" spans="1:35" s="121" customFormat="1">
      <c r="A363" s="1056"/>
      <c r="B363" s="1055"/>
      <c r="Q363" s="1099"/>
      <c r="R363" s="1000"/>
      <c r="V363" s="1099"/>
      <c r="X363" s="1099"/>
      <c r="Y363" s="1099"/>
      <c r="Z363" s="1099"/>
      <c r="AA363" s="1099"/>
      <c r="AB363" s="1099"/>
      <c r="AC363" s="1099"/>
      <c r="AD363" s="1099"/>
      <c r="AI363" s="667"/>
    </row>
    <row r="364" spans="1:35" s="121" customFormat="1">
      <c r="A364" s="1056"/>
      <c r="B364" s="1055"/>
      <c r="Q364" s="1099"/>
      <c r="R364" s="1000"/>
      <c r="V364" s="1099"/>
      <c r="X364" s="1099"/>
      <c r="Y364" s="1099"/>
      <c r="Z364" s="1099"/>
      <c r="AA364" s="1099"/>
      <c r="AB364" s="1099"/>
      <c r="AC364" s="1099"/>
      <c r="AD364" s="1099"/>
      <c r="AI364" s="667"/>
    </row>
    <row r="365" spans="1:35" s="121" customFormat="1">
      <c r="A365" s="1056"/>
      <c r="B365" s="1055"/>
      <c r="Q365" s="1099"/>
      <c r="R365" s="1000"/>
      <c r="V365" s="1099"/>
      <c r="X365" s="1099"/>
      <c r="Y365" s="1099"/>
      <c r="Z365" s="1099"/>
      <c r="AA365" s="1099"/>
      <c r="AB365" s="1099"/>
      <c r="AC365" s="1099"/>
      <c r="AD365" s="1099"/>
      <c r="AI365" s="667"/>
    </row>
    <row r="366" spans="1:35" s="121" customFormat="1">
      <c r="A366" s="1056"/>
      <c r="B366" s="1055"/>
      <c r="Q366" s="1099"/>
      <c r="R366" s="1000"/>
      <c r="V366" s="1099"/>
      <c r="X366" s="1099"/>
      <c r="Y366" s="1099"/>
      <c r="Z366" s="1099"/>
      <c r="AA366" s="1099"/>
      <c r="AB366" s="1099"/>
      <c r="AC366" s="1099"/>
      <c r="AD366" s="1099"/>
      <c r="AI366" s="667"/>
    </row>
    <row r="367" spans="1:35" s="121" customFormat="1">
      <c r="A367" s="1056"/>
      <c r="B367" s="1055"/>
      <c r="Q367" s="1099"/>
      <c r="R367" s="1000"/>
      <c r="V367" s="1099"/>
      <c r="X367" s="1099"/>
      <c r="Y367" s="1099"/>
      <c r="Z367" s="1099"/>
      <c r="AA367" s="1099"/>
      <c r="AB367" s="1099"/>
      <c r="AC367" s="1099"/>
      <c r="AD367" s="1099"/>
      <c r="AI367" s="667"/>
    </row>
    <row r="368" spans="1:35" s="121" customFormat="1">
      <c r="A368" s="1056"/>
      <c r="B368" s="1055"/>
      <c r="Q368" s="1099"/>
      <c r="R368" s="1000"/>
      <c r="V368" s="1099"/>
      <c r="X368" s="1099"/>
      <c r="Y368" s="1099"/>
      <c r="Z368" s="1099"/>
      <c r="AA368" s="1099"/>
      <c r="AB368" s="1099"/>
      <c r="AC368" s="1099"/>
      <c r="AD368" s="1099"/>
      <c r="AI368" s="667"/>
    </row>
    <row r="369" spans="1:35" s="121" customFormat="1">
      <c r="A369" s="1056"/>
      <c r="B369" s="1055"/>
      <c r="Q369" s="1099"/>
      <c r="R369" s="1000"/>
      <c r="V369" s="1099"/>
      <c r="X369" s="1099"/>
      <c r="Y369" s="1099"/>
      <c r="Z369" s="1099"/>
      <c r="AA369" s="1099"/>
      <c r="AB369" s="1099"/>
      <c r="AC369" s="1099"/>
      <c r="AD369" s="1099"/>
      <c r="AI369" s="667"/>
    </row>
    <row r="370" spans="1:35" s="121" customFormat="1">
      <c r="A370" s="1056"/>
      <c r="B370" s="1055"/>
      <c r="Q370" s="1099"/>
      <c r="R370" s="1000"/>
      <c r="V370" s="1099"/>
      <c r="X370" s="1099"/>
      <c r="Y370" s="1099"/>
      <c r="Z370" s="1099"/>
      <c r="AA370" s="1099"/>
      <c r="AB370" s="1099"/>
      <c r="AC370" s="1099"/>
      <c r="AD370" s="1099"/>
      <c r="AI370" s="667"/>
    </row>
    <row r="371" spans="1:35" s="121" customFormat="1">
      <c r="A371" s="1056"/>
      <c r="B371" s="1055"/>
      <c r="Q371" s="1099"/>
      <c r="R371" s="1000"/>
      <c r="V371" s="1099"/>
      <c r="X371" s="1099"/>
      <c r="Y371" s="1099"/>
      <c r="Z371" s="1099"/>
      <c r="AA371" s="1099"/>
      <c r="AB371" s="1099"/>
      <c r="AC371" s="1099"/>
      <c r="AD371" s="1099"/>
      <c r="AI371" s="667"/>
    </row>
    <row r="372" spans="1:35" s="121" customFormat="1">
      <c r="A372" s="1056"/>
      <c r="B372" s="1055"/>
      <c r="Q372" s="1099"/>
      <c r="R372" s="1000"/>
      <c r="V372" s="1099"/>
      <c r="X372" s="1099"/>
      <c r="Y372" s="1099"/>
      <c r="Z372" s="1099"/>
      <c r="AA372" s="1099"/>
      <c r="AB372" s="1099"/>
      <c r="AC372" s="1099"/>
      <c r="AD372" s="1099"/>
      <c r="AI372" s="667"/>
    </row>
    <row r="373" spans="1:35" s="121" customFormat="1">
      <c r="A373" s="1056"/>
      <c r="B373" s="1055"/>
      <c r="Q373" s="1099"/>
      <c r="R373" s="1000"/>
      <c r="V373" s="1099"/>
      <c r="X373" s="1099"/>
      <c r="Y373" s="1099"/>
      <c r="Z373" s="1099"/>
      <c r="AA373" s="1099"/>
      <c r="AB373" s="1099"/>
      <c r="AC373" s="1099"/>
      <c r="AD373" s="1099"/>
      <c r="AI373" s="667"/>
    </row>
    <row r="374" spans="1:35" s="121" customFormat="1">
      <c r="A374" s="1056"/>
      <c r="B374" s="1055"/>
      <c r="Q374" s="1099"/>
      <c r="R374" s="1000"/>
      <c r="V374" s="1099"/>
      <c r="X374" s="1099"/>
      <c r="Y374" s="1099"/>
      <c r="Z374" s="1099"/>
      <c r="AA374" s="1099"/>
      <c r="AB374" s="1099"/>
      <c r="AC374" s="1099"/>
      <c r="AD374" s="1099"/>
      <c r="AI374" s="667"/>
    </row>
    <row r="375" spans="1:35" s="121" customFormat="1">
      <c r="A375" s="1056"/>
      <c r="B375" s="1055"/>
      <c r="Q375" s="1099"/>
      <c r="R375" s="1000"/>
      <c r="V375" s="1099"/>
      <c r="X375" s="1099"/>
      <c r="Y375" s="1099"/>
      <c r="Z375" s="1099"/>
      <c r="AA375" s="1099"/>
      <c r="AB375" s="1099"/>
      <c r="AC375" s="1099"/>
      <c r="AD375" s="1099"/>
      <c r="AI375" s="667"/>
    </row>
    <row r="376" spans="1:35" s="121" customFormat="1">
      <c r="A376" s="1056"/>
      <c r="B376" s="1055"/>
      <c r="Q376" s="1099"/>
      <c r="R376" s="1000"/>
      <c r="V376" s="1099"/>
      <c r="X376" s="1099"/>
      <c r="Y376" s="1099"/>
      <c r="Z376" s="1099"/>
      <c r="AA376" s="1099"/>
      <c r="AB376" s="1099"/>
      <c r="AC376" s="1099"/>
      <c r="AD376" s="1099"/>
      <c r="AI376" s="667"/>
    </row>
    <row r="377" spans="1:35" s="121" customFormat="1">
      <c r="A377" s="1056"/>
      <c r="B377" s="1055"/>
      <c r="Q377" s="1099"/>
      <c r="R377" s="1000"/>
      <c r="V377" s="1099"/>
      <c r="X377" s="1099"/>
      <c r="Y377" s="1099"/>
      <c r="Z377" s="1099"/>
      <c r="AA377" s="1099"/>
      <c r="AB377" s="1099"/>
      <c r="AC377" s="1099"/>
      <c r="AD377" s="1099"/>
      <c r="AI377" s="667"/>
    </row>
    <row r="378" spans="1:35" s="121" customFormat="1">
      <c r="A378" s="1056"/>
      <c r="B378" s="1055"/>
      <c r="Q378" s="1099"/>
      <c r="R378" s="1000"/>
      <c r="V378" s="1099"/>
      <c r="X378" s="1099"/>
      <c r="Y378" s="1099"/>
      <c r="Z378" s="1099"/>
      <c r="AA378" s="1099"/>
      <c r="AB378" s="1099"/>
      <c r="AC378" s="1099"/>
      <c r="AD378" s="1099"/>
      <c r="AI378" s="667"/>
    </row>
    <row r="379" spans="1:35" s="121" customFormat="1">
      <c r="A379" s="1056"/>
      <c r="B379" s="1055"/>
      <c r="Q379" s="1099"/>
      <c r="R379" s="1000"/>
      <c r="V379" s="1099"/>
      <c r="X379" s="1099"/>
      <c r="Y379" s="1099"/>
      <c r="Z379" s="1099"/>
      <c r="AA379" s="1099"/>
      <c r="AB379" s="1099"/>
      <c r="AC379" s="1099"/>
      <c r="AD379" s="1099"/>
      <c r="AI379" s="667"/>
    </row>
    <row r="380" spans="1:35" s="121" customFormat="1">
      <c r="A380" s="1056"/>
      <c r="B380" s="1055"/>
      <c r="Q380" s="1099"/>
      <c r="R380" s="1000"/>
      <c r="V380" s="1099"/>
      <c r="X380" s="1099"/>
      <c r="Y380" s="1099"/>
      <c r="Z380" s="1099"/>
      <c r="AA380" s="1099"/>
      <c r="AB380" s="1099"/>
      <c r="AC380" s="1099"/>
      <c r="AD380" s="1099"/>
      <c r="AI380" s="667"/>
    </row>
    <row r="381" spans="1:35" s="121" customFormat="1">
      <c r="A381" s="1056"/>
      <c r="B381" s="1055"/>
      <c r="Q381" s="1099"/>
      <c r="R381" s="1000"/>
      <c r="V381" s="1099"/>
      <c r="X381" s="1099"/>
      <c r="Y381" s="1099"/>
      <c r="Z381" s="1099"/>
      <c r="AA381" s="1099"/>
      <c r="AB381" s="1099"/>
      <c r="AC381" s="1099"/>
      <c r="AD381" s="1099"/>
      <c r="AI381" s="667"/>
    </row>
    <row r="382" spans="1:35" s="121" customFormat="1">
      <c r="A382" s="1056"/>
      <c r="B382" s="1055"/>
      <c r="Q382" s="1099"/>
      <c r="R382" s="1000"/>
      <c r="V382" s="1099"/>
      <c r="X382" s="1099"/>
      <c r="Y382" s="1099"/>
      <c r="Z382" s="1099"/>
      <c r="AA382" s="1099"/>
      <c r="AB382" s="1099"/>
      <c r="AC382" s="1099"/>
      <c r="AD382" s="1099"/>
      <c r="AI382" s="667"/>
    </row>
    <row r="383" spans="1:35" s="121" customFormat="1">
      <c r="A383" s="1056"/>
      <c r="B383" s="1055"/>
      <c r="Q383" s="1099"/>
      <c r="R383" s="1000"/>
      <c r="V383" s="1099"/>
      <c r="X383" s="1099"/>
      <c r="Y383" s="1099"/>
      <c r="Z383" s="1099"/>
      <c r="AA383" s="1099"/>
      <c r="AB383" s="1099"/>
      <c r="AC383" s="1099"/>
      <c r="AD383" s="1099"/>
      <c r="AI383" s="667"/>
    </row>
    <row r="384" spans="1:35" s="121" customFormat="1">
      <c r="A384" s="1056"/>
      <c r="B384" s="1055"/>
      <c r="Q384" s="1099"/>
      <c r="R384" s="1000"/>
      <c r="V384" s="1099"/>
      <c r="X384" s="1099"/>
      <c r="Y384" s="1099"/>
      <c r="Z384" s="1099"/>
      <c r="AA384" s="1099"/>
      <c r="AB384" s="1099"/>
      <c r="AC384" s="1099"/>
      <c r="AD384" s="1099"/>
      <c r="AI384" s="667"/>
    </row>
    <row r="385" spans="1:35" s="121" customFormat="1">
      <c r="A385" s="1056"/>
      <c r="B385" s="1055"/>
      <c r="Q385" s="1099"/>
      <c r="R385" s="1000"/>
      <c r="V385" s="1099"/>
      <c r="X385" s="1099"/>
      <c r="Y385" s="1099"/>
      <c r="Z385" s="1099"/>
      <c r="AA385" s="1099"/>
      <c r="AB385" s="1099"/>
      <c r="AC385" s="1099"/>
      <c r="AD385" s="1099"/>
      <c r="AI385" s="667"/>
    </row>
    <row r="386" spans="1:35" s="121" customFormat="1">
      <c r="A386" s="1056"/>
      <c r="B386" s="1055"/>
      <c r="Q386" s="1099"/>
      <c r="R386" s="1000"/>
      <c r="V386" s="1099"/>
      <c r="X386" s="1099"/>
      <c r="Y386" s="1099"/>
      <c r="Z386" s="1099"/>
      <c r="AA386" s="1099"/>
      <c r="AB386" s="1099"/>
      <c r="AC386" s="1099"/>
      <c r="AD386" s="1099"/>
      <c r="AI386" s="667"/>
    </row>
    <row r="387" spans="1:35" s="121" customFormat="1">
      <c r="A387" s="1056"/>
      <c r="B387" s="1055"/>
      <c r="Q387" s="1099"/>
      <c r="R387" s="1000"/>
      <c r="V387" s="1099"/>
      <c r="X387" s="1099"/>
      <c r="Y387" s="1099"/>
      <c r="Z387" s="1099"/>
      <c r="AA387" s="1099"/>
      <c r="AB387" s="1099"/>
      <c r="AC387" s="1099"/>
      <c r="AD387" s="1099"/>
      <c r="AI387" s="667"/>
    </row>
  </sheetData>
  <autoFilter ref="A8:AF105" xr:uid="{00000000-0009-0000-0000-000009000000}"/>
  <mergeCells count="43">
    <mergeCell ref="AJ6:AJ7"/>
    <mergeCell ref="L6:L7"/>
    <mergeCell ref="M6:M7"/>
    <mergeCell ref="N6:N7"/>
    <mergeCell ref="O6:O7"/>
    <mergeCell ref="S6:S7"/>
    <mergeCell ref="T6:T7"/>
    <mergeCell ref="U6:U7"/>
    <mergeCell ref="V6:V7"/>
    <mergeCell ref="W6:W7"/>
    <mergeCell ref="X6:X7"/>
    <mergeCell ref="Y6:Y7"/>
    <mergeCell ref="Z6:Z7"/>
    <mergeCell ref="AA6:AA7"/>
    <mergeCell ref="AB6:AB7"/>
    <mergeCell ref="AI6:AI7"/>
    <mergeCell ref="A1:Q1"/>
    <mergeCell ref="A2:Q2"/>
    <mergeCell ref="A6:A7"/>
    <mergeCell ref="B6:B7"/>
    <mergeCell ref="E6:E7"/>
    <mergeCell ref="Q6:Q7"/>
    <mergeCell ref="P6:P7"/>
    <mergeCell ref="C6:D6"/>
    <mergeCell ref="F6:G6"/>
    <mergeCell ref="H6:H7"/>
    <mergeCell ref="I6:I7"/>
    <mergeCell ref="J6:K6"/>
    <mergeCell ref="AG6:AG7"/>
    <mergeCell ref="AH6:AH7"/>
    <mergeCell ref="AD6:AD7"/>
    <mergeCell ref="A108:E108"/>
    <mergeCell ref="L108:O108"/>
    <mergeCell ref="A117:E117"/>
    <mergeCell ref="L117:O117"/>
    <mergeCell ref="AC6:AC7"/>
    <mergeCell ref="AE6:AE7"/>
    <mergeCell ref="AF6:AF7"/>
    <mergeCell ref="A109:E109"/>
    <mergeCell ref="A110:E110"/>
    <mergeCell ref="L110:O110"/>
    <mergeCell ref="A116:E116"/>
    <mergeCell ref="L116:O116"/>
  </mergeCells>
  <printOptions horizontalCentered="1"/>
  <pageMargins left="0.25" right="1" top="1" bottom="1" header="0.75" footer="0.25"/>
  <pageSetup paperSize="5" scale="50" orientation="landscape" horizontalDpi="4294967293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00B050"/>
  </sheetPr>
  <dimension ref="A3:BF524"/>
  <sheetViews>
    <sheetView topLeftCell="D1" zoomScale="86" zoomScaleNormal="86" workbookViewId="0">
      <selection activeCell="T7" sqref="T7:T24"/>
    </sheetView>
  </sheetViews>
  <sheetFormatPr baseColWidth="10" defaultColWidth="9.1640625" defaultRowHeight="15"/>
  <cols>
    <col min="1" max="1" width="9.1640625" style="1033"/>
    <col min="2" max="2" width="34.83203125" style="793" customWidth="1"/>
    <col min="3" max="3" width="14.83203125" style="793" customWidth="1"/>
    <col min="4" max="5" width="9.1640625" style="793"/>
    <col min="6" max="6" width="18.33203125" style="793" customWidth="1"/>
    <col min="7" max="8" width="9.1640625" style="793"/>
    <col min="9" max="9" width="17" style="793" customWidth="1"/>
    <col min="10" max="10" width="9.1640625" style="793"/>
    <col min="11" max="11" width="16.33203125" style="793" customWidth="1"/>
    <col min="12" max="12" width="13.5" style="1020" customWidth="1"/>
    <col min="13" max="13" width="14.5" style="793" customWidth="1"/>
    <col min="14" max="17" width="16.6640625" style="793" customWidth="1"/>
    <col min="18" max="18" width="11" style="793" customWidth="1"/>
    <col min="19" max="19" width="11.83203125" style="793" customWidth="1"/>
    <col min="20" max="20" width="17.5" style="793" customWidth="1"/>
    <col min="21" max="21" width="9.1640625" style="793"/>
    <col min="22" max="22" width="17.6640625" style="793" customWidth="1"/>
    <col min="23" max="23" width="9.1640625" style="793"/>
    <col min="24" max="24" width="5.5" style="793" customWidth="1"/>
    <col min="25" max="25" width="2.83203125" style="793" customWidth="1"/>
    <col min="26" max="27" width="9.1640625" style="793"/>
    <col min="28" max="28" width="11.1640625" style="793" customWidth="1"/>
    <col min="29" max="29" width="24.1640625" style="793" customWidth="1"/>
    <col min="30" max="30" width="17.33203125" style="793" customWidth="1"/>
    <col min="31" max="31" width="9.1640625" style="793"/>
    <col min="32" max="32" width="32.6640625" style="793" customWidth="1"/>
    <col min="33" max="16384" width="9.1640625" style="793"/>
  </cols>
  <sheetData>
    <row r="3" spans="1:29" ht="16">
      <c r="A3" s="1799" t="s">
        <v>3339</v>
      </c>
      <c r="B3" s="1799"/>
      <c r="C3" s="1799"/>
      <c r="D3" s="1799"/>
      <c r="E3" s="795"/>
      <c r="F3" s="796"/>
      <c r="G3" s="796"/>
      <c r="H3" s="797"/>
      <c r="I3" s="798"/>
      <c r="J3" s="798"/>
      <c r="K3" s="796"/>
      <c r="L3" s="1021"/>
      <c r="M3" s="796"/>
      <c r="N3" s="796"/>
      <c r="O3" s="796"/>
      <c r="P3" s="796"/>
      <c r="Q3" s="796"/>
      <c r="R3" s="796"/>
      <c r="S3" s="796"/>
      <c r="T3" s="799"/>
      <c r="U3" s="796"/>
      <c r="V3" s="796"/>
      <c r="W3" s="796"/>
      <c r="X3" s="800"/>
      <c r="Y3" s="800"/>
      <c r="Z3" s="800"/>
      <c r="AA3" s="800"/>
      <c r="AB3" s="800"/>
      <c r="AC3" s="800"/>
    </row>
    <row r="4" spans="1:29" ht="17">
      <c r="A4" s="1792" t="s">
        <v>118</v>
      </c>
      <c r="B4" s="1792" t="s">
        <v>3340</v>
      </c>
      <c r="C4" s="1792" t="s">
        <v>3</v>
      </c>
      <c r="D4" s="1792" t="s">
        <v>3341</v>
      </c>
      <c r="E4" s="1792"/>
      <c r="F4" s="1800" t="s">
        <v>3342</v>
      </c>
      <c r="G4" s="1792" t="s">
        <v>3343</v>
      </c>
      <c r="H4" s="1792"/>
      <c r="I4" s="1792" t="s">
        <v>3344</v>
      </c>
      <c r="J4" s="1793" t="s">
        <v>3345</v>
      </c>
      <c r="K4" s="1792" t="s">
        <v>3346</v>
      </c>
      <c r="L4" s="1796" t="s">
        <v>3347</v>
      </c>
      <c r="M4" s="1797" t="s">
        <v>3348</v>
      </c>
      <c r="N4" s="1792" t="s">
        <v>3349</v>
      </c>
      <c r="O4" s="1805" t="s">
        <v>3350</v>
      </c>
      <c r="P4" s="1806"/>
      <c r="Q4" s="1249" t="s">
        <v>3351</v>
      </c>
      <c r="R4" s="1805" t="s">
        <v>2425</v>
      </c>
      <c r="S4" s="1807"/>
      <c r="T4" s="1806"/>
      <c r="U4" s="1808" t="s">
        <v>3352</v>
      </c>
      <c r="V4" s="1808"/>
      <c r="W4" s="1809" t="s">
        <v>3353</v>
      </c>
      <c r="X4" s="1812"/>
      <c r="Y4" s="1246"/>
      <c r="Z4" s="803">
        <v>1</v>
      </c>
      <c r="AA4" s="803"/>
      <c r="AB4" s="803"/>
      <c r="AC4" s="803"/>
    </row>
    <row r="5" spans="1:29" ht="16">
      <c r="A5" s="1792"/>
      <c r="B5" s="1792"/>
      <c r="C5" s="1792"/>
      <c r="D5" s="1792"/>
      <c r="E5" s="1792"/>
      <c r="F5" s="1800"/>
      <c r="G5" s="1792"/>
      <c r="H5" s="1792"/>
      <c r="I5" s="1792"/>
      <c r="J5" s="1794"/>
      <c r="K5" s="1792"/>
      <c r="L5" s="1796"/>
      <c r="M5" s="1798"/>
      <c r="N5" s="1792"/>
      <c r="O5" s="1809" t="s">
        <v>3354</v>
      </c>
      <c r="P5" s="1809" t="s">
        <v>3355</v>
      </c>
      <c r="Q5" s="1797" t="s">
        <v>3342</v>
      </c>
      <c r="R5" s="1797" t="s">
        <v>3356</v>
      </c>
      <c r="S5" s="1793" t="s">
        <v>3357</v>
      </c>
      <c r="T5" s="1797" t="s">
        <v>3342</v>
      </c>
      <c r="U5" s="1808"/>
      <c r="V5" s="1808"/>
      <c r="W5" s="1810"/>
      <c r="X5" s="1812"/>
      <c r="Y5" s="1246"/>
      <c r="Z5" s="803"/>
      <c r="AA5" s="803"/>
      <c r="AB5" s="803"/>
      <c r="AC5" s="803"/>
    </row>
    <row r="6" spans="1:29" ht="17">
      <c r="A6" s="1792"/>
      <c r="B6" s="1792"/>
      <c r="C6" s="1792"/>
      <c r="D6" s="810" t="s">
        <v>20</v>
      </c>
      <c r="E6" s="811" t="s">
        <v>1914</v>
      </c>
      <c r="F6" s="1800"/>
      <c r="G6" s="1247" t="s">
        <v>1914</v>
      </c>
      <c r="H6" s="1247" t="s">
        <v>3358</v>
      </c>
      <c r="I6" s="1792"/>
      <c r="J6" s="1795"/>
      <c r="K6" s="813" t="s">
        <v>1914</v>
      </c>
      <c r="L6" s="1022" t="s">
        <v>1914</v>
      </c>
      <c r="M6" s="1247" t="s">
        <v>1914</v>
      </c>
      <c r="N6" s="1792"/>
      <c r="O6" s="1811"/>
      <c r="P6" s="1811"/>
      <c r="Q6" s="1798"/>
      <c r="R6" s="1798"/>
      <c r="S6" s="1795"/>
      <c r="T6" s="1798"/>
      <c r="U6" s="1247" t="s">
        <v>3359</v>
      </c>
      <c r="V6" s="1247" t="s">
        <v>3342</v>
      </c>
      <c r="W6" s="1811"/>
      <c r="X6" s="814"/>
      <c r="Y6" s="814"/>
      <c r="Z6" s="803"/>
      <c r="AA6" s="803"/>
      <c r="AB6" s="803"/>
      <c r="AC6" s="803"/>
    </row>
    <row r="7" spans="1:29" ht="16">
      <c r="A7" s="919"/>
      <c r="B7" s="922" t="s">
        <v>3307</v>
      </c>
      <c r="C7" s="828">
        <v>31101</v>
      </c>
      <c r="D7" s="923"/>
      <c r="E7" s="830">
        <v>2001</v>
      </c>
      <c r="F7" s="358">
        <v>522713500</v>
      </c>
      <c r="G7" s="925">
        <f>VLOOKUP(C7,'[18]umur ekonomis'!$A$1:$C$79,3)</f>
        <v>50</v>
      </c>
      <c r="H7" s="926"/>
      <c r="I7" s="894">
        <f t="shared" ref="I7:I25" si="0">E7+M7-1</f>
        <v>2050</v>
      </c>
      <c r="J7" s="927"/>
      <c r="K7" s="925"/>
      <c r="L7" s="1023">
        <f>IF(G7+K7&gt;$G7,$G7-G7,K7)</f>
        <v>0</v>
      </c>
      <c r="M7" s="928">
        <f>G7+L7</f>
        <v>50</v>
      </c>
      <c r="N7" s="894">
        <f t="shared" ref="N7:N25" si="1">E7+M7-1</f>
        <v>2050</v>
      </c>
      <c r="O7" s="905">
        <f>F7</f>
        <v>522713500</v>
      </c>
      <c r="P7" s="898">
        <f>O7</f>
        <v>522713500</v>
      </c>
      <c r="Q7" s="898">
        <f>(O7)/M7</f>
        <v>10454270</v>
      </c>
      <c r="R7" s="929">
        <f t="shared" ref="R7:R25" si="2">E7</f>
        <v>2001</v>
      </c>
      <c r="S7" s="897">
        <v>1</v>
      </c>
      <c r="T7" s="930">
        <f>Q7*S7</f>
        <v>10454270</v>
      </c>
      <c r="U7" s="894">
        <f t="shared" ref="U7:U25" si="3">E7</f>
        <v>2001</v>
      </c>
      <c r="V7" s="931">
        <f>IF(OR(AND(ISBLANK(D7),ISBLANK(F7)),ISTEXT(D7),ISTEXT(F7)),"",F7-Q7)</f>
        <v>512259230</v>
      </c>
      <c r="W7" s="932"/>
      <c r="X7" s="933"/>
      <c r="Y7" s="933"/>
      <c r="Z7" s="934" t="s">
        <v>3360</v>
      </c>
      <c r="AA7" s="935"/>
      <c r="AB7" s="935"/>
      <c r="AC7" s="936"/>
    </row>
    <row r="8" spans="1:29" ht="16">
      <c r="A8" s="920"/>
      <c r="B8" s="827"/>
      <c r="C8" s="828"/>
      <c r="D8" s="829"/>
      <c r="E8" s="830">
        <v>2002</v>
      </c>
      <c r="F8" s="831">
        <v>0</v>
      </c>
      <c r="G8" s="853">
        <f t="shared" ref="G8:G25" si="4">M7-(E8-E7)</f>
        <v>49</v>
      </c>
      <c r="H8" s="893"/>
      <c r="I8" s="894">
        <f t="shared" si="0"/>
        <v>2050</v>
      </c>
      <c r="J8" s="895">
        <f t="shared" ref="J8:J25" si="5">F8/$F$34</f>
        <v>0</v>
      </c>
      <c r="K8" s="896">
        <f>IF(J8=0%,0,IF(J8&lt;=25%,5,IF(J8&lt;=50%,10,IF(J8&lt;=75%,15,50))))</f>
        <v>0</v>
      </c>
      <c r="L8" s="1024">
        <f t="shared" ref="L8:L25" si="6">IF(OR(AND(ISBLANK(D8),ISBLANK(F8)),ISTEXT(D8),ISTEXT(F8)),"",IF(G8+K8&gt;$G$34,$G$34-G8,K8))</f>
        <v>0</v>
      </c>
      <c r="M8" s="897">
        <f t="shared" ref="M8:M25" si="7">IF(OR(AND(ISBLANK(E8),ISBLANK(F8)),ISTEXT(E8),ISTEXT(F8)),"",G8+L8)</f>
        <v>49</v>
      </c>
      <c r="N8" s="894">
        <f t="shared" si="1"/>
        <v>2050</v>
      </c>
      <c r="O8" s="905">
        <f t="shared" ref="O8:O23" si="8">V7</f>
        <v>512259230</v>
      </c>
      <c r="P8" s="898">
        <f>O8+F8</f>
        <v>512259230</v>
      </c>
      <c r="Q8" s="898">
        <f>(P8)/M8</f>
        <v>10454270</v>
      </c>
      <c r="R8" s="857">
        <f t="shared" si="2"/>
        <v>2002</v>
      </c>
      <c r="S8" s="897">
        <f>R8-R7</f>
        <v>1</v>
      </c>
      <c r="T8" s="930">
        <f t="shared" ref="T8:T23" si="9">Q8*S8</f>
        <v>10454270</v>
      </c>
      <c r="U8" s="853">
        <f t="shared" si="3"/>
        <v>2002</v>
      </c>
      <c r="V8" s="948">
        <f t="shared" ref="V8:V25" si="10">IF(OR(AND(ISBLANK(D8),ISBLANK(F8)),ISTEXT(D8),ISTEXT(F8)),"",P8-T8)</f>
        <v>501804960</v>
      </c>
      <c r="W8" s="906"/>
      <c r="X8" s="949"/>
      <c r="Y8" s="933"/>
      <c r="Z8" s="950" t="s">
        <v>3361</v>
      </c>
      <c r="AA8" s="1245"/>
      <c r="AB8" s="1245"/>
      <c r="AC8" s="952">
        <f>F26</f>
        <v>522713500</v>
      </c>
    </row>
    <row r="9" spans="1:29" ht="16">
      <c r="A9" s="920"/>
      <c r="B9" s="852"/>
      <c r="C9" s="853"/>
      <c r="D9" s="829"/>
      <c r="E9" s="830">
        <v>2003</v>
      </c>
      <c r="F9" s="831">
        <v>0</v>
      </c>
      <c r="G9" s="853">
        <f t="shared" si="4"/>
        <v>48</v>
      </c>
      <c r="H9" s="893"/>
      <c r="I9" s="894">
        <f t="shared" si="0"/>
        <v>2050</v>
      </c>
      <c r="J9" s="895">
        <f t="shared" si="5"/>
        <v>0</v>
      </c>
      <c r="K9" s="896">
        <f t="shared" ref="K9:K12" si="11">IF(J9=0%,0,IF(J9&lt;=25%,5,IF(J9&lt;=50%,10,IF(J9&lt;=75%,15,50))))</f>
        <v>0</v>
      </c>
      <c r="L9" s="1024">
        <f t="shared" si="6"/>
        <v>0</v>
      </c>
      <c r="M9" s="897">
        <f t="shared" si="7"/>
        <v>48</v>
      </c>
      <c r="N9" s="894">
        <f t="shared" si="1"/>
        <v>2050</v>
      </c>
      <c r="O9" s="905">
        <f t="shared" si="8"/>
        <v>501804960</v>
      </c>
      <c r="P9" s="898">
        <f t="shared" ref="P9:P23" si="12">O9+F9</f>
        <v>501804960</v>
      </c>
      <c r="Q9" s="898">
        <f t="shared" ref="Q9:Q24" si="13">(P9)/M9</f>
        <v>10454270</v>
      </c>
      <c r="R9" s="857">
        <f t="shared" si="2"/>
        <v>2003</v>
      </c>
      <c r="S9" s="897">
        <f t="shared" ref="S9:S25" si="14">R9-R8</f>
        <v>1</v>
      </c>
      <c r="T9" s="930">
        <f t="shared" si="9"/>
        <v>10454270</v>
      </c>
      <c r="U9" s="853">
        <f t="shared" si="3"/>
        <v>2003</v>
      </c>
      <c r="V9" s="948">
        <f t="shared" si="10"/>
        <v>491350690</v>
      </c>
      <c r="W9" s="906"/>
      <c r="X9" s="949"/>
      <c r="Y9" s="933"/>
      <c r="Z9" s="950" t="s">
        <v>3362</v>
      </c>
      <c r="AA9" s="953"/>
      <c r="AB9" s="953"/>
      <c r="AC9" s="952">
        <f>T26</f>
        <v>188176860</v>
      </c>
    </row>
    <row r="10" spans="1:29" ht="16">
      <c r="A10" s="921"/>
      <c r="B10" s="852"/>
      <c r="C10" s="853"/>
      <c r="D10" s="829"/>
      <c r="E10" s="830">
        <v>2004</v>
      </c>
      <c r="F10" s="831">
        <v>0</v>
      </c>
      <c r="G10" s="853">
        <f t="shared" si="4"/>
        <v>47</v>
      </c>
      <c r="H10" s="893"/>
      <c r="I10" s="894">
        <f t="shared" si="0"/>
        <v>2050</v>
      </c>
      <c r="J10" s="895">
        <f t="shared" si="5"/>
        <v>0</v>
      </c>
      <c r="K10" s="896">
        <f t="shared" si="11"/>
        <v>0</v>
      </c>
      <c r="L10" s="1024">
        <f t="shared" si="6"/>
        <v>0</v>
      </c>
      <c r="M10" s="897">
        <f t="shared" si="7"/>
        <v>47</v>
      </c>
      <c r="N10" s="894">
        <f t="shared" si="1"/>
        <v>2050</v>
      </c>
      <c r="O10" s="905">
        <f t="shared" si="8"/>
        <v>491350690</v>
      </c>
      <c r="P10" s="898">
        <f t="shared" si="12"/>
        <v>491350690</v>
      </c>
      <c r="Q10" s="898">
        <f t="shared" si="13"/>
        <v>10454270</v>
      </c>
      <c r="R10" s="857">
        <f t="shared" si="2"/>
        <v>2004</v>
      </c>
      <c r="S10" s="897">
        <f t="shared" si="14"/>
        <v>1</v>
      </c>
      <c r="T10" s="930">
        <f t="shared" si="9"/>
        <v>10454270</v>
      </c>
      <c r="U10" s="853">
        <f t="shared" si="3"/>
        <v>2004</v>
      </c>
      <c r="V10" s="948">
        <f t="shared" si="10"/>
        <v>480896420</v>
      </c>
      <c r="W10" s="906"/>
      <c r="X10" s="949"/>
      <c r="Y10" s="933"/>
      <c r="Z10" s="965" t="s">
        <v>3630</v>
      </c>
      <c r="AA10" s="1245"/>
      <c r="AB10" s="1245"/>
      <c r="AC10" s="952">
        <f>AC8-AC9</f>
        <v>334536640</v>
      </c>
    </row>
    <row r="11" spans="1:29" ht="16">
      <c r="A11" s="921"/>
      <c r="B11" s="852"/>
      <c r="C11" s="853"/>
      <c r="D11" s="829"/>
      <c r="E11" s="830">
        <v>2005</v>
      </c>
      <c r="F11" s="831">
        <v>0</v>
      </c>
      <c r="G11" s="853">
        <f t="shared" si="4"/>
        <v>46</v>
      </c>
      <c r="H11" s="893"/>
      <c r="I11" s="894">
        <f t="shared" si="0"/>
        <v>2050</v>
      </c>
      <c r="J11" s="895">
        <f t="shared" si="5"/>
        <v>0</v>
      </c>
      <c r="K11" s="896">
        <f t="shared" si="11"/>
        <v>0</v>
      </c>
      <c r="L11" s="1024">
        <f t="shared" si="6"/>
        <v>0</v>
      </c>
      <c r="M11" s="897">
        <f t="shared" si="7"/>
        <v>46</v>
      </c>
      <c r="N11" s="894">
        <f t="shared" si="1"/>
        <v>2050</v>
      </c>
      <c r="O11" s="905">
        <f t="shared" si="8"/>
        <v>480896420</v>
      </c>
      <c r="P11" s="898">
        <f t="shared" si="12"/>
        <v>480896420</v>
      </c>
      <c r="Q11" s="898">
        <f t="shared" si="13"/>
        <v>10454270</v>
      </c>
      <c r="R11" s="857">
        <f t="shared" si="2"/>
        <v>2005</v>
      </c>
      <c r="S11" s="897">
        <f t="shared" si="14"/>
        <v>1</v>
      </c>
      <c r="T11" s="930">
        <f t="shared" si="9"/>
        <v>10454270</v>
      </c>
      <c r="U11" s="853">
        <f t="shared" si="3"/>
        <v>2005</v>
      </c>
      <c r="V11" s="948">
        <f t="shared" si="10"/>
        <v>470442150</v>
      </c>
      <c r="W11" s="906"/>
      <c r="X11" s="949"/>
      <c r="Y11" s="933"/>
      <c r="Z11" s="950" t="s">
        <v>3364</v>
      </c>
      <c r="AA11" s="1245"/>
      <c r="AB11" s="1245"/>
      <c r="AC11" s="952">
        <f>AC10-V25</f>
        <v>10454270</v>
      </c>
    </row>
    <row r="12" spans="1:29" ht="16">
      <c r="A12" s="921"/>
      <c r="B12" s="852"/>
      <c r="C12" s="853"/>
      <c r="D12" s="829"/>
      <c r="E12" s="830">
        <v>2006</v>
      </c>
      <c r="F12" s="831">
        <v>0</v>
      </c>
      <c r="G12" s="853">
        <f t="shared" si="4"/>
        <v>45</v>
      </c>
      <c r="H12" s="893"/>
      <c r="I12" s="894">
        <f t="shared" si="0"/>
        <v>2050</v>
      </c>
      <c r="J12" s="895">
        <f t="shared" si="5"/>
        <v>0</v>
      </c>
      <c r="K12" s="896">
        <f t="shared" si="11"/>
        <v>0</v>
      </c>
      <c r="L12" s="1024">
        <f t="shared" si="6"/>
        <v>0</v>
      </c>
      <c r="M12" s="897">
        <f t="shared" si="7"/>
        <v>45</v>
      </c>
      <c r="N12" s="894">
        <f t="shared" si="1"/>
        <v>2050</v>
      </c>
      <c r="O12" s="905">
        <f t="shared" si="8"/>
        <v>470442150</v>
      </c>
      <c r="P12" s="898">
        <f t="shared" si="12"/>
        <v>470442150</v>
      </c>
      <c r="Q12" s="898">
        <f t="shared" si="13"/>
        <v>10454270</v>
      </c>
      <c r="R12" s="857">
        <f t="shared" si="2"/>
        <v>2006</v>
      </c>
      <c r="S12" s="897">
        <f t="shared" si="14"/>
        <v>1</v>
      </c>
      <c r="T12" s="930">
        <f t="shared" si="9"/>
        <v>10454270</v>
      </c>
      <c r="U12" s="853">
        <f t="shared" si="3"/>
        <v>2006</v>
      </c>
      <c r="V12" s="948">
        <f t="shared" si="10"/>
        <v>459987880</v>
      </c>
      <c r="W12" s="906"/>
      <c r="X12" s="949"/>
      <c r="Y12" s="933"/>
      <c r="Z12" s="950"/>
      <c r="AA12" s="1245"/>
      <c r="AB12" s="1245"/>
      <c r="AC12" s="966"/>
    </row>
    <row r="13" spans="1:29" ht="16">
      <c r="A13" s="921"/>
      <c r="B13" s="907"/>
      <c r="C13" s="853"/>
      <c r="D13" s="829"/>
      <c r="E13" s="830">
        <v>2007</v>
      </c>
      <c r="F13" s="831">
        <v>0</v>
      </c>
      <c r="G13" s="853">
        <f t="shared" si="4"/>
        <v>44</v>
      </c>
      <c r="H13" s="893"/>
      <c r="I13" s="894">
        <f t="shared" si="0"/>
        <v>2050</v>
      </c>
      <c r="J13" s="895">
        <f t="shared" si="5"/>
        <v>0</v>
      </c>
      <c r="K13" s="896">
        <f>IF(J13=0%,0,IF(J13&lt;=25%,5,IF(J13&lt;=50%,10,IF(J13&lt;=75%,15,50))))</f>
        <v>0</v>
      </c>
      <c r="L13" s="1024">
        <f t="shared" si="6"/>
        <v>0</v>
      </c>
      <c r="M13" s="897">
        <f t="shared" si="7"/>
        <v>44</v>
      </c>
      <c r="N13" s="894">
        <f t="shared" si="1"/>
        <v>2050</v>
      </c>
      <c r="O13" s="905">
        <f t="shared" si="8"/>
        <v>459987880</v>
      </c>
      <c r="P13" s="898">
        <f t="shared" si="12"/>
        <v>459987880</v>
      </c>
      <c r="Q13" s="898">
        <f t="shared" si="13"/>
        <v>10454270</v>
      </c>
      <c r="R13" s="857">
        <f t="shared" si="2"/>
        <v>2007</v>
      </c>
      <c r="S13" s="897">
        <f t="shared" si="14"/>
        <v>1</v>
      </c>
      <c r="T13" s="930">
        <f t="shared" si="9"/>
        <v>10454270</v>
      </c>
      <c r="U13" s="853">
        <f t="shared" si="3"/>
        <v>2007</v>
      </c>
      <c r="V13" s="948">
        <f t="shared" si="10"/>
        <v>449533610</v>
      </c>
      <c r="W13" s="906"/>
      <c r="X13" s="949"/>
      <c r="Y13" s="933"/>
      <c r="Z13" s="950"/>
      <c r="AA13" s="1245"/>
      <c r="AB13" s="1245"/>
      <c r="AC13" s="966"/>
    </row>
    <row r="14" spans="1:29" ht="16">
      <c r="A14" s="921"/>
      <c r="B14" s="855" t="s">
        <v>3365</v>
      </c>
      <c r="C14" s="855" t="s">
        <v>3365</v>
      </c>
      <c r="D14" s="829"/>
      <c r="E14" s="830">
        <v>2008</v>
      </c>
      <c r="F14" s="856">
        <v>0</v>
      </c>
      <c r="G14" s="853">
        <f t="shared" si="4"/>
        <v>43</v>
      </c>
      <c r="H14" s="893"/>
      <c r="I14" s="894">
        <f t="shared" si="0"/>
        <v>2050</v>
      </c>
      <c r="J14" s="895">
        <f t="shared" si="5"/>
        <v>0</v>
      </c>
      <c r="K14" s="896">
        <f t="shared" ref="K14:K25" si="15">IF(J14=0%,0,IF(J14&lt;=25%,5,IF(J14&lt;=50%,10,IF(J14&lt;=75%,15,50))))</f>
        <v>0</v>
      </c>
      <c r="L14" s="1024">
        <f t="shared" si="6"/>
        <v>0</v>
      </c>
      <c r="M14" s="897">
        <f t="shared" si="7"/>
        <v>43</v>
      </c>
      <c r="N14" s="894">
        <f t="shared" si="1"/>
        <v>2050</v>
      </c>
      <c r="O14" s="905">
        <f t="shared" si="8"/>
        <v>449533610</v>
      </c>
      <c r="P14" s="898">
        <f t="shared" si="12"/>
        <v>449533610</v>
      </c>
      <c r="Q14" s="898">
        <f t="shared" si="13"/>
        <v>10454270</v>
      </c>
      <c r="R14" s="857">
        <f t="shared" si="2"/>
        <v>2008</v>
      </c>
      <c r="S14" s="897">
        <f t="shared" si="14"/>
        <v>1</v>
      </c>
      <c r="T14" s="930">
        <f t="shared" si="9"/>
        <v>10454270</v>
      </c>
      <c r="U14" s="853">
        <f t="shared" si="3"/>
        <v>2008</v>
      </c>
      <c r="V14" s="948">
        <f t="shared" si="10"/>
        <v>439079340</v>
      </c>
      <c r="W14" s="906"/>
      <c r="X14" s="949"/>
      <c r="Y14" s="933"/>
      <c r="Z14" s="967"/>
      <c r="AA14" s="968"/>
      <c r="AB14" s="968"/>
      <c r="AC14" s="969"/>
    </row>
    <row r="15" spans="1:29" ht="16">
      <c r="A15" s="921"/>
      <c r="B15" s="852"/>
      <c r="C15" s="853"/>
      <c r="D15" s="829"/>
      <c r="E15" s="830">
        <v>2009</v>
      </c>
      <c r="F15" s="856">
        <v>0</v>
      </c>
      <c r="G15" s="853">
        <f t="shared" si="4"/>
        <v>42</v>
      </c>
      <c r="H15" s="893"/>
      <c r="I15" s="894">
        <f t="shared" si="0"/>
        <v>2050</v>
      </c>
      <c r="J15" s="895">
        <f t="shared" si="5"/>
        <v>0</v>
      </c>
      <c r="K15" s="896">
        <f t="shared" si="15"/>
        <v>0</v>
      </c>
      <c r="L15" s="1024">
        <f t="shared" si="6"/>
        <v>0</v>
      </c>
      <c r="M15" s="897">
        <f t="shared" si="7"/>
        <v>42</v>
      </c>
      <c r="N15" s="894">
        <f t="shared" si="1"/>
        <v>2050</v>
      </c>
      <c r="O15" s="905">
        <f t="shared" si="8"/>
        <v>439079340</v>
      </c>
      <c r="P15" s="898">
        <f t="shared" si="12"/>
        <v>439079340</v>
      </c>
      <c r="Q15" s="898">
        <f t="shared" si="13"/>
        <v>10454270</v>
      </c>
      <c r="R15" s="857">
        <f t="shared" si="2"/>
        <v>2009</v>
      </c>
      <c r="S15" s="897">
        <f t="shared" si="14"/>
        <v>1</v>
      </c>
      <c r="T15" s="930">
        <f t="shared" si="9"/>
        <v>10454270</v>
      </c>
      <c r="U15" s="853">
        <f t="shared" si="3"/>
        <v>2009</v>
      </c>
      <c r="V15" s="948">
        <f t="shared" si="10"/>
        <v>428625070</v>
      </c>
      <c r="W15" s="906"/>
      <c r="X15" s="970"/>
      <c r="Y15" s="933"/>
      <c r="Z15" s="970"/>
      <c r="AA15" s="1245"/>
      <c r="AB15" s="970"/>
      <c r="AC15" s="1245"/>
    </row>
    <row r="16" spans="1:29" ht="16">
      <c r="A16" s="921"/>
      <c r="B16" s="852"/>
      <c r="C16" s="853"/>
      <c r="D16" s="829"/>
      <c r="E16" s="830">
        <v>2010</v>
      </c>
      <c r="F16" s="856">
        <v>0</v>
      </c>
      <c r="G16" s="853">
        <f t="shared" si="4"/>
        <v>41</v>
      </c>
      <c r="H16" s="893"/>
      <c r="I16" s="894">
        <f t="shared" si="0"/>
        <v>2050</v>
      </c>
      <c r="J16" s="895">
        <f t="shared" si="5"/>
        <v>0</v>
      </c>
      <c r="K16" s="896">
        <f t="shared" si="15"/>
        <v>0</v>
      </c>
      <c r="L16" s="1024">
        <f t="shared" si="6"/>
        <v>0</v>
      </c>
      <c r="M16" s="897">
        <f t="shared" si="7"/>
        <v>41</v>
      </c>
      <c r="N16" s="894">
        <f t="shared" si="1"/>
        <v>2050</v>
      </c>
      <c r="O16" s="905">
        <f t="shared" si="8"/>
        <v>428625070</v>
      </c>
      <c r="P16" s="898">
        <f t="shared" si="12"/>
        <v>428625070</v>
      </c>
      <c r="Q16" s="898">
        <f t="shared" si="13"/>
        <v>10454270</v>
      </c>
      <c r="R16" s="857">
        <f t="shared" si="2"/>
        <v>2010</v>
      </c>
      <c r="S16" s="897">
        <f t="shared" si="14"/>
        <v>1</v>
      </c>
      <c r="T16" s="930">
        <f t="shared" si="9"/>
        <v>10454270</v>
      </c>
      <c r="U16" s="853">
        <f t="shared" si="3"/>
        <v>2010</v>
      </c>
      <c r="V16" s="948">
        <f t="shared" si="10"/>
        <v>418170800</v>
      </c>
      <c r="W16" s="906"/>
      <c r="X16" s="949"/>
      <c r="Y16" s="933"/>
      <c r="Z16" s="1245"/>
      <c r="AA16" s="1245"/>
      <c r="AB16" s="1245"/>
      <c r="AC16" s="971"/>
    </row>
    <row r="17" spans="1:55" ht="47.25" customHeight="1">
      <c r="A17" s="921"/>
      <c r="B17" s="852"/>
      <c r="C17" s="853"/>
      <c r="D17" s="829"/>
      <c r="E17" s="830">
        <v>2011</v>
      </c>
      <c r="F17" s="856">
        <v>0</v>
      </c>
      <c r="G17" s="853">
        <f t="shared" si="4"/>
        <v>40</v>
      </c>
      <c r="H17" s="893"/>
      <c r="I17" s="894">
        <f t="shared" si="0"/>
        <v>2050</v>
      </c>
      <c r="J17" s="895">
        <f t="shared" si="5"/>
        <v>0</v>
      </c>
      <c r="K17" s="896">
        <f t="shared" si="15"/>
        <v>0</v>
      </c>
      <c r="L17" s="1024">
        <f t="shared" si="6"/>
        <v>0</v>
      </c>
      <c r="M17" s="897">
        <f t="shared" si="7"/>
        <v>40</v>
      </c>
      <c r="N17" s="894">
        <f t="shared" si="1"/>
        <v>2050</v>
      </c>
      <c r="O17" s="905">
        <f t="shared" si="8"/>
        <v>418170800</v>
      </c>
      <c r="P17" s="898">
        <f t="shared" si="12"/>
        <v>418170800</v>
      </c>
      <c r="Q17" s="898">
        <f t="shared" si="13"/>
        <v>10454270</v>
      </c>
      <c r="R17" s="857">
        <f t="shared" si="2"/>
        <v>2011</v>
      </c>
      <c r="S17" s="897">
        <f t="shared" si="14"/>
        <v>1</v>
      </c>
      <c r="T17" s="930">
        <f t="shared" si="9"/>
        <v>10454270</v>
      </c>
      <c r="U17" s="853">
        <f t="shared" si="3"/>
        <v>2011</v>
      </c>
      <c r="V17" s="948">
        <f t="shared" si="10"/>
        <v>407716530</v>
      </c>
      <c r="W17" s="906"/>
      <c r="X17" s="949"/>
      <c r="Y17" s="933"/>
      <c r="Z17" s="1801" t="s">
        <v>3426</v>
      </c>
      <c r="AA17" s="1801"/>
      <c r="AB17" s="1801"/>
      <c r="AC17" s="971">
        <f>Q7:Q19</f>
        <v>10454270</v>
      </c>
    </row>
    <row r="18" spans="1:55" ht="16">
      <c r="A18" s="921"/>
      <c r="B18" s="852"/>
      <c r="C18" s="853"/>
      <c r="D18" s="829"/>
      <c r="E18" s="830">
        <v>2012</v>
      </c>
      <c r="F18" s="856">
        <v>0</v>
      </c>
      <c r="G18" s="853">
        <f t="shared" si="4"/>
        <v>39</v>
      </c>
      <c r="H18" s="893"/>
      <c r="I18" s="894">
        <f t="shared" si="0"/>
        <v>2050</v>
      </c>
      <c r="J18" s="895">
        <f t="shared" si="5"/>
        <v>0</v>
      </c>
      <c r="K18" s="896">
        <f t="shared" si="15"/>
        <v>0</v>
      </c>
      <c r="L18" s="1024">
        <f t="shared" si="6"/>
        <v>0</v>
      </c>
      <c r="M18" s="897">
        <f t="shared" si="7"/>
        <v>39</v>
      </c>
      <c r="N18" s="894">
        <f t="shared" si="1"/>
        <v>2050</v>
      </c>
      <c r="O18" s="905">
        <f>V17</f>
        <v>407716530</v>
      </c>
      <c r="P18" s="898">
        <f t="shared" si="12"/>
        <v>407716530</v>
      </c>
      <c r="Q18" s="898">
        <f t="shared" si="13"/>
        <v>10454270</v>
      </c>
      <c r="R18" s="857">
        <f t="shared" si="2"/>
        <v>2012</v>
      </c>
      <c r="S18" s="897">
        <f t="shared" si="14"/>
        <v>1</v>
      </c>
      <c r="T18" s="930">
        <f t="shared" si="9"/>
        <v>10454270</v>
      </c>
      <c r="U18" s="853">
        <f t="shared" si="3"/>
        <v>2012</v>
      </c>
      <c r="V18" s="948">
        <f t="shared" si="10"/>
        <v>397262260</v>
      </c>
      <c r="W18" s="906"/>
      <c r="X18" s="949"/>
      <c r="Y18" s="933"/>
      <c r="Z18" s="1245"/>
      <c r="AA18" s="1245"/>
      <c r="AB18" s="1245"/>
      <c r="AC18" s="971"/>
    </row>
    <row r="19" spans="1:55" ht="16">
      <c r="A19" s="921"/>
      <c r="B19" s="852"/>
      <c r="C19" s="853"/>
      <c r="D19" s="829"/>
      <c r="E19" s="830">
        <v>2013</v>
      </c>
      <c r="F19" s="856">
        <v>0</v>
      </c>
      <c r="G19" s="853">
        <f t="shared" si="4"/>
        <v>38</v>
      </c>
      <c r="H19" s="893"/>
      <c r="I19" s="894">
        <f t="shared" si="0"/>
        <v>2050</v>
      </c>
      <c r="J19" s="895">
        <f t="shared" si="5"/>
        <v>0</v>
      </c>
      <c r="K19" s="896">
        <f t="shared" si="15"/>
        <v>0</v>
      </c>
      <c r="L19" s="1024">
        <f t="shared" si="6"/>
        <v>0</v>
      </c>
      <c r="M19" s="897">
        <f t="shared" si="7"/>
        <v>38</v>
      </c>
      <c r="N19" s="894">
        <f t="shared" si="1"/>
        <v>2050</v>
      </c>
      <c r="O19" s="905">
        <f t="shared" si="8"/>
        <v>397262260</v>
      </c>
      <c r="P19" s="898">
        <f t="shared" si="12"/>
        <v>397262260</v>
      </c>
      <c r="Q19" s="898">
        <f t="shared" si="13"/>
        <v>10454270</v>
      </c>
      <c r="R19" s="857">
        <f t="shared" si="2"/>
        <v>2013</v>
      </c>
      <c r="S19" s="897">
        <f t="shared" si="14"/>
        <v>1</v>
      </c>
      <c r="T19" s="930">
        <f t="shared" si="9"/>
        <v>10454270</v>
      </c>
      <c r="U19" s="853">
        <f t="shared" si="3"/>
        <v>2013</v>
      </c>
      <c r="V19" s="948">
        <f t="shared" si="10"/>
        <v>386807990</v>
      </c>
      <c r="W19" s="906"/>
      <c r="X19" s="949"/>
      <c r="Y19" s="933"/>
      <c r="Z19" s="1245"/>
      <c r="AA19" s="1245"/>
      <c r="AB19" s="1245"/>
      <c r="AC19" s="971"/>
    </row>
    <row r="20" spans="1:55" ht="16">
      <c r="A20" s="921"/>
      <c r="B20" s="852"/>
      <c r="C20" s="853"/>
      <c r="D20" s="829"/>
      <c r="E20" s="830">
        <v>2014</v>
      </c>
      <c r="F20" s="856">
        <v>0</v>
      </c>
      <c r="G20" s="853">
        <f t="shared" si="4"/>
        <v>37</v>
      </c>
      <c r="H20" s="893"/>
      <c r="I20" s="894">
        <f t="shared" si="0"/>
        <v>2050</v>
      </c>
      <c r="J20" s="895">
        <f t="shared" si="5"/>
        <v>0</v>
      </c>
      <c r="K20" s="896">
        <f t="shared" si="15"/>
        <v>0</v>
      </c>
      <c r="L20" s="1024">
        <f t="shared" si="6"/>
        <v>0</v>
      </c>
      <c r="M20" s="897">
        <f t="shared" si="7"/>
        <v>37</v>
      </c>
      <c r="N20" s="894">
        <f t="shared" si="1"/>
        <v>2050</v>
      </c>
      <c r="O20" s="905">
        <f t="shared" si="8"/>
        <v>386807990</v>
      </c>
      <c r="P20" s="898">
        <f t="shared" si="12"/>
        <v>386807990</v>
      </c>
      <c r="Q20" s="898">
        <f t="shared" si="13"/>
        <v>10454270</v>
      </c>
      <c r="R20" s="857">
        <f t="shared" si="2"/>
        <v>2014</v>
      </c>
      <c r="S20" s="897">
        <f t="shared" si="14"/>
        <v>1</v>
      </c>
      <c r="T20" s="930">
        <f t="shared" si="9"/>
        <v>10454270</v>
      </c>
      <c r="U20" s="853">
        <f t="shared" si="3"/>
        <v>2014</v>
      </c>
      <c r="V20" s="948">
        <f t="shared" si="10"/>
        <v>376353720</v>
      </c>
      <c r="W20" s="906"/>
      <c r="X20" s="949"/>
      <c r="Y20" s="933"/>
      <c r="Z20" s="1245"/>
      <c r="AA20" s="1245"/>
      <c r="AB20" s="1245"/>
      <c r="AC20" s="971"/>
    </row>
    <row r="21" spans="1:55" ht="16">
      <c r="A21" s="921"/>
      <c r="B21" s="852"/>
      <c r="C21" s="853"/>
      <c r="D21" s="829"/>
      <c r="E21" s="830">
        <v>2015</v>
      </c>
      <c r="F21" s="856">
        <v>0</v>
      </c>
      <c r="G21" s="853">
        <f t="shared" si="4"/>
        <v>36</v>
      </c>
      <c r="H21" s="893"/>
      <c r="I21" s="894">
        <f t="shared" si="0"/>
        <v>2050</v>
      </c>
      <c r="J21" s="895">
        <f t="shared" si="5"/>
        <v>0</v>
      </c>
      <c r="K21" s="896">
        <f t="shared" si="15"/>
        <v>0</v>
      </c>
      <c r="L21" s="1024">
        <f t="shared" si="6"/>
        <v>0</v>
      </c>
      <c r="M21" s="897">
        <f t="shared" si="7"/>
        <v>36</v>
      </c>
      <c r="N21" s="894">
        <f t="shared" si="1"/>
        <v>2050</v>
      </c>
      <c r="O21" s="905">
        <f t="shared" si="8"/>
        <v>376353720</v>
      </c>
      <c r="P21" s="898">
        <f t="shared" si="12"/>
        <v>376353720</v>
      </c>
      <c r="Q21" s="898">
        <f t="shared" si="13"/>
        <v>10454270</v>
      </c>
      <c r="R21" s="857">
        <f t="shared" si="2"/>
        <v>2015</v>
      </c>
      <c r="S21" s="897">
        <f t="shared" si="14"/>
        <v>1</v>
      </c>
      <c r="T21" s="930">
        <f t="shared" si="9"/>
        <v>10454270</v>
      </c>
      <c r="U21" s="853">
        <f t="shared" si="3"/>
        <v>2015</v>
      </c>
      <c r="V21" s="948">
        <f t="shared" si="10"/>
        <v>365899450</v>
      </c>
      <c r="W21" s="906"/>
      <c r="X21" s="949"/>
      <c r="Y21" s="933"/>
      <c r="Z21" s="1245"/>
      <c r="AA21" s="1245"/>
      <c r="AB21" s="1245"/>
      <c r="AC21" s="971"/>
    </row>
    <row r="22" spans="1:55" ht="16">
      <c r="A22" s="921"/>
      <c r="B22" s="852"/>
      <c r="C22" s="853"/>
      <c r="D22" s="829"/>
      <c r="E22" s="830">
        <v>2016</v>
      </c>
      <c r="F22" s="856">
        <v>0</v>
      </c>
      <c r="G22" s="853">
        <f t="shared" si="4"/>
        <v>35</v>
      </c>
      <c r="H22" s="893"/>
      <c r="I22" s="894">
        <f t="shared" si="0"/>
        <v>2050</v>
      </c>
      <c r="J22" s="895">
        <f t="shared" si="5"/>
        <v>0</v>
      </c>
      <c r="K22" s="896">
        <f t="shared" si="15"/>
        <v>0</v>
      </c>
      <c r="L22" s="1024">
        <f t="shared" si="6"/>
        <v>0</v>
      </c>
      <c r="M22" s="897">
        <f t="shared" si="7"/>
        <v>35</v>
      </c>
      <c r="N22" s="894">
        <f t="shared" si="1"/>
        <v>2050</v>
      </c>
      <c r="O22" s="905">
        <f t="shared" si="8"/>
        <v>365899450</v>
      </c>
      <c r="P22" s="898">
        <f t="shared" si="12"/>
        <v>365899450</v>
      </c>
      <c r="Q22" s="898">
        <f t="shared" si="13"/>
        <v>10454270</v>
      </c>
      <c r="R22" s="857">
        <f t="shared" si="2"/>
        <v>2016</v>
      </c>
      <c r="S22" s="897">
        <f t="shared" si="14"/>
        <v>1</v>
      </c>
      <c r="T22" s="930">
        <f t="shared" si="9"/>
        <v>10454270</v>
      </c>
      <c r="U22" s="853">
        <f t="shared" si="3"/>
        <v>2016</v>
      </c>
      <c r="V22" s="948">
        <f t="shared" si="10"/>
        <v>355445180</v>
      </c>
      <c r="W22" s="906"/>
      <c r="X22" s="949"/>
      <c r="Y22" s="933"/>
      <c r="Z22" s="1245"/>
      <c r="AA22" s="1245"/>
      <c r="AB22" s="1245"/>
      <c r="AC22" s="971"/>
    </row>
    <row r="23" spans="1:55" ht="16">
      <c r="A23" s="921"/>
      <c r="B23" s="852"/>
      <c r="C23" s="853"/>
      <c r="D23" s="829"/>
      <c r="E23" s="830">
        <v>2017</v>
      </c>
      <c r="F23" s="856">
        <v>0</v>
      </c>
      <c r="G23" s="853">
        <f t="shared" si="4"/>
        <v>34</v>
      </c>
      <c r="H23" s="893"/>
      <c r="I23" s="894">
        <f t="shared" si="0"/>
        <v>2050</v>
      </c>
      <c r="J23" s="895">
        <f t="shared" si="5"/>
        <v>0</v>
      </c>
      <c r="K23" s="896">
        <f t="shared" si="15"/>
        <v>0</v>
      </c>
      <c r="L23" s="1024">
        <f t="shared" si="6"/>
        <v>0</v>
      </c>
      <c r="M23" s="897">
        <f t="shared" si="7"/>
        <v>34</v>
      </c>
      <c r="N23" s="894">
        <f t="shared" si="1"/>
        <v>2050</v>
      </c>
      <c r="O23" s="905">
        <f t="shared" si="8"/>
        <v>355445180</v>
      </c>
      <c r="P23" s="898">
        <f t="shared" si="12"/>
        <v>355445180</v>
      </c>
      <c r="Q23" s="898">
        <f t="shared" si="13"/>
        <v>10454270</v>
      </c>
      <c r="R23" s="857">
        <f t="shared" si="2"/>
        <v>2017</v>
      </c>
      <c r="S23" s="897">
        <f t="shared" si="14"/>
        <v>1</v>
      </c>
      <c r="T23" s="930">
        <f t="shared" si="9"/>
        <v>10454270</v>
      </c>
      <c r="U23" s="853">
        <f t="shared" si="3"/>
        <v>2017</v>
      </c>
      <c r="V23" s="948">
        <f t="shared" si="10"/>
        <v>344990910</v>
      </c>
      <c r="W23" s="906"/>
      <c r="X23" s="949"/>
      <c r="Y23" s="933"/>
      <c r="Z23" s="1245"/>
      <c r="AA23" s="1245"/>
      <c r="AB23" s="1245"/>
      <c r="AC23" s="971"/>
    </row>
    <row r="24" spans="1:55" ht="16">
      <c r="A24" s="921"/>
      <c r="B24" s="852"/>
      <c r="C24" s="853"/>
      <c r="D24" s="829"/>
      <c r="E24" s="830">
        <v>2018</v>
      </c>
      <c r="F24" s="856">
        <v>0</v>
      </c>
      <c r="G24" s="853">
        <f t="shared" si="4"/>
        <v>33</v>
      </c>
      <c r="H24" s="893"/>
      <c r="I24" s="894">
        <f t="shared" si="0"/>
        <v>2050</v>
      </c>
      <c r="J24" s="895">
        <f t="shared" si="5"/>
        <v>0</v>
      </c>
      <c r="K24" s="896">
        <f t="shared" si="15"/>
        <v>0</v>
      </c>
      <c r="L24" s="1024">
        <f t="shared" si="6"/>
        <v>0</v>
      </c>
      <c r="M24" s="897">
        <f t="shared" si="7"/>
        <v>33</v>
      </c>
      <c r="N24" s="894">
        <f t="shared" si="1"/>
        <v>2050</v>
      </c>
      <c r="O24" s="905">
        <f>V23</f>
        <v>344990910</v>
      </c>
      <c r="P24" s="898">
        <f>O24+F24</f>
        <v>344990910</v>
      </c>
      <c r="Q24" s="898">
        <f t="shared" si="13"/>
        <v>10454270</v>
      </c>
      <c r="R24" s="857">
        <f t="shared" si="2"/>
        <v>2018</v>
      </c>
      <c r="S24" s="897">
        <f t="shared" si="14"/>
        <v>1</v>
      </c>
      <c r="T24" s="930">
        <f>Q24*S24</f>
        <v>10454270</v>
      </c>
      <c r="U24" s="853">
        <f t="shared" si="3"/>
        <v>2018</v>
      </c>
      <c r="V24" s="948">
        <f t="shared" si="10"/>
        <v>334536640</v>
      </c>
      <c r="W24" s="906"/>
      <c r="X24" s="949"/>
      <c r="Y24" s="933"/>
      <c r="Z24" s="1245"/>
      <c r="AA24" s="1245"/>
      <c r="AB24" s="1245"/>
      <c r="AC24" s="971"/>
    </row>
    <row r="25" spans="1:55" ht="17.25" customHeight="1">
      <c r="A25" s="1226"/>
      <c r="B25" s="1227"/>
      <c r="C25" s="1224"/>
      <c r="D25" s="1228"/>
      <c r="E25" s="975">
        <v>2019</v>
      </c>
      <c r="F25" s="856">
        <v>0</v>
      </c>
      <c r="G25" s="853">
        <f t="shared" si="4"/>
        <v>32</v>
      </c>
      <c r="H25" s="893"/>
      <c r="I25" s="894">
        <f t="shared" si="0"/>
        <v>2050</v>
      </c>
      <c r="J25" s="895">
        <f t="shared" si="5"/>
        <v>0</v>
      </c>
      <c r="K25" s="896">
        <f t="shared" si="15"/>
        <v>0</v>
      </c>
      <c r="L25" s="1024">
        <f t="shared" si="6"/>
        <v>0</v>
      </c>
      <c r="M25" s="897">
        <f t="shared" si="7"/>
        <v>32</v>
      </c>
      <c r="N25" s="894">
        <f t="shared" si="1"/>
        <v>2050</v>
      </c>
      <c r="O25" s="905">
        <f>V24</f>
        <v>334536640</v>
      </c>
      <c r="P25" s="898">
        <f>O25+F25</f>
        <v>334536640</v>
      </c>
      <c r="Q25" s="898">
        <f>(P25)/M25</f>
        <v>10454270</v>
      </c>
      <c r="R25" s="920">
        <f t="shared" si="2"/>
        <v>2019</v>
      </c>
      <c r="S25" s="897">
        <f t="shared" si="14"/>
        <v>1</v>
      </c>
      <c r="T25" s="930">
        <f>Q25*S25</f>
        <v>10454270</v>
      </c>
      <c r="U25" s="1224">
        <f t="shared" si="3"/>
        <v>2019</v>
      </c>
      <c r="V25" s="948">
        <f t="shared" si="10"/>
        <v>324082370</v>
      </c>
      <c r="W25" s="1225"/>
      <c r="X25" s="949"/>
      <c r="Y25" s="933"/>
      <c r="Z25" s="1245"/>
      <c r="AA25" s="1245"/>
      <c r="AB25" s="1245"/>
      <c r="AC25" s="971"/>
    </row>
    <row r="26" spans="1:55" ht="16">
      <c r="A26" s="1802" t="s">
        <v>100</v>
      </c>
      <c r="B26" s="1803"/>
      <c r="C26" s="1803"/>
      <c r="D26" s="1803"/>
      <c r="E26" s="1804"/>
      <c r="F26" s="1229">
        <f>SUM(F7:F25)</f>
        <v>522713500</v>
      </c>
      <c r="G26" s="861"/>
      <c r="H26" s="862"/>
      <c r="I26" s="863"/>
      <c r="J26" s="863"/>
      <c r="K26" s="861"/>
      <c r="L26" s="1248"/>
      <c r="M26" s="864"/>
      <c r="N26" s="863"/>
      <c r="O26" s="865"/>
      <c r="P26" s="866"/>
      <c r="Q26" s="867"/>
      <c r="R26" s="868"/>
      <c r="S26" s="868"/>
      <c r="T26" s="866">
        <f>SUM(T7:T24)</f>
        <v>188176860</v>
      </c>
      <c r="U26" s="869"/>
      <c r="V26" s="870"/>
      <c r="W26" s="1247"/>
      <c r="X26" s="803"/>
      <c r="Y26" s="803"/>
      <c r="Z26" s="803"/>
      <c r="AA26" s="803"/>
      <c r="AB26" s="803"/>
      <c r="AC26" s="803"/>
    </row>
    <row r="28" spans="1:55">
      <c r="S28" s="794"/>
    </row>
    <row r="30" spans="1:55" s="796" customFormat="1" ht="13.5" customHeight="1">
      <c r="A30" s="1799" t="s">
        <v>3367</v>
      </c>
      <c r="B30" s="1799"/>
      <c r="C30" s="1799"/>
      <c r="D30" s="1799"/>
      <c r="E30" s="795"/>
      <c r="H30" s="797"/>
      <c r="I30" s="798"/>
      <c r="J30" s="798"/>
      <c r="L30" s="1021"/>
      <c r="T30" s="799"/>
      <c r="X30" s="800"/>
      <c r="Y30" s="800"/>
      <c r="Z30" s="800"/>
      <c r="AA30" s="800"/>
      <c r="AB30" s="800"/>
      <c r="AC30" s="800"/>
      <c r="AD30" s="800"/>
      <c r="AE30" s="800"/>
      <c r="AF30" s="800"/>
      <c r="AG30" s="800"/>
      <c r="AH30" s="800"/>
      <c r="AI30" s="800"/>
      <c r="AJ30" s="800"/>
      <c r="AK30" s="800"/>
      <c r="AL30" s="800"/>
      <c r="AM30" s="800"/>
      <c r="AN30" s="800"/>
      <c r="AO30" s="800"/>
      <c r="AP30" s="800"/>
      <c r="AQ30" s="800"/>
      <c r="AR30" s="800"/>
      <c r="AS30" s="800"/>
      <c r="AT30" s="800"/>
      <c r="AU30" s="800"/>
      <c r="AV30" s="800"/>
      <c r="AW30" s="800"/>
      <c r="AX30" s="800"/>
      <c r="AY30" s="800"/>
      <c r="AZ30" s="800"/>
      <c r="BA30" s="800"/>
    </row>
    <row r="31" spans="1:55" s="808" customFormat="1" ht="13.5" customHeight="1">
      <c r="A31" s="1792" t="s">
        <v>118</v>
      </c>
      <c r="B31" s="1792" t="s">
        <v>3340</v>
      </c>
      <c r="C31" s="1792" t="s">
        <v>3</v>
      </c>
      <c r="D31" s="1792" t="s">
        <v>3341</v>
      </c>
      <c r="E31" s="1792"/>
      <c r="F31" s="1800" t="s">
        <v>3342</v>
      </c>
      <c r="G31" s="1792" t="s">
        <v>3343</v>
      </c>
      <c r="H31" s="1792"/>
      <c r="I31" s="1792" t="s">
        <v>3344</v>
      </c>
      <c r="J31" s="1793" t="s">
        <v>3345</v>
      </c>
      <c r="K31" s="1792" t="s">
        <v>3346</v>
      </c>
      <c r="L31" s="1796" t="s">
        <v>3347</v>
      </c>
      <c r="M31" s="1797" t="s">
        <v>3348</v>
      </c>
      <c r="N31" s="1792" t="s">
        <v>3349</v>
      </c>
      <c r="O31" s="1805" t="s">
        <v>3350</v>
      </c>
      <c r="P31" s="1806"/>
      <c r="Q31" s="1249" t="s">
        <v>3351</v>
      </c>
      <c r="R31" s="1805" t="s">
        <v>2425</v>
      </c>
      <c r="S31" s="1807"/>
      <c r="T31" s="1806"/>
      <c r="U31" s="1808" t="s">
        <v>3352</v>
      </c>
      <c r="V31" s="1808"/>
      <c r="W31" s="1809" t="s">
        <v>3353</v>
      </c>
      <c r="X31" s="1812"/>
      <c r="Y31" s="1246"/>
      <c r="Z31" s="803">
        <v>2</v>
      </c>
      <c r="AA31" s="803"/>
      <c r="AB31" s="803"/>
      <c r="AC31" s="803"/>
      <c r="AD31" s="803"/>
      <c r="AE31" s="803"/>
      <c r="AF31" s="803"/>
      <c r="AG31" s="803"/>
      <c r="AH31" s="804"/>
      <c r="AI31" s="804"/>
      <c r="AJ31" s="804"/>
      <c r="AK31" s="804"/>
      <c r="AL31" s="805"/>
      <c r="AM31" s="804"/>
      <c r="AN31" s="804"/>
      <c r="AO31" s="803"/>
      <c r="AP31" s="804"/>
      <c r="AQ31" s="804"/>
      <c r="AR31" s="804"/>
      <c r="AS31" s="803"/>
      <c r="AT31" s="804"/>
      <c r="AU31" s="804"/>
      <c r="AV31" s="804"/>
      <c r="AW31" s="803"/>
      <c r="AX31" s="804"/>
      <c r="AY31" s="804"/>
      <c r="AZ31" s="804"/>
      <c r="BA31" s="806"/>
      <c r="BB31" s="807"/>
      <c r="BC31" s="807"/>
    </row>
    <row r="32" spans="1:55" s="808" customFormat="1" ht="16">
      <c r="A32" s="1792"/>
      <c r="B32" s="1792"/>
      <c r="C32" s="1792"/>
      <c r="D32" s="1792"/>
      <c r="E32" s="1792"/>
      <c r="F32" s="1800"/>
      <c r="G32" s="1792"/>
      <c r="H32" s="1792"/>
      <c r="I32" s="1792"/>
      <c r="J32" s="1794"/>
      <c r="K32" s="1792"/>
      <c r="L32" s="1796"/>
      <c r="M32" s="1798"/>
      <c r="N32" s="1792"/>
      <c r="O32" s="1809" t="s">
        <v>3354</v>
      </c>
      <c r="P32" s="1809" t="s">
        <v>3355</v>
      </c>
      <c r="Q32" s="1797" t="s">
        <v>3342</v>
      </c>
      <c r="R32" s="1797" t="s">
        <v>3356</v>
      </c>
      <c r="S32" s="1793" t="s">
        <v>3357</v>
      </c>
      <c r="T32" s="1797" t="s">
        <v>3342</v>
      </c>
      <c r="U32" s="1808"/>
      <c r="V32" s="1808"/>
      <c r="W32" s="1810"/>
      <c r="X32" s="1812"/>
      <c r="Y32" s="1246"/>
      <c r="Z32" s="803"/>
      <c r="AA32" s="803"/>
      <c r="AB32" s="803"/>
      <c r="AC32" s="803"/>
      <c r="AD32" s="803"/>
      <c r="AE32" s="803"/>
      <c r="AF32" s="803"/>
      <c r="AG32" s="803"/>
      <c r="AH32" s="804"/>
      <c r="AI32" s="804"/>
      <c r="AJ32" s="803"/>
      <c r="AK32" s="804"/>
      <c r="AL32" s="805"/>
      <c r="AM32" s="804"/>
      <c r="AN32" s="804"/>
      <c r="AO32" s="809"/>
      <c r="AP32" s="804"/>
      <c r="AQ32" s="804"/>
      <c r="AR32" s="804"/>
      <c r="AS32" s="809"/>
      <c r="AT32" s="804"/>
      <c r="AU32" s="804"/>
      <c r="AV32" s="804"/>
      <c r="AW32" s="809"/>
      <c r="AX32" s="804"/>
      <c r="AY32" s="804"/>
      <c r="AZ32" s="804"/>
      <c r="BA32" s="806"/>
      <c r="BB32" s="807"/>
      <c r="BC32" s="807"/>
    </row>
    <row r="33" spans="1:58" s="808" customFormat="1" ht="21.75" customHeight="1">
      <c r="A33" s="1792"/>
      <c r="B33" s="1792"/>
      <c r="C33" s="1792"/>
      <c r="D33" s="810" t="s">
        <v>20</v>
      </c>
      <c r="E33" s="811" t="s">
        <v>1914</v>
      </c>
      <c r="F33" s="1800"/>
      <c r="G33" s="1247" t="s">
        <v>1914</v>
      </c>
      <c r="H33" s="1247" t="s">
        <v>3358</v>
      </c>
      <c r="I33" s="1792"/>
      <c r="J33" s="1795"/>
      <c r="K33" s="813" t="s">
        <v>1914</v>
      </c>
      <c r="L33" s="1022" t="s">
        <v>1914</v>
      </c>
      <c r="M33" s="1247" t="s">
        <v>1914</v>
      </c>
      <c r="N33" s="1792"/>
      <c r="O33" s="1811"/>
      <c r="P33" s="1811"/>
      <c r="Q33" s="1798"/>
      <c r="R33" s="1798"/>
      <c r="S33" s="1795"/>
      <c r="T33" s="1798"/>
      <c r="U33" s="1247" t="s">
        <v>3359</v>
      </c>
      <c r="V33" s="1247" t="s">
        <v>3342</v>
      </c>
      <c r="W33" s="1811"/>
      <c r="X33" s="814"/>
      <c r="Y33" s="814"/>
      <c r="Z33" s="803"/>
      <c r="AA33" s="803"/>
      <c r="AB33" s="803"/>
      <c r="AC33" s="803"/>
      <c r="AD33" s="803"/>
      <c r="AE33" s="803"/>
      <c r="AF33" s="803"/>
      <c r="AG33" s="803"/>
      <c r="AH33" s="804"/>
      <c r="AI33" s="809"/>
      <c r="AJ33" s="809"/>
      <c r="AK33" s="804"/>
      <c r="AL33" s="805"/>
      <c r="AM33" s="809"/>
      <c r="AN33" s="804"/>
      <c r="AO33" s="809"/>
      <c r="AP33" s="809"/>
      <c r="AQ33" s="804"/>
      <c r="AR33" s="804"/>
      <c r="AS33" s="809"/>
      <c r="AT33" s="809"/>
      <c r="AU33" s="804"/>
      <c r="AV33" s="804"/>
      <c r="AW33" s="809"/>
      <c r="AX33" s="809"/>
      <c r="AY33" s="804"/>
      <c r="AZ33" s="804"/>
      <c r="BA33" s="806"/>
      <c r="BB33" s="807"/>
      <c r="BC33" s="807"/>
    </row>
    <row r="34" spans="1:58" s="946" customFormat="1" ht="24" customHeight="1">
      <c r="A34" s="919"/>
      <c r="B34" s="922" t="s">
        <v>3298</v>
      </c>
      <c r="C34" s="828">
        <v>31101</v>
      </c>
      <c r="D34" s="923"/>
      <c r="E34" s="830">
        <v>2001</v>
      </c>
      <c r="F34" s="924">
        <v>2780882941</v>
      </c>
      <c r="G34" s="925">
        <f>VLOOKUP(C34,'[18]umur ekonomis'!$A$1:$C$79,3)</f>
        <v>50</v>
      </c>
      <c r="H34" s="926"/>
      <c r="I34" s="894">
        <f t="shared" ref="I34:I52" si="16">E34+M34-1</f>
        <v>2050</v>
      </c>
      <c r="J34" s="927"/>
      <c r="K34" s="925"/>
      <c r="L34" s="1023">
        <f>IF(G34+K34&gt;$G34,$G34-G34,K34)</f>
        <v>0</v>
      </c>
      <c r="M34" s="928">
        <f>G34+L34</f>
        <v>50</v>
      </c>
      <c r="N34" s="894">
        <f t="shared" ref="N34:N52" si="17">E34+M34-1</f>
        <v>2050</v>
      </c>
      <c r="O34" s="905">
        <f>F34</f>
        <v>2780882941</v>
      </c>
      <c r="P34" s="898">
        <f>O34</f>
        <v>2780882941</v>
      </c>
      <c r="Q34" s="898">
        <f>(O34)/M34</f>
        <v>55617658.82</v>
      </c>
      <c r="R34" s="929">
        <f t="shared" ref="R34:R52" si="18">E34</f>
        <v>2001</v>
      </c>
      <c r="S34" s="897">
        <v>1</v>
      </c>
      <c r="T34" s="930">
        <f t="shared" ref="T34:T52" si="19">Q34*S34</f>
        <v>55617658.82</v>
      </c>
      <c r="U34" s="894">
        <f t="shared" ref="U34:U52" si="20">E34</f>
        <v>2001</v>
      </c>
      <c r="V34" s="931">
        <f>IF(OR(AND(ISBLANK(D34),ISBLANK(F34)),ISTEXT(D34),ISTEXT(F34)),"",F34-Q34)</f>
        <v>2725265282.1799998</v>
      </c>
      <c r="W34" s="932"/>
      <c r="X34" s="933"/>
      <c r="Y34" s="933"/>
      <c r="Z34" s="934" t="s">
        <v>3360</v>
      </c>
      <c r="AA34" s="935"/>
      <c r="AB34" s="935"/>
      <c r="AC34" s="936"/>
      <c r="AD34" s="937"/>
      <c r="AE34" s="937"/>
      <c r="AF34" s="937"/>
      <c r="AG34" s="937"/>
      <c r="AH34" s="938"/>
      <c r="AI34" s="933"/>
      <c r="AJ34" s="938"/>
      <c r="AK34" s="939"/>
      <c r="AL34" s="940"/>
      <c r="AM34" s="941"/>
      <c r="AN34" s="940"/>
      <c r="AO34" s="937"/>
      <c r="AP34" s="942"/>
      <c r="AQ34" s="933"/>
      <c r="AR34" s="933"/>
      <c r="AS34" s="937"/>
      <c r="AT34" s="942"/>
      <c r="AU34" s="933"/>
      <c r="AV34" s="943"/>
      <c r="AW34" s="937"/>
      <c r="AX34" s="942"/>
      <c r="AY34" s="933"/>
      <c r="AZ34" s="944"/>
      <c r="BA34" s="940"/>
      <c r="BB34" s="945"/>
      <c r="BC34" s="945"/>
      <c r="BF34" s="947"/>
    </row>
    <row r="35" spans="1:58" s="963" customFormat="1" ht="13.5" customHeight="1">
      <c r="A35" s="920"/>
      <c r="B35" s="827"/>
      <c r="C35" s="828"/>
      <c r="D35" s="829"/>
      <c r="E35" s="830">
        <v>2002</v>
      </c>
      <c r="F35" s="831">
        <v>0</v>
      </c>
      <c r="G35" s="853">
        <f t="shared" ref="G35:G52" si="21">M34-(E35-E34)</f>
        <v>49</v>
      </c>
      <c r="H35" s="893"/>
      <c r="I35" s="894">
        <f t="shared" si="16"/>
        <v>2050</v>
      </c>
      <c r="J35" s="895">
        <f>F35/$F$34</f>
        <v>0</v>
      </c>
      <c r="K35" s="896">
        <f>IF(J35=0%,0,IF(J35&lt;=25%,5,IF(J35&lt;=50%,10,IF(J35&lt;=75%,15,50))))</f>
        <v>0</v>
      </c>
      <c r="L35" s="1024">
        <f t="shared" ref="L35:L52" si="22">IF(OR(AND(ISBLANK(D35),ISBLANK(F35)),ISTEXT(D35),ISTEXT(F35)),"",IF(G35+K35&gt;$G$34,$G$34-G35,K35))</f>
        <v>0</v>
      </c>
      <c r="M35" s="897">
        <f t="shared" ref="M35:M52" si="23">IF(OR(AND(ISBLANK(E35),ISBLANK(F35)),ISTEXT(E35),ISTEXT(F35)),"",G35+L35)</f>
        <v>49</v>
      </c>
      <c r="N35" s="894">
        <f t="shared" si="17"/>
        <v>2050</v>
      </c>
      <c r="O35" s="905">
        <f t="shared" ref="O35:O52" si="24">V34</f>
        <v>2725265282.1799998</v>
      </c>
      <c r="P35" s="898">
        <f>O35+F35</f>
        <v>2725265282.1799998</v>
      </c>
      <c r="Q35" s="898">
        <f>(P35)/M35</f>
        <v>55617658.819999993</v>
      </c>
      <c r="R35" s="857">
        <f t="shared" si="18"/>
        <v>2002</v>
      </c>
      <c r="S35" s="897">
        <f>R35-R34</f>
        <v>1</v>
      </c>
      <c r="T35" s="930">
        <f t="shared" si="19"/>
        <v>55617658.819999993</v>
      </c>
      <c r="U35" s="853">
        <f t="shared" si="20"/>
        <v>2002</v>
      </c>
      <c r="V35" s="948">
        <f t="shared" ref="V35:V52" si="25">IF(OR(AND(ISBLANK(D35),ISBLANK(F35)),ISTEXT(D35),ISTEXT(F35)),"",P35-T35)</f>
        <v>2669647623.3599997</v>
      </c>
      <c r="W35" s="906"/>
      <c r="X35" s="949"/>
      <c r="Y35" s="933"/>
      <c r="Z35" s="950" t="s">
        <v>3361</v>
      </c>
      <c r="AA35" s="1245"/>
      <c r="AB35" s="1245"/>
      <c r="AC35" s="952">
        <f>F53</f>
        <v>6296806262.9742794</v>
      </c>
      <c r="AD35" s="953"/>
      <c r="AE35" s="953"/>
      <c r="AF35" s="953"/>
      <c r="AG35" s="953"/>
      <c r="AH35" s="954"/>
      <c r="AI35" s="949"/>
      <c r="AJ35" s="955"/>
      <c r="AK35" s="956"/>
      <c r="AL35" s="957"/>
      <c r="AM35" s="958"/>
      <c r="AN35" s="957"/>
      <c r="AO35" s="1245"/>
      <c r="AP35" s="959"/>
      <c r="AQ35" s="949"/>
      <c r="AR35" s="949"/>
      <c r="AS35" s="1245"/>
      <c r="AT35" s="959"/>
      <c r="AU35" s="949"/>
      <c r="AV35" s="960"/>
      <c r="AW35" s="1245"/>
      <c r="AX35" s="959"/>
      <c r="AY35" s="949"/>
      <c r="AZ35" s="961"/>
      <c r="BA35" s="957"/>
      <c r="BB35" s="962"/>
      <c r="BC35" s="962"/>
      <c r="BF35" s="964"/>
    </row>
    <row r="36" spans="1:58" s="963" customFormat="1" ht="13.5" customHeight="1">
      <c r="A36" s="920"/>
      <c r="B36" s="852"/>
      <c r="C36" s="853"/>
      <c r="D36" s="829"/>
      <c r="E36" s="830">
        <v>2003</v>
      </c>
      <c r="F36" s="831">
        <v>0</v>
      </c>
      <c r="G36" s="853">
        <f t="shared" si="21"/>
        <v>48</v>
      </c>
      <c r="H36" s="893"/>
      <c r="I36" s="894">
        <f t="shared" si="16"/>
        <v>2050</v>
      </c>
      <c r="J36" s="895">
        <f t="shared" ref="J36:J39" si="26">F36/$F$34</f>
        <v>0</v>
      </c>
      <c r="K36" s="896">
        <f t="shared" ref="K36:K52" si="27">IF(J36=0%,0,IF(J36&lt;=25%,5,IF(J36&lt;=50%,10,IF(J36&lt;=75%,15,50))))</f>
        <v>0</v>
      </c>
      <c r="L36" s="1024">
        <f t="shared" si="22"/>
        <v>0</v>
      </c>
      <c r="M36" s="897">
        <f t="shared" si="23"/>
        <v>48</v>
      </c>
      <c r="N36" s="894">
        <f t="shared" si="17"/>
        <v>2050</v>
      </c>
      <c r="O36" s="905">
        <f t="shared" si="24"/>
        <v>2669647623.3599997</v>
      </c>
      <c r="P36" s="898">
        <f t="shared" ref="P36:P52" si="28">O36+F36</f>
        <v>2669647623.3599997</v>
      </c>
      <c r="Q36" s="898">
        <f t="shared" ref="Q36:Q52" si="29">(P36)/M36</f>
        <v>55617658.819999993</v>
      </c>
      <c r="R36" s="857">
        <f t="shared" si="18"/>
        <v>2003</v>
      </c>
      <c r="S36" s="897">
        <f t="shared" ref="S36:S52" si="30">R36-R35</f>
        <v>1</v>
      </c>
      <c r="T36" s="930">
        <f t="shared" si="19"/>
        <v>55617658.819999993</v>
      </c>
      <c r="U36" s="853">
        <f t="shared" si="20"/>
        <v>2003</v>
      </c>
      <c r="V36" s="948">
        <f t="shared" si="25"/>
        <v>2614029964.5399995</v>
      </c>
      <c r="W36" s="906"/>
      <c r="X36" s="949"/>
      <c r="Y36" s="933"/>
      <c r="Z36" s="950" t="s">
        <v>3362</v>
      </c>
      <c r="AA36" s="953"/>
      <c r="AB36" s="953"/>
      <c r="AC36" s="952">
        <f>T53</f>
        <v>1764850027.3330269</v>
      </c>
      <c r="AD36" s="1245"/>
      <c r="AE36" s="1245"/>
      <c r="AF36" s="1245"/>
      <c r="AG36" s="1245"/>
      <c r="AH36" s="954"/>
      <c r="AI36" s="949"/>
      <c r="AJ36" s="955"/>
      <c r="AK36" s="956"/>
      <c r="AL36" s="957"/>
      <c r="AM36" s="958"/>
      <c r="AN36" s="957"/>
      <c r="AO36" s="1245"/>
      <c r="AP36" s="959"/>
      <c r="AQ36" s="949"/>
      <c r="AR36" s="949"/>
      <c r="AS36" s="1245"/>
      <c r="AT36" s="959"/>
      <c r="AU36" s="949"/>
      <c r="AV36" s="960"/>
      <c r="AW36" s="1245"/>
      <c r="AX36" s="959"/>
      <c r="AY36" s="949"/>
      <c r="AZ36" s="961"/>
      <c r="BA36" s="957"/>
      <c r="BB36" s="962"/>
      <c r="BC36" s="962"/>
      <c r="BF36" s="964"/>
    </row>
    <row r="37" spans="1:58" s="963" customFormat="1" ht="13.5" customHeight="1">
      <c r="A37" s="921"/>
      <c r="B37" s="852"/>
      <c r="C37" s="853"/>
      <c r="D37" s="829"/>
      <c r="E37" s="830">
        <v>2004</v>
      </c>
      <c r="F37" s="831">
        <v>0</v>
      </c>
      <c r="G37" s="853">
        <f t="shared" si="21"/>
        <v>47</v>
      </c>
      <c r="H37" s="893"/>
      <c r="I37" s="894">
        <f t="shared" si="16"/>
        <v>2050</v>
      </c>
      <c r="J37" s="895">
        <f t="shared" si="26"/>
        <v>0</v>
      </c>
      <c r="K37" s="896">
        <f t="shared" si="27"/>
        <v>0</v>
      </c>
      <c r="L37" s="1024">
        <f t="shared" si="22"/>
        <v>0</v>
      </c>
      <c r="M37" s="897">
        <f t="shared" si="23"/>
        <v>47</v>
      </c>
      <c r="N37" s="894">
        <f t="shared" si="17"/>
        <v>2050</v>
      </c>
      <c r="O37" s="905">
        <f t="shared" si="24"/>
        <v>2614029964.5399995</v>
      </c>
      <c r="P37" s="898">
        <f t="shared" si="28"/>
        <v>2614029964.5399995</v>
      </c>
      <c r="Q37" s="898">
        <f t="shared" si="29"/>
        <v>55617658.819999985</v>
      </c>
      <c r="R37" s="857">
        <f t="shared" si="18"/>
        <v>2004</v>
      </c>
      <c r="S37" s="897">
        <f t="shared" si="30"/>
        <v>1</v>
      </c>
      <c r="T37" s="930">
        <f t="shared" si="19"/>
        <v>55617658.819999985</v>
      </c>
      <c r="U37" s="853">
        <f t="shared" si="20"/>
        <v>2004</v>
      </c>
      <c r="V37" s="948">
        <f t="shared" si="25"/>
        <v>2558412305.7199993</v>
      </c>
      <c r="W37" s="906"/>
      <c r="X37" s="949"/>
      <c r="Y37" s="933"/>
      <c r="Z37" s="965" t="s">
        <v>3363</v>
      </c>
      <c r="AA37" s="1245"/>
      <c r="AB37" s="1245"/>
      <c r="AC37" s="952">
        <f>AC35-AC36</f>
        <v>4531956235.6412525</v>
      </c>
      <c r="AD37" s="1245"/>
      <c r="AE37" s="1245"/>
      <c r="AF37" s="1245"/>
      <c r="AG37" s="1245"/>
      <c r="AH37" s="954"/>
      <c r="AI37" s="949"/>
      <c r="AJ37" s="955"/>
      <c r="AK37" s="956"/>
      <c r="AL37" s="957"/>
      <c r="AM37" s="958"/>
      <c r="AN37" s="957"/>
      <c r="AO37" s="1245"/>
      <c r="AP37" s="959"/>
      <c r="AQ37" s="949"/>
      <c r="AR37" s="949"/>
      <c r="AS37" s="1245"/>
      <c r="AT37" s="959"/>
      <c r="AU37" s="949"/>
      <c r="AV37" s="960"/>
      <c r="AW37" s="1245"/>
      <c r="AX37" s="959"/>
      <c r="AY37" s="949"/>
      <c r="AZ37" s="961"/>
      <c r="BA37" s="957"/>
      <c r="BB37" s="962"/>
      <c r="BC37" s="962"/>
      <c r="BF37" s="964"/>
    </row>
    <row r="38" spans="1:58" s="963" customFormat="1" ht="13.5" customHeight="1">
      <c r="A38" s="921"/>
      <c r="B38" s="852"/>
      <c r="C38" s="853"/>
      <c r="D38" s="829"/>
      <c r="E38" s="830">
        <v>2005</v>
      </c>
      <c r="F38" s="831">
        <v>0</v>
      </c>
      <c r="G38" s="853">
        <f t="shared" si="21"/>
        <v>46</v>
      </c>
      <c r="H38" s="893"/>
      <c r="I38" s="894">
        <f t="shared" si="16"/>
        <v>2050</v>
      </c>
      <c r="J38" s="895">
        <f t="shared" si="26"/>
        <v>0</v>
      </c>
      <c r="K38" s="896">
        <f t="shared" si="27"/>
        <v>0</v>
      </c>
      <c r="L38" s="1024">
        <f t="shared" si="22"/>
        <v>0</v>
      </c>
      <c r="M38" s="897">
        <f t="shared" si="23"/>
        <v>46</v>
      </c>
      <c r="N38" s="894">
        <f t="shared" si="17"/>
        <v>2050</v>
      </c>
      <c r="O38" s="905">
        <f t="shared" si="24"/>
        <v>2558412305.7199993</v>
      </c>
      <c r="P38" s="898">
        <f t="shared" si="28"/>
        <v>2558412305.7199993</v>
      </c>
      <c r="Q38" s="898">
        <f t="shared" si="29"/>
        <v>55617658.819999985</v>
      </c>
      <c r="R38" s="857">
        <f t="shared" si="18"/>
        <v>2005</v>
      </c>
      <c r="S38" s="897">
        <f t="shared" si="30"/>
        <v>1</v>
      </c>
      <c r="T38" s="930">
        <f t="shared" si="19"/>
        <v>55617658.819999985</v>
      </c>
      <c r="U38" s="853">
        <f t="shared" si="20"/>
        <v>2005</v>
      </c>
      <c r="V38" s="948">
        <f t="shared" si="25"/>
        <v>2502794646.8999991</v>
      </c>
      <c r="W38" s="906"/>
      <c r="X38" s="949"/>
      <c r="Y38" s="933"/>
      <c r="Z38" s="950" t="s">
        <v>3364</v>
      </c>
      <c r="AA38" s="1245"/>
      <c r="AB38" s="1245"/>
      <c r="AC38" s="952">
        <f>V52-AC37</f>
        <v>-119262006.20108604</v>
      </c>
      <c r="AD38" s="1245"/>
      <c r="AE38" s="1245"/>
      <c r="AF38" s="1245"/>
      <c r="AG38" s="1245"/>
      <c r="AH38" s="954"/>
      <c r="AI38" s="949"/>
      <c r="AJ38" s="955"/>
      <c r="AK38" s="956"/>
      <c r="AL38" s="957"/>
      <c r="AM38" s="958"/>
      <c r="AN38" s="957"/>
      <c r="AO38" s="1245"/>
      <c r="AP38" s="959"/>
      <c r="AQ38" s="949"/>
      <c r="AR38" s="949"/>
      <c r="AS38" s="1245"/>
      <c r="AT38" s="959"/>
      <c r="AU38" s="949"/>
      <c r="AV38" s="960"/>
      <c r="AW38" s="1245"/>
      <c r="AX38" s="959"/>
      <c r="AY38" s="949"/>
      <c r="AZ38" s="961"/>
      <c r="BA38" s="957"/>
      <c r="BB38" s="962"/>
      <c r="BC38" s="962"/>
      <c r="BF38" s="964"/>
    </row>
    <row r="39" spans="1:58" s="963" customFormat="1" ht="13.5" customHeight="1">
      <c r="A39" s="921"/>
      <c r="B39" s="852"/>
      <c r="C39" s="853"/>
      <c r="D39" s="829"/>
      <c r="E39" s="830">
        <v>2006</v>
      </c>
      <c r="F39" s="831">
        <v>0</v>
      </c>
      <c r="G39" s="853">
        <f t="shared" si="21"/>
        <v>45</v>
      </c>
      <c r="H39" s="893"/>
      <c r="I39" s="894">
        <f t="shared" si="16"/>
        <v>2050</v>
      </c>
      <c r="J39" s="895">
        <f t="shared" si="26"/>
        <v>0</v>
      </c>
      <c r="K39" s="896">
        <f t="shared" si="27"/>
        <v>0</v>
      </c>
      <c r="L39" s="1024">
        <f t="shared" si="22"/>
        <v>0</v>
      </c>
      <c r="M39" s="897">
        <f t="shared" si="23"/>
        <v>45</v>
      </c>
      <c r="N39" s="894">
        <f t="shared" si="17"/>
        <v>2050</v>
      </c>
      <c r="O39" s="905">
        <f t="shared" si="24"/>
        <v>2502794646.8999991</v>
      </c>
      <c r="P39" s="898">
        <f t="shared" si="28"/>
        <v>2502794646.8999991</v>
      </c>
      <c r="Q39" s="898">
        <f t="shared" si="29"/>
        <v>55617658.819999978</v>
      </c>
      <c r="R39" s="857">
        <f t="shared" si="18"/>
        <v>2006</v>
      </c>
      <c r="S39" s="897">
        <f t="shared" si="30"/>
        <v>1</v>
      </c>
      <c r="T39" s="930">
        <f t="shared" si="19"/>
        <v>55617658.819999978</v>
      </c>
      <c r="U39" s="853">
        <f t="shared" si="20"/>
        <v>2006</v>
      </c>
      <c r="V39" s="948">
        <f t="shared" si="25"/>
        <v>2447176988.079999</v>
      </c>
      <c r="W39" s="906"/>
      <c r="X39" s="949"/>
      <c r="Y39" s="933"/>
      <c r="Z39" s="950"/>
      <c r="AA39" s="1245"/>
      <c r="AB39" s="1245"/>
      <c r="AC39" s="966"/>
      <c r="AD39" s="1245"/>
      <c r="AE39" s="1245"/>
      <c r="AF39" s="1245"/>
      <c r="AG39" s="1245"/>
      <c r="AH39" s="954"/>
      <c r="AI39" s="949"/>
      <c r="AJ39" s="955"/>
      <c r="AK39" s="956"/>
      <c r="AL39" s="957"/>
      <c r="AM39" s="958"/>
      <c r="AN39" s="957"/>
      <c r="AO39" s="1245"/>
      <c r="AP39" s="959"/>
      <c r="AQ39" s="949"/>
      <c r="AR39" s="949"/>
      <c r="AS39" s="1245"/>
      <c r="AT39" s="959"/>
      <c r="AU39" s="949"/>
      <c r="AV39" s="960"/>
      <c r="AW39" s="1245"/>
      <c r="AX39" s="959"/>
      <c r="AY39" s="949"/>
      <c r="AZ39" s="961"/>
      <c r="BA39" s="957"/>
      <c r="BB39" s="962"/>
      <c r="BC39" s="962"/>
      <c r="BF39" s="964"/>
    </row>
    <row r="40" spans="1:58" s="963" customFormat="1" ht="13.5" customHeight="1">
      <c r="A40" s="921"/>
      <c r="B40" s="907" t="s">
        <v>3527</v>
      </c>
      <c r="C40" s="853"/>
      <c r="D40" s="829"/>
      <c r="E40" s="830">
        <v>2007</v>
      </c>
      <c r="F40" s="831">
        <v>3515923321.9742799</v>
      </c>
      <c r="G40" s="853">
        <f t="shared" si="21"/>
        <v>44</v>
      </c>
      <c r="H40" s="893"/>
      <c r="I40" s="894">
        <f t="shared" si="16"/>
        <v>2056</v>
      </c>
      <c r="J40" s="895">
        <f>F40/P39</f>
        <v>1.404798961964042</v>
      </c>
      <c r="K40" s="896">
        <f>IF(J40=0%,0,IF(J40&lt;=25%,5,IF(J40&lt;=50%,10,IF(J40&lt;=75%,15,50))))</f>
        <v>50</v>
      </c>
      <c r="L40" s="1024">
        <f t="shared" si="22"/>
        <v>6</v>
      </c>
      <c r="M40" s="897">
        <f t="shared" si="23"/>
        <v>50</v>
      </c>
      <c r="N40" s="894">
        <f t="shared" si="17"/>
        <v>2056</v>
      </c>
      <c r="O40" s="905">
        <f t="shared" si="24"/>
        <v>2447176988.079999</v>
      </c>
      <c r="P40" s="898">
        <f t="shared" si="28"/>
        <v>5963100310.0542793</v>
      </c>
      <c r="Q40" s="898">
        <f t="shared" si="29"/>
        <v>119262006.20108558</v>
      </c>
      <c r="R40" s="857">
        <f t="shared" si="18"/>
        <v>2007</v>
      </c>
      <c r="S40" s="897">
        <f t="shared" si="30"/>
        <v>1</v>
      </c>
      <c r="T40" s="930">
        <f t="shared" si="19"/>
        <v>119262006.20108558</v>
      </c>
      <c r="U40" s="853">
        <f t="shared" si="20"/>
        <v>2007</v>
      </c>
      <c r="V40" s="948">
        <f t="shared" si="25"/>
        <v>5843838303.8531933</v>
      </c>
      <c r="W40" s="906"/>
      <c r="X40" s="949"/>
      <c r="Y40" s="933"/>
      <c r="Z40" s="950"/>
      <c r="AA40" s="1245"/>
      <c r="AB40" s="1245"/>
      <c r="AC40" s="966"/>
      <c r="AD40" s="1245"/>
      <c r="AE40" s="1245"/>
      <c r="AF40" s="1245"/>
      <c r="AG40" s="1245"/>
      <c r="AH40" s="954"/>
      <c r="AI40" s="949"/>
      <c r="AJ40" s="955"/>
      <c r="AK40" s="956"/>
      <c r="AL40" s="957"/>
      <c r="AM40" s="958"/>
      <c r="AN40" s="957"/>
      <c r="AO40" s="1245"/>
      <c r="AP40" s="959"/>
      <c r="AQ40" s="949"/>
      <c r="AR40" s="949"/>
      <c r="AS40" s="1245"/>
      <c r="AT40" s="959"/>
      <c r="AU40" s="949"/>
      <c r="AV40" s="960"/>
      <c r="AW40" s="1245"/>
      <c r="AX40" s="959"/>
      <c r="AY40" s="949"/>
      <c r="AZ40" s="961"/>
      <c r="BA40" s="957"/>
      <c r="BB40" s="962"/>
      <c r="BC40" s="962"/>
      <c r="BF40" s="964"/>
    </row>
    <row r="41" spans="1:58" s="963" customFormat="1" ht="13.5" customHeight="1">
      <c r="A41" s="921"/>
      <c r="B41" s="855" t="s">
        <v>3365</v>
      </c>
      <c r="C41" s="855" t="s">
        <v>3365</v>
      </c>
      <c r="D41" s="829"/>
      <c r="E41" s="830">
        <v>2008</v>
      </c>
      <c r="F41" s="856">
        <v>0</v>
      </c>
      <c r="G41" s="853">
        <f t="shared" si="21"/>
        <v>49</v>
      </c>
      <c r="H41" s="893"/>
      <c r="I41" s="894">
        <f t="shared" si="16"/>
        <v>2056</v>
      </c>
      <c r="J41" s="895">
        <f t="shared" ref="J41:J52" si="31">F41/P40</f>
        <v>0</v>
      </c>
      <c r="K41" s="896">
        <f t="shared" si="27"/>
        <v>0</v>
      </c>
      <c r="L41" s="1024">
        <f t="shared" si="22"/>
        <v>0</v>
      </c>
      <c r="M41" s="897">
        <f t="shared" si="23"/>
        <v>49</v>
      </c>
      <c r="N41" s="894">
        <f t="shared" si="17"/>
        <v>2056</v>
      </c>
      <c r="O41" s="905">
        <f t="shared" si="24"/>
        <v>5843838303.8531933</v>
      </c>
      <c r="P41" s="898">
        <f t="shared" si="28"/>
        <v>5843838303.8531933</v>
      </c>
      <c r="Q41" s="898">
        <f t="shared" si="29"/>
        <v>119262006.20108558</v>
      </c>
      <c r="R41" s="857">
        <f t="shared" si="18"/>
        <v>2008</v>
      </c>
      <c r="S41" s="897">
        <f t="shared" si="30"/>
        <v>1</v>
      </c>
      <c r="T41" s="930">
        <f t="shared" si="19"/>
        <v>119262006.20108558</v>
      </c>
      <c r="U41" s="853">
        <f t="shared" si="20"/>
        <v>2008</v>
      </c>
      <c r="V41" s="948">
        <f t="shared" si="25"/>
        <v>5724576297.6521072</v>
      </c>
      <c r="W41" s="906"/>
      <c r="X41" s="949"/>
      <c r="Y41" s="933"/>
      <c r="Z41" s="967"/>
      <c r="AA41" s="968"/>
      <c r="AB41" s="968"/>
      <c r="AC41" s="969"/>
      <c r="AD41" s="1245"/>
      <c r="AE41" s="1245"/>
      <c r="AF41" s="1245"/>
      <c r="AG41" s="1245"/>
      <c r="AH41" s="954"/>
      <c r="AI41" s="949"/>
      <c r="AJ41" s="955"/>
      <c r="AK41" s="956"/>
      <c r="AL41" s="957"/>
      <c r="AM41" s="958"/>
      <c r="AN41" s="957"/>
      <c r="AO41" s="1245"/>
      <c r="AP41" s="959"/>
      <c r="AQ41" s="949"/>
      <c r="AR41" s="949"/>
      <c r="AS41" s="1245"/>
      <c r="AT41" s="959"/>
      <c r="AU41" s="949"/>
      <c r="AV41" s="960"/>
      <c r="AW41" s="1245"/>
      <c r="AX41" s="959"/>
      <c r="AY41" s="949"/>
      <c r="AZ41" s="961"/>
      <c r="BA41" s="957"/>
      <c r="BB41" s="962"/>
      <c r="BC41" s="962"/>
      <c r="BF41" s="964"/>
    </row>
    <row r="42" spans="1:58" s="963" customFormat="1" ht="13.5" customHeight="1">
      <c r="A42" s="921"/>
      <c r="B42" s="852"/>
      <c r="C42" s="853"/>
      <c r="D42" s="829"/>
      <c r="E42" s="830">
        <v>2009</v>
      </c>
      <c r="F42" s="856">
        <v>0</v>
      </c>
      <c r="G42" s="853">
        <f t="shared" si="21"/>
        <v>48</v>
      </c>
      <c r="H42" s="893"/>
      <c r="I42" s="894">
        <f t="shared" si="16"/>
        <v>2056</v>
      </c>
      <c r="J42" s="895">
        <f t="shared" si="31"/>
        <v>0</v>
      </c>
      <c r="K42" s="896">
        <f t="shared" si="27"/>
        <v>0</v>
      </c>
      <c r="L42" s="1024">
        <f t="shared" si="22"/>
        <v>0</v>
      </c>
      <c r="M42" s="897">
        <f t="shared" si="23"/>
        <v>48</v>
      </c>
      <c r="N42" s="894">
        <f t="shared" si="17"/>
        <v>2056</v>
      </c>
      <c r="O42" s="905">
        <f t="shared" si="24"/>
        <v>5724576297.6521072</v>
      </c>
      <c r="P42" s="898">
        <f t="shared" si="28"/>
        <v>5724576297.6521072</v>
      </c>
      <c r="Q42" s="898">
        <f t="shared" si="29"/>
        <v>119262006.20108557</v>
      </c>
      <c r="R42" s="857">
        <f t="shared" si="18"/>
        <v>2009</v>
      </c>
      <c r="S42" s="897">
        <f t="shared" si="30"/>
        <v>1</v>
      </c>
      <c r="T42" s="930">
        <f t="shared" si="19"/>
        <v>119262006.20108557</v>
      </c>
      <c r="U42" s="853">
        <f t="shared" si="20"/>
        <v>2009</v>
      </c>
      <c r="V42" s="948">
        <f t="shared" si="25"/>
        <v>5605314291.4510212</v>
      </c>
      <c r="W42" s="906"/>
      <c r="X42" s="970"/>
      <c r="Y42" s="933"/>
      <c r="Z42" s="970"/>
      <c r="AA42" s="1245"/>
      <c r="AB42" s="970"/>
      <c r="AC42" s="1245"/>
      <c r="AD42" s="1245"/>
      <c r="AE42" s="1245"/>
      <c r="AF42" s="1245"/>
      <c r="AG42" s="1245"/>
      <c r="AH42" s="954"/>
      <c r="AI42" s="949"/>
      <c r="AJ42" s="955"/>
      <c r="AK42" s="956"/>
      <c r="AL42" s="957"/>
      <c r="AM42" s="958"/>
      <c r="AN42" s="957"/>
      <c r="AO42" s="1245"/>
      <c r="AP42" s="959"/>
      <c r="AQ42" s="949"/>
      <c r="AR42" s="949"/>
      <c r="AS42" s="1245"/>
      <c r="AT42" s="959"/>
      <c r="AU42" s="949"/>
      <c r="AV42" s="960"/>
      <c r="AW42" s="1245"/>
      <c r="AX42" s="959"/>
      <c r="AY42" s="949"/>
      <c r="AZ42" s="961"/>
      <c r="BA42" s="957"/>
      <c r="BB42" s="962"/>
      <c r="BC42" s="962"/>
      <c r="BF42" s="964"/>
    </row>
    <row r="43" spans="1:58" s="963" customFormat="1" ht="13.5" customHeight="1">
      <c r="A43" s="921"/>
      <c r="B43" s="852"/>
      <c r="C43" s="853"/>
      <c r="D43" s="829"/>
      <c r="E43" s="830">
        <v>2010</v>
      </c>
      <c r="F43" s="856">
        <v>0</v>
      </c>
      <c r="G43" s="853">
        <f t="shared" si="21"/>
        <v>47</v>
      </c>
      <c r="H43" s="893"/>
      <c r="I43" s="894">
        <f t="shared" si="16"/>
        <v>2056</v>
      </c>
      <c r="J43" s="895">
        <f t="shared" si="31"/>
        <v>0</v>
      </c>
      <c r="K43" s="896">
        <f t="shared" si="27"/>
        <v>0</v>
      </c>
      <c r="L43" s="1024">
        <f t="shared" si="22"/>
        <v>0</v>
      </c>
      <c r="M43" s="897">
        <f t="shared" si="23"/>
        <v>47</v>
      </c>
      <c r="N43" s="894">
        <f t="shared" si="17"/>
        <v>2056</v>
      </c>
      <c r="O43" s="905">
        <f t="shared" si="24"/>
        <v>5605314291.4510212</v>
      </c>
      <c r="P43" s="898">
        <f t="shared" si="28"/>
        <v>5605314291.4510212</v>
      </c>
      <c r="Q43" s="898">
        <f t="shared" si="29"/>
        <v>119262006.20108555</v>
      </c>
      <c r="R43" s="857">
        <f t="shared" si="18"/>
        <v>2010</v>
      </c>
      <c r="S43" s="897">
        <f t="shared" si="30"/>
        <v>1</v>
      </c>
      <c r="T43" s="930">
        <f t="shared" si="19"/>
        <v>119262006.20108555</v>
      </c>
      <c r="U43" s="853">
        <f t="shared" si="20"/>
        <v>2010</v>
      </c>
      <c r="V43" s="948">
        <f t="shared" si="25"/>
        <v>5486052285.2499361</v>
      </c>
      <c r="W43" s="906"/>
      <c r="X43" s="949"/>
      <c r="Y43" s="933"/>
      <c r="Z43" s="1245"/>
      <c r="AA43" s="1245"/>
      <c r="AB43" s="1245"/>
      <c r="AC43" s="971"/>
      <c r="AD43" s="1245"/>
      <c r="AE43" s="1245"/>
      <c r="AF43" s="1245"/>
      <c r="AG43" s="1245"/>
      <c r="AH43" s="954"/>
      <c r="AI43" s="949"/>
      <c r="AJ43" s="955"/>
      <c r="AK43" s="956"/>
      <c r="AL43" s="957"/>
      <c r="AM43" s="958"/>
      <c r="AN43" s="957"/>
      <c r="AO43" s="1245"/>
      <c r="AP43" s="959"/>
      <c r="AQ43" s="949"/>
      <c r="AR43" s="949"/>
      <c r="AS43" s="1245"/>
      <c r="AT43" s="959"/>
      <c r="AU43" s="949"/>
      <c r="AV43" s="960"/>
      <c r="AW43" s="1245"/>
      <c r="AX43" s="959"/>
      <c r="AY43" s="949"/>
      <c r="AZ43" s="961"/>
      <c r="BA43" s="957"/>
      <c r="BB43" s="962"/>
      <c r="BC43" s="962"/>
      <c r="BF43" s="964"/>
    </row>
    <row r="44" spans="1:58" s="963" customFormat="1" ht="13.5" customHeight="1">
      <c r="A44" s="921"/>
      <c r="B44" s="852"/>
      <c r="C44" s="853"/>
      <c r="D44" s="829"/>
      <c r="E44" s="830">
        <v>2011</v>
      </c>
      <c r="F44" s="856">
        <v>0</v>
      </c>
      <c r="G44" s="853">
        <f t="shared" si="21"/>
        <v>46</v>
      </c>
      <c r="H44" s="893"/>
      <c r="I44" s="894">
        <f t="shared" si="16"/>
        <v>2056</v>
      </c>
      <c r="J44" s="895">
        <f t="shared" si="31"/>
        <v>0</v>
      </c>
      <c r="K44" s="896">
        <f t="shared" si="27"/>
        <v>0</v>
      </c>
      <c r="L44" s="1024">
        <f t="shared" si="22"/>
        <v>0</v>
      </c>
      <c r="M44" s="897">
        <f t="shared" si="23"/>
        <v>46</v>
      </c>
      <c r="N44" s="894">
        <f t="shared" si="17"/>
        <v>2056</v>
      </c>
      <c r="O44" s="905">
        <f t="shared" si="24"/>
        <v>5486052285.2499361</v>
      </c>
      <c r="P44" s="898">
        <f t="shared" si="28"/>
        <v>5486052285.2499361</v>
      </c>
      <c r="Q44" s="898">
        <f t="shared" si="29"/>
        <v>119262006.20108557</v>
      </c>
      <c r="R44" s="857">
        <f t="shared" si="18"/>
        <v>2011</v>
      </c>
      <c r="S44" s="897">
        <f t="shared" si="30"/>
        <v>1</v>
      </c>
      <c r="T44" s="930">
        <f t="shared" si="19"/>
        <v>119262006.20108557</v>
      </c>
      <c r="U44" s="853">
        <f t="shared" si="20"/>
        <v>2011</v>
      </c>
      <c r="V44" s="948">
        <f t="shared" si="25"/>
        <v>5366790279.048851</v>
      </c>
      <c r="W44" s="906"/>
      <c r="X44" s="949"/>
      <c r="Y44" s="933"/>
      <c r="Z44" s="1245"/>
      <c r="AA44" s="1245"/>
      <c r="AB44" s="1245"/>
      <c r="AC44" s="971"/>
      <c r="AD44" s="1245"/>
      <c r="AE44" s="1245"/>
      <c r="AF44" s="1245"/>
      <c r="AG44" s="1245"/>
      <c r="AH44" s="954"/>
      <c r="AI44" s="949"/>
      <c r="AJ44" s="955"/>
      <c r="AK44" s="956"/>
      <c r="AL44" s="957"/>
      <c r="AM44" s="958"/>
      <c r="AN44" s="957"/>
      <c r="AO44" s="1245"/>
      <c r="AP44" s="959"/>
      <c r="AQ44" s="949"/>
      <c r="AR44" s="949"/>
      <c r="AS44" s="1245"/>
      <c r="AT44" s="959"/>
      <c r="AU44" s="949"/>
      <c r="AV44" s="960"/>
      <c r="AW44" s="1245"/>
      <c r="AX44" s="959"/>
      <c r="AY44" s="949"/>
      <c r="AZ44" s="961"/>
      <c r="BA44" s="957"/>
      <c r="BB44" s="962"/>
      <c r="BC44" s="962"/>
      <c r="BF44" s="964"/>
    </row>
    <row r="45" spans="1:58" s="963" customFormat="1" ht="13.5" customHeight="1">
      <c r="A45" s="921"/>
      <c r="B45" s="852"/>
      <c r="C45" s="853"/>
      <c r="D45" s="829"/>
      <c r="E45" s="830">
        <v>2012</v>
      </c>
      <c r="F45" s="856">
        <v>0</v>
      </c>
      <c r="G45" s="853">
        <f t="shared" si="21"/>
        <v>45</v>
      </c>
      <c r="H45" s="893"/>
      <c r="I45" s="894">
        <f t="shared" si="16"/>
        <v>2056</v>
      </c>
      <c r="J45" s="895">
        <f t="shared" si="31"/>
        <v>0</v>
      </c>
      <c r="K45" s="896">
        <f t="shared" si="27"/>
        <v>0</v>
      </c>
      <c r="L45" s="1024">
        <f t="shared" si="22"/>
        <v>0</v>
      </c>
      <c r="M45" s="897">
        <f t="shared" si="23"/>
        <v>45</v>
      </c>
      <c r="N45" s="894">
        <f t="shared" si="17"/>
        <v>2056</v>
      </c>
      <c r="O45" s="905">
        <f t="shared" si="24"/>
        <v>5366790279.048851</v>
      </c>
      <c r="P45" s="898">
        <f t="shared" si="28"/>
        <v>5366790279.048851</v>
      </c>
      <c r="Q45" s="898">
        <f t="shared" si="29"/>
        <v>119262006.20108558</v>
      </c>
      <c r="R45" s="857">
        <f t="shared" si="18"/>
        <v>2012</v>
      </c>
      <c r="S45" s="897">
        <f t="shared" si="30"/>
        <v>1</v>
      </c>
      <c r="T45" s="930">
        <f t="shared" si="19"/>
        <v>119262006.20108558</v>
      </c>
      <c r="U45" s="853">
        <f t="shared" si="20"/>
        <v>2012</v>
      </c>
      <c r="V45" s="948">
        <f t="shared" si="25"/>
        <v>5247528272.847765</v>
      </c>
      <c r="W45" s="906"/>
      <c r="X45" s="949"/>
      <c r="Y45" s="933"/>
      <c r="Z45" s="1801" t="s">
        <v>3426</v>
      </c>
      <c r="AA45" s="1801"/>
      <c r="AB45" s="1801"/>
      <c r="AC45" s="971">
        <f>Q35:Q46</f>
        <v>119262006.20108558</v>
      </c>
      <c r="AD45" s="1245"/>
      <c r="AE45" s="1245"/>
      <c r="AF45" s="1245"/>
      <c r="AG45" s="1245"/>
      <c r="AH45" s="954"/>
      <c r="AI45" s="949"/>
      <c r="AJ45" s="955"/>
      <c r="AK45" s="956"/>
      <c r="AL45" s="957"/>
      <c r="AM45" s="958"/>
      <c r="AN45" s="957"/>
      <c r="AO45" s="1245"/>
      <c r="AP45" s="959"/>
      <c r="AQ45" s="949"/>
      <c r="AR45" s="949"/>
      <c r="AS45" s="1245"/>
      <c r="AT45" s="959"/>
      <c r="AU45" s="949"/>
      <c r="AV45" s="960"/>
      <c r="AW45" s="1245"/>
      <c r="AX45" s="959"/>
      <c r="AY45" s="949"/>
      <c r="AZ45" s="961"/>
      <c r="BA45" s="957"/>
      <c r="BB45" s="962"/>
      <c r="BC45" s="962"/>
      <c r="BF45" s="964"/>
    </row>
    <row r="46" spans="1:58" s="963" customFormat="1" ht="13.5" customHeight="1">
      <c r="A46" s="921"/>
      <c r="B46" s="852"/>
      <c r="C46" s="853"/>
      <c r="D46" s="829"/>
      <c r="E46" s="830">
        <v>2013</v>
      </c>
      <c r="F46" s="856">
        <v>0</v>
      </c>
      <c r="G46" s="853">
        <f t="shared" si="21"/>
        <v>44</v>
      </c>
      <c r="H46" s="893"/>
      <c r="I46" s="894">
        <f t="shared" si="16"/>
        <v>2056</v>
      </c>
      <c r="J46" s="895">
        <f t="shared" si="31"/>
        <v>0</v>
      </c>
      <c r="K46" s="896">
        <f t="shared" si="27"/>
        <v>0</v>
      </c>
      <c r="L46" s="1024">
        <f t="shared" si="22"/>
        <v>0</v>
      </c>
      <c r="M46" s="897">
        <f t="shared" si="23"/>
        <v>44</v>
      </c>
      <c r="N46" s="894">
        <f t="shared" si="17"/>
        <v>2056</v>
      </c>
      <c r="O46" s="905">
        <f t="shared" si="24"/>
        <v>5247528272.847765</v>
      </c>
      <c r="P46" s="898">
        <f t="shared" si="28"/>
        <v>5247528272.847765</v>
      </c>
      <c r="Q46" s="898">
        <f t="shared" si="29"/>
        <v>119262006.20108557</v>
      </c>
      <c r="R46" s="857">
        <f t="shared" si="18"/>
        <v>2013</v>
      </c>
      <c r="S46" s="897">
        <f t="shared" si="30"/>
        <v>1</v>
      </c>
      <c r="T46" s="930">
        <f t="shared" si="19"/>
        <v>119262006.20108557</v>
      </c>
      <c r="U46" s="853">
        <f t="shared" si="20"/>
        <v>2013</v>
      </c>
      <c r="V46" s="948">
        <f t="shared" si="25"/>
        <v>5128266266.6466789</v>
      </c>
      <c r="W46" s="906"/>
      <c r="X46" s="949"/>
      <c r="Y46" s="933"/>
      <c r="Z46" s="1245"/>
      <c r="AA46" s="1245"/>
      <c r="AB46" s="1245"/>
      <c r="AC46" s="971"/>
      <c r="AD46" s="1245"/>
      <c r="AE46" s="1245"/>
      <c r="AF46" s="1245"/>
      <c r="AG46" s="1245"/>
      <c r="AH46" s="954"/>
      <c r="AI46" s="949"/>
      <c r="AJ46" s="955"/>
      <c r="AK46" s="956"/>
      <c r="AL46" s="957"/>
      <c r="AM46" s="958"/>
      <c r="AN46" s="957"/>
      <c r="AO46" s="1245"/>
      <c r="AP46" s="959"/>
      <c r="AQ46" s="949"/>
      <c r="AR46" s="949"/>
      <c r="AS46" s="1245"/>
      <c r="AT46" s="959"/>
      <c r="AU46" s="949"/>
      <c r="AV46" s="960"/>
      <c r="AW46" s="1245"/>
      <c r="AX46" s="959"/>
      <c r="AY46" s="949"/>
      <c r="AZ46" s="961"/>
      <c r="BA46" s="957"/>
      <c r="BB46" s="962"/>
      <c r="BC46" s="962"/>
      <c r="BF46" s="964"/>
    </row>
    <row r="47" spans="1:58" s="963" customFormat="1" ht="13.5" customHeight="1">
      <c r="A47" s="921"/>
      <c r="B47" s="852"/>
      <c r="C47" s="853"/>
      <c r="D47" s="829"/>
      <c r="E47" s="830">
        <v>2014</v>
      </c>
      <c r="F47" s="856">
        <v>0</v>
      </c>
      <c r="G47" s="853">
        <f t="shared" si="21"/>
        <v>43</v>
      </c>
      <c r="H47" s="893"/>
      <c r="I47" s="894">
        <f t="shared" si="16"/>
        <v>2056</v>
      </c>
      <c r="J47" s="895">
        <f t="shared" si="31"/>
        <v>0</v>
      </c>
      <c r="K47" s="896">
        <f t="shared" si="27"/>
        <v>0</v>
      </c>
      <c r="L47" s="1024">
        <f t="shared" si="22"/>
        <v>0</v>
      </c>
      <c r="M47" s="897">
        <f t="shared" si="23"/>
        <v>43</v>
      </c>
      <c r="N47" s="894">
        <f t="shared" si="17"/>
        <v>2056</v>
      </c>
      <c r="O47" s="905">
        <f t="shared" si="24"/>
        <v>5128266266.6466789</v>
      </c>
      <c r="P47" s="898">
        <f t="shared" si="28"/>
        <v>5128266266.6466789</v>
      </c>
      <c r="Q47" s="898">
        <f t="shared" si="29"/>
        <v>119262006.20108555</v>
      </c>
      <c r="R47" s="857">
        <f t="shared" si="18"/>
        <v>2014</v>
      </c>
      <c r="S47" s="897">
        <f t="shared" si="30"/>
        <v>1</v>
      </c>
      <c r="T47" s="930">
        <f t="shared" si="19"/>
        <v>119262006.20108555</v>
      </c>
      <c r="U47" s="853">
        <f t="shared" si="20"/>
        <v>2014</v>
      </c>
      <c r="V47" s="948">
        <f t="shared" si="25"/>
        <v>5009004260.4455938</v>
      </c>
      <c r="W47" s="906"/>
      <c r="X47" s="949"/>
      <c r="Y47" s="933"/>
      <c r="Z47" s="1245"/>
      <c r="AA47" s="1245"/>
      <c r="AB47" s="1245"/>
      <c r="AC47" s="971"/>
      <c r="AD47" s="1245"/>
      <c r="AE47" s="1245"/>
      <c r="AF47" s="1245"/>
      <c r="AG47" s="1245"/>
      <c r="AH47" s="954"/>
      <c r="AI47" s="949"/>
      <c r="AJ47" s="955"/>
      <c r="AK47" s="956"/>
      <c r="AL47" s="957"/>
      <c r="AM47" s="958"/>
      <c r="AN47" s="957"/>
      <c r="AO47" s="1245"/>
      <c r="AP47" s="959"/>
      <c r="AQ47" s="949"/>
      <c r="AR47" s="949"/>
      <c r="AS47" s="1245"/>
      <c r="AT47" s="959"/>
      <c r="AU47" s="949"/>
      <c r="AV47" s="960"/>
      <c r="AW47" s="1245"/>
      <c r="AX47" s="959"/>
      <c r="AY47" s="949"/>
      <c r="AZ47" s="961"/>
      <c r="BA47" s="957"/>
      <c r="BB47" s="962"/>
      <c r="BC47" s="962"/>
      <c r="BF47" s="964"/>
    </row>
    <row r="48" spans="1:58" s="963" customFormat="1" ht="13.5" customHeight="1">
      <c r="A48" s="921"/>
      <c r="B48" s="852"/>
      <c r="C48" s="853"/>
      <c r="D48" s="829"/>
      <c r="E48" s="830">
        <v>2015</v>
      </c>
      <c r="F48" s="856">
        <v>0</v>
      </c>
      <c r="G48" s="853">
        <f t="shared" si="21"/>
        <v>42</v>
      </c>
      <c r="H48" s="893"/>
      <c r="I48" s="894">
        <f t="shared" si="16"/>
        <v>2056</v>
      </c>
      <c r="J48" s="895">
        <f t="shared" si="31"/>
        <v>0</v>
      </c>
      <c r="K48" s="896">
        <f t="shared" si="27"/>
        <v>0</v>
      </c>
      <c r="L48" s="1024">
        <f t="shared" si="22"/>
        <v>0</v>
      </c>
      <c r="M48" s="897">
        <f t="shared" si="23"/>
        <v>42</v>
      </c>
      <c r="N48" s="894">
        <f t="shared" si="17"/>
        <v>2056</v>
      </c>
      <c r="O48" s="905">
        <f t="shared" si="24"/>
        <v>5009004260.4455938</v>
      </c>
      <c r="P48" s="898">
        <f t="shared" si="28"/>
        <v>5009004260.4455938</v>
      </c>
      <c r="Q48" s="898">
        <f t="shared" si="29"/>
        <v>119262006.20108557</v>
      </c>
      <c r="R48" s="857">
        <f t="shared" si="18"/>
        <v>2015</v>
      </c>
      <c r="S48" s="897">
        <f t="shared" si="30"/>
        <v>1</v>
      </c>
      <c r="T48" s="930">
        <f t="shared" si="19"/>
        <v>119262006.20108557</v>
      </c>
      <c r="U48" s="853">
        <f t="shared" si="20"/>
        <v>2015</v>
      </c>
      <c r="V48" s="948">
        <f t="shared" si="25"/>
        <v>4889742254.2445087</v>
      </c>
      <c r="W48" s="906"/>
      <c r="X48" s="949"/>
      <c r="Y48" s="933"/>
      <c r="Z48" s="1245"/>
      <c r="AA48" s="1245"/>
      <c r="AB48" s="1245"/>
      <c r="AC48" s="971"/>
      <c r="AD48" s="1245"/>
      <c r="AE48" s="1245"/>
      <c r="AF48" s="1245"/>
      <c r="AG48" s="1245"/>
      <c r="AH48" s="954"/>
      <c r="AI48" s="949"/>
      <c r="AJ48" s="955"/>
      <c r="AK48" s="956"/>
      <c r="AL48" s="957"/>
      <c r="AM48" s="958"/>
      <c r="AN48" s="957"/>
      <c r="AO48" s="1245"/>
      <c r="AP48" s="959"/>
      <c r="AQ48" s="949"/>
      <c r="AR48" s="949"/>
      <c r="AS48" s="1245"/>
      <c r="AT48" s="959"/>
      <c r="AU48" s="949"/>
      <c r="AV48" s="960"/>
      <c r="AW48" s="1245"/>
      <c r="AX48" s="959"/>
      <c r="AY48" s="949"/>
      <c r="AZ48" s="961"/>
      <c r="BA48" s="957"/>
      <c r="BB48" s="962"/>
      <c r="BC48" s="962"/>
      <c r="BF48" s="964"/>
    </row>
    <row r="49" spans="1:58" s="963" customFormat="1" ht="13.5" customHeight="1">
      <c r="A49" s="921"/>
      <c r="B49" s="852"/>
      <c r="C49" s="853"/>
      <c r="D49" s="829"/>
      <c r="E49" s="830">
        <v>2016</v>
      </c>
      <c r="F49" s="856">
        <v>0</v>
      </c>
      <c r="G49" s="853">
        <f t="shared" si="21"/>
        <v>41</v>
      </c>
      <c r="H49" s="893"/>
      <c r="I49" s="894">
        <f t="shared" si="16"/>
        <v>2056</v>
      </c>
      <c r="J49" s="895">
        <f t="shared" si="31"/>
        <v>0</v>
      </c>
      <c r="K49" s="896">
        <f t="shared" si="27"/>
        <v>0</v>
      </c>
      <c r="L49" s="1024">
        <f t="shared" si="22"/>
        <v>0</v>
      </c>
      <c r="M49" s="897">
        <f t="shared" si="23"/>
        <v>41</v>
      </c>
      <c r="N49" s="894">
        <f t="shared" si="17"/>
        <v>2056</v>
      </c>
      <c r="O49" s="905">
        <f t="shared" si="24"/>
        <v>4889742254.2445087</v>
      </c>
      <c r="P49" s="898">
        <f t="shared" si="28"/>
        <v>4889742254.2445087</v>
      </c>
      <c r="Q49" s="898">
        <f t="shared" si="29"/>
        <v>119262006.20108558</v>
      </c>
      <c r="R49" s="857">
        <f t="shared" si="18"/>
        <v>2016</v>
      </c>
      <c r="S49" s="897">
        <f t="shared" si="30"/>
        <v>1</v>
      </c>
      <c r="T49" s="930">
        <f t="shared" si="19"/>
        <v>119262006.20108558</v>
      </c>
      <c r="U49" s="853">
        <f t="shared" si="20"/>
        <v>2016</v>
      </c>
      <c r="V49" s="948">
        <f t="shared" si="25"/>
        <v>4770480248.0434227</v>
      </c>
      <c r="W49" s="906"/>
      <c r="X49" s="949"/>
      <c r="Y49" s="933"/>
      <c r="Z49" s="1245"/>
      <c r="AA49" s="1245"/>
      <c r="AB49" s="1245"/>
      <c r="AC49" s="971"/>
      <c r="AD49" s="1245"/>
      <c r="AE49" s="1245"/>
      <c r="AF49" s="1245"/>
      <c r="AG49" s="1245"/>
      <c r="AH49" s="954"/>
      <c r="AI49" s="949"/>
      <c r="AJ49" s="955"/>
      <c r="AK49" s="956"/>
      <c r="AL49" s="957"/>
      <c r="AM49" s="958"/>
      <c r="AN49" s="957"/>
      <c r="AO49" s="1245"/>
      <c r="AP49" s="959"/>
      <c r="AQ49" s="949"/>
      <c r="AR49" s="949"/>
      <c r="AS49" s="1245"/>
      <c r="AT49" s="959"/>
      <c r="AU49" s="949"/>
      <c r="AV49" s="960"/>
      <c r="AW49" s="1245"/>
      <c r="AX49" s="959"/>
      <c r="AY49" s="949"/>
      <c r="AZ49" s="961"/>
      <c r="BA49" s="957"/>
      <c r="BB49" s="962"/>
      <c r="BC49" s="962"/>
      <c r="BF49" s="964"/>
    </row>
    <row r="50" spans="1:58" s="963" customFormat="1" ht="13.5" customHeight="1">
      <c r="A50" s="921"/>
      <c r="B50" s="852"/>
      <c r="C50" s="853"/>
      <c r="D50" s="829"/>
      <c r="E50" s="830">
        <v>2017</v>
      </c>
      <c r="F50" s="856">
        <v>0</v>
      </c>
      <c r="G50" s="853">
        <f t="shared" si="21"/>
        <v>40</v>
      </c>
      <c r="H50" s="893"/>
      <c r="I50" s="894">
        <f t="shared" si="16"/>
        <v>2056</v>
      </c>
      <c r="J50" s="895">
        <f t="shared" si="31"/>
        <v>0</v>
      </c>
      <c r="K50" s="896">
        <f t="shared" si="27"/>
        <v>0</v>
      </c>
      <c r="L50" s="1024">
        <f t="shared" si="22"/>
        <v>0</v>
      </c>
      <c r="M50" s="897">
        <f t="shared" si="23"/>
        <v>40</v>
      </c>
      <c r="N50" s="894">
        <f t="shared" si="17"/>
        <v>2056</v>
      </c>
      <c r="O50" s="905">
        <f t="shared" si="24"/>
        <v>4770480248.0434227</v>
      </c>
      <c r="P50" s="898">
        <f t="shared" si="28"/>
        <v>4770480248.0434227</v>
      </c>
      <c r="Q50" s="898">
        <f t="shared" si="29"/>
        <v>119262006.20108557</v>
      </c>
      <c r="R50" s="857">
        <f t="shared" si="18"/>
        <v>2017</v>
      </c>
      <c r="S50" s="897">
        <f t="shared" si="30"/>
        <v>1</v>
      </c>
      <c r="T50" s="930">
        <f t="shared" si="19"/>
        <v>119262006.20108557</v>
      </c>
      <c r="U50" s="853">
        <f t="shared" si="20"/>
        <v>2017</v>
      </c>
      <c r="V50" s="948">
        <f t="shared" si="25"/>
        <v>4651218241.8423367</v>
      </c>
      <c r="W50" s="906"/>
      <c r="X50" s="949"/>
      <c r="Y50" s="933"/>
      <c r="Z50" s="1245"/>
      <c r="AA50" s="1245"/>
      <c r="AB50" s="1245"/>
      <c r="AC50" s="971"/>
      <c r="AD50" s="1245"/>
      <c r="AE50" s="1245"/>
      <c r="AF50" s="1245"/>
      <c r="AG50" s="1245"/>
      <c r="AH50" s="954"/>
      <c r="AI50" s="949"/>
      <c r="AJ50" s="955"/>
      <c r="AK50" s="956"/>
      <c r="AL50" s="957"/>
      <c r="AM50" s="958"/>
      <c r="AN50" s="957"/>
      <c r="AO50" s="1245"/>
      <c r="AP50" s="959"/>
      <c r="AQ50" s="949"/>
      <c r="AR50" s="949"/>
      <c r="AS50" s="1245"/>
      <c r="AT50" s="959"/>
      <c r="AU50" s="949"/>
      <c r="AV50" s="960"/>
      <c r="AW50" s="1245"/>
      <c r="AX50" s="959"/>
      <c r="AY50" s="949"/>
      <c r="AZ50" s="961"/>
      <c r="BA50" s="957"/>
      <c r="BB50" s="962"/>
      <c r="BC50" s="962"/>
      <c r="BF50" s="964"/>
    </row>
    <row r="51" spans="1:58" s="963" customFormat="1" ht="13.5" customHeight="1">
      <c r="A51" s="921"/>
      <c r="B51" s="852"/>
      <c r="C51" s="853"/>
      <c r="D51" s="829"/>
      <c r="E51" s="830">
        <v>2018</v>
      </c>
      <c r="F51" s="856">
        <v>0</v>
      </c>
      <c r="G51" s="853">
        <f t="shared" si="21"/>
        <v>39</v>
      </c>
      <c r="H51" s="893"/>
      <c r="I51" s="894">
        <f t="shared" si="16"/>
        <v>2056</v>
      </c>
      <c r="J51" s="895">
        <f t="shared" si="31"/>
        <v>0</v>
      </c>
      <c r="K51" s="896">
        <f t="shared" si="27"/>
        <v>0</v>
      </c>
      <c r="L51" s="1024">
        <f t="shared" si="22"/>
        <v>0</v>
      </c>
      <c r="M51" s="897">
        <f t="shared" si="23"/>
        <v>39</v>
      </c>
      <c r="N51" s="894">
        <f t="shared" si="17"/>
        <v>2056</v>
      </c>
      <c r="O51" s="905">
        <f t="shared" si="24"/>
        <v>4651218241.8423367</v>
      </c>
      <c r="P51" s="898">
        <f t="shared" si="28"/>
        <v>4651218241.8423367</v>
      </c>
      <c r="Q51" s="898">
        <f t="shared" si="29"/>
        <v>119262006.20108555</v>
      </c>
      <c r="R51" s="857">
        <f t="shared" si="18"/>
        <v>2018</v>
      </c>
      <c r="S51" s="897">
        <f t="shared" si="30"/>
        <v>1</v>
      </c>
      <c r="T51" s="930">
        <f t="shared" si="19"/>
        <v>119262006.20108555</v>
      </c>
      <c r="U51" s="853">
        <f t="shared" si="20"/>
        <v>2018</v>
      </c>
      <c r="V51" s="948">
        <f t="shared" si="25"/>
        <v>4531956235.6412516</v>
      </c>
      <c r="W51" s="906"/>
      <c r="X51" s="949"/>
      <c r="Y51" s="933"/>
      <c r="Z51" s="1245"/>
      <c r="AA51" s="1245"/>
      <c r="AB51" s="1245"/>
      <c r="AC51" s="971"/>
      <c r="AD51" s="1245"/>
      <c r="AE51" s="1245"/>
      <c r="AF51" s="1245"/>
      <c r="AG51" s="1245"/>
      <c r="AH51" s="954"/>
      <c r="AI51" s="949"/>
      <c r="AJ51" s="955"/>
      <c r="AK51" s="956"/>
      <c r="AL51" s="957"/>
      <c r="AM51" s="958"/>
      <c r="AN51" s="957"/>
      <c r="AO51" s="1245"/>
      <c r="AP51" s="959"/>
      <c r="AQ51" s="949"/>
      <c r="AR51" s="949"/>
      <c r="AS51" s="1245"/>
      <c r="AT51" s="959"/>
      <c r="AU51" s="949"/>
      <c r="AV51" s="960"/>
      <c r="AW51" s="1245"/>
      <c r="AX51" s="959"/>
      <c r="AY51" s="949"/>
      <c r="AZ51" s="961"/>
      <c r="BA51" s="957"/>
      <c r="BB51" s="962"/>
      <c r="BC51" s="962"/>
      <c r="BF51" s="964"/>
    </row>
    <row r="52" spans="1:58" s="963" customFormat="1" ht="20.25" customHeight="1">
      <c r="A52" s="1232"/>
      <c r="B52" s="1233"/>
      <c r="C52" s="1234"/>
      <c r="D52" s="1235"/>
      <c r="E52" s="1236">
        <v>2019</v>
      </c>
      <c r="F52" s="856">
        <v>0</v>
      </c>
      <c r="G52" s="853">
        <f t="shared" si="21"/>
        <v>38</v>
      </c>
      <c r="H52" s="893"/>
      <c r="I52" s="894">
        <f t="shared" si="16"/>
        <v>2056</v>
      </c>
      <c r="J52" s="895">
        <f t="shared" si="31"/>
        <v>0</v>
      </c>
      <c r="K52" s="896">
        <f t="shared" si="27"/>
        <v>0</v>
      </c>
      <c r="L52" s="1024">
        <f t="shared" si="22"/>
        <v>0</v>
      </c>
      <c r="M52" s="897">
        <f t="shared" si="23"/>
        <v>38</v>
      </c>
      <c r="N52" s="894">
        <f t="shared" si="17"/>
        <v>2056</v>
      </c>
      <c r="O52" s="905">
        <f t="shared" si="24"/>
        <v>4531956235.6412516</v>
      </c>
      <c r="P52" s="898">
        <f t="shared" si="28"/>
        <v>4531956235.6412516</v>
      </c>
      <c r="Q52" s="898">
        <f t="shared" si="29"/>
        <v>119262006.20108557</v>
      </c>
      <c r="R52" s="857">
        <f t="shared" si="18"/>
        <v>2019</v>
      </c>
      <c r="S52" s="897">
        <f t="shared" si="30"/>
        <v>1</v>
      </c>
      <c r="T52" s="930">
        <f t="shared" si="19"/>
        <v>119262006.20108557</v>
      </c>
      <c r="U52" s="853">
        <f t="shared" si="20"/>
        <v>2019</v>
      </c>
      <c r="V52" s="948">
        <f t="shared" si="25"/>
        <v>4412694229.4401665</v>
      </c>
      <c r="W52" s="1225"/>
      <c r="X52" s="949"/>
      <c r="Y52" s="933"/>
      <c r="Z52" s="1245"/>
      <c r="AA52" s="1245"/>
      <c r="AB52" s="1245"/>
      <c r="AC52" s="971"/>
      <c r="AD52" s="1245"/>
      <c r="AE52" s="1245"/>
      <c r="AF52" s="1245"/>
      <c r="AG52" s="1245"/>
      <c r="AH52" s="954"/>
      <c r="AI52" s="949"/>
      <c r="AJ52" s="955"/>
      <c r="AK52" s="956"/>
      <c r="AL52" s="957"/>
      <c r="AM52" s="958"/>
      <c r="AN52" s="957"/>
      <c r="AO52" s="1245"/>
      <c r="AP52" s="959"/>
      <c r="AQ52" s="949"/>
      <c r="AR52" s="949"/>
      <c r="AS52" s="1245"/>
      <c r="AT52" s="959"/>
      <c r="AU52" s="949"/>
      <c r="AV52" s="960"/>
      <c r="AW52" s="1245"/>
      <c r="AX52" s="959"/>
      <c r="AY52" s="949"/>
      <c r="AZ52" s="961"/>
      <c r="BA52" s="957"/>
      <c r="BB52" s="962"/>
      <c r="BC52" s="962"/>
      <c r="BF52" s="964"/>
    </row>
    <row r="53" spans="1:58" s="880" customFormat="1" ht="23.25" customHeight="1">
      <c r="A53" s="1802" t="s">
        <v>100</v>
      </c>
      <c r="B53" s="1803"/>
      <c r="C53" s="1803"/>
      <c r="D53" s="1803"/>
      <c r="E53" s="1804"/>
      <c r="F53" s="860">
        <f>SUM(F34:F51)</f>
        <v>6296806262.9742794</v>
      </c>
      <c r="G53" s="861"/>
      <c r="H53" s="862"/>
      <c r="I53" s="863"/>
      <c r="J53" s="863"/>
      <c r="K53" s="861"/>
      <c r="L53" s="1248"/>
      <c r="M53" s="864"/>
      <c r="N53" s="863"/>
      <c r="O53" s="865"/>
      <c r="P53" s="866"/>
      <c r="Q53" s="867"/>
      <c r="R53" s="868"/>
      <c r="S53" s="868"/>
      <c r="T53" s="866">
        <f>SUM(T34:T51)</f>
        <v>1764850027.3330269</v>
      </c>
      <c r="U53" s="869"/>
      <c r="V53" s="870"/>
      <c r="W53" s="1247"/>
      <c r="X53" s="803"/>
      <c r="Y53" s="803"/>
      <c r="Z53" s="803"/>
      <c r="AA53" s="803"/>
      <c r="AB53" s="803"/>
      <c r="AC53" s="803"/>
      <c r="AD53" s="803"/>
      <c r="AE53" s="803"/>
      <c r="AF53" s="803"/>
      <c r="AG53" s="803"/>
      <c r="AH53" s="871"/>
      <c r="AI53" s="872"/>
      <c r="AJ53" s="809"/>
      <c r="AK53" s="873"/>
      <c r="AL53" s="874"/>
      <c r="AM53" s="875"/>
      <c r="AN53" s="874"/>
      <c r="AO53" s="803"/>
      <c r="AP53" s="876"/>
      <c r="AQ53" s="872"/>
      <c r="AR53" s="872"/>
      <c r="AS53" s="803"/>
      <c r="AT53" s="876"/>
      <c r="AU53" s="872"/>
      <c r="AV53" s="877"/>
      <c r="AW53" s="803"/>
      <c r="AX53" s="876"/>
      <c r="AY53" s="872"/>
      <c r="AZ53" s="878"/>
      <c r="BA53" s="874"/>
      <c r="BB53" s="879"/>
      <c r="BC53" s="879"/>
      <c r="BF53" s="881"/>
    </row>
    <row r="54" spans="1:58" s="882" customFormat="1">
      <c r="A54" s="1034"/>
      <c r="L54" s="1026"/>
      <c r="AC54" s="883"/>
    </row>
    <row r="55" spans="1:58" s="885" customFormat="1" ht="13.5" customHeight="1">
      <c r="A55" s="1813" t="s">
        <v>3407</v>
      </c>
      <c r="B55" s="1813"/>
      <c r="C55" s="1813"/>
      <c r="D55" s="1813"/>
      <c r="E55" s="884"/>
      <c r="H55" s="797"/>
      <c r="I55" s="798"/>
      <c r="J55" s="798"/>
      <c r="L55" s="1027"/>
      <c r="T55" s="886"/>
      <c r="U55" s="887"/>
      <c r="X55" s="888"/>
      <c r="Y55" s="888"/>
      <c r="Z55" s="888"/>
      <c r="AA55" s="888"/>
      <c r="AB55" s="888"/>
      <c r="AC55" s="888"/>
      <c r="AD55" s="888"/>
      <c r="AE55" s="888"/>
      <c r="AF55" s="888"/>
      <c r="AG55" s="888"/>
      <c r="AH55" s="888"/>
      <c r="AI55" s="888"/>
      <c r="AJ55" s="888"/>
      <c r="AK55" s="888"/>
      <c r="AL55" s="888"/>
      <c r="AM55" s="888"/>
      <c r="AN55" s="888"/>
      <c r="AO55" s="888"/>
      <c r="AP55" s="888"/>
      <c r="AQ55" s="888"/>
      <c r="AR55" s="888"/>
      <c r="AS55" s="888"/>
      <c r="AT55" s="888"/>
      <c r="AU55" s="888"/>
      <c r="AV55" s="888"/>
      <c r="AW55" s="888"/>
      <c r="AX55" s="888"/>
      <c r="AY55" s="888"/>
      <c r="AZ55" s="888"/>
      <c r="BA55" s="888"/>
    </row>
    <row r="56" spans="1:58" s="808" customFormat="1" ht="13.5" customHeight="1">
      <c r="A56" s="1792" t="s">
        <v>118</v>
      </c>
      <c r="B56" s="1792" t="s">
        <v>3340</v>
      </c>
      <c r="C56" s="1792" t="s">
        <v>3</v>
      </c>
      <c r="D56" s="1792" t="s">
        <v>3341</v>
      </c>
      <c r="E56" s="1792"/>
      <c r="F56" s="1814" t="s">
        <v>3342</v>
      </c>
      <c r="G56" s="1792" t="s">
        <v>3343</v>
      </c>
      <c r="H56" s="1792"/>
      <c r="I56" s="1792" t="s">
        <v>3344</v>
      </c>
      <c r="J56" s="1793" t="s">
        <v>3345</v>
      </c>
      <c r="K56" s="1792" t="s">
        <v>3346</v>
      </c>
      <c r="L56" s="1796" t="s">
        <v>3347</v>
      </c>
      <c r="M56" s="1797" t="s">
        <v>3348</v>
      </c>
      <c r="N56" s="1792" t="s">
        <v>3349</v>
      </c>
      <c r="O56" s="1805" t="s">
        <v>3350</v>
      </c>
      <c r="P56" s="1806"/>
      <c r="Q56" s="1249" t="s">
        <v>3351</v>
      </c>
      <c r="R56" s="1805" t="s">
        <v>2425</v>
      </c>
      <c r="S56" s="1807"/>
      <c r="T56" s="1806"/>
      <c r="U56" s="1808" t="s">
        <v>3352</v>
      </c>
      <c r="V56" s="1808"/>
      <c r="W56" s="1809" t="s">
        <v>3353</v>
      </c>
      <c r="X56" s="1812"/>
      <c r="Y56" s="1246"/>
      <c r="Z56" s="803">
        <v>3</v>
      </c>
      <c r="AA56" s="803"/>
      <c r="AB56" s="803"/>
      <c r="AC56" s="889"/>
      <c r="AD56" s="803"/>
      <c r="AE56" s="803"/>
      <c r="AF56" s="803"/>
      <c r="AG56" s="803"/>
      <c r="AH56" s="804"/>
      <c r="AI56" s="804"/>
      <c r="AJ56" s="804"/>
      <c r="AK56" s="804"/>
      <c r="AL56" s="805"/>
      <c r="AM56" s="804"/>
      <c r="AN56" s="804"/>
      <c r="AO56" s="803"/>
      <c r="AP56" s="804"/>
      <c r="AQ56" s="804"/>
      <c r="AR56" s="804"/>
      <c r="AS56" s="803"/>
      <c r="AT56" s="804"/>
      <c r="AU56" s="804"/>
      <c r="AV56" s="804"/>
      <c r="AW56" s="803"/>
      <c r="AX56" s="804"/>
      <c r="AY56" s="804"/>
      <c r="AZ56" s="804"/>
      <c r="BA56" s="806"/>
      <c r="BB56" s="807"/>
      <c r="BC56" s="807"/>
    </row>
    <row r="57" spans="1:58" s="808" customFormat="1" ht="16">
      <c r="A57" s="1792"/>
      <c r="B57" s="1792"/>
      <c r="C57" s="1792"/>
      <c r="D57" s="1792"/>
      <c r="E57" s="1792"/>
      <c r="F57" s="1814"/>
      <c r="G57" s="1792"/>
      <c r="H57" s="1792"/>
      <c r="I57" s="1792"/>
      <c r="J57" s="1794"/>
      <c r="K57" s="1792"/>
      <c r="L57" s="1796"/>
      <c r="M57" s="1798"/>
      <c r="N57" s="1792"/>
      <c r="O57" s="1809" t="s">
        <v>3354</v>
      </c>
      <c r="P57" s="1809" t="s">
        <v>3355</v>
      </c>
      <c r="Q57" s="1797" t="s">
        <v>3342</v>
      </c>
      <c r="R57" s="1797" t="s">
        <v>3356</v>
      </c>
      <c r="S57" s="1793" t="s">
        <v>3357</v>
      </c>
      <c r="T57" s="1797" t="s">
        <v>3342</v>
      </c>
      <c r="U57" s="1808"/>
      <c r="V57" s="1808"/>
      <c r="W57" s="1810"/>
      <c r="X57" s="1812"/>
      <c r="Y57" s="1246"/>
      <c r="Z57" s="803"/>
      <c r="AA57" s="803"/>
      <c r="AB57" s="803"/>
      <c r="AC57" s="803"/>
      <c r="AD57" s="803"/>
      <c r="AE57" s="803"/>
      <c r="AF57" s="803"/>
      <c r="AG57" s="803"/>
      <c r="AH57" s="804"/>
      <c r="AI57" s="804"/>
      <c r="AJ57" s="803"/>
      <c r="AK57" s="804"/>
      <c r="AL57" s="805"/>
      <c r="AM57" s="804"/>
      <c r="AN57" s="804"/>
      <c r="AO57" s="809"/>
      <c r="AP57" s="804"/>
      <c r="AQ57" s="804"/>
      <c r="AR57" s="804"/>
      <c r="AS57" s="809"/>
      <c r="AT57" s="804"/>
      <c r="AU57" s="804"/>
      <c r="AV57" s="804"/>
      <c r="AW57" s="809"/>
      <c r="AX57" s="804"/>
      <c r="AY57" s="804"/>
      <c r="AZ57" s="804"/>
      <c r="BA57" s="806"/>
      <c r="BB57" s="807"/>
      <c r="BC57" s="807"/>
    </row>
    <row r="58" spans="1:58" s="808" customFormat="1" ht="21.75" customHeight="1">
      <c r="A58" s="1792"/>
      <c r="B58" s="1792"/>
      <c r="C58" s="1792"/>
      <c r="D58" s="810" t="s">
        <v>20</v>
      </c>
      <c r="E58" s="811" t="s">
        <v>1914</v>
      </c>
      <c r="F58" s="1814"/>
      <c r="G58" s="1247" t="s">
        <v>1914</v>
      </c>
      <c r="H58" s="1247" t="s">
        <v>3358</v>
      </c>
      <c r="I58" s="1792"/>
      <c r="J58" s="1795"/>
      <c r="K58" s="813" t="s">
        <v>1914</v>
      </c>
      <c r="L58" s="1022" t="s">
        <v>1914</v>
      </c>
      <c r="M58" s="1247" t="s">
        <v>1914</v>
      </c>
      <c r="N58" s="1792"/>
      <c r="O58" s="1811"/>
      <c r="P58" s="1811"/>
      <c r="Q58" s="1798"/>
      <c r="R58" s="1798"/>
      <c r="S58" s="1795"/>
      <c r="T58" s="1798"/>
      <c r="U58" s="1247" t="s">
        <v>3359</v>
      </c>
      <c r="V58" s="1247" t="s">
        <v>3342</v>
      </c>
      <c r="W58" s="1811"/>
      <c r="X58" s="814"/>
      <c r="Y58" s="814"/>
      <c r="Z58" s="803"/>
      <c r="AA58" s="803"/>
      <c r="AB58" s="803"/>
      <c r="AC58" s="803"/>
      <c r="AD58" s="803"/>
      <c r="AE58" s="803"/>
      <c r="AF58" s="803"/>
      <c r="AG58" s="803"/>
      <c r="AH58" s="804"/>
      <c r="AI58" s="809"/>
      <c r="AJ58" s="809"/>
      <c r="AK58" s="804"/>
      <c r="AL58" s="805"/>
      <c r="AM58" s="809"/>
      <c r="AN58" s="804"/>
      <c r="AO58" s="809"/>
      <c r="AP58" s="809"/>
      <c r="AQ58" s="804"/>
      <c r="AR58" s="804"/>
      <c r="AS58" s="809"/>
      <c r="AT58" s="809"/>
      <c r="AU58" s="804"/>
      <c r="AV58" s="804"/>
      <c r="AW58" s="809"/>
      <c r="AX58" s="809"/>
      <c r="AY58" s="804"/>
      <c r="AZ58" s="804"/>
      <c r="BA58" s="806"/>
      <c r="BB58" s="807"/>
      <c r="BC58" s="807"/>
    </row>
    <row r="59" spans="1:58" s="946" customFormat="1" ht="13.5" customHeight="1">
      <c r="A59" s="985"/>
      <c r="B59" s="1030" t="s">
        <v>3315</v>
      </c>
      <c r="C59" s="828">
        <v>31101</v>
      </c>
      <c r="D59" s="923"/>
      <c r="E59" s="830">
        <v>2001</v>
      </c>
      <c r="F59" s="924">
        <v>1560976282</v>
      </c>
      <c r="G59" s="925">
        <f>VLOOKUP(C59,'[18]umur ekonomis'!$A$1:$C$79,3)</f>
        <v>50</v>
      </c>
      <c r="H59" s="926"/>
      <c r="I59" s="894">
        <f t="shared" ref="I59:I77" si="32">E59+M59-1</f>
        <v>2050</v>
      </c>
      <c r="J59" s="927"/>
      <c r="K59" s="925"/>
      <c r="L59" s="1023">
        <f>IF(G59+K59&gt;$G59,$G59-G59,K59)</f>
        <v>0</v>
      </c>
      <c r="M59" s="928">
        <f>G59+L59</f>
        <v>50</v>
      </c>
      <c r="N59" s="894">
        <f t="shared" ref="N59:N77" si="33">E59+M59-1</f>
        <v>2050</v>
      </c>
      <c r="O59" s="905">
        <f>F59</f>
        <v>1560976282</v>
      </c>
      <c r="P59" s="898">
        <f>O59</f>
        <v>1560976282</v>
      </c>
      <c r="Q59" s="898">
        <f>(O59)/M59</f>
        <v>31219525.640000001</v>
      </c>
      <c r="R59" s="929">
        <f t="shared" ref="R59:R77" si="34">E59</f>
        <v>2001</v>
      </c>
      <c r="S59" s="897">
        <v>1</v>
      </c>
      <c r="T59" s="930">
        <f t="shared" ref="T59:T77" si="35">Q59*S59</f>
        <v>31219525.640000001</v>
      </c>
      <c r="U59" s="894">
        <f t="shared" ref="U59:U77" si="36">E59</f>
        <v>2001</v>
      </c>
      <c r="V59" s="931">
        <f>IF(OR(AND(ISBLANK(D59),ISBLANK(F59)),ISTEXT(D59),ISTEXT(F59)),"",F59-Q59)</f>
        <v>1529756756.3599999</v>
      </c>
      <c r="W59" s="932"/>
      <c r="X59" s="933"/>
      <c r="Y59" s="933"/>
      <c r="Z59" s="934" t="s">
        <v>3360</v>
      </c>
      <c r="AA59" s="935"/>
      <c r="AB59" s="935"/>
      <c r="AC59" s="936"/>
      <c r="AD59" s="937"/>
      <c r="AE59" s="937"/>
      <c r="AF59" s="937"/>
      <c r="AG59" s="937"/>
      <c r="AH59" s="938"/>
      <c r="AI59" s="933"/>
      <c r="AJ59" s="938"/>
      <c r="AK59" s="939"/>
      <c r="AL59" s="940"/>
      <c r="AM59" s="941"/>
      <c r="AN59" s="940"/>
      <c r="AO59" s="937"/>
      <c r="AP59" s="942"/>
      <c r="AQ59" s="933"/>
      <c r="AR59" s="933"/>
      <c r="AS59" s="937"/>
      <c r="AT59" s="942"/>
      <c r="AU59" s="933"/>
      <c r="AV59" s="943"/>
      <c r="AW59" s="937"/>
      <c r="AX59" s="942"/>
      <c r="AY59" s="933"/>
      <c r="AZ59" s="944"/>
      <c r="BA59" s="940"/>
      <c r="BB59" s="945"/>
      <c r="BC59" s="945"/>
      <c r="BF59" s="947"/>
    </row>
    <row r="60" spans="1:58" s="808" customFormat="1" ht="13.5" customHeight="1">
      <c r="A60" s="985"/>
      <c r="B60" s="1031"/>
      <c r="C60" s="891"/>
      <c r="D60" s="892"/>
      <c r="E60" s="830">
        <f>E59+1</f>
        <v>2002</v>
      </c>
      <c r="F60" s="831">
        <v>0</v>
      </c>
      <c r="G60" s="853">
        <f t="shared" ref="G60:G77" si="37">M59-(E60-E59)</f>
        <v>49</v>
      </c>
      <c r="H60" s="893"/>
      <c r="I60" s="894">
        <f t="shared" si="32"/>
        <v>2050</v>
      </c>
      <c r="J60" s="895">
        <f>F60/$F$34</f>
        <v>0</v>
      </c>
      <c r="K60" s="896">
        <f>IF(J60=0%,0,IF(J60&lt;=25%,5,IF(J60&lt;=50%,10,IF(J60&lt;=75%,15,50))))</f>
        <v>0</v>
      </c>
      <c r="L60" s="1024">
        <f t="shared" ref="L60:L77" si="38">IF(OR(AND(ISBLANK(D60),ISBLANK(F60)),ISTEXT(D60),ISTEXT(F60)),"",IF(G60+K60&gt;$G$34,$G$34-G60,K60))</f>
        <v>0</v>
      </c>
      <c r="M60" s="897">
        <f>IF(OR(AND(ISBLANK(E60),ISBLANK(F60)),ISTEXT(E60),ISTEXT(F60)),"",G60+L60)</f>
        <v>49</v>
      </c>
      <c r="N60" s="894">
        <f t="shared" si="33"/>
        <v>2050</v>
      </c>
      <c r="O60" s="834">
        <f t="shared" ref="O60:O77" si="39">V59</f>
        <v>1529756756.3599999</v>
      </c>
      <c r="P60" s="835">
        <f>O60+F60</f>
        <v>1529756756.3599999</v>
      </c>
      <c r="Q60" s="898">
        <f>(P60)/M60</f>
        <v>31219525.639999997</v>
      </c>
      <c r="R60" s="915">
        <f t="shared" si="34"/>
        <v>2002</v>
      </c>
      <c r="S60" s="833">
        <f>R60-R59</f>
        <v>1</v>
      </c>
      <c r="T60" s="837">
        <f t="shared" si="35"/>
        <v>31219525.639999997</v>
      </c>
      <c r="U60" s="832">
        <f t="shared" si="36"/>
        <v>2002</v>
      </c>
      <c r="V60" s="838">
        <f t="shared" ref="V60:V77" si="40">IF(OR(AND(ISBLANK(D60),ISBLANK(F60)),ISTEXT(D60),ISTEXT(F60)),"",P60-T60)</f>
        <v>1498537230.7199998</v>
      </c>
      <c r="W60" s="839"/>
      <c r="X60" s="840"/>
      <c r="Y60" s="815"/>
      <c r="Z60" s="841" t="s">
        <v>3361</v>
      </c>
      <c r="AA60" s="842"/>
      <c r="AB60" s="842"/>
      <c r="AC60" s="843">
        <f>F78</f>
        <v>4871509763.7362862</v>
      </c>
      <c r="AD60" s="797"/>
      <c r="AE60" s="797"/>
      <c r="AF60" s="797"/>
      <c r="AG60" s="797"/>
      <c r="AH60" s="844"/>
      <c r="AI60" s="840"/>
      <c r="AJ60" s="845"/>
      <c r="AK60" s="846"/>
      <c r="AL60" s="806"/>
      <c r="AM60" s="847"/>
      <c r="AN60" s="806"/>
      <c r="AO60" s="842"/>
      <c r="AP60" s="848"/>
      <c r="AQ60" s="840"/>
      <c r="AR60" s="840"/>
      <c r="AS60" s="842"/>
      <c r="AT60" s="848"/>
      <c r="AU60" s="840"/>
      <c r="AV60" s="849"/>
      <c r="AW60" s="842"/>
      <c r="AX60" s="848"/>
      <c r="AY60" s="840"/>
      <c r="AZ60" s="850"/>
      <c r="BA60" s="806"/>
      <c r="BB60" s="807"/>
      <c r="BC60" s="807"/>
      <c r="BF60" s="851"/>
    </row>
    <row r="61" spans="1:58" s="808" customFormat="1" ht="13.5" customHeight="1">
      <c r="A61" s="985"/>
      <c r="B61" s="1031"/>
      <c r="C61" s="891"/>
      <c r="D61" s="892"/>
      <c r="E61" s="830">
        <f t="shared" ref="E61:E76" si="41">E60+1</f>
        <v>2003</v>
      </c>
      <c r="F61" s="831">
        <v>0</v>
      </c>
      <c r="G61" s="853">
        <f t="shared" si="37"/>
        <v>48</v>
      </c>
      <c r="H61" s="893"/>
      <c r="I61" s="894">
        <f t="shared" si="32"/>
        <v>2050</v>
      </c>
      <c r="J61" s="895">
        <f t="shared" ref="J61:J64" si="42">F61/$F$59</f>
        <v>0</v>
      </c>
      <c r="K61" s="896">
        <f t="shared" ref="K61:K77" si="43">IF(J61=0%,0,IF(J61&lt;=25%,5,IF(J61&lt;=50%,10,IF(J61&lt;=75%,15,50))))</f>
        <v>0</v>
      </c>
      <c r="L61" s="1024">
        <f t="shared" si="38"/>
        <v>0</v>
      </c>
      <c r="M61" s="897">
        <f t="shared" ref="M61:M77" si="44">IF(OR(AND(ISBLANK(D61),ISBLANK(F61)),ISTEXT(D61),ISTEXT(F61)),"",G61+L61)</f>
        <v>48</v>
      </c>
      <c r="N61" s="894">
        <f t="shared" si="33"/>
        <v>2050</v>
      </c>
      <c r="O61" s="834">
        <f t="shared" si="39"/>
        <v>1498537230.7199998</v>
      </c>
      <c r="P61" s="835">
        <f t="shared" ref="P61:P77" si="45">O61+F61</f>
        <v>1498537230.7199998</v>
      </c>
      <c r="Q61" s="898">
        <f t="shared" ref="Q61:Q77" si="46">(P61)/M61</f>
        <v>31219525.639999997</v>
      </c>
      <c r="R61" s="915">
        <f t="shared" si="34"/>
        <v>2003</v>
      </c>
      <c r="S61" s="833">
        <f t="shared" ref="S61:S77" si="47">R61-R60</f>
        <v>1</v>
      </c>
      <c r="T61" s="837">
        <f t="shared" si="35"/>
        <v>31219525.639999997</v>
      </c>
      <c r="U61" s="832">
        <f t="shared" si="36"/>
        <v>2003</v>
      </c>
      <c r="V61" s="838">
        <f t="shared" si="40"/>
        <v>1467317705.0799997</v>
      </c>
      <c r="W61" s="839"/>
      <c r="X61" s="840"/>
      <c r="Y61" s="815"/>
      <c r="Z61" s="841" t="s">
        <v>3362</v>
      </c>
      <c r="AA61" s="797"/>
      <c r="AB61" s="797"/>
      <c r="AC61" s="843">
        <f>T78</f>
        <v>1288924088.7315652</v>
      </c>
      <c r="AD61" s="797"/>
      <c r="AE61" s="797"/>
      <c r="AF61" s="797"/>
      <c r="AG61" s="797"/>
      <c r="AH61" s="844"/>
      <c r="AI61" s="840"/>
      <c r="AJ61" s="845"/>
      <c r="AK61" s="846"/>
      <c r="AL61" s="806"/>
      <c r="AM61" s="847"/>
      <c r="AN61" s="806"/>
      <c r="AO61" s="842"/>
      <c r="AP61" s="848"/>
      <c r="AQ61" s="840"/>
      <c r="AR61" s="840"/>
      <c r="AS61" s="842"/>
      <c r="AT61" s="848"/>
      <c r="AU61" s="840"/>
      <c r="AV61" s="849"/>
      <c r="AW61" s="842"/>
      <c r="AX61" s="848"/>
      <c r="AY61" s="840"/>
      <c r="AZ61" s="850"/>
      <c r="BA61" s="806"/>
      <c r="BB61" s="807"/>
      <c r="BC61" s="807"/>
      <c r="BF61" s="851"/>
    </row>
    <row r="62" spans="1:58" s="808" customFormat="1" ht="13.5" customHeight="1">
      <c r="A62" s="985"/>
      <c r="B62" s="1031"/>
      <c r="C62" s="891"/>
      <c r="D62" s="892"/>
      <c r="E62" s="830">
        <f t="shared" si="41"/>
        <v>2004</v>
      </c>
      <c r="F62" s="831">
        <v>0</v>
      </c>
      <c r="G62" s="853">
        <f t="shared" si="37"/>
        <v>47</v>
      </c>
      <c r="H62" s="893"/>
      <c r="I62" s="894">
        <f t="shared" si="32"/>
        <v>2050</v>
      </c>
      <c r="J62" s="895">
        <f t="shared" si="42"/>
        <v>0</v>
      </c>
      <c r="K62" s="896">
        <f t="shared" si="43"/>
        <v>0</v>
      </c>
      <c r="L62" s="1024">
        <f t="shared" si="38"/>
        <v>0</v>
      </c>
      <c r="M62" s="897">
        <f t="shared" si="44"/>
        <v>47</v>
      </c>
      <c r="N62" s="894">
        <f t="shared" si="33"/>
        <v>2050</v>
      </c>
      <c r="O62" s="834">
        <f t="shared" si="39"/>
        <v>1467317705.0799997</v>
      </c>
      <c r="P62" s="835">
        <f t="shared" si="45"/>
        <v>1467317705.0799997</v>
      </c>
      <c r="Q62" s="898">
        <f t="shared" si="46"/>
        <v>31219525.639999993</v>
      </c>
      <c r="R62" s="915">
        <f t="shared" si="34"/>
        <v>2004</v>
      </c>
      <c r="S62" s="833">
        <f t="shared" si="47"/>
        <v>1</v>
      </c>
      <c r="T62" s="837">
        <f t="shared" si="35"/>
        <v>31219525.639999993</v>
      </c>
      <c r="U62" s="832">
        <f t="shared" si="36"/>
        <v>2004</v>
      </c>
      <c r="V62" s="838">
        <f t="shared" si="40"/>
        <v>1436098179.4399996</v>
      </c>
      <c r="W62" s="839"/>
      <c r="X62" s="840"/>
      <c r="Y62" s="815"/>
      <c r="Z62" s="854" t="s">
        <v>3363</v>
      </c>
      <c r="AA62" s="842"/>
      <c r="AB62" s="842"/>
      <c r="AC62" s="843">
        <f>AC60-AC61</f>
        <v>3582585675.0047207</v>
      </c>
      <c r="AD62" s="797"/>
      <c r="AE62" s="797"/>
      <c r="AF62" s="797"/>
      <c r="AG62" s="797"/>
      <c r="AH62" s="844"/>
      <c r="AI62" s="840"/>
      <c r="AJ62" s="845"/>
      <c r="AK62" s="846"/>
      <c r="AL62" s="806"/>
      <c r="AM62" s="847"/>
      <c r="AN62" s="806"/>
      <c r="AO62" s="842"/>
      <c r="AP62" s="848"/>
      <c r="AQ62" s="840"/>
      <c r="AR62" s="840"/>
      <c r="AS62" s="842"/>
      <c r="AT62" s="848"/>
      <c r="AU62" s="840"/>
      <c r="AV62" s="849"/>
      <c r="AW62" s="842"/>
      <c r="AX62" s="848"/>
      <c r="AY62" s="840"/>
      <c r="AZ62" s="850"/>
      <c r="BA62" s="806"/>
      <c r="BB62" s="807"/>
      <c r="BC62" s="807"/>
      <c r="BF62" s="851"/>
    </row>
    <row r="63" spans="1:58" s="808" customFormat="1" ht="13.5" customHeight="1">
      <c r="A63" s="985"/>
      <c r="B63" s="1031"/>
      <c r="C63" s="891"/>
      <c r="D63" s="892"/>
      <c r="E63" s="830">
        <f t="shared" si="41"/>
        <v>2005</v>
      </c>
      <c r="F63" s="831">
        <v>0</v>
      </c>
      <c r="G63" s="853">
        <f t="shared" si="37"/>
        <v>46</v>
      </c>
      <c r="H63" s="893"/>
      <c r="I63" s="894">
        <f t="shared" si="32"/>
        <v>2050</v>
      </c>
      <c r="J63" s="895">
        <f t="shared" si="42"/>
        <v>0</v>
      </c>
      <c r="K63" s="896">
        <f t="shared" si="43"/>
        <v>0</v>
      </c>
      <c r="L63" s="1024">
        <f t="shared" si="38"/>
        <v>0</v>
      </c>
      <c r="M63" s="897">
        <f t="shared" si="44"/>
        <v>46</v>
      </c>
      <c r="N63" s="894">
        <f t="shared" si="33"/>
        <v>2050</v>
      </c>
      <c r="O63" s="834">
        <f t="shared" si="39"/>
        <v>1436098179.4399996</v>
      </c>
      <c r="P63" s="835">
        <f t="shared" si="45"/>
        <v>1436098179.4399996</v>
      </c>
      <c r="Q63" s="898">
        <f t="shared" si="46"/>
        <v>31219525.639999989</v>
      </c>
      <c r="R63" s="915">
        <f t="shared" si="34"/>
        <v>2005</v>
      </c>
      <c r="S63" s="833">
        <f t="shared" si="47"/>
        <v>1</v>
      </c>
      <c r="T63" s="837">
        <f t="shared" si="35"/>
        <v>31219525.639999989</v>
      </c>
      <c r="U63" s="832">
        <f t="shared" si="36"/>
        <v>2005</v>
      </c>
      <c r="V63" s="838">
        <f t="shared" si="40"/>
        <v>1404878653.7999995</v>
      </c>
      <c r="W63" s="839"/>
      <c r="X63" s="840"/>
      <c r="Y63" s="815"/>
      <c r="Z63" s="841" t="s">
        <v>3364</v>
      </c>
      <c r="AA63" s="842"/>
      <c r="AB63" s="842"/>
      <c r="AC63" s="843">
        <f>V77-AC62</f>
        <v>-91861171.153967381</v>
      </c>
      <c r="AD63" s="797"/>
      <c r="AE63" s="797"/>
      <c r="AF63" s="797"/>
      <c r="AG63" s="797"/>
      <c r="AH63" s="844"/>
      <c r="AI63" s="840"/>
      <c r="AJ63" s="845"/>
      <c r="AK63" s="846"/>
      <c r="AL63" s="806"/>
      <c r="AM63" s="847"/>
      <c r="AN63" s="806"/>
      <c r="AO63" s="842"/>
      <c r="AP63" s="848"/>
      <c r="AQ63" s="840"/>
      <c r="AR63" s="840"/>
      <c r="AS63" s="842"/>
      <c r="AT63" s="848"/>
      <c r="AU63" s="840"/>
      <c r="AV63" s="849"/>
      <c r="AW63" s="842"/>
      <c r="AX63" s="848"/>
      <c r="AY63" s="840"/>
      <c r="AZ63" s="850"/>
      <c r="BA63" s="806"/>
      <c r="BB63" s="807"/>
      <c r="BC63" s="807"/>
      <c r="BF63" s="851"/>
    </row>
    <row r="64" spans="1:58" s="808" customFormat="1" ht="13.5" customHeight="1">
      <c r="A64" s="985"/>
      <c r="B64" s="1031"/>
      <c r="C64" s="891"/>
      <c r="D64" s="892"/>
      <c r="E64" s="830">
        <f t="shared" si="41"/>
        <v>2006</v>
      </c>
      <c r="F64" s="831">
        <v>0</v>
      </c>
      <c r="G64" s="853">
        <f t="shared" si="37"/>
        <v>45</v>
      </c>
      <c r="H64" s="893"/>
      <c r="I64" s="894">
        <f t="shared" si="32"/>
        <v>2050</v>
      </c>
      <c r="J64" s="895">
        <f t="shared" si="42"/>
        <v>0</v>
      </c>
      <c r="K64" s="896">
        <f t="shared" si="43"/>
        <v>0</v>
      </c>
      <c r="L64" s="1024">
        <f t="shared" si="38"/>
        <v>0</v>
      </c>
      <c r="M64" s="897">
        <f t="shared" si="44"/>
        <v>45</v>
      </c>
      <c r="N64" s="894">
        <f t="shared" si="33"/>
        <v>2050</v>
      </c>
      <c r="O64" s="834">
        <f t="shared" si="39"/>
        <v>1404878653.7999995</v>
      </c>
      <c r="P64" s="835">
        <f t="shared" si="45"/>
        <v>1404878653.7999995</v>
      </c>
      <c r="Q64" s="898">
        <f t="shared" si="46"/>
        <v>31219525.639999989</v>
      </c>
      <c r="R64" s="915">
        <f t="shared" si="34"/>
        <v>2006</v>
      </c>
      <c r="S64" s="833">
        <f t="shared" si="47"/>
        <v>1</v>
      </c>
      <c r="T64" s="837">
        <f t="shared" si="35"/>
        <v>31219525.639999989</v>
      </c>
      <c r="U64" s="832">
        <f t="shared" si="36"/>
        <v>2006</v>
      </c>
      <c r="V64" s="838">
        <f t="shared" si="40"/>
        <v>1373659128.1599994</v>
      </c>
      <c r="W64" s="839"/>
      <c r="X64" s="840"/>
      <c r="Y64" s="815"/>
      <c r="Z64" s="899"/>
      <c r="AA64" s="900"/>
      <c r="AB64" s="900"/>
      <c r="AC64" s="901"/>
      <c r="AD64" s="797"/>
      <c r="AE64" s="797"/>
      <c r="AF64" s="797"/>
      <c r="AG64" s="797"/>
      <c r="AH64" s="844"/>
      <c r="AI64" s="840"/>
      <c r="AJ64" s="845"/>
      <c r="AK64" s="846"/>
      <c r="AL64" s="806"/>
      <c r="AM64" s="847"/>
      <c r="AN64" s="806"/>
      <c r="AO64" s="842"/>
      <c r="AP64" s="848"/>
      <c r="AQ64" s="840"/>
      <c r="AR64" s="840"/>
      <c r="AS64" s="842"/>
      <c r="AT64" s="848"/>
      <c r="AU64" s="840"/>
      <c r="AV64" s="849"/>
      <c r="AW64" s="842"/>
      <c r="AX64" s="848"/>
      <c r="AY64" s="840"/>
      <c r="AZ64" s="850"/>
      <c r="BA64" s="806"/>
      <c r="BB64" s="807"/>
      <c r="BC64" s="807"/>
      <c r="BF64" s="851"/>
    </row>
    <row r="65" spans="1:58" s="808" customFormat="1" ht="13.5" customHeight="1">
      <c r="A65" s="985"/>
      <c r="B65" s="1032" t="s">
        <v>3308</v>
      </c>
      <c r="C65" s="832"/>
      <c r="D65" s="892"/>
      <c r="E65" s="830">
        <f t="shared" si="41"/>
        <v>2007</v>
      </c>
      <c r="F65" s="831">
        <v>3183043481.7362862</v>
      </c>
      <c r="G65" s="853">
        <f t="shared" si="37"/>
        <v>44</v>
      </c>
      <c r="H65" s="893"/>
      <c r="I65" s="894">
        <f t="shared" si="32"/>
        <v>2056</v>
      </c>
      <c r="J65" s="895">
        <f>F65/P64</f>
        <v>2.2657070581338825</v>
      </c>
      <c r="K65" s="896">
        <f t="shared" si="43"/>
        <v>50</v>
      </c>
      <c r="L65" s="1024">
        <f t="shared" si="38"/>
        <v>6</v>
      </c>
      <c r="M65" s="897">
        <f t="shared" si="44"/>
        <v>50</v>
      </c>
      <c r="N65" s="894">
        <f t="shared" si="33"/>
        <v>2056</v>
      </c>
      <c r="O65" s="834">
        <f t="shared" si="39"/>
        <v>1373659128.1599994</v>
      </c>
      <c r="P65" s="835">
        <f t="shared" si="45"/>
        <v>4556702609.896286</v>
      </c>
      <c r="Q65" s="898">
        <f t="shared" si="46"/>
        <v>91134052.197925717</v>
      </c>
      <c r="R65" s="915">
        <f t="shared" si="34"/>
        <v>2007</v>
      </c>
      <c r="S65" s="833">
        <f t="shared" si="47"/>
        <v>1</v>
      </c>
      <c r="T65" s="837">
        <f t="shared" si="35"/>
        <v>91134052.197925717</v>
      </c>
      <c r="U65" s="832">
        <f t="shared" si="36"/>
        <v>2007</v>
      </c>
      <c r="V65" s="838">
        <f t="shared" si="40"/>
        <v>4465568557.6983604</v>
      </c>
      <c r="W65" s="839"/>
      <c r="X65" s="840"/>
      <c r="Y65" s="815"/>
      <c r="AB65" s="842"/>
      <c r="AC65" s="903"/>
      <c r="AD65" s="842"/>
      <c r="AE65" s="842"/>
      <c r="AF65" s="842"/>
      <c r="AG65" s="842"/>
      <c r="AH65" s="844"/>
      <c r="AI65" s="840"/>
      <c r="AJ65" s="845"/>
      <c r="AK65" s="846"/>
      <c r="AL65" s="806"/>
      <c r="AM65" s="847"/>
      <c r="AN65" s="806"/>
      <c r="AO65" s="842"/>
      <c r="AP65" s="848"/>
      <c r="AQ65" s="840"/>
      <c r="AR65" s="840"/>
      <c r="AS65" s="842"/>
      <c r="AT65" s="848"/>
      <c r="AU65" s="840"/>
      <c r="AV65" s="849"/>
      <c r="AW65" s="842"/>
      <c r="AX65" s="848"/>
      <c r="AY65" s="840"/>
      <c r="AZ65" s="850"/>
      <c r="BA65" s="806"/>
      <c r="BB65" s="807"/>
      <c r="BC65" s="807"/>
      <c r="BF65" s="851"/>
    </row>
    <row r="66" spans="1:58" s="808" customFormat="1" ht="27" customHeight="1">
      <c r="A66" s="1035"/>
      <c r="B66" s="1029" t="s">
        <v>3318</v>
      </c>
      <c r="C66" s="832"/>
      <c r="D66" s="892"/>
      <c r="E66" s="830">
        <f t="shared" si="41"/>
        <v>2008</v>
      </c>
      <c r="F66" s="856">
        <v>127490000</v>
      </c>
      <c r="G66" s="853">
        <f t="shared" si="37"/>
        <v>49</v>
      </c>
      <c r="H66" s="893"/>
      <c r="I66" s="894">
        <f t="shared" si="32"/>
        <v>2057</v>
      </c>
      <c r="J66" s="895">
        <f>F66/P65</f>
        <v>2.7978564965621438E-2</v>
      </c>
      <c r="K66" s="896">
        <f t="shared" si="43"/>
        <v>5</v>
      </c>
      <c r="L66" s="1024">
        <f t="shared" si="38"/>
        <v>1</v>
      </c>
      <c r="M66" s="897">
        <f t="shared" si="44"/>
        <v>50</v>
      </c>
      <c r="N66" s="894">
        <f t="shared" si="33"/>
        <v>2057</v>
      </c>
      <c r="O66" s="834">
        <f t="shared" si="39"/>
        <v>4465568557.6983604</v>
      </c>
      <c r="P66" s="835">
        <f t="shared" si="45"/>
        <v>4593058557.6983604</v>
      </c>
      <c r="Q66" s="898">
        <f t="shared" si="46"/>
        <v>91861171.153967202</v>
      </c>
      <c r="R66" s="915">
        <f t="shared" si="34"/>
        <v>2008</v>
      </c>
      <c r="S66" s="833">
        <f t="shared" si="47"/>
        <v>1</v>
      </c>
      <c r="T66" s="837">
        <f t="shared" si="35"/>
        <v>91861171.153967202</v>
      </c>
      <c r="U66" s="832">
        <f t="shared" si="36"/>
        <v>2008</v>
      </c>
      <c r="V66" s="838">
        <f t="shared" si="40"/>
        <v>4501197386.5443935</v>
      </c>
      <c r="W66" s="839"/>
      <c r="X66" s="840"/>
      <c r="Y66" s="815"/>
      <c r="AB66" s="842"/>
      <c r="AC66" s="842"/>
      <c r="AD66" s="842"/>
      <c r="AE66" s="842"/>
      <c r="AF66" s="842"/>
      <c r="AG66" s="842"/>
      <c r="AH66" s="844"/>
      <c r="AI66" s="840"/>
      <c r="AJ66" s="845"/>
      <c r="AK66" s="846"/>
      <c r="AL66" s="806"/>
      <c r="AM66" s="847"/>
      <c r="AN66" s="806"/>
      <c r="AO66" s="842"/>
      <c r="AP66" s="848"/>
      <c r="AQ66" s="840"/>
      <c r="AR66" s="840"/>
      <c r="AS66" s="842"/>
      <c r="AT66" s="848"/>
      <c r="AU66" s="840"/>
      <c r="AV66" s="849"/>
      <c r="AW66" s="842"/>
      <c r="AX66" s="848"/>
      <c r="AY66" s="840"/>
      <c r="AZ66" s="850"/>
      <c r="BA66" s="806"/>
      <c r="BB66" s="807"/>
      <c r="BC66" s="807"/>
      <c r="BF66" s="851"/>
    </row>
    <row r="67" spans="1:58" s="808" customFormat="1" ht="18" customHeight="1">
      <c r="A67" s="1036"/>
      <c r="B67" s="972"/>
      <c r="C67" s="973"/>
      <c r="D67" s="974"/>
      <c r="E67" s="830">
        <f t="shared" si="41"/>
        <v>2009</v>
      </c>
      <c r="F67" s="976">
        <v>0</v>
      </c>
      <c r="G67" s="853">
        <f t="shared" si="37"/>
        <v>49</v>
      </c>
      <c r="H67" s="893"/>
      <c r="I67" s="894">
        <f t="shared" si="32"/>
        <v>2057</v>
      </c>
      <c r="J67" s="895">
        <f t="shared" ref="J67:J77" si="48">F67/P66</f>
        <v>0</v>
      </c>
      <c r="K67" s="896">
        <f t="shared" si="43"/>
        <v>0</v>
      </c>
      <c r="L67" s="1024">
        <f t="shared" si="38"/>
        <v>0</v>
      </c>
      <c r="M67" s="897">
        <f t="shared" si="44"/>
        <v>49</v>
      </c>
      <c r="N67" s="894">
        <f t="shared" si="33"/>
        <v>2057</v>
      </c>
      <c r="O67" s="834">
        <f t="shared" si="39"/>
        <v>4501197386.5443935</v>
      </c>
      <c r="P67" s="835">
        <f t="shared" si="45"/>
        <v>4501197386.5443935</v>
      </c>
      <c r="Q67" s="898">
        <f t="shared" si="46"/>
        <v>91861171.153967217</v>
      </c>
      <c r="R67" s="915">
        <f t="shared" si="34"/>
        <v>2009</v>
      </c>
      <c r="S67" s="833">
        <f t="shared" si="47"/>
        <v>1</v>
      </c>
      <c r="T67" s="837">
        <f t="shared" si="35"/>
        <v>91861171.153967217</v>
      </c>
      <c r="U67" s="832">
        <f t="shared" si="36"/>
        <v>2009</v>
      </c>
      <c r="V67" s="838">
        <f t="shared" si="40"/>
        <v>4409336215.3904266</v>
      </c>
      <c r="W67" s="989"/>
      <c r="X67" s="840"/>
      <c r="Y67" s="815"/>
      <c r="Z67" s="1815" t="s">
        <v>3366</v>
      </c>
      <c r="AA67" s="1815"/>
      <c r="AB67" s="1815"/>
      <c r="AC67" s="859">
        <f>SUM(Q59:Q71)</f>
        <v>829618232.96172917</v>
      </c>
      <c r="AD67" s="842"/>
      <c r="AE67" s="842"/>
      <c r="AF67" s="842"/>
      <c r="AG67" s="842"/>
      <c r="AH67" s="844"/>
      <c r="AI67" s="840"/>
      <c r="AJ67" s="845"/>
      <c r="AK67" s="846"/>
      <c r="AL67" s="806"/>
      <c r="AM67" s="847"/>
      <c r="AN67" s="806"/>
      <c r="AO67" s="842"/>
      <c r="AP67" s="848"/>
      <c r="AQ67" s="840"/>
      <c r="AR67" s="840"/>
      <c r="AS67" s="842"/>
      <c r="AT67" s="848"/>
      <c r="AU67" s="840"/>
      <c r="AV67" s="849"/>
      <c r="AW67" s="842"/>
      <c r="AX67" s="848"/>
      <c r="AY67" s="840"/>
      <c r="AZ67" s="850"/>
      <c r="BA67" s="806"/>
      <c r="BB67" s="807"/>
      <c r="BC67" s="807"/>
      <c r="BF67" s="851"/>
    </row>
    <row r="68" spans="1:58" s="808" customFormat="1" ht="18" customHeight="1">
      <c r="A68" s="1036"/>
      <c r="B68" s="972"/>
      <c r="C68" s="973"/>
      <c r="D68" s="974"/>
      <c r="E68" s="830">
        <f t="shared" si="41"/>
        <v>2010</v>
      </c>
      <c r="F68" s="976">
        <v>0</v>
      </c>
      <c r="G68" s="853">
        <f t="shared" si="37"/>
        <v>48</v>
      </c>
      <c r="H68" s="893"/>
      <c r="I68" s="894">
        <f t="shared" si="32"/>
        <v>2057</v>
      </c>
      <c r="J68" s="895">
        <f t="shared" si="48"/>
        <v>0</v>
      </c>
      <c r="K68" s="896">
        <f t="shared" si="43"/>
        <v>0</v>
      </c>
      <c r="L68" s="1024">
        <f t="shared" si="38"/>
        <v>0</v>
      </c>
      <c r="M68" s="897">
        <f t="shared" si="44"/>
        <v>48</v>
      </c>
      <c r="N68" s="894">
        <f t="shared" si="33"/>
        <v>2057</v>
      </c>
      <c r="O68" s="834">
        <f t="shared" si="39"/>
        <v>4409336215.3904266</v>
      </c>
      <c r="P68" s="835">
        <f t="shared" si="45"/>
        <v>4409336215.3904266</v>
      </c>
      <c r="Q68" s="898">
        <f t="shared" si="46"/>
        <v>91861171.153967217</v>
      </c>
      <c r="R68" s="915">
        <f t="shared" si="34"/>
        <v>2010</v>
      </c>
      <c r="S68" s="833">
        <f t="shared" si="47"/>
        <v>1</v>
      </c>
      <c r="T68" s="837">
        <f t="shared" si="35"/>
        <v>91861171.153967217</v>
      </c>
      <c r="U68" s="832">
        <f t="shared" si="36"/>
        <v>2010</v>
      </c>
      <c r="V68" s="838">
        <f t="shared" si="40"/>
        <v>4317475044.2364597</v>
      </c>
      <c r="W68" s="989"/>
      <c r="X68" s="840"/>
      <c r="Y68" s="815"/>
      <c r="AB68" s="842"/>
      <c r="AC68" s="842"/>
      <c r="AD68" s="842"/>
      <c r="AE68" s="842"/>
      <c r="AF68" s="842"/>
      <c r="AG68" s="842"/>
      <c r="AH68" s="844"/>
      <c r="AI68" s="840"/>
      <c r="AJ68" s="845"/>
      <c r="AK68" s="846"/>
      <c r="AL68" s="806"/>
      <c r="AM68" s="847"/>
      <c r="AN68" s="806"/>
      <c r="AO68" s="842"/>
      <c r="AP68" s="848"/>
      <c r="AQ68" s="840"/>
      <c r="AR68" s="840"/>
      <c r="AS68" s="842"/>
      <c r="AT68" s="848"/>
      <c r="AU68" s="840"/>
      <c r="AV68" s="849"/>
      <c r="AW68" s="842"/>
      <c r="AX68" s="848"/>
      <c r="AY68" s="840"/>
      <c r="AZ68" s="850"/>
      <c r="BA68" s="806"/>
      <c r="BB68" s="807"/>
      <c r="BC68" s="807"/>
      <c r="BF68" s="851"/>
    </row>
    <row r="69" spans="1:58" s="808" customFormat="1" ht="18" customHeight="1">
      <c r="A69" s="1036"/>
      <c r="B69" s="972"/>
      <c r="C69" s="973"/>
      <c r="D69" s="974"/>
      <c r="E69" s="830">
        <f t="shared" si="41"/>
        <v>2011</v>
      </c>
      <c r="F69" s="976">
        <v>0</v>
      </c>
      <c r="G69" s="853">
        <f t="shared" si="37"/>
        <v>47</v>
      </c>
      <c r="H69" s="893"/>
      <c r="I69" s="894">
        <f t="shared" si="32"/>
        <v>2057</v>
      </c>
      <c r="J69" s="895">
        <f t="shared" si="48"/>
        <v>0</v>
      </c>
      <c r="K69" s="896">
        <f t="shared" si="43"/>
        <v>0</v>
      </c>
      <c r="L69" s="1024">
        <f t="shared" si="38"/>
        <v>0</v>
      </c>
      <c r="M69" s="897">
        <f t="shared" si="44"/>
        <v>47</v>
      </c>
      <c r="N69" s="894">
        <f t="shared" si="33"/>
        <v>2057</v>
      </c>
      <c r="O69" s="834">
        <f t="shared" si="39"/>
        <v>4317475044.2364597</v>
      </c>
      <c r="P69" s="835">
        <f t="shared" si="45"/>
        <v>4317475044.2364597</v>
      </c>
      <c r="Q69" s="898">
        <f t="shared" si="46"/>
        <v>91861171.153967232</v>
      </c>
      <c r="R69" s="915">
        <f t="shared" si="34"/>
        <v>2011</v>
      </c>
      <c r="S69" s="833">
        <f t="shared" si="47"/>
        <v>1</v>
      </c>
      <c r="T69" s="837">
        <f t="shared" si="35"/>
        <v>91861171.153967232</v>
      </c>
      <c r="U69" s="832">
        <f t="shared" si="36"/>
        <v>2011</v>
      </c>
      <c r="V69" s="838">
        <f t="shared" si="40"/>
        <v>4225613873.0824924</v>
      </c>
      <c r="W69" s="989"/>
      <c r="X69" s="840"/>
      <c r="Y69" s="815"/>
      <c r="AB69" s="842"/>
      <c r="AC69" s="842"/>
      <c r="AD69" s="842"/>
      <c r="AE69" s="842"/>
      <c r="AF69" s="842"/>
      <c r="AG69" s="842"/>
      <c r="AH69" s="844"/>
      <c r="AI69" s="840"/>
      <c r="AJ69" s="845"/>
      <c r="AK69" s="846"/>
      <c r="AL69" s="806"/>
      <c r="AM69" s="847"/>
      <c r="AN69" s="806"/>
      <c r="AO69" s="842"/>
      <c r="AP69" s="848"/>
      <c r="AQ69" s="840"/>
      <c r="AR69" s="840"/>
      <c r="AS69" s="842"/>
      <c r="AT69" s="848"/>
      <c r="AU69" s="840"/>
      <c r="AV69" s="849"/>
      <c r="AW69" s="842"/>
      <c r="AX69" s="848"/>
      <c r="AY69" s="840"/>
      <c r="AZ69" s="850"/>
      <c r="BA69" s="806"/>
      <c r="BB69" s="807"/>
      <c r="BC69" s="807"/>
      <c r="BF69" s="851"/>
    </row>
    <row r="70" spans="1:58" s="808" customFormat="1" ht="18" customHeight="1">
      <c r="A70" s="1036"/>
      <c r="B70" s="972"/>
      <c r="C70" s="973"/>
      <c r="D70" s="974"/>
      <c r="E70" s="830">
        <f t="shared" si="41"/>
        <v>2012</v>
      </c>
      <c r="F70" s="976">
        <v>0</v>
      </c>
      <c r="G70" s="853">
        <f t="shared" si="37"/>
        <v>46</v>
      </c>
      <c r="H70" s="893"/>
      <c r="I70" s="894">
        <f t="shared" si="32"/>
        <v>2057</v>
      </c>
      <c r="J70" s="895">
        <f t="shared" si="48"/>
        <v>0</v>
      </c>
      <c r="K70" s="896">
        <f t="shared" si="43"/>
        <v>0</v>
      </c>
      <c r="L70" s="1024">
        <f t="shared" si="38"/>
        <v>0</v>
      </c>
      <c r="M70" s="897">
        <f t="shared" si="44"/>
        <v>46</v>
      </c>
      <c r="N70" s="894">
        <f t="shared" si="33"/>
        <v>2057</v>
      </c>
      <c r="O70" s="834">
        <f t="shared" si="39"/>
        <v>4225613873.0824924</v>
      </c>
      <c r="P70" s="835">
        <f t="shared" si="45"/>
        <v>4225613873.0824924</v>
      </c>
      <c r="Q70" s="898">
        <f t="shared" si="46"/>
        <v>91861171.153967232</v>
      </c>
      <c r="R70" s="915">
        <f t="shared" si="34"/>
        <v>2012</v>
      </c>
      <c r="S70" s="833">
        <f t="shared" si="47"/>
        <v>1</v>
      </c>
      <c r="T70" s="837">
        <f t="shared" si="35"/>
        <v>91861171.153967232</v>
      </c>
      <c r="U70" s="832">
        <f t="shared" si="36"/>
        <v>2012</v>
      </c>
      <c r="V70" s="838">
        <f t="shared" si="40"/>
        <v>4133752701.928525</v>
      </c>
      <c r="W70" s="989"/>
      <c r="X70" s="840"/>
      <c r="Y70" s="815"/>
      <c r="AB70" s="842"/>
      <c r="AC70" s="842"/>
      <c r="AD70" s="842"/>
      <c r="AE70" s="842"/>
      <c r="AF70" s="842"/>
      <c r="AG70" s="842"/>
      <c r="AH70" s="844"/>
      <c r="AI70" s="840"/>
      <c r="AJ70" s="845"/>
      <c r="AK70" s="846"/>
      <c r="AL70" s="806"/>
      <c r="AM70" s="847"/>
      <c r="AN70" s="806"/>
      <c r="AO70" s="842"/>
      <c r="AP70" s="848"/>
      <c r="AQ70" s="840"/>
      <c r="AR70" s="840"/>
      <c r="AS70" s="842"/>
      <c r="AT70" s="848"/>
      <c r="AU70" s="840"/>
      <c r="AV70" s="849"/>
      <c r="AW70" s="842"/>
      <c r="AX70" s="848"/>
      <c r="AY70" s="840"/>
      <c r="AZ70" s="850"/>
      <c r="BA70" s="806"/>
      <c r="BB70" s="807"/>
      <c r="BC70" s="807"/>
      <c r="BF70" s="851"/>
    </row>
    <row r="71" spans="1:58" s="808" customFormat="1" ht="18" customHeight="1">
      <c r="A71" s="1036"/>
      <c r="B71" s="972"/>
      <c r="C71" s="973"/>
      <c r="D71" s="974"/>
      <c r="E71" s="830">
        <f t="shared" si="41"/>
        <v>2013</v>
      </c>
      <c r="F71" s="976">
        <v>0</v>
      </c>
      <c r="G71" s="853">
        <f t="shared" si="37"/>
        <v>45</v>
      </c>
      <c r="H71" s="893"/>
      <c r="I71" s="894">
        <f t="shared" si="32"/>
        <v>2057</v>
      </c>
      <c r="J71" s="895">
        <f t="shared" si="48"/>
        <v>0</v>
      </c>
      <c r="K71" s="896">
        <f t="shared" si="43"/>
        <v>0</v>
      </c>
      <c r="L71" s="1024">
        <f t="shared" si="38"/>
        <v>0</v>
      </c>
      <c r="M71" s="897">
        <f t="shared" si="44"/>
        <v>45</v>
      </c>
      <c r="N71" s="894">
        <f t="shared" si="33"/>
        <v>2057</v>
      </c>
      <c r="O71" s="834">
        <f t="shared" si="39"/>
        <v>4133752701.928525</v>
      </c>
      <c r="P71" s="835">
        <f t="shared" si="45"/>
        <v>4133752701.928525</v>
      </c>
      <c r="Q71" s="898">
        <f t="shared" si="46"/>
        <v>91861171.153967217</v>
      </c>
      <c r="R71" s="915">
        <f t="shared" si="34"/>
        <v>2013</v>
      </c>
      <c r="S71" s="833">
        <f t="shared" si="47"/>
        <v>1</v>
      </c>
      <c r="T71" s="837">
        <f t="shared" si="35"/>
        <v>91861171.153967217</v>
      </c>
      <c r="U71" s="832">
        <f t="shared" si="36"/>
        <v>2013</v>
      </c>
      <c r="V71" s="838">
        <f t="shared" si="40"/>
        <v>4041891530.7745576</v>
      </c>
      <c r="W71" s="989"/>
      <c r="X71" s="840"/>
      <c r="Y71" s="815"/>
      <c r="AB71" s="842"/>
      <c r="AC71" s="842"/>
      <c r="AD71" s="842"/>
      <c r="AE71" s="842"/>
      <c r="AF71" s="842"/>
      <c r="AG71" s="842"/>
      <c r="AH71" s="844"/>
      <c r="AI71" s="840"/>
      <c r="AJ71" s="845"/>
      <c r="AK71" s="846"/>
      <c r="AL71" s="806"/>
      <c r="AM71" s="847"/>
      <c r="AN71" s="806"/>
      <c r="AO71" s="842"/>
      <c r="AP71" s="848"/>
      <c r="AQ71" s="840"/>
      <c r="AR71" s="840"/>
      <c r="AS71" s="842"/>
      <c r="AT71" s="848"/>
      <c r="AU71" s="840"/>
      <c r="AV71" s="849"/>
      <c r="AW71" s="842"/>
      <c r="AX71" s="848"/>
      <c r="AY71" s="840"/>
      <c r="AZ71" s="850"/>
      <c r="BA71" s="806"/>
      <c r="BB71" s="807"/>
      <c r="BC71" s="807"/>
      <c r="BF71" s="851"/>
    </row>
    <row r="72" spans="1:58" s="808" customFormat="1" ht="18" customHeight="1">
      <c r="A72" s="1036"/>
      <c r="B72" s="972"/>
      <c r="C72" s="973"/>
      <c r="D72" s="974"/>
      <c r="E72" s="830">
        <f t="shared" si="41"/>
        <v>2014</v>
      </c>
      <c r="F72" s="976">
        <v>0</v>
      </c>
      <c r="G72" s="853">
        <f t="shared" si="37"/>
        <v>44</v>
      </c>
      <c r="H72" s="893"/>
      <c r="I72" s="894">
        <f t="shared" si="32"/>
        <v>2057</v>
      </c>
      <c r="J72" s="895">
        <f t="shared" si="48"/>
        <v>0</v>
      </c>
      <c r="K72" s="896">
        <f t="shared" si="43"/>
        <v>0</v>
      </c>
      <c r="L72" s="1024">
        <f t="shared" si="38"/>
        <v>0</v>
      </c>
      <c r="M72" s="897">
        <f t="shared" si="44"/>
        <v>44</v>
      </c>
      <c r="N72" s="894">
        <f t="shared" si="33"/>
        <v>2057</v>
      </c>
      <c r="O72" s="834">
        <f t="shared" si="39"/>
        <v>4041891530.7745576</v>
      </c>
      <c r="P72" s="835">
        <f t="shared" si="45"/>
        <v>4041891530.7745576</v>
      </c>
      <c r="Q72" s="898">
        <f t="shared" si="46"/>
        <v>91861171.153967217</v>
      </c>
      <c r="R72" s="915">
        <f t="shared" si="34"/>
        <v>2014</v>
      </c>
      <c r="S72" s="833">
        <f t="shared" si="47"/>
        <v>1</v>
      </c>
      <c r="T72" s="837">
        <f t="shared" si="35"/>
        <v>91861171.153967217</v>
      </c>
      <c r="U72" s="832">
        <f t="shared" si="36"/>
        <v>2014</v>
      </c>
      <c r="V72" s="838">
        <f t="shared" si="40"/>
        <v>3950030359.6205902</v>
      </c>
      <c r="W72" s="989"/>
      <c r="X72" s="840"/>
      <c r="Y72" s="815"/>
      <c r="AB72" s="842"/>
      <c r="AC72" s="842"/>
      <c r="AD72" s="842"/>
      <c r="AE72" s="842"/>
      <c r="AF72" s="842"/>
      <c r="AG72" s="842"/>
      <c r="AH72" s="844"/>
      <c r="AI72" s="840"/>
      <c r="AJ72" s="845"/>
      <c r="AK72" s="846"/>
      <c r="AL72" s="806"/>
      <c r="AM72" s="847"/>
      <c r="AN72" s="806"/>
      <c r="AO72" s="842"/>
      <c r="AP72" s="848"/>
      <c r="AQ72" s="840"/>
      <c r="AR72" s="840"/>
      <c r="AS72" s="842"/>
      <c r="AT72" s="848"/>
      <c r="AU72" s="840"/>
      <c r="AV72" s="849"/>
      <c r="AW72" s="842"/>
      <c r="AX72" s="848"/>
      <c r="AY72" s="840"/>
      <c r="AZ72" s="850"/>
      <c r="BA72" s="806"/>
      <c r="BB72" s="807"/>
      <c r="BC72" s="807"/>
      <c r="BF72" s="851"/>
    </row>
    <row r="73" spans="1:58" s="808" customFormat="1" ht="18" customHeight="1">
      <c r="A73" s="1036"/>
      <c r="B73" s="972"/>
      <c r="C73" s="973"/>
      <c r="D73" s="974"/>
      <c r="E73" s="830">
        <f t="shared" si="41"/>
        <v>2015</v>
      </c>
      <c r="F73" s="976">
        <v>0</v>
      </c>
      <c r="G73" s="853">
        <f t="shared" si="37"/>
        <v>43</v>
      </c>
      <c r="H73" s="893"/>
      <c r="I73" s="894">
        <f t="shared" si="32"/>
        <v>2057</v>
      </c>
      <c r="J73" s="895">
        <f t="shared" si="48"/>
        <v>0</v>
      </c>
      <c r="K73" s="896">
        <f t="shared" si="43"/>
        <v>0</v>
      </c>
      <c r="L73" s="1024">
        <f t="shared" si="38"/>
        <v>0</v>
      </c>
      <c r="M73" s="897">
        <f t="shared" si="44"/>
        <v>43</v>
      </c>
      <c r="N73" s="894">
        <f t="shared" si="33"/>
        <v>2057</v>
      </c>
      <c r="O73" s="834">
        <f t="shared" si="39"/>
        <v>3950030359.6205902</v>
      </c>
      <c r="P73" s="835">
        <f t="shared" si="45"/>
        <v>3950030359.6205902</v>
      </c>
      <c r="Q73" s="898">
        <f t="shared" si="46"/>
        <v>91861171.153967217</v>
      </c>
      <c r="R73" s="915">
        <f t="shared" si="34"/>
        <v>2015</v>
      </c>
      <c r="S73" s="833">
        <f t="shared" si="47"/>
        <v>1</v>
      </c>
      <c r="T73" s="837">
        <f t="shared" si="35"/>
        <v>91861171.153967217</v>
      </c>
      <c r="U73" s="832">
        <f t="shared" si="36"/>
        <v>2015</v>
      </c>
      <c r="V73" s="838">
        <f t="shared" si="40"/>
        <v>3858169188.4666228</v>
      </c>
      <c r="W73" s="989"/>
      <c r="X73" s="840"/>
      <c r="Y73" s="815"/>
      <c r="AB73" s="842"/>
      <c r="AC73" s="842"/>
      <c r="AD73" s="842"/>
      <c r="AE73" s="842"/>
      <c r="AF73" s="842"/>
      <c r="AG73" s="842"/>
      <c r="AH73" s="844"/>
      <c r="AI73" s="840"/>
      <c r="AJ73" s="845"/>
      <c r="AK73" s="846"/>
      <c r="AL73" s="806"/>
      <c r="AM73" s="847"/>
      <c r="AN73" s="806"/>
      <c r="AO73" s="842"/>
      <c r="AP73" s="848"/>
      <c r="AQ73" s="840"/>
      <c r="AR73" s="840"/>
      <c r="AS73" s="842"/>
      <c r="AT73" s="848"/>
      <c r="AU73" s="840"/>
      <c r="AV73" s="849"/>
      <c r="AW73" s="842"/>
      <c r="AX73" s="848"/>
      <c r="AY73" s="840"/>
      <c r="AZ73" s="850"/>
      <c r="BA73" s="806"/>
      <c r="BB73" s="807"/>
      <c r="BC73" s="807"/>
      <c r="BF73" s="851"/>
    </row>
    <row r="74" spans="1:58" s="808" customFormat="1" ht="18" customHeight="1">
      <c r="A74" s="1036"/>
      <c r="B74" s="972"/>
      <c r="C74" s="973"/>
      <c r="D74" s="974"/>
      <c r="E74" s="830">
        <f t="shared" si="41"/>
        <v>2016</v>
      </c>
      <c r="F74" s="976">
        <v>0</v>
      </c>
      <c r="G74" s="853">
        <f t="shared" si="37"/>
        <v>42</v>
      </c>
      <c r="H74" s="893"/>
      <c r="I74" s="894">
        <f t="shared" si="32"/>
        <v>2057</v>
      </c>
      <c r="J74" s="895">
        <f t="shared" si="48"/>
        <v>0</v>
      </c>
      <c r="K74" s="896">
        <f t="shared" si="43"/>
        <v>0</v>
      </c>
      <c r="L74" s="1024">
        <f t="shared" si="38"/>
        <v>0</v>
      </c>
      <c r="M74" s="897">
        <f t="shared" si="44"/>
        <v>42</v>
      </c>
      <c r="N74" s="894">
        <f t="shared" si="33"/>
        <v>2057</v>
      </c>
      <c r="O74" s="834">
        <f t="shared" si="39"/>
        <v>3858169188.4666228</v>
      </c>
      <c r="P74" s="835">
        <f t="shared" si="45"/>
        <v>3858169188.4666228</v>
      </c>
      <c r="Q74" s="898">
        <f t="shared" si="46"/>
        <v>91861171.153967217</v>
      </c>
      <c r="R74" s="915">
        <f t="shared" si="34"/>
        <v>2016</v>
      </c>
      <c r="S74" s="833">
        <f t="shared" si="47"/>
        <v>1</v>
      </c>
      <c r="T74" s="837">
        <f t="shared" si="35"/>
        <v>91861171.153967217</v>
      </c>
      <c r="U74" s="832">
        <f t="shared" si="36"/>
        <v>2016</v>
      </c>
      <c r="V74" s="838">
        <f t="shared" si="40"/>
        <v>3766308017.3126554</v>
      </c>
      <c r="W74" s="989"/>
      <c r="X74" s="840"/>
      <c r="Y74" s="815"/>
      <c r="AB74" s="842"/>
      <c r="AC74" s="842"/>
      <c r="AD74" s="842"/>
      <c r="AE74" s="842"/>
      <c r="AF74" s="842"/>
      <c r="AG74" s="842"/>
      <c r="AH74" s="844"/>
      <c r="AI74" s="840"/>
      <c r="AJ74" s="845"/>
      <c r="AK74" s="846"/>
      <c r="AL74" s="806"/>
      <c r="AM74" s="847"/>
      <c r="AN74" s="806"/>
      <c r="AO74" s="842"/>
      <c r="AP74" s="848"/>
      <c r="AQ74" s="840"/>
      <c r="AR74" s="840"/>
      <c r="AS74" s="842"/>
      <c r="AT74" s="848"/>
      <c r="AU74" s="840"/>
      <c r="AV74" s="849"/>
      <c r="AW74" s="842"/>
      <c r="AX74" s="848"/>
      <c r="AY74" s="840"/>
      <c r="AZ74" s="850"/>
      <c r="BA74" s="806"/>
      <c r="BB74" s="807"/>
      <c r="BC74" s="807"/>
      <c r="BF74" s="851"/>
    </row>
    <row r="75" spans="1:58" s="808" customFormat="1" ht="18" customHeight="1">
      <c r="A75" s="1036"/>
      <c r="B75" s="972"/>
      <c r="C75" s="973"/>
      <c r="D75" s="974"/>
      <c r="E75" s="830">
        <f t="shared" si="41"/>
        <v>2017</v>
      </c>
      <c r="F75" s="976">
        <v>0</v>
      </c>
      <c r="G75" s="853">
        <f t="shared" si="37"/>
        <v>41</v>
      </c>
      <c r="H75" s="893"/>
      <c r="I75" s="894">
        <f t="shared" si="32"/>
        <v>2057</v>
      </c>
      <c r="J75" s="895">
        <f t="shared" si="48"/>
        <v>0</v>
      </c>
      <c r="K75" s="896">
        <f t="shared" si="43"/>
        <v>0</v>
      </c>
      <c r="L75" s="1024">
        <f t="shared" si="38"/>
        <v>0</v>
      </c>
      <c r="M75" s="897">
        <f t="shared" si="44"/>
        <v>41</v>
      </c>
      <c r="N75" s="894">
        <f t="shared" si="33"/>
        <v>2057</v>
      </c>
      <c r="O75" s="834">
        <f t="shared" si="39"/>
        <v>3766308017.3126554</v>
      </c>
      <c r="P75" s="835">
        <f t="shared" si="45"/>
        <v>3766308017.3126554</v>
      </c>
      <c r="Q75" s="898">
        <f t="shared" si="46"/>
        <v>91861171.153967202</v>
      </c>
      <c r="R75" s="915">
        <f t="shared" si="34"/>
        <v>2017</v>
      </c>
      <c r="S75" s="833">
        <f t="shared" si="47"/>
        <v>1</v>
      </c>
      <c r="T75" s="837">
        <f t="shared" si="35"/>
        <v>91861171.153967202</v>
      </c>
      <c r="U75" s="832">
        <f t="shared" si="36"/>
        <v>2017</v>
      </c>
      <c r="V75" s="838">
        <f t="shared" si="40"/>
        <v>3674446846.1586881</v>
      </c>
      <c r="W75" s="989"/>
      <c r="X75" s="840"/>
      <c r="Y75" s="815"/>
      <c r="AB75" s="842"/>
      <c r="AC75" s="842"/>
      <c r="AD75" s="842"/>
      <c r="AE75" s="842"/>
      <c r="AF75" s="842"/>
      <c r="AG75" s="842"/>
      <c r="AH75" s="844"/>
      <c r="AI75" s="840"/>
      <c r="AJ75" s="845"/>
      <c r="AK75" s="846"/>
      <c r="AL75" s="806"/>
      <c r="AM75" s="847"/>
      <c r="AN75" s="806"/>
      <c r="AO75" s="842"/>
      <c r="AP75" s="848"/>
      <c r="AQ75" s="840"/>
      <c r="AR75" s="840"/>
      <c r="AS75" s="842"/>
      <c r="AT75" s="848"/>
      <c r="AU75" s="840"/>
      <c r="AV75" s="849"/>
      <c r="AW75" s="842"/>
      <c r="AX75" s="848"/>
      <c r="AY75" s="840"/>
      <c r="AZ75" s="850"/>
      <c r="BA75" s="806"/>
      <c r="BB75" s="807"/>
      <c r="BC75" s="807"/>
      <c r="BF75" s="851"/>
    </row>
    <row r="76" spans="1:58" s="808" customFormat="1" ht="18" customHeight="1">
      <c r="A76" s="1036"/>
      <c r="B76" s="972"/>
      <c r="C76" s="973"/>
      <c r="D76" s="974"/>
      <c r="E76" s="830">
        <f t="shared" si="41"/>
        <v>2018</v>
      </c>
      <c r="F76" s="976">
        <v>0</v>
      </c>
      <c r="G76" s="853">
        <f t="shared" si="37"/>
        <v>40</v>
      </c>
      <c r="H76" s="893"/>
      <c r="I76" s="894">
        <f t="shared" si="32"/>
        <v>2057</v>
      </c>
      <c r="J76" s="895">
        <f t="shared" si="48"/>
        <v>0</v>
      </c>
      <c r="K76" s="896">
        <f t="shared" si="43"/>
        <v>0</v>
      </c>
      <c r="L76" s="1024">
        <f t="shared" si="38"/>
        <v>0</v>
      </c>
      <c r="M76" s="897">
        <f t="shared" si="44"/>
        <v>40</v>
      </c>
      <c r="N76" s="894">
        <f t="shared" si="33"/>
        <v>2057</v>
      </c>
      <c r="O76" s="834">
        <f t="shared" si="39"/>
        <v>3674446846.1586881</v>
      </c>
      <c r="P76" s="835">
        <f t="shared" si="45"/>
        <v>3674446846.1586881</v>
      </c>
      <c r="Q76" s="898">
        <f t="shared" si="46"/>
        <v>91861171.153967202</v>
      </c>
      <c r="R76" s="915">
        <f t="shared" si="34"/>
        <v>2018</v>
      </c>
      <c r="S76" s="833">
        <f t="shared" si="47"/>
        <v>1</v>
      </c>
      <c r="T76" s="837">
        <f t="shared" si="35"/>
        <v>91861171.153967202</v>
      </c>
      <c r="U76" s="832">
        <f t="shared" si="36"/>
        <v>2018</v>
      </c>
      <c r="V76" s="838">
        <f t="shared" si="40"/>
        <v>3582585675.0047207</v>
      </c>
      <c r="W76" s="989"/>
      <c r="X76" s="840"/>
      <c r="Y76" s="815"/>
      <c r="AB76" s="842"/>
      <c r="AC76" s="842"/>
      <c r="AD76" s="842"/>
      <c r="AE76" s="842"/>
      <c r="AF76" s="842"/>
      <c r="AG76" s="842"/>
      <c r="AH76" s="844"/>
      <c r="AI76" s="840"/>
      <c r="AJ76" s="845"/>
      <c r="AK76" s="846"/>
      <c r="AL76" s="806"/>
      <c r="AM76" s="847"/>
      <c r="AN76" s="806"/>
      <c r="AO76" s="842"/>
      <c r="AP76" s="848"/>
      <c r="AQ76" s="840"/>
      <c r="AR76" s="840"/>
      <c r="AS76" s="842"/>
      <c r="AT76" s="848"/>
      <c r="AU76" s="840"/>
      <c r="AV76" s="849"/>
      <c r="AW76" s="842"/>
      <c r="AX76" s="848"/>
      <c r="AY76" s="840"/>
      <c r="AZ76" s="850"/>
      <c r="BA76" s="806"/>
      <c r="BB76" s="807"/>
      <c r="BC76" s="807"/>
      <c r="BF76" s="851"/>
    </row>
    <row r="77" spans="1:58" s="808" customFormat="1" ht="13.5" customHeight="1">
      <c r="A77" s="1035"/>
      <c r="B77" s="902"/>
      <c r="C77" s="832"/>
      <c r="D77" s="892"/>
      <c r="E77" s="1237">
        <v>2019</v>
      </c>
      <c r="F77" s="976">
        <v>0</v>
      </c>
      <c r="G77" s="853">
        <f t="shared" si="37"/>
        <v>39</v>
      </c>
      <c r="H77" s="893"/>
      <c r="I77" s="894">
        <f t="shared" si="32"/>
        <v>2057</v>
      </c>
      <c r="J77" s="895">
        <f t="shared" si="48"/>
        <v>0</v>
      </c>
      <c r="K77" s="896">
        <f t="shared" si="43"/>
        <v>0</v>
      </c>
      <c r="L77" s="1024">
        <f t="shared" si="38"/>
        <v>0</v>
      </c>
      <c r="M77" s="897">
        <f t="shared" si="44"/>
        <v>39</v>
      </c>
      <c r="N77" s="894">
        <f t="shared" si="33"/>
        <v>2057</v>
      </c>
      <c r="O77" s="834">
        <f t="shared" si="39"/>
        <v>3582585675.0047207</v>
      </c>
      <c r="P77" s="835">
        <f t="shared" si="45"/>
        <v>3582585675.0047207</v>
      </c>
      <c r="Q77" s="898">
        <f t="shared" si="46"/>
        <v>91861171.153967202</v>
      </c>
      <c r="R77" s="915">
        <f t="shared" si="34"/>
        <v>2019</v>
      </c>
      <c r="S77" s="833">
        <f t="shared" si="47"/>
        <v>1</v>
      </c>
      <c r="T77" s="837">
        <f t="shared" si="35"/>
        <v>91861171.153967202</v>
      </c>
      <c r="U77" s="832">
        <f t="shared" si="36"/>
        <v>2019</v>
      </c>
      <c r="V77" s="838">
        <f t="shared" si="40"/>
        <v>3490724503.8507533</v>
      </c>
      <c r="W77" s="858"/>
      <c r="X77" s="842"/>
      <c r="Y77" s="842"/>
      <c r="AD77" s="842"/>
      <c r="AE77" s="842"/>
      <c r="AF77" s="842"/>
      <c r="AG77" s="842"/>
      <c r="AH77" s="844"/>
      <c r="AI77" s="840"/>
      <c r="AJ77" s="845"/>
      <c r="AK77" s="846"/>
      <c r="AL77" s="806"/>
      <c r="AM77" s="847"/>
      <c r="AN77" s="806"/>
      <c r="AO77" s="842"/>
      <c r="AP77" s="848"/>
      <c r="AQ77" s="840"/>
      <c r="AR77" s="840"/>
      <c r="AS77" s="842"/>
      <c r="AT77" s="848"/>
      <c r="AU77" s="840"/>
      <c r="AV77" s="849"/>
      <c r="AW77" s="842"/>
      <c r="AX77" s="848"/>
      <c r="AY77" s="840"/>
      <c r="AZ77" s="850"/>
      <c r="BA77" s="806"/>
      <c r="BB77" s="807"/>
      <c r="BC77" s="807"/>
      <c r="BF77" s="851"/>
    </row>
    <row r="78" spans="1:58" s="880" customFormat="1" ht="13.5" customHeight="1">
      <c r="A78" s="1816" t="s">
        <v>100</v>
      </c>
      <c r="B78" s="1817"/>
      <c r="C78" s="1817"/>
      <c r="D78" s="1817"/>
      <c r="E78" s="1818"/>
      <c r="F78" s="991">
        <f>SUM(F59:F77)</f>
        <v>4871509763.7362862</v>
      </c>
      <c r="G78" s="861"/>
      <c r="H78" s="862"/>
      <c r="I78" s="863"/>
      <c r="J78" s="863"/>
      <c r="K78" s="861"/>
      <c r="L78" s="1248"/>
      <c r="M78" s="864"/>
      <c r="N78" s="863"/>
      <c r="O78" s="865"/>
      <c r="P78" s="866"/>
      <c r="Q78" s="867"/>
      <c r="R78" s="868"/>
      <c r="S78" s="868"/>
      <c r="T78" s="866">
        <f>SUM(T59:T76)</f>
        <v>1288924088.7315652</v>
      </c>
      <c r="U78" s="869"/>
      <c r="V78" s="870"/>
      <c r="W78" s="1247"/>
      <c r="X78" s="803"/>
      <c r="Y78" s="803"/>
      <c r="Z78" s="803"/>
      <c r="AA78" s="803"/>
      <c r="AB78" s="803"/>
      <c r="AC78" s="803"/>
      <c r="AD78" s="803"/>
      <c r="AE78" s="803"/>
      <c r="AF78" s="803"/>
      <c r="AG78" s="803"/>
      <c r="AH78" s="871"/>
      <c r="AI78" s="872"/>
      <c r="AJ78" s="809"/>
      <c r="AK78" s="873"/>
      <c r="AL78" s="874"/>
      <c r="AM78" s="875"/>
      <c r="AN78" s="874"/>
      <c r="AO78" s="803"/>
      <c r="AP78" s="876"/>
      <c r="AQ78" s="872"/>
      <c r="AR78" s="872"/>
      <c r="AS78" s="803"/>
      <c r="AT78" s="876"/>
      <c r="AU78" s="872"/>
      <c r="AV78" s="877"/>
      <c r="AW78" s="803"/>
      <c r="AX78" s="876"/>
      <c r="AY78" s="872"/>
      <c r="AZ78" s="878"/>
      <c r="BA78" s="874"/>
      <c r="BB78" s="879"/>
      <c r="BC78" s="879"/>
      <c r="BF78" s="881"/>
    </row>
    <row r="79" spans="1:58" s="882" customFormat="1">
      <c r="A79" s="1034"/>
      <c r="L79" s="1026"/>
      <c r="T79" s="904"/>
    </row>
    <row r="80" spans="1:58" s="885" customFormat="1" ht="13.5" customHeight="1">
      <c r="A80" s="1813" t="s">
        <v>3408</v>
      </c>
      <c r="B80" s="1813"/>
      <c r="C80" s="1813"/>
      <c r="D80" s="1813"/>
      <c r="E80" s="884"/>
      <c r="H80" s="797"/>
      <c r="I80" s="798"/>
      <c r="J80" s="798"/>
      <c r="L80" s="1027"/>
      <c r="T80" s="886"/>
      <c r="U80" s="887"/>
      <c r="X80" s="888"/>
      <c r="Y80" s="888"/>
      <c r="Z80" s="888"/>
      <c r="AA80" s="888"/>
      <c r="AB80" s="888"/>
      <c r="AC80" s="888"/>
      <c r="AD80" s="888"/>
      <c r="AE80" s="888"/>
      <c r="AF80" s="888"/>
      <c r="AG80" s="888"/>
      <c r="AH80" s="888"/>
      <c r="AI80" s="888"/>
      <c r="AJ80" s="888"/>
      <c r="AK80" s="888"/>
      <c r="AL80" s="888"/>
      <c r="AM80" s="888"/>
      <c r="AN80" s="888"/>
      <c r="AO80" s="888"/>
      <c r="AP80" s="888"/>
      <c r="AQ80" s="888"/>
      <c r="AR80" s="888"/>
      <c r="AS80" s="888"/>
      <c r="AT80" s="888"/>
      <c r="AU80" s="888"/>
      <c r="AV80" s="888"/>
      <c r="AW80" s="888"/>
      <c r="AX80" s="888"/>
      <c r="AY80" s="888"/>
      <c r="AZ80" s="888"/>
      <c r="BA80" s="888"/>
    </row>
    <row r="81" spans="1:58" s="808" customFormat="1" ht="13.5" customHeight="1">
      <c r="A81" s="1792" t="s">
        <v>118</v>
      </c>
      <c r="B81" s="1792" t="s">
        <v>3340</v>
      </c>
      <c r="C81" s="1792" t="s">
        <v>3</v>
      </c>
      <c r="D81" s="1792" t="s">
        <v>3341</v>
      </c>
      <c r="E81" s="1792"/>
      <c r="F81" s="1814" t="s">
        <v>3342</v>
      </c>
      <c r="G81" s="1792" t="s">
        <v>3343</v>
      </c>
      <c r="H81" s="1792"/>
      <c r="I81" s="1792" t="s">
        <v>3344</v>
      </c>
      <c r="J81" s="1793" t="s">
        <v>3345</v>
      </c>
      <c r="K81" s="1792" t="s">
        <v>3346</v>
      </c>
      <c r="L81" s="1796" t="s">
        <v>3347</v>
      </c>
      <c r="M81" s="1797" t="s">
        <v>3348</v>
      </c>
      <c r="N81" s="1792" t="s">
        <v>3349</v>
      </c>
      <c r="O81" s="1805" t="s">
        <v>3350</v>
      </c>
      <c r="P81" s="1806"/>
      <c r="Q81" s="1249" t="s">
        <v>3351</v>
      </c>
      <c r="R81" s="1805" t="s">
        <v>2425</v>
      </c>
      <c r="S81" s="1807"/>
      <c r="T81" s="1806"/>
      <c r="U81" s="1808" t="s">
        <v>3352</v>
      </c>
      <c r="V81" s="1808"/>
      <c r="W81" s="1809" t="s">
        <v>3353</v>
      </c>
      <c r="X81" s="1812"/>
      <c r="Y81" s="1246"/>
      <c r="Z81" s="803">
        <v>4</v>
      </c>
      <c r="AA81" s="803"/>
      <c r="AB81" s="803"/>
      <c r="AC81" s="889"/>
      <c r="AD81" s="803"/>
      <c r="AE81" s="803"/>
      <c r="AF81" s="803"/>
      <c r="AG81" s="803"/>
      <c r="AH81" s="804"/>
      <c r="AI81" s="804"/>
      <c r="AJ81" s="804"/>
      <c r="AK81" s="804"/>
      <c r="AL81" s="805"/>
      <c r="AM81" s="804"/>
      <c r="AN81" s="804"/>
      <c r="AO81" s="803"/>
      <c r="AP81" s="804"/>
      <c r="AQ81" s="804"/>
      <c r="AR81" s="804"/>
      <c r="AS81" s="803"/>
      <c r="AT81" s="804"/>
      <c r="AU81" s="804"/>
      <c r="AV81" s="804"/>
      <c r="AW81" s="803"/>
      <c r="AX81" s="804"/>
      <c r="AY81" s="804"/>
      <c r="AZ81" s="804"/>
      <c r="BA81" s="806"/>
      <c r="BB81" s="807"/>
      <c r="BC81" s="807"/>
    </row>
    <row r="82" spans="1:58" s="808" customFormat="1" ht="15.75" customHeight="1">
      <c r="A82" s="1792"/>
      <c r="B82" s="1792"/>
      <c r="C82" s="1792"/>
      <c r="D82" s="1792"/>
      <c r="E82" s="1792"/>
      <c r="F82" s="1814"/>
      <c r="G82" s="1792"/>
      <c r="H82" s="1792"/>
      <c r="I82" s="1792"/>
      <c r="J82" s="1794"/>
      <c r="K82" s="1792"/>
      <c r="L82" s="1796"/>
      <c r="M82" s="1798"/>
      <c r="N82" s="1792"/>
      <c r="O82" s="1809" t="s">
        <v>3354</v>
      </c>
      <c r="P82" s="1809" t="s">
        <v>3355</v>
      </c>
      <c r="Q82" s="1797" t="s">
        <v>3342</v>
      </c>
      <c r="R82" s="1797" t="s">
        <v>3356</v>
      </c>
      <c r="S82" s="1793" t="s">
        <v>3357</v>
      </c>
      <c r="T82" s="1797" t="s">
        <v>3342</v>
      </c>
      <c r="U82" s="1808"/>
      <c r="V82" s="1808"/>
      <c r="W82" s="1810"/>
      <c r="X82" s="1812"/>
      <c r="Y82" s="1246"/>
      <c r="Z82" s="803"/>
      <c r="AA82" s="803"/>
      <c r="AB82" s="803"/>
      <c r="AC82" s="803"/>
      <c r="AD82" s="803"/>
      <c r="AE82" s="803"/>
      <c r="AF82" s="803"/>
      <c r="AG82" s="803"/>
      <c r="AH82" s="804"/>
      <c r="AI82" s="804"/>
      <c r="AJ82" s="803"/>
      <c r="AK82" s="804"/>
      <c r="AL82" s="805"/>
      <c r="AM82" s="804"/>
      <c r="AN82" s="804"/>
      <c r="AO82" s="809"/>
      <c r="AP82" s="804"/>
      <c r="AQ82" s="804"/>
      <c r="AR82" s="804"/>
      <c r="AS82" s="809"/>
      <c r="AT82" s="804"/>
      <c r="AU82" s="804"/>
      <c r="AV82" s="804"/>
      <c r="AW82" s="809"/>
      <c r="AX82" s="804"/>
      <c r="AY82" s="804"/>
      <c r="AZ82" s="804"/>
      <c r="BA82" s="806"/>
      <c r="BB82" s="807"/>
      <c r="BC82" s="807"/>
    </row>
    <row r="83" spans="1:58" s="808" customFormat="1" ht="21.75" customHeight="1">
      <c r="A83" s="1792"/>
      <c r="B83" s="1792"/>
      <c r="C83" s="1792"/>
      <c r="D83" s="810" t="s">
        <v>20</v>
      </c>
      <c r="E83" s="811" t="s">
        <v>1914</v>
      </c>
      <c r="F83" s="1814"/>
      <c r="G83" s="1247" t="s">
        <v>1914</v>
      </c>
      <c r="H83" s="1247" t="s">
        <v>3358</v>
      </c>
      <c r="I83" s="1792"/>
      <c r="J83" s="1795"/>
      <c r="K83" s="813" t="s">
        <v>1914</v>
      </c>
      <c r="L83" s="1022" t="s">
        <v>1914</v>
      </c>
      <c r="M83" s="1247" t="s">
        <v>1914</v>
      </c>
      <c r="N83" s="1792"/>
      <c r="O83" s="1811"/>
      <c r="P83" s="1811"/>
      <c r="Q83" s="1798"/>
      <c r="R83" s="1798"/>
      <c r="S83" s="1795"/>
      <c r="T83" s="1798"/>
      <c r="U83" s="1247" t="s">
        <v>3359</v>
      </c>
      <c r="V83" s="1247" t="s">
        <v>3342</v>
      </c>
      <c r="W83" s="1811"/>
      <c r="X83" s="814"/>
      <c r="Y83" s="814"/>
      <c r="Z83" s="803"/>
      <c r="AA83" s="803"/>
      <c r="AB83" s="803"/>
      <c r="AC83" s="803"/>
      <c r="AD83" s="803"/>
      <c r="AE83" s="803"/>
      <c r="AF83" s="803"/>
      <c r="AG83" s="803"/>
      <c r="AH83" s="804"/>
      <c r="AI83" s="809"/>
      <c r="AJ83" s="809"/>
      <c r="AK83" s="804"/>
      <c r="AL83" s="805"/>
      <c r="AM83" s="809"/>
      <c r="AN83" s="804"/>
      <c r="AO83" s="809"/>
      <c r="AP83" s="809"/>
      <c r="AQ83" s="804"/>
      <c r="AR83" s="804"/>
      <c r="AS83" s="809"/>
      <c r="AT83" s="809"/>
      <c r="AU83" s="804"/>
      <c r="AV83" s="804"/>
      <c r="AW83" s="809"/>
      <c r="AX83" s="809"/>
      <c r="AY83" s="804"/>
      <c r="AZ83" s="804"/>
      <c r="BA83" s="806"/>
      <c r="BB83" s="807"/>
      <c r="BC83" s="807"/>
    </row>
    <row r="84" spans="1:58" s="825" customFormat="1" ht="13.5" customHeight="1">
      <c r="A84" s="1819"/>
      <c r="B84" s="1015" t="s">
        <v>3319</v>
      </c>
      <c r="C84" s="828">
        <v>31101</v>
      </c>
      <c r="D84" s="923"/>
      <c r="E84" s="830">
        <v>2001</v>
      </c>
      <c r="F84" s="924">
        <v>859340455</v>
      </c>
      <c r="G84" s="925">
        <f>VLOOKUP(C84,'[18]umur ekonomis'!$A$1:$C$79,3)</f>
        <v>50</v>
      </c>
      <c r="H84" s="926"/>
      <c r="I84" s="894">
        <f t="shared" ref="I84:I102" si="49">E84+M84-1</f>
        <v>2050</v>
      </c>
      <c r="J84" s="927"/>
      <c r="K84" s="925"/>
      <c r="L84" s="1023">
        <f>IF(G84+K84&gt;$G84,$G84-G84,K84)</f>
        <v>0</v>
      </c>
      <c r="M84" s="928">
        <f>G84+L84</f>
        <v>50</v>
      </c>
      <c r="N84" s="894">
        <f t="shared" ref="N84:N102" si="50">E84+M84-1</f>
        <v>2050</v>
      </c>
      <c r="O84" s="905">
        <f>F84</f>
        <v>859340455</v>
      </c>
      <c r="P84" s="898">
        <f>O84</f>
        <v>859340455</v>
      </c>
      <c r="Q84" s="898">
        <f>(O84)/M84</f>
        <v>17186809.100000001</v>
      </c>
      <c r="R84" s="929">
        <f t="shared" ref="R84:R102" si="51">E84</f>
        <v>2001</v>
      </c>
      <c r="S84" s="897">
        <v>1</v>
      </c>
      <c r="T84" s="930">
        <f t="shared" ref="T84:T102" si="52">Q84*S84</f>
        <v>17186809.100000001</v>
      </c>
      <c r="U84" s="894">
        <f t="shared" ref="U84:U102" si="53">E84</f>
        <v>2001</v>
      </c>
      <c r="V84" s="931">
        <f>IF(OR(AND(ISBLANK(D84),ISBLANK(F84)),ISTEXT(D84),ISTEXT(F84)),"",F84-Q84)</f>
        <v>842153645.89999998</v>
      </c>
      <c r="W84" s="932"/>
      <c r="X84" s="933"/>
      <c r="Y84" s="933"/>
      <c r="Z84" s="934" t="s">
        <v>3360</v>
      </c>
      <c r="AA84" s="935"/>
      <c r="AB84" s="935"/>
      <c r="AC84" s="936"/>
      <c r="AD84" s="937"/>
      <c r="AE84" s="816"/>
      <c r="AF84" s="816"/>
      <c r="AG84" s="816"/>
      <c r="AH84" s="817"/>
      <c r="AI84" s="815"/>
      <c r="AJ84" s="817"/>
      <c r="AK84" s="818"/>
      <c r="AL84" s="819"/>
      <c r="AM84" s="820"/>
      <c r="AN84" s="819"/>
      <c r="AO84" s="816"/>
      <c r="AP84" s="821"/>
      <c r="AQ84" s="815"/>
      <c r="AR84" s="815"/>
      <c r="AS84" s="816"/>
      <c r="AT84" s="821"/>
      <c r="AU84" s="815"/>
      <c r="AV84" s="822"/>
      <c r="AW84" s="816"/>
      <c r="AX84" s="821"/>
      <c r="AY84" s="815"/>
      <c r="AZ84" s="823"/>
      <c r="BA84" s="819"/>
      <c r="BB84" s="824"/>
      <c r="BC84" s="824"/>
      <c r="BF84" s="826"/>
    </row>
    <row r="85" spans="1:58" s="808" customFormat="1" ht="13.5" customHeight="1">
      <c r="A85" s="1820"/>
      <c r="B85" s="827"/>
      <c r="C85" s="891"/>
      <c r="D85" s="892"/>
      <c r="E85" s="830">
        <f>E84+1</f>
        <v>2002</v>
      </c>
      <c r="F85" s="831">
        <v>0</v>
      </c>
      <c r="G85" s="853">
        <f t="shared" ref="G85:G102" si="54">M84-(E85-E84)</f>
        <v>49</v>
      </c>
      <c r="H85" s="893"/>
      <c r="I85" s="894">
        <f t="shared" si="49"/>
        <v>2050</v>
      </c>
      <c r="J85" s="895">
        <f>F85/$F$34</f>
        <v>0</v>
      </c>
      <c r="K85" s="896">
        <f>IF(J85=0%,0,IF(J85&lt;=25%,5,IF(J85&lt;=50%,10,IF(J85&lt;=75%,15,50))))</f>
        <v>0</v>
      </c>
      <c r="L85" s="1024">
        <f t="shared" ref="L85:L102" si="55">IF(OR(AND(ISBLANK(D85),ISBLANK(F85)),ISTEXT(D85),ISTEXT(F85)),"",IF(G85+K85&gt;$G$34,$G$34-G85,K85))</f>
        <v>0</v>
      </c>
      <c r="M85" s="897">
        <f>IF(OR(AND(ISBLANK(E85),ISBLANK(F85)),ISTEXT(E85),ISTEXT(F85)),"",G85+L85)</f>
        <v>49</v>
      </c>
      <c r="N85" s="894">
        <f t="shared" si="50"/>
        <v>2050</v>
      </c>
      <c r="O85" s="834">
        <f t="shared" ref="O85:O102" si="56">V84</f>
        <v>842153645.89999998</v>
      </c>
      <c r="P85" s="835">
        <f>O85+F85</f>
        <v>842153645.89999998</v>
      </c>
      <c r="Q85" s="898">
        <f>(P85)/M85</f>
        <v>17186809.099999998</v>
      </c>
      <c r="R85" s="915">
        <f t="shared" si="51"/>
        <v>2002</v>
      </c>
      <c r="S85" s="833">
        <f>R85-R84</f>
        <v>1</v>
      </c>
      <c r="T85" s="837">
        <f t="shared" si="52"/>
        <v>17186809.099999998</v>
      </c>
      <c r="U85" s="832">
        <f t="shared" si="53"/>
        <v>2002</v>
      </c>
      <c r="V85" s="838">
        <f t="shared" ref="V85:V102" si="57">IF(OR(AND(ISBLANK(D85),ISBLANK(F85)),ISTEXT(D85),ISTEXT(F85)),"",P85-T85)</f>
        <v>824966836.79999995</v>
      </c>
      <c r="W85" s="839"/>
      <c r="X85" s="840"/>
      <c r="Y85" s="815"/>
      <c r="Z85" s="841" t="s">
        <v>3361</v>
      </c>
      <c r="AA85" s="842"/>
      <c r="AB85" s="842"/>
      <c r="AC85" s="843">
        <f>F103</f>
        <v>1424956005.2996848</v>
      </c>
      <c r="AD85" s="797"/>
      <c r="AE85" s="842"/>
      <c r="AF85" s="842"/>
      <c r="AG85" s="842"/>
      <c r="AH85" s="844"/>
      <c r="AI85" s="840"/>
      <c r="AJ85" s="845"/>
      <c r="AK85" s="846"/>
      <c r="AL85" s="806"/>
      <c r="AM85" s="847"/>
      <c r="AN85" s="806"/>
      <c r="AO85" s="842"/>
      <c r="AP85" s="848"/>
      <c r="AQ85" s="840"/>
      <c r="AR85" s="840"/>
      <c r="AS85" s="842"/>
      <c r="AT85" s="848"/>
      <c r="AU85" s="840"/>
      <c r="AV85" s="849"/>
      <c r="AW85" s="842"/>
      <c r="AX85" s="848"/>
      <c r="AY85" s="840"/>
      <c r="AZ85" s="850"/>
      <c r="BA85" s="806"/>
      <c r="BB85" s="807"/>
      <c r="BC85" s="807"/>
      <c r="BF85" s="851"/>
    </row>
    <row r="86" spans="1:58" s="808" customFormat="1" ht="13.5" customHeight="1">
      <c r="A86" s="1820"/>
      <c r="B86" s="827"/>
      <c r="C86" s="891"/>
      <c r="D86" s="892"/>
      <c r="E86" s="830">
        <f t="shared" ref="E86:E101" si="58">E85+1</f>
        <v>2003</v>
      </c>
      <c r="F86" s="831">
        <v>0</v>
      </c>
      <c r="G86" s="853">
        <f t="shared" si="54"/>
        <v>48</v>
      </c>
      <c r="H86" s="893"/>
      <c r="I86" s="894">
        <f t="shared" si="49"/>
        <v>2050</v>
      </c>
      <c r="J86" s="895">
        <f t="shared" ref="J86:J89" si="59">F86/$F$59</f>
        <v>0</v>
      </c>
      <c r="K86" s="896">
        <f t="shared" ref="K86:K102" si="60">IF(J86=0%,0,IF(J86&lt;=25%,5,IF(J86&lt;=50%,10,IF(J86&lt;=75%,15,50))))</f>
        <v>0</v>
      </c>
      <c r="L86" s="1024">
        <f t="shared" si="55"/>
        <v>0</v>
      </c>
      <c r="M86" s="897">
        <f t="shared" ref="M86:M102" si="61">IF(OR(AND(ISBLANK(D86),ISBLANK(F86)),ISTEXT(D86),ISTEXT(F86)),"",G86+L86)</f>
        <v>48</v>
      </c>
      <c r="N86" s="894">
        <f t="shared" si="50"/>
        <v>2050</v>
      </c>
      <c r="O86" s="834">
        <f t="shared" si="56"/>
        <v>824966836.79999995</v>
      </c>
      <c r="P86" s="835">
        <f t="shared" ref="P86:P102" si="62">O86+F86</f>
        <v>824966836.79999995</v>
      </c>
      <c r="Q86" s="898">
        <f t="shared" ref="Q86:Q102" si="63">(P86)/M86</f>
        <v>17186809.099999998</v>
      </c>
      <c r="R86" s="915">
        <f t="shared" si="51"/>
        <v>2003</v>
      </c>
      <c r="S86" s="833">
        <f t="shared" ref="S86:S102" si="64">R86-R85</f>
        <v>1</v>
      </c>
      <c r="T86" s="837">
        <f t="shared" si="52"/>
        <v>17186809.099999998</v>
      </c>
      <c r="U86" s="832">
        <f t="shared" si="53"/>
        <v>2003</v>
      </c>
      <c r="V86" s="838">
        <f t="shared" si="57"/>
        <v>807780027.69999993</v>
      </c>
      <c r="W86" s="839"/>
      <c r="X86" s="840"/>
      <c r="Y86" s="815"/>
      <c r="Z86" s="841" t="s">
        <v>3362</v>
      </c>
      <c r="AA86" s="797"/>
      <c r="AB86" s="797"/>
      <c r="AC86" s="843">
        <f>T103</f>
        <v>412306333.74484545</v>
      </c>
      <c r="AD86" s="797"/>
      <c r="AE86" s="842"/>
      <c r="AF86" s="842"/>
      <c r="AG86" s="842"/>
      <c r="AH86" s="844"/>
      <c r="AI86" s="840"/>
      <c r="AJ86" s="845"/>
      <c r="AK86" s="846"/>
      <c r="AL86" s="806"/>
      <c r="AM86" s="847"/>
      <c r="AN86" s="806"/>
      <c r="AO86" s="842"/>
      <c r="AP86" s="848"/>
      <c r="AQ86" s="840"/>
      <c r="AR86" s="840"/>
      <c r="AS86" s="842"/>
      <c r="AT86" s="848"/>
      <c r="AU86" s="840"/>
      <c r="AV86" s="849"/>
      <c r="AW86" s="842"/>
      <c r="AX86" s="848"/>
      <c r="AY86" s="840"/>
      <c r="AZ86" s="850"/>
      <c r="BA86" s="806"/>
      <c r="BB86" s="807"/>
      <c r="BC86" s="807"/>
      <c r="BF86" s="851"/>
    </row>
    <row r="87" spans="1:58" s="808" customFormat="1" ht="13.5" customHeight="1">
      <c r="A87" s="1820"/>
      <c r="B87" s="827"/>
      <c r="C87" s="891"/>
      <c r="D87" s="892"/>
      <c r="E87" s="830">
        <f t="shared" si="58"/>
        <v>2004</v>
      </c>
      <c r="F87" s="831">
        <v>0</v>
      </c>
      <c r="G87" s="853">
        <f t="shared" si="54"/>
        <v>47</v>
      </c>
      <c r="H87" s="893"/>
      <c r="I87" s="894">
        <f t="shared" si="49"/>
        <v>2050</v>
      </c>
      <c r="J87" s="895">
        <f t="shared" si="59"/>
        <v>0</v>
      </c>
      <c r="K87" s="896">
        <f t="shared" si="60"/>
        <v>0</v>
      </c>
      <c r="L87" s="1024">
        <f t="shared" si="55"/>
        <v>0</v>
      </c>
      <c r="M87" s="897">
        <f t="shared" si="61"/>
        <v>47</v>
      </c>
      <c r="N87" s="894">
        <f t="shared" si="50"/>
        <v>2050</v>
      </c>
      <c r="O87" s="834">
        <f t="shared" si="56"/>
        <v>807780027.69999993</v>
      </c>
      <c r="P87" s="835">
        <f t="shared" si="62"/>
        <v>807780027.69999993</v>
      </c>
      <c r="Q87" s="898">
        <f t="shared" si="63"/>
        <v>17186809.099999998</v>
      </c>
      <c r="R87" s="915">
        <f t="shared" si="51"/>
        <v>2004</v>
      </c>
      <c r="S87" s="833">
        <f t="shared" si="64"/>
        <v>1</v>
      </c>
      <c r="T87" s="837">
        <f t="shared" si="52"/>
        <v>17186809.099999998</v>
      </c>
      <c r="U87" s="832">
        <f t="shared" si="53"/>
        <v>2004</v>
      </c>
      <c r="V87" s="838">
        <f t="shared" si="57"/>
        <v>790593218.5999999</v>
      </c>
      <c r="W87" s="839"/>
      <c r="X87" s="840"/>
      <c r="Y87" s="815"/>
      <c r="Z87" s="854" t="s">
        <v>3363</v>
      </c>
      <c r="AA87" s="842"/>
      <c r="AB87" s="842"/>
      <c r="AC87" s="843">
        <f>AC85-AC86</f>
        <v>1012649671.5548394</v>
      </c>
      <c r="AD87" s="797"/>
      <c r="AE87" s="842"/>
      <c r="AF87" s="842"/>
      <c r="AG87" s="842"/>
      <c r="AH87" s="844"/>
      <c r="AI87" s="840"/>
      <c r="AJ87" s="845"/>
      <c r="AK87" s="846"/>
      <c r="AL87" s="806"/>
      <c r="AM87" s="847"/>
      <c r="AN87" s="806"/>
      <c r="AO87" s="842"/>
      <c r="AP87" s="848"/>
      <c r="AQ87" s="840"/>
      <c r="AR87" s="840"/>
      <c r="AS87" s="842"/>
      <c r="AT87" s="848"/>
      <c r="AU87" s="840"/>
      <c r="AV87" s="849"/>
      <c r="AW87" s="842"/>
      <c r="AX87" s="848"/>
      <c r="AY87" s="840"/>
      <c r="AZ87" s="850"/>
      <c r="BA87" s="806"/>
      <c r="BB87" s="807"/>
      <c r="BC87" s="807"/>
      <c r="BF87" s="851"/>
    </row>
    <row r="88" spans="1:58" s="808" customFormat="1" ht="13.5" customHeight="1">
      <c r="A88" s="1820"/>
      <c r="B88" s="827"/>
      <c r="C88" s="891"/>
      <c r="D88" s="892"/>
      <c r="E88" s="830">
        <f t="shared" si="58"/>
        <v>2005</v>
      </c>
      <c r="F88" s="831">
        <v>0</v>
      </c>
      <c r="G88" s="853">
        <f t="shared" si="54"/>
        <v>46</v>
      </c>
      <c r="H88" s="893"/>
      <c r="I88" s="894">
        <f t="shared" si="49"/>
        <v>2050</v>
      </c>
      <c r="J88" s="895">
        <f t="shared" si="59"/>
        <v>0</v>
      </c>
      <c r="K88" s="896">
        <f t="shared" si="60"/>
        <v>0</v>
      </c>
      <c r="L88" s="1024">
        <f t="shared" si="55"/>
        <v>0</v>
      </c>
      <c r="M88" s="897">
        <f t="shared" si="61"/>
        <v>46</v>
      </c>
      <c r="N88" s="894">
        <f t="shared" si="50"/>
        <v>2050</v>
      </c>
      <c r="O88" s="834">
        <f t="shared" si="56"/>
        <v>790593218.5999999</v>
      </c>
      <c r="P88" s="835">
        <f t="shared" si="62"/>
        <v>790593218.5999999</v>
      </c>
      <c r="Q88" s="898">
        <f t="shared" si="63"/>
        <v>17186809.099999998</v>
      </c>
      <c r="R88" s="915">
        <f t="shared" si="51"/>
        <v>2005</v>
      </c>
      <c r="S88" s="833">
        <f t="shared" si="64"/>
        <v>1</v>
      </c>
      <c r="T88" s="837">
        <f t="shared" si="52"/>
        <v>17186809.099999998</v>
      </c>
      <c r="U88" s="832">
        <f t="shared" si="53"/>
        <v>2005</v>
      </c>
      <c r="V88" s="838">
        <f t="shared" si="57"/>
        <v>773406409.49999988</v>
      </c>
      <c r="W88" s="839"/>
      <c r="X88" s="840"/>
      <c r="Y88" s="815"/>
      <c r="Z88" s="841" t="s">
        <v>3364</v>
      </c>
      <c r="AA88" s="842"/>
      <c r="AB88" s="842"/>
      <c r="AC88" s="1238">
        <f>V102-AC87</f>
        <v>-25965376.193714857</v>
      </c>
      <c r="AD88" s="797"/>
      <c r="AE88" s="842"/>
      <c r="AF88" s="842"/>
      <c r="AG88" s="842"/>
      <c r="AH88" s="844"/>
      <c r="AI88" s="840"/>
      <c r="AJ88" s="845"/>
      <c r="AK88" s="846"/>
      <c r="AL88" s="806"/>
      <c r="AM88" s="847"/>
      <c r="AN88" s="806"/>
      <c r="AO88" s="842"/>
      <c r="AP88" s="848"/>
      <c r="AQ88" s="840"/>
      <c r="AR88" s="840"/>
      <c r="AS88" s="842"/>
      <c r="AT88" s="848"/>
      <c r="AU88" s="840"/>
      <c r="AV88" s="849"/>
      <c r="AW88" s="842"/>
      <c r="AX88" s="848"/>
      <c r="AY88" s="840"/>
      <c r="AZ88" s="850"/>
      <c r="BA88" s="806"/>
      <c r="BB88" s="807"/>
      <c r="BC88" s="807"/>
      <c r="BF88" s="851"/>
    </row>
    <row r="89" spans="1:58" s="808" customFormat="1" ht="13.5" customHeight="1">
      <c r="A89" s="1820"/>
      <c r="B89" s="827"/>
      <c r="C89" s="891"/>
      <c r="D89" s="892"/>
      <c r="E89" s="830">
        <f t="shared" si="58"/>
        <v>2006</v>
      </c>
      <c r="F89" s="831">
        <v>0</v>
      </c>
      <c r="G89" s="853">
        <f t="shared" si="54"/>
        <v>45</v>
      </c>
      <c r="H89" s="893"/>
      <c r="I89" s="894">
        <f t="shared" si="49"/>
        <v>2050</v>
      </c>
      <c r="J89" s="895">
        <f t="shared" si="59"/>
        <v>0</v>
      </c>
      <c r="K89" s="896">
        <f t="shared" si="60"/>
        <v>0</v>
      </c>
      <c r="L89" s="1024">
        <f t="shared" si="55"/>
        <v>0</v>
      </c>
      <c r="M89" s="897">
        <f t="shared" si="61"/>
        <v>45</v>
      </c>
      <c r="N89" s="894">
        <f t="shared" si="50"/>
        <v>2050</v>
      </c>
      <c r="O89" s="834">
        <f t="shared" si="56"/>
        <v>773406409.49999988</v>
      </c>
      <c r="P89" s="835">
        <f t="shared" si="62"/>
        <v>773406409.49999988</v>
      </c>
      <c r="Q89" s="898">
        <f t="shared" si="63"/>
        <v>17186809.099999998</v>
      </c>
      <c r="R89" s="915">
        <f t="shared" si="51"/>
        <v>2006</v>
      </c>
      <c r="S89" s="833">
        <f t="shared" si="64"/>
        <v>1</v>
      </c>
      <c r="T89" s="837">
        <f t="shared" si="52"/>
        <v>17186809.099999998</v>
      </c>
      <c r="U89" s="832">
        <f t="shared" si="53"/>
        <v>2006</v>
      </c>
      <c r="V89" s="838">
        <f t="shared" si="57"/>
        <v>756219600.39999986</v>
      </c>
      <c r="W89" s="839"/>
      <c r="X89" s="840"/>
      <c r="Y89" s="815"/>
      <c r="Z89" s="899"/>
      <c r="AA89" s="900"/>
      <c r="AB89" s="900"/>
      <c r="AC89" s="901"/>
      <c r="AD89" s="797"/>
      <c r="AE89" s="842"/>
      <c r="AF89" s="842"/>
      <c r="AG89" s="842"/>
      <c r="AH89" s="844"/>
      <c r="AI89" s="840"/>
      <c r="AJ89" s="845"/>
      <c r="AK89" s="846"/>
      <c r="AL89" s="806"/>
      <c r="AM89" s="847"/>
      <c r="AN89" s="806"/>
      <c r="AO89" s="842"/>
      <c r="AP89" s="848"/>
      <c r="AQ89" s="840"/>
      <c r="AR89" s="840"/>
      <c r="AS89" s="842"/>
      <c r="AT89" s="848"/>
      <c r="AU89" s="840"/>
      <c r="AV89" s="849"/>
      <c r="AW89" s="842"/>
      <c r="AX89" s="848"/>
      <c r="AY89" s="840"/>
      <c r="AZ89" s="850"/>
      <c r="BA89" s="806"/>
      <c r="BB89" s="807"/>
      <c r="BC89" s="807"/>
      <c r="BF89" s="851"/>
    </row>
    <row r="90" spans="1:58" s="808" customFormat="1" ht="13.5" customHeight="1">
      <c r="A90" s="1821"/>
      <c r="B90" s="1015" t="s">
        <v>3320</v>
      </c>
      <c r="C90" s="832"/>
      <c r="D90" s="892"/>
      <c r="E90" s="830">
        <f t="shared" si="58"/>
        <v>2007</v>
      </c>
      <c r="F90" s="831">
        <v>422097450.2996847</v>
      </c>
      <c r="G90" s="853">
        <f t="shared" si="54"/>
        <v>44</v>
      </c>
      <c r="H90" s="893"/>
      <c r="I90" s="894">
        <f t="shared" si="49"/>
        <v>2056</v>
      </c>
      <c r="J90" s="895">
        <f>F90/P89</f>
        <v>0.54576409648914959</v>
      </c>
      <c r="K90" s="896">
        <f t="shared" si="60"/>
        <v>15</v>
      </c>
      <c r="L90" s="1024">
        <f t="shared" si="55"/>
        <v>6</v>
      </c>
      <c r="M90" s="897">
        <f t="shared" si="61"/>
        <v>50</v>
      </c>
      <c r="N90" s="894">
        <f t="shared" si="50"/>
        <v>2056</v>
      </c>
      <c r="O90" s="834">
        <f t="shared" si="56"/>
        <v>756219600.39999986</v>
      </c>
      <c r="P90" s="835">
        <f t="shared" si="62"/>
        <v>1178317050.6996846</v>
      </c>
      <c r="Q90" s="898">
        <f t="shared" si="63"/>
        <v>23566341.013993692</v>
      </c>
      <c r="R90" s="915">
        <f t="shared" si="51"/>
        <v>2007</v>
      </c>
      <c r="S90" s="833">
        <f t="shared" si="64"/>
        <v>1</v>
      </c>
      <c r="T90" s="837">
        <f t="shared" si="52"/>
        <v>23566341.013993692</v>
      </c>
      <c r="U90" s="832">
        <f t="shared" si="53"/>
        <v>2007</v>
      </c>
      <c r="V90" s="838">
        <f t="shared" si="57"/>
        <v>1154750709.6856909</v>
      </c>
      <c r="W90" s="839"/>
      <c r="X90" s="840"/>
      <c r="Y90" s="815"/>
      <c r="AB90" s="842"/>
      <c r="AC90" s="903"/>
      <c r="AD90" s="842"/>
      <c r="AE90" s="842"/>
      <c r="AF90" s="842"/>
      <c r="AG90" s="842"/>
      <c r="AH90" s="844"/>
      <c r="AI90" s="840"/>
      <c r="AJ90" s="845"/>
      <c r="AK90" s="846"/>
      <c r="AL90" s="806"/>
      <c r="AM90" s="847"/>
      <c r="AN90" s="806"/>
      <c r="AO90" s="842"/>
      <c r="AP90" s="848"/>
      <c r="AQ90" s="840"/>
      <c r="AR90" s="840"/>
      <c r="AS90" s="842"/>
      <c r="AT90" s="848"/>
      <c r="AU90" s="840"/>
      <c r="AV90" s="849"/>
      <c r="AW90" s="842"/>
      <c r="AX90" s="848"/>
      <c r="AY90" s="840"/>
      <c r="AZ90" s="850"/>
      <c r="BA90" s="806"/>
      <c r="BB90" s="807"/>
      <c r="BC90" s="807"/>
      <c r="BF90" s="851"/>
    </row>
    <row r="91" spans="1:58" s="808" customFormat="1" ht="13.5" customHeight="1">
      <c r="A91" s="1035"/>
      <c r="B91" s="1015" t="s">
        <v>3302</v>
      </c>
      <c r="C91" s="832"/>
      <c r="D91" s="892"/>
      <c r="E91" s="830">
        <f t="shared" si="58"/>
        <v>2008</v>
      </c>
      <c r="F91" s="856">
        <v>143518100</v>
      </c>
      <c r="G91" s="853">
        <f t="shared" si="54"/>
        <v>49</v>
      </c>
      <c r="H91" s="893"/>
      <c r="I91" s="894">
        <f t="shared" si="49"/>
        <v>2057</v>
      </c>
      <c r="J91" s="895">
        <f>F91/P90</f>
        <v>0.12179922196218662</v>
      </c>
      <c r="K91" s="896">
        <f t="shared" si="60"/>
        <v>5</v>
      </c>
      <c r="L91" s="1024">
        <f t="shared" si="55"/>
        <v>1</v>
      </c>
      <c r="M91" s="897">
        <f t="shared" si="61"/>
        <v>50</v>
      </c>
      <c r="N91" s="894">
        <f t="shared" si="50"/>
        <v>2057</v>
      </c>
      <c r="O91" s="834">
        <f t="shared" si="56"/>
        <v>1154750709.6856909</v>
      </c>
      <c r="P91" s="835">
        <f t="shared" si="62"/>
        <v>1298268809.6856909</v>
      </c>
      <c r="Q91" s="898">
        <f t="shared" si="63"/>
        <v>25965376.193713818</v>
      </c>
      <c r="R91" s="915">
        <f t="shared" si="51"/>
        <v>2008</v>
      </c>
      <c r="S91" s="833">
        <f t="shared" si="64"/>
        <v>1</v>
      </c>
      <c r="T91" s="837">
        <f t="shared" si="52"/>
        <v>25965376.193713818</v>
      </c>
      <c r="U91" s="832">
        <f t="shared" si="53"/>
        <v>2008</v>
      </c>
      <c r="V91" s="838">
        <f t="shared" si="57"/>
        <v>1272303433.491977</v>
      </c>
      <c r="W91" s="839"/>
      <c r="X91" s="840"/>
      <c r="Y91" s="815"/>
      <c r="AB91" s="842"/>
      <c r="AC91" s="842"/>
      <c r="AD91" s="842"/>
      <c r="AE91" s="842"/>
      <c r="AF91" s="842"/>
      <c r="AG91" s="842"/>
      <c r="AH91" s="844"/>
      <c r="AI91" s="840"/>
      <c r="AJ91" s="845"/>
      <c r="AK91" s="846"/>
      <c r="AL91" s="806"/>
      <c r="AM91" s="847"/>
      <c r="AN91" s="806"/>
      <c r="AO91" s="842"/>
      <c r="AP91" s="848"/>
      <c r="AQ91" s="840"/>
      <c r="AR91" s="840"/>
      <c r="AS91" s="842"/>
      <c r="AT91" s="848"/>
      <c r="AU91" s="840"/>
      <c r="AV91" s="849"/>
      <c r="AW91" s="842"/>
      <c r="AX91" s="848"/>
      <c r="AY91" s="840"/>
      <c r="AZ91" s="850"/>
      <c r="BA91" s="806"/>
      <c r="BB91" s="807"/>
      <c r="BC91" s="807"/>
      <c r="BF91" s="851"/>
    </row>
    <row r="92" spans="1:58" s="808" customFormat="1" ht="13.5" customHeight="1">
      <c r="A92" s="1036"/>
      <c r="B92" s="972"/>
      <c r="C92" s="973"/>
      <c r="D92" s="974"/>
      <c r="E92" s="830">
        <f t="shared" si="58"/>
        <v>2009</v>
      </c>
      <c r="F92" s="976">
        <v>0</v>
      </c>
      <c r="G92" s="853">
        <f t="shared" si="54"/>
        <v>49</v>
      </c>
      <c r="H92" s="893"/>
      <c r="I92" s="894">
        <f t="shared" si="49"/>
        <v>2057</v>
      </c>
      <c r="J92" s="895">
        <f t="shared" ref="J92:J102" si="65">F92/P91</f>
        <v>0</v>
      </c>
      <c r="K92" s="896">
        <f t="shared" si="60"/>
        <v>0</v>
      </c>
      <c r="L92" s="1024">
        <f t="shared" si="55"/>
        <v>0</v>
      </c>
      <c r="M92" s="897">
        <f t="shared" si="61"/>
        <v>49</v>
      </c>
      <c r="N92" s="894">
        <f t="shared" si="50"/>
        <v>2057</v>
      </c>
      <c r="O92" s="834">
        <f t="shared" si="56"/>
        <v>1272303433.491977</v>
      </c>
      <c r="P92" s="835">
        <f t="shared" si="62"/>
        <v>1272303433.491977</v>
      </c>
      <c r="Q92" s="898">
        <f t="shared" si="63"/>
        <v>25965376.193713814</v>
      </c>
      <c r="R92" s="915">
        <f t="shared" si="51"/>
        <v>2009</v>
      </c>
      <c r="S92" s="833">
        <f t="shared" si="64"/>
        <v>1</v>
      </c>
      <c r="T92" s="837">
        <f t="shared" si="52"/>
        <v>25965376.193713814</v>
      </c>
      <c r="U92" s="832">
        <f t="shared" si="53"/>
        <v>2009</v>
      </c>
      <c r="V92" s="838">
        <f t="shared" si="57"/>
        <v>1246338057.2982631</v>
      </c>
      <c r="W92" s="989"/>
      <c r="X92" s="840"/>
      <c r="Y92" s="815"/>
      <c r="Z92" s="1815" t="s">
        <v>3366</v>
      </c>
      <c r="AA92" s="1815"/>
      <c r="AB92" s="1815"/>
      <c r="AC92" s="859">
        <f>SUM(Q84:Q96)</f>
        <v>282479452.77627653</v>
      </c>
      <c r="AD92" s="842"/>
      <c r="AE92" s="842"/>
      <c r="AF92" s="842"/>
      <c r="AG92" s="842"/>
      <c r="AH92" s="844"/>
      <c r="AI92" s="840"/>
      <c r="AJ92" s="845"/>
      <c r="AK92" s="846"/>
      <c r="AL92" s="806"/>
      <c r="AM92" s="847"/>
      <c r="AN92" s="806"/>
      <c r="AO92" s="842"/>
      <c r="AP92" s="848"/>
      <c r="AQ92" s="840"/>
      <c r="AR92" s="840"/>
      <c r="AS92" s="842"/>
      <c r="AT92" s="848"/>
      <c r="AU92" s="840"/>
      <c r="AV92" s="849"/>
      <c r="AW92" s="842"/>
      <c r="AX92" s="848"/>
      <c r="AY92" s="840"/>
      <c r="AZ92" s="850"/>
      <c r="BA92" s="806"/>
      <c r="BB92" s="807"/>
      <c r="BC92" s="807"/>
      <c r="BF92" s="851"/>
    </row>
    <row r="93" spans="1:58" s="808" customFormat="1" ht="13.5" customHeight="1">
      <c r="A93" s="1036"/>
      <c r="B93" s="972"/>
      <c r="C93" s="973"/>
      <c r="D93" s="974"/>
      <c r="E93" s="830">
        <f t="shared" si="58"/>
        <v>2010</v>
      </c>
      <c r="F93" s="976">
        <v>0</v>
      </c>
      <c r="G93" s="853">
        <f t="shared" si="54"/>
        <v>48</v>
      </c>
      <c r="H93" s="893"/>
      <c r="I93" s="894">
        <f t="shared" si="49"/>
        <v>2057</v>
      </c>
      <c r="J93" s="895">
        <f t="shared" si="65"/>
        <v>0</v>
      </c>
      <c r="K93" s="896">
        <f t="shared" si="60"/>
        <v>0</v>
      </c>
      <c r="L93" s="1024">
        <f t="shared" si="55"/>
        <v>0</v>
      </c>
      <c r="M93" s="897">
        <f t="shared" si="61"/>
        <v>48</v>
      </c>
      <c r="N93" s="894">
        <f t="shared" si="50"/>
        <v>2057</v>
      </c>
      <c r="O93" s="834">
        <f t="shared" si="56"/>
        <v>1246338057.2982631</v>
      </c>
      <c r="P93" s="835">
        <f t="shared" si="62"/>
        <v>1246338057.2982631</v>
      </c>
      <c r="Q93" s="898">
        <f t="shared" si="63"/>
        <v>25965376.193713814</v>
      </c>
      <c r="R93" s="915">
        <f t="shared" si="51"/>
        <v>2010</v>
      </c>
      <c r="S93" s="833">
        <f t="shared" si="64"/>
        <v>1</v>
      </c>
      <c r="T93" s="837">
        <f t="shared" si="52"/>
        <v>25965376.193713814</v>
      </c>
      <c r="U93" s="832">
        <f t="shared" si="53"/>
        <v>2010</v>
      </c>
      <c r="V93" s="838">
        <f t="shared" si="57"/>
        <v>1220372681.1045492</v>
      </c>
      <c r="W93" s="989"/>
      <c r="X93" s="840"/>
      <c r="Y93" s="815"/>
      <c r="AB93" s="842"/>
      <c r="AC93" s="842"/>
      <c r="AD93" s="842"/>
      <c r="AE93" s="842"/>
      <c r="AF93" s="842"/>
      <c r="AG93" s="842"/>
      <c r="AH93" s="844"/>
      <c r="AI93" s="840"/>
      <c r="AJ93" s="845"/>
      <c r="AK93" s="846"/>
      <c r="AL93" s="806"/>
      <c r="AM93" s="847"/>
      <c r="AN93" s="806"/>
      <c r="AO93" s="842"/>
      <c r="AP93" s="848"/>
      <c r="AQ93" s="840"/>
      <c r="AR93" s="840"/>
      <c r="AS93" s="842"/>
      <c r="AT93" s="848"/>
      <c r="AU93" s="840"/>
      <c r="AV93" s="849"/>
      <c r="AW93" s="842"/>
      <c r="AX93" s="848"/>
      <c r="AY93" s="840"/>
      <c r="AZ93" s="850"/>
      <c r="BA93" s="806"/>
      <c r="BB93" s="807"/>
      <c r="BC93" s="807"/>
      <c r="BF93" s="851"/>
    </row>
    <row r="94" spans="1:58" s="880" customFormat="1" ht="13.5" customHeight="1">
      <c r="A94" s="1036"/>
      <c r="B94" s="972"/>
      <c r="C94" s="973"/>
      <c r="D94" s="974"/>
      <c r="E94" s="830">
        <f t="shared" si="58"/>
        <v>2011</v>
      </c>
      <c r="F94" s="976">
        <v>0</v>
      </c>
      <c r="G94" s="853">
        <f t="shared" si="54"/>
        <v>47</v>
      </c>
      <c r="H94" s="893"/>
      <c r="I94" s="894">
        <f t="shared" si="49"/>
        <v>2057</v>
      </c>
      <c r="J94" s="895">
        <f t="shared" si="65"/>
        <v>0</v>
      </c>
      <c r="K94" s="896">
        <f t="shared" si="60"/>
        <v>0</v>
      </c>
      <c r="L94" s="1024">
        <f t="shared" si="55"/>
        <v>0</v>
      </c>
      <c r="M94" s="897">
        <f t="shared" si="61"/>
        <v>47</v>
      </c>
      <c r="N94" s="894">
        <f t="shared" si="50"/>
        <v>2057</v>
      </c>
      <c r="O94" s="834">
        <f t="shared" si="56"/>
        <v>1220372681.1045492</v>
      </c>
      <c r="P94" s="835">
        <f t="shared" si="62"/>
        <v>1220372681.1045492</v>
      </c>
      <c r="Q94" s="898">
        <f t="shared" si="63"/>
        <v>25965376.19371381</v>
      </c>
      <c r="R94" s="915">
        <f t="shared" si="51"/>
        <v>2011</v>
      </c>
      <c r="S94" s="833">
        <f t="shared" si="64"/>
        <v>1</v>
      </c>
      <c r="T94" s="837">
        <f t="shared" si="52"/>
        <v>25965376.19371381</v>
      </c>
      <c r="U94" s="832">
        <f t="shared" si="53"/>
        <v>2011</v>
      </c>
      <c r="V94" s="838">
        <f t="shared" si="57"/>
        <v>1194407304.9108353</v>
      </c>
      <c r="W94" s="989"/>
      <c r="X94" s="840"/>
      <c r="Y94" s="815"/>
      <c r="Z94" s="808"/>
      <c r="AA94" s="808"/>
      <c r="AB94" s="842"/>
      <c r="AC94" s="842"/>
      <c r="AD94" s="842"/>
      <c r="AE94" s="803"/>
      <c r="AF94" s="803"/>
      <c r="AG94" s="803"/>
      <c r="AH94" s="871"/>
      <c r="AI94" s="872"/>
      <c r="AJ94" s="809"/>
      <c r="AK94" s="873"/>
      <c r="AL94" s="874"/>
      <c r="AM94" s="875"/>
      <c r="AN94" s="874"/>
      <c r="AO94" s="803"/>
      <c r="AP94" s="876"/>
      <c r="AQ94" s="872"/>
      <c r="AR94" s="872"/>
      <c r="AS94" s="803"/>
      <c r="AT94" s="876"/>
      <c r="AU94" s="872"/>
      <c r="AV94" s="877"/>
      <c r="AW94" s="803"/>
      <c r="AX94" s="876"/>
      <c r="AY94" s="872"/>
      <c r="AZ94" s="878"/>
      <c r="BA94" s="874"/>
      <c r="BB94" s="879"/>
      <c r="BC94" s="879"/>
      <c r="BF94" s="881"/>
    </row>
    <row r="95" spans="1:58" ht="16">
      <c r="A95" s="1036"/>
      <c r="B95" s="972"/>
      <c r="C95" s="973"/>
      <c r="D95" s="974"/>
      <c r="E95" s="830">
        <f t="shared" si="58"/>
        <v>2012</v>
      </c>
      <c r="F95" s="976">
        <v>0</v>
      </c>
      <c r="G95" s="853">
        <f t="shared" si="54"/>
        <v>46</v>
      </c>
      <c r="H95" s="893"/>
      <c r="I95" s="894">
        <f t="shared" si="49"/>
        <v>2057</v>
      </c>
      <c r="J95" s="895">
        <f t="shared" si="65"/>
        <v>0</v>
      </c>
      <c r="K95" s="896">
        <f t="shared" si="60"/>
        <v>0</v>
      </c>
      <c r="L95" s="1024">
        <f t="shared" si="55"/>
        <v>0</v>
      </c>
      <c r="M95" s="897">
        <f t="shared" si="61"/>
        <v>46</v>
      </c>
      <c r="N95" s="894">
        <f t="shared" si="50"/>
        <v>2057</v>
      </c>
      <c r="O95" s="834">
        <f t="shared" si="56"/>
        <v>1194407304.9108353</v>
      </c>
      <c r="P95" s="835">
        <f t="shared" si="62"/>
        <v>1194407304.9108353</v>
      </c>
      <c r="Q95" s="898">
        <f t="shared" si="63"/>
        <v>25965376.19371381</v>
      </c>
      <c r="R95" s="915">
        <f t="shared" si="51"/>
        <v>2012</v>
      </c>
      <c r="S95" s="833">
        <f t="shared" si="64"/>
        <v>1</v>
      </c>
      <c r="T95" s="837">
        <f t="shared" si="52"/>
        <v>25965376.19371381</v>
      </c>
      <c r="U95" s="832">
        <f t="shared" si="53"/>
        <v>2012</v>
      </c>
      <c r="V95" s="838">
        <f t="shared" si="57"/>
        <v>1168441928.7171214</v>
      </c>
      <c r="W95" s="989"/>
      <c r="X95" s="840"/>
      <c r="Y95" s="815"/>
      <c r="Z95" s="808"/>
      <c r="AA95" s="808"/>
      <c r="AB95" s="842"/>
      <c r="AC95" s="842"/>
      <c r="AD95" s="842"/>
    </row>
    <row r="96" spans="1:58" ht="16">
      <c r="A96" s="1036"/>
      <c r="B96" s="972"/>
      <c r="C96" s="973"/>
      <c r="D96" s="974"/>
      <c r="E96" s="830">
        <f t="shared" si="58"/>
        <v>2013</v>
      </c>
      <c r="F96" s="976">
        <v>0</v>
      </c>
      <c r="G96" s="853">
        <f t="shared" si="54"/>
        <v>45</v>
      </c>
      <c r="H96" s="893"/>
      <c r="I96" s="894">
        <f t="shared" si="49"/>
        <v>2057</v>
      </c>
      <c r="J96" s="895">
        <f t="shared" si="65"/>
        <v>0</v>
      </c>
      <c r="K96" s="896">
        <f t="shared" si="60"/>
        <v>0</v>
      </c>
      <c r="L96" s="1024">
        <f t="shared" si="55"/>
        <v>0</v>
      </c>
      <c r="M96" s="897">
        <f t="shared" si="61"/>
        <v>45</v>
      </c>
      <c r="N96" s="894">
        <f t="shared" si="50"/>
        <v>2057</v>
      </c>
      <c r="O96" s="834">
        <f t="shared" si="56"/>
        <v>1168441928.7171214</v>
      </c>
      <c r="P96" s="835">
        <f t="shared" si="62"/>
        <v>1168441928.7171214</v>
      </c>
      <c r="Q96" s="898">
        <f t="shared" si="63"/>
        <v>25965376.193713807</v>
      </c>
      <c r="R96" s="915">
        <f t="shared" si="51"/>
        <v>2013</v>
      </c>
      <c r="S96" s="833">
        <f t="shared" si="64"/>
        <v>1</v>
      </c>
      <c r="T96" s="837">
        <f t="shared" si="52"/>
        <v>25965376.193713807</v>
      </c>
      <c r="U96" s="832">
        <f t="shared" si="53"/>
        <v>2013</v>
      </c>
      <c r="V96" s="838">
        <f t="shared" si="57"/>
        <v>1142476552.5234075</v>
      </c>
      <c r="W96" s="989"/>
      <c r="X96" s="840"/>
      <c r="Y96" s="815"/>
      <c r="Z96" s="808"/>
      <c r="AA96" s="808"/>
      <c r="AB96" s="842"/>
      <c r="AC96" s="842"/>
      <c r="AD96" s="842"/>
    </row>
    <row r="97" spans="1:30" ht="16">
      <c r="A97" s="1036"/>
      <c r="B97" s="972"/>
      <c r="C97" s="973"/>
      <c r="D97" s="974"/>
      <c r="E97" s="830">
        <f t="shared" si="58"/>
        <v>2014</v>
      </c>
      <c r="F97" s="976">
        <v>0</v>
      </c>
      <c r="G97" s="853">
        <f t="shared" si="54"/>
        <v>44</v>
      </c>
      <c r="H97" s="893"/>
      <c r="I97" s="894">
        <f t="shared" si="49"/>
        <v>2057</v>
      </c>
      <c r="J97" s="895">
        <f t="shared" si="65"/>
        <v>0</v>
      </c>
      <c r="K97" s="896">
        <f t="shared" si="60"/>
        <v>0</v>
      </c>
      <c r="L97" s="1024">
        <f t="shared" si="55"/>
        <v>0</v>
      </c>
      <c r="M97" s="897">
        <f t="shared" si="61"/>
        <v>44</v>
      </c>
      <c r="N97" s="894">
        <f t="shared" si="50"/>
        <v>2057</v>
      </c>
      <c r="O97" s="834">
        <f t="shared" si="56"/>
        <v>1142476552.5234075</v>
      </c>
      <c r="P97" s="835">
        <f t="shared" si="62"/>
        <v>1142476552.5234075</v>
      </c>
      <c r="Q97" s="898">
        <f t="shared" si="63"/>
        <v>25965376.193713807</v>
      </c>
      <c r="R97" s="915">
        <f t="shared" si="51"/>
        <v>2014</v>
      </c>
      <c r="S97" s="833">
        <f t="shared" si="64"/>
        <v>1</v>
      </c>
      <c r="T97" s="837">
        <f t="shared" si="52"/>
        <v>25965376.193713807</v>
      </c>
      <c r="U97" s="832">
        <f t="shared" si="53"/>
        <v>2014</v>
      </c>
      <c r="V97" s="838">
        <f t="shared" si="57"/>
        <v>1116511176.3296936</v>
      </c>
      <c r="W97" s="989"/>
      <c r="X97" s="840"/>
      <c r="Y97" s="815"/>
      <c r="Z97" s="808"/>
      <c r="AA97" s="808"/>
      <c r="AB97" s="842"/>
      <c r="AC97" s="842"/>
      <c r="AD97" s="842"/>
    </row>
    <row r="98" spans="1:30" ht="16">
      <c r="A98" s="1036"/>
      <c r="B98" s="972"/>
      <c r="C98" s="973"/>
      <c r="D98" s="974"/>
      <c r="E98" s="830">
        <f t="shared" si="58"/>
        <v>2015</v>
      </c>
      <c r="F98" s="976">
        <v>0</v>
      </c>
      <c r="G98" s="853">
        <f t="shared" si="54"/>
        <v>43</v>
      </c>
      <c r="H98" s="893"/>
      <c r="I98" s="894">
        <f t="shared" si="49"/>
        <v>2057</v>
      </c>
      <c r="J98" s="895">
        <f t="shared" si="65"/>
        <v>0</v>
      </c>
      <c r="K98" s="896">
        <f t="shared" si="60"/>
        <v>0</v>
      </c>
      <c r="L98" s="1024">
        <f t="shared" si="55"/>
        <v>0</v>
      </c>
      <c r="M98" s="897">
        <f t="shared" si="61"/>
        <v>43</v>
      </c>
      <c r="N98" s="894">
        <f t="shared" si="50"/>
        <v>2057</v>
      </c>
      <c r="O98" s="834">
        <f t="shared" si="56"/>
        <v>1116511176.3296936</v>
      </c>
      <c r="P98" s="835">
        <f t="shared" si="62"/>
        <v>1116511176.3296936</v>
      </c>
      <c r="Q98" s="898">
        <f t="shared" si="63"/>
        <v>25965376.193713803</v>
      </c>
      <c r="R98" s="915">
        <f t="shared" si="51"/>
        <v>2015</v>
      </c>
      <c r="S98" s="833">
        <f t="shared" si="64"/>
        <v>1</v>
      </c>
      <c r="T98" s="837">
        <f t="shared" si="52"/>
        <v>25965376.193713803</v>
      </c>
      <c r="U98" s="832">
        <f t="shared" si="53"/>
        <v>2015</v>
      </c>
      <c r="V98" s="838">
        <f t="shared" si="57"/>
        <v>1090545800.1359797</v>
      </c>
      <c r="W98" s="989"/>
      <c r="X98" s="840"/>
      <c r="Y98" s="815"/>
      <c r="Z98" s="808"/>
      <c r="AA98" s="808"/>
      <c r="AB98" s="842"/>
      <c r="AC98" s="842"/>
      <c r="AD98" s="842"/>
    </row>
    <row r="99" spans="1:30" ht="16">
      <c r="A99" s="1036"/>
      <c r="B99" s="972"/>
      <c r="C99" s="973"/>
      <c r="D99" s="974"/>
      <c r="E99" s="830">
        <f t="shared" si="58"/>
        <v>2016</v>
      </c>
      <c r="F99" s="976">
        <v>0</v>
      </c>
      <c r="G99" s="853">
        <f t="shared" si="54"/>
        <v>42</v>
      </c>
      <c r="H99" s="893"/>
      <c r="I99" s="894">
        <f t="shared" si="49"/>
        <v>2057</v>
      </c>
      <c r="J99" s="895">
        <f t="shared" si="65"/>
        <v>0</v>
      </c>
      <c r="K99" s="896">
        <f t="shared" si="60"/>
        <v>0</v>
      </c>
      <c r="L99" s="1024">
        <f t="shared" si="55"/>
        <v>0</v>
      </c>
      <c r="M99" s="897">
        <f t="shared" si="61"/>
        <v>42</v>
      </c>
      <c r="N99" s="894">
        <f t="shared" si="50"/>
        <v>2057</v>
      </c>
      <c r="O99" s="834">
        <f t="shared" si="56"/>
        <v>1090545800.1359797</v>
      </c>
      <c r="P99" s="835">
        <f t="shared" si="62"/>
        <v>1090545800.1359797</v>
      </c>
      <c r="Q99" s="898">
        <f t="shared" si="63"/>
        <v>25965376.193713803</v>
      </c>
      <c r="R99" s="915">
        <f t="shared" si="51"/>
        <v>2016</v>
      </c>
      <c r="S99" s="833">
        <f t="shared" si="64"/>
        <v>1</v>
      </c>
      <c r="T99" s="837">
        <f t="shared" si="52"/>
        <v>25965376.193713803</v>
      </c>
      <c r="U99" s="832">
        <f t="shared" si="53"/>
        <v>2016</v>
      </c>
      <c r="V99" s="838">
        <f t="shared" si="57"/>
        <v>1064580423.9422659</v>
      </c>
      <c r="W99" s="989"/>
      <c r="X99" s="840"/>
      <c r="Y99" s="815"/>
      <c r="Z99" s="808"/>
      <c r="AA99" s="808"/>
      <c r="AB99" s="842"/>
      <c r="AC99" s="842"/>
      <c r="AD99" s="842"/>
    </row>
    <row r="100" spans="1:30" ht="16">
      <c r="A100" s="1036"/>
      <c r="B100" s="972"/>
      <c r="C100" s="973"/>
      <c r="D100" s="974"/>
      <c r="E100" s="830">
        <f t="shared" si="58"/>
        <v>2017</v>
      </c>
      <c r="F100" s="976">
        <v>0</v>
      </c>
      <c r="G100" s="853">
        <f t="shared" si="54"/>
        <v>41</v>
      </c>
      <c r="H100" s="893"/>
      <c r="I100" s="894">
        <f t="shared" si="49"/>
        <v>2057</v>
      </c>
      <c r="J100" s="895">
        <f t="shared" si="65"/>
        <v>0</v>
      </c>
      <c r="K100" s="896">
        <f t="shared" si="60"/>
        <v>0</v>
      </c>
      <c r="L100" s="1024">
        <f t="shared" si="55"/>
        <v>0</v>
      </c>
      <c r="M100" s="897">
        <f t="shared" si="61"/>
        <v>41</v>
      </c>
      <c r="N100" s="894">
        <f t="shared" si="50"/>
        <v>2057</v>
      </c>
      <c r="O100" s="834">
        <f t="shared" si="56"/>
        <v>1064580423.9422659</v>
      </c>
      <c r="P100" s="835">
        <f t="shared" si="62"/>
        <v>1064580423.9422659</v>
      </c>
      <c r="Q100" s="898">
        <f t="shared" si="63"/>
        <v>25965376.193713803</v>
      </c>
      <c r="R100" s="915">
        <f t="shared" si="51"/>
        <v>2017</v>
      </c>
      <c r="S100" s="833">
        <f t="shared" si="64"/>
        <v>1</v>
      </c>
      <c r="T100" s="837">
        <f t="shared" si="52"/>
        <v>25965376.193713803</v>
      </c>
      <c r="U100" s="832">
        <f t="shared" si="53"/>
        <v>2017</v>
      </c>
      <c r="V100" s="838">
        <f t="shared" si="57"/>
        <v>1038615047.7485521</v>
      </c>
      <c r="W100" s="989"/>
      <c r="X100" s="840"/>
      <c r="Y100" s="815"/>
      <c r="Z100" s="808"/>
      <c r="AA100" s="808"/>
      <c r="AB100" s="842"/>
      <c r="AC100" s="842"/>
      <c r="AD100" s="842"/>
    </row>
    <row r="101" spans="1:30" ht="16">
      <c r="A101" s="1036"/>
      <c r="B101" s="972"/>
      <c r="C101" s="973"/>
      <c r="D101" s="974"/>
      <c r="E101" s="830">
        <f t="shared" si="58"/>
        <v>2018</v>
      </c>
      <c r="F101" s="976">
        <v>0</v>
      </c>
      <c r="G101" s="853">
        <f t="shared" si="54"/>
        <v>40</v>
      </c>
      <c r="H101" s="893"/>
      <c r="I101" s="894">
        <f t="shared" si="49"/>
        <v>2057</v>
      </c>
      <c r="J101" s="895">
        <f t="shared" si="65"/>
        <v>0</v>
      </c>
      <c r="K101" s="896">
        <f t="shared" si="60"/>
        <v>0</v>
      </c>
      <c r="L101" s="1024">
        <f t="shared" si="55"/>
        <v>0</v>
      </c>
      <c r="M101" s="897">
        <f t="shared" si="61"/>
        <v>40</v>
      </c>
      <c r="N101" s="894">
        <f t="shared" si="50"/>
        <v>2057</v>
      </c>
      <c r="O101" s="834">
        <f t="shared" si="56"/>
        <v>1038615047.7485521</v>
      </c>
      <c r="P101" s="835">
        <f t="shared" si="62"/>
        <v>1038615047.7485521</v>
      </c>
      <c r="Q101" s="898">
        <f t="shared" si="63"/>
        <v>25965376.193713803</v>
      </c>
      <c r="R101" s="915">
        <f t="shared" si="51"/>
        <v>2018</v>
      </c>
      <c r="S101" s="833">
        <f t="shared" si="64"/>
        <v>1</v>
      </c>
      <c r="T101" s="837">
        <f t="shared" si="52"/>
        <v>25965376.193713803</v>
      </c>
      <c r="U101" s="832">
        <f t="shared" si="53"/>
        <v>2018</v>
      </c>
      <c r="V101" s="838">
        <f t="shared" si="57"/>
        <v>1012649671.5548383</v>
      </c>
      <c r="W101" s="989"/>
      <c r="X101" s="840"/>
      <c r="Y101" s="815"/>
      <c r="Z101" s="808"/>
      <c r="AA101" s="808"/>
      <c r="AB101" s="842"/>
      <c r="AC101" s="842"/>
      <c r="AD101" s="842"/>
    </row>
    <row r="102" spans="1:30" ht="16">
      <c r="A102" s="1035"/>
      <c r="B102" s="902"/>
      <c r="C102" s="832"/>
      <c r="D102" s="892"/>
      <c r="E102" s="1237">
        <v>2019</v>
      </c>
      <c r="F102" s="976">
        <v>0</v>
      </c>
      <c r="G102" s="853">
        <f t="shared" si="54"/>
        <v>39</v>
      </c>
      <c r="H102" s="893"/>
      <c r="I102" s="894">
        <f t="shared" si="49"/>
        <v>2057</v>
      </c>
      <c r="J102" s="895">
        <f t="shared" si="65"/>
        <v>0</v>
      </c>
      <c r="K102" s="896">
        <f t="shared" si="60"/>
        <v>0</v>
      </c>
      <c r="L102" s="1024">
        <f t="shared" si="55"/>
        <v>0</v>
      </c>
      <c r="M102" s="897">
        <f t="shared" si="61"/>
        <v>39</v>
      </c>
      <c r="N102" s="894">
        <f t="shared" si="50"/>
        <v>2057</v>
      </c>
      <c r="O102" s="834">
        <f t="shared" si="56"/>
        <v>1012649671.5548383</v>
      </c>
      <c r="P102" s="835">
        <f t="shared" si="62"/>
        <v>1012649671.5548383</v>
      </c>
      <c r="Q102" s="898">
        <f t="shared" si="63"/>
        <v>25965376.193713803</v>
      </c>
      <c r="R102" s="915">
        <f t="shared" si="51"/>
        <v>2019</v>
      </c>
      <c r="S102" s="833">
        <f t="shared" si="64"/>
        <v>1</v>
      </c>
      <c r="T102" s="837">
        <f t="shared" si="52"/>
        <v>25965376.193713803</v>
      </c>
      <c r="U102" s="832">
        <f t="shared" si="53"/>
        <v>2019</v>
      </c>
      <c r="V102" s="838">
        <f t="shared" si="57"/>
        <v>986684295.36112452</v>
      </c>
      <c r="W102" s="858"/>
      <c r="X102" s="842"/>
      <c r="Y102" s="842"/>
      <c r="Z102" s="1815"/>
      <c r="AA102" s="1815"/>
      <c r="AB102" s="1815"/>
      <c r="AC102" s="859"/>
      <c r="AD102" s="842"/>
    </row>
    <row r="103" spans="1:30" ht="16">
      <c r="A103" s="1816" t="s">
        <v>100</v>
      </c>
      <c r="B103" s="1817"/>
      <c r="C103" s="1817"/>
      <c r="D103" s="1817"/>
      <c r="E103" s="1818"/>
      <c r="F103" s="991">
        <f>SUM(F84:F102)</f>
        <v>1424956005.2996848</v>
      </c>
      <c r="G103" s="861"/>
      <c r="H103" s="862"/>
      <c r="I103" s="863"/>
      <c r="J103" s="863"/>
      <c r="K103" s="861"/>
      <c r="L103" s="1248"/>
      <c r="M103" s="864"/>
      <c r="N103" s="863"/>
      <c r="O103" s="865"/>
      <c r="P103" s="866"/>
      <c r="Q103" s="867"/>
      <c r="R103" s="868"/>
      <c r="S103" s="868"/>
      <c r="T103" s="866">
        <f>SUM(T84:T101)</f>
        <v>412306333.74484545</v>
      </c>
      <c r="U103" s="869"/>
      <c r="V103" s="870"/>
      <c r="W103" s="1247"/>
      <c r="X103" s="803"/>
      <c r="Y103" s="803"/>
      <c r="Z103" s="803"/>
      <c r="AA103" s="803"/>
      <c r="AB103" s="803"/>
      <c r="AC103" s="803"/>
      <c r="AD103" s="803"/>
    </row>
    <row r="105" spans="1:30" ht="16">
      <c r="A105" s="1813" t="s">
        <v>3409</v>
      </c>
      <c r="B105" s="1813"/>
      <c r="C105" s="1813"/>
      <c r="D105" s="1813"/>
      <c r="E105" s="884"/>
      <c r="F105" s="885"/>
      <c r="G105" s="885"/>
      <c r="H105" s="797"/>
      <c r="I105" s="798"/>
      <c r="J105" s="798"/>
      <c r="K105" s="885"/>
      <c r="L105" s="1027"/>
      <c r="M105" s="885"/>
      <c r="N105" s="885"/>
      <c r="O105" s="885"/>
      <c r="P105" s="885"/>
      <c r="Q105" s="885"/>
      <c r="R105" s="885"/>
      <c r="S105" s="885"/>
      <c r="T105" s="886"/>
      <c r="U105" s="887"/>
      <c r="V105" s="885"/>
      <c r="W105" s="885"/>
      <c r="X105" s="888"/>
      <c r="Y105" s="888"/>
      <c r="Z105" s="888"/>
      <c r="AA105" s="888"/>
      <c r="AB105" s="888"/>
      <c r="AC105" s="888"/>
      <c r="AD105" s="888"/>
    </row>
    <row r="106" spans="1:30" ht="17">
      <c r="A106" s="1792" t="s">
        <v>118</v>
      </c>
      <c r="B106" s="1792" t="s">
        <v>3340</v>
      </c>
      <c r="C106" s="1792" t="s">
        <v>3</v>
      </c>
      <c r="D106" s="1792" t="s">
        <v>3341</v>
      </c>
      <c r="E106" s="1792"/>
      <c r="F106" s="1814" t="s">
        <v>3342</v>
      </c>
      <c r="G106" s="1792" t="s">
        <v>3343</v>
      </c>
      <c r="H106" s="1792"/>
      <c r="I106" s="1792" t="s">
        <v>3344</v>
      </c>
      <c r="J106" s="1793" t="s">
        <v>3345</v>
      </c>
      <c r="K106" s="1792" t="s">
        <v>3346</v>
      </c>
      <c r="L106" s="1796" t="s">
        <v>3347</v>
      </c>
      <c r="M106" s="1797" t="s">
        <v>3348</v>
      </c>
      <c r="N106" s="1792" t="s">
        <v>3349</v>
      </c>
      <c r="O106" s="1805" t="s">
        <v>3350</v>
      </c>
      <c r="P106" s="1806"/>
      <c r="Q106" s="1249" t="s">
        <v>3351</v>
      </c>
      <c r="R106" s="1805" t="s">
        <v>2425</v>
      </c>
      <c r="S106" s="1807"/>
      <c r="T106" s="1806"/>
      <c r="U106" s="1808" t="s">
        <v>3352</v>
      </c>
      <c r="V106" s="1808"/>
      <c r="W106" s="1809" t="s">
        <v>3353</v>
      </c>
      <c r="X106" s="1812"/>
      <c r="Y106" s="1246"/>
      <c r="Z106" s="803">
        <v>5</v>
      </c>
      <c r="AA106" s="803"/>
      <c r="AB106" s="803"/>
      <c r="AC106" s="889"/>
      <c r="AD106" s="803"/>
    </row>
    <row r="107" spans="1:30" ht="16">
      <c r="A107" s="1792"/>
      <c r="B107" s="1792"/>
      <c r="C107" s="1792"/>
      <c r="D107" s="1792"/>
      <c r="E107" s="1792"/>
      <c r="F107" s="1814"/>
      <c r="G107" s="1792"/>
      <c r="H107" s="1792"/>
      <c r="I107" s="1792"/>
      <c r="J107" s="1794"/>
      <c r="K107" s="1792"/>
      <c r="L107" s="1796"/>
      <c r="M107" s="1798"/>
      <c r="N107" s="1792"/>
      <c r="O107" s="1809" t="s">
        <v>3354</v>
      </c>
      <c r="P107" s="1809" t="s">
        <v>3355</v>
      </c>
      <c r="Q107" s="1797" t="s">
        <v>3342</v>
      </c>
      <c r="R107" s="1797" t="s">
        <v>3356</v>
      </c>
      <c r="S107" s="1793" t="s">
        <v>3357</v>
      </c>
      <c r="T107" s="1797" t="s">
        <v>3342</v>
      </c>
      <c r="U107" s="1808"/>
      <c r="V107" s="1808"/>
      <c r="W107" s="1810"/>
      <c r="X107" s="1812"/>
      <c r="Y107" s="1246"/>
      <c r="Z107" s="803"/>
      <c r="AA107" s="803"/>
      <c r="AB107" s="803"/>
      <c r="AC107" s="803"/>
      <c r="AD107" s="803"/>
    </row>
    <row r="108" spans="1:30" ht="17">
      <c r="A108" s="1792"/>
      <c r="B108" s="1792"/>
      <c r="C108" s="1792"/>
      <c r="D108" s="810" t="s">
        <v>20</v>
      </c>
      <c r="E108" s="811" t="s">
        <v>1914</v>
      </c>
      <c r="F108" s="1814"/>
      <c r="G108" s="1247" t="s">
        <v>1914</v>
      </c>
      <c r="H108" s="1247" t="s">
        <v>3358</v>
      </c>
      <c r="I108" s="1792"/>
      <c r="J108" s="1795"/>
      <c r="K108" s="813" t="s">
        <v>1914</v>
      </c>
      <c r="L108" s="1022" t="s">
        <v>1914</v>
      </c>
      <c r="M108" s="1247" t="s">
        <v>1914</v>
      </c>
      <c r="N108" s="1792"/>
      <c r="O108" s="1811"/>
      <c r="P108" s="1811"/>
      <c r="Q108" s="1798"/>
      <c r="R108" s="1798"/>
      <c r="S108" s="1795"/>
      <c r="T108" s="1798"/>
      <c r="U108" s="1247" t="s">
        <v>3359</v>
      </c>
      <c r="V108" s="1247" t="s">
        <v>3342</v>
      </c>
      <c r="W108" s="1811"/>
      <c r="X108" s="814"/>
      <c r="Y108" s="814"/>
      <c r="Z108" s="803"/>
      <c r="AA108" s="803"/>
      <c r="AB108" s="803"/>
      <c r="AC108" s="803"/>
      <c r="AD108" s="803"/>
    </row>
    <row r="109" spans="1:30" ht="16">
      <c r="A109" s="1819"/>
      <c r="B109" s="1043" t="s">
        <v>3323</v>
      </c>
      <c r="C109" s="1049">
        <v>31101</v>
      </c>
      <c r="D109" s="923"/>
      <c r="E109" s="830">
        <v>2001</v>
      </c>
      <c r="F109" s="924">
        <v>460046691</v>
      </c>
      <c r="G109" s="925">
        <f>VLOOKUP(C109,'[18]umur ekonomis'!$A$1:$C$79,3)</f>
        <v>50</v>
      </c>
      <c r="H109" s="926"/>
      <c r="I109" s="894">
        <f t="shared" ref="I109:I127" si="66">E109+M109-1</f>
        <v>2050</v>
      </c>
      <c r="J109" s="927"/>
      <c r="K109" s="925"/>
      <c r="L109" s="1023">
        <f>IF(G109+K109&gt;$G109,$G109-G109,K109)</f>
        <v>0</v>
      </c>
      <c r="M109" s="928">
        <f>G109+L109</f>
        <v>50</v>
      </c>
      <c r="N109" s="894">
        <f t="shared" ref="N109:N127" si="67">E109+M109-1</f>
        <v>2050</v>
      </c>
      <c r="O109" s="905">
        <f>F109</f>
        <v>460046691</v>
      </c>
      <c r="P109" s="898">
        <f>O109</f>
        <v>460046691</v>
      </c>
      <c r="Q109" s="898">
        <f>(O109)/M109</f>
        <v>9200933.8200000003</v>
      </c>
      <c r="R109" s="929">
        <f t="shared" ref="R109:R127" si="68">E109</f>
        <v>2001</v>
      </c>
      <c r="S109" s="897">
        <v>1</v>
      </c>
      <c r="T109" s="930">
        <f t="shared" ref="T109:T127" si="69">Q109*S109</f>
        <v>9200933.8200000003</v>
      </c>
      <c r="U109" s="894">
        <f t="shared" ref="U109:U127" si="70">E109</f>
        <v>2001</v>
      </c>
      <c r="V109" s="931">
        <f>IF(OR(AND(ISBLANK(D109),ISBLANK(F109)),ISTEXT(D109),ISTEXT(F109)),"",F109-Q109)</f>
        <v>450845757.18000001</v>
      </c>
      <c r="W109" s="932"/>
      <c r="X109" s="933"/>
      <c r="Y109" s="933"/>
      <c r="Z109" s="934" t="s">
        <v>3360</v>
      </c>
      <c r="AA109" s="935"/>
      <c r="AB109" s="935"/>
      <c r="AC109" s="936"/>
      <c r="AD109" s="937"/>
    </row>
    <row r="110" spans="1:30" ht="16">
      <c r="A110" s="1820"/>
      <c r="B110" s="1037"/>
      <c r="C110" s="1050"/>
      <c r="D110" s="892"/>
      <c r="E110" s="830">
        <f>E109+1</f>
        <v>2002</v>
      </c>
      <c r="F110" s="831">
        <v>0</v>
      </c>
      <c r="G110" s="853">
        <f t="shared" ref="G110:G127" si="71">M109-(E110-E109)</f>
        <v>49</v>
      </c>
      <c r="H110" s="893"/>
      <c r="I110" s="894">
        <f t="shared" si="66"/>
        <v>2050</v>
      </c>
      <c r="J110" s="895">
        <f>F110/$F$34</f>
        <v>0</v>
      </c>
      <c r="K110" s="896">
        <f>IF(J110=0%,0,IF(J110&lt;=25%,5,IF(J110&lt;=50%,10,IF(J110&lt;=75%,15,50))))</f>
        <v>0</v>
      </c>
      <c r="L110" s="1024">
        <f t="shared" ref="L110:L127" si="72">IF(OR(AND(ISBLANK(D110),ISBLANK(F110)),ISTEXT(D110),ISTEXT(F110)),"",IF(G110+K110&gt;$G$34,$G$34-G110,K110))</f>
        <v>0</v>
      </c>
      <c r="M110" s="897">
        <f>IF(OR(AND(ISBLANK(E110),ISBLANK(F110)),ISTEXT(E110),ISTEXT(F110)),"",G110+L110)</f>
        <v>49</v>
      </c>
      <c r="N110" s="894">
        <f t="shared" si="67"/>
        <v>2050</v>
      </c>
      <c r="O110" s="834">
        <f t="shared" ref="O110:O127" si="73">V109</f>
        <v>450845757.18000001</v>
      </c>
      <c r="P110" s="835">
        <f>O110+F110</f>
        <v>450845757.18000001</v>
      </c>
      <c r="Q110" s="898">
        <f>(P110)/M110</f>
        <v>9200933.8200000003</v>
      </c>
      <c r="R110" s="915">
        <f t="shared" si="68"/>
        <v>2002</v>
      </c>
      <c r="S110" s="833">
        <f>R110-R109</f>
        <v>1</v>
      </c>
      <c r="T110" s="837">
        <f t="shared" si="69"/>
        <v>9200933.8200000003</v>
      </c>
      <c r="U110" s="832">
        <f t="shared" si="70"/>
        <v>2002</v>
      </c>
      <c r="V110" s="838">
        <f t="shared" ref="V110:V127" si="74">IF(OR(AND(ISBLANK(D110),ISBLANK(F110)),ISTEXT(D110),ISTEXT(F110)),"",P110-T110)</f>
        <v>441644823.36000001</v>
      </c>
      <c r="W110" s="839"/>
      <c r="X110" s="840"/>
      <c r="Y110" s="815"/>
      <c r="Z110" s="841" t="s">
        <v>3361</v>
      </c>
      <c r="AA110" s="842"/>
      <c r="AB110" s="842"/>
      <c r="AC110" s="843">
        <f>F128</f>
        <v>925444137.49790108</v>
      </c>
      <c r="AD110" s="797"/>
    </row>
    <row r="111" spans="1:30" ht="16">
      <c r="A111" s="1820"/>
      <c r="B111" s="1037"/>
      <c r="C111" s="1050"/>
      <c r="D111" s="892"/>
      <c r="E111" s="830">
        <f t="shared" ref="E111:E126" si="75">E110+1</f>
        <v>2003</v>
      </c>
      <c r="F111" s="831">
        <v>0</v>
      </c>
      <c r="G111" s="853">
        <f t="shared" si="71"/>
        <v>48</v>
      </c>
      <c r="H111" s="893"/>
      <c r="I111" s="894">
        <f t="shared" si="66"/>
        <v>2050</v>
      </c>
      <c r="J111" s="895">
        <f t="shared" ref="J111:J114" si="76">F111/$F$59</f>
        <v>0</v>
      </c>
      <c r="K111" s="896">
        <f t="shared" ref="K111:K127" si="77">IF(J111=0%,0,IF(J111&lt;=25%,5,IF(J111&lt;=50%,10,IF(J111&lt;=75%,15,50))))</f>
        <v>0</v>
      </c>
      <c r="L111" s="1024">
        <f t="shared" si="72"/>
        <v>0</v>
      </c>
      <c r="M111" s="897">
        <f t="shared" ref="M111:M127" si="78">IF(OR(AND(ISBLANK(D111),ISBLANK(F111)),ISTEXT(D111),ISTEXT(F111)),"",G111+L111)</f>
        <v>48</v>
      </c>
      <c r="N111" s="894">
        <f t="shared" si="67"/>
        <v>2050</v>
      </c>
      <c r="O111" s="834">
        <f t="shared" si="73"/>
        <v>441644823.36000001</v>
      </c>
      <c r="P111" s="835">
        <f t="shared" ref="P111:P127" si="79">O111+F111</f>
        <v>441644823.36000001</v>
      </c>
      <c r="Q111" s="898">
        <f t="shared" ref="Q111:Q127" si="80">(P111)/M111</f>
        <v>9200933.8200000003</v>
      </c>
      <c r="R111" s="915">
        <f t="shared" si="68"/>
        <v>2003</v>
      </c>
      <c r="S111" s="833">
        <f t="shared" ref="S111:S127" si="81">R111-R110</f>
        <v>1</v>
      </c>
      <c r="T111" s="837">
        <f t="shared" si="69"/>
        <v>9200933.8200000003</v>
      </c>
      <c r="U111" s="832">
        <f t="shared" si="70"/>
        <v>2003</v>
      </c>
      <c r="V111" s="838">
        <f t="shared" si="74"/>
        <v>432443889.54000002</v>
      </c>
      <c r="W111" s="839"/>
      <c r="X111" s="840"/>
      <c r="Y111" s="815"/>
      <c r="Z111" s="841" t="s">
        <v>3362</v>
      </c>
      <c r="AA111" s="797"/>
      <c r="AB111" s="797"/>
      <c r="AC111" s="843">
        <f>T128</f>
        <v>264062851.21869633</v>
      </c>
      <c r="AD111" s="797"/>
    </row>
    <row r="112" spans="1:30" ht="16">
      <c r="A112" s="1820"/>
      <c r="B112" s="1037"/>
      <c r="C112" s="1050"/>
      <c r="D112" s="892"/>
      <c r="E112" s="830">
        <f t="shared" si="75"/>
        <v>2004</v>
      </c>
      <c r="F112" s="831">
        <v>0</v>
      </c>
      <c r="G112" s="853">
        <f t="shared" si="71"/>
        <v>47</v>
      </c>
      <c r="H112" s="893"/>
      <c r="I112" s="894">
        <f t="shared" si="66"/>
        <v>2050</v>
      </c>
      <c r="J112" s="895">
        <f t="shared" si="76"/>
        <v>0</v>
      </c>
      <c r="K112" s="896">
        <f t="shared" si="77"/>
        <v>0</v>
      </c>
      <c r="L112" s="1024">
        <f t="shared" si="72"/>
        <v>0</v>
      </c>
      <c r="M112" s="897">
        <f t="shared" si="78"/>
        <v>47</v>
      </c>
      <c r="N112" s="894">
        <f t="shared" si="67"/>
        <v>2050</v>
      </c>
      <c r="O112" s="834">
        <f t="shared" si="73"/>
        <v>432443889.54000002</v>
      </c>
      <c r="P112" s="835">
        <f t="shared" si="79"/>
        <v>432443889.54000002</v>
      </c>
      <c r="Q112" s="898">
        <f t="shared" si="80"/>
        <v>9200933.8200000003</v>
      </c>
      <c r="R112" s="915">
        <f t="shared" si="68"/>
        <v>2004</v>
      </c>
      <c r="S112" s="833">
        <f t="shared" si="81"/>
        <v>1</v>
      </c>
      <c r="T112" s="837">
        <f t="shared" si="69"/>
        <v>9200933.8200000003</v>
      </c>
      <c r="U112" s="832">
        <f t="shared" si="70"/>
        <v>2004</v>
      </c>
      <c r="V112" s="838">
        <f t="shared" si="74"/>
        <v>423242955.72000003</v>
      </c>
      <c r="W112" s="839"/>
      <c r="X112" s="840"/>
      <c r="Y112" s="815"/>
      <c r="Z112" s="854" t="s">
        <v>3363</v>
      </c>
      <c r="AA112" s="842"/>
      <c r="AB112" s="842"/>
      <c r="AC112" s="843">
        <f>AC110-AC111</f>
        <v>661381286.27920473</v>
      </c>
      <c r="AD112" s="797"/>
    </row>
    <row r="113" spans="1:30" ht="16">
      <c r="A113" s="1820"/>
      <c r="B113" s="1037"/>
      <c r="C113" s="1050"/>
      <c r="D113" s="892"/>
      <c r="E113" s="830">
        <f t="shared" si="75"/>
        <v>2005</v>
      </c>
      <c r="F113" s="831">
        <v>0</v>
      </c>
      <c r="G113" s="853">
        <f t="shared" si="71"/>
        <v>46</v>
      </c>
      <c r="H113" s="893"/>
      <c r="I113" s="894">
        <f t="shared" si="66"/>
        <v>2050</v>
      </c>
      <c r="J113" s="895">
        <f t="shared" si="76"/>
        <v>0</v>
      </c>
      <c r="K113" s="896">
        <f t="shared" si="77"/>
        <v>0</v>
      </c>
      <c r="L113" s="1024">
        <f t="shared" si="72"/>
        <v>0</v>
      </c>
      <c r="M113" s="897">
        <f t="shared" si="78"/>
        <v>46</v>
      </c>
      <c r="N113" s="894">
        <f t="shared" si="67"/>
        <v>2050</v>
      </c>
      <c r="O113" s="834">
        <f t="shared" si="73"/>
        <v>423242955.72000003</v>
      </c>
      <c r="P113" s="835">
        <f t="shared" si="79"/>
        <v>423242955.72000003</v>
      </c>
      <c r="Q113" s="898">
        <f t="shared" si="80"/>
        <v>9200933.8200000003</v>
      </c>
      <c r="R113" s="915">
        <f t="shared" si="68"/>
        <v>2005</v>
      </c>
      <c r="S113" s="833">
        <f t="shared" si="81"/>
        <v>1</v>
      </c>
      <c r="T113" s="837">
        <f t="shared" si="69"/>
        <v>9200933.8200000003</v>
      </c>
      <c r="U113" s="832">
        <f t="shared" si="70"/>
        <v>2005</v>
      </c>
      <c r="V113" s="838">
        <f t="shared" si="74"/>
        <v>414042021.90000004</v>
      </c>
      <c r="W113" s="839"/>
      <c r="X113" s="840"/>
      <c r="Y113" s="815"/>
      <c r="Z113" s="841" t="s">
        <v>3364</v>
      </c>
      <c r="AA113" s="842"/>
      <c r="AB113" s="842"/>
      <c r="AC113" s="843">
        <f>V127-AC112</f>
        <v>-17404770.691557646</v>
      </c>
      <c r="AD113" s="797"/>
    </row>
    <row r="114" spans="1:30" ht="16">
      <c r="A114" s="1820"/>
      <c r="B114" s="1037"/>
      <c r="C114" s="1050"/>
      <c r="D114" s="892"/>
      <c r="E114" s="830">
        <f t="shared" si="75"/>
        <v>2006</v>
      </c>
      <c r="F114" s="831">
        <v>0</v>
      </c>
      <c r="G114" s="853">
        <f t="shared" si="71"/>
        <v>45</v>
      </c>
      <c r="H114" s="893"/>
      <c r="I114" s="894">
        <f t="shared" si="66"/>
        <v>2050</v>
      </c>
      <c r="J114" s="895">
        <f t="shared" si="76"/>
        <v>0</v>
      </c>
      <c r="K114" s="896">
        <f t="shared" si="77"/>
        <v>0</v>
      </c>
      <c r="L114" s="1024">
        <f t="shared" si="72"/>
        <v>0</v>
      </c>
      <c r="M114" s="897">
        <f t="shared" si="78"/>
        <v>45</v>
      </c>
      <c r="N114" s="894">
        <f t="shared" si="67"/>
        <v>2050</v>
      </c>
      <c r="O114" s="834">
        <f t="shared" si="73"/>
        <v>414042021.90000004</v>
      </c>
      <c r="P114" s="835">
        <f t="shared" si="79"/>
        <v>414042021.90000004</v>
      </c>
      <c r="Q114" s="898">
        <f t="shared" si="80"/>
        <v>9200933.8200000003</v>
      </c>
      <c r="R114" s="915">
        <f t="shared" si="68"/>
        <v>2006</v>
      </c>
      <c r="S114" s="833">
        <f t="shared" si="81"/>
        <v>1</v>
      </c>
      <c r="T114" s="837">
        <f t="shared" si="69"/>
        <v>9200933.8200000003</v>
      </c>
      <c r="U114" s="832">
        <f t="shared" si="70"/>
        <v>2006</v>
      </c>
      <c r="V114" s="838">
        <f t="shared" si="74"/>
        <v>404841088.08000004</v>
      </c>
      <c r="W114" s="839"/>
      <c r="X114" s="840"/>
      <c r="Y114" s="815"/>
      <c r="Z114" s="899"/>
      <c r="AA114" s="900"/>
      <c r="AB114" s="900"/>
      <c r="AC114" s="901"/>
      <c r="AD114" s="797"/>
    </row>
    <row r="115" spans="1:30" ht="16">
      <c r="A115" s="1821"/>
      <c r="B115" s="1043" t="s">
        <v>3324</v>
      </c>
      <c r="C115" s="1057"/>
      <c r="D115" s="892"/>
      <c r="E115" s="830">
        <f t="shared" si="75"/>
        <v>2007</v>
      </c>
      <c r="F115" s="831">
        <v>465397446.49790108</v>
      </c>
      <c r="G115" s="853">
        <f t="shared" si="71"/>
        <v>44</v>
      </c>
      <c r="H115" s="893"/>
      <c r="I115" s="894">
        <f t="shared" si="66"/>
        <v>2056</v>
      </c>
      <c r="J115" s="895">
        <f>F115/P114</f>
        <v>1.124034329564511</v>
      </c>
      <c r="K115" s="896">
        <f t="shared" si="77"/>
        <v>50</v>
      </c>
      <c r="L115" s="1024">
        <f t="shared" si="72"/>
        <v>6</v>
      </c>
      <c r="M115" s="897">
        <f t="shared" si="78"/>
        <v>50</v>
      </c>
      <c r="N115" s="894">
        <f t="shared" si="67"/>
        <v>2056</v>
      </c>
      <c r="O115" s="834">
        <f t="shared" si="73"/>
        <v>404841088.08000004</v>
      </c>
      <c r="P115" s="835">
        <f t="shared" si="79"/>
        <v>870238534.57790112</v>
      </c>
      <c r="Q115" s="898">
        <f t="shared" si="80"/>
        <v>17404770.691558022</v>
      </c>
      <c r="R115" s="915">
        <f t="shared" si="68"/>
        <v>2007</v>
      </c>
      <c r="S115" s="833">
        <f t="shared" si="81"/>
        <v>1</v>
      </c>
      <c r="T115" s="837">
        <f t="shared" si="69"/>
        <v>17404770.691558022</v>
      </c>
      <c r="U115" s="832">
        <f t="shared" si="70"/>
        <v>2007</v>
      </c>
      <c r="V115" s="838">
        <f t="shared" si="74"/>
        <v>852833763.88634312</v>
      </c>
      <c r="W115" s="839"/>
      <c r="X115" s="840"/>
      <c r="Y115" s="815"/>
      <c r="Z115" s="808"/>
      <c r="AA115" s="808"/>
      <c r="AB115" s="842"/>
      <c r="AC115" s="903"/>
      <c r="AD115" s="842"/>
    </row>
    <row r="116" spans="1:30" ht="16">
      <c r="A116" s="1040"/>
      <c r="B116" s="1043"/>
      <c r="C116" s="1057"/>
      <c r="D116" s="892"/>
      <c r="E116" s="830">
        <f t="shared" si="75"/>
        <v>2008</v>
      </c>
      <c r="F116" s="856">
        <v>0</v>
      </c>
      <c r="G116" s="853">
        <f t="shared" si="71"/>
        <v>49</v>
      </c>
      <c r="H116" s="893"/>
      <c r="I116" s="894">
        <f t="shared" si="66"/>
        <v>2056</v>
      </c>
      <c r="J116" s="895">
        <f>F116/P115</f>
        <v>0</v>
      </c>
      <c r="K116" s="896">
        <f t="shared" si="77"/>
        <v>0</v>
      </c>
      <c r="L116" s="1024">
        <f t="shared" si="72"/>
        <v>0</v>
      </c>
      <c r="M116" s="897">
        <f t="shared" si="78"/>
        <v>49</v>
      </c>
      <c r="N116" s="894">
        <f t="shared" si="67"/>
        <v>2056</v>
      </c>
      <c r="O116" s="834">
        <f t="shared" si="73"/>
        <v>852833763.88634312</v>
      </c>
      <c r="P116" s="835">
        <f t="shared" si="79"/>
        <v>852833763.88634312</v>
      </c>
      <c r="Q116" s="898">
        <f t="shared" si="80"/>
        <v>17404770.691558022</v>
      </c>
      <c r="R116" s="915">
        <f t="shared" si="68"/>
        <v>2008</v>
      </c>
      <c r="S116" s="833">
        <f t="shared" si="81"/>
        <v>1</v>
      </c>
      <c r="T116" s="837">
        <f t="shared" si="69"/>
        <v>17404770.691558022</v>
      </c>
      <c r="U116" s="832">
        <f t="shared" si="70"/>
        <v>2008</v>
      </c>
      <c r="V116" s="838">
        <f t="shared" si="74"/>
        <v>835428993.19478512</v>
      </c>
      <c r="W116" s="839"/>
      <c r="X116" s="840"/>
      <c r="Y116" s="815"/>
      <c r="Z116" s="808"/>
      <c r="AA116" s="808"/>
      <c r="AB116" s="842"/>
      <c r="AC116" s="842"/>
      <c r="AD116" s="842"/>
    </row>
    <row r="117" spans="1:30" ht="16">
      <c r="A117" s="1036"/>
      <c r="B117" s="972"/>
      <c r="C117" s="973"/>
      <c r="D117" s="974"/>
      <c r="E117" s="830">
        <f t="shared" si="75"/>
        <v>2009</v>
      </c>
      <c r="F117" s="976">
        <v>0</v>
      </c>
      <c r="G117" s="853">
        <f t="shared" si="71"/>
        <v>48</v>
      </c>
      <c r="H117" s="893"/>
      <c r="I117" s="894">
        <f t="shared" si="66"/>
        <v>2056</v>
      </c>
      <c r="J117" s="895">
        <f t="shared" ref="J117:J127" si="82">F117/P116</f>
        <v>0</v>
      </c>
      <c r="K117" s="896">
        <f t="shared" si="77"/>
        <v>0</v>
      </c>
      <c r="L117" s="1024">
        <f t="shared" si="72"/>
        <v>0</v>
      </c>
      <c r="M117" s="897">
        <f t="shared" si="78"/>
        <v>48</v>
      </c>
      <c r="N117" s="894">
        <f t="shared" si="67"/>
        <v>2056</v>
      </c>
      <c r="O117" s="834">
        <f t="shared" si="73"/>
        <v>835428993.19478512</v>
      </c>
      <c r="P117" s="835">
        <f t="shared" si="79"/>
        <v>835428993.19478512</v>
      </c>
      <c r="Q117" s="898">
        <f t="shared" si="80"/>
        <v>17404770.691558022</v>
      </c>
      <c r="R117" s="915">
        <f t="shared" si="68"/>
        <v>2009</v>
      </c>
      <c r="S117" s="833">
        <f t="shared" si="81"/>
        <v>1</v>
      </c>
      <c r="T117" s="837">
        <f t="shared" si="69"/>
        <v>17404770.691558022</v>
      </c>
      <c r="U117" s="832">
        <f t="shared" si="70"/>
        <v>2009</v>
      </c>
      <c r="V117" s="838">
        <f t="shared" si="74"/>
        <v>818024222.50322711</v>
      </c>
      <c r="W117" s="989"/>
      <c r="X117" s="840"/>
      <c r="Y117" s="815"/>
      <c r="Z117" s="1815" t="s">
        <v>3366</v>
      </c>
      <c r="AA117" s="1815"/>
      <c r="AB117" s="1815"/>
      <c r="AC117" s="859">
        <f>SUM(Q109:Q121)</f>
        <v>177038997.76090616</v>
      </c>
      <c r="AD117" s="842"/>
    </row>
    <row r="118" spans="1:30" ht="16">
      <c r="A118" s="1036"/>
      <c r="B118" s="972"/>
      <c r="C118" s="973"/>
      <c r="D118" s="974"/>
      <c r="E118" s="830">
        <f t="shared" si="75"/>
        <v>2010</v>
      </c>
      <c r="F118" s="976">
        <v>0</v>
      </c>
      <c r="G118" s="853">
        <f t="shared" si="71"/>
        <v>47</v>
      </c>
      <c r="H118" s="893"/>
      <c r="I118" s="894">
        <f t="shared" si="66"/>
        <v>2056</v>
      </c>
      <c r="J118" s="895">
        <f t="shared" si="82"/>
        <v>0</v>
      </c>
      <c r="K118" s="896">
        <f t="shared" si="77"/>
        <v>0</v>
      </c>
      <c r="L118" s="1024">
        <f t="shared" si="72"/>
        <v>0</v>
      </c>
      <c r="M118" s="897">
        <f t="shared" si="78"/>
        <v>47</v>
      </c>
      <c r="N118" s="894">
        <f t="shared" si="67"/>
        <v>2056</v>
      </c>
      <c r="O118" s="834">
        <f t="shared" si="73"/>
        <v>818024222.50322711</v>
      </c>
      <c r="P118" s="835">
        <f t="shared" si="79"/>
        <v>818024222.50322711</v>
      </c>
      <c r="Q118" s="898">
        <f t="shared" si="80"/>
        <v>17404770.691558022</v>
      </c>
      <c r="R118" s="915">
        <f t="shared" si="68"/>
        <v>2010</v>
      </c>
      <c r="S118" s="833">
        <f t="shared" si="81"/>
        <v>1</v>
      </c>
      <c r="T118" s="837">
        <f t="shared" si="69"/>
        <v>17404770.691558022</v>
      </c>
      <c r="U118" s="832">
        <f t="shared" si="70"/>
        <v>2010</v>
      </c>
      <c r="V118" s="838">
        <f t="shared" si="74"/>
        <v>800619451.81166911</v>
      </c>
      <c r="W118" s="989"/>
      <c r="X118" s="840"/>
      <c r="Y118" s="815"/>
      <c r="Z118" s="808"/>
      <c r="AA118" s="808"/>
      <c r="AB118" s="842"/>
      <c r="AC118" s="842"/>
      <c r="AD118" s="842"/>
    </row>
    <row r="119" spans="1:30" ht="16">
      <c r="A119" s="1036"/>
      <c r="B119" s="972"/>
      <c r="C119" s="973"/>
      <c r="D119" s="974"/>
      <c r="E119" s="830">
        <f t="shared" si="75"/>
        <v>2011</v>
      </c>
      <c r="F119" s="976">
        <v>0</v>
      </c>
      <c r="G119" s="853">
        <f t="shared" si="71"/>
        <v>46</v>
      </c>
      <c r="H119" s="893"/>
      <c r="I119" s="894">
        <f t="shared" si="66"/>
        <v>2056</v>
      </c>
      <c r="J119" s="895">
        <f t="shared" si="82"/>
        <v>0</v>
      </c>
      <c r="K119" s="896">
        <f t="shared" si="77"/>
        <v>0</v>
      </c>
      <c r="L119" s="1024">
        <f t="shared" si="72"/>
        <v>0</v>
      </c>
      <c r="M119" s="897">
        <f t="shared" si="78"/>
        <v>46</v>
      </c>
      <c r="N119" s="894">
        <f t="shared" si="67"/>
        <v>2056</v>
      </c>
      <c r="O119" s="834">
        <f t="shared" si="73"/>
        <v>800619451.81166911</v>
      </c>
      <c r="P119" s="835">
        <f t="shared" si="79"/>
        <v>800619451.81166911</v>
      </c>
      <c r="Q119" s="898">
        <f t="shared" si="80"/>
        <v>17404770.691558026</v>
      </c>
      <c r="R119" s="915">
        <f t="shared" si="68"/>
        <v>2011</v>
      </c>
      <c r="S119" s="833">
        <f t="shared" si="81"/>
        <v>1</v>
      </c>
      <c r="T119" s="837">
        <f t="shared" si="69"/>
        <v>17404770.691558026</v>
      </c>
      <c r="U119" s="832">
        <f t="shared" si="70"/>
        <v>2011</v>
      </c>
      <c r="V119" s="838">
        <f t="shared" si="74"/>
        <v>783214681.12011111</v>
      </c>
      <c r="W119" s="989"/>
      <c r="X119" s="840"/>
      <c r="Y119" s="815"/>
      <c r="Z119" s="808"/>
      <c r="AA119" s="808"/>
      <c r="AB119" s="842"/>
      <c r="AC119" s="842"/>
      <c r="AD119" s="842"/>
    </row>
    <row r="120" spans="1:30" ht="16">
      <c r="A120" s="1036"/>
      <c r="B120" s="972"/>
      <c r="C120" s="973"/>
      <c r="D120" s="974"/>
      <c r="E120" s="830">
        <f t="shared" si="75"/>
        <v>2012</v>
      </c>
      <c r="F120" s="976">
        <v>0</v>
      </c>
      <c r="G120" s="853">
        <f t="shared" si="71"/>
        <v>45</v>
      </c>
      <c r="H120" s="893"/>
      <c r="I120" s="894">
        <f t="shared" si="66"/>
        <v>2056</v>
      </c>
      <c r="J120" s="895">
        <f t="shared" si="82"/>
        <v>0</v>
      </c>
      <c r="K120" s="896">
        <f t="shared" si="77"/>
        <v>0</v>
      </c>
      <c r="L120" s="1024">
        <f t="shared" si="72"/>
        <v>0</v>
      </c>
      <c r="M120" s="897">
        <f t="shared" si="78"/>
        <v>45</v>
      </c>
      <c r="N120" s="894">
        <f t="shared" si="67"/>
        <v>2056</v>
      </c>
      <c r="O120" s="834">
        <f t="shared" si="73"/>
        <v>783214681.12011111</v>
      </c>
      <c r="P120" s="835">
        <f t="shared" si="79"/>
        <v>783214681.12011111</v>
      </c>
      <c r="Q120" s="898">
        <f t="shared" si="80"/>
        <v>17404770.691558026</v>
      </c>
      <c r="R120" s="915">
        <f t="shared" si="68"/>
        <v>2012</v>
      </c>
      <c r="S120" s="833">
        <f t="shared" si="81"/>
        <v>1</v>
      </c>
      <c r="T120" s="837">
        <f t="shared" si="69"/>
        <v>17404770.691558026</v>
      </c>
      <c r="U120" s="832">
        <f t="shared" si="70"/>
        <v>2012</v>
      </c>
      <c r="V120" s="838">
        <f t="shared" si="74"/>
        <v>765809910.4285531</v>
      </c>
      <c r="W120" s="989"/>
      <c r="X120" s="840"/>
      <c r="Y120" s="815"/>
      <c r="Z120" s="808"/>
      <c r="AA120" s="808"/>
      <c r="AB120" s="842"/>
      <c r="AC120" s="842"/>
      <c r="AD120" s="842"/>
    </row>
    <row r="121" spans="1:30" ht="16">
      <c r="A121" s="1036"/>
      <c r="B121" s="972"/>
      <c r="C121" s="973"/>
      <c r="D121" s="974"/>
      <c r="E121" s="830">
        <f t="shared" si="75"/>
        <v>2013</v>
      </c>
      <c r="F121" s="976">
        <v>0</v>
      </c>
      <c r="G121" s="853">
        <f t="shared" si="71"/>
        <v>44</v>
      </c>
      <c r="H121" s="893"/>
      <c r="I121" s="894">
        <f t="shared" si="66"/>
        <v>2056</v>
      </c>
      <c r="J121" s="895">
        <f t="shared" si="82"/>
        <v>0</v>
      </c>
      <c r="K121" s="896">
        <f t="shared" si="77"/>
        <v>0</v>
      </c>
      <c r="L121" s="1024">
        <f t="shared" si="72"/>
        <v>0</v>
      </c>
      <c r="M121" s="897">
        <f t="shared" si="78"/>
        <v>44</v>
      </c>
      <c r="N121" s="894">
        <f t="shared" si="67"/>
        <v>2056</v>
      </c>
      <c r="O121" s="834">
        <f t="shared" si="73"/>
        <v>765809910.4285531</v>
      </c>
      <c r="P121" s="835">
        <f t="shared" si="79"/>
        <v>765809910.4285531</v>
      </c>
      <c r="Q121" s="898">
        <f t="shared" si="80"/>
        <v>17404770.691558026</v>
      </c>
      <c r="R121" s="915">
        <f t="shared" si="68"/>
        <v>2013</v>
      </c>
      <c r="S121" s="833">
        <f t="shared" si="81"/>
        <v>1</v>
      </c>
      <c r="T121" s="837">
        <f t="shared" si="69"/>
        <v>17404770.691558026</v>
      </c>
      <c r="U121" s="832">
        <f t="shared" si="70"/>
        <v>2013</v>
      </c>
      <c r="V121" s="838">
        <f t="shared" si="74"/>
        <v>748405139.7369951</v>
      </c>
      <c r="W121" s="989"/>
      <c r="X121" s="840"/>
      <c r="Y121" s="815"/>
      <c r="Z121" s="808"/>
      <c r="AA121" s="808"/>
      <c r="AB121" s="842"/>
      <c r="AC121" s="842"/>
      <c r="AD121" s="842"/>
    </row>
    <row r="122" spans="1:30" ht="16">
      <c r="A122" s="1036"/>
      <c r="B122" s="972"/>
      <c r="C122" s="973"/>
      <c r="D122" s="974"/>
      <c r="E122" s="830">
        <f t="shared" si="75"/>
        <v>2014</v>
      </c>
      <c r="F122" s="976">
        <v>0</v>
      </c>
      <c r="G122" s="853">
        <f t="shared" si="71"/>
        <v>43</v>
      </c>
      <c r="H122" s="893"/>
      <c r="I122" s="894">
        <f t="shared" si="66"/>
        <v>2056</v>
      </c>
      <c r="J122" s="895">
        <f t="shared" si="82"/>
        <v>0</v>
      </c>
      <c r="K122" s="896">
        <f t="shared" si="77"/>
        <v>0</v>
      </c>
      <c r="L122" s="1024">
        <f t="shared" si="72"/>
        <v>0</v>
      </c>
      <c r="M122" s="897">
        <f t="shared" si="78"/>
        <v>43</v>
      </c>
      <c r="N122" s="894">
        <f t="shared" si="67"/>
        <v>2056</v>
      </c>
      <c r="O122" s="834">
        <f t="shared" si="73"/>
        <v>748405139.7369951</v>
      </c>
      <c r="P122" s="835">
        <f t="shared" si="79"/>
        <v>748405139.7369951</v>
      </c>
      <c r="Q122" s="898">
        <f t="shared" si="80"/>
        <v>17404770.691558026</v>
      </c>
      <c r="R122" s="915">
        <f t="shared" si="68"/>
        <v>2014</v>
      </c>
      <c r="S122" s="833">
        <f t="shared" si="81"/>
        <v>1</v>
      </c>
      <c r="T122" s="837">
        <f t="shared" si="69"/>
        <v>17404770.691558026</v>
      </c>
      <c r="U122" s="832">
        <f t="shared" si="70"/>
        <v>2014</v>
      </c>
      <c r="V122" s="838">
        <f t="shared" si="74"/>
        <v>731000369.0454371</v>
      </c>
      <c r="W122" s="989"/>
      <c r="X122" s="840"/>
      <c r="Y122" s="815"/>
      <c r="Z122" s="808"/>
      <c r="AA122" s="808"/>
      <c r="AB122" s="842"/>
      <c r="AC122" s="842"/>
      <c r="AD122" s="842"/>
    </row>
    <row r="123" spans="1:30" ht="16">
      <c r="A123" s="1036"/>
      <c r="B123" s="972"/>
      <c r="C123" s="973"/>
      <c r="D123" s="974"/>
      <c r="E123" s="830">
        <f t="shared" si="75"/>
        <v>2015</v>
      </c>
      <c r="F123" s="976">
        <v>0</v>
      </c>
      <c r="G123" s="853">
        <f t="shared" si="71"/>
        <v>42</v>
      </c>
      <c r="H123" s="893"/>
      <c r="I123" s="894">
        <f t="shared" si="66"/>
        <v>2056</v>
      </c>
      <c r="J123" s="895">
        <f t="shared" si="82"/>
        <v>0</v>
      </c>
      <c r="K123" s="896">
        <f t="shared" si="77"/>
        <v>0</v>
      </c>
      <c r="L123" s="1024">
        <f t="shared" si="72"/>
        <v>0</v>
      </c>
      <c r="M123" s="897">
        <f t="shared" si="78"/>
        <v>42</v>
      </c>
      <c r="N123" s="894">
        <f t="shared" si="67"/>
        <v>2056</v>
      </c>
      <c r="O123" s="834">
        <f t="shared" si="73"/>
        <v>731000369.0454371</v>
      </c>
      <c r="P123" s="835">
        <f t="shared" si="79"/>
        <v>731000369.0454371</v>
      </c>
      <c r="Q123" s="898">
        <f t="shared" si="80"/>
        <v>17404770.691558026</v>
      </c>
      <c r="R123" s="915">
        <f t="shared" si="68"/>
        <v>2015</v>
      </c>
      <c r="S123" s="833">
        <f t="shared" si="81"/>
        <v>1</v>
      </c>
      <c r="T123" s="837">
        <f t="shared" si="69"/>
        <v>17404770.691558026</v>
      </c>
      <c r="U123" s="832">
        <f t="shared" si="70"/>
        <v>2015</v>
      </c>
      <c r="V123" s="838">
        <f t="shared" si="74"/>
        <v>713595598.35387909</v>
      </c>
      <c r="W123" s="989"/>
      <c r="X123" s="840"/>
      <c r="Y123" s="815"/>
      <c r="Z123" s="808"/>
      <c r="AA123" s="808"/>
      <c r="AB123" s="842"/>
      <c r="AC123" s="842"/>
      <c r="AD123" s="842"/>
    </row>
    <row r="124" spans="1:30" ht="16">
      <c r="A124" s="1036"/>
      <c r="B124" s="972"/>
      <c r="C124" s="973"/>
      <c r="D124" s="974"/>
      <c r="E124" s="830">
        <f t="shared" si="75"/>
        <v>2016</v>
      </c>
      <c r="F124" s="976">
        <v>0</v>
      </c>
      <c r="G124" s="853">
        <f t="shared" si="71"/>
        <v>41</v>
      </c>
      <c r="H124" s="893"/>
      <c r="I124" s="894">
        <f t="shared" si="66"/>
        <v>2056</v>
      </c>
      <c r="J124" s="895">
        <f t="shared" si="82"/>
        <v>0</v>
      </c>
      <c r="K124" s="896">
        <f t="shared" si="77"/>
        <v>0</v>
      </c>
      <c r="L124" s="1024">
        <f t="shared" si="72"/>
        <v>0</v>
      </c>
      <c r="M124" s="897">
        <f t="shared" si="78"/>
        <v>41</v>
      </c>
      <c r="N124" s="894">
        <f t="shared" si="67"/>
        <v>2056</v>
      </c>
      <c r="O124" s="834">
        <f t="shared" si="73"/>
        <v>713595598.35387909</v>
      </c>
      <c r="P124" s="835">
        <f t="shared" si="79"/>
        <v>713595598.35387909</v>
      </c>
      <c r="Q124" s="898">
        <f t="shared" si="80"/>
        <v>17404770.691558026</v>
      </c>
      <c r="R124" s="915">
        <f t="shared" si="68"/>
        <v>2016</v>
      </c>
      <c r="S124" s="833">
        <f t="shared" si="81"/>
        <v>1</v>
      </c>
      <c r="T124" s="837">
        <f t="shared" si="69"/>
        <v>17404770.691558026</v>
      </c>
      <c r="U124" s="832">
        <f t="shared" si="70"/>
        <v>2016</v>
      </c>
      <c r="V124" s="838">
        <f t="shared" si="74"/>
        <v>696190827.66232109</v>
      </c>
      <c r="W124" s="989"/>
      <c r="X124" s="840"/>
      <c r="Y124" s="815"/>
      <c r="Z124" s="808"/>
      <c r="AA124" s="808"/>
      <c r="AB124" s="842"/>
      <c r="AC124" s="842"/>
      <c r="AD124" s="842"/>
    </row>
    <row r="125" spans="1:30" ht="16">
      <c r="A125" s="1036"/>
      <c r="B125" s="972"/>
      <c r="C125" s="973"/>
      <c r="D125" s="974"/>
      <c r="E125" s="830">
        <f t="shared" si="75"/>
        <v>2017</v>
      </c>
      <c r="F125" s="976">
        <v>0</v>
      </c>
      <c r="G125" s="853">
        <f t="shared" si="71"/>
        <v>40</v>
      </c>
      <c r="H125" s="893"/>
      <c r="I125" s="894">
        <f t="shared" si="66"/>
        <v>2056</v>
      </c>
      <c r="J125" s="895">
        <f t="shared" si="82"/>
        <v>0</v>
      </c>
      <c r="K125" s="896">
        <f t="shared" si="77"/>
        <v>0</v>
      </c>
      <c r="L125" s="1024">
        <f t="shared" si="72"/>
        <v>0</v>
      </c>
      <c r="M125" s="897">
        <f t="shared" si="78"/>
        <v>40</v>
      </c>
      <c r="N125" s="894">
        <f t="shared" si="67"/>
        <v>2056</v>
      </c>
      <c r="O125" s="834">
        <f t="shared" si="73"/>
        <v>696190827.66232109</v>
      </c>
      <c r="P125" s="835">
        <f t="shared" si="79"/>
        <v>696190827.66232109</v>
      </c>
      <c r="Q125" s="898">
        <f t="shared" si="80"/>
        <v>17404770.691558026</v>
      </c>
      <c r="R125" s="915">
        <f t="shared" si="68"/>
        <v>2017</v>
      </c>
      <c r="S125" s="833">
        <f t="shared" si="81"/>
        <v>1</v>
      </c>
      <c r="T125" s="837">
        <f t="shared" si="69"/>
        <v>17404770.691558026</v>
      </c>
      <c r="U125" s="832">
        <f t="shared" si="70"/>
        <v>2017</v>
      </c>
      <c r="V125" s="838">
        <f t="shared" si="74"/>
        <v>678786056.97076309</v>
      </c>
      <c r="W125" s="989"/>
      <c r="X125" s="840"/>
      <c r="Y125" s="815"/>
      <c r="Z125" s="808"/>
      <c r="AA125" s="808"/>
      <c r="AB125" s="842"/>
      <c r="AC125" s="842"/>
      <c r="AD125" s="842"/>
    </row>
    <row r="126" spans="1:30" ht="16">
      <c r="A126" s="1036"/>
      <c r="B126" s="972"/>
      <c r="C126" s="973"/>
      <c r="D126" s="974"/>
      <c r="E126" s="830">
        <f t="shared" si="75"/>
        <v>2018</v>
      </c>
      <c r="F126" s="976">
        <v>0</v>
      </c>
      <c r="G126" s="853">
        <f t="shared" si="71"/>
        <v>39</v>
      </c>
      <c r="H126" s="893"/>
      <c r="I126" s="894">
        <f t="shared" si="66"/>
        <v>2056</v>
      </c>
      <c r="J126" s="895">
        <f t="shared" si="82"/>
        <v>0</v>
      </c>
      <c r="K126" s="896">
        <f t="shared" si="77"/>
        <v>0</v>
      </c>
      <c r="L126" s="1024">
        <f t="shared" si="72"/>
        <v>0</v>
      </c>
      <c r="M126" s="897">
        <f t="shared" si="78"/>
        <v>39</v>
      </c>
      <c r="N126" s="894">
        <f t="shared" si="67"/>
        <v>2056</v>
      </c>
      <c r="O126" s="834">
        <f t="shared" si="73"/>
        <v>678786056.97076309</v>
      </c>
      <c r="P126" s="835">
        <f t="shared" si="79"/>
        <v>678786056.97076309</v>
      </c>
      <c r="Q126" s="898">
        <f t="shared" si="80"/>
        <v>17404770.69155803</v>
      </c>
      <c r="R126" s="915">
        <f t="shared" si="68"/>
        <v>2018</v>
      </c>
      <c r="S126" s="833">
        <f t="shared" si="81"/>
        <v>1</v>
      </c>
      <c r="T126" s="837">
        <f t="shared" si="69"/>
        <v>17404770.69155803</v>
      </c>
      <c r="U126" s="832">
        <f t="shared" si="70"/>
        <v>2018</v>
      </c>
      <c r="V126" s="838">
        <f t="shared" si="74"/>
        <v>661381286.27920508</v>
      </c>
      <c r="W126" s="989"/>
      <c r="X126" s="840"/>
      <c r="Y126" s="815"/>
      <c r="Z126" s="808"/>
      <c r="AA126" s="808"/>
      <c r="AB126" s="842"/>
      <c r="AC126" s="842"/>
      <c r="AD126" s="842"/>
    </row>
    <row r="127" spans="1:30" ht="16">
      <c r="A127" s="1035"/>
      <c r="B127" s="902"/>
      <c r="C127" s="832"/>
      <c r="D127" s="892"/>
      <c r="E127" s="1237">
        <v>2019</v>
      </c>
      <c r="F127" s="976">
        <v>0</v>
      </c>
      <c r="G127" s="853">
        <f t="shared" si="71"/>
        <v>38</v>
      </c>
      <c r="H127" s="893"/>
      <c r="I127" s="894">
        <f t="shared" si="66"/>
        <v>2056</v>
      </c>
      <c r="J127" s="895">
        <f t="shared" si="82"/>
        <v>0</v>
      </c>
      <c r="K127" s="896">
        <f t="shared" si="77"/>
        <v>0</v>
      </c>
      <c r="L127" s="1024">
        <f t="shared" si="72"/>
        <v>0</v>
      </c>
      <c r="M127" s="897">
        <f t="shared" si="78"/>
        <v>38</v>
      </c>
      <c r="N127" s="894">
        <f t="shared" si="67"/>
        <v>2056</v>
      </c>
      <c r="O127" s="834">
        <f t="shared" si="73"/>
        <v>661381286.27920508</v>
      </c>
      <c r="P127" s="835">
        <f t="shared" si="79"/>
        <v>661381286.27920508</v>
      </c>
      <c r="Q127" s="898">
        <f t="shared" si="80"/>
        <v>17404770.69155803</v>
      </c>
      <c r="R127" s="915">
        <f t="shared" si="68"/>
        <v>2019</v>
      </c>
      <c r="S127" s="833">
        <f t="shared" si="81"/>
        <v>1</v>
      </c>
      <c r="T127" s="837">
        <f t="shared" si="69"/>
        <v>17404770.69155803</v>
      </c>
      <c r="U127" s="832">
        <f t="shared" si="70"/>
        <v>2019</v>
      </c>
      <c r="V127" s="838">
        <f t="shared" si="74"/>
        <v>643976515.58764708</v>
      </c>
      <c r="W127" s="858"/>
      <c r="X127" s="842"/>
      <c r="Y127" s="842"/>
      <c r="AD127" s="842"/>
    </row>
    <row r="128" spans="1:30" ht="16">
      <c r="A128" s="1816" t="s">
        <v>100</v>
      </c>
      <c r="B128" s="1817"/>
      <c r="C128" s="1817"/>
      <c r="D128" s="1817"/>
      <c r="E128" s="1818"/>
      <c r="F128" s="991">
        <f>SUM(F109:F127)</f>
        <v>925444137.49790108</v>
      </c>
      <c r="G128" s="861"/>
      <c r="H128" s="862"/>
      <c r="I128" s="863"/>
      <c r="J128" s="863"/>
      <c r="K128" s="861"/>
      <c r="L128" s="1248"/>
      <c r="M128" s="864"/>
      <c r="N128" s="863"/>
      <c r="O128" s="865"/>
      <c r="P128" s="866"/>
      <c r="Q128" s="867"/>
      <c r="R128" s="868"/>
      <c r="S128" s="868"/>
      <c r="T128" s="866">
        <f>SUM(T109:T126)</f>
        <v>264062851.21869633</v>
      </c>
      <c r="U128" s="869"/>
      <c r="V128" s="870"/>
      <c r="W128" s="1247"/>
      <c r="X128" s="803"/>
      <c r="Y128" s="803"/>
      <c r="Z128" s="803"/>
      <c r="AA128" s="803"/>
      <c r="AB128" s="803"/>
      <c r="AC128" s="803"/>
      <c r="AD128" s="803"/>
    </row>
    <row r="131" spans="1:29" ht="16">
      <c r="A131" s="1813" t="s">
        <v>3410</v>
      </c>
      <c r="B131" s="1813"/>
      <c r="C131" s="1813"/>
      <c r="D131" s="1813"/>
      <c r="E131" s="884"/>
      <c r="F131" s="885"/>
      <c r="G131" s="885"/>
      <c r="H131" s="797"/>
      <c r="I131" s="798"/>
      <c r="J131" s="798"/>
      <c r="K131" s="885"/>
      <c r="L131" s="1027"/>
      <c r="M131" s="885"/>
      <c r="N131" s="885"/>
      <c r="O131" s="885"/>
      <c r="P131" s="885"/>
      <c r="Q131" s="885"/>
      <c r="R131" s="885"/>
      <c r="S131" s="885"/>
      <c r="T131" s="886"/>
      <c r="U131" s="887"/>
      <c r="V131" s="885"/>
      <c r="W131" s="885"/>
      <c r="X131" s="888"/>
      <c r="Y131" s="888"/>
      <c r="Z131" s="888"/>
      <c r="AA131" s="888"/>
      <c r="AB131" s="888"/>
      <c r="AC131" s="888"/>
    </row>
    <row r="132" spans="1:29" ht="17">
      <c r="A132" s="1792" t="s">
        <v>118</v>
      </c>
      <c r="B132" s="1792" t="s">
        <v>3340</v>
      </c>
      <c r="C132" s="1792" t="s">
        <v>3</v>
      </c>
      <c r="D132" s="1792" t="s">
        <v>3341</v>
      </c>
      <c r="E132" s="1792"/>
      <c r="F132" s="1814" t="s">
        <v>3342</v>
      </c>
      <c r="G132" s="1792" t="s">
        <v>3343</v>
      </c>
      <c r="H132" s="1792"/>
      <c r="I132" s="1792" t="s">
        <v>3344</v>
      </c>
      <c r="J132" s="1793" t="s">
        <v>3345</v>
      </c>
      <c r="K132" s="1792" t="s">
        <v>3346</v>
      </c>
      <c r="L132" s="1796" t="s">
        <v>3347</v>
      </c>
      <c r="M132" s="1797" t="s">
        <v>3348</v>
      </c>
      <c r="N132" s="1792" t="s">
        <v>3349</v>
      </c>
      <c r="O132" s="1805" t="s">
        <v>3350</v>
      </c>
      <c r="P132" s="1806"/>
      <c r="Q132" s="1249" t="s">
        <v>3351</v>
      </c>
      <c r="R132" s="1805" t="s">
        <v>2425</v>
      </c>
      <c r="S132" s="1807"/>
      <c r="T132" s="1806"/>
      <c r="U132" s="1808" t="s">
        <v>3352</v>
      </c>
      <c r="V132" s="1808"/>
      <c r="W132" s="1809" t="s">
        <v>3353</v>
      </c>
      <c r="X132" s="1812"/>
      <c r="Y132" s="1246"/>
      <c r="Z132" s="803">
        <v>6</v>
      </c>
      <c r="AA132" s="803"/>
      <c r="AB132" s="803"/>
      <c r="AC132" s="889"/>
    </row>
    <row r="133" spans="1:29" ht="16">
      <c r="A133" s="1792"/>
      <c r="B133" s="1792"/>
      <c r="C133" s="1792"/>
      <c r="D133" s="1792"/>
      <c r="E133" s="1792"/>
      <c r="F133" s="1814"/>
      <c r="G133" s="1792"/>
      <c r="H133" s="1792"/>
      <c r="I133" s="1792"/>
      <c r="J133" s="1794"/>
      <c r="K133" s="1792"/>
      <c r="L133" s="1796"/>
      <c r="M133" s="1798"/>
      <c r="N133" s="1792"/>
      <c r="O133" s="1809" t="s">
        <v>3354</v>
      </c>
      <c r="P133" s="1809" t="s">
        <v>3355</v>
      </c>
      <c r="Q133" s="1797" t="s">
        <v>3342</v>
      </c>
      <c r="R133" s="1797" t="s">
        <v>3356</v>
      </c>
      <c r="S133" s="1793" t="s">
        <v>3357</v>
      </c>
      <c r="T133" s="1797" t="s">
        <v>3342</v>
      </c>
      <c r="U133" s="1808"/>
      <c r="V133" s="1808"/>
      <c r="W133" s="1810"/>
      <c r="X133" s="1812"/>
      <c r="Y133" s="1246"/>
      <c r="Z133" s="803"/>
      <c r="AA133" s="803"/>
      <c r="AB133" s="803"/>
      <c r="AC133" s="803"/>
    </row>
    <row r="134" spans="1:29" ht="17">
      <c r="A134" s="1792"/>
      <c r="B134" s="1792"/>
      <c r="C134" s="1792"/>
      <c r="D134" s="810" t="s">
        <v>20</v>
      </c>
      <c r="E134" s="811" t="s">
        <v>1914</v>
      </c>
      <c r="F134" s="1814"/>
      <c r="G134" s="1247" t="s">
        <v>1914</v>
      </c>
      <c r="H134" s="1247" t="s">
        <v>3358</v>
      </c>
      <c r="I134" s="1792"/>
      <c r="J134" s="1795"/>
      <c r="K134" s="813" t="s">
        <v>1914</v>
      </c>
      <c r="L134" s="1022" t="s">
        <v>1914</v>
      </c>
      <c r="M134" s="1247" t="s">
        <v>1914</v>
      </c>
      <c r="N134" s="1792"/>
      <c r="O134" s="1811"/>
      <c r="P134" s="1811"/>
      <c r="Q134" s="1798"/>
      <c r="R134" s="1798"/>
      <c r="S134" s="1795"/>
      <c r="T134" s="1798"/>
      <c r="U134" s="1247" t="s">
        <v>3359</v>
      </c>
      <c r="V134" s="1247" t="s">
        <v>3342</v>
      </c>
      <c r="W134" s="1811"/>
      <c r="X134" s="814"/>
      <c r="Y134" s="814"/>
      <c r="Z134" s="803"/>
      <c r="AA134" s="803"/>
      <c r="AB134" s="803"/>
      <c r="AC134" s="803"/>
    </row>
    <row r="135" spans="1:29" ht="16">
      <c r="A135" s="1819"/>
      <c r="B135" s="1043" t="s">
        <v>3325</v>
      </c>
      <c r="C135" s="1049">
        <v>31101</v>
      </c>
      <c r="D135" s="923"/>
      <c r="E135" s="830">
        <v>2001</v>
      </c>
      <c r="F135" s="924">
        <v>488689096</v>
      </c>
      <c r="G135" s="925">
        <f>VLOOKUP(C135,'[18]umur ekonomis'!$A$1:$C$79,3)</f>
        <v>50</v>
      </c>
      <c r="H135" s="926"/>
      <c r="I135" s="894">
        <f t="shared" ref="I135:I153" si="83">E135+M135-1</f>
        <v>2050</v>
      </c>
      <c r="J135" s="927"/>
      <c r="K135" s="925"/>
      <c r="L135" s="1023">
        <f>IF(G135+K135&gt;$G135,$G135-G135,K135)</f>
        <v>0</v>
      </c>
      <c r="M135" s="928">
        <f>G135+L135</f>
        <v>50</v>
      </c>
      <c r="N135" s="894">
        <f t="shared" ref="N135:N153" si="84">E135+M135-1</f>
        <v>2050</v>
      </c>
      <c r="O135" s="905">
        <f>F135</f>
        <v>488689096</v>
      </c>
      <c r="P135" s="898">
        <f>O135</f>
        <v>488689096</v>
      </c>
      <c r="Q135" s="898">
        <f>(O135)/M135</f>
        <v>9773781.9199999999</v>
      </c>
      <c r="R135" s="929">
        <f t="shared" ref="R135:R153" si="85">E135</f>
        <v>2001</v>
      </c>
      <c r="S135" s="897">
        <v>1</v>
      </c>
      <c r="T135" s="930">
        <f t="shared" ref="T135:T153" si="86">Q135*S135</f>
        <v>9773781.9199999999</v>
      </c>
      <c r="U135" s="894">
        <f t="shared" ref="U135:U153" si="87">E135</f>
        <v>2001</v>
      </c>
      <c r="V135" s="931">
        <f>IF(OR(AND(ISBLANK(D135),ISBLANK(F135)),ISTEXT(D135),ISTEXT(F135)),"",F135-Q135)</f>
        <v>478915314.07999998</v>
      </c>
      <c r="W135" s="932"/>
      <c r="X135" s="933"/>
      <c r="Y135" s="933"/>
      <c r="Z135" s="934" t="s">
        <v>3360</v>
      </c>
      <c r="AA135" s="935"/>
      <c r="AB135" s="935"/>
      <c r="AC135" s="936"/>
    </row>
    <row r="136" spans="1:29" ht="16">
      <c r="A136" s="1820"/>
      <c r="B136" s="1037"/>
      <c r="C136" s="1050"/>
      <c r="D136" s="892"/>
      <c r="E136" s="830">
        <f>E135+1</f>
        <v>2002</v>
      </c>
      <c r="F136" s="831">
        <v>0</v>
      </c>
      <c r="G136" s="853">
        <f t="shared" ref="G136:G153" si="88">M135-(E136-E135)</f>
        <v>49</v>
      </c>
      <c r="H136" s="893"/>
      <c r="I136" s="894">
        <f t="shared" si="83"/>
        <v>2050</v>
      </c>
      <c r="J136" s="895">
        <f>F136/$F$34</f>
        <v>0</v>
      </c>
      <c r="K136" s="896">
        <f>IF(J136=0%,0,IF(J136&lt;=25%,5,IF(J136&lt;=50%,10,IF(J136&lt;=75%,15,50))))</f>
        <v>0</v>
      </c>
      <c r="L136" s="1024">
        <f t="shared" ref="L136:L153" si="89">IF(OR(AND(ISBLANK(D136),ISBLANK(F136)),ISTEXT(D136),ISTEXT(F136)),"",IF(G136+K136&gt;$G$34,$G$34-G136,K136))</f>
        <v>0</v>
      </c>
      <c r="M136" s="897">
        <f>IF(OR(AND(ISBLANK(E136),ISBLANK(F136)),ISTEXT(E136),ISTEXT(F136)),"",G136+L136)</f>
        <v>49</v>
      </c>
      <c r="N136" s="894">
        <f t="shared" si="84"/>
        <v>2050</v>
      </c>
      <c r="O136" s="834">
        <f t="shared" ref="O136:O153" si="90">V135</f>
        <v>478915314.07999998</v>
      </c>
      <c r="P136" s="835">
        <f>O136+F136</f>
        <v>478915314.07999998</v>
      </c>
      <c r="Q136" s="898">
        <f>(P136)/M136</f>
        <v>9773781.9199999999</v>
      </c>
      <c r="R136" s="915">
        <f t="shared" si="85"/>
        <v>2002</v>
      </c>
      <c r="S136" s="833">
        <f>R136-R135</f>
        <v>1</v>
      </c>
      <c r="T136" s="837">
        <f t="shared" si="86"/>
        <v>9773781.9199999999</v>
      </c>
      <c r="U136" s="832">
        <f t="shared" si="87"/>
        <v>2002</v>
      </c>
      <c r="V136" s="838">
        <f t="shared" ref="V136:V153" si="91">IF(OR(AND(ISBLANK(D136),ISBLANK(F136)),ISTEXT(D136),ISTEXT(F136)),"",P136-T136)</f>
        <v>469141532.15999997</v>
      </c>
      <c r="W136" s="839"/>
      <c r="X136" s="840"/>
      <c r="Y136" s="815"/>
      <c r="Z136" s="841" t="s">
        <v>3361</v>
      </c>
      <c r="AA136" s="842"/>
      <c r="AB136" s="842"/>
      <c r="AC136" s="843">
        <f>F154</f>
        <v>1327165405</v>
      </c>
    </row>
    <row r="137" spans="1:29" ht="16">
      <c r="A137" s="1820"/>
      <c r="B137" s="1037"/>
      <c r="C137" s="1050"/>
      <c r="D137" s="892"/>
      <c r="E137" s="830">
        <f t="shared" ref="E137:E152" si="92">E136+1</f>
        <v>2003</v>
      </c>
      <c r="F137" s="831">
        <v>0</v>
      </c>
      <c r="G137" s="853">
        <f t="shared" si="88"/>
        <v>48</v>
      </c>
      <c r="H137" s="893"/>
      <c r="I137" s="894">
        <f t="shared" si="83"/>
        <v>2050</v>
      </c>
      <c r="J137" s="895">
        <f t="shared" ref="J137:J140" si="93">F137/$F$59</f>
        <v>0</v>
      </c>
      <c r="K137" s="896">
        <f t="shared" ref="K137:K153" si="94">IF(J137=0%,0,IF(J137&lt;=25%,5,IF(J137&lt;=50%,10,IF(J137&lt;=75%,15,50))))</f>
        <v>0</v>
      </c>
      <c r="L137" s="1024">
        <f t="shared" si="89"/>
        <v>0</v>
      </c>
      <c r="M137" s="897">
        <f t="shared" ref="M137:M153" si="95">IF(OR(AND(ISBLANK(D137),ISBLANK(F137)),ISTEXT(D137),ISTEXT(F137)),"",G137+L137)</f>
        <v>48</v>
      </c>
      <c r="N137" s="894">
        <f t="shared" si="84"/>
        <v>2050</v>
      </c>
      <c r="O137" s="834">
        <f t="shared" si="90"/>
        <v>469141532.15999997</v>
      </c>
      <c r="P137" s="835">
        <f t="shared" ref="P137:P153" si="96">O137+F137</f>
        <v>469141532.15999997</v>
      </c>
      <c r="Q137" s="898">
        <f t="shared" ref="Q137:Q153" si="97">(P137)/M137</f>
        <v>9773781.9199999999</v>
      </c>
      <c r="R137" s="915">
        <f t="shared" si="85"/>
        <v>2003</v>
      </c>
      <c r="S137" s="833">
        <f t="shared" ref="S137:S153" si="98">R137-R136</f>
        <v>1</v>
      </c>
      <c r="T137" s="837">
        <f t="shared" si="86"/>
        <v>9773781.9199999999</v>
      </c>
      <c r="U137" s="832">
        <f t="shared" si="87"/>
        <v>2003</v>
      </c>
      <c r="V137" s="838">
        <f t="shared" si="91"/>
        <v>459367750.23999995</v>
      </c>
      <c r="W137" s="839"/>
      <c r="X137" s="840"/>
      <c r="Y137" s="815"/>
      <c r="Z137" s="841" t="s">
        <v>3362</v>
      </c>
      <c r="AA137" s="797"/>
      <c r="AB137" s="797"/>
      <c r="AC137" s="843">
        <f>T154</f>
        <v>345341238.38319993</v>
      </c>
    </row>
    <row r="138" spans="1:29" ht="16">
      <c r="A138" s="1820"/>
      <c r="B138" s="1037"/>
      <c r="C138" s="1050"/>
      <c r="D138" s="892"/>
      <c r="E138" s="830">
        <f t="shared" si="92"/>
        <v>2004</v>
      </c>
      <c r="F138" s="831">
        <v>0</v>
      </c>
      <c r="G138" s="853">
        <f t="shared" si="88"/>
        <v>47</v>
      </c>
      <c r="H138" s="893"/>
      <c r="I138" s="894">
        <f t="shared" si="83"/>
        <v>2050</v>
      </c>
      <c r="J138" s="895">
        <f t="shared" si="93"/>
        <v>0</v>
      </c>
      <c r="K138" s="896">
        <f t="shared" si="94"/>
        <v>0</v>
      </c>
      <c r="L138" s="1024">
        <f t="shared" si="89"/>
        <v>0</v>
      </c>
      <c r="M138" s="897">
        <f t="shared" si="95"/>
        <v>47</v>
      </c>
      <c r="N138" s="894">
        <f t="shared" si="84"/>
        <v>2050</v>
      </c>
      <c r="O138" s="834">
        <f t="shared" si="90"/>
        <v>459367750.23999995</v>
      </c>
      <c r="P138" s="835">
        <f t="shared" si="96"/>
        <v>459367750.23999995</v>
      </c>
      <c r="Q138" s="898">
        <f t="shared" si="97"/>
        <v>9773781.9199999981</v>
      </c>
      <c r="R138" s="915">
        <f t="shared" si="85"/>
        <v>2004</v>
      </c>
      <c r="S138" s="833">
        <f t="shared" si="98"/>
        <v>1</v>
      </c>
      <c r="T138" s="837">
        <f t="shared" si="86"/>
        <v>9773781.9199999981</v>
      </c>
      <c r="U138" s="832">
        <f t="shared" si="87"/>
        <v>2004</v>
      </c>
      <c r="V138" s="838">
        <f t="shared" si="91"/>
        <v>449593968.31999993</v>
      </c>
      <c r="W138" s="839"/>
      <c r="X138" s="840"/>
      <c r="Y138" s="815"/>
      <c r="Z138" s="854" t="s">
        <v>3363</v>
      </c>
      <c r="AA138" s="842"/>
      <c r="AB138" s="842"/>
      <c r="AC138" s="843">
        <f>AC136-AC137</f>
        <v>981824166.61680007</v>
      </c>
    </row>
    <row r="139" spans="1:29" ht="16">
      <c r="A139" s="1820"/>
      <c r="B139" s="1037"/>
      <c r="C139" s="1050"/>
      <c r="D139" s="892"/>
      <c r="E139" s="830">
        <f t="shared" si="92"/>
        <v>2005</v>
      </c>
      <c r="F139" s="831">
        <v>0</v>
      </c>
      <c r="G139" s="853">
        <f t="shared" si="88"/>
        <v>46</v>
      </c>
      <c r="H139" s="893"/>
      <c r="I139" s="894">
        <f t="shared" si="83"/>
        <v>2050</v>
      </c>
      <c r="J139" s="895">
        <f t="shared" si="93"/>
        <v>0</v>
      </c>
      <c r="K139" s="896">
        <f t="shared" si="94"/>
        <v>0</v>
      </c>
      <c r="L139" s="1024">
        <f t="shared" si="89"/>
        <v>0</v>
      </c>
      <c r="M139" s="897">
        <f t="shared" si="95"/>
        <v>46</v>
      </c>
      <c r="N139" s="894">
        <f t="shared" si="84"/>
        <v>2050</v>
      </c>
      <c r="O139" s="834">
        <f t="shared" si="90"/>
        <v>449593968.31999993</v>
      </c>
      <c r="P139" s="835">
        <f t="shared" si="96"/>
        <v>449593968.31999993</v>
      </c>
      <c r="Q139" s="898">
        <f t="shared" si="97"/>
        <v>9773781.9199999981</v>
      </c>
      <c r="R139" s="915">
        <f t="shared" si="85"/>
        <v>2005</v>
      </c>
      <c r="S139" s="833">
        <f t="shared" si="98"/>
        <v>1</v>
      </c>
      <c r="T139" s="837">
        <f t="shared" si="86"/>
        <v>9773781.9199999981</v>
      </c>
      <c r="U139" s="832">
        <f t="shared" si="87"/>
        <v>2005</v>
      </c>
      <c r="V139" s="838">
        <f t="shared" si="91"/>
        <v>439820186.39999992</v>
      </c>
      <c r="W139" s="839"/>
      <c r="X139" s="840"/>
      <c r="Y139" s="815"/>
      <c r="Z139" s="841" t="s">
        <v>3364</v>
      </c>
      <c r="AA139" s="842"/>
      <c r="AB139" s="842"/>
      <c r="AC139" s="843">
        <f>V153-AC138</f>
        <v>-25174978.631200433</v>
      </c>
    </row>
    <row r="140" spans="1:29" ht="16">
      <c r="A140" s="1820"/>
      <c r="B140" s="1037"/>
      <c r="C140" s="1050"/>
      <c r="D140" s="892"/>
      <c r="E140" s="830">
        <f t="shared" si="92"/>
        <v>2006</v>
      </c>
      <c r="F140" s="831">
        <v>0</v>
      </c>
      <c r="G140" s="853">
        <f t="shared" si="88"/>
        <v>45</v>
      </c>
      <c r="H140" s="893"/>
      <c r="I140" s="894">
        <f t="shared" si="83"/>
        <v>2050</v>
      </c>
      <c r="J140" s="895">
        <f t="shared" si="93"/>
        <v>0</v>
      </c>
      <c r="K140" s="896">
        <f t="shared" si="94"/>
        <v>0</v>
      </c>
      <c r="L140" s="1024">
        <f t="shared" si="89"/>
        <v>0</v>
      </c>
      <c r="M140" s="897">
        <f t="shared" si="95"/>
        <v>45</v>
      </c>
      <c r="N140" s="894">
        <f t="shared" si="84"/>
        <v>2050</v>
      </c>
      <c r="O140" s="834">
        <f t="shared" si="90"/>
        <v>439820186.39999992</v>
      </c>
      <c r="P140" s="835">
        <f t="shared" si="96"/>
        <v>439820186.39999992</v>
      </c>
      <c r="Q140" s="898">
        <f t="shared" si="97"/>
        <v>9773781.9199999981</v>
      </c>
      <c r="R140" s="915">
        <f t="shared" si="85"/>
        <v>2006</v>
      </c>
      <c r="S140" s="833">
        <f t="shared" si="98"/>
        <v>1</v>
      </c>
      <c r="T140" s="837">
        <f t="shared" si="86"/>
        <v>9773781.9199999981</v>
      </c>
      <c r="U140" s="832">
        <f t="shared" si="87"/>
        <v>2006</v>
      </c>
      <c r="V140" s="838">
        <f t="shared" si="91"/>
        <v>430046404.4799999</v>
      </c>
      <c r="W140" s="839"/>
      <c r="X140" s="840"/>
      <c r="Y140" s="815"/>
      <c r="Z140" s="899"/>
      <c r="AA140" s="900"/>
      <c r="AB140" s="900"/>
      <c r="AC140" s="901"/>
    </row>
    <row r="141" spans="1:29" ht="16">
      <c r="A141" s="1821"/>
      <c r="B141" s="1043"/>
      <c r="C141" s="1057"/>
      <c r="D141" s="892"/>
      <c r="E141" s="830">
        <f t="shared" si="92"/>
        <v>2007</v>
      </c>
      <c r="F141" s="831">
        <v>0</v>
      </c>
      <c r="G141" s="853">
        <f t="shared" si="88"/>
        <v>44</v>
      </c>
      <c r="H141" s="893"/>
      <c r="I141" s="894">
        <f t="shared" si="83"/>
        <v>2050</v>
      </c>
      <c r="J141" s="895">
        <f>F141/P140</f>
        <v>0</v>
      </c>
      <c r="K141" s="896">
        <f t="shared" si="94"/>
        <v>0</v>
      </c>
      <c r="L141" s="1024">
        <f t="shared" si="89"/>
        <v>0</v>
      </c>
      <c r="M141" s="897">
        <f t="shared" si="95"/>
        <v>44</v>
      </c>
      <c r="N141" s="894">
        <f t="shared" si="84"/>
        <v>2050</v>
      </c>
      <c r="O141" s="834">
        <f t="shared" si="90"/>
        <v>430046404.4799999</v>
      </c>
      <c r="P141" s="835">
        <f t="shared" si="96"/>
        <v>430046404.4799999</v>
      </c>
      <c r="Q141" s="898">
        <f t="shared" si="97"/>
        <v>9773781.9199999981</v>
      </c>
      <c r="R141" s="915">
        <f t="shared" si="85"/>
        <v>2007</v>
      </c>
      <c r="S141" s="833">
        <f t="shared" si="98"/>
        <v>1</v>
      </c>
      <c r="T141" s="837">
        <f t="shared" si="86"/>
        <v>9773781.9199999981</v>
      </c>
      <c r="U141" s="832">
        <f t="shared" si="87"/>
        <v>2007</v>
      </c>
      <c r="V141" s="838">
        <f t="shared" si="91"/>
        <v>420272622.55999988</v>
      </c>
      <c r="W141" s="839"/>
      <c r="X141" s="840"/>
      <c r="Y141" s="815"/>
      <c r="Z141" s="808"/>
      <c r="AA141" s="808"/>
      <c r="AB141" s="842"/>
      <c r="AC141" s="903"/>
    </row>
    <row r="142" spans="1:29" ht="16">
      <c r="A142" s="1040"/>
      <c r="B142" s="1043" t="s">
        <v>3326</v>
      </c>
      <c r="C142" s="1057"/>
      <c r="D142" s="892"/>
      <c r="E142" s="830">
        <f t="shared" si="92"/>
        <v>2008</v>
      </c>
      <c r="F142" s="856">
        <v>838476309</v>
      </c>
      <c r="G142" s="853">
        <f t="shared" si="88"/>
        <v>43</v>
      </c>
      <c r="H142" s="893"/>
      <c r="I142" s="894">
        <f t="shared" si="83"/>
        <v>2057</v>
      </c>
      <c r="J142" s="895">
        <f>F142/P141</f>
        <v>1.9497344943829076</v>
      </c>
      <c r="K142" s="896">
        <f t="shared" si="94"/>
        <v>50</v>
      </c>
      <c r="L142" s="1024">
        <f t="shared" si="89"/>
        <v>7</v>
      </c>
      <c r="M142" s="897">
        <f t="shared" si="95"/>
        <v>50</v>
      </c>
      <c r="N142" s="894">
        <f t="shared" si="84"/>
        <v>2057</v>
      </c>
      <c r="O142" s="834">
        <f t="shared" si="90"/>
        <v>420272622.55999988</v>
      </c>
      <c r="P142" s="835">
        <f t="shared" si="96"/>
        <v>1258748931.5599999</v>
      </c>
      <c r="Q142" s="898">
        <f t="shared" si="97"/>
        <v>25174978.631200001</v>
      </c>
      <c r="R142" s="915">
        <f t="shared" si="85"/>
        <v>2008</v>
      </c>
      <c r="S142" s="833">
        <f t="shared" si="98"/>
        <v>1</v>
      </c>
      <c r="T142" s="837">
        <f t="shared" si="86"/>
        <v>25174978.631200001</v>
      </c>
      <c r="U142" s="832">
        <f t="shared" si="87"/>
        <v>2008</v>
      </c>
      <c r="V142" s="838">
        <f t="shared" si="91"/>
        <v>1233573952.9287999</v>
      </c>
      <c r="W142" s="839"/>
      <c r="X142" s="840"/>
      <c r="Y142" s="815"/>
      <c r="Z142" s="808"/>
      <c r="AA142" s="808"/>
      <c r="AB142" s="842"/>
      <c r="AC142" s="842"/>
    </row>
    <row r="143" spans="1:29" ht="16">
      <c r="A143" s="1036"/>
      <c r="B143" s="972"/>
      <c r="C143" s="973"/>
      <c r="D143" s="974"/>
      <c r="E143" s="830">
        <f t="shared" si="92"/>
        <v>2009</v>
      </c>
      <c r="F143" s="976">
        <v>0</v>
      </c>
      <c r="G143" s="853">
        <f t="shared" si="88"/>
        <v>49</v>
      </c>
      <c r="H143" s="893"/>
      <c r="I143" s="894">
        <f t="shared" si="83"/>
        <v>2057</v>
      </c>
      <c r="J143" s="895">
        <f t="shared" ref="J143:J153" si="99">F143/P142</f>
        <v>0</v>
      </c>
      <c r="K143" s="896">
        <f t="shared" si="94"/>
        <v>0</v>
      </c>
      <c r="L143" s="1024">
        <f t="shared" si="89"/>
        <v>0</v>
      </c>
      <c r="M143" s="897">
        <f t="shared" si="95"/>
        <v>49</v>
      </c>
      <c r="N143" s="894">
        <f t="shared" si="84"/>
        <v>2057</v>
      </c>
      <c r="O143" s="834">
        <f t="shared" si="90"/>
        <v>1233573952.9287999</v>
      </c>
      <c r="P143" s="835">
        <f t="shared" si="96"/>
        <v>1233573952.9287999</v>
      </c>
      <c r="Q143" s="898">
        <f t="shared" si="97"/>
        <v>25174978.631199997</v>
      </c>
      <c r="R143" s="915">
        <f t="shared" si="85"/>
        <v>2009</v>
      </c>
      <c r="S143" s="833">
        <f t="shared" si="98"/>
        <v>1</v>
      </c>
      <c r="T143" s="837">
        <f t="shared" si="86"/>
        <v>25174978.631199997</v>
      </c>
      <c r="U143" s="832">
        <f t="shared" si="87"/>
        <v>2009</v>
      </c>
      <c r="V143" s="838">
        <f t="shared" si="91"/>
        <v>1208398974.2975998</v>
      </c>
      <c r="W143" s="989"/>
      <c r="X143" s="840"/>
      <c r="Y143" s="815"/>
      <c r="Z143" s="1815" t="s">
        <v>3366</v>
      </c>
      <c r="AA143" s="1815"/>
      <c r="AB143" s="1815"/>
      <c r="AC143" s="859">
        <f>SUM(Q135:Q147)</f>
        <v>219466345.22719994</v>
      </c>
    </row>
    <row r="144" spans="1:29" ht="16">
      <c r="A144" s="1036"/>
      <c r="B144" s="972"/>
      <c r="C144" s="973"/>
      <c r="D144" s="974"/>
      <c r="E144" s="830">
        <f t="shared" si="92"/>
        <v>2010</v>
      </c>
      <c r="F144" s="976">
        <v>0</v>
      </c>
      <c r="G144" s="853">
        <f t="shared" si="88"/>
        <v>48</v>
      </c>
      <c r="H144" s="893"/>
      <c r="I144" s="894">
        <f t="shared" si="83"/>
        <v>2057</v>
      </c>
      <c r="J144" s="895">
        <f t="shared" si="99"/>
        <v>0</v>
      </c>
      <c r="K144" s="896">
        <f t="shared" si="94"/>
        <v>0</v>
      </c>
      <c r="L144" s="1024">
        <f t="shared" si="89"/>
        <v>0</v>
      </c>
      <c r="M144" s="897">
        <f t="shared" si="95"/>
        <v>48</v>
      </c>
      <c r="N144" s="894">
        <f t="shared" si="84"/>
        <v>2057</v>
      </c>
      <c r="O144" s="834">
        <f t="shared" si="90"/>
        <v>1208398974.2975998</v>
      </c>
      <c r="P144" s="835">
        <f t="shared" si="96"/>
        <v>1208398974.2975998</v>
      </c>
      <c r="Q144" s="898">
        <f t="shared" si="97"/>
        <v>25174978.631199997</v>
      </c>
      <c r="R144" s="915">
        <f t="shared" si="85"/>
        <v>2010</v>
      </c>
      <c r="S144" s="833">
        <f t="shared" si="98"/>
        <v>1</v>
      </c>
      <c r="T144" s="837">
        <f t="shared" si="86"/>
        <v>25174978.631199997</v>
      </c>
      <c r="U144" s="832">
        <f t="shared" si="87"/>
        <v>2010</v>
      </c>
      <c r="V144" s="838">
        <f t="shared" si="91"/>
        <v>1183223995.6663997</v>
      </c>
      <c r="W144" s="989"/>
      <c r="X144" s="840"/>
      <c r="Y144" s="815"/>
      <c r="Z144" s="808"/>
      <c r="AA144" s="808"/>
      <c r="AB144" s="842"/>
      <c r="AC144" s="842"/>
    </row>
    <row r="145" spans="1:29" ht="16">
      <c r="A145" s="1036"/>
      <c r="B145" s="972"/>
      <c r="C145" s="973"/>
      <c r="D145" s="974"/>
      <c r="E145" s="830">
        <f t="shared" si="92"/>
        <v>2011</v>
      </c>
      <c r="F145" s="976">
        <v>0</v>
      </c>
      <c r="G145" s="853">
        <f t="shared" si="88"/>
        <v>47</v>
      </c>
      <c r="H145" s="893"/>
      <c r="I145" s="894">
        <f t="shared" si="83"/>
        <v>2057</v>
      </c>
      <c r="J145" s="895">
        <f t="shared" si="99"/>
        <v>0</v>
      </c>
      <c r="K145" s="896">
        <f t="shared" si="94"/>
        <v>0</v>
      </c>
      <c r="L145" s="1024">
        <f t="shared" si="89"/>
        <v>0</v>
      </c>
      <c r="M145" s="897">
        <f t="shared" si="95"/>
        <v>47</v>
      </c>
      <c r="N145" s="894">
        <f t="shared" si="84"/>
        <v>2057</v>
      </c>
      <c r="O145" s="834">
        <f t="shared" si="90"/>
        <v>1183223995.6663997</v>
      </c>
      <c r="P145" s="835">
        <f t="shared" si="96"/>
        <v>1183223995.6663997</v>
      </c>
      <c r="Q145" s="898">
        <f t="shared" si="97"/>
        <v>25174978.631199993</v>
      </c>
      <c r="R145" s="915">
        <f t="shared" si="85"/>
        <v>2011</v>
      </c>
      <c r="S145" s="833">
        <f t="shared" si="98"/>
        <v>1</v>
      </c>
      <c r="T145" s="837">
        <f t="shared" si="86"/>
        <v>25174978.631199993</v>
      </c>
      <c r="U145" s="832">
        <f t="shared" si="87"/>
        <v>2011</v>
      </c>
      <c r="V145" s="838">
        <f t="shared" si="91"/>
        <v>1158049017.0351996</v>
      </c>
      <c r="W145" s="989"/>
      <c r="X145" s="840"/>
      <c r="Y145" s="815"/>
      <c r="Z145" s="808"/>
      <c r="AA145" s="808"/>
      <c r="AB145" s="842"/>
      <c r="AC145" s="842"/>
    </row>
    <row r="146" spans="1:29" ht="16">
      <c r="A146" s="1036"/>
      <c r="B146" s="972"/>
      <c r="C146" s="973"/>
      <c r="D146" s="974"/>
      <c r="E146" s="830">
        <f t="shared" si="92"/>
        <v>2012</v>
      </c>
      <c r="F146" s="976">
        <v>0</v>
      </c>
      <c r="G146" s="853">
        <f t="shared" si="88"/>
        <v>46</v>
      </c>
      <c r="H146" s="893"/>
      <c r="I146" s="894">
        <f t="shared" si="83"/>
        <v>2057</v>
      </c>
      <c r="J146" s="895">
        <f t="shared" si="99"/>
        <v>0</v>
      </c>
      <c r="K146" s="896">
        <f t="shared" si="94"/>
        <v>0</v>
      </c>
      <c r="L146" s="1024">
        <f t="shared" si="89"/>
        <v>0</v>
      </c>
      <c r="M146" s="897">
        <f t="shared" si="95"/>
        <v>46</v>
      </c>
      <c r="N146" s="894">
        <f t="shared" si="84"/>
        <v>2057</v>
      </c>
      <c r="O146" s="834">
        <f t="shared" si="90"/>
        <v>1158049017.0351996</v>
      </c>
      <c r="P146" s="835">
        <f t="shared" si="96"/>
        <v>1158049017.0351996</v>
      </c>
      <c r="Q146" s="898">
        <f t="shared" si="97"/>
        <v>25174978.631199993</v>
      </c>
      <c r="R146" s="915">
        <f t="shared" si="85"/>
        <v>2012</v>
      </c>
      <c r="S146" s="833">
        <f t="shared" si="98"/>
        <v>1</v>
      </c>
      <c r="T146" s="837">
        <f t="shared" si="86"/>
        <v>25174978.631199993</v>
      </c>
      <c r="U146" s="832">
        <f t="shared" si="87"/>
        <v>2012</v>
      </c>
      <c r="V146" s="838">
        <f t="shared" si="91"/>
        <v>1132874038.4039996</v>
      </c>
      <c r="W146" s="989"/>
      <c r="X146" s="840"/>
      <c r="Y146" s="815"/>
      <c r="Z146" s="808"/>
      <c r="AA146" s="808"/>
      <c r="AB146" s="842"/>
      <c r="AC146" s="842"/>
    </row>
    <row r="147" spans="1:29" ht="16">
      <c r="A147" s="1036"/>
      <c r="B147" s="972"/>
      <c r="C147" s="973"/>
      <c r="D147" s="974"/>
      <c r="E147" s="830">
        <f t="shared" si="92"/>
        <v>2013</v>
      </c>
      <c r="F147" s="976">
        <v>0</v>
      </c>
      <c r="G147" s="853">
        <f t="shared" si="88"/>
        <v>45</v>
      </c>
      <c r="H147" s="893"/>
      <c r="I147" s="894">
        <f t="shared" si="83"/>
        <v>2057</v>
      </c>
      <c r="J147" s="895">
        <f t="shared" si="99"/>
        <v>0</v>
      </c>
      <c r="K147" s="896">
        <f t="shared" si="94"/>
        <v>0</v>
      </c>
      <c r="L147" s="1024">
        <f t="shared" si="89"/>
        <v>0</v>
      </c>
      <c r="M147" s="897">
        <f t="shared" si="95"/>
        <v>45</v>
      </c>
      <c r="N147" s="894">
        <f t="shared" si="84"/>
        <v>2057</v>
      </c>
      <c r="O147" s="834">
        <f t="shared" si="90"/>
        <v>1132874038.4039996</v>
      </c>
      <c r="P147" s="835">
        <f t="shared" si="96"/>
        <v>1132874038.4039996</v>
      </c>
      <c r="Q147" s="898">
        <f t="shared" si="97"/>
        <v>25174978.631199989</v>
      </c>
      <c r="R147" s="915">
        <f t="shared" si="85"/>
        <v>2013</v>
      </c>
      <c r="S147" s="833">
        <f t="shared" si="98"/>
        <v>1</v>
      </c>
      <c r="T147" s="837">
        <f t="shared" si="86"/>
        <v>25174978.631199989</v>
      </c>
      <c r="U147" s="832">
        <f t="shared" si="87"/>
        <v>2013</v>
      </c>
      <c r="V147" s="838">
        <f t="shared" si="91"/>
        <v>1107699059.7727995</v>
      </c>
      <c r="W147" s="989"/>
      <c r="X147" s="840"/>
      <c r="Y147" s="815"/>
      <c r="Z147" s="808"/>
      <c r="AA147" s="808"/>
      <c r="AB147" s="842"/>
      <c r="AC147" s="842"/>
    </row>
    <row r="148" spans="1:29" ht="16">
      <c r="A148" s="1036"/>
      <c r="B148" s="972"/>
      <c r="C148" s="973"/>
      <c r="D148" s="974"/>
      <c r="E148" s="830">
        <f t="shared" si="92"/>
        <v>2014</v>
      </c>
      <c r="F148" s="976">
        <v>0</v>
      </c>
      <c r="G148" s="853">
        <f t="shared" si="88"/>
        <v>44</v>
      </c>
      <c r="H148" s="893"/>
      <c r="I148" s="894">
        <f t="shared" si="83"/>
        <v>2057</v>
      </c>
      <c r="J148" s="895">
        <f t="shared" si="99"/>
        <v>0</v>
      </c>
      <c r="K148" s="896">
        <f t="shared" si="94"/>
        <v>0</v>
      </c>
      <c r="L148" s="1024">
        <f t="shared" si="89"/>
        <v>0</v>
      </c>
      <c r="M148" s="897">
        <f t="shared" si="95"/>
        <v>44</v>
      </c>
      <c r="N148" s="894">
        <f t="shared" si="84"/>
        <v>2057</v>
      </c>
      <c r="O148" s="834">
        <f t="shared" si="90"/>
        <v>1107699059.7727995</v>
      </c>
      <c r="P148" s="835">
        <f t="shared" si="96"/>
        <v>1107699059.7727995</v>
      </c>
      <c r="Q148" s="898">
        <f t="shared" si="97"/>
        <v>25174978.631199989</v>
      </c>
      <c r="R148" s="915">
        <f t="shared" si="85"/>
        <v>2014</v>
      </c>
      <c r="S148" s="833">
        <f t="shared" si="98"/>
        <v>1</v>
      </c>
      <c r="T148" s="837">
        <f t="shared" si="86"/>
        <v>25174978.631199989</v>
      </c>
      <c r="U148" s="832">
        <f t="shared" si="87"/>
        <v>2014</v>
      </c>
      <c r="V148" s="838">
        <f t="shared" si="91"/>
        <v>1082524081.1415994</v>
      </c>
      <c r="W148" s="989"/>
      <c r="X148" s="840"/>
      <c r="Y148" s="815"/>
      <c r="Z148" s="808"/>
      <c r="AA148" s="808"/>
      <c r="AB148" s="842"/>
      <c r="AC148" s="842"/>
    </row>
    <row r="149" spans="1:29" ht="16">
      <c r="A149" s="1036"/>
      <c r="B149" s="972"/>
      <c r="C149" s="973"/>
      <c r="D149" s="974"/>
      <c r="E149" s="830">
        <f t="shared" si="92"/>
        <v>2015</v>
      </c>
      <c r="F149" s="976">
        <v>0</v>
      </c>
      <c r="G149" s="853">
        <f t="shared" si="88"/>
        <v>43</v>
      </c>
      <c r="H149" s="893"/>
      <c r="I149" s="894">
        <f t="shared" si="83"/>
        <v>2057</v>
      </c>
      <c r="J149" s="895">
        <f t="shared" si="99"/>
        <v>0</v>
      </c>
      <c r="K149" s="896">
        <f t="shared" si="94"/>
        <v>0</v>
      </c>
      <c r="L149" s="1024">
        <f t="shared" si="89"/>
        <v>0</v>
      </c>
      <c r="M149" s="897">
        <f t="shared" si="95"/>
        <v>43</v>
      </c>
      <c r="N149" s="894">
        <f t="shared" si="84"/>
        <v>2057</v>
      </c>
      <c r="O149" s="834">
        <f t="shared" si="90"/>
        <v>1082524081.1415994</v>
      </c>
      <c r="P149" s="835">
        <f t="shared" si="96"/>
        <v>1082524081.1415994</v>
      </c>
      <c r="Q149" s="898">
        <f t="shared" si="97"/>
        <v>25174978.631199986</v>
      </c>
      <c r="R149" s="915">
        <f t="shared" si="85"/>
        <v>2015</v>
      </c>
      <c r="S149" s="833">
        <f t="shared" si="98"/>
        <v>1</v>
      </c>
      <c r="T149" s="837">
        <f t="shared" si="86"/>
        <v>25174978.631199986</v>
      </c>
      <c r="U149" s="832">
        <f t="shared" si="87"/>
        <v>2015</v>
      </c>
      <c r="V149" s="838">
        <f t="shared" si="91"/>
        <v>1057349102.5103995</v>
      </c>
      <c r="W149" s="989"/>
      <c r="X149" s="840"/>
      <c r="Y149" s="815"/>
      <c r="Z149" s="808"/>
      <c r="AA149" s="808"/>
      <c r="AB149" s="842"/>
      <c r="AC149" s="842"/>
    </row>
    <row r="150" spans="1:29" ht="16">
      <c r="A150" s="1036"/>
      <c r="B150" s="972"/>
      <c r="C150" s="973"/>
      <c r="D150" s="974"/>
      <c r="E150" s="830">
        <f t="shared" si="92"/>
        <v>2016</v>
      </c>
      <c r="F150" s="976">
        <v>0</v>
      </c>
      <c r="G150" s="853">
        <f t="shared" si="88"/>
        <v>42</v>
      </c>
      <c r="H150" s="893"/>
      <c r="I150" s="894">
        <f t="shared" si="83"/>
        <v>2057</v>
      </c>
      <c r="J150" s="895">
        <f t="shared" si="99"/>
        <v>0</v>
      </c>
      <c r="K150" s="896">
        <f t="shared" si="94"/>
        <v>0</v>
      </c>
      <c r="L150" s="1024">
        <f t="shared" si="89"/>
        <v>0</v>
      </c>
      <c r="M150" s="897">
        <f t="shared" si="95"/>
        <v>42</v>
      </c>
      <c r="N150" s="894">
        <f t="shared" si="84"/>
        <v>2057</v>
      </c>
      <c r="O150" s="834">
        <f t="shared" si="90"/>
        <v>1057349102.5103995</v>
      </c>
      <c r="P150" s="835">
        <f t="shared" si="96"/>
        <v>1057349102.5103995</v>
      </c>
      <c r="Q150" s="898">
        <f t="shared" si="97"/>
        <v>25174978.631199986</v>
      </c>
      <c r="R150" s="915">
        <f t="shared" si="85"/>
        <v>2016</v>
      </c>
      <c r="S150" s="833">
        <f t="shared" si="98"/>
        <v>1</v>
      </c>
      <c r="T150" s="837">
        <f t="shared" si="86"/>
        <v>25174978.631199986</v>
      </c>
      <c r="U150" s="832">
        <f t="shared" si="87"/>
        <v>2016</v>
      </c>
      <c r="V150" s="838">
        <f t="shared" si="91"/>
        <v>1032174123.8791995</v>
      </c>
      <c r="W150" s="989"/>
      <c r="X150" s="840"/>
      <c r="Y150" s="815"/>
      <c r="Z150" s="808"/>
      <c r="AA150" s="808"/>
      <c r="AB150" s="842"/>
      <c r="AC150" s="842"/>
    </row>
    <row r="151" spans="1:29" ht="16">
      <c r="A151" s="1036"/>
      <c r="B151" s="972"/>
      <c r="C151" s="973"/>
      <c r="D151" s="974"/>
      <c r="E151" s="830">
        <f t="shared" si="92"/>
        <v>2017</v>
      </c>
      <c r="F151" s="976">
        <v>0</v>
      </c>
      <c r="G151" s="853">
        <f t="shared" si="88"/>
        <v>41</v>
      </c>
      <c r="H151" s="893"/>
      <c r="I151" s="894">
        <f t="shared" si="83"/>
        <v>2057</v>
      </c>
      <c r="J151" s="895">
        <f t="shared" si="99"/>
        <v>0</v>
      </c>
      <c r="K151" s="896">
        <f t="shared" si="94"/>
        <v>0</v>
      </c>
      <c r="L151" s="1024">
        <f t="shared" si="89"/>
        <v>0</v>
      </c>
      <c r="M151" s="897">
        <f t="shared" si="95"/>
        <v>41</v>
      </c>
      <c r="N151" s="894">
        <f t="shared" si="84"/>
        <v>2057</v>
      </c>
      <c r="O151" s="834">
        <f t="shared" si="90"/>
        <v>1032174123.8791995</v>
      </c>
      <c r="P151" s="835">
        <f t="shared" si="96"/>
        <v>1032174123.8791995</v>
      </c>
      <c r="Q151" s="898">
        <f t="shared" si="97"/>
        <v>25174978.631199989</v>
      </c>
      <c r="R151" s="915">
        <f t="shared" si="85"/>
        <v>2017</v>
      </c>
      <c r="S151" s="833">
        <f t="shared" si="98"/>
        <v>1</v>
      </c>
      <c r="T151" s="837">
        <f t="shared" si="86"/>
        <v>25174978.631199989</v>
      </c>
      <c r="U151" s="832">
        <f t="shared" si="87"/>
        <v>2017</v>
      </c>
      <c r="V151" s="838">
        <f t="shared" si="91"/>
        <v>1006999145.2479995</v>
      </c>
      <c r="W151" s="989"/>
      <c r="X151" s="840"/>
      <c r="Y151" s="815"/>
      <c r="Z151" s="808"/>
      <c r="AA151" s="808"/>
      <c r="AB151" s="842"/>
      <c r="AC151" s="842"/>
    </row>
    <row r="152" spans="1:29" ht="16">
      <c r="A152" s="1036"/>
      <c r="B152" s="972"/>
      <c r="C152" s="973"/>
      <c r="D152" s="974"/>
      <c r="E152" s="830">
        <f t="shared" si="92"/>
        <v>2018</v>
      </c>
      <c r="F152" s="976">
        <v>0</v>
      </c>
      <c r="G152" s="853">
        <f t="shared" si="88"/>
        <v>40</v>
      </c>
      <c r="H152" s="893"/>
      <c r="I152" s="894">
        <f t="shared" si="83"/>
        <v>2057</v>
      </c>
      <c r="J152" s="895">
        <f t="shared" si="99"/>
        <v>0</v>
      </c>
      <c r="K152" s="896">
        <f t="shared" si="94"/>
        <v>0</v>
      </c>
      <c r="L152" s="1024">
        <f t="shared" si="89"/>
        <v>0</v>
      </c>
      <c r="M152" s="897">
        <f t="shared" si="95"/>
        <v>40</v>
      </c>
      <c r="N152" s="894">
        <f t="shared" si="84"/>
        <v>2057</v>
      </c>
      <c r="O152" s="834">
        <f t="shared" si="90"/>
        <v>1006999145.2479995</v>
      </c>
      <c r="P152" s="835">
        <f t="shared" si="96"/>
        <v>1006999145.2479995</v>
      </c>
      <c r="Q152" s="898">
        <f t="shared" si="97"/>
        <v>25174978.631199989</v>
      </c>
      <c r="R152" s="915">
        <f t="shared" si="85"/>
        <v>2018</v>
      </c>
      <c r="S152" s="833">
        <f t="shared" si="98"/>
        <v>1</v>
      </c>
      <c r="T152" s="837">
        <f t="shared" si="86"/>
        <v>25174978.631199989</v>
      </c>
      <c r="U152" s="832">
        <f t="shared" si="87"/>
        <v>2018</v>
      </c>
      <c r="V152" s="838">
        <f t="shared" si="91"/>
        <v>981824166.61679959</v>
      </c>
      <c r="W152" s="989"/>
      <c r="X152" s="840"/>
      <c r="Y152" s="815"/>
      <c r="Z152" s="808"/>
      <c r="AA152" s="808"/>
      <c r="AB152" s="842"/>
      <c r="AC152" s="842"/>
    </row>
    <row r="153" spans="1:29" ht="16">
      <c r="A153" s="1035"/>
      <c r="B153" s="902"/>
      <c r="C153" s="832"/>
      <c r="D153" s="892"/>
      <c r="E153" s="1237">
        <v>2019</v>
      </c>
      <c r="F153" s="976">
        <v>0</v>
      </c>
      <c r="G153" s="853">
        <f t="shared" si="88"/>
        <v>39</v>
      </c>
      <c r="H153" s="893"/>
      <c r="I153" s="894">
        <f t="shared" si="83"/>
        <v>2057</v>
      </c>
      <c r="J153" s="895">
        <f t="shared" si="99"/>
        <v>0</v>
      </c>
      <c r="K153" s="896">
        <f t="shared" si="94"/>
        <v>0</v>
      </c>
      <c r="L153" s="1024">
        <f t="shared" si="89"/>
        <v>0</v>
      </c>
      <c r="M153" s="897">
        <f t="shared" si="95"/>
        <v>39</v>
      </c>
      <c r="N153" s="894">
        <f t="shared" si="84"/>
        <v>2057</v>
      </c>
      <c r="O153" s="834">
        <f t="shared" si="90"/>
        <v>981824166.61679959</v>
      </c>
      <c r="P153" s="835">
        <f t="shared" si="96"/>
        <v>981824166.61679959</v>
      </c>
      <c r="Q153" s="898">
        <f t="shared" si="97"/>
        <v>25174978.631199989</v>
      </c>
      <c r="R153" s="915">
        <f t="shared" si="85"/>
        <v>2019</v>
      </c>
      <c r="S153" s="833">
        <f t="shared" si="98"/>
        <v>1</v>
      </c>
      <c r="T153" s="837">
        <f t="shared" si="86"/>
        <v>25174978.631199989</v>
      </c>
      <c r="U153" s="832">
        <f t="shared" si="87"/>
        <v>2019</v>
      </c>
      <c r="V153" s="838">
        <f t="shared" si="91"/>
        <v>956649187.98559964</v>
      </c>
      <c r="W153" s="858"/>
      <c r="X153" s="842"/>
      <c r="Y153" s="842"/>
    </row>
    <row r="154" spans="1:29" ht="16">
      <c r="A154" s="1816" t="s">
        <v>100</v>
      </c>
      <c r="B154" s="1817"/>
      <c r="C154" s="1817"/>
      <c r="D154" s="1817"/>
      <c r="E154" s="1818"/>
      <c r="F154" s="991">
        <f>SUM(F135:F153)</f>
        <v>1327165405</v>
      </c>
      <c r="G154" s="861"/>
      <c r="H154" s="862"/>
      <c r="I154" s="863"/>
      <c r="J154" s="863"/>
      <c r="K154" s="861"/>
      <c r="L154" s="1248"/>
      <c r="M154" s="864"/>
      <c r="N154" s="863"/>
      <c r="O154" s="865"/>
      <c r="P154" s="866"/>
      <c r="Q154" s="867"/>
      <c r="R154" s="868"/>
      <c r="S154" s="868"/>
      <c r="T154" s="866">
        <f>SUM(T135:T152)</f>
        <v>345341238.38319993</v>
      </c>
      <c r="U154" s="869"/>
      <c r="V154" s="870"/>
      <c r="W154" s="1247"/>
      <c r="X154" s="803"/>
      <c r="Y154" s="803"/>
      <c r="Z154" s="803"/>
      <c r="AA154" s="803"/>
      <c r="AB154" s="803"/>
      <c r="AC154" s="803"/>
    </row>
    <row r="157" spans="1:29" ht="16">
      <c r="A157" s="1813" t="s">
        <v>3411</v>
      </c>
      <c r="B157" s="1813"/>
      <c r="C157" s="1813"/>
      <c r="D157" s="1813"/>
      <c r="E157" s="884"/>
      <c r="F157" s="885"/>
      <c r="G157" s="885"/>
      <c r="H157" s="797"/>
      <c r="I157" s="798"/>
      <c r="J157" s="798"/>
      <c r="K157" s="885"/>
      <c r="L157" s="1027"/>
      <c r="M157" s="885"/>
      <c r="N157" s="885"/>
      <c r="O157" s="885"/>
      <c r="P157" s="885"/>
      <c r="Q157" s="885"/>
      <c r="R157" s="885"/>
      <c r="S157" s="885"/>
      <c r="T157" s="886"/>
      <c r="U157" s="887"/>
      <c r="V157" s="885"/>
      <c r="W157" s="885"/>
      <c r="X157" s="888"/>
      <c r="Y157" s="888"/>
      <c r="Z157" s="888"/>
      <c r="AA157" s="888"/>
      <c r="AB157" s="888"/>
      <c r="AC157" s="888"/>
    </row>
    <row r="158" spans="1:29" ht="17">
      <c r="A158" s="1792" t="s">
        <v>118</v>
      </c>
      <c r="B158" s="1792" t="s">
        <v>3340</v>
      </c>
      <c r="C158" s="1792" t="s">
        <v>3</v>
      </c>
      <c r="D158" s="1792" t="s">
        <v>3341</v>
      </c>
      <c r="E158" s="1792"/>
      <c r="F158" s="1814" t="s">
        <v>3342</v>
      </c>
      <c r="G158" s="1792" t="s">
        <v>3343</v>
      </c>
      <c r="H158" s="1792"/>
      <c r="I158" s="1792" t="s">
        <v>3344</v>
      </c>
      <c r="J158" s="1793" t="s">
        <v>3345</v>
      </c>
      <c r="K158" s="1792" t="s">
        <v>3346</v>
      </c>
      <c r="L158" s="1796" t="s">
        <v>3347</v>
      </c>
      <c r="M158" s="1797" t="s">
        <v>3348</v>
      </c>
      <c r="N158" s="1792" t="s">
        <v>3349</v>
      </c>
      <c r="O158" s="1805" t="s">
        <v>3350</v>
      </c>
      <c r="P158" s="1806"/>
      <c r="Q158" s="1249" t="s">
        <v>3351</v>
      </c>
      <c r="R158" s="1805" t="s">
        <v>2425</v>
      </c>
      <c r="S158" s="1807"/>
      <c r="T158" s="1806"/>
      <c r="U158" s="1808" t="s">
        <v>3352</v>
      </c>
      <c r="V158" s="1808"/>
      <c r="W158" s="1809" t="s">
        <v>3353</v>
      </c>
      <c r="X158" s="1812"/>
      <c r="Y158" s="1246"/>
      <c r="Z158" s="803">
        <v>7</v>
      </c>
      <c r="AA158" s="803"/>
      <c r="AB158" s="803"/>
      <c r="AC158" s="889"/>
    </row>
    <row r="159" spans="1:29" ht="16">
      <c r="A159" s="1792"/>
      <c r="B159" s="1792"/>
      <c r="C159" s="1792"/>
      <c r="D159" s="1792"/>
      <c r="E159" s="1792"/>
      <c r="F159" s="1814"/>
      <c r="G159" s="1792"/>
      <c r="H159" s="1792"/>
      <c r="I159" s="1792"/>
      <c r="J159" s="1794"/>
      <c r="K159" s="1792"/>
      <c r="L159" s="1796"/>
      <c r="M159" s="1798"/>
      <c r="N159" s="1792"/>
      <c r="O159" s="1809" t="s">
        <v>3354</v>
      </c>
      <c r="P159" s="1809" t="s">
        <v>3355</v>
      </c>
      <c r="Q159" s="1797" t="s">
        <v>3342</v>
      </c>
      <c r="R159" s="1797" t="s">
        <v>3356</v>
      </c>
      <c r="S159" s="1793" t="s">
        <v>3357</v>
      </c>
      <c r="T159" s="1797" t="s">
        <v>3342</v>
      </c>
      <c r="U159" s="1808"/>
      <c r="V159" s="1808"/>
      <c r="W159" s="1810"/>
      <c r="X159" s="1812"/>
      <c r="Y159" s="1246"/>
      <c r="Z159" s="803"/>
      <c r="AA159" s="803"/>
      <c r="AB159" s="803"/>
      <c r="AC159" s="803"/>
    </row>
    <row r="160" spans="1:29" ht="17">
      <c r="A160" s="1792"/>
      <c r="B160" s="1792"/>
      <c r="C160" s="1792"/>
      <c r="D160" s="810" t="s">
        <v>20</v>
      </c>
      <c r="E160" s="811" t="s">
        <v>1914</v>
      </c>
      <c r="F160" s="1814"/>
      <c r="G160" s="1247" t="s">
        <v>1914</v>
      </c>
      <c r="H160" s="1247" t="s">
        <v>3358</v>
      </c>
      <c r="I160" s="1792"/>
      <c r="J160" s="1795"/>
      <c r="K160" s="813" t="s">
        <v>1914</v>
      </c>
      <c r="L160" s="1022" t="s">
        <v>1914</v>
      </c>
      <c r="M160" s="1247" t="s">
        <v>1914</v>
      </c>
      <c r="N160" s="1792"/>
      <c r="O160" s="1811"/>
      <c r="P160" s="1811"/>
      <c r="Q160" s="1798"/>
      <c r="R160" s="1798"/>
      <c r="S160" s="1795"/>
      <c r="T160" s="1798"/>
      <c r="U160" s="1247" t="s">
        <v>3359</v>
      </c>
      <c r="V160" s="1247" t="s">
        <v>3342</v>
      </c>
      <c r="W160" s="1811"/>
      <c r="X160" s="814"/>
      <c r="Y160" s="814"/>
      <c r="Z160" s="803"/>
      <c r="AA160" s="803"/>
      <c r="AB160" s="803"/>
      <c r="AC160" s="803"/>
    </row>
    <row r="161" spans="1:29" ht="16">
      <c r="A161" s="1822"/>
      <c r="B161" s="1043" t="s">
        <v>3330</v>
      </c>
      <c r="C161" s="1044">
        <v>31101</v>
      </c>
      <c r="D161" s="1045"/>
      <c r="E161" s="975">
        <v>2001</v>
      </c>
      <c r="F161" s="1046">
        <v>439220939</v>
      </c>
      <c r="G161" s="1041">
        <f>VLOOKUP(C161,'[18]umur ekonomis'!$A$1:$C$79,3)</f>
        <v>50</v>
      </c>
      <c r="H161" s="926"/>
      <c r="I161" s="894">
        <f t="shared" ref="I161:I179" si="100">E161+M161-1</f>
        <v>2050</v>
      </c>
      <c r="J161" s="927"/>
      <c r="K161" s="925"/>
      <c r="L161" s="1023">
        <f>IF(G161+K161&gt;$G161,$G161-G161,K161)</f>
        <v>0</v>
      </c>
      <c r="M161" s="928">
        <f>G161+L161</f>
        <v>50</v>
      </c>
      <c r="N161" s="894">
        <f t="shared" ref="N161:N179" si="101">E161+M161-1</f>
        <v>2050</v>
      </c>
      <c r="O161" s="905">
        <f>F161</f>
        <v>439220939</v>
      </c>
      <c r="P161" s="898">
        <f>O161</f>
        <v>439220939</v>
      </c>
      <c r="Q161" s="898">
        <f>(O161)/M161</f>
        <v>8784418.7799999993</v>
      </c>
      <c r="R161" s="929">
        <f t="shared" ref="R161:R179" si="102">E161</f>
        <v>2001</v>
      </c>
      <c r="S161" s="897">
        <v>1</v>
      </c>
      <c r="T161" s="930">
        <f t="shared" ref="T161:T179" si="103">Q161*S161</f>
        <v>8784418.7799999993</v>
      </c>
      <c r="U161" s="894">
        <f t="shared" ref="U161:U179" si="104">E161</f>
        <v>2001</v>
      </c>
      <c r="V161" s="931">
        <f>IF(OR(AND(ISBLANK(D161),ISBLANK(F161)),ISTEXT(D161),ISTEXT(F161)),"",F161-Q161)</f>
        <v>430436520.22000003</v>
      </c>
      <c r="W161" s="932"/>
      <c r="X161" s="933"/>
      <c r="Y161" s="933"/>
      <c r="Z161" s="934" t="s">
        <v>3360</v>
      </c>
      <c r="AA161" s="935"/>
      <c r="AB161" s="935"/>
      <c r="AC161" s="936"/>
    </row>
    <row r="162" spans="1:29" ht="16">
      <c r="A162" s="1823"/>
      <c r="B162" s="1043"/>
      <c r="C162" s="1038"/>
      <c r="D162" s="974"/>
      <c r="E162" s="975">
        <f>E161+1</f>
        <v>2002</v>
      </c>
      <c r="F162" s="1046">
        <v>0</v>
      </c>
      <c r="G162" s="1042">
        <f t="shared" ref="G162:G179" si="105">M161-(E162-E161)</f>
        <v>49</v>
      </c>
      <c r="H162" s="893"/>
      <c r="I162" s="894">
        <f t="shared" si="100"/>
        <v>2050</v>
      </c>
      <c r="J162" s="895">
        <f>F162/$F$34</f>
        <v>0</v>
      </c>
      <c r="K162" s="896">
        <f>IF(J162=0%,0,IF(J162&lt;=25%,5,IF(J162&lt;=50%,10,IF(J162&lt;=75%,15,50))))</f>
        <v>0</v>
      </c>
      <c r="L162" s="1024">
        <f t="shared" ref="L162:L179" si="106">IF(OR(AND(ISBLANK(D162),ISBLANK(F162)),ISTEXT(D162),ISTEXT(F162)),"",IF(G162+K162&gt;$G$34,$G$34-G162,K162))</f>
        <v>0</v>
      </c>
      <c r="M162" s="897">
        <f>IF(OR(AND(ISBLANK(E162),ISBLANK(F162)),ISTEXT(E162),ISTEXT(F162)),"",G162+L162)</f>
        <v>49</v>
      </c>
      <c r="N162" s="894">
        <f t="shared" si="101"/>
        <v>2050</v>
      </c>
      <c r="O162" s="834">
        <f t="shared" ref="O162:O179" si="107">V161</f>
        <v>430436520.22000003</v>
      </c>
      <c r="P162" s="835">
        <f>O162+F162</f>
        <v>430436520.22000003</v>
      </c>
      <c r="Q162" s="898">
        <f>(P162)/M162</f>
        <v>8784418.7800000012</v>
      </c>
      <c r="R162" s="915">
        <f t="shared" si="102"/>
        <v>2002</v>
      </c>
      <c r="S162" s="833">
        <f>R162-R161</f>
        <v>1</v>
      </c>
      <c r="T162" s="837">
        <f t="shared" si="103"/>
        <v>8784418.7800000012</v>
      </c>
      <c r="U162" s="832">
        <f t="shared" si="104"/>
        <v>2002</v>
      </c>
      <c r="V162" s="838">
        <f t="shared" ref="V162:V179" si="108">IF(OR(AND(ISBLANK(D162),ISBLANK(F162)),ISTEXT(D162),ISTEXT(F162)),"",P162-T162)</f>
        <v>421652101.44000006</v>
      </c>
      <c r="W162" s="839"/>
      <c r="X162" s="840"/>
      <c r="Y162" s="815"/>
      <c r="Z162" s="841" t="s">
        <v>3361</v>
      </c>
      <c r="AA162" s="842"/>
      <c r="AB162" s="842"/>
      <c r="AC162" s="843">
        <f>F180</f>
        <v>1778452004.3590069</v>
      </c>
    </row>
    <row r="163" spans="1:29" ht="16">
      <c r="A163" s="1823"/>
      <c r="B163" s="1037"/>
      <c r="C163" s="1038"/>
      <c r="D163" s="974"/>
      <c r="E163" s="975">
        <f t="shared" ref="E163:E178" si="109">E162+1</f>
        <v>2003</v>
      </c>
      <c r="F163" s="1039">
        <v>0</v>
      </c>
      <c r="G163" s="1042">
        <f t="shared" si="105"/>
        <v>48</v>
      </c>
      <c r="H163" s="893"/>
      <c r="I163" s="894">
        <f t="shared" si="100"/>
        <v>2050</v>
      </c>
      <c r="J163" s="895">
        <f t="shared" ref="J163:J166" si="110">F163/$F$59</f>
        <v>0</v>
      </c>
      <c r="K163" s="896">
        <f t="shared" ref="K163:K179" si="111">IF(J163=0%,0,IF(J163&lt;=25%,5,IF(J163&lt;=50%,10,IF(J163&lt;=75%,15,50))))</f>
        <v>0</v>
      </c>
      <c r="L163" s="1024">
        <f t="shared" si="106"/>
        <v>0</v>
      </c>
      <c r="M163" s="897">
        <f t="shared" ref="M163:M179" si="112">IF(OR(AND(ISBLANK(D163),ISBLANK(F163)),ISTEXT(D163),ISTEXT(F163)),"",G163+L163)</f>
        <v>48</v>
      </c>
      <c r="N163" s="894">
        <f t="shared" si="101"/>
        <v>2050</v>
      </c>
      <c r="O163" s="834">
        <f t="shared" si="107"/>
        <v>421652101.44000006</v>
      </c>
      <c r="P163" s="835">
        <f t="shared" ref="P163:P179" si="113">O163+F163</f>
        <v>421652101.44000006</v>
      </c>
      <c r="Q163" s="898">
        <f t="shared" ref="Q163:Q179" si="114">(P163)/M163</f>
        <v>8784418.7800000012</v>
      </c>
      <c r="R163" s="915">
        <f t="shared" si="102"/>
        <v>2003</v>
      </c>
      <c r="S163" s="833">
        <f t="shared" ref="S163:S179" si="115">R163-R162</f>
        <v>1</v>
      </c>
      <c r="T163" s="837">
        <f t="shared" si="103"/>
        <v>8784418.7800000012</v>
      </c>
      <c r="U163" s="832">
        <f t="shared" si="104"/>
        <v>2003</v>
      </c>
      <c r="V163" s="838">
        <f t="shared" si="108"/>
        <v>412867682.66000009</v>
      </c>
      <c r="W163" s="839"/>
      <c r="X163" s="840"/>
      <c r="Y163" s="815"/>
      <c r="Z163" s="841" t="s">
        <v>3362</v>
      </c>
      <c r="AA163" s="797"/>
      <c r="AB163" s="797"/>
      <c r="AC163" s="843">
        <f>T180</f>
        <v>439222367.49778152</v>
      </c>
    </row>
    <row r="164" spans="1:29" ht="16">
      <c r="A164" s="1823"/>
      <c r="B164" s="1037"/>
      <c r="C164" s="1038"/>
      <c r="D164" s="974"/>
      <c r="E164" s="975">
        <f t="shared" si="109"/>
        <v>2004</v>
      </c>
      <c r="F164" s="1039">
        <v>0</v>
      </c>
      <c r="G164" s="1042">
        <f t="shared" si="105"/>
        <v>47</v>
      </c>
      <c r="H164" s="893"/>
      <c r="I164" s="894">
        <f t="shared" si="100"/>
        <v>2050</v>
      </c>
      <c r="J164" s="895">
        <f t="shared" si="110"/>
        <v>0</v>
      </c>
      <c r="K164" s="896">
        <f t="shared" si="111"/>
        <v>0</v>
      </c>
      <c r="L164" s="1024">
        <f t="shared" si="106"/>
        <v>0</v>
      </c>
      <c r="M164" s="897">
        <f t="shared" si="112"/>
        <v>47</v>
      </c>
      <c r="N164" s="894">
        <f t="shared" si="101"/>
        <v>2050</v>
      </c>
      <c r="O164" s="834">
        <f t="shared" si="107"/>
        <v>412867682.66000009</v>
      </c>
      <c r="P164" s="835">
        <f t="shared" si="113"/>
        <v>412867682.66000009</v>
      </c>
      <c r="Q164" s="898">
        <f t="shared" si="114"/>
        <v>8784418.7800000012</v>
      </c>
      <c r="R164" s="915">
        <f t="shared" si="102"/>
        <v>2004</v>
      </c>
      <c r="S164" s="833">
        <f t="shared" si="115"/>
        <v>1</v>
      </c>
      <c r="T164" s="837">
        <f t="shared" si="103"/>
        <v>8784418.7800000012</v>
      </c>
      <c r="U164" s="832">
        <f t="shared" si="104"/>
        <v>2004</v>
      </c>
      <c r="V164" s="838">
        <f t="shared" si="108"/>
        <v>404083263.88000011</v>
      </c>
      <c r="W164" s="839"/>
      <c r="X164" s="840"/>
      <c r="Y164" s="815"/>
      <c r="Z164" s="854" t="s">
        <v>3363</v>
      </c>
      <c r="AA164" s="842"/>
      <c r="AB164" s="842"/>
      <c r="AC164" s="843">
        <f>AC162-AC163</f>
        <v>1339229636.8612254</v>
      </c>
    </row>
    <row r="165" spans="1:29" ht="16">
      <c r="A165" s="1823"/>
      <c r="B165" s="1037"/>
      <c r="C165" s="1038"/>
      <c r="D165" s="974"/>
      <c r="E165" s="975">
        <f t="shared" si="109"/>
        <v>2005</v>
      </c>
      <c r="F165" s="1039">
        <v>0</v>
      </c>
      <c r="G165" s="1042">
        <f t="shared" si="105"/>
        <v>46</v>
      </c>
      <c r="H165" s="893"/>
      <c r="I165" s="894">
        <f t="shared" si="100"/>
        <v>2050</v>
      </c>
      <c r="J165" s="895">
        <f t="shared" si="110"/>
        <v>0</v>
      </c>
      <c r="K165" s="896">
        <f t="shared" si="111"/>
        <v>0</v>
      </c>
      <c r="L165" s="1024">
        <f t="shared" si="106"/>
        <v>0</v>
      </c>
      <c r="M165" s="897">
        <f t="shared" si="112"/>
        <v>46</v>
      </c>
      <c r="N165" s="894">
        <f t="shared" si="101"/>
        <v>2050</v>
      </c>
      <c r="O165" s="834">
        <f t="shared" si="107"/>
        <v>404083263.88000011</v>
      </c>
      <c r="P165" s="835">
        <f t="shared" si="113"/>
        <v>404083263.88000011</v>
      </c>
      <c r="Q165" s="898">
        <f t="shared" si="114"/>
        <v>8784418.7800000031</v>
      </c>
      <c r="R165" s="915">
        <f t="shared" si="102"/>
        <v>2005</v>
      </c>
      <c r="S165" s="833">
        <f t="shared" si="115"/>
        <v>1</v>
      </c>
      <c r="T165" s="837">
        <f t="shared" si="103"/>
        <v>8784418.7800000031</v>
      </c>
      <c r="U165" s="832">
        <f t="shared" si="104"/>
        <v>2005</v>
      </c>
      <c r="V165" s="838">
        <f t="shared" si="108"/>
        <v>395298845.10000008</v>
      </c>
      <c r="W165" s="839"/>
      <c r="X165" s="840"/>
      <c r="Y165" s="815"/>
      <c r="Z165" s="841" t="s">
        <v>3364</v>
      </c>
      <c r="AA165" s="842"/>
      <c r="AB165" s="842"/>
      <c r="AC165" s="843">
        <f>V179-AC164</f>
        <v>-34339221.457980394</v>
      </c>
    </row>
    <row r="166" spans="1:29" ht="16">
      <c r="A166" s="1823"/>
      <c r="B166" s="1037"/>
      <c r="C166" s="1038"/>
      <c r="D166" s="974"/>
      <c r="E166" s="975">
        <f t="shared" si="109"/>
        <v>2006</v>
      </c>
      <c r="F166" s="1039">
        <v>0</v>
      </c>
      <c r="G166" s="1042">
        <f t="shared" si="105"/>
        <v>45</v>
      </c>
      <c r="H166" s="893"/>
      <c r="I166" s="894">
        <f t="shared" si="100"/>
        <v>2050</v>
      </c>
      <c r="J166" s="895">
        <f t="shared" si="110"/>
        <v>0</v>
      </c>
      <c r="K166" s="896">
        <f t="shared" si="111"/>
        <v>0</v>
      </c>
      <c r="L166" s="1024">
        <f t="shared" si="106"/>
        <v>0</v>
      </c>
      <c r="M166" s="897">
        <f t="shared" si="112"/>
        <v>45</v>
      </c>
      <c r="N166" s="894">
        <f t="shared" si="101"/>
        <v>2050</v>
      </c>
      <c r="O166" s="834">
        <f t="shared" si="107"/>
        <v>395298845.10000008</v>
      </c>
      <c r="P166" s="835">
        <f t="shared" si="113"/>
        <v>395298845.10000008</v>
      </c>
      <c r="Q166" s="898">
        <f t="shared" si="114"/>
        <v>8784418.7800000012</v>
      </c>
      <c r="R166" s="915">
        <f t="shared" si="102"/>
        <v>2006</v>
      </c>
      <c r="S166" s="833">
        <f t="shared" si="115"/>
        <v>1</v>
      </c>
      <c r="T166" s="837">
        <f t="shared" si="103"/>
        <v>8784418.7800000012</v>
      </c>
      <c r="U166" s="832">
        <f t="shared" si="104"/>
        <v>2006</v>
      </c>
      <c r="V166" s="838">
        <f t="shared" si="108"/>
        <v>386514426.32000005</v>
      </c>
      <c r="W166" s="839"/>
      <c r="X166" s="840"/>
      <c r="Y166" s="815"/>
      <c r="Z166" s="899"/>
      <c r="AA166" s="900"/>
      <c r="AB166" s="900"/>
      <c r="AC166" s="901"/>
    </row>
    <row r="167" spans="1:29" ht="16">
      <c r="A167" s="1824"/>
      <c r="B167" s="1043"/>
      <c r="C167" s="973"/>
      <c r="D167" s="974"/>
      <c r="E167" s="975">
        <f t="shared" si="109"/>
        <v>2007</v>
      </c>
      <c r="F167" s="1039">
        <v>0</v>
      </c>
      <c r="G167" s="1042">
        <f t="shared" si="105"/>
        <v>44</v>
      </c>
      <c r="H167" s="893"/>
      <c r="I167" s="894">
        <f t="shared" si="100"/>
        <v>2050</v>
      </c>
      <c r="J167" s="895">
        <f>F167/P166</f>
        <v>0</v>
      </c>
      <c r="K167" s="896">
        <f t="shared" si="111"/>
        <v>0</v>
      </c>
      <c r="L167" s="1024">
        <f t="shared" si="106"/>
        <v>0</v>
      </c>
      <c r="M167" s="897">
        <f t="shared" si="112"/>
        <v>44</v>
      </c>
      <c r="N167" s="894">
        <f t="shared" si="101"/>
        <v>2050</v>
      </c>
      <c r="O167" s="834">
        <f t="shared" si="107"/>
        <v>386514426.32000005</v>
      </c>
      <c r="P167" s="835">
        <f t="shared" si="113"/>
        <v>386514426.32000005</v>
      </c>
      <c r="Q167" s="898">
        <f t="shared" si="114"/>
        <v>8784418.7800000012</v>
      </c>
      <c r="R167" s="915">
        <f t="shared" si="102"/>
        <v>2007</v>
      </c>
      <c r="S167" s="833">
        <f t="shared" si="115"/>
        <v>1</v>
      </c>
      <c r="T167" s="837">
        <f t="shared" si="103"/>
        <v>8784418.7800000012</v>
      </c>
      <c r="U167" s="832">
        <f t="shared" si="104"/>
        <v>2007</v>
      </c>
      <c r="V167" s="838">
        <f t="shared" si="108"/>
        <v>377730007.54000008</v>
      </c>
      <c r="W167" s="839"/>
      <c r="X167" s="840"/>
      <c r="Y167" s="815"/>
      <c r="Z167" s="808"/>
      <c r="AC167" s="903"/>
    </row>
    <row r="168" spans="1:29" ht="16">
      <c r="A168" s="1040"/>
      <c r="B168" s="1043" t="s">
        <v>3327</v>
      </c>
      <c r="C168" s="973"/>
      <c r="D168" s="974"/>
      <c r="E168" s="975">
        <f t="shared" si="109"/>
        <v>2008</v>
      </c>
      <c r="F168" s="1046">
        <v>1339231065.3590069</v>
      </c>
      <c r="G168" s="1042">
        <f t="shared" si="105"/>
        <v>43</v>
      </c>
      <c r="H168" s="893"/>
      <c r="I168" s="894">
        <f t="shared" si="100"/>
        <v>2057</v>
      </c>
      <c r="J168" s="895">
        <f>F168/P167</f>
        <v>3.4648928323576751</v>
      </c>
      <c r="K168" s="896">
        <f t="shared" si="111"/>
        <v>50</v>
      </c>
      <c r="L168" s="1024">
        <f t="shared" si="106"/>
        <v>7</v>
      </c>
      <c r="M168" s="897">
        <f t="shared" si="112"/>
        <v>50</v>
      </c>
      <c r="N168" s="894">
        <f t="shared" si="101"/>
        <v>2057</v>
      </c>
      <c r="O168" s="834">
        <f t="shared" si="107"/>
        <v>377730007.54000008</v>
      </c>
      <c r="P168" s="835">
        <f t="shared" si="113"/>
        <v>1716961072.8990068</v>
      </c>
      <c r="Q168" s="898">
        <f t="shared" si="114"/>
        <v>34339221.457980134</v>
      </c>
      <c r="R168" s="915">
        <f t="shared" si="102"/>
        <v>2008</v>
      </c>
      <c r="S168" s="833">
        <f t="shared" si="115"/>
        <v>1</v>
      </c>
      <c r="T168" s="837">
        <f t="shared" si="103"/>
        <v>34339221.457980134</v>
      </c>
      <c r="U168" s="832">
        <f t="shared" si="104"/>
        <v>2008</v>
      </c>
      <c r="V168" s="838">
        <f t="shared" si="108"/>
        <v>1682621851.4410267</v>
      </c>
      <c r="W168" s="839"/>
      <c r="X168" s="840"/>
      <c r="Y168" s="815"/>
      <c r="Z168" s="808"/>
      <c r="AA168" s="808"/>
      <c r="AB168" s="842"/>
      <c r="AC168" s="842"/>
    </row>
    <row r="169" spans="1:29" ht="16">
      <c r="A169" s="1036"/>
      <c r="B169" s="972"/>
      <c r="C169" s="973"/>
      <c r="D169" s="974"/>
      <c r="E169" s="830">
        <f t="shared" si="109"/>
        <v>2009</v>
      </c>
      <c r="F169" s="976">
        <v>0</v>
      </c>
      <c r="G169" s="853">
        <f t="shared" si="105"/>
        <v>49</v>
      </c>
      <c r="H169" s="893"/>
      <c r="I169" s="894">
        <f t="shared" si="100"/>
        <v>2057</v>
      </c>
      <c r="J169" s="895">
        <f t="shared" ref="J169:J179" si="116">F169/P168</f>
        <v>0</v>
      </c>
      <c r="K169" s="896">
        <f t="shared" si="111"/>
        <v>0</v>
      </c>
      <c r="L169" s="1024">
        <f t="shared" si="106"/>
        <v>0</v>
      </c>
      <c r="M169" s="897">
        <f t="shared" si="112"/>
        <v>49</v>
      </c>
      <c r="N169" s="894">
        <f t="shared" si="101"/>
        <v>2057</v>
      </c>
      <c r="O169" s="834">
        <f t="shared" si="107"/>
        <v>1682621851.4410267</v>
      </c>
      <c r="P169" s="835">
        <f t="shared" si="113"/>
        <v>1682621851.4410267</v>
      </c>
      <c r="Q169" s="898">
        <f t="shared" si="114"/>
        <v>34339221.457980134</v>
      </c>
      <c r="R169" s="915">
        <f t="shared" si="102"/>
        <v>2009</v>
      </c>
      <c r="S169" s="833">
        <f t="shared" si="115"/>
        <v>1</v>
      </c>
      <c r="T169" s="837">
        <f t="shared" si="103"/>
        <v>34339221.457980134</v>
      </c>
      <c r="U169" s="832">
        <f t="shared" si="104"/>
        <v>2009</v>
      </c>
      <c r="V169" s="838">
        <f t="shared" si="108"/>
        <v>1648282629.9830465</v>
      </c>
      <c r="W169" s="989"/>
      <c r="X169" s="840"/>
      <c r="Y169" s="815"/>
      <c r="Z169" s="808"/>
      <c r="AA169" s="808"/>
      <c r="AB169" s="842"/>
      <c r="AC169" s="842"/>
    </row>
    <row r="170" spans="1:29" ht="16">
      <c r="A170" s="1036"/>
      <c r="B170" s="972"/>
      <c r="C170" s="973"/>
      <c r="D170" s="974"/>
      <c r="E170" s="830">
        <f t="shared" si="109"/>
        <v>2010</v>
      </c>
      <c r="F170" s="976">
        <v>0</v>
      </c>
      <c r="G170" s="853">
        <f t="shared" si="105"/>
        <v>48</v>
      </c>
      <c r="H170" s="893"/>
      <c r="I170" s="894">
        <f t="shared" si="100"/>
        <v>2057</v>
      </c>
      <c r="J170" s="895">
        <f t="shared" si="116"/>
        <v>0</v>
      </c>
      <c r="K170" s="896">
        <f t="shared" si="111"/>
        <v>0</v>
      </c>
      <c r="L170" s="1024">
        <f t="shared" si="106"/>
        <v>0</v>
      </c>
      <c r="M170" s="897">
        <f t="shared" si="112"/>
        <v>48</v>
      </c>
      <c r="N170" s="894">
        <f t="shared" si="101"/>
        <v>2057</v>
      </c>
      <c r="O170" s="834">
        <f t="shared" si="107"/>
        <v>1648282629.9830465</v>
      </c>
      <c r="P170" s="835">
        <f t="shared" si="113"/>
        <v>1648282629.9830465</v>
      </c>
      <c r="Q170" s="898">
        <f t="shared" si="114"/>
        <v>34339221.457980134</v>
      </c>
      <c r="R170" s="915">
        <f t="shared" si="102"/>
        <v>2010</v>
      </c>
      <c r="S170" s="833">
        <f t="shared" si="115"/>
        <v>1</v>
      </c>
      <c r="T170" s="837">
        <f t="shared" si="103"/>
        <v>34339221.457980134</v>
      </c>
      <c r="U170" s="832">
        <f t="shared" si="104"/>
        <v>2010</v>
      </c>
      <c r="V170" s="838">
        <f t="shared" si="108"/>
        <v>1613943408.5250664</v>
      </c>
      <c r="W170" s="989"/>
      <c r="X170" s="840"/>
      <c r="Y170" s="815"/>
      <c r="Z170" s="1815" t="s">
        <v>3366</v>
      </c>
      <c r="AA170" s="1815"/>
      <c r="AB170" s="1815"/>
      <c r="AC170" s="859">
        <f>SUM(Q161:Q173)</f>
        <v>267526260.20788077</v>
      </c>
    </row>
    <row r="171" spans="1:29" ht="16">
      <c r="A171" s="1036"/>
      <c r="B171" s="972"/>
      <c r="C171" s="973"/>
      <c r="D171" s="974"/>
      <c r="E171" s="830">
        <f t="shared" si="109"/>
        <v>2011</v>
      </c>
      <c r="F171" s="976">
        <v>0</v>
      </c>
      <c r="G171" s="853">
        <f t="shared" si="105"/>
        <v>47</v>
      </c>
      <c r="H171" s="893"/>
      <c r="I171" s="894">
        <f t="shared" si="100"/>
        <v>2057</v>
      </c>
      <c r="J171" s="895">
        <f t="shared" si="116"/>
        <v>0</v>
      </c>
      <c r="K171" s="896">
        <f t="shared" si="111"/>
        <v>0</v>
      </c>
      <c r="L171" s="1024">
        <f t="shared" si="106"/>
        <v>0</v>
      </c>
      <c r="M171" s="897">
        <f t="shared" si="112"/>
        <v>47</v>
      </c>
      <c r="N171" s="894">
        <f t="shared" si="101"/>
        <v>2057</v>
      </c>
      <c r="O171" s="834">
        <f t="shared" si="107"/>
        <v>1613943408.5250664</v>
      </c>
      <c r="P171" s="835">
        <f t="shared" si="113"/>
        <v>1613943408.5250664</v>
      </c>
      <c r="Q171" s="898">
        <f t="shared" si="114"/>
        <v>34339221.457980134</v>
      </c>
      <c r="R171" s="915">
        <f t="shared" si="102"/>
        <v>2011</v>
      </c>
      <c r="S171" s="833">
        <f t="shared" si="115"/>
        <v>1</v>
      </c>
      <c r="T171" s="837">
        <f t="shared" si="103"/>
        <v>34339221.457980134</v>
      </c>
      <c r="U171" s="832">
        <f t="shared" si="104"/>
        <v>2011</v>
      </c>
      <c r="V171" s="838">
        <f t="shared" si="108"/>
        <v>1579604187.0670862</v>
      </c>
      <c r="W171" s="989"/>
      <c r="X171" s="840"/>
      <c r="Y171" s="815"/>
      <c r="Z171" s="808"/>
      <c r="AA171" s="808"/>
      <c r="AB171" s="842"/>
      <c r="AC171" s="842"/>
    </row>
    <row r="172" spans="1:29" ht="16">
      <c r="A172" s="1036"/>
      <c r="B172" s="972"/>
      <c r="C172" s="973"/>
      <c r="D172" s="974"/>
      <c r="E172" s="830">
        <f t="shared" si="109"/>
        <v>2012</v>
      </c>
      <c r="F172" s="976">
        <v>0</v>
      </c>
      <c r="G172" s="853">
        <f t="shared" si="105"/>
        <v>46</v>
      </c>
      <c r="H172" s="893"/>
      <c r="I172" s="894">
        <f t="shared" si="100"/>
        <v>2057</v>
      </c>
      <c r="J172" s="895">
        <f t="shared" si="116"/>
        <v>0</v>
      </c>
      <c r="K172" s="896">
        <f t="shared" si="111"/>
        <v>0</v>
      </c>
      <c r="L172" s="1024">
        <f t="shared" si="106"/>
        <v>0</v>
      </c>
      <c r="M172" s="897">
        <f t="shared" si="112"/>
        <v>46</v>
      </c>
      <c r="N172" s="894">
        <f t="shared" si="101"/>
        <v>2057</v>
      </c>
      <c r="O172" s="834">
        <f t="shared" si="107"/>
        <v>1579604187.0670862</v>
      </c>
      <c r="P172" s="835">
        <f t="shared" si="113"/>
        <v>1579604187.0670862</v>
      </c>
      <c r="Q172" s="898">
        <f t="shared" si="114"/>
        <v>34339221.457980134</v>
      </c>
      <c r="R172" s="915">
        <f t="shared" si="102"/>
        <v>2012</v>
      </c>
      <c r="S172" s="833">
        <f t="shared" si="115"/>
        <v>1</v>
      </c>
      <c r="T172" s="837">
        <f t="shared" si="103"/>
        <v>34339221.457980134</v>
      </c>
      <c r="U172" s="832">
        <f t="shared" si="104"/>
        <v>2012</v>
      </c>
      <c r="V172" s="838">
        <f t="shared" si="108"/>
        <v>1545264965.6091061</v>
      </c>
      <c r="W172" s="989"/>
      <c r="X172" s="840"/>
      <c r="Y172" s="815"/>
      <c r="Z172" s="808"/>
      <c r="AA172" s="808"/>
      <c r="AB172" s="842"/>
      <c r="AC172" s="842"/>
    </row>
    <row r="173" spans="1:29" ht="16">
      <c r="A173" s="1036"/>
      <c r="B173" s="972"/>
      <c r="C173" s="973"/>
      <c r="D173" s="974"/>
      <c r="E173" s="830">
        <f t="shared" si="109"/>
        <v>2013</v>
      </c>
      <c r="F173" s="976">
        <v>0</v>
      </c>
      <c r="G173" s="853">
        <f t="shared" si="105"/>
        <v>45</v>
      </c>
      <c r="H173" s="893"/>
      <c r="I173" s="894">
        <f t="shared" si="100"/>
        <v>2057</v>
      </c>
      <c r="J173" s="895">
        <f t="shared" si="116"/>
        <v>0</v>
      </c>
      <c r="K173" s="896">
        <f t="shared" si="111"/>
        <v>0</v>
      </c>
      <c r="L173" s="1024">
        <f t="shared" si="106"/>
        <v>0</v>
      </c>
      <c r="M173" s="897">
        <f t="shared" si="112"/>
        <v>45</v>
      </c>
      <c r="N173" s="894">
        <f t="shared" si="101"/>
        <v>2057</v>
      </c>
      <c r="O173" s="834">
        <f t="shared" si="107"/>
        <v>1545264965.6091061</v>
      </c>
      <c r="P173" s="835">
        <f t="shared" si="113"/>
        <v>1545264965.6091061</v>
      </c>
      <c r="Q173" s="898">
        <f t="shared" si="114"/>
        <v>34339221.457980134</v>
      </c>
      <c r="R173" s="915">
        <f t="shared" si="102"/>
        <v>2013</v>
      </c>
      <c r="S173" s="833">
        <f t="shared" si="115"/>
        <v>1</v>
      </c>
      <c r="T173" s="837">
        <f t="shared" si="103"/>
        <v>34339221.457980134</v>
      </c>
      <c r="U173" s="832">
        <f t="shared" si="104"/>
        <v>2013</v>
      </c>
      <c r="V173" s="838">
        <f t="shared" si="108"/>
        <v>1510925744.1511259</v>
      </c>
      <c r="W173" s="989"/>
      <c r="X173" s="840"/>
      <c r="Y173" s="815"/>
      <c r="Z173" s="808"/>
      <c r="AA173" s="808"/>
      <c r="AB173" s="842"/>
      <c r="AC173" s="842"/>
    </row>
    <row r="174" spans="1:29" ht="16">
      <c r="A174" s="1036"/>
      <c r="B174" s="972"/>
      <c r="C174" s="973"/>
      <c r="D174" s="974"/>
      <c r="E174" s="830">
        <f t="shared" si="109"/>
        <v>2014</v>
      </c>
      <c r="F174" s="976">
        <v>0</v>
      </c>
      <c r="G174" s="853">
        <f t="shared" si="105"/>
        <v>44</v>
      </c>
      <c r="H174" s="893"/>
      <c r="I174" s="894">
        <f t="shared" si="100"/>
        <v>2057</v>
      </c>
      <c r="J174" s="895">
        <f t="shared" si="116"/>
        <v>0</v>
      </c>
      <c r="K174" s="896">
        <f t="shared" si="111"/>
        <v>0</v>
      </c>
      <c r="L174" s="1024">
        <f t="shared" si="106"/>
        <v>0</v>
      </c>
      <c r="M174" s="897">
        <f t="shared" si="112"/>
        <v>44</v>
      </c>
      <c r="N174" s="894">
        <f t="shared" si="101"/>
        <v>2057</v>
      </c>
      <c r="O174" s="834">
        <f t="shared" si="107"/>
        <v>1510925744.1511259</v>
      </c>
      <c r="P174" s="835">
        <f t="shared" si="113"/>
        <v>1510925744.1511259</v>
      </c>
      <c r="Q174" s="898">
        <f t="shared" si="114"/>
        <v>34339221.457980134</v>
      </c>
      <c r="R174" s="915">
        <f t="shared" si="102"/>
        <v>2014</v>
      </c>
      <c r="S174" s="833">
        <f t="shared" si="115"/>
        <v>1</v>
      </c>
      <c r="T174" s="837">
        <f t="shared" si="103"/>
        <v>34339221.457980134</v>
      </c>
      <c r="U174" s="832">
        <f t="shared" si="104"/>
        <v>2014</v>
      </c>
      <c r="V174" s="838">
        <f t="shared" si="108"/>
        <v>1476586522.6931458</v>
      </c>
      <c r="W174" s="989"/>
      <c r="X174" s="840"/>
      <c r="Y174" s="815"/>
      <c r="Z174" s="808"/>
      <c r="AA174" s="808"/>
      <c r="AB174" s="842"/>
      <c r="AC174" s="842"/>
    </row>
    <row r="175" spans="1:29" ht="16">
      <c r="A175" s="1036"/>
      <c r="B175" s="972"/>
      <c r="C175" s="973"/>
      <c r="D175" s="974"/>
      <c r="E175" s="830">
        <f t="shared" si="109"/>
        <v>2015</v>
      </c>
      <c r="F175" s="976">
        <v>0</v>
      </c>
      <c r="G175" s="853">
        <f t="shared" si="105"/>
        <v>43</v>
      </c>
      <c r="H175" s="893"/>
      <c r="I175" s="894">
        <f t="shared" si="100"/>
        <v>2057</v>
      </c>
      <c r="J175" s="895">
        <f t="shared" si="116"/>
        <v>0</v>
      </c>
      <c r="K175" s="896">
        <f t="shared" si="111"/>
        <v>0</v>
      </c>
      <c r="L175" s="1024">
        <f t="shared" si="106"/>
        <v>0</v>
      </c>
      <c r="M175" s="897">
        <f t="shared" si="112"/>
        <v>43</v>
      </c>
      <c r="N175" s="894">
        <f t="shared" si="101"/>
        <v>2057</v>
      </c>
      <c r="O175" s="834">
        <f t="shared" si="107"/>
        <v>1476586522.6931458</v>
      </c>
      <c r="P175" s="835">
        <f t="shared" si="113"/>
        <v>1476586522.6931458</v>
      </c>
      <c r="Q175" s="898">
        <f t="shared" si="114"/>
        <v>34339221.457980134</v>
      </c>
      <c r="R175" s="915">
        <f t="shared" si="102"/>
        <v>2015</v>
      </c>
      <c r="S175" s="833">
        <f t="shared" si="115"/>
        <v>1</v>
      </c>
      <c r="T175" s="837">
        <f t="shared" si="103"/>
        <v>34339221.457980134</v>
      </c>
      <c r="U175" s="832">
        <f t="shared" si="104"/>
        <v>2015</v>
      </c>
      <c r="V175" s="838">
        <f t="shared" si="108"/>
        <v>1442247301.2351656</v>
      </c>
      <c r="W175" s="989"/>
      <c r="X175" s="840"/>
      <c r="Y175" s="815"/>
      <c r="Z175" s="808"/>
      <c r="AA175" s="808"/>
      <c r="AB175" s="842"/>
      <c r="AC175" s="842"/>
    </row>
    <row r="176" spans="1:29" ht="16">
      <c r="A176" s="1036"/>
      <c r="B176" s="972"/>
      <c r="C176" s="973"/>
      <c r="D176" s="974"/>
      <c r="E176" s="830">
        <f t="shared" si="109"/>
        <v>2016</v>
      </c>
      <c r="F176" s="976">
        <v>0</v>
      </c>
      <c r="G176" s="853">
        <f t="shared" si="105"/>
        <v>42</v>
      </c>
      <c r="H176" s="893"/>
      <c r="I176" s="894">
        <f t="shared" si="100"/>
        <v>2057</v>
      </c>
      <c r="J176" s="895">
        <f t="shared" si="116"/>
        <v>0</v>
      </c>
      <c r="K176" s="896">
        <f t="shared" si="111"/>
        <v>0</v>
      </c>
      <c r="L176" s="1024">
        <f t="shared" si="106"/>
        <v>0</v>
      </c>
      <c r="M176" s="897">
        <f t="shared" si="112"/>
        <v>42</v>
      </c>
      <c r="N176" s="894">
        <f t="shared" si="101"/>
        <v>2057</v>
      </c>
      <c r="O176" s="834">
        <f t="shared" si="107"/>
        <v>1442247301.2351656</v>
      </c>
      <c r="P176" s="835">
        <f t="shared" si="113"/>
        <v>1442247301.2351656</v>
      </c>
      <c r="Q176" s="898">
        <f t="shared" si="114"/>
        <v>34339221.457980134</v>
      </c>
      <c r="R176" s="915">
        <f t="shared" si="102"/>
        <v>2016</v>
      </c>
      <c r="S176" s="833">
        <f t="shared" si="115"/>
        <v>1</v>
      </c>
      <c r="T176" s="837">
        <f t="shared" si="103"/>
        <v>34339221.457980134</v>
      </c>
      <c r="U176" s="832">
        <f t="shared" si="104"/>
        <v>2016</v>
      </c>
      <c r="V176" s="838">
        <f t="shared" si="108"/>
        <v>1407908079.7771854</v>
      </c>
      <c r="W176" s="989"/>
      <c r="X176" s="840"/>
      <c r="Y176" s="815"/>
      <c r="Z176" s="808"/>
      <c r="AA176" s="808"/>
      <c r="AB176" s="842"/>
      <c r="AC176" s="842"/>
    </row>
    <row r="177" spans="1:29" ht="16">
      <c r="A177" s="1036"/>
      <c r="B177" s="972"/>
      <c r="C177" s="973"/>
      <c r="D177" s="974"/>
      <c r="E177" s="830">
        <f t="shared" si="109"/>
        <v>2017</v>
      </c>
      <c r="F177" s="976">
        <v>0</v>
      </c>
      <c r="G177" s="853">
        <f t="shared" si="105"/>
        <v>41</v>
      </c>
      <c r="H177" s="893"/>
      <c r="I177" s="894">
        <f t="shared" si="100"/>
        <v>2057</v>
      </c>
      <c r="J177" s="895">
        <f t="shared" si="116"/>
        <v>0</v>
      </c>
      <c r="K177" s="896">
        <f t="shared" si="111"/>
        <v>0</v>
      </c>
      <c r="L177" s="1024">
        <f t="shared" si="106"/>
        <v>0</v>
      </c>
      <c r="M177" s="897">
        <f t="shared" si="112"/>
        <v>41</v>
      </c>
      <c r="N177" s="894">
        <f t="shared" si="101"/>
        <v>2057</v>
      </c>
      <c r="O177" s="834">
        <f t="shared" si="107"/>
        <v>1407908079.7771854</v>
      </c>
      <c r="P177" s="835">
        <f t="shared" si="113"/>
        <v>1407908079.7771854</v>
      </c>
      <c r="Q177" s="898">
        <f t="shared" si="114"/>
        <v>34339221.457980134</v>
      </c>
      <c r="R177" s="915">
        <f t="shared" si="102"/>
        <v>2017</v>
      </c>
      <c r="S177" s="833">
        <f t="shared" si="115"/>
        <v>1</v>
      </c>
      <c r="T177" s="837">
        <f t="shared" si="103"/>
        <v>34339221.457980134</v>
      </c>
      <c r="U177" s="832">
        <f t="shared" si="104"/>
        <v>2017</v>
      </c>
      <c r="V177" s="838">
        <f t="shared" si="108"/>
        <v>1373568858.3192053</v>
      </c>
      <c r="W177" s="989"/>
      <c r="X177" s="840"/>
      <c r="Y177" s="815"/>
      <c r="Z177" s="808"/>
      <c r="AA177" s="808"/>
      <c r="AB177" s="842"/>
      <c r="AC177" s="842"/>
    </row>
    <row r="178" spans="1:29" ht="16">
      <c r="A178" s="1036"/>
      <c r="B178" s="972"/>
      <c r="C178" s="973"/>
      <c r="D178" s="974"/>
      <c r="E178" s="830">
        <f t="shared" si="109"/>
        <v>2018</v>
      </c>
      <c r="F178" s="976">
        <v>0</v>
      </c>
      <c r="G178" s="853">
        <f t="shared" si="105"/>
        <v>40</v>
      </c>
      <c r="H178" s="893"/>
      <c r="I178" s="894">
        <f t="shared" si="100"/>
        <v>2057</v>
      </c>
      <c r="J178" s="895">
        <f t="shared" si="116"/>
        <v>0</v>
      </c>
      <c r="K178" s="896">
        <f t="shared" si="111"/>
        <v>0</v>
      </c>
      <c r="L178" s="1024">
        <f t="shared" si="106"/>
        <v>0</v>
      </c>
      <c r="M178" s="897">
        <f t="shared" si="112"/>
        <v>40</v>
      </c>
      <c r="N178" s="894">
        <f t="shared" si="101"/>
        <v>2057</v>
      </c>
      <c r="O178" s="834">
        <f t="shared" si="107"/>
        <v>1373568858.3192053</v>
      </c>
      <c r="P178" s="835">
        <f t="shared" si="113"/>
        <v>1373568858.3192053</v>
      </c>
      <c r="Q178" s="898">
        <f t="shared" si="114"/>
        <v>34339221.457980134</v>
      </c>
      <c r="R178" s="915">
        <f t="shared" si="102"/>
        <v>2018</v>
      </c>
      <c r="S178" s="833">
        <f t="shared" si="115"/>
        <v>1</v>
      </c>
      <c r="T178" s="837">
        <f t="shared" si="103"/>
        <v>34339221.457980134</v>
      </c>
      <c r="U178" s="832">
        <f t="shared" si="104"/>
        <v>2018</v>
      </c>
      <c r="V178" s="838">
        <f t="shared" si="108"/>
        <v>1339229636.8612251</v>
      </c>
      <c r="W178" s="989"/>
      <c r="X178" s="840"/>
      <c r="Y178" s="815"/>
      <c r="Z178" s="808"/>
      <c r="AA178" s="808"/>
      <c r="AB178" s="842"/>
      <c r="AC178" s="842"/>
    </row>
    <row r="179" spans="1:29" ht="16">
      <c r="A179" s="1035"/>
      <c r="B179" s="902"/>
      <c r="C179" s="832"/>
      <c r="D179" s="892"/>
      <c r="E179" s="1237">
        <v>2019</v>
      </c>
      <c r="F179" s="976">
        <v>0</v>
      </c>
      <c r="G179" s="853">
        <f t="shared" si="105"/>
        <v>39</v>
      </c>
      <c r="H179" s="893"/>
      <c r="I179" s="894">
        <f t="shared" si="100"/>
        <v>2057</v>
      </c>
      <c r="J179" s="895">
        <f t="shared" si="116"/>
        <v>0</v>
      </c>
      <c r="K179" s="896">
        <f t="shared" si="111"/>
        <v>0</v>
      </c>
      <c r="L179" s="1024">
        <f t="shared" si="106"/>
        <v>0</v>
      </c>
      <c r="M179" s="897">
        <f t="shared" si="112"/>
        <v>39</v>
      </c>
      <c r="N179" s="894">
        <f t="shared" si="101"/>
        <v>2057</v>
      </c>
      <c r="O179" s="834">
        <f t="shared" si="107"/>
        <v>1339229636.8612251</v>
      </c>
      <c r="P179" s="835">
        <f t="shared" si="113"/>
        <v>1339229636.8612251</v>
      </c>
      <c r="Q179" s="898">
        <f t="shared" si="114"/>
        <v>34339221.457980134</v>
      </c>
      <c r="R179" s="915">
        <f t="shared" si="102"/>
        <v>2019</v>
      </c>
      <c r="S179" s="833">
        <f t="shared" si="115"/>
        <v>1</v>
      </c>
      <c r="T179" s="837">
        <f t="shared" si="103"/>
        <v>34339221.457980134</v>
      </c>
      <c r="U179" s="832">
        <f t="shared" si="104"/>
        <v>2019</v>
      </c>
      <c r="V179" s="838">
        <f t="shared" si="108"/>
        <v>1304890415.403245</v>
      </c>
      <c r="W179" s="858"/>
      <c r="X179" s="842"/>
      <c r="Y179" s="842"/>
    </row>
    <row r="180" spans="1:29" ht="16">
      <c r="A180" s="1816" t="s">
        <v>100</v>
      </c>
      <c r="B180" s="1817"/>
      <c r="C180" s="1817"/>
      <c r="D180" s="1817"/>
      <c r="E180" s="1818"/>
      <c r="F180" s="991">
        <f>SUM(F161:F179)</f>
        <v>1778452004.3590069</v>
      </c>
      <c r="G180" s="861"/>
      <c r="H180" s="862"/>
      <c r="I180" s="863"/>
      <c r="J180" s="863"/>
      <c r="K180" s="861"/>
      <c r="L180" s="1248"/>
      <c r="M180" s="864"/>
      <c r="N180" s="863"/>
      <c r="O180" s="865"/>
      <c r="P180" s="866"/>
      <c r="Q180" s="867"/>
      <c r="R180" s="868"/>
      <c r="S180" s="868"/>
      <c r="T180" s="866">
        <f>SUM(T161:T178)</f>
        <v>439222367.49778152</v>
      </c>
      <c r="U180" s="869"/>
      <c r="V180" s="870"/>
      <c r="W180" s="1247"/>
      <c r="X180" s="803"/>
      <c r="Y180" s="803"/>
      <c r="Z180" s="803"/>
      <c r="AA180" s="803"/>
      <c r="AB180" s="803"/>
      <c r="AC180" s="803"/>
    </row>
    <row r="184" spans="1:29" ht="16">
      <c r="A184" s="1813" t="s">
        <v>3412</v>
      </c>
      <c r="B184" s="1813"/>
      <c r="C184" s="1813"/>
      <c r="D184" s="1813"/>
      <c r="E184" s="884"/>
      <c r="F184" s="885"/>
      <c r="G184" s="885"/>
      <c r="H184" s="797"/>
      <c r="I184" s="798"/>
      <c r="J184" s="798"/>
      <c r="K184" s="885"/>
      <c r="L184" s="1027"/>
      <c r="M184" s="885"/>
      <c r="N184" s="885"/>
      <c r="O184" s="885"/>
      <c r="P184" s="885"/>
      <c r="Q184" s="885"/>
      <c r="R184" s="885"/>
      <c r="S184" s="885"/>
      <c r="T184" s="886"/>
      <c r="U184" s="887"/>
      <c r="V184" s="885"/>
      <c r="W184" s="885"/>
      <c r="X184" s="888"/>
      <c r="Y184" s="888"/>
      <c r="Z184" s="888"/>
      <c r="AA184" s="888"/>
      <c r="AB184" s="888"/>
      <c r="AC184" s="888"/>
    </row>
    <row r="185" spans="1:29" ht="17">
      <c r="A185" s="1792" t="s">
        <v>118</v>
      </c>
      <c r="B185" s="1792" t="s">
        <v>3340</v>
      </c>
      <c r="C185" s="1792" t="s">
        <v>3</v>
      </c>
      <c r="D185" s="1792" t="s">
        <v>3341</v>
      </c>
      <c r="E185" s="1792"/>
      <c r="F185" s="1814" t="s">
        <v>3342</v>
      </c>
      <c r="G185" s="1792" t="s">
        <v>3343</v>
      </c>
      <c r="H185" s="1792"/>
      <c r="I185" s="1792" t="s">
        <v>3344</v>
      </c>
      <c r="J185" s="1793" t="s">
        <v>3345</v>
      </c>
      <c r="K185" s="1792" t="s">
        <v>3346</v>
      </c>
      <c r="L185" s="1796" t="s">
        <v>3347</v>
      </c>
      <c r="M185" s="1797" t="s">
        <v>3348</v>
      </c>
      <c r="N185" s="1792" t="s">
        <v>3349</v>
      </c>
      <c r="O185" s="1805" t="s">
        <v>3350</v>
      </c>
      <c r="P185" s="1806"/>
      <c r="Q185" s="1249" t="s">
        <v>3351</v>
      </c>
      <c r="R185" s="1805" t="s">
        <v>2425</v>
      </c>
      <c r="S185" s="1807"/>
      <c r="T185" s="1806"/>
      <c r="U185" s="1808" t="s">
        <v>3352</v>
      </c>
      <c r="V185" s="1808"/>
      <c r="W185" s="1809" t="s">
        <v>3353</v>
      </c>
      <c r="X185" s="1812"/>
      <c r="Y185" s="1246"/>
      <c r="Z185" s="803">
        <v>8</v>
      </c>
      <c r="AA185" s="803"/>
      <c r="AB185" s="803"/>
      <c r="AC185" s="889"/>
    </row>
    <row r="186" spans="1:29" ht="16">
      <c r="A186" s="1792"/>
      <c r="B186" s="1792"/>
      <c r="C186" s="1792"/>
      <c r="D186" s="1792"/>
      <c r="E186" s="1792"/>
      <c r="F186" s="1814"/>
      <c r="G186" s="1792"/>
      <c r="H186" s="1792"/>
      <c r="I186" s="1792"/>
      <c r="J186" s="1794"/>
      <c r="K186" s="1792"/>
      <c r="L186" s="1796"/>
      <c r="M186" s="1798"/>
      <c r="N186" s="1792"/>
      <c r="O186" s="1809" t="s">
        <v>3354</v>
      </c>
      <c r="P186" s="1809" t="s">
        <v>3355</v>
      </c>
      <c r="Q186" s="1797" t="s">
        <v>3342</v>
      </c>
      <c r="R186" s="1797" t="s">
        <v>3356</v>
      </c>
      <c r="S186" s="1793" t="s">
        <v>3357</v>
      </c>
      <c r="T186" s="1797" t="s">
        <v>3342</v>
      </c>
      <c r="U186" s="1808"/>
      <c r="V186" s="1808"/>
      <c r="W186" s="1810"/>
      <c r="X186" s="1812"/>
      <c r="Y186" s="1246"/>
      <c r="Z186" s="803"/>
      <c r="AA186" s="803"/>
      <c r="AB186" s="803"/>
      <c r="AC186" s="803"/>
    </row>
    <row r="187" spans="1:29" ht="17">
      <c r="A187" s="1792"/>
      <c r="B187" s="1792"/>
      <c r="C187" s="1792"/>
      <c r="D187" s="810" t="s">
        <v>20</v>
      </c>
      <c r="E187" s="811" t="s">
        <v>1914</v>
      </c>
      <c r="F187" s="1814"/>
      <c r="G187" s="1247" t="s">
        <v>1914</v>
      </c>
      <c r="H187" s="1247" t="s">
        <v>3358</v>
      </c>
      <c r="I187" s="1792"/>
      <c r="J187" s="1795"/>
      <c r="K187" s="813" t="s">
        <v>1914</v>
      </c>
      <c r="L187" s="1022" t="s">
        <v>1914</v>
      </c>
      <c r="M187" s="1247" t="s">
        <v>1914</v>
      </c>
      <c r="N187" s="1792"/>
      <c r="O187" s="1811"/>
      <c r="P187" s="1811"/>
      <c r="Q187" s="1798"/>
      <c r="R187" s="1798"/>
      <c r="S187" s="1795"/>
      <c r="T187" s="1798"/>
      <c r="U187" s="1247" t="s">
        <v>3359</v>
      </c>
      <c r="V187" s="1247" t="s">
        <v>3342</v>
      </c>
      <c r="W187" s="1811"/>
      <c r="X187" s="814"/>
      <c r="Y187" s="814"/>
      <c r="Z187" s="803"/>
      <c r="AA187" s="803"/>
      <c r="AB187" s="803"/>
      <c r="AC187" s="803"/>
    </row>
    <row r="188" spans="1:29" ht="16">
      <c r="A188" s="972"/>
      <c r="B188" s="1043" t="s">
        <v>3328</v>
      </c>
      <c r="C188" s="1044">
        <v>31101</v>
      </c>
      <c r="D188" s="1045"/>
      <c r="E188" s="975">
        <v>2003</v>
      </c>
      <c r="F188" s="1046">
        <v>1443095500</v>
      </c>
      <c r="G188" s="1041">
        <f>VLOOKUP(C188,'[18]umur ekonomis'!$A$1:$C$79,3)</f>
        <v>50</v>
      </c>
      <c r="H188" s="926"/>
      <c r="I188" s="894">
        <f t="shared" ref="I188:I196" si="117">E188+M188-1</f>
        <v>2052</v>
      </c>
      <c r="J188" s="927"/>
      <c r="K188" s="925"/>
      <c r="L188" s="1023">
        <f>IF(G188+K188&gt;$G188,$G188-G188,K188)</f>
        <v>0</v>
      </c>
      <c r="M188" s="928">
        <f>G188+L188</f>
        <v>50</v>
      </c>
      <c r="N188" s="894">
        <f t="shared" ref="N188:N196" si="118">E188+M188-1</f>
        <v>2052</v>
      </c>
      <c r="O188" s="905">
        <f>F188</f>
        <v>1443095500</v>
      </c>
      <c r="P188" s="898">
        <f>O188</f>
        <v>1443095500</v>
      </c>
      <c r="Q188" s="898">
        <f>(O188)/M188</f>
        <v>28861910</v>
      </c>
      <c r="R188" s="929">
        <f>E188</f>
        <v>2003</v>
      </c>
      <c r="S188" s="897">
        <v>1</v>
      </c>
      <c r="T188" s="930">
        <f t="shared" ref="T188:T207" si="119">Q188*S188</f>
        <v>28861910</v>
      </c>
      <c r="U188" s="894">
        <f>E188</f>
        <v>2003</v>
      </c>
      <c r="V188" s="931">
        <f>IF(OR(AND(ISBLANK(D188),ISBLANK(F188)),ISTEXT(D188),ISTEXT(F188)),"",F188-Q188)</f>
        <v>1414233590</v>
      </c>
      <c r="W188" s="932"/>
      <c r="X188" s="933"/>
      <c r="Y188" s="933"/>
      <c r="Z188" s="934" t="s">
        <v>3360</v>
      </c>
      <c r="AA188" s="935"/>
      <c r="AB188" s="935"/>
      <c r="AC188" s="936"/>
    </row>
    <row r="189" spans="1:29" ht="16">
      <c r="A189" s="972"/>
      <c r="B189" s="1043"/>
      <c r="C189" s="1038"/>
      <c r="D189" s="974"/>
      <c r="E189" s="975">
        <f>E188+1</f>
        <v>2004</v>
      </c>
      <c r="F189" s="1046">
        <v>0</v>
      </c>
      <c r="G189" s="1042">
        <f t="shared" ref="G189:G194" si="120">M188-(E189-E188)</f>
        <v>49</v>
      </c>
      <c r="H189" s="893"/>
      <c r="I189" s="894">
        <f t="shared" si="117"/>
        <v>2052</v>
      </c>
      <c r="J189" s="895">
        <f>F189/$F$34</f>
        <v>0</v>
      </c>
      <c r="K189" s="896">
        <f>IF(J189=0%,0,IF(J189&lt;=25%,5,IF(J189&lt;=50%,10,IF(J189&lt;=75%,15,50))))</f>
        <v>0</v>
      </c>
      <c r="L189" s="1024">
        <f t="shared" ref="L189:L196" si="121">IF(OR(AND(ISBLANK(D189),ISBLANK(F189)),ISTEXT(D189),ISTEXT(F189)),"",IF(G189+K189&gt;$G$34,$G$34-G189,K189))</f>
        <v>0</v>
      </c>
      <c r="M189" s="897">
        <f>IF(OR(AND(ISBLANK(E189),ISBLANK(F189)),ISTEXT(E189),ISTEXT(F189)),"",G189+L189)</f>
        <v>49</v>
      </c>
      <c r="N189" s="894">
        <f t="shared" si="118"/>
        <v>2052</v>
      </c>
      <c r="O189" s="834">
        <f t="shared" ref="O189:O207" si="122">V188</f>
        <v>1414233590</v>
      </c>
      <c r="P189" s="835">
        <f>O189+F189</f>
        <v>1414233590</v>
      </c>
      <c r="Q189" s="898">
        <f>(P189)/M189</f>
        <v>28861910</v>
      </c>
      <c r="R189" s="915">
        <f>E189</f>
        <v>2004</v>
      </c>
      <c r="S189" s="833">
        <f>R189-R188</f>
        <v>1</v>
      </c>
      <c r="T189" s="837">
        <f t="shared" si="119"/>
        <v>28861910</v>
      </c>
      <c r="U189" s="832">
        <f>E189</f>
        <v>2004</v>
      </c>
      <c r="V189" s="838">
        <f>IF(OR(AND(ISBLANK(D189),ISBLANK(F189)),ISTEXT(D189),ISTEXT(F189)),"",P189-T189)</f>
        <v>1385371680</v>
      </c>
      <c r="W189" s="839"/>
      <c r="X189" s="840"/>
      <c r="Y189" s="815"/>
      <c r="Z189" s="841" t="s">
        <v>3361</v>
      </c>
      <c r="AA189" s="842"/>
      <c r="AB189" s="842"/>
      <c r="AC189" s="843">
        <f>F208</f>
        <v>4170352138.2685671</v>
      </c>
    </row>
    <row r="190" spans="1:29" ht="16">
      <c r="A190" s="972"/>
      <c r="B190" s="1037"/>
      <c r="C190" s="1038"/>
      <c r="D190" s="974"/>
      <c r="E190" s="975">
        <f t="shared" ref="E190:E206" si="123">E189+1</f>
        <v>2005</v>
      </c>
      <c r="F190" s="1039">
        <v>0</v>
      </c>
      <c r="G190" s="1042">
        <f t="shared" si="120"/>
        <v>48</v>
      </c>
      <c r="H190" s="893"/>
      <c r="I190" s="894">
        <f t="shared" si="117"/>
        <v>2052</v>
      </c>
      <c r="J190" s="895">
        <f t="shared" ref="J190:J195" si="124">F190/$F$59</f>
        <v>0</v>
      </c>
      <c r="K190" s="896">
        <f t="shared" ref="K190:K207" si="125">IF(J190=0%,0,IF(J190&lt;=25%,5,IF(J190&lt;=50%,10,IF(J190&lt;=75%,15,50))))</f>
        <v>0</v>
      </c>
      <c r="L190" s="1024">
        <f t="shared" si="121"/>
        <v>0</v>
      </c>
      <c r="M190" s="897">
        <f t="shared" ref="M190:M196" si="126">IF(OR(AND(ISBLANK(D190),ISBLANK(F190)),ISTEXT(D190),ISTEXT(F190)),"",G190+L190)</f>
        <v>48</v>
      </c>
      <c r="N190" s="894">
        <f t="shared" si="118"/>
        <v>2052</v>
      </c>
      <c r="O190" s="834">
        <f t="shared" si="122"/>
        <v>1385371680</v>
      </c>
      <c r="P190" s="835">
        <f t="shared" ref="P190:P207" si="127">O190+F190</f>
        <v>1385371680</v>
      </c>
      <c r="Q190" s="898">
        <f t="shared" ref="Q190:Q207" si="128">(P190)/M190</f>
        <v>28861910</v>
      </c>
      <c r="R190" s="915">
        <f>E190</f>
        <v>2005</v>
      </c>
      <c r="S190" s="833">
        <f t="shared" ref="S190:S207" si="129">R190-R189</f>
        <v>1</v>
      </c>
      <c r="T190" s="837">
        <f t="shared" si="119"/>
        <v>28861910</v>
      </c>
      <c r="U190" s="832">
        <f>E190</f>
        <v>2005</v>
      </c>
      <c r="V190" s="838">
        <f>IF(OR(AND(ISBLANK(D190),ISBLANK(F190)),ISTEXT(D190),ISTEXT(F190)),"",P190-T190)</f>
        <v>1356509770</v>
      </c>
      <c r="W190" s="839"/>
      <c r="X190" s="840"/>
      <c r="Y190" s="815"/>
      <c r="Z190" s="841" t="s">
        <v>3362</v>
      </c>
      <c r="AA190" s="797"/>
      <c r="AB190" s="797"/>
      <c r="AC190" s="843">
        <f>T208</f>
        <v>1032497306.5249228</v>
      </c>
    </row>
    <row r="191" spans="1:29" ht="16">
      <c r="A191" s="972"/>
      <c r="B191" s="1037"/>
      <c r="C191" s="1038"/>
      <c r="D191" s="974"/>
      <c r="E191" s="975">
        <f t="shared" si="123"/>
        <v>2006</v>
      </c>
      <c r="F191" s="1039">
        <v>0</v>
      </c>
      <c r="G191" s="1042">
        <f t="shared" si="120"/>
        <v>47</v>
      </c>
      <c r="H191" s="893"/>
      <c r="I191" s="894">
        <f t="shared" si="117"/>
        <v>2052</v>
      </c>
      <c r="J191" s="895">
        <f t="shared" si="124"/>
        <v>0</v>
      </c>
      <c r="K191" s="896">
        <f t="shared" si="125"/>
        <v>0</v>
      </c>
      <c r="L191" s="1024">
        <f t="shared" si="121"/>
        <v>0</v>
      </c>
      <c r="M191" s="897">
        <f t="shared" si="126"/>
        <v>47</v>
      </c>
      <c r="N191" s="894">
        <f t="shared" si="118"/>
        <v>2052</v>
      </c>
      <c r="O191" s="834">
        <f t="shared" si="122"/>
        <v>1356509770</v>
      </c>
      <c r="P191" s="835">
        <f t="shared" si="127"/>
        <v>1356509770</v>
      </c>
      <c r="Q191" s="898">
        <f t="shared" si="128"/>
        <v>28861910</v>
      </c>
      <c r="R191" s="915">
        <f>E191</f>
        <v>2006</v>
      </c>
      <c r="S191" s="833">
        <f t="shared" si="129"/>
        <v>1</v>
      </c>
      <c r="T191" s="837">
        <f t="shared" si="119"/>
        <v>28861910</v>
      </c>
      <c r="U191" s="832">
        <f>E191</f>
        <v>2006</v>
      </c>
      <c r="V191" s="838">
        <f>IF(OR(AND(ISBLANK(D191),ISBLANK(F191)),ISTEXT(D191),ISTEXT(F191)),"",P191-T191)</f>
        <v>1327647860</v>
      </c>
      <c r="W191" s="839"/>
      <c r="X191" s="840"/>
      <c r="Y191" s="815"/>
      <c r="Z191" s="854" t="s">
        <v>3363</v>
      </c>
      <c r="AA191" s="842"/>
      <c r="AB191" s="842"/>
      <c r="AC191" s="843">
        <f>AC189-AC190</f>
        <v>3137854831.7436442</v>
      </c>
    </row>
    <row r="192" spans="1:29" ht="16">
      <c r="A192" s="972"/>
      <c r="B192" s="1043" t="s">
        <v>3329</v>
      </c>
      <c r="C192" s="1038"/>
      <c r="D192" s="974"/>
      <c r="E192" s="975">
        <f t="shared" si="123"/>
        <v>2007</v>
      </c>
      <c r="F192" s="1039">
        <v>1987001104.725287</v>
      </c>
      <c r="G192" s="1042">
        <f t="shared" si="120"/>
        <v>46</v>
      </c>
      <c r="H192" s="893"/>
      <c r="I192" s="894">
        <f t="shared" si="117"/>
        <v>2056</v>
      </c>
      <c r="J192" s="895">
        <f>F192/P191</f>
        <v>1.4647893798253195</v>
      </c>
      <c r="K192" s="896">
        <f t="shared" si="125"/>
        <v>50</v>
      </c>
      <c r="L192" s="1024">
        <f t="shared" si="121"/>
        <v>4</v>
      </c>
      <c r="M192" s="897">
        <f t="shared" si="126"/>
        <v>50</v>
      </c>
      <c r="N192" s="894">
        <f t="shared" si="118"/>
        <v>2056</v>
      </c>
      <c r="O192" s="834">
        <f t="shared" si="122"/>
        <v>1327647860</v>
      </c>
      <c r="P192" s="835">
        <f t="shared" si="127"/>
        <v>3314648964.725287</v>
      </c>
      <c r="Q192" s="898">
        <f t="shared" si="128"/>
        <v>66292979.294505738</v>
      </c>
      <c r="R192" s="915">
        <f>E192</f>
        <v>2007</v>
      </c>
      <c r="S192" s="833">
        <f t="shared" si="129"/>
        <v>1</v>
      </c>
      <c r="T192" s="837">
        <f t="shared" si="119"/>
        <v>66292979.294505738</v>
      </c>
      <c r="U192" s="832">
        <f>E192</f>
        <v>2007</v>
      </c>
      <c r="V192" s="838">
        <f>IF(OR(AND(ISBLANK(D192),ISBLANK(F192)),ISTEXT(D192),ISTEXT(F192)),"",P192-T192)</f>
        <v>3248355985.4307814</v>
      </c>
      <c r="W192" s="839"/>
      <c r="X192" s="840"/>
      <c r="Y192" s="815"/>
      <c r="Z192" s="841" t="s">
        <v>3364</v>
      </c>
      <c r="AA192" s="842"/>
      <c r="AB192" s="842"/>
      <c r="AC192" s="843">
        <f>V207-AC191</f>
        <v>-78446370.793589592</v>
      </c>
    </row>
    <row r="193" spans="1:32" ht="27.75" customHeight="1">
      <c r="A193" s="972"/>
      <c r="B193" s="1047" t="s">
        <v>3331</v>
      </c>
      <c r="C193" s="1038"/>
      <c r="D193" s="974"/>
      <c r="E193" s="975">
        <f>E192</f>
        <v>2007</v>
      </c>
      <c r="F193" s="1039">
        <v>0</v>
      </c>
      <c r="G193" s="1042">
        <f t="shared" si="120"/>
        <v>50</v>
      </c>
      <c r="H193" s="893"/>
      <c r="I193" s="894">
        <f t="shared" si="117"/>
        <v>2056</v>
      </c>
      <c r="J193" s="895">
        <f t="shared" ref="J193:J194" si="130">F193/$F$59</f>
        <v>0</v>
      </c>
      <c r="K193" s="896">
        <f t="shared" si="125"/>
        <v>0</v>
      </c>
      <c r="L193" s="1024">
        <f t="shared" si="121"/>
        <v>0</v>
      </c>
      <c r="M193" s="897">
        <f t="shared" si="126"/>
        <v>50</v>
      </c>
      <c r="N193" s="894">
        <f t="shared" si="118"/>
        <v>2056</v>
      </c>
      <c r="O193" s="834"/>
      <c r="P193" s="835"/>
      <c r="Q193" s="898"/>
      <c r="R193" s="915"/>
      <c r="S193" s="833"/>
      <c r="T193" s="837"/>
      <c r="U193" s="832"/>
      <c r="V193" s="838"/>
      <c r="W193" s="839"/>
      <c r="X193" s="840"/>
      <c r="Y193" s="815"/>
      <c r="Z193" s="841"/>
      <c r="AA193" s="842"/>
      <c r="AB193" s="842"/>
      <c r="AC193" s="843"/>
    </row>
    <row r="194" spans="1:32" ht="16">
      <c r="A194" s="972"/>
      <c r="B194" s="1037" t="s">
        <v>3393</v>
      </c>
      <c r="C194" s="1038"/>
      <c r="D194" s="974"/>
      <c r="E194" s="975">
        <f>E193</f>
        <v>2007</v>
      </c>
      <c r="F194" s="1039">
        <v>0</v>
      </c>
      <c r="G194" s="1042">
        <f t="shared" si="120"/>
        <v>50</v>
      </c>
      <c r="H194" s="893"/>
      <c r="I194" s="894">
        <f t="shared" si="117"/>
        <v>2056</v>
      </c>
      <c r="J194" s="895">
        <f t="shared" si="130"/>
        <v>0</v>
      </c>
      <c r="K194" s="896">
        <f t="shared" si="125"/>
        <v>0</v>
      </c>
      <c r="L194" s="1024">
        <f t="shared" si="121"/>
        <v>0</v>
      </c>
      <c r="M194" s="897">
        <f t="shared" si="126"/>
        <v>50</v>
      </c>
      <c r="N194" s="894">
        <f t="shared" si="118"/>
        <v>2056</v>
      </c>
      <c r="O194" s="834"/>
      <c r="P194" s="835"/>
      <c r="Q194" s="898"/>
      <c r="R194" s="915"/>
      <c r="S194" s="833"/>
      <c r="T194" s="837"/>
      <c r="U194" s="832"/>
      <c r="V194" s="838"/>
      <c r="W194" s="839"/>
      <c r="X194" s="840"/>
      <c r="Y194" s="815"/>
      <c r="Z194" s="841"/>
      <c r="AA194" s="842"/>
      <c r="AB194" s="842"/>
      <c r="AC194" s="843"/>
    </row>
    <row r="195" spans="1:32" ht="16">
      <c r="A195" s="972"/>
      <c r="B195" s="1037"/>
      <c r="C195" s="1075"/>
      <c r="D195" s="974"/>
      <c r="E195" s="975">
        <f>E192+1</f>
        <v>2008</v>
      </c>
      <c r="F195" s="1039">
        <v>0</v>
      </c>
      <c r="G195" s="1042">
        <f>M192-(E195-E192)</f>
        <v>49</v>
      </c>
      <c r="H195" s="893"/>
      <c r="I195" s="894">
        <f t="shared" si="117"/>
        <v>2056</v>
      </c>
      <c r="J195" s="895">
        <f t="shared" si="124"/>
        <v>0</v>
      </c>
      <c r="K195" s="896">
        <f t="shared" si="125"/>
        <v>0</v>
      </c>
      <c r="L195" s="1024">
        <f t="shared" si="121"/>
        <v>0</v>
      </c>
      <c r="M195" s="897">
        <f t="shared" si="126"/>
        <v>49</v>
      </c>
      <c r="N195" s="894">
        <f t="shared" si="118"/>
        <v>2056</v>
      </c>
      <c r="O195" s="834">
        <f>V192</f>
        <v>3248355985.4307814</v>
      </c>
      <c r="P195" s="835">
        <f t="shared" si="127"/>
        <v>3248355985.4307814</v>
      </c>
      <c r="Q195" s="898">
        <f t="shared" si="128"/>
        <v>66292979.294505745</v>
      </c>
      <c r="R195" s="915">
        <f>E195</f>
        <v>2008</v>
      </c>
      <c r="S195" s="833">
        <f>R195-R192</f>
        <v>1</v>
      </c>
      <c r="T195" s="837">
        <f t="shared" si="119"/>
        <v>66292979.294505745</v>
      </c>
      <c r="U195" s="832">
        <f>E195</f>
        <v>2008</v>
      </c>
      <c r="V195" s="838">
        <f>IF(OR(AND(ISBLANK(D195),ISBLANK(F195)),ISTEXT(D195),ISTEXT(F195)),"",P195-T195)</f>
        <v>3182063006.1362758</v>
      </c>
      <c r="W195" s="839"/>
      <c r="X195" s="840"/>
      <c r="Y195" s="815"/>
      <c r="Z195" s="899"/>
      <c r="AA195" s="900"/>
      <c r="AB195" s="900"/>
      <c r="AC195" s="901"/>
    </row>
    <row r="196" spans="1:32" ht="30">
      <c r="A196" s="972"/>
      <c r="B196" s="1043" t="s">
        <v>3332</v>
      </c>
      <c r="C196" s="973"/>
      <c r="D196" s="974"/>
      <c r="E196" s="975">
        <f t="shared" si="123"/>
        <v>2009</v>
      </c>
      <c r="F196" s="1039">
        <v>740255533.54327989</v>
      </c>
      <c r="G196" s="1042">
        <f>M195-(E196-E195)</f>
        <v>48</v>
      </c>
      <c r="H196" s="893"/>
      <c r="I196" s="894">
        <f t="shared" si="117"/>
        <v>2058</v>
      </c>
      <c r="J196" s="895">
        <f>F196/P195</f>
        <v>0.22788620978224181</v>
      </c>
      <c r="K196" s="896">
        <f t="shared" si="125"/>
        <v>5</v>
      </c>
      <c r="L196" s="1024">
        <f t="shared" si="121"/>
        <v>2</v>
      </c>
      <c r="M196" s="897">
        <f t="shared" si="126"/>
        <v>50</v>
      </c>
      <c r="N196" s="894">
        <f t="shared" si="118"/>
        <v>2058</v>
      </c>
      <c r="O196" s="834">
        <f t="shared" si="122"/>
        <v>3182063006.1362758</v>
      </c>
      <c r="P196" s="835">
        <f t="shared" si="127"/>
        <v>3922318539.6795559</v>
      </c>
      <c r="Q196" s="898">
        <f t="shared" si="128"/>
        <v>78446370.793591112</v>
      </c>
      <c r="R196" s="915">
        <f>E196</f>
        <v>2009</v>
      </c>
      <c r="S196" s="833">
        <f t="shared" si="129"/>
        <v>1</v>
      </c>
      <c r="T196" s="837">
        <f t="shared" si="119"/>
        <v>78446370.793591112</v>
      </c>
      <c r="U196" s="832">
        <f>E196</f>
        <v>2009</v>
      </c>
      <c r="V196" s="838">
        <f>IF(OR(AND(ISBLANK(D196),ISBLANK(F196)),ISTEXT(D196),ISTEXT(F196)),"",P196-T196)</f>
        <v>3843872168.8859649</v>
      </c>
      <c r="W196" s="839"/>
      <c r="X196" s="840"/>
      <c r="Y196" s="815"/>
      <c r="Z196" s="808"/>
      <c r="AC196" s="903"/>
    </row>
    <row r="197" spans="1:32" ht="16">
      <c r="A197" s="1250"/>
      <c r="B197" s="1043" t="s">
        <v>3311</v>
      </c>
      <c r="C197" s="973"/>
      <c r="D197" s="974"/>
      <c r="E197" s="975">
        <f>E196</f>
        <v>2009</v>
      </c>
      <c r="F197" s="1039">
        <v>0</v>
      </c>
      <c r="G197" s="1042"/>
      <c r="H197" s="977"/>
      <c r="I197" s="978"/>
      <c r="J197" s="979"/>
      <c r="K197" s="980"/>
      <c r="L197" s="1028"/>
      <c r="M197" s="981"/>
      <c r="N197" s="978"/>
      <c r="O197" s="982"/>
      <c r="P197" s="983"/>
      <c r="Q197" s="984"/>
      <c r="R197" s="985"/>
      <c r="S197" s="986"/>
      <c r="T197" s="987"/>
      <c r="U197" s="973"/>
      <c r="V197" s="988"/>
      <c r="W197" s="989"/>
      <c r="X197" s="840"/>
      <c r="Y197" s="815"/>
      <c r="Z197" s="808"/>
      <c r="AC197" s="903"/>
    </row>
    <row r="198" spans="1:32" ht="16">
      <c r="A198" s="1040"/>
      <c r="B198" s="1043"/>
      <c r="C198" s="973"/>
      <c r="D198" s="974"/>
      <c r="E198" s="975">
        <f>E196+1</f>
        <v>2010</v>
      </c>
      <c r="F198" s="1046">
        <v>0</v>
      </c>
      <c r="G198" s="1042">
        <f>M196-(E198-E196)</f>
        <v>49</v>
      </c>
      <c r="H198" s="893"/>
      <c r="I198" s="894">
        <f t="shared" ref="I198:I207" si="131">E198+M198-1</f>
        <v>2058</v>
      </c>
      <c r="J198" s="895">
        <f>F198/P196</f>
        <v>0</v>
      </c>
      <c r="K198" s="896">
        <f t="shared" si="125"/>
        <v>0</v>
      </c>
      <c r="L198" s="1024">
        <f t="shared" ref="L198:L207" si="132">IF(OR(AND(ISBLANK(D198),ISBLANK(F198)),ISTEXT(D198),ISTEXT(F198)),"",IF(G198+K198&gt;$G$34,$G$34-G198,K198))</f>
        <v>0</v>
      </c>
      <c r="M198" s="897">
        <f t="shared" ref="M198:M207" si="133">IF(OR(AND(ISBLANK(D198),ISBLANK(F198)),ISTEXT(D198),ISTEXT(F198)),"",G198+L198)</f>
        <v>49</v>
      </c>
      <c r="N198" s="894">
        <f t="shared" ref="N198:N207" si="134">E198+M198-1</f>
        <v>2058</v>
      </c>
      <c r="O198" s="834">
        <f>V196</f>
        <v>3843872168.8859649</v>
      </c>
      <c r="P198" s="835">
        <f t="shared" si="127"/>
        <v>3843872168.8859649</v>
      </c>
      <c r="Q198" s="898">
        <f t="shared" si="128"/>
        <v>78446370.793591127</v>
      </c>
      <c r="R198" s="915">
        <f t="shared" ref="R198:R207" si="135">E198</f>
        <v>2010</v>
      </c>
      <c r="S198" s="833">
        <f>R198-R196</f>
        <v>1</v>
      </c>
      <c r="T198" s="837">
        <f t="shared" si="119"/>
        <v>78446370.793591127</v>
      </c>
      <c r="U198" s="832">
        <f t="shared" ref="U198:U207" si="136">E198</f>
        <v>2010</v>
      </c>
      <c r="V198" s="838">
        <f t="shared" ref="V198:V207" si="137">IF(OR(AND(ISBLANK(D198),ISBLANK(F198)),ISTEXT(D198),ISTEXT(F198)),"",P198-T198)</f>
        <v>3765425798.0923738</v>
      </c>
      <c r="W198" s="839"/>
      <c r="X198" s="840"/>
      <c r="Y198" s="815"/>
      <c r="Z198" s="1815" t="s">
        <v>3366</v>
      </c>
      <c r="AA198" s="1815"/>
      <c r="AB198" s="1815"/>
      <c r="AC198" s="859">
        <f>SUM(Q188:Q201)</f>
        <v>640265452.55696714</v>
      </c>
      <c r="AF198" s="1075">
        <f>SUM(AF199:AF200)</f>
        <v>740255533.54327989</v>
      </c>
    </row>
    <row r="199" spans="1:32" ht="16">
      <c r="A199" s="1036"/>
      <c r="B199" s="1074"/>
      <c r="C199" s="973"/>
      <c r="D199" s="974"/>
      <c r="E199" s="830">
        <f t="shared" si="123"/>
        <v>2011</v>
      </c>
      <c r="F199" s="976">
        <v>0</v>
      </c>
      <c r="G199" s="853">
        <f t="shared" ref="G199:G207" si="138">M198-(E199-E198)</f>
        <v>48</v>
      </c>
      <c r="H199" s="893"/>
      <c r="I199" s="894">
        <f t="shared" si="131"/>
        <v>2058</v>
      </c>
      <c r="J199" s="895">
        <f t="shared" ref="J199:J207" si="139">F199/P198</f>
        <v>0</v>
      </c>
      <c r="K199" s="896">
        <f t="shared" si="125"/>
        <v>0</v>
      </c>
      <c r="L199" s="1024">
        <f t="shared" si="132"/>
        <v>0</v>
      </c>
      <c r="M199" s="897">
        <f t="shared" si="133"/>
        <v>48</v>
      </c>
      <c r="N199" s="894">
        <f t="shared" si="134"/>
        <v>2058</v>
      </c>
      <c r="O199" s="834">
        <f t="shared" si="122"/>
        <v>3765425798.0923738</v>
      </c>
      <c r="P199" s="835">
        <f t="shared" si="127"/>
        <v>3765425798.0923738</v>
      </c>
      <c r="Q199" s="898">
        <f t="shared" si="128"/>
        <v>78446370.793591127</v>
      </c>
      <c r="R199" s="915">
        <f t="shared" si="135"/>
        <v>2011</v>
      </c>
      <c r="S199" s="833">
        <f t="shared" si="129"/>
        <v>1</v>
      </c>
      <c r="T199" s="837">
        <f t="shared" si="119"/>
        <v>78446370.793591127</v>
      </c>
      <c r="U199" s="832">
        <f t="shared" si="136"/>
        <v>2011</v>
      </c>
      <c r="V199" s="838">
        <f t="shared" si="137"/>
        <v>3686979427.2987828</v>
      </c>
      <c r="W199" s="989"/>
      <c r="X199" s="840"/>
      <c r="Y199" s="815"/>
      <c r="Z199" s="808"/>
      <c r="AA199" s="808"/>
      <c r="AB199" s="842"/>
      <c r="AC199" s="842"/>
      <c r="AF199" s="973">
        <v>512419326.91611767</v>
      </c>
    </row>
    <row r="200" spans="1:32" ht="16">
      <c r="A200" s="1036"/>
      <c r="B200" s="972"/>
      <c r="C200" s="973"/>
      <c r="D200" s="974"/>
      <c r="E200" s="830">
        <f t="shared" si="123"/>
        <v>2012</v>
      </c>
      <c r="F200" s="976">
        <v>0</v>
      </c>
      <c r="G200" s="853">
        <f t="shared" si="138"/>
        <v>47</v>
      </c>
      <c r="H200" s="893"/>
      <c r="I200" s="894">
        <f t="shared" si="131"/>
        <v>2058</v>
      </c>
      <c r="J200" s="895">
        <f t="shared" si="139"/>
        <v>0</v>
      </c>
      <c r="K200" s="896">
        <f t="shared" si="125"/>
        <v>0</v>
      </c>
      <c r="L200" s="1024">
        <f t="shared" si="132"/>
        <v>0</v>
      </c>
      <c r="M200" s="897">
        <f t="shared" si="133"/>
        <v>47</v>
      </c>
      <c r="N200" s="894">
        <f t="shared" si="134"/>
        <v>2058</v>
      </c>
      <c r="O200" s="834">
        <f t="shared" si="122"/>
        <v>3686979427.2987828</v>
      </c>
      <c r="P200" s="835">
        <f t="shared" si="127"/>
        <v>3686979427.2987828</v>
      </c>
      <c r="Q200" s="898">
        <f t="shared" si="128"/>
        <v>78446370.793591127</v>
      </c>
      <c r="R200" s="915">
        <f t="shared" si="135"/>
        <v>2012</v>
      </c>
      <c r="S200" s="833">
        <f t="shared" si="129"/>
        <v>1</v>
      </c>
      <c r="T200" s="837">
        <f t="shared" si="119"/>
        <v>78446370.793591127</v>
      </c>
      <c r="U200" s="832">
        <f t="shared" si="136"/>
        <v>2012</v>
      </c>
      <c r="V200" s="838">
        <f t="shared" si="137"/>
        <v>3608533056.5051918</v>
      </c>
      <c r="W200" s="989"/>
      <c r="X200" s="840"/>
      <c r="Y200" s="815"/>
      <c r="Z200" s="808"/>
      <c r="AA200" s="808"/>
      <c r="AB200" s="842"/>
      <c r="AC200" s="842"/>
      <c r="AF200" s="973">
        <v>227836206.62716225</v>
      </c>
    </row>
    <row r="201" spans="1:32" ht="16">
      <c r="A201" s="1036"/>
      <c r="B201" s="972"/>
      <c r="C201" s="973"/>
      <c r="D201" s="974"/>
      <c r="E201" s="830">
        <f t="shared" si="123"/>
        <v>2013</v>
      </c>
      <c r="F201" s="976">
        <v>0</v>
      </c>
      <c r="G201" s="853">
        <f t="shared" si="138"/>
        <v>46</v>
      </c>
      <c r="H201" s="893"/>
      <c r="I201" s="894">
        <f t="shared" si="131"/>
        <v>2058</v>
      </c>
      <c r="J201" s="895">
        <f t="shared" si="139"/>
        <v>0</v>
      </c>
      <c r="K201" s="896">
        <f t="shared" si="125"/>
        <v>0</v>
      </c>
      <c r="L201" s="1024">
        <f t="shared" si="132"/>
        <v>0</v>
      </c>
      <c r="M201" s="897">
        <f t="shared" si="133"/>
        <v>46</v>
      </c>
      <c r="N201" s="894">
        <f t="shared" si="134"/>
        <v>2058</v>
      </c>
      <c r="O201" s="834">
        <f t="shared" si="122"/>
        <v>3608533056.5051918</v>
      </c>
      <c r="P201" s="835">
        <f t="shared" si="127"/>
        <v>3608533056.5051918</v>
      </c>
      <c r="Q201" s="898">
        <f t="shared" si="128"/>
        <v>78446370.793591127</v>
      </c>
      <c r="R201" s="915">
        <f t="shared" si="135"/>
        <v>2013</v>
      </c>
      <c r="S201" s="833">
        <f t="shared" si="129"/>
        <v>1</v>
      </c>
      <c r="T201" s="837">
        <f t="shared" si="119"/>
        <v>78446370.793591127</v>
      </c>
      <c r="U201" s="832">
        <f t="shared" si="136"/>
        <v>2013</v>
      </c>
      <c r="V201" s="838">
        <f t="shared" si="137"/>
        <v>3530086685.7116008</v>
      </c>
      <c r="W201" s="989"/>
      <c r="X201" s="840"/>
      <c r="Y201" s="815"/>
      <c r="Z201" s="808"/>
      <c r="AA201" s="808"/>
      <c r="AB201" s="842"/>
      <c r="AC201" s="842"/>
    </row>
    <row r="202" spans="1:32" ht="16">
      <c r="A202" s="1036"/>
      <c r="B202" s="972"/>
      <c r="C202" s="973"/>
      <c r="D202" s="974"/>
      <c r="E202" s="830">
        <f t="shared" si="123"/>
        <v>2014</v>
      </c>
      <c r="F202" s="976">
        <v>0</v>
      </c>
      <c r="G202" s="853">
        <f t="shared" si="138"/>
        <v>45</v>
      </c>
      <c r="H202" s="893"/>
      <c r="I202" s="894">
        <f t="shared" si="131"/>
        <v>2058</v>
      </c>
      <c r="J202" s="895">
        <f t="shared" si="139"/>
        <v>0</v>
      </c>
      <c r="K202" s="896">
        <f t="shared" si="125"/>
        <v>0</v>
      </c>
      <c r="L202" s="1024">
        <f t="shared" si="132"/>
        <v>0</v>
      </c>
      <c r="M202" s="897">
        <f t="shared" si="133"/>
        <v>45</v>
      </c>
      <c r="N202" s="894">
        <f t="shared" si="134"/>
        <v>2058</v>
      </c>
      <c r="O202" s="834">
        <f t="shared" si="122"/>
        <v>3530086685.7116008</v>
      </c>
      <c r="P202" s="835">
        <f t="shared" si="127"/>
        <v>3530086685.7116008</v>
      </c>
      <c r="Q202" s="898">
        <f t="shared" si="128"/>
        <v>78446370.793591127</v>
      </c>
      <c r="R202" s="915">
        <f t="shared" si="135"/>
        <v>2014</v>
      </c>
      <c r="S202" s="833">
        <f t="shared" si="129"/>
        <v>1</v>
      </c>
      <c r="T202" s="837">
        <f t="shared" si="119"/>
        <v>78446370.793591127</v>
      </c>
      <c r="U202" s="832">
        <f t="shared" si="136"/>
        <v>2014</v>
      </c>
      <c r="V202" s="838">
        <f t="shared" si="137"/>
        <v>3451640314.9180098</v>
      </c>
      <c r="W202" s="989"/>
      <c r="X202" s="840"/>
      <c r="Y202" s="815"/>
      <c r="Z202" s="808"/>
      <c r="AA202" s="808"/>
      <c r="AB202" s="842"/>
      <c r="AC202" s="842"/>
    </row>
    <row r="203" spans="1:32" ht="16">
      <c r="A203" s="1036"/>
      <c r="B203" s="972"/>
      <c r="C203" s="973"/>
      <c r="D203" s="974"/>
      <c r="E203" s="830">
        <f t="shared" si="123"/>
        <v>2015</v>
      </c>
      <c r="F203" s="976">
        <v>0</v>
      </c>
      <c r="G203" s="853">
        <f t="shared" si="138"/>
        <v>44</v>
      </c>
      <c r="H203" s="893"/>
      <c r="I203" s="894">
        <f t="shared" si="131"/>
        <v>2058</v>
      </c>
      <c r="J203" s="895">
        <f t="shared" si="139"/>
        <v>0</v>
      </c>
      <c r="K203" s="896">
        <f t="shared" si="125"/>
        <v>0</v>
      </c>
      <c r="L203" s="1024">
        <f t="shared" si="132"/>
        <v>0</v>
      </c>
      <c r="M203" s="897">
        <f t="shared" si="133"/>
        <v>44</v>
      </c>
      <c r="N203" s="894">
        <f t="shared" si="134"/>
        <v>2058</v>
      </c>
      <c r="O203" s="834">
        <f t="shared" si="122"/>
        <v>3451640314.9180098</v>
      </c>
      <c r="P203" s="835">
        <f t="shared" si="127"/>
        <v>3451640314.9180098</v>
      </c>
      <c r="Q203" s="898">
        <f t="shared" si="128"/>
        <v>78446370.793591127</v>
      </c>
      <c r="R203" s="915">
        <f t="shared" si="135"/>
        <v>2015</v>
      </c>
      <c r="S203" s="833">
        <f t="shared" si="129"/>
        <v>1</v>
      </c>
      <c r="T203" s="837">
        <f t="shared" si="119"/>
        <v>78446370.793591127</v>
      </c>
      <c r="U203" s="832">
        <f t="shared" si="136"/>
        <v>2015</v>
      </c>
      <c r="V203" s="838">
        <f t="shared" si="137"/>
        <v>3373193944.1244187</v>
      </c>
      <c r="W203" s="989"/>
      <c r="X203" s="840"/>
      <c r="Y203" s="815"/>
      <c r="Z203" s="808"/>
      <c r="AA203" s="808"/>
      <c r="AB203" s="842"/>
      <c r="AC203" s="842"/>
    </row>
    <row r="204" spans="1:32" ht="16">
      <c r="A204" s="1036"/>
      <c r="B204" s="972"/>
      <c r="C204" s="973"/>
      <c r="D204" s="974"/>
      <c r="E204" s="830">
        <f t="shared" si="123"/>
        <v>2016</v>
      </c>
      <c r="F204" s="976">
        <v>0</v>
      </c>
      <c r="G204" s="853">
        <f t="shared" si="138"/>
        <v>43</v>
      </c>
      <c r="H204" s="893"/>
      <c r="I204" s="894">
        <f t="shared" si="131"/>
        <v>2058</v>
      </c>
      <c r="J204" s="895">
        <f t="shared" si="139"/>
        <v>0</v>
      </c>
      <c r="K204" s="896">
        <f t="shared" si="125"/>
        <v>0</v>
      </c>
      <c r="L204" s="1024">
        <f t="shared" si="132"/>
        <v>0</v>
      </c>
      <c r="M204" s="897">
        <f t="shared" si="133"/>
        <v>43</v>
      </c>
      <c r="N204" s="894">
        <f t="shared" si="134"/>
        <v>2058</v>
      </c>
      <c r="O204" s="834">
        <f t="shared" si="122"/>
        <v>3373193944.1244187</v>
      </c>
      <c r="P204" s="835">
        <f t="shared" si="127"/>
        <v>3373193944.1244187</v>
      </c>
      <c r="Q204" s="898">
        <f t="shared" si="128"/>
        <v>78446370.793591127</v>
      </c>
      <c r="R204" s="915">
        <f t="shared" si="135"/>
        <v>2016</v>
      </c>
      <c r="S204" s="833">
        <f t="shared" si="129"/>
        <v>1</v>
      </c>
      <c r="T204" s="837">
        <f t="shared" si="119"/>
        <v>78446370.793591127</v>
      </c>
      <c r="U204" s="832">
        <f t="shared" si="136"/>
        <v>2016</v>
      </c>
      <c r="V204" s="838">
        <f t="shared" si="137"/>
        <v>3294747573.3308277</v>
      </c>
      <c r="W204" s="989"/>
      <c r="X204" s="840"/>
      <c r="Y204" s="815"/>
      <c r="Z204" s="808"/>
      <c r="AA204" s="808"/>
      <c r="AB204" s="842"/>
      <c r="AC204" s="842"/>
    </row>
    <row r="205" spans="1:32" ht="16">
      <c r="A205" s="1036"/>
      <c r="B205" s="972"/>
      <c r="C205" s="973"/>
      <c r="D205" s="974"/>
      <c r="E205" s="830">
        <f t="shared" si="123"/>
        <v>2017</v>
      </c>
      <c r="F205" s="976">
        <v>0</v>
      </c>
      <c r="G205" s="853">
        <f t="shared" si="138"/>
        <v>42</v>
      </c>
      <c r="H205" s="893"/>
      <c r="I205" s="894">
        <f t="shared" si="131"/>
        <v>2058</v>
      </c>
      <c r="J205" s="895">
        <f t="shared" si="139"/>
        <v>0</v>
      </c>
      <c r="K205" s="896">
        <f t="shared" si="125"/>
        <v>0</v>
      </c>
      <c r="L205" s="1024">
        <f t="shared" si="132"/>
        <v>0</v>
      </c>
      <c r="M205" s="897">
        <f t="shared" si="133"/>
        <v>42</v>
      </c>
      <c r="N205" s="894">
        <f t="shared" si="134"/>
        <v>2058</v>
      </c>
      <c r="O205" s="834">
        <f t="shared" si="122"/>
        <v>3294747573.3308277</v>
      </c>
      <c r="P205" s="835">
        <f t="shared" si="127"/>
        <v>3294747573.3308277</v>
      </c>
      <c r="Q205" s="898">
        <f t="shared" si="128"/>
        <v>78446370.793591142</v>
      </c>
      <c r="R205" s="915">
        <f t="shared" si="135"/>
        <v>2017</v>
      </c>
      <c r="S205" s="833">
        <f t="shared" si="129"/>
        <v>1</v>
      </c>
      <c r="T205" s="837">
        <f t="shared" si="119"/>
        <v>78446370.793591142</v>
      </c>
      <c r="U205" s="832">
        <f t="shared" si="136"/>
        <v>2017</v>
      </c>
      <c r="V205" s="838">
        <f t="shared" si="137"/>
        <v>3216301202.5372367</v>
      </c>
      <c r="W205" s="989"/>
      <c r="X205" s="840"/>
      <c r="Y205" s="815"/>
      <c r="Z205" s="808"/>
      <c r="AA205" s="808"/>
      <c r="AB205" s="842"/>
      <c r="AC205" s="842"/>
    </row>
    <row r="206" spans="1:32" ht="16">
      <c r="A206" s="1036"/>
      <c r="B206" s="972"/>
      <c r="C206" s="973"/>
      <c r="D206" s="974"/>
      <c r="E206" s="830">
        <f t="shared" si="123"/>
        <v>2018</v>
      </c>
      <c r="F206" s="976">
        <v>0</v>
      </c>
      <c r="G206" s="853">
        <f t="shared" si="138"/>
        <v>41</v>
      </c>
      <c r="H206" s="893"/>
      <c r="I206" s="894">
        <f t="shared" si="131"/>
        <v>2058</v>
      </c>
      <c r="J206" s="895">
        <f t="shared" si="139"/>
        <v>0</v>
      </c>
      <c r="K206" s="896">
        <f t="shared" si="125"/>
        <v>0</v>
      </c>
      <c r="L206" s="1024">
        <f t="shared" si="132"/>
        <v>0</v>
      </c>
      <c r="M206" s="897">
        <f t="shared" si="133"/>
        <v>41</v>
      </c>
      <c r="N206" s="894">
        <f t="shared" si="134"/>
        <v>2058</v>
      </c>
      <c r="O206" s="834">
        <f t="shared" si="122"/>
        <v>3216301202.5372367</v>
      </c>
      <c r="P206" s="835">
        <f t="shared" si="127"/>
        <v>3216301202.5372367</v>
      </c>
      <c r="Q206" s="898">
        <f t="shared" si="128"/>
        <v>78446370.793591142</v>
      </c>
      <c r="R206" s="915">
        <f t="shared" si="135"/>
        <v>2018</v>
      </c>
      <c r="S206" s="833">
        <f t="shared" si="129"/>
        <v>1</v>
      </c>
      <c r="T206" s="837">
        <f t="shared" si="119"/>
        <v>78446370.793591142</v>
      </c>
      <c r="U206" s="832">
        <f t="shared" si="136"/>
        <v>2018</v>
      </c>
      <c r="V206" s="838">
        <f t="shared" si="137"/>
        <v>3137854831.7436457</v>
      </c>
      <c r="W206" s="989"/>
      <c r="X206" s="840"/>
      <c r="Y206" s="815"/>
      <c r="Z206" s="808"/>
      <c r="AA206" s="808"/>
      <c r="AB206" s="842"/>
      <c r="AC206" s="842"/>
    </row>
    <row r="207" spans="1:32" ht="16">
      <c r="A207" s="1035"/>
      <c r="B207" s="902"/>
      <c r="C207" s="832"/>
      <c r="D207" s="892"/>
      <c r="E207" s="1237">
        <v>2019</v>
      </c>
      <c r="F207" s="976">
        <v>0</v>
      </c>
      <c r="G207" s="853">
        <f t="shared" si="138"/>
        <v>40</v>
      </c>
      <c r="H207" s="893"/>
      <c r="I207" s="894">
        <f t="shared" si="131"/>
        <v>2058</v>
      </c>
      <c r="J207" s="895">
        <f t="shared" si="139"/>
        <v>0</v>
      </c>
      <c r="K207" s="896">
        <f t="shared" si="125"/>
        <v>0</v>
      </c>
      <c r="L207" s="1024">
        <f t="shared" si="132"/>
        <v>0</v>
      </c>
      <c r="M207" s="897">
        <f t="shared" si="133"/>
        <v>40</v>
      </c>
      <c r="N207" s="894">
        <f t="shared" si="134"/>
        <v>2058</v>
      </c>
      <c r="O207" s="834">
        <f t="shared" si="122"/>
        <v>3137854831.7436457</v>
      </c>
      <c r="P207" s="835">
        <f t="shared" si="127"/>
        <v>3137854831.7436457</v>
      </c>
      <c r="Q207" s="898">
        <f t="shared" si="128"/>
        <v>78446370.793591142</v>
      </c>
      <c r="R207" s="915">
        <f t="shared" si="135"/>
        <v>2019</v>
      </c>
      <c r="S207" s="833">
        <f t="shared" si="129"/>
        <v>1</v>
      </c>
      <c r="T207" s="837">
        <f t="shared" si="119"/>
        <v>78446370.793591142</v>
      </c>
      <c r="U207" s="832">
        <f t="shared" si="136"/>
        <v>2019</v>
      </c>
      <c r="V207" s="838">
        <f t="shared" si="137"/>
        <v>3059408460.9500546</v>
      </c>
      <c r="W207" s="858"/>
      <c r="X207" s="842"/>
      <c r="Y207" s="842"/>
    </row>
    <row r="208" spans="1:32" ht="16">
      <c r="A208" s="1816" t="s">
        <v>100</v>
      </c>
      <c r="B208" s="1817"/>
      <c r="C208" s="1817"/>
      <c r="D208" s="1817"/>
      <c r="E208" s="1818"/>
      <c r="F208" s="991">
        <f>SUM(F188:F207)</f>
        <v>4170352138.2685671</v>
      </c>
      <c r="G208" s="861"/>
      <c r="H208" s="862"/>
      <c r="I208" s="863"/>
      <c r="J208" s="863"/>
      <c r="K208" s="861"/>
      <c r="L208" s="1248"/>
      <c r="M208" s="864"/>
      <c r="N208" s="863"/>
      <c r="O208" s="865"/>
      <c r="P208" s="866"/>
      <c r="Q208" s="867"/>
      <c r="R208" s="868"/>
      <c r="S208" s="868"/>
      <c r="T208" s="866">
        <f>SUM(T188:T206)</f>
        <v>1032497306.5249228</v>
      </c>
      <c r="U208" s="869"/>
      <c r="V208" s="870"/>
      <c r="W208" s="1247"/>
      <c r="X208" s="803"/>
      <c r="Y208" s="803"/>
      <c r="Z208" s="803"/>
      <c r="AA208" s="803"/>
      <c r="AB208" s="803"/>
      <c r="AC208" s="803"/>
    </row>
    <row r="211" spans="1:29" ht="16">
      <c r="A211" s="1813" t="s">
        <v>3413</v>
      </c>
      <c r="B211" s="1813"/>
      <c r="C211" s="1813"/>
      <c r="D211" s="1813"/>
      <c r="E211" s="884"/>
      <c r="F211" s="885"/>
      <c r="G211" s="885"/>
      <c r="H211" s="797"/>
      <c r="I211" s="798"/>
      <c r="J211" s="798"/>
      <c r="K211" s="885"/>
      <c r="L211" s="1027"/>
      <c r="M211" s="885"/>
      <c r="N211" s="885"/>
      <c r="O211" s="885"/>
      <c r="P211" s="885"/>
      <c r="Q211" s="885"/>
      <c r="R211" s="885"/>
      <c r="S211" s="885"/>
      <c r="T211" s="886"/>
      <c r="U211" s="887"/>
      <c r="V211" s="885"/>
      <c r="W211" s="885"/>
      <c r="X211" s="888"/>
      <c r="Y211" s="888"/>
      <c r="Z211" s="888"/>
      <c r="AA211" s="888"/>
      <c r="AB211" s="888"/>
      <c r="AC211" s="888"/>
    </row>
    <row r="212" spans="1:29" ht="17">
      <c r="A212" s="1792" t="s">
        <v>118</v>
      </c>
      <c r="B212" s="1792" t="s">
        <v>3340</v>
      </c>
      <c r="C212" s="1792" t="s">
        <v>3</v>
      </c>
      <c r="D212" s="1792" t="s">
        <v>3341</v>
      </c>
      <c r="E212" s="1792"/>
      <c r="F212" s="1814" t="s">
        <v>3342</v>
      </c>
      <c r="G212" s="1792" t="s">
        <v>3343</v>
      </c>
      <c r="H212" s="1792"/>
      <c r="I212" s="1792" t="s">
        <v>3344</v>
      </c>
      <c r="J212" s="1793" t="s">
        <v>3345</v>
      </c>
      <c r="K212" s="1792" t="s">
        <v>3346</v>
      </c>
      <c r="L212" s="1796" t="s">
        <v>3347</v>
      </c>
      <c r="M212" s="1797" t="s">
        <v>3348</v>
      </c>
      <c r="N212" s="1792" t="s">
        <v>3349</v>
      </c>
      <c r="O212" s="1805" t="s">
        <v>3350</v>
      </c>
      <c r="P212" s="1806"/>
      <c r="Q212" s="1249" t="s">
        <v>3351</v>
      </c>
      <c r="R212" s="1805" t="s">
        <v>2425</v>
      </c>
      <c r="S212" s="1807"/>
      <c r="T212" s="1806"/>
      <c r="U212" s="1808" t="s">
        <v>3352</v>
      </c>
      <c r="V212" s="1808"/>
      <c r="W212" s="1809" t="s">
        <v>3353</v>
      </c>
      <c r="X212" s="1812"/>
      <c r="Y212" s="1246"/>
      <c r="Z212" s="803">
        <v>9</v>
      </c>
      <c r="AA212" s="803"/>
      <c r="AB212" s="803"/>
      <c r="AC212" s="889"/>
    </row>
    <row r="213" spans="1:29" ht="16">
      <c r="A213" s="1792"/>
      <c r="B213" s="1792"/>
      <c r="C213" s="1792"/>
      <c r="D213" s="1792"/>
      <c r="E213" s="1792"/>
      <c r="F213" s="1814"/>
      <c r="G213" s="1792"/>
      <c r="H213" s="1792"/>
      <c r="I213" s="1792"/>
      <c r="J213" s="1794"/>
      <c r="K213" s="1792"/>
      <c r="L213" s="1796"/>
      <c r="M213" s="1798"/>
      <c r="N213" s="1792"/>
      <c r="O213" s="1809" t="s">
        <v>3354</v>
      </c>
      <c r="P213" s="1809" t="s">
        <v>3355</v>
      </c>
      <c r="Q213" s="1797" t="s">
        <v>3342</v>
      </c>
      <c r="R213" s="1797" t="s">
        <v>3356</v>
      </c>
      <c r="S213" s="1793" t="s">
        <v>3357</v>
      </c>
      <c r="T213" s="1797" t="s">
        <v>3342</v>
      </c>
      <c r="U213" s="1808"/>
      <c r="V213" s="1808"/>
      <c r="W213" s="1810"/>
      <c r="X213" s="1812"/>
      <c r="Y213" s="1246"/>
      <c r="Z213" s="803"/>
      <c r="AA213" s="803"/>
      <c r="AB213" s="803"/>
      <c r="AC213" s="803"/>
    </row>
    <row r="214" spans="1:29" ht="17">
      <c r="A214" s="1792"/>
      <c r="B214" s="1792"/>
      <c r="C214" s="1792"/>
      <c r="D214" s="810" t="s">
        <v>20</v>
      </c>
      <c r="E214" s="811" t="s">
        <v>1914</v>
      </c>
      <c r="F214" s="1814"/>
      <c r="G214" s="1247" t="s">
        <v>1914</v>
      </c>
      <c r="H214" s="1247" t="s">
        <v>3358</v>
      </c>
      <c r="I214" s="1792"/>
      <c r="J214" s="1795"/>
      <c r="K214" s="813" t="s">
        <v>1914</v>
      </c>
      <c r="L214" s="1022" t="s">
        <v>1914</v>
      </c>
      <c r="M214" s="1247" t="s">
        <v>1914</v>
      </c>
      <c r="N214" s="1792"/>
      <c r="O214" s="1811"/>
      <c r="P214" s="1811"/>
      <c r="Q214" s="1798"/>
      <c r="R214" s="1798"/>
      <c r="S214" s="1795"/>
      <c r="T214" s="1798"/>
      <c r="U214" s="1247" t="s">
        <v>3359</v>
      </c>
      <c r="V214" s="1247" t="s">
        <v>3342</v>
      </c>
      <c r="W214" s="1811"/>
      <c r="X214" s="814"/>
      <c r="Y214" s="814"/>
      <c r="Z214" s="803"/>
      <c r="AA214" s="803"/>
      <c r="AB214" s="803"/>
      <c r="AC214" s="803"/>
    </row>
    <row r="215" spans="1:29" ht="16">
      <c r="A215" s="972"/>
      <c r="B215" s="1043" t="s">
        <v>3335</v>
      </c>
      <c r="C215" s="1044">
        <v>31101</v>
      </c>
      <c r="D215" s="1045"/>
      <c r="E215" s="975">
        <v>2003</v>
      </c>
      <c r="F215" s="1046">
        <v>400386320</v>
      </c>
      <c r="G215" s="1041">
        <f>VLOOKUP(C215,'[18]umur ekonomis'!$A$1:$C$79,3)</f>
        <v>50</v>
      </c>
      <c r="H215" s="926"/>
      <c r="I215" s="894">
        <f t="shared" ref="I215:I231" si="140">E215+M215-1</f>
        <v>2052</v>
      </c>
      <c r="J215" s="927"/>
      <c r="K215" s="925"/>
      <c r="L215" s="1023">
        <f>IF(G215+K215&gt;$G215,$G215-G215,K215)</f>
        <v>0</v>
      </c>
      <c r="M215" s="928">
        <f>G215+L215</f>
        <v>50</v>
      </c>
      <c r="N215" s="894">
        <f t="shared" ref="N215:N231" si="141">E215+M215-1</f>
        <v>2052</v>
      </c>
      <c r="O215" s="905">
        <f>F215</f>
        <v>400386320</v>
      </c>
      <c r="P215" s="898">
        <f>O215</f>
        <v>400386320</v>
      </c>
      <c r="Q215" s="898">
        <f>(O215)/M215</f>
        <v>8007726.4000000004</v>
      </c>
      <c r="R215" s="929">
        <f t="shared" ref="R215:R231" si="142">E215</f>
        <v>2003</v>
      </c>
      <c r="S215" s="897">
        <v>1</v>
      </c>
      <c r="T215" s="930">
        <f t="shared" ref="T215:T231" si="143">Q215*S215</f>
        <v>8007726.4000000004</v>
      </c>
      <c r="U215" s="894">
        <f t="shared" ref="U215:U231" si="144">E215</f>
        <v>2003</v>
      </c>
      <c r="V215" s="931">
        <f>IF(OR(AND(ISBLANK(D215),ISBLANK(F215)),ISTEXT(D215),ISTEXT(F215)),"",F215-Q215)</f>
        <v>392378593.60000002</v>
      </c>
      <c r="W215" s="932"/>
      <c r="X215" s="933"/>
      <c r="Y215" s="933"/>
      <c r="Z215" s="934" t="s">
        <v>3360</v>
      </c>
      <c r="AA215" s="935"/>
      <c r="AB215" s="935"/>
      <c r="AC215" s="936"/>
    </row>
    <row r="216" spans="1:29" ht="16">
      <c r="A216" s="972"/>
      <c r="B216" s="1043"/>
      <c r="C216" s="1038"/>
      <c r="D216" s="974"/>
      <c r="E216" s="975">
        <f>E215+1</f>
        <v>2004</v>
      </c>
      <c r="F216" s="1046">
        <v>0</v>
      </c>
      <c r="G216" s="1042">
        <f t="shared" ref="G216:G231" si="145">M215-(E216-E215)</f>
        <v>49</v>
      </c>
      <c r="H216" s="893"/>
      <c r="I216" s="894">
        <f t="shared" si="140"/>
        <v>2052</v>
      </c>
      <c r="J216" s="895">
        <f>F216/$F$34</f>
        <v>0</v>
      </c>
      <c r="K216" s="896">
        <f>IF(J216=0%,0,IF(J216&lt;=25%,5,IF(J216&lt;=50%,10,IF(J216&lt;=75%,15,50))))</f>
        <v>0</v>
      </c>
      <c r="L216" s="1024">
        <f t="shared" ref="L216:L231" si="146">IF(OR(AND(ISBLANK(D216),ISBLANK(F216)),ISTEXT(D216),ISTEXT(F216)),"",IF(G216+K216&gt;$G$34,$G$34-G216,K216))</f>
        <v>0</v>
      </c>
      <c r="M216" s="897">
        <f>IF(OR(AND(ISBLANK(E216),ISBLANK(F216)),ISTEXT(E216),ISTEXT(F216)),"",G216+L216)</f>
        <v>49</v>
      </c>
      <c r="N216" s="894">
        <f t="shared" si="141"/>
        <v>2052</v>
      </c>
      <c r="O216" s="834">
        <f t="shared" ref="O216:O219" si="147">V215</f>
        <v>392378593.60000002</v>
      </c>
      <c r="P216" s="835">
        <f>O216+F216</f>
        <v>392378593.60000002</v>
      </c>
      <c r="Q216" s="898">
        <f>(P216)/M216</f>
        <v>8007726.4000000004</v>
      </c>
      <c r="R216" s="915">
        <f t="shared" si="142"/>
        <v>2004</v>
      </c>
      <c r="S216" s="833">
        <f>R216-R215</f>
        <v>1</v>
      </c>
      <c r="T216" s="837">
        <f t="shared" si="143"/>
        <v>8007726.4000000004</v>
      </c>
      <c r="U216" s="832">
        <f t="shared" si="144"/>
        <v>2004</v>
      </c>
      <c r="V216" s="838">
        <f t="shared" ref="V216:V231" si="148">IF(OR(AND(ISBLANK(D216),ISBLANK(F216)),ISTEXT(D216),ISTEXT(F216)),"",P216-T216)</f>
        <v>384370867.20000005</v>
      </c>
      <c r="W216" s="839"/>
      <c r="X216" s="840"/>
      <c r="Y216" s="815"/>
      <c r="Z216" s="841" t="s">
        <v>3361</v>
      </c>
      <c r="AA216" s="842"/>
      <c r="AB216" s="842"/>
      <c r="AC216" s="843">
        <f>F232</f>
        <v>672029022.59411669</v>
      </c>
    </row>
    <row r="217" spans="1:29" ht="16">
      <c r="A217" s="972"/>
      <c r="B217" s="1037"/>
      <c r="C217" s="1038"/>
      <c r="D217" s="974"/>
      <c r="E217" s="975">
        <f t="shared" ref="E217:E219" si="149">E216+1</f>
        <v>2005</v>
      </c>
      <c r="F217" s="1039">
        <v>0</v>
      </c>
      <c r="G217" s="1042">
        <f t="shared" si="145"/>
        <v>48</v>
      </c>
      <c r="H217" s="893"/>
      <c r="I217" s="894">
        <f t="shared" si="140"/>
        <v>2052</v>
      </c>
      <c r="J217" s="895">
        <f t="shared" ref="J217:J218" si="150">F217/$F$59</f>
        <v>0</v>
      </c>
      <c r="K217" s="896">
        <f t="shared" ref="K217:K231" si="151">IF(J217=0%,0,IF(J217&lt;=25%,5,IF(J217&lt;=50%,10,IF(J217&lt;=75%,15,50))))</f>
        <v>0</v>
      </c>
      <c r="L217" s="1024">
        <f t="shared" si="146"/>
        <v>0</v>
      </c>
      <c r="M217" s="897">
        <f t="shared" ref="M217:M231" si="152">IF(OR(AND(ISBLANK(D217),ISBLANK(F217)),ISTEXT(D217),ISTEXT(F217)),"",G217+L217)</f>
        <v>48</v>
      </c>
      <c r="N217" s="894">
        <f t="shared" si="141"/>
        <v>2052</v>
      </c>
      <c r="O217" s="834">
        <f t="shared" si="147"/>
        <v>384370867.20000005</v>
      </c>
      <c r="P217" s="835">
        <f t="shared" ref="P217:P231" si="153">O217+F217</f>
        <v>384370867.20000005</v>
      </c>
      <c r="Q217" s="898">
        <f t="shared" ref="Q217:Q231" si="154">(P217)/M217</f>
        <v>8007726.4000000013</v>
      </c>
      <c r="R217" s="915">
        <f t="shared" si="142"/>
        <v>2005</v>
      </c>
      <c r="S217" s="833">
        <f t="shared" ref="S217:S219" si="155">R217-R216</f>
        <v>1</v>
      </c>
      <c r="T217" s="837">
        <f t="shared" si="143"/>
        <v>8007726.4000000013</v>
      </c>
      <c r="U217" s="832">
        <f t="shared" si="144"/>
        <v>2005</v>
      </c>
      <c r="V217" s="838">
        <f t="shared" si="148"/>
        <v>376363140.80000007</v>
      </c>
      <c r="W217" s="839"/>
      <c r="X217" s="840"/>
      <c r="Y217" s="815"/>
      <c r="Z217" s="841" t="s">
        <v>3362</v>
      </c>
      <c r="AA217" s="797"/>
      <c r="AB217" s="797"/>
      <c r="AC217" s="843">
        <f>T232</f>
        <v>172842891.23882329</v>
      </c>
    </row>
    <row r="218" spans="1:29" ht="16">
      <c r="A218" s="972"/>
      <c r="B218" s="1037"/>
      <c r="C218" s="1038"/>
      <c r="D218" s="974"/>
      <c r="E218" s="975">
        <f t="shared" si="149"/>
        <v>2006</v>
      </c>
      <c r="F218" s="1039">
        <v>0</v>
      </c>
      <c r="G218" s="1042">
        <f t="shared" si="145"/>
        <v>47</v>
      </c>
      <c r="H218" s="893"/>
      <c r="I218" s="894">
        <f t="shared" si="140"/>
        <v>2052</v>
      </c>
      <c r="J218" s="895">
        <f t="shared" si="150"/>
        <v>0</v>
      </c>
      <c r="K218" s="896">
        <f t="shared" si="151"/>
        <v>0</v>
      </c>
      <c r="L218" s="1024">
        <f t="shared" si="146"/>
        <v>0</v>
      </c>
      <c r="M218" s="897">
        <f t="shared" si="152"/>
        <v>47</v>
      </c>
      <c r="N218" s="894">
        <f t="shared" si="141"/>
        <v>2052</v>
      </c>
      <c r="O218" s="834">
        <f t="shared" si="147"/>
        <v>376363140.80000007</v>
      </c>
      <c r="P218" s="835">
        <f t="shared" si="153"/>
        <v>376363140.80000007</v>
      </c>
      <c r="Q218" s="898">
        <f t="shared" si="154"/>
        <v>8007726.4000000013</v>
      </c>
      <c r="R218" s="915">
        <f t="shared" si="142"/>
        <v>2006</v>
      </c>
      <c r="S218" s="833">
        <f t="shared" si="155"/>
        <v>1</v>
      </c>
      <c r="T218" s="837">
        <f t="shared" si="143"/>
        <v>8007726.4000000013</v>
      </c>
      <c r="U218" s="832">
        <f t="shared" si="144"/>
        <v>2006</v>
      </c>
      <c r="V218" s="838">
        <f t="shared" si="148"/>
        <v>368355414.4000001</v>
      </c>
      <c r="W218" s="839"/>
      <c r="X218" s="840"/>
      <c r="Y218" s="815"/>
      <c r="Z218" s="854" t="s">
        <v>3363</v>
      </c>
      <c r="AA218" s="842"/>
      <c r="AB218" s="842"/>
      <c r="AC218" s="843">
        <f>AC216-AC217</f>
        <v>499186131.35529339</v>
      </c>
    </row>
    <row r="219" spans="1:29" ht="16">
      <c r="A219" s="972"/>
      <c r="B219" s="1043"/>
      <c r="C219" s="1038"/>
      <c r="D219" s="974"/>
      <c r="E219" s="975">
        <f t="shared" si="149"/>
        <v>2007</v>
      </c>
      <c r="F219" s="1039">
        <v>0</v>
      </c>
      <c r="G219" s="1042">
        <f t="shared" si="145"/>
        <v>46</v>
      </c>
      <c r="H219" s="893"/>
      <c r="I219" s="894">
        <f t="shared" si="140"/>
        <v>2052</v>
      </c>
      <c r="J219" s="895">
        <f>F219/P218</f>
        <v>0</v>
      </c>
      <c r="K219" s="896">
        <f t="shared" si="151"/>
        <v>0</v>
      </c>
      <c r="L219" s="1024">
        <f t="shared" si="146"/>
        <v>0</v>
      </c>
      <c r="M219" s="897">
        <f t="shared" si="152"/>
        <v>46</v>
      </c>
      <c r="N219" s="894">
        <f t="shared" si="141"/>
        <v>2052</v>
      </c>
      <c r="O219" s="834">
        <f t="shared" si="147"/>
        <v>368355414.4000001</v>
      </c>
      <c r="P219" s="835">
        <f t="shared" si="153"/>
        <v>368355414.4000001</v>
      </c>
      <c r="Q219" s="898">
        <f t="shared" si="154"/>
        <v>8007726.4000000022</v>
      </c>
      <c r="R219" s="915">
        <f t="shared" si="142"/>
        <v>2007</v>
      </c>
      <c r="S219" s="833">
        <f t="shared" si="155"/>
        <v>1</v>
      </c>
      <c r="T219" s="837">
        <f t="shared" si="143"/>
        <v>8007726.4000000022</v>
      </c>
      <c r="U219" s="832">
        <f t="shared" si="144"/>
        <v>2007</v>
      </c>
      <c r="V219" s="838">
        <f t="shared" si="148"/>
        <v>360347688.00000012</v>
      </c>
      <c r="W219" s="839"/>
      <c r="X219" s="840"/>
      <c r="Y219" s="815"/>
      <c r="Z219" s="841" t="s">
        <v>3364</v>
      </c>
      <c r="AA219" s="842"/>
      <c r="AB219" s="842"/>
      <c r="AC219" s="843">
        <f>V231-AC218</f>
        <v>-12479653.283882439</v>
      </c>
    </row>
    <row r="220" spans="1:29" ht="16">
      <c r="A220" s="972"/>
      <c r="B220" s="1037"/>
      <c r="C220" s="1038"/>
      <c r="D220" s="974"/>
      <c r="E220" s="975">
        <f>E219+1</f>
        <v>2008</v>
      </c>
      <c r="F220" s="1039">
        <v>0</v>
      </c>
      <c r="G220" s="1042">
        <f t="shared" si="145"/>
        <v>45</v>
      </c>
      <c r="H220" s="893"/>
      <c r="I220" s="894">
        <f t="shared" si="140"/>
        <v>2052</v>
      </c>
      <c r="J220" s="895">
        <f t="shared" ref="J220" si="156">F220/$F$59</f>
        <v>0</v>
      </c>
      <c r="K220" s="896">
        <f t="shared" si="151"/>
        <v>0</v>
      </c>
      <c r="L220" s="1024">
        <f t="shared" si="146"/>
        <v>0</v>
      </c>
      <c r="M220" s="897">
        <f t="shared" si="152"/>
        <v>45</v>
      </c>
      <c r="N220" s="894">
        <f t="shared" si="141"/>
        <v>2052</v>
      </c>
      <c r="O220" s="834">
        <f>V219</f>
        <v>360347688.00000012</v>
      </c>
      <c r="P220" s="835">
        <f t="shared" si="153"/>
        <v>360347688.00000012</v>
      </c>
      <c r="Q220" s="898">
        <f t="shared" si="154"/>
        <v>8007726.4000000022</v>
      </c>
      <c r="R220" s="915">
        <f t="shared" si="142"/>
        <v>2008</v>
      </c>
      <c r="S220" s="833">
        <f>R220-R219</f>
        <v>1</v>
      </c>
      <c r="T220" s="837">
        <f t="shared" si="143"/>
        <v>8007726.4000000022</v>
      </c>
      <c r="U220" s="832">
        <f t="shared" si="144"/>
        <v>2008</v>
      </c>
      <c r="V220" s="838">
        <f t="shared" si="148"/>
        <v>352339961.60000014</v>
      </c>
      <c r="W220" s="839"/>
      <c r="X220" s="840"/>
      <c r="Y220" s="815"/>
      <c r="Z220" s="899"/>
      <c r="AA220" s="900"/>
      <c r="AB220" s="900"/>
      <c r="AC220" s="901"/>
    </row>
    <row r="221" spans="1:29" ht="16">
      <c r="A221" s="972"/>
      <c r="B221" s="1043" t="s">
        <v>3336</v>
      </c>
      <c r="C221" s="973"/>
      <c r="D221" s="974"/>
      <c r="E221" s="975">
        <f t="shared" ref="E221" si="157">E220+1</f>
        <v>2009</v>
      </c>
      <c r="F221" s="1039">
        <v>271642702.59411663</v>
      </c>
      <c r="G221" s="1042">
        <f t="shared" si="145"/>
        <v>44</v>
      </c>
      <c r="H221" s="893"/>
      <c r="I221" s="894">
        <f t="shared" si="140"/>
        <v>2058</v>
      </c>
      <c r="J221" s="895">
        <f>F221/P220</f>
        <v>0.75383500890982968</v>
      </c>
      <c r="K221" s="896">
        <f t="shared" si="151"/>
        <v>50</v>
      </c>
      <c r="L221" s="1024">
        <f t="shared" si="146"/>
        <v>6</v>
      </c>
      <c r="M221" s="897">
        <f t="shared" si="152"/>
        <v>50</v>
      </c>
      <c r="N221" s="894">
        <f t="shared" si="141"/>
        <v>2058</v>
      </c>
      <c r="O221" s="834">
        <f t="shared" ref="O221" si="158">V220</f>
        <v>352339961.60000014</v>
      </c>
      <c r="P221" s="835">
        <f t="shared" si="153"/>
        <v>623982664.19411683</v>
      </c>
      <c r="Q221" s="898">
        <f t="shared" si="154"/>
        <v>12479653.283882337</v>
      </c>
      <c r="R221" s="915">
        <f t="shared" si="142"/>
        <v>2009</v>
      </c>
      <c r="S221" s="833">
        <f t="shared" ref="S221" si="159">R221-R220</f>
        <v>1</v>
      </c>
      <c r="T221" s="837">
        <f t="shared" si="143"/>
        <v>12479653.283882337</v>
      </c>
      <c r="U221" s="832">
        <f t="shared" si="144"/>
        <v>2009</v>
      </c>
      <c r="V221" s="838">
        <f t="shared" si="148"/>
        <v>611503010.91023445</v>
      </c>
      <c r="W221" s="839"/>
      <c r="X221" s="840"/>
      <c r="Y221" s="815"/>
      <c r="Z221" s="808"/>
      <c r="AC221" s="903"/>
    </row>
    <row r="222" spans="1:29" ht="16">
      <c r="A222" s="1040"/>
      <c r="B222" s="1043"/>
      <c r="C222" s="973"/>
      <c r="D222" s="974"/>
      <c r="E222" s="975">
        <f>E221+1</f>
        <v>2010</v>
      </c>
      <c r="F222" s="1046">
        <v>0</v>
      </c>
      <c r="G222" s="1042">
        <f t="shared" si="145"/>
        <v>49</v>
      </c>
      <c r="H222" s="893"/>
      <c r="I222" s="894">
        <f t="shared" si="140"/>
        <v>2058</v>
      </c>
      <c r="J222" s="895">
        <f>F222/P221</f>
        <v>0</v>
      </c>
      <c r="K222" s="896">
        <f t="shared" si="151"/>
        <v>0</v>
      </c>
      <c r="L222" s="1024">
        <f t="shared" si="146"/>
        <v>0</v>
      </c>
      <c r="M222" s="897">
        <f t="shared" si="152"/>
        <v>49</v>
      </c>
      <c r="N222" s="894">
        <f t="shared" si="141"/>
        <v>2058</v>
      </c>
      <c r="O222" s="834">
        <f>V221</f>
        <v>611503010.91023445</v>
      </c>
      <c r="P222" s="835">
        <f t="shared" si="153"/>
        <v>611503010.91023445</v>
      </c>
      <c r="Q222" s="898">
        <f t="shared" si="154"/>
        <v>12479653.283882335</v>
      </c>
      <c r="R222" s="915">
        <f t="shared" si="142"/>
        <v>2010</v>
      </c>
      <c r="S222" s="833">
        <f>R222-R221</f>
        <v>1</v>
      </c>
      <c r="T222" s="837">
        <f t="shared" si="143"/>
        <v>12479653.283882335</v>
      </c>
      <c r="U222" s="832">
        <f t="shared" si="144"/>
        <v>2010</v>
      </c>
      <c r="V222" s="838">
        <f t="shared" si="148"/>
        <v>599023357.62635207</v>
      </c>
      <c r="W222" s="839"/>
      <c r="X222" s="840"/>
      <c r="Y222" s="815"/>
      <c r="Z222" s="808"/>
      <c r="AA222" s="808"/>
      <c r="AB222" s="842"/>
      <c r="AC222" s="842"/>
    </row>
    <row r="223" spans="1:29" ht="16">
      <c r="A223" s="1036"/>
      <c r="B223" s="972"/>
      <c r="C223" s="973"/>
      <c r="D223" s="974"/>
      <c r="E223" s="830">
        <f t="shared" ref="E223:E230" si="160">E222+1</f>
        <v>2011</v>
      </c>
      <c r="F223" s="976">
        <v>0</v>
      </c>
      <c r="G223" s="853">
        <f t="shared" si="145"/>
        <v>48</v>
      </c>
      <c r="H223" s="893"/>
      <c r="I223" s="894">
        <f t="shared" si="140"/>
        <v>2058</v>
      </c>
      <c r="J223" s="895">
        <f t="shared" ref="J223:J231" si="161">F223/P222</f>
        <v>0</v>
      </c>
      <c r="K223" s="896">
        <f t="shared" si="151"/>
        <v>0</v>
      </c>
      <c r="L223" s="1024">
        <f t="shared" si="146"/>
        <v>0</v>
      </c>
      <c r="M223" s="897">
        <f t="shared" si="152"/>
        <v>48</v>
      </c>
      <c r="N223" s="894">
        <f t="shared" si="141"/>
        <v>2058</v>
      </c>
      <c r="O223" s="834">
        <f t="shared" ref="O223:O231" si="162">V222</f>
        <v>599023357.62635207</v>
      </c>
      <c r="P223" s="835">
        <f t="shared" si="153"/>
        <v>599023357.62635207</v>
      </c>
      <c r="Q223" s="898">
        <f t="shared" si="154"/>
        <v>12479653.283882335</v>
      </c>
      <c r="R223" s="915">
        <f t="shared" si="142"/>
        <v>2011</v>
      </c>
      <c r="S223" s="833">
        <f t="shared" ref="S223:S231" si="163">R223-R222</f>
        <v>1</v>
      </c>
      <c r="T223" s="837">
        <f t="shared" si="143"/>
        <v>12479653.283882335</v>
      </c>
      <c r="U223" s="832">
        <f t="shared" si="144"/>
        <v>2011</v>
      </c>
      <c r="V223" s="838">
        <f t="shared" si="148"/>
        <v>586543704.34246969</v>
      </c>
      <c r="W223" s="989"/>
      <c r="X223" s="840"/>
      <c r="Y223" s="815"/>
      <c r="Z223" s="1815" t="s">
        <v>3366</v>
      </c>
      <c r="AA223" s="1815"/>
      <c r="AB223" s="1815"/>
      <c r="AC223" s="859">
        <f>SUM(Q215:Q225)</f>
        <v>110444624.81941168</v>
      </c>
    </row>
    <row r="224" spans="1:29" ht="16">
      <c r="A224" s="1036"/>
      <c r="B224" s="972"/>
      <c r="C224" s="973"/>
      <c r="D224" s="974"/>
      <c r="E224" s="830">
        <f t="shared" si="160"/>
        <v>2012</v>
      </c>
      <c r="F224" s="976">
        <v>0</v>
      </c>
      <c r="G224" s="853">
        <f t="shared" si="145"/>
        <v>47</v>
      </c>
      <c r="H224" s="893"/>
      <c r="I224" s="894">
        <f t="shared" si="140"/>
        <v>2058</v>
      </c>
      <c r="J224" s="895">
        <f t="shared" si="161"/>
        <v>0</v>
      </c>
      <c r="K224" s="896">
        <f t="shared" si="151"/>
        <v>0</v>
      </c>
      <c r="L224" s="1024">
        <f t="shared" si="146"/>
        <v>0</v>
      </c>
      <c r="M224" s="897">
        <f t="shared" si="152"/>
        <v>47</v>
      </c>
      <c r="N224" s="894">
        <f t="shared" si="141"/>
        <v>2058</v>
      </c>
      <c r="O224" s="834">
        <f t="shared" si="162"/>
        <v>586543704.34246969</v>
      </c>
      <c r="P224" s="835">
        <f t="shared" si="153"/>
        <v>586543704.34246969</v>
      </c>
      <c r="Q224" s="898">
        <f t="shared" si="154"/>
        <v>12479653.283882333</v>
      </c>
      <c r="R224" s="915">
        <f t="shared" si="142"/>
        <v>2012</v>
      </c>
      <c r="S224" s="833">
        <f t="shared" si="163"/>
        <v>1</v>
      </c>
      <c r="T224" s="837">
        <f t="shared" si="143"/>
        <v>12479653.283882333</v>
      </c>
      <c r="U224" s="832">
        <f t="shared" si="144"/>
        <v>2012</v>
      </c>
      <c r="V224" s="838">
        <f t="shared" si="148"/>
        <v>574064051.05858731</v>
      </c>
      <c r="W224" s="989"/>
      <c r="X224" s="840"/>
      <c r="Y224" s="815"/>
      <c r="Z224" s="808"/>
      <c r="AA224" s="808"/>
      <c r="AB224" s="842"/>
      <c r="AC224" s="842"/>
    </row>
    <row r="225" spans="1:29" ht="16">
      <c r="A225" s="1036"/>
      <c r="B225" s="972"/>
      <c r="C225" s="973"/>
      <c r="D225" s="974"/>
      <c r="E225" s="830">
        <f t="shared" si="160"/>
        <v>2013</v>
      </c>
      <c r="F225" s="976">
        <v>0</v>
      </c>
      <c r="G225" s="853">
        <f t="shared" si="145"/>
        <v>46</v>
      </c>
      <c r="H225" s="893"/>
      <c r="I225" s="894">
        <f t="shared" si="140"/>
        <v>2058</v>
      </c>
      <c r="J225" s="895">
        <f t="shared" si="161"/>
        <v>0</v>
      </c>
      <c r="K225" s="896">
        <f t="shared" si="151"/>
        <v>0</v>
      </c>
      <c r="L225" s="1024">
        <f t="shared" si="146"/>
        <v>0</v>
      </c>
      <c r="M225" s="897">
        <f t="shared" si="152"/>
        <v>46</v>
      </c>
      <c r="N225" s="894">
        <f t="shared" si="141"/>
        <v>2058</v>
      </c>
      <c r="O225" s="834">
        <f t="shared" si="162"/>
        <v>574064051.05858731</v>
      </c>
      <c r="P225" s="835">
        <f t="shared" si="153"/>
        <v>574064051.05858731</v>
      </c>
      <c r="Q225" s="898">
        <f t="shared" si="154"/>
        <v>12479653.283882333</v>
      </c>
      <c r="R225" s="915">
        <f t="shared" si="142"/>
        <v>2013</v>
      </c>
      <c r="S225" s="833">
        <f t="shared" si="163"/>
        <v>1</v>
      </c>
      <c r="T225" s="837">
        <f t="shared" si="143"/>
        <v>12479653.283882333</v>
      </c>
      <c r="U225" s="832">
        <f t="shared" si="144"/>
        <v>2013</v>
      </c>
      <c r="V225" s="838">
        <f t="shared" si="148"/>
        <v>561584397.77470493</v>
      </c>
      <c r="W225" s="989"/>
      <c r="X225" s="840"/>
      <c r="Y225" s="815"/>
      <c r="Z225" s="808"/>
      <c r="AA225" s="808"/>
      <c r="AB225" s="842"/>
      <c r="AC225" s="842"/>
    </row>
    <row r="226" spans="1:29" ht="16">
      <c r="A226" s="1036"/>
      <c r="B226" s="972"/>
      <c r="C226" s="973"/>
      <c r="D226" s="974"/>
      <c r="E226" s="830">
        <f t="shared" si="160"/>
        <v>2014</v>
      </c>
      <c r="F226" s="976">
        <v>0</v>
      </c>
      <c r="G226" s="853">
        <f t="shared" si="145"/>
        <v>45</v>
      </c>
      <c r="H226" s="893"/>
      <c r="I226" s="894">
        <f t="shared" si="140"/>
        <v>2058</v>
      </c>
      <c r="J226" s="895">
        <f t="shared" si="161"/>
        <v>0</v>
      </c>
      <c r="K226" s="896">
        <f t="shared" si="151"/>
        <v>0</v>
      </c>
      <c r="L226" s="1024">
        <f t="shared" si="146"/>
        <v>0</v>
      </c>
      <c r="M226" s="897">
        <f t="shared" si="152"/>
        <v>45</v>
      </c>
      <c r="N226" s="894">
        <f t="shared" si="141"/>
        <v>2058</v>
      </c>
      <c r="O226" s="834">
        <f t="shared" si="162"/>
        <v>561584397.77470493</v>
      </c>
      <c r="P226" s="835">
        <f t="shared" si="153"/>
        <v>561584397.77470493</v>
      </c>
      <c r="Q226" s="898">
        <f t="shared" si="154"/>
        <v>12479653.283882331</v>
      </c>
      <c r="R226" s="915">
        <f t="shared" si="142"/>
        <v>2014</v>
      </c>
      <c r="S226" s="833">
        <f t="shared" si="163"/>
        <v>1</v>
      </c>
      <c r="T226" s="837">
        <f t="shared" si="143"/>
        <v>12479653.283882331</v>
      </c>
      <c r="U226" s="832">
        <f t="shared" si="144"/>
        <v>2014</v>
      </c>
      <c r="V226" s="838">
        <f t="shared" si="148"/>
        <v>549104744.49082255</v>
      </c>
      <c r="W226" s="989"/>
      <c r="X226" s="840"/>
      <c r="Y226" s="815"/>
      <c r="Z226" s="808"/>
      <c r="AA226" s="808"/>
      <c r="AB226" s="842"/>
      <c r="AC226" s="842"/>
    </row>
    <row r="227" spans="1:29" ht="16">
      <c r="A227" s="1036"/>
      <c r="B227" s="972"/>
      <c r="C227" s="973"/>
      <c r="D227" s="974"/>
      <c r="E227" s="830">
        <f t="shared" si="160"/>
        <v>2015</v>
      </c>
      <c r="F227" s="976">
        <v>0</v>
      </c>
      <c r="G227" s="853">
        <f t="shared" si="145"/>
        <v>44</v>
      </c>
      <c r="H227" s="893"/>
      <c r="I227" s="894">
        <f t="shared" si="140"/>
        <v>2058</v>
      </c>
      <c r="J227" s="895">
        <f t="shared" si="161"/>
        <v>0</v>
      </c>
      <c r="K227" s="896">
        <f t="shared" si="151"/>
        <v>0</v>
      </c>
      <c r="L227" s="1024">
        <f t="shared" si="146"/>
        <v>0</v>
      </c>
      <c r="M227" s="897">
        <f t="shared" si="152"/>
        <v>44</v>
      </c>
      <c r="N227" s="894">
        <f t="shared" si="141"/>
        <v>2058</v>
      </c>
      <c r="O227" s="834">
        <f t="shared" si="162"/>
        <v>549104744.49082255</v>
      </c>
      <c r="P227" s="835">
        <f t="shared" si="153"/>
        <v>549104744.49082255</v>
      </c>
      <c r="Q227" s="898">
        <f t="shared" si="154"/>
        <v>12479653.283882331</v>
      </c>
      <c r="R227" s="915">
        <f t="shared" si="142"/>
        <v>2015</v>
      </c>
      <c r="S227" s="833">
        <f t="shared" si="163"/>
        <v>1</v>
      </c>
      <c r="T227" s="837">
        <f t="shared" si="143"/>
        <v>12479653.283882331</v>
      </c>
      <c r="U227" s="832">
        <f t="shared" si="144"/>
        <v>2015</v>
      </c>
      <c r="V227" s="838">
        <f t="shared" si="148"/>
        <v>536625091.20694023</v>
      </c>
      <c r="W227" s="989"/>
      <c r="X227" s="840"/>
      <c r="Y227" s="815"/>
      <c r="Z227" s="808"/>
      <c r="AA227" s="808"/>
      <c r="AB227" s="842"/>
      <c r="AC227" s="842"/>
    </row>
    <row r="228" spans="1:29" ht="16">
      <c r="A228" s="1036"/>
      <c r="B228" s="972"/>
      <c r="C228" s="973"/>
      <c r="D228" s="974"/>
      <c r="E228" s="830">
        <f t="shared" si="160"/>
        <v>2016</v>
      </c>
      <c r="F228" s="976">
        <v>0</v>
      </c>
      <c r="G228" s="853">
        <f t="shared" si="145"/>
        <v>43</v>
      </c>
      <c r="H228" s="893"/>
      <c r="I228" s="894">
        <f t="shared" si="140"/>
        <v>2058</v>
      </c>
      <c r="J228" s="895">
        <f t="shared" si="161"/>
        <v>0</v>
      </c>
      <c r="K228" s="896">
        <f t="shared" si="151"/>
        <v>0</v>
      </c>
      <c r="L228" s="1024">
        <f t="shared" si="146"/>
        <v>0</v>
      </c>
      <c r="M228" s="897">
        <f t="shared" si="152"/>
        <v>43</v>
      </c>
      <c r="N228" s="894">
        <f t="shared" si="141"/>
        <v>2058</v>
      </c>
      <c r="O228" s="834">
        <f t="shared" si="162"/>
        <v>536625091.20694023</v>
      </c>
      <c r="P228" s="835">
        <f t="shared" si="153"/>
        <v>536625091.20694023</v>
      </c>
      <c r="Q228" s="898">
        <f t="shared" si="154"/>
        <v>12479653.283882331</v>
      </c>
      <c r="R228" s="915">
        <f t="shared" si="142"/>
        <v>2016</v>
      </c>
      <c r="S228" s="833">
        <f t="shared" si="163"/>
        <v>1</v>
      </c>
      <c r="T228" s="837">
        <f t="shared" si="143"/>
        <v>12479653.283882331</v>
      </c>
      <c r="U228" s="832">
        <f t="shared" si="144"/>
        <v>2016</v>
      </c>
      <c r="V228" s="838">
        <f t="shared" si="148"/>
        <v>524145437.92305791</v>
      </c>
      <c r="W228" s="989"/>
      <c r="X228" s="840"/>
      <c r="Y228" s="815"/>
      <c r="Z228" s="808"/>
      <c r="AA228" s="808"/>
      <c r="AB228" s="842"/>
      <c r="AC228" s="842"/>
    </row>
    <row r="229" spans="1:29" ht="16">
      <c r="A229" s="1036"/>
      <c r="B229" s="972"/>
      <c r="C229" s="973"/>
      <c r="D229" s="974"/>
      <c r="E229" s="830">
        <f t="shared" si="160"/>
        <v>2017</v>
      </c>
      <c r="F229" s="976">
        <v>0</v>
      </c>
      <c r="G229" s="853">
        <f t="shared" si="145"/>
        <v>42</v>
      </c>
      <c r="H229" s="893"/>
      <c r="I229" s="894">
        <f t="shared" si="140"/>
        <v>2058</v>
      </c>
      <c r="J229" s="895">
        <f t="shared" si="161"/>
        <v>0</v>
      </c>
      <c r="K229" s="896">
        <f t="shared" si="151"/>
        <v>0</v>
      </c>
      <c r="L229" s="1024">
        <f t="shared" si="146"/>
        <v>0</v>
      </c>
      <c r="M229" s="897">
        <f t="shared" si="152"/>
        <v>42</v>
      </c>
      <c r="N229" s="894">
        <f t="shared" si="141"/>
        <v>2058</v>
      </c>
      <c r="O229" s="834">
        <f t="shared" si="162"/>
        <v>524145437.92305791</v>
      </c>
      <c r="P229" s="835">
        <f t="shared" si="153"/>
        <v>524145437.92305791</v>
      </c>
      <c r="Q229" s="898">
        <f t="shared" si="154"/>
        <v>12479653.283882331</v>
      </c>
      <c r="R229" s="915">
        <f t="shared" si="142"/>
        <v>2017</v>
      </c>
      <c r="S229" s="833">
        <f t="shared" si="163"/>
        <v>1</v>
      </c>
      <c r="T229" s="837">
        <f t="shared" si="143"/>
        <v>12479653.283882331</v>
      </c>
      <c r="U229" s="832">
        <f t="shared" si="144"/>
        <v>2017</v>
      </c>
      <c r="V229" s="838">
        <f t="shared" si="148"/>
        <v>511665784.63917559</v>
      </c>
      <c r="W229" s="989"/>
      <c r="X229" s="840"/>
      <c r="Y229" s="815"/>
      <c r="Z229" s="808"/>
      <c r="AA229" s="808"/>
      <c r="AB229" s="842"/>
      <c r="AC229" s="842"/>
    </row>
    <row r="230" spans="1:29" ht="16">
      <c r="A230" s="1036"/>
      <c r="B230" s="972"/>
      <c r="C230" s="973"/>
      <c r="D230" s="974"/>
      <c r="E230" s="830">
        <f t="shared" si="160"/>
        <v>2018</v>
      </c>
      <c r="F230" s="976">
        <v>0</v>
      </c>
      <c r="G230" s="853">
        <f t="shared" si="145"/>
        <v>41</v>
      </c>
      <c r="H230" s="893"/>
      <c r="I230" s="894">
        <f t="shared" si="140"/>
        <v>2058</v>
      </c>
      <c r="J230" s="895">
        <f t="shared" si="161"/>
        <v>0</v>
      </c>
      <c r="K230" s="896">
        <f t="shared" si="151"/>
        <v>0</v>
      </c>
      <c r="L230" s="1024">
        <f t="shared" si="146"/>
        <v>0</v>
      </c>
      <c r="M230" s="897">
        <f t="shared" si="152"/>
        <v>41</v>
      </c>
      <c r="N230" s="894">
        <f t="shared" si="141"/>
        <v>2058</v>
      </c>
      <c r="O230" s="834">
        <f t="shared" si="162"/>
        <v>511665784.63917559</v>
      </c>
      <c r="P230" s="835">
        <f t="shared" si="153"/>
        <v>511665784.63917559</v>
      </c>
      <c r="Q230" s="898">
        <f t="shared" si="154"/>
        <v>12479653.283882331</v>
      </c>
      <c r="R230" s="915">
        <f t="shared" si="142"/>
        <v>2018</v>
      </c>
      <c r="S230" s="833">
        <f t="shared" si="163"/>
        <v>1</v>
      </c>
      <c r="T230" s="837">
        <f t="shared" si="143"/>
        <v>12479653.283882331</v>
      </c>
      <c r="U230" s="832">
        <f t="shared" si="144"/>
        <v>2018</v>
      </c>
      <c r="V230" s="838">
        <f t="shared" si="148"/>
        <v>499186131.35529327</v>
      </c>
      <c r="W230" s="989"/>
      <c r="X230" s="840"/>
      <c r="Y230" s="815"/>
      <c r="Z230" s="808"/>
      <c r="AA230" s="808"/>
      <c r="AB230" s="842"/>
      <c r="AC230" s="842"/>
    </row>
    <row r="231" spans="1:29" ht="16">
      <c r="A231" s="1035"/>
      <c r="B231" s="902"/>
      <c r="C231" s="832"/>
      <c r="D231" s="892"/>
      <c r="E231" s="1237">
        <v>2019</v>
      </c>
      <c r="F231" s="976">
        <v>0</v>
      </c>
      <c r="G231" s="853">
        <f t="shared" si="145"/>
        <v>40</v>
      </c>
      <c r="H231" s="893"/>
      <c r="I231" s="894">
        <f t="shared" si="140"/>
        <v>2058</v>
      </c>
      <c r="J231" s="895">
        <f t="shared" si="161"/>
        <v>0</v>
      </c>
      <c r="K231" s="896">
        <f t="shared" si="151"/>
        <v>0</v>
      </c>
      <c r="L231" s="1024">
        <f t="shared" si="146"/>
        <v>0</v>
      </c>
      <c r="M231" s="897">
        <f t="shared" si="152"/>
        <v>40</v>
      </c>
      <c r="N231" s="894">
        <f t="shared" si="141"/>
        <v>2058</v>
      </c>
      <c r="O231" s="834">
        <f t="shared" si="162"/>
        <v>499186131.35529327</v>
      </c>
      <c r="P231" s="835">
        <f t="shared" si="153"/>
        <v>499186131.35529327</v>
      </c>
      <c r="Q231" s="898">
        <f t="shared" si="154"/>
        <v>12479653.283882331</v>
      </c>
      <c r="R231" s="915">
        <f t="shared" si="142"/>
        <v>2019</v>
      </c>
      <c r="S231" s="833">
        <f t="shared" si="163"/>
        <v>1</v>
      </c>
      <c r="T231" s="837">
        <f t="shared" si="143"/>
        <v>12479653.283882331</v>
      </c>
      <c r="U231" s="832">
        <f t="shared" si="144"/>
        <v>2019</v>
      </c>
      <c r="V231" s="838">
        <f t="shared" si="148"/>
        <v>486706478.07141095</v>
      </c>
      <c r="W231" s="858"/>
      <c r="X231" s="842"/>
      <c r="Y231" s="842"/>
    </row>
    <row r="232" spans="1:29" ht="16">
      <c r="A232" s="1816" t="s">
        <v>100</v>
      </c>
      <c r="B232" s="1817"/>
      <c r="C232" s="1817"/>
      <c r="D232" s="1817"/>
      <c r="E232" s="1818"/>
      <c r="F232" s="991">
        <f>SUM(F215:F231)</f>
        <v>672029022.59411669</v>
      </c>
      <c r="G232" s="861"/>
      <c r="H232" s="862"/>
      <c r="I232" s="863"/>
      <c r="J232" s="863"/>
      <c r="K232" s="861"/>
      <c r="L232" s="1248"/>
      <c r="M232" s="864"/>
      <c r="N232" s="863"/>
      <c r="O232" s="865"/>
      <c r="P232" s="866"/>
      <c r="Q232" s="867"/>
      <c r="R232" s="868"/>
      <c r="S232" s="868"/>
      <c r="T232" s="866">
        <f>SUM(T215:T230)</f>
        <v>172842891.23882329</v>
      </c>
      <c r="U232" s="869"/>
      <c r="V232" s="870"/>
      <c r="W232" s="1247"/>
      <c r="X232" s="803"/>
      <c r="Y232" s="803"/>
      <c r="Z232" s="803"/>
      <c r="AA232" s="803"/>
      <c r="AB232" s="803"/>
      <c r="AC232" s="803"/>
    </row>
    <row r="236" spans="1:29" ht="16">
      <c r="A236" s="1813" t="s">
        <v>3414</v>
      </c>
      <c r="B236" s="1813"/>
      <c r="C236" s="1813"/>
      <c r="D236" s="1813"/>
      <c r="E236" s="884"/>
      <c r="F236" s="885"/>
      <c r="G236" s="885"/>
      <c r="H236" s="797"/>
      <c r="I236" s="798"/>
      <c r="J236" s="798"/>
      <c r="K236" s="885"/>
      <c r="L236" s="1027"/>
      <c r="M236" s="885"/>
      <c r="N236" s="885"/>
      <c r="O236" s="885"/>
      <c r="P236" s="885"/>
      <c r="Q236" s="885"/>
      <c r="R236" s="885"/>
      <c r="S236" s="885"/>
      <c r="T236" s="886"/>
      <c r="U236" s="887"/>
      <c r="V236" s="885"/>
      <c r="W236" s="885"/>
      <c r="X236" s="888"/>
      <c r="Y236" s="888"/>
      <c r="Z236" s="888"/>
      <c r="AA236" s="888"/>
      <c r="AB236" s="888"/>
      <c r="AC236" s="888"/>
    </row>
    <row r="237" spans="1:29" ht="17">
      <c r="A237" s="1792" t="s">
        <v>118</v>
      </c>
      <c r="B237" s="1792" t="s">
        <v>3340</v>
      </c>
      <c r="C237" s="1792" t="s">
        <v>3</v>
      </c>
      <c r="D237" s="1792" t="s">
        <v>3341</v>
      </c>
      <c r="E237" s="1792"/>
      <c r="F237" s="1814" t="s">
        <v>3342</v>
      </c>
      <c r="G237" s="1792" t="s">
        <v>3343</v>
      </c>
      <c r="H237" s="1792"/>
      <c r="I237" s="1792" t="s">
        <v>3344</v>
      </c>
      <c r="J237" s="1793" t="s">
        <v>3345</v>
      </c>
      <c r="K237" s="1792" t="s">
        <v>3346</v>
      </c>
      <c r="L237" s="1796" t="s">
        <v>3347</v>
      </c>
      <c r="M237" s="1797" t="s">
        <v>3348</v>
      </c>
      <c r="N237" s="1792" t="s">
        <v>3349</v>
      </c>
      <c r="O237" s="1805" t="s">
        <v>3350</v>
      </c>
      <c r="P237" s="1806"/>
      <c r="Q237" s="1249" t="s">
        <v>3351</v>
      </c>
      <c r="R237" s="1805" t="s">
        <v>2425</v>
      </c>
      <c r="S237" s="1807"/>
      <c r="T237" s="1806"/>
      <c r="U237" s="1808" t="s">
        <v>3352</v>
      </c>
      <c r="V237" s="1808"/>
      <c r="W237" s="1809" t="s">
        <v>3353</v>
      </c>
      <c r="X237" s="1812"/>
      <c r="Y237" s="1246"/>
      <c r="Z237" s="803">
        <v>10</v>
      </c>
      <c r="AA237" s="803"/>
      <c r="AB237" s="803"/>
      <c r="AC237" s="889"/>
    </row>
    <row r="238" spans="1:29" ht="16">
      <c r="A238" s="1792"/>
      <c r="B238" s="1792"/>
      <c r="C238" s="1792"/>
      <c r="D238" s="1792"/>
      <c r="E238" s="1792"/>
      <c r="F238" s="1814"/>
      <c r="G238" s="1792"/>
      <c r="H238" s="1792"/>
      <c r="I238" s="1792"/>
      <c r="J238" s="1794"/>
      <c r="K238" s="1792"/>
      <c r="L238" s="1796"/>
      <c r="M238" s="1798"/>
      <c r="N238" s="1792"/>
      <c r="O238" s="1809" t="s">
        <v>3354</v>
      </c>
      <c r="P238" s="1809" t="s">
        <v>3355</v>
      </c>
      <c r="Q238" s="1797" t="s">
        <v>3342</v>
      </c>
      <c r="R238" s="1797" t="s">
        <v>3356</v>
      </c>
      <c r="S238" s="1793" t="s">
        <v>3357</v>
      </c>
      <c r="T238" s="1797" t="s">
        <v>3342</v>
      </c>
      <c r="U238" s="1808"/>
      <c r="V238" s="1808"/>
      <c r="W238" s="1810"/>
      <c r="X238" s="1812"/>
      <c r="Y238" s="1246"/>
      <c r="Z238" s="803"/>
      <c r="AA238" s="803"/>
      <c r="AB238" s="803"/>
      <c r="AC238" s="803"/>
    </row>
    <row r="239" spans="1:29" ht="17">
      <c r="A239" s="1792"/>
      <c r="B239" s="1792"/>
      <c r="C239" s="1792"/>
      <c r="D239" s="810" t="s">
        <v>20</v>
      </c>
      <c r="E239" s="811" t="s">
        <v>1914</v>
      </c>
      <c r="F239" s="1814"/>
      <c r="G239" s="1247" t="s">
        <v>1914</v>
      </c>
      <c r="H239" s="1247" t="s">
        <v>3358</v>
      </c>
      <c r="I239" s="1792"/>
      <c r="J239" s="1795"/>
      <c r="K239" s="813" t="s">
        <v>1914</v>
      </c>
      <c r="L239" s="1022" t="s">
        <v>1914</v>
      </c>
      <c r="M239" s="1247" t="s">
        <v>1914</v>
      </c>
      <c r="N239" s="1792"/>
      <c r="O239" s="1811"/>
      <c r="P239" s="1811"/>
      <c r="Q239" s="1798"/>
      <c r="R239" s="1798"/>
      <c r="S239" s="1795"/>
      <c r="T239" s="1798"/>
      <c r="U239" s="1247" t="s">
        <v>3359</v>
      </c>
      <c r="V239" s="1247" t="s">
        <v>3342</v>
      </c>
      <c r="W239" s="1811"/>
      <c r="X239" s="814"/>
      <c r="Y239" s="814"/>
      <c r="Z239" s="803"/>
      <c r="AA239" s="803"/>
      <c r="AB239" s="803"/>
      <c r="AC239" s="803"/>
    </row>
    <row r="240" spans="1:29" ht="16">
      <c r="A240" s="972"/>
      <c r="B240" s="1043" t="s">
        <v>3368</v>
      </c>
      <c r="C240" s="1044">
        <v>31101</v>
      </c>
      <c r="D240" s="1045"/>
      <c r="E240" s="975">
        <v>2002</v>
      </c>
      <c r="F240" s="1046">
        <v>439220939</v>
      </c>
      <c r="G240" s="1041">
        <f>VLOOKUP(C240,'[18]umur ekonomis'!$A$1:$C$79,3)</f>
        <v>50</v>
      </c>
      <c r="H240" s="926"/>
      <c r="I240" s="894">
        <f t="shared" ref="I240:I246" si="164">E240+M240-1</f>
        <v>2051</v>
      </c>
      <c r="J240" s="927"/>
      <c r="K240" s="925"/>
      <c r="L240" s="1023">
        <f>IF(G240+K240&gt;$G240,$G240-G240,K240)</f>
        <v>0</v>
      </c>
      <c r="M240" s="928">
        <f>G240+L240</f>
        <v>50</v>
      </c>
      <c r="N240" s="894">
        <f t="shared" ref="N240:N246" si="165">E240+M240-1</f>
        <v>2051</v>
      </c>
      <c r="O240" s="905">
        <f>F240</f>
        <v>439220939</v>
      </c>
      <c r="P240" s="898">
        <f>O240</f>
        <v>439220939</v>
      </c>
      <c r="Q240" s="898">
        <f>(O240)/M240</f>
        <v>8784418.7799999993</v>
      </c>
      <c r="R240" s="929">
        <f t="shared" ref="R240:R246" si="166">E240</f>
        <v>2002</v>
      </c>
      <c r="S240" s="897">
        <v>1</v>
      </c>
      <c r="T240" s="930">
        <f t="shared" ref="T240:T258" si="167">Q240*S240</f>
        <v>8784418.7799999993</v>
      </c>
      <c r="U240" s="894">
        <f t="shared" ref="U240:U246" si="168">E240</f>
        <v>2002</v>
      </c>
      <c r="V240" s="931">
        <f>IF(OR(AND(ISBLANK(D240),ISBLANK(F240)),ISTEXT(D240),ISTEXT(F240)),"",F240-Q240)</f>
        <v>430436520.22000003</v>
      </c>
      <c r="W240" s="932"/>
      <c r="X240" s="933"/>
      <c r="Y240" s="933"/>
      <c r="Z240" s="934" t="s">
        <v>3360</v>
      </c>
      <c r="AA240" s="935"/>
      <c r="AB240" s="935"/>
      <c r="AC240" s="936"/>
    </row>
    <row r="241" spans="1:29" ht="16">
      <c r="A241" s="972"/>
      <c r="B241" s="1043"/>
      <c r="C241" s="1038"/>
      <c r="D241" s="974"/>
      <c r="E241" s="975">
        <f>E240+1</f>
        <v>2003</v>
      </c>
      <c r="F241" s="1046">
        <v>0</v>
      </c>
      <c r="G241" s="1042">
        <f t="shared" ref="G241:G246" si="169">M240-(E241-E240)</f>
        <v>49</v>
      </c>
      <c r="H241" s="893"/>
      <c r="I241" s="894">
        <f t="shared" si="164"/>
        <v>2051</v>
      </c>
      <c r="J241" s="895">
        <f>F241/$F$34</f>
        <v>0</v>
      </c>
      <c r="K241" s="896">
        <f>IF(J241=0%,0,IF(J241&lt;=25%,5,IF(J241&lt;=50%,10,IF(J241&lt;=75%,15,50))))</f>
        <v>0</v>
      </c>
      <c r="L241" s="1024">
        <f t="shared" ref="L241:L246" si="170">IF(OR(AND(ISBLANK(D241),ISBLANK(F241)),ISTEXT(D241),ISTEXT(F241)),"",IF(G241+K241&gt;$G$34,$G$34-G241,K241))</f>
        <v>0</v>
      </c>
      <c r="M241" s="897">
        <f>IF(OR(AND(ISBLANK(E241),ISBLANK(F241)),ISTEXT(E241),ISTEXT(F241)),"",G241+L241)</f>
        <v>49</v>
      </c>
      <c r="N241" s="894">
        <f t="shared" si="165"/>
        <v>2051</v>
      </c>
      <c r="O241" s="834">
        <f t="shared" ref="O241:O244" si="171">V240</f>
        <v>430436520.22000003</v>
      </c>
      <c r="P241" s="835">
        <f>O241+F241</f>
        <v>430436520.22000003</v>
      </c>
      <c r="Q241" s="898">
        <f>(P241)/M241</f>
        <v>8784418.7800000012</v>
      </c>
      <c r="R241" s="915">
        <f t="shared" si="166"/>
        <v>2003</v>
      </c>
      <c r="S241" s="833">
        <f>R241-R240</f>
        <v>1</v>
      </c>
      <c r="T241" s="837">
        <f t="shared" si="167"/>
        <v>8784418.7800000012</v>
      </c>
      <c r="U241" s="832">
        <f t="shared" si="168"/>
        <v>2003</v>
      </c>
      <c r="V241" s="838">
        <f t="shared" ref="V241:V246" si="172">IF(OR(AND(ISBLANK(D241),ISBLANK(F241)),ISTEXT(D241),ISTEXT(F241)),"",P241-T241)</f>
        <v>421652101.44000006</v>
      </c>
      <c r="W241" s="839"/>
      <c r="X241" s="840"/>
      <c r="Y241" s="815"/>
      <c r="Z241" s="841" t="s">
        <v>3361</v>
      </c>
      <c r="AA241" s="842"/>
      <c r="AB241" s="842"/>
      <c r="AC241" s="843">
        <f>F259</f>
        <v>5683037454.4005909</v>
      </c>
    </row>
    <row r="242" spans="1:29" ht="16">
      <c r="A242" s="972"/>
      <c r="B242" s="1037"/>
      <c r="C242" s="1038"/>
      <c r="D242" s="974"/>
      <c r="E242" s="975">
        <f t="shared" ref="E242:E244" si="173">E241+1</f>
        <v>2004</v>
      </c>
      <c r="F242" s="1039">
        <v>0</v>
      </c>
      <c r="G242" s="1042">
        <f t="shared" si="169"/>
        <v>48</v>
      </c>
      <c r="H242" s="893"/>
      <c r="I242" s="894">
        <f t="shared" si="164"/>
        <v>2051</v>
      </c>
      <c r="J242" s="895">
        <f t="shared" ref="J242:J243" si="174">F242/$F$59</f>
        <v>0</v>
      </c>
      <c r="K242" s="896">
        <f t="shared" ref="K242:K258" si="175">IF(J242=0%,0,IF(J242&lt;=25%,5,IF(J242&lt;=50%,10,IF(J242&lt;=75%,15,50))))</f>
        <v>0</v>
      </c>
      <c r="L242" s="1024">
        <f t="shared" si="170"/>
        <v>0</v>
      </c>
      <c r="M242" s="897">
        <f>IF(OR(AND(ISBLANK(D242),ISBLANK(F242)),ISTEXT(D242),ISTEXT(F242)),"",G242+L242)</f>
        <v>48</v>
      </c>
      <c r="N242" s="894">
        <f t="shared" si="165"/>
        <v>2051</v>
      </c>
      <c r="O242" s="834">
        <f t="shared" si="171"/>
        <v>421652101.44000006</v>
      </c>
      <c r="P242" s="835">
        <f t="shared" ref="P242:P258" si="176">O242+F242</f>
        <v>421652101.44000006</v>
      </c>
      <c r="Q242" s="898">
        <f t="shared" ref="Q242:Q258" si="177">(P242)/M242</f>
        <v>8784418.7800000012</v>
      </c>
      <c r="R242" s="915">
        <f t="shared" si="166"/>
        <v>2004</v>
      </c>
      <c r="S242" s="833">
        <f t="shared" ref="S242:S244" si="178">R242-R241</f>
        <v>1</v>
      </c>
      <c r="T242" s="837">
        <f t="shared" si="167"/>
        <v>8784418.7800000012</v>
      </c>
      <c r="U242" s="832">
        <f t="shared" si="168"/>
        <v>2004</v>
      </c>
      <c r="V242" s="838">
        <f t="shared" si="172"/>
        <v>412867682.66000009</v>
      </c>
      <c r="W242" s="839"/>
      <c r="X242" s="840"/>
      <c r="Y242" s="815"/>
      <c r="Z242" s="841" t="s">
        <v>3362</v>
      </c>
      <c r="AA242" s="797"/>
      <c r="AB242" s="797"/>
      <c r="AC242" s="843">
        <f>T259</f>
        <v>1339035721.1315391</v>
      </c>
    </row>
    <row r="243" spans="1:29" ht="16">
      <c r="A243" s="972"/>
      <c r="B243" s="1037"/>
      <c r="C243" s="1038"/>
      <c r="D243" s="974"/>
      <c r="E243" s="975">
        <f t="shared" si="173"/>
        <v>2005</v>
      </c>
      <c r="F243" s="1039">
        <v>0</v>
      </c>
      <c r="G243" s="1042">
        <f t="shared" si="169"/>
        <v>47</v>
      </c>
      <c r="H243" s="893"/>
      <c r="I243" s="894">
        <f t="shared" si="164"/>
        <v>2051</v>
      </c>
      <c r="J243" s="895">
        <f t="shared" si="174"/>
        <v>0</v>
      </c>
      <c r="K243" s="896">
        <f t="shared" si="175"/>
        <v>0</v>
      </c>
      <c r="L243" s="1024">
        <f t="shared" si="170"/>
        <v>0</v>
      </c>
      <c r="M243" s="897">
        <f>IF(OR(AND(ISBLANK(D243),ISBLANK(F243)),ISTEXT(D243),ISTEXT(F243)),"",G243+L243)</f>
        <v>47</v>
      </c>
      <c r="N243" s="894">
        <f t="shared" si="165"/>
        <v>2051</v>
      </c>
      <c r="O243" s="834">
        <f t="shared" si="171"/>
        <v>412867682.66000009</v>
      </c>
      <c r="P243" s="835">
        <f t="shared" si="176"/>
        <v>412867682.66000009</v>
      </c>
      <c r="Q243" s="898">
        <f t="shared" si="177"/>
        <v>8784418.7800000012</v>
      </c>
      <c r="R243" s="915">
        <f t="shared" si="166"/>
        <v>2005</v>
      </c>
      <c r="S243" s="833">
        <f t="shared" si="178"/>
        <v>1</v>
      </c>
      <c r="T243" s="837">
        <f t="shared" si="167"/>
        <v>8784418.7800000012</v>
      </c>
      <c r="U243" s="832">
        <f t="shared" si="168"/>
        <v>2005</v>
      </c>
      <c r="V243" s="838">
        <f t="shared" si="172"/>
        <v>404083263.88000011</v>
      </c>
      <c r="W243" s="839"/>
      <c r="X243" s="840"/>
      <c r="Y243" s="815"/>
      <c r="Z243" s="854" t="s">
        <v>3363</v>
      </c>
      <c r="AA243" s="842"/>
      <c r="AB243" s="842"/>
      <c r="AC243" s="843">
        <f>AC241-AC242</f>
        <v>4344001733.2690516</v>
      </c>
    </row>
    <row r="244" spans="1:29" ht="16">
      <c r="A244" s="972"/>
      <c r="B244" s="1043"/>
      <c r="C244" s="1038"/>
      <c r="D244" s="974"/>
      <c r="E244" s="975">
        <f t="shared" si="173"/>
        <v>2006</v>
      </c>
      <c r="F244" s="1039">
        <v>0</v>
      </c>
      <c r="G244" s="1042">
        <f t="shared" si="169"/>
        <v>46</v>
      </c>
      <c r="H244" s="893"/>
      <c r="I244" s="894">
        <f t="shared" si="164"/>
        <v>2051</v>
      </c>
      <c r="J244" s="895">
        <f>F244/P243</f>
        <v>0</v>
      </c>
      <c r="K244" s="896">
        <f t="shared" si="175"/>
        <v>0</v>
      </c>
      <c r="L244" s="1024">
        <f t="shared" si="170"/>
        <v>0</v>
      </c>
      <c r="M244" s="897">
        <f>IF(OR(AND(ISBLANK(D244),ISBLANK(F244)),ISTEXT(D244),ISTEXT(F244)),"",G244+L244)</f>
        <v>46</v>
      </c>
      <c r="N244" s="894">
        <f t="shared" si="165"/>
        <v>2051</v>
      </c>
      <c r="O244" s="834">
        <f t="shared" si="171"/>
        <v>404083263.88000011</v>
      </c>
      <c r="P244" s="835">
        <f t="shared" si="176"/>
        <v>404083263.88000011</v>
      </c>
      <c r="Q244" s="898">
        <f t="shared" si="177"/>
        <v>8784418.7800000031</v>
      </c>
      <c r="R244" s="915">
        <f t="shared" si="166"/>
        <v>2006</v>
      </c>
      <c r="S244" s="833">
        <f t="shared" si="178"/>
        <v>1</v>
      </c>
      <c r="T244" s="837">
        <f t="shared" si="167"/>
        <v>8784418.7800000031</v>
      </c>
      <c r="U244" s="832">
        <f t="shared" si="168"/>
        <v>2006</v>
      </c>
      <c r="V244" s="838">
        <f t="shared" si="172"/>
        <v>395298845.10000008</v>
      </c>
      <c r="W244" s="839"/>
      <c r="X244" s="840"/>
      <c r="Y244" s="815"/>
      <c r="Z244" s="841" t="s">
        <v>3364</v>
      </c>
      <c r="AA244" s="842"/>
      <c r="AB244" s="842"/>
      <c r="AC244" s="843">
        <f>V258-AC243</f>
        <v>-111384659.82741261</v>
      </c>
    </row>
    <row r="245" spans="1:29" ht="16">
      <c r="A245" s="972"/>
      <c r="B245" s="1043" t="s">
        <v>3369</v>
      </c>
      <c r="C245" s="1038"/>
      <c r="D245" s="974"/>
      <c r="E245" s="975">
        <f>E244+1</f>
        <v>2007</v>
      </c>
      <c r="F245" s="1039">
        <v>3098819611.4005914</v>
      </c>
      <c r="G245" s="1042">
        <f t="shared" si="169"/>
        <v>45</v>
      </c>
      <c r="H245" s="893"/>
      <c r="I245" s="894">
        <f t="shared" si="164"/>
        <v>2056</v>
      </c>
      <c r="J245" s="895">
        <f t="shared" ref="J245" si="179">F245/$F$59</f>
        <v>1.9851804586231319</v>
      </c>
      <c r="K245" s="896">
        <f t="shared" si="175"/>
        <v>50</v>
      </c>
      <c r="L245" s="1024">
        <f t="shared" si="170"/>
        <v>5</v>
      </c>
      <c r="M245" s="897">
        <f>IF(OR(AND(ISBLANK(D245),ISBLANK(F245)),ISTEXT(D245),ISTEXT(F245)),"",G245+L245)</f>
        <v>50</v>
      </c>
      <c r="N245" s="894">
        <f t="shared" si="165"/>
        <v>2056</v>
      </c>
      <c r="O245" s="834">
        <f>V244</f>
        <v>395298845.10000008</v>
      </c>
      <c r="P245" s="835">
        <f t="shared" si="176"/>
        <v>3494118456.5005913</v>
      </c>
      <c r="Q245" s="898">
        <f t="shared" si="177"/>
        <v>69882369.130011827</v>
      </c>
      <c r="R245" s="915">
        <f t="shared" si="166"/>
        <v>2007</v>
      </c>
      <c r="S245" s="833">
        <f>R245-R244</f>
        <v>1</v>
      </c>
      <c r="T245" s="837">
        <f t="shared" si="167"/>
        <v>69882369.130011827</v>
      </c>
      <c r="U245" s="832">
        <f t="shared" si="168"/>
        <v>2007</v>
      </c>
      <c r="V245" s="838">
        <f t="shared" si="172"/>
        <v>3424236087.3705792</v>
      </c>
      <c r="W245" s="839"/>
      <c r="X245" s="840"/>
      <c r="Y245" s="815"/>
      <c r="Z245" s="899"/>
      <c r="AA245" s="900"/>
      <c r="AB245" s="900"/>
      <c r="AC245" s="901"/>
    </row>
    <row r="246" spans="1:29" ht="16">
      <c r="A246" s="972"/>
      <c r="B246" s="1037" t="s">
        <v>3305</v>
      </c>
      <c r="C246" s="973"/>
      <c r="D246" s="974"/>
      <c r="E246" s="975">
        <f>E245+1</f>
        <v>2008</v>
      </c>
      <c r="F246" s="1039">
        <v>2144996904</v>
      </c>
      <c r="G246" s="1042">
        <f t="shared" si="169"/>
        <v>49</v>
      </c>
      <c r="H246" s="893"/>
      <c r="I246" s="894">
        <f t="shared" si="164"/>
        <v>2057</v>
      </c>
      <c r="J246" s="895">
        <f>F246/P245</f>
        <v>0.61388786061599199</v>
      </c>
      <c r="K246" s="896">
        <f t="shared" si="175"/>
        <v>15</v>
      </c>
      <c r="L246" s="1024">
        <f t="shared" si="170"/>
        <v>1</v>
      </c>
      <c r="M246" s="897">
        <f>IF(OR(AND(ISBLANK(D246),ISBLANK(F246)),ISTEXT(D246),ISTEXT(F246)),"",G246+L246)</f>
        <v>50</v>
      </c>
      <c r="N246" s="894">
        <f t="shared" si="165"/>
        <v>2057</v>
      </c>
      <c r="O246" s="834">
        <f>V245</f>
        <v>3424236087.3705792</v>
      </c>
      <c r="P246" s="835">
        <f t="shared" si="176"/>
        <v>5569232991.3705788</v>
      </c>
      <c r="Q246" s="898">
        <f t="shared" si="177"/>
        <v>111384659.82741158</v>
      </c>
      <c r="R246" s="915">
        <f t="shared" si="166"/>
        <v>2008</v>
      </c>
      <c r="S246" s="833">
        <f>R246-R245</f>
        <v>1</v>
      </c>
      <c r="T246" s="837">
        <f t="shared" si="167"/>
        <v>111384659.82741158</v>
      </c>
      <c r="U246" s="832">
        <f t="shared" si="168"/>
        <v>2008</v>
      </c>
      <c r="V246" s="838">
        <f t="shared" si="172"/>
        <v>5457848331.5431671</v>
      </c>
      <c r="W246" s="839"/>
      <c r="X246" s="840"/>
      <c r="Y246" s="815"/>
      <c r="Z246" s="808"/>
      <c r="AC246" s="903"/>
    </row>
    <row r="247" spans="1:29" ht="16">
      <c r="A247" s="1048"/>
      <c r="B247" s="1037" t="s">
        <v>3306</v>
      </c>
      <c r="C247" s="973"/>
      <c r="D247" s="974"/>
      <c r="E247" s="975">
        <v>2008</v>
      </c>
      <c r="F247" s="1039"/>
      <c r="G247" s="1042"/>
      <c r="H247" s="977"/>
      <c r="I247" s="978"/>
      <c r="J247" s="979"/>
      <c r="K247" s="980"/>
      <c r="L247" s="1028"/>
      <c r="M247" s="981"/>
      <c r="N247" s="978"/>
      <c r="O247" s="982"/>
      <c r="P247" s="983"/>
      <c r="Q247" s="984"/>
      <c r="R247" s="985"/>
      <c r="S247" s="986"/>
      <c r="T247" s="987"/>
      <c r="U247" s="973"/>
      <c r="V247" s="988"/>
      <c r="W247" s="989"/>
      <c r="X247" s="840"/>
      <c r="Y247" s="815"/>
      <c r="Z247" s="808"/>
      <c r="AC247" s="903"/>
    </row>
    <row r="248" spans="1:29" ht="16">
      <c r="A248" s="1040"/>
      <c r="B248" s="1037"/>
      <c r="C248" s="973"/>
      <c r="D248" s="974"/>
      <c r="E248" s="975">
        <f>E246+1</f>
        <v>2009</v>
      </c>
      <c r="F248" s="1046">
        <v>0</v>
      </c>
      <c r="G248" s="1042">
        <f>M246-(E248-E246)</f>
        <v>49</v>
      </c>
      <c r="H248" s="893"/>
      <c r="I248" s="894">
        <f t="shared" ref="I248:I258" si="180">E248+M248-1</f>
        <v>2057</v>
      </c>
      <c r="J248" s="895">
        <f>F248/P246</f>
        <v>0</v>
      </c>
      <c r="K248" s="896">
        <f t="shared" si="175"/>
        <v>0</v>
      </c>
      <c r="L248" s="1024">
        <f t="shared" ref="L248:L258" si="181">IF(OR(AND(ISBLANK(D248),ISBLANK(F248)),ISTEXT(D248),ISTEXT(F248)),"",IF(G248+K248&gt;$G$34,$G$34-G248,K248))</f>
        <v>0</v>
      </c>
      <c r="M248" s="897">
        <f t="shared" ref="M248:M258" si="182">IF(OR(AND(ISBLANK(D248),ISBLANK(F248)),ISTEXT(D248),ISTEXT(F248)),"",G248+L248)</f>
        <v>49</v>
      </c>
      <c r="N248" s="894">
        <f t="shared" ref="N248:N258" si="183">E248+M248-1</f>
        <v>2057</v>
      </c>
      <c r="O248" s="834">
        <f>V246</f>
        <v>5457848331.5431671</v>
      </c>
      <c r="P248" s="835">
        <f t="shared" si="176"/>
        <v>5457848331.5431671</v>
      </c>
      <c r="Q248" s="898">
        <f t="shared" si="177"/>
        <v>111384659.82741158</v>
      </c>
      <c r="R248" s="915">
        <f t="shared" ref="R248:R258" si="184">E248</f>
        <v>2009</v>
      </c>
      <c r="S248" s="833">
        <f>R248-R246</f>
        <v>1</v>
      </c>
      <c r="T248" s="837">
        <f t="shared" si="167"/>
        <v>111384659.82741158</v>
      </c>
      <c r="U248" s="832">
        <f t="shared" ref="U248:U258" si="185">E248</f>
        <v>2009</v>
      </c>
      <c r="V248" s="838">
        <f t="shared" ref="V248:V258" si="186">IF(OR(AND(ISBLANK(D248),ISBLANK(F248)),ISTEXT(D248),ISTEXT(F248)),"",P248-T248)</f>
        <v>5346463671.7157555</v>
      </c>
      <c r="W248" s="839"/>
      <c r="X248" s="840"/>
      <c r="Y248" s="815"/>
      <c r="Z248" s="1815" t="s">
        <v>3366</v>
      </c>
      <c r="AA248" s="1815"/>
      <c r="AB248" s="1815"/>
      <c r="AC248" s="859">
        <f>SUM(Q240:Q252)</f>
        <v>782112421.99448121</v>
      </c>
    </row>
    <row r="249" spans="1:29" ht="16">
      <c r="A249" s="1036"/>
      <c r="B249" s="972"/>
      <c r="C249" s="973"/>
      <c r="D249" s="974"/>
      <c r="E249" s="830">
        <f t="shared" ref="E249:E257" si="187">E248+1</f>
        <v>2010</v>
      </c>
      <c r="F249" s="976">
        <v>0</v>
      </c>
      <c r="G249" s="853">
        <f t="shared" ref="G249:G258" si="188">M248-(E249-E248)</f>
        <v>48</v>
      </c>
      <c r="H249" s="893"/>
      <c r="I249" s="894">
        <f t="shared" si="180"/>
        <v>2057</v>
      </c>
      <c r="J249" s="895">
        <f t="shared" ref="J249:J258" si="189">F249/P248</f>
        <v>0</v>
      </c>
      <c r="K249" s="896">
        <f t="shared" si="175"/>
        <v>0</v>
      </c>
      <c r="L249" s="1024">
        <f t="shared" si="181"/>
        <v>0</v>
      </c>
      <c r="M249" s="897">
        <f t="shared" si="182"/>
        <v>48</v>
      </c>
      <c r="N249" s="894">
        <f t="shared" si="183"/>
        <v>2057</v>
      </c>
      <c r="O249" s="834">
        <f t="shared" ref="O249:O258" si="190">V248</f>
        <v>5346463671.7157555</v>
      </c>
      <c r="P249" s="835">
        <f t="shared" si="176"/>
        <v>5346463671.7157555</v>
      </c>
      <c r="Q249" s="898">
        <f t="shared" si="177"/>
        <v>111384659.82741158</v>
      </c>
      <c r="R249" s="915">
        <f t="shared" si="184"/>
        <v>2010</v>
      </c>
      <c r="S249" s="833">
        <f t="shared" ref="S249:S258" si="191">R249-R248</f>
        <v>1</v>
      </c>
      <c r="T249" s="837">
        <f t="shared" si="167"/>
        <v>111384659.82741158</v>
      </c>
      <c r="U249" s="832">
        <f t="shared" si="185"/>
        <v>2010</v>
      </c>
      <c r="V249" s="838">
        <f t="shared" si="186"/>
        <v>5235079011.8883438</v>
      </c>
      <c r="W249" s="989"/>
      <c r="X249" s="840"/>
      <c r="Y249" s="815"/>
      <c r="Z249" s="808"/>
      <c r="AA249" s="808"/>
      <c r="AB249" s="842"/>
      <c r="AC249" s="842"/>
    </row>
    <row r="250" spans="1:29" ht="16">
      <c r="A250" s="1036"/>
      <c r="B250" s="972"/>
      <c r="C250" s="973"/>
      <c r="D250" s="974"/>
      <c r="E250" s="830">
        <f t="shared" si="187"/>
        <v>2011</v>
      </c>
      <c r="F250" s="976">
        <v>0</v>
      </c>
      <c r="G250" s="853">
        <f t="shared" si="188"/>
        <v>47</v>
      </c>
      <c r="H250" s="893"/>
      <c r="I250" s="894">
        <f t="shared" si="180"/>
        <v>2057</v>
      </c>
      <c r="J250" s="895">
        <f t="shared" si="189"/>
        <v>0</v>
      </c>
      <c r="K250" s="896">
        <f t="shared" si="175"/>
        <v>0</v>
      </c>
      <c r="L250" s="1024">
        <f t="shared" si="181"/>
        <v>0</v>
      </c>
      <c r="M250" s="897">
        <f t="shared" si="182"/>
        <v>47</v>
      </c>
      <c r="N250" s="894">
        <f t="shared" si="183"/>
        <v>2057</v>
      </c>
      <c r="O250" s="834">
        <f t="shared" si="190"/>
        <v>5235079011.8883438</v>
      </c>
      <c r="P250" s="835">
        <f t="shared" si="176"/>
        <v>5235079011.8883438</v>
      </c>
      <c r="Q250" s="898">
        <f t="shared" si="177"/>
        <v>111384659.82741158</v>
      </c>
      <c r="R250" s="915">
        <f t="shared" si="184"/>
        <v>2011</v>
      </c>
      <c r="S250" s="833">
        <f t="shared" si="191"/>
        <v>1</v>
      </c>
      <c r="T250" s="837">
        <f t="shared" si="167"/>
        <v>111384659.82741158</v>
      </c>
      <c r="U250" s="832">
        <f t="shared" si="185"/>
        <v>2011</v>
      </c>
      <c r="V250" s="838">
        <f t="shared" si="186"/>
        <v>5123694352.0609322</v>
      </c>
      <c r="W250" s="989"/>
      <c r="X250" s="840"/>
      <c r="Y250" s="815"/>
      <c r="Z250" s="808"/>
      <c r="AA250" s="808"/>
      <c r="AB250" s="842"/>
      <c r="AC250" s="842"/>
    </row>
    <row r="251" spans="1:29" ht="16">
      <c r="A251" s="1036"/>
      <c r="B251" s="972"/>
      <c r="C251" s="973"/>
      <c r="D251" s="974"/>
      <c r="E251" s="830">
        <f t="shared" si="187"/>
        <v>2012</v>
      </c>
      <c r="F251" s="976">
        <v>0</v>
      </c>
      <c r="G251" s="853">
        <f t="shared" si="188"/>
        <v>46</v>
      </c>
      <c r="H251" s="893"/>
      <c r="I251" s="894">
        <f t="shared" si="180"/>
        <v>2057</v>
      </c>
      <c r="J251" s="895">
        <f t="shared" si="189"/>
        <v>0</v>
      </c>
      <c r="K251" s="896">
        <f t="shared" si="175"/>
        <v>0</v>
      </c>
      <c r="L251" s="1024">
        <f t="shared" si="181"/>
        <v>0</v>
      </c>
      <c r="M251" s="897">
        <f t="shared" si="182"/>
        <v>46</v>
      </c>
      <c r="N251" s="894">
        <f t="shared" si="183"/>
        <v>2057</v>
      </c>
      <c r="O251" s="834">
        <f t="shared" si="190"/>
        <v>5123694352.0609322</v>
      </c>
      <c r="P251" s="835">
        <f t="shared" si="176"/>
        <v>5123694352.0609322</v>
      </c>
      <c r="Q251" s="898">
        <f t="shared" si="177"/>
        <v>111384659.82741156</v>
      </c>
      <c r="R251" s="915">
        <f t="shared" si="184"/>
        <v>2012</v>
      </c>
      <c r="S251" s="833">
        <f t="shared" si="191"/>
        <v>1</v>
      </c>
      <c r="T251" s="837">
        <f t="shared" si="167"/>
        <v>111384659.82741156</v>
      </c>
      <c r="U251" s="832">
        <f t="shared" si="185"/>
        <v>2012</v>
      </c>
      <c r="V251" s="838">
        <f t="shared" si="186"/>
        <v>5012309692.2335205</v>
      </c>
      <c r="W251" s="989"/>
      <c r="X251" s="840"/>
      <c r="Y251" s="815"/>
      <c r="Z251" s="808"/>
      <c r="AA251" s="808"/>
      <c r="AB251" s="842"/>
      <c r="AC251" s="842"/>
    </row>
    <row r="252" spans="1:29" ht="16">
      <c r="A252" s="1036"/>
      <c r="B252" s="972"/>
      <c r="C252" s="973"/>
      <c r="D252" s="974"/>
      <c r="E252" s="830">
        <f t="shared" si="187"/>
        <v>2013</v>
      </c>
      <c r="F252" s="976">
        <v>0</v>
      </c>
      <c r="G252" s="853">
        <f t="shared" si="188"/>
        <v>45</v>
      </c>
      <c r="H252" s="893"/>
      <c r="I252" s="894">
        <f t="shared" si="180"/>
        <v>2057</v>
      </c>
      <c r="J252" s="895">
        <f t="shared" si="189"/>
        <v>0</v>
      </c>
      <c r="K252" s="896">
        <f t="shared" si="175"/>
        <v>0</v>
      </c>
      <c r="L252" s="1024">
        <f t="shared" si="181"/>
        <v>0</v>
      </c>
      <c r="M252" s="897">
        <f t="shared" si="182"/>
        <v>45</v>
      </c>
      <c r="N252" s="894">
        <f t="shared" si="183"/>
        <v>2057</v>
      </c>
      <c r="O252" s="834">
        <f t="shared" si="190"/>
        <v>5012309692.2335205</v>
      </c>
      <c r="P252" s="835">
        <f t="shared" si="176"/>
        <v>5012309692.2335205</v>
      </c>
      <c r="Q252" s="898">
        <f t="shared" si="177"/>
        <v>111384659.82741156</v>
      </c>
      <c r="R252" s="915">
        <f t="shared" si="184"/>
        <v>2013</v>
      </c>
      <c r="S252" s="833">
        <f t="shared" si="191"/>
        <v>1</v>
      </c>
      <c r="T252" s="837">
        <f t="shared" si="167"/>
        <v>111384659.82741156</v>
      </c>
      <c r="U252" s="832">
        <f t="shared" si="185"/>
        <v>2013</v>
      </c>
      <c r="V252" s="838">
        <f t="shared" si="186"/>
        <v>4900925032.4061089</v>
      </c>
      <c r="W252" s="989"/>
      <c r="X252" s="840"/>
      <c r="Y252" s="815"/>
      <c r="Z252" s="808"/>
      <c r="AA252" s="808"/>
      <c r="AB252" s="842"/>
      <c r="AC252" s="842"/>
    </row>
    <row r="253" spans="1:29" ht="16">
      <c r="A253" s="1036"/>
      <c r="B253" s="972"/>
      <c r="C253" s="973"/>
      <c r="D253" s="974"/>
      <c r="E253" s="830">
        <f t="shared" si="187"/>
        <v>2014</v>
      </c>
      <c r="F253" s="976">
        <v>0</v>
      </c>
      <c r="G253" s="853">
        <f t="shared" si="188"/>
        <v>44</v>
      </c>
      <c r="H253" s="893"/>
      <c r="I253" s="894">
        <f t="shared" si="180"/>
        <v>2057</v>
      </c>
      <c r="J253" s="895">
        <f t="shared" si="189"/>
        <v>0</v>
      </c>
      <c r="K253" s="896">
        <f t="shared" si="175"/>
        <v>0</v>
      </c>
      <c r="L253" s="1024">
        <f t="shared" si="181"/>
        <v>0</v>
      </c>
      <c r="M253" s="897">
        <f t="shared" si="182"/>
        <v>44</v>
      </c>
      <c r="N253" s="894">
        <f t="shared" si="183"/>
        <v>2057</v>
      </c>
      <c r="O253" s="834">
        <f t="shared" si="190"/>
        <v>4900925032.4061089</v>
      </c>
      <c r="P253" s="835">
        <f t="shared" si="176"/>
        <v>4900925032.4061089</v>
      </c>
      <c r="Q253" s="898">
        <f t="shared" si="177"/>
        <v>111384659.82741156</v>
      </c>
      <c r="R253" s="915">
        <f t="shared" si="184"/>
        <v>2014</v>
      </c>
      <c r="S253" s="833">
        <f t="shared" si="191"/>
        <v>1</v>
      </c>
      <c r="T253" s="837">
        <f t="shared" si="167"/>
        <v>111384659.82741156</v>
      </c>
      <c r="U253" s="832">
        <f t="shared" si="185"/>
        <v>2014</v>
      </c>
      <c r="V253" s="838">
        <f t="shared" si="186"/>
        <v>4789540372.5786972</v>
      </c>
      <c r="W253" s="989"/>
      <c r="X253" s="840"/>
      <c r="Y253" s="815"/>
      <c r="Z253" s="808"/>
      <c r="AA253" s="808"/>
      <c r="AB253" s="842"/>
      <c r="AC253" s="842"/>
    </row>
    <row r="254" spans="1:29" ht="16">
      <c r="A254" s="1036"/>
      <c r="B254" s="972"/>
      <c r="C254" s="973"/>
      <c r="D254" s="974"/>
      <c r="E254" s="830">
        <f t="shared" si="187"/>
        <v>2015</v>
      </c>
      <c r="F254" s="976">
        <v>0</v>
      </c>
      <c r="G254" s="853">
        <f t="shared" si="188"/>
        <v>43</v>
      </c>
      <c r="H254" s="893"/>
      <c r="I254" s="894">
        <f t="shared" si="180"/>
        <v>2057</v>
      </c>
      <c r="J254" s="895">
        <f t="shared" si="189"/>
        <v>0</v>
      </c>
      <c r="K254" s="896">
        <f t="shared" si="175"/>
        <v>0</v>
      </c>
      <c r="L254" s="1024">
        <f t="shared" si="181"/>
        <v>0</v>
      </c>
      <c r="M254" s="897">
        <f t="shared" si="182"/>
        <v>43</v>
      </c>
      <c r="N254" s="894">
        <f t="shared" si="183"/>
        <v>2057</v>
      </c>
      <c r="O254" s="834">
        <f t="shared" si="190"/>
        <v>4789540372.5786972</v>
      </c>
      <c r="P254" s="835">
        <f t="shared" si="176"/>
        <v>4789540372.5786972</v>
      </c>
      <c r="Q254" s="898">
        <f t="shared" si="177"/>
        <v>111384659.82741156</v>
      </c>
      <c r="R254" s="915">
        <f t="shared" si="184"/>
        <v>2015</v>
      </c>
      <c r="S254" s="833">
        <f t="shared" si="191"/>
        <v>1</v>
      </c>
      <c r="T254" s="837">
        <f t="shared" si="167"/>
        <v>111384659.82741156</v>
      </c>
      <c r="U254" s="832">
        <f t="shared" si="185"/>
        <v>2015</v>
      </c>
      <c r="V254" s="838">
        <f t="shared" si="186"/>
        <v>4678155712.7512856</v>
      </c>
      <c r="W254" s="989"/>
      <c r="X254" s="840"/>
      <c r="Y254" s="815"/>
      <c r="Z254" s="808"/>
      <c r="AA254" s="808"/>
      <c r="AB254" s="842"/>
      <c r="AC254" s="842"/>
    </row>
    <row r="255" spans="1:29" ht="16">
      <c r="A255" s="1036"/>
      <c r="B255" s="972"/>
      <c r="C255" s="973"/>
      <c r="D255" s="974"/>
      <c r="E255" s="830">
        <f t="shared" si="187"/>
        <v>2016</v>
      </c>
      <c r="F255" s="976">
        <v>0</v>
      </c>
      <c r="G255" s="853">
        <f t="shared" si="188"/>
        <v>42</v>
      </c>
      <c r="H255" s="893"/>
      <c r="I255" s="894">
        <f t="shared" si="180"/>
        <v>2057</v>
      </c>
      <c r="J255" s="895">
        <f t="shared" si="189"/>
        <v>0</v>
      </c>
      <c r="K255" s="896">
        <f t="shared" si="175"/>
        <v>0</v>
      </c>
      <c r="L255" s="1024">
        <f t="shared" si="181"/>
        <v>0</v>
      </c>
      <c r="M255" s="897">
        <f t="shared" si="182"/>
        <v>42</v>
      </c>
      <c r="N255" s="894">
        <f t="shared" si="183"/>
        <v>2057</v>
      </c>
      <c r="O255" s="834">
        <f t="shared" si="190"/>
        <v>4678155712.7512856</v>
      </c>
      <c r="P255" s="835">
        <f t="shared" si="176"/>
        <v>4678155712.7512856</v>
      </c>
      <c r="Q255" s="898">
        <f t="shared" si="177"/>
        <v>111384659.82741156</v>
      </c>
      <c r="R255" s="915">
        <f t="shared" si="184"/>
        <v>2016</v>
      </c>
      <c r="S255" s="833">
        <f t="shared" si="191"/>
        <v>1</v>
      </c>
      <c r="T255" s="837">
        <f t="shared" si="167"/>
        <v>111384659.82741156</v>
      </c>
      <c r="U255" s="832">
        <f t="shared" si="185"/>
        <v>2016</v>
      </c>
      <c r="V255" s="838">
        <f t="shared" si="186"/>
        <v>4566771052.9238739</v>
      </c>
      <c r="W255" s="989"/>
      <c r="X255" s="840"/>
      <c r="Y255" s="815"/>
      <c r="Z255" s="808"/>
      <c r="AA255" s="808"/>
      <c r="AB255" s="842"/>
      <c r="AC255" s="842"/>
    </row>
    <row r="256" spans="1:29" ht="16">
      <c r="A256" s="1036"/>
      <c r="B256" s="972"/>
      <c r="C256" s="973"/>
      <c r="D256" s="974"/>
      <c r="E256" s="830">
        <f t="shared" si="187"/>
        <v>2017</v>
      </c>
      <c r="F256" s="976">
        <v>0</v>
      </c>
      <c r="G256" s="853">
        <f t="shared" si="188"/>
        <v>41</v>
      </c>
      <c r="H256" s="893"/>
      <c r="I256" s="894">
        <f t="shared" si="180"/>
        <v>2057</v>
      </c>
      <c r="J256" s="895">
        <f t="shared" si="189"/>
        <v>0</v>
      </c>
      <c r="K256" s="896">
        <f t="shared" si="175"/>
        <v>0</v>
      </c>
      <c r="L256" s="1024">
        <f t="shared" si="181"/>
        <v>0</v>
      </c>
      <c r="M256" s="897">
        <f t="shared" si="182"/>
        <v>41</v>
      </c>
      <c r="N256" s="894">
        <f t="shared" si="183"/>
        <v>2057</v>
      </c>
      <c r="O256" s="834">
        <f t="shared" si="190"/>
        <v>4566771052.9238739</v>
      </c>
      <c r="P256" s="835">
        <f t="shared" si="176"/>
        <v>4566771052.9238739</v>
      </c>
      <c r="Q256" s="898">
        <f t="shared" si="177"/>
        <v>111384659.82741156</v>
      </c>
      <c r="R256" s="915">
        <f t="shared" si="184"/>
        <v>2017</v>
      </c>
      <c r="S256" s="833">
        <f t="shared" si="191"/>
        <v>1</v>
      </c>
      <c r="T256" s="837">
        <f t="shared" si="167"/>
        <v>111384659.82741156</v>
      </c>
      <c r="U256" s="832">
        <f t="shared" si="185"/>
        <v>2017</v>
      </c>
      <c r="V256" s="838">
        <f t="shared" si="186"/>
        <v>4455386393.0964622</v>
      </c>
      <c r="W256" s="989"/>
      <c r="X256" s="840"/>
      <c r="Y256" s="815"/>
      <c r="Z256" s="808"/>
      <c r="AA256" s="808"/>
      <c r="AB256" s="842"/>
      <c r="AC256" s="842"/>
    </row>
    <row r="257" spans="1:29" ht="16">
      <c r="A257" s="1035"/>
      <c r="B257" s="902"/>
      <c r="C257" s="832"/>
      <c r="D257" s="892"/>
      <c r="E257" s="830">
        <f t="shared" si="187"/>
        <v>2018</v>
      </c>
      <c r="F257" s="976">
        <v>0</v>
      </c>
      <c r="G257" s="853">
        <f t="shared" si="188"/>
        <v>40</v>
      </c>
      <c r="H257" s="893"/>
      <c r="I257" s="894">
        <f t="shared" si="180"/>
        <v>2057</v>
      </c>
      <c r="J257" s="895">
        <f t="shared" si="189"/>
        <v>0</v>
      </c>
      <c r="K257" s="896">
        <f t="shared" si="175"/>
        <v>0</v>
      </c>
      <c r="L257" s="1024">
        <f t="shared" si="181"/>
        <v>0</v>
      </c>
      <c r="M257" s="897">
        <f t="shared" si="182"/>
        <v>40</v>
      </c>
      <c r="N257" s="894">
        <f t="shared" si="183"/>
        <v>2057</v>
      </c>
      <c r="O257" s="834">
        <f t="shared" si="190"/>
        <v>4455386393.0964622</v>
      </c>
      <c r="P257" s="835">
        <f t="shared" si="176"/>
        <v>4455386393.0964622</v>
      </c>
      <c r="Q257" s="898">
        <f t="shared" si="177"/>
        <v>111384659.82741156</v>
      </c>
      <c r="R257" s="915">
        <f t="shared" si="184"/>
        <v>2018</v>
      </c>
      <c r="S257" s="833">
        <f t="shared" si="191"/>
        <v>1</v>
      </c>
      <c r="T257" s="837">
        <f t="shared" si="167"/>
        <v>111384659.82741156</v>
      </c>
      <c r="U257" s="832">
        <f t="shared" si="185"/>
        <v>2018</v>
      </c>
      <c r="V257" s="838">
        <f t="shared" si="186"/>
        <v>4344001733.2690506</v>
      </c>
      <c r="W257" s="858"/>
      <c r="X257" s="842"/>
      <c r="Y257" s="842"/>
    </row>
    <row r="258" spans="1:29" ht="16">
      <c r="A258" s="1040"/>
      <c r="B258" s="1239"/>
      <c r="C258" s="1240"/>
      <c r="D258" s="1241"/>
      <c r="E258" s="1236">
        <v>2019</v>
      </c>
      <c r="F258" s="976">
        <v>0</v>
      </c>
      <c r="G258" s="853">
        <f t="shared" si="188"/>
        <v>39</v>
      </c>
      <c r="H258" s="893"/>
      <c r="I258" s="894">
        <f t="shared" si="180"/>
        <v>2057</v>
      </c>
      <c r="J258" s="895">
        <f t="shared" si="189"/>
        <v>0</v>
      </c>
      <c r="K258" s="896">
        <f t="shared" si="175"/>
        <v>0</v>
      </c>
      <c r="L258" s="1024">
        <f t="shared" si="181"/>
        <v>0</v>
      </c>
      <c r="M258" s="897">
        <f t="shared" si="182"/>
        <v>39</v>
      </c>
      <c r="N258" s="894">
        <f t="shared" si="183"/>
        <v>2057</v>
      </c>
      <c r="O258" s="834">
        <f t="shared" si="190"/>
        <v>4344001733.2690506</v>
      </c>
      <c r="P258" s="835">
        <f t="shared" si="176"/>
        <v>4344001733.2690506</v>
      </c>
      <c r="Q258" s="898">
        <f t="shared" si="177"/>
        <v>111384659.82741155</v>
      </c>
      <c r="R258" s="915">
        <f t="shared" si="184"/>
        <v>2019</v>
      </c>
      <c r="S258" s="833">
        <f t="shared" si="191"/>
        <v>1</v>
      </c>
      <c r="T258" s="837">
        <f t="shared" si="167"/>
        <v>111384659.82741155</v>
      </c>
      <c r="U258" s="832">
        <f t="shared" si="185"/>
        <v>2019</v>
      </c>
      <c r="V258" s="838">
        <f t="shared" si="186"/>
        <v>4232617073.4416389</v>
      </c>
      <c r="W258" s="1242"/>
      <c r="X258" s="842"/>
      <c r="Y258" s="842"/>
    </row>
    <row r="259" spans="1:29" ht="16">
      <c r="A259" s="1816" t="s">
        <v>100</v>
      </c>
      <c r="B259" s="1817"/>
      <c r="C259" s="1817"/>
      <c r="D259" s="1817"/>
      <c r="E259" s="1818"/>
      <c r="F259" s="991">
        <f>SUM(F240:F257)</f>
        <v>5683037454.4005909</v>
      </c>
      <c r="G259" s="861"/>
      <c r="H259" s="862"/>
      <c r="I259" s="863"/>
      <c r="J259" s="863"/>
      <c r="K259" s="861"/>
      <c r="L259" s="1248"/>
      <c r="M259" s="864"/>
      <c r="N259" s="863"/>
      <c r="O259" s="865"/>
      <c r="P259" s="866"/>
      <c r="Q259" s="867"/>
      <c r="R259" s="868"/>
      <c r="S259" s="868"/>
      <c r="T259" s="866">
        <f>SUM(T240:T257)</f>
        <v>1339035721.1315391</v>
      </c>
      <c r="U259" s="869"/>
      <c r="V259" s="870"/>
      <c r="W259" s="1247"/>
      <c r="X259" s="803"/>
      <c r="Y259" s="803"/>
      <c r="Z259" s="803"/>
      <c r="AA259" s="803"/>
      <c r="AB259" s="803"/>
      <c r="AC259" s="803"/>
    </row>
    <row r="262" spans="1:29" ht="16">
      <c r="A262" s="1813" t="s">
        <v>3415</v>
      </c>
      <c r="B262" s="1813"/>
      <c r="C262" s="1813"/>
      <c r="D262" s="1813"/>
      <c r="E262" s="884"/>
      <c r="F262" s="885"/>
      <c r="G262" s="885"/>
      <c r="H262" s="797"/>
      <c r="I262" s="798"/>
      <c r="J262" s="798"/>
      <c r="K262" s="885"/>
      <c r="L262" s="1027"/>
      <c r="M262" s="885"/>
      <c r="N262" s="885"/>
      <c r="O262" s="885"/>
      <c r="P262" s="885"/>
      <c r="Q262" s="885"/>
      <c r="R262" s="885"/>
      <c r="S262" s="885"/>
      <c r="T262" s="886"/>
      <c r="U262" s="887"/>
      <c r="V262" s="885"/>
      <c r="W262" s="885"/>
      <c r="X262" s="888"/>
      <c r="Y262" s="888"/>
      <c r="Z262" s="888"/>
      <c r="AA262" s="888"/>
      <c r="AB262" s="888"/>
      <c r="AC262" s="888"/>
    </row>
    <row r="263" spans="1:29" ht="17">
      <c r="A263" s="1792" t="s">
        <v>118</v>
      </c>
      <c r="B263" s="1792" t="s">
        <v>3340</v>
      </c>
      <c r="C263" s="1792" t="s">
        <v>3</v>
      </c>
      <c r="D263" s="1792" t="s">
        <v>3341</v>
      </c>
      <c r="E263" s="1792"/>
      <c r="F263" s="1814" t="s">
        <v>3342</v>
      </c>
      <c r="G263" s="1792" t="s">
        <v>3343</v>
      </c>
      <c r="H263" s="1792"/>
      <c r="I263" s="1792" t="s">
        <v>3344</v>
      </c>
      <c r="J263" s="1793" t="s">
        <v>3345</v>
      </c>
      <c r="K263" s="1792" t="s">
        <v>3346</v>
      </c>
      <c r="L263" s="1796" t="s">
        <v>3347</v>
      </c>
      <c r="M263" s="1797" t="s">
        <v>3348</v>
      </c>
      <c r="N263" s="1792" t="s">
        <v>3349</v>
      </c>
      <c r="O263" s="1805" t="s">
        <v>3350</v>
      </c>
      <c r="P263" s="1806"/>
      <c r="Q263" s="1249" t="s">
        <v>3351</v>
      </c>
      <c r="R263" s="1805" t="s">
        <v>2425</v>
      </c>
      <c r="S263" s="1807"/>
      <c r="T263" s="1806"/>
      <c r="U263" s="1808" t="s">
        <v>3352</v>
      </c>
      <c r="V263" s="1808"/>
      <c r="W263" s="1809" t="s">
        <v>3353</v>
      </c>
      <c r="X263" s="1812"/>
      <c r="Y263" s="1246"/>
      <c r="Z263" s="803">
        <v>11</v>
      </c>
      <c r="AA263" s="803"/>
      <c r="AB263" s="803"/>
      <c r="AC263" s="889"/>
    </row>
    <row r="264" spans="1:29" ht="16">
      <c r="A264" s="1792"/>
      <c r="B264" s="1792"/>
      <c r="C264" s="1792"/>
      <c r="D264" s="1792"/>
      <c r="E264" s="1792"/>
      <c r="F264" s="1814"/>
      <c r="G264" s="1792"/>
      <c r="H264" s="1792"/>
      <c r="I264" s="1792"/>
      <c r="J264" s="1794"/>
      <c r="K264" s="1792"/>
      <c r="L264" s="1796"/>
      <c r="M264" s="1798"/>
      <c r="N264" s="1792"/>
      <c r="O264" s="1809" t="s">
        <v>3354</v>
      </c>
      <c r="P264" s="1809" t="s">
        <v>3355</v>
      </c>
      <c r="Q264" s="1797" t="s">
        <v>3342</v>
      </c>
      <c r="R264" s="1797" t="s">
        <v>3356</v>
      </c>
      <c r="S264" s="1793" t="s">
        <v>3357</v>
      </c>
      <c r="T264" s="1797" t="s">
        <v>3342</v>
      </c>
      <c r="U264" s="1808"/>
      <c r="V264" s="1808"/>
      <c r="W264" s="1810"/>
      <c r="X264" s="1812"/>
      <c r="Y264" s="1246"/>
      <c r="Z264" s="803"/>
      <c r="AA264" s="803"/>
      <c r="AB264" s="803"/>
      <c r="AC264" s="803"/>
    </row>
    <row r="265" spans="1:29" ht="17">
      <c r="A265" s="1792"/>
      <c r="B265" s="1792"/>
      <c r="C265" s="1792"/>
      <c r="D265" s="810" t="s">
        <v>20</v>
      </c>
      <c r="E265" s="811" t="s">
        <v>1914</v>
      </c>
      <c r="F265" s="1814"/>
      <c r="G265" s="1247" t="s">
        <v>1914</v>
      </c>
      <c r="H265" s="1247" t="s">
        <v>3358</v>
      </c>
      <c r="I265" s="1792"/>
      <c r="J265" s="1795"/>
      <c r="K265" s="813" t="s">
        <v>1914</v>
      </c>
      <c r="L265" s="1022" t="s">
        <v>1914</v>
      </c>
      <c r="M265" s="1247" t="s">
        <v>1914</v>
      </c>
      <c r="N265" s="1792"/>
      <c r="O265" s="1811"/>
      <c r="P265" s="1811"/>
      <c r="Q265" s="1798"/>
      <c r="R265" s="1798"/>
      <c r="S265" s="1795"/>
      <c r="T265" s="1798"/>
      <c r="U265" s="1247" t="s">
        <v>3359</v>
      </c>
      <c r="V265" s="1247" t="s">
        <v>3342</v>
      </c>
      <c r="W265" s="1811"/>
      <c r="X265" s="814"/>
      <c r="Y265" s="814"/>
      <c r="Z265" s="803"/>
      <c r="AA265" s="803"/>
      <c r="AB265" s="803"/>
      <c r="AC265" s="803"/>
    </row>
    <row r="266" spans="1:29" ht="16">
      <c r="A266" s="1048"/>
      <c r="B266" s="1043" t="s">
        <v>3370</v>
      </c>
      <c r="C266" s="1049">
        <v>31101</v>
      </c>
      <c r="D266" s="1045"/>
      <c r="E266" s="975">
        <v>2002</v>
      </c>
      <c r="F266" s="1046">
        <v>316343811</v>
      </c>
      <c r="G266" s="1041">
        <f>VLOOKUP(C266,'[18]umur ekonomis'!$A$1:$C$79,3)</f>
        <v>50</v>
      </c>
      <c r="H266" s="926"/>
      <c r="I266" s="894">
        <f t="shared" ref="I266:I283" si="192">E266+M266-1</f>
        <v>2051</v>
      </c>
      <c r="J266" s="927"/>
      <c r="K266" s="925"/>
      <c r="L266" s="1023">
        <f>IF(G266+K266&gt;$G266,$G266-G266,K266)</f>
        <v>0</v>
      </c>
      <c r="M266" s="928">
        <f>G266+L266</f>
        <v>50</v>
      </c>
      <c r="N266" s="894">
        <f t="shared" ref="N266:N283" si="193">E266+M266-1</f>
        <v>2051</v>
      </c>
      <c r="O266" s="905">
        <f>F266</f>
        <v>316343811</v>
      </c>
      <c r="P266" s="898">
        <f>O266</f>
        <v>316343811</v>
      </c>
      <c r="Q266" s="898">
        <f>(O266)/M266</f>
        <v>6326876.2199999997</v>
      </c>
      <c r="R266" s="929">
        <f t="shared" ref="R266:R283" si="194">E266</f>
        <v>2002</v>
      </c>
      <c r="S266" s="897">
        <v>1</v>
      </c>
      <c r="T266" s="930">
        <f t="shared" ref="T266:T283" si="195">Q266*S266</f>
        <v>6326876.2199999997</v>
      </c>
      <c r="U266" s="894">
        <f t="shared" ref="U266:U283" si="196">E266</f>
        <v>2002</v>
      </c>
      <c r="V266" s="931">
        <f>IF(OR(AND(ISBLANK(D266),ISBLANK(F266)),ISTEXT(D266),ISTEXT(F266)),"",F266-Q266)</f>
        <v>310016934.77999997</v>
      </c>
      <c r="W266" s="932"/>
      <c r="X266" s="933"/>
      <c r="Y266" s="933"/>
      <c r="Z266" s="934" t="s">
        <v>3360</v>
      </c>
      <c r="AA266" s="935"/>
      <c r="AB266" s="935"/>
      <c r="AC266" s="936"/>
    </row>
    <row r="267" spans="1:29" ht="16">
      <c r="A267" s="1048"/>
      <c r="B267" s="1043"/>
      <c r="C267" s="1050"/>
      <c r="D267" s="974"/>
      <c r="E267" s="975">
        <f>E266+1</f>
        <v>2003</v>
      </c>
      <c r="F267" s="1046">
        <v>0</v>
      </c>
      <c r="G267" s="1042">
        <f t="shared" ref="G267:G283" si="197">M266-(E267-E266)</f>
        <v>49</v>
      </c>
      <c r="H267" s="893"/>
      <c r="I267" s="894">
        <f t="shared" si="192"/>
        <v>2051</v>
      </c>
      <c r="J267" s="895">
        <f>F267/$F$34</f>
        <v>0</v>
      </c>
      <c r="K267" s="896">
        <f>IF(J267=0%,0,IF(J267&lt;=25%,5,IF(J267&lt;=50%,10,IF(J267&lt;=75%,15,50))))</f>
        <v>0</v>
      </c>
      <c r="L267" s="1024">
        <f t="shared" ref="L267:L283" si="198">IF(OR(AND(ISBLANK(D267),ISBLANK(F267)),ISTEXT(D267),ISTEXT(F267)),"",IF(G267+K267&gt;$G$34,$G$34-G267,K267))</f>
        <v>0</v>
      </c>
      <c r="M267" s="897">
        <f>IF(OR(AND(ISBLANK(E267),ISBLANK(F267)),ISTEXT(E267),ISTEXT(F267)),"",G267+L267)</f>
        <v>49</v>
      </c>
      <c r="N267" s="894">
        <f t="shared" si="193"/>
        <v>2051</v>
      </c>
      <c r="O267" s="834">
        <f t="shared" ref="O267:O270" si="199">V266</f>
        <v>310016934.77999997</v>
      </c>
      <c r="P267" s="835">
        <f>O267+F267</f>
        <v>310016934.77999997</v>
      </c>
      <c r="Q267" s="898">
        <f>(P267)/M267</f>
        <v>6326876.2199999997</v>
      </c>
      <c r="R267" s="915">
        <f t="shared" si="194"/>
        <v>2003</v>
      </c>
      <c r="S267" s="833">
        <f>R267-R266</f>
        <v>1</v>
      </c>
      <c r="T267" s="837">
        <f t="shared" si="195"/>
        <v>6326876.2199999997</v>
      </c>
      <c r="U267" s="832">
        <f t="shared" si="196"/>
        <v>2003</v>
      </c>
      <c r="V267" s="838">
        <f t="shared" ref="V267:V283" si="200">IF(OR(AND(ISBLANK(D267),ISBLANK(F267)),ISTEXT(D267),ISTEXT(F267)),"",P267-T267)</f>
        <v>303690058.55999994</v>
      </c>
      <c r="W267" s="839"/>
      <c r="X267" s="840"/>
      <c r="Y267" s="815"/>
      <c r="Z267" s="841" t="s">
        <v>3361</v>
      </c>
      <c r="AA267" s="842"/>
      <c r="AB267" s="842"/>
      <c r="AC267" s="843">
        <f>F284</f>
        <v>577566147.59240282</v>
      </c>
    </row>
    <row r="268" spans="1:29" ht="16">
      <c r="A268" s="1048"/>
      <c r="B268" s="1037"/>
      <c r="C268" s="1050"/>
      <c r="D268" s="974"/>
      <c r="E268" s="975">
        <f t="shared" ref="E268:E270" si="201">E267+1</f>
        <v>2004</v>
      </c>
      <c r="F268" s="1039">
        <v>0</v>
      </c>
      <c r="G268" s="1042">
        <f t="shared" si="197"/>
        <v>48</v>
      </c>
      <c r="H268" s="893"/>
      <c r="I268" s="894">
        <f t="shared" si="192"/>
        <v>2051</v>
      </c>
      <c r="J268" s="895">
        <f t="shared" ref="J268:J269" si="202">F268/$F$59</f>
        <v>0</v>
      </c>
      <c r="K268" s="896">
        <f t="shared" ref="K268:K283" si="203">IF(J268=0%,0,IF(J268&lt;=25%,5,IF(J268&lt;=50%,10,IF(J268&lt;=75%,15,50))))</f>
        <v>0</v>
      </c>
      <c r="L268" s="1024">
        <f t="shared" si="198"/>
        <v>0</v>
      </c>
      <c r="M268" s="897">
        <f t="shared" ref="M268:M283" si="204">IF(OR(AND(ISBLANK(D268),ISBLANK(F268)),ISTEXT(D268),ISTEXT(F268)),"",G268+L268)</f>
        <v>48</v>
      </c>
      <c r="N268" s="894">
        <f t="shared" si="193"/>
        <v>2051</v>
      </c>
      <c r="O268" s="834">
        <f t="shared" si="199"/>
        <v>303690058.55999994</v>
      </c>
      <c r="P268" s="835">
        <f t="shared" ref="P268:P283" si="205">O268+F268</f>
        <v>303690058.55999994</v>
      </c>
      <c r="Q268" s="898">
        <f t="shared" ref="Q268:Q283" si="206">(P268)/M268</f>
        <v>6326876.2199999988</v>
      </c>
      <c r="R268" s="915">
        <f t="shared" si="194"/>
        <v>2004</v>
      </c>
      <c r="S268" s="833">
        <f t="shared" ref="S268:S270" si="207">R268-R267</f>
        <v>1</v>
      </c>
      <c r="T268" s="837">
        <f t="shared" si="195"/>
        <v>6326876.2199999988</v>
      </c>
      <c r="U268" s="832">
        <f t="shared" si="196"/>
        <v>2004</v>
      </c>
      <c r="V268" s="838">
        <f t="shared" si="200"/>
        <v>297363182.33999991</v>
      </c>
      <c r="W268" s="839"/>
      <c r="X268" s="840"/>
      <c r="Y268" s="815"/>
      <c r="Z268" s="841" t="s">
        <v>3362</v>
      </c>
      <c r="AA268" s="797"/>
      <c r="AB268" s="797"/>
      <c r="AC268" s="843">
        <f>T284</f>
        <v>162658005.05817664</v>
      </c>
    </row>
    <row r="269" spans="1:29" ht="16">
      <c r="A269" s="1048"/>
      <c r="B269" s="1037"/>
      <c r="C269" s="1050"/>
      <c r="D269" s="974"/>
      <c r="E269" s="975">
        <f t="shared" si="201"/>
        <v>2005</v>
      </c>
      <c r="F269" s="1039">
        <v>0</v>
      </c>
      <c r="G269" s="1042">
        <f t="shared" si="197"/>
        <v>47</v>
      </c>
      <c r="H269" s="893"/>
      <c r="I269" s="894">
        <f t="shared" si="192"/>
        <v>2051</v>
      </c>
      <c r="J269" s="895">
        <f t="shared" si="202"/>
        <v>0</v>
      </c>
      <c r="K269" s="896">
        <f t="shared" si="203"/>
        <v>0</v>
      </c>
      <c r="L269" s="1024">
        <f t="shared" si="198"/>
        <v>0</v>
      </c>
      <c r="M269" s="897">
        <f t="shared" si="204"/>
        <v>47</v>
      </c>
      <c r="N269" s="894">
        <f t="shared" si="193"/>
        <v>2051</v>
      </c>
      <c r="O269" s="834">
        <f t="shared" si="199"/>
        <v>297363182.33999991</v>
      </c>
      <c r="P269" s="835">
        <f t="shared" si="205"/>
        <v>297363182.33999991</v>
      </c>
      <c r="Q269" s="898">
        <f t="shared" si="206"/>
        <v>6326876.2199999979</v>
      </c>
      <c r="R269" s="915">
        <f t="shared" si="194"/>
        <v>2005</v>
      </c>
      <c r="S269" s="833">
        <f t="shared" si="207"/>
        <v>1</v>
      </c>
      <c r="T269" s="837">
        <f t="shared" si="195"/>
        <v>6326876.2199999979</v>
      </c>
      <c r="U269" s="832">
        <f t="shared" si="196"/>
        <v>2005</v>
      </c>
      <c r="V269" s="838">
        <f t="shared" si="200"/>
        <v>291036306.11999995</v>
      </c>
      <c r="W269" s="839"/>
      <c r="X269" s="840"/>
      <c r="Y269" s="815"/>
      <c r="Z269" s="854" t="s">
        <v>3363</v>
      </c>
      <c r="AA269" s="842"/>
      <c r="AB269" s="842"/>
      <c r="AC269" s="843">
        <f>AC267-AC268</f>
        <v>414908142.53422618</v>
      </c>
    </row>
    <row r="270" spans="1:29" ht="16">
      <c r="A270" s="1048"/>
      <c r="B270" s="1043"/>
      <c r="C270" s="1050"/>
      <c r="D270" s="974"/>
      <c r="E270" s="975">
        <f t="shared" si="201"/>
        <v>2006</v>
      </c>
      <c r="F270" s="1039">
        <v>0</v>
      </c>
      <c r="G270" s="1042">
        <f t="shared" si="197"/>
        <v>46</v>
      </c>
      <c r="H270" s="893"/>
      <c r="I270" s="894">
        <f t="shared" si="192"/>
        <v>2051</v>
      </c>
      <c r="J270" s="895">
        <f>F270/P269</f>
        <v>0</v>
      </c>
      <c r="K270" s="896">
        <f t="shared" si="203"/>
        <v>0</v>
      </c>
      <c r="L270" s="1024">
        <f t="shared" si="198"/>
        <v>0</v>
      </c>
      <c r="M270" s="897">
        <f t="shared" si="204"/>
        <v>46</v>
      </c>
      <c r="N270" s="894">
        <f t="shared" si="193"/>
        <v>2051</v>
      </c>
      <c r="O270" s="834">
        <f t="shared" si="199"/>
        <v>291036306.11999995</v>
      </c>
      <c r="P270" s="835">
        <f t="shared" si="205"/>
        <v>291036306.11999995</v>
      </c>
      <c r="Q270" s="898">
        <f t="shared" si="206"/>
        <v>6326876.2199999988</v>
      </c>
      <c r="R270" s="915">
        <f t="shared" si="194"/>
        <v>2006</v>
      </c>
      <c r="S270" s="833">
        <f t="shared" si="207"/>
        <v>1</v>
      </c>
      <c r="T270" s="837">
        <f t="shared" si="195"/>
        <v>6326876.2199999988</v>
      </c>
      <c r="U270" s="832">
        <f t="shared" si="196"/>
        <v>2006</v>
      </c>
      <c r="V270" s="838">
        <f t="shared" si="200"/>
        <v>284709429.89999998</v>
      </c>
      <c r="W270" s="839"/>
      <c r="X270" s="840"/>
      <c r="Y270" s="815"/>
      <c r="Z270" s="841" t="s">
        <v>3364</v>
      </c>
      <c r="AA270" s="842"/>
      <c r="AB270" s="842"/>
      <c r="AC270" s="843">
        <f>V283-AC269</f>
        <v>-10918635.329848051</v>
      </c>
    </row>
    <row r="271" spans="1:29" ht="16">
      <c r="A271" s="1048"/>
      <c r="B271" s="1043" t="s">
        <v>3371</v>
      </c>
      <c r="C271" s="1050"/>
      <c r="D271" s="974"/>
      <c r="E271" s="975">
        <f>E270+1</f>
        <v>2007</v>
      </c>
      <c r="F271" s="1046">
        <v>261222336.59240282</v>
      </c>
      <c r="G271" s="1042">
        <f t="shared" si="197"/>
        <v>45</v>
      </c>
      <c r="H271" s="893"/>
      <c r="I271" s="894">
        <f t="shared" si="192"/>
        <v>2056</v>
      </c>
      <c r="J271" s="895">
        <f t="shared" ref="J271" si="208">F271/$F$59</f>
        <v>0.16734548731112803</v>
      </c>
      <c r="K271" s="896">
        <f t="shared" si="203"/>
        <v>5</v>
      </c>
      <c r="L271" s="1024">
        <f t="shared" si="198"/>
        <v>5</v>
      </c>
      <c r="M271" s="897">
        <f t="shared" si="204"/>
        <v>50</v>
      </c>
      <c r="N271" s="894">
        <f t="shared" si="193"/>
        <v>2056</v>
      </c>
      <c r="O271" s="834">
        <f>V270</f>
        <v>284709429.89999998</v>
      </c>
      <c r="P271" s="835">
        <f t="shared" si="205"/>
        <v>545931766.49240279</v>
      </c>
      <c r="Q271" s="898">
        <f t="shared" si="206"/>
        <v>10918635.329848057</v>
      </c>
      <c r="R271" s="915">
        <f t="shared" si="194"/>
        <v>2007</v>
      </c>
      <c r="S271" s="833">
        <f>R271-R270</f>
        <v>1</v>
      </c>
      <c r="T271" s="837">
        <f t="shared" si="195"/>
        <v>10918635.329848057</v>
      </c>
      <c r="U271" s="832">
        <f t="shared" si="196"/>
        <v>2007</v>
      </c>
      <c r="V271" s="838">
        <f t="shared" si="200"/>
        <v>535013131.16255474</v>
      </c>
      <c r="W271" s="839"/>
      <c r="X271" s="840"/>
      <c r="Y271" s="815"/>
      <c r="Z271" s="899"/>
      <c r="AA271" s="900"/>
      <c r="AB271" s="900"/>
      <c r="AC271" s="901"/>
    </row>
    <row r="272" spans="1:29" ht="16">
      <c r="A272" s="972"/>
      <c r="B272" s="1037"/>
      <c r="C272" s="973"/>
      <c r="D272" s="974"/>
      <c r="E272" s="975">
        <f>E271+1</f>
        <v>2008</v>
      </c>
      <c r="F272" s="1039">
        <v>0</v>
      </c>
      <c r="G272" s="1042">
        <f t="shared" si="197"/>
        <v>49</v>
      </c>
      <c r="H272" s="893"/>
      <c r="I272" s="894">
        <f t="shared" si="192"/>
        <v>2056</v>
      </c>
      <c r="J272" s="895">
        <f>F272/P271</f>
        <v>0</v>
      </c>
      <c r="K272" s="896">
        <f t="shared" si="203"/>
        <v>0</v>
      </c>
      <c r="L272" s="1024">
        <f t="shared" si="198"/>
        <v>0</v>
      </c>
      <c r="M272" s="897">
        <f t="shared" si="204"/>
        <v>49</v>
      </c>
      <c r="N272" s="894">
        <f t="shared" si="193"/>
        <v>2056</v>
      </c>
      <c r="O272" s="834">
        <f>V271</f>
        <v>535013131.16255474</v>
      </c>
      <c r="P272" s="835">
        <f t="shared" si="205"/>
        <v>535013131.16255474</v>
      </c>
      <c r="Q272" s="898">
        <f t="shared" si="206"/>
        <v>10918635.329848057</v>
      </c>
      <c r="R272" s="915">
        <f t="shared" si="194"/>
        <v>2008</v>
      </c>
      <c r="S272" s="833">
        <f>R272-R271</f>
        <v>1</v>
      </c>
      <c r="T272" s="837">
        <f t="shared" si="195"/>
        <v>10918635.329848057</v>
      </c>
      <c r="U272" s="832">
        <f t="shared" si="196"/>
        <v>2008</v>
      </c>
      <c r="V272" s="838">
        <f t="shared" si="200"/>
        <v>524094495.83270669</v>
      </c>
      <c r="W272" s="839"/>
      <c r="X272" s="840"/>
      <c r="Y272" s="815"/>
      <c r="Z272" s="808"/>
      <c r="AC272" s="903"/>
    </row>
    <row r="273" spans="1:29" ht="16">
      <c r="A273" s="1040"/>
      <c r="B273" s="1037"/>
      <c r="C273" s="973"/>
      <c r="D273" s="974"/>
      <c r="E273" s="975">
        <f>E272+1</f>
        <v>2009</v>
      </c>
      <c r="F273" s="1046">
        <v>0</v>
      </c>
      <c r="G273" s="1042">
        <f t="shared" si="197"/>
        <v>48</v>
      </c>
      <c r="H273" s="893"/>
      <c r="I273" s="894">
        <f t="shared" si="192"/>
        <v>2056</v>
      </c>
      <c r="J273" s="895">
        <f>F273/P272</f>
        <v>0</v>
      </c>
      <c r="K273" s="896">
        <f t="shared" si="203"/>
        <v>0</v>
      </c>
      <c r="L273" s="1024">
        <f t="shared" si="198"/>
        <v>0</v>
      </c>
      <c r="M273" s="897">
        <f t="shared" si="204"/>
        <v>48</v>
      </c>
      <c r="N273" s="894">
        <f t="shared" si="193"/>
        <v>2056</v>
      </c>
      <c r="O273" s="834">
        <f>V272</f>
        <v>524094495.83270669</v>
      </c>
      <c r="P273" s="835">
        <f t="shared" si="205"/>
        <v>524094495.83270669</v>
      </c>
      <c r="Q273" s="898">
        <f t="shared" si="206"/>
        <v>10918635.329848057</v>
      </c>
      <c r="R273" s="915">
        <f t="shared" si="194"/>
        <v>2009</v>
      </c>
      <c r="S273" s="833">
        <f>R273-R272</f>
        <v>1</v>
      </c>
      <c r="T273" s="837">
        <f t="shared" si="195"/>
        <v>10918635.329848057</v>
      </c>
      <c r="U273" s="832">
        <f t="shared" si="196"/>
        <v>2009</v>
      </c>
      <c r="V273" s="838">
        <f t="shared" si="200"/>
        <v>513175860.50285864</v>
      </c>
      <c r="W273" s="839"/>
      <c r="X273" s="840"/>
      <c r="Y273" s="815"/>
      <c r="Z273" s="808"/>
      <c r="AA273" s="808"/>
      <c r="AB273" s="842"/>
      <c r="AC273" s="842"/>
    </row>
    <row r="274" spans="1:29" ht="16">
      <c r="A274" s="1036"/>
      <c r="B274" s="972"/>
      <c r="C274" s="973"/>
      <c r="D274" s="974"/>
      <c r="E274" s="830">
        <f t="shared" ref="E274:E282" si="209">E273+1</f>
        <v>2010</v>
      </c>
      <c r="F274" s="976">
        <v>0</v>
      </c>
      <c r="G274" s="853">
        <f t="shared" si="197"/>
        <v>47</v>
      </c>
      <c r="H274" s="893"/>
      <c r="I274" s="894">
        <f t="shared" si="192"/>
        <v>2056</v>
      </c>
      <c r="J274" s="895">
        <f t="shared" ref="J274:J283" si="210">F274/P273</f>
        <v>0</v>
      </c>
      <c r="K274" s="896">
        <f t="shared" si="203"/>
        <v>0</v>
      </c>
      <c r="L274" s="1024">
        <f t="shared" si="198"/>
        <v>0</v>
      </c>
      <c r="M274" s="897">
        <f t="shared" si="204"/>
        <v>47</v>
      </c>
      <c r="N274" s="894">
        <f t="shared" si="193"/>
        <v>2056</v>
      </c>
      <c r="O274" s="834">
        <f t="shared" ref="O274:O283" si="211">V273</f>
        <v>513175860.50285864</v>
      </c>
      <c r="P274" s="835">
        <f t="shared" si="205"/>
        <v>513175860.50285864</v>
      </c>
      <c r="Q274" s="898">
        <f t="shared" si="206"/>
        <v>10918635.329848057</v>
      </c>
      <c r="R274" s="915">
        <f t="shared" si="194"/>
        <v>2010</v>
      </c>
      <c r="S274" s="833">
        <f t="shared" ref="S274:S283" si="212">R274-R273</f>
        <v>1</v>
      </c>
      <c r="T274" s="837">
        <f t="shared" si="195"/>
        <v>10918635.329848057</v>
      </c>
      <c r="U274" s="832">
        <f t="shared" si="196"/>
        <v>2010</v>
      </c>
      <c r="V274" s="838">
        <f t="shared" si="200"/>
        <v>502257225.17301059</v>
      </c>
      <c r="W274" s="989"/>
      <c r="X274" s="840"/>
      <c r="Y274" s="815"/>
      <c r="Z274" s="1815" t="s">
        <v>3366</v>
      </c>
      <c r="AA274" s="1815"/>
      <c r="AB274" s="1815"/>
      <c r="AC274" s="859">
        <f>SUM(Q266:Q277)</f>
        <v>108064828.40893638</v>
      </c>
    </row>
    <row r="275" spans="1:29" ht="16">
      <c r="A275" s="1036"/>
      <c r="B275" s="1033"/>
      <c r="C275" s="973"/>
      <c r="D275" s="974"/>
      <c r="E275" s="830">
        <f t="shared" si="209"/>
        <v>2011</v>
      </c>
      <c r="F275" s="976">
        <v>0</v>
      </c>
      <c r="G275" s="853">
        <f t="shared" si="197"/>
        <v>46</v>
      </c>
      <c r="H275" s="893"/>
      <c r="I275" s="894">
        <f t="shared" si="192"/>
        <v>2056</v>
      </c>
      <c r="J275" s="895">
        <f t="shared" si="210"/>
        <v>0</v>
      </c>
      <c r="K275" s="896">
        <f t="shared" si="203"/>
        <v>0</v>
      </c>
      <c r="L275" s="1024">
        <f t="shared" si="198"/>
        <v>0</v>
      </c>
      <c r="M275" s="897">
        <f t="shared" si="204"/>
        <v>46</v>
      </c>
      <c r="N275" s="894">
        <f t="shared" si="193"/>
        <v>2056</v>
      </c>
      <c r="O275" s="834">
        <f t="shared" si="211"/>
        <v>502257225.17301059</v>
      </c>
      <c r="P275" s="835">
        <f t="shared" si="205"/>
        <v>502257225.17301059</v>
      </c>
      <c r="Q275" s="898">
        <f t="shared" si="206"/>
        <v>10918635.329848057</v>
      </c>
      <c r="R275" s="915">
        <f t="shared" si="194"/>
        <v>2011</v>
      </c>
      <c r="S275" s="833">
        <f t="shared" si="212"/>
        <v>1</v>
      </c>
      <c r="T275" s="837">
        <f t="shared" si="195"/>
        <v>10918635.329848057</v>
      </c>
      <c r="U275" s="832">
        <f t="shared" si="196"/>
        <v>2011</v>
      </c>
      <c r="V275" s="838">
        <f t="shared" si="200"/>
        <v>491338589.84316254</v>
      </c>
      <c r="W275" s="989"/>
      <c r="X275" s="840"/>
      <c r="Y275" s="815"/>
      <c r="Z275" s="808"/>
      <c r="AA275" s="808"/>
      <c r="AB275" s="842"/>
      <c r="AC275" s="842"/>
    </row>
    <row r="276" spans="1:29" ht="16">
      <c r="A276" s="1036"/>
      <c r="B276" s="972"/>
      <c r="C276" s="973"/>
      <c r="D276" s="974"/>
      <c r="E276" s="830">
        <f t="shared" si="209"/>
        <v>2012</v>
      </c>
      <c r="F276" s="976">
        <v>0</v>
      </c>
      <c r="G276" s="853">
        <f t="shared" si="197"/>
        <v>45</v>
      </c>
      <c r="H276" s="893"/>
      <c r="I276" s="894">
        <f t="shared" si="192"/>
        <v>2056</v>
      </c>
      <c r="J276" s="895">
        <f t="shared" si="210"/>
        <v>0</v>
      </c>
      <c r="K276" s="896">
        <f t="shared" si="203"/>
        <v>0</v>
      </c>
      <c r="L276" s="1024">
        <f t="shared" si="198"/>
        <v>0</v>
      </c>
      <c r="M276" s="897">
        <f t="shared" si="204"/>
        <v>45</v>
      </c>
      <c r="N276" s="894">
        <f t="shared" si="193"/>
        <v>2056</v>
      </c>
      <c r="O276" s="834">
        <f t="shared" si="211"/>
        <v>491338589.84316254</v>
      </c>
      <c r="P276" s="835">
        <f t="shared" si="205"/>
        <v>491338589.84316254</v>
      </c>
      <c r="Q276" s="898">
        <f t="shared" si="206"/>
        <v>10918635.329848057</v>
      </c>
      <c r="R276" s="915">
        <f t="shared" si="194"/>
        <v>2012</v>
      </c>
      <c r="S276" s="833">
        <f t="shared" si="212"/>
        <v>1</v>
      </c>
      <c r="T276" s="837">
        <f t="shared" si="195"/>
        <v>10918635.329848057</v>
      </c>
      <c r="U276" s="832">
        <f t="shared" si="196"/>
        <v>2012</v>
      </c>
      <c r="V276" s="838">
        <f t="shared" si="200"/>
        <v>480419954.51331449</v>
      </c>
      <c r="W276" s="989"/>
      <c r="X276" s="840"/>
      <c r="Y276" s="815"/>
      <c r="Z276" s="808"/>
      <c r="AA276" s="808"/>
      <c r="AB276" s="842"/>
      <c r="AC276" s="842"/>
    </row>
    <row r="277" spans="1:29" ht="16">
      <c r="A277" s="1036"/>
      <c r="B277" s="972"/>
      <c r="C277" s="973"/>
      <c r="D277" s="974"/>
      <c r="E277" s="830">
        <f t="shared" si="209"/>
        <v>2013</v>
      </c>
      <c r="F277" s="976">
        <v>0</v>
      </c>
      <c r="G277" s="853">
        <f t="shared" si="197"/>
        <v>44</v>
      </c>
      <c r="H277" s="893"/>
      <c r="I277" s="894">
        <f t="shared" si="192"/>
        <v>2056</v>
      </c>
      <c r="J277" s="895">
        <f t="shared" si="210"/>
        <v>0</v>
      </c>
      <c r="K277" s="896">
        <f t="shared" si="203"/>
        <v>0</v>
      </c>
      <c r="L277" s="1024">
        <f t="shared" si="198"/>
        <v>0</v>
      </c>
      <c r="M277" s="897">
        <f t="shared" si="204"/>
        <v>44</v>
      </c>
      <c r="N277" s="894">
        <f t="shared" si="193"/>
        <v>2056</v>
      </c>
      <c r="O277" s="834">
        <f t="shared" si="211"/>
        <v>480419954.51331449</v>
      </c>
      <c r="P277" s="835">
        <f t="shared" si="205"/>
        <v>480419954.51331449</v>
      </c>
      <c r="Q277" s="898">
        <f t="shared" si="206"/>
        <v>10918635.329848057</v>
      </c>
      <c r="R277" s="915">
        <f t="shared" si="194"/>
        <v>2013</v>
      </c>
      <c r="S277" s="833">
        <f t="shared" si="212"/>
        <v>1</v>
      </c>
      <c r="T277" s="837">
        <f t="shared" si="195"/>
        <v>10918635.329848057</v>
      </c>
      <c r="U277" s="832">
        <f t="shared" si="196"/>
        <v>2013</v>
      </c>
      <c r="V277" s="838">
        <f t="shared" si="200"/>
        <v>469501319.18346643</v>
      </c>
      <c r="W277" s="989"/>
      <c r="X277" s="840"/>
      <c r="Y277" s="815"/>
      <c r="Z277" s="808"/>
      <c r="AA277" s="808"/>
      <c r="AB277" s="842"/>
      <c r="AC277" s="842"/>
    </row>
    <row r="278" spans="1:29" ht="16">
      <c r="A278" s="1036"/>
      <c r="B278" s="972"/>
      <c r="C278" s="973"/>
      <c r="D278" s="974"/>
      <c r="E278" s="830">
        <f t="shared" si="209"/>
        <v>2014</v>
      </c>
      <c r="F278" s="976">
        <v>0</v>
      </c>
      <c r="G278" s="853">
        <f t="shared" si="197"/>
        <v>43</v>
      </c>
      <c r="H278" s="893"/>
      <c r="I278" s="894">
        <f t="shared" si="192"/>
        <v>2056</v>
      </c>
      <c r="J278" s="895">
        <f t="shared" si="210"/>
        <v>0</v>
      </c>
      <c r="K278" s="896">
        <f t="shared" si="203"/>
        <v>0</v>
      </c>
      <c r="L278" s="1024">
        <f t="shared" si="198"/>
        <v>0</v>
      </c>
      <c r="M278" s="897">
        <f t="shared" si="204"/>
        <v>43</v>
      </c>
      <c r="N278" s="894">
        <f t="shared" si="193"/>
        <v>2056</v>
      </c>
      <c r="O278" s="834">
        <f t="shared" si="211"/>
        <v>469501319.18346643</v>
      </c>
      <c r="P278" s="835">
        <f t="shared" si="205"/>
        <v>469501319.18346643</v>
      </c>
      <c r="Q278" s="898">
        <f t="shared" si="206"/>
        <v>10918635.329848057</v>
      </c>
      <c r="R278" s="915">
        <f t="shared" si="194"/>
        <v>2014</v>
      </c>
      <c r="S278" s="833">
        <f t="shared" si="212"/>
        <v>1</v>
      </c>
      <c r="T278" s="837">
        <f t="shared" si="195"/>
        <v>10918635.329848057</v>
      </c>
      <c r="U278" s="832">
        <f t="shared" si="196"/>
        <v>2014</v>
      </c>
      <c r="V278" s="838">
        <f t="shared" si="200"/>
        <v>458582683.85361838</v>
      </c>
      <c r="W278" s="989"/>
      <c r="X278" s="840"/>
      <c r="Y278" s="815"/>
      <c r="Z278" s="808"/>
      <c r="AA278" s="808"/>
      <c r="AB278" s="842"/>
      <c r="AC278" s="842"/>
    </row>
    <row r="279" spans="1:29" ht="16">
      <c r="A279" s="1036"/>
      <c r="B279" s="972"/>
      <c r="C279" s="973"/>
      <c r="D279" s="974"/>
      <c r="E279" s="830">
        <f t="shared" si="209"/>
        <v>2015</v>
      </c>
      <c r="F279" s="976">
        <v>0</v>
      </c>
      <c r="G279" s="853">
        <f t="shared" si="197"/>
        <v>42</v>
      </c>
      <c r="H279" s="893"/>
      <c r="I279" s="894">
        <f t="shared" si="192"/>
        <v>2056</v>
      </c>
      <c r="J279" s="895">
        <f t="shared" si="210"/>
        <v>0</v>
      </c>
      <c r="K279" s="896">
        <f t="shared" si="203"/>
        <v>0</v>
      </c>
      <c r="L279" s="1024">
        <f t="shared" si="198"/>
        <v>0</v>
      </c>
      <c r="M279" s="897">
        <f t="shared" si="204"/>
        <v>42</v>
      </c>
      <c r="N279" s="894">
        <f t="shared" si="193"/>
        <v>2056</v>
      </c>
      <c r="O279" s="834">
        <f t="shared" si="211"/>
        <v>458582683.85361838</v>
      </c>
      <c r="P279" s="835">
        <f t="shared" si="205"/>
        <v>458582683.85361838</v>
      </c>
      <c r="Q279" s="898">
        <f t="shared" si="206"/>
        <v>10918635.329848057</v>
      </c>
      <c r="R279" s="915">
        <f t="shared" si="194"/>
        <v>2015</v>
      </c>
      <c r="S279" s="833">
        <f t="shared" si="212"/>
        <v>1</v>
      </c>
      <c r="T279" s="837">
        <f t="shared" si="195"/>
        <v>10918635.329848057</v>
      </c>
      <c r="U279" s="832">
        <f t="shared" si="196"/>
        <v>2015</v>
      </c>
      <c r="V279" s="838">
        <f t="shared" si="200"/>
        <v>447664048.52377033</v>
      </c>
      <c r="W279" s="989"/>
      <c r="X279" s="840"/>
      <c r="Y279" s="815"/>
      <c r="Z279" s="808"/>
      <c r="AA279" s="808"/>
      <c r="AB279" s="842"/>
      <c r="AC279" s="842"/>
    </row>
    <row r="280" spans="1:29" ht="16">
      <c r="A280" s="1036"/>
      <c r="B280" s="972"/>
      <c r="C280" s="973"/>
      <c r="D280" s="974"/>
      <c r="E280" s="830">
        <f t="shared" si="209"/>
        <v>2016</v>
      </c>
      <c r="F280" s="976">
        <v>0</v>
      </c>
      <c r="G280" s="853">
        <f t="shared" si="197"/>
        <v>41</v>
      </c>
      <c r="H280" s="893"/>
      <c r="I280" s="894">
        <f t="shared" si="192"/>
        <v>2056</v>
      </c>
      <c r="J280" s="895">
        <f t="shared" si="210"/>
        <v>0</v>
      </c>
      <c r="K280" s="896">
        <f t="shared" si="203"/>
        <v>0</v>
      </c>
      <c r="L280" s="1024">
        <f t="shared" si="198"/>
        <v>0</v>
      </c>
      <c r="M280" s="897">
        <f t="shared" si="204"/>
        <v>41</v>
      </c>
      <c r="N280" s="894">
        <f t="shared" si="193"/>
        <v>2056</v>
      </c>
      <c r="O280" s="834">
        <f t="shared" si="211"/>
        <v>447664048.52377033</v>
      </c>
      <c r="P280" s="835">
        <f t="shared" si="205"/>
        <v>447664048.52377033</v>
      </c>
      <c r="Q280" s="898">
        <f t="shared" si="206"/>
        <v>10918635.329848057</v>
      </c>
      <c r="R280" s="915">
        <f t="shared" si="194"/>
        <v>2016</v>
      </c>
      <c r="S280" s="833">
        <f t="shared" si="212"/>
        <v>1</v>
      </c>
      <c r="T280" s="837">
        <f t="shared" si="195"/>
        <v>10918635.329848057</v>
      </c>
      <c r="U280" s="832">
        <f t="shared" si="196"/>
        <v>2016</v>
      </c>
      <c r="V280" s="838">
        <f t="shared" si="200"/>
        <v>436745413.19392228</v>
      </c>
      <c r="W280" s="989"/>
      <c r="X280" s="840"/>
      <c r="Y280" s="815"/>
      <c r="Z280" s="808"/>
      <c r="AA280" s="808"/>
      <c r="AB280" s="842"/>
      <c r="AC280" s="842"/>
    </row>
    <row r="281" spans="1:29" ht="16">
      <c r="A281" s="1036"/>
      <c r="B281" s="972"/>
      <c r="C281" s="973"/>
      <c r="D281" s="974"/>
      <c r="E281" s="830">
        <f t="shared" si="209"/>
        <v>2017</v>
      </c>
      <c r="F281" s="976">
        <v>0</v>
      </c>
      <c r="G281" s="853">
        <f t="shared" si="197"/>
        <v>40</v>
      </c>
      <c r="H281" s="893"/>
      <c r="I281" s="894">
        <f t="shared" si="192"/>
        <v>2056</v>
      </c>
      <c r="J281" s="895">
        <f t="shared" si="210"/>
        <v>0</v>
      </c>
      <c r="K281" s="896">
        <f t="shared" si="203"/>
        <v>0</v>
      </c>
      <c r="L281" s="1024">
        <f t="shared" si="198"/>
        <v>0</v>
      </c>
      <c r="M281" s="897">
        <f t="shared" si="204"/>
        <v>40</v>
      </c>
      <c r="N281" s="894">
        <f t="shared" si="193"/>
        <v>2056</v>
      </c>
      <c r="O281" s="834">
        <f t="shared" si="211"/>
        <v>436745413.19392228</v>
      </c>
      <c r="P281" s="835">
        <f t="shared" si="205"/>
        <v>436745413.19392228</v>
      </c>
      <c r="Q281" s="898">
        <f t="shared" si="206"/>
        <v>10918635.329848057</v>
      </c>
      <c r="R281" s="915">
        <f t="shared" si="194"/>
        <v>2017</v>
      </c>
      <c r="S281" s="833">
        <f t="shared" si="212"/>
        <v>1</v>
      </c>
      <c r="T281" s="837">
        <f t="shared" si="195"/>
        <v>10918635.329848057</v>
      </c>
      <c r="U281" s="832">
        <f t="shared" si="196"/>
        <v>2017</v>
      </c>
      <c r="V281" s="838">
        <f t="shared" si="200"/>
        <v>425826777.86407423</v>
      </c>
      <c r="W281" s="989"/>
      <c r="X281" s="840"/>
      <c r="Y281" s="815"/>
      <c r="Z281" s="808"/>
      <c r="AA281" s="808"/>
      <c r="AB281" s="842"/>
      <c r="AC281" s="842"/>
    </row>
    <row r="282" spans="1:29" ht="16">
      <c r="A282" s="1035"/>
      <c r="B282" s="902"/>
      <c r="C282" s="832"/>
      <c r="D282" s="892"/>
      <c r="E282" s="830">
        <f t="shared" si="209"/>
        <v>2018</v>
      </c>
      <c r="F282" s="976">
        <v>0</v>
      </c>
      <c r="G282" s="853">
        <f t="shared" si="197"/>
        <v>39</v>
      </c>
      <c r="H282" s="893"/>
      <c r="I282" s="894">
        <f t="shared" si="192"/>
        <v>2056</v>
      </c>
      <c r="J282" s="895">
        <f t="shared" si="210"/>
        <v>0</v>
      </c>
      <c r="K282" s="896">
        <f t="shared" si="203"/>
        <v>0</v>
      </c>
      <c r="L282" s="1024">
        <f t="shared" si="198"/>
        <v>0</v>
      </c>
      <c r="M282" s="897">
        <f t="shared" si="204"/>
        <v>39</v>
      </c>
      <c r="N282" s="894">
        <f t="shared" si="193"/>
        <v>2056</v>
      </c>
      <c r="O282" s="834">
        <f t="shared" si="211"/>
        <v>425826777.86407423</v>
      </c>
      <c r="P282" s="835">
        <f t="shared" si="205"/>
        <v>425826777.86407423</v>
      </c>
      <c r="Q282" s="898">
        <f t="shared" si="206"/>
        <v>10918635.329848057</v>
      </c>
      <c r="R282" s="915">
        <f t="shared" si="194"/>
        <v>2018</v>
      </c>
      <c r="S282" s="833">
        <f t="shared" si="212"/>
        <v>1</v>
      </c>
      <c r="T282" s="837">
        <f t="shared" si="195"/>
        <v>10918635.329848057</v>
      </c>
      <c r="U282" s="832">
        <f t="shared" si="196"/>
        <v>2018</v>
      </c>
      <c r="V282" s="838">
        <f t="shared" si="200"/>
        <v>414908142.53422618</v>
      </c>
      <c r="W282" s="858"/>
      <c r="X282" s="842"/>
      <c r="Y282" s="842"/>
    </row>
    <row r="283" spans="1:29" ht="16">
      <c r="A283" s="1040"/>
      <c r="B283" s="1239"/>
      <c r="C283" s="1240"/>
      <c r="D283" s="1241"/>
      <c r="E283" s="1236">
        <v>2019</v>
      </c>
      <c r="F283" s="976">
        <v>0</v>
      </c>
      <c r="G283" s="853">
        <f t="shared" si="197"/>
        <v>38</v>
      </c>
      <c r="H283" s="893"/>
      <c r="I283" s="894">
        <f t="shared" si="192"/>
        <v>2056</v>
      </c>
      <c r="J283" s="895">
        <f t="shared" si="210"/>
        <v>0</v>
      </c>
      <c r="K283" s="896">
        <f t="shared" si="203"/>
        <v>0</v>
      </c>
      <c r="L283" s="1024">
        <f t="shared" si="198"/>
        <v>0</v>
      </c>
      <c r="M283" s="897">
        <f t="shared" si="204"/>
        <v>38</v>
      </c>
      <c r="N283" s="894">
        <f t="shared" si="193"/>
        <v>2056</v>
      </c>
      <c r="O283" s="834">
        <f t="shared" si="211"/>
        <v>414908142.53422618</v>
      </c>
      <c r="P283" s="835">
        <f t="shared" si="205"/>
        <v>414908142.53422618</v>
      </c>
      <c r="Q283" s="898">
        <f t="shared" si="206"/>
        <v>10918635.329848057</v>
      </c>
      <c r="R283" s="915">
        <f t="shared" si="194"/>
        <v>2019</v>
      </c>
      <c r="S283" s="833">
        <f t="shared" si="212"/>
        <v>1</v>
      </c>
      <c r="T283" s="837">
        <f t="shared" si="195"/>
        <v>10918635.329848057</v>
      </c>
      <c r="U283" s="832">
        <f t="shared" si="196"/>
        <v>2019</v>
      </c>
      <c r="V283" s="838">
        <f t="shared" si="200"/>
        <v>403989507.20437813</v>
      </c>
      <c r="W283" s="1242"/>
      <c r="X283" s="842"/>
      <c r="Y283" s="842"/>
    </row>
    <row r="284" spans="1:29" ht="16">
      <c r="A284" s="1816" t="s">
        <v>100</v>
      </c>
      <c r="B284" s="1817"/>
      <c r="C284" s="1817"/>
      <c r="D284" s="1817"/>
      <c r="E284" s="1818"/>
      <c r="F284" s="991">
        <f>SUM(F266:F282)</f>
        <v>577566147.59240282</v>
      </c>
      <c r="G284" s="861"/>
      <c r="H284" s="862"/>
      <c r="I284" s="863"/>
      <c r="J284" s="863"/>
      <c r="K284" s="861"/>
      <c r="L284" s="1248"/>
      <c r="M284" s="864"/>
      <c r="N284" s="863"/>
      <c r="O284" s="865"/>
      <c r="P284" s="866"/>
      <c r="Q284" s="867"/>
      <c r="R284" s="868"/>
      <c r="S284" s="868"/>
      <c r="T284" s="866">
        <f>SUM(T266:T282)</f>
        <v>162658005.05817664</v>
      </c>
      <c r="U284" s="869"/>
      <c r="V284" s="870"/>
      <c r="W284" s="1247"/>
      <c r="X284" s="803"/>
      <c r="Y284" s="803"/>
      <c r="Z284" s="803"/>
      <c r="AA284" s="803"/>
      <c r="AB284" s="803"/>
      <c r="AC284" s="803"/>
    </row>
    <row r="287" spans="1:29" ht="16">
      <c r="A287" s="1813" t="s">
        <v>3416</v>
      </c>
      <c r="B287" s="1813"/>
      <c r="C287" s="1813"/>
      <c r="D287" s="1813"/>
      <c r="E287" s="884"/>
      <c r="F287" s="885"/>
      <c r="G287" s="885"/>
      <c r="H287" s="797"/>
      <c r="I287" s="798"/>
      <c r="J287" s="798"/>
      <c r="K287" s="885"/>
      <c r="L287" s="1027"/>
      <c r="M287" s="885"/>
      <c r="N287" s="885"/>
      <c r="O287" s="885"/>
      <c r="P287" s="885"/>
      <c r="Q287" s="885"/>
      <c r="R287" s="885"/>
      <c r="S287" s="885"/>
      <c r="T287" s="886"/>
      <c r="U287" s="887"/>
      <c r="V287" s="885"/>
      <c r="W287" s="885"/>
      <c r="X287" s="888"/>
      <c r="Y287" s="888"/>
      <c r="Z287" s="888"/>
      <c r="AA287" s="888"/>
      <c r="AB287" s="888"/>
      <c r="AC287" s="888"/>
    </row>
    <row r="288" spans="1:29" ht="17">
      <c r="A288" s="1792" t="s">
        <v>118</v>
      </c>
      <c r="B288" s="1792" t="s">
        <v>3340</v>
      </c>
      <c r="C288" s="1792" t="s">
        <v>3</v>
      </c>
      <c r="D288" s="1792" t="s">
        <v>3341</v>
      </c>
      <c r="E288" s="1792"/>
      <c r="F288" s="1814" t="s">
        <v>3342</v>
      </c>
      <c r="G288" s="1792" t="s">
        <v>3343</v>
      </c>
      <c r="H288" s="1792"/>
      <c r="I288" s="1792" t="s">
        <v>3344</v>
      </c>
      <c r="J288" s="1793" t="s">
        <v>3345</v>
      </c>
      <c r="K288" s="1792" t="s">
        <v>3346</v>
      </c>
      <c r="L288" s="1796" t="s">
        <v>3347</v>
      </c>
      <c r="M288" s="1797" t="s">
        <v>3348</v>
      </c>
      <c r="N288" s="1792" t="s">
        <v>3349</v>
      </c>
      <c r="O288" s="1805" t="s">
        <v>3350</v>
      </c>
      <c r="P288" s="1806"/>
      <c r="Q288" s="1249" t="s">
        <v>3351</v>
      </c>
      <c r="R288" s="1805" t="s">
        <v>2425</v>
      </c>
      <c r="S288" s="1807"/>
      <c r="T288" s="1806"/>
      <c r="U288" s="1808" t="s">
        <v>3352</v>
      </c>
      <c r="V288" s="1808"/>
      <c r="W288" s="1809" t="s">
        <v>3353</v>
      </c>
      <c r="X288" s="1812"/>
      <c r="Y288" s="1246"/>
      <c r="Z288" s="803">
        <v>12</v>
      </c>
      <c r="AA288" s="803"/>
      <c r="AB288" s="803"/>
      <c r="AC288" s="889"/>
    </row>
    <row r="289" spans="1:29" ht="16">
      <c r="A289" s="1792"/>
      <c r="B289" s="1792"/>
      <c r="C289" s="1792"/>
      <c r="D289" s="1792"/>
      <c r="E289" s="1792"/>
      <c r="F289" s="1814"/>
      <c r="G289" s="1792"/>
      <c r="H289" s="1792"/>
      <c r="I289" s="1792"/>
      <c r="J289" s="1794"/>
      <c r="K289" s="1792"/>
      <c r="L289" s="1796"/>
      <c r="M289" s="1798"/>
      <c r="N289" s="1792"/>
      <c r="O289" s="1809" t="s">
        <v>3354</v>
      </c>
      <c r="P289" s="1809" t="s">
        <v>3355</v>
      </c>
      <c r="Q289" s="1797" t="s">
        <v>3342</v>
      </c>
      <c r="R289" s="1797" t="s">
        <v>3356</v>
      </c>
      <c r="S289" s="1793" t="s">
        <v>3357</v>
      </c>
      <c r="T289" s="1797" t="s">
        <v>3342</v>
      </c>
      <c r="U289" s="1808"/>
      <c r="V289" s="1808"/>
      <c r="W289" s="1810"/>
      <c r="X289" s="1812"/>
      <c r="Y289" s="1246"/>
      <c r="Z289" s="803"/>
      <c r="AA289" s="803"/>
      <c r="AB289" s="803"/>
      <c r="AC289" s="803"/>
    </row>
    <row r="290" spans="1:29" ht="17">
      <c r="A290" s="1792"/>
      <c r="B290" s="1792"/>
      <c r="C290" s="1792"/>
      <c r="D290" s="810" t="s">
        <v>20</v>
      </c>
      <c r="E290" s="811" t="s">
        <v>1914</v>
      </c>
      <c r="F290" s="1814"/>
      <c r="G290" s="1247" t="s">
        <v>1914</v>
      </c>
      <c r="H290" s="1247" t="s">
        <v>3358</v>
      </c>
      <c r="I290" s="1792"/>
      <c r="J290" s="1795"/>
      <c r="K290" s="813" t="s">
        <v>1914</v>
      </c>
      <c r="L290" s="1022" t="s">
        <v>1914</v>
      </c>
      <c r="M290" s="1247" t="s">
        <v>1914</v>
      </c>
      <c r="N290" s="1792"/>
      <c r="O290" s="1811"/>
      <c r="P290" s="1811"/>
      <c r="Q290" s="1798"/>
      <c r="R290" s="1798"/>
      <c r="S290" s="1795"/>
      <c r="T290" s="1798"/>
      <c r="U290" s="1247" t="s">
        <v>3359</v>
      </c>
      <c r="V290" s="1247" t="s">
        <v>3342</v>
      </c>
      <c r="W290" s="1811"/>
      <c r="X290" s="814"/>
      <c r="Y290" s="814"/>
      <c r="Z290" s="803"/>
      <c r="AA290" s="803"/>
      <c r="AB290" s="803"/>
      <c r="AC290" s="803"/>
    </row>
    <row r="291" spans="1:29" ht="16">
      <c r="A291" s="1048"/>
      <c r="B291" s="1043" t="s">
        <v>3372</v>
      </c>
      <c r="C291" s="1049">
        <v>31101</v>
      </c>
      <c r="D291" s="1045"/>
      <c r="E291" s="975">
        <v>2002</v>
      </c>
      <c r="F291" s="1046">
        <v>284568083</v>
      </c>
      <c r="G291" s="1041">
        <f>VLOOKUP(C291,'[18]umur ekonomis'!$A$1:$C$79,3)</f>
        <v>50</v>
      </c>
      <c r="H291" s="926"/>
      <c r="I291" s="894">
        <f t="shared" ref="I291:I308" si="213">E291+M291-1</f>
        <v>2051</v>
      </c>
      <c r="J291" s="927"/>
      <c r="K291" s="925"/>
      <c r="L291" s="1023">
        <f>IF(G291+K291&gt;$G291,$G291-G291,K291)</f>
        <v>0</v>
      </c>
      <c r="M291" s="928">
        <f>G291+L291</f>
        <v>50</v>
      </c>
      <c r="N291" s="894">
        <f t="shared" ref="N291:N308" si="214">E291+M291-1</f>
        <v>2051</v>
      </c>
      <c r="O291" s="905">
        <f>F291</f>
        <v>284568083</v>
      </c>
      <c r="P291" s="898">
        <f>O291</f>
        <v>284568083</v>
      </c>
      <c r="Q291" s="898">
        <f>(O291)/M291</f>
        <v>5691361.6600000001</v>
      </c>
      <c r="R291" s="929">
        <f t="shared" ref="R291:R308" si="215">E291</f>
        <v>2002</v>
      </c>
      <c r="S291" s="897">
        <v>1</v>
      </c>
      <c r="T291" s="930">
        <f t="shared" ref="T291:T308" si="216">Q291*S291</f>
        <v>5691361.6600000001</v>
      </c>
      <c r="U291" s="894">
        <f t="shared" ref="U291:U308" si="217">E291</f>
        <v>2002</v>
      </c>
      <c r="V291" s="931">
        <f>IF(OR(AND(ISBLANK(D291),ISBLANK(F291)),ISTEXT(D291),ISTEXT(F291)),"",F291-Q291)</f>
        <v>278876721.33999997</v>
      </c>
      <c r="W291" s="932"/>
      <c r="X291" s="933"/>
      <c r="Y291" s="933"/>
      <c r="Z291" s="934" t="s">
        <v>3360</v>
      </c>
      <c r="AA291" s="935"/>
      <c r="AB291" s="935"/>
      <c r="AC291" s="936"/>
    </row>
    <row r="292" spans="1:29" ht="16">
      <c r="A292" s="1048"/>
      <c r="B292" s="1043"/>
      <c r="C292" s="1050"/>
      <c r="D292" s="974"/>
      <c r="E292" s="975">
        <f>E291+1</f>
        <v>2003</v>
      </c>
      <c r="F292" s="1046">
        <v>0</v>
      </c>
      <c r="G292" s="1042">
        <f t="shared" ref="G292:G308" si="218">M291-(E292-E291)</f>
        <v>49</v>
      </c>
      <c r="H292" s="893"/>
      <c r="I292" s="894">
        <f t="shared" si="213"/>
        <v>2051</v>
      </c>
      <c r="J292" s="895">
        <f>F292/$F$34</f>
        <v>0</v>
      </c>
      <c r="K292" s="896">
        <f>IF(J292=0%,0,IF(J292&lt;=25%,5,IF(J292&lt;=50%,10,IF(J292&lt;=75%,15,50))))</f>
        <v>0</v>
      </c>
      <c r="L292" s="1024">
        <f t="shared" ref="L292:L308" si="219">IF(OR(AND(ISBLANK(D292),ISBLANK(F292)),ISTEXT(D292),ISTEXT(F292)),"",IF(G292+K292&gt;$G$34,$G$34-G292,K292))</f>
        <v>0</v>
      </c>
      <c r="M292" s="897">
        <f>IF(OR(AND(ISBLANK(E292),ISBLANK(F292)),ISTEXT(E292),ISTEXT(F292)),"",G292+L292)</f>
        <v>49</v>
      </c>
      <c r="N292" s="894">
        <f t="shared" si="214"/>
        <v>2051</v>
      </c>
      <c r="O292" s="834">
        <f t="shared" ref="O292:O295" si="220">V291</f>
        <v>278876721.33999997</v>
      </c>
      <c r="P292" s="835">
        <f>O292+F292</f>
        <v>278876721.33999997</v>
      </c>
      <c r="Q292" s="898">
        <f>(P292)/M292</f>
        <v>5691361.6599999992</v>
      </c>
      <c r="R292" s="915">
        <f t="shared" si="215"/>
        <v>2003</v>
      </c>
      <c r="S292" s="833">
        <f>R292-R291</f>
        <v>1</v>
      </c>
      <c r="T292" s="837">
        <f t="shared" si="216"/>
        <v>5691361.6599999992</v>
      </c>
      <c r="U292" s="832">
        <f t="shared" si="217"/>
        <v>2003</v>
      </c>
      <c r="V292" s="838">
        <f t="shared" ref="V292:V308" si="221">IF(OR(AND(ISBLANK(D292),ISBLANK(F292)),ISTEXT(D292),ISTEXT(F292)),"",P292-T292)</f>
        <v>273185359.67999995</v>
      </c>
      <c r="W292" s="839"/>
      <c r="X292" s="840"/>
      <c r="Y292" s="815"/>
      <c r="Z292" s="841" t="s">
        <v>3361</v>
      </c>
      <c r="AA292" s="842"/>
      <c r="AB292" s="842"/>
      <c r="AC292" s="843">
        <f>F309</f>
        <v>1451752717</v>
      </c>
    </row>
    <row r="293" spans="1:29" ht="16">
      <c r="A293" s="1048"/>
      <c r="B293" s="1037"/>
      <c r="C293" s="1050"/>
      <c r="D293" s="974"/>
      <c r="E293" s="975">
        <f t="shared" ref="E293:E295" si="222">E292+1</f>
        <v>2004</v>
      </c>
      <c r="F293" s="1039">
        <v>0</v>
      </c>
      <c r="G293" s="1042">
        <f t="shared" si="218"/>
        <v>48</v>
      </c>
      <c r="H293" s="893"/>
      <c r="I293" s="894">
        <f t="shared" si="213"/>
        <v>2051</v>
      </c>
      <c r="J293" s="895">
        <f t="shared" ref="J293:J294" si="223">F293/$F$59</f>
        <v>0</v>
      </c>
      <c r="K293" s="896">
        <f t="shared" ref="K293:K308" si="224">IF(J293=0%,0,IF(J293&lt;=25%,5,IF(J293&lt;=50%,10,IF(J293&lt;=75%,15,50))))</f>
        <v>0</v>
      </c>
      <c r="L293" s="1024">
        <f t="shared" si="219"/>
        <v>0</v>
      </c>
      <c r="M293" s="897">
        <f t="shared" ref="M293:M308" si="225">IF(OR(AND(ISBLANK(D293),ISBLANK(F293)),ISTEXT(D293),ISTEXT(F293)),"",G293+L293)</f>
        <v>48</v>
      </c>
      <c r="N293" s="894">
        <f t="shared" si="214"/>
        <v>2051</v>
      </c>
      <c r="O293" s="834">
        <f t="shared" si="220"/>
        <v>273185359.67999995</v>
      </c>
      <c r="P293" s="835">
        <f t="shared" ref="P293:P308" si="226">O293+F293</f>
        <v>273185359.67999995</v>
      </c>
      <c r="Q293" s="898">
        <f t="shared" ref="Q293:Q308" si="227">(P293)/M293</f>
        <v>5691361.6599999992</v>
      </c>
      <c r="R293" s="915">
        <f t="shared" si="215"/>
        <v>2004</v>
      </c>
      <c r="S293" s="833">
        <f t="shared" ref="S293:S295" si="228">R293-R292</f>
        <v>1</v>
      </c>
      <c r="T293" s="837">
        <f t="shared" si="216"/>
        <v>5691361.6599999992</v>
      </c>
      <c r="U293" s="832">
        <f t="shared" si="217"/>
        <v>2004</v>
      </c>
      <c r="V293" s="838">
        <f t="shared" si="221"/>
        <v>267493998.01999995</v>
      </c>
      <c r="W293" s="839"/>
      <c r="X293" s="840"/>
      <c r="Y293" s="815"/>
      <c r="Z293" s="841" t="s">
        <v>3362</v>
      </c>
      <c r="AA293" s="797"/>
      <c r="AB293" s="797"/>
      <c r="AC293" s="843">
        <f>T309</f>
        <v>346021170.30880004</v>
      </c>
    </row>
    <row r="294" spans="1:29" ht="16">
      <c r="A294" s="1048"/>
      <c r="B294" s="1037"/>
      <c r="C294" s="1050"/>
      <c r="D294" s="974"/>
      <c r="E294" s="975">
        <f t="shared" si="222"/>
        <v>2005</v>
      </c>
      <c r="F294" s="1039">
        <v>0</v>
      </c>
      <c r="G294" s="1042">
        <f t="shared" si="218"/>
        <v>47</v>
      </c>
      <c r="H294" s="893"/>
      <c r="I294" s="894">
        <f t="shared" si="213"/>
        <v>2051</v>
      </c>
      <c r="J294" s="895">
        <f t="shared" si="223"/>
        <v>0</v>
      </c>
      <c r="K294" s="896">
        <f t="shared" si="224"/>
        <v>0</v>
      </c>
      <c r="L294" s="1024">
        <f t="shared" si="219"/>
        <v>0</v>
      </c>
      <c r="M294" s="897">
        <f t="shared" si="225"/>
        <v>47</v>
      </c>
      <c r="N294" s="894">
        <f t="shared" si="214"/>
        <v>2051</v>
      </c>
      <c r="O294" s="834">
        <f t="shared" si="220"/>
        <v>267493998.01999995</v>
      </c>
      <c r="P294" s="835">
        <f t="shared" si="226"/>
        <v>267493998.01999995</v>
      </c>
      <c r="Q294" s="898">
        <f t="shared" si="227"/>
        <v>5691361.6599999992</v>
      </c>
      <c r="R294" s="915">
        <f t="shared" si="215"/>
        <v>2005</v>
      </c>
      <c r="S294" s="833">
        <f t="shared" si="228"/>
        <v>1</v>
      </c>
      <c r="T294" s="837">
        <f t="shared" si="216"/>
        <v>5691361.6599999992</v>
      </c>
      <c r="U294" s="832">
        <f t="shared" si="217"/>
        <v>2005</v>
      </c>
      <c r="V294" s="838">
        <f t="shared" si="221"/>
        <v>261802636.35999995</v>
      </c>
      <c r="W294" s="839"/>
      <c r="X294" s="840"/>
      <c r="Y294" s="815"/>
      <c r="Z294" s="854" t="s">
        <v>3363</v>
      </c>
      <c r="AA294" s="842"/>
      <c r="AB294" s="842"/>
      <c r="AC294" s="843">
        <f>AC292-AC293</f>
        <v>1105731546.6912</v>
      </c>
    </row>
    <row r="295" spans="1:29" ht="16">
      <c r="A295" s="1048"/>
      <c r="B295" s="1043"/>
      <c r="C295" s="1050"/>
      <c r="D295" s="974"/>
      <c r="E295" s="975">
        <f t="shared" si="222"/>
        <v>2006</v>
      </c>
      <c r="F295" s="1039">
        <v>0</v>
      </c>
      <c r="G295" s="1042">
        <f t="shared" si="218"/>
        <v>46</v>
      </c>
      <c r="H295" s="893"/>
      <c r="I295" s="894">
        <f t="shared" si="213"/>
        <v>2051</v>
      </c>
      <c r="J295" s="895">
        <f>F295/P294</f>
        <v>0</v>
      </c>
      <c r="K295" s="896">
        <f t="shared" si="224"/>
        <v>0</v>
      </c>
      <c r="L295" s="1024">
        <f t="shared" si="219"/>
        <v>0</v>
      </c>
      <c r="M295" s="897">
        <f t="shared" si="225"/>
        <v>46</v>
      </c>
      <c r="N295" s="894">
        <f t="shared" si="214"/>
        <v>2051</v>
      </c>
      <c r="O295" s="834">
        <f t="shared" si="220"/>
        <v>261802636.35999995</v>
      </c>
      <c r="P295" s="835">
        <f t="shared" si="226"/>
        <v>261802636.35999995</v>
      </c>
      <c r="Q295" s="898">
        <f t="shared" si="227"/>
        <v>5691361.6599999992</v>
      </c>
      <c r="R295" s="915">
        <f t="shared" si="215"/>
        <v>2006</v>
      </c>
      <c r="S295" s="833">
        <f t="shared" si="228"/>
        <v>1</v>
      </c>
      <c r="T295" s="837">
        <f t="shared" si="216"/>
        <v>5691361.6599999992</v>
      </c>
      <c r="U295" s="832">
        <f t="shared" si="217"/>
        <v>2006</v>
      </c>
      <c r="V295" s="838">
        <f t="shared" si="221"/>
        <v>256111274.69999996</v>
      </c>
      <c r="W295" s="839"/>
      <c r="X295" s="840"/>
      <c r="Y295" s="815"/>
      <c r="Z295" s="841" t="s">
        <v>3364</v>
      </c>
      <c r="AA295" s="842"/>
      <c r="AB295" s="842"/>
      <c r="AC295" s="843">
        <f>V308-AC294</f>
        <v>-28352090.940799475</v>
      </c>
    </row>
    <row r="296" spans="1:29" ht="16">
      <c r="A296" s="1048"/>
      <c r="B296" s="1043"/>
      <c r="C296" s="1050"/>
      <c r="D296" s="974"/>
      <c r="E296" s="975">
        <f>E295+1</f>
        <v>2007</v>
      </c>
      <c r="F296" s="1046">
        <v>0</v>
      </c>
      <c r="G296" s="1042">
        <f t="shared" si="218"/>
        <v>45</v>
      </c>
      <c r="H296" s="893"/>
      <c r="I296" s="894">
        <f t="shared" si="213"/>
        <v>2051</v>
      </c>
      <c r="J296" s="895">
        <f t="shared" ref="J296" si="229">F296/$F$59</f>
        <v>0</v>
      </c>
      <c r="K296" s="896">
        <f t="shared" si="224"/>
        <v>0</v>
      </c>
      <c r="L296" s="1024">
        <f t="shared" si="219"/>
        <v>0</v>
      </c>
      <c r="M296" s="897">
        <f t="shared" si="225"/>
        <v>45</v>
      </c>
      <c r="N296" s="894">
        <f t="shared" si="214"/>
        <v>2051</v>
      </c>
      <c r="O296" s="834">
        <f>V295</f>
        <v>256111274.69999996</v>
      </c>
      <c r="P296" s="835">
        <f t="shared" si="226"/>
        <v>256111274.69999996</v>
      </c>
      <c r="Q296" s="898">
        <f t="shared" si="227"/>
        <v>5691361.6599999992</v>
      </c>
      <c r="R296" s="915">
        <f t="shared" si="215"/>
        <v>2007</v>
      </c>
      <c r="S296" s="833">
        <f>R296-R295</f>
        <v>1</v>
      </c>
      <c r="T296" s="837">
        <f t="shared" si="216"/>
        <v>5691361.6599999992</v>
      </c>
      <c r="U296" s="832">
        <f t="shared" si="217"/>
        <v>2007</v>
      </c>
      <c r="V296" s="838">
        <f t="shared" si="221"/>
        <v>250419913.03999996</v>
      </c>
      <c r="W296" s="839"/>
      <c r="X296" s="840"/>
      <c r="Y296" s="815"/>
      <c r="Z296" s="899"/>
      <c r="AA296" s="900"/>
      <c r="AB296" s="900"/>
      <c r="AC296" s="901"/>
    </row>
    <row r="297" spans="1:29" ht="16">
      <c r="A297" s="972"/>
      <c r="B297" s="1037" t="s">
        <v>3301</v>
      </c>
      <c r="C297" s="973"/>
      <c r="D297" s="974"/>
      <c r="E297" s="975">
        <f>E296+1</f>
        <v>2008</v>
      </c>
      <c r="F297" s="1039">
        <v>1167184634</v>
      </c>
      <c r="G297" s="1042">
        <f t="shared" si="218"/>
        <v>44</v>
      </c>
      <c r="H297" s="893"/>
      <c r="I297" s="894">
        <f t="shared" si="213"/>
        <v>2057</v>
      </c>
      <c r="J297" s="895">
        <f>F297/P296</f>
        <v>4.5573340547666259</v>
      </c>
      <c r="K297" s="896">
        <f t="shared" si="224"/>
        <v>50</v>
      </c>
      <c r="L297" s="1024">
        <f t="shared" si="219"/>
        <v>6</v>
      </c>
      <c r="M297" s="897">
        <f t="shared" si="225"/>
        <v>50</v>
      </c>
      <c r="N297" s="894">
        <f t="shared" si="214"/>
        <v>2057</v>
      </c>
      <c r="O297" s="834">
        <f>V296</f>
        <v>250419913.03999996</v>
      </c>
      <c r="P297" s="835">
        <f t="shared" si="226"/>
        <v>1417604547.04</v>
      </c>
      <c r="Q297" s="898">
        <f t="shared" si="227"/>
        <v>28352090.9408</v>
      </c>
      <c r="R297" s="915">
        <f t="shared" si="215"/>
        <v>2008</v>
      </c>
      <c r="S297" s="833">
        <f>R297-R296</f>
        <v>1</v>
      </c>
      <c r="T297" s="837">
        <f t="shared" si="216"/>
        <v>28352090.9408</v>
      </c>
      <c r="U297" s="832">
        <f t="shared" si="217"/>
        <v>2008</v>
      </c>
      <c r="V297" s="838">
        <f t="shared" si="221"/>
        <v>1389252456.0992</v>
      </c>
      <c r="W297" s="839"/>
      <c r="X297" s="840"/>
      <c r="Y297" s="815"/>
      <c r="Z297" s="808"/>
      <c r="AC297" s="903"/>
    </row>
    <row r="298" spans="1:29" ht="16">
      <c r="A298" s="1040"/>
      <c r="B298" s="1037"/>
      <c r="C298" s="973"/>
      <c r="D298" s="974"/>
      <c r="E298" s="975">
        <f>E297+1</f>
        <v>2009</v>
      </c>
      <c r="F298" s="1046">
        <v>0</v>
      </c>
      <c r="G298" s="1042">
        <f t="shared" si="218"/>
        <v>49</v>
      </c>
      <c r="H298" s="893"/>
      <c r="I298" s="894">
        <f t="shared" si="213"/>
        <v>2057</v>
      </c>
      <c r="J298" s="895">
        <f>F298/P297</f>
        <v>0</v>
      </c>
      <c r="K298" s="896">
        <f t="shared" si="224"/>
        <v>0</v>
      </c>
      <c r="L298" s="1024">
        <f t="shared" si="219"/>
        <v>0</v>
      </c>
      <c r="M298" s="897">
        <f t="shared" si="225"/>
        <v>49</v>
      </c>
      <c r="N298" s="894">
        <f t="shared" si="214"/>
        <v>2057</v>
      </c>
      <c r="O298" s="834">
        <f>V297</f>
        <v>1389252456.0992</v>
      </c>
      <c r="P298" s="835">
        <f t="shared" si="226"/>
        <v>1389252456.0992</v>
      </c>
      <c r="Q298" s="898">
        <f t="shared" si="227"/>
        <v>28352090.9408</v>
      </c>
      <c r="R298" s="915">
        <f t="shared" si="215"/>
        <v>2009</v>
      </c>
      <c r="S298" s="833">
        <f>R298-R297</f>
        <v>1</v>
      </c>
      <c r="T298" s="837">
        <f t="shared" si="216"/>
        <v>28352090.9408</v>
      </c>
      <c r="U298" s="832">
        <f t="shared" si="217"/>
        <v>2009</v>
      </c>
      <c r="V298" s="838">
        <f t="shared" si="221"/>
        <v>1360900365.1584001</v>
      </c>
      <c r="W298" s="839"/>
      <c r="X298" s="840"/>
      <c r="Y298" s="815"/>
      <c r="Z298" s="808"/>
      <c r="AA298" s="808"/>
      <c r="AB298" s="842"/>
      <c r="AC298" s="842"/>
    </row>
    <row r="299" spans="1:29" ht="16">
      <c r="A299" s="1036"/>
      <c r="B299" s="972"/>
      <c r="C299" s="973"/>
      <c r="D299" s="974"/>
      <c r="E299" s="830">
        <f t="shared" ref="E299:E307" si="230">E298+1</f>
        <v>2010</v>
      </c>
      <c r="F299" s="976">
        <v>0</v>
      </c>
      <c r="G299" s="853">
        <f t="shared" si="218"/>
        <v>48</v>
      </c>
      <c r="H299" s="893"/>
      <c r="I299" s="894">
        <f t="shared" si="213"/>
        <v>2057</v>
      </c>
      <c r="J299" s="895">
        <f t="shared" ref="J299:J308" si="231">F299/P298</f>
        <v>0</v>
      </c>
      <c r="K299" s="896">
        <f t="shared" si="224"/>
        <v>0</v>
      </c>
      <c r="L299" s="1024">
        <f t="shared" si="219"/>
        <v>0</v>
      </c>
      <c r="M299" s="897">
        <f t="shared" si="225"/>
        <v>48</v>
      </c>
      <c r="N299" s="894">
        <f t="shared" si="214"/>
        <v>2057</v>
      </c>
      <c r="O299" s="834">
        <f t="shared" ref="O299:O308" si="232">V298</f>
        <v>1360900365.1584001</v>
      </c>
      <c r="P299" s="835">
        <f t="shared" si="226"/>
        <v>1360900365.1584001</v>
      </c>
      <c r="Q299" s="898">
        <f t="shared" si="227"/>
        <v>28352090.9408</v>
      </c>
      <c r="R299" s="915">
        <f t="shared" si="215"/>
        <v>2010</v>
      </c>
      <c r="S299" s="833">
        <f t="shared" ref="S299:S308" si="233">R299-R298</f>
        <v>1</v>
      </c>
      <c r="T299" s="837">
        <f t="shared" si="216"/>
        <v>28352090.9408</v>
      </c>
      <c r="U299" s="832">
        <f t="shared" si="217"/>
        <v>2010</v>
      </c>
      <c r="V299" s="838">
        <f t="shared" si="221"/>
        <v>1332548274.2176001</v>
      </c>
      <c r="W299" s="989"/>
      <c r="X299" s="840"/>
      <c r="Y299" s="815"/>
      <c r="Z299" s="1815" t="s">
        <v>3366</v>
      </c>
      <c r="AA299" s="1815"/>
      <c r="AB299" s="1815"/>
      <c r="AC299" s="859">
        <f>SUM(Q291:Q302)</f>
        <v>204260715.60480002</v>
      </c>
    </row>
    <row r="300" spans="1:29" ht="16">
      <c r="A300" s="1036"/>
      <c r="B300" s="1033"/>
      <c r="C300" s="973"/>
      <c r="D300" s="974"/>
      <c r="E300" s="830">
        <f t="shared" si="230"/>
        <v>2011</v>
      </c>
      <c r="F300" s="976">
        <v>0</v>
      </c>
      <c r="G300" s="853">
        <f t="shared" si="218"/>
        <v>47</v>
      </c>
      <c r="H300" s="893"/>
      <c r="I300" s="894">
        <f t="shared" si="213"/>
        <v>2057</v>
      </c>
      <c r="J300" s="895">
        <f t="shared" si="231"/>
        <v>0</v>
      </c>
      <c r="K300" s="896">
        <f t="shared" si="224"/>
        <v>0</v>
      </c>
      <c r="L300" s="1024">
        <f t="shared" si="219"/>
        <v>0</v>
      </c>
      <c r="M300" s="897">
        <f t="shared" si="225"/>
        <v>47</v>
      </c>
      <c r="N300" s="894">
        <f t="shared" si="214"/>
        <v>2057</v>
      </c>
      <c r="O300" s="834">
        <f t="shared" si="232"/>
        <v>1332548274.2176001</v>
      </c>
      <c r="P300" s="835">
        <f t="shared" si="226"/>
        <v>1332548274.2176001</v>
      </c>
      <c r="Q300" s="898">
        <f t="shared" si="227"/>
        <v>28352090.940800004</v>
      </c>
      <c r="R300" s="915">
        <f t="shared" si="215"/>
        <v>2011</v>
      </c>
      <c r="S300" s="833">
        <f t="shared" si="233"/>
        <v>1</v>
      </c>
      <c r="T300" s="837">
        <f t="shared" si="216"/>
        <v>28352090.940800004</v>
      </c>
      <c r="U300" s="832">
        <f t="shared" si="217"/>
        <v>2011</v>
      </c>
      <c r="V300" s="838">
        <f t="shared" si="221"/>
        <v>1304196183.2768002</v>
      </c>
      <c r="W300" s="989"/>
      <c r="X300" s="840"/>
      <c r="Y300" s="815"/>
      <c r="Z300" s="808"/>
      <c r="AA300" s="808"/>
      <c r="AB300" s="842"/>
      <c r="AC300" s="842"/>
    </row>
    <row r="301" spans="1:29" ht="16">
      <c r="A301" s="1036"/>
      <c r="B301" s="972"/>
      <c r="C301" s="973"/>
      <c r="D301" s="974"/>
      <c r="E301" s="830">
        <f t="shared" si="230"/>
        <v>2012</v>
      </c>
      <c r="F301" s="976">
        <v>0</v>
      </c>
      <c r="G301" s="853">
        <f t="shared" si="218"/>
        <v>46</v>
      </c>
      <c r="H301" s="893"/>
      <c r="I301" s="894">
        <f t="shared" si="213"/>
        <v>2057</v>
      </c>
      <c r="J301" s="895">
        <f t="shared" si="231"/>
        <v>0</v>
      </c>
      <c r="K301" s="896">
        <f t="shared" si="224"/>
        <v>0</v>
      </c>
      <c r="L301" s="1024">
        <f t="shared" si="219"/>
        <v>0</v>
      </c>
      <c r="M301" s="897">
        <f t="shared" si="225"/>
        <v>46</v>
      </c>
      <c r="N301" s="894">
        <f t="shared" si="214"/>
        <v>2057</v>
      </c>
      <c r="O301" s="834">
        <f t="shared" si="232"/>
        <v>1304196183.2768002</v>
      </c>
      <c r="P301" s="835">
        <f t="shared" si="226"/>
        <v>1304196183.2768002</v>
      </c>
      <c r="Q301" s="898">
        <f t="shared" si="227"/>
        <v>28352090.940800004</v>
      </c>
      <c r="R301" s="915">
        <f t="shared" si="215"/>
        <v>2012</v>
      </c>
      <c r="S301" s="833">
        <f t="shared" si="233"/>
        <v>1</v>
      </c>
      <c r="T301" s="837">
        <f t="shared" si="216"/>
        <v>28352090.940800004</v>
      </c>
      <c r="U301" s="832">
        <f t="shared" si="217"/>
        <v>2012</v>
      </c>
      <c r="V301" s="838">
        <f t="shared" si="221"/>
        <v>1275844092.3360002</v>
      </c>
      <c r="W301" s="989"/>
      <c r="X301" s="840"/>
      <c r="Y301" s="815"/>
      <c r="Z301" s="808"/>
      <c r="AA301" s="808"/>
      <c r="AB301" s="842"/>
      <c r="AC301" s="842"/>
    </row>
    <row r="302" spans="1:29" ht="16">
      <c r="A302" s="1036"/>
      <c r="B302" s="972"/>
      <c r="C302" s="973"/>
      <c r="D302" s="974"/>
      <c r="E302" s="830">
        <f t="shared" si="230"/>
        <v>2013</v>
      </c>
      <c r="F302" s="976">
        <v>0</v>
      </c>
      <c r="G302" s="853">
        <f t="shared" si="218"/>
        <v>45</v>
      </c>
      <c r="H302" s="893"/>
      <c r="I302" s="894">
        <f t="shared" si="213"/>
        <v>2057</v>
      </c>
      <c r="J302" s="895">
        <f t="shared" si="231"/>
        <v>0</v>
      </c>
      <c r="K302" s="896">
        <f t="shared" si="224"/>
        <v>0</v>
      </c>
      <c r="L302" s="1024">
        <f t="shared" si="219"/>
        <v>0</v>
      </c>
      <c r="M302" s="897">
        <f t="shared" si="225"/>
        <v>45</v>
      </c>
      <c r="N302" s="894">
        <f t="shared" si="214"/>
        <v>2057</v>
      </c>
      <c r="O302" s="834">
        <f t="shared" si="232"/>
        <v>1275844092.3360002</v>
      </c>
      <c r="P302" s="835">
        <f t="shared" si="226"/>
        <v>1275844092.3360002</v>
      </c>
      <c r="Q302" s="898">
        <f t="shared" si="227"/>
        <v>28352090.940800004</v>
      </c>
      <c r="R302" s="915">
        <f t="shared" si="215"/>
        <v>2013</v>
      </c>
      <c r="S302" s="833">
        <f t="shared" si="233"/>
        <v>1</v>
      </c>
      <c r="T302" s="837">
        <f t="shared" si="216"/>
        <v>28352090.940800004</v>
      </c>
      <c r="U302" s="832">
        <f t="shared" si="217"/>
        <v>2013</v>
      </c>
      <c r="V302" s="838">
        <f t="shared" si="221"/>
        <v>1247492001.3952003</v>
      </c>
      <c r="W302" s="989"/>
      <c r="X302" s="840"/>
      <c r="Y302" s="815"/>
      <c r="Z302" s="808"/>
      <c r="AA302" s="808"/>
      <c r="AB302" s="842"/>
      <c r="AC302" s="842"/>
    </row>
    <row r="303" spans="1:29" ht="16">
      <c r="A303" s="1036"/>
      <c r="B303" s="972"/>
      <c r="C303" s="973"/>
      <c r="D303" s="974"/>
      <c r="E303" s="830">
        <f t="shared" si="230"/>
        <v>2014</v>
      </c>
      <c r="F303" s="976">
        <v>0</v>
      </c>
      <c r="G303" s="853">
        <f t="shared" si="218"/>
        <v>44</v>
      </c>
      <c r="H303" s="893"/>
      <c r="I303" s="894">
        <f t="shared" si="213"/>
        <v>2057</v>
      </c>
      <c r="J303" s="895">
        <f t="shared" si="231"/>
        <v>0</v>
      </c>
      <c r="K303" s="896">
        <f t="shared" si="224"/>
        <v>0</v>
      </c>
      <c r="L303" s="1024">
        <f t="shared" si="219"/>
        <v>0</v>
      </c>
      <c r="M303" s="897">
        <f t="shared" si="225"/>
        <v>44</v>
      </c>
      <c r="N303" s="894">
        <f t="shared" si="214"/>
        <v>2057</v>
      </c>
      <c r="O303" s="834">
        <f t="shared" si="232"/>
        <v>1247492001.3952003</v>
      </c>
      <c r="P303" s="835">
        <f t="shared" si="226"/>
        <v>1247492001.3952003</v>
      </c>
      <c r="Q303" s="898">
        <f t="shared" si="227"/>
        <v>28352090.940800007</v>
      </c>
      <c r="R303" s="915">
        <f t="shared" si="215"/>
        <v>2014</v>
      </c>
      <c r="S303" s="833">
        <f t="shared" si="233"/>
        <v>1</v>
      </c>
      <c r="T303" s="837">
        <f t="shared" si="216"/>
        <v>28352090.940800007</v>
      </c>
      <c r="U303" s="832">
        <f t="shared" si="217"/>
        <v>2014</v>
      </c>
      <c r="V303" s="838">
        <f t="shared" si="221"/>
        <v>1219139910.4544003</v>
      </c>
      <c r="W303" s="989"/>
      <c r="X303" s="840"/>
      <c r="Y303" s="815"/>
      <c r="Z303" s="808"/>
      <c r="AA303" s="808"/>
      <c r="AB303" s="842"/>
      <c r="AC303" s="842"/>
    </row>
    <row r="304" spans="1:29" ht="16">
      <c r="A304" s="1036"/>
      <c r="B304" s="972"/>
      <c r="C304" s="973"/>
      <c r="D304" s="974"/>
      <c r="E304" s="830">
        <f t="shared" si="230"/>
        <v>2015</v>
      </c>
      <c r="F304" s="976">
        <v>0</v>
      </c>
      <c r="G304" s="853">
        <f t="shared" si="218"/>
        <v>43</v>
      </c>
      <c r="H304" s="893"/>
      <c r="I304" s="894">
        <f t="shared" si="213"/>
        <v>2057</v>
      </c>
      <c r="J304" s="895">
        <f t="shared" si="231"/>
        <v>0</v>
      </c>
      <c r="K304" s="896">
        <f t="shared" si="224"/>
        <v>0</v>
      </c>
      <c r="L304" s="1024">
        <f t="shared" si="219"/>
        <v>0</v>
      </c>
      <c r="M304" s="897">
        <f t="shared" si="225"/>
        <v>43</v>
      </c>
      <c r="N304" s="894">
        <f t="shared" si="214"/>
        <v>2057</v>
      </c>
      <c r="O304" s="834">
        <f t="shared" si="232"/>
        <v>1219139910.4544003</v>
      </c>
      <c r="P304" s="835">
        <f t="shared" si="226"/>
        <v>1219139910.4544003</v>
      </c>
      <c r="Q304" s="898">
        <f t="shared" si="227"/>
        <v>28352090.940800007</v>
      </c>
      <c r="R304" s="915">
        <f t="shared" si="215"/>
        <v>2015</v>
      </c>
      <c r="S304" s="833">
        <f t="shared" si="233"/>
        <v>1</v>
      </c>
      <c r="T304" s="837">
        <f t="shared" si="216"/>
        <v>28352090.940800007</v>
      </c>
      <c r="U304" s="832">
        <f t="shared" si="217"/>
        <v>2015</v>
      </c>
      <c r="V304" s="838">
        <f t="shared" si="221"/>
        <v>1190787819.5136003</v>
      </c>
      <c r="W304" s="989"/>
      <c r="X304" s="840"/>
      <c r="Y304" s="815"/>
      <c r="Z304" s="808"/>
      <c r="AA304" s="808"/>
      <c r="AB304" s="842"/>
      <c r="AC304" s="842"/>
    </row>
    <row r="305" spans="1:29" ht="16">
      <c r="A305" s="1036"/>
      <c r="B305" s="972"/>
      <c r="C305" s="973"/>
      <c r="D305" s="974"/>
      <c r="E305" s="830">
        <f t="shared" si="230"/>
        <v>2016</v>
      </c>
      <c r="F305" s="976">
        <v>0</v>
      </c>
      <c r="G305" s="853">
        <f t="shared" si="218"/>
        <v>42</v>
      </c>
      <c r="H305" s="893"/>
      <c r="I305" s="894">
        <f t="shared" si="213"/>
        <v>2057</v>
      </c>
      <c r="J305" s="895">
        <f t="shared" si="231"/>
        <v>0</v>
      </c>
      <c r="K305" s="896">
        <f t="shared" si="224"/>
        <v>0</v>
      </c>
      <c r="L305" s="1024">
        <f t="shared" si="219"/>
        <v>0</v>
      </c>
      <c r="M305" s="897">
        <f t="shared" si="225"/>
        <v>42</v>
      </c>
      <c r="N305" s="894">
        <f t="shared" si="214"/>
        <v>2057</v>
      </c>
      <c r="O305" s="834">
        <f t="shared" si="232"/>
        <v>1190787819.5136003</v>
      </c>
      <c r="P305" s="835">
        <f t="shared" si="226"/>
        <v>1190787819.5136003</v>
      </c>
      <c r="Q305" s="898">
        <f t="shared" si="227"/>
        <v>28352090.940800007</v>
      </c>
      <c r="R305" s="915">
        <f t="shared" si="215"/>
        <v>2016</v>
      </c>
      <c r="S305" s="833">
        <f t="shared" si="233"/>
        <v>1</v>
      </c>
      <c r="T305" s="837">
        <f t="shared" si="216"/>
        <v>28352090.940800007</v>
      </c>
      <c r="U305" s="832">
        <f t="shared" si="217"/>
        <v>2016</v>
      </c>
      <c r="V305" s="838">
        <f t="shared" si="221"/>
        <v>1162435728.5728004</v>
      </c>
      <c r="W305" s="989"/>
      <c r="X305" s="840"/>
      <c r="Y305" s="815"/>
      <c r="Z305" s="808"/>
      <c r="AA305" s="808"/>
      <c r="AB305" s="842"/>
      <c r="AC305" s="842"/>
    </row>
    <row r="306" spans="1:29" ht="16">
      <c r="A306" s="1036"/>
      <c r="B306" s="972"/>
      <c r="C306" s="973"/>
      <c r="D306" s="974"/>
      <c r="E306" s="830">
        <f t="shared" si="230"/>
        <v>2017</v>
      </c>
      <c r="F306" s="976">
        <v>0</v>
      </c>
      <c r="G306" s="853">
        <f t="shared" si="218"/>
        <v>41</v>
      </c>
      <c r="H306" s="893"/>
      <c r="I306" s="894">
        <f t="shared" si="213"/>
        <v>2057</v>
      </c>
      <c r="J306" s="895">
        <f t="shared" si="231"/>
        <v>0</v>
      </c>
      <c r="K306" s="896">
        <f t="shared" si="224"/>
        <v>0</v>
      </c>
      <c r="L306" s="1024">
        <f t="shared" si="219"/>
        <v>0</v>
      </c>
      <c r="M306" s="897">
        <f t="shared" si="225"/>
        <v>41</v>
      </c>
      <c r="N306" s="894">
        <f t="shared" si="214"/>
        <v>2057</v>
      </c>
      <c r="O306" s="834">
        <f t="shared" si="232"/>
        <v>1162435728.5728004</v>
      </c>
      <c r="P306" s="835">
        <f t="shared" si="226"/>
        <v>1162435728.5728004</v>
      </c>
      <c r="Q306" s="898">
        <f t="shared" si="227"/>
        <v>28352090.940800011</v>
      </c>
      <c r="R306" s="915">
        <f t="shared" si="215"/>
        <v>2017</v>
      </c>
      <c r="S306" s="833">
        <f t="shared" si="233"/>
        <v>1</v>
      </c>
      <c r="T306" s="837">
        <f t="shared" si="216"/>
        <v>28352090.940800011</v>
      </c>
      <c r="U306" s="832">
        <f t="shared" si="217"/>
        <v>2017</v>
      </c>
      <c r="V306" s="838">
        <f t="shared" si="221"/>
        <v>1134083637.6320004</v>
      </c>
      <c r="W306" s="989"/>
      <c r="X306" s="840"/>
      <c r="Y306" s="815"/>
      <c r="Z306" s="808"/>
      <c r="AA306" s="808"/>
      <c r="AB306" s="842"/>
      <c r="AC306" s="842"/>
    </row>
    <row r="307" spans="1:29" ht="16">
      <c r="A307" s="1035"/>
      <c r="B307" s="902"/>
      <c r="C307" s="832"/>
      <c r="D307" s="892"/>
      <c r="E307" s="830">
        <f t="shared" si="230"/>
        <v>2018</v>
      </c>
      <c r="F307" s="976">
        <v>0</v>
      </c>
      <c r="G307" s="853">
        <f t="shared" si="218"/>
        <v>40</v>
      </c>
      <c r="H307" s="893"/>
      <c r="I307" s="894">
        <f t="shared" si="213"/>
        <v>2057</v>
      </c>
      <c r="J307" s="895">
        <f t="shared" si="231"/>
        <v>0</v>
      </c>
      <c r="K307" s="896">
        <f t="shared" si="224"/>
        <v>0</v>
      </c>
      <c r="L307" s="1024">
        <f t="shared" si="219"/>
        <v>0</v>
      </c>
      <c r="M307" s="897">
        <f t="shared" si="225"/>
        <v>40</v>
      </c>
      <c r="N307" s="894">
        <f t="shared" si="214"/>
        <v>2057</v>
      </c>
      <c r="O307" s="834">
        <f t="shared" si="232"/>
        <v>1134083637.6320004</v>
      </c>
      <c r="P307" s="835">
        <f t="shared" si="226"/>
        <v>1134083637.6320004</v>
      </c>
      <c r="Q307" s="898">
        <f t="shared" si="227"/>
        <v>28352090.940800011</v>
      </c>
      <c r="R307" s="915">
        <f t="shared" si="215"/>
        <v>2018</v>
      </c>
      <c r="S307" s="833">
        <f t="shared" si="233"/>
        <v>1</v>
      </c>
      <c r="T307" s="837">
        <f t="shared" si="216"/>
        <v>28352090.940800011</v>
      </c>
      <c r="U307" s="832">
        <f t="shared" si="217"/>
        <v>2018</v>
      </c>
      <c r="V307" s="838">
        <f t="shared" si="221"/>
        <v>1105731546.6912005</v>
      </c>
      <c r="W307" s="858"/>
      <c r="X307" s="842"/>
      <c r="Y307" s="842"/>
    </row>
    <row r="308" spans="1:29" ht="16">
      <c r="A308" s="1040"/>
      <c r="B308" s="1239"/>
      <c r="C308" s="1240"/>
      <c r="D308" s="1241"/>
      <c r="E308" s="1236">
        <v>2019</v>
      </c>
      <c r="F308" s="976">
        <v>0</v>
      </c>
      <c r="G308" s="853">
        <f t="shared" si="218"/>
        <v>39</v>
      </c>
      <c r="H308" s="893"/>
      <c r="I308" s="894">
        <f t="shared" si="213"/>
        <v>2057</v>
      </c>
      <c r="J308" s="895">
        <f t="shared" si="231"/>
        <v>0</v>
      </c>
      <c r="K308" s="896">
        <f t="shared" si="224"/>
        <v>0</v>
      </c>
      <c r="L308" s="1024">
        <f t="shared" si="219"/>
        <v>0</v>
      </c>
      <c r="M308" s="897">
        <f t="shared" si="225"/>
        <v>39</v>
      </c>
      <c r="N308" s="894">
        <f t="shared" si="214"/>
        <v>2057</v>
      </c>
      <c r="O308" s="834">
        <f t="shared" si="232"/>
        <v>1105731546.6912005</v>
      </c>
      <c r="P308" s="835">
        <f t="shared" si="226"/>
        <v>1105731546.6912005</v>
      </c>
      <c r="Q308" s="898">
        <f t="shared" si="227"/>
        <v>28352090.940800011</v>
      </c>
      <c r="R308" s="915">
        <f t="shared" si="215"/>
        <v>2019</v>
      </c>
      <c r="S308" s="833">
        <f t="shared" si="233"/>
        <v>1</v>
      </c>
      <c r="T308" s="837">
        <f t="shared" si="216"/>
        <v>28352090.940800011</v>
      </c>
      <c r="U308" s="832">
        <f t="shared" si="217"/>
        <v>2019</v>
      </c>
      <c r="V308" s="838">
        <f t="shared" si="221"/>
        <v>1077379455.7504005</v>
      </c>
      <c r="W308" s="1242"/>
      <c r="X308" s="842"/>
      <c r="Y308" s="842"/>
    </row>
    <row r="309" spans="1:29" ht="16">
      <c r="A309" s="1816" t="s">
        <v>100</v>
      </c>
      <c r="B309" s="1817"/>
      <c r="C309" s="1817"/>
      <c r="D309" s="1817"/>
      <c r="E309" s="1818"/>
      <c r="F309" s="991">
        <f>SUM(F291:F307)</f>
        <v>1451752717</v>
      </c>
      <c r="G309" s="861"/>
      <c r="H309" s="862"/>
      <c r="I309" s="863"/>
      <c r="J309" s="863"/>
      <c r="K309" s="861"/>
      <c r="L309" s="1248"/>
      <c r="M309" s="864"/>
      <c r="N309" s="863"/>
      <c r="O309" s="865"/>
      <c r="P309" s="866"/>
      <c r="Q309" s="867"/>
      <c r="R309" s="868"/>
      <c r="S309" s="868"/>
      <c r="T309" s="866">
        <f>SUM(T291:T307)</f>
        <v>346021170.30880004</v>
      </c>
      <c r="U309" s="869"/>
      <c r="V309" s="870"/>
      <c r="W309" s="1247"/>
      <c r="X309" s="803"/>
      <c r="Y309" s="803"/>
      <c r="Z309" s="803"/>
      <c r="AA309" s="803"/>
      <c r="AB309" s="803"/>
      <c r="AC309" s="803"/>
    </row>
    <row r="311" spans="1:29" ht="16">
      <c r="A311" s="1813" t="s">
        <v>3417</v>
      </c>
      <c r="B311" s="1813"/>
      <c r="C311" s="1813"/>
      <c r="D311" s="1813"/>
      <c r="E311" s="884"/>
      <c r="F311" s="885"/>
      <c r="G311" s="885"/>
      <c r="H311" s="797"/>
      <c r="I311" s="798"/>
      <c r="J311" s="798"/>
      <c r="K311" s="885"/>
      <c r="L311" s="1027"/>
      <c r="M311" s="885"/>
      <c r="N311" s="885"/>
      <c r="O311" s="885"/>
      <c r="P311" s="885"/>
      <c r="Q311" s="885"/>
      <c r="R311" s="885"/>
      <c r="S311" s="885"/>
      <c r="T311" s="886"/>
      <c r="U311" s="887"/>
      <c r="V311" s="885"/>
      <c r="W311" s="885"/>
      <c r="X311" s="888"/>
      <c r="Y311" s="888"/>
      <c r="Z311" s="888"/>
      <c r="AA311" s="888"/>
      <c r="AB311" s="888"/>
      <c r="AC311" s="888"/>
    </row>
    <row r="312" spans="1:29" ht="17">
      <c r="A312" s="1792" t="s">
        <v>118</v>
      </c>
      <c r="B312" s="1792" t="s">
        <v>3340</v>
      </c>
      <c r="C312" s="1792" t="s">
        <v>3</v>
      </c>
      <c r="D312" s="1792" t="s">
        <v>3341</v>
      </c>
      <c r="E312" s="1792"/>
      <c r="F312" s="1814" t="s">
        <v>3342</v>
      </c>
      <c r="G312" s="1792" t="s">
        <v>3343</v>
      </c>
      <c r="H312" s="1792"/>
      <c r="I312" s="1792" t="s">
        <v>3344</v>
      </c>
      <c r="J312" s="1793" t="s">
        <v>3345</v>
      </c>
      <c r="K312" s="1792" t="s">
        <v>3346</v>
      </c>
      <c r="L312" s="1796" t="s">
        <v>3347</v>
      </c>
      <c r="M312" s="1797" t="s">
        <v>3348</v>
      </c>
      <c r="N312" s="1792" t="s">
        <v>3349</v>
      </c>
      <c r="O312" s="1805" t="s">
        <v>3350</v>
      </c>
      <c r="P312" s="1806"/>
      <c r="Q312" s="1249" t="s">
        <v>3351</v>
      </c>
      <c r="R312" s="1805" t="s">
        <v>2425</v>
      </c>
      <c r="S312" s="1807"/>
      <c r="T312" s="1806"/>
      <c r="U312" s="1808" t="s">
        <v>3352</v>
      </c>
      <c r="V312" s="1808"/>
      <c r="W312" s="1809" t="s">
        <v>3353</v>
      </c>
      <c r="X312" s="1812"/>
      <c r="Y312" s="1246"/>
      <c r="Z312" s="803">
        <v>13</v>
      </c>
      <c r="AA312" s="803"/>
      <c r="AB312" s="803"/>
      <c r="AC312" s="889"/>
    </row>
    <row r="313" spans="1:29" ht="16">
      <c r="A313" s="1792"/>
      <c r="B313" s="1792"/>
      <c r="C313" s="1792"/>
      <c r="D313" s="1792"/>
      <c r="E313" s="1792"/>
      <c r="F313" s="1814"/>
      <c r="G313" s="1792"/>
      <c r="H313" s="1792"/>
      <c r="I313" s="1792"/>
      <c r="J313" s="1794"/>
      <c r="K313" s="1792"/>
      <c r="L313" s="1796"/>
      <c r="M313" s="1798"/>
      <c r="N313" s="1792"/>
      <c r="O313" s="1809" t="s">
        <v>3354</v>
      </c>
      <c r="P313" s="1809" t="s">
        <v>3355</v>
      </c>
      <c r="Q313" s="1797" t="s">
        <v>3342</v>
      </c>
      <c r="R313" s="1797" t="s">
        <v>3356</v>
      </c>
      <c r="S313" s="1793" t="s">
        <v>3357</v>
      </c>
      <c r="T313" s="1797" t="s">
        <v>3342</v>
      </c>
      <c r="U313" s="1808"/>
      <c r="V313" s="1808"/>
      <c r="W313" s="1810"/>
      <c r="X313" s="1812"/>
      <c r="Y313" s="1246"/>
      <c r="Z313" s="803"/>
      <c r="AA313" s="803"/>
      <c r="AB313" s="803"/>
      <c r="AC313" s="803"/>
    </row>
    <row r="314" spans="1:29" ht="17">
      <c r="A314" s="1792"/>
      <c r="B314" s="1792"/>
      <c r="C314" s="1792"/>
      <c r="D314" s="810" t="s">
        <v>20</v>
      </c>
      <c r="E314" s="811" t="s">
        <v>1914</v>
      </c>
      <c r="F314" s="1814"/>
      <c r="G314" s="1247" t="s">
        <v>1914</v>
      </c>
      <c r="H314" s="1247" t="s">
        <v>3358</v>
      </c>
      <c r="I314" s="1792"/>
      <c r="J314" s="1795"/>
      <c r="K314" s="813" t="s">
        <v>1914</v>
      </c>
      <c r="L314" s="1022" t="s">
        <v>1914</v>
      </c>
      <c r="M314" s="1247" t="s">
        <v>1914</v>
      </c>
      <c r="N314" s="1792"/>
      <c r="O314" s="1811"/>
      <c r="P314" s="1811"/>
      <c r="Q314" s="1798"/>
      <c r="R314" s="1798"/>
      <c r="S314" s="1795"/>
      <c r="T314" s="1798"/>
      <c r="U314" s="1247" t="s">
        <v>3359</v>
      </c>
      <c r="V314" s="1247" t="s">
        <v>3342</v>
      </c>
      <c r="W314" s="1811"/>
      <c r="X314" s="814"/>
      <c r="Y314" s="814"/>
      <c r="Z314" s="803"/>
      <c r="AA314" s="803"/>
      <c r="AB314" s="803"/>
      <c r="AC314" s="803"/>
    </row>
    <row r="315" spans="1:29" ht="16">
      <c r="A315" s="1048"/>
      <c r="B315" s="1043" t="s">
        <v>3373</v>
      </c>
      <c r="C315" s="1049">
        <v>31101</v>
      </c>
      <c r="D315" s="1045"/>
      <c r="E315" s="975">
        <v>2003</v>
      </c>
      <c r="F315" s="1046">
        <v>380100000</v>
      </c>
      <c r="G315" s="1041">
        <f>VLOOKUP(C315,'[18]umur ekonomis'!$A$1:$C$79,3)</f>
        <v>50</v>
      </c>
      <c r="H315" s="926"/>
      <c r="I315" s="894">
        <f t="shared" ref="I315:I331" si="234">E315+M315-1</f>
        <v>2052</v>
      </c>
      <c r="J315" s="927"/>
      <c r="K315" s="925"/>
      <c r="L315" s="1023">
        <f>IF(G315+K315&gt;$G315,$G315-G315,K315)</f>
        <v>0</v>
      </c>
      <c r="M315" s="928">
        <f>G315+L315</f>
        <v>50</v>
      </c>
      <c r="N315" s="894">
        <f t="shared" ref="N315:N331" si="235">E315+M315-1</f>
        <v>2052</v>
      </c>
      <c r="O315" s="905">
        <f>F315</f>
        <v>380100000</v>
      </c>
      <c r="P315" s="898">
        <f>O315</f>
        <v>380100000</v>
      </c>
      <c r="Q315" s="898">
        <f>(O315)/M315</f>
        <v>7602000</v>
      </c>
      <c r="R315" s="929">
        <f t="shared" ref="R315:R331" si="236">E315</f>
        <v>2003</v>
      </c>
      <c r="S315" s="897">
        <v>1</v>
      </c>
      <c r="T315" s="930">
        <f t="shared" ref="T315:T331" si="237">Q315*S315</f>
        <v>7602000</v>
      </c>
      <c r="U315" s="894">
        <f t="shared" ref="U315:U331" si="238">E315</f>
        <v>2003</v>
      </c>
      <c r="V315" s="931">
        <f>IF(OR(AND(ISBLANK(D315),ISBLANK(F315)),ISTEXT(D315),ISTEXT(F315)),"",F315-Q315)</f>
        <v>372498000</v>
      </c>
      <c r="W315" s="932"/>
      <c r="X315" s="933"/>
      <c r="Y315" s="933"/>
      <c r="Z315" s="934" t="s">
        <v>3360</v>
      </c>
      <c r="AA315" s="935"/>
      <c r="AB315" s="935"/>
      <c r="AC315" s="936"/>
    </row>
    <row r="316" spans="1:29" ht="16">
      <c r="A316" s="1048"/>
      <c r="B316" s="1043"/>
      <c r="C316" s="1050"/>
      <c r="D316" s="974"/>
      <c r="E316" s="975">
        <f>E315+1</f>
        <v>2004</v>
      </c>
      <c r="F316" s="1046">
        <v>0</v>
      </c>
      <c r="G316" s="1042">
        <f t="shared" ref="G316:G331" si="239">M315-(E316-E315)</f>
        <v>49</v>
      </c>
      <c r="H316" s="893"/>
      <c r="I316" s="894">
        <f t="shared" si="234"/>
        <v>2052</v>
      </c>
      <c r="J316" s="895">
        <f>F316/$F$34</f>
        <v>0</v>
      </c>
      <c r="K316" s="896">
        <f>IF(J316=0%,0,IF(J316&lt;=25%,5,IF(J316&lt;=50%,10,IF(J316&lt;=75%,15,50))))</f>
        <v>0</v>
      </c>
      <c r="L316" s="1024">
        <f t="shared" ref="L316:L331" si="240">IF(OR(AND(ISBLANK(D316),ISBLANK(F316)),ISTEXT(D316),ISTEXT(F316)),"",IF(G316+K316&gt;$G$34,$G$34-G316,K316))</f>
        <v>0</v>
      </c>
      <c r="M316" s="897">
        <f>IF(OR(AND(ISBLANK(E316),ISBLANK(F316)),ISTEXT(E316),ISTEXT(F316)),"",G316+L316)</f>
        <v>49</v>
      </c>
      <c r="N316" s="894">
        <f t="shared" si="235"/>
        <v>2052</v>
      </c>
      <c r="O316" s="834">
        <f t="shared" ref="O316:O319" si="241">V315</f>
        <v>372498000</v>
      </c>
      <c r="P316" s="835">
        <f>O316+F316</f>
        <v>372498000</v>
      </c>
      <c r="Q316" s="898">
        <f>(P316)/M316</f>
        <v>7602000</v>
      </c>
      <c r="R316" s="915">
        <f t="shared" si="236"/>
        <v>2004</v>
      </c>
      <c r="S316" s="833">
        <f>R316-R315</f>
        <v>1</v>
      </c>
      <c r="T316" s="837">
        <f t="shared" si="237"/>
        <v>7602000</v>
      </c>
      <c r="U316" s="832">
        <f t="shared" si="238"/>
        <v>2004</v>
      </c>
      <c r="V316" s="838">
        <f t="shared" ref="V316:V331" si="242">IF(OR(AND(ISBLANK(D316),ISBLANK(F316)),ISTEXT(D316),ISTEXT(F316)),"",P316-T316)</f>
        <v>364896000</v>
      </c>
      <c r="W316" s="839"/>
      <c r="X316" s="840"/>
      <c r="Y316" s="815"/>
      <c r="Z316" s="841" t="s">
        <v>3361</v>
      </c>
      <c r="AA316" s="842"/>
      <c r="AB316" s="842"/>
      <c r="AC316" s="843">
        <f>F332</f>
        <v>3497277956.4937253</v>
      </c>
    </row>
    <row r="317" spans="1:29" ht="16">
      <c r="A317" s="1048"/>
      <c r="B317" s="1037"/>
      <c r="C317" s="1050"/>
      <c r="D317" s="974"/>
      <c r="E317" s="975">
        <f t="shared" ref="E317:E319" si="243">E316+1</f>
        <v>2005</v>
      </c>
      <c r="F317" s="1039">
        <v>0</v>
      </c>
      <c r="G317" s="1042">
        <f t="shared" si="239"/>
        <v>48</v>
      </c>
      <c r="H317" s="893"/>
      <c r="I317" s="894">
        <f t="shared" si="234"/>
        <v>2052</v>
      </c>
      <c r="J317" s="895">
        <f t="shared" ref="J317:J318" si="244">F317/$F$59</f>
        <v>0</v>
      </c>
      <c r="K317" s="896">
        <f t="shared" ref="K317:K331" si="245">IF(J317=0%,0,IF(J317&lt;=25%,5,IF(J317&lt;=50%,10,IF(J317&lt;=75%,15,50))))</f>
        <v>0</v>
      </c>
      <c r="L317" s="1024">
        <f t="shared" si="240"/>
        <v>0</v>
      </c>
      <c r="M317" s="897">
        <f t="shared" ref="M317:M331" si="246">IF(OR(AND(ISBLANK(D317),ISBLANK(F317)),ISTEXT(D317),ISTEXT(F317)),"",G317+L317)</f>
        <v>48</v>
      </c>
      <c r="N317" s="894">
        <f t="shared" si="235"/>
        <v>2052</v>
      </c>
      <c r="O317" s="834">
        <f t="shared" si="241"/>
        <v>364896000</v>
      </c>
      <c r="P317" s="835">
        <f t="shared" ref="P317:P331" si="247">O317+F317</f>
        <v>364896000</v>
      </c>
      <c r="Q317" s="898">
        <f t="shared" ref="Q317:Q331" si="248">(P317)/M317</f>
        <v>7602000</v>
      </c>
      <c r="R317" s="915">
        <f t="shared" si="236"/>
        <v>2005</v>
      </c>
      <c r="S317" s="833">
        <f t="shared" ref="S317:S319" si="249">R317-R316</f>
        <v>1</v>
      </c>
      <c r="T317" s="837">
        <f t="shared" si="237"/>
        <v>7602000</v>
      </c>
      <c r="U317" s="832">
        <f t="shared" si="238"/>
        <v>2005</v>
      </c>
      <c r="V317" s="838">
        <f t="shared" si="242"/>
        <v>357294000</v>
      </c>
      <c r="W317" s="839"/>
      <c r="X317" s="840"/>
      <c r="Y317" s="815"/>
      <c r="Z317" s="841" t="s">
        <v>3362</v>
      </c>
      <c r="AA317" s="797"/>
      <c r="AB317" s="797"/>
      <c r="AC317" s="843">
        <f>T332</f>
        <v>820019295.89472151</v>
      </c>
    </row>
    <row r="318" spans="1:29" ht="16">
      <c r="A318" s="1048"/>
      <c r="B318" s="1037"/>
      <c r="C318" s="1050"/>
      <c r="D318" s="974"/>
      <c r="E318" s="975">
        <f t="shared" si="243"/>
        <v>2006</v>
      </c>
      <c r="F318" s="1039">
        <v>0</v>
      </c>
      <c r="G318" s="1042">
        <f t="shared" si="239"/>
        <v>47</v>
      </c>
      <c r="H318" s="893"/>
      <c r="I318" s="894">
        <f t="shared" si="234"/>
        <v>2052</v>
      </c>
      <c r="J318" s="895">
        <f t="shared" si="244"/>
        <v>0</v>
      </c>
      <c r="K318" s="896">
        <f t="shared" si="245"/>
        <v>0</v>
      </c>
      <c r="L318" s="1024">
        <f t="shared" si="240"/>
        <v>0</v>
      </c>
      <c r="M318" s="897">
        <f t="shared" si="246"/>
        <v>47</v>
      </c>
      <c r="N318" s="894">
        <f t="shared" si="235"/>
        <v>2052</v>
      </c>
      <c r="O318" s="834">
        <f t="shared" si="241"/>
        <v>357294000</v>
      </c>
      <c r="P318" s="835">
        <f t="shared" si="247"/>
        <v>357294000</v>
      </c>
      <c r="Q318" s="898">
        <f t="shared" si="248"/>
        <v>7602000</v>
      </c>
      <c r="R318" s="915">
        <f t="shared" si="236"/>
        <v>2006</v>
      </c>
      <c r="S318" s="833">
        <f t="shared" si="249"/>
        <v>1</v>
      </c>
      <c r="T318" s="837">
        <f t="shared" si="237"/>
        <v>7602000</v>
      </c>
      <c r="U318" s="832">
        <f t="shared" si="238"/>
        <v>2006</v>
      </c>
      <c r="V318" s="838">
        <f t="shared" si="242"/>
        <v>349692000</v>
      </c>
      <c r="W318" s="839"/>
      <c r="X318" s="840"/>
      <c r="Y318" s="815"/>
      <c r="Z318" s="854" t="s">
        <v>3363</v>
      </c>
      <c r="AA318" s="842"/>
      <c r="AB318" s="842"/>
      <c r="AC318" s="843">
        <f>AC316-AC317</f>
        <v>2677258660.5990038</v>
      </c>
    </row>
    <row r="319" spans="1:29" ht="16">
      <c r="A319" s="1048"/>
      <c r="B319" s="1043" t="s">
        <v>3374</v>
      </c>
      <c r="C319" s="1050"/>
      <c r="D319" s="974"/>
      <c r="E319" s="975">
        <f t="shared" si="243"/>
        <v>2007</v>
      </c>
      <c r="F319" s="1039">
        <v>1374660914.4937253</v>
      </c>
      <c r="G319" s="1042">
        <f t="shared" si="239"/>
        <v>46</v>
      </c>
      <c r="H319" s="893"/>
      <c r="I319" s="894">
        <f t="shared" si="234"/>
        <v>2056</v>
      </c>
      <c r="J319" s="895">
        <f>F319/P318</f>
        <v>3.8474223314517606</v>
      </c>
      <c r="K319" s="896">
        <f t="shared" si="245"/>
        <v>50</v>
      </c>
      <c r="L319" s="1024">
        <f t="shared" si="240"/>
        <v>4</v>
      </c>
      <c r="M319" s="897">
        <f t="shared" si="246"/>
        <v>50</v>
      </c>
      <c r="N319" s="894">
        <f t="shared" si="235"/>
        <v>2056</v>
      </c>
      <c r="O319" s="834">
        <f t="shared" si="241"/>
        <v>349692000</v>
      </c>
      <c r="P319" s="835">
        <f t="shared" si="247"/>
        <v>1724352914.4937253</v>
      </c>
      <c r="Q319" s="898">
        <f t="shared" si="248"/>
        <v>34487058.289874509</v>
      </c>
      <c r="R319" s="915">
        <f t="shared" si="236"/>
        <v>2007</v>
      </c>
      <c r="S319" s="833">
        <f t="shared" si="249"/>
        <v>1</v>
      </c>
      <c r="T319" s="837">
        <f t="shared" si="237"/>
        <v>34487058.289874509</v>
      </c>
      <c r="U319" s="832">
        <f t="shared" si="238"/>
        <v>2007</v>
      </c>
      <c r="V319" s="838">
        <f t="shared" si="242"/>
        <v>1689865856.2038507</v>
      </c>
      <c r="W319" s="839"/>
      <c r="X319" s="840"/>
      <c r="Y319" s="815"/>
      <c r="Z319" s="841" t="s">
        <v>3364</v>
      </c>
      <c r="AA319" s="842"/>
      <c r="AB319" s="842"/>
      <c r="AC319" s="843">
        <f>V331-AC318</f>
        <v>-68647657.964076996</v>
      </c>
    </row>
    <row r="320" spans="1:29" ht="16">
      <c r="A320" s="1048"/>
      <c r="B320" s="1037" t="s">
        <v>3303</v>
      </c>
      <c r="C320" s="1050"/>
      <c r="D320" s="974"/>
      <c r="E320" s="975">
        <f>E319+1</f>
        <v>2008</v>
      </c>
      <c r="F320" s="1046">
        <v>1742517042</v>
      </c>
      <c r="G320" s="1042">
        <f t="shared" si="239"/>
        <v>49</v>
      </c>
      <c r="H320" s="893"/>
      <c r="I320" s="894">
        <f t="shared" si="234"/>
        <v>2057</v>
      </c>
      <c r="J320" s="895">
        <f>F320/P319</f>
        <v>1.0105338804798016</v>
      </c>
      <c r="K320" s="896">
        <f t="shared" si="245"/>
        <v>50</v>
      </c>
      <c r="L320" s="1024">
        <f t="shared" si="240"/>
        <v>1</v>
      </c>
      <c r="M320" s="897">
        <f t="shared" si="246"/>
        <v>50</v>
      </c>
      <c r="N320" s="894">
        <f t="shared" si="235"/>
        <v>2057</v>
      </c>
      <c r="O320" s="834">
        <f>V319</f>
        <v>1689865856.2038507</v>
      </c>
      <c r="P320" s="835">
        <f t="shared" si="247"/>
        <v>3432382898.2038507</v>
      </c>
      <c r="Q320" s="898">
        <f t="shared" si="248"/>
        <v>68647657.964077011</v>
      </c>
      <c r="R320" s="915">
        <f t="shared" si="236"/>
        <v>2008</v>
      </c>
      <c r="S320" s="833">
        <f>R320-R319</f>
        <v>1</v>
      </c>
      <c r="T320" s="837">
        <f t="shared" si="237"/>
        <v>68647657.964077011</v>
      </c>
      <c r="U320" s="832">
        <f t="shared" si="238"/>
        <v>2008</v>
      </c>
      <c r="V320" s="838">
        <f t="shared" si="242"/>
        <v>3363735240.2397738</v>
      </c>
      <c r="W320" s="839"/>
      <c r="X320" s="840"/>
      <c r="Y320" s="815"/>
      <c r="Z320" s="899"/>
      <c r="AA320" s="900"/>
      <c r="AB320" s="900"/>
      <c r="AC320" s="901"/>
    </row>
    <row r="321" spans="1:29" ht="16">
      <c r="A321" s="972"/>
      <c r="B321" s="1037"/>
      <c r="C321" s="973"/>
      <c r="D321" s="974"/>
      <c r="E321" s="975">
        <f>E320+1</f>
        <v>2009</v>
      </c>
      <c r="F321" s="1039">
        <v>0</v>
      </c>
      <c r="G321" s="1042">
        <f t="shared" si="239"/>
        <v>49</v>
      </c>
      <c r="H321" s="893"/>
      <c r="I321" s="894">
        <f t="shared" si="234"/>
        <v>2057</v>
      </c>
      <c r="J321" s="895">
        <f>F321/P320</f>
        <v>0</v>
      </c>
      <c r="K321" s="896">
        <f t="shared" si="245"/>
        <v>0</v>
      </c>
      <c r="L321" s="1024">
        <f t="shared" si="240"/>
        <v>0</v>
      </c>
      <c r="M321" s="897">
        <f t="shared" si="246"/>
        <v>49</v>
      </c>
      <c r="N321" s="894">
        <f t="shared" si="235"/>
        <v>2057</v>
      </c>
      <c r="O321" s="834">
        <f>V320</f>
        <v>3363735240.2397738</v>
      </c>
      <c r="P321" s="835">
        <f t="shared" si="247"/>
        <v>3363735240.2397738</v>
      </c>
      <c r="Q321" s="898">
        <f t="shared" si="248"/>
        <v>68647657.964077011</v>
      </c>
      <c r="R321" s="915">
        <f t="shared" si="236"/>
        <v>2009</v>
      </c>
      <c r="S321" s="833">
        <f>R321-R320</f>
        <v>1</v>
      </c>
      <c r="T321" s="837">
        <f t="shared" si="237"/>
        <v>68647657.964077011</v>
      </c>
      <c r="U321" s="832">
        <f t="shared" si="238"/>
        <v>2009</v>
      </c>
      <c r="V321" s="838">
        <f t="shared" si="242"/>
        <v>3295087582.2756968</v>
      </c>
      <c r="W321" s="839"/>
      <c r="X321" s="840"/>
      <c r="Y321" s="815"/>
      <c r="Z321" s="808"/>
      <c r="AC321" s="903"/>
    </row>
    <row r="322" spans="1:29" ht="16">
      <c r="A322" s="1040"/>
      <c r="B322" s="1037"/>
      <c r="C322" s="973"/>
      <c r="D322" s="974"/>
      <c r="E322" s="975">
        <f>E321+1</f>
        <v>2010</v>
      </c>
      <c r="F322" s="1046">
        <v>0</v>
      </c>
      <c r="G322" s="1042">
        <f t="shared" si="239"/>
        <v>48</v>
      </c>
      <c r="H322" s="893"/>
      <c r="I322" s="894">
        <f t="shared" si="234"/>
        <v>2057</v>
      </c>
      <c r="J322" s="895">
        <f>F322/P321</f>
        <v>0</v>
      </c>
      <c r="K322" s="896">
        <f t="shared" si="245"/>
        <v>0</v>
      </c>
      <c r="L322" s="1024">
        <f t="shared" si="240"/>
        <v>0</v>
      </c>
      <c r="M322" s="897">
        <f t="shared" si="246"/>
        <v>48</v>
      </c>
      <c r="N322" s="894">
        <f t="shared" si="235"/>
        <v>2057</v>
      </c>
      <c r="O322" s="834">
        <f>V321</f>
        <v>3295087582.2756968</v>
      </c>
      <c r="P322" s="835">
        <f t="shared" si="247"/>
        <v>3295087582.2756968</v>
      </c>
      <c r="Q322" s="898">
        <f t="shared" si="248"/>
        <v>68647657.964077011</v>
      </c>
      <c r="R322" s="915">
        <f t="shared" si="236"/>
        <v>2010</v>
      </c>
      <c r="S322" s="833">
        <f>R322-R321</f>
        <v>1</v>
      </c>
      <c r="T322" s="837">
        <f t="shared" si="237"/>
        <v>68647657.964077011</v>
      </c>
      <c r="U322" s="832">
        <f t="shared" si="238"/>
        <v>2010</v>
      </c>
      <c r="V322" s="838">
        <f t="shared" si="242"/>
        <v>3226439924.3116198</v>
      </c>
      <c r="W322" s="839"/>
      <c r="X322" s="840"/>
      <c r="Y322" s="815"/>
      <c r="Z322" s="808"/>
      <c r="AA322" s="808"/>
      <c r="AB322" s="842"/>
      <c r="AC322" s="842"/>
    </row>
    <row r="323" spans="1:29" ht="16">
      <c r="A323" s="1036"/>
      <c r="B323" s="972"/>
      <c r="C323" s="973"/>
      <c r="D323" s="974"/>
      <c r="E323" s="830">
        <f t="shared" ref="E323:E330" si="250">E322+1</f>
        <v>2011</v>
      </c>
      <c r="F323" s="976">
        <v>0</v>
      </c>
      <c r="G323" s="853">
        <f t="shared" si="239"/>
        <v>47</v>
      </c>
      <c r="H323" s="893"/>
      <c r="I323" s="894">
        <f t="shared" si="234"/>
        <v>2057</v>
      </c>
      <c r="J323" s="895">
        <f t="shared" ref="J323:J331" si="251">F323/P322</f>
        <v>0</v>
      </c>
      <c r="K323" s="896">
        <f t="shared" si="245"/>
        <v>0</v>
      </c>
      <c r="L323" s="1024">
        <f t="shared" si="240"/>
        <v>0</v>
      </c>
      <c r="M323" s="897">
        <f t="shared" si="246"/>
        <v>47</v>
      </c>
      <c r="N323" s="894">
        <f t="shared" si="235"/>
        <v>2057</v>
      </c>
      <c r="O323" s="834">
        <f t="shared" ref="O323:O331" si="252">V322</f>
        <v>3226439924.3116198</v>
      </c>
      <c r="P323" s="835">
        <f t="shared" si="247"/>
        <v>3226439924.3116198</v>
      </c>
      <c r="Q323" s="898">
        <f t="shared" si="248"/>
        <v>68647657.964077011</v>
      </c>
      <c r="R323" s="915">
        <f t="shared" si="236"/>
        <v>2011</v>
      </c>
      <c r="S323" s="833">
        <f t="shared" ref="S323:S331" si="253">R323-R322</f>
        <v>1</v>
      </c>
      <c r="T323" s="837">
        <f t="shared" si="237"/>
        <v>68647657.964077011</v>
      </c>
      <c r="U323" s="832">
        <f t="shared" si="238"/>
        <v>2011</v>
      </c>
      <c r="V323" s="838">
        <f t="shared" si="242"/>
        <v>3157792266.3475428</v>
      </c>
      <c r="W323" s="989"/>
      <c r="X323" s="840"/>
      <c r="Y323" s="815"/>
      <c r="Z323" s="1815" t="s">
        <v>3366</v>
      </c>
      <c r="AA323" s="1815"/>
      <c r="AB323" s="1815"/>
      <c r="AC323" s="859">
        <f>SUM(Q315:Q325)</f>
        <v>476781006.07433653</v>
      </c>
    </row>
    <row r="324" spans="1:29" ht="16">
      <c r="A324" s="1036"/>
      <c r="B324" s="1033"/>
      <c r="C324" s="973"/>
      <c r="D324" s="974"/>
      <c r="E324" s="830">
        <f t="shared" si="250"/>
        <v>2012</v>
      </c>
      <c r="F324" s="976">
        <v>0</v>
      </c>
      <c r="G324" s="853">
        <f t="shared" si="239"/>
        <v>46</v>
      </c>
      <c r="H324" s="893"/>
      <c r="I324" s="894">
        <f t="shared" si="234"/>
        <v>2057</v>
      </c>
      <c r="J324" s="895">
        <f t="shared" si="251"/>
        <v>0</v>
      </c>
      <c r="K324" s="896">
        <f t="shared" si="245"/>
        <v>0</v>
      </c>
      <c r="L324" s="1024">
        <f t="shared" si="240"/>
        <v>0</v>
      </c>
      <c r="M324" s="897">
        <f t="shared" si="246"/>
        <v>46</v>
      </c>
      <c r="N324" s="894">
        <f t="shared" si="235"/>
        <v>2057</v>
      </c>
      <c r="O324" s="834">
        <f t="shared" si="252"/>
        <v>3157792266.3475428</v>
      </c>
      <c r="P324" s="835">
        <f t="shared" si="247"/>
        <v>3157792266.3475428</v>
      </c>
      <c r="Q324" s="898">
        <f t="shared" si="248"/>
        <v>68647657.964077011</v>
      </c>
      <c r="R324" s="915">
        <f t="shared" si="236"/>
        <v>2012</v>
      </c>
      <c r="S324" s="833">
        <f t="shared" si="253"/>
        <v>1</v>
      </c>
      <c r="T324" s="837">
        <f t="shared" si="237"/>
        <v>68647657.964077011</v>
      </c>
      <c r="U324" s="832">
        <f t="shared" si="238"/>
        <v>2012</v>
      </c>
      <c r="V324" s="838">
        <f t="shared" si="242"/>
        <v>3089144608.3834658</v>
      </c>
      <c r="W324" s="989"/>
      <c r="X324" s="840"/>
      <c r="Y324" s="815"/>
      <c r="Z324" s="808"/>
      <c r="AA324" s="808"/>
      <c r="AB324" s="842"/>
      <c r="AC324" s="842"/>
    </row>
    <row r="325" spans="1:29" ht="16">
      <c r="A325" s="1036"/>
      <c r="B325" s="972"/>
      <c r="C325" s="973"/>
      <c r="D325" s="974"/>
      <c r="E325" s="830">
        <f t="shared" si="250"/>
        <v>2013</v>
      </c>
      <c r="F325" s="976">
        <v>0</v>
      </c>
      <c r="G325" s="853">
        <f t="shared" si="239"/>
        <v>45</v>
      </c>
      <c r="H325" s="893"/>
      <c r="I325" s="894">
        <f t="shared" si="234"/>
        <v>2057</v>
      </c>
      <c r="J325" s="895">
        <f t="shared" si="251"/>
        <v>0</v>
      </c>
      <c r="K325" s="896">
        <f t="shared" si="245"/>
        <v>0</v>
      </c>
      <c r="L325" s="1024">
        <f t="shared" si="240"/>
        <v>0</v>
      </c>
      <c r="M325" s="897">
        <f t="shared" si="246"/>
        <v>45</v>
      </c>
      <c r="N325" s="894">
        <f t="shared" si="235"/>
        <v>2057</v>
      </c>
      <c r="O325" s="834">
        <f t="shared" si="252"/>
        <v>3089144608.3834658</v>
      </c>
      <c r="P325" s="835">
        <f t="shared" si="247"/>
        <v>3089144608.3834658</v>
      </c>
      <c r="Q325" s="898">
        <f t="shared" si="248"/>
        <v>68647657.964077011</v>
      </c>
      <c r="R325" s="915">
        <f t="shared" si="236"/>
        <v>2013</v>
      </c>
      <c r="S325" s="833">
        <f t="shared" si="253"/>
        <v>1</v>
      </c>
      <c r="T325" s="837">
        <f t="shared" si="237"/>
        <v>68647657.964077011</v>
      </c>
      <c r="U325" s="832">
        <f t="shared" si="238"/>
        <v>2013</v>
      </c>
      <c r="V325" s="838">
        <f t="shared" si="242"/>
        <v>3020496950.4193888</v>
      </c>
      <c r="W325" s="989"/>
      <c r="X325" s="840"/>
      <c r="Y325" s="815"/>
      <c r="Z325" s="808"/>
      <c r="AA325" s="808"/>
      <c r="AB325" s="842"/>
      <c r="AC325" s="842"/>
    </row>
    <row r="326" spans="1:29" ht="16">
      <c r="A326" s="1036"/>
      <c r="B326" s="972"/>
      <c r="C326" s="973"/>
      <c r="D326" s="974"/>
      <c r="E326" s="830">
        <f t="shared" si="250"/>
        <v>2014</v>
      </c>
      <c r="F326" s="976">
        <v>0</v>
      </c>
      <c r="G326" s="853">
        <f t="shared" si="239"/>
        <v>44</v>
      </c>
      <c r="H326" s="893"/>
      <c r="I326" s="894">
        <f t="shared" si="234"/>
        <v>2057</v>
      </c>
      <c r="J326" s="895">
        <f t="shared" si="251"/>
        <v>0</v>
      </c>
      <c r="K326" s="896">
        <f t="shared" si="245"/>
        <v>0</v>
      </c>
      <c r="L326" s="1024">
        <f t="shared" si="240"/>
        <v>0</v>
      </c>
      <c r="M326" s="897">
        <f t="shared" si="246"/>
        <v>44</v>
      </c>
      <c r="N326" s="894">
        <f t="shared" si="235"/>
        <v>2057</v>
      </c>
      <c r="O326" s="834">
        <f t="shared" si="252"/>
        <v>3020496950.4193888</v>
      </c>
      <c r="P326" s="835">
        <f t="shared" si="247"/>
        <v>3020496950.4193888</v>
      </c>
      <c r="Q326" s="898">
        <f t="shared" si="248"/>
        <v>68647657.964077011</v>
      </c>
      <c r="R326" s="915">
        <f t="shared" si="236"/>
        <v>2014</v>
      </c>
      <c r="S326" s="833">
        <f t="shared" si="253"/>
        <v>1</v>
      </c>
      <c r="T326" s="837">
        <f t="shared" si="237"/>
        <v>68647657.964077011</v>
      </c>
      <c r="U326" s="832">
        <f t="shared" si="238"/>
        <v>2014</v>
      </c>
      <c r="V326" s="838">
        <f t="shared" si="242"/>
        <v>2951849292.4553118</v>
      </c>
      <c r="W326" s="989"/>
      <c r="X326" s="840"/>
      <c r="Y326" s="815"/>
      <c r="Z326" s="808"/>
      <c r="AA326" s="808"/>
      <c r="AB326" s="842"/>
      <c r="AC326" s="842"/>
    </row>
    <row r="327" spans="1:29" ht="16">
      <c r="A327" s="1036"/>
      <c r="B327" s="972"/>
      <c r="C327" s="973"/>
      <c r="D327" s="974"/>
      <c r="E327" s="830">
        <f t="shared" si="250"/>
        <v>2015</v>
      </c>
      <c r="F327" s="976">
        <v>0</v>
      </c>
      <c r="G327" s="853">
        <f t="shared" si="239"/>
        <v>43</v>
      </c>
      <c r="H327" s="893"/>
      <c r="I327" s="894">
        <f t="shared" si="234"/>
        <v>2057</v>
      </c>
      <c r="J327" s="895">
        <f t="shared" si="251"/>
        <v>0</v>
      </c>
      <c r="K327" s="896">
        <f t="shared" si="245"/>
        <v>0</v>
      </c>
      <c r="L327" s="1024">
        <f t="shared" si="240"/>
        <v>0</v>
      </c>
      <c r="M327" s="897">
        <f t="shared" si="246"/>
        <v>43</v>
      </c>
      <c r="N327" s="894">
        <f t="shared" si="235"/>
        <v>2057</v>
      </c>
      <c r="O327" s="834">
        <f t="shared" si="252"/>
        <v>2951849292.4553118</v>
      </c>
      <c r="P327" s="835">
        <f t="shared" si="247"/>
        <v>2951849292.4553118</v>
      </c>
      <c r="Q327" s="898">
        <f t="shared" si="248"/>
        <v>68647657.964077011</v>
      </c>
      <c r="R327" s="915">
        <f t="shared" si="236"/>
        <v>2015</v>
      </c>
      <c r="S327" s="833">
        <f t="shared" si="253"/>
        <v>1</v>
      </c>
      <c r="T327" s="837">
        <f t="shared" si="237"/>
        <v>68647657.964077011</v>
      </c>
      <c r="U327" s="832">
        <f t="shared" si="238"/>
        <v>2015</v>
      </c>
      <c r="V327" s="838">
        <f t="shared" si="242"/>
        <v>2883201634.4912348</v>
      </c>
      <c r="W327" s="989"/>
      <c r="X327" s="840"/>
      <c r="Y327" s="815"/>
      <c r="Z327" s="808"/>
      <c r="AA327" s="808"/>
      <c r="AB327" s="842"/>
      <c r="AC327" s="842"/>
    </row>
    <row r="328" spans="1:29" ht="16">
      <c r="A328" s="1036"/>
      <c r="B328" s="972"/>
      <c r="C328" s="973"/>
      <c r="D328" s="974"/>
      <c r="E328" s="830">
        <f t="shared" si="250"/>
        <v>2016</v>
      </c>
      <c r="F328" s="976">
        <v>0</v>
      </c>
      <c r="G328" s="853">
        <f t="shared" si="239"/>
        <v>42</v>
      </c>
      <c r="H328" s="893"/>
      <c r="I328" s="894">
        <f t="shared" si="234"/>
        <v>2057</v>
      </c>
      <c r="J328" s="895">
        <f t="shared" si="251"/>
        <v>0</v>
      </c>
      <c r="K328" s="896">
        <f t="shared" si="245"/>
        <v>0</v>
      </c>
      <c r="L328" s="1024">
        <f t="shared" si="240"/>
        <v>0</v>
      </c>
      <c r="M328" s="897">
        <f t="shared" si="246"/>
        <v>42</v>
      </c>
      <c r="N328" s="894">
        <f t="shared" si="235"/>
        <v>2057</v>
      </c>
      <c r="O328" s="834">
        <f t="shared" si="252"/>
        <v>2883201634.4912348</v>
      </c>
      <c r="P328" s="835">
        <f t="shared" si="247"/>
        <v>2883201634.4912348</v>
      </c>
      <c r="Q328" s="898">
        <f t="shared" si="248"/>
        <v>68647657.964077026</v>
      </c>
      <c r="R328" s="915">
        <f t="shared" si="236"/>
        <v>2016</v>
      </c>
      <c r="S328" s="833">
        <f t="shared" si="253"/>
        <v>1</v>
      </c>
      <c r="T328" s="837">
        <f t="shared" si="237"/>
        <v>68647657.964077026</v>
      </c>
      <c r="U328" s="832">
        <f t="shared" si="238"/>
        <v>2016</v>
      </c>
      <c r="V328" s="838">
        <f t="shared" si="242"/>
        <v>2814553976.5271578</v>
      </c>
      <c r="W328" s="989"/>
      <c r="X328" s="840"/>
      <c r="Y328" s="815"/>
      <c r="Z328" s="808"/>
      <c r="AA328" s="808"/>
      <c r="AB328" s="842"/>
      <c r="AC328" s="842"/>
    </row>
    <row r="329" spans="1:29" ht="16">
      <c r="A329" s="1036"/>
      <c r="B329" s="972"/>
      <c r="C329" s="973"/>
      <c r="D329" s="974"/>
      <c r="E329" s="830">
        <f t="shared" si="250"/>
        <v>2017</v>
      </c>
      <c r="F329" s="976">
        <v>0</v>
      </c>
      <c r="G329" s="853">
        <f t="shared" si="239"/>
        <v>41</v>
      </c>
      <c r="H329" s="893"/>
      <c r="I329" s="894">
        <f t="shared" si="234"/>
        <v>2057</v>
      </c>
      <c r="J329" s="895">
        <f t="shared" si="251"/>
        <v>0</v>
      </c>
      <c r="K329" s="896">
        <f t="shared" si="245"/>
        <v>0</v>
      </c>
      <c r="L329" s="1024">
        <f t="shared" si="240"/>
        <v>0</v>
      </c>
      <c r="M329" s="897">
        <f t="shared" si="246"/>
        <v>41</v>
      </c>
      <c r="N329" s="894">
        <f t="shared" si="235"/>
        <v>2057</v>
      </c>
      <c r="O329" s="834">
        <f t="shared" si="252"/>
        <v>2814553976.5271578</v>
      </c>
      <c r="P329" s="835">
        <f t="shared" si="247"/>
        <v>2814553976.5271578</v>
      </c>
      <c r="Q329" s="898">
        <f t="shared" si="248"/>
        <v>68647657.964077026</v>
      </c>
      <c r="R329" s="915">
        <f t="shared" si="236"/>
        <v>2017</v>
      </c>
      <c r="S329" s="833">
        <f t="shared" si="253"/>
        <v>1</v>
      </c>
      <c r="T329" s="837">
        <f t="shared" si="237"/>
        <v>68647657.964077026</v>
      </c>
      <c r="U329" s="832">
        <f t="shared" si="238"/>
        <v>2017</v>
      </c>
      <c r="V329" s="838">
        <f t="shared" si="242"/>
        <v>2745906318.5630808</v>
      </c>
      <c r="W329" s="989"/>
      <c r="X329" s="840"/>
      <c r="Y329" s="815"/>
      <c r="Z329" s="808"/>
      <c r="AA329" s="808"/>
      <c r="AB329" s="842"/>
      <c r="AC329" s="842"/>
    </row>
    <row r="330" spans="1:29" ht="16">
      <c r="A330" s="1036"/>
      <c r="B330" s="972"/>
      <c r="C330" s="973"/>
      <c r="D330" s="974"/>
      <c r="E330" s="830">
        <f t="shared" si="250"/>
        <v>2018</v>
      </c>
      <c r="F330" s="976">
        <v>0</v>
      </c>
      <c r="G330" s="853">
        <f t="shared" si="239"/>
        <v>40</v>
      </c>
      <c r="H330" s="893"/>
      <c r="I330" s="894">
        <f t="shared" si="234"/>
        <v>2057</v>
      </c>
      <c r="J330" s="895">
        <f t="shared" si="251"/>
        <v>0</v>
      </c>
      <c r="K330" s="896">
        <f t="shared" si="245"/>
        <v>0</v>
      </c>
      <c r="L330" s="1024">
        <f t="shared" si="240"/>
        <v>0</v>
      </c>
      <c r="M330" s="897">
        <f t="shared" si="246"/>
        <v>40</v>
      </c>
      <c r="N330" s="894">
        <f t="shared" si="235"/>
        <v>2057</v>
      </c>
      <c r="O330" s="834">
        <f t="shared" si="252"/>
        <v>2745906318.5630808</v>
      </c>
      <c r="P330" s="835">
        <f t="shared" si="247"/>
        <v>2745906318.5630808</v>
      </c>
      <c r="Q330" s="898">
        <f t="shared" si="248"/>
        <v>68647657.964077026</v>
      </c>
      <c r="R330" s="915">
        <f t="shared" si="236"/>
        <v>2018</v>
      </c>
      <c r="S330" s="833">
        <f t="shared" si="253"/>
        <v>1</v>
      </c>
      <c r="T330" s="837">
        <f t="shared" si="237"/>
        <v>68647657.964077026</v>
      </c>
      <c r="U330" s="832">
        <f t="shared" si="238"/>
        <v>2018</v>
      </c>
      <c r="V330" s="838">
        <f t="shared" si="242"/>
        <v>2677258660.5990038</v>
      </c>
      <c r="W330" s="989"/>
      <c r="X330" s="840"/>
      <c r="Y330" s="815"/>
      <c r="Z330" s="808"/>
      <c r="AA330" s="808"/>
      <c r="AB330" s="842"/>
      <c r="AC330" s="842"/>
    </row>
    <row r="331" spans="1:29" ht="16">
      <c r="A331" s="1040"/>
      <c r="B331" s="1239"/>
      <c r="C331" s="1240"/>
      <c r="D331" s="1241"/>
      <c r="E331" s="1236">
        <v>2019</v>
      </c>
      <c r="F331" s="976">
        <v>0</v>
      </c>
      <c r="G331" s="853">
        <f t="shared" si="239"/>
        <v>39</v>
      </c>
      <c r="H331" s="893"/>
      <c r="I331" s="894">
        <f t="shared" si="234"/>
        <v>2057</v>
      </c>
      <c r="J331" s="895">
        <f t="shared" si="251"/>
        <v>0</v>
      </c>
      <c r="K331" s="896">
        <f t="shared" si="245"/>
        <v>0</v>
      </c>
      <c r="L331" s="1024">
        <f t="shared" si="240"/>
        <v>0</v>
      </c>
      <c r="M331" s="897">
        <f t="shared" si="246"/>
        <v>39</v>
      </c>
      <c r="N331" s="894">
        <f t="shared" si="235"/>
        <v>2057</v>
      </c>
      <c r="O331" s="834">
        <f t="shared" si="252"/>
        <v>2677258660.5990038</v>
      </c>
      <c r="P331" s="835">
        <f t="shared" si="247"/>
        <v>2677258660.5990038</v>
      </c>
      <c r="Q331" s="898">
        <f t="shared" si="248"/>
        <v>68647657.964077026</v>
      </c>
      <c r="R331" s="915">
        <f t="shared" si="236"/>
        <v>2019</v>
      </c>
      <c r="S331" s="833">
        <f t="shared" si="253"/>
        <v>1</v>
      </c>
      <c r="T331" s="837">
        <f t="shared" si="237"/>
        <v>68647657.964077026</v>
      </c>
      <c r="U331" s="832">
        <f t="shared" si="238"/>
        <v>2019</v>
      </c>
      <c r="V331" s="838">
        <f t="shared" si="242"/>
        <v>2608611002.6349268</v>
      </c>
      <c r="W331" s="989"/>
      <c r="X331" s="840"/>
      <c r="Y331" s="815"/>
      <c r="Z331" s="808"/>
      <c r="AA331" s="808"/>
      <c r="AB331" s="842"/>
      <c r="AC331" s="842"/>
    </row>
    <row r="332" spans="1:29" ht="16">
      <c r="A332" s="1816" t="s">
        <v>100</v>
      </c>
      <c r="B332" s="1817"/>
      <c r="C332" s="1817"/>
      <c r="D332" s="1817"/>
      <c r="E332" s="1818"/>
      <c r="F332" s="991">
        <f>SUM(F315:F330)</f>
        <v>3497277956.4937253</v>
      </c>
      <c r="G332" s="861"/>
      <c r="H332" s="862"/>
      <c r="I332" s="863"/>
      <c r="J332" s="863"/>
      <c r="K332" s="861"/>
      <c r="L332" s="1248"/>
      <c r="M332" s="864"/>
      <c r="N332" s="863"/>
      <c r="O332" s="865"/>
      <c r="P332" s="866"/>
      <c r="Q332" s="867"/>
      <c r="R332" s="868"/>
      <c r="S332" s="868"/>
      <c r="T332" s="866">
        <f>SUM(T315:T330)</f>
        <v>820019295.89472151</v>
      </c>
      <c r="U332" s="869"/>
      <c r="V332" s="870"/>
      <c r="W332" s="1247"/>
      <c r="X332" s="803"/>
      <c r="Y332" s="803"/>
      <c r="Z332" s="803"/>
      <c r="AA332" s="803"/>
      <c r="AB332" s="803"/>
      <c r="AC332" s="803"/>
    </row>
    <row r="335" spans="1:29" ht="16">
      <c r="A335" s="1813" t="s">
        <v>3418</v>
      </c>
      <c r="B335" s="1813"/>
      <c r="C335" s="1813"/>
      <c r="D335" s="1813"/>
      <c r="E335" s="884"/>
      <c r="F335" s="885"/>
      <c r="G335" s="885"/>
      <c r="H335" s="797"/>
      <c r="I335" s="798"/>
      <c r="J335" s="798"/>
      <c r="K335" s="885"/>
      <c r="L335" s="1027"/>
      <c r="M335" s="885"/>
      <c r="N335" s="885"/>
      <c r="O335" s="885"/>
      <c r="P335" s="885"/>
      <c r="Q335" s="885"/>
      <c r="R335" s="885"/>
      <c r="S335" s="885"/>
      <c r="T335" s="886"/>
      <c r="U335" s="887"/>
      <c r="V335" s="885"/>
      <c r="W335" s="885"/>
      <c r="X335" s="888"/>
      <c r="Y335" s="888"/>
      <c r="Z335" s="888"/>
      <c r="AA335" s="888"/>
      <c r="AB335" s="888"/>
      <c r="AC335" s="888"/>
    </row>
    <row r="336" spans="1:29" ht="17">
      <c r="A336" s="1792" t="s">
        <v>118</v>
      </c>
      <c r="B336" s="1792" t="s">
        <v>3340</v>
      </c>
      <c r="C336" s="1792" t="s">
        <v>3</v>
      </c>
      <c r="D336" s="1792" t="s">
        <v>3341</v>
      </c>
      <c r="E336" s="1792"/>
      <c r="F336" s="1814" t="s">
        <v>3342</v>
      </c>
      <c r="G336" s="1792" t="s">
        <v>3343</v>
      </c>
      <c r="H336" s="1792"/>
      <c r="I336" s="1792" t="s">
        <v>3344</v>
      </c>
      <c r="J336" s="1793" t="s">
        <v>3345</v>
      </c>
      <c r="K336" s="1792" t="s">
        <v>3346</v>
      </c>
      <c r="L336" s="1796" t="s">
        <v>3347</v>
      </c>
      <c r="M336" s="1797" t="s">
        <v>3348</v>
      </c>
      <c r="N336" s="1792" t="s">
        <v>3349</v>
      </c>
      <c r="O336" s="1805" t="s">
        <v>3350</v>
      </c>
      <c r="P336" s="1806"/>
      <c r="Q336" s="1249" t="s">
        <v>3351</v>
      </c>
      <c r="R336" s="1805" t="s">
        <v>2425</v>
      </c>
      <c r="S336" s="1807"/>
      <c r="T336" s="1806"/>
      <c r="U336" s="1808" t="s">
        <v>3352</v>
      </c>
      <c r="V336" s="1808"/>
      <c r="W336" s="1809" t="s">
        <v>3353</v>
      </c>
      <c r="X336" s="1812"/>
      <c r="Y336" s="1246"/>
      <c r="Z336" s="803">
        <v>14</v>
      </c>
      <c r="AA336" s="803"/>
      <c r="AB336" s="803"/>
      <c r="AC336" s="889"/>
    </row>
    <row r="337" spans="1:29" ht="16">
      <c r="A337" s="1792"/>
      <c r="B337" s="1792"/>
      <c r="C337" s="1792"/>
      <c r="D337" s="1792"/>
      <c r="E337" s="1792"/>
      <c r="F337" s="1814"/>
      <c r="G337" s="1792"/>
      <c r="H337" s="1792"/>
      <c r="I337" s="1792"/>
      <c r="J337" s="1794"/>
      <c r="K337" s="1792"/>
      <c r="L337" s="1796"/>
      <c r="M337" s="1798"/>
      <c r="N337" s="1792"/>
      <c r="O337" s="1809" t="s">
        <v>3354</v>
      </c>
      <c r="P337" s="1809" t="s">
        <v>3355</v>
      </c>
      <c r="Q337" s="1797" t="s">
        <v>3342</v>
      </c>
      <c r="R337" s="1797" t="s">
        <v>3356</v>
      </c>
      <c r="S337" s="1793" t="s">
        <v>3357</v>
      </c>
      <c r="T337" s="1797" t="s">
        <v>3342</v>
      </c>
      <c r="U337" s="1808"/>
      <c r="V337" s="1808"/>
      <c r="W337" s="1810"/>
      <c r="X337" s="1812"/>
      <c r="Y337" s="1246"/>
      <c r="Z337" s="803"/>
      <c r="AA337" s="803"/>
      <c r="AB337" s="803"/>
      <c r="AC337" s="803"/>
    </row>
    <row r="338" spans="1:29" ht="17">
      <c r="A338" s="1792"/>
      <c r="B338" s="1792"/>
      <c r="C338" s="1792"/>
      <c r="D338" s="810" t="s">
        <v>20</v>
      </c>
      <c r="E338" s="811" t="s">
        <v>1914</v>
      </c>
      <c r="F338" s="1814"/>
      <c r="G338" s="1247" t="s">
        <v>1914</v>
      </c>
      <c r="H338" s="1247" t="s">
        <v>3358</v>
      </c>
      <c r="I338" s="1792"/>
      <c r="J338" s="1795"/>
      <c r="K338" s="813" t="s">
        <v>1914</v>
      </c>
      <c r="L338" s="1022" t="s">
        <v>1914</v>
      </c>
      <c r="M338" s="1247" t="s">
        <v>1914</v>
      </c>
      <c r="N338" s="1792"/>
      <c r="O338" s="1811"/>
      <c r="P338" s="1811"/>
      <c r="Q338" s="1798"/>
      <c r="R338" s="1798"/>
      <c r="S338" s="1795"/>
      <c r="T338" s="1798"/>
      <c r="U338" s="1247" t="s">
        <v>3359</v>
      </c>
      <c r="V338" s="1247" t="s">
        <v>3342</v>
      </c>
      <c r="W338" s="1811"/>
      <c r="X338" s="814"/>
      <c r="Y338" s="814"/>
      <c r="Z338" s="803"/>
      <c r="AA338" s="803"/>
      <c r="AB338" s="803"/>
      <c r="AC338" s="803"/>
    </row>
    <row r="339" spans="1:29" ht="16">
      <c r="A339" s="1048"/>
      <c r="B339" s="1043" t="s">
        <v>3378</v>
      </c>
      <c r="C339" s="1049">
        <v>31101</v>
      </c>
      <c r="D339" s="1045"/>
      <c r="E339" s="975">
        <v>2004</v>
      </c>
      <c r="F339" s="1046">
        <v>188720000</v>
      </c>
      <c r="G339" s="1041">
        <f>VLOOKUP(C339,'[18]umur ekonomis'!$A$1:$C$79,3)</f>
        <v>50</v>
      </c>
      <c r="H339" s="926"/>
      <c r="I339" s="894">
        <f t="shared" ref="I339:I354" si="254">E339+M339-1</f>
        <v>2053</v>
      </c>
      <c r="J339" s="927"/>
      <c r="K339" s="925"/>
      <c r="L339" s="1023">
        <f>IF(G339+K339&gt;$G339,$G339-G339,K339)</f>
        <v>0</v>
      </c>
      <c r="M339" s="928">
        <f>G339+L339</f>
        <v>50</v>
      </c>
      <c r="N339" s="894">
        <f t="shared" ref="N339:N354" si="255">E339+M339-1</f>
        <v>2053</v>
      </c>
      <c r="O339" s="905">
        <f>F339</f>
        <v>188720000</v>
      </c>
      <c r="P339" s="898">
        <f>O339</f>
        <v>188720000</v>
      </c>
      <c r="Q339" s="898">
        <f>(O339)/M339</f>
        <v>3774400</v>
      </c>
      <c r="R339" s="929">
        <f t="shared" ref="R339:R354" si="256">E339</f>
        <v>2004</v>
      </c>
      <c r="S339" s="897">
        <v>1</v>
      </c>
      <c r="T339" s="930">
        <f t="shared" ref="T339:T354" si="257">Q339*S339</f>
        <v>3774400</v>
      </c>
      <c r="U339" s="894">
        <f t="shared" ref="U339:U354" si="258">E339</f>
        <v>2004</v>
      </c>
      <c r="V339" s="931">
        <f>IF(OR(AND(ISBLANK(D339),ISBLANK(F339)),ISTEXT(D339),ISTEXT(F339)),"",F339-Q339)</f>
        <v>184945600</v>
      </c>
      <c r="W339" s="932"/>
      <c r="X339" s="933"/>
      <c r="Y339" s="933"/>
      <c r="Z339" s="934" t="s">
        <v>3360</v>
      </c>
      <c r="AA339" s="935"/>
      <c r="AB339" s="935"/>
      <c r="AC339" s="936"/>
    </row>
    <row r="340" spans="1:29" ht="16">
      <c r="A340" s="1048"/>
      <c r="B340" s="1043"/>
      <c r="C340" s="1050"/>
      <c r="D340" s="974"/>
      <c r="E340" s="975">
        <f>E339+1</f>
        <v>2005</v>
      </c>
      <c r="F340" s="1046">
        <v>0</v>
      </c>
      <c r="G340" s="1042">
        <f t="shared" ref="G340:G354" si="259">M339-(E340-E339)</f>
        <v>49</v>
      </c>
      <c r="H340" s="893"/>
      <c r="I340" s="894">
        <f t="shared" si="254"/>
        <v>2053</v>
      </c>
      <c r="J340" s="895">
        <f>F340/$F$34</f>
        <v>0</v>
      </c>
      <c r="K340" s="896">
        <f>IF(J340=0%,0,IF(J340&lt;=25%,5,IF(J340&lt;=50%,10,IF(J340&lt;=75%,15,50))))</f>
        <v>0</v>
      </c>
      <c r="L340" s="1024">
        <f t="shared" ref="L340:L354" si="260">IF(OR(AND(ISBLANK(D340),ISBLANK(F340)),ISTEXT(D340),ISTEXT(F340)),"",IF(G340+K340&gt;$G$34,$G$34-G340,K340))</f>
        <v>0</v>
      </c>
      <c r="M340" s="897">
        <f>IF(OR(AND(ISBLANK(E340),ISBLANK(F340)),ISTEXT(E340),ISTEXT(F340)),"",G340+L340)</f>
        <v>49</v>
      </c>
      <c r="N340" s="894">
        <f t="shared" si="255"/>
        <v>2053</v>
      </c>
      <c r="O340" s="834">
        <f t="shared" ref="O340:O343" si="261">V339</f>
        <v>184945600</v>
      </c>
      <c r="P340" s="835">
        <f>O340+F340</f>
        <v>184945600</v>
      </c>
      <c r="Q340" s="898">
        <f>(P340)/M340</f>
        <v>3774400</v>
      </c>
      <c r="R340" s="915">
        <f t="shared" si="256"/>
        <v>2005</v>
      </c>
      <c r="S340" s="833">
        <f>R340-R339</f>
        <v>1</v>
      </c>
      <c r="T340" s="837">
        <f t="shared" si="257"/>
        <v>3774400</v>
      </c>
      <c r="U340" s="832">
        <f t="shared" si="258"/>
        <v>2005</v>
      </c>
      <c r="V340" s="838">
        <f t="shared" ref="V340:V354" si="262">IF(OR(AND(ISBLANK(D340),ISBLANK(F340)),ISTEXT(D340),ISTEXT(F340)),"",P340-T340)</f>
        <v>181171200</v>
      </c>
      <c r="W340" s="839"/>
      <c r="X340" s="840"/>
      <c r="Y340" s="815"/>
      <c r="Z340" s="841" t="s">
        <v>3361</v>
      </c>
      <c r="AA340" s="842"/>
      <c r="AB340" s="842"/>
      <c r="AC340" s="843">
        <f>F355</f>
        <v>771143280.06778884</v>
      </c>
    </row>
    <row r="341" spans="1:29" ht="16">
      <c r="A341" s="1048"/>
      <c r="B341" s="1037"/>
      <c r="C341" s="1050"/>
      <c r="D341" s="974"/>
      <c r="E341" s="975">
        <f t="shared" ref="E341:E343" si="263">E340+1</f>
        <v>2006</v>
      </c>
      <c r="F341" s="1039">
        <v>0</v>
      </c>
      <c r="G341" s="1042">
        <f t="shared" si="259"/>
        <v>48</v>
      </c>
      <c r="H341" s="893"/>
      <c r="I341" s="894">
        <f t="shared" si="254"/>
        <v>2053</v>
      </c>
      <c r="J341" s="895">
        <f t="shared" ref="J341" si="264">F341/$F$59</f>
        <v>0</v>
      </c>
      <c r="K341" s="896">
        <f t="shared" ref="K341:K354" si="265">IF(J341=0%,0,IF(J341&lt;=25%,5,IF(J341&lt;=50%,10,IF(J341&lt;=75%,15,50))))</f>
        <v>0</v>
      </c>
      <c r="L341" s="1024">
        <f t="shared" si="260"/>
        <v>0</v>
      </c>
      <c r="M341" s="897">
        <f t="shared" ref="M341:M354" si="266">IF(OR(AND(ISBLANK(D341),ISBLANK(F341)),ISTEXT(D341),ISTEXT(F341)),"",G341+L341)</f>
        <v>48</v>
      </c>
      <c r="N341" s="894">
        <f t="shared" si="255"/>
        <v>2053</v>
      </c>
      <c r="O341" s="834">
        <f t="shared" si="261"/>
        <v>181171200</v>
      </c>
      <c r="P341" s="835">
        <f t="shared" ref="P341:P354" si="267">O341+F341</f>
        <v>181171200</v>
      </c>
      <c r="Q341" s="898">
        <f t="shared" ref="Q341:Q354" si="268">(P341)/M341</f>
        <v>3774400</v>
      </c>
      <c r="R341" s="915">
        <f t="shared" si="256"/>
        <v>2006</v>
      </c>
      <c r="S341" s="833">
        <f t="shared" ref="S341:S343" si="269">R341-R340</f>
        <v>1</v>
      </c>
      <c r="T341" s="837">
        <f t="shared" si="257"/>
        <v>3774400</v>
      </c>
      <c r="U341" s="832">
        <f t="shared" si="258"/>
        <v>2006</v>
      </c>
      <c r="V341" s="838">
        <f t="shared" si="262"/>
        <v>177396800</v>
      </c>
      <c r="W341" s="839"/>
      <c r="X341" s="840"/>
      <c r="Y341" s="815"/>
      <c r="Z341" s="841" t="s">
        <v>3362</v>
      </c>
      <c r="AA341" s="797"/>
      <c r="AB341" s="797"/>
      <c r="AC341" s="843">
        <f>T355</f>
        <v>180955599.46844977</v>
      </c>
    </row>
    <row r="342" spans="1:29" ht="16">
      <c r="A342" s="1048"/>
      <c r="B342" s="1043" t="s">
        <v>3379</v>
      </c>
      <c r="C342" s="1050"/>
      <c r="D342" s="974"/>
      <c r="E342" s="975">
        <f t="shared" si="263"/>
        <v>2007</v>
      </c>
      <c r="F342" s="1039">
        <v>374740182.9653756</v>
      </c>
      <c r="G342" s="1042">
        <f t="shared" si="259"/>
        <v>47</v>
      </c>
      <c r="H342" s="893"/>
      <c r="I342" s="894">
        <f t="shared" si="254"/>
        <v>2056</v>
      </c>
      <c r="J342" s="895">
        <f>F342/P341</f>
        <v>2.068431312291223</v>
      </c>
      <c r="K342" s="896">
        <f t="shared" si="265"/>
        <v>50</v>
      </c>
      <c r="L342" s="1024">
        <f t="shared" si="260"/>
        <v>3</v>
      </c>
      <c r="M342" s="897">
        <f t="shared" si="266"/>
        <v>50</v>
      </c>
      <c r="N342" s="894">
        <f t="shared" si="255"/>
        <v>2056</v>
      </c>
      <c r="O342" s="834">
        <f t="shared" si="261"/>
        <v>177396800</v>
      </c>
      <c r="P342" s="835">
        <f t="shared" si="267"/>
        <v>552136982.96537566</v>
      </c>
      <c r="Q342" s="898">
        <f t="shared" si="268"/>
        <v>11042739.659307513</v>
      </c>
      <c r="R342" s="915">
        <f t="shared" si="256"/>
        <v>2007</v>
      </c>
      <c r="S342" s="833">
        <f t="shared" si="269"/>
        <v>1</v>
      </c>
      <c r="T342" s="837">
        <f t="shared" si="257"/>
        <v>11042739.659307513</v>
      </c>
      <c r="U342" s="832">
        <f t="shared" si="258"/>
        <v>2007</v>
      </c>
      <c r="V342" s="838">
        <f t="shared" si="262"/>
        <v>541094243.30606818</v>
      </c>
      <c r="W342" s="839"/>
      <c r="X342" s="840"/>
      <c r="Y342" s="815"/>
      <c r="Z342" s="854" t="s">
        <v>3363</v>
      </c>
      <c r="AA342" s="842"/>
      <c r="AB342" s="842"/>
      <c r="AC342" s="843">
        <f>AC340-AC341</f>
        <v>590187680.59933901</v>
      </c>
    </row>
    <row r="343" spans="1:29" ht="16">
      <c r="A343" s="1048"/>
      <c r="B343" s="1043"/>
      <c r="C343" s="1050"/>
      <c r="D343" s="974"/>
      <c r="E343" s="975">
        <f t="shared" si="263"/>
        <v>2008</v>
      </c>
      <c r="F343" s="1039">
        <v>0</v>
      </c>
      <c r="G343" s="1042">
        <f t="shared" si="259"/>
        <v>49</v>
      </c>
      <c r="H343" s="893"/>
      <c r="I343" s="894">
        <f t="shared" si="254"/>
        <v>2056</v>
      </c>
      <c r="J343" s="895">
        <f>F343/P342</f>
        <v>0</v>
      </c>
      <c r="K343" s="896">
        <f t="shared" si="265"/>
        <v>0</v>
      </c>
      <c r="L343" s="1024">
        <f t="shared" si="260"/>
        <v>0</v>
      </c>
      <c r="M343" s="897">
        <f t="shared" si="266"/>
        <v>49</v>
      </c>
      <c r="N343" s="894">
        <f t="shared" si="255"/>
        <v>2056</v>
      </c>
      <c r="O343" s="834">
        <f t="shared" si="261"/>
        <v>541094243.30606818</v>
      </c>
      <c r="P343" s="835">
        <f t="shared" si="267"/>
        <v>541094243.30606818</v>
      </c>
      <c r="Q343" s="898">
        <f t="shared" si="268"/>
        <v>11042739.659307513</v>
      </c>
      <c r="R343" s="915">
        <f t="shared" si="256"/>
        <v>2008</v>
      </c>
      <c r="S343" s="833">
        <f t="shared" si="269"/>
        <v>1</v>
      </c>
      <c r="T343" s="837">
        <f t="shared" si="257"/>
        <v>11042739.659307513</v>
      </c>
      <c r="U343" s="832">
        <f t="shared" si="258"/>
        <v>2008</v>
      </c>
      <c r="V343" s="838">
        <f t="shared" si="262"/>
        <v>530051503.64676064</v>
      </c>
      <c r="W343" s="839"/>
      <c r="X343" s="840"/>
      <c r="Y343" s="815"/>
      <c r="Z343" s="841" t="s">
        <v>3364</v>
      </c>
      <c r="AA343" s="842"/>
      <c r="AB343" s="842"/>
      <c r="AC343" s="843">
        <f>V354-AC342</f>
        <v>-14754692.014983416</v>
      </c>
    </row>
    <row r="344" spans="1:29" ht="16">
      <c r="A344" s="1048"/>
      <c r="B344" s="1037" t="s">
        <v>3380</v>
      </c>
      <c r="C344" s="1050"/>
      <c r="D344" s="974"/>
      <c r="E344" s="975">
        <f>E343+1</f>
        <v>2009</v>
      </c>
      <c r="F344" s="1046">
        <v>207683097.10241324</v>
      </c>
      <c r="G344" s="1042">
        <f t="shared" si="259"/>
        <v>48</v>
      </c>
      <c r="H344" s="893"/>
      <c r="I344" s="894">
        <f t="shared" si="254"/>
        <v>2058</v>
      </c>
      <c r="J344" s="895">
        <f>F344/P343</f>
        <v>0.38382056300114431</v>
      </c>
      <c r="K344" s="896">
        <f t="shared" si="265"/>
        <v>10</v>
      </c>
      <c r="L344" s="1024">
        <f t="shared" si="260"/>
        <v>2</v>
      </c>
      <c r="M344" s="897">
        <f t="shared" si="266"/>
        <v>50</v>
      </c>
      <c r="N344" s="894">
        <f t="shared" si="255"/>
        <v>2058</v>
      </c>
      <c r="O344" s="834">
        <f>V343</f>
        <v>530051503.64676064</v>
      </c>
      <c r="P344" s="835">
        <f t="shared" si="267"/>
        <v>737734600.74917388</v>
      </c>
      <c r="Q344" s="898">
        <f t="shared" si="268"/>
        <v>14754692.014983477</v>
      </c>
      <c r="R344" s="915">
        <f t="shared" si="256"/>
        <v>2009</v>
      </c>
      <c r="S344" s="833">
        <f>R344-R343</f>
        <v>1</v>
      </c>
      <c r="T344" s="837">
        <f t="shared" si="257"/>
        <v>14754692.014983477</v>
      </c>
      <c r="U344" s="832">
        <f t="shared" si="258"/>
        <v>2009</v>
      </c>
      <c r="V344" s="838">
        <f t="shared" si="262"/>
        <v>722979908.73419034</v>
      </c>
      <c r="W344" s="839"/>
      <c r="X344" s="840"/>
      <c r="Y344" s="815"/>
      <c r="Z344" s="899"/>
      <c r="AA344" s="900"/>
      <c r="AB344" s="900"/>
      <c r="AC344" s="901"/>
    </row>
    <row r="345" spans="1:29" ht="16">
      <c r="A345" s="972"/>
      <c r="B345" s="1037"/>
      <c r="C345" s="973"/>
      <c r="D345" s="974"/>
      <c r="E345" s="975">
        <f>E344+1</f>
        <v>2010</v>
      </c>
      <c r="F345" s="1039">
        <v>0</v>
      </c>
      <c r="G345" s="1042">
        <f t="shared" si="259"/>
        <v>49</v>
      </c>
      <c r="H345" s="893"/>
      <c r="I345" s="894">
        <f t="shared" si="254"/>
        <v>2058</v>
      </c>
      <c r="J345" s="895">
        <f>F345/P344</f>
        <v>0</v>
      </c>
      <c r="K345" s="896">
        <f t="shared" si="265"/>
        <v>0</v>
      </c>
      <c r="L345" s="1024">
        <f t="shared" si="260"/>
        <v>0</v>
      </c>
      <c r="M345" s="897">
        <f t="shared" si="266"/>
        <v>49</v>
      </c>
      <c r="N345" s="894">
        <f t="shared" si="255"/>
        <v>2058</v>
      </c>
      <c r="O345" s="834">
        <f>V344</f>
        <v>722979908.73419034</v>
      </c>
      <c r="P345" s="835">
        <f t="shared" si="267"/>
        <v>722979908.73419034</v>
      </c>
      <c r="Q345" s="898">
        <f t="shared" si="268"/>
        <v>14754692.014983477</v>
      </c>
      <c r="R345" s="915">
        <f t="shared" si="256"/>
        <v>2010</v>
      </c>
      <c r="S345" s="833">
        <f>R345-R344</f>
        <v>1</v>
      </c>
      <c r="T345" s="837">
        <f t="shared" si="257"/>
        <v>14754692.014983477</v>
      </c>
      <c r="U345" s="832">
        <f t="shared" si="258"/>
        <v>2010</v>
      </c>
      <c r="V345" s="838">
        <f t="shared" si="262"/>
        <v>708225216.71920681</v>
      </c>
      <c r="W345" s="839"/>
      <c r="X345" s="840"/>
      <c r="Y345" s="815"/>
      <c r="Z345" s="808"/>
      <c r="AC345" s="903"/>
    </row>
    <row r="346" spans="1:29" ht="16">
      <c r="A346" s="1040"/>
      <c r="B346" s="1037"/>
      <c r="C346" s="973"/>
      <c r="D346" s="974"/>
      <c r="E346" s="975">
        <f>E345+1</f>
        <v>2011</v>
      </c>
      <c r="F346" s="1046">
        <v>0</v>
      </c>
      <c r="G346" s="1042">
        <f t="shared" si="259"/>
        <v>48</v>
      </c>
      <c r="H346" s="893"/>
      <c r="I346" s="894">
        <f t="shared" si="254"/>
        <v>2058</v>
      </c>
      <c r="J346" s="895">
        <f>F346/P345</f>
        <v>0</v>
      </c>
      <c r="K346" s="896">
        <f t="shared" si="265"/>
        <v>0</v>
      </c>
      <c r="L346" s="1024">
        <f t="shared" si="260"/>
        <v>0</v>
      </c>
      <c r="M346" s="897">
        <f t="shared" si="266"/>
        <v>48</v>
      </c>
      <c r="N346" s="894">
        <f t="shared" si="255"/>
        <v>2058</v>
      </c>
      <c r="O346" s="834">
        <f>V345</f>
        <v>708225216.71920681</v>
      </c>
      <c r="P346" s="835">
        <f t="shared" si="267"/>
        <v>708225216.71920681</v>
      </c>
      <c r="Q346" s="898">
        <f t="shared" si="268"/>
        <v>14754692.014983475</v>
      </c>
      <c r="R346" s="915">
        <f t="shared" si="256"/>
        <v>2011</v>
      </c>
      <c r="S346" s="833">
        <f>R346-R345</f>
        <v>1</v>
      </c>
      <c r="T346" s="837">
        <f t="shared" si="257"/>
        <v>14754692.014983475</v>
      </c>
      <c r="U346" s="832">
        <f t="shared" si="258"/>
        <v>2011</v>
      </c>
      <c r="V346" s="838">
        <f t="shared" si="262"/>
        <v>693470524.70422339</v>
      </c>
      <c r="W346" s="839"/>
      <c r="X346" s="840"/>
      <c r="Y346" s="815"/>
      <c r="Z346" s="808"/>
      <c r="AA346" s="808"/>
      <c r="AB346" s="842"/>
      <c r="AC346" s="842"/>
    </row>
    <row r="347" spans="1:29" ht="16">
      <c r="A347" s="1036"/>
      <c r="B347" s="972"/>
      <c r="C347" s="973"/>
      <c r="D347" s="974"/>
      <c r="E347" s="830">
        <f t="shared" ref="E347:E353" si="270">E346+1</f>
        <v>2012</v>
      </c>
      <c r="F347" s="976">
        <v>0</v>
      </c>
      <c r="G347" s="853">
        <f t="shared" si="259"/>
        <v>47</v>
      </c>
      <c r="H347" s="893"/>
      <c r="I347" s="894">
        <f t="shared" si="254"/>
        <v>2058</v>
      </c>
      <c r="J347" s="895">
        <f t="shared" ref="J347:J354" si="271">F347/P346</f>
        <v>0</v>
      </c>
      <c r="K347" s="896">
        <f t="shared" si="265"/>
        <v>0</v>
      </c>
      <c r="L347" s="1024">
        <f t="shared" si="260"/>
        <v>0</v>
      </c>
      <c r="M347" s="897">
        <f t="shared" si="266"/>
        <v>47</v>
      </c>
      <c r="N347" s="894">
        <f t="shared" si="255"/>
        <v>2058</v>
      </c>
      <c r="O347" s="834">
        <f t="shared" ref="O347:O354" si="272">V346</f>
        <v>693470524.70422339</v>
      </c>
      <c r="P347" s="835">
        <f t="shared" si="267"/>
        <v>693470524.70422339</v>
      </c>
      <c r="Q347" s="898">
        <f t="shared" si="268"/>
        <v>14754692.014983477</v>
      </c>
      <c r="R347" s="915">
        <f t="shared" si="256"/>
        <v>2012</v>
      </c>
      <c r="S347" s="833">
        <f t="shared" ref="S347:S354" si="273">R347-R346</f>
        <v>1</v>
      </c>
      <c r="T347" s="837">
        <f t="shared" si="257"/>
        <v>14754692.014983477</v>
      </c>
      <c r="U347" s="832">
        <f t="shared" si="258"/>
        <v>2012</v>
      </c>
      <c r="V347" s="838">
        <f t="shared" si="262"/>
        <v>678715832.68923986</v>
      </c>
      <c r="W347" s="989"/>
      <c r="X347" s="840"/>
      <c r="Y347" s="815"/>
      <c r="Z347" s="1815" t="s">
        <v>3366</v>
      </c>
      <c r="AA347" s="1815"/>
      <c r="AB347" s="1815"/>
      <c r="AC347" s="859">
        <f>SUM(Q339:Q348)</f>
        <v>107182139.3935324</v>
      </c>
    </row>
    <row r="348" spans="1:29" ht="16">
      <c r="A348" s="1036"/>
      <c r="B348" s="1033"/>
      <c r="C348" s="973"/>
      <c r="D348" s="974"/>
      <c r="E348" s="830">
        <f t="shared" si="270"/>
        <v>2013</v>
      </c>
      <c r="F348" s="976">
        <v>0</v>
      </c>
      <c r="G348" s="853">
        <f t="shared" si="259"/>
        <v>46</v>
      </c>
      <c r="H348" s="893"/>
      <c r="I348" s="894">
        <f t="shared" si="254"/>
        <v>2058</v>
      </c>
      <c r="J348" s="895">
        <f t="shared" si="271"/>
        <v>0</v>
      </c>
      <c r="K348" s="896">
        <f t="shared" si="265"/>
        <v>0</v>
      </c>
      <c r="L348" s="1024">
        <f t="shared" si="260"/>
        <v>0</v>
      </c>
      <c r="M348" s="897">
        <f t="shared" si="266"/>
        <v>46</v>
      </c>
      <c r="N348" s="894">
        <f t="shared" si="255"/>
        <v>2058</v>
      </c>
      <c r="O348" s="834">
        <f t="shared" si="272"/>
        <v>678715832.68923986</v>
      </c>
      <c r="P348" s="835">
        <f t="shared" si="267"/>
        <v>678715832.68923986</v>
      </c>
      <c r="Q348" s="898">
        <f t="shared" si="268"/>
        <v>14754692.014983475</v>
      </c>
      <c r="R348" s="915">
        <f t="shared" si="256"/>
        <v>2013</v>
      </c>
      <c r="S348" s="833">
        <f t="shared" si="273"/>
        <v>1</v>
      </c>
      <c r="T348" s="837">
        <f t="shared" si="257"/>
        <v>14754692.014983475</v>
      </c>
      <c r="U348" s="832">
        <f t="shared" si="258"/>
        <v>2013</v>
      </c>
      <c r="V348" s="838">
        <f t="shared" si="262"/>
        <v>663961140.67425632</v>
      </c>
      <c r="W348" s="989"/>
      <c r="X348" s="840"/>
      <c r="Y348" s="815"/>
      <c r="Z348" s="808"/>
      <c r="AA348" s="808"/>
      <c r="AB348" s="842"/>
      <c r="AC348" s="842"/>
    </row>
    <row r="349" spans="1:29" ht="16">
      <c r="A349" s="1036"/>
      <c r="B349" s="972"/>
      <c r="C349" s="973"/>
      <c r="D349" s="974"/>
      <c r="E349" s="830">
        <f t="shared" si="270"/>
        <v>2014</v>
      </c>
      <c r="F349" s="976">
        <v>0</v>
      </c>
      <c r="G349" s="853">
        <f t="shared" si="259"/>
        <v>45</v>
      </c>
      <c r="H349" s="893"/>
      <c r="I349" s="894">
        <f t="shared" si="254"/>
        <v>2058</v>
      </c>
      <c r="J349" s="895">
        <f t="shared" si="271"/>
        <v>0</v>
      </c>
      <c r="K349" s="896">
        <f t="shared" si="265"/>
        <v>0</v>
      </c>
      <c r="L349" s="1024">
        <f t="shared" si="260"/>
        <v>0</v>
      </c>
      <c r="M349" s="897">
        <f t="shared" si="266"/>
        <v>45</v>
      </c>
      <c r="N349" s="894">
        <f t="shared" si="255"/>
        <v>2058</v>
      </c>
      <c r="O349" s="834">
        <f t="shared" si="272"/>
        <v>663961140.67425632</v>
      </c>
      <c r="P349" s="835">
        <f t="shared" si="267"/>
        <v>663961140.67425632</v>
      </c>
      <c r="Q349" s="898">
        <f t="shared" si="268"/>
        <v>14754692.014983473</v>
      </c>
      <c r="R349" s="915">
        <f t="shared" si="256"/>
        <v>2014</v>
      </c>
      <c r="S349" s="833">
        <f t="shared" si="273"/>
        <v>1</v>
      </c>
      <c r="T349" s="837">
        <f t="shared" si="257"/>
        <v>14754692.014983473</v>
      </c>
      <c r="U349" s="832">
        <f t="shared" si="258"/>
        <v>2014</v>
      </c>
      <c r="V349" s="838">
        <f t="shared" si="262"/>
        <v>649206448.65927291</v>
      </c>
      <c r="W349" s="989"/>
      <c r="X349" s="840"/>
      <c r="Y349" s="815"/>
      <c r="Z349" s="808"/>
      <c r="AA349" s="808"/>
      <c r="AB349" s="842"/>
      <c r="AC349" s="842"/>
    </row>
    <row r="350" spans="1:29" ht="16">
      <c r="A350" s="1036"/>
      <c r="B350" s="972"/>
      <c r="C350" s="973"/>
      <c r="D350" s="974"/>
      <c r="E350" s="830">
        <f t="shared" si="270"/>
        <v>2015</v>
      </c>
      <c r="F350" s="976">
        <v>0</v>
      </c>
      <c r="G350" s="853">
        <f t="shared" si="259"/>
        <v>44</v>
      </c>
      <c r="H350" s="893"/>
      <c r="I350" s="894">
        <f t="shared" si="254"/>
        <v>2058</v>
      </c>
      <c r="J350" s="895">
        <f t="shared" si="271"/>
        <v>0</v>
      </c>
      <c r="K350" s="896">
        <f t="shared" si="265"/>
        <v>0</v>
      </c>
      <c r="L350" s="1024">
        <f t="shared" si="260"/>
        <v>0</v>
      </c>
      <c r="M350" s="897">
        <f t="shared" si="266"/>
        <v>44</v>
      </c>
      <c r="N350" s="894">
        <f t="shared" si="255"/>
        <v>2058</v>
      </c>
      <c r="O350" s="834">
        <f t="shared" si="272"/>
        <v>649206448.65927291</v>
      </c>
      <c r="P350" s="835">
        <f t="shared" si="267"/>
        <v>649206448.65927291</v>
      </c>
      <c r="Q350" s="898">
        <f t="shared" si="268"/>
        <v>14754692.014983475</v>
      </c>
      <c r="R350" s="915">
        <f t="shared" si="256"/>
        <v>2015</v>
      </c>
      <c r="S350" s="833">
        <f t="shared" si="273"/>
        <v>1</v>
      </c>
      <c r="T350" s="837">
        <f t="shared" si="257"/>
        <v>14754692.014983475</v>
      </c>
      <c r="U350" s="832">
        <f t="shared" si="258"/>
        <v>2015</v>
      </c>
      <c r="V350" s="838">
        <f t="shared" si="262"/>
        <v>634451756.64428949</v>
      </c>
      <c r="W350" s="989"/>
      <c r="X350" s="840"/>
      <c r="Y350" s="815"/>
      <c r="Z350" s="808"/>
      <c r="AA350" s="808"/>
      <c r="AB350" s="842"/>
      <c r="AC350" s="842"/>
    </row>
    <row r="351" spans="1:29" ht="16">
      <c r="A351" s="1036"/>
      <c r="B351" s="972"/>
      <c r="C351" s="973"/>
      <c r="D351" s="974"/>
      <c r="E351" s="830">
        <f t="shared" si="270"/>
        <v>2016</v>
      </c>
      <c r="F351" s="976">
        <v>0</v>
      </c>
      <c r="G351" s="853">
        <f t="shared" si="259"/>
        <v>43</v>
      </c>
      <c r="H351" s="893"/>
      <c r="I351" s="894">
        <f t="shared" si="254"/>
        <v>2058</v>
      </c>
      <c r="J351" s="895">
        <f t="shared" si="271"/>
        <v>0</v>
      </c>
      <c r="K351" s="896">
        <f t="shared" si="265"/>
        <v>0</v>
      </c>
      <c r="L351" s="1024">
        <f t="shared" si="260"/>
        <v>0</v>
      </c>
      <c r="M351" s="897">
        <f t="shared" si="266"/>
        <v>43</v>
      </c>
      <c r="N351" s="894">
        <f t="shared" si="255"/>
        <v>2058</v>
      </c>
      <c r="O351" s="834">
        <f t="shared" si="272"/>
        <v>634451756.64428949</v>
      </c>
      <c r="P351" s="835">
        <f t="shared" si="267"/>
        <v>634451756.64428949</v>
      </c>
      <c r="Q351" s="898">
        <f t="shared" si="268"/>
        <v>14754692.014983477</v>
      </c>
      <c r="R351" s="915">
        <f t="shared" si="256"/>
        <v>2016</v>
      </c>
      <c r="S351" s="833">
        <f t="shared" si="273"/>
        <v>1</v>
      </c>
      <c r="T351" s="837">
        <f t="shared" si="257"/>
        <v>14754692.014983477</v>
      </c>
      <c r="U351" s="832">
        <f t="shared" si="258"/>
        <v>2016</v>
      </c>
      <c r="V351" s="838">
        <f t="shared" si="262"/>
        <v>619697064.62930596</v>
      </c>
      <c r="W351" s="989"/>
      <c r="X351" s="840"/>
      <c r="Y351" s="815"/>
      <c r="Z351" s="808"/>
      <c r="AA351" s="808"/>
      <c r="AB351" s="842"/>
      <c r="AC351" s="842"/>
    </row>
    <row r="352" spans="1:29" ht="16">
      <c r="A352" s="1036"/>
      <c r="B352" s="972"/>
      <c r="C352" s="973"/>
      <c r="D352" s="974"/>
      <c r="E352" s="830">
        <f t="shared" si="270"/>
        <v>2017</v>
      </c>
      <c r="F352" s="976">
        <v>0</v>
      </c>
      <c r="G352" s="853">
        <f t="shared" si="259"/>
        <v>42</v>
      </c>
      <c r="H352" s="893"/>
      <c r="I352" s="894">
        <f t="shared" si="254"/>
        <v>2058</v>
      </c>
      <c r="J352" s="895">
        <f t="shared" si="271"/>
        <v>0</v>
      </c>
      <c r="K352" s="896">
        <f t="shared" si="265"/>
        <v>0</v>
      </c>
      <c r="L352" s="1024">
        <f t="shared" si="260"/>
        <v>0</v>
      </c>
      <c r="M352" s="897">
        <f t="shared" si="266"/>
        <v>42</v>
      </c>
      <c r="N352" s="894">
        <f t="shared" si="255"/>
        <v>2058</v>
      </c>
      <c r="O352" s="834">
        <f t="shared" si="272"/>
        <v>619697064.62930596</v>
      </c>
      <c r="P352" s="835">
        <f t="shared" si="267"/>
        <v>619697064.62930596</v>
      </c>
      <c r="Q352" s="898">
        <f t="shared" si="268"/>
        <v>14754692.014983475</v>
      </c>
      <c r="R352" s="915">
        <f t="shared" si="256"/>
        <v>2017</v>
      </c>
      <c r="S352" s="833">
        <f t="shared" si="273"/>
        <v>1</v>
      </c>
      <c r="T352" s="837">
        <f t="shared" si="257"/>
        <v>14754692.014983475</v>
      </c>
      <c r="U352" s="832">
        <f t="shared" si="258"/>
        <v>2017</v>
      </c>
      <c r="V352" s="838">
        <f t="shared" si="262"/>
        <v>604942372.61432242</v>
      </c>
      <c r="W352" s="989"/>
      <c r="X352" s="840"/>
      <c r="Y352" s="815"/>
      <c r="Z352" s="808"/>
      <c r="AA352" s="808"/>
      <c r="AB352" s="842"/>
      <c r="AC352" s="842"/>
    </row>
    <row r="353" spans="1:29" ht="16">
      <c r="A353" s="1036"/>
      <c r="B353" s="972"/>
      <c r="C353" s="973"/>
      <c r="D353" s="974"/>
      <c r="E353" s="830">
        <f t="shared" si="270"/>
        <v>2018</v>
      </c>
      <c r="F353" s="976">
        <v>0</v>
      </c>
      <c r="G353" s="853">
        <f t="shared" si="259"/>
        <v>41</v>
      </c>
      <c r="H353" s="893"/>
      <c r="I353" s="894">
        <f t="shared" si="254"/>
        <v>2058</v>
      </c>
      <c r="J353" s="895">
        <f t="shared" si="271"/>
        <v>0</v>
      </c>
      <c r="K353" s="896">
        <f t="shared" si="265"/>
        <v>0</v>
      </c>
      <c r="L353" s="1024">
        <f t="shared" si="260"/>
        <v>0</v>
      </c>
      <c r="M353" s="897">
        <f t="shared" si="266"/>
        <v>41</v>
      </c>
      <c r="N353" s="894">
        <f t="shared" si="255"/>
        <v>2058</v>
      </c>
      <c r="O353" s="834">
        <f t="shared" si="272"/>
        <v>604942372.61432242</v>
      </c>
      <c r="P353" s="835">
        <f t="shared" si="267"/>
        <v>604942372.61432242</v>
      </c>
      <c r="Q353" s="898">
        <f t="shared" si="268"/>
        <v>14754692.014983473</v>
      </c>
      <c r="R353" s="915">
        <f t="shared" si="256"/>
        <v>2018</v>
      </c>
      <c r="S353" s="833">
        <f t="shared" si="273"/>
        <v>1</v>
      </c>
      <c r="T353" s="837">
        <f t="shared" si="257"/>
        <v>14754692.014983473</v>
      </c>
      <c r="U353" s="832">
        <f t="shared" si="258"/>
        <v>2018</v>
      </c>
      <c r="V353" s="838">
        <f t="shared" si="262"/>
        <v>590187680.59933901</v>
      </c>
      <c r="W353" s="989"/>
      <c r="X353" s="840"/>
      <c r="Y353" s="815"/>
      <c r="Z353" s="808"/>
      <c r="AA353" s="808"/>
      <c r="AB353" s="842"/>
      <c r="AC353" s="842"/>
    </row>
    <row r="354" spans="1:29" ht="16">
      <c r="A354" s="1040"/>
      <c r="B354" s="1239"/>
      <c r="C354" s="1240"/>
      <c r="D354" s="1241"/>
      <c r="E354" s="1236">
        <v>2019</v>
      </c>
      <c r="F354" s="976">
        <v>0</v>
      </c>
      <c r="G354" s="853">
        <f t="shared" si="259"/>
        <v>40</v>
      </c>
      <c r="H354" s="893"/>
      <c r="I354" s="894">
        <f t="shared" si="254"/>
        <v>2058</v>
      </c>
      <c r="J354" s="895">
        <f t="shared" si="271"/>
        <v>0</v>
      </c>
      <c r="K354" s="896">
        <f t="shared" si="265"/>
        <v>0</v>
      </c>
      <c r="L354" s="1024">
        <f t="shared" si="260"/>
        <v>0</v>
      </c>
      <c r="M354" s="897">
        <f t="shared" si="266"/>
        <v>40</v>
      </c>
      <c r="N354" s="894">
        <f t="shared" si="255"/>
        <v>2058</v>
      </c>
      <c r="O354" s="834">
        <f t="shared" si="272"/>
        <v>590187680.59933901</v>
      </c>
      <c r="P354" s="835">
        <f t="shared" si="267"/>
        <v>590187680.59933901</v>
      </c>
      <c r="Q354" s="898">
        <f t="shared" si="268"/>
        <v>14754692.014983475</v>
      </c>
      <c r="R354" s="915">
        <f t="shared" si="256"/>
        <v>2019</v>
      </c>
      <c r="S354" s="833">
        <f t="shared" si="273"/>
        <v>1</v>
      </c>
      <c r="T354" s="837">
        <f t="shared" si="257"/>
        <v>14754692.014983475</v>
      </c>
      <c r="U354" s="832">
        <f t="shared" si="258"/>
        <v>2019</v>
      </c>
      <c r="V354" s="838">
        <f t="shared" si="262"/>
        <v>575432988.58435559</v>
      </c>
      <c r="W354" s="989"/>
      <c r="X354" s="840"/>
      <c r="Y354" s="815"/>
      <c r="Z354" s="808"/>
      <c r="AA354" s="808"/>
      <c r="AB354" s="842"/>
      <c r="AC354" s="842"/>
    </row>
    <row r="355" spans="1:29" ht="16">
      <c r="A355" s="1816" t="s">
        <v>100</v>
      </c>
      <c r="B355" s="1817"/>
      <c r="C355" s="1817"/>
      <c r="D355" s="1817"/>
      <c r="E355" s="1818"/>
      <c r="F355" s="991">
        <f>SUM(F339:F353)</f>
        <v>771143280.06778884</v>
      </c>
      <c r="G355" s="861"/>
      <c r="H355" s="862"/>
      <c r="I355" s="863"/>
      <c r="J355" s="863"/>
      <c r="K355" s="861"/>
      <c r="L355" s="1248"/>
      <c r="M355" s="864"/>
      <c r="N355" s="863"/>
      <c r="O355" s="865"/>
      <c r="P355" s="866"/>
      <c r="Q355" s="867"/>
      <c r="R355" s="868"/>
      <c r="S355" s="868"/>
      <c r="T355" s="866">
        <f>SUM(T339:T353)</f>
        <v>180955599.46844977</v>
      </c>
      <c r="U355" s="869"/>
      <c r="V355" s="870"/>
      <c r="W355" s="1247"/>
      <c r="X355" s="803"/>
      <c r="Y355" s="803"/>
      <c r="Z355" s="803"/>
      <c r="AA355" s="803"/>
      <c r="AB355" s="803"/>
      <c r="AC355" s="803"/>
    </row>
    <row r="358" spans="1:29" ht="16">
      <c r="A358" s="1813" t="s">
        <v>3419</v>
      </c>
      <c r="B358" s="1813"/>
      <c r="C358" s="1813"/>
      <c r="D358" s="1813"/>
      <c r="E358" s="884"/>
      <c r="F358" s="885"/>
      <c r="G358" s="885"/>
      <c r="H358" s="797"/>
      <c r="I358" s="798"/>
      <c r="J358" s="798"/>
      <c r="K358" s="885"/>
      <c r="L358" s="1027"/>
      <c r="M358" s="885"/>
      <c r="N358" s="885"/>
      <c r="O358" s="885"/>
      <c r="P358" s="885"/>
      <c r="Q358" s="885"/>
      <c r="R358" s="885"/>
      <c r="S358" s="885"/>
      <c r="T358" s="886"/>
      <c r="U358" s="887"/>
      <c r="V358" s="885"/>
      <c r="W358" s="885"/>
      <c r="X358" s="888"/>
      <c r="Y358" s="888"/>
      <c r="Z358" s="888"/>
      <c r="AA358" s="888"/>
      <c r="AB358" s="888"/>
      <c r="AC358" s="888"/>
    </row>
    <row r="359" spans="1:29" ht="17">
      <c r="A359" s="1792" t="s">
        <v>118</v>
      </c>
      <c r="B359" s="1792" t="s">
        <v>3340</v>
      </c>
      <c r="C359" s="1792" t="s">
        <v>3</v>
      </c>
      <c r="D359" s="1792" t="s">
        <v>3341</v>
      </c>
      <c r="E359" s="1792"/>
      <c r="F359" s="1814" t="s">
        <v>3342</v>
      </c>
      <c r="G359" s="1792" t="s">
        <v>3343</v>
      </c>
      <c r="H359" s="1792"/>
      <c r="I359" s="1792" t="s">
        <v>3344</v>
      </c>
      <c r="J359" s="1793" t="s">
        <v>3345</v>
      </c>
      <c r="K359" s="1792" t="s">
        <v>3346</v>
      </c>
      <c r="L359" s="1796" t="s">
        <v>3347</v>
      </c>
      <c r="M359" s="1797" t="s">
        <v>3348</v>
      </c>
      <c r="N359" s="1792" t="s">
        <v>3349</v>
      </c>
      <c r="O359" s="1805" t="s">
        <v>3350</v>
      </c>
      <c r="P359" s="1806"/>
      <c r="Q359" s="1249" t="s">
        <v>3351</v>
      </c>
      <c r="R359" s="1805" t="s">
        <v>2425</v>
      </c>
      <c r="S359" s="1807"/>
      <c r="T359" s="1806"/>
      <c r="U359" s="1808" t="s">
        <v>3352</v>
      </c>
      <c r="V359" s="1808"/>
      <c r="W359" s="1809" t="s">
        <v>3353</v>
      </c>
      <c r="X359" s="1812"/>
      <c r="Y359" s="1246"/>
      <c r="Z359" s="803">
        <v>15</v>
      </c>
      <c r="AA359" s="803"/>
      <c r="AB359" s="803"/>
      <c r="AC359" s="889"/>
    </row>
    <row r="360" spans="1:29" ht="16">
      <c r="A360" s="1792"/>
      <c r="B360" s="1792"/>
      <c r="C360" s="1792"/>
      <c r="D360" s="1792"/>
      <c r="E360" s="1792"/>
      <c r="F360" s="1814"/>
      <c r="G360" s="1792"/>
      <c r="H360" s="1792"/>
      <c r="I360" s="1792"/>
      <c r="J360" s="1794"/>
      <c r="K360" s="1792"/>
      <c r="L360" s="1796"/>
      <c r="M360" s="1798"/>
      <c r="N360" s="1792"/>
      <c r="O360" s="1809" t="s">
        <v>3354</v>
      </c>
      <c r="P360" s="1809" t="s">
        <v>3355</v>
      </c>
      <c r="Q360" s="1797" t="s">
        <v>3342</v>
      </c>
      <c r="R360" s="1797" t="s">
        <v>3356</v>
      </c>
      <c r="S360" s="1793" t="s">
        <v>3357</v>
      </c>
      <c r="T360" s="1797" t="s">
        <v>3342</v>
      </c>
      <c r="U360" s="1808"/>
      <c r="V360" s="1808"/>
      <c r="W360" s="1810"/>
      <c r="X360" s="1812"/>
      <c r="Y360" s="1246"/>
      <c r="Z360" s="803"/>
      <c r="AA360" s="803"/>
      <c r="AB360" s="803"/>
      <c r="AC360" s="803"/>
    </row>
    <row r="361" spans="1:29" ht="17">
      <c r="A361" s="1792"/>
      <c r="B361" s="1792"/>
      <c r="C361" s="1792"/>
      <c r="D361" s="810" t="s">
        <v>20</v>
      </c>
      <c r="E361" s="811" t="s">
        <v>1914</v>
      </c>
      <c r="F361" s="1814"/>
      <c r="G361" s="1247" t="s">
        <v>1914</v>
      </c>
      <c r="H361" s="1247" t="s">
        <v>3358</v>
      </c>
      <c r="I361" s="1792"/>
      <c r="J361" s="1795"/>
      <c r="K361" s="813" t="s">
        <v>1914</v>
      </c>
      <c r="L361" s="1022" t="s">
        <v>1914</v>
      </c>
      <c r="M361" s="1247" t="s">
        <v>1914</v>
      </c>
      <c r="N361" s="1792"/>
      <c r="O361" s="1811"/>
      <c r="P361" s="1811"/>
      <c r="Q361" s="1798"/>
      <c r="R361" s="1798"/>
      <c r="S361" s="1795"/>
      <c r="T361" s="1798"/>
      <c r="U361" s="1247" t="s">
        <v>3359</v>
      </c>
      <c r="V361" s="1247" t="s">
        <v>3342</v>
      </c>
      <c r="W361" s="1811"/>
      <c r="X361" s="814"/>
      <c r="Y361" s="814"/>
      <c r="Z361" s="803"/>
      <c r="AA361" s="803"/>
      <c r="AB361" s="803"/>
      <c r="AC361" s="803"/>
    </row>
    <row r="362" spans="1:29" ht="16">
      <c r="A362" s="1048"/>
      <c r="B362" s="1043" t="s">
        <v>3381</v>
      </c>
      <c r="C362" s="1049">
        <v>31101</v>
      </c>
      <c r="D362" s="1045"/>
      <c r="E362" s="975">
        <v>2004</v>
      </c>
      <c r="F362" s="1046">
        <v>56000000</v>
      </c>
      <c r="G362" s="1041">
        <f>VLOOKUP(C362,'[18]umur ekonomis'!$A$1:$C$79,3)</f>
        <v>50</v>
      </c>
      <c r="H362" s="926"/>
      <c r="I362" s="894">
        <f t="shared" ref="I362:I377" si="274">E362+M362-1</f>
        <v>2053</v>
      </c>
      <c r="J362" s="927"/>
      <c r="K362" s="925"/>
      <c r="L362" s="1023">
        <f>IF(G362+K362&gt;$G362,$G362-G362,K362)</f>
        <v>0</v>
      </c>
      <c r="M362" s="928">
        <f>G362+L362</f>
        <v>50</v>
      </c>
      <c r="N362" s="894">
        <f t="shared" ref="N362:N377" si="275">E362+M362-1</f>
        <v>2053</v>
      </c>
      <c r="O362" s="905">
        <f>F362</f>
        <v>56000000</v>
      </c>
      <c r="P362" s="898">
        <f>O362</f>
        <v>56000000</v>
      </c>
      <c r="Q362" s="898">
        <f>(O362)/M362</f>
        <v>1120000</v>
      </c>
      <c r="R362" s="929">
        <f t="shared" ref="R362:R377" si="276">E362</f>
        <v>2004</v>
      </c>
      <c r="S362" s="897">
        <v>1</v>
      </c>
      <c r="T362" s="930">
        <f t="shared" ref="T362:T377" si="277">Q362*S362</f>
        <v>1120000</v>
      </c>
      <c r="U362" s="894">
        <f t="shared" ref="U362:U377" si="278">E362</f>
        <v>2004</v>
      </c>
      <c r="V362" s="931">
        <f>IF(OR(AND(ISBLANK(D362),ISBLANK(F362)),ISTEXT(D362),ISTEXT(F362)),"",F362-Q362)</f>
        <v>54880000</v>
      </c>
      <c r="W362" s="932"/>
      <c r="X362" s="933"/>
      <c r="Y362" s="933"/>
      <c r="Z362" s="934" t="s">
        <v>3360</v>
      </c>
      <c r="AA362" s="935"/>
      <c r="AB362" s="935"/>
      <c r="AC362" s="936"/>
    </row>
    <row r="363" spans="1:29" ht="16">
      <c r="A363" s="1048"/>
      <c r="B363" s="1043"/>
      <c r="C363" s="1050"/>
      <c r="D363" s="974"/>
      <c r="E363" s="975">
        <f>E362+1</f>
        <v>2005</v>
      </c>
      <c r="F363" s="1046">
        <v>0</v>
      </c>
      <c r="G363" s="1042">
        <f t="shared" ref="G363:G377" si="279">M362-(E363-E362)</f>
        <v>49</v>
      </c>
      <c r="H363" s="893"/>
      <c r="I363" s="894">
        <f t="shared" si="274"/>
        <v>2053</v>
      </c>
      <c r="J363" s="895">
        <f>F363/$F$34</f>
        <v>0</v>
      </c>
      <c r="K363" s="896">
        <f>IF(J363=0%,0,IF(J363&lt;=25%,5,IF(J363&lt;=50%,10,IF(J363&lt;=75%,15,50))))</f>
        <v>0</v>
      </c>
      <c r="L363" s="1024">
        <f t="shared" ref="L363:L377" si="280">IF(OR(AND(ISBLANK(D363),ISBLANK(F363)),ISTEXT(D363),ISTEXT(F363)),"",IF(G363+K363&gt;$G$34,$G$34-G363,K363))</f>
        <v>0</v>
      </c>
      <c r="M363" s="897">
        <f>IF(OR(AND(ISBLANK(E363),ISBLANK(F363)),ISTEXT(E363),ISTEXT(F363)),"",G363+L363)</f>
        <v>49</v>
      </c>
      <c r="N363" s="894">
        <f t="shared" si="275"/>
        <v>2053</v>
      </c>
      <c r="O363" s="834">
        <f t="shared" ref="O363:O366" si="281">V362</f>
        <v>54880000</v>
      </c>
      <c r="P363" s="835">
        <f>O363+F363</f>
        <v>54880000</v>
      </c>
      <c r="Q363" s="898">
        <f>(P363)/M363</f>
        <v>1120000</v>
      </c>
      <c r="R363" s="915">
        <f t="shared" si="276"/>
        <v>2005</v>
      </c>
      <c r="S363" s="833">
        <f>R363-R362</f>
        <v>1</v>
      </c>
      <c r="T363" s="837">
        <f t="shared" si="277"/>
        <v>1120000</v>
      </c>
      <c r="U363" s="832">
        <f t="shared" si="278"/>
        <v>2005</v>
      </c>
      <c r="V363" s="838">
        <f t="shared" ref="V363:V377" si="282">IF(OR(AND(ISBLANK(D363),ISBLANK(F363)),ISTEXT(D363),ISTEXT(F363)),"",P363-T363)</f>
        <v>53760000</v>
      </c>
      <c r="W363" s="839"/>
      <c r="X363" s="840"/>
      <c r="Y363" s="815"/>
      <c r="Z363" s="841" t="s">
        <v>3361</v>
      </c>
      <c r="AA363" s="842"/>
      <c r="AB363" s="842"/>
      <c r="AC363" s="843">
        <f>F378</f>
        <v>630504891.36968565</v>
      </c>
    </row>
    <row r="364" spans="1:29" ht="16">
      <c r="A364" s="1048"/>
      <c r="B364" s="1037"/>
      <c r="C364" s="1050"/>
      <c r="D364" s="974"/>
      <c r="E364" s="975">
        <f t="shared" ref="E364:E366" si="283">E363+1</f>
        <v>2006</v>
      </c>
      <c r="F364" s="1039">
        <v>0</v>
      </c>
      <c r="G364" s="1042">
        <f t="shared" si="279"/>
        <v>48</v>
      </c>
      <c r="H364" s="893"/>
      <c r="I364" s="894">
        <f t="shared" si="274"/>
        <v>2053</v>
      </c>
      <c r="J364" s="895">
        <f t="shared" ref="J364" si="284">F364/$F$59</f>
        <v>0</v>
      </c>
      <c r="K364" s="896">
        <f t="shared" ref="K364:K377" si="285">IF(J364=0%,0,IF(J364&lt;=25%,5,IF(J364&lt;=50%,10,IF(J364&lt;=75%,15,50))))</f>
        <v>0</v>
      </c>
      <c r="L364" s="1024">
        <f t="shared" si="280"/>
        <v>0</v>
      </c>
      <c r="M364" s="897">
        <f t="shared" ref="M364:M377" si="286">IF(OR(AND(ISBLANK(D364),ISBLANK(F364)),ISTEXT(D364),ISTEXT(F364)),"",G364+L364)</f>
        <v>48</v>
      </c>
      <c r="N364" s="894">
        <f t="shared" si="275"/>
        <v>2053</v>
      </c>
      <c r="O364" s="834">
        <f t="shared" si="281"/>
        <v>53760000</v>
      </c>
      <c r="P364" s="835">
        <f t="shared" ref="P364:P377" si="287">O364+F364</f>
        <v>53760000</v>
      </c>
      <c r="Q364" s="898">
        <f t="shared" ref="Q364:Q377" si="288">(P364)/M364</f>
        <v>1120000</v>
      </c>
      <c r="R364" s="915">
        <f t="shared" si="276"/>
        <v>2006</v>
      </c>
      <c r="S364" s="833">
        <f t="shared" ref="S364:S366" si="289">R364-R363</f>
        <v>1</v>
      </c>
      <c r="T364" s="837">
        <f t="shared" si="277"/>
        <v>1120000</v>
      </c>
      <c r="U364" s="832">
        <f t="shared" si="278"/>
        <v>2006</v>
      </c>
      <c r="V364" s="838">
        <f t="shared" si="282"/>
        <v>52640000</v>
      </c>
      <c r="W364" s="839"/>
      <c r="X364" s="840"/>
      <c r="Y364" s="815"/>
      <c r="Z364" s="841" t="s">
        <v>3362</v>
      </c>
      <c r="AA364" s="797"/>
      <c r="AB364" s="797"/>
      <c r="AC364" s="843">
        <f>T378</f>
        <v>153874773.92872453</v>
      </c>
    </row>
    <row r="365" spans="1:29" ht="16">
      <c r="A365" s="1048"/>
      <c r="B365" s="1043" t="s">
        <v>3382</v>
      </c>
      <c r="C365" s="1050"/>
      <c r="D365" s="974"/>
      <c r="E365" s="975">
        <f t="shared" si="283"/>
        <v>2007</v>
      </c>
      <c r="F365" s="1039">
        <v>574504891.36968565</v>
      </c>
      <c r="G365" s="1042">
        <f t="shared" si="279"/>
        <v>47</v>
      </c>
      <c r="H365" s="893"/>
      <c r="I365" s="894">
        <f t="shared" si="274"/>
        <v>2056</v>
      </c>
      <c r="J365" s="895">
        <f>F365/P364</f>
        <v>10.68647491387064</v>
      </c>
      <c r="K365" s="896">
        <f t="shared" si="285"/>
        <v>50</v>
      </c>
      <c r="L365" s="1024">
        <f t="shared" si="280"/>
        <v>3</v>
      </c>
      <c r="M365" s="897">
        <f t="shared" si="286"/>
        <v>50</v>
      </c>
      <c r="N365" s="894">
        <f t="shared" si="275"/>
        <v>2056</v>
      </c>
      <c r="O365" s="834">
        <f t="shared" si="281"/>
        <v>52640000</v>
      </c>
      <c r="P365" s="835">
        <f t="shared" si="287"/>
        <v>627144891.36968565</v>
      </c>
      <c r="Q365" s="898">
        <f t="shared" si="288"/>
        <v>12542897.827393712</v>
      </c>
      <c r="R365" s="915">
        <f t="shared" si="276"/>
        <v>2007</v>
      </c>
      <c r="S365" s="833">
        <f t="shared" si="289"/>
        <v>1</v>
      </c>
      <c r="T365" s="837">
        <f t="shared" si="277"/>
        <v>12542897.827393712</v>
      </c>
      <c r="U365" s="832">
        <f t="shared" si="278"/>
        <v>2007</v>
      </c>
      <c r="V365" s="838">
        <f t="shared" si="282"/>
        <v>614601993.54229188</v>
      </c>
      <c r="W365" s="839"/>
      <c r="X365" s="840"/>
      <c r="Y365" s="815"/>
      <c r="Z365" s="854" t="s">
        <v>3363</v>
      </c>
      <c r="AA365" s="842"/>
      <c r="AB365" s="842"/>
      <c r="AC365" s="843">
        <f>AC363-AC364</f>
        <v>476630117.44096112</v>
      </c>
    </row>
    <row r="366" spans="1:29" ht="16">
      <c r="A366" s="1048"/>
      <c r="B366" s="1043"/>
      <c r="C366" s="1050"/>
      <c r="D366" s="974"/>
      <c r="E366" s="975">
        <f t="shared" si="283"/>
        <v>2008</v>
      </c>
      <c r="F366" s="1039">
        <v>0</v>
      </c>
      <c r="G366" s="1042">
        <f t="shared" si="279"/>
        <v>49</v>
      </c>
      <c r="H366" s="893"/>
      <c r="I366" s="894">
        <f t="shared" si="274"/>
        <v>2056</v>
      </c>
      <c r="J366" s="895">
        <f>F366/P365</f>
        <v>0</v>
      </c>
      <c r="K366" s="896">
        <f t="shared" si="285"/>
        <v>0</v>
      </c>
      <c r="L366" s="1024">
        <f t="shared" si="280"/>
        <v>0</v>
      </c>
      <c r="M366" s="897">
        <f t="shared" si="286"/>
        <v>49</v>
      </c>
      <c r="N366" s="894">
        <f t="shared" si="275"/>
        <v>2056</v>
      </c>
      <c r="O366" s="834">
        <f t="shared" si="281"/>
        <v>614601993.54229188</v>
      </c>
      <c r="P366" s="835">
        <f t="shared" si="287"/>
        <v>614601993.54229188</v>
      </c>
      <c r="Q366" s="898">
        <f t="shared" si="288"/>
        <v>12542897.827393712</v>
      </c>
      <c r="R366" s="915">
        <f t="shared" si="276"/>
        <v>2008</v>
      </c>
      <c r="S366" s="833">
        <f t="shared" si="289"/>
        <v>1</v>
      </c>
      <c r="T366" s="837">
        <f t="shared" si="277"/>
        <v>12542897.827393712</v>
      </c>
      <c r="U366" s="832">
        <f t="shared" si="278"/>
        <v>2008</v>
      </c>
      <c r="V366" s="838">
        <f t="shared" si="282"/>
        <v>602059095.71489811</v>
      </c>
      <c r="W366" s="839"/>
      <c r="X366" s="840"/>
      <c r="Y366" s="815"/>
      <c r="Z366" s="841" t="s">
        <v>3364</v>
      </c>
      <c r="AA366" s="842"/>
      <c r="AB366" s="842"/>
      <c r="AC366" s="843">
        <f>V377-AC365</f>
        <v>-12542897.827393889</v>
      </c>
    </row>
    <row r="367" spans="1:29" ht="16">
      <c r="A367" s="1048"/>
      <c r="B367" s="1037"/>
      <c r="C367" s="1050"/>
      <c r="D367" s="974"/>
      <c r="E367" s="975">
        <f>E366+1</f>
        <v>2009</v>
      </c>
      <c r="F367" s="1046">
        <v>0</v>
      </c>
      <c r="G367" s="1042">
        <f t="shared" si="279"/>
        <v>48</v>
      </c>
      <c r="H367" s="893"/>
      <c r="I367" s="894">
        <f t="shared" si="274"/>
        <v>2056</v>
      </c>
      <c r="J367" s="895">
        <f>F367/P366</f>
        <v>0</v>
      </c>
      <c r="K367" s="896">
        <f t="shared" si="285"/>
        <v>0</v>
      </c>
      <c r="L367" s="1024">
        <f t="shared" si="280"/>
        <v>0</v>
      </c>
      <c r="M367" s="897">
        <f t="shared" si="286"/>
        <v>48</v>
      </c>
      <c r="N367" s="894">
        <f t="shared" si="275"/>
        <v>2056</v>
      </c>
      <c r="O367" s="834">
        <f>V366</f>
        <v>602059095.71489811</v>
      </c>
      <c r="P367" s="835">
        <f t="shared" si="287"/>
        <v>602059095.71489811</v>
      </c>
      <c r="Q367" s="898">
        <f t="shared" si="288"/>
        <v>12542897.827393711</v>
      </c>
      <c r="R367" s="915">
        <f t="shared" si="276"/>
        <v>2009</v>
      </c>
      <c r="S367" s="833">
        <f>R367-R366</f>
        <v>1</v>
      </c>
      <c r="T367" s="837">
        <f t="shared" si="277"/>
        <v>12542897.827393711</v>
      </c>
      <c r="U367" s="832">
        <f t="shared" si="278"/>
        <v>2009</v>
      </c>
      <c r="V367" s="838">
        <f t="shared" si="282"/>
        <v>589516197.88750434</v>
      </c>
      <c r="W367" s="839"/>
      <c r="X367" s="840"/>
      <c r="Y367" s="815"/>
      <c r="Z367" s="899"/>
      <c r="AA367" s="900"/>
      <c r="AB367" s="900"/>
      <c r="AC367" s="901"/>
    </row>
    <row r="368" spans="1:29" ht="16">
      <c r="A368" s="972"/>
      <c r="B368" s="1037"/>
      <c r="C368" s="973"/>
      <c r="D368" s="974"/>
      <c r="E368" s="975">
        <f>E367+1</f>
        <v>2010</v>
      </c>
      <c r="F368" s="1039">
        <v>0</v>
      </c>
      <c r="G368" s="1042">
        <f t="shared" si="279"/>
        <v>47</v>
      </c>
      <c r="H368" s="893"/>
      <c r="I368" s="894">
        <f t="shared" si="274"/>
        <v>2056</v>
      </c>
      <c r="J368" s="895">
        <f>F368/P367</f>
        <v>0</v>
      </c>
      <c r="K368" s="896">
        <f t="shared" si="285"/>
        <v>0</v>
      </c>
      <c r="L368" s="1024">
        <f t="shared" si="280"/>
        <v>0</v>
      </c>
      <c r="M368" s="897">
        <f t="shared" si="286"/>
        <v>47</v>
      </c>
      <c r="N368" s="894">
        <f t="shared" si="275"/>
        <v>2056</v>
      </c>
      <c r="O368" s="834">
        <f>V367</f>
        <v>589516197.88750434</v>
      </c>
      <c r="P368" s="835">
        <f t="shared" si="287"/>
        <v>589516197.88750434</v>
      </c>
      <c r="Q368" s="898">
        <f t="shared" si="288"/>
        <v>12542897.827393709</v>
      </c>
      <c r="R368" s="915">
        <f t="shared" si="276"/>
        <v>2010</v>
      </c>
      <c r="S368" s="833">
        <f>R368-R367</f>
        <v>1</v>
      </c>
      <c r="T368" s="837">
        <f t="shared" si="277"/>
        <v>12542897.827393709</v>
      </c>
      <c r="U368" s="832">
        <f t="shared" si="278"/>
        <v>2010</v>
      </c>
      <c r="V368" s="838">
        <f t="shared" si="282"/>
        <v>576973300.06011069</v>
      </c>
      <c r="W368" s="839"/>
      <c r="X368" s="840"/>
      <c r="Y368" s="815"/>
      <c r="Z368" s="808"/>
      <c r="AC368" s="903"/>
    </row>
    <row r="369" spans="1:29" ht="16">
      <c r="A369" s="1040"/>
      <c r="B369" s="1037"/>
      <c r="C369" s="973"/>
      <c r="D369" s="974"/>
      <c r="E369" s="975">
        <f>E368+1</f>
        <v>2011</v>
      </c>
      <c r="F369" s="1046">
        <v>0</v>
      </c>
      <c r="G369" s="1042">
        <f t="shared" si="279"/>
        <v>46</v>
      </c>
      <c r="H369" s="893"/>
      <c r="I369" s="894">
        <f t="shared" si="274"/>
        <v>2056</v>
      </c>
      <c r="J369" s="895">
        <f>F369/P368</f>
        <v>0</v>
      </c>
      <c r="K369" s="896">
        <f t="shared" si="285"/>
        <v>0</v>
      </c>
      <c r="L369" s="1024">
        <f t="shared" si="280"/>
        <v>0</v>
      </c>
      <c r="M369" s="897">
        <f t="shared" si="286"/>
        <v>46</v>
      </c>
      <c r="N369" s="894">
        <f t="shared" si="275"/>
        <v>2056</v>
      </c>
      <c r="O369" s="834">
        <f>V368</f>
        <v>576973300.06011069</v>
      </c>
      <c r="P369" s="835">
        <f t="shared" si="287"/>
        <v>576973300.06011069</v>
      </c>
      <c r="Q369" s="898">
        <f t="shared" si="288"/>
        <v>12542897.827393711</v>
      </c>
      <c r="R369" s="915">
        <f t="shared" si="276"/>
        <v>2011</v>
      </c>
      <c r="S369" s="833">
        <f>R369-R368</f>
        <v>1</v>
      </c>
      <c r="T369" s="837">
        <f t="shared" si="277"/>
        <v>12542897.827393711</v>
      </c>
      <c r="U369" s="832">
        <f t="shared" si="278"/>
        <v>2011</v>
      </c>
      <c r="V369" s="838">
        <f t="shared" si="282"/>
        <v>564430402.23271704</v>
      </c>
      <c r="W369" s="839"/>
      <c r="X369" s="840"/>
      <c r="Y369" s="815"/>
      <c r="Z369" s="808"/>
      <c r="AA369" s="808"/>
      <c r="AB369" s="842"/>
      <c r="AC369" s="842"/>
    </row>
    <row r="370" spans="1:29" ht="16">
      <c r="A370" s="1036"/>
      <c r="B370" s="972"/>
      <c r="C370" s="973"/>
      <c r="D370" s="974"/>
      <c r="E370" s="830">
        <f t="shared" ref="E370:E376" si="290">E369+1</f>
        <v>2012</v>
      </c>
      <c r="F370" s="976">
        <v>0</v>
      </c>
      <c r="G370" s="853">
        <f t="shared" si="279"/>
        <v>45</v>
      </c>
      <c r="H370" s="893"/>
      <c r="I370" s="894">
        <f t="shared" si="274"/>
        <v>2056</v>
      </c>
      <c r="J370" s="895">
        <f t="shared" ref="J370:J377" si="291">F370/P369</f>
        <v>0</v>
      </c>
      <c r="K370" s="896">
        <f t="shared" si="285"/>
        <v>0</v>
      </c>
      <c r="L370" s="1024">
        <f t="shared" si="280"/>
        <v>0</v>
      </c>
      <c r="M370" s="897">
        <f t="shared" si="286"/>
        <v>45</v>
      </c>
      <c r="N370" s="894">
        <f t="shared" si="275"/>
        <v>2056</v>
      </c>
      <c r="O370" s="834">
        <f t="shared" ref="O370:O377" si="292">V369</f>
        <v>564430402.23271704</v>
      </c>
      <c r="P370" s="835">
        <f t="shared" si="287"/>
        <v>564430402.23271704</v>
      </c>
      <c r="Q370" s="898">
        <f t="shared" si="288"/>
        <v>12542897.827393712</v>
      </c>
      <c r="R370" s="915">
        <f t="shared" si="276"/>
        <v>2012</v>
      </c>
      <c r="S370" s="833">
        <f t="shared" ref="S370:S377" si="293">R370-R369</f>
        <v>1</v>
      </c>
      <c r="T370" s="837">
        <f t="shared" si="277"/>
        <v>12542897.827393712</v>
      </c>
      <c r="U370" s="832">
        <f t="shared" si="278"/>
        <v>2012</v>
      </c>
      <c r="V370" s="838">
        <f t="shared" si="282"/>
        <v>551887504.40532327</v>
      </c>
      <c r="W370" s="989"/>
      <c r="X370" s="840"/>
      <c r="Y370" s="815"/>
      <c r="Z370" s="1815" t="s">
        <v>3366</v>
      </c>
      <c r="AA370" s="1815"/>
      <c r="AB370" s="1815"/>
      <c r="AC370" s="859">
        <f>SUM(Q362:Q371)</f>
        <v>91160284.791755974</v>
      </c>
    </row>
    <row r="371" spans="1:29" ht="16">
      <c r="A371" s="1036"/>
      <c r="B371" s="1033"/>
      <c r="C371" s="973"/>
      <c r="D371" s="974"/>
      <c r="E371" s="830">
        <f t="shared" si="290"/>
        <v>2013</v>
      </c>
      <c r="F371" s="976">
        <v>0</v>
      </c>
      <c r="G371" s="853">
        <f t="shared" si="279"/>
        <v>44</v>
      </c>
      <c r="H371" s="893"/>
      <c r="I371" s="894">
        <f t="shared" si="274"/>
        <v>2056</v>
      </c>
      <c r="J371" s="895">
        <f t="shared" si="291"/>
        <v>0</v>
      </c>
      <c r="K371" s="896">
        <f t="shared" si="285"/>
        <v>0</v>
      </c>
      <c r="L371" s="1024">
        <f t="shared" si="280"/>
        <v>0</v>
      </c>
      <c r="M371" s="897">
        <f t="shared" si="286"/>
        <v>44</v>
      </c>
      <c r="N371" s="894">
        <f t="shared" si="275"/>
        <v>2056</v>
      </c>
      <c r="O371" s="834">
        <f t="shared" si="292"/>
        <v>551887504.40532327</v>
      </c>
      <c r="P371" s="835">
        <f t="shared" si="287"/>
        <v>551887504.40532327</v>
      </c>
      <c r="Q371" s="898">
        <f t="shared" si="288"/>
        <v>12542897.827393711</v>
      </c>
      <c r="R371" s="915">
        <f t="shared" si="276"/>
        <v>2013</v>
      </c>
      <c r="S371" s="833">
        <f t="shared" si="293"/>
        <v>1</v>
      </c>
      <c r="T371" s="837">
        <f t="shared" si="277"/>
        <v>12542897.827393711</v>
      </c>
      <c r="U371" s="832">
        <f t="shared" si="278"/>
        <v>2013</v>
      </c>
      <c r="V371" s="838">
        <f t="shared" si="282"/>
        <v>539344606.5779295</v>
      </c>
      <c r="W371" s="989"/>
      <c r="X371" s="840"/>
      <c r="Y371" s="815"/>
      <c r="Z371" s="808"/>
      <c r="AA371" s="808"/>
      <c r="AB371" s="842"/>
      <c r="AC371" s="842"/>
    </row>
    <row r="372" spans="1:29" ht="16">
      <c r="A372" s="1036"/>
      <c r="B372" s="972"/>
      <c r="C372" s="973"/>
      <c r="D372" s="974"/>
      <c r="E372" s="830">
        <f t="shared" si="290"/>
        <v>2014</v>
      </c>
      <c r="F372" s="976">
        <v>0</v>
      </c>
      <c r="G372" s="853">
        <f t="shared" si="279"/>
        <v>43</v>
      </c>
      <c r="H372" s="893"/>
      <c r="I372" s="894">
        <f t="shared" si="274"/>
        <v>2056</v>
      </c>
      <c r="J372" s="895">
        <f t="shared" si="291"/>
        <v>0</v>
      </c>
      <c r="K372" s="896">
        <f t="shared" si="285"/>
        <v>0</v>
      </c>
      <c r="L372" s="1024">
        <f t="shared" si="280"/>
        <v>0</v>
      </c>
      <c r="M372" s="897">
        <f t="shared" si="286"/>
        <v>43</v>
      </c>
      <c r="N372" s="894">
        <f t="shared" si="275"/>
        <v>2056</v>
      </c>
      <c r="O372" s="834">
        <f t="shared" si="292"/>
        <v>539344606.5779295</v>
      </c>
      <c r="P372" s="835">
        <f t="shared" si="287"/>
        <v>539344606.5779295</v>
      </c>
      <c r="Q372" s="898">
        <f t="shared" si="288"/>
        <v>12542897.827393709</v>
      </c>
      <c r="R372" s="915">
        <f t="shared" si="276"/>
        <v>2014</v>
      </c>
      <c r="S372" s="833">
        <f t="shared" si="293"/>
        <v>1</v>
      </c>
      <c r="T372" s="837">
        <f t="shared" si="277"/>
        <v>12542897.827393709</v>
      </c>
      <c r="U372" s="832">
        <f t="shared" si="278"/>
        <v>2014</v>
      </c>
      <c r="V372" s="838">
        <f t="shared" si="282"/>
        <v>526801708.75053579</v>
      </c>
      <c r="W372" s="989"/>
      <c r="X372" s="840"/>
      <c r="Y372" s="815"/>
      <c r="Z372" s="808"/>
      <c r="AA372" s="808"/>
      <c r="AB372" s="842"/>
      <c r="AC372" s="842"/>
    </row>
    <row r="373" spans="1:29" ht="16">
      <c r="A373" s="1036"/>
      <c r="B373" s="972"/>
      <c r="C373" s="973"/>
      <c r="D373" s="974"/>
      <c r="E373" s="830">
        <f t="shared" si="290"/>
        <v>2015</v>
      </c>
      <c r="F373" s="976">
        <v>0</v>
      </c>
      <c r="G373" s="853">
        <f t="shared" si="279"/>
        <v>42</v>
      </c>
      <c r="H373" s="893"/>
      <c r="I373" s="894">
        <f t="shared" si="274"/>
        <v>2056</v>
      </c>
      <c r="J373" s="895">
        <f t="shared" si="291"/>
        <v>0</v>
      </c>
      <c r="K373" s="896">
        <f t="shared" si="285"/>
        <v>0</v>
      </c>
      <c r="L373" s="1024">
        <f t="shared" si="280"/>
        <v>0</v>
      </c>
      <c r="M373" s="897">
        <f t="shared" si="286"/>
        <v>42</v>
      </c>
      <c r="N373" s="894">
        <f t="shared" si="275"/>
        <v>2056</v>
      </c>
      <c r="O373" s="834">
        <f t="shared" si="292"/>
        <v>526801708.75053579</v>
      </c>
      <c r="P373" s="835">
        <f t="shared" si="287"/>
        <v>526801708.75053579</v>
      </c>
      <c r="Q373" s="898">
        <f t="shared" si="288"/>
        <v>12542897.827393709</v>
      </c>
      <c r="R373" s="915">
        <f t="shared" si="276"/>
        <v>2015</v>
      </c>
      <c r="S373" s="833">
        <f t="shared" si="293"/>
        <v>1</v>
      </c>
      <c r="T373" s="837">
        <f t="shared" si="277"/>
        <v>12542897.827393709</v>
      </c>
      <c r="U373" s="832">
        <f t="shared" si="278"/>
        <v>2015</v>
      </c>
      <c r="V373" s="838">
        <f t="shared" si="282"/>
        <v>514258810.92314208</v>
      </c>
      <c r="W373" s="989"/>
      <c r="X373" s="840"/>
      <c r="Y373" s="815"/>
      <c r="Z373" s="808"/>
      <c r="AA373" s="808"/>
      <c r="AB373" s="842"/>
      <c r="AC373" s="842"/>
    </row>
    <row r="374" spans="1:29" ht="16">
      <c r="A374" s="1036"/>
      <c r="B374" s="972"/>
      <c r="C374" s="973"/>
      <c r="D374" s="974"/>
      <c r="E374" s="830">
        <f t="shared" si="290"/>
        <v>2016</v>
      </c>
      <c r="F374" s="976">
        <v>0</v>
      </c>
      <c r="G374" s="853">
        <f t="shared" si="279"/>
        <v>41</v>
      </c>
      <c r="H374" s="893"/>
      <c r="I374" s="894">
        <f t="shared" si="274"/>
        <v>2056</v>
      </c>
      <c r="J374" s="895">
        <f t="shared" si="291"/>
        <v>0</v>
      </c>
      <c r="K374" s="896">
        <f t="shared" si="285"/>
        <v>0</v>
      </c>
      <c r="L374" s="1024">
        <f t="shared" si="280"/>
        <v>0</v>
      </c>
      <c r="M374" s="897">
        <f t="shared" si="286"/>
        <v>41</v>
      </c>
      <c r="N374" s="894">
        <f t="shared" si="275"/>
        <v>2056</v>
      </c>
      <c r="O374" s="834">
        <f t="shared" si="292"/>
        <v>514258810.92314208</v>
      </c>
      <c r="P374" s="835">
        <f t="shared" si="287"/>
        <v>514258810.92314208</v>
      </c>
      <c r="Q374" s="898">
        <f t="shared" si="288"/>
        <v>12542897.827393709</v>
      </c>
      <c r="R374" s="915">
        <f t="shared" si="276"/>
        <v>2016</v>
      </c>
      <c r="S374" s="833">
        <f t="shared" si="293"/>
        <v>1</v>
      </c>
      <c r="T374" s="837">
        <f t="shared" si="277"/>
        <v>12542897.827393709</v>
      </c>
      <c r="U374" s="832">
        <f t="shared" si="278"/>
        <v>2016</v>
      </c>
      <c r="V374" s="838">
        <f t="shared" si="282"/>
        <v>501715913.09574836</v>
      </c>
      <c r="W374" s="989"/>
      <c r="X374" s="840"/>
      <c r="Y374" s="815"/>
      <c r="Z374" s="808"/>
      <c r="AA374" s="808"/>
      <c r="AB374" s="842"/>
      <c r="AC374" s="842"/>
    </row>
    <row r="375" spans="1:29" ht="16">
      <c r="A375" s="1036"/>
      <c r="B375" s="972"/>
      <c r="C375" s="973"/>
      <c r="D375" s="974"/>
      <c r="E375" s="830">
        <f t="shared" si="290"/>
        <v>2017</v>
      </c>
      <c r="F375" s="976">
        <v>0</v>
      </c>
      <c r="G375" s="853">
        <f t="shared" si="279"/>
        <v>40</v>
      </c>
      <c r="H375" s="893"/>
      <c r="I375" s="894">
        <f t="shared" si="274"/>
        <v>2056</v>
      </c>
      <c r="J375" s="895">
        <f t="shared" si="291"/>
        <v>0</v>
      </c>
      <c r="K375" s="896">
        <f t="shared" si="285"/>
        <v>0</v>
      </c>
      <c r="L375" s="1024">
        <f t="shared" si="280"/>
        <v>0</v>
      </c>
      <c r="M375" s="897">
        <f t="shared" si="286"/>
        <v>40</v>
      </c>
      <c r="N375" s="894">
        <f t="shared" si="275"/>
        <v>2056</v>
      </c>
      <c r="O375" s="834">
        <f t="shared" si="292"/>
        <v>501715913.09574836</v>
      </c>
      <c r="P375" s="835">
        <f t="shared" si="287"/>
        <v>501715913.09574836</v>
      </c>
      <c r="Q375" s="898">
        <f t="shared" si="288"/>
        <v>12542897.827393709</v>
      </c>
      <c r="R375" s="915">
        <f t="shared" si="276"/>
        <v>2017</v>
      </c>
      <c r="S375" s="833">
        <f t="shared" si="293"/>
        <v>1</v>
      </c>
      <c r="T375" s="837">
        <f t="shared" si="277"/>
        <v>12542897.827393709</v>
      </c>
      <c r="U375" s="832">
        <f t="shared" si="278"/>
        <v>2017</v>
      </c>
      <c r="V375" s="838">
        <f t="shared" si="282"/>
        <v>489173015.26835465</v>
      </c>
      <c r="W375" s="989"/>
      <c r="X375" s="840"/>
      <c r="Y375" s="815"/>
      <c r="Z375" s="808"/>
      <c r="AA375" s="808"/>
      <c r="AB375" s="842"/>
      <c r="AC375" s="842"/>
    </row>
    <row r="376" spans="1:29" ht="16">
      <c r="A376" s="1036"/>
      <c r="B376" s="972"/>
      <c r="C376" s="973"/>
      <c r="D376" s="974"/>
      <c r="E376" s="830">
        <f t="shared" si="290"/>
        <v>2018</v>
      </c>
      <c r="F376" s="976">
        <v>0</v>
      </c>
      <c r="G376" s="853">
        <f t="shared" si="279"/>
        <v>39</v>
      </c>
      <c r="H376" s="893"/>
      <c r="I376" s="894">
        <f t="shared" si="274"/>
        <v>2056</v>
      </c>
      <c r="J376" s="895">
        <f t="shared" si="291"/>
        <v>0</v>
      </c>
      <c r="K376" s="896">
        <f t="shared" si="285"/>
        <v>0</v>
      </c>
      <c r="L376" s="1024">
        <f t="shared" si="280"/>
        <v>0</v>
      </c>
      <c r="M376" s="897">
        <f t="shared" si="286"/>
        <v>39</v>
      </c>
      <c r="N376" s="894">
        <f t="shared" si="275"/>
        <v>2056</v>
      </c>
      <c r="O376" s="834">
        <f t="shared" si="292"/>
        <v>489173015.26835465</v>
      </c>
      <c r="P376" s="835">
        <f t="shared" si="287"/>
        <v>489173015.26835465</v>
      </c>
      <c r="Q376" s="898">
        <f t="shared" si="288"/>
        <v>12542897.827393709</v>
      </c>
      <c r="R376" s="915">
        <f t="shared" si="276"/>
        <v>2018</v>
      </c>
      <c r="S376" s="833">
        <f t="shared" si="293"/>
        <v>1</v>
      </c>
      <c r="T376" s="837">
        <f t="shared" si="277"/>
        <v>12542897.827393709</v>
      </c>
      <c r="U376" s="832">
        <f t="shared" si="278"/>
        <v>2018</v>
      </c>
      <c r="V376" s="838">
        <f t="shared" si="282"/>
        <v>476630117.44096094</v>
      </c>
      <c r="W376" s="989"/>
      <c r="X376" s="840"/>
      <c r="Y376" s="815"/>
      <c r="Z376" s="808"/>
      <c r="AA376" s="808"/>
      <c r="AB376" s="842"/>
      <c r="AC376" s="842"/>
    </row>
    <row r="377" spans="1:29" ht="16">
      <c r="A377" s="1040"/>
      <c r="B377" s="1239"/>
      <c r="C377" s="1240"/>
      <c r="D377" s="1241"/>
      <c r="E377" s="1236">
        <v>2019</v>
      </c>
      <c r="F377" s="976">
        <v>0</v>
      </c>
      <c r="G377" s="853">
        <f t="shared" si="279"/>
        <v>38</v>
      </c>
      <c r="H377" s="893"/>
      <c r="I377" s="894">
        <f t="shared" si="274"/>
        <v>2056</v>
      </c>
      <c r="J377" s="895">
        <f t="shared" si="291"/>
        <v>0</v>
      </c>
      <c r="K377" s="896">
        <f t="shared" si="285"/>
        <v>0</v>
      </c>
      <c r="L377" s="1024">
        <f t="shared" si="280"/>
        <v>0</v>
      </c>
      <c r="M377" s="897">
        <f t="shared" si="286"/>
        <v>38</v>
      </c>
      <c r="N377" s="894">
        <f t="shared" si="275"/>
        <v>2056</v>
      </c>
      <c r="O377" s="834">
        <f t="shared" si="292"/>
        <v>476630117.44096094</v>
      </c>
      <c r="P377" s="835">
        <f t="shared" si="287"/>
        <v>476630117.44096094</v>
      </c>
      <c r="Q377" s="898">
        <f t="shared" si="288"/>
        <v>12542897.827393709</v>
      </c>
      <c r="R377" s="915">
        <f t="shared" si="276"/>
        <v>2019</v>
      </c>
      <c r="S377" s="833">
        <f t="shared" si="293"/>
        <v>1</v>
      </c>
      <c r="T377" s="837">
        <f t="shared" si="277"/>
        <v>12542897.827393709</v>
      </c>
      <c r="U377" s="832">
        <f t="shared" si="278"/>
        <v>2019</v>
      </c>
      <c r="V377" s="838">
        <f t="shared" si="282"/>
        <v>464087219.61356723</v>
      </c>
      <c r="W377" s="989"/>
      <c r="X377" s="840"/>
      <c r="Y377" s="815"/>
      <c r="Z377" s="808"/>
      <c r="AA377" s="808"/>
      <c r="AB377" s="842"/>
      <c r="AC377" s="842"/>
    </row>
    <row r="378" spans="1:29" ht="16">
      <c r="A378" s="1816" t="s">
        <v>100</v>
      </c>
      <c r="B378" s="1817"/>
      <c r="C378" s="1817"/>
      <c r="D378" s="1817"/>
      <c r="E378" s="1818"/>
      <c r="F378" s="991">
        <f>SUM(F362:F376)</f>
        <v>630504891.36968565</v>
      </c>
      <c r="G378" s="861"/>
      <c r="H378" s="862"/>
      <c r="I378" s="863"/>
      <c r="J378" s="863"/>
      <c r="K378" s="861"/>
      <c r="L378" s="1248"/>
      <c r="M378" s="864"/>
      <c r="N378" s="863"/>
      <c r="O378" s="865"/>
      <c r="P378" s="866"/>
      <c r="Q378" s="867"/>
      <c r="R378" s="868"/>
      <c r="S378" s="868"/>
      <c r="T378" s="866">
        <f>SUM(T362:T376)</f>
        <v>153874773.92872453</v>
      </c>
      <c r="U378" s="869"/>
      <c r="V378" s="870"/>
      <c r="W378" s="1247"/>
      <c r="X378" s="803"/>
      <c r="Y378" s="803"/>
      <c r="Z378" s="803"/>
      <c r="AA378" s="803"/>
      <c r="AB378" s="803"/>
      <c r="AC378" s="803"/>
    </row>
    <row r="381" spans="1:29" ht="16">
      <c r="A381" s="1813" t="s">
        <v>3420</v>
      </c>
      <c r="B381" s="1813"/>
      <c r="C381" s="1813"/>
      <c r="D381" s="1813"/>
      <c r="E381" s="884"/>
      <c r="F381" s="885"/>
      <c r="G381" s="885"/>
      <c r="H381" s="797"/>
      <c r="I381" s="798"/>
      <c r="J381" s="798"/>
      <c r="K381" s="885"/>
      <c r="L381" s="1027"/>
      <c r="M381" s="885"/>
      <c r="N381" s="885"/>
      <c r="O381" s="885"/>
      <c r="P381" s="885"/>
      <c r="Q381" s="885"/>
      <c r="R381" s="885"/>
      <c r="S381" s="885"/>
      <c r="T381" s="886"/>
      <c r="U381" s="887"/>
      <c r="V381" s="885"/>
      <c r="W381" s="885"/>
      <c r="X381" s="888"/>
      <c r="Y381" s="888"/>
      <c r="Z381" s="888"/>
      <c r="AA381" s="888"/>
      <c r="AB381" s="888"/>
      <c r="AC381" s="888"/>
    </row>
    <row r="382" spans="1:29" ht="17">
      <c r="A382" s="1792" t="s">
        <v>118</v>
      </c>
      <c r="B382" s="1792" t="s">
        <v>3340</v>
      </c>
      <c r="C382" s="1792" t="s">
        <v>3</v>
      </c>
      <c r="D382" s="1792" t="s">
        <v>3341</v>
      </c>
      <c r="E382" s="1792"/>
      <c r="F382" s="1814" t="s">
        <v>3342</v>
      </c>
      <c r="G382" s="1792" t="s">
        <v>3343</v>
      </c>
      <c r="H382" s="1792"/>
      <c r="I382" s="1792" t="s">
        <v>3344</v>
      </c>
      <c r="J382" s="1793" t="s">
        <v>3345</v>
      </c>
      <c r="K382" s="1792" t="s">
        <v>3346</v>
      </c>
      <c r="L382" s="1796" t="s">
        <v>3347</v>
      </c>
      <c r="M382" s="1797" t="s">
        <v>3348</v>
      </c>
      <c r="N382" s="1792" t="s">
        <v>3349</v>
      </c>
      <c r="O382" s="1805" t="s">
        <v>3350</v>
      </c>
      <c r="P382" s="1806"/>
      <c r="Q382" s="1249" t="s">
        <v>3351</v>
      </c>
      <c r="R382" s="1805" t="s">
        <v>2425</v>
      </c>
      <c r="S382" s="1807"/>
      <c r="T382" s="1806"/>
      <c r="U382" s="1808" t="s">
        <v>3352</v>
      </c>
      <c r="V382" s="1808"/>
      <c r="W382" s="1809" t="s">
        <v>3353</v>
      </c>
      <c r="X382" s="1812"/>
      <c r="Y382" s="1246"/>
      <c r="Z382" s="803">
        <v>16</v>
      </c>
      <c r="AA382" s="803"/>
      <c r="AB382" s="803"/>
      <c r="AC382" s="889"/>
    </row>
    <row r="383" spans="1:29" ht="16">
      <c r="A383" s="1792"/>
      <c r="B383" s="1792"/>
      <c r="C383" s="1792"/>
      <c r="D383" s="1792"/>
      <c r="E383" s="1792"/>
      <c r="F383" s="1814"/>
      <c r="G383" s="1792"/>
      <c r="H383" s="1792"/>
      <c r="I383" s="1792"/>
      <c r="J383" s="1794"/>
      <c r="K383" s="1792"/>
      <c r="L383" s="1796"/>
      <c r="M383" s="1798"/>
      <c r="N383" s="1792"/>
      <c r="O383" s="1809" t="s">
        <v>3354</v>
      </c>
      <c r="P383" s="1809" t="s">
        <v>3355</v>
      </c>
      <c r="Q383" s="1797" t="s">
        <v>3342</v>
      </c>
      <c r="R383" s="1797" t="s">
        <v>3356</v>
      </c>
      <c r="S383" s="1793" t="s">
        <v>3357</v>
      </c>
      <c r="T383" s="1797" t="s">
        <v>3342</v>
      </c>
      <c r="U383" s="1808"/>
      <c r="V383" s="1808"/>
      <c r="W383" s="1810"/>
      <c r="X383" s="1812"/>
      <c r="Y383" s="1246"/>
      <c r="Z383" s="803"/>
      <c r="AA383" s="803"/>
      <c r="AB383" s="803"/>
      <c r="AC383" s="803"/>
    </row>
    <row r="384" spans="1:29" ht="17">
      <c r="A384" s="1792"/>
      <c r="B384" s="1792"/>
      <c r="C384" s="1792"/>
      <c r="D384" s="810" t="s">
        <v>20</v>
      </c>
      <c r="E384" s="811" t="s">
        <v>1914</v>
      </c>
      <c r="F384" s="1814"/>
      <c r="G384" s="1247" t="s">
        <v>1914</v>
      </c>
      <c r="H384" s="1247" t="s">
        <v>3358</v>
      </c>
      <c r="I384" s="1792"/>
      <c r="J384" s="1795"/>
      <c r="K384" s="813" t="s">
        <v>1914</v>
      </c>
      <c r="L384" s="1022" t="s">
        <v>1914</v>
      </c>
      <c r="M384" s="1247" t="s">
        <v>1914</v>
      </c>
      <c r="N384" s="1792"/>
      <c r="O384" s="1811"/>
      <c r="P384" s="1811"/>
      <c r="Q384" s="1798"/>
      <c r="R384" s="1798"/>
      <c r="S384" s="1795"/>
      <c r="T384" s="1798"/>
      <c r="U384" s="1247" t="s">
        <v>3359</v>
      </c>
      <c r="V384" s="1247" t="s">
        <v>3342</v>
      </c>
      <c r="W384" s="1811"/>
      <c r="X384" s="814"/>
      <c r="Y384" s="814"/>
      <c r="Z384" s="803"/>
      <c r="AA384" s="803"/>
      <c r="AB384" s="803"/>
      <c r="AC384" s="803"/>
    </row>
    <row r="385" spans="1:29" ht="16">
      <c r="A385" s="1048"/>
      <c r="B385" s="1043" t="s">
        <v>3383</v>
      </c>
      <c r="C385" s="1049">
        <v>31101</v>
      </c>
      <c r="D385" s="1045"/>
      <c r="E385" s="975">
        <v>2004</v>
      </c>
      <c r="F385" s="1046">
        <v>1500000000</v>
      </c>
      <c r="G385" s="1041">
        <f>VLOOKUP(C385,'[18]umur ekonomis'!$A$1:$C$79,3)</f>
        <v>50</v>
      </c>
      <c r="H385" s="926"/>
      <c r="I385" s="894">
        <f t="shared" ref="I385:I400" si="294">E385+M385-1</f>
        <v>2053</v>
      </c>
      <c r="J385" s="927"/>
      <c r="K385" s="925"/>
      <c r="L385" s="1023">
        <f>IF(G385+K385&gt;$G385,$G385-G385,K385)</f>
        <v>0</v>
      </c>
      <c r="M385" s="928">
        <f>G385+L385</f>
        <v>50</v>
      </c>
      <c r="N385" s="894">
        <f t="shared" ref="N385:N400" si="295">E385+M385-1</f>
        <v>2053</v>
      </c>
      <c r="O385" s="905">
        <f>F385</f>
        <v>1500000000</v>
      </c>
      <c r="P385" s="898">
        <f>O385</f>
        <v>1500000000</v>
      </c>
      <c r="Q385" s="898">
        <f>(O385)/M385</f>
        <v>30000000</v>
      </c>
      <c r="R385" s="929">
        <f t="shared" ref="R385:R400" si="296">E385</f>
        <v>2004</v>
      </c>
      <c r="S385" s="897">
        <v>1</v>
      </c>
      <c r="T385" s="930">
        <f t="shared" ref="T385:T400" si="297">Q385*S385</f>
        <v>30000000</v>
      </c>
      <c r="U385" s="894">
        <f t="shared" ref="U385:U400" si="298">E385</f>
        <v>2004</v>
      </c>
      <c r="V385" s="931">
        <f>IF(OR(AND(ISBLANK(D385),ISBLANK(F385)),ISTEXT(D385),ISTEXT(F385)),"",F385-Q385)</f>
        <v>1470000000</v>
      </c>
      <c r="W385" s="932"/>
      <c r="X385" s="933"/>
      <c r="Y385" s="933"/>
      <c r="Z385" s="934" t="s">
        <v>3360</v>
      </c>
      <c r="AA385" s="935"/>
      <c r="AB385" s="935"/>
      <c r="AC385" s="936"/>
    </row>
    <row r="386" spans="1:29" ht="16">
      <c r="A386" s="1048"/>
      <c r="B386" s="1043"/>
      <c r="C386" s="1050"/>
      <c r="D386" s="974"/>
      <c r="E386" s="975">
        <f>E385+1</f>
        <v>2005</v>
      </c>
      <c r="F386" s="1046">
        <v>0</v>
      </c>
      <c r="G386" s="1042">
        <f t="shared" ref="G386:G400" si="299">M385-(E386-E385)</f>
        <v>49</v>
      </c>
      <c r="H386" s="893"/>
      <c r="I386" s="894">
        <f t="shared" si="294"/>
        <v>2053</v>
      </c>
      <c r="J386" s="895">
        <f>F386/$F$34</f>
        <v>0</v>
      </c>
      <c r="K386" s="896">
        <f>IF(J386=0%,0,IF(J386&lt;=25%,5,IF(J386&lt;=50%,10,IF(J386&lt;=75%,15,50))))</f>
        <v>0</v>
      </c>
      <c r="L386" s="1024">
        <f t="shared" ref="L386:L400" si="300">IF(OR(AND(ISBLANK(D386),ISBLANK(F386)),ISTEXT(D386),ISTEXT(F386)),"",IF(G386+K386&gt;$G$34,$G$34-G386,K386))</f>
        <v>0</v>
      </c>
      <c r="M386" s="897">
        <f>IF(OR(AND(ISBLANK(E386),ISBLANK(F386)),ISTEXT(E386),ISTEXT(F386)),"",G386+L386)</f>
        <v>49</v>
      </c>
      <c r="N386" s="894">
        <f t="shared" si="295"/>
        <v>2053</v>
      </c>
      <c r="O386" s="834">
        <f t="shared" ref="O386:O389" si="301">V385</f>
        <v>1470000000</v>
      </c>
      <c r="P386" s="835">
        <f>O386+F386</f>
        <v>1470000000</v>
      </c>
      <c r="Q386" s="898">
        <f>(P386)/M386</f>
        <v>30000000</v>
      </c>
      <c r="R386" s="915">
        <f t="shared" si="296"/>
        <v>2005</v>
      </c>
      <c r="S386" s="833">
        <f>R386-R385</f>
        <v>1</v>
      </c>
      <c r="T386" s="837">
        <f t="shared" si="297"/>
        <v>30000000</v>
      </c>
      <c r="U386" s="832">
        <f t="shared" si="298"/>
        <v>2005</v>
      </c>
      <c r="V386" s="838">
        <f t="shared" ref="V386:V400" si="302">IF(OR(AND(ISBLANK(D386),ISBLANK(F386)),ISTEXT(D386),ISTEXT(F386)),"",P386-T386)</f>
        <v>1440000000</v>
      </c>
      <c r="W386" s="839"/>
      <c r="X386" s="840"/>
      <c r="Y386" s="815"/>
      <c r="Z386" s="841" t="s">
        <v>3361</v>
      </c>
      <c r="AA386" s="842"/>
      <c r="AB386" s="842"/>
      <c r="AC386" s="843">
        <f>F401</f>
        <v>1863507107</v>
      </c>
    </row>
    <row r="387" spans="1:29" ht="16">
      <c r="A387" s="1048"/>
      <c r="B387" s="1037"/>
      <c r="C387" s="1050"/>
      <c r="D387" s="974"/>
      <c r="E387" s="975">
        <f t="shared" ref="E387:E389" si="303">E386+1</f>
        <v>2006</v>
      </c>
      <c r="F387" s="1039">
        <v>0</v>
      </c>
      <c r="G387" s="1042">
        <f t="shared" si="299"/>
        <v>48</v>
      </c>
      <c r="H387" s="893"/>
      <c r="I387" s="894">
        <f t="shared" si="294"/>
        <v>2053</v>
      </c>
      <c r="J387" s="895">
        <f t="shared" ref="J387" si="304">F387/$F$59</f>
        <v>0</v>
      </c>
      <c r="K387" s="896">
        <f t="shared" ref="K387:K400" si="305">IF(J387=0%,0,IF(J387&lt;=25%,5,IF(J387&lt;=50%,10,IF(J387&lt;=75%,15,50))))</f>
        <v>0</v>
      </c>
      <c r="L387" s="1024">
        <f t="shared" si="300"/>
        <v>0</v>
      </c>
      <c r="M387" s="897">
        <f t="shared" ref="M387:M400" si="306">IF(OR(AND(ISBLANK(D387),ISBLANK(F387)),ISTEXT(D387),ISTEXT(F387)),"",G387+L387)</f>
        <v>48</v>
      </c>
      <c r="N387" s="894">
        <f t="shared" si="295"/>
        <v>2053</v>
      </c>
      <c r="O387" s="834">
        <f t="shared" si="301"/>
        <v>1440000000</v>
      </c>
      <c r="P387" s="835">
        <f t="shared" ref="P387:P400" si="307">O387+F387</f>
        <v>1440000000</v>
      </c>
      <c r="Q387" s="898">
        <f t="shared" ref="Q387:Q400" si="308">(P387)/M387</f>
        <v>30000000</v>
      </c>
      <c r="R387" s="915">
        <f t="shared" si="296"/>
        <v>2006</v>
      </c>
      <c r="S387" s="833">
        <f t="shared" ref="S387:S389" si="309">R387-R386</f>
        <v>1</v>
      </c>
      <c r="T387" s="837">
        <f t="shared" si="297"/>
        <v>30000000</v>
      </c>
      <c r="U387" s="832">
        <f t="shared" si="298"/>
        <v>2006</v>
      </c>
      <c r="V387" s="838">
        <f t="shared" si="302"/>
        <v>1410000000</v>
      </c>
      <c r="W387" s="839"/>
      <c r="X387" s="840"/>
      <c r="Y387" s="815"/>
      <c r="Z387" s="841" t="s">
        <v>3362</v>
      </c>
      <c r="AA387" s="797"/>
      <c r="AB387" s="797"/>
      <c r="AC387" s="843">
        <f>T401</f>
        <v>503571563.53999984</v>
      </c>
    </row>
    <row r="388" spans="1:29" ht="16">
      <c r="A388" s="1048"/>
      <c r="B388" s="1043"/>
      <c r="C388" s="1050"/>
      <c r="D388" s="974"/>
      <c r="E388" s="975">
        <f t="shared" si="303"/>
        <v>2007</v>
      </c>
      <c r="F388" s="1039">
        <v>0</v>
      </c>
      <c r="G388" s="1042">
        <f t="shared" si="299"/>
        <v>47</v>
      </c>
      <c r="H388" s="893"/>
      <c r="I388" s="894">
        <f t="shared" si="294"/>
        <v>2053</v>
      </c>
      <c r="J388" s="895">
        <f>F388/P387</f>
        <v>0</v>
      </c>
      <c r="K388" s="896">
        <f t="shared" si="305"/>
        <v>0</v>
      </c>
      <c r="L388" s="1024">
        <f t="shared" si="300"/>
        <v>0</v>
      </c>
      <c r="M388" s="897">
        <f t="shared" si="306"/>
        <v>47</v>
      </c>
      <c r="N388" s="894">
        <f t="shared" si="295"/>
        <v>2053</v>
      </c>
      <c r="O388" s="834">
        <f t="shared" si="301"/>
        <v>1410000000</v>
      </c>
      <c r="P388" s="835">
        <f t="shared" si="307"/>
        <v>1410000000</v>
      </c>
      <c r="Q388" s="898">
        <f t="shared" si="308"/>
        <v>30000000</v>
      </c>
      <c r="R388" s="915">
        <f t="shared" si="296"/>
        <v>2007</v>
      </c>
      <c r="S388" s="833">
        <f t="shared" si="309"/>
        <v>1</v>
      </c>
      <c r="T388" s="837">
        <f t="shared" si="297"/>
        <v>30000000</v>
      </c>
      <c r="U388" s="832">
        <f t="shared" si="298"/>
        <v>2007</v>
      </c>
      <c r="V388" s="838">
        <f t="shared" si="302"/>
        <v>1380000000</v>
      </c>
      <c r="W388" s="839"/>
      <c r="X388" s="840"/>
      <c r="Y388" s="815"/>
      <c r="Z388" s="854" t="s">
        <v>3363</v>
      </c>
      <c r="AA388" s="842"/>
      <c r="AB388" s="842"/>
      <c r="AC388" s="843">
        <f>AC386-AC387</f>
        <v>1359935543.46</v>
      </c>
    </row>
    <row r="389" spans="1:29" ht="30">
      <c r="A389" s="1048"/>
      <c r="B389" s="1043" t="s">
        <v>3304</v>
      </c>
      <c r="C389" s="1050"/>
      <c r="D389" s="974"/>
      <c r="E389" s="975">
        <f t="shared" si="303"/>
        <v>2008</v>
      </c>
      <c r="F389" s="1039">
        <v>363507107</v>
      </c>
      <c r="G389" s="1042">
        <f t="shared" si="299"/>
        <v>46</v>
      </c>
      <c r="H389" s="893"/>
      <c r="I389" s="894">
        <f t="shared" si="294"/>
        <v>2057</v>
      </c>
      <c r="J389" s="895">
        <f>F389/P388</f>
        <v>0.25780645886524822</v>
      </c>
      <c r="K389" s="896">
        <f t="shared" si="305"/>
        <v>10</v>
      </c>
      <c r="L389" s="1024">
        <f t="shared" si="300"/>
        <v>4</v>
      </c>
      <c r="M389" s="897">
        <f t="shared" si="306"/>
        <v>50</v>
      </c>
      <c r="N389" s="894">
        <f t="shared" si="295"/>
        <v>2057</v>
      </c>
      <c r="O389" s="834">
        <f t="shared" si="301"/>
        <v>1380000000</v>
      </c>
      <c r="P389" s="835">
        <f t="shared" si="307"/>
        <v>1743507107</v>
      </c>
      <c r="Q389" s="898">
        <f t="shared" si="308"/>
        <v>34870142.140000001</v>
      </c>
      <c r="R389" s="915">
        <f t="shared" si="296"/>
        <v>2008</v>
      </c>
      <c r="S389" s="833">
        <f t="shared" si="309"/>
        <v>1</v>
      </c>
      <c r="T389" s="837">
        <f t="shared" si="297"/>
        <v>34870142.140000001</v>
      </c>
      <c r="U389" s="832">
        <f t="shared" si="298"/>
        <v>2008</v>
      </c>
      <c r="V389" s="838">
        <f t="shared" si="302"/>
        <v>1708636964.8599999</v>
      </c>
      <c r="W389" s="839"/>
      <c r="X389" s="840"/>
      <c r="Y389" s="815"/>
      <c r="Z389" s="841" t="s">
        <v>3364</v>
      </c>
      <c r="AA389" s="842"/>
      <c r="AB389" s="842"/>
      <c r="AC389" s="843">
        <f>V400-AC388</f>
        <v>-34870142.140000343</v>
      </c>
    </row>
    <row r="390" spans="1:29" ht="16">
      <c r="A390" s="1048"/>
      <c r="B390" s="1037"/>
      <c r="C390" s="1050"/>
      <c r="D390" s="974"/>
      <c r="E390" s="975">
        <f>E389+1</f>
        <v>2009</v>
      </c>
      <c r="F390" s="1046">
        <v>0</v>
      </c>
      <c r="G390" s="1042">
        <f t="shared" si="299"/>
        <v>49</v>
      </c>
      <c r="H390" s="893"/>
      <c r="I390" s="894">
        <f t="shared" si="294"/>
        <v>2057</v>
      </c>
      <c r="J390" s="895">
        <f>F390/P389</f>
        <v>0</v>
      </c>
      <c r="K390" s="896">
        <f t="shared" si="305"/>
        <v>0</v>
      </c>
      <c r="L390" s="1024">
        <f t="shared" si="300"/>
        <v>0</v>
      </c>
      <c r="M390" s="897">
        <f t="shared" si="306"/>
        <v>49</v>
      </c>
      <c r="N390" s="894">
        <f t="shared" si="295"/>
        <v>2057</v>
      </c>
      <c r="O390" s="834">
        <f>V389</f>
        <v>1708636964.8599999</v>
      </c>
      <c r="P390" s="835">
        <f t="shared" si="307"/>
        <v>1708636964.8599999</v>
      </c>
      <c r="Q390" s="898">
        <f t="shared" si="308"/>
        <v>34870142.140000001</v>
      </c>
      <c r="R390" s="915">
        <f t="shared" si="296"/>
        <v>2009</v>
      </c>
      <c r="S390" s="833">
        <f>R390-R389</f>
        <v>1</v>
      </c>
      <c r="T390" s="837">
        <f t="shared" si="297"/>
        <v>34870142.140000001</v>
      </c>
      <c r="U390" s="832">
        <f t="shared" si="298"/>
        <v>2009</v>
      </c>
      <c r="V390" s="838">
        <f t="shared" si="302"/>
        <v>1673766822.7199998</v>
      </c>
      <c r="W390" s="839"/>
      <c r="X390" s="840"/>
      <c r="Y390" s="815"/>
      <c r="Z390" s="899"/>
      <c r="AA390" s="900"/>
      <c r="AB390" s="900"/>
      <c r="AC390" s="901"/>
    </row>
    <row r="391" spans="1:29" ht="16">
      <c r="A391" s="972"/>
      <c r="B391" s="1037"/>
      <c r="C391" s="973"/>
      <c r="D391" s="974"/>
      <c r="E391" s="975">
        <f>E390+1</f>
        <v>2010</v>
      </c>
      <c r="F391" s="1039">
        <v>0</v>
      </c>
      <c r="G391" s="1042">
        <f t="shared" si="299"/>
        <v>48</v>
      </c>
      <c r="H391" s="893"/>
      <c r="I391" s="894">
        <f t="shared" si="294"/>
        <v>2057</v>
      </c>
      <c r="J391" s="895">
        <f>F391/P390</f>
        <v>0</v>
      </c>
      <c r="K391" s="896">
        <f t="shared" si="305"/>
        <v>0</v>
      </c>
      <c r="L391" s="1024">
        <f t="shared" si="300"/>
        <v>0</v>
      </c>
      <c r="M391" s="897">
        <f t="shared" si="306"/>
        <v>48</v>
      </c>
      <c r="N391" s="894">
        <f t="shared" si="295"/>
        <v>2057</v>
      </c>
      <c r="O391" s="834">
        <f>V390</f>
        <v>1673766822.7199998</v>
      </c>
      <c r="P391" s="835">
        <f t="shared" si="307"/>
        <v>1673766822.7199998</v>
      </c>
      <c r="Q391" s="898">
        <f t="shared" si="308"/>
        <v>34870142.139999993</v>
      </c>
      <c r="R391" s="915">
        <f t="shared" si="296"/>
        <v>2010</v>
      </c>
      <c r="S391" s="833">
        <f>R391-R390</f>
        <v>1</v>
      </c>
      <c r="T391" s="837">
        <f t="shared" si="297"/>
        <v>34870142.139999993</v>
      </c>
      <c r="U391" s="832">
        <f t="shared" si="298"/>
        <v>2010</v>
      </c>
      <c r="V391" s="838">
        <f t="shared" si="302"/>
        <v>1638896680.5799997</v>
      </c>
      <c r="W391" s="839"/>
      <c r="X391" s="840"/>
      <c r="Y391" s="815"/>
      <c r="Z391" s="808"/>
      <c r="AC391" s="903"/>
    </row>
    <row r="392" spans="1:29" ht="16">
      <c r="A392" s="1040"/>
      <c r="B392" s="1037"/>
      <c r="C392" s="973"/>
      <c r="D392" s="974"/>
      <c r="E392" s="975">
        <f>E391+1</f>
        <v>2011</v>
      </c>
      <c r="F392" s="1046">
        <v>0</v>
      </c>
      <c r="G392" s="1042">
        <f t="shared" si="299"/>
        <v>47</v>
      </c>
      <c r="H392" s="893"/>
      <c r="I392" s="894">
        <f t="shared" si="294"/>
        <v>2057</v>
      </c>
      <c r="J392" s="895">
        <f>F392/P391</f>
        <v>0</v>
      </c>
      <c r="K392" s="896">
        <f t="shared" si="305"/>
        <v>0</v>
      </c>
      <c r="L392" s="1024">
        <f t="shared" si="300"/>
        <v>0</v>
      </c>
      <c r="M392" s="897">
        <f t="shared" si="306"/>
        <v>47</v>
      </c>
      <c r="N392" s="894">
        <f t="shared" si="295"/>
        <v>2057</v>
      </c>
      <c r="O392" s="834">
        <f>V391</f>
        <v>1638896680.5799997</v>
      </c>
      <c r="P392" s="835">
        <f t="shared" si="307"/>
        <v>1638896680.5799997</v>
      </c>
      <c r="Q392" s="898">
        <f t="shared" si="308"/>
        <v>34870142.139999993</v>
      </c>
      <c r="R392" s="915">
        <f t="shared" si="296"/>
        <v>2011</v>
      </c>
      <c r="S392" s="833">
        <f>R392-R391</f>
        <v>1</v>
      </c>
      <c r="T392" s="837">
        <f t="shared" si="297"/>
        <v>34870142.139999993</v>
      </c>
      <c r="U392" s="832">
        <f t="shared" si="298"/>
        <v>2011</v>
      </c>
      <c r="V392" s="838">
        <f t="shared" si="302"/>
        <v>1604026538.4399996</v>
      </c>
      <c r="W392" s="839"/>
      <c r="X392" s="840"/>
      <c r="Y392" s="815"/>
      <c r="Z392" s="808"/>
      <c r="AA392" s="808"/>
      <c r="AB392" s="842"/>
      <c r="AC392" s="842"/>
    </row>
    <row r="393" spans="1:29" ht="16">
      <c r="A393" s="1036"/>
      <c r="B393" s="972"/>
      <c r="C393" s="973"/>
      <c r="D393" s="974"/>
      <c r="E393" s="830">
        <f t="shared" ref="E393:E399" si="310">E392+1</f>
        <v>2012</v>
      </c>
      <c r="F393" s="976">
        <v>0</v>
      </c>
      <c r="G393" s="853">
        <f t="shared" si="299"/>
        <v>46</v>
      </c>
      <c r="H393" s="893"/>
      <c r="I393" s="894">
        <f t="shared" si="294"/>
        <v>2057</v>
      </c>
      <c r="J393" s="895">
        <f t="shared" ref="J393:J400" si="311">F393/P392</f>
        <v>0</v>
      </c>
      <c r="K393" s="896">
        <f t="shared" si="305"/>
        <v>0</v>
      </c>
      <c r="L393" s="1024">
        <f t="shared" si="300"/>
        <v>0</v>
      </c>
      <c r="M393" s="897">
        <f t="shared" si="306"/>
        <v>46</v>
      </c>
      <c r="N393" s="894">
        <f t="shared" si="295"/>
        <v>2057</v>
      </c>
      <c r="O393" s="834">
        <f t="shared" ref="O393:O400" si="312">V392</f>
        <v>1604026538.4399996</v>
      </c>
      <c r="P393" s="835">
        <f t="shared" si="307"/>
        <v>1604026538.4399996</v>
      </c>
      <c r="Q393" s="898">
        <f t="shared" si="308"/>
        <v>34870142.139999993</v>
      </c>
      <c r="R393" s="915">
        <f t="shared" si="296"/>
        <v>2012</v>
      </c>
      <c r="S393" s="833">
        <f t="shared" ref="S393:S400" si="313">R393-R392</f>
        <v>1</v>
      </c>
      <c r="T393" s="837">
        <f t="shared" si="297"/>
        <v>34870142.139999993</v>
      </c>
      <c r="U393" s="832">
        <f t="shared" si="298"/>
        <v>2012</v>
      </c>
      <c r="V393" s="838">
        <f t="shared" si="302"/>
        <v>1569156396.2999995</v>
      </c>
      <c r="W393" s="989"/>
      <c r="X393" s="840"/>
      <c r="Y393" s="815"/>
      <c r="Z393" s="1815" t="s">
        <v>3366</v>
      </c>
      <c r="AA393" s="1815"/>
      <c r="AB393" s="1815"/>
      <c r="AC393" s="859">
        <f>SUM(Q385:Q394)</f>
        <v>329220852.83999991</v>
      </c>
    </row>
    <row r="394" spans="1:29" ht="16">
      <c r="A394" s="1036"/>
      <c r="B394" s="1033"/>
      <c r="C394" s="973"/>
      <c r="D394" s="974"/>
      <c r="E394" s="830">
        <f t="shared" si="310"/>
        <v>2013</v>
      </c>
      <c r="F394" s="976">
        <v>0</v>
      </c>
      <c r="G394" s="853">
        <f t="shared" si="299"/>
        <v>45</v>
      </c>
      <c r="H394" s="893"/>
      <c r="I394" s="894">
        <f t="shared" si="294"/>
        <v>2057</v>
      </c>
      <c r="J394" s="895">
        <f t="shared" si="311"/>
        <v>0</v>
      </c>
      <c r="K394" s="896">
        <f t="shared" si="305"/>
        <v>0</v>
      </c>
      <c r="L394" s="1024">
        <f t="shared" si="300"/>
        <v>0</v>
      </c>
      <c r="M394" s="897">
        <f t="shared" si="306"/>
        <v>45</v>
      </c>
      <c r="N394" s="894">
        <f t="shared" si="295"/>
        <v>2057</v>
      </c>
      <c r="O394" s="834">
        <f t="shared" si="312"/>
        <v>1569156396.2999995</v>
      </c>
      <c r="P394" s="835">
        <f t="shared" si="307"/>
        <v>1569156396.2999995</v>
      </c>
      <c r="Q394" s="898">
        <f t="shared" si="308"/>
        <v>34870142.139999986</v>
      </c>
      <c r="R394" s="915">
        <f t="shared" si="296"/>
        <v>2013</v>
      </c>
      <c r="S394" s="833">
        <f t="shared" si="313"/>
        <v>1</v>
      </c>
      <c r="T394" s="837">
        <f t="shared" si="297"/>
        <v>34870142.139999986</v>
      </c>
      <c r="U394" s="832">
        <f t="shared" si="298"/>
        <v>2013</v>
      </c>
      <c r="V394" s="838">
        <f t="shared" si="302"/>
        <v>1534286254.1599994</v>
      </c>
      <c r="W394" s="989"/>
      <c r="X394" s="840"/>
      <c r="Y394" s="815"/>
      <c r="Z394" s="808"/>
      <c r="AA394" s="808"/>
      <c r="AB394" s="842"/>
      <c r="AC394" s="842"/>
    </row>
    <row r="395" spans="1:29" ht="16">
      <c r="A395" s="1036"/>
      <c r="B395" s="972"/>
      <c r="C395" s="973"/>
      <c r="D395" s="974"/>
      <c r="E395" s="830">
        <f t="shared" si="310"/>
        <v>2014</v>
      </c>
      <c r="F395" s="976">
        <v>0</v>
      </c>
      <c r="G395" s="853">
        <f t="shared" si="299"/>
        <v>44</v>
      </c>
      <c r="H395" s="893"/>
      <c r="I395" s="894">
        <f t="shared" si="294"/>
        <v>2057</v>
      </c>
      <c r="J395" s="895">
        <f t="shared" si="311"/>
        <v>0</v>
      </c>
      <c r="K395" s="896">
        <f t="shared" si="305"/>
        <v>0</v>
      </c>
      <c r="L395" s="1024">
        <f t="shared" si="300"/>
        <v>0</v>
      </c>
      <c r="M395" s="897">
        <f t="shared" si="306"/>
        <v>44</v>
      </c>
      <c r="N395" s="894">
        <f t="shared" si="295"/>
        <v>2057</v>
      </c>
      <c r="O395" s="834">
        <f t="shared" si="312"/>
        <v>1534286254.1599994</v>
      </c>
      <c r="P395" s="835">
        <f t="shared" si="307"/>
        <v>1534286254.1599994</v>
      </c>
      <c r="Q395" s="898">
        <f t="shared" si="308"/>
        <v>34870142.139999986</v>
      </c>
      <c r="R395" s="915">
        <f t="shared" si="296"/>
        <v>2014</v>
      </c>
      <c r="S395" s="833">
        <f t="shared" si="313"/>
        <v>1</v>
      </c>
      <c r="T395" s="837">
        <f t="shared" si="297"/>
        <v>34870142.139999986</v>
      </c>
      <c r="U395" s="832">
        <f t="shared" si="298"/>
        <v>2014</v>
      </c>
      <c r="V395" s="838">
        <f t="shared" si="302"/>
        <v>1499416112.0199995</v>
      </c>
      <c r="W395" s="989"/>
      <c r="X395" s="840"/>
      <c r="Y395" s="815"/>
      <c r="Z395" s="808"/>
      <c r="AA395" s="808"/>
      <c r="AB395" s="842"/>
      <c r="AC395" s="842"/>
    </row>
    <row r="396" spans="1:29" ht="16">
      <c r="A396" s="1036"/>
      <c r="B396" s="972"/>
      <c r="C396" s="973"/>
      <c r="D396" s="974"/>
      <c r="E396" s="830">
        <f t="shared" si="310"/>
        <v>2015</v>
      </c>
      <c r="F396" s="976">
        <v>0</v>
      </c>
      <c r="G396" s="853">
        <f t="shared" si="299"/>
        <v>43</v>
      </c>
      <c r="H396" s="893"/>
      <c r="I396" s="894">
        <f t="shared" si="294"/>
        <v>2057</v>
      </c>
      <c r="J396" s="895">
        <f t="shared" si="311"/>
        <v>0</v>
      </c>
      <c r="K396" s="896">
        <f t="shared" si="305"/>
        <v>0</v>
      </c>
      <c r="L396" s="1024">
        <f t="shared" si="300"/>
        <v>0</v>
      </c>
      <c r="M396" s="897">
        <f t="shared" si="306"/>
        <v>43</v>
      </c>
      <c r="N396" s="894">
        <f t="shared" si="295"/>
        <v>2057</v>
      </c>
      <c r="O396" s="834">
        <f t="shared" si="312"/>
        <v>1499416112.0199995</v>
      </c>
      <c r="P396" s="835">
        <f t="shared" si="307"/>
        <v>1499416112.0199995</v>
      </c>
      <c r="Q396" s="898">
        <f t="shared" si="308"/>
        <v>34870142.139999986</v>
      </c>
      <c r="R396" s="915">
        <f t="shared" si="296"/>
        <v>2015</v>
      </c>
      <c r="S396" s="833">
        <f t="shared" si="313"/>
        <v>1</v>
      </c>
      <c r="T396" s="837">
        <f t="shared" si="297"/>
        <v>34870142.139999986</v>
      </c>
      <c r="U396" s="832">
        <f t="shared" si="298"/>
        <v>2015</v>
      </c>
      <c r="V396" s="838">
        <f t="shared" si="302"/>
        <v>1464545969.8799996</v>
      </c>
      <c r="W396" s="989"/>
      <c r="X396" s="840"/>
      <c r="Y396" s="815"/>
      <c r="Z396" s="808"/>
      <c r="AA396" s="808"/>
      <c r="AB396" s="842"/>
      <c r="AC396" s="842"/>
    </row>
    <row r="397" spans="1:29" ht="16">
      <c r="A397" s="1036"/>
      <c r="B397" s="972"/>
      <c r="C397" s="973"/>
      <c r="D397" s="974"/>
      <c r="E397" s="830">
        <f t="shared" si="310"/>
        <v>2016</v>
      </c>
      <c r="F397" s="976">
        <v>0</v>
      </c>
      <c r="G397" s="853">
        <f t="shared" si="299"/>
        <v>42</v>
      </c>
      <c r="H397" s="893"/>
      <c r="I397" s="894">
        <f t="shared" si="294"/>
        <v>2057</v>
      </c>
      <c r="J397" s="895">
        <f t="shared" si="311"/>
        <v>0</v>
      </c>
      <c r="K397" s="896">
        <f t="shared" si="305"/>
        <v>0</v>
      </c>
      <c r="L397" s="1024">
        <f t="shared" si="300"/>
        <v>0</v>
      </c>
      <c r="M397" s="897">
        <f t="shared" si="306"/>
        <v>42</v>
      </c>
      <c r="N397" s="894">
        <f t="shared" si="295"/>
        <v>2057</v>
      </c>
      <c r="O397" s="834">
        <f t="shared" si="312"/>
        <v>1464545969.8799996</v>
      </c>
      <c r="P397" s="835">
        <f t="shared" si="307"/>
        <v>1464545969.8799996</v>
      </c>
      <c r="Q397" s="898">
        <f t="shared" si="308"/>
        <v>34870142.139999993</v>
      </c>
      <c r="R397" s="915">
        <f t="shared" si="296"/>
        <v>2016</v>
      </c>
      <c r="S397" s="833">
        <f t="shared" si="313"/>
        <v>1</v>
      </c>
      <c r="T397" s="837">
        <f t="shared" si="297"/>
        <v>34870142.139999993</v>
      </c>
      <c r="U397" s="832">
        <f t="shared" si="298"/>
        <v>2016</v>
      </c>
      <c r="V397" s="838">
        <f t="shared" si="302"/>
        <v>1429675827.7399995</v>
      </c>
      <c r="W397" s="989"/>
      <c r="X397" s="840"/>
      <c r="Y397" s="815"/>
      <c r="Z397" s="808"/>
      <c r="AA397" s="808"/>
      <c r="AB397" s="842"/>
      <c r="AC397" s="842"/>
    </row>
    <row r="398" spans="1:29" ht="16">
      <c r="A398" s="1036"/>
      <c r="B398" s="972"/>
      <c r="C398" s="973"/>
      <c r="D398" s="974"/>
      <c r="E398" s="830">
        <f t="shared" si="310"/>
        <v>2017</v>
      </c>
      <c r="F398" s="976">
        <v>0</v>
      </c>
      <c r="G398" s="853">
        <f t="shared" si="299"/>
        <v>41</v>
      </c>
      <c r="H398" s="893"/>
      <c r="I398" s="894">
        <f t="shared" si="294"/>
        <v>2057</v>
      </c>
      <c r="J398" s="895">
        <f t="shared" si="311"/>
        <v>0</v>
      </c>
      <c r="K398" s="896">
        <f t="shared" si="305"/>
        <v>0</v>
      </c>
      <c r="L398" s="1024">
        <f t="shared" si="300"/>
        <v>0</v>
      </c>
      <c r="M398" s="897">
        <f t="shared" si="306"/>
        <v>41</v>
      </c>
      <c r="N398" s="894">
        <f t="shared" si="295"/>
        <v>2057</v>
      </c>
      <c r="O398" s="834">
        <f t="shared" si="312"/>
        <v>1429675827.7399995</v>
      </c>
      <c r="P398" s="835">
        <f t="shared" si="307"/>
        <v>1429675827.7399995</v>
      </c>
      <c r="Q398" s="898">
        <f t="shared" si="308"/>
        <v>34870142.139999986</v>
      </c>
      <c r="R398" s="915">
        <f t="shared" si="296"/>
        <v>2017</v>
      </c>
      <c r="S398" s="833">
        <f t="shared" si="313"/>
        <v>1</v>
      </c>
      <c r="T398" s="837">
        <f t="shared" si="297"/>
        <v>34870142.139999986</v>
      </c>
      <c r="U398" s="832">
        <f t="shared" si="298"/>
        <v>2017</v>
      </c>
      <c r="V398" s="838">
        <f t="shared" si="302"/>
        <v>1394805685.5999994</v>
      </c>
      <c r="W398" s="989"/>
      <c r="X398" s="840"/>
      <c r="Y398" s="815"/>
      <c r="Z398" s="808"/>
      <c r="AA398" s="808"/>
      <c r="AB398" s="842"/>
      <c r="AC398" s="842"/>
    </row>
    <row r="399" spans="1:29" ht="16">
      <c r="A399" s="1036"/>
      <c r="B399" s="972"/>
      <c r="C399" s="973"/>
      <c r="D399" s="974"/>
      <c r="E399" s="830">
        <f t="shared" si="310"/>
        <v>2018</v>
      </c>
      <c r="F399" s="976">
        <v>0</v>
      </c>
      <c r="G399" s="853">
        <f t="shared" si="299"/>
        <v>40</v>
      </c>
      <c r="H399" s="893"/>
      <c r="I399" s="894">
        <f t="shared" si="294"/>
        <v>2057</v>
      </c>
      <c r="J399" s="895">
        <f t="shared" si="311"/>
        <v>0</v>
      </c>
      <c r="K399" s="896">
        <f t="shared" si="305"/>
        <v>0</v>
      </c>
      <c r="L399" s="1024">
        <f t="shared" si="300"/>
        <v>0</v>
      </c>
      <c r="M399" s="897">
        <f t="shared" si="306"/>
        <v>40</v>
      </c>
      <c r="N399" s="894">
        <f t="shared" si="295"/>
        <v>2057</v>
      </c>
      <c r="O399" s="834">
        <f t="shared" si="312"/>
        <v>1394805685.5999994</v>
      </c>
      <c r="P399" s="835">
        <f t="shared" si="307"/>
        <v>1394805685.5999994</v>
      </c>
      <c r="Q399" s="898">
        <f t="shared" si="308"/>
        <v>34870142.139999986</v>
      </c>
      <c r="R399" s="915">
        <f t="shared" si="296"/>
        <v>2018</v>
      </c>
      <c r="S399" s="833">
        <f t="shared" si="313"/>
        <v>1</v>
      </c>
      <c r="T399" s="837">
        <f t="shared" si="297"/>
        <v>34870142.139999986</v>
      </c>
      <c r="U399" s="832">
        <f t="shared" si="298"/>
        <v>2018</v>
      </c>
      <c r="V399" s="838">
        <f t="shared" si="302"/>
        <v>1359935543.4599996</v>
      </c>
      <c r="W399" s="989"/>
      <c r="X399" s="840"/>
      <c r="Y399" s="815"/>
      <c r="Z399" s="808"/>
      <c r="AA399" s="808"/>
      <c r="AB399" s="842"/>
      <c r="AC399" s="842"/>
    </row>
    <row r="400" spans="1:29" ht="16">
      <c r="A400" s="1040"/>
      <c r="B400" s="1239"/>
      <c r="C400" s="1240"/>
      <c r="D400" s="1241"/>
      <c r="E400" s="1236">
        <v>2019</v>
      </c>
      <c r="F400" s="976">
        <v>0</v>
      </c>
      <c r="G400" s="853">
        <f t="shared" si="299"/>
        <v>39</v>
      </c>
      <c r="H400" s="893"/>
      <c r="I400" s="894">
        <f t="shared" si="294"/>
        <v>2057</v>
      </c>
      <c r="J400" s="895">
        <f t="shared" si="311"/>
        <v>0</v>
      </c>
      <c r="K400" s="896">
        <f t="shared" si="305"/>
        <v>0</v>
      </c>
      <c r="L400" s="1024">
        <f t="shared" si="300"/>
        <v>0</v>
      </c>
      <c r="M400" s="897">
        <f t="shared" si="306"/>
        <v>39</v>
      </c>
      <c r="N400" s="894">
        <f t="shared" si="295"/>
        <v>2057</v>
      </c>
      <c r="O400" s="834">
        <f t="shared" si="312"/>
        <v>1359935543.4599996</v>
      </c>
      <c r="P400" s="835">
        <f t="shared" si="307"/>
        <v>1359935543.4599996</v>
      </c>
      <c r="Q400" s="898">
        <f t="shared" si="308"/>
        <v>34870142.139999986</v>
      </c>
      <c r="R400" s="915">
        <f t="shared" si="296"/>
        <v>2019</v>
      </c>
      <c r="S400" s="833">
        <f t="shared" si="313"/>
        <v>1</v>
      </c>
      <c r="T400" s="837">
        <f t="shared" si="297"/>
        <v>34870142.139999986</v>
      </c>
      <c r="U400" s="832">
        <f t="shared" si="298"/>
        <v>2019</v>
      </c>
      <c r="V400" s="838">
        <f t="shared" si="302"/>
        <v>1325065401.3199997</v>
      </c>
      <c r="W400" s="989"/>
      <c r="X400" s="840"/>
      <c r="Y400" s="815"/>
      <c r="Z400" s="808"/>
      <c r="AA400" s="808"/>
      <c r="AB400" s="842"/>
      <c r="AC400" s="842"/>
    </row>
    <row r="401" spans="1:29" ht="16">
      <c r="A401" s="1816" t="s">
        <v>100</v>
      </c>
      <c r="B401" s="1817"/>
      <c r="C401" s="1817"/>
      <c r="D401" s="1817"/>
      <c r="E401" s="1818"/>
      <c r="F401" s="991">
        <f>SUM(F385:F399)</f>
        <v>1863507107</v>
      </c>
      <c r="G401" s="861"/>
      <c r="H401" s="862"/>
      <c r="I401" s="863"/>
      <c r="J401" s="863"/>
      <c r="K401" s="861"/>
      <c r="L401" s="1248"/>
      <c r="M401" s="864"/>
      <c r="N401" s="863"/>
      <c r="O401" s="865"/>
      <c r="P401" s="866"/>
      <c r="Q401" s="867"/>
      <c r="R401" s="868"/>
      <c r="S401" s="868"/>
      <c r="T401" s="866">
        <f>SUM(T385:T399)</f>
        <v>503571563.53999984</v>
      </c>
      <c r="U401" s="869"/>
      <c r="V401" s="870"/>
      <c r="W401" s="1247"/>
      <c r="X401" s="803"/>
      <c r="Y401" s="803"/>
      <c r="Z401" s="803"/>
      <c r="AA401" s="803"/>
      <c r="AB401" s="803"/>
      <c r="AC401" s="803"/>
    </row>
    <row r="404" spans="1:29" ht="16">
      <c r="A404" s="1813" t="s">
        <v>3421</v>
      </c>
      <c r="B404" s="1813"/>
      <c r="C404" s="1813"/>
      <c r="D404" s="1813"/>
      <c r="E404" s="884"/>
      <c r="F404" s="885"/>
      <c r="G404" s="885"/>
      <c r="H404" s="797"/>
      <c r="I404" s="798"/>
      <c r="J404" s="798"/>
      <c r="K404" s="885"/>
      <c r="L404" s="1027"/>
      <c r="M404" s="885"/>
      <c r="N404" s="885"/>
      <c r="O404" s="885"/>
      <c r="P404" s="885"/>
      <c r="Q404" s="885"/>
      <c r="R404" s="885"/>
      <c r="S404" s="885"/>
      <c r="T404" s="886"/>
      <c r="U404" s="887"/>
      <c r="V404" s="885"/>
      <c r="W404" s="885"/>
      <c r="X404" s="888"/>
      <c r="Y404" s="888"/>
      <c r="Z404" s="888"/>
      <c r="AA404" s="888"/>
      <c r="AB404" s="888"/>
      <c r="AC404" s="888"/>
    </row>
    <row r="405" spans="1:29" ht="17">
      <c r="A405" s="1792" t="s">
        <v>118</v>
      </c>
      <c r="B405" s="1792" t="s">
        <v>3340</v>
      </c>
      <c r="C405" s="1792" t="s">
        <v>3</v>
      </c>
      <c r="D405" s="1792" t="s">
        <v>3341</v>
      </c>
      <c r="E405" s="1792"/>
      <c r="F405" s="1814" t="s">
        <v>3342</v>
      </c>
      <c r="G405" s="1792" t="s">
        <v>3343</v>
      </c>
      <c r="H405" s="1792"/>
      <c r="I405" s="1792" t="s">
        <v>3344</v>
      </c>
      <c r="J405" s="1793" t="s">
        <v>3345</v>
      </c>
      <c r="K405" s="1792" t="s">
        <v>3346</v>
      </c>
      <c r="L405" s="1796" t="s">
        <v>3347</v>
      </c>
      <c r="M405" s="1797" t="s">
        <v>3348</v>
      </c>
      <c r="N405" s="1792" t="s">
        <v>3349</v>
      </c>
      <c r="O405" s="1805" t="s">
        <v>3350</v>
      </c>
      <c r="P405" s="1806"/>
      <c r="Q405" s="1249" t="s">
        <v>3351</v>
      </c>
      <c r="R405" s="1805" t="s">
        <v>2425</v>
      </c>
      <c r="S405" s="1807"/>
      <c r="T405" s="1806"/>
      <c r="U405" s="1808" t="s">
        <v>3352</v>
      </c>
      <c r="V405" s="1808"/>
      <c r="W405" s="1809" t="s">
        <v>3353</v>
      </c>
      <c r="X405" s="1812"/>
      <c r="Y405" s="1246"/>
      <c r="Z405" s="803">
        <v>17</v>
      </c>
      <c r="AA405" s="803"/>
      <c r="AB405" s="803"/>
      <c r="AC405" s="889"/>
    </row>
    <row r="406" spans="1:29" ht="16">
      <c r="A406" s="1792"/>
      <c r="B406" s="1792"/>
      <c r="C406" s="1792"/>
      <c r="D406" s="1792"/>
      <c r="E406" s="1792"/>
      <c r="F406" s="1814"/>
      <c r="G406" s="1792"/>
      <c r="H406" s="1792"/>
      <c r="I406" s="1792"/>
      <c r="J406" s="1794"/>
      <c r="K406" s="1792"/>
      <c r="L406" s="1796"/>
      <c r="M406" s="1798"/>
      <c r="N406" s="1792"/>
      <c r="O406" s="1809" t="s">
        <v>3354</v>
      </c>
      <c r="P406" s="1809" t="s">
        <v>3355</v>
      </c>
      <c r="Q406" s="1797" t="s">
        <v>3342</v>
      </c>
      <c r="R406" s="1797" t="s">
        <v>3356</v>
      </c>
      <c r="S406" s="1793" t="s">
        <v>3357</v>
      </c>
      <c r="T406" s="1797" t="s">
        <v>3342</v>
      </c>
      <c r="U406" s="1808"/>
      <c r="V406" s="1808"/>
      <c r="W406" s="1810"/>
      <c r="X406" s="1812"/>
      <c r="Y406" s="1246"/>
      <c r="Z406" s="803"/>
      <c r="AA406" s="803"/>
      <c r="AB406" s="803"/>
      <c r="AC406" s="803"/>
    </row>
    <row r="407" spans="1:29" ht="17">
      <c r="A407" s="1792"/>
      <c r="B407" s="1792"/>
      <c r="C407" s="1792"/>
      <c r="D407" s="810" t="s">
        <v>20</v>
      </c>
      <c r="E407" s="811" t="s">
        <v>1914</v>
      </c>
      <c r="F407" s="1814"/>
      <c r="G407" s="1247" t="s">
        <v>1914</v>
      </c>
      <c r="H407" s="1247" t="s">
        <v>3358</v>
      </c>
      <c r="I407" s="1792"/>
      <c r="J407" s="1795"/>
      <c r="K407" s="813" t="s">
        <v>1914</v>
      </c>
      <c r="L407" s="1022" t="s">
        <v>1914</v>
      </c>
      <c r="M407" s="1247" t="s">
        <v>1914</v>
      </c>
      <c r="N407" s="1792"/>
      <c r="O407" s="1811"/>
      <c r="P407" s="1811"/>
      <c r="Q407" s="1798"/>
      <c r="R407" s="1798"/>
      <c r="S407" s="1795"/>
      <c r="T407" s="1798"/>
      <c r="U407" s="1247" t="s">
        <v>3359</v>
      </c>
      <c r="V407" s="1247" t="s">
        <v>3342</v>
      </c>
      <c r="W407" s="1811"/>
      <c r="X407" s="814"/>
      <c r="Y407" s="814"/>
      <c r="Z407" s="803"/>
      <c r="AA407" s="803"/>
      <c r="AB407" s="803"/>
      <c r="AC407" s="803"/>
    </row>
    <row r="408" spans="1:29" ht="16">
      <c r="A408" s="1048"/>
      <c r="B408" s="1043" t="s">
        <v>3384</v>
      </c>
      <c r="C408" s="1049">
        <v>31101</v>
      </c>
      <c r="D408" s="1045"/>
      <c r="E408" s="975">
        <v>2004</v>
      </c>
      <c r="F408" s="1046">
        <v>250000000</v>
      </c>
      <c r="G408" s="1041">
        <f>VLOOKUP(C408,'[18]umur ekonomis'!$A$1:$C$79,3)</f>
        <v>50</v>
      </c>
      <c r="H408" s="926"/>
      <c r="I408" s="894">
        <f t="shared" ref="I408:I423" si="314">E408+M408-1</f>
        <v>2053</v>
      </c>
      <c r="J408" s="927"/>
      <c r="K408" s="925"/>
      <c r="L408" s="1023">
        <f>IF(G408+K408&gt;$G408,$G408-G408,K408)</f>
        <v>0</v>
      </c>
      <c r="M408" s="928">
        <f>G408+L408</f>
        <v>50</v>
      </c>
      <c r="N408" s="894">
        <f t="shared" ref="N408:N423" si="315">E408+M408-1</f>
        <v>2053</v>
      </c>
      <c r="O408" s="905">
        <f>F408</f>
        <v>250000000</v>
      </c>
      <c r="P408" s="898">
        <f>O408</f>
        <v>250000000</v>
      </c>
      <c r="Q408" s="898">
        <f>(O408)/M408</f>
        <v>5000000</v>
      </c>
      <c r="R408" s="929">
        <f t="shared" ref="R408:R423" si="316">E408</f>
        <v>2004</v>
      </c>
      <c r="S408" s="897">
        <v>1</v>
      </c>
      <c r="T408" s="930">
        <f t="shared" ref="T408:T423" si="317">Q408*S408</f>
        <v>5000000</v>
      </c>
      <c r="U408" s="894">
        <f t="shared" ref="U408:U423" si="318">E408</f>
        <v>2004</v>
      </c>
      <c r="V408" s="931">
        <f>IF(OR(AND(ISBLANK(D408),ISBLANK(F408)),ISTEXT(D408),ISTEXT(F408)),"",F408-Q408)</f>
        <v>245000000</v>
      </c>
      <c r="W408" s="932"/>
      <c r="X408" s="933"/>
      <c r="Y408" s="933"/>
      <c r="Z408" s="934" t="s">
        <v>3360</v>
      </c>
      <c r="AA408" s="935"/>
      <c r="AB408" s="935"/>
      <c r="AC408" s="936"/>
    </row>
    <row r="409" spans="1:29" ht="16">
      <c r="A409" s="1048"/>
      <c r="B409" s="1043"/>
      <c r="C409" s="1050"/>
      <c r="D409" s="974"/>
      <c r="E409" s="975">
        <f>E408+1</f>
        <v>2005</v>
      </c>
      <c r="F409" s="1046">
        <v>0</v>
      </c>
      <c r="G409" s="1042">
        <f t="shared" ref="G409:G423" si="319">M408-(E409-E408)</f>
        <v>49</v>
      </c>
      <c r="H409" s="893"/>
      <c r="I409" s="894">
        <f t="shared" si="314"/>
        <v>2053</v>
      </c>
      <c r="J409" s="895">
        <f>F409/$F$34</f>
        <v>0</v>
      </c>
      <c r="K409" s="896">
        <f>IF(J409=0%,0,IF(J409&lt;=25%,5,IF(J409&lt;=50%,10,IF(J409&lt;=75%,15,50))))</f>
        <v>0</v>
      </c>
      <c r="L409" s="1024">
        <f t="shared" ref="L409:L423" si="320">IF(OR(AND(ISBLANK(D409),ISBLANK(F409)),ISTEXT(D409),ISTEXT(F409)),"",IF(G409+K409&gt;$G$34,$G$34-G409,K409))</f>
        <v>0</v>
      </c>
      <c r="M409" s="897">
        <f>IF(OR(AND(ISBLANK(E409),ISBLANK(F409)),ISTEXT(E409),ISTEXT(F409)),"",G409+L409)</f>
        <v>49</v>
      </c>
      <c r="N409" s="894">
        <f t="shared" si="315"/>
        <v>2053</v>
      </c>
      <c r="O409" s="834">
        <f t="shared" ref="O409:O412" si="321">V408</f>
        <v>245000000</v>
      </c>
      <c r="P409" s="835">
        <f>O409+F409</f>
        <v>245000000</v>
      </c>
      <c r="Q409" s="898">
        <f>(P409)/M409</f>
        <v>5000000</v>
      </c>
      <c r="R409" s="915">
        <f t="shared" si="316"/>
        <v>2005</v>
      </c>
      <c r="S409" s="833">
        <f>R409-R408</f>
        <v>1</v>
      </c>
      <c r="T409" s="837">
        <f t="shared" si="317"/>
        <v>5000000</v>
      </c>
      <c r="U409" s="832">
        <f t="shared" si="318"/>
        <v>2005</v>
      </c>
      <c r="V409" s="838">
        <f t="shared" ref="V409:V423" si="322">IF(OR(AND(ISBLANK(D409),ISBLANK(F409)),ISTEXT(D409),ISTEXT(F409)),"",P409-T409)</f>
        <v>240000000</v>
      </c>
      <c r="W409" s="839"/>
      <c r="X409" s="840"/>
      <c r="Y409" s="815"/>
      <c r="Z409" s="841" t="s">
        <v>3361</v>
      </c>
      <c r="AA409" s="842"/>
      <c r="AB409" s="842"/>
      <c r="AC409" s="843">
        <f>F424</f>
        <v>2041187160.7601902</v>
      </c>
    </row>
    <row r="410" spans="1:29" ht="16">
      <c r="A410" s="1048"/>
      <c r="B410" s="1037"/>
      <c r="C410" s="1050"/>
      <c r="D410" s="974"/>
      <c r="E410" s="975">
        <f t="shared" ref="E410:E412" si="323">E409+1</f>
        <v>2006</v>
      </c>
      <c r="F410" s="1039">
        <v>0</v>
      </c>
      <c r="G410" s="1042">
        <f t="shared" si="319"/>
        <v>48</v>
      </c>
      <c r="H410" s="893"/>
      <c r="I410" s="894">
        <f t="shared" si="314"/>
        <v>2053</v>
      </c>
      <c r="J410" s="895">
        <f t="shared" ref="J410" si="324">F410/$F$59</f>
        <v>0</v>
      </c>
      <c r="K410" s="896">
        <f t="shared" ref="K410:K423" si="325">IF(J410=0%,0,IF(J410&lt;=25%,5,IF(J410&lt;=50%,10,IF(J410&lt;=75%,15,50))))</f>
        <v>0</v>
      </c>
      <c r="L410" s="1024">
        <f t="shared" si="320"/>
        <v>0</v>
      </c>
      <c r="M410" s="897">
        <f t="shared" ref="M410:M423" si="326">IF(OR(AND(ISBLANK(D410),ISBLANK(F410)),ISTEXT(D410),ISTEXT(F410)),"",G410+L410)</f>
        <v>48</v>
      </c>
      <c r="N410" s="894">
        <f t="shared" si="315"/>
        <v>2053</v>
      </c>
      <c r="O410" s="834">
        <f t="shared" si="321"/>
        <v>240000000</v>
      </c>
      <c r="P410" s="835">
        <f t="shared" ref="P410:P423" si="327">O410+F410</f>
        <v>240000000</v>
      </c>
      <c r="Q410" s="898">
        <f t="shared" ref="Q410:Q423" si="328">(P410)/M410</f>
        <v>5000000</v>
      </c>
      <c r="R410" s="915">
        <f t="shared" si="316"/>
        <v>2006</v>
      </c>
      <c r="S410" s="833">
        <f t="shared" ref="S410:S412" si="329">R410-R409</f>
        <v>1</v>
      </c>
      <c r="T410" s="837">
        <f t="shared" si="317"/>
        <v>5000000</v>
      </c>
      <c r="U410" s="832">
        <f t="shared" si="318"/>
        <v>2006</v>
      </c>
      <c r="V410" s="838">
        <f t="shared" si="322"/>
        <v>235000000</v>
      </c>
      <c r="W410" s="839"/>
      <c r="X410" s="840"/>
      <c r="Y410" s="815"/>
      <c r="Z410" s="841" t="s">
        <v>3362</v>
      </c>
      <c r="AA410" s="797"/>
      <c r="AB410" s="797"/>
      <c r="AC410" s="843">
        <f>T424</f>
        <v>428237432.15203816</v>
      </c>
    </row>
    <row r="411" spans="1:29" ht="16">
      <c r="A411" s="1048"/>
      <c r="B411" s="1043"/>
      <c r="C411" s="1050"/>
      <c r="D411" s="974"/>
      <c r="E411" s="975">
        <f t="shared" si="323"/>
        <v>2007</v>
      </c>
      <c r="F411" s="1039">
        <v>0</v>
      </c>
      <c r="G411" s="1042">
        <f t="shared" si="319"/>
        <v>47</v>
      </c>
      <c r="H411" s="893"/>
      <c r="I411" s="894">
        <f t="shared" si="314"/>
        <v>2053</v>
      </c>
      <c r="J411" s="895">
        <f>F411/P410</f>
        <v>0</v>
      </c>
      <c r="K411" s="896">
        <f t="shared" si="325"/>
        <v>0</v>
      </c>
      <c r="L411" s="1024">
        <f t="shared" si="320"/>
        <v>0</v>
      </c>
      <c r="M411" s="897">
        <f t="shared" si="326"/>
        <v>47</v>
      </c>
      <c r="N411" s="894">
        <f t="shared" si="315"/>
        <v>2053</v>
      </c>
      <c r="O411" s="834">
        <f t="shared" si="321"/>
        <v>235000000</v>
      </c>
      <c r="P411" s="835">
        <f t="shared" si="327"/>
        <v>235000000</v>
      </c>
      <c r="Q411" s="898">
        <f t="shared" si="328"/>
        <v>5000000</v>
      </c>
      <c r="R411" s="915">
        <f t="shared" si="316"/>
        <v>2007</v>
      </c>
      <c r="S411" s="833">
        <f t="shared" si="329"/>
        <v>1</v>
      </c>
      <c r="T411" s="837">
        <f t="shared" si="317"/>
        <v>5000000</v>
      </c>
      <c r="U411" s="832">
        <f t="shared" si="318"/>
        <v>2007</v>
      </c>
      <c r="V411" s="838">
        <f t="shared" si="322"/>
        <v>230000000</v>
      </c>
      <c r="W411" s="839"/>
      <c r="X411" s="840"/>
      <c r="Y411" s="815"/>
      <c r="Z411" s="854" t="s">
        <v>3363</v>
      </c>
      <c r="AA411" s="842"/>
      <c r="AB411" s="842"/>
      <c r="AC411" s="843">
        <f>AC409-AC410</f>
        <v>1612949728.6081522</v>
      </c>
    </row>
    <row r="412" spans="1:29" ht="16">
      <c r="A412" s="1048"/>
      <c r="B412" s="1043"/>
      <c r="C412" s="1050"/>
      <c r="D412" s="974"/>
      <c r="E412" s="975">
        <f t="shared" si="323"/>
        <v>2008</v>
      </c>
      <c r="F412" s="1039">
        <v>0</v>
      </c>
      <c r="G412" s="1042">
        <f t="shared" si="319"/>
        <v>46</v>
      </c>
      <c r="H412" s="893"/>
      <c r="I412" s="894">
        <f t="shared" si="314"/>
        <v>2053</v>
      </c>
      <c r="J412" s="895">
        <f>F412/P411</f>
        <v>0</v>
      </c>
      <c r="K412" s="896">
        <f t="shared" si="325"/>
        <v>0</v>
      </c>
      <c r="L412" s="1024">
        <f t="shared" si="320"/>
        <v>0</v>
      </c>
      <c r="M412" s="897">
        <f t="shared" si="326"/>
        <v>46</v>
      </c>
      <c r="N412" s="894">
        <f t="shared" si="315"/>
        <v>2053</v>
      </c>
      <c r="O412" s="834">
        <f t="shared" si="321"/>
        <v>230000000</v>
      </c>
      <c r="P412" s="835">
        <f t="shared" si="327"/>
        <v>230000000</v>
      </c>
      <c r="Q412" s="898">
        <f t="shared" si="328"/>
        <v>5000000</v>
      </c>
      <c r="R412" s="915">
        <f t="shared" si="316"/>
        <v>2008</v>
      </c>
      <c r="S412" s="833">
        <f t="shared" si="329"/>
        <v>1</v>
      </c>
      <c r="T412" s="837">
        <f t="shared" si="317"/>
        <v>5000000</v>
      </c>
      <c r="U412" s="832">
        <f t="shared" si="318"/>
        <v>2008</v>
      </c>
      <c r="V412" s="838">
        <f t="shared" si="322"/>
        <v>225000000</v>
      </c>
      <c r="W412" s="839"/>
      <c r="X412" s="840"/>
      <c r="Y412" s="815"/>
      <c r="Z412" s="841" t="s">
        <v>3364</v>
      </c>
      <c r="AA412" s="842"/>
      <c r="AB412" s="842"/>
      <c r="AC412" s="843">
        <f>V423-AC411</f>
        <v>-40323743.215203285</v>
      </c>
    </row>
    <row r="413" spans="1:29" ht="16">
      <c r="A413" s="1048"/>
      <c r="B413" s="1037" t="s">
        <v>3385</v>
      </c>
      <c r="C413" s="1050"/>
      <c r="D413" s="974"/>
      <c r="E413" s="975">
        <f>E412+1</f>
        <v>2009</v>
      </c>
      <c r="F413" s="1046">
        <v>1791187160.7601902</v>
      </c>
      <c r="G413" s="1042">
        <f t="shared" si="319"/>
        <v>45</v>
      </c>
      <c r="H413" s="893"/>
      <c r="I413" s="894">
        <f t="shared" si="314"/>
        <v>2058</v>
      </c>
      <c r="J413" s="895">
        <f>F413/P412</f>
        <v>7.7877702641747399</v>
      </c>
      <c r="K413" s="896">
        <f t="shared" si="325"/>
        <v>50</v>
      </c>
      <c r="L413" s="1024">
        <f t="shared" si="320"/>
        <v>5</v>
      </c>
      <c r="M413" s="897">
        <f t="shared" si="326"/>
        <v>50</v>
      </c>
      <c r="N413" s="894">
        <f t="shared" si="315"/>
        <v>2058</v>
      </c>
      <c r="O413" s="834">
        <f>V412</f>
        <v>225000000</v>
      </c>
      <c r="P413" s="835">
        <f t="shared" si="327"/>
        <v>2016187160.7601902</v>
      </c>
      <c r="Q413" s="898">
        <f t="shared" si="328"/>
        <v>40323743.215203807</v>
      </c>
      <c r="R413" s="915">
        <f t="shared" si="316"/>
        <v>2009</v>
      </c>
      <c r="S413" s="833">
        <f>R413-R412</f>
        <v>1</v>
      </c>
      <c r="T413" s="837">
        <f t="shared" si="317"/>
        <v>40323743.215203807</v>
      </c>
      <c r="U413" s="832">
        <f t="shared" si="318"/>
        <v>2009</v>
      </c>
      <c r="V413" s="838">
        <f t="shared" si="322"/>
        <v>1975863417.5449865</v>
      </c>
      <c r="W413" s="839"/>
      <c r="X413" s="840"/>
      <c r="Y413" s="815"/>
      <c r="Z413" s="899"/>
      <c r="AA413" s="900"/>
      <c r="AB413" s="900"/>
      <c r="AC413" s="901"/>
    </row>
    <row r="414" spans="1:29" ht="16">
      <c r="A414" s="972"/>
      <c r="B414" s="1037"/>
      <c r="C414" s="973"/>
      <c r="D414" s="974"/>
      <c r="E414" s="975">
        <f>E413+1</f>
        <v>2010</v>
      </c>
      <c r="F414" s="1039">
        <v>0</v>
      </c>
      <c r="G414" s="1042">
        <f t="shared" si="319"/>
        <v>49</v>
      </c>
      <c r="H414" s="893"/>
      <c r="I414" s="894">
        <f t="shared" si="314"/>
        <v>2058</v>
      </c>
      <c r="J414" s="895">
        <f>F414/P413</f>
        <v>0</v>
      </c>
      <c r="K414" s="896">
        <f t="shared" si="325"/>
        <v>0</v>
      </c>
      <c r="L414" s="1024">
        <f t="shared" si="320"/>
        <v>0</v>
      </c>
      <c r="M414" s="897">
        <f t="shared" si="326"/>
        <v>49</v>
      </c>
      <c r="N414" s="894">
        <f t="shared" si="315"/>
        <v>2058</v>
      </c>
      <c r="O414" s="834">
        <f>V413</f>
        <v>1975863417.5449865</v>
      </c>
      <c r="P414" s="835">
        <f t="shared" si="327"/>
        <v>1975863417.5449865</v>
      </c>
      <c r="Q414" s="898">
        <f t="shared" si="328"/>
        <v>40323743.215203807</v>
      </c>
      <c r="R414" s="915">
        <f t="shared" si="316"/>
        <v>2010</v>
      </c>
      <c r="S414" s="833">
        <f>R414-R413</f>
        <v>1</v>
      </c>
      <c r="T414" s="837">
        <f t="shared" si="317"/>
        <v>40323743.215203807</v>
      </c>
      <c r="U414" s="832">
        <f t="shared" si="318"/>
        <v>2010</v>
      </c>
      <c r="V414" s="838">
        <f t="shared" si="322"/>
        <v>1935539674.3297827</v>
      </c>
      <c r="W414" s="839"/>
      <c r="X414" s="840"/>
      <c r="Y414" s="815"/>
      <c r="Z414" s="808"/>
      <c r="AC414" s="903"/>
    </row>
    <row r="415" spans="1:29" ht="16">
      <c r="A415" s="1040"/>
      <c r="B415" s="1037"/>
      <c r="C415" s="973"/>
      <c r="D415" s="974"/>
      <c r="E415" s="975">
        <f>E414+1</f>
        <v>2011</v>
      </c>
      <c r="F415" s="1046">
        <v>0</v>
      </c>
      <c r="G415" s="1042">
        <f t="shared" si="319"/>
        <v>48</v>
      </c>
      <c r="H415" s="893"/>
      <c r="I415" s="894">
        <f t="shared" si="314"/>
        <v>2058</v>
      </c>
      <c r="J415" s="895">
        <f>F415/P414</f>
        <v>0</v>
      </c>
      <c r="K415" s="896">
        <f t="shared" si="325"/>
        <v>0</v>
      </c>
      <c r="L415" s="1024">
        <f t="shared" si="320"/>
        <v>0</v>
      </c>
      <c r="M415" s="897">
        <f t="shared" si="326"/>
        <v>48</v>
      </c>
      <c r="N415" s="894">
        <f t="shared" si="315"/>
        <v>2058</v>
      </c>
      <c r="O415" s="834">
        <f>V414</f>
        <v>1935539674.3297827</v>
      </c>
      <c r="P415" s="835">
        <f t="shared" si="327"/>
        <v>1935539674.3297827</v>
      </c>
      <c r="Q415" s="898">
        <f t="shared" si="328"/>
        <v>40323743.215203807</v>
      </c>
      <c r="R415" s="915">
        <f t="shared" si="316"/>
        <v>2011</v>
      </c>
      <c r="S415" s="833">
        <f>R415-R414</f>
        <v>1</v>
      </c>
      <c r="T415" s="837">
        <f t="shared" si="317"/>
        <v>40323743.215203807</v>
      </c>
      <c r="U415" s="832">
        <f t="shared" si="318"/>
        <v>2011</v>
      </c>
      <c r="V415" s="838">
        <f t="shared" si="322"/>
        <v>1895215931.114579</v>
      </c>
      <c r="W415" s="839"/>
      <c r="X415" s="840"/>
      <c r="Y415" s="815"/>
      <c r="Z415" s="808"/>
      <c r="AA415" s="808"/>
      <c r="AB415" s="842"/>
      <c r="AC415" s="842"/>
    </row>
    <row r="416" spans="1:29" ht="16">
      <c r="A416" s="1036"/>
      <c r="B416" s="972"/>
      <c r="C416" s="973"/>
      <c r="D416" s="974"/>
      <c r="E416" s="830">
        <f t="shared" ref="E416:E422" si="330">E415+1</f>
        <v>2012</v>
      </c>
      <c r="F416" s="976">
        <v>0</v>
      </c>
      <c r="G416" s="853">
        <f t="shared" si="319"/>
        <v>47</v>
      </c>
      <c r="H416" s="893"/>
      <c r="I416" s="894">
        <f t="shared" si="314"/>
        <v>2058</v>
      </c>
      <c r="J416" s="895">
        <f t="shared" ref="J416:J423" si="331">F416/P415</f>
        <v>0</v>
      </c>
      <c r="K416" s="896">
        <f t="shared" si="325"/>
        <v>0</v>
      </c>
      <c r="L416" s="1024">
        <f t="shared" si="320"/>
        <v>0</v>
      </c>
      <c r="M416" s="897">
        <f t="shared" si="326"/>
        <v>47</v>
      </c>
      <c r="N416" s="894">
        <f t="shared" si="315"/>
        <v>2058</v>
      </c>
      <c r="O416" s="834">
        <f t="shared" ref="O416:O423" si="332">V415</f>
        <v>1895215931.114579</v>
      </c>
      <c r="P416" s="835">
        <f t="shared" si="327"/>
        <v>1895215931.114579</v>
      </c>
      <c r="Q416" s="898">
        <f t="shared" si="328"/>
        <v>40323743.215203807</v>
      </c>
      <c r="R416" s="915">
        <f t="shared" si="316"/>
        <v>2012</v>
      </c>
      <c r="S416" s="833">
        <f t="shared" ref="S416:S423" si="333">R416-R415</f>
        <v>1</v>
      </c>
      <c r="T416" s="837">
        <f t="shared" si="317"/>
        <v>40323743.215203807</v>
      </c>
      <c r="U416" s="832">
        <f t="shared" si="318"/>
        <v>2012</v>
      </c>
      <c r="V416" s="838">
        <f t="shared" si="322"/>
        <v>1854892187.8993752</v>
      </c>
      <c r="W416" s="989"/>
      <c r="X416" s="840"/>
      <c r="Y416" s="815"/>
      <c r="Z416" s="1815" t="s">
        <v>3366</v>
      </c>
      <c r="AA416" s="1815"/>
      <c r="AB416" s="1815"/>
      <c r="AC416" s="859">
        <f>SUM(Q408:Q417)</f>
        <v>226618716.07601905</v>
      </c>
    </row>
    <row r="417" spans="1:29" ht="16">
      <c r="A417" s="1036"/>
      <c r="B417" s="1033"/>
      <c r="C417" s="973"/>
      <c r="D417" s="974"/>
      <c r="E417" s="830">
        <f t="shared" si="330"/>
        <v>2013</v>
      </c>
      <c r="F417" s="976">
        <v>0</v>
      </c>
      <c r="G417" s="853">
        <f t="shared" si="319"/>
        <v>46</v>
      </c>
      <c r="H417" s="893"/>
      <c r="I417" s="894">
        <f t="shared" si="314"/>
        <v>2058</v>
      </c>
      <c r="J417" s="895">
        <f t="shared" si="331"/>
        <v>0</v>
      </c>
      <c r="K417" s="896">
        <f t="shared" si="325"/>
        <v>0</v>
      </c>
      <c r="L417" s="1024">
        <f t="shared" si="320"/>
        <v>0</v>
      </c>
      <c r="M417" s="897">
        <f t="shared" si="326"/>
        <v>46</v>
      </c>
      <c r="N417" s="894">
        <f t="shared" si="315"/>
        <v>2058</v>
      </c>
      <c r="O417" s="834">
        <f t="shared" si="332"/>
        <v>1854892187.8993752</v>
      </c>
      <c r="P417" s="835">
        <f t="shared" si="327"/>
        <v>1854892187.8993752</v>
      </c>
      <c r="Q417" s="898">
        <f t="shared" si="328"/>
        <v>40323743.215203807</v>
      </c>
      <c r="R417" s="915">
        <f t="shared" si="316"/>
        <v>2013</v>
      </c>
      <c r="S417" s="833">
        <f t="shared" si="333"/>
        <v>1</v>
      </c>
      <c r="T417" s="837">
        <f t="shared" si="317"/>
        <v>40323743.215203807</v>
      </c>
      <c r="U417" s="832">
        <f t="shared" si="318"/>
        <v>2013</v>
      </c>
      <c r="V417" s="838">
        <f t="shared" si="322"/>
        <v>1814568444.6841714</v>
      </c>
      <c r="W417" s="989"/>
      <c r="X417" s="840"/>
      <c r="Y417" s="815"/>
      <c r="Z417" s="808"/>
      <c r="AA417" s="808"/>
      <c r="AB417" s="842"/>
      <c r="AC417" s="842"/>
    </row>
    <row r="418" spans="1:29" ht="16">
      <c r="A418" s="1036"/>
      <c r="B418" s="972"/>
      <c r="C418" s="973"/>
      <c r="D418" s="974"/>
      <c r="E418" s="830">
        <f t="shared" si="330"/>
        <v>2014</v>
      </c>
      <c r="F418" s="976">
        <v>0</v>
      </c>
      <c r="G418" s="853">
        <f t="shared" si="319"/>
        <v>45</v>
      </c>
      <c r="H418" s="893"/>
      <c r="I418" s="894">
        <f t="shared" si="314"/>
        <v>2058</v>
      </c>
      <c r="J418" s="895">
        <f t="shared" si="331"/>
        <v>0</v>
      </c>
      <c r="K418" s="896">
        <f t="shared" si="325"/>
        <v>0</v>
      </c>
      <c r="L418" s="1024">
        <f t="shared" si="320"/>
        <v>0</v>
      </c>
      <c r="M418" s="897">
        <f t="shared" si="326"/>
        <v>45</v>
      </c>
      <c r="N418" s="894">
        <f t="shared" si="315"/>
        <v>2058</v>
      </c>
      <c r="O418" s="834">
        <f t="shared" si="332"/>
        <v>1814568444.6841714</v>
      </c>
      <c r="P418" s="835">
        <f t="shared" si="327"/>
        <v>1814568444.6841714</v>
      </c>
      <c r="Q418" s="898">
        <f t="shared" si="328"/>
        <v>40323743.215203807</v>
      </c>
      <c r="R418" s="915">
        <f t="shared" si="316"/>
        <v>2014</v>
      </c>
      <c r="S418" s="833">
        <f t="shared" si="333"/>
        <v>1</v>
      </c>
      <c r="T418" s="837">
        <f t="shared" si="317"/>
        <v>40323743.215203807</v>
      </c>
      <c r="U418" s="832">
        <f t="shared" si="318"/>
        <v>2014</v>
      </c>
      <c r="V418" s="838">
        <f t="shared" si="322"/>
        <v>1774244701.4689677</v>
      </c>
      <c r="W418" s="989"/>
      <c r="X418" s="840"/>
      <c r="Y418" s="815"/>
      <c r="Z418" s="808"/>
      <c r="AA418" s="808"/>
      <c r="AB418" s="842"/>
      <c r="AC418" s="842"/>
    </row>
    <row r="419" spans="1:29" ht="16">
      <c r="A419" s="1036"/>
      <c r="B419" s="972"/>
      <c r="C419" s="973"/>
      <c r="D419" s="974"/>
      <c r="E419" s="830">
        <f t="shared" si="330"/>
        <v>2015</v>
      </c>
      <c r="F419" s="976">
        <v>0</v>
      </c>
      <c r="G419" s="853">
        <f t="shared" si="319"/>
        <v>44</v>
      </c>
      <c r="H419" s="893"/>
      <c r="I419" s="894">
        <f t="shared" si="314"/>
        <v>2058</v>
      </c>
      <c r="J419" s="895">
        <f t="shared" si="331"/>
        <v>0</v>
      </c>
      <c r="K419" s="896">
        <f t="shared" si="325"/>
        <v>0</v>
      </c>
      <c r="L419" s="1024">
        <f t="shared" si="320"/>
        <v>0</v>
      </c>
      <c r="M419" s="897">
        <f t="shared" si="326"/>
        <v>44</v>
      </c>
      <c r="N419" s="894">
        <f t="shared" si="315"/>
        <v>2058</v>
      </c>
      <c r="O419" s="834">
        <f t="shared" si="332"/>
        <v>1774244701.4689677</v>
      </c>
      <c r="P419" s="835">
        <f t="shared" si="327"/>
        <v>1774244701.4689677</v>
      </c>
      <c r="Q419" s="898">
        <f t="shared" si="328"/>
        <v>40323743.215203814</v>
      </c>
      <c r="R419" s="915">
        <f t="shared" si="316"/>
        <v>2015</v>
      </c>
      <c r="S419" s="833">
        <f t="shared" si="333"/>
        <v>1</v>
      </c>
      <c r="T419" s="837">
        <f t="shared" si="317"/>
        <v>40323743.215203814</v>
      </c>
      <c r="U419" s="832">
        <f t="shared" si="318"/>
        <v>2015</v>
      </c>
      <c r="V419" s="838">
        <f t="shared" si="322"/>
        <v>1733920958.2537639</v>
      </c>
      <c r="W419" s="989"/>
      <c r="X419" s="840"/>
      <c r="Y419" s="815"/>
      <c r="Z419" s="808"/>
      <c r="AA419" s="808"/>
      <c r="AB419" s="842"/>
      <c r="AC419" s="842"/>
    </row>
    <row r="420" spans="1:29" ht="16">
      <c r="A420" s="1036"/>
      <c r="B420" s="972"/>
      <c r="C420" s="973"/>
      <c r="D420" s="974"/>
      <c r="E420" s="830">
        <f t="shared" si="330"/>
        <v>2016</v>
      </c>
      <c r="F420" s="976">
        <v>0</v>
      </c>
      <c r="G420" s="853">
        <f t="shared" si="319"/>
        <v>43</v>
      </c>
      <c r="H420" s="893"/>
      <c r="I420" s="894">
        <f t="shared" si="314"/>
        <v>2058</v>
      </c>
      <c r="J420" s="895">
        <f t="shared" si="331"/>
        <v>0</v>
      </c>
      <c r="K420" s="896">
        <f t="shared" si="325"/>
        <v>0</v>
      </c>
      <c r="L420" s="1024">
        <f t="shared" si="320"/>
        <v>0</v>
      </c>
      <c r="M420" s="897">
        <f t="shared" si="326"/>
        <v>43</v>
      </c>
      <c r="N420" s="894">
        <f t="shared" si="315"/>
        <v>2058</v>
      </c>
      <c r="O420" s="834">
        <f t="shared" si="332"/>
        <v>1733920958.2537639</v>
      </c>
      <c r="P420" s="835">
        <f t="shared" si="327"/>
        <v>1733920958.2537639</v>
      </c>
      <c r="Q420" s="898">
        <f t="shared" si="328"/>
        <v>40323743.215203814</v>
      </c>
      <c r="R420" s="915">
        <f t="shared" si="316"/>
        <v>2016</v>
      </c>
      <c r="S420" s="833">
        <f t="shared" si="333"/>
        <v>1</v>
      </c>
      <c r="T420" s="837">
        <f t="shared" si="317"/>
        <v>40323743.215203814</v>
      </c>
      <c r="U420" s="832">
        <f t="shared" si="318"/>
        <v>2016</v>
      </c>
      <c r="V420" s="838">
        <f t="shared" si="322"/>
        <v>1693597215.0385602</v>
      </c>
      <c r="W420" s="989"/>
      <c r="X420" s="840"/>
      <c r="Y420" s="815"/>
      <c r="Z420" s="808"/>
      <c r="AA420" s="808"/>
      <c r="AB420" s="842"/>
      <c r="AC420" s="842"/>
    </row>
    <row r="421" spans="1:29" ht="16">
      <c r="A421" s="1036"/>
      <c r="B421" s="972"/>
      <c r="C421" s="973"/>
      <c r="D421" s="974"/>
      <c r="E421" s="830">
        <f t="shared" si="330"/>
        <v>2017</v>
      </c>
      <c r="F421" s="976">
        <v>0</v>
      </c>
      <c r="G421" s="853">
        <f t="shared" si="319"/>
        <v>42</v>
      </c>
      <c r="H421" s="893"/>
      <c r="I421" s="894">
        <f t="shared" si="314"/>
        <v>2058</v>
      </c>
      <c r="J421" s="895">
        <f t="shared" si="331"/>
        <v>0</v>
      </c>
      <c r="K421" s="896">
        <f t="shared" si="325"/>
        <v>0</v>
      </c>
      <c r="L421" s="1024">
        <f t="shared" si="320"/>
        <v>0</v>
      </c>
      <c r="M421" s="897">
        <f t="shared" si="326"/>
        <v>42</v>
      </c>
      <c r="N421" s="894">
        <f t="shared" si="315"/>
        <v>2058</v>
      </c>
      <c r="O421" s="834">
        <f t="shared" si="332"/>
        <v>1693597215.0385602</v>
      </c>
      <c r="P421" s="835">
        <f t="shared" si="327"/>
        <v>1693597215.0385602</v>
      </c>
      <c r="Q421" s="898">
        <f t="shared" si="328"/>
        <v>40323743.215203814</v>
      </c>
      <c r="R421" s="915">
        <f t="shared" si="316"/>
        <v>2017</v>
      </c>
      <c r="S421" s="833">
        <f t="shared" si="333"/>
        <v>1</v>
      </c>
      <c r="T421" s="837">
        <f t="shared" si="317"/>
        <v>40323743.215203814</v>
      </c>
      <c r="U421" s="832">
        <f t="shared" si="318"/>
        <v>2017</v>
      </c>
      <c r="V421" s="838">
        <f t="shared" si="322"/>
        <v>1653273471.8233564</v>
      </c>
      <c r="W421" s="989"/>
      <c r="X421" s="840"/>
      <c r="Y421" s="815"/>
      <c r="Z421" s="808"/>
      <c r="AA421" s="808"/>
      <c r="AB421" s="842"/>
      <c r="AC421" s="842"/>
    </row>
    <row r="422" spans="1:29" ht="16">
      <c r="A422" s="1036"/>
      <c r="B422" s="972"/>
      <c r="C422" s="973"/>
      <c r="D422" s="974"/>
      <c r="E422" s="830">
        <f t="shared" si="330"/>
        <v>2018</v>
      </c>
      <c r="F422" s="976">
        <v>0</v>
      </c>
      <c r="G422" s="853">
        <f t="shared" si="319"/>
        <v>41</v>
      </c>
      <c r="H422" s="893"/>
      <c r="I422" s="894">
        <f t="shared" si="314"/>
        <v>2058</v>
      </c>
      <c r="J422" s="895">
        <f t="shared" si="331"/>
        <v>0</v>
      </c>
      <c r="K422" s="896">
        <f t="shared" si="325"/>
        <v>0</v>
      </c>
      <c r="L422" s="1024">
        <f t="shared" si="320"/>
        <v>0</v>
      </c>
      <c r="M422" s="897">
        <f t="shared" si="326"/>
        <v>41</v>
      </c>
      <c r="N422" s="894">
        <f t="shared" si="315"/>
        <v>2058</v>
      </c>
      <c r="O422" s="834">
        <f t="shared" si="332"/>
        <v>1653273471.8233564</v>
      </c>
      <c r="P422" s="835">
        <f t="shared" si="327"/>
        <v>1653273471.8233564</v>
      </c>
      <c r="Q422" s="898">
        <f t="shared" si="328"/>
        <v>40323743.215203814</v>
      </c>
      <c r="R422" s="915">
        <f t="shared" si="316"/>
        <v>2018</v>
      </c>
      <c r="S422" s="833">
        <f t="shared" si="333"/>
        <v>1</v>
      </c>
      <c r="T422" s="837">
        <f t="shared" si="317"/>
        <v>40323743.215203814</v>
      </c>
      <c r="U422" s="832">
        <f t="shared" si="318"/>
        <v>2018</v>
      </c>
      <c r="V422" s="838">
        <f t="shared" si="322"/>
        <v>1612949728.6081526</v>
      </c>
      <c r="W422" s="989"/>
      <c r="X422" s="840"/>
      <c r="Y422" s="815"/>
      <c r="Z422" s="808"/>
      <c r="AA422" s="808"/>
      <c r="AB422" s="842"/>
      <c r="AC422" s="842"/>
    </row>
    <row r="423" spans="1:29" ht="16">
      <c r="A423" s="1040"/>
      <c r="B423" s="1239"/>
      <c r="C423" s="1240"/>
      <c r="D423" s="1241"/>
      <c r="E423" s="1236">
        <v>2019</v>
      </c>
      <c r="F423" s="976">
        <v>0</v>
      </c>
      <c r="G423" s="853">
        <f t="shared" si="319"/>
        <v>40</v>
      </c>
      <c r="H423" s="893"/>
      <c r="I423" s="894">
        <f t="shared" si="314"/>
        <v>2058</v>
      </c>
      <c r="J423" s="895">
        <f t="shared" si="331"/>
        <v>0</v>
      </c>
      <c r="K423" s="896">
        <f t="shared" si="325"/>
        <v>0</v>
      </c>
      <c r="L423" s="1024">
        <f t="shared" si="320"/>
        <v>0</v>
      </c>
      <c r="M423" s="897">
        <f t="shared" si="326"/>
        <v>40</v>
      </c>
      <c r="N423" s="894">
        <f t="shared" si="315"/>
        <v>2058</v>
      </c>
      <c r="O423" s="834">
        <f t="shared" si="332"/>
        <v>1612949728.6081526</v>
      </c>
      <c r="P423" s="835">
        <f t="shared" si="327"/>
        <v>1612949728.6081526</v>
      </c>
      <c r="Q423" s="898">
        <f t="shared" si="328"/>
        <v>40323743.215203814</v>
      </c>
      <c r="R423" s="915">
        <f t="shared" si="316"/>
        <v>2019</v>
      </c>
      <c r="S423" s="833">
        <f t="shared" si="333"/>
        <v>1</v>
      </c>
      <c r="T423" s="837">
        <f t="shared" si="317"/>
        <v>40323743.215203814</v>
      </c>
      <c r="U423" s="832">
        <f t="shared" si="318"/>
        <v>2019</v>
      </c>
      <c r="V423" s="838">
        <f t="shared" si="322"/>
        <v>1572625985.3929489</v>
      </c>
      <c r="W423" s="989"/>
      <c r="X423" s="840"/>
      <c r="Y423" s="815"/>
      <c r="Z423" s="808"/>
      <c r="AA423" s="808"/>
      <c r="AB423" s="842"/>
      <c r="AC423" s="842"/>
    </row>
    <row r="424" spans="1:29" ht="16">
      <c r="A424" s="1816" t="s">
        <v>100</v>
      </c>
      <c r="B424" s="1817"/>
      <c r="C424" s="1817"/>
      <c r="D424" s="1817"/>
      <c r="E424" s="1818"/>
      <c r="F424" s="991">
        <f>SUM(F408:F422)</f>
        <v>2041187160.7601902</v>
      </c>
      <c r="G424" s="861"/>
      <c r="H424" s="862"/>
      <c r="I424" s="863"/>
      <c r="J424" s="863"/>
      <c r="K424" s="861"/>
      <c r="L424" s="1248"/>
      <c r="M424" s="864"/>
      <c r="N424" s="863"/>
      <c r="O424" s="865"/>
      <c r="P424" s="866"/>
      <c r="Q424" s="867"/>
      <c r="R424" s="868"/>
      <c r="S424" s="868"/>
      <c r="T424" s="866">
        <f>SUM(T408:T422)</f>
        <v>428237432.15203816</v>
      </c>
      <c r="U424" s="869"/>
      <c r="V424" s="870"/>
      <c r="W424" s="1247"/>
      <c r="X424" s="803"/>
      <c r="Y424" s="803"/>
      <c r="Z424" s="803"/>
      <c r="AA424" s="803"/>
      <c r="AB424" s="803"/>
      <c r="AC424" s="803"/>
    </row>
    <row r="427" spans="1:29" ht="16">
      <c r="A427" s="1813" t="s">
        <v>3422</v>
      </c>
      <c r="B427" s="1813"/>
      <c r="C427" s="1813"/>
      <c r="D427" s="1813"/>
      <c r="E427" s="884"/>
      <c r="F427" s="885"/>
      <c r="G427" s="885"/>
      <c r="H427" s="797"/>
      <c r="I427" s="798"/>
      <c r="J427" s="798"/>
      <c r="K427" s="885"/>
      <c r="L427" s="1027"/>
      <c r="M427" s="885"/>
      <c r="N427" s="885"/>
      <c r="O427" s="885"/>
      <c r="P427" s="885"/>
      <c r="Q427" s="885"/>
      <c r="R427" s="885"/>
      <c r="S427" s="885"/>
      <c r="T427" s="886"/>
      <c r="U427" s="887"/>
      <c r="V427" s="885"/>
      <c r="W427" s="885"/>
      <c r="X427" s="888"/>
      <c r="Y427" s="888"/>
      <c r="Z427" s="888"/>
      <c r="AA427" s="888"/>
      <c r="AB427" s="888"/>
      <c r="AC427" s="888"/>
    </row>
    <row r="428" spans="1:29" ht="17">
      <c r="A428" s="1792" t="s">
        <v>118</v>
      </c>
      <c r="B428" s="1792" t="s">
        <v>3340</v>
      </c>
      <c r="C428" s="1792" t="s">
        <v>3</v>
      </c>
      <c r="D428" s="1792" t="s">
        <v>3341</v>
      </c>
      <c r="E428" s="1792"/>
      <c r="F428" s="1814" t="s">
        <v>3342</v>
      </c>
      <c r="G428" s="1792" t="s">
        <v>3343</v>
      </c>
      <c r="H428" s="1792"/>
      <c r="I428" s="1792" t="s">
        <v>3344</v>
      </c>
      <c r="J428" s="1793" t="s">
        <v>3345</v>
      </c>
      <c r="K428" s="1792" t="s">
        <v>3346</v>
      </c>
      <c r="L428" s="1796" t="s">
        <v>3347</v>
      </c>
      <c r="M428" s="1797" t="s">
        <v>3348</v>
      </c>
      <c r="N428" s="1792" t="s">
        <v>3349</v>
      </c>
      <c r="O428" s="1805" t="s">
        <v>3350</v>
      </c>
      <c r="P428" s="1806"/>
      <c r="Q428" s="1249" t="s">
        <v>3351</v>
      </c>
      <c r="R428" s="1805" t="s">
        <v>2425</v>
      </c>
      <c r="S428" s="1807"/>
      <c r="T428" s="1806"/>
      <c r="U428" s="1808" t="s">
        <v>3352</v>
      </c>
      <c r="V428" s="1808"/>
      <c r="W428" s="1809" t="s">
        <v>3353</v>
      </c>
      <c r="X428" s="1812"/>
      <c r="Y428" s="1246"/>
      <c r="Z428" s="803">
        <v>18</v>
      </c>
      <c r="AA428" s="803"/>
      <c r="AB428" s="803"/>
      <c r="AC428" s="889"/>
    </row>
    <row r="429" spans="1:29" ht="16">
      <c r="A429" s="1792"/>
      <c r="B429" s="1792"/>
      <c r="C429" s="1792"/>
      <c r="D429" s="1792"/>
      <c r="E429" s="1792"/>
      <c r="F429" s="1814"/>
      <c r="G429" s="1792"/>
      <c r="H429" s="1792"/>
      <c r="I429" s="1792"/>
      <c r="J429" s="1794"/>
      <c r="K429" s="1792"/>
      <c r="L429" s="1796"/>
      <c r="M429" s="1798"/>
      <c r="N429" s="1792"/>
      <c r="O429" s="1809" t="s">
        <v>3354</v>
      </c>
      <c r="P429" s="1809" t="s">
        <v>3355</v>
      </c>
      <c r="Q429" s="1797" t="s">
        <v>3342</v>
      </c>
      <c r="R429" s="1797" t="s">
        <v>3356</v>
      </c>
      <c r="S429" s="1793" t="s">
        <v>3357</v>
      </c>
      <c r="T429" s="1797" t="s">
        <v>3342</v>
      </c>
      <c r="U429" s="1808"/>
      <c r="V429" s="1808"/>
      <c r="W429" s="1810"/>
      <c r="X429" s="1812"/>
      <c r="Y429" s="1246"/>
      <c r="Z429" s="803"/>
      <c r="AA429" s="803"/>
      <c r="AB429" s="803"/>
      <c r="AC429" s="803"/>
    </row>
    <row r="430" spans="1:29" ht="17">
      <c r="A430" s="1792"/>
      <c r="B430" s="1792"/>
      <c r="C430" s="1792"/>
      <c r="D430" s="810" t="s">
        <v>20</v>
      </c>
      <c r="E430" s="811" t="s">
        <v>1914</v>
      </c>
      <c r="F430" s="1814"/>
      <c r="G430" s="1247" t="s">
        <v>1914</v>
      </c>
      <c r="H430" s="1247" t="s">
        <v>3358</v>
      </c>
      <c r="I430" s="1792"/>
      <c r="J430" s="1795"/>
      <c r="K430" s="813" t="s">
        <v>1914</v>
      </c>
      <c r="L430" s="1022" t="s">
        <v>1914</v>
      </c>
      <c r="M430" s="1247" t="s">
        <v>1914</v>
      </c>
      <c r="N430" s="1792"/>
      <c r="O430" s="1811"/>
      <c r="P430" s="1811"/>
      <c r="Q430" s="1798"/>
      <c r="R430" s="1798"/>
      <c r="S430" s="1795"/>
      <c r="T430" s="1798"/>
      <c r="U430" s="1247" t="s">
        <v>3359</v>
      </c>
      <c r="V430" s="1247" t="s">
        <v>3342</v>
      </c>
      <c r="W430" s="1811"/>
      <c r="X430" s="814"/>
      <c r="Y430" s="814"/>
      <c r="Z430" s="803"/>
      <c r="AA430" s="803"/>
      <c r="AB430" s="803"/>
      <c r="AC430" s="803"/>
    </row>
    <row r="431" spans="1:29" ht="16">
      <c r="A431" s="1048"/>
      <c r="B431" s="1043" t="s">
        <v>3338</v>
      </c>
      <c r="C431" s="1049">
        <v>31101</v>
      </c>
      <c r="D431" s="1045"/>
      <c r="E431" s="975">
        <v>2001</v>
      </c>
      <c r="F431" s="1046">
        <v>48208082</v>
      </c>
      <c r="G431" s="1041">
        <f>VLOOKUP(C431,'[18]umur ekonomis'!$A$1:$C$79,3)</f>
        <v>50</v>
      </c>
      <c r="H431" s="926"/>
      <c r="I431" s="894">
        <f t="shared" ref="I431:I449" si="334">E431+M431-1</f>
        <v>2050</v>
      </c>
      <c r="J431" s="927"/>
      <c r="K431" s="925"/>
      <c r="L431" s="1023">
        <f>IF(G431+K431&gt;$G431,$G431-G431,K431)</f>
        <v>0</v>
      </c>
      <c r="M431" s="928">
        <f>G431+L431</f>
        <v>50</v>
      </c>
      <c r="N431" s="894">
        <f t="shared" ref="N431:N449" si="335">E431+M431-1</f>
        <v>2050</v>
      </c>
      <c r="O431" s="905">
        <f>F431</f>
        <v>48208082</v>
      </c>
      <c r="P431" s="898">
        <f>O431</f>
        <v>48208082</v>
      </c>
      <c r="Q431" s="898">
        <f>(O431)/M431</f>
        <v>964161.64</v>
      </c>
      <c r="R431" s="929">
        <f t="shared" ref="R431:R449" si="336">E431</f>
        <v>2001</v>
      </c>
      <c r="S431" s="897">
        <v>1</v>
      </c>
      <c r="T431" s="930">
        <f t="shared" ref="T431:T449" si="337">Q431*S431</f>
        <v>964161.64</v>
      </c>
      <c r="U431" s="894">
        <f t="shared" ref="U431:U449" si="338">E431</f>
        <v>2001</v>
      </c>
      <c r="V431" s="931">
        <f>IF(OR(AND(ISBLANK(D431),ISBLANK(F431)),ISTEXT(D431),ISTEXT(F431)),"",F431-Q431)</f>
        <v>47243920.359999999</v>
      </c>
      <c r="W431" s="932"/>
      <c r="X431" s="933"/>
      <c r="Y431" s="933"/>
      <c r="Z431" s="934" t="s">
        <v>3360</v>
      </c>
      <c r="AA431" s="935"/>
      <c r="AB431" s="935"/>
      <c r="AC431" s="936"/>
    </row>
    <row r="432" spans="1:29" ht="16">
      <c r="A432" s="1048"/>
      <c r="B432" s="1043"/>
      <c r="C432" s="1050"/>
      <c r="D432" s="974"/>
      <c r="E432" s="975">
        <f>E431+1</f>
        <v>2002</v>
      </c>
      <c r="F432" s="1046">
        <v>0</v>
      </c>
      <c r="G432" s="1042">
        <f t="shared" ref="G432:G449" si="339">M431-(E432-E431)</f>
        <v>49</v>
      </c>
      <c r="H432" s="893"/>
      <c r="I432" s="894">
        <f t="shared" si="334"/>
        <v>2050</v>
      </c>
      <c r="J432" s="895">
        <f>F432/$F$34</f>
        <v>0</v>
      </c>
      <c r="K432" s="896">
        <f>IF(J432=0%,0,IF(J432&lt;=25%,5,IF(J432&lt;=50%,10,IF(J432&lt;=75%,15,50))))</f>
        <v>0</v>
      </c>
      <c r="L432" s="1024">
        <f t="shared" ref="L432:L449" si="340">IF(OR(AND(ISBLANK(D432),ISBLANK(F432)),ISTEXT(D432),ISTEXT(F432)),"",IF(G432+K432&gt;$G$34,$G$34-G432,K432))</f>
        <v>0</v>
      </c>
      <c r="M432" s="897">
        <f>IF(OR(AND(ISBLANK(E432),ISBLANK(F432)),ISTEXT(E432),ISTEXT(F432)),"",G432+L432)</f>
        <v>49</v>
      </c>
      <c r="N432" s="894">
        <f t="shared" si="335"/>
        <v>2050</v>
      </c>
      <c r="O432" s="834">
        <f t="shared" ref="O432:O435" si="341">V431</f>
        <v>47243920.359999999</v>
      </c>
      <c r="P432" s="835">
        <f>O432+F432</f>
        <v>47243920.359999999</v>
      </c>
      <c r="Q432" s="898">
        <f>(P432)/M432</f>
        <v>964161.64</v>
      </c>
      <c r="R432" s="915">
        <f t="shared" si="336"/>
        <v>2002</v>
      </c>
      <c r="S432" s="833">
        <f>R432-R431</f>
        <v>1</v>
      </c>
      <c r="T432" s="837">
        <f t="shared" si="337"/>
        <v>964161.64</v>
      </c>
      <c r="U432" s="832">
        <f t="shared" si="338"/>
        <v>2002</v>
      </c>
      <c r="V432" s="838">
        <f t="shared" ref="V432:V449" si="342">IF(OR(AND(ISBLANK(D432),ISBLANK(F432)),ISTEXT(D432),ISTEXT(F432)),"",P432-T432)</f>
        <v>46279758.719999999</v>
      </c>
      <c r="W432" s="839"/>
      <c r="X432" s="840"/>
      <c r="Y432" s="815"/>
      <c r="Z432" s="841" t="s">
        <v>3361</v>
      </c>
      <c r="AA432" s="842"/>
      <c r="AB432" s="842"/>
      <c r="AC432" s="843">
        <f>F450</f>
        <v>92349377.636936545</v>
      </c>
    </row>
    <row r="433" spans="1:29" ht="16">
      <c r="A433" s="1048"/>
      <c r="B433" s="1037"/>
      <c r="C433" s="1050"/>
      <c r="D433" s="974"/>
      <c r="E433" s="975">
        <f t="shared" ref="E433:E435" si="343">E432+1</f>
        <v>2003</v>
      </c>
      <c r="F433" s="1039">
        <v>0</v>
      </c>
      <c r="G433" s="1042">
        <f t="shared" si="339"/>
        <v>48</v>
      </c>
      <c r="H433" s="893"/>
      <c r="I433" s="894">
        <f t="shared" si="334"/>
        <v>2050</v>
      </c>
      <c r="J433" s="895">
        <f t="shared" ref="J433" si="344">F433/$F$59</f>
        <v>0</v>
      </c>
      <c r="K433" s="896">
        <f t="shared" ref="K433:K449" si="345">IF(J433=0%,0,IF(J433&lt;=25%,5,IF(J433&lt;=50%,10,IF(J433&lt;=75%,15,50))))</f>
        <v>0</v>
      </c>
      <c r="L433" s="1024">
        <f t="shared" si="340"/>
        <v>0</v>
      </c>
      <c r="M433" s="897">
        <f t="shared" ref="M433:M449" si="346">IF(OR(AND(ISBLANK(D433),ISBLANK(F433)),ISTEXT(D433),ISTEXT(F433)),"",G433+L433)</f>
        <v>48</v>
      </c>
      <c r="N433" s="894">
        <f t="shared" si="335"/>
        <v>2050</v>
      </c>
      <c r="O433" s="834">
        <f t="shared" si="341"/>
        <v>46279758.719999999</v>
      </c>
      <c r="P433" s="835">
        <f t="shared" ref="P433:P449" si="347">O433+F433</f>
        <v>46279758.719999999</v>
      </c>
      <c r="Q433" s="898">
        <f t="shared" ref="Q433:Q449" si="348">(P433)/M433</f>
        <v>964161.64</v>
      </c>
      <c r="R433" s="915">
        <f t="shared" si="336"/>
        <v>2003</v>
      </c>
      <c r="S433" s="833">
        <f t="shared" ref="S433:S435" si="349">R433-R432</f>
        <v>1</v>
      </c>
      <c r="T433" s="837">
        <f t="shared" si="337"/>
        <v>964161.64</v>
      </c>
      <c r="U433" s="832">
        <f t="shared" si="338"/>
        <v>2003</v>
      </c>
      <c r="V433" s="838">
        <f t="shared" si="342"/>
        <v>45315597.079999998</v>
      </c>
      <c r="W433" s="839"/>
      <c r="X433" s="840"/>
      <c r="Y433" s="815"/>
      <c r="Z433" s="841" t="s">
        <v>3362</v>
      </c>
      <c r="AA433" s="797"/>
      <c r="AB433" s="797"/>
      <c r="AC433" s="843">
        <f>T450</f>
        <v>26560427.711264767</v>
      </c>
    </row>
    <row r="434" spans="1:29" ht="16">
      <c r="A434" s="1048"/>
      <c r="B434" s="1043"/>
      <c r="C434" s="1050"/>
      <c r="D434" s="974"/>
      <c r="E434" s="975">
        <f t="shared" si="343"/>
        <v>2004</v>
      </c>
      <c r="F434" s="1039">
        <v>0</v>
      </c>
      <c r="G434" s="1042">
        <f t="shared" si="339"/>
        <v>47</v>
      </c>
      <c r="H434" s="893"/>
      <c r="I434" s="894">
        <f t="shared" si="334"/>
        <v>2050</v>
      </c>
      <c r="J434" s="895">
        <f>F434/P433</f>
        <v>0</v>
      </c>
      <c r="K434" s="896">
        <f t="shared" si="345"/>
        <v>0</v>
      </c>
      <c r="L434" s="1024">
        <f t="shared" si="340"/>
        <v>0</v>
      </c>
      <c r="M434" s="897">
        <f t="shared" si="346"/>
        <v>47</v>
      </c>
      <c r="N434" s="894">
        <f t="shared" si="335"/>
        <v>2050</v>
      </c>
      <c r="O434" s="834">
        <f t="shared" si="341"/>
        <v>45315597.079999998</v>
      </c>
      <c r="P434" s="835">
        <f t="shared" si="347"/>
        <v>45315597.079999998</v>
      </c>
      <c r="Q434" s="898">
        <f t="shared" si="348"/>
        <v>964161.64</v>
      </c>
      <c r="R434" s="915">
        <f t="shared" si="336"/>
        <v>2004</v>
      </c>
      <c r="S434" s="833">
        <f t="shared" si="349"/>
        <v>1</v>
      </c>
      <c r="T434" s="837">
        <f t="shared" si="337"/>
        <v>964161.64</v>
      </c>
      <c r="U434" s="832">
        <f t="shared" si="338"/>
        <v>2004</v>
      </c>
      <c r="V434" s="838">
        <f t="shared" si="342"/>
        <v>44351435.439999998</v>
      </c>
      <c r="W434" s="839"/>
      <c r="X434" s="840"/>
      <c r="Y434" s="815"/>
      <c r="Z434" s="854" t="s">
        <v>3363</v>
      </c>
      <c r="AA434" s="842"/>
      <c r="AB434" s="842"/>
      <c r="AC434" s="843">
        <f>AC432-AC433</f>
        <v>65788949.925671779</v>
      </c>
    </row>
    <row r="435" spans="1:29" ht="16">
      <c r="A435" s="1048"/>
      <c r="B435" s="1043"/>
      <c r="C435" s="1050"/>
      <c r="D435" s="974"/>
      <c r="E435" s="975">
        <f t="shared" si="343"/>
        <v>2005</v>
      </c>
      <c r="F435" s="1039">
        <v>0</v>
      </c>
      <c r="G435" s="1042">
        <f t="shared" si="339"/>
        <v>46</v>
      </c>
      <c r="H435" s="893"/>
      <c r="I435" s="894">
        <f t="shared" si="334"/>
        <v>2050</v>
      </c>
      <c r="J435" s="895">
        <f>F435/P434</f>
        <v>0</v>
      </c>
      <c r="K435" s="896">
        <f t="shared" si="345"/>
        <v>0</v>
      </c>
      <c r="L435" s="1024">
        <f t="shared" si="340"/>
        <v>0</v>
      </c>
      <c r="M435" s="897">
        <f t="shared" si="346"/>
        <v>46</v>
      </c>
      <c r="N435" s="894">
        <f t="shared" si="335"/>
        <v>2050</v>
      </c>
      <c r="O435" s="834">
        <f t="shared" si="341"/>
        <v>44351435.439999998</v>
      </c>
      <c r="P435" s="835">
        <f t="shared" si="347"/>
        <v>44351435.439999998</v>
      </c>
      <c r="Q435" s="898">
        <f t="shared" si="348"/>
        <v>964161.6399999999</v>
      </c>
      <c r="R435" s="915">
        <f t="shared" si="336"/>
        <v>2005</v>
      </c>
      <c r="S435" s="833">
        <f t="shared" si="349"/>
        <v>1</v>
      </c>
      <c r="T435" s="837">
        <f t="shared" si="337"/>
        <v>964161.6399999999</v>
      </c>
      <c r="U435" s="832">
        <f t="shared" si="338"/>
        <v>2005</v>
      </c>
      <c r="V435" s="838">
        <f t="shared" si="342"/>
        <v>43387273.799999997</v>
      </c>
      <c r="W435" s="839"/>
      <c r="X435" s="840"/>
      <c r="Y435" s="815"/>
      <c r="Z435" s="841" t="s">
        <v>3364</v>
      </c>
      <c r="AA435" s="842"/>
      <c r="AB435" s="842"/>
      <c r="AC435" s="843">
        <f>V449-AC434</f>
        <v>-1731288.1559387222</v>
      </c>
    </row>
    <row r="436" spans="1:29" ht="16">
      <c r="A436" s="1048"/>
      <c r="B436" s="1037"/>
      <c r="C436" s="1050"/>
      <c r="D436" s="974"/>
      <c r="E436" s="975">
        <f>E435+1</f>
        <v>2006</v>
      </c>
      <c r="F436" s="1046">
        <v>0</v>
      </c>
      <c r="G436" s="1042">
        <f t="shared" si="339"/>
        <v>45</v>
      </c>
      <c r="H436" s="893"/>
      <c r="I436" s="894">
        <f t="shared" si="334"/>
        <v>2050</v>
      </c>
      <c r="J436" s="895">
        <f>F436/P435</f>
        <v>0</v>
      </c>
      <c r="K436" s="896">
        <f t="shared" si="345"/>
        <v>0</v>
      </c>
      <c r="L436" s="1024">
        <f t="shared" si="340"/>
        <v>0</v>
      </c>
      <c r="M436" s="897">
        <f t="shared" si="346"/>
        <v>45</v>
      </c>
      <c r="N436" s="894">
        <f t="shared" si="335"/>
        <v>2050</v>
      </c>
      <c r="O436" s="834">
        <f>V435</f>
        <v>43387273.799999997</v>
      </c>
      <c r="P436" s="835">
        <f t="shared" si="347"/>
        <v>43387273.799999997</v>
      </c>
      <c r="Q436" s="898">
        <f t="shared" si="348"/>
        <v>964161.6399999999</v>
      </c>
      <c r="R436" s="915">
        <f t="shared" si="336"/>
        <v>2006</v>
      </c>
      <c r="S436" s="833">
        <f>R436-R435</f>
        <v>1</v>
      </c>
      <c r="T436" s="837">
        <f t="shared" si="337"/>
        <v>964161.6399999999</v>
      </c>
      <c r="U436" s="832">
        <f t="shared" si="338"/>
        <v>2006</v>
      </c>
      <c r="V436" s="838">
        <f t="shared" si="342"/>
        <v>42423112.159999996</v>
      </c>
      <c r="W436" s="839"/>
      <c r="X436" s="840"/>
      <c r="Y436" s="815"/>
      <c r="Z436" s="899"/>
      <c r="AA436" s="900"/>
      <c r="AB436" s="900"/>
      <c r="AC436" s="901"/>
    </row>
    <row r="437" spans="1:29" ht="16">
      <c r="A437" s="972"/>
      <c r="B437" s="1037" t="s">
        <v>3386</v>
      </c>
      <c r="C437" s="973"/>
      <c r="D437" s="974"/>
      <c r="E437" s="975">
        <f>E436+1</f>
        <v>2007</v>
      </c>
      <c r="F437" s="1039">
        <v>44141295.636936545</v>
      </c>
      <c r="G437" s="1042">
        <f t="shared" si="339"/>
        <v>44</v>
      </c>
      <c r="H437" s="893"/>
      <c r="I437" s="894">
        <f t="shared" si="334"/>
        <v>2056</v>
      </c>
      <c r="J437" s="895">
        <f>F437/P436</f>
        <v>1.0173788710581892</v>
      </c>
      <c r="K437" s="896">
        <f t="shared" si="345"/>
        <v>50</v>
      </c>
      <c r="L437" s="1024">
        <f t="shared" si="340"/>
        <v>6</v>
      </c>
      <c r="M437" s="897">
        <f t="shared" si="346"/>
        <v>50</v>
      </c>
      <c r="N437" s="894">
        <f t="shared" si="335"/>
        <v>2056</v>
      </c>
      <c r="O437" s="834">
        <f>V436</f>
        <v>42423112.159999996</v>
      </c>
      <c r="P437" s="835">
        <f t="shared" si="347"/>
        <v>86564407.796936542</v>
      </c>
      <c r="Q437" s="898">
        <f t="shared" si="348"/>
        <v>1731288.1559387308</v>
      </c>
      <c r="R437" s="915">
        <f t="shared" si="336"/>
        <v>2007</v>
      </c>
      <c r="S437" s="833">
        <f>R437-R436</f>
        <v>1</v>
      </c>
      <c r="T437" s="837">
        <f t="shared" si="337"/>
        <v>1731288.1559387308</v>
      </c>
      <c r="U437" s="832">
        <f t="shared" si="338"/>
        <v>2007</v>
      </c>
      <c r="V437" s="838">
        <f t="shared" si="342"/>
        <v>84833119.640997812</v>
      </c>
      <c r="W437" s="839"/>
      <c r="X437" s="840"/>
      <c r="Y437" s="815"/>
      <c r="Z437" s="808"/>
      <c r="AC437" s="903"/>
    </row>
    <row r="438" spans="1:29" ht="16">
      <c r="A438" s="1040"/>
      <c r="B438" s="1037"/>
      <c r="C438" s="973"/>
      <c r="D438" s="974"/>
      <c r="E438" s="975">
        <f>E437+1</f>
        <v>2008</v>
      </c>
      <c r="F438" s="1046">
        <v>0</v>
      </c>
      <c r="G438" s="1042">
        <f t="shared" si="339"/>
        <v>49</v>
      </c>
      <c r="H438" s="893"/>
      <c r="I438" s="894">
        <f t="shared" si="334"/>
        <v>2056</v>
      </c>
      <c r="J438" s="895">
        <f>F438/P437</f>
        <v>0</v>
      </c>
      <c r="K438" s="896">
        <f t="shared" si="345"/>
        <v>0</v>
      </c>
      <c r="L438" s="1024">
        <f t="shared" si="340"/>
        <v>0</v>
      </c>
      <c r="M438" s="897">
        <f t="shared" si="346"/>
        <v>49</v>
      </c>
      <c r="N438" s="894">
        <f t="shared" si="335"/>
        <v>2056</v>
      </c>
      <c r="O438" s="834">
        <f>V437</f>
        <v>84833119.640997812</v>
      </c>
      <c r="P438" s="835">
        <f t="shared" si="347"/>
        <v>84833119.640997812</v>
      </c>
      <c r="Q438" s="898">
        <f t="shared" si="348"/>
        <v>1731288.1559387308</v>
      </c>
      <c r="R438" s="915">
        <f t="shared" si="336"/>
        <v>2008</v>
      </c>
      <c r="S438" s="833">
        <f>R438-R437</f>
        <v>1</v>
      </c>
      <c r="T438" s="837">
        <f t="shared" si="337"/>
        <v>1731288.1559387308</v>
      </c>
      <c r="U438" s="832">
        <f t="shared" si="338"/>
        <v>2008</v>
      </c>
      <c r="V438" s="838">
        <f t="shared" si="342"/>
        <v>83101831.485059083</v>
      </c>
      <c r="W438" s="839"/>
      <c r="X438" s="840"/>
      <c r="Y438" s="815"/>
      <c r="Z438" s="808"/>
      <c r="AA438" s="808"/>
      <c r="AB438" s="842"/>
      <c r="AC438" s="842"/>
    </row>
    <row r="439" spans="1:29" ht="16">
      <c r="A439" s="1036"/>
      <c r="B439" s="972"/>
      <c r="C439" s="973"/>
      <c r="D439" s="974"/>
      <c r="E439" s="830">
        <f t="shared" ref="E439:E448" si="350">E438+1</f>
        <v>2009</v>
      </c>
      <c r="F439" s="976">
        <v>0</v>
      </c>
      <c r="G439" s="853">
        <f t="shared" si="339"/>
        <v>48</v>
      </c>
      <c r="H439" s="893"/>
      <c r="I439" s="894">
        <f t="shared" si="334"/>
        <v>2056</v>
      </c>
      <c r="J439" s="895">
        <f t="shared" ref="J439:J449" si="351">F439/P438</f>
        <v>0</v>
      </c>
      <c r="K439" s="896">
        <f t="shared" si="345"/>
        <v>0</v>
      </c>
      <c r="L439" s="1024">
        <f t="shared" si="340"/>
        <v>0</v>
      </c>
      <c r="M439" s="897">
        <f t="shared" si="346"/>
        <v>48</v>
      </c>
      <c r="N439" s="894">
        <f t="shared" si="335"/>
        <v>2056</v>
      </c>
      <c r="O439" s="834">
        <f t="shared" ref="O439:O449" si="352">V438</f>
        <v>83101831.485059083</v>
      </c>
      <c r="P439" s="835">
        <f t="shared" si="347"/>
        <v>83101831.485059083</v>
      </c>
      <c r="Q439" s="898">
        <f t="shared" si="348"/>
        <v>1731288.1559387308</v>
      </c>
      <c r="R439" s="915">
        <f t="shared" si="336"/>
        <v>2009</v>
      </c>
      <c r="S439" s="833">
        <f t="shared" ref="S439:S449" si="353">R439-R438</f>
        <v>1</v>
      </c>
      <c r="T439" s="837">
        <f t="shared" si="337"/>
        <v>1731288.1559387308</v>
      </c>
      <c r="U439" s="832">
        <f t="shared" si="338"/>
        <v>2009</v>
      </c>
      <c r="V439" s="838">
        <f t="shared" si="342"/>
        <v>81370543.329120353</v>
      </c>
      <c r="W439" s="989"/>
      <c r="X439" s="840"/>
      <c r="Y439" s="815"/>
      <c r="Z439" s="1815" t="s">
        <v>3366</v>
      </c>
      <c r="AA439" s="1815"/>
      <c r="AB439" s="1815"/>
      <c r="AC439" s="859">
        <f>SUM(Q431:Q443)</f>
        <v>17903986.931571119</v>
      </c>
    </row>
    <row r="440" spans="1:29" ht="16">
      <c r="A440" s="1036"/>
      <c r="B440" s="1033"/>
      <c r="C440" s="973"/>
      <c r="D440" s="974"/>
      <c r="E440" s="830">
        <f t="shared" si="350"/>
        <v>2010</v>
      </c>
      <c r="F440" s="976">
        <v>0</v>
      </c>
      <c r="G440" s="853">
        <f t="shared" si="339"/>
        <v>47</v>
      </c>
      <c r="H440" s="893"/>
      <c r="I440" s="894">
        <f t="shared" si="334"/>
        <v>2056</v>
      </c>
      <c r="J440" s="895">
        <f t="shared" si="351"/>
        <v>0</v>
      </c>
      <c r="K440" s="896">
        <f t="shared" si="345"/>
        <v>0</v>
      </c>
      <c r="L440" s="1024">
        <f t="shared" si="340"/>
        <v>0</v>
      </c>
      <c r="M440" s="897">
        <f t="shared" si="346"/>
        <v>47</v>
      </c>
      <c r="N440" s="894">
        <f t="shared" si="335"/>
        <v>2056</v>
      </c>
      <c r="O440" s="834">
        <f t="shared" si="352"/>
        <v>81370543.329120353</v>
      </c>
      <c r="P440" s="835">
        <f t="shared" si="347"/>
        <v>81370543.329120353</v>
      </c>
      <c r="Q440" s="898">
        <f t="shared" si="348"/>
        <v>1731288.1559387308</v>
      </c>
      <c r="R440" s="915">
        <f t="shared" si="336"/>
        <v>2010</v>
      </c>
      <c r="S440" s="833">
        <f t="shared" si="353"/>
        <v>1</v>
      </c>
      <c r="T440" s="837">
        <f t="shared" si="337"/>
        <v>1731288.1559387308</v>
      </c>
      <c r="U440" s="832">
        <f t="shared" si="338"/>
        <v>2010</v>
      </c>
      <c r="V440" s="838">
        <f t="shared" si="342"/>
        <v>79639255.173181623</v>
      </c>
      <c r="W440" s="989"/>
      <c r="X440" s="840"/>
      <c r="Y440" s="815"/>
      <c r="Z440" s="808"/>
      <c r="AA440" s="808"/>
      <c r="AB440" s="842"/>
      <c r="AC440" s="842"/>
    </row>
    <row r="441" spans="1:29" ht="16">
      <c r="A441" s="1036"/>
      <c r="B441" s="972"/>
      <c r="C441" s="973"/>
      <c r="D441" s="974"/>
      <c r="E441" s="830">
        <f t="shared" si="350"/>
        <v>2011</v>
      </c>
      <c r="F441" s="976">
        <v>0</v>
      </c>
      <c r="G441" s="853">
        <f t="shared" si="339"/>
        <v>46</v>
      </c>
      <c r="H441" s="893"/>
      <c r="I441" s="894">
        <f t="shared" si="334"/>
        <v>2056</v>
      </c>
      <c r="J441" s="895">
        <f t="shared" si="351"/>
        <v>0</v>
      </c>
      <c r="K441" s="896">
        <f t="shared" si="345"/>
        <v>0</v>
      </c>
      <c r="L441" s="1024">
        <f t="shared" si="340"/>
        <v>0</v>
      </c>
      <c r="M441" s="897">
        <f t="shared" si="346"/>
        <v>46</v>
      </c>
      <c r="N441" s="894">
        <f t="shared" si="335"/>
        <v>2056</v>
      </c>
      <c r="O441" s="834">
        <f t="shared" si="352"/>
        <v>79639255.173181623</v>
      </c>
      <c r="P441" s="835">
        <f t="shared" si="347"/>
        <v>79639255.173181623</v>
      </c>
      <c r="Q441" s="898">
        <f t="shared" si="348"/>
        <v>1731288.155938731</v>
      </c>
      <c r="R441" s="915">
        <f t="shared" si="336"/>
        <v>2011</v>
      </c>
      <c r="S441" s="833">
        <f t="shared" si="353"/>
        <v>1</v>
      </c>
      <c r="T441" s="837">
        <f t="shared" si="337"/>
        <v>1731288.155938731</v>
      </c>
      <c r="U441" s="832">
        <f t="shared" si="338"/>
        <v>2011</v>
      </c>
      <c r="V441" s="838">
        <f t="shared" si="342"/>
        <v>77907967.017242894</v>
      </c>
      <c r="W441" s="989"/>
      <c r="X441" s="840"/>
      <c r="Y441" s="815"/>
      <c r="Z441" s="808"/>
      <c r="AA441" s="808"/>
      <c r="AB441" s="842"/>
      <c r="AC441" s="842"/>
    </row>
    <row r="442" spans="1:29" ht="16">
      <c r="A442" s="1036"/>
      <c r="B442" s="972"/>
      <c r="C442" s="973"/>
      <c r="D442" s="974"/>
      <c r="E442" s="830">
        <f t="shared" si="350"/>
        <v>2012</v>
      </c>
      <c r="F442" s="976">
        <v>0</v>
      </c>
      <c r="G442" s="853">
        <f t="shared" si="339"/>
        <v>45</v>
      </c>
      <c r="H442" s="893"/>
      <c r="I442" s="894">
        <f t="shared" si="334"/>
        <v>2056</v>
      </c>
      <c r="J442" s="895">
        <f t="shared" si="351"/>
        <v>0</v>
      </c>
      <c r="K442" s="896">
        <f t="shared" si="345"/>
        <v>0</v>
      </c>
      <c r="L442" s="1024">
        <f t="shared" si="340"/>
        <v>0</v>
      </c>
      <c r="M442" s="897">
        <f t="shared" si="346"/>
        <v>45</v>
      </c>
      <c r="N442" s="894">
        <f t="shared" si="335"/>
        <v>2056</v>
      </c>
      <c r="O442" s="834">
        <f t="shared" si="352"/>
        <v>77907967.017242894</v>
      </c>
      <c r="P442" s="835">
        <f t="shared" si="347"/>
        <v>77907967.017242894</v>
      </c>
      <c r="Q442" s="898">
        <f t="shared" si="348"/>
        <v>1731288.155938731</v>
      </c>
      <c r="R442" s="915">
        <f t="shared" si="336"/>
        <v>2012</v>
      </c>
      <c r="S442" s="833">
        <f t="shared" si="353"/>
        <v>1</v>
      </c>
      <c r="T442" s="837">
        <f t="shared" si="337"/>
        <v>1731288.155938731</v>
      </c>
      <c r="U442" s="832">
        <f t="shared" si="338"/>
        <v>2012</v>
      </c>
      <c r="V442" s="838">
        <f t="shared" si="342"/>
        <v>76176678.861304164</v>
      </c>
      <c r="W442" s="989"/>
      <c r="X442" s="840"/>
      <c r="Y442" s="815"/>
      <c r="Z442" s="808"/>
      <c r="AA442" s="808"/>
      <c r="AB442" s="842"/>
      <c r="AC442" s="842"/>
    </row>
    <row r="443" spans="1:29" ht="16">
      <c r="A443" s="1036"/>
      <c r="B443" s="972"/>
      <c r="C443" s="973"/>
      <c r="D443" s="974"/>
      <c r="E443" s="830">
        <f t="shared" si="350"/>
        <v>2013</v>
      </c>
      <c r="F443" s="976">
        <v>0</v>
      </c>
      <c r="G443" s="853">
        <f t="shared" si="339"/>
        <v>44</v>
      </c>
      <c r="H443" s="893"/>
      <c r="I443" s="894">
        <f t="shared" si="334"/>
        <v>2056</v>
      </c>
      <c r="J443" s="895">
        <f t="shared" si="351"/>
        <v>0</v>
      </c>
      <c r="K443" s="896">
        <f t="shared" si="345"/>
        <v>0</v>
      </c>
      <c r="L443" s="1024">
        <f t="shared" si="340"/>
        <v>0</v>
      </c>
      <c r="M443" s="897">
        <f t="shared" si="346"/>
        <v>44</v>
      </c>
      <c r="N443" s="894">
        <f t="shared" si="335"/>
        <v>2056</v>
      </c>
      <c r="O443" s="834">
        <f t="shared" si="352"/>
        <v>76176678.861304164</v>
      </c>
      <c r="P443" s="835">
        <f t="shared" si="347"/>
        <v>76176678.861304164</v>
      </c>
      <c r="Q443" s="898">
        <f t="shared" si="348"/>
        <v>1731288.155938731</v>
      </c>
      <c r="R443" s="915">
        <f t="shared" si="336"/>
        <v>2013</v>
      </c>
      <c r="S443" s="833">
        <f t="shared" si="353"/>
        <v>1</v>
      </c>
      <c r="T443" s="837">
        <f t="shared" si="337"/>
        <v>1731288.155938731</v>
      </c>
      <c r="U443" s="832">
        <f t="shared" si="338"/>
        <v>2013</v>
      </c>
      <c r="V443" s="838">
        <f t="shared" si="342"/>
        <v>74445390.705365434</v>
      </c>
      <c r="W443" s="989"/>
      <c r="X443" s="840"/>
      <c r="Y443" s="815"/>
      <c r="Z443" s="808"/>
      <c r="AA443" s="808"/>
      <c r="AB443" s="842"/>
      <c r="AC443" s="842"/>
    </row>
    <row r="444" spans="1:29" ht="16">
      <c r="A444" s="1036"/>
      <c r="B444" s="972"/>
      <c r="C444" s="973"/>
      <c r="D444" s="974"/>
      <c r="E444" s="830">
        <f t="shared" si="350"/>
        <v>2014</v>
      </c>
      <c r="F444" s="976">
        <v>0</v>
      </c>
      <c r="G444" s="853">
        <f t="shared" si="339"/>
        <v>43</v>
      </c>
      <c r="H444" s="893"/>
      <c r="I444" s="894">
        <f t="shared" si="334"/>
        <v>2056</v>
      </c>
      <c r="J444" s="895">
        <f t="shared" si="351"/>
        <v>0</v>
      </c>
      <c r="K444" s="896">
        <f t="shared" si="345"/>
        <v>0</v>
      </c>
      <c r="L444" s="1024">
        <f t="shared" si="340"/>
        <v>0</v>
      </c>
      <c r="M444" s="897">
        <f t="shared" si="346"/>
        <v>43</v>
      </c>
      <c r="N444" s="894">
        <f t="shared" si="335"/>
        <v>2056</v>
      </c>
      <c r="O444" s="834">
        <f t="shared" si="352"/>
        <v>74445390.705365434</v>
      </c>
      <c r="P444" s="835">
        <f t="shared" si="347"/>
        <v>74445390.705365434</v>
      </c>
      <c r="Q444" s="898">
        <f t="shared" si="348"/>
        <v>1731288.155938731</v>
      </c>
      <c r="R444" s="915">
        <f t="shared" si="336"/>
        <v>2014</v>
      </c>
      <c r="S444" s="833">
        <f t="shared" si="353"/>
        <v>1</v>
      </c>
      <c r="T444" s="837">
        <f t="shared" si="337"/>
        <v>1731288.155938731</v>
      </c>
      <c r="U444" s="832">
        <f t="shared" si="338"/>
        <v>2014</v>
      </c>
      <c r="V444" s="838">
        <f t="shared" si="342"/>
        <v>72714102.549426705</v>
      </c>
      <c r="W444" s="989"/>
      <c r="X444" s="840"/>
      <c r="Y444" s="815"/>
      <c r="Z444" s="808"/>
      <c r="AA444" s="808"/>
      <c r="AB444" s="842"/>
      <c r="AC444" s="842"/>
    </row>
    <row r="445" spans="1:29" ht="16">
      <c r="A445" s="1036"/>
      <c r="B445" s="972"/>
      <c r="C445" s="973"/>
      <c r="D445" s="974"/>
      <c r="E445" s="830">
        <f t="shared" si="350"/>
        <v>2015</v>
      </c>
      <c r="F445" s="976">
        <v>0</v>
      </c>
      <c r="G445" s="853">
        <f t="shared" si="339"/>
        <v>42</v>
      </c>
      <c r="H445" s="893"/>
      <c r="I445" s="894">
        <f t="shared" si="334"/>
        <v>2056</v>
      </c>
      <c r="J445" s="895">
        <f t="shared" si="351"/>
        <v>0</v>
      </c>
      <c r="K445" s="896">
        <f t="shared" si="345"/>
        <v>0</v>
      </c>
      <c r="L445" s="1024">
        <f t="shared" si="340"/>
        <v>0</v>
      </c>
      <c r="M445" s="897">
        <f t="shared" si="346"/>
        <v>42</v>
      </c>
      <c r="N445" s="894">
        <f t="shared" si="335"/>
        <v>2056</v>
      </c>
      <c r="O445" s="834">
        <f t="shared" si="352"/>
        <v>72714102.549426705</v>
      </c>
      <c r="P445" s="835">
        <f t="shared" si="347"/>
        <v>72714102.549426705</v>
      </c>
      <c r="Q445" s="898">
        <f t="shared" si="348"/>
        <v>1731288.155938731</v>
      </c>
      <c r="R445" s="915">
        <f t="shared" si="336"/>
        <v>2015</v>
      </c>
      <c r="S445" s="833">
        <f t="shared" si="353"/>
        <v>1</v>
      </c>
      <c r="T445" s="837">
        <f t="shared" si="337"/>
        <v>1731288.155938731</v>
      </c>
      <c r="U445" s="832">
        <f t="shared" si="338"/>
        <v>2015</v>
      </c>
      <c r="V445" s="838">
        <f t="shared" si="342"/>
        <v>70982814.393487975</v>
      </c>
      <c r="W445" s="989"/>
      <c r="X445" s="840"/>
      <c r="Y445" s="815"/>
      <c r="Z445" s="808"/>
      <c r="AA445" s="808"/>
      <c r="AB445" s="842"/>
      <c r="AC445" s="842"/>
    </row>
    <row r="446" spans="1:29" ht="16">
      <c r="A446" s="1036"/>
      <c r="B446" s="972"/>
      <c r="C446" s="973"/>
      <c r="D446" s="974"/>
      <c r="E446" s="830">
        <f t="shared" si="350"/>
        <v>2016</v>
      </c>
      <c r="F446" s="976">
        <v>0</v>
      </c>
      <c r="G446" s="853">
        <f t="shared" si="339"/>
        <v>41</v>
      </c>
      <c r="H446" s="893"/>
      <c r="I446" s="894">
        <f t="shared" si="334"/>
        <v>2056</v>
      </c>
      <c r="J446" s="895">
        <f t="shared" si="351"/>
        <v>0</v>
      </c>
      <c r="K446" s="896">
        <f t="shared" si="345"/>
        <v>0</v>
      </c>
      <c r="L446" s="1024">
        <f t="shared" si="340"/>
        <v>0</v>
      </c>
      <c r="M446" s="897">
        <f t="shared" si="346"/>
        <v>41</v>
      </c>
      <c r="N446" s="894">
        <f t="shared" si="335"/>
        <v>2056</v>
      </c>
      <c r="O446" s="834">
        <f t="shared" si="352"/>
        <v>70982814.393487975</v>
      </c>
      <c r="P446" s="835">
        <f t="shared" si="347"/>
        <v>70982814.393487975</v>
      </c>
      <c r="Q446" s="898">
        <f t="shared" si="348"/>
        <v>1731288.155938731</v>
      </c>
      <c r="R446" s="915">
        <f t="shared" si="336"/>
        <v>2016</v>
      </c>
      <c r="S446" s="833">
        <f t="shared" si="353"/>
        <v>1</v>
      </c>
      <c r="T446" s="837">
        <f t="shared" si="337"/>
        <v>1731288.155938731</v>
      </c>
      <c r="U446" s="832">
        <f t="shared" si="338"/>
        <v>2016</v>
      </c>
      <c r="V446" s="838">
        <f t="shared" si="342"/>
        <v>69251526.237549245</v>
      </c>
      <c r="W446" s="989"/>
      <c r="X446" s="840"/>
      <c r="Y446" s="815"/>
      <c r="Z446" s="808"/>
      <c r="AA446" s="808"/>
      <c r="AB446" s="842"/>
      <c r="AC446" s="842"/>
    </row>
    <row r="447" spans="1:29" ht="16">
      <c r="A447" s="1036"/>
      <c r="B447" s="972"/>
      <c r="C447" s="973"/>
      <c r="D447" s="974"/>
      <c r="E447" s="830">
        <f t="shared" si="350"/>
        <v>2017</v>
      </c>
      <c r="F447" s="976">
        <v>0</v>
      </c>
      <c r="G447" s="853">
        <f t="shared" si="339"/>
        <v>40</v>
      </c>
      <c r="H447" s="893"/>
      <c r="I447" s="894">
        <f t="shared" si="334"/>
        <v>2056</v>
      </c>
      <c r="J447" s="895">
        <f t="shared" si="351"/>
        <v>0</v>
      </c>
      <c r="K447" s="896">
        <f t="shared" si="345"/>
        <v>0</v>
      </c>
      <c r="L447" s="1024">
        <f t="shared" si="340"/>
        <v>0</v>
      </c>
      <c r="M447" s="897">
        <f t="shared" si="346"/>
        <v>40</v>
      </c>
      <c r="N447" s="894">
        <f t="shared" si="335"/>
        <v>2056</v>
      </c>
      <c r="O447" s="834">
        <f t="shared" si="352"/>
        <v>69251526.237549245</v>
      </c>
      <c r="P447" s="835">
        <f t="shared" si="347"/>
        <v>69251526.237549245</v>
      </c>
      <c r="Q447" s="898">
        <f t="shared" si="348"/>
        <v>1731288.155938731</v>
      </c>
      <c r="R447" s="915">
        <f t="shared" si="336"/>
        <v>2017</v>
      </c>
      <c r="S447" s="833">
        <f t="shared" si="353"/>
        <v>1</v>
      </c>
      <c r="T447" s="837">
        <f t="shared" si="337"/>
        <v>1731288.155938731</v>
      </c>
      <c r="U447" s="832">
        <f t="shared" si="338"/>
        <v>2017</v>
      </c>
      <c r="V447" s="838">
        <f t="shared" si="342"/>
        <v>67520238.081610516</v>
      </c>
      <c r="W447" s="989"/>
      <c r="X447" s="840"/>
      <c r="Y447" s="815"/>
      <c r="Z447" s="808"/>
      <c r="AA447" s="808"/>
      <c r="AB447" s="842"/>
      <c r="AC447" s="842"/>
    </row>
    <row r="448" spans="1:29" ht="16">
      <c r="A448" s="1036"/>
      <c r="B448" s="972"/>
      <c r="C448" s="973"/>
      <c r="D448" s="974"/>
      <c r="E448" s="830">
        <f t="shared" si="350"/>
        <v>2018</v>
      </c>
      <c r="F448" s="976">
        <v>0</v>
      </c>
      <c r="G448" s="853">
        <f t="shared" si="339"/>
        <v>39</v>
      </c>
      <c r="H448" s="893"/>
      <c r="I448" s="894">
        <f t="shared" si="334"/>
        <v>2056</v>
      </c>
      <c r="J448" s="895">
        <f t="shared" si="351"/>
        <v>0</v>
      </c>
      <c r="K448" s="896">
        <f t="shared" si="345"/>
        <v>0</v>
      </c>
      <c r="L448" s="1024">
        <f t="shared" si="340"/>
        <v>0</v>
      </c>
      <c r="M448" s="897">
        <f t="shared" si="346"/>
        <v>39</v>
      </c>
      <c r="N448" s="894">
        <f t="shared" si="335"/>
        <v>2056</v>
      </c>
      <c r="O448" s="834">
        <f t="shared" si="352"/>
        <v>67520238.081610516</v>
      </c>
      <c r="P448" s="835">
        <f t="shared" si="347"/>
        <v>67520238.081610516</v>
      </c>
      <c r="Q448" s="898">
        <f t="shared" si="348"/>
        <v>1731288.1559387313</v>
      </c>
      <c r="R448" s="915">
        <f t="shared" si="336"/>
        <v>2018</v>
      </c>
      <c r="S448" s="833">
        <f t="shared" si="353"/>
        <v>1</v>
      </c>
      <c r="T448" s="837">
        <f t="shared" si="337"/>
        <v>1731288.1559387313</v>
      </c>
      <c r="U448" s="832">
        <f t="shared" si="338"/>
        <v>2018</v>
      </c>
      <c r="V448" s="838">
        <f t="shared" si="342"/>
        <v>65788949.925671786</v>
      </c>
      <c r="W448" s="989"/>
      <c r="X448" s="840"/>
      <c r="Y448" s="815"/>
      <c r="Z448" s="808"/>
      <c r="AA448" s="808"/>
      <c r="AB448" s="842"/>
      <c r="AC448" s="842"/>
    </row>
    <row r="449" spans="1:29" ht="16">
      <c r="A449" s="1040"/>
      <c r="B449" s="1239"/>
      <c r="C449" s="1240"/>
      <c r="D449" s="1241"/>
      <c r="E449" s="1236">
        <v>2019</v>
      </c>
      <c r="F449" s="976">
        <v>0</v>
      </c>
      <c r="G449" s="853">
        <f t="shared" si="339"/>
        <v>38</v>
      </c>
      <c r="H449" s="893"/>
      <c r="I449" s="894">
        <f t="shared" si="334"/>
        <v>2056</v>
      </c>
      <c r="J449" s="895">
        <f t="shared" si="351"/>
        <v>0</v>
      </c>
      <c r="K449" s="896">
        <f t="shared" si="345"/>
        <v>0</v>
      </c>
      <c r="L449" s="1024">
        <f t="shared" si="340"/>
        <v>0</v>
      </c>
      <c r="M449" s="897">
        <f t="shared" si="346"/>
        <v>38</v>
      </c>
      <c r="N449" s="894">
        <f t="shared" si="335"/>
        <v>2056</v>
      </c>
      <c r="O449" s="834">
        <f t="shared" si="352"/>
        <v>65788949.925671786</v>
      </c>
      <c r="P449" s="835">
        <f t="shared" si="347"/>
        <v>65788949.925671786</v>
      </c>
      <c r="Q449" s="898">
        <f t="shared" si="348"/>
        <v>1731288.1559387313</v>
      </c>
      <c r="R449" s="915">
        <f t="shared" si="336"/>
        <v>2019</v>
      </c>
      <c r="S449" s="833">
        <f t="shared" si="353"/>
        <v>1</v>
      </c>
      <c r="T449" s="837">
        <f t="shared" si="337"/>
        <v>1731288.1559387313</v>
      </c>
      <c r="U449" s="832">
        <f t="shared" si="338"/>
        <v>2019</v>
      </c>
      <c r="V449" s="838">
        <f t="shared" si="342"/>
        <v>64057661.769733056</v>
      </c>
      <c r="W449" s="989"/>
      <c r="X449" s="840"/>
      <c r="Y449" s="815"/>
      <c r="Z449" s="808"/>
      <c r="AA449" s="808"/>
      <c r="AB449" s="842"/>
      <c r="AC449" s="842"/>
    </row>
    <row r="450" spans="1:29" ht="16">
      <c r="A450" s="1816" t="s">
        <v>100</v>
      </c>
      <c r="B450" s="1817"/>
      <c r="C450" s="1817"/>
      <c r="D450" s="1817"/>
      <c r="E450" s="1818"/>
      <c r="F450" s="991">
        <f>SUM(F431:F445)</f>
        <v>92349377.636936545</v>
      </c>
      <c r="G450" s="861"/>
      <c r="H450" s="862"/>
      <c r="I450" s="863"/>
      <c r="J450" s="863"/>
      <c r="K450" s="861"/>
      <c r="L450" s="1248"/>
      <c r="M450" s="864"/>
      <c r="N450" s="863"/>
      <c r="O450" s="865"/>
      <c r="P450" s="866"/>
      <c r="Q450" s="867"/>
      <c r="R450" s="868"/>
      <c r="S450" s="868"/>
      <c r="T450" s="866">
        <f>SUM(T431:T448)</f>
        <v>26560427.711264767</v>
      </c>
      <c r="U450" s="869"/>
      <c r="V450" s="870"/>
      <c r="W450" s="1247"/>
      <c r="X450" s="803"/>
      <c r="Y450" s="803"/>
      <c r="Z450" s="803"/>
      <c r="AA450" s="803"/>
      <c r="AB450" s="803"/>
      <c r="AC450" s="803"/>
    </row>
    <row r="453" spans="1:29" ht="16">
      <c r="A453" s="1813" t="s">
        <v>3423</v>
      </c>
      <c r="B453" s="1813"/>
      <c r="C453" s="1813"/>
      <c r="D453" s="1813"/>
      <c r="E453" s="884"/>
      <c r="F453" s="885"/>
      <c r="G453" s="885"/>
      <c r="H453" s="797"/>
      <c r="I453" s="798"/>
      <c r="J453" s="798"/>
      <c r="K453" s="885"/>
      <c r="L453" s="1027"/>
      <c r="M453" s="885"/>
      <c r="N453" s="885"/>
      <c r="O453" s="885"/>
      <c r="P453" s="885"/>
      <c r="Q453" s="885"/>
      <c r="R453" s="885"/>
      <c r="S453" s="885"/>
      <c r="T453" s="886"/>
      <c r="U453" s="887"/>
      <c r="V453" s="885"/>
      <c r="W453" s="885"/>
      <c r="X453" s="888"/>
      <c r="Y453" s="888"/>
      <c r="Z453" s="888"/>
      <c r="AA453" s="888"/>
      <c r="AB453" s="888"/>
      <c r="AC453" s="888"/>
    </row>
    <row r="454" spans="1:29" ht="17">
      <c r="A454" s="1792" t="s">
        <v>118</v>
      </c>
      <c r="B454" s="1792" t="s">
        <v>3340</v>
      </c>
      <c r="C454" s="1792" t="s">
        <v>3</v>
      </c>
      <c r="D454" s="1792" t="s">
        <v>3341</v>
      </c>
      <c r="E454" s="1792"/>
      <c r="F454" s="1814" t="s">
        <v>3342</v>
      </c>
      <c r="G454" s="1792" t="s">
        <v>3343</v>
      </c>
      <c r="H454" s="1792"/>
      <c r="I454" s="1792" t="s">
        <v>3344</v>
      </c>
      <c r="J454" s="1793" t="s">
        <v>3345</v>
      </c>
      <c r="K454" s="1792" t="s">
        <v>3346</v>
      </c>
      <c r="L454" s="1796" t="s">
        <v>3347</v>
      </c>
      <c r="M454" s="1797" t="s">
        <v>3348</v>
      </c>
      <c r="N454" s="1792" t="s">
        <v>3349</v>
      </c>
      <c r="O454" s="1805" t="s">
        <v>3350</v>
      </c>
      <c r="P454" s="1806"/>
      <c r="Q454" s="1249" t="s">
        <v>3351</v>
      </c>
      <c r="R454" s="1805" t="s">
        <v>2425</v>
      </c>
      <c r="S454" s="1807"/>
      <c r="T454" s="1806"/>
      <c r="U454" s="1808" t="s">
        <v>3352</v>
      </c>
      <c r="V454" s="1808"/>
      <c r="W454" s="1809" t="s">
        <v>3353</v>
      </c>
      <c r="X454" s="1812"/>
      <c r="Y454" s="1246"/>
      <c r="Z454" s="803">
        <v>19</v>
      </c>
      <c r="AA454" s="803"/>
      <c r="AB454" s="803"/>
      <c r="AC454" s="889"/>
    </row>
    <row r="455" spans="1:29" ht="16">
      <c r="A455" s="1792"/>
      <c r="B455" s="1792"/>
      <c r="C455" s="1792"/>
      <c r="D455" s="1792"/>
      <c r="E455" s="1792"/>
      <c r="F455" s="1814"/>
      <c r="G455" s="1792"/>
      <c r="H455" s="1792"/>
      <c r="I455" s="1792"/>
      <c r="J455" s="1794"/>
      <c r="K455" s="1792"/>
      <c r="L455" s="1796"/>
      <c r="M455" s="1798"/>
      <c r="N455" s="1792"/>
      <c r="O455" s="1809" t="s">
        <v>3354</v>
      </c>
      <c r="P455" s="1809" t="s">
        <v>3355</v>
      </c>
      <c r="Q455" s="1797" t="s">
        <v>3342</v>
      </c>
      <c r="R455" s="1797" t="s">
        <v>3356</v>
      </c>
      <c r="S455" s="1793" t="s">
        <v>3357</v>
      </c>
      <c r="T455" s="1797" t="s">
        <v>3342</v>
      </c>
      <c r="U455" s="1808"/>
      <c r="V455" s="1808"/>
      <c r="W455" s="1810"/>
      <c r="X455" s="1812"/>
      <c r="Y455" s="1246"/>
      <c r="Z455" s="803"/>
      <c r="AA455" s="803"/>
      <c r="AB455" s="803"/>
      <c r="AC455" s="803"/>
    </row>
    <row r="456" spans="1:29" ht="17">
      <c r="A456" s="1792"/>
      <c r="B456" s="1792"/>
      <c r="C456" s="1792"/>
      <c r="D456" s="810" t="s">
        <v>20</v>
      </c>
      <c r="E456" s="811" t="s">
        <v>1914</v>
      </c>
      <c r="F456" s="1814"/>
      <c r="G456" s="1247" t="s">
        <v>1914</v>
      </c>
      <c r="H456" s="1247" t="s">
        <v>3358</v>
      </c>
      <c r="I456" s="1792"/>
      <c r="J456" s="1795"/>
      <c r="K456" s="813" t="s">
        <v>1914</v>
      </c>
      <c r="L456" s="1022" t="s">
        <v>1914</v>
      </c>
      <c r="M456" s="1247" t="s">
        <v>1914</v>
      </c>
      <c r="N456" s="1792"/>
      <c r="O456" s="1811"/>
      <c r="P456" s="1811"/>
      <c r="Q456" s="1798"/>
      <c r="R456" s="1798"/>
      <c r="S456" s="1795"/>
      <c r="T456" s="1798"/>
      <c r="U456" s="1247" t="s">
        <v>3359</v>
      </c>
      <c r="V456" s="1247" t="s">
        <v>3342</v>
      </c>
      <c r="W456" s="1811"/>
      <c r="X456" s="814"/>
      <c r="Y456" s="814"/>
      <c r="Z456" s="803"/>
      <c r="AA456" s="803"/>
      <c r="AB456" s="803"/>
      <c r="AC456" s="803"/>
    </row>
    <row r="457" spans="1:29" ht="16">
      <c r="A457" s="1048"/>
      <c r="B457" s="1043" t="s">
        <v>3387</v>
      </c>
      <c r="C457" s="1049">
        <v>31101</v>
      </c>
      <c r="D457" s="1045"/>
      <c r="E457" s="975">
        <v>2003</v>
      </c>
      <c r="F457" s="1046">
        <v>150000000</v>
      </c>
      <c r="G457" s="1041">
        <f>VLOOKUP(C457,'[18]umur ekonomis'!$A$1:$C$79,3)</f>
        <v>50</v>
      </c>
      <c r="H457" s="926"/>
      <c r="I457" s="894">
        <f t="shared" ref="I457:I473" si="354">E457+M457-1</f>
        <v>2052</v>
      </c>
      <c r="J457" s="927"/>
      <c r="K457" s="925"/>
      <c r="L457" s="1023">
        <f>IF(G457+K457&gt;$G457,$G457-G457,K457)</f>
        <v>0</v>
      </c>
      <c r="M457" s="928">
        <f>G457+L457</f>
        <v>50</v>
      </c>
      <c r="N457" s="894">
        <f t="shared" ref="N457:N473" si="355">E457+M457-1</f>
        <v>2052</v>
      </c>
      <c r="O457" s="905">
        <f>F457</f>
        <v>150000000</v>
      </c>
      <c r="P457" s="898">
        <f>O457</f>
        <v>150000000</v>
      </c>
      <c r="Q457" s="898">
        <f>(O457)/M457</f>
        <v>3000000</v>
      </c>
      <c r="R457" s="929">
        <f t="shared" ref="R457:R473" si="356">E457</f>
        <v>2003</v>
      </c>
      <c r="S457" s="897">
        <v>1</v>
      </c>
      <c r="T457" s="930">
        <f t="shared" ref="T457:T473" si="357">Q457*S457</f>
        <v>3000000</v>
      </c>
      <c r="U457" s="894">
        <f t="shared" ref="U457:U473" si="358">E457</f>
        <v>2003</v>
      </c>
      <c r="V457" s="931">
        <f>IF(OR(AND(ISBLANK(D457),ISBLANK(F457)),ISTEXT(D457),ISTEXT(F457)),"",F457-Q457)</f>
        <v>147000000</v>
      </c>
      <c r="W457" s="932"/>
      <c r="X457" s="933"/>
      <c r="Y457" s="933"/>
      <c r="Z457" s="934" t="s">
        <v>3360</v>
      </c>
      <c r="AA457" s="935"/>
      <c r="AB457" s="935"/>
      <c r="AC457" s="936"/>
    </row>
    <row r="458" spans="1:29" ht="16">
      <c r="A458" s="1048"/>
      <c r="B458" s="1043"/>
      <c r="C458" s="1050"/>
      <c r="D458" s="974"/>
      <c r="E458" s="975">
        <f>E457+1</f>
        <v>2004</v>
      </c>
      <c r="F458" s="1046">
        <v>0</v>
      </c>
      <c r="G458" s="1042">
        <f t="shared" ref="G458:G473" si="359">M457-(E458-E457)</f>
        <v>49</v>
      </c>
      <c r="H458" s="893"/>
      <c r="I458" s="894">
        <f t="shared" si="354"/>
        <v>2052</v>
      </c>
      <c r="J458" s="895">
        <f>F458/$F$34</f>
        <v>0</v>
      </c>
      <c r="K458" s="896">
        <f>IF(J458=0%,0,IF(J458&lt;=25%,5,IF(J458&lt;=50%,10,IF(J458&lt;=75%,15,50))))</f>
        <v>0</v>
      </c>
      <c r="L458" s="1024">
        <f t="shared" ref="L458:L473" si="360">IF(OR(AND(ISBLANK(D458),ISBLANK(F458)),ISTEXT(D458),ISTEXT(F458)),"",IF(G458+K458&gt;$G$34,$G$34-G458,K458))</f>
        <v>0</v>
      </c>
      <c r="M458" s="897">
        <f>IF(OR(AND(ISBLANK(E458),ISBLANK(F458)),ISTEXT(E458),ISTEXT(F458)),"",G458+L458)</f>
        <v>49</v>
      </c>
      <c r="N458" s="894">
        <f t="shared" si="355"/>
        <v>2052</v>
      </c>
      <c r="O458" s="834">
        <f t="shared" ref="O458:O461" si="361">V457</f>
        <v>147000000</v>
      </c>
      <c r="P458" s="835">
        <f>O458+F458</f>
        <v>147000000</v>
      </c>
      <c r="Q458" s="898">
        <f>(P458)/M458</f>
        <v>3000000</v>
      </c>
      <c r="R458" s="915">
        <f t="shared" si="356"/>
        <v>2004</v>
      </c>
      <c r="S458" s="833">
        <f>R458-R457</f>
        <v>1</v>
      </c>
      <c r="T458" s="837">
        <f t="shared" si="357"/>
        <v>3000000</v>
      </c>
      <c r="U458" s="832">
        <f t="shared" si="358"/>
        <v>2004</v>
      </c>
      <c r="V458" s="838">
        <f t="shared" ref="V458:V473" si="362">IF(OR(AND(ISBLANK(D458),ISBLANK(F458)),ISTEXT(D458),ISTEXT(F458)),"",P458-T458)</f>
        <v>144000000</v>
      </c>
      <c r="W458" s="839"/>
      <c r="X458" s="840"/>
      <c r="Y458" s="815"/>
      <c r="Z458" s="841" t="s">
        <v>3361</v>
      </c>
      <c r="AA458" s="842"/>
      <c r="AB458" s="842"/>
      <c r="AC458" s="843">
        <f>F474</f>
        <v>310967072.58241528</v>
      </c>
    </row>
    <row r="459" spans="1:29" ht="16">
      <c r="A459" s="1048"/>
      <c r="B459" s="1037"/>
      <c r="C459" s="1050"/>
      <c r="D459" s="974"/>
      <c r="E459" s="975">
        <f t="shared" ref="E459:E461" si="363">E458+1</f>
        <v>2005</v>
      </c>
      <c r="F459" s="1039">
        <v>0</v>
      </c>
      <c r="G459" s="1042">
        <f t="shared" si="359"/>
        <v>48</v>
      </c>
      <c r="H459" s="893"/>
      <c r="I459" s="894">
        <f t="shared" si="354"/>
        <v>2052</v>
      </c>
      <c r="J459" s="895">
        <f t="shared" ref="J459" si="364">F459/$F$59</f>
        <v>0</v>
      </c>
      <c r="K459" s="896">
        <f t="shared" ref="K459:K473" si="365">IF(J459=0%,0,IF(J459&lt;=25%,5,IF(J459&lt;=50%,10,IF(J459&lt;=75%,15,50))))</f>
        <v>0</v>
      </c>
      <c r="L459" s="1024">
        <f t="shared" si="360"/>
        <v>0</v>
      </c>
      <c r="M459" s="897">
        <f t="shared" ref="M459:M473" si="366">IF(OR(AND(ISBLANK(D459),ISBLANK(F459)),ISTEXT(D459),ISTEXT(F459)),"",G459+L459)</f>
        <v>48</v>
      </c>
      <c r="N459" s="894">
        <f t="shared" si="355"/>
        <v>2052</v>
      </c>
      <c r="O459" s="834">
        <f t="shared" si="361"/>
        <v>144000000</v>
      </c>
      <c r="P459" s="835">
        <f t="shared" ref="P459:P473" si="367">O459+F459</f>
        <v>144000000</v>
      </c>
      <c r="Q459" s="898">
        <f t="shared" ref="Q459:Q473" si="368">(P459)/M459</f>
        <v>3000000</v>
      </c>
      <c r="R459" s="915">
        <f t="shared" si="356"/>
        <v>2005</v>
      </c>
      <c r="S459" s="833">
        <f t="shared" ref="S459:S461" si="369">R459-R458</f>
        <v>1</v>
      </c>
      <c r="T459" s="837">
        <f t="shared" si="357"/>
        <v>3000000</v>
      </c>
      <c r="U459" s="832">
        <f t="shared" si="358"/>
        <v>2005</v>
      </c>
      <c r="V459" s="838">
        <f t="shared" si="362"/>
        <v>141000000</v>
      </c>
      <c r="W459" s="839"/>
      <c r="X459" s="840"/>
      <c r="Y459" s="815"/>
      <c r="Z459" s="841" t="s">
        <v>3362</v>
      </c>
      <c r="AA459" s="797"/>
      <c r="AB459" s="797"/>
      <c r="AC459" s="843">
        <f>T474</f>
        <v>83752097.419779703</v>
      </c>
    </row>
    <row r="460" spans="1:29" ht="16">
      <c r="A460" s="1048"/>
      <c r="B460" s="1043"/>
      <c r="C460" s="1050"/>
      <c r="D460" s="974"/>
      <c r="E460" s="975">
        <f t="shared" si="363"/>
        <v>2006</v>
      </c>
      <c r="F460" s="1039">
        <v>0</v>
      </c>
      <c r="G460" s="1042">
        <f t="shared" si="359"/>
        <v>47</v>
      </c>
      <c r="H460" s="893"/>
      <c r="I460" s="894">
        <f t="shared" si="354"/>
        <v>2052</v>
      </c>
      <c r="J460" s="895">
        <f>F460/P459</f>
        <v>0</v>
      </c>
      <c r="K460" s="896">
        <f t="shared" si="365"/>
        <v>0</v>
      </c>
      <c r="L460" s="1024">
        <f t="shared" si="360"/>
        <v>0</v>
      </c>
      <c r="M460" s="897">
        <f t="shared" si="366"/>
        <v>47</v>
      </c>
      <c r="N460" s="894">
        <f t="shared" si="355"/>
        <v>2052</v>
      </c>
      <c r="O460" s="834">
        <f t="shared" si="361"/>
        <v>141000000</v>
      </c>
      <c r="P460" s="835">
        <f t="shared" si="367"/>
        <v>141000000</v>
      </c>
      <c r="Q460" s="898">
        <f t="shared" si="368"/>
        <v>3000000</v>
      </c>
      <c r="R460" s="915">
        <f t="shared" si="356"/>
        <v>2006</v>
      </c>
      <c r="S460" s="833">
        <f t="shared" si="369"/>
        <v>1</v>
      </c>
      <c r="T460" s="837">
        <f t="shared" si="357"/>
        <v>3000000</v>
      </c>
      <c r="U460" s="832">
        <f t="shared" si="358"/>
        <v>2006</v>
      </c>
      <c r="V460" s="838">
        <f t="shared" si="362"/>
        <v>138000000</v>
      </c>
      <c r="W460" s="839"/>
      <c r="X460" s="840"/>
      <c r="Y460" s="815"/>
      <c r="Z460" s="854" t="s">
        <v>3363</v>
      </c>
      <c r="AA460" s="842"/>
      <c r="AB460" s="842"/>
      <c r="AC460" s="843">
        <f>AC458-AC459</f>
        <v>227214975.16263556</v>
      </c>
    </row>
    <row r="461" spans="1:29" ht="16">
      <c r="A461" s="1048"/>
      <c r="B461" s="1043" t="s">
        <v>3309</v>
      </c>
      <c r="C461" s="1050"/>
      <c r="D461" s="974"/>
      <c r="E461" s="975">
        <f t="shared" si="363"/>
        <v>2007</v>
      </c>
      <c r="F461" s="1039">
        <v>160967072.58241528</v>
      </c>
      <c r="G461" s="1042">
        <f t="shared" si="359"/>
        <v>46</v>
      </c>
      <c r="H461" s="893"/>
      <c r="I461" s="894">
        <f t="shared" si="354"/>
        <v>2056</v>
      </c>
      <c r="J461" s="895">
        <f>F461/P460</f>
        <v>1.1416104438469168</v>
      </c>
      <c r="K461" s="896">
        <f t="shared" si="365"/>
        <v>50</v>
      </c>
      <c r="L461" s="1024">
        <f t="shared" si="360"/>
        <v>4</v>
      </c>
      <c r="M461" s="897">
        <f t="shared" si="366"/>
        <v>50</v>
      </c>
      <c r="N461" s="894">
        <f t="shared" si="355"/>
        <v>2056</v>
      </c>
      <c r="O461" s="834">
        <f t="shared" si="361"/>
        <v>138000000</v>
      </c>
      <c r="P461" s="835">
        <f t="shared" si="367"/>
        <v>298967072.58241528</v>
      </c>
      <c r="Q461" s="898">
        <f t="shared" si="368"/>
        <v>5979341.4516483061</v>
      </c>
      <c r="R461" s="915">
        <f t="shared" si="356"/>
        <v>2007</v>
      </c>
      <c r="S461" s="833">
        <f t="shared" si="369"/>
        <v>1</v>
      </c>
      <c r="T461" s="837">
        <f t="shared" si="357"/>
        <v>5979341.4516483061</v>
      </c>
      <c r="U461" s="832">
        <f t="shared" si="358"/>
        <v>2007</v>
      </c>
      <c r="V461" s="838">
        <f t="shared" si="362"/>
        <v>292987731.13076699</v>
      </c>
      <c r="W461" s="839"/>
      <c r="X461" s="840"/>
      <c r="Y461" s="815"/>
      <c r="Z461" s="841" t="s">
        <v>3364</v>
      </c>
      <c r="AA461" s="842"/>
      <c r="AB461" s="842"/>
      <c r="AC461" s="843">
        <f>V473-AC460</f>
        <v>-5979341.4516481161</v>
      </c>
    </row>
    <row r="462" spans="1:29" ht="16">
      <c r="A462" s="1048"/>
      <c r="B462" s="1037"/>
      <c r="C462" s="1050"/>
      <c r="D462" s="974"/>
      <c r="E462" s="975">
        <f>E461+1</f>
        <v>2008</v>
      </c>
      <c r="F462" s="1046">
        <v>0</v>
      </c>
      <c r="G462" s="1042">
        <f t="shared" si="359"/>
        <v>49</v>
      </c>
      <c r="H462" s="893"/>
      <c r="I462" s="894">
        <f t="shared" si="354"/>
        <v>2056</v>
      </c>
      <c r="J462" s="895">
        <f>F462/P461</f>
        <v>0</v>
      </c>
      <c r="K462" s="896">
        <f t="shared" si="365"/>
        <v>0</v>
      </c>
      <c r="L462" s="1024">
        <f t="shared" si="360"/>
        <v>0</v>
      </c>
      <c r="M462" s="897">
        <f t="shared" si="366"/>
        <v>49</v>
      </c>
      <c r="N462" s="894">
        <f t="shared" si="355"/>
        <v>2056</v>
      </c>
      <c r="O462" s="834">
        <f>V461</f>
        <v>292987731.13076699</v>
      </c>
      <c r="P462" s="835">
        <f t="shared" si="367"/>
        <v>292987731.13076699</v>
      </c>
      <c r="Q462" s="898">
        <f t="shared" si="368"/>
        <v>5979341.4516483061</v>
      </c>
      <c r="R462" s="915">
        <f t="shared" si="356"/>
        <v>2008</v>
      </c>
      <c r="S462" s="833">
        <f>R462-R461</f>
        <v>1</v>
      </c>
      <c r="T462" s="837">
        <f t="shared" si="357"/>
        <v>5979341.4516483061</v>
      </c>
      <c r="U462" s="832">
        <f t="shared" si="358"/>
        <v>2008</v>
      </c>
      <c r="V462" s="838">
        <f t="shared" si="362"/>
        <v>287008389.67911869</v>
      </c>
      <c r="W462" s="839"/>
      <c r="X462" s="840"/>
      <c r="Y462" s="815"/>
      <c r="Z462" s="899"/>
      <c r="AA462" s="900"/>
      <c r="AB462" s="900"/>
      <c r="AC462" s="901"/>
    </row>
    <row r="463" spans="1:29" ht="16">
      <c r="A463" s="972"/>
      <c r="B463" s="1037"/>
      <c r="C463" s="973"/>
      <c r="D463" s="974"/>
      <c r="E463" s="975">
        <f>E462+1</f>
        <v>2009</v>
      </c>
      <c r="F463" s="1039">
        <v>0</v>
      </c>
      <c r="G463" s="1042">
        <f t="shared" si="359"/>
        <v>48</v>
      </c>
      <c r="H463" s="893"/>
      <c r="I463" s="894">
        <f t="shared" si="354"/>
        <v>2056</v>
      </c>
      <c r="J463" s="895">
        <f>F463/P462</f>
        <v>0</v>
      </c>
      <c r="K463" s="896">
        <f t="shared" si="365"/>
        <v>0</v>
      </c>
      <c r="L463" s="1024">
        <f t="shared" si="360"/>
        <v>0</v>
      </c>
      <c r="M463" s="897">
        <f t="shared" si="366"/>
        <v>48</v>
      </c>
      <c r="N463" s="894">
        <f t="shared" si="355"/>
        <v>2056</v>
      </c>
      <c r="O463" s="834">
        <f>V462</f>
        <v>287008389.67911869</v>
      </c>
      <c r="P463" s="835">
        <f t="shared" si="367"/>
        <v>287008389.67911869</v>
      </c>
      <c r="Q463" s="898">
        <f t="shared" si="368"/>
        <v>5979341.4516483061</v>
      </c>
      <c r="R463" s="915">
        <f t="shared" si="356"/>
        <v>2009</v>
      </c>
      <c r="S463" s="833">
        <f>R463-R462</f>
        <v>1</v>
      </c>
      <c r="T463" s="837">
        <f t="shared" si="357"/>
        <v>5979341.4516483061</v>
      </c>
      <c r="U463" s="832">
        <f t="shared" si="358"/>
        <v>2009</v>
      </c>
      <c r="V463" s="838">
        <f t="shared" si="362"/>
        <v>281029048.2274704</v>
      </c>
      <c r="W463" s="839"/>
      <c r="X463" s="840"/>
      <c r="Y463" s="815"/>
      <c r="Z463" s="808"/>
      <c r="AC463" s="903"/>
    </row>
    <row r="464" spans="1:29" ht="16">
      <c r="A464" s="1040"/>
      <c r="B464" s="1037"/>
      <c r="C464" s="973"/>
      <c r="D464" s="974"/>
      <c r="E464" s="975">
        <f>E463+1</f>
        <v>2010</v>
      </c>
      <c r="F464" s="1046">
        <v>0</v>
      </c>
      <c r="G464" s="1042">
        <f t="shared" si="359"/>
        <v>47</v>
      </c>
      <c r="H464" s="893"/>
      <c r="I464" s="894">
        <f t="shared" si="354"/>
        <v>2056</v>
      </c>
      <c r="J464" s="895">
        <f>F464/P463</f>
        <v>0</v>
      </c>
      <c r="K464" s="896">
        <f t="shared" si="365"/>
        <v>0</v>
      </c>
      <c r="L464" s="1024">
        <f t="shared" si="360"/>
        <v>0</v>
      </c>
      <c r="M464" s="897">
        <f t="shared" si="366"/>
        <v>47</v>
      </c>
      <c r="N464" s="894">
        <f t="shared" si="355"/>
        <v>2056</v>
      </c>
      <c r="O464" s="834">
        <f>V463</f>
        <v>281029048.2274704</v>
      </c>
      <c r="P464" s="835">
        <f t="shared" si="367"/>
        <v>281029048.2274704</v>
      </c>
      <c r="Q464" s="898">
        <f t="shared" si="368"/>
        <v>5979341.4516483061</v>
      </c>
      <c r="R464" s="915">
        <f t="shared" si="356"/>
        <v>2010</v>
      </c>
      <c r="S464" s="833">
        <f>R464-R463</f>
        <v>1</v>
      </c>
      <c r="T464" s="837">
        <f t="shared" si="357"/>
        <v>5979341.4516483061</v>
      </c>
      <c r="U464" s="832">
        <f t="shared" si="358"/>
        <v>2010</v>
      </c>
      <c r="V464" s="838">
        <f t="shared" si="362"/>
        <v>275049706.7758221</v>
      </c>
      <c r="W464" s="839"/>
      <c r="X464" s="840"/>
      <c r="Y464" s="815"/>
      <c r="Z464" s="808"/>
      <c r="AA464" s="808"/>
      <c r="AB464" s="842"/>
      <c r="AC464" s="842"/>
    </row>
    <row r="465" spans="1:29" ht="16">
      <c r="A465" s="1036"/>
      <c r="B465" s="972"/>
      <c r="C465" s="973"/>
      <c r="D465" s="974"/>
      <c r="E465" s="830">
        <f t="shared" ref="E465:E472" si="370">E464+1</f>
        <v>2011</v>
      </c>
      <c r="F465" s="976">
        <v>0</v>
      </c>
      <c r="G465" s="853">
        <f t="shared" si="359"/>
        <v>46</v>
      </c>
      <c r="H465" s="893"/>
      <c r="I465" s="894">
        <f t="shared" si="354"/>
        <v>2056</v>
      </c>
      <c r="J465" s="895">
        <f t="shared" ref="J465:J473" si="371">F465/P464</f>
        <v>0</v>
      </c>
      <c r="K465" s="896">
        <f t="shared" si="365"/>
        <v>0</v>
      </c>
      <c r="L465" s="1024">
        <f t="shared" si="360"/>
        <v>0</v>
      </c>
      <c r="M465" s="897">
        <f t="shared" si="366"/>
        <v>46</v>
      </c>
      <c r="N465" s="894">
        <f t="shared" si="355"/>
        <v>2056</v>
      </c>
      <c r="O465" s="834">
        <f t="shared" ref="O465:O473" si="372">V464</f>
        <v>275049706.7758221</v>
      </c>
      <c r="P465" s="835">
        <f t="shared" si="367"/>
        <v>275049706.7758221</v>
      </c>
      <c r="Q465" s="898">
        <f t="shared" si="368"/>
        <v>5979341.451648307</v>
      </c>
      <c r="R465" s="915">
        <f t="shared" si="356"/>
        <v>2011</v>
      </c>
      <c r="S465" s="833">
        <f t="shared" ref="S465:S473" si="373">R465-R464</f>
        <v>1</v>
      </c>
      <c r="T465" s="837">
        <f t="shared" si="357"/>
        <v>5979341.451648307</v>
      </c>
      <c r="U465" s="832">
        <f t="shared" si="358"/>
        <v>2011</v>
      </c>
      <c r="V465" s="838">
        <f t="shared" si="362"/>
        <v>269070365.32417381</v>
      </c>
      <c r="W465" s="989"/>
      <c r="X465" s="840"/>
      <c r="Y465" s="815"/>
      <c r="Z465" s="1815" t="s">
        <v>3366</v>
      </c>
      <c r="AA465" s="1815"/>
      <c r="AB465" s="1815"/>
      <c r="AC465" s="859">
        <f>SUM(Q457:Q467)</f>
        <v>53855390.161538154</v>
      </c>
    </row>
    <row r="466" spans="1:29" ht="16">
      <c r="A466" s="1036"/>
      <c r="B466" s="1033"/>
      <c r="C466" s="973"/>
      <c r="D466" s="974"/>
      <c r="E466" s="830">
        <f t="shared" si="370"/>
        <v>2012</v>
      </c>
      <c r="F466" s="976">
        <v>0</v>
      </c>
      <c r="G466" s="853">
        <f t="shared" si="359"/>
        <v>45</v>
      </c>
      <c r="H466" s="893"/>
      <c r="I466" s="894">
        <f t="shared" si="354"/>
        <v>2056</v>
      </c>
      <c r="J466" s="895">
        <f t="shared" si="371"/>
        <v>0</v>
      </c>
      <c r="K466" s="896">
        <f t="shared" si="365"/>
        <v>0</v>
      </c>
      <c r="L466" s="1024">
        <f t="shared" si="360"/>
        <v>0</v>
      </c>
      <c r="M466" s="897">
        <f t="shared" si="366"/>
        <v>45</v>
      </c>
      <c r="N466" s="894">
        <f t="shared" si="355"/>
        <v>2056</v>
      </c>
      <c r="O466" s="834">
        <f t="shared" si="372"/>
        <v>269070365.32417381</v>
      </c>
      <c r="P466" s="835">
        <f t="shared" si="367"/>
        <v>269070365.32417381</v>
      </c>
      <c r="Q466" s="898">
        <f t="shared" si="368"/>
        <v>5979341.451648307</v>
      </c>
      <c r="R466" s="915">
        <f t="shared" si="356"/>
        <v>2012</v>
      </c>
      <c r="S466" s="833">
        <f t="shared" si="373"/>
        <v>1</v>
      </c>
      <c r="T466" s="837">
        <f t="shared" si="357"/>
        <v>5979341.451648307</v>
      </c>
      <c r="U466" s="832">
        <f t="shared" si="358"/>
        <v>2012</v>
      </c>
      <c r="V466" s="838">
        <f t="shared" si="362"/>
        <v>263091023.87252551</v>
      </c>
      <c r="W466" s="989"/>
      <c r="X466" s="840"/>
      <c r="Y466" s="815"/>
      <c r="Z466" s="808"/>
      <c r="AA466" s="808"/>
      <c r="AB466" s="842"/>
      <c r="AC466" s="842"/>
    </row>
    <row r="467" spans="1:29" ht="16">
      <c r="A467" s="1036"/>
      <c r="B467" s="972"/>
      <c r="C467" s="973"/>
      <c r="D467" s="974"/>
      <c r="E467" s="830">
        <f t="shared" si="370"/>
        <v>2013</v>
      </c>
      <c r="F467" s="976">
        <v>0</v>
      </c>
      <c r="G467" s="853">
        <f t="shared" si="359"/>
        <v>44</v>
      </c>
      <c r="H467" s="893"/>
      <c r="I467" s="894">
        <f t="shared" si="354"/>
        <v>2056</v>
      </c>
      <c r="J467" s="895">
        <f t="shared" si="371"/>
        <v>0</v>
      </c>
      <c r="K467" s="896">
        <f t="shared" si="365"/>
        <v>0</v>
      </c>
      <c r="L467" s="1024">
        <f t="shared" si="360"/>
        <v>0</v>
      </c>
      <c r="M467" s="897">
        <f t="shared" si="366"/>
        <v>44</v>
      </c>
      <c r="N467" s="894">
        <f t="shared" si="355"/>
        <v>2056</v>
      </c>
      <c r="O467" s="834">
        <f t="shared" si="372"/>
        <v>263091023.87252551</v>
      </c>
      <c r="P467" s="835">
        <f t="shared" si="367"/>
        <v>263091023.87252551</v>
      </c>
      <c r="Q467" s="898">
        <f t="shared" si="368"/>
        <v>5979341.451648307</v>
      </c>
      <c r="R467" s="915">
        <f t="shared" si="356"/>
        <v>2013</v>
      </c>
      <c r="S467" s="833">
        <f t="shared" si="373"/>
        <v>1</v>
      </c>
      <c r="T467" s="837">
        <f t="shared" si="357"/>
        <v>5979341.451648307</v>
      </c>
      <c r="U467" s="832">
        <f t="shared" si="358"/>
        <v>2013</v>
      </c>
      <c r="V467" s="838">
        <f t="shared" si="362"/>
        <v>257111682.42087722</v>
      </c>
      <c r="W467" s="989"/>
      <c r="X467" s="840"/>
      <c r="Y467" s="815"/>
      <c r="Z467" s="808"/>
      <c r="AA467" s="808"/>
      <c r="AB467" s="842"/>
      <c r="AC467" s="842"/>
    </row>
    <row r="468" spans="1:29" ht="16">
      <c r="A468" s="1036"/>
      <c r="B468" s="972"/>
      <c r="C468" s="973"/>
      <c r="D468" s="974"/>
      <c r="E468" s="830">
        <f t="shared" si="370"/>
        <v>2014</v>
      </c>
      <c r="F468" s="976">
        <v>0</v>
      </c>
      <c r="G468" s="853">
        <f t="shared" si="359"/>
        <v>43</v>
      </c>
      <c r="H468" s="893"/>
      <c r="I468" s="894">
        <f t="shared" si="354"/>
        <v>2056</v>
      </c>
      <c r="J468" s="895">
        <f t="shared" si="371"/>
        <v>0</v>
      </c>
      <c r="K468" s="896">
        <f t="shared" si="365"/>
        <v>0</v>
      </c>
      <c r="L468" s="1024">
        <f t="shared" si="360"/>
        <v>0</v>
      </c>
      <c r="M468" s="897">
        <f t="shared" si="366"/>
        <v>43</v>
      </c>
      <c r="N468" s="894">
        <f t="shared" si="355"/>
        <v>2056</v>
      </c>
      <c r="O468" s="834">
        <f t="shared" si="372"/>
        <v>257111682.42087722</v>
      </c>
      <c r="P468" s="835">
        <f t="shared" si="367"/>
        <v>257111682.42087722</v>
      </c>
      <c r="Q468" s="898">
        <f t="shared" si="368"/>
        <v>5979341.451648307</v>
      </c>
      <c r="R468" s="915">
        <f t="shared" si="356"/>
        <v>2014</v>
      </c>
      <c r="S468" s="833">
        <f t="shared" si="373"/>
        <v>1</v>
      </c>
      <c r="T468" s="837">
        <f t="shared" si="357"/>
        <v>5979341.451648307</v>
      </c>
      <c r="U468" s="832">
        <f t="shared" si="358"/>
        <v>2014</v>
      </c>
      <c r="V468" s="838">
        <f t="shared" si="362"/>
        <v>251132340.96922892</v>
      </c>
      <c r="W468" s="989"/>
      <c r="X468" s="840"/>
      <c r="Y468" s="815"/>
      <c r="Z468" s="808"/>
      <c r="AA468" s="808"/>
      <c r="AB468" s="842"/>
      <c r="AC468" s="842"/>
    </row>
    <row r="469" spans="1:29" ht="16">
      <c r="A469" s="1036"/>
      <c r="B469" s="972"/>
      <c r="C469" s="973"/>
      <c r="D469" s="974"/>
      <c r="E469" s="830">
        <f t="shared" si="370"/>
        <v>2015</v>
      </c>
      <c r="F469" s="976">
        <v>0</v>
      </c>
      <c r="G469" s="853">
        <f t="shared" si="359"/>
        <v>42</v>
      </c>
      <c r="H469" s="893"/>
      <c r="I469" s="894">
        <f t="shared" si="354"/>
        <v>2056</v>
      </c>
      <c r="J469" s="895">
        <f t="shared" si="371"/>
        <v>0</v>
      </c>
      <c r="K469" s="896">
        <f t="shared" si="365"/>
        <v>0</v>
      </c>
      <c r="L469" s="1024">
        <f t="shared" si="360"/>
        <v>0</v>
      </c>
      <c r="M469" s="897">
        <f t="shared" si="366"/>
        <v>42</v>
      </c>
      <c r="N469" s="894">
        <f t="shared" si="355"/>
        <v>2056</v>
      </c>
      <c r="O469" s="834">
        <f t="shared" si="372"/>
        <v>251132340.96922892</v>
      </c>
      <c r="P469" s="835">
        <f t="shared" si="367"/>
        <v>251132340.96922892</v>
      </c>
      <c r="Q469" s="898">
        <f t="shared" si="368"/>
        <v>5979341.451648308</v>
      </c>
      <c r="R469" s="915">
        <f t="shared" si="356"/>
        <v>2015</v>
      </c>
      <c r="S469" s="833">
        <f t="shared" si="373"/>
        <v>1</v>
      </c>
      <c r="T469" s="837">
        <f t="shared" si="357"/>
        <v>5979341.451648308</v>
      </c>
      <c r="U469" s="832">
        <f t="shared" si="358"/>
        <v>2015</v>
      </c>
      <c r="V469" s="838">
        <f t="shared" si="362"/>
        <v>245152999.51758063</v>
      </c>
      <c r="W469" s="989"/>
      <c r="X469" s="840"/>
      <c r="Y469" s="815"/>
      <c r="Z469" s="808"/>
      <c r="AA469" s="808"/>
      <c r="AB469" s="842"/>
      <c r="AC469" s="842"/>
    </row>
    <row r="470" spans="1:29" ht="16">
      <c r="A470" s="1036"/>
      <c r="B470" s="972"/>
      <c r="C470" s="973"/>
      <c r="D470" s="974"/>
      <c r="E470" s="830">
        <f t="shared" si="370"/>
        <v>2016</v>
      </c>
      <c r="F470" s="976">
        <v>0</v>
      </c>
      <c r="G470" s="853">
        <f t="shared" si="359"/>
        <v>41</v>
      </c>
      <c r="H470" s="893"/>
      <c r="I470" s="894">
        <f t="shared" si="354"/>
        <v>2056</v>
      </c>
      <c r="J470" s="895">
        <f t="shared" si="371"/>
        <v>0</v>
      </c>
      <c r="K470" s="896">
        <f t="shared" si="365"/>
        <v>0</v>
      </c>
      <c r="L470" s="1024">
        <f t="shared" si="360"/>
        <v>0</v>
      </c>
      <c r="M470" s="897">
        <f t="shared" si="366"/>
        <v>41</v>
      </c>
      <c r="N470" s="894">
        <f t="shared" si="355"/>
        <v>2056</v>
      </c>
      <c r="O470" s="834">
        <f t="shared" si="372"/>
        <v>245152999.51758063</v>
      </c>
      <c r="P470" s="835">
        <f t="shared" si="367"/>
        <v>245152999.51758063</v>
      </c>
      <c r="Q470" s="898">
        <f t="shared" si="368"/>
        <v>5979341.451648308</v>
      </c>
      <c r="R470" s="915">
        <f t="shared" si="356"/>
        <v>2016</v>
      </c>
      <c r="S470" s="833">
        <f t="shared" si="373"/>
        <v>1</v>
      </c>
      <c r="T470" s="837">
        <f t="shared" si="357"/>
        <v>5979341.451648308</v>
      </c>
      <c r="U470" s="832">
        <f t="shared" si="358"/>
        <v>2016</v>
      </c>
      <c r="V470" s="838">
        <f t="shared" si="362"/>
        <v>239173658.06593233</v>
      </c>
      <c r="W470" s="989"/>
      <c r="X470" s="840"/>
      <c r="Y470" s="815"/>
      <c r="Z470" s="808"/>
      <c r="AA470" s="808"/>
      <c r="AB470" s="842"/>
      <c r="AC470" s="842"/>
    </row>
    <row r="471" spans="1:29" ht="16">
      <c r="A471" s="1036"/>
      <c r="B471" s="972"/>
      <c r="C471" s="973"/>
      <c r="D471" s="974"/>
      <c r="E471" s="830">
        <f t="shared" si="370"/>
        <v>2017</v>
      </c>
      <c r="F471" s="976">
        <v>0</v>
      </c>
      <c r="G471" s="853">
        <f t="shared" si="359"/>
        <v>40</v>
      </c>
      <c r="H471" s="893"/>
      <c r="I471" s="894">
        <f t="shared" si="354"/>
        <v>2056</v>
      </c>
      <c r="J471" s="895">
        <f t="shared" si="371"/>
        <v>0</v>
      </c>
      <c r="K471" s="896">
        <f t="shared" si="365"/>
        <v>0</v>
      </c>
      <c r="L471" s="1024">
        <f t="shared" si="360"/>
        <v>0</v>
      </c>
      <c r="M471" s="897">
        <f t="shared" si="366"/>
        <v>40</v>
      </c>
      <c r="N471" s="894">
        <f t="shared" si="355"/>
        <v>2056</v>
      </c>
      <c r="O471" s="834">
        <f t="shared" si="372"/>
        <v>239173658.06593233</v>
      </c>
      <c r="P471" s="835">
        <f t="shared" si="367"/>
        <v>239173658.06593233</v>
      </c>
      <c r="Q471" s="898">
        <f t="shared" si="368"/>
        <v>5979341.451648308</v>
      </c>
      <c r="R471" s="915">
        <f t="shared" si="356"/>
        <v>2017</v>
      </c>
      <c r="S471" s="833">
        <f t="shared" si="373"/>
        <v>1</v>
      </c>
      <c r="T471" s="837">
        <f t="shared" si="357"/>
        <v>5979341.451648308</v>
      </c>
      <c r="U471" s="832">
        <f t="shared" si="358"/>
        <v>2017</v>
      </c>
      <c r="V471" s="838">
        <f t="shared" si="362"/>
        <v>233194316.61428404</v>
      </c>
      <c r="W471" s="989"/>
      <c r="X471" s="840"/>
      <c r="Y471" s="815"/>
      <c r="Z471" s="808"/>
      <c r="AA471" s="808"/>
      <c r="AB471" s="842"/>
      <c r="AC471" s="842"/>
    </row>
    <row r="472" spans="1:29" ht="16">
      <c r="A472" s="1036"/>
      <c r="B472" s="972"/>
      <c r="C472" s="973"/>
      <c r="D472" s="974"/>
      <c r="E472" s="830">
        <f t="shared" si="370"/>
        <v>2018</v>
      </c>
      <c r="F472" s="976">
        <v>0</v>
      </c>
      <c r="G472" s="853">
        <f t="shared" si="359"/>
        <v>39</v>
      </c>
      <c r="H472" s="893"/>
      <c r="I472" s="894">
        <f t="shared" si="354"/>
        <v>2056</v>
      </c>
      <c r="J472" s="895">
        <f t="shared" si="371"/>
        <v>0</v>
      </c>
      <c r="K472" s="896">
        <f t="shared" si="365"/>
        <v>0</v>
      </c>
      <c r="L472" s="1024">
        <f t="shared" si="360"/>
        <v>0</v>
      </c>
      <c r="M472" s="897">
        <f t="shared" si="366"/>
        <v>39</v>
      </c>
      <c r="N472" s="894">
        <f t="shared" si="355"/>
        <v>2056</v>
      </c>
      <c r="O472" s="834">
        <f t="shared" si="372"/>
        <v>233194316.61428404</v>
      </c>
      <c r="P472" s="835">
        <f t="shared" si="367"/>
        <v>233194316.61428404</v>
      </c>
      <c r="Q472" s="898">
        <f t="shared" si="368"/>
        <v>5979341.4516483089</v>
      </c>
      <c r="R472" s="915">
        <f t="shared" si="356"/>
        <v>2018</v>
      </c>
      <c r="S472" s="833">
        <f t="shared" si="373"/>
        <v>1</v>
      </c>
      <c r="T472" s="837">
        <f t="shared" si="357"/>
        <v>5979341.4516483089</v>
      </c>
      <c r="U472" s="832">
        <f t="shared" si="358"/>
        <v>2018</v>
      </c>
      <c r="V472" s="838">
        <f t="shared" si="362"/>
        <v>227214975.16263574</v>
      </c>
      <c r="W472" s="989"/>
      <c r="X472" s="840"/>
      <c r="Y472" s="815"/>
      <c r="Z472" s="808"/>
      <c r="AA472" s="808"/>
      <c r="AB472" s="842"/>
      <c r="AC472" s="842"/>
    </row>
    <row r="473" spans="1:29" ht="16">
      <c r="A473" s="1040"/>
      <c r="B473" s="1239"/>
      <c r="C473" s="1240"/>
      <c r="D473" s="1241"/>
      <c r="E473" s="1236">
        <v>2019</v>
      </c>
      <c r="F473" s="976">
        <v>0</v>
      </c>
      <c r="G473" s="853">
        <f t="shared" si="359"/>
        <v>38</v>
      </c>
      <c r="H473" s="893"/>
      <c r="I473" s="894">
        <f t="shared" si="354"/>
        <v>2056</v>
      </c>
      <c r="J473" s="895">
        <f t="shared" si="371"/>
        <v>0</v>
      </c>
      <c r="K473" s="896">
        <f t="shared" si="365"/>
        <v>0</v>
      </c>
      <c r="L473" s="1024">
        <f t="shared" si="360"/>
        <v>0</v>
      </c>
      <c r="M473" s="897">
        <f t="shared" si="366"/>
        <v>38</v>
      </c>
      <c r="N473" s="894">
        <f t="shared" si="355"/>
        <v>2056</v>
      </c>
      <c r="O473" s="834">
        <f t="shared" si="372"/>
        <v>227214975.16263574</v>
      </c>
      <c r="P473" s="835">
        <f t="shared" si="367"/>
        <v>227214975.16263574</v>
      </c>
      <c r="Q473" s="898">
        <f t="shared" si="368"/>
        <v>5979341.4516483089</v>
      </c>
      <c r="R473" s="915">
        <f t="shared" si="356"/>
        <v>2019</v>
      </c>
      <c r="S473" s="833">
        <f t="shared" si="373"/>
        <v>1</v>
      </c>
      <c r="T473" s="837">
        <f t="shared" si="357"/>
        <v>5979341.4516483089</v>
      </c>
      <c r="U473" s="832">
        <f t="shared" si="358"/>
        <v>2019</v>
      </c>
      <c r="V473" s="838">
        <f t="shared" si="362"/>
        <v>221235633.71098745</v>
      </c>
      <c r="W473" s="989"/>
      <c r="X473" s="840"/>
      <c r="Y473" s="815"/>
      <c r="Z473" s="808"/>
      <c r="AA473" s="808"/>
      <c r="AB473" s="842"/>
      <c r="AC473" s="842"/>
    </row>
    <row r="474" spans="1:29" ht="16">
      <c r="A474" s="1816" t="s">
        <v>100</v>
      </c>
      <c r="B474" s="1817"/>
      <c r="C474" s="1817"/>
      <c r="D474" s="1817"/>
      <c r="E474" s="1818"/>
      <c r="F474" s="991">
        <f>SUM(F457:F471)</f>
        <v>310967072.58241528</v>
      </c>
      <c r="G474" s="861"/>
      <c r="H474" s="862"/>
      <c r="I474" s="863"/>
      <c r="J474" s="863"/>
      <c r="K474" s="861"/>
      <c r="L474" s="1248"/>
      <c r="M474" s="864"/>
      <c r="N474" s="863"/>
      <c r="O474" s="865"/>
      <c r="P474" s="866"/>
      <c r="Q474" s="867"/>
      <c r="R474" s="868"/>
      <c r="S474" s="868"/>
      <c r="T474" s="866">
        <f>SUM(T457:T472)</f>
        <v>83752097.419779703</v>
      </c>
      <c r="U474" s="869"/>
      <c r="V474" s="870"/>
      <c r="W474" s="1247"/>
      <c r="X474" s="803"/>
      <c r="Y474" s="803"/>
      <c r="Z474" s="803"/>
      <c r="AA474" s="803"/>
      <c r="AB474" s="803"/>
      <c r="AC474" s="803"/>
    </row>
    <row r="477" spans="1:29" ht="16">
      <c r="A477" s="1813" t="s">
        <v>3424</v>
      </c>
      <c r="B477" s="1813"/>
      <c r="C477" s="1813"/>
      <c r="D477" s="1813"/>
      <c r="E477" s="884"/>
      <c r="F477" s="885"/>
      <c r="G477" s="885"/>
      <c r="H477" s="797"/>
      <c r="I477" s="798"/>
      <c r="J477" s="798"/>
      <c r="K477" s="885"/>
      <c r="L477" s="1027"/>
      <c r="M477" s="885"/>
      <c r="N477" s="885"/>
      <c r="O477" s="885"/>
      <c r="P477" s="885"/>
      <c r="Q477" s="885"/>
      <c r="R477" s="885"/>
      <c r="S477" s="885"/>
      <c r="T477" s="886"/>
      <c r="U477" s="887"/>
      <c r="V477" s="885"/>
      <c r="W477" s="885"/>
      <c r="X477" s="888"/>
      <c r="Y477" s="888"/>
      <c r="Z477" s="888"/>
      <c r="AA477" s="888"/>
      <c r="AB477" s="888"/>
      <c r="AC477" s="888"/>
    </row>
    <row r="478" spans="1:29" ht="17">
      <c r="A478" s="1792" t="s">
        <v>118</v>
      </c>
      <c r="B478" s="1792" t="s">
        <v>3340</v>
      </c>
      <c r="C478" s="1792" t="s">
        <v>3</v>
      </c>
      <c r="D478" s="1792" t="s">
        <v>3341</v>
      </c>
      <c r="E478" s="1792"/>
      <c r="F478" s="1814" t="s">
        <v>3342</v>
      </c>
      <c r="G478" s="1792" t="s">
        <v>3343</v>
      </c>
      <c r="H478" s="1792"/>
      <c r="I478" s="1792" t="s">
        <v>3344</v>
      </c>
      <c r="J478" s="1793" t="s">
        <v>3345</v>
      </c>
      <c r="K478" s="1792" t="s">
        <v>3346</v>
      </c>
      <c r="L478" s="1796" t="s">
        <v>3347</v>
      </c>
      <c r="M478" s="1797" t="s">
        <v>3348</v>
      </c>
      <c r="N478" s="1792" t="s">
        <v>3349</v>
      </c>
      <c r="O478" s="1805" t="s">
        <v>3350</v>
      </c>
      <c r="P478" s="1806"/>
      <c r="Q478" s="1249" t="s">
        <v>3351</v>
      </c>
      <c r="R478" s="1805" t="s">
        <v>2425</v>
      </c>
      <c r="S478" s="1807"/>
      <c r="T478" s="1806"/>
      <c r="U478" s="1808" t="s">
        <v>3352</v>
      </c>
      <c r="V478" s="1808"/>
      <c r="W478" s="1809" t="s">
        <v>3353</v>
      </c>
      <c r="X478" s="1812"/>
      <c r="Y478" s="1246"/>
      <c r="Z478" s="803">
        <v>20</v>
      </c>
      <c r="AA478" s="803"/>
      <c r="AB478" s="803"/>
      <c r="AC478" s="889"/>
    </row>
    <row r="479" spans="1:29" ht="16">
      <c r="A479" s="1792"/>
      <c r="B479" s="1792"/>
      <c r="C479" s="1792"/>
      <c r="D479" s="1792"/>
      <c r="E479" s="1792"/>
      <c r="F479" s="1814"/>
      <c r="G479" s="1792"/>
      <c r="H479" s="1792"/>
      <c r="I479" s="1792"/>
      <c r="J479" s="1794"/>
      <c r="K479" s="1792"/>
      <c r="L479" s="1796"/>
      <c r="M479" s="1798"/>
      <c r="N479" s="1792"/>
      <c r="O479" s="1809" t="s">
        <v>3354</v>
      </c>
      <c r="P479" s="1809" t="s">
        <v>3355</v>
      </c>
      <c r="Q479" s="1797" t="s">
        <v>3342</v>
      </c>
      <c r="R479" s="1797" t="s">
        <v>3356</v>
      </c>
      <c r="S479" s="1793" t="s">
        <v>3357</v>
      </c>
      <c r="T479" s="1797" t="s">
        <v>3342</v>
      </c>
      <c r="U479" s="1808"/>
      <c r="V479" s="1808"/>
      <c r="W479" s="1810"/>
      <c r="X479" s="1812"/>
      <c r="Y479" s="1246"/>
      <c r="Z479" s="803"/>
      <c r="AA479" s="803"/>
      <c r="AB479" s="803"/>
      <c r="AC479" s="803"/>
    </row>
    <row r="480" spans="1:29" ht="17">
      <c r="A480" s="1792"/>
      <c r="B480" s="1792"/>
      <c r="C480" s="1792"/>
      <c r="D480" s="810" t="s">
        <v>20</v>
      </c>
      <c r="E480" s="811" t="s">
        <v>1914</v>
      </c>
      <c r="F480" s="1814"/>
      <c r="G480" s="1247" t="s">
        <v>1914</v>
      </c>
      <c r="H480" s="1247" t="s">
        <v>3358</v>
      </c>
      <c r="I480" s="1792"/>
      <c r="J480" s="1795"/>
      <c r="K480" s="813" t="s">
        <v>1914</v>
      </c>
      <c r="L480" s="1022" t="s">
        <v>1914</v>
      </c>
      <c r="M480" s="1247" t="s">
        <v>1914</v>
      </c>
      <c r="N480" s="1792"/>
      <c r="O480" s="1811"/>
      <c r="P480" s="1811"/>
      <c r="Q480" s="1798"/>
      <c r="R480" s="1798"/>
      <c r="S480" s="1795"/>
      <c r="T480" s="1798"/>
      <c r="U480" s="1247" t="s">
        <v>3359</v>
      </c>
      <c r="V480" s="1247" t="s">
        <v>3342</v>
      </c>
      <c r="W480" s="1811"/>
      <c r="X480" s="814"/>
      <c r="Y480" s="814"/>
      <c r="Z480" s="803"/>
      <c r="AA480" s="803"/>
      <c r="AB480" s="803"/>
      <c r="AC480" s="803"/>
    </row>
    <row r="481" spans="1:29" ht="16">
      <c r="A481" s="1048"/>
      <c r="B481" s="1043" t="s">
        <v>3388</v>
      </c>
      <c r="C481" s="1049">
        <v>31101</v>
      </c>
      <c r="D481" s="1045"/>
      <c r="E481" s="975">
        <v>2003</v>
      </c>
      <c r="F481" s="1046">
        <v>530000000</v>
      </c>
      <c r="G481" s="1041">
        <f>VLOOKUP(C481,'[18]umur ekonomis'!$A$1:$C$79,3)</f>
        <v>50</v>
      </c>
      <c r="H481" s="926"/>
      <c r="I481" s="894">
        <f t="shared" ref="I481:I497" si="374">E481+M481-1</f>
        <v>2052</v>
      </c>
      <c r="J481" s="927"/>
      <c r="K481" s="925"/>
      <c r="L481" s="1023">
        <f>IF(G481+K481&gt;$G481,$G481-G481,K481)</f>
        <v>0</v>
      </c>
      <c r="M481" s="928">
        <f>G481+L481</f>
        <v>50</v>
      </c>
      <c r="N481" s="894">
        <f t="shared" ref="N481:N497" si="375">E481+M481-1</f>
        <v>2052</v>
      </c>
      <c r="O481" s="905">
        <f>F481</f>
        <v>530000000</v>
      </c>
      <c r="P481" s="898">
        <f>O481</f>
        <v>530000000</v>
      </c>
      <c r="Q481" s="898">
        <f>(O481)/M481</f>
        <v>10600000</v>
      </c>
      <c r="R481" s="929">
        <f t="shared" ref="R481:R497" si="376">E481</f>
        <v>2003</v>
      </c>
      <c r="S481" s="897">
        <v>1</v>
      </c>
      <c r="T481" s="930">
        <f t="shared" ref="T481:T497" si="377">Q481*S481</f>
        <v>10600000</v>
      </c>
      <c r="U481" s="894">
        <f t="shared" ref="U481:U497" si="378">E481</f>
        <v>2003</v>
      </c>
      <c r="V481" s="931">
        <f>IF(OR(AND(ISBLANK(D481),ISBLANK(F481)),ISTEXT(D481),ISTEXT(F481)),"",F481-Q481)</f>
        <v>519400000</v>
      </c>
      <c r="W481" s="932"/>
      <c r="X481" s="933"/>
      <c r="Y481" s="933"/>
      <c r="Z481" s="934" t="s">
        <v>3360</v>
      </c>
      <c r="AA481" s="935"/>
      <c r="AB481" s="935"/>
      <c r="AC481" s="936"/>
    </row>
    <row r="482" spans="1:29" ht="16">
      <c r="A482" s="1048"/>
      <c r="B482" s="1043"/>
      <c r="C482" s="1050"/>
      <c r="D482" s="974"/>
      <c r="E482" s="975">
        <f>E481+1</f>
        <v>2004</v>
      </c>
      <c r="F482" s="1046">
        <v>0</v>
      </c>
      <c r="G482" s="1042">
        <f t="shared" ref="G482:G497" si="379">M481-(E482-E481)</f>
        <v>49</v>
      </c>
      <c r="H482" s="893"/>
      <c r="I482" s="894">
        <f t="shared" si="374"/>
        <v>2052</v>
      </c>
      <c r="J482" s="895">
        <f>F482/$F$34</f>
        <v>0</v>
      </c>
      <c r="K482" s="896">
        <f>IF(J482=0%,0,IF(J482&lt;=25%,5,IF(J482&lt;=50%,10,IF(J482&lt;=75%,15,50))))</f>
        <v>0</v>
      </c>
      <c r="L482" s="1024">
        <f t="shared" ref="L482:L497" si="380">IF(OR(AND(ISBLANK(D482),ISBLANK(F482)),ISTEXT(D482),ISTEXT(F482)),"",IF(G482+K482&gt;$G$34,$G$34-G482,K482))</f>
        <v>0</v>
      </c>
      <c r="M482" s="897">
        <f>IF(OR(AND(ISBLANK(E482),ISBLANK(F482)),ISTEXT(E482),ISTEXT(F482)),"",G482+L482)</f>
        <v>49</v>
      </c>
      <c r="N482" s="894">
        <f t="shared" si="375"/>
        <v>2052</v>
      </c>
      <c r="O482" s="834">
        <f t="shared" ref="O482:O485" si="381">V481</f>
        <v>519400000</v>
      </c>
      <c r="P482" s="835">
        <f>O482+F482</f>
        <v>519400000</v>
      </c>
      <c r="Q482" s="898">
        <f>(P482)/M482</f>
        <v>10600000</v>
      </c>
      <c r="R482" s="915">
        <f t="shared" si="376"/>
        <v>2004</v>
      </c>
      <c r="S482" s="833">
        <f>R482-R481</f>
        <v>1</v>
      </c>
      <c r="T482" s="837">
        <f t="shared" si="377"/>
        <v>10600000</v>
      </c>
      <c r="U482" s="832">
        <f t="shared" si="378"/>
        <v>2004</v>
      </c>
      <c r="V482" s="838">
        <f t="shared" ref="V482:V497" si="382">IF(OR(AND(ISBLANK(D482),ISBLANK(F482)),ISTEXT(D482),ISTEXT(F482)),"",P482-T482)</f>
        <v>508800000</v>
      </c>
      <c r="W482" s="839"/>
      <c r="X482" s="840"/>
      <c r="Y482" s="815"/>
      <c r="Z482" s="841" t="s">
        <v>3361</v>
      </c>
      <c r="AA482" s="842"/>
      <c r="AB482" s="842"/>
      <c r="AC482" s="843">
        <f>F498</f>
        <v>1227940937.3664181</v>
      </c>
    </row>
    <row r="483" spans="1:29" ht="16">
      <c r="A483" s="1048"/>
      <c r="B483" s="1037"/>
      <c r="C483" s="1050"/>
      <c r="D483" s="974"/>
      <c r="E483" s="975">
        <f t="shared" ref="E483:E485" si="383">E482+1</f>
        <v>2005</v>
      </c>
      <c r="F483" s="1039">
        <v>0</v>
      </c>
      <c r="G483" s="1042">
        <f t="shared" si="379"/>
        <v>48</v>
      </c>
      <c r="H483" s="893"/>
      <c r="I483" s="894">
        <f t="shared" si="374"/>
        <v>2052</v>
      </c>
      <c r="J483" s="895">
        <f t="shared" ref="J483" si="384">F483/$F$59</f>
        <v>0</v>
      </c>
      <c r="K483" s="896">
        <f t="shared" ref="K483:K497" si="385">IF(J483=0%,0,IF(J483&lt;=25%,5,IF(J483&lt;=50%,10,IF(J483&lt;=75%,15,50))))</f>
        <v>0</v>
      </c>
      <c r="L483" s="1024">
        <f t="shared" si="380"/>
        <v>0</v>
      </c>
      <c r="M483" s="897">
        <f t="shared" ref="M483:M497" si="386">IF(OR(AND(ISBLANK(D483),ISBLANK(F483)),ISTEXT(D483),ISTEXT(F483)),"",G483+L483)</f>
        <v>48</v>
      </c>
      <c r="N483" s="894">
        <f t="shared" si="375"/>
        <v>2052</v>
      </c>
      <c r="O483" s="834">
        <f t="shared" si="381"/>
        <v>508800000</v>
      </c>
      <c r="P483" s="835">
        <f t="shared" ref="P483:P497" si="387">O483+F483</f>
        <v>508800000</v>
      </c>
      <c r="Q483" s="898">
        <f t="shared" ref="Q483:Q497" si="388">(P483)/M483</f>
        <v>10600000</v>
      </c>
      <c r="R483" s="915">
        <f t="shared" si="376"/>
        <v>2005</v>
      </c>
      <c r="S483" s="833">
        <f t="shared" ref="S483:S485" si="389">R483-R482</f>
        <v>1</v>
      </c>
      <c r="T483" s="837">
        <f t="shared" si="377"/>
        <v>10600000</v>
      </c>
      <c r="U483" s="832">
        <f t="shared" si="378"/>
        <v>2005</v>
      </c>
      <c r="V483" s="838">
        <f t="shared" si="382"/>
        <v>498200000</v>
      </c>
      <c r="W483" s="839"/>
      <c r="X483" s="840"/>
      <c r="Y483" s="815"/>
      <c r="Z483" s="841" t="s">
        <v>3362</v>
      </c>
      <c r="AA483" s="797"/>
      <c r="AB483" s="797"/>
      <c r="AC483" s="843">
        <f>T498</f>
        <v>326929824.96794033</v>
      </c>
    </row>
    <row r="484" spans="1:29" ht="16">
      <c r="A484" s="1048"/>
      <c r="B484" s="1043"/>
      <c r="C484" s="1050"/>
      <c r="D484" s="974"/>
      <c r="E484" s="975">
        <f t="shared" si="383"/>
        <v>2006</v>
      </c>
      <c r="F484" s="1039">
        <v>0</v>
      </c>
      <c r="G484" s="1042">
        <f t="shared" si="379"/>
        <v>47</v>
      </c>
      <c r="H484" s="893"/>
      <c r="I484" s="894">
        <f t="shared" si="374"/>
        <v>2052</v>
      </c>
      <c r="J484" s="895">
        <f>F484/P483</f>
        <v>0</v>
      </c>
      <c r="K484" s="896">
        <f t="shared" si="385"/>
        <v>0</v>
      </c>
      <c r="L484" s="1024">
        <f t="shared" si="380"/>
        <v>0</v>
      </c>
      <c r="M484" s="897">
        <f t="shared" si="386"/>
        <v>47</v>
      </c>
      <c r="N484" s="894">
        <f t="shared" si="375"/>
        <v>2052</v>
      </c>
      <c r="O484" s="834">
        <f t="shared" si="381"/>
        <v>498200000</v>
      </c>
      <c r="P484" s="835">
        <f t="shared" si="387"/>
        <v>498200000</v>
      </c>
      <c r="Q484" s="898">
        <f t="shared" si="388"/>
        <v>10600000</v>
      </c>
      <c r="R484" s="915">
        <f t="shared" si="376"/>
        <v>2006</v>
      </c>
      <c r="S484" s="833">
        <f t="shared" si="389"/>
        <v>1</v>
      </c>
      <c r="T484" s="837">
        <f t="shared" si="377"/>
        <v>10600000</v>
      </c>
      <c r="U484" s="832">
        <f t="shared" si="378"/>
        <v>2006</v>
      </c>
      <c r="V484" s="838">
        <f t="shared" si="382"/>
        <v>487600000</v>
      </c>
      <c r="W484" s="839"/>
      <c r="X484" s="840"/>
      <c r="Y484" s="815"/>
      <c r="Z484" s="854" t="s">
        <v>3363</v>
      </c>
      <c r="AA484" s="842"/>
      <c r="AB484" s="842"/>
      <c r="AC484" s="843">
        <f>AC482-AC483</f>
        <v>901011112.39847779</v>
      </c>
    </row>
    <row r="485" spans="1:29" ht="16">
      <c r="A485" s="1048"/>
      <c r="B485" s="1043" t="s">
        <v>3389</v>
      </c>
      <c r="C485" s="1050"/>
      <c r="D485" s="974"/>
      <c r="E485" s="975">
        <f t="shared" si="383"/>
        <v>2007</v>
      </c>
      <c r="F485" s="1039">
        <v>697940937.36641812</v>
      </c>
      <c r="G485" s="1042">
        <f t="shared" si="379"/>
        <v>46</v>
      </c>
      <c r="H485" s="893"/>
      <c r="I485" s="894">
        <f t="shared" si="374"/>
        <v>2056</v>
      </c>
      <c r="J485" s="895">
        <f>F485/P484</f>
        <v>1.4009252054725374</v>
      </c>
      <c r="K485" s="896">
        <f t="shared" si="385"/>
        <v>50</v>
      </c>
      <c r="L485" s="1024">
        <f t="shared" si="380"/>
        <v>4</v>
      </c>
      <c r="M485" s="897">
        <f t="shared" si="386"/>
        <v>50</v>
      </c>
      <c r="N485" s="894">
        <f t="shared" si="375"/>
        <v>2056</v>
      </c>
      <c r="O485" s="834">
        <f t="shared" si="381"/>
        <v>487600000</v>
      </c>
      <c r="P485" s="835">
        <f t="shared" si="387"/>
        <v>1185540937.3664181</v>
      </c>
      <c r="Q485" s="898">
        <f t="shared" si="388"/>
        <v>23710818.747328363</v>
      </c>
      <c r="R485" s="915">
        <f t="shared" si="376"/>
        <v>2007</v>
      </c>
      <c r="S485" s="833">
        <f t="shared" si="389"/>
        <v>1</v>
      </c>
      <c r="T485" s="837">
        <f t="shared" si="377"/>
        <v>23710818.747328363</v>
      </c>
      <c r="U485" s="832">
        <f t="shared" si="378"/>
        <v>2007</v>
      </c>
      <c r="V485" s="838">
        <f t="shared" si="382"/>
        <v>1161830118.6190898</v>
      </c>
      <c r="W485" s="839"/>
      <c r="X485" s="840"/>
      <c r="Y485" s="815"/>
      <c r="Z485" s="841" t="s">
        <v>3364</v>
      </c>
      <c r="AA485" s="842"/>
      <c r="AB485" s="842"/>
      <c r="AC485" s="843">
        <f>V497-AC484</f>
        <v>-23710818.747328401</v>
      </c>
    </row>
    <row r="486" spans="1:29" ht="16">
      <c r="A486" s="1048"/>
      <c r="B486" s="1037"/>
      <c r="C486" s="1050"/>
      <c r="D486" s="974"/>
      <c r="E486" s="975">
        <f>E485+1</f>
        <v>2008</v>
      </c>
      <c r="F486" s="1046">
        <v>0</v>
      </c>
      <c r="G486" s="1042">
        <f t="shared" si="379"/>
        <v>49</v>
      </c>
      <c r="H486" s="893"/>
      <c r="I486" s="894">
        <f t="shared" si="374"/>
        <v>2056</v>
      </c>
      <c r="J486" s="895">
        <f>F486/P485</f>
        <v>0</v>
      </c>
      <c r="K486" s="896">
        <f t="shared" si="385"/>
        <v>0</v>
      </c>
      <c r="L486" s="1024">
        <f t="shared" si="380"/>
        <v>0</v>
      </c>
      <c r="M486" s="897">
        <f t="shared" si="386"/>
        <v>49</v>
      </c>
      <c r="N486" s="894">
        <f t="shared" si="375"/>
        <v>2056</v>
      </c>
      <c r="O486" s="834">
        <f>V485</f>
        <v>1161830118.6190898</v>
      </c>
      <c r="P486" s="835">
        <f t="shared" si="387"/>
        <v>1161830118.6190898</v>
      </c>
      <c r="Q486" s="898">
        <f t="shared" si="388"/>
        <v>23710818.747328363</v>
      </c>
      <c r="R486" s="915">
        <f t="shared" si="376"/>
        <v>2008</v>
      </c>
      <c r="S486" s="833">
        <f>R486-R485</f>
        <v>1</v>
      </c>
      <c r="T486" s="837">
        <f t="shared" si="377"/>
        <v>23710818.747328363</v>
      </c>
      <c r="U486" s="832">
        <f t="shared" si="378"/>
        <v>2008</v>
      </c>
      <c r="V486" s="838">
        <f t="shared" si="382"/>
        <v>1138119299.8717616</v>
      </c>
      <c r="W486" s="839"/>
      <c r="X486" s="840"/>
      <c r="Y486" s="815"/>
      <c r="Z486" s="899"/>
      <c r="AA486" s="900"/>
      <c r="AB486" s="900"/>
      <c r="AC486" s="901"/>
    </row>
    <row r="487" spans="1:29" ht="16">
      <c r="A487" s="972"/>
      <c r="B487" s="1037"/>
      <c r="C487" s="973"/>
      <c r="D487" s="974"/>
      <c r="E487" s="975">
        <f>E486+1</f>
        <v>2009</v>
      </c>
      <c r="F487" s="1039">
        <v>0</v>
      </c>
      <c r="G487" s="1042">
        <f t="shared" si="379"/>
        <v>48</v>
      </c>
      <c r="H487" s="893"/>
      <c r="I487" s="894">
        <f t="shared" si="374"/>
        <v>2056</v>
      </c>
      <c r="J487" s="895">
        <f>F487/P486</f>
        <v>0</v>
      </c>
      <c r="K487" s="896">
        <f t="shared" si="385"/>
        <v>0</v>
      </c>
      <c r="L487" s="1024">
        <f t="shared" si="380"/>
        <v>0</v>
      </c>
      <c r="M487" s="897">
        <f t="shared" si="386"/>
        <v>48</v>
      </c>
      <c r="N487" s="894">
        <f t="shared" si="375"/>
        <v>2056</v>
      </c>
      <c r="O487" s="834">
        <f>V486</f>
        <v>1138119299.8717616</v>
      </c>
      <c r="P487" s="835">
        <f t="shared" si="387"/>
        <v>1138119299.8717616</v>
      </c>
      <c r="Q487" s="898">
        <f t="shared" si="388"/>
        <v>23710818.747328367</v>
      </c>
      <c r="R487" s="915">
        <f t="shared" si="376"/>
        <v>2009</v>
      </c>
      <c r="S487" s="833">
        <f>R487-R486</f>
        <v>1</v>
      </c>
      <c r="T487" s="837">
        <f t="shared" si="377"/>
        <v>23710818.747328367</v>
      </c>
      <c r="U487" s="832">
        <f t="shared" si="378"/>
        <v>2009</v>
      </c>
      <c r="V487" s="838">
        <f t="shared" si="382"/>
        <v>1114408481.1244333</v>
      </c>
      <c r="W487" s="839"/>
      <c r="X487" s="840"/>
      <c r="Y487" s="815"/>
      <c r="Z487" s="808"/>
      <c r="AC487" s="903"/>
    </row>
    <row r="488" spans="1:29" ht="16">
      <c r="A488" s="1040"/>
      <c r="B488" s="1037"/>
      <c r="C488" s="973"/>
      <c r="D488" s="974"/>
      <c r="E488" s="975">
        <f>E487+1</f>
        <v>2010</v>
      </c>
      <c r="F488" s="1046">
        <v>0</v>
      </c>
      <c r="G488" s="1042">
        <f t="shared" si="379"/>
        <v>47</v>
      </c>
      <c r="H488" s="893"/>
      <c r="I488" s="894">
        <f t="shared" si="374"/>
        <v>2056</v>
      </c>
      <c r="J488" s="895">
        <f>F488/P487</f>
        <v>0</v>
      </c>
      <c r="K488" s="896">
        <f t="shared" si="385"/>
        <v>0</v>
      </c>
      <c r="L488" s="1024">
        <f t="shared" si="380"/>
        <v>0</v>
      </c>
      <c r="M488" s="897">
        <f t="shared" si="386"/>
        <v>47</v>
      </c>
      <c r="N488" s="894">
        <f t="shared" si="375"/>
        <v>2056</v>
      </c>
      <c r="O488" s="834">
        <f>V487</f>
        <v>1114408481.1244333</v>
      </c>
      <c r="P488" s="835">
        <f t="shared" si="387"/>
        <v>1114408481.1244333</v>
      </c>
      <c r="Q488" s="898">
        <f t="shared" si="388"/>
        <v>23710818.747328367</v>
      </c>
      <c r="R488" s="915">
        <f t="shared" si="376"/>
        <v>2010</v>
      </c>
      <c r="S488" s="833">
        <f>R488-R487</f>
        <v>1</v>
      </c>
      <c r="T488" s="837">
        <f t="shared" si="377"/>
        <v>23710818.747328367</v>
      </c>
      <c r="U488" s="832">
        <f t="shared" si="378"/>
        <v>2010</v>
      </c>
      <c r="V488" s="838">
        <f t="shared" si="382"/>
        <v>1090697662.377105</v>
      </c>
      <c r="W488" s="839"/>
      <c r="X488" s="840"/>
      <c r="Y488" s="815"/>
      <c r="Z488" s="808"/>
      <c r="AA488" s="808"/>
      <c r="AB488" s="842"/>
      <c r="AC488" s="842"/>
    </row>
    <row r="489" spans="1:29" ht="16">
      <c r="A489" s="1036"/>
      <c r="B489" s="972"/>
      <c r="C489" s="973"/>
      <c r="D489" s="974"/>
      <c r="E489" s="830">
        <f t="shared" ref="E489:E496" si="390">E488+1</f>
        <v>2011</v>
      </c>
      <c r="F489" s="976">
        <v>0</v>
      </c>
      <c r="G489" s="853">
        <f t="shared" si="379"/>
        <v>46</v>
      </c>
      <c r="H489" s="893"/>
      <c r="I489" s="894">
        <f t="shared" si="374"/>
        <v>2056</v>
      </c>
      <c r="J489" s="895">
        <f t="shared" ref="J489:J497" si="391">F489/P488</f>
        <v>0</v>
      </c>
      <c r="K489" s="896">
        <f t="shared" si="385"/>
        <v>0</v>
      </c>
      <c r="L489" s="1024">
        <f t="shared" si="380"/>
        <v>0</v>
      </c>
      <c r="M489" s="897">
        <f t="shared" si="386"/>
        <v>46</v>
      </c>
      <c r="N489" s="894">
        <f t="shared" si="375"/>
        <v>2056</v>
      </c>
      <c r="O489" s="834">
        <f t="shared" ref="O489:O497" si="392">V488</f>
        <v>1090697662.377105</v>
      </c>
      <c r="P489" s="835">
        <f t="shared" si="387"/>
        <v>1090697662.377105</v>
      </c>
      <c r="Q489" s="898">
        <f t="shared" si="388"/>
        <v>23710818.747328371</v>
      </c>
      <c r="R489" s="915">
        <f t="shared" si="376"/>
        <v>2011</v>
      </c>
      <c r="S489" s="833">
        <f t="shared" ref="S489:S497" si="393">R489-R488</f>
        <v>1</v>
      </c>
      <c r="T489" s="837">
        <f t="shared" si="377"/>
        <v>23710818.747328371</v>
      </c>
      <c r="U489" s="832">
        <f t="shared" si="378"/>
        <v>2011</v>
      </c>
      <c r="V489" s="838">
        <f t="shared" si="382"/>
        <v>1066986843.6297766</v>
      </c>
      <c r="W489" s="989"/>
      <c r="X489" s="840"/>
      <c r="Y489" s="815"/>
      <c r="Z489" s="1815" t="s">
        <v>3366</v>
      </c>
      <c r="AA489" s="1815"/>
      <c r="AB489" s="1815"/>
      <c r="AC489" s="859">
        <f>SUM(Q481:Q491)</f>
        <v>208375731.23129857</v>
      </c>
    </row>
    <row r="490" spans="1:29" ht="16">
      <c r="A490" s="1036"/>
      <c r="B490" s="1033"/>
      <c r="C490" s="973"/>
      <c r="D490" s="974"/>
      <c r="E490" s="830">
        <f t="shared" si="390"/>
        <v>2012</v>
      </c>
      <c r="F490" s="976">
        <v>0</v>
      </c>
      <c r="G490" s="853">
        <f t="shared" si="379"/>
        <v>45</v>
      </c>
      <c r="H490" s="893"/>
      <c r="I490" s="894">
        <f t="shared" si="374"/>
        <v>2056</v>
      </c>
      <c r="J490" s="895">
        <f t="shared" si="391"/>
        <v>0</v>
      </c>
      <c r="K490" s="896">
        <f t="shared" si="385"/>
        <v>0</v>
      </c>
      <c r="L490" s="1024">
        <f t="shared" si="380"/>
        <v>0</v>
      </c>
      <c r="M490" s="897">
        <f t="shared" si="386"/>
        <v>45</v>
      </c>
      <c r="N490" s="894">
        <f t="shared" si="375"/>
        <v>2056</v>
      </c>
      <c r="O490" s="834">
        <f t="shared" si="392"/>
        <v>1066986843.6297766</v>
      </c>
      <c r="P490" s="835">
        <f t="shared" si="387"/>
        <v>1066986843.6297766</v>
      </c>
      <c r="Q490" s="898">
        <f t="shared" si="388"/>
        <v>23710818.747328367</v>
      </c>
      <c r="R490" s="915">
        <f t="shared" si="376"/>
        <v>2012</v>
      </c>
      <c r="S490" s="833">
        <f t="shared" si="393"/>
        <v>1</v>
      </c>
      <c r="T490" s="837">
        <f t="shared" si="377"/>
        <v>23710818.747328367</v>
      </c>
      <c r="U490" s="832">
        <f t="shared" si="378"/>
        <v>2012</v>
      </c>
      <c r="V490" s="838">
        <f t="shared" si="382"/>
        <v>1043276024.8824482</v>
      </c>
      <c r="W490" s="989"/>
      <c r="X490" s="840"/>
      <c r="Y490" s="815"/>
      <c r="Z490" s="808"/>
      <c r="AA490" s="808"/>
      <c r="AB490" s="842"/>
      <c r="AC490" s="842"/>
    </row>
    <row r="491" spans="1:29" ht="16">
      <c r="A491" s="1036"/>
      <c r="B491" s="972"/>
      <c r="C491" s="973"/>
      <c r="D491" s="974"/>
      <c r="E491" s="830">
        <f t="shared" si="390"/>
        <v>2013</v>
      </c>
      <c r="F491" s="976">
        <v>0</v>
      </c>
      <c r="G491" s="853">
        <f t="shared" si="379"/>
        <v>44</v>
      </c>
      <c r="H491" s="893"/>
      <c r="I491" s="894">
        <f t="shared" si="374"/>
        <v>2056</v>
      </c>
      <c r="J491" s="895">
        <f t="shared" si="391"/>
        <v>0</v>
      </c>
      <c r="K491" s="896">
        <f t="shared" si="385"/>
        <v>0</v>
      </c>
      <c r="L491" s="1024">
        <f t="shared" si="380"/>
        <v>0</v>
      </c>
      <c r="M491" s="897">
        <f t="shared" si="386"/>
        <v>44</v>
      </c>
      <c r="N491" s="894">
        <f t="shared" si="375"/>
        <v>2056</v>
      </c>
      <c r="O491" s="834">
        <f t="shared" si="392"/>
        <v>1043276024.8824482</v>
      </c>
      <c r="P491" s="835">
        <f t="shared" si="387"/>
        <v>1043276024.8824482</v>
      </c>
      <c r="Q491" s="898">
        <f t="shared" si="388"/>
        <v>23710818.747328367</v>
      </c>
      <c r="R491" s="915">
        <f t="shared" si="376"/>
        <v>2013</v>
      </c>
      <c r="S491" s="833">
        <f t="shared" si="393"/>
        <v>1</v>
      </c>
      <c r="T491" s="837">
        <f t="shared" si="377"/>
        <v>23710818.747328367</v>
      </c>
      <c r="U491" s="832">
        <f t="shared" si="378"/>
        <v>2013</v>
      </c>
      <c r="V491" s="838">
        <f t="shared" si="382"/>
        <v>1019565206.1351198</v>
      </c>
      <c r="W491" s="989"/>
      <c r="X491" s="840"/>
      <c r="Y491" s="815"/>
      <c r="Z491" s="808"/>
      <c r="AA491" s="808"/>
      <c r="AB491" s="842"/>
      <c r="AC491" s="842"/>
    </row>
    <row r="492" spans="1:29" ht="16">
      <c r="A492" s="1036"/>
      <c r="B492" s="972"/>
      <c r="C492" s="973"/>
      <c r="D492" s="974"/>
      <c r="E492" s="830">
        <f t="shared" si="390"/>
        <v>2014</v>
      </c>
      <c r="F492" s="976">
        <v>0</v>
      </c>
      <c r="G492" s="853">
        <f t="shared" si="379"/>
        <v>43</v>
      </c>
      <c r="H492" s="893"/>
      <c r="I492" s="894">
        <f t="shared" si="374"/>
        <v>2056</v>
      </c>
      <c r="J492" s="895">
        <f t="shared" si="391"/>
        <v>0</v>
      </c>
      <c r="K492" s="896">
        <f t="shared" si="385"/>
        <v>0</v>
      </c>
      <c r="L492" s="1024">
        <f t="shared" si="380"/>
        <v>0</v>
      </c>
      <c r="M492" s="897">
        <f t="shared" si="386"/>
        <v>43</v>
      </c>
      <c r="N492" s="894">
        <f t="shared" si="375"/>
        <v>2056</v>
      </c>
      <c r="O492" s="834">
        <f t="shared" si="392"/>
        <v>1019565206.1351198</v>
      </c>
      <c r="P492" s="835">
        <f t="shared" si="387"/>
        <v>1019565206.1351198</v>
      </c>
      <c r="Q492" s="898">
        <f t="shared" si="388"/>
        <v>23710818.747328367</v>
      </c>
      <c r="R492" s="915">
        <f t="shared" si="376"/>
        <v>2014</v>
      </c>
      <c r="S492" s="833">
        <f t="shared" si="393"/>
        <v>1</v>
      </c>
      <c r="T492" s="837">
        <f t="shared" si="377"/>
        <v>23710818.747328367</v>
      </c>
      <c r="U492" s="832">
        <f t="shared" si="378"/>
        <v>2014</v>
      </c>
      <c r="V492" s="838">
        <f t="shared" si="382"/>
        <v>995854387.3877914</v>
      </c>
      <c r="W492" s="989"/>
      <c r="X492" s="840"/>
      <c r="Y492" s="815"/>
      <c r="Z492" s="808"/>
      <c r="AA492" s="808"/>
      <c r="AB492" s="842"/>
      <c r="AC492" s="842"/>
    </row>
    <row r="493" spans="1:29" ht="16">
      <c r="A493" s="1036"/>
      <c r="B493" s="972"/>
      <c r="C493" s="973"/>
      <c r="D493" s="974"/>
      <c r="E493" s="830">
        <f t="shared" si="390"/>
        <v>2015</v>
      </c>
      <c r="F493" s="976">
        <v>0</v>
      </c>
      <c r="G493" s="853">
        <f t="shared" si="379"/>
        <v>42</v>
      </c>
      <c r="H493" s="893"/>
      <c r="I493" s="894">
        <f t="shared" si="374"/>
        <v>2056</v>
      </c>
      <c r="J493" s="895">
        <f t="shared" si="391"/>
        <v>0</v>
      </c>
      <c r="K493" s="896">
        <f t="shared" si="385"/>
        <v>0</v>
      </c>
      <c r="L493" s="1024">
        <f t="shared" si="380"/>
        <v>0</v>
      </c>
      <c r="M493" s="897">
        <f t="shared" si="386"/>
        <v>42</v>
      </c>
      <c r="N493" s="894">
        <f t="shared" si="375"/>
        <v>2056</v>
      </c>
      <c r="O493" s="834">
        <f t="shared" si="392"/>
        <v>995854387.3877914</v>
      </c>
      <c r="P493" s="835">
        <f t="shared" si="387"/>
        <v>995854387.3877914</v>
      </c>
      <c r="Q493" s="898">
        <f t="shared" si="388"/>
        <v>23710818.747328367</v>
      </c>
      <c r="R493" s="915">
        <f t="shared" si="376"/>
        <v>2015</v>
      </c>
      <c r="S493" s="833">
        <f t="shared" si="393"/>
        <v>1</v>
      </c>
      <c r="T493" s="837">
        <f t="shared" si="377"/>
        <v>23710818.747328367</v>
      </c>
      <c r="U493" s="832">
        <f t="shared" si="378"/>
        <v>2015</v>
      </c>
      <c r="V493" s="838">
        <f t="shared" si="382"/>
        <v>972143568.64046299</v>
      </c>
      <c r="W493" s="989"/>
      <c r="X493" s="840"/>
      <c r="Y493" s="815"/>
      <c r="Z493" s="808"/>
      <c r="AA493" s="808"/>
      <c r="AB493" s="842"/>
      <c r="AC493" s="842"/>
    </row>
    <row r="494" spans="1:29" ht="16">
      <c r="A494" s="1036"/>
      <c r="B494" s="972"/>
      <c r="C494" s="973"/>
      <c r="D494" s="974"/>
      <c r="E494" s="830">
        <f t="shared" si="390"/>
        <v>2016</v>
      </c>
      <c r="F494" s="976">
        <v>0</v>
      </c>
      <c r="G494" s="853">
        <f t="shared" si="379"/>
        <v>41</v>
      </c>
      <c r="H494" s="893"/>
      <c r="I494" s="894">
        <f t="shared" si="374"/>
        <v>2056</v>
      </c>
      <c r="J494" s="895">
        <f t="shared" si="391"/>
        <v>0</v>
      </c>
      <c r="K494" s="896">
        <f t="shared" si="385"/>
        <v>0</v>
      </c>
      <c r="L494" s="1024">
        <f t="shared" si="380"/>
        <v>0</v>
      </c>
      <c r="M494" s="897">
        <f t="shared" si="386"/>
        <v>41</v>
      </c>
      <c r="N494" s="894">
        <f t="shared" si="375"/>
        <v>2056</v>
      </c>
      <c r="O494" s="834">
        <f t="shared" si="392"/>
        <v>972143568.64046299</v>
      </c>
      <c r="P494" s="835">
        <f t="shared" si="387"/>
        <v>972143568.64046299</v>
      </c>
      <c r="Q494" s="898">
        <f t="shared" si="388"/>
        <v>23710818.747328367</v>
      </c>
      <c r="R494" s="915">
        <f t="shared" si="376"/>
        <v>2016</v>
      </c>
      <c r="S494" s="833">
        <f t="shared" si="393"/>
        <v>1</v>
      </c>
      <c r="T494" s="837">
        <f t="shared" si="377"/>
        <v>23710818.747328367</v>
      </c>
      <c r="U494" s="832">
        <f t="shared" si="378"/>
        <v>2016</v>
      </c>
      <c r="V494" s="838">
        <f t="shared" si="382"/>
        <v>948432749.89313459</v>
      </c>
      <c r="W494" s="989"/>
      <c r="X494" s="840"/>
      <c r="Y494" s="815"/>
      <c r="Z494" s="808"/>
      <c r="AA494" s="808"/>
      <c r="AB494" s="842"/>
      <c r="AC494" s="842"/>
    </row>
    <row r="495" spans="1:29" ht="16">
      <c r="A495" s="1036"/>
      <c r="B495" s="972"/>
      <c r="C495" s="973"/>
      <c r="D495" s="974"/>
      <c r="E495" s="830">
        <f t="shared" si="390"/>
        <v>2017</v>
      </c>
      <c r="F495" s="976">
        <v>0</v>
      </c>
      <c r="G495" s="853">
        <f t="shared" si="379"/>
        <v>40</v>
      </c>
      <c r="H495" s="893"/>
      <c r="I495" s="894">
        <f t="shared" si="374"/>
        <v>2056</v>
      </c>
      <c r="J495" s="895">
        <f t="shared" si="391"/>
        <v>0</v>
      </c>
      <c r="K495" s="896">
        <f t="shared" si="385"/>
        <v>0</v>
      </c>
      <c r="L495" s="1024">
        <f t="shared" si="380"/>
        <v>0</v>
      </c>
      <c r="M495" s="897">
        <f t="shared" si="386"/>
        <v>40</v>
      </c>
      <c r="N495" s="894">
        <f t="shared" si="375"/>
        <v>2056</v>
      </c>
      <c r="O495" s="834">
        <f t="shared" si="392"/>
        <v>948432749.89313459</v>
      </c>
      <c r="P495" s="835">
        <f t="shared" si="387"/>
        <v>948432749.89313459</v>
      </c>
      <c r="Q495" s="898">
        <f t="shared" si="388"/>
        <v>23710818.747328363</v>
      </c>
      <c r="R495" s="915">
        <f t="shared" si="376"/>
        <v>2017</v>
      </c>
      <c r="S495" s="833">
        <f t="shared" si="393"/>
        <v>1</v>
      </c>
      <c r="T495" s="837">
        <f t="shared" si="377"/>
        <v>23710818.747328363</v>
      </c>
      <c r="U495" s="832">
        <f t="shared" si="378"/>
        <v>2017</v>
      </c>
      <c r="V495" s="838">
        <f t="shared" si="382"/>
        <v>924721931.14580619</v>
      </c>
      <c r="W495" s="989"/>
      <c r="X495" s="840"/>
      <c r="Y495" s="815"/>
      <c r="Z495" s="808"/>
      <c r="AA495" s="808"/>
      <c r="AB495" s="842"/>
      <c r="AC495" s="842"/>
    </row>
    <row r="496" spans="1:29" ht="16">
      <c r="A496" s="1036"/>
      <c r="B496" s="972"/>
      <c r="C496" s="973"/>
      <c r="D496" s="974"/>
      <c r="E496" s="830">
        <f t="shared" si="390"/>
        <v>2018</v>
      </c>
      <c r="F496" s="976">
        <v>0</v>
      </c>
      <c r="G496" s="853">
        <f t="shared" si="379"/>
        <v>39</v>
      </c>
      <c r="H496" s="893"/>
      <c r="I496" s="894">
        <f t="shared" si="374"/>
        <v>2056</v>
      </c>
      <c r="J496" s="895">
        <f t="shared" si="391"/>
        <v>0</v>
      </c>
      <c r="K496" s="896">
        <f t="shared" si="385"/>
        <v>0</v>
      </c>
      <c r="L496" s="1024">
        <f t="shared" si="380"/>
        <v>0</v>
      </c>
      <c r="M496" s="897">
        <f t="shared" si="386"/>
        <v>39</v>
      </c>
      <c r="N496" s="894">
        <f t="shared" si="375"/>
        <v>2056</v>
      </c>
      <c r="O496" s="834">
        <f t="shared" si="392"/>
        <v>924721931.14580619</v>
      </c>
      <c r="P496" s="835">
        <f t="shared" si="387"/>
        <v>924721931.14580619</v>
      </c>
      <c r="Q496" s="898">
        <f t="shared" si="388"/>
        <v>23710818.747328363</v>
      </c>
      <c r="R496" s="915">
        <f t="shared" si="376"/>
        <v>2018</v>
      </c>
      <c r="S496" s="833">
        <f t="shared" si="393"/>
        <v>1</v>
      </c>
      <c r="T496" s="837">
        <f t="shared" si="377"/>
        <v>23710818.747328363</v>
      </c>
      <c r="U496" s="832">
        <f t="shared" si="378"/>
        <v>2018</v>
      </c>
      <c r="V496" s="838">
        <f t="shared" si="382"/>
        <v>901011112.39847779</v>
      </c>
      <c r="W496" s="989"/>
      <c r="X496" s="840"/>
      <c r="Y496" s="815"/>
      <c r="Z496" s="808"/>
      <c r="AA496" s="808"/>
      <c r="AB496" s="842"/>
      <c r="AC496" s="842"/>
    </row>
    <row r="497" spans="1:29" ht="16">
      <c r="A497" s="1040"/>
      <c r="B497" s="1239"/>
      <c r="C497" s="1240"/>
      <c r="D497" s="1241"/>
      <c r="E497" s="1236">
        <v>2019</v>
      </c>
      <c r="F497" s="976">
        <v>0</v>
      </c>
      <c r="G497" s="853">
        <f t="shared" si="379"/>
        <v>38</v>
      </c>
      <c r="H497" s="893"/>
      <c r="I497" s="894">
        <f t="shared" si="374"/>
        <v>2056</v>
      </c>
      <c r="J497" s="895">
        <f t="shared" si="391"/>
        <v>0</v>
      </c>
      <c r="K497" s="896">
        <f t="shared" si="385"/>
        <v>0</v>
      </c>
      <c r="L497" s="1024">
        <f t="shared" si="380"/>
        <v>0</v>
      </c>
      <c r="M497" s="897">
        <f t="shared" si="386"/>
        <v>38</v>
      </c>
      <c r="N497" s="894">
        <f t="shared" si="375"/>
        <v>2056</v>
      </c>
      <c r="O497" s="834">
        <f t="shared" si="392"/>
        <v>901011112.39847779</v>
      </c>
      <c r="P497" s="835">
        <f t="shared" si="387"/>
        <v>901011112.39847779</v>
      </c>
      <c r="Q497" s="898">
        <f t="shared" si="388"/>
        <v>23710818.747328363</v>
      </c>
      <c r="R497" s="915">
        <f t="shared" si="376"/>
        <v>2019</v>
      </c>
      <c r="S497" s="833">
        <f t="shared" si="393"/>
        <v>1</v>
      </c>
      <c r="T497" s="837">
        <f t="shared" si="377"/>
        <v>23710818.747328363</v>
      </c>
      <c r="U497" s="832">
        <f t="shared" si="378"/>
        <v>2019</v>
      </c>
      <c r="V497" s="838">
        <f t="shared" si="382"/>
        <v>877300293.65114939</v>
      </c>
      <c r="W497" s="989"/>
      <c r="X497" s="840"/>
      <c r="Y497" s="815"/>
      <c r="Z497" s="808"/>
      <c r="AA497" s="808"/>
      <c r="AB497" s="842"/>
      <c r="AC497" s="842"/>
    </row>
    <row r="498" spans="1:29" ht="16">
      <c r="A498" s="1816" t="s">
        <v>100</v>
      </c>
      <c r="B498" s="1817"/>
      <c r="C498" s="1817"/>
      <c r="D498" s="1817"/>
      <c r="E498" s="1818"/>
      <c r="F498" s="991">
        <f>SUM(F481:F495)</f>
        <v>1227940937.3664181</v>
      </c>
      <c r="G498" s="861"/>
      <c r="H498" s="862"/>
      <c r="I498" s="863"/>
      <c r="J498" s="863"/>
      <c r="K498" s="861"/>
      <c r="L498" s="1248"/>
      <c r="M498" s="864"/>
      <c r="N498" s="863"/>
      <c r="O498" s="865"/>
      <c r="P498" s="866"/>
      <c r="Q498" s="867"/>
      <c r="R498" s="868"/>
      <c r="S498" s="868"/>
      <c r="T498" s="866">
        <f>SUM(T481:T496)</f>
        <v>326929824.96794033</v>
      </c>
      <c r="U498" s="869"/>
      <c r="V498" s="870"/>
      <c r="W498" s="1247"/>
      <c r="X498" s="803"/>
      <c r="Y498" s="803"/>
      <c r="Z498" s="803"/>
      <c r="AA498" s="803"/>
      <c r="AB498" s="803"/>
      <c r="AC498" s="803"/>
    </row>
    <row r="501" spans="1:29" ht="16">
      <c r="A501" s="1813" t="s">
        <v>3425</v>
      </c>
      <c r="B501" s="1813"/>
      <c r="C501" s="1813"/>
      <c r="D501" s="1813"/>
      <c r="E501" s="884"/>
      <c r="F501" s="885"/>
      <c r="G501" s="885"/>
      <c r="H501" s="797"/>
      <c r="I501" s="798"/>
      <c r="J501" s="798"/>
      <c r="K501" s="885"/>
      <c r="L501" s="1027"/>
      <c r="M501" s="885"/>
      <c r="N501" s="885"/>
      <c r="O501" s="885"/>
      <c r="P501" s="885"/>
      <c r="Q501" s="885"/>
      <c r="R501" s="885"/>
      <c r="S501" s="885"/>
      <c r="T501" s="886"/>
      <c r="U501" s="887"/>
      <c r="V501" s="885"/>
      <c r="W501" s="885"/>
      <c r="X501" s="888"/>
      <c r="Y501" s="888"/>
      <c r="Z501" s="888"/>
      <c r="AA501" s="888"/>
      <c r="AB501" s="888"/>
      <c r="AC501" s="888"/>
    </row>
    <row r="502" spans="1:29" ht="17">
      <c r="A502" s="1792" t="s">
        <v>118</v>
      </c>
      <c r="B502" s="1792" t="s">
        <v>3340</v>
      </c>
      <c r="C502" s="1792" t="s">
        <v>3</v>
      </c>
      <c r="D502" s="1792" t="s">
        <v>3341</v>
      </c>
      <c r="E502" s="1792"/>
      <c r="F502" s="1814" t="s">
        <v>3342</v>
      </c>
      <c r="G502" s="1792" t="s">
        <v>3343</v>
      </c>
      <c r="H502" s="1792"/>
      <c r="I502" s="1792" t="s">
        <v>3344</v>
      </c>
      <c r="J502" s="1793" t="s">
        <v>3345</v>
      </c>
      <c r="K502" s="1792" t="s">
        <v>3346</v>
      </c>
      <c r="L502" s="1796" t="s">
        <v>3347</v>
      </c>
      <c r="M502" s="1797" t="s">
        <v>3348</v>
      </c>
      <c r="N502" s="1792" t="s">
        <v>3349</v>
      </c>
      <c r="O502" s="1805" t="s">
        <v>3350</v>
      </c>
      <c r="P502" s="1806"/>
      <c r="Q502" s="1249" t="s">
        <v>3351</v>
      </c>
      <c r="R502" s="1805" t="s">
        <v>2425</v>
      </c>
      <c r="S502" s="1807"/>
      <c r="T502" s="1806"/>
      <c r="U502" s="1808" t="s">
        <v>3352</v>
      </c>
      <c r="V502" s="1808"/>
      <c r="W502" s="1809" t="s">
        <v>3353</v>
      </c>
      <c r="X502" s="1812"/>
      <c r="Y502" s="1246"/>
      <c r="Z502" s="803">
        <v>21</v>
      </c>
      <c r="AA502" s="803"/>
      <c r="AB502" s="803"/>
      <c r="AC502" s="889"/>
    </row>
    <row r="503" spans="1:29" ht="16">
      <c r="A503" s="1792"/>
      <c r="B503" s="1792"/>
      <c r="C503" s="1792"/>
      <c r="D503" s="1792"/>
      <c r="E503" s="1792"/>
      <c r="F503" s="1814"/>
      <c r="G503" s="1792"/>
      <c r="H503" s="1792"/>
      <c r="I503" s="1792"/>
      <c r="J503" s="1794"/>
      <c r="K503" s="1792"/>
      <c r="L503" s="1796"/>
      <c r="M503" s="1798"/>
      <c r="N503" s="1792"/>
      <c r="O503" s="1809" t="s">
        <v>3354</v>
      </c>
      <c r="P503" s="1809" t="s">
        <v>3355</v>
      </c>
      <c r="Q503" s="1797" t="s">
        <v>3342</v>
      </c>
      <c r="R503" s="1797" t="s">
        <v>3356</v>
      </c>
      <c r="S503" s="1793" t="s">
        <v>3357</v>
      </c>
      <c r="T503" s="1797" t="s">
        <v>3342</v>
      </c>
      <c r="U503" s="1808"/>
      <c r="V503" s="1808"/>
      <c r="W503" s="1810"/>
      <c r="X503" s="1812"/>
      <c r="Y503" s="1246"/>
      <c r="Z503" s="803"/>
      <c r="AA503" s="803"/>
      <c r="AB503" s="803"/>
      <c r="AC503" s="803"/>
    </row>
    <row r="504" spans="1:29" ht="17">
      <c r="A504" s="1792"/>
      <c r="B504" s="1792"/>
      <c r="C504" s="1792"/>
      <c r="D504" s="810" t="s">
        <v>20</v>
      </c>
      <c r="E504" s="811" t="s">
        <v>1914</v>
      </c>
      <c r="F504" s="1814"/>
      <c r="G504" s="1247" t="s">
        <v>1914</v>
      </c>
      <c r="H504" s="1247" t="s">
        <v>3358</v>
      </c>
      <c r="I504" s="1792"/>
      <c r="J504" s="1795"/>
      <c r="K504" s="813" t="s">
        <v>1914</v>
      </c>
      <c r="L504" s="1022" t="s">
        <v>1914</v>
      </c>
      <c r="M504" s="1247" t="s">
        <v>1914</v>
      </c>
      <c r="N504" s="1792"/>
      <c r="O504" s="1811"/>
      <c r="P504" s="1811"/>
      <c r="Q504" s="1798"/>
      <c r="R504" s="1798"/>
      <c r="S504" s="1795"/>
      <c r="T504" s="1798"/>
      <c r="U504" s="1247" t="s">
        <v>3359</v>
      </c>
      <c r="V504" s="1247" t="s">
        <v>3342</v>
      </c>
      <c r="W504" s="1811"/>
      <c r="X504" s="814"/>
      <c r="Y504" s="814"/>
      <c r="Z504" s="803"/>
      <c r="AA504" s="803"/>
      <c r="AB504" s="803"/>
      <c r="AC504" s="803"/>
    </row>
    <row r="505" spans="1:29" ht="16">
      <c r="A505" s="1048"/>
      <c r="B505" s="1043" t="s">
        <v>3390</v>
      </c>
      <c r="C505" s="1049">
        <v>31101</v>
      </c>
      <c r="D505" s="1045"/>
      <c r="E505" s="975">
        <v>2001</v>
      </c>
      <c r="F505" s="1046">
        <v>279009000</v>
      </c>
      <c r="G505" s="1041">
        <f>VLOOKUP(C505,'[18]umur ekonomis'!$A$1:$C$79,3)</f>
        <v>50</v>
      </c>
      <c r="H505" s="926"/>
      <c r="I505" s="894">
        <f t="shared" ref="I505:I523" si="394">E505+M505-1</f>
        <v>2050</v>
      </c>
      <c r="J505" s="927"/>
      <c r="K505" s="925"/>
      <c r="L505" s="1023">
        <f>IF(G505+K505&gt;$G505,$G505-G505,K505)</f>
        <v>0</v>
      </c>
      <c r="M505" s="928">
        <f>G505+L505</f>
        <v>50</v>
      </c>
      <c r="N505" s="894">
        <f t="shared" ref="N505:N523" si="395">E505+M505-1</f>
        <v>2050</v>
      </c>
      <c r="O505" s="905">
        <f>F505</f>
        <v>279009000</v>
      </c>
      <c r="P505" s="898">
        <f>O505</f>
        <v>279009000</v>
      </c>
      <c r="Q505" s="898">
        <f>(O505)/M505</f>
        <v>5580180</v>
      </c>
      <c r="R505" s="929">
        <f t="shared" ref="R505:R523" si="396">E505</f>
        <v>2001</v>
      </c>
      <c r="S505" s="897">
        <v>1</v>
      </c>
      <c r="T505" s="930">
        <f t="shared" ref="T505:T523" si="397">Q505*S505</f>
        <v>5580180</v>
      </c>
      <c r="U505" s="894">
        <f t="shared" ref="U505:U523" si="398">E505</f>
        <v>2001</v>
      </c>
      <c r="V505" s="931">
        <f>IF(OR(AND(ISBLANK(D505),ISBLANK(F505)),ISTEXT(D505),ISTEXT(F505)),"",F505-Q505)</f>
        <v>273428820</v>
      </c>
      <c r="W505" s="932"/>
      <c r="X505" s="933"/>
      <c r="Y505" s="933"/>
      <c r="Z505" s="934" t="s">
        <v>3360</v>
      </c>
      <c r="AA505" s="935"/>
      <c r="AB505" s="935"/>
      <c r="AC505" s="936"/>
    </row>
    <row r="506" spans="1:29" ht="16">
      <c r="A506" s="1048"/>
      <c r="B506" s="1043"/>
      <c r="C506" s="1050"/>
      <c r="D506" s="974"/>
      <c r="E506" s="975">
        <f>E505+1</f>
        <v>2002</v>
      </c>
      <c r="F506" s="1046">
        <v>0</v>
      </c>
      <c r="G506" s="1042">
        <f t="shared" ref="G506:G523" si="399">M505-(E506-E505)</f>
        <v>49</v>
      </c>
      <c r="H506" s="893"/>
      <c r="I506" s="894">
        <f t="shared" si="394"/>
        <v>2050</v>
      </c>
      <c r="J506" s="895">
        <f>F506/$F$34</f>
        <v>0</v>
      </c>
      <c r="K506" s="896">
        <f>IF(J506=0%,0,IF(J506&lt;=25%,5,IF(J506&lt;=50%,10,IF(J506&lt;=75%,15,50))))</f>
        <v>0</v>
      </c>
      <c r="L506" s="1024">
        <f t="shared" ref="L506:L523" si="400">IF(OR(AND(ISBLANK(D506),ISBLANK(F506)),ISTEXT(D506),ISTEXT(F506)),"",IF(G506+K506&gt;$G$34,$G$34-G506,K506))</f>
        <v>0</v>
      </c>
      <c r="M506" s="897">
        <f>IF(OR(AND(ISBLANK(E506),ISBLANK(F506)),ISTEXT(E506),ISTEXT(F506)),"",G506+L506)</f>
        <v>49</v>
      </c>
      <c r="N506" s="894">
        <f t="shared" si="395"/>
        <v>2050</v>
      </c>
      <c r="O506" s="834">
        <f t="shared" ref="O506:O509" si="401">V505</f>
        <v>273428820</v>
      </c>
      <c r="P506" s="835">
        <f>O506+F506</f>
        <v>273428820</v>
      </c>
      <c r="Q506" s="898">
        <f>(P506)/M506</f>
        <v>5580180</v>
      </c>
      <c r="R506" s="915">
        <f t="shared" si="396"/>
        <v>2002</v>
      </c>
      <c r="S506" s="833">
        <f>R506-R505</f>
        <v>1</v>
      </c>
      <c r="T506" s="837">
        <f t="shared" si="397"/>
        <v>5580180</v>
      </c>
      <c r="U506" s="832">
        <f t="shared" si="398"/>
        <v>2002</v>
      </c>
      <c r="V506" s="838">
        <f t="shared" ref="V506:V523" si="402">IF(OR(AND(ISBLANK(D506),ISBLANK(F506)),ISTEXT(D506),ISTEXT(F506)),"",P506-T506)</f>
        <v>267848640</v>
      </c>
      <c r="W506" s="839"/>
      <c r="X506" s="840"/>
      <c r="Y506" s="815"/>
      <c r="Z506" s="841" t="s">
        <v>3361</v>
      </c>
      <c r="AA506" s="842"/>
      <c r="AB506" s="842"/>
      <c r="AC506" s="843">
        <f>F524</f>
        <v>572467354</v>
      </c>
    </row>
    <row r="507" spans="1:29" ht="16">
      <c r="A507" s="1048"/>
      <c r="B507" s="1037"/>
      <c r="C507" s="1050"/>
      <c r="D507" s="974"/>
      <c r="E507" s="975">
        <f t="shared" ref="E507:E509" si="403">E506+1</f>
        <v>2003</v>
      </c>
      <c r="F507" s="1039">
        <v>0</v>
      </c>
      <c r="G507" s="1042">
        <f t="shared" si="399"/>
        <v>48</v>
      </c>
      <c r="H507" s="893"/>
      <c r="I507" s="894">
        <f t="shared" si="394"/>
        <v>2050</v>
      </c>
      <c r="J507" s="895">
        <f t="shared" ref="J507" si="404">F507/$F$59</f>
        <v>0</v>
      </c>
      <c r="K507" s="896">
        <f t="shared" ref="K507:K523" si="405">IF(J507=0%,0,IF(J507&lt;=25%,5,IF(J507&lt;=50%,10,IF(J507&lt;=75%,15,50))))</f>
        <v>0</v>
      </c>
      <c r="L507" s="1024">
        <f t="shared" si="400"/>
        <v>0</v>
      </c>
      <c r="M507" s="897">
        <f t="shared" ref="M507:M523" si="406">IF(OR(AND(ISBLANK(D507),ISBLANK(F507)),ISTEXT(D507),ISTEXT(F507)),"",G507+L507)</f>
        <v>48</v>
      </c>
      <c r="N507" s="894">
        <f t="shared" si="395"/>
        <v>2050</v>
      </c>
      <c r="O507" s="834">
        <f t="shared" si="401"/>
        <v>267848640</v>
      </c>
      <c r="P507" s="835">
        <f t="shared" ref="P507:P523" si="407">O507+F507</f>
        <v>267848640</v>
      </c>
      <c r="Q507" s="898">
        <f t="shared" ref="Q507:Q523" si="408">(P507)/M507</f>
        <v>5580180</v>
      </c>
      <c r="R507" s="915">
        <f t="shared" si="396"/>
        <v>2003</v>
      </c>
      <c r="S507" s="833">
        <f t="shared" ref="S507:S509" si="409">R507-R506</f>
        <v>1</v>
      </c>
      <c r="T507" s="837">
        <f t="shared" si="397"/>
        <v>5580180</v>
      </c>
      <c r="U507" s="832">
        <f t="shared" si="398"/>
        <v>2003</v>
      </c>
      <c r="V507" s="838">
        <f t="shared" si="402"/>
        <v>262268460</v>
      </c>
      <c r="W507" s="839"/>
      <c r="X507" s="840"/>
      <c r="Y507" s="815"/>
      <c r="Z507" s="841" t="s">
        <v>3362</v>
      </c>
      <c r="AA507" s="797"/>
      <c r="AB507" s="797"/>
      <c r="AC507" s="843">
        <f>T524</f>
        <v>175513981.72093028</v>
      </c>
    </row>
    <row r="508" spans="1:29" ht="16">
      <c r="A508" s="1048"/>
      <c r="B508" s="1043"/>
      <c r="C508" s="1050"/>
      <c r="D508" s="974"/>
      <c r="E508" s="975">
        <f t="shared" si="403"/>
        <v>2004</v>
      </c>
      <c r="F508" s="1039">
        <v>0</v>
      </c>
      <c r="G508" s="1042">
        <f t="shared" si="399"/>
        <v>47</v>
      </c>
      <c r="H508" s="893"/>
      <c r="I508" s="894">
        <f t="shared" si="394"/>
        <v>2050</v>
      </c>
      <c r="J508" s="895">
        <f>F508/P507</f>
        <v>0</v>
      </c>
      <c r="K508" s="896">
        <f t="shared" si="405"/>
        <v>0</v>
      </c>
      <c r="L508" s="1024">
        <f t="shared" si="400"/>
        <v>0</v>
      </c>
      <c r="M508" s="897">
        <f t="shared" si="406"/>
        <v>47</v>
      </c>
      <c r="N508" s="894">
        <f t="shared" si="395"/>
        <v>2050</v>
      </c>
      <c r="O508" s="834">
        <f t="shared" si="401"/>
        <v>262268460</v>
      </c>
      <c r="P508" s="835">
        <f t="shared" si="407"/>
        <v>262268460</v>
      </c>
      <c r="Q508" s="898">
        <f t="shared" si="408"/>
        <v>5580180</v>
      </c>
      <c r="R508" s="915">
        <f t="shared" si="396"/>
        <v>2004</v>
      </c>
      <c r="S508" s="833">
        <f t="shared" si="409"/>
        <v>1</v>
      </c>
      <c r="T508" s="837">
        <f t="shared" si="397"/>
        <v>5580180</v>
      </c>
      <c r="U508" s="832">
        <f t="shared" si="398"/>
        <v>2004</v>
      </c>
      <c r="V508" s="838">
        <f t="shared" si="402"/>
        <v>256688280</v>
      </c>
      <c r="W508" s="839"/>
      <c r="X508" s="840"/>
      <c r="Y508" s="815"/>
      <c r="Z508" s="854" t="s">
        <v>3363</v>
      </c>
      <c r="AA508" s="842"/>
      <c r="AB508" s="842"/>
      <c r="AC508" s="843">
        <f>AC506-AC507</f>
        <v>396953372.27906972</v>
      </c>
    </row>
    <row r="509" spans="1:29" ht="16">
      <c r="A509" s="1048"/>
      <c r="B509" s="1043"/>
      <c r="C509" s="1050"/>
      <c r="D509" s="974"/>
      <c r="E509" s="975">
        <f t="shared" si="403"/>
        <v>2005</v>
      </c>
      <c r="F509" s="1039">
        <v>0</v>
      </c>
      <c r="G509" s="1042">
        <f t="shared" si="399"/>
        <v>46</v>
      </c>
      <c r="H509" s="893"/>
      <c r="I509" s="894">
        <f t="shared" si="394"/>
        <v>2050</v>
      </c>
      <c r="J509" s="895">
        <f>F509/P508</f>
        <v>0</v>
      </c>
      <c r="K509" s="896">
        <f t="shared" si="405"/>
        <v>0</v>
      </c>
      <c r="L509" s="1024">
        <f t="shared" si="400"/>
        <v>0</v>
      </c>
      <c r="M509" s="897">
        <f t="shared" si="406"/>
        <v>46</v>
      </c>
      <c r="N509" s="894">
        <f t="shared" si="395"/>
        <v>2050</v>
      </c>
      <c r="O509" s="834">
        <f t="shared" si="401"/>
        <v>256688280</v>
      </c>
      <c r="P509" s="835">
        <f t="shared" si="407"/>
        <v>256688280</v>
      </c>
      <c r="Q509" s="898">
        <f t="shared" si="408"/>
        <v>5580180</v>
      </c>
      <c r="R509" s="915">
        <f t="shared" si="396"/>
        <v>2005</v>
      </c>
      <c r="S509" s="833">
        <f t="shared" si="409"/>
        <v>1</v>
      </c>
      <c r="T509" s="837">
        <f t="shared" si="397"/>
        <v>5580180</v>
      </c>
      <c r="U509" s="832">
        <f t="shared" si="398"/>
        <v>2005</v>
      </c>
      <c r="V509" s="838">
        <f t="shared" si="402"/>
        <v>251108100</v>
      </c>
      <c r="W509" s="839"/>
      <c r="X509" s="840"/>
      <c r="Y509" s="815"/>
      <c r="Z509" s="841" t="s">
        <v>3364</v>
      </c>
      <c r="AA509" s="842"/>
      <c r="AB509" s="842"/>
      <c r="AC509" s="843">
        <f>V523-AC508</f>
        <v>-12404792.883720934</v>
      </c>
    </row>
    <row r="510" spans="1:29" ht="16">
      <c r="A510" s="1048"/>
      <c r="B510" s="1037"/>
      <c r="C510" s="1050"/>
      <c r="D510" s="974"/>
      <c r="E510" s="975">
        <f>E509+1</f>
        <v>2006</v>
      </c>
      <c r="F510" s="1046">
        <v>0</v>
      </c>
      <c r="G510" s="1042">
        <f t="shared" si="399"/>
        <v>45</v>
      </c>
      <c r="H510" s="893"/>
      <c r="I510" s="894">
        <f t="shared" si="394"/>
        <v>2050</v>
      </c>
      <c r="J510" s="895">
        <f>F510/P509</f>
        <v>0</v>
      </c>
      <c r="K510" s="896">
        <f t="shared" si="405"/>
        <v>0</v>
      </c>
      <c r="L510" s="1024">
        <f t="shared" si="400"/>
        <v>0</v>
      </c>
      <c r="M510" s="897">
        <f t="shared" si="406"/>
        <v>45</v>
      </c>
      <c r="N510" s="894">
        <f t="shared" si="395"/>
        <v>2050</v>
      </c>
      <c r="O510" s="834">
        <f>V509</f>
        <v>251108100</v>
      </c>
      <c r="P510" s="835">
        <f t="shared" si="407"/>
        <v>251108100</v>
      </c>
      <c r="Q510" s="898">
        <f t="shared" si="408"/>
        <v>5580180</v>
      </c>
      <c r="R510" s="915">
        <f t="shared" si="396"/>
        <v>2006</v>
      </c>
      <c r="S510" s="833">
        <f>R510-R509</f>
        <v>1</v>
      </c>
      <c r="T510" s="837">
        <f t="shared" si="397"/>
        <v>5580180</v>
      </c>
      <c r="U510" s="832">
        <f t="shared" si="398"/>
        <v>2006</v>
      </c>
      <c r="V510" s="838">
        <f t="shared" si="402"/>
        <v>245527920</v>
      </c>
      <c r="W510" s="839"/>
      <c r="X510" s="840"/>
      <c r="Y510" s="815"/>
      <c r="Z510" s="899"/>
      <c r="AA510" s="900"/>
      <c r="AB510" s="900"/>
      <c r="AC510" s="901"/>
    </row>
    <row r="511" spans="1:29" ht="16">
      <c r="A511" s="972"/>
      <c r="B511" s="1037"/>
      <c r="C511" s="973"/>
      <c r="D511" s="974"/>
      <c r="E511" s="975">
        <f>E510+1</f>
        <v>2007</v>
      </c>
      <c r="F511" s="1039">
        <v>0</v>
      </c>
      <c r="G511" s="1042">
        <f t="shared" si="399"/>
        <v>44</v>
      </c>
      <c r="H511" s="893"/>
      <c r="I511" s="894">
        <f t="shared" si="394"/>
        <v>2050</v>
      </c>
      <c r="J511" s="895">
        <f>F511/P510</f>
        <v>0</v>
      </c>
      <c r="K511" s="896">
        <f t="shared" si="405"/>
        <v>0</v>
      </c>
      <c r="L511" s="1024">
        <f t="shared" si="400"/>
        <v>0</v>
      </c>
      <c r="M511" s="897">
        <f t="shared" si="406"/>
        <v>44</v>
      </c>
      <c r="N511" s="894">
        <f t="shared" si="395"/>
        <v>2050</v>
      </c>
      <c r="O511" s="834">
        <f>V510</f>
        <v>245527920</v>
      </c>
      <c r="P511" s="835">
        <f t="shared" si="407"/>
        <v>245527920</v>
      </c>
      <c r="Q511" s="898">
        <f t="shared" si="408"/>
        <v>5580180</v>
      </c>
      <c r="R511" s="915">
        <f t="shared" si="396"/>
        <v>2007</v>
      </c>
      <c r="S511" s="833">
        <f>R511-R510</f>
        <v>1</v>
      </c>
      <c r="T511" s="837">
        <f t="shared" si="397"/>
        <v>5580180</v>
      </c>
      <c r="U511" s="832">
        <f t="shared" si="398"/>
        <v>2007</v>
      </c>
      <c r="V511" s="838">
        <f t="shared" si="402"/>
        <v>239947740</v>
      </c>
      <c r="W511" s="839"/>
      <c r="X511" s="840"/>
      <c r="Y511" s="815"/>
      <c r="Z511" s="808"/>
      <c r="AC511" s="903"/>
    </row>
    <row r="512" spans="1:29" ht="16">
      <c r="A512" s="1040"/>
      <c r="B512" s="1037" t="s">
        <v>3391</v>
      </c>
      <c r="C512" s="973"/>
      <c r="D512" s="974"/>
      <c r="E512" s="975">
        <f>E511+1</f>
        <v>2008</v>
      </c>
      <c r="F512" s="1046">
        <v>293458354</v>
      </c>
      <c r="G512" s="1042">
        <f t="shared" si="399"/>
        <v>43</v>
      </c>
      <c r="H512" s="893"/>
      <c r="I512" s="894">
        <f t="shared" si="394"/>
        <v>2050</v>
      </c>
      <c r="J512" s="895">
        <f>F4745/P511</f>
        <v>0</v>
      </c>
      <c r="K512" s="896">
        <f t="shared" si="405"/>
        <v>0</v>
      </c>
      <c r="L512" s="1024">
        <f t="shared" si="400"/>
        <v>0</v>
      </c>
      <c r="M512" s="897">
        <f t="shared" si="406"/>
        <v>43</v>
      </c>
      <c r="N512" s="894">
        <f t="shared" si="395"/>
        <v>2050</v>
      </c>
      <c r="O512" s="834">
        <f>V511</f>
        <v>239947740</v>
      </c>
      <c r="P512" s="835">
        <f t="shared" si="407"/>
        <v>533406094</v>
      </c>
      <c r="Q512" s="898">
        <f t="shared" si="408"/>
        <v>12404792.883720931</v>
      </c>
      <c r="R512" s="915">
        <f t="shared" si="396"/>
        <v>2008</v>
      </c>
      <c r="S512" s="833">
        <f>R512-R511</f>
        <v>1</v>
      </c>
      <c r="T512" s="837">
        <f t="shared" si="397"/>
        <v>12404792.883720931</v>
      </c>
      <c r="U512" s="832">
        <f t="shared" si="398"/>
        <v>2008</v>
      </c>
      <c r="V512" s="838">
        <f t="shared" si="402"/>
        <v>521001301.11627907</v>
      </c>
      <c r="W512" s="839"/>
      <c r="X512" s="840"/>
      <c r="Y512" s="815"/>
      <c r="Z512" s="808"/>
      <c r="AA512" s="808"/>
      <c r="AB512" s="842"/>
      <c r="AC512" s="842"/>
    </row>
    <row r="513" spans="1:29" ht="16">
      <c r="A513" s="1036"/>
      <c r="B513" s="972"/>
      <c r="C513" s="973"/>
      <c r="D513" s="974"/>
      <c r="E513" s="830">
        <f t="shared" ref="E513:E522" si="410">E512+1</f>
        <v>2009</v>
      </c>
      <c r="F513" s="976">
        <v>0</v>
      </c>
      <c r="G513" s="853">
        <f t="shared" si="399"/>
        <v>42</v>
      </c>
      <c r="H513" s="893"/>
      <c r="I513" s="894">
        <f t="shared" si="394"/>
        <v>2050</v>
      </c>
      <c r="J513" s="895">
        <f t="shared" ref="J513:J523" si="411">F513/P512</f>
        <v>0</v>
      </c>
      <c r="K513" s="896">
        <f t="shared" si="405"/>
        <v>0</v>
      </c>
      <c r="L513" s="1024">
        <f t="shared" si="400"/>
        <v>0</v>
      </c>
      <c r="M513" s="897">
        <f t="shared" si="406"/>
        <v>42</v>
      </c>
      <c r="N513" s="894">
        <f t="shared" si="395"/>
        <v>2050</v>
      </c>
      <c r="O513" s="834">
        <f t="shared" ref="O513:O523" si="412">V512</f>
        <v>521001301.11627907</v>
      </c>
      <c r="P513" s="835">
        <f t="shared" si="407"/>
        <v>521001301.11627907</v>
      </c>
      <c r="Q513" s="898">
        <f t="shared" si="408"/>
        <v>12404792.883720931</v>
      </c>
      <c r="R513" s="915">
        <f t="shared" si="396"/>
        <v>2009</v>
      </c>
      <c r="S513" s="833">
        <f t="shared" ref="S513:S523" si="413">R513-R512</f>
        <v>1</v>
      </c>
      <c r="T513" s="837">
        <f t="shared" si="397"/>
        <v>12404792.883720931</v>
      </c>
      <c r="U513" s="832">
        <f t="shared" si="398"/>
        <v>2009</v>
      </c>
      <c r="V513" s="838">
        <f t="shared" si="402"/>
        <v>508596508.23255813</v>
      </c>
      <c r="W513" s="989"/>
      <c r="X513" s="840"/>
      <c r="Y513" s="815"/>
      <c r="Z513" s="1815" t="s">
        <v>3366</v>
      </c>
      <c r="AA513" s="1815"/>
      <c r="AB513" s="1815"/>
      <c r="AC513" s="859">
        <f>SUM(Q505:Q517)</f>
        <v>113490017.30232561</v>
      </c>
    </row>
    <row r="514" spans="1:29" ht="16">
      <c r="A514" s="1036"/>
      <c r="B514" s="1033"/>
      <c r="C514" s="973"/>
      <c r="D514" s="974"/>
      <c r="E514" s="830">
        <f t="shared" si="410"/>
        <v>2010</v>
      </c>
      <c r="F514" s="976">
        <v>0</v>
      </c>
      <c r="G514" s="853">
        <f t="shared" si="399"/>
        <v>41</v>
      </c>
      <c r="H514" s="893"/>
      <c r="I514" s="894">
        <f t="shared" si="394"/>
        <v>2050</v>
      </c>
      <c r="J514" s="895">
        <f t="shared" si="411"/>
        <v>0</v>
      </c>
      <c r="K514" s="896">
        <f t="shared" si="405"/>
        <v>0</v>
      </c>
      <c r="L514" s="1024">
        <f t="shared" si="400"/>
        <v>0</v>
      </c>
      <c r="M514" s="897">
        <f t="shared" si="406"/>
        <v>41</v>
      </c>
      <c r="N514" s="894">
        <f t="shared" si="395"/>
        <v>2050</v>
      </c>
      <c r="O514" s="834">
        <f t="shared" si="412"/>
        <v>508596508.23255813</v>
      </c>
      <c r="P514" s="835">
        <f t="shared" si="407"/>
        <v>508596508.23255813</v>
      </c>
      <c r="Q514" s="898">
        <f t="shared" si="408"/>
        <v>12404792.883720931</v>
      </c>
      <c r="R514" s="915">
        <f t="shared" si="396"/>
        <v>2010</v>
      </c>
      <c r="S514" s="833">
        <f t="shared" si="413"/>
        <v>1</v>
      </c>
      <c r="T514" s="837">
        <f t="shared" si="397"/>
        <v>12404792.883720931</v>
      </c>
      <c r="U514" s="832">
        <f t="shared" si="398"/>
        <v>2010</v>
      </c>
      <c r="V514" s="838">
        <f t="shared" si="402"/>
        <v>496191715.3488372</v>
      </c>
      <c r="W514" s="989"/>
      <c r="X514" s="840"/>
      <c r="Y514" s="815"/>
      <c r="Z514" s="808"/>
      <c r="AA514" s="808"/>
      <c r="AB514" s="842"/>
      <c r="AC514" s="842"/>
    </row>
    <row r="515" spans="1:29" ht="16">
      <c r="A515" s="1036"/>
      <c r="B515" s="972"/>
      <c r="C515" s="973"/>
      <c r="D515" s="974"/>
      <c r="E515" s="830">
        <f t="shared" si="410"/>
        <v>2011</v>
      </c>
      <c r="F515" s="976">
        <v>0</v>
      </c>
      <c r="G515" s="853">
        <f t="shared" si="399"/>
        <v>40</v>
      </c>
      <c r="H515" s="893"/>
      <c r="I515" s="894">
        <f t="shared" si="394"/>
        <v>2050</v>
      </c>
      <c r="J515" s="895">
        <f t="shared" si="411"/>
        <v>0</v>
      </c>
      <c r="K515" s="896">
        <f t="shared" si="405"/>
        <v>0</v>
      </c>
      <c r="L515" s="1024">
        <f t="shared" si="400"/>
        <v>0</v>
      </c>
      <c r="M515" s="897">
        <f t="shared" si="406"/>
        <v>40</v>
      </c>
      <c r="N515" s="894">
        <f t="shared" si="395"/>
        <v>2050</v>
      </c>
      <c r="O515" s="834">
        <f t="shared" si="412"/>
        <v>496191715.3488372</v>
      </c>
      <c r="P515" s="835">
        <f t="shared" si="407"/>
        <v>496191715.3488372</v>
      </c>
      <c r="Q515" s="898">
        <f t="shared" si="408"/>
        <v>12404792.883720931</v>
      </c>
      <c r="R515" s="915">
        <f t="shared" si="396"/>
        <v>2011</v>
      </c>
      <c r="S515" s="833">
        <f t="shared" si="413"/>
        <v>1</v>
      </c>
      <c r="T515" s="837">
        <f t="shared" si="397"/>
        <v>12404792.883720931</v>
      </c>
      <c r="U515" s="832">
        <f t="shared" si="398"/>
        <v>2011</v>
      </c>
      <c r="V515" s="838">
        <f t="shared" si="402"/>
        <v>483786922.46511626</v>
      </c>
      <c r="W515" s="989"/>
      <c r="X515" s="840"/>
      <c r="Y515" s="815"/>
      <c r="Z515" s="808"/>
      <c r="AA515" s="808"/>
      <c r="AB515" s="842"/>
      <c r="AC515" s="842"/>
    </row>
    <row r="516" spans="1:29" ht="16">
      <c r="A516" s="1036"/>
      <c r="B516" s="972"/>
      <c r="C516" s="973"/>
      <c r="D516" s="974"/>
      <c r="E516" s="830">
        <f t="shared" si="410"/>
        <v>2012</v>
      </c>
      <c r="F516" s="976">
        <v>0</v>
      </c>
      <c r="G516" s="853">
        <f t="shared" si="399"/>
        <v>39</v>
      </c>
      <c r="H516" s="893"/>
      <c r="I516" s="894">
        <f t="shared" si="394"/>
        <v>2050</v>
      </c>
      <c r="J516" s="895">
        <f t="shared" si="411"/>
        <v>0</v>
      </c>
      <c r="K516" s="896">
        <f t="shared" si="405"/>
        <v>0</v>
      </c>
      <c r="L516" s="1024">
        <f t="shared" si="400"/>
        <v>0</v>
      </c>
      <c r="M516" s="897">
        <f t="shared" si="406"/>
        <v>39</v>
      </c>
      <c r="N516" s="894">
        <f t="shared" si="395"/>
        <v>2050</v>
      </c>
      <c r="O516" s="834">
        <f t="shared" si="412"/>
        <v>483786922.46511626</v>
      </c>
      <c r="P516" s="835">
        <f t="shared" si="407"/>
        <v>483786922.46511626</v>
      </c>
      <c r="Q516" s="898">
        <f t="shared" si="408"/>
        <v>12404792.883720931</v>
      </c>
      <c r="R516" s="915">
        <f t="shared" si="396"/>
        <v>2012</v>
      </c>
      <c r="S516" s="833">
        <f t="shared" si="413"/>
        <v>1</v>
      </c>
      <c r="T516" s="837">
        <f t="shared" si="397"/>
        <v>12404792.883720931</v>
      </c>
      <c r="U516" s="832">
        <f t="shared" si="398"/>
        <v>2012</v>
      </c>
      <c r="V516" s="838">
        <f t="shared" si="402"/>
        <v>471382129.58139533</v>
      </c>
      <c r="W516" s="989"/>
      <c r="X516" s="840"/>
      <c r="Y516" s="815"/>
      <c r="Z516" s="808"/>
      <c r="AA516" s="808"/>
      <c r="AB516" s="842"/>
      <c r="AC516" s="842"/>
    </row>
    <row r="517" spans="1:29" ht="16">
      <c r="A517" s="1036"/>
      <c r="B517" s="972"/>
      <c r="C517" s="973"/>
      <c r="D517" s="974"/>
      <c r="E517" s="830">
        <f t="shared" si="410"/>
        <v>2013</v>
      </c>
      <c r="F517" s="976">
        <v>0</v>
      </c>
      <c r="G517" s="853">
        <f t="shared" si="399"/>
        <v>38</v>
      </c>
      <c r="H517" s="893"/>
      <c r="I517" s="894">
        <f t="shared" si="394"/>
        <v>2050</v>
      </c>
      <c r="J517" s="895">
        <f t="shared" si="411"/>
        <v>0</v>
      </c>
      <c r="K517" s="896">
        <f t="shared" si="405"/>
        <v>0</v>
      </c>
      <c r="L517" s="1024">
        <f t="shared" si="400"/>
        <v>0</v>
      </c>
      <c r="M517" s="897">
        <f t="shared" si="406"/>
        <v>38</v>
      </c>
      <c r="N517" s="894">
        <f t="shared" si="395"/>
        <v>2050</v>
      </c>
      <c r="O517" s="834">
        <f t="shared" si="412"/>
        <v>471382129.58139533</v>
      </c>
      <c r="P517" s="835">
        <f t="shared" si="407"/>
        <v>471382129.58139533</v>
      </c>
      <c r="Q517" s="898">
        <f t="shared" si="408"/>
        <v>12404792.883720929</v>
      </c>
      <c r="R517" s="915">
        <f t="shared" si="396"/>
        <v>2013</v>
      </c>
      <c r="S517" s="833">
        <f t="shared" si="413"/>
        <v>1</v>
      </c>
      <c r="T517" s="837">
        <f t="shared" si="397"/>
        <v>12404792.883720929</v>
      </c>
      <c r="U517" s="832">
        <f t="shared" si="398"/>
        <v>2013</v>
      </c>
      <c r="V517" s="838">
        <f t="shared" si="402"/>
        <v>458977336.69767439</v>
      </c>
      <c r="W517" s="989"/>
      <c r="X517" s="840"/>
      <c r="Y517" s="815"/>
      <c r="Z517" s="808"/>
      <c r="AA517" s="808"/>
      <c r="AB517" s="842"/>
      <c r="AC517" s="842"/>
    </row>
    <row r="518" spans="1:29" ht="16">
      <c r="A518" s="1036"/>
      <c r="B518" s="972"/>
      <c r="C518" s="973"/>
      <c r="D518" s="974"/>
      <c r="E518" s="830">
        <f t="shared" si="410"/>
        <v>2014</v>
      </c>
      <c r="F518" s="976">
        <v>0</v>
      </c>
      <c r="G518" s="853">
        <f t="shared" si="399"/>
        <v>37</v>
      </c>
      <c r="H518" s="893"/>
      <c r="I518" s="894">
        <f t="shared" si="394"/>
        <v>2050</v>
      </c>
      <c r="J518" s="895">
        <f t="shared" si="411"/>
        <v>0</v>
      </c>
      <c r="K518" s="896">
        <f t="shared" si="405"/>
        <v>0</v>
      </c>
      <c r="L518" s="1024">
        <f t="shared" si="400"/>
        <v>0</v>
      </c>
      <c r="M518" s="897">
        <f t="shared" si="406"/>
        <v>37</v>
      </c>
      <c r="N518" s="894">
        <f t="shared" si="395"/>
        <v>2050</v>
      </c>
      <c r="O518" s="834">
        <f t="shared" si="412"/>
        <v>458977336.69767439</v>
      </c>
      <c r="P518" s="835">
        <f t="shared" si="407"/>
        <v>458977336.69767439</v>
      </c>
      <c r="Q518" s="898">
        <f t="shared" si="408"/>
        <v>12404792.883720929</v>
      </c>
      <c r="R518" s="915">
        <f t="shared" si="396"/>
        <v>2014</v>
      </c>
      <c r="S518" s="833">
        <f t="shared" si="413"/>
        <v>1</v>
      </c>
      <c r="T518" s="837">
        <f t="shared" si="397"/>
        <v>12404792.883720929</v>
      </c>
      <c r="U518" s="832">
        <f t="shared" si="398"/>
        <v>2014</v>
      </c>
      <c r="V518" s="838">
        <f t="shared" si="402"/>
        <v>446572543.81395346</v>
      </c>
      <c r="W518" s="989"/>
      <c r="X518" s="840"/>
      <c r="Y518" s="815"/>
      <c r="Z518" s="808"/>
      <c r="AA518" s="808"/>
      <c r="AB518" s="842"/>
      <c r="AC518" s="842"/>
    </row>
    <row r="519" spans="1:29" ht="16">
      <c r="A519" s="1036"/>
      <c r="B519" s="972"/>
      <c r="C519" s="973"/>
      <c r="D519" s="974"/>
      <c r="E519" s="830">
        <f t="shared" si="410"/>
        <v>2015</v>
      </c>
      <c r="F519" s="976">
        <v>0</v>
      </c>
      <c r="G519" s="853">
        <f t="shared" si="399"/>
        <v>36</v>
      </c>
      <c r="H519" s="893"/>
      <c r="I519" s="894">
        <f t="shared" si="394"/>
        <v>2050</v>
      </c>
      <c r="J519" s="895">
        <f t="shared" si="411"/>
        <v>0</v>
      </c>
      <c r="K519" s="896">
        <f t="shared" si="405"/>
        <v>0</v>
      </c>
      <c r="L519" s="1024">
        <f t="shared" si="400"/>
        <v>0</v>
      </c>
      <c r="M519" s="897">
        <f t="shared" si="406"/>
        <v>36</v>
      </c>
      <c r="N519" s="894">
        <f t="shared" si="395"/>
        <v>2050</v>
      </c>
      <c r="O519" s="834">
        <f t="shared" si="412"/>
        <v>446572543.81395346</v>
      </c>
      <c r="P519" s="835">
        <f t="shared" si="407"/>
        <v>446572543.81395346</v>
      </c>
      <c r="Q519" s="898">
        <f t="shared" si="408"/>
        <v>12404792.883720929</v>
      </c>
      <c r="R519" s="915">
        <f t="shared" si="396"/>
        <v>2015</v>
      </c>
      <c r="S519" s="833">
        <f t="shared" si="413"/>
        <v>1</v>
      </c>
      <c r="T519" s="837">
        <f t="shared" si="397"/>
        <v>12404792.883720929</v>
      </c>
      <c r="U519" s="832">
        <f t="shared" si="398"/>
        <v>2015</v>
      </c>
      <c r="V519" s="838">
        <f t="shared" si="402"/>
        <v>434167750.93023252</v>
      </c>
      <c r="W519" s="989"/>
      <c r="X519" s="840"/>
      <c r="Y519" s="815"/>
      <c r="Z519" s="808"/>
      <c r="AA519" s="808"/>
      <c r="AB519" s="842"/>
      <c r="AC519" s="842"/>
    </row>
    <row r="520" spans="1:29" ht="16">
      <c r="A520" s="1036"/>
      <c r="B520" s="972"/>
      <c r="C520" s="973"/>
      <c r="D520" s="974"/>
      <c r="E520" s="830">
        <f t="shared" si="410"/>
        <v>2016</v>
      </c>
      <c r="F520" s="976">
        <v>0</v>
      </c>
      <c r="G520" s="853">
        <f t="shared" si="399"/>
        <v>35</v>
      </c>
      <c r="H520" s="893"/>
      <c r="I520" s="894">
        <f t="shared" si="394"/>
        <v>2050</v>
      </c>
      <c r="J520" s="895">
        <f t="shared" si="411"/>
        <v>0</v>
      </c>
      <c r="K520" s="896">
        <f t="shared" si="405"/>
        <v>0</v>
      </c>
      <c r="L520" s="1024">
        <f t="shared" si="400"/>
        <v>0</v>
      </c>
      <c r="M520" s="897">
        <f t="shared" si="406"/>
        <v>35</v>
      </c>
      <c r="N520" s="894">
        <f t="shared" si="395"/>
        <v>2050</v>
      </c>
      <c r="O520" s="834">
        <f t="shared" si="412"/>
        <v>434167750.93023252</v>
      </c>
      <c r="P520" s="835">
        <f t="shared" si="407"/>
        <v>434167750.93023252</v>
      </c>
      <c r="Q520" s="898">
        <f t="shared" si="408"/>
        <v>12404792.883720929</v>
      </c>
      <c r="R520" s="915">
        <f t="shared" si="396"/>
        <v>2016</v>
      </c>
      <c r="S520" s="833">
        <f t="shared" si="413"/>
        <v>1</v>
      </c>
      <c r="T520" s="837">
        <f t="shared" si="397"/>
        <v>12404792.883720929</v>
      </c>
      <c r="U520" s="832">
        <f t="shared" si="398"/>
        <v>2016</v>
      </c>
      <c r="V520" s="838">
        <f t="shared" si="402"/>
        <v>421762958.04651159</v>
      </c>
      <c r="W520" s="989"/>
      <c r="X520" s="840"/>
      <c r="Y520" s="815"/>
      <c r="Z520" s="808"/>
      <c r="AA520" s="808"/>
      <c r="AB520" s="842"/>
      <c r="AC520" s="842"/>
    </row>
    <row r="521" spans="1:29" ht="16">
      <c r="A521" s="1036"/>
      <c r="B521" s="972"/>
      <c r="C521" s="973"/>
      <c r="D521" s="974"/>
      <c r="E521" s="830">
        <f t="shared" si="410"/>
        <v>2017</v>
      </c>
      <c r="F521" s="976">
        <v>0</v>
      </c>
      <c r="G521" s="853">
        <f t="shared" si="399"/>
        <v>34</v>
      </c>
      <c r="H521" s="893"/>
      <c r="I521" s="894">
        <f t="shared" si="394"/>
        <v>2050</v>
      </c>
      <c r="J521" s="895">
        <f t="shared" si="411"/>
        <v>0</v>
      </c>
      <c r="K521" s="896">
        <f t="shared" si="405"/>
        <v>0</v>
      </c>
      <c r="L521" s="1024">
        <f t="shared" si="400"/>
        <v>0</v>
      </c>
      <c r="M521" s="897">
        <f t="shared" si="406"/>
        <v>34</v>
      </c>
      <c r="N521" s="894">
        <f t="shared" si="395"/>
        <v>2050</v>
      </c>
      <c r="O521" s="834">
        <f t="shared" si="412"/>
        <v>421762958.04651159</v>
      </c>
      <c r="P521" s="835">
        <f t="shared" si="407"/>
        <v>421762958.04651159</v>
      </c>
      <c r="Q521" s="898">
        <f t="shared" si="408"/>
        <v>12404792.883720929</v>
      </c>
      <c r="R521" s="915">
        <f t="shared" si="396"/>
        <v>2017</v>
      </c>
      <c r="S521" s="833">
        <f t="shared" si="413"/>
        <v>1</v>
      </c>
      <c r="T521" s="837">
        <f t="shared" si="397"/>
        <v>12404792.883720929</v>
      </c>
      <c r="U521" s="832">
        <f t="shared" si="398"/>
        <v>2017</v>
      </c>
      <c r="V521" s="838">
        <f t="shared" si="402"/>
        <v>409358165.16279066</v>
      </c>
      <c r="W521" s="989"/>
      <c r="X521" s="840"/>
      <c r="Y521" s="815"/>
      <c r="Z521" s="808"/>
      <c r="AA521" s="808"/>
      <c r="AB521" s="842"/>
      <c r="AC521" s="842"/>
    </row>
    <row r="522" spans="1:29" ht="16">
      <c r="A522" s="1036"/>
      <c r="B522" s="972"/>
      <c r="C522" s="973"/>
      <c r="D522" s="974"/>
      <c r="E522" s="830">
        <f t="shared" si="410"/>
        <v>2018</v>
      </c>
      <c r="F522" s="976">
        <v>0</v>
      </c>
      <c r="G522" s="853">
        <f t="shared" si="399"/>
        <v>33</v>
      </c>
      <c r="H522" s="893"/>
      <c r="I522" s="894">
        <f t="shared" si="394"/>
        <v>2050</v>
      </c>
      <c r="J522" s="895">
        <f t="shared" si="411"/>
        <v>0</v>
      </c>
      <c r="K522" s="896">
        <f t="shared" si="405"/>
        <v>0</v>
      </c>
      <c r="L522" s="1024">
        <f t="shared" si="400"/>
        <v>0</v>
      </c>
      <c r="M522" s="897">
        <f t="shared" si="406"/>
        <v>33</v>
      </c>
      <c r="N522" s="894">
        <f t="shared" si="395"/>
        <v>2050</v>
      </c>
      <c r="O522" s="834">
        <f t="shared" si="412"/>
        <v>409358165.16279066</v>
      </c>
      <c r="P522" s="835">
        <f t="shared" si="407"/>
        <v>409358165.16279066</v>
      </c>
      <c r="Q522" s="898">
        <f t="shared" si="408"/>
        <v>12404792.883720929</v>
      </c>
      <c r="R522" s="915">
        <f t="shared" si="396"/>
        <v>2018</v>
      </c>
      <c r="S522" s="833">
        <f t="shared" si="413"/>
        <v>1</v>
      </c>
      <c r="T522" s="837">
        <f t="shared" si="397"/>
        <v>12404792.883720929</v>
      </c>
      <c r="U522" s="832">
        <f t="shared" si="398"/>
        <v>2018</v>
      </c>
      <c r="V522" s="838">
        <f t="shared" si="402"/>
        <v>396953372.27906972</v>
      </c>
      <c r="W522" s="989"/>
      <c r="X522" s="840"/>
      <c r="Y522" s="815"/>
      <c r="Z522" s="808"/>
      <c r="AA522" s="808"/>
      <c r="AB522" s="842"/>
      <c r="AC522" s="842"/>
    </row>
    <row r="523" spans="1:29" ht="16">
      <c r="A523" s="1040"/>
      <c r="B523" s="1239"/>
      <c r="C523" s="1240"/>
      <c r="D523" s="1241"/>
      <c r="E523" s="1236">
        <v>2019</v>
      </c>
      <c r="F523" s="976">
        <v>0</v>
      </c>
      <c r="G523" s="853">
        <f t="shared" si="399"/>
        <v>32</v>
      </c>
      <c r="H523" s="893"/>
      <c r="I523" s="894">
        <f t="shared" si="394"/>
        <v>2050</v>
      </c>
      <c r="J523" s="895">
        <f t="shared" si="411"/>
        <v>0</v>
      </c>
      <c r="K523" s="896">
        <f t="shared" si="405"/>
        <v>0</v>
      </c>
      <c r="L523" s="1024">
        <f t="shared" si="400"/>
        <v>0</v>
      </c>
      <c r="M523" s="897">
        <f t="shared" si="406"/>
        <v>32</v>
      </c>
      <c r="N523" s="894">
        <f t="shared" si="395"/>
        <v>2050</v>
      </c>
      <c r="O523" s="834">
        <f t="shared" si="412"/>
        <v>396953372.27906972</v>
      </c>
      <c r="P523" s="835">
        <f t="shared" si="407"/>
        <v>396953372.27906972</v>
      </c>
      <c r="Q523" s="898">
        <f t="shared" si="408"/>
        <v>12404792.883720929</v>
      </c>
      <c r="R523" s="915">
        <f t="shared" si="396"/>
        <v>2019</v>
      </c>
      <c r="S523" s="833">
        <f t="shared" si="413"/>
        <v>1</v>
      </c>
      <c r="T523" s="837">
        <f t="shared" si="397"/>
        <v>12404792.883720929</v>
      </c>
      <c r="U523" s="832">
        <f t="shared" si="398"/>
        <v>2019</v>
      </c>
      <c r="V523" s="838">
        <f t="shared" si="402"/>
        <v>384548579.39534879</v>
      </c>
      <c r="W523" s="989"/>
      <c r="X523" s="840"/>
      <c r="Y523" s="815"/>
      <c r="Z523" s="808"/>
      <c r="AA523" s="808"/>
      <c r="AB523" s="842"/>
      <c r="AC523" s="842"/>
    </row>
    <row r="524" spans="1:29" ht="16">
      <c r="A524" s="1816" t="s">
        <v>100</v>
      </c>
      <c r="B524" s="1817"/>
      <c r="C524" s="1817"/>
      <c r="D524" s="1817"/>
      <c r="E524" s="1818"/>
      <c r="F524" s="991">
        <f>SUM(F505:F519)</f>
        <v>572467354</v>
      </c>
      <c r="G524" s="861"/>
      <c r="H524" s="862"/>
      <c r="I524" s="863"/>
      <c r="J524" s="863"/>
      <c r="K524" s="861"/>
      <c r="L524" s="1248"/>
      <c r="M524" s="864"/>
      <c r="N524" s="863"/>
      <c r="O524" s="865"/>
      <c r="P524" s="866"/>
      <c r="Q524" s="867"/>
      <c r="R524" s="868"/>
      <c r="S524" s="868"/>
      <c r="T524" s="866">
        <f>SUM(T505:T522)</f>
        <v>175513981.72093028</v>
      </c>
      <c r="U524" s="869"/>
      <c r="V524" s="870"/>
      <c r="W524" s="1247"/>
      <c r="X524" s="803"/>
      <c r="Y524" s="803"/>
      <c r="Z524" s="803"/>
      <c r="AA524" s="803"/>
      <c r="AB524" s="803"/>
      <c r="AC524" s="803"/>
    </row>
  </sheetData>
  <mergeCells count="551">
    <mergeCell ref="Z513:AB513"/>
    <mergeCell ref="A524:E524"/>
    <mergeCell ref="O502:P502"/>
    <mergeCell ref="R502:T502"/>
    <mergeCell ref="U502:V503"/>
    <mergeCell ref="W502:W504"/>
    <mergeCell ref="X502:X503"/>
    <mergeCell ref="O503:O504"/>
    <mergeCell ref="P503:P504"/>
    <mergeCell ref="Q503:Q504"/>
    <mergeCell ref="R503:R504"/>
    <mergeCell ref="S503:S504"/>
    <mergeCell ref="I502:I504"/>
    <mergeCell ref="J502:J504"/>
    <mergeCell ref="K502:K503"/>
    <mergeCell ref="L502:L503"/>
    <mergeCell ref="M502:M503"/>
    <mergeCell ref="N502:N504"/>
    <mergeCell ref="Z489:AB489"/>
    <mergeCell ref="A498:E498"/>
    <mergeCell ref="A501:D501"/>
    <mergeCell ref="A502:A504"/>
    <mergeCell ref="B502:B504"/>
    <mergeCell ref="C502:C504"/>
    <mergeCell ref="D502:E503"/>
    <mergeCell ref="F502:F504"/>
    <mergeCell ref="G502:H503"/>
    <mergeCell ref="T503:T504"/>
    <mergeCell ref="M454:M455"/>
    <mergeCell ref="N454:N456"/>
    <mergeCell ref="O478:P478"/>
    <mergeCell ref="R478:T478"/>
    <mergeCell ref="U478:V479"/>
    <mergeCell ref="W478:W480"/>
    <mergeCell ref="X478:X479"/>
    <mergeCell ref="O479:O480"/>
    <mergeCell ref="P479:P480"/>
    <mergeCell ref="Q479:Q480"/>
    <mergeCell ref="R479:R480"/>
    <mergeCell ref="S479:S480"/>
    <mergeCell ref="T479:T480"/>
    <mergeCell ref="M478:M479"/>
    <mergeCell ref="N478:N480"/>
    <mergeCell ref="Z465:AB465"/>
    <mergeCell ref="A474:E474"/>
    <mergeCell ref="A477:D477"/>
    <mergeCell ref="A478:A480"/>
    <mergeCell ref="B478:B480"/>
    <mergeCell ref="C478:C480"/>
    <mergeCell ref="D478:E479"/>
    <mergeCell ref="F478:F480"/>
    <mergeCell ref="G478:H479"/>
    <mergeCell ref="I478:I480"/>
    <mergeCell ref="J478:J480"/>
    <mergeCell ref="K478:K479"/>
    <mergeCell ref="L478:L479"/>
    <mergeCell ref="Z439:AB439"/>
    <mergeCell ref="A450:E450"/>
    <mergeCell ref="A453:D453"/>
    <mergeCell ref="A454:A456"/>
    <mergeCell ref="B454:B456"/>
    <mergeCell ref="C454:C456"/>
    <mergeCell ref="D454:E455"/>
    <mergeCell ref="F454:F456"/>
    <mergeCell ref="G454:H455"/>
    <mergeCell ref="O454:P454"/>
    <mergeCell ref="R454:T454"/>
    <mergeCell ref="U454:V455"/>
    <mergeCell ref="W454:W456"/>
    <mergeCell ref="X454:X455"/>
    <mergeCell ref="O455:O456"/>
    <mergeCell ref="P455:P456"/>
    <mergeCell ref="Q455:Q456"/>
    <mergeCell ref="R455:R456"/>
    <mergeCell ref="S455:S456"/>
    <mergeCell ref="T455:T456"/>
    <mergeCell ref="I454:I456"/>
    <mergeCell ref="J454:J456"/>
    <mergeCell ref="K454:K455"/>
    <mergeCell ref="L454:L455"/>
    <mergeCell ref="M405:M406"/>
    <mergeCell ref="N405:N407"/>
    <mergeCell ref="O428:P428"/>
    <mergeCell ref="R428:T428"/>
    <mergeCell ref="U428:V429"/>
    <mergeCell ref="W428:W430"/>
    <mergeCell ref="X428:X429"/>
    <mergeCell ref="O429:O430"/>
    <mergeCell ref="P429:P430"/>
    <mergeCell ref="Q429:Q430"/>
    <mergeCell ref="R429:R430"/>
    <mergeCell ref="S429:S430"/>
    <mergeCell ref="T429:T430"/>
    <mergeCell ref="M428:M429"/>
    <mergeCell ref="N428:N430"/>
    <mergeCell ref="Z416:AB416"/>
    <mergeCell ref="A424:E424"/>
    <mergeCell ref="A427:D427"/>
    <mergeCell ref="A428:A430"/>
    <mergeCell ref="B428:B430"/>
    <mergeCell ref="C428:C430"/>
    <mergeCell ref="D428:E429"/>
    <mergeCell ref="F428:F430"/>
    <mergeCell ref="G428:H429"/>
    <mergeCell ref="I428:I430"/>
    <mergeCell ref="J428:J430"/>
    <mergeCell ref="K428:K429"/>
    <mergeCell ref="L428:L429"/>
    <mergeCell ref="Z393:AB393"/>
    <mergeCell ref="A401:E401"/>
    <mergeCell ref="A404:D404"/>
    <mergeCell ref="A405:A407"/>
    <mergeCell ref="B405:B407"/>
    <mergeCell ref="C405:C407"/>
    <mergeCell ref="D405:E406"/>
    <mergeCell ref="F405:F407"/>
    <mergeCell ref="G405:H406"/>
    <mergeCell ref="O405:P405"/>
    <mergeCell ref="R405:T405"/>
    <mergeCell ref="U405:V406"/>
    <mergeCell ref="W405:W407"/>
    <mergeCell ref="X405:X406"/>
    <mergeCell ref="O406:O407"/>
    <mergeCell ref="P406:P407"/>
    <mergeCell ref="Q406:Q407"/>
    <mergeCell ref="R406:R407"/>
    <mergeCell ref="S406:S407"/>
    <mergeCell ref="T406:T407"/>
    <mergeCell ref="I405:I407"/>
    <mergeCell ref="J405:J407"/>
    <mergeCell ref="K405:K406"/>
    <mergeCell ref="L405:L406"/>
    <mergeCell ref="M359:M360"/>
    <mergeCell ref="N359:N361"/>
    <mergeCell ref="O382:P382"/>
    <mergeCell ref="R382:T382"/>
    <mergeCell ref="U382:V383"/>
    <mergeCell ref="W382:W384"/>
    <mergeCell ref="X382:X383"/>
    <mergeCell ref="O383:O384"/>
    <mergeCell ref="P383:P384"/>
    <mergeCell ref="Q383:Q384"/>
    <mergeCell ref="R383:R384"/>
    <mergeCell ref="S383:S384"/>
    <mergeCell ref="T383:T384"/>
    <mergeCell ref="M382:M383"/>
    <mergeCell ref="N382:N384"/>
    <mergeCell ref="Z370:AB370"/>
    <mergeCell ref="A378:E378"/>
    <mergeCell ref="A381:D381"/>
    <mergeCell ref="A382:A384"/>
    <mergeCell ref="B382:B384"/>
    <mergeCell ref="C382:C384"/>
    <mergeCell ref="D382:E383"/>
    <mergeCell ref="F382:F384"/>
    <mergeCell ref="G382:H383"/>
    <mergeCell ref="I382:I384"/>
    <mergeCell ref="J382:J384"/>
    <mergeCell ref="K382:K383"/>
    <mergeCell ref="L382:L383"/>
    <mergeCell ref="Z347:AB347"/>
    <mergeCell ref="A355:E355"/>
    <mergeCell ref="A358:D358"/>
    <mergeCell ref="A359:A361"/>
    <mergeCell ref="B359:B361"/>
    <mergeCell ref="C359:C361"/>
    <mergeCell ref="D359:E360"/>
    <mergeCell ref="F359:F361"/>
    <mergeCell ref="G359:H360"/>
    <mergeCell ref="O359:P359"/>
    <mergeCell ref="R359:T359"/>
    <mergeCell ref="U359:V360"/>
    <mergeCell ref="W359:W361"/>
    <mergeCell ref="X359:X360"/>
    <mergeCell ref="O360:O361"/>
    <mergeCell ref="P360:P361"/>
    <mergeCell ref="Q360:Q361"/>
    <mergeCell ref="R360:R361"/>
    <mergeCell ref="S360:S361"/>
    <mergeCell ref="T360:T361"/>
    <mergeCell ref="I359:I361"/>
    <mergeCell ref="J359:J361"/>
    <mergeCell ref="K359:K360"/>
    <mergeCell ref="L359:L360"/>
    <mergeCell ref="M312:M313"/>
    <mergeCell ref="N312:N314"/>
    <mergeCell ref="O336:P336"/>
    <mergeCell ref="R336:T336"/>
    <mergeCell ref="U336:V337"/>
    <mergeCell ref="W336:W338"/>
    <mergeCell ref="X336:X337"/>
    <mergeCell ref="O337:O338"/>
    <mergeCell ref="P337:P338"/>
    <mergeCell ref="Q337:Q338"/>
    <mergeCell ref="R337:R338"/>
    <mergeCell ref="S337:S338"/>
    <mergeCell ref="T337:T338"/>
    <mergeCell ref="M336:M337"/>
    <mergeCell ref="N336:N338"/>
    <mergeCell ref="Z323:AB323"/>
    <mergeCell ref="A332:E332"/>
    <mergeCell ref="A335:D335"/>
    <mergeCell ref="A336:A338"/>
    <mergeCell ref="B336:B338"/>
    <mergeCell ref="C336:C338"/>
    <mergeCell ref="D336:E337"/>
    <mergeCell ref="F336:F338"/>
    <mergeCell ref="G336:H337"/>
    <mergeCell ref="I336:I338"/>
    <mergeCell ref="J336:J338"/>
    <mergeCell ref="K336:K337"/>
    <mergeCell ref="L336:L337"/>
    <mergeCell ref="Z299:AB299"/>
    <mergeCell ref="A309:E309"/>
    <mergeCell ref="A311:D311"/>
    <mergeCell ref="A312:A314"/>
    <mergeCell ref="B312:B314"/>
    <mergeCell ref="C312:C314"/>
    <mergeCell ref="D312:E313"/>
    <mergeCell ref="F312:F314"/>
    <mergeCell ref="G312:H313"/>
    <mergeCell ref="O312:P312"/>
    <mergeCell ref="R312:T312"/>
    <mergeCell ref="U312:V313"/>
    <mergeCell ref="W312:W314"/>
    <mergeCell ref="X312:X313"/>
    <mergeCell ref="O313:O314"/>
    <mergeCell ref="P313:P314"/>
    <mergeCell ref="Q313:Q314"/>
    <mergeCell ref="R313:R314"/>
    <mergeCell ref="S313:S314"/>
    <mergeCell ref="T313:T314"/>
    <mergeCell ref="I312:I314"/>
    <mergeCell ref="J312:J314"/>
    <mergeCell ref="K312:K313"/>
    <mergeCell ref="L312:L313"/>
    <mergeCell ref="M263:M264"/>
    <mergeCell ref="N263:N265"/>
    <mergeCell ref="O288:P288"/>
    <mergeCell ref="R288:T288"/>
    <mergeCell ref="U288:V289"/>
    <mergeCell ref="W288:W290"/>
    <mergeCell ref="X288:X289"/>
    <mergeCell ref="O289:O290"/>
    <mergeCell ref="P289:P290"/>
    <mergeCell ref="Q289:Q290"/>
    <mergeCell ref="R289:R290"/>
    <mergeCell ref="S289:S290"/>
    <mergeCell ref="T289:T290"/>
    <mergeCell ref="M288:M289"/>
    <mergeCell ref="N288:N290"/>
    <mergeCell ref="Z274:AB274"/>
    <mergeCell ref="A284:E284"/>
    <mergeCell ref="A287:D287"/>
    <mergeCell ref="A288:A290"/>
    <mergeCell ref="B288:B290"/>
    <mergeCell ref="C288:C290"/>
    <mergeCell ref="D288:E289"/>
    <mergeCell ref="F288:F290"/>
    <mergeCell ref="G288:H289"/>
    <mergeCell ref="I288:I290"/>
    <mergeCell ref="J288:J290"/>
    <mergeCell ref="K288:K289"/>
    <mergeCell ref="L288:L289"/>
    <mergeCell ref="Z248:AB248"/>
    <mergeCell ref="A259:E259"/>
    <mergeCell ref="A262:D262"/>
    <mergeCell ref="A263:A265"/>
    <mergeCell ref="B263:B265"/>
    <mergeCell ref="C263:C265"/>
    <mergeCell ref="D263:E264"/>
    <mergeCell ref="F263:F265"/>
    <mergeCell ref="G263:H264"/>
    <mergeCell ref="O263:P263"/>
    <mergeCell ref="R263:T263"/>
    <mergeCell ref="U263:V264"/>
    <mergeCell ref="W263:W265"/>
    <mergeCell ref="X263:X264"/>
    <mergeCell ref="O264:O265"/>
    <mergeCell ref="P264:P265"/>
    <mergeCell ref="Q264:Q265"/>
    <mergeCell ref="R264:R265"/>
    <mergeCell ref="S264:S265"/>
    <mergeCell ref="T264:T265"/>
    <mergeCell ref="I263:I265"/>
    <mergeCell ref="J263:J265"/>
    <mergeCell ref="K263:K264"/>
    <mergeCell ref="L263:L264"/>
    <mergeCell ref="M212:M213"/>
    <mergeCell ref="N212:N214"/>
    <mergeCell ref="O237:P237"/>
    <mergeCell ref="R237:T237"/>
    <mergeCell ref="U237:V238"/>
    <mergeCell ref="W237:W239"/>
    <mergeCell ref="X237:X238"/>
    <mergeCell ref="O238:O239"/>
    <mergeCell ref="P238:P239"/>
    <mergeCell ref="Q238:Q239"/>
    <mergeCell ref="R238:R239"/>
    <mergeCell ref="S238:S239"/>
    <mergeCell ref="T238:T239"/>
    <mergeCell ref="M237:M238"/>
    <mergeCell ref="N237:N239"/>
    <mergeCell ref="Z223:AB223"/>
    <mergeCell ref="A232:E232"/>
    <mergeCell ref="A236:D236"/>
    <mergeCell ref="A237:A239"/>
    <mergeCell ref="B237:B239"/>
    <mergeCell ref="C237:C239"/>
    <mergeCell ref="D237:E238"/>
    <mergeCell ref="F237:F239"/>
    <mergeCell ref="G237:H238"/>
    <mergeCell ref="I237:I239"/>
    <mergeCell ref="J237:J239"/>
    <mergeCell ref="K237:K238"/>
    <mergeCell ref="L237:L238"/>
    <mergeCell ref="I185:I187"/>
    <mergeCell ref="J185:J187"/>
    <mergeCell ref="K185:K186"/>
    <mergeCell ref="L185:L186"/>
    <mergeCell ref="M185:M186"/>
    <mergeCell ref="N185:N187"/>
    <mergeCell ref="A185:A187"/>
    <mergeCell ref="B185:B187"/>
    <mergeCell ref="C185:C187"/>
    <mergeCell ref="D185:E186"/>
    <mergeCell ref="F185:F187"/>
    <mergeCell ref="G185:H186"/>
    <mergeCell ref="Z198:AB198"/>
    <mergeCell ref="A208:E208"/>
    <mergeCell ref="A211:D211"/>
    <mergeCell ref="A212:A214"/>
    <mergeCell ref="B212:B214"/>
    <mergeCell ref="C212:C214"/>
    <mergeCell ref="D212:E213"/>
    <mergeCell ref="F212:F214"/>
    <mergeCell ref="G212:H213"/>
    <mergeCell ref="O212:P212"/>
    <mergeCell ref="R212:T212"/>
    <mergeCell ref="U212:V213"/>
    <mergeCell ref="W212:W214"/>
    <mergeCell ref="X212:X213"/>
    <mergeCell ref="O213:O214"/>
    <mergeCell ref="P213:P214"/>
    <mergeCell ref="Q213:Q214"/>
    <mergeCell ref="R213:R214"/>
    <mergeCell ref="S213:S214"/>
    <mergeCell ref="T213:T214"/>
    <mergeCell ref="I212:I214"/>
    <mergeCell ref="J212:J214"/>
    <mergeCell ref="K212:K213"/>
    <mergeCell ref="L212:L213"/>
    <mergeCell ref="O185:P185"/>
    <mergeCell ref="R185:T185"/>
    <mergeCell ref="U185:V186"/>
    <mergeCell ref="W185:W187"/>
    <mergeCell ref="X185:X186"/>
    <mergeCell ref="O186:O187"/>
    <mergeCell ref="P186:P187"/>
    <mergeCell ref="Q186:Q187"/>
    <mergeCell ref="R186:R187"/>
    <mergeCell ref="S186:S187"/>
    <mergeCell ref="T186:T187"/>
    <mergeCell ref="A161:A167"/>
    <mergeCell ref="Z170:AB170"/>
    <mergeCell ref="A180:E180"/>
    <mergeCell ref="A184:D184"/>
    <mergeCell ref="N158:N160"/>
    <mergeCell ref="O158:P158"/>
    <mergeCell ref="R158:T158"/>
    <mergeCell ref="U158:V159"/>
    <mergeCell ref="W158:W160"/>
    <mergeCell ref="X158:X159"/>
    <mergeCell ref="O159:O160"/>
    <mergeCell ref="P159:P160"/>
    <mergeCell ref="Q159:Q160"/>
    <mergeCell ref="R159:R160"/>
    <mergeCell ref="G158:H159"/>
    <mergeCell ref="I158:I160"/>
    <mergeCell ref="J158:J160"/>
    <mergeCell ref="K158:K159"/>
    <mergeCell ref="L158:L159"/>
    <mergeCell ref="M158:M159"/>
    <mergeCell ref="I132:I134"/>
    <mergeCell ref="J132:J134"/>
    <mergeCell ref="K132:K133"/>
    <mergeCell ref="L132:L133"/>
    <mergeCell ref="M132:M133"/>
    <mergeCell ref="N132:N134"/>
    <mergeCell ref="A132:A134"/>
    <mergeCell ref="B132:B134"/>
    <mergeCell ref="C132:C134"/>
    <mergeCell ref="D132:E133"/>
    <mergeCell ref="F132:F134"/>
    <mergeCell ref="G132:H133"/>
    <mergeCell ref="A135:A141"/>
    <mergeCell ref="Z143:AB143"/>
    <mergeCell ref="A154:E154"/>
    <mergeCell ref="A157:D157"/>
    <mergeCell ref="A158:A160"/>
    <mergeCell ref="B158:B160"/>
    <mergeCell ref="C158:C160"/>
    <mergeCell ref="D158:E159"/>
    <mergeCell ref="F158:F160"/>
    <mergeCell ref="S159:S160"/>
    <mergeCell ref="T159:T160"/>
    <mergeCell ref="O132:P132"/>
    <mergeCell ref="R132:T132"/>
    <mergeCell ref="U132:V133"/>
    <mergeCell ref="W132:W134"/>
    <mergeCell ref="X132:X133"/>
    <mergeCell ref="O133:O134"/>
    <mergeCell ref="P133:P134"/>
    <mergeCell ref="Q133:Q134"/>
    <mergeCell ref="R133:R134"/>
    <mergeCell ref="S133:S134"/>
    <mergeCell ref="T133:T134"/>
    <mergeCell ref="A109:A115"/>
    <mergeCell ref="Z117:AB117"/>
    <mergeCell ref="A128:E128"/>
    <mergeCell ref="A131:D131"/>
    <mergeCell ref="N106:N108"/>
    <mergeCell ref="O106:P106"/>
    <mergeCell ref="R106:T106"/>
    <mergeCell ref="U106:V107"/>
    <mergeCell ref="W106:W108"/>
    <mergeCell ref="X106:X107"/>
    <mergeCell ref="O107:O108"/>
    <mergeCell ref="P107:P108"/>
    <mergeCell ref="Q107:Q108"/>
    <mergeCell ref="R107:R108"/>
    <mergeCell ref="G106:H107"/>
    <mergeCell ref="I106:I108"/>
    <mergeCell ref="J106:J108"/>
    <mergeCell ref="K106:K107"/>
    <mergeCell ref="L106:L107"/>
    <mergeCell ref="M106:M107"/>
    <mergeCell ref="A105:D105"/>
    <mergeCell ref="A106:A108"/>
    <mergeCell ref="B106:B108"/>
    <mergeCell ref="C106:C108"/>
    <mergeCell ref="D106:E107"/>
    <mergeCell ref="F106:F108"/>
    <mergeCell ref="S82:S83"/>
    <mergeCell ref="T82:T83"/>
    <mergeCell ref="A84:A90"/>
    <mergeCell ref="S107:S108"/>
    <mergeCell ref="T107:T108"/>
    <mergeCell ref="Z92:AB92"/>
    <mergeCell ref="Z102:AB102"/>
    <mergeCell ref="A103:E103"/>
    <mergeCell ref="N81:N83"/>
    <mergeCell ref="O81:P81"/>
    <mergeCell ref="R81:T81"/>
    <mergeCell ref="U81:V82"/>
    <mergeCell ref="W81:W83"/>
    <mergeCell ref="X81:X82"/>
    <mergeCell ref="O82:O83"/>
    <mergeCell ref="P82:P83"/>
    <mergeCell ref="Q82:Q83"/>
    <mergeCell ref="R82:R83"/>
    <mergeCell ref="G81:H82"/>
    <mergeCell ref="I81:I83"/>
    <mergeCell ref="J81:J83"/>
    <mergeCell ref="K81:K82"/>
    <mergeCell ref="L81:L82"/>
    <mergeCell ref="M81:M82"/>
    <mergeCell ref="S57:S58"/>
    <mergeCell ref="T57:T58"/>
    <mergeCell ref="Z67:AB67"/>
    <mergeCell ref="A78:E78"/>
    <mergeCell ref="A80:D80"/>
    <mergeCell ref="A81:A83"/>
    <mergeCell ref="B81:B83"/>
    <mergeCell ref="C81:C83"/>
    <mergeCell ref="D81:E82"/>
    <mergeCell ref="F81:F83"/>
    <mergeCell ref="N56:N58"/>
    <mergeCell ref="O56:P56"/>
    <mergeCell ref="R56:T56"/>
    <mergeCell ref="U56:V57"/>
    <mergeCell ref="W56:W58"/>
    <mergeCell ref="X56:X57"/>
    <mergeCell ref="O57:O58"/>
    <mergeCell ref="P57:P58"/>
    <mergeCell ref="Q57:Q58"/>
    <mergeCell ref="R57:R58"/>
    <mergeCell ref="G56:H57"/>
    <mergeCell ref="I56:I58"/>
    <mergeCell ref="J56:J58"/>
    <mergeCell ref="K56:K57"/>
    <mergeCell ref="L56:L57"/>
    <mergeCell ref="M56:M57"/>
    <mergeCell ref="S32:S33"/>
    <mergeCell ref="T32:T33"/>
    <mergeCell ref="Z45:AB45"/>
    <mergeCell ref="A53:E53"/>
    <mergeCell ref="A55:D55"/>
    <mergeCell ref="A56:A58"/>
    <mergeCell ref="B56:B58"/>
    <mergeCell ref="C56:C58"/>
    <mergeCell ref="D56:E57"/>
    <mergeCell ref="F56:F58"/>
    <mergeCell ref="N31:N33"/>
    <mergeCell ref="O31:P31"/>
    <mergeCell ref="R31:T31"/>
    <mergeCell ref="U31:V32"/>
    <mergeCell ref="W31:W33"/>
    <mergeCell ref="X31:X32"/>
    <mergeCell ref="O32:O33"/>
    <mergeCell ref="P32:P33"/>
    <mergeCell ref="Q32:Q33"/>
    <mergeCell ref="R32:R33"/>
    <mergeCell ref="G31:H32"/>
    <mergeCell ref="I31:I33"/>
    <mergeCell ref="J31:J33"/>
    <mergeCell ref="K31:K32"/>
    <mergeCell ref="L31:L32"/>
    <mergeCell ref="M31:M32"/>
    <mergeCell ref="S5:S6"/>
    <mergeCell ref="T5:T6"/>
    <mergeCell ref="Z17:AB17"/>
    <mergeCell ref="A26:E26"/>
    <mergeCell ref="A30:D30"/>
    <mergeCell ref="A31:A33"/>
    <mergeCell ref="B31:B33"/>
    <mergeCell ref="C31:C33"/>
    <mergeCell ref="D31:E32"/>
    <mergeCell ref="F31:F33"/>
    <mergeCell ref="N4:N6"/>
    <mergeCell ref="O4:P4"/>
    <mergeCell ref="R4:T4"/>
    <mergeCell ref="U4:V5"/>
    <mergeCell ref="W4:W6"/>
    <mergeCell ref="X4:X5"/>
    <mergeCell ref="O5:O6"/>
    <mergeCell ref="P5:P6"/>
    <mergeCell ref="Q5:Q6"/>
    <mergeCell ref="R5:R6"/>
    <mergeCell ref="G4:H5"/>
    <mergeCell ref="I4:I6"/>
    <mergeCell ref="J4:J6"/>
    <mergeCell ref="K4:K5"/>
    <mergeCell ref="L4:L5"/>
    <mergeCell ref="M4:M5"/>
    <mergeCell ref="A3:D3"/>
    <mergeCell ref="A4:A6"/>
    <mergeCell ref="B4:B6"/>
    <mergeCell ref="C4:C6"/>
    <mergeCell ref="D4:E5"/>
    <mergeCell ref="F4:F6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00B050"/>
  </sheetPr>
  <dimension ref="A3:BF524"/>
  <sheetViews>
    <sheetView zoomScale="86" zoomScaleNormal="86" workbookViewId="0">
      <selection activeCell="P41" sqref="P41"/>
    </sheetView>
  </sheetViews>
  <sheetFormatPr baseColWidth="10" defaultColWidth="9.1640625" defaultRowHeight="15"/>
  <cols>
    <col min="1" max="1" width="9.1640625" style="1033"/>
    <col min="2" max="2" width="34.83203125" style="793" customWidth="1"/>
    <col min="3" max="3" width="14.83203125" style="793" customWidth="1"/>
    <col min="4" max="5" width="9.1640625" style="793"/>
    <col min="6" max="6" width="18.33203125" style="793" customWidth="1"/>
    <col min="7" max="8" width="9.1640625" style="793"/>
    <col min="9" max="9" width="17" style="793" customWidth="1"/>
    <col min="10" max="10" width="9.1640625" style="793"/>
    <col min="11" max="11" width="16.33203125" style="793" customWidth="1"/>
    <col min="12" max="12" width="13.5" style="1020" customWidth="1"/>
    <col min="13" max="13" width="14.5" style="793" customWidth="1"/>
    <col min="14" max="17" width="16.6640625" style="793" customWidth="1"/>
    <col min="18" max="18" width="11" style="793" customWidth="1"/>
    <col min="19" max="19" width="11.83203125" style="793" customWidth="1"/>
    <col min="20" max="20" width="17.5" style="793" customWidth="1"/>
    <col min="21" max="21" width="9.1640625" style="793"/>
    <col min="22" max="22" width="17.6640625" style="793" customWidth="1"/>
    <col min="23" max="23" width="9.1640625" style="793"/>
    <col min="24" max="24" width="5.5" style="793" customWidth="1"/>
    <col min="25" max="25" width="2.83203125" style="793" customWidth="1"/>
    <col min="26" max="27" width="9.1640625" style="793"/>
    <col min="28" max="28" width="11.1640625" style="793" customWidth="1"/>
    <col min="29" max="29" width="24.1640625" style="793" customWidth="1"/>
    <col min="30" max="30" width="17.33203125" style="793" customWidth="1"/>
    <col min="31" max="31" width="9.1640625" style="793"/>
    <col min="32" max="32" width="32.6640625" style="793" customWidth="1"/>
    <col min="33" max="16384" width="9.1640625" style="793"/>
  </cols>
  <sheetData>
    <row r="3" spans="1:29" ht="16">
      <c r="A3" s="1799" t="s">
        <v>3339</v>
      </c>
      <c r="B3" s="1799"/>
      <c r="C3" s="1799"/>
      <c r="D3" s="1799"/>
      <c r="E3" s="795"/>
      <c r="F3" s="796"/>
      <c r="G3" s="796"/>
      <c r="H3" s="797"/>
      <c r="I3" s="798"/>
      <c r="J3" s="798"/>
      <c r="K3" s="796"/>
      <c r="L3" s="1021"/>
      <c r="M3" s="796"/>
      <c r="N3" s="796"/>
      <c r="O3" s="796"/>
      <c r="P3" s="796"/>
      <c r="Q3" s="796"/>
      <c r="R3" s="796"/>
      <c r="S3" s="796"/>
      <c r="T3" s="799"/>
      <c r="U3" s="796"/>
      <c r="V3" s="796"/>
      <c r="W3" s="796"/>
      <c r="X3" s="800"/>
      <c r="Y3" s="800"/>
      <c r="Z3" s="800"/>
      <c r="AA3" s="800"/>
      <c r="AB3" s="800"/>
      <c r="AC3" s="800"/>
    </row>
    <row r="4" spans="1:29" ht="17">
      <c r="A4" s="1792" t="s">
        <v>118</v>
      </c>
      <c r="B4" s="1792" t="s">
        <v>3340</v>
      </c>
      <c r="C4" s="1792" t="s">
        <v>3</v>
      </c>
      <c r="D4" s="1792" t="s">
        <v>3341</v>
      </c>
      <c r="E4" s="1792"/>
      <c r="F4" s="1800" t="s">
        <v>3342</v>
      </c>
      <c r="G4" s="1792" t="s">
        <v>3343</v>
      </c>
      <c r="H4" s="1792"/>
      <c r="I4" s="1792" t="s">
        <v>3344</v>
      </c>
      <c r="J4" s="1793" t="s">
        <v>3345</v>
      </c>
      <c r="K4" s="1792" t="s">
        <v>3346</v>
      </c>
      <c r="L4" s="1796" t="s">
        <v>3347</v>
      </c>
      <c r="M4" s="1797" t="s">
        <v>3348</v>
      </c>
      <c r="N4" s="1792" t="s">
        <v>3349</v>
      </c>
      <c r="O4" s="1805" t="s">
        <v>3350</v>
      </c>
      <c r="P4" s="1806"/>
      <c r="Q4" s="1051" t="s">
        <v>3351</v>
      </c>
      <c r="R4" s="1805" t="s">
        <v>2425</v>
      </c>
      <c r="S4" s="1807"/>
      <c r="T4" s="1806"/>
      <c r="U4" s="1808" t="s">
        <v>3352</v>
      </c>
      <c r="V4" s="1808"/>
      <c r="W4" s="1809" t="s">
        <v>3353</v>
      </c>
      <c r="X4" s="1812"/>
      <c r="Y4" s="1052"/>
      <c r="Z4" s="803">
        <v>1</v>
      </c>
      <c r="AA4" s="803"/>
      <c r="AB4" s="803"/>
      <c r="AC4" s="803"/>
    </row>
    <row r="5" spans="1:29" ht="16">
      <c r="A5" s="1792"/>
      <c r="B5" s="1792"/>
      <c r="C5" s="1792"/>
      <c r="D5" s="1792"/>
      <c r="E5" s="1792"/>
      <c r="F5" s="1800"/>
      <c r="G5" s="1792"/>
      <c r="H5" s="1792"/>
      <c r="I5" s="1792"/>
      <c r="J5" s="1794"/>
      <c r="K5" s="1792"/>
      <c r="L5" s="1796"/>
      <c r="M5" s="1798"/>
      <c r="N5" s="1792"/>
      <c r="O5" s="1809" t="s">
        <v>3354</v>
      </c>
      <c r="P5" s="1809" t="s">
        <v>3355</v>
      </c>
      <c r="Q5" s="1797" t="s">
        <v>3342</v>
      </c>
      <c r="R5" s="1797" t="s">
        <v>3356</v>
      </c>
      <c r="S5" s="1793" t="s">
        <v>3357</v>
      </c>
      <c r="T5" s="1797" t="s">
        <v>3342</v>
      </c>
      <c r="U5" s="1808"/>
      <c r="V5" s="1808"/>
      <c r="W5" s="1810"/>
      <c r="X5" s="1812"/>
      <c r="Y5" s="1052"/>
      <c r="Z5" s="803"/>
      <c r="AA5" s="803"/>
      <c r="AB5" s="803"/>
      <c r="AC5" s="803"/>
    </row>
    <row r="6" spans="1:29" ht="17">
      <c r="A6" s="1792"/>
      <c r="B6" s="1792"/>
      <c r="C6" s="1792"/>
      <c r="D6" s="810" t="s">
        <v>20</v>
      </c>
      <c r="E6" s="811" t="s">
        <v>1914</v>
      </c>
      <c r="F6" s="1800"/>
      <c r="G6" s="1053" t="s">
        <v>1914</v>
      </c>
      <c r="H6" s="1053" t="s">
        <v>3358</v>
      </c>
      <c r="I6" s="1792"/>
      <c r="J6" s="1795"/>
      <c r="K6" s="813" t="s">
        <v>1914</v>
      </c>
      <c r="L6" s="1022" t="s">
        <v>1914</v>
      </c>
      <c r="M6" s="1053" t="s">
        <v>1914</v>
      </c>
      <c r="N6" s="1792"/>
      <c r="O6" s="1811"/>
      <c r="P6" s="1811"/>
      <c r="Q6" s="1798"/>
      <c r="R6" s="1798"/>
      <c r="S6" s="1795"/>
      <c r="T6" s="1798"/>
      <c r="U6" s="1053" t="s">
        <v>3359</v>
      </c>
      <c r="V6" s="1053" t="s">
        <v>3342</v>
      </c>
      <c r="W6" s="1811"/>
      <c r="X6" s="814"/>
      <c r="Y6" s="814"/>
      <c r="Z6" s="803"/>
      <c r="AA6" s="803"/>
      <c r="AB6" s="803"/>
      <c r="AC6" s="803"/>
    </row>
    <row r="7" spans="1:29" ht="16">
      <c r="A7" s="919"/>
      <c r="B7" s="922" t="s">
        <v>3307</v>
      </c>
      <c r="C7" s="828">
        <v>31101</v>
      </c>
      <c r="D7" s="923"/>
      <c r="E7" s="830">
        <v>2001</v>
      </c>
      <c r="F7" s="358">
        <v>522713500</v>
      </c>
      <c r="G7" s="925">
        <f>VLOOKUP(C7,'[18]umur ekonomis'!$A$1:$C$79,3)</f>
        <v>50</v>
      </c>
      <c r="H7" s="926"/>
      <c r="I7" s="894">
        <f t="shared" ref="I7:I25" si="0">E7+M7-1</f>
        <v>2050</v>
      </c>
      <c r="J7" s="927"/>
      <c r="K7" s="925"/>
      <c r="L7" s="1023">
        <f>IF(G7+K7&gt;$G7,$G7-G7,K7)</f>
        <v>0</v>
      </c>
      <c r="M7" s="928">
        <f>G7+L7</f>
        <v>50</v>
      </c>
      <c r="N7" s="894">
        <f t="shared" ref="N7:N25" si="1">E7+M7-1</f>
        <v>2050</v>
      </c>
      <c r="O7" s="905">
        <f>F7</f>
        <v>522713500</v>
      </c>
      <c r="P7" s="898">
        <f>O7</f>
        <v>522713500</v>
      </c>
      <c r="Q7" s="898">
        <f>(O7)/M7</f>
        <v>10454270</v>
      </c>
      <c r="R7" s="929">
        <f t="shared" ref="R7:R25" si="2">E7</f>
        <v>2001</v>
      </c>
      <c r="S7" s="897">
        <v>1</v>
      </c>
      <c r="T7" s="930">
        <f>Q7*S7</f>
        <v>10454270</v>
      </c>
      <c r="U7" s="894">
        <f t="shared" ref="U7:U25" si="3">E7</f>
        <v>2001</v>
      </c>
      <c r="V7" s="931">
        <f>IF(OR(AND(ISBLANK(D7),ISBLANK(F7)),ISTEXT(D7),ISTEXT(F7)),"",F7-Q7)</f>
        <v>512259230</v>
      </c>
      <c r="W7" s="932"/>
      <c r="X7" s="933"/>
      <c r="Y7" s="933"/>
      <c r="Z7" s="934" t="s">
        <v>3360</v>
      </c>
      <c r="AA7" s="935"/>
      <c r="AB7" s="935"/>
      <c r="AC7" s="936"/>
    </row>
    <row r="8" spans="1:29" ht="16">
      <c r="A8" s="920"/>
      <c r="B8" s="827"/>
      <c r="C8" s="828"/>
      <c r="D8" s="829"/>
      <c r="E8" s="830">
        <v>2002</v>
      </c>
      <c r="F8" s="831">
        <v>0</v>
      </c>
      <c r="G8" s="853">
        <f t="shared" ref="G8:G25" si="4">M7-(E8-E7)</f>
        <v>49</v>
      </c>
      <c r="H8" s="893"/>
      <c r="I8" s="894">
        <f t="shared" si="0"/>
        <v>2050</v>
      </c>
      <c r="J8" s="895">
        <f t="shared" ref="J8:J25" si="5">F8/$F$34</f>
        <v>0</v>
      </c>
      <c r="K8" s="896">
        <f>IF(J8=0%,0,IF(J8&lt;=25%,5,IF(J8&lt;=50%,10,IF(J8&lt;=75%,15,50))))</f>
        <v>0</v>
      </c>
      <c r="L8" s="1024">
        <f t="shared" ref="L8:L25" si="6">IF(OR(AND(ISBLANK(D8),ISBLANK(F8)),ISTEXT(D8),ISTEXT(F8)),"",IF(G8+K8&gt;$G$34,$G$34-G8,K8))</f>
        <v>0</v>
      </c>
      <c r="M8" s="897">
        <f t="shared" ref="M8:M25" si="7">IF(OR(AND(ISBLANK(E8),ISBLANK(F8)),ISTEXT(E8),ISTEXT(F8)),"",G8+L8)</f>
        <v>49</v>
      </c>
      <c r="N8" s="894">
        <f t="shared" si="1"/>
        <v>2050</v>
      </c>
      <c r="O8" s="905">
        <f t="shared" ref="O8:O23" si="8">V7</f>
        <v>512259230</v>
      </c>
      <c r="P8" s="898">
        <f>O8+F8</f>
        <v>512259230</v>
      </c>
      <c r="Q8" s="898">
        <f>(P8)/M8</f>
        <v>10454270</v>
      </c>
      <c r="R8" s="857">
        <f t="shared" si="2"/>
        <v>2002</v>
      </c>
      <c r="S8" s="897">
        <f>R8-R7</f>
        <v>1</v>
      </c>
      <c r="T8" s="930">
        <f t="shared" ref="T8:T23" si="9">Q8*S8</f>
        <v>10454270</v>
      </c>
      <c r="U8" s="853">
        <f t="shared" si="3"/>
        <v>2002</v>
      </c>
      <c r="V8" s="948">
        <f t="shared" ref="V8:V25" si="10">IF(OR(AND(ISBLANK(D8),ISBLANK(F8)),ISTEXT(D8),ISTEXT(F8)),"",P8-T8)</f>
        <v>501804960</v>
      </c>
      <c r="W8" s="906"/>
      <c r="X8" s="949"/>
      <c r="Y8" s="933"/>
      <c r="Z8" s="950" t="s">
        <v>3361</v>
      </c>
      <c r="AA8" s="951"/>
      <c r="AB8" s="951"/>
      <c r="AC8" s="952">
        <f>F26</f>
        <v>522713500</v>
      </c>
    </row>
    <row r="9" spans="1:29" ht="16">
      <c r="A9" s="920"/>
      <c r="B9" s="852"/>
      <c r="C9" s="853"/>
      <c r="D9" s="829"/>
      <c r="E9" s="830">
        <v>2003</v>
      </c>
      <c r="F9" s="831">
        <v>0</v>
      </c>
      <c r="G9" s="853">
        <f t="shared" si="4"/>
        <v>48</v>
      </c>
      <c r="H9" s="893"/>
      <c r="I9" s="894">
        <f t="shared" si="0"/>
        <v>2050</v>
      </c>
      <c r="J9" s="895">
        <f t="shared" si="5"/>
        <v>0</v>
      </c>
      <c r="K9" s="896">
        <f t="shared" ref="K9:K12" si="11">IF(J9=0%,0,IF(J9&lt;=25%,5,IF(J9&lt;=50%,10,IF(J9&lt;=75%,15,50))))</f>
        <v>0</v>
      </c>
      <c r="L9" s="1024">
        <f t="shared" si="6"/>
        <v>0</v>
      </c>
      <c r="M9" s="897">
        <f t="shared" si="7"/>
        <v>48</v>
      </c>
      <c r="N9" s="894">
        <f t="shared" si="1"/>
        <v>2050</v>
      </c>
      <c r="O9" s="905">
        <f t="shared" si="8"/>
        <v>501804960</v>
      </c>
      <c r="P9" s="898">
        <f t="shared" ref="P9:P23" si="12">O9+F9</f>
        <v>501804960</v>
      </c>
      <c r="Q9" s="898">
        <f t="shared" ref="Q9:Q24" si="13">(P9)/M9</f>
        <v>10454270</v>
      </c>
      <c r="R9" s="857">
        <f t="shared" si="2"/>
        <v>2003</v>
      </c>
      <c r="S9" s="897">
        <f t="shared" ref="S9:S25" si="14">R9-R8</f>
        <v>1</v>
      </c>
      <c r="T9" s="930">
        <f t="shared" si="9"/>
        <v>10454270</v>
      </c>
      <c r="U9" s="853">
        <f t="shared" si="3"/>
        <v>2003</v>
      </c>
      <c r="V9" s="948">
        <f t="shared" si="10"/>
        <v>491350690</v>
      </c>
      <c r="W9" s="906"/>
      <c r="X9" s="949"/>
      <c r="Y9" s="933"/>
      <c r="Z9" s="950" t="s">
        <v>3362</v>
      </c>
      <c r="AA9" s="953"/>
      <c r="AB9" s="953"/>
      <c r="AC9" s="952">
        <f>T26</f>
        <v>198631130</v>
      </c>
    </row>
    <row r="10" spans="1:29" ht="16">
      <c r="A10" s="921"/>
      <c r="B10" s="852"/>
      <c r="C10" s="853"/>
      <c r="D10" s="829"/>
      <c r="E10" s="830">
        <v>2004</v>
      </c>
      <c r="F10" s="831">
        <v>0</v>
      </c>
      <c r="G10" s="853">
        <f t="shared" si="4"/>
        <v>47</v>
      </c>
      <c r="H10" s="893"/>
      <c r="I10" s="894">
        <f t="shared" si="0"/>
        <v>2050</v>
      </c>
      <c r="J10" s="895">
        <f t="shared" si="5"/>
        <v>0</v>
      </c>
      <c r="K10" s="896">
        <f t="shared" si="11"/>
        <v>0</v>
      </c>
      <c r="L10" s="1024">
        <f t="shared" si="6"/>
        <v>0</v>
      </c>
      <c r="M10" s="897">
        <f t="shared" si="7"/>
        <v>47</v>
      </c>
      <c r="N10" s="894">
        <f t="shared" si="1"/>
        <v>2050</v>
      </c>
      <c r="O10" s="905">
        <f t="shared" si="8"/>
        <v>491350690</v>
      </c>
      <c r="P10" s="898">
        <f t="shared" si="12"/>
        <v>491350690</v>
      </c>
      <c r="Q10" s="898">
        <f t="shared" si="13"/>
        <v>10454270</v>
      </c>
      <c r="R10" s="857">
        <f t="shared" si="2"/>
        <v>2004</v>
      </c>
      <c r="S10" s="897">
        <f t="shared" si="14"/>
        <v>1</v>
      </c>
      <c r="T10" s="930">
        <f t="shared" si="9"/>
        <v>10454270</v>
      </c>
      <c r="U10" s="853">
        <f t="shared" si="3"/>
        <v>2004</v>
      </c>
      <c r="V10" s="948">
        <f t="shared" si="10"/>
        <v>480896420</v>
      </c>
      <c r="W10" s="906"/>
      <c r="X10" s="949"/>
      <c r="Y10" s="933"/>
      <c r="Z10" s="965" t="s">
        <v>3630</v>
      </c>
      <c r="AA10" s="951"/>
      <c r="AB10" s="951"/>
      <c r="AC10" s="952">
        <f>AC8-AC9</f>
        <v>324082370</v>
      </c>
    </row>
    <row r="11" spans="1:29" ht="16">
      <c r="A11" s="921"/>
      <c r="B11" s="852"/>
      <c r="C11" s="853"/>
      <c r="D11" s="829"/>
      <c r="E11" s="830">
        <v>2005</v>
      </c>
      <c r="F11" s="831">
        <v>0</v>
      </c>
      <c r="G11" s="853">
        <f t="shared" si="4"/>
        <v>46</v>
      </c>
      <c r="H11" s="893"/>
      <c r="I11" s="894">
        <f t="shared" si="0"/>
        <v>2050</v>
      </c>
      <c r="J11" s="895">
        <f t="shared" si="5"/>
        <v>0</v>
      </c>
      <c r="K11" s="896">
        <f t="shared" si="11"/>
        <v>0</v>
      </c>
      <c r="L11" s="1024">
        <f t="shared" si="6"/>
        <v>0</v>
      </c>
      <c r="M11" s="897">
        <f t="shared" si="7"/>
        <v>46</v>
      </c>
      <c r="N11" s="894">
        <f t="shared" si="1"/>
        <v>2050</v>
      </c>
      <c r="O11" s="905">
        <f t="shared" si="8"/>
        <v>480896420</v>
      </c>
      <c r="P11" s="898">
        <f t="shared" si="12"/>
        <v>480896420</v>
      </c>
      <c r="Q11" s="898">
        <f t="shared" si="13"/>
        <v>10454270</v>
      </c>
      <c r="R11" s="857">
        <f t="shared" si="2"/>
        <v>2005</v>
      </c>
      <c r="S11" s="897">
        <f t="shared" si="14"/>
        <v>1</v>
      </c>
      <c r="T11" s="930">
        <f t="shared" si="9"/>
        <v>10454270</v>
      </c>
      <c r="U11" s="853">
        <f t="shared" si="3"/>
        <v>2005</v>
      </c>
      <c r="V11" s="948">
        <f t="shared" si="10"/>
        <v>470442150</v>
      </c>
      <c r="W11" s="906"/>
      <c r="X11" s="949"/>
      <c r="Y11" s="933"/>
      <c r="Z11" s="950" t="s">
        <v>3364</v>
      </c>
      <c r="AA11" s="951"/>
      <c r="AB11" s="951"/>
      <c r="AC11" s="952">
        <f>AC10-V25</f>
        <v>0</v>
      </c>
    </row>
    <row r="12" spans="1:29" ht="16">
      <c r="A12" s="921"/>
      <c r="B12" s="852"/>
      <c r="C12" s="853"/>
      <c r="D12" s="829"/>
      <c r="E12" s="830">
        <v>2006</v>
      </c>
      <c r="F12" s="831">
        <v>0</v>
      </c>
      <c r="G12" s="853">
        <f t="shared" si="4"/>
        <v>45</v>
      </c>
      <c r="H12" s="893"/>
      <c r="I12" s="894">
        <f t="shared" si="0"/>
        <v>2050</v>
      </c>
      <c r="J12" s="895">
        <f t="shared" si="5"/>
        <v>0</v>
      </c>
      <c r="K12" s="896">
        <f t="shared" si="11"/>
        <v>0</v>
      </c>
      <c r="L12" s="1024">
        <f t="shared" si="6"/>
        <v>0</v>
      </c>
      <c r="M12" s="897">
        <f t="shared" si="7"/>
        <v>45</v>
      </c>
      <c r="N12" s="894">
        <f t="shared" si="1"/>
        <v>2050</v>
      </c>
      <c r="O12" s="905">
        <f t="shared" si="8"/>
        <v>470442150</v>
      </c>
      <c r="P12" s="898">
        <f t="shared" si="12"/>
        <v>470442150</v>
      </c>
      <c r="Q12" s="898">
        <f t="shared" si="13"/>
        <v>10454270</v>
      </c>
      <c r="R12" s="857">
        <f t="shared" si="2"/>
        <v>2006</v>
      </c>
      <c r="S12" s="897">
        <f t="shared" si="14"/>
        <v>1</v>
      </c>
      <c r="T12" s="930">
        <f t="shared" si="9"/>
        <v>10454270</v>
      </c>
      <c r="U12" s="853">
        <f t="shared" si="3"/>
        <v>2006</v>
      </c>
      <c r="V12" s="948">
        <f t="shared" si="10"/>
        <v>459987880</v>
      </c>
      <c r="W12" s="906"/>
      <c r="X12" s="949"/>
      <c r="Y12" s="933"/>
      <c r="Z12" s="950"/>
      <c r="AA12" s="951"/>
      <c r="AB12" s="951"/>
      <c r="AC12" s="966"/>
    </row>
    <row r="13" spans="1:29" ht="16">
      <c r="A13" s="921"/>
      <c r="B13" s="907"/>
      <c r="C13" s="853"/>
      <c r="D13" s="829"/>
      <c r="E13" s="830">
        <v>2007</v>
      </c>
      <c r="F13" s="831">
        <v>0</v>
      </c>
      <c r="G13" s="853">
        <f t="shared" si="4"/>
        <v>44</v>
      </c>
      <c r="H13" s="893"/>
      <c r="I13" s="894">
        <f t="shared" si="0"/>
        <v>2050</v>
      </c>
      <c r="J13" s="895">
        <f t="shared" si="5"/>
        <v>0</v>
      </c>
      <c r="K13" s="896">
        <f>IF(J13=0%,0,IF(J13&lt;=25%,5,IF(J13&lt;=50%,10,IF(J13&lt;=75%,15,50))))</f>
        <v>0</v>
      </c>
      <c r="L13" s="1024">
        <f t="shared" si="6"/>
        <v>0</v>
      </c>
      <c r="M13" s="897">
        <f t="shared" si="7"/>
        <v>44</v>
      </c>
      <c r="N13" s="894">
        <f t="shared" si="1"/>
        <v>2050</v>
      </c>
      <c r="O13" s="905">
        <f t="shared" si="8"/>
        <v>459987880</v>
      </c>
      <c r="P13" s="898">
        <f t="shared" si="12"/>
        <v>459987880</v>
      </c>
      <c r="Q13" s="898">
        <f t="shared" si="13"/>
        <v>10454270</v>
      </c>
      <c r="R13" s="857">
        <f t="shared" si="2"/>
        <v>2007</v>
      </c>
      <c r="S13" s="897">
        <f t="shared" si="14"/>
        <v>1</v>
      </c>
      <c r="T13" s="930">
        <f t="shared" si="9"/>
        <v>10454270</v>
      </c>
      <c r="U13" s="853">
        <f t="shared" si="3"/>
        <v>2007</v>
      </c>
      <c r="V13" s="948">
        <f t="shared" si="10"/>
        <v>449533610</v>
      </c>
      <c r="W13" s="906"/>
      <c r="X13" s="949"/>
      <c r="Y13" s="933"/>
      <c r="Z13" s="950"/>
      <c r="AA13" s="951"/>
      <c r="AB13" s="951"/>
      <c r="AC13" s="966"/>
    </row>
    <row r="14" spans="1:29" ht="16">
      <c r="A14" s="921"/>
      <c r="B14" s="855" t="s">
        <v>3365</v>
      </c>
      <c r="C14" s="855" t="s">
        <v>3365</v>
      </c>
      <c r="D14" s="829"/>
      <c r="E14" s="830">
        <v>2008</v>
      </c>
      <c r="F14" s="856">
        <v>0</v>
      </c>
      <c r="G14" s="853">
        <f t="shared" si="4"/>
        <v>43</v>
      </c>
      <c r="H14" s="893"/>
      <c r="I14" s="894">
        <f t="shared" si="0"/>
        <v>2050</v>
      </c>
      <c r="J14" s="895">
        <f t="shared" si="5"/>
        <v>0</v>
      </c>
      <c r="K14" s="896">
        <f t="shared" ref="K14:K24" si="15">IF(J14=0%,0,IF(J14&lt;=25%,5,IF(J14&lt;=50%,10,IF(J14&lt;=75%,15,50))))</f>
        <v>0</v>
      </c>
      <c r="L14" s="1024">
        <f t="shared" si="6"/>
        <v>0</v>
      </c>
      <c r="M14" s="897">
        <f t="shared" si="7"/>
        <v>43</v>
      </c>
      <c r="N14" s="894">
        <f t="shared" si="1"/>
        <v>2050</v>
      </c>
      <c r="O14" s="905">
        <f t="shared" si="8"/>
        <v>449533610</v>
      </c>
      <c r="P14" s="898">
        <f t="shared" si="12"/>
        <v>449533610</v>
      </c>
      <c r="Q14" s="898">
        <f t="shared" si="13"/>
        <v>10454270</v>
      </c>
      <c r="R14" s="857">
        <f t="shared" si="2"/>
        <v>2008</v>
      </c>
      <c r="S14" s="897">
        <f t="shared" si="14"/>
        <v>1</v>
      </c>
      <c r="T14" s="930">
        <f t="shared" si="9"/>
        <v>10454270</v>
      </c>
      <c r="U14" s="853">
        <f t="shared" si="3"/>
        <v>2008</v>
      </c>
      <c r="V14" s="948">
        <f t="shared" si="10"/>
        <v>439079340</v>
      </c>
      <c r="W14" s="906"/>
      <c r="X14" s="949"/>
      <c r="Y14" s="933"/>
      <c r="Z14" s="967"/>
      <c r="AA14" s="968"/>
      <c r="AB14" s="968"/>
      <c r="AC14" s="969"/>
    </row>
    <row r="15" spans="1:29" ht="16">
      <c r="A15" s="921"/>
      <c r="B15" s="852"/>
      <c r="C15" s="853"/>
      <c r="D15" s="829"/>
      <c r="E15" s="830">
        <v>2009</v>
      </c>
      <c r="F15" s="856">
        <v>0</v>
      </c>
      <c r="G15" s="853">
        <f t="shared" si="4"/>
        <v>42</v>
      </c>
      <c r="H15" s="893"/>
      <c r="I15" s="894">
        <f t="shared" si="0"/>
        <v>2050</v>
      </c>
      <c r="J15" s="895">
        <f t="shared" si="5"/>
        <v>0</v>
      </c>
      <c r="K15" s="896">
        <f t="shared" si="15"/>
        <v>0</v>
      </c>
      <c r="L15" s="1024">
        <f t="shared" si="6"/>
        <v>0</v>
      </c>
      <c r="M15" s="897">
        <f t="shared" si="7"/>
        <v>42</v>
      </c>
      <c r="N15" s="894">
        <f t="shared" si="1"/>
        <v>2050</v>
      </c>
      <c r="O15" s="905">
        <f t="shared" si="8"/>
        <v>439079340</v>
      </c>
      <c r="P15" s="898">
        <f t="shared" si="12"/>
        <v>439079340</v>
      </c>
      <c r="Q15" s="898">
        <f t="shared" si="13"/>
        <v>10454270</v>
      </c>
      <c r="R15" s="857">
        <f t="shared" si="2"/>
        <v>2009</v>
      </c>
      <c r="S15" s="897">
        <f t="shared" si="14"/>
        <v>1</v>
      </c>
      <c r="T15" s="930">
        <f t="shared" si="9"/>
        <v>10454270</v>
      </c>
      <c r="U15" s="853">
        <f t="shared" si="3"/>
        <v>2009</v>
      </c>
      <c r="V15" s="948">
        <f t="shared" si="10"/>
        <v>428625070</v>
      </c>
      <c r="W15" s="906"/>
      <c r="X15" s="970"/>
      <c r="Y15" s="933"/>
      <c r="Z15" s="970"/>
      <c r="AA15" s="951"/>
      <c r="AB15" s="970"/>
      <c r="AC15" s="951"/>
    </row>
    <row r="16" spans="1:29" ht="16">
      <c r="A16" s="921"/>
      <c r="B16" s="852"/>
      <c r="C16" s="853"/>
      <c r="D16" s="829"/>
      <c r="E16" s="830">
        <v>2010</v>
      </c>
      <c r="F16" s="856">
        <v>0</v>
      </c>
      <c r="G16" s="853">
        <f t="shared" si="4"/>
        <v>41</v>
      </c>
      <c r="H16" s="893"/>
      <c r="I16" s="894">
        <f t="shared" si="0"/>
        <v>2050</v>
      </c>
      <c r="J16" s="895">
        <f t="shared" si="5"/>
        <v>0</v>
      </c>
      <c r="K16" s="896">
        <f t="shared" si="15"/>
        <v>0</v>
      </c>
      <c r="L16" s="1024">
        <f t="shared" si="6"/>
        <v>0</v>
      </c>
      <c r="M16" s="897">
        <f t="shared" si="7"/>
        <v>41</v>
      </c>
      <c r="N16" s="894">
        <f t="shared" si="1"/>
        <v>2050</v>
      </c>
      <c r="O16" s="905">
        <f t="shared" si="8"/>
        <v>428625070</v>
      </c>
      <c r="P16" s="898">
        <f t="shared" si="12"/>
        <v>428625070</v>
      </c>
      <c r="Q16" s="898">
        <f t="shared" si="13"/>
        <v>10454270</v>
      </c>
      <c r="R16" s="857">
        <f t="shared" si="2"/>
        <v>2010</v>
      </c>
      <c r="S16" s="897">
        <f t="shared" si="14"/>
        <v>1</v>
      </c>
      <c r="T16" s="930">
        <f t="shared" si="9"/>
        <v>10454270</v>
      </c>
      <c r="U16" s="853">
        <f t="shared" si="3"/>
        <v>2010</v>
      </c>
      <c r="V16" s="948">
        <f t="shared" si="10"/>
        <v>418170800</v>
      </c>
      <c r="W16" s="906"/>
      <c r="X16" s="949"/>
      <c r="Y16" s="933"/>
      <c r="Z16" s="951"/>
      <c r="AA16" s="951"/>
      <c r="AB16" s="951"/>
      <c r="AC16" s="971"/>
    </row>
    <row r="17" spans="1:55" ht="47.25" customHeight="1">
      <c r="A17" s="921"/>
      <c r="B17" s="852"/>
      <c r="C17" s="853"/>
      <c r="D17" s="829"/>
      <c r="E17" s="830">
        <v>2011</v>
      </c>
      <c r="F17" s="856">
        <v>0</v>
      </c>
      <c r="G17" s="853">
        <f t="shared" si="4"/>
        <v>40</v>
      </c>
      <c r="H17" s="893"/>
      <c r="I17" s="894">
        <f t="shared" si="0"/>
        <v>2050</v>
      </c>
      <c r="J17" s="895">
        <f t="shared" si="5"/>
        <v>0</v>
      </c>
      <c r="K17" s="896">
        <f t="shared" si="15"/>
        <v>0</v>
      </c>
      <c r="L17" s="1024">
        <f t="shared" si="6"/>
        <v>0</v>
      </c>
      <c r="M17" s="897">
        <f t="shared" si="7"/>
        <v>40</v>
      </c>
      <c r="N17" s="894">
        <f t="shared" si="1"/>
        <v>2050</v>
      </c>
      <c r="O17" s="905">
        <f t="shared" si="8"/>
        <v>418170800</v>
      </c>
      <c r="P17" s="898">
        <f t="shared" si="12"/>
        <v>418170800</v>
      </c>
      <c r="Q17" s="898">
        <f t="shared" si="13"/>
        <v>10454270</v>
      </c>
      <c r="R17" s="857">
        <f t="shared" si="2"/>
        <v>2011</v>
      </c>
      <c r="S17" s="897">
        <f t="shared" si="14"/>
        <v>1</v>
      </c>
      <c r="T17" s="930">
        <f t="shared" si="9"/>
        <v>10454270</v>
      </c>
      <c r="U17" s="853">
        <f t="shared" si="3"/>
        <v>2011</v>
      </c>
      <c r="V17" s="948">
        <f t="shared" si="10"/>
        <v>407716530</v>
      </c>
      <c r="W17" s="906"/>
      <c r="X17" s="949"/>
      <c r="Y17" s="933"/>
      <c r="Z17" s="1801" t="s">
        <v>3426</v>
      </c>
      <c r="AA17" s="1801"/>
      <c r="AB17" s="1801"/>
      <c r="AC17" s="971">
        <f>Q7:Q19</f>
        <v>10454270</v>
      </c>
      <c r="AD17" s="1253">
        <f>SUM(Q7:Q19)</f>
        <v>135905510</v>
      </c>
      <c r="AF17" s="1254" t="s">
        <v>3707</v>
      </c>
    </row>
    <row r="18" spans="1:55" ht="16">
      <c r="A18" s="921"/>
      <c r="B18" s="852"/>
      <c r="C18" s="853"/>
      <c r="D18" s="829"/>
      <c r="E18" s="830">
        <v>2012</v>
      </c>
      <c r="F18" s="856">
        <v>0</v>
      </c>
      <c r="G18" s="853">
        <f t="shared" si="4"/>
        <v>39</v>
      </c>
      <c r="H18" s="893"/>
      <c r="I18" s="894">
        <f t="shared" si="0"/>
        <v>2050</v>
      </c>
      <c r="J18" s="895">
        <f t="shared" si="5"/>
        <v>0</v>
      </c>
      <c r="K18" s="896">
        <f t="shared" si="15"/>
        <v>0</v>
      </c>
      <c r="L18" s="1024">
        <f t="shared" si="6"/>
        <v>0</v>
      </c>
      <c r="M18" s="897">
        <f t="shared" si="7"/>
        <v>39</v>
      </c>
      <c r="N18" s="894">
        <f t="shared" si="1"/>
        <v>2050</v>
      </c>
      <c r="O18" s="905">
        <f>V17</f>
        <v>407716530</v>
      </c>
      <c r="P18" s="898">
        <f t="shared" si="12"/>
        <v>407716530</v>
      </c>
      <c r="Q18" s="898">
        <f t="shared" si="13"/>
        <v>10454270</v>
      </c>
      <c r="R18" s="857">
        <f t="shared" si="2"/>
        <v>2012</v>
      </c>
      <c r="S18" s="897">
        <f t="shared" si="14"/>
        <v>1</v>
      </c>
      <c r="T18" s="930">
        <f t="shared" si="9"/>
        <v>10454270</v>
      </c>
      <c r="U18" s="853">
        <f t="shared" si="3"/>
        <v>2012</v>
      </c>
      <c r="V18" s="948">
        <f t="shared" si="10"/>
        <v>397262260</v>
      </c>
      <c r="W18" s="906"/>
      <c r="X18" s="949"/>
      <c r="Y18" s="933"/>
      <c r="Z18" s="951"/>
      <c r="AA18" s="951"/>
      <c r="AB18" s="951"/>
      <c r="AC18" s="971"/>
    </row>
    <row r="19" spans="1:55" ht="16">
      <c r="A19" s="921"/>
      <c r="B19" s="852"/>
      <c r="C19" s="853"/>
      <c r="D19" s="829"/>
      <c r="E19" s="830">
        <v>2013</v>
      </c>
      <c r="F19" s="856">
        <v>0</v>
      </c>
      <c r="G19" s="853">
        <f t="shared" si="4"/>
        <v>38</v>
      </c>
      <c r="H19" s="893"/>
      <c r="I19" s="894">
        <f t="shared" si="0"/>
        <v>2050</v>
      </c>
      <c r="J19" s="895">
        <f t="shared" si="5"/>
        <v>0</v>
      </c>
      <c r="K19" s="896">
        <f t="shared" si="15"/>
        <v>0</v>
      </c>
      <c r="L19" s="1024">
        <f t="shared" si="6"/>
        <v>0</v>
      </c>
      <c r="M19" s="897">
        <f t="shared" si="7"/>
        <v>38</v>
      </c>
      <c r="N19" s="894">
        <f t="shared" si="1"/>
        <v>2050</v>
      </c>
      <c r="O19" s="905">
        <f t="shared" si="8"/>
        <v>397262260</v>
      </c>
      <c r="P19" s="898">
        <f t="shared" si="12"/>
        <v>397262260</v>
      </c>
      <c r="Q19" s="898">
        <f t="shared" si="13"/>
        <v>10454270</v>
      </c>
      <c r="R19" s="857">
        <f t="shared" si="2"/>
        <v>2013</v>
      </c>
      <c r="S19" s="897">
        <f t="shared" si="14"/>
        <v>1</v>
      </c>
      <c r="T19" s="930">
        <f t="shared" si="9"/>
        <v>10454270</v>
      </c>
      <c r="U19" s="853">
        <f t="shared" si="3"/>
        <v>2013</v>
      </c>
      <c r="V19" s="948">
        <f t="shared" si="10"/>
        <v>386807990</v>
      </c>
      <c r="W19" s="906"/>
      <c r="X19" s="949"/>
      <c r="Y19" s="933"/>
      <c r="Z19" s="951"/>
      <c r="AA19" s="951"/>
      <c r="AB19" s="951"/>
      <c r="AC19" s="971"/>
    </row>
    <row r="20" spans="1:55" ht="16">
      <c r="A20" s="921"/>
      <c r="B20" s="852"/>
      <c r="C20" s="853"/>
      <c r="D20" s="829"/>
      <c r="E20" s="830">
        <v>2014</v>
      </c>
      <c r="F20" s="856">
        <v>0</v>
      </c>
      <c r="G20" s="853">
        <f t="shared" si="4"/>
        <v>37</v>
      </c>
      <c r="H20" s="893"/>
      <c r="I20" s="894">
        <f t="shared" si="0"/>
        <v>2050</v>
      </c>
      <c r="J20" s="895">
        <f t="shared" si="5"/>
        <v>0</v>
      </c>
      <c r="K20" s="896">
        <f t="shared" si="15"/>
        <v>0</v>
      </c>
      <c r="L20" s="1024">
        <f t="shared" si="6"/>
        <v>0</v>
      </c>
      <c r="M20" s="897">
        <f t="shared" si="7"/>
        <v>37</v>
      </c>
      <c r="N20" s="894">
        <f t="shared" si="1"/>
        <v>2050</v>
      </c>
      <c r="O20" s="905">
        <f t="shared" si="8"/>
        <v>386807990</v>
      </c>
      <c r="P20" s="898">
        <f t="shared" si="12"/>
        <v>386807990</v>
      </c>
      <c r="Q20" s="898">
        <f t="shared" si="13"/>
        <v>10454270</v>
      </c>
      <c r="R20" s="857">
        <f t="shared" si="2"/>
        <v>2014</v>
      </c>
      <c r="S20" s="897">
        <f t="shared" si="14"/>
        <v>1</v>
      </c>
      <c r="T20" s="930">
        <f t="shared" si="9"/>
        <v>10454270</v>
      </c>
      <c r="U20" s="853">
        <f t="shared" si="3"/>
        <v>2014</v>
      </c>
      <c r="V20" s="948">
        <f t="shared" si="10"/>
        <v>376353720</v>
      </c>
      <c r="W20" s="906"/>
      <c r="X20" s="949"/>
      <c r="Y20" s="933"/>
      <c r="Z20" s="951"/>
      <c r="AA20" s="951"/>
      <c r="AB20" s="951"/>
      <c r="AC20" s="971"/>
    </row>
    <row r="21" spans="1:55" ht="16">
      <c r="A21" s="921"/>
      <c r="B21" s="852"/>
      <c r="C21" s="853"/>
      <c r="D21" s="829"/>
      <c r="E21" s="830">
        <v>2015</v>
      </c>
      <c r="F21" s="856">
        <v>0</v>
      </c>
      <c r="G21" s="853">
        <f t="shared" si="4"/>
        <v>36</v>
      </c>
      <c r="H21" s="893"/>
      <c r="I21" s="894">
        <f t="shared" si="0"/>
        <v>2050</v>
      </c>
      <c r="J21" s="895">
        <f t="shared" si="5"/>
        <v>0</v>
      </c>
      <c r="K21" s="896">
        <f t="shared" si="15"/>
        <v>0</v>
      </c>
      <c r="L21" s="1024">
        <f t="shared" si="6"/>
        <v>0</v>
      </c>
      <c r="M21" s="897">
        <f t="shared" si="7"/>
        <v>36</v>
      </c>
      <c r="N21" s="894">
        <f t="shared" si="1"/>
        <v>2050</v>
      </c>
      <c r="O21" s="905">
        <f t="shared" si="8"/>
        <v>376353720</v>
      </c>
      <c r="P21" s="898">
        <f t="shared" si="12"/>
        <v>376353720</v>
      </c>
      <c r="Q21" s="898">
        <f t="shared" si="13"/>
        <v>10454270</v>
      </c>
      <c r="R21" s="857">
        <f t="shared" si="2"/>
        <v>2015</v>
      </c>
      <c r="S21" s="897">
        <f t="shared" si="14"/>
        <v>1</v>
      </c>
      <c r="T21" s="930">
        <f t="shared" si="9"/>
        <v>10454270</v>
      </c>
      <c r="U21" s="853">
        <f t="shared" si="3"/>
        <v>2015</v>
      </c>
      <c r="V21" s="948">
        <f t="shared" si="10"/>
        <v>365899450</v>
      </c>
      <c r="W21" s="906"/>
      <c r="X21" s="949"/>
      <c r="Y21" s="933"/>
      <c r="Z21" s="951"/>
      <c r="AA21" s="951"/>
      <c r="AB21" s="951"/>
      <c r="AC21" s="971"/>
    </row>
    <row r="22" spans="1:55" ht="16">
      <c r="A22" s="921"/>
      <c r="B22" s="852"/>
      <c r="C22" s="853"/>
      <c r="D22" s="829"/>
      <c r="E22" s="830">
        <v>2016</v>
      </c>
      <c r="F22" s="856">
        <v>0</v>
      </c>
      <c r="G22" s="853">
        <f t="shared" si="4"/>
        <v>35</v>
      </c>
      <c r="H22" s="893"/>
      <c r="I22" s="894">
        <f t="shared" si="0"/>
        <v>2050</v>
      </c>
      <c r="J22" s="895">
        <f t="shared" si="5"/>
        <v>0</v>
      </c>
      <c r="K22" s="896">
        <f t="shared" si="15"/>
        <v>0</v>
      </c>
      <c r="L22" s="1024">
        <f t="shared" si="6"/>
        <v>0</v>
      </c>
      <c r="M22" s="897">
        <f t="shared" si="7"/>
        <v>35</v>
      </c>
      <c r="N22" s="894">
        <f t="shared" si="1"/>
        <v>2050</v>
      </c>
      <c r="O22" s="905">
        <f t="shared" si="8"/>
        <v>365899450</v>
      </c>
      <c r="P22" s="898">
        <f t="shared" si="12"/>
        <v>365899450</v>
      </c>
      <c r="Q22" s="898">
        <f t="shared" si="13"/>
        <v>10454270</v>
      </c>
      <c r="R22" s="857">
        <f t="shared" si="2"/>
        <v>2016</v>
      </c>
      <c r="S22" s="897">
        <f t="shared" si="14"/>
        <v>1</v>
      </c>
      <c r="T22" s="930">
        <f t="shared" si="9"/>
        <v>10454270</v>
      </c>
      <c r="U22" s="853">
        <f t="shared" si="3"/>
        <v>2016</v>
      </c>
      <c r="V22" s="948">
        <f t="shared" si="10"/>
        <v>355445180</v>
      </c>
      <c r="W22" s="906"/>
      <c r="X22" s="949"/>
      <c r="Y22" s="933"/>
      <c r="Z22" s="951"/>
      <c r="AA22" s="951"/>
      <c r="AB22" s="951"/>
      <c r="AC22" s="971"/>
    </row>
    <row r="23" spans="1:55" ht="16">
      <c r="A23" s="921"/>
      <c r="B23" s="852"/>
      <c r="C23" s="853"/>
      <c r="D23" s="829"/>
      <c r="E23" s="830">
        <v>2017</v>
      </c>
      <c r="F23" s="856">
        <v>0</v>
      </c>
      <c r="G23" s="853">
        <f t="shared" si="4"/>
        <v>34</v>
      </c>
      <c r="H23" s="893"/>
      <c r="I23" s="894">
        <f t="shared" si="0"/>
        <v>2050</v>
      </c>
      <c r="J23" s="895">
        <f t="shared" si="5"/>
        <v>0</v>
      </c>
      <c r="K23" s="896">
        <f t="shared" si="15"/>
        <v>0</v>
      </c>
      <c r="L23" s="1024">
        <f t="shared" si="6"/>
        <v>0</v>
      </c>
      <c r="M23" s="897">
        <f t="shared" si="7"/>
        <v>34</v>
      </c>
      <c r="N23" s="894">
        <f t="shared" si="1"/>
        <v>2050</v>
      </c>
      <c r="O23" s="905">
        <f t="shared" si="8"/>
        <v>355445180</v>
      </c>
      <c r="P23" s="898">
        <f t="shared" si="12"/>
        <v>355445180</v>
      </c>
      <c r="Q23" s="898">
        <f t="shared" si="13"/>
        <v>10454270</v>
      </c>
      <c r="R23" s="857">
        <f t="shared" si="2"/>
        <v>2017</v>
      </c>
      <c r="S23" s="897">
        <f t="shared" si="14"/>
        <v>1</v>
      </c>
      <c r="T23" s="930">
        <f t="shared" si="9"/>
        <v>10454270</v>
      </c>
      <c r="U23" s="853">
        <f t="shared" si="3"/>
        <v>2017</v>
      </c>
      <c r="V23" s="948">
        <f t="shared" si="10"/>
        <v>344990910</v>
      </c>
      <c r="W23" s="906"/>
      <c r="X23" s="949"/>
      <c r="Y23" s="933"/>
      <c r="Z23" s="951"/>
      <c r="AA23" s="951"/>
      <c r="AB23" s="951"/>
      <c r="AC23" s="971"/>
    </row>
    <row r="24" spans="1:55" ht="16">
      <c r="A24" s="921"/>
      <c r="B24" s="852"/>
      <c r="C24" s="853"/>
      <c r="D24" s="829"/>
      <c r="E24" s="830">
        <v>2018</v>
      </c>
      <c r="F24" s="856">
        <v>0</v>
      </c>
      <c r="G24" s="853">
        <f t="shared" si="4"/>
        <v>33</v>
      </c>
      <c r="H24" s="893"/>
      <c r="I24" s="894">
        <f t="shared" si="0"/>
        <v>2050</v>
      </c>
      <c r="J24" s="895">
        <f t="shared" si="5"/>
        <v>0</v>
      </c>
      <c r="K24" s="896">
        <f t="shared" si="15"/>
        <v>0</v>
      </c>
      <c r="L24" s="1024">
        <f t="shared" si="6"/>
        <v>0</v>
      </c>
      <c r="M24" s="897">
        <f t="shared" si="7"/>
        <v>33</v>
      </c>
      <c r="N24" s="894">
        <f t="shared" si="1"/>
        <v>2050</v>
      </c>
      <c r="O24" s="905">
        <f>V23</f>
        <v>344990910</v>
      </c>
      <c r="P24" s="898">
        <f>O24+F24</f>
        <v>344990910</v>
      </c>
      <c r="Q24" s="898">
        <f t="shared" si="13"/>
        <v>10454270</v>
      </c>
      <c r="R24" s="857">
        <f t="shared" si="2"/>
        <v>2018</v>
      </c>
      <c r="S24" s="897">
        <f t="shared" si="14"/>
        <v>1</v>
      </c>
      <c r="T24" s="930">
        <f>Q24*S24</f>
        <v>10454270</v>
      </c>
      <c r="U24" s="853">
        <f t="shared" si="3"/>
        <v>2018</v>
      </c>
      <c r="V24" s="948">
        <f t="shared" si="10"/>
        <v>334536640</v>
      </c>
      <c r="W24" s="906"/>
      <c r="X24" s="949"/>
      <c r="Y24" s="933"/>
      <c r="Z24" s="951"/>
      <c r="AA24" s="951"/>
      <c r="AB24" s="951"/>
      <c r="AC24" s="971"/>
    </row>
    <row r="25" spans="1:55" ht="16">
      <c r="A25" s="1226"/>
      <c r="B25" s="1227"/>
      <c r="C25" s="1224"/>
      <c r="D25" s="1228"/>
      <c r="E25" s="975">
        <v>2019</v>
      </c>
      <c r="F25" s="856">
        <v>0</v>
      </c>
      <c r="G25" s="853">
        <f t="shared" si="4"/>
        <v>32</v>
      </c>
      <c r="H25" s="893"/>
      <c r="I25" s="894">
        <f t="shared" si="0"/>
        <v>2050</v>
      </c>
      <c r="J25" s="895">
        <f t="shared" si="5"/>
        <v>0</v>
      </c>
      <c r="K25" s="896">
        <f t="shared" ref="K25" si="16">IF(J25=0%,0,IF(J25&lt;=25%,5,IF(J25&lt;=50%,10,IF(J25&lt;=75%,15,50))))</f>
        <v>0</v>
      </c>
      <c r="L25" s="1024">
        <f t="shared" si="6"/>
        <v>0</v>
      </c>
      <c r="M25" s="897">
        <f t="shared" si="7"/>
        <v>32</v>
      </c>
      <c r="N25" s="894">
        <f t="shared" si="1"/>
        <v>2050</v>
      </c>
      <c r="O25" s="905">
        <f>V24</f>
        <v>334536640</v>
      </c>
      <c r="P25" s="898">
        <f>O25+F25</f>
        <v>334536640</v>
      </c>
      <c r="Q25" s="898">
        <f>(P25)/M25</f>
        <v>10454270</v>
      </c>
      <c r="R25" s="920">
        <f t="shared" si="2"/>
        <v>2019</v>
      </c>
      <c r="S25" s="897">
        <f t="shared" si="14"/>
        <v>1</v>
      </c>
      <c r="T25" s="930">
        <f>Q25*S25</f>
        <v>10454270</v>
      </c>
      <c r="U25" s="1224">
        <f t="shared" si="3"/>
        <v>2019</v>
      </c>
      <c r="V25" s="948">
        <f t="shared" si="10"/>
        <v>324082370</v>
      </c>
      <c r="W25" s="1225"/>
      <c r="X25" s="949"/>
      <c r="Y25" s="933"/>
      <c r="Z25" s="1223"/>
      <c r="AA25" s="1223"/>
      <c r="AB25" s="1223"/>
      <c r="AC25" s="971"/>
    </row>
    <row r="26" spans="1:55" ht="16">
      <c r="A26" s="1802" t="s">
        <v>100</v>
      </c>
      <c r="B26" s="1803"/>
      <c r="C26" s="1803"/>
      <c r="D26" s="1803"/>
      <c r="E26" s="1804"/>
      <c r="F26" s="1229">
        <f>SUM(F7:F25)</f>
        <v>522713500</v>
      </c>
      <c r="G26" s="861"/>
      <c r="H26" s="862"/>
      <c r="I26" s="863"/>
      <c r="J26" s="863"/>
      <c r="K26" s="861"/>
      <c r="L26" s="1054"/>
      <c r="M26" s="864"/>
      <c r="N26" s="863"/>
      <c r="O26" s="865"/>
      <c r="P26" s="866"/>
      <c r="Q26" s="867"/>
      <c r="R26" s="868"/>
      <c r="S26" s="868"/>
      <c r="T26" s="866">
        <f>SUM(T7:T25)</f>
        <v>198631130</v>
      </c>
      <c r="U26" s="869"/>
      <c r="V26" s="870"/>
      <c r="W26" s="1053"/>
      <c r="X26" s="803"/>
      <c r="Y26" s="803"/>
      <c r="Z26" s="803"/>
      <c r="AA26" s="803"/>
      <c r="AB26" s="803"/>
      <c r="AC26" s="803"/>
    </row>
    <row r="28" spans="1:55">
      <c r="S28" s="794"/>
    </row>
    <row r="30" spans="1:55" s="796" customFormat="1" ht="13.5" customHeight="1">
      <c r="A30" s="1799" t="s">
        <v>3367</v>
      </c>
      <c r="B30" s="1799"/>
      <c r="C30" s="1799"/>
      <c r="D30" s="1799"/>
      <c r="E30" s="795"/>
      <c r="H30" s="797"/>
      <c r="I30" s="798"/>
      <c r="J30" s="798"/>
      <c r="L30" s="1021"/>
      <c r="T30" s="799"/>
      <c r="X30" s="800"/>
      <c r="Y30" s="800"/>
      <c r="Z30" s="800"/>
      <c r="AA30" s="800"/>
      <c r="AB30" s="800"/>
      <c r="AC30" s="800"/>
      <c r="AD30" s="800"/>
      <c r="AE30" s="800"/>
      <c r="AF30" s="800"/>
      <c r="AG30" s="800"/>
      <c r="AH30" s="800"/>
      <c r="AI30" s="800"/>
      <c r="AJ30" s="800"/>
      <c r="AK30" s="800"/>
      <c r="AL30" s="800"/>
      <c r="AM30" s="800"/>
      <c r="AN30" s="800"/>
      <c r="AO30" s="800"/>
      <c r="AP30" s="800"/>
      <c r="AQ30" s="800"/>
      <c r="AR30" s="800"/>
      <c r="AS30" s="800"/>
      <c r="AT30" s="800"/>
      <c r="AU30" s="800"/>
      <c r="AV30" s="800"/>
      <c r="AW30" s="800"/>
      <c r="AX30" s="800"/>
      <c r="AY30" s="800"/>
      <c r="AZ30" s="800"/>
      <c r="BA30" s="800"/>
    </row>
    <row r="31" spans="1:55" s="808" customFormat="1" ht="13.5" customHeight="1">
      <c r="A31" s="1792" t="s">
        <v>118</v>
      </c>
      <c r="B31" s="1792" t="s">
        <v>3340</v>
      </c>
      <c r="C31" s="1792" t="s">
        <v>3</v>
      </c>
      <c r="D31" s="1792" t="s">
        <v>3341</v>
      </c>
      <c r="E31" s="1792"/>
      <c r="F31" s="1800" t="s">
        <v>3342</v>
      </c>
      <c r="G31" s="1792" t="s">
        <v>3343</v>
      </c>
      <c r="H31" s="1792"/>
      <c r="I31" s="1792" t="s">
        <v>3344</v>
      </c>
      <c r="J31" s="1793" t="s">
        <v>3345</v>
      </c>
      <c r="K31" s="1792" t="s">
        <v>3346</v>
      </c>
      <c r="L31" s="1796" t="s">
        <v>3347</v>
      </c>
      <c r="M31" s="1797" t="s">
        <v>3348</v>
      </c>
      <c r="N31" s="1792" t="s">
        <v>3349</v>
      </c>
      <c r="O31" s="1805" t="s">
        <v>3350</v>
      </c>
      <c r="P31" s="1806"/>
      <c r="Q31" s="801" t="s">
        <v>3351</v>
      </c>
      <c r="R31" s="1805" t="s">
        <v>2425</v>
      </c>
      <c r="S31" s="1807"/>
      <c r="T31" s="1806"/>
      <c r="U31" s="1808" t="s">
        <v>3352</v>
      </c>
      <c r="V31" s="1808"/>
      <c r="W31" s="1809" t="s">
        <v>3353</v>
      </c>
      <c r="X31" s="1812"/>
      <c r="Y31" s="802"/>
      <c r="Z31" s="803">
        <v>2</v>
      </c>
      <c r="AA31" s="803"/>
      <c r="AB31" s="803"/>
      <c r="AC31" s="803"/>
      <c r="AD31" s="803"/>
      <c r="AE31" s="803"/>
      <c r="AF31" s="803"/>
      <c r="AG31" s="803"/>
      <c r="AH31" s="804"/>
      <c r="AI31" s="804"/>
      <c r="AJ31" s="804"/>
      <c r="AK31" s="804"/>
      <c r="AL31" s="805"/>
      <c r="AM31" s="804"/>
      <c r="AN31" s="804"/>
      <c r="AO31" s="803"/>
      <c r="AP31" s="804"/>
      <c r="AQ31" s="804"/>
      <c r="AR31" s="804"/>
      <c r="AS31" s="803"/>
      <c r="AT31" s="804"/>
      <c r="AU31" s="804"/>
      <c r="AV31" s="804"/>
      <c r="AW31" s="803"/>
      <c r="AX31" s="804"/>
      <c r="AY31" s="804"/>
      <c r="AZ31" s="804"/>
      <c r="BA31" s="806"/>
      <c r="BB31" s="807"/>
      <c r="BC31" s="807"/>
    </row>
    <row r="32" spans="1:55" s="808" customFormat="1" ht="16">
      <c r="A32" s="1792"/>
      <c r="B32" s="1792"/>
      <c r="C32" s="1792"/>
      <c r="D32" s="1792"/>
      <c r="E32" s="1792"/>
      <c r="F32" s="1800"/>
      <c r="G32" s="1792"/>
      <c r="H32" s="1792"/>
      <c r="I32" s="1792"/>
      <c r="J32" s="1794"/>
      <c r="K32" s="1792"/>
      <c r="L32" s="1796"/>
      <c r="M32" s="1798"/>
      <c r="N32" s="1792"/>
      <c r="O32" s="1809" t="s">
        <v>3354</v>
      </c>
      <c r="P32" s="1809" t="s">
        <v>3355</v>
      </c>
      <c r="Q32" s="1797" t="s">
        <v>3342</v>
      </c>
      <c r="R32" s="1797" t="s">
        <v>3356</v>
      </c>
      <c r="S32" s="1793" t="s">
        <v>3357</v>
      </c>
      <c r="T32" s="1797" t="s">
        <v>3342</v>
      </c>
      <c r="U32" s="1808"/>
      <c r="V32" s="1808"/>
      <c r="W32" s="1810"/>
      <c r="X32" s="1812"/>
      <c r="Y32" s="802"/>
      <c r="Z32" s="803"/>
      <c r="AA32" s="803"/>
      <c r="AB32" s="803"/>
      <c r="AC32" s="803"/>
      <c r="AD32" s="803"/>
      <c r="AE32" s="803"/>
      <c r="AF32" s="803"/>
      <c r="AG32" s="803"/>
      <c r="AH32" s="804"/>
      <c r="AI32" s="804"/>
      <c r="AJ32" s="803"/>
      <c r="AK32" s="804"/>
      <c r="AL32" s="805"/>
      <c r="AM32" s="804"/>
      <c r="AN32" s="804"/>
      <c r="AO32" s="809"/>
      <c r="AP32" s="804"/>
      <c r="AQ32" s="804"/>
      <c r="AR32" s="804"/>
      <c r="AS32" s="809"/>
      <c r="AT32" s="804"/>
      <c r="AU32" s="804"/>
      <c r="AV32" s="804"/>
      <c r="AW32" s="809"/>
      <c r="AX32" s="804"/>
      <c r="AY32" s="804"/>
      <c r="AZ32" s="804"/>
      <c r="BA32" s="806"/>
      <c r="BB32" s="807"/>
      <c r="BC32" s="807"/>
    </row>
    <row r="33" spans="1:58" s="808" customFormat="1" ht="21.75" customHeight="1">
      <c r="A33" s="1792"/>
      <c r="B33" s="1792"/>
      <c r="C33" s="1792"/>
      <c r="D33" s="810" t="s">
        <v>20</v>
      </c>
      <c r="E33" s="811" t="s">
        <v>1914</v>
      </c>
      <c r="F33" s="1800"/>
      <c r="G33" s="812" t="s">
        <v>1914</v>
      </c>
      <c r="H33" s="812" t="s">
        <v>3358</v>
      </c>
      <c r="I33" s="1792"/>
      <c r="J33" s="1795"/>
      <c r="K33" s="813" t="s">
        <v>1914</v>
      </c>
      <c r="L33" s="1022" t="s">
        <v>1914</v>
      </c>
      <c r="M33" s="812" t="s">
        <v>1914</v>
      </c>
      <c r="N33" s="1792"/>
      <c r="O33" s="1811"/>
      <c r="P33" s="1811"/>
      <c r="Q33" s="1798"/>
      <c r="R33" s="1798"/>
      <c r="S33" s="1795"/>
      <c r="T33" s="1798"/>
      <c r="U33" s="812" t="s">
        <v>3359</v>
      </c>
      <c r="V33" s="812" t="s">
        <v>3342</v>
      </c>
      <c r="W33" s="1811"/>
      <c r="X33" s="814"/>
      <c r="Y33" s="814"/>
      <c r="Z33" s="803"/>
      <c r="AA33" s="803"/>
      <c r="AB33" s="803"/>
      <c r="AC33" s="803"/>
      <c r="AD33" s="803"/>
      <c r="AE33" s="803"/>
      <c r="AF33" s="803"/>
      <c r="AG33" s="803"/>
      <c r="AH33" s="804"/>
      <c r="AI33" s="809"/>
      <c r="AJ33" s="809"/>
      <c r="AK33" s="804"/>
      <c r="AL33" s="805"/>
      <c r="AM33" s="809"/>
      <c r="AN33" s="804"/>
      <c r="AO33" s="809"/>
      <c r="AP33" s="809"/>
      <c r="AQ33" s="804"/>
      <c r="AR33" s="804"/>
      <c r="AS33" s="809"/>
      <c r="AT33" s="809"/>
      <c r="AU33" s="804"/>
      <c r="AV33" s="804"/>
      <c r="AW33" s="809"/>
      <c r="AX33" s="809"/>
      <c r="AY33" s="804"/>
      <c r="AZ33" s="804"/>
      <c r="BA33" s="806"/>
      <c r="BB33" s="807"/>
      <c r="BC33" s="807"/>
    </row>
    <row r="34" spans="1:58" s="946" customFormat="1" ht="24" customHeight="1">
      <c r="A34" s="919"/>
      <c r="B34" s="922" t="s">
        <v>3298</v>
      </c>
      <c r="C34" s="828">
        <v>31101</v>
      </c>
      <c r="D34" s="923"/>
      <c r="E34" s="830">
        <v>2001</v>
      </c>
      <c r="F34" s="924">
        <v>2780882941</v>
      </c>
      <c r="G34" s="925">
        <f>VLOOKUP(C34,'[18]umur ekonomis'!$A$1:$C$79,3)</f>
        <v>50</v>
      </c>
      <c r="H34" s="926"/>
      <c r="I34" s="894">
        <f t="shared" ref="I34:I51" si="17">E34+M34-1</f>
        <v>2050</v>
      </c>
      <c r="J34" s="927"/>
      <c r="K34" s="925"/>
      <c r="L34" s="1023">
        <f>IF(G34+K34&gt;$G34,$G34-G34,K34)</f>
        <v>0</v>
      </c>
      <c r="M34" s="928">
        <f>G34+L34</f>
        <v>50</v>
      </c>
      <c r="N34" s="894">
        <f t="shared" ref="N34:N51" si="18">E34+M34-1</f>
        <v>2050</v>
      </c>
      <c r="O34" s="905">
        <f>F34</f>
        <v>2780882941</v>
      </c>
      <c r="P34" s="898">
        <f>O34</f>
        <v>2780882941</v>
      </c>
      <c r="Q34" s="898">
        <f>(O34)/M34</f>
        <v>55617658.82</v>
      </c>
      <c r="R34" s="929">
        <f t="shared" ref="R34:R51" si="19">E34</f>
        <v>2001</v>
      </c>
      <c r="S34" s="897">
        <v>1</v>
      </c>
      <c r="T34" s="930">
        <f t="shared" ref="T34:T43" si="20">Q34*S34</f>
        <v>55617658.82</v>
      </c>
      <c r="U34" s="894">
        <f t="shared" ref="U34:U51" si="21">E34</f>
        <v>2001</v>
      </c>
      <c r="V34" s="931">
        <f>IF(OR(AND(ISBLANK(D34),ISBLANK(F34)),ISTEXT(D34),ISTEXT(F34)),"",F34-Q34)</f>
        <v>2725265282.1799998</v>
      </c>
      <c r="W34" s="932"/>
      <c r="X34" s="933"/>
      <c r="Y34" s="933"/>
      <c r="Z34" s="934" t="s">
        <v>3360</v>
      </c>
      <c r="AA34" s="935"/>
      <c r="AB34" s="935"/>
      <c r="AC34" s="936"/>
      <c r="AD34" s="937"/>
      <c r="AE34" s="937"/>
      <c r="AF34" s="937"/>
      <c r="AG34" s="937"/>
      <c r="AH34" s="938"/>
      <c r="AI34" s="933"/>
      <c r="AJ34" s="938"/>
      <c r="AK34" s="939"/>
      <c r="AL34" s="940"/>
      <c r="AM34" s="941"/>
      <c r="AN34" s="940"/>
      <c r="AO34" s="937"/>
      <c r="AP34" s="942"/>
      <c r="AQ34" s="933"/>
      <c r="AR34" s="933"/>
      <c r="AS34" s="937"/>
      <c r="AT34" s="942"/>
      <c r="AU34" s="933"/>
      <c r="AV34" s="943"/>
      <c r="AW34" s="937"/>
      <c r="AX34" s="942"/>
      <c r="AY34" s="933"/>
      <c r="AZ34" s="944"/>
      <c r="BA34" s="940"/>
      <c r="BB34" s="945"/>
      <c r="BC34" s="945"/>
      <c r="BF34" s="947"/>
    </row>
    <row r="35" spans="1:58" s="963" customFormat="1" ht="13.5" customHeight="1">
      <c r="A35" s="920"/>
      <c r="B35" s="827"/>
      <c r="C35" s="828"/>
      <c r="D35" s="829"/>
      <c r="E35" s="830">
        <v>2002</v>
      </c>
      <c r="F35" s="831">
        <v>0</v>
      </c>
      <c r="G35" s="853">
        <f t="shared" ref="G35:G51" si="22">M34-(E35-E34)</f>
        <v>49</v>
      </c>
      <c r="H35" s="893"/>
      <c r="I35" s="894">
        <f t="shared" si="17"/>
        <v>2050</v>
      </c>
      <c r="J35" s="895">
        <f>F35/$F$34</f>
        <v>0</v>
      </c>
      <c r="K35" s="896">
        <f>IF(J35=0%,0,IF(J35&lt;=25%,5,IF(J35&lt;=50%,10,IF(J35&lt;=75%,15,50))))</f>
        <v>0</v>
      </c>
      <c r="L35" s="1024">
        <f t="shared" ref="L35:L51" si="23">IF(OR(AND(ISBLANK(D35),ISBLANK(F35)),ISTEXT(D35),ISTEXT(F35)),"",IF(G35+K35&gt;$G$34,$G$34-G35,K35))</f>
        <v>0</v>
      </c>
      <c r="M35" s="897">
        <f t="shared" ref="M35:M51" si="24">IF(OR(AND(ISBLANK(E35),ISBLANK(F35)),ISTEXT(E35),ISTEXT(F35)),"",G35+L35)</f>
        <v>49</v>
      </c>
      <c r="N35" s="894">
        <f t="shared" si="18"/>
        <v>2050</v>
      </c>
      <c r="O35" s="905">
        <f t="shared" ref="O35:O43" si="25">V34</f>
        <v>2725265282.1799998</v>
      </c>
      <c r="P35" s="898">
        <f>O35+F35</f>
        <v>2725265282.1799998</v>
      </c>
      <c r="Q35" s="898">
        <f>(P35)/M35</f>
        <v>55617658.819999993</v>
      </c>
      <c r="R35" s="857">
        <f t="shared" si="19"/>
        <v>2002</v>
      </c>
      <c r="S35" s="897">
        <f>R35-R34</f>
        <v>1</v>
      </c>
      <c r="T35" s="930">
        <f t="shared" si="20"/>
        <v>55617658.819999993</v>
      </c>
      <c r="U35" s="853">
        <f t="shared" si="21"/>
        <v>2002</v>
      </c>
      <c r="V35" s="948">
        <f t="shared" ref="V35:V52" si="26">IF(OR(AND(ISBLANK(D35),ISBLANK(F35)),ISTEXT(D35),ISTEXT(F35)),"",P35-T35)</f>
        <v>2669647623.3599997</v>
      </c>
      <c r="W35" s="906"/>
      <c r="X35" s="949"/>
      <c r="Y35" s="933"/>
      <c r="Z35" s="950" t="s">
        <v>3361</v>
      </c>
      <c r="AA35" s="951"/>
      <c r="AB35" s="951"/>
      <c r="AC35" s="952">
        <f>F53</f>
        <v>6296806262.9742794</v>
      </c>
      <c r="AD35" s="953"/>
      <c r="AE35" s="953"/>
      <c r="AF35" s="953"/>
      <c r="AG35" s="953"/>
      <c r="AH35" s="954"/>
      <c r="AI35" s="949"/>
      <c r="AJ35" s="955"/>
      <c r="AK35" s="956"/>
      <c r="AL35" s="957"/>
      <c r="AM35" s="958"/>
      <c r="AN35" s="957"/>
      <c r="AO35" s="951"/>
      <c r="AP35" s="959"/>
      <c r="AQ35" s="949"/>
      <c r="AR35" s="949"/>
      <c r="AS35" s="951"/>
      <c r="AT35" s="959"/>
      <c r="AU35" s="949"/>
      <c r="AV35" s="960"/>
      <c r="AW35" s="951"/>
      <c r="AX35" s="959"/>
      <c r="AY35" s="949"/>
      <c r="AZ35" s="961"/>
      <c r="BA35" s="957"/>
      <c r="BB35" s="962"/>
      <c r="BC35" s="962"/>
      <c r="BF35" s="964"/>
    </row>
    <row r="36" spans="1:58" s="963" customFormat="1" ht="13.5" customHeight="1">
      <c r="A36" s="920"/>
      <c r="B36" s="852"/>
      <c r="C36" s="853"/>
      <c r="D36" s="829"/>
      <c r="E36" s="830">
        <v>2003</v>
      </c>
      <c r="F36" s="831">
        <v>0</v>
      </c>
      <c r="G36" s="853">
        <f t="shared" si="22"/>
        <v>48</v>
      </c>
      <c r="H36" s="893"/>
      <c r="I36" s="894">
        <f t="shared" si="17"/>
        <v>2050</v>
      </c>
      <c r="J36" s="895">
        <f t="shared" ref="J36:J39" si="27">F36/$F$34</f>
        <v>0</v>
      </c>
      <c r="K36" s="896">
        <f t="shared" ref="K36:K43" si="28">IF(J36=0%,0,IF(J36&lt;=25%,5,IF(J36&lt;=50%,10,IF(J36&lt;=75%,15,50))))</f>
        <v>0</v>
      </c>
      <c r="L36" s="1024">
        <f t="shared" si="23"/>
        <v>0</v>
      </c>
      <c r="M36" s="897">
        <f t="shared" si="24"/>
        <v>48</v>
      </c>
      <c r="N36" s="894">
        <f t="shared" si="18"/>
        <v>2050</v>
      </c>
      <c r="O36" s="905">
        <f t="shared" si="25"/>
        <v>2669647623.3599997</v>
      </c>
      <c r="P36" s="898">
        <f t="shared" ref="P36:P43" si="29">O36+F36</f>
        <v>2669647623.3599997</v>
      </c>
      <c r="Q36" s="898">
        <f t="shared" ref="Q36:Q43" si="30">(P36)/M36</f>
        <v>55617658.819999993</v>
      </c>
      <c r="R36" s="857">
        <f t="shared" si="19"/>
        <v>2003</v>
      </c>
      <c r="S36" s="897">
        <f t="shared" ref="S36:S43" si="31">R36-R35</f>
        <v>1</v>
      </c>
      <c r="T36" s="930">
        <f t="shared" si="20"/>
        <v>55617658.819999993</v>
      </c>
      <c r="U36" s="853">
        <f t="shared" si="21"/>
        <v>2003</v>
      </c>
      <c r="V36" s="948">
        <f t="shared" si="26"/>
        <v>2614029964.5399995</v>
      </c>
      <c r="W36" s="906"/>
      <c r="X36" s="949"/>
      <c r="Y36" s="933"/>
      <c r="Z36" s="950" t="s">
        <v>3362</v>
      </c>
      <c r="AA36" s="953"/>
      <c r="AB36" s="953"/>
      <c r="AC36" s="952">
        <f>T53</f>
        <v>1884112033.5341125</v>
      </c>
      <c r="AD36" s="951"/>
      <c r="AE36" s="951"/>
      <c r="AF36" s="951"/>
      <c r="AG36" s="951"/>
      <c r="AH36" s="954"/>
      <c r="AI36" s="949"/>
      <c r="AJ36" s="955"/>
      <c r="AK36" s="956"/>
      <c r="AL36" s="957"/>
      <c r="AM36" s="958"/>
      <c r="AN36" s="957"/>
      <c r="AO36" s="951"/>
      <c r="AP36" s="959"/>
      <c r="AQ36" s="949"/>
      <c r="AR36" s="949"/>
      <c r="AS36" s="951"/>
      <c r="AT36" s="959"/>
      <c r="AU36" s="949"/>
      <c r="AV36" s="960"/>
      <c r="AW36" s="951"/>
      <c r="AX36" s="959"/>
      <c r="AY36" s="949"/>
      <c r="AZ36" s="961"/>
      <c r="BA36" s="957"/>
      <c r="BB36" s="962"/>
      <c r="BC36" s="962"/>
      <c r="BF36" s="964"/>
    </row>
    <row r="37" spans="1:58" s="963" customFormat="1" ht="13.5" customHeight="1">
      <c r="A37" s="921"/>
      <c r="B37" s="852"/>
      <c r="C37" s="853"/>
      <c r="D37" s="829"/>
      <c r="E37" s="830">
        <v>2004</v>
      </c>
      <c r="F37" s="831">
        <v>0</v>
      </c>
      <c r="G37" s="853">
        <f t="shared" si="22"/>
        <v>47</v>
      </c>
      <c r="H37" s="893"/>
      <c r="I37" s="894">
        <f t="shared" si="17"/>
        <v>2050</v>
      </c>
      <c r="J37" s="895">
        <f t="shared" si="27"/>
        <v>0</v>
      </c>
      <c r="K37" s="896">
        <f t="shared" si="28"/>
        <v>0</v>
      </c>
      <c r="L37" s="1024">
        <f t="shared" si="23"/>
        <v>0</v>
      </c>
      <c r="M37" s="897">
        <f t="shared" si="24"/>
        <v>47</v>
      </c>
      <c r="N37" s="894">
        <f t="shared" si="18"/>
        <v>2050</v>
      </c>
      <c r="O37" s="905">
        <f t="shared" si="25"/>
        <v>2614029964.5399995</v>
      </c>
      <c r="P37" s="898">
        <f t="shared" si="29"/>
        <v>2614029964.5399995</v>
      </c>
      <c r="Q37" s="898">
        <f t="shared" si="30"/>
        <v>55617658.819999985</v>
      </c>
      <c r="R37" s="857">
        <f t="shared" si="19"/>
        <v>2004</v>
      </c>
      <c r="S37" s="897">
        <f t="shared" si="31"/>
        <v>1</v>
      </c>
      <c r="T37" s="930">
        <f t="shared" si="20"/>
        <v>55617658.819999985</v>
      </c>
      <c r="U37" s="853">
        <f t="shared" si="21"/>
        <v>2004</v>
      </c>
      <c r="V37" s="948">
        <f t="shared" si="26"/>
        <v>2558412305.7199993</v>
      </c>
      <c r="W37" s="906"/>
      <c r="X37" s="949"/>
      <c r="Y37" s="933"/>
      <c r="Z37" s="965" t="s">
        <v>3363</v>
      </c>
      <c r="AA37" s="951"/>
      <c r="AB37" s="951"/>
      <c r="AC37" s="952">
        <f>AC35-AC36</f>
        <v>4412694229.4401665</v>
      </c>
      <c r="AD37" s="951"/>
      <c r="AE37" s="951"/>
      <c r="AF37" s="951"/>
      <c r="AG37" s="951"/>
      <c r="AH37" s="954"/>
      <c r="AI37" s="949"/>
      <c r="AJ37" s="955"/>
      <c r="AK37" s="956"/>
      <c r="AL37" s="957"/>
      <c r="AM37" s="958"/>
      <c r="AN37" s="957"/>
      <c r="AO37" s="951"/>
      <c r="AP37" s="959"/>
      <c r="AQ37" s="949"/>
      <c r="AR37" s="949"/>
      <c r="AS37" s="951"/>
      <c r="AT37" s="959"/>
      <c r="AU37" s="949"/>
      <c r="AV37" s="960"/>
      <c r="AW37" s="951"/>
      <c r="AX37" s="959"/>
      <c r="AY37" s="949"/>
      <c r="AZ37" s="961"/>
      <c r="BA37" s="957"/>
      <c r="BB37" s="962"/>
      <c r="BC37" s="962"/>
      <c r="BF37" s="964"/>
    </row>
    <row r="38" spans="1:58" s="963" customFormat="1" ht="13.5" customHeight="1">
      <c r="A38" s="921"/>
      <c r="B38" s="852"/>
      <c r="C38" s="853"/>
      <c r="D38" s="829"/>
      <c r="E38" s="830">
        <v>2005</v>
      </c>
      <c r="F38" s="831">
        <v>0</v>
      </c>
      <c r="G38" s="853">
        <f t="shared" si="22"/>
        <v>46</v>
      </c>
      <c r="H38" s="893"/>
      <c r="I38" s="894">
        <f t="shared" si="17"/>
        <v>2050</v>
      </c>
      <c r="J38" s="895">
        <f t="shared" si="27"/>
        <v>0</v>
      </c>
      <c r="K38" s="896">
        <f t="shared" si="28"/>
        <v>0</v>
      </c>
      <c r="L38" s="1024">
        <f t="shared" si="23"/>
        <v>0</v>
      </c>
      <c r="M38" s="897">
        <f t="shared" si="24"/>
        <v>46</v>
      </c>
      <c r="N38" s="894">
        <f t="shared" si="18"/>
        <v>2050</v>
      </c>
      <c r="O38" s="905">
        <f t="shared" si="25"/>
        <v>2558412305.7199993</v>
      </c>
      <c r="P38" s="898">
        <f t="shared" si="29"/>
        <v>2558412305.7199993</v>
      </c>
      <c r="Q38" s="898">
        <f t="shared" si="30"/>
        <v>55617658.819999985</v>
      </c>
      <c r="R38" s="857">
        <f t="shared" si="19"/>
        <v>2005</v>
      </c>
      <c r="S38" s="897">
        <f t="shared" si="31"/>
        <v>1</v>
      </c>
      <c r="T38" s="930">
        <f t="shared" si="20"/>
        <v>55617658.819999985</v>
      </c>
      <c r="U38" s="853">
        <f t="shared" si="21"/>
        <v>2005</v>
      </c>
      <c r="V38" s="948">
        <f t="shared" si="26"/>
        <v>2502794646.8999991</v>
      </c>
      <c r="W38" s="906"/>
      <c r="X38" s="949"/>
      <c r="Y38" s="933"/>
      <c r="Z38" s="950" t="s">
        <v>3364</v>
      </c>
      <c r="AA38" s="951"/>
      <c r="AB38" s="951"/>
      <c r="AC38" s="952">
        <f>V52-AC37</f>
        <v>0</v>
      </c>
      <c r="AD38" s="951"/>
      <c r="AE38" s="951"/>
      <c r="AF38" s="951"/>
      <c r="AG38" s="951"/>
      <c r="AH38" s="954"/>
      <c r="AI38" s="949"/>
      <c r="AJ38" s="955"/>
      <c r="AK38" s="956"/>
      <c r="AL38" s="957"/>
      <c r="AM38" s="958"/>
      <c r="AN38" s="957"/>
      <c r="AO38" s="951"/>
      <c r="AP38" s="959"/>
      <c r="AQ38" s="949"/>
      <c r="AR38" s="949"/>
      <c r="AS38" s="951"/>
      <c r="AT38" s="959"/>
      <c r="AU38" s="949"/>
      <c r="AV38" s="960"/>
      <c r="AW38" s="951"/>
      <c r="AX38" s="959"/>
      <c r="AY38" s="949"/>
      <c r="AZ38" s="961"/>
      <c r="BA38" s="957"/>
      <c r="BB38" s="962"/>
      <c r="BC38" s="962"/>
      <c r="BF38" s="964"/>
    </row>
    <row r="39" spans="1:58" s="963" customFormat="1" ht="13.5" customHeight="1">
      <c r="A39" s="921"/>
      <c r="B39" s="852"/>
      <c r="C39" s="853"/>
      <c r="D39" s="829"/>
      <c r="E39" s="830">
        <v>2006</v>
      </c>
      <c r="F39" s="831">
        <v>0</v>
      </c>
      <c r="G39" s="853">
        <f t="shared" si="22"/>
        <v>45</v>
      </c>
      <c r="H39" s="893"/>
      <c r="I39" s="894">
        <f t="shared" si="17"/>
        <v>2050</v>
      </c>
      <c r="J39" s="895">
        <f t="shared" si="27"/>
        <v>0</v>
      </c>
      <c r="K39" s="896">
        <f t="shared" si="28"/>
        <v>0</v>
      </c>
      <c r="L39" s="1024">
        <f t="shared" si="23"/>
        <v>0</v>
      </c>
      <c r="M39" s="897">
        <f t="shared" si="24"/>
        <v>45</v>
      </c>
      <c r="N39" s="894">
        <f t="shared" si="18"/>
        <v>2050</v>
      </c>
      <c r="O39" s="905">
        <f t="shared" si="25"/>
        <v>2502794646.8999991</v>
      </c>
      <c r="P39" s="898">
        <f t="shared" si="29"/>
        <v>2502794646.8999991</v>
      </c>
      <c r="Q39" s="898">
        <f t="shared" si="30"/>
        <v>55617658.819999978</v>
      </c>
      <c r="R39" s="857">
        <f t="shared" si="19"/>
        <v>2006</v>
      </c>
      <c r="S39" s="897">
        <f t="shared" si="31"/>
        <v>1</v>
      </c>
      <c r="T39" s="930">
        <f t="shared" si="20"/>
        <v>55617658.819999978</v>
      </c>
      <c r="U39" s="853">
        <f t="shared" si="21"/>
        <v>2006</v>
      </c>
      <c r="V39" s="948">
        <f t="shared" si="26"/>
        <v>2447176988.079999</v>
      </c>
      <c r="W39" s="906"/>
      <c r="X39" s="949"/>
      <c r="Y39" s="933"/>
      <c r="Z39" s="950"/>
      <c r="AA39" s="951"/>
      <c r="AB39" s="951"/>
      <c r="AC39" s="966"/>
      <c r="AD39" s="951"/>
      <c r="AE39" s="951"/>
      <c r="AF39" s="951"/>
      <c r="AG39" s="951"/>
      <c r="AH39" s="954"/>
      <c r="AI39" s="949"/>
      <c r="AJ39" s="955"/>
      <c r="AK39" s="956"/>
      <c r="AL39" s="957"/>
      <c r="AM39" s="958"/>
      <c r="AN39" s="957"/>
      <c r="AO39" s="951"/>
      <c r="AP39" s="959"/>
      <c r="AQ39" s="949"/>
      <c r="AR39" s="949"/>
      <c r="AS39" s="951"/>
      <c r="AT39" s="959"/>
      <c r="AU39" s="949"/>
      <c r="AV39" s="960"/>
      <c r="AW39" s="951"/>
      <c r="AX39" s="959"/>
      <c r="AY39" s="949"/>
      <c r="AZ39" s="961"/>
      <c r="BA39" s="957"/>
      <c r="BB39" s="962"/>
      <c r="BC39" s="962"/>
      <c r="BF39" s="964"/>
    </row>
    <row r="40" spans="1:58" s="963" customFormat="1" ht="13.5" customHeight="1">
      <c r="A40" s="921"/>
      <c r="B40" s="907" t="s">
        <v>3527</v>
      </c>
      <c r="C40" s="853"/>
      <c r="D40" s="829"/>
      <c r="E40" s="830">
        <v>2007</v>
      </c>
      <c r="F40" s="831">
        <v>3515923321.9742799</v>
      </c>
      <c r="G40" s="853">
        <f t="shared" si="22"/>
        <v>44</v>
      </c>
      <c r="H40" s="893"/>
      <c r="I40" s="894">
        <f t="shared" si="17"/>
        <v>2056</v>
      </c>
      <c r="J40" s="895">
        <f>F40/P39</f>
        <v>1.404798961964042</v>
      </c>
      <c r="K40" s="896">
        <f>IF(J40=0%,0,IF(J40&lt;=25%,5,IF(J40&lt;=50%,10,IF(J40&lt;=75%,15,50))))</f>
        <v>50</v>
      </c>
      <c r="L40" s="1024">
        <f t="shared" si="23"/>
        <v>6</v>
      </c>
      <c r="M40" s="897">
        <f t="shared" si="24"/>
        <v>50</v>
      </c>
      <c r="N40" s="894">
        <f t="shared" si="18"/>
        <v>2056</v>
      </c>
      <c r="O40" s="905">
        <f t="shared" si="25"/>
        <v>2447176988.079999</v>
      </c>
      <c r="P40" s="898">
        <f t="shared" si="29"/>
        <v>5963100310.0542793</v>
      </c>
      <c r="Q40" s="898">
        <f t="shared" si="30"/>
        <v>119262006.20108558</v>
      </c>
      <c r="R40" s="857">
        <f t="shared" si="19"/>
        <v>2007</v>
      </c>
      <c r="S40" s="897">
        <f t="shared" si="31"/>
        <v>1</v>
      </c>
      <c r="T40" s="930">
        <f t="shared" si="20"/>
        <v>119262006.20108558</v>
      </c>
      <c r="U40" s="853">
        <f t="shared" si="21"/>
        <v>2007</v>
      </c>
      <c r="V40" s="948">
        <f t="shared" si="26"/>
        <v>5843838303.8531933</v>
      </c>
      <c r="W40" s="906"/>
      <c r="X40" s="949"/>
      <c r="Y40" s="933"/>
      <c r="Z40" s="950"/>
      <c r="AA40" s="951"/>
      <c r="AB40" s="951"/>
      <c r="AC40" s="966"/>
      <c r="AD40" s="951"/>
      <c r="AE40" s="951"/>
      <c r="AF40" s="951"/>
      <c r="AG40" s="951"/>
      <c r="AH40" s="954"/>
      <c r="AI40" s="949"/>
      <c r="AJ40" s="955"/>
      <c r="AK40" s="956"/>
      <c r="AL40" s="957"/>
      <c r="AM40" s="958"/>
      <c r="AN40" s="957"/>
      <c r="AO40" s="951"/>
      <c r="AP40" s="959"/>
      <c r="AQ40" s="949"/>
      <c r="AR40" s="949"/>
      <c r="AS40" s="951"/>
      <c r="AT40" s="959"/>
      <c r="AU40" s="949"/>
      <c r="AV40" s="960"/>
      <c r="AW40" s="951"/>
      <c r="AX40" s="959"/>
      <c r="AY40" s="949"/>
      <c r="AZ40" s="961"/>
      <c r="BA40" s="957"/>
      <c r="BB40" s="962"/>
      <c r="BC40" s="962"/>
      <c r="BF40" s="964"/>
    </row>
    <row r="41" spans="1:58" s="963" customFormat="1" ht="13.5" customHeight="1">
      <c r="A41" s="921"/>
      <c r="B41" s="855" t="s">
        <v>3365</v>
      </c>
      <c r="C41" s="855" t="s">
        <v>3365</v>
      </c>
      <c r="D41" s="829"/>
      <c r="E41" s="830">
        <v>2008</v>
      </c>
      <c r="F41" s="856">
        <v>0</v>
      </c>
      <c r="G41" s="853">
        <f t="shared" si="22"/>
        <v>49</v>
      </c>
      <c r="H41" s="893"/>
      <c r="I41" s="894">
        <f t="shared" si="17"/>
        <v>2056</v>
      </c>
      <c r="J41" s="895">
        <f t="shared" ref="J41:J51" si="32">F41/P40</f>
        <v>0</v>
      </c>
      <c r="K41" s="896">
        <f t="shared" si="28"/>
        <v>0</v>
      </c>
      <c r="L41" s="1024">
        <f t="shared" si="23"/>
        <v>0</v>
      </c>
      <c r="M41" s="897">
        <f t="shared" si="24"/>
        <v>49</v>
      </c>
      <c r="N41" s="894">
        <f t="shared" si="18"/>
        <v>2056</v>
      </c>
      <c r="O41" s="905">
        <f t="shared" si="25"/>
        <v>5843838303.8531933</v>
      </c>
      <c r="P41" s="898">
        <f t="shared" si="29"/>
        <v>5843838303.8531933</v>
      </c>
      <c r="Q41" s="898">
        <f t="shared" si="30"/>
        <v>119262006.20108558</v>
      </c>
      <c r="R41" s="857">
        <f t="shared" si="19"/>
        <v>2008</v>
      </c>
      <c r="S41" s="897">
        <f t="shared" si="31"/>
        <v>1</v>
      </c>
      <c r="T41" s="930">
        <f t="shared" si="20"/>
        <v>119262006.20108558</v>
      </c>
      <c r="U41" s="853">
        <f t="shared" si="21"/>
        <v>2008</v>
      </c>
      <c r="V41" s="948">
        <f t="shared" si="26"/>
        <v>5724576297.6521072</v>
      </c>
      <c r="W41" s="906"/>
      <c r="X41" s="949"/>
      <c r="Y41" s="933"/>
      <c r="Z41" s="967"/>
      <c r="AA41" s="968"/>
      <c r="AB41" s="968"/>
      <c r="AC41" s="969"/>
      <c r="AD41" s="951"/>
      <c r="AE41" s="951"/>
      <c r="AF41" s="951"/>
      <c r="AG41" s="951"/>
      <c r="AH41" s="954"/>
      <c r="AI41" s="949"/>
      <c r="AJ41" s="955"/>
      <c r="AK41" s="956"/>
      <c r="AL41" s="957"/>
      <c r="AM41" s="958"/>
      <c r="AN41" s="957"/>
      <c r="AO41" s="951"/>
      <c r="AP41" s="959"/>
      <c r="AQ41" s="949"/>
      <c r="AR41" s="949"/>
      <c r="AS41" s="951"/>
      <c r="AT41" s="959"/>
      <c r="AU41" s="949"/>
      <c r="AV41" s="960"/>
      <c r="AW41" s="951"/>
      <c r="AX41" s="959"/>
      <c r="AY41" s="949"/>
      <c r="AZ41" s="961"/>
      <c r="BA41" s="957"/>
      <c r="BB41" s="962"/>
      <c r="BC41" s="962"/>
      <c r="BF41" s="964"/>
    </row>
    <row r="42" spans="1:58" s="963" customFormat="1" ht="13.5" customHeight="1">
      <c r="A42" s="921"/>
      <c r="B42" s="852"/>
      <c r="C42" s="853"/>
      <c r="D42" s="829"/>
      <c r="E42" s="830">
        <v>2009</v>
      </c>
      <c r="F42" s="856">
        <v>0</v>
      </c>
      <c r="G42" s="853">
        <f t="shared" si="22"/>
        <v>48</v>
      </c>
      <c r="H42" s="893"/>
      <c r="I42" s="894">
        <f t="shared" si="17"/>
        <v>2056</v>
      </c>
      <c r="J42" s="895">
        <f t="shared" si="32"/>
        <v>0</v>
      </c>
      <c r="K42" s="896">
        <f t="shared" si="28"/>
        <v>0</v>
      </c>
      <c r="L42" s="1024">
        <f t="shared" si="23"/>
        <v>0</v>
      </c>
      <c r="M42" s="897">
        <f t="shared" si="24"/>
        <v>48</v>
      </c>
      <c r="N42" s="894">
        <f t="shared" si="18"/>
        <v>2056</v>
      </c>
      <c r="O42" s="905">
        <f t="shared" si="25"/>
        <v>5724576297.6521072</v>
      </c>
      <c r="P42" s="898">
        <f t="shared" si="29"/>
        <v>5724576297.6521072</v>
      </c>
      <c r="Q42" s="898">
        <f t="shared" si="30"/>
        <v>119262006.20108557</v>
      </c>
      <c r="R42" s="857">
        <f t="shared" si="19"/>
        <v>2009</v>
      </c>
      <c r="S42" s="897">
        <f t="shared" si="31"/>
        <v>1</v>
      </c>
      <c r="T42" s="930">
        <f t="shared" si="20"/>
        <v>119262006.20108557</v>
      </c>
      <c r="U42" s="853">
        <f t="shared" si="21"/>
        <v>2009</v>
      </c>
      <c r="V42" s="948">
        <f t="shared" si="26"/>
        <v>5605314291.4510212</v>
      </c>
      <c r="W42" s="906"/>
      <c r="X42" s="970"/>
      <c r="Y42" s="933"/>
      <c r="Z42" s="970"/>
      <c r="AA42" s="951"/>
      <c r="AB42" s="970"/>
      <c r="AC42" s="951"/>
      <c r="AD42" s="951"/>
      <c r="AE42" s="951"/>
      <c r="AF42" s="951"/>
      <c r="AG42" s="951"/>
      <c r="AH42" s="954"/>
      <c r="AI42" s="949"/>
      <c r="AJ42" s="955"/>
      <c r="AK42" s="956"/>
      <c r="AL42" s="957"/>
      <c r="AM42" s="958"/>
      <c r="AN42" s="957"/>
      <c r="AO42" s="951"/>
      <c r="AP42" s="959"/>
      <c r="AQ42" s="949"/>
      <c r="AR42" s="949"/>
      <c r="AS42" s="951"/>
      <c r="AT42" s="959"/>
      <c r="AU42" s="949"/>
      <c r="AV42" s="960"/>
      <c r="AW42" s="951"/>
      <c r="AX42" s="959"/>
      <c r="AY42" s="949"/>
      <c r="AZ42" s="961"/>
      <c r="BA42" s="957"/>
      <c r="BB42" s="962"/>
      <c r="BC42" s="962"/>
      <c r="BF42" s="964"/>
    </row>
    <row r="43" spans="1:58" s="963" customFormat="1" ht="13.5" customHeight="1">
      <c r="A43" s="921"/>
      <c r="B43" s="852"/>
      <c r="C43" s="853"/>
      <c r="D43" s="829"/>
      <c r="E43" s="830">
        <v>2010</v>
      </c>
      <c r="F43" s="856">
        <v>0</v>
      </c>
      <c r="G43" s="853">
        <f t="shared" si="22"/>
        <v>47</v>
      </c>
      <c r="H43" s="893"/>
      <c r="I43" s="894">
        <f t="shared" si="17"/>
        <v>2056</v>
      </c>
      <c r="J43" s="895">
        <f t="shared" si="32"/>
        <v>0</v>
      </c>
      <c r="K43" s="896">
        <f t="shared" si="28"/>
        <v>0</v>
      </c>
      <c r="L43" s="1024">
        <f t="shared" si="23"/>
        <v>0</v>
      </c>
      <c r="M43" s="897">
        <f t="shared" si="24"/>
        <v>47</v>
      </c>
      <c r="N43" s="894">
        <f t="shared" si="18"/>
        <v>2056</v>
      </c>
      <c r="O43" s="905">
        <f t="shared" si="25"/>
        <v>5605314291.4510212</v>
      </c>
      <c r="P43" s="898">
        <f t="shared" si="29"/>
        <v>5605314291.4510212</v>
      </c>
      <c r="Q43" s="898">
        <f t="shared" si="30"/>
        <v>119262006.20108555</v>
      </c>
      <c r="R43" s="857">
        <f t="shared" si="19"/>
        <v>2010</v>
      </c>
      <c r="S43" s="897">
        <f t="shared" si="31"/>
        <v>1</v>
      </c>
      <c r="T43" s="930">
        <f t="shared" si="20"/>
        <v>119262006.20108555</v>
      </c>
      <c r="U43" s="853">
        <f t="shared" si="21"/>
        <v>2010</v>
      </c>
      <c r="V43" s="948">
        <f t="shared" si="26"/>
        <v>5486052285.2499361</v>
      </c>
      <c r="W43" s="906"/>
      <c r="X43" s="949"/>
      <c r="Y43" s="933"/>
      <c r="Z43" s="951"/>
      <c r="AA43" s="951"/>
      <c r="AB43" s="951"/>
      <c r="AC43" s="971"/>
      <c r="AD43" s="951"/>
      <c r="AE43" s="951"/>
      <c r="AF43" s="951"/>
      <c r="AG43" s="951"/>
      <c r="AH43" s="954"/>
      <c r="AI43" s="949"/>
      <c r="AJ43" s="955"/>
      <c r="AK43" s="956"/>
      <c r="AL43" s="957"/>
      <c r="AM43" s="958"/>
      <c r="AN43" s="957"/>
      <c r="AO43" s="951"/>
      <c r="AP43" s="959"/>
      <c r="AQ43" s="949"/>
      <c r="AR43" s="949"/>
      <c r="AS43" s="951"/>
      <c r="AT43" s="959"/>
      <c r="AU43" s="949"/>
      <c r="AV43" s="960"/>
      <c r="AW43" s="951"/>
      <c r="AX43" s="959"/>
      <c r="AY43" s="949"/>
      <c r="AZ43" s="961"/>
      <c r="BA43" s="957"/>
      <c r="BB43" s="962"/>
      <c r="BC43" s="962"/>
      <c r="BF43" s="964"/>
    </row>
    <row r="44" spans="1:58" s="963" customFormat="1" ht="13.5" customHeight="1">
      <c r="A44" s="921"/>
      <c r="B44" s="852"/>
      <c r="C44" s="853"/>
      <c r="D44" s="829"/>
      <c r="E44" s="830">
        <v>2011</v>
      </c>
      <c r="F44" s="856">
        <v>0</v>
      </c>
      <c r="G44" s="853">
        <f t="shared" si="22"/>
        <v>46</v>
      </c>
      <c r="H44" s="893"/>
      <c r="I44" s="894">
        <f t="shared" si="17"/>
        <v>2056</v>
      </c>
      <c r="J44" s="895">
        <f t="shared" si="32"/>
        <v>0</v>
      </c>
      <c r="K44" s="896">
        <f t="shared" ref="K44:K51" si="33">IF(J44=0%,0,IF(J44&lt;=25%,5,IF(J44&lt;=50%,10,IF(J44&lt;=75%,15,50))))</f>
        <v>0</v>
      </c>
      <c r="L44" s="1024">
        <f t="shared" si="23"/>
        <v>0</v>
      </c>
      <c r="M44" s="897">
        <f t="shared" si="24"/>
        <v>46</v>
      </c>
      <c r="N44" s="894">
        <f t="shared" si="18"/>
        <v>2056</v>
      </c>
      <c r="O44" s="905">
        <f t="shared" ref="O44:O51" si="34">V43</f>
        <v>5486052285.2499361</v>
      </c>
      <c r="P44" s="898">
        <f t="shared" ref="P44:P51" si="35">O44+F44</f>
        <v>5486052285.2499361</v>
      </c>
      <c r="Q44" s="898">
        <f t="shared" ref="Q44:Q51" si="36">(P44)/M44</f>
        <v>119262006.20108557</v>
      </c>
      <c r="R44" s="857">
        <f t="shared" si="19"/>
        <v>2011</v>
      </c>
      <c r="S44" s="897">
        <f t="shared" ref="S44:S51" si="37">R44-R43</f>
        <v>1</v>
      </c>
      <c r="T44" s="930">
        <f t="shared" ref="T44:T51" si="38">Q44*S44</f>
        <v>119262006.20108557</v>
      </c>
      <c r="U44" s="853">
        <f t="shared" si="21"/>
        <v>2011</v>
      </c>
      <c r="V44" s="948">
        <f t="shared" si="26"/>
        <v>5366790279.048851</v>
      </c>
      <c r="W44" s="906"/>
      <c r="X44" s="949"/>
      <c r="Y44" s="933"/>
      <c r="Z44" s="951"/>
      <c r="AA44" s="951"/>
      <c r="AB44" s="951"/>
      <c r="AC44" s="971"/>
      <c r="AD44" s="951"/>
      <c r="AE44" s="951"/>
      <c r="AF44" s="951"/>
      <c r="AG44" s="951"/>
      <c r="AH44" s="954"/>
      <c r="AI44" s="949"/>
      <c r="AJ44" s="955"/>
      <c r="AK44" s="956"/>
      <c r="AL44" s="957"/>
      <c r="AM44" s="958"/>
      <c r="AN44" s="957"/>
      <c r="AO44" s="951"/>
      <c r="AP44" s="959"/>
      <c r="AQ44" s="949"/>
      <c r="AR44" s="949"/>
      <c r="AS44" s="951"/>
      <c r="AT44" s="959"/>
      <c r="AU44" s="949"/>
      <c r="AV44" s="960"/>
      <c r="AW44" s="951"/>
      <c r="AX44" s="959"/>
      <c r="AY44" s="949"/>
      <c r="AZ44" s="961"/>
      <c r="BA44" s="957"/>
      <c r="BB44" s="962"/>
      <c r="BC44" s="962"/>
      <c r="BF44" s="964"/>
    </row>
    <row r="45" spans="1:58" s="963" customFormat="1" ht="13.5" customHeight="1">
      <c r="A45" s="921"/>
      <c r="B45" s="852"/>
      <c r="C45" s="853"/>
      <c r="D45" s="829"/>
      <c r="E45" s="830">
        <v>2012</v>
      </c>
      <c r="F45" s="856">
        <v>0</v>
      </c>
      <c r="G45" s="853">
        <f t="shared" si="22"/>
        <v>45</v>
      </c>
      <c r="H45" s="893"/>
      <c r="I45" s="894">
        <f t="shared" si="17"/>
        <v>2056</v>
      </c>
      <c r="J45" s="895">
        <f t="shared" si="32"/>
        <v>0</v>
      </c>
      <c r="K45" s="896">
        <f t="shared" si="33"/>
        <v>0</v>
      </c>
      <c r="L45" s="1024">
        <f t="shared" si="23"/>
        <v>0</v>
      </c>
      <c r="M45" s="897">
        <f t="shared" si="24"/>
        <v>45</v>
      </c>
      <c r="N45" s="894">
        <f t="shared" si="18"/>
        <v>2056</v>
      </c>
      <c r="O45" s="905">
        <f t="shared" si="34"/>
        <v>5366790279.048851</v>
      </c>
      <c r="P45" s="898">
        <f t="shared" si="35"/>
        <v>5366790279.048851</v>
      </c>
      <c r="Q45" s="898">
        <f t="shared" si="36"/>
        <v>119262006.20108558</v>
      </c>
      <c r="R45" s="857">
        <f t="shared" si="19"/>
        <v>2012</v>
      </c>
      <c r="S45" s="897">
        <f t="shared" si="37"/>
        <v>1</v>
      </c>
      <c r="T45" s="930">
        <f t="shared" si="38"/>
        <v>119262006.20108558</v>
      </c>
      <c r="U45" s="853">
        <f t="shared" si="21"/>
        <v>2012</v>
      </c>
      <c r="V45" s="948">
        <f t="shared" si="26"/>
        <v>5247528272.847765</v>
      </c>
      <c r="W45" s="906"/>
      <c r="X45" s="949"/>
      <c r="Y45" s="933"/>
      <c r="Z45" s="1801" t="s">
        <v>3426</v>
      </c>
      <c r="AA45" s="1801"/>
      <c r="AB45" s="1801"/>
      <c r="AC45" s="971">
        <f>Q35:Q46</f>
        <v>119262006.20108558</v>
      </c>
      <c r="AD45" s="1252">
        <f>SUM(Q34:Q46)</f>
        <v>1168539996.327599</v>
      </c>
      <c r="AE45" s="951"/>
      <c r="AF45" s="951" t="s">
        <v>3707</v>
      </c>
      <c r="AG45" s="951"/>
      <c r="AH45" s="954"/>
      <c r="AI45" s="949"/>
      <c r="AJ45" s="955"/>
      <c r="AK45" s="956"/>
      <c r="AL45" s="957"/>
      <c r="AM45" s="958"/>
      <c r="AN45" s="957"/>
      <c r="AO45" s="951"/>
      <c r="AP45" s="959"/>
      <c r="AQ45" s="949"/>
      <c r="AR45" s="949"/>
      <c r="AS45" s="951"/>
      <c r="AT45" s="959"/>
      <c r="AU45" s="949"/>
      <c r="AV45" s="960"/>
      <c r="AW45" s="951"/>
      <c r="AX45" s="959"/>
      <c r="AY45" s="949"/>
      <c r="AZ45" s="961"/>
      <c r="BA45" s="957"/>
      <c r="BB45" s="962"/>
      <c r="BC45" s="962"/>
      <c r="BF45" s="964"/>
    </row>
    <row r="46" spans="1:58" s="963" customFormat="1" ht="13.5" customHeight="1">
      <c r="A46" s="921"/>
      <c r="B46" s="852"/>
      <c r="C46" s="853"/>
      <c r="D46" s="829"/>
      <c r="E46" s="830">
        <v>2013</v>
      </c>
      <c r="F46" s="856">
        <v>0</v>
      </c>
      <c r="G46" s="853">
        <f t="shared" si="22"/>
        <v>44</v>
      </c>
      <c r="H46" s="893"/>
      <c r="I46" s="894">
        <f t="shared" si="17"/>
        <v>2056</v>
      </c>
      <c r="J46" s="895">
        <f t="shared" si="32"/>
        <v>0</v>
      </c>
      <c r="K46" s="896">
        <f t="shared" si="33"/>
        <v>0</v>
      </c>
      <c r="L46" s="1024">
        <f t="shared" si="23"/>
        <v>0</v>
      </c>
      <c r="M46" s="897">
        <f t="shared" si="24"/>
        <v>44</v>
      </c>
      <c r="N46" s="894">
        <f t="shared" si="18"/>
        <v>2056</v>
      </c>
      <c r="O46" s="905">
        <f t="shared" si="34"/>
        <v>5247528272.847765</v>
      </c>
      <c r="P46" s="898">
        <f t="shared" si="35"/>
        <v>5247528272.847765</v>
      </c>
      <c r="Q46" s="898">
        <f t="shared" si="36"/>
        <v>119262006.20108557</v>
      </c>
      <c r="R46" s="857">
        <f t="shared" si="19"/>
        <v>2013</v>
      </c>
      <c r="S46" s="897">
        <f t="shared" si="37"/>
        <v>1</v>
      </c>
      <c r="T46" s="930">
        <f t="shared" si="38"/>
        <v>119262006.20108557</v>
      </c>
      <c r="U46" s="853">
        <f t="shared" si="21"/>
        <v>2013</v>
      </c>
      <c r="V46" s="948">
        <f t="shared" si="26"/>
        <v>5128266266.6466789</v>
      </c>
      <c r="W46" s="906"/>
      <c r="X46" s="949"/>
      <c r="Y46" s="933"/>
      <c r="Z46" s="951"/>
      <c r="AA46" s="951"/>
      <c r="AB46" s="951"/>
      <c r="AC46" s="971"/>
      <c r="AD46" s="951"/>
      <c r="AE46" s="951"/>
      <c r="AF46" s="951"/>
      <c r="AG46" s="951"/>
      <c r="AH46" s="954"/>
      <c r="AI46" s="949"/>
      <c r="AJ46" s="955"/>
      <c r="AK46" s="956"/>
      <c r="AL46" s="957"/>
      <c r="AM46" s="958"/>
      <c r="AN46" s="957"/>
      <c r="AO46" s="951"/>
      <c r="AP46" s="959"/>
      <c r="AQ46" s="949"/>
      <c r="AR46" s="949"/>
      <c r="AS46" s="951"/>
      <c r="AT46" s="959"/>
      <c r="AU46" s="949"/>
      <c r="AV46" s="960"/>
      <c r="AW46" s="951"/>
      <c r="AX46" s="959"/>
      <c r="AY46" s="949"/>
      <c r="AZ46" s="961"/>
      <c r="BA46" s="957"/>
      <c r="BB46" s="962"/>
      <c r="BC46" s="962"/>
      <c r="BF46" s="964"/>
    </row>
    <row r="47" spans="1:58" s="963" customFormat="1" ht="13.5" customHeight="1">
      <c r="A47" s="921"/>
      <c r="B47" s="852"/>
      <c r="C47" s="853"/>
      <c r="D47" s="829"/>
      <c r="E47" s="830">
        <v>2014</v>
      </c>
      <c r="F47" s="856">
        <v>0</v>
      </c>
      <c r="G47" s="853">
        <f t="shared" si="22"/>
        <v>43</v>
      </c>
      <c r="H47" s="893"/>
      <c r="I47" s="894">
        <f t="shared" si="17"/>
        <v>2056</v>
      </c>
      <c r="J47" s="895">
        <f t="shared" si="32"/>
        <v>0</v>
      </c>
      <c r="K47" s="896">
        <f t="shared" si="33"/>
        <v>0</v>
      </c>
      <c r="L47" s="1024">
        <f t="shared" si="23"/>
        <v>0</v>
      </c>
      <c r="M47" s="897">
        <f t="shared" si="24"/>
        <v>43</v>
      </c>
      <c r="N47" s="894">
        <f t="shared" si="18"/>
        <v>2056</v>
      </c>
      <c r="O47" s="905">
        <f t="shared" si="34"/>
        <v>5128266266.6466789</v>
      </c>
      <c r="P47" s="898">
        <f t="shared" si="35"/>
        <v>5128266266.6466789</v>
      </c>
      <c r="Q47" s="898">
        <f t="shared" si="36"/>
        <v>119262006.20108555</v>
      </c>
      <c r="R47" s="857">
        <f t="shared" si="19"/>
        <v>2014</v>
      </c>
      <c r="S47" s="897">
        <f t="shared" si="37"/>
        <v>1</v>
      </c>
      <c r="T47" s="930">
        <f t="shared" si="38"/>
        <v>119262006.20108555</v>
      </c>
      <c r="U47" s="853">
        <f t="shared" si="21"/>
        <v>2014</v>
      </c>
      <c r="V47" s="948">
        <f t="shared" si="26"/>
        <v>5009004260.4455938</v>
      </c>
      <c r="W47" s="906"/>
      <c r="X47" s="949"/>
      <c r="Y47" s="933"/>
      <c r="Z47" s="951"/>
      <c r="AA47" s="951"/>
      <c r="AB47" s="951"/>
      <c r="AC47" s="971"/>
      <c r="AD47" s="951"/>
      <c r="AE47" s="951"/>
      <c r="AF47" s="951"/>
      <c r="AG47" s="951"/>
      <c r="AH47" s="954"/>
      <c r="AI47" s="949"/>
      <c r="AJ47" s="955"/>
      <c r="AK47" s="956"/>
      <c r="AL47" s="957"/>
      <c r="AM47" s="958"/>
      <c r="AN47" s="957"/>
      <c r="AO47" s="951"/>
      <c r="AP47" s="959"/>
      <c r="AQ47" s="949"/>
      <c r="AR47" s="949"/>
      <c r="AS47" s="951"/>
      <c r="AT47" s="959"/>
      <c r="AU47" s="949"/>
      <c r="AV47" s="960"/>
      <c r="AW47" s="951"/>
      <c r="AX47" s="959"/>
      <c r="AY47" s="949"/>
      <c r="AZ47" s="961"/>
      <c r="BA47" s="957"/>
      <c r="BB47" s="962"/>
      <c r="BC47" s="962"/>
      <c r="BF47" s="964"/>
    </row>
    <row r="48" spans="1:58" s="963" customFormat="1" ht="13.5" customHeight="1">
      <c r="A48" s="921"/>
      <c r="B48" s="852"/>
      <c r="C48" s="853"/>
      <c r="D48" s="829"/>
      <c r="E48" s="830">
        <v>2015</v>
      </c>
      <c r="F48" s="856">
        <v>0</v>
      </c>
      <c r="G48" s="853">
        <f t="shared" si="22"/>
        <v>42</v>
      </c>
      <c r="H48" s="893"/>
      <c r="I48" s="894">
        <f t="shared" si="17"/>
        <v>2056</v>
      </c>
      <c r="J48" s="895">
        <f t="shared" si="32"/>
        <v>0</v>
      </c>
      <c r="K48" s="896">
        <f t="shared" si="33"/>
        <v>0</v>
      </c>
      <c r="L48" s="1024">
        <f t="shared" si="23"/>
        <v>0</v>
      </c>
      <c r="M48" s="897">
        <f t="shared" si="24"/>
        <v>42</v>
      </c>
      <c r="N48" s="894">
        <f t="shared" si="18"/>
        <v>2056</v>
      </c>
      <c r="O48" s="905">
        <f t="shared" si="34"/>
        <v>5009004260.4455938</v>
      </c>
      <c r="P48" s="898">
        <f t="shared" si="35"/>
        <v>5009004260.4455938</v>
      </c>
      <c r="Q48" s="898">
        <f t="shared" si="36"/>
        <v>119262006.20108557</v>
      </c>
      <c r="R48" s="857">
        <f t="shared" si="19"/>
        <v>2015</v>
      </c>
      <c r="S48" s="897">
        <f t="shared" si="37"/>
        <v>1</v>
      </c>
      <c r="T48" s="930">
        <f t="shared" si="38"/>
        <v>119262006.20108557</v>
      </c>
      <c r="U48" s="853">
        <f t="shared" si="21"/>
        <v>2015</v>
      </c>
      <c r="V48" s="948">
        <f t="shared" si="26"/>
        <v>4889742254.2445087</v>
      </c>
      <c r="W48" s="906"/>
      <c r="X48" s="949"/>
      <c r="Y48" s="933"/>
      <c r="Z48" s="951"/>
      <c r="AA48" s="951"/>
      <c r="AB48" s="951"/>
      <c r="AC48" s="971"/>
      <c r="AD48" s="951"/>
      <c r="AE48" s="951"/>
      <c r="AF48" s="951"/>
      <c r="AG48" s="951"/>
      <c r="AH48" s="954"/>
      <c r="AI48" s="949"/>
      <c r="AJ48" s="955"/>
      <c r="AK48" s="956"/>
      <c r="AL48" s="957"/>
      <c r="AM48" s="958"/>
      <c r="AN48" s="957"/>
      <c r="AO48" s="951"/>
      <c r="AP48" s="959"/>
      <c r="AQ48" s="949"/>
      <c r="AR48" s="949"/>
      <c r="AS48" s="951"/>
      <c r="AT48" s="959"/>
      <c r="AU48" s="949"/>
      <c r="AV48" s="960"/>
      <c r="AW48" s="951"/>
      <c r="AX48" s="959"/>
      <c r="AY48" s="949"/>
      <c r="AZ48" s="961"/>
      <c r="BA48" s="957"/>
      <c r="BB48" s="962"/>
      <c r="BC48" s="962"/>
      <c r="BF48" s="964"/>
    </row>
    <row r="49" spans="1:58" s="963" customFormat="1" ht="13.5" customHeight="1">
      <c r="A49" s="921"/>
      <c r="B49" s="852"/>
      <c r="C49" s="853"/>
      <c r="D49" s="829"/>
      <c r="E49" s="830">
        <v>2016</v>
      </c>
      <c r="F49" s="856">
        <v>0</v>
      </c>
      <c r="G49" s="853">
        <f t="shared" si="22"/>
        <v>41</v>
      </c>
      <c r="H49" s="893"/>
      <c r="I49" s="894">
        <f t="shared" si="17"/>
        <v>2056</v>
      </c>
      <c r="J49" s="895">
        <f t="shared" si="32"/>
        <v>0</v>
      </c>
      <c r="K49" s="896">
        <f t="shared" si="33"/>
        <v>0</v>
      </c>
      <c r="L49" s="1024">
        <f t="shared" si="23"/>
        <v>0</v>
      </c>
      <c r="M49" s="897">
        <f t="shared" si="24"/>
        <v>41</v>
      </c>
      <c r="N49" s="894">
        <f t="shared" si="18"/>
        <v>2056</v>
      </c>
      <c r="O49" s="905">
        <f t="shared" si="34"/>
        <v>4889742254.2445087</v>
      </c>
      <c r="P49" s="898">
        <f t="shared" si="35"/>
        <v>4889742254.2445087</v>
      </c>
      <c r="Q49" s="898">
        <f t="shared" si="36"/>
        <v>119262006.20108558</v>
      </c>
      <c r="R49" s="857">
        <f t="shared" si="19"/>
        <v>2016</v>
      </c>
      <c r="S49" s="897">
        <f t="shared" si="37"/>
        <v>1</v>
      </c>
      <c r="T49" s="930">
        <f t="shared" si="38"/>
        <v>119262006.20108558</v>
      </c>
      <c r="U49" s="853">
        <f t="shared" si="21"/>
        <v>2016</v>
      </c>
      <c r="V49" s="948">
        <f t="shared" si="26"/>
        <v>4770480248.0434227</v>
      </c>
      <c r="W49" s="906"/>
      <c r="X49" s="949"/>
      <c r="Y49" s="933"/>
      <c r="Z49" s="951"/>
      <c r="AA49" s="951"/>
      <c r="AB49" s="951"/>
      <c r="AC49" s="971"/>
      <c r="AD49" s="951"/>
      <c r="AE49" s="951"/>
      <c r="AF49" s="951"/>
      <c r="AG49" s="951"/>
      <c r="AH49" s="954"/>
      <c r="AI49" s="949"/>
      <c r="AJ49" s="955"/>
      <c r="AK49" s="956"/>
      <c r="AL49" s="957"/>
      <c r="AM49" s="958"/>
      <c r="AN49" s="957"/>
      <c r="AO49" s="951"/>
      <c r="AP49" s="959"/>
      <c r="AQ49" s="949"/>
      <c r="AR49" s="949"/>
      <c r="AS49" s="951"/>
      <c r="AT49" s="959"/>
      <c r="AU49" s="949"/>
      <c r="AV49" s="960"/>
      <c r="AW49" s="951"/>
      <c r="AX49" s="959"/>
      <c r="AY49" s="949"/>
      <c r="AZ49" s="961"/>
      <c r="BA49" s="957"/>
      <c r="BB49" s="962"/>
      <c r="BC49" s="962"/>
      <c r="BF49" s="964"/>
    </row>
    <row r="50" spans="1:58" s="963" customFormat="1" ht="13.5" customHeight="1">
      <c r="A50" s="921"/>
      <c r="B50" s="852"/>
      <c r="C50" s="853"/>
      <c r="D50" s="829"/>
      <c r="E50" s="830">
        <v>2017</v>
      </c>
      <c r="F50" s="856">
        <v>0</v>
      </c>
      <c r="G50" s="853">
        <f t="shared" si="22"/>
        <v>40</v>
      </c>
      <c r="H50" s="893"/>
      <c r="I50" s="894">
        <f t="shared" si="17"/>
        <v>2056</v>
      </c>
      <c r="J50" s="895">
        <f t="shared" si="32"/>
        <v>0</v>
      </c>
      <c r="K50" s="896">
        <f t="shared" si="33"/>
        <v>0</v>
      </c>
      <c r="L50" s="1024">
        <f t="shared" si="23"/>
        <v>0</v>
      </c>
      <c r="M50" s="897">
        <f t="shared" si="24"/>
        <v>40</v>
      </c>
      <c r="N50" s="894">
        <f t="shared" si="18"/>
        <v>2056</v>
      </c>
      <c r="O50" s="905">
        <f t="shared" si="34"/>
        <v>4770480248.0434227</v>
      </c>
      <c r="P50" s="898">
        <f t="shared" si="35"/>
        <v>4770480248.0434227</v>
      </c>
      <c r="Q50" s="898">
        <f t="shared" si="36"/>
        <v>119262006.20108557</v>
      </c>
      <c r="R50" s="857">
        <f t="shared" si="19"/>
        <v>2017</v>
      </c>
      <c r="S50" s="897">
        <f t="shared" si="37"/>
        <v>1</v>
      </c>
      <c r="T50" s="930">
        <f t="shared" si="38"/>
        <v>119262006.20108557</v>
      </c>
      <c r="U50" s="853">
        <f t="shared" si="21"/>
        <v>2017</v>
      </c>
      <c r="V50" s="948">
        <f t="shared" si="26"/>
        <v>4651218241.8423367</v>
      </c>
      <c r="W50" s="906"/>
      <c r="X50" s="949"/>
      <c r="Y50" s="933"/>
      <c r="Z50" s="951"/>
      <c r="AA50" s="951"/>
      <c r="AB50" s="951"/>
      <c r="AC50" s="971"/>
      <c r="AD50" s="951"/>
      <c r="AE50" s="951"/>
      <c r="AF50" s="951"/>
      <c r="AG50" s="951"/>
      <c r="AH50" s="954"/>
      <c r="AI50" s="949"/>
      <c r="AJ50" s="955"/>
      <c r="AK50" s="956"/>
      <c r="AL50" s="957"/>
      <c r="AM50" s="958"/>
      <c r="AN50" s="957"/>
      <c r="AO50" s="951"/>
      <c r="AP50" s="959"/>
      <c r="AQ50" s="949"/>
      <c r="AR50" s="949"/>
      <c r="AS50" s="951"/>
      <c r="AT50" s="959"/>
      <c r="AU50" s="949"/>
      <c r="AV50" s="960"/>
      <c r="AW50" s="951"/>
      <c r="AX50" s="959"/>
      <c r="AY50" s="949"/>
      <c r="AZ50" s="961"/>
      <c r="BA50" s="957"/>
      <c r="BB50" s="962"/>
      <c r="BC50" s="962"/>
      <c r="BF50" s="964"/>
    </row>
    <row r="51" spans="1:58" s="963" customFormat="1" ht="13.5" customHeight="1">
      <c r="A51" s="921"/>
      <c r="B51" s="852"/>
      <c r="C51" s="853"/>
      <c r="D51" s="829"/>
      <c r="E51" s="830">
        <v>2018</v>
      </c>
      <c r="F51" s="856">
        <v>0</v>
      </c>
      <c r="G51" s="853">
        <f t="shared" si="22"/>
        <v>39</v>
      </c>
      <c r="H51" s="893"/>
      <c r="I51" s="894">
        <f t="shared" si="17"/>
        <v>2056</v>
      </c>
      <c r="J51" s="895">
        <f t="shared" si="32"/>
        <v>0</v>
      </c>
      <c r="K51" s="896">
        <f t="shared" si="33"/>
        <v>0</v>
      </c>
      <c r="L51" s="1024">
        <f t="shared" si="23"/>
        <v>0</v>
      </c>
      <c r="M51" s="897">
        <f t="shared" si="24"/>
        <v>39</v>
      </c>
      <c r="N51" s="894">
        <f t="shared" si="18"/>
        <v>2056</v>
      </c>
      <c r="O51" s="905">
        <f t="shared" si="34"/>
        <v>4651218241.8423367</v>
      </c>
      <c r="P51" s="898">
        <f t="shared" si="35"/>
        <v>4651218241.8423367</v>
      </c>
      <c r="Q51" s="898">
        <f t="shared" si="36"/>
        <v>119262006.20108555</v>
      </c>
      <c r="R51" s="857">
        <f t="shared" si="19"/>
        <v>2018</v>
      </c>
      <c r="S51" s="897">
        <f t="shared" si="37"/>
        <v>1</v>
      </c>
      <c r="T51" s="930">
        <f t="shared" si="38"/>
        <v>119262006.20108555</v>
      </c>
      <c r="U51" s="853">
        <f t="shared" si="21"/>
        <v>2018</v>
      </c>
      <c r="V51" s="948">
        <f t="shared" si="26"/>
        <v>4531956235.6412516</v>
      </c>
      <c r="W51" s="906"/>
      <c r="X51" s="949"/>
      <c r="Y51" s="933"/>
      <c r="Z51" s="951"/>
      <c r="AA51" s="951"/>
      <c r="AB51" s="951"/>
      <c r="AC51" s="971"/>
      <c r="AD51" s="951"/>
      <c r="AE51" s="951"/>
      <c r="AF51" s="951"/>
      <c r="AG51" s="951"/>
      <c r="AH51" s="954"/>
      <c r="AI51" s="949"/>
      <c r="AJ51" s="955"/>
      <c r="AK51" s="956"/>
      <c r="AL51" s="957"/>
      <c r="AM51" s="958"/>
      <c r="AN51" s="957"/>
      <c r="AO51" s="951"/>
      <c r="AP51" s="959"/>
      <c r="AQ51" s="949"/>
      <c r="AR51" s="949"/>
      <c r="AS51" s="951"/>
      <c r="AT51" s="959"/>
      <c r="AU51" s="949"/>
      <c r="AV51" s="960"/>
      <c r="AW51" s="951"/>
      <c r="AX51" s="959"/>
      <c r="AY51" s="949"/>
      <c r="AZ51" s="961"/>
      <c r="BA51" s="957"/>
      <c r="BB51" s="962"/>
      <c r="BC51" s="962"/>
      <c r="BF51" s="964"/>
    </row>
    <row r="52" spans="1:58" s="963" customFormat="1" ht="15.75" customHeight="1">
      <c r="A52" s="1232"/>
      <c r="B52" s="1233"/>
      <c r="C52" s="1234"/>
      <c r="D52" s="1235"/>
      <c r="E52" s="1236">
        <v>2019</v>
      </c>
      <c r="F52" s="856">
        <v>0</v>
      </c>
      <c r="G52" s="853">
        <f t="shared" ref="G52" si="39">M51-(E52-E51)</f>
        <v>38</v>
      </c>
      <c r="H52" s="893"/>
      <c r="I52" s="894">
        <f t="shared" ref="I52" si="40">E52+M52-1</f>
        <v>2056</v>
      </c>
      <c r="J52" s="895">
        <f t="shared" ref="J52" si="41">F52/P51</f>
        <v>0</v>
      </c>
      <c r="K52" s="896">
        <f t="shared" ref="K52" si="42">IF(J52=0%,0,IF(J52&lt;=25%,5,IF(J52&lt;=50%,10,IF(J52&lt;=75%,15,50))))</f>
        <v>0</v>
      </c>
      <c r="L52" s="1024">
        <f t="shared" ref="L52" si="43">IF(OR(AND(ISBLANK(D52),ISBLANK(F52)),ISTEXT(D52),ISTEXT(F52)),"",IF(G52+K52&gt;$G$34,$G$34-G52,K52))</f>
        <v>0</v>
      </c>
      <c r="M52" s="897">
        <f t="shared" ref="M52" si="44">IF(OR(AND(ISBLANK(E52),ISBLANK(F52)),ISTEXT(E52),ISTEXT(F52)),"",G52+L52)</f>
        <v>38</v>
      </c>
      <c r="N52" s="894">
        <f t="shared" ref="N52" si="45">E52+M52-1</f>
        <v>2056</v>
      </c>
      <c r="O52" s="905">
        <f t="shared" ref="O52" si="46">V51</f>
        <v>4531956235.6412516</v>
      </c>
      <c r="P52" s="898">
        <f t="shared" ref="P52" si="47">O52+F52</f>
        <v>4531956235.6412516</v>
      </c>
      <c r="Q52" s="898">
        <f t="shared" ref="Q52" si="48">(P52)/M52</f>
        <v>119262006.20108557</v>
      </c>
      <c r="R52" s="857">
        <f t="shared" ref="R52" si="49">E52</f>
        <v>2019</v>
      </c>
      <c r="S52" s="897">
        <f t="shared" ref="S52" si="50">R52-R51</f>
        <v>1</v>
      </c>
      <c r="T52" s="930">
        <f t="shared" ref="T52" si="51">Q52*S52</f>
        <v>119262006.20108557</v>
      </c>
      <c r="U52" s="853">
        <f t="shared" ref="U52" si="52">E52</f>
        <v>2019</v>
      </c>
      <c r="V52" s="948">
        <f t="shared" si="26"/>
        <v>4412694229.4401665</v>
      </c>
      <c r="W52" s="1225"/>
      <c r="X52" s="949"/>
      <c r="Y52" s="933"/>
      <c r="Z52" s="1231"/>
      <c r="AA52" s="1231"/>
      <c r="AB52" s="1231"/>
      <c r="AC52" s="971"/>
      <c r="AD52" s="1231"/>
      <c r="AE52" s="1231"/>
      <c r="AF52" s="1231"/>
      <c r="AG52" s="1231"/>
      <c r="AH52" s="954"/>
      <c r="AI52" s="949"/>
      <c r="AJ52" s="955"/>
      <c r="AK52" s="956"/>
      <c r="AL52" s="957"/>
      <c r="AM52" s="958"/>
      <c r="AN52" s="957"/>
      <c r="AO52" s="1231"/>
      <c r="AP52" s="959"/>
      <c r="AQ52" s="949"/>
      <c r="AR52" s="949"/>
      <c r="AS52" s="1231"/>
      <c r="AT52" s="959"/>
      <c r="AU52" s="949"/>
      <c r="AV52" s="960"/>
      <c r="AW52" s="1231"/>
      <c r="AX52" s="959"/>
      <c r="AY52" s="949"/>
      <c r="AZ52" s="961"/>
      <c r="BA52" s="957"/>
      <c r="BB52" s="962"/>
      <c r="BC52" s="962"/>
      <c r="BF52" s="964"/>
    </row>
    <row r="53" spans="1:58" s="880" customFormat="1" ht="13.5" customHeight="1">
      <c r="A53" s="1802" t="s">
        <v>100</v>
      </c>
      <c r="B53" s="1803"/>
      <c r="C53" s="1803"/>
      <c r="D53" s="1803"/>
      <c r="E53" s="1804"/>
      <c r="F53" s="860">
        <f>SUM(F34:F51)</f>
        <v>6296806262.9742794</v>
      </c>
      <c r="G53" s="861"/>
      <c r="H53" s="862"/>
      <c r="I53" s="863"/>
      <c r="J53" s="863"/>
      <c r="K53" s="861"/>
      <c r="L53" s="1025"/>
      <c r="M53" s="864"/>
      <c r="N53" s="863"/>
      <c r="O53" s="865"/>
      <c r="P53" s="866"/>
      <c r="Q53" s="867"/>
      <c r="R53" s="868"/>
      <c r="S53" s="868"/>
      <c r="T53" s="866">
        <f>SUM(T34:T52)</f>
        <v>1884112033.5341125</v>
      </c>
      <c r="U53" s="869"/>
      <c r="V53" s="870"/>
      <c r="W53" s="812"/>
      <c r="X53" s="803"/>
      <c r="Y53" s="803"/>
      <c r="Z53" s="803"/>
      <c r="AA53" s="803"/>
      <c r="AB53" s="803"/>
      <c r="AC53" s="803"/>
      <c r="AD53" s="803"/>
      <c r="AE53" s="803"/>
      <c r="AF53" s="803"/>
      <c r="AG53" s="803"/>
      <c r="AH53" s="871"/>
      <c r="AI53" s="872"/>
      <c r="AJ53" s="809"/>
      <c r="AK53" s="873"/>
      <c r="AL53" s="874"/>
      <c r="AM53" s="875"/>
      <c r="AN53" s="874"/>
      <c r="AO53" s="803"/>
      <c r="AP53" s="876"/>
      <c r="AQ53" s="872"/>
      <c r="AR53" s="872"/>
      <c r="AS53" s="803"/>
      <c r="AT53" s="876"/>
      <c r="AU53" s="872"/>
      <c r="AV53" s="877"/>
      <c r="AW53" s="803"/>
      <c r="AX53" s="876"/>
      <c r="AY53" s="872"/>
      <c r="AZ53" s="878"/>
      <c r="BA53" s="874"/>
      <c r="BB53" s="879"/>
      <c r="BC53" s="879"/>
      <c r="BF53" s="881"/>
    </row>
    <row r="54" spans="1:58" s="882" customFormat="1">
      <c r="A54" s="1034"/>
      <c r="L54" s="1026"/>
      <c r="AC54" s="883"/>
    </row>
    <row r="55" spans="1:58" s="885" customFormat="1" ht="13.5" customHeight="1">
      <c r="A55" s="1813" t="s">
        <v>3407</v>
      </c>
      <c r="B55" s="1813"/>
      <c r="C55" s="1813"/>
      <c r="D55" s="1813"/>
      <c r="E55" s="884"/>
      <c r="H55" s="797"/>
      <c r="I55" s="798"/>
      <c r="J55" s="798"/>
      <c r="L55" s="1027"/>
      <c r="T55" s="886"/>
      <c r="U55" s="887"/>
      <c r="X55" s="888"/>
      <c r="Y55" s="888"/>
      <c r="Z55" s="888"/>
      <c r="AA55" s="888"/>
      <c r="AB55" s="888"/>
      <c r="AC55" s="888"/>
      <c r="AD55" s="888"/>
      <c r="AE55" s="888"/>
      <c r="AF55" s="888"/>
      <c r="AG55" s="888"/>
      <c r="AH55" s="888"/>
      <c r="AI55" s="888"/>
      <c r="AJ55" s="888"/>
      <c r="AK55" s="888"/>
      <c r="AL55" s="888"/>
      <c r="AM55" s="888"/>
      <c r="AN55" s="888"/>
      <c r="AO55" s="888"/>
      <c r="AP55" s="888"/>
      <c r="AQ55" s="888"/>
      <c r="AR55" s="888"/>
      <c r="AS55" s="888"/>
      <c r="AT55" s="888"/>
      <c r="AU55" s="888"/>
      <c r="AV55" s="888"/>
      <c r="AW55" s="888"/>
      <c r="AX55" s="888"/>
      <c r="AY55" s="888"/>
      <c r="AZ55" s="888"/>
      <c r="BA55" s="888"/>
    </row>
    <row r="56" spans="1:58" s="808" customFormat="1" ht="13.5" customHeight="1">
      <c r="A56" s="1792" t="s">
        <v>118</v>
      </c>
      <c r="B56" s="1792" t="s">
        <v>3340</v>
      </c>
      <c r="C56" s="1792" t="s">
        <v>3</v>
      </c>
      <c r="D56" s="1792" t="s">
        <v>3341</v>
      </c>
      <c r="E56" s="1792"/>
      <c r="F56" s="1814" t="s">
        <v>3342</v>
      </c>
      <c r="G56" s="1792" t="s">
        <v>3343</v>
      </c>
      <c r="H56" s="1792"/>
      <c r="I56" s="1792" t="s">
        <v>3344</v>
      </c>
      <c r="J56" s="1793" t="s">
        <v>3345</v>
      </c>
      <c r="K56" s="1792" t="s">
        <v>3346</v>
      </c>
      <c r="L56" s="1796" t="s">
        <v>3347</v>
      </c>
      <c r="M56" s="1797" t="s">
        <v>3348</v>
      </c>
      <c r="N56" s="1792" t="s">
        <v>3349</v>
      </c>
      <c r="O56" s="1805" t="s">
        <v>3350</v>
      </c>
      <c r="P56" s="1806"/>
      <c r="Q56" s="801" t="s">
        <v>3351</v>
      </c>
      <c r="R56" s="1805" t="s">
        <v>2425</v>
      </c>
      <c r="S56" s="1807"/>
      <c r="T56" s="1806"/>
      <c r="U56" s="1808" t="s">
        <v>3352</v>
      </c>
      <c r="V56" s="1808"/>
      <c r="W56" s="1809" t="s">
        <v>3353</v>
      </c>
      <c r="X56" s="1812"/>
      <c r="Y56" s="802"/>
      <c r="Z56" s="803">
        <v>3</v>
      </c>
      <c r="AA56" s="803"/>
      <c r="AB56" s="803"/>
      <c r="AC56" s="889"/>
      <c r="AD56" s="803"/>
      <c r="AE56" s="803"/>
      <c r="AF56" s="803"/>
      <c r="AG56" s="803"/>
      <c r="AH56" s="804"/>
      <c r="AI56" s="804"/>
      <c r="AJ56" s="804"/>
      <c r="AK56" s="804"/>
      <c r="AL56" s="805"/>
      <c r="AM56" s="804"/>
      <c r="AN56" s="804"/>
      <c r="AO56" s="803"/>
      <c r="AP56" s="804"/>
      <c r="AQ56" s="804"/>
      <c r="AR56" s="804"/>
      <c r="AS56" s="803"/>
      <c r="AT56" s="804"/>
      <c r="AU56" s="804"/>
      <c r="AV56" s="804"/>
      <c r="AW56" s="803"/>
      <c r="AX56" s="804"/>
      <c r="AY56" s="804"/>
      <c r="AZ56" s="804"/>
      <c r="BA56" s="806"/>
      <c r="BB56" s="807"/>
      <c r="BC56" s="807"/>
    </row>
    <row r="57" spans="1:58" s="808" customFormat="1" ht="16">
      <c r="A57" s="1792"/>
      <c r="B57" s="1792"/>
      <c r="C57" s="1792"/>
      <c r="D57" s="1792"/>
      <c r="E57" s="1792"/>
      <c r="F57" s="1814"/>
      <c r="G57" s="1792"/>
      <c r="H57" s="1792"/>
      <c r="I57" s="1792"/>
      <c r="J57" s="1794"/>
      <c r="K57" s="1792"/>
      <c r="L57" s="1796"/>
      <c r="M57" s="1798"/>
      <c r="N57" s="1792"/>
      <c r="O57" s="1809" t="s">
        <v>3354</v>
      </c>
      <c r="P57" s="1809" t="s">
        <v>3355</v>
      </c>
      <c r="Q57" s="1797" t="s">
        <v>3342</v>
      </c>
      <c r="R57" s="1797" t="s">
        <v>3356</v>
      </c>
      <c r="S57" s="1793" t="s">
        <v>3357</v>
      </c>
      <c r="T57" s="1797" t="s">
        <v>3342</v>
      </c>
      <c r="U57" s="1808"/>
      <c r="V57" s="1808"/>
      <c r="W57" s="1810"/>
      <c r="X57" s="1812"/>
      <c r="Y57" s="802"/>
      <c r="Z57" s="803"/>
      <c r="AA57" s="803"/>
      <c r="AB57" s="803"/>
      <c r="AC57" s="803"/>
      <c r="AD57" s="803"/>
      <c r="AE57" s="803"/>
      <c r="AF57" s="803"/>
      <c r="AG57" s="803"/>
      <c r="AH57" s="804"/>
      <c r="AI57" s="804"/>
      <c r="AJ57" s="803"/>
      <c r="AK57" s="804"/>
      <c r="AL57" s="805"/>
      <c r="AM57" s="804"/>
      <c r="AN57" s="804"/>
      <c r="AO57" s="809"/>
      <c r="AP57" s="804"/>
      <c r="AQ57" s="804"/>
      <c r="AR57" s="804"/>
      <c r="AS57" s="809"/>
      <c r="AT57" s="804"/>
      <c r="AU57" s="804"/>
      <c r="AV57" s="804"/>
      <c r="AW57" s="809"/>
      <c r="AX57" s="804"/>
      <c r="AY57" s="804"/>
      <c r="AZ57" s="804"/>
      <c r="BA57" s="806"/>
      <c r="BB57" s="807"/>
      <c r="BC57" s="807"/>
    </row>
    <row r="58" spans="1:58" s="808" customFormat="1" ht="21.75" customHeight="1">
      <c r="A58" s="1792"/>
      <c r="B58" s="1792"/>
      <c r="C58" s="1792"/>
      <c r="D58" s="810" t="s">
        <v>20</v>
      </c>
      <c r="E58" s="811" t="s">
        <v>1914</v>
      </c>
      <c r="F58" s="1814"/>
      <c r="G58" s="812" t="s">
        <v>1914</v>
      </c>
      <c r="H58" s="812" t="s">
        <v>3358</v>
      </c>
      <c r="I58" s="1792"/>
      <c r="J58" s="1795"/>
      <c r="K58" s="813" t="s">
        <v>1914</v>
      </c>
      <c r="L58" s="1022" t="s">
        <v>1914</v>
      </c>
      <c r="M58" s="812" t="s">
        <v>1914</v>
      </c>
      <c r="N58" s="1792"/>
      <c r="O58" s="1811"/>
      <c r="P58" s="1811"/>
      <c r="Q58" s="1798"/>
      <c r="R58" s="1798"/>
      <c r="S58" s="1795"/>
      <c r="T58" s="1798"/>
      <c r="U58" s="812" t="s">
        <v>3359</v>
      </c>
      <c r="V58" s="812" t="s">
        <v>3342</v>
      </c>
      <c r="W58" s="1811"/>
      <c r="X58" s="814"/>
      <c r="Y58" s="814"/>
      <c r="Z58" s="803"/>
      <c r="AA58" s="803"/>
      <c r="AB58" s="803"/>
      <c r="AC58" s="803"/>
      <c r="AD58" s="803"/>
      <c r="AE58" s="803"/>
      <c r="AF58" s="803"/>
      <c r="AG58" s="803"/>
      <c r="AH58" s="804"/>
      <c r="AI58" s="809"/>
      <c r="AJ58" s="809"/>
      <c r="AK58" s="804"/>
      <c r="AL58" s="805"/>
      <c r="AM58" s="809"/>
      <c r="AN58" s="804"/>
      <c r="AO58" s="809"/>
      <c r="AP58" s="809"/>
      <c r="AQ58" s="804"/>
      <c r="AR58" s="804"/>
      <c r="AS58" s="809"/>
      <c r="AT58" s="809"/>
      <c r="AU58" s="804"/>
      <c r="AV58" s="804"/>
      <c r="AW58" s="809"/>
      <c r="AX58" s="809"/>
      <c r="AY58" s="804"/>
      <c r="AZ58" s="804"/>
      <c r="BA58" s="806"/>
      <c r="BB58" s="807"/>
      <c r="BC58" s="807"/>
    </row>
    <row r="59" spans="1:58" s="946" customFormat="1" ht="13.5" customHeight="1">
      <c r="A59" s="985"/>
      <c r="B59" s="1030" t="s">
        <v>3315</v>
      </c>
      <c r="C59" s="828">
        <v>31101</v>
      </c>
      <c r="D59" s="923"/>
      <c r="E59" s="830">
        <v>2001</v>
      </c>
      <c r="F59" s="924">
        <v>1560976282</v>
      </c>
      <c r="G59" s="925">
        <f>VLOOKUP(C59,'[18]umur ekonomis'!$A$1:$C$79,3)</f>
        <v>50</v>
      </c>
      <c r="H59" s="926"/>
      <c r="I59" s="894">
        <f t="shared" ref="I59:I76" si="53">E59+M59-1</f>
        <v>2050</v>
      </c>
      <c r="J59" s="927"/>
      <c r="K59" s="925"/>
      <c r="L59" s="1023">
        <f>IF(G59+K59&gt;$G59,$G59-G59,K59)</f>
        <v>0</v>
      </c>
      <c r="M59" s="928">
        <f>G59+L59</f>
        <v>50</v>
      </c>
      <c r="N59" s="894">
        <f t="shared" ref="N59:N76" si="54">E59+M59-1</f>
        <v>2050</v>
      </c>
      <c r="O59" s="905">
        <f>F59</f>
        <v>1560976282</v>
      </c>
      <c r="P59" s="898">
        <f>O59</f>
        <v>1560976282</v>
      </c>
      <c r="Q59" s="898">
        <f>(O59)/M59</f>
        <v>31219525.640000001</v>
      </c>
      <c r="R59" s="929">
        <f t="shared" ref="R59:R76" si="55">E59</f>
        <v>2001</v>
      </c>
      <c r="S59" s="897">
        <v>1</v>
      </c>
      <c r="T59" s="930">
        <f t="shared" ref="T59:T66" si="56">Q59*S59</f>
        <v>31219525.640000001</v>
      </c>
      <c r="U59" s="894">
        <f t="shared" ref="U59:U76" si="57">E59</f>
        <v>2001</v>
      </c>
      <c r="V59" s="931">
        <f>IF(OR(AND(ISBLANK(D59),ISBLANK(F59)),ISTEXT(D59),ISTEXT(F59)),"",F59-Q59)</f>
        <v>1529756756.3599999</v>
      </c>
      <c r="W59" s="932"/>
      <c r="X59" s="933"/>
      <c r="Y59" s="933"/>
      <c r="Z59" s="934" t="s">
        <v>3360</v>
      </c>
      <c r="AA59" s="935"/>
      <c r="AB59" s="935"/>
      <c r="AC59" s="936"/>
      <c r="AD59" s="937"/>
      <c r="AE59" s="937"/>
      <c r="AF59" s="937"/>
      <c r="AG59" s="937"/>
      <c r="AH59" s="938"/>
      <c r="AI59" s="933"/>
      <c r="AJ59" s="938"/>
      <c r="AK59" s="939"/>
      <c r="AL59" s="940"/>
      <c r="AM59" s="941"/>
      <c r="AN59" s="940"/>
      <c r="AO59" s="937"/>
      <c r="AP59" s="942"/>
      <c r="AQ59" s="933"/>
      <c r="AR59" s="933"/>
      <c r="AS59" s="937"/>
      <c r="AT59" s="942"/>
      <c r="AU59" s="933"/>
      <c r="AV59" s="943"/>
      <c r="AW59" s="937"/>
      <c r="AX59" s="942"/>
      <c r="AY59" s="933"/>
      <c r="AZ59" s="944"/>
      <c r="BA59" s="940"/>
      <c r="BB59" s="945"/>
      <c r="BC59" s="945"/>
      <c r="BF59" s="947"/>
    </row>
    <row r="60" spans="1:58" s="808" customFormat="1" ht="13.5" customHeight="1">
      <c r="A60" s="985"/>
      <c r="B60" s="1031"/>
      <c r="C60" s="891"/>
      <c r="D60" s="892"/>
      <c r="E60" s="830">
        <f>E59+1</f>
        <v>2002</v>
      </c>
      <c r="F60" s="831">
        <v>0</v>
      </c>
      <c r="G60" s="853">
        <f t="shared" ref="G60:G76" si="58">M59-(E60-E59)</f>
        <v>49</v>
      </c>
      <c r="H60" s="893"/>
      <c r="I60" s="894">
        <f t="shared" si="53"/>
        <v>2050</v>
      </c>
      <c r="J60" s="895">
        <f>F60/$F$34</f>
        <v>0</v>
      </c>
      <c r="K60" s="896">
        <f>IF(J60=0%,0,IF(J60&lt;=25%,5,IF(J60&lt;=50%,10,IF(J60&lt;=75%,15,50))))</f>
        <v>0</v>
      </c>
      <c r="L60" s="1024">
        <f t="shared" ref="L60:L76" si="59">IF(OR(AND(ISBLANK(D60),ISBLANK(F60)),ISTEXT(D60),ISTEXT(F60)),"",IF(G60+K60&gt;$G$34,$G$34-G60,K60))</f>
        <v>0</v>
      </c>
      <c r="M60" s="897">
        <f>IF(OR(AND(ISBLANK(E60),ISBLANK(F60)),ISTEXT(E60),ISTEXT(F60)),"",G60+L60)</f>
        <v>49</v>
      </c>
      <c r="N60" s="894">
        <f t="shared" si="54"/>
        <v>2050</v>
      </c>
      <c r="O60" s="834">
        <f t="shared" ref="O60:O66" si="60">V59</f>
        <v>1529756756.3599999</v>
      </c>
      <c r="P60" s="835">
        <f>O60+F60</f>
        <v>1529756756.3599999</v>
      </c>
      <c r="Q60" s="898">
        <f>(P60)/M60</f>
        <v>31219525.639999997</v>
      </c>
      <c r="R60" s="836">
        <f t="shared" si="55"/>
        <v>2002</v>
      </c>
      <c r="S60" s="833">
        <f>R60-R59</f>
        <v>1</v>
      </c>
      <c r="T60" s="837">
        <f t="shared" si="56"/>
        <v>31219525.639999997</v>
      </c>
      <c r="U60" s="832">
        <f t="shared" si="57"/>
        <v>2002</v>
      </c>
      <c r="V60" s="838">
        <f t="shared" ref="V60:V76" si="61">IF(OR(AND(ISBLANK(D60),ISBLANK(F60)),ISTEXT(D60),ISTEXT(F60)),"",P60-T60)</f>
        <v>1498537230.7199998</v>
      </c>
      <c r="W60" s="839"/>
      <c r="X60" s="840"/>
      <c r="Y60" s="815"/>
      <c r="Z60" s="841" t="s">
        <v>3361</v>
      </c>
      <c r="AA60" s="842"/>
      <c r="AB60" s="842"/>
      <c r="AC60" s="843">
        <f>F78</f>
        <v>4871509763.7362862</v>
      </c>
      <c r="AD60" s="797"/>
      <c r="AE60" s="797"/>
      <c r="AF60" s="797"/>
      <c r="AG60" s="797"/>
      <c r="AH60" s="844"/>
      <c r="AI60" s="840"/>
      <c r="AJ60" s="845"/>
      <c r="AK60" s="846"/>
      <c r="AL60" s="806"/>
      <c r="AM60" s="847"/>
      <c r="AN60" s="806"/>
      <c r="AO60" s="842"/>
      <c r="AP60" s="848"/>
      <c r="AQ60" s="840"/>
      <c r="AR60" s="840"/>
      <c r="AS60" s="842"/>
      <c r="AT60" s="848"/>
      <c r="AU60" s="840"/>
      <c r="AV60" s="849"/>
      <c r="AW60" s="842"/>
      <c r="AX60" s="848"/>
      <c r="AY60" s="840"/>
      <c r="AZ60" s="850"/>
      <c r="BA60" s="806"/>
      <c r="BB60" s="807"/>
      <c r="BC60" s="807"/>
      <c r="BF60" s="851"/>
    </row>
    <row r="61" spans="1:58" s="808" customFormat="1" ht="13.5" customHeight="1">
      <c r="A61" s="985"/>
      <c r="B61" s="1031"/>
      <c r="C61" s="891"/>
      <c r="D61" s="892"/>
      <c r="E61" s="830">
        <f t="shared" ref="E61:E76" si="62">E60+1</f>
        <v>2003</v>
      </c>
      <c r="F61" s="831">
        <v>0</v>
      </c>
      <c r="G61" s="853">
        <f t="shared" si="58"/>
        <v>48</v>
      </c>
      <c r="H61" s="893"/>
      <c r="I61" s="894">
        <f t="shared" si="53"/>
        <v>2050</v>
      </c>
      <c r="J61" s="895">
        <f t="shared" ref="J61:J64" si="63">F61/$F$59</f>
        <v>0</v>
      </c>
      <c r="K61" s="896">
        <f t="shared" ref="K61:K66" si="64">IF(J61=0%,0,IF(J61&lt;=25%,5,IF(J61&lt;=50%,10,IF(J61&lt;=75%,15,50))))</f>
        <v>0</v>
      </c>
      <c r="L61" s="1024">
        <f t="shared" si="59"/>
        <v>0</v>
      </c>
      <c r="M61" s="897">
        <f t="shared" ref="M61:M76" si="65">IF(OR(AND(ISBLANK(D61),ISBLANK(F61)),ISTEXT(D61),ISTEXT(F61)),"",G61+L61)</f>
        <v>48</v>
      </c>
      <c r="N61" s="894">
        <f t="shared" si="54"/>
        <v>2050</v>
      </c>
      <c r="O61" s="834">
        <f t="shared" si="60"/>
        <v>1498537230.7199998</v>
      </c>
      <c r="P61" s="835">
        <f t="shared" ref="P61:P66" si="66">O61+F61</f>
        <v>1498537230.7199998</v>
      </c>
      <c r="Q61" s="898">
        <f t="shared" ref="Q61:Q66" si="67">(P61)/M61</f>
        <v>31219525.639999997</v>
      </c>
      <c r="R61" s="836">
        <f t="shared" si="55"/>
        <v>2003</v>
      </c>
      <c r="S61" s="833">
        <f t="shared" ref="S61:S66" si="68">R61-R60</f>
        <v>1</v>
      </c>
      <c r="T61" s="837">
        <f t="shared" si="56"/>
        <v>31219525.639999997</v>
      </c>
      <c r="U61" s="832">
        <f t="shared" si="57"/>
        <v>2003</v>
      </c>
      <c r="V61" s="838">
        <f t="shared" si="61"/>
        <v>1467317705.0799997</v>
      </c>
      <c r="W61" s="839"/>
      <c r="X61" s="840"/>
      <c r="Y61" s="815"/>
      <c r="Z61" s="841" t="s">
        <v>3362</v>
      </c>
      <c r="AA61" s="797"/>
      <c r="AB61" s="797"/>
      <c r="AC61" s="843">
        <f>T78</f>
        <v>1380785259.8855324</v>
      </c>
      <c r="AD61" s="797"/>
      <c r="AE61" s="797"/>
      <c r="AF61" s="797"/>
      <c r="AG61" s="797"/>
      <c r="AH61" s="844"/>
      <c r="AI61" s="840"/>
      <c r="AJ61" s="845"/>
      <c r="AK61" s="846"/>
      <c r="AL61" s="806"/>
      <c r="AM61" s="847"/>
      <c r="AN61" s="806"/>
      <c r="AO61" s="842"/>
      <c r="AP61" s="848"/>
      <c r="AQ61" s="840"/>
      <c r="AR61" s="840"/>
      <c r="AS61" s="842"/>
      <c r="AT61" s="848"/>
      <c r="AU61" s="840"/>
      <c r="AV61" s="849"/>
      <c r="AW61" s="842"/>
      <c r="AX61" s="848"/>
      <c r="AY61" s="840"/>
      <c r="AZ61" s="850"/>
      <c r="BA61" s="806"/>
      <c r="BB61" s="807"/>
      <c r="BC61" s="807"/>
      <c r="BF61" s="851"/>
    </row>
    <row r="62" spans="1:58" s="808" customFormat="1" ht="13.5" customHeight="1">
      <c r="A62" s="985"/>
      <c r="B62" s="1031"/>
      <c r="C62" s="891"/>
      <c r="D62" s="892"/>
      <c r="E62" s="830">
        <f t="shared" si="62"/>
        <v>2004</v>
      </c>
      <c r="F62" s="831">
        <v>0</v>
      </c>
      <c r="G62" s="853">
        <f t="shared" si="58"/>
        <v>47</v>
      </c>
      <c r="H62" s="893"/>
      <c r="I62" s="894">
        <f t="shared" si="53"/>
        <v>2050</v>
      </c>
      <c r="J62" s="895">
        <f t="shared" si="63"/>
        <v>0</v>
      </c>
      <c r="K62" s="896">
        <f t="shared" si="64"/>
        <v>0</v>
      </c>
      <c r="L62" s="1024">
        <f t="shared" si="59"/>
        <v>0</v>
      </c>
      <c r="M62" s="897">
        <f t="shared" si="65"/>
        <v>47</v>
      </c>
      <c r="N62" s="894">
        <f t="shared" si="54"/>
        <v>2050</v>
      </c>
      <c r="O62" s="834">
        <f t="shared" si="60"/>
        <v>1467317705.0799997</v>
      </c>
      <c r="P62" s="835">
        <f t="shared" si="66"/>
        <v>1467317705.0799997</v>
      </c>
      <c r="Q62" s="898">
        <f t="shared" si="67"/>
        <v>31219525.639999993</v>
      </c>
      <c r="R62" s="836">
        <f t="shared" si="55"/>
        <v>2004</v>
      </c>
      <c r="S62" s="833">
        <f t="shared" si="68"/>
        <v>1</v>
      </c>
      <c r="T62" s="837">
        <f t="shared" si="56"/>
        <v>31219525.639999993</v>
      </c>
      <c r="U62" s="832">
        <f t="shared" si="57"/>
        <v>2004</v>
      </c>
      <c r="V62" s="838">
        <f t="shared" si="61"/>
        <v>1436098179.4399996</v>
      </c>
      <c r="W62" s="839"/>
      <c r="X62" s="840"/>
      <c r="Y62" s="815"/>
      <c r="Z62" s="854" t="s">
        <v>3363</v>
      </c>
      <c r="AA62" s="842"/>
      <c r="AB62" s="842"/>
      <c r="AC62" s="843">
        <f>AC60-AC61</f>
        <v>3490724503.8507538</v>
      </c>
      <c r="AD62" s="797"/>
      <c r="AE62" s="797"/>
      <c r="AF62" s="797"/>
      <c r="AG62" s="797"/>
      <c r="AH62" s="844"/>
      <c r="AI62" s="840"/>
      <c r="AJ62" s="845"/>
      <c r="AK62" s="846"/>
      <c r="AL62" s="806"/>
      <c r="AM62" s="847"/>
      <c r="AN62" s="806"/>
      <c r="AO62" s="842"/>
      <c r="AP62" s="848"/>
      <c r="AQ62" s="840"/>
      <c r="AR62" s="840"/>
      <c r="AS62" s="842"/>
      <c r="AT62" s="848"/>
      <c r="AU62" s="840"/>
      <c r="AV62" s="849"/>
      <c r="AW62" s="842"/>
      <c r="AX62" s="848"/>
      <c r="AY62" s="840"/>
      <c r="AZ62" s="850"/>
      <c r="BA62" s="806"/>
      <c r="BB62" s="807"/>
      <c r="BC62" s="807"/>
      <c r="BF62" s="851"/>
    </row>
    <row r="63" spans="1:58" s="808" customFormat="1" ht="13.5" customHeight="1">
      <c r="A63" s="985"/>
      <c r="B63" s="1031"/>
      <c r="C63" s="891"/>
      <c r="D63" s="892"/>
      <c r="E63" s="830">
        <f t="shared" si="62"/>
        <v>2005</v>
      </c>
      <c r="F63" s="831">
        <v>0</v>
      </c>
      <c r="G63" s="853">
        <f t="shared" si="58"/>
        <v>46</v>
      </c>
      <c r="H63" s="893"/>
      <c r="I63" s="894">
        <f t="shared" si="53"/>
        <v>2050</v>
      </c>
      <c r="J63" s="895">
        <f t="shared" si="63"/>
        <v>0</v>
      </c>
      <c r="K63" s="896">
        <f t="shared" si="64"/>
        <v>0</v>
      </c>
      <c r="L63" s="1024">
        <f t="shared" si="59"/>
        <v>0</v>
      </c>
      <c r="M63" s="897">
        <f t="shared" si="65"/>
        <v>46</v>
      </c>
      <c r="N63" s="894">
        <f t="shared" si="54"/>
        <v>2050</v>
      </c>
      <c r="O63" s="834">
        <f t="shared" si="60"/>
        <v>1436098179.4399996</v>
      </c>
      <c r="P63" s="835">
        <f t="shared" si="66"/>
        <v>1436098179.4399996</v>
      </c>
      <c r="Q63" s="898">
        <f t="shared" si="67"/>
        <v>31219525.639999989</v>
      </c>
      <c r="R63" s="836">
        <f t="shared" si="55"/>
        <v>2005</v>
      </c>
      <c r="S63" s="833">
        <f t="shared" si="68"/>
        <v>1</v>
      </c>
      <c r="T63" s="837">
        <f t="shared" si="56"/>
        <v>31219525.639999989</v>
      </c>
      <c r="U63" s="832">
        <f t="shared" si="57"/>
        <v>2005</v>
      </c>
      <c r="V63" s="838">
        <f t="shared" si="61"/>
        <v>1404878653.7999995</v>
      </c>
      <c r="W63" s="839"/>
      <c r="X63" s="840"/>
      <c r="Y63" s="815"/>
      <c r="Z63" s="841" t="s">
        <v>3364</v>
      </c>
      <c r="AA63" s="842"/>
      <c r="AB63" s="842"/>
      <c r="AC63" s="843">
        <f>V77-AC62</f>
        <v>0</v>
      </c>
      <c r="AD63" s="797"/>
      <c r="AE63" s="797"/>
      <c r="AF63" s="797"/>
      <c r="AG63" s="797"/>
      <c r="AH63" s="844"/>
      <c r="AI63" s="840"/>
      <c r="AJ63" s="845"/>
      <c r="AK63" s="846"/>
      <c r="AL63" s="806"/>
      <c r="AM63" s="847"/>
      <c r="AN63" s="806"/>
      <c r="AO63" s="842"/>
      <c r="AP63" s="848"/>
      <c r="AQ63" s="840"/>
      <c r="AR63" s="840"/>
      <c r="AS63" s="842"/>
      <c r="AT63" s="848"/>
      <c r="AU63" s="840"/>
      <c r="AV63" s="849"/>
      <c r="AW63" s="842"/>
      <c r="AX63" s="848"/>
      <c r="AY63" s="840"/>
      <c r="AZ63" s="850"/>
      <c r="BA63" s="806"/>
      <c r="BB63" s="807"/>
      <c r="BC63" s="807"/>
      <c r="BF63" s="851"/>
    </row>
    <row r="64" spans="1:58" s="808" customFormat="1" ht="13.5" customHeight="1">
      <c r="A64" s="985"/>
      <c r="B64" s="1031"/>
      <c r="C64" s="891"/>
      <c r="D64" s="892"/>
      <c r="E64" s="830">
        <f t="shared" si="62"/>
        <v>2006</v>
      </c>
      <c r="F64" s="831">
        <v>0</v>
      </c>
      <c r="G64" s="853">
        <f t="shared" si="58"/>
        <v>45</v>
      </c>
      <c r="H64" s="893"/>
      <c r="I64" s="894">
        <f t="shared" si="53"/>
        <v>2050</v>
      </c>
      <c r="J64" s="895">
        <f t="shared" si="63"/>
        <v>0</v>
      </c>
      <c r="K64" s="896">
        <f t="shared" si="64"/>
        <v>0</v>
      </c>
      <c r="L64" s="1024">
        <f t="shared" si="59"/>
        <v>0</v>
      </c>
      <c r="M64" s="897">
        <f t="shared" si="65"/>
        <v>45</v>
      </c>
      <c r="N64" s="894">
        <f t="shared" si="54"/>
        <v>2050</v>
      </c>
      <c r="O64" s="834">
        <f t="shared" si="60"/>
        <v>1404878653.7999995</v>
      </c>
      <c r="P64" s="835">
        <f t="shared" si="66"/>
        <v>1404878653.7999995</v>
      </c>
      <c r="Q64" s="898">
        <f t="shared" si="67"/>
        <v>31219525.639999989</v>
      </c>
      <c r="R64" s="836">
        <f t="shared" si="55"/>
        <v>2006</v>
      </c>
      <c r="S64" s="833">
        <f t="shared" si="68"/>
        <v>1</v>
      </c>
      <c r="T64" s="837">
        <f t="shared" si="56"/>
        <v>31219525.639999989</v>
      </c>
      <c r="U64" s="832">
        <f t="shared" si="57"/>
        <v>2006</v>
      </c>
      <c r="V64" s="838">
        <f t="shared" si="61"/>
        <v>1373659128.1599994</v>
      </c>
      <c r="W64" s="839"/>
      <c r="X64" s="840"/>
      <c r="Y64" s="815"/>
      <c r="Z64" s="899"/>
      <c r="AA64" s="900"/>
      <c r="AB64" s="900"/>
      <c r="AC64" s="901"/>
      <c r="AD64" s="797"/>
      <c r="AE64" s="797"/>
      <c r="AF64" s="797"/>
      <c r="AG64" s="797"/>
      <c r="AH64" s="844"/>
      <c r="AI64" s="840"/>
      <c r="AJ64" s="845"/>
      <c r="AK64" s="846"/>
      <c r="AL64" s="806"/>
      <c r="AM64" s="847"/>
      <c r="AN64" s="806"/>
      <c r="AO64" s="842"/>
      <c r="AP64" s="848"/>
      <c r="AQ64" s="840"/>
      <c r="AR64" s="840"/>
      <c r="AS64" s="842"/>
      <c r="AT64" s="848"/>
      <c r="AU64" s="840"/>
      <c r="AV64" s="849"/>
      <c r="AW64" s="842"/>
      <c r="AX64" s="848"/>
      <c r="AY64" s="840"/>
      <c r="AZ64" s="850"/>
      <c r="BA64" s="806"/>
      <c r="BB64" s="807"/>
      <c r="BC64" s="807"/>
      <c r="BF64" s="851"/>
    </row>
    <row r="65" spans="1:58" s="808" customFormat="1" ht="13.5" customHeight="1">
      <c r="A65" s="985"/>
      <c r="B65" s="1032" t="s">
        <v>3308</v>
      </c>
      <c r="C65" s="832"/>
      <c r="D65" s="892"/>
      <c r="E65" s="830">
        <f t="shared" si="62"/>
        <v>2007</v>
      </c>
      <c r="F65" s="831">
        <v>3183043481.7362862</v>
      </c>
      <c r="G65" s="853">
        <f t="shared" si="58"/>
        <v>44</v>
      </c>
      <c r="H65" s="893"/>
      <c r="I65" s="894">
        <f t="shared" si="53"/>
        <v>2056</v>
      </c>
      <c r="J65" s="895">
        <f>F65/P64</f>
        <v>2.2657070581338825</v>
      </c>
      <c r="K65" s="896">
        <f t="shared" si="64"/>
        <v>50</v>
      </c>
      <c r="L65" s="1024">
        <f t="shared" si="59"/>
        <v>6</v>
      </c>
      <c r="M65" s="897">
        <f t="shared" si="65"/>
        <v>50</v>
      </c>
      <c r="N65" s="894">
        <f t="shared" si="54"/>
        <v>2056</v>
      </c>
      <c r="O65" s="834">
        <f t="shared" si="60"/>
        <v>1373659128.1599994</v>
      </c>
      <c r="P65" s="835">
        <f t="shared" si="66"/>
        <v>4556702609.896286</v>
      </c>
      <c r="Q65" s="898">
        <f t="shared" si="67"/>
        <v>91134052.197925717</v>
      </c>
      <c r="R65" s="836">
        <f t="shared" si="55"/>
        <v>2007</v>
      </c>
      <c r="S65" s="833">
        <f t="shared" si="68"/>
        <v>1</v>
      </c>
      <c r="T65" s="837">
        <f t="shared" si="56"/>
        <v>91134052.197925717</v>
      </c>
      <c r="U65" s="832">
        <f t="shared" si="57"/>
        <v>2007</v>
      </c>
      <c r="V65" s="838">
        <f t="shared" si="61"/>
        <v>4465568557.6983604</v>
      </c>
      <c r="W65" s="839"/>
      <c r="X65" s="840"/>
      <c r="Y65" s="815"/>
      <c r="AB65" s="842"/>
      <c r="AC65" s="903"/>
      <c r="AD65" s="842"/>
      <c r="AE65" s="842"/>
      <c r="AF65" s="842"/>
      <c r="AG65" s="842"/>
      <c r="AH65" s="844"/>
      <c r="AI65" s="840"/>
      <c r="AJ65" s="845"/>
      <c r="AK65" s="846"/>
      <c r="AL65" s="806"/>
      <c r="AM65" s="847"/>
      <c r="AN65" s="806"/>
      <c r="AO65" s="842"/>
      <c r="AP65" s="848"/>
      <c r="AQ65" s="840"/>
      <c r="AR65" s="840"/>
      <c r="AS65" s="842"/>
      <c r="AT65" s="848"/>
      <c r="AU65" s="840"/>
      <c r="AV65" s="849"/>
      <c r="AW65" s="842"/>
      <c r="AX65" s="848"/>
      <c r="AY65" s="840"/>
      <c r="AZ65" s="850"/>
      <c r="BA65" s="806"/>
      <c r="BB65" s="807"/>
      <c r="BC65" s="807"/>
      <c r="BF65" s="851"/>
    </row>
    <row r="66" spans="1:58" s="808" customFormat="1" ht="27" customHeight="1">
      <c r="A66" s="1035"/>
      <c r="B66" s="1029" t="s">
        <v>3318</v>
      </c>
      <c r="C66" s="832"/>
      <c r="D66" s="892"/>
      <c r="E66" s="830">
        <f t="shared" si="62"/>
        <v>2008</v>
      </c>
      <c r="F66" s="856">
        <v>127490000</v>
      </c>
      <c r="G66" s="853">
        <f t="shared" si="58"/>
        <v>49</v>
      </c>
      <c r="H66" s="893"/>
      <c r="I66" s="894">
        <f t="shared" si="53"/>
        <v>2057</v>
      </c>
      <c r="J66" s="895">
        <f>F66/P65</f>
        <v>2.7978564965621438E-2</v>
      </c>
      <c r="K66" s="896">
        <f t="shared" si="64"/>
        <v>5</v>
      </c>
      <c r="L66" s="1024">
        <f t="shared" si="59"/>
        <v>1</v>
      </c>
      <c r="M66" s="897">
        <f t="shared" si="65"/>
        <v>50</v>
      </c>
      <c r="N66" s="894">
        <f t="shared" si="54"/>
        <v>2057</v>
      </c>
      <c r="O66" s="834">
        <f t="shared" si="60"/>
        <v>4465568557.6983604</v>
      </c>
      <c r="P66" s="835">
        <f t="shared" si="66"/>
        <v>4593058557.6983604</v>
      </c>
      <c r="Q66" s="898">
        <f t="shared" si="67"/>
        <v>91861171.153967202</v>
      </c>
      <c r="R66" s="836">
        <f t="shared" si="55"/>
        <v>2008</v>
      </c>
      <c r="S66" s="833">
        <f t="shared" si="68"/>
        <v>1</v>
      </c>
      <c r="T66" s="837">
        <f t="shared" si="56"/>
        <v>91861171.153967202</v>
      </c>
      <c r="U66" s="832">
        <f t="shared" si="57"/>
        <v>2008</v>
      </c>
      <c r="V66" s="838">
        <f t="shared" si="61"/>
        <v>4501197386.5443935</v>
      </c>
      <c r="W66" s="839"/>
      <c r="X66" s="840"/>
      <c r="Y66" s="815"/>
      <c r="AB66" s="842"/>
      <c r="AC66" s="842"/>
      <c r="AD66" s="842"/>
      <c r="AE66" s="842"/>
      <c r="AF66" s="842"/>
      <c r="AG66" s="842"/>
      <c r="AH66" s="844"/>
      <c r="AI66" s="840"/>
      <c r="AJ66" s="845"/>
      <c r="AK66" s="846"/>
      <c r="AL66" s="806"/>
      <c r="AM66" s="847"/>
      <c r="AN66" s="806"/>
      <c r="AO66" s="842"/>
      <c r="AP66" s="848"/>
      <c r="AQ66" s="840"/>
      <c r="AR66" s="840"/>
      <c r="AS66" s="842"/>
      <c r="AT66" s="848"/>
      <c r="AU66" s="840"/>
      <c r="AV66" s="849"/>
      <c r="AW66" s="842"/>
      <c r="AX66" s="848"/>
      <c r="AY66" s="840"/>
      <c r="AZ66" s="850"/>
      <c r="BA66" s="806"/>
      <c r="BB66" s="807"/>
      <c r="BC66" s="807"/>
      <c r="BF66" s="851"/>
    </row>
    <row r="67" spans="1:58" s="808" customFormat="1" ht="18" customHeight="1">
      <c r="A67" s="1036"/>
      <c r="B67" s="972"/>
      <c r="C67" s="973"/>
      <c r="D67" s="974"/>
      <c r="E67" s="830">
        <f t="shared" si="62"/>
        <v>2009</v>
      </c>
      <c r="F67" s="976">
        <v>0</v>
      </c>
      <c r="G67" s="853">
        <f t="shared" si="58"/>
        <v>49</v>
      </c>
      <c r="H67" s="893"/>
      <c r="I67" s="894">
        <f t="shared" si="53"/>
        <v>2057</v>
      </c>
      <c r="J67" s="895">
        <f t="shared" ref="J67:J76" si="69">F67/P66</f>
        <v>0</v>
      </c>
      <c r="K67" s="896">
        <f t="shared" ref="K67:K76" si="70">IF(J67=0%,0,IF(J67&lt;=25%,5,IF(J67&lt;=50%,10,IF(J67&lt;=75%,15,50))))</f>
        <v>0</v>
      </c>
      <c r="L67" s="1024">
        <f t="shared" si="59"/>
        <v>0</v>
      </c>
      <c r="M67" s="897">
        <f t="shared" si="65"/>
        <v>49</v>
      </c>
      <c r="N67" s="894">
        <f t="shared" si="54"/>
        <v>2057</v>
      </c>
      <c r="O67" s="834">
        <f t="shared" ref="O67:O76" si="71">V66</f>
        <v>4501197386.5443935</v>
      </c>
      <c r="P67" s="835">
        <f t="shared" ref="P67:P76" si="72">O67+F67</f>
        <v>4501197386.5443935</v>
      </c>
      <c r="Q67" s="898">
        <f t="shared" ref="Q67:Q76" si="73">(P67)/M67</f>
        <v>91861171.153967217</v>
      </c>
      <c r="R67" s="890">
        <f t="shared" si="55"/>
        <v>2009</v>
      </c>
      <c r="S67" s="833">
        <f t="shared" ref="S67:S76" si="74">R67-R66</f>
        <v>1</v>
      </c>
      <c r="T67" s="837">
        <f t="shared" ref="T67:T76" si="75">Q67*S67</f>
        <v>91861171.153967217</v>
      </c>
      <c r="U67" s="832">
        <f t="shared" si="57"/>
        <v>2009</v>
      </c>
      <c r="V67" s="838">
        <f t="shared" si="61"/>
        <v>4409336215.3904266</v>
      </c>
      <c r="W67" s="989"/>
      <c r="X67" s="840"/>
      <c r="Y67" s="815"/>
      <c r="Z67" s="1815" t="s">
        <v>3366</v>
      </c>
      <c r="AA67" s="1815"/>
      <c r="AB67" s="1815"/>
      <c r="AC67" s="859">
        <f>SUM(Q59:Q71)</f>
        <v>829618232.96172917</v>
      </c>
      <c r="AD67" s="842"/>
      <c r="AE67" s="842"/>
      <c r="AF67" s="842"/>
      <c r="AG67" s="842"/>
      <c r="AH67" s="844"/>
      <c r="AI67" s="840"/>
      <c r="AJ67" s="845"/>
      <c r="AK67" s="846"/>
      <c r="AL67" s="806"/>
      <c r="AM67" s="847"/>
      <c r="AN67" s="806"/>
      <c r="AO67" s="842"/>
      <c r="AP67" s="848"/>
      <c r="AQ67" s="840"/>
      <c r="AR67" s="840"/>
      <c r="AS67" s="842"/>
      <c r="AT67" s="848"/>
      <c r="AU67" s="840"/>
      <c r="AV67" s="849"/>
      <c r="AW67" s="842"/>
      <c r="AX67" s="848"/>
      <c r="AY67" s="840"/>
      <c r="AZ67" s="850"/>
      <c r="BA67" s="806"/>
      <c r="BB67" s="807"/>
      <c r="BC67" s="807"/>
      <c r="BF67" s="851"/>
    </row>
    <row r="68" spans="1:58" s="808" customFormat="1" ht="18" customHeight="1">
      <c r="A68" s="1036"/>
      <c r="B68" s="972"/>
      <c r="C68" s="973"/>
      <c r="D68" s="974"/>
      <c r="E68" s="830">
        <f t="shared" si="62"/>
        <v>2010</v>
      </c>
      <c r="F68" s="976">
        <v>0</v>
      </c>
      <c r="G68" s="853">
        <f t="shared" si="58"/>
        <v>48</v>
      </c>
      <c r="H68" s="893"/>
      <c r="I68" s="894">
        <f t="shared" si="53"/>
        <v>2057</v>
      </c>
      <c r="J68" s="895">
        <f t="shared" si="69"/>
        <v>0</v>
      </c>
      <c r="K68" s="896">
        <f t="shared" si="70"/>
        <v>0</v>
      </c>
      <c r="L68" s="1024">
        <f t="shared" si="59"/>
        <v>0</v>
      </c>
      <c r="M68" s="897">
        <f t="shared" si="65"/>
        <v>48</v>
      </c>
      <c r="N68" s="894">
        <f t="shared" si="54"/>
        <v>2057</v>
      </c>
      <c r="O68" s="834">
        <f t="shared" si="71"/>
        <v>4409336215.3904266</v>
      </c>
      <c r="P68" s="835">
        <f t="shared" si="72"/>
        <v>4409336215.3904266</v>
      </c>
      <c r="Q68" s="898">
        <f t="shared" si="73"/>
        <v>91861171.153967217</v>
      </c>
      <c r="R68" s="890">
        <f t="shared" si="55"/>
        <v>2010</v>
      </c>
      <c r="S68" s="833">
        <f t="shared" si="74"/>
        <v>1</v>
      </c>
      <c r="T68" s="837">
        <f t="shared" si="75"/>
        <v>91861171.153967217</v>
      </c>
      <c r="U68" s="832">
        <f t="shared" si="57"/>
        <v>2010</v>
      </c>
      <c r="V68" s="838">
        <f t="shared" si="61"/>
        <v>4317475044.2364597</v>
      </c>
      <c r="W68" s="989"/>
      <c r="X68" s="840"/>
      <c r="Y68" s="815"/>
      <c r="AB68" s="842"/>
      <c r="AC68" s="842"/>
      <c r="AD68" s="842"/>
      <c r="AE68" s="842"/>
      <c r="AF68" s="842"/>
      <c r="AG68" s="842"/>
      <c r="AH68" s="844"/>
      <c r="AI68" s="840"/>
      <c r="AJ68" s="845"/>
      <c r="AK68" s="846"/>
      <c r="AL68" s="806"/>
      <c r="AM68" s="847"/>
      <c r="AN68" s="806"/>
      <c r="AO68" s="842"/>
      <c r="AP68" s="848"/>
      <c r="AQ68" s="840"/>
      <c r="AR68" s="840"/>
      <c r="AS68" s="842"/>
      <c r="AT68" s="848"/>
      <c r="AU68" s="840"/>
      <c r="AV68" s="849"/>
      <c r="AW68" s="842"/>
      <c r="AX68" s="848"/>
      <c r="AY68" s="840"/>
      <c r="AZ68" s="850"/>
      <c r="BA68" s="806"/>
      <c r="BB68" s="807"/>
      <c r="BC68" s="807"/>
      <c r="BF68" s="851"/>
    </row>
    <row r="69" spans="1:58" s="808" customFormat="1" ht="18" customHeight="1">
      <c r="A69" s="1036"/>
      <c r="B69" s="972"/>
      <c r="C69" s="973"/>
      <c r="D69" s="974"/>
      <c r="E69" s="830">
        <f t="shared" si="62"/>
        <v>2011</v>
      </c>
      <c r="F69" s="976">
        <v>0</v>
      </c>
      <c r="G69" s="853">
        <f t="shared" si="58"/>
        <v>47</v>
      </c>
      <c r="H69" s="893"/>
      <c r="I69" s="894">
        <f t="shared" si="53"/>
        <v>2057</v>
      </c>
      <c r="J69" s="895">
        <f t="shared" si="69"/>
        <v>0</v>
      </c>
      <c r="K69" s="896">
        <f t="shared" si="70"/>
        <v>0</v>
      </c>
      <c r="L69" s="1024">
        <f t="shared" si="59"/>
        <v>0</v>
      </c>
      <c r="M69" s="897">
        <f t="shared" si="65"/>
        <v>47</v>
      </c>
      <c r="N69" s="894">
        <f t="shared" si="54"/>
        <v>2057</v>
      </c>
      <c r="O69" s="834">
        <f t="shared" si="71"/>
        <v>4317475044.2364597</v>
      </c>
      <c r="P69" s="835">
        <f t="shared" si="72"/>
        <v>4317475044.2364597</v>
      </c>
      <c r="Q69" s="898">
        <f t="shared" si="73"/>
        <v>91861171.153967232</v>
      </c>
      <c r="R69" s="890">
        <f t="shared" si="55"/>
        <v>2011</v>
      </c>
      <c r="S69" s="833">
        <f t="shared" si="74"/>
        <v>1</v>
      </c>
      <c r="T69" s="837">
        <f t="shared" si="75"/>
        <v>91861171.153967232</v>
      </c>
      <c r="U69" s="832">
        <f t="shared" si="57"/>
        <v>2011</v>
      </c>
      <c r="V69" s="838">
        <f t="shared" si="61"/>
        <v>4225613873.0824924</v>
      </c>
      <c r="W69" s="989"/>
      <c r="X69" s="840"/>
      <c r="Y69" s="815"/>
      <c r="AB69" s="842"/>
      <c r="AC69" s="842"/>
      <c r="AD69" s="842"/>
      <c r="AE69" s="842"/>
      <c r="AF69" s="842"/>
      <c r="AG69" s="842"/>
      <c r="AH69" s="844"/>
      <c r="AI69" s="840"/>
      <c r="AJ69" s="845"/>
      <c r="AK69" s="846"/>
      <c r="AL69" s="806"/>
      <c r="AM69" s="847"/>
      <c r="AN69" s="806"/>
      <c r="AO69" s="842"/>
      <c r="AP69" s="848"/>
      <c r="AQ69" s="840"/>
      <c r="AR69" s="840"/>
      <c r="AS69" s="842"/>
      <c r="AT69" s="848"/>
      <c r="AU69" s="840"/>
      <c r="AV69" s="849"/>
      <c r="AW69" s="842"/>
      <c r="AX69" s="848"/>
      <c r="AY69" s="840"/>
      <c r="AZ69" s="850"/>
      <c r="BA69" s="806"/>
      <c r="BB69" s="807"/>
      <c r="BC69" s="807"/>
      <c r="BF69" s="851"/>
    </row>
    <row r="70" spans="1:58" s="808" customFormat="1" ht="18" customHeight="1">
      <c r="A70" s="1036"/>
      <c r="B70" s="972"/>
      <c r="C70" s="973"/>
      <c r="D70" s="974"/>
      <c r="E70" s="830">
        <f t="shared" si="62"/>
        <v>2012</v>
      </c>
      <c r="F70" s="976">
        <v>0</v>
      </c>
      <c r="G70" s="853">
        <f t="shared" si="58"/>
        <v>46</v>
      </c>
      <c r="H70" s="893"/>
      <c r="I70" s="894">
        <f t="shared" si="53"/>
        <v>2057</v>
      </c>
      <c r="J70" s="895">
        <f t="shared" si="69"/>
        <v>0</v>
      </c>
      <c r="K70" s="896">
        <f t="shared" si="70"/>
        <v>0</v>
      </c>
      <c r="L70" s="1024">
        <f t="shared" si="59"/>
        <v>0</v>
      </c>
      <c r="M70" s="897">
        <f t="shared" si="65"/>
        <v>46</v>
      </c>
      <c r="N70" s="894">
        <f t="shared" si="54"/>
        <v>2057</v>
      </c>
      <c r="O70" s="834">
        <f t="shared" si="71"/>
        <v>4225613873.0824924</v>
      </c>
      <c r="P70" s="835">
        <f t="shared" si="72"/>
        <v>4225613873.0824924</v>
      </c>
      <c r="Q70" s="898">
        <f t="shared" si="73"/>
        <v>91861171.153967232</v>
      </c>
      <c r="R70" s="890">
        <f t="shared" si="55"/>
        <v>2012</v>
      </c>
      <c r="S70" s="833">
        <f t="shared" si="74"/>
        <v>1</v>
      </c>
      <c r="T70" s="837">
        <f t="shared" si="75"/>
        <v>91861171.153967232</v>
      </c>
      <c r="U70" s="832">
        <f t="shared" si="57"/>
        <v>2012</v>
      </c>
      <c r="V70" s="838">
        <f t="shared" si="61"/>
        <v>4133752701.928525</v>
      </c>
      <c r="W70" s="989"/>
      <c r="X70" s="840"/>
      <c r="Y70" s="815"/>
      <c r="AB70" s="842"/>
      <c r="AC70" s="842"/>
      <c r="AD70" s="842"/>
      <c r="AE70" s="842"/>
      <c r="AF70" s="842"/>
      <c r="AG70" s="842"/>
      <c r="AH70" s="844"/>
      <c r="AI70" s="840"/>
      <c r="AJ70" s="845"/>
      <c r="AK70" s="846"/>
      <c r="AL70" s="806"/>
      <c r="AM70" s="847"/>
      <c r="AN70" s="806"/>
      <c r="AO70" s="842"/>
      <c r="AP70" s="848"/>
      <c r="AQ70" s="840"/>
      <c r="AR70" s="840"/>
      <c r="AS70" s="842"/>
      <c r="AT70" s="848"/>
      <c r="AU70" s="840"/>
      <c r="AV70" s="849"/>
      <c r="AW70" s="842"/>
      <c r="AX70" s="848"/>
      <c r="AY70" s="840"/>
      <c r="AZ70" s="850"/>
      <c r="BA70" s="806"/>
      <c r="BB70" s="807"/>
      <c r="BC70" s="807"/>
      <c r="BF70" s="851"/>
    </row>
    <row r="71" spans="1:58" s="808" customFormat="1" ht="18" customHeight="1">
      <c r="A71" s="1036"/>
      <c r="B71" s="972"/>
      <c r="C71" s="973"/>
      <c r="D71" s="974"/>
      <c r="E71" s="830">
        <f t="shared" si="62"/>
        <v>2013</v>
      </c>
      <c r="F71" s="976">
        <v>0</v>
      </c>
      <c r="G71" s="853">
        <f t="shared" si="58"/>
        <v>45</v>
      </c>
      <c r="H71" s="893"/>
      <c r="I71" s="894">
        <f t="shared" si="53"/>
        <v>2057</v>
      </c>
      <c r="J71" s="895">
        <f t="shared" si="69"/>
        <v>0</v>
      </c>
      <c r="K71" s="896">
        <f t="shared" si="70"/>
        <v>0</v>
      </c>
      <c r="L71" s="1024">
        <f t="shared" si="59"/>
        <v>0</v>
      </c>
      <c r="M71" s="897">
        <f t="shared" si="65"/>
        <v>45</v>
      </c>
      <c r="N71" s="894">
        <f t="shared" si="54"/>
        <v>2057</v>
      </c>
      <c r="O71" s="834">
        <f t="shared" si="71"/>
        <v>4133752701.928525</v>
      </c>
      <c r="P71" s="835">
        <f t="shared" si="72"/>
        <v>4133752701.928525</v>
      </c>
      <c r="Q71" s="898">
        <f t="shared" si="73"/>
        <v>91861171.153967217</v>
      </c>
      <c r="R71" s="890">
        <f t="shared" si="55"/>
        <v>2013</v>
      </c>
      <c r="S71" s="833">
        <f t="shared" si="74"/>
        <v>1</v>
      </c>
      <c r="T71" s="837">
        <f t="shared" si="75"/>
        <v>91861171.153967217</v>
      </c>
      <c r="U71" s="832">
        <f t="shared" si="57"/>
        <v>2013</v>
      </c>
      <c r="V71" s="838">
        <f t="shared" si="61"/>
        <v>4041891530.7745576</v>
      </c>
      <c r="W71" s="989"/>
      <c r="X71" s="840"/>
      <c r="Y71" s="815"/>
      <c r="AB71" s="842"/>
      <c r="AC71" s="842"/>
      <c r="AD71" s="842"/>
      <c r="AE71" s="842"/>
      <c r="AF71" s="842"/>
      <c r="AG71" s="842"/>
      <c r="AH71" s="844"/>
      <c r="AI71" s="840"/>
      <c r="AJ71" s="845"/>
      <c r="AK71" s="846"/>
      <c r="AL71" s="806"/>
      <c r="AM71" s="847"/>
      <c r="AN71" s="806"/>
      <c r="AO71" s="842"/>
      <c r="AP71" s="848"/>
      <c r="AQ71" s="840"/>
      <c r="AR71" s="840"/>
      <c r="AS71" s="842"/>
      <c r="AT71" s="848"/>
      <c r="AU71" s="840"/>
      <c r="AV71" s="849"/>
      <c r="AW71" s="842"/>
      <c r="AX71" s="848"/>
      <c r="AY71" s="840"/>
      <c r="AZ71" s="850"/>
      <c r="BA71" s="806"/>
      <c r="BB71" s="807"/>
      <c r="BC71" s="807"/>
      <c r="BF71" s="851"/>
    </row>
    <row r="72" spans="1:58" s="808" customFormat="1" ht="18" customHeight="1">
      <c r="A72" s="1036"/>
      <c r="B72" s="972"/>
      <c r="C72" s="973"/>
      <c r="D72" s="974"/>
      <c r="E72" s="830">
        <f t="shared" si="62"/>
        <v>2014</v>
      </c>
      <c r="F72" s="976">
        <v>0</v>
      </c>
      <c r="G72" s="853">
        <f t="shared" si="58"/>
        <v>44</v>
      </c>
      <c r="H72" s="893"/>
      <c r="I72" s="894">
        <f t="shared" si="53"/>
        <v>2057</v>
      </c>
      <c r="J72" s="895">
        <f t="shared" si="69"/>
        <v>0</v>
      </c>
      <c r="K72" s="896">
        <f t="shared" si="70"/>
        <v>0</v>
      </c>
      <c r="L72" s="1024">
        <f t="shared" si="59"/>
        <v>0</v>
      </c>
      <c r="M72" s="897">
        <f t="shared" si="65"/>
        <v>44</v>
      </c>
      <c r="N72" s="894">
        <f t="shared" si="54"/>
        <v>2057</v>
      </c>
      <c r="O72" s="834">
        <f t="shared" si="71"/>
        <v>4041891530.7745576</v>
      </c>
      <c r="P72" s="835">
        <f t="shared" si="72"/>
        <v>4041891530.7745576</v>
      </c>
      <c r="Q72" s="898">
        <f t="shared" si="73"/>
        <v>91861171.153967217</v>
      </c>
      <c r="R72" s="890">
        <f t="shared" si="55"/>
        <v>2014</v>
      </c>
      <c r="S72" s="833">
        <f t="shared" si="74"/>
        <v>1</v>
      </c>
      <c r="T72" s="837">
        <f t="shared" si="75"/>
        <v>91861171.153967217</v>
      </c>
      <c r="U72" s="832">
        <f t="shared" si="57"/>
        <v>2014</v>
      </c>
      <c r="V72" s="838">
        <f t="shared" si="61"/>
        <v>3950030359.6205902</v>
      </c>
      <c r="W72" s="989"/>
      <c r="X72" s="840"/>
      <c r="Y72" s="815"/>
      <c r="AB72" s="842"/>
      <c r="AC72" s="842"/>
      <c r="AD72" s="842"/>
      <c r="AE72" s="842"/>
      <c r="AF72" s="842"/>
      <c r="AG72" s="842"/>
      <c r="AH72" s="844"/>
      <c r="AI72" s="840"/>
      <c r="AJ72" s="845"/>
      <c r="AK72" s="846"/>
      <c r="AL72" s="806"/>
      <c r="AM72" s="847"/>
      <c r="AN72" s="806"/>
      <c r="AO72" s="842"/>
      <c r="AP72" s="848"/>
      <c r="AQ72" s="840"/>
      <c r="AR72" s="840"/>
      <c r="AS72" s="842"/>
      <c r="AT72" s="848"/>
      <c r="AU72" s="840"/>
      <c r="AV72" s="849"/>
      <c r="AW72" s="842"/>
      <c r="AX72" s="848"/>
      <c r="AY72" s="840"/>
      <c r="AZ72" s="850"/>
      <c r="BA72" s="806"/>
      <c r="BB72" s="807"/>
      <c r="BC72" s="807"/>
      <c r="BF72" s="851"/>
    </row>
    <row r="73" spans="1:58" s="808" customFormat="1" ht="18" customHeight="1">
      <c r="A73" s="1036"/>
      <c r="B73" s="972"/>
      <c r="C73" s="973"/>
      <c r="D73" s="974"/>
      <c r="E73" s="830">
        <f t="shared" si="62"/>
        <v>2015</v>
      </c>
      <c r="F73" s="976">
        <v>0</v>
      </c>
      <c r="G73" s="853">
        <f t="shared" si="58"/>
        <v>43</v>
      </c>
      <c r="H73" s="893"/>
      <c r="I73" s="894">
        <f t="shared" si="53"/>
        <v>2057</v>
      </c>
      <c r="J73" s="895">
        <f t="shared" si="69"/>
        <v>0</v>
      </c>
      <c r="K73" s="896">
        <f t="shared" si="70"/>
        <v>0</v>
      </c>
      <c r="L73" s="1024">
        <f t="shared" si="59"/>
        <v>0</v>
      </c>
      <c r="M73" s="897">
        <f t="shared" si="65"/>
        <v>43</v>
      </c>
      <c r="N73" s="894">
        <f t="shared" si="54"/>
        <v>2057</v>
      </c>
      <c r="O73" s="834">
        <f t="shared" si="71"/>
        <v>3950030359.6205902</v>
      </c>
      <c r="P73" s="835">
        <f t="shared" si="72"/>
        <v>3950030359.6205902</v>
      </c>
      <c r="Q73" s="898">
        <f t="shared" si="73"/>
        <v>91861171.153967217</v>
      </c>
      <c r="R73" s="890">
        <f t="shared" si="55"/>
        <v>2015</v>
      </c>
      <c r="S73" s="833">
        <f t="shared" si="74"/>
        <v>1</v>
      </c>
      <c r="T73" s="837">
        <f t="shared" si="75"/>
        <v>91861171.153967217</v>
      </c>
      <c r="U73" s="832">
        <f t="shared" si="57"/>
        <v>2015</v>
      </c>
      <c r="V73" s="838">
        <f t="shared" si="61"/>
        <v>3858169188.4666228</v>
      </c>
      <c r="W73" s="989"/>
      <c r="X73" s="840"/>
      <c r="Y73" s="815"/>
      <c r="AB73" s="842"/>
      <c r="AC73" s="842"/>
      <c r="AD73" s="842"/>
      <c r="AE73" s="842"/>
      <c r="AF73" s="842"/>
      <c r="AG73" s="842"/>
      <c r="AH73" s="844"/>
      <c r="AI73" s="840"/>
      <c r="AJ73" s="845"/>
      <c r="AK73" s="846"/>
      <c r="AL73" s="806"/>
      <c r="AM73" s="847"/>
      <c r="AN73" s="806"/>
      <c r="AO73" s="842"/>
      <c r="AP73" s="848"/>
      <c r="AQ73" s="840"/>
      <c r="AR73" s="840"/>
      <c r="AS73" s="842"/>
      <c r="AT73" s="848"/>
      <c r="AU73" s="840"/>
      <c r="AV73" s="849"/>
      <c r="AW73" s="842"/>
      <c r="AX73" s="848"/>
      <c r="AY73" s="840"/>
      <c r="AZ73" s="850"/>
      <c r="BA73" s="806"/>
      <c r="BB73" s="807"/>
      <c r="BC73" s="807"/>
      <c r="BF73" s="851"/>
    </row>
    <row r="74" spans="1:58" s="808" customFormat="1" ht="18" customHeight="1">
      <c r="A74" s="1036"/>
      <c r="B74" s="972"/>
      <c r="C74" s="973"/>
      <c r="D74" s="974"/>
      <c r="E74" s="830">
        <f t="shared" si="62"/>
        <v>2016</v>
      </c>
      <c r="F74" s="976">
        <v>0</v>
      </c>
      <c r="G74" s="853">
        <f t="shared" si="58"/>
        <v>42</v>
      </c>
      <c r="H74" s="893"/>
      <c r="I74" s="894">
        <f t="shared" si="53"/>
        <v>2057</v>
      </c>
      <c r="J74" s="895">
        <f t="shared" si="69"/>
        <v>0</v>
      </c>
      <c r="K74" s="896">
        <f t="shared" si="70"/>
        <v>0</v>
      </c>
      <c r="L74" s="1024">
        <f t="shared" si="59"/>
        <v>0</v>
      </c>
      <c r="M74" s="897">
        <f t="shared" si="65"/>
        <v>42</v>
      </c>
      <c r="N74" s="894">
        <f t="shared" si="54"/>
        <v>2057</v>
      </c>
      <c r="O74" s="834">
        <f t="shared" si="71"/>
        <v>3858169188.4666228</v>
      </c>
      <c r="P74" s="835">
        <f t="shared" si="72"/>
        <v>3858169188.4666228</v>
      </c>
      <c r="Q74" s="898">
        <f t="shared" si="73"/>
        <v>91861171.153967217</v>
      </c>
      <c r="R74" s="890">
        <f t="shared" si="55"/>
        <v>2016</v>
      </c>
      <c r="S74" s="833">
        <f t="shared" si="74"/>
        <v>1</v>
      </c>
      <c r="T74" s="837">
        <f t="shared" si="75"/>
        <v>91861171.153967217</v>
      </c>
      <c r="U74" s="832">
        <f t="shared" si="57"/>
        <v>2016</v>
      </c>
      <c r="V74" s="838">
        <f t="shared" si="61"/>
        <v>3766308017.3126554</v>
      </c>
      <c r="W74" s="989"/>
      <c r="X74" s="840"/>
      <c r="Y74" s="815"/>
      <c r="AB74" s="842"/>
      <c r="AC74" s="842"/>
      <c r="AD74" s="842"/>
      <c r="AE74" s="842"/>
      <c r="AF74" s="842"/>
      <c r="AG74" s="842"/>
      <c r="AH74" s="844"/>
      <c r="AI74" s="840"/>
      <c r="AJ74" s="845"/>
      <c r="AK74" s="846"/>
      <c r="AL74" s="806"/>
      <c r="AM74" s="847"/>
      <c r="AN74" s="806"/>
      <c r="AO74" s="842"/>
      <c r="AP74" s="848"/>
      <c r="AQ74" s="840"/>
      <c r="AR74" s="840"/>
      <c r="AS74" s="842"/>
      <c r="AT74" s="848"/>
      <c r="AU74" s="840"/>
      <c r="AV74" s="849"/>
      <c r="AW74" s="842"/>
      <c r="AX74" s="848"/>
      <c r="AY74" s="840"/>
      <c r="AZ74" s="850"/>
      <c r="BA74" s="806"/>
      <c r="BB74" s="807"/>
      <c r="BC74" s="807"/>
      <c r="BF74" s="851"/>
    </row>
    <row r="75" spans="1:58" s="808" customFormat="1" ht="18" customHeight="1">
      <c r="A75" s="1036"/>
      <c r="B75" s="972"/>
      <c r="C75" s="973"/>
      <c r="D75" s="974"/>
      <c r="E75" s="830">
        <f t="shared" si="62"/>
        <v>2017</v>
      </c>
      <c r="F75" s="976">
        <v>0</v>
      </c>
      <c r="G75" s="853">
        <f t="shared" si="58"/>
        <v>41</v>
      </c>
      <c r="H75" s="893"/>
      <c r="I75" s="894">
        <f t="shared" si="53"/>
        <v>2057</v>
      </c>
      <c r="J75" s="895">
        <f t="shared" si="69"/>
        <v>0</v>
      </c>
      <c r="K75" s="896">
        <f t="shared" si="70"/>
        <v>0</v>
      </c>
      <c r="L75" s="1024">
        <f t="shared" si="59"/>
        <v>0</v>
      </c>
      <c r="M75" s="897">
        <f t="shared" si="65"/>
        <v>41</v>
      </c>
      <c r="N75" s="894">
        <f t="shared" si="54"/>
        <v>2057</v>
      </c>
      <c r="O75" s="834">
        <f t="shared" si="71"/>
        <v>3766308017.3126554</v>
      </c>
      <c r="P75" s="835">
        <f t="shared" si="72"/>
        <v>3766308017.3126554</v>
      </c>
      <c r="Q75" s="898">
        <f t="shared" si="73"/>
        <v>91861171.153967202</v>
      </c>
      <c r="R75" s="890">
        <f t="shared" si="55"/>
        <v>2017</v>
      </c>
      <c r="S75" s="833">
        <f t="shared" si="74"/>
        <v>1</v>
      </c>
      <c r="T75" s="837">
        <f t="shared" si="75"/>
        <v>91861171.153967202</v>
      </c>
      <c r="U75" s="832">
        <f t="shared" si="57"/>
        <v>2017</v>
      </c>
      <c r="V75" s="838">
        <f t="shared" si="61"/>
        <v>3674446846.1586881</v>
      </c>
      <c r="W75" s="989"/>
      <c r="X75" s="840"/>
      <c r="Y75" s="815"/>
      <c r="AB75" s="842"/>
      <c r="AC75" s="842"/>
      <c r="AD75" s="842"/>
      <c r="AE75" s="842"/>
      <c r="AF75" s="842"/>
      <c r="AG75" s="842"/>
      <c r="AH75" s="844"/>
      <c r="AI75" s="840"/>
      <c r="AJ75" s="845"/>
      <c r="AK75" s="846"/>
      <c r="AL75" s="806"/>
      <c r="AM75" s="847"/>
      <c r="AN75" s="806"/>
      <c r="AO75" s="842"/>
      <c r="AP75" s="848"/>
      <c r="AQ75" s="840"/>
      <c r="AR75" s="840"/>
      <c r="AS75" s="842"/>
      <c r="AT75" s="848"/>
      <c r="AU75" s="840"/>
      <c r="AV75" s="849"/>
      <c r="AW75" s="842"/>
      <c r="AX75" s="848"/>
      <c r="AY75" s="840"/>
      <c r="AZ75" s="850"/>
      <c r="BA75" s="806"/>
      <c r="BB75" s="807"/>
      <c r="BC75" s="807"/>
      <c r="BF75" s="851"/>
    </row>
    <row r="76" spans="1:58" s="808" customFormat="1" ht="18" customHeight="1">
      <c r="A76" s="1036"/>
      <c r="B76" s="972"/>
      <c r="C76" s="973"/>
      <c r="D76" s="974"/>
      <c r="E76" s="830">
        <f t="shared" si="62"/>
        <v>2018</v>
      </c>
      <c r="F76" s="976">
        <v>0</v>
      </c>
      <c r="G76" s="853">
        <f t="shared" si="58"/>
        <v>40</v>
      </c>
      <c r="H76" s="893"/>
      <c r="I76" s="894">
        <f t="shared" si="53"/>
        <v>2057</v>
      </c>
      <c r="J76" s="895">
        <f t="shared" si="69"/>
        <v>0</v>
      </c>
      <c r="K76" s="896">
        <f t="shared" si="70"/>
        <v>0</v>
      </c>
      <c r="L76" s="1024">
        <f t="shared" si="59"/>
        <v>0</v>
      </c>
      <c r="M76" s="897">
        <f t="shared" si="65"/>
        <v>40</v>
      </c>
      <c r="N76" s="894">
        <f t="shared" si="54"/>
        <v>2057</v>
      </c>
      <c r="O76" s="834">
        <f t="shared" si="71"/>
        <v>3674446846.1586881</v>
      </c>
      <c r="P76" s="835">
        <f t="shared" si="72"/>
        <v>3674446846.1586881</v>
      </c>
      <c r="Q76" s="898">
        <f t="shared" si="73"/>
        <v>91861171.153967202</v>
      </c>
      <c r="R76" s="890">
        <f t="shared" si="55"/>
        <v>2018</v>
      </c>
      <c r="S76" s="833">
        <f t="shared" si="74"/>
        <v>1</v>
      </c>
      <c r="T76" s="837">
        <f t="shared" si="75"/>
        <v>91861171.153967202</v>
      </c>
      <c r="U76" s="832">
        <f t="shared" si="57"/>
        <v>2018</v>
      </c>
      <c r="V76" s="838">
        <f t="shared" si="61"/>
        <v>3582585675.0047207</v>
      </c>
      <c r="W76" s="989"/>
      <c r="X76" s="840"/>
      <c r="Y76" s="815"/>
      <c r="AB76" s="842"/>
      <c r="AC76" s="842"/>
      <c r="AD76" s="842"/>
      <c r="AE76" s="842"/>
      <c r="AF76" s="842"/>
      <c r="AG76" s="842"/>
      <c r="AH76" s="844"/>
      <c r="AI76" s="840"/>
      <c r="AJ76" s="845"/>
      <c r="AK76" s="846"/>
      <c r="AL76" s="806"/>
      <c r="AM76" s="847"/>
      <c r="AN76" s="806"/>
      <c r="AO76" s="842"/>
      <c r="AP76" s="848"/>
      <c r="AQ76" s="840"/>
      <c r="AR76" s="840"/>
      <c r="AS76" s="842"/>
      <c r="AT76" s="848"/>
      <c r="AU76" s="840"/>
      <c r="AV76" s="849"/>
      <c r="AW76" s="842"/>
      <c r="AX76" s="848"/>
      <c r="AY76" s="840"/>
      <c r="AZ76" s="850"/>
      <c r="BA76" s="806"/>
      <c r="BB76" s="807"/>
      <c r="BC76" s="807"/>
      <c r="BF76" s="851"/>
    </row>
    <row r="77" spans="1:58" s="808" customFormat="1" ht="13.5" customHeight="1">
      <c r="A77" s="1035"/>
      <c r="B77" s="902"/>
      <c r="C77" s="832"/>
      <c r="D77" s="892"/>
      <c r="E77" s="1237">
        <v>2019</v>
      </c>
      <c r="F77" s="976">
        <v>0</v>
      </c>
      <c r="G77" s="853">
        <f t="shared" ref="G77" si="76">M76-(E77-E76)</f>
        <v>39</v>
      </c>
      <c r="H77" s="893"/>
      <c r="I77" s="894">
        <f t="shared" ref="I77" si="77">E77+M77-1</f>
        <v>2057</v>
      </c>
      <c r="J77" s="895">
        <f t="shared" ref="J77" si="78">F77/P76</f>
        <v>0</v>
      </c>
      <c r="K77" s="896">
        <f t="shared" ref="K77" si="79">IF(J77=0%,0,IF(J77&lt;=25%,5,IF(J77&lt;=50%,10,IF(J77&lt;=75%,15,50))))</f>
        <v>0</v>
      </c>
      <c r="L77" s="1024">
        <f t="shared" ref="L77" si="80">IF(OR(AND(ISBLANK(D77),ISBLANK(F77)),ISTEXT(D77),ISTEXT(F77)),"",IF(G77+K77&gt;$G$34,$G$34-G77,K77))</f>
        <v>0</v>
      </c>
      <c r="M77" s="897">
        <f t="shared" ref="M77" si="81">IF(OR(AND(ISBLANK(D77),ISBLANK(F77)),ISTEXT(D77),ISTEXT(F77)),"",G77+L77)</f>
        <v>39</v>
      </c>
      <c r="N77" s="894">
        <f t="shared" ref="N77" si="82">E77+M77-1</f>
        <v>2057</v>
      </c>
      <c r="O77" s="834">
        <f t="shared" ref="O77" si="83">V76</f>
        <v>3582585675.0047207</v>
      </c>
      <c r="P77" s="835">
        <f t="shared" ref="P77" si="84">O77+F77</f>
        <v>3582585675.0047207</v>
      </c>
      <c r="Q77" s="898">
        <f t="shared" ref="Q77" si="85">(P77)/M77</f>
        <v>91861171.153967202</v>
      </c>
      <c r="R77" s="915">
        <f t="shared" ref="R77" si="86">E77</f>
        <v>2019</v>
      </c>
      <c r="S77" s="833">
        <f t="shared" ref="S77" si="87">R77-R76</f>
        <v>1</v>
      </c>
      <c r="T77" s="837">
        <f t="shared" ref="T77" si="88">Q77*S77</f>
        <v>91861171.153967202</v>
      </c>
      <c r="U77" s="832">
        <f t="shared" ref="U77" si="89">E77</f>
        <v>2019</v>
      </c>
      <c r="V77" s="838">
        <f t="shared" ref="V77" si="90">IF(OR(AND(ISBLANK(D77),ISBLANK(F77)),ISTEXT(D77),ISTEXT(F77)),"",P77-T77)</f>
        <v>3490724503.8507533</v>
      </c>
      <c r="W77" s="858"/>
      <c r="X77" s="842"/>
      <c r="Y77" s="842"/>
      <c r="AD77" s="842"/>
      <c r="AE77" s="842"/>
      <c r="AF77" s="842"/>
      <c r="AG77" s="842"/>
      <c r="AH77" s="844"/>
      <c r="AI77" s="840"/>
      <c r="AJ77" s="845"/>
      <c r="AK77" s="846"/>
      <c r="AL77" s="806"/>
      <c r="AM77" s="847"/>
      <c r="AN77" s="806"/>
      <c r="AO77" s="842"/>
      <c r="AP77" s="848"/>
      <c r="AQ77" s="840"/>
      <c r="AR77" s="840"/>
      <c r="AS77" s="842"/>
      <c r="AT77" s="848"/>
      <c r="AU77" s="840"/>
      <c r="AV77" s="849"/>
      <c r="AW77" s="842"/>
      <c r="AX77" s="848"/>
      <c r="AY77" s="840"/>
      <c r="AZ77" s="850"/>
      <c r="BA77" s="806"/>
      <c r="BB77" s="807"/>
      <c r="BC77" s="807"/>
      <c r="BF77" s="851"/>
    </row>
    <row r="78" spans="1:58" s="880" customFormat="1" ht="13.5" customHeight="1">
      <c r="A78" s="1816" t="s">
        <v>100</v>
      </c>
      <c r="B78" s="1817"/>
      <c r="C78" s="1817"/>
      <c r="D78" s="1817"/>
      <c r="E78" s="1818"/>
      <c r="F78" s="991">
        <f>SUM(F59:F77)</f>
        <v>4871509763.7362862</v>
      </c>
      <c r="G78" s="861"/>
      <c r="H78" s="862"/>
      <c r="I78" s="863"/>
      <c r="J78" s="863"/>
      <c r="K78" s="861"/>
      <c r="L78" s="1025"/>
      <c r="M78" s="864"/>
      <c r="N78" s="863"/>
      <c r="O78" s="865"/>
      <c r="P78" s="866"/>
      <c r="Q78" s="867"/>
      <c r="R78" s="868"/>
      <c r="S78" s="868"/>
      <c r="T78" s="866">
        <f>SUM(T59:T77)</f>
        <v>1380785259.8855324</v>
      </c>
      <c r="U78" s="869"/>
      <c r="V78" s="870"/>
      <c r="W78" s="812"/>
      <c r="X78" s="803"/>
      <c r="Y78" s="803"/>
      <c r="Z78" s="803"/>
      <c r="AA78" s="803"/>
      <c r="AB78" s="803"/>
      <c r="AC78" s="803"/>
      <c r="AD78" s="803"/>
      <c r="AE78" s="803"/>
      <c r="AF78" s="803"/>
      <c r="AG78" s="803"/>
      <c r="AH78" s="871"/>
      <c r="AI78" s="872"/>
      <c r="AJ78" s="809"/>
      <c r="AK78" s="873"/>
      <c r="AL78" s="874"/>
      <c r="AM78" s="875"/>
      <c r="AN78" s="874"/>
      <c r="AO78" s="803"/>
      <c r="AP78" s="876"/>
      <c r="AQ78" s="872"/>
      <c r="AR78" s="872"/>
      <c r="AS78" s="803"/>
      <c r="AT78" s="876"/>
      <c r="AU78" s="872"/>
      <c r="AV78" s="877"/>
      <c r="AW78" s="803"/>
      <c r="AX78" s="876"/>
      <c r="AY78" s="872"/>
      <c r="AZ78" s="878"/>
      <c r="BA78" s="874"/>
      <c r="BB78" s="879"/>
      <c r="BC78" s="879"/>
      <c r="BF78" s="881"/>
    </row>
    <row r="79" spans="1:58" s="882" customFormat="1">
      <c r="A79" s="1034"/>
      <c r="L79" s="1026"/>
      <c r="T79" s="904"/>
    </row>
    <row r="80" spans="1:58" s="885" customFormat="1" ht="13.5" customHeight="1">
      <c r="A80" s="1813" t="s">
        <v>3408</v>
      </c>
      <c r="B80" s="1813"/>
      <c r="C80" s="1813"/>
      <c r="D80" s="1813"/>
      <c r="E80" s="884"/>
      <c r="H80" s="797"/>
      <c r="I80" s="798"/>
      <c r="J80" s="798"/>
      <c r="L80" s="1027"/>
      <c r="T80" s="886"/>
      <c r="U80" s="887"/>
      <c r="X80" s="888"/>
      <c r="Y80" s="888"/>
      <c r="Z80" s="888"/>
      <c r="AA80" s="888"/>
      <c r="AB80" s="888"/>
      <c r="AC80" s="888"/>
      <c r="AD80" s="888"/>
      <c r="AE80" s="888"/>
      <c r="AF80" s="888"/>
      <c r="AG80" s="888"/>
      <c r="AH80" s="888"/>
      <c r="AI80" s="888"/>
      <c r="AJ80" s="888"/>
      <c r="AK80" s="888"/>
      <c r="AL80" s="888"/>
      <c r="AM80" s="888"/>
      <c r="AN80" s="888"/>
      <c r="AO80" s="888"/>
      <c r="AP80" s="888"/>
      <c r="AQ80" s="888"/>
      <c r="AR80" s="888"/>
      <c r="AS80" s="888"/>
      <c r="AT80" s="888"/>
      <c r="AU80" s="888"/>
      <c r="AV80" s="888"/>
      <c r="AW80" s="888"/>
      <c r="AX80" s="888"/>
      <c r="AY80" s="888"/>
      <c r="AZ80" s="888"/>
      <c r="BA80" s="888"/>
    </row>
    <row r="81" spans="1:58" s="808" customFormat="1" ht="13.5" customHeight="1">
      <c r="A81" s="1792" t="s">
        <v>118</v>
      </c>
      <c r="B81" s="1792" t="s">
        <v>3340</v>
      </c>
      <c r="C81" s="1792" t="s">
        <v>3</v>
      </c>
      <c r="D81" s="1792" t="s">
        <v>3341</v>
      </c>
      <c r="E81" s="1792"/>
      <c r="F81" s="1814" t="s">
        <v>3342</v>
      </c>
      <c r="G81" s="1792" t="s">
        <v>3343</v>
      </c>
      <c r="H81" s="1792"/>
      <c r="I81" s="1792" t="s">
        <v>3344</v>
      </c>
      <c r="J81" s="1793" t="s">
        <v>3345</v>
      </c>
      <c r="K81" s="1792" t="s">
        <v>3346</v>
      </c>
      <c r="L81" s="1796" t="s">
        <v>3347</v>
      </c>
      <c r="M81" s="1797" t="s">
        <v>3348</v>
      </c>
      <c r="N81" s="1792" t="s">
        <v>3349</v>
      </c>
      <c r="O81" s="1805" t="s">
        <v>3350</v>
      </c>
      <c r="P81" s="1806"/>
      <c r="Q81" s="917" t="s">
        <v>3351</v>
      </c>
      <c r="R81" s="1805" t="s">
        <v>2425</v>
      </c>
      <c r="S81" s="1807"/>
      <c r="T81" s="1806"/>
      <c r="U81" s="1808" t="s">
        <v>3352</v>
      </c>
      <c r="V81" s="1808"/>
      <c r="W81" s="1809" t="s">
        <v>3353</v>
      </c>
      <c r="X81" s="1812"/>
      <c r="Y81" s="918"/>
      <c r="Z81" s="803">
        <v>4</v>
      </c>
      <c r="AA81" s="803"/>
      <c r="AB81" s="803"/>
      <c r="AC81" s="889"/>
      <c r="AD81" s="803"/>
      <c r="AE81" s="803"/>
      <c r="AF81" s="803"/>
      <c r="AG81" s="803"/>
      <c r="AH81" s="804"/>
      <c r="AI81" s="804"/>
      <c r="AJ81" s="804"/>
      <c r="AK81" s="804"/>
      <c r="AL81" s="805"/>
      <c r="AM81" s="804"/>
      <c r="AN81" s="804"/>
      <c r="AO81" s="803"/>
      <c r="AP81" s="804"/>
      <c r="AQ81" s="804"/>
      <c r="AR81" s="804"/>
      <c r="AS81" s="803"/>
      <c r="AT81" s="804"/>
      <c r="AU81" s="804"/>
      <c r="AV81" s="804"/>
      <c r="AW81" s="803"/>
      <c r="AX81" s="804"/>
      <c r="AY81" s="804"/>
      <c r="AZ81" s="804"/>
      <c r="BA81" s="806"/>
      <c r="BB81" s="807"/>
      <c r="BC81" s="807"/>
    </row>
    <row r="82" spans="1:58" s="808" customFormat="1" ht="15.75" customHeight="1">
      <c r="A82" s="1792"/>
      <c r="B82" s="1792"/>
      <c r="C82" s="1792"/>
      <c r="D82" s="1792"/>
      <c r="E82" s="1792"/>
      <c r="F82" s="1814"/>
      <c r="G82" s="1792"/>
      <c r="H82" s="1792"/>
      <c r="I82" s="1792"/>
      <c r="J82" s="1794"/>
      <c r="K82" s="1792"/>
      <c r="L82" s="1796"/>
      <c r="M82" s="1798"/>
      <c r="N82" s="1792"/>
      <c r="O82" s="1809" t="s">
        <v>3354</v>
      </c>
      <c r="P82" s="1809" t="s">
        <v>3355</v>
      </c>
      <c r="Q82" s="1797" t="s">
        <v>3342</v>
      </c>
      <c r="R82" s="1797" t="s">
        <v>3356</v>
      </c>
      <c r="S82" s="1793" t="s">
        <v>3357</v>
      </c>
      <c r="T82" s="1797" t="s">
        <v>3342</v>
      </c>
      <c r="U82" s="1808"/>
      <c r="V82" s="1808"/>
      <c r="W82" s="1810"/>
      <c r="X82" s="1812"/>
      <c r="Y82" s="918"/>
      <c r="Z82" s="803"/>
      <c r="AA82" s="803"/>
      <c r="AB82" s="803"/>
      <c r="AC82" s="803"/>
      <c r="AD82" s="803"/>
      <c r="AE82" s="803"/>
      <c r="AF82" s="803"/>
      <c r="AG82" s="803"/>
      <c r="AH82" s="804"/>
      <c r="AI82" s="804"/>
      <c r="AJ82" s="803"/>
      <c r="AK82" s="804"/>
      <c r="AL82" s="805"/>
      <c r="AM82" s="804"/>
      <c r="AN82" s="804"/>
      <c r="AO82" s="809"/>
      <c r="AP82" s="804"/>
      <c r="AQ82" s="804"/>
      <c r="AR82" s="804"/>
      <c r="AS82" s="809"/>
      <c r="AT82" s="804"/>
      <c r="AU82" s="804"/>
      <c r="AV82" s="804"/>
      <c r="AW82" s="809"/>
      <c r="AX82" s="804"/>
      <c r="AY82" s="804"/>
      <c r="AZ82" s="804"/>
      <c r="BA82" s="806"/>
      <c r="BB82" s="807"/>
      <c r="BC82" s="807"/>
    </row>
    <row r="83" spans="1:58" s="808" customFormat="1" ht="21.75" customHeight="1">
      <c r="A83" s="1792"/>
      <c r="B83" s="1792"/>
      <c r="C83" s="1792"/>
      <c r="D83" s="810" t="s">
        <v>20</v>
      </c>
      <c r="E83" s="811" t="s">
        <v>1914</v>
      </c>
      <c r="F83" s="1814"/>
      <c r="G83" s="916" t="s">
        <v>1914</v>
      </c>
      <c r="H83" s="916" t="s">
        <v>3358</v>
      </c>
      <c r="I83" s="1792"/>
      <c r="J83" s="1795"/>
      <c r="K83" s="813" t="s">
        <v>1914</v>
      </c>
      <c r="L83" s="1022" t="s">
        <v>1914</v>
      </c>
      <c r="M83" s="916" t="s">
        <v>1914</v>
      </c>
      <c r="N83" s="1792"/>
      <c r="O83" s="1811"/>
      <c r="P83" s="1811"/>
      <c r="Q83" s="1798"/>
      <c r="R83" s="1798"/>
      <c r="S83" s="1795"/>
      <c r="T83" s="1798"/>
      <c r="U83" s="916" t="s">
        <v>3359</v>
      </c>
      <c r="V83" s="916" t="s">
        <v>3342</v>
      </c>
      <c r="W83" s="1811"/>
      <c r="X83" s="814"/>
      <c r="Y83" s="814"/>
      <c r="Z83" s="803"/>
      <c r="AA83" s="803"/>
      <c r="AB83" s="803"/>
      <c r="AC83" s="803"/>
      <c r="AD83" s="803"/>
      <c r="AE83" s="803"/>
      <c r="AF83" s="803"/>
      <c r="AG83" s="803"/>
      <c r="AH83" s="804"/>
      <c r="AI83" s="809"/>
      <c r="AJ83" s="809"/>
      <c r="AK83" s="804"/>
      <c r="AL83" s="805"/>
      <c r="AM83" s="809"/>
      <c r="AN83" s="804"/>
      <c r="AO83" s="809"/>
      <c r="AP83" s="809"/>
      <c r="AQ83" s="804"/>
      <c r="AR83" s="804"/>
      <c r="AS83" s="809"/>
      <c r="AT83" s="809"/>
      <c r="AU83" s="804"/>
      <c r="AV83" s="804"/>
      <c r="AW83" s="809"/>
      <c r="AX83" s="809"/>
      <c r="AY83" s="804"/>
      <c r="AZ83" s="804"/>
      <c r="BA83" s="806"/>
      <c r="BB83" s="807"/>
      <c r="BC83" s="807"/>
    </row>
    <row r="84" spans="1:58" s="825" customFormat="1" ht="13.5" customHeight="1">
      <c r="A84" s="1819"/>
      <c r="B84" s="1015" t="s">
        <v>3319</v>
      </c>
      <c r="C84" s="828">
        <v>31101</v>
      </c>
      <c r="D84" s="923"/>
      <c r="E84" s="830">
        <v>2001</v>
      </c>
      <c r="F84" s="924">
        <v>859340455</v>
      </c>
      <c r="G84" s="925">
        <f>VLOOKUP(C84,'[18]umur ekonomis'!$A$1:$C$79,3)</f>
        <v>50</v>
      </c>
      <c r="H84" s="926"/>
      <c r="I84" s="894">
        <f t="shared" ref="I84:I101" si="91">E84+M84-1</f>
        <v>2050</v>
      </c>
      <c r="J84" s="927"/>
      <c r="K84" s="925"/>
      <c r="L84" s="1023">
        <f>IF(G84+K84&gt;$G84,$G84-G84,K84)</f>
        <v>0</v>
      </c>
      <c r="M84" s="928">
        <f>G84+L84</f>
        <v>50</v>
      </c>
      <c r="N84" s="894">
        <f t="shared" ref="N84:N101" si="92">E84+M84-1</f>
        <v>2050</v>
      </c>
      <c r="O84" s="905">
        <f>F84</f>
        <v>859340455</v>
      </c>
      <c r="P84" s="898">
        <f>O84</f>
        <v>859340455</v>
      </c>
      <c r="Q84" s="898">
        <f>(O84)/M84</f>
        <v>17186809.100000001</v>
      </c>
      <c r="R84" s="929">
        <f t="shared" ref="R84:R101" si="93">E84</f>
        <v>2001</v>
      </c>
      <c r="S84" s="897">
        <v>1</v>
      </c>
      <c r="T84" s="930">
        <f t="shared" ref="T84:T101" si="94">Q84*S84</f>
        <v>17186809.100000001</v>
      </c>
      <c r="U84" s="894">
        <f t="shared" ref="U84:U101" si="95">E84</f>
        <v>2001</v>
      </c>
      <c r="V84" s="931">
        <f>IF(OR(AND(ISBLANK(D84),ISBLANK(F84)),ISTEXT(D84),ISTEXT(F84)),"",F84-Q84)</f>
        <v>842153645.89999998</v>
      </c>
      <c r="W84" s="932"/>
      <c r="X84" s="933"/>
      <c r="Y84" s="933"/>
      <c r="Z84" s="934" t="s">
        <v>3360</v>
      </c>
      <c r="AA84" s="935"/>
      <c r="AB84" s="935"/>
      <c r="AC84" s="936"/>
      <c r="AD84" s="937"/>
      <c r="AE84" s="816"/>
      <c r="AF84" s="816"/>
      <c r="AG84" s="816"/>
      <c r="AH84" s="817"/>
      <c r="AI84" s="815"/>
      <c r="AJ84" s="817"/>
      <c r="AK84" s="818"/>
      <c r="AL84" s="819"/>
      <c r="AM84" s="820"/>
      <c r="AN84" s="819"/>
      <c r="AO84" s="816"/>
      <c r="AP84" s="821"/>
      <c r="AQ84" s="815"/>
      <c r="AR84" s="815"/>
      <c r="AS84" s="816"/>
      <c r="AT84" s="821"/>
      <c r="AU84" s="815"/>
      <c r="AV84" s="822"/>
      <c r="AW84" s="816"/>
      <c r="AX84" s="821"/>
      <c r="AY84" s="815"/>
      <c r="AZ84" s="823"/>
      <c r="BA84" s="819"/>
      <c r="BB84" s="824"/>
      <c r="BC84" s="824"/>
      <c r="BF84" s="826"/>
    </row>
    <row r="85" spans="1:58" s="808" customFormat="1" ht="13.5" customHeight="1">
      <c r="A85" s="1820"/>
      <c r="B85" s="827"/>
      <c r="C85" s="891"/>
      <c r="D85" s="892"/>
      <c r="E85" s="830">
        <f>E84+1</f>
        <v>2002</v>
      </c>
      <c r="F85" s="831">
        <v>0</v>
      </c>
      <c r="G85" s="853">
        <f t="shared" ref="G85:G101" si="96">M84-(E85-E84)</f>
        <v>49</v>
      </c>
      <c r="H85" s="893"/>
      <c r="I85" s="894">
        <f t="shared" si="91"/>
        <v>2050</v>
      </c>
      <c r="J85" s="895">
        <f>F85/$F$34</f>
        <v>0</v>
      </c>
      <c r="K85" s="896">
        <f>IF(J85=0%,0,IF(J85&lt;=25%,5,IF(J85&lt;=50%,10,IF(J85&lt;=75%,15,50))))</f>
        <v>0</v>
      </c>
      <c r="L85" s="1024">
        <f t="shared" ref="L85:L101" si="97">IF(OR(AND(ISBLANK(D85),ISBLANK(F85)),ISTEXT(D85),ISTEXT(F85)),"",IF(G85+K85&gt;$G$34,$G$34-G85,K85))</f>
        <v>0</v>
      </c>
      <c r="M85" s="897">
        <f>IF(OR(AND(ISBLANK(E85),ISBLANK(F85)),ISTEXT(E85),ISTEXT(F85)),"",G85+L85)</f>
        <v>49</v>
      </c>
      <c r="N85" s="894">
        <f t="shared" si="92"/>
        <v>2050</v>
      </c>
      <c r="O85" s="834">
        <f t="shared" ref="O85:O101" si="98">V84</f>
        <v>842153645.89999998</v>
      </c>
      <c r="P85" s="835">
        <f>O85+F85</f>
        <v>842153645.89999998</v>
      </c>
      <c r="Q85" s="898">
        <f>(P85)/M85</f>
        <v>17186809.099999998</v>
      </c>
      <c r="R85" s="915">
        <f t="shared" si="93"/>
        <v>2002</v>
      </c>
      <c r="S85" s="833">
        <f>R85-R84</f>
        <v>1</v>
      </c>
      <c r="T85" s="837">
        <f t="shared" si="94"/>
        <v>17186809.099999998</v>
      </c>
      <c r="U85" s="832">
        <f t="shared" si="95"/>
        <v>2002</v>
      </c>
      <c r="V85" s="838">
        <f t="shared" ref="V85:V101" si="99">IF(OR(AND(ISBLANK(D85),ISBLANK(F85)),ISTEXT(D85),ISTEXT(F85)),"",P85-T85)</f>
        <v>824966836.79999995</v>
      </c>
      <c r="W85" s="839"/>
      <c r="X85" s="840"/>
      <c r="Y85" s="815"/>
      <c r="Z85" s="841" t="s">
        <v>3361</v>
      </c>
      <c r="AA85" s="842"/>
      <c r="AB85" s="842"/>
      <c r="AC85" s="843">
        <f>F103</f>
        <v>1424956005.2996848</v>
      </c>
      <c r="AD85" s="797"/>
      <c r="AE85" s="842"/>
      <c r="AF85" s="842"/>
      <c r="AG85" s="842"/>
      <c r="AH85" s="844"/>
      <c r="AI85" s="840"/>
      <c r="AJ85" s="845"/>
      <c r="AK85" s="846"/>
      <c r="AL85" s="806"/>
      <c r="AM85" s="847"/>
      <c r="AN85" s="806"/>
      <c r="AO85" s="842"/>
      <c r="AP85" s="848"/>
      <c r="AQ85" s="840"/>
      <c r="AR85" s="840"/>
      <c r="AS85" s="842"/>
      <c r="AT85" s="848"/>
      <c r="AU85" s="840"/>
      <c r="AV85" s="849"/>
      <c r="AW85" s="842"/>
      <c r="AX85" s="848"/>
      <c r="AY85" s="840"/>
      <c r="AZ85" s="850"/>
      <c r="BA85" s="806"/>
      <c r="BB85" s="807"/>
      <c r="BC85" s="807"/>
      <c r="BF85" s="851"/>
    </row>
    <row r="86" spans="1:58" s="808" customFormat="1" ht="13.5" customHeight="1">
      <c r="A86" s="1820"/>
      <c r="B86" s="827"/>
      <c r="C86" s="891"/>
      <c r="D86" s="892"/>
      <c r="E86" s="830">
        <f t="shared" ref="E86:E101" si="100">E85+1</f>
        <v>2003</v>
      </c>
      <c r="F86" s="831">
        <v>0</v>
      </c>
      <c r="G86" s="853">
        <f t="shared" si="96"/>
        <v>48</v>
      </c>
      <c r="H86" s="893"/>
      <c r="I86" s="894">
        <f t="shared" si="91"/>
        <v>2050</v>
      </c>
      <c r="J86" s="895">
        <f t="shared" ref="J86:J89" si="101">F86/$F$59</f>
        <v>0</v>
      </c>
      <c r="K86" s="896">
        <f t="shared" ref="K86:K101" si="102">IF(J86=0%,0,IF(J86&lt;=25%,5,IF(J86&lt;=50%,10,IF(J86&lt;=75%,15,50))))</f>
        <v>0</v>
      </c>
      <c r="L86" s="1024">
        <f t="shared" si="97"/>
        <v>0</v>
      </c>
      <c r="M86" s="897">
        <f t="shared" ref="M86:M101" si="103">IF(OR(AND(ISBLANK(D86),ISBLANK(F86)),ISTEXT(D86),ISTEXT(F86)),"",G86+L86)</f>
        <v>48</v>
      </c>
      <c r="N86" s="894">
        <f t="shared" si="92"/>
        <v>2050</v>
      </c>
      <c r="O86" s="834">
        <f t="shared" si="98"/>
        <v>824966836.79999995</v>
      </c>
      <c r="P86" s="835">
        <f t="shared" ref="P86:P101" si="104">O86+F86</f>
        <v>824966836.79999995</v>
      </c>
      <c r="Q86" s="898">
        <f t="shared" ref="Q86:Q101" si="105">(P86)/M86</f>
        <v>17186809.099999998</v>
      </c>
      <c r="R86" s="915">
        <f t="shared" si="93"/>
        <v>2003</v>
      </c>
      <c r="S86" s="833">
        <f t="shared" ref="S86:S101" si="106">R86-R85</f>
        <v>1</v>
      </c>
      <c r="T86" s="837">
        <f t="shared" si="94"/>
        <v>17186809.099999998</v>
      </c>
      <c r="U86" s="832">
        <f t="shared" si="95"/>
        <v>2003</v>
      </c>
      <c r="V86" s="838">
        <f t="shared" si="99"/>
        <v>807780027.69999993</v>
      </c>
      <c r="W86" s="839"/>
      <c r="X86" s="840"/>
      <c r="Y86" s="815"/>
      <c r="Z86" s="841" t="s">
        <v>3362</v>
      </c>
      <c r="AA86" s="797"/>
      <c r="AB86" s="797"/>
      <c r="AC86" s="843">
        <f>T103</f>
        <v>438271709.93855923</v>
      </c>
      <c r="AD86" s="797"/>
      <c r="AE86" s="842"/>
      <c r="AF86" s="842"/>
      <c r="AG86" s="842"/>
      <c r="AH86" s="844"/>
      <c r="AI86" s="840"/>
      <c r="AJ86" s="845"/>
      <c r="AK86" s="846"/>
      <c r="AL86" s="806"/>
      <c r="AM86" s="847"/>
      <c r="AN86" s="806"/>
      <c r="AO86" s="842"/>
      <c r="AP86" s="848"/>
      <c r="AQ86" s="840"/>
      <c r="AR86" s="840"/>
      <c r="AS86" s="842"/>
      <c r="AT86" s="848"/>
      <c r="AU86" s="840"/>
      <c r="AV86" s="849"/>
      <c r="AW86" s="842"/>
      <c r="AX86" s="848"/>
      <c r="AY86" s="840"/>
      <c r="AZ86" s="850"/>
      <c r="BA86" s="806"/>
      <c r="BB86" s="807"/>
      <c r="BC86" s="807"/>
      <c r="BF86" s="851"/>
    </row>
    <row r="87" spans="1:58" s="808" customFormat="1" ht="13.5" customHeight="1">
      <c r="A87" s="1820"/>
      <c r="B87" s="827"/>
      <c r="C87" s="891"/>
      <c r="D87" s="892"/>
      <c r="E87" s="830">
        <f t="shared" si="100"/>
        <v>2004</v>
      </c>
      <c r="F87" s="831">
        <v>0</v>
      </c>
      <c r="G87" s="853">
        <f t="shared" si="96"/>
        <v>47</v>
      </c>
      <c r="H87" s="893"/>
      <c r="I87" s="894">
        <f t="shared" si="91"/>
        <v>2050</v>
      </c>
      <c r="J87" s="895">
        <f t="shared" si="101"/>
        <v>0</v>
      </c>
      <c r="K87" s="896">
        <f t="shared" si="102"/>
        <v>0</v>
      </c>
      <c r="L87" s="1024">
        <f t="shared" si="97"/>
        <v>0</v>
      </c>
      <c r="M87" s="897">
        <f t="shared" si="103"/>
        <v>47</v>
      </c>
      <c r="N87" s="894">
        <f t="shared" si="92"/>
        <v>2050</v>
      </c>
      <c r="O87" s="834">
        <f t="shared" si="98"/>
        <v>807780027.69999993</v>
      </c>
      <c r="P87" s="835">
        <f t="shared" si="104"/>
        <v>807780027.69999993</v>
      </c>
      <c r="Q87" s="898">
        <f t="shared" si="105"/>
        <v>17186809.099999998</v>
      </c>
      <c r="R87" s="915">
        <f t="shared" si="93"/>
        <v>2004</v>
      </c>
      <c r="S87" s="833">
        <f t="shared" si="106"/>
        <v>1</v>
      </c>
      <c r="T87" s="837">
        <f t="shared" si="94"/>
        <v>17186809.099999998</v>
      </c>
      <c r="U87" s="832">
        <f t="shared" si="95"/>
        <v>2004</v>
      </c>
      <c r="V87" s="838">
        <f t="shared" si="99"/>
        <v>790593218.5999999</v>
      </c>
      <c r="W87" s="839"/>
      <c r="X87" s="840"/>
      <c r="Y87" s="815"/>
      <c r="Z87" s="854" t="s">
        <v>3363</v>
      </c>
      <c r="AA87" s="842"/>
      <c r="AB87" s="842"/>
      <c r="AC87" s="843">
        <f>AC85-AC86</f>
        <v>986684295.36112547</v>
      </c>
      <c r="AD87" s="797"/>
      <c r="AE87" s="842"/>
      <c r="AF87" s="842"/>
      <c r="AG87" s="842"/>
      <c r="AH87" s="844"/>
      <c r="AI87" s="840"/>
      <c r="AJ87" s="845"/>
      <c r="AK87" s="846"/>
      <c r="AL87" s="806"/>
      <c r="AM87" s="847"/>
      <c r="AN87" s="806"/>
      <c r="AO87" s="842"/>
      <c r="AP87" s="848"/>
      <c r="AQ87" s="840"/>
      <c r="AR87" s="840"/>
      <c r="AS87" s="842"/>
      <c r="AT87" s="848"/>
      <c r="AU87" s="840"/>
      <c r="AV87" s="849"/>
      <c r="AW87" s="842"/>
      <c r="AX87" s="848"/>
      <c r="AY87" s="840"/>
      <c r="AZ87" s="850"/>
      <c r="BA87" s="806"/>
      <c r="BB87" s="807"/>
      <c r="BC87" s="807"/>
      <c r="BF87" s="851"/>
    </row>
    <row r="88" spans="1:58" s="808" customFormat="1" ht="13.5" customHeight="1">
      <c r="A88" s="1820"/>
      <c r="B88" s="827"/>
      <c r="C88" s="891"/>
      <c r="D88" s="892"/>
      <c r="E88" s="830">
        <f t="shared" si="100"/>
        <v>2005</v>
      </c>
      <c r="F88" s="831">
        <v>0</v>
      </c>
      <c r="G88" s="853">
        <f t="shared" si="96"/>
        <v>46</v>
      </c>
      <c r="H88" s="893"/>
      <c r="I88" s="894">
        <f t="shared" si="91"/>
        <v>2050</v>
      </c>
      <c r="J88" s="895">
        <f t="shared" si="101"/>
        <v>0</v>
      </c>
      <c r="K88" s="896">
        <f t="shared" si="102"/>
        <v>0</v>
      </c>
      <c r="L88" s="1024">
        <f t="shared" si="97"/>
        <v>0</v>
      </c>
      <c r="M88" s="897">
        <f t="shared" si="103"/>
        <v>46</v>
      </c>
      <c r="N88" s="894">
        <f t="shared" si="92"/>
        <v>2050</v>
      </c>
      <c r="O88" s="834">
        <f t="shared" si="98"/>
        <v>790593218.5999999</v>
      </c>
      <c r="P88" s="835">
        <f t="shared" si="104"/>
        <v>790593218.5999999</v>
      </c>
      <c r="Q88" s="898">
        <f t="shared" si="105"/>
        <v>17186809.099999998</v>
      </c>
      <c r="R88" s="915">
        <f t="shared" si="93"/>
        <v>2005</v>
      </c>
      <c r="S88" s="833">
        <f t="shared" si="106"/>
        <v>1</v>
      </c>
      <c r="T88" s="837">
        <f t="shared" si="94"/>
        <v>17186809.099999998</v>
      </c>
      <c r="U88" s="832">
        <f t="shared" si="95"/>
        <v>2005</v>
      </c>
      <c r="V88" s="838">
        <f t="shared" si="99"/>
        <v>773406409.49999988</v>
      </c>
      <c r="W88" s="839"/>
      <c r="X88" s="840"/>
      <c r="Y88" s="815"/>
      <c r="Z88" s="841" t="s">
        <v>3364</v>
      </c>
      <c r="AA88" s="842"/>
      <c r="AB88" s="842"/>
      <c r="AC88" s="1238">
        <f>V102-AC87</f>
        <v>-9.5367431640625E-7</v>
      </c>
      <c r="AD88" s="797"/>
      <c r="AE88" s="842"/>
      <c r="AF88" s="842"/>
      <c r="AG88" s="842"/>
      <c r="AH88" s="844"/>
      <c r="AI88" s="840"/>
      <c r="AJ88" s="845"/>
      <c r="AK88" s="846"/>
      <c r="AL88" s="806"/>
      <c r="AM88" s="847"/>
      <c r="AN88" s="806"/>
      <c r="AO88" s="842"/>
      <c r="AP88" s="848"/>
      <c r="AQ88" s="840"/>
      <c r="AR88" s="840"/>
      <c r="AS88" s="842"/>
      <c r="AT88" s="848"/>
      <c r="AU88" s="840"/>
      <c r="AV88" s="849"/>
      <c r="AW88" s="842"/>
      <c r="AX88" s="848"/>
      <c r="AY88" s="840"/>
      <c r="AZ88" s="850"/>
      <c r="BA88" s="806"/>
      <c r="BB88" s="807"/>
      <c r="BC88" s="807"/>
      <c r="BF88" s="851"/>
    </row>
    <row r="89" spans="1:58" s="808" customFormat="1" ht="13.5" customHeight="1">
      <c r="A89" s="1820"/>
      <c r="B89" s="827"/>
      <c r="C89" s="891"/>
      <c r="D89" s="892"/>
      <c r="E89" s="830">
        <f t="shared" si="100"/>
        <v>2006</v>
      </c>
      <c r="F89" s="831">
        <v>0</v>
      </c>
      <c r="G89" s="853">
        <f t="shared" si="96"/>
        <v>45</v>
      </c>
      <c r="H89" s="893"/>
      <c r="I89" s="894">
        <f t="shared" si="91"/>
        <v>2050</v>
      </c>
      <c r="J89" s="895">
        <f t="shared" si="101"/>
        <v>0</v>
      </c>
      <c r="K89" s="896">
        <f t="shared" si="102"/>
        <v>0</v>
      </c>
      <c r="L89" s="1024">
        <f t="shared" si="97"/>
        <v>0</v>
      </c>
      <c r="M89" s="897">
        <f t="shared" si="103"/>
        <v>45</v>
      </c>
      <c r="N89" s="894">
        <f t="shared" si="92"/>
        <v>2050</v>
      </c>
      <c r="O89" s="834">
        <f t="shared" si="98"/>
        <v>773406409.49999988</v>
      </c>
      <c r="P89" s="835">
        <f t="shared" si="104"/>
        <v>773406409.49999988</v>
      </c>
      <c r="Q89" s="898">
        <f t="shared" si="105"/>
        <v>17186809.099999998</v>
      </c>
      <c r="R89" s="915">
        <f t="shared" si="93"/>
        <v>2006</v>
      </c>
      <c r="S89" s="833">
        <f t="shared" si="106"/>
        <v>1</v>
      </c>
      <c r="T89" s="837">
        <f t="shared" si="94"/>
        <v>17186809.099999998</v>
      </c>
      <c r="U89" s="832">
        <f t="shared" si="95"/>
        <v>2006</v>
      </c>
      <c r="V89" s="838">
        <f t="shared" si="99"/>
        <v>756219600.39999986</v>
      </c>
      <c r="W89" s="839"/>
      <c r="X89" s="840"/>
      <c r="Y89" s="815"/>
      <c r="Z89" s="899"/>
      <c r="AA89" s="900"/>
      <c r="AB89" s="900"/>
      <c r="AC89" s="901"/>
      <c r="AD89" s="797"/>
      <c r="AE89" s="842"/>
      <c r="AF89" s="842"/>
      <c r="AG89" s="842"/>
      <c r="AH89" s="844"/>
      <c r="AI89" s="840"/>
      <c r="AJ89" s="845"/>
      <c r="AK89" s="846"/>
      <c r="AL89" s="806"/>
      <c r="AM89" s="847"/>
      <c r="AN89" s="806"/>
      <c r="AO89" s="842"/>
      <c r="AP89" s="848"/>
      <c r="AQ89" s="840"/>
      <c r="AR89" s="840"/>
      <c r="AS89" s="842"/>
      <c r="AT89" s="848"/>
      <c r="AU89" s="840"/>
      <c r="AV89" s="849"/>
      <c r="AW89" s="842"/>
      <c r="AX89" s="848"/>
      <c r="AY89" s="840"/>
      <c r="AZ89" s="850"/>
      <c r="BA89" s="806"/>
      <c r="BB89" s="807"/>
      <c r="BC89" s="807"/>
      <c r="BF89" s="851"/>
    </row>
    <row r="90" spans="1:58" s="808" customFormat="1" ht="13.5" customHeight="1">
      <c r="A90" s="1821"/>
      <c r="B90" s="1015" t="s">
        <v>3320</v>
      </c>
      <c r="C90" s="832"/>
      <c r="D90" s="892"/>
      <c r="E90" s="830">
        <f t="shared" si="100"/>
        <v>2007</v>
      </c>
      <c r="F90" s="831">
        <v>422097450.2996847</v>
      </c>
      <c r="G90" s="853">
        <f t="shared" si="96"/>
        <v>44</v>
      </c>
      <c r="H90" s="893"/>
      <c r="I90" s="894">
        <f t="shared" si="91"/>
        <v>2056</v>
      </c>
      <c r="J90" s="895">
        <f>F90/P89</f>
        <v>0.54576409648914959</v>
      </c>
      <c r="K90" s="896">
        <f t="shared" si="102"/>
        <v>15</v>
      </c>
      <c r="L90" s="1024">
        <f t="shared" si="97"/>
        <v>6</v>
      </c>
      <c r="M90" s="897">
        <f t="shared" si="103"/>
        <v>50</v>
      </c>
      <c r="N90" s="894">
        <f t="shared" si="92"/>
        <v>2056</v>
      </c>
      <c r="O90" s="834">
        <f t="shared" si="98"/>
        <v>756219600.39999986</v>
      </c>
      <c r="P90" s="835">
        <f t="shared" si="104"/>
        <v>1178317050.6996846</v>
      </c>
      <c r="Q90" s="898">
        <f t="shared" si="105"/>
        <v>23566341.013993692</v>
      </c>
      <c r="R90" s="915">
        <f t="shared" si="93"/>
        <v>2007</v>
      </c>
      <c r="S90" s="833">
        <f t="shared" si="106"/>
        <v>1</v>
      </c>
      <c r="T90" s="837">
        <f t="shared" si="94"/>
        <v>23566341.013993692</v>
      </c>
      <c r="U90" s="832">
        <f t="shared" si="95"/>
        <v>2007</v>
      </c>
      <c r="V90" s="838">
        <f t="shared" si="99"/>
        <v>1154750709.6856909</v>
      </c>
      <c r="W90" s="839"/>
      <c r="X90" s="840"/>
      <c r="Y90" s="815"/>
      <c r="AB90" s="842"/>
      <c r="AC90" s="903"/>
      <c r="AD90" s="842"/>
      <c r="AE90" s="842"/>
      <c r="AF90" s="842"/>
      <c r="AG90" s="842"/>
      <c r="AH90" s="844"/>
      <c r="AI90" s="840"/>
      <c r="AJ90" s="845"/>
      <c r="AK90" s="846"/>
      <c r="AL90" s="806"/>
      <c r="AM90" s="847"/>
      <c r="AN90" s="806"/>
      <c r="AO90" s="842"/>
      <c r="AP90" s="848"/>
      <c r="AQ90" s="840"/>
      <c r="AR90" s="840"/>
      <c r="AS90" s="842"/>
      <c r="AT90" s="848"/>
      <c r="AU90" s="840"/>
      <c r="AV90" s="849"/>
      <c r="AW90" s="842"/>
      <c r="AX90" s="848"/>
      <c r="AY90" s="840"/>
      <c r="AZ90" s="850"/>
      <c r="BA90" s="806"/>
      <c r="BB90" s="807"/>
      <c r="BC90" s="807"/>
      <c r="BF90" s="851"/>
    </row>
    <row r="91" spans="1:58" s="808" customFormat="1" ht="13.5" customHeight="1">
      <c r="A91" s="1035"/>
      <c r="B91" s="1015" t="s">
        <v>3302</v>
      </c>
      <c r="C91" s="832"/>
      <c r="D91" s="892"/>
      <c r="E91" s="830">
        <f t="shared" si="100"/>
        <v>2008</v>
      </c>
      <c r="F91" s="856">
        <v>143518100</v>
      </c>
      <c r="G91" s="853">
        <f t="shared" si="96"/>
        <v>49</v>
      </c>
      <c r="H91" s="893"/>
      <c r="I91" s="894">
        <f t="shared" si="91"/>
        <v>2057</v>
      </c>
      <c r="J91" s="895">
        <f>F91/P90</f>
        <v>0.12179922196218662</v>
      </c>
      <c r="K91" s="896">
        <f t="shared" si="102"/>
        <v>5</v>
      </c>
      <c r="L91" s="1024">
        <f t="shared" si="97"/>
        <v>1</v>
      </c>
      <c r="M91" s="897">
        <f t="shared" si="103"/>
        <v>50</v>
      </c>
      <c r="N91" s="894">
        <f t="shared" si="92"/>
        <v>2057</v>
      </c>
      <c r="O91" s="834">
        <f t="shared" si="98"/>
        <v>1154750709.6856909</v>
      </c>
      <c r="P91" s="835">
        <f t="shared" si="104"/>
        <v>1298268809.6856909</v>
      </c>
      <c r="Q91" s="898">
        <f t="shared" si="105"/>
        <v>25965376.193713818</v>
      </c>
      <c r="R91" s="915">
        <f t="shared" si="93"/>
        <v>2008</v>
      </c>
      <c r="S91" s="833">
        <f t="shared" si="106"/>
        <v>1</v>
      </c>
      <c r="T91" s="837">
        <f t="shared" si="94"/>
        <v>25965376.193713818</v>
      </c>
      <c r="U91" s="832">
        <f t="shared" si="95"/>
        <v>2008</v>
      </c>
      <c r="V91" s="838">
        <f t="shared" si="99"/>
        <v>1272303433.491977</v>
      </c>
      <c r="W91" s="839"/>
      <c r="X91" s="840"/>
      <c r="Y91" s="815"/>
      <c r="AB91" s="842"/>
      <c r="AC91" s="842"/>
      <c r="AD91" s="842"/>
      <c r="AE91" s="842"/>
      <c r="AF91" s="842"/>
      <c r="AG91" s="842"/>
      <c r="AH91" s="844"/>
      <c r="AI91" s="840"/>
      <c r="AJ91" s="845"/>
      <c r="AK91" s="846"/>
      <c r="AL91" s="806"/>
      <c r="AM91" s="847"/>
      <c r="AN91" s="806"/>
      <c r="AO91" s="842"/>
      <c r="AP91" s="848"/>
      <c r="AQ91" s="840"/>
      <c r="AR91" s="840"/>
      <c r="AS91" s="842"/>
      <c r="AT91" s="848"/>
      <c r="AU91" s="840"/>
      <c r="AV91" s="849"/>
      <c r="AW91" s="842"/>
      <c r="AX91" s="848"/>
      <c r="AY91" s="840"/>
      <c r="AZ91" s="850"/>
      <c r="BA91" s="806"/>
      <c r="BB91" s="807"/>
      <c r="BC91" s="807"/>
      <c r="BF91" s="851"/>
    </row>
    <row r="92" spans="1:58" s="808" customFormat="1" ht="13.5" customHeight="1">
      <c r="A92" s="1036"/>
      <c r="B92" s="972"/>
      <c r="C92" s="973"/>
      <c r="D92" s="974"/>
      <c r="E92" s="830">
        <f t="shared" si="100"/>
        <v>2009</v>
      </c>
      <c r="F92" s="976">
        <v>0</v>
      </c>
      <c r="G92" s="853">
        <f t="shared" si="96"/>
        <v>49</v>
      </c>
      <c r="H92" s="893"/>
      <c r="I92" s="894">
        <f t="shared" si="91"/>
        <v>2057</v>
      </c>
      <c r="J92" s="895">
        <f t="shared" ref="J92:J101" si="107">F92/P91</f>
        <v>0</v>
      </c>
      <c r="K92" s="896">
        <f t="shared" si="102"/>
        <v>0</v>
      </c>
      <c r="L92" s="1024">
        <f t="shared" si="97"/>
        <v>0</v>
      </c>
      <c r="M92" s="897">
        <f t="shared" si="103"/>
        <v>49</v>
      </c>
      <c r="N92" s="894">
        <f t="shared" si="92"/>
        <v>2057</v>
      </c>
      <c r="O92" s="834">
        <f t="shared" si="98"/>
        <v>1272303433.491977</v>
      </c>
      <c r="P92" s="835">
        <f t="shared" si="104"/>
        <v>1272303433.491977</v>
      </c>
      <c r="Q92" s="898">
        <f t="shared" si="105"/>
        <v>25965376.193713814</v>
      </c>
      <c r="R92" s="915">
        <f t="shared" si="93"/>
        <v>2009</v>
      </c>
      <c r="S92" s="833">
        <f t="shared" si="106"/>
        <v>1</v>
      </c>
      <c r="T92" s="837">
        <f t="shared" si="94"/>
        <v>25965376.193713814</v>
      </c>
      <c r="U92" s="832">
        <f t="shared" si="95"/>
        <v>2009</v>
      </c>
      <c r="V92" s="838">
        <f t="shared" si="99"/>
        <v>1246338057.2982631</v>
      </c>
      <c r="W92" s="989"/>
      <c r="X92" s="840"/>
      <c r="Y92" s="815"/>
      <c r="Z92" s="1815" t="s">
        <v>3366</v>
      </c>
      <c r="AA92" s="1815"/>
      <c r="AB92" s="1815"/>
      <c r="AC92" s="859">
        <f>SUM(Q84:Q96)</f>
        <v>282479452.77627653</v>
      </c>
      <c r="AD92" s="842"/>
      <c r="AE92" s="842"/>
      <c r="AF92" s="842"/>
      <c r="AG92" s="842"/>
      <c r="AH92" s="844"/>
      <c r="AI92" s="840"/>
      <c r="AJ92" s="845"/>
      <c r="AK92" s="846"/>
      <c r="AL92" s="806"/>
      <c r="AM92" s="847"/>
      <c r="AN92" s="806"/>
      <c r="AO92" s="842"/>
      <c r="AP92" s="848"/>
      <c r="AQ92" s="840"/>
      <c r="AR92" s="840"/>
      <c r="AS92" s="842"/>
      <c r="AT92" s="848"/>
      <c r="AU92" s="840"/>
      <c r="AV92" s="849"/>
      <c r="AW92" s="842"/>
      <c r="AX92" s="848"/>
      <c r="AY92" s="840"/>
      <c r="AZ92" s="850"/>
      <c r="BA92" s="806"/>
      <c r="BB92" s="807"/>
      <c r="BC92" s="807"/>
      <c r="BF92" s="851"/>
    </row>
    <row r="93" spans="1:58" s="808" customFormat="1" ht="13.5" customHeight="1">
      <c r="A93" s="1036"/>
      <c r="B93" s="972"/>
      <c r="C93" s="973"/>
      <c r="D93" s="974"/>
      <c r="E93" s="830">
        <f t="shared" si="100"/>
        <v>2010</v>
      </c>
      <c r="F93" s="976">
        <v>0</v>
      </c>
      <c r="G93" s="853">
        <f t="shared" si="96"/>
        <v>48</v>
      </c>
      <c r="H93" s="893"/>
      <c r="I93" s="894">
        <f t="shared" si="91"/>
        <v>2057</v>
      </c>
      <c r="J93" s="895">
        <f t="shared" si="107"/>
        <v>0</v>
      </c>
      <c r="K93" s="896">
        <f t="shared" si="102"/>
        <v>0</v>
      </c>
      <c r="L93" s="1024">
        <f t="shared" si="97"/>
        <v>0</v>
      </c>
      <c r="M93" s="897">
        <f t="shared" si="103"/>
        <v>48</v>
      </c>
      <c r="N93" s="894">
        <f t="shared" si="92"/>
        <v>2057</v>
      </c>
      <c r="O93" s="834">
        <f t="shared" si="98"/>
        <v>1246338057.2982631</v>
      </c>
      <c r="P93" s="835">
        <f t="shared" si="104"/>
        <v>1246338057.2982631</v>
      </c>
      <c r="Q93" s="898">
        <f t="shared" si="105"/>
        <v>25965376.193713814</v>
      </c>
      <c r="R93" s="915">
        <f t="shared" si="93"/>
        <v>2010</v>
      </c>
      <c r="S93" s="833">
        <f t="shared" si="106"/>
        <v>1</v>
      </c>
      <c r="T93" s="837">
        <f t="shared" si="94"/>
        <v>25965376.193713814</v>
      </c>
      <c r="U93" s="832">
        <f t="shared" si="95"/>
        <v>2010</v>
      </c>
      <c r="V93" s="838">
        <f t="shared" si="99"/>
        <v>1220372681.1045492</v>
      </c>
      <c r="W93" s="989"/>
      <c r="X93" s="840"/>
      <c r="Y93" s="815"/>
      <c r="AB93" s="842"/>
      <c r="AC93" s="842"/>
      <c r="AD93" s="842"/>
      <c r="AE93" s="842"/>
      <c r="AF93" s="842"/>
      <c r="AG93" s="842"/>
      <c r="AH93" s="844"/>
      <c r="AI93" s="840"/>
      <c r="AJ93" s="845"/>
      <c r="AK93" s="846"/>
      <c r="AL93" s="806"/>
      <c r="AM93" s="847"/>
      <c r="AN93" s="806"/>
      <c r="AO93" s="842"/>
      <c r="AP93" s="848"/>
      <c r="AQ93" s="840"/>
      <c r="AR93" s="840"/>
      <c r="AS93" s="842"/>
      <c r="AT93" s="848"/>
      <c r="AU93" s="840"/>
      <c r="AV93" s="849"/>
      <c r="AW93" s="842"/>
      <c r="AX93" s="848"/>
      <c r="AY93" s="840"/>
      <c r="AZ93" s="850"/>
      <c r="BA93" s="806"/>
      <c r="BB93" s="807"/>
      <c r="BC93" s="807"/>
      <c r="BF93" s="851"/>
    </row>
    <row r="94" spans="1:58" s="880" customFormat="1" ht="13.5" customHeight="1">
      <c r="A94" s="1036"/>
      <c r="B94" s="972"/>
      <c r="C94" s="973"/>
      <c r="D94" s="974"/>
      <c r="E94" s="830">
        <f t="shared" si="100"/>
        <v>2011</v>
      </c>
      <c r="F94" s="976">
        <v>0</v>
      </c>
      <c r="G94" s="853">
        <f t="shared" si="96"/>
        <v>47</v>
      </c>
      <c r="H94" s="893"/>
      <c r="I94" s="894">
        <f t="shared" si="91"/>
        <v>2057</v>
      </c>
      <c r="J94" s="895">
        <f t="shared" si="107"/>
        <v>0</v>
      </c>
      <c r="K94" s="896">
        <f t="shared" si="102"/>
        <v>0</v>
      </c>
      <c r="L94" s="1024">
        <f t="shared" si="97"/>
        <v>0</v>
      </c>
      <c r="M94" s="897">
        <f t="shared" si="103"/>
        <v>47</v>
      </c>
      <c r="N94" s="894">
        <f t="shared" si="92"/>
        <v>2057</v>
      </c>
      <c r="O94" s="834">
        <f t="shared" si="98"/>
        <v>1220372681.1045492</v>
      </c>
      <c r="P94" s="835">
        <f t="shared" si="104"/>
        <v>1220372681.1045492</v>
      </c>
      <c r="Q94" s="898">
        <f t="shared" si="105"/>
        <v>25965376.19371381</v>
      </c>
      <c r="R94" s="915">
        <f t="shared" si="93"/>
        <v>2011</v>
      </c>
      <c r="S94" s="833">
        <f t="shared" si="106"/>
        <v>1</v>
      </c>
      <c r="T94" s="837">
        <f t="shared" si="94"/>
        <v>25965376.19371381</v>
      </c>
      <c r="U94" s="832">
        <f t="shared" si="95"/>
        <v>2011</v>
      </c>
      <c r="V94" s="838">
        <f t="shared" si="99"/>
        <v>1194407304.9108353</v>
      </c>
      <c r="W94" s="989"/>
      <c r="X94" s="840"/>
      <c r="Y94" s="815"/>
      <c r="Z94" s="808"/>
      <c r="AA94" s="808"/>
      <c r="AB94" s="842"/>
      <c r="AC94" s="842"/>
      <c r="AD94" s="842"/>
      <c r="AE94" s="803"/>
      <c r="AF94" s="803"/>
      <c r="AG94" s="803"/>
      <c r="AH94" s="871"/>
      <c r="AI94" s="872"/>
      <c r="AJ94" s="809"/>
      <c r="AK94" s="873"/>
      <c r="AL94" s="874"/>
      <c r="AM94" s="875"/>
      <c r="AN94" s="874"/>
      <c r="AO94" s="803"/>
      <c r="AP94" s="876"/>
      <c r="AQ94" s="872"/>
      <c r="AR94" s="872"/>
      <c r="AS94" s="803"/>
      <c r="AT94" s="876"/>
      <c r="AU94" s="872"/>
      <c r="AV94" s="877"/>
      <c r="AW94" s="803"/>
      <c r="AX94" s="876"/>
      <c r="AY94" s="872"/>
      <c r="AZ94" s="878"/>
      <c r="BA94" s="874"/>
      <c r="BB94" s="879"/>
      <c r="BC94" s="879"/>
      <c r="BF94" s="881"/>
    </row>
    <row r="95" spans="1:58" ht="16">
      <c r="A95" s="1036"/>
      <c r="B95" s="972"/>
      <c r="C95" s="973"/>
      <c r="D95" s="974"/>
      <c r="E95" s="830">
        <f t="shared" si="100"/>
        <v>2012</v>
      </c>
      <c r="F95" s="976">
        <v>0</v>
      </c>
      <c r="G95" s="853">
        <f t="shared" si="96"/>
        <v>46</v>
      </c>
      <c r="H95" s="893"/>
      <c r="I95" s="894">
        <f t="shared" si="91"/>
        <v>2057</v>
      </c>
      <c r="J95" s="895">
        <f t="shared" si="107"/>
        <v>0</v>
      </c>
      <c r="K95" s="896">
        <f t="shared" si="102"/>
        <v>0</v>
      </c>
      <c r="L95" s="1024">
        <f t="shared" si="97"/>
        <v>0</v>
      </c>
      <c r="M95" s="897">
        <f t="shared" si="103"/>
        <v>46</v>
      </c>
      <c r="N95" s="894">
        <f t="shared" si="92"/>
        <v>2057</v>
      </c>
      <c r="O95" s="834">
        <f t="shared" si="98"/>
        <v>1194407304.9108353</v>
      </c>
      <c r="P95" s="835">
        <f t="shared" si="104"/>
        <v>1194407304.9108353</v>
      </c>
      <c r="Q95" s="898">
        <f t="shared" si="105"/>
        <v>25965376.19371381</v>
      </c>
      <c r="R95" s="915">
        <f t="shared" si="93"/>
        <v>2012</v>
      </c>
      <c r="S95" s="833">
        <f t="shared" si="106"/>
        <v>1</v>
      </c>
      <c r="T95" s="837">
        <f t="shared" si="94"/>
        <v>25965376.19371381</v>
      </c>
      <c r="U95" s="832">
        <f t="shared" si="95"/>
        <v>2012</v>
      </c>
      <c r="V95" s="838">
        <f t="shared" si="99"/>
        <v>1168441928.7171214</v>
      </c>
      <c r="W95" s="989"/>
      <c r="X95" s="840"/>
      <c r="Y95" s="815"/>
      <c r="Z95" s="808"/>
      <c r="AA95" s="808"/>
      <c r="AB95" s="842"/>
      <c r="AC95" s="842"/>
      <c r="AD95" s="842"/>
    </row>
    <row r="96" spans="1:58" ht="16">
      <c r="A96" s="1036"/>
      <c r="B96" s="972"/>
      <c r="C96" s="973"/>
      <c r="D96" s="974"/>
      <c r="E96" s="830">
        <f t="shared" si="100"/>
        <v>2013</v>
      </c>
      <c r="F96" s="976">
        <v>0</v>
      </c>
      <c r="G96" s="853">
        <f t="shared" si="96"/>
        <v>45</v>
      </c>
      <c r="H96" s="893"/>
      <c r="I96" s="894">
        <f t="shared" si="91"/>
        <v>2057</v>
      </c>
      <c r="J96" s="895">
        <f t="shared" si="107"/>
        <v>0</v>
      </c>
      <c r="K96" s="896">
        <f t="shared" si="102"/>
        <v>0</v>
      </c>
      <c r="L96" s="1024">
        <f t="shared" si="97"/>
        <v>0</v>
      </c>
      <c r="M96" s="897">
        <f t="shared" si="103"/>
        <v>45</v>
      </c>
      <c r="N96" s="894">
        <f t="shared" si="92"/>
        <v>2057</v>
      </c>
      <c r="O96" s="834">
        <f t="shared" si="98"/>
        <v>1168441928.7171214</v>
      </c>
      <c r="P96" s="835">
        <f t="shared" si="104"/>
        <v>1168441928.7171214</v>
      </c>
      <c r="Q96" s="898">
        <f t="shared" si="105"/>
        <v>25965376.193713807</v>
      </c>
      <c r="R96" s="915">
        <f t="shared" si="93"/>
        <v>2013</v>
      </c>
      <c r="S96" s="833">
        <f t="shared" si="106"/>
        <v>1</v>
      </c>
      <c r="T96" s="837">
        <f t="shared" si="94"/>
        <v>25965376.193713807</v>
      </c>
      <c r="U96" s="832">
        <f t="shared" si="95"/>
        <v>2013</v>
      </c>
      <c r="V96" s="838">
        <f t="shared" si="99"/>
        <v>1142476552.5234075</v>
      </c>
      <c r="W96" s="989"/>
      <c r="X96" s="840"/>
      <c r="Y96" s="815"/>
      <c r="Z96" s="808"/>
      <c r="AA96" s="808"/>
      <c r="AB96" s="842"/>
      <c r="AC96" s="842"/>
      <c r="AD96" s="842"/>
    </row>
    <row r="97" spans="1:30" ht="16">
      <c r="A97" s="1036"/>
      <c r="B97" s="972"/>
      <c r="C97" s="973"/>
      <c r="D97" s="974"/>
      <c r="E97" s="830">
        <f t="shared" si="100"/>
        <v>2014</v>
      </c>
      <c r="F97" s="976">
        <v>0</v>
      </c>
      <c r="G97" s="853">
        <f t="shared" si="96"/>
        <v>44</v>
      </c>
      <c r="H97" s="893"/>
      <c r="I97" s="894">
        <f t="shared" si="91"/>
        <v>2057</v>
      </c>
      <c r="J97" s="895">
        <f t="shared" si="107"/>
        <v>0</v>
      </c>
      <c r="K97" s="896">
        <f t="shared" si="102"/>
        <v>0</v>
      </c>
      <c r="L97" s="1024">
        <f t="shared" si="97"/>
        <v>0</v>
      </c>
      <c r="M97" s="897">
        <f t="shared" si="103"/>
        <v>44</v>
      </c>
      <c r="N97" s="894">
        <f t="shared" si="92"/>
        <v>2057</v>
      </c>
      <c r="O97" s="834">
        <f t="shared" si="98"/>
        <v>1142476552.5234075</v>
      </c>
      <c r="P97" s="835">
        <f t="shared" si="104"/>
        <v>1142476552.5234075</v>
      </c>
      <c r="Q97" s="898">
        <f t="shared" si="105"/>
        <v>25965376.193713807</v>
      </c>
      <c r="R97" s="915">
        <f t="shared" si="93"/>
        <v>2014</v>
      </c>
      <c r="S97" s="833">
        <f t="shared" si="106"/>
        <v>1</v>
      </c>
      <c r="T97" s="837">
        <f t="shared" si="94"/>
        <v>25965376.193713807</v>
      </c>
      <c r="U97" s="832">
        <f t="shared" si="95"/>
        <v>2014</v>
      </c>
      <c r="V97" s="838">
        <f t="shared" si="99"/>
        <v>1116511176.3296936</v>
      </c>
      <c r="W97" s="989"/>
      <c r="X97" s="840"/>
      <c r="Y97" s="815"/>
      <c r="Z97" s="808"/>
      <c r="AA97" s="808"/>
      <c r="AB97" s="842"/>
      <c r="AC97" s="842"/>
      <c r="AD97" s="842"/>
    </row>
    <row r="98" spans="1:30" ht="16">
      <c r="A98" s="1036"/>
      <c r="B98" s="972"/>
      <c r="C98" s="973"/>
      <c r="D98" s="974"/>
      <c r="E98" s="830">
        <f t="shared" si="100"/>
        <v>2015</v>
      </c>
      <c r="F98" s="976">
        <v>0</v>
      </c>
      <c r="G98" s="853">
        <f t="shared" si="96"/>
        <v>43</v>
      </c>
      <c r="H98" s="893"/>
      <c r="I98" s="894">
        <f t="shared" si="91"/>
        <v>2057</v>
      </c>
      <c r="J98" s="895">
        <f t="shared" si="107"/>
        <v>0</v>
      </c>
      <c r="K98" s="896">
        <f t="shared" si="102"/>
        <v>0</v>
      </c>
      <c r="L98" s="1024">
        <f t="shared" si="97"/>
        <v>0</v>
      </c>
      <c r="M98" s="897">
        <f t="shared" si="103"/>
        <v>43</v>
      </c>
      <c r="N98" s="894">
        <f t="shared" si="92"/>
        <v>2057</v>
      </c>
      <c r="O98" s="834">
        <f t="shared" si="98"/>
        <v>1116511176.3296936</v>
      </c>
      <c r="P98" s="835">
        <f t="shared" si="104"/>
        <v>1116511176.3296936</v>
      </c>
      <c r="Q98" s="898">
        <f t="shared" si="105"/>
        <v>25965376.193713803</v>
      </c>
      <c r="R98" s="915">
        <f t="shared" si="93"/>
        <v>2015</v>
      </c>
      <c r="S98" s="833">
        <f t="shared" si="106"/>
        <v>1</v>
      </c>
      <c r="T98" s="837">
        <f t="shared" si="94"/>
        <v>25965376.193713803</v>
      </c>
      <c r="U98" s="832">
        <f t="shared" si="95"/>
        <v>2015</v>
      </c>
      <c r="V98" s="838">
        <f t="shared" si="99"/>
        <v>1090545800.1359797</v>
      </c>
      <c r="W98" s="989"/>
      <c r="X98" s="840"/>
      <c r="Y98" s="815"/>
      <c r="Z98" s="808"/>
      <c r="AA98" s="808"/>
      <c r="AB98" s="842"/>
      <c r="AC98" s="842"/>
      <c r="AD98" s="842"/>
    </row>
    <row r="99" spans="1:30" ht="16">
      <c r="A99" s="1036"/>
      <c r="B99" s="972"/>
      <c r="C99" s="973"/>
      <c r="D99" s="974"/>
      <c r="E99" s="830">
        <f t="shared" si="100"/>
        <v>2016</v>
      </c>
      <c r="F99" s="976">
        <v>0</v>
      </c>
      <c r="G99" s="853">
        <f t="shared" si="96"/>
        <v>42</v>
      </c>
      <c r="H99" s="893"/>
      <c r="I99" s="894">
        <f t="shared" si="91"/>
        <v>2057</v>
      </c>
      <c r="J99" s="895">
        <f t="shared" si="107"/>
        <v>0</v>
      </c>
      <c r="K99" s="896">
        <f t="shared" si="102"/>
        <v>0</v>
      </c>
      <c r="L99" s="1024">
        <f t="shared" si="97"/>
        <v>0</v>
      </c>
      <c r="M99" s="897">
        <f t="shared" si="103"/>
        <v>42</v>
      </c>
      <c r="N99" s="894">
        <f t="shared" si="92"/>
        <v>2057</v>
      </c>
      <c r="O99" s="834">
        <f t="shared" si="98"/>
        <v>1090545800.1359797</v>
      </c>
      <c r="P99" s="835">
        <f t="shared" si="104"/>
        <v>1090545800.1359797</v>
      </c>
      <c r="Q99" s="898">
        <f t="shared" si="105"/>
        <v>25965376.193713803</v>
      </c>
      <c r="R99" s="915">
        <f t="shared" si="93"/>
        <v>2016</v>
      </c>
      <c r="S99" s="833">
        <f t="shared" si="106"/>
        <v>1</v>
      </c>
      <c r="T99" s="837">
        <f t="shared" si="94"/>
        <v>25965376.193713803</v>
      </c>
      <c r="U99" s="832">
        <f t="shared" si="95"/>
        <v>2016</v>
      </c>
      <c r="V99" s="838">
        <f t="shared" si="99"/>
        <v>1064580423.9422659</v>
      </c>
      <c r="W99" s="989"/>
      <c r="X99" s="840"/>
      <c r="Y99" s="815"/>
      <c r="Z99" s="808"/>
      <c r="AA99" s="808"/>
      <c r="AB99" s="842"/>
      <c r="AC99" s="842"/>
      <c r="AD99" s="842"/>
    </row>
    <row r="100" spans="1:30" ht="16">
      <c r="A100" s="1036"/>
      <c r="B100" s="972"/>
      <c r="C100" s="973"/>
      <c r="D100" s="974"/>
      <c r="E100" s="830">
        <f t="shared" si="100"/>
        <v>2017</v>
      </c>
      <c r="F100" s="976">
        <v>0</v>
      </c>
      <c r="G100" s="853">
        <f t="shared" si="96"/>
        <v>41</v>
      </c>
      <c r="H100" s="893"/>
      <c r="I100" s="894">
        <f t="shared" si="91"/>
        <v>2057</v>
      </c>
      <c r="J100" s="895">
        <f t="shared" si="107"/>
        <v>0</v>
      </c>
      <c r="K100" s="896">
        <f t="shared" si="102"/>
        <v>0</v>
      </c>
      <c r="L100" s="1024">
        <f t="shared" si="97"/>
        <v>0</v>
      </c>
      <c r="M100" s="897">
        <f t="shared" si="103"/>
        <v>41</v>
      </c>
      <c r="N100" s="894">
        <f t="shared" si="92"/>
        <v>2057</v>
      </c>
      <c r="O100" s="834">
        <f t="shared" si="98"/>
        <v>1064580423.9422659</v>
      </c>
      <c r="P100" s="835">
        <f t="shared" si="104"/>
        <v>1064580423.9422659</v>
      </c>
      <c r="Q100" s="898">
        <f t="shared" si="105"/>
        <v>25965376.193713803</v>
      </c>
      <c r="R100" s="915">
        <f t="shared" si="93"/>
        <v>2017</v>
      </c>
      <c r="S100" s="833">
        <f t="shared" si="106"/>
        <v>1</v>
      </c>
      <c r="T100" s="837">
        <f t="shared" si="94"/>
        <v>25965376.193713803</v>
      </c>
      <c r="U100" s="832">
        <f t="shared" si="95"/>
        <v>2017</v>
      </c>
      <c r="V100" s="838">
        <f t="shared" si="99"/>
        <v>1038615047.7485521</v>
      </c>
      <c r="W100" s="989"/>
      <c r="X100" s="840"/>
      <c r="Y100" s="815"/>
      <c r="Z100" s="808"/>
      <c r="AA100" s="808"/>
      <c r="AB100" s="842"/>
      <c r="AC100" s="842"/>
      <c r="AD100" s="842"/>
    </row>
    <row r="101" spans="1:30" ht="16">
      <c r="A101" s="1036"/>
      <c r="B101" s="972"/>
      <c r="C101" s="973"/>
      <c r="D101" s="974"/>
      <c r="E101" s="830">
        <f t="shared" si="100"/>
        <v>2018</v>
      </c>
      <c r="F101" s="976">
        <v>0</v>
      </c>
      <c r="G101" s="853">
        <f t="shared" si="96"/>
        <v>40</v>
      </c>
      <c r="H101" s="893"/>
      <c r="I101" s="894">
        <f t="shared" si="91"/>
        <v>2057</v>
      </c>
      <c r="J101" s="895">
        <f t="shared" si="107"/>
        <v>0</v>
      </c>
      <c r="K101" s="896">
        <f t="shared" si="102"/>
        <v>0</v>
      </c>
      <c r="L101" s="1024">
        <f t="shared" si="97"/>
        <v>0</v>
      </c>
      <c r="M101" s="897">
        <f t="shared" si="103"/>
        <v>40</v>
      </c>
      <c r="N101" s="894">
        <f t="shared" si="92"/>
        <v>2057</v>
      </c>
      <c r="O101" s="834">
        <f t="shared" si="98"/>
        <v>1038615047.7485521</v>
      </c>
      <c r="P101" s="835">
        <f t="shared" si="104"/>
        <v>1038615047.7485521</v>
      </c>
      <c r="Q101" s="898">
        <f t="shared" si="105"/>
        <v>25965376.193713803</v>
      </c>
      <c r="R101" s="915">
        <f t="shared" si="93"/>
        <v>2018</v>
      </c>
      <c r="S101" s="833">
        <f t="shared" si="106"/>
        <v>1</v>
      </c>
      <c r="T101" s="837">
        <f t="shared" si="94"/>
        <v>25965376.193713803</v>
      </c>
      <c r="U101" s="832">
        <f t="shared" si="95"/>
        <v>2018</v>
      </c>
      <c r="V101" s="838">
        <f t="shared" si="99"/>
        <v>1012649671.5548383</v>
      </c>
      <c r="W101" s="989"/>
      <c r="X101" s="840"/>
      <c r="Y101" s="815"/>
      <c r="Z101" s="808"/>
      <c r="AA101" s="808"/>
      <c r="AB101" s="842"/>
      <c r="AC101" s="842"/>
      <c r="AD101" s="842"/>
    </row>
    <row r="102" spans="1:30" ht="16">
      <c r="A102" s="1035"/>
      <c r="B102" s="902"/>
      <c r="C102" s="832"/>
      <c r="D102" s="892"/>
      <c r="E102" s="1237">
        <v>2019</v>
      </c>
      <c r="F102" s="976">
        <v>0</v>
      </c>
      <c r="G102" s="853">
        <f t="shared" ref="G102" si="108">M101-(E102-E101)</f>
        <v>39</v>
      </c>
      <c r="H102" s="893"/>
      <c r="I102" s="894">
        <f t="shared" ref="I102" si="109">E102+M102-1</f>
        <v>2057</v>
      </c>
      <c r="J102" s="895">
        <f t="shared" ref="J102" si="110">F102/P101</f>
        <v>0</v>
      </c>
      <c r="K102" s="896">
        <f t="shared" ref="K102" si="111">IF(J102=0%,0,IF(J102&lt;=25%,5,IF(J102&lt;=50%,10,IF(J102&lt;=75%,15,50))))</f>
        <v>0</v>
      </c>
      <c r="L102" s="1024">
        <f t="shared" ref="L102" si="112">IF(OR(AND(ISBLANK(D102),ISBLANK(F102)),ISTEXT(D102),ISTEXT(F102)),"",IF(G102+K102&gt;$G$34,$G$34-G102,K102))</f>
        <v>0</v>
      </c>
      <c r="M102" s="897">
        <f t="shared" ref="M102" si="113">IF(OR(AND(ISBLANK(D102),ISBLANK(F102)),ISTEXT(D102),ISTEXT(F102)),"",G102+L102)</f>
        <v>39</v>
      </c>
      <c r="N102" s="894">
        <f t="shared" ref="N102" si="114">E102+M102-1</f>
        <v>2057</v>
      </c>
      <c r="O102" s="834">
        <f t="shared" ref="O102" si="115">V101</f>
        <v>1012649671.5548383</v>
      </c>
      <c r="P102" s="835">
        <f t="shared" ref="P102" si="116">O102+F102</f>
        <v>1012649671.5548383</v>
      </c>
      <c r="Q102" s="898">
        <f t="shared" ref="Q102" si="117">(P102)/M102</f>
        <v>25965376.193713803</v>
      </c>
      <c r="R102" s="915">
        <f t="shared" ref="R102" si="118">E102</f>
        <v>2019</v>
      </c>
      <c r="S102" s="833">
        <f t="shared" ref="S102" si="119">R102-R101</f>
        <v>1</v>
      </c>
      <c r="T102" s="837">
        <f t="shared" ref="T102" si="120">Q102*S102</f>
        <v>25965376.193713803</v>
      </c>
      <c r="U102" s="832">
        <f t="shared" ref="U102" si="121">E102</f>
        <v>2019</v>
      </c>
      <c r="V102" s="838">
        <f t="shared" ref="V102" si="122">IF(OR(AND(ISBLANK(D102),ISBLANK(F102)),ISTEXT(D102),ISTEXT(F102)),"",P102-T102)</f>
        <v>986684295.36112452</v>
      </c>
      <c r="W102" s="858"/>
      <c r="X102" s="842"/>
      <c r="Y102" s="842"/>
      <c r="Z102" s="1815"/>
      <c r="AA102" s="1815"/>
      <c r="AB102" s="1815"/>
      <c r="AC102" s="859"/>
      <c r="AD102" s="842"/>
    </row>
    <row r="103" spans="1:30" ht="16">
      <c r="A103" s="1816" t="s">
        <v>100</v>
      </c>
      <c r="B103" s="1817"/>
      <c r="C103" s="1817"/>
      <c r="D103" s="1817"/>
      <c r="E103" s="1818"/>
      <c r="F103" s="991">
        <f>SUM(F84:F102)</f>
        <v>1424956005.2996848</v>
      </c>
      <c r="G103" s="861"/>
      <c r="H103" s="862"/>
      <c r="I103" s="863"/>
      <c r="J103" s="863"/>
      <c r="K103" s="861"/>
      <c r="L103" s="1025"/>
      <c r="M103" s="864"/>
      <c r="N103" s="863"/>
      <c r="O103" s="865"/>
      <c r="P103" s="866"/>
      <c r="Q103" s="867"/>
      <c r="R103" s="868"/>
      <c r="S103" s="868"/>
      <c r="T103" s="866">
        <f>SUM(T84:T102)</f>
        <v>438271709.93855923</v>
      </c>
      <c r="U103" s="869"/>
      <c r="V103" s="870"/>
      <c r="W103" s="916"/>
      <c r="X103" s="803"/>
      <c r="Y103" s="803"/>
      <c r="Z103" s="803"/>
      <c r="AA103" s="803"/>
      <c r="AB103" s="803"/>
      <c r="AC103" s="803"/>
      <c r="AD103" s="803"/>
    </row>
    <row r="105" spans="1:30" ht="16">
      <c r="A105" s="1813" t="s">
        <v>3409</v>
      </c>
      <c r="B105" s="1813"/>
      <c r="C105" s="1813"/>
      <c r="D105" s="1813"/>
      <c r="E105" s="884"/>
      <c r="F105" s="885"/>
      <c r="G105" s="885"/>
      <c r="H105" s="797"/>
      <c r="I105" s="798"/>
      <c r="J105" s="798"/>
      <c r="K105" s="885"/>
      <c r="L105" s="1027"/>
      <c r="M105" s="885"/>
      <c r="N105" s="885"/>
      <c r="O105" s="885"/>
      <c r="P105" s="885"/>
      <c r="Q105" s="885"/>
      <c r="R105" s="885"/>
      <c r="S105" s="885"/>
      <c r="T105" s="886"/>
      <c r="U105" s="887"/>
      <c r="V105" s="885"/>
      <c r="W105" s="885"/>
      <c r="X105" s="888"/>
      <c r="Y105" s="888"/>
      <c r="Z105" s="888"/>
      <c r="AA105" s="888"/>
      <c r="AB105" s="888"/>
      <c r="AC105" s="888"/>
      <c r="AD105" s="888"/>
    </row>
    <row r="106" spans="1:30" ht="17">
      <c r="A106" s="1792" t="s">
        <v>118</v>
      </c>
      <c r="B106" s="1792" t="s">
        <v>3340</v>
      </c>
      <c r="C106" s="1792" t="s">
        <v>3</v>
      </c>
      <c r="D106" s="1792" t="s">
        <v>3341</v>
      </c>
      <c r="E106" s="1792"/>
      <c r="F106" s="1814" t="s">
        <v>3342</v>
      </c>
      <c r="G106" s="1792" t="s">
        <v>3343</v>
      </c>
      <c r="H106" s="1792"/>
      <c r="I106" s="1792" t="s">
        <v>3344</v>
      </c>
      <c r="J106" s="1793" t="s">
        <v>3345</v>
      </c>
      <c r="K106" s="1792" t="s">
        <v>3346</v>
      </c>
      <c r="L106" s="1796" t="s">
        <v>3347</v>
      </c>
      <c r="M106" s="1797" t="s">
        <v>3348</v>
      </c>
      <c r="N106" s="1792" t="s">
        <v>3349</v>
      </c>
      <c r="O106" s="1805" t="s">
        <v>3350</v>
      </c>
      <c r="P106" s="1806"/>
      <c r="Q106" s="917" t="s">
        <v>3351</v>
      </c>
      <c r="R106" s="1805" t="s">
        <v>2425</v>
      </c>
      <c r="S106" s="1807"/>
      <c r="T106" s="1806"/>
      <c r="U106" s="1808" t="s">
        <v>3352</v>
      </c>
      <c r="V106" s="1808"/>
      <c r="W106" s="1809" t="s">
        <v>3353</v>
      </c>
      <c r="X106" s="1812"/>
      <c r="Y106" s="918"/>
      <c r="Z106" s="803">
        <v>5</v>
      </c>
      <c r="AA106" s="803"/>
      <c r="AB106" s="803"/>
      <c r="AC106" s="889"/>
      <c r="AD106" s="803"/>
    </row>
    <row r="107" spans="1:30" ht="16">
      <c r="A107" s="1792"/>
      <c r="B107" s="1792"/>
      <c r="C107" s="1792"/>
      <c r="D107" s="1792"/>
      <c r="E107" s="1792"/>
      <c r="F107" s="1814"/>
      <c r="G107" s="1792"/>
      <c r="H107" s="1792"/>
      <c r="I107" s="1792"/>
      <c r="J107" s="1794"/>
      <c r="K107" s="1792"/>
      <c r="L107" s="1796"/>
      <c r="M107" s="1798"/>
      <c r="N107" s="1792"/>
      <c r="O107" s="1809" t="s">
        <v>3354</v>
      </c>
      <c r="P107" s="1809" t="s">
        <v>3355</v>
      </c>
      <c r="Q107" s="1797" t="s">
        <v>3342</v>
      </c>
      <c r="R107" s="1797" t="s">
        <v>3356</v>
      </c>
      <c r="S107" s="1793" t="s">
        <v>3357</v>
      </c>
      <c r="T107" s="1797" t="s">
        <v>3342</v>
      </c>
      <c r="U107" s="1808"/>
      <c r="V107" s="1808"/>
      <c r="W107" s="1810"/>
      <c r="X107" s="1812"/>
      <c r="Y107" s="918"/>
      <c r="Z107" s="803"/>
      <c r="AA107" s="803"/>
      <c r="AB107" s="803"/>
      <c r="AC107" s="803"/>
      <c r="AD107" s="803"/>
    </row>
    <row r="108" spans="1:30" ht="17">
      <c r="A108" s="1792"/>
      <c r="B108" s="1792"/>
      <c r="C108" s="1792"/>
      <c r="D108" s="810" t="s">
        <v>20</v>
      </c>
      <c r="E108" s="811" t="s">
        <v>1914</v>
      </c>
      <c r="F108" s="1814"/>
      <c r="G108" s="916" t="s">
        <v>1914</v>
      </c>
      <c r="H108" s="916" t="s">
        <v>3358</v>
      </c>
      <c r="I108" s="1792"/>
      <c r="J108" s="1795"/>
      <c r="K108" s="813" t="s">
        <v>1914</v>
      </c>
      <c r="L108" s="1022" t="s">
        <v>1914</v>
      </c>
      <c r="M108" s="916" t="s">
        <v>1914</v>
      </c>
      <c r="N108" s="1792"/>
      <c r="O108" s="1811"/>
      <c r="P108" s="1811"/>
      <c r="Q108" s="1798"/>
      <c r="R108" s="1798"/>
      <c r="S108" s="1795"/>
      <c r="T108" s="1798"/>
      <c r="U108" s="916" t="s">
        <v>3359</v>
      </c>
      <c r="V108" s="916" t="s">
        <v>3342</v>
      </c>
      <c r="W108" s="1811"/>
      <c r="X108" s="814"/>
      <c r="Y108" s="814"/>
      <c r="Z108" s="803"/>
      <c r="AA108" s="803"/>
      <c r="AB108" s="803"/>
      <c r="AC108" s="803"/>
      <c r="AD108" s="803"/>
    </row>
    <row r="109" spans="1:30" ht="16">
      <c r="A109" s="1819"/>
      <c r="B109" s="1043" t="s">
        <v>3323</v>
      </c>
      <c r="C109" s="1049">
        <v>31101</v>
      </c>
      <c r="D109" s="923"/>
      <c r="E109" s="830">
        <v>2001</v>
      </c>
      <c r="F109" s="924">
        <v>460046691</v>
      </c>
      <c r="G109" s="925">
        <f>VLOOKUP(C109,'[18]umur ekonomis'!$A$1:$C$79,3)</f>
        <v>50</v>
      </c>
      <c r="H109" s="926"/>
      <c r="I109" s="894">
        <f t="shared" ref="I109:I126" si="123">E109+M109-1</f>
        <v>2050</v>
      </c>
      <c r="J109" s="927"/>
      <c r="K109" s="925"/>
      <c r="L109" s="1023">
        <f>IF(G109+K109&gt;$G109,$G109-G109,K109)</f>
        <v>0</v>
      </c>
      <c r="M109" s="928">
        <f>G109+L109</f>
        <v>50</v>
      </c>
      <c r="N109" s="894">
        <f t="shared" ref="N109:N126" si="124">E109+M109-1</f>
        <v>2050</v>
      </c>
      <c r="O109" s="905">
        <f>F109</f>
        <v>460046691</v>
      </c>
      <c r="P109" s="898">
        <f>O109</f>
        <v>460046691</v>
      </c>
      <c r="Q109" s="898">
        <f>(O109)/M109</f>
        <v>9200933.8200000003</v>
      </c>
      <c r="R109" s="929">
        <f t="shared" ref="R109:R126" si="125">E109</f>
        <v>2001</v>
      </c>
      <c r="S109" s="897">
        <v>1</v>
      </c>
      <c r="T109" s="930">
        <f t="shared" ref="T109:T126" si="126">Q109*S109</f>
        <v>9200933.8200000003</v>
      </c>
      <c r="U109" s="894">
        <f t="shared" ref="U109:U126" si="127">E109</f>
        <v>2001</v>
      </c>
      <c r="V109" s="931">
        <f>IF(OR(AND(ISBLANK(D109),ISBLANK(F109)),ISTEXT(D109),ISTEXT(F109)),"",F109-Q109)</f>
        <v>450845757.18000001</v>
      </c>
      <c r="W109" s="932"/>
      <c r="X109" s="933"/>
      <c r="Y109" s="933"/>
      <c r="Z109" s="934" t="s">
        <v>3360</v>
      </c>
      <c r="AA109" s="935"/>
      <c r="AB109" s="935"/>
      <c r="AC109" s="936"/>
      <c r="AD109" s="937"/>
    </row>
    <row r="110" spans="1:30" ht="16">
      <c r="A110" s="1820"/>
      <c r="B110" s="1037"/>
      <c r="C110" s="1050"/>
      <c r="D110" s="892"/>
      <c r="E110" s="830">
        <f>E109+1</f>
        <v>2002</v>
      </c>
      <c r="F110" s="831">
        <v>0</v>
      </c>
      <c r="G110" s="853">
        <f t="shared" ref="G110:G126" si="128">M109-(E110-E109)</f>
        <v>49</v>
      </c>
      <c r="H110" s="893"/>
      <c r="I110" s="894">
        <f t="shared" si="123"/>
        <v>2050</v>
      </c>
      <c r="J110" s="895">
        <f>F110/$F$34</f>
        <v>0</v>
      </c>
      <c r="K110" s="896">
        <f>IF(J110=0%,0,IF(J110&lt;=25%,5,IF(J110&lt;=50%,10,IF(J110&lt;=75%,15,50))))</f>
        <v>0</v>
      </c>
      <c r="L110" s="1024">
        <f t="shared" ref="L110:L126" si="129">IF(OR(AND(ISBLANK(D110),ISBLANK(F110)),ISTEXT(D110),ISTEXT(F110)),"",IF(G110+K110&gt;$G$34,$G$34-G110,K110))</f>
        <v>0</v>
      </c>
      <c r="M110" s="897">
        <f>IF(OR(AND(ISBLANK(E110),ISBLANK(F110)),ISTEXT(E110),ISTEXT(F110)),"",G110+L110)</f>
        <v>49</v>
      </c>
      <c r="N110" s="894">
        <f t="shared" si="124"/>
        <v>2050</v>
      </c>
      <c r="O110" s="834">
        <f t="shared" ref="O110:O126" si="130">V109</f>
        <v>450845757.18000001</v>
      </c>
      <c r="P110" s="835">
        <f>O110+F110</f>
        <v>450845757.18000001</v>
      </c>
      <c r="Q110" s="898">
        <f>(P110)/M110</f>
        <v>9200933.8200000003</v>
      </c>
      <c r="R110" s="915">
        <f t="shared" si="125"/>
        <v>2002</v>
      </c>
      <c r="S110" s="833">
        <f>R110-R109</f>
        <v>1</v>
      </c>
      <c r="T110" s="837">
        <f t="shared" si="126"/>
        <v>9200933.8200000003</v>
      </c>
      <c r="U110" s="832">
        <f t="shared" si="127"/>
        <v>2002</v>
      </c>
      <c r="V110" s="838">
        <f t="shared" ref="V110:V126" si="131">IF(OR(AND(ISBLANK(D110),ISBLANK(F110)),ISTEXT(D110),ISTEXT(F110)),"",P110-T110)</f>
        <v>441644823.36000001</v>
      </c>
      <c r="W110" s="839"/>
      <c r="X110" s="840"/>
      <c r="Y110" s="815"/>
      <c r="Z110" s="841" t="s">
        <v>3361</v>
      </c>
      <c r="AA110" s="842"/>
      <c r="AB110" s="842"/>
      <c r="AC110" s="843">
        <f>F128</f>
        <v>925444137.49790108</v>
      </c>
      <c r="AD110" s="797"/>
    </row>
    <row r="111" spans="1:30" ht="16">
      <c r="A111" s="1820"/>
      <c r="B111" s="1037"/>
      <c r="C111" s="1050"/>
      <c r="D111" s="892"/>
      <c r="E111" s="830">
        <f t="shared" ref="E111:E126" si="132">E110+1</f>
        <v>2003</v>
      </c>
      <c r="F111" s="831">
        <v>0</v>
      </c>
      <c r="G111" s="853">
        <f t="shared" si="128"/>
        <v>48</v>
      </c>
      <c r="H111" s="893"/>
      <c r="I111" s="894">
        <f t="shared" si="123"/>
        <v>2050</v>
      </c>
      <c r="J111" s="895">
        <f t="shared" ref="J111:J114" si="133">F111/$F$59</f>
        <v>0</v>
      </c>
      <c r="K111" s="896">
        <f t="shared" ref="K111:K126" si="134">IF(J111=0%,0,IF(J111&lt;=25%,5,IF(J111&lt;=50%,10,IF(J111&lt;=75%,15,50))))</f>
        <v>0</v>
      </c>
      <c r="L111" s="1024">
        <f t="shared" si="129"/>
        <v>0</v>
      </c>
      <c r="M111" s="897">
        <f t="shared" ref="M111:M126" si="135">IF(OR(AND(ISBLANK(D111),ISBLANK(F111)),ISTEXT(D111),ISTEXT(F111)),"",G111+L111)</f>
        <v>48</v>
      </c>
      <c r="N111" s="894">
        <f t="shared" si="124"/>
        <v>2050</v>
      </c>
      <c r="O111" s="834">
        <f t="shared" si="130"/>
        <v>441644823.36000001</v>
      </c>
      <c r="P111" s="835">
        <f t="shared" ref="P111:P126" si="136">O111+F111</f>
        <v>441644823.36000001</v>
      </c>
      <c r="Q111" s="898">
        <f t="shared" ref="Q111:Q126" si="137">(P111)/M111</f>
        <v>9200933.8200000003</v>
      </c>
      <c r="R111" s="915">
        <f t="shared" si="125"/>
        <v>2003</v>
      </c>
      <c r="S111" s="833">
        <f t="shared" ref="S111:S126" si="138">R111-R110</f>
        <v>1</v>
      </c>
      <c r="T111" s="837">
        <f t="shared" si="126"/>
        <v>9200933.8200000003</v>
      </c>
      <c r="U111" s="832">
        <f t="shared" si="127"/>
        <v>2003</v>
      </c>
      <c r="V111" s="838">
        <f t="shared" si="131"/>
        <v>432443889.54000002</v>
      </c>
      <c r="W111" s="839"/>
      <c r="X111" s="840"/>
      <c r="Y111" s="815"/>
      <c r="Z111" s="841" t="s">
        <v>3362</v>
      </c>
      <c r="AA111" s="797"/>
      <c r="AB111" s="797"/>
      <c r="AC111" s="843">
        <f>T128</f>
        <v>281467621.91025436</v>
      </c>
      <c r="AD111" s="797"/>
    </row>
    <row r="112" spans="1:30" ht="16">
      <c r="A112" s="1820"/>
      <c r="B112" s="1037"/>
      <c r="C112" s="1050"/>
      <c r="D112" s="892"/>
      <c r="E112" s="830">
        <f t="shared" si="132"/>
        <v>2004</v>
      </c>
      <c r="F112" s="831">
        <v>0</v>
      </c>
      <c r="G112" s="853">
        <f t="shared" si="128"/>
        <v>47</v>
      </c>
      <c r="H112" s="893"/>
      <c r="I112" s="894">
        <f t="shared" si="123"/>
        <v>2050</v>
      </c>
      <c r="J112" s="895">
        <f t="shared" si="133"/>
        <v>0</v>
      </c>
      <c r="K112" s="896">
        <f t="shared" si="134"/>
        <v>0</v>
      </c>
      <c r="L112" s="1024">
        <f t="shared" si="129"/>
        <v>0</v>
      </c>
      <c r="M112" s="897">
        <f t="shared" si="135"/>
        <v>47</v>
      </c>
      <c r="N112" s="894">
        <f t="shared" si="124"/>
        <v>2050</v>
      </c>
      <c r="O112" s="834">
        <f t="shared" si="130"/>
        <v>432443889.54000002</v>
      </c>
      <c r="P112" s="835">
        <f t="shared" si="136"/>
        <v>432443889.54000002</v>
      </c>
      <c r="Q112" s="898">
        <f t="shared" si="137"/>
        <v>9200933.8200000003</v>
      </c>
      <c r="R112" s="915">
        <f t="shared" si="125"/>
        <v>2004</v>
      </c>
      <c r="S112" s="833">
        <f t="shared" si="138"/>
        <v>1</v>
      </c>
      <c r="T112" s="837">
        <f t="shared" si="126"/>
        <v>9200933.8200000003</v>
      </c>
      <c r="U112" s="832">
        <f t="shared" si="127"/>
        <v>2004</v>
      </c>
      <c r="V112" s="838">
        <f t="shared" si="131"/>
        <v>423242955.72000003</v>
      </c>
      <c r="W112" s="839"/>
      <c r="X112" s="840"/>
      <c r="Y112" s="815"/>
      <c r="Z112" s="854" t="s">
        <v>3363</v>
      </c>
      <c r="AA112" s="842"/>
      <c r="AB112" s="842"/>
      <c r="AC112" s="843">
        <f>AC110-AC111</f>
        <v>643976515.58764672</v>
      </c>
      <c r="AD112" s="797"/>
    </row>
    <row r="113" spans="1:30" ht="16">
      <c r="A113" s="1820"/>
      <c r="B113" s="1037"/>
      <c r="C113" s="1050"/>
      <c r="D113" s="892"/>
      <c r="E113" s="830">
        <f t="shared" si="132"/>
        <v>2005</v>
      </c>
      <c r="F113" s="831">
        <v>0</v>
      </c>
      <c r="G113" s="853">
        <f t="shared" si="128"/>
        <v>46</v>
      </c>
      <c r="H113" s="893"/>
      <c r="I113" s="894">
        <f t="shared" si="123"/>
        <v>2050</v>
      </c>
      <c r="J113" s="895">
        <f t="shared" si="133"/>
        <v>0</v>
      </c>
      <c r="K113" s="896">
        <f t="shared" si="134"/>
        <v>0</v>
      </c>
      <c r="L113" s="1024">
        <f t="shared" si="129"/>
        <v>0</v>
      </c>
      <c r="M113" s="897">
        <f t="shared" si="135"/>
        <v>46</v>
      </c>
      <c r="N113" s="894">
        <f t="shared" si="124"/>
        <v>2050</v>
      </c>
      <c r="O113" s="834">
        <f t="shared" si="130"/>
        <v>423242955.72000003</v>
      </c>
      <c r="P113" s="835">
        <f t="shared" si="136"/>
        <v>423242955.72000003</v>
      </c>
      <c r="Q113" s="898">
        <f t="shared" si="137"/>
        <v>9200933.8200000003</v>
      </c>
      <c r="R113" s="915">
        <f t="shared" si="125"/>
        <v>2005</v>
      </c>
      <c r="S113" s="833">
        <f t="shared" si="138"/>
        <v>1</v>
      </c>
      <c r="T113" s="837">
        <f t="shared" si="126"/>
        <v>9200933.8200000003</v>
      </c>
      <c r="U113" s="832">
        <f t="shared" si="127"/>
        <v>2005</v>
      </c>
      <c r="V113" s="838">
        <f t="shared" si="131"/>
        <v>414042021.90000004</v>
      </c>
      <c r="W113" s="839"/>
      <c r="X113" s="840"/>
      <c r="Y113" s="815"/>
      <c r="Z113" s="841" t="s">
        <v>3364</v>
      </c>
      <c r="AA113" s="842"/>
      <c r="AB113" s="842"/>
      <c r="AC113" s="843">
        <f>V127-AC112</f>
        <v>0</v>
      </c>
      <c r="AD113" s="797"/>
    </row>
    <row r="114" spans="1:30" ht="16">
      <c r="A114" s="1820"/>
      <c r="B114" s="1037"/>
      <c r="C114" s="1050"/>
      <c r="D114" s="892"/>
      <c r="E114" s="830">
        <f t="shared" si="132"/>
        <v>2006</v>
      </c>
      <c r="F114" s="831">
        <v>0</v>
      </c>
      <c r="G114" s="853">
        <f t="shared" si="128"/>
        <v>45</v>
      </c>
      <c r="H114" s="893"/>
      <c r="I114" s="894">
        <f t="shared" si="123"/>
        <v>2050</v>
      </c>
      <c r="J114" s="895">
        <f t="shared" si="133"/>
        <v>0</v>
      </c>
      <c r="K114" s="896">
        <f t="shared" si="134"/>
        <v>0</v>
      </c>
      <c r="L114" s="1024">
        <f t="shared" si="129"/>
        <v>0</v>
      </c>
      <c r="M114" s="897">
        <f t="shared" si="135"/>
        <v>45</v>
      </c>
      <c r="N114" s="894">
        <f t="shared" si="124"/>
        <v>2050</v>
      </c>
      <c r="O114" s="834">
        <f t="shared" si="130"/>
        <v>414042021.90000004</v>
      </c>
      <c r="P114" s="835">
        <f t="shared" si="136"/>
        <v>414042021.90000004</v>
      </c>
      <c r="Q114" s="898">
        <f t="shared" si="137"/>
        <v>9200933.8200000003</v>
      </c>
      <c r="R114" s="915">
        <f t="shared" si="125"/>
        <v>2006</v>
      </c>
      <c r="S114" s="833">
        <f t="shared" si="138"/>
        <v>1</v>
      </c>
      <c r="T114" s="837">
        <f t="shared" si="126"/>
        <v>9200933.8200000003</v>
      </c>
      <c r="U114" s="832">
        <f t="shared" si="127"/>
        <v>2006</v>
      </c>
      <c r="V114" s="838">
        <f t="shared" si="131"/>
        <v>404841088.08000004</v>
      </c>
      <c r="W114" s="839"/>
      <c r="X114" s="840"/>
      <c r="Y114" s="815"/>
      <c r="Z114" s="899"/>
      <c r="AA114" s="900"/>
      <c r="AB114" s="900"/>
      <c r="AC114" s="901"/>
      <c r="AD114" s="797"/>
    </row>
    <row r="115" spans="1:30" ht="16">
      <c r="A115" s="1821"/>
      <c r="B115" s="1043" t="s">
        <v>3324</v>
      </c>
      <c r="C115" s="1057"/>
      <c r="D115" s="892"/>
      <c r="E115" s="830">
        <f t="shared" si="132"/>
        <v>2007</v>
      </c>
      <c r="F115" s="831">
        <v>465397446.49790108</v>
      </c>
      <c r="G115" s="853">
        <f t="shared" si="128"/>
        <v>44</v>
      </c>
      <c r="H115" s="893"/>
      <c r="I115" s="894">
        <f t="shared" si="123"/>
        <v>2056</v>
      </c>
      <c r="J115" s="895">
        <f>F115/P114</f>
        <v>1.124034329564511</v>
      </c>
      <c r="K115" s="896">
        <f t="shared" si="134"/>
        <v>50</v>
      </c>
      <c r="L115" s="1024">
        <f t="shared" si="129"/>
        <v>6</v>
      </c>
      <c r="M115" s="897">
        <f t="shared" si="135"/>
        <v>50</v>
      </c>
      <c r="N115" s="894">
        <f t="shared" si="124"/>
        <v>2056</v>
      </c>
      <c r="O115" s="834">
        <f t="shared" si="130"/>
        <v>404841088.08000004</v>
      </c>
      <c r="P115" s="835">
        <f t="shared" si="136"/>
        <v>870238534.57790112</v>
      </c>
      <c r="Q115" s="898">
        <f t="shared" si="137"/>
        <v>17404770.691558022</v>
      </c>
      <c r="R115" s="915">
        <f t="shared" si="125"/>
        <v>2007</v>
      </c>
      <c r="S115" s="833">
        <f t="shared" si="138"/>
        <v>1</v>
      </c>
      <c r="T115" s="837">
        <f t="shared" si="126"/>
        <v>17404770.691558022</v>
      </c>
      <c r="U115" s="832">
        <f t="shared" si="127"/>
        <v>2007</v>
      </c>
      <c r="V115" s="838">
        <f t="shared" si="131"/>
        <v>852833763.88634312</v>
      </c>
      <c r="W115" s="839"/>
      <c r="X115" s="840"/>
      <c r="Y115" s="815"/>
      <c r="Z115" s="808"/>
      <c r="AA115" s="808"/>
      <c r="AB115" s="842"/>
      <c r="AC115" s="903"/>
      <c r="AD115" s="842"/>
    </row>
    <row r="116" spans="1:30" ht="16">
      <c r="A116" s="1040"/>
      <c r="B116" s="1043"/>
      <c r="C116" s="1057"/>
      <c r="D116" s="892"/>
      <c r="E116" s="830">
        <f t="shared" si="132"/>
        <v>2008</v>
      </c>
      <c r="F116" s="856">
        <v>0</v>
      </c>
      <c r="G116" s="853">
        <f t="shared" si="128"/>
        <v>49</v>
      </c>
      <c r="H116" s="893"/>
      <c r="I116" s="894">
        <f t="shared" si="123"/>
        <v>2056</v>
      </c>
      <c r="J116" s="895">
        <f>F116/P115</f>
        <v>0</v>
      </c>
      <c r="K116" s="896">
        <f t="shared" si="134"/>
        <v>0</v>
      </c>
      <c r="L116" s="1024">
        <f t="shared" si="129"/>
        <v>0</v>
      </c>
      <c r="M116" s="897">
        <f t="shared" si="135"/>
        <v>49</v>
      </c>
      <c r="N116" s="894">
        <f t="shared" si="124"/>
        <v>2056</v>
      </c>
      <c r="O116" s="834">
        <f t="shared" si="130"/>
        <v>852833763.88634312</v>
      </c>
      <c r="P116" s="835">
        <f t="shared" si="136"/>
        <v>852833763.88634312</v>
      </c>
      <c r="Q116" s="898">
        <f t="shared" si="137"/>
        <v>17404770.691558022</v>
      </c>
      <c r="R116" s="915">
        <f t="shared" si="125"/>
        <v>2008</v>
      </c>
      <c r="S116" s="833">
        <f t="shared" si="138"/>
        <v>1</v>
      </c>
      <c r="T116" s="837">
        <f t="shared" si="126"/>
        <v>17404770.691558022</v>
      </c>
      <c r="U116" s="832">
        <f t="shared" si="127"/>
        <v>2008</v>
      </c>
      <c r="V116" s="838">
        <f t="shared" si="131"/>
        <v>835428993.19478512</v>
      </c>
      <c r="W116" s="839"/>
      <c r="X116" s="840"/>
      <c r="Y116" s="815"/>
      <c r="Z116" s="808"/>
      <c r="AA116" s="808"/>
      <c r="AB116" s="842"/>
      <c r="AC116" s="842"/>
      <c r="AD116" s="842"/>
    </row>
    <row r="117" spans="1:30" ht="16">
      <c r="A117" s="1036"/>
      <c r="B117" s="972"/>
      <c r="C117" s="973"/>
      <c r="D117" s="974"/>
      <c r="E117" s="830">
        <f t="shared" si="132"/>
        <v>2009</v>
      </c>
      <c r="F117" s="976">
        <v>0</v>
      </c>
      <c r="G117" s="853">
        <f t="shared" si="128"/>
        <v>48</v>
      </c>
      <c r="H117" s="893"/>
      <c r="I117" s="894">
        <f t="shared" si="123"/>
        <v>2056</v>
      </c>
      <c r="J117" s="895">
        <f t="shared" ref="J117:J126" si="139">F117/P116</f>
        <v>0</v>
      </c>
      <c r="K117" s="896">
        <f t="shared" si="134"/>
        <v>0</v>
      </c>
      <c r="L117" s="1024">
        <f t="shared" si="129"/>
        <v>0</v>
      </c>
      <c r="M117" s="897">
        <f t="shared" si="135"/>
        <v>48</v>
      </c>
      <c r="N117" s="894">
        <f t="shared" si="124"/>
        <v>2056</v>
      </c>
      <c r="O117" s="834">
        <f t="shared" si="130"/>
        <v>835428993.19478512</v>
      </c>
      <c r="P117" s="835">
        <f t="shared" si="136"/>
        <v>835428993.19478512</v>
      </c>
      <c r="Q117" s="898">
        <f t="shared" si="137"/>
        <v>17404770.691558022</v>
      </c>
      <c r="R117" s="915">
        <f t="shared" si="125"/>
        <v>2009</v>
      </c>
      <c r="S117" s="833">
        <f t="shared" si="138"/>
        <v>1</v>
      </c>
      <c r="T117" s="837">
        <f t="shared" si="126"/>
        <v>17404770.691558022</v>
      </c>
      <c r="U117" s="832">
        <f t="shared" si="127"/>
        <v>2009</v>
      </c>
      <c r="V117" s="838">
        <f t="shared" si="131"/>
        <v>818024222.50322711</v>
      </c>
      <c r="W117" s="989"/>
      <c r="X117" s="840"/>
      <c r="Y117" s="815"/>
      <c r="Z117" s="1815" t="s">
        <v>3366</v>
      </c>
      <c r="AA117" s="1815"/>
      <c r="AB117" s="1815"/>
      <c r="AC117" s="859">
        <f>SUM(Q109:Q121)</f>
        <v>177038997.76090616</v>
      </c>
      <c r="AD117" s="842"/>
    </row>
    <row r="118" spans="1:30" ht="16">
      <c r="A118" s="1036"/>
      <c r="B118" s="972"/>
      <c r="C118" s="973"/>
      <c r="D118" s="974"/>
      <c r="E118" s="830">
        <f t="shared" si="132"/>
        <v>2010</v>
      </c>
      <c r="F118" s="976">
        <v>0</v>
      </c>
      <c r="G118" s="853">
        <f t="shared" si="128"/>
        <v>47</v>
      </c>
      <c r="H118" s="893"/>
      <c r="I118" s="894">
        <f t="shared" si="123"/>
        <v>2056</v>
      </c>
      <c r="J118" s="895">
        <f t="shared" si="139"/>
        <v>0</v>
      </c>
      <c r="K118" s="896">
        <f t="shared" si="134"/>
        <v>0</v>
      </c>
      <c r="L118" s="1024">
        <f t="shared" si="129"/>
        <v>0</v>
      </c>
      <c r="M118" s="897">
        <f t="shared" si="135"/>
        <v>47</v>
      </c>
      <c r="N118" s="894">
        <f t="shared" si="124"/>
        <v>2056</v>
      </c>
      <c r="O118" s="834">
        <f t="shared" si="130"/>
        <v>818024222.50322711</v>
      </c>
      <c r="P118" s="835">
        <f t="shared" si="136"/>
        <v>818024222.50322711</v>
      </c>
      <c r="Q118" s="898">
        <f t="shared" si="137"/>
        <v>17404770.691558022</v>
      </c>
      <c r="R118" s="915">
        <f t="shared" si="125"/>
        <v>2010</v>
      </c>
      <c r="S118" s="833">
        <f t="shared" si="138"/>
        <v>1</v>
      </c>
      <c r="T118" s="837">
        <f t="shared" si="126"/>
        <v>17404770.691558022</v>
      </c>
      <c r="U118" s="832">
        <f t="shared" si="127"/>
        <v>2010</v>
      </c>
      <c r="V118" s="838">
        <f t="shared" si="131"/>
        <v>800619451.81166911</v>
      </c>
      <c r="W118" s="989"/>
      <c r="X118" s="840"/>
      <c r="Y118" s="815"/>
      <c r="Z118" s="808"/>
      <c r="AA118" s="808"/>
      <c r="AB118" s="842"/>
      <c r="AC118" s="842"/>
      <c r="AD118" s="842"/>
    </row>
    <row r="119" spans="1:30" ht="16">
      <c r="A119" s="1036"/>
      <c r="B119" s="972"/>
      <c r="C119" s="973"/>
      <c r="D119" s="974"/>
      <c r="E119" s="830">
        <f t="shared" si="132"/>
        <v>2011</v>
      </c>
      <c r="F119" s="976">
        <v>0</v>
      </c>
      <c r="G119" s="853">
        <f t="shared" si="128"/>
        <v>46</v>
      </c>
      <c r="H119" s="893"/>
      <c r="I119" s="894">
        <f t="shared" si="123"/>
        <v>2056</v>
      </c>
      <c r="J119" s="895">
        <f t="shared" si="139"/>
        <v>0</v>
      </c>
      <c r="K119" s="896">
        <f t="shared" si="134"/>
        <v>0</v>
      </c>
      <c r="L119" s="1024">
        <f t="shared" si="129"/>
        <v>0</v>
      </c>
      <c r="M119" s="897">
        <f t="shared" si="135"/>
        <v>46</v>
      </c>
      <c r="N119" s="894">
        <f t="shared" si="124"/>
        <v>2056</v>
      </c>
      <c r="O119" s="834">
        <f t="shared" si="130"/>
        <v>800619451.81166911</v>
      </c>
      <c r="P119" s="835">
        <f t="shared" si="136"/>
        <v>800619451.81166911</v>
      </c>
      <c r="Q119" s="898">
        <f t="shared" si="137"/>
        <v>17404770.691558026</v>
      </c>
      <c r="R119" s="915">
        <f t="shared" si="125"/>
        <v>2011</v>
      </c>
      <c r="S119" s="833">
        <f t="shared" si="138"/>
        <v>1</v>
      </c>
      <c r="T119" s="837">
        <f t="shared" si="126"/>
        <v>17404770.691558026</v>
      </c>
      <c r="U119" s="832">
        <f t="shared" si="127"/>
        <v>2011</v>
      </c>
      <c r="V119" s="838">
        <f t="shared" si="131"/>
        <v>783214681.12011111</v>
      </c>
      <c r="W119" s="989"/>
      <c r="X119" s="840"/>
      <c r="Y119" s="815"/>
      <c r="Z119" s="808"/>
      <c r="AA119" s="808"/>
      <c r="AB119" s="842"/>
      <c r="AC119" s="842"/>
      <c r="AD119" s="842"/>
    </row>
    <row r="120" spans="1:30" ht="16">
      <c r="A120" s="1036"/>
      <c r="B120" s="972"/>
      <c r="C120" s="973"/>
      <c r="D120" s="974"/>
      <c r="E120" s="830">
        <f t="shared" si="132"/>
        <v>2012</v>
      </c>
      <c r="F120" s="976">
        <v>0</v>
      </c>
      <c r="G120" s="853">
        <f t="shared" si="128"/>
        <v>45</v>
      </c>
      <c r="H120" s="893"/>
      <c r="I120" s="894">
        <f t="shared" si="123"/>
        <v>2056</v>
      </c>
      <c r="J120" s="895">
        <f t="shared" si="139"/>
        <v>0</v>
      </c>
      <c r="K120" s="896">
        <f t="shared" si="134"/>
        <v>0</v>
      </c>
      <c r="L120" s="1024">
        <f t="shared" si="129"/>
        <v>0</v>
      </c>
      <c r="M120" s="897">
        <f t="shared" si="135"/>
        <v>45</v>
      </c>
      <c r="N120" s="894">
        <f t="shared" si="124"/>
        <v>2056</v>
      </c>
      <c r="O120" s="834">
        <f t="shared" si="130"/>
        <v>783214681.12011111</v>
      </c>
      <c r="P120" s="835">
        <f t="shared" si="136"/>
        <v>783214681.12011111</v>
      </c>
      <c r="Q120" s="898">
        <f t="shared" si="137"/>
        <v>17404770.691558026</v>
      </c>
      <c r="R120" s="915">
        <f t="shared" si="125"/>
        <v>2012</v>
      </c>
      <c r="S120" s="833">
        <f t="shared" si="138"/>
        <v>1</v>
      </c>
      <c r="T120" s="837">
        <f t="shared" si="126"/>
        <v>17404770.691558026</v>
      </c>
      <c r="U120" s="832">
        <f t="shared" si="127"/>
        <v>2012</v>
      </c>
      <c r="V120" s="838">
        <f t="shared" si="131"/>
        <v>765809910.4285531</v>
      </c>
      <c r="W120" s="989"/>
      <c r="X120" s="840"/>
      <c r="Y120" s="815"/>
      <c r="Z120" s="808"/>
      <c r="AA120" s="808"/>
      <c r="AB120" s="842"/>
      <c r="AC120" s="842"/>
      <c r="AD120" s="842"/>
    </row>
    <row r="121" spans="1:30" ht="16">
      <c r="A121" s="1036"/>
      <c r="B121" s="972"/>
      <c r="C121" s="973"/>
      <c r="D121" s="974"/>
      <c r="E121" s="830">
        <f t="shared" si="132"/>
        <v>2013</v>
      </c>
      <c r="F121" s="976">
        <v>0</v>
      </c>
      <c r="G121" s="853">
        <f t="shared" si="128"/>
        <v>44</v>
      </c>
      <c r="H121" s="893"/>
      <c r="I121" s="894">
        <f t="shared" si="123"/>
        <v>2056</v>
      </c>
      <c r="J121" s="895">
        <f t="shared" si="139"/>
        <v>0</v>
      </c>
      <c r="K121" s="896">
        <f t="shared" si="134"/>
        <v>0</v>
      </c>
      <c r="L121" s="1024">
        <f t="shared" si="129"/>
        <v>0</v>
      </c>
      <c r="M121" s="897">
        <f t="shared" si="135"/>
        <v>44</v>
      </c>
      <c r="N121" s="894">
        <f t="shared" si="124"/>
        <v>2056</v>
      </c>
      <c r="O121" s="834">
        <f t="shared" si="130"/>
        <v>765809910.4285531</v>
      </c>
      <c r="P121" s="835">
        <f t="shared" si="136"/>
        <v>765809910.4285531</v>
      </c>
      <c r="Q121" s="898">
        <f t="shared" si="137"/>
        <v>17404770.691558026</v>
      </c>
      <c r="R121" s="915">
        <f t="shared" si="125"/>
        <v>2013</v>
      </c>
      <c r="S121" s="833">
        <f t="shared" si="138"/>
        <v>1</v>
      </c>
      <c r="T121" s="837">
        <f t="shared" si="126"/>
        <v>17404770.691558026</v>
      </c>
      <c r="U121" s="832">
        <f t="shared" si="127"/>
        <v>2013</v>
      </c>
      <c r="V121" s="838">
        <f t="shared" si="131"/>
        <v>748405139.7369951</v>
      </c>
      <c r="W121" s="989"/>
      <c r="X121" s="840"/>
      <c r="Y121" s="815"/>
      <c r="Z121" s="808"/>
      <c r="AA121" s="808"/>
      <c r="AB121" s="842"/>
      <c r="AC121" s="842"/>
      <c r="AD121" s="842"/>
    </row>
    <row r="122" spans="1:30" ht="16">
      <c r="A122" s="1036"/>
      <c r="B122" s="972"/>
      <c r="C122" s="973"/>
      <c r="D122" s="974"/>
      <c r="E122" s="830">
        <f t="shared" si="132"/>
        <v>2014</v>
      </c>
      <c r="F122" s="976">
        <v>0</v>
      </c>
      <c r="G122" s="853">
        <f t="shared" si="128"/>
        <v>43</v>
      </c>
      <c r="H122" s="893"/>
      <c r="I122" s="894">
        <f t="shared" si="123"/>
        <v>2056</v>
      </c>
      <c r="J122" s="895">
        <f t="shared" si="139"/>
        <v>0</v>
      </c>
      <c r="K122" s="896">
        <f t="shared" si="134"/>
        <v>0</v>
      </c>
      <c r="L122" s="1024">
        <f t="shared" si="129"/>
        <v>0</v>
      </c>
      <c r="M122" s="897">
        <f t="shared" si="135"/>
        <v>43</v>
      </c>
      <c r="N122" s="894">
        <f t="shared" si="124"/>
        <v>2056</v>
      </c>
      <c r="O122" s="834">
        <f t="shared" si="130"/>
        <v>748405139.7369951</v>
      </c>
      <c r="P122" s="835">
        <f t="shared" si="136"/>
        <v>748405139.7369951</v>
      </c>
      <c r="Q122" s="898">
        <f t="shared" si="137"/>
        <v>17404770.691558026</v>
      </c>
      <c r="R122" s="915">
        <f t="shared" si="125"/>
        <v>2014</v>
      </c>
      <c r="S122" s="833">
        <f t="shared" si="138"/>
        <v>1</v>
      </c>
      <c r="T122" s="837">
        <f t="shared" si="126"/>
        <v>17404770.691558026</v>
      </c>
      <c r="U122" s="832">
        <f t="shared" si="127"/>
        <v>2014</v>
      </c>
      <c r="V122" s="838">
        <f t="shared" si="131"/>
        <v>731000369.0454371</v>
      </c>
      <c r="W122" s="989"/>
      <c r="X122" s="840"/>
      <c r="Y122" s="815"/>
      <c r="Z122" s="808"/>
      <c r="AA122" s="808"/>
      <c r="AB122" s="842"/>
      <c r="AC122" s="842"/>
      <c r="AD122" s="842"/>
    </row>
    <row r="123" spans="1:30" ht="16">
      <c r="A123" s="1036"/>
      <c r="B123" s="972"/>
      <c r="C123" s="973"/>
      <c r="D123" s="974"/>
      <c r="E123" s="830">
        <f t="shared" si="132"/>
        <v>2015</v>
      </c>
      <c r="F123" s="976">
        <v>0</v>
      </c>
      <c r="G123" s="853">
        <f t="shared" si="128"/>
        <v>42</v>
      </c>
      <c r="H123" s="893"/>
      <c r="I123" s="894">
        <f t="shared" si="123"/>
        <v>2056</v>
      </c>
      <c r="J123" s="895">
        <f t="shared" si="139"/>
        <v>0</v>
      </c>
      <c r="K123" s="896">
        <f t="shared" si="134"/>
        <v>0</v>
      </c>
      <c r="L123" s="1024">
        <f t="shared" si="129"/>
        <v>0</v>
      </c>
      <c r="M123" s="897">
        <f t="shared" si="135"/>
        <v>42</v>
      </c>
      <c r="N123" s="894">
        <f t="shared" si="124"/>
        <v>2056</v>
      </c>
      <c r="O123" s="834">
        <f t="shared" si="130"/>
        <v>731000369.0454371</v>
      </c>
      <c r="P123" s="835">
        <f t="shared" si="136"/>
        <v>731000369.0454371</v>
      </c>
      <c r="Q123" s="898">
        <f t="shared" si="137"/>
        <v>17404770.691558026</v>
      </c>
      <c r="R123" s="915">
        <f t="shared" si="125"/>
        <v>2015</v>
      </c>
      <c r="S123" s="833">
        <f t="shared" si="138"/>
        <v>1</v>
      </c>
      <c r="T123" s="837">
        <f t="shared" si="126"/>
        <v>17404770.691558026</v>
      </c>
      <c r="U123" s="832">
        <f t="shared" si="127"/>
        <v>2015</v>
      </c>
      <c r="V123" s="838">
        <f t="shared" si="131"/>
        <v>713595598.35387909</v>
      </c>
      <c r="W123" s="989"/>
      <c r="X123" s="840"/>
      <c r="Y123" s="815"/>
      <c r="Z123" s="808"/>
      <c r="AA123" s="808"/>
      <c r="AB123" s="842"/>
      <c r="AC123" s="842"/>
      <c r="AD123" s="842"/>
    </row>
    <row r="124" spans="1:30" ht="16">
      <c r="A124" s="1036"/>
      <c r="B124" s="972"/>
      <c r="C124" s="973"/>
      <c r="D124" s="974"/>
      <c r="E124" s="830">
        <f t="shared" si="132"/>
        <v>2016</v>
      </c>
      <c r="F124" s="976">
        <v>0</v>
      </c>
      <c r="G124" s="853">
        <f t="shared" si="128"/>
        <v>41</v>
      </c>
      <c r="H124" s="893"/>
      <c r="I124" s="894">
        <f t="shared" si="123"/>
        <v>2056</v>
      </c>
      <c r="J124" s="895">
        <f t="shared" si="139"/>
        <v>0</v>
      </c>
      <c r="K124" s="896">
        <f t="shared" si="134"/>
        <v>0</v>
      </c>
      <c r="L124" s="1024">
        <f t="shared" si="129"/>
        <v>0</v>
      </c>
      <c r="M124" s="897">
        <f t="shared" si="135"/>
        <v>41</v>
      </c>
      <c r="N124" s="894">
        <f t="shared" si="124"/>
        <v>2056</v>
      </c>
      <c r="O124" s="834">
        <f t="shared" si="130"/>
        <v>713595598.35387909</v>
      </c>
      <c r="P124" s="835">
        <f t="shared" si="136"/>
        <v>713595598.35387909</v>
      </c>
      <c r="Q124" s="898">
        <f t="shared" si="137"/>
        <v>17404770.691558026</v>
      </c>
      <c r="R124" s="915">
        <f t="shared" si="125"/>
        <v>2016</v>
      </c>
      <c r="S124" s="833">
        <f t="shared" si="138"/>
        <v>1</v>
      </c>
      <c r="T124" s="837">
        <f t="shared" si="126"/>
        <v>17404770.691558026</v>
      </c>
      <c r="U124" s="832">
        <f t="shared" si="127"/>
        <v>2016</v>
      </c>
      <c r="V124" s="838">
        <f t="shared" si="131"/>
        <v>696190827.66232109</v>
      </c>
      <c r="W124" s="989"/>
      <c r="X124" s="840"/>
      <c r="Y124" s="815"/>
      <c r="Z124" s="808"/>
      <c r="AA124" s="808"/>
      <c r="AB124" s="842"/>
      <c r="AC124" s="842"/>
      <c r="AD124" s="842"/>
    </row>
    <row r="125" spans="1:30" ht="16">
      <c r="A125" s="1036"/>
      <c r="B125" s="972"/>
      <c r="C125" s="973"/>
      <c r="D125" s="974"/>
      <c r="E125" s="830">
        <f t="shared" si="132"/>
        <v>2017</v>
      </c>
      <c r="F125" s="976">
        <v>0</v>
      </c>
      <c r="G125" s="853">
        <f t="shared" si="128"/>
        <v>40</v>
      </c>
      <c r="H125" s="893"/>
      <c r="I125" s="894">
        <f t="shared" si="123"/>
        <v>2056</v>
      </c>
      <c r="J125" s="895">
        <f t="shared" si="139"/>
        <v>0</v>
      </c>
      <c r="K125" s="896">
        <f t="shared" si="134"/>
        <v>0</v>
      </c>
      <c r="L125" s="1024">
        <f t="shared" si="129"/>
        <v>0</v>
      </c>
      <c r="M125" s="897">
        <f t="shared" si="135"/>
        <v>40</v>
      </c>
      <c r="N125" s="894">
        <f t="shared" si="124"/>
        <v>2056</v>
      </c>
      <c r="O125" s="834">
        <f t="shared" si="130"/>
        <v>696190827.66232109</v>
      </c>
      <c r="P125" s="835">
        <f t="shared" si="136"/>
        <v>696190827.66232109</v>
      </c>
      <c r="Q125" s="898">
        <f t="shared" si="137"/>
        <v>17404770.691558026</v>
      </c>
      <c r="R125" s="915">
        <f t="shared" si="125"/>
        <v>2017</v>
      </c>
      <c r="S125" s="833">
        <f t="shared" si="138"/>
        <v>1</v>
      </c>
      <c r="T125" s="837">
        <f t="shared" si="126"/>
        <v>17404770.691558026</v>
      </c>
      <c r="U125" s="832">
        <f t="shared" si="127"/>
        <v>2017</v>
      </c>
      <c r="V125" s="838">
        <f t="shared" si="131"/>
        <v>678786056.97076309</v>
      </c>
      <c r="W125" s="989"/>
      <c r="X125" s="840"/>
      <c r="Y125" s="815"/>
      <c r="Z125" s="808"/>
      <c r="AA125" s="808"/>
      <c r="AB125" s="842"/>
      <c r="AC125" s="842"/>
      <c r="AD125" s="842"/>
    </row>
    <row r="126" spans="1:30" ht="16">
      <c r="A126" s="1036"/>
      <c r="B126" s="972"/>
      <c r="C126" s="973"/>
      <c r="D126" s="974"/>
      <c r="E126" s="830">
        <f t="shared" si="132"/>
        <v>2018</v>
      </c>
      <c r="F126" s="976">
        <v>0</v>
      </c>
      <c r="G126" s="853">
        <f t="shared" si="128"/>
        <v>39</v>
      </c>
      <c r="H126" s="893"/>
      <c r="I126" s="894">
        <f t="shared" si="123"/>
        <v>2056</v>
      </c>
      <c r="J126" s="895">
        <f t="shared" si="139"/>
        <v>0</v>
      </c>
      <c r="K126" s="896">
        <f t="shared" si="134"/>
        <v>0</v>
      </c>
      <c r="L126" s="1024">
        <f t="shared" si="129"/>
        <v>0</v>
      </c>
      <c r="M126" s="897">
        <f t="shared" si="135"/>
        <v>39</v>
      </c>
      <c r="N126" s="894">
        <f t="shared" si="124"/>
        <v>2056</v>
      </c>
      <c r="O126" s="834">
        <f t="shared" si="130"/>
        <v>678786056.97076309</v>
      </c>
      <c r="P126" s="835">
        <f t="shared" si="136"/>
        <v>678786056.97076309</v>
      </c>
      <c r="Q126" s="898">
        <f t="shared" si="137"/>
        <v>17404770.69155803</v>
      </c>
      <c r="R126" s="915">
        <f t="shared" si="125"/>
        <v>2018</v>
      </c>
      <c r="S126" s="833">
        <f t="shared" si="138"/>
        <v>1</v>
      </c>
      <c r="T126" s="837">
        <f t="shared" si="126"/>
        <v>17404770.69155803</v>
      </c>
      <c r="U126" s="832">
        <f t="shared" si="127"/>
        <v>2018</v>
      </c>
      <c r="V126" s="838">
        <f t="shared" si="131"/>
        <v>661381286.27920508</v>
      </c>
      <c r="W126" s="989"/>
      <c r="X126" s="840"/>
      <c r="Y126" s="815"/>
      <c r="Z126" s="808"/>
      <c r="AA126" s="808"/>
      <c r="AB126" s="842"/>
      <c r="AC126" s="842"/>
      <c r="AD126" s="842"/>
    </row>
    <row r="127" spans="1:30" ht="16">
      <c r="A127" s="1035"/>
      <c r="B127" s="902"/>
      <c r="C127" s="832"/>
      <c r="D127" s="892"/>
      <c r="E127" s="1237">
        <v>2019</v>
      </c>
      <c r="F127" s="976">
        <v>0</v>
      </c>
      <c r="G127" s="853">
        <f t="shared" ref="G127" si="140">M126-(E127-E126)</f>
        <v>38</v>
      </c>
      <c r="H127" s="893"/>
      <c r="I127" s="894">
        <f t="shared" ref="I127" si="141">E127+M127-1</f>
        <v>2056</v>
      </c>
      <c r="J127" s="895">
        <f t="shared" ref="J127" si="142">F127/P126</f>
        <v>0</v>
      </c>
      <c r="K127" s="896">
        <f t="shared" ref="K127" si="143">IF(J127=0%,0,IF(J127&lt;=25%,5,IF(J127&lt;=50%,10,IF(J127&lt;=75%,15,50))))</f>
        <v>0</v>
      </c>
      <c r="L127" s="1024">
        <f t="shared" ref="L127" si="144">IF(OR(AND(ISBLANK(D127),ISBLANK(F127)),ISTEXT(D127),ISTEXT(F127)),"",IF(G127+K127&gt;$G$34,$G$34-G127,K127))</f>
        <v>0</v>
      </c>
      <c r="M127" s="897">
        <f t="shared" ref="M127" si="145">IF(OR(AND(ISBLANK(D127),ISBLANK(F127)),ISTEXT(D127),ISTEXT(F127)),"",G127+L127)</f>
        <v>38</v>
      </c>
      <c r="N127" s="894">
        <f t="shared" ref="N127" si="146">E127+M127-1</f>
        <v>2056</v>
      </c>
      <c r="O127" s="834">
        <f t="shared" ref="O127" si="147">V126</f>
        <v>661381286.27920508</v>
      </c>
      <c r="P127" s="835">
        <f t="shared" ref="P127" si="148">O127+F127</f>
        <v>661381286.27920508</v>
      </c>
      <c r="Q127" s="898">
        <f t="shared" ref="Q127" si="149">(P127)/M127</f>
        <v>17404770.69155803</v>
      </c>
      <c r="R127" s="915">
        <f t="shared" ref="R127" si="150">E127</f>
        <v>2019</v>
      </c>
      <c r="S127" s="833">
        <f t="shared" ref="S127" si="151">R127-R126</f>
        <v>1</v>
      </c>
      <c r="T127" s="837">
        <f t="shared" ref="T127" si="152">Q127*S127</f>
        <v>17404770.69155803</v>
      </c>
      <c r="U127" s="832">
        <f t="shared" ref="U127" si="153">E127</f>
        <v>2019</v>
      </c>
      <c r="V127" s="838">
        <f t="shared" ref="V127" si="154">IF(OR(AND(ISBLANK(D127),ISBLANK(F127)),ISTEXT(D127),ISTEXT(F127)),"",P127-T127)</f>
        <v>643976515.58764708</v>
      </c>
      <c r="W127" s="858"/>
      <c r="X127" s="842"/>
      <c r="Y127" s="842"/>
      <c r="AD127" s="842"/>
    </row>
    <row r="128" spans="1:30" ht="16">
      <c r="A128" s="1816" t="s">
        <v>100</v>
      </c>
      <c r="B128" s="1817"/>
      <c r="C128" s="1817"/>
      <c r="D128" s="1817"/>
      <c r="E128" s="1818"/>
      <c r="F128" s="991">
        <f>SUM(F109:F127)</f>
        <v>925444137.49790108</v>
      </c>
      <c r="G128" s="861"/>
      <c r="H128" s="862"/>
      <c r="I128" s="863"/>
      <c r="J128" s="863"/>
      <c r="K128" s="861"/>
      <c r="L128" s="1025"/>
      <c r="M128" s="864"/>
      <c r="N128" s="863"/>
      <c r="O128" s="865"/>
      <c r="P128" s="866"/>
      <c r="Q128" s="867"/>
      <c r="R128" s="868"/>
      <c r="S128" s="868"/>
      <c r="T128" s="866">
        <f>SUM(T109:T127)</f>
        <v>281467621.91025436</v>
      </c>
      <c r="U128" s="869"/>
      <c r="V128" s="870"/>
      <c r="W128" s="916"/>
      <c r="X128" s="803"/>
      <c r="Y128" s="803"/>
      <c r="Z128" s="803"/>
      <c r="AA128" s="803"/>
      <c r="AB128" s="803"/>
      <c r="AC128" s="803"/>
      <c r="AD128" s="803"/>
    </row>
    <row r="131" spans="1:29" ht="16">
      <c r="A131" s="1813" t="s">
        <v>3410</v>
      </c>
      <c r="B131" s="1813"/>
      <c r="C131" s="1813"/>
      <c r="D131" s="1813"/>
      <c r="E131" s="884"/>
      <c r="F131" s="885"/>
      <c r="G131" s="885"/>
      <c r="H131" s="797"/>
      <c r="I131" s="798"/>
      <c r="J131" s="798"/>
      <c r="K131" s="885"/>
      <c r="L131" s="1027"/>
      <c r="M131" s="885"/>
      <c r="N131" s="885"/>
      <c r="O131" s="885"/>
      <c r="P131" s="885"/>
      <c r="Q131" s="885"/>
      <c r="R131" s="885"/>
      <c r="S131" s="885"/>
      <c r="T131" s="886"/>
      <c r="U131" s="887"/>
      <c r="V131" s="885"/>
      <c r="W131" s="885"/>
      <c r="X131" s="888"/>
      <c r="Y131" s="888"/>
      <c r="Z131" s="888"/>
      <c r="AA131" s="888"/>
      <c r="AB131" s="888"/>
      <c r="AC131" s="888"/>
    </row>
    <row r="132" spans="1:29" ht="17">
      <c r="A132" s="1792" t="s">
        <v>118</v>
      </c>
      <c r="B132" s="1792" t="s">
        <v>3340</v>
      </c>
      <c r="C132" s="1792" t="s">
        <v>3</v>
      </c>
      <c r="D132" s="1792" t="s">
        <v>3341</v>
      </c>
      <c r="E132" s="1792"/>
      <c r="F132" s="1814" t="s">
        <v>3342</v>
      </c>
      <c r="G132" s="1792" t="s">
        <v>3343</v>
      </c>
      <c r="H132" s="1792"/>
      <c r="I132" s="1792" t="s">
        <v>3344</v>
      </c>
      <c r="J132" s="1793" t="s">
        <v>3345</v>
      </c>
      <c r="K132" s="1792" t="s">
        <v>3346</v>
      </c>
      <c r="L132" s="1796" t="s">
        <v>3347</v>
      </c>
      <c r="M132" s="1797" t="s">
        <v>3348</v>
      </c>
      <c r="N132" s="1792" t="s">
        <v>3349</v>
      </c>
      <c r="O132" s="1805" t="s">
        <v>3350</v>
      </c>
      <c r="P132" s="1806"/>
      <c r="Q132" s="917" t="s">
        <v>3351</v>
      </c>
      <c r="R132" s="1805" t="s">
        <v>2425</v>
      </c>
      <c r="S132" s="1807"/>
      <c r="T132" s="1806"/>
      <c r="U132" s="1808" t="s">
        <v>3352</v>
      </c>
      <c r="V132" s="1808"/>
      <c r="W132" s="1809" t="s">
        <v>3353</v>
      </c>
      <c r="X132" s="1812"/>
      <c r="Y132" s="918"/>
      <c r="Z132" s="803">
        <v>6</v>
      </c>
      <c r="AA132" s="803"/>
      <c r="AB132" s="803"/>
      <c r="AC132" s="889"/>
    </row>
    <row r="133" spans="1:29" ht="16">
      <c r="A133" s="1792"/>
      <c r="B133" s="1792"/>
      <c r="C133" s="1792"/>
      <c r="D133" s="1792"/>
      <c r="E133" s="1792"/>
      <c r="F133" s="1814"/>
      <c r="G133" s="1792"/>
      <c r="H133" s="1792"/>
      <c r="I133" s="1792"/>
      <c r="J133" s="1794"/>
      <c r="K133" s="1792"/>
      <c r="L133" s="1796"/>
      <c r="M133" s="1798"/>
      <c r="N133" s="1792"/>
      <c r="O133" s="1809" t="s">
        <v>3354</v>
      </c>
      <c r="P133" s="1809" t="s">
        <v>3355</v>
      </c>
      <c r="Q133" s="1797" t="s">
        <v>3342</v>
      </c>
      <c r="R133" s="1797" t="s">
        <v>3356</v>
      </c>
      <c r="S133" s="1793" t="s">
        <v>3357</v>
      </c>
      <c r="T133" s="1797" t="s">
        <v>3342</v>
      </c>
      <c r="U133" s="1808"/>
      <c r="V133" s="1808"/>
      <c r="W133" s="1810"/>
      <c r="X133" s="1812"/>
      <c r="Y133" s="918"/>
      <c r="Z133" s="803"/>
      <c r="AA133" s="803"/>
      <c r="AB133" s="803"/>
      <c r="AC133" s="803"/>
    </row>
    <row r="134" spans="1:29" ht="17">
      <c r="A134" s="1792"/>
      <c r="B134" s="1792"/>
      <c r="C134" s="1792"/>
      <c r="D134" s="810" t="s">
        <v>20</v>
      </c>
      <c r="E134" s="811" t="s">
        <v>1914</v>
      </c>
      <c r="F134" s="1814"/>
      <c r="G134" s="916" t="s">
        <v>1914</v>
      </c>
      <c r="H134" s="916" t="s">
        <v>3358</v>
      </c>
      <c r="I134" s="1792"/>
      <c r="J134" s="1795"/>
      <c r="K134" s="813" t="s">
        <v>1914</v>
      </c>
      <c r="L134" s="1022" t="s">
        <v>1914</v>
      </c>
      <c r="M134" s="916" t="s">
        <v>1914</v>
      </c>
      <c r="N134" s="1792"/>
      <c r="O134" s="1811"/>
      <c r="P134" s="1811"/>
      <c r="Q134" s="1798"/>
      <c r="R134" s="1798"/>
      <c r="S134" s="1795"/>
      <c r="T134" s="1798"/>
      <c r="U134" s="916" t="s">
        <v>3359</v>
      </c>
      <c r="V134" s="916" t="s">
        <v>3342</v>
      </c>
      <c r="W134" s="1811"/>
      <c r="X134" s="814"/>
      <c r="Y134" s="814"/>
      <c r="Z134" s="803"/>
      <c r="AA134" s="803"/>
      <c r="AB134" s="803"/>
      <c r="AC134" s="803"/>
    </row>
    <row r="135" spans="1:29" ht="16">
      <c r="A135" s="1819"/>
      <c r="B135" s="1043" t="s">
        <v>3325</v>
      </c>
      <c r="C135" s="1049">
        <v>31101</v>
      </c>
      <c r="D135" s="923"/>
      <c r="E135" s="830">
        <v>2001</v>
      </c>
      <c r="F135" s="924">
        <v>488689096</v>
      </c>
      <c r="G135" s="925">
        <f>VLOOKUP(C135,'[18]umur ekonomis'!$A$1:$C$79,3)</f>
        <v>50</v>
      </c>
      <c r="H135" s="926"/>
      <c r="I135" s="894">
        <f t="shared" ref="I135:I152" si="155">E135+M135-1</f>
        <v>2050</v>
      </c>
      <c r="J135" s="927"/>
      <c r="K135" s="925"/>
      <c r="L135" s="1023">
        <f>IF(G135+K135&gt;$G135,$G135-G135,K135)</f>
        <v>0</v>
      </c>
      <c r="M135" s="928">
        <f>G135+L135</f>
        <v>50</v>
      </c>
      <c r="N135" s="894">
        <f t="shared" ref="N135:N152" si="156">E135+M135-1</f>
        <v>2050</v>
      </c>
      <c r="O135" s="905">
        <f>F135</f>
        <v>488689096</v>
      </c>
      <c r="P135" s="898">
        <f>O135</f>
        <v>488689096</v>
      </c>
      <c r="Q135" s="898">
        <f>(O135)/M135</f>
        <v>9773781.9199999999</v>
      </c>
      <c r="R135" s="929">
        <f t="shared" ref="R135:R152" si="157">E135</f>
        <v>2001</v>
      </c>
      <c r="S135" s="897">
        <v>1</v>
      </c>
      <c r="T135" s="930">
        <f t="shared" ref="T135:T152" si="158">Q135*S135</f>
        <v>9773781.9199999999</v>
      </c>
      <c r="U135" s="894">
        <f t="shared" ref="U135:U152" si="159">E135</f>
        <v>2001</v>
      </c>
      <c r="V135" s="931">
        <f>IF(OR(AND(ISBLANK(D135),ISBLANK(F135)),ISTEXT(D135),ISTEXT(F135)),"",F135-Q135)</f>
        <v>478915314.07999998</v>
      </c>
      <c r="W135" s="932"/>
      <c r="X135" s="933"/>
      <c r="Y135" s="933"/>
      <c r="Z135" s="934" t="s">
        <v>3360</v>
      </c>
      <c r="AA135" s="935"/>
      <c r="AB135" s="935"/>
      <c r="AC135" s="936"/>
    </row>
    <row r="136" spans="1:29" ht="16">
      <c r="A136" s="1820"/>
      <c r="B136" s="1037"/>
      <c r="C136" s="1050"/>
      <c r="D136" s="892"/>
      <c r="E136" s="830">
        <f>E135+1</f>
        <v>2002</v>
      </c>
      <c r="F136" s="831">
        <v>0</v>
      </c>
      <c r="G136" s="853">
        <f t="shared" ref="G136:G152" si="160">M135-(E136-E135)</f>
        <v>49</v>
      </c>
      <c r="H136" s="893"/>
      <c r="I136" s="894">
        <f t="shared" si="155"/>
        <v>2050</v>
      </c>
      <c r="J136" s="895">
        <f>F136/$F$34</f>
        <v>0</v>
      </c>
      <c r="K136" s="896">
        <f>IF(J136=0%,0,IF(J136&lt;=25%,5,IF(J136&lt;=50%,10,IF(J136&lt;=75%,15,50))))</f>
        <v>0</v>
      </c>
      <c r="L136" s="1024">
        <f t="shared" ref="L136:L152" si="161">IF(OR(AND(ISBLANK(D136),ISBLANK(F136)),ISTEXT(D136),ISTEXT(F136)),"",IF(G136+K136&gt;$G$34,$G$34-G136,K136))</f>
        <v>0</v>
      </c>
      <c r="M136" s="897">
        <f>IF(OR(AND(ISBLANK(E136),ISBLANK(F136)),ISTEXT(E136),ISTEXT(F136)),"",G136+L136)</f>
        <v>49</v>
      </c>
      <c r="N136" s="894">
        <f t="shared" si="156"/>
        <v>2050</v>
      </c>
      <c r="O136" s="834">
        <f t="shared" ref="O136:O152" si="162">V135</f>
        <v>478915314.07999998</v>
      </c>
      <c r="P136" s="835">
        <f>O136+F136</f>
        <v>478915314.07999998</v>
      </c>
      <c r="Q136" s="898">
        <f>(P136)/M136</f>
        <v>9773781.9199999999</v>
      </c>
      <c r="R136" s="915">
        <f t="shared" si="157"/>
        <v>2002</v>
      </c>
      <c r="S136" s="833">
        <f>R136-R135</f>
        <v>1</v>
      </c>
      <c r="T136" s="837">
        <f t="shared" si="158"/>
        <v>9773781.9199999999</v>
      </c>
      <c r="U136" s="832">
        <f t="shared" si="159"/>
        <v>2002</v>
      </c>
      <c r="V136" s="838">
        <f t="shared" ref="V136:V152" si="163">IF(OR(AND(ISBLANK(D136),ISBLANK(F136)),ISTEXT(D136),ISTEXT(F136)),"",P136-T136)</f>
        <v>469141532.15999997</v>
      </c>
      <c r="W136" s="839"/>
      <c r="X136" s="840"/>
      <c r="Y136" s="815"/>
      <c r="Z136" s="841" t="s">
        <v>3361</v>
      </c>
      <c r="AA136" s="842"/>
      <c r="AB136" s="842"/>
      <c r="AC136" s="843">
        <f>F154</f>
        <v>1327165405</v>
      </c>
    </row>
    <row r="137" spans="1:29" ht="16">
      <c r="A137" s="1820"/>
      <c r="B137" s="1037"/>
      <c r="C137" s="1050"/>
      <c r="D137" s="892"/>
      <c r="E137" s="830">
        <f t="shared" ref="E137:E152" si="164">E136+1</f>
        <v>2003</v>
      </c>
      <c r="F137" s="831">
        <v>0</v>
      </c>
      <c r="G137" s="853">
        <f t="shared" si="160"/>
        <v>48</v>
      </c>
      <c r="H137" s="893"/>
      <c r="I137" s="894">
        <f t="shared" si="155"/>
        <v>2050</v>
      </c>
      <c r="J137" s="895">
        <f t="shared" ref="J137:J140" si="165">F137/$F$59</f>
        <v>0</v>
      </c>
      <c r="K137" s="896">
        <f t="shared" ref="K137:K152" si="166">IF(J137=0%,0,IF(J137&lt;=25%,5,IF(J137&lt;=50%,10,IF(J137&lt;=75%,15,50))))</f>
        <v>0</v>
      </c>
      <c r="L137" s="1024">
        <f t="shared" si="161"/>
        <v>0</v>
      </c>
      <c r="M137" s="897">
        <f t="shared" ref="M137:M152" si="167">IF(OR(AND(ISBLANK(D137),ISBLANK(F137)),ISTEXT(D137),ISTEXT(F137)),"",G137+L137)</f>
        <v>48</v>
      </c>
      <c r="N137" s="894">
        <f t="shared" si="156"/>
        <v>2050</v>
      </c>
      <c r="O137" s="834">
        <f t="shared" si="162"/>
        <v>469141532.15999997</v>
      </c>
      <c r="P137" s="835">
        <f t="shared" ref="P137:P152" si="168">O137+F137</f>
        <v>469141532.15999997</v>
      </c>
      <c r="Q137" s="898">
        <f t="shared" ref="Q137:Q152" si="169">(P137)/M137</f>
        <v>9773781.9199999999</v>
      </c>
      <c r="R137" s="915">
        <f t="shared" si="157"/>
        <v>2003</v>
      </c>
      <c r="S137" s="833">
        <f t="shared" ref="S137:S152" si="170">R137-R136</f>
        <v>1</v>
      </c>
      <c r="T137" s="837">
        <f t="shared" si="158"/>
        <v>9773781.9199999999</v>
      </c>
      <c r="U137" s="832">
        <f t="shared" si="159"/>
        <v>2003</v>
      </c>
      <c r="V137" s="838">
        <f t="shared" si="163"/>
        <v>459367750.23999995</v>
      </c>
      <c r="W137" s="839"/>
      <c r="X137" s="840"/>
      <c r="Y137" s="815"/>
      <c r="Z137" s="841" t="s">
        <v>3362</v>
      </c>
      <c r="AA137" s="797"/>
      <c r="AB137" s="797"/>
      <c r="AC137" s="843">
        <f>T154</f>
        <v>370516217.01439995</v>
      </c>
    </row>
    <row r="138" spans="1:29" ht="16">
      <c r="A138" s="1820"/>
      <c r="B138" s="1037"/>
      <c r="C138" s="1050"/>
      <c r="D138" s="892"/>
      <c r="E138" s="830">
        <f t="shared" si="164"/>
        <v>2004</v>
      </c>
      <c r="F138" s="831">
        <v>0</v>
      </c>
      <c r="G138" s="853">
        <f t="shared" si="160"/>
        <v>47</v>
      </c>
      <c r="H138" s="893"/>
      <c r="I138" s="894">
        <f t="shared" si="155"/>
        <v>2050</v>
      </c>
      <c r="J138" s="895">
        <f t="shared" si="165"/>
        <v>0</v>
      </c>
      <c r="K138" s="896">
        <f t="shared" si="166"/>
        <v>0</v>
      </c>
      <c r="L138" s="1024">
        <f t="shared" si="161"/>
        <v>0</v>
      </c>
      <c r="M138" s="897">
        <f t="shared" si="167"/>
        <v>47</v>
      </c>
      <c r="N138" s="894">
        <f t="shared" si="156"/>
        <v>2050</v>
      </c>
      <c r="O138" s="834">
        <f t="shared" si="162"/>
        <v>459367750.23999995</v>
      </c>
      <c r="P138" s="835">
        <f t="shared" si="168"/>
        <v>459367750.23999995</v>
      </c>
      <c r="Q138" s="898">
        <f t="shared" si="169"/>
        <v>9773781.9199999981</v>
      </c>
      <c r="R138" s="915">
        <f t="shared" si="157"/>
        <v>2004</v>
      </c>
      <c r="S138" s="833">
        <f t="shared" si="170"/>
        <v>1</v>
      </c>
      <c r="T138" s="837">
        <f t="shared" si="158"/>
        <v>9773781.9199999981</v>
      </c>
      <c r="U138" s="832">
        <f t="shared" si="159"/>
        <v>2004</v>
      </c>
      <c r="V138" s="838">
        <f t="shared" si="163"/>
        <v>449593968.31999993</v>
      </c>
      <c r="W138" s="839"/>
      <c r="X138" s="840"/>
      <c r="Y138" s="815"/>
      <c r="Z138" s="854" t="s">
        <v>3363</v>
      </c>
      <c r="AA138" s="842"/>
      <c r="AB138" s="842"/>
      <c r="AC138" s="843">
        <f>AC136-AC137</f>
        <v>956649187.98559999</v>
      </c>
    </row>
    <row r="139" spans="1:29" ht="16">
      <c r="A139" s="1820"/>
      <c r="B139" s="1037"/>
      <c r="C139" s="1050"/>
      <c r="D139" s="892"/>
      <c r="E139" s="830">
        <f t="shared" si="164"/>
        <v>2005</v>
      </c>
      <c r="F139" s="831">
        <v>0</v>
      </c>
      <c r="G139" s="853">
        <f t="shared" si="160"/>
        <v>46</v>
      </c>
      <c r="H139" s="893"/>
      <c r="I139" s="894">
        <f t="shared" si="155"/>
        <v>2050</v>
      </c>
      <c r="J139" s="895">
        <f t="shared" si="165"/>
        <v>0</v>
      </c>
      <c r="K139" s="896">
        <f t="shared" si="166"/>
        <v>0</v>
      </c>
      <c r="L139" s="1024">
        <f t="shared" si="161"/>
        <v>0</v>
      </c>
      <c r="M139" s="897">
        <f t="shared" si="167"/>
        <v>46</v>
      </c>
      <c r="N139" s="894">
        <f t="shared" si="156"/>
        <v>2050</v>
      </c>
      <c r="O139" s="834">
        <f t="shared" si="162"/>
        <v>449593968.31999993</v>
      </c>
      <c r="P139" s="835">
        <f t="shared" si="168"/>
        <v>449593968.31999993</v>
      </c>
      <c r="Q139" s="898">
        <f t="shared" si="169"/>
        <v>9773781.9199999981</v>
      </c>
      <c r="R139" s="915">
        <f t="shared" si="157"/>
        <v>2005</v>
      </c>
      <c r="S139" s="833">
        <f t="shared" si="170"/>
        <v>1</v>
      </c>
      <c r="T139" s="837">
        <f t="shared" si="158"/>
        <v>9773781.9199999981</v>
      </c>
      <c r="U139" s="832">
        <f t="shared" si="159"/>
        <v>2005</v>
      </c>
      <c r="V139" s="838">
        <f t="shared" si="163"/>
        <v>439820186.39999992</v>
      </c>
      <c r="W139" s="839"/>
      <c r="X139" s="840"/>
      <c r="Y139" s="815"/>
      <c r="Z139" s="841" t="s">
        <v>3364</v>
      </c>
      <c r="AA139" s="842"/>
      <c r="AB139" s="842"/>
      <c r="AC139" s="843">
        <f>V153-AC138</f>
        <v>0</v>
      </c>
    </row>
    <row r="140" spans="1:29" ht="16">
      <c r="A140" s="1820"/>
      <c r="B140" s="1037"/>
      <c r="C140" s="1050"/>
      <c r="D140" s="892"/>
      <c r="E140" s="830">
        <f t="shared" si="164"/>
        <v>2006</v>
      </c>
      <c r="F140" s="831">
        <v>0</v>
      </c>
      <c r="G140" s="853">
        <f t="shared" si="160"/>
        <v>45</v>
      </c>
      <c r="H140" s="893"/>
      <c r="I140" s="894">
        <f t="shared" si="155"/>
        <v>2050</v>
      </c>
      <c r="J140" s="895">
        <f t="shared" si="165"/>
        <v>0</v>
      </c>
      <c r="K140" s="896">
        <f t="shared" si="166"/>
        <v>0</v>
      </c>
      <c r="L140" s="1024">
        <f t="shared" si="161"/>
        <v>0</v>
      </c>
      <c r="M140" s="897">
        <f t="shared" si="167"/>
        <v>45</v>
      </c>
      <c r="N140" s="894">
        <f t="shared" si="156"/>
        <v>2050</v>
      </c>
      <c r="O140" s="834">
        <f t="shared" si="162"/>
        <v>439820186.39999992</v>
      </c>
      <c r="P140" s="835">
        <f t="shared" si="168"/>
        <v>439820186.39999992</v>
      </c>
      <c r="Q140" s="898">
        <f t="shared" si="169"/>
        <v>9773781.9199999981</v>
      </c>
      <c r="R140" s="915">
        <f t="shared" si="157"/>
        <v>2006</v>
      </c>
      <c r="S140" s="833">
        <f t="shared" si="170"/>
        <v>1</v>
      </c>
      <c r="T140" s="837">
        <f t="shared" si="158"/>
        <v>9773781.9199999981</v>
      </c>
      <c r="U140" s="832">
        <f t="shared" si="159"/>
        <v>2006</v>
      </c>
      <c r="V140" s="838">
        <f t="shared" si="163"/>
        <v>430046404.4799999</v>
      </c>
      <c r="W140" s="839"/>
      <c r="X140" s="840"/>
      <c r="Y140" s="815"/>
      <c r="Z140" s="899"/>
      <c r="AA140" s="900"/>
      <c r="AB140" s="900"/>
      <c r="AC140" s="901"/>
    </row>
    <row r="141" spans="1:29" ht="16">
      <c r="A141" s="1821"/>
      <c r="B141" s="1043"/>
      <c r="C141" s="1057"/>
      <c r="D141" s="892"/>
      <c r="E141" s="830">
        <f t="shared" si="164"/>
        <v>2007</v>
      </c>
      <c r="F141" s="831">
        <v>0</v>
      </c>
      <c r="G141" s="853">
        <f t="shared" si="160"/>
        <v>44</v>
      </c>
      <c r="H141" s="893"/>
      <c r="I141" s="894">
        <f t="shared" si="155"/>
        <v>2050</v>
      </c>
      <c r="J141" s="895">
        <f>F141/P140</f>
        <v>0</v>
      </c>
      <c r="K141" s="896">
        <f t="shared" si="166"/>
        <v>0</v>
      </c>
      <c r="L141" s="1024">
        <f t="shared" si="161"/>
        <v>0</v>
      </c>
      <c r="M141" s="897">
        <f t="shared" si="167"/>
        <v>44</v>
      </c>
      <c r="N141" s="894">
        <f t="shared" si="156"/>
        <v>2050</v>
      </c>
      <c r="O141" s="834">
        <f t="shared" si="162"/>
        <v>430046404.4799999</v>
      </c>
      <c r="P141" s="835">
        <f t="shared" si="168"/>
        <v>430046404.4799999</v>
      </c>
      <c r="Q141" s="898">
        <f t="shared" si="169"/>
        <v>9773781.9199999981</v>
      </c>
      <c r="R141" s="915">
        <f t="shared" si="157"/>
        <v>2007</v>
      </c>
      <c r="S141" s="833">
        <f t="shared" si="170"/>
        <v>1</v>
      </c>
      <c r="T141" s="837">
        <f t="shared" si="158"/>
        <v>9773781.9199999981</v>
      </c>
      <c r="U141" s="832">
        <f t="shared" si="159"/>
        <v>2007</v>
      </c>
      <c r="V141" s="838">
        <f t="shared" si="163"/>
        <v>420272622.55999988</v>
      </c>
      <c r="W141" s="839"/>
      <c r="X141" s="840"/>
      <c r="Y141" s="815"/>
      <c r="Z141" s="808"/>
      <c r="AA141" s="808"/>
      <c r="AB141" s="842"/>
      <c r="AC141" s="903"/>
    </row>
    <row r="142" spans="1:29" ht="16">
      <c r="A142" s="1040"/>
      <c r="B142" s="1043" t="s">
        <v>3326</v>
      </c>
      <c r="C142" s="1057"/>
      <c r="D142" s="892"/>
      <c r="E142" s="830">
        <f t="shared" si="164"/>
        <v>2008</v>
      </c>
      <c r="F142" s="856">
        <v>838476309</v>
      </c>
      <c r="G142" s="853">
        <f t="shared" si="160"/>
        <v>43</v>
      </c>
      <c r="H142" s="893"/>
      <c r="I142" s="894">
        <f t="shared" si="155"/>
        <v>2057</v>
      </c>
      <c r="J142" s="895">
        <f>F142/P141</f>
        <v>1.9497344943829076</v>
      </c>
      <c r="K142" s="896">
        <f t="shared" si="166"/>
        <v>50</v>
      </c>
      <c r="L142" s="1024">
        <f t="shared" si="161"/>
        <v>7</v>
      </c>
      <c r="M142" s="897">
        <f t="shared" si="167"/>
        <v>50</v>
      </c>
      <c r="N142" s="894">
        <f t="shared" si="156"/>
        <v>2057</v>
      </c>
      <c r="O142" s="834">
        <f t="shared" si="162"/>
        <v>420272622.55999988</v>
      </c>
      <c r="P142" s="835">
        <f t="shared" si="168"/>
        <v>1258748931.5599999</v>
      </c>
      <c r="Q142" s="898">
        <f t="shared" si="169"/>
        <v>25174978.631200001</v>
      </c>
      <c r="R142" s="915">
        <f t="shared" si="157"/>
        <v>2008</v>
      </c>
      <c r="S142" s="833">
        <f t="shared" si="170"/>
        <v>1</v>
      </c>
      <c r="T142" s="837">
        <f t="shared" si="158"/>
        <v>25174978.631200001</v>
      </c>
      <c r="U142" s="832">
        <f t="shared" si="159"/>
        <v>2008</v>
      </c>
      <c r="V142" s="838">
        <f t="shared" si="163"/>
        <v>1233573952.9287999</v>
      </c>
      <c r="W142" s="839"/>
      <c r="X142" s="840"/>
      <c r="Y142" s="815"/>
      <c r="Z142" s="808"/>
      <c r="AA142" s="808"/>
      <c r="AB142" s="842"/>
      <c r="AC142" s="842"/>
    </row>
    <row r="143" spans="1:29" ht="16">
      <c r="A143" s="1036"/>
      <c r="B143" s="972"/>
      <c r="C143" s="973"/>
      <c r="D143" s="974"/>
      <c r="E143" s="830">
        <f t="shared" si="164"/>
        <v>2009</v>
      </c>
      <c r="F143" s="976">
        <v>0</v>
      </c>
      <c r="G143" s="853">
        <f t="shared" si="160"/>
        <v>49</v>
      </c>
      <c r="H143" s="893"/>
      <c r="I143" s="894">
        <f t="shared" si="155"/>
        <v>2057</v>
      </c>
      <c r="J143" s="895">
        <f t="shared" ref="J143:J152" si="171">F143/P142</f>
        <v>0</v>
      </c>
      <c r="K143" s="896">
        <f t="shared" si="166"/>
        <v>0</v>
      </c>
      <c r="L143" s="1024">
        <f t="shared" si="161"/>
        <v>0</v>
      </c>
      <c r="M143" s="897">
        <f t="shared" si="167"/>
        <v>49</v>
      </c>
      <c r="N143" s="894">
        <f t="shared" si="156"/>
        <v>2057</v>
      </c>
      <c r="O143" s="834">
        <f t="shared" si="162"/>
        <v>1233573952.9287999</v>
      </c>
      <c r="P143" s="835">
        <f t="shared" si="168"/>
        <v>1233573952.9287999</v>
      </c>
      <c r="Q143" s="898">
        <f t="shared" si="169"/>
        <v>25174978.631199997</v>
      </c>
      <c r="R143" s="915">
        <f t="shared" si="157"/>
        <v>2009</v>
      </c>
      <c r="S143" s="833">
        <f t="shared" si="170"/>
        <v>1</v>
      </c>
      <c r="T143" s="837">
        <f t="shared" si="158"/>
        <v>25174978.631199997</v>
      </c>
      <c r="U143" s="832">
        <f t="shared" si="159"/>
        <v>2009</v>
      </c>
      <c r="V143" s="838">
        <f t="shared" si="163"/>
        <v>1208398974.2975998</v>
      </c>
      <c r="W143" s="989"/>
      <c r="X143" s="840"/>
      <c r="Y143" s="815"/>
      <c r="Z143" s="1815" t="s">
        <v>3366</v>
      </c>
      <c r="AA143" s="1815"/>
      <c r="AB143" s="1815"/>
      <c r="AC143" s="859">
        <f>SUM(Q135:Q147)</f>
        <v>219466345.22719994</v>
      </c>
    </row>
    <row r="144" spans="1:29" ht="16">
      <c r="A144" s="1036"/>
      <c r="B144" s="972"/>
      <c r="C144" s="973"/>
      <c r="D144" s="974"/>
      <c r="E144" s="830">
        <f t="shared" si="164"/>
        <v>2010</v>
      </c>
      <c r="F144" s="976">
        <v>0</v>
      </c>
      <c r="G144" s="853">
        <f t="shared" si="160"/>
        <v>48</v>
      </c>
      <c r="H144" s="893"/>
      <c r="I144" s="894">
        <f t="shared" si="155"/>
        <v>2057</v>
      </c>
      <c r="J144" s="895">
        <f t="shared" si="171"/>
        <v>0</v>
      </c>
      <c r="K144" s="896">
        <f t="shared" si="166"/>
        <v>0</v>
      </c>
      <c r="L144" s="1024">
        <f t="shared" si="161"/>
        <v>0</v>
      </c>
      <c r="M144" s="897">
        <f t="shared" si="167"/>
        <v>48</v>
      </c>
      <c r="N144" s="894">
        <f t="shared" si="156"/>
        <v>2057</v>
      </c>
      <c r="O144" s="834">
        <f t="shared" si="162"/>
        <v>1208398974.2975998</v>
      </c>
      <c r="P144" s="835">
        <f t="shared" si="168"/>
        <v>1208398974.2975998</v>
      </c>
      <c r="Q144" s="898">
        <f t="shared" si="169"/>
        <v>25174978.631199997</v>
      </c>
      <c r="R144" s="915">
        <f t="shared" si="157"/>
        <v>2010</v>
      </c>
      <c r="S144" s="833">
        <f t="shared" si="170"/>
        <v>1</v>
      </c>
      <c r="T144" s="837">
        <f t="shared" si="158"/>
        <v>25174978.631199997</v>
      </c>
      <c r="U144" s="832">
        <f t="shared" si="159"/>
        <v>2010</v>
      </c>
      <c r="V144" s="838">
        <f t="shared" si="163"/>
        <v>1183223995.6663997</v>
      </c>
      <c r="W144" s="989"/>
      <c r="X144" s="840"/>
      <c r="Y144" s="815"/>
      <c r="Z144" s="808"/>
      <c r="AA144" s="808"/>
      <c r="AB144" s="842"/>
      <c r="AC144" s="842"/>
    </row>
    <row r="145" spans="1:29" ht="16">
      <c r="A145" s="1036"/>
      <c r="B145" s="972"/>
      <c r="C145" s="973"/>
      <c r="D145" s="974"/>
      <c r="E145" s="830">
        <f t="shared" si="164"/>
        <v>2011</v>
      </c>
      <c r="F145" s="976">
        <v>0</v>
      </c>
      <c r="G145" s="853">
        <f t="shared" si="160"/>
        <v>47</v>
      </c>
      <c r="H145" s="893"/>
      <c r="I145" s="894">
        <f t="shared" si="155"/>
        <v>2057</v>
      </c>
      <c r="J145" s="895">
        <f t="shared" si="171"/>
        <v>0</v>
      </c>
      <c r="K145" s="896">
        <f t="shared" si="166"/>
        <v>0</v>
      </c>
      <c r="L145" s="1024">
        <f t="shared" si="161"/>
        <v>0</v>
      </c>
      <c r="M145" s="897">
        <f t="shared" si="167"/>
        <v>47</v>
      </c>
      <c r="N145" s="894">
        <f t="shared" si="156"/>
        <v>2057</v>
      </c>
      <c r="O145" s="834">
        <f t="shared" si="162"/>
        <v>1183223995.6663997</v>
      </c>
      <c r="P145" s="835">
        <f t="shared" si="168"/>
        <v>1183223995.6663997</v>
      </c>
      <c r="Q145" s="898">
        <f t="shared" si="169"/>
        <v>25174978.631199993</v>
      </c>
      <c r="R145" s="915">
        <f t="shared" si="157"/>
        <v>2011</v>
      </c>
      <c r="S145" s="833">
        <f t="shared" si="170"/>
        <v>1</v>
      </c>
      <c r="T145" s="837">
        <f t="shared" si="158"/>
        <v>25174978.631199993</v>
      </c>
      <c r="U145" s="832">
        <f t="shared" si="159"/>
        <v>2011</v>
      </c>
      <c r="V145" s="838">
        <f t="shared" si="163"/>
        <v>1158049017.0351996</v>
      </c>
      <c r="W145" s="989"/>
      <c r="X145" s="840"/>
      <c r="Y145" s="815"/>
      <c r="Z145" s="808"/>
      <c r="AA145" s="808"/>
      <c r="AB145" s="842"/>
      <c r="AC145" s="842"/>
    </row>
    <row r="146" spans="1:29" ht="16">
      <c r="A146" s="1036"/>
      <c r="B146" s="972"/>
      <c r="C146" s="973"/>
      <c r="D146" s="974"/>
      <c r="E146" s="830">
        <f t="shared" si="164"/>
        <v>2012</v>
      </c>
      <c r="F146" s="976">
        <v>0</v>
      </c>
      <c r="G146" s="853">
        <f t="shared" si="160"/>
        <v>46</v>
      </c>
      <c r="H146" s="893"/>
      <c r="I146" s="894">
        <f t="shared" si="155"/>
        <v>2057</v>
      </c>
      <c r="J146" s="895">
        <f t="shared" si="171"/>
        <v>0</v>
      </c>
      <c r="K146" s="896">
        <f t="shared" si="166"/>
        <v>0</v>
      </c>
      <c r="L146" s="1024">
        <f t="shared" si="161"/>
        <v>0</v>
      </c>
      <c r="M146" s="897">
        <f t="shared" si="167"/>
        <v>46</v>
      </c>
      <c r="N146" s="894">
        <f t="shared" si="156"/>
        <v>2057</v>
      </c>
      <c r="O146" s="834">
        <f t="shared" si="162"/>
        <v>1158049017.0351996</v>
      </c>
      <c r="P146" s="835">
        <f t="shared" si="168"/>
        <v>1158049017.0351996</v>
      </c>
      <c r="Q146" s="898">
        <f t="shared" si="169"/>
        <v>25174978.631199993</v>
      </c>
      <c r="R146" s="915">
        <f t="shared" si="157"/>
        <v>2012</v>
      </c>
      <c r="S146" s="833">
        <f t="shared" si="170"/>
        <v>1</v>
      </c>
      <c r="T146" s="837">
        <f t="shared" si="158"/>
        <v>25174978.631199993</v>
      </c>
      <c r="U146" s="832">
        <f t="shared" si="159"/>
        <v>2012</v>
      </c>
      <c r="V146" s="838">
        <f t="shared" si="163"/>
        <v>1132874038.4039996</v>
      </c>
      <c r="W146" s="989"/>
      <c r="X146" s="840"/>
      <c r="Y146" s="815"/>
      <c r="Z146" s="808"/>
      <c r="AA146" s="808"/>
      <c r="AB146" s="842"/>
      <c r="AC146" s="842"/>
    </row>
    <row r="147" spans="1:29" ht="16">
      <c r="A147" s="1036"/>
      <c r="B147" s="972"/>
      <c r="C147" s="973"/>
      <c r="D147" s="974"/>
      <c r="E147" s="830">
        <f t="shared" si="164"/>
        <v>2013</v>
      </c>
      <c r="F147" s="976">
        <v>0</v>
      </c>
      <c r="G147" s="853">
        <f t="shared" si="160"/>
        <v>45</v>
      </c>
      <c r="H147" s="893"/>
      <c r="I147" s="894">
        <f t="shared" si="155"/>
        <v>2057</v>
      </c>
      <c r="J147" s="895">
        <f t="shared" si="171"/>
        <v>0</v>
      </c>
      <c r="K147" s="896">
        <f t="shared" si="166"/>
        <v>0</v>
      </c>
      <c r="L147" s="1024">
        <f t="shared" si="161"/>
        <v>0</v>
      </c>
      <c r="M147" s="897">
        <f t="shared" si="167"/>
        <v>45</v>
      </c>
      <c r="N147" s="894">
        <f t="shared" si="156"/>
        <v>2057</v>
      </c>
      <c r="O147" s="834">
        <f t="shared" si="162"/>
        <v>1132874038.4039996</v>
      </c>
      <c r="P147" s="835">
        <f t="shared" si="168"/>
        <v>1132874038.4039996</v>
      </c>
      <c r="Q147" s="898">
        <f t="shared" si="169"/>
        <v>25174978.631199989</v>
      </c>
      <c r="R147" s="915">
        <f t="shared" si="157"/>
        <v>2013</v>
      </c>
      <c r="S147" s="833">
        <f t="shared" si="170"/>
        <v>1</v>
      </c>
      <c r="T147" s="837">
        <f t="shared" si="158"/>
        <v>25174978.631199989</v>
      </c>
      <c r="U147" s="832">
        <f t="shared" si="159"/>
        <v>2013</v>
      </c>
      <c r="V147" s="838">
        <f t="shared" si="163"/>
        <v>1107699059.7727995</v>
      </c>
      <c r="W147" s="989"/>
      <c r="X147" s="840"/>
      <c r="Y147" s="815"/>
      <c r="Z147" s="808"/>
      <c r="AA147" s="808"/>
      <c r="AB147" s="842"/>
      <c r="AC147" s="842"/>
    </row>
    <row r="148" spans="1:29" ht="16">
      <c r="A148" s="1036"/>
      <c r="B148" s="972"/>
      <c r="C148" s="973"/>
      <c r="D148" s="974"/>
      <c r="E148" s="830">
        <f t="shared" si="164"/>
        <v>2014</v>
      </c>
      <c r="F148" s="976">
        <v>0</v>
      </c>
      <c r="G148" s="853">
        <f t="shared" si="160"/>
        <v>44</v>
      </c>
      <c r="H148" s="893"/>
      <c r="I148" s="894">
        <f t="shared" si="155"/>
        <v>2057</v>
      </c>
      <c r="J148" s="895">
        <f t="shared" si="171"/>
        <v>0</v>
      </c>
      <c r="K148" s="896">
        <f t="shared" si="166"/>
        <v>0</v>
      </c>
      <c r="L148" s="1024">
        <f t="shared" si="161"/>
        <v>0</v>
      </c>
      <c r="M148" s="897">
        <f t="shared" si="167"/>
        <v>44</v>
      </c>
      <c r="N148" s="894">
        <f t="shared" si="156"/>
        <v>2057</v>
      </c>
      <c r="O148" s="834">
        <f t="shared" si="162"/>
        <v>1107699059.7727995</v>
      </c>
      <c r="P148" s="835">
        <f t="shared" si="168"/>
        <v>1107699059.7727995</v>
      </c>
      <c r="Q148" s="898">
        <f t="shared" si="169"/>
        <v>25174978.631199989</v>
      </c>
      <c r="R148" s="915">
        <f t="shared" si="157"/>
        <v>2014</v>
      </c>
      <c r="S148" s="833">
        <f t="shared" si="170"/>
        <v>1</v>
      </c>
      <c r="T148" s="837">
        <f t="shared" si="158"/>
        <v>25174978.631199989</v>
      </c>
      <c r="U148" s="832">
        <f t="shared" si="159"/>
        <v>2014</v>
      </c>
      <c r="V148" s="838">
        <f t="shared" si="163"/>
        <v>1082524081.1415994</v>
      </c>
      <c r="W148" s="989"/>
      <c r="X148" s="840"/>
      <c r="Y148" s="815"/>
      <c r="Z148" s="808"/>
      <c r="AA148" s="808"/>
      <c r="AB148" s="842"/>
      <c r="AC148" s="842"/>
    </row>
    <row r="149" spans="1:29" ht="16">
      <c r="A149" s="1036"/>
      <c r="B149" s="972"/>
      <c r="C149" s="973"/>
      <c r="D149" s="974"/>
      <c r="E149" s="830">
        <f t="shared" si="164"/>
        <v>2015</v>
      </c>
      <c r="F149" s="976">
        <v>0</v>
      </c>
      <c r="G149" s="853">
        <f t="shared" si="160"/>
        <v>43</v>
      </c>
      <c r="H149" s="893"/>
      <c r="I149" s="894">
        <f t="shared" si="155"/>
        <v>2057</v>
      </c>
      <c r="J149" s="895">
        <f t="shared" si="171"/>
        <v>0</v>
      </c>
      <c r="K149" s="896">
        <f t="shared" si="166"/>
        <v>0</v>
      </c>
      <c r="L149" s="1024">
        <f t="shared" si="161"/>
        <v>0</v>
      </c>
      <c r="M149" s="897">
        <f t="shared" si="167"/>
        <v>43</v>
      </c>
      <c r="N149" s="894">
        <f t="shared" si="156"/>
        <v>2057</v>
      </c>
      <c r="O149" s="834">
        <f t="shared" si="162"/>
        <v>1082524081.1415994</v>
      </c>
      <c r="P149" s="835">
        <f t="shared" si="168"/>
        <v>1082524081.1415994</v>
      </c>
      <c r="Q149" s="898">
        <f t="shared" si="169"/>
        <v>25174978.631199986</v>
      </c>
      <c r="R149" s="915">
        <f t="shared" si="157"/>
        <v>2015</v>
      </c>
      <c r="S149" s="833">
        <f t="shared" si="170"/>
        <v>1</v>
      </c>
      <c r="T149" s="837">
        <f t="shared" si="158"/>
        <v>25174978.631199986</v>
      </c>
      <c r="U149" s="832">
        <f t="shared" si="159"/>
        <v>2015</v>
      </c>
      <c r="V149" s="838">
        <f t="shared" si="163"/>
        <v>1057349102.5103995</v>
      </c>
      <c r="W149" s="989"/>
      <c r="X149" s="840"/>
      <c r="Y149" s="815"/>
      <c r="Z149" s="808"/>
      <c r="AA149" s="808"/>
      <c r="AB149" s="842"/>
      <c r="AC149" s="842"/>
    </row>
    <row r="150" spans="1:29" ht="16">
      <c r="A150" s="1036"/>
      <c r="B150" s="972"/>
      <c r="C150" s="973"/>
      <c r="D150" s="974"/>
      <c r="E150" s="830">
        <f t="shared" si="164"/>
        <v>2016</v>
      </c>
      <c r="F150" s="976">
        <v>0</v>
      </c>
      <c r="G150" s="853">
        <f t="shared" si="160"/>
        <v>42</v>
      </c>
      <c r="H150" s="893"/>
      <c r="I150" s="894">
        <f t="shared" si="155"/>
        <v>2057</v>
      </c>
      <c r="J150" s="895">
        <f t="shared" si="171"/>
        <v>0</v>
      </c>
      <c r="K150" s="896">
        <f t="shared" si="166"/>
        <v>0</v>
      </c>
      <c r="L150" s="1024">
        <f t="shared" si="161"/>
        <v>0</v>
      </c>
      <c r="M150" s="897">
        <f t="shared" si="167"/>
        <v>42</v>
      </c>
      <c r="N150" s="894">
        <f t="shared" si="156"/>
        <v>2057</v>
      </c>
      <c r="O150" s="834">
        <f t="shared" si="162"/>
        <v>1057349102.5103995</v>
      </c>
      <c r="P150" s="835">
        <f t="shared" si="168"/>
        <v>1057349102.5103995</v>
      </c>
      <c r="Q150" s="898">
        <f t="shared" si="169"/>
        <v>25174978.631199986</v>
      </c>
      <c r="R150" s="915">
        <f t="shared" si="157"/>
        <v>2016</v>
      </c>
      <c r="S150" s="833">
        <f t="shared" si="170"/>
        <v>1</v>
      </c>
      <c r="T150" s="837">
        <f t="shared" si="158"/>
        <v>25174978.631199986</v>
      </c>
      <c r="U150" s="832">
        <f t="shared" si="159"/>
        <v>2016</v>
      </c>
      <c r="V150" s="838">
        <f t="shared" si="163"/>
        <v>1032174123.8791995</v>
      </c>
      <c r="W150" s="989"/>
      <c r="X150" s="840"/>
      <c r="Y150" s="815"/>
      <c r="Z150" s="808"/>
      <c r="AA150" s="808"/>
      <c r="AB150" s="842"/>
      <c r="AC150" s="842"/>
    </row>
    <row r="151" spans="1:29" ht="16">
      <c r="A151" s="1036"/>
      <c r="B151" s="972"/>
      <c r="C151" s="973"/>
      <c r="D151" s="974"/>
      <c r="E151" s="830">
        <f t="shared" si="164"/>
        <v>2017</v>
      </c>
      <c r="F151" s="976">
        <v>0</v>
      </c>
      <c r="G151" s="853">
        <f t="shared" si="160"/>
        <v>41</v>
      </c>
      <c r="H151" s="893"/>
      <c r="I151" s="894">
        <f t="shared" si="155"/>
        <v>2057</v>
      </c>
      <c r="J151" s="895">
        <f t="shared" si="171"/>
        <v>0</v>
      </c>
      <c r="K151" s="896">
        <f t="shared" si="166"/>
        <v>0</v>
      </c>
      <c r="L151" s="1024">
        <f t="shared" si="161"/>
        <v>0</v>
      </c>
      <c r="M151" s="897">
        <f t="shared" si="167"/>
        <v>41</v>
      </c>
      <c r="N151" s="894">
        <f t="shared" si="156"/>
        <v>2057</v>
      </c>
      <c r="O151" s="834">
        <f t="shared" si="162"/>
        <v>1032174123.8791995</v>
      </c>
      <c r="P151" s="835">
        <f t="shared" si="168"/>
        <v>1032174123.8791995</v>
      </c>
      <c r="Q151" s="898">
        <f t="shared" si="169"/>
        <v>25174978.631199989</v>
      </c>
      <c r="R151" s="915">
        <f t="shared" si="157"/>
        <v>2017</v>
      </c>
      <c r="S151" s="833">
        <f t="shared" si="170"/>
        <v>1</v>
      </c>
      <c r="T151" s="837">
        <f t="shared" si="158"/>
        <v>25174978.631199989</v>
      </c>
      <c r="U151" s="832">
        <f t="shared" si="159"/>
        <v>2017</v>
      </c>
      <c r="V151" s="838">
        <f t="shared" si="163"/>
        <v>1006999145.2479995</v>
      </c>
      <c r="W151" s="989"/>
      <c r="X151" s="840"/>
      <c r="Y151" s="815"/>
      <c r="Z151" s="808"/>
      <c r="AA151" s="808"/>
      <c r="AB151" s="842"/>
      <c r="AC151" s="842"/>
    </row>
    <row r="152" spans="1:29" ht="16">
      <c r="A152" s="1036"/>
      <c r="B152" s="972"/>
      <c r="C152" s="973"/>
      <c r="D152" s="974"/>
      <c r="E152" s="830">
        <f t="shared" si="164"/>
        <v>2018</v>
      </c>
      <c r="F152" s="976">
        <v>0</v>
      </c>
      <c r="G152" s="853">
        <f t="shared" si="160"/>
        <v>40</v>
      </c>
      <c r="H152" s="893"/>
      <c r="I152" s="894">
        <f t="shared" si="155"/>
        <v>2057</v>
      </c>
      <c r="J152" s="895">
        <f t="shared" si="171"/>
        <v>0</v>
      </c>
      <c r="K152" s="896">
        <f t="shared" si="166"/>
        <v>0</v>
      </c>
      <c r="L152" s="1024">
        <f t="shared" si="161"/>
        <v>0</v>
      </c>
      <c r="M152" s="897">
        <f t="shared" si="167"/>
        <v>40</v>
      </c>
      <c r="N152" s="894">
        <f t="shared" si="156"/>
        <v>2057</v>
      </c>
      <c r="O152" s="834">
        <f t="shared" si="162"/>
        <v>1006999145.2479995</v>
      </c>
      <c r="P152" s="835">
        <f t="shared" si="168"/>
        <v>1006999145.2479995</v>
      </c>
      <c r="Q152" s="898">
        <f t="shared" si="169"/>
        <v>25174978.631199989</v>
      </c>
      <c r="R152" s="915">
        <f t="shared" si="157"/>
        <v>2018</v>
      </c>
      <c r="S152" s="833">
        <f t="shared" si="170"/>
        <v>1</v>
      </c>
      <c r="T152" s="837">
        <f t="shared" si="158"/>
        <v>25174978.631199989</v>
      </c>
      <c r="U152" s="832">
        <f t="shared" si="159"/>
        <v>2018</v>
      </c>
      <c r="V152" s="838">
        <f t="shared" si="163"/>
        <v>981824166.61679959</v>
      </c>
      <c r="W152" s="989"/>
      <c r="X152" s="840"/>
      <c r="Y152" s="815"/>
      <c r="Z152" s="808"/>
      <c r="AA152" s="808"/>
      <c r="AB152" s="842"/>
      <c r="AC152" s="842"/>
    </row>
    <row r="153" spans="1:29" ht="16">
      <c r="A153" s="1035"/>
      <c r="B153" s="902"/>
      <c r="C153" s="832"/>
      <c r="D153" s="892"/>
      <c r="E153" s="1237">
        <v>2019</v>
      </c>
      <c r="F153" s="976">
        <v>0</v>
      </c>
      <c r="G153" s="853">
        <f t="shared" ref="G153" si="172">M152-(E153-E152)</f>
        <v>39</v>
      </c>
      <c r="H153" s="893"/>
      <c r="I153" s="894">
        <f t="shared" ref="I153" si="173">E153+M153-1</f>
        <v>2057</v>
      </c>
      <c r="J153" s="895">
        <f t="shared" ref="J153" si="174">F153/P152</f>
        <v>0</v>
      </c>
      <c r="K153" s="896">
        <f t="shared" ref="K153" si="175">IF(J153=0%,0,IF(J153&lt;=25%,5,IF(J153&lt;=50%,10,IF(J153&lt;=75%,15,50))))</f>
        <v>0</v>
      </c>
      <c r="L153" s="1024">
        <f t="shared" ref="L153" si="176">IF(OR(AND(ISBLANK(D153),ISBLANK(F153)),ISTEXT(D153),ISTEXT(F153)),"",IF(G153+K153&gt;$G$34,$G$34-G153,K153))</f>
        <v>0</v>
      </c>
      <c r="M153" s="897">
        <f t="shared" ref="M153" si="177">IF(OR(AND(ISBLANK(D153),ISBLANK(F153)),ISTEXT(D153),ISTEXT(F153)),"",G153+L153)</f>
        <v>39</v>
      </c>
      <c r="N153" s="894">
        <f t="shared" ref="N153" si="178">E153+M153-1</f>
        <v>2057</v>
      </c>
      <c r="O153" s="834">
        <f t="shared" ref="O153" si="179">V152</f>
        <v>981824166.61679959</v>
      </c>
      <c r="P153" s="835">
        <f t="shared" ref="P153" si="180">O153+F153</f>
        <v>981824166.61679959</v>
      </c>
      <c r="Q153" s="898">
        <f t="shared" ref="Q153" si="181">(P153)/M153</f>
        <v>25174978.631199989</v>
      </c>
      <c r="R153" s="915">
        <f t="shared" ref="R153" si="182">E153</f>
        <v>2019</v>
      </c>
      <c r="S153" s="833">
        <f t="shared" ref="S153" si="183">R153-R152</f>
        <v>1</v>
      </c>
      <c r="T153" s="837">
        <f t="shared" ref="T153" si="184">Q153*S153</f>
        <v>25174978.631199989</v>
      </c>
      <c r="U153" s="832">
        <f t="shared" ref="U153" si="185">E153</f>
        <v>2019</v>
      </c>
      <c r="V153" s="838">
        <f t="shared" ref="V153" si="186">IF(OR(AND(ISBLANK(D153),ISBLANK(F153)),ISTEXT(D153),ISTEXT(F153)),"",P153-T153)</f>
        <v>956649187.98559964</v>
      </c>
      <c r="W153" s="858"/>
      <c r="X153" s="842"/>
      <c r="Y153" s="842"/>
    </row>
    <row r="154" spans="1:29" ht="16">
      <c r="A154" s="1816" t="s">
        <v>100</v>
      </c>
      <c r="B154" s="1817"/>
      <c r="C154" s="1817"/>
      <c r="D154" s="1817"/>
      <c r="E154" s="1818"/>
      <c r="F154" s="991">
        <f>SUM(F135:F153)</f>
        <v>1327165405</v>
      </c>
      <c r="G154" s="861"/>
      <c r="H154" s="862"/>
      <c r="I154" s="863"/>
      <c r="J154" s="863"/>
      <c r="K154" s="861"/>
      <c r="L154" s="1025"/>
      <c r="M154" s="864"/>
      <c r="N154" s="863"/>
      <c r="O154" s="865"/>
      <c r="P154" s="866"/>
      <c r="Q154" s="867"/>
      <c r="R154" s="868"/>
      <c r="S154" s="868"/>
      <c r="T154" s="866">
        <f>SUM(T135:T153)</f>
        <v>370516217.01439995</v>
      </c>
      <c r="U154" s="869"/>
      <c r="V154" s="870"/>
      <c r="W154" s="916"/>
      <c r="X154" s="803"/>
      <c r="Y154" s="803"/>
      <c r="Z154" s="803"/>
      <c r="AA154" s="803"/>
      <c r="AB154" s="803"/>
      <c r="AC154" s="803"/>
    </row>
    <row r="157" spans="1:29" ht="16">
      <c r="A157" s="1813" t="s">
        <v>3411</v>
      </c>
      <c r="B157" s="1813"/>
      <c r="C157" s="1813"/>
      <c r="D157" s="1813"/>
      <c r="E157" s="884"/>
      <c r="F157" s="885"/>
      <c r="G157" s="885"/>
      <c r="H157" s="797"/>
      <c r="I157" s="798"/>
      <c r="J157" s="798"/>
      <c r="K157" s="885"/>
      <c r="L157" s="1027"/>
      <c r="M157" s="885"/>
      <c r="N157" s="885"/>
      <c r="O157" s="885"/>
      <c r="P157" s="885"/>
      <c r="Q157" s="885"/>
      <c r="R157" s="885"/>
      <c r="S157" s="885"/>
      <c r="T157" s="886"/>
      <c r="U157" s="887"/>
      <c r="V157" s="885"/>
      <c r="W157" s="885"/>
      <c r="X157" s="888"/>
      <c r="Y157" s="888"/>
      <c r="Z157" s="888"/>
      <c r="AA157" s="888"/>
      <c r="AB157" s="888"/>
      <c r="AC157" s="888"/>
    </row>
    <row r="158" spans="1:29" ht="17">
      <c r="A158" s="1792" t="s">
        <v>118</v>
      </c>
      <c r="B158" s="1792" t="s">
        <v>3340</v>
      </c>
      <c r="C158" s="1792" t="s">
        <v>3</v>
      </c>
      <c r="D158" s="1792" t="s">
        <v>3341</v>
      </c>
      <c r="E158" s="1792"/>
      <c r="F158" s="1814" t="s">
        <v>3342</v>
      </c>
      <c r="G158" s="1792" t="s">
        <v>3343</v>
      </c>
      <c r="H158" s="1792"/>
      <c r="I158" s="1792" t="s">
        <v>3344</v>
      </c>
      <c r="J158" s="1793" t="s">
        <v>3345</v>
      </c>
      <c r="K158" s="1792" t="s">
        <v>3346</v>
      </c>
      <c r="L158" s="1796" t="s">
        <v>3347</v>
      </c>
      <c r="M158" s="1797" t="s">
        <v>3348</v>
      </c>
      <c r="N158" s="1792" t="s">
        <v>3349</v>
      </c>
      <c r="O158" s="1805" t="s">
        <v>3350</v>
      </c>
      <c r="P158" s="1806"/>
      <c r="Q158" s="917" t="s">
        <v>3351</v>
      </c>
      <c r="R158" s="1805" t="s">
        <v>2425</v>
      </c>
      <c r="S158" s="1807"/>
      <c r="T158" s="1806"/>
      <c r="U158" s="1808" t="s">
        <v>3352</v>
      </c>
      <c r="V158" s="1808"/>
      <c r="W158" s="1809" t="s">
        <v>3353</v>
      </c>
      <c r="X158" s="1812"/>
      <c r="Y158" s="918"/>
      <c r="Z158" s="803">
        <v>7</v>
      </c>
      <c r="AA158" s="803"/>
      <c r="AB158" s="803"/>
      <c r="AC158" s="889"/>
    </row>
    <row r="159" spans="1:29" ht="16">
      <c r="A159" s="1792"/>
      <c r="B159" s="1792"/>
      <c r="C159" s="1792"/>
      <c r="D159" s="1792"/>
      <c r="E159" s="1792"/>
      <c r="F159" s="1814"/>
      <c r="G159" s="1792"/>
      <c r="H159" s="1792"/>
      <c r="I159" s="1792"/>
      <c r="J159" s="1794"/>
      <c r="K159" s="1792"/>
      <c r="L159" s="1796"/>
      <c r="M159" s="1798"/>
      <c r="N159" s="1792"/>
      <c r="O159" s="1809" t="s">
        <v>3354</v>
      </c>
      <c r="P159" s="1809" t="s">
        <v>3355</v>
      </c>
      <c r="Q159" s="1797" t="s">
        <v>3342</v>
      </c>
      <c r="R159" s="1797" t="s">
        <v>3356</v>
      </c>
      <c r="S159" s="1793" t="s">
        <v>3357</v>
      </c>
      <c r="T159" s="1797" t="s">
        <v>3342</v>
      </c>
      <c r="U159" s="1808"/>
      <c r="V159" s="1808"/>
      <c r="W159" s="1810"/>
      <c r="X159" s="1812"/>
      <c r="Y159" s="918"/>
      <c r="Z159" s="803"/>
      <c r="AA159" s="803"/>
      <c r="AB159" s="803"/>
      <c r="AC159" s="803"/>
    </row>
    <row r="160" spans="1:29" ht="17">
      <c r="A160" s="1792"/>
      <c r="B160" s="1792"/>
      <c r="C160" s="1792"/>
      <c r="D160" s="810" t="s">
        <v>20</v>
      </c>
      <c r="E160" s="811" t="s">
        <v>1914</v>
      </c>
      <c r="F160" s="1814"/>
      <c r="G160" s="916" t="s">
        <v>1914</v>
      </c>
      <c r="H160" s="916" t="s">
        <v>3358</v>
      </c>
      <c r="I160" s="1792"/>
      <c r="J160" s="1795"/>
      <c r="K160" s="813" t="s">
        <v>1914</v>
      </c>
      <c r="L160" s="1022" t="s">
        <v>1914</v>
      </c>
      <c r="M160" s="916" t="s">
        <v>1914</v>
      </c>
      <c r="N160" s="1792"/>
      <c r="O160" s="1811"/>
      <c r="P160" s="1811"/>
      <c r="Q160" s="1798"/>
      <c r="R160" s="1798"/>
      <c r="S160" s="1795"/>
      <c r="T160" s="1798"/>
      <c r="U160" s="916" t="s">
        <v>3359</v>
      </c>
      <c r="V160" s="916" t="s">
        <v>3342</v>
      </c>
      <c r="W160" s="1811"/>
      <c r="X160" s="814"/>
      <c r="Y160" s="814"/>
      <c r="Z160" s="803"/>
      <c r="AA160" s="803"/>
      <c r="AB160" s="803"/>
      <c r="AC160" s="803"/>
    </row>
    <row r="161" spans="1:29" ht="16">
      <c r="A161" s="1822"/>
      <c r="B161" s="1043" t="s">
        <v>3330</v>
      </c>
      <c r="C161" s="1044">
        <v>31101</v>
      </c>
      <c r="D161" s="1045"/>
      <c r="E161" s="975">
        <v>2001</v>
      </c>
      <c r="F161" s="1046">
        <v>439220939</v>
      </c>
      <c r="G161" s="1041">
        <f>VLOOKUP(C161,'[18]umur ekonomis'!$A$1:$C$79,3)</f>
        <v>50</v>
      </c>
      <c r="H161" s="926"/>
      <c r="I161" s="894">
        <f t="shared" ref="I161:I178" si="187">E161+M161-1</f>
        <v>2050</v>
      </c>
      <c r="J161" s="927"/>
      <c r="K161" s="925"/>
      <c r="L161" s="1023">
        <f>IF(G161+K161&gt;$G161,$G161-G161,K161)</f>
        <v>0</v>
      </c>
      <c r="M161" s="928">
        <f>G161+L161</f>
        <v>50</v>
      </c>
      <c r="N161" s="894">
        <f t="shared" ref="N161:N178" si="188">E161+M161-1</f>
        <v>2050</v>
      </c>
      <c r="O161" s="905">
        <f>F161</f>
        <v>439220939</v>
      </c>
      <c r="P161" s="898">
        <f>O161</f>
        <v>439220939</v>
      </c>
      <c r="Q161" s="898">
        <f>(O161)/M161</f>
        <v>8784418.7799999993</v>
      </c>
      <c r="R161" s="929">
        <f t="shared" ref="R161:R178" si="189">E161</f>
        <v>2001</v>
      </c>
      <c r="S161" s="897">
        <v>1</v>
      </c>
      <c r="T161" s="930">
        <f t="shared" ref="T161:T178" si="190">Q161*S161</f>
        <v>8784418.7799999993</v>
      </c>
      <c r="U161" s="894">
        <f t="shared" ref="U161:U178" si="191">E161</f>
        <v>2001</v>
      </c>
      <c r="V161" s="931">
        <f>IF(OR(AND(ISBLANK(D161),ISBLANK(F161)),ISTEXT(D161),ISTEXT(F161)),"",F161-Q161)</f>
        <v>430436520.22000003</v>
      </c>
      <c r="W161" s="932"/>
      <c r="X161" s="933"/>
      <c r="Y161" s="933"/>
      <c r="Z161" s="934" t="s">
        <v>3360</v>
      </c>
      <c r="AA161" s="935"/>
      <c r="AB161" s="935"/>
      <c r="AC161" s="936"/>
    </row>
    <row r="162" spans="1:29" ht="16">
      <c r="A162" s="1823"/>
      <c r="B162" s="1043"/>
      <c r="C162" s="1038"/>
      <c r="D162" s="974"/>
      <c r="E162" s="975">
        <f>E161+1</f>
        <v>2002</v>
      </c>
      <c r="F162" s="1046">
        <v>0</v>
      </c>
      <c r="G162" s="1042">
        <f t="shared" ref="G162:G178" si="192">M161-(E162-E161)</f>
        <v>49</v>
      </c>
      <c r="H162" s="893"/>
      <c r="I162" s="894">
        <f t="shared" si="187"/>
        <v>2050</v>
      </c>
      <c r="J162" s="895">
        <f>F162/$F$34</f>
        <v>0</v>
      </c>
      <c r="K162" s="896">
        <f>IF(J162=0%,0,IF(J162&lt;=25%,5,IF(J162&lt;=50%,10,IF(J162&lt;=75%,15,50))))</f>
        <v>0</v>
      </c>
      <c r="L162" s="1024">
        <f t="shared" ref="L162:L178" si="193">IF(OR(AND(ISBLANK(D162),ISBLANK(F162)),ISTEXT(D162),ISTEXT(F162)),"",IF(G162+K162&gt;$G$34,$G$34-G162,K162))</f>
        <v>0</v>
      </c>
      <c r="M162" s="897">
        <f>IF(OR(AND(ISBLANK(E162),ISBLANK(F162)),ISTEXT(E162),ISTEXT(F162)),"",G162+L162)</f>
        <v>49</v>
      </c>
      <c r="N162" s="894">
        <f t="shared" si="188"/>
        <v>2050</v>
      </c>
      <c r="O162" s="834">
        <f t="shared" ref="O162:O178" si="194">V161</f>
        <v>430436520.22000003</v>
      </c>
      <c r="P162" s="835">
        <f>O162+F162</f>
        <v>430436520.22000003</v>
      </c>
      <c r="Q162" s="898">
        <f>(P162)/M162</f>
        <v>8784418.7800000012</v>
      </c>
      <c r="R162" s="915">
        <f t="shared" si="189"/>
        <v>2002</v>
      </c>
      <c r="S162" s="833">
        <f>R162-R161</f>
        <v>1</v>
      </c>
      <c r="T162" s="837">
        <f t="shared" si="190"/>
        <v>8784418.7800000012</v>
      </c>
      <c r="U162" s="832">
        <f t="shared" si="191"/>
        <v>2002</v>
      </c>
      <c r="V162" s="838">
        <f t="shared" ref="V162:V178" si="195">IF(OR(AND(ISBLANK(D162),ISBLANK(F162)),ISTEXT(D162),ISTEXT(F162)),"",P162-T162)</f>
        <v>421652101.44000006</v>
      </c>
      <c r="W162" s="839"/>
      <c r="X162" s="840"/>
      <c r="Y162" s="815"/>
      <c r="Z162" s="841" t="s">
        <v>3361</v>
      </c>
      <c r="AA162" s="842"/>
      <c r="AB162" s="842"/>
      <c r="AC162" s="843">
        <f>F180</f>
        <v>1778452004.3590069</v>
      </c>
    </row>
    <row r="163" spans="1:29" ht="16">
      <c r="A163" s="1823"/>
      <c r="B163" s="1037"/>
      <c r="C163" s="1038"/>
      <c r="D163" s="974"/>
      <c r="E163" s="975">
        <f t="shared" ref="E163:E178" si="196">E162+1</f>
        <v>2003</v>
      </c>
      <c r="F163" s="1039">
        <v>0</v>
      </c>
      <c r="G163" s="1042">
        <f t="shared" si="192"/>
        <v>48</v>
      </c>
      <c r="H163" s="893"/>
      <c r="I163" s="894">
        <f t="shared" si="187"/>
        <v>2050</v>
      </c>
      <c r="J163" s="895">
        <f t="shared" ref="J163:J166" si="197">F163/$F$59</f>
        <v>0</v>
      </c>
      <c r="K163" s="896">
        <f t="shared" ref="K163:K178" si="198">IF(J163=0%,0,IF(J163&lt;=25%,5,IF(J163&lt;=50%,10,IF(J163&lt;=75%,15,50))))</f>
        <v>0</v>
      </c>
      <c r="L163" s="1024">
        <f t="shared" si="193"/>
        <v>0</v>
      </c>
      <c r="M163" s="897">
        <f t="shared" ref="M163:M178" si="199">IF(OR(AND(ISBLANK(D163),ISBLANK(F163)),ISTEXT(D163),ISTEXT(F163)),"",G163+L163)</f>
        <v>48</v>
      </c>
      <c r="N163" s="894">
        <f t="shared" si="188"/>
        <v>2050</v>
      </c>
      <c r="O163" s="834">
        <f t="shared" si="194"/>
        <v>421652101.44000006</v>
      </c>
      <c r="P163" s="835">
        <f t="shared" ref="P163:P178" si="200">O163+F163</f>
        <v>421652101.44000006</v>
      </c>
      <c r="Q163" s="898">
        <f t="shared" ref="Q163:Q178" si="201">(P163)/M163</f>
        <v>8784418.7800000012</v>
      </c>
      <c r="R163" s="915">
        <f t="shared" si="189"/>
        <v>2003</v>
      </c>
      <c r="S163" s="833">
        <f t="shared" ref="S163:S178" si="202">R163-R162</f>
        <v>1</v>
      </c>
      <c r="T163" s="837">
        <f t="shared" si="190"/>
        <v>8784418.7800000012</v>
      </c>
      <c r="U163" s="832">
        <f t="shared" si="191"/>
        <v>2003</v>
      </c>
      <c r="V163" s="838">
        <f t="shared" si="195"/>
        <v>412867682.66000009</v>
      </c>
      <c r="W163" s="839"/>
      <c r="X163" s="840"/>
      <c r="Y163" s="815"/>
      <c r="Z163" s="841" t="s">
        <v>3362</v>
      </c>
      <c r="AA163" s="797"/>
      <c r="AB163" s="797"/>
      <c r="AC163" s="843">
        <f>T180</f>
        <v>473561588.95576167</v>
      </c>
    </row>
    <row r="164" spans="1:29" ht="16">
      <c r="A164" s="1823"/>
      <c r="B164" s="1037"/>
      <c r="C164" s="1038"/>
      <c r="D164" s="974"/>
      <c r="E164" s="975">
        <f t="shared" si="196"/>
        <v>2004</v>
      </c>
      <c r="F164" s="1039">
        <v>0</v>
      </c>
      <c r="G164" s="1042">
        <f t="shared" si="192"/>
        <v>47</v>
      </c>
      <c r="H164" s="893"/>
      <c r="I164" s="894">
        <f t="shared" si="187"/>
        <v>2050</v>
      </c>
      <c r="J164" s="895">
        <f t="shared" si="197"/>
        <v>0</v>
      </c>
      <c r="K164" s="896">
        <f t="shared" si="198"/>
        <v>0</v>
      </c>
      <c r="L164" s="1024">
        <f t="shared" si="193"/>
        <v>0</v>
      </c>
      <c r="M164" s="897">
        <f t="shared" si="199"/>
        <v>47</v>
      </c>
      <c r="N164" s="894">
        <f t="shared" si="188"/>
        <v>2050</v>
      </c>
      <c r="O164" s="834">
        <f t="shared" si="194"/>
        <v>412867682.66000009</v>
      </c>
      <c r="P164" s="835">
        <f t="shared" si="200"/>
        <v>412867682.66000009</v>
      </c>
      <c r="Q164" s="898">
        <f t="shared" si="201"/>
        <v>8784418.7800000012</v>
      </c>
      <c r="R164" s="915">
        <f t="shared" si="189"/>
        <v>2004</v>
      </c>
      <c r="S164" s="833">
        <f t="shared" si="202"/>
        <v>1</v>
      </c>
      <c r="T164" s="837">
        <f t="shared" si="190"/>
        <v>8784418.7800000012</v>
      </c>
      <c r="U164" s="832">
        <f t="shared" si="191"/>
        <v>2004</v>
      </c>
      <c r="V164" s="838">
        <f t="shared" si="195"/>
        <v>404083263.88000011</v>
      </c>
      <c r="W164" s="839"/>
      <c r="X164" s="840"/>
      <c r="Y164" s="815"/>
      <c r="Z164" s="854" t="s">
        <v>3363</v>
      </c>
      <c r="AA164" s="842"/>
      <c r="AB164" s="842"/>
      <c r="AC164" s="843">
        <f>AC162-AC163</f>
        <v>1304890415.4032452</v>
      </c>
    </row>
    <row r="165" spans="1:29" ht="16">
      <c r="A165" s="1823"/>
      <c r="B165" s="1037"/>
      <c r="C165" s="1038"/>
      <c r="D165" s="974"/>
      <c r="E165" s="975">
        <f t="shared" si="196"/>
        <v>2005</v>
      </c>
      <c r="F165" s="1039">
        <v>0</v>
      </c>
      <c r="G165" s="1042">
        <f t="shared" si="192"/>
        <v>46</v>
      </c>
      <c r="H165" s="893"/>
      <c r="I165" s="894">
        <f t="shared" si="187"/>
        <v>2050</v>
      </c>
      <c r="J165" s="895">
        <f t="shared" si="197"/>
        <v>0</v>
      </c>
      <c r="K165" s="896">
        <f t="shared" si="198"/>
        <v>0</v>
      </c>
      <c r="L165" s="1024">
        <f t="shared" si="193"/>
        <v>0</v>
      </c>
      <c r="M165" s="897">
        <f t="shared" si="199"/>
        <v>46</v>
      </c>
      <c r="N165" s="894">
        <f t="shared" si="188"/>
        <v>2050</v>
      </c>
      <c r="O165" s="834">
        <f t="shared" si="194"/>
        <v>404083263.88000011</v>
      </c>
      <c r="P165" s="835">
        <f t="shared" si="200"/>
        <v>404083263.88000011</v>
      </c>
      <c r="Q165" s="898">
        <f t="shared" si="201"/>
        <v>8784418.7800000031</v>
      </c>
      <c r="R165" s="915">
        <f t="shared" si="189"/>
        <v>2005</v>
      </c>
      <c r="S165" s="833">
        <f t="shared" si="202"/>
        <v>1</v>
      </c>
      <c r="T165" s="837">
        <f t="shared" si="190"/>
        <v>8784418.7800000031</v>
      </c>
      <c r="U165" s="832">
        <f t="shared" si="191"/>
        <v>2005</v>
      </c>
      <c r="V165" s="838">
        <f t="shared" si="195"/>
        <v>395298845.10000008</v>
      </c>
      <c r="W165" s="839"/>
      <c r="X165" s="840"/>
      <c r="Y165" s="815"/>
      <c r="Z165" s="841" t="s">
        <v>3364</v>
      </c>
      <c r="AA165" s="842"/>
      <c r="AB165" s="842"/>
      <c r="AC165" s="843">
        <f>V179-AC164</f>
        <v>0</v>
      </c>
    </row>
    <row r="166" spans="1:29" ht="16">
      <c r="A166" s="1823"/>
      <c r="B166" s="1037"/>
      <c r="C166" s="1038"/>
      <c r="D166" s="974"/>
      <c r="E166" s="975">
        <f t="shared" si="196"/>
        <v>2006</v>
      </c>
      <c r="F166" s="1039">
        <v>0</v>
      </c>
      <c r="G166" s="1042">
        <f t="shared" si="192"/>
        <v>45</v>
      </c>
      <c r="H166" s="893"/>
      <c r="I166" s="894">
        <f t="shared" si="187"/>
        <v>2050</v>
      </c>
      <c r="J166" s="895">
        <f t="shared" si="197"/>
        <v>0</v>
      </c>
      <c r="K166" s="896">
        <f t="shared" si="198"/>
        <v>0</v>
      </c>
      <c r="L166" s="1024">
        <f t="shared" si="193"/>
        <v>0</v>
      </c>
      <c r="M166" s="897">
        <f t="shared" si="199"/>
        <v>45</v>
      </c>
      <c r="N166" s="894">
        <f t="shared" si="188"/>
        <v>2050</v>
      </c>
      <c r="O166" s="834">
        <f t="shared" si="194"/>
        <v>395298845.10000008</v>
      </c>
      <c r="P166" s="835">
        <f t="shared" si="200"/>
        <v>395298845.10000008</v>
      </c>
      <c r="Q166" s="898">
        <f t="shared" si="201"/>
        <v>8784418.7800000012</v>
      </c>
      <c r="R166" s="915">
        <f t="shared" si="189"/>
        <v>2006</v>
      </c>
      <c r="S166" s="833">
        <f t="shared" si="202"/>
        <v>1</v>
      </c>
      <c r="T166" s="837">
        <f t="shared" si="190"/>
        <v>8784418.7800000012</v>
      </c>
      <c r="U166" s="832">
        <f t="shared" si="191"/>
        <v>2006</v>
      </c>
      <c r="V166" s="838">
        <f t="shared" si="195"/>
        <v>386514426.32000005</v>
      </c>
      <c r="W166" s="839"/>
      <c r="X166" s="840"/>
      <c r="Y166" s="815"/>
      <c r="Z166" s="899"/>
      <c r="AA166" s="900"/>
      <c r="AB166" s="900"/>
      <c r="AC166" s="901"/>
    </row>
    <row r="167" spans="1:29" ht="16">
      <c r="A167" s="1824"/>
      <c r="B167" s="1043"/>
      <c r="C167" s="973"/>
      <c r="D167" s="974"/>
      <c r="E167" s="975">
        <f t="shared" si="196"/>
        <v>2007</v>
      </c>
      <c r="F167" s="1039">
        <v>0</v>
      </c>
      <c r="G167" s="1042">
        <f t="shared" si="192"/>
        <v>44</v>
      </c>
      <c r="H167" s="893"/>
      <c r="I167" s="894">
        <f t="shared" si="187"/>
        <v>2050</v>
      </c>
      <c r="J167" s="895">
        <f>F167/P166</f>
        <v>0</v>
      </c>
      <c r="K167" s="896">
        <f t="shared" si="198"/>
        <v>0</v>
      </c>
      <c r="L167" s="1024">
        <f t="shared" si="193"/>
        <v>0</v>
      </c>
      <c r="M167" s="897">
        <f t="shared" si="199"/>
        <v>44</v>
      </c>
      <c r="N167" s="894">
        <f t="shared" si="188"/>
        <v>2050</v>
      </c>
      <c r="O167" s="834">
        <f t="shared" si="194"/>
        <v>386514426.32000005</v>
      </c>
      <c r="P167" s="835">
        <f t="shared" si="200"/>
        <v>386514426.32000005</v>
      </c>
      <c r="Q167" s="898">
        <f t="shared" si="201"/>
        <v>8784418.7800000012</v>
      </c>
      <c r="R167" s="915">
        <f t="shared" si="189"/>
        <v>2007</v>
      </c>
      <c r="S167" s="833">
        <f t="shared" si="202"/>
        <v>1</v>
      </c>
      <c r="T167" s="837">
        <f t="shared" si="190"/>
        <v>8784418.7800000012</v>
      </c>
      <c r="U167" s="832">
        <f t="shared" si="191"/>
        <v>2007</v>
      </c>
      <c r="V167" s="838">
        <f t="shared" si="195"/>
        <v>377730007.54000008</v>
      </c>
      <c r="W167" s="839"/>
      <c r="X167" s="840"/>
      <c r="Y167" s="815"/>
      <c r="Z167" s="808"/>
      <c r="AC167" s="903"/>
    </row>
    <row r="168" spans="1:29" ht="16">
      <c r="A168" s="1040"/>
      <c r="B168" s="1043" t="s">
        <v>3327</v>
      </c>
      <c r="C168" s="973"/>
      <c r="D168" s="974"/>
      <c r="E168" s="975">
        <f t="shared" si="196"/>
        <v>2008</v>
      </c>
      <c r="F168" s="1046">
        <v>1339231065.3590069</v>
      </c>
      <c r="G168" s="1042">
        <f t="shared" si="192"/>
        <v>43</v>
      </c>
      <c r="H168" s="893"/>
      <c r="I168" s="894">
        <f t="shared" si="187"/>
        <v>2057</v>
      </c>
      <c r="J168" s="895">
        <f>F168/P167</f>
        <v>3.4648928323576751</v>
      </c>
      <c r="K168" s="896">
        <f t="shared" si="198"/>
        <v>50</v>
      </c>
      <c r="L168" s="1024">
        <f t="shared" si="193"/>
        <v>7</v>
      </c>
      <c r="M168" s="897">
        <f t="shared" si="199"/>
        <v>50</v>
      </c>
      <c r="N168" s="894">
        <f t="shared" si="188"/>
        <v>2057</v>
      </c>
      <c r="O168" s="834">
        <f t="shared" si="194"/>
        <v>377730007.54000008</v>
      </c>
      <c r="P168" s="835">
        <f t="shared" si="200"/>
        <v>1716961072.8990068</v>
      </c>
      <c r="Q168" s="898">
        <f t="shared" si="201"/>
        <v>34339221.457980134</v>
      </c>
      <c r="R168" s="915">
        <f t="shared" si="189"/>
        <v>2008</v>
      </c>
      <c r="S168" s="833">
        <f t="shared" si="202"/>
        <v>1</v>
      </c>
      <c r="T168" s="837">
        <f t="shared" si="190"/>
        <v>34339221.457980134</v>
      </c>
      <c r="U168" s="832">
        <f t="shared" si="191"/>
        <v>2008</v>
      </c>
      <c r="V168" s="838">
        <f t="shared" si="195"/>
        <v>1682621851.4410267</v>
      </c>
      <c r="W168" s="839"/>
      <c r="X168" s="840"/>
      <c r="Y168" s="815"/>
      <c r="Z168" s="808"/>
      <c r="AA168" s="808"/>
      <c r="AB168" s="842"/>
      <c r="AC168" s="842"/>
    </row>
    <row r="169" spans="1:29" ht="16">
      <c r="A169" s="1036"/>
      <c r="B169" s="972"/>
      <c r="C169" s="973"/>
      <c r="D169" s="974"/>
      <c r="E169" s="830">
        <f t="shared" si="196"/>
        <v>2009</v>
      </c>
      <c r="F169" s="976">
        <v>0</v>
      </c>
      <c r="G169" s="853">
        <f t="shared" si="192"/>
        <v>49</v>
      </c>
      <c r="H169" s="893"/>
      <c r="I169" s="894">
        <f t="shared" si="187"/>
        <v>2057</v>
      </c>
      <c r="J169" s="895">
        <f t="shared" ref="J169:J178" si="203">F169/P168</f>
        <v>0</v>
      </c>
      <c r="K169" s="896">
        <f t="shared" si="198"/>
        <v>0</v>
      </c>
      <c r="L169" s="1024">
        <f t="shared" si="193"/>
        <v>0</v>
      </c>
      <c r="M169" s="897">
        <f t="shared" si="199"/>
        <v>49</v>
      </c>
      <c r="N169" s="894">
        <f t="shared" si="188"/>
        <v>2057</v>
      </c>
      <c r="O169" s="834">
        <f t="shared" si="194"/>
        <v>1682621851.4410267</v>
      </c>
      <c r="P169" s="835">
        <f t="shared" si="200"/>
        <v>1682621851.4410267</v>
      </c>
      <c r="Q169" s="898">
        <f t="shared" si="201"/>
        <v>34339221.457980134</v>
      </c>
      <c r="R169" s="915">
        <f t="shared" si="189"/>
        <v>2009</v>
      </c>
      <c r="S169" s="833">
        <f t="shared" si="202"/>
        <v>1</v>
      </c>
      <c r="T169" s="837">
        <f t="shared" si="190"/>
        <v>34339221.457980134</v>
      </c>
      <c r="U169" s="832">
        <f t="shared" si="191"/>
        <v>2009</v>
      </c>
      <c r="V169" s="838">
        <f t="shared" si="195"/>
        <v>1648282629.9830465</v>
      </c>
      <c r="W169" s="989"/>
      <c r="X169" s="840"/>
      <c r="Y169" s="815"/>
      <c r="Z169" s="808"/>
      <c r="AA169" s="808"/>
      <c r="AB169" s="842"/>
      <c r="AC169" s="842"/>
    </row>
    <row r="170" spans="1:29" ht="16">
      <c r="A170" s="1036"/>
      <c r="B170" s="972"/>
      <c r="C170" s="973"/>
      <c r="D170" s="974"/>
      <c r="E170" s="830">
        <f t="shared" si="196"/>
        <v>2010</v>
      </c>
      <c r="F170" s="976">
        <v>0</v>
      </c>
      <c r="G170" s="853">
        <f t="shared" si="192"/>
        <v>48</v>
      </c>
      <c r="H170" s="893"/>
      <c r="I170" s="894">
        <f t="shared" si="187"/>
        <v>2057</v>
      </c>
      <c r="J170" s="895">
        <f t="shared" si="203"/>
        <v>0</v>
      </c>
      <c r="K170" s="896">
        <f t="shared" si="198"/>
        <v>0</v>
      </c>
      <c r="L170" s="1024">
        <f t="shared" si="193"/>
        <v>0</v>
      </c>
      <c r="M170" s="897">
        <f t="shared" si="199"/>
        <v>48</v>
      </c>
      <c r="N170" s="894">
        <f t="shared" si="188"/>
        <v>2057</v>
      </c>
      <c r="O170" s="834">
        <f t="shared" si="194"/>
        <v>1648282629.9830465</v>
      </c>
      <c r="P170" s="835">
        <f t="shared" si="200"/>
        <v>1648282629.9830465</v>
      </c>
      <c r="Q170" s="898">
        <f t="shared" si="201"/>
        <v>34339221.457980134</v>
      </c>
      <c r="R170" s="915">
        <f t="shared" si="189"/>
        <v>2010</v>
      </c>
      <c r="S170" s="833">
        <f t="shared" si="202"/>
        <v>1</v>
      </c>
      <c r="T170" s="837">
        <f t="shared" si="190"/>
        <v>34339221.457980134</v>
      </c>
      <c r="U170" s="832">
        <f t="shared" si="191"/>
        <v>2010</v>
      </c>
      <c r="V170" s="838">
        <f t="shared" si="195"/>
        <v>1613943408.5250664</v>
      </c>
      <c r="W170" s="989"/>
      <c r="X170" s="840"/>
      <c r="Y170" s="815"/>
      <c r="Z170" s="1815" t="s">
        <v>3366</v>
      </c>
      <c r="AA170" s="1815"/>
      <c r="AB170" s="1815"/>
      <c r="AC170" s="859">
        <f>SUM(Q161:Q173)</f>
        <v>267526260.20788077</v>
      </c>
    </row>
    <row r="171" spans="1:29" ht="16">
      <c r="A171" s="1036"/>
      <c r="B171" s="972"/>
      <c r="C171" s="973"/>
      <c r="D171" s="974"/>
      <c r="E171" s="830">
        <f t="shared" si="196"/>
        <v>2011</v>
      </c>
      <c r="F171" s="976">
        <v>0</v>
      </c>
      <c r="G171" s="853">
        <f t="shared" si="192"/>
        <v>47</v>
      </c>
      <c r="H171" s="893"/>
      <c r="I171" s="894">
        <f t="shared" si="187"/>
        <v>2057</v>
      </c>
      <c r="J171" s="895">
        <f t="shared" si="203"/>
        <v>0</v>
      </c>
      <c r="K171" s="896">
        <f t="shared" si="198"/>
        <v>0</v>
      </c>
      <c r="L171" s="1024">
        <f t="shared" si="193"/>
        <v>0</v>
      </c>
      <c r="M171" s="897">
        <f t="shared" si="199"/>
        <v>47</v>
      </c>
      <c r="N171" s="894">
        <f t="shared" si="188"/>
        <v>2057</v>
      </c>
      <c r="O171" s="834">
        <f t="shared" si="194"/>
        <v>1613943408.5250664</v>
      </c>
      <c r="P171" s="835">
        <f t="shared" si="200"/>
        <v>1613943408.5250664</v>
      </c>
      <c r="Q171" s="898">
        <f t="shared" si="201"/>
        <v>34339221.457980134</v>
      </c>
      <c r="R171" s="915">
        <f t="shared" si="189"/>
        <v>2011</v>
      </c>
      <c r="S171" s="833">
        <f t="shared" si="202"/>
        <v>1</v>
      </c>
      <c r="T171" s="837">
        <f t="shared" si="190"/>
        <v>34339221.457980134</v>
      </c>
      <c r="U171" s="832">
        <f t="shared" si="191"/>
        <v>2011</v>
      </c>
      <c r="V171" s="838">
        <f t="shared" si="195"/>
        <v>1579604187.0670862</v>
      </c>
      <c r="W171" s="989"/>
      <c r="X171" s="840"/>
      <c r="Y171" s="815"/>
      <c r="Z171" s="808"/>
      <c r="AA171" s="808"/>
      <c r="AB171" s="842"/>
      <c r="AC171" s="842"/>
    </row>
    <row r="172" spans="1:29" ht="16">
      <c r="A172" s="1036"/>
      <c r="B172" s="972"/>
      <c r="C172" s="973"/>
      <c r="D172" s="974"/>
      <c r="E172" s="830">
        <f t="shared" si="196"/>
        <v>2012</v>
      </c>
      <c r="F172" s="976">
        <v>0</v>
      </c>
      <c r="G172" s="853">
        <f t="shared" si="192"/>
        <v>46</v>
      </c>
      <c r="H172" s="893"/>
      <c r="I172" s="894">
        <f t="shared" si="187"/>
        <v>2057</v>
      </c>
      <c r="J172" s="895">
        <f t="shared" si="203"/>
        <v>0</v>
      </c>
      <c r="K172" s="896">
        <f t="shared" si="198"/>
        <v>0</v>
      </c>
      <c r="L172" s="1024">
        <f t="shared" si="193"/>
        <v>0</v>
      </c>
      <c r="M172" s="897">
        <f t="shared" si="199"/>
        <v>46</v>
      </c>
      <c r="N172" s="894">
        <f t="shared" si="188"/>
        <v>2057</v>
      </c>
      <c r="O172" s="834">
        <f t="shared" si="194"/>
        <v>1579604187.0670862</v>
      </c>
      <c r="P172" s="835">
        <f t="shared" si="200"/>
        <v>1579604187.0670862</v>
      </c>
      <c r="Q172" s="898">
        <f t="shared" si="201"/>
        <v>34339221.457980134</v>
      </c>
      <c r="R172" s="915">
        <f t="shared" si="189"/>
        <v>2012</v>
      </c>
      <c r="S172" s="833">
        <f t="shared" si="202"/>
        <v>1</v>
      </c>
      <c r="T172" s="837">
        <f t="shared" si="190"/>
        <v>34339221.457980134</v>
      </c>
      <c r="U172" s="832">
        <f t="shared" si="191"/>
        <v>2012</v>
      </c>
      <c r="V172" s="838">
        <f t="shared" si="195"/>
        <v>1545264965.6091061</v>
      </c>
      <c r="W172" s="989"/>
      <c r="X172" s="840"/>
      <c r="Y172" s="815"/>
      <c r="Z172" s="808"/>
      <c r="AA172" s="808"/>
      <c r="AB172" s="842"/>
      <c r="AC172" s="842"/>
    </row>
    <row r="173" spans="1:29" ht="16">
      <c r="A173" s="1036"/>
      <c r="B173" s="972"/>
      <c r="C173" s="973"/>
      <c r="D173" s="974"/>
      <c r="E173" s="830">
        <f t="shared" si="196"/>
        <v>2013</v>
      </c>
      <c r="F173" s="976">
        <v>0</v>
      </c>
      <c r="G173" s="853">
        <f t="shared" si="192"/>
        <v>45</v>
      </c>
      <c r="H173" s="893"/>
      <c r="I173" s="894">
        <f t="shared" si="187"/>
        <v>2057</v>
      </c>
      <c r="J173" s="895">
        <f t="shared" si="203"/>
        <v>0</v>
      </c>
      <c r="K173" s="896">
        <f t="shared" si="198"/>
        <v>0</v>
      </c>
      <c r="L173" s="1024">
        <f t="shared" si="193"/>
        <v>0</v>
      </c>
      <c r="M173" s="897">
        <f t="shared" si="199"/>
        <v>45</v>
      </c>
      <c r="N173" s="894">
        <f t="shared" si="188"/>
        <v>2057</v>
      </c>
      <c r="O173" s="834">
        <f t="shared" si="194"/>
        <v>1545264965.6091061</v>
      </c>
      <c r="P173" s="835">
        <f t="shared" si="200"/>
        <v>1545264965.6091061</v>
      </c>
      <c r="Q173" s="898">
        <f t="shared" si="201"/>
        <v>34339221.457980134</v>
      </c>
      <c r="R173" s="915">
        <f t="shared" si="189"/>
        <v>2013</v>
      </c>
      <c r="S173" s="833">
        <f t="shared" si="202"/>
        <v>1</v>
      </c>
      <c r="T173" s="837">
        <f t="shared" si="190"/>
        <v>34339221.457980134</v>
      </c>
      <c r="U173" s="832">
        <f t="shared" si="191"/>
        <v>2013</v>
      </c>
      <c r="V173" s="838">
        <f t="shared" si="195"/>
        <v>1510925744.1511259</v>
      </c>
      <c r="W173" s="989"/>
      <c r="X173" s="840"/>
      <c r="Y173" s="815"/>
      <c r="Z173" s="808"/>
      <c r="AA173" s="808"/>
      <c r="AB173" s="842"/>
      <c r="AC173" s="842"/>
    </row>
    <row r="174" spans="1:29" ht="16">
      <c r="A174" s="1036"/>
      <c r="B174" s="972"/>
      <c r="C174" s="973"/>
      <c r="D174" s="974"/>
      <c r="E174" s="830">
        <f t="shared" si="196"/>
        <v>2014</v>
      </c>
      <c r="F174" s="976">
        <v>0</v>
      </c>
      <c r="G174" s="853">
        <f t="shared" si="192"/>
        <v>44</v>
      </c>
      <c r="H174" s="893"/>
      <c r="I174" s="894">
        <f t="shared" si="187"/>
        <v>2057</v>
      </c>
      <c r="J174" s="895">
        <f t="shared" si="203"/>
        <v>0</v>
      </c>
      <c r="K174" s="896">
        <f t="shared" si="198"/>
        <v>0</v>
      </c>
      <c r="L174" s="1024">
        <f t="shared" si="193"/>
        <v>0</v>
      </c>
      <c r="M174" s="897">
        <f t="shared" si="199"/>
        <v>44</v>
      </c>
      <c r="N174" s="894">
        <f t="shared" si="188"/>
        <v>2057</v>
      </c>
      <c r="O174" s="834">
        <f t="shared" si="194"/>
        <v>1510925744.1511259</v>
      </c>
      <c r="P174" s="835">
        <f t="shared" si="200"/>
        <v>1510925744.1511259</v>
      </c>
      <c r="Q174" s="898">
        <f t="shared" si="201"/>
        <v>34339221.457980134</v>
      </c>
      <c r="R174" s="915">
        <f t="shared" si="189"/>
        <v>2014</v>
      </c>
      <c r="S174" s="833">
        <f t="shared" si="202"/>
        <v>1</v>
      </c>
      <c r="T174" s="837">
        <f t="shared" si="190"/>
        <v>34339221.457980134</v>
      </c>
      <c r="U174" s="832">
        <f t="shared" si="191"/>
        <v>2014</v>
      </c>
      <c r="V174" s="838">
        <f t="shared" si="195"/>
        <v>1476586522.6931458</v>
      </c>
      <c r="W174" s="989"/>
      <c r="X174" s="840"/>
      <c r="Y174" s="815"/>
      <c r="Z174" s="808"/>
      <c r="AA174" s="808"/>
      <c r="AB174" s="842"/>
      <c r="AC174" s="842"/>
    </row>
    <row r="175" spans="1:29" ht="16">
      <c r="A175" s="1036"/>
      <c r="B175" s="972"/>
      <c r="C175" s="973"/>
      <c r="D175" s="974"/>
      <c r="E175" s="830">
        <f t="shared" si="196"/>
        <v>2015</v>
      </c>
      <c r="F175" s="976">
        <v>0</v>
      </c>
      <c r="G175" s="853">
        <f t="shared" si="192"/>
        <v>43</v>
      </c>
      <c r="H175" s="893"/>
      <c r="I175" s="894">
        <f t="shared" si="187"/>
        <v>2057</v>
      </c>
      <c r="J175" s="895">
        <f t="shared" si="203"/>
        <v>0</v>
      </c>
      <c r="K175" s="896">
        <f t="shared" si="198"/>
        <v>0</v>
      </c>
      <c r="L175" s="1024">
        <f t="shared" si="193"/>
        <v>0</v>
      </c>
      <c r="M175" s="897">
        <f t="shared" si="199"/>
        <v>43</v>
      </c>
      <c r="N175" s="894">
        <f t="shared" si="188"/>
        <v>2057</v>
      </c>
      <c r="O175" s="834">
        <f t="shared" si="194"/>
        <v>1476586522.6931458</v>
      </c>
      <c r="P175" s="835">
        <f t="shared" si="200"/>
        <v>1476586522.6931458</v>
      </c>
      <c r="Q175" s="898">
        <f t="shared" si="201"/>
        <v>34339221.457980134</v>
      </c>
      <c r="R175" s="915">
        <f t="shared" si="189"/>
        <v>2015</v>
      </c>
      <c r="S175" s="833">
        <f t="shared" si="202"/>
        <v>1</v>
      </c>
      <c r="T175" s="837">
        <f t="shared" si="190"/>
        <v>34339221.457980134</v>
      </c>
      <c r="U175" s="832">
        <f t="shared" si="191"/>
        <v>2015</v>
      </c>
      <c r="V175" s="838">
        <f t="shared" si="195"/>
        <v>1442247301.2351656</v>
      </c>
      <c r="W175" s="989"/>
      <c r="X175" s="840"/>
      <c r="Y175" s="815"/>
      <c r="Z175" s="808"/>
      <c r="AA175" s="808"/>
      <c r="AB175" s="842"/>
      <c r="AC175" s="842"/>
    </row>
    <row r="176" spans="1:29" ht="16">
      <c r="A176" s="1036"/>
      <c r="B176" s="972"/>
      <c r="C176" s="973"/>
      <c r="D176" s="974"/>
      <c r="E176" s="830">
        <f t="shared" si="196"/>
        <v>2016</v>
      </c>
      <c r="F176" s="976">
        <v>0</v>
      </c>
      <c r="G176" s="853">
        <f t="shared" si="192"/>
        <v>42</v>
      </c>
      <c r="H176" s="893"/>
      <c r="I176" s="894">
        <f t="shared" si="187"/>
        <v>2057</v>
      </c>
      <c r="J176" s="895">
        <f t="shared" si="203"/>
        <v>0</v>
      </c>
      <c r="K176" s="896">
        <f t="shared" si="198"/>
        <v>0</v>
      </c>
      <c r="L176" s="1024">
        <f t="shared" si="193"/>
        <v>0</v>
      </c>
      <c r="M176" s="897">
        <f t="shared" si="199"/>
        <v>42</v>
      </c>
      <c r="N176" s="894">
        <f t="shared" si="188"/>
        <v>2057</v>
      </c>
      <c r="O176" s="834">
        <f t="shared" si="194"/>
        <v>1442247301.2351656</v>
      </c>
      <c r="P176" s="835">
        <f t="shared" si="200"/>
        <v>1442247301.2351656</v>
      </c>
      <c r="Q176" s="898">
        <f t="shared" si="201"/>
        <v>34339221.457980134</v>
      </c>
      <c r="R176" s="915">
        <f t="shared" si="189"/>
        <v>2016</v>
      </c>
      <c r="S176" s="833">
        <f t="shared" si="202"/>
        <v>1</v>
      </c>
      <c r="T176" s="837">
        <f t="shared" si="190"/>
        <v>34339221.457980134</v>
      </c>
      <c r="U176" s="832">
        <f t="shared" si="191"/>
        <v>2016</v>
      </c>
      <c r="V176" s="838">
        <f t="shared" si="195"/>
        <v>1407908079.7771854</v>
      </c>
      <c r="W176" s="989"/>
      <c r="X176" s="840"/>
      <c r="Y176" s="815"/>
      <c r="Z176" s="808"/>
      <c r="AA176" s="808"/>
      <c r="AB176" s="842"/>
      <c r="AC176" s="842"/>
    </row>
    <row r="177" spans="1:29" ht="16">
      <c r="A177" s="1036"/>
      <c r="B177" s="972"/>
      <c r="C177" s="973"/>
      <c r="D177" s="974"/>
      <c r="E177" s="830">
        <f t="shared" si="196"/>
        <v>2017</v>
      </c>
      <c r="F177" s="976">
        <v>0</v>
      </c>
      <c r="G177" s="853">
        <f t="shared" si="192"/>
        <v>41</v>
      </c>
      <c r="H177" s="893"/>
      <c r="I177" s="894">
        <f t="shared" si="187"/>
        <v>2057</v>
      </c>
      <c r="J177" s="895">
        <f t="shared" si="203"/>
        <v>0</v>
      </c>
      <c r="K177" s="896">
        <f t="shared" si="198"/>
        <v>0</v>
      </c>
      <c r="L177" s="1024">
        <f t="shared" si="193"/>
        <v>0</v>
      </c>
      <c r="M177" s="897">
        <f t="shared" si="199"/>
        <v>41</v>
      </c>
      <c r="N177" s="894">
        <f t="shared" si="188"/>
        <v>2057</v>
      </c>
      <c r="O177" s="834">
        <f t="shared" si="194"/>
        <v>1407908079.7771854</v>
      </c>
      <c r="P177" s="835">
        <f t="shared" si="200"/>
        <v>1407908079.7771854</v>
      </c>
      <c r="Q177" s="898">
        <f t="shared" si="201"/>
        <v>34339221.457980134</v>
      </c>
      <c r="R177" s="915">
        <f t="shared" si="189"/>
        <v>2017</v>
      </c>
      <c r="S177" s="833">
        <f t="shared" si="202"/>
        <v>1</v>
      </c>
      <c r="T177" s="837">
        <f t="shared" si="190"/>
        <v>34339221.457980134</v>
      </c>
      <c r="U177" s="832">
        <f t="shared" si="191"/>
        <v>2017</v>
      </c>
      <c r="V177" s="838">
        <f t="shared" si="195"/>
        <v>1373568858.3192053</v>
      </c>
      <c r="W177" s="989"/>
      <c r="X177" s="840"/>
      <c r="Y177" s="815"/>
      <c r="Z177" s="808"/>
      <c r="AA177" s="808"/>
      <c r="AB177" s="842"/>
      <c r="AC177" s="842"/>
    </row>
    <row r="178" spans="1:29" ht="16">
      <c r="A178" s="1036"/>
      <c r="B178" s="972"/>
      <c r="C178" s="973"/>
      <c r="D178" s="974"/>
      <c r="E178" s="830">
        <f t="shared" si="196"/>
        <v>2018</v>
      </c>
      <c r="F178" s="976">
        <v>0</v>
      </c>
      <c r="G178" s="853">
        <f t="shared" si="192"/>
        <v>40</v>
      </c>
      <c r="H178" s="893"/>
      <c r="I178" s="894">
        <f t="shared" si="187"/>
        <v>2057</v>
      </c>
      <c r="J178" s="895">
        <f t="shared" si="203"/>
        <v>0</v>
      </c>
      <c r="K178" s="896">
        <f t="shared" si="198"/>
        <v>0</v>
      </c>
      <c r="L178" s="1024">
        <f t="shared" si="193"/>
        <v>0</v>
      </c>
      <c r="M178" s="897">
        <f t="shared" si="199"/>
        <v>40</v>
      </c>
      <c r="N178" s="894">
        <f t="shared" si="188"/>
        <v>2057</v>
      </c>
      <c r="O178" s="834">
        <f t="shared" si="194"/>
        <v>1373568858.3192053</v>
      </c>
      <c r="P178" s="835">
        <f t="shared" si="200"/>
        <v>1373568858.3192053</v>
      </c>
      <c r="Q178" s="898">
        <f t="shared" si="201"/>
        <v>34339221.457980134</v>
      </c>
      <c r="R178" s="915">
        <f t="shared" si="189"/>
        <v>2018</v>
      </c>
      <c r="S178" s="833">
        <f t="shared" si="202"/>
        <v>1</v>
      </c>
      <c r="T178" s="837">
        <f t="shared" si="190"/>
        <v>34339221.457980134</v>
      </c>
      <c r="U178" s="832">
        <f t="shared" si="191"/>
        <v>2018</v>
      </c>
      <c r="V178" s="838">
        <f t="shared" si="195"/>
        <v>1339229636.8612251</v>
      </c>
      <c r="W178" s="989"/>
      <c r="X178" s="840"/>
      <c r="Y178" s="815"/>
      <c r="Z178" s="808"/>
      <c r="AA178" s="808"/>
      <c r="AB178" s="842"/>
      <c r="AC178" s="842"/>
    </row>
    <row r="179" spans="1:29" ht="16">
      <c r="A179" s="1035"/>
      <c r="B179" s="902"/>
      <c r="C179" s="832"/>
      <c r="D179" s="892"/>
      <c r="E179" s="1237">
        <v>2019</v>
      </c>
      <c r="F179" s="976">
        <v>0</v>
      </c>
      <c r="G179" s="853">
        <f t="shared" ref="G179" si="204">M178-(E179-E178)</f>
        <v>39</v>
      </c>
      <c r="H179" s="893"/>
      <c r="I179" s="894">
        <f t="shared" ref="I179" si="205">E179+M179-1</f>
        <v>2057</v>
      </c>
      <c r="J179" s="895">
        <f t="shared" ref="J179" si="206">F179/P178</f>
        <v>0</v>
      </c>
      <c r="K179" s="896">
        <f t="shared" ref="K179" si="207">IF(J179=0%,0,IF(J179&lt;=25%,5,IF(J179&lt;=50%,10,IF(J179&lt;=75%,15,50))))</f>
        <v>0</v>
      </c>
      <c r="L179" s="1024">
        <f t="shared" ref="L179" si="208">IF(OR(AND(ISBLANK(D179),ISBLANK(F179)),ISTEXT(D179),ISTEXT(F179)),"",IF(G179+K179&gt;$G$34,$G$34-G179,K179))</f>
        <v>0</v>
      </c>
      <c r="M179" s="897">
        <f t="shared" ref="M179" si="209">IF(OR(AND(ISBLANK(D179),ISBLANK(F179)),ISTEXT(D179),ISTEXT(F179)),"",G179+L179)</f>
        <v>39</v>
      </c>
      <c r="N179" s="894">
        <f t="shared" ref="N179" si="210">E179+M179-1</f>
        <v>2057</v>
      </c>
      <c r="O179" s="834">
        <f t="shared" ref="O179" si="211">V178</f>
        <v>1339229636.8612251</v>
      </c>
      <c r="P179" s="835">
        <f t="shared" ref="P179" si="212">O179+F179</f>
        <v>1339229636.8612251</v>
      </c>
      <c r="Q179" s="898">
        <f t="shared" ref="Q179" si="213">(P179)/M179</f>
        <v>34339221.457980134</v>
      </c>
      <c r="R179" s="915">
        <f t="shared" ref="R179" si="214">E179</f>
        <v>2019</v>
      </c>
      <c r="S179" s="833">
        <f t="shared" ref="S179" si="215">R179-R178</f>
        <v>1</v>
      </c>
      <c r="T179" s="837">
        <f t="shared" ref="T179" si="216">Q179*S179</f>
        <v>34339221.457980134</v>
      </c>
      <c r="U179" s="832">
        <f t="shared" ref="U179" si="217">E179</f>
        <v>2019</v>
      </c>
      <c r="V179" s="838">
        <f t="shared" ref="V179" si="218">IF(OR(AND(ISBLANK(D179),ISBLANK(F179)),ISTEXT(D179),ISTEXT(F179)),"",P179-T179)</f>
        <v>1304890415.403245</v>
      </c>
      <c r="W179" s="858"/>
      <c r="X179" s="842"/>
      <c r="Y179" s="842"/>
    </row>
    <row r="180" spans="1:29" ht="16">
      <c r="A180" s="1816" t="s">
        <v>100</v>
      </c>
      <c r="B180" s="1817"/>
      <c r="C180" s="1817"/>
      <c r="D180" s="1817"/>
      <c r="E180" s="1818"/>
      <c r="F180" s="991">
        <f>SUM(F161:F179)</f>
        <v>1778452004.3590069</v>
      </c>
      <c r="G180" s="861"/>
      <c r="H180" s="862"/>
      <c r="I180" s="863"/>
      <c r="J180" s="863"/>
      <c r="K180" s="861"/>
      <c r="L180" s="1025"/>
      <c r="M180" s="864"/>
      <c r="N180" s="863"/>
      <c r="O180" s="865"/>
      <c r="P180" s="866"/>
      <c r="Q180" s="867"/>
      <c r="R180" s="868"/>
      <c r="S180" s="868"/>
      <c r="T180" s="866">
        <f>SUM(T161:T179)</f>
        <v>473561588.95576167</v>
      </c>
      <c r="U180" s="869"/>
      <c r="V180" s="870"/>
      <c r="W180" s="916"/>
      <c r="X180" s="803"/>
      <c r="Y180" s="803"/>
      <c r="Z180" s="803"/>
      <c r="AA180" s="803"/>
      <c r="AB180" s="803"/>
      <c r="AC180" s="803"/>
    </row>
    <row r="184" spans="1:29" ht="16">
      <c r="A184" s="1813" t="s">
        <v>3412</v>
      </c>
      <c r="B184" s="1813"/>
      <c r="C184" s="1813"/>
      <c r="D184" s="1813"/>
      <c r="E184" s="884"/>
      <c r="F184" s="885"/>
      <c r="G184" s="885"/>
      <c r="H184" s="797"/>
      <c r="I184" s="798"/>
      <c r="J184" s="798"/>
      <c r="K184" s="885"/>
      <c r="L184" s="1027"/>
      <c r="M184" s="885"/>
      <c r="N184" s="885"/>
      <c r="O184" s="885"/>
      <c r="P184" s="885"/>
      <c r="Q184" s="885"/>
      <c r="R184" s="885"/>
      <c r="S184" s="885"/>
      <c r="T184" s="886"/>
      <c r="U184" s="887"/>
      <c r="V184" s="885"/>
      <c r="W184" s="885"/>
      <c r="X184" s="888"/>
      <c r="Y184" s="888"/>
      <c r="Z184" s="888"/>
      <c r="AA184" s="888"/>
      <c r="AB184" s="888"/>
      <c r="AC184" s="888"/>
    </row>
    <row r="185" spans="1:29" ht="17">
      <c r="A185" s="1792" t="s">
        <v>118</v>
      </c>
      <c r="B185" s="1792" t="s">
        <v>3340</v>
      </c>
      <c r="C185" s="1792" t="s">
        <v>3</v>
      </c>
      <c r="D185" s="1792" t="s">
        <v>3341</v>
      </c>
      <c r="E185" s="1792"/>
      <c r="F185" s="1814" t="s">
        <v>3342</v>
      </c>
      <c r="G185" s="1792" t="s">
        <v>3343</v>
      </c>
      <c r="H185" s="1792"/>
      <c r="I185" s="1792" t="s">
        <v>3344</v>
      </c>
      <c r="J185" s="1793" t="s">
        <v>3345</v>
      </c>
      <c r="K185" s="1792" t="s">
        <v>3346</v>
      </c>
      <c r="L185" s="1796" t="s">
        <v>3347</v>
      </c>
      <c r="M185" s="1797" t="s">
        <v>3348</v>
      </c>
      <c r="N185" s="1792" t="s">
        <v>3349</v>
      </c>
      <c r="O185" s="1805" t="s">
        <v>3350</v>
      </c>
      <c r="P185" s="1806"/>
      <c r="Q185" s="917" t="s">
        <v>3351</v>
      </c>
      <c r="R185" s="1805" t="s">
        <v>2425</v>
      </c>
      <c r="S185" s="1807"/>
      <c r="T185" s="1806"/>
      <c r="U185" s="1808" t="s">
        <v>3352</v>
      </c>
      <c r="V185" s="1808"/>
      <c r="W185" s="1809" t="s">
        <v>3353</v>
      </c>
      <c r="X185" s="1812"/>
      <c r="Y185" s="918"/>
      <c r="Z185" s="803">
        <v>8</v>
      </c>
      <c r="AA185" s="803"/>
      <c r="AB185" s="803"/>
      <c r="AC185" s="889"/>
    </row>
    <row r="186" spans="1:29" ht="16">
      <c r="A186" s="1792"/>
      <c r="B186" s="1792"/>
      <c r="C186" s="1792"/>
      <c r="D186" s="1792"/>
      <c r="E186" s="1792"/>
      <c r="F186" s="1814"/>
      <c r="G186" s="1792"/>
      <c r="H186" s="1792"/>
      <c r="I186" s="1792"/>
      <c r="J186" s="1794"/>
      <c r="K186" s="1792"/>
      <c r="L186" s="1796"/>
      <c r="M186" s="1798"/>
      <c r="N186" s="1792"/>
      <c r="O186" s="1809" t="s">
        <v>3354</v>
      </c>
      <c r="P186" s="1809" t="s">
        <v>3355</v>
      </c>
      <c r="Q186" s="1797" t="s">
        <v>3342</v>
      </c>
      <c r="R186" s="1797" t="s">
        <v>3356</v>
      </c>
      <c r="S186" s="1793" t="s">
        <v>3357</v>
      </c>
      <c r="T186" s="1797" t="s">
        <v>3342</v>
      </c>
      <c r="U186" s="1808"/>
      <c r="V186" s="1808"/>
      <c r="W186" s="1810"/>
      <c r="X186" s="1812"/>
      <c r="Y186" s="918"/>
      <c r="Z186" s="803"/>
      <c r="AA186" s="803"/>
      <c r="AB186" s="803"/>
      <c r="AC186" s="803"/>
    </row>
    <row r="187" spans="1:29" ht="17">
      <c r="A187" s="1792"/>
      <c r="B187" s="1792"/>
      <c r="C187" s="1792"/>
      <c r="D187" s="810" t="s">
        <v>20</v>
      </c>
      <c r="E187" s="811" t="s">
        <v>1914</v>
      </c>
      <c r="F187" s="1814"/>
      <c r="G187" s="916" t="s">
        <v>1914</v>
      </c>
      <c r="H187" s="916" t="s">
        <v>3358</v>
      </c>
      <c r="I187" s="1792"/>
      <c r="J187" s="1795"/>
      <c r="K187" s="813" t="s">
        <v>1914</v>
      </c>
      <c r="L187" s="1022" t="s">
        <v>1914</v>
      </c>
      <c r="M187" s="916" t="s">
        <v>1914</v>
      </c>
      <c r="N187" s="1792"/>
      <c r="O187" s="1811"/>
      <c r="P187" s="1811"/>
      <c r="Q187" s="1798"/>
      <c r="R187" s="1798"/>
      <c r="S187" s="1795"/>
      <c r="T187" s="1798"/>
      <c r="U187" s="916" t="s">
        <v>3359</v>
      </c>
      <c r="V187" s="916" t="s">
        <v>3342</v>
      </c>
      <c r="W187" s="1811"/>
      <c r="X187" s="814"/>
      <c r="Y187" s="814"/>
      <c r="Z187" s="803"/>
      <c r="AA187" s="803"/>
      <c r="AB187" s="803"/>
      <c r="AC187" s="803"/>
    </row>
    <row r="188" spans="1:29" ht="16">
      <c r="A188" s="972"/>
      <c r="B188" s="1043" t="s">
        <v>3328</v>
      </c>
      <c r="C188" s="1044">
        <v>31101</v>
      </c>
      <c r="D188" s="1045"/>
      <c r="E188" s="975">
        <v>2003</v>
      </c>
      <c r="F188" s="1046">
        <v>1443095500</v>
      </c>
      <c r="G188" s="1041">
        <f>VLOOKUP(C188,'[18]umur ekonomis'!$A$1:$C$79,3)</f>
        <v>50</v>
      </c>
      <c r="H188" s="926"/>
      <c r="I188" s="894">
        <f t="shared" ref="I188:I196" si="219">E188+M188-1</f>
        <v>2052</v>
      </c>
      <c r="J188" s="927"/>
      <c r="K188" s="925"/>
      <c r="L188" s="1023">
        <f>IF(G188+K188&gt;$G188,$G188-G188,K188)</f>
        <v>0</v>
      </c>
      <c r="M188" s="928">
        <f>G188+L188</f>
        <v>50</v>
      </c>
      <c r="N188" s="894">
        <f t="shared" ref="N188:N196" si="220">E188+M188-1</f>
        <v>2052</v>
      </c>
      <c r="O188" s="905">
        <f>F188</f>
        <v>1443095500</v>
      </c>
      <c r="P188" s="898">
        <f>O188</f>
        <v>1443095500</v>
      </c>
      <c r="Q188" s="898">
        <f>(O188)/M188</f>
        <v>28861910</v>
      </c>
      <c r="R188" s="929">
        <f>E188</f>
        <v>2003</v>
      </c>
      <c r="S188" s="897">
        <v>1</v>
      </c>
      <c r="T188" s="930">
        <f t="shared" ref="T188:T206" si="221">Q188*S188</f>
        <v>28861910</v>
      </c>
      <c r="U188" s="894">
        <f>E188</f>
        <v>2003</v>
      </c>
      <c r="V188" s="931">
        <f>IF(OR(AND(ISBLANK(D188),ISBLANK(F188)),ISTEXT(D188),ISTEXT(F188)),"",F188-Q188)</f>
        <v>1414233590</v>
      </c>
      <c r="W188" s="932"/>
      <c r="X188" s="933"/>
      <c r="Y188" s="933"/>
      <c r="Z188" s="934" t="s">
        <v>3360</v>
      </c>
      <c r="AA188" s="935"/>
      <c r="AB188" s="935"/>
      <c r="AC188" s="936"/>
    </row>
    <row r="189" spans="1:29" ht="16">
      <c r="A189" s="972"/>
      <c r="B189" s="1043"/>
      <c r="C189" s="1038"/>
      <c r="D189" s="974"/>
      <c r="E189" s="975">
        <f>E188+1</f>
        <v>2004</v>
      </c>
      <c r="F189" s="1046">
        <v>0</v>
      </c>
      <c r="G189" s="1042">
        <f t="shared" ref="G189:G194" si="222">M188-(E189-E188)</f>
        <v>49</v>
      </c>
      <c r="H189" s="893"/>
      <c r="I189" s="894">
        <f t="shared" si="219"/>
        <v>2052</v>
      </c>
      <c r="J189" s="895">
        <f>F189/$F$34</f>
        <v>0</v>
      </c>
      <c r="K189" s="896">
        <f>IF(J189=0%,0,IF(J189&lt;=25%,5,IF(J189&lt;=50%,10,IF(J189&lt;=75%,15,50))))</f>
        <v>0</v>
      </c>
      <c r="L189" s="1024">
        <f t="shared" ref="L189:L196" si="223">IF(OR(AND(ISBLANK(D189),ISBLANK(F189)),ISTEXT(D189),ISTEXT(F189)),"",IF(G189+K189&gt;$G$34,$G$34-G189,K189))</f>
        <v>0</v>
      </c>
      <c r="M189" s="897">
        <f>IF(OR(AND(ISBLANK(E189),ISBLANK(F189)),ISTEXT(E189),ISTEXT(F189)),"",G189+L189)</f>
        <v>49</v>
      </c>
      <c r="N189" s="894">
        <f t="shared" si="220"/>
        <v>2052</v>
      </c>
      <c r="O189" s="834">
        <f t="shared" ref="O189:O206" si="224">V188</f>
        <v>1414233590</v>
      </c>
      <c r="P189" s="835">
        <f>O189+F189</f>
        <v>1414233590</v>
      </c>
      <c r="Q189" s="898">
        <f>(P189)/M189</f>
        <v>28861910</v>
      </c>
      <c r="R189" s="915">
        <f>E189</f>
        <v>2004</v>
      </c>
      <c r="S189" s="833">
        <f>R189-R188</f>
        <v>1</v>
      </c>
      <c r="T189" s="837">
        <f t="shared" si="221"/>
        <v>28861910</v>
      </c>
      <c r="U189" s="832">
        <f>E189</f>
        <v>2004</v>
      </c>
      <c r="V189" s="838">
        <f>IF(OR(AND(ISBLANK(D189),ISBLANK(F189)),ISTEXT(D189),ISTEXT(F189)),"",P189-T189)</f>
        <v>1385371680</v>
      </c>
      <c r="W189" s="839"/>
      <c r="X189" s="840"/>
      <c r="Y189" s="815"/>
      <c r="Z189" s="841" t="s">
        <v>3361</v>
      </c>
      <c r="AA189" s="842"/>
      <c r="AB189" s="842"/>
      <c r="AC189" s="843">
        <f>F208</f>
        <v>4170352138.2685671</v>
      </c>
    </row>
    <row r="190" spans="1:29" ht="16">
      <c r="A190" s="972"/>
      <c r="B190" s="1037"/>
      <c r="C190" s="1038"/>
      <c r="D190" s="974"/>
      <c r="E190" s="975">
        <f t="shared" ref="E190:E206" si="225">E189+1</f>
        <v>2005</v>
      </c>
      <c r="F190" s="1039">
        <v>0</v>
      </c>
      <c r="G190" s="1042">
        <f t="shared" si="222"/>
        <v>48</v>
      </c>
      <c r="H190" s="893"/>
      <c r="I190" s="894">
        <f t="shared" si="219"/>
        <v>2052</v>
      </c>
      <c r="J190" s="895">
        <f t="shared" ref="J190:J195" si="226">F190/$F$59</f>
        <v>0</v>
      </c>
      <c r="K190" s="896">
        <f t="shared" ref="K190:K206" si="227">IF(J190=0%,0,IF(J190&lt;=25%,5,IF(J190&lt;=50%,10,IF(J190&lt;=75%,15,50))))</f>
        <v>0</v>
      </c>
      <c r="L190" s="1024">
        <f t="shared" si="223"/>
        <v>0</v>
      </c>
      <c r="M190" s="897">
        <f t="shared" ref="M190:M196" si="228">IF(OR(AND(ISBLANK(D190),ISBLANK(F190)),ISTEXT(D190),ISTEXT(F190)),"",G190+L190)</f>
        <v>48</v>
      </c>
      <c r="N190" s="894">
        <f t="shared" si="220"/>
        <v>2052</v>
      </c>
      <c r="O190" s="834">
        <f t="shared" si="224"/>
        <v>1385371680</v>
      </c>
      <c r="P190" s="835">
        <f t="shared" ref="P190:P206" si="229">O190+F190</f>
        <v>1385371680</v>
      </c>
      <c r="Q190" s="898">
        <f t="shared" ref="Q190:Q206" si="230">(P190)/M190</f>
        <v>28861910</v>
      </c>
      <c r="R190" s="915">
        <f>E190</f>
        <v>2005</v>
      </c>
      <c r="S190" s="833">
        <f t="shared" ref="S190:S206" si="231">R190-R189</f>
        <v>1</v>
      </c>
      <c r="T190" s="837">
        <f t="shared" si="221"/>
        <v>28861910</v>
      </c>
      <c r="U190" s="832">
        <f>E190</f>
        <v>2005</v>
      </c>
      <c r="V190" s="838">
        <f>IF(OR(AND(ISBLANK(D190),ISBLANK(F190)),ISTEXT(D190),ISTEXT(F190)),"",P190-T190)</f>
        <v>1356509770</v>
      </c>
      <c r="W190" s="839"/>
      <c r="X190" s="840"/>
      <c r="Y190" s="815"/>
      <c r="Z190" s="841" t="s">
        <v>3362</v>
      </c>
      <c r="AA190" s="797"/>
      <c r="AB190" s="797"/>
      <c r="AC190" s="843">
        <f>T208</f>
        <v>1110943677.3185139</v>
      </c>
    </row>
    <row r="191" spans="1:29" ht="16">
      <c r="A191" s="972"/>
      <c r="B191" s="1037"/>
      <c r="C191" s="1038"/>
      <c r="D191" s="974"/>
      <c r="E191" s="975">
        <f t="shared" si="225"/>
        <v>2006</v>
      </c>
      <c r="F191" s="1039">
        <v>0</v>
      </c>
      <c r="G191" s="1042">
        <f t="shared" si="222"/>
        <v>47</v>
      </c>
      <c r="H191" s="893"/>
      <c r="I191" s="894">
        <f t="shared" si="219"/>
        <v>2052</v>
      </c>
      <c r="J191" s="895">
        <f t="shared" si="226"/>
        <v>0</v>
      </c>
      <c r="K191" s="896">
        <f t="shared" si="227"/>
        <v>0</v>
      </c>
      <c r="L191" s="1024">
        <f t="shared" si="223"/>
        <v>0</v>
      </c>
      <c r="M191" s="897">
        <f t="shared" si="228"/>
        <v>47</v>
      </c>
      <c r="N191" s="894">
        <f t="shared" si="220"/>
        <v>2052</v>
      </c>
      <c r="O191" s="834">
        <f t="shared" si="224"/>
        <v>1356509770</v>
      </c>
      <c r="P191" s="835">
        <f t="shared" si="229"/>
        <v>1356509770</v>
      </c>
      <c r="Q191" s="898">
        <f t="shared" si="230"/>
        <v>28861910</v>
      </c>
      <c r="R191" s="915">
        <f>E191</f>
        <v>2006</v>
      </c>
      <c r="S191" s="833">
        <f t="shared" si="231"/>
        <v>1</v>
      </c>
      <c r="T191" s="837">
        <f t="shared" si="221"/>
        <v>28861910</v>
      </c>
      <c r="U191" s="832">
        <f>E191</f>
        <v>2006</v>
      </c>
      <c r="V191" s="838">
        <f>IF(OR(AND(ISBLANK(D191),ISBLANK(F191)),ISTEXT(D191),ISTEXT(F191)),"",P191-T191)</f>
        <v>1327647860</v>
      </c>
      <c r="W191" s="839"/>
      <c r="X191" s="840"/>
      <c r="Y191" s="815"/>
      <c r="Z191" s="854" t="s">
        <v>3363</v>
      </c>
      <c r="AA191" s="842"/>
      <c r="AB191" s="842"/>
      <c r="AC191" s="843">
        <f>AC189-AC190</f>
        <v>3059408460.9500532</v>
      </c>
    </row>
    <row r="192" spans="1:29" ht="16">
      <c r="A192" s="972"/>
      <c r="B192" s="1043" t="s">
        <v>3329</v>
      </c>
      <c r="C192" s="1038"/>
      <c r="D192" s="974"/>
      <c r="E192" s="975">
        <f t="shared" si="225"/>
        <v>2007</v>
      </c>
      <c r="F192" s="1039">
        <v>1987001104.725287</v>
      </c>
      <c r="G192" s="1042">
        <f t="shared" si="222"/>
        <v>46</v>
      </c>
      <c r="H192" s="893"/>
      <c r="I192" s="894">
        <f t="shared" si="219"/>
        <v>2056</v>
      </c>
      <c r="J192" s="895">
        <f>F192/P191</f>
        <v>1.4647893798253195</v>
      </c>
      <c r="K192" s="896">
        <f t="shared" si="227"/>
        <v>50</v>
      </c>
      <c r="L192" s="1024">
        <f t="shared" si="223"/>
        <v>4</v>
      </c>
      <c r="M192" s="897">
        <f t="shared" si="228"/>
        <v>50</v>
      </c>
      <c r="N192" s="894">
        <f t="shared" si="220"/>
        <v>2056</v>
      </c>
      <c r="O192" s="834">
        <f t="shared" si="224"/>
        <v>1327647860</v>
      </c>
      <c r="P192" s="835">
        <f t="shared" si="229"/>
        <v>3314648964.725287</v>
      </c>
      <c r="Q192" s="898">
        <f t="shared" si="230"/>
        <v>66292979.294505738</v>
      </c>
      <c r="R192" s="915">
        <f>E192</f>
        <v>2007</v>
      </c>
      <c r="S192" s="833">
        <f t="shared" si="231"/>
        <v>1</v>
      </c>
      <c r="T192" s="837">
        <f t="shared" si="221"/>
        <v>66292979.294505738</v>
      </c>
      <c r="U192" s="832">
        <f>E192</f>
        <v>2007</v>
      </c>
      <c r="V192" s="838">
        <f>IF(OR(AND(ISBLANK(D192),ISBLANK(F192)),ISTEXT(D192),ISTEXT(F192)),"",P192-T192)</f>
        <v>3248355985.4307814</v>
      </c>
      <c r="W192" s="839"/>
      <c r="X192" s="840"/>
      <c r="Y192" s="815"/>
      <c r="Z192" s="841" t="s">
        <v>3364</v>
      </c>
      <c r="AA192" s="842"/>
      <c r="AB192" s="842"/>
      <c r="AC192" s="843">
        <f>V207-AC191</f>
        <v>0</v>
      </c>
    </row>
    <row r="193" spans="1:32" ht="27.75" customHeight="1">
      <c r="A193" s="972"/>
      <c r="B193" s="1047" t="s">
        <v>3331</v>
      </c>
      <c r="C193" s="1038"/>
      <c r="D193" s="974"/>
      <c r="E193" s="975">
        <f>E192</f>
        <v>2007</v>
      </c>
      <c r="F193" s="1039">
        <v>0</v>
      </c>
      <c r="G193" s="1042">
        <f t="shared" si="222"/>
        <v>50</v>
      </c>
      <c r="H193" s="893"/>
      <c r="I193" s="894">
        <f t="shared" si="219"/>
        <v>2056</v>
      </c>
      <c r="J193" s="895">
        <f t="shared" ref="J193:J194" si="232">F193/$F$59</f>
        <v>0</v>
      </c>
      <c r="K193" s="896">
        <f t="shared" ref="K193:K194" si="233">IF(J193=0%,0,IF(J193&lt;=25%,5,IF(J193&lt;=50%,10,IF(J193&lt;=75%,15,50))))</f>
        <v>0</v>
      </c>
      <c r="L193" s="1024">
        <f t="shared" si="223"/>
        <v>0</v>
      </c>
      <c r="M193" s="897">
        <f t="shared" si="228"/>
        <v>50</v>
      </c>
      <c r="N193" s="894">
        <f t="shared" si="220"/>
        <v>2056</v>
      </c>
      <c r="O193" s="834"/>
      <c r="P193" s="835"/>
      <c r="Q193" s="898"/>
      <c r="R193" s="915"/>
      <c r="S193" s="833"/>
      <c r="T193" s="837"/>
      <c r="U193" s="832"/>
      <c r="V193" s="838"/>
      <c r="W193" s="839"/>
      <c r="X193" s="840"/>
      <c r="Y193" s="815"/>
      <c r="Z193" s="841"/>
      <c r="AA193" s="842"/>
      <c r="AB193" s="842"/>
      <c r="AC193" s="843"/>
    </row>
    <row r="194" spans="1:32" ht="16">
      <c r="A194" s="972"/>
      <c r="B194" s="1037" t="s">
        <v>3393</v>
      </c>
      <c r="C194" s="1038"/>
      <c r="D194" s="974"/>
      <c r="E194" s="975">
        <f>E193</f>
        <v>2007</v>
      </c>
      <c r="F194" s="1039">
        <v>0</v>
      </c>
      <c r="G194" s="1042">
        <f t="shared" si="222"/>
        <v>50</v>
      </c>
      <c r="H194" s="893"/>
      <c r="I194" s="894">
        <f t="shared" si="219"/>
        <v>2056</v>
      </c>
      <c r="J194" s="895">
        <f t="shared" si="232"/>
        <v>0</v>
      </c>
      <c r="K194" s="896">
        <f t="shared" si="233"/>
        <v>0</v>
      </c>
      <c r="L194" s="1024">
        <f t="shared" si="223"/>
        <v>0</v>
      </c>
      <c r="M194" s="897">
        <f t="shared" si="228"/>
        <v>50</v>
      </c>
      <c r="N194" s="894">
        <f t="shared" si="220"/>
        <v>2056</v>
      </c>
      <c r="O194" s="834"/>
      <c r="P194" s="835"/>
      <c r="Q194" s="898"/>
      <c r="R194" s="915"/>
      <c r="S194" s="833"/>
      <c r="T194" s="837"/>
      <c r="U194" s="832"/>
      <c r="V194" s="838"/>
      <c r="W194" s="839"/>
      <c r="X194" s="840"/>
      <c r="Y194" s="815"/>
      <c r="Z194" s="841"/>
      <c r="AA194" s="842"/>
      <c r="AB194" s="842"/>
      <c r="AC194" s="843"/>
    </row>
    <row r="195" spans="1:32" ht="16">
      <c r="A195" s="972"/>
      <c r="B195" s="1037"/>
      <c r="C195" s="1075"/>
      <c r="D195" s="974"/>
      <c r="E195" s="975">
        <f>E192+1</f>
        <v>2008</v>
      </c>
      <c r="F195" s="1039">
        <v>0</v>
      </c>
      <c r="G195" s="1042">
        <f>M192-(E195-E192)</f>
        <v>49</v>
      </c>
      <c r="H195" s="893"/>
      <c r="I195" s="894">
        <f t="shared" si="219"/>
        <v>2056</v>
      </c>
      <c r="J195" s="895">
        <f t="shared" si="226"/>
        <v>0</v>
      </c>
      <c r="K195" s="896">
        <f t="shared" si="227"/>
        <v>0</v>
      </c>
      <c r="L195" s="1024">
        <f t="shared" si="223"/>
        <v>0</v>
      </c>
      <c r="M195" s="897">
        <f t="shared" si="228"/>
        <v>49</v>
      </c>
      <c r="N195" s="894">
        <f t="shared" si="220"/>
        <v>2056</v>
      </c>
      <c r="O195" s="834">
        <f>V192</f>
        <v>3248355985.4307814</v>
      </c>
      <c r="P195" s="835">
        <f t="shared" si="229"/>
        <v>3248355985.4307814</v>
      </c>
      <c r="Q195" s="898">
        <f t="shared" si="230"/>
        <v>66292979.294505745</v>
      </c>
      <c r="R195" s="915">
        <f>E195</f>
        <v>2008</v>
      </c>
      <c r="S195" s="833">
        <f>R195-R192</f>
        <v>1</v>
      </c>
      <c r="T195" s="837">
        <f t="shared" si="221"/>
        <v>66292979.294505745</v>
      </c>
      <c r="U195" s="832">
        <f>E195</f>
        <v>2008</v>
      </c>
      <c r="V195" s="838">
        <f>IF(OR(AND(ISBLANK(D195),ISBLANK(F195)),ISTEXT(D195),ISTEXT(F195)),"",P195-T195)</f>
        <v>3182063006.1362758</v>
      </c>
      <c r="W195" s="839"/>
      <c r="X195" s="840"/>
      <c r="Y195" s="815"/>
      <c r="Z195" s="899"/>
      <c r="AA195" s="900"/>
      <c r="AB195" s="900"/>
      <c r="AC195" s="901"/>
    </row>
    <row r="196" spans="1:32" ht="30">
      <c r="A196" s="972"/>
      <c r="B196" s="1043" t="s">
        <v>3332</v>
      </c>
      <c r="C196" s="973"/>
      <c r="D196" s="974"/>
      <c r="E196" s="975">
        <f t="shared" si="225"/>
        <v>2009</v>
      </c>
      <c r="F196" s="1039">
        <v>740255533.54327989</v>
      </c>
      <c r="G196" s="1042">
        <f>M195-(E196-E195)</f>
        <v>48</v>
      </c>
      <c r="H196" s="893"/>
      <c r="I196" s="894">
        <f t="shared" si="219"/>
        <v>2058</v>
      </c>
      <c r="J196" s="895">
        <f>F196/P195</f>
        <v>0.22788620978224181</v>
      </c>
      <c r="K196" s="896">
        <f t="shared" si="227"/>
        <v>5</v>
      </c>
      <c r="L196" s="1024">
        <f t="shared" si="223"/>
        <v>2</v>
      </c>
      <c r="M196" s="897">
        <f t="shared" si="228"/>
        <v>50</v>
      </c>
      <c r="N196" s="894">
        <f t="shared" si="220"/>
        <v>2058</v>
      </c>
      <c r="O196" s="834">
        <f t="shared" si="224"/>
        <v>3182063006.1362758</v>
      </c>
      <c r="P196" s="835">
        <f t="shared" si="229"/>
        <v>3922318539.6795559</v>
      </c>
      <c r="Q196" s="898">
        <f t="shared" si="230"/>
        <v>78446370.793591112</v>
      </c>
      <c r="R196" s="915">
        <f>E196</f>
        <v>2009</v>
      </c>
      <c r="S196" s="833">
        <f t="shared" si="231"/>
        <v>1</v>
      </c>
      <c r="T196" s="837">
        <f t="shared" si="221"/>
        <v>78446370.793591112</v>
      </c>
      <c r="U196" s="832">
        <f>E196</f>
        <v>2009</v>
      </c>
      <c r="V196" s="838">
        <f>IF(OR(AND(ISBLANK(D196),ISBLANK(F196)),ISTEXT(D196),ISTEXT(F196)),"",P196-T196)</f>
        <v>3843872168.8859649</v>
      </c>
      <c r="W196" s="839"/>
      <c r="X196" s="840"/>
      <c r="Y196" s="815"/>
      <c r="Z196" s="808"/>
      <c r="AC196" s="903"/>
    </row>
    <row r="197" spans="1:32" ht="16">
      <c r="A197" s="990"/>
      <c r="B197" s="1043" t="s">
        <v>3311</v>
      </c>
      <c r="C197" s="973"/>
      <c r="D197" s="974"/>
      <c r="E197" s="975">
        <f>E196</f>
        <v>2009</v>
      </c>
      <c r="F197" s="1039">
        <v>0</v>
      </c>
      <c r="G197" s="1042"/>
      <c r="H197" s="977"/>
      <c r="I197" s="978"/>
      <c r="J197" s="979"/>
      <c r="K197" s="980"/>
      <c r="L197" s="1028"/>
      <c r="M197" s="981"/>
      <c r="N197" s="978"/>
      <c r="O197" s="982"/>
      <c r="P197" s="983"/>
      <c r="Q197" s="984"/>
      <c r="R197" s="985"/>
      <c r="S197" s="986"/>
      <c r="T197" s="987"/>
      <c r="U197" s="973"/>
      <c r="V197" s="988"/>
      <c r="W197" s="989"/>
      <c r="X197" s="840"/>
      <c r="Y197" s="815"/>
      <c r="Z197" s="808"/>
      <c r="AC197" s="903"/>
    </row>
    <row r="198" spans="1:32" ht="16">
      <c r="A198" s="1040"/>
      <c r="B198" s="1043"/>
      <c r="C198" s="973"/>
      <c r="D198" s="974"/>
      <c r="E198" s="975">
        <f>E196+1</f>
        <v>2010</v>
      </c>
      <c r="F198" s="1046">
        <v>0</v>
      </c>
      <c r="G198" s="1042">
        <f>M196-(E198-E196)</f>
        <v>49</v>
      </c>
      <c r="H198" s="893"/>
      <c r="I198" s="894">
        <f t="shared" ref="I198:I206" si="234">E198+M198-1</f>
        <v>2058</v>
      </c>
      <c r="J198" s="895">
        <f>F198/P196</f>
        <v>0</v>
      </c>
      <c r="K198" s="896">
        <f t="shared" si="227"/>
        <v>0</v>
      </c>
      <c r="L198" s="1024">
        <f t="shared" ref="L198:L206" si="235">IF(OR(AND(ISBLANK(D198),ISBLANK(F198)),ISTEXT(D198),ISTEXT(F198)),"",IF(G198+K198&gt;$G$34,$G$34-G198,K198))</f>
        <v>0</v>
      </c>
      <c r="M198" s="897">
        <f t="shared" ref="M198:M206" si="236">IF(OR(AND(ISBLANK(D198),ISBLANK(F198)),ISTEXT(D198),ISTEXT(F198)),"",G198+L198)</f>
        <v>49</v>
      </c>
      <c r="N198" s="894">
        <f t="shared" ref="N198:N206" si="237">E198+M198-1</f>
        <v>2058</v>
      </c>
      <c r="O198" s="834">
        <f>V196</f>
        <v>3843872168.8859649</v>
      </c>
      <c r="P198" s="835">
        <f t="shared" si="229"/>
        <v>3843872168.8859649</v>
      </c>
      <c r="Q198" s="898">
        <f t="shared" si="230"/>
        <v>78446370.793591127</v>
      </c>
      <c r="R198" s="915">
        <f t="shared" ref="R198:R206" si="238">E198</f>
        <v>2010</v>
      </c>
      <c r="S198" s="833">
        <f>R198-R196</f>
        <v>1</v>
      </c>
      <c r="T198" s="837">
        <f t="shared" si="221"/>
        <v>78446370.793591127</v>
      </c>
      <c r="U198" s="832">
        <f t="shared" ref="U198:U206" si="239">E198</f>
        <v>2010</v>
      </c>
      <c r="V198" s="838">
        <f t="shared" ref="V198:V206" si="240">IF(OR(AND(ISBLANK(D198),ISBLANK(F198)),ISTEXT(D198),ISTEXT(F198)),"",P198-T198)</f>
        <v>3765425798.0923738</v>
      </c>
      <c r="W198" s="839"/>
      <c r="X198" s="840"/>
      <c r="Y198" s="815"/>
      <c r="Z198" s="1815" t="s">
        <v>3366</v>
      </c>
      <c r="AA198" s="1815"/>
      <c r="AB198" s="1815"/>
      <c r="AC198" s="859">
        <f>SUM(Q188:Q201)</f>
        <v>640265452.55696714</v>
      </c>
      <c r="AF198" s="1075">
        <f>SUM(AF199:AF200)</f>
        <v>740255533.54327989</v>
      </c>
    </row>
    <row r="199" spans="1:32" ht="16">
      <c r="A199" s="1036"/>
      <c r="B199" s="1074"/>
      <c r="C199" s="973"/>
      <c r="D199" s="974"/>
      <c r="E199" s="830">
        <f t="shared" si="225"/>
        <v>2011</v>
      </c>
      <c r="F199" s="976">
        <v>0</v>
      </c>
      <c r="G199" s="853">
        <f t="shared" ref="G199:G206" si="241">M198-(E199-E198)</f>
        <v>48</v>
      </c>
      <c r="H199" s="893"/>
      <c r="I199" s="894">
        <f t="shared" si="234"/>
        <v>2058</v>
      </c>
      <c r="J199" s="895">
        <f t="shared" ref="J199:J206" si="242">F199/P198</f>
        <v>0</v>
      </c>
      <c r="K199" s="896">
        <f t="shared" si="227"/>
        <v>0</v>
      </c>
      <c r="L199" s="1024">
        <f t="shared" si="235"/>
        <v>0</v>
      </c>
      <c r="M199" s="897">
        <f t="shared" si="236"/>
        <v>48</v>
      </c>
      <c r="N199" s="894">
        <f t="shared" si="237"/>
        <v>2058</v>
      </c>
      <c r="O199" s="834">
        <f t="shared" si="224"/>
        <v>3765425798.0923738</v>
      </c>
      <c r="P199" s="835">
        <f t="shared" si="229"/>
        <v>3765425798.0923738</v>
      </c>
      <c r="Q199" s="898">
        <f t="shared" si="230"/>
        <v>78446370.793591127</v>
      </c>
      <c r="R199" s="915">
        <f t="shared" si="238"/>
        <v>2011</v>
      </c>
      <c r="S199" s="833">
        <f t="shared" si="231"/>
        <v>1</v>
      </c>
      <c r="T199" s="837">
        <f t="shared" si="221"/>
        <v>78446370.793591127</v>
      </c>
      <c r="U199" s="832">
        <f t="shared" si="239"/>
        <v>2011</v>
      </c>
      <c r="V199" s="838">
        <f t="shared" si="240"/>
        <v>3686979427.2987828</v>
      </c>
      <c r="W199" s="989"/>
      <c r="X199" s="840"/>
      <c r="Y199" s="815"/>
      <c r="Z199" s="808"/>
      <c r="AA199" s="808"/>
      <c r="AB199" s="842"/>
      <c r="AC199" s="842"/>
      <c r="AF199" s="973">
        <v>512419326.91611767</v>
      </c>
    </row>
    <row r="200" spans="1:32" ht="16">
      <c r="A200" s="1036"/>
      <c r="B200" s="972"/>
      <c r="C200" s="973"/>
      <c r="D200" s="974"/>
      <c r="E200" s="830">
        <f t="shared" si="225"/>
        <v>2012</v>
      </c>
      <c r="F200" s="976">
        <v>0</v>
      </c>
      <c r="G200" s="853">
        <f t="shared" si="241"/>
        <v>47</v>
      </c>
      <c r="H200" s="893"/>
      <c r="I200" s="894">
        <f t="shared" si="234"/>
        <v>2058</v>
      </c>
      <c r="J200" s="895">
        <f t="shared" si="242"/>
        <v>0</v>
      </c>
      <c r="K200" s="896">
        <f t="shared" si="227"/>
        <v>0</v>
      </c>
      <c r="L200" s="1024">
        <f t="shared" si="235"/>
        <v>0</v>
      </c>
      <c r="M200" s="897">
        <f t="shared" si="236"/>
        <v>47</v>
      </c>
      <c r="N200" s="894">
        <f t="shared" si="237"/>
        <v>2058</v>
      </c>
      <c r="O200" s="834">
        <f t="shared" si="224"/>
        <v>3686979427.2987828</v>
      </c>
      <c r="P200" s="835">
        <f t="shared" si="229"/>
        <v>3686979427.2987828</v>
      </c>
      <c r="Q200" s="898">
        <f t="shared" si="230"/>
        <v>78446370.793591127</v>
      </c>
      <c r="R200" s="915">
        <f t="shared" si="238"/>
        <v>2012</v>
      </c>
      <c r="S200" s="833">
        <f t="shared" si="231"/>
        <v>1</v>
      </c>
      <c r="T200" s="837">
        <f t="shared" si="221"/>
        <v>78446370.793591127</v>
      </c>
      <c r="U200" s="832">
        <f t="shared" si="239"/>
        <v>2012</v>
      </c>
      <c r="V200" s="838">
        <f t="shared" si="240"/>
        <v>3608533056.5051918</v>
      </c>
      <c r="W200" s="989"/>
      <c r="X200" s="840"/>
      <c r="Y200" s="815"/>
      <c r="Z200" s="808"/>
      <c r="AA200" s="808"/>
      <c r="AB200" s="842"/>
      <c r="AC200" s="842"/>
      <c r="AF200" s="973">
        <v>227836206.62716225</v>
      </c>
    </row>
    <row r="201" spans="1:32" ht="16">
      <c r="A201" s="1036"/>
      <c r="B201" s="972"/>
      <c r="C201" s="973"/>
      <c r="D201" s="974"/>
      <c r="E201" s="830">
        <f t="shared" si="225"/>
        <v>2013</v>
      </c>
      <c r="F201" s="976">
        <v>0</v>
      </c>
      <c r="G201" s="853">
        <f t="shared" si="241"/>
        <v>46</v>
      </c>
      <c r="H201" s="893"/>
      <c r="I201" s="894">
        <f t="shared" si="234"/>
        <v>2058</v>
      </c>
      <c r="J201" s="895">
        <f t="shared" si="242"/>
        <v>0</v>
      </c>
      <c r="K201" s="896">
        <f t="shared" si="227"/>
        <v>0</v>
      </c>
      <c r="L201" s="1024">
        <f t="shared" si="235"/>
        <v>0</v>
      </c>
      <c r="M201" s="897">
        <f t="shared" si="236"/>
        <v>46</v>
      </c>
      <c r="N201" s="894">
        <f t="shared" si="237"/>
        <v>2058</v>
      </c>
      <c r="O201" s="834">
        <f t="shared" si="224"/>
        <v>3608533056.5051918</v>
      </c>
      <c r="P201" s="835">
        <f t="shared" si="229"/>
        <v>3608533056.5051918</v>
      </c>
      <c r="Q201" s="898">
        <f t="shared" si="230"/>
        <v>78446370.793591127</v>
      </c>
      <c r="R201" s="915">
        <f t="shared" si="238"/>
        <v>2013</v>
      </c>
      <c r="S201" s="833">
        <f t="shared" si="231"/>
        <v>1</v>
      </c>
      <c r="T201" s="837">
        <f t="shared" si="221"/>
        <v>78446370.793591127</v>
      </c>
      <c r="U201" s="832">
        <f t="shared" si="239"/>
        <v>2013</v>
      </c>
      <c r="V201" s="838">
        <f t="shared" si="240"/>
        <v>3530086685.7116008</v>
      </c>
      <c r="W201" s="989"/>
      <c r="X201" s="840"/>
      <c r="Y201" s="815"/>
      <c r="Z201" s="808"/>
      <c r="AA201" s="808"/>
      <c r="AB201" s="842"/>
      <c r="AC201" s="842"/>
    </row>
    <row r="202" spans="1:32" ht="16">
      <c r="A202" s="1036"/>
      <c r="B202" s="972"/>
      <c r="C202" s="973"/>
      <c r="D202" s="974"/>
      <c r="E202" s="830">
        <f t="shared" si="225"/>
        <v>2014</v>
      </c>
      <c r="F202" s="976">
        <v>0</v>
      </c>
      <c r="G202" s="853">
        <f t="shared" si="241"/>
        <v>45</v>
      </c>
      <c r="H202" s="893"/>
      <c r="I202" s="894">
        <f t="shared" si="234"/>
        <v>2058</v>
      </c>
      <c r="J202" s="895">
        <f t="shared" si="242"/>
        <v>0</v>
      </c>
      <c r="K202" s="896">
        <f t="shared" si="227"/>
        <v>0</v>
      </c>
      <c r="L202" s="1024">
        <f t="shared" si="235"/>
        <v>0</v>
      </c>
      <c r="M202" s="897">
        <f t="shared" si="236"/>
        <v>45</v>
      </c>
      <c r="N202" s="894">
        <f t="shared" si="237"/>
        <v>2058</v>
      </c>
      <c r="O202" s="834">
        <f t="shared" si="224"/>
        <v>3530086685.7116008</v>
      </c>
      <c r="P202" s="835">
        <f t="shared" si="229"/>
        <v>3530086685.7116008</v>
      </c>
      <c r="Q202" s="898">
        <f t="shared" si="230"/>
        <v>78446370.793591127</v>
      </c>
      <c r="R202" s="915">
        <f t="shared" si="238"/>
        <v>2014</v>
      </c>
      <c r="S202" s="833">
        <f t="shared" si="231"/>
        <v>1</v>
      </c>
      <c r="T202" s="837">
        <f t="shared" si="221"/>
        <v>78446370.793591127</v>
      </c>
      <c r="U202" s="832">
        <f t="shared" si="239"/>
        <v>2014</v>
      </c>
      <c r="V202" s="838">
        <f t="shared" si="240"/>
        <v>3451640314.9180098</v>
      </c>
      <c r="W202" s="989"/>
      <c r="X202" s="840"/>
      <c r="Y202" s="815"/>
      <c r="Z202" s="808"/>
      <c r="AA202" s="808"/>
      <c r="AB202" s="842"/>
      <c r="AC202" s="842"/>
    </row>
    <row r="203" spans="1:32" ht="16">
      <c r="A203" s="1036"/>
      <c r="B203" s="972"/>
      <c r="C203" s="973"/>
      <c r="D203" s="974"/>
      <c r="E203" s="830">
        <f t="shared" si="225"/>
        <v>2015</v>
      </c>
      <c r="F203" s="976">
        <v>0</v>
      </c>
      <c r="G203" s="853">
        <f t="shared" si="241"/>
        <v>44</v>
      </c>
      <c r="H203" s="893"/>
      <c r="I203" s="894">
        <f t="shared" si="234"/>
        <v>2058</v>
      </c>
      <c r="J203" s="895">
        <f t="shared" si="242"/>
        <v>0</v>
      </c>
      <c r="K203" s="896">
        <f t="shared" si="227"/>
        <v>0</v>
      </c>
      <c r="L203" s="1024">
        <f t="shared" si="235"/>
        <v>0</v>
      </c>
      <c r="M203" s="897">
        <f t="shared" si="236"/>
        <v>44</v>
      </c>
      <c r="N203" s="894">
        <f t="shared" si="237"/>
        <v>2058</v>
      </c>
      <c r="O203" s="834">
        <f t="shared" si="224"/>
        <v>3451640314.9180098</v>
      </c>
      <c r="P203" s="835">
        <f t="shared" si="229"/>
        <v>3451640314.9180098</v>
      </c>
      <c r="Q203" s="898">
        <f t="shared" si="230"/>
        <v>78446370.793591127</v>
      </c>
      <c r="R203" s="915">
        <f t="shared" si="238"/>
        <v>2015</v>
      </c>
      <c r="S203" s="833">
        <f t="shared" si="231"/>
        <v>1</v>
      </c>
      <c r="T203" s="837">
        <f t="shared" si="221"/>
        <v>78446370.793591127</v>
      </c>
      <c r="U203" s="832">
        <f t="shared" si="239"/>
        <v>2015</v>
      </c>
      <c r="V203" s="838">
        <f t="shared" si="240"/>
        <v>3373193944.1244187</v>
      </c>
      <c r="W203" s="989"/>
      <c r="X203" s="840"/>
      <c r="Y203" s="815"/>
      <c r="Z203" s="808"/>
      <c r="AA203" s="808"/>
      <c r="AB203" s="842"/>
      <c r="AC203" s="842"/>
    </row>
    <row r="204" spans="1:32" ht="16">
      <c r="A204" s="1036"/>
      <c r="B204" s="972"/>
      <c r="C204" s="973"/>
      <c r="D204" s="974"/>
      <c r="E204" s="830">
        <f t="shared" si="225"/>
        <v>2016</v>
      </c>
      <c r="F204" s="976">
        <v>0</v>
      </c>
      <c r="G204" s="853">
        <f t="shared" si="241"/>
        <v>43</v>
      </c>
      <c r="H204" s="893"/>
      <c r="I204" s="894">
        <f t="shared" si="234"/>
        <v>2058</v>
      </c>
      <c r="J204" s="895">
        <f t="shared" si="242"/>
        <v>0</v>
      </c>
      <c r="K204" s="896">
        <f t="shared" si="227"/>
        <v>0</v>
      </c>
      <c r="L204" s="1024">
        <f t="shared" si="235"/>
        <v>0</v>
      </c>
      <c r="M204" s="897">
        <f t="shared" si="236"/>
        <v>43</v>
      </c>
      <c r="N204" s="894">
        <f t="shared" si="237"/>
        <v>2058</v>
      </c>
      <c r="O204" s="834">
        <f t="shared" si="224"/>
        <v>3373193944.1244187</v>
      </c>
      <c r="P204" s="835">
        <f t="shared" si="229"/>
        <v>3373193944.1244187</v>
      </c>
      <c r="Q204" s="898">
        <f t="shared" si="230"/>
        <v>78446370.793591127</v>
      </c>
      <c r="R204" s="915">
        <f t="shared" si="238"/>
        <v>2016</v>
      </c>
      <c r="S204" s="833">
        <f t="shared" si="231"/>
        <v>1</v>
      </c>
      <c r="T204" s="837">
        <f t="shared" si="221"/>
        <v>78446370.793591127</v>
      </c>
      <c r="U204" s="832">
        <f t="shared" si="239"/>
        <v>2016</v>
      </c>
      <c r="V204" s="838">
        <f t="shared" si="240"/>
        <v>3294747573.3308277</v>
      </c>
      <c r="W204" s="989"/>
      <c r="X204" s="840"/>
      <c r="Y204" s="815"/>
      <c r="Z204" s="808"/>
      <c r="AA204" s="808"/>
      <c r="AB204" s="842"/>
      <c r="AC204" s="842"/>
    </row>
    <row r="205" spans="1:32" ht="16">
      <c r="A205" s="1036"/>
      <c r="B205" s="972"/>
      <c r="C205" s="973"/>
      <c r="D205" s="974"/>
      <c r="E205" s="830">
        <f t="shared" si="225"/>
        <v>2017</v>
      </c>
      <c r="F205" s="976">
        <v>0</v>
      </c>
      <c r="G205" s="853">
        <f t="shared" si="241"/>
        <v>42</v>
      </c>
      <c r="H205" s="893"/>
      <c r="I205" s="894">
        <f t="shared" si="234"/>
        <v>2058</v>
      </c>
      <c r="J205" s="895">
        <f t="shared" si="242"/>
        <v>0</v>
      </c>
      <c r="K205" s="896">
        <f t="shared" si="227"/>
        <v>0</v>
      </c>
      <c r="L205" s="1024">
        <f t="shared" si="235"/>
        <v>0</v>
      </c>
      <c r="M205" s="897">
        <f t="shared" si="236"/>
        <v>42</v>
      </c>
      <c r="N205" s="894">
        <f t="shared" si="237"/>
        <v>2058</v>
      </c>
      <c r="O205" s="834">
        <f t="shared" si="224"/>
        <v>3294747573.3308277</v>
      </c>
      <c r="P205" s="835">
        <f t="shared" si="229"/>
        <v>3294747573.3308277</v>
      </c>
      <c r="Q205" s="898">
        <f t="shared" si="230"/>
        <v>78446370.793591142</v>
      </c>
      <c r="R205" s="915">
        <f t="shared" si="238"/>
        <v>2017</v>
      </c>
      <c r="S205" s="833">
        <f t="shared" si="231"/>
        <v>1</v>
      </c>
      <c r="T205" s="837">
        <f t="shared" si="221"/>
        <v>78446370.793591142</v>
      </c>
      <c r="U205" s="832">
        <f t="shared" si="239"/>
        <v>2017</v>
      </c>
      <c r="V205" s="838">
        <f t="shared" si="240"/>
        <v>3216301202.5372367</v>
      </c>
      <c r="W205" s="989"/>
      <c r="X205" s="840"/>
      <c r="Y205" s="815"/>
      <c r="Z205" s="808"/>
      <c r="AA205" s="808"/>
      <c r="AB205" s="842"/>
      <c r="AC205" s="842"/>
    </row>
    <row r="206" spans="1:32" ht="16">
      <c r="A206" s="1036"/>
      <c r="B206" s="972"/>
      <c r="C206" s="973"/>
      <c r="D206" s="974"/>
      <c r="E206" s="830">
        <f t="shared" si="225"/>
        <v>2018</v>
      </c>
      <c r="F206" s="976">
        <v>0</v>
      </c>
      <c r="G206" s="853">
        <f t="shared" si="241"/>
        <v>41</v>
      </c>
      <c r="H206" s="893"/>
      <c r="I206" s="894">
        <f t="shared" si="234"/>
        <v>2058</v>
      </c>
      <c r="J206" s="895">
        <f t="shared" si="242"/>
        <v>0</v>
      </c>
      <c r="K206" s="896">
        <f t="shared" si="227"/>
        <v>0</v>
      </c>
      <c r="L206" s="1024">
        <f t="shared" si="235"/>
        <v>0</v>
      </c>
      <c r="M206" s="897">
        <f t="shared" si="236"/>
        <v>41</v>
      </c>
      <c r="N206" s="894">
        <f t="shared" si="237"/>
        <v>2058</v>
      </c>
      <c r="O206" s="834">
        <f t="shared" si="224"/>
        <v>3216301202.5372367</v>
      </c>
      <c r="P206" s="835">
        <f t="shared" si="229"/>
        <v>3216301202.5372367</v>
      </c>
      <c r="Q206" s="898">
        <f t="shared" si="230"/>
        <v>78446370.793591142</v>
      </c>
      <c r="R206" s="915">
        <f t="shared" si="238"/>
        <v>2018</v>
      </c>
      <c r="S206" s="833">
        <f t="shared" si="231"/>
        <v>1</v>
      </c>
      <c r="T206" s="837">
        <f t="shared" si="221"/>
        <v>78446370.793591142</v>
      </c>
      <c r="U206" s="832">
        <f t="shared" si="239"/>
        <v>2018</v>
      </c>
      <c r="V206" s="838">
        <f t="shared" si="240"/>
        <v>3137854831.7436457</v>
      </c>
      <c r="W206" s="989"/>
      <c r="X206" s="840"/>
      <c r="Y206" s="815"/>
      <c r="Z206" s="808"/>
      <c r="AA206" s="808"/>
      <c r="AB206" s="842"/>
      <c r="AC206" s="842"/>
    </row>
    <row r="207" spans="1:32" ht="16">
      <c r="A207" s="1035"/>
      <c r="B207" s="902"/>
      <c r="C207" s="832"/>
      <c r="D207" s="892"/>
      <c r="E207" s="1237">
        <v>2019</v>
      </c>
      <c r="F207" s="976">
        <v>0</v>
      </c>
      <c r="G207" s="853">
        <f t="shared" ref="G207" si="243">M206-(E207-E206)</f>
        <v>40</v>
      </c>
      <c r="H207" s="893"/>
      <c r="I207" s="894">
        <f t="shared" ref="I207" si="244">E207+M207-1</f>
        <v>2058</v>
      </c>
      <c r="J207" s="895">
        <f t="shared" ref="J207" si="245">F207/P206</f>
        <v>0</v>
      </c>
      <c r="K207" s="896">
        <f t="shared" ref="K207" si="246">IF(J207=0%,0,IF(J207&lt;=25%,5,IF(J207&lt;=50%,10,IF(J207&lt;=75%,15,50))))</f>
        <v>0</v>
      </c>
      <c r="L207" s="1024">
        <f t="shared" ref="L207" si="247">IF(OR(AND(ISBLANK(D207),ISBLANK(F207)),ISTEXT(D207),ISTEXT(F207)),"",IF(G207+K207&gt;$G$34,$G$34-G207,K207))</f>
        <v>0</v>
      </c>
      <c r="M207" s="897">
        <f t="shared" ref="M207" si="248">IF(OR(AND(ISBLANK(D207),ISBLANK(F207)),ISTEXT(D207),ISTEXT(F207)),"",G207+L207)</f>
        <v>40</v>
      </c>
      <c r="N207" s="894">
        <f t="shared" ref="N207" si="249">E207+M207-1</f>
        <v>2058</v>
      </c>
      <c r="O207" s="834">
        <f t="shared" ref="O207" si="250">V206</f>
        <v>3137854831.7436457</v>
      </c>
      <c r="P207" s="835">
        <f t="shared" ref="P207" si="251">O207+F207</f>
        <v>3137854831.7436457</v>
      </c>
      <c r="Q207" s="898">
        <f t="shared" ref="Q207" si="252">(P207)/M207</f>
        <v>78446370.793591142</v>
      </c>
      <c r="R207" s="915">
        <f t="shared" ref="R207" si="253">E207</f>
        <v>2019</v>
      </c>
      <c r="S207" s="833">
        <f t="shared" ref="S207" si="254">R207-R206</f>
        <v>1</v>
      </c>
      <c r="T207" s="837">
        <f t="shared" ref="T207" si="255">Q207*S207</f>
        <v>78446370.793591142</v>
      </c>
      <c r="U207" s="832">
        <f t="shared" ref="U207" si="256">E207</f>
        <v>2019</v>
      </c>
      <c r="V207" s="838">
        <f t="shared" ref="V207" si="257">IF(OR(AND(ISBLANK(D207),ISBLANK(F207)),ISTEXT(D207),ISTEXT(F207)),"",P207-T207)</f>
        <v>3059408460.9500546</v>
      </c>
      <c r="W207" s="858"/>
      <c r="X207" s="842"/>
      <c r="Y207" s="842"/>
    </row>
    <row r="208" spans="1:32" ht="16">
      <c r="A208" s="1816" t="s">
        <v>100</v>
      </c>
      <c r="B208" s="1817"/>
      <c r="C208" s="1817"/>
      <c r="D208" s="1817"/>
      <c r="E208" s="1818"/>
      <c r="F208" s="991">
        <f>SUM(F188:F207)</f>
        <v>4170352138.2685671</v>
      </c>
      <c r="G208" s="861"/>
      <c r="H208" s="862"/>
      <c r="I208" s="863"/>
      <c r="J208" s="863"/>
      <c r="K208" s="861"/>
      <c r="L208" s="1025"/>
      <c r="M208" s="864"/>
      <c r="N208" s="863"/>
      <c r="O208" s="865"/>
      <c r="P208" s="866"/>
      <c r="Q208" s="867"/>
      <c r="R208" s="868"/>
      <c r="S208" s="868"/>
      <c r="T208" s="866">
        <f>SUM(T188:T207)</f>
        <v>1110943677.3185139</v>
      </c>
      <c r="U208" s="869"/>
      <c r="V208" s="870"/>
      <c r="W208" s="916"/>
      <c r="X208" s="803"/>
      <c r="Y208" s="803"/>
      <c r="Z208" s="803"/>
      <c r="AA208" s="803"/>
      <c r="AB208" s="803"/>
      <c r="AC208" s="803"/>
    </row>
    <row r="211" spans="1:29" ht="16">
      <c r="A211" s="1813" t="s">
        <v>3413</v>
      </c>
      <c r="B211" s="1813"/>
      <c r="C211" s="1813"/>
      <c r="D211" s="1813"/>
      <c r="E211" s="884"/>
      <c r="F211" s="885"/>
      <c r="G211" s="885"/>
      <c r="H211" s="797"/>
      <c r="I211" s="798"/>
      <c r="J211" s="798"/>
      <c r="K211" s="885"/>
      <c r="L211" s="1027"/>
      <c r="M211" s="885"/>
      <c r="N211" s="885"/>
      <c r="O211" s="885"/>
      <c r="P211" s="885"/>
      <c r="Q211" s="885"/>
      <c r="R211" s="885"/>
      <c r="S211" s="885"/>
      <c r="T211" s="886"/>
      <c r="U211" s="887"/>
      <c r="V211" s="885"/>
      <c r="W211" s="885"/>
      <c r="X211" s="888"/>
      <c r="Y211" s="888"/>
      <c r="Z211" s="888"/>
      <c r="AA211" s="888"/>
      <c r="AB211" s="888"/>
      <c r="AC211" s="888"/>
    </row>
    <row r="212" spans="1:29" ht="17">
      <c r="A212" s="1792" t="s">
        <v>118</v>
      </c>
      <c r="B212" s="1792" t="s">
        <v>3340</v>
      </c>
      <c r="C212" s="1792" t="s">
        <v>3</v>
      </c>
      <c r="D212" s="1792" t="s">
        <v>3341</v>
      </c>
      <c r="E212" s="1792"/>
      <c r="F212" s="1814" t="s">
        <v>3342</v>
      </c>
      <c r="G212" s="1792" t="s">
        <v>3343</v>
      </c>
      <c r="H212" s="1792"/>
      <c r="I212" s="1792" t="s">
        <v>3344</v>
      </c>
      <c r="J212" s="1793" t="s">
        <v>3345</v>
      </c>
      <c r="K212" s="1792" t="s">
        <v>3346</v>
      </c>
      <c r="L212" s="1796" t="s">
        <v>3347</v>
      </c>
      <c r="M212" s="1797" t="s">
        <v>3348</v>
      </c>
      <c r="N212" s="1792" t="s">
        <v>3349</v>
      </c>
      <c r="O212" s="1805" t="s">
        <v>3350</v>
      </c>
      <c r="P212" s="1806"/>
      <c r="Q212" s="917" t="s">
        <v>3351</v>
      </c>
      <c r="R212" s="1805" t="s">
        <v>2425</v>
      </c>
      <c r="S212" s="1807"/>
      <c r="T212" s="1806"/>
      <c r="U212" s="1808" t="s">
        <v>3352</v>
      </c>
      <c r="V212" s="1808"/>
      <c r="W212" s="1809" t="s">
        <v>3353</v>
      </c>
      <c r="X212" s="1812"/>
      <c r="Y212" s="918"/>
      <c r="Z212" s="803">
        <v>9</v>
      </c>
      <c r="AA212" s="803"/>
      <c r="AB212" s="803"/>
      <c r="AC212" s="889"/>
    </row>
    <row r="213" spans="1:29" ht="16">
      <c r="A213" s="1792"/>
      <c r="B213" s="1792"/>
      <c r="C213" s="1792"/>
      <c r="D213" s="1792"/>
      <c r="E213" s="1792"/>
      <c r="F213" s="1814"/>
      <c r="G213" s="1792"/>
      <c r="H213" s="1792"/>
      <c r="I213" s="1792"/>
      <c r="J213" s="1794"/>
      <c r="K213" s="1792"/>
      <c r="L213" s="1796"/>
      <c r="M213" s="1798"/>
      <c r="N213" s="1792"/>
      <c r="O213" s="1809" t="s">
        <v>3354</v>
      </c>
      <c r="P213" s="1809" t="s">
        <v>3355</v>
      </c>
      <c r="Q213" s="1797" t="s">
        <v>3342</v>
      </c>
      <c r="R213" s="1797" t="s">
        <v>3356</v>
      </c>
      <c r="S213" s="1793" t="s">
        <v>3357</v>
      </c>
      <c r="T213" s="1797" t="s">
        <v>3342</v>
      </c>
      <c r="U213" s="1808"/>
      <c r="V213" s="1808"/>
      <c r="W213" s="1810"/>
      <c r="X213" s="1812"/>
      <c r="Y213" s="918"/>
      <c r="Z213" s="803"/>
      <c r="AA213" s="803"/>
      <c r="AB213" s="803"/>
      <c r="AC213" s="803"/>
    </row>
    <row r="214" spans="1:29" ht="17">
      <c r="A214" s="1792"/>
      <c r="B214" s="1792"/>
      <c r="C214" s="1792"/>
      <c r="D214" s="810" t="s">
        <v>20</v>
      </c>
      <c r="E214" s="811" t="s">
        <v>1914</v>
      </c>
      <c r="F214" s="1814"/>
      <c r="G214" s="916" t="s">
        <v>1914</v>
      </c>
      <c r="H214" s="916" t="s">
        <v>3358</v>
      </c>
      <c r="I214" s="1792"/>
      <c r="J214" s="1795"/>
      <c r="K214" s="813" t="s">
        <v>1914</v>
      </c>
      <c r="L214" s="1022" t="s">
        <v>1914</v>
      </c>
      <c r="M214" s="916" t="s">
        <v>1914</v>
      </c>
      <c r="N214" s="1792"/>
      <c r="O214" s="1811"/>
      <c r="P214" s="1811"/>
      <c r="Q214" s="1798"/>
      <c r="R214" s="1798"/>
      <c r="S214" s="1795"/>
      <c r="T214" s="1798"/>
      <c r="U214" s="916" t="s">
        <v>3359</v>
      </c>
      <c r="V214" s="916" t="s">
        <v>3342</v>
      </c>
      <c r="W214" s="1811"/>
      <c r="X214" s="814"/>
      <c r="Y214" s="814"/>
      <c r="Z214" s="803"/>
      <c r="AA214" s="803"/>
      <c r="AB214" s="803"/>
      <c r="AC214" s="803"/>
    </row>
    <row r="215" spans="1:29" ht="16">
      <c r="A215" s="972"/>
      <c r="B215" s="1043" t="s">
        <v>3335</v>
      </c>
      <c r="C215" s="1044">
        <v>31101</v>
      </c>
      <c r="D215" s="1045"/>
      <c r="E215" s="975">
        <v>2003</v>
      </c>
      <c r="F215" s="1046">
        <v>400386320</v>
      </c>
      <c r="G215" s="1041">
        <f>VLOOKUP(C215,'[18]umur ekonomis'!$A$1:$C$79,3)</f>
        <v>50</v>
      </c>
      <c r="H215" s="926"/>
      <c r="I215" s="894">
        <f t="shared" ref="I215:I230" si="258">E215+M215-1</f>
        <v>2052</v>
      </c>
      <c r="J215" s="927"/>
      <c r="K215" s="925"/>
      <c r="L215" s="1023">
        <f>IF(G215+K215&gt;$G215,$G215-G215,K215)</f>
        <v>0</v>
      </c>
      <c r="M215" s="928">
        <f>G215+L215</f>
        <v>50</v>
      </c>
      <c r="N215" s="894">
        <f t="shared" ref="N215:N230" si="259">E215+M215-1</f>
        <v>2052</v>
      </c>
      <c r="O215" s="905">
        <f>F215</f>
        <v>400386320</v>
      </c>
      <c r="P215" s="898">
        <f>O215</f>
        <v>400386320</v>
      </c>
      <c r="Q215" s="898">
        <f>(O215)/M215</f>
        <v>8007726.4000000004</v>
      </c>
      <c r="R215" s="929">
        <f t="shared" ref="R215:R230" si="260">E215</f>
        <v>2003</v>
      </c>
      <c r="S215" s="897">
        <v>1</v>
      </c>
      <c r="T215" s="930">
        <f t="shared" ref="T215:T219" si="261">Q215*S215</f>
        <v>8007726.4000000004</v>
      </c>
      <c r="U215" s="894">
        <f t="shared" ref="U215:U230" si="262">E215</f>
        <v>2003</v>
      </c>
      <c r="V215" s="931">
        <f>IF(OR(AND(ISBLANK(D215),ISBLANK(F215)),ISTEXT(D215),ISTEXT(F215)),"",F215-Q215)</f>
        <v>392378593.60000002</v>
      </c>
      <c r="W215" s="932"/>
      <c r="X215" s="933"/>
      <c r="Y215" s="933"/>
      <c r="Z215" s="934" t="s">
        <v>3360</v>
      </c>
      <c r="AA215" s="935"/>
      <c r="AB215" s="935"/>
      <c r="AC215" s="936"/>
    </row>
    <row r="216" spans="1:29" ht="16">
      <c r="A216" s="972"/>
      <c r="B216" s="1043"/>
      <c r="C216" s="1038"/>
      <c r="D216" s="974"/>
      <c r="E216" s="975">
        <f>E215+1</f>
        <v>2004</v>
      </c>
      <c r="F216" s="1046">
        <v>0</v>
      </c>
      <c r="G216" s="1042">
        <f t="shared" ref="G216:G230" si="263">M215-(E216-E215)</f>
        <v>49</v>
      </c>
      <c r="H216" s="893"/>
      <c r="I216" s="894">
        <f t="shared" si="258"/>
        <v>2052</v>
      </c>
      <c r="J216" s="895">
        <f>F216/$F$34</f>
        <v>0</v>
      </c>
      <c r="K216" s="896">
        <f>IF(J216=0%,0,IF(J216&lt;=25%,5,IF(J216&lt;=50%,10,IF(J216&lt;=75%,15,50))))</f>
        <v>0</v>
      </c>
      <c r="L216" s="1024">
        <f t="shared" ref="L216:L230" si="264">IF(OR(AND(ISBLANK(D216),ISBLANK(F216)),ISTEXT(D216),ISTEXT(F216)),"",IF(G216+K216&gt;$G$34,$G$34-G216,K216))</f>
        <v>0</v>
      </c>
      <c r="M216" s="897">
        <f>IF(OR(AND(ISBLANK(E216),ISBLANK(F216)),ISTEXT(E216),ISTEXT(F216)),"",G216+L216)</f>
        <v>49</v>
      </c>
      <c r="N216" s="894">
        <f t="shared" si="259"/>
        <v>2052</v>
      </c>
      <c r="O216" s="834">
        <f t="shared" ref="O216:O219" si="265">V215</f>
        <v>392378593.60000002</v>
      </c>
      <c r="P216" s="835">
        <f>O216+F216</f>
        <v>392378593.60000002</v>
      </c>
      <c r="Q216" s="898">
        <f>(P216)/M216</f>
        <v>8007726.4000000004</v>
      </c>
      <c r="R216" s="915">
        <f t="shared" si="260"/>
        <v>2004</v>
      </c>
      <c r="S216" s="833">
        <f>R216-R215</f>
        <v>1</v>
      </c>
      <c r="T216" s="837">
        <f t="shared" si="261"/>
        <v>8007726.4000000004</v>
      </c>
      <c r="U216" s="832">
        <f t="shared" si="262"/>
        <v>2004</v>
      </c>
      <c r="V216" s="838">
        <f t="shared" ref="V216:V230" si="266">IF(OR(AND(ISBLANK(D216),ISBLANK(F216)),ISTEXT(D216),ISTEXT(F216)),"",P216-T216)</f>
        <v>384370867.20000005</v>
      </c>
      <c r="W216" s="839"/>
      <c r="X216" s="840"/>
      <c r="Y216" s="815"/>
      <c r="Z216" s="841" t="s">
        <v>3361</v>
      </c>
      <c r="AA216" s="842"/>
      <c r="AB216" s="842"/>
      <c r="AC216" s="843">
        <f>F232</f>
        <v>672029022.59411669</v>
      </c>
    </row>
    <row r="217" spans="1:29" ht="16">
      <c r="A217" s="972"/>
      <c r="B217" s="1037"/>
      <c r="C217" s="1038"/>
      <c r="D217" s="974"/>
      <c r="E217" s="975">
        <f t="shared" ref="E217:E219" si="267">E216+1</f>
        <v>2005</v>
      </c>
      <c r="F217" s="1039">
        <v>0</v>
      </c>
      <c r="G217" s="1042">
        <f t="shared" si="263"/>
        <v>48</v>
      </c>
      <c r="H217" s="893"/>
      <c r="I217" s="894">
        <f t="shared" si="258"/>
        <v>2052</v>
      </c>
      <c r="J217" s="895">
        <f t="shared" ref="J217:J218" si="268">F217/$F$59</f>
        <v>0</v>
      </c>
      <c r="K217" s="896">
        <f t="shared" ref="K217:K221" si="269">IF(J217=0%,0,IF(J217&lt;=25%,5,IF(J217&lt;=50%,10,IF(J217&lt;=75%,15,50))))</f>
        <v>0</v>
      </c>
      <c r="L217" s="1024">
        <f t="shared" si="264"/>
        <v>0</v>
      </c>
      <c r="M217" s="897">
        <f t="shared" ref="M217:M230" si="270">IF(OR(AND(ISBLANK(D217),ISBLANK(F217)),ISTEXT(D217),ISTEXT(F217)),"",G217+L217)</f>
        <v>48</v>
      </c>
      <c r="N217" s="894">
        <f t="shared" si="259"/>
        <v>2052</v>
      </c>
      <c r="O217" s="834">
        <f t="shared" si="265"/>
        <v>384370867.20000005</v>
      </c>
      <c r="P217" s="835">
        <f t="shared" ref="P217:P219" si="271">O217+F217</f>
        <v>384370867.20000005</v>
      </c>
      <c r="Q217" s="898">
        <f t="shared" ref="Q217:Q219" si="272">(P217)/M217</f>
        <v>8007726.4000000013</v>
      </c>
      <c r="R217" s="915">
        <f t="shared" si="260"/>
        <v>2005</v>
      </c>
      <c r="S217" s="833">
        <f t="shared" ref="S217:S219" si="273">R217-R216</f>
        <v>1</v>
      </c>
      <c r="T217" s="837">
        <f t="shared" si="261"/>
        <v>8007726.4000000013</v>
      </c>
      <c r="U217" s="832">
        <f t="shared" si="262"/>
        <v>2005</v>
      </c>
      <c r="V217" s="838">
        <f t="shared" si="266"/>
        <v>376363140.80000007</v>
      </c>
      <c r="W217" s="839"/>
      <c r="X217" s="840"/>
      <c r="Y217" s="815"/>
      <c r="Z217" s="841" t="s">
        <v>3362</v>
      </c>
      <c r="AA217" s="797"/>
      <c r="AB217" s="797"/>
      <c r="AC217" s="843">
        <f>T232</f>
        <v>185322544.52270561</v>
      </c>
    </row>
    <row r="218" spans="1:29" ht="16">
      <c r="A218" s="972"/>
      <c r="B218" s="1037"/>
      <c r="C218" s="1038"/>
      <c r="D218" s="974"/>
      <c r="E218" s="975">
        <f t="shared" si="267"/>
        <v>2006</v>
      </c>
      <c r="F218" s="1039">
        <v>0</v>
      </c>
      <c r="G218" s="1042">
        <f t="shared" si="263"/>
        <v>47</v>
      </c>
      <c r="H218" s="893"/>
      <c r="I218" s="894">
        <f t="shared" si="258"/>
        <v>2052</v>
      </c>
      <c r="J218" s="895">
        <f t="shared" si="268"/>
        <v>0</v>
      </c>
      <c r="K218" s="896">
        <f t="shared" si="269"/>
        <v>0</v>
      </c>
      <c r="L218" s="1024">
        <f t="shared" si="264"/>
        <v>0</v>
      </c>
      <c r="M218" s="897">
        <f t="shared" si="270"/>
        <v>47</v>
      </c>
      <c r="N218" s="894">
        <f t="shared" si="259"/>
        <v>2052</v>
      </c>
      <c r="O218" s="834">
        <f t="shared" si="265"/>
        <v>376363140.80000007</v>
      </c>
      <c r="P218" s="835">
        <f t="shared" si="271"/>
        <v>376363140.80000007</v>
      </c>
      <c r="Q218" s="898">
        <f t="shared" si="272"/>
        <v>8007726.4000000013</v>
      </c>
      <c r="R218" s="915">
        <f t="shared" si="260"/>
        <v>2006</v>
      </c>
      <c r="S218" s="833">
        <f t="shared" si="273"/>
        <v>1</v>
      </c>
      <c r="T218" s="837">
        <f t="shared" si="261"/>
        <v>8007726.4000000013</v>
      </c>
      <c r="U218" s="832">
        <f t="shared" si="262"/>
        <v>2006</v>
      </c>
      <c r="V218" s="838">
        <f t="shared" si="266"/>
        <v>368355414.4000001</v>
      </c>
      <c r="W218" s="839"/>
      <c r="X218" s="840"/>
      <c r="Y218" s="815"/>
      <c r="Z218" s="854" t="s">
        <v>3363</v>
      </c>
      <c r="AA218" s="842"/>
      <c r="AB218" s="842"/>
      <c r="AC218" s="843">
        <f>AC216-AC217</f>
        <v>486706478.07141107</v>
      </c>
    </row>
    <row r="219" spans="1:29" ht="16">
      <c r="A219" s="972"/>
      <c r="B219" s="1043"/>
      <c r="C219" s="1038"/>
      <c r="D219" s="974"/>
      <c r="E219" s="975">
        <f t="shared" si="267"/>
        <v>2007</v>
      </c>
      <c r="F219" s="1039">
        <v>0</v>
      </c>
      <c r="G219" s="1042">
        <f t="shared" si="263"/>
        <v>46</v>
      </c>
      <c r="H219" s="893"/>
      <c r="I219" s="894">
        <f t="shared" si="258"/>
        <v>2052</v>
      </c>
      <c r="J219" s="895">
        <f>F219/P218</f>
        <v>0</v>
      </c>
      <c r="K219" s="896">
        <f t="shared" si="269"/>
        <v>0</v>
      </c>
      <c r="L219" s="1024">
        <f t="shared" si="264"/>
        <v>0</v>
      </c>
      <c r="M219" s="897">
        <f t="shared" si="270"/>
        <v>46</v>
      </c>
      <c r="N219" s="894">
        <f t="shared" si="259"/>
        <v>2052</v>
      </c>
      <c r="O219" s="834">
        <f t="shared" si="265"/>
        <v>368355414.4000001</v>
      </c>
      <c r="P219" s="835">
        <f t="shared" si="271"/>
        <v>368355414.4000001</v>
      </c>
      <c r="Q219" s="898">
        <f t="shared" si="272"/>
        <v>8007726.4000000022</v>
      </c>
      <c r="R219" s="915">
        <f t="shared" si="260"/>
        <v>2007</v>
      </c>
      <c r="S219" s="833">
        <f t="shared" si="273"/>
        <v>1</v>
      </c>
      <c r="T219" s="837">
        <f t="shared" si="261"/>
        <v>8007726.4000000022</v>
      </c>
      <c r="U219" s="832">
        <f t="shared" si="262"/>
        <v>2007</v>
      </c>
      <c r="V219" s="838">
        <f t="shared" si="266"/>
        <v>360347688.00000012</v>
      </c>
      <c r="W219" s="839"/>
      <c r="X219" s="840"/>
      <c r="Y219" s="815"/>
      <c r="Z219" s="841" t="s">
        <v>3364</v>
      </c>
      <c r="AA219" s="842"/>
      <c r="AB219" s="842"/>
      <c r="AC219" s="843">
        <f>V231-AC218</f>
        <v>0</v>
      </c>
    </row>
    <row r="220" spans="1:29" ht="16">
      <c r="A220" s="972"/>
      <c r="B220" s="1037"/>
      <c r="C220" s="1038"/>
      <c r="D220" s="974"/>
      <c r="E220" s="975">
        <f>E219+1</f>
        <v>2008</v>
      </c>
      <c r="F220" s="1039">
        <v>0</v>
      </c>
      <c r="G220" s="1042">
        <f t="shared" si="263"/>
        <v>45</v>
      </c>
      <c r="H220" s="893"/>
      <c r="I220" s="894">
        <f t="shared" si="258"/>
        <v>2052</v>
      </c>
      <c r="J220" s="895">
        <f t="shared" ref="J220" si="274">F220/$F$59</f>
        <v>0</v>
      </c>
      <c r="K220" s="896">
        <f t="shared" si="269"/>
        <v>0</v>
      </c>
      <c r="L220" s="1024">
        <f t="shared" si="264"/>
        <v>0</v>
      </c>
      <c r="M220" s="897">
        <f t="shared" si="270"/>
        <v>45</v>
      </c>
      <c r="N220" s="894">
        <f t="shared" si="259"/>
        <v>2052</v>
      </c>
      <c r="O220" s="834">
        <f>V219</f>
        <v>360347688.00000012</v>
      </c>
      <c r="P220" s="835">
        <f t="shared" ref="P220:P221" si="275">O220+F220</f>
        <v>360347688.00000012</v>
      </c>
      <c r="Q220" s="898">
        <f t="shared" ref="Q220:Q221" si="276">(P220)/M220</f>
        <v>8007726.4000000022</v>
      </c>
      <c r="R220" s="915">
        <f t="shared" si="260"/>
        <v>2008</v>
      </c>
      <c r="S220" s="833">
        <f>R220-R219</f>
        <v>1</v>
      </c>
      <c r="T220" s="837">
        <f t="shared" ref="T220:T221" si="277">Q220*S220</f>
        <v>8007726.4000000022</v>
      </c>
      <c r="U220" s="832">
        <f t="shared" si="262"/>
        <v>2008</v>
      </c>
      <c r="V220" s="838">
        <f t="shared" si="266"/>
        <v>352339961.60000014</v>
      </c>
      <c r="W220" s="839"/>
      <c r="X220" s="840"/>
      <c r="Y220" s="815"/>
      <c r="Z220" s="899"/>
      <c r="AA220" s="900"/>
      <c r="AB220" s="900"/>
      <c r="AC220" s="901"/>
    </row>
    <row r="221" spans="1:29" ht="16">
      <c r="A221" s="972"/>
      <c r="B221" s="1043" t="s">
        <v>3336</v>
      </c>
      <c r="C221" s="973"/>
      <c r="D221" s="974"/>
      <c r="E221" s="975">
        <f t="shared" ref="E221" si="278">E220+1</f>
        <v>2009</v>
      </c>
      <c r="F221" s="1039">
        <v>271642702.59411663</v>
      </c>
      <c r="G221" s="1042">
        <f t="shared" si="263"/>
        <v>44</v>
      </c>
      <c r="H221" s="893"/>
      <c r="I221" s="894">
        <f t="shared" si="258"/>
        <v>2058</v>
      </c>
      <c r="J221" s="895">
        <f>F221/P220</f>
        <v>0.75383500890982968</v>
      </c>
      <c r="K221" s="896">
        <f t="shared" si="269"/>
        <v>50</v>
      </c>
      <c r="L221" s="1024">
        <f t="shared" si="264"/>
        <v>6</v>
      </c>
      <c r="M221" s="897">
        <f t="shared" si="270"/>
        <v>50</v>
      </c>
      <c r="N221" s="894">
        <f t="shared" si="259"/>
        <v>2058</v>
      </c>
      <c r="O221" s="834">
        <f t="shared" ref="O221" si="279">V220</f>
        <v>352339961.60000014</v>
      </c>
      <c r="P221" s="835">
        <f t="shared" si="275"/>
        <v>623982664.19411683</v>
      </c>
      <c r="Q221" s="898">
        <f t="shared" si="276"/>
        <v>12479653.283882337</v>
      </c>
      <c r="R221" s="915">
        <f t="shared" si="260"/>
        <v>2009</v>
      </c>
      <c r="S221" s="833">
        <f t="shared" ref="S221" si="280">R221-R220</f>
        <v>1</v>
      </c>
      <c r="T221" s="837">
        <f t="shared" si="277"/>
        <v>12479653.283882337</v>
      </c>
      <c r="U221" s="832">
        <f t="shared" si="262"/>
        <v>2009</v>
      </c>
      <c r="V221" s="838">
        <f t="shared" si="266"/>
        <v>611503010.91023445</v>
      </c>
      <c r="W221" s="839"/>
      <c r="X221" s="840"/>
      <c r="Y221" s="815"/>
      <c r="Z221" s="808"/>
      <c r="AC221" s="903"/>
    </row>
    <row r="222" spans="1:29" ht="16">
      <c r="A222" s="1040"/>
      <c r="B222" s="1043"/>
      <c r="C222" s="973"/>
      <c r="D222" s="974"/>
      <c r="E222" s="975">
        <f>E221+1</f>
        <v>2010</v>
      </c>
      <c r="F222" s="1046">
        <v>0</v>
      </c>
      <c r="G222" s="1042">
        <f t="shared" si="263"/>
        <v>49</v>
      </c>
      <c r="H222" s="893"/>
      <c r="I222" s="894">
        <f t="shared" si="258"/>
        <v>2058</v>
      </c>
      <c r="J222" s="895">
        <f>F222/P221</f>
        <v>0</v>
      </c>
      <c r="K222" s="896">
        <f t="shared" ref="K222:K230" si="281">IF(J222=0%,0,IF(J222&lt;=25%,5,IF(J222&lt;=50%,10,IF(J222&lt;=75%,15,50))))</f>
        <v>0</v>
      </c>
      <c r="L222" s="1024">
        <f t="shared" si="264"/>
        <v>0</v>
      </c>
      <c r="M222" s="897">
        <f t="shared" si="270"/>
        <v>49</v>
      </c>
      <c r="N222" s="894">
        <f t="shared" si="259"/>
        <v>2058</v>
      </c>
      <c r="O222" s="834">
        <f>V221</f>
        <v>611503010.91023445</v>
      </c>
      <c r="P222" s="835">
        <f t="shared" ref="P222:P230" si="282">O222+F222</f>
        <v>611503010.91023445</v>
      </c>
      <c r="Q222" s="898">
        <f t="shared" ref="Q222:Q230" si="283">(P222)/M222</f>
        <v>12479653.283882335</v>
      </c>
      <c r="R222" s="915">
        <f t="shared" si="260"/>
        <v>2010</v>
      </c>
      <c r="S222" s="833">
        <f>R222-R221</f>
        <v>1</v>
      </c>
      <c r="T222" s="837">
        <f t="shared" ref="T222:T230" si="284">Q222*S222</f>
        <v>12479653.283882335</v>
      </c>
      <c r="U222" s="832">
        <f t="shared" si="262"/>
        <v>2010</v>
      </c>
      <c r="V222" s="838">
        <f t="shared" si="266"/>
        <v>599023357.62635207</v>
      </c>
      <c r="W222" s="839"/>
      <c r="X222" s="840"/>
      <c r="Y222" s="815"/>
      <c r="Z222" s="808"/>
      <c r="AA222" s="808"/>
      <c r="AB222" s="842"/>
      <c r="AC222" s="842"/>
    </row>
    <row r="223" spans="1:29" ht="16">
      <c r="A223" s="1036"/>
      <c r="B223" s="972"/>
      <c r="C223" s="973"/>
      <c r="D223" s="974"/>
      <c r="E223" s="830">
        <f t="shared" ref="E223:E230" si="285">E222+1</f>
        <v>2011</v>
      </c>
      <c r="F223" s="976">
        <v>0</v>
      </c>
      <c r="G223" s="853">
        <f t="shared" si="263"/>
        <v>48</v>
      </c>
      <c r="H223" s="893"/>
      <c r="I223" s="894">
        <f t="shared" si="258"/>
        <v>2058</v>
      </c>
      <c r="J223" s="895">
        <f t="shared" ref="J223:J230" si="286">F223/P222</f>
        <v>0</v>
      </c>
      <c r="K223" s="896">
        <f t="shared" si="281"/>
        <v>0</v>
      </c>
      <c r="L223" s="1024">
        <f t="shared" si="264"/>
        <v>0</v>
      </c>
      <c r="M223" s="897">
        <f t="shared" si="270"/>
        <v>48</v>
      </c>
      <c r="N223" s="894">
        <f t="shared" si="259"/>
        <v>2058</v>
      </c>
      <c r="O223" s="834">
        <f t="shared" ref="O223:O230" si="287">V222</f>
        <v>599023357.62635207</v>
      </c>
      <c r="P223" s="835">
        <f t="shared" si="282"/>
        <v>599023357.62635207</v>
      </c>
      <c r="Q223" s="898">
        <f t="shared" si="283"/>
        <v>12479653.283882335</v>
      </c>
      <c r="R223" s="915">
        <f t="shared" si="260"/>
        <v>2011</v>
      </c>
      <c r="S223" s="833">
        <f t="shared" ref="S223:S230" si="288">R223-R222</f>
        <v>1</v>
      </c>
      <c r="T223" s="837">
        <f t="shared" si="284"/>
        <v>12479653.283882335</v>
      </c>
      <c r="U223" s="832">
        <f t="shared" si="262"/>
        <v>2011</v>
      </c>
      <c r="V223" s="838">
        <f t="shared" si="266"/>
        <v>586543704.34246969</v>
      </c>
      <c r="W223" s="989"/>
      <c r="X223" s="840"/>
      <c r="Y223" s="815"/>
      <c r="Z223" s="1815" t="s">
        <v>3366</v>
      </c>
      <c r="AA223" s="1815"/>
      <c r="AB223" s="1815"/>
      <c r="AC223" s="859">
        <f>SUM(Q215:Q225)</f>
        <v>110444624.81941168</v>
      </c>
    </row>
    <row r="224" spans="1:29" ht="16">
      <c r="A224" s="1036"/>
      <c r="B224" s="972"/>
      <c r="C224" s="973"/>
      <c r="D224" s="974"/>
      <c r="E224" s="830">
        <f t="shared" si="285"/>
        <v>2012</v>
      </c>
      <c r="F224" s="976">
        <v>0</v>
      </c>
      <c r="G224" s="853">
        <f t="shared" si="263"/>
        <v>47</v>
      </c>
      <c r="H224" s="893"/>
      <c r="I224" s="894">
        <f t="shared" si="258"/>
        <v>2058</v>
      </c>
      <c r="J224" s="895">
        <f t="shared" si="286"/>
        <v>0</v>
      </c>
      <c r="K224" s="896">
        <f t="shared" si="281"/>
        <v>0</v>
      </c>
      <c r="L224" s="1024">
        <f t="shared" si="264"/>
        <v>0</v>
      </c>
      <c r="M224" s="897">
        <f t="shared" si="270"/>
        <v>47</v>
      </c>
      <c r="N224" s="894">
        <f t="shared" si="259"/>
        <v>2058</v>
      </c>
      <c r="O224" s="834">
        <f t="shared" si="287"/>
        <v>586543704.34246969</v>
      </c>
      <c r="P224" s="835">
        <f t="shared" si="282"/>
        <v>586543704.34246969</v>
      </c>
      <c r="Q224" s="898">
        <f t="shared" si="283"/>
        <v>12479653.283882333</v>
      </c>
      <c r="R224" s="915">
        <f t="shared" si="260"/>
        <v>2012</v>
      </c>
      <c r="S224" s="833">
        <f t="shared" si="288"/>
        <v>1</v>
      </c>
      <c r="T224" s="837">
        <f t="shared" si="284"/>
        <v>12479653.283882333</v>
      </c>
      <c r="U224" s="832">
        <f t="shared" si="262"/>
        <v>2012</v>
      </c>
      <c r="V224" s="838">
        <f t="shared" si="266"/>
        <v>574064051.05858731</v>
      </c>
      <c r="W224" s="989"/>
      <c r="X224" s="840"/>
      <c r="Y224" s="815"/>
      <c r="Z224" s="808"/>
      <c r="AA224" s="808"/>
      <c r="AB224" s="842"/>
      <c r="AC224" s="842"/>
    </row>
    <row r="225" spans="1:29" ht="16">
      <c r="A225" s="1036"/>
      <c r="B225" s="972"/>
      <c r="C225" s="973"/>
      <c r="D225" s="974"/>
      <c r="E225" s="830">
        <f t="shared" si="285"/>
        <v>2013</v>
      </c>
      <c r="F225" s="976">
        <v>0</v>
      </c>
      <c r="G225" s="853">
        <f t="shared" si="263"/>
        <v>46</v>
      </c>
      <c r="H225" s="893"/>
      <c r="I225" s="894">
        <f t="shared" si="258"/>
        <v>2058</v>
      </c>
      <c r="J225" s="895">
        <f t="shared" si="286"/>
        <v>0</v>
      </c>
      <c r="K225" s="896">
        <f t="shared" si="281"/>
        <v>0</v>
      </c>
      <c r="L225" s="1024">
        <f t="shared" si="264"/>
        <v>0</v>
      </c>
      <c r="M225" s="897">
        <f t="shared" si="270"/>
        <v>46</v>
      </c>
      <c r="N225" s="894">
        <f t="shared" si="259"/>
        <v>2058</v>
      </c>
      <c r="O225" s="834">
        <f t="shared" si="287"/>
        <v>574064051.05858731</v>
      </c>
      <c r="P225" s="835">
        <f t="shared" si="282"/>
        <v>574064051.05858731</v>
      </c>
      <c r="Q225" s="898">
        <f t="shared" si="283"/>
        <v>12479653.283882333</v>
      </c>
      <c r="R225" s="915">
        <f t="shared" si="260"/>
        <v>2013</v>
      </c>
      <c r="S225" s="833">
        <f t="shared" si="288"/>
        <v>1</v>
      </c>
      <c r="T225" s="837">
        <f t="shared" si="284"/>
        <v>12479653.283882333</v>
      </c>
      <c r="U225" s="832">
        <f t="shared" si="262"/>
        <v>2013</v>
      </c>
      <c r="V225" s="838">
        <f t="shared" si="266"/>
        <v>561584397.77470493</v>
      </c>
      <c r="W225" s="989"/>
      <c r="X225" s="840"/>
      <c r="Y225" s="815"/>
      <c r="Z225" s="808"/>
      <c r="AA225" s="808"/>
      <c r="AB225" s="842"/>
      <c r="AC225" s="842"/>
    </row>
    <row r="226" spans="1:29" ht="16">
      <c r="A226" s="1036"/>
      <c r="B226" s="972"/>
      <c r="C226" s="973"/>
      <c r="D226" s="974"/>
      <c r="E226" s="830">
        <f t="shared" si="285"/>
        <v>2014</v>
      </c>
      <c r="F226" s="976">
        <v>0</v>
      </c>
      <c r="G226" s="853">
        <f t="shared" si="263"/>
        <v>45</v>
      </c>
      <c r="H226" s="893"/>
      <c r="I226" s="894">
        <f t="shared" si="258"/>
        <v>2058</v>
      </c>
      <c r="J226" s="895">
        <f t="shared" si="286"/>
        <v>0</v>
      </c>
      <c r="K226" s="896">
        <f t="shared" si="281"/>
        <v>0</v>
      </c>
      <c r="L226" s="1024">
        <f t="shared" si="264"/>
        <v>0</v>
      </c>
      <c r="M226" s="897">
        <f t="shared" si="270"/>
        <v>45</v>
      </c>
      <c r="N226" s="894">
        <f t="shared" si="259"/>
        <v>2058</v>
      </c>
      <c r="O226" s="834">
        <f t="shared" si="287"/>
        <v>561584397.77470493</v>
      </c>
      <c r="P226" s="835">
        <f t="shared" si="282"/>
        <v>561584397.77470493</v>
      </c>
      <c r="Q226" s="898">
        <f t="shared" si="283"/>
        <v>12479653.283882331</v>
      </c>
      <c r="R226" s="915">
        <f t="shared" si="260"/>
        <v>2014</v>
      </c>
      <c r="S226" s="833">
        <f t="shared" si="288"/>
        <v>1</v>
      </c>
      <c r="T226" s="837">
        <f t="shared" si="284"/>
        <v>12479653.283882331</v>
      </c>
      <c r="U226" s="832">
        <f t="shared" si="262"/>
        <v>2014</v>
      </c>
      <c r="V226" s="838">
        <f t="shared" si="266"/>
        <v>549104744.49082255</v>
      </c>
      <c r="W226" s="989"/>
      <c r="X226" s="840"/>
      <c r="Y226" s="815"/>
      <c r="Z226" s="808"/>
      <c r="AA226" s="808"/>
      <c r="AB226" s="842"/>
      <c r="AC226" s="842"/>
    </row>
    <row r="227" spans="1:29" ht="16">
      <c r="A227" s="1036"/>
      <c r="B227" s="972"/>
      <c r="C227" s="973"/>
      <c r="D227" s="974"/>
      <c r="E227" s="830">
        <f t="shared" si="285"/>
        <v>2015</v>
      </c>
      <c r="F227" s="976">
        <v>0</v>
      </c>
      <c r="G227" s="853">
        <f t="shared" si="263"/>
        <v>44</v>
      </c>
      <c r="H227" s="893"/>
      <c r="I227" s="894">
        <f t="shared" si="258"/>
        <v>2058</v>
      </c>
      <c r="J227" s="895">
        <f t="shared" si="286"/>
        <v>0</v>
      </c>
      <c r="K227" s="896">
        <f t="shared" si="281"/>
        <v>0</v>
      </c>
      <c r="L227" s="1024">
        <f t="shared" si="264"/>
        <v>0</v>
      </c>
      <c r="M227" s="897">
        <f t="shared" si="270"/>
        <v>44</v>
      </c>
      <c r="N227" s="894">
        <f t="shared" si="259"/>
        <v>2058</v>
      </c>
      <c r="O227" s="834">
        <f t="shared" si="287"/>
        <v>549104744.49082255</v>
      </c>
      <c r="P227" s="835">
        <f t="shared" si="282"/>
        <v>549104744.49082255</v>
      </c>
      <c r="Q227" s="898">
        <f t="shared" si="283"/>
        <v>12479653.283882331</v>
      </c>
      <c r="R227" s="915">
        <f t="shared" si="260"/>
        <v>2015</v>
      </c>
      <c r="S227" s="833">
        <f t="shared" si="288"/>
        <v>1</v>
      </c>
      <c r="T227" s="837">
        <f t="shared" si="284"/>
        <v>12479653.283882331</v>
      </c>
      <c r="U227" s="832">
        <f t="shared" si="262"/>
        <v>2015</v>
      </c>
      <c r="V227" s="838">
        <f t="shared" si="266"/>
        <v>536625091.20694023</v>
      </c>
      <c r="W227" s="989"/>
      <c r="X227" s="840"/>
      <c r="Y227" s="815"/>
      <c r="Z227" s="808"/>
      <c r="AA227" s="808"/>
      <c r="AB227" s="842"/>
      <c r="AC227" s="842"/>
    </row>
    <row r="228" spans="1:29" ht="16">
      <c r="A228" s="1036"/>
      <c r="B228" s="972"/>
      <c r="C228" s="973"/>
      <c r="D228" s="974"/>
      <c r="E228" s="830">
        <f t="shared" si="285"/>
        <v>2016</v>
      </c>
      <c r="F228" s="976">
        <v>0</v>
      </c>
      <c r="G228" s="853">
        <f t="shared" si="263"/>
        <v>43</v>
      </c>
      <c r="H228" s="893"/>
      <c r="I228" s="894">
        <f t="shared" si="258"/>
        <v>2058</v>
      </c>
      <c r="J228" s="895">
        <f t="shared" si="286"/>
        <v>0</v>
      </c>
      <c r="K228" s="896">
        <f t="shared" si="281"/>
        <v>0</v>
      </c>
      <c r="L228" s="1024">
        <f t="shared" si="264"/>
        <v>0</v>
      </c>
      <c r="M228" s="897">
        <f t="shared" si="270"/>
        <v>43</v>
      </c>
      <c r="N228" s="894">
        <f t="shared" si="259"/>
        <v>2058</v>
      </c>
      <c r="O228" s="834">
        <f t="shared" si="287"/>
        <v>536625091.20694023</v>
      </c>
      <c r="P228" s="835">
        <f t="shared" si="282"/>
        <v>536625091.20694023</v>
      </c>
      <c r="Q228" s="898">
        <f t="shared" si="283"/>
        <v>12479653.283882331</v>
      </c>
      <c r="R228" s="915">
        <f t="shared" si="260"/>
        <v>2016</v>
      </c>
      <c r="S228" s="833">
        <f t="shared" si="288"/>
        <v>1</v>
      </c>
      <c r="T228" s="837">
        <f t="shared" si="284"/>
        <v>12479653.283882331</v>
      </c>
      <c r="U228" s="832">
        <f t="shared" si="262"/>
        <v>2016</v>
      </c>
      <c r="V228" s="838">
        <f t="shared" si="266"/>
        <v>524145437.92305791</v>
      </c>
      <c r="W228" s="989"/>
      <c r="X228" s="840"/>
      <c r="Y228" s="815"/>
      <c r="Z228" s="808"/>
      <c r="AA228" s="808"/>
      <c r="AB228" s="842"/>
      <c r="AC228" s="842"/>
    </row>
    <row r="229" spans="1:29" ht="16">
      <c r="A229" s="1036"/>
      <c r="B229" s="972"/>
      <c r="C229" s="973"/>
      <c r="D229" s="974"/>
      <c r="E229" s="830">
        <f t="shared" si="285"/>
        <v>2017</v>
      </c>
      <c r="F229" s="976">
        <v>0</v>
      </c>
      <c r="G229" s="853">
        <f t="shared" si="263"/>
        <v>42</v>
      </c>
      <c r="H229" s="893"/>
      <c r="I229" s="894">
        <f t="shared" si="258"/>
        <v>2058</v>
      </c>
      <c r="J229" s="895">
        <f t="shared" si="286"/>
        <v>0</v>
      </c>
      <c r="K229" s="896">
        <f t="shared" si="281"/>
        <v>0</v>
      </c>
      <c r="L229" s="1024">
        <f t="shared" si="264"/>
        <v>0</v>
      </c>
      <c r="M229" s="897">
        <f t="shared" si="270"/>
        <v>42</v>
      </c>
      <c r="N229" s="894">
        <f t="shared" si="259"/>
        <v>2058</v>
      </c>
      <c r="O229" s="834">
        <f t="shared" si="287"/>
        <v>524145437.92305791</v>
      </c>
      <c r="P229" s="835">
        <f t="shared" si="282"/>
        <v>524145437.92305791</v>
      </c>
      <c r="Q229" s="898">
        <f t="shared" si="283"/>
        <v>12479653.283882331</v>
      </c>
      <c r="R229" s="915">
        <f t="shared" si="260"/>
        <v>2017</v>
      </c>
      <c r="S229" s="833">
        <f t="shared" si="288"/>
        <v>1</v>
      </c>
      <c r="T229" s="837">
        <f t="shared" si="284"/>
        <v>12479653.283882331</v>
      </c>
      <c r="U229" s="832">
        <f t="shared" si="262"/>
        <v>2017</v>
      </c>
      <c r="V229" s="838">
        <f t="shared" si="266"/>
        <v>511665784.63917559</v>
      </c>
      <c r="W229" s="989"/>
      <c r="X229" s="840"/>
      <c r="Y229" s="815"/>
      <c r="Z229" s="808"/>
      <c r="AA229" s="808"/>
      <c r="AB229" s="842"/>
      <c r="AC229" s="842"/>
    </row>
    <row r="230" spans="1:29" ht="16">
      <c r="A230" s="1036"/>
      <c r="B230" s="972"/>
      <c r="C230" s="973"/>
      <c r="D230" s="974"/>
      <c r="E230" s="830">
        <f t="shared" si="285"/>
        <v>2018</v>
      </c>
      <c r="F230" s="976">
        <v>0</v>
      </c>
      <c r="G230" s="853">
        <f t="shared" si="263"/>
        <v>41</v>
      </c>
      <c r="H230" s="893"/>
      <c r="I230" s="894">
        <f t="shared" si="258"/>
        <v>2058</v>
      </c>
      <c r="J230" s="895">
        <f t="shared" si="286"/>
        <v>0</v>
      </c>
      <c r="K230" s="896">
        <f t="shared" si="281"/>
        <v>0</v>
      </c>
      <c r="L230" s="1024">
        <f t="shared" si="264"/>
        <v>0</v>
      </c>
      <c r="M230" s="897">
        <f t="shared" si="270"/>
        <v>41</v>
      </c>
      <c r="N230" s="894">
        <f t="shared" si="259"/>
        <v>2058</v>
      </c>
      <c r="O230" s="834">
        <f t="shared" si="287"/>
        <v>511665784.63917559</v>
      </c>
      <c r="P230" s="835">
        <f t="shared" si="282"/>
        <v>511665784.63917559</v>
      </c>
      <c r="Q230" s="898">
        <f t="shared" si="283"/>
        <v>12479653.283882331</v>
      </c>
      <c r="R230" s="915">
        <f t="shared" si="260"/>
        <v>2018</v>
      </c>
      <c r="S230" s="833">
        <f t="shared" si="288"/>
        <v>1</v>
      </c>
      <c r="T230" s="837">
        <f t="shared" si="284"/>
        <v>12479653.283882331</v>
      </c>
      <c r="U230" s="832">
        <f t="shared" si="262"/>
        <v>2018</v>
      </c>
      <c r="V230" s="838">
        <f t="shared" si="266"/>
        <v>499186131.35529327</v>
      </c>
      <c r="W230" s="989"/>
      <c r="X230" s="840"/>
      <c r="Y230" s="815"/>
      <c r="Z230" s="808"/>
      <c r="AA230" s="808"/>
      <c r="AB230" s="842"/>
      <c r="AC230" s="842"/>
    </row>
    <row r="231" spans="1:29" ht="16">
      <c r="A231" s="1035"/>
      <c r="B231" s="902"/>
      <c r="C231" s="832"/>
      <c r="D231" s="892"/>
      <c r="E231" s="1237">
        <v>2019</v>
      </c>
      <c r="F231" s="976">
        <v>0</v>
      </c>
      <c r="G231" s="853">
        <f t="shared" ref="G231" si="289">M230-(E231-E230)</f>
        <v>40</v>
      </c>
      <c r="H231" s="893"/>
      <c r="I231" s="894">
        <f t="shared" ref="I231" si="290">E231+M231-1</f>
        <v>2058</v>
      </c>
      <c r="J231" s="895">
        <f t="shared" ref="J231" si="291">F231/P230</f>
        <v>0</v>
      </c>
      <c r="K231" s="896">
        <f t="shared" ref="K231" si="292">IF(J231=0%,0,IF(J231&lt;=25%,5,IF(J231&lt;=50%,10,IF(J231&lt;=75%,15,50))))</f>
        <v>0</v>
      </c>
      <c r="L231" s="1024">
        <f t="shared" ref="L231" si="293">IF(OR(AND(ISBLANK(D231),ISBLANK(F231)),ISTEXT(D231),ISTEXT(F231)),"",IF(G231+K231&gt;$G$34,$G$34-G231,K231))</f>
        <v>0</v>
      </c>
      <c r="M231" s="897">
        <f t="shared" ref="M231" si="294">IF(OR(AND(ISBLANK(D231),ISBLANK(F231)),ISTEXT(D231),ISTEXT(F231)),"",G231+L231)</f>
        <v>40</v>
      </c>
      <c r="N231" s="894">
        <f t="shared" ref="N231" si="295">E231+M231-1</f>
        <v>2058</v>
      </c>
      <c r="O231" s="834">
        <f t="shared" ref="O231" si="296">V230</f>
        <v>499186131.35529327</v>
      </c>
      <c r="P231" s="835">
        <f t="shared" ref="P231" si="297">O231+F231</f>
        <v>499186131.35529327</v>
      </c>
      <c r="Q231" s="898">
        <f t="shared" ref="Q231" si="298">(P231)/M231</f>
        <v>12479653.283882331</v>
      </c>
      <c r="R231" s="915">
        <f t="shared" ref="R231" si="299">E231</f>
        <v>2019</v>
      </c>
      <c r="S231" s="833">
        <f t="shared" ref="S231" si="300">R231-R230</f>
        <v>1</v>
      </c>
      <c r="T231" s="837">
        <f t="shared" ref="T231" si="301">Q231*S231</f>
        <v>12479653.283882331</v>
      </c>
      <c r="U231" s="832">
        <f t="shared" ref="U231" si="302">E231</f>
        <v>2019</v>
      </c>
      <c r="V231" s="838">
        <f t="shared" ref="V231" si="303">IF(OR(AND(ISBLANK(D231),ISBLANK(F231)),ISTEXT(D231),ISTEXT(F231)),"",P231-T231)</f>
        <v>486706478.07141095</v>
      </c>
      <c r="W231" s="858"/>
      <c r="X231" s="842"/>
      <c r="Y231" s="842"/>
    </row>
    <row r="232" spans="1:29" ht="16">
      <c r="A232" s="1816" t="s">
        <v>100</v>
      </c>
      <c r="B232" s="1817"/>
      <c r="C232" s="1817"/>
      <c r="D232" s="1817"/>
      <c r="E232" s="1818"/>
      <c r="F232" s="991">
        <f>SUM(F215:F231)</f>
        <v>672029022.59411669</v>
      </c>
      <c r="G232" s="861"/>
      <c r="H232" s="862"/>
      <c r="I232" s="863"/>
      <c r="J232" s="863"/>
      <c r="K232" s="861"/>
      <c r="L232" s="1025"/>
      <c r="M232" s="864"/>
      <c r="N232" s="863"/>
      <c r="O232" s="865"/>
      <c r="P232" s="866"/>
      <c r="Q232" s="867"/>
      <c r="R232" s="868"/>
      <c r="S232" s="868"/>
      <c r="T232" s="866">
        <f>SUM(T215:T231)</f>
        <v>185322544.52270561</v>
      </c>
      <c r="U232" s="869"/>
      <c r="V232" s="870"/>
      <c r="W232" s="916"/>
      <c r="X232" s="803"/>
      <c r="Y232" s="803"/>
      <c r="Z232" s="803"/>
      <c r="AA232" s="803"/>
      <c r="AB232" s="803"/>
      <c r="AC232" s="803"/>
    </row>
    <row r="236" spans="1:29" ht="16">
      <c r="A236" s="1813" t="s">
        <v>3414</v>
      </c>
      <c r="B236" s="1813"/>
      <c r="C236" s="1813"/>
      <c r="D236" s="1813"/>
      <c r="E236" s="884"/>
      <c r="F236" s="885"/>
      <c r="G236" s="885"/>
      <c r="H236" s="797"/>
      <c r="I236" s="798"/>
      <c r="J236" s="798"/>
      <c r="K236" s="885"/>
      <c r="L236" s="1027"/>
      <c r="M236" s="885"/>
      <c r="N236" s="885"/>
      <c r="O236" s="885"/>
      <c r="P236" s="885"/>
      <c r="Q236" s="885"/>
      <c r="R236" s="885"/>
      <c r="S236" s="885"/>
      <c r="T236" s="886"/>
      <c r="U236" s="887"/>
      <c r="V236" s="885"/>
      <c r="W236" s="885"/>
      <c r="X236" s="888"/>
      <c r="Y236" s="888"/>
      <c r="Z236" s="888"/>
      <c r="AA236" s="888"/>
      <c r="AB236" s="888"/>
      <c r="AC236" s="888"/>
    </row>
    <row r="237" spans="1:29" ht="17">
      <c r="A237" s="1792" t="s">
        <v>118</v>
      </c>
      <c r="B237" s="1792" t="s">
        <v>3340</v>
      </c>
      <c r="C237" s="1792" t="s">
        <v>3</v>
      </c>
      <c r="D237" s="1792" t="s">
        <v>3341</v>
      </c>
      <c r="E237" s="1792"/>
      <c r="F237" s="1814" t="s">
        <v>3342</v>
      </c>
      <c r="G237" s="1792" t="s">
        <v>3343</v>
      </c>
      <c r="H237" s="1792"/>
      <c r="I237" s="1792" t="s">
        <v>3344</v>
      </c>
      <c r="J237" s="1793" t="s">
        <v>3345</v>
      </c>
      <c r="K237" s="1792" t="s">
        <v>3346</v>
      </c>
      <c r="L237" s="1796" t="s">
        <v>3347</v>
      </c>
      <c r="M237" s="1797" t="s">
        <v>3348</v>
      </c>
      <c r="N237" s="1792" t="s">
        <v>3349</v>
      </c>
      <c r="O237" s="1805" t="s">
        <v>3350</v>
      </c>
      <c r="P237" s="1806"/>
      <c r="Q237" s="917" t="s">
        <v>3351</v>
      </c>
      <c r="R237" s="1805" t="s">
        <v>2425</v>
      </c>
      <c r="S237" s="1807"/>
      <c r="T237" s="1806"/>
      <c r="U237" s="1808" t="s">
        <v>3352</v>
      </c>
      <c r="V237" s="1808"/>
      <c r="W237" s="1809" t="s">
        <v>3353</v>
      </c>
      <c r="X237" s="1812"/>
      <c r="Y237" s="918"/>
      <c r="Z237" s="803">
        <v>10</v>
      </c>
      <c r="AA237" s="803"/>
      <c r="AB237" s="803"/>
      <c r="AC237" s="889"/>
    </row>
    <row r="238" spans="1:29" ht="16">
      <c r="A238" s="1792"/>
      <c r="B238" s="1792"/>
      <c r="C238" s="1792"/>
      <c r="D238" s="1792"/>
      <c r="E238" s="1792"/>
      <c r="F238" s="1814"/>
      <c r="G238" s="1792"/>
      <c r="H238" s="1792"/>
      <c r="I238" s="1792"/>
      <c r="J238" s="1794"/>
      <c r="K238" s="1792"/>
      <c r="L238" s="1796"/>
      <c r="M238" s="1798"/>
      <c r="N238" s="1792"/>
      <c r="O238" s="1809" t="s">
        <v>3354</v>
      </c>
      <c r="P238" s="1809" t="s">
        <v>3355</v>
      </c>
      <c r="Q238" s="1797" t="s">
        <v>3342</v>
      </c>
      <c r="R238" s="1797" t="s">
        <v>3356</v>
      </c>
      <c r="S238" s="1793" t="s">
        <v>3357</v>
      </c>
      <c r="T238" s="1797" t="s">
        <v>3342</v>
      </c>
      <c r="U238" s="1808"/>
      <c r="V238" s="1808"/>
      <c r="W238" s="1810"/>
      <c r="X238" s="1812"/>
      <c r="Y238" s="918"/>
      <c r="Z238" s="803"/>
      <c r="AA238" s="803"/>
      <c r="AB238" s="803"/>
      <c r="AC238" s="803"/>
    </row>
    <row r="239" spans="1:29" ht="17">
      <c r="A239" s="1792"/>
      <c r="B239" s="1792"/>
      <c r="C239" s="1792"/>
      <c r="D239" s="810" t="s">
        <v>20</v>
      </c>
      <c r="E239" s="811" t="s">
        <v>1914</v>
      </c>
      <c r="F239" s="1814"/>
      <c r="G239" s="916" t="s">
        <v>1914</v>
      </c>
      <c r="H239" s="916" t="s">
        <v>3358</v>
      </c>
      <c r="I239" s="1792"/>
      <c r="J239" s="1795"/>
      <c r="K239" s="813" t="s">
        <v>1914</v>
      </c>
      <c r="L239" s="1022" t="s">
        <v>1914</v>
      </c>
      <c r="M239" s="916" t="s">
        <v>1914</v>
      </c>
      <c r="N239" s="1792"/>
      <c r="O239" s="1811"/>
      <c r="P239" s="1811"/>
      <c r="Q239" s="1798"/>
      <c r="R239" s="1798"/>
      <c r="S239" s="1795"/>
      <c r="T239" s="1798"/>
      <c r="U239" s="916" t="s">
        <v>3359</v>
      </c>
      <c r="V239" s="916" t="s">
        <v>3342</v>
      </c>
      <c r="W239" s="1811"/>
      <c r="X239" s="814"/>
      <c r="Y239" s="814"/>
      <c r="Z239" s="803"/>
      <c r="AA239" s="803"/>
      <c r="AB239" s="803"/>
      <c r="AC239" s="803"/>
    </row>
    <row r="240" spans="1:29" ht="16">
      <c r="A240" s="972"/>
      <c r="B240" s="1043" t="s">
        <v>3368</v>
      </c>
      <c r="C240" s="1044">
        <v>31101</v>
      </c>
      <c r="D240" s="1045"/>
      <c r="E240" s="975">
        <v>2002</v>
      </c>
      <c r="F240" s="1046">
        <v>439220939</v>
      </c>
      <c r="G240" s="1041">
        <f>VLOOKUP(C240,'[18]umur ekonomis'!$A$1:$C$79,3)</f>
        <v>50</v>
      </c>
      <c r="H240" s="926"/>
      <c r="I240" s="894">
        <f t="shared" ref="I240:I246" si="304">E240+M240-1</f>
        <v>2051</v>
      </c>
      <c r="J240" s="927"/>
      <c r="K240" s="925"/>
      <c r="L240" s="1023">
        <f>IF(G240+K240&gt;$G240,$G240-G240,K240)</f>
        <v>0</v>
      </c>
      <c r="M240" s="928">
        <f>G240+L240</f>
        <v>50</v>
      </c>
      <c r="N240" s="894">
        <f t="shared" ref="N240:N246" si="305">E240+M240-1</f>
        <v>2051</v>
      </c>
      <c r="O240" s="905">
        <f>F240</f>
        <v>439220939</v>
      </c>
      <c r="P240" s="898">
        <f>O240</f>
        <v>439220939</v>
      </c>
      <c r="Q240" s="898">
        <f>(O240)/M240</f>
        <v>8784418.7799999993</v>
      </c>
      <c r="R240" s="929">
        <f t="shared" ref="R240:R246" si="306">E240</f>
        <v>2002</v>
      </c>
      <c r="S240" s="897">
        <v>1</v>
      </c>
      <c r="T240" s="930">
        <f t="shared" ref="T240:T256" si="307">Q240*S240</f>
        <v>8784418.7799999993</v>
      </c>
      <c r="U240" s="894">
        <f t="shared" ref="U240:U246" si="308">E240</f>
        <v>2002</v>
      </c>
      <c r="V240" s="931">
        <f>IF(OR(AND(ISBLANK(D240),ISBLANK(F240)),ISTEXT(D240),ISTEXT(F240)),"",F240-Q240)</f>
        <v>430436520.22000003</v>
      </c>
      <c r="W240" s="932"/>
      <c r="X240" s="933"/>
      <c r="Y240" s="933"/>
      <c r="Z240" s="934" t="s">
        <v>3360</v>
      </c>
      <c r="AA240" s="935"/>
      <c r="AB240" s="935"/>
      <c r="AC240" s="936"/>
    </row>
    <row r="241" spans="1:29" ht="16">
      <c r="A241" s="972"/>
      <c r="B241" s="1043"/>
      <c r="C241" s="1038"/>
      <c r="D241" s="974"/>
      <c r="E241" s="975">
        <f>E240+1</f>
        <v>2003</v>
      </c>
      <c r="F241" s="1046">
        <v>0</v>
      </c>
      <c r="G241" s="1042">
        <f t="shared" ref="G241:G246" si="309">M240-(E241-E240)</f>
        <v>49</v>
      </c>
      <c r="H241" s="893"/>
      <c r="I241" s="894">
        <f t="shared" si="304"/>
        <v>2051</v>
      </c>
      <c r="J241" s="895">
        <f>F241/$F$34</f>
        <v>0</v>
      </c>
      <c r="K241" s="896">
        <f>IF(J241=0%,0,IF(J241&lt;=25%,5,IF(J241&lt;=50%,10,IF(J241&lt;=75%,15,50))))</f>
        <v>0</v>
      </c>
      <c r="L241" s="1024">
        <f t="shared" ref="L241:L246" si="310">IF(OR(AND(ISBLANK(D241),ISBLANK(F241)),ISTEXT(D241),ISTEXT(F241)),"",IF(G241+K241&gt;$G$34,$G$34-G241,K241))</f>
        <v>0</v>
      </c>
      <c r="M241" s="897">
        <f>IF(OR(AND(ISBLANK(E241),ISBLANK(F241)),ISTEXT(E241),ISTEXT(F241)),"",G241+L241)</f>
        <v>49</v>
      </c>
      <c r="N241" s="894">
        <f t="shared" si="305"/>
        <v>2051</v>
      </c>
      <c r="O241" s="834">
        <f t="shared" ref="O241:O244" si="311">V240</f>
        <v>430436520.22000003</v>
      </c>
      <c r="P241" s="835">
        <f>O241+F241</f>
        <v>430436520.22000003</v>
      </c>
      <c r="Q241" s="898">
        <f>(P241)/M241</f>
        <v>8784418.7800000012</v>
      </c>
      <c r="R241" s="915">
        <f t="shared" si="306"/>
        <v>2003</v>
      </c>
      <c r="S241" s="833">
        <f>R241-R240</f>
        <v>1</v>
      </c>
      <c r="T241" s="837">
        <f t="shared" si="307"/>
        <v>8784418.7800000012</v>
      </c>
      <c r="U241" s="832">
        <f t="shared" si="308"/>
        <v>2003</v>
      </c>
      <c r="V241" s="838">
        <f t="shared" ref="V241:V246" si="312">IF(OR(AND(ISBLANK(D241),ISBLANK(F241)),ISTEXT(D241),ISTEXT(F241)),"",P241-T241)</f>
        <v>421652101.44000006</v>
      </c>
      <c r="W241" s="839"/>
      <c r="X241" s="840"/>
      <c r="Y241" s="815"/>
      <c r="Z241" s="841" t="s">
        <v>3361</v>
      </c>
      <c r="AA241" s="842"/>
      <c r="AB241" s="842"/>
      <c r="AC241" s="843">
        <f>F259</f>
        <v>5683037454.4005909</v>
      </c>
    </row>
    <row r="242" spans="1:29" ht="16">
      <c r="A242" s="972"/>
      <c r="B242" s="1037"/>
      <c r="C242" s="1038"/>
      <c r="D242" s="974"/>
      <c r="E242" s="975">
        <f t="shared" ref="E242:E244" si="313">E241+1</f>
        <v>2004</v>
      </c>
      <c r="F242" s="1039">
        <v>0</v>
      </c>
      <c r="G242" s="1042">
        <f t="shared" si="309"/>
        <v>48</v>
      </c>
      <c r="H242" s="893"/>
      <c r="I242" s="894">
        <f t="shared" si="304"/>
        <v>2051</v>
      </c>
      <c r="J242" s="895">
        <f t="shared" ref="J242:J243" si="314">F242/$F$59</f>
        <v>0</v>
      </c>
      <c r="K242" s="896">
        <f t="shared" ref="K242:K256" si="315">IF(J242=0%,0,IF(J242&lt;=25%,5,IF(J242&lt;=50%,10,IF(J242&lt;=75%,15,50))))</f>
        <v>0</v>
      </c>
      <c r="L242" s="1024">
        <f t="shared" si="310"/>
        <v>0</v>
      </c>
      <c r="M242" s="897">
        <f>IF(OR(AND(ISBLANK(D242),ISBLANK(F242)),ISTEXT(D242),ISTEXT(F242)),"",G242+L242)</f>
        <v>48</v>
      </c>
      <c r="N242" s="894">
        <f t="shared" si="305"/>
        <v>2051</v>
      </c>
      <c r="O242" s="834">
        <f t="shared" si="311"/>
        <v>421652101.44000006</v>
      </c>
      <c r="P242" s="835">
        <f t="shared" ref="P242:P256" si="316">O242+F242</f>
        <v>421652101.44000006</v>
      </c>
      <c r="Q242" s="898">
        <f t="shared" ref="Q242:Q256" si="317">(P242)/M242</f>
        <v>8784418.7800000012</v>
      </c>
      <c r="R242" s="915">
        <f t="shared" si="306"/>
        <v>2004</v>
      </c>
      <c r="S242" s="833">
        <f t="shared" ref="S242:S244" si="318">R242-R241</f>
        <v>1</v>
      </c>
      <c r="T242" s="837">
        <f t="shared" si="307"/>
        <v>8784418.7800000012</v>
      </c>
      <c r="U242" s="832">
        <f t="shared" si="308"/>
        <v>2004</v>
      </c>
      <c r="V242" s="838">
        <f t="shared" si="312"/>
        <v>412867682.66000009</v>
      </c>
      <c r="W242" s="839"/>
      <c r="X242" s="840"/>
      <c r="Y242" s="815"/>
      <c r="Z242" s="841" t="s">
        <v>3362</v>
      </c>
      <c r="AA242" s="797"/>
      <c r="AB242" s="797"/>
      <c r="AC242" s="843">
        <f>T259</f>
        <v>1450420380.9589508</v>
      </c>
    </row>
    <row r="243" spans="1:29" ht="16">
      <c r="A243" s="972"/>
      <c r="B243" s="1037"/>
      <c r="C243" s="1038"/>
      <c r="D243" s="974"/>
      <c r="E243" s="975">
        <f t="shared" si="313"/>
        <v>2005</v>
      </c>
      <c r="F243" s="1039">
        <v>0</v>
      </c>
      <c r="G243" s="1042">
        <f t="shared" si="309"/>
        <v>47</v>
      </c>
      <c r="H243" s="893"/>
      <c r="I243" s="894">
        <f t="shared" si="304"/>
        <v>2051</v>
      </c>
      <c r="J243" s="895">
        <f t="shared" si="314"/>
        <v>0</v>
      </c>
      <c r="K243" s="896">
        <f t="shared" si="315"/>
        <v>0</v>
      </c>
      <c r="L243" s="1024">
        <f t="shared" si="310"/>
        <v>0</v>
      </c>
      <c r="M243" s="897">
        <f>IF(OR(AND(ISBLANK(D243),ISBLANK(F243)),ISTEXT(D243),ISTEXT(F243)),"",G243+L243)</f>
        <v>47</v>
      </c>
      <c r="N243" s="894">
        <f t="shared" si="305"/>
        <v>2051</v>
      </c>
      <c r="O243" s="834">
        <f t="shared" si="311"/>
        <v>412867682.66000009</v>
      </c>
      <c r="P243" s="835">
        <f t="shared" si="316"/>
        <v>412867682.66000009</v>
      </c>
      <c r="Q243" s="898">
        <f t="shared" si="317"/>
        <v>8784418.7800000012</v>
      </c>
      <c r="R243" s="915">
        <f t="shared" si="306"/>
        <v>2005</v>
      </c>
      <c r="S243" s="833">
        <f t="shared" si="318"/>
        <v>1</v>
      </c>
      <c r="T243" s="837">
        <f t="shared" si="307"/>
        <v>8784418.7800000012</v>
      </c>
      <c r="U243" s="832">
        <f t="shared" si="308"/>
        <v>2005</v>
      </c>
      <c r="V243" s="838">
        <f t="shared" si="312"/>
        <v>404083263.88000011</v>
      </c>
      <c r="W243" s="839"/>
      <c r="X243" s="840"/>
      <c r="Y243" s="815"/>
      <c r="Z243" s="854" t="s">
        <v>3363</v>
      </c>
      <c r="AA243" s="842"/>
      <c r="AB243" s="842"/>
      <c r="AC243" s="843">
        <f>AC241-AC242</f>
        <v>4232617073.4416399</v>
      </c>
    </row>
    <row r="244" spans="1:29" ht="16">
      <c r="A244" s="972"/>
      <c r="B244" s="1043"/>
      <c r="C244" s="1038"/>
      <c r="D244" s="974"/>
      <c r="E244" s="975">
        <f t="shared" si="313"/>
        <v>2006</v>
      </c>
      <c r="F244" s="1039">
        <v>0</v>
      </c>
      <c r="G244" s="1042">
        <f t="shared" si="309"/>
        <v>46</v>
      </c>
      <c r="H244" s="893"/>
      <c r="I244" s="894">
        <f t="shared" si="304"/>
        <v>2051</v>
      </c>
      <c r="J244" s="895">
        <f>F244/P243</f>
        <v>0</v>
      </c>
      <c r="K244" s="896">
        <f t="shared" si="315"/>
        <v>0</v>
      </c>
      <c r="L244" s="1024">
        <f t="shared" si="310"/>
        <v>0</v>
      </c>
      <c r="M244" s="897">
        <f>IF(OR(AND(ISBLANK(D244),ISBLANK(F244)),ISTEXT(D244),ISTEXT(F244)),"",G244+L244)</f>
        <v>46</v>
      </c>
      <c r="N244" s="894">
        <f t="shared" si="305"/>
        <v>2051</v>
      </c>
      <c r="O244" s="834">
        <f t="shared" si="311"/>
        <v>404083263.88000011</v>
      </c>
      <c r="P244" s="835">
        <f t="shared" si="316"/>
        <v>404083263.88000011</v>
      </c>
      <c r="Q244" s="898">
        <f t="shared" si="317"/>
        <v>8784418.7800000031</v>
      </c>
      <c r="R244" s="915">
        <f t="shared" si="306"/>
        <v>2006</v>
      </c>
      <c r="S244" s="833">
        <f t="shared" si="318"/>
        <v>1</v>
      </c>
      <c r="T244" s="837">
        <f t="shared" si="307"/>
        <v>8784418.7800000031</v>
      </c>
      <c r="U244" s="832">
        <f t="shared" si="308"/>
        <v>2006</v>
      </c>
      <c r="V244" s="838">
        <f t="shared" si="312"/>
        <v>395298845.10000008</v>
      </c>
      <c r="W244" s="839"/>
      <c r="X244" s="840"/>
      <c r="Y244" s="815"/>
      <c r="Z244" s="841" t="s">
        <v>3364</v>
      </c>
      <c r="AA244" s="842"/>
      <c r="AB244" s="842"/>
      <c r="AC244" s="843">
        <f>V258-AC243</f>
        <v>0</v>
      </c>
    </row>
    <row r="245" spans="1:29" ht="16">
      <c r="A245" s="972"/>
      <c r="B245" s="1043" t="s">
        <v>3369</v>
      </c>
      <c r="C245" s="1038"/>
      <c r="D245" s="974"/>
      <c r="E245" s="975">
        <f>E244+1</f>
        <v>2007</v>
      </c>
      <c r="F245" s="1039">
        <v>3098819611.4005914</v>
      </c>
      <c r="G245" s="1042">
        <f t="shared" si="309"/>
        <v>45</v>
      </c>
      <c r="H245" s="893"/>
      <c r="I245" s="894">
        <f t="shared" si="304"/>
        <v>2056</v>
      </c>
      <c r="J245" s="895">
        <f t="shared" ref="J245" si="319">F245/$F$59</f>
        <v>1.9851804586231319</v>
      </c>
      <c r="K245" s="896">
        <f t="shared" si="315"/>
        <v>50</v>
      </c>
      <c r="L245" s="1024">
        <f t="shared" si="310"/>
        <v>5</v>
      </c>
      <c r="M245" s="897">
        <f>IF(OR(AND(ISBLANK(D245),ISBLANK(F245)),ISTEXT(D245),ISTEXT(F245)),"",G245+L245)</f>
        <v>50</v>
      </c>
      <c r="N245" s="894">
        <f t="shared" si="305"/>
        <v>2056</v>
      </c>
      <c r="O245" s="834">
        <f>V244</f>
        <v>395298845.10000008</v>
      </c>
      <c r="P245" s="835">
        <f t="shared" si="316"/>
        <v>3494118456.5005913</v>
      </c>
      <c r="Q245" s="898">
        <f t="shared" si="317"/>
        <v>69882369.130011827</v>
      </c>
      <c r="R245" s="915">
        <f t="shared" si="306"/>
        <v>2007</v>
      </c>
      <c r="S245" s="833">
        <f>R245-R244</f>
        <v>1</v>
      </c>
      <c r="T245" s="837">
        <f t="shared" si="307"/>
        <v>69882369.130011827</v>
      </c>
      <c r="U245" s="832">
        <f t="shared" si="308"/>
        <v>2007</v>
      </c>
      <c r="V245" s="838">
        <f t="shared" si="312"/>
        <v>3424236087.3705792</v>
      </c>
      <c r="W245" s="839"/>
      <c r="X245" s="840"/>
      <c r="Y245" s="815"/>
      <c r="Z245" s="899"/>
      <c r="AA245" s="900"/>
      <c r="AB245" s="900"/>
      <c r="AC245" s="901"/>
    </row>
    <row r="246" spans="1:29" ht="16">
      <c r="A246" s="972"/>
      <c r="B246" s="1037" t="s">
        <v>3305</v>
      </c>
      <c r="C246" s="973"/>
      <c r="D246" s="974"/>
      <c r="E246" s="975">
        <f>E245+1</f>
        <v>2008</v>
      </c>
      <c r="F246" s="1039">
        <v>2144996904</v>
      </c>
      <c r="G246" s="1042">
        <f t="shared" si="309"/>
        <v>49</v>
      </c>
      <c r="H246" s="893"/>
      <c r="I246" s="894">
        <f t="shared" si="304"/>
        <v>2057</v>
      </c>
      <c r="J246" s="895">
        <f>F246/P245</f>
        <v>0.61388786061599199</v>
      </c>
      <c r="K246" s="896">
        <f t="shared" si="315"/>
        <v>15</v>
      </c>
      <c r="L246" s="1024">
        <f t="shared" si="310"/>
        <v>1</v>
      </c>
      <c r="M246" s="897">
        <f>IF(OR(AND(ISBLANK(D246),ISBLANK(F246)),ISTEXT(D246),ISTEXT(F246)),"",G246+L246)</f>
        <v>50</v>
      </c>
      <c r="N246" s="894">
        <f t="shared" si="305"/>
        <v>2057</v>
      </c>
      <c r="O246" s="834">
        <f>V245</f>
        <v>3424236087.3705792</v>
      </c>
      <c r="P246" s="835">
        <f t="shared" si="316"/>
        <v>5569232991.3705788</v>
      </c>
      <c r="Q246" s="898">
        <f t="shared" si="317"/>
        <v>111384659.82741158</v>
      </c>
      <c r="R246" s="915">
        <f t="shared" si="306"/>
        <v>2008</v>
      </c>
      <c r="S246" s="833">
        <f>R246-R245</f>
        <v>1</v>
      </c>
      <c r="T246" s="837">
        <f t="shared" si="307"/>
        <v>111384659.82741158</v>
      </c>
      <c r="U246" s="832">
        <f t="shared" si="308"/>
        <v>2008</v>
      </c>
      <c r="V246" s="838">
        <f t="shared" si="312"/>
        <v>5457848331.5431671</v>
      </c>
      <c r="W246" s="839"/>
      <c r="X246" s="840"/>
      <c r="Y246" s="815"/>
      <c r="Z246" s="808"/>
      <c r="AC246" s="903"/>
    </row>
    <row r="247" spans="1:29" ht="16">
      <c r="A247" s="1048"/>
      <c r="B247" s="1037" t="s">
        <v>3306</v>
      </c>
      <c r="C247" s="973"/>
      <c r="D247" s="974"/>
      <c r="E247" s="975">
        <v>2008</v>
      </c>
      <c r="F247" s="1039"/>
      <c r="G247" s="1042"/>
      <c r="H247" s="977"/>
      <c r="I247" s="978"/>
      <c r="J247" s="979"/>
      <c r="K247" s="980"/>
      <c r="L247" s="1028"/>
      <c r="M247" s="981"/>
      <c r="N247" s="978"/>
      <c r="O247" s="982"/>
      <c r="P247" s="983"/>
      <c r="Q247" s="984"/>
      <c r="R247" s="985"/>
      <c r="S247" s="986"/>
      <c r="T247" s="987"/>
      <c r="U247" s="973"/>
      <c r="V247" s="988"/>
      <c r="W247" s="989"/>
      <c r="X247" s="840"/>
      <c r="Y247" s="815"/>
      <c r="Z247" s="808"/>
      <c r="AC247" s="903"/>
    </row>
    <row r="248" spans="1:29" ht="16">
      <c r="A248" s="1040"/>
      <c r="B248" s="1037"/>
      <c r="C248" s="973"/>
      <c r="D248" s="974"/>
      <c r="E248" s="975">
        <f>E246+1</f>
        <v>2009</v>
      </c>
      <c r="F248" s="1046">
        <v>0</v>
      </c>
      <c r="G248" s="1042">
        <f>M246-(E248-E246)</f>
        <v>49</v>
      </c>
      <c r="H248" s="893"/>
      <c r="I248" s="894">
        <f t="shared" ref="I248:I257" si="320">E248+M248-1</f>
        <v>2057</v>
      </c>
      <c r="J248" s="895">
        <f>F248/P246</f>
        <v>0</v>
      </c>
      <c r="K248" s="896">
        <f t="shared" si="315"/>
        <v>0</v>
      </c>
      <c r="L248" s="1024">
        <f t="shared" ref="L248:L257" si="321">IF(OR(AND(ISBLANK(D248),ISBLANK(F248)),ISTEXT(D248),ISTEXT(F248)),"",IF(G248+K248&gt;$G$34,$G$34-G248,K248))</f>
        <v>0</v>
      </c>
      <c r="M248" s="897">
        <f t="shared" ref="M248:M257" si="322">IF(OR(AND(ISBLANK(D248),ISBLANK(F248)),ISTEXT(D248),ISTEXT(F248)),"",G248+L248)</f>
        <v>49</v>
      </c>
      <c r="N248" s="894">
        <f t="shared" ref="N248:N257" si="323">E248+M248-1</f>
        <v>2057</v>
      </c>
      <c r="O248" s="834">
        <f>V246</f>
        <v>5457848331.5431671</v>
      </c>
      <c r="P248" s="835">
        <f t="shared" si="316"/>
        <v>5457848331.5431671</v>
      </c>
      <c r="Q248" s="898">
        <f t="shared" si="317"/>
        <v>111384659.82741158</v>
      </c>
      <c r="R248" s="915">
        <f t="shared" ref="R248:R257" si="324">E248</f>
        <v>2009</v>
      </c>
      <c r="S248" s="833">
        <f>R248-R246</f>
        <v>1</v>
      </c>
      <c r="T248" s="837">
        <f t="shared" si="307"/>
        <v>111384659.82741158</v>
      </c>
      <c r="U248" s="832">
        <f t="shared" ref="U248:U257" si="325">E248</f>
        <v>2009</v>
      </c>
      <c r="V248" s="838">
        <f t="shared" ref="V248:V257" si="326">IF(OR(AND(ISBLANK(D248),ISBLANK(F248)),ISTEXT(D248),ISTEXT(F248)),"",P248-T248)</f>
        <v>5346463671.7157555</v>
      </c>
      <c r="W248" s="839"/>
      <c r="X248" s="840"/>
      <c r="Y248" s="815"/>
      <c r="Z248" s="1815" t="s">
        <v>3366</v>
      </c>
      <c r="AA248" s="1815"/>
      <c r="AB248" s="1815"/>
      <c r="AC248" s="859">
        <f>SUM(Q240:Q252)</f>
        <v>782112421.99448121</v>
      </c>
    </row>
    <row r="249" spans="1:29" ht="16">
      <c r="A249" s="1036"/>
      <c r="B249" s="972"/>
      <c r="C249" s="973"/>
      <c r="D249" s="974"/>
      <c r="E249" s="830">
        <f t="shared" ref="E249:E256" si="327">E248+1</f>
        <v>2010</v>
      </c>
      <c r="F249" s="976">
        <v>0</v>
      </c>
      <c r="G249" s="853">
        <f t="shared" ref="G249:G257" si="328">M248-(E249-E248)</f>
        <v>48</v>
      </c>
      <c r="H249" s="893"/>
      <c r="I249" s="894">
        <f t="shared" si="320"/>
        <v>2057</v>
      </c>
      <c r="J249" s="895">
        <f t="shared" ref="J249:J256" si="329">F249/P248</f>
        <v>0</v>
      </c>
      <c r="K249" s="896">
        <f t="shared" si="315"/>
        <v>0</v>
      </c>
      <c r="L249" s="1024">
        <f t="shared" si="321"/>
        <v>0</v>
      </c>
      <c r="M249" s="897">
        <f t="shared" si="322"/>
        <v>48</v>
      </c>
      <c r="N249" s="894">
        <f t="shared" si="323"/>
        <v>2057</v>
      </c>
      <c r="O249" s="834">
        <f t="shared" ref="O249:O256" si="330">V248</f>
        <v>5346463671.7157555</v>
      </c>
      <c r="P249" s="835">
        <f t="shared" si="316"/>
        <v>5346463671.7157555</v>
      </c>
      <c r="Q249" s="898">
        <f t="shared" si="317"/>
        <v>111384659.82741158</v>
      </c>
      <c r="R249" s="915">
        <f t="shared" si="324"/>
        <v>2010</v>
      </c>
      <c r="S249" s="833">
        <f t="shared" ref="S249:S256" si="331">R249-R248</f>
        <v>1</v>
      </c>
      <c r="T249" s="837">
        <f t="shared" si="307"/>
        <v>111384659.82741158</v>
      </c>
      <c r="U249" s="832">
        <f t="shared" si="325"/>
        <v>2010</v>
      </c>
      <c r="V249" s="838">
        <f t="shared" si="326"/>
        <v>5235079011.8883438</v>
      </c>
      <c r="W249" s="989"/>
      <c r="X249" s="840"/>
      <c r="Y249" s="815"/>
      <c r="Z249" s="808"/>
      <c r="AA249" s="808"/>
      <c r="AB249" s="842"/>
      <c r="AC249" s="842"/>
    </row>
    <row r="250" spans="1:29" ht="16">
      <c r="A250" s="1036"/>
      <c r="B250" s="972"/>
      <c r="C250" s="973"/>
      <c r="D250" s="974"/>
      <c r="E250" s="830">
        <f t="shared" si="327"/>
        <v>2011</v>
      </c>
      <c r="F250" s="976">
        <v>0</v>
      </c>
      <c r="G250" s="853">
        <f t="shared" si="328"/>
        <v>47</v>
      </c>
      <c r="H250" s="893"/>
      <c r="I250" s="894">
        <f t="shared" si="320"/>
        <v>2057</v>
      </c>
      <c r="J250" s="895">
        <f t="shared" si="329"/>
        <v>0</v>
      </c>
      <c r="K250" s="896">
        <f t="shared" si="315"/>
        <v>0</v>
      </c>
      <c r="L250" s="1024">
        <f t="shared" si="321"/>
        <v>0</v>
      </c>
      <c r="M250" s="897">
        <f t="shared" si="322"/>
        <v>47</v>
      </c>
      <c r="N250" s="894">
        <f t="shared" si="323"/>
        <v>2057</v>
      </c>
      <c r="O250" s="834">
        <f t="shared" si="330"/>
        <v>5235079011.8883438</v>
      </c>
      <c r="P250" s="835">
        <f t="shared" si="316"/>
        <v>5235079011.8883438</v>
      </c>
      <c r="Q250" s="898">
        <f t="shared" si="317"/>
        <v>111384659.82741158</v>
      </c>
      <c r="R250" s="915">
        <f t="shared" si="324"/>
        <v>2011</v>
      </c>
      <c r="S250" s="833">
        <f t="shared" si="331"/>
        <v>1</v>
      </c>
      <c r="T250" s="837">
        <f t="shared" si="307"/>
        <v>111384659.82741158</v>
      </c>
      <c r="U250" s="832">
        <f t="shared" si="325"/>
        <v>2011</v>
      </c>
      <c r="V250" s="838">
        <f t="shared" si="326"/>
        <v>5123694352.0609322</v>
      </c>
      <c r="W250" s="989"/>
      <c r="X250" s="840"/>
      <c r="Y250" s="815"/>
      <c r="Z250" s="808"/>
      <c r="AA250" s="808"/>
      <c r="AB250" s="842"/>
      <c r="AC250" s="842"/>
    </row>
    <row r="251" spans="1:29" ht="16">
      <c r="A251" s="1036"/>
      <c r="B251" s="972"/>
      <c r="C251" s="973"/>
      <c r="D251" s="974"/>
      <c r="E251" s="830">
        <f t="shared" si="327"/>
        <v>2012</v>
      </c>
      <c r="F251" s="976">
        <v>0</v>
      </c>
      <c r="G251" s="853">
        <f t="shared" si="328"/>
        <v>46</v>
      </c>
      <c r="H251" s="893"/>
      <c r="I251" s="894">
        <f t="shared" si="320"/>
        <v>2057</v>
      </c>
      <c r="J251" s="895">
        <f t="shared" si="329"/>
        <v>0</v>
      </c>
      <c r="K251" s="896">
        <f t="shared" si="315"/>
        <v>0</v>
      </c>
      <c r="L251" s="1024">
        <f t="shared" si="321"/>
        <v>0</v>
      </c>
      <c r="M251" s="897">
        <f t="shared" si="322"/>
        <v>46</v>
      </c>
      <c r="N251" s="894">
        <f t="shared" si="323"/>
        <v>2057</v>
      </c>
      <c r="O251" s="834">
        <f t="shared" si="330"/>
        <v>5123694352.0609322</v>
      </c>
      <c r="P251" s="835">
        <f t="shared" si="316"/>
        <v>5123694352.0609322</v>
      </c>
      <c r="Q251" s="898">
        <f t="shared" si="317"/>
        <v>111384659.82741156</v>
      </c>
      <c r="R251" s="915">
        <f t="shared" si="324"/>
        <v>2012</v>
      </c>
      <c r="S251" s="833">
        <f t="shared" si="331"/>
        <v>1</v>
      </c>
      <c r="T251" s="837">
        <f t="shared" si="307"/>
        <v>111384659.82741156</v>
      </c>
      <c r="U251" s="832">
        <f t="shared" si="325"/>
        <v>2012</v>
      </c>
      <c r="V251" s="838">
        <f t="shared" si="326"/>
        <v>5012309692.2335205</v>
      </c>
      <c r="W251" s="989"/>
      <c r="X251" s="840"/>
      <c r="Y251" s="815"/>
      <c r="Z251" s="808"/>
      <c r="AA251" s="808"/>
      <c r="AB251" s="842"/>
      <c r="AC251" s="842"/>
    </row>
    <row r="252" spans="1:29" ht="16">
      <c r="A252" s="1036"/>
      <c r="B252" s="972"/>
      <c r="C252" s="973"/>
      <c r="D252" s="974"/>
      <c r="E252" s="830">
        <f t="shared" si="327"/>
        <v>2013</v>
      </c>
      <c r="F252" s="976">
        <v>0</v>
      </c>
      <c r="G252" s="853">
        <f t="shared" si="328"/>
        <v>45</v>
      </c>
      <c r="H252" s="893"/>
      <c r="I252" s="894">
        <f t="shared" si="320"/>
        <v>2057</v>
      </c>
      <c r="J252" s="895">
        <f t="shared" si="329"/>
        <v>0</v>
      </c>
      <c r="K252" s="896">
        <f t="shared" si="315"/>
        <v>0</v>
      </c>
      <c r="L252" s="1024">
        <f t="shared" si="321"/>
        <v>0</v>
      </c>
      <c r="M252" s="897">
        <f t="shared" si="322"/>
        <v>45</v>
      </c>
      <c r="N252" s="894">
        <f t="shared" si="323"/>
        <v>2057</v>
      </c>
      <c r="O252" s="834">
        <f t="shared" si="330"/>
        <v>5012309692.2335205</v>
      </c>
      <c r="P252" s="835">
        <f t="shared" si="316"/>
        <v>5012309692.2335205</v>
      </c>
      <c r="Q252" s="898">
        <f t="shared" si="317"/>
        <v>111384659.82741156</v>
      </c>
      <c r="R252" s="915">
        <f t="shared" si="324"/>
        <v>2013</v>
      </c>
      <c r="S252" s="833">
        <f t="shared" si="331"/>
        <v>1</v>
      </c>
      <c r="T252" s="837">
        <f t="shared" si="307"/>
        <v>111384659.82741156</v>
      </c>
      <c r="U252" s="832">
        <f t="shared" si="325"/>
        <v>2013</v>
      </c>
      <c r="V252" s="838">
        <f t="shared" si="326"/>
        <v>4900925032.4061089</v>
      </c>
      <c r="W252" s="989"/>
      <c r="X252" s="840"/>
      <c r="Y252" s="815"/>
      <c r="Z252" s="808"/>
      <c r="AA252" s="808"/>
      <c r="AB252" s="842"/>
      <c r="AC252" s="842"/>
    </row>
    <row r="253" spans="1:29" ht="16">
      <c r="A253" s="1036"/>
      <c r="B253" s="972"/>
      <c r="C253" s="973"/>
      <c r="D253" s="974"/>
      <c r="E253" s="830">
        <f t="shared" si="327"/>
        <v>2014</v>
      </c>
      <c r="F253" s="976">
        <v>0</v>
      </c>
      <c r="G253" s="853">
        <f t="shared" si="328"/>
        <v>44</v>
      </c>
      <c r="H253" s="893"/>
      <c r="I253" s="894">
        <f t="shared" si="320"/>
        <v>2057</v>
      </c>
      <c r="J253" s="895">
        <f t="shared" si="329"/>
        <v>0</v>
      </c>
      <c r="K253" s="896">
        <f t="shared" si="315"/>
        <v>0</v>
      </c>
      <c r="L253" s="1024">
        <f t="shared" si="321"/>
        <v>0</v>
      </c>
      <c r="M253" s="897">
        <f t="shared" si="322"/>
        <v>44</v>
      </c>
      <c r="N253" s="894">
        <f t="shared" si="323"/>
        <v>2057</v>
      </c>
      <c r="O253" s="834">
        <f t="shared" si="330"/>
        <v>4900925032.4061089</v>
      </c>
      <c r="P253" s="835">
        <f t="shared" si="316"/>
        <v>4900925032.4061089</v>
      </c>
      <c r="Q253" s="898">
        <f t="shared" si="317"/>
        <v>111384659.82741156</v>
      </c>
      <c r="R253" s="915">
        <f t="shared" si="324"/>
        <v>2014</v>
      </c>
      <c r="S253" s="833">
        <f t="shared" si="331"/>
        <v>1</v>
      </c>
      <c r="T253" s="837">
        <f t="shared" si="307"/>
        <v>111384659.82741156</v>
      </c>
      <c r="U253" s="832">
        <f t="shared" si="325"/>
        <v>2014</v>
      </c>
      <c r="V253" s="838">
        <f t="shared" si="326"/>
        <v>4789540372.5786972</v>
      </c>
      <c r="W253" s="989"/>
      <c r="X253" s="840"/>
      <c r="Y253" s="815"/>
      <c r="Z253" s="808"/>
      <c r="AA253" s="808"/>
      <c r="AB253" s="842"/>
      <c r="AC253" s="842"/>
    </row>
    <row r="254" spans="1:29" ht="16">
      <c r="A254" s="1036"/>
      <c r="B254" s="972"/>
      <c r="C254" s="973"/>
      <c r="D254" s="974"/>
      <c r="E254" s="830">
        <f t="shared" si="327"/>
        <v>2015</v>
      </c>
      <c r="F254" s="976">
        <v>0</v>
      </c>
      <c r="G254" s="853">
        <f t="shared" si="328"/>
        <v>43</v>
      </c>
      <c r="H254" s="893"/>
      <c r="I254" s="894">
        <f t="shared" si="320"/>
        <v>2057</v>
      </c>
      <c r="J254" s="895">
        <f t="shared" si="329"/>
        <v>0</v>
      </c>
      <c r="K254" s="896">
        <f t="shared" si="315"/>
        <v>0</v>
      </c>
      <c r="L254" s="1024">
        <f t="shared" si="321"/>
        <v>0</v>
      </c>
      <c r="M254" s="897">
        <f t="shared" si="322"/>
        <v>43</v>
      </c>
      <c r="N254" s="894">
        <f t="shared" si="323"/>
        <v>2057</v>
      </c>
      <c r="O254" s="834">
        <f t="shared" si="330"/>
        <v>4789540372.5786972</v>
      </c>
      <c r="P254" s="835">
        <f t="shared" si="316"/>
        <v>4789540372.5786972</v>
      </c>
      <c r="Q254" s="898">
        <f t="shared" si="317"/>
        <v>111384659.82741156</v>
      </c>
      <c r="R254" s="915">
        <f t="shared" si="324"/>
        <v>2015</v>
      </c>
      <c r="S254" s="833">
        <f t="shared" si="331"/>
        <v>1</v>
      </c>
      <c r="T254" s="837">
        <f t="shared" si="307"/>
        <v>111384659.82741156</v>
      </c>
      <c r="U254" s="832">
        <f t="shared" si="325"/>
        <v>2015</v>
      </c>
      <c r="V254" s="838">
        <f t="shared" si="326"/>
        <v>4678155712.7512856</v>
      </c>
      <c r="W254" s="989"/>
      <c r="X254" s="840"/>
      <c r="Y254" s="815"/>
      <c r="Z254" s="808"/>
      <c r="AA254" s="808"/>
      <c r="AB254" s="842"/>
      <c r="AC254" s="842"/>
    </row>
    <row r="255" spans="1:29" ht="16">
      <c r="A255" s="1036"/>
      <c r="B255" s="972"/>
      <c r="C255" s="973"/>
      <c r="D255" s="974"/>
      <c r="E255" s="830">
        <f t="shared" si="327"/>
        <v>2016</v>
      </c>
      <c r="F255" s="976">
        <v>0</v>
      </c>
      <c r="G255" s="853">
        <f t="shared" si="328"/>
        <v>42</v>
      </c>
      <c r="H255" s="893"/>
      <c r="I255" s="894">
        <f t="shared" si="320"/>
        <v>2057</v>
      </c>
      <c r="J255" s="895">
        <f t="shared" si="329"/>
        <v>0</v>
      </c>
      <c r="K255" s="896">
        <f t="shared" si="315"/>
        <v>0</v>
      </c>
      <c r="L255" s="1024">
        <f t="shared" si="321"/>
        <v>0</v>
      </c>
      <c r="M255" s="897">
        <f t="shared" si="322"/>
        <v>42</v>
      </c>
      <c r="N255" s="894">
        <f t="shared" si="323"/>
        <v>2057</v>
      </c>
      <c r="O255" s="834">
        <f t="shared" si="330"/>
        <v>4678155712.7512856</v>
      </c>
      <c r="P255" s="835">
        <f t="shared" si="316"/>
        <v>4678155712.7512856</v>
      </c>
      <c r="Q255" s="898">
        <f t="shared" si="317"/>
        <v>111384659.82741156</v>
      </c>
      <c r="R255" s="915">
        <f t="shared" si="324"/>
        <v>2016</v>
      </c>
      <c r="S255" s="833">
        <f t="shared" si="331"/>
        <v>1</v>
      </c>
      <c r="T255" s="837">
        <f t="shared" si="307"/>
        <v>111384659.82741156</v>
      </c>
      <c r="U255" s="832">
        <f t="shared" si="325"/>
        <v>2016</v>
      </c>
      <c r="V255" s="838">
        <f t="shared" si="326"/>
        <v>4566771052.9238739</v>
      </c>
      <c r="W255" s="989"/>
      <c r="X255" s="840"/>
      <c r="Y255" s="815"/>
      <c r="Z255" s="808"/>
      <c r="AA255" s="808"/>
      <c r="AB255" s="842"/>
      <c r="AC255" s="842"/>
    </row>
    <row r="256" spans="1:29" ht="16">
      <c r="A256" s="1036"/>
      <c r="B256" s="972"/>
      <c r="C256" s="973"/>
      <c r="D256" s="974"/>
      <c r="E256" s="830">
        <f t="shared" si="327"/>
        <v>2017</v>
      </c>
      <c r="F256" s="976">
        <v>0</v>
      </c>
      <c r="G256" s="853">
        <f t="shared" si="328"/>
        <v>41</v>
      </c>
      <c r="H256" s="893"/>
      <c r="I256" s="894">
        <f t="shared" si="320"/>
        <v>2057</v>
      </c>
      <c r="J256" s="895">
        <f t="shared" si="329"/>
        <v>0</v>
      </c>
      <c r="K256" s="896">
        <f t="shared" si="315"/>
        <v>0</v>
      </c>
      <c r="L256" s="1024">
        <f t="shared" si="321"/>
        <v>0</v>
      </c>
      <c r="M256" s="897">
        <f t="shared" si="322"/>
        <v>41</v>
      </c>
      <c r="N256" s="894">
        <f t="shared" si="323"/>
        <v>2057</v>
      </c>
      <c r="O256" s="834">
        <f t="shared" si="330"/>
        <v>4566771052.9238739</v>
      </c>
      <c r="P256" s="835">
        <f t="shared" si="316"/>
        <v>4566771052.9238739</v>
      </c>
      <c r="Q256" s="898">
        <f t="shared" si="317"/>
        <v>111384659.82741156</v>
      </c>
      <c r="R256" s="915">
        <f t="shared" si="324"/>
        <v>2017</v>
      </c>
      <c r="S256" s="833">
        <f t="shared" si="331"/>
        <v>1</v>
      </c>
      <c r="T256" s="837">
        <f t="shared" si="307"/>
        <v>111384659.82741156</v>
      </c>
      <c r="U256" s="832">
        <f t="shared" si="325"/>
        <v>2017</v>
      </c>
      <c r="V256" s="838">
        <f t="shared" si="326"/>
        <v>4455386393.0964622</v>
      </c>
      <c r="W256" s="989"/>
      <c r="X256" s="840"/>
      <c r="Y256" s="815"/>
      <c r="Z256" s="808"/>
      <c r="AA256" s="808"/>
      <c r="AB256" s="842"/>
      <c r="AC256" s="842"/>
    </row>
    <row r="257" spans="1:29" ht="16">
      <c r="A257" s="1035"/>
      <c r="B257" s="902"/>
      <c r="C257" s="832"/>
      <c r="D257" s="892"/>
      <c r="E257" s="830">
        <f t="shared" ref="E257" si="332">E256+1</f>
        <v>2018</v>
      </c>
      <c r="F257" s="976">
        <v>0</v>
      </c>
      <c r="G257" s="853">
        <f t="shared" si="328"/>
        <v>40</v>
      </c>
      <c r="H257" s="893"/>
      <c r="I257" s="894">
        <f t="shared" si="320"/>
        <v>2057</v>
      </c>
      <c r="J257" s="895">
        <f t="shared" ref="J257" si="333">F257/P256</f>
        <v>0</v>
      </c>
      <c r="K257" s="896">
        <f t="shared" ref="K257" si="334">IF(J257=0%,0,IF(J257&lt;=25%,5,IF(J257&lt;=50%,10,IF(J257&lt;=75%,15,50))))</f>
        <v>0</v>
      </c>
      <c r="L257" s="1024">
        <f t="shared" si="321"/>
        <v>0</v>
      </c>
      <c r="M257" s="897">
        <f t="shared" si="322"/>
        <v>40</v>
      </c>
      <c r="N257" s="894">
        <f t="shared" si="323"/>
        <v>2057</v>
      </c>
      <c r="O257" s="834">
        <f t="shared" ref="O257" si="335">V256</f>
        <v>4455386393.0964622</v>
      </c>
      <c r="P257" s="835">
        <f t="shared" ref="P257" si="336">O257+F257</f>
        <v>4455386393.0964622</v>
      </c>
      <c r="Q257" s="898">
        <f t="shared" ref="Q257" si="337">(P257)/M257</f>
        <v>111384659.82741156</v>
      </c>
      <c r="R257" s="915">
        <f t="shared" si="324"/>
        <v>2018</v>
      </c>
      <c r="S257" s="833">
        <f t="shared" ref="S257" si="338">R257-R256</f>
        <v>1</v>
      </c>
      <c r="T257" s="837">
        <f t="shared" ref="T257" si="339">Q257*S257</f>
        <v>111384659.82741156</v>
      </c>
      <c r="U257" s="832">
        <f t="shared" si="325"/>
        <v>2018</v>
      </c>
      <c r="V257" s="838">
        <f t="shared" si="326"/>
        <v>4344001733.2690506</v>
      </c>
      <c r="W257" s="858"/>
      <c r="X257" s="842"/>
      <c r="Y257" s="842"/>
    </row>
    <row r="258" spans="1:29" ht="16">
      <c r="A258" s="1040"/>
      <c r="B258" s="1239"/>
      <c r="C258" s="1240"/>
      <c r="D258" s="1241"/>
      <c r="E258" s="1236">
        <v>2019</v>
      </c>
      <c r="F258" s="976">
        <v>0</v>
      </c>
      <c r="G258" s="853">
        <f t="shared" ref="G258" si="340">M257-(E258-E257)</f>
        <v>39</v>
      </c>
      <c r="H258" s="893"/>
      <c r="I258" s="894">
        <f t="shared" ref="I258" si="341">E258+M258-1</f>
        <v>2057</v>
      </c>
      <c r="J258" s="895">
        <f t="shared" ref="J258" si="342">F258/P257</f>
        <v>0</v>
      </c>
      <c r="K258" s="896">
        <f t="shared" ref="K258" si="343">IF(J258=0%,0,IF(J258&lt;=25%,5,IF(J258&lt;=50%,10,IF(J258&lt;=75%,15,50))))</f>
        <v>0</v>
      </c>
      <c r="L258" s="1024">
        <f t="shared" ref="L258" si="344">IF(OR(AND(ISBLANK(D258),ISBLANK(F258)),ISTEXT(D258),ISTEXT(F258)),"",IF(G258+K258&gt;$G$34,$G$34-G258,K258))</f>
        <v>0</v>
      </c>
      <c r="M258" s="897">
        <f t="shared" ref="M258" si="345">IF(OR(AND(ISBLANK(D258),ISBLANK(F258)),ISTEXT(D258),ISTEXT(F258)),"",G258+L258)</f>
        <v>39</v>
      </c>
      <c r="N258" s="894">
        <f t="shared" ref="N258" si="346">E258+M258-1</f>
        <v>2057</v>
      </c>
      <c r="O258" s="834">
        <f t="shared" ref="O258" si="347">V257</f>
        <v>4344001733.2690506</v>
      </c>
      <c r="P258" s="835">
        <f t="shared" ref="P258" si="348">O258+F258</f>
        <v>4344001733.2690506</v>
      </c>
      <c r="Q258" s="898">
        <f t="shared" ref="Q258" si="349">(P258)/M258</f>
        <v>111384659.82741155</v>
      </c>
      <c r="R258" s="915">
        <f t="shared" ref="R258" si="350">E258</f>
        <v>2019</v>
      </c>
      <c r="S258" s="833">
        <f t="shared" ref="S258" si="351">R258-R257</f>
        <v>1</v>
      </c>
      <c r="T258" s="837">
        <f t="shared" ref="T258" si="352">Q258*S258</f>
        <v>111384659.82741155</v>
      </c>
      <c r="U258" s="832">
        <f t="shared" ref="U258" si="353">E258</f>
        <v>2019</v>
      </c>
      <c r="V258" s="838">
        <f t="shared" ref="V258" si="354">IF(OR(AND(ISBLANK(D258),ISBLANK(F258)),ISTEXT(D258),ISTEXT(F258)),"",P258-T258)</f>
        <v>4232617073.4416389</v>
      </c>
      <c r="W258" s="1242"/>
      <c r="X258" s="842"/>
      <c r="Y258" s="842"/>
    </row>
    <row r="259" spans="1:29" ht="16">
      <c r="A259" s="1816" t="s">
        <v>100</v>
      </c>
      <c r="B259" s="1817"/>
      <c r="C259" s="1817"/>
      <c r="D259" s="1817"/>
      <c r="E259" s="1818"/>
      <c r="F259" s="991">
        <f>SUM(F240:F257)</f>
        <v>5683037454.4005909</v>
      </c>
      <c r="G259" s="861"/>
      <c r="H259" s="862"/>
      <c r="I259" s="863"/>
      <c r="J259" s="863"/>
      <c r="K259" s="861"/>
      <c r="L259" s="1025"/>
      <c r="M259" s="864"/>
      <c r="N259" s="863"/>
      <c r="O259" s="865"/>
      <c r="P259" s="866"/>
      <c r="Q259" s="867"/>
      <c r="R259" s="868"/>
      <c r="S259" s="868"/>
      <c r="T259" s="866">
        <f>SUM(T240:T258)</f>
        <v>1450420380.9589508</v>
      </c>
      <c r="U259" s="869"/>
      <c r="V259" s="870"/>
      <c r="W259" s="916"/>
      <c r="X259" s="803"/>
      <c r="Y259" s="803"/>
      <c r="Z259" s="803"/>
      <c r="AA259" s="803"/>
      <c r="AB259" s="803"/>
      <c r="AC259" s="803"/>
    </row>
    <row r="262" spans="1:29" ht="16">
      <c r="A262" s="1813" t="s">
        <v>3415</v>
      </c>
      <c r="B262" s="1813"/>
      <c r="C262" s="1813"/>
      <c r="D262" s="1813"/>
      <c r="E262" s="884"/>
      <c r="F262" s="885"/>
      <c r="G262" s="885"/>
      <c r="H262" s="797"/>
      <c r="I262" s="798"/>
      <c r="J262" s="798"/>
      <c r="K262" s="885"/>
      <c r="L262" s="1027"/>
      <c r="M262" s="885"/>
      <c r="N262" s="885"/>
      <c r="O262" s="885"/>
      <c r="P262" s="885"/>
      <c r="Q262" s="885"/>
      <c r="R262" s="885"/>
      <c r="S262" s="885"/>
      <c r="T262" s="886"/>
      <c r="U262" s="887"/>
      <c r="V262" s="885"/>
      <c r="W262" s="885"/>
      <c r="X262" s="888"/>
      <c r="Y262" s="888"/>
      <c r="Z262" s="888"/>
      <c r="AA262" s="888"/>
      <c r="AB262" s="888"/>
      <c r="AC262" s="888"/>
    </row>
    <row r="263" spans="1:29" ht="17">
      <c r="A263" s="1792" t="s">
        <v>118</v>
      </c>
      <c r="B263" s="1792" t="s">
        <v>3340</v>
      </c>
      <c r="C263" s="1792" t="s">
        <v>3</v>
      </c>
      <c r="D263" s="1792" t="s">
        <v>3341</v>
      </c>
      <c r="E263" s="1792"/>
      <c r="F263" s="1814" t="s">
        <v>3342</v>
      </c>
      <c r="G263" s="1792" t="s">
        <v>3343</v>
      </c>
      <c r="H263" s="1792"/>
      <c r="I263" s="1792" t="s">
        <v>3344</v>
      </c>
      <c r="J263" s="1793" t="s">
        <v>3345</v>
      </c>
      <c r="K263" s="1792" t="s">
        <v>3346</v>
      </c>
      <c r="L263" s="1796" t="s">
        <v>3347</v>
      </c>
      <c r="M263" s="1797" t="s">
        <v>3348</v>
      </c>
      <c r="N263" s="1792" t="s">
        <v>3349</v>
      </c>
      <c r="O263" s="1805" t="s">
        <v>3350</v>
      </c>
      <c r="P263" s="1806"/>
      <c r="Q263" s="917" t="s">
        <v>3351</v>
      </c>
      <c r="R263" s="1805" t="s">
        <v>2425</v>
      </c>
      <c r="S263" s="1807"/>
      <c r="T263" s="1806"/>
      <c r="U263" s="1808" t="s">
        <v>3352</v>
      </c>
      <c r="V263" s="1808"/>
      <c r="W263" s="1809" t="s">
        <v>3353</v>
      </c>
      <c r="X263" s="1812"/>
      <c r="Y263" s="918"/>
      <c r="Z263" s="803">
        <v>11</v>
      </c>
      <c r="AA263" s="803"/>
      <c r="AB263" s="803"/>
      <c r="AC263" s="889"/>
    </row>
    <row r="264" spans="1:29" ht="16">
      <c r="A264" s="1792"/>
      <c r="B264" s="1792"/>
      <c r="C264" s="1792"/>
      <c r="D264" s="1792"/>
      <c r="E264" s="1792"/>
      <c r="F264" s="1814"/>
      <c r="G264" s="1792"/>
      <c r="H264" s="1792"/>
      <c r="I264" s="1792"/>
      <c r="J264" s="1794"/>
      <c r="K264" s="1792"/>
      <c r="L264" s="1796"/>
      <c r="M264" s="1798"/>
      <c r="N264" s="1792"/>
      <c r="O264" s="1809" t="s">
        <v>3354</v>
      </c>
      <c r="P264" s="1809" t="s">
        <v>3355</v>
      </c>
      <c r="Q264" s="1797" t="s">
        <v>3342</v>
      </c>
      <c r="R264" s="1797" t="s">
        <v>3356</v>
      </c>
      <c r="S264" s="1793" t="s">
        <v>3357</v>
      </c>
      <c r="T264" s="1797" t="s">
        <v>3342</v>
      </c>
      <c r="U264" s="1808"/>
      <c r="V264" s="1808"/>
      <c r="W264" s="1810"/>
      <c r="X264" s="1812"/>
      <c r="Y264" s="918"/>
      <c r="Z264" s="803"/>
      <c r="AA264" s="803"/>
      <c r="AB264" s="803"/>
      <c r="AC264" s="803"/>
    </row>
    <row r="265" spans="1:29" ht="17">
      <c r="A265" s="1792"/>
      <c r="B265" s="1792"/>
      <c r="C265" s="1792"/>
      <c r="D265" s="810" t="s">
        <v>20</v>
      </c>
      <c r="E265" s="811" t="s">
        <v>1914</v>
      </c>
      <c r="F265" s="1814"/>
      <c r="G265" s="916" t="s">
        <v>1914</v>
      </c>
      <c r="H265" s="916" t="s">
        <v>3358</v>
      </c>
      <c r="I265" s="1792"/>
      <c r="J265" s="1795"/>
      <c r="K265" s="813" t="s">
        <v>1914</v>
      </c>
      <c r="L265" s="1022" t="s">
        <v>1914</v>
      </c>
      <c r="M265" s="916" t="s">
        <v>1914</v>
      </c>
      <c r="N265" s="1792"/>
      <c r="O265" s="1811"/>
      <c r="P265" s="1811"/>
      <c r="Q265" s="1798"/>
      <c r="R265" s="1798"/>
      <c r="S265" s="1795"/>
      <c r="T265" s="1798"/>
      <c r="U265" s="916" t="s">
        <v>3359</v>
      </c>
      <c r="V265" s="916" t="s">
        <v>3342</v>
      </c>
      <c r="W265" s="1811"/>
      <c r="X265" s="814"/>
      <c r="Y265" s="814"/>
      <c r="Z265" s="803"/>
      <c r="AA265" s="803"/>
      <c r="AB265" s="803"/>
      <c r="AC265" s="803"/>
    </row>
    <row r="266" spans="1:29" ht="16">
      <c r="A266" s="1048"/>
      <c r="B266" s="1043" t="s">
        <v>3370</v>
      </c>
      <c r="C266" s="1049">
        <v>31101</v>
      </c>
      <c r="D266" s="1045"/>
      <c r="E266" s="975">
        <v>2002</v>
      </c>
      <c r="F266" s="1046">
        <v>316343811</v>
      </c>
      <c r="G266" s="1041">
        <f>VLOOKUP(C266,'[18]umur ekonomis'!$A$1:$C$79,3)</f>
        <v>50</v>
      </c>
      <c r="H266" s="926"/>
      <c r="I266" s="894">
        <f t="shared" ref="I266:I282" si="355">E266+M266-1</f>
        <v>2051</v>
      </c>
      <c r="J266" s="927"/>
      <c r="K266" s="925"/>
      <c r="L266" s="1023">
        <f>IF(G266+K266&gt;$G266,$G266-G266,K266)</f>
        <v>0</v>
      </c>
      <c r="M266" s="928">
        <f>G266+L266</f>
        <v>50</v>
      </c>
      <c r="N266" s="894">
        <f t="shared" ref="N266:N282" si="356">E266+M266-1</f>
        <v>2051</v>
      </c>
      <c r="O266" s="905">
        <f>F266</f>
        <v>316343811</v>
      </c>
      <c r="P266" s="898">
        <f>O266</f>
        <v>316343811</v>
      </c>
      <c r="Q266" s="898">
        <f>(O266)/M266</f>
        <v>6326876.2199999997</v>
      </c>
      <c r="R266" s="929">
        <f t="shared" ref="R266:R282" si="357">E266</f>
        <v>2002</v>
      </c>
      <c r="S266" s="897">
        <v>1</v>
      </c>
      <c r="T266" s="930">
        <f t="shared" ref="T266:T272" si="358">Q266*S266</f>
        <v>6326876.2199999997</v>
      </c>
      <c r="U266" s="894">
        <f t="shared" ref="U266:U282" si="359">E266</f>
        <v>2002</v>
      </c>
      <c r="V266" s="931">
        <f>IF(OR(AND(ISBLANK(D266),ISBLANK(F266)),ISTEXT(D266),ISTEXT(F266)),"",F266-Q266)</f>
        <v>310016934.77999997</v>
      </c>
      <c r="W266" s="932"/>
      <c r="X266" s="933"/>
      <c r="Y266" s="933"/>
      <c r="Z266" s="934" t="s">
        <v>3360</v>
      </c>
      <c r="AA266" s="935"/>
      <c r="AB266" s="935"/>
      <c r="AC266" s="936"/>
    </row>
    <row r="267" spans="1:29" ht="16">
      <c r="A267" s="1048"/>
      <c r="B267" s="1043"/>
      <c r="C267" s="1050"/>
      <c r="D267" s="974"/>
      <c r="E267" s="975">
        <f>E266+1</f>
        <v>2003</v>
      </c>
      <c r="F267" s="1046">
        <v>0</v>
      </c>
      <c r="G267" s="1042">
        <f t="shared" ref="G267:G282" si="360">M266-(E267-E266)</f>
        <v>49</v>
      </c>
      <c r="H267" s="893"/>
      <c r="I267" s="894">
        <f t="shared" si="355"/>
        <v>2051</v>
      </c>
      <c r="J267" s="895">
        <f>F267/$F$34</f>
        <v>0</v>
      </c>
      <c r="K267" s="896">
        <f>IF(J267=0%,0,IF(J267&lt;=25%,5,IF(J267&lt;=50%,10,IF(J267&lt;=75%,15,50))))</f>
        <v>0</v>
      </c>
      <c r="L267" s="1024">
        <f t="shared" ref="L267:L282" si="361">IF(OR(AND(ISBLANK(D267),ISBLANK(F267)),ISTEXT(D267),ISTEXT(F267)),"",IF(G267+K267&gt;$G$34,$G$34-G267,K267))</f>
        <v>0</v>
      </c>
      <c r="M267" s="897">
        <f>IF(OR(AND(ISBLANK(E267),ISBLANK(F267)),ISTEXT(E267),ISTEXT(F267)),"",G267+L267)</f>
        <v>49</v>
      </c>
      <c r="N267" s="894">
        <f t="shared" si="356"/>
        <v>2051</v>
      </c>
      <c r="O267" s="834">
        <f t="shared" ref="O267:O270" si="362">V266</f>
        <v>310016934.77999997</v>
      </c>
      <c r="P267" s="835">
        <f>O267+F267</f>
        <v>310016934.77999997</v>
      </c>
      <c r="Q267" s="898">
        <f>(P267)/M267</f>
        <v>6326876.2199999997</v>
      </c>
      <c r="R267" s="915">
        <f t="shared" si="357"/>
        <v>2003</v>
      </c>
      <c r="S267" s="833">
        <f>R267-R266</f>
        <v>1</v>
      </c>
      <c r="T267" s="837">
        <f t="shared" si="358"/>
        <v>6326876.2199999997</v>
      </c>
      <c r="U267" s="832">
        <f t="shared" si="359"/>
        <v>2003</v>
      </c>
      <c r="V267" s="838">
        <f t="shared" ref="V267:V282" si="363">IF(OR(AND(ISBLANK(D267),ISBLANK(F267)),ISTEXT(D267),ISTEXT(F267)),"",P267-T267)</f>
        <v>303690058.55999994</v>
      </c>
      <c r="W267" s="839"/>
      <c r="X267" s="840"/>
      <c r="Y267" s="815"/>
      <c r="Z267" s="841" t="s">
        <v>3361</v>
      </c>
      <c r="AA267" s="842"/>
      <c r="AB267" s="842"/>
      <c r="AC267" s="843">
        <f>F284</f>
        <v>577566147.59240282</v>
      </c>
    </row>
    <row r="268" spans="1:29" ht="16">
      <c r="A268" s="1048"/>
      <c r="B268" s="1037"/>
      <c r="C268" s="1050"/>
      <c r="D268" s="974"/>
      <c r="E268" s="975">
        <f t="shared" ref="E268:E270" si="364">E267+1</f>
        <v>2004</v>
      </c>
      <c r="F268" s="1039">
        <v>0</v>
      </c>
      <c r="G268" s="1042">
        <f t="shared" si="360"/>
        <v>48</v>
      </c>
      <c r="H268" s="893"/>
      <c r="I268" s="894">
        <f t="shared" si="355"/>
        <v>2051</v>
      </c>
      <c r="J268" s="895">
        <f t="shared" ref="J268:J269" si="365">F268/$F$59</f>
        <v>0</v>
      </c>
      <c r="K268" s="896">
        <f t="shared" ref="K268:K272" si="366">IF(J268=0%,0,IF(J268&lt;=25%,5,IF(J268&lt;=50%,10,IF(J268&lt;=75%,15,50))))</f>
        <v>0</v>
      </c>
      <c r="L268" s="1024">
        <f t="shared" si="361"/>
        <v>0</v>
      </c>
      <c r="M268" s="897">
        <f t="shared" ref="M268:M282" si="367">IF(OR(AND(ISBLANK(D268),ISBLANK(F268)),ISTEXT(D268),ISTEXT(F268)),"",G268+L268)</f>
        <v>48</v>
      </c>
      <c r="N268" s="894">
        <f t="shared" si="356"/>
        <v>2051</v>
      </c>
      <c r="O268" s="834">
        <f t="shared" si="362"/>
        <v>303690058.55999994</v>
      </c>
      <c r="P268" s="835">
        <f t="shared" ref="P268:P272" si="368">O268+F268</f>
        <v>303690058.55999994</v>
      </c>
      <c r="Q268" s="898">
        <f t="shared" ref="Q268:Q272" si="369">(P268)/M268</f>
        <v>6326876.2199999988</v>
      </c>
      <c r="R268" s="915">
        <f t="shared" si="357"/>
        <v>2004</v>
      </c>
      <c r="S268" s="833">
        <f t="shared" ref="S268:S270" si="370">R268-R267</f>
        <v>1</v>
      </c>
      <c r="T268" s="837">
        <f t="shared" si="358"/>
        <v>6326876.2199999988</v>
      </c>
      <c r="U268" s="832">
        <f t="shared" si="359"/>
        <v>2004</v>
      </c>
      <c r="V268" s="838">
        <f t="shared" si="363"/>
        <v>297363182.33999991</v>
      </c>
      <c r="W268" s="839"/>
      <c r="X268" s="840"/>
      <c r="Y268" s="815"/>
      <c r="Z268" s="841" t="s">
        <v>3362</v>
      </c>
      <c r="AA268" s="797"/>
      <c r="AB268" s="797"/>
      <c r="AC268" s="843">
        <f>T284</f>
        <v>173576640.38802469</v>
      </c>
    </row>
    <row r="269" spans="1:29" ht="16">
      <c r="A269" s="1048"/>
      <c r="B269" s="1037"/>
      <c r="C269" s="1050"/>
      <c r="D269" s="974"/>
      <c r="E269" s="975">
        <f t="shared" si="364"/>
        <v>2005</v>
      </c>
      <c r="F269" s="1039">
        <v>0</v>
      </c>
      <c r="G269" s="1042">
        <f t="shared" si="360"/>
        <v>47</v>
      </c>
      <c r="H269" s="893"/>
      <c r="I269" s="894">
        <f t="shared" si="355"/>
        <v>2051</v>
      </c>
      <c r="J269" s="895">
        <f t="shared" si="365"/>
        <v>0</v>
      </c>
      <c r="K269" s="896">
        <f t="shared" si="366"/>
        <v>0</v>
      </c>
      <c r="L269" s="1024">
        <f t="shared" si="361"/>
        <v>0</v>
      </c>
      <c r="M269" s="897">
        <f t="shared" si="367"/>
        <v>47</v>
      </c>
      <c r="N269" s="894">
        <f t="shared" si="356"/>
        <v>2051</v>
      </c>
      <c r="O269" s="834">
        <f t="shared" si="362"/>
        <v>297363182.33999991</v>
      </c>
      <c r="P269" s="835">
        <f t="shared" si="368"/>
        <v>297363182.33999991</v>
      </c>
      <c r="Q269" s="898">
        <f t="shared" si="369"/>
        <v>6326876.2199999979</v>
      </c>
      <c r="R269" s="915">
        <f t="shared" si="357"/>
        <v>2005</v>
      </c>
      <c r="S269" s="833">
        <f t="shared" si="370"/>
        <v>1</v>
      </c>
      <c r="T269" s="837">
        <f t="shared" si="358"/>
        <v>6326876.2199999979</v>
      </c>
      <c r="U269" s="832">
        <f t="shared" si="359"/>
        <v>2005</v>
      </c>
      <c r="V269" s="838">
        <f t="shared" si="363"/>
        <v>291036306.11999995</v>
      </c>
      <c r="W269" s="839"/>
      <c r="X269" s="840"/>
      <c r="Y269" s="815"/>
      <c r="Z269" s="854" t="s">
        <v>3363</v>
      </c>
      <c r="AA269" s="842"/>
      <c r="AB269" s="842"/>
      <c r="AC269" s="843">
        <f>AC267-AC268</f>
        <v>403989507.20437813</v>
      </c>
    </row>
    <row r="270" spans="1:29" ht="16">
      <c r="A270" s="1048"/>
      <c r="B270" s="1043"/>
      <c r="C270" s="1050"/>
      <c r="D270" s="974"/>
      <c r="E270" s="975">
        <f t="shared" si="364"/>
        <v>2006</v>
      </c>
      <c r="F270" s="1039">
        <v>0</v>
      </c>
      <c r="G270" s="1042">
        <f t="shared" si="360"/>
        <v>46</v>
      </c>
      <c r="H270" s="893"/>
      <c r="I270" s="894">
        <f t="shared" si="355"/>
        <v>2051</v>
      </c>
      <c r="J270" s="895">
        <f>F270/P269</f>
        <v>0</v>
      </c>
      <c r="K270" s="896">
        <f t="shared" si="366"/>
        <v>0</v>
      </c>
      <c r="L270" s="1024">
        <f t="shared" si="361"/>
        <v>0</v>
      </c>
      <c r="M270" s="897">
        <f t="shared" si="367"/>
        <v>46</v>
      </c>
      <c r="N270" s="894">
        <f t="shared" si="356"/>
        <v>2051</v>
      </c>
      <c r="O270" s="834">
        <f t="shared" si="362"/>
        <v>291036306.11999995</v>
      </c>
      <c r="P270" s="835">
        <f t="shared" si="368"/>
        <v>291036306.11999995</v>
      </c>
      <c r="Q270" s="898">
        <f t="shared" si="369"/>
        <v>6326876.2199999988</v>
      </c>
      <c r="R270" s="915">
        <f t="shared" si="357"/>
        <v>2006</v>
      </c>
      <c r="S270" s="833">
        <f t="shared" si="370"/>
        <v>1</v>
      </c>
      <c r="T270" s="837">
        <f t="shared" si="358"/>
        <v>6326876.2199999988</v>
      </c>
      <c r="U270" s="832">
        <f t="shared" si="359"/>
        <v>2006</v>
      </c>
      <c r="V270" s="838">
        <f t="shared" si="363"/>
        <v>284709429.89999998</v>
      </c>
      <c r="W270" s="839"/>
      <c r="X270" s="840"/>
      <c r="Y270" s="815"/>
      <c r="Z270" s="841" t="s">
        <v>3364</v>
      </c>
      <c r="AA270" s="842"/>
      <c r="AB270" s="842"/>
      <c r="AC270" s="843">
        <f>V283-AC269</f>
        <v>0</v>
      </c>
    </row>
    <row r="271" spans="1:29" ht="16">
      <c r="A271" s="1048"/>
      <c r="B271" s="1043" t="s">
        <v>3371</v>
      </c>
      <c r="C271" s="1050"/>
      <c r="D271" s="974"/>
      <c r="E271" s="975">
        <f>E270+1</f>
        <v>2007</v>
      </c>
      <c r="F271" s="1046">
        <v>261222336.59240282</v>
      </c>
      <c r="G271" s="1042">
        <f t="shared" si="360"/>
        <v>45</v>
      </c>
      <c r="H271" s="893"/>
      <c r="I271" s="894">
        <f t="shared" si="355"/>
        <v>2056</v>
      </c>
      <c r="J271" s="895">
        <f t="shared" ref="J271" si="371">F271/$F$59</f>
        <v>0.16734548731112803</v>
      </c>
      <c r="K271" s="896">
        <f t="shared" si="366"/>
        <v>5</v>
      </c>
      <c r="L271" s="1024">
        <f t="shared" si="361"/>
        <v>5</v>
      </c>
      <c r="M271" s="897">
        <f t="shared" si="367"/>
        <v>50</v>
      </c>
      <c r="N271" s="894">
        <f t="shared" si="356"/>
        <v>2056</v>
      </c>
      <c r="O271" s="834">
        <f>V270</f>
        <v>284709429.89999998</v>
      </c>
      <c r="P271" s="835">
        <f t="shared" si="368"/>
        <v>545931766.49240279</v>
      </c>
      <c r="Q271" s="898">
        <f t="shared" si="369"/>
        <v>10918635.329848057</v>
      </c>
      <c r="R271" s="915">
        <f t="shared" si="357"/>
        <v>2007</v>
      </c>
      <c r="S271" s="833">
        <f>R271-R270</f>
        <v>1</v>
      </c>
      <c r="T271" s="837">
        <f t="shared" si="358"/>
        <v>10918635.329848057</v>
      </c>
      <c r="U271" s="832">
        <f t="shared" si="359"/>
        <v>2007</v>
      </c>
      <c r="V271" s="838">
        <f t="shared" si="363"/>
        <v>535013131.16255474</v>
      </c>
      <c r="W271" s="839"/>
      <c r="X271" s="840"/>
      <c r="Y271" s="815"/>
      <c r="Z271" s="899"/>
      <c r="AA271" s="900"/>
      <c r="AB271" s="900"/>
      <c r="AC271" s="901"/>
    </row>
    <row r="272" spans="1:29" ht="16">
      <c r="A272" s="972"/>
      <c r="B272" s="1037"/>
      <c r="C272" s="973"/>
      <c r="D272" s="974"/>
      <c r="E272" s="975">
        <f>E271+1</f>
        <v>2008</v>
      </c>
      <c r="F272" s="1039">
        <v>0</v>
      </c>
      <c r="G272" s="1042">
        <f t="shared" si="360"/>
        <v>49</v>
      </c>
      <c r="H272" s="893"/>
      <c r="I272" s="894">
        <f t="shared" si="355"/>
        <v>2056</v>
      </c>
      <c r="J272" s="895">
        <f>F272/P271</f>
        <v>0</v>
      </c>
      <c r="K272" s="896">
        <f t="shared" si="366"/>
        <v>0</v>
      </c>
      <c r="L272" s="1024">
        <f t="shared" si="361"/>
        <v>0</v>
      </c>
      <c r="M272" s="897">
        <f t="shared" si="367"/>
        <v>49</v>
      </c>
      <c r="N272" s="894">
        <f t="shared" si="356"/>
        <v>2056</v>
      </c>
      <c r="O272" s="834">
        <f>V271</f>
        <v>535013131.16255474</v>
      </c>
      <c r="P272" s="835">
        <f t="shared" si="368"/>
        <v>535013131.16255474</v>
      </c>
      <c r="Q272" s="898">
        <f t="shared" si="369"/>
        <v>10918635.329848057</v>
      </c>
      <c r="R272" s="915">
        <f t="shared" si="357"/>
        <v>2008</v>
      </c>
      <c r="S272" s="833">
        <f>R272-R271</f>
        <v>1</v>
      </c>
      <c r="T272" s="837">
        <f t="shared" si="358"/>
        <v>10918635.329848057</v>
      </c>
      <c r="U272" s="832">
        <f t="shared" si="359"/>
        <v>2008</v>
      </c>
      <c r="V272" s="838">
        <f t="shared" si="363"/>
        <v>524094495.83270669</v>
      </c>
      <c r="W272" s="839"/>
      <c r="X272" s="840"/>
      <c r="Y272" s="815"/>
      <c r="Z272" s="808"/>
      <c r="AC272" s="903"/>
    </row>
    <row r="273" spans="1:29" ht="16">
      <c r="A273" s="1040"/>
      <c r="B273" s="1037"/>
      <c r="C273" s="973"/>
      <c r="D273" s="974"/>
      <c r="E273" s="975">
        <f>E272+1</f>
        <v>2009</v>
      </c>
      <c r="F273" s="1046">
        <v>0</v>
      </c>
      <c r="G273" s="1042">
        <f t="shared" si="360"/>
        <v>48</v>
      </c>
      <c r="H273" s="893"/>
      <c r="I273" s="894">
        <f t="shared" si="355"/>
        <v>2056</v>
      </c>
      <c r="J273" s="895">
        <f>F273/P272</f>
        <v>0</v>
      </c>
      <c r="K273" s="896">
        <f t="shared" ref="K273:K282" si="372">IF(J273=0%,0,IF(J273&lt;=25%,5,IF(J273&lt;=50%,10,IF(J273&lt;=75%,15,50))))</f>
        <v>0</v>
      </c>
      <c r="L273" s="1024">
        <f t="shared" si="361"/>
        <v>0</v>
      </c>
      <c r="M273" s="897">
        <f t="shared" si="367"/>
        <v>48</v>
      </c>
      <c r="N273" s="894">
        <f t="shared" si="356"/>
        <v>2056</v>
      </c>
      <c r="O273" s="834">
        <f>V272</f>
        <v>524094495.83270669</v>
      </c>
      <c r="P273" s="835">
        <f t="shared" ref="P273:P282" si="373">O273+F273</f>
        <v>524094495.83270669</v>
      </c>
      <c r="Q273" s="898">
        <f t="shared" ref="Q273:Q282" si="374">(P273)/M273</f>
        <v>10918635.329848057</v>
      </c>
      <c r="R273" s="915">
        <f t="shared" si="357"/>
        <v>2009</v>
      </c>
      <c r="S273" s="833">
        <f>R273-R272</f>
        <v>1</v>
      </c>
      <c r="T273" s="837">
        <f t="shared" ref="T273:T282" si="375">Q273*S273</f>
        <v>10918635.329848057</v>
      </c>
      <c r="U273" s="832">
        <f t="shared" si="359"/>
        <v>2009</v>
      </c>
      <c r="V273" s="838">
        <f t="shared" si="363"/>
        <v>513175860.50285864</v>
      </c>
      <c r="W273" s="839"/>
      <c r="X273" s="840"/>
      <c r="Y273" s="815"/>
      <c r="Z273" s="808"/>
      <c r="AA273" s="808"/>
      <c r="AB273" s="842"/>
      <c r="AC273" s="842"/>
    </row>
    <row r="274" spans="1:29" ht="16">
      <c r="A274" s="1036"/>
      <c r="B274" s="972"/>
      <c r="C274" s="973"/>
      <c r="D274" s="974"/>
      <c r="E274" s="830">
        <f t="shared" ref="E274:E282" si="376">E273+1</f>
        <v>2010</v>
      </c>
      <c r="F274" s="976">
        <v>0</v>
      </c>
      <c r="G274" s="853">
        <f t="shared" si="360"/>
        <v>47</v>
      </c>
      <c r="H274" s="893"/>
      <c r="I274" s="894">
        <f t="shared" si="355"/>
        <v>2056</v>
      </c>
      <c r="J274" s="895">
        <f t="shared" ref="J274:J282" si="377">F274/P273</f>
        <v>0</v>
      </c>
      <c r="K274" s="896">
        <f t="shared" si="372"/>
        <v>0</v>
      </c>
      <c r="L274" s="1024">
        <f t="shared" si="361"/>
        <v>0</v>
      </c>
      <c r="M274" s="897">
        <f t="shared" si="367"/>
        <v>47</v>
      </c>
      <c r="N274" s="894">
        <f t="shared" si="356"/>
        <v>2056</v>
      </c>
      <c r="O274" s="834">
        <f t="shared" ref="O274:O282" si="378">V273</f>
        <v>513175860.50285864</v>
      </c>
      <c r="P274" s="835">
        <f t="shared" si="373"/>
        <v>513175860.50285864</v>
      </c>
      <c r="Q274" s="898">
        <f t="shared" si="374"/>
        <v>10918635.329848057</v>
      </c>
      <c r="R274" s="915">
        <f t="shared" si="357"/>
        <v>2010</v>
      </c>
      <c r="S274" s="833">
        <f t="shared" ref="S274:S282" si="379">R274-R273</f>
        <v>1</v>
      </c>
      <c r="T274" s="837">
        <f t="shared" si="375"/>
        <v>10918635.329848057</v>
      </c>
      <c r="U274" s="832">
        <f t="shared" si="359"/>
        <v>2010</v>
      </c>
      <c r="V274" s="838">
        <f t="shared" si="363"/>
        <v>502257225.17301059</v>
      </c>
      <c r="W274" s="989"/>
      <c r="X274" s="840"/>
      <c r="Y274" s="815"/>
      <c r="Z274" s="1815" t="s">
        <v>3366</v>
      </c>
      <c r="AA274" s="1815"/>
      <c r="AB274" s="1815"/>
      <c r="AC274" s="859">
        <f>SUM(Q266:Q277)</f>
        <v>108064828.40893638</v>
      </c>
    </row>
    <row r="275" spans="1:29" ht="16">
      <c r="A275" s="1036"/>
      <c r="B275" s="1033"/>
      <c r="C275" s="973"/>
      <c r="D275" s="974"/>
      <c r="E275" s="830">
        <f t="shared" si="376"/>
        <v>2011</v>
      </c>
      <c r="F275" s="976">
        <v>0</v>
      </c>
      <c r="G275" s="853">
        <f t="shared" si="360"/>
        <v>46</v>
      </c>
      <c r="H275" s="893"/>
      <c r="I275" s="894">
        <f t="shared" si="355"/>
        <v>2056</v>
      </c>
      <c r="J275" s="895">
        <f t="shared" si="377"/>
        <v>0</v>
      </c>
      <c r="K275" s="896">
        <f t="shared" si="372"/>
        <v>0</v>
      </c>
      <c r="L275" s="1024">
        <f t="shared" si="361"/>
        <v>0</v>
      </c>
      <c r="M275" s="897">
        <f t="shared" si="367"/>
        <v>46</v>
      </c>
      <c r="N275" s="894">
        <f t="shared" si="356"/>
        <v>2056</v>
      </c>
      <c r="O275" s="834">
        <f t="shared" si="378"/>
        <v>502257225.17301059</v>
      </c>
      <c r="P275" s="835">
        <f t="shared" si="373"/>
        <v>502257225.17301059</v>
      </c>
      <c r="Q275" s="898">
        <f t="shared" si="374"/>
        <v>10918635.329848057</v>
      </c>
      <c r="R275" s="915">
        <f t="shared" si="357"/>
        <v>2011</v>
      </c>
      <c r="S275" s="833">
        <f t="shared" si="379"/>
        <v>1</v>
      </c>
      <c r="T275" s="837">
        <f t="shared" si="375"/>
        <v>10918635.329848057</v>
      </c>
      <c r="U275" s="832">
        <f t="shared" si="359"/>
        <v>2011</v>
      </c>
      <c r="V275" s="838">
        <f t="shared" si="363"/>
        <v>491338589.84316254</v>
      </c>
      <c r="W275" s="989"/>
      <c r="X275" s="840"/>
      <c r="Y275" s="815"/>
      <c r="Z275" s="808"/>
      <c r="AA275" s="808"/>
      <c r="AB275" s="842"/>
      <c r="AC275" s="842"/>
    </row>
    <row r="276" spans="1:29" ht="16">
      <c r="A276" s="1036"/>
      <c r="B276" s="972"/>
      <c r="C276" s="973"/>
      <c r="D276" s="974"/>
      <c r="E276" s="830">
        <f t="shared" si="376"/>
        <v>2012</v>
      </c>
      <c r="F276" s="976">
        <v>0</v>
      </c>
      <c r="G276" s="853">
        <f t="shared" si="360"/>
        <v>45</v>
      </c>
      <c r="H276" s="893"/>
      <c r="I276" s="894">
        <f t="shared" si="355"/>
        <v>2056</v>
      </c>
      <c r="J276" s="895">
        <f t="shared" si="377"/>
        <v>0</v>
      </c>
      <c r="K276" s="896">
        <f t="shared" si="372"/>
        <v>0</v>
      </c>
      <c r="L276" s="1024">
        <f t="shared" si="361"/>
        <v>0</v>
      </c>
      <c r="M276" s="897">
        <f t="shared" si="367"/>
        <v>45</v>
      </c>
      <c r="N276" s="894">
        <f t="shared" si="356"/>
        <v>2056</v>
      </c>
      <c r="O276" s="834">
        <f t="shared" si="378"/>
        <v>491338589.84316254</v>
      </c>
      <c r="P276" s="835">
        <f t="shared" si="373"/>
        <v>491338589.84316254</v>
      </c>
      <c r="Q276" s="898">
        <f t="shared" si="374"/>
        <v>10918635.329848057</v>
      </c>
      <c r="R276" s="915">
        <f t="shared" si="357"/>
        <v>2012</v>
      </c>
      <c r="S276" s="833">
        <f t="shared" si="379"/>
        <v>1</v>
      </c>
      <c r="T276" s="837">
        <f t="shared" si="375"/>
        <v>10918635.329848057</v>
      </c>
      <c r="U276" s="832">
        <f t="shared" si="359"/>
        <v>2012</v>
      </c>
      <c r="V276" s="838">
        <f t="shared" si="363"/>
        <v>480419954.51331449</v>
      </c>
      <c r="W276" s="989"/>
      <c r="X276" s="840"/>
      <c r="Y276" s="815"/>
      <c r="Z276" s="808"/>
      <c r="AA276" s="808"/>
      <c r="AB276" s="842"/>
      <c r="AC276" s="842"/>
    </row>
    <row r="277" spans="1:29" ht="16">
      <c r="A277" s="1036"/>
      <c r="B277" s="972"/>
      <c r="C277" s="973"/>
      <c r="D277" s="974"/>
      <c r="E277" s="830">
        <f t="shared" si="376"/>
        <v>2013</v>
      </c>
      <c r="F277" s="976">
        <v>0</v>
      </c>
      <c r="G277" s="853">
        <f t="shared" si="360"/>
        <v>44</v>
      </c>
      <c r="H277" s="893"/>
      <c r="I277" s="894">
        <f t="shared" si="355"/>
        <v>2056</v>
      </c>
      <c r="J277" s="895">
        <f t="shared" si="377"/>
        <v>0</v>
      </c>
      <c r="K277" s="896">
        <f t="shared" si="372"/>
        <v>0</v>
      </c>
      <c r="L277" s="1024">
        <f t="shared" si="361"/>
        <v>0</v>
      </c>
      <c r="M277" s="897">
        <f t="shared" si="367"/>
        <v>44</v>
      </c>
      <c r="N277" s="894">
        <f t="shared" si="356"/>
        <v>2056</v>
      </c>
      <c r="O277" s="834">
        <f t="shared" si="378"/>
        <v>480419954.51331449</v>
      </c>
      <c r="P277" s="835">
        <f t="shared" si="373"/>
        <v>480419954.51331449</v>
      </c>
      <c r="Q277" s="898">
        <f t="shared" si="374"/>
        <v>10918635.329848057</v>
      </c>
      <c r="R277" s="915">
        <f t="shared" si="357"/>
        <v>2013</v>
      </c>
      <c r="S277" s="833">
        <f t="shared" si="379"/>
        <v>1</v>
      </c>
      <c r="T277" s="837">
        <f t="shared" si="375"/>
        <v>10918635.329848057</v>
      </c>
      <c r="U277" s="832">
        <f t="shared" si="359"/>
        <v>2013</v>
      </c>
      <c r="V277" s="838">
        <f t="shared" si="363"/>
        <v>469501319.18346643</v>
      </c>
      <c r="W277" s="989"/>
      <c r="X277" s="840"/>
      <c r="Y277" s="815"/>
      <c r="Z277" s="808"/>
      <c r="AA277" s="808"/>
      <c r="AB277" s="842"/>
      <c r="AC277" s="842"/>
    </row>
    <row r="278" spans="1:29" ht="16">
      <c r="A278" s="1036"/>
      <c r="B278" s="972"/>
      <c r="C278" s="973"/>
      <c r="D278" s="974"/>
      <c r="E278" s="830">
        <f t="shared" si="376"/>
        <v>2014</v>
      </c>
      <c r="F278" s="976">
        <v>0</v>
      </c>
      <c r="G278" s="853">
        <f t="shared" si="360"/>
        <v>43</v>
      </c>
      <c r="H278" s="893"/>
      <c r="I278" s="894">
        <f t="shared" si="355"/>
        <v>2056</v>
      </c>
      <c r="J278" s="895">
        <f t="shared" si="377"/>
        <v>0</v>
      </c>
      <c r="K278" s="896">
        <f t="shared" si="372"/>
        <v>0</v>
      </c>
      <c r="L278" s="1024">
        <f t="shared" si="361"/>
        <v>0</v>
      </c>
      <c r="M278" s="897">
        <f t="shared" si="367"/>
        <v>43</v>
      </c>
      <c r="N278" s="894">
        <f t="shared" si="356"/>
        <v>2056</v>
      </c>
      <c r="O278" s="834">
        <f t="shared" si="378"/>
        <v>469501319.18346643</v>
      </c>
      <c r="P278" s="835">
        <f t="shared" si="373"/>
        <v>469501319.18346643</v>
      </c>
      <c r="Q278" s="898">
        <f t="shared" si="374"/>
        <v>10918635.329848057</v>
      </c>
      <c r="R278" s="915">
        <f t="shared" si="357"/>
        <v>2014</v>
      </c>
      <c r="S278" s="833">
        <f t="shared" si="379"/>
        <v>1</v>
      </c>
      <c r="T278" s="837">
        <f t="shared" si="375"/>
        <v>10918635.329848057</v>
      </c>
      <c r="U278" s="832">
        <f t="shared" si="359"/>
        <v>2014</v>
      </c>
      <c r="V278" s="838">
        <f t="shared" si="363"/>
        <v>458582683.85361838</v>
      </c>
      <c r="W278" s="989"/>
      <c r="X278" s="840"/>
      <c r="Y278" s="815"/>
      <c r="Z278" s="808"/>
      <c r="AA278" s="808"/>
      <c r="AB278" s="842"/>
      <c r="AC278" s="842"/>
    </row>
    <row r="279" spans="1:29" ht="16">
      <c r="A279" s="1036"/>
      <c r="B279" s="972"/>
      <c r="C279" s="973"/>
      <c r="D279" s="974"/>
      <c r="E279" s="830">
        <f t="shared" si="376"/>
        <v>2015</v>
      </c>
      <c r="F279" s="976">
        <v>0</v>
      </c>
      <c r="G279" s="853">
        <f t="shared" si="360"/>
        <v>42</v>
      </c>
      <c r="H279" s="893"/>
      <c r="I279" s="894">
        <f t="shared" si="355"/>
        <v>2056</v>
      </c>
      <c r="J279" s="895">
        <f t="shared" si="377"/>
        <v>0</v>
      </c>
      <c r="K279" s="896">
        <f t="shared" si="372"/>
        <v>0</v>
      </c>
      <c r="L279" s="1024">
        <f t="shared" si="361"/>
        <v>0</v>
      </c>
      <c r="M279" s="897">
        <f t="shared" si="367"/>
        <v>42</v>
      </c>
      <c r="N279" s="894">
        <f t="shared" si="356"/>
        <v>2056</v>
      </c>
      <c r="O279" s="834">
        <f t="shared" si="378"/>
        <v>458582683.85361838</v>
      </c>
      <c r="P279" s="835">
        <f t="shared" si="373"/>
        <v>458582683.85361838</v>
      </c>
      <c r="Q279" s="898">
        <f t="shared" si="374"/>
        <v>10918635.329848057</v>
      </c>
      <c r="R279" s="915">
        <f t="shared" si="357"/>
        <v>2015</v>
      </c>
      <c r="S279" s="833">
        <f t="shared" si="379"/>
        <v>1</v>
      </c>
      <c r="T279" s="837">
        <f t="shared" si="375"/>
        <v>10918635.329848057</v>
      </c>
      <c r="U279" s="832">
        <f t="shared" si="359"/>
        <v>2015</v>
      </c>
      <c r="V279" s="838">
        <f t="shared" si="363"/>
        <v>447664048.52377033</v>
      </c>
      <c r="W279" s="989"/>
      <c r="X279" s="840"/>
      <c r="Y279" s="815"/>
      <c r="Z279" s="808"/>
      <c r="AA279" s="808"/>
      <c r="AB279" s="842"/>
      <c r="AC279" s="842"/>
    </row>
    <row r="280" spans="1:29" ht="16">
      <c r="A280" s="1036"/>
      <c r="B280" s="972"/>
      <c r="C280" s="973"/>
      <c r="D280" s="974"/>
      <c r="E280" s="830">
        <f t="shared" si="376"/>
        <v>2016</v>
      </c>
      <c r="F280" s="976">
        <v>0</v>
      </c>
      <c r="G280" s="853">
        <f t="shared" si="360"/>
        <v>41</v>
      </c>
      <c r="H280" s="893"/>
      <c r="I280" s="894">
        <f t="shared" si="355"/>
        <v>2056</v>
      </c>
      <c r="J280" s="895">
        <f t="shared" si="377"/>
        <v>0</v>
      </c>
      <c r="K280" s="896">
        <f t="shared" si="372"/>
        <v>0</v>
      </c>
      <c r="L280" s="1024">
        <f t="shared" si="361"/>
        <v>0</v>
      </c>
      <c r="M280" s="897">
        <f t="shared" si="367"/>
        <v>41</v>
      </c>
      <c r="N280" s="894">
        <f t="shared" si="356"/>
        <v>2056</v>
      </c>
      <c r="O280" s="834">
        <f t="shared" si="378"/>
        <v>447664048.52377033</v>
      </c>
      <c r="P280" s="835">
        <f t="shared" si="373"/>
        <v>447664048.52377033</v>
      </c>
      <c r="Q280" s="898">
        <f t="shared" si="374"/>
        <v>10918635.329848057</v>
      </c>
      <c r="R280" s="915">
        <f t="shared" si="357"/>
        <v>2016</v>
      </c>
      <c r="S280" s="833">
        <f t="shared" si="379"/>
        <v>1</v>
      </c>
      <c r="T280" s="837">
        <f t="shared" si="375"/>
        <v>10918635.329848057</v>
      </c>
      <c r="U280" s="832">
        <f t="shared" si="359"/>
        <v>2016</v>
      </c>
      <c r="V280" s="838">
        <f t="shared" si="363"/>
        <v>436745413.19392228</v>
      </c>
      <c r="W280" s="989"/>
      <c r="X280" s="840"/>
      <c r="Y280" s="815"/>
      <c r="Z280" s="808"/>
      <c r="AA280" s="808"/>
      <c r="AB280" s="842"/>
      <c r="AC280" s="842"/>
    </row>
    <row r="281" spans="1:29" ht="16">
      <c r="A281" s="1036"/>
      <c r="B281" s="972"/>
      <c r="C281" s="973"/>
      <c r="D281" s="974"/>
      <c r="E281" s="830">
        <f t="shared" si="376"/>
        <v>2017</v>
      </c>
      <c r="F281" s="976">
        <v>0</v>
      </c>
      <c r="G281" s="853">
        <f t="shared" si="360"/>
        <v>40</v>
      </c>
      <c r="H281" s="893"/>
      <c r="I281" s="894">
        <f t="shared" si="355"/>
        <v>2056</v>
      </c>
      <c r="J281" s="895">
        <f t="shared" si="377"/>
        <v>0</v>
      </c>
      <c r="K281" s="896">
        <f t="shared" si="372"/>
        <v>0</v>
      </c>
      <c r="L281" s="1024">
        <f t="shared" si="361"/>
        <v>0</v>
      </c>
      <c r="M281" s="897">
        <f t="shared" si="367"/>
        <v>40</v>
      </c>
      <c r="N281" s="894">
        <f t="shared" si="356"/>
        <v>2056</v>
      </c>
      <c r="O281" s="834">
        <f t="shared" si="378"/>
        <v>436745413.19392228</v>
      </c>
      <c r="P281" s="835">
        <f t="shared" si="373"/>
        <v>436745413.19392228</v>
      </c>
      <c r="Q281" s="898">
        <f t="shared" si="374"/>
        <v>10918635.329848057</v>
      </c>
      <c r="R281" s="915">
        <f t="shared" si="357"/>
        <v>2017</v>
      </c>
      <c r="S281" s="833">
        <f t="shared" si="379"/>
        <v>1</v>
      </c>
      <c r="T281" s="837">
        <f t="shared" si="375"/>
        <v>10918635.329848057</v>
      </c>
      <c r="U281" s="832">
        <f t="shared" si="359"/>
        <v>2017</v>
      </c>
      <c r="V281" s="838">
        <f t="shared" si="363"/>
        <v>425826777.86407423</v>
      </c>
      <c r="W281" s="989"/>
      <c r="X281" s="840"/>
      <c r="Y281" s="815"/>
      <c r="Z281" s="808"/>
      <c r="AA281" s="808"/>
      <c r="AB281" s="842"/>
      <c r="AC281" s="842"/>
    </row>
    <row r="282" spans="1:29" ht="16">
      <c r="A282" s="1035"/>
      <c r="B282" s="902"/>
      <c r="C282" s="832"/>
      <c r="D282" s="892"/>
      <c r="E282" s="830">
        <f t="shared" si="376"/>
        <v>2018</v>
      </c>
      <c r="F282" s="976">
        <v>0</v>
      </c>
      <c r="G282" s="853">
        <f t="shared" si="360"/>
        <v>39</v>
      </c>
      <c r="H282" s="893"/>
      <c r="I282" s="894">
        <f t="shared" si="355"/>
        <v>2056</v>
      </c>
      <c r="J282" s="895">
        <f t="shared" si="377"/>
        <v>0</v>
      </c>
      <c r="K282" s="896">
        <f t="shared" si="372"/>
        <v>0</v>
      </c>
      <c r="L282" s="1024">
        <f t="shared" si="361"/>
        <v>0</v>
      </c>
      <c r="M282" s="897">
        <f t="shared" si="367"/>
        <v>39</v>
      </c>
      <c r="N282" s="894">
        <f t="shared" si="356"/>
        <v>2056</v>
      </c>
      <c r="O282" s="834">
        <f t="shared" si="378"/>
        <v>425826777.86407423</v>
      </c>
      <c r="P282" s="835">
        <f t="shared" si="373"/>
        <v>425826777.86407423</v>
      </c>
      <c r="Q282" s="898">
        <f t="shared" si="374"/>
        <v>10918635.329848057</v>
      </c>
      <c r="R282" s="915">
        <f t="shared" si="357"/>
        <v>2018</v>
      </c>
      <c r="S282" s="833">
        <f t="shared" si="379"/>
        <v>1</v>
      </c>
      <c r="T282" s="837">
        <f t="shared" si="375"/>
        <v>10918635.329848057</v>
      </c>
      <c r="U282" s="832">
        <f t="shared" si="359"/>
        <v>2018</v>
      </c>
      <c r="V282" s="838">
        <f t="shared" si="363"/>
        <v>414908142.53422618</v>
      </c>
      <c r="W282" s="858"/>
      <c r="X282" s="842"/>
      <c r="Y282" s="842"/>
    </row>
    <row r="283" spans="1:29" ht="16">
      <c r="A283" s="1040"/>
      <c r="B283" s="1239"/>
      <c r="C283" s="1240"/>
      <c r="D283" s="1241"/>
      <c r="E283" s="1236">
        <v>2019</v>
      </c>
      <c r="F283" s="976">
        <v>0</v>
      </c>
      <c r="G283" s="853">
        <f t="shared" ref="G283" si="380">M282-(E283-E282)</f>
        <v>38</v>
      </c>
      <c r="H283" s="893"/>
      <c r="I283" s="894">
        <f t="shared" ref="I283" si="381">E283+M283-1</f>
        <v>2056</v>
      </c>
      <c r="J283" s="895">
        <f t="shared" ref="J283" si="382">F283/P282</f>
        <v>0</v>
      </c>
      <c r="K283" s="896">
        <f t="shared" ref="K283" si="383">IF(J283=0%,0,IF(J283&lt;=25%,5,IF(J283&lt;=50%,10,IF(J283&lt;=75%,15,50))))</f>
        <v>0</v>
      </c>
      <c r="L283" s="1024">
        <f t="shared" ref="L283" si="384">IF(OR(AND(ISBLANK(D283),ISBLANK(F283)),ISTEXT(D283),ISTEXT(F283)),"",IF(G283+K283&gt;$G$34,$G$34-G283,K283))</f>
        <v>0</v>
      </c>
      <c r="M283" s="897">
        <f t="shared" ref="M283" si="385">IF(OR(AND(ISBLANK(D283),ISBLANK(F283)),ISTEXT(D283),ISTEXT(F283)),"",G283+L283)</f>
        <v>38</v>
      </c>
      <c r="N283" s="894">
        <f t="shared" ref="N283" si="386">E283+M283-1</f>
        <v>2056</v>
      </c>
      <c r="O283" s="834">
        <f t="shared" ref="O283" si="387">V282</f>
        <v>414908142.53422618</v>
      </c>
      <c r="P283" s="835">
        <f t="shared" ref="P283" si="388">O283+F283</f>
        <v>414908142.53422618</v>
      </c>
      <c r="Q283" s="898">
        <f t="shared" ref="Q283" si="389">(P283)/M283</f>
        <v>10918635.329848057</v>
      </c>
      <c r="R283" s="915">
        <f t="shared" ref="R283" si="390">E283</f>
        <v>2019</v>
      </c>
      <c r="S283" s="833">
        <f t="shared" ref="S283" si="391">R283-R282</f>
        <v>1</v>
      </c>
      <c r="T283" s="837">
        <f t="shared" ref="T283" si="392">Q283*S283</f>
        <v>10918635.329848057</v>
      </c>
      <c r="U283" s="832">
        <f t="shared" ref="U283" si="393">E283</f>
        <v>2019</v>
      </c>
      <c r="V283" s="838">
        <f t="shared" ref="V283" si="394">IF(OR(AND(ISBLANK(D283),ISBLANK(F283)),ISTEXT(D283),ISTEXT(F283)),"",P283-T283)</f>
        <v>403989507.20437813</v>
      </c>
      <c r="W283" s="1242"/>
      <c r="X283" s="842"/>
      <c r="Y283" s="842"/>
    </row>
    <row r="284" spans="1:29" ht="16">
      <c r="A284" s="1816" t="s">
        <v>100</v>
      </c>
      <c r="B284" s="1817"/>
      <c r="C284" s="1817"/>
      <c r="D284" s="1817"/>
      <c r="E284" s="1818"/>
      <c r="F284" s="991">
        <f>SUM(F266:F282)</f>
        <v>577566147.59240282</v>
      </c>
      <c r="G284" s="861"/>
      <c r="H284" s="862"/>
      <c r="I284" s="863"/>
      <c r="J284" s="863"/>
      <c r="K284" s="861"/>
      <c r="L284" s="1025"/>
      <c r="M284" s="864"/>
      <c r="N284" s="863"/>
      <c r="O284" s="865"/>
      <c r="P284" s="866"/>
      <c r="Q284" s="867"/>
      <c r="R284" s="868"/>
      <c r="S284" s="868"/>
      <c r="T284" s="866">
        <f>SUM(T266:T283)</f>
        <v>173576640.38802469</v>
      </c>
      <c r="U284" s="869"/>
      <c r="V284" s="870"/>
      <c r="W284" s="916"/>
      <c r="X284" s="803"/>
      <c r="Y284" s="803"/>
      <c r="Z284" s="803"/>
      <c r="AA284" s="803"/>
      <c r="AB284" s="803"/>
      <c r="AC284" s="803"/>
    </row>
    <row r="287" spans="1:29" ht="16">
      <c r="A287" s="1813" t="s">
        <v>3416</v>
      </c>
      <c r="B287" s="1813"/>
      <c r="C287" s="1813"/>
      <c r="D287" s="1813"/>
      <c r="E287" s="884"/>
      <c r="F287" s="885"/>
      <c r="G287" s="885"/>
      <c r="H287" s="797"/>
      <c r="I287" s="798"/>
      <c r="J287" s="798"/>
      <c r="K287" s="885"/>
      <c r="L287" s="1027"/>
      <c r="M287" s="885"/>
      <c r="N287" s="885"/>
      <c r="O287" s="885"/>
      <c r="P287" s="885"/>
      <c r="Q287" s="885"/>
      <c r="R287" s="885"/>
      <c r="S287" s="885"/>
      <c r="T287" s="886"/>
      <c r="U287" s="887"/>
      <c r="V287" s="885"/>
      <c r="W287" s="885"/>
      <c r="X287" s="888"/>
      <c r="Y287" s="888"/>
      <c r="Z287" s="888"/>
      <c r="AA287" s="888"/>
      <c r="AB287" s="888"/>
      <c r="AC287" s="888"/>
    </row>
    <row r="288" spans="1:29" ht="17">
      <c r="A288" s="1792" t="s">
        <v>118</v>
      </c>
      <c r="B288" s="1792" t="s">
        <v>3340</v>
      </c>
      <c r="C288" s="1792" t="s">
        <v>3</v>
      </c>
      <c r="D288" s="1792" t="s">
        <v>3341</v>
      </c>
      <c r="E288" s="1792"/>
      <c r="F288" s="1814" t="s">
        <v>3342</v>
      </c>
      <c r="G288" s="1792" t="s">
        <v>3343</v>
      </c>
      <c r="H288" s="1792"/>
      <c r="I288" s="1792" t="s">
        <v>3344</v>
      </c>
      <c r="J288" s="1793" t="s">
        <v>3345</v>
      </c>
      <c r="K288" s="1792" t="s">
        <v>3346</v>
      </c>
      <c r="L288" s="1796" t="s">
        <v>3347</v>
      </c>
      <c r="M288" s="1797" t="s">
        <v>3348</v>
      </c>
      <c r="N288" s="1792" t="s">
        <v>3349</v>
      </c>
      <c r="O288" s="1805" t="s">
        <v>3350</v>
      </c>
      <c r="P288" s="1806"/>
      <c r="Q288" s="917" t="s">
        <v>3351</v>
      </c>
      <c r="R288" s="1805" t="s">
        <v>2425</v>
      </c>
      <c r="S288" s="1807"/>
      <c r="T288" s="1806"/>
      <c r="U288" s="1808" t="s">
        <v>3352</v>
      </c>
      <c r="V288" s="1808"/>
      <c r="W288" s="1809" t="s">
        <v>3353</v>
      </c>
      <c r="X288" s="1812"/>
      <c r="Y288" s="918"/>
      <c r="Z288" s="803">
        <v>12</v>
      </c>
      <c r="AA288" s="803"/>
      <c r="AB288" s="803"/>
      <c r="AC288" s="889"/>
    </row>
    <row r="289" spans="1:29" ht="16">
      <c r="A289" s="1792"/>
      <c r="B289" s="1792"/>
      <c r="C289" s="1792"/>
      <c r="D289" s="1792"/>
      <c r="E289" s="1792"/>
      <c r="F289" s="1814"/>
      <c r="G289" s="1792"/>
      <c r="H289" s="1792"/>
      <c r="I289" s="1792"/>
      <c r="J289" s="1794"/>
      <c r="K289" s="1792"/>
      <c r="L289" s="1796"/>
      <c r="M289" s="1798"/>
      <c r="N289" s="1792"/>
      <c r="O289" s="1809" t="s">
        <v>3354</v>
      </c>
      <c r="P289" s="1809" t="s">
        <v>3355</v>
      </c>
      <c r="Q289" s="1797" t="s">
        <v>3342</v>
      </c>
      <c r="R289" s="1797" t="s">
        <v>3356</v>
      </c>
      <c r="S289" s="1793" t="s">
        <v>3357</v>
      </c>
      <c r="T289" s="1797" t="s">
        <v>3342</v>
      </c>
      <c r="U289" s="1808"/>
      <c r="V289" s="1808"/>
      <c r="W289" s="1810"/>
      <c r="X289" s="1812"/>
      <c r="Y289" s="918"/>
      <c r="Z289" s="803"/>
      <c r="AA289" s="803"/>
      <c r="AB289" s="803"/>
      <c r="AC289" s="803"/>
    </row>
    <row r="290" spans="1:29" ht="17">
      <c r="A290" s="1792"/>
      <c r="B290" s="1792"/>
      <c r="C290" s="1792"/>
      <c r="D290" s="810" t="s">
        <v>20</v>
      </c>
      <c r="E290" s="811" t="s">
        <v>1914</v>
      </c>
      <c r="F290" s="1814"/>
      <c r="G290" s="916" t="s">
        <v>1914</v>
      </c>
      <c r="H290" s="916" t="s">
        <v>3358</v>
      </c>
      <c r="I290" s="1792"/>
      <c r="J290" s="1795"/>
      <c r="K290" s="813" t="s">
        <v>1914</v>
      </c>
      <c r="L290" s="1022" t="s">
        <v>1914</v>
      </c>
      <c r="M290" s="916" t="s">
        <v>1914</v>
      </c>
      <c r="N290" s="1792"/>
      <c r="O290" s="1811"/>
      <c r="P290" s="1811"/>
      <c r="Q290" s="1798"/>
      <c r="R290" s="1798"/>
      <c r="S290" s="1795"/>
      <c r="T290" s="1798"/>
      <c r="U290" s="916" t="s">
        <v>3359</v>
      </c>
      <c r="V290" s="916" t="s">
        <v>3342</v>
      </c>
      <c r="W290" s="1811"/>
      <c r="X290" s="814"/>
      <c r="Y290" s="814"/>
      <c r="Z290" s="803"/>
      <c r="AA290" s="803"/>
      <c r="AB290" s="803"/>
      <c r="AC290" s="803"/>
    </row>
    <row r="291" spans="1:29" ht="16">
      <c r="A291" s="1048"/>
      <c r="B291" s="1043" t="s">
        <v>3372</v>
      </c>
      <c r="C291" s="1049">
        <v>31101</v>
      </c>
      <c r="D291" s="1045"/>
      <c r="E291" s="975">
        <v>2002</v>
      </c>
      <c r="F291" s="1046">
        <v>284568083</v>
      </c>
      <c r="G291" s="1041">
        <f>VLOOKUP(C291,'[18]umur ekonomis'!$A$1:$C$79,3)</f>
        <v>50</v>
      </c>
      <c r="H291" s="926"/>
      <c r="I291" s="894">
        <f t="shared" ref="I291:I307" si="395">E291+M291-1</f>
        <v>2051</v>
      </c>
      <c r="J291" s="927"/>
      <c r="K291" s="925"/>
      <c r="L291" s="1023">
        <f>IF(G291+K291&gt;$G291,$G291-G291,K291)</f>
        <v>0</v>
      </c>
      <c r="M291" s="928">
        <f>G291+L291</f>
        <v>50</v>
      </c>
      <c r="N291" s="894">
        <f t="shared" ref="N291:N307" si="396">E291+M291-1</f>
        <v>2051</v>
      </c>
      <c r="O291" s="905">
        <f>F291</f>
        <v>284568083</v>
      </c>
      <c r="P291" s="898">
        <f>O291</f>
        <v>284568083</v>
      </c>
      <c r="Q291" s="898">
        <f>(O291)/M291</f>
        <v>5691361.6600000001</v>
      </c>
      <c r="R291" s="929">
        <f t="shared" ref="R291:R307" si="397">E291</f>
        <v>2002</v>
      </c>
      <c r="S291" s="897">
        <v>1</v>
      </c>
      <c r="T291" s="930">
        <f t="shared" ref="T291:T307" si="398">Q291*S291</f>
        <v>5691361.6600000001</v>
      </c>
      <c r="U291" s="894">
        <f t="shared" ref="U291:U307" si="399">E291</f>
        <v>2002</v>
      </c>
      <c r="V291" s="931">
        <f>IF(OR(AND(ISBLANK(D291),ISBLANK(F291)),ISTEXT(D291),ISTEXT(F291)),"",F291-Q291)</f>
        <v>278876721.33999997</v>
      </c>
      <c r="W291" s="932"/>
      <c r="X291" s="933"/>
      <c r="Y291" s="933"/>
      <c r="Z291" s="934" t="s">
        <v>3360</v>
      </c>
      <c r="AA291" s="935"/>
      <c r="AB291" s="935"/>
      <c r="AC291" s="936"/>
    </row>
    <row r="292" spans="1:29" ht="16">
      <c r="A292" s="1048"/>
      <c r="B292" s="1043"/>
      <c r="C292" s="1050"/>
      <c r="D292" s="974"/>
      <c r="E292" s="975">
        <f>E291+1</f>
        <v>2003</v>
      </c>
      <c r="F292" s="1046">
        <v>0</v>
      </c>
      <c r="G292" s="1042">
        <f t="shared" ref="G292:G307" si="400">M291-(E292-E291)</f>
        <v>49</v>
      </c>
      <c r="H292" s="893"/>
      <c r="I292" s="894">
        <f t="shared" si="395"/>
        <v>2051</v>
      </c>
      <c r="J292" s="895">
        <f>F292/$F$34</f>
        <v>0</v>
      </c>
      <c r="K292" s="896">
        <f>IF(J292=0%,0,IF(J292&lt;=25%,5,IF(J292&lt;=50%,10,IF(J292&lt;=75%,15,50))))</f>
        <v>0</v>
      </c>
      <c r="L292" s="1024">
        <f t="shared" ref="L292:L307" si="401">IF(OR(AND(ISBLANK(D292),ISBLANK(F292)),ISTEXT(D292),ISTEXT(F292)),"",IF(G292+K292&gt;$G$34,$G$34-G292,K292))</f>
        <v>0</v>
      </c>
      <c r="M292" s="897">
        <f>IF(OR(AND(ISBLANK(E292),ISBLANK(F292)),ISTEXT(E292),ISTEXT(F292)),"",G292+L292)</f>
        <v>49</v>
      </c>
      <c r="N292" s="894">
        <f t="shared" si="396"/>
        <v>2051</v>
      </c>
      <c r="O292" s="834">
        <f t="shared" ref="O292:O295" si="402">V291</f>
        <v>278876721.33999997</v>
      </c>
      <c r="P292" s="835">
        <f>O292+F292</f>
        <v>278876721.33999997</v>
      </c>
      <c r="Q292" s="898">
        <f>(P292)/M292</f>
        <v>5691361.6599999992</v>
      </c>
      <c r="R292" s="915">
        <f t="shared" si="397"/>
        <v>2003</v>
      </c>
      <c r="S292" s="833">
        <f>R292-R291</f>
        <v>1</v>
      </c>
      <c r="T292" s="837">
        <f t="shared" si="398"/>
        <v>5691361.6599999992</v>
      </c>
      <c r="U292" s="832">
        <f t="shared" si="399"/>
        <v>2003</v>
      </c>
      <c r="V292" s="838">
        <f t="shared" ref="V292:V307" si="403">IF(OR(AND(ISBLANK(D292),ISBLANK(F292)),ISTEXT(D292),ISTEXT(F292)),"",P292-T292)</f>
        <v>273185359.67999995</v>
      </c>
      <c r="W292" s="839"/>
      <c r="X292" s="840"/>
      <c r="Y292" s="815"/>
      <c r="Z292" s="841" t="s">
        <v>3361</v>
      </c>
      <c r="AA292" s="842"/>
      <c r="AB292" s="842"/>
      <c r="AC292" s="843">
        <f>F309</f>
        <v>1451752717</v>
      </c>
    </row>
    <row r="293" spans="1:29" ht="16">
      <c r="A293" s="1048"/>
      <c r="B293" s="1037"/>
      <c r="C293" s="1050"/>
      <c r="D293" s="974"/>
      <c r="E293" s="975">
        <f t="shared" ref="E293:E295" si="404">E292+1</f>
        <v>2004</v>
      </c>
      <c r="F293" s="1039">
        <v>0</v>
      </c>
      <c r="G293" s="1042">
        <f t="shared" si="400"/>
        <v>48</v>
      </c>
      <c r="H293" s="893"/>
      <c r="I293" s="894">
        <f t="shared" si="395"/>
        <v>2051</v>
      </c>
      <c r="J293" s="895">
        <f t="shared" ref="J293:J294" si="405">F293/$F$59</f>
        <v>0</v>
      </c>
      <c r="K293" s="896">
        <f t="shared" ref="K293:K307" si="406">IF(J293=0%,0,IF(J293&lt;=25%,5,IF(J293&lt;=50%,10,IF(J293&lt;=75%,15,50))))</f>
        <v>0</v>
      </c>
      <c r="L293" s="1024">
        <f t="shared" si="401"/>
        <v>0</v>
      </c>
      <c r="M293" s="897">
        <f t="shared" ref="M293:M307" si="407">IF(OR(AND(ISBLANK(D293),ISBLANK(F293)),ISTEXT(D293),ISTEXT(F293)),"",G293+L293)</f>
        <v>48</v>
      </c>
      <c r="N293" s="894">
        <f t="shared" si="396"/>
        <v>2051</v>
      </c>
      <c r="O293" s="834">
        <f t="shared" si="402"/>
        <v>273185359.67999995</v>
      </c>
      <c r="P293" s="835">
        <f t="shared" ref="P293:P307" si="408">O293+F293</f>
        <v>273185359.67999995</v>
      </c>
      <c r="Q293" s="898">
        <f t="shared" ref="Q293:Q307" si="409">(P293)/M293</f>
        <v>5691361.6599999992</v>
      </c>
      <c r="R293" s="915">
        <f t="shared" si="397"/>
        <v>2004</v>
      </c>
      <c r="S293" s="833">
        <f t="shared" ref="S293:S295" si="410">R293-R292</f>
        <v>1</v>
      </c>
      <c r="T293" s="837">
        <f t="shared" si="398"/>
        <v>5691361.6599999992</v>
      </c>
      <c r="U293" s="832">
        <f t="shared" si="399"/>
        <v>2004</v>
      </c>
      <c r="V293" s="838">
        <f t="shared" si="403"/>
        <v>267493998.01999995</v>
      </c>
      <c r="W293" s="839"/>
      <c r="X293" s="840"/>
      <c r="Y293" s="815"/>
      <c r="Z293" s="841" t="s">
        <v>3362</v>
      </c>
      <c r="AA293" s="797"/>
      <c r="AB293" s="797"/>
      <c r="AC293" s="843">
        <f>T309</f>
        <v>374373261.24960005</v>
      </c>
    </row>
    <row r="294" spans="1:29" ht="16">
      <c r="A294" s="1048"/>
      <c r="B294" s="1037"/>
      <c r="C294" s="1050"/>
      <c r="D294" s="974"/>
      <c r="E294" s="975">
        <f t="shared" si="404"/>
        <v>2005</v>
      </c>
      <c r="F294" s="1039">
        <v>0</v>
      </c>
      <c r="G294" s="1042">
        <f t="shared" si="400"/>
        <v>47</v>
      </c>
      <c r="H294" s="893"/>
      <c r="I294" s="894">
        <f t="shared" si="395"/>
        <v>2051</v>
      </c>
      <c r="J294" s="895">
        <f t="shared" si="405"/>
        <v>0</v>
      </c>
      <c r="K294" s="896">
        <f t="shared" si="406"/>
        <v>0</v>
      </c>
      <c r="L294" s="1024">
        <f t="shared" si="401"/>
        <v>0</v>
      </c>
      <c r="M294" s="897">
        <f t="shared" si="407"/>
        <v>47</v>
      </c>
      <c r="N294" s="894">
        <f t="shared" si="396"/>
        <v>2051</v>
      </c>
      <c r="O294" s="834">
        <f t="shared" si="402"/>
        <v>267493998.01999995</v>
      </c>
      <c r="P294" s="835">
        <f t="shared" si="408"/>
        <v>267493998.01999995</v>
      </c>
      <c r="Q294" s="898">
        <f t="shared" si="409"/>
        <v>5691361.6599999992</v>
      </c>
      <c r="R294" s="915">
        <f t="shared" si="397"/>
        <v>2005</v>
      </c>
      <c r="S294" s="833">
        <f t="shared" si="410"/>
        <v>1</v>
      </c>
      <c r="T294" s="837">
        <f t="shared" si="398"/>
        <v>5691361.6599999992</v>
      </c>
      <c r="U294" s="832">
        <f t="shared" si="399"/>
        <v>2005</v>
      </c>
      <c r="V294" s="838">
        <f t="shared" si="403"/>
        <v>261802636.35999995</v>
      </c>
      <c r="W294" s="839"/>
      <c r="X294" s="840"/>
      <c r="Y294" s="815"/>
      <c r="Z294" s="854" t="s">
        <v>3363</v>
      </c>
      <c r="AA294" s="842"/>
      <c r="AB294" s="842"/>
      <c r="AC294" s="843">
        <f>AC292-AC293</f>
        <v>1077379455.7504001</v>
      </c>
    </row>
    <row r="295" spans="1:29" ht="16">
      <c r="A295" s="1048"/>
      <c r="B295" s="1043"/>
      <c r="C295" s="1050"/>
      <c r="D295" s="974"/>
      <c r="E295" s="975">
        <f t="shared" si="404"/>
        <v>2006</v>
      </c>
      <c r="F295" s="1039">
        <v>0</v>
      </c>
      <c r="G295" s="1042">
        <f t="shared" si="400"/>
        <v>46</v>
      </c>
      <c r="H295" s="893"/>
      <c r="I295" s="894">
        <f t="shared" si="395"/>
        <v>2051</v>
      </c>
      <c r="J295" s="895">
        <f>F295/P294</f>
        <v>0</v>
      </c>
      <c r="K295" s="896">
        <f t="shared" si="406"/>
        <v>0</v>
      </c>
      <c r="L295" s="1024">
        <f t="shared" si="401"/>
        <v>0</v>
      </c>
      <c r="M295" s="897">
        <f t="shared" si="407"/>
        <v>46</v>
      </c>
      <c r="N295" s="894">
        <f t="shared" si="396"/>
        <v>2051</v>
      </c>
      <c r="O295" s="834">
        <f t="shared" si="402"/>
        <v>261802636.35999995</v>
      </c>
      <c r="P295" s="835">
        <f t="shared" si="408"/>
        <v>261802636.35999995</v>
      </c>
      <c r="Q295" s="898">
        <f t="shared" si="409"/>
        <v>5691361.6599999992</v>
      </c>
      <c r="R295" s="915">
        <f t="shared" si="397"/>
        <v>2006</v>
      </c>
      <c r="S295" s="833">
        <f t="shared" si="410"/>
        <v>1</v>
      </c>
      <c r="T295" s="837">
        <f t="shared" si="398"/>
        <v>5691361.6599999992</v>
      </c>
      <c r="U295" s="832">
        <f t="shared" si="399"/>
        <v>2006</v>
      </c>
      <c r="V295" s="838">
        <f t="shared" si="403"/>
        <v>256111274.69999996</v>
      </c>
      <c r="W295" s="839"/>
      <c r="X295" s="840"/>
      <c r="Y295" s="815"/>
      <c r="Z295" s="841" t="s">
        <v>3364</v>
      </c>
      <c r="AA295" s="842"/>
      <c r="AB295" s="842"/>
      <c r="AC295" s="843">
        <f>V308-AC294</f>
        <v>0</v>
      </c>
    </row>
    <row r="296" spans="1:29" ht="16">
      <c r="A296" s="1048"/>
      <c r="B296" s="1043"/>
      <c r="C296" s="1050"/>
      <c r="D296" s="974"/>
      <c r="E296" s="975">
        <f>E295+1</f>
        <v>2007</v>
      </c>
      <c r="F296" s="1046">
        <v>0</v>
      </c>
      <c r="G296" s="1042">
        <f t="shared" si="400"/>
        <v>45</v>
      </c>
      <c r="H296" s="893"/>
      <c r="I296" s="894">
        <f t="shared" si="395"/>
        <v>2051</v>
      </c>
      <c r="J296" s="895">
        <f t="shared" ref="J296" si="411">F296/$F$59</f>
        <v>0</v>
      </c>
      <c r="K296" s="896">
        <f t="shared" si="406"/>
        <v>0</v>
      </c>
      <c r="L296" s="1024">
        <f t="shared" si="401"/>
        <v>0</v>
      </c>
      <c r="M296" s="897">
        <f t="shared" si="407"/>
        <v>45</v>
      </c>
      <c r="N296" s="894">
        <f t="shared" si="396"/>
        <v>2051</v>
      </c>
      <c r="O296" s="834">
        <f>V295</f>
        <v>256111274.69999996</v>
      </c>
      <c r="P296" s="835">
        <f t="shared" si="408"/>
        <v>256111274.69999996</v>
      </c>
      <c r="Q296" s="898">
        <f t="shared" si="409"/>
        <v>5691361.6599999992</v>
      </c>
      <c r="R296" s="915">
        <f t="shared" si="397"/>
        <v>2007</v>
      </c>
      <c r="S296" s="833">
        <f>R296-R295</f>
        <v>1</v>
      </c>
      <c r="T296" s="837">
        <f t="shared" si="398"/>
        <v>5691361.6599999992</v>
      </c>
      <c r="U296" s="832">
        <f t="shared" si="399"/>
        <v>2007</v>
      </c>
      <c r="V296" s="838">
        <f t="shared" si="403"/>
        <v>250419913.03999996</v>
      </c>
      <c r="W296" s="839"/>
      <c r="X296" s="840"/>
      <c r="Y296" s="815"/>
      <c r="Z296" s="899"/>
      <c r="AA296" s="900"/>
      <c r="AB296" s="900"/>
      <c r="AC296" s="901"/>
    </row>
    <row r="297" spans="1:29" ht="16">
      <c r="A297" s="972"/>
      <c r="B297" s="1037" t="s">
        <v>3301</v>
      </c>
      <c r="C297" s="973"/>
      <c r="D297" s="974"/>
      <c r="E297" s="975">
        <f>E296+1</f>
        <v>2008</v>
      </c>
      <c r="F297" s="1039">
        <v>1167184634</v>
      </c>
      <c r="G297" s="1042">
        <f t="shared" si="400"/>
        <v>44</v>
      </c>
      <c r="H297" s="893"/>
      <c r="I297" s="894">
        <f t="shared" si="395"/>
        <v>2057</v>
      </c>
      <c r="J297" s="895">
        <f>F297/P296</f>
        <v>4.5573340547666259</v>
      </c>
      <c r="K297" s="896">
        <f t="shared" si="406"/>
        <v>50</v>
      </c>
      <c r="L297" s="1024">
        <f t="shared" si="401"/>
        <v>6</v>
      </c>
      <c r="M297" s="897">
        <f t="shared" si="407"/>
        <v>50</v>
      </c>
      <c r="N297" s="894">
        <f t="shared" si="396"/>
        <v>2057</v>
      </c>
      <c r="O297" s="834">
        <f>V296</f>
        <v>250419913.03999996</v>
      </c>
      <c r="P297" s="835">
        <f t="shared" si="408"/>
        <v>1417604547.04</v>
      </c>
      <c r="Q297" s="898">
        <f t="shared" si="409"/>
        <v>28352090.9408</v>
      </c>
      <c r="R297" s="915">
        <f t="shared" si="397"/>
        <v>2008</v>
      </c>
      <c r="S297" s="833">
        <f>R297-R296</f>
        <v>1</v>
      </c>
      <c r="T297" s="837">
        <f t="shared" si="398"/>
        <v>28352090.9408</v>
      </c>
      <c r="U297" s="832">
        <f t="shared" si="399"/>
        <v>2008</v>
      </c>
      <c r="V297" s="838">
        <f t="shared" si="403"/>
        <v>1389252456.0992</v>
      </c>
      <c r="W297" s="839"/>
      <c r="X297" s="840"/>
      <c r="Y297" s="815"/>
      <c r="Z297" s="808"/>
      <c r="AC297" s="903"/>
    </row>
    <row r="298" spans="1:29" ht="16">
      <c r="A298" s="1040"/>
      <c r="B298" s="1037"/>
      <c r="C298" s="973"/>
      <c r="D298" s="974"/>
      <c r="E298" s="975">
        <f>E297+1</f>
        <v>2009</v>
      </c>
      <c r="F298" s="1046">
        <v>0</v>
      </c>
      <c r="G298" s="1042">
        <f t="shared" si="400"/>
        <v>49</v>
      </c>
      <c r="H298" s="893"/>
      <c r="I298" s="894">
        <f t="shared" si="395"/>
        <v>2057</v>
      </c>
      <c r="J298" s="895">
        <f>F298/P297</f>
        <v>0</v>
      </c>
      <c r="K298" s="896">
        <f t="shared" si="406"/>
        <v>0</v>
      </c>
      <c r="L298" s="1024">
        <f t="shared" si="401"/>
        <v>0</v>
      </c>
      <c r="M298" s="897">
        <f t="shared" si="407"/>
        <v>49</v>
      </c>
      <c r="N298" s="894">
        <f t="shared" si="396"/>
        <v>2057</v>
      </c>
      <c r="O298" s="834">
        <f>V297</f>
        <v>1389252456.0992</v>
      </c>
      <c r="P298" s="835">
        <f t="shared" si="408"/>
        <v>1389252456.0992</v>
      </c>
      <c r="Q298" s="898">
        <f t="shared" si="409"/>
        <v>28352090.9408</v>
      </c>
      <c r="R298" s="915">
        <f t="shared" si="397"/>
        <v>2009</v>
      </c>
      <c r="S298" s="833">
        <f>R298-R297</f>
        <v>1</v>
      </c>
      <c r="T298" s="837">
        <f t="shared" si="398"/>
        <v>28352090.9408</v>
      </c>
      <c r="U298" s="832">
        <f t="shared" si="399"/>
        <v>2009</v>
      </c>
      <c r="V298" s="838">
        <f t="shared" si="403"/>
        <v>1360900365.1584001</v>
      </c>
      <c r="W298" s="839"/>
      <c r="X298" s="840"/>
      <c r="Y298" s="815"/>
      <c r="Z298" s="808"/>
      <c r="AA298" s="808"/>
      <c r="AB298" s="842"/>
      <c r="AC298" s="842"/>
    </row>
    <row r="299" spans="1:29" ht="16">
      <c r="A299" s="1036"/>
      <c r="B299" s="972"/>
      <c r="C299" s="973"/>
      <c r="D299" s="974"/>
      <c r="E299" s="830">
        <f t="shared" ref="E299:E307" si="412">E298+1</f>
        <v>2010</v>
      </c>
      <c r="F299" s="976">
        <v>0</v>
      </c>
      <c r="G299" s="853">
        <f t="shared" si="400"/>
        <v>48</v>
      </c>
      <c r="H299" s="893"/>
      <c r="I299" s="894">
        <f t="shared" si="395"/>
        <v>2057</v>
      </c>
      <c r="J299" s="895">
        <f t="shared" ref="J299:J307" si="413">F299/P298</f>
        <v>0</v>
      </c>
      <c r="K299" s="896">
        <f t="shared" si="406"/>
        <v>0</v>
      </c>
      <c r="L299" s="1024">
        <f t="shared" si="401"/>
        <v>0</v>
      </c>
      <c r="M299" s="897">
        <f t="shared" si="407"/>
        <v>48</v>
      </c>
      <c r="N299" s="894">
        <f t="shared" si="396"/>
        <v>2057</v>
      </c>
      <c r="O299" s="834">
        <f t="shared" ref="O299:O307" si="414">V298</f>
        <v>1360900365.1584001</v>
      </c>
      <c r="P299" s="835">
        <f t="shared" si="408"/>
        <v>1360900365.1584001</v>
      </c>
      <c r="Q299" s="898">
        <f t="shared" si="409"/>
        <v>28352090.9408</v>
      </c>
      <c r="R299" s="915">
        <f t="shared" si="397"/>
        <v>2010</v>
      </c>
      <c r="S299" s="833">
        <f t="shared" ref="S299:S307" si="415">R299-R298</f>
        <v>1</v>
      </c>
      <c r="T299" s="837">
        <f t="shared" si="398"/>
        <v>28352090.9408</v>
      </c>
      <c r="U299" s="832">
        <f t="shared" si="399"/>
        <v>2010</v>
      </c>
      <c r="V299" s="838">
        <f t="shared" si="403"/>
        <v>1332548274.2176001</v>
      </c>
      <c r="W299" s="989"/>
      <c r="X299" s="840"/>
      <c r="Y299" s="815"/>
      <c r="Z299" s="1815" t="s">
        <v>3366</v>
      </c>
      <c r="AA299" s="1815"/>
      <c r="AB299" s="1815"/>
      <c r="AC299" s="859">
        <f>SUM(Q291:Q302)</f>
        <v>204260715.60480002</v>
      </c>
    </row>
    <row r="300" spans="1:29" ht="16">
      <c r="A300" s="1036"/>
      <c r="B300" s="1033"/>
      <c r="C300" s="973"/>
      <c r="D300" s="974"/>
      <c r="E300" s="830">
        <f t="shared" si="412"/>
        <v>2011</v>
      </c>
      <c r="F300" s="976">
        <v>0</v>
      </c>
      <c r="G300" s="853">
        <f t="shared" si="400"/>
        <v>47</v>
      </c>
      <c r="H300" s="893"/>
      <c r="I300" s="894">
        <f t="shared" si="395"/>
        <v>2057</v>
      </c>
      <c r="J300" s="895">
        <f t="shared" si="413"/>
        <v>0</v>
      </c>
      <c r="K300" s="896">
        <f t="shared" si="406"/>
        <v>0</v>
      </c>
      <c r="L300" s="1024">
        <f t="shared" si="401"/>
        <v>0</v>
      </c>
      <c r="M300" s="897">
        <f t="shared" si="407"/>
        <v>47</v>
      </c>
      <c r="N300" s="894">
        <f t="shared" si="396"/>
        <v>2057</v>
      </c>
      <c r="O300" s="834">
        <f t="shared" si="414"/>
        <v>1332548274.2176001</v>
      </c>
      <c r="P300" s="835">
        <f t="shared" si="408"/>
        <v>1332548274.2176001</v>
      </c>
      <c r="Q300" s="898">
        <f t="shared" si="409"/>
        <v>28352090.940800004</v>
      </c>
      <c r="R300" s="915">
        <f t="shared" si="397"/>
        <v>2011</v>
      </c>
      <c r="S300" s="833">
        <f t="shared" si="415"/>
        <v>1</v>
      </c>
      <c r="T300" s="837">
        <f t="shared" si="398"/>
        <v>28352090.940800004</v>
      </c>
      <c r="U300" s="832">
        <f t="shared" si="399"/>
        <v>2011</v>
      </c>
      <c r="V300" s="838">
        <f t="shared" si="403"/>
        <v>1304196183.2768002</v>
      </c>
      <c r="W300" s="989"/>
      <c r="X300" s="840"/>
      <c r="Y300" s="815"/>
      <c r="Z300" s="808"/>
      <c r="AA300" s="808"/>
      <c r="AB300" s="842"/>
      <c r="AC300" s="842"/>
    </row>
    <row r="301" spans="1:29" ht="16">
      <c r="A301" s="1036"/>
      <c r="B301" s="972"/>
      <c r="C301" s="973"/>
      <c r="D301" s="974"/>
      <c r="E301" s="830">
        <f t="shared" si="412"/>
        <v>2012</v>
      </c>
      <c r="F301" s="976">
        <v>0</v>
      </c>
      <c r="G301" s="853">
        <f t="shared" si="400"/>
        <v>46</v>
      </c>
      <c r="H301" s="893"/>
      <c r="I301" s="894">
        <f t="shared" si="395"/>
        <v>2057</v>
      </c>
      <c r="J301" s="895">
        <f t="shared" si="413"/>
        <v>0</v>
      </c>
      <c r="K301" s="896">
        <f t="shared" si="406"/>
        <v>0</v>
      </c>
      <c r="L301" s="1024">
        <f t="shared" si="401"/>
        <v>0</v>
      </c>
      <c r="M301" s="897">
        <f t="shared" si="407"/>
        <v>46</v>
      </c>
      <c r="N301" s="894">
        <f t="shared" si="396"/>
        <v>2057</v>
      </c>
      <c r="O301" s="834">
        <f t="shared" si="414"/>
        <v>1304196183.2768002</v>
      </c>
      <c r="P301" s="835">
        <f t="shared" si="408"/>
        <v>1304196183.2768002</v>
      </c>
      <c r="Q301" s="898">
        <f t="shared" si="409"/>
        <v>28352090.940800004</v>
      </c>
      <c r="R301" s="915">
        <f t="shared" si="397"/>
        <v>2012</v>
      </c>
      <c r="S301" s="833">
        <f t="shared" si="415"/>
        <v>1</v>
      </c>
      <c r="T301" s="837">
        <f t="shared" si="398"/>
        <v>28352090.940800004</v>
      </c>
      <c r="U301" s="832">
        <f t="shared" si="399"/>
        <v>2012</v>
      </c>
      <c r="V301" s="838">
        <f t="shared" si="403"/>
        <v>1275844092.3360002</v>
      </c>
      <c r="W301" s="989"/>
      <c r="X301" s="840"/>
      <c r="Y301" s="815"/>
      <c r="Z301" s="808"/>
      <c r="AA301" s="808"/>
      <c r="AB301" s="842"/>
      <c r="AC301" s="842"/>
    </row>
    <row r="302" spans="1:29" ht="16">
      <c r="A302" s="1036"/>
      <c r="B302" s="972"/>
      <c r="C302" s="973"/>
      <c r="D302" s="974"/>
      <c r="E302" s="830">
        <f t="shared" si="412"/>
        <v>2013</v>
      </c>
      <c r="F302" s="976">
        <v>0</v>
      </c>
      <c r="G302" s="853">
        <f t="shared" si="400"/>
        <v>45</v>
      </c>
      <c r="H302" s="893"/>
      <c r="I302" s="894">
        <f t="shared" si="395"/>
        <v>2057</v>
      </c>
      <c r="J302" s="895">
        <f t="shared" si="413"/>
        <v>0</v>
      </c>
      <c r="K302" s="896">
        <f t="shared" si="406"/>
        <v>0</v>
      </c>
      <c r="L302" s="1024">
        <f t="shared" si="401"/>
        <v>0</v>
      </c>
      <c r="M302" s="897">
        <f t="shared" si="407"/>
        <v>45</v>
      </c>
      <c r="N302" s="894">
        <f t="shared" si="396"/>
        <v>2057</v>
      </c>
      <c r="O302" s="834">
        <f t="shared" si="414"/>
        <v>1275844092.3360002</v>
      </c>
      <c r="P302" s="835">
        <f t="shared" si="408"/>
        <v>1275844092.3360002</v>
      </c>
      <c r="Q302" s="898">
        <f t="shared" si="409"/>
        <v>28352090.940800004</v>
      </c>
      <c r="R302" s="915">
        <f t="shared" si="397"/>
        <v>2013</v>
      </c>
      <c r="S302" s="833">
        <f t="shared" si="415"/>
        <v>1</v>
      </c>
      <c r="T302" s="837">
        <f t="shared" si="398"/>
        <v>28352090.940800004</v>
      </c>
      <c r="U302" s="832">
        <f t="shared" si="399"/>
        <v>2013</v>
      </c>
      <c r="V302" s="838">
        <f t="shared" si="403"/>
        <v>1247492001.3952003</v>
      </c>
      <c r="W302" s="989"/>
      <c r="X302" s="840"/>
      <c r="Y302" s="815"/>
      <c r="Z302" s="808"/>
      <c r="AA302" s="808"/>
      <c r="AB302" s="842"/>
      <c r="AC302" s="842"/>
    </row>
    <row r="303" spans="1:29" ht="16">
      <c r="A303" s="1036"/>
      <c r="B303" s="972"/>
      <c r="C303" s="973"/>
      <c r="D303" s="974"/>
      <c r="E303" s="830">
        <f t="shared" si="412"/>
        <v>2014</v>
      </c>
      <c r="F303" s="976">
        <v>0</v>
      </c>
      <c r="G303" s="853">
        <f t="shared" si="400"/>
        <v>44</v>
      </c>
      <c r="H303" s="893"/>
      <c r="I303" s="894">
        <f t="shared" si="395"/>
        <v>2057</v>
      </c>
      <c r="J303" s="895">
        <f t="shared" si="413"/>
        <v>0</v>
      </c>
      <c r="K303" s="896">
        <f t="shared" si="406"/>
        <v>0</v>
      </c>
      <c r="L303" s="1024">
        <f t="shared" si="401"/>
        <v>0</v>
      </c>
      <c r="M303" s="897">
        <f t="shared" si="407"/>
        <v>44</v>
      </c>
      <c r="N303" s="894">
        <f t="shared" si="396"/>
        <v>2057</v>
      </c>
      <c r="O303" s="834">
        <f t="shared" si="414"/>
        <v>1247492001.3952003</v>
      </c>
      <c r="P303" s="835">
        <f t="shared" si="408"/>
        <v>1247492001.3952003</v>
      </c>
      <c r="Q303" s="898">
        <f t="shared" si="409"/>
        <v>28352090.940800007</v>
      </c>
      <c r="R303" s="915">
        <f t="shared" si="397"/>
        <v>2014</v>
      </c>
      <c r="S303" s="833">
        <f t="shared" si="415"/>
        <v>1</v>
      </c>
      <c r="T303" s="837">
        <f t="shared" si="398"/>
        <v>28352090.940800007</v>
      </c>
      <c r="U303" s="832">
        <f t="shared" si="399"/>
        <v>2014</v>
      </c>
      <c r="V303" s="838">
        <f t="shared" si="403"/>
        <v>1219139910.4544003</v>
      </c>
      <c r="W303" s="989"/>
      <c r="X303" s="840"/>
      <c r="Y303" s="815"/>
      <c r="Z303" s="808"/>
      <c r="AA303" s="808"/>
      <c r="AB303" s="842"/>
      <c r="AC303" s="842"/>
    </row>
    <row r="304" spans="1:29" ht="16">
      <c r="A304" s="1036"/>
      <c r="B304" s="972"/>
      <c r="C304" s="973"/>
      <c r="D304" s="974"/>
      <c r="E304" s="830">
        <f t="shared" si="412"/>
        <v>2015</v>
      </c>
      <c r="F304" s="976">
        <v>0</v>
      </c>
      <c r="G304" s="853">
        <f t="shared" si="400"/>
        <v>43</v>
      </c>
      <c r="H304" s="893"/>
      <c r="I304" s="894">
        <f t="shared" si="395"/>
        <v>2057</v>
      </c>
      <c r="J304" s="895">
        <f t="shared" si="413"/>
        <v>0</v>
      </c>
      <c r="K304" s="896">
        <f t="shared" si="406"/>
        <v>0</v>
      </c>
      <c r="L304" s="1024">
        <f t="shared" si="401"/>
        <v>0</v>
      </c>
      <c r="M304" s="897">
        <f t="shared" si="407"/>
        <v>43</v>
      </c>
      <c r="N304" s="894">
        <f t="shared" si="396"/>
        <v>2057</v>
      </c>
      <c r="O304" s="834">
        <f t="shared" si="414"/>
        <v>1219139910.4544003</v>
      </c>
      <c r="P304" s="835">
        <f t="shared" si="408"/>
        <v>1219139910.4544003</v>
      </c>
      <c r="Q304" s="898">
        <f t="shared" si="409"/>
        <v>28352090.940800007</v>
      </c>
      <c r="R304" s="915">
        <f t="shared" si="397"/>
        <v>2015</v>
      </c>
      <c r="S304" s="833">
        <f t="shared" si="415"/>
        <v>1</v>
      </c>
      <c r="T304" s="837">
        <f t="shared" si="398"/>
        <v>28352090.940800007</v>
      </c>
      <c r="U304" s="832">
        <f t="shared" si="399"/>
        <v>2015</v>
      </c>
      <c r="V304" s="838">
        <f t="shared" si="403"/>
        <v>1190787819.5136003</v>
      </c>
      <c r="W304" s="989"/>
      <c r="X304" s="840"/>
      <c r="Y304" s="815"/>
      <c r="Z304" s="808"/>
      <c r="AA304" s="808"/>
      <c r="AB304" s="842"/>
      <c r="AC304" s="842"/>
    </row>
    <row r="305" spans="1:29" ht="16">
      <c r="A305" s="1036"/>
      <c r="B305" s="972"/>
      <c r="C305" s="973"/>
      <c r="D305" s="974"/>
      <c r="E305" s="830">
        <f t="shared" si="412"/>
        <v>2016</v>
      </c>
      <c r="F305" s="976">
        <v>0</v>
      </c>
      <c r="G305" s="853">
        <f t="shared" si="400"/>
        <v>42</v>
      </c>
      <c r="H305" s="893"/>
      <c r="I305" s="894">
        <f t="shared" si="395"/>
        <v>2057</v>
      </c>
      <c r="J305" s="895">
        <f t="shared" si="413"/>
        <v>0</v>
      </c>
      <c r="K305" s="896">
        <f t="shared" si="406"/>
        <v>0</v>
      </c>
      <c r="L305" s="1024">
        <f t="shared" si="401"/>
        <v>0</v>
      </c>
      <c r="M305" s="897">
        <f t="shared" si="407"/>
        <v>42</v>
      </c>
      <c r="N305" s="894">
        <f t="shared" si="396"/>
        <v>2057</v>
      </c>
      <c r="O305" s="834">
        <f t="shared" si="414"/>
        <v>1190787819.5136003</v>
      </c>
      <c r="P305" s="835">
        <f t="shared" si="408"/>
        <v>1190787819.5136003</v>
      </c>
      <c r="Q305" s="898">
        <f t="shared" si="409"/>
        <v>28352090.940800007</v>
      </c>
      <c r="R305" s="915">
        <f t="shared" si="397"/>
        <v>2016</v>
      </c>
      <c r="S305" s="833">
        <f t="shared" si="415"/>
        <v>1</v>
      </c>
      <c r="T305" s="837">
        <f t="shared" si="398"/>
        <v>28352090.940800007</v>
      </c>
      <c r="U305" s="832">
        <f t="shared" si="399"/>
        <v>2016</v>
      </c>
      <c r="V305" s="838">
        <f t="shared" si="403"/>
        <v>1162435728.5728004</v>
      </c>
      <c r="W305" s="989"/>
      <c r="X305" s="840"/>
      <c r="Y305" s="815"/>
      <c r="Z305" s="808"/>
      <c r="AA305" s="808"/>
      <c r="AB305" s="842"/>
      <c r="AC305" s="842"/>
    </row>
    <row r="306" spans="1:29" ht="16">
      <c r="A306" s="1036"/>
      <c r="B306" s="972"/>
      <c r="C306" s="973"/>
      <c r="D306" s="974"/>
      <c r="E306" s="830">
        <f t="shared" si="412"/>
        <v>2017</v>
      </c>
      <c r="F306" s="976">
        <v>0</v>
      </c>
      <c r="G306" s="853">
        <f t="shared" si="400"/>
        <v>41</v>
      </c>
      <c r="H306" s="893"/>
      <c r="I306" s="894">
        <f t="shared" si="395"/>
        <v>2057</v>
      </c>
      <c r="J306" s="895">
        <f t="shared" si="413"/>
        <v>0</v>
      </c>
      <c r="K306" s="896">
        <f t="shared" si="406"/>
        <v>0</v>
      </c>
      <c r="L306" s="1024">
        <f t="shared" si="401"/>
        <v>0</v>
      </c>
      <c r="M306" s="897">
        <f t="shared" si="407"/>
        <v>41</v>
      </c>
      <c r="N306" s="894">
        <f t="shared" si="396"/>
        <v>2057</v>
      </c>
      <c r="O306" s="834">
        <f t="shared" si="414"/>
        <v>1162435728.5728004</v>
      </c>
      <c r="P306" s="835">
        <f t="shared" si="408"/>
        <v>1162435728.5728004</v>
      </c>
      <c r="Q306" s="898">
        <f t="shared" si="409"/>
        <v>28352090.940800011</v>
      </c>
      <c r="R306" s="915">
        <f t="shared" si="397"/>
        <v>2017</v>
      </c>
      <c r="S306" s="833">
        <f t="shared" si="415"/>
        <v>1</v>
      </c>
      <c r="T306" s="837">
        <f t="shared" si="398"/>
        <v>28352090.940800011</v>
      </c>
      <c r="U306" s="832">
        <f t="shared" si="399"/>
        <v>2017</v>
      </c>
      <c r="V306" s="838">
        <f t="shared" si="403"/>
        <v>1134083637.6320004</v>
      </c>
      <c r="W306" s="989"/>
      <c r="X306" s="840"/>
      <c r="Y306" s="815"/>
      <c r="Z306" s="808"/>
      <c r="AA306" s="808"/>
      <c r="AB306" s="842"/>
      <c r="AC306" s="842"/>
    </row>
    <row r="307" spans="1:29" ht="16">
      <c r="A307" s="1035"/>
      <c r="B307" s="902"/>
      <c r="C307" s="832"/>
      <c r="D307" s="892"/>
      <c r="E307" s="830">
        <f t="shared" si="412"/>
        <v>2018</v>
      </c>
      <c r="F307" s="976">
        <v>0</v>
      </c>
      <c r="G307" s="853">
        <f t="shared" si="400"/>
        <v>40</v>
      </c>
      <c r="H307" s="893"/>
      <c r="I307" s="894">
        <f t="shared" si="395"/>
        <v>2057</v>
      </c>
      <c r="J307" s="895">
        <f t="shared" si="413"/>
        <v>0</v>
      </c>
      <c r="K307" s="896">
        <f t="shared" si="406"/>
        <v>0</v>
      </c>
      <c r="L307" s="1024">
        <f t="shared" si="401"/>
        <v>0</v>
      </c>
      <c r="M307" s="897">
        <f t="shared" si="407"/>
        <v>40</v>
      </c>
      <c r="N307" s="894">
        <f t="shared" si="396"/>
        <v>2057</v>
      </c>
      <c r="O307" s="834">
        <f t="shared" si="414"/>
        <v>1134083637.6320004</v>
      </c>
      <c r="P307" s="835">
        <f t="shared" si="408"/>
        <v>1134083637.6320004</v>
      </c>
      <c r="Q307" s="898">
        <f t="shared" si="409"/>
        <v>28352090.940800011</v>
      </c>
      <c r="R307" s="915">
        <f t="shared" si="397"/>
        <v>2018</v>
      </c>
      <c r="S307" s="833">
        <f t="shared" si="415"/>
        <v>1</v>
      </c>
      <c r="T307" s="837">
        <f t="shared" si="398"/>
        <v>28352090.940800011</v>
      </c>
      <c r="U307" s="832">
        <f t="shared" si="399"/>
        <v>2018</v>
      </c>
      <c r="V307" s="838">
        <f t="shared" si="403"/>
        <v>1105731546.6912005</v>
      </c>
      <c r="W307" s="858"/>
      <c r="X307" s="842"/>
      <c r="Y307" s="842"/>
    </row>
    <row r="308" spans="1:29" ht="16">
      <c r="A308" s="1040"/>
      <c r="B308" s="1239"/>
      <c r="C308" s="1240"/>
      <c r="D308" s="1241"/>
      <c r="E308" s="1236">
        <v>2019</v>
      </c>
      <c r="F308" s="976">
        <v>0</v>
      </c>
      <c r="G308" s="853">
        <f t="shared" ref="G308" si="416">M307-(E308-E307)</f>
        <v>39</v>
      </c>
      <c r="H308" s="893"/>
      <c r="I308" s="894">
        <f t="shared" ref="I308" si="417">E308+M308-1</f>
        <v>2057</v>
      </c>
      <c r="J308" s="895">
        <f t="shared" ref="J308" si="418">F308/P307</f>
        <v>0</v>
      </c>
      <c r="K308" s="896">
        <f t="shared" ref="K308" si="419">IF(J308=0%,0,IF(J308&lt;=25%,5,IF(J308&lt;=50%,10,IF(J308&lt;=75%,15,50))))</f>
        <v>0</v>
      </c>
      <c r="L308" s="1024">
        <f t="shared" ref="L308" si="420">IF(OR(AND(ISBLANK(D308),ISBLANK(F308)),ISTEXT(D308),ISTEXT(F308)),"",IF(G308+K308&gt;$G$34,$G$34-G308,K308))</f>
        <v>0</v>
      </c>
      <c r="M308" s="897">
        <f t="shared" ref="M308" si="421">IF(OR(AND(ISBLANK(D308),ISBLANK(F308)),ISTEXT(D308),ISTEXT(F308)),"",G308+L308)</f>
        <v>39</v>
      </c>
      <c r="N308" s="894">
        <f t="shared" ref="N308" si="422">E308+M308-1</f>
        <v>2057</v>
      </c>
      <c r="O308" s="834">
        <f t="shared" ref="O308" si="423">V307</f>
        <v>1105731546.6912005</v>
      </c>
      <c r="P308" s="835">
        <f t="shared" ref="P308" si="424">O308+F308</f>
        <v>1105731546.6912005</v>
      </c>
      <c r="Q308" s="898">
        <f t="shared" ref="Q308" si="425">(P308)/M308</f>
        <v>28352090.940800011</v>
      </c>
      <c r="R308" s="915">
        <f t="shared" ref="R308" si="426">E308</f>
        <v>2019</v>
      </c>
      <c r="S308" s="833">
        <f t="shared" ref="S308" si="427">R308-R307</f>
        <v>1</v>
      </c>
      <c r="T308" s="837">
        <f t="shared" ref="T308" si="428">Q308*S308</f>
        <v>28352090.940800011</v>
      </c>
      <c r="U308" s="832">
        <f t="shared" ref="U308" si="429">E308</f>
        <v>2019</v>
      </c>
      <c r="V308" s="838">
        <f t="shared" ref="V308" si="430">IF(OR(AND(ISBLANK(D308),ISBLANK(F308)),ISTEXT(D308),ISTEXT(F308)),"",P308-T308)</f>
        <v>1077379455.7504005</v>
      </c>
      <c r="W308" s="1242"/>
      <c r="X308" s="842"/>
      <c r="Y308" s="842"/>
    </row>
    <row r="309" spans="1:29" ht="16">
      <c r="A309" s="1816" t="s">
        <v>100</v>
      </c>
      <c r="B309" s="1817"/>
      <c r="C309" s="1817"/>
      <c r="D309" s="1817"/>
      <c r="E309" s="1818"/>
      <c r="F309" s="991">
        <f>SUM(F291:F307)</f>
        <v>1451752717</v>
      </c>
      <c r="G309" s="861"/>
      <c r="H309" s="862"/>
      <c r="I309" s="863"/>
      <c r="J309" s="863"/>
      <c r="K309" s="861"/>
      <c r="L309" s="1025"/>
      <c r="M309" s="864"/>
      <c r="N309" s="863"/>
      <c r="O309" s="865"/>
      <c r="P309" s="866"/>
      <c r="Q309" s="867"/>
      <c r="R309" s="868"/>
      <c r="S309" s="868"/>
      <c r="T309" s="866">
        <f>SUM(T291:T308)</f>
        <v>374373261.24960005</v>
      </c>
      <c r="U309" s="869"/>
      <c r="V309" s="870"/>
      <c r="W309" s="916"/>
      <c r="X309" s="803"/>
      <c r="Y309" s="803"/>
      <c r="Z309" s="803"/>
      <c r="AA309" s="803"/>
      <c r="AB309" s="803"/>
      <c r="AC309" s="803"/>
    </row>
    <row r="311" spans="1:29" ht="16">
      <c r="A311" s="1813" t="s">
        <v>3417</v>
      </c>
      <c r="B311" s="1813"/>
      <c r="C311" s="1813"/>
      <c r="D311" s="1813"/>
      <c r="E311" s="884"/>
      <c r="F311" s="885"/>
      <c r="G311" s="885"/>
      <c r="H311" s="797"/>
      <c r="I311" s="798"/>
      <c r="J311" s="798"/>
      <c r="K311" s="885"/>
      <c r="L311" s="1027"/>
      <c r="M311" s="885"/>
      <c r="N311" s="885"/>
      <c r="O311" s="885"/>
      <c r="P311" s="885"/>
      <c r="Q311" s="885"/>
      <c r="R311" s="885"/>
      <c r="S311" s="885"/>
      <c r="T311" s="886"/>
      <c r="U311" s="887"/>
      <c r="V311" s="885"/>
      <c r="W311" s="885"/>
      <c r="X311" s="888"/>
      <c r="Y311" s="888"/>
      <c r="Z311" s="888"/>
      <c r="AA311" s="888"/>
      <c r="AB311" s="888"/>
      <c r="AC311" s="888"/>
    </row>
    <row r="312" spans="1:29" ht="17">
      <c r="A312" s="1792" t="s">
        <v>118</v>
      </c>
      <c r="B312" s="1792" t="s">
        <v>3340</v>
      </c>
      <c r="C312" s="1792" t="s">
        <v>3</v>
      </c>
      <c r="D312" s="1792" t="s">
        <v>3341</v>
      </c>
      <c r="E312" s="1792"/>
      <c r="F312" s="1814" t="s">
        <v>3342</v>
      </c>
      <c r="G312" s="1792" t="s">
        <v>3343</v>
      </c>
      <c r="H312" s="1792"/>
      <c r="I312" s="1792" t="s">
        <v>3344</v>
      </c>
      <c r="J312" s="1793" t="s">
        <v>3345</v>
      </c>
      <c r="K312" s="1792" t="s">
        <v>3346</v>
      </c>
      <c r="L312" s="1796" t="s">
        <v>3347</v>
      </c>
      <c r="M312" s="1797" t="s">
        <v>3348</v>
      </c>
      <c r="N312" s="1792" t="s">
        <v>3349</v>
      </c>
      <c r="O312" s="1805" t="s">
        <v>3350</v>
      </c>
      <c r="P312" s="1806"/>
      <c r="Q312" s="917" t="s">
        <v>3351</v>
      </c>
      <c r="R312" s="1805" t="s">
        <v>2425</v>
      </c>
      <c r="S312" s="1807"/>
      <c r="T312" s="1806"/>
      <c r="U312" s="1808" t="s">
        <v>3352</v>
      </c>
      <c r="V312" s="1808"/>
      <c r="W312" s="1809" t="s">
        <v>3353</v>
      </c>
      <c r="X312" s="1812"/>
      <c r="Y312" s="918"/>
      <c r="Z312" s="803">
        <v>13</v>
      </c>
      <c r="AA312" s="803"/>
      <c r="AB312" s="803"/>
      <c r="AC312" s="889"/>
    </row>
    <row r="313" spans="1:29" ht="16">
      <c r="A313" s="1792"/>
      <c r="B313" s="1792"/>
      <c r="C313" s="1792"/>
      <c r="D313" s="1792"/>
      <c r="E313" s="1792"/>
      <c r="F313" s="1814"/>
      <c r="G313" s="1792"/>
      <c r="H313" s="1792"/>
      <c r="I313" s="1792"/>
      <c r="J313" s="1794"/>
      <c r="K313" s="1792"/>
      <c r="L313" s="1796"/>
      <c r="M313" s="1798"/>
      <c r="N313" s="1792"/>
      <c r="O313" s="1809" t="s">
        <v>3354</v>
      </c>
      <c r="P313" s="1809" t="s">
        <v>3355</v>
      </c>
      <c r="Q313" s="1797" t="s">
        <v>3342</v>
      </c>
      <c r="R313" s="1797" t="s">
        <v>3356</v>
      </c>
      <c r="S313" s="1793" t="s">
        <v>3357</v>
      </c>
      <c r="T313" s="1797" t="s">
        <v>3342</v>
      </c>
      <c r="U313" s="1808"/>
      <c r="V313" s="1808"/>
      <c r="W313" s="1810"/>
      <c r="X313" s="1812"/>
      <c r="Y313" s="918"/>
      <c r="Z313" s="803"/>
      <c r="AA313" s="803"/>
      <c r="AB313" s="803"/>
      <c r="AC313" s="803"/>
    </row>
    <row r="314" spans="1:29" ht="17">
      <c r="A314" s="1792"/>
      <c r="B314" s="1792"/>
      <c r="C314" s="1792"/>
      <c r="D314" s="810" t="s">
        <v>20</v>
      </c>
      <c r="E314" s="811" t="s">
        <v>1914</v>
      </c>
      <c r="F314" s="1814"/>
      <c r="G314" s="916" t="s">
        <v>1914</v>
      </c>
      <c r="H314" s="916" t="s">
        <v>3358</v>
      </c>
      <c r="I314" s="1792"/>
      <c r="J314" s="1795"/>
      <c r="K314" s="813" t="s">
        <v>1914</v>
      </c>
      <c r="L314" s="1022" t="s">
        <v>1914</v>
      </c>
      <c r="M314" s="916" t="s">
        <v>1914</v>
      </c>
      <c r="N314" s="1792"/>
      <c r="O314" s="1811"/>
      <c r="P314" s="1811"/>
      <c r="Q314" s="1798"/>
      <c r="R314" s="1798"/>
      <c r="S314" s="1795"/>
      <c r="T314" s="1798"/>
      <c r="U314" s="916" t="s">
        <v>3359</v>
      </c>
      <c r="V314" s="916" t="s">
        <v>3342</v>
      </c>
      <c r="W314" s="1811"/>
      <c r="X314" s="814"/>
      <c r="Y314" s="814"/>
      <c r="Z314" s="803"/>
      <c r="AA314" s="803"/>
      <c r="AB314" s="803"/>
      <c r="AC314" s="803"/>
    </row>
    <row r="315" spans="1:29" ht="16">
      <c r="A315" s="1048"/>
      <c r="B315" s="1043" t="s">
        <v>3373</v>
      </c>
      <c r="C315" s="1049">
        <v>31101</v>
      </c>
      <c r="D315" s="1045"/>
      <c r="E315" s="975">
        <v>2003</v>
      </c>
      <c r="F315" s="1046">
        <v>380100000</v>
      </c>
      <c r="G315" s="1041">
        <f>VLOOKUP(C315,'[18]umur ekonomis'!$A$1:$C$79,3)</f>
        <v>50</v>
      </c>
      <c r="H315" s="926"/>
      <c r="I315" s="894">
        <f t="shared" ref="I315:I330" si="431">E315+M315-1</f>
        <v>2052</v>
      </c>
      <c r="J315" s="927"/>
      <c r="K315" s="925"/>
      <c r="L315" s="1023">
        <f>IF(G315+K315&gt;$G315,$G315-G315,K315)</f>
        <v>0</v>
      </c>
      <c r="M315" s="928">
        <f>G315+L315</f>
        <v>50</v>
      </c>
      <c r="N315" s="894">
        <f t="shared" ref="N315:N330" si="432">E315+M315-1</f>
        <v>2052</v>
      </c>
      <c r="O315" s="905">
        <f>F315</f>
        <v>380100000</v>
      </c>
      <c r="P315" s="898">
        <f>O315</f>
        <v>380100000</v>
      </c>
      <c r="Q315" s="898">
        <f>(O315)/M315</f>
        <v>7602000</v>
      </c>
      <c r="R315" s="929">
        <f t="shared" ref="R315:R330" si="433">E315</f>
        <v>2003</v>
      </c>
      <c r="S315" s="897">
        <v>1</v>
      </c>
      <c r="T315" s="930">
        <f t="shared" ref="T315:T330" si="434">Q315*S315</f>
        <v>7602000</v>
      </c>
      <c r="U315" s="894">
        <f t="shared" ref="U315:U330" si="435">E315</f>
        <v>2003</v>
      </c>
      <c r="V315" s="931">
        <f>IF(OR(AND(ISBLANK(D315),ISBLANK(F315)),ISTEXT(D315),ISTEXT(F315)),"",F315-Q315)</f>
        <v>372498000</v>
      </c>
      <c r="W315" s="932"/>
      <c r="X315" s="933"/>
      <c r="Y315" s="933"/>
      <c r="Z315" s="934" t="s">
        <v>3360</v>
      </c>
      <c r="AA315" s="935"/>
      <c r="AB315" s="935"/>
      <c r="AC315" s="936"/>
    </row>
    <row r="316" spans="1:29" ht="16">
      <c r="A316" s="1048"/>
      <c r="B316" s="1043"/>
      <c r="C316" s="1050"/>
      <c r="D316" s="974"/>
      <c r="E316" s="975">
        <f>E315+1</f>
        <v>2004</v>
      </c>
      <c r="F316" s="1046">
        <v>0</v>
      </c>
      <c r="G316" s="1042">
        <f t="shared" ref="G316:G330" si="436">M315-(E316-E315)</f>
        <v>49</v>
      </c>
      <c r="H316" s="893"/>
      <c r="I316" s="894">
        <f t="shared" si="431"/>
        <v>2052</v>
      </c>
      <c r="J316" s="895">
        <f>F316/$F$34</f>
        <v>0</v>
      </c>
      <c r="K316" s="896">
        <f>IF(J316=0%,0,IF(J316&lt;=25%,5,IF(J316&lt;=50%,10,IF(J316&lt;=75%,15,50))))</f>
        <v>0</v>
      </c>
      <c r="L316" s="1024">
        <f t="shared" ref="L316:L330" si="437">IF(OR(AND(ISBLANK(D316),ISBLANK(F316)),ISTEXT(D316),ISTEXT(F316)),"",IF(G316+K316&gt;$G$34,$G$34-G316,K316))</f>
        <v>0</v>
      </c>
      <c r="M316" s="897">
        <f>IF(OR(AND(ISBLANK(E316),ISBLANK(F316)),ISTEXT(E316),ISTEXT(F316)),"",G316+L316)</f>
        <v>49</v>
      </c>
      <c r="N316" s="894">
        <f t="shared" si="432"/>
        <v>2052</v>
      </c>
      <c r="O316" s="834">
        <f t="shared" ref="O316:O319" si="438">V315</f>
        <v>372498000</v>
      </c>
      <c r="P316" s="835">
        <f>O316+F316</f>
        <v>372498000</v>
      </c>
      <c r="Q316" s="898">
        <f>(P316)/M316</f>
        <v>7602000</v>
      </c>
      <c r="R316" s="915">
        <f t="shared" si="433"/>
        <v>2004</v>
      </c>
      <c r="S316" s="833">
        <f>R316-R315</f>
        <v>1</v>
      </c>
      <c r="T316" s="837">
        <f t="shared" si="434"/>
        <v>7602000</v>
      </c>
      <c r="U316" s="832">
        <f t="shared" si="435"/>
        <v>2004</v>
      </c>
      <c r="V316" s="838">
        <f t="shared" ref="V316:V330" si="439">IF(OR(AND(ISBLANK(D316),ISBLANK(F316)),ISTEXT(D316),ISTEXT(F316)),"",P316-T316)</f>
        <v>364896000</v>
      </c>
      <c r="W316" s="839"/>
      <c r="X316" s="840"/>
      <c r="Y316" s="815"/>
      <c r="Z316" s="841" t="s">
        <v>3361</v>
      </c>
      <c r="AA316" s="842"/>
      <c r="AB316" s="842"/>
      <c r="AC316" s="843">
        <f>F332</f>
        <v>3497277956.4937253</v>
      </c>
    </row>
    <row r="317" spans="1:29" ht="16">
      <c r="A317" s="1048"/>
      <c r="B317" s="1037"/>
      <c r="C317" s="1050"/>
      <c r="D317" s="974"/>
      <c r="E317" s="975">
        <f t="shared" ref="E317:E319" si="440">E316+1</f>
        <v>2005</v>
      </c>
      <c r="F317" s="1039">
        <v>0</v>
      </c>
      <c r="G317" s="1042">
        <f t="shared" si="436"/>
        <v>48</v>
      </c>
      <c r="H317" s="893"/>
      <c r="I317" s="894">
        <f t="shared" si="431"/>
        <v>2052</v>
      </c>
      <c r="J317" s="895">
        <f t="shared" ref="J317:J318" si="441">F317/$F$59</f>
        <v>0</v>
      </c>
      <c r="K317" s="896">
        <f t="shared" ref="K317:K330" si="442">IF(J317=0%,0,IF(J317&lt;=25%,5,IF(J317&lt;=50%,10,IF(J317&lt;=75%,15,50))))</f>
        <v>0</v>
      </c>
      <c r="L317" s="1024">
        <f t="shared" si="437"/>
        <v>0</v>
      </c>
      <c r="M317" s="897">
        <f t="shared" ref="M317:M330" si="443">IF(OR(AND(ISBLANK(D317),ISBLANK(F317)),ISTEXT(D317),ISTEXT(F317)),"",G317+L317)</f>
        <v>48</v>
      </c>
      <c r="N317" s="894">
        <f t="shared" si="432"/>
        <v>2052</v>
      </c>
      <c r="O317" s="834">
        <f t="shared" si="438"/>
        <v>364896000</v>
      </c>
      <c r="P317" s="835">
        <f t="shared" ref="P317:P330" si="444">O317+F317</f>
        <v>364896000</v>
      </c>
      <c r="Q317" s="898">
        <f t="shared" ref="Q317:Q330" si="445">(P317)/M317</f>
        <v>7602000</v>
      </c>
      <c r="R317" s="915">
        <f t="shared" si="433"/>
        <v>2005</v>
      </c>
      <c r="S317" s="833">
        <f t="shared" ref="S317:S319" si="446">R317-R316</f>
        <v>1</v>
      </c>
      <c r="T317" s="837">
        <f t="shared" si="434"/>
        <v>7602000</v>
      </c>
      <c r="U317" s="832">
        <f t="shared" si="435"/>
        <v>2005</v>
      </c>
      <c r="V317" s="838">
        <f t="shared" si="439"/>
        <v>357294000</v>
      </c>
      <c r="W317" s="839"/>
      <c r="X317" s="840"/>
      <c r="Y317" s="815"/>
      <c r="Z317" s="841" t="s">
        <v>3362</v>
      </c>
      <c r="AA317" s="797"/>
      <c r="AB317" s="797"/>
      <c r="AC317" s="843">
        <f>T332</f>
        <v>888666953.8587985</v>
      </c>
    </row>
    <row r="318" spans="1:29" ht="16">
      <c r="A318" s="1048"/>
      <c r="B318" s="1037"/>
      <c r="C318" s="1050"/>
      <c r="D318" s="974"/>
      <c r="E318" s="975">
        <f t="shared" si="440"/>
        <v>2006</v>
      </c>
      <c r="F318" s="1039">
        <v>0</v>
      </c>
      <c r="G318" s="1042">
        <f t="shared" si="436"/>
        <v>47</v>
      </c>
      <c r="H318" s="893"/>
      <c r="I318" s="894">
        <f t="shared" si="431"/>
        <v>2052</v>
      </c>
      <c r="J318" s="895">
        <f t="shared" si="441"/>
        <v>0</v>
      </c>
      <c r="K318" s="896">
        <f t="shared" si="442"/>
        <v>0</v>
      </c>
      <c r="L318" s="1024">
        <f t="shared" si="437"/>
        <v>0</v>
      </c>
      <c r="M318" s="897">
        <f t="shared" si="443"/>
        <v>47</v>
      </c>
      <c r="N318" s="894">
        <f t="shared" si="432"/>
        <v>2052</v>
      </c>
      <c r="O318" s="834">
        <f t="shared" si="438"/>
        <v>357294000</v>
      </c>
      <c r="P318" s="835">
        <f t="shared" si="444"/>
        <v>357294000</v>
      </c>
      <c r="Q318" s="898">
        <f t="shared" si="445"/>
        <v>7602000</v>
      </c>
      <c r="R318" s="915">
        <f t="shared" si="433"/>
        <v>2006</v>
      </c>
      <c r="S318" s="833">
        <f t="shared" si="446"/>
        <v>1</v>
      </c>
      <c r="T318" s="837">
        <f t="shared" si="434"/>
        <v>7602000</v>
      </c>
      <c r="U318" s="832">
        <f t="shared" si="435"/>
        <v>2006</v>
      </c>
      <c r="V318" s="838">
        <f t="shared" si="439"/>
        <v>349692000</v>
      </c>
      <c r="W318" s="839"/>
      <c r="X318" s="840"/>
      <c r="Y318" s="815"/>
      <c r="Z318" s="854" t="s">
        <v>3363</v>
      </c>
      <c r="AA318" s="842"/>
      <c r="AB318" s="842"/>
      <c r="AC318" s="843">
        <f>AC316-AC317</f>
        <v>2608611002.6349268</v>
      </c>
    </row>
    <row r="319" spans="1:29" ht="16">
      <c r="A319" s="1048"/>
      <c r="B319" s="1043" t="s">
        <v>3374</v>
      </c>
      <c r="C319" s="1050"/>
      <c r="D319" s="974"/>
      <c r="E319" s="975">
        <f t="shared" si="440"/>
        <v>2007</v>
      </c>
      <c r="F319" s="1039">
        <v>1374660914.4937253</v>
      </c>
      <c r="G319" s="1042">
        <f t="shared" si="436"/>
        <v>46</v>
      </c>
      <c r="H319" s="893"/>
      <c r="I319" s="894">
        <f t="shared" si="431"/>
        <v>2056</v>
      </c>
      <c r="J319" s="895">
        <f>F319/P318</f>
        <v>3.8474223314517606</v>
      </c>
      <c r="K319" s="896">
        <f t="shared" si="442"/>
        <v>50</v>
      </c>
      <c r="L319" s="1024">
        <f t="shared" si="437"/>
        <v>4</v>
      </c>
      <c r="M319" s="897">
        <f t="shared" si="443"/>
        <v>50</v>
      </c>
      <c r="N319" s="894">
        <f t="shared" si="432"/>
        <v>2056</v>
      </c>
      <c r="O319" s="834">
        <f t="shared" si="438"/>
        <v>349692000</v>
      </c>
      <c r="P319" s="835">
        <f t="shared" si="444"/>
        <v>1724352914.4937253</v>
      </c>
      <c r="Q319" s="898">
        <f t="shared" si="445"/>
        <v>34487058.289874509</v>
      </c>
      <c r="R319" s="915">
        <f t="shared" si="433"/>
        <v>2007</v>
      </c>
      <c r="S319" s="833">
        <f t="shared" si="446"/>
        <v>1</v>
      </c>
      <c r="T319" s="837">
        <f t="shared" si="434"/>
        <v>34487058.289874509</v>
      </c>
      <c r="U319" s="832">
        <f t="shared" si="435"/>
        <v>2007</v>
      </c>
      <c r="V319" s="838">
        <f t="shared" si="439"/>
        <v>1689865856.2038507</v>
      </c>
      <c r="W319" s="839"/>
      <c r="X319" s="840"/>
      <c r="Y319" s="815"/>
      <c r="Z319" s="841" t="s">
        <v>3364</v>
      </c>
      <c r="AA319" s="842"/>
      <c r="AB319" s="842"/>
      <c r="AC319" s="843">
        <f>V331-AC318</f>
        <v>0</v>
      </c>
    </row>
    <row r="320" spans="1:29" ht="16">
      <c r="A320" s="1048"/>
      <c r="B320" s="1037" t="s">
        <v>3303</v>
      </c>
      <c r="C320" s="1050"/>
      <c r="D320" s="974"/>
      <c r="E320" s="975">
        <f>E319+1</f>
        <v>2008</v>
      </c>
      <c r="F320" s="1046">
        <v>1742517042</v>
      </c>
      <c r="G320" s="1042">
        <f t="shared" si="436"/>
        <v>49</v>
      </c>
      <c r="H320" s="893"/>
      <c r="I320" s="894">
        <f t="shared" si="431"/>
        <v>2057</v>
      </c>
      <c r="J320" s="895">
        <f>F320/P319</f>
        <v>1.0105338804798016</v>
      </c>
      <c r="K320" s="896">
        <f t="shared" si="442"/>
        <v>50</v>
      </c>
      <c r="L320" s="1024">
        <f t="shared" si="437"/>
        <v>1</v>
      </c>
      <c r="M320" s="897">
        <f t="shared" si="443"/>
        <v>50</v>
      </c>
      <c r="N320" s="894">
        <f t="shared" si="432"/>
        <v>2057</v>
      </c>
      <c r="O320" s="834">
        <f>V319</f>
        <v>1689865856.2038507</v>
      </c>
      <c r="P320" s="835">
        <f t="shared" si="444"/>
        <v>3432382898.2038507</v>
      </c>
      <c r="Q320" s="898">
        <f t="shared" si="445"/>
        <v>68647657.964077011</v>
      </c>
      <c r="R320" s="915">
        <f t="shared" si="433"/>
        <v>2008</v>
      </c>
      <c r="S320" s="833">
        <f>R320-R319</f>
        <v>1</v>
      </c>
      <c r="T320" s="837">
        <f t="shared" si="434"/>
        <v>68647657.964077011</v>
      </c>
      <c r="U320" s="832">
        <f t="shared" si="435"/>
        <v>2008</v>
      </c>
      <c r="V320" s="838">
        <f t="shared" si="439"/>
        <v>3363735240.2397738</v>
      </c>
      <c r="W320" s="839"/>
      <c r="X320" s="840"/>
      <c r="Y320" s="815"/>
      <c r="Z320" s="899"/>
      <c r="AA320" s="900"/>
      <c r="AB320" s="900"/>
      <c r="AC320" s="901"/>
    </row>
    <row r="321" spans="1:29" ht="16">
      <c r="A321" s="972"/>
      <c r="B321" s="1037"/>
      <c r="C321" s="973"/>
      <c r="D321" s="974"/>
      <c r="E321" s="975">
        <f>E320+1</f>
        <v>2009</v>
      </c>
      <c r="F321" s="1039">
        <v>0</v>
      </c>
      <c r="G321" s="1042">
        <f t="shared" si="436"/>
        <v>49</v>
      </c>
      <c r="H321" s="893"/>
      <c r="I321" s="894">
        <f t="shared" si="431"/>
        <v>2057</v>
      </c>
      <c r="J321" s="895">
        <f>F321/P320</f>
        <v>0</v>
      </c>
      <c r="K321" s="896">
        <f t="shared" si="442"/>
        <v>0</v>
      </c>
      <c r="L321" s="1024">
        <f t="shared" si="437"/>
        <v>0</v>
      </c>
      <c r="M321" s="897">
        <f t="shared" si="443"/>
        <v>49</v>
      </c>
      <c r="N321" s="894">
        <f t="shared" si="432"/>
        <v>2057</v>
      </c>
      <c r="O321" s="834">
        <f>V320</f>
        <v>3363735240.2397738</v>
      </c>
      <c r="P321" s="835">
        <f t="shared" si="444"/>
        <v>3363735240.2397738</v>
      </c>
      <c r="Q321" s="898">
        <f t="shared" si="445"/>
        <v>68647657.964077011</v>
      </c>
      <c r="R321" s="915">
        <f t="shared" si="433"/>
        <v>2009</v>
      </c>
      <c r="S321" s="833">
        <f>R321-R320</f>
        <v>1</v>
      </c>
      <c r="T321" s="837">
        <f t="shared" si="434"/>
        <v>68647657.964077011</v>
      </c>
      <c r="U321" s="832">
        <f t="shared" si="435"/>
        <v>2009</v>
      </c>
      <c r="V321" s="838">
        <f t="shared" si="439"/>
        <v>3295087582.2756968</v>
      </c>
      <c r="W321" s="839"/>
      <c r="X321" s="840"/>
      <c r="Y321" s="815"/>
      <c r="Z321" s="808"/>
      <c r="AC321" s="903"/>
    </row>
    <row r="322" spans="1:29" ht="16">
      <c r="A322" s="1040"/>
      <c r="B322" s="1037"/>
      <c r="C322" s="973"/>
      <c r="D322" s="974"/>
      <c r="E322" s="975">
        <f>E321+1</f>
        <v>2010</v>
      </c>
      <c r="F322" s="1046">
        <v>0</v>
      </c>
      <c r="G322" s="1042">
        <f t="shared" si="436"/>
        <v>48</v>
      </c>
      <c r="H322" s="893"/>
      <c r="I322" s="894">
        <f t="shared" si="431"/>
        <v>2057</v>
      </c>
      <c r="J322" s="895">
        <f>F322/P321</f>
        <v>0</v>
      </c>
      <c r="K322" s="896">
        <f t="shared" si="442"/>
        <v>0</v>
      </c>
      <c r="L322" s="1024">
        <f t="shared" si="437"/>
        <v>0</v>
      </c>
      <c r="M322" s="897">
        <f t="shared" si="443"/>
        <v>48</v>
      </c>
      <c r="N322" s="894">
        <f t="shared" si="432"/>
        <v>2057</v>
      </c>
      <c r="O322" s="834">
        <f>V321</f>
        <v>3295087582.2756968</v>
      </c>
      <c r="P322" s="835">
        <f t="shared" si="444"/>
        <v>3295087582.2756968</v>
      </c>
      <c r="Q322" s="898">
        <f t="shared" si="445"/>
        <v>68647657.964077011</v>
      </c>
      <c r="R322" s="915">
        <f t="shared" si="433"/>
        <v>2010</v>
      </c>
      <c r="S322" s="833">
        <f>R322-R321</f>
        <v>1</v>
      </c>
      <c r="T322" s="837">
        <f t="shared" si="434"/>
        <v>68647657.964077011</v>
      </c>
      <c r="U322" s="832">
        <f t="shared" si="435"/>
        <v>2010</v>
      </c>
      <c r="V322" s="838">
        <f t="shared" si="439"/>
        <v>3226439924.3116198</v>
      </c>
      <c r="W322" s="839"/>
      <c r="X322" s="840"/>
      <c r="Y322" s="815"/>
      <c r="Z322" s="808"/>
      <c r="AA322" s="808"/>
      <c r="AB322" s="842"/>
      <c r="AC322" s="842"/>
    </row>
    <row r="323" spans="1:29" ht="16">
      <c r="A323" s="1036"/>
      <c r="B323" s="972"/>
      <c r="C323" s="973"/>
      <c r="D323" s="974"/>
      <c r="E323" s="830">
        <f t="shared" ref="E323:E330" si="447">E322+1</f>
        <v>2011</v>
      </c>
      <c r="F323" s="976">
        <v>0</v>
      </c>
      <c r="G323" s="853">
        <f t="shared" si="436"/>
        <v>47</v>
      </c>
      <c r="H323" s="893"/>
      <c r="I323" s="894">
        <f t="shared" si="431"/>
        <v>2057</v>
      </c>
      <c r="J323" s="895">
        <f t="shared" ref="J323:J330" si="448">F323/P322</f>
        <v>0</v>
      </c>
      <c r="K323" s="896">
        <f t="shared" si="442"/>
        <v>0</v>
      </c>
      <c r="L323" s="1024">
        <f t="shared" si="437"/>
        <v>0</v>
      </c>
      <c r="M323" s="897">
        <f t="shared" si="443"/>
        <v>47</v>
      </c>
      <c r="N323" s="894">
        <f t="shared" si="432"/>
        <v>2057</v>
      </c>
      <c r="O323" s="834">
        <f t="shared" ref="O323:O330" si="449">V322</f>
        <v>3226439924.3116198</v>
      </c>
      <c r="P323" s="835">
        <f t="shared" si="444"/>
        <v>3226439924.3116198</v>
      </c>
      <c r="Q323" s="898">
        <f t="shared" si="445"/>
        <v>68647657.964077011</v>
      </c>
      <c r="R323" s="915">
        <f t="shared" si="433"/>
        <v>2011</v>
      </c>
      <c r="S323" s="833">
        <f t="shared" ref="S323:S330" si="450">R323-R322</f>
        <v>1</v>
      </c>
      <c r="T323" s="837">
        <f t="shared" si="434"/>
        <v>68647657.964077011</v>
      </c>
      <c r="U323" s="832">
        <f t="shared" si="435"/>
        <v>2011</v>
      </c>
      <c r="V323" s="838">
        <f t="shared" si="439"/>
        <v>3157792266.3475428</v>
      </c>
      <c r="W323" s="989"/>
      <c r="X323" s="840"/>
      <c r="Y323" s="815"/>
      <c r="Z323" s="1815" t="s">
        <v>3366</v>
      </c>
      <c r="AA323" s="1815"/>
      <c r="AB323" s="1815"/>
      <c r="AC323" s="859">
        <f>SUM(Q315:Q325)</f>
        <v>476781006.07433653</v>
      </c>
    </row>
    <row r="324" spans="1:29" ht="16">
      <c r="A324" s="1036"/>
      <c r="B324" s="1033"/>
      <c r="C324" s="973"/>
      <c r="D324" s="974"/>
      <c r="E324" s="830">
        <f t="shared" si="447"/>
        <v>2012</v>
      </c>
      <c r="F324" s="976">
        <v>0</v>
      </c>
      <c r="G324" s="853">
        <f t="shared" si="436"/>
        <v>46</v>
      </c>
      <c r="H324" s="893"/>
      <c r="I324" s="894">
        <f t="shared" si="431"/>
        <v>2057</v>
      </c>
      <c r="J324" s="895">
        <f t="shared" si="448"/>
        <v>0</v>
      </c>
      <c r="K324" s="896">
        <f t="shared" si="442"/>
        <v>0</v>
      </c>
      <c r="L324" s="1024">
        <f t="shared" si="437"/>
        <v>0</v>
      </c>
      <c r="M324" s="897">
        <f t="shared" si="443"/>
        <v>46</v>
      </c>
      <c r="N324" s="894">
        <f t="shared" si="432"/>
        <v>2057</v>
      </c>
      <c r="O324" s="834">
        <f t="shared" si="449"/>
        <v>3157792266.3475428</v>
      </c>
      <c r="P324" s="835">
        <f t="shared" si="444"/>
        <v>3157792266.3475428</v>
      </c>
      <c r="Q324" s="898">
        <f t="shared" si="445"/>
        <v>68647657.964077011</v>
      </c>
      <c r="R324" s="915">
        <f t="shared" si="433"/>
        <v>2012</v>
      </c>
      <c r="S324" s="833">
        <f t="shared" si="450"/>
        <v>1</v>
      </c>
      <c r="T324" s="837">
        <f t="shared" si="434"/>
        <v>68647657.964077011</v>
      </c>
      <c r="U324" s="832">
        <f t="shared" si="435"/>
        <v>2012</v>
      </c>
      <c r="V324" s="838">
        <f t="shared" si="439"/>
        <v>3089144608.3834658</v>
      </c>
      <c r="W324" s="989"/>
      <c r="X324" s="840"/>
      <c r="Y324" s="815"/>
      <c r="Z324" s="808"/>
      <c r="AA324" s="808"/>
      <c r="AB324" s="842"/>
      <c r="AC324" s="842"/>
    </row>
    <row r="325" spans="1:29" ht="16">
      <c r="A325" s="1036"/>
      <c r="B325" s="972"/>
      <c r="C325" s="973"/>
      <c r="D325" s="974"/>
      <c r="E325" s="830">
        <f t="shared" si="447"/>
        <v>2013</v>
      </c>
      <c r="F325" s="976">
        <v>0</v>
      </c>
      <c r="G325" s="853">
        <f t="shared" si="436"/>
        <v>45</v>
      </c>
      <c r="H325" s="893"/>
      <c r="I325" s="894">
        <f t="shared" si="431"/>
        <v>2057</v>
      </c>
      <c r="J325" s="895">
        <f t="shared" si="448"/>
        <v>0</v>
      </c>
      <c r="K325" s="896">
        <f t="shared" si="442"/>
        <v>0</v>
      </c>
      <c r="L325" s="1024">
        <f t="shared" si="437"/>
        <v>0</v>
      </c>
      <c r="M325" s="897">
        <f t="shared" si="443"/>
        <v>45</v>
      </c>
      <c r="N325" s="894">
        <f t="shared" si="432"/>
        <v>2057</v>
      </c>
      <c r="O325" s="834">
        <f t="shared" si="449"/>
        <v>3089144608.3834658</v>
      </c>
      <c r="P325" s="835">
        <f t="shared" si="444"/>
        <v>3089144608.3834658</v>
      </c>
      <c r="Q325" s="898">
        <f t="shared" si="445"/>
        <v>68647657.964077011</v>
      </c>
      <c r="R325" s="915">
        <f t="shared" si="433"/>
        <v>2013</v>
      </c>
      <c r="S325" s="833">
        <f t="shared" si="450"/>
        <v>1</v>
      </c>
      <c r="T325" s="837">
        <f t="shared" si="434"/>
        <v>68647657.964077011</v>
      </c>
      <c r="U325" s="832">
        <f t="shared" si="435"/>
        <v>2013</v>
      </c>
      <c r="V325" s="838">
        <f t="shared" si="439"/>
        <v>3020496950.4193888</v>
      </c>
      <c r="W325" s="989"/>
      <c r="X325" s="840"/>
      <c r="Y325" s="815"/>
      <c r="Z325" s="808"/>
      <c r="AA325" s="808"/>
      <c r="AB325" s="842"/>
      <c r="AC325" s="842"/>
    </row>
    <row r="326" spans="1:29" ht="16">
      <c r="A326" s="1036"/>
      <c r="B326" s="972"/>
      <c r="C326" s="973"/>
      <c r="D326" s="974"/>
      <c r="E326" s="830">
        <f t="shared" si="447"/>
        <v>2014</v>
      </c>
      <c r="F326" s="976">
        <v>0</v>
      </c>
      <c r="G326" s="853">
        <f t="shared" si="436"/>
        <v>44</v>
      </c>
      <c r="H326" s="893"/>
      <c r="I326" s="894">
        <f t="shared" si="431"/>
        <v>2057</v>
      </c>
      <c r="J326" s="895">
        <f t="shared" si="448"/>
        <v>0</v>
      </c>
      <c r="K326" s="896">
        <f t="shared" si="442"/>
        <v>0</v>
      </c>
      <c r="L326" s="1024">
        <f t="shared" si="437"/>
        <v>0</v>
      </c>
      <c r="M326" s="897">
        <f t="shared" si="443"/>
        <v>44</v>
      </c>
      <c r="N326" s="894">
        <f t="shared" si="432"/>
        <v>2057</v>
      </c>
      <c r="O326" s="834">
        <f t="shared" si="449"/>
        <v>3020496950.4193888</v>
      </c>
      <c r="P326" s="835">
        <f t="shared" si="444"/>
        <v>3020496950.4193888</v>
      </c>
      <c r="Q326" s="898">
        <f t="shared" si="445"/>
        <v>68647657.964077011</v>
      </c>
      <c r="R326" s="915">
        <f t="shared" si="433"/>
        <v>2014</v>
      </c>
      <c r="S326" s="833">
        <f t="shared" si="450"/>
        <v>1</v>
      </c>
      <c r="T326" s="837">
        <f t="shared" si="434"/>
        <v>68647657.964077011</v>
      </c>
      <c r="U326" s="832">
        <f t="shared" si="435"/>
        <v>2014</v>
      </c>
      <c r="V326" s="838">
        <f t="shared" si="439"/>
        <v>2951849292.4553118</v>
      </c>
      <c r="W326" s="989"/>
      <c r="X326" s="840"/>
      <c r="Y326" s="815"/>
      <c r="Z326" s="808"/>
      <c r="AA326" s="808"/>
      <c r="AB326" s="842"/>
      <c r="AC326" s="842"/>
    </row>
    <row r="327" spans="1:29" ht="16">
      <c r="A327" s="1036"/>
      <c r="B327" s="972"/>
      <c r="C327" s="973"/>
      <c r="D327" s="974"/>
      <c r="E327" s="830">
        <f t="shared" si="447"/>
        <v>2015</v>
      </c>
      <c r="F327" s="976">
        <v>0</v>
      </c>
      <c r="G327" s="853">
        <f t="shared" si="436"/>
        <v>43</v>
      </c>
      <c r="H327" s="893"/>
      <c r="I327" s="894">
        <f t="shared" si="431"/>
        <v>2057</v>
      </c>
      <c r="J327" s="895">
        <f t="shared" si="448"/>
        <v>0</v>
      </c>
      <c r="K327" s="896">
        <f t="shared" si="442"/>
        <v>0</v>
      </c>
      <c r="L327" s="1024">
        <f t="shared" si="437"/>
        <v>0</v>
      </c>
      <c r="M327" s="897">
        <f t="shared" si="443"/>
        <v>43</v>
      </c>
      <c r="N327" s="894">
        <f t="shared" si="432"/>
        <v>2057</v>
      </c>
      <c r="O327" s="834">
        <f t="shared" si="449"/>
        <v>2951849292.4553118</v>
      </c>
      <c r="P327" s="835">
        <f t="shared" si="444"/>
        <v>2951849292.4553118</v>
      </c>
      <c r="Q327" s="898">
        <f t="shared" si="445"/>
        <v>68647657.964077011</v>
      </c>
      <c r="R327" s="915">
        <f t="shared" si="433"/>
        <v>2015</v>
      </c>
      <c r="S327" s="833">
        <f t="shared" si="450"/>
        <v>1</v>
      </c>
      <c r="T327" s="837">
        <f t="shared" si="434"/>
        <v>68647657.964077011</v>
      </c>
      <c r="U327" s="832">
        <f t="shared" si="435"/>
        <v>2015</v>
      </c>
      <c r="V327" s="838">
        <f t="shared" si="439"/>
        <v>2883201634.4912348</v>
      </c>
      <c r="W327" s="989"/>
      <c r="X327" s="840"/>
      <c r="Y327" s="815"/>
      <c r="Z327" s="808"/>
      <c r="AA327" s="808"/>
      <c r="AB327" s="842"/>
      <c r="AC327" s="842"/>
    </row>
    <row r="328" spans="1:29" ht="16">
      <c r="A328" s="1036"/>
      <c r="B328" s="972"/>
      <c r="C328" s="973"/>
      <c r="D328" s="974"/>
      <c r="E328" s="830">
        <f t="shared" si="447"/>
        <v>2016</v>
      </c>
      <c r="F328" s="976">
        <v>0</v>
      </c>
      <c r="G328" s="853">
        <f t="shared" si="436"/>
        <v>42</v>
      </c>
      <c r="H328" s="893"/>
      <c r="I328" s="894">
        <f t="shared" si="431"/>
        <v>2057</v>
      </c>
      <c r="J328" s="895">
        <f t="shared" si="448"/>
        <v>0</v>
      </c>
      <c r="K328" s="896">
        <f t="shared" si="442"/>
        <v>0</v>
      </c>
      <c r="L328" s="1024">
        <f t="shared" si="437"/>
        <v>0</v>
      </c>
      <c r="M328" s="897">
        <f t="shared" si="443"/>
        <v>42</v>
      </c>
      <c r="N328" s="894">
        <f t="shared" si="432"/>
        <v>2057</v>
      </c>
      <c r="O328" s="834">
        <f t="shared" si="449"/>
        <v>2883201634.4912348</v>
      </c>
      <c r="P328" s="835">
        <f t="shared" si="444"/>
        <v>2883201634.4912348</v>
      </c>
      <c r="Q328" s="898">
        <f t="shared" si="445"/>
        <v>68647657.964077026</v>
      </c>
      <c r="R328" s="915">
        <f t="shared" si="433"/>
        <v>2016</v>
      </c>
      <c r="S328" s="833">
        <f t="shared" si="450"/>
        <v>1</v>
      </c>
      <c r="T328" s="837">
        <f t="shared" si="434"/>
        <v>68647657.964077026</v>
      </c>
      <c r="U328" s="832">
        <f t="shared" si="435"/>
        <v>2016</v>
      </c>
      <c r="V328" s="838">
        <f t="shared" si="439"/>
        <v>2814553976.5271578</v>
      </c>
      <c r="W328" s="989"/>
      <c r="X328" s="840"/>
      <c r="Y328" s="815"/>
      <c r="Z328" s="808"/>
      <c r="AA328" s="808"/>
      <c r="AB328" s="842"/>
      <c r="AC328" s="842"/>
    </row>
    <row r="329" spans="1:29" ht="16">
      <c r="A329" s="1036"/>
      <c r="B329" s="972"/>
      <c r="C329" s="973"/>
      <c r="D329" s="974"/>
      <c r="E329" s="830">
        <f t="shared" si="447"/>
        <v>2017</v>
      </c>
      <c r="F329" s="976">
        <v>0</v>
      </c>
      <c r="G329" s="853">
        <f t="shared" si="436"/>
        <v>41</v>
      </c>
      <c r="H329" s="893"/>
      <c r="I329" s="894">
        <f t="shared" si="431"/>
        <v>2057</v>
      </c>
      <c r="J329" s="895">
        <f t="shared" si="448"/>
        <v>0</v>
      </c>
      <c r="K329" s="896">
        <f t="shared" si="442"/>
        <v>0</v>
      </c>
      <c r="L329" s="1024">
        <f t="shared" si="437"/>
        <v>0</v>
      </c>
      <c r="M329" s="897">
        <f t="shared" si="443"/>
        <v>41</v>
      </c>
      <c r="N329" s="894">
        <f t="shared" si="432"/>
        <v>2057</v>
      </c>
      <c r="O329" s="834">
        <f t="shared" si="449"/>
        <v>2814553976.5271578</v>
      </c>
      <c r="P329" s="835">
        <f t="shared" si="444"/>
        <v>2814553976.5271578</v>
      </c>
      <c r="Q329" s="898">
        <f t="shared" si="445"/>
        <v>68647657.964077026</v>
      </c>
      <c r="R329" s="915">
        <f t="shared" si="433"/>
        <v>2017</v>
      </c>
      <c r="S329" s="833">
        <f t="shared" si="450"/>
        <v>1</v>
      </c>
      <c r="T329" s="837">
        <f t="shared" si="434"/>
        <v>68647657.964077026</v>
      </c>
      <c r="U329" s="832">
        <f t="shared" si="435"/>
        <v>2017</v>
      </c>
      <c r="V329" s="838">
        <f t="shared" si="439"/>
        <v>2745906318.5630808</v>
      </c>
      <c r="W329" s="989"/>
      <c r="X329" s="840"/>
      <c r="Y329" s="815"/>
      <c r="Z329" s="808"/>
      <c r="AA329" s="808"/>
      <c r="AB329" s="842"/>
      <c r="AC329" s="842"/>
    </row>
    <row r="330" spans="1:29" ht="16">
      <c r="A330" s="1036"/>
      <c r="B330" s="972"/>
      <c r="C330" s="973"/>
      <c r="D330" s="974"/>
      <c r="E330" s="830">
        <f t="shared" si="447"/>
        <v>2018</v>
      </c>
      <c r="F330" s="976">
        <v>0</v>
      </c>
      <c r="G330" s="853">
        <f t="shared" si="436"/>
        <v>40</v>
      </c>
      <c r="H330" s="893"/>
      <c r="I330" s="894">
        <f t="shared" si="431"/>
        <v>2057</v>
      </c>
      <c r="J330" s="895">
        <f t="shared" si="448"/>
        <v>0</v>
      </c>
      <c r="K330" s="896">
        <f t="shared" si="442"/>
        <v>0</v>
      </c>
      <c r="L330" s="1024">
        <f t="shared" si="437"/>
        <v>0</v>
      </c>
      <c r="M330" s="897">
        <f t="shared" si="443"/>
        <v>40</v>
      </c>
      <c r="N330" s="894">
        <f t="shared" si="432"/>
        <v>2057</v>
      </c>
      <c r="O330" s="834">
        <f t="shared" si="449"/>
        <v>2745906318.5630808</v>
      </c>
      <c r="P330" s="835">
        <f t="shared" si="444"/>
        <v>2745906318.5630808</v>
      </c>
      <c r="Q330" s="898">
        <f t="shared" si="445"/>
        <v>68647657.964077026</v>
      </c>
      <c r="R330" s="915">
        <f t="shared" si="433"/>
        <v>2018</v>
      </c>
      <c r="S330" s="833">
        <f t="shared" si="450"/>
        <v>1</v>
      </c>
      <c r="T330" s="837">
        <f t="shared" si="434"/>
        <v>68647657.964077026</v>
      </c>
      <c r="U330" s="832">
        <f t="shared" si="435"/>
        <v>2018</v>
      </c>
      <c r="V330" s="838">
        <f t="shared" si="439"/>
        <v>2677258660.5990038</v>
      </c>
      <c r="W330" s="989"/>
      <c r="X330" s="840"/>
      <c r="Y330" s="815"/>
      <c r="Z330" s="808"/>
      <c r="AA330" s="808"/>
      <c r="AB330" s="842"/>
      <c r="AC330" s="842"/>
    </row>
    <row r="331" spans="1:29" ht="16">
      <c r="A331" s="1040"/>
      <c r="B331" s="1239"/>
      <c r="C331" s="1240"/>
      <c r="D331" s="1241"/>
      <c r="E331" s="1236">
        <v>2019</v>
      </c>
      <c r="F331" s="976">
        <v>0</v>
      </c>
      <c r="G331" s="853">
        <f t="shared" ref="G331" si="451">M330-(E331-E330)</f>
        <v>39</v>
      </c>
      <c r="H331" s="893"/>
      <c r="I331" s="894">
        <f t="shared" ref="I331" si="452">E331+M331-1</f>
        <v>2057</v>
      </c>
      <c r="J331" s="895">
        <f t="shared" ref="J331" si="453">F331/P330</f>
        <v>0</v>
      </c>
      <c r="K331" s="896">
        <f t="shared" ref="K331" si="454">IF(J331=0%,0,IF(J331&lt;=25%,5,IF(J331&lt;=50%,10,IF(J331&lt;=75%,15,50))))</f>
        <v>0</v>
      </c>
      <c r="L331" s="1024">
        <f t="shared" ref="L331" si="455">IF(OR(AND(ISBLANK(D331),ISBLANK(F331)),ISTEXT(D331),ISTEXT(F331)),"",IF(G331+K331&gt;$G$34,$G$34-G331,K331))</f>
        <v>0</v>
      </c>
      <c r="M331" s="897">
        <f t="shared" ref="M331" si="456">IF(OR(AND(ISBLANK(D331),ISBLANK(F331)),ISTEXT(D331),ISTEXT(F331)),"",G331+L331)</f>
        <v>39</v>
      </c>
      <c r="N331" s="894">
        <f t="shared" ref="N331" si="457">E331+M331-1</f>
        <v>2057</v>
      </c>
      <c r="O331" s="834">
        <f t="shared" ref="O331" si="458">V330</f>
        <v>2677258660.5990038</v>
      </c>
      <c r="P331" s="835">
        <f t="shared" ref="P331" si="459">O331+F331</f>
        <v>2677258660.5990038</v>
      </c>
      <c r="Q331" s="898">
        <f t="shared" ref="Q331" si="460">(P331)/M331</f>
        <v>68647657.964077026</v>
      </c>
      <c r="R331" s="915">
        <f t="shared" ref="R331" si="461">E331</f>
        <v>2019</v>
      </c>
      <c r="S331" s="833">
        <f t="shared" ref="S331" si="462">R331-R330</f>
        <v>1</v>
      </c>
      <c r="T331" s="837">
        <f t="shared" ref="T331" si="463">Q331*S331</f>
        <v>68647657.964077026</v>
      </c>
      <c r="U331" s="832">
        <f t="shared" ref="U331" si="464">E331</f>
        <v>2019</v>
      </c>
      <c r="V331" s="838">
        <f t="shared" ref="V331" si="465">IF(OR(AND(ISBLANK(D331),ISBLANK(F331)),ISTEXT(D331),ISTEXT(F331)),"",P331-T331)</f>
        <v>2608611002.6349268</v>
      </c>
      <c r="W331" s="989"/>
      <c r="X331" s="840"/>
      <c r="Y331" s="815"/>
      <c r="Z331" s="808"/>
      <c r="AA331" s="808"/>
      <c r="AB331" s="842"/>
      <c r="AC331" s="842"/>
    </row>
    <row r="332" spans="1:29" ht="16">
      <c r="A332" s="1816" t="s">
        <v>100</v>
      </c>
      <c r="B332" s="1817"/>
      <c r="C332" s="1817"/>
      <c r="D332" s="1817"/>
      <c r="E332" s="1818"/>
      <c r="F332" s="991">
        <f>SUM(F315:F330)</f>
        <v>3497277956.4937253</v>
      </c>
      <c r="G332" s="861"/>
      <c r="H332" s="862"/>
      <c r="I332" s="863"/>
      <c r="J332" s="863"/>
      <c r="K332" s="861"/>
      <c r="L332" s="1025"/>
      <c r="M332" s="864"/>
      <c r="N332" s="863"/>
      <c r="O332" s="865"/>
      <c r="P332" s="866"/>
      <c r="Q332" s="867"/>
      <c r="R332" s="868"/>
      <c r="S332" s="868"/>
      <c r="T332" s="866">
        <f>SUM(T315:T331)</f>
        <v>888666953.8587985</v>
      </c>
      <c r="U332" s="869"/>
      <c r="V332" s="870"/>
      <c r="W332" s="916"/>
      <c r="X332" s="803"/>
      <c r="Y332" s="803"/>
      <c r="Z332" s="803"/>
      <c r="AA332" s="803"/>
      <c r="AB332" s="803"/>
      <c r="AC332" s="803"/>
    </row>
    <row r="335" spans="1:29" ht="16">
      <c r="A335" s="1813" t="s">
        <v>3418</v>
      </c>
      <c r="B335" s="1813"/>
      <c r="C335" s="1813"/>
      <c r="D335" s="1813"/>
      <c r="E335" s="884"/>
      <c r="F335" s="885"/>
      <c r="G335" s="885"/>
      <c r="H335" s="797"/>
      <c r="I335" s="798"/>
      <c r="J335" s="798"/>
      <c r="K335" s="885"/>
      <c r="L335" s="1027"/>
      <c r="M335" s="885"/>
      <c r="N335" s="885"/>
      <c r="O335" s="885"/>
      <c r="P335" s="885"/>
      <c r="Q335" s="885"/>
      <c r="R335" s="885"/>
      <c r="S335" s="885"/>
      <c r="T335" s="886"/>
      <c r="U335" s="887"/>
      <c r="V335" s="885"/>
      <c r="W335" s="885"/>
      <c r="X335" s="888"/>
      <c r="Y335" s="888"/>
      <c r="Z335" s="888"/>
      <c r="AA335" s="888"/>
      <c r="AB335" s="888"/>
      <c r="AC335" s="888"/>
    </row>
    <row r="336" spans="1:29" ht="17">
      <c r="A336" s="1792" t="s">
        <v>118</v>
      </c>
      <c r="B336" s="1792" t="s">
        <v>3340</v>
      </c>
      <c r="C336" s="1792" t="s">
        <v>3</v>
      </c>
      <c r="D336" s="1792" t="s">
        <v>3341</v>
      </c>
      <c r="E336" s="1792"/>
      <c r="F336" s="1814" t="s">
        <v>3342</v>
      </c>
      <c r="G336" s="1792" t="s">
        <v>3343</v>
      </c>
      <c r="H336" s="1792"/>
      <c r="I336" s="1792" t="s">
        <v>3344</v>
      </c>
      <c r="J336" s="1793" t="s">
        <v>3345</v>
      </c>
      <c r="K336" s="1792" t="s">
        <v>3346</v>
      </c>
      <c r="L336" s="1796" t="s">
        <v>3347</v>
      </c>
      <c r="M336" s="1797" t="s">
        <v>3348</v>
      </c>
      <c r="N336" s="1792" t="s">
        <v>3349</v>
      </c>
      <c r="O336" s="1805" t="s">
        <v>3350</v>
      </c>
      <c r="P336" s="1806"/>
      <c r="Q336" s="993" t="s">
        <v>3351</v>
      </c>
      <c r="R336" s="1805" t="s">
        <v>2425</v>
      </c>
      <c r="S336" s="1807"/>
      <c r="T336" s="1806"/>
      <c r="U336" s="1808" t="s">
        <v>3352</v>
      </c>
      <c r="V336" s="1808"/>
      <c r="W336" s="1809" t="s">
        <v>3353</v>
      </c>
      <c r="X336" s="1812"/>
      <c r="Y336" s="994"/>
      <c r="Z336" s="803">
        <v>14</v>
      </c>
      <c r="AA336" s="803"/>
      <c r="AB336" s="803"/>
      <c r="AC336" s="889"/>
    </row>
    <row r="337" spans="1:29" ht="16">
      <c r="A337" s="1792"/>
      <c r="B337" s="1792"/>
      <c r="C337" s="1792"/>
      <c r="D337" s="1792"/>
      <c r="E337" s="1792"/>
      <c r="F337" s="1814"/>
      <c r="G337" s="1792"/>
      <c r="H337" s="1792"/>
      <c r="I337" s="1792"/>
      <c r="J337" s="1794"/>
      <c r="K337" s="1792"/>
      <c r="L337" s="1796"/>
      <c r="M337" s="1798"/>
      <c r="N337" s="1792"/>
      <c r="O337" s="1809" t="s">
        <v>3354</v>
      </c>
      <c r="P337" s="1809" t="s">
        <v>3355</v>
      </c>
      <c r="Q337" s="1797" t="s">
        <v>3342</v>
      </c>
      <c r="R337" s="1797" t="s">
        <v>3356</v>
      </c>
      <c r="S337" s="1793" t="s">
        <v>3357</v>
      </c>
      <c r="T337" s="1797" t="s">
        <v>3342</v>
      </c>
      <c r="U337" s="1808"/>
      <c r="V337" s="1808"/>
      <c r="W337" s="1810"/>
      <c r="X337" s="1812"/>
      <c r="Y337" s="994"/>
      <c r="Z337" s="803"/>
      <c r="AA337" s="803"/>
      <c r="AB337" s="803"/>
      <c r="AC337" s="803"/>
    </row>
    <row r="338" spans="1:29" ht="17">
      <c r="A338" s="1792"/>
      <c r="B338" s="1792"/>
      <c r="C338" s="1792"/>
      <c r="D338" s="810" t="s">
        <v>20</v>
      </c>
      <c r="E338" s="811" t="s">
        <v>1914</v>
      </c>
      <c r="F338" s="1814"/>
      <c r="G338" s="992" t="s">
        <v>1914</v>
      </c>
      <c r="H338" s="992" t="s">
        <v>3358</v>
      </c>
      <c r="I338" s="1792"/>
      <c r="J338" s="1795"/>
      <c r="K338" s="813" t="s">
        <v>1914</v>
      </c>
      <c r="L338" s="1022" t="s">
        <v>1914</v>
      </c>
      <c r="M338" s="992" t="s">
        <v>1914</v>
      </c>
      <c r="N338" s="1792"/>
      <c r="O338" s="1811"/>
      <c r="P338" s="1811"/>
      <c r="Q338" s="1798"/>
      <c r="R338" s="1798"/>
      <c r="S338" s="1795"/>
      <c r="T338" s="1798"/>
      <c r="U338" s="992" t="s">
        <v>3359</v>
      </c>
      <c r="V338" s="992" t="s">
        <v>3342</v>
      </c>
      <c r="W338" s="1811"/>
      <c r="X338" s="814"/>
      <c r="Y338" s="814"/>
      <c r="Z338" s="803"/>
      <c r="AA338" s="803"/>
      <c r="AB338" s="803"/>
      <c r="AC338" s="803"/>
    </row>
    <row r="339" spans="1:29" ht="16">
      <c r="A339" s="1048"/>
      <c r="B339" s="1043" t="s">
        <v>3378</v>
      </c>
      <c r="C339" s="1049">
        <v>31101</v>
      </c>
      <c r="D339" s="1045"/>
      <c r="E339" s="975">
        <v>2004</v>
      </c>
      <c r="F339" s="1046">
        <v>188720000</v>
      </c>
      <c r="G339" s="1041">
        <f>VLOOKUP(C339,'[18]umur ekonomis'!$A$1:$C$79,3)</f>
        <v>50</v>
      </c>
      <c r="H339" s="926"/>
      <c r="I339" s="894">
        <f t="shared" ref="I339:I353" si="466">E339+M339-1</f>
        <v>2053</v>
      </c>
      <c r="J339" s="927"/>
      <c r="K339" s="925"/>
      <c r="L339" s="1023">
        <f>IF(G339+K339&gt;$G339,$G339-G339,K339)</f>
        <v>0</v>
      </c>
      <c r="M339" s="928">
        <f>G339+L339</f>
        <v>50</v>
      </c>
      <c r="N339" s="894">
        <f t="shared" ref="N339:N353" si="467">E339+M339-1</f>
        <v>2053</v>
      </c>
      <c r="O339" s="905">
        <f>F339</f>
        <v>188720000</v>
      </c>
      <c r="P339" s="898">
        <f>O339</f>
        <v>188720000</v>
      </c>
      <c r="Q339" s="898">
        <f>(O339)/M339</f>
        <v>3774400</v>
      </c>
      <c r="R339" s="929">
        <f t="shared" ref="R339:R353" si="468">E339</f>
        <v>2004</v>
      </c>
      <c r="S339" s="897">
        <v>1</v>
      </c>
      <c r="T339" s="930">
        <f t="shared" ref="T339:T353" si="469">Q339*S339</f>
        <v>3774400</v>
      </c>
      <c r="U339" s="894">
        <f t="shared" ref="U339:U353" si="470">E339</f>
        <v>2004</v>
      </c>
      <c r="V339" s="931">
        <f>IF(OR(AND(ISBLANK(D339),ISBLANK(F339)),ISTEXT(D339),ISTEXT(F339)),"",F339-Q339)</f>
        <v>184945600</v>
      </c>
      <c r="W339" s="932"/>
      <c r="X339" s="933"/>
      <c r="Y339" s="933"/>
      <c r="Z339" s="934" t="s">
        <v>3360</v>
      </c>
      <c r="AA339" s="935"/>
      <c r="AB339" s="935"/>
      <c r="AC339" s="936"/>
    </row>
    <row r="340" spans="1:29" ht="16">
      <c r="A340" s="1048"/>
      <c r="B340" s="1043"/>
      <c r="C340" s="1050"/>
      <c r="D340" s="974"/>
      <c r="E340" s="975">
        <f>E339+1</f>
        <v>2005</v>
      </c>
      <c r="F340" s="1046">
        <v>0</v>
      </c>
      <c r="G340" s="1042">
        <f t="shared" ref="G340:G353" si="471">M339-(E340-E339)</f>
        <v>49</v>
      </c>
      <c r="H340" s="893"/>
      <c r="I340" s="894">
        <f t="shared" si="466"/>
        <v>2053</v>
      </c>
      <c r="J340" s="895">
        <f>F340/$F$34</f>
        <v>0</v>
      </c>
      <c r="K340" s="896">
        <f>IF(J340=0%,0,IF(J340&lt;=25%,5,IF(J340&lt;=50%,10,IF(J340&lt;=75%,15,50))))</f>
        <v>0</v>
      </c>
      <c r="L340" s="1024">
        <f t="shared" ref="L340:L353" si="472">IF(OR(AND(ISBLANK(D340),ISBLANK(F340)),ISTEXT(D340),ISTEXT(F340)),"",IF(G340+K340&gt;$G$34,$G$34-G340,K340))</f>
        <v>0</v>
      </c>
      <c r="M340" s="897">
        <f>IF(OR(AND(ISBLANK(E340),ISBLANK(F340)),ISTEXT(E340),ISTEXT(F340)),"",G340+L340)</f>
        <v>49</v>
      </c>
      <c r="N340" s="894">
        <f t="shared" si="467"/>
        <v>2053</v>
      </c>
      <c r="O340" s="834">
        <f t="shared" ref="O340:O343" si="473">V339</f>
        <v>184945600</v>
      </c>
      <c r="P340" s="835">
        <f>O340+F340</f>
        <v>184945600</v>
      </c>
      <c r="Q340" s="898">
        <f>(P340)/M340</f>
        <v>3774400</v>
      </c>
      <c r="R340" s="915">
        <f t="shared" si="468"/>
        <v>2005</v>
      </c>
      <c r="S340" s="833">
        <f>R340-R339</f>
        <v>1</v>
      </c>
      <c r="T340" s="837">
        <f t="shared" si="469"/>
        <v>3774400</v>
      </c>
      <c r="U340" s="832">
        <f t="shared" si="470"/>
        <v>2005</v>
      </c>
      <c r="V340" s="838">
        <f t="shared" ref="V340:V353" si="474">IF(OR(AND(ISBLANK(D340),ISBLANK(F340)),ISTEXT(D340),ISTEXT(F340)),"",P340-T340)</f>
        <v>181171200</v>
      </c>
      <c r="W340" s="839"/>
      <c r="X340" s="840"/>
      <c r="Y340" s="815"/>
      <c r="Z340" s="841" t="s">
        <v>3361</v>
      </c>
      <c r="AA340" s="842"/>
      <c r="AB340" s="842"/>
      <c r="AC340" s="843">
        <f>F355</f>
        <v>771143280.06778884</v>
      </c>
    </row>
    <row r="341" spans="1:29" ht="16">
      <c r="A341" s="1048"/>
      <c r="B341" s="1037"/>
      <c r="C341" s="1050"/>
      <c r="D341" s="974"/>
      <c r="E341" s="975">
        <f t="shared" ref="E341:E343" si="475">E340+1</f>
        <v>2006</v>
      </c>
      <c r="F341" s="1039">
        <v>0</v>
      </c>
      <c r="G341" s="1042">
        <f t="shared" si="471"/>
        <v>48</v>
      </c>
      <c r="H341" s="893"/>
      <c r="I341" s="894">
        <f t="shared" si="466"/>
        <v>2053</v>
      </c>
      <c r="J341" s="895">
        <f t="shared" ref="J341" si="476">F341/$F$59</f>
        <v>0</v>
      </c>
      <c r="K341" s="896">
        <f t="shared" ref="K341:K353" si="477">IF(J341=0%,0,IF(J341&lt;=25%,5,IF(J341&lt;=50%,10,IF(J341&lt;=75%,15,50))))</f>
        <v>0</v>
      </c>
      <c r="L341" s="1024">
        <f t="shared" si="472"/>
        <v>0</v>
      </c>
      <c r="M341" s="897">
        <f t="shared" ref="M341:M353" si="478">IF(OR(AND(ISBLANK(D341),ISBLANK(F341)),ISTEXT(D341),ISTEXT(F341)),"",G341+L341)</f>
        <v>48</v>
      </c>
      <c r="N341" s="894">
        <f t="shared" si="467"/>
        <v>2053</v>
      </c>
      <c r="O341" s="834">
        <f t="shared" si="473"/>
        <v>181171200</v>
      </c>
      <c r="P341" s="835">
        <f t="shared" ref="P341:P353" si="479">O341+F341</f>
        <v>181171200</v>
      </c>
      <c r="Q341" s="898">
        <f t="shared" ref="Q341:Q353" si="480">(P341)/M341</f>
        <v>3774400</v>
      </c>
      <c r="R341" s="915">
        <f t="shared" si="468"/>
        <v>2006</v>
      </c>
      <c r="S341" s="833">
        <f t="shared" ref="S341:S343" si="481">R341-R340</f>
        <v>1</v>
      </c>
      <c r="T341" s="837">
        <f t="shared" si="469"/>
        <v>3774400</v>
      </c>
      <c r="U341" s="832">
        <f t="shared" si="470"/>
        <v>2006</v>
      </c>
      <c r="V341" s="838">
        <f t="shared" si="474"/>
        <v>177396800</v>
      </c>
      <c r="W341" s="839"/>
      <c r="X341" s="840"/>
      <c r="Y341" s="815"/>
      <c r="Z341" s="841" t="s">
        <v>3362</v>
      </c>
      <c r="AA341" s="797"/>
      <c r="AB341" s="797"/>
      <c r="AC341" s="843">
        <f>T355</f>
        <v>195710291.48343325</v>
      </c>
    </row>
    <row r="342" spans="1:29" ht="16">
      <c r="A342" s="1048"/>
      <c r="B342" s="1043" t="s">
        <v>3379</v>
      </c>
      <c r="C342" s="1050"/>
      <c r="D342" s="974"/>
      <c r="E342" s="975">
        <f t="shared" si="475"/>
        <v>2007</v>
      </c>
      <c r="F342" s="1039">
        <v>374740182.9653756</v>
      </c>
      <c r="G342" s="1042">
        <f t="shared" si="471"/>
        <v>47</v>
      </c>
      <c r="H342" s="893"/>
      <c r="I342" s="894">
        <f t="shared" si="466"/>
        <v>2056</v>
      </c>
      <c r="J342" s="895">
        <f>F342/P341</f>
        <v>2.068431312291223</v>
      </c>
      <c r="K342" s="896">
        <f t="shared" si="477"/>
        <v>50</v>
      </c>
      <c r="L342" s="1024">
        <f t="shared" si="472"/>
        <v>3</v>
      </c>
      <c r="M342" s="897">
        <f t="shared" si="478"/>
        <v>50</v>
      </c>
      <c r="N342" s="894">
        <f t="shared" si="467"/>
        <v>2056</v>
      </c>
      <c r="O342" s="834">
        <f t="shared" si="473"/>
        <v>177396800</v>
      </c>
      <c r="P342" s="835">
        <f t="shared" si="479"/>
        <v>552136982.96537566</v>
      </c>
      <c r="Q342" s="898">
        <f t="shared" si="480"/>
        <v>11042739.659307513</v>
      </c>
      <c r="R342" s="915">
        <f t="shared" si="468"/>
        <v>2007</v>
      </c>
      <c r="S342" s="833">
        <f t="shared" si="481"/>
        <v>1</v>
      </c>
      <c r="T342" s="837">
        <f t="shared" si="469"/>
        <v>11042739.659307513</v>
      </c>
      <c r="U342" s="832">
        <f t="shared" si="470"/>
        <v>2007</v>
      </c>
      <c r="V342" s="838">
        <f t="shared" si="474"/>
        <v>541094243.30606818</v>
      </c>
      <c r="W342" s="839"/>
      <c r="X342" s="840"/>
      <c r="Y342" s="815"/>
      <c r="Z342" s="854" t="s">
        <v>3363</v>
      </c>
      <c r="AA342" s="842"/>
      <c r="AB342" s="842"/>
      <c r="AC342" s="843">
        <f>AC340-AC341</f>
        <v>575432988.58435559</v>
      </c>
    </row>
    <row r="343" spans="1:29" ht="16">
      <c r="A343" s="1048"/>
      <c r="B343" s="1043"/>
      <c r="C343" s="1050"/>
      <c r="D343" s="974"/>
      <c r="E343" s="975">
        <f t="shared" si="475"/>
        <v>2008</v>
      </c>
      <c r="F343" s="1039">
        <v>0</v>
      </c>
      <c r="G343" s="1042">
        <f t="shared" si="471"/>
        <v>49</v>
      </c>
      <c r="H343" s="893"/>
      <c r="I343" s="894">
        <f t="shared" si="466"/>
        <v>2056</v>
      </c>
      <c r="J343" s="895">
        <f>F343/P342</f>
        <v>0</v>
      </c>
      <c r="K343" s="896">
        <f t="shared" si="477"/>
        <v>0</v>
      </c>
      <c r="L343" s="1024">
        <f t="shared" si="472"/>
        <v>0</v>
      </c>
      <c r="M343" s="897">
        <f t="shared" si="478"/>
        <v>49</v>
      </c>
      <c r="N343" s="894">
        <f t="shared" si="467"/>
        <v>2056</v>
      </c>
      <c r="O343" s="834">
        <f t="shared" si="473"/>
        <v>541094243.30606818</v>
      </c>
      <c r="P343" s="835">
        <f t="shared" si="479"/>
        <v>541094243.30606818</v>
      </c>
      <c r="Q343" s="898">
        <f t="shared" si="480"/>
        <v>11042739.659307513</v>
      </c>
      <c r="R343" s="915">
        <f t="shared" si="468"/>
        <v>2008</v>
      </c>
      <c r="S343" s="833">
        <f t="shared" si="481"/>
        <v>1</v>
      </c>
      <c r="T343" s="837">
        <f t="shared" si="469"/>
        <v>11042739.659307513</v>
      </c>
      <c r="U343" s="832">
        <f t="shared" si="470"/>
        <v>2008</v>
      </c>
      <c r="V343" s="838">
        <f t="shared" si="474"/>
        <v>530051503.64676064</v>
      </c>
      <c r="W343" s="839"/>
      <c r="X343" s="840"/>
      <c r="Y343" s="815"/>
      <c r="Z343" s="841" t="s">
        <v>3364</v>
      </c>
      <c r="AA343" s="842"/>
      <c r="AB343" s="842"/>
      <c r="AC343" s="843">
        <f>V354-AC342</f>
        <v>0</v>
      </c>
    </row>
    <row r="344" spans="1:29" ht="16">
      <c r="A344" s="1048"/>
      <c r="B344" s="1037" t="s">
        <v>3380</v>
      </c>
      <c r="C344" s="1050"/>
      <c r="D344" s="974"/>
      <c r="E344" s="975">
        <f>E343+1</f>
        <v>2009</v>
      </c>
      <c r="F344" s="1046">
        <v>207683097.10241324</v>
      </c>
      <c r="G344" s="1042">
        <f t="shared" si="471"/>
        <v>48</v>
      </c>
      <c r="H344" s="893"/>
      <c r="I344" s="894">
        <f t="shared" si="466"/>
        <v>2058</v>
      </c>
      <c r="J344" s="895">
        <f>F344/P343</f>
        <v>0.38382056300114431</v>
      </c>
      <c r="K344" s="896">
        <f t="shared" si="477"/>
        <v>10</v>
      </c>
      <c r="L344" s="1024">
        <f t="shared" si="472"/>
        <v>2</v>
      </c>
      <c r="M344" s="897">
        <f t="shared" si="478"/>
        <v>50</v>
      </c>
      <c r="N344" s="894">
        <f t="shared" si="467"/>
        <v>2058</v>
      </c>
      <c r="O344" s="834">
        <f>V343</f>
        <v>530051503.64676064</v>
      </c>
      <c r="P344" s="835">
        <f t="shared" si="479"/>
        <v>737734600.74917388</v>
      </c>
      <c r="Q344" s="898">
        <f t="shared" si="480"/>
        <v>14754692.014983477</v>
      </c>
      <c r="R344" s="915">
        <f t="shared" si="468"/>
        <v>2009</v>
      </c>
      <c r="S344" s="833">
        <f>R344-R343</f>
        <v>1</v>
      </c>
      <c r="T344" s="837">
        <f t="shared" si="469"/>
        <v>14754692.014983477</v>
      </c>
      <c r="U344" s="832">
        <f t="shared" si="470"/>
        <v>2009</v>
      </c>
      <c r="V344" s="838">
        <f t="shared" si="474"/>
        <v>722979908.73419034</v>
      </c>
      <c r="W344" s="839"/>
      <c r="X344" s="840"/>
      <c r="Y344" s="815"/>
      <c r="Z344" s="899"/>
      <c r="AA344" s="900"/>
      <c r="AB344" s="900"/>
      <c r="AC344" s="901"/>
    </row>
    <row r="345" spans="1:29" ht="16">
      <c r="A345" s="972"/>
      <c r="B345" s="1037"/>
      <c r="C345" s="973"/>
      <c r="D345" s="974"/>
      <c r="E345" s="975">
        <f>E344+1</f>
        <v>2010</v>
      </c>
      <c r="F345" s="1039">
        <v>0</v>
      </c>
      <c r="G345" s="1042">
        <f t="shared" si="471"/>
        <v>49</v>
      </c>
      <c r="H345" s="893"/>
      <c r="I345" s="894">
        <f t="shared" si="466"/>
        <v>2058</v>
      </c>
      <c r="J345" s="895">
        <f>F345/P344</f>
        <v>0</v>
      </c>
      <c r="K345" s="896">
        <f t="shared" si="477"/>
        <v>0</v>
      </c>
      <c r="L345" s="1024">
        <f t="shared" si="472"/>
        <v>0</v>
      </c>
      <c r="M345" s="897">
        <f t="shared" si="478"/>
        <v>49</v>
      </c>
      <c r="N345" s="894">
        <f t="shared" si="467"/>
        <v>2058</v>
      </c>
      <c r="O345" s="834">
        <f>V344</f>
        <v>722979908.73419034</v>
      </c>
      <c r="P345" s="835">
        <f t="shared" si="479"/>
        <v>722979908.73419034</v>
      </c>
      <c r="Q345" s="898">
        <f t="shared" si="480"/>
        <v>14754692.014983477</v>
      </c>
      <c r="R345" s="915">
        <f t="shared" si="468"/>
        <v>2010</v>
      </c>
      <c r="S345" s="833">
        <f>R345-R344</f>
        <v>1</v>
      </c>
      <c r="T345" s="837">
        <f t="shared" si="469"/>
        <v>14754692.014983477</v>
      </c>
      <c r="U345" s="832">
        <f t="shared" si="470"/>
        <v>2010</v>
      </c>
      <c r="V345" s="838">
        <f t="shared" si="474"/>
        <v>708225216.71920681</v>
      </c>
      <c r="W345" s="839"/>
      <c r="X345" s="840"/>
      <c r="Y345" s="815"/>
      <c r="Z345" s="808"/>
      <c r="AC345" s="903"/>
    </row>
    <row r="346" spans="1:29" ht="16">
      <c r="A346" s="1040"/>
      <c r="B346" s="1037"/>
      <c r="C346" s="973"/>
      <c r="D346" s="974"/>
      <c r="E346" s="975">
        <f>E345+1</f>
        <v>2011</v>
      </c>
      <c r="F346" s="1046">
        <v>0</v>
      </c>
      <c r="G346" s="1042">
        <f t="shared" si="471"/>
        <v>48</v>
      </c>
      <c r="H346" s="893"/>
      <c r="I346" s="894">
        <f t="shared" si="466"/>
        <v>2058</v>
      </c>
      <c r="J346" s="895">
        <f>F346/P345</f>
        <v>0</v>
      </c>
      <c r="K346" s="896">
        <f t="shared" si="477"/>
        <v>0</v>
      </c>
      <c r="L346" s="1024">
        <f t="shared" si="472"/>
        <v>0</v>
      </c>
      <c r="M346" s="897">
        <f t="shared" si="478"/>
        <v>48</v>
      </c>
      <c r="N346" s="894">
        <f t="shared" si="467"/>
        <v>2058</v>
      </c>
      <c r="O346" s="834">
        <f>V345</f>
        <v>708225216.71920681</v>
      </c>
      <c r="P346" s="835">
        <f t="shared" si="479"/>
        <v>708225216.71920681</v>
      </c>
      <c r="Q346" s="898">
        <f t="shared" si="480"/>
        <v>14754692.014983475</v>
      </c>
      <c r="R346" s="915">
        <f t="shared" si="468"/>
        <v>2011</v>
      </c>
      <c r="S346" s="833">
        <f>R346-R345</f>
        <v>1</v>
      </c>
      <c r="T346" s="837">
        <f t="shared" si="469"/>
        <v>14754692.014983475</v>
      </c>
      <c r="U346" s="832">
        <f t="shared" si="470"/>
        <v>2011</v>
      </c>
      <c r="V346" s="838">
        <f t="shared" si="474"/>
        <v>693470524.70422339</v>
      </c>
      <c r="W346" s="839"/>
      <c r="X346" s="840"/>
      <c r="Y346" s="815"/>
      <c r="Z346" s="808"/>
      <c r="AA346" s="808"/>
      <c r="AB346" s="842"/>
      <c r="AC346" s="842"/>
    </row>
    <row r="347" spans="1:29" ht="16">
      <c r="A347" s="1036"/>
      <c r="B347" s="972"/>
      <c r="C347" s="973"/>
      <c r="D347" s="974"/>
      <c r="E347" s="830">
        <f t="shared" ref="E347:E353" si="482">E346+1</f>
        <v>2012</v>
      </c>
      <c r="F347" s="976">
        <v>0</v>
      </c>
      <c r="G347" s="853">
        <f t="shared" si="471"/>
        <v>47</v>
      </c>
      <c r="H347" s="893"/>
      <c r="I347" s="894">
        <f t="shared" si="466"/>
        <v>2058</v>
      </c>
      <c r="J347" s="895">
        <f t="shared" ref="J347:J353" si="483">F347/P346</f>
        <v>0</v>
      </c>
      <c r="K347" s="896">
        <f t="shared" si="477"/>
        <v>0</v>
      </c>
      <c r="L347" s="1024">
        <f t="shared" si="472"/>
        <v>0</v>
      </c>
      <c r="M347" s="897">
        <f t="shared" si="478"/>
        <v>47</v>
      </c>
      <c r="N347" s="894">
        <f t="shared" si="467"/>
        <v>2058</v>
      </c>
      <c r="O347" s="834">
        <f t="shared" ref="O347:O353" si="484">V346</f>
        <v>693470524.70422339</v>
      </c>
      <c r="P347" s="835">
        <f t="shared" si="479"/>
        <v>693470524.70422339</v>
      </c>
      <c r="Q347" s="898">
        <f t="shared" si="480"/>
        <v>14754692.014983477</v>
      </c>
      <c r="R347" s="915">
        <f t="shared" si="468"/>
        <v>2012</v>
      </c>
      <c r="S347" s="833">
        <f t="shared" ref="S347:S353" si="485">R347-R346</f>
        <v>1</v>
      </c>
      <c r="T347" s="837">
        <f t="shared" si="469"/>
        <v>14754692.014983477</v>
      </c>
      <c r="U347" s="832">
        <f t="shared" si="470"/>
        <v>2012</v>
      </c>
      <c r="V347" s="838">
        <f t="shared" si="474"/>
        <v>678715832.68923986</v>
      </c>
      <c r="W347" s="989"/>
      <c r="X347" s="840"/>
      <c r="Y347" s="815"/>
      <c r="Z347" s="1815" t="s">
        <v>3366</v>
      </c>
      <c r="AA347" s="1815"/>
      <c r="AB347" s="1815"/>
      <c r="AC347" s="859">
        <f>SUM(Q339:Q348)</f>
        <v>107182139.3935324</v>
      </c>
    </row>
    <row r="348" spans="1:29" ht="16">
      <c r="A348" s="1036"/>
      <c r="B348" s="1033"/>
      <c r="C348" s="973"/>
      <c r="D348" s="974"/>
      <c r="E348" s="830">
        <f t="shared" si="482"/>
        <v>2013</v>
      </c>
      <c r="F348" s="976">
        <v>0</v>
      </c>
      <c r="G348" s="853">
        <f t="shared" si="471"/>
        <v>46</v>
      </c>
      <c r="H348" s="893"/>
      <c r="I348" s="894">
        <f t="shared" si="466"/>
        <v>2058</v>
      </c>
      <c r="J348" s="895">
        <f t="shared" si="483"/>
        <v>0</v>
      </c>
      <c r="K348" s="896">
        <f t="shared" si="477"/>
        <v>0</v>
      </c>
      <c r="L348" s="1024">
        <f t="shared" si="472"/>
        <v>0</v>
      </c>
      <c r="M348" s="897">
        <f t="shared" si="478"/>
        <v>46</v>
      </c>
      <c r="N348" s="894">
        <f t="shared" si="467"/>
        <v>2058</v>
      </c>
      <c r="O348" s="834">
        <f t="shared" si="484"/>
        <v>678715832.68923986</v>
      </c>
      <c r="P348" s="835">
        <f t="shared" si="479"/>
        <v>678715832.68923986</v>
      </c>
      <c r="Q348" s="898">
        <f t="shared" si="480"/>
        <v>14754692.014983475</v>
      </c>
      <c r="R348" s="915">
        <f t="shared" si="468"/>
        <v>2013</v>
      </c>
      <c r="S348" s="833">
        <f t="shared" si="485"/>
        <v>1</v>
      </c>
      <c r="T348" s="837">
        <f t="shared" si="469"/>
        <v>14754692.014983475</v>
      </c>
      <c r="U348" s="832">
        <f t="shared" si="470"/>
        <v>2013</v>
      </c>
      <c r="V348" s="838">
        <f t="shared" si="474"/>
        <v>663961140.67425632</v>
      </c>
      <c r="W348" s="989"/>
      <c r="X348" s="840"/>
      <c r="Y348" s="815"/>
      <c r="Z348" s="808"/>
      <c r="AA348" s="808"/>
      <c r="AB348" s="842"/>
      <c r="AC348" s="842"/>
    </row>
    <row r="349" spans="1:29" ht="16">
      <c r="A349" s="1036"/>
      <c r="B349" s="972"/>
      <c r="C349" s="973"/>
      <c r="D349" s="974"/>
      <c r="E349" s="830">
        <f t="shared" si="482"/>
        <v>2014</v>
      </c>
      <c r="F349" s="976">
        <v>0</v>
      </c>
      <c r="G349" s="853">
        <f t="shared" si="471"/>
        <v>45</v>
      </c>
      <c r="H349" s="893"/>
      <c r="I349" s="894">
        <f t="shared" si="466"/>
        <v>2058</v>
      </c>
      <c r="J349" s="895">
        <f t="shared" si="483"/>
        <v>0</v>
      </c>
      <c r="K349" s="896">
        <f t="shared" si="477"/>
        <v>0</v>
      </c>
      <c r="L349" s="1024">
        <f t="shared" si="472"/>
        <v>0</v>
      </c>
      <c r="M349" s="897">
        <f t="shared" si="478"/>
        <v>45</v>
      </c>
      <c r="N349" s="894">
        <f t="shared" si="467"/>
        <v>2058</v>
      </c>
      <c r="O349" s="834">
        <f t="shared" si="484"/>
        <v>663961140.67425632</v>
      </c>
      <c r="P349" s="835">
        <f t="shared" si="479"/>
        <v>663961140.67425632</v>
      </c>
      <c r="Q349" s="898">
        <f t="shared" si="480"/>
        <v>14754692.014983473</v>
      </c>
      <c r="R349" s="915">
        <f t="shared" si="468"/>
        <v>2014</v>
      </c>
      <c r="S349" s="833">
        <f t="shared" si="485"/>
        <v>1</v>
      </c>
      <c r="T349" s="837">
        <f t="shared" si="469"/>
        <v>14754692.014983473</v>
      </c>
      <c r="U349" s="832">
        <f t="shared" si="470"/>
        <v>2014</v>
      </c>
      <c r="V349" s="838">
        <f t="shared" si="474"/>
        <v>649206448.65927291</v>
      </c>
      <c r="W349" s="989"/>
      <c r="X349" s="840"/>
      <c r="Y349" s="815"/>
      <c r="Z349" s="808"/>
      <c r="AA349" s="808"/>
      <c r="AB349" s="842"/>
      <c r="AC349" s="842"/>
    </row>
    <row r="350" spans="1:29" ht="16">
      <c r="A350" s="1036"/>
      <c r="B350" s="972"/>
      <c r="C350" s="973"/>
      <c r="D350" s="974"/>
      <c r="E350" s="830">
        <f t="shared" si="482"/>
        <v>2015</v>
      </c>
      <c r="F350" s="976">
        <v>0</v>
      </c>
      <c r="G350" s="853">
        <f t="shared" si="471"/>
        <v>44</v>
      </c>
      <c r="H350" s="893"/>
      <c r="I350" s="894">
        <f t="shared" si="466"/>
        <v>2058</v>
      </c>
      <c r="J350" s="895">
        <f t="shared" si="483"/>
        <v>0</v>
      </c>
      <c r="K350" s="896">
        <f t="shared" si="477"/>
        <v>0</v>
      </c>
      <c r="L350" s="1024">
        <f t="shared" si="472"/>
        <v>0</v>
      </c>
      <c r="M350" s="897">
        <f t="shared" si="478"/>
        <v>44</v>
      </c>
      <c r="N350" s="894">
        <f t="shared" si="467"/>
        <v>2058</v>
      </c>
      <c r="O350" s="834">
        <f t="shared" si="484"/>
        <v>649206448.65927291</v>
      </c>
      <c r="P350" s="835">
        <f t="shared" si="479"/>
        <v>649206448.65927291</v>
      </c>
      <c r="Q350" s="898">
        <f t="shared" si="480"/>
        <v>14754692.014983475</v>
      </c>
      <c r="R350" s="915">
        <f t="shared" si="468"/>
        <v>2015</v>
      </c>
      <c r="S350" s="833">
        <f t="shared" si="485"/>
        <v>1</v>
      </c>
      <c r="T350" s="837">
        <f t="shared" si="469"/>
        <v>14754692.014983475</v>
      </c>
      <c r="U350" s="832">
        <f t="shared" si="470"/>
        <v>2015</v>
      </c>
      <c r="V350" s="838">
        <f t="shared" si="474"/>
        <v>634451756.64428949</v>
      </c>
      <c r="W350" s="989"/>
      <c r="X350" s="840"/>
      <c r="Y350" s="815"/>
      <c r="Z350" s="808"/>
      <c r="AA350" s="808"/>
      <c r="AB350" s="842"/>
      <c r="AC350" s="842"/>
    </row>
    <row r="351" spans="1:29" ht="16">
      <c r="A351" s="1036"/>
      <c r="B351" s="972"/>
      <c r="C351" s="973"/>
      <c r="D351" s="974"/>
      <c r="E351" s="830">
        <f t="shared" si="482"/>
        <v>2016</v>
      </c>
      <c r="F351" s="976">
        <v>0</v>
      </c>
      <c r="G351" s="853">
        <f t="shared" si="471"/>
        <v>43</v>
      </c>
      <c r="H351" s="893"/>
      <c r="I351" s="894">
        <f t="shared" si="466"/>
        <v>2058</v>
      </c>
      <c r="J351" s="895">
        <f t="shared" si="483"/>
        <v>0</v>
      </c>
      <c r="K351" s="896">
        <f t="shared" si="477"/>
        <v>0</v>
      </c>
      <c r="L351" s="1024">
        <f t="shared" si="472"/>
        <v>0</v>
      </c>
      <c r="M351" s="897">
        <f t="shared" si="478"/>
        <v>43</v>
      </c>
      <c r="N351" s="894">
        <f t="shared" si="467"/>
        <v>2058</v>
      </c>
      <c r="O351" s="834">
        <f t="shared" si="484"/>
        <v>634451756.64428949</v>
      </c>
      <c r="P351" s="835">
        <f t="shared" si="479"/>
        <v>634451756.64428949</v>
      </c>
      <c r="Q351" s="898">
        <f t="shared" si="480"/>
        <v>14754692.014983477</v>
      </c>
      <c r="R351" s="915">
        <f t="shared" si="468"/>
        <v>2016</v>
      </c>
      <c r="S351" s="833">
        <f t="shared" si="485"/>
        <v>1</v>
      </c>
      <c r="T351" s="837">
        <f t="shared" si="469"/>
        <v>14754692.014983477</v>
      </c>
      <c r="U351" s="832">
        <f t="shared" si="470"/>
        <v>2016</v>
      </c>
      <c r="V351" s="838">
        <f t="shared" si="474"/>
        <v>619697064.62930596</v>
      </c>
      <c r="W351" s="989"/>
      <c r="X351" s="840"/>
      <c r="Y351" s="815"/>
      <c r="Z351" s="808"/>
      <c r="AA351" s="808"/>
      <c r="AB351" s="842"/>
      <c r="AC351" s="842"/>
    </row>
    <row r="352" spans="1:29" ht="16">
      <c r="A352" s="1036"/>
      <c r="B352" s="972"/>
      <c r="C352" s="973"/>
      <c r="D352" s="974"/>
      <c r="E352" s="830">
        <f t="shared" si="482"/>
        <v>2017</v>
      </c>
      <c r="F352" s="976">
        <v>0</v>
      </c>
      <c r="G352" s="853">
        <f t="shared" si="471"/>
        <v>42</v>
      </c>
      <c r="H352" s="893"/>
      <c r="I352" s="894">
        <f t="shared" si="466"/>
        <v>2058</v>
      </c>
      <c r="J352" s="895">
        <f t="shared" si="483"/>
        <v>0</v>
      </c>
      <c r="K352" s="896">
        <f t="shared" si="477"/>
        <v>0</v>
      </c>
      <c r="L352" s="1024">
        <f t="shared" si="472"/>
        <v>0</v>
      </c>
      <c r="M352" s="897">
        <f t="shared" si="478"/>
        <v>42</v>
      </c>
      <c r="N352" s="894">
        <f t="shared" si="467"/>
        <v>2058</v>
      </c>
      <c r="O352" s="834">
        <f t="shared" si="484"/>
        <v>619697064.62930596</v>
      </c>
      <c r="P352" s="835">
        <f t="shared" si="479"/>
        <v>619697064.62930596</v>
      </c>
      <c r="Q352" s="898">
        <f t="shared" si="480"/>
        <v>14754692.014983475</v>
      </c>
      <c r="R352" s="915">
        <f t="shared" si="468"/>
        <v>2017</v>
      </c>
      <c r="S352" s="833">
        <f t="shared" si="485"/>
        <v>1</v>
      </c>
      <c r="T352" s="837">
        <f t="shared" si="469"/>
        <v>14754692.014983475</v>
      </c>
      <c r="U352" s="832">
        <f t="shared" si="470"/>
        <v>2017</v>
      </c>
      <c r="V352" s="838">
        <f t="shared" si="474"/>
        <v>604942372.61432242</v>
      </c>
      <c r="W352" s="989"/>
      <c r="X352" s="840"/>
      <c r="Y352" s="815"/>
      <c r="Z352" s="808"/>
      <c r="AA352" s="808"/>
      <c r="AB352" s="842"/>
      <c r="AC352" s="842"/>
    </row>
    <row r="353" spans="1:29" ht="16">
      <c r="A353" s="1036"/>
      <c r="B353" s="972"/>
      <c r="C353" s="973"/>
      <c r="D353" s="974"/>
      <c r="E353" s="830">
        <f t="shared" si="482"/>
        <v>2018</v>
      </c>
      <c r="F353" s="976">
        <v>0</v>
      </c>
      <c r="G353" s="853">
        <f t="shared" si="471"/>
        <v>41</v>
      </c>
      <c r="H353" s="893"/>
      <c r="I353" s="894">
        <f t="shared" si="466"/>
        <v>2058</v>
      </c>
      <c r="J353" s="895">
        <f t="shared" si="483"/>
        <v>0</v>
      </c>
      <c r="K353" s="896">
        <f t="shared" si="477"/>
        <v>0</v>
      </c>
      <c r="L353" s="1024">
        <f t="shared" si="472"/>
        <v>0</v>
      </c>
      <c r="M353" s="897">
        <f t="shared" si="478"/>
        <v>41</v>
      </c>
      <c r="N353" s="894">
        <f t="shared" si="467"/>
        <v>2058</v>
      </c>
      <c r="O353" s="834">
        <f t="shared" si="484"/>
        <v>604942372.61432242</v>
      </c>
      <c r="P353" s="835">
        <f t="shared" si="479"/>
        <v>604942372.61432242</v>
      </c>
      <c r="Q353" s="898">
        <f t="shared" si="480"/>
        <v>14754692.014983473</v>
      </c>
      <c r="R353" s="915">
        <f t="shared" si="468"/>
        <v>2018</v>
      </c>
      <c r="S353" s="833">
        <f t="shared" si="485"/>
        <v>1</v>
      </c>
      <c r="T353" s="837">
        <f t="shared" si="469"/>
        <v>14754692.014983473</v>
      </c>
      <c r="U353" s="832">
        <f t="shared" si="470"/>
        <v>2018</v>
      </c>
      <c r="V353" s="838">
        <f t="shared" si="474"/>
        <v>590187680.59933901</v>
      </c>
      <c r="W353" s="989"/>
      <c r="X353" s="840"/>
      <c r="Y353" s="815"/>
      <c r="Z353" s="808"/>
      <c r="AA353" s="808"/>
      <c r="AB353" s="842"/>
      <c r="AC353" s="842"/>
    </row>
    <row r="354" spans="1:29" ht="16">
      <c r="A354" s="1040"/>
      <c r="B354" s="1239"/>
      <c r="C354" s="1240"/>
      <c r="D354" s="1241"/>
      <c r="E354" s="1236">
        <v>2019</v>
      </c>
      <c r="F354" s="976">
        <v>0</v>
      </c>
      <c r="G354" s="853">
        <f t="shared" ref="G354" si="486">M353-(E354-E353)</f>
        <v>40</v>
      </c>
      <c r="H354" s="893"/>
      <c r="I354" s="894">
        <f t="shared" ref="I354" si="487">E354+M354-1</f>
        <v>2058</v>
      </c>
      <c r="J354" s="895">
        <f t="shared" ref="J354" si="488">F354/P353</f>
        <v>0</v>
      </c>
      <c r="K354" s="896">
        <f t="shared" ref="K354" si="489">IF(J354=0%,0,IF(J354&lt;=25%,5,IF(J354&lt;=50%,10,IF(J354&lt;=75%,15,50))))</f>
        <v>0</v>
      </c>
      <c r="L354" s="1024">
        <f t="shared" ref="L354" si="490">IF(OR(AND(ISBLANK(D354),ISBLANK(F354)),ISTEXT(D354),ISTEXT(F354)),"",IF(G354+K354&gt;$G$34,$G$34-G354,K354))</f>
        <v>0</v>
      </c>
      <c r="M354" s="897">
        <f t="shared" ref="M354" si="491">IF(OR(AND(ISBLANK(D354),ISBLANK(F354)),ISTEXT(D354),ISTEXT(F354)),"",G354+L354)</f>
        <v>40</v>
      </c>
      <c r="N354" s="894">
        <f t="shared" ref="N354" si="492">E354+M354-1</f>
        <v>2058</v>
      </c>
      <c r="O354" s="834">
        <f t="shared" ref="O354" si="493">V353</f>
        <v>590187680.59933901</v>
      </c>
      <c r="P354" s="835">
        <f t="shared" ref="P354" si="494">O354+F354</f>
        <v>590187680.59933901</v>
      </c>
      <c r="Q354" s="898">
        <f t="shared" ref="Q354" si="495">(P354)/M354</f>
        <v>14754692.014983475</v>
      </c>
      <c r="R354" s="915">
        <f t="shared" ref="R354" si="496">E354</f>
        <v>2019</v>
      </c>
      <c r="S354" s="833">
        <f t="shared" ref="S354" si="497">R354-R353</f>
        <v>1</v>
      </c>
      <c r="T354" s="837">
        <f t="shared" ref="T354" si="498">Q354*S354</f>
        <v>14754692.014983475</v>
      </c>
      <c r="U354" s="832">
        <f t="shared" ref="U354" si="499">E354</f>
        <v>2019</v>
      </c>
      <c r="V354" s="838">
        <f t="shared" ref="V354" si="500">IF(OR(AND(ISBLANK(D354),ISBLANK(F354)),ISTEXT(D354),ISTEXT(F354)),"",P354-T354)</f>
        <v>575432988.58435559</v>
      </c>
      <c r="W354" s="989"/>
      <c r="X354" s="840"/>
      <c r="Y354" s="815"/>
      <c r="Z354" s="808"/>
      <c r="AA354" s="808"/>
      <c r="AB354" s="842"/>
      <c r="AC354" s="842"/>
    </row>
    <row r="355" spans="1:29" ht="16">
      <c r="A355" s="1816" t="s">
        <v>100</v>
      </c>
      <c r="B355" s="1817"/>
      <c r="C355" s="1817"/>
      <c r="D355" s="1817"/>
      <c r="E355" s="1818"/>
      <c r="F355" s="991">
        <f>SUM(F339:F353)</f>
        <v>771143280.06778884</v>
      </c>
      <c r="G355" s="861"/>
      <c r="H355" s="862"/>
      <c r="I355" s="863"/>
      <c r="J355" s="863"/>
      <c r="K355" s="861"/>
      <c r="L355" s="1025"/>
      <c r="M355" s="864"/>
      <c r="N355" s="863"/>
      <c r="O355" s="865"/>
      <c r="P355" s="866"/>
      <c r="Q355" s="867"/>
      <c r="R355" s="868"/>
      <c r="S355" s="868"/>
      <c r="T355" s="866">
        <f>SUM(T339:T354)</f>
        <v>195710291.48343325</v>
      </c>
      <c r="U355" s="869"/>
      <c r="V355" s="870"/>
      <c r="W355" s="992"/>
      <c r="X355" s="803"/>
      <c r="Y355" s="803"/>
      <c r="Z355" s="803"/>
      <c r="AA355" s="803"/>
      <c r="AB355" s="803"/>
      <c r="AC355" s="803"/>
    </row>
    <row r="358" spans="1:29" ht="16">
      <c r="A358" s="1813" t="s">
        <v>3419</v>
      </c>
      <c r="B358" s="1813"/>
      <c r="C358" s="1813"/>
      <c r="D358" s="1813"/>
      <c r="E358" s="884"/>
      <c r="F358" s="885"/>
      <c r="G358" s="885"/>
      <c r="H358" s="797"/>
      <c r="I358" s="798"/>
      <c r="J358" s="798"/>
      <c r="K358" s="885"/>
      <c r="L358" s="1027"/>
      <c r="M358" s="885"/>
      <c r="N358" s="885"/>
      <c r="O358" s="885"/>
      <c r="P358" s="885"/>
      <c r="Q358" s="885"/>
      <c r="R358" s="885"/>
      <c r="S358" s="885"/>
      <c r="T358" s="886"/>
      <c r="U358" s="887"/>
      <c r="V358" s="885"/>
      <c r="W358" s="885"/>
      <c r="X358" s="888"/>
      <c r="Y358" s="888"/>
      <c r="Z358" s="888"/>
      <c r="AA358" s="888"/>
      <c r="AB358" s="888"/>
      <c r="AC358" s="888"/>
    </row>
    <row r="359" spans="1:29" ht="17">
      <c r="A359" s="1792" t="s">
        <v>118</v>
      </c>
      <c r="B359" s="1792" t="s">
        <v>3340</v>
      </c>
      <c r="C359" s="1792" t="s">
        <v>3</v>
      </c>
      <c r="D359" s="1792" t="s">
        <v>3341</v>
      </c>
      <c r="E359" s="1792"/>
      <c r="F359" s="1814" t="s">
        <v>3342</v>
      </c>
      <c r="G359" s="1792" t="s">
        <v>3343</v>
      </c>
      <c r="H359" s="1792"/>
      <c r="I359" s="1792" t="s">
        <v>3344</v>
      </c>
      <c r="J359" s="1793" t="s">
        <v>3345</v>
      </c>
      <c r="K359" s="1792" t="s">
        <v>3346</v>
      </c>
      <c r="L359" s="1796" t="s">
        <v>3347</v>
      </c>
      <c r="M359" s="1797" t="s">
        <v>3348</v>
      </c>
      <c r="N359" s="1792" t="s">
        <v>3349</v>
      </c>
      <c r="O359" s="1805" t="s">
        <v>3350</v>
      </c>
      <c r="P359" s="1806"/>
      <c r="Q359" s="993" t="s">
        <v>3351</v>
      </c>
      <c r="R359" s="1805" t="s">
        <v>2425</v>
      </c>
      <c r="S359" s="1807"/>
      <c r="T359" s="1806"/>
      <c r="U359" s="1808" t="s">
        <v>3352</v>
      </c>
      <c r="V359" s="1808"/>
      <c r="W359" s="1809" t="s">
        <v>3353</v>
      </c>
      <c r="X359" s="1812"/>
      <c r="Y359" s="994"/>
      <c r="Z359" s="803">
        <v>15</v>
      </c>
      <c r="AA359" s="803"/>
      <c r="AB359" s="803"/>
      <c r="AC359" s="889"/>
    </row>
    <row r="360" spans="1:29" ht="16">
      <c r="A360" s="1792"/>
      <c r="B360" s="1792"/>
      <c r="C360" s="1792"/>
      <c r="D360" s="1792"/>
      <c r="E360" s="1792"/>
      <c r="F360" s="1814"/>
      <c r="G360" s="1792"/>
      <c r="H360" s="1792"/>
      <c r="I360" s="1792"/>
      <c r="J360" s="1794"/>
      <c r="K360" s="1792"/>
      <c r="L360" s="1796"/>
      <c r="M360" s="1798"/>
      <c r="N360" s="1792"/>
      <c r="O360" s="1809" t="s">
        <v>3354</v>
      </c>
      <c r="P360" s="1809" t="s">
        <v>3355</v>
      </c>
      <c r="Q360" s="1797" t="s">
        <v>3342</v>
      </c>
      <c r="R360" s="1797" t="s">
        <v>3356</v>
      </c>
      <c r="S360" s="1793" t="s">
        <v>3357</v>
      </c>
      <c r="T360" s="1797" t="s">
        <v>3342</v>
      </c>
      <c r="U360" s="1808"/>
      <c r="V360" s="1808"/>
      <c r="W360" s="1810"/>
      <c r="X360" s="1812"/>
      <c r="Y360" s="994"/>
      <c r="Z360" s="803"/>
      <c r="AA360" s="803"/>
      <c r="AB360" s="803"/>
      <c r="AC360" s="803"/>
    </row>
    <row r="361" spans="1:29" ht="17">
      <c r="A361" s="1792"/>
      <c r="B361" s="1792"/>
      <c r="C361" s="1792"/>
      <c r="D361" s="810" t="s">
        <v>20</v>
      </c>
      <c r="E361" s="811" t="s">
        <v>1914</v>
      </c>
      <c r="F361" s="1814"/>
      <c r="G361" s="992" t="s">
        <v>1914</v>
      </c>
      <c r="H361" s="992" t="s">
        <v>3358</v>
      </c>
      <c r="I361" s="1792"/>
      <c r="J361" s="1795"/>
      <c r="K361" s="813" t="s">
        <v>1914</v>
      </c>
      <c r="L361" s="1022" t="s">
        <v>1914</v>
      </c>
      <c r="M361" s="992" t="s">
        <v>1914</v>
      </c>
      <c r="N361" s="1792"/>
      <c r="O361" s="1811"/>
      <c r="P361" s="1811"/>
      <c r="Q361" s="1798"/>
      <c r="R361" s="1798"/>
      <c r="S361" s="1795"/>
      <c r="T361" s="1798"/>
      <c r="U361" s="992" t="s">
        <v>3359</v>
      </c>
      <c r="V361" s="992" t="s">
        <v>3342</v>
      </c>
      <c r="W361" s="1811"/>
      <c r="X361" s="814"/>
      <c r="Y361" s="814"/>
      <c r="Z361" s="803"/>
      <c r="AA361" s="803"/>
      <c r="AB361" s="803"/>
      <c r="AC361" s="803"/>
    </row>
    <row r="362" spans="1:29" ht="16">
      <c r="A362" s="1048"/>
      <c r="B362" s="1043" t="s">
        <v>3381</v>
      </c>
      <c r="C362" s="1049">
        <v>31101</v>
      </c>
      <c r="D362" s="1045"/>
      <c r="E362" s="975">
        <v>2004</v>
      </c>
      <c r="F362" s="1046">
        <v>56000000</v>
      </c>
      <c r="G362" s="1041">
        <f>VLOOKUP(C362,'[18]umur ekonomis'!$A$1:$C$79,3)</f>
        <v>50</v>
      </c>
      <c r="H362" s="926"/>
      <c r="I362" s="894">
        <f t="shared" ref="I362:I376" si="501">E362+M362-1</f>
        <v>2053</v>
      </c>
      <c r="J362" s="927"/>
      <c r="K362" s="925"/>
      <c r="L362" s="1023">
        <f>IF(G362+K362&gt;$G362,$G362-G362,K362)</f>
        <v>0</v>
      </c>
      <c r="M362" s="928">
        <f>G362+L362</f>
        <v>50</v>
      </c>
      <c r="N362" s="894">
        <f t="shared" ref="N362:N376" si="502">E362+M362-1</f>
        <v>2053</v>
      </c>
      <c r="O362" s="905">
        <f>F362</f>
        <v>56000000</v>
      </c>
      <c r="P362" s="898">
        <f>O362</f>
        <v>56000000</v>
      </c>
      <c r="Q362" s="898">
        <f>(O362)/M362</f>
        <v>1120000</v>
      </c>
      <c r="R362" s="929">
        <f t="shared" ref="R362:R376" si="503">E362</f>
        <v>2004</v>
      </c>
      <c r="S362" s="897">
        <v>1</v>
      </c>
      <c r="T362" s="930">
        <f t="shared" ref="T362:T376" si="504">Q362*S362</f>
        <v>1120000</v>
      </c>
      <c r="U362" s="894">
        <f t="shared" ref="U362:U376" si="505">E362</f>
        <v>2004</v>
      </c>
      <c r="V362" s="931">
        <f>IF(OR(AND(ISBLANK(D362),ISBLANK(F362)),ISTEXT(D362),ISTEXT(F362)),"",F362-Q362)</f>
        <v>54880000</v>
      </c>
      <c r="W362" s="932"/>
      <c r="X362" s="933"/>
      <c r="Y362" s="933"/>
      <c r="Z362" s="934" t="s">
        <v>3360</v>
      </c>
      <c r="AA362" s="935"/>
      <c r="AB362" s="935"/>
      <c r="AC362" s="936"/>
    </row>
    <row r="363" spans="1:29" ht="16">
      <c r="A363" s="1048"/>
      <c r="B363" s="1043"/>
      <c r="C363" s="1050"/>
      <c r="D363" s="974"/>
      <c r="E363" s="975">
        <f>E362+1</f>
        <v>2005</v>
      </c>
      <c r="F363" s="1046">
        <v>0</v>
      </c>
      <c r="G363" s="1042">
        <f t="shared" ref="G363:G376" si="506">M362-(E363-E362)</f>
        <v>49</v>
      </c>
      <c r="H363" s="893"/>
      <c r="I363" s="894">
        <f t="shared" si="501"/>
        <v>2053</v>
      </c>
      <c r="J363" s="895">
        <f>F363/$F$34</f>
        <v>0</v>
      </c>
      <c r="K363" s="896">
        <f>IF(J363=0%,0,IF(J363&lt;=25%,5,IF(J363&lt;=50%,10,IF(J363&lt;=75%,15,50))))</f>
        <v>0</v>
      </c>
      <c r="L363" s="1024">
        <f t="shared" ref="L363:L376" si="507">IF(OR(AND(ISBLANK(D363),ISBLANK(F363)),ISTEXT(D363),ISTEXT(F363)),"",IF(G363+K363&gt;$G$34,$G$34-G363,K363))</f>
        <v>0</v>
      </c>
      <c r="M363" s="897">
        <f>IF(OR(AND(ISBLANK(E363),ISBLANK(F363)),ISTEXT(E363),ISTEXT(F363)),"",G363+L363)</f>
        <v>49</v>
      </c>
      <c r="N363" s="894">
        <f t="shared" si="502"/>
        <v>2053</v>
      </c>
      <c r="O363" s="834">
        <f t="shared" ref="O363:O366" si="508">V362</f>
        <v>54880000</v>
      </c>
      <c r="P363" s="835">
        <f>O363+F363</f>
        <v>54880000</v>
      </c>
      <c r="Q363" s="898">
        <f>(P363)/M363</f>
        <v>1120000</v>
      </c>
      <c r="R363" s="915">
        <f t="shared" si="503"/>
        <v>2005</v>
      </c>
      <c r="S363" s="833">
        <f>R363-R362</f>
        <v>1</v>
      </c>
      <c r="T363" s="837">
        <f t="shared" si="504"/>
        <v>1120000</v>
      </c>
      <c r="U363" s="832">
        <f t="shared" si="505"/>
        <v>2005</v>
      </c>
      <c r="V363" s="838">
        <f t="shared" ref="V363:V376" si="509">IF(OR(AND(ISBLANK(D363),ISBLANK(F363)),ISTEXT(D363),ISTEXT(F363)),"",P363-T363)</f>
        <v>53760000</v>
      </c>
      <c r="W363" s="839"/>
      <c r="X363" s="840"/>
      <c r="Y363" s="815"/>
      <c r="Z363" s="841" t="s">
        <v>3361</v>
      </c>
      <c r="AA363" s="842"/>
      <c r="AB363" s="842"/>
      <c r="AC363" s="843">
        <f>F378</f>
        <v>630504891.36968565</v>
      </c>
    </row>
    <row r="364" spans="1:29" ht="16">
      <c r="A364" s="1048"/>
      <c r="B364" s="1037"/>
      <c r="C364" s="1050"/>
      <c r="D364" s="974"/>
      <c r="E364" s="975">
        <f t="shared" ref="E364:E366" si="510">E363+1</f>
        <v>2006</v>
      </c>
      <c r="F364" s="1039">
        <v>0</v>
      </c>
      <c r="G364" s="1042">
        <f t="shared" si="506"/>
        <v>48</v>
      </c>
      <c r="H364" s="893"/>
      <c r="I364" s="894">
        <f t="shared" si="501"/>
        <v>2053</v>
      </c>
      <c r="J364" s="895">
        <f t="shared" ref="J364" si="511">F364/$F$59</f>
        <v>0</v>
      </c>
      <c r="K364" s="896">
        <f t="shared" ref="K364:K376" si="512">IF(J364=0%,0,IF(J364&lt;=25%,5,IF(J364&lt;=50%,10,IF(J364&lt;=75%,15,50))))</f>
        <v>0</v>
      </c>
      <c r="L364" s="1024">
        <f t="shared" si="507"/>
        <v>0</v>
      </c>
      <c r="M364" s="897">
        <f t="shared" ref="M364:M376" si="513">IF(OR(AND(ISBLANK(D364),ISBLANK(F364)),ISTEXT(D364),ISTEXT(F364)),"",G364+L364)</f>
        <v>48</v>
      </c>
      <c r="N364" s="894">
        <f t="shared" si="502"/>
        <v>2053</v>
      </c>
      <c r="O364" s="834">
        <f t="shared" si="508"/>
        <v>53760000</v>
      </c>
      <c r="P364" s="835">
        <f t="shared" ref="P364:P376" si="514">O364+F364</f>
        <v>53760000</v>
      </c>
      <c r="Q364" s="898">
        <f t="shared" ref="Q364:Q376" si="515">(P364)/M364</f>
        <v>1120000</v>
      </c>
      <c r="R364" s="915">
        <f t="shared" si="503"/>
        <v>2006</v>
      </c>
      <c r="S364" s="833">
        <f t="shared" ref="S364:S366" si="516">R364-R363</f>
        <v>1</v>
      </c>
      <c r="T364" s="837">
        <f t="shared" si="504"/>
        <v>1120000</v>
      </c>
      <c r="U364" s="832">
        <f t="shared" si="505"/>
        <v>2006</v>
      </c>
      <c r="V364" s="838">
        <f t="shared" si="509"/>
        <v>52640000</v>
      </c>
      <c r="W364" s="839"/>
      <c r="X364" s="840"/>
      <c r="Y364" s="815"/>
      <c r="Z364" s="841" t="s">
        <v>3362</v>
      </c>
      <c r="AA364" s="797"/>
      <c r="AB364" s="797"/>
      <c r="AC364" s="843">
        <f>T378</f>
        <v>166417671.75611824</v>
      </c>
    </row>
    <row r="365" spans="1:29" ht="16">
      <c r="A365" s="1048"/>
      <c r="B365" s="1043" t="s">
        <v>3382</v>
      </c>
      <c r="C365" s="1050"/>
      <c r="D365" s="974"/>
      <c r="E365" s="975">
        <f t="shared" si="510"/>
        <v>2007</v>
      </c>
      <c r="F365" s="1039">
        <v>574504891.36968565</v>
      </c>
      <c r="G365" s="1042">
        <f t="shared" si="506"/>
        <v>47</v>
      </c>
      <c r="H365" s="893"/>
      <c r="I365" s="894">
        <f t="shared" si="501"/>
        <v>2056</v>
      </c>
      <c r="J365" s="895">
        <f>F365/P364</f>
        <v>10.68647491387064</v>
      </c>
      <c r="K365" s="896">
        <f t="shared" si="512"/>
        <v>50</v>
      </c>
      <c r="L365" s="1024">
        <f t="shared" si="507"/>
        <v>3</v>
      </c>
      <c r="M365" s="897">
        <f t="shared" si="513"/>
        <v>50</v>
      </c>
      <c r="N365" s="894">
        <f t="shared" si="502"/>
        <v>2056</v>
      </c>
      <c r="O365" s="834">
        <f t="shared" si="508"/>
        <v>52640000</v>
      </c>
      <c r="P365" s="835">
        <f t="shared" si="514"/>
        <v>627144891.36968565</v>
      </c>
      <c r="Q365" s="898">
        <f t="shared" si="515"/>
        <v>12542897.827393712</v>
      </c>
      <c r="R365" s="915">
        <f t="shared" si="503"/>
        <v>2007</v>
      </c>
      <c r="S365" s="833">
        <f t="shared" si="516"/>
        <v>1</v>
      </c>
      <c r="T365" s="837">
        <f t="shared" si="504"/>
        <v>12542897.827393712</v>
      </c>
      <c r="U365" s="832">
        <f t="shared" si="505"/>
        <v>2007</v>
      </c>
      <c r="V365" s="838">
        <f t="shared" si="509"/>
        <v>614601993.54229188</v>
      </c>
      <c r="W365" s="839"/>
      <c r="X365" s="840"/>
      <c r="Y365" s="815"/>
      <c r="Z365" s="854" t="s">
        <v>3363</v>
      </c>
      <c r="AA365" s="842"/>
      <c r="AB365" s="842"/>
      <c r="AC365" s="843">
        <f>AC363-AC364</f>
        <v>464087219.61356741</v>
      </c>
    </row>
    <row r="366" spans="1:29" ht="16">
      <c r="A366" s="1048"/>
      <c r="B366" s="1043"/>
      <c r="C366" s="1050"/>
      <c r="D366" s="974"/>
      <c r="E366" s="975">
        <f t="shared" si="510"/>
        <v>2008</v>
      </c>
      <c r="F366" s="1039">
        <v>0</v>
      </c>
      <c r="G366" s="1042">
        <f t="shared" si="506"/>
        <v>49</v>
      </c>
      <c r="H366" s="893"/>
      <c r="I366" s="894">
        <f t="shared" si="501"/>
        <v>2056</v>
      </c>
      <c r="J366" s="895">
        <f>F366/P365</f>
        <v>0</v>
      </c>
      <c r="K366" s="896">
        <f t="shared" si="512"/>
        <v>0</v>
      </c>
      <c r="L366" s="1024">
        <f t="shared" si="507"/>
        <v>0</v>
      </c>
      <c r="M366" s="897">
        <f t="shared" si="513"/>
        <v>49</v>
      </c>
      <c r="N366" s="894">
        <f t="shared" si="502"/>
        <v>2056</v>
      </c>
      <c r="O366" s="834">
        <f t="shared" si="508"/>
        <v>614601993.54229188</v>
      </c>
      <c r="P366" s="835">
        <f t="shared" si="514"/>
        <v>614601993.54229188</v>
      </c>
      <c r="Q366" s="898">
        <f t="shared" si="515"/>
        <v>12542897.827393712</v>
      </c>
      <c r="R366" s="915">
        <f t="shared" si="503"/>
        <v>2008</v>
      </c>
      <c r="S366" s="833">
        <f t="shared" si="516"/>
        <v>1</v>
      </c>
      <c r="T366" s="837">
        <f t="shared" si="504"/>
        <v>12542897.827393712</v>
      </c>
      <c r="U366" s="832">
        <f t="shared" si="505"/>
        <v>2008</v>
      </c>
      <c r="V366" s="838">
        <f t="shared" si="509"/>
        <v>602059095.71489811</v>
      </c>
      <c r="W366" s="839"/>
      <c r="X366" s="840"/>
      <c r="Y366" s="815"/>
      <c r="Z366" s="841" t="s">
        <v>3364</v>
      </c>
      <c r="AA366" s="842"/>
      <c r="AB366" s="842"/>
      <c r="AC366" s="843">
        <f>V377-AC365</f>
        <v>0</v>
      </c>
    </row>
    <row r="367" spans="1:29" ht="16">
      <c r="A367" s="1048"/>
      <c r="B367" s="1037"/>
      <c r="C367" s="1050"/>
      <c r="D367" s="974"/>
      <c r="E367" s="975">
        <f>E366+1</f>
        <v>2009</v>
      </c>
      <c r="F367" s="1046">
        <v>0</v>
      </c>
      <c r="G367" s="1042">
        <f t="shared" si="506"/>
        <v>48</v>
      </c>
      <c r="H367" s="893"/>
      <c r="I367" s="894">
        <f t="shared" si="501"/>
        <v>2056</v>
      </c>
      <c r="J367" s="895">
        <f>F367/P366</f>
        <v>0</v>
      </c>
      <c r="K367" s="896">
        <f t="shared" si="512"/>
        <v>0</v>
      </c>
      <c r="L367" s="1024">
        <f t="shared" si="507"/>
        <v>0</v>
      </c>
      <c r="M367" s="897">
        <f t="shared" si="513"/>
        <v>48</v>
      </c>
      <c r="N367" s="894">
        <f t="shared" si="502"/>
        <v>2056</v>
      </c>
      <c r="O367" s="834">
        <f>V366</f>
        <v>602059095.71489811</v>
      </c>
      <c r="P367" s="835">
        <f t="shared" si="514"/>
        <v>602059095.71489811</v>
      </c>
      <c r="Q367" s="898">
        <f t="shared" si="515"/>
        <v>12542897.827393711</v>
      </c>
      <c r="R367" s="915">
        <f t="shared" si="503"/>
        <v>2009</v>
      </c>
      <c r="S367" s="833">
        <f>R367-R366</f>
        <v>1</v>
      </c>
      <c r="T367" s="837">
        <f t="shared" si="504"/>
        <v>12542897.827393711</v>
      </c>
      <c r="U367" s="832">
        <f t="shared" si="505"/>
        <v>2009</v>
      </c>
      <c r="V367" s="838">
        <f t="shared" si="509"/>
        <v>589516197.88750434</v>
      </c>
      <c r="W367" s="839"/>
      <c r="X367" s="840"/>
      <c r="Y367" s="815"/>
      <c r="Z367" s="899"/>
      <c r="AA367" s="900"/>
      <c r="AB367" s="900"/>
      <c r="AC367" s="901"/>
    </row>
    <row r="368" spans="1:29" ht="16">
      <c r="A368" s="972"/>
      <c r="B368" s="1037"/>
      <c r="C368" s="973"/>
      <c r="D368" s="974"/>
      <c r="E368" s="975">
        <f>E367+1</f>
        <v>2010</v>
      </c>
      <c r="F368" s="1039">
        <v>0</v>
      </c>
      <c r="G368" s="1042">
        <f t="shared" si="506"/>
        <v>47</v>
      </c>
      <c r="H368" s="893"/>
      <c r="I368" s="894">
        <f t="shared" si="501"/>
        <v>2056</v>
      </c>
      <c r="J368" s="895">
        <f>F368/P367</f>
        <v>0</v>
      </c>
      <c r="K368" s="896">
        <f t="shared" si="512"/>
        <v>0</v>
      </c>
      <c r="L368" s="1024">
        <f t="shared" si="507"/>
        <v>0</v>
      </c>
      <c r="M368" s="897">
        <f t="shared" si="513"/>
        <v>47</v>
      </c>
      <c r="N368" s="894">
        <f t="shared" si="502"/>
        <v>2056</v>
      </c>
      <c r="O368" s="834">
        <f>V367</f>
        <v>589516197.88750434</v>
      </c>
      <c r="P368" s="835">
        <f t="shared" si="514"/>
        <v>589516197.88750434</v>
      </c>
      <c r="Q368" s="898">
        <f t="shared" si="515"/>
        <v>12542897.827393709</v>
      </c>
      <c r="R368" s="915">
        <f t="shared" si="503"/>
        <v>2010</v>
      </c>
      <c r="S368" s="833">
        <f>R368-R367</f>
        <v>1</v>
      </c>
      <c r="T368" s="837">
        <f t="shared" si="504"/>
        <v>12542897.827393709</v>
      </c>
      <c r="U368" s="832">
        <f t="shared" si="505"/>
        <v>2010</v>
      </c>
      <c r="V368" s="838">
        <f t="shared" si="509"/>
        <v>576973300.06011069</v>
      </c>
      <c r="W368" s="839"/>
      <c r="X368" s="840"/>
      <c r="Y368" s="815"/>
      <c r="Z368" s="808"/>
      <c r="AC368" s="903"/>
    </row>
    <row r="369" spans="1:29" ht="16">
      <c r="A369" s="1040"/>
      <c r="B369" s="1037"/>
      <c r="C369" s="973"/>
      <c r="D369" s="974"/>
      <c r="E369" s="975">
        <f>E368+1</f>
        <v>2011</v>
      </c>
      <c r="F369" s="1046">
        <v>0</v>
      </c>
      <c r="G369" s="1042">
        <f t="shared" si="506"/>
        <v>46</v>
      </c>
      <c r="H369" s="893"/>
      <c r="I369" s="894">
        <f t="shared" si="501"/>
        <v>2056</v>
      </c>
      <c r="J369" s="895">
        <f>F369/P368</f>
        <v>0</v>
      </c>
      <c r="K369" s="896">
        <f t="shared" si="512"/>
        <v>0</v>
      </c>
      <c r="L369" s="1024">
        <f t="shared" si="507"/>
        <v>0</v>
      </c>
      <c r="M369" s="897">
        <f t="shared" si="513"/>
        <v>46</v>
      </c>
      <c r="N369" s="894">
        <f t="shared" si="502"/>
        <v>2056</v>
      </c>
      <c r="O369" s="834">
        <f>V368</f>
        <v>576973300.06011069</v>
      </c>
      <c r="P369" s="835">
        <f t="shared" si="514"/>
        <v>576973300.06011069</v>
      </c>
      <c r="Q369" s="898">
        <f t="shared" si="515"/>
        <v>12542897.827393711</v>
      </c>
      <c r="R369" s="915">
        <f t="shared" si="503"/>
        <v>2011</v>
      </c>
      <c r="S369" s="833">
        <f>R369-R368</f>
        <v>1</v>
      </c>
      <c r="T369" s="837">
        <f t="shared" si="504"/>
        <v>12542897.827393711</v>
      </c>
      <c r="U369" s="832">
        <f t="shared" si="505"/>
        <v>2011</v>
      </c>
      <c r="V369" s="838">
        <f t="shared" si="509"/>
        <v>564430402.23271704</v>
      </c>
      <c r="W369" s="839"/>
      <c r="X369" s="840"/>
      <c r="Y369" s="815"/>
      <c r="Z369" s="808"/>
      <c r="AA369" s="808"/>
      <c r="AB369" s="842"/>
      <c r="AC369" s="842"/>
    </row>
    <row r="370" spans="1:29" ht="16">
      <c r="A370" s="1036"/>
      <c r="B370" s="972"/>
      <c r="C370" s="973"/>
      <c r="D370" s="974"/>
      <c r="E370" s="830">
        <f t="shared" ref="E370:E376" si="517">E369+1</f>
        <v>2012</v>
      </c>
      <c r="F370" s="976">
        <v>0</v>
      </c>
      <c r="G370" s="853">
        <f t="shared" si="506"/>
        <v>45</v>
      </c>
      <c r="H370" s="893"/>
      <c r="I370" s="894">
        <f t="shared" si="501"/>
        <v>2056</v>
      </c>
      <c r="J370" s="895">
        <f t="shared" ref="J370:J376" si="518">F370/P369</f>
        <v>0</v>
      </c>
      <c r="K370" s="896">
        <f t="shared" si="512"/>
        <v>0</v>
      </c>
      <c r="L370" s="1024">
        <f t="shared" si="507"/>
        <v>0</v>
      </c>
      <c r="M370" s="897">
        <f t="shared" si="513"/>
        <v>45</v>
      </c>
      <c r="N370" s="894">
        <f t="shared" si="502"/>
        <v>2056</v>
      </c>
      <c r="O370" s="834">
        <f t="shared" ref="O370:O376" si="519">V369</f>
        <v>564430402.23271704</v>
      </c>
      <c r="P370" s="835">
        <f t="shared" si="514"/>
        <v>564430402.23271704</v>
      </c>
      <c r="Q370" s="898">
        <f t="shared" si="515"/>
        <v>12542897.827393712</v>
      </c>
      <c r="R370" s="915">
        <f t="shared" si="503"/>
        <v>2012</v>
      </c>
      <c r="S370" s="833">
        <f t="shared" ref="S370:S376" si="520">R370-R369</f>
        <v>1</v>
      </c>
      <c r="T370" s="837">
        <f t="shared" si="504"/>
        <v>12542897.827393712</v>
      </c>
      <c r="U370" s="832">
        <f t="shared" si="505"/>
        <v>2012</v>
      </c>
      <c r="V370" s="838">
        <f t="shared" si="509"/>
        <v>551887504.40532327</v>
      </c>
      <c r="W370" s="989"/>
      <c r="X370" s="840"/>
      <c r="Y370" s="815"/>
      <c r="Z370" s="1815" t="s">
        <v>3366</v>
      </c>
      <c r="AA370" s="1815"/>
      <c r="AB370" s="1815"/>
      <c r="AC370" s="859">
        <f>SUM(Q362:Q371)</f>
        <v>91160284.791755974</v>
      </c>
    </row>
    <row r="371" spans="1:29" ht="16">
      <c r="A371" s="1036"/>
      <c r="B371" s="1033"/>
      <c r="C371" s="973"/>
      <c r="D371" s="974"/>
      <c r="E371" s="830">
        <f t="shared" si="517"/>
        <v>2013</v>
      </c>
      <c r="F371" s="976">
        <v>0</v>
      </c>
      <c r="G371" s="853">
        <f t="shared" si="506"/>
        <v>44</v>
      </c>
      <c r="H371" s="893"/>
      <c r="I371" s="894">
        <f t="shared" si="501"/>
        <v>2056</v>
      </c>
      <c r="J371" s="895">
        <f t="shared" si="518"/>
        <v>0</v>
      </c>
      <c r="K371" s="896">
        <f t="shared" si="512"/>
        <v>0</v>
      </c>
      <c r="L371" s="1024">
        <f t="shared" si="507"/>
        <v>0</v>
      </c>
      <c r="M371" s="897">
        <f t="shared" si="513"/>
        <v>44</v>
      </c>
      <c r="N371" s="894">
        <f t="shared" si="502"/>
        <v>2056</v>
      </c>
      <c r="O371" s="834">
        <f t="shared" si="519"/>
        <v>551887504.40532327</v>
      </c>
      <c r="P371" s="835">
        <f t="shared" si="514"/>
        <v>551887504.40532327</v>
      </c>
      <c r="Q371" s="898">
        <f t="shared" si="515"/>
        <v>12542897.827393711</v>
      </c>
      <c r="R371" s="915">
        <f t="shared" si="503"/>
        <v>2013</v>
      </c>
      <c r="S371" s="833">
        <f t="shared" si="520"/>
        <v>1</v>
      </c>
      <c r="T371" s="837">
        <f t="shared" si="504"/>
        <v>12542897.827393711</v>
      </c>
      <c r="U371" s="832">
        <f t="shared" si="505"/>
        <v>2013</v>
      </c>
      <c r="V371" s="838">
        <f t="shared" si="509"/>
        <v>539344606.5779295</v>
      </c>
      <c r="W371" s="989"/>
      <c r="X371" s="840"/>
      <c r="Y371" s="815"/>
      <c r="Z371" s="808"/>
      <c r="AA371" s="808"/>
      <c r="AB371" s="842"/>
      <c r="AC371" s="842"/>
    </row>
    <row r="372" spans="1:29" ht="16">
      <c r="A372" s="1036"/>
      <c r="B372" s="972"/>
      <c r="C372" s="973"/>
      <c r="D372" s="974"/>
      <c r="E372" s="830">
        <f t="shared" si="517"/>
        <v>2014</v>
      </c>
      <c r="F372" s="976">
        <v>0</v>
      </c>
      <c r="G372" s="853">
        <f t="shared" si="506"/>
        <v>43</v>
      </c>
      <c r="H372" s="893"/>
      <c r="I372" s="894">
        <f t="shared" si="501"/>
        <v>2056</v>
      </c>
      <c r="J372" s="895">
        <f t="shared" si="518"/>
        <v>0</v>
      </c>
      <c r="K372" s="896">
        <f t="shared" si="512"/>
        <v>0</v>
      </c>
      <c r="L372" s="1024">
        <f t="shared" si="507"/>
        <v>0</v>
      </c>
      <c r="M372" s="897">
        <f t="shared" si="513"/>
        <v>43</v>
      </c>
      <c r="N372" s="894">
        <f t="shared" si="502"/>
        <v>2056</v>
      </c>
      <c r="O372" s="834">
        <f t="shared" si="519"/>
        <v>539344606.5779295</v>
      </c>
      <c r="P372" s="835">
        <f t="shared" si="514"/>
        <v>539344606.5779295</v>
      </c>
      <c r="Q372" s="898">
        <f t="shared" si="515"/>
        <v>12542897.827393709</v>
      </c>
      <c r="R372" s="915">
        <f t="shared" si="503"/>
        <v>2014</v>
      </c>
      <c r="S372" s="833">
        <f t="shared" si="520"/>
        <v>1</v>
      </c>
      <c r="T372" s="837">
        <f t="shared" si="504"/>
        <v>12542897.827393709</v>
      </c>
      <c r="U372" s="832">
        <f t="shared" si="505"/>
        <v>2014</v>
      </c>
      <c r="V372" s="838">
        <f t="shared" si="509"/>
        <v>526801708.75053579</v>
      </c>
      <c r="W372" s="989"/>
      <c r="X372" s="840"/>
      <c r="Y372" s="815"/>
      <c r="Z372" s="808"/>
      <c r="AA372" s="808"/>
      <c r="AB372" s="842"/>
      <c r="AC372" s="842"/>
    </row>
    <row r="373" spans="1:29" ht="16">
      <c r="A373" s="1036"/>
      <c r="B373" s="972"/>
      <c r="C373" s="973"/>
      <c r="D373" s="974"/>
      <c r="E373" s="830">
        <f t="shared" si="517"/>
        <v>2015</v>
      </c>
      <c r="F373" s="976">
        <v>0</v>
      </c>
      <c r="G373" s="853">
        <f t="shared" si="506"/>
        <v>42</v>
      </c>
      <c r="H373" s="893"/>
      <c r="I373" s="894">
        <f t="shared" si="501"/>
        <v>2056</v>
      </c>
      <c r="J373" s="895">
        <f t="shared" si="518"/>
        <v>0</v>
      </c>
      <c r="K373" s="896">
        <f t="shared" si="512"/>
        <v>0</v>
      </c>
      <c r="L373" s="1024">
        <f t="shared" si="507"/>
        <v>0</v>
      </c>
      <c r="M373" s="897">
        <f t="shared" si="513"/>
        <v>42</v>
      </c>
      <c r="N373" s="894">
        <f t="shared" si="502"/>
        <v>2056</v>
      </c>
      <c r="O373" s="834">
        <f t="shared" si="519"/>
        <v>526801708.75053579</v>
      </c>
      <c r="P373" s="835">
        <f t="shared" si="514"/>
        <v>526801708.75053579</v>
      </c>
      <c r="Q373" s="898">
        <f t="shared" si="515"/>
        <v>12542897.827393709</v>
      </c>
      <c r="R373" s="915">
        <f t="shared" si="503"/>
        <v>2015</v>
      </c>
      <c r="S373" s="833">
        <f t="shared" si="520"/>
        <v>1</v>
      </c>
      <c r="T373" s="837">
        <f t="shared" si="504"/>
        <v>12542897.827393709</v>
      </c>
      <c r="U373" s="832">
        <f t="shared" si="505"/>
        <v>2015</v>
      </c>
      <c r="V373" s="838">
        <f t="shared" si="509"/>
        <v>514258810.92314208</v>
      </c>
      <c r="W373" s="989"/>
      <c r="X373" s="840"/>
      <c r="Y373" s="815"/>
      <c r="Z373" s="808"/>
      <c r="AA373" s="808"/>
      <c r="AB373" s="842"/>
      <c r="AC373" s="842"/>
    </row>
    <row r="374" spans="1:29" ht="16">
      <c r="A374" s="1036"/>
      <c r="B374" s="972"/>
      <c r="C374" s="973"/>
      <c r="D374" s="974"/>
      <c r="E374" s="830">
        <f t="shared" si="517"/>
        <v>2016</v>
      </c>
      <c r="F374" s="976">
        <v>0</v>
      </c>
      <c r="G374" s="853">
        <f t="shared" si="506"/>
        <v>41</v>
      </c>
      <c r="H374" s="893"/>
      <c r="I374" s="894">
        <f t="shared" si="501"/>
        <v>2056</v>
      </c>
      <c r="J374" s="895">
        <f t="shared" si="518"/>
        <v>0</v>
      </c>
      <c r="K374" s="896">
        <f t="shared" si="512"/>
        <v>0</v>
      </c>
      <c r="L374" s="1024">
        <f t="shared" si="507"/>
        <v>0</v>
      </c>
      <c r="M374" s="897">
        <f t="shared" si="513"/>
        <v>41</v>
      </c>
      <c r="N374" s="894">
        <f t="shared" si="502"/>
        <v>2056</v>
      </c>
      <c r="O374" s="834">
        <f t="shared" si="519"/>
        <v>514258810.92314208</v>
      </c>
      <c r="P374" s="835">
        <f t="shared" si="514"/>
        <v>514258810.92314208</v>
      </c>
      <c r="Q374" s="898">
        <f t="shared" si="515"/>
        <v>12542897.827393709</v>
      </c>
      <c r="R374" s="915">
        <f t="shared" si="503"/>
        <v>2016</v>
      </c>
      <c r="S374" s="833">
        <f t="shared" si="520"/>
        <v>1</v>
      </c>
      <c r="T374" s="837">
        <f t="shared" si="504"/>
        <v>12542897.827393709</v>
      </c>
      <c r="U374" s="832">
        <f t="shared" si="505"/>
        <v>2016</v>
      </c>
      <c r="V374" s="838">
        <f t="shared" si="509"/>
        <v>501715913.09574836</v>
      </c>
      <c r="W374" s="989"/>
      <c r="X374" s="840"/>
      <c r="Y374" s="815"/>
      <c r="Z374" s="808"/>
      <c r="AA374" s="808"/>
      <c r="AB374" s="842"/>
      <c r="AC374" s="842"/>
    </row>
    <row r="375" spans="1:29" ht="16">
      <c r="A375" s="1036"/>
      <c r="B375" s="972"/>
      <c r="C375" s="973"/>
      <c r="D375" s="974"/>
      <c r="E375" s="830">
        <f t="shared" si="517"/>
        <v>2017</v>
      </c>
      <c r="F375" s="976">
        <v>0</v>
      </c>
      <c r="G375" s="853">
        <f t="shared" si="506"/>
        <v>40</v>
      </c>
      <c r="H375" s="893"/>
      <c r="I375" s="894">
        <f t="shared" si="501"/>
        <v>2056</v>
      </c>
      <c r="J375" s="895">
        <f t="shared" si="518"/>
        <v>0</v>
      </c>
      <c r="K375" s="896">
        <f t="shared" si="512"/>
        <v>0</v>
      </c>
      <c r="L375" s="1024">
        <f t="shared" si="507"/>
        <v>0</v>
      </c>
      <c r="M375" s="897">
        <f t="shared" si="513"/>
        <v>40</v>
      </c>
      <c r="N375" s="894">
        <f t="shared" si="502"/>
        <v>2056</v>
      </c>
      <c r="O375" s="834">
        <f t="shared" si="519"/>
        <v>501715913.09574836</v>
      </c>
      <c r="P375" s="835">
        <f t="shared" si="514"/>
        <v>501715913.09574836</v>
      </c>
      <c r="Q375" s="898">
        <f t="shared" si="515"/>
        <v>12542897.827393709</v>
      </c>
      <c r="R375" s="915">
        <f t="shared" si="503"/>
        <v>2017</v>
      </c>
      <c r="S375" s="833">
        <f t="shared" si="520"/>
        <v>1</v>
      </c>
      <c r="T375" s="837">
        <f t="shared" si="504"/>
        <v>12542897.827393709</v>
      </c>
      <c r="U375" s="832">
        <f t="shared" si="505"/>
        <v>2017</v>
      </c>
      <c r="V375" s="838">
        <f t="shared" si="509"/>
        <v>489173015.26835465</v>
      </c>
      <c r="W375" s="989"/>
      <c r="X375" s="840"/>
      <c r="Y375" s="815"/>
      <c r="Z375" s="808"/>
      <c r="AA375" s="808"/>
      <c r="AB375" s="842"/>
      <c r="AC375" s="842"/>
    </row>
    <row r="376" spans="1:29" ht="16">
      <c r="A376" s="1036"/>
      <c r="B376" s="972"/>
      <c r="C376" s="973"/>
      <c r="D376" s="974"/>
      <c r="E376" s="830">
        <f t="shared" si="517"/>
        <v>2018</v>
      </c>
      <c r="F376" s="976">
        <v>0</v>
      </c>
      <c r="G376" s="853">
        <f t="shared" si="506"/>
        <v>39</v>
      </c>
      <c r="H376" s="893"/>
      <c r="I376" s="894">
        <f t="shared" si="501"/>
        <v>2056</v>
      </c>
      <c r="J376" s="895">
        <f t="shared" si="518"/>
        <v>0</v>
      </c>
      <c r="K376" s="896">
        <f t="shared" si="512"/>
        <v>0</v>
      </c>
      <c r="L376" s="1024">
        <f t="shared" si="507"/>
        <v>0</v>
      </c>
      <c r="M376" s="897">
        <f t="shared" si="513"/>
        <v>39</v>
      </c>
      <c r="N376" s="894">
        <f t="shared" si="502"/>
        <v>2056</v>
      </c>
      <c r="O376" s="834">
        <f t="shared" si="519"/>
        <v>489173015.26835465</v>
      </c>
      <c r="P376" s="835">
        <f t="shared" si="514"/>
        <v>489173015.26835465</v>
      </c>
      <c r="Q376" s="898">
        <f t="shared" si="515"/>
        <v>12542897.827393709</v>
      </c>
      <c r="R376" s="915">
        <f t="shared" si="503"/>
        <v>2018</v>
      </c>
      <c r="S376" s="833">
        <f t="shared" si="520"/>
        <v>1</v>
      </c>
      <c r="T376" s="837">
        <f t="shared" si="504"/>
        <v>12542897.827393709</v>
      </c>
      <c r="U376" s="832">
        <f t="shared" si="505"/>
        <v>2018</v>
      </c>
      <c r="V376" s="838">
        <f t="shared" si="509"/>
        <v>476630117.44096094</v>
      </c>
      <c r="W376" s="989"/>
      <c r="X376" s="840"/>
      <c r="Y376" s="815"/>
      <c r="Z376" s="808"/>
      <c r="AA376" s="808"/>
      <c r="AB376" s="842"/>
      <c r="AC376" s="842"/>
    </row>
    <row r="377" spans="1:29" ht="16">
      <c r="A377" s="1040"/>
      <c r="B377" s="1239"/>
      <c r="C377" s="1240"/>
      <c r="D377" s="1241"/>
      <c r="E377" s="1236">
        <v>2019</v>
      </c>
      <c r="F377" s="976">
        <v>0</v>
      </c>
      <c r="G377" s="853">
        <f t="shared" ref="G377" si="521">M376-(E377-E376)</f>
        <v>38</v>
      </c>
      <c r="H377" s="893"/>
      <c r="I377" s="894">
        <f t="shared" ref="I377" si="522">E377+M377-1</f>
        <v>2056</v>
      </c>
      <c r="J377" s="895">
        <f t="shared" ref="J377" si="523">F377/P376</f>
        <v>0</v>
      </c>
      <c r="K377" s="896">
        <f t="shared" ref="K377" si="524">IF(J377=0%,0,IF(J377&lt;=25%,5,IF(J377&lt;=50%,10,IF(J377&lt;=75%,15,50))))</f>
        <v>0</v>
      </c>
      <c r="L377" s="1024">
        <f t="shared" ref="L377" si="525">IF(OR(AND(ISBLANK(D377),ISBLANK(F377)),ISTEXT(D377),ISTEXT(F377)),"",IF(G377+K377&gt;$G$34,$G$34-G377,K377))</f>
        <v>0</v>
      </c>
      <c r="M377" s="897">
        <f t="shared" ref="M377" si="526">IF(OR(AND(ISBLANK(D377),ISBLANK(F377)),ISTEXT(D377),ISTEXT(F377)),"",G377+L377)</f>
        <v>38</v>
      </c>
      <c r="N377" s="894">
        <f t="shared" ref="N377" si="527">E377+M377-1</f>
        <v>2056</v>
      </c>
      <c r="O377" s="834">
        <f t="shared" ref="O377" si="528">V376</f>
        <v>476630117.44096094</v>
      </c>
      <c r="P377" s="835">
        <f t="shared" ref="P377" si="529">O377+F377</f>
        <v>476630117.44096094</v>
      </c>
      <c r="Q377" s="898">
        <f t="shared" ref="Q377" si="530">(P377)/M377</f>
        <v>12542897.827393709</v>
      </c>
      <c r="R377" s="915">
        <f t="shared" ref="R377" si="531">E377</f>
        <v>2019</v>
      </c>
      <c r="S377" s="833">
        <f t="shared" ref="S377" si="532">R377-R376</f>
        <v>1</v>
      </c>
      <c r="T377" s="837">
        <f t="shared" ref="T377" si="533">Q377*S377</f>
        <v>12542897.827393709</v>
      </c>
      <c r="U377" s="832">
        <f t="shared" ref="U377" si="534">E377</f>
        <v>2019</v>
      </c>
      <c r="V377" s="838">
        <f t="shared" ref="V377" si="535">IF(OR(AND(ISBLANK(D377),ISBLANK(F377)),ISTEXT(D377),ISTEXT(F377)),"",P377-T377)</f>
        <v>464087219.61356723</v>
      </c>
      <c r="W377" s="989"/>
      <c r="X377" s="840"/>
      <c r="Y377" s="815"/>
      <c r="Z377" s="808"/>
      <c r="AA377" s="808"/>
      <c r="AB377" s="842"/>
      <c r="AC377" s="842"/>
    </row>
    <row r="378" spans="1:29" ht="16">
      <c r="A378" s="1816" t="s">
        <v>100</v>
      </c>
      <c r="B378" s="1817"/>
      <c r="C378" s="1817"/>
      <c r="D378" s="1817"/>
      <c r="E378" s="1818"/>
      <c r="F378" s="991">
        <f>SUM(F362:F376)</f>
        <v>630504891.36968565</v>
      </c>
      <c r="G378" s="861"/>
      <c r="H378" s="862"/>
      <c r="I378" s="863"/>
      <c r="J378" s="863"/>
      <c r="K378" s="861"/>
      <c r="L378" s="1025"/>
      <c r="M378" s="864"/>
      <c r="N378" s="863"/>
      <c r="O378" s="865"/>
      <c r="P378" s="866"/>
      <c r="Q378" s="867"/>
      <c r="R378" s="868"/>
      <c r="S378" s="868"/>
      <c r="T378" s="866">
        <f>SUM(T362:T377)</f>
        <v>166417671.75611824</v>
      </c>
      <c r="U378" s="869"/>
      <c r="V378" s="870"/>
      <c r="W378" s="992"/>
      <c r="X378" s="803"/>
      <c r="Y378" s="803"/>
      <c r="Z378" s="803"/>
      <c r="AA378" s="803"/>
      <c r="AB378" s="803"/>
      <c r="AC378" s="803"/>
    </row>
    <row r="381" spans="1:29" ht="16">
      <c r="A381" s="1813" t="s">
        <v>3420</v>
      </c>
      <c r="B381" s="1813"/>
      <c r="C381" s="1813"/>
      <c r="D381" s="1813"/>
      <c r="E381" s="884"/>
      <c r="F381" s="885"/>
      <c r="G381" s="885"/>
      <c r="H381" s="797"/>
      <c r="I381" s="798"/>
      <c r="J381" s="798"/>
      <c r="K381" s="885"/>
      <c r="L381" s="1027"/>
      <c r="M381" s="885"/>
      <c r="N381" s="885"/>
      <c r="O381" s="885"/>
      <c r="P381" s="885"/>
      <c r="Q381" s="885"/>
      <c r="R381" s="885"/>
      <c r="S381" s="885"/>
      <c r="T381" s="886"/>
      <c r="U381" s="887"/>
      <c r="V381" s="885"/>
      <c r="W381" s="885"/>
      <c r="X381" s="888"/>
      <c r="Y381" s="888"/>
      <c r="Z381" s="888"/>
      <c r="AA381" s="888"/>
      <c r="AB381" s="888"/>
      <c r="AC381" s="888"/>
    </row>
    <row r="382" spans="1:29" ht="17">
      <c r="A382" s="1792" t="s">
        <v>118</v>
      </c>
      <c r="B382" s="1792" t="s">
        <v>3340</v>
      </c>
      <c r="C382" s="1792" t="s">
        <v>3</v>
      </c>
      <c r="D382" s="1792" t="s">
        <v>3341</v>
      </c>
      <c r="E382" s="1792"/>
      <c r="F382" s="1814" t="s">
        <v>3342</v>
      </c>
      <c r="G382" s="1792" t="s">
        <v>3343</v>
      </c>
      <c r="H382" s="1792"/>
      <c r="I382" s="1792" t="s">
        <v>3344</v>
      </c>
      <c r="J382" s="1793" t="s">
        <v>3345</v>
      </c>
      <c r="K382" s="1792" t="s">
        <v>3346</v>
      </c>
      <c r="L382" s="1796" t="s">
        <v>3347</v>
      </c>
      <c r="M382" s="1797" t="s">
        <v>3348</v>
      </c>
      <c r="N382" s="1792" t="s">
        <v>3349</v>
      </c>
      <c r="O382" s="1805" t="s">
        <v>3350</v>
      </c>
      <c r="P382" s="1806"/>
      <c r="Q382" s="1051" t="s">
        <v>3351</v>
      </c>
      <c r="R382" s="1805" t="s">
        <v>2425</v>
      </c>
      <c r="S382" s="1807"/>
      <c r="T382" s="1806"/>
      <c r="U382" s="1808" t="s">
        <v>3352</v>
      </c>
      <c r="V382" s="1808"/>
      <c r="W382" s="1809" t="s">
        <v>3353</v>
      </c>
      <c r="X382" s="1812"/>
      <c r="Y382" s="1052"/>
      <c r="Z382" s="803">
        <v>16</v>
      </c>
      <c r="AA382" s="803"/>
      <c r="AB382" s="803"/>
      <c r="AC382" s="889"/>
    </row>
    <row r="383" spans="1:29" ht="16">
      <c r="A383" s="1792"/>
      <c r="B383" s="1792"/>
      <c r="C383" s="1792"/>
      <c r="D383" s="1792"/>
      <c r="E383" s="1792"/>
      <c r="F383" s="1814"/>
      <c r="G383" s="1792"/>
      <c r="H383" s="1792"/>
      <c r="I383" s="1792"/>
      <c r="J383" s="1794"/>
      <c r="K383" s="1792"/>
      <c r="L383" s="1796"/>
      <c r="M383" s="1798"/>
      <c r="N383" s="1792"/>
      <c r="O383" s="1809" t="s">
        <v>3354</v>
      </c>
      <c r="P383" s="1809" t="s">
        <v>3355</v>
      </c>
      <c r="Q383" s="1797" t="s">
        <v>3342</v>
      </c>
      <c r="R383" s="1797" t="s">
        <v>3356</v>
      </c>
      <c r="S383" s="1793" t="s">
        <v>3357</v>
      </c>
      <c r="T383" s="1797" t="s">
        <v>3342</v>
      </c>
      <c r="U383" s="1808"/>
      <c r="V383" s="1808"/>
      <c r="W383" s="1810"/>
      <c r="X383" s="1812"/>
      <c r="Y383" s="1052"/>
      <c r="Z383" s="803"/>
      <c r="AA383" s="803"/>
      <c r="AB383" s="803"/>
      <c r="AC383" s="803"/>
    </row>
    <row r="384" spans="1:29" ht="17">
      <c r="A384" s="1792"/>
      <c r="B384" s="1792"/>
      <c r="C384" s="1792"/>
      <c r="D384" s="810" t="s">
        <v>20</v>
      </c>
      <c r="E384" s="811" t="s">
        <v>1914</v>
      </c>
      <c r="F384" s="1814"/>
      <c r="G384" s="1053" t="s">
        <v>1914</v>
      </c>
      <c r="H384" s="1053" t="s">
        <v>3358</v>
      </c>
      <c r="I384" s="1792"/>
      <c r="J384" s="1795"/>
      <c r="K384" s="813" t="s">
        <v>1914</v>
      </c>
      <c r="L384" s="1022" t="s">
        <v>1914</v>
      </c>
      <c r="M384" s="1053" t="s">
        <v>1914</v>
      </c>
      <c r="N384" s="1792"/>
      <c r="O384" s="1811"/>
      <c r="P384" s="1811"/>
      <c r="Q384" s="1798"/>
      <c r="R384" s="1798"/>
      <c r="S384" s="1795"/>
      <c r="T384" s="1798"/>
      <c r="U384" s="1053" t="s">
        <v>3359</v>
      </c>
      <c r="V384" s="1053" t="s">
        <v>3342</v>
      </c>
      <c r="W384" s="1811"/>
      <c r="X384" s="814"/>
      <c r="Y384" s="814"/>
      <c r="Z384" s="803"/>
      <c r="AA384" s="803"/>
      <c r="AB384" s="803"/>
      <c r="AC384" s="803"/>
    </row>
    <row r="385" spans="1:29" ht="16">
      <c r="A385" s="1048"/>
      <c r="B385" s="1043" t="s">
        <v>3383</v>
      </c>
      <c r="C385" s="1049">
        <v>31101</v>
      </c>
      <c r="D385" s="1045"/>
      <c r="E385" s="975">
        <v>2004</v>
      </c>
      <c r="F385" s="1046">
        <v>1500000000</v>
      </c>
      <c r="G385" s="1041">
        <f>VLOOKUP(C385,'[18]umur ekonomis'!$A$1:$C$79,3)</f>
        <v>50</v>
      </c>
      <c r="H385" s="926"/>
      <c r="I385" s="894">
        <f t="shared" ref="I385:I399" si="536">E385+M385-1</f>
        <v>2053</v>
      </c>
      <c r="J385" s="927"/>
      <c r="K385" s="925"/>
      <c r="L385" s="1023">
        <f>IF(G385+K385&gt;$G385,$G385-G385,K385)</f>
        <v>0</v>
      </c>
      <c r="M385" s="928">
        <f>G385+L385</f>
        <v>50</v>
      </c>
      <c r="N385" s="894">
        <f t="shared" ref="N385:N399" si="537">E385+M385-1</f>
        <v>2053</v>
      </c>
      <c r="O385" s="905">
        <f>F385</f>
        <v>1500000000</v>
      </c>
      <c r="P385" s="898">
        <f>O385</f>
        <v>1500000000</v>
      </c>
      <c r="Q385" s="898">
        <f>(O385)/M385</f>
        <v>30000000</v>
      </c>
      <c r="R385" s="929">
        <f t="shared" ref="R385:R399" si="538">E385</f>
        <v>2004</v>
      </c>
      <c r="S385" s="897">
        <v>1</v>
      </c>
      <c r="T385" s="930">
        <f t="shared" ref="T385:T399" si="539">Q385*S385</f>
        <v>30000000</v>
      </c>
      <c r="U385" s="894">
        <f t="shared" ref="U385:U399" si="540">E385</f>
        <v>2004</v>
      </c>
      <c r="V385" s="931">
        <f>IF(OR(AND(ISBLANK(D385),ISBLANK(F385)),ISTEXT(D385),ISTEXT(F385)),"",F385-Q385)</f>
        <v>1470000000</v>
      </c>
      <c r="W385" s="932"/>
      <c r="X385" s="933"/>
      <c r="Y385" s="933"/>
      <c r="Z385" s="934" t="s">
        <v>3360</v>
      </c>
      <c r="AA385" s="935"/>
      <c r="AB385" s="935"/>
      <c r="AC385" s="936"/>
    </row>
    <row r="386" spans="1:29" ht="16">
      <c r="A386" s="1048"/>
      <c r="B386" s="1043"/>
      <c r="C386" s="1050"/>
      <c r="D386" s="974"/>
      <c r="E386" s="975">
        <f>E385+1</f>
        <v>2005</v>
      </c>
      <c r="F386" s="1046">
        <v>0</v>
      </c>
      <c r="G386" s="1042">
        <f t="shared" ref="G386:G399" si="541">M385-(E386-E385)</f>
        <v>49</v>
      </c>
      <c r="H386" s="893"/>
      <c r="I386" s="894">
        <f t="shared" si="536"/>
        <v>2053</v>
      </c>
      <c r="J386" s="895">
        <f>F386/$F$34</f>
        <v>0</v>
      </c>
      <c r="K386" s="896">
        <f>IF(J386=0%,0,IF(J386&lt;=25%,5,IF(J386&lt;=50%,10,IF(J386&lt;=75%,15,50))))</f>
        <v>0</v>
      </c>
      <c r="L386" s="1024">
        <f t="shared" ref="L386:L399" si="542">IF(OR(AND(ISBLANK(D386),ISBLANK(F386)),ISTEXT(D386),ISTEXT(F386)),"",IF(G386+K386&gt;$G$34,$G$34-G386,K386))</f>
        <v>0</v>
      </c>
      <c r="M386" s="897">
        <f>IF(OR(AND(ISBLANK(E386),ISBLANK(F386)),ISTEXT(E386),ISTEXT(F386)),"",G386+L386)</f>
        <v>49</v>
      </c>
      <c r="N386" s="894">
        <f t="shared" si="537"/>
        <v>2053</v>
      </c>
      <c r="O386" s="834">
        <f t="shared" ref="O386:O389" si="543">V385</f>
        <v>1470000000</v>
      </c>
      <c r="P386" s="835">
        <f>O386+F386</f>
        <v>1470000000</v>
      </c>
      <c r="Q386" s="898">
        <f>(P386)/M386</f>
        <v>30000000</v>
      </c>
      <c r="R386" s="915">
        <f t="shared" si="538"/>
        <v>2005</v>
      </c>
      <c r="S386" s="833">
        <f>R386-R385</f>
        <v>1</v>
      </c>
      <c r="T386" s="837">
        <f t="shared" si="539"/>
        <v>30000000</v>
      </c>
      <c r="U386" s="832">
        <f t="shared" si="540"/>
        <v>2005</v>
      </c>
      <c r="V386" s="838">
        <f t="shared" ref="V386:V399" si="544">IF(OR(AND(ISBLANK(D386),ISBLANK(F386)),ISTEXT(D386),ISTEXT(F386)),"",P386-T386)</f>
        <v>1440000000</v>
      </c>
      <c r="W386" s="839"/>
      <c r="X386" s="840"/>
      <c r="Y386" s="815"/>
      <c r="Z386" s="841" t="s">
        <v>3361</v>
      </c>
      <c r="AA386" s="842"/>
      <c r="AB386" s="842"/>
      <c r="AC386" s="843">
        <f>F401</f>
        <v>1863507107</v>
      </c>
    </row>
    <row r="387" spans="1:29" ht="16">
      <c r="A387" s="1048"/>
      <c r="B387" s="1037"/>
      <c r="C387" s="1050"/>
      <c r="D387" s="974"/>
      <c r="E387" s="975">
        <f t="shared" ref="E387:E389" si="545">E386+1</f>
        <v>2006</v>
      </c>
      <c r="F387" s="1039">
        <v>0</v>
      </c>
      <c r="G387" s="1042">
        <f t="shared" si="541"/>
        <v>48</v>
      </c>
      <c r="H387" s="893"/>
      <c r="I387" s="894">
        <f t="shared" si="536"/>
        <v>2053</v>
      </c>
      <c r="J387" s="895">
        <f t="shared" ref="J387" si="546">F387/$F$59</f>
        <v>0</v>
      </c>
      <c r="K387" s="896">
        <f t="shared" ref="K387:K399" si="547">IF(J387=0%,0,IF(J387&lt;=25%,5,IF(J387&lt;=50%,10,IF(J387&lt;=75%,15,50))))</f>
        <v>0</v>
      </c>
      <c r="L387" s="1024">
        <f t="shared" si="542"/>
        <v>0</v>
      </c>
      <c r="M387" s="897">
        <f t="shared" ref="M387:M399" si="548">IF(OR(AND(ISBLANK(D387),ISBLANK(F387)),ISTEXT(D387),ISTEXT(F387)),"",G387+L387)</f>
        <v>48</v>
      </c>
      <c r="N387" s="894">
        <f t="shared" si="537"/>
        <v>2053</v>
      </c>
      <c r="O387" s="834">
        <f t="shared" si="543"/>
        <v>1440000000</v>
      </c>
      <c r="P387" s="835">
        <f t="shared" ref="P387:P399" si="549">O387+F387</f>
        <v>1440000000</v>
      </c>
      <c r="Q387" s="898">
        <f t="shared" ref="Q387:Q399" si="550">(P387)/M387</f>
        <v>30000000</v>
      </c>
      <c r="R387" s="915">
        <f t="shared" si="538"/>
        <v>2006</v>
      </c>
      <c r="S387" s="833">
        <f t="shared" ref="S387:S389" si="551">R387-R386</f>
        <v>1</v>
      </c>
      <c r="T387" s="837">
        <f t="shared" si="539"/>
        <v>30000000</v>
      </c>
      <c r="U387" s="832">
        <f t="shared" si="540"/>
        <v>2006</v>
      </c>
      <c r="V387" s="838">
        <f t="shared" si="544"/>
        <v>1410000000</v>
      </c>
      <c r="W387" s="839"/>
      <c r="X387" s="840"/>
      <c r="Y387" s="815"/>
      <c r="Z387" s="841" t="s">
        <v>3362</v>
      </c>
      <c r="AA387" s="797"/>
      <c r="AB387" s="797"/>
      <c r="AC387" s="843">
        <f>T401</f>
        <v>538441705.67999983</v>
      </c>
    </row>
    <row r="388" spans="1:29" ht="16">
      <c r="A388" s="1048"/>
      <c r="B388" s="1043"/>
      <c r="C388" s="1050"/>
      <c r="D388" s="974"/>
      <c r="E388" s="975">
        <f t="shared" si="545"/>
        <v>2007</v>
      </c>
      <c r="F388" s="1039">
        <v>0</v>
      </c>
      <c r="G388" s="1042">
        <f t="shared" si="541"/>
        <v>47</v>
      </c>
      <c r="H388" s="893"/>
      <c r="I388" s="894">
        <f t="shared" si="536"/>
        <v>2053</v>
      </c>
      <c r="J388" s="895">
        <f>F388/P387</f>
        <v>0</v>
      </c>
      <c r="K388" s="896">
        <f t="shared" si="547"/>
        <v>0</v>
      </c>
      <c r="L388" s="1024">
        <f t="shared" si="542"/>
        <v>0</v>
      </c>
      <c r="M388" s="897">
        <f t="shared" si="548"/>
        <v>47</v>
      </c>
      <c r="N388" s="894">
        <f t="shared" si="537"/>
        <v>2053</v>
      </c>
      <c r="O388" s="834">
        <f t="shared" si="543"/>
        <v>1410000000</v>
      </c>
      <c r="P388" s="835">
        <f t="shared" si="549"/>
        <v>1410000000</v>
      </c>
      <c r="Q388" s="898">
        <f t="shared" si="550"/>
        <v>30000000</v>
      </c>
      <c r="R388" s="915">
        <f t="shared" si="538"/>
        <v>2007</v>
      </c>
      <c r="S388" s="833">
        <f t="shared" si="551"/>
        <v>1</v>
      </c>
      <c r="T388" s="837">
        <f t="shared" si="539"/>
        <v>30000000</v>
      </c>
      <c r="U388" s="832">
        <f t="shared" si="540"/>
        <v>2007</v>
      </c>
      <c r="V388" s="838">
        <f t="shared" si="544"/>
        <v>1380000000</v>
      </c>
      <c r="W388" s="839"/>
      <c r="X388" s="840"/>
      <c r="Y388" s="815"/>
      <c r="Z388" s="854" t="s">
        <v>3363</v>
      </c>
      <c r="AA388" s="842"/>
      <c r="AB388" s="842"/>
      <c r="AC388" s="843">
        <f>AC386-AC387</f>
        <v>1325065401.3200002</v>
      </c>
    </row>
    <row r="389" spans="1:29" ht="30">
      <c r="A389" s="1048"/>
      <c r="B389" s="1043" t="s">
        <v>3304</v>
      </c>
      <c r="C389" s="1050"/>
      <c r="D389" s="974"/>
      <c r="E389" s="975">
        <f t="shared" si="545"/>
        <v>2008</v>
      </c>
      <c r="F389" s="1039">
        <v>363507107</v>
      </c>
      <c r="G389" s="1042">
        <f t="shared" si="541"/>
        <v>46</v>
      </c>
      <c r="H389" s="893"/>
      <c r="I389" s="894">
        <f t="shared" si="536"/>
        <v>2057</v>
      </c>
      <c r="J389" s="895">
        <f>F389/P388</f>
        <v>0.25780645886524822</v>
      </c>
      <c r="K389" s="896">
        <f t="shared" si="547"/>
        <v>10</v>
      </c>
      <c r="L389" s="1024">
        <f t="shared" si="542"/>
        <v>4</v>
      </c>
      <c r="M389" s="897">
        <f t="shared" si="548"/>
        <v>50</v>
      </c>
      <c r="N389" s="894">
        <f t="shared" si="537"/>
        <v>2057</v>
      </c>
      <c r="O389" s="834">
        <f t="shared" si="543"/>
        <v>1380000000</v>
      </c>
      <c r="P389" s="835">
        <f t="shared" si="549"/>
        <v>1743507107</v>
      </c>
      <c r="Q389" s="898">
        <f t="shared" si="550"/>
        <v>34870142.140000001</v>
      </c>
      <c r="R389" s="915">
        <f t="shared" si="538"/>
        <v>2008</v>
      </c>
      <c r="S389" s="833">
        <f t="shared" si="551"/>
        <v>1</v>
      </c>
      <c r="T389" s="837">
        <f t="shared" si="539"/>
        <v>34870142.140000001</v>
      </c>
      <c r="U389" s="832">
        <f t="shared" si="540"/>
        <v>2008</v>
      </c>
      <c r="V389" s="838">
        <f t="shared" si="544"/>
        <v>1708636964.8599999</v>
      </c>
      <c r="W389" s="839"/>
      <c r="X389" s="840"/>
      <c r="Y389" s="815"/>
      <c r="Z389" s="841" t="s">
        <v>3364</v>
      </c>
      <c r="AA389" s="842"/>
      <c r="AB389" s="842"/>
      <c r="AC389" s="843">
        <f>V400-AC388</f>
        <v>0</v>
      </c>
    </row>
    <row r="390" spans="1:29" ht="16">
      <c r="A390" s="1048"/>
      <c r="B390" s="1037"/>
      <c r="C390" s="1050"/>
      <c r="D390" s="974"/>
      <c r="E390" s="975">
        <f>E389+1</f>
        <v>2009</v>
      </c>
      <c r="F390" s="1046">
        <v>0</v>
      </c>
      <c r="G390" s="1042">
        <f t="shared" si="541"/>
        <v>49</v>
      </c>
      <c r="H390" s="893"/>
      <c r="I390" s="894">
        <f t="shared" si="536"/>
        <v>2057</v>
      </c>
      <c r="J390" s="895">
        <f>F390/P389</f>
        <v>0</v>
      </c>
      <c r="K390" s="896">
        <f t="shared" si="547"/>
        <v>0</v>
      </c>
      <c r="L390" s="1024">
        <f t="shared" si="542"/>
        <v>0</v>
      </c>
      <c r="M390" s="897">
        <f t="shared" si="548"/>
        <v>49</v>
      </c>
      <c r="N390" s="894">
        <f t="shared" si="537"/>
        <v>2057</v>
      </c>
      <c r="O390" s="834">
        <f>V389</f>
        <v>1708636964.8599999</v>
      </c>
      <c r="P390" s="835">
        <f t="shared" si="549"/>
        <v>1708636964.8599999</v>
      </c>
      <c r="Q390" s="898">
        <f t="shared" si="550"/>
        <v>34870142.140000001</v>
      </c>
      <c r="R390" s="915">
        <f t="shared" si="538"/>
        <v>2009</v>
      </c>
      <c r="S390" s="833">
        <f>R390-R389</f>
        <v>1</v>
      </c>
      <c r="T390" s="837">
        <f t="shared" si="539"/>
        <v>34870142.140000001</v>
      </c>
      <c r="U390" s="832">
        <f t="shared" si="540"/>
        <v>2009</v>
      </c>
      <c r="V390" s="838">
        <f t="shared" si="544"/>
        <v>1673766822.7199998</v>
      </c>
      <c r="W390" s="839"/>
      <c r="X390" s="840"/>
      <c r="Y390" s="815"/>
      <c r="Z390" s="899"/>
      <c r="AA390" s="900"/>
      <c r="AB390" s="900"/>
      <c r="AC390" s="901"/>
    </row>
    <row r="391" spans="1:29" ht="16">
      <c r="A391" s="972"/>
      <c r="B391" s="1037"/>
      <c r="C391" s="973"/>
      <c r="D391" s="974"/>
      <c r="E391" s="975">
        <f>E390+1</f>
        <v>2010</v>
      </c>
      <c r="F391" s="1039">
        <v>0</v>
      </c>
      <c r="G391" s="1042">
        <f t="shared" si="541"/>
        <v>48</v>
      </c>
      <c r="H391" s="893"/>
      <c r="I391" s="894">
        <f t="shared" si="536"/>
        <v>2057</v>
      </c>
      <c r="J391" s="895">
        <f>F391/P390</f>
        <v>0</v>
      </c>
      <c r="K391" s="896">
        <f t="shared" si="547"/>
        <v>0</v>
      </c>
      <c r="L391" s="1024">
        <f t="shared" si="542"/>
        <v>0</v>
      </c>
      <c r="M391" s="897">
        <f t="shared" si="548"/>
        <v>48</v>
      </c>
      <c r="N391" s="894">
        <f t="shared" si="537"/>
        <v>2057</v>
      </c>
      <c r="O391" s="834">
        <f>V390</f>
        <v>1673766822.7199998</v>
      </c>
      <c r="P391" s="835">
        <f t="shared" si="549"/>
        <v>1673766822.7199998</v>
      </c>
      <c r="Q391" s="898">
        <f t="shared" si="550"/>
        <v>34870142.139999993</v>
      </c>
      <c r="R391" s="915">
        <f t="shared" si="538"/>
        <v>2010</v>
      </c>
      <c r="S391" s="833">
        <f>R391-R390</f>
        <v>1</v>
      </c>
      <c r="T391" s="837">
        <f t="shared" si="539"/>
        <v>34870142.139999993</v>
      </c>
      <c r="U391" s="832">
        <f t="shared" si="540"/>
        <v>2010</v>
      </c>
      <c r="V391" s="838">
        <f t="shared" si="544"/>
        <v>1638896680.5799997</v>
      </c>
      <c r="W391" s="839"/>
      <c r="X391" s="840"/>
      <c r="Y391" s="815"/>
      <c r="Z391" s="808"/>
      <c r="AC391" s="903"/>
    </row>
    <row r="392" spans="1:29" ht="16">
      <c r="A392" s="1040"/>
      <c r="B392" s="1037"/>
      <c r="C392" s="973"/>
      <c r="D392" s="974"/>
      <c r="E392" s="975">
        <f>E391+1</f>
        <v>2011</v>
      </c>
      <c r="F392" s="1046">
        <v>0</v>
      </c>
      <c r="G392" s="1042">
        <f t="shared" si="541"/>
        <v>47</v>
      </c>
      <c r="H392" s="893"/>
      <c r="I392" s="894">
        <f t="shared" si="536"/>
        <v>2057</v>
      </c>
      <c r="J392" s="895">
        <f>F392/P391</f>
        <v>0</v>
      </c>
      <c r="K392" s="896">
        <f t="shared" si="547"/>
        <v>0</v>
      </c>
      <c r="L392" s="1024">
        <f t="shared" si="542"/>
        <v>0</v>
      </c>
      <c r="M392" s="897">
        <f t="shared" si="548"/>
        <v>47</v>
      </c>
      <c r="N392" s="894">
        <f t="shared" si="537"/>
        <v>2057</v>
      </c>
      <c r="O392" s="834">
        <f>V391</f>
        <v>1638896680.5799997</v>
      </c>
      <c r="P392" s="835">
        <f t="shared" si="549"/>
        <v>1638896680.5799997</v>
      </c>
      <c r="Q392" s="898">
        <f t="shared" si="550"/>
        <v>34870142.139999993</v>
      </c>
      <c r="R392" s="915">
        <f t="shared" si="538"/>
        <v>2011</v>
      </c>
      <c r="S392" s="833">
        <f>R392-R391</f>
        <v>1</v>
      </c>
      <c r="T392" s="837">
        <f t="shared" si="539"/>
        <v>34870142.139999993</v>
      </c>
      <c r="U392" s="832">
        <f t="shared" si="540"/>
        <v>2011</v>
      </c>
      <c r="V392" s="838">
        <f t="shared" si="544"/>
        <v>1604026538.4399996</v>
      </c>
      <c r="W392" s="839"/>
      <c r="X392" s="840"/>
      <c r="Y392" s="815"/>
      <c r="Z392" s="808"/>
      <c r="AA392" s="808"/>
      <c r="AB392" s="842"/>
      <c r="AC392" s="842"/>
    </row>
    <row r="393" spans="1:29" ht="16">
      <c r="A393" s="1036"/>
      <c r="B393" s="972"/>
      <c r="C393" s="973"/>
      <c r="D393" s="974"/>
      <c r="E393" s="830">
        <f t="shared" ref="E393:E399" si="552">E392+1</f>
        <v>2012</v>
      </c>
      <c r="F393" s="976">
        <v>0</v>
      </c>
      <c r="G393" s="853">
        <f t="shared" si="541"/>
        <v>46</v>
      </c>
      <c r="H393" s="893"/>
      <c r="I393" s="894">
        <f t="shared" si="536"/>
        <v>2057</v>
      </c>
      <c r="J393" s="895">
        <f t="shared" ref="J393:J399" si="553">F393/P392</f>
        <v>0</v>
      </c>
      <c r="K393" s="896">
        <f t="shared" si="547"/>
        <v>0</v>
      </c>
      <c r="L393" s="1024">
        <f t="shared" si="542"/>
        <v>0</v>
      </c>
      <c r="M393" s="897">
        <f t="shared" si="548"/>
        <v>46</v>
      </c>
      <c r="N393" s="894">
        <f t="shared" si="537"/>
        <v>2057</v>
      </c>
      <c r="O393" s="834">
        <f t="shared" ref="O393:O399" si="554">V392</f>
        <v>1604026538.4399996</v>
      </c>
      <c r="P393" s="835">
        <f t="shared" si="549"/>
        <v>1604026538.4399996</v>
      </c>
      <c r="Q393" s="898">
        <f t="shared" si="550"/>
        <v>34870142.139999993</v>
      </c>
      <c r="R393" s="915">
        <f t="shared" si="538"/>
        <v>2012</v>
      </c>
      <c r="S393" s="833">
        <f t="shared" ref="S393:S399" si="555">R393-R392</f>
        <v>1</v>
      </c>
      <c r="T393" s="837">
        <f t="shared" si="539"/>
        <v>34870142.139999993</v>
      </c>
      <c r="U393" s="832">
        <f t="shared" si="540"/>
        <v>2012</v>
      </c>
      <c r="V393" s="838">
        <f t="shared" si="544"/>
        <v>1569156396.2999995</v>
      </c>
      <c r="W393" s="989"/>
      <c r="X393" s="840"/>
      <c r="Y393" s="815"/>
      <c r="Z393" s="1815" t="s">
        <v>3366</v>
      </c>
      <c r="AA393" s="1815"/>
      <c r="AB393" s="1815"/>
      <c r="AC393" s="859">
        <f>SUM(Q385:Q394)</f>
        <v>329220852.83999991</v>
      </c>
    </row>
    <row r="394" spans="1:29" ht="16">
      <c r="A394" s="1036"/>
      <c r="B394" s="1033"/>
      <c r="C394" s="973"/>
      <c r="D394" s="974"/>
      <c r="E394" s="830">
        <f t="shared" si="552"/>
        <v>2013</v>
      </c>
      <c r="F394" s="976">
        <v>0</v>
      </c>
      <c r="G394" s="853">
        <f t="shared" si="541"/>
        <v>45</v>
      </c>
      <c r="H394" s="893"/>
      <c r="I394" s="894">
        <f t="shared" si="536"/>
        <v>2057</v>
      </c>
      <c r="J394" s="895">
        <f t="shared" si="553"/>
        <v>0</v>
      </c>
      <c r="K394" s="896">
        <f t="shared" si="547"/>
        <v>0</v>
      </c>
      <c r="L394" s="1024">
        <f t="shared" si="542"/>
        <v>0</v>
      </c>
      <c r="M394" s="897">
        <f t="shared" si="548"/>
        <v>45</v>
      </c>
      <c r="N394" s="894">
        <f t="shared" si="537"/>
        <v>2057</v>
      </c>
      <c r="O394" s="834">
        <f t="shared" si="554"/>
        <v>1569156396.2999995</v>
      </c>
      <c r="P394" s="835">
        <f t="shared" si="549"/>
        <v>1569156396.2999995</v>
      </c>
      <c r="Q394" s="898">
        <f t="shared" si="550"/>
        <v>34870142.139999986</v>
      </c>
      <c r="R394" s="915">
        <f t="shared" si="538"/>
        <v>2013</v>
      </c>
      <c r="S394" s="833">
        <f t="shared" si="555"/>
        <v>1</v>
      </c>
      <c r="T394" s="837">
        <f t="shared" si="539"/>
        <v>34870142.139999986</v>
      </c>
      <c r="U394" s="832">
        <f t="shared" si="540"/>
        <v>2013</v>
      </c>
      <c r="V394" s="838">
        <f t="shared" si="544"/>
        <v>1534286254.1599994</v>
      </c>
      <c r="W394" s="989"/>
      <c r="X394" s="840"/>
      <c r="Y394" s="815"/>
      <c r="Z394" s="808"/>
      <c r="AA394" s="808"/>
      <c r="AB394" s="842"/>
      <c r="AC394" s="842"/>
    </row>
    <row r="395" spans="1:29" ht="16">
      <c r="A395" s="1036"/>
      <c r="B395" s="972"/>
      <c r="C395" s="973"/>
      <c r="D395" s="974"/>
      <c r="E395" s="830">
        <f t="shared" si="552"/>
        <v>2014</v>
      </c>
      <c r="F395" s="976">
        <v>0</v>
      </c>
      <c r="G395" s="853">
        <f t="shared" si="541"/>
        <v>44</v>
      </c>
      <c r="H395" s="893"/>
      <c r="I395" s="894">
        <f t="shared" si="536"/>
        <v>2057</v>
      </c>
      <c r="J395" s="895">
        <f t="shared" si="553"/>
        <v>0</v>
      </c>
      <c r="K395" s="896">
        <f t="shared" si="547"/>
        <v>0</v>
      </c>
      <c r="L395" s="1024">
        <f t="shared" si="542"/>
        <v>0</v>
      </c>
      <c r="M395" s="897">
        <f t="shared" si="548"/>
        <v>44</v>
      </c>
      <c r="N395" s="894">
        <f t="shared" si="537"/>
        <v>2057</v>
      </c>
      <c r="O395" s="834">
        <f t="shared" si="554"/>
        <v>1534286254.1599994</v>
      </c>
      <c r="P395" s="835">
        <f t="shared" si="549"/>
        <v>1534286254.1599994</v>
      </c>
      <c r="Q395" s="898">
        <f t="shared" si="550"/>
        <v>34870142.139999986</v>
      </c>
      <c r="R395" s="915">
        <f t="shared" si="538"/>
        <v>2014</v>
      </c>
      <c r="S395" s="833">
        <f t="shared" si="555"/>
        <v>1</v>
      </c>
      <c r="T395" s="837">
        <f t="shared" si="539"/>
        <v>34870142.139999986</v>
      </c>
      <c r="U395" s="832">
        <f t="shared" si="540"/>
        <v>2014</v>
      </c>
      <c r="V395" s="838">
        <f t="shared" si="544"/>
        <v>1499416112.0199995</v>
      </c>
      <c r="W395" s="989"/>
      <c r="X395" s="840"/>
      <c r="Y395" s="815"/>
      <c r="Z395" s="808"/>
      <c r="AA395" s="808"/>
      <c r="AB395" s="842"/>
      <c r="AC395" s="842"/>
    </row>
    <row r="396" spans="1:29" ht="16">
      <c r="A396" s="1036"/>
      <c r="B396" s="972"/>
      <c r="C396" s="973"/>
      <c r="D396" s="974"/>
      <c r="E396" s="830">
        <f t="shared" si="552"/>
        <v>2015</v>
      </c>
      <c r="F396" s="976">
        <v>0</v>
      </c>
      <c r="G396" s="853">
        <f t="shared" si="541"/>
        <v>43</v>
      </c>
      <c r="H396" s="893"/>
      <c r="I396" s="894">
        <f t="shared" si="536"/>
        <v>2057</v>
      </c>
      <c r="J396" s="895">
        <f t="shared" si="553"/>
        <v>0</v>
      </c>
      <c r="K396" s="896">
        <f t="shared" si="547"/>
        <v>0</v>
      </c>
      <c r="L396" s="1024">
        <f t="shared" si="542"/>
        <v>0</v>
      </c>
      <c r="M396" s="897">
        <f t="shared" si="548"/>
        <v>43</v>
      </c>
      <c r="N396" s="894">
        <f t="shared" si="537"/>
        <v>2057</v>
      </c>
      <c r="O396" s="834">
        <f t="shared" si="554"/>
        <v>1499416112.0199995</v>
      </c>
      <c r="P396" s="835">
        <f t="shared" si="549"/>
        <v>1499416112.0199995</v>
      </c>
      <c r="Q396" s="898">
        <f t="shared" si="550"/>
        <v>34870142.139999986</v>
      </c>
      <c r="R396" s="915">
        <f t="shared" si="538"/>
        <v>2015</v>
      </c>
      <c r="S396" s="833">
        <f t="shared" si="555"/>
        <v>1</v>
      </c>
      <c r="T396" s="837">
        <f t="shared" si="539"/>
        <v>34870142.139999986</v>
      </c>
      <c r="U396" s="832">
        <f t="shared" si="540"/>
        <v>2015</v>
      </c>
      <c r="V396" s="838">
        <f t="shared" si="544"/>
        <v>1464545969.8799996</v>
      </c>
      <c r="W396" s="989"/>
      <c r="X396" s="840"/>
      <c r="Y396" s="815"/>
      <c r="Z396" s="808"/>
      <c r="AA396" s="808"/>
      <c r="AB396" s="842"/>
      <c r="AC396" s="842"/>
    </row>
    <row r="397" spans="1:29" ht="16">
      <c r="A397" s="1036"/>
      <c r="B397" s="972"/>
      <c r="C397" s="973"/>
      <c r="D397" s="974"/>
      <c r="E397" s="830">
        <f t="shared" si="552"/>
        <v>2016</v>
      </c>
      <c r="F397" s="976">
        <v>0</v>
      </c>
      <c r="G397" s="853">
        <f t="shared" si="541"/>
        <v>42</v>
      </c>
      <c r="H397" s="893"/>
      <c r="I397" s="894">
        <f t="shared" si="536"/>
        <v>2057</v>
      </c>
      <c r="J397" s="895">
        <f t="shared" si="553"/>
        <v>0</v>
      </c>
      <c r="K397" s="896">
        <f t="shared" si="547"/>
        <v>0</v>
      </c>
      <c r="L397" s="1024">
        <f t="shared" si="542"/>
        <v>0</v>
      </c>
      <c r="M397" s="897">
        <f t="shared" si="548"/>
        <v>42</v>
      </c>
      <c r="N397" s="894">
        <f t="shared" si="537"/>
        <v>2057</v>
      </c>
      <c r="O397" s="834">
        <f t="shared" si="554"/>
        <v>1464545969.8799996</v>
      </c>
      <c r="P397" s="835">
        <f t="shared" si="549"/>
        <v>1464545969.8799996</v>
      </c>
      <c r="Q397" s="898">
        <f t="shared" si="550"/>
        <v>34870142.139999993</v>
      </c>
      <c r="R397" s="915">
        <f t="shared" si="538"/>
        <v>2016</v>
      </c>
      <c r="S397" s="833">
        <f t="shared" si="555"/>
        <v>1</v>
      </c>
      <c r="T397" s="837">
        <f t="shared" si="539"/>
        <v>34870142.139999993</v>
      </c>
      <c r="U397" s="832">
        <f t="shared" si="540"/>
        <v>2016</v>
      </c>
      <c r="V397" s="838">
        <f t="shared" si="544"/>
        <v>1429675827.7399995</v>
      </c>
      <c r="W397" s="989"/>
      <c r="X397" s="840"/>
      <c r="Y397" s="815"/>
      <c r="Z397" s="808"/>
      <c r="AA397" s="808"/>
      <c r="AB397" s="842"/>
      <c r="AC397" s="842"/>
    </row>
    <row r="398" spans="1:29" ht="16">
      <c r="A398" s="1036"/>
      <c r="B398" s="972"/>
      <c r="C398" s="973"/>
      <c r="D398" s="974"/>
      <c r="E398" s="830">
        <f t="shared" si="552"/>
        <v>2017</v>
      </c>
      <c r="F398" s="976">
        <v>0</v>
      </c>
      <c r="G398" s="853">
        <f t="shared" si="541"/>
        <v>41</v>
      </c>
      <c r="H398" s="893"/>
      <c r="I398" s="894">
        <f t="shared" si="536"/>
        <v>2057</v>
      </c>
      <c r="J398" s="895">
        <f t="shared" si="553"/>
        <v>0</v>
      </c>
      <c r="K398" s="896">
        <f t="shared" si="547"/>
        <v>0</v>
      </c>
      <c r="L398" s="1024">
        <f t="shared" si="542"/>
        <v>0</v>
      </c>
      <c r="M398" s="897">
        <f t="shared" si="548"/>
        <v>41</v>
      </c>
      <c r="N398" s="894">
        <f t="shared" si="537"/>
        <v>2057</v>
      </c>
      <c r="O398" s="834">
        <f t="shared" si="554"/>
        <v>1429675827.7399995</v>
      </c>
      <c r="P398" s="835">
        <f t="shared" si="549"/>
        <v>1429675827.7399995</v>
      </c>
      <c r="Q398" s="898">
        <f t="shared" si="550"/>
        <v>34870142.139999986</v>
      </c>
      <c r="R398" s="915">
        <f t="shared" si="538"/>
        <v>2017</v>
      </c>
      <c r="S398" s="833">
        <f t="shared" si="555"/>
        <v>1</v>
      </c>
      <c r="T398" s="837">
        <f t="shared" si="539"/>
        <v>34870142.139999986</v>
      </c>
      <c r="U398" s="832">
        <f t="shared" si="540"/>
        <v>2017</v>
      </c>
      <c r="V398" s="838">
        <f t="shared" si="544"/>
        <v>1394805685.5999994</v>
      </c>
      <c r="W398" s="989"/>
      <c r="X398" s="840"/>
      <c r="Y398" s="815"/>
      <c r="Z398" s="808"/>
      <c r="AA398" s="808"/>
      <c r="AB398" s="842"/>
      <c r="AC398" s="842"/>
    </row>
    <row r="399" spans="1:29" ht="16">
      <c r="A399" s="1036"/>
      <c r="B399" s="972"/>
      <c r="C399" s="973"/>
      <c r="D399" s="974"/>
      <c r="E399" s="830">
        <f t="shared" si="552"/>
        <v>2018</v>
      </c>
      <c r="F399" s="976">
        <v>0</v>
      </c>
      <c r="G399" s="853">
        <f t="shared" si="541"/>
        <v>40</v>
      </c>
      <c r="H399" s="893"/>
      <c r="I399" s="894">
        <f t="shared" si="536"/>
        <v>2057</v>
      </c>
      <c r="J399" s="895">
        <f t="shared" si="553"/>
        <v>0</v>
      </c>
      <c r="K399" s="896">
        <f t="shared" si="547"/>
        <v>0</v>
      </c>
      <c r="L399" s="1024">
        <f t="shared" si="542"/>
        <v>0</v>
      </c>
      <c r="M399" s="897">
        <f t="shared" si="548"/>
        <v>40</v>
      </c>
      <c r="N399" s="894">
        <f t="shared" si="537"/>
        <v>2057</v>
      </c>
      <c r="O399" s="834">
        <f t="shared" si="554"/>
        <v>1394805685.5999994</v>
      </c>
      <c r="P399" s="835">
        <f t="shared" si="549"/>
        <v>1394805685.5999994</v>
      </c>
      <c r="Q399" s="898">
        <f t="shared" si="550"/>
        <v>34870142.139999986</v>
      </c>
      <c r="R399" s="915">
        <f t="shared" si="538"/>
        <v>2018</v>
      </c>
      <c r="S399" s="833">
        <f t="shared" si="555"/>
        <v>1</v>
      </c>
      <c r="T399" s="837">
        <f t="shared" si="539"/>
        <v>34870142.139999986</v>
      </c>
      <c r="U399" s="832">
        <f t="shared" si="540"/>
        <v>2018</v>
      </c>
      <c r="V399" s="838">
        <f t="shared" si="544"/>
        <v>1359935543.4599996</v>
      </c>
      <c r="W399" s="989"/>
      <c r="X399" s="840"/>
      <c r="Y399" s="815"/>
      <c r="Z399" s="808"/>
      <c r="AA399" s="808"/>
      <c r="AB399" s="842"/>
      <c r="AC399" s="842"/>
    </row>
    <row r="400" spans="1:29" ht="16">
      <c r="A400" s="1040"/>
      <c r="B400" s="1239"/>
      <c r="C400" s="1240"/>
      <c r="D400" s="1241"/>
      <c r="E400" s="1236">
        <v>2019</v>
      </c>
      <c r="F400" s="976">
        <v>0</v>
      </c>
      <c r="G400" s="853">
        <f t="shared" ref="G400" si="556">M399-(E400-E399)</f>
        <v>39</v>
      </c>
      <c r="H400" s="893"/>
      <c r="I400" s="894">
        <f t="shared" ref="I400" si="557">E400+M400-1</f>
        <v>2057</v>
      </c>
      <c r="J400" s="895">
        <f t="shared" ref="J400" si="558">F400/P399</f>
        <v>0</v>
      </c>
      <c r="K400" s="896">
        <f t="shared" ref="K400" si="559">IF(J400=0%,0,IF(J400&lt;=25%,5,IF(J400&lt;=50%,10,IF(J400&lt;=75%,15,50))))</f>
        <v>0</v>
      </c>
      <c r="L400" s="1024">
        <f t="shared" ref="L400" si="560">IF(OR(AND(ISBLANK(D400),ISBLANK(F400)),ISTEXT(D400),ISTEXT(F400)),"",IF(G400+K400&gt;$G$34,$G$34-G400,K400))</f>
        <v>0</v>
      </c>
      <c r="M400" s="897">
        <f t="shared" ref="M400" si="561">IF(OR(AND(ISBLANK(D400),ISBLANK(F400)),ISTEXT(D400),ISTEXT(F400)),"",G400+L400)</f>
        <v>39</v>
      </c>
      <c r="N400" s="894">
        <f t="shared" ref="N400" si="562">E400+M400-1</f>
        <v>2057</v>
      </c>
      <c r="O400" s="834">
        <f t="shared" ref="O400" si="563">V399</f>
        <v>1359935543.4599996</v>
      </c>
      <c r="P400" s="835">
        <f t="shared" ref="P400" si="564">O400+F400</f>
        <v>1359935543.4599996</v>
      </c>
      <c r="Q400" s="898">
        <f t="shared" ref="Q400" si="565">(P400)/M400</f>
        <v>34870142.139999986</v>
      </c>
      <c r="R400" s="915">
        <f t="shared" ref="R400" si="566">E400</f>
        <v>2019</v>
      </c>
      <c r="S400" s="833">
        <f t="shared" ref="S400" si="567">R400-R399</f>
        <v>1</v>
      </c>
      <c r="T400" s="837">
        <f t="shared" ref="T400" si="568">Q400*S400</f>
        <v>34870142.139999986</v>
      </c>
      <c r="U400" s="832">
        <f t="shared" ref="U400" si="569">E400</f>
        <v>2019</v>
      </c>
      <c r="V400" s="838">
        <f t="shared" ref="V400" si="570">IF(OR(AND(ISBLANK(D400),ISBLANK(F400)),ISTEXT(D400),ISTEXT(F400)),"",P400-T400)</f>
        <v>1325065401.3199997</v>
      </c>
      <c r="W400" s="989"/>
      <c r="X400" s="840"/>
      <c r="Y400" s="815"/>
      <c r="Z400" s="808"/>
      <c r="AA400" s="808"/>
      <c r="AB400" s="842"/>
      <c r="AC400" s="842"/>
    </row>
    <row r="401" spans="1:29" ht="16">
      <c r="A401" s="1816" t="s">
        <v>100</v>
      </c>
      <c r="B401" s="1817"/>
      <c r="C401" s="1817"/>
      <c r="D401" s="1817"/>
      <c r="E401" s="1818"/>
      <c r="F401" s="991">
        <f>SUM(F385:F399)</f>
        <v>1863507107</v>
      </c>
      <c r="G401" s="861"/>
      <c r="H401" s="862"/>
      <c r="I401" s="863"/>
      <c r="J401" s="863"/>
      <c r="K401" s="861"/>
      <c r="L401" s="1054"/>
      <c r="M401" s="864"/>
      <c r="N401" s="863"/>
      <c r="O401" s="865"/>
      <c r="P401" s="866"/>
      <c r="Q401" s="867"/>
      <c r="R401" s="868"/>
      <c r="S401" s="868"/>
      <c r="T401" s="866">
        <f>SUM(T385:T400)</f>
        <v>538441705.67999983</v>
      </c>
      <c r="U401" s="869"/>
      <c r="V401" s="870"/>
      <c r="W401" s="1053"/>
      <c r="X401" s="803"/>
      <c r="Y401" s="803"/>
      <c r="Z401" s="803"/>
      <c r="AA401" s="803"/>
      <c r="AB401" s="803"/>
      <c r="AC401" s="803"/>
    </row>
    <row r="404" spans="1:29" ht="16">
      <c r="A404" s="1813" t="s">
        <v>3421</v>
      </c>
      <c r="B404" s="1813"/>
      <c r="C404" s="1813"/>
      <c r="D404" s="1813"/>
      <c r="E404" s="884"/>
      <c r="F404" s="885"/>
      <c r="G404" s="885"/>
      <c r="H404" s="797"/>
      <c r="I404" s="798"/>
      <c r="J404" s="798"/>
      <c r="K404" s="885"/>
      <c r="L404" s="1027"/>
      <c r="M404" s="885"/>
      <c r="N404" s="885"/>
      <c r="O404" s="885"/>
      <c r="P404" s="885"/>
      <c r="Q404" s="885"/>
      <c r="R404" s="885"/>
      <c r="S404" s="885"/>
      <c r="T404" s="886"/>
      <c r="U404" s="887"/>
      <c r="V404" s="885"/>
      <c r="W404" s="885"/>
      <c r="X404" s="888"/>
      <c r="Y404" s="888"/>
      <c r="Z404" s="888"/>
      <c r="AA404" s="888"/>
      <c r="AB404" s="888"/>
      <c r="AC404" s="888"/>
    </row>
    <row r="405" spans="1:29" ht="17">
      <c r="A405" s="1792" t="s">
        <v>118</v>
      </c>
      <c r="B405" s="1792" t="s">
        <v>3340</v>
      </c>
      <c r="C405" s="1792" t="s">
        <v>3</v>
      </c>
      <c r="D405" s="1792" t="s">
        <v>3341</v>
      </c>
      <c r="E405" s="1792"/>
      <c r="F405" s="1814" t="s">
        <v>3342</v>
      </c>
      <c r="G405" s="1792" t="s">
        <v>3343</v>
      </c>
      <c r="H405" s="1792"/>
      <c r="I405" s="1792" t="s">
        <v>3344</v>
      </c>
      <c r="J405" s="1793" t="s">
        <v>3345</v>
      </c>
      <c r="K405" s="1792" t="s">
        <v>3346</v>
      </c>
      <c r="L405" s="1796" t="s">
        <v>3347</v>
      </c>
      <c r="M405" s="1797" t="s">
        <v>3348</v>
      </c>
      <c r="N405" s="1792" t="s">
        <v>3349</v>
      </c>
      <c r="O405" s="1805" t="s">
        <v>3350</v>
      </c>
      <c r="P405" s="1806"/>
      <c r="Q405" s="1051" t="s">
        <v>3351</v>
      </c>
      <c r="R405" s="1805" t="s">
        <v>2425</v>
      </c>
      <c r="S405" s="1807"/>
      <c r="T405" s="1806"/>
      <c r="U405" s="1808" t="s">
        <v>3352</v>
      </c>
      <c r="V405" s="1808"/>
      <c r="W405" s="1809" t="s">
        <v>3353</v>
      </c>
      <c r="X405" s="1812"/>
      <c r="Y405" s="1052"/>
      <c r="Z405" s="803">
        <v>17</v>
      </c>
      <c r="AA405" s="803"/>
      <c r="AB405" s="803"/>
      <c r="AC405" s="889"/>
    </row>
    <row r="406" spans="1:29" ht="16">
      <c r="A406" s="1792"/>
      <c r="B406" s="1792"/>
      <c r="C406" s="1792"/>
      <c r="D406" s="1792"/>
      <c r="E406" s="1792"/>
      <c r="F406" s="1814"/>
      <c r="G406" s="1792"/>
      <c r="H406" s="1792"/>
      <c r="I406" s="1792"/>
      <c r="J406" s="1794"/>
      <c r="K406" s="1792"/>
      <c r="L406" s="1796"/>
      <c r="M406" s="1798"/>
      <c r="N406" s="1792"/>
      <c r="O406" s="1809" t="s">
        <v>3354</v>
      </c>
      <c r="P406" s="1809" t="s">
        <v>3355</v>
      </c>
      <c r="Q406" s="1797" t="s">
        <v>3342</v>
      </c>
      <c r="R406" s="1797" t="s">
        <v>3356</v>
      </c>
      <c r="S406" s="1793" t="s">
        <v>3357</v>
      </c>
      <c r="T406" s="1797" t="s">
        <v>3342</v>
      </c>
      <c r="U406" s="1808"/>
      <c r="V406" s="1808"/>
      <c r="W406" s="1810"/>
      <c r="X406" s="1812"/>
      <c r="Y406" s="1052"/>
      <c r="Z406" s="803"/>
      <c r="AA406" s="803"/>
      <c r="AB406" s="803"/>
      <c r="AC406" s="803"/>
    </row>
    <row r="407" spans="1:29" ht="17">
      <c r="A407" s="1792"/>
      <c r="B407" s="1792"/>
      <c r="C407" s="1792"/>
      <c r="D407" s="810" t="s">
        <v>20</v>
      </c>
      <c r="E407" s="811" t="s">
        <v>1914</v>
      </c>
      <c r="F407" s="1814"/>
      <c r="G407" s="1053" t="s">
        <v>1914</v>
      </c>
      <c r="H407" s="1053" t="s">
        <v>3358</v>
      </c>
      <c r="I407" s="1792"/>
      <c r="J407" s="1795"/>
      <c r="K407" s="813" t="s">
        <v>1914</v>
      </c>
      <c r="L407" s="1022" t="s">
        <v>1914</v>
      </c>
      <c r="M407" s="1053" t="s">
        <v>1914</v>
      </c>
      <c r="N407" s="1792"/>
      <c r="O407" s="1811"/>
      <c r="P407" s="1811"/>
      <c r="Q407" s="1798"/>
      <c r="R407" s="1798"/>
      <c r="S407" s="1795"/>
      <c r="T407" s="1798"/>
      <c r="U407" s="1053" t="s">
        <v>3359</v>
      </c>
      <c r="V407" s="1053" t="s">
        <v>3342</v>
      </c>
      <c r="W407" s="1811"/>
      <c r="X407" s="814"/>
      <c r="Y407" s="814"/>
      <c r="Z407" s="803"/>
      <c r="AA407" s="803"/>
      <c r="AB407" s="803"/>
      <c r="AC407" s="803"/>
    </row>
    <row r="408" spans="1:29" ht="16">
      <c r="A408" s="1048"/>
      <c r="B408" s="1043" t="s">
        <v>3384</v>
      </c>
      <c r="C408" s="1049">
        <v>31101</v>
      </c>
      <c r="D408" s="1045"/>
      <c r="E408" s="975">
        <v>2004</v>
      </c>
      <c r="F408" s="1046">
        <v>250000000</v>
      </c>
      <c r="G408" s="1041">
        <f>VLOOKUP(C408,'[18]umur ekonomis'!$A$1:$C$79,3)</f>
        <v>50</v>
      </c>
      <c r="H408" s="926"/>
      <c r="I408" s="894">
        <f t="shared" ref="I408:I422" si="571">E408+M408-1</f>
        <v>2053</v>
      </c>
      <c r="J408" s="927"/>
      <c r="K408" s="925"/>
      <c r="L408" s="1023">
        <f>IF(G408+K408&gt;$G408,$G408-G408,K408)</f>
        <v>0</v>
      </c>
      <c r="M408" s="928">
        <f>G408+L408</f>
        <v>50</v>
      </c>
      <c r="N408" s="894">
        <f t="shared" ref="N408:N422" si="572">E408+M408-1</f>
        <v>2053</v>
      </c>
      <c r="O408" s="905">
        <f>F408</f>
        <v>250000000</v>
      </c>
      <c r="P408" s="898">
        <f>O408</f>
        <v>250000000</v>
      </c>
      <c r="Q408" s="898">
        <f>(O408)/M408</f>
        <v>5000000</v>
      </c>
      <c r="R408" s="929">
        <f t="shared" ref="R408:R422" si="573">E408</f>
        <v>2004</v>
      </c>
      <c r="S408" s="897">
        <v>1</v>
      </c>
      <c r="T408" s="930">
        <f t="shared" ref="T408:T422" si="574">Q408*S408</f>
        <v>5000000</v>
      </c>
      <c r="U408" s="894">
        <f t="shared" ref="U408:U422" si="575">E408</f>
        <v>2004</v>
      </c>
      <c r="V408" s="931">
        <f>IF(OR(AND(ISBLANK(D408),ISBLANK(F408)),ISTEXT(D408),ISTEXT(F408)),"",F408-Q408)</f>
        <v>245000000</v>
      </c>
      <c r="W408" s="932"/>
      <c r="X408" s="933"/>
      <c r="Y408" s="933"/>
      <c r="Z408" s="934" t="s">
        <v>3360</v>
      </c>
      <c r="AA408" s="935"/>
      <c r="AB408" s="935"/>
      <c r="AC408" s="936"/>
    </row>
    <row r="409" spans="1:29" ht="16">
      <c r="A409" s="1048"/>
      <c r="B409" s="1043"/>
      <c r="C409" s="1050"/>
      <c r="D409" s="974"/>
      <c r="E409" s="975">
        <f>E408+1</f>
        <v>2005</v>
      </c>
      <c r="F409" s="1046">
        <v>0</v>
      </c>
      <c r="G409" s="1042">
        <f t="shared" ref="G409:G422" si="576">M408-(E409-E408)</f>
        <v>49</v>
      </c>
      <c r="H409" s="893"/>
      <c r="I409" s="894">
        <f t="shared" si="571"/>
        <v>2053</v>
      </c>
      <c r="J409" s="895">
        <f>F409/$F$34</f>
        <v>0</v>
      </c>
      <c r="K409" s="896">
        <f>IF(J409=0%,0,IF(J409&lt;=25%,5,IF(J409&lt;=50%,10,IF(J409&lt;=75%,15,50))))</f>
        <v>0</v>
      </c>
      <c r="L409" s="1024">
        <f t="shared" ref="L409:L422" si="577">IF(OR(AND(ISBLANK(D409),ISBLANK(F409)),ISTEXT(D409),ISTEXT(F409)),"",IF(G409+K409&gt;$G$34,$G$34-G409,K409))</f>
        <v>0</v>
      </c>
      <c r="M409" s="897">
        <f>IF(OR(AND(ISBLANK(E409),ISBLANK(F409)),ISTEXT(E409),ISTEXT(F409)),"",G409+L409)</f>
        <v>49</v>
      </c>
      <c r="N409" s="894">
        <f t="shared" si="572"/>
        <v>2053</v>
      </c>
      <c r="O409" s="834">
        <f t="shared" ref="O409:O412" si="578">V408</f>
        <v>245000000</v>
      </c>
      <c r="P409" s="835">
        <f>O409+F409</f>
        <v>245000000</v>
      </c>
      <c r="Q409" s="898">
        <f>(P409)/M409</f>
        <v>5000000</v>
      </c>
      <c r="R409" s="915">
        <f t="shared" si="573"/>
        <v>2005</v>
      </c>
      <c r="S409" s="833">
        <f>R409-R408</f>
        <v>1</v>
      </c>
      <c r="T409" s="837">
        <f t="shared" si="574"/>
        <v>5000000</v>
      </c>
      <c r="U409" s="832">
        <f t="shared" si="575"/>
        <v>2005</v>
      </c>
      <c r="V409" s="838">
        <f t="shared" ref="V409:V422" si="579">IF(OR(AND(ISBLANK(D409),ISBLANK(F409)),ISTEXT(D409),ISTEXT(F409)),"",P409-T409)</f>
        <v>240000000</v>
      </c>
      <c r="W409" s="839"/>
      <c r="X409" s="840"/>
      <c r="Y409" s="815"/>
      <c r="Z409" s="841" t="s">
        <v>3361</v>
      </c>
      <c r="AA409" s="842"/>
      <c r="AB409" s="842"/>
      <c r="AC409" s="843">
        <f>F424</f>
        <v>2041187160.7601902</v>
      </c>
    </row>
    <row r="410" spans="1:29" ht="16">
      <c r="A410" s="1048"/>
      <c r="B410" s="1037"/>
      <c r="C410" s="1050"/>
      <c r="D410" s="974"/>
      <c r="E410" s="975">
        <f t="shared" ref="E410:E412" si="580">E409+1</f>
        <v>2006</v>
      </c>
      <c r="F410" s="1039">
        <v>0</v>
      </c>
      <c r="G410" s="1042">
        <f t="shared" si="576"/>
        <v>48</v>
      </c>
      <c r="H410" s="893"/>
      <c r="I410" s="894">
        <f t="shared" si="571"/>
        <v>2053</v>
      </c>
      <c r="J410" s="895">
        <f t="shared" ref="J410" si="581">F410/$F$59</f>
        <v>0</v>
      </c>
      <c r="K410" s="896">
        <f t="shared" ref="K410:K422" si="582">IF(J410=0%,0,IF(J410&lt;=25%,5,IF(J410&lt;=50%,10,IF(J410&lt;=75%,15,50))))</f>
        <v>0</v>
      </c>
      <c r="L410" s="1024">
        <f t="shared" si="577"/>
        <v>0</v>
      </c>
      <c r="M410" s="897">
        <f t="shared" ref="M410:M422" si="583">IF(OR(AND(ISBLANK(D410),ISBLANK(F410)),ISTEXT(D410),ISTEXT(F410)),"",G410+L410)</f>
        <v>48</v>
      </c>
      <c r="N410" s="894">
        <f t="shared" si="572"/>
        <v>2053</v>
      </c>
      <c r="O410" s="834">
        <f t="shared" si="578"/>
        <v>240000000</v>
      </c>
      <c r="P410" s="835">
        <f t="shared" ref="P410:P422" si="584">O410+F410</f>
        <v>240000000</v>
      </c>
      <c r="Q410" s="898">
        <f t="shared" ref="Q410:Q422" si="585">(P410)/M410</f>
        <v>5000000</v>
      </c>
      <c r="R410" s="915">
        <f t="shared" si="573"/>
        <v>2006</v>
      </c>
      <c r="S410" s="833">
        <f t="shared" ref="S410:S412" si="586">R410-R409</f>
        <v>1</v>
      </c>
      <c r="T410" s="837">
        <f t="shared" si="574"/>
        <v>5000000</v>
      </c>
      <c r="U410" s="832">
        <f t="shared" si="575"/>
        <v>2006</v>
      </c>
      <c r="V410" s="838">
        <f t="shared" si="579"/>
        <v>235000000</v>
      </c>
      <c r="W410" s="839"/>
      <c r="X410" s="840"/>
      <c r="Y410" s="815"/>
      <c r="Z410" s="841" t="s">
        <v>3362</v>
      </c>
      <c r="AA410" s="797"/>
      <c r="AB410" s="797"/>
      <c r="AC410" s="843">
        <f>T424</f>
        <v>468561175.36724198</v>
      </c>
    </row>
    <row r="411" spans="1:29" ht="16">
      <c r="A411" s="1048"/>
      <c r="B411" s="1043"/>
      <c r="C411" s="1050"/>
      <c r="D411" s="974"/>
      <c r="E411" s="975">
        <f t="shared" si="580"/>
        <v>2007</v>
      </c>
      <c r="F411" s="1039">
        <v>0</v>
      </c>
      <c r="G411" s="1042">
        <f t="shared" si="576"/>
        <v>47</v>
      </c>
      <c r="H411" s="893"/>
      <c r="I411" s="894">
        <f t="shared" si="571"/>
        <v>2053</v>
      </c>
      <c r="J411" s="895">
        <f>F411/P410</f>
        <v>0</v>
      </c>
      <c r="K411" s="896">
        <f t="shared" si="582"/>
        <v>0</v>
      </c>
      <c r="L411" s="1024">
        <f t="shared" si="577"/>
        <v>0</v>
      </c>
      <c r="M411" s="897">
        <f t="shared" si="583"/>
        <v>47</v>
      </c>
      <c r="N411" s="894">
        <f t="shared" si="572"/>
        <v>2053</v>
      </c>
      <c r="O411" s="834">
        <f t="shared" si="578"/>
        <v>235000000</v>
      </c>
      <c r="P411" s="835">
        <f t="shared" si="584"/>
        <v>235000000</v>
      </c>
      <c r="Q411" s="898">
        <f t="shared" si="585"/>
        <v>5000000</v>
      </c>
      <c r="R411" s="915">
        <f t="shared" si="573"/>
        <v>2007</v>
      </c>
      <c r="S411" s="833">
        <f t="shared" si="586"/>
        <v>1</v>
      </c>
      <c r="T411" s="837">
        <f t="shared" si="574"/>
        <v>5000000</v>
      </c>
      <c r="U411" s="832">
        <f t="shared" si="575"/>
        <v>2007</v>
      </c>
      <c r="V411" s="838">
        <f t="shared" si="579"/>
        <v>230000000</v>
      </c>
      <c r="W411" s="839"/>
      <c r="X411" s="840"/>
      <c r="Y411" s="815"/>
      <c r="Z411" s="854" t="s">
        <v>3363</v>
      </c>
      <c r="AA411" s="842"/>
      <c r="AB411" s="842"/>
      <c r="AC411" s="843">
        <f>AC409-AC410</f>
        <v>1572625985.3929482</v>
      </c>
    </row>
    <row r="412" spans="1:29" ht="16">
      <c r="A412" s="1048"/>
      <c r="B412" s="1043"/>
      <c r="C412" s="1050"/>
      <c r="D412" s="974"/>
      <c r="E412" s="975">
        <f t="shared" si="580"/>
        <v>2008</v>
      </c>
      <c r="F412" s="1039">
        <v>0</v>
      </c>
      <c r="G412" s="1042">
        <f t="shared" si="576"/>
        <v>46</v>
      </c>
      <c r="H412" s="893"/>
      <c r="I412" s="894">
        <f t="shared" si="571"/>
        <v>2053</v>
      </c>
      <c r="J412" s="895">
        <f>F412/P411</f>
        <v>0</v>
      </c>
      <c r="K412" s="896">
        <f t="shared" si="582"/>
        <v>0</v>
      </c>
      <c r="L412" s="1024">
        <f t="shared" si="577"/>
        <v>0</v>
      </c>
      <c r="M412" s="897">
        <f t="shared" si="583"/>
        <v>46</v>
      </c>
      <c r="N412" s="894">
        <f t="shared" si="572"/>
        <v>2053</v>
      </c>
      <c r="O412" s="834">
        <f t="shared" si="578"/>
        <v>230000000</v>
      </c>
      <c r="P412" s="835">
        <f t="shared" si="584"/>
        <v>230000000</v>
      </c>
      <c r="Q412" s="898">
        <f t="shared" si="585"/>
        <v>5000000</v>
      </c>
      <c r="R412" s="915">
        <f t="shared" si="573"/>
        <v>2008</v>
      </c>
      <c r="S412" s="833">
        <f t="shared" si="586"/>
        <v>1</v>
      </c>
      <c r="T412" s="837">
        <f t="shared" si="574"/>
        <v>5000000</v>
      </c>
      <c r="U412" s="832">
        <f t="shared" si="575"/>
        <v>2008</v>
      </c>
      <c r="V412" s="838">
        <f t="shared" si="579"/>
        <v>225000000</v>
      </c>
      <c r="W412" s="839"/>
      <c r="X412" s="840"/>
      <c r="Y412" s="815"/>
      <c r="Z412" s="841" t="s">
        <v>3364</v>
      </c>
      <c r="AA412" s="842"/>
      <c r="AB412" s="842"/>
      <c r="AC412" s="843">
        <f>V423-AC411</f>
        <v>0</v>
      </c>
    </row>
    <row r="413" spans="1:29" ht="16">
      <c r="A413" s="1048"/>
      <c r="B413" s="1037" t="s">
        <v>3385</v>
      </c>
      <c r="C413" s="1050"/>
      <c r="D413" s="974"/>
      <c r="E413" s="975">
        <f>E412+1</f>
        <v>2009</v>
      </c>
      <c r="F413" s="1046">
        <v>1791187160.7601902</v>
      </c>
      <c r="G413" s="1042">
        <f t="shared" si="576"/>
        <v>45</v>
      </c>
      <c r="H413" s="893"/>
      <c r="I413" s="894">
        <f t="shared" si="571"/>
        <v>2058</v>
      </c>
      <c r="J413" s="895">
        <f>F413/P412</f>
        <v>7.7877702641747399</v>
      </c>
      <c r="K413" s="896">
        <f t="shared" si="582"/>
        <v>50</v>
      </c>
      <c r="L413" s="1024">
        <f t="shared" si="577"/>
        <v>5</v>
      </c>
      <c r="M413" s="897">
        <f t="shared" si="583"/>
        <v>50</v>
      </c>
      <c r="N413" s="894">
        <f t="shared" si="572"/>
        <v>2058</v>
      </c>
      <c r="O413" s="834">
        <f>V412</f>
        <v>225000000</v>
      </c>
      <c r="P413" s="835">
        <f t="shared" si="584"/>
        <v>2016187160.7601902</v>
      </c>
      <c r="Q413" s="898">
        <f t="shared" si="585"/>
        <v>40323743.215203807</v>
      </c>
      <c r="R413" s="915">
        <f t="shared" si="573"/>
        <v>2009</v>
      </c>
      <c r="S413" s="833">
        <f>R413-R412</f>
        <v>1</v>
      </c>
      <c r="T413" s="837">
        <f t="shared" si="574"/>
        <v>40323743.215203807</v>
      </c>
      <c r="U413" s="832">
        <f t="shared" si="575"/>
        <v>2009</v>
      </c>
      <c r="V413" s="838">
        <f t="shared" si="579"/>
        <v>1975863417.5449865</v>
      </c>
      <c r="W413" s="839"/>
      <c r="X413" s="840"/>
      <c r="Y413" s="815"/>
      <c r="Z413" s="899"/>
      <c r="AA413" s="900"/>
      <c r="AB413" s="900"/>
      <c r="AC413" s="901"/>
    </row>
    <row r="414" spans="1:29" ht="16">
      <c r="A414" s="972"/>
      <c r="B414" s="1037"/>
      <c r="C414" s="973"/>
      <c r="D414" s="974"/>
      <c r="E414" s="975">
        <f>E413+1</f>
        <v>2010</v>
      </c>
      <c r="F414" s="1039">
        <v>0</v>
      </c>
      <c r="G414" s="1042">
        <f t="shared" si="576"/>
        <v>49</v>
      </c>
      <c r="H414" s="893"/>
      <c r="I414" s="894">
        <f t="shared" si="571"/>
        <v>2058</v>
      </c>
      <c r="J414" s="895">
        <f>F414/P413</f>
        <v>0</v>
      </c>
      <c r="K414" s="896">
        <f t="shared" si="582"/>
        <v>0</v>
      </c>
      <c r="L414" s="1024">
        <f t="shared" si="577"/>
        <v>0</v>
      </c>
      <c r="M414" s="897">
        <f t="shared" si="583"/>
        <v>49</v>
      </c>
      <c r="N414" s="894">
        <f t="shared" si="572"/>
        <v>2058</v>
      </c>
      <c r="O414" s="834">
        <f>V413</f>
        <v>1975863417.5449865</v>
      </c>
      <c r="P414" s="835">
        <f t="shared" si="584"/>
        <v>1975863417.5449865</v>
      </c>
      <c r="Q414" s="898">
        <f t="shared" si="585"/>
        <v>40323743.215203807</v>
      </c>
      <c r="R414" s="915">
        <f t="shared" si="573"/>
        <v>2010</v>
      </c>
      <c r="S414" s="833">
        <f>R414-R413</f>
        <v>1</v>
      </c>
      <c r="T414" s="837">
        <f t="shared" si="574"/>
        <v>40323743.215203807</v>
      </c>
      <c r="U414" s="832">
        <f t="shared" si="575"/>
        <v>2010</v>
      </c>
      <c r="V414" s="838">
        <f t="shared" si="579"/>
        <v>1935539674.3297827</v>
      </c>
      <c r="W414" s="839"/>
      <c r="X414" s="840"/>
      <c r="Y414" s="815"/>
      <c r="Z414" s="808"/>
      <c r="AC414" s="903"/>
    </row>
    <row r="415" spans="1:29" ht="16">
      <c r="A415" s="1040"/>
      <c r="B415" s="1037"/>
      <c r="C415" s="973"/>
      <c r="D415" s="974"/>
      <c r="E415" s="975">
        <f>E414+1</f>
        <v>2011</v>
      </c>
      <c r="F415" s="1046">
        <v>0</v>
      </c>
      <c r="G415" s="1042">
        <f t="shared" si="576"/>
        <v>48</v>
      </c>
      <c r="H415" s="893"/>
      <c r="I415" s="894">
        <f t="shared" si="571"/>
        <v>2058</v>
      </c>
      <c r="J415" s="895">
        <f>F415/P414</f>
        <v>0</v>
      </c>
      <c r="K415" s="896">
        <f t="shared" si="582"/>
        <v>0</v>
      </c>
      <c r="L415" s="1024">
        <f t="shared" si="577"/>
        <v>0</v>
      </c>
      <c r="M415" s="897">
        <f t="shared" si="583"/>
        <v>48</v>
      </c>
      <c r="N415" s="894">
        <f t="shared" si="572"/>
        <v>2058</v>
      </c>
      <c r="O415" s="834">
        <f>V414</f>
        <v>1935539674.3297827</v>
      </c>
      <c r="P415" s="835">
        <f t="shared" si="584"/>
        <v>1935539674.3297827</v>
      </c>
      <c r="Q415" s="898">
        <f t="shared" si="585"/>
        <v>40323743.215203807</v>
      </c>
      <c r="R415" s="915">
        <f t="shared" si="573"/>
        <v>2011</v>
      </c>
      <c r="S415" s="833">
        <f>R415-R414</f>
        <v>1</v>
      </c>
      <c r="T415" s="837">
        <f t="shared" si="574"/>
        <v>40323743.215203807</v>
      </c>
      <c r="U415" s="832">
        <f t="shared" si="575"/>
        <v>2011</v>
      </c>
      <c r="V415" s="838">
        <f t="shared" si="579"/>
        <v>1895215931.114579</v>
      </c>
      <c r="W415" s="839"/>
      <c r="X415" s="840"/>
      <c r="Y415" s="815"/>
      <c r="Z415" s="808"/>
      <c r="AA415" s="808"/>
      <c r="AB415" s="842"/>
      <c r="AC415" s="842"/>
    </row>
    <row r="416" spans="1:29" ht="16">
      <c r="A416" s="1036"/>
      <c r="B416" s="972"/>
      <c r="C416" s="973"/>
      <c r="D416" s="974"/>
      <c r="E416" s="830">
        <f t="shared" ref="E416:E422" si="587">E415+1</f>
        <v>2012</v>
      </c>
      <c r="F416" s="976">
        <v>0</v>
      </c>
      <c r="G416" s="853">
        <f t="shared" si="576"/>
        <v>47</v>
      </c>
      <c r="H416" s="893"/>
      <c r="I416" s="894">
        <f t="shared" si="571"/>
        <v>2058</v>
      </c>
      <c r="J416" s="895">
        <f t="shared" ref="J416:J422" si="588">F416/P415</f>
        <v>0</v>
      </c>
      <c r="K416" s="896">
        <f t="shared" si="582"/>
        <v>0</v>
      </c>
      <c r="L416" s="1024">
        <f t="shared" si="577"/>
        <v>0</v>
      </c>
      <c r="M416" s="897">
        <f t="shared" si="583"/>
        <v>47</v>
      </c>
      <c r="N416" s="894">
        <f t="shared" si="572"/>
        <v>2058</v>
      </c>
      <c r="O416" s="834">
        <f t="shared" ref="O416:O422" si="589">V415</f>
        <v>1895215931.114579</v>
      </c>
      <c r="P416" s="835">
        <f t="shared" si="584"/>
        <v>1895215931.114579</v>
      </c>
      <c r="Q416" s="898">
        <f t="shared" si="585"/>
        <v>40323743.215203807</v>
      </c>
      <c r="R416" s="915">
        <f t="shared" si="573"/>
        <v>2012</v>
      </c>
      <c r="S416" s="833">
        <f t="shared" ref="S416:S422" si="590">R416-R415</f>
        <v>1</v>
      </c>
      <c r="T416" s="837">
        <f t="shared" si="574"/>
        <v>40323743.215203807</v>
      </c>
      <c r="U416" s="832">
        <f t="shared" si="575"/>
        <v>2012</v>
      </c>
      <c r="V416" s="838">
        <f t="shared" si="579"/>
        <v>1854892187.8993752</v>
      </c>
      <c r="W416" s="989"/>
      <c r="X416" s="840"/>
      <c r="Y416" s="815"/>
      <c r="Z416" s="1815" t="s">
        <v>3366</v>
      </c>
      <c r="AA416" s="1815"/>
      <c r="AB416" s="1815"/>
      <c r="AC416" s="859">
        <f>SUM(Q408:Q417)</f>
        <v>226618716.07601905</v>
      </c>
    </row>
    <row r="417" spans="1:29" ht="16">
      <c r="A417" s="1036"/>
      <c r="B417" s="1033"/>
      <c r="C417" s="973"/>
      <c r="D417" s="974"/>
      <c r="E417" s="830">
        <f t="shared" si="587"/>
        <v>2013</v>
      </c>
      <c r="F417" s="976">
        <v>0</v>
      </c>
      <c r="G417" s="853">
        <f t="shared" si="576"/>
        <v>46</v>
      </c>
      <c r="H417" s="893"/>
      <c r="I417" s="894">
        <f t="shared" si="571"/>
        <v>2058</v>
      </c>
      <c r="J417" s="895">
        <f t="shared" si="588"/>
        <v>0</v>
      </c>
      <c r="K417" s="896">
        <f t="shared" si="582"/>
        <v>0</v>
      </c>
      <c r="L417" s="1024">
        <f t="shared" si="577"/>
        <v>0</v>
      </c>
      <c r="M417" s="897">
        <f t="shared" si="583"/>
        <v>46</v>
      </c>
      <c r="N417" s="894">
        <f t="shared" si="572"/>
        <v>2058</v>
      </c>
      <c r="O417" s="834">
        <f t="shared" si="589"/>
        <v>1854892187.8993752</v>
      </c>
      <c r="P417" s="835">
        <f t="shared" si="584"/>
        <v>1854892187.8993752</v>
      </c>
      <c r="Q417" s="898">
        <f t="shared" si="585"/>
        <v>40323743.215203807</v>
      </c>
      <c r="R417" s="915">
        <f t="shared" si="573"/>
        <v>2013</v>
      </c>
      <c r="S417" s="833">
        <f t="shared" si="590"/>
        <v>1</v>
      </c>
      <c r="T417" s="837">
        <f t="shared" si="574"/>
        <v>40323743.215203807</v>
      </c>
      <c r="U417" s="832">
        <f t="shared" si="575"/>
        <v>2013</v>
      </c>
      <c r="V417" s="838">
        <f t="shared" si="579"/>
        <v>1814568444.6841714</v>
      </c>
      <c r="W417" s="989"/>
      <c r="X417" s="840"/>
      <c r="Y417" s="815"/>
      <c r="Z417" s="808"/>
      <c r="AA417" s="808"/>
      <c r="AB417" s="842"/>
      <c r="AC417" s="842"/>
    </row>
    <row r="418" spans="1:29" ht="16">
      <c r="A418" s="1036"/>
      <c r="B418" s="972"/>
      <c r="C418" s="973"/>
      <c r="D418" s="974"/>
      <c r="E418" s="830">
        <f t="shared" si="587"/>
        <v>2014</v>
      </c>
      <c r="F418" s="976">
        <v>0</v>
      </c>
      <c r="G418" s="853">
        <f t="shared" si="576"/>
        <v>45</v>
      </c>
      <c r="H418" s="893"/>
      <c r="I418" s="894">
        <f t="shared" si="571"/>
        <v>2058</v>
      </c>
      <c r="J418" s="895">
        <f t="shared" si="588"/>
        <v>0</v>
      </c>
      <c r="K418" s="896">
        <f t="shared" si="582"/>
        <v>0</v>
      </c>
      <c r="L418" s="1024">
        <f t="shared" si="577"/>
        <v>0</v>
      </c>
      <c r="M418" s="897">
        <f t="shared" si="583"/>
        <v>45</v>
      </c>
      <c r="N418" s="894">
        <f t="shared" si="572"/>
        <v>2058</v>
      </c>
      <c r="O418" s="834">
        <f t="shared" si="589"/>
        <v>1814568444.6841714</v>
      </c>
      <c r="P418" s="835">
        <f t="shared" si="584"/>
        <v>1814568444.6841714</v>
      </c>
      <c r="Q418" s="898">
        <f t="shared" si="585"/>
        <v>40323743.215203807</v>
      </c>
      <c r="R418" s="915">
        <f t="shared" si="573"/>
        <v>2014</v>
      </c>
      <c r="S418" s="833">
        <f t="shared" si="590"/>
        <v>1</v>
      </c>
      <c r="T418" s="837">
        <f t="shared" si="574"/>
        <v>40323743.215203807</v>
      </c>
      <c r="U418" s="832">
        <f t="shared" si="575"/>
        <v>2014</v>
      </c>
      <c r="V418" s="838">
        <f t="shared" si="579"/>
        <v>1774244701.4689677</v>
      </c>
      <c r="W418" s="989"/>
      <c r="X418" s="840"/>
      <c r="Y418" s="815"/>
      <c r="Z418" s="808"/>
      <c r="AA418" s="808"/>
      <c r="AB418" s="842"/>
      <c r="AC418" s="842"/>
    </row>
    <row r="419" spans="1:29" ht="16">
      <c r="A419" s="1036"/>
      <c r="B419" s="972"/>
      <c r="C419" s="973"/>
      <c r="D419" s="974"/>
      <c r="E419" s="830">
        <f t="shared" si="587"/>
        <v>2015</v>
      </c>
      <c r="F419" s="976">
        <v>0</v>
      </c>
      <c r="G419" s="853">
        <f t="shared" si="576"/>
        <v>44</v>
      </c>
      <c r="H419" s="893"/>
      <c r="I419" s="894">
        <f t="shared" si="571"/>
        <v>2058</v>
      </c>
      <c r="J419" s="895">
        <f t="shared" si="588"/>
        <v>0</v>
      </c>
      <c r="K419" s="896">
        <f t="shared" si="582"/>
        <v>0</v>
      </c>
      <c r="L419" s="1024">
        <f t="shared" si="577"/>
        <v>0</v>
      </c>
      <c r="M419" s="897">
        <f t="shared" si="583"/>
        <v>44</v>
      </c>
      <c r="N419" s="894">
        <f t="shared" si="572"/>
        <v>2058</v>
      </c>
      <c r="O419" s="834">
        <f t="shared" si="589"/>
        <v>1774244701.4689677</v>
      </c>
      <c r="P419" s="835">
        <f t="shared" si="584"/>
        <v>1774244701.4689677</v>
      </c>
      <c r="Q419" s="898">
        <f t="shared" si="585"/>
        <v>40323743.215203814</v>
      </c>
      <c r="R419" s="915">
        <f t="shared" si="573"/>
        <v>2015</v>
      </c>
      <c r="S419" s="833">
        <f t="shared" si="590"/>
        <v>1</v>
      </c>
      <c r="T419" s="837">
        <f t="shared" si="574"/>
        <v>40323743.215203814</v>
      </c>
      <c r="U419" s="832">
        <f t="shared" si="575"/>
        <v>2015</v>
      </c>
      <c r="V419" s="838">
        <f t="shared" si="579"/>
        <v>1733920958.2537639</v>
      </c>
      <c r="W419" s="989"/>
      <c r="X419" s="840"/>
      <c r="Y419" s="815"/>
      <c r="Z419" s="808"/>
      <c r="AA419" s="808"/>
      <c r="AB419" s="842"/>
      <c r="AC419" s="842"/>
    </row>
    <row r="420" spans="1:29" ht="16">
      <c r="A420" s="1036"/>
      <c r="B420" s="972"/>
      <c r="C420" s="973"/>
      <c r="D420" s="974"/>
      <c r="E420" s="830">
        <f t="shared" si="587"/>
        <v>2016</v>
      </c>
      <c r="F420" s="976">
        <v>0</v>
      </c>
      <c r="G420" s="853">
        <f t="shared" si="576"/>
        <v>43</v>
      </c>
      <c r="H420" s="893"/>
      <c r="I420" s="894">
        <f t="shared" si="571"/>
        <v>2058</v>
      </c>
      <c r="J420" s="895">
        <f t="shared" si="588"/>
        <v>0</v>
      </c>
      <c r="K420" s="896">
        <f t="shared" si="582"/>
        <v>0</v>
      </c>
      <c r="L420" s="1024">
        <f t="shared" si="577"/>
        <v>0</v>
      </c>
      <c r="M420" s="897">
        <f t="shared" si="583"/>
        <v>43</v>
      </c>
      <c r="N420" s="894">
        <f t="shared" si="572"/>
        <v>2058</v>
      </c>
      <c r="O420" s="834">
        <f t="shared" si="589"/>
        <v>1733920958.2537639</v>
      </c>
      <c r="P420" s="835">
        <f t="shared" si="584"/>
        <v>1733920958.2537639</v>
      </c>
      <c r="Q420" s="898">
        <f t="shared" si="585"/>
        <v>40323743.215203814</v>
      </c>
      <c r="R420" s="915">
        <f t="shared" si="573"/>
        <v>2016</v>
      </c>
      <c r="S420" s="833">
        <f t="shared" si="590"/>
        <v>1</v>
      </c>
      <c r="T420" s="837">
        <f t="shared" si="574"/>
        <v>40323743.215203814</v>
      </c>
      <c r="U420" s="832">
        <f t="shared" si="575"/>
        <v>2016</v>
      </c>
      <c r="V420" s="838">
        <f t="shared" si="579"/>
        <v>1693597215.0385602</v>
      </c>
      <c r="W420" s="989"/>
      <c r="X420" s="840"/>
      <c r="Y420" s="815"/>
      <c r="Z420" s="808"/>
      <c r="AA420" s="808"/>
      <c r="AB420" s="842"/>
      <c r="AC420" s="842"/>
    </row>
    <row r="421" spans="1:29" ht="16">
      <c r="A421" s="1036"/>
      <c r="B421" s="972"/>
      <c r="C421" s="973"/>
      <c r="D421" s="974"/>
      <c r="E421" s="830">
        <f t="shared" si="587"/>
        <v>2017</v>
      </c>
      <c r="F421" s="976">
        <v>0</v>
      </c>
      <c r="G421" s="853">
        <f t="shared" si="576"/>
        <v>42</v>
      </c>
      <c r="H421" s="893"/>
      <c r="I421" s="894">
        <f t="shared" si="571"/>
        <v>2058</v>
      </c>
      <c r="J421" s="895">
        <f t="shared" si="588"/>
        <v>0</v>
      </c>
      <c r="K421" s="896">
        <f t="shared" si="582"/>
        <v>0</v>
      </c>
      <c r="L421" s="1024">
        <f t="shared" si="577"/>
        <v>0</v>
      </c>
      <c r="M421" s="897">
        <f t="shared" si="583"/>
        <v>42</v>
      </c>
      <c r="N421" s="894">
        <f t="shared" si="572"/>
        <v>2058</v>
      </c>
      <c r="O421" s="834">
        <f t="shared" si="589"/>
        <v>1693597215.0385602</v>
      </c>
      <c r="P421" s="835">
        <f t="shared" si="584"/>
        <v>1693597215.0385602</v>
      </c>
      <c r="Q421" s="898">
        <f t="shared" si="585"/>
        <v>40323743.215203814</v>
      </c>
      <c r="R421" s="915">
        <f t="shared" si="573"/>
        <v>2017</v>
      </c>
      <c r="S421" s="833">
        <f t="shared" si="590"/>
        <v>1</v>
      </c>
      <c r="T421" s="837">
        <f t="shared" si="574"/>
        <v>40323743.215203814</v>
      </c>
      <c r="U421" s="832">
        <f t="shared" si="575"/>
        <v>2017</v>
      </c>
      <c r="V421" s="838">
        <f t="shared" si="579"/>
        <v>1653273471.8233564</v>
      </c>
      <c r="W421" s="989"/>
      <c r="X421" s="840"/>
      <c r="Y421" s="815"/>
      <c r="Z421" s="808"/>
      <c r="AA421" s="808"/>
      <c r="AB421" s="842"/>
      <c r="AC421" s="842"/>
    </row>
    <row r="422" spans="1:29" ht="16">
      <c r="A422" s="1036"/>
      <c r="B422" s="972"/>
      <c r="C422" s="973"/>
      <c r="D422" s="974"/>
      <c r="E422" s="830">
        <f t="shared" si="587"/>
        <v>2018</v>
      </c>
      <c r="F422" s="976">
        <v>0</v>
      </c>
      <c r="G422" s="853">
        <f t="shared" si="576"/>
        <v>41</v>
      </c>
      <c r="H422" s="893"/>
      <c r="I422" s="894">
        <f t="shared" si="571"/>
        <v>2058</v>
      </c>
      <c r="J422" s="895">
        <f t="shared" si="588"/>
        <v>0</v>
      </c>
      <c r="K422" s="896">
        <f t="shared" si="582"/>
        <v>0</v>
      </c>
      <c r="L422" s="1024">
        <f t="shared" si="577"/>
        <v>0</v>
      </c>
      <c r="M422" s="897">
        <f t="shared" si="583"/>
        <v>41</v>
      </c>
      <c r="N422" s="894">
        <f t="shared" si="572"/>
        <v>2058</v>
      </c>
      <c r="O422" s="834">
        <f t="shared" si="589"/>
        <v>1653273471.8233564</v>
      </c>
      <c r="P422" s="835">
        <f t="shared" si="584"/>
        <v>1653273471.8233564</v>
      </c>
      <c r="Q422" s="898">
        <f t="shared" si="585"/>
        <v>40323743.215203814</v>
      </c>
      <c r="R422" s="915">
        <f t="shared" si="573"/>
        <v>2018</v>
      </c>
      <c r="S422" s="833">
        <f t="shared" si="590"/>
        <v>1</v>
      </c>
      <c r="T422" s="837">
        <f t="shared" si="574"/>
        <v>40323743.215203814</v>
      </c>
      <c r="U422" s="832">
        <f t="shared" si="575"/>
        <v>2018</v>
      </c>
      <c r="V422" s="838">
        <f t="shared" si="579"/>
        <v>1612949728.6081526</v>
      </c>
      <c r="W422" s="989"/>
      <c r="X422" s="840"/>
      <c r="Y422" s="815"/>
      <c r="Z422" s="808"/>
      <c r="AA422" s="808"/>
      <c r="AB422" s="842"/>
      <c r="AC422" s="842"/>
    </row>
    <row r="423" spans="1:29" ht="16">
      <c r="A423" s="1040"/>
      <c r="B423" s="1239"/>
      <c r="C423" s="1240"/>
      <c r="D423" s="1241"/>
      <c r="E423" s="1236">
        <v>2019</v>
      </c>
      <c r="F423" s="976">
        <v>0</v>
      </c>
      <c r="G423" s="853">
        <f t="shared" ref="G423" si="591">M422-(E423-E422)</f>
        <v>40</v>
      </c>
      <c r="H423" s="893"/>
      <c r="I423" s="894">
        <f t="shared" ref="I423" si="592">E423+M423-1</f>
        <v>2058</v>
      </c>
      <c r="J423" s="895">
        <f t="shared" ref="J423" si="593">F423/P422</f>
        <v>0</v>
      </c>
      <c r="K423" s="896">
        <f t="shared" ref="K423" si="594">IF(J423=0%,0,IF(J423&lt;=25%,5,IF(J423&lt;=50%,10,IF(J423&lt;=75%,15,50))))</f>
        <v>0</v>
      </c>
      <c r="L423" s="1024">
        <f t="shared" ref="L423" si="595">IF(OR(AND(ISBLANK(D423),ISBLANK(F423)),ISTEXT(D423),ISTEXT(F423)),"",IF(G423+K423&gt;$G$34,$G$34-G423,K423))</f>
        <v>0</v>
      </c>
      <c r="M423" s="897">
        <f t="shared" ref="M423" si="596">IF(OR(AND(ISBLANK(D423),ISBLANK(F423)),ISTEXT(D423),ISTEXT(F423)),"",G423+L423)</f>
        <v>40</v>
      </c>
      <c r="N423" s="894">
        <f t="shared" ref="N423" si="597">E423+M423-1</f>
        <v>2058</v>
      </c>
      <c r="O423" s="834">
        <f t="shared" ref="O423" si="598">V422</f>
        <v>1612949728.6081526</v>
      </c>
      <c r="P423" s="835">
        <f t="shared" ref="P423" si="599">O423+F423</f>
        <v>1612949728.6081526</v>
      </c>
      <c r="Q423" s="898">
        <f t="shared" ref="Q423" si="600">(P423)/M423</f>
        <v>40323743.215203814</v>
      </c>
      <c r="R423" s="915">
        <f t="shared" ref="R423" si="601">E423</f>
        <v>2019</v>
      </c>
      <c r="S423" s="833">
        <f t="shared" ref="S423" si="602">R423-R422</f>
        <v>1</v>
      </c>
      <c r="T423" s="837">
        <f t="shared" ref="T423" si="603">Q423*S423</f>
        <v>40323743.215203814</v>
      </c>
      <c r="U423" s="832">
        <f t="shared" ref="U423" si="604">E423</f>
        <v>2019</v>
      </c>
      <c r="V423" s="838">
        <f t="shared" ref="V423" si="605">IF(OR(AND(ISBLANK(D423),ISBLANK(F423)),ISTEXT(D423),ISTEXT(F423)),"",P423-T423)</f>
        <v>1572625985.3929489</v>
      </c>
      <c r="W423" s="989"/>
      <c r="X423" s="840"/>
      <c r="Y423" s="815"/>
      <c r="Z423" s="808"/>
      <c r="AA423" s="808"/>
      <c r="AB423" s="842"/>
      <c r="AC423" s="842"/>
    </row>
    <row r="424" spans="1:29" ht="16">
      <c r="A424" s="1816" t="s">
        <v>100</v>
      </c>
      <c r="B424" s="1817"/>
      <c r="C424" s="1817"/>
      <c r="D424" s="1817"/>
      <c r="E424" s="1818"/>
      <c r="F424" s="991">
        <f>SUM(F408:F422)</f>
        <v>2041187160.7601902</v>
      </c>
      <c r="G424" s="861"/>
      <c r="H424" s="862"/>
      <c r="I424" s="863"/>
      <c r="J424" s="863"/>
      <c r="K424" s="861"/>
      <c r="L424" s="1054"/>
      <c r="M424" s="864"/>
      <c r="N424" s="863"/>
      <c r="O424" s="865"/>
      <c r="P424" s="866"/>
      <c r="Q424" s="867"/>
      <c r="R424" s="868"/>
      <c r="S424" s="868"/>
      <c r="T424" s="866">
        <f>SUM(T408:T423)</f>
        <v>468561175.36724198</v>
      </c>
      <c r="U424" s="869"/>
      <c r="V424" s="870"/>
      <c r="W424" s="1053"/>
      <c r="X424" s="803"/>
      <c r="Y424" s="803"/>
      <c r="Z424" s="803"/>
      <c r="AA424" s="803"/>
      <c r="AB424" s="803"/>
      <c r="AC424" s="803"/>
    </row>
    <row r="427" spans="1:29" ht="16">
      <c r="A427" s="1813" t="s">
        <v>3422</v>
      </c>
      <c r="B427" s="1813"/>
      <c r="C427" s="1813"/>
      <c r="D427" s="1813"/>
      <c r="E427" s="884"/>
      <c r="F427" s="885"/>
      <c r="G427" s="885"/>
      <c r="H427" s="797"/>
      <c r="I427" s="798"/>
      <c r="J427" s="798"/>
      <c r="K427" s="885"/>
      <c r="L427" s="1027"/>
      <c r="M427" s="885"/>
      <c r="N427" s="885"/>
      <c r="O427" s="885"/>
      <c r="P427" s="885"/>
      <c r="Q427" s="885"/>
      <c r="R427" s="885"/>
      <c r="S427" s="885"/>
      <c r="T427" s="886"/>
      <c r="U427" s="887"/>
      <c r="V427" s="885"/>
      <c r="W427" s="885"/>
      <c r="X427" s="888"/>
      <c r="Y427" s="888"/>
      <c r="Z427" s="888"/>
      <c r="AA427" s="888"/>
      <c r="AB427" s="888"/>
      <c r="AC427" s="888"/>
    </row>
    <row r="428" spans="1:29" ht="17">
      <c r="A428" s="1792" t="s">
        <v>118</v>
      </c>
      <c r="B428" s="1792" t="s">
        <v>3340</v>
      </c>
      <c r="C428" s="1792" t="s">
        <v>3</v>
      </c>
      <c r="D428" s="1792" t="s">
        <v>3341</v>
      </c>
      <c r="E428" s="1792"/>
      <c r="F428" s="1814" t="s">
        <v>3342</v>
      </c>
      <c r="G428" s="1792" t="s">
        <v>3343</v>
      </c>
      <c r="H428" s="1792"/>
      <c r="I428" s="1792" t="s">
        <v>3344</v>
      </c>
      <c r="J428" s="1793" t="s">
        <v>3345</v>
      </c>
      <c r="K428" s="1792" t="s">
        <v>3346</v>
      </c>
      <c r="L428" s="1796" t="s">
        <v>3347</v>
      </c>
      <c r="M428" s="1797" t="s">
        <v>3348</v>
      </c>
      <c r="N428" s="1792" t="s">
        <v>3349</v>
      </c>
      <c r="O428" s="1805" t="s">
        <v>3350</v>
      </c>
      <c r="P428" s="1806"/>
      <c r="Q428" s="1051" t="s">
        <v>3351</v>
      </c>
      <c r="R428" s="1805" t="s">
        <v>2425</v>
      </c>
      <c r="S428" s="1807"/>
      <c r="T428" s="1806"/>
      <c r="U428" s="1808" t="s">
        <v>3352</v>
      </c>
      <c r="V428" s="1808"/>
      <c r="W428" s="1809" t="s">
        <v>3353</v>
      </c>
      <c r="X428" s="1812"/>
      <c r="Y428" s="1052"/>
      <c r="Z428" s="803">
        <v>18</v>
      </c>
      <c r="AA428" s="803"/>
      <c r="AB428" s="803"/>
      <c r="AC428" s="889"/>
    </row>
    <row r="429" spans="1:29" ht="16">
      <c r="A429" s="1792"/>
      <c r="B429" s="1792"/>
      <c r="C429" s="1792"/>
      <c r="D429" s="1792"/>
      <c r="E429" s="1792"/>
      <c r="F429" s="1814"/>
      <c r="G429" s="1792"/>
      <c r="H429" s="1792"/>
      <c r="I429" s="1792"/>
      <c r="J429" s="1794"/>
      <c r="K429" s="1792"/>
      <c r="L429" s="1796"/>
      <c r="M429" s="1798"/>
      <c r="N429" s="1792"/>
      <c r="O429" s="1809" t="s">
        <v>3354</v>
      </c>
      <c r="P429" s="1809" t="s">
        <v>3355</v>
      </c>
      <c r="Q429" s="1797" t="s">
        <v>3342</v>
      </c>
      <c r="R429" s="1797" t="s">
        <v>3356</v>
      </c>
      <c r="S429" s="1793" t="s">
        <v>3357</v>
      </c>
      <c r="T429" s="1797" t="s">
        <v>3342</v>
      </c>
      <c r="U429" s="1808"/>
      <c r="V429" s="1808"/>
      <c r="W429" s="1810"/>
      <c r="X429" s="1812"/>
      <c r="Y429" s="1052"/>
      <c r="Z429" s="803"/>
      <c r="AA429" s="803"/>
      <c r="AB429" s="803"/>
      <c r="AC429" s="803"/>
    </row>
    <row r="430" spans="1:29" ht="17">
      <c r="A430" s="1792"/>
      <c r="B430" s="1792"/>
      <c r="C430" s="1792"/>
      <c r="D430" s="810" t="s">
        <v>20</v>
      </c>
      <c r="E430" s="811" t="s">
        <v>1914</v>
      </c>
      <c r="F430" s="1814"/>
      <c r="G430" s="1053" t="s">
        <v>1914</v>
      </c>
      <c r="H430" s="1053" t="s">
        <v>3358</v>
      </c>
      <c r="I430" s="1792"/>
      <c r="J430" s="1795"/>
      <c r="K430" s="813" t="s">
        <v>1914</v>
      </c>
      <c r="L430" s="1022" t="s">
        <v>1914</v>
      </c>
      <c r="M430" s="1053" t="s">
        <v>1914</v>
      </c>
      <c r="N430" s="1792"/>
      <c r="O430" s="1811"/>
      <c r="P430" s="1811"/>
      <c r="Q430" s="1798"/>
      <c r="R430" s="1798"/>
      <c r="S430" s="1795"/>
      <c r="T430" s="1798"/>
      <c r="U430" s="1053" t="s">
        <v>3359</v>
      </c>
      <c r="V430" s="1053" t="s">
        <v>3342</v>
      </c>
      <c r="W430" s="1811"/>
      <c r="X430" s="814"/>
      <c r="Y430" s="814"/>
      <c r="Z430" s="803"/>
      <c r="AA430" s="803"/>
      <c r="AB430" s="803"/>
      <c r="AC430" s="803"/>
    </row>
    <row r="431" spans="1:29" ht="16">
      <c r="A431" s="1048"/>
      <c r="B431" s="1043" t="s">
        <v>3338</v>
      </c>
      <c r="C431" s="1049">
        <v>31101</v>
      </c>
      <c r="D431" s="1045"/>
      <c r="E431" s="975">
        <v>2001</v>
      </c>
      <c r="F431" s="1046">
        <v>48208082</v>
      </c>
      <c r="G431" s="1041">
        <f>VLOOKUP(C431,'[18]umur ekonomis'!$A$1:$C$79,3)</f>
        <v>50</v>
      </c>
      <c r="H431" s="926"/>
      <c r="I431" s="894">
        <f t="shared" ref="I431:I448" si="606">E431+M431-1</f>
        <v>2050</v>
      </c>
      <c r="J431" s="927"/>
      <c r="K431" s="925"/>
      <c r="L431" s="1023">
        <f>IF(G431+K431&gt;$G431,$G431-G431,K431)</f>
        <v>0</v>
      </c>
      <c r="M431" s="928">
        <f>G431+L431</f>
        <v>50</v>
      </c>
      <c r="N431" s="894">
        <f t="shared" ref="N431:N448" si="607">E431+M431-1</f>
        <v>2050</v>
      </c>
      <c r="O431" s="905">
        <f>F431</f>
        <v>48208082</v>
      </c>
      <c r="P431" s="898">
        <f>O431</f>
        <v>48208082</v>
      </c>
      <c r="Q431" s="898">
        <f>(O431)/M431</f>
        <v>964161.64</v>
      </c>
      <c r="R431" s="929">
        <f t="shared" ref="R431:R448" si="608">E431</f>
        <v>2001</v>
      </c>
      <c r="S431" s="897">
        <v>1</v>
      </c>
      <c r="T431" s="930">
        <f t="shared" ref="T431:T445" si="609">Q431*S431</f>
        <v>964161.64</v>
      </c>
      <c r="U431" s="894">
        <f t="shared" ref="U431:U448" si="610">E431</f>
        <v>2001</v>
      </c>
      <c r="V431" s="931">
        <f>IF(OR(AND(ISBLANK(D431),ISBLANK(F431)),ISTEXT(D431),ISTEXT(F431)),"",F431-Q431)</f>
        <v>47243920.359999999</v>
      </c>
      <c r="W431" s="932"/>
      <c r="X431" s="933"/>
      <c r="Y431" s="933"/>
      <c r="Z431" s="934" t="s">
        <v>3360</v>
      </c>
      <c r="AA431" s="935"/>
      <c r="AB431" s="935"/>
      <c r="AC431" s="936"/>
    </row>
    <row r="432" spans="1:29" ht="16">
      <c r="A432" s="1048"/>
      <c r="B432" s="1043"/>
      <c r="C432" s="1050"/>
      <c r="D432" s="974"/>
      <c r="E432" s="975">
        <f>E431+1</f>
        <v>2002</v>
      </c>
      <c r="F432" s="1046">
        <v>0</v>
      </c>
      <c r="G432" s="1042">
        <f t="shared" ref="G432:G448" si="611">M431-(E432-E431)</f>
        <v>49</v>
      </c>
      <c r="H432" s="893"/>
      <c r="I432" s="894">
        <f t="shared" si="606"/>
        <v>2050</v>
      </c>
      <c r="J432" s="895">
        <f>F432/$F$34</f>
        <v>0</v>
      </c>
      <c r="K432" s="896">
        <f>IF(J432=0%,0,IF(J432&lt;=25%,5,IF(J432&lt;=50%,10,IF(J432&lt;=75%,15,50))))</f>
        <v>0</v>
      </c>
      <c r="L432" s="1024">
        <f t="shared" ref="L432:L448" si="612">IF(OR(AND(ISBLANK(D432),ISBLANK(F432)),ISTEXT(D432),ISTEXT(F432)),"",IF(G432+K432&gt;$G$34,$G$34-G432,K432))</f>
        <v>0</v>
      </c>
      <c r="M432" s="897">
        <f>IF(OR(AND(ISBLANK(E432),ISBLANK(F432)),ISTEXT(E432),ISTEXT(F432)),"",G432+L432)</f>
        <v>49</v>
      </c>
      <c r="N432" s="894">
        <f t="shared" si="607"/>
        <v>2050</v>
      </c>
      <c r="O432" s="834">
        <f t="shared" ref="O432:O435" si="613">V431</f>
        <v>47243920.359999999</v>
      </c>
      <c r="P432" s="835">
        <f>O432+F432</f>
        <v>47243920.359999999</v>
      </c>
      <c r="Q432" s="898">
        <f>(P432)/M432</f>
        <v>964161.64</v>
      </c>
      <c r="R432" s="915">
        <f t="shared" si="608"/>
        <v>2002</v>
      </c>
      <c r="S432" s="833">
        <f>R432-R431</f>
        <v>1</v>
      </c>
      <c r="T432" s="837">
        <f t="shared" si="609"/>
        <v>964161.64</v>
      </c>
      <c r="U432" s="832">
        <f t="shared" si="610"/>
        <v>2002</v>
      </c>
      <c r="V432" s="838">
        <f t="shared" ref="V432:V448" si="614">IF(OR(AND(ISBLANK(D432),ISBLANK(F432)),ISTEXT(D432),ISTEXT(F432)),"",P432-T432)</f>
        <v>46279758.719999999</v>
      </c>
      <c r="W432" s="839"/>
      <c r="X432" s="840"/>
      <c r="Y432" s="815"/>
      <c r="Z432" s="841" t="s">
        <v>3361</v>
      </c>
      <c r="AA432" s="842"/>
      <c r="AB432" s="842"/>
      <c r="AC432" s="843">
        <f>F450</f>
        <v>92349377.636936545</v>
      </c>
    </row>
    <row r="433" spans="1:29" ht="16">
      <c r="A433" s="1048"/>
      <c r="B433" s="1037"/>
      <c r="C433" s="1050"/>
      <c r="D433" s="974"/>
      <c r="E433" s="975">
        <f t="shared" ref="E433:E435" si="615">E432+1</f>
        <v>2003</v>
      </c>
      <c r="F433" s="1039">
        <v>0</v>
      </c>
      <c r="G433" s="1042">
        <f t="shared" si="611"/>
        <v>48</v>
      </c>
      <c r="H433" s="893"/>
      <c r="I433" s="894">
        <f t="shared" si="606"/>
        <v>2050</v>
      </c>
      <c r="J433" s="895">
        <f t="shared" ref="J433" si="616">F433/$F$59</f>
        <v>0</v>
      </c>
      <c r="K433" s="896">
        <f t="shared" ref="K433:K445" si="617">IF(J433=0%,0,IF(J433&lt;=25%,5,IF(J433&lt;=50%,10,IF(J433&lt;=75%,15,50))))</f>
        <v>0</v>
      </c>
      <c r="L433" s="1024">
        <f t="shared" si="612"/>
        <v>0</v>
      </c>
      <c r="M433" s="897">
        <f t="shared" ref="M433:M448" si="618">IF(OR(AND(ISBLANK(D433),ISBLANK(F433)),ISTEXT(D433),ISTEXT(F433)),"",G433+L433)</f>
        <v>48</v>
      </c>
      <c r="N433" s="894">
        <f t="shared" si="607"/>
        <v>2050</v>
      </c>
      <c r="O433" s="834">
        <f t="shared" si="613"/>
        <v>46279758.719999999</v>
      </c>
      <c r="P433" s="835">
        <f t="shared" ref="P433:P445" si="619">O433+F433</f>
        <v>46279758.719999999</v>
      </c>
      <c r="Q433" s="898">
        <f t="shared" ref="Q433:Q445" si="620">(P433)/M433</f>
        <v>964161.64</v>
      </c>
      <c r="R433" s="915">
        <f t="shared" si="608"/>
        <v>2003</v>
      </c>
      <c r="S433" s="833">
        <f t="shared" ref="S433:S435" si="621">R433-R432</f>
        <v>1</v>
      </c>
      <c r="T433" s="837">
        <f t="shared" si="609"/>
        <v>964161.64</v>
      </c>
      <c r="U433" s="832">
        <f t="shared" si="610"/>
        <v>2003</v>
      </c>
      <c r="V433" s="838">
        <f t="shared" si="614"/>
        <v>45315597.079999998</v>
      </c>
      <c r="W433" s="839"/>
      <c r="X433" s="840"/>
      <c r="Y433" s="815"/>
      <c r="Z433" s="841" t="s">
        <v>3362</v>
      </c>
      <c r="AA433" s="797"/>
      <c r="AB433" s="797"/>
      <c r="AC433" s="843">
        <f>T450</f>
        <v>28291715.867203496</v>
      </c>
    </row>
    <row r="434" spans="1:29" ht="16">
      <c r="A434" s="1048"/>
      <c r="B434" s="1043"/>
      <c r="C434" s="1050"/>
      <c r="D434" s="974"/>
      <c r="E434" s="975">
        <f t="shared" si="615"/>
        <v>2004</v>
      </c>
      <c r="F434" s="1039">
        <v>0</v>
      </c>
      <c r="G434" s="1042">
        <f t="shared" si="611"/>
        <v>47</v>
      </c>
      <c r="H434" s="893"/>
      <c r="I434" s="894">
        <f t="shared" si="606"/>
        <v>2050</v>
      </c>
      <c r="J434" s="895">
        <f>F434/P433</f>
        <v>0</v>
      </c>
      <c r="K434" s="896">
        <f t="shared" si="617"/>
        <v>0</v>
      </c>
      <c r="L434" s="1024">
        <f t="shared" si="612"/>
        <v>0</v>
      </c>
      <c r="M434" s="897">
        <f t="shared" si="618"/>
        <v>47</v>
      </c>
      <c r="N434" s="894">
        <f t="shared" si="607"/>
        <v>2050</v>
      </c>
      <c r="O434" s="834">
        <f t="shared" si="613"/>
        <v>45315597.079999998</v>
      </c>
      <c r="P434" s="835">
        <f t="shared" si="619"/>
        <v>45315597.079999998</v>
      </c>
      <c r="Q434" s="898">
        <f t="shared" si="620"/>
        <v>964161.64</v>
      </c>
      <c r="R434" s="915">
        <f t="shared" si="608"/>
        <v>2004</v>
      </c>
      <c r="S434" s="833">
        <f t="shared" si="621"/>
        <v>1</v>
      </c>
      <c r="T434" s="837">
        <f t="shared" si="609"/>
        <v>964161.64</v>
      </c>
      <c r="U434" s="832">
        <f t="shared" si="610"/>
        <v>2004</v>
      </c>
      <c r="V434" s="838">
        <f t="shared" si="614"/>
        <v>44351435.439999998</v>
      </c>
      <c r="W434" s="839"/>
      <c r="X434" s="840"/>
      <c r="Y434" s="815"/>
      <c r="Z434" s="854" t="s">
        <v>3363</v>
      </c>
      <c r="AA434" s="842"/>
      <c r="AB434" s="842"/>
      <c r="AC434" s="843">
        <f>AC432-AC433</f>
        <v>64057661.769733049</v>
      </c>
    </row>
    <row r="435" spans="1:29" ht="16">
      <c r="A435" s="1048"/>
      <c r="B435" s="1043"/>
      <c r="C435" s="1050"/>
      <c r="D435" s="974"/>
      <c r="E435" s="975">
        <f t="shared" si="615"/>
        <v>2005</v>
      </c>
      <c r="F435" s="1039">
        <v>0</v>
      </c>
      <c r="G435" s="1042">
        <f t="shared" si="611"/>
        <v>46</v>
      </c>
      <c r="H435" s="893"/>
      <c r="I435" s="894">
        <f t="shared" si="606"/>
        <v>2050</v>
      </c>
      <c r="J435" s="895">
        <f>F435/P434</f>
        <v>0</v>
      </c>
      <c r="K435" s="896">
        <f t="shared" si="617"/>
        <v>0</v>
      </c>
      <c r="L435" s="1024">
        <f t="shared" si="612"/>
        <v>0</v>
      </c>
      <c r="M435" s="897">
        <f t="shared" si="618"/>
        <v>46</v>
      </c>
      <c r="N435" s="894">
        <f t="shared" si="607"/>
        <v>2050</v>
      </c>
      <c r="O435" s="834">
        <f t="shared" si="613"/>
        <v>44351435.439999998</v>
      </c>
      <c r="P435" s="835">
        <f t="shared" si="619"/>
        <v>44351435.439999998</v>
      </c>
      <c r="Q435" s="898">
        <f t="shared" si="620"/>
        <v>964161.6399999999</v>
      </c>
      <c r="R435" s="915">
        <f t="shared" si="608"/>
        <v>2005</v>
      </c>
      <c r="S435" s="833">
        <f t="shared" si="621"/>
        <v>1</v>
      </c>
      <c r="T435" s="837">
        <f t="shared" si="609"/>
        <v>964161.6399999999</v>
      </c>
      <c r="U435" s="832">
        <f t="shared" si="610"/>
        <v>2005</v>
      </c>
      <c r="V435" s="838">
        <f t="shared" si="614"/>
        <v>43387273.799999997</v>
      </c>
      <c r="W435" s="839"/>
      <c r="X435" s="840"/>
      <c r="Y435" s="815"/>
      <c r="Z435" s="841" t="s">
        <v>3364</v>
      </c>
      <c r="AA435" s="842"/>
      <c r="AB435" s="842"/>
      <c r="AC435" s="843">
        <f>V449-AC434</f>
        <v>0</v>
      </c>
    </row>
    <row r="436" spans="1:29" ht="16">
      <c r="A436" s="1048"/>
      <c r="B436" s="1037"/>
      <c r="C436" s="1050"/>
      <c r="D436" s="974"/>
      <c r="E436" s="975">
        <f>E435+1</f>
        <v>2006</v>
      </c>
      <c r="F436" s="1046">
        <v>0</v>
      </c>
      <c r="G436" s="1042">
        <f t="shared" si="611"/>
        <v>45</v>
      </c>
      <c r="H436" s="893"/>
      <c r="I436" s="894">
        <f t="shared" si="606"/>
        <v>2050</v>
      </c>
      <c r="J436" s="895">
        <f>F436/P435</f>
        <v>0</v>
      </c>
      <c r="K436" s="896">
        <f t="shared" si="617"/>
        <v>0</v>
      </c>
      <c r="L436" s="1024">
        <f t="shared" si="612"/>
        <v>0</v>
      </c>
      <c r="M436" s="897">
        <f t="shared" si="618"/>
        <v>45</v>
      </c>
      <c r="N436" s="894">
        <f t="shared" si="607"/>
        <v>2050</v>
      </c>
      <c r="O436" s="834">
        <f>V435</f>
        <v>43387273.799999997</v>
      </c>
      <c r="P436" s="835">
        <f t="shared" si="619"/>
        <v>43387273.799999997</v>
      </c>
      <c r="Q436" s="898">
        <f t="shared" si="620"/>
        <v>964161.6399999999</v>
      </c>
      <c r="R436" s="915">
        <f t="shared" si="608"/>
        <v>2006</v>
      </c>
      <c r="S436" s="833">
        <f>R436-R435</f>
        <v>1</v>
      </c>
      <c r="T436" s="837">
        <f t="shared" si="609"/>
        <v>964161.6399999999</v>
      </c>
      <c r="U436" s="832">
        <f t="shared" si="610"/>
        <v>2006</v>
      </c>
      <c r="V436" s="838">
        <f t="shared" si="614"/>
        <v>42423112.159999996</v>
      </c>
      <c r="W436" s="839"/>
      <c r="X436" s="840"/>
      <c r="Y436" s="815"/>
      <c r="Z436" s="899"/>
      <c r="AA436" s="900"/>
      <c r="AB436" s="900"/>
      <c r="AC436" s="901"/>
    </row>
    <row r="437" spans="1:29" ht="16">
      <c r="A437" s="972"/>
      <c r="B437" s="1037" t="s">
        <v>3386</v>
      </c>
      <c r="C437" s="973"/>
      <c r="D437" s="974"/>
      <c r="E437" s="975">
        <f>E436+1</f>
        <v>2007</v>
      </c>
      <c r="F437" s="1039">
        <v>44141295.636936545</v>
      </c>
      <c r="G437" s="1042">
        <f t="shared" si="611"/>
        <v>44</v>
      </c>
      <c r="H437" s="893"/>
      <c r="I437" s="894">
        <f t="shared" si="606"/>
        <v>2056</v>
      </c>
      <c r="J437" s="895">
        <f>F437/P436</f>
        <v>1.0173788710581892</v>
      </c>
      <c r="K437" s="896">
        <f t="shared" si="617"/>
        <v>50</v>
      </c>
      <c r="L437" s="1024">
        <f t="shared" si="612"/>
        <v>6</v>
      </c>
      <c r="M437" s="897">
        <f t="shared" si="618"/>
        <v>50</v>
      </c>
      <c r="N437" s="894">
        <f t="shared" si="607"/>
        <v>2056</v>
      </c>
      <c r="O437" s="834">
        <f>V436</f>
        <v>42423112.159999996</v>
      </c>
      <c r="P437" s="835">
        <f t="shared" si="619"/>
        <v>86564407.796936542</v>
      </c>
      <c r="Q437" s="898">
        <f t="shared" si="620"/>
        <v>1731288.1559387308</v>
      </c>
      <c r="R437" s="915">
        <f t="shared" si="608"/>
        <v>2007</v>
      </c>
      <c r="S437" s="833">
        <f>R437-R436</f>
        <v>1</v>
      </c>
      <c r="T437" s="837">
        <f t="shared" si="609"/>
        <v>1731288.1559387308</v>
      </c>
      <c r="U437" s="832">
        <f t="shared" si="610"/>
        <v>2007</v>
      </c>
      <c r="V437" s="838">
        <f t="shared" si="614"/>
        <v>84833119.640997812</v>
      </c>
      <c r="W437" s="839"/>
      <c r="X437" s="840"/>
      <c r="Y437" s="815"/>
      <c r="Z437" s="808"/>
      <c r="AC437" s="903"/>
    </row>
    <row r="438" spans="1:29" ht="16">
      <c r="A438" s="1040"/>
      <c r="B438" s="1037"/>
      <c r="C438" s="973"/>
      <c r="D438" s="974"/>
      <c r="E438" s="975">
        <f>E437+1</f>
        <v>2008</v>
      </c>
      <c r="F438" s="1046">
        <v>0</v>
      </c>
      <c r="G438" s="1042">
        <f t="shared" si="611"/>
        <v>49</v>
      </c>
      <c r="H438" s="893"/>
      <c r="I438" s="894">
        <f t="shared" si="606"/>
        <v>2056</v>
      </c>
      <c r="J438" s="895">
        <f>F438/P437</f>
        <v>0</v>
      </c>
      <c r="K438" s="896">
        <f t="shared" si="617"/>
        <v>0</v>
      </c>
      <c r="L438" s="1024">
        <f t="shared" si="612"/>
        <v>0</v>
      </c>
      <c r="M438" s="897">
        <f t="shared" si="618"/>
        <v>49</v>
      </c>
      <c r="N438" s="894">
        <f t="shared" si="607"/>
        <v>2056</v>
      </c>
      <c r="O438" s="834">
        <f>V437</f>
        <v>84833119.640997812</v>
      </c>
      <c r="P438" s="835">
        <f t="shared" si="619"/>
        <v>84833119.640997812</v>
      </c>
      <c r="Q438" s="898">
        <f t="shared" si="620"/>
        <v>1731288.1559387308</v>
      </c>
      <c r="R438" s="915">
        <f t="shared" si="608"/>
        <v>2008</v>
      </c>
      <c r="S438" s="833">
        <f>R438-R437</f>
        <v>1</v>
      </c>
      <c r="T438" s="837">
        <f t="shared" si="609"/>
        <v>1731288.1559387308</v>
      </c>
      <c r="U438" s="832">
        <f t="shared" si="610"/>
        <v>2008</v>
      </c>
      <c r="V438" s="838">
        <f t="shared" si="614"/>
        <v>83101831.485059083</v>
      </c>
      <c r="W438" s="839"/>
      <c r="X438" s="840"/>
      <c r="Y438" s="815"/>
      <c r="Z438" s="808"/>
      <c r="AA438" s="808"/>
      <c r="AB438" s="842"/>
      <c r="AC438" s="842"/>
    </row>
    <row r="439" spans="1:29" ht="16">
      <c r="A439" s="1036"/>
      <c r="B439" s="972"/>
      <c r="C439" s="973"/>
      <c r="D439" s="974"/>
      <c r="E439" s="830">
        <f t="shared" ref="E439:E448" si="622">E438+1</f>
        <v>2009</v>
      </c>
      <c r="F439" s="976">
        <v>0</v>
      </c>
      <c r="G439" s="853">
        <f t="shared" si="611"/>
        <v>48</v>
      </c>
      <c r="H439" s="893"/>
      <c r="I439" s="894">
        <f t="shared" si="606"/>
        <v>2056</v>
      </c>
      <c r="J439" s="895">
        <f t="shared" ref="J439:J445" si="623">F439/P438</f>
        <v>0</v>
      </c>
      <c r="K439" s="896">
        <f t="shared" si="617"/>
        <v>0</v>
      </c>
      <c r="L439" s="1024">
        <f t="shared" si="612"/>
        <v>0</v>
      </c>
      <c r="M439" s="897">
        <f t="shared" si="618"/>
        <v>48</v>
      </c>
      <c r="N439" s="894">
        <f t="shared" si="607"/>
        <v>2056</v>
      </c>
      <c r="O439" s="834">
        <f t="shared" ref="O439:O445" si="624">V438</f>
        <v>83101831.485059083</v>
      </c>
      <c r="P439" s="835">
        <f t="shared" si="619"/>
        <v>83101831.485059083</v>
      </c>
      <c r="Q439" s="898">
        <f t="shared" si="620"/>
        <v>1731288.1559387308</v>
      </c>
      <c r="R439" s="915">
        <f t="shared" si="608"/>
        <v>2009</v>
      </c>
      <c r="S439" s="833">
        <f t="shared" ref="S439:S445" si="625">R439-R438</f>
        <v>1</v>
      </c>
      <c r="T439" s="837">
        <f t="shared" si="609"/>
        <v>1731288.1559387308</v>
      </c>
      <c r="U439" s="832">
        <f t="shared" si="610"/>
        <v>2009</v>
      </c>
      <c r="V439" s="838">
        <f t="shared" si="614"/>
        <v>81370543.329120353</v>
      </c>
      <c r="W439" s="989"/>
      <c r="X439" s="840"/>
      <c r="Y439" s="815"/>
      <c r="Z439" s="1815" t="s">
        <v>3366</v>
      </c>
      <c r="AA439" s="1815"/>
      <c r="AB439" s="1815"/>
      <c r="AC439" s="859">
        <f>SUM(Q431:Q443)</f>
        <v>17903986.931571119</v>
      </c>
    </row>
    <row r="440" spans="1:29" ht="16">
      <c r="A440" s="1036"/>
      <c r="B440" s="1033"/>
      <c r="C440" s="973"/>
      <c r="D440" s="974"/>
      <c r="E440" s="830">
        <f t="shared" si="622"/>
        <v>2010</v>
      </c>
      <c r="F440" s="976">
        <v>0</v>
      </c>
      <c r="G440" s="853">
        <f t="shared" si="611"/>
        <v>47</v>
      </c>
      <c r="H440" s="893"/>
      <c r="I440" s="894">
        <f t="shared" si="606"/>
        <v>2056</v>
      </c>
      <c r="J440" s="895">
        <f t="shared" si="623"/>
        <v>0</v>
      </c>
      <c r="K440" s="896">
        <f t="shared" si="617"/>
        <v>0</v>
      </c>
      <c r="L440" s="1024">
        <f t="shared" si="612"/>
        <v>0</v>
      </c>
      <c r="M440" s="897">
        <f t="shared" si="618"/>
        <v>47</v>
      </c>
      <c r="N440" s="894">
        <f t="shared" si="607"/>
        <v>2056</v>
      </c>
      <c r="O440" s="834">
        <f t="shared" si="624"/>
        <v>81370543.329120353</v>
      </c>
      <c r="P440" s="835">
        <f t="shared" si="619"/>
        <v>81370543.329120353</v>
      </c>
      <c r="Q440" s="898">
        <f t="shared" si="620"/>
        <v>1731288.1559387308</v>
      </c>
      <c r="R440" s="915">
        <f t="shared" si="608"/>
        <v>2010</v>
      </c>
      <c r="S440" s="833">
        <f t="shared" si="625"/>
        <v>1</v>
      </c>
      <c r="T440" s="837">
        <f t="shared" si="609"/>
        <v>1731288.1559387308</v>
      </c>
      <c r="U440" s="832">
        <f t="shared" si="610"/>
        <v>2010</v>
      </c>
      <c r="V440" s="838">
        <f t="shared" si="614"/>
        <v>79639255.173181623</v>
      </c>
      <c r="W440" s="989"/>
      <c r="X440" s="840"/>
      <c r="Y440" s="815"/>
      <c r="Z440" s="808"/>
      <c r="AA440" s="808"/>
      <c r="AB440" s="842"/>
      <c r="AC440" s="842"/>
    </row>
    <row r="441" spans="1:29" ht="16">
      <c r="A441" s="1036"/>
      <c r="B441" s="972"/>
      <c r="C441" s="973"/>
      <c r="D441" s="974"/>
      <c r="E441" s="830">
        <f t="shared" si="622"/>
        <v>2011</v>
      </c>
      <c r="F441" s="976">
        <v>0</v>
      </c>
      <c r="G441" s="853">
        <f t="shared" si="611"/>
        <v>46</v>
      </c>
      <c r="H441" s="893"/>
      <c r="I441" s="894">
        <f t="shared" si="606"/>
        <v>2056</v>
      </c>
      <c r="J441" s="895">
        <f t="shared" si="623"/>
        <v>0</v>
      </c>
      <c r="K441" s="896">
        <f t="shared" si="617"/>
        <v>0</v>
      </c>
      <c r="L441" s="1024">
        <f t="shared" si="612"/>
        <v>0</v>
      </c>
      <c r="M441" s="897">
        <f t="shared" si="618"/>
        <v>46</v>
      </c>
      <c r="N441" s="894">
        <f t="shared" si="607"/>
        <v>2056</v>
      </c>
      <c r="O441" s="834">
        <f t="shared" si="624"/>
        <v>79639255.173181623</v>
      </c>
      <c r="P441" s="835">
        <f t="shared" si="619"/>
        <v>79639255.173181623</v>
      </c>
      <c r="Q441" s="898">
        <f t="shared" si="620"/>
        <v>1731288.155938731</v>
      </c>
      <c r="R441" s="915">
        <f t="shared" si="608"/>
        <v>2011</v>
      </c>
      <c r="S441" s="833">
        <f t="shared" si="625"/>
        <v>1</v>
      </c>
      <c r="T441" s="837">
        <f t="shared" si="609"/>
        <v>1731288.155938731</v>
      </c>
      <c r="U441" s="832">
        <f t="shared" si="610"/>
        <v>2011</v>
      </c>
      <c r="V441" s="838">
        <f t="shared" si="614"/>
        <v>77907967.017242894</v>
      </c>
      <c r="W441" s="989"/>
      <c r="X441" s="840"/>
      <c r="Y441" s="815"/>
      <c r="Z441" s="808"/>
      <c r="AA441" s="808"/>
      <c r="AB441" s="842"/>
      <c r="AC441" s="842"/>
    </row>
    <row r="442" spans="1:29" ht="16">
      <c r="A442" s="1036"/>
      <c r="B442" s="972"/>
      <c r="C442" s="973"/>
      <c r="D442" s="974"/>
      <c r="E442" s="830">
        <f t="shared" si="622"/>
        <v>2012</v>
      </c>
      <c r="F442" s="976">
        <v>0</v>
      </c>
      <c r="G442" s="853">
        <f t="shared" si="611"/>
        <v>45</v>
      </c>
      <c r="H442" s="893"/>
      <c r="I442" s="894">
        <f t="shared" si="606"/>
        <v>2056</v>
      </c>
      <c r="J442" s="895">
        <f t="shared" si="623"/>
        <v>0</v>
      </c>
      <c r="K442" s="896">
        <f t="shared" si="617"/>
        <v>0</v>
      </c>
      <c r="L442" s="1024">
        <f t="shared" si="612"/>
        <v>0</v>
      </c>
      <c r="M442" s="897">
        <f t="shared" si="618"/>
        <v>45</v>
      </c>
      <c r="N442" s="894">
        <f t="shared" si="607"/>
        <v>2056</v>
      </c>
      <c r="O442" s="834">
        <f t="shared" si="624"/>
        <v>77907967.017242894</v>
      </c>
      <c r="P442" s="835">
        <f t="shared" si="619"/>
        <v>77907967.017242894</v>
      </c>
      <c r="Q442" s="898">
        <f t="shared" si="620"/>
        <v>1731288.155938731</v>
      </c>
      <c r="R442" s="915">
        <f t="shared" si="608"/>
        <v>2012</v>
      </c>
      <c r="S442" s="833">
        <f t="shared" si="625"/>
        <v>1</v>
      </c>
      <c r="T442" s="837">
        <f t="shared" si="609"/>
        <v>1731288.155938731</v>
      </c>
      <c r="U442" s="832">
        <f t="shared" si="610"/>
        <v>2012</v>
      </c>
      <c r="V442" s="838">
        <f t="shared" si="614"/>
        <v>76176678.861304164</v>
      </c>
      <c r="W442" s="989"/>
      <c r="X442" s="840"/>
      <c r="Y442" s="815"/>
      <c r="Z442" s="808"/>
      <c r="AA442" s="808"/>
      <c r="AB442" s="842"/>
      <c r="AC442" s="842"/>
    </row>
    <row r="443" spans="1:29" ht="16">
      <c r="A443" s="1036"/>
      <c r="B443" s="972"/>
      <c r="C443" s="973"/>
      <c r="D443" s="974"/>
      <c r="E443" s="830">
        <f t="shared" si="622"/>
        <v>2013</v>
      </c>
      <c r="F443" s="976">
        <v>0</v>
      </c>
      <c r="G443" s="853">
        <f t="shared" si="611"/>
        <v>44</v>
      </c>
      <c r="H443" s="893"/>
      <c r="I443" s="894">
        <f t="shared" si="606"/>
        <v>2056</v>
      </c>
      <c r="J443" s="895">
        <f t="shared" si="623"/>
        <v>0</v>
      </c>
      <c r="K443" s="896">
        <f t="shared" si="617"/>
        <v>0</v>
      </c>
      <c r="L443" s="1024">
        <f t="shared" si="612"/>
        <v>0</v>
      </c>
      <c r="M443" s="897">
        <f t="shared" si="618"/>
        <v>44</v>
      </c>
      <c r="N443" s="894">
        <f t="shared" si="607"/>
        <v>2056</v>
      </c>
      <c r="O443" s="834">
        <f t="shared" si="624"/>
        <v>76176678.861304164</v>
      </c>
      <c r="P443" s="835">
        <f t="shared" si="619"/>
        <v>76176678.861304164</v>
      </c>
      <c r="Q443" s="898">
        <f t="shared" si="620"/>
        <v>1731288.155938731</v>
      </c>
      <c r="R443" s="915">
        <f t="shared" si="608"/>
        <v>2013</v>
      </c>
      <c r="S443" s="833">
        <f t="shared" si="625"/>
        <v>1</v>
      </c>
      <c r="T443" s="837">
        <f t="shared" si="609"/>
        <v>1731288.155938731</v>
      </c>
      <c r="U443" s="832">
        <f t="shared" si="610"/>
        <v>2013</v>
      </c>
      <c r="V443" s="838">
        <f t="shared" si="614"/>
        <v>74445390.705365434</v>
      </c>
      <c r="W443" s="989"/>
      <c r="X443" s="840"/>
      <c r="Y443" s="815"/>
      <c r="Z443" s="808"/>
      <c r="AA443" s="808"/>
      <c r="AB443" s="842"/>
      <c r="AC443" s="842"/>
    </row>
    <row r="444" spans="1:29" ht="16">
      <c r="A444" s="1036"/>
      <c r="B444" s="972"/>
      <c r="C444" s="973"/>
      <c r="D444" s="974"/>
      <c r="E444" s="830">
        <f t="shared" si="622"/>
        <v>2014</v>
      </c>
      <c r="F444" s="976">
        <v>0</v>
      </c>
      <c r="G444" s="853">
        <f t="shared" si="611"/>
        <v>43</v>
      </c>
      <c r="H444" s="893"/>
      <c r="I444" s="894">
        <f t="shared" si="606"/>
        <v>2056</v>
      </c>
      <c r="J444" s="895">
        <f t="shared" si="623"/>
        <v>0</v>
      </c>
      <c r="K444" s="896">
        <f t="shared" si="617"/>
        <v>0</v>
      </c>
      <c r="L444" s="1024">
        <f t="shared" si="612"/>
        <v>0</v>
      </c>
      <c r="M444" s="897">
        <f t="shared" si="618"/>
        <v>43</v>
      </c>
      <c r="N444" s="894">
        <f t="shared" si="607"/>
        <v>2056</v>
      </c>
      <c r="O444" s="834">
        <f t="shared" si="624"/>
        <v>74445390.705365434</v>
      </c>
      <c r="P444" s="835">
        <f t="shared" si="619"/>
        <v>74445390.705365434</v>
      </c>
      <c r="Q444" s="898">
        <f t="shared" si="620"/>
        <v>1731288.155938731</v>
      </c>
      <c r="R444" s="915">
        <f t="shared" si="608"/>
        <v>2014</v>
      </c>
      <c r="S444" s="833">
        <f t="shared" si="625"/>
        <v>1</v>
      </c>
      <c r="T444" s="837">
        <f t="shared" si="609"/>
        <v>1731288.155938731</v>
      </c>
      <c r="U444" s="832">
        <f t="shared" si="610"/>
        <v>2014</v>
      </c>
      <c r="V444" s="838">
        <f t="shared" si="614"/>
        <v>72714102.549426705</v>
      </c>
      <c r="W444" s="989"/>
      <c r="X444" s="840"/>
      <c r="Y444" s="815"/>
      <c r="Z444" s="808"/>
      <c r="AA444" s="808"/>
      <c r="AB444" s="842"/>
      <c r="AC444" s="842"/>
    </row>
    <row r="445" spans="1:29" ht="16">
      <c r="A445" s="1036"/>
      <c r="B445" s="972"/>
      <c r="C445" s="973"/>
      <c r="D445" s="974"/>
      <c r="E445" s="830">
        <f t="shared" si="622"/>
        <v>2015</v>
      </c>
      <c r="F445" s="976">
        <v>0</v>
      </c>
      <c r="G445" s="853">
        <f t="shared" si="611"/>
        <v>42</v>
      </c>
      <c r="H445" s="893"/>
      <c r="I445" s="894">
        <f t="shared" si="606"/>
        <v>2056</v>
      </c>
      <c r="J445" s="895">
        <f t="shared" si="623"/>
        <v>0</v>
      </c>
      <c r="K445" s="896">
        <f t="shared" si="617"/>
        <v>0</v>
      </c>
      <c r="L445" s="1024">
        <f t="shared" si="612"/>
        <v>0</v>
      </c>
      <c r="M445" s="897">
        <f t="shared" si="618"/>
        <v>42</v>
      </c>
      <c r="N445" s="894">
        <f t="shared" si="607"/>
        <v>2056</v>
      </c>
      <c r="O445" s="834">
        <f t="shared" si="624"/>
        <v>72714102.549426705</v>
      </c>
      <c r="P445" s="835">
        <f t="shared" si="619"/>
        <v>72714102.549426705</v>
      </c>
      <c r="Q445" s="898">
        <f t="shared" si="620"/>
        <v>1731288.155938731</v>
      </c>
      <c r="R445" s="915">
        <f t="shared" si="608"/>
        <v>2015</v>
      </c>
      <c r="S445" s="833">
        <f t="shared" si="625"/>
        <v>1</v>
      </c>
      <c r="T445" s="837">
        <f t="shared" si="609"/>
        <v>1731288.155938731</v>
      </c>
      <c r="U445" s="832">
        <f t="shared" si="610"/>
        <v>2015</v>
      </c>
      <c r="V445" s="838">
        <f t="shared" si="614"/>
        <v>70982814.393487975</v>
      </c>
      <c r="W445" s="989"/>
      <c r="X445" s="840"/>
      <c r="Y445" s="815"/>
      <c r="Z445" s="808"/>
      <c r="AA445" s="808"/>
      <c r="AB445" s="842"/>
      <c r="AC445" s="842"/>
    </row>
    <row r="446" spans="1:29" ht="16">
      <c r="A446" s="1036"/>
      <c r="B446" s="972"/>
      <c r="C446" s="973"/>
      <c r="D446" s="974"/>
      <c r="E446" s="830">
        <f t="shared" si="622"/>
        <v>2016</v>
      </c>
      <c r="F446" s="976">
        <v>0</v>
      </c>
      <c r="G446" s="853">
        <f t="shared" si="611"/>
        <v>41</v>
      </c>
      <c r="H446" s="893"/>
      <c r="I446" s="894">
        <f t="shared" si="606"/>
        <v>2056</v>
      </c>
      <c r="J446" s="895">
        <f t="shared" ref="J446:J448" si="626">F446/P445</f>
        <v>0</v>
      </c>
      <c r="K446" s="896">
        <f t="shared" ref="K446:K448" si="627">IF(J446=0%,0,IF(J446&lt;=25%,5,IF(J446&lt;=50%,10,IF(J446&lt;=75%,15,50))))</f>
        <v>0</v>
      </c>
      <c r="L446" s="1024">
        <f t="shared" si="612"/>
        <v>0</v>
      </c>
      <c r="M446" s="897">
        <f t="shared" si="618"/>
        <v>41</v>
      </c>
      <c r="N446" s="894">
        <f t="shared" si="607"/>
        <v>2056</v>
      </c>
      <c r="O446" s="834">
        <f t="shared" ref="O446:O448" si="628">V445</f>
        <v>70982814.393487975</v>
      </c>
      <c r="P446" s="835">
        <f t="shared" ref="P446:P448" si="629">O446+F446</f>
        <v>70982814.393487975</v>
      </c>
      <c r="Q446" s="898">
        <f t="shared" ref="Q446:Q448" si="630">(P446)/M446</f>
        <v>1731288.155938731</v>
      </c>
      <c r="R446" s="915">
        <f t="shared" si="608"/>
        <v>2016</v>
      </c>
      <c r="S446" s="833">
        <f t="shared" ref="S446:S448" si="631">R446-R445</f>
        <v>1</v>
      </c>
      <c r="T446" s="837">
        <f t="shared" ref="T446:T448" si="632">Q446*S446</f>
        <v>1731288.155938731</v>
      </c>
      <c r="U446" s="832">
        <f t="shared" si="610"/>
        <v>2016</v>
      </c>
      <c r="V446" s="838">
        <f t="shared" si="614"/>
        <v>69251526.237549245</v>
      </c>
      <c r="W446" s="989"/>
      <c r="X446" s="840"/>
      <c r="Y446" s="815"/>
      <c r="Z446" s="808"/>
      <c r="AA446" s="808"/>
      <c r="AB446" s="842"/>
      <c r="AC446" s="842"/>
    </row>
    <row r="447" spans="1:29" ht="16">
      <c r="A447" s="1036"/>
      <c r="B447" s="972"/>
      <c r="C447" s="973"/>
      <c r="D447" s="974"/>
      <c r="E447" s="830">
        <f t="shared" si="622"/>
        <v>2017</v>
      </c>
      <c r="F447" s="976">
        <v>0</v>
      </c>
      <c r="G447" s="853">
        <f t="shared" si="611"/>
        <v>40</v>
      </c>
      <c r="H447" s="893"/>
      <c r="I447" s="894">
        <f t="shared" si="606"/>
        <v>2056</v>
      </c>
      <c r="J447" s="895">
        <f t="shared" si="626"/>
        <v>0</v>
      </c>
      <c r="K447" s="896">
        <f t="shared" si="627"/>
        <v>0</v>
      </c>
      <c r="L447" s="1024">
        <f t="shared" si="612"/>
        <v>0</v>
      </c>
      <c r="M447" s="897">
        <f t="shared" si="618"/>
        <v>40</v>
      </c>
      <c r="N447" s="894">
        <f t="shared" si="607"/>
        <v>2056</v>
      </c>
      <c r="O447" s="834">
        <f t="shared" si="628"/>
        <v>69251526.237549245</v>
      </c>
      <c r="P447" s="835">
        <f t="shared" si="629"/>
        <v>69251526.237549245</v>
      </c>
      <c r="Q447" s="898">
        <f t="shared" si="630"/>
        <v>1731288.155938731</v>
      </c>
      <c r="R447" s="915">
        <f t="shared" si="608"/>
        <v>2017</v>
      </c>
      <c r="S447" s="833">
        <f t="shared" si="631"/>
        <v>1</v>
      </c>
      <c r="T447" s="837">
        <f t="shared" si="632"/>
        <v>1731288.155938731</v>
      </c>
      <c r="U447" s="832">
        <f t="shared" si="610"/>
        <v>2017</v>
      </c>
      <c r="V447" s="838">
        <f t="shared" si="614"/>
        <v>67520238.081610516</v>
      </c>
      <c r="W447" s="989"/>
      <c r="X447" s="840"/>
      <c r="Y447" s="815"/>
      <c r="Z447" s="808"/>
      <c r="AA447" s="808"/>
      <c r="AB447" s="842"/>
      <c r="AC447" s="842"/>
    </row>
    <row r="448" spans="1:29" ht="16">
      <c r="A448" s="1036"/>
      <c r="B448" s="972"/>
      <c r="C448" s="973"/>
      <c r="D448" s="974"/>
      <c r="E448" s="830">
        <f t="shared" si="622"/>
        <v>2018</v>
      </c>
      <c r="F448" s="976">
        <v>0</v>
      </c>
      <c r="G448" s="853">
        <f t="shared" si="611"/>
        <v>39</v>
      </c>
      <c r="H448" s="893"/>
      <c r="I448" s="894">
        <f t="shared" si="606"/>
        <v>2056</v>
      </c>
      <c r="J448" s="895">
        <f t="shared" si="626"/>
        <v>0</v>
      </c>
      <c r="K448" s="896">
        <f t="shared" si="627"/>
        <v>0</v>
      </c>
      <c r="L448" s="1024">
        <f t="shared" si="612"/>
        <v>0</v>
      </c>
      <c r="M448" s="897">
        <f t="shared" si="618"/>
        <v>39</v>
      </c>
      <c r="N448" s="894">
        <f t="shared" si="607"/>
        <v>2056</v>
      </c>
      <c r="O448" s="834">
        <f t="shared" si="628"/>
        <v>67520238.081610516</v>
      </c>
      <c r="P448" s="835">
        <f t="shared" si="629"/>
        <v>67520238.081610516</v>
      </c>
      <c r="Q448" s="898">
        <f t="shared" si="630"/>
        <v>1731288.1559387313</v>
      </c>
      <c r="R448" s="915">
        <f t="shared" si="608"/>
        <v>2018</v>
      </c>
      <c r="S448" s="833">
        <f t="shared" si="631"/>
        <v>1</v>
      </c>
      <c r="T448" s="837">
        <f t="shared" si="632"/>
        <v>1731288.1559387313</v>
      </c>
      <c r="U448" s="832">
        <f t="shared" si="610"/>
        <v>2018</v>
      </c>
      <c r="V448" s="838">
        <f t="shared" si="614"/>
        <v>65788949.925671786</v>
      </c>
      <c r="W448" s="989"/>
      <c r="X448" s="840"/>
      <c r="Y448" s="815"/>
      <c r="Z448" s="808"/>
      <c r="AA448" s="808"/>
      <c r="AB448" s="842"/>
      <c r="AC448" s="842"/>
    </row>
    <row r="449" spans="1:29" ht="16">
      <c r="A449" s="1040"/>
      <c r="B449" s="1239"/>
      <c r="C449" s="1240"/>
      <c r="D449" s="1241"/>
      <c r="E449" s="1236">
        <v>2019</v>
      </c>
      <c r="F449" s="976">
        <v>0</v>
      </c>
      <c r="G449" s="853">
        <f t="shared" ref="G449" si="633">M448-(E449-E448)</f>
        <v>38</v>
      </c>
      <c r="H449" s="893"/>
      <c r="I449" s="894">
        <f t="shared" ref="I449" si="634">E449+M449-1</f>
        <v>2056</v>
      </c>
      <c r="J449" s="895">
        <f t="shared" ref="J449" si="635">F449/P448</f>
        <v>0</v>
      </c>
      <c r="K449" s="896">
        <f t="shared" ref="K449" si="636">IF(J449=0%,0,IF(J449&lt;=25%,5,IF(J449&lt;=50%,10,IF(J449&lt;=75%,15,50))))</f>
        <v>0</v>
      </c>
      <c r="L449" s="1024">
        <f t="shared" ref="L449" si="637">IF(OR(AND(ISBLANK(D449),ISBLANK(F449)),ISTEXT(D449),ISTEXT(F449)),"",IF(G449+K449&gt;$G$34,$G$34-G449,K449))</f>
        <v>0</v>
      </c>
      <c r="M449" s="897">
        <f t="shared" ref="M449" si="638">IF(OR(AND(ISBLANK(D449),ISBLANK(F449)),ISTEXT(D449),ISTEXT(F449)),"",G449+L449)</f>
        <v>38</v>
      </c>
      <c r="N449" s="894">
        <f t="shared" ref="N449" si="639">E449+M449-1</f>
        <v>2056</v>
      </c>
      <c r="O449" s="834">
        <f t="shared" ref="O449" si="640">V448</f>
        <v>65788949.925671786</v>
      </c>
      <c r="P449" s="835">
        <f t="shared" ref="P449" si="641">O449+F449</f>
        <v>65788949.925671786</v>
      </c>
      <c r="Q449" s="898">
        <f t="shared" ref="Q449" si="642">(P449)/M449</f>
        <v>1731288.1559387313</v>
      </c>
      <c r="R449" s="915">
        <f t="shared" ref="R449" si="643">E449</f>
        <v>2019</v>
      </c>
      <c r="S449" s="833">
        <f t="shared" ref="S449" si="644">R449-R448</f>
        <v>1</v>
      </c>
      <c r="T449" s="837">
        <f t="shared" ref="T449" si="645">Q449*S449</f>
        <v>1731288.1559387313</v>
      </c>
      <c r="U449" s="832">
        <f t="shared" ref="U449" si="646">E449</f>
        <v>2019</v>
      </c>
      <c r="V449" s="838">
        <f t="shared" ref="V449" si="647">IF(OR(AND(ISBLANK(D449),ISBLANK(F449)),ISTEXT(D449),ISTEXT(F449)),"",P449-T449)</f>
        <v>64057661.769733056</v>
      </c>
      <c r="W449" s="989"/>
      <c r="X449" s="840"/>
      <c r="Y449" s="815"/>
      <c r="Z449" s="808"/>
      <c r="AA449" s="808"/>
      <c r="AB449" s="842"/>
      <c r="AC449" s="842"/>
    </row>
    <row r="450" spans="1:29" ht="16">
      <c r="A450" s="1816" t="s">
        <v>100</v>
      </c>
      <c r="B450" s="1817"/>
      <c r="C450" s="1817"/>
      <c r="D450" s="1817"/>
      <c r="E450" s="1818"/>
      <c r="F450" s="991">
        <f>SUM(F431:F445)</f>
        <v>92349377.636936545</v>
      </c>
      <c r="G450" s="861"/>
      <c r="H450" s="862"/>
      <c r="I450" s="863"/>
      <c r="J450" s="863"/>
      <c r="K450" s="861"/>
      <c r="L450" s="1054"/>
      <c r="M450" s="864"/>
      <c r="N450" s="863"/>
      <c r="O450" s="865"/>
      <c r="P450" s="866"/>
      <c r="Q450" s="867"/>
      <c r="R450" s="868"/>
      <c r="S450" s="868"/>
      <c r="T450" s="866">
        <f>SUM(T431:T449)</f>
        <v>28291715.867203496</v>
      </c>
      <c r="U450" s="869"/>
      <c r="V450" s="870"/>
      <c r="W450" s="1053"/>
      <c r="X450" s="803"/>
      <c r="Y450" s="803"/>
      <c r="Z450" s="803"/>
      <c r="AA450" s="803"/>
      <c r="AB450" s="803"/>
      <c r="AC450" s="803"/>
    </row>
    <row r="453" spans="1:29" ht="16">
      <c r="A453" s="1813" t="s">
        <v>3423</v>
      </c>
      <c r="B453" s="1813"/>
      <c r="C453" s="1813"/>
      <c r="D453" s="1813"/>
      <c r="E453" s="884"/>
      <c r="F453" s="885"/>
      <c r="G453" s="885"/>
      <c r="H453" s="797"/>
      <c r="I453" s="798"/>
      <c r="J453" s="798"/>
      <c r="K453" s="885"/>
      <c r="L453" s="1027"/>
      <c r="M453" s="885"/>
      <c r="N453" s="885"/>
      <c r="O453" s="885"/>
      <c r="P453" s="885"/>
      <c r="Q453" s="885"/>
      <c r="R453" s="885"/>
      <c r="S453" s="885"/>
      <c r="T453" s="886"/>
      <c r="U453" s="887"/>
      <c r="V453" s="885"/>
      <c r="W453" s="885"/>
      <c r="X453" s="888"/>
      <c r="Y453" s="888"/>
      <c r="Z453" s="888"/>
      <c r="AA453" s="888"/>
      <c r="AB453" s="888"/>
      <c r="AC453" s="888"/>
    </row>
    <row r="454" spans="1:29" ht="17">
      <c r="A454" s="1792" t="s">
        <v>118</v>
      </c>
      <c r="B454" s="1792" t="s">
        <v>3340</v>
      </c>
      <c r="C454" s="1792" t="s">
        <v>3</v>
      </c>
      <c r="D454" s="1792" t="s">
        <v>3341</v>
      </c>
      <c r="E454" s="1792"/>
      <c r="F454" s="1814" t="s">
        <v>3342</v>
      </c>
      <c r="G454" s="1792" t="s">
        <v>3343</v>
      </c>
      <c r="H454" s="1792"/>
      <c r="I454" s="1792" t="s">
        <v>3344</v>
      </c>
      <c r="J454" s="1793" t="s">
        <v>3345</v>
      </c>
      <c r="K454" s="1792" t="s">
        <v>3346</v>
      </c>
      <c r="L454" s="1796" t="s">
        <v>3347</v>
      </c>
      <c r="M454" s="1797" t="s">
        <v>3348</v>
      </c>
      <c r="N454" s="1792" t="s">
        <v>3349</v>
      </c>
      <c r="O454" s="1805" t="s">
        <v>3350</v>
      </c>
      <c r="P454" s="1806"/>
      <c r="Q454" s="1051" t="s">
        <v>3351</v>
      </c>
      <c r="R454" s="1805" t="s">
        <v>2425</v>
      </c>
      <c r="S454" s="1807"/>
      <c r="T454" s="1806"/>
      <c r="U454" s="1808" t="s">
        <v>3352</v>
      </c>
      <c r="V454" s="1808"/>
      <c r="W454" s="1809" t="s">
        <v>3353</v>
      </c>
      <c r="X454" s="1812"/>
      <c r="Y454" s="1052"/>
      <c r="Z454" s="803">
        <v>19</v>
      </c>
      <c r="AA454" s="803"/>
      <c r="AB454" s="803"/>
      <c r="AC454" s="889"/>
    </row>
    <row r="455" spans="1:29" ht="16">
      <c r="A455" s="1792"/>
      <c r="B455" s="1792"/>
      <c r="C455" s="1792"/>
      <c r="D455" s="1792"/>
      <c r="E455" s="1792"/>
      <c r="F455" s="1814"/>
      <c r="G455" s="1792"/>
      <c r="H455" s="1792"/>
      <c r="I455" s="1792"/>
      <c r="J455" s="1794"/>
      <c r="K455" s="1792"/>
      <c r="L455" s="1796"/>
      <c r="M455" s="1798"/>
      <c r="N455" s="1792"/>
      <c r="O455" s="1809" t="s">
        <v>3354</v>
      </c>
      <c r="P455" s="1809" t="s">
        <v>3355</v>
      </c>
      <c r="Q455" s="1797" t="s">
        <v>3342</v>
      </c>
      <c r="R455" s="1797" t="s">
        <v>3356</v>
      </c>
      <c r="S455" s="1793" t="s">
        <v>3357</v>
      </c>
      <c r="T455" s="1797" t="s">
        <v>3342</v>
      </c>
      <c r="U455" s="1808"/>
      <c r="V455" s="1808"/>
      <c r="W455" s="1810"/>
      <c r="X455" s="1812"/>
      <c r="Y455" s="1052"/>
      <c r="Z455" s="803"/>
      <c r="AA455" s="803"/>
      <c r="AB455" s="803"/>
      <c r="AC455" s="803"/>
    </row>
    <row r="456" spans="1:29" ht="17">
      <c r="A456" s="1792"/>
      <c r="B456" s="1792"/>
      <c r="C456" s="1792"/>
      <c r="D456" s="810" t="s">
        <v>20</v>
      </c>
      <c r="E456" s="811" t="s">
        <v>1914</v>
      </c>
      <c r="F456" s="1814"/>
      <c r="G456" s="1053" t="s">
        <v>1914</v>
      </c>
      <c r="H456" s="1053" t="s">
        <v>3358</v>
      </c>
      <c r="I456" s="1792"/>
      <c r="J456" s="1795"/>
      <c r="K456" s="813" t="s">
        <v>1914</v>
      </c>
      <c r="L456" s="1022" t="s">
        <v>1914</v>
      </c>
      <c r="M456" s="1053" t="s">
        <v>1914</v>
      </c>
      <c r="N456" s="1792"/>
      <c r="O456" s="1811"/>
      <c r="P456" s="1811"/>
      <c r="Q456" s="1798"/>
      <c r="R456" s="1798"/>
      <c r="S456" s="1795"/>
      <c r="T456" s="1798"/>
      <c r="U456" s="1053" t="s">
        <v>3359</v>
      </c>
      <c r="V456" s="1053" t="s">
        <v>3342</v>
      </c>
      <c r="W456" s="1811"/>
      <c r="X456" s="814"/>
      <c r="Y456" s="814"/>
      <c r="Z456" s="803"/>
      <c r="AA456" s="803"/>
      <c r="AB456" s="803"/>
      <c r="AC456" s="803"/>
    </row>
    <row r="457" spans="1:29" ht="16">
      <c r="A457" s="1048"/>
      <c r="B457" s="1043" t="s">
        <v>3387</v>
      </c>
      <c r="C457" s="1049">
        <v>31101</v>
      </c>
      <c r="D457" s="1045"/>
      <c r="E457" s="975">
        <v>2003</v>
      </c>
      <c r="F457" s="1046">
        <v>150000000</v>
      </c>
      <c r="G457" s="1041">
        <f>VLOOKUP(C457,'[18]umur ekonomis'!$A$1:$C$79,3)</f>
        <v>50</v>
      </c>
      <c r="H457" s="926"/>
      <c r="I457" s="894">
        <f t="shared" ref="I457:I472" si="648">E457+M457-1</f>
        <v>2052</v>
      </c>
      <c r="J457" s="927"/>
      <c r="K457" s="925"/>
      <c r="L457" s="1023">
        <f>IF(G457+K457&gt;$G457,$G457-G457,K457)</f>
        <v>0</v>
      </c>
      <c r="M457" s="928">
        <f>G457+L457</f>
        <v>50</v>
      </c>
      <c r="N457" s="894">
        <f t="shared" ref="N457:N472" si="649">E457+M457-1</f>
        <v>2052</v>
      </c>
      <c r="O457" s="905">
        <f>F457</f>
        <v>150000000</v>
      </c>
      <c r="P457" s="898">
        <f>O457</f>
        <v>150000000</v>
      </c>
      <c r="Q457" s="898">
        <f>(O457)/M457</f>
        <v>3000000</v>
      </c>
      <c r="R457" s="929">
        <f t="shared" ref="R457:R472" si="650">E457</f>
        <v>2003</v>
      </c>
      <c r="S457" s="897">
        <v>1</v>
      </c>
      <c r="T457" s="930">
        <f t="shared" ref="T457:T472" si="651">Q457*S457</f>
        <v>3000000</v>
      </c>
      <c r="U457" s="894">
        <f t="shared" ref="U457:U472" si="652">E457</f>
        <v>2003</v>
      </c>
      <c r="V457" s="931">
        <f>IF(OR(AND(ISBLANK(D457),ISBLANK(F457)),ISTEXT(D457),ISTEXT(F457)),"",F457-Q457)</f>
        <v>147000000</v>
      </c>
      <c r="W457" s="932"/>
      <c r="X457" s="933"/>
      <c r="Y457" s="933"/>
      <c r="Z457" s="934" t="s">
        <v>3360</v>
      </c>
      <c r="AA457" s="935"/>
      <c r="AB457" s="935"/>
      <c r="AC457" s="936"/>
    </row>
    <row r="458" spans="1:29" ht="16">
      <c r="A458" s="1048"/>
      <c r="B458" s="1043"/>
      <c r="C458" s="1050"/>
      <c r="D458" s="974"/>
      <c r="E458" s="975">
        <f>E457+1</f>
        <v>2004</v>
      </c>
      <c r="F458" s="1046">
        <v>0</v>
      </c>
      <c r="G458" s="1042">
        <f t="shared" ref="G458:G472" si="653">M457-(E458-E457)</f>
        <v>49</v>
      </c>
      <c r="H458" s="893"/>
      <c r="I458" s="894">
        <f t="shared" si="648"/>
        <v>2052</v>
      </c>
      <c r="J458" s="895">
        <f>F458/$F$34</f>
        <v>0</v>
      </c>
      <c r="K458" s="896">
        <f>IF(J458=0%,0,IF(J458&lt;=25%,5,IF(J458&lt;=50%,10,IF(J458&lt;=75%,15,50))))</f>
        <v>0</v>
      </c>
      <c r="L458" s="1024">
        <f t="shared" ref="L458:L472" si="654">IF(OR(AND(ISBLANK(D458),ISBLANK(F458)),ISTEXT(D458),ISTEXT(F458)),"",IF(G458+K458&gt;$G$34,$G$34-G458,K458))</f>
        <v>0</v>
      </c>
      <c r="M458" s="897">
        <f>IF(OR(AND(ISBLANK(E458),ISBLANK(F458)),ISTEXT(E458),ISTEXT(F458)),"",G458+L458)</f>
        <v>49</v>
      </c>
      <c r="N458" s="894">
        <f t="shared" si="649"/>
        <v>2052</v>
      </c>
      <c r="O458" s="834">
        <f t="shared" ref="O458:O461" si="655">V457</f>
        <v>147000000</v>
      </c>
      <c r="P458" s="835">
        <f>O458+F458</f>
        <v>147000000</v>
      </c>
      <c r="Q458" s="898">
        <f>(P458)/M458</f>
        <v>3000000</v>
      </c>
      <c r="R458" s="915">
        <f t="shared" si="650"/>
        <v>2004</v>
      </c>
      <c r="S458" s="833">
        <f>R458-R457</f>
        <v>1</v>
      </c>
      <c r="T458" s="837">
        <f t="shared" si="651"/>
        <v>3000000</v>
      </c>
      <c r="U458" s="832">
        <f t="shared" si="652"/>
        <v>2004</v>
      </c>
      <c r="V458" s="838">
        <f t="shared" ref="V458:V472" si="656">IF(OR(AND(ISBLANK(D458),ISBLANK(F458)),ISTEXT(D458),ISTEXT(F458)),"",P458-T458)</f>
        <v>144000000</v>
      </c>
      <c r="W458" s="839"/>
      <c r="X458" s="840"/>
      <c r="Y458" s="815"/>
      <c r="Z458" s="841" t="s">
        <v>3361</v>
      </c>
      <c r="AA458" s="842"/>
      <c r="AB458" s="842"/>
      <c r="AC458" s="843">
        <f>F474</f>
        <v>310967072.58241528</v>
      </c>
    </row>
    <row r="459" spans="1:29" ht="16">
      <c r="A459" s="1048"/>
      <c r="B459" s="1037"/>
      <c r="C459" s="1050"/>
      <c r="D459" s="974"/>
      <c r="E459" s="975">
        <f t="shared" ref="E459:E461" si="657">E458+1</f>
        <v>2005</v>
      </c>
      <c r="F459" s="1039">
        <v>0</v>
      </c>
      <c r="G459" s="1042">
        <f t="shared" si="653"/>
        <v>48</v>
      </c>
      <c r="H459" s="893"/>
      <c r="I459" s="894">
        <f t="shared" si="648"/>
        <v>2052</v>
      </c>
      <c r="J459" s="895">
        <f t="shared" ref="J459" si="658">F459/$F$59</f>
        <v>0</v>
      </c>
      <c r="K459" s="896">
        <f t="shared" ref="K459:K472" si="659">IF(J459=0%,0,IF(J459&lt;=25%,5,IF(J459&lt;=50%,10,IF(J459&lt;=75%,15,50))))</f>
        <v>0</v>
      </c>
      <c r="L459" s="1024">
        <f t="shared" si="654"/>
        <v>0</v>
      </c>
      <c r="M459" s="897">
        <f t="shared" ref="M459:M472" si="660">IF(OR(AND(ISBLANK(D459),ISBLANK(F459)),ISTEXT(D459),ISTEXT(F459)),"",G459+L459)</f>
        <v>48</v>
      </c>
      <c r="N459" s="894">
        <f t="shared" si="649"/>
        <v>2052</v>
      </c>
      <c r="O459" s="834">
        <f t="shared" si="655"/>
        <v>144000000</v>
      </c>
      <c r="P459" s="835">
        <f t="shared" ref="P459:P472" si="661">O459+F459</f>
        <v>144000000</v>
      </c>
      <c r="Q459" s="898">
        <f t="shared" ref="Q459:Q472" si="662">(P459)/M459</f>
        <v>3000000</v>
      </c>
      <c r="R459" s="915">
        <f t="shared" si="650"/>
        <v>2005</v>
      </c>
      <c r="S459" s="833">
        <f t="shared" ref="S459:S461" si="663">R459-R458</f>
        <v>1</v>
      </c>
      <c r="T459" s="837">
        <f t="shared" si="651"/>
        <v>3000000</v>
      </c>
      <c r="U459" s="832">
        <f t="shared" si="652"/>
        <v>2005</v>
      </c>
      <c r="V459" s="838">
        <f t="shared" si="656"/>
        <v>141000000</v>
      </c>
      <c r="W459" s="839"/>
      <c r="X459" s="840"/>
      <c r="Y459" s="815"/>
      <c r="Z459" s="841" t="s">
        <v>3362</v>
      </c>
      <c r="AA459" s="797"/>
      <c r="AB459" s="797"/>
      <c r="AC459" s="843">
        <f>T474</f>
        <v>89731438.871428013</v>
      </c>
    </row>
    <row r="460" spans="1:29" ht="16">
      <c r="A460" s="1048"/>
      <c r="B460" s="1043"/>
      <c r="C460" s="1050"/>
      <c r="D460" s="974"/>
      <c r="E460" s="975">
        <f t="shared" si="657"/>
        <v>2006</v>
      </c>
      <c r="F460" s="1039">
        <v>0</v>
      </c>
      <c r="G460" s="1042">
        <f t="shared" si="653"/>
        <v>47</v>
      </c>
      <c r="H460" s="893"/>
      <c r="I460" s="894">
        <f t="shared" si="648"/>
        <v>2052</v>
      </c>
      <c r="J460" s="895">
        <f>F460/P459</f>
        <v>0</v>
      </c>
      <c r="K460" s="896">
        <f t="shared" si="659"/>
        <v>0</v>
      </c>
      <c r="L460" s="1024">
        <f t="shared" si="654"/>
        <v>0</v>
      </c>
      <c r="M460" s="897">
        <f t="shared" si="660"/>
        <v>47</v>
      </c>
      <c r="N460" s="894">
        <f t="shared" si="649"/>
        <v>2052</v>
      </c>
      <c r="O460" s="834">
        <f t="shared" si="655"/>
        <v>141000000</v>
      </c>
      <c r="P460" s="835">
        <f t="shared" si="661"/>
        <v>141000000</v>
      </c>
      <c r="Q460" s="898">
        <f t="shared" si="662"/>
        <v>3000000</v>
      </c>
      <c r="R460" s="915">
        <f t="shared" si="650"/>
        <v>2006</v>
      </c>
      <c r="S460" s="833">
        <f t="shared" si="663"/>
        <v>1</v>
      </c>
      <c r="T460" s="837">
        <f t="shared" si="651"/>
        <v>3000000</v>
      </c>
      <c r="U460" s="832">
        <f t="shared" si="652"/>
        <v>2006</v>
      </c>
      <c r="V460" s="838">
        <f t="shared" si="656"/>
        <v>138000000</v>
      </c>
      <c r="W460" s="839"/>
      <c r="X460" s="840"/>
      <c r="Y460" s="815"/>
      <c r="Z460" s="854" t="s">
        <v>3363</v>
      </c>
      <c r="AA460" s="842"/>
      <c r="AB460" s="842"/>
      <c r="AC460" s="843">
        <f>AC458-AC459</f>
        <v>221235633.71098727</v>
      </c>
    </row>
    <row r="461" spans="1:29" ht="16">
      <c r="A461" s="1048"/>
      <c r="B461" s="1043" t="s">
        <v>3309</v>
      </c>
      <c r="C461" s="1050"/>
      <c r="D461" s="974"/>
      <c r="E461" s="975">
        <f t="shared" si="657"/>
        <v>2007</v>
      </c>
      <c r="F461" s="1039">
        <v>160967072.58241528</v>
      </c>
      <c r="G461" s="1042">
        <f t="shared" si="653"/>
        <v>46</v>
      </c>
      <c r="H461" s="893"/>
      <c r="I461" s="894">
        <f t="shared" si="648"/>
        <v>2056</v>
      </c>
      <c r="J461" s="895">
        <f>F461/P460</f>
        <v>1.1416104438469168</v>
      </c>
      <c r="K461" s="896">
        <f t="shared" si="659"/>
        <v>50</v>
      </c>
      <c r="L461" s="1024">
        <f t="shared" si="654"/>
        <v>4</v>
      </c>
      <c r="M461" s="897">
        <f t="shared" si="660"/>
        <v>50</v>
      </c>
      <c r="N461" s="894">
        <f t="shared" si="649"/>
        <v>2056</v>
      </c>
      <c r="O461" s="834">
        <f t="shared" si="655"/>
        <v>138000000</v>
      </c>
      <c r="P461" s="835">
        <f t="shared" si="661"/>
        <v>298967072.58241528</v>
      </c>
      <c r="Q461" s="898">
        <f t="shared" si="662"/>
        <v>5979341.4516483061</v>
      </c>
      <c r="R461" s="915">
        <f t="shared" si="650"/>
        <v>2007</v>
      </c>
      <c r="S461" s="833">
        <f t="shared" si="663"/>
        <v>1</v>
      </c>
      <c r="T461" s="837">
        <f t="shared" si="651"/>
        <v>5979341.4516483061</v>
      </c>
      <c r="U461" s="832">
        <f t="shared" si="652"/>
        <v>2007</v>
      </c>
      <c r="V461" s="838">
        <f t="shared" si="656"/>
        <v>292987731.13076699</v>
      </c>
      <c r="W461" s="839"/>
      <c r="X461" s="840"/>
      <c r="Y461" s="815"/>
      <c r="Z461" s="841" t="s">
        <v>3364</v>
      </c>
      <c r="AA461" s="842"/>
      <c r="AB461" s="842"/>
      <c r="AC461" s="843">
        <f>V473-AC460</f>
        <v>0</v>
      </c>
    </row>
    <row r="462" spans="1:29" ht="16">
      <c r="A462" s="1048"/>
      <c r="B462" s="1037"/>
      <c r="C462" s="1050"/>
      <c r="D462" s="974"/>
      <c r="E462" s="975">
        <f>E461+1</f>
        <v>2008</v>
      </c>
      <c r="F462" s="1046">
        <v>0</v>
      </c>
      <c r="G462" s="1042">
        <f t="shared" si="653"/>
        <v>49</v>
      </c>
      <c r="H462" s="893"/>
      <c r="I462" s="894">
        <f t="shared" si="648"/>
        <v>2056</v>
      </c>
      <c r="J462" s="895">
        <f>F462/P461</f>
        <v>0</v>
      </c>
      <c r="K462" s="896">
        <f t="shared" si="659"/>
        <v>0</v>
      </c>
      <c r="L462" s="1024">
        <f t="shared" si="654"/>
        <v>0</v>
      </c>
      <c r="M462" s="897">
        <f t="shared" si="660"/>
        <v>49</v>
      </c>
      <c r="N462" s="894">
        <f t="shared" si="649"/>
        <v>2056</v>
      </c>
      <c r="O462" s="834">
        <f>V461</f>
        <v>292987731.13076699</v>
      </c>
      <c r="P462" s="835">
        <f t="shared" si="661"/>
        <v>292987731.13076699</v>
      </c>
      <c r="Q462" s="898">
        <f t="shared" si="662"/>
        <v>5979341.4516483061</v>
      </c>
      <c r="R462" s="915">
        <f t="shared" si="650"/>
        <v>2008</v>
      </c>
      <c r="S462" s="833">
        <f>R462-R461</f>
        <v>1</v>
      </c>
      <c r="T462" s="837">
        <f t="shared" si="651"/>
        <v>5979341.4516483061</v>
      </c>
      <c r="U462" s="832">
        <f t="shared" si="652"/>
        <v>2008</v>
      </c>
      <c r="V462" s="838">
        <f t="shared" si="656"/>
        <v>287008389.67911869</v>
      </c>
      <c r="W462" s="839"/>
      <c r="X462" s="840"/>
      <c r="Y462" s="815"/>
      <c r="Z462" s="899"/>
      <c r="AA462" s="900"/>
      <c r="AB462" s="900"/>
      <c r="AC462" s="901"/>
    </row>
    <row r="463" spans="1:29" ht="16">
      <c r="A463" s="972"/>
      <c r="B463" s="1037"/>
      <c r="C463" s="973"/>
      <c r="D463" s="974"/>
      <c r="E463" s="975">
        <f>E462+1</f>
        <v>2009</v>
      </c>
      <c r="F463" s="1039">
        <v>0</v>
      </c>
      <c r="G463" s="1042">
        <f t="shared" si="653"/>
        <v>48</v>
      </c>
      <c r="H463" s="893"/>
      <c r="I463" s="894">
        <f t="shared" si="648"/>
        <v>2056</v>
      </c>
      <c r="J463" s="895">
        <f>F463/P462</f>
        <v>0</v>
      </c>
      <c r="K463" s="896">
        <f t="shared" si="659"/>
        <v>0</v>
      </c>
      <c r="L463" s="1024">
        <f t="shared" si="654"/>
        <v>0</v>
      </c>
      <c r="M463" s="897">
        <f t="shared" si="660"/>
        <v>48</v>
      </c>
      <c r="N463" s="894">
        <f t="shared" si="649"/>
        <v>2056</v>
      </c>
      <c r="O463" s="834">
        <f>V462</f>
        <v>287008389.67911869</v>
      </c>
      <c r="P463" s="835">
        <f t="shared" si="661"/>
        <v>287008389.67911869</v>
      </c>
      <c r="Q463" s="898">
        <f t="shared" si="662"/>
        <v>5979341.4516483061</v>
      </c>
      <c r="R463" s="915">
        <f t="shared" si="650"/>
        <v>2009</v>
      </c>
      <c r="S463" s="833">
        <f>R463-R462</f>
        <v>1</v>
      </c>
      <c r="T463" s="837">
        <f t="shared" si="651"/>
        <v>5979341.4516483061</v>
      </c>
      <c r="U463" s="832">
        <f t="shared" si="652"/>
        <v>2009</v>
      </c>
      <c r="V463" s="838">
        <f t="shared" si="656"/>
        <v>281029048.2274704</v>
      </c>
      <c r="W463" s="839"/>
      <c r="X463" s="840"/>
      <c r="Y463" s="815"/>
      <c r="Z463" s="808"/>
      <c r="AC463" s="903"/>
    </row>
    <row r="464" spans="1:29" ht="16">
      <c r="A464" s="1040"/>
      <c r="B464" s="1037"/>
      <c r="C464" s="973"/>
      <c r="D464" s="974"/>
      <c r="E464" s="975">
        <f>E463+1</f>
        <v>2010</v>
      </c>
      <c r="F464" s="1046">
        <v>0</v>
      </c>
      <c r="G464" s="1042">
        <f t="shared" si="653"/>
        <v>47</v>
      </c>
      <c r="H464" s="893"/>
      <c r="I464" s="894">
        <f t="shared" si="648"/>
        <v>2056</v>
      </c>
      <c r="J464" s="895">
        <f>F464/P463</f>
        <v>0</v>
      </c>
      <c r="K464" s="896">
        <f t="shared" si="659"/>
        <v>0</v>
      </c>
      <c r="L464" s="1024">
        <f t="shared" si="654"/>
        <v>0</v>
      </c>
      <c r="M464" s="897">
        <f t="shared" si="660"/>
        <v>47</v>
      </c>
      <c r="N464" s="894">
        <f t="shared" si="649"/>
        <v>2056</v>
      </c>
      <c r="O464" s="834">
        <f>V463</f>
        <v>281029048.2274704</v>
      </c>
      <c r="P464" s="835">
        <f t="shared" si="661"/>
        <v>281029048.2274704</v>
      </c>
      <c r="Q464" s="898">
        <f t="shared" si="662"/>
        <v>5979341.4516483061</v>
      </c>
      <c r="R464" s="915">
        <f t="shared" si="650"/>
        <v>2010</v>
      </c>
      <c r="S464" s="833">
        <f>R464-R463</f>
        <v>1</v>
      </c>
      <c r="T464" s="837">
        <f t="shared" si="651"/>
        <v>5979341.4516483061</v>
      </c>
      <c r="U464" s="832">
        <f t="shared" si="652"/>
        <v>2010</v>
      </c>
      <c r="V464" s="838">
        <f t="shared" si="656"/>
        <v>275049706.7758221</v>
      </c>
      <c r="W464" s="839"/>
      <c r="X464" s="840"/>
      <c r="Y464" s="815"/>
      <c r="Z464" s="808"/>
      <c r="AA464" s="808"/>
      <c r="AB464" s="842"/>
      <c r="AC464" s="842"/>
    </row>
    <row r="465" spans="1:29" ht="16">
      <c r="A465" s="1036"/>
      <c r="B465" s="972"/>
      <c r="C465" s="973"/>
      <c r="D465" s="974"/>
      <c r="E465" s="830">
        <f t="shared" ref="E465:E472" si="664">E464+1</f>
        <v>2011</v>
      </c>
      <c r="F465" s="976">
        <v>0</v>
      </c>
      <c r="G465" s="853">
        <f t="shared" si="653"/>
        <v>46</v>
      </c>
      <c r="H465" s="893"/>
      <c r="I465" s="894">
        <f t="shared" si="648"/>
        <v>2056</v>
      </c>
      <c r="J465" s="895">
        <f t="shared" ref="J465:J472" si="665">F465/P464</f>
        <v>0</v>
      </c>
      <c r="K465" s="896">
        <f t="shared" si="659"/>
        <v>0</v>
      </c>
      <c r="L465" s="1024">
        <f t="shared" si="654"/>
        <v>0</v>
      </c>
      <c r="M465" s="897">
        <f t="shared" si="660"/>
        <v>46</v>
      </c>
      <c r="N465" s="894">
        <f t="shared" si="649"/>
        <v>2056</v>
      </c>
      <c r="O465" s="834">
        <f t="shared" ref="O465:O472" si="666">V464</f>
        <v>275049706.7758221</v>
      </c>
      <c r="P465" s="835">
        <f t="shared" si="661"/>
        <v>275049706.7758221</v>
      </c>
      <c r="Q465" s="898">
        <f t="shared" si="662"/>
        <v>5979341.451648307</v>
      </c>
      <c r="R465" s="915">
        <f t="shared" si="650"/>
        <v>2011</v>
      </c>
      <c r="S465" s="833">
        <f t="shared" ref="S465:S472" si="667">R465-R464</f>
        <v>1</v>
      </c>
      <c r="T465" s="837">
        <f t="shared" si="651"/>
        <v>5979341.451648307</v>
      </c>
      <c r="U465" s="832">
        <f t="shared" si="652"/>
        <v>2011</v>
      </c>
      <c r="V465" s="838">
        <f t="shared" si="656"/>
        <v>269070365.32417381</v>
      </c>
      <c r="W465" s="989"/>
      <c r="X465" s="840"/>
      <c r="Y465" s="815"/>
      <c r="Z465" s="1815" t="s">
        <v>3366</v>
      </c>
      <c r="AA465" s="1815"/>
      <c r="AB465" s="1815"/>
      <c r="AC465" s="859">
        <f>SUM(Q457:Q467)</f>
        <v>53855390.161538154</v>
      </c>
    </row>
    <row r="466" spans="1:29" ht="16">
      <c r="A466" s="1036"/>
      <c r="B466" s="1033"/>
      <c r="C466" s="973"/>
      <c r="D466" s="974"/>
      <c r="E466" s="830">
        <f t="shared" si="664"/>
        <v>2012</v>
      </c>
      <c r="F466" s="976">
        <v>0</v>
      </c>
      <c r="G466" s="853">
        <f t="shared" si="653"/>
        <v>45</v>
      </c>
      <c r="H466" s="893"/>
      <c r="I466" s="894">
        <f t="shared" si="648"/>
        <v>2056</v>
      </c>
      <c r="J466" s="895">
        <f t="shared" si="665"/>
        <v>0</v>
      </c>
      <c r="K466" s="896">
        <f t="shared" si="659"/>
        <v>0</v>
      </c>
      <c r="L466" s="1024">
        <f t="shared" si="654"/>
        <v>0</v>
      </c>
      <c r="M466" s="897">
        <f t="shared" si="660"/>
        <v>45</v>
      </c>
      <c r="N466" s="894">
        <f t="shared" si="649"/>
        <v>2056</v>
      </c>
      <c r="O466" s="834">
        <f t="shared" si="666"/>
        <v>269070365.32417381</v>
      </c>
      <c r="P466" s="835">
        <f t="shared" si="661"/>
        <v>269070365.32417381</v>
      </c>
      <c r="Q466" s="898">
        <f t="shared" si="662"/>
        <v>5979341.451648307</v>
      </c>
      <c r="R466" s="915">
        <f t="shared" si="650"/>
        <v>2012</v>
      </c>
      <c r="S466" s="833">
        <f t="shared" si="667"/>
        <v>1</v>
      </c>
      <c r="T466" s="837">
        <f t="shared" si="651"/>
        <v>5979341.451648307</v>
      </c>
      <c r="U466" s="832">
        <f t="shared" si="652"/>
        <v>2012</v>
      </c>
      <c r="V466" s="838">
        <f t="shared" si="656"/>
        <v>263091023.87252551</v>
      </c>
      <c r="W466" s="989"/>
      <c r="X466" s="840"/>
      <c r="Y466" s="815"/>
      <c r="Z466" s="808"/>
      <c r="AA466" s="808"/>
      <c r="AB466" s="842"/>
      <c r="AC466" s="842"/>
    </row>
    <row r="467" spans="1:29" ht="16">
      <c r="A467" s="1036"/>
      <c r="B467" s="972"/>
      <c r="C467" s="973"/>
      <c r="D467" s="974"/>
      <c r="E467" s="830">
        <f t="shared" si="664"/>
        <v>2013</v>
      </c>
      <c r="F467" s="976">
        <v>0</v>
      </c>
      <c r="G467" s="853">
        <f t="shared" si="653"/>
        <v>44</v>
      </c>
      <c r="H467" s="893"/>
      <c r="I467" s="894">
        <f t="shared" si="648"/>
        <v>2056</v>
      </c>
      <c r="J467" s="895">
        <f t="shared" si="665"/>
        <v>0</v>
      </c>
      <c r="K467" s="896">
        <f t="shared" si="659"/>
        <v>0</v>
      </c>
      <c r="L467" s="1024">
        <f t="shared" si="654"/>
        <v>0</v>
      </c>
      <c r="M467" s="897">
        <f t="shared" si="660"/>
        <v>44</v>
      </c>
      <c r="N467" s="894">
        <f t="shared" si="649"/>
        <v>2056</v>
      </c>
      <c r="O467" s="834">
        <f t="shared" si="666"/>
        <v>263091023.87252551</v>
      </c>
      <c r="P467" s="835">
        <f t="shared" si="661"/>
        <v>263091023.87252551</v>
      </c>
      <c r="Q467" s="898">
        <f t="shared" si="662"/>
        <v>5979341.451648307</v>
      </c>
      <c r="R467" s="915">
        <f t="shared" si="650"/>
        <v>2013</v>
      </c>
      <c r="S467" s="833">
        <f t="shared" si="667"/>
        <v>1</v>
      </c>
      <c r="T467" s="837">
        <f t="shared" si="651"/>
        <v>5979341.451648307</v>
      </c>
      <c r="U467" s="832">
        <f t="shared" si="652"/>
        <v>2013</v>
      </c>
      <c r="V467" s="838">
        <f t="shared" si="656"/>
        <v>257111682.42087722</v>
      </c>
      <c r="W467" s="989"/>
      <c r="X467" s="840"/>
      <c r="Y467" s="815"/>
      <c r="Z467" s="808"/>
      <c r="AA467" s="808"/>
      <c r="AB467" s="842"/>
      <c r="AC467" s="842"/>
    </row>
    <row r="468" spans="1:29" ht="16">
      <c r="A468" s="1036"/>
      <c r="B468" s="972"/>
      <c r="C468" s="973"/>
      <c r="D468" s="974"/>
      <c r="E468" s="830">
        <f t="shared" si="664"/>
        <v>2014</v>
      </c>
      <c r="F468" s="976">
        <v>0</v>
      </c>
      <c r="G468" s="853">
        <f t="shared" si="653"/>
        <v>43</v>
      </c>
      <c r="H468" s="893"/>
      <c r="I468" s="894">
        <f t="shared" si="648"/>
        <v>2056</v>
      </c>
      <c r="J468" s="895">
        <f t="shared" si="665"/>
        <v>0</v>
      </c>
      <c r="K468" s="896">
        <f t="shared" si="659"/>
        <v>0</v>
      </c>
      <c r="L468" s="1024">
        <f t="shared" si="654"/>
        <v>0</v>
      </c>
      <c r="M468" s="897">
        <f t="shared" si="660"/>
        <v>43</v>
      </c>
      <c r="N468" s="894">
        <f t="shared" si="649"/>
        <v>2056</v>
      </c>
      <c r="O468" s="834">
        <f t="shared" si="666"/>
        <v>257111682.42087722</v>
      </c>
      <c r="P468" s="835">
        <f t="shared" si="661"/>
        <v>257111682.42087722</v>
      </c>
      <c r="Q468" s="898">
        <f t="shared" si="662"/>
        <v>5979341.451648307</v>
      </c>
      <c r="R468" s="915">
        <f t="shared" si="650"/>
        <v>2014</v>
      </c>
      <c r="S468" s="833">
        <f t="shared" si="667"/>
        <v>1</v>
      </c>
      <c r="T468" s="837">
        <f t="shared" si="651"/>
        <v>5979341.451648307</v>
      </c>
      <c r="U468" s="832">
        <f t="shared" si="652"/>
        <v>2014</v>
      </c>
      <c r="V468" s="838">
        <f t="shared" si="656"/>
        <v>251132340.96922892</v>
      </c>
      <c r="W468" s="989"/>
      <c r="X468" s="840"/>
      <c r="Y468" s="815"/>
      <c r="Z468" s="808"/>
      <c r="AA468" s="808"/>
      <c r="AB468" s="842"/>
      <c r="AC468" s="842"/>
    </row>
    <row r="469" spans="1:29" ht="16">
      <c r="A469" s="1036"/>
      <c r="B469" s="972"/>
      <c r="C469" s="973"/>
      <c r="D469" s="974"/>
      <c r="E469" s="830">
        <f t="shared" si="664"/>
        <v>2015</v>
      </c>
      <c r="F469" s="976">
        <v>0</v>
      </c>
      <c r="G469" s="853">
        <f t="shared" si="653"/>
        <v>42</v>
      </c>
      <c r="H469" s="893"/>
      <c r="I469" s="894">
        <f t="shared" si="648"/>
        <v>2056</v>
      </c>
      <c r="J469" s="895">
        <f t="shared" si="665"/>
        <v>0</v>
      </c>
      <c r="K469" s="896">
        <f t="shared" si="659"/>
        <v>0</v>
      </c>
      <c r="L469" s="1024">
        <f t="shared" si="654"/>
        <v>0</v>
      </c>
      <c r="M469" s="897">
        <f t="shared" si="660"/>
        <v>42</v>
      </c>
      <c r="N469" s="894">
        <f t="shared" si="649"/>
        <v>2056</v>
      </c>
      <c r="O469" s="834">
        <f t="shared" si="666"/>
        <v>251132340.96922892</v>
      </c>
      <c r="P469" s="835">
        <f t="shared" si="661"/>
        <v>251132340.96922892</v>
      </c>
      <c r="Q469" s="898">
        <f t="shared" si="662"/>
        <v>5979341.451648308</v>
      </c>
      <c r="R469" s="915">
        <f t="shared" si="650"/>
        <v>2015</v>
      </c>
      <c r="S469" s="833">
        <f t="shared" si="667"/>
        <v>1</v>
      </c>
      <c r="T469" s="837">
        <f t="shared" si="651"/>
        <v>5979341.451648308</v>
      </c>
      <c r="U469" s="832">
        <f t="shared" si="652"/>
        <v>2015</v>
      </c>
      <c r="V469" s="838">
        <f t="shared" si="656"/>
        <v>245152999.51758063</v>
      </c>
      <c r="W469" s="989"/>
      <c r="X469" s="840"/>
      <c r="Y469" s="815"/>
      <c r="Z469" s="808"/>
      <c r="AA469" s="808"/>
      <c r="AB469" s="842"/>
      <c r="AC469" s="842"/>
    </row>
    <row r="470" spans="1:29" ht="16">
      <c r="A470" s="1036"/>
      <c r="B470" s="972"/>
      <c r="C470" s="973"/>
      <c r="D470" s="974"/>
      <c r="E470" s="830">
        <f t="shared" si="664"/>
        <v>2016</v>
      </c>
      <c r="F470" s="976">
        <v>0</v>
      </c>
      <c r="G470" s="853">
        <f t="shared" si="653"/>
        <v>41</v>
      </c>
      <c r="H470" s="893"/>
      <c r="I470" s="894">
        <f t="shared" si="648"/>
        <v>2056</v>
      </c>
      <c r="J470" s="895">
        <f t="shared" si="665"/>
        <v>0</v>
      </c>
      <c r="K470" s="896">
        <f t="shared" si="659"/>
        <v>0</v>
      </c>
      <c r="L470" s="1024">
        <f t="shared" si="654"/>
        <v>0</v>
      </c>
      <c r="M470" s="897">
        <f t="shared" si="660"/>
        <v>41</v>
      </c>
      <c r="N470" s="894">
        <f t="shared" si="649"/>
        <v>2056</v>
      </c>
      <c r="O470" s="834">
        <f t="shared" si="666"/>
        <v>245152999.51758063</v>
      </c>
      <c r="P470" s="835">
        <f t="shared" si="661"/>
        <v>245152999.51758063</v>
      </c>
      <c r="Q470" s="898">
        <f t="shared" si="662"/>
        <v>5979341.451648308</v>
      </c>
      <c r="R470" s="915">
        <f t="shared" si="650"/>
        <v>2016</v>
      </c>
      <c r="S470" s="833">
        <f t="shared" si="667"/>
        <v>1</v>
      </c>
      <c r="T470" s="837">
        <f t="shared" si="651"/>
        <v>5979341.451648308</v>
      </c>
      <c r="U470" s="832">
        <f t="shared" si="652"/>
        <v>2016</v>
      </c>
      <c r="V470" s="838">
        <f t="shared" si="656"/>
        <v>239173658.06593233</v>
      </c>
      <c r="W470" s="989"/>
      <c r="X470" s="840"/>
      <c r="Y470" s="815"/>
      <c r="Z470" s="808"/>
      <c r="AA470" s="808"/>
      <c r="AB470" s="842"/>
      <c r="AC470" s="842"/>
    </row>
    <row r="471" spans="1:29" ht="16">
      <c r="A471" s="1036"/>
      <c r="B471" s="972"/>
      <c r="C471" s="973"/>
      <c r="D471" s="974"/>
      <c r="E471" s="830">
        <f t="shared" si="664"/>
        <v>2017</v>
      </c>
      <c r="F471" s="976">
        <v>0</v>
      </c>
      <c r="G471" s="853">
        <f t="shared" si="653"/>
        <v>40</v>
      </c>
      <c r="H471" s="893"/>
      <c r="I471" s="894">
        <f t="shared" si="648"/>
        <v>2056</v>
      </c>
      <c r="J471" s="895">
        <f t="shared" si="665"/>
        <v>0</v>
      </c>
      <c r="K471" s="896">
        <f t="shared" si="659"/>
        <v>0</v>
      </c>
      <c r="L471" s="1024">
        <f t="shared" si="654"/>
        <v>0</v>
      </c>
      <c r="M471" s="897">
        <f t="shared" si="660"/>
        <v>40</v>
      </c>
      <c r="N471" s="894">
        <f t="shared" si="649"/>
        <v>2056</v>
      </c>
      <c r="O471" s="834">
        <f t="shared" si="666"/>
        <v>239173658.06593233</v>
      </c>
      <c r="P471" s="835">
        <f t="shared" si="661"/>
        <v>239173658.06593233</v>
      </c>
      <c r="Q471" s="898">
        <f t="shared" si="662"/>
        <v>5979341.451648308</v>
      </c>
      <c r="R471" s="915">
        <f t="shared" si="650"/>
        <v>2017</v>
      </c>
      <c r="S471" s="833">
        <f t="shared" si="667"/>
        <v>1</v>
      </c>
      <c r="T471" s="837">
        <f t="shared" si="651"/>
        <v>5979341.451648308</v>
      </c>
      <c r="U471" s="832">
        <f t="shared" si="652"/>
        <v>2017</v>
      </c>
      <c r="V471" s="838">
        <f t="shared" si="656"/>
        <v>233194316.61428404</v>
      </c>
      <c r="W471" s="989"/>
      <c r="X471" s="840"/>
      <c r="Y471" s="815"/>
      <c r="Z471" s="808"/>
      <c r="AA471" s="808"/>
      <c r="AB471" s="842"/>
      <c r="AC471" s="842"/>
    </row>
    <row r="472" spans="1:29" ht="16">
      <c r="A472" s="1036"/>
      <c r="B472" s="972"/>
      <c r="C472" s="973"/>
      <c r="D472" s="974"/>
      <c r="E472" s="830">
        <f t="shared" si="664"/>
        <v>2018</v>
      </c>
      <c r="F472" s="976">
        <v>0</v>
      </c>
      <c r="G472" s="853">
        <f t="shared" si="653"/>
        <v>39</v>
      </c>
      <c r="H472" s="893"/>
      <c r="I472" s="894">
        <f t="shared" si="648"/>
        <v>2056</v>
      </c>
      <c r="J472" s="895">
        <f t="shared" si="665"/>
        <v>0</v>
      </c>
      <c r="K472" s="896">
        <f t="shared" si="659"/>
        <v>0</v>
      </c>
      <c r="L472" s="1024">
        <f t="shared" si="654"/>
        <v>0</v>
      </c>
      <c r="M472" s="897">
        <f t="shared" si="660"/>
        <v>39</v>
      </c>
      <c r="N472" s="894">
        <f t="shared" si="649"/>
        <v>2056</v>
      </c>
      <c r="O472" s="834">
        <f t="shared" si="666"/>
        <v>233194316.61428404</v>
      </c>
      <c r="P472" s="835">
        <f t="shared" si="661"/>
        <v>233194316.61428404</v>
      </c>
      <c r="Q472" s="898">
        <f t="shared" si="662"/>
        <v>5979341.4516483089</v>
      </c>
      <c r="R472" s="915">
        <f t="shared" si="650"/>
        <v>2018</v>
      </c>
      <c r="S472" s="833">
        <f t="shared" si="667"/>
        <v>1</v>
      </c>
      <c r="T472" s="837">
        <f t="shared" si="651"/>
        <v>5979341.4516483089</v>
      </c>
      <c r="U472" s="832">
        <f t="shared" si="652"/>
        <v>2018</v>
      </c>
      <c r="V472" s="838">
        <f t="shared" si="656"/>
        <v>227214975.16263574</v>
      </c>
      <c r="W472" s="989"/>
      <c r="X472" s="840"/>
      <c r="Y472" s="815"/>
      <c r="Z472" s="808"/>
      <c r="AA472" s="808"/>
      <c r="AB472" s="842"/>
      <c r="AC472" s="842"/>
    </row>
    <row r="473" spans="1:29" ht="16">
      <c r="A473" s="1040"/>
      <c r="B473" s="1239"/>
      <c r="C473" s="1240"/>
      <c r="D473" s="1241"/>
      <c r="E473" s="1236">
        <v>2019</v>
      </c>
      <c r="F473" s="976">
        <v>0</v>
      </c>
      <c r="G473" s="853">
        <f t="shared" ref="G473" si="668">M472-(E473-E472)</f>
        <v>38</v>
      </c>
      <c r="H473" s="893"/>
      <c r="I473" s="894">
        <f t="shared" ref="I473" si="669">E473+M473-1</f>
        <v>2056</v>
      </c>
      <c r="J473" s="895">
        <f t="shared" ref="J473" si="670">F473/P472</f>
        <v>0</v>
      </c>
      <c r="K473" s="896">
        <f t="shared" ref="K473" si="671">IF(J473=0%,0,IF(J473&lt;=25%,5,IF(J473&lt;=50%,10,IF(J473&lt;=75%,15,50))))</f>
        <v>0</v>
      </c>
      <c r="L473" s="1024">
        <f t="shared" ref="L473" si="672">IF(OR(AND(ISBLANK(D473),ISBLANK(F473)),ISTEXT(D473),ISTEXT(F473)),"",IF(G473+K473&gt;$G$34,$G$34-G473,K473))</f>
        <v>0</v>
      </c>
      <c r="M473" s="897">
        <f t="shared" ref="M473" si="673">IF(OR(AND(ISBLANK(D473),ISBLANK(F473)),ISTEXT(D473),ISTEXT(F473)),"",G473+L473)</f>
        <v>38</v>
      </c>
      <c r="N473" s="894">
        <f t="shared" ref="N473" si="674">E473+M473-1</f>
        <v>2056</v>
      </c>
      <c r="O473" s="834">
        <f t="shared" ref="O473" si="675">V472</f>
        <v>227214975.16263574</v>
      </c>
      <c r="P473" s="835">
        <f t="shared" ref="P473" si="676">O473+F473</f>
        <v>227214975.16263574</v>
      </c>
      <c r="Q473" s="898">
        <f t="shared" ref="Q473" si="677">(P473)/M473</f>
        <v>5979341.4516483089</v>
      </c>
      <c r="R473" s="915">
        <f t="shared" ref="R473" si="678">E473</f>
        <v>2019</v>
      </c>
      <c r="S473" s="833">
        <f t="shared" ref="S473" si="679">R473-R472</f>
        <v>1</v>
      </c>
      <c r="T473" s="837">
        <f t="shared" ref="T473" si="680">Q473*S473</f>
        <v>5979341.4516483089</v>
      </c>
      <c r="U473" s="832">
        <f t="shared" ref="U473" si="681">E473</f>
        <v>2019</v>
      </c>
      <c r="V473" s="838">
        <f t="shared" ref="V473" si="682">IF(OR(AND(ISBLANK(D473),ISBLANK(F473)),ISTEXT(D473),ISTEXT(F473)),"",P473-T473)</f>
        <v>221235633.71098745</v>
      </c>
      <c r="W473" s="989"/>
      <c r="X473" s="840"/>
      <c r="Y473" s="815"/>
      <c r="Z473" s="808"/>
      <c r="AA473" s="808"/>
      <c r="AB473" s="842"/>
      <c r="AC473" s="842"/>
    </row>
    <row r="474" spans="1:29" ht="16">
      <c r="A474" s="1816" t="s">
        <v>100</v>
      </c>
      <c r="B474" s="1817"/>
      <c r="C474" s="1817"/>
      <c r="D474" s="1817"/>
      <c r="E474" s="1818"/>
      <c r="F474" s="991">
        <f>SUM(F457:F471)</f>
        <v>310967072.58241528</v>
      </c>
      <c r="G474" s="861"/>
      <c r="H474" s="862"/>
      <c r="I474" s="863"/>
      <c r="J474" s="863"/>
      <c r="K474" s="861"/>
      <c r="L474" s="1054"/>
      <c r="M474" s="864"/>
      <c r="N474" s="863"/>
      <c r="O474" s="865"/>
      <c r="P474" s="866"/>
      <c r="Q474" s="867"/>
      <c r="R474" s="868"/>
      <c r="S474" s="868"/>
      <c r="T474" s="866">
        <f>SUM(T457:T473)</f>
        <v>89731438.871428013</v>
      </c>
      <c r="U474" s="869"/>
      <c r="V474" s="870"/>
      <c r="W474" s="1053"/>
      <c r="X474" s="803"/>
      <c r="Y474" s="803"/>
      <c r="Z474" s="803"/>
      <c r="AA474" s="803"/>
      <c r="AB474" s="803"/>
      <c r="AC474" s="803"/>
    </row>
    <row r="477" spans="1:29" ht="16">
      <c r="A477" s="1813" t="s">
        <v>3424</v>
      </c>
      <c r="B477" s="1813"/>
      <c r="C477" s="1813"/>
      <c r="D477" s="1813"/>
      <c r="E477" s="884"/>
      <c r="F477" s="885"/>
      <c r="G477" s="885"/>
      <c r="H477" s="797"/>
      <c r="I477" s="798"/>
      <c r="J477" s="798"/>
      <c r="K477" s="885"/>
      <c r="L477" s="1027"/>
      <c r="M477" s="885"/>
      <c r="N477" s="885"/>
      <c r="O477" s="885"/>
      <c r="P477" s="885"/>
      <c r="Q477" s="885"/>
      <c r="R477" s="885"/>
      <c r="S477" s="885"/>
      <c r="T477" s="886"/>
      <c r="U477" s="887"/>
      <c r="V477" s="885"/>
      <c r="W477" s="885"/>
      <c r="X477" s="888"/>
      <c r="Y477" s="888"/>
      <c r="Z477" s="888"/>
      <c r="AA477" s="888"/>
      <c r="AB477" s="888"/>
      <c r="AC477" s="888"/>
    </row>
    <row r="478" spans="1:29" ht="17">
      <c r="A478" s="1792" t="s">
        <v>118</v>
      </c>
      <c r="B478" s="1792" t="s">
        <v>3340</v>
      </c>
      <c r="C478" s="1792" t="s">
        <v>3</v>
      </c>
      <c r="D478" s="1792" t="s">
        <v>3341</v>
      </c>
      <c r="E478" s="1792"/>
      <c r="F478" s="1814" t="s">
        <v>3342</v>
      </c>
      <c r="G478" s="1792" t="s">
        <v>3343</v>
      </c>
      <c r="H478" s="1792"/>
      <c r="I478" s="1792" t="s">
        <v>3344</v>
      </c>
      <c r="J478" s="1793" t="s">
        <v>3345</v>
      </c>
      <c r="K478" s="1792" t="s">
        <v>3346</v>
      </c>
      <c r="L478" s="1796" t="s">
        <v>3347</v>
      </c>
      <c r="M478" s="1797" t="s">
        <v>3348</v>
      </c>
      <c r="N478" s="1792" t="s">
        <v>3349</v>
      </c>
      <c r="O478" s="1805" t="s">
        <v>3350</v>
      </c>
      <c r="P478" s="1806"/>
      <c r="Q478" s="1051" t="s">
        <v>3351</v>
      </c>
      <c r="R478" s="1805" t="s">
        <v>2425</v>
      </c>
      <c r="S478" s="1807"/>
      <c r="T478" s="1806"/>
      <c r="U478" s="1808" t="s">
        <v>3352</v>
      </c>
      <c r="V478" s="1808"/>
      <c r="W478" s="1809" t="s">
        <v>3353</v>
      </c>
      <c r="X478" s="1812"/>
      <c r="Y478" s="1052"/>
      <c r="Z478" s="803">
        <v>20</v>
      </c>
      <c r="AA478" s="803"/>
      <c r="AB478" s="803"/>
      <c r="AC478" s="889"/>
    </row>
    <row r="479" spans="1:29" ht="16">
      <c r="A479" s="1792"/>
      <c r="B479" s="1792"/>
      <c r="C479" s="1792"/>
      <c r="D479" s="1792"/>
      <c r="E479" s="1792"/>
      <c r="F479" s="1814"/>
      <c r="G479" s="1792"/>
      <c r="H479" s="1792"/>
      <c r="I479" s="1792"/>
      <c r="J479" s="1794"/>
      <c r="K479" s="1792"/>
      <c r="L479" s="1796"/>
      <c r="M479" s="1798"/>
      <c r="N479" s="1792"/>
      <c r="O479" s="1809" t="s">
        <v>3354</v>
      </c>
      <c r="P479" s="1809" t="s">
        <v>3355</v>
      </c>
      <c r="Q479" s="1797" t="s">
        <v>3342</v>
      </c>
      <c r="R479" s="1797" t="s">
        <v>3356</v>
      </c>
      <c r="S479" s="1793" t="s">
        <v>3357</v>
      </c>
      <c r="T479" s="1797" t="s">
        <v>3342</v>
      </c>
      <c r="U479" s="1808"/>
      <c r="V479" s="1808"/>
      <c r="W479" s="1810"/>
      <c r="X479" s="1812"/>
      <c r="Y479" s="1052"/>
      <c r="Z479" s="803"/>
      <c r="AA479" s="803"/>
      <c r="AB479" s="803"/>
      <c r="AC479" s="803"/>
    </row>
    <row r="480" spans="1:29" ht="17">
      <c r="A480" s="1792"/>
      <c r="B480" s="1792"/>
      <c r="C480" s="1792"/>
      <c r="D480" s="810" t="s">
        <v>20</v>
      </c>
      <c r="E480" s="811" t="s">
        <v>1914</v>
      </c>
      <c r="F480" s="1814"/>
      <c r="G480" s="1053" t="s">
        <v>1914</v>
      </c>
      <c r="H480" s="1053" t="s">
        <v>3358</v>
      </c>
      <c r="I480" s="1792"/>
      <c r="J480" s="1795"/>
      <c r="K480" s="813" t="s">
        <v>1914</v>
      </c>
      <c r="L480" s="1022" t="s">
        <v>1914</v>
      </c>
      <c r="M480" s="1053" t="s">
        <v>1914</v>
      </c>
      <c r="N480" s="1792"/>
      <c r="O480" s="1811"/>
      <c r="P480" s="1811"/>
      <c r="Q480" s="1798"/>
      <c r="R480" s="1798"/>
      <c r="S480" s="1795"/>
      <c r="T480" s="1798"/>
      <c r="U480" s="1053" t="s">
        <v>3359</v>
      </c>
      <c r="V480" s="1053" t="s">
        <v>3342</v>
      </c>
      <c r="W480" s="1811"/>
      <c r="X480" s="814"/>
      <c r="Y480" s="814"/>
      <c r="Z480" s="803"/>
      <c r="AA480" s="803"/>
      <c r="AB480" s="803"/>
      <c r="AC480" s="803"/>
    </row>
    <row r="481" spans="1:29" ht="16">
      <c r="A481" s="1048"/>
      <c r="B481" s="1043" t="s">
        <v>3388</v>
      </c>
      <c r="C481" s="1049">
        <v>31101</v>
      </c>
      <c r="D481" s="1045"/>
      <c r="E481" s="975">
        <v>2003</v>
      </c>
      <c r="F481" s="1046">
        <v>530000000</v>
      </c>
      <c r="G481" s="1041">
        <f>VLOOKUP(C481,'[18]umur ekonomis'!$A$1:$C$79,3)</f>
        <v>50</v>
      </c>
      <c r="H481" s="926"/>
      <c r="I481" s="894">
        <f t="shared" ref="I481:I496" si="683">E481+M481-1</f>
        <v>2052</v>
      </c>
      <c r="J481" s="927"/>
      <c r="K481" s="925"/>
      <c r="L481" s="1023">
        <f>IF(G481+K481&gt;$G481,$G481-G481,K481)</f>
        <v>0</v>
      </c>
      <c r="M481" s="928">
        <f>G481+L481</f>
        <v>50</v>
      </c>
      <c r="N481" s="894">
        <f t="shared" ref="N481:N496" si="684">E481+M481-1</f>
        <v>2052</v>
      </c>
      <c r="O481" s="905">
        <f>F481</f>
        <v>530000000</v>
      </c>
      <c r="P481" s="898">
        <f>O481</f>
        <v>530000000</v>
      </c>
      <c r="Q481" s="898">
        <f>(O481)/M481</f>
        <v>10600000</v>
      </c>
      <c r="R481" s="929">
        <f t="shared" ref="R481:R496" si="685">E481</f>
        <v>2003</v>
      </c>
      <c r="S481" s="897">
        <v>1</v>
      </c>
      <c r="T481" s="930">
        <f t="shared" ref="T481:T496" si="686">Q481*S481</f>
        <v>10600000</v>
      </c>
      <c r="U481" s="894">
        <f t="shared" ref="U481:U496" si="687">E481</f>
        <v>2003</v>
      </c>
      <c r="V481" s="931">
        <f>IF(OR(AND(ISBLANK(D481),ISBLANK(F481)),ISTEXT(D481),ISTEXT(F481)),"",F481-Q481)</f>
        <v>519400000</v>
      </c>
      <c r="W481" s="932"/>
      <c r="X481" s="933"/>
      <c r="Y481" s="933"/>
      <c r="Z481" s="934" t="s">
        <v>3360</v>
      </c>
      <c r="AA481" s="935"/>
      <c r="AB481" s="935"/>
      <c r="AC481" s="936"/>
    </row>
    <row r="482" spans="1:29" ht="16">
      <c r="A482" s="1048"/>
      <c r="B482" s="1043"/>
      <c r="C482" s="1050"/>
      <c r="D482" s="974"/>
      <c r="E482" s="975">
        <f>E481+1</f>
        <v>2004</v>
      </c>
      <c r="F482" s="1046">
        <v>0</v>
      </c>
      <c r="G482" s="1042">
        <f t="shared" ref="G482:G496" si="688">M481-(E482-E481)</f>
        <v>49</v>
      </c>
      <c r="H482" s="893"/>
      <c r="I482" s="894">
        <f t="shared" si="683"/>
        <v>2052</v>
      </c>
      <c r="J482" s="895">
        <f>F482/$F$34</f>
        <v>0</v>
      </c>
      <c r="K482" s="896">
        <f>IF(J482=0%,0,IF(J482&lt;=25%,5,IF(J482&lt;=50%,10,IF(J482&lt;=75%,15,50))))</f>
        <v>0</v>
      </c>
      <c r="L482" s="1024">
        <f t="shared" ref="L482:L496" si="689">IF(OR(AND(ISBLANK(D482),ISBLANK(F482)),ISTEXT(D482),ISTEXT(F482)),"",IF(G482+K482&gt;$G$34,$G$34-G482,K482))</f>
        <v>0</v>
      </c>
      <c r="M482" s="897">
        <f>IF(OR(AND(ISBLANK(E482),ISBLANK(F482)),ISTEXT(E482),ISTEXT(F482)),"",G482+L482)</f>
        <v>49</v>
      </c>
      <c r="N482" s="894">
        <f t="shared" si="684"/>
        <v>2052</v>
      </c>
      <c r="O482" s="834">
        <f t="shared" ref="O482:O485" si="690">V481</f>
        <v>519400000</v>
      </c>
      <c r="P482" s="835">
        <f>O482+F482</f>
        <v>519400000</v>
      </c>
      <c r="Q482" s="898">
        <f>(P482)/M482</f>
        <v>10600000</v>
      </c>
      <c r="R482" s="915">
        <f t="shared" si="685"/>
        <v>2004</v>
      </c>
      <c r="S482" s="833">
        <f>R482-R481</f>
        <v>1</v>
      </c>
      <c r="T482" s="837">
        <f t="shared" si="686"/>
        <v>10600000</v>
      </c>
      <c r="U482" s="832">
        <f t="shared" si="687"/>
        <v>2004</v>
      </c>
      <c r="V482" s="838">
        <f t="shared" ref="V482:V496" si="691">IF(OR(AND(ISBLANK(D482),ISBLANK(F482)),ISTEXT(D482),ISTEXT(F482)),"",P482-T482)</f>
        <v>508800000</v>
      </c>
      <c r="W482" s="839"/>
      <c r="X482" s="840"/>
      <c r="Y482" s="815"/>
      <c r="Z482" s="841" t="s">
        <v>3361</v>
      </c>
      <c r="AA482" s="842"/>
      <c r="AB482" s="842"/>
      <c r="AC482" s="843">
        <f>F498</f>
        <v>1227940937.3664181</v>
      </c>
    </row>
    <row r="483" spans="1:29" ht="16">
      <c r="A483" s="1048"/>
      <c r="B483" s="1037"/>
      <c r="C483" s="1050"/>
      <c r="D483" s="974"/>
      <c r="E483" s="975">
        <f t="shared" ref="E483:E485" si="692">E482+1</f>
        <v>2005</v>
      </c>
      <c r="F483" s="1039">
        <v>0</v>
      </c>
      <c r="G483" s="1042">
        <f t="shared" si="688"/>
        <v>48</v>
      </c>
      <c r="H483" s="893"/>
      <c r="I483" s="894">
        <f t="shared" si="683"/>
        <v>2052</v>
      </c>
      <c r="J483" s="895">
        <f t="shared" ref="J483" si="693">F483/$F$59</f>
        <v>0</v>
      </c>
      <c r="K483" s="896">
        <f t="shared" ref="K483:K496" si="694">IF(J483=0%,0,IF(J483&lt;=25%,5,IF(J483&lt;=50%,10,IF(J483&lt;=75%,15,50))))</f>
        <v>0</v>
      </c>
      <c r="L483" s="1024">
        <f t="shared" si="689"/>
        <v>0</v>
      </c>
      <c r="M483" s="897">
        <f t="shared" ref="M483:M496" si="695">IF(OR(AND(ISBLANK(D483),ISBLANK(F483)),ISTEXT(D483),ISTEXT(F483)),"",G483+L483)</f>
        <v>48</v>
      </c>
      <c r="N483" s="894">
        <f t="shared" si="684"/>
        <v>2052</v>
      </c>
      <c r="O483" s="834">
        <f t="shared" si="690"/>
        <v>508800000</v>
      </c>
      <c r="P483" s="835">
        <f t="shared" ref="P483:P496" si="696">O483+F483</f>
        <v>508800000</v>
      </c>
      <c r="Q483" s="898">
        <f t="shared" ref="Q483:Q496" si="697">(P483)/M483</f>
        <v>10600000</v>
      </c>
      <c r="R483" s="915">
        <f t="shared" si="685"/>
        <v>2005</v>
      </c>
      <c r="S483" s="833">
        <f t="shared" ref="S483:S485" si="698">R483-R482</f>
        <v>1</v>
      </c>
      <c r="T483" s="837">
        <f t="shared" si="686"/>
        <v>10600000</v>
      </c>
      <c r="U483" s="832">
        <f t="shared" si="687"/>
        <v>2005</v>
      </c>
      <c r="V483" s="838">
        <f t="shared" si="691"/>
        <v>498200000</v>
      </c>
      <c r="W483" s="839"/>
      <c r="X483" s="840"/>
      <c r="Y483" s="815"/>
      <c r="Z483" s="841" t="s">
        <v>3362</v>
      </c>
      <c r="AA483" s="797"/>
      <c r="AB483" s="797"/>
      <c r="AC483" s="843">
        <f>T498</f>
        <v>350640643.71526867</v>
      </c>
    </row>
    <row r="484" spans="1:29" ht="16">
      <c r="A484" s="1048"/>
      <c r="B484" s="1043"/>
      <c r="C484" s="1050"/>
      <c r="D484" s="974"/>
      <c r="E484" s="975">
        <f t="shared" si="692"/>
        <v>2006</v>
      </c>
      <c r="F484" s="1039">
        <v>0</v>
      </c>
      <c r="G484" s="1042">
        <f t="shared" si="688"/>
        <v>47</v>
      </c>
      <c r="H484" s="893"/>
      <c r="I484" s="894">
        <f t="shared" si="683"/>
        <v>2052</v>
      </c>
      <c r="J484" s="895">
        <f>F484/P483</f>
        <v>0</v>
      </c>
      <c r="K484" s="896">
        <f t="shared" si="694"/>
        <v>0</v>
      </c>
      <c r="L484" s="1024">
        <f t="shared" si="689"/>
        <v>0</v>
      </c>
      <c r="M484" s="897">
        <f t="shared" si="695"/>
        <v>47</v>
      </c>
      <c r="N484" s="894">
        <f t="shared" si="684"/>
        <v>2052</v>
      </c>
      <c r="O484" s="834">
        <f t="shared" si="690"/>
        <v>498200000</v>
      </c>
      <c r="P484" s="835">
        <f t="shared" si="696"/>
        <v>498200000</v>
      </c>
      <c r="Q484" s="898">
        <f t="shared" si="697"/>
        <v>10600000</v>
      </c>
      <c r="R484" s="915">
        <f t="shared" si="685"/>
        <v>2006</v>
      </c>
      <c r="S484" s="833">
        <f t="shared" si="698"/>
        <v>1</v>
      </c>
      <c r="T484" s="837">
        <f t="shared" si="686"/>
        <v>10600000</v>
      </c>
      <c r="U484" s="832">
        <f t="shared" si="687"/>
        <v>2006</v>
      </c>
      <c r="V484" s="838">
        <f t="shared" si="691"/>
        <v>487600000</v>
      </c>
      <c r="W484" s="839"/>
      <c r="X484" s="840"/>
      <c r="Y484" s="815"/>
      <c r="Z484" s="854" t="s">
        <v>3363</v>
      </c>
      <c r="AA484" s="842"/>
      <c r="AB484" s="842"/>
      <c r="AC484" s="843">
        <f>AC482-AC483</f>
        <v>877300293.65114951</v>
      </c>
    </row>
    <row r="485" spans="1:29" ht="16">
      <c r="A485" s="1048"/>
      <c r="B485" s="1043" t="s">
        <v>3389</v>
      </c>
      <c r="C485" s="1050"/>
      <c r="D485" s="974"/>
      <c r="E485" s="975">
        <f t="shared" si="692"/>
        <v>2007</v>
      </c>
      <c r="F485" s="1039">
        <v>697940937.36641812</v>
      </c>
      <c r="G485" s="1042">
        <f t="shared" si="688"/>
        <v>46</v>
      </c>
      <c r="H485" s="893"/>
      <c r="I485" s="894">
        <f t="shared" si="683"/>
        <v>2056</v>
      </c>
      <c r="J485" s="895">
        <f>F485/P484</f>
        <v>1.4009252054725374</v>
      </c>
      <c r="K485" s="896">
        <f t="shared" si="694"/>
        <v>50</v>
      </c>
      <c r="L485" s="1024">
        <f t="shared" si="689"/>
        <v>4</v>
      </c>
      <c r="M485" s="897">
        <f t="shared" si="695"/>
        <v>50</v>
      </c>
      <c r="N485" s="894">
        <f t="shared" si="684"/>
        <v>2056</v>
      </c>
      <c r="O485" s="834">
        <f t="shared" si="690"/>
        <v>487600000</v>
      </c>
      <c r="P485" s="835">
        <f t="shared" si="696"/>
        <v>1185540937.3664181</v>
      </c>
      <c r="Q485" s="898">
        <f t="shared" si="697"/>
        <v>23710818.747328363</v>
      </c>
      <c r="R485" s="915">
        <f t="shared" si="685"/>
        <v>2007</v>
      </c>
      <c r="S485" s="833">
        <f t="shared" si="698"/>
        <v>1</v>
      </c>
      <c r="T485" s="837">
        <f t="shared" si="686"/>
        <v>23710818.747328363</v>
      </c>
      <c r="U485" s="832">
        <f t="shared" si="687"/>
        <v>2007</v>
      </c>
      <c r="V485" s="838">
        <f t="shared" si="691"/>
        <v>1161830118.6190898</v>
      </c>
      <c r="W485" s="839"/>
      <c r="X485" s="840"/>
      <c r="Y485" s="815"/>
      <c r="Z485" s="841" t="s">
        <v>3364</v>
      </c>
      <c r="AA485" s="842"/>
      <c r="AB485" s="842"/>
      <c r="AC485" s="843">
        <f>V497-AC484</f>
        <v>0</v>
      </c>
    </row>
    <row r="486" spans="1:29" ht="16">
      <c r="A486" s="1048"/>
      <c r="B486" s="1037"/>
      <c r="C486" s="1050"/>
      <c r="D486" s="974"/>
      <c r="E486" s="975">
        <f>E485+1</f>
        <v>2008</v>
      </c>
      <c r="F486" s="1046">
        <v>0</v>
      </c>
      <c r="G486" s="1042">
        <f t="shared" si="688"/>
        <v>49</v>
      </c>
      <c r="H486" s="893"/>
      <c r="I486" s="894">
        <f t="shared" si="683"/>
        <v>2056</v>
      </c>
      <c r="J486" s="895">
        <f>F486/P485</f>
        <v>0</v>
      </c>
      <c r="K486" s="896">
        <f t="shared" si="694"/>
        <v>0</v>
      </c>
      <c r="L486" s="1024">
        <f t="shared" si="689"/>
        <v>0</v>
      </c>
      <c r="M486" s="897">
        <f t="shared" si="695"/>
        <v>49</v>
      </c>
      <c r="N486" s="894">
        <f t="shared" si="684"/>
        <v>2056</v>
      </c>
      <c r="O486" s="834">
        <f>V485</f>
        <v>1161830118.6190898</v>
      </c>
      <c r="P486" s="835">
        <f t="shared" si="696"/>
        <v>1161830118.6190898</v>
      </c>
      <c r="Q486" s="898">
        <f t="shared" si="697"/>
        <v>23710818.747328363</v>
      </c>
      <c r="R486" s="915">
        <f t="shared" si="685"/>
        <v>2008</v>
      </c>
      <c r="S486" s="833">
        <f>R486-R485</f>
        <v>1</v>
      </c>
      <c r="T486" s="837">
        <f t="shared" si="686"/>
        <v>23710818.747328363</v>
      </c>
      <c r="U486" s="832">
        <f t="shared" si="687"/>
        <v>2008</v>
      </c>
      <c r="V486" s="838">
        <f t="shared" si="691"/>
        <v>1138119299.8717616</v>
      </c>
      <c r="W486" s="839"/>
      <c r="X486" s="840"/>
      <c r="Y486" s="815"/>
      <c r="Z486" s="899"/>
      <c r="AA486" s="900"/>
      <c r="AB486" s="900"/>
      <c r="AC486" s="901"/>
    </row>
    <row r="487" spans="1:29" ht="16">
      <c r="A487" s="972"/>
      <c r="B487" s="1037"/>
      <c r="C487" s="973"/>
      <c r="D487" s="974"/>
      <c r="E487" s="975">
        <f>E486+1</f>
        <v>2009</v>
      </c>
      <c r="F487" s="1039">
        <v>0</v>
      </c>
      <c r="G487" s="1042">
        <f t="shared" si="688"/>
        <v>48</v>
      </c>
      <c r="H487" s="893"/>
      <c r="I487" s="894">
        <f t="shared" si="683"/>
        <v>2056</v>
      </c>
      <c r="J487" s="895">
        <f>F487/P486</f>
        <v>0</v>
      </c>
      <c r="K487" s="896">
        <f t="shared" si="694"/>
        <v>0</v>
      </c>
      <c r="L487" s="1024">
        <f t="shared" si="689"/>
        <v>0</v>
      </c>
      <c r="M487" s="897">
        <f t="shared" si="695"/>
        <v>48</v>
      </c>
      <c r="N487" s="894">
        <f t="shared" si="684"/>
        <v>2056</v>
      </c>
      <c r="O487" s="834">
        <f>V486</f>
        <v>1138119299.8717616</v>
      </c>
      <c r="P487" s="835">
        <f t="shared" si="696"/>
        <v>1138119299.8717616</v>
      </c>
      <c r="Q487" s="898">
        <f t="shared" si="697"/>
        <v>23710818.747328367</v>
      </c>
      <c r="R487" s="915">
        <f t="shared" si="685"/>
        <v>2009</v>
      </c>
      <c r="S487" s="833">
        <f>R487-R486</f>
        <v>1</v>
      </c>
      <c r="T487" s="837">
        <f t="shared" si="686"/>
        <v>23710818.747328367</v>
      </c>
      <c r="U487" s="832">
        <f t="shared" si="687"/>
        <v>2009</v>
      </c>
      <c r="V487" s="838">
        <f t="shared" si="691"/>
        <v>1114408481.1244333</v>
      </c>
      <c r="W487" s="839"/>
      <c r="X487" s="840"/>
      <c r="Y487" s="815"/>
      <c r="Z487" s="808"/>
      <c r="AC487" s="903"/>
    </row>
    <row r="488" spans="1:29" ht="16">
      <c r="A488" s="1040"/>
      <c r="B488" s="1037"/>
      <c r="C488" s="973"/>
      <c r="D488" s="974"/>
      <c r="E488" s="975">
        <f>E487+1</f>
        <v>2010</v>
      </c>
      <c r="F488" s="1046">
        <v>0</v>
      </c>
      <c r="G488" s="1042">
        <f t="shared" si="688"/>
        <v>47</v>
      </c>
      <c r="H488" s="893"/>
      <c r="I488" s="894">
        <f t="shared" si="683"/>
        <v>2056</v>
      </c>
      <c r="J488" s="895">
        <f>F488/P487</f>
        <v>0</v>
      </c>
      <c r="K488" s="896">
        <f t="shared" si="694"/>
        <v>0</v>
      </c>
      <c r="L488" s="1024">
        <f t="shared" si="689"/>
        <v>0</v>
      </c>
      <c r="M488" s="897">
        <f t="shared" si="695"/>
        <v>47</v>
      </c>
      <c r="N488" s="894">
        <f t="shared" si="684"/>
        <v>2056</v>
      </c>
      <c r="O488" s="834">
        <f>V487</f>
        <v>1114408481.1244333</v>
      </c>
      <c r="P488" s="835">
        <f t="shared" si="696"/>
        <v>1114408481.1244333</v>
      </c>
      <c r="Q488" s="898">
        <f t="shared" si="697"/>
        <v>23710818.747328367</v>
      </c>
      <c r="R488" s="915">
        <f t="shared" si="685"/>
        <v>2010</v>
      </c>
      <c r="S488" s="833">
        <f>R488-R487</f>
        <v>1</v>
      </c>
      <c r="T488" s="837">
        <f t="shared" si="686"/>
        <v>23710818.747328367</v>
      </c>
      <c r="U488" s="832">
        <f t="shared" si="687"/>
        <v>2010</v>
      </c>
      <c r="V488" s="838">
        <f t="shared" si="691"/>
        <v>1090697662.377105</v>
      </c>
      <c r="W488" s="839"/>
      <c r="X488" s="840"/>
      <c r="Y488" s="815"/>
      <c r="Z488" s="808"/>
      <c r="AA488" s="808"/>
      <c r="AB488" s="842"/>
      <c r="AC488" s="842"/>
    </row>
    <row r="489" spans="1:29" ht="16">
      <c r="A489" s="1036"/>
      <c r="B489" s="972"/>
      <c r="C489" s="973"/>
      <c r="D489" s="974"/>
      <c r="E489" s="830">
        <f t="shared" ref="E489:E496" si="699">E488+1</f>
        <v>2011</v>
      </c>
      <c r="F489" s="976">
        <v>0</v>
      </c>
      <c r="G489" s="853">
        <f t="shared" si="688"/>
        <v>46</v>
      </c>
      <c r="H489" s="893"/>
      <c r="I489" s="894">
        <f t="shared" si="683"/>
        <v>2056</v>
      </c>
      <c r="J489" s="895">
        <f t="shared" ref="J489:J496" si="700">F489/P488</f>
        <v>0</v>
      </c>
      <c r="K489" s="896">
        <f t="shared" si="694"/>
        <v>0</v>
      </c>
      <c r="L489" s="1024">
        <f t="shared" si="689"/>
        <v>0</v>
      </c>
      <c r="M489" s="897">
        <f t="shared" si="695"/>
        <v>46</v>
      </c>
      <c r="N489" s="894">
        <f t="shared" si="684"/>
        <v>2056</v>
      </c>
      <c r="O489" s="834">
        <f t="shared" ref="O489:O496" si="701">V488</f>
        <v>1090697662.377105</v>
      </c>
      <c r="P489" s="835">
        <f t="shared" si="696"/>
        <v>1090697662.377105</v>
      </c>
      <c r="Q489" s="898">
        <f t="shared" si="697"/>
        <v>23710818.747328371</v>
      </c>
      <c r="R489" s="915">
        <f t="shared" si="685"/>
        <v>2011</v>
      </c>
      <c r="S489" s="833">
        <f t="shared" ref="S489:S496" si="702">R489-R488</f>
        <v>1</v>
      </c>
      <c r="T489" s="837">
        <f t="shared" si="686"/>
        <v>23710818.747328371</v>
      </c>
      <c r="U489" s="832">
        <f t="shared" si="687"/>
        <v>2011</v>
      </c>
      <c r="V489" s="838">
        <f t="shared" si="691"/>
        <v>1066986843.6297766</v>
      </c>
      <c r="W489" s="989"/>
      <c r="X489" s="840"/>
      <c r="Y489" s="815"/>
      <c r="Z489" s="1815" t="s">
        <v>3366</v>
      </c>
      <c r="AA489" s="1815"/>
      <c r="AB489" s="1815"/>
      <c r="AC489" s="859">
        <f>SUM(Q481:Q491)</f>
        <v>208375731.23129857</v>
      </c>
    </row>
    <row r="490" spans="1:29" ht="16">
      <c r="A490" s="1036"/>
      <c r="B490" s="1033"/>
      <c r="C490" s="973"/>
      <c r="D490" s="974"/>
      <c r="E490" s="830">
        <f t="shared" si="699"/>
        <v>2012</v>
      </c>
      <c r="F490" s="976">
        <v>0</v>
      </c>
      <c r="G490" s="853">
        <f t="shared" si="688"/>
        <v>45</v>
      </c>
      <c r="H490" s="893"/>
      <c r="I490" s="894">
        <f t="shared" si="683"/>
        <v>2056</v>
      </c>
      <c r="J490" s="895">
        <f t="shared" si="700"/>
        <v>0</v>
      </c>
      <c r="K490" s="896">
        <f t="shared" si="694"/>
        <v>0</v>
      </c>
      <c r="L490" s="1024">
        <f t="shared" si="689"/>
        <v>0</v>
      </c>
      <c r="M490" s="897">
        <f t="shared" si="695"/>
        <v>45</v>
      </c>
      <c r="N490" s="894">
        <f t="shared" si="684"/>
        <v>2056</v>
      </c>
      <c r="O490" s="834">
        <f t="shared" si="701"/>
        <v>1066986843.6297766</v>
      </c>
      <c r="P490" s="835">
        <f t="shared" si="696"/>
        <v>1066986843.6297766</v>
      </c>
      <c r="Q490" s="898">
        <f t="shared" si="697"/>
        <v>23710818.747328367</v>
      </c>
      <c r="R490" s="915">
        <f t="shared" si="685"/>
        <v>2012</v>
      </c>
      <c r="S490" s="833">
        <f t="shared" si="702"/>
        <v>1</v>
      </c>
      <c r="T490" s="837">
        <f t="shared" si="686"/>
        <v>23710818.747328367</v>
      </c>
      <c r="U490" s="832">
        <f t="shared" si="687"/>
        <v>2012</v>
      </c>
      <c r="V490" s="838">
        <f t="shared" si="691"/>
        <v>1043276024.8824482</v>
      </c>
      <c r="W490" s="989"/>
      <c r="X490" s="840"/>
      <c r="Y490" s="815"/>
      <c r="Z490" s="808"/>
      <c r="AA490" s="808"/>
      <c r="AB490" s="842"/>
      <c r="AC490" s="842"/>
    </row>
    <row r="491" spans="1:29" ht="16">
      <c r="A491" s="1036"/>
      <c r="B491" s="972"/>
      <c r="C491" s="973"/>
      <c r="D491" s="974"/>
      <c r="E491" s="830">
        <f t="shared" si="699"/>
        <v>2013</v>
      </c>
      <c r="F491" s="976">
        <v>0</v>
      </c>
      <c r="G491" s="853">
        <f t="shared" si="688"/>
        <v>44</v>
      </c>
      <c r="H491" s="893"/>
      <c r="I491" s="894">
        <f t="shared" si="683"/>
        <v>2056</v>
      </c>
      <c r="J491" s="895">
        <f t="shared" si="700"/>
        <v>0</v>
      </c>
      <c r="K491" s="896">
        <f t="shared" si="694"/>
        <v>0</v>
      </c>
      <c r="L491" s="1024">
        <f t="shared" si="689"/>
        <v>0</v>
      </c>
      <c r="M491" s="897">
        <f t="shared" si="695"/>
        <v>44</v>
      </c>
      <c r="N491" s="894">
        <f t="shared" si="684"/>
        <v>2056</v>
      </c>
      <c r="O491" s="834">
        <f t="shared" si="701"/>
        <v>1043276024.8824482</v>
      </c>
      <c r="P491" s="835">
        <f t="shared" si="696"/>
        <v>1043276024.8824482</v>
      </c>
      <c r="Q491" s="898">
        <f t="shared" si="697"/>
        <v>23710818.747328367</v>
      </c>
      <c r="R491" s="915">
        <f t="shared" si="685"/>
        <v>2013</v>
      </c>
      <c r="S491" s="833">
        <f t="shared" si="702"/>
        <v>1</v>
      </c>
      <c r="T491" s="837">
        <f t="shared" si="686"/>
        <v>23710818.747328367</v>
      </c>
      <c r="U491" s="832">
        <f t="shared" si="687"/>
        <v>2013</v>
      </c>
      <c r="V491" s="838">
        <f t="shared" si="691"/>
        <v>1019565206.1351198</v>
      </c>
      <c r="W491" s="989"/>
      <c r="X491" s="840"/>
      <c r="Y491" s="815"/>
      <c r="Z491" s="808"/>
      <c r="AA491" s="808"/>
      <c r="AB491" s="842"/>
      <c r="AC491" s="842"/>
    </row>
    <row r="492" spans="1:29" ht="16">
      <c r="A492" s="1036"/>
      <c r="B492" s="972"/>
      <c r="C492" s="973"/>
      <c r="D492" s="974"/>
      <c r="E492" s="830">
        <f t="shared" si="699"/>
        <v>2014</v>
      </c>
      <c r="F492" s="976">
        <v>0</v>
      </c>
      <c r="G492" s="853">
        <f t="shared" si="688"/>
        <v>43</v>
      </c>
      <c r="H492" s="893"/>
      <c r="I492" s="894">
        <f t="shared" si="683"/>
        <v>2056</v>
      </c>
      <c r="J492" s="895">
        <f t="shared" si="700"/>
        <v>0</v>
      </c>
      <c r="K492" s="896">
        <f t="shared" si="694"/>
        <v>0</v>
      </c>
      <c r="L492" s="1024">
        <f t="shared" si="689"/>
        <v>0</v>
      </c>
      <c r="M492" s="897">
        <f t="shared" si="695"/>
        <v>43</v>
      </c>
      <c r="N492" s="894">
        <f t="shared" si="684"/>
        <v>2056</v>
      </c>
      <c r="O492" s="834">
        <f t="shared" si="701"/>
        <v>1019565206.1351198</v>
      </c>
      <c r="P492" s="835">
        <f t="shared" si="696"/>
        <v>1019565206.1351198</v>
      </c>
      <c r="Q492" s="898">
        <f t="shared" si="697"/>
        <v>23710818.747328367</v>
      </c>
      <c r="R492" s="915">
        <f t="shared" si="685"/>
        <v>2014</v>
      </c>
      <c r="S492" s="833">
        <f t="shared" si="702"/>
        <v>1</v>
      </c>
      <c r="T492" s="837">
        <f t="shared" si="686"/>
        <v>23710818.747328367</v>
      </c>
      <c r="U492" s="832">
        <f t="shared" si="687"/>
        <v>2014</v>
      </c>
      <c r="V492" s="838">
        <f t="shared" si="691"/>
        <v>995854387.3877914</v>
      </c>
      <c r="W492" s="989"/>
      <c r="X492" s="840"/>
      <c r="Y492" s="815"/>
      <c r="Z492" s="808"/>
      <c r="AA492" s="808"/>
      <c r="AB492" s="842"/>
      <c r="AC492" s="842"/>
    </row>
    <row r="493" spans="1:29" ht="16">
      <c r="A493" s="1036"/>
      <c r="B493" s="972"/>
      <c r="C493" s="973"/>
      <c r="D493" s="974"/>
      <c r="E493" s="830">
        <f t="shared" si="699"/>
        <v>2015</v>
      </c>
      <c r="F493" s="976">
        <v>0</v>
      </c>
      <c r="G493" s="853">
        <f t="shared" si="688"/>
        <v>42</v>
      </c>
      <c r="H493" s="893"/>
      <c r="I493" s="894">
        <f t="shared" si="683"/>
        <v>2056</v>
      </c>
      <c r="J493" s="895">
        <f t="shared" si="700"/>
        <v>0</v>
      </c>
      <c r="K493" s="896">
        <f t="shared" si="694"/>
        <v>0</v>
      </c>
      <c r="L493" s="1024">
        <f t="shared" si="689"/>
        <v>0</v>
      </c>
      <c r="M493" s="897">
        <f t="shared" si="695"/>
        <v>42</v>
      </c>
      <c r="N493" s="894">
        <f t="shared" si="684"/>
        <v>2056</v>
      </c>
      <c r="O493" s="834">
        <f t="shared" si="701"/>
        <v>995854387.3877914</v>
      </c>
      <c r="P493" s="835">
        <f t="shared" si="696"/>
        <v>995854387.3877914</v>
      </c>
      <c r="Q493" s="898">
        <f t="shared" si="697"/>
        <v>23710818.747328367</v>
      </c>
      <c r="R493" s="915">
        <f t="shared" si="685"/>
        <v>2015</v>
      </c>
      <c r="S493" s="833">
        <f t="shared" si="702"/>
        <v>1</v>
      </c>
      <c r="T493" s="837">
        <f t="shared" si="686"/>
        <v>23710818.747328367</v>
      </c>
      <c r="U493" s="832">
        <f t="shared" si="687"/>
        <v>2015</v>
      </c>
      <c r="V493" s="838">
        <f t="shared" si="691"/>
        <v>972143568.64046299</v>
      </c>
      <c r="W493" s="989"/>
      <c r="X493" s="840"/>
      <c r="Y493" s="815"/>
      <c r="Z493" s="808"/>
      <c r="AA493" s="808"/>
      <c r="AB493" s="842"/>
      <c r="AC493" s="842"/>
    </row>
    <row r="494" spans="1:29" ht="16">
      <c r="A494" s="1036"/>
      <c r="B494" s="972"/>
      <c r="C494" s="973"/>
      <c r="D494" s="974"/>
      <c r="E494" s="830">
        <f t="shared" si="699"/>
        <v>2016</v>
      </c>
      <c r="F494" s="976">
        <v>0</v>
      </c>
      <c r="G494" s="853">
        <f t="shared" si="688"/>
        <v>41</v>
      </c>
      <c r="H494" s="893"/>
      <c r="I494" s="894">
        <f t="shared" si="683"/>
        <v>2056</v>
      </c>
      <c r="J494" s="895">
        <f t="shared" si="700"/>
        <v>0</v>
      </c>
      <c r="K494" s="896">
        <f t="shared" si="694"/>
        <v>0</v>
      </c>
      <c r="L494" s="1024">
        <f t="shared" si="689"/>
        <v>0</v>
      </c>
      <c r="M494" s="897">
        <f t="shared" si="695"/>
        <v>41</v>
      </c>
      <c r="N494" s="894">
        <f t="shared" si="684"/>
        <v>2056</v>
      </c>
      <c r="O494" s="834">
        <f t="shared" si="701"/>
        <v>972143568.64046299</v>
      </c>
      <c r="P494" s="835">
        <f t="shared" si="696"/>
        <v>972143568.64046299</v>
      </c>
      <c r="Q494" s="898">
        <f t="shared" si="697"/>
        <v>23710818.747328367</v>
      </c>
      <c r="R494" s="915">
        <f t="shared" si="685"/>
        <v>2016</v>
      </c>
      <c r="S494" s="833">
        <f t="shared" si="702"/>
        <v>1</v>
      </c>
      <c r="T494" s="837">
        <f t="shared" si="686"/>
        <v>23710818.747328367</v>
      </c>
      <c r="U494" s="832">
        <f t="shared" si="687"/>
        <v>2016</v>
      </c>
      <c r="V494" s="838">
        <f t="shared" si="691"/>
        <v>948432749.89313459</v>
      </c>
      <c r="W494" s="989"/>
      <c r="X494" s="840"/>
      <c r="Y494" s="815"/>
      <c r="Z494" s="808"/>
      <c r="AA494" s="808"/>
      <c r="AB494" s="842"/>
      <c r="AC494" s="842"/>
    </row>
    <row r="495" spans="1:29" ht="16">
      <c r="A495" s="1036"/>
      <c r="B495" s="972"/>
      <c r="C495" s="973"/>
      <c r="D495" s="974"/>
      <c r="E495" s="830">
        <f t="shared" si="699"/>
        <v>2017</v>
      </c>
      <c r="F495" s="976">
        <v>0</v>
      </c>
      <c r="G495" s="853">
        <f t="shared" si="688"/>
        <v>40</v>
      </c>
      <c r="H495" s="893"/>
      <c r="I495" s="894">
        <f t="shared" si="683"/>
        <v>2056</v>
      </c>
      <c r="J495" s="895">
        <f t="shared" si="700"/>
        <v>0</v>
      </c>
      <c r="K495" s="896">
        <f t="shared" si="694"/>
        <v>0</v>
      </c>
      <c r="L495" s="1024">
        <f t="shared" si="689"/>
        <v>0</v>
      </c>
      <c r="M495" s="897">
        <f t="shared" si="695"/>
        <v>40</v>
      </c>
      <c r="N495" s="894">
        <f t="shared" si="684"/>
        <v>2056</v>
      </c>
      <c r="O495" s="834">
        <f t="shared" si="701"/>
        <v>948432749.89313459</v>
      </c>
      <c r="P495" s="835">
        <f t="shared" si="696"/>
        <v>948432749.89313459</v>
      </c>
      <c r="Q495" s="898">
        <f t="shared" si="697"/>
        <v>23710818.747328363</v>
      </c>
      <c r="R495" s="915">
        <f t="shared" si="685"/>
        <v>2017</v>
      </c>
      <c r="S495" s="833">
        <f t="shared" si="702"/>
        <v>1</v>
      </c>
      <c r="T495" s="837">
        <f t="shared" si="686"/>
        <v>23710818.747328363</v>
      </c>
      <c r="U495" s="832">
        <f t="shared" si="687"/>
        <v>2017</v>
      </c>
      <c r="V495" s="838">
        <f t="shared" si="691"/>
        <v>924721931.14580619</v>
      </c>
      <c r="W495" s="989"/>
      <c r="X495" s="840"/>
      <c r="Y495" s="815"/>
      <c r="Z495" s="808"/>
      <c r="AA495" s="808"/>
      <c r="AB495" s="842"/>
      <c r="AC495" s="842"/>
    </row>
    <row r="496" spans="1:29" ht="16">
      <c r="A496" s="1036"/>
      <c r="B496" s="972"/>
      <c r="C496" s="973"/>
      <c r="D496" s="974"/>
      <c r="E496" s="830">
        <f t="shared" si="699"/>
        <v>2018</v>
      </c>
      <c r="F496" s="976">
        <v>0</v>
      </c>
      <c r="G496" s="853">
        <f t="shared" si="688"/>
        <v>39</v>
      </c>
      <c r="H496" s="893"/>
      <c r="I496" s="894">
        <f t="shared" si="683"/>
        <v>2056</v>
      </c>
      <c r="J496" s="895">
        <f t="shared" si="700"/>
        <v>0</v>
      </c>
      <c r="K496" s="896">
        <f t="shared" si="694"/>
        <v>0</v>
      </c>
      <c r="L496" s="1024">
        <f t="shared" si="689"/>
        <v>0</v>
      </c>
      <c r="M496" s="897">
        <f t="shared" si="695"/>
        <v>39</v>
      </c>
      <c r="N496" s="894">
        <f t="shared" si="684"/>
        <v>2056</v>
      </c>
      <c r="O496" s="834">
        <f t="shared" si="701"/>
        <v>924721931.14580619</v>
      </c>
      <c r="P496" s="835">
        <f t="shared" si="696"/>
        <v>924721931.14580619</v>
      </c>
      <c r="Q496" s="898">
        <f t="shared" si="697"/>
        <v>23710818.747328363</v>
      </c>
      <c r="R496" s="915">
        <f t="shared" si="685"/>
        <v>2018</v>
      </c>
      <c r="S496" s="833">
        <f t="shared" si="702"/>
        <v>1</v>
      </c>
      <c r="T496" s="837">
        <f t="shared" si="686"/>
        <v>23710818.747328363</v>
      </c>
      <c r="U496" s="832">
        <f t="shared" si="687"/>
        <v>2018</v>
      </c>
      <c r="V496" s="838">
        <f t="shared" si="691"/>
        <v>901011112.39847779</v>
      </c>
      <c r="W496" s="989"/>
      <c r="X496" s="840"/>
      <c r="Y496" s="815"/>
      <c r="Z496" s="808"/>
      <c r="AA496" s="808"/>
      <c r="AB496" s="842"/>
      <c r="AC496" s="842"/>
    </row>
    <row r="497" spans="1:29" ht="16">
      <c r="A497" s="1040"/>
      <c r="B497" s="1239"/>
      <c r="C497" s="1240"/>
      <c r="D497" s="1241"/>
      <c r="E497" s="1236">
        <v>2019</v>
      </c>
      <c r="F497" s="976">
        <v>0</v>
      </c>
      <c r="G497" s="853">
        <f t="shared" ref="G497" si="703">M496-(E497-E496)</f>
        <v>38</v>
      </c>
      <c r="H497" s="893"/>
      <c r="I497" s="894">
        <f t="shared" ref="I497" si="704">E497+M497-1</f>
        <v>2056</v>
      </c>
      <c r="J497" s="895">
        <f t="shared" ref="J497" si="705">F497/P496</f>
        <v>0</v>
      </c>
      <c r="K497" s="896">
        <f t="shared" ref="K497" si="706">IF(J497=0%,0,IF(J497&lt;=25%,5,IF(J497&lt;=50%,10,IF(J497&lt;=75%,15,50))))</f>
        <v>0</v>
      </c>
      <c r="L497" s="1024">
        <f t="shared" ref="L497" si="707">IF(OR(AND(ISBLANK(D497),ISBLANK(F497)),ISTEXT(D497),ISTEXT(F497)),"",IF(G497+K497&gt;$G$34,$G$34-G497,K497))</f>
        <v>0</v>
      </c>
      <c r="M497" s="897">
        <f t="shared" ref="M497" si="708">IF(OR(AND(ISBLANK(D497),ISBLANK(F497)),ISTEXT(D497),ISTEXT(F497)),"",G497+L497)</f>
        <v>38</v>
      </c>
      <c r="N497" s="894">
        <f t="shared" ref="N497" si="709">E497+M497-1</f>
        <v>2056</v>
      </c>
      <c r="O497" s="834">
        <f t="shared" ref="O497" si="710">V496</f>
        <v>901011112.39847779</v>
      </c>
      <c r="P497" s="835">
        <f t="shared" ref="P497" si="711">O497+F497</f>
        <v>901011112.39847779</v>
      </c>
      <c r="Q497" s="898">
        <f t="shared" ref="Q497" si="712">(P497)/M497</f>
        <v>23710818.747328363</v>
      </c>
      <c r="R497" s="915">
        <f t="shared" ref="R497" si="713">E497</f>
        <v>2019</v>
      </c>
      <c r="S497" s="833">
        <f t="shared" ref="S497" si="714">R497-R496</f>
        <v>1</v>
      </c>
      <c r="T497" s="837">
        <f t="shared" ref="T497" si="715">Q497*S497</f>
        <v>23710818.747328363</v>
      </c>
      <c r="U497" s="832">
        <f t="shared" ref="U497" si="716">E497</f>
        <v>2019</v>
      </c>
      <c r="V497" s="838">
        <f t="shared" ref="V497" si="717">IF(OR(AND(ISBLANK(D497),ISBLANK(F497)),ISTEXT(D497),ISTEXT(F497)),"",P497-T497)</f>
        <v>877300293.65114939</v>
      </c>
      <c r="W497" s="989"/>
      <c r="X497" s="840"/>
      <c r="Y497" s="815"/>
      <c r="Z497" s="808"/>
      <c r="AA497" s="808"/>
      <c r="AB497" s="842"/>
      <c r="AC497" s="842"/>
    </row>
    <row r="498" spans="1:29" ht="16">
      <c r="A498" s="1816" t="s">
        <v>100</v>
      </c>
      <c r="B498" s="1817"/>
      <c r="C498" s="1817"/>
      <c r="D498" s="1817"/>
      <c r="E498" s="1818"/>
      <c r="F498" s="991">
        <f>SUM(F481:F495)</f>
        <v>1227940937.3664181</v>
      </c>
      <c r="G498" s="861"/>
      <c r="H498" s="862"/>
      <c r="I498" s="863"/>
      <c r="J498" s="863"/>
      <c r="K498" s="861"/>
      <c r="L498" s="1054"/>
      <c r="M498" s="864"/>
      <c r="N498" s="863"/>
      <c r="O498" s="865"/>
      <c r="P498" s="866"/>
      <c r="Q498" s="867"/>
      <c r="R498" s="868"/>
      <c r="S498" s="868"/>
      <c r="T498" s="866">
        <f>SUM(T481:T497)</f>
        <v>350640643.71526867</v>
      </c>
      <c r="U498" s="869"/>
      <c r="V498" s="870"/>
      <c r="W498" s="1053"/>
      <c r="X498" s="803"/>
      <c r="Y498" s="803"/>
      <c r="Z498" s="803"/>
      <c r="AA498" s="803"/>
      <c r="AB498" s="803"/>
      <c r="AC498" s="803"/>
    </row>
    <row r="501" spans="1:29" ht="16">
      <c r="A501" s="1813" t="s">
        <v>3425</v>
      </c>
      <c r="B501" s="1813"/>
      <c r="C501" s="1813"/>
      <c r="D501" s="1813"/>
      <c r="E501" s="884"/>
      <c r="F501" s="885"/>
      <c r="G501" s="885"/>
      <c r="H501" s="797"/>
      <c r="I501" s="798"/>
      <c r="J501" s="798"/>
      <c r="K501" s="885"/>
      <c r="L501" s="1027"/>
      <c r="M501" s="885"/>
      <c r="N501" s="885"/>
      <c r="O501" s="885"/>
      <c r="P501" s="885"/>
      <c r="Q501" s="885"/>
      <c r="R501" s="885"/>
      <c r="S501" s="885"/>
      <c r="T501" s="886"/>
      <c r="U501" s="887"/>
      <c r="V501" s="885"/>
      <c r="W501" s="885"/>
      <c r="X501" s="888"/>
      <c r="Y501" s="888"/>
      <c r="Z501" s="888"/>
      <c r="AA501" s="888"/>
      <c r="AB501" s="888"/>
      <c r="AC501" s="888"/>
    </row>
    <row r="502" spans="1:29" ht="17">
      <c r="A502" s="1792" t="s">
        <v>118</v>
      </c>
      <c r="B502" s="1792" t="s">
        <v>3340</v>
      </c>
      <c r="C502" s="1792" t="s">
        <v>3</v>
      </c>
      <c r="D502" s="1792" t="s">
        <v>3341</v>
      </c>
      <c r="E502" s="1792"/>
      <c r="F502" s="1814" t="s">
        <v>3342</v>
      </c>
      <c r="G502" s="1792" t="s">
        <v>3343</v>
      </c>
      <c r="H502" s="1792"/>
      <c r="I502" s="1792" t="s">
        <v>3344</v>
      </c>
      <c r="J502" s="1793" t="s">
        <v>3345</v>
      </c>
      <c r="K502" s="1792" t="s">
        <v>3346</v>
      </c>
      <c r="L502" s="1796" t="s">
        <v>3347</v>
      </c>
      <c r="M502" s="1797" t="s">
        <v>3348</v>
      </c>
      <c r="N502" s="1792" t="s">
        <v>3349</v>
      </c>
      <c r="O502" s="1805" t="s">
        <v>3350</v>
      </c>
      <c r="P502" s="1806"/>
      <c r="Q502" s="1051" t="s">
        <v>3351</v>
      </c>
      <c r="R502" s="1805" t="s">
        <v>2425</v>
      </c>
      <c r="S502" s="1807"/>
      <c r="T502" s="1806"/>
      <c r="U502" s="1808" t="s">
        <v>3352</v>
      </c>
      <c r="V502" s="1808"/>
      <c r="W502" s="1809" t="s">
        <v>3353</v>
      </c>
      <c r="X502" s="1812"/>
      <c r="Y502" s="1052"/>
      <c r="Z502" s="803">
        <v>21</v>
      </c>
      <c r="AA502" s="803"/>
      <c r="AB502" s="803"/>
      <c r="AC502" s="889"/>
    </row>
    <row r="503" spans="1:29" ht="16">
      <c r="A503" s="1792"/>
      <c r="B503" s="1792"/>
      <c r="C503" s="1792"/>
      <c r="D503" s="1792"/>
      <c r="E503" s="1792"/>
      <c r="F503" s="1814"/>
      <c r="G503" s="1792"/>
      <c r="H503" s="1792"/>
      <c r="I503" s="1792"/>
      <c r="J503" s="1794"/>
      <c r="K503" s="1792"/>
      <c r="L503" s="1796"/>
      <c r="M503" s="1798"/>
      <c r="N503" s="1792"/>
      <c r="O503" s="1809" t="s">
        <v>3354</v>
      </c>
      <c r="P503" s="1809" t="s">
        <v>3355</v>
      </c>
      <c r="Q503" s="1797" t="s">
        <v>3342</v>
      </c>
      <c r="R503" s="1797" t="s">
        <v>3356</v>
      </c>
      <c r="S503" s="1793" t="s">
        <v>3357</v>
      </c>
      <c r="T503" s="1797" t="s">
        <v>3342</v>
      </c>
      <c r="U503" s="1808"/>
      <c r="V503" s="1808"/>
      <c r="W503" s="1810"/>
      <c r="X503" s="1812"/>
      <c r="Y503" s="1052"/>
      <c r="Z503" s="803"/>
      <c r="AA503" s="803"/>
      <c r="AB503" s="803"/>
      <c r="AC503" s="803"/>
    </row>
    <row r="504" spans="1:29" ht="17">
      <c r="A504" s="1792"/>
      <c r="B504" s="1792"/>
      <c r="C504" s="1792"/>
      <c r="D504" s="810" t="s">
        <v>20</v>
      </c>
      <c r="E504" s="811" t="s">
        <v>1914</v>
      </c>
      <c r="F504" s="1814"/>
      <c r="G504" s="1053" t="s">
        <v>1914</v>
      </c>
      <c r="H504" s="1053" t="s">
        <v>3358</v>
      </c>
      <c r="I504" s="1792"/>
      <c r="J504" s="1795"/>
      <c r="K504" s="813" t="s">
        <v>1914</v>
      </c>
      <c r="L504" s="1022" t="s">
        <v>1914</v>
      </c>
      <c r="M504" s="1053" t="s">
        <v>1914</v>
      </c>
      <c r="N504" s="1792"/>
      <c r="O504" s="1811"/>
      <c r="P504" s="1811"/>
      <c r="Q504" s="1798"/>
      <c r="R504" s="1798"/>
      <c r="S504" s="1795"/>
      <c r="T504" s="1798"/>
      <c r="U504" s="1053" t="s">
        <v>3359</v>
      </c>
      <c r="V504" s="1053" t="s">
        <v>3342</v>
      </c>
      <c r="W504" s="1811"/>
      <c r="X504" s="814"/>
      <c r="Y504" s="814"/>
      <c r="Z504" s="803"/>
      <c r="AA504" s="803"/>
      <c r="AB504" s="803"/>
      <c r="AC504" s="803"/>
    </row>
    <row r="505" spans="1:29" ht="16">
      <c r="A505" s="1048"/>
      <c r="B505" s="1043" t="s">
        <v>3390</v>
      </c>
      <c r="C505" s="1049">
        <v>31101</v>
      </c>
      <c r="D505" s="1045"/>
      <c r="E505" s="975">
        <v>2001</v>
      </c>
      <c r="F505" s="1046">
        <v>279009000</v>
      </c>
      <c r="G505" s="1041">
        <f>VLOOKUP(C505,'[18]umur ekonomis'!$A$1:$C$79,3)</f>
        <v>50</v>
      </c>
      <c r="H505" s="926"/>
      <c r="I505" s="894">
        <f t="shared" ref="I505:I522" si="718">E505+M505-1</f>
        <v>2050</v>
      </c>
      <c r="J505" s="927"/>
      <c r="K505" s="925"/>
      <c r="L505" s="1023">
        <f>IF(G505+K505&gt;$G505,$G505-G505,K505)</f>
        <v>0</v>
      </c>
      <c r="M505" s="928">
        <f>G505+L505</f>
        <v>50</v>
      </c>
      <c r="N505" s="894">
        <f t="shared" ref="N505:N522" si="719">E505+M505-1</f>
        <v>2050</v>
      </c>
      <c r="O505" s="905">
        <f>F505</f>
        <v>279009000</v>
      </c>
      <c r="P505" s="898">
        <f>O505</f>
        <v>279009000</v>
      </c>
      <c r="Q505" s="898">
        <f>(O505)/M505</f>
        <v>5580180</v>
      </c>
      <c r="R505" s="929">
        <f t="shared" ref="R505:R522" si="720">E505</f>
        <v>2001</v>
      </c>
      <c r="S505" s="897">
        <v>1</v>
      </c>
      <c r="T505" s="930">
        <f t="shared" ref="T505:T520" si="721">Q505*S505</f>
        <v>5580180</v>
      </c>
      <c r="U505" s="894">
        <f t="shared" ref="U505:U522" si="722">E505</f>
        <v>2001</v>
      </c>
      <c r="V505" s="931">
        <f>IF(OR(AND(ISBLANK(D505),ISBLANK(F505)),ISTEXT(D505),ISTEXT(F505)),"",F505-Q505)</f>
        <v>273428820</v>
      </c>
      <c r="W505" s="932"/>
      <c r="X505" s="933"/>
      <c r="Y505" s="933"/>
      <c r="Z505" s="934" t="s">
        <v>3360</v>
      </c>
      <c r="AA505" s="935"/>
      <c r="AB505" s="935"/>
      <c r="AC505" s="936"/>
    </row>
    <row r="506" spans="1:29" ht="16">
      <c r="A506" s="1048"/>
      <c r="B506" s="1043"/>
      <c r="C506" s="1050"/>
      <c r="D506" s="974"/>
      <c r="E506" s="975">
        <f>E505+1</f>
        <v>2002</v>
      </c>
      <c r="F506" s="1046">
        <v>0</v>
      </c>
      <c r="G506" s="1042">
        <f t="shared" ref="G506:G522" si="723">M505-(E506-E505)</f>
        <v>49</v>
      </c>
      <c r="H506" s="893"/>
      <c r="I506" s="894">
        <f t="shared" si="718"/>
        <v>2050</v>
      </c>
      <c r="J506" s="895">
        <f>F506/$F$34</f>
        <v>0</v>
      </c>
      <c r="K506" s="896">
        <f>IF(J506=0%,0,IF(J506&lt;=25%,5,IF(J506&lt;=50%,10,IF(J506&lt;=75%,15,50))))</f>
        <v>0</v>
      </c>
      <c r="L506" s="1024">
        <f t="shared" ref="L506:L522" si="724">IF(OR(AND(ISBLANK(D506),ISBLANK(F506)),ISTEXT(D506),ISTEXT(F506)),"",IF(G506+K506&gt;$G$34,$G$34-G506,K506))</f>
        <v>0</v>
      </c>
      <c r="M506" s="897">
        <f>IF(OR(AND(ISBLANK(E506),ISBLANK(F506)),ISTEXT(E506),ISTEXT(F506)),"",G506+L506)</f>
        <v>49</v>
      </c>
      <c r="N506" s="894">
        <f t="shared" si="719"/>
        <v>2050</v>
      </c>
      <c r="O506" s="834">
        <f t="shared" ref="O506:O509" si="725">V505</f>
        <v>273428820</v>
      </c>
      <c r="P506" s="835">
        <f>O506+F506</f>
        <v>273428820</v>
      </c>
      <c r="Q506" s="898">
        <f>(P506)/M506</f>
        <v>5580180</v>
      </c>
      <c r="R506" s="915">
        <f t="shared" si="720"/>
        <v>2002</v>
      </c>
      <c r="S506" s="833">
        <f>R506-R505</f>
        <v>1</v>
      </c>
      <c r="T506" s="837">
        <f t="shared" si="721"/>
        <v>5580180</v>
      </c>
      <c r="U506" s="832">
        <f t="shared" si="722"/>
        <v>2002</v>
      </c>
      <c r="V506" s="838">
        <f t="shared" ref="V506:V522" si="726">IF(OR(AND(ISBLANK(D506),ISBLANK(F506)),ISTEXT(D506),ISTEXT(F506)),"",P506-T506)</f>
        <v>267848640</v>
      </c>
      <c r="W506" s="839"/>
      <c r="X506" s="840"/>
      <c r="Y506" s="815"/>
      <c r="Z506" s="841" t="s">
        <v>3361</v>
      </c>
      <c r="AA506" s="842"/>
      <c r="AB506" s="842"/>
      <c r="AC506" s="843">
        <f>F524</f>
        <v>572467354</v>
      </c>
    </row>
    <row r="507" spans="1:29" ht="16">
      <c r="A507" s="1048"/>
      <c r="B507" s="1037"/>
      <c r="C507" s="1050"/>
      <c r="D507" s="974"/>
      <c r="E507" s="975">
        <f t="shared" ref="E507:E509" si="727">E506+1</f>
        <v>2003</v>
      </c>
      <c r="F507" s="1039">
        <v>0</v>
      </c>
      <c r="G507" s="1042">
        <f t="shared" si="723"/>
        <v>48</v>
      </c>
      <c r="H507" s="893"/>
      <c r="I507" s="894">
        <f t="shared" si="718"/>
        <v>2050</v>
      </c>
      <c r="J507" s="895">
        <f t="shared" ref="J507" si="728">F507/$F$59</f>
        <v>0</v>
      </c>
      <c r="K507" s="896">
        <f t="shared" ref="K507:K520" si="729">IF(J507=0%,0,IF(J507&lt;=25%,5,IF(J507&lt;=50%,10,IF(J507&lt;=75%,15,50))))</f>
        <v>0</v>
      </c>
      <c r="L507" s="1024">
        <f t="shared" si="724"/>
        <v>0</v>
      </c>
      <c r="M507" s="897">
        <f t="shared" ref="M507:M522" si="730">IF(OR(AND(ISBLANK(D507),ISBLANK(F507)),ISTEXT(D507),ISTEXT(F507)),"",G507+L507)</f>
        <v>48</v>
      </c>
      <c r="N507" s="894">
        <f t="shared" si="719"/>
        <v>2050</v>
      </c>
      <c r="O507" s="834">
        <f t="shared" si="725"/>
        <v>267848640</v>
      </c>
      <c r="P507" s="835">
        <f t="shared" ref="P507:P520" si="731">O507+F507</f>
        <v>267848640</v>
      </c>
      <c r="Q507" s="898">
        <f t="shared" ref="Q507:Q520" si="732">(P507)/M507</f>
        <v>5580180</v>
      </c>
      <c r="R507" s="915">
        <f t="shared" si="720"/>
        <v>2003</v>
      </c>
      <c r="S507" s="833">
        <f t="shared" ref="S507:S509" si="733">R507-R506</f>
        <v>1</v>
      </c>
      <c r="T507" s="837">
        <f t="shared" si="721"/>
        <v>5580180</v>
      </c>
      <c r="U507" s="832">
        <f t="shared" si="722"/>
        <v>2003</v>
      </c>
      <c r="V507" s="838">
        <f t="shared" si="726"/>
        <v>262268460</v>
      </c>
      <c r="W507" s="839"/>
      <c r="X507" s="840"/>
      <c r="Y507" s="815"/>
      <c r="Z507" s="841" t="s">
        <v>3362</v>
      </c>
      <c r="AA507" s="797"/>
      <c r="AB507" s="797"/>
      <c r="AC507" s="843">
        <f>T524</f>
        <v>187918774.60465121</v>
      </c>
    </row>
    <row r="508" spans="1:29" ht="16">
      <c r="A508" s="1048"/>
      <c r="B508" s="1043"/>
      <c r="C508" s="1050"/>
      <c r="D508" s="974"/>
      <c r="E508" s="975">
        <f t="shared" si="727"/>
        <v>2004</v>
      </c>
      <c r="F508" s="1039">
        <v>0</v>
      </c>
      <c r="G508" s="1042">
        <f t="shared" si="723"/>
        <v>47</v>
      </c>
      <c r="H508" s="893"/>
      <c r="I508" s="894">
        <f t="shared" si="718"/>
        <v>2050</v>
      </c>
      <c r="J508" s="895">
        <f>F508/P507</f>
        <v>0</v>
      </c>
      <c r="K508" s="896">
        <f t="shared" si="729"/>
        <v>0</v>
      </c>
      <c r="L508" s="1024">
        <f t="shared" si="724"/>
        <v>0</v>
      </c>
      <c r="M508" s="897">
        <f t="shared" si="730"/>
        <v>47</v>
      </c>
      <c r="N508" s="894">
        <f t="shared" si="719"/>
        <v>2050</v>
      </c>
      <c r="O508" s="834">
        <f t="shared" si="725"/>
        <v>262268460</v>
      </c>
      <c r="P508" s="835">
        <f t="shared" si="731"/>
        <v>262268460</v>
      </c>
      <c r="Q508" s="898">
        <f t="shared" si="732"/>
        <v>5580180</v>
      </c>
      <c r="R508" s="915">
        <f t="shared" si="720"/>
        <v>2004</v>
      </c>
      <c r="S508" s="833">
        <f t="shared" si="733"/>
        <v>1</v>
      </c>
      <c r="T508" s="837">
        <f t="shared" si="721"/>
        <v>5580180</v>
      </c>
      <c r="U508" s="832">
        <f t="shared" si="722"/>
        <v>2004</v>
      </c>
      <c r="V508" s="838">
        <f t="shared" si="726"/>
        <v>256688280</v>
      </c>
      <c r="W508" s="839"/>
      <c r="X508" s="840"/>
      <c r="Y508" s="815"/>
      <c r="Z508" s="854" t="s">
        <v>3363</v>
      </c>
      <c r="AA508" s="842"/>
      <c r="AB508" s="842"/>
      <c r="AC508" s="843">
        <f>AC506-AC507</f>
        <v>384548579.39534879</v>
      </c>
    </row>
    <row r="509" spans="1:29" ht="16">
      <c r="A509" s="1048"/>
      <c r="B509" s="1043"/>
      <c r="C509" s="1050"/>
      <c r="D509" s="974"/>
      <c r="E509" s="975">
        <f t="shared" si="727"/>
        <v>2005</v>
      </c>
      <c r="F509" s="1039">
        <v>0</v>
      </c>
      <c r="G509" s="1042">
        <f t="shared" si="723"/>
        <v>46</v>
      </c>
      <c r="H509" s="893"/>
      <c r="I509" s="894">
        <f t="shared" si="718"/>
        <v>2050</v>
      </c>
      <c r="J509" s="895">
        <f>F509/P508</f>
        <v>0</v>
      </c>
      <c r="K509" s="896">
        <f t="shared" si="729"/>
        <v>0</v>
      </c>
      <c r="L509" s="1024">
        <f t="shared" si="724"/>
        <v>0</v>
      </c>
      <c r="M509" s="897">
        <f t="shared" si="730"/>
        <v>46</v>
      </c>
      <c r="N509" s="894">
        <f t="shared" si="719"/>
        <v>2050</v>
      </c>
      <c r="O509" s="834">
        <f t="shared" si="725"/>
        <v>256688280</v>
      </c>
      <c r="P509" s="835">
        <f t="shared" si="731"/>
        <v>256688280</v>
      </c>
      <c r="Q509" s="898">
        <f t="shared" si="732"/>
        <v>5580180</v>
      </c>
      <c r="R509" s="915">
        <f t="shared" si="720"/>
        <v>2005</v>
      </c>
      <c r="S509" s="833">
        <f t="shared" si="733"/>
        <v>1</v>
      </c>
      <c r="T509" s="837">
        <f t="shared" si="721"/>
        <v>5580180</v>
      </c>
      <c r="U509" s="832">
        <f t="shared" si="722"/>
        <v>2005</v>
      </c>
      <c r="V509" s="838">
        <f t="shared" si="726"/>
        <v>251108100</v>
      </c>
      <c r="W509" s="839"/>
      <c r="X509" s="840"/>
      <c r="Y509" s="815"/>
      <c r="Z509" s="841" t="s">
        <v>3364</v>
      </c>
      <c r="AA509" s="842"/>
      <c r="AB509" s="842"/>
      <c r="AC509" s="843">
        <f>V523-AC508</f>
        <v>0</v>
      </c>
    </row>
    <row r="510" spans="1:29" ht="16">
      <c r="A510" s="1048"/>
      <c r="B510" s="1037"/>
      <c r="C510" s="1050"/>
      <c r="D510" s="974"/>
      <c r="E510" s="975">
        <f>E509+1</f>
        <v>2006</v>
      </c>
      <c r="F510" s="1046">
        <v>0</v>
      </c>
      <c r="G510" s="1042">
        <f t="shared" si="723"/>
        <v>45</v>
      </c>
      <c r="H510" s="893"/>
      <c r="I510" s="894">
        <f t="shared" si="718"/>
        <v>2050</v>
      </c>
      <c r="J510" s="895">
        <f>F510/P509</f>
        <v>0</v>
      </c>
      <c r="K510" s="896">
        <f t="shared" si="729"/>
        <v>0</v>
      </c>
      <c r="L510" s="1024">
        <f t="shared" si="724"/>
        <v>0</v>
      </c>
      <c r="M510" s="897">
        <f t="shared" si="730"/>
        <v>45</v>
      </c>
      <c r="N510" s="894">
        <f t="shared" si="719"/>
        <v>2050</v>
      </c>
      <c r="O510" s="834">
        <f>V509</f>
        <v>251108100</v>
      </c>
      <c r="P510" s="835">
        <f t="shared" si="731"/>
        <v>251108100</v>
      </c>
      <c r="Q510" s="898">
        <f t="shared" si="732"/>
        <v>5580180</v>
      </c>
      <c r="R510" s="915">
        <f t="shared" si="720"/>
        <v>2006</v>
      </c>
      <c r="S510" s="833">
        <f>R510-R509</f>
        <v>1</v>
      </c>
      <c r="T510" s="837">
        <f t="shared" si="721"/>
        <v>5580180</v>
      </c>
      <c r="U510" s="832">
        <f t="shared" si="722"/>
        <v>2006</v>
      </c>
      <c r="V510" s="838">
        <f t="shared" si="726"/>
        <v>245527920</v>
      </c>
      <c r="W510" s="839"/>
      <c r="X510" s="840"/>
      <c r="Y510" s="815"/>
      <c r="Z510" s="899"/>
      <c r="AA510" s="900"/>
      <c r="AB510" s="900"/>
      <c r="AC510" s="901"/>
    </row>
    <row r="511" spans="1:29" ht="16">
      <c r="A511" s="972"/>
      <c r="B511" s="1037"/>
      <c r="C511" s="973"/>
      <c r="D511" s="974"/>
      <c r="E511" s="975">
        <f>E510+1</f>
        <v>2007</v>
      </c>
      <c r="F511" s="1039">
        <v>0</v>
      </c>
      <c r="G511" s="1042">
        <f t="shared" si="723"/>
        <v>44</v>
      </c>
      <c r="H511" s="893"/>
      <c r="I511" s="894">
        <f t="shared" si="718"/>
        <v>2050</v>
      </c>
      <c r="J511" s="895">
        <f>F511/P510</f>
        <v>0</v>
      </c>
      <c r="K511" s="896">
        <f t="shared" si="729"/>
        <v>0</v>
      </c>
      <c r="L511" s="1024">
        <f t="shared" si="724"/>
        <v>0</v>
      </c>
      <c r="M511" s="897">
        <f t="shared" si="730"/>
        <v>44</v>
      </c>
      <c r="N511" s="894">
        <f t="shared" si="719"/>
        <v>2050</v>
      </c>
      <c r="O511" s="834">
        <f>V510</f>
        <v>245527920</v>
      </c>
      <c r="P511" s="835">
        <f t="shared" si="731"/>
        <v>245527920</v>
      </c>
      <c r="Q511" s="898">
        <f t="shared" si="732"/>
        <v>5580180</v>
      </c>
      <c r="R511" s="915">
        <f t="shared" si="720"/>
        <v>2007</v>
      </c>
      <c r="S511" s="833">
        <f>R511-R510</f>
        <v>1</v>
      </c>
      <c r="T511" s="837">
        <f t="shared" si="721"/>
        <v>5580180</v>
      </c>
      <c r="U511" s="832">
        <f t="shared" si="722"/>
        <v>2007</v>
      </c>
      <c r="V511" s="838">
        <f t="shared" si="726"/>
        <v>239947740</v>
      </c>
      <c r="W511" s="839"/>
      <c r="X511" s="840"/>
      <c r="Y511" s="815"/>
      <c r="Z511" s="808"/>
      <c r="AC511" s="903"/>
    </row>
    <row r="512" spans="1:29" ht="16">
      <c r="A512" s="1040"/>
      <c r="B512" s="1037" t="s">
        <v>3391</v>
      </c>
      <c r="C512" s="973"/>
      <c r="D512" s="974"/>
      <c r="E512" s="975">
        <f>E511+1</f>
        <v>2008</v>
      </c>
      <c r="F512" s="1046">
        <v>293458354</v>
      </c>
      <c r="G512" s="1042">
        <f t="shared" si="723"/>
        <v>43</v>
      </c>
      <c r="H512" s="893"/>
      <c r="I512" s="894">
        <f t="shared" si="718"/>
        <v>2050</v>
      </c>
      <c r="J512" s="895">
        <f>F4745/P511</f>
        <v>0</v>
      </c>
      <c r="K512" s="896">
        <f t="shared" si="729"/>
        <v>0</v>
      </c>
      <c r="L512" s="1024">
        <f t="shared" si="724"/>
        <v>0</v>
      </c>
      <c r="M512" s="897">
        <f t="shared" si="730"/>
        <v>43</v>
      </c>
      <c r="N512" s="894">
        <f t="shared" si="719"/>
        <v>2050</v>
      </c>
      <c r="O512" s="834">
        <f>V511</f>
        <v>239947740</v>
      </c>
      <c r="P512" s="835">
        <f t="shared" si="731"/>
        <v>533406094</v>
      </c>
      <c r="Q512" s="898">
        <f t="shared" si="732"/>
        <v>12404792.883720931</v>
      </c>
      <c r="R512" s="915">
        <f t="shared" si="720"/>
        <v>2008</v>
      </c>
      <c r="S512" s="833">
        <f>R512-R511</f>
        <v>1</v>
      </c>
      <c r="T512" s="837">
        <f t="shared" si="721"/>
        <v>12404792.883720931</v>
      </c>
      <c r="U512" s="832">
        <f t="shared" si="722"/>
        <v>2008</v>
      </c>
      <c r="V512" s="838">
        <f t="shared" si="726"/>
        <v>521001301.11627907</v>
      </c>
      <c r="W512" s="839"/>
      <c r="X512" s="840"/>
      <c r="Y512" s="815"/>
      <c r="Z512" s="808"/>
      <c r="AA512" s="808"/>
      <c r="AB512" s="842"/>
      <c r="AC512" s="842"/>
    </row>
    <row r="513" spans="1:29" ht="16">
      <c r="A513" s="1036"/>
      <c r="B513" s="972"/>
      <c r="C513" s="973"/>
      <c r="D513" s="974"/>
      <c r="E513" s="830">
        <f t="shared" ref="E513:E522" si="734">E512+1</f>
        <v>2009</v>
      </c>
      <c r="F513" s="976">
        <v>0</v>
      </c>
      <c r="G513" s="853">
        <f t="shared" si="723"/>
        <v>42</v>
      </c>
      <c r="H513" s="893"/>
      <c r="I513" s="894">
        <f t="shared" si="718"/>
        <v>2050</v>
      </c>
      <c r="J513" s="895">
        <f t="shared" ref="J513:J520" si="735">F513/P512</f>
        <v>0</v>
      </c>
      <c r="K513" s="896">
        <f t="shared" si="729"/>
        <v>0</v>
      </c>
      <c r="L513" s="1024">
        <f t="shared" si="724"/>
        <v>0</v>
      </c>
      <c r="M513" s="897">
        <f t="shared" si="730"/>
        <v>42</v>
      </c>
      <c r="N513" s="894">
        <f t="shared" si="719"/>
        <v>2050</v>
      </c>
      <c r="O513" s="834">
        <f t="shared" ref="O513:O520" si="736">V512</f>
        <v>521001301.11627907</v>
      </c>
      <c r="P513" s="835">
        <f t="shared" si="731"/>
        <v>521001301.11627907</v>
      </c>
      <c r="Q513" s="898">
        <f t="shared" si="732"/>
        <v>12404792.883720931</v>
      </c>
      <c r="R513" s="915">
        <f t="shared" si="720"/>
        <v>2009</v>
      </c>
      <c r="S513" s="833">
        <f t="shared" ref="S513:S520" si="737">R513-R512</f>
        <v>1</v>
      </c>
      <c r="T513" s="837">
        <f t="shared" si="721"/>
        <v>12404792.883720931</v>
      </c>
      <c r="U513" s="832">
        <f t="shared" si="722"/>
        <v>2009</v>
      </c>
      <c r="V513" s="838">
        <f t="shared" si="726"/>
        <v>508596508.23255813</v>
      </c>
      <c r="W513" s="989"/>
      <c r="X513" s="840"/>
      <c r="Y513" s="815"/>
      <c r="Z513" s="1815" t="s">
        <v>3366</v>
      </c>
      <c r="AA513" s="1815"/>
      <c r="AB513" s="1815"/>
      <c r="AC513" s="859">
        <f>SUM(Q505:Q517)</f>
        <v>113490017.30232561</v>
      </c>
    </row>
    <row r="514" spans="1:29" ht="16">
      <c r="A514" s="1036"/>
      <c r="B514" s="1033"/>
      <c r="C514" s="973"/>
      <c r="D514" s="974"/>
      <c r="E514" s="830">
        <f t="shared" si="734"/>
        <v>2010</v>
      </c>
      <c r="F514" s="976">
        <v>0</v>
      </c>
      <c r="G514" s="853">
        <f t="shared" si="723"/>
        <v>41</v>
      </c>
      <c r="H514" s="893"/>
      <c r="I514" s="894">
        <f t="shared" si="718"/>
        <v>2050</v>
      </c>
      <c r="J514" s="895">
        <f t="shared" si="735"/>
        <v>0</v>
      </c>
      <c r="K514" s="896">
        <f t="shared" si="729"/>
        <v>0</v>
      </c>
      <c r="L514" s="1024">
        <f t="shared" si="724"/>
        <v>0</v>
      </c>
      <c r="M514" s="897">
        <f t="shared" si="730"/>
        <v>41</v>
      </c>
      <c r="N514" s="894">
        <f t="shared" si="719"/>
        <v>2050</v>
      </c>
      <c r="O514" s="834">
        <f t="shared" si="736"/>
        <v>508596508.23255813</v>
      </c>
      <c r="P514" s="835">
        <f t="shared" si="731"/>
        <v>508596508.23255813</v>
      </c>
      <c r="Q514" s="898">
        <f t="shared" si="732"/>
        <v>12404792.883720931</v>
      </c>
      <c r="R514" s="915">
        <f t="shared" si="720"/>
        <v>2010</v>
      </c>
      <c r="S514" s="833">
        <f t="shared" si="737"/>
        <v>1</v>
      </c>
      <c r="T514" s="837">
        <f t="shared" si="721"/>
        <v>12404792.883720931</v>
      </c>
      <c r="U514" s="832">
        <f t="shared" si="722"/>
        <v>2010</v>
      </c>
      <c r="V514" s="838">
        <f t="shared" si="726"/>
        <v>496191715.3488372</v>
      </c>
      <c r="W514" s="989"/>
      <c r="X514" s="840"/>
      <c r="Y514" s="815"/>
      <c r="Z514" s="808"/>
      <c r="AA514" s="808"/>
      <c r="AB514" s="842"/>
      <c r="AC514" s="842"/>
    </row>
    <row r="515" spans="1:29" ht="16">
      <c r="A515" s="1036"/>
      <c r="B515" s="972"/>
      <c r="C515" s="973"/>
      <c r="D515" s="974"/>
      <c r="E515" s="830">
        <f t="shared" si="734"/>
        <v>2011</v>
      </c>
      <c r="F515" s="976">
        <v>0</v>
      </c>
      <c r="G515" s="853">
        <f t="shared" si="723"/>
        <v>40</v>
      </c>
      <c r="H515" s="893"/>
      <c r="I515" s="894">
        <f t="shared" si="718"/>
        <v>2050</v>
      </c>
      <c r="J515" s="895">
        <f t="shared" si="735"/>
        <v>0</v>
      </c>
      <c r="K515" s="896">
        <f t="shared" si="729"/>
        <v>0</v>
      </c>
      <c r="L515" s="1024">
        <f t="shared" si="724"/>
        <v>0</v>
      </c>
      <c r="M515" s="897">
        <f t="shared" si="730"/>
        <v>40</v>
      </c>
      <c r="N515" s="894">
        <f t="shared" si="719"/>
        <v>2050</v>
      </c>
      <c r="O515" s="834">
        <f t="shared" si="736"/>
        <v>496191715.3488372</v>
      </c>
      <c r="P515" s="835">
        <f t="shared" si="731"/>
        <v>496191715.3488372</v>
      </c>
      <c r="Q515" s="898">
        <f t="shared" si="732"/>
        <v>12404792.883720931</v>
      </c>
      <c r="R515" s="915">
        <f t="shared" si="720"/>
        <v>2011</v>
      </c>
      <c r="S515" s="833">
        <f t="shared" si="737"/>
        <v>1</v>
      </c>
      <c r="T515" s="837">
        <f t="shared" si="721"/>
        <v>12404792.883720931</v>
      </c>
      <c r="U515" s="832">
        <f t="shared" si="722"/>
        <v>2011</v>
      </c>
      <c r="V515" s="838">
        <f t="shared" si="726"/>
        <v>483786922.46511626</v>
      </c>
      <c r="W515" s="989"/>
      <c r="X515" s="840"/>
      <c r="Y515" s="815"/>
      <c r="Z515" s="808"/>
      <c r="AA515" s="808"/>
      <c r="AB515" s="842"/>
      <c r="AC515" s="842"/>
    </row>
    <row r="516" spans="1:29" ht="16">
      <c r="A516" s="1036"/>
      <c r="B516" s="972"/>
      <c r="C516" s="973"/>
      <c r="D516" s="974"/>
      <c r="E516" s="830">
        <f t="shared" si="734"/>
        <v>2012</v>
      </c>
      <c r="F516" s="976">
        <v>0</v>
      </c>
      <c r="G516" s="853">
        <f t="shared" si="723"/>
        <v>39</v>
      </c>
      <c r="H516" s="893"/>
      <c r="I516" s="894">
        <f t="shared" si="718"/>
        <v>2050</v>
      </c>
      <c r="J516" s="895">
        <f t="shared" si="735"/>
        <v>0</v>
      </c>
      <c r="K516" s="896">
        <f t="shared" si="729"/>
        <v>0</v>
      </c>
      <c r="L516" s="1024">
        <f t="shared" si="724"/>
        <v>0</v>
      </c>
      <c r="M516" s="897">
        <f t="shared" si="730"/>
        <v>39</v>
      </c>
      <c r="N516" s="894">
        <f t="shared" si="719"/>
        <v>2050</v>
      </c>
      <c r="O516" s="834">
        <f t="shared" si="736"/>
        <v>483786922.46511626</v>
      </c>
      <c r="P516" s="835">
        <f t="shared" si="731"/>
        <v>483786922.46511626</v>
      </c>
      <c r="Q516" s="898">
        <f t="shared" si="732"/>
        <v>12404792.883720931</v>
      </c>
      <c r="R516" s="915">
        <f t="shared" si="720"/>
        <v>2012</v>
      </c>
      <c r="S516" s="833">
        <f t="shared" si="737"/>
        <v>1</v>
      </c>
      <c r="T516" s="837">
        <f t="shared" si="721"/>
        <v>12404792.883720931</v>
      </c>
      <c r="U516" s="832">
        <f t="shared" si="722"/>
        <v>2012</v>
      </c>
      <c r="V516" s="838">
        <f t="shared" si="726"/>
        <v>471382129.58139533</v>
      </c>
      <c r="W516" s="989"/>
      <c r="X516" s="840"/>
      <c r="Y516" s="815"/>
      <c r="Z516" s="808"/>
      <c r="AA516" s="808"/>
      <c r="AB516" s="842"/>
      <c r="AC516" s="842"/>
    </row>
    <row r="517" spans="1:29" ht="16">
      <c r="A517" s="1036"/>
      <c r="B517" s="972"/>
      <c r="C517" s="973"/>
      <c r="D517" s="974"/>
      <c r="E517" s="830">
        <f t="shared" si="734"/>
        <v>2013</v>
      </c>
      <c r="F517" s="976">
        <v>0</v>
      </c>
      <c r="G517" s="853">
        <f t="shared" si="723"/>
        <v>38</v>
      </c>
      <c r="H517" s="893"/>
      <c r="I517" s="894">
        <f t="shared" si="718"/>
        <v>2050</v>
      </c>
      <c r="J517" s="895">
        <f t="shared" si="735"/>
        <v>0</v>
      </c>
      <c r="K517" s="896">
        <f t="shared" si="729"/>
        <v>0</v>
      </c>
      <c r="L517" s="1024">
        <f t="shared" si="724"/>
        <v>0</v>
      </c>
      <c r="M517" s="897">
        <f t="shared" si="730"/>
        <v>38</v>
      </c>
      <c r="N517" s="894">
        <f t="shared" si="719"/>
        <v>2050</v>
      </c>
      <c r="O517" s="834">
        <f t="shared" si="736"/>
        <v>471382129.58139533</v>
      </c>
      <c r="P517" s="835">
        <f t="shared" si="731"/>
        <v>471382129.58139533</v>
      </c>
      <c r="Q517" s="898">
        <f t="shared" si="732"/>
        <v>12404792.883720929</v>
      </c>
      <c r="R517" s="915">
        <f t="shared" si="720"/>
        <v>2013</v>
      </c>
      <c r="S517" s="833">
        <f t="shared" si="737"/>
        <v>1</v>
      </c>
      <c r="T517" s="837">
        <f t="shared" si="721"/>
        <v>12404792.883720929</v>
      </c>
      <c r="U517" s="832">
        <f t="shared" si="722"/>
        <v>2013</v>
      </c>
      <c r="V517" s="838">
        <f t="shared" si="726"/>
        <v>458977336.69767439</v>
      </c>
      <c r="W517" s="989"/>
      <c r="X517" s="840"/>
      <c r="Y517" s="815"/>
      <c r="Z517" s="808"/>
      <c r="AA517" s="808"/>
      <c r="AB517" s="842"/>
      <c r="AC517" s="842"/>
    </row>
    <row r="518" spans="1:29" ht="16">
      <c r="A518" s="1036"/>
      <c r="B518" s="972"/>
      <c r="C518" s="973"/>
      <c r="D518" s="974"/>
      <c r="E518" s="830">
        <f t="shared" si="734"/>
        <v>2014</v>
      </c>
      <c r="F518" s="976">
        <v>0</v>
      </c>
      <c r="G518" s="853">
        <f t="shared" si="723"/>
        <v>37</v>
      </c>
      <c r="H518" s="893"/>
      <c r="I518" s="894">
        <f t="shared" si="718"/>
        <v>2050</v>
      </c>
      <c r="J518" s="895">
        <f t="shared" si="735"/>
        <v>0</v>
      </c>
      <c r="K518" s="896">
        <f t="shared" si="729"/>
        <v>0</v>
      </c>
      <c r="L518" s="1024">
        <f t="shared" si="724"/>
        <v>0</v>
      </c>
      <c r="M518" s="897">
        <f t="shared" si="730"/>
        <v>37</v>
      </c>
      <c r="N518" s="894">
        <f t="shared" si="719"/>
        <v>2050</v>
      </c>
      <c r="O518" s="834">
        <f t="shared" si="736"/>
        <v>458977336.69767439</v>
      </c>
      <c r="P518" s="835">
        <f t="shared" si="731"/>
        <v>458977336.69767439</v>
      </c>
      <c r="Q518" s="898">
        <f t="shared" si="732"/>
        <v>12404792.883720929</v>
      </c>
      <c r="R518" s="915">
        <f t="shared" si="720"/>
        <v>2014</v>
      </c>
      <c r="S518" s="833">
        <f t="shared" si="737"/>
        <v>1</v>
      </c>
      <c r="T518" s="837">
        <f t="shared" si="721"/>
        <v>12404792.883720929</v>
      </c>
      <c r="U518" s="832">
        <f t="shared" si="722"/>
        <v>2014</v>
      </c>
      <c r="V518" s="838">
        <f t="shared" si="726"/>
        <v>446572543.81395346</v>
      </c>
      <c r="W518" s="989"/>
      <c r="X518" s="840"/>
      <c r="Y518" s="815"/>
      <c r="Z518" s="808"/>
      <c r="AA518" s="808"/>
      <c r="AB518" s="842"/>
      <c r="AC518" s="842"/>
    </row>
    <row r="519" spans="1:29" ht="16">
      <c r="A519" s="1036"/>
      <c r="B519" s="972"/>
      <c r="C519" s="973"/>
      <c r="D519" s="974"/>
      <c r="E519" s="830">
        <f t="shared" si="734"/>
        <v>2015</v>
      </c>
      <c r="F519" s="976">
        <v>0</v>
      </c>
      <c r="G519" s="853">
        <f t="shared" si="723"/>
        <v>36</v>
      </c>
      <c r="H519" s="893"/>
      <c r="I519" s="894">
        <f t="shared" si="718"/>
        <v>2050</v>
      </c>
      <c r="J519" s="895">
        <f t="shared" si="735"/>
        <v>0</v>
      </c>
      <c r="K519" s="896">
        <f t="shared" si="729"/>
        <v>0</v>
      </c>
      <c r="L519" s="1024">
        <f t="shared" si="724"/>
        <v>0</v>
      </c>
      <c r="M519" s="897">
        <f t="shared" si="730"/>
        <v>36</v>
      </c>
      <c r="N519" s="894">
        <f t="shared" si="719"/>
        <v>2050</v>
      </c>
      <c r="O519" s="834">
        <f t="shared" si="736"/>
        <v>446572543.81395346</v>
      </c>
      <c r="P519" s="835">
        <f t="shared" si="731"/>
        <v>446572543.81395346</v>
      </c>
      <c r="Q519" s="898">
        <f t="shared" si="732"/>
        <v>12404792.883720929</v>
      </c>
      <c r="R519" s="915">
        <f t="shared" si="720"/>
        <v>2015</v>
      </c>
      <c r="S519" s="833">
        <f t="shared" si="737"/>
        <v>1</v>
      </c>
      <c r="T519" s="837">
        <f t="shared" si="721"/>
        <v>12404792.883720929</v>
      </c>
      <c r="U519" s="832">
        <f t="shared" si="722"/>
        <v>2015</v>
      </c>
      <c r="V519" s="838">
        <f t="shared" si="726"/>
        <v>434167750.93023252</v>
      </c>
      <c r="W519" s="989"/>
      <c r="X519" s="840"/>
      <c r="Y519" s="815"/>
      <c r="Z519" s="808"/>
      <c r="AA519" s="808"/>
      <c r="AB519" s="842"/>
      <c r="AC519" s="842"/>
    </row>
    <row r="520" spans="1:29" ht="16">
      <c r="A520" s="1036"/>
      <c r="B520" s="972"/>
      <c r="C520" s="973"/>
      <c r="D520" s="974"/>
      <c r="E520" s="830">
        <f t="shared" si="734"/>
        <v>2016</v>
      </c>
      <c r="F520" s="976">
        <v>0</v>
      </c>
      <c r="G520" s="853">
        <f t="shared" si="723"/>
        <v>35</v>
      </c>
      <c r="H520" s="893"/>
      <c r="I520" s="894">
        <f t="shared" si="718"/>
        <v>2050</v>
      </c>
      <c r="J520" s="895">
        <f t="shared" si="735"/>
        <v>0</v>
      </c>
      <c r="K520" s="896">
        <f t="shared" si="729"/>
        <v>0</v>
      </c>
      <c r="L520" s="1024">
        <f t="shared" si="724"/>
        <v>0</v>
      </c>
      <c r="M520" s="897">
        <f t="shared" si="730"/>
        <v>35</v>
      </c>
      <c r="N520" s="894">
        <f t="shared" si="719"/>
        <v>2050</v>
      </c>
      <c r="O520" s="834">
        <f t="shared" si="736"/>
        <v>434167750.93023252</v>
      </c>
      <c r="P520" s="835">
        <f t="shared" si="731"/>
        <v>434167750.93023252</v>
      </c>
      <c r="Q520" s="898">
        <f t="shared" si="732"/>
        <v>12404792.883720929</v>
      </c>
      <c r="R520" s="915">
        <f t="shared" si="720"/>
        <v>2016</v>
      </c>
      <c r="S520" s="833">
        <f t="shared" si="737"/>
        <v>1</v>
      </c>
      <c r="T520" s="837">
        <f t="shared" si="721"/>
        <v>12404792.883720929</v>
      </c>
      <c r="U520" s="832">
        <f t="shared" si="722"/>
        <v>2016</v>
      </c>
      <c r="V520" s="838">
        <f t="shared" si="726"/>
        <v>421762958.04651159</v>
      </c>
      <c r="W520" s="989"/>
      <c r="X520" s="840"/>
      <c r="Y520" s="815"/>
      <c r="Z520" s="808"/>
      <c r="AA520" s="808"/>
      <c r="AB520" s="842"/>
      <c r="AC520" s="842"/>
    </row>
    <row r="521" spans="1:29" ht="16">
      <c r="A521" s="1036"/>
      <c r="B521" s="972"/>
      <c r="C521" s="973"/>
      <c r="D521" s="974"/>
      <c r="E521" s="830">
        <f t="shared" si="734"/>
        <v>2017</v>
      </c>
      <c r="F521" s="976">
        <v>0</v>
      </c>
      <c r="G521" s="853">
        <f t="shared" si="723"/>
        <v>34</v>
      </c>
      <c r="H521" s="893"/>
      <c r="I521" s="894">
        <f t="shared" si="718"/>
        <v>2050</v>
      </c>
      <c r="J521" s="895">
        <f t="shared" ref="J521:J522" si="738">F521/P520</f>
        <v>0</v>
      </c>
      <c r="K521" s="896">
        <f t="shared" ref="K521:K522" si="739">IF(J521=0%,0,IF(J521&lt;=25%,5,IF(J521&lt;=50%,10,IF(J521&lt;=75%,15,50))))</f>
        <v>0</v>
      </c>
      <c r="L521" s="1024">
        <f t="shared" si="724"/>
        <v>0</v>
      </c>
      <c r="M521" s="897">
        <f t="shared" si="730"/>
        <v>34</v>
      </c>
      <c r="N521" s="894">
        <f t="shared" si="719"/>
        <v>2050</v>
      </c>
      <c r="O521" s="834">
        <f t="shared" ref="O521:O522" si="740">V520</f>
        <v>421762958.04651159</v>
      </c>
      <c r="P521" s="835">
        <f t="shared" ref="P521:P522" si="741">O521+F521</f>
        <v>421762958.04651159</v>
      </c>
      <c r="Q521" s="898">
        <f t="shared" ref="Q521:Q522" si="742">(P521)/M521</f>
        <v>12404792.883720929</v>
      </c>
      <c r="R521" s="915">
        <f t="shared" si="720"/>
        <v>2017</v>
      </c>
      <c r="S521" s="833">
        <f t="shared" ref="S521:S522" si="743">R521-R520</f>
        <v>1</v>
      </c>
      <c r="T521" s="837">
        <f t="shared" ref="T521:T522" si="744">Q521*S521</f>
        <v>12404792.883720929</v>
      </c>
      <c r="U521" s="832">
        <f t="shared" si="722"/>
        <v>2017</v>
      </c>
      <c r="V521" s="838">
        <f t="shared" si="726"/>
        <v>409358165.16279066</v>
      </c>
      <c r="W521" s="989"/>
      <c r="X521" s="840"/>
      <c r="Y521" s="815"/>
      <c r="Z521" s="808"/>
      <c r="AA521" s="808"/>
      <c r="AB521" s="842"/>
      <c r="AC521" s="842"/>
    </row>
    <row r="522" spans="1:29" ht="16">
      <c r="A522" s="1036"/>
      <c r="B522" s="972"/>
      <c r="C522" s="973"/>
      <c r="D522" s="974"/>
      <c r="E522" s="830">
        <f t="shared" si="734"/>
        <v>2018</v>
      </c>
      <c r="F522" s="976">
        <v>0</v>
      </c>
      <c r="G522" s="853">
        <f t="shared" si="723"/>
        <v>33</v>
      </c>
      <c r="H522" s="893"/>
      <c r="I522" s="894">
        <f t="shared" si="718"/>
        <v>2050</v>
      </c>
      <c r="J522" s="895">
        <f t="shared" si="738"/>
        <v>0</v>
      </c>
      <c r="K522" s="896">
        <f t="shared" si="739"/>
        <v>0</v>
      </c>
      <c r="L522" s="1024">
        <f t="shared" si="724"/>
        <v>0</v>
      </c>
      <c r="M522" s="897">
        <f t="shared" si="730"/>
        <v>33</v>
      </c>
      <c r="N522" s="894">
        <f t="shared" si="719"/>
        <v>2050</v>
      </c>
      <c r="O522" s="834">
        <f t="shared" si="740"/>
        <v>409358165.16279066</v>
      </c>
      <c r="P522" s="835">
        <f t="shared" si="741"/>
        <v>409358165.16279066</v>
      </c>
      <c r="Q522" s="898">
        <f t="shared" si="742"/>
        <v>12404792.883720929</v>
      </c>
      <c r="R522" s="915">
        <f t="shared" si="720"/>
        <v>2018</v>
      </c>
      <c r="S522" s="833">
        <f t="shared" si="743"/>
        <v>1</v>
      </c>
      <c r="T522" s="837">
        <f t="shared" si="744"/>
        <v>12404792.883720929</v>
      </c>
      <c r="U522" s="832">
        <f t="shared" si="722"/>
        <v>2018</v>
      </c>
      <c r="V522" s="838">
        <f t="shared" si="726"/>
        <v>396953372.27906972</v>
      </c>
      <c r="W522" s="989"/>
      <c r="X522" s="840"/>
      <c r="Y522" s="815"/>
      <c r="Z522" s="808"/>
      <c r="AA522" s="808"/>
      <c r="AB522" s="842"/>
      <c r="AC522" s="842"/>
    </row>
    <row r="523" spans="1:29" ht="16">
      <c r="A523" s="1040"/>
      <c r="B523" s="1239"/>
      <c r="C523" s="1240"/>
      <c r="D523" s="1241"/>
      <c r="E523" s="1236">
        <v>2019</v>
      </c>
      <c r="F523" s="976">
        <v>0</v>
      </c>
      <c r="G523" s="853">
        <f t="shared" ref="G523" si="745">M522-(E523-E522)</f>
        <v>32</v>
      </c>
      <c r="H523" s="893"/>
      <c r="I523" s="894">
        <f t="shared" ref="I523" si="746">E523+M523-1</f>
        <v>2050</v>
      </c>
      <c r="J523" s="895">
        <f t="shared" ref="J523" si="747">F523/P522</f>
        <v>0</v>
      </c>
      <c r="K523" s="896">
        <f t="shared" ref="K523" si="748">IF(J523=0%,0,IF(J523&lt;=25%,5,IF(J523&lt;=50%,10,IF(J523&lt;=75%,15,50))))</f>
        <v>0</v>
      </c>
      <c r="L523" s="1024">
        <f t="shared" ref="L523" si="749">IF(OR(AND(ISBLANK(D523),ISBLANK(F523)),ISTEXT(D523),ISTEXT(F523)),"",IF(G523+K523&gt;$G$34,$G$34-G523,K523))</f>
        <v>0</v>
      </c>
      <c r="M523" s="897">
        <f t="shared" ref="M523" si="750">IF(OR(AND(ISBLANK(D523),ISBLANK(F523)),ISTEXT(D523),ISTEXT(F523)),"",G523+L523)</f>
        <v>32</v>
      </c>
      <c r="N523" s="894">
        <f t="shared" ref="N523" si="751">E523+M523-1</f>
        <v>2050</v>
      </c>
      <c r="O523" s="834">
        <f t="shared" ref="O523" si="752">V522</f>
        <v>396953372.27906972</v>
      </c>
      <c r="P523" s="835">
        <f t="shared" ref="P523" si="753">O523+F523</f>
        <v>396953372.27906972</v>
      </c>
      <c r="Q523" s="898">
        <f t="shared" ref="Q523" si="754">(P523)/M523</f>
        <v>12404792.883720929</v>
      </c>
      <c r="R523" s="915">
        <f t="shared" ref="R523" si="755">E523</f>
        <v>2019</v>
      </c>
      <c r="S523" s="833">
        <f t="shared" ref="S523" si="756">R523-R522</f>
        <v>1</v>
      </c>
      <c r="T523" s="837">
        <f t="shared" ref="T523" si="757">Q523*S523</f>
        <v>12404792.883720929</v>
      </c>
      <c r="U523" s="832">
        <f t="shared" ref="U523" si="758">E523</f>
        <v>2019</v>
      </c>
      <c r="V523" s="838">
        <f t="shared" ref="V523" si="759">IF(OR(AND(ISBLANK(D523),ISBLANK(F523)),ISTEXT(D523),ISTEXT(F523)),"",P523-T523)</f>
        <v>384548579.39534879</v>
      </c>
      <c r="W523" s="989"/>
      <c r="X523" s="840"/>
      <c r="Y523" s="815"/>
      <c r="Z523" s="808"/>
      <c r="AA523" s="808"/>
      <c r="AB523" s="842"/>
      <c r="AC523" s="842"/>
    </row>
    <row r="524" spans="1:29" ht="16">
      <c r="A524" s="1816" t="s">
        <v>100</v>
      </c>
      <c r="B524" s="1817"/>
      <c r="C524" s="1817"/>
      <c r="D524" s="1817"/>
      <c r="E524" s="1818"/>
      <c r="F524" s="991">
        <f>SUM(F505:F519)</f>
        <v>572467354</v>
      </c>
      <c r="G524" s="861"/>
      <c r="H524" s="862"/>
      <c r="I524" s="863"/>
      <c r="J524" s="863"/>
      <c r="K524" s="861"/>
      <c r="L524" s="1054"/>
      <c r="M524" s="864"/>
      <c r="N524" s="863"/>
      <c r="O524" s="865"/>
      <c r="P524" s="866"/>
      <c r="Q524" s="867"/>
      <c r="R524" s="868"/>
      <c r="S524" s="868"/>
      <c r="T524" s="866">
        <f>SUM(T505:T523)</f>
        <v>187918774.60465121</v>
      </c>
      <c r="U524" s="869"/>
      <c r="V524" s="870"/>
      <c r="W524" s="1053"/>
      <c r="X524" s="803"/>
      <c r="Y524" s="803"/>
      <c r="Z524" s="803"/>
      <c r="AA524" s="803"/>
      <c r="AB524" s="803"/>
      <c r="AC524" s="803"/>
    </row>
  </sheetData>
  <mergeCells count="551">
    <mergeCell ref="Z465:AB465"/>
    <mergeCell ref="Z489:AB489"/>
    <mergeCell ref="Z513:AB513"/>
    <mergeCell ref="Z17:AB17"/>
    <mergeCell ref="Z45:AB45"/>
    <mergeCell ref="Z92:AB92"/>
    <mergeCell ref="Z323:AB323"/>
    <mergeCell ref="Z347:AB347"/>
    <mergeCell ref="Z370:AB370"/>
    <mergeCell ref="Z393:AB393"/>
    <mergeCell ref="Z416:AB416"/>
    <mergeCell ref="Z439:AB439"/>
    <mergeCell ref="Z299:AB299"/>
    <mergeCell ref="Z223:AB223"/>
    <mergeCell ref="Z67:AB67"/>
    <mergeCell ref="Z248:AB248"/>
    <mergeCell ref="W4:W6"/>
    <mergeCell ref="X4:X5"/>
    <mergeCell ref="O5:O6"/>
    <mergeCell ref="P5:P6"/>
    <mergeCell ref="Q5:Q6"/>
    <mergeCell ref="R5:R6"/>
    <mergeCell ref="S5:S6"/>
    <mergeCell ref="T5:T6"/>
    <mergeCell ref="A26:E26"/>
    <mergeCell ref="X502:X503"/>
    <mergeCell ref="O503:O504"/>
    <mergeCell ref="P503:P504"/>
    <mergeCell ref="Q503:Q504"/>
    <mergeCell ref="R503:R504"/>
    <mergeCell ref="S503:S504"/>
    <mergeCell ref="T503:T504"/>
    <mergeCell ref="A524:E524"/>
    <mergeCell ref="A3:D3"/>
    <mergeCell ref="A4:A6"/>
    <mergeCell ref="B4:B6"/>
    <mergeCell ref="C4:C6"/>
    <mergeCell ref="D4:E5"/>
    <mergeCell ref="F4:F6"/>
    <mergeCell ref="G4:H5"/>
    <mergeCell ref="I4:I6"/>
    <mergeCell ref="J4:J6"/>
    <mergeCell ref="K4:K5"/>
    <mergeCell ref="L4:L5"/>
    <mergeCell ref="M4:M5"/>
    <mergeCell ref="N4:N6"/>
    <mergeCell ref="O4:P4"/>
    <mergeCell ref="R4:T4"/>
    <mergeCell ref="U4:V5"/>
    <mergeCell ref="J502:J504"/>
    <mergeCell ref="K502:K503"/>
    <mergeCell ref="L502:L503"/>
    <mergeCell ref="M502:M503"/>
    <mergeCell ref="N502:N504"/>
    <mergeCell ref="O502:P502"/>
    <mergeCell ref="R502:T502"/>
    <mergeCell ref="U502:V503"/>
    <mergeCell ref="W502:W504"/>
    <mergeCell ref="A498:E498"/>
    <mergeCell ref="A501:D501"/>
    <mergeCell ref="A502:A504"/>
    <mergeCell ref="B502:B504"/>
    <mergeCell ref="C502:C504"/>
    <mergeCell ref="D502:E503"/>
    <mergeCell ref="F502:F504"/>
    <mergeCell ref="G502:H503"/>
    <mergeCell ref="I502:I504"/>
    <mergeCell ref="L478:L479"/>
    <mergeCell ref="M478:M479"/>
    <mergeCell ref="N478:N480"/>
    <mergeCell ref="O478:P478"/>
    <mergeCell ref="R478:T478"/>
    <mergeCell ref="U478:V479"/>
    <mergeCell ref="W478:W480"/>
    <mergeCell ref="X478:X479"/>
    <mergeCell ref="O479:O480"/>
    <mergeCell ref="P479:P480"/>
    <mergeCell ref="Q479:Q480"/>
    <mergeCell ref="R479:R480"/>
    <mergeCell ref="S479:S480"/>
    <mergeCell ref="T479:T480"/>
    <mergeCell ref="A478:A480"/>
    <mergeCell ref="B478:B480"/>
    <mergeCell ref="C478:C480"/>
    <mergeCell ref="D478:E479"/>
    <mergeCell ref="F478:F480"/>
    <mergeCell ref="G478:H479"/>
    <mergeCell ref="I478:I480"/>
    <mergeCell ref="J478:J480"/>
    <mergeCell ref="K478:K479"/>
    <mergeCell ref="X454:X455"/>
    <mergeCell ref="O455:O456"/>
    <mergeCell ref="P455:P456"/>
    <mergeCell ref="Q455:Q456"/>
    <mergeCell ref="R455:R456"/>
    <mergeCell ref="S455:S456"/>
    <mergeCell ref="T455:T456"/>
    <mergeCell ref="A474:E474"/>
    <mergeCell ref="A477:D477"/>
    <mergeCell ref="J454:J456"/>
    <mergeCell ref="K454:K455"/>
    <mergeCell ref="L454:L455"/>
    <mergeCell ref="M454:M455"/>
    <mergeCell ref="N454:N456"/>
    <mergeCell ref="O454:P454"/>
    <mergeCell ref="R454:T454"/>
    <mergeCell ref="U454:V455"/>
    <mergeCell ref="W454:W456"/>
    <mergeCell ref="A450:E450"/>
    <mergeCell ref="A453:D453"/>
    <mergeCell ref="A454:A456"/>
    <mergeCell ref="B454:B456"/>
    <mergeCell ref="C454:C456"/>
    <mergeCell ref="D454:E455"/>
    <mergeCell ref="F454:F456"/>
    <mergeCell ref="G454:H455"/>
    <mergeCell ref="I454:I456"/>
    <mergeCell ref="L428:L429"/>
    <mergeCell ref="M428:M429"/>
    <mergeCell ref="N428:N430"/>
    <mergeCell ref="O428:P428"/>
    <mergeCell ref="R428:T428"/>
    <mergeCell ref="U428:V429"/>
    <mergeCell ref="W428:W430"/>
    <mergeCell ref="X428:X429"/>
    <mergeCell ref="O429:O430"/>
    <mergeCell ref="P429:P430"/>
    <mergeCell ref="Q429:Q430"/>
    <mergeCell ref="R429:R430"/>
    <mergeCell ref="S429:S430"/>
    <mergeCell ref="T429:T430"/>
    <mergeCell ref="A428:A430"/>
    <mergeCell ref="B428:B430"/>
    <mergeCell ref="C428:C430"/>
    <mergeCell ref="D428:E429"/>
    <mergeCell ref="F428:F430"/>
    <mergeCell ref="G428:H429"/>
    <mergeCell ref="I428:I430"/>
    <mergeCell ref="J428:J430"/>
    <mergeCell ref="K428:K429"/>
    <mergeCell ref="X405:X406"/>
    <mergeCell ref="O406:O407"/>
    <mergeCell ref="P406:P407"/>
    <mergeCell ref="Q406:Q407"/>
    <mergeCell ref="R406:R407"/>
    <mergeCell ref="S406:S407"/>
    <mergeCell ref="T406:T407"/>
    <mergeCell ref="A424:E424"/>
    <mergeCell ref="A427:D427"/>
    <mergeCell ref="J405:J407"/>
    <mergeCell ref="K405:K406"/>
    <mergeCell ref="L405:L406"/>
    <mergeCell ref="M405:M406"/>
    <mergeCell ref="N405:N407"/>
    <mergeCell ref="O405:P405"/>
    <mergeCell ref="R405:T405"/>
    <mergeCell ref="U405:V406"/>
    <mergeCell ref="W405:W407"/>
    <mergeCell ref="A401:E401"/>
    <mergeCell ref="A404:D404"/>
    <mergeCell ref="A405:A407"/>
    <mergeCell ref="B405:B407"/>
    <mergeCell ref="C405:C407"/>
    <mergeCell ref="D405:E406"/>
    <mergeCell ref="F405:F407"/>
    <mergeCell ref="G405:H406"/>
    <mergeCell ref="I405:I407"/>
    <mergeCell ref="K382:K383"/>
    <mergeCell ref="L382:L383"/>
    <mergeCell ref="M382:M383"/>
    <mergeCell ref="N382:N384"/>
    <mergeCell ref="O382:P382"/>
    <mergeCell ref="R382:T382"/>
    <mergeCell ref="U382:V383"/>
    <mergeCell ref="W382:W384"/>
    <mergeCell ref="X382:X383"/>
    <mergeCell ref="O383:O384"/>
    <mergeCell ref="P383:P384"/>
    <mergeCell ref="Q383:Q384"/>
    <mergeCell ref="R383:R384"/>
    <mergeCell ref="S383:S384"/>
    <mergeCell ref="T383:T384"/>
    <mergeCell ref="A381:D381"/>
    <mergeCell ref="A382:A384"/>
    <mergeCell ref="B382:B384"/>
    <mergeCell ref="C382:C384"/>
    <mergeCell ref="D382:E383"/>
    <mergeCell ref="F382:F384"/>
    <mergeCell ref="G382:H383"/>
    <mergeCell ref="I382:I384"/>
    <mergeCell ref="J382:J384"/>
    <mergeCell ref="A332:E332"/>
    <mergeCell ref="R312:T312"/>
    <mergeCell ref="U312:V313"/>
    <mergeCell ref="W312:W314"/>
    <mergeCell ref="X312:X313"/>
    <mergeCell ref="Q313:Q314"/>
    <mergeCell ref="R313:R314"/>
    <mergeCell ref="S313:S314"/>
    <mergeCell ref="T313:T314"/>
    <mergeCell ref="K312:K313"/>
    <mergeCell ref="L312:L313"/>
    <mergeCell ref="M312:M313"/>
    <mergeCell ref="N312:N314"/>
    <mergeCell ref="O312:P312"/>
    <mergeCell ref="A309:E309"/>
    <mergeCell ref="O313:O314"/>
    <mergeCell ref="P313:P314"/>
    <mergeCell ref="R288:T288"/>
    <mergeCell ref="U288:V289"/>
    <mergeCell ref="W288:W290"/>
    <mergeCell ref="X288:X289"/>
    <mergeCell ref="O289:O290"/>
    <mergeCell ref="P289:P290"/>
    <mergeCell ref="Q289:Q290"/>
    <mergeCell ref="R289:R290"/>
    <mergeCell ref="S289:S290"/>
    <mergeCell ref="T289:T290"/>
    <mergeCell ref="A311:D311"/>
    <mergeCell ref="A312:A314"/>
    <mergeCell ref="B312:B314"/>
    <mergeCell ref="C312:C314"/>
    <mergeCell ref="D312:E313"/>
    <mergeCell ref="F312:F314"/>
    <mergeCell ref="G312:H313"/>
    <mergeCell ref="I312:I314"/>
    <mergeCell ref="J312:J314"/>
    <mergeCell ref="S264:S265"/>
    <mergeCell ref="T264:T265"/>
    <mergeCell ref="Z274:AB274"/>
    <mergeCell ref="A284:E284"/>
    <mergeCell ref="A287:D287"/>
    <mergeCell ref="A288:A290"/>
    <mergeCell ref="B288:B290"/>
    <mergeCell ref="C288:C290"/>
    <mergeCell ref="D288:E289"/>
    <mergeCell ref="F288:F290"/>
    <mergeCell ref="G288:H289"/>
    <mergeCell ref="I288:I290"/>
    <mergeCell ref="J288:J290"/>
    <mergeCell ref="K288:K289"/>
    <mergeCell ref="L288:L289"/>
    <mergeCell ref="M288:M289"/>
    <mergeCell ref="N288:N290"/>
    <mergeCell ref="O288:P288"/>
    <mergeCell ref="J263:J265"/>
    <mergeCell ref="K263:K264"/>
    <mergeCell ref="L263:L264"/>
    <mergeCell ref="M263:M264"/>
    <mergeCell ref="N263:N265"/>
    <mergeCell ref="O263:P263"/>
    <mergeCell ref="A259:E259"/>
    <mergeCell ref="A262:D262"/>
    <mergeCell ref="A263:A265"/>
    <mergeCell ref="B263:B265"/>
    <mergeCell ref="C263:C265"/>
    <mergeCell ref="D263:E264"/>
    <mergeCell ref="F263:F265"/>
    <mergeCell ref="G263:H264"/>
    <mergeCell ref="I263:I265"/>
    <mergeCell ref="R263:T263"/>
    <mergeCell ref="U263:V264"/>
    <mergeCell ref="W263:W265"/>
    <mergeCell ref="X263:X264"/>
    <mergeCell ref="O264:O265"/>
    <mergeCell ref="P264:P265"/>
    <mergeCell ref="Q264:Q265"/>
    <mergeCell ref="R264:R265"/>
    <mergeCell ref="A232:E232"/>
    <mergeCell ref="A236:D236"/>
    <mergeCell ref="A237:A239"/>
    <mergeCell ref="B237:B239"/>
    <mergeCell ref="C237:C239"/>
    <mergeCell ref="D237:E238"/>
    <mergeCell ref="F237:F239"/>
    <mergeCell ref="G237:H238"/>
    <mergeCell ref="I237:I239"/>
    <mergeCell ref="J237:J239"/>
    <mergeCell ref="K237:K238"/>
    <mergeCell ref="L237:L238"/>
    <mergeCell ref="M237:M238"/>
    <mergeCell ref="N237:N239"/>
    <mergeCell ref="O237:P237"/>
    <mergeCell ref="R237:T237"/>
    <mergeCell ref="U237:V238"/>
    <mergeCell ref="W237:W239"/>
    <mergeCell ref="S238:S239"/>
    <mergeCell ref="T238:T239"/>
    <mergeCell ref="X237:X238"/>
    <mergeCell ref="O238:O239"/>
    <mergeCell ref="P238:P239"/>
    <mergeCell ref="Q238:Q239"/>
    <mergeCell ref="R238:R239"/>
    <mergeCell ref="K212:K213"/>
    <mergeCell ref="L212:L213"/>
    <mergeCell ref="M212:M213"/>
    <mergeCell ref="N212:N214"/>
    <mergeCell ref="O212:P212"/>
    <mergeCell ref="R212:T212"/>
    <mergeCell ref="U212:V213"/>
    <mergeCell ref="W212:W214"/>
    <mergeCell ref="X212:X213"/>
    <mergeCell ref="O213:O214"/>
    <mergeCell ref="P213:P214"/>
    <mergeCell ref="Q213:Q214"/>
    <mergeCell ref="R213:R214"/>
    <mergeCell ref="S213:S214"/>
    <mergeCell ref="T213:T214"/>
    <mergeCell ref="A211:D211"/>
    <mergeCell ref="A212:A214"/>
    <mergeCell ref="B212:B214"/>
    <mergeCell ref="C212:C214"/>
    <mergeCell ref="D212:E213"/>
    <mergeCell ref="F212:F214"/>
    <mergeCell ref="G212:H213"/>
    <mergeCell ref="I212:I214"/>
    <mergeCell ref="J212:J214"/>
    <mergeCell ref="X185:X186"/>
    <mergeCell ref="O186:O187"/>
    <mergeCell ref="P186:P187"/>
    <mergeCell ref="Q186:Q187"/>
    <mergeCell ref="R186:R187"/>
    <mergeCell ref="S186:S187"/>
    <mergeCell ref="T186:T187"/>
    <mergeCell ref="Z198:AB198"/>
    <mergeCell ref="A208:E208"/>
    <mergeCell ref="J185:J187"/>
    <mergeCell ref="K185:K186"/>
    <mergeCell ref="L185:L186"/>
    <mergeCell ref="M185:M186"/>
    <mergeCell ref="N185:N187"/>
    <mergeCell ref="O185:P185"/>
    <mergeCell ref="R185:T185"/>
    <mergeCell ref="U185:V186"/>
    <mergeCell ref="W185:W187"/>
    <mergeCell ref="A180:E180"/>
    <mergeCell ref="A184:D184"/>
    <mergeCell ref="A185:A187"/>
    <mergeCell ref="B185:B187"/>
    <mergeCell ref="C185:C187"/>
    <mergeCell ref="D185:E186"/>
    <mergeCell ref="F185:F187"/>
    <mergeCell ref="G185:H186"/>
    <mergeCell ref="I185:I187"/>
    <mergeCell ref="X158:X159"/>
    <mergeCell ref="O159:O160"/>
    <mergeCell ref="P159:P160"/>
    <mergeCell ref="Q159:Q160"/>
    <mergeCell ref="R159:R160"/>
    <mergeCell ref="S159:S160"/>
    <mergeCell ref="T159:T160"/>
    <mergeCell ref="A161:A167"/>
    <mergeCell ref="Z170:AB170"/>
    <mergeCell ref="J158:J160"/>
    <mergeCell ref="K158:K159"/>
    <mergeCell ref="L158:L159"/>
    <mergeCell ref="M158:M159"/>
    <mergeCell ref="N158:N160"/>
    <mergeCell ref="O158:P158"/>
    <mergeCell ref="R158:T158"/>
    <mergeCell ref="U158:V159"/>
    <mergeCell ref="W158:W160"/>
    <mergeCell ref="A154:E154"/>
    <mergeCell ref="A157:D157"/>
    <mergeCell ref="A158:A160"/>
    <mergeCell ref="B158:B160"/>
    <mergeCell ref="C158:C160"/>
    <mergeCell ref="D158:E159"/>
    <mergeCell ref="F158:F160"/>
    <mergeCell ref="G158:H159"/>
    <mergeCell ref="I158:I160"/>
    <mergeCell ref="X132:X133"/>
    <mergeCell ref="O133:O134"/>
    <mergeCell ref="P133:P134"/>
    <mergeCell ref="Q133:Q134"/>
    <mergeCell ref="R133:R134"/>
    <mergeCell ref="S133:S134"/>
    <mergeCell ref="T133:T134"/>
    <mergeCell ref="A135:A141"/>
    <mergeCell ref="Z143:AB143"/>
    <mergeCell ref="J132:J134"/>
    <mergeCell ref="K132:K133"/>
    <mergeCell ref="L132:L133"/>
    <mergeCell ref="M132:M133"/>
    <mergeCell ref="N132:N134"/>
    <mergeCell ref="O132:P132"/>
    <mergeCell ref="R132:T132"/>
    <mergeCell ref="U132:V133"/>
    <mergeCell ref="W132:W134"/>
    <mergeCell ref="A128:E128"/>
    <mergeCell ref="A131:D131"/>
    <mergeCell ref="A132:A134"/>
    <mergeCell ref="B132:B134"/>
    <mergeCell ref="C132:C134"/>
    <mergeCell ref="D132:E133"/>
    <mergeCell ref="F132:F134"/>
    <mergeCell ref="G132:H133"/>
    <mergeCell ref="I132:I134"/>
    <mergeCell ref="A109:A115"/>
    <mergeCell ref="Z117:AB117"/>
    <mergeCell ref="J106:J108"/>
    <mergeCell ref="K106:K107"/>
    <mergeCell ref="L106:L107"/>
    <mergeCell ref="M106:M107"/>
    <mergeCell ref="N106:N108"/>
    <mergeCell ref="O106:P106"/>
    <mergeCell ref="R106:T106"/>
    <mergeCell ref="U106:V107"/>
    <mergeCell ref="W106:W108"/>
    <mergeCell ref="A106:A108"/>
    <mergeCell ref="B106:B108"/>
    <mergeCell ref="C106:C108"/>
    <mergeCell ref="D106:E107"/>
    <mergeCell ref="F106:F108"/>
    <mergeCell ref="G106:H107"/>
    <mergeCell ref="I106:I108"/>
    <mergeCell ref="X106:X107"/>
    <mergeCell ref="O107:O108"/>
    <mergeCell ref="P107:P108"/>
    <mergeCell ref="Q107:Q108"/>
    <mergeCell ref="R107:R108"/>
    <mergeCell ref="S107:S108"/>
    <mergeCell ref="T107:T108"/>
    <mergeCell ref="Z102:AB102"/>
    <mergeCell ref="M81:M82"/>
    <mergeCell ref="A81:A83"/>
    <mergeCell ref="B81:B83"/>
    <mergeCell ref="C81:C83"/>
    <mergeCell ref="D81:E82"/>
    <mergeCell ref="F81:F83"/>
    <mergeCell ref="A103:E103"/>
    <mergeCell ref="A105:D105"/>
    <mergeCell ref="A78:E78"/>
    <mergeCell ref="U81:V82"/>
    <mergeCell ref="W81:W83"/>
    <mergeCell ref="X81:X82"/>
    <mergeCell ref="O82:O83"/>
    <mergeCell ref="P82:P83"/>
    <mergeCell ref="Q82:Q83"/>
    <mergeCell ref="R82:R83"/>
    <mergeCell ref="A84:A90"/>
    <mergeCell ref="T32:T33"/>
    <mergeCell ref="R56:T56"/>
    <mergeCell ref="A80:D80"/>
    <mergeCell ref="G81:H82"/>
    <mergeCell ref="I81:I83"/>
    <mergeCell ref="J81:J83"/>
    <mergeCell ref="K81:K82"/>
    <mergeCell ref="L81:L82"/>
    <mergeCell ref="R57:R58"/>
    <mergeCell ref="S57:S58"/>
    <mergeCell ref="T57:T58"/>
    <mergeCell ref="G56:H57"/>
    <mergeCell ref="K56:K57"/>
    <mergeCell ref="L56:L57"/>
    <mergeCell ref="M56:M57"/>
    <mergeCell ref="S82:S83"/>
    <mergeCell ref="T82:T83"/>
    <mergeCell ref="N81:N83"/>
    <mergeCell ref="O81:P81"/>
    <mergeCell ref="R81:T81"/>
    <mergeCell ref="A56:A58"/>
    <mergeCell ref="B56:B58"/>
    <mergeCell ref="C56:C58"/>
    <mergeCell ref="D56:E57"/>
    <mergeCell ref="A53:E53"/>
    <mergeCell ref="A55:D55"/>
    <mergeCell ref="N31:N33"/>
    <mergeCell ref="O31:P31"/>
    <mergeCell ref="R31:T31"/>
    <mergeCell ref="F31:F33"/>
    <mergeCell ref="S32:S33"/>
    <mergeCell ref="X56:X57"/>
    <mergeCell ref="O57:O58"/>
    <mergeCell ref="P57:P58"/>
    <mergeCell ref="U56:V57"/>
    <mergeCell ref="W56:W58"/>
    <mergeCell ref="O56:P56"/>
    <mergeCell ref="N56:N58"/>
    <mergeCell ref="F56:F58"/>
    <mergeCell ref="I56:I58"/>
    <mergeCell ref="J56:J58"/>
    <mergeCell ref="Q57:Q58"/>
    <mergeCell ref="U31:V32"/>
    <mergeCell ref="W31:W33"/>
    <mergeCell ref="X31:X32"/>
    <mergeCell ref="O32:O33"/>
    <mergeCell ref="P32:P33"/>
    <mergeCell ref="Q32:Q33"/>
    <mergeCell ref="A30:D30"/>
    <mergeCell ref="A31:A33"/>
    <mergeCell ref="B31:B33"/>
    <mergeCell ref="C31:C33"/>
    <mergeCell ref="D31:E32"/>
    <mergeCell ref="R32:R33"/>
    <mergeCell ref="G31:H32"/>
    <mergeCell ref="I31:I33"/>
    <mergeCell ref="J31:J33"/>
    <mergeCell ref="K31:K32"/>
    <mergeCell ref="L31:L32"/>
    <mergeCell ref="M31:M32"/>
    <mergeCell ref="U336:V337"/>
    <mergeCell ref="W336:W338"/>
    <mergeCell ref="X336:X337"/>
    <mergeCell ref="O337:O338"/>
    <mergeCell ref="P337:P338"/>
    <mergeCell ref="Q337:Q338"/>
    <mergeCell ref="R337:R338"/>
    <mergeCell ref="S337:S338"/>
    <mergeCell ref="T337:T338"/>
    <mergeCell ref="R336:T336"/>
    <mergeCell ref="A355:E355"/>
    <mergeCell ref="I359:I361"/>
    <mergeCell ref="O360:O361"/>
    <mergeCell ref="K336:K337"/>
    <mergeCell ref="L336:L337"/>
    <mergeCell ref="M336:M337"/>
    <mergeCell ref="N336:N338"/>
    <mergeCell ref="O336:P336"/>
    <mergeCell ref="K359:K360"/>
    <mergeCell ref="L359:L360"/>
    <mergeCell ref="M359:M360"/>
    <mergeCell ref="N359:N361"/>
    <mergeCell ref="O359:P359"/>
    <mergeCell ref="A358:D358"/>
    <mergeCell ref="A335:D335"/>
    <mergeCell ref="A336:A338"/>
    <mergeCell ref="B336:B338"/>
    <mergeCell ref="C336:C338"/>
    <mergeCell ref="D336:E337"/>
    <mergeCell ref="F336:F338"/>
    <mergeCell ref="G336:H337"/>
    <mergeCell ref="I336:I338"/>
    <mergeCell ref="J336:J338"/>
    <mergeCell ref="U359:V360"/>
    <mergeCell ref="W359:W361"/>
    <mergeCell ref="X359:X360"/>
    <mergeCell ref="P360:P361"/>
    <mergeCell ref="Q360:Q361"/>
    <mergeCell ref="R360:R361"/>
    <mergeCell ref="S360:S361"/>
    <mergeCell ref="T360:T361"/>
    <mergeCell ref="A378:E378"/>
    <mergeCell ref="A359:A361"/>
    <mergeCell ref="B359:B361"/>
    <mergeCell ref="C359:C361"/>
    <mergeCell ref="D359:E360"/>
    <mergeCell ref="F359:F361"/>
    <mergeCell ref="G359:H360"/>
    <mergeCell ref="J359:J361"/>
    <mergeCell ref="R359:T359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FF0000"/>
  </sheetPr>
  <dimension ref="A1:AX300"/>
  <sheetViews>
    <sheetView tabSelected="1" view="pageBreakPreview" topLeftCell="A3" zoomScale="80" zoomScaleNormal="82" zoomScaleSheetLayoutView="80" workbookViewId="0">
      <selection activeCell="H11" sqref="H11"/>
    </sheetView>
  </sheetViews>
  <sheetFormatPr baseColWidth="10" defaultColWidth="8.83203125" defaultRowHeight="15"/>
  <cols>
    <col min="1" max="1" width="10.5" customWidth="1"/>
    <col min="2" max="2" width="29.1640625" customWidth="1"/>
    <col min="3" max="3" width="16.1640625" style="101" customWidth="1"/>
    <col min="4" max="4" width="12.1640625" style="101" customWidth="1"/>
    <col min="5" max="5" width="14" style="101" customWidth="1"/>
    <col min="6" max="6" width="10.5" style="101" customWidth="1"/>
    <col min="7" max="7" width="9.6640625" style="101" customWidth="1"/>
    <col min="8" max="8" width="8.83203125" style="101" customWidth="1"/>
    <col min="9" max="9" width="9.33203125" style="101" customWidth="1"/>
    <col min="10" max="10" width="11" style="101" customWidth="1"/>
    <col min="11" max="11" width="9.5" style="101" customWidth="1"/>
    <col min="12" max="12" width="9" style="101" customWidth="1"/>
    <col min="13" max="13" width="11.83203125" style="101" customWidth="1"/>
    <col min="14" max="14" width="8.83203125" style="101"/>
    <col min="15" max="15" width="20.1640625" style="101" customWidth="1"/>
    <col min="16" max="16" width="13.1640625" style="101" customWidth="1"/>
    <col min="17" max="17" width="14.1640625" style="101" customWidth="1"/>
    <col min="18" max="18" width="5.5" style="101" customWidth="1"/>
    <col min="19" max="19" width="9.1640625" style="101" customWidth="1"/>
    <col min="20" max="20" width="17.33203125" style="101" customWidth="1"/>
    <col min="21" max="21" width="8.83203125" style="101"/>
    <col min="22" max="22" width="13.5" style="101" bestFit="1" customWidth="1"/>
    <col min="23" max="23" width="9.1640625" style="101" customWidth="1"/>
    <col min="24" max="24" width="15.6640625" style="101" customWidth="1"/>
    <col min="25" max="25" width="16.6640625" style="101" customWidth="1"/>
    <col min="26" max="30" width="16.1640625" style="101" customWidth="1"/>
    <col min="31" max="31" width="8.83203125" style="101"/>
    <col min="32" max="32" width="20.83203125" style="101" customWidth="1"/>
    <col min="33" max="33" width="17.5" style="101" hidden="1" customWidth="1"/>
    <col min="34" max="34" width="17.5" style="101" customWidth="1"/>
    <col min="35" max="35" width="19.83203125" style="101" customWidth="1"/>
    <col min="36" max="36" width="16.6640625" style="101" customWidth="1"/>
    <col min="37" max="37" width="8.83203125" style="101"/>
    <col min="38" max="38" width="14.6640625" style="101" bestFit="1" customWidth="1"/>
    <col min="39" max="43" width="8.83203125" style="101"/>
  </cols>
  <sheetData>
    <row r="1" spans="1:43" s="1257" customFormat="1" ht="25">
      <c r="A1" s="1682" t="s">
        <v>3710</v>
      </c>
      <c r="B1" s="1682"/>
      <c r="C1" s="1682"/>
      <c r="D1" s="1682"/>
      <c r="E1" s="1682"/>
      <c r="F1" s="1682"/>
      <c r="G1" s="1682"/>
      <c r="H1" s="1682"/>
      <c r="I1" s="1682"/>
      <c r="J1" s="1682"/>
      <c r="K1" s="1682"/>
      <c r="L1" s="1682"/>
      <c r="M1" s="1682"/>
      <c r="N1" s="1682"/>
      <c r="O1" s="1682"/>
      <c r="P1" s="1682"/>
      <c r="Q1" s="1682"/>
      <c r="R1" s="1451"/>
      <c r="S1" s="1256"/>
      <c r="T1" s="1256"/>
      <c r="U1" s="1256"/>
      <c r="V1" s="1256"/>
      <c r="W1" s="1256"/>
      <c r="X1" s="1256"/>
      <c r="Y1" s="1256"/>
      <c r="Z1" s="1256"/>
      <c r="AA1" s="1256"/>
      <c r="AB1" s="1256"/>
      <c r="AC1" s="1256"/>
      <c r="AD1" s="1256"/>
      <c r="AE1" s="1256"/>
      <c r="AF1" s="1256"/>
      <c r="AG1" s="1256"/>
      <c r="AH1" s="1256"/>
      <c r="AI1" s="1256"/>
      <c r="AJ1" s="1256"/>
      <c r="AK1" s="1256"/>
      <c r="AL1" s="1256"/>
      <c r="AM1" s="1256"/>
      <c r="AN1" s="1256"/>
      <c r="AO1" s="1256"/>
      <c r="AP1" s="1256"/>
      <c r="AQ1" s="1256"/>
    </row>
    <row r="2" spans="1:43" s="1257" customFormat="1" ht="25">
      <c r="A2" s="1682" t="s">
        <v>3718</v>
      </c>
      <c r="B2" s="1682"/>
      <c r="C2" s="1682"/>
      <c r="D2" s="1682"/>
      <c r="E2" s="1682"/>
      <c r="F2" s="1682"/>
      <c r="G2" s="1682"/>
      <c r="H2" s="1682"/>
      <c r="I2" s="1682"/>
      <c r="J2" s="1682"/>
      <c r="K2" s="1682"/>
      <c r="L2" s="1682"/>
      <c r="M2" s="1682"/>
      <c r="N2" s="1682"/>
      <c r="O2" s="1682"/>
      <c r="P2" s="1682"/>
      <c r="Q2" s="1682"/>
      <c r="R2" s="1451"/>
      <c r="S2" s="1256"/>
      <c r="T2" s="1256"/>
      <c r="U2" s="1256"/>
      <c r="V2" s="1256"/>
      <c r="W2" s="1256"/>
      <c r="X2" s="1256"/>
      <c r="Y2" s="1256"/>
      <c r="Z2" s="1256"/>
      <c r="AA2" s="1256"/>
      <c r="AB2" s="1256"/>
      <c r="AC2" s="1256"/>
      <c r="AD2" s="1256"/>
      <c r="AE2" s="1256"/>
      <c r="AF2" s="1256"/>
      <c r="AG2" s="1256"/>
      <c r="AH2" s="1256"/>
      <c r="AI2" s="1256"/>
      <c r="AJ2" s="1256"/>
      <c r="AK2" s="1256"/>
      <c r="AL2" s="1256"/>
      <c r="AM2" s="1256"/>
      <c r="AN2" s="1256"/>
      <c r="AO2" s="1256"/>
      <c r="AP2" s="1256"/>
      <c r="AQ2" s="1256"/>
    </row>
    <row r="3" spans="1:43" s="1257" customFormat="1" ht="18.75" customHeight="1">
      <c r="A3" s="1460"/>
      <c r="B3" s="1460"/>
      <c r="C3" s="1460"/>
      <c r="D3" s="1460"/>
      <c r="E3" s="1460"/>
      <c r="F3" s="1460"/>
      <c r="G3" s="1460"/>
      <c r="H3" s="1460"/>
      <c r="I3" s="1460"/>
      <c r="J3" s="1460"/>
      <c r="K3" s="1460"/>
      <c r="L3" s="1460"/>
      <c r="M3" s="1460"/>
      <c r="N3" s="1460"/>
      <c r="O3" s="1460"/>
      <c r="P3" s="1460"/>
      <c r="Q3" s="1460"/>
      <c r="R3" s="1460"/>
      <c r="S3" s="1256"/>
      <c r="T3" s="1256"/>
      <c r="U3" s="1256"/>
      <c r="V3" s="1256"/>
      <c r="W3" s="1256"/>
      <c r="X3" s="1256"/>
      <c r="Y3" s="1256"/>
      <c r="Z3" s="1256"/>
      <c r="AA3" s="1256"/>
      <c r="AB3" s="1256"/>
      <c r="AC3" s="1256"/>
      <c r="AD3" s="1256"/>
      <c r="AE3" s="1256"/>
      <c r="AF3" s="1256"/>
      <c r="AG3" s="1256"/>
      <c r="AH3" s="1256"/>
      <c r="AI3" s="1256"/>
      <c r="AJ3" s="1256"/>
      <c r="AK3" s="1256"/>
      <c r="AL3" s="1256"/>
      <c r="AM3" s="1256"/>
      <c r="AN3" s="1256"/>
      <c r="AO3" s="1256"/>
      <c r="AP3" s="1256"/>
      <c r="AQ3" s="1256"/>
    </row>
    <row r="4" spans="1:43" s="1257" customFormat="1" ht="22.5" customHeight="1">
      <c r="A4" s="1460"/>
      <c r="B4" s="1484" t="s">
        <v>3712</v>
      </c>
      <c r="C4" s="1460"/>
      <c r="D4" s="1460"/>
      <c r="E4" s="1460"/>
      <c r="F4" s="1460"/>
      <c r="G4" s="1460"/>
      <c r="H4" s="1460"/>
      <c r="I4" s="1460"/>
      <c r="J4" s="1460"/>
      <c r="K4" s="1460"/>
      <c r="L4" s="1460"/>
      <c r="M4" s="1460"/>
      <c r="N4" s="1460"/>
      <c r="O4" s="1460"/>
      <c r="P4" s="1460"/>
      <c r="Q4" s="1460"/>
      <c r="R4" s="1460"/>
      <c r="S4" s="1256"/>
      <c r="T4" s="1256"/>
      <c r="U4" s="1256"/>
      <c r="V4" s="1256"/>
      <c r="W4" s="1256"/>
      <c r="X4" s="1256"/>
      <c r="Y4" s="1256"/>
      <c r="Z4" s="1256"/>
      <c r="AA4" s="1256"/>
      <c r="AB4" s="1256"/>
      <c r="AC4" s="1256"/>
      <c r="AD4" s="1256"/>
      <c r="AE4" s="1256"/>
      <c r="AF4" s="1256"/>
      <c r="AG4" s="1256"/>
      <c r="AH4" s="1256"/>
      <c r="AI4" s="1256"/>
      <c r="AJ4" s="1256"/>
      <c r="AK4" s="1256"/>
      <c r="AL4" s="1256"/>
      <c r="AM4" s="1256"/>
      <c r="AN4" s="1256"/>
      <c r="AO4" s="1256"/>
      <c r="AP4" s="1256"/>
      <c r="AQ4" s="1256"/>
    </row>
    <row r="5" spans="1:43" s="1257" customFormat="1" thickBot="1">
      <c r="C5" s="1256"/>
      <c r="D5" s="1256"/>
      <c r="E5" s="1256"/>
      <c r="F5" s="1256"/>
      <c r="G5" s="1256"/>
      <c r="H5" s="1256"/>
      <c r="I5" s="1256"/>
      <c r="J5" s="1256"/>
      <c r="K5" s="1256"/>
      <c r="L5" s="1256"/>
      <c r="M5" s="1256"/>
      <c r="N5" s="1256"/>
      <c r="O5" s="1256"/>
      <c r="P5" s="1256"/>
      <c r="Q5" s="1256"/>
      <c r="R5" s="1256"/>
      <c r="S5" s="1256"/>
      <c r="T5" s="1256"/>
      <c r="U5" s="1256"/>
      <c r="V5" s="1256"/>
      <c r="W5" s="1256"/>
      <c r="X5" s="1256"/>
      <c r="Y5" s="1256"/>
      <c r="Z5" s="1256"/>
      <c r="AA5" s="1256"/>
      <c r="AB5" s="1256"/>
      <c r="AC5" s="1256"/>
      <c r="AD5" s="1256"/>
      <c r="AE5" s="1256"/>
      <c r="AF5" s="1256"/>
      <c r="AG5" s="1256"/>
      <c r="AH5" s="1256"/>
      <c r="AI5" s="1256"/>
      <c r="AJ5" s="1256"/>
      <c r="AK5" s="1256"/>
      <c r="AL5" s="1256"/>
      <c r="AM5" s="1256"/>
      <c r="AN5" s="1256"/>
      <c r="AO5" s="1256"/>
      <c r="AP5" s="1256"/>
      <c r="AQ5" s="1256"/>
    </row>
    <row r="6" spans="1:43" s="1259" customFormat="1" ht="30" customHeight="1">
      <c r="A6" s="1683" t="s">
        <v>3482</v>
      </c>
      <c r="B6" s="1833" t="s">
        <v>2794</v>
      </c>
      <c r="C6" s="1833" t="s">
        <v>2800</v>
      </c>
      <c r="D6" s="1833"/>
      <c r="E6" s="1833" t="s">
        <v>1869</v>
      </c>
      <c r="F6" s="1835" t="s">
        <v>3483</v>
      </c>
      <c r="G6" s="1835" t="s">
        <v>3484</v>
      </c>
      <c r="H6" s="1835" t="s">
        <v>3468</v>
      </c>
      <c r="I6" s="1689" t="s">
        <v>3485</v>
      </c>
      <c r="J6" s="1833" t="s">
        <v>3460</v>
      </c>
      <c r="K6" s="1833"/>
      <c r="L6" s="1833" t="s">
        <v>3434</v>
      </c>
      <c r="M6" s="1833" t="s">
        <v>3462</v>
      </c>
      <c r="N6" s="1833" t="s">
        <v>3486</v>
      </c>
      <c r="O6" s="1835" t="s">
        <v>3436</v>
      </c>
      <c r="P6" s="1835" t="s">
        <v>3487</v>
      </c>
      <c r="Q6" s="1837" t="s">
        <v>2807</v>
      </c>
      <c r="R6" s="1470"/>
      <c r="S6" s="1471" t="s">
        <v>1917</v>
      </c>
      <c r="T6" s="1471" t="s">
        <v>1918</v>
      </c>
      <c r="U6" s="1471" t="s">
        <v>1919</v>
      </c>
      <c r="V6" s="1471" t="s">
        <v>1920</v>
      </c>
      <c r="W6" s="1471" t="s">
        <v>100</v>
      </c>
      <c r="X6" s="1471" t="s">
        <v>1921</v>
      </c>
      <c r="Y6" s="1471" t="s">
        <v>1921</v>
      </c>
      <c r="Z6" s="1471" t="s">
        <v>1921</v>
      </c>
      <c r="AA6" s="1471" t="s">
        <v>1921</v>
      </c>
      <c r="AB6" s="1471" t="s">
        <v>1921</v>
      </c>
      <c r="AC6" s="1471" t="s">
        <v>1921</v>
      </c>
      <c r="AD6" s="1471" t="s">
        <v>1921</v>
      </c>
      <c r="AE6" s="1472" t="s">
        <v>1914</v>
      </c>
      <c r="AF6" s="1472" t="s">
        <v>1922</v>
      </c>
      <c r="AG6" s="1472" t="s">
        <v>103</v>
      </c>
      <c r="AH6" s="1473" t="s">
        <v>2426</v>
      </c>
      <c r="AI6" s="1473" t="s">
        <v>2426</v>
      </c>
      <c r="AJ6" s="1473" t="s">
        <v>2426</v>
      </c>
      <c r="AK6" s="1258"/>
      <c r="AL6" s="1258"/>
      <c r="AM6" s="1258"/>
      <c r="AN6" s="1258"/>
      <c r="AO6" s="1258"/>
      <c r="AP6" s="1258"/>
      <c r="AQ6" s="1258"/>
    </row>
    <row r="7" spans="1:43" s="1257" customFormat="1" ht="40" customHeight="1" thickBot="1">
      <c r="A7" s="1685"/>
      <c r="B7" s="1834"/>
      <c r="C7" s="1487" t="s">
        <v>2793</v>
      </c>
      <c r="D7" s="1487" t="s">
        <v>3437</v>
      </c>
      <c r="E7" s="1834"/>
      <c r="F7" s="1836"/>
      <c r="G7" s="1836"/>
      <c r="H7" s="1836"/>
      <c r="I7" s="1669"/>
      <c r="J7" s="1488" t="s">
        <v>3440</v>
      </c>
      <c r="K7" s="1488" t="s">
        <v>2800</v>
      </c>
      <c r="L7" s="1834"/>
      <c r="M7" s="1834"/>
      <c r="N7" s="1834"/>
      <c r="O7" s="1836"/>
      <c r="P7" s="1836"/>
      <c r="Q7" s="1838"/>
      <c r="R7" s="1470"/>
      <c r="S7" s="1474" t="s">
        <v>1923</v>
      </c>
      <c r="T7" s="1474" t="s">
        <v>1924</v>
      </c>
      <c r="U7" s="1474" t="s">
        <v>1925</v>
      </c>
      <c r="V7" s="1474" t="s">
        <v>1926</v>
      </c>
      <c r="W7" s="1474" t="s">
        <v>1927</v>
      </c>
      <c r="X7" s="1474" t="s">
        <v>1928</v>
      </c>
      <c r="Y7" s="1474" t="s">
        <v>1929</v>
      </c>
      <c r="Z7" s="1474" t="s">
        <v>1930</v>
      </c>
      <c r="AA7" s="1474" t="s">
        <v>2206</v>
      </c>
      <c r="AB7" s="1474" t="s">
        <v>2219</v>
      </c>
      <c r="AC7" s="1474" t="s">
        <v>2223</v>
      </c>
      <c r="AD7" s="1474" t="s">
        <v>3628</v>
      </c>
      <c r="AE7" s="1475"/>
      <c r="AF7" s="1474" t="s">
        <v>1931</v>
      </c>
      <c r="AG7" s="1475" t="s">
        <v>1915</v>
      </c>
      <c r="AH7" s="1476" t="s">
        <v>2219</v>
      </c>
      <c r="AI7" s="1476" t="s">
        <v>2223</v>
      </c>
      <c r="AJ7" s="1476" t="s">
        <v>3628</v>
      </c>
      <c r="AK7" s="1256"/>
      <c r="AL7" s="1256"/>
      <c r="AM7" s="1256"/>
      <c r="AN7" s="1256"/>
      <c r="AO7" s="1256"/>
      <c r="AP7" s="1256"/>
      <c r="AQ7" s="1256"/>
    </row>
    <row r="8" spans="1:43" s="1257" customFormat="1" thickBot="1">
      <c r="A8" s="1443">
        <v>1</v>
      </c>
      <c r="B8" s="1445">
        <v>2</v>
      </c>
      <c r="C8" s="1445">
        <v>3</v>
      </c>
      <c r="D8" s="1444">
        <v>4</v>
      </c>
      <c r="E8" s="1444">
        <v>5</v>
      </c>
      <c r="F8" s="1444">
        <v>6</v>
      </c>
      <c r="G8" s="1445">
        <v>7</v>
      </c>
      <c r="H8" s="1445">
        <v>8</v>
      </c>
      <c r="I8" s="1444">
        <v>9</v>
      </c>
      <c r="J8" s="1445">
        <v>10</v>
      </c>
      <c r="K8" s="1445">
        <v>11</v>
      </c>
      <c r="L8" s="1445">
        <v>12</v>
      </c>
      <c r="M8" s="1444">
        <v>13</v>
      </c>
      <c r="N8" s="1444">
        <v>14</v>
      </c>
      <c r="O8" s="1445">
        <v>15</v>
      </c>
      <c r="P8" s="1444">
        <v>16</v>
      </c>
      <c r="Q8" s="1446">
        <v>17</v>
      </c>
      <c r="R8" s="1477"/>
      <c r="S8" s="1478"/>
      <c r="T8" s="1478"/>
      <c r="U8" s="1478"/>
      <c r="V8" s="1478"/>
      <c r="W8" s="1478"/>
      <c r="X8" s="1478"/>
      <c r="Y8" s="1478"/>
      <c r="Z8" s="1478"/>
      <c r="AA8" s="1478"/>
      <c r="AB8" s="1478"/>
      <c r="AC8" s="1478"/>
      <c r="AD8" s="1478"/>
      <c r="AE8" s="1478"/>
      <c r="AF8" s="1478"/>
      <c r="AG8" s="1478"/>
      <c r="AH8" s="1479"/>
      <c r="AI8" s="1480"/>
      <c r="AJ8" s="1480"/>
      <c r="AK8" s="1256"/>
      <c r="AL8" s="1256"/>
      <c r="AM8" s="1256"/>
      <c r="AN8" s="1256"/>
      <c r="AO8" s="1256"/>
      <c r="AP8" s="1256"/>
      <c r="AQ8" s="1256"/>
    </row>
    <row r="9" spans="1:43" s="1498" customFormat="1" ht="36" customHeight="1" thickTop="1">
      <c r="A9" s="1509" t="s">
        <v>53</v>
      </c>
      <c r="B9" s="1489" t="s">
        <v>3488</v>
      </c>
      <c r="C9" s="1490"/>
      <c r="D9" s="1490"/>
      <c r="E9" s="1490"/>
      <c r="F9" s="1304"/>
      <c r="G9" s="1304"/>
      <c r="H9" s="1304"/>
      <c r="I9" s="1304"/>
      <c r="J9" s="1304"/>
      <c r="K9" s="1304"/>
      <c r="L9" s="1304"/>
      <c r="M9" s="1304"/>
      <c r="N9" s="1304"/>
      <c r="O9" s="1491">
        <f>O14</f>
        <v>149200000</v>
      </c>
      <c r="P9" s="1304"/>
      <c r="Q9" s="1492"/>
      <c r="R9" s="1493"/>
      <c r="S9" s="1493"/>
      <c r="T9" s="1493"/>
      <c r="U9" s="1493"/>
      <c r="V9" s="1493"/>
      <c r="W9" s="1493"/>
      <c r="X9" s="1494" t="e">
        <f>X10+X14+#REF!+X17</f>
        <v>#REF!</v>
      </c>
      <c r="Y9" s="1494" t="e">
        <f>Y10+Y14+#REF!+Y17</f>
        <v>#REF!</v>
      </c>
      <c r="Z9" s="1494" t="e">
        <f>Z10+Z14+#REF!+Z17</f>
        <v>#REF!</v>
      </c>
      <c r="AA9" s="1494" t="e">
        <f>AA10+AA14+#REF!+AA17</f>
        <v>#REF!</v>
      </c>
      <c r="AB9" s="1494" t="e">
        <f>AB10+AB14+#REF!+AB17</f>
        <v>#REF!</v>
      </c>
      <c r="AC9" s="1494" t="e">
        <f>AC10+AC14+#REF!+AC17</f>
        <v>#REF!</v>
      </c>
      <c r="AD9" s="1494" t="e">
        <f>AD10+AD14+#REF!+AD17</f>
        <v>#REF!</v>
      </c>
      <c r="AE9" s="1494"/>
      <c r="AF9" s="1494" t="e">
        <f>AF10+AF14+#REF!+AF17</f>
        <v>#REF!</v>
      </c>
      <c r="AG9" s="1494" t="e">
        <f>AG10+AG14+#REF!+AG17</f>
        <v>#REF!</v>
      </c>
      <c r="AH9" s="1495">
        <f>AH14</f>
        <v>19893333.333333332</v>
      </c>
      <c r="AI9" s="1496">
        <f>AI14</f>
        <v>29839999.999999996</v>
      </c>
      <c r="AJ9" s="1496">
        <f>AJ14</f>
        <v>34813333.333333328</v>
      </c>
      <c r="AK9" s="1497"/>
      <c r="AL9" s="1497"/>
      <c r="AM9" s="1497"/>
      <c r="AN9" s="1497"/>
      <c r="AO9" s="1497"/>
      <c r="AP9" s="1497"/>
      <c r="AQ9" s="1497"/>
    </row>
    <row r="10" spans="1:43" s="1498" customFormat="1" ht="36" customHeight="1">
      <c r="A10" s="1431" t="s">
        <v>55</v>
      </c>
      <c r="B10" s="1407" t="s">
        <v>2082</v>
      </c>
      <c r="C10" s="1468" t="s">
        <v>1863</v>
      </c>
      <c r="D10" s="1294"/>
      <c r="E10" s="1294"/>
      <c r="F10" s="1291"/>
      <c r="G10" s="1291"/>
      <c r="H10" s="1291"/>
      <c r="I10" s="1291"/>
      <c r="J10" s="1291"/>
      <c r="K10" s="1291"/>
      <c r="L10" s="1291"/>
      <c r="M10" s="1291"/>
      <c r="N10" s="1291"/>
      <c r="O10" s="1367"/>
      <c r="P10" s="1291"/>
      <c r="Q10" s="1392"/>
      <c r="R10" s="1493"/>
      <c r="S10" s="1493"/>
      <c r="T10" s="1493"/>
      <c r="U10" s="1493"/>
      <c r="V10" s="1493"/>
      <c r="W10" s="1493"/>
      <c r="X10" s="1493"/>
      <c r="Y10" s="1493"/>
      <c r="Z10" s="1493"/>
      <c r="AA10" s="1493"/>
      <c r="AB10" s="1493"/>
      <c r="AC10" s="1493"/>
      <c r="AD10" s="1493"/>
      <c r="AE10" s="1493"/>
      <c r="AF10" s="1493"/>
      <c r="AG10" s="1493"/>
      <c r="AH10" s="1499"/>
      <c r="AI10" s="1500"/>
      <c r="AJ10" s="1499"/>
      <c r="AK10" s="1497"/>
      <c r="AL10" s="1497"/>
      <c r="AM10" s="1497"/>
      <c r="AN10" s="1497"/>
      <c r="AO10" s="1497"/>
      <c r="AP10" s="1497"/>
      <c r="AQ10" s="1497"/>
    </row>
    <row r="11" spans="1:43" s="1498" customFormat="1" ht="36" customHeight="1">
      <c r="A11" s="1431"/>
      <c r="B11" s="1407"/>
      <c r="C11" s="1468"/>
      <c r="D11" s="1294"/>
      <c r="E11" s="1294"/>
      <c r="F11" s="1291"/>
      <c r="G11" s="1291"/>
      <c r="H11" s="1291"/>
      <c r="I11" s="1291"/>
      <c r="J11" s="1291"/>
      <c r="K11" s="1291"/>
      <c r="L11" s="1291"/>
      <c r="M11" s="1291"/>
      <c r="N11" s="1291"/>
      <c r="O11" s="1367"/>
      <c r="P11" s="1291"/>
      <c r="Q11" s="1392"/>
      <c r="R11" s="1493"/>
      <c r="S11" s="1493"/>
      <c r="T11" s="1493"/>
      <c r="U11" s="1493"/>
      <c r="V11" s="1493"/>
      <c r="W11" s="1493"/>
      <c r="X11" s="1493"/>
      <c r="Y11" s="1493"/>
      <c r="Z11" s="1493"/>
      <c r="AA11" s="1493"/>
      <c r="AB11" s="1493"/>
      <c r="AC11" s="1493"/>
      <c r="AD11" s="1493"/>
      <c r="AE11" s="1493"/>
      <c r="AF11" s="1493"/>
      <c r="AG11" s="1493"/>
      <c r="AH11" s="1499"/>
      <c r="AI11" s="1500"/>
      <c r="AJ11" s="1499"/>
      <c r="AK11" s="1497"/>
      <c r="AL11" s="1497"/>
      <c r="AM11" s="1497"/>
      <c r="AN11" s="1497"/>
      <c r="AO11" s="1497"/>
      <c r="AP11" s="1497"/>
      <c r="AQ11" s="1497"/>
    </row>
    <row r="12" spans="1:43" s="1498" customFormat="1" ht="36" customHeight="1">
      <c r="A12" s="1431" t="s">
        <v>57</v>
      </c>
      <c r="B12" s="1407" t="s">
        <v>3489</v>
      </c>
      <c r="C12" s="1468" t="s">
        <v>1863</v>
      </c>
      <c r="D12" s="1294"/>
      <c r="E12" s="1294"/>
      <c r="F12" s="1291"/>
      <c r="G12" s="1291"/>
      <c r="H12" s="1291"/>
      <c r="I12" s="1291"/>
      <c r="J12" s="1291"/>
      <c r="K12" s="1291"/>
      <c r="L12" s="1291"/>
      <c r="M12" s="1291"/>
      <c r="N12" s="1291"/>
      <c r="O12" s="1367"/>
      <c r="P12" s="1291"/>
      <c r="Q12" s="1392"/>
      <c r="R12" s="1493"/>
      <c r="S12" s="1493"/>
      <c r="T12" s="1493"/>
      <c r="U12" s="1493"/>
      <c r="V12" s="1493"/>
      <c r="W12" s="1493"/>
      <c r="X12" s="1493"/>
      <c r="Y12" s="1493"/>
      <c r="Z12" s="1493"/>
      <c r="AA12" s="1493"/>
      <c r="AB12" s="1493"/>
      <c r="AC12" s="1493"/>
      <c r="AD12" s="1493"/>
      <c r="AE12" s="1493"/>
      <c r="AF12" s="1493"/>
      <c r="AG12" s="1493"/>
      <c r="AH12" s="1499"/>
      <c r="AI12" s="1500"/>
      <c r="AJ12" s="1499"/>
      <c r="AK12" s="1497"/>
      <c r="AL12" s="1497"/>
      <c r="AM12" s="1497"/>
      <c r="AN12" s="1497"/>
      <c r="AO12" s="1497"/>
      <c r="AP12" s="1497"/>
      <c r="AQ12" s="1497"/>
    </row>
    <row r="13" spans="1:43" s="1498" customFormat="1" ht="36" customHeight="1">
      <c r="A13" s="1431"/>
      <c r="B13" s="1406"/>
      <c r="C13" s="1291"/>
      <c r="D13" s="1291"/>
      <c r="E13" s="1291"/>
      <c r="F13" s="1291"/>
      <c r="G13" s="1291"/>
      <c r="H13" s="1291"/>
      <c r="I13" s="1291"/>
      <c r="J13" s="1291"/>
      <c r="K13" s="1291"/>
      <c r="L13" s="1291"/>
      <c r="M13" s="1291"/>
      <c r="N13" s="1291"/>
      <c r="O13" s="1367"/>
      <c r="P13" s="1291"/>
      <c r="Q13" s="1392"/>
      <c r="R13" s="1493"/>
      <c r="S13" s="1493"/>
      <c r="T13" s="1493"/>
      <c r="U13" s="1493"/>
      <c r="V13" s="1493"/>
      <c r="W13" s="1493"/>
      <c r="X13" s="1493"/>
      <c r="Y13" s="1493"/>
      <c r="Z13" s="1501"/>
      <c r="AA13" s="1493"/>
      <c r="AB13" s="1493"/>
      <c r="AC13" s="1493"/>
      <c r="AD13" s="1493"/>
      <c r="AE13" s="1493"/>
      <c r="AF13" s="1493"/>
      <c r="AG13" s="1493"/>
      <c r="AH13" s="1499"/>
      <c r="AI13" s="1500"/>
      <c r="AJ13" s="1499"/>
      <c r="AK13" s="1497"/>
      <c r="AL13" s="1497"/>
      <c r="AM13" s="1497"/>
      <c r="AN13" s="1497"/>
      <c r="AO13" s="1497"/>
      <c r="AP13" s="1497"/>
      <c r="AQ13" s="1497"/>
    </row>
    <row r="14" spans="1:43" s="1498" customFormat="1" ht="36" customHeight="1">
      <c r="A14" s="1870" t="s">
        <v>59</v>
      </c>
      <c r="B14" s="1407" t="s">
        <v>2096</v>
      </c>
      <c r="C14" s="1294"/>
      <c r="D14" s="1294"/>
      <c r="E14" s="1294"/>
      <c r="F14" s="1291"/>
      <c r="G14" s="1291"/>
      <c r="H14" s="1291"/>
      <c r="I14" s="1291"/>
      <c r="J14" s="1291"/>
      <c r="K14" s="1291"/>
      <c r="L14" s="1291"/>
      <c r="M14" s="1291"/>
      <c r="N14" s="1291"/>
      <c r="O14" s="1871">
        <f>O15</f>
        <v>149200000</v>
      </c>
      <c r="P14" s="1291"/>
      <c r="Q14" s="1392"/>
      <c r="R14" s="1493"/>
      <c r="S14" s="1493"/>
      <c r="T14" s="1493"/>
      <c r="U14" s="1493"/>
      <c r="V14" s="1493"/>
      <c r="W14" s="1493"/>
      <c r="X14" s="1502">
        <f t="shared" ref="X14:AB14" si="0">X15</f>
        <v>4973333.333333333</v>
      </c>
      <c r="Y14" s="1494">
        <f t="shared" si="0"/>
        <v>4973333.333333333</v>
      </c>
      <c r="Z14" s="1494">
        <f t="shared" si="0"/>
        <v>4973333.333333333</v>
      </c>
      <c r="AA14" s="1494">
        <f t="shared" si="0"/>
        <v>4973333.333333333</v>
      </c>
      <c r="AB14" s="1494">
        <f t="shared" si="0"/>
        <v>4973333.333333333</v>
      </c>
      <c r="AC14" s="1494">
        <f>AC15</f>
        <v>4973333.333333333</v>
      </c>
      <c r="AD14" s="1494">
        <f>AD15</f>
        <v>4973333.333333333</v>
      </c>
      <c r="AE14" s="1503"/>
      <c r="AF14" s="1494">
        <f>AF15</f>
        <v>114386666.66666667</v>
      </c>
      <c r="AG14" s="1494">
        <f>AG15</f>
        <v>149200000</v>
      </c>
      <c r="AH14" s="1495">
        <f>AH15</f>
        <v>19893333.333333332</v>
      </c>
      <c r="AI14" s="1496">
        <f>AI15</f>
        <v>29839999.999999996</v>
      </c>
      <c r="AJ14" s="1496">
        <f>AJ15</f>
        <v>34813333.333333328</v>
      </c>
      <c r="AK14" s="1497"/>
      <c r="AL14" s="1497"/>
      <c r="AM14" s="1497"/>
      <c r="AN14" s="1497"/>
      <c r="AO14" s="1497"/>
      <c r="AP14" s="1497"/>
      <c r="AQ14" s="1497"/>
    </row>
    <row r="15" spans="1:43" s="1498" customFormat="1" ht="36" customHeight="1">
      <c r="A15" s="1459">
        <v>1</v>
      </c>
      <c r="B15" s="1323" t="s">
        <v>3490</v>
      </c>
      <c r="C15" s="1323" t="s">
        <v>3597</v>
      </c>
      <c r="D15" s="1323"/>
      <c r="E15" s="1323"/>
      <c r="F15" s="1323"/>
      <c r="G15" s="1323"/>
      <c r="H15" s="1323"/>
      <c r="I15" s="1291"/>
      <c r="J15" s="1291">
        <v>2013</v>
      </c>
      <c r="K15" s="1291"/>
      <c r="L15" s="1291"/>
      <c r="M15" s="1291"/>
      <c r="N15" s="1291" t="s">
        <v>204</v>
      </c>
      <c r="O15" s="1367">
        <v>149200000</v>
      </c>
      <c r="P15" s="1291"/>
      <c r="Q15" s="1392"/>
      <c r="R15" s="1493"/>
      <c r="S15" s="1828" t="str">
        <f>MID(C15,2,7)</f>
        <v>4.15.01</v>
      </c>
      <c r="T15" s="1829" t="str">
        <f>VLOOKUP(S15,kelompok,2,0)</f>
        <v>INSTALASI AIR MINUM/BERSIH</v>
      </c>
      <c r="U15" s="1830">
        <f t="shared" ref="U15" si="1">VLOOKUP(S15,MASAMANFAAT,4,0)</f>
        <v>30</v>
      </c>
      <c r="V15" s="1831">
        <f>(O15)/U15</f>
        <v>4973333.333333333</v>
      </c>
      <c r="W15" s="1826">
        <f>2013-AE15+1</f>
        <v>1</v>
      </c>
      <c r="X15" s="1832">
        <f>IF(W15&gt;U15,O15,V15*W15)</f>
        <v>4973333.333333333</v>
      </c>
      <c r="Y15" s="1831">
        <f>IF(O15=X15,0,V15)</f>
        <v>4973333.333333333</v>
      </c>
      <c r="Z15" s="1831">
        <f>IF(O15=X15+Y15,0,V15)</f>
        <v>4973333.333333333</v>
      </c>
      <c r="AA15" s="1831">
        <f>IF(O15=X15+Y15+Z15,0,V15)</f>
        <v>4973333.333333333</v>
      </c>
      <c r="AB15" s="1831">
        <f>IF(O15=Y15+Z15+AA15+X15,0,V15)</f>
        <v>4973333.333333333</v>
      </c>
      <c r="AC15" s="1831">
        <f>IF(O15=Z15+AA15+AB15+Y15+X15,0,V15)</f>
        <v>4973333.333333333</v>
      </c>
      <c r="AD15" s="1831">
        <f>IF(O15=AA15+AB15+AC15+Z15+Y15+X15,0,V15)</f>
        <v>4973333.333333333</v>
      </c>
      <c r="AE15" s="1826">
        <v>2013</v>
      </c>
      <c r="AF15" s="1827">
        <f>O15-(X15+Y15+Z15+AA15+AB15+AC15+AD15)</f>
        <v>114386666.66666667</v>
      </c>
      <c r="AG15" s="1825">
        <f>O15</f>
        <v>149200000</v>
      </c>
      <c r="AH15" s="1495">
        <f>AB15+AA15+Z15+Y15</f>
        <v>19893333.333333332</v>
      </c>
      <c r="AI15" s="1504">
        <f>X15+Y15+Z15+AA15+AB15+AC15</f>
        <v>29839999.999999996</v>
      </c>
      <c r="AJ15" s="1504">
        <f>AI15+AD15</f>
        <v>34813333.333333328</v>
      </c>
      <c r="AK15" s="1497"/>
      <c r="AL15" s="1505"/>
      <c r="AM15" s="1497"/>
      <c r="AN15" s="1497"/>
      <c r="AO15" s="1497"/>
      <c r="AP15" s="1497"/>
      <c r="AQ15" s="1497"/>
    </row>
    <row r="16" spans="1:43" s="1498" customFormat="1" ht="36" customHeight="1">
      <c r="A16" s="1510"/>
      <c r="B16" s="1323"/>
      <c r="C16" s="1323"/>
      <c r="D16" s="1291"/>
      <c r="E16" s="1291"/>
      <c r="F16" s="1291"/>
      <c r="G16" s="1291"/>
      <c r="H16" s="1291"/>
      <c r="I16" s="1291"/>
      <c r="J16" s="1291"/>
      <c r="K16" s="1291"/>
      <c r="L16" s="1291"/>
      <c r="M16" s="1291"/>
      <c r="N16" s="1291"/>
      <c r="O16" s="1367"/>
      <c r="P16" s="1291"/>
      <c r="Q16" s="1392"/>
      <c r="R16" s="1493"/>
      <c r="S16" s="1828"/>
      <c r="T16" s="1829"/>
      <c r="U16" s="1830"/>
      <c r="V16" s="1831"/>
      <c r="W16" s="1830"/>
      <c r="X16" s="1832"/>
      <c r="Y16" s="1831"/>
      <c r="Z16" s="1831"/>
      <c r="AA16" s="1831"/>
      <c r="AB16" s="1831"/>
      <c r="AC16" s="1831"/>
      <c r="AD16" s="1831"/>
      <c r="AE16" s="1826"/>
      <c r="AF16" s="1827"/>
      <c r="AG16" s="1825"/>
      <c r="AH16" s="1481"/>
      <c r="AI16" s="1499"/>
      <c r="AJ16" s="1499"/>
      <c r="AK16" s="1497"/>
      <c r="AL16" s="1497"/>
      <c r="AM16" s="1497"/>
      <c r="AN16" s="1497"/>
      <c r="AO16" s="1497"/>
      <c r="AP16" s="1497"/>
      <c r="AQ16" s="1497"/>
    </row>
    <row r="17" spans="1:50" s="1498" customFormat="1" ht="36" customHeight="1">
      <c r="A17" s="1431" t="s">
        <v>61</v>
      </c>
      <c r="B17" s="1407" t="s">
        <v>2114</v>
      </c>
      <c r="C17" s="1468" t="s">
        <v>1863</v>
      </c>
      <c r="D17" s="1294"/>
      <c r="E17" s="1294"/>
      <c r="F17" s="1291"/>
      <c r="G17" s="1291"/>
      <c r="H17" s="1291"/>
      <c r="I17" s="1291"/>
      <c r="J17" s="1291"/>
      <c r="K17" s="1291"/>
      <c r="L17" s="1291"/>
      <c r="M17" s="1291"/>
      <c r="N17" s="1291"/>
      <c r="O17" s="1367"/>
      <c r="P17" s="1291"/>
      <c r="Q17" s="1392"/>
      <c r="R17" s="1493"/>
      <c r="S17" s="1493"/>
      <c r="T17" s="1493"/>
      <c r="U17" s="1493"/>
      <c r="V17" s="1493"/>
      <c r="W17" s="1493"/>
      <c r="X17" s="1493"/>
      <c r="Y17" s="1493"/>
      <c r="Z17" s="1493"/>
      <c r="AA17" s="1493"/>
      <c r="AB17" s="1493"/>
      <c r="AC17" s="1493"/>
      <c r="AD17" s="1493"/>
      <c r="AE17" s="1493"/>
      <c r="AF17" s="1493"/>
      <c r="AG17" s="1493"/>
      <c r="AH17" s="1499"/>
      <c r="AI17" s="1499"/>
      <c r="AJ17" s="1499"/>
      <c r="AK17" s="1497"/>
      <c r="AL17" s="1497"/>
      <c r="AM17" s="1497"/>
      <c r="AN17" s="1497"/>
      <c r="AO17" s="1497"/>
      <c r="AP17" s="1497"/>
      <c r="AQ17" s="1497"/>
    </row>
    <row r="18" spans="1:50" s="1288" customFormat="1" ht="36" customHeight="1" thickBot="1">
      <c r="A18" s="1485"/>
      <c r="B18" s="1418"/>
      <c r="C18" s="1486"/>
      <c r="D18" s="1486"/>
      <c r="E18" s="1486"/>
      <c r="F18" s="1486"/>
      <c r="G18" s="1486"/>
      <c r="H18" s="1486"/>
      <c r="I18" s="1506"/>
      <c r="J18" s="1506"/>
      <c r="K18" s="1506"/>
      <c r="L18" s="1506"/>
      <c r="M18" s="1506"/>
      <c r="N18" s="1506"/>
      <c r="O18" s="1507"/>
      <c r="P18" s="1506"/>
      <c r="Q18" s="1442"/>
      <c r="R18" s="1493"/>
      <c r="S18" s="1508"/>
      <c r="T18" s="1508"/>
      <c r="U18" s="1508"/>
      <c r="V18" s="1508"/>
      <c r="W18" s="1508"/>
      <c r="X18" s="1508"/>
      <c r="Y18" s="1508"/>
      <c r="Z18" s="1508"/>
      <c r="AA18" s="1508"/>
      <c r="AB18" s="1508"/>
      <c r="AC18" s="1508"/>
      <c r="AD18" s="1508"/>
      <c r="AE18" s="1508"/>
      <c r="AF18" s="1508"/>
      <c r="AG18" s="1508"/>
      <c r="AH18" s="1499"/>
      <c r="AI18" s="1499"/>
      <c r="AJ18" s="1499"/>
      <c r="AK18" s="1287"/>
      <c r="AL18" s="1287"/>
      <c r="AM18" s="1287"/>
      <c r="AN18" s="1287"/>
      <c r="AO18" s="1287"/>
      <c r="AP18" s="1287"/>
      <c r="AQ18" s="1287"/>
    </row>
    <row r="19" spans="1:50" s="1257" customFormat="1" ht="14">
      <c r="C19" s="1256"/>
      <c r="D19" s="1256"/>
      <c r="E19" s="1256"/>
      <c r="F19" s="1256"/>
      <c r="G19" s="1256"/>
      <c r="H19" s="1256"/>
      <c r="I19" s="1256"/>
      <c r="J19" s="1256"/>
      <c r="K19" s="1256"/>
      <c r="L19" s="1256"/>
      <c r="M19" s="1256"/>
      <c r="N19" s="1256"/>
      <c r="O19" s="1256"/>
      <c r="P19" s="1256"/>
      <c r="Q19" s="1256"/>
      <c r="R19" s="1377"/>
      <c r="S19" s="1256"/>
      <c r="T19" s="1256"/>
      <c r="U19" s="1256"/>
      <c r="V19" s="1256"/>
      <c r="W19" s="1256"/>
      <c r="X19" s="1256"/>
      <c r="Y19" s="1256"/>
      <c r="Z19" s="1256"/>
      <c r="AA19" s="1256"/>
      <c r="AB19" s="1256"/>
      <c r="AC19" s="1256"/>
      <c r="AD19" s="1256"/>
      <c r="AE19" s="1256"/>
      <c r="AF19" s="1256"/>
      <c r="AG19" s="1256"/>
      <c r="AH19" s="1256"/>
      <c r="AI19" s="1256"/>
      <c r="AJ19" s="1256"/>
      <c r="AK19" s="1256"/>
      <c r="AL19" s="1256"/>
      <c r="AM19" s="1256"/>
      <c r="AN19" s="1256"/>
      <c r="AO19" s="1256"/>
      <c r="AP19" s="1256"/>
      <c r="AQ19" s="1256"/>
    </row>
    <row r="20" spans="1:50" s="1257" customFormat="1" ht="19" customHeight="1">
      <c r="C20" s="1256"/>
      <c r="D20" s="1256"/>
      <c r="E20" s="1256"/>
      <c r="F20" s="1256"/>
      <c r="G20" s="1256"/>
      <c r="H20" s="1256"/>
      <c r="I20" s="1256"/>
      <c r="J20" s="1256"/>
      <c r="K20" s="1256"/>
      <c r="L20" s="1256"/>
      <c r="M20" s="1256"/>
      <c r="N20" s="1256"/>
      <c r="O20" s="1256"/>
      <c r="P20" s="1256"/>
      <c r="Q20" s="1256"/>
      <c r="R20" s="1256"/>
      <c r="S20" s="1256"/>
      <c r="T20" s="1256"/>
      <c r="U20" s="1256"/>
      <c r="V20" s="1256"/>
      <c r="W20" s="1256"/>
      <c r="X20" s="1256"/>
      <c r="Y20" s="1256"/>
      <c r="Z20" s="1256"/>
      <c r="AA20" s="1256"/>
      <c r="AB20" s="1256"/>
      <c r="AC20" s="1256"/>
      <c r="AD20" s="1256"/>
      <c r="AE20" s="1256"/>
      <c r="AF20" s="1256"/>
      <c r="AG20" s="1256"/>
      <c r="AH20" s="1256"/>
      <c r="AI20" s="1256"/>
      <c r="AJ20" s="1256"/>
      <c r="AK20" s="1256"/>
      <c r="AL20" s="1256"/>
      <c r="AM20" s="1256"/>
      <c r="AN20" s="1256"/>
      <c r="AO20" s="1256"/>
      <c r="AP20" s="1256"/>
      <c r="AQ20" s="1256"/>
    </row>
    <row r="21" spans="1:50" s="1256" customFormat="1" ht="19" customHeight="1">
      <c r="A21" s="1659" t="s">
        <v>143</v>
      </c>
      <c r="B21" s="1659"/>
      <c r="C21" s="1659"/>
      <c r="D21" s="1659"/>
      <c r="E21" s="1659"/>
      <c r="F21" s="1482"/>
      <c r="G21" s="1482"/>
      <c r="H21" s="1482"/>
      <c r="I21" s="1482"/>
      <c r="J21" s="1482"/>
      <c r="K21" s="1482"/>
      <c r="L21" s="1659" t="s">
        <v>3713</v>
      </c>
      <c r="M21" s="1659"/>
      <c r="N21" s="1659"/>
      <c r="O21" s="1659"/>
      <c r="P21" s="1456"/>
      <c r="Q21" s="1456"/>
      <c r="R21" s="1456"/>
      <c r="S21" s="1456"/>
      <c r="T21" s="1456"/>
      <c r="U21" s="1456"/>
      <c r="V21" s="1456"/>
      <c r="W21" s="1456"/>
      <c r="X21" s="1456"/>
      <c r="Y21" s="1456"/>
      <c r="Z21" s="1456"/>
      <c r="AA21" s="1456"/>
      <c r="AB21" s="1456"/>
      <c r="AC21" s="1456"/>
      <c r="AD21" s="1456"/>
      <c r="AE21" s="1456"/>
      <c r="AF21" s="1456"/>
      <c r="AG21" s="1456"/>
      <c r="AH21" s="1456"/>
      <c r="AI21" s="1456"/>
      <c r="AJ21" s="1456"/>
      <c r="AK21" s="1456"/>
      <c r="AL21" s="1456"/>
      <c r="AM21" s="1456"/>
      <c r="AN21" s="1456"/>
      <c r="AO21" s="1456"/>
      <c r="AP21" s="1456"/>
      <c r="AQ21" s="1456"/>
      <c r="AR21" s="1456"/>
      <c r="AS21" s="1456"/>
      <c r="AT21" s="1456"/>
      <c r="AU21" s="1456"/>
      <c r="AV21" s="1456"/>
      <c r="AW21" s="1456"/>
      <c r="AX21" s="1456"/>
    </row>
    <row r="22" spans="1:50" s="1256" customFormat="1" ht="19" customHeight="1">
      <c r="A22" s="1659" t="s">
        <v>1890</v>
      </c>
      <c r="B22" s="1659"/>
      <c r="C22" s="1659"/>
      <c r="D22" s="1659"/>
      <c r="E22" s="1659"/>
      <c r="F22" s="1482"/>
      <c r="G22" s="1482"/>
      <c r="H22" s="1482"/>
      <c r="I22" s="1482"/>
      <c r="J22" s="1482"/>
      <c r="K22" s="1482"/>
      <c r="L22" s="1454"/>
      <c r="M22" s="1454"/>
      <c r="N22" s="1454"/>
      <c r="O22" s="1451"/>
      <c r="P22" s="1451"/>
      <c r="Q22" s="1451"/>
      <c r="R22" s="1451"/>
      <c r="S22" s="1451"/>
      <c r="T22" s="1451"/>
      <c r="U22" s="1451"/>
      <c r="V22" s="1451"/>
      <c r="W22" s="1451"/>
      <c r="X22" s="1451"/>
      <c r="Y22" s="1451"/>
      <c r="Z22" s="1451"/>
      <c r="AA22" s="1451"/>
      <c r="AB22" s="1451"/>
      <c r="AC22" s="1451"/>
      <c r="AD22" s="1451"/>
      <c r="AE22" s="1451"/>
      <c r="AF22" s="1451"/>
      <c r="AG22" s="1451"/>
      <c r="AH22" s="1451"/>
      <c r="AI22" s="1451"/>
      <c r="AJ22" s="1451"/>
      <c r="AK22" s="1451"/>
      <c r="AL22" s="1451"/>
      <c r="AM22" s="1451"/>
      <c r="AN22" s="1451"/>
      <c r="AO22" s="1451"/>
      <c r="AP22" s="1451"/>
      <c r="AQ22" s="1451"/>
      <c r="AR22" s="1451"/>
      <c r="AS22" s="1451"/>
      <c r="AT22" s="1454"/>
      <c r="AU22" s="1454"/>
      <c r="AV22" s="1454"/>
      <c r="AW22" s="1451"/>
      <c r="AX22" s="1451"/>
    </row>
    <row r="23" spans="1:50" s="1256" customFormat="1" ht="19" customHeight="1">
      <c r="A23" s="1659" t="s">
        <v>144</v>
      </c>
      <c r="B23" s="1659"/>
      <c r="C23" s="1659"/>
      <c r="D23" s="1659"/>
      <c r="E23" s="1659"/>
      <c r="F23" s="1482"/>
      <c r="G23" s="1482"/>
      <c r="H23" s="1482"/>
      <c r="I23" s="1482"/>
      <c r="J23" s="1482"/>
      <c r="K23" s="1482"/>
      <c r="L23" s="1659" t="s">
        <v>142</v>
      </c>
      <c r="M23" s="1659"/>
      <c r="N23" s="1659"/>
      <c r="O23" s="1659"/>
      <c r="P23" s="1456"/>
      <c r="Q23" s="1456"/>
      <c r="R23" s="1456"/>
      <c r="S23" s="1456"/>
      <c r="T23" s="1456"/>
      <c r="U23" s="1456"/>
      <c r="V23" s="1456"/>
      <c r="W23" s="1456"/>
      <c r="X23" s="1456"/>
      <c r="Y23" s="1456"/>
      <c r="Z23" s="1456"/>
      <c r="AA23" s="1456"/>
      <c r="AB23" s="1456"/>
      <c r="AC23" s="1456"/>
      <c r="AD23" s="1456"/>
      <c r="AE23" s="1456"/>
      <c r="AF23" s="1456"/>
      <c r="AG23" s="1456"/>
      <c r="AH23" s="1456"/>
      <c r="AI23" s="1456"/>
      <c r="AJ23" s="1456"/>
      <c r="AK23" s="1456"/>
      <c r="AL23" s="1456"/>
      <c r="AM23" s="1456"/>
      <c r="AN23" s="1456"/>
      <c r="AO23" s="1456"/>
      <c r="AP23" s="1456"/>
      <c r="AQ23" s="1456"/>
      <c r="AR23" s="1456"/>
      <c r="AS23" s="1456"/>
      <c r="AT23" s="1456"/>
      <c r="AU23" s="1456"/>
      <c r="AV23" s="1456"/>
      <c r="AW23" s="1451"/>
      <c r="AX23" s="1451"/>
    </row>
    <row r="24" spans="1:50" s="1256" customFormat="1" ht="19" customHeight="1">
      <c r="A24" s="1456"/>
      <c r="B24" s="1454"/>
      <c r="C24" s="1454"/>
      <c r="D24" s="1482"/>
      <c r="E24" s="1482"/>
      <c r="F24" s="1482"/>
      <c r="G24" s="1482"/>
      <c r="H24" s="1482"/>
      <c r="I24" s="1482"/>
      <c r="J24" s="1482"/>
      <c r="K24" s="1482"/>
      <c r="L24" s="1454"/>
      <c r="M24" s="1454"/>
      <c r="N24" s="1454"/>
      <c r="O24" s="1451"/>
      <c r="P24" s="1451"/>
      <c r="Q24" s="1451"/>
      <c r="R24" s="1451"/>
      <c r="S24" s="1451"/>
      <c r="T24" s="1451"/>
      <c r="U24" s="1451"/>
      <c r="V24" s="1451"/>
      <c r="W24" s="1451"/>
      <c r="X24" s="1451"/>
      <c r="Y24" s="1451"/>
      <c r="Z24" s="1451"/>
      <c r="AA24" s="1451"/>
      <c r="AB24" s="1451"/>
      <c r="AC24" s="1451"/>
      <c r="AD24" s="1451"/>
      <c r="AE24" s="1451"/>
      <c r="AF24" s="1451"/>
      <c r="AG24" s="1451"/>
      <c r="AH24" s="1451"/>
      <c r="AI24" s="1451"/>
      <c r="AJ24" s="1451"/>
      <c r="AK24" s="1451"/>
      <c r="AL24" s="1451"/>
      <c r="AM24" s="1451"/>
      <c r="AN24" s="1451"/>
      <c r="AO24" s="1451"/>
      <c r="AP24" s="1451"/>
      <c r="AQ24" s="1451"/>
      <c r="AR24" s="1451"/>
      <c r="AS24" s="1451"/>
      <c r="AT24" s="1454"/>
      <c r="AU24" s="1454"/>
      <c r="AV24" s="1454"/>
      <c r="AW24" s="1451"/>
      <c r="AX24" s="1451"/>
    </row>
    <row r="25" spans="1:50" s="1256" customFormat="1" ht="19" customHeight="1">
      <c r="A25" s="1456"/>
      <c r="B25" s="1454"/>
      <c r="C25" s="1454"/>
      <c r="D25" s="1482"/>
      <c r="E25" s="1482"/>
      <c r="F25" s="1482"/>
      <c r="G25" s="1482"/>
      <c r="H25" s="1482"/>
      <c r="I25" s="1482"/>
      <c r="J25" s="1482"/>
      <c r="K25" s="1482"/>
      <c r="L25" s="1454"/>
      <c r="M25" s="1454"/>
      <c r="N25" s="1454"/>
      <c r="O25" s="1451"/>
      <c r="P25" s="1451"/>
      <c r="Q25" s="1451"/>
      <c r="R25" s="1451"/>
      <c r="S25" s="1451"/>
      <c r="T25" s="1451"/>
      <c r="U25" s="1451"/>
      <c r="V25" s="1451"/>
      <c r="W25" s="1451"/>
      <c r="X25" s="1451"/>
      <c r="Y25" s="1451"/>
      <c r="Z25" s="1451"/>
      <c r="AA25" s="1451"/>
      <c r="AB25" s="1451"/>
      <c r="AC25" s="1451"/>
      <c r="AD25" s="1451"/>
      <c r="AE25" s="1451"/>
      <c r="AF25" s="1451"/>
      <c r="AG25" s="1451"/>
      <c r="AH25" s="1451"/>
      <c r="AI25" s="1451"/>
      <c r="AJ25" s="1451"/>
      <c r="AK25" s="1451"/>
      <c r="AL25" s="1451"/>
      <c r="AM25" s="1451"/>
      <c r="AN25" s="1451"/>
      <c r="AO25" s="1451"/>
      <c r="AP25" s="1451"/>
      <c r="AQ25" s="1451"/>
      <c r="AR25" s="1451"/>
      <c r="AS25" s="1451"/>
      <c r="AT25" s="1454"/>
      <c r="AU25" s="1454"/>
      <c r="AV25" s="1454"/>
      <c r="AW25" s="1451"/>
      <c r="AX25" s="1451"/>
    </row>
    <row r="26" spans="1:50" s="1256" customFormat="1" ht="19" customHeight="1">
      <c r="A26" s="1458"/>
      <c r="B26" s="1454"/>
      <c r="C26" s="1454"/>
      <c r="D26" s="1482"/>
      <c r="E26" s="1482"/>
      <c r="F26" s="1482"/>
      <c r="G26" s="1482"/>
      <c r="H26" s="1482"/>
      <c r="I26" s="1482"/>
      <c r="J26" s="1482"/>
      <c r="K26" s="1482"/>
      <c r="L26" s="1454"/>
      <c r="M26" s="1454"/>
      <c r="N26" s="1454"/>
      <c r="O26" s="1451"/>
      <c r="P26" s="1451"/>
      <c r="Q26" s="1451"/>
      <c r="R26" s="1451"/>
      <c r="S26" s="1451"/>
      <c r="T26" s="1451"/>
      <c r="U26" s="1451"/>
      <c r="V26" s="1451"/>
      <c r="W26" s="1451"/>
      <c r="X26" s="1451"/>
      <c r="Y26" s="1451"/>
      <c r="Z26" s="1451"/>
      <c r="AA26" s="1451"/>
      <c r="AB26" s="1451"/>
      <c r="AC26" s="1451"/>
      <c r="AD26" s="1451"/>
      <c r="AE26" s="1451"/>
      <c r="AF26" s="1451"/>
      <c r="AG26" s="1451"/>
      <c r="AH26" s="1451"/>
      <c r="AI26" s="1451"/>
      <c r="AJ26" s="1451"/>
      <c r="AK26" s="1451"/>
      <c r="AL26" s="1451"/>
      <c r="AM26" s="1451"/>
      <c r="AN26" s="1451"/>
      <c r="AO26" s="1451"/>
      <c r="AP26" s="1451"/>
      <c r="AQ26" s="1451"/>
      <c r="AR26" s="1451"/>
      <c r="AS26" s="1451"/>
      <c r="AT26" s="1454"/>
      <c r="AU26" s="1454"/>
      <c r="AV26" s="1454"/>
      <c r="AW26" s="1451"/>
      <c r="AX26" s="1451"/>
    </row>
    <row r="27" spans="1:50" s="1256" customFormat="1" ht="19" customHeight="1">
      <c r="A27" s="1458"/>
      <c r="B27" s="1454"/>
      <c r="C27" s="1454"/>
      <c r="D27" s="1482"/>
      <c r="E27" s="1482"/>
      <c r="F27" s="1482"/>
      <c r="G27" s="1482"/>
      <c r="H27" s="1482"/>
      <c r="I27" s="1482"/>
      <c r="J27" s="1482"/>
      <c r="K27" s="1482"/>
      <c r="L27" s="1454"/>
      <c r="M27" s="1454"/>
      <c r="N27" s="1454"/>
      <c r="O27" s="1451"/>
      <c r="P27" s="1451"/>
      <c r="Q27" s="1451"/>
      <c r="R27" s="1451"/>
      <c r="S27" s="1451"/>
      <c r="T27" s="1451"/>
      <c r="U27" s="1451"/>
      <c r="V27" s="1451"/>
      <c r="W27" s="1451"/>
      <c r="X27" s="1451"/>
      <c r="Y27" s="1451"/>
      <c r="Z27" s="1451"/>
      <c r="AA27" s="1451"/>
      <c r="AB27" s="1451"/>
      <c r="AC27" s="1451"/>
      <c r="AD27" s="1451"/>
      <c r="AE27" s="1451"/>
      <c r="AF27" s="1451"/>
      <c r="AG27" s="1451"/>
      <c r="AH27" s="1451"/>
      <c r="AI27" s="1451"/>
      <c r="AJ27" s="1451"/>
      <c r="AK27" s="1451"/>
      <c r="AL27" s="1451"/>
      <c r="AM27" s="1451"/>
      <c r="AN27" s="1451"/>
      <c r="AO27" s="1451"/>
      <c r="AP27" s="1451"/>
      <c r="AQ27" s="1451"/>
      <c r="AR27" s="1451"/>
      <c r="AS27" s="1451"/>
      <c r="AT27" s="1454"/>
      <c r="AU27" s="1454"/>
      <c r="AV27" s="1454"/>
      <c r="AW27" s="1451"/>
      <c r="AX27" s="1451"/>
    </row>
    <row r="28" spans="1:50" s="1256" customFormat="1" ht="19" customHeight="1">
      <c r="A28" s="1458"/>
      <c r="B28" s="1454"/>
      <c r="C28" s="1454"/>
      <c r="D28" s="1482"/>
      <c r="E28" s="1482"/>
      <c r="F28" s="1482"/>
      <c r="G28" s="1482"/>
      <c r="H28" s="1482"/>
      <c r="I28" s="1482"/>
      <c r="J28" s="1482"/>
      <c r="K28" s="1482"/>
      <c r="L28" s="1454"/>
      <c r="M28" s="1454"/>
      <c r="N28" s="1454"/>
      <c r="O28" s="1451"/>
      <c r="P28" s="1451"/>
      <c r="Q28" s="1451"/>
      <c r="R28" s="1451"/>
      <c r="S28" s="1451"/>
      <c r="T28" s="1451"/>
      <c r="U28" s="1451"/>
      <c r="V28" s="1451"/>
      <c r="W28" s="1451"/>
      <c r="X28" s="1451"/>
      <c r="Y28" s="1451"/>
      <c r="Z28" s="1451"/>
      <c r="AA28" s="1451"/>
      <c r="AB28" s="1451"/>
      <c r="AC28" s="1451"/>
      <c r="AD28" s="1451"/>
      <c r="AE28" s="1451"/>
      <c r="AF28" s="1451"/>
      <c r="AG28" s="1451"/>
      <c r="AH28" s="1451"/>
      <c r="AI28" s="1451"/>
      <c r="AJ28" s="1451"/>
      <c r="AK28" s="1451"/>
      <c r="AL28" s="1451"/>
      <c r="AM28" s="1451"/>
      <c r="AN28" s="1451"/>
      <c r="AO28" s="1451"/>
      <c r="AP28" s="1451"/>
      <c r="AQ28" s="1451"/>
      <c r="AR28" s="1451"/>
      <c r="AS28" s="1451"/>
      <c r="AT28" s="1454"/>
      <c r="AU28" s="1454"/>
      <c r="AV28" s="1454"/>
      <c r="AW28" s="1451"/>
      <c r="AX28" s="1451"/>
    </row>
    <row r="29" spans="1:50" s="1256" customFormat="1" ht="19" customHeight="1">
      <c r="A29" s="1660" t="s">
        <v>3714</v>
      </c>
      <c r="B29" s="1660"/>
      <c r="C29" s="1660"/>
      <c r="D29" s="1660"/>
      <c r="E29" s="1660"/>
      <c r="F29" s="1483"/>
      <c r="G29" s="1483"/>
      <c r="H29" s="1483"/>
      <c r="I29" s="1483"/>
      <c r="J29" s="1483"/>
      <c r="K29" s="1483"/>
      <c r="L29" s="1660" t="s">
        <v>2214</v>
      </c>
      <c r="M29" s="1660"/>
      <c r="N29" s="1660"/>
      <c r="O29" s="1660"/>
      <c r="P29" s="1469"/>
      <c r="Q29" s="1469"/>
      <c r="R29" s="1469"/>
      <c r="S29" s="1469"/>
      <c r="T29" s="1469"/>
      <c r="U29" s="1469"/>
      <c r="V29" s="1469"/>
      <c r="W29" s="1469"/>
      <c r="X29" s="1469"/>
      <c r="Y29" s="1469"/>
      <c r="Z29" s="1469"/>
      <c r="AA29" s="1469"/>
      <c r="AB29" s="1469"/>
      <c r="AC29" s="1469"/>
      <c r="AD29" s="1469"/>
      <c r="AE29" s="1469"/>
      <c r="AF29" s="1469"/>
      <c r="AG29" s="1469"/>
      <c r="AH29" s="1469"/>
      <c r="AI29" s="1469"/>
      <c r="AJ29" s="1469"/>
      <c r="AK29" s="1469"/>
      <c r="AL29" s="1469"/>
      <c r="AM29" s="1469"/>
      <c r="AN29" s="1469"/>
      <c r="AO29" s="1469"/>
      <c r="AP29" s="1469"/>
      <c r="AQ29" s="1469"/>
      <c r="AR29" s="1469"/>
      <c r="AS29" s="1469"/>
      <c r="AT29" s="1469"/>
      <c r="AU29" s="1469"/>
      <c r="AV29" s="1469"/>
      <c r="AW29" s="1451"/>
      <c r="AX29" s="1451"/>
    </row>
    <row r="30" spans="1:50" s="1256" customFormat="1" ht="19" customHeight="1">
      <c r="A30" s="1659" t="s">
        <v>3715</v>
      </c>
      <c r="B30" s="1659"/>
      <c r="C30" s="1659"/>
      <c r="D30" s="1659"/>
      <c r="E30" s="1659"/>
      <c r="F30" s="1482"/>
      <c r="G30" s="1482"/>
      <c r="H30" s="1482"/>
      <c r="I30" s="1482"/>
      <c r="J30" s="1482"/>
      <c r="K30" s="1482"/>
      <c r="L30" s="1659" t="s">
        <v>2215</v>
      </c>
      <c r="M30" s="1659"/>
      <c r="N30" s="1659"/>
      <c r="O30" s="1659"/>
      <c r="P30" s="1456"/>
      <c r="Q30" s="1456"/>
      <c r="R30" s="1456"/>
      <c r="S30" s="1456"/>
      <c r="T30" s="1456"/>
      <c r="U30" s="1456"/>
      <c r="V30" s="1456"/>
      <c r="W30" s="1456"/>
      <c r="X30" s="1456"/>
      <c r="Y30" s="1456"/>
      <c r="Z30" s="1456"/>
      <c r="AA30" s="1456"/>
      <c r="AB30" s="1456"/>
      <c r="AC30" s="1456"/>
      <c r="AD30" s="1456"/>
      <c r="AE30" s="1456"/>
      <c r="AF30" s="1456"/>
      <c r="AG30" s="1456"/>
      <c r="AH30" s="1456"/>
      <c r="AI30" s="1456"/>
      <c r="AJ30" s="1456"/>
      <c r="AK30" s="1456"/>
      <c r="AL30" s="1456"/>
      <c r="AM30" s="1456"/>
      <c r="AN30" s="1456"/>
      <c r="AO30" s="1456"/>
      <c r="AP30" s="1456"/>
      <c r="AQ30" s="1456"/>
      <c r="AR30" s="1456"/>
      <c r="AS30" s="1456"/>
      <c r="AT30" s="1456"/>
      <c r="AU30" s="1456"/>
      <c r="AV30" s="1456"/>
      <c r="AW30" s="1451"/>
      <c r="AX30" s="1451"/>
    </row>
    <row r="31" spans="1:50" s="101" customFormat="1">
      <c r="A31"/>
      <c r="B31"/>
    </row>
    <row r="32" spans="1:50" s="101" customFormat="1">
      <c r="A32"/>
      <c r="B32"/>
    </row>
    <row r="33" spans="1:2" s="101" customFormat="1">
      <c r="A33"/>
      <c r="B33"/>
    </row>
    <row r="34" spans="1:2" s="101" customFormat="1">
      <c r="A34"/>
      <c r="B34"/>
    </row>
    <row r="35" spans="1:2" s="101" customFormat="1">
      <c r="A35"/>
      <c r="B35"/>
    </row>
    <row r="36" spans="1:2" s="101" customFormat="1">
      <c r="A36"/>
      <c r="B36"/>
    </row>
    <row r="37" spans="1:2" s="101" customFormat="1">
      <c r="A37"/>
      <c r="B37"/>
    </row>
    <row r="38" spans="1:2" s="101" customFormat="1">
      <c r="A38"/>
      <c r="B38"/>
    </row>
    <row r="39" spans="1:2" s="101" customFormat="1">
      <c r="A39"/>
      <c r="B39"/>
    </row>
    <row r="40" spans="1:2" s="101" customFormat="1">
      <c r="A40"/>
      <c r="B40"/>
    </row>
    <row r="41" spans="1:2" s="101" customFormat="1">
      <c r="A41"/>
      <c r="B41"/>
    </row>
    <row r="42" spans="1:2" s="101" customFormat="1">
      <c r="A42"/>
      <c r="B42"/>
    </row>
    <row r="43" spans="1:2" s="101" customFormat="1">
      <c r="A43"/>
      <c r="B43"/>
    </row>
    <row r="44" spans="1:2" s="101" customFormat="1">
      <c r="A44"/>
      <c r="B44"/>
    </row>
    <row r="45" spans="1:2" s="101" customFormat="1">
      <c r="A45"/>
      <c r="B45"/>
    </row>
    <row r="46" spans="1:2" s="101" customFormat="1">
      <c r="A46"/>
      <c r="B46"/>
    </row>
    <row r="47" spans="1:2" s="101" customFormat="1">
      <c r="A47"/>
      <c r="B47"/>
    </row>
    <row r="48" spans="1:2" s="101" customFormat="1">
      <c r="A48"/>
      <c r="B48"/>
    </row>
    <row r="49" spans="1:2" s="101" customFormat="1">
      <c r="A49"/>
      <c r="B49"/>
    </row>
    <row r="50" spans="1:2" s="101" customFormat="1">
      <c r="A50"/>
      <c r="B50"/>
    </row>
    <row r="51" spans="1:2" s="101" customFormat="1">
      <c r="A51"/>
      <c r="B51"/>
    </row>
    <row r="52" spans="1:2" s="101" customFormat="1">
      <c r="A52"/>
      <c r="B52"/>
    </row>
    <row r="53" spans="1:2" s="101" customFormat="1">
      <c r="A53"/>
      <c r="B53"/>
    </row>
    <row r="54" spans="1:2" s="101" customFormat="1">
      <c r="A54"/>
      <c r="B54"/>
    </row>
    <row r="55" spans="1:2" s="101" customFormat="1">
      <c r="A55"/>
      <c r="B55"/>
    </row>
    <row r="56" spans="1:2" s="101" customFormat="1">
      <c r="A56"/>
      <c r="B56"/>
    </row>
    <row r="57" spans="1:2" s="101" customFormat="1">
      <c r="A57"/>
      <c r="B57"/>
    </row>
    <row r="58" spans="1:2" s="101" customFormat="1">
      <c r="A58"/>
      <c r="B58"/>
    </row>
    <row r="59" spans="1:2" s="101" customFormat="1">
      <c r="A59"/>
      <c r="B59"/>
    </row>
    <row r="60" spans="1:2" s="101" customFormat="1">
      <c r="A60"/>
      <c r="B60"/>
    </row>
    <row r="61" spans="1:2" s="101" customFormat="1">
      <c r="A61"/>
      <c r="B61"/>
    </row>
    <row r="62" spans="1:2" s="101" customFormat="1">
      <c r="A62"/>
      <c r="B62"/>
    </row>
    <row r="63" spans="1:2" s="101" customFormat="1">
      <c r="A63"/>
      <c r="B63"/>
    </row>
    <row r="64" spans="1:2" s="101" customFormat="1">
      <c r="A64"/>
      <c r="B64"/>
    </row>
    <row r="65" spans="1:2" s="101" customFormat="1">
      <c r="A65"/>
      <c r="B65"/>
    </row>
    <row r="66" spans="1:2" s="101" customFormat="1">
      <c r="A66"/>
      <c r="B66"/>
    </row>
    <row r="67" spans="1:2" s="101" customFormat="1">
      <c r="A67"/>
      <c r="B67"/>
    </row>
    <row r="68" spans="1:2" s="101" customFormat="1">
      <c r="A68"/>
      <c r="B68"/>
    </row>
    <row r="69" spans="1:2" s="101" customFormat="1">
      <c r="A69"/>
      <c r="B69"/>
    </row>
    <row r="70" spans="1:2" s="101" customFormat="1">
      <c r="A70"/>
      <c r="B70"/>
    </row>
    <row r="71" spans="1:2" s="101" customFormat="1">
      <c r="A71"/>
      <c r="B71"/>
    </row>
    <row r="72" spans="1:2" s="101" customFormat="1">
      <c r="A72"/>
      <c r="B72"/>
    </row>
    <row r="73" spans="1:2" s="101" customFormat="1">
      <c r="A73"/>
      <c r="B73"/>
    </row>
    <row r="74" spans="1:2" s="101" customFormat="1">
      <c r="A74"/>
      <c r="B74"/>
    </row>
    <row r="75" spans="1:2" s="101" customFormat="1">
      <c r="A75"/>
      <c r="B75"/>
    </row>
    <row r="76" spans="1:2" s="101" customFormat="1">
      <c r="A76"/>
      <c r="B76"/>
    </row>
    <row r="77" spans="1:2" s="101" customFormat="1">
      <c r="A77"/>
      <c r="B77"/>
    </row>
    <row r="78" spans="1:2" s="101" customFormat="1">
      <c r="A78"/>
      <c r="B78"/>
    </row>
    <row r="79" spans="1:2" s="101" customFormat="1">
      <c r="A79"/>
      <c r="B79"/>
    </row>
    <row r="80" spans="1:2" s="101" customFormat="1">
      <c r="A80"/>
      <c r="B80"/>
    </row>
    <row r="81" spans="1:2" s="101" customFormat="1">
      <c r="A81"/>
      <c r="B81"/>
    </row>
    <row r="82" spans="1:2" s="101" customFormat="1">
      <c r="A82"/>
      <c r="B82"/>
    </row>
    <row r="83" spans="1:2" s="101" customFormat="1">
      <c r="A83"/>
      <c r="B83"/>
    </row>
    <row r="84" spans="1:2" s="101" customFormat="1">
      <c r="A84"/>
      <c r="B84"/>
    </row>
    <row r="85" spans="1:2" s="101" customFormat="1">
      <c r="A85"/>
      <c r="B85"/>
    </row>
    <row r="86" spans="1:2" s="101" customFormat="1">
      <c r="A86"/>
      <c r="B86"/>
    </row>
    <row r="87" spans="1:2" s="101" customFormat="1">
      <c r="A87"/>
      <c r="B87"/>
    </row>
    <row r="88" spans="1:2" s="101" customFormat="1">
      <c r="A88"/>
      <c r="B88"/>
    </row>
    <row r="89" spans="1:2" s="101" customFormat="1">
      <c r="A89"/>
      <c r="B89"/>
    </row>
    <row r="90" spans="1:2" s="101" customFormat="1">
      <c r="A90"/>
      <c r="B90"/>
    </row>
    <row r="91" spans="1:2" s="101" customFormat="1">
      <c r="A91"/>
      <c r="B91"/>
    </row>
    <row r="92" spans="1:2" s="101" customFormat="1">
      <c r="A92"/>
      <c r="B92"/>
    </row>
    <row r="93" spans="1:2" s="101" customFormat="1">
      <c r="A93"/>
      <c r="B93"/>
    </row>
    <row r="94" spans="1:2" s="101" customFormat="1">
      <c r="A94"/>
      <c r="B94"/>
    </row>
    <row r="95" spans="1:2" s="101" customFormat="1">
      <c r="A95"/>
      <c r="B95"/>
    </row>
    <row r="96" spans="1:2" s="101" customFormat="1">
      <c r="A96"/>
      <c r="B96"/>
    </row>
    <row r="97" spans="1:2" s="101" customFormat="1">
      <c r="A97"/>
      <c r="B97"/>
    </row>
    <row r="98" spans="1:2" s="101" customFormat="1">
      <c r="A98"/>
      <c r="B98"/>
    </row>
    <row r="99" spans="1:2" s="101" customFormat="1">
      <c r="A99"/>
      <c r="B99"/>
    </row>
    <row r="100" spans="1:2" s="101" customFormat="1">
      <c r="A100"/>
      <c r="B100"/>
    </row>
    <row r="101" spans="1:2" s="101" customFormat="1">
      <c r="A101"/>
      <c r="B101"/>
    </row>
    <row r="102" spans="1:2" s="101" customFormat="1">
      <c r="A102"/>
      <c r="B102"/>
    </row>
    <row r="103" spans="1:2" s="101" customFormat="1">
      <c r="A103"/>
      <c r="B103"/>
    </row>
    <row r="104" spans="1:2" s="101" customFormat="1">
      <c r="A104"/>
      <c r="B104"/>
    </row>
    <row r="105" spans="1:2" s="101" customFormat="1">
      <c r="A105"/>
      <c r="B105"/>
    </row>
    <row r="106" spans="1:2" s="101" customFormat="1">
      <c r="A106"/>
      <c r="B106"/>
    </row>
    <row r="107" spans="1:2" s="101" customFormat="1">
      <c r="A107"/>
      <c r="B107"/>
    </row>
    <row r="108" spans="1:2" s="101" customFormat="1">
      <c r="A108"/>
      <c r="B108"/>
    </row>
    <row r="109" spans="1:2" s="101" customFormat="1">
      <c r="A109"/>
      <c r="B109"/>
    </row>
    <row r="110" spans="1:2" s="101" customFormat="1">
      <c r="A110"/>
      <c r="B110"/>
    </row>
    <row r="111" spans="1:2" s="101" customFormat="1">
      <c r="A111"/>
      <c r="B111"/>
    </row>
    <row r="112" spans="1:2" s="101" customFormat="1">
      <c r="A112"/>
      <c r="B112"/>
    </row>
    <row r="113" spans="1:2" s="101" customFormat="1">
      <c r="A113"/>
      <c r="B113"/>
    </row>
    <row r="114" spans="1:2" s="101" customFormat="1">
      <c r="A114"/>
      <c r="B114"/>
    </row>
    <row r="115" spans="1:2" s="101" customFormat="1">
      <c r="A115"/>
      <c r="B115"/>
    </row>
    <row r="116" spans="1:2" s="101" customFormat="1">
      <c r="A116"/>
      <c r="B116"/>
    </row>
    <row r="117" spans="1:2" s="101" customFormat="1">
      <c r="A117"/>
      <c r="B117"/>
    </row>
    <row r="118" spans="1:2" s="101" customFormat="1">
      <c r="A118"/>
      <c r="B118"/>
    </row>
    <row r="119" spans="1:2" s="101" customFormat="1">
      <c r="A119"/>
      <c r="B119"/>
    </row>
    <row r="120" spans="1:2" s="101" customFormat="1">
      <c r="A120"/>
      <c r="B120"/>
    </row>
    <row r="121" spans="1:2" s="101" customFormat="1">
      <c r="A121"/>
      <c r="B121"/>
    </row>
    <row r="122" spans="1:2" s="101" customFormat="1">
      <c r="A122"/>
      <c r="B122"/>
    </row>
    <row r="123" spans="1:2" s="101" customFormat="1">
      <c r="A123"/>
      <c r="B123"/>
    </row>
    <row r="124" spans="1:2" s="101" customFormat="1">
      <c r="A124"/>
      <c r="B124"/>
    </row>
    <row r="125" spans="1:2" s="101" customFormat="1">
      <c r="A125"/>
      <c r="B125"/>
    </row>
    <row r="126" spans="1:2" s="101" customFormat="1">
      <c r="A126"/>
      <c r="B126"/>
    </row>
    <row r="127" spans="1:2" s="101" customFormat="1">
      <c r="A127"/>
      <c r="B127"/>
    </row>
    <row r="128" spans="1:2" s="101" customFormat="1">
      <c r="A128"/>
      <c r="B128"/>
    </row>
    <row r="129" spans="1:2" s="101" customFormat="1">
      <c r="A129"/>
      <c r="B129"/>
    </row>
    <row r="130" spans="1:2" s="101" customFormat="1">
      <c r="A130"/>
      <c r="B130"/>
    </row>
    <row r="131" spans="1:2" s="101" customFormat="1">
      <c r="A131"/>
      <c r="B131"/>
    </row>
    <row r="132" spans="1:2" s="101" customFormat="1">
      <c r="A132"/>
      <c r="B132"/>
    </row>
    <row r="133" spans="1:2" s="101" customFormat="1">
      <c r="A133"/>
      <c r="B133"/>
    </row>
    <row r="134" spans="1:2" s="101" customFormat="1">
      <c r="A134"/>
      <c r="B134"/>
    </row>
    <row r="135" spans="1:2" s="101" customFormat="1">
      <c r="A135"/>
      <c r="B135"/>
    </row>
    <row r="136" spans="1:2" s="101" customFormat="1">
      <c r="A136"/>
      <c r="B136"/>
    </row>
    <row r="137" spans="1:2" s="101" customFormat="1">
      <c r="A137"/>
      <c r="B137"/>
    </row>
    <row r="138" spans="1:2" s="101" customFormat="1">
      <c r="A138"/>
      <c r="B138"/>
    </row>
    <row r="139" spans="1:2" s="101" customFormat="1">
      <c r="A139"/>
      <c r="B139"/>
    </row>
    <row r="140" spans="1:2" s="101" customFormat="1">
      <c r="A140"/>
      <c r="B140"/>
    </row>
    <row r="141" spans="1:2" s="101" customFormat="1">
      <c r="A141"/>
      <c r="B141"/>
    </row>
    <row r="142" spans="1:2" s="101" customFormat="1">
      <c r="A142"/>
      <c r="B142"/>
    </row>
    <row r="143" spans="1:2" s="101" customFormat="1">
      <c r="A143"/>
      <c r="B143"/>
    </row>
    <row r="144" spans="1:2" s="101" customFormat="1">
      <c r="A144"/>
      <c r="B144"/>
    </row>
    <row r="145" spans="1:2" s="101" customFormat="1">
      <c r="A145"/>
      <c r="B145"/>
    </row>
    <row r="146" spans="1:2" s="101" customFormat="1">
      <c r="A146"/>
      <c r="B146"/>
    </row>
    <row r="147" spans="1:2" s="101" customFormat="1">
      <c r="A147"/>
      <c r="B147"/>
    </row>
    <row r="148" spans="1:2" s="101" customFormat="1">
      <c r="A148"/>
      <c r="B148"/>
    </row>
    <row r="149" spans="1:2" s="101" customFormat="1">
      <c r="A149"/>
      <c r="B149"/>
    </row>
    <row r="150" spans="1:2" s="101" customFormat="1">
      <c r="A150"/>
      <c r="B150"/>
    </row>
    <row r="151" spans="1:2" s="101" customFormat="1">
      <c r="A151"/>
      <c r="B151"/>
    </row>
    <row r="152" spans="1:2" s="101" customFormat="1">
      <c r="A152"/>
      <c r="B152"/>
    </row>
    <row r="153" spans="1:2" s="101" customFormat="1">
      <c r="A153"/>
      <c r="B153"/>
    </row>
    <row r="154" spans="1:2" s="101" customFormat="1">
      <c r="A154"/>
      <c r="B154"/>
    </row>
    <row r="155" spans="1:2" s="101" customFormat="1">
      <c r="A155"/>
      <c r="B155"/>
    </row>
    <row r="156" spans="1:2" s="101" customFormat="1">
      <c r="A156"/>
      <c r="B156"/>
    </row>
    <row r="157" spans="1:2" s="101" customFormat="1">
      <c r="A157"/>
      <c r="B157"/>
    </row>
    <row r="158" spans="1:2" s="101" customFormat="1">
      <c r="A158"/>
      <c r="B158"/>
    </row>
    <row r="159" spans="1:2" s="101" customFormat="1">
      <c r="A159"/>
      <c r="B159"/>
    </row>
    <row r="160" spans="1:2" s="101" customFormat="1">
      <c r="A160"/>
      <c r="B160"/>
    </row>
    <row r="161" spans="1:2" s="101" customFormat="1">
      <c r="A161"/>
      <c r="B161"/>
    </row>
    <row r="162" spans="1:2" s="101" customFormat="1">
      <c r="A162"/>
      <c r="B162"/>
    </row>
    <row r="163" spans="1:2" s="101" customFormat="1">
      <c r="A163"/>
      <c r="B163"/>
    </row>
    <row r="164" spans="1:2" s="101" customFormat="1">
      <c r="A164"/>
      <c r="B164"/>
    </row>
    <row r="165" spans="1:2" s="101" customFormat="1">
      <c r="A165"/>
      <c r="B165"/>
    </row>
    <row r="166" spans="1:2" s="101" customFormat="1">
      <c r="A166"/>
      <c r="B166"/>
    </row>
    <row r="167" spans="1:2" s="101" customFormat="1">
      <c r="A167"/>
      <c r="B167"/>
    </row>
    <row r="168" spans="1:2" s="101" customFormat="1">
      <c r="A168"/>
      <c r="B168"/>
    </row>
    <row r="169" spans="1:2" s="101" customFormat="1">
      <c r="A169"/>
      <c r="B169"/>
    </row>
    <row r="170" spans="1:2" s="101" customFormat="1">
      <c r="A170"/>
      <c r="B170"/>
    </row>
    <row r="171" spans="1:2" s="101" customFormat="1">
      <c r="A171"/>
      <c r="B171"/>
    </row>
    <row r="172" spans="1:2" s="101" customFormat="1">
      <c r="A172"/>
      <c r="B172"/>
    </row>
    <row r="173" spans="1:2" s="101" customFormat="1">
      <c r="A173"/>
      <c r="B173"/>
    </row>
    <row r="174" spans="1:2" s="101" customFormat="1">
      <c r="A174"/>
      <c r="B174"/>
    </row>
    <row r="175" spans="1:2" s="101" customFormat="1">
      <c r="A175"/>
      <c r="B175"/>
    </row>
    <row r="176" spans="1:2" s="101" customFormat="1">
      <c r="A176"/>
      <c r="B176"/>
    </row>
    <row r="177" spans="1:2" s="101" customFormat="1">
      <c r="A177"/>
      <c r="B177"/>
    </row>
    <row r="178" spans="1:2" s="101" customFormat="1">
      <c r="A178"/>
      <c r="B178"/>
    </row>
    <row r="179" spans="1:2" s="101" customFormat="1">
      <c r="A179"/>
      <c r="B179"/>
    </row>
    <row r="180" spans="1:2" s="101" customFormat="1">
      <c r="A180"/>
      <c r="B180"/>
    </row>
    <row r="181" spans="1:2" s="101" customFormat="1">
      <c r="A181"/>
      <c r="B181"/>
    </row>
    <row r="182" spans="1:2" s="101" customFormat="1">
      <c r="A182"/>
      <c r="B182"/>
    </row>
    <row r="183" spans="1:2" s="101" customFormat="1">
      <c r="A183"/>
      <c r="B183"/>
    </row>
    <row r="184" spans="1:2" s="101" customFormat="1">
      <c r="A184"/>
      <c r="B184"/>
    </row>
    <row r="185" spans="1:2" s="101" customFormat="1">
      <c r="A185"/>
      <c r="B185"/>
    </row>
    <row r="186" spans="1:2" s="101" customFormat="1">
      <c r="A186"/>
      <c r="B186"/>
    </row>
    <row r="187" spans="1:2" s="101" customFormat="1">
      <c r="A187"/>
      <c r="B187"/>
    </row>
    <row r="188" spans="1:2" s="101" customFormat="1">
      <c r="A188"/>
      <c r="B188"/>
    </row>
    <row r="189" spans="1:2" s="101" customFormat="1">
      <c r="A189"/>
      <c r="B189"/>
    </row>
    <row r="190" spans="1:2" s="101" customFormat="1">
      <c r="A190"/>
      <c r="B190"/>
    </row>
    <row r="191" spans="1:2" s="101" customFormat="1">
      <c r="A191"/>
      <c r="B191"/>
    </row>
    <row r="192" spans="1:2" s="101" customFormat="1">
      <c r="A192"/>
      <c r="B192"/>
    </row>
    <row r="193" spans="1:2" s="101" customFormat="1">
      <c r="A193"/>
      <c r="B193"/>
    </row>
    <row r="194" spans="1:2" s="101" customFormat="1">
      <c r="A194"/>
      <c r="B194"/>
    </row>
    <row r="195" spans="1:2" s="101" customFormat="1">
      <c r="A195"/>
      <c r="B195"/>
    </row>
    <row r="196" spans="1:2" s="101" customFormat="1">
      <c r="A196"/>
      <c r="B196"/>
    </row>
    <row r="197" spans="1:2" s="101" customFormat="1">
      <c r="A197"/>
      <c r="B197"/>
    </row>
    <row r="198" spans="1:2" s="101" customFormat="1">
      <c r="A198"/>
      <c r="B198"/>
    </row>
    <row r="199" spans="1:2" s="101" customFormat="1">
      <c r="A199"/>
      <c r="B199"/>
    </row>
    <row r="200" spans="1:2" s="101" customFormat="1">
      <c r="A200"/>
      <c r="B200"/>
    </row>
    <row r="201" spans="1:2" s="101" customFormat="1">
      <c r="A201"/>
      <c r="B201"/>
    </row>
    <row r="202" spans="1:2" s="101" customFormat="1">
      <c r="A202"/>
      <c r="B202"/>
    </row>
    <row r="203" spans="1:2" s="101" customFormat="1">
      <c r="A203"/>
      <c r="B203"/>
    </row>
    <row r="204" spans="1:2" s="101" customFormat="1">
      <c r="A204"/>
      <c r="B204"/>
    </row>
    <row r="205" spans="1:2" s="101" customFormat="1">
      <c r="A205"/>
      <c r="B205"/>
    </row>
    <row r="206" spans="1:2" s="101" customFormat="1">
      <c r="A206"/>
      <c r="B206"/>
    </row>
    <row r="207" spans="1:2" s="101" customFormat="1">
      <c r="A207"/>
      <c r="B207"/>
    </row>
    <row r="208" spans="1:2" s="101" customFormat="1">
      <c r="A208"/>
      <c r="B208"/>
    </row>
    <row r="209" spans="1:2" s="101" customFormat="1">
      <c r="A209"/>
      <c r="B209"/>
    </row>
    <row r="210" spans="1:2" s="101" customFormat="1">
      <c r="A210"/>
      <c r="B210"/>
    </row>
    <row r="211" spans="1:2" s="101" customFormat="1">
      <c r="A211"/>
      <c r="B211"/>
    </row>
    <row r="212" spans="1:2" s="101" customFormat="1">
      <c r="A212"/>
      <c r="B212"/>
    </row>
    <row r="213" spans="1:2" s="101" customFormat="1">
      <c r="A213"/>
      <c r="B213"/>
    </row>
    <row r="214" spans="1:2" s="101" customFormat="1">
      <c r="A214"/>
      <c r="B214"/>
    </row>
    <row r="215" spans="1:2" s="101" customFormat="1">
      <c r="A215"/>
      <c r="B215"/>
    </row>
    <row r="216" spans="1:2" s="101" customFormat="1">
      <c r="A216"/>
      <c r="B216"/>
    </row>
    <row r="217" spans="1:2" s="101" customFormat="1">
      <c r="A217"/>
      <c r="B217"/>
    </row>
    <row r="218" spans="1:2" s="101" customFormat="1">
      <c r="A218"/>
      <c r="B218"/>
    </row>
    <row r="219" spans="1:2" s="101" customFormat="1">
      <c r="A219"/>
      <c r="B219"/>
    </row>
    <row r="220" spans="1:2" s="101" customFormat="1">
      <c r="A220"/>
      <c r="B220"/>
    </row>
    <row r="221" spans="1:2" s="101" customFormat="1">
      <c r="A221"/>
      <c r="B221"/>
    </row>
    <row r="222" spans="1:2" s="101" customFormat="1">
      <c r="A222"/>
      <c r="B222"/>
    </row>
    <row r="223" spans="1:2" s="101" customFormat="1">
      <c r="A223"/>
      <c r="B223"/>
    </row>
    <row r="224" spans="1:2" s="101" customFormat="1">
      <c r="A224"/>
      <c r="B224"/>
    </row>
    <row r="225" spans="1:2" s="101" customFormat="1">
      <c r="A225"/>
      <c r="B225"/>
    </row>
    <row r="226" spans="1:2" s="101" customFormat="1">
      <c r="A226"/>
      <c r="B226"/>
    </row>
    <row r="227" spans="1:2" s="101" customFormat="1">
      <c r="A227"/>
      <c r="B227"/>
    </row>
    <row r="228" spans="1:2" s="101" customFormat="1">
      <c r="A228"/>
      <c r="B228"/>
    </row>
    <row r="229" spans="1:2" s="101" customFormat="1">
      <c r="A229"/>
      <c r="B229"/>
    </row>
    <row r="230" spans="1:2" s="101" customFormat="1">
      <c r="A230"/>
      <c r="B230"/>
    </row>
    <row r="231" spans="1:2" s="101" customFormat="1">
      <c r="A231"/>
      <c r="B231"/>
    </row>
    <row r="232" spans="1:2" s="101" customFormat="1">
      <c r="A232"/>
      <c r="B232"/>
    </row>
    <row r="233" spans="1:2" s="101" customFormat="1">
      <c r="A233"/>
      <c r="B233"/>
    </row>
    <row r="234" spans="1:2" s="101" customFormat="1">
      <c r="A234"/>
      <c r="B234"/>
    </row>
    <row r="235" spans="1:2" s="101" customFormat="1">
      <c r="A235"/>
      <c r="B235"/>
    </row>
    <row r="236" spans="1:2" s="101" customFormat="1">
      <c r="A236"/>
      <c r="B236"/>
    </row>
    <row r="237" spans="1:2" s="101" customFormat="1">
      <c r="A237"/>
      <c r="B237"/>
    </row>
    <row r="238" spans="1:2" s="101" customFormat="1">
      <c r="A238"/>
      <c r="B238"/>
    </row>
    <row r="239" spans="1:2" s="101" customFormat="1">
      <c r="A239"/>
      <c r="B239"/>
    </row>
    <row r="240" spans="1:2" s="101" customFormat="1">
      <c r="A240"/>
      <c r="B240"/>
    </row>
    <row r="241" spans="1:2" s="101" customFormat="1">
      <c r="A241"/>
      <c r="B241"/>
    </row>
    <row r="242" spans="1:2" s="101" customFormat="1">
      <c r="A242"/>
      <c r="B242"/>
    </row>
    <row r="243" spans="1:2" s="101" customFormat="1">
      <c r="A243"/>
      <c r="B243"/>
    </row>
    <row r="244" spans="1:2" s="101" customFormat="1">
      <c r="A244"/>
      <c r="B244"/>
    </row>
    <row r="245" spans="1:2" s="101" customFormat="1">
      <c r="A245"/>
      <c r="B245"/>
    </row>
    <row r="246" spans="1:2" s="101" customFormat="1">
      <c r="A246"/>
      <c r="B246"/>
    </row>
    <row r="247" spans="1:2" s="101" customFormat="1">
      <c r="A247"/>
      <c r="B247"/>
    </row>
    <row r="248" spans="1:2" s="101" customFormat="1">
      <c r="A248"/>
      <c r="B248"/>
    </row>
    <row r="249" spans="1:2" s="101" customFormat="1">
      <c r="A249"/>
      <c r="B249"/>
    </row>
    <row r="250" spans="1:2" s="101" customFormat="1">
      <c r="A250"/>
      <c r="B250"/>
    </row>
    <row r="251" spans="1:2" s="101" customFormat="1">
      <c r="A251"/>
      <c r="B251"/>
    </row>
    <row r="252" spans="1:2" s="101" customFormat="1">
      <c r="A252"/>
      <c r="B252"/>
    </row>
    <row r="253" spans="1:2" s="101" customFormat="1">
      <c r="A253"/>
      <c r="B253"/>
    </row>
    <row r="254" spans="1:2" s="101" customFormat="1">
      <c r="A254"/>
      <c r="B254"/>
    </row>
    <row r="255" spans="1:2" s="101" customFormat="1">
      <c r="A255"/>
      <c r="B255"/>
    </row>
    <row r="256" spans="1:2" s="101" customFormat="1">
      <c r="A256"/>
      <c r="B256"/>
    </row>
    <row r="257" spans="1:2" s="101" customFormat="1">
      <c r="A257"/>
      <c r="B257"/>
    </row>
    <row r="258" spans="1:2" s="101" customFormat="1">
      <c r="A258"/>
      <c r="B258"/>
    </row>
    <row r="259" spans="1:2" s="101" customFormat="1">
      <c r="A259"/>
      <c r="B259"/>
    </row>
    <row r="260" spans="1:2" s="101" customFormat="1">
      <c r="A260"/>
      <c r="B260"/>
    </row>
    <row r="261" spans="1:2" s="101" customFormat="1">
      <c r="A261"/>
      <c r="B261"/>
    </row>
    <row r="262" spans="1:2" s="101" customFormat="1">
      <c r="A262"/>
      <c r="B262"/>
    </row>
    <row r="263" spans="1:2" s="101" customFormat="1">
      <c r="A263"/>
      <c r="B263"/>
    </row>
    <row r="264" spans="1:2" s="101" customFormat="1">
      <c r="A264"/>
      <c r="B264"/>
    </row>
    <row r="265" spans="1:2" s="101" customFormat="1">
      <c r="A265"/>
      <c r="B265"/>
    </row>
    <row r="266" spans="1:2" s="101" customFormat="1">
      <c r="A266"/>
      <c r="B266"/>
    </row>
    <row r="267" spans="1:2" s="101" customFormat="1">
      <c r="A267"/>
      <c r="B267"/>
    </row>
    <row r="268" spans="1:2" s="101" customFormat="1">
      <c r="A268"/>
      <c r="B268"/>
    </row>
    <row r="269" spans="1:2" s="101" customFormat="1">
      <c r="A269"/>
      <c r="B269"/>
    </row>
    <row r="270" spans="1:2" s="101" customFormat="1">
      <c r="A270"/>
      <c r="B270"/>
    </row>
    <row r="271" spans="1:2" s="101" customFormat="1">
      <c r="A271"/>
      <c r="B271"/>
    </row>
    <row r="272" spans="1:2" s="101" customFormat="1">
      <c r="A272"/>
      <c r="B272"/>
    </row>
    <row r="273" spans="1:2" s="101" customFormat="1">
      <c r="A273"/>
      <c r="B273"/>
    </row>
    <row r="274" spans="1:2" s="101" customFormat="1">
      <c r="A274"/>
      <c r="B274"/>
    </row>
    <row r="275" spans="1:2" s="101" customFormat="1">
      <c r="A275"/>
      <c r="B275"/>
    </row>
    <row r="276" spans="1:2" s="101" customFormat="1">
      <c r="A276"/>
      <c r="B276"/>
    </row>
    <row r="277" spans="1:2" s="101" customFormat="1">
      <c r="A277"/>
      <c r="B277"/>
    </row>
    <row r="278" spans="1:2" s="101" customFormat="1">
      <c r="A278"/>
      <c r="B278"/>
    </row>
    <row r="279" spans="1:2" s="101" customFormat="1">
      <c r="A279"/>
      <c r="B279"/>
    </row>
    <row r="280" spans="1:2" s="101" customFormat="1">
      <c r="A280"/>
      <c r="B280"/>
    </row>
    <row r="281" spans="1:2" s="101" customFormat="1">
      <c r="A281"/>
      <c r="B281"/>
    </row>
    <row r="282" spans="1:2" s="101" customFormat="1">
      <c r="A282"/>
      <c r="B282"/>
    </row>
    <row r="283" spans="1:2" s="101" customFormat="1">
      <c r="A283"/>
      <c r="B283"/>
    </row>
    <row r="284" spans="1:2" s="101" customFormat="1">
      <c r="A284"/>
      <c r="B284"/>
    </row>
    <row r="285" spans="1:2" s="101" customFormat="1">
      <c r="A285"/>
      <c r="B285"/>
    </row>
    <row r="286" spans="1:2" s="101" customFormat="1">
      <c r="A286"/>
      <c r="B286"/>
    </row>
    <row r="287" spans="1:2" s="101" customFormat="1">
      <c r="A287"/>
      <c r="B287"/>
    </row>
    <row r="288" spans="1:2" s="101" customFormat="1">
      <c r="A288"/>
      <c r="B288"/>
    </row>
    <row r="289" spans="1:2" s="101" customFormat="1">
      <c r="A289"/>
      <c r="B289"/>
    </row>
    <row r="290" spans="1:2" s="101" customFormat="1">
      <c r="A290"/>
      <c r="B290"/>
    </row>
    <row r="291" spans="1:2" s="101" customFormat="1">
      <c r="A291"/>
      <c r="B291"/>
    </row>
    <row r="292" spans="1:2" s="101" customFormat="1">
      <c r="A292"/>
      <c r="B292"/>
    </row>
    <row r="293" spans="1:2" s="101" customFormat="1">
      <c r="A293"/>
      <c r="B293"/>
    </row>
    <row r="294" spans="1:2" s="101" customFormat="1">
      <c r="A294"/>
      <c r="B294"/>
    </row>
    <row r="295" spans="1:2" s="101" customFormat="1">
      <c r="A295"/>
      <c r="B295"/>
    </row>
    <row r="296" spans="1:2" s="101" customFormat="1">
      <c r="A296"/>
      <c r="B296"/>
    </row>
    <row r="297" spans="1:2" s="101" customFormat="1">
      <c r="A297"/>
      <c r="B297"/>
    </row>
    <row r="298" spans="1:2" s="101" customFormat="1">
      <c r="A298"/>
      <c r="B298"/>
    </row>
    <row r="299" spans="1:2" s="101" customFormat="1">
      <c r="A299"/>
      <c r="B299"/>
    </row>
    <row r="300" spans="1:2" s="101" customFormat="1">
      <c r="A300"/>
      <c r="B300"/>
    </row>
  </sheetData>
  <mergeCells count="41">
    <mergeCell ref="A1:Q1"/>
    <mergeCell ref="A2:Q2"/>
    <mergeCell ref="A6:A7"/>
    <mergeCell ref="B6:B7"/>
    <mergeCell ref="E6:E7"/>
    <mergeCell ref="F6:F7"/>
    <mergeCell ref="G6:G7"/>
    <mergeCell ref="H6:H7"/>
    <mergeCell ref="I6:I7"/>
    <mergeCell ref="J6:K6"/>
    <mergeCell ref="L6:L7"/>
    <mergeCell ref="M6:M7"/>
    <mergeCell ref="AA15:AA16"/>
    <mergeCell ref="X15:X16"/>
    <mergeCell ref="C6:D6"/>
    <mergeCell ref="N6:N7"/>
    <mergeCell ref="O6:O7"/>
    <mergeCell ref="P6:P7"/>
    <mergeCell ref="Q6:Q7"/>
    <mergeCell ref="Z15:Z16"/>
    <mergeCell ref="L21:O21"/>
    <mergeCell ref="L23:O23"/>
    <mergeCell ref="L29:O29"/>
    <mergeCell ref="L30:O30"/>
    <mergeCell ref="AG15:AG16"/>
    <mergeCell ref="AE15:AE16"/>
    <mergeCell ref="AF15:AF16"/>
    <mergeCell ref="S15:S16"/>
    <mergeCell ref="T15:T16"/>
    <mergeCell ref="U15:U16"/>
    <mergeCell ref="V15:V16"/>
    <mergeCell ref="AD15:AD16"/>
    <mergeCell ref="AC15:AC16"/>
    <mergeCell ref="AB15:AB16"/>
    <mergeCell ref="W15:W16"/>
    <mergeCell ref="Y15:Y16"/>
    <mergeCell ref="A21:E21"/>
    <mergeCell ref="A22:E22"/>
    <mergeCell ref="A23:E23"/>
    <mergeCell ref="A29:E29"/>
    <mergeCell ref="A30:E30"/>
  </mergeCells>
  <pageMargins left="0.75" right="0.5" top="1" bottom="1" header="0.75" footer="0.25"/>
  <pageSetup paperSize="5" scale="65" orientation="landscape" horizontalDpi="4294967293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FF0000"/>
  </sheetPr>
  <dimension ref="A1:BU298"/>
  <sheetViews>
    <sheetView view="pageBreakPreview" zoomScale="80" zoomScaleNormal="82" zoomScaleSheetLayoutView="80" workbookViewId="0">
      <selection activeCell="AI14" sqref="AI14"/>
    </sheetView>
  </sheetViews>
  <sheetFormatPr baseColWidth="10" defaultColWidth="8.83203125" defaultRowHeight="15"/>
  <cols>
    <col min="1" max="1" width="6.5" customWidth="1"/>
    <col min="2" max="2" width="31.33203125" customWidth="1"/>
    <col min="3" max="3" width="17.5" style="101" customWidth="1"/>
    <col min="4" max="4" width="12" style="101" customWidth="1"/>
    <col min="5" max="5" width="6.1640625" style="101" hidden="1" customWidth="1"/>
    <col min="6" max="7" width="9.1640625" style="101" hidden="1" customWidth="1"/>
    <col min="8" max="8" width="10.33203125" style="101" hidden="1" customWidth="1"/>
    <col min="9" max="9" width="20.33203125" style="101" hidden="1" customWidth="1"/>
    <col min="10" max="10" width="9.33203125" style="101" hidden="1" customWidth="1"/>
    <col min="11" max="11" width="15.6640625" style="1059" hidden="1" customWidth="1"/>
    <col min="12" max="12" width="8.33203125" style="101" hidden="1" customWidth="1"/>
    <col min="13" max="13" width="16.5" style="101" hidden="1" customWidth="1"/>
    <col min="14" max="14" width="14.33203125" style="101" hidden="1" customWidth="1"/>
    <col min="15" max="15" width="11.1640625" style="101" hidden="1" customWidth="1"/>
    <col min="16" max="16" width="21" style="101" hidden="1" customWidth="1"/>
    <col min="17" max="17" width="9.1640625" style="101" hidden="1" customWidth="1"/>
    <col min="18" max="18" width="12.5" style="101" hidden="1" customWidth="1"/>
    <col min="19" max="19" width="9.1640625" style="101" hidden="1" customWidth="1"/>
    <col min="20" max="20" width="10.6640625" style="101" hidden="1" customWidth="1"/>
    <col min="21" max="21" width="20.83203125" style="101" hidden="1" customWidth="1"/>
    <col min="22" max="22" width="19.6640625" style="101" hidden="1" customWidth="1"/>
    <col min="23" max="23" width="13.6640625" style="101" customWidth="1"/>
    <col min="24" max="24" width="13.5" style="101" customWidth="1"/>
    <col min="25" max="25" width="10.5" style="101" customWidth="1"/>
    <col min="26" max="26" width="12.33203125" style="101" customWidth="1"/>
    <col min="27" max="27" width="10.1640625" style="101" customWidth="1"/>
    <col min="28" max="28" width="9.1640625" style="101" customWidth="1"/>
    <col min="29" max="30" width="9" style="101" customWidth="1"/>
    <col min="31" max="31" width="9.1640625" style="101" hidden="1" customWidth="1"/>
    <col min="32" max="32" width="8" style="101" hidden="1" customWidth="1"/>
    <col min="33" max="33" width="5.83203125" style="101" hidden="1" customWidth="1"/>
    <col min="34" max="34" width="6.5" style="101" hidden="1" customWidth="1"/>
    <col min="35" max="35" width="15.1640625" style="101" customWidth="1"/>
    <col min="36" max="36" width="15.5" style="101" customWidth="1"/>
    <col min="37" max="37" width="0" style="101" hidden="1" customWidth="1"/>
    <col min="38" max="38" width="6.6640625" style="101" hidden="1" customWidth="1"/>
    <col min="39" max="39" width="6.1640625" style="101" hidden="1" customWidth="1"/>
    <col min="40" max="40" width="6.6640625" style="101" hidden="1" customWidth="1"/>
    <col min="41" max="41" width="16.5" style="101" customWidth="1"/>
    <col min="42" max="42" width="14.5" style="101" hidden="1" customWidth="1"/>
    <col min="43" max="43" width="0" style="101" hidden="1" customWidth="1"/>
    <col min="44" max="44" width="22.33203125" style="101" hidden="1" customWidth="1"/>
    <col min="45" max="45" width="18.5" style="101" hidden="1" customWidth="1"/>
    <col min="46" max="46" width="14" style="101" customWidth="1"/>
    <col min="47" max="47" width="19.5" style="101" hidden="1" customWidth="1"/>
    <col min="48" max="48" width="4.1640625" style="101" hidden="1" customWidth="1"/>
    <col min="49" max="49" width="12.33203125" style="101" hidden="1" customWidth="1"/>
    <col min="50" max="70" width="8.83203125" style="101"/>
  </cols>
  <sheetData>
    <row r="1" spans="1:70" s="1257" customFormat="1" ht="25">
      <c r="A1" s="1682" t="s">
        <v>3710</v>
      </c>
      <c r="B1" s="1682"/>
      <c r="C1" s="1682"/>
      <c r="D1" s="1682"/>
      <c r="E1" s="1682"/>
      <c r="F1" s="1682"/>
      <c r="G1" s="1682"/>
      <c r="H1" s="1682"/>
      <c r="I1" s="1682"/>
      <c r="J1" s="1682"/>
      <c r="K1" s="1682"/>
      <c r="L1" s="1682"/>
      <c r="M1" s="1682"/>
      <c r="N1" s="1682"/>
      <c r="O1" s="1682"/>
      <c r="P1" s="1682"/>
      <c r="Q1" s="1682"/>
      <c r="R1" s="1682"/>
      <c r="S1" s="1682"/>
      <c r="T1" s="1682"/>
      <c r="U1" s="1682"/>
      <c r="V1" s="1682"/>
      <c r="W1" s="1682"/>
      <c r="X1" s="1682"/>
      <c r="Y1" s="1682"/>
      <c r="Z1" s="1682"/>
      <c r="AA1" s="1682"/>
      <c r="AB1" s="1682"/>
      <c r="AC1" s="1682"/>
      <c r="AD1" s="1682"/>
      <c r="AE1" s="1682"/>
      <c r="AF1" s="1682"/>
      <c r="AG1" s="1682"/>
      <c r="AH1" s="1682"/>
      <c r="AI1" s="1682"/>
      <c r="AJ1" s="1682"/>
      <c r="AK1" s="1682"/>
      <c r="AL1" s="1682"/>
      <c r="AM1" s="1682"/>
      <c r="AN1" s="1682"/>
      <c r="AO1" s="1682"/>
      <c r="AP1" s="1682"/>
      <c r="AQ1" s="1682"/>
      <c r="AR1" s="1682"/>
      <c r="AS1" s="1682"/>
      <c r="AT1" s="1682"/>
      <c r="AU1" s="1255"/>
      <c r="AV1" s="1255"/>
      <c r="AW1" s="1255"/>
      <c r="AX1" s="1256"/>
      <c r="AY1" s="1256"/>
      <c r="AZ1" s="1256"/>
      <c r="BA1" s="1256"/>
      <c r="BB1" s="1256"/>
      <c r="BC1" s="1256"/>
      <c r="BD1" s="1256"/>
      <c r="BE1" s="1256"/>
      <c r="BF1" s="1256"/>
      <c r="BG1" s="1256"/>
      <c r="BH1" s="1256"/>
      <c r="BI1" s="1256"/>
      <c r="BJ1" s="1256"/>
      <c r="BK1" s="1256"/>
      <c r="BL1" s="1256"/>
      <c r="BM1" s="1256"/>
      <c r="BN1" s="1256"/>
      <c r="BO1" s="1256"/>
      <c r="BP1" s="1256"/>
      <c r="BQ1" s="1256"/>
      <c r="BR1" s="1256"/>
    </row>
    <row r="2" spans="1:70" s="1257" customFormat="1" ht="25">
      <c r="A2" s="1682" t="s">
        <v>3716</v>
      </c>
      <c r="B2" s="1682"/>
      <c r="C2" s="1682"/>
      <c r="D2" s="1682"/>
      <c r="E2" s="1682"/>
      <c r="F2" s="1682"/>
      <c r="G2" s="1682"/>
      <c r="H2" s="1682"/>
      <c r="I2" s="1682"/>
      <c r="J2" s="1682"/>
      <c r="K2" s="1682"/>
      <c r="L2" s="1682"/>
      <c r="M2" s="1682"/>
      <c r="N2" s="1682"/>
      <c r="O2" s="1682"/>
      <c r="P2" s="1682"/>
      <c r="Q2" s="1682"/>
      <c r="R2" s="1682"/>
      <c r="S2" s="1682"/>
      <c r="T2" s="1682"/>
      <c r="U2" s="1682"/>
      <c r="V2" s="1682"/>
      <c r="W2" s="1682"/>
      <c r="X2" s="1682"/>
      <c r="Y2" s="1682"/>
      <c r="Z2" s="1682"/>
      <c r="AA2" s="1682"/>
      <c r="AB2" s="1682"/>
      <c r="AC2" s="1682"/>
      <c r="AD2" s="1682"/>
      <c r="AE2" s="1682"/>
      <c r="AF2" s="1682"/>
      <c r="AG2" s="1682"/>
      <c r="AH2" s="1682"/>
      <c r="AI2" s="1682"/>
      <c r="AJ2" s="1682"/>
      <c r="AK2" s="1682"/>
      <c r="AL2" s="1682"/>
      <c r="AM2" s="1682"/>
      <c r="AN2" s="1682"/>
      <c r="AO2" s="1682"/>
      <c r="AP2" s="1682"/>
      <c r="AQ2" s="1682"/>
      <c r="AR2" s="1682"/>
      <c r="AS2" s="1682"/>
      <c r="AT2" s="1682"/>
      <c r="AU2" s="1255"/>
      <c r="AV2" s="1255"/>
      <c r="AW2" s="1255"/>
      <c r="AX2" s="1256"/>
      <c r="AY2" s="1256"/>
      <c r="AZ2" s="1256"/>
      <c r="BA2" s="1256"/>
      <c r="BB2" s="1256"/>
      <c r="BC2" s="1256"/>
      <c r="BD2" s="1256"/>
      <c r="BE2" s="1256"/>
      <c r="BF2" s="1256"/>
      <c r="BG2" s="1256"/>
      <c r="BH2" s="1256"/>
      <c r="BI2" s="1256"/>
      <c r="BJ2" s="1256"/>
      <c r="BK2" s="1256"/>
      <c r="BL2" s="1256"/>
      <c r="BM2" s="1256"/>
      <c r="BN2" s="1256"/>
      <c r="BO2" s="1256"/>
      <c r="BP2" s="1256"/>
      <c r="BQ2" s="1256"/>
      <c r="BR2" s="1256"/>
    </row>
    <row r="3" spans="1:70" s="1257" customFormat="1" ht="25">
      <c r="A3" s="1255"/>
      <c r="B3" s="1255"/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1255"/>
      <c r="Y3" s="1255"/>
      <c r="Z3" s="1255"/>
      <c r="AA3" s="1255"/>
      <c r="AB3" s="1255"/>
      <c r="AC3" s="1255"/>
      <c r="AD3" s="1255"/>
      <c r="AE3" s="1255"/>
      <c r="AF3" s="1255"/>
      <c r="AG3" s="1255"/>
      <c r="AH3" s="1255"/>
      <c r="AI3" s="1255"/>
      <c r="AJ3" s="1255"/>
      <c r="AK3" s="1255"/>
      <c r="AL3" s="1255"/>
      <c r="AM3" s="1255"/>
      <c r="AN3" s="1255"/>
      <c r="AO3" s="1255"/>
      <c r="AP3" s="1255"/>
      <c r="AQ3" s="1255"/>
      <c r="AR3" s="1255"/>
      <c r="AS3" s="1255"/>
      <c r="AT3" s="1255"/>
      <c r="AU3" s="1255"/>
      <c r="AV3" s="1255"/>
      <c r="AW3" s="1255"/>
      <c r="AX3" s="1256"/>
      <c r="AY3" s="1256"/>
      <c r="AZ3" s="1256"/>
      <c r="BA3" s="1256"/>
      <c r="BB3" s="1256"/>
      <c r="BC3" s="1256"/>
      <c r="BD3" s="1256"/>
      <c r="BE3" s="1256"/>
      <c r="BF3" s="1256"/>
      <c r="BG3" s="1256"/>
      <c r="BH3" s="1256"/>
      <c r="BI3" s="1256"/>
      <c r="BJ3" s="1256"/>
      <c r="BK3" s="1256"/>
      <c r="BL3" s="1256"/>
      <c r="BM3" s="1256"/>
      <c r="BN3" s="1256"/>
      <c r="BO3" s="1256"/>
      <c r="BP3" s="1256"/>
      <c r="BQ3" s="1256"/>
      <c r="BR3" s="1256"/>
    </row>
    <row r="4" spans="1:70" s="1257" customFormat="1" ht="14">
      <c r="A4" s="1460"/>
      <c r="B4" s="1461" t="s">
        <v>3717</v>
      </c>
      <c r="C4" s="1460"/>
      <c r="D4" s="1460"/>
      <c r="E4" s="1460"/>
      <c r="F4" s="1460"/>
      <c r="G4" s="1460"/>
      <c r="H4" s="1460"/>
      <c r="I4" s="1460"/>
      <c r="J4" s="1460"/>
      <c r="K4" s="1460"/>
      <c r="L4" s="1460"/>
      <c r="M4" s="1460"/>
      <c r="N4" s="1460"/>
      <c r="O4" s="1460"/>
      <c r="P4" s="1460"/>
      <c r="Q4" s="1460"/>
      <c r="R4" s="1460"/>
      <c r="S4" s="1460"/>
      <c r="T4" s="1460"/>
      <c r="U4" s="1460"/>
      <c r="V4" s="1460"/>
      <c r="W4" s="1460"/>
      <c r="X4" s="1460"/>
      <c r="Y4" s="1460"/>
      <c r="Z4" s="1460"/>
      <c r="AA4" s="1460"/>
      <c r="AB4" s="1460"/>
      <c r="AC4" s="1460"/>
      <c r="AD4" s="1460"/>
      <c r="AE4" s="1460"/>
      <c r="AF4" s="1460"/>
      <c r="AG4" s="1460"/>
      <c r="AH4" s="1460"/>
      <c r="AI4" s="1460"/>
      <c r="AJ4" s="1460"/>
      <c r="AK4" s="1460"/>
      <c r="AL4" s="1460"/>
      <c r="AM4" s="1460"/>
      <c r="AN4" s="1460"/>
      <c r="AO4" s="1460"/>
      <c r="AP4" s="1460"/>
      <c r="AQ4" s="1460"/>
      <c r="AR4" s="1460"/>
      <c r="AS4" s="1460"/>
      <c r="AT4" s="1460"/>
      <c r="AU4" s="1460"/>
      <c r="AV4" s="1460"/>
      <c r="AW4" s="1460"/>
      <c r="AX4" s="1256"/>
      <c r="AY4" s="1256"/>
      <c r="AZ4" s="1256"/>
      <c r="BA4" s="1256"/>
      <c r="BB4" s="1256"/>
      <c r="BC4" s="1256"/>
      <c r="BD4" s="1256"/>
      <c r="BE4" s="1256"/>
      <c r="BF4" s="1256"/>
      <c r="BG4" s="1256"/>
      <c r="BH4" s="1256"/>
      <c r="BI4" s="1256"/>
      <c r="BJ4" s="1256"/>
      <c r="BK4" s="1256"/>
      <c r="BL4" s="1256"/>
      <c r="BM4" s="1256"/>
      <c r="BN4" s="1256"/>
      <c r="BO4" s="1256"/>
      <c r="BP4" s="1256"/>
      <c r="BQ4" s="1256"/>
      <c r="BR4" s="1256"/>
    </row>
    <row r="5" spans="1:70" s="1257" customFormat="1" thickBot="1">
      <c r="C5" s="1256"/>
      <c r="D5" s="1256"/>
      <c r="E5" s="1256"/>
      <c r="F5" s="1256"/>
      <c r="G5" s="1256"/>
      <c r="H5" s="1256"/>
      <c r="I5" s="1256"/>
      <c r="J5" s="1256"/>
      <c r="K5" s="1377"/>
      <c r="L5" s="1256"/>
      <c r="M5" s="1256"/>
      <c r="N5" s="1256"/>
      <c r="O5" s="1256"/>
      <c r="P5" s="1256"/>
      <c r="Q5" s="1256"/>
      <c r="R5" s="1256"/>
      <c r="S5" s="1256"/>
      <c r="T5" s="1256"/>
      <c r="U5" s="1256"/>
      <c r="V5" s="1256"/>
      <c r="W5" s="1256"/>
      <c r="X5" s="1256"/>
      <c r="Y5" s="1256"/>
      <c r="Z5" s="1256"/>
      <c r="AA5" s="1256"/>
      <c r="AB5" s="1256"/>
      <c r="AC5" s="1256"/>
      <c r="AD5" s="1256"/>
      <c r="AE5" s="1256"/>
      <c r="AF5" s="1256"/>
      <c r="AG5" s="1256"/>
      <c r="AH5" s="1256"/>
      <c r="AI5" s="1256"/>
      <c r="AJ5" s="1256"/>
      <c r="AK5" s="1256"/>
      <c r="AL5" s="1256"/>
      <c r="AM5" s="1256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A5" s="1256"/>
      <c r="BB5" s="1256"/>
      <c r="BC5" s="1256"/>
      <c r="BD5" s="1256"/>
      <c r="BE5" s="1256"/>
      <c r="BF5" s="1256"/>
      <c r="BG5" s="1256"/>
      <c r="BH5" s="1256"/>
      <c r="BI5" s="1256"/>
      <c r="BJ5" s="1256"/>
      <c r="BK5" s="1256"/>
      <c r="BL5" s="1256"/>
      <c r="BM5" s="1256"/>
      <c r="BN5" s="1256"/>
      <c r="BO5" s="1256"/>
      <c r="BP5" s="1256"/>
      <c r="BQ5" s="1256"/>
      <c r="BR5" s="1256"/>
    </row>
    <row r="6" spans="1:70" s="1259" customFormat="1" ht="33" customHeight="1">
      <c r="A6" s="1683" t="s">
        <v>3430</v>
      </c>
      <c r="B6" s="1675" t="s">
        <v>2794</v>
      </c>
      <c r="C6" s="1675" t="s">
        <v>2793</v>
      </c>
      <c r="D6" s="1675"/>
      <c r="E6" s="1675" t="s">
        <v>5</v>
      </c>
      <c r="F6" s="1675"/>
      <c r="G6" s="1675"/>
      <c r="H6" s="1675"/>
      <c r="I6" s="1675" t="s">
        <v>6</v>
      </c>
      <c r="J6" s="1675" t="s">
        <v>7</v>
      </c>
      <c r="K6" s="1675" t="s">
        <v>8</v>
      </c>
      <c r="L6" s="1675" t="s">
        <v>9</v>
      </c>
      <c r="M6" s="1675"/>
      <c r="N6" s="1675"/>
      <c r="O6" s="1675"/>
      <c r="P6" s="1675"/>
      <c r="Q6" s="1675" t="s">
        <v>74</v>
      </c>
      <c r="R6" s="1675"/>
      <c r="S6" s="1675"/>
      <c r="T6" s="1675" t="s">
        <v>78</v>
      </c>
      <c r="U6" s="1675"/>
      <c r="V6" s="1675" t="s">
        <v>79</v>
      </c>
      <c r="W6" s="1675" t="s">
        <v>3443</v>
      </c>
      <c r="X6" s="1675"/>
      <c r="Y6" s="1675" t="s">
        <v>3444</v>
      </c>
      <c r="Z6" s="1675"/>
      <c r="AA6" s="1675"/>
      <c r="AB6" s="1675" t="s">
        <v>3445</v>
      </c>
      <c r="AC6" s="1675"/>
      <c r="AD6" s="1690" t="s">
        <v>3446</v>
      </c>
      <c r="AE6" s="1679" t="s">
        <v>89</v>
      </c>
      <c r="AF6" s="1676" t="s">
        <v>90</v>
      </c>
      <c r="AG6" s="1676" t="s">
        <v>91</v>
      </c>
      <c r="AH6" s="1676" t="s">
        <v>92</v>
      </c>
      <c r="AI6" s="1676" t="s">
        <v>3447</v>
      </c>
      <c r="AJ6" s="1675" t="s">
        <v>2805</v>
      </c>
      <c r="AK6" s="1676" t="s">
        <v>94</v>
      </c>
      <c r="AL6" s="1379" t="s">
        <v>105</v>
      </c>
      <c r="AM6" s="1379"/>
      <c r="AN6" s="1379"/>
      <c r="AO6" s="1676" t="s">
        <v>3436</v>
      </c>
      <c r="AP6" s="1676" t="s">
        <v>109</v>
      </c>
      <c r="AQ6" s="1676" t="s">
        <v>98</v>
      </c>
      <c r="AR6" s="1676"/>
      <c r="AS6" s="1676"/>
      <c r="AT6" s="1672" t="s">
        <v>2807</v>
      </c>
      <c r="AU6" s="1677" t="s">
        <v>138</v>
      </c>
      <c r="AV6" s="1678"/>
      <c r="AW6" s="1678"/>
      <c r="AX6" s="1258"/>
      <c r="AY6" s="1258"/>
      <c r="AZ6" s="1258"/>
      <c r="BA6" s="1258"/>
      <c r="BB6" s="1258"/>
      <c r="BC6" s="1258"/>
      <c r="BD6" s="1258"/>
      <c r="BE6" s="1258"/>
      <c r="BF6" s="1258"/>
      <c r="BG6" s="1258"/>
      <c r="BH6" s="1258"/>
      <c r="BI6" s="1258"/>
      <c r="BJ6" s="1258"/>
      <c r="BK6" s="1258"/>
      <c r="BL6" s="1258"/>
      <c r="BM6" s="1258"/>
      <c r="BN6" s="1258"/>
      <c r="BO6" s="1258"/>
      <c r="BP6" s="1258"/>
      <c r="BQ6" s="1258"/>
      <c r="BR6" s="1258"/>
    </row>
    <row r="7" spans="1:70" s="1257" customFormat="1" ht="38.25" customHeight="1" thickBot="1">
      <c r="A7" s="1685"/>
      <c r="B7" s="1671"/>
      <c r="C7" s="1465" t="s">
        <v>2793</v>
      </c>
      <c r="D7" s="1465" t="s">
        <v>3448</v>
      </c>
      <c r="E7" s="1421" t="s">
        <v>11</v>
      </c>
      <c r="F7" s="1665" t="s">
        <v>12</v>
      </c>
      <c r="G7" s="1665"/>
      <c r="H7" s="1421" t="s">
        <v>13</v>
      </c>
      <c r="I7" s="1671"/>
      <c r="J7" s="1671"/>
      <c r="K7" s="1671"/>
      <c r="L7" s="1421" t="s">
        <v>15</v>
      </c>
      <c r="M7" s="1421" t="s">
        <v>16</v>
      </c>
      <c r="N7" s="1421" t="s">
        <v>17</v>
      </c>
      <c r="O7" s="1421" t="s">
        <v>18</v>
      </c>
      <c r="P7" s="1421" t="s">
        <v>19</v>
      </c>
      <c r="Q7" s="1465" t="s">
        <v>76</v>
      </c>
      <c r="R7" s="1465" t="s">
        <v>77</v>
      </c>
      <c r="S7" s="1465" t="s">
        <v>75</v>
      </c>
      <c r="T7" s="1421" t="s">
        <v>20</v>
      </c>
      <c r="U7" s="1421" t="s">
        <v>9</v>
      </c>
      <c r="V7" s="1671"/>
      <c r="W7" s="1465" t="s">
        <v>3449</v>
      </c>
      <c r="X7" s="1465" t="s">
        <v>3450</v>
      </c>
      <c r="Y7" s="1465" t="s">
        <v>3451</v>
      </c>
      <c r="Z7" s="1465" t="s">
        <v>3452</v>
      </c>
      <c r="AA7" s="1465" t="s">
        <v>2798</v>
      </c>
      <c r="AB7" s="1421" t="s">
        <v>3453</v>
      </c>
      <c r="AC7" s="1421" t="s">
        <v>3454</v>
      </c>
      <c r="AD7" s="1665"/>
      <c r="AE7" s="1681"/>
      <c r="AF7" s="1667"/>
      <c r="AG7" s="1667"/>
      <c r="AH7" s="1667"/>
      <c r="AI7" s="1667"/>
      <c r="AJ7" s="1671"/>
      <c r="AK7" s="1667"/>
      <c r="AL7" s="1466" t="s">
        <v>101</v>
      </c>
      <c r="AM7" s="1466" t="s">
        <v>102</v>
      </c>
      <c r="AN7" s="1466" t="s">
        <v>104</v>
      </c>
      <c r="AO7" s="1667"/>
      <c r="AP7" s="1667"/>
      <c r="AQ7" s="1466" t="s">
        <v>96</v>
      </c>
      <c r="AR7" s="1467" t="s">
        <v>97</v>
      </c>
      <c r="AS7" s="1467" t="s">
        <v>99</v>
      </c>
      <c r="AT7" s="1674"/>
      <c r="AU7" s="1462" t="s">
        <v>139</v>
      </c>
      <c r="AV7" s="1662" t="s">
        <v>140</v>
      </c>
      <c r="AW7" s="1663"/>
      <c r="AX7" s="1256"/>
      <c r="AY7" s="1256"/>
      <c r="AZ7" s="1256"/>
      <c r="BA7" s="1256"/>
      <c r="BB7" s="1256"/>
      <c r="BC7" s="1256"/>
      <c r="BD7" s="1256"/>
      <c r="BE7" s="1256"/>
      <c r="BF7" s="1256"/>
      <c r="BG7" s="1256"/>
      <c r="BH7" s="1256"/>
      <c r="BI7" s="1256"/>
      <c r="BJ7" s="1256"/>
      <c r="BK7" s="1256"/>
      <c r="BL7" s="1256"/>
      <c r="BM7" s="1256"/>
      <c r="BN7" s="1256"/>
      <c r="BO7" s="1256"/>
      <c r="BP7" s="1256"/>
      <c r="BQ7" s="1256"/>
      <c r="BR7" s="1256"/>
    </row>
    <row r="8" spans="1:70" s="1257" customFormat="1" ht="20" customHeight="1" thickBot="1">
      <c r="A8" s="1427">
        <v>1</v>
      </c>
      <c r="B8" s="1429">
        <v>2</v>
      </c>
      <c r="C8" s="1429">
        <v>3</v>
      </c>
      <c r="D8" s="1428">
        <v>4</v>
      </c>
      <c r="E8" s="1429">
        <v>6</v>
      </c>
      <c r="F8" s="1429">
        <v>7</v>
      </c>
      <c r="G8" s="1428">
        <v>8</v>
      </c>
      <c r="H8" s="1429">
        <v>9</v>
      </c>
      <c r="I8" s="1429">
        <v>10</v>
      </c>
      <c r="J8" s="1428">
        <v>11</v>
      </c>
      <c r="K8" s="1429">
        <v>12</v>
      </c>
      <c r="L8" s="1429">
        <v>13</v>
      </c>
      <c r="M8" s="1428">
        <v>14</v>
      </c>
      <c r="N8" s="1429">
        <v>15</v>
      </c>
      <c r="O8" s="1429">
        <v>16</v>
      </c>
      <c r="P8" s="1428">
        <v>17</v>
      </c>
      <c r="Q8" s="1429">
        <v>18</v>
      </c>
      <c r="R8" s="1429">
        <v>19</v>
      </c>
      <c r="S8" s="1428">
        <v>20</v>
      </c>
      <c r="T8" s="1429">
        <v>21</v>
      </c>
      <c r="U8" s="1429">
        <v>22</v>
      </c>
      <c r="V8" s="1428">
        <v>23</v>
      </c>
      <c r="W8" s="1429">
        <v>5</v>
      </c>
      <c r="X8" s="1429">
        <v>6</v>
      </c>
      <c r="Y8" s="1428">
        <v>7</v>
      </c>
      <c r="Z8" s="1429">
        <v>8</v>
      </c>
      <c r="AA8" s="1429">
        <v>9</v>
      </c>
      <c r="AB8" s="1428">
        <v>10</v>
      </c>
      <c r="AC8" s="1429">
        <v>11</v>
      </c>
      <c r="AD8" s="1429">
        <v>12</v>
      </c>
      <c r="AE8" s="1429">
        <v>31</v>
      </c>
      <c r="AF8" s="1428">
        <v>32</v>
      </c>
      <c r="AG8" s="1429">
        <v>33</v>
      </c>
      <c r="AH8" s="1429">
        <v>34</v>
      </c>
      <c r="AI8" s="1429">
        <v>13</v>
      </c>
      <c r="AJ8" s="1428">
        <v>14</v>
      </c>
      <c r="AK8" s="1429">
        <v>36</v>
      </c>
      <c r="AL8" s="1429">
        <v>37</v>
      </c>
      <c r="AM8" s="1428">
        <v>38</v>
      </c>
      <c r="AN8" s="1429">
        <v>39</v>
      </c>
      <c r="AO8" s="1429">
        <v>15</v>
      </c>
      <c r="AP8" s="1428">
        <v>41</v>
      </c>
      <c r="AQ8" s="1429">
        <v>42</v>
      </c>
      <c r="AR8" s="1429">
        <v>43</v>
      </c>
      <c r="AS8" s="1428">
        <v>44</v>
      </c>
      <c r="AT8" s="1430">
        <v>16</v>
      </c>
      <c r="AU8" s="1463">
        <v>46</v>
      </c>
      <c r="AV8" s="1264">
        <v>47</v>
      </c>
      <c r="AW8" s="1329">
        <v>48</v>
      </c>
      <c r="AX8" s="1256"/>
      <c r="AY8" s="1256"/>
      <c r="AZ8" s="1256"/>
      <c r="BA8" s="1256"/>
      <c r="BB8" s="1256"/>
      <c r="BC8" s="1256"/>
      <c r="BD8" s="1256"/>
      <c r="BE8" s="1256"/>
      <c r="BF8" s="1256"/>
      <c r="BG8" s="1256"/>
      <c r="BH8" s="1256"/>
      <c r="BI8" s="1256"/>
      <c r="BJ8" s="1256"/>
      <c r="BK8" s="1256"/>
      <c r="BL8" s="1256"/>
      <c r="BM8" s="1256"/>
      <c r="BN8" s="1256"/>
      <c r="BO8" s="1256"/>
      <c r="BP8" s="1256"/>
      <c r="BQ8" s="1256"/>
      <c r="BR8" s="1256"/>
    </row>
    <row r="9" spans="1:70" s="1257" customFormat="1" ht="21" customHeight="1" thickTop="1">
      <c r="A9" s="1380"/>
      <c r="B9" s="1266"/>
      <c r="C9" s="1262"/>
      <c r="D9" s="1262"/>
      <c r="E9" s="1262"/>
      <c r="F9" s="1262"/>
      <c r="G9" s="1262"/>
      <c r="H9" s="1262"/>
      <c r="I9" s="1262"/>
      <c r="J9" s="1262"/>
      <c r="K9" s="1262"/>
      <c r="L9" s="1262"/>
      <c r="M9" s="1262"/>
      <c r="N9" s="1262"/>
      <c r="O9" s="1262"/>
      <c r="P9" s="1262"/>
      <c r="Q9" s="1262"/>
      <c r="R9" s="1262"/>
      <c r="S9" s="1262"/>
      <c r="T9" s="1262"/>
      <c r="U9" s="1262"/>
      <c r="V9" s="1262"/>
      <c r="W9" s="1262"/>
      <c r="X9" s="1262"/>
      <c r="Y9" s="1262"/>
      <c r="Z9" s="1262"/>
      <c r="AA9" s="1262"/>
      <c r="AB9" s="1262"/>
      <c r="AC9" s="1262"/>
      <c r="AD9" s="1262"/>
      <c r="AE9" s="1262"/>
      <c r="AF9" s="1262"/>
      <c r="AG9" s="1262"/>
      <c r="AH9" s="1262"/>
      <c r="AI9" s="1262"/>
      <c r="AJ9" s="1262"/>
      <c r="AK9" s="1262"/>
      <c r="AL9" s="1262"/>
      <c r="AM9" s="1262"/>
      <c r="AN9" s="1262"/>
      <c r="AO9" s="1370"/>
      <c r="AP9" s="1270"/>
      <c r="AQ9" s="1270"/>
      <c r="AR9" s="1270"/>
      <c r="AS9" s="1270"/>
      <c r="AT9" s="1385"/>
      <c r="AU9" s="1300"/>
      <c r="AV9" s="1270"/>
      <c r="AW9" s="1270"/>
      <c r="AX9" s="1256"/>
      <c r="AY9" s="1256"/>
      <c r="AZ9" s="1256"/>
      <c r="BA9" s="1256"/>
      <c r="BB9" s="1256"/>
      <c r="BC9" s="1256"/>
      <c r="BD9" s="1256"/>
      <c r="BE9" s="1256"/>
      <c r="BF9" s="1256"/>
      <c r="BG9" s="1256"/>
      <c r="BH9" s="1256"/>
      <c r="BI9" s="1256"/>
      <c r="BJ9" s="1256"/>
      <c r="BK9" s="1256"/>
      <c r="BL9" s="1256"/>
      <c r="BM9" s="1256"/>
      <c r="BN9" s="1256"/>
      <c r="BO9" s="1256"/>
      <c r="BP9" s="1256"/>
      <c r="BQ9" s="1256"/>
      <c r="BR9" s="1256"/>
    </row>
    <row r="10" spans="1:70" s="1288" customFormat="1" ht="29" customHeight="1">
      <c r="A10" s="1431" t="s">
        <v>63</v>
      </c>
      <c r="B10" s="1407" t="s">
        <v>3442</v>
      </c>
      <c r="C10" s="1291"/>
      <c r="D10" s="1291"/>
      <c r="E10" s="1291"/>
      <c r="F10" s="1291"/>
      <c r="G10" s="1291"/>
      <c r="H10" s="1291"/>
      <c r="I10" s="1291"/>
      <c r="J10" s="1291"/>
      <c r="K10" s="1291"/>
      <c r="L10" s="1291"/>
      <c r="M10" s="1291"/>
      <c r="N10" s="1291"/>
      <c r="O10" s="1291"/>
      <c r="P10" s="1291"/>
      <c r="Q10" s="1291"/>
      <c r="R10" s="1291"/>
      <c r="S10" s="1291"/>
      <c r="T10" s="1291"/>
      <c r="U10" s="1291"/>
      <c r="V10" s="1291"/>
      <c r="W10" s="1291"/>
      <c r="X10" s="1291"/>
      <c r="Y10" s="1291"/>
      <c r="Z10" s="1291"/>
      <c r="AA10" s="1291"/>
      <c r="AB10" s="1291"/>
      <c r="AC10" s="1291"/>
      <c r="AD10" s="1291"/>
      <c r="AE10" s="1291"/>
      <c r="AF10" s="1291"/>
      <c r="AG10" s="1291"/>
      <c r="AH10" s="1291"/>
      <c r="AI10" s="1291"/>
      <c r="AJ10" s="1291"/>
      <c r="AK10" s="1291"/>
      <c r="AL10" s="1291"/>
      <c r="AM10" s="1291"/>
      <c r="AN10" s="1291"/>
      <c r="AO10" s="1367"/>
      <c r="AP10" s="1291"/>
      <c r="AQ10" s="1291"/>
      <c r="AR10" s="1291"/>
      <c r="AS10" s="1291"/>
      <c r="AT10" s="1392"/>
      <c r="AU10" s="1303"/>
      <c r="AV10" s="1291"/>
      <c r="AW10" s="1291"/>
      <c r="AX10" s="1287"/>
      <c r="AY10" s="1287"/>
      <c r="AZ10" s="1287"/>
      <c r="BA10" s="1287"/>
      <c r="BB10" s="1287"/>
      <c r="BC10" s="1287"/>
      <c r="BD10" s="1287"/>
      <c r="BE10" s="1287"/>
      <c r="BF10" s="1287"/>
      <c r="BG10" s="1287"/>
      <c r="BH10" s="1287"/>
      <c r="BI10" s="1287"/>
      <c r="BJ10" s="1287"/>
      <c r="BK10" s="1287"/>
      <c r="BL10" s="1287"/>
      <c r="BM10" s="1287"/>
      <c r="BN10" s="1287"/>
      <c r="BO10" s="1287"/>
      <c r="BP10" s="1287"/>
      <c r="BQ10" s="1287"/>
      <c r="BR10" s="1287"/>
    </row>
    <row r="11" spans="1:70" s="1257" customFormat="1" ht="29" customHeight="1">
      <c r="A11" s="1431" t="s">
        <v>65</v>
      </c>
      <c r="B11" s="1407" t="s">
        <v>2124</v>
      </c>
      <c r="C11" s="1468" t="s">
        <v>1863</v>
      </c>
      <c r="D11" s="1407"/>
      <c r="E11" s="1407"/>
      <c r="F11" s="1407"/>
      <c r="G11" s="1407"/>
      <c r="H11" s="1407"/>
      <c r="I11" s="1407"/>
      <c r="J11" s="1407"/>
      <c r="K11" s="1407"/>
      <c r="L11" s="1407"/>
      <c r="M11" s="1407"/>
      <c r="N11" s="1407"/>
      <c r="O11" s="1407"/>
      <c r="P11" s="1407"/>
      <c r="Q11" s="1407"/>
      <c r="R11" s="1407"/>
      <c r="S11" s="1407"/>
      <c r="T11" s="1407"/>
      <c r="U11" s="1407"/>
      <c r="V11" s="1407"/>
      <c r="W11" s="1407"/>
      <c r="X11" s="1407"/>
      <c r="Y11" s="1407"/>
      <c r="Z11" s="1270"/>
      <c r="AA11" s="1270"/>
      <c r="AB11" s="1270"/>
      <c r="AC11" s="1270"/>
      <c r="AD11" s="1270"/>
      <c r="AE11" s="1270"/>
      <c r="AF11" s="1270"/>
      <c r="AG11" s="1270"/>
      <c r="AH11" s="1270"/>
      <c r="AI11" s="1294" t="s">
        <v>145</v>
      </c>
      <c r="AJ11" s="1294" t="s">
        <v>145</v>
      </c>
      <c r="AK11" s="1294" t="s">
        <v>145</v>
      </c>
      <c r="AL11" s="1294" t="s">
        <v>145</v>
      </c>
      <c r="AM11" s="1294" t="s">
        <v>145</v>
      </c>
      <c r="AN11" s="1294" t="s">
        <v>145</v>
      </c>
      <c r="AO11" s="1370"/>
      <c r="AP11" s="1294" t="s">
        <v>145</v>
      </c>
      <c r="AQ11" s="1270"/>
      <c r="AR11" s="1294" t="s">
        <v>145</v>
      </c>
      <c r="AS11" s="1294" t="s">
        <v>145</v>
      </c>
      <c r="AT11" s="1385"/>
      <c r="AU11" s="1300"/>
      <c r="AV11" s="1270"/>
      <c r="AW11" s="1270"/>
      <c r="AX11" s="1256"/>
      <c r="AY11" s="1256"/>
      <c r="AZ11" s="1256"/>
      <c r="BA11" s="1256"/>
      <c r="BB11" s="1256"/>
      <c r="BC11" s="1256"/>
      <c r="BD11" s="1256"/>
      <c r="BE11" s="1256"/>
      <c r="BF11" s="1256"/>
      <c r="BG11" s="1256"/>
      <c r="BH11" s="1256"/>
      <c r="BI11" s="1256"/>
      <c r="BJ11" s="1256"/>
      <c r="BK11" s="1256"/>
      <c r="BL11" s="1256"/>
      <c r="BM11" s="1256"/>
      <c r="BN11" s="1256"/>
      <c r="BO11" s="1256"/>
      <c r="BP11" s="1256"/>
      <c r="BQ11" s="1256"/>
      <c r="BR11" s="1256"/>
    </row>
    <row r="12" spans="1:70" s="1257" customFormat="1" ht="29" customHeight="1">
      <c r="A12" s="1431"/>
      <c r="B12" s="1432"/>
      <c r="C12" s="1270"/>
      <c r="D12" s="1270"/>
      <c r="E12" s="1270"/>
      <c r="F12" s="1270"/>
      <c r="G12" s="1270"/>
      <c r="H12" s="1270"/>
      <c r="I12" s="1270"/>
      <c r="J12" s="1270"/>
      <c r="K12" s="1270"/>
      <c r="L12" s="1270"/>
      <c r="M12" s="1270"/>
      <c r="N12" s="1270"/>
      <c r="O12" s="1270"/>
      <c r="P12" s="1270"/>
      <c r="Q12" s="1270"/>
      <c r="R12" s="1270"/>
      <c r="S12" s="1270"/>
      <c r="T12" s="1270"/>
      <c r="U12" s="1270"/>
      <c r="V12" s="1270"/>
      <c r="W12" s="1270"/>
      <c r="X12" s="1270"/>
      <c r="Y12" s="1270"/>
      <c r="Z12" s="1270"/>
      <c r="AA12" s="1270"/>
      <c r="AB12" s="1270"/>
      <c r="AC12" s="1270"/>
      <c r="AD12" s="1270"/>
      <c r="AE12" s="1270"/>
      <c r="AF12" s="1270"/>
      <c r="AG12" s="1270"/>
      <c r="AH12" s="1270"/>
      <c r="AI12" s="1270"/>
      <c r="AJ12" s="1294" t="s">
        <v>145</v>
      </c>
      <c r="AK12" s="1270"/>
      <c r="AL12" s="1270"/>
      <c r="AM12" s="1270"/>
      <c r="AN12" s="1270"/>
      <c r="AO12" s="1370"/>
      <c r="AP12" s="1294" t="s">
        <v>145</v>
      </c>
      <c r="AQ12" s="1270"/>
      <c r="AR12" s="1294" t="s">
        <v>145</v>
      </c>
      <c r="AS12" s="1294" t="s">
        <v>145</v>
      </c>
      <c r="AT12" s="1385"/>
      <c r="AU12" s="1300"/>
      <c r="AV12" s="1270"/>
      <c r="AW12" s="1270"/>
      <c r="AX12" s="1256"/>
      <c r="AY12" s="1256"/>
      <c r="AZ12" s="1256"/>
      <c r="BA12" s="1256"/>
      <c r="BB12" s="1256"/>
      <c r="BC12" s="1256"/>
      <c r="BD12" s="1256"/>
      <c r="BE12" s="1256"/>
      <c r="BF12" s="1256"/>
      <c r="BG12" s="1256"/>
      <c r="BH12" s="1256"/>
      <c r="BI12" s="1256"/>
      <c r="BJ12" s="1256"/>
      <c r="BK12" s="1256"/>
      <c r="BL12" s="1256"/>
      <c r="BM12" s="1256"/>
      <c r="BN12" s="1256"/>
      <c r="BO12" s="1256"/>
      <c r="BP12" s="1256"/>
      <c r="BQ12" s="1256"/>
      <c r="BR12" s="1256"/>
    </row>
    <row r="13" spans="1:70" s="1257" customFormat="1" ht="39" customHeight="1">
      <c r="A13" s="1431" t="s">
        <v>67</v>
      </c>
      <c r="B13" s="1407" t="s">
        <v>3444</v>
      </c>
      <c r="C13" s="1468" t="s">
        <v>1863</v>
      </c>
      <c r="D13" s="1407"/>
      <c r="E13" s="1407"/>
      <c r="F13" s="1407"/>
      <c r="G13" s="1407"/>
      <c r="H13" s="1407"/>
      <c r="I13" s="1407"/>
      <c r="J13" s="1407"/>
      <c r="K13" s="1407"/>
      <c r="L13" s="1407"/>
      <c r="M13" s="1407"/>
      <c r="N13" s="1407"/>
      <c r="O13" s="1407"/>
      <c r="P13" s="1407"/>
      <c r="Q13" s="1407"/>
      <c r="R13" s="1407"/>
      <c r="S13" s="1407"/>
      <c r="T13" s="1407"/>
      <c r="U13" s="1407"/>
      <c r="V13" s="1407"/>
      <c r="W13" s="1407"/>
      <c r="X13" s="1407"/>
      <c r="Y13" s="1407"/>
      <c r="Z13" s="1270"/>
      <c r="AA13" s="1270"/>
      <c r="AB13" s="1270"/>
      <c r="AC13" s="1270"/>
      <c r="AD13" s="1270"/>
      <c r="AE13" s="1270"/>
      <c r="AF13" s="1270"/>
      <c r="AG13" s="1270"/>
      <c r="AH13" s="1270"/>
      <c r="AI13" s="1294" t="s">
        <v>145</v>
      </c>
      <c r="AJ13" s="1294" t="s">
        <v>145</v>
      </c>
      <c r="AK13" s="1294" t="s">
        <v>145</v>
      </c>
      <c r="AL13" s="1294" t="s">
        <v>145</v>
      </c>
      <c r="AM13" s="1294" t="s">
        <v>145</v>
      </c>
      <c r="AN13" s="1294" t="s">
        <v>145</v>
      </c>
      <c r="AO13" s="1370"/>
      <c r="AP13" s="1294" t="s">
        <v>145</v>
      </c>
      <c r="AQ13" s="1270"/>
      <c r="AR13" s="1294" t="s">
        <v>145</v>
      </c>
      <c r="AS13" s="1294" t="s">
        <v>145</v>
      </c>
      <c r="AT13" s="1385"/>
      <c r="AU13" s="1300"/>
      <c r="AV13" s="1270"/>
      <c r="AW13" s="1270"/>
      <c r="AX13" s="1256"/>
      <c r="AY13" s="1256"/>
      <c r="AZ13" s="1256"/>
      <c r="BA13" s="1256"/>
      <c r="BB13" s="1256"/>
      <c r="BC13" s="1256"/>
      <c r="BD13" s="1256"/>
      <c r="BE13" s="1256"/>
      <c r="BF13" s="1256"/>
      <c r="BG13" s="1256"/>
      <c r="BH13" s="1256"/>
      <c r="BI13" s="1256"/>
      <c r="BJ13" s="1256"/>
      <c r="BK13" s="1256"/>
      <c r="BL13" s="1256"/>
      <c r="BM13" s="1256"/>
      <c r="BN13" s="1256"/>
      <c r="BO13" s="1256"/>
      <c r="BP13" s="1256"/>
      <c r="BQ13" s="1256"/>
      <c r="BR13" s="1256"/>
    </row>
    <row r="14" spans="1:70" s="1257" customFormat="1" ht="29" customHeight="1">
      <c r="A14" s="1431"/>
      <c r="B14" s="1432"/>
      <c r="C14" s="1270"/>
      <c r="D14" s="1270"/>
      <c r="E14" s="1270"/>
      <c r="F14" s="1270"/>
      <c r="G14" s="1270"/>
      <c r="H14" s="1270"/>
      <c r="I14" s="1270"/>
      <c r="J14" s="1270"/>
      <c r="K14" s="1270"/>
      <c r="L14" s="1270"/>
      <c r="M14" s="1270"/>
      <c r="N14" s="1270"/>
      <c r="O14" s="1270"/>
      <c r="P14" s="1270"/>
      <c r="Q14" s="1270"/>
      <c r="R14" s="1270"/>
      <c r="S14" s="1270"/>
      <c r="T14" s="1270"/>
      <c r="U14" s="1270"/>
      <c r="V14" s="1270"/>
      <c r="W14" s="1270"/>
      <c r="X14" s="1270"/>
      <c r="Y14" s="1270"/>
      <c r="Z14" s="1270"/>
      <c r="AA14" s="1270"/>
      <c r="AB14" s="1270"/>
      <c r="AC14" s="1270"/>
      <c r="AD14" s="1270"/>
      <c r="AE14" s="1270"/>
      <c r="AF14" s="1270"/>
      <c r="AG14" s="1270"/>
      <c r="AH14" s="1270"/>
      <c r="AI14" s="1270"/>
      <c r="AJ14" s="1270"/>
      <c r="AK14" s="1270"/>
      <c r="AL14" s="1270"/>
      <c r="AM14" s="1270"/>
      <c r="AN14" s="1270"/>
      <c r="AO14" s="1270"/>
      <c r="AP14" s="1294" t="s">
        <v>145</v>
      </c>
      <c r="AQ14" s="1270"/>
      <c r="AR14" s="1294" t="s">
        <v>145</v>
      </c>
      <c r="AS14" s="1294" t="s">
        <v>145</v>
      </c>
      <c r="AT14" s="1385"/>
      <c r="AU14" s="1300"/>
      <c r="AV14" s="1270"/>
      <c r="AW14" s="1270"/>
      <c r="AX14" s="1256"/>
      <c r="AY14" s="1256"/>
      <c r="AZ14" s="1256"/>
      <c r="BA14" s="1256"/>
      <c r="BB14" s="1256"/>
      <c r="BC14" s="1256"/>
      <c r="BD14" s="1256"/>
      <c r="BE14" s="1256"/>
      <c r="BF14" s="1256"/>
      <c r="BG14" s="1256"/>
      <c r="BH14" s="1256"/>
      <c r="BI14" s="1256"/>
      <c r="BJ14" s="1256"/>
      <c r="BK14" s="1256"/>
      <c r="BL14" s="1256"/>
      <c r="BM14" s="1256"/>
      <c r="BN14" s="1256"/>
      <c r="BO14" s="1256"/>
      <c r="BP14" s="1256"/>
      <c r="BQ14" s="1256"/>
      <c r="BR14" s="1256"/>
    </row>
    <row r="15" spans="1:70" s="1257" customFormat="1" ht="38" customHeight="1">
      <c r="A15" s="1431" t="s">
        <v>69</v>
      </c>
      <c r="B15" s="1407" t="s">
        <v>3445</v>
      </c>
      <c r="C15" s="1468" t="s">
        <v>1863</v>
      </c>
      <c r="D15" s="1407"/>
      <c r="E15" s="1407"/>
      <c r="F15" s="1407"/>
      <c r="G15" s="1407"/>
      <c r="H15" s="1407"/>
      <c r="I15" s="1407"/>
      <c r="J15" s="1407"/>
      <c r="K15" s="1407"/>
      <c r="L15" s="1407"/>
      <c r="M15" s="1407"/>
      <c r="N15" s="1407"/>
      <c r="O15" s="1407"/>
      <c r="P15" s="1407"/>
      <c r="Q15" s="1407"/>
      <c r="R15" s="1407"/>
      <c r="S15" s="1407"/>
      <c r="T15" s="1407"/>
      <c r="U15" s="1407"/>
      <c r="V15" s="1407"/>
      <c r="W15" s="1407"/>
      <c r="X15" s="1407"/>
      <c r="Y15" s="1407"/>
      <c r="Z15" s="1270"/>
      <c r="AA15" s="1270"/>
      <c r="AB15" s="1270"/>
      <c r="AC15" s="1270"/>
      <c r="AD15" s="1270"/>
      <c r="AE15" s="1270"/>
      <c r="AF15" s="1270"/>
      <c r="AG15" s="1270"/>
      <c r="AH15" s="1270"/>
      <c r="AI15" s="1294" t="s">
        <v>145</v>
      </c>
      <c r="AJ15" s="1294" t="s">
        <v>145</v>
      </c>
      <c r="AK15" s="1294" t="s">
        <v>145</v>
      </c>
      <c r="AL15" s="1294" t="s">
        <v>145</v>
      </c>
      <c r="AM15" s="1294" t="s">
        <v>145</v>
      </c>
      <c r="AN15" s="1294" t="s">
        <v>145</v>
      </c>
      <c r="AO15" s="1270"/>
      <c r="AP15" s="1294" t="s">
        <v>145</v>
      </c>
      <c r="AQ15" s="1270"/>
      <c r="AR15" s="1294" t="s">
        <v>145</v>
      </c>
      <c r="AS15" s="1294" t="s">
        <v>145</v>
      </c>
      <c r="AT15" s="1385"/>
      <c r="AU15" s="1300"/>
      <c r="AV15" s="1270"/>
      <c r="AW15" s="1270"/>
      <c r="AX15" s="1256"/>
      <c r="AY15" s="1256"/>
      <c r="AZ15" s="1256"/>
      <c r="BA15" s="1256"/>
      <c r="BB15" s="1256"/>
      <c r="BC15" s="1256"/>
      <c r="BD15" s="1256"/>
      <c r="BE15" s="1256"/>
      <c r="BF15" s="1256"/>
      <c r="BG15" s="1256"/>
      <c r="BH15" s="1256"/>
      <c r="BI15" s="1256"/>
      <c r="BJ15" s="1256"/>
      <c r="BK15" s="1256"/>
      <c r="BL15" s="1256"/>
      <c r="BM15" s="1256"/>
      <c r="BN15" s="1256"/>
      <c r="BO15" s="1256"/>
      <c r="BP15" s="1256"/>
      <c r="BQ15" s="1256"/>
      <c r="BR15" s="1256"/>
    </row>
    <row r="16" spans="1:70" s="1257" customFormat="1" ht="29" customHeight="1" thickBot="1">
      <c r="A16" s="1416"/>
      <c r="B16" s="1464"/>
      <c r="C16" s="1419"/>
      <c r="D16" s="1419"/>
      <c r="E16" s="1419"/>
      <c r="F16" s="1419"/>
      <c r="G16" s="1419"/>
      <c r="H16" s="1419"/>
      <c r="I16" s="1419"/>
      <c r="J16" s="1419"/>
      <c r="K16" s="1419"/>
      <c r="L16" s="1419"/>
      <c r="M16" s="1419"/>
      <c r="N16" s="1419"/>
      <c r="O16" s="1419"/>
      <c r="P16" s="1419"/>
      <c r="Q16" s="1419"/>
      <c r="R16" s="1419"/>
      <c r="S16" s="1419"/>
      <c r="T16" s="1419"/>
      <c r="U16" s="1419"/>
      <c r="V16" s="1419"/>
      <c r="W16" s="1419"/>
      <c r="X16" s="1419"/>
      <c r="Y16" s="1419"/>
      <c r="Z16" s="1419"/>
      <c r="AA16" s="1419"/>
      <c r="AB16" s="1419"/>
      <c r="AC16" s="1419"/>
      <c r="AD16" s="1419"/>
      <c r="AE16" s="1419"/>
      <c r="AF16" s="1419"/>
      <c r="AG16" s="1419"/>
      <c r="AH16" s="1419"/>
      <c r="AI16" s="1419"/>
      <c r="AJ16" s="1419"/>
      <c r="AK16" s="1419"/>
      <c r="AL16" s="1419"/>
      <c r="AM16" s="1419"/>
      <c r="AN16" s="1419"/>
      <c r="AO16" s="1419"/>
      <c r="AP16" s="1419"/>
      <c r="AQ16" s="1419"/>
      <c r="AR16" s="1419"/>
      <c r="AS16" s="1419"/>
      <c r="AT16" s="1420"/>
      <c r="AU16" s="1267"/>
      <c r="AV16" s="1262"/>
      <c r="AW16" s="1262"/>
      <c r="AX16" s="1256"/>
      <c r="AY16" s="1256"/>
      <c r="AZ16" s="1256"/>
      <c r="BA16" s="1256"/>
      <c r="BB16" s="1256"/>
      <c r="BC16" s="1256"/>
      <c r="BD16" s="1256"/>
      <c r="BE16" s="1256"/>
      <c r="BF16" s="1256"/>
      <c r="BG16" s="1256"/>
      <c r="BH16" s="1256"/>
      <c r="BI16" s="1256"/>
      <c r="BJ16" s="1256"/>
      <c r="BK16" s="1256"/>
      <c r="BL16" s="1256"/>
      <c r="BM16" s="1256"/>
      <c r="BN16" s="1256"/>
      <c r="BO16" s="1256"/>
      <c r="BP16" s="1256"/>
      <c r="BQ16" s="1256"/>
      <c r="BR16" s="1256"/>
    </row>
    <row r="17" spans="1:73" s="1257" customFormat="1" ht="14">
      <c r="C17" s="1256"/>
      <c r="D17" s="1256"/>
      <c r="E17" s="1256"/>
      <c r="F17" s="1256"/>
      <c r="G17" s="1256"/>
      <c r="H17" s="1256"/>
      <c r="I17" s="1256"/>
      <c r="J17" s="1256"/>
      <c r="K17" s="1256"/>
      <c r="L17" s="1256"/>
      <c r="M17" s="1256"/>
      <c r="N17" s="1256"/>
      <c r="O17" s="1256"/>
      <c r="P17" s="1256"/>
      <c r="Q17" s="1256"/>
      <c r="R17" s="1256"/>
      <c r="S17" s="1256"/>
      <c r="T17" s="1256"/>
      <c r="U17" s="1256"/>
      <c r="V17" s="1256"/>
      <c r="W17" s="1256"/>
      <c r="X17" s="1256"/>
      <c r="Y17" s="1256"/>
      <c r="Z17" s="1256"/>
      <c r="AA17" s="1256"/>
      <c r="AB17" s="1256"/>
      <c r="AC17" s="1256"/>
      <c r="AD17" s="1256"/>
      <c r="AE17" s="1256"/>
      <c r="AF17" s="1256"/>
      <c r="AG17" s="1256"/>
      <c r="AH17" s="1256"/>
      <c r="AI17" s="1256"/>
      <c r="AJ17" s="1256"/>
      <c r="AK17" s="1256"/>
      <c r="AL17" s="1256"/>
      <c r="AM17" s="1256"/>
      <c r="AN17" s="1256"/>
      <c r="AO17" s="1256"/>
      <c r="AP17" s="1256"/>
      <c r="AQ17" s="1256"/>
      <c r="AR17" s="1256"/>
      <c r="AS17" s="1256"/>
      <c r="AT17" s="1256"/>
      <c r="AU17" s="1256"/>
      <c r="AV17" s="1256"/>
      <c r="AW17" s="1256"/>
      <c r="AX17" s="1256"/>
      <c r="AY17" s="1256"/>
      <c r="AZ17" s="1256"/>
      <c r="BA17" s="1256"/>
      <c r="BB17" s="1256"/>
      <c r="BC17" s="1256"/>
      <c r="BD17" s="1256"/>
      <c r="BE17" s="1256"/>
      <c r="BF17" s="1256"/>
      <c r="BG17" s="1256"/>
      <c r="BH17" s="1256"/>
      <c r="BI17" s="1256"/>
      <c r="BJ17" s="1256"/>
      <c r="BK17" s="1256"/>
      <c r="BL17" s="1256"/>
      <c r="BM17" s="1256"/>
      <c r="BN17" s="1256"/>
      <c r="BO17" s="1256"/>
      <c r="BP17" s="1256"/>
      <c r="BQ17" s="1256"/>
      <c r="BR17" s="1256"/>
    </row>
    <row r="18" spans="1:73" s="1257" customFormat="1" ht="18" customHeight="1">
      <c r="C18" s="1256"/>
      <c r="D18" s="1256"/>
      <c r="E18" s="1256"/>
      <c r="F18" s="1256"/>
      <c r="G18" s="1256"/>
      <c r="H18" s="1256"/>
      <c r="I18" s="1256"/>
      <c r="J18" s="1256"/>
      <c r="K18" s="1256"/>
      <c r="L18" s="1256"/>
      <c r="M18" s="1256"/>
      <c r="N18" s="1256"/>
      <c r="O18" s="1256"/>
      <c r="P18" s="1256"/>
      <c r="Q18" s="1256"/>
      <c r="R18" s="1256"/>
      <c r="S18" s="1256"/>
      <c r="T18" s="1256"/>
      <c r="U18" s="1256"/>
      <c r="V18" s="1256"/>
      <c r="W18" s="1256"/>
      <c r="X18" s="1256"/>
      <c r="Y18" s="1256"/>
      <c r="Z18" s="1256"/>
      <c r="AA18" s="1256"/>
      <c r="AB18" s="1256"/>
      <c r="AC18" s="1256"/>
      <c r="AD18" s="1256"/>
      <c r="AE18" s="1256"/>
      <c r="AF18" s="1256"/>
      <c r="AG18" s="1256"/>
      <c r="AH18" s="1256"/>
      <c r="AI18" s="1256"/>
      <c r="AJ18" s="1256"/>
      <c r="AK18" s="1256"/>
      <c r="AL18" s="1256"/>
      <c r="AM18" s="1256"/>
      <c r="AN18" s="1256"/>
      <c r="AO18" s="1256"/>
      <c r="AP18" s="1256"/>
      <c r="AQ18" s="1256"/>
      <c r="AR18" s="1256"/>
      <c r="AS18" s="1256"/>
      <c r="AT18" s="1256"/>
      <c r="AU18" s="1256"/>
      <c r="AV18" s="1256"/>
      <c r="AW18" s="1256"/>
      <c r="AX18" s="1256"/>
      <c r="AY18" s="1256"/>
      <c r="AZ18" s="1256"/>
      <c r="BA18" s="1256"/>
      <c r="BB18" s="1256"/>
      <c r="BC18" s="1256"/>
      <c r="BD18" s="1256"/>
      <c r="BE18" s="1256"/>
      <c r="BF18" s="1256"/>
      <c r="BG18" s="1256"/>
      <c r="BH18" s="1256"/>
      <c r="BI18" s="1256"/>
      <c r="BJ18" s="1256"/>
      <c r="BK18" s="1256"/>
      <c r="BL18" s="1256"/>
      <c r="BM18" s="1256"/>
      <c r="BN18" s="1256"/>
      <c r="BO18" s="1256"/>
      <c r="BP18" s="1256"/>
      <c r="BQ18" s="1256"/>
      <c r="BR18" s="1256"/>
    </row>
    <row r="19" spans="1:73" s="1256" customFormat="1" ht="18" customHeight="1">
      <c r="A19" s="1659" t="s">
        <v>143</v>
      </c>
      <c r="B19" s="1659"/>
      <c r="C19" s="1659"/>
      <c r="D19" s="1454"/>
      <c r="E19" s="1454"/>
      <c r="F19" s="1454"/>
      <c r="G19" s="1454"/>
      <c r="H19" s="1454"/>
      <c r="I19" s="1455"/>
      <c r="J19" s="1454"/>
      <c r="K19" s="1454"/>
      <c r="L19" s="1456"/>
      <c r="M19" s="1456"/>
      <c r="N19" s="1456"/>
      <c r="O19" s="1456"/>
      <c r="P19" s="1456"/>
      <c r="Q19" s="1456"/>
      <c r="R19" s="1456"/>
      <c r="S19" s="1456"/>
      <c r="T19" s="1456"/>
      <c r="U19" s="1456"/>
      <c r="V19" s="1456"/>
      <c r="W19" s="1456"/>
      <c r="X19" s="1456"/>
      <c r="Y19" s="1456"/>
      <c r="Z19" s="1456"/>
      <c r="AA19" s="1456"/>
      <c r="AB19" s="1456"/>
      <c r="AC19" s="1659" t="s">
        <v>3713</v>
      </c>
      <c r="AD19" s="1659"/>
      <c r="AE19" s="1659"/>
      <c r="AF19" s="1659"/>
      <c r="AG19" s="1659"/>
      <c r="AH19" s="1659"/>
      <c r="AI19" s="1659"/>
      <c r="AJ19" s="1659"/>
      <c r="AK19" s="1659"/>
      <c r="AL19" s="1659"/>
      <c r="AM19" s="1659"/>
      <c r="AN19" s="1659"/>
      <c r="AO19" s="1659"/>
      <c r="AP19" s="1456"/>
      <c r="AQ19" s="1456"/>
      <c r="AR19" s="1456"/>
      <c r="AS19" s="1456"/>
      <c r="AT19" s="1456"/>
      <c r="AU19" s="1456"/>
      <c r="AV19" s="1456"/>
      <c r="AW19" s="1456"/>
      <c r="AX19" s="1456"/>
      <c r="AY19" s="1456"/>
      <c r="AZ19" s="1456"/>
      <c r="BA19" s="1456"/>
      <c r="BB19" s="1456"/>
      <c r="BC19" s="1456"/>
      <c r="BD19" s="1456"/>
      <c r="BE19" s="1456"/>
      <c r="BF19" s="1456"/>
      <c r="BG19" s="1456"/>
      <c r="BH19" s="1456"/>
      <c r="BI19" s="1456"/>
      <c r="BJ19" s="1456"/>
      <c r="BK19" s="1456"/>
      <c r="BL19" s="1456"/>
      <c r="BM19" s="1456"/>
      <c r="BN19" s="1456"/>
      <c r="BO19" s="1456"/>
      <c r="BP19" s="1456"/>
      <c r="BQ19" s="1456"/>
      <c r="BR19" s="1456"/>
      <c r="BS19" s="1456"/>
      <c r="BT19" s="1456"/>
      <c r="BU19" s="1456"/>
    </row>
    <row r="20" spans="1:73" s="1256" customFormat="1" ht="18" customHeight="1">
      <c r="A20" s="1659" t="s">
        <v>1890</v>
      </c>
      <c r="B20" s="1659"/>
      <c r="C20" s="1659"/>
      <c r="D20" s="1454"/>
      <c r="E20" s="1454"/>
      <c r="F20" s="1454"/>
      <c r="G20" s="1454"/>
      <c r="H20" s="1454"/>
      <c r="I20" s="1455"/>
      <c r="J20" s="1454"/>
      <c r="K20" s="1454"/>
      <c r="L20" s="1454"/>
      <c r="M20" s="1454"/>
      <c r="N20" s="1454"/>
      <c r="O20" s="1451"/>
      <c r="P20" s="1451"/>
      <c r="Q20" s="1451"/>
      <c r="R20" s="1451"/>
      <c r="S20" s="1451"/>
      <c r="T20" s="1451"/>
      <c r="U20" s="1451"/>
      <c r="V20" s="1451"/>
      <c r="W20" s="1451"/>
      <c r="X20" s="1451"/>
      <c r="Y20" s="1451"/>
      <c r="Z20" s="1451"/>
      <c r="AA20" s="1451"/>
      <c r="AB20" s="1451"/>
      <c r="AC20" s="1451"/>
      <c r="AD20" s="1451"/>
      <c r="AE20" s="1451"/>
      <c r="AF20" s="1451"/>
      <c r="AG20" s="1451"/>
      <c r="AH20" s="1451"/>
      <c r="AI20" s="1454"/>
      <c r="AJ20" s="1454"/>
      <c r="AK20" s="1454"/>
      <c r="AL20" s="1451"/>
      <c r="AM20" s="1451"/>
      <c r="AN20" s="1451"/>
      <c r="AO20" s="1451"/>
      <c r="AP20" s="1451"/>
      <c r="AQ20" s="1451"/>
      <c r="AR20" s="1451"/>
      <c r="AS20" s="1451"/>
      <c r="AT20" s="1451"/>
      <c r="AU20" s="1451"/>
      <c r="AV20" s="1451"/>
      <c r="AW20" s="1451"/>
      <c r="AX20" s="1451"/>
      <c r="AY20" s="1451"/>
      <c r="AZ20" s="1451"/>
      <c r="BA20" s="1451"/>
      <c r="BB20" s="1451"/>
      <c r="BC20" s="1451"/>
      <c r="BD20" s="1451"/>
      <c r="BE20" s="1451"/>
      <c r="BF20" s="1451"/>
      <c r="BG20" s="1451"/>
      <c r="BH20" s="1451"/>
      <c r="BI20" s="1451"/>
      <c r="BJ20" s="1451"/>
      <c r="BK20" s="1451"/>
      <c r="BL20" s="1451"/>
      <c r="BM20" s="1451"/>
      <c r="BN20" s="1451"/>
      <c r="BO20" s="1451"/>
      <c r="BP20" s="1451"/>
      <c r="BQ20" s="1454"/>
      <c r="BR20" s="1454"/>
      <c r="BS20" s="1454"/>
      <c r="BT20" s="1451"/>
      <c r="BU20" s="1451"/>
    </row>
    <row r="21" spans="1:73" s="1256" customFormat="1" ht="18" customHeight="1">
      <c r="A21" s="1659" t="s">
        <v>144</v>
      </c>
      <c r="B21" s="1659"/>
      <c r="C21" s="1659"/>
      <c r="D21" s="1454"/>
      <c r="E21" s="1454"/>
      <c r="F21" s="1454"/>
      <c r="G21" s="1454"/>
      <c r="H21" s="1454"/>
      <c r="I21" s="1455"/>
      <c r="J21" s="1454"/>
      <c r="K21" s="1454"/>
      <c r="L21" s="1456"/>
      <c r="M21" s="1456"/>
      <c r="N21" s="1456"/>
      <c r="O21" s="1456"/>
      <c r="P21" s="1456"/>
      <c r="Q21" s="1456"/>
      <c r="R21" s="1456"/>
      <c r="S21" s="1456"/>
      <c r="T21" s="1456"/>
      <c r="U21" s="1456"/>
      <c r="V21" s="1456"/>
      <c r="W21" s="1456"/>
      <c r="X21" s="1456"/>
      <c r="Y21" s="1456"/>
      <c r="Z21" s="1456"/>
      <c r="AA21" s="1456"/>
      <c r="AB21" s="1456"/>
      <c r="AC21" s="1659" t="s">
        <v>142</v>
      </c>
      <c r="AD21" s="1659"/>
      <c r="AE21" s="1659"/>
      <c r="AF21" s="1659"/>
      <c r="AG21" s="1659"/>
      <c r="AH21" s="1659"/>
      <c r="AI21" s="1659"/>
      <c r="AJ21" s="1659"/>
      <c r="AK21" s="1659"/>
      <c r="AL21" s="1659"/>
      <c r="AM21" s="1659"/>
      <c r="AN21" s="1659"/>
      <c r="AO21" s="1659"/>
      <c r="AP21" s="1456"/>
      <c r="AQ21" s="1456"/>
      <c r="AR21" s="1456"/>
      <c r="AS21" s="1456"/>
      <c r="AT21" s="1456"/>
      <c r="AU21" s="1456"/>
      <c r="AV21" s="1456"/>
      <c r="AW21" s="1456"/>
      <c r="AX21" s="1456"/>
      <c r="AY21" s="1456"/>
      <c r="AZ21" s="1456"/>
      <c r="BA21" s="1456"/>
      <c r="BB21" s="1456"/>
      <c r="BC21" s="1456"/>
      <c r="BD21" s="1456"/>
      <c r="BE21" s="1456"/>
      <c r="BF21" s="1456"/>
      <c r="BG21" s="1456"/>
      <c r="BH21" s="1456"/>
      <c r="BI21" s="1456"/>
      <c r="BJ21" s="1456"/>
      <c r="BK21" s="1456"/>
      <c r="BL21" s="1456"/>
      <c r="BM21" s="1456"/>
      <c r="BN21" s="1456"/>
      <c r="BO21" s="1456"/>
      <c r="BP21" s="1456"/>
      <c r="BQ21" s="1456"/>
      <c r="BR21" s="1456"/>
      <c r="BS21" s="1456"/>
      <c r="BT21" s="1451"/>
      <c r="BU21" s="1451"/>
    </row>
    <row r="22" spans="1:73" s="1256" customFormat="1" ht="18" customHeight="1">
      <c r="A22" s="1456"/>
      <c r="B22" s="1454"/>
      <c r="C22" s="1454"/>
      <c r="D22" s="1454"/>
      <c r="E22" s="1454"/>
      <c r="F22" s="1454"/>
      <c r="G22" s="1454"/>
      <c r="H22" s="1454"/>
      <c r="I22" s="1454"/>
      <c r="J22" s="1454"/>
      <c r="K22" s="1454"/>
      <c r="L22" s="1454"/>
      <c r="M22" s="1454"/>
      <c r="N22" s="1454"/>
      <c r="O22" s="1451"/>
      <c r="P22" s="1451"/>
      <c r="Q22" s="1451"/>
      <c r="R22" s="1451"/>
      <c r="S22" s="1451"/>
      <c r="T22" s="1451"/>
      <c r="U22" s="1451"/>
      <c r="V22" s="1451"/>
      <c r="W22" s="1451"/>
      <c r="X22" s="1451"/>
      <c r="Y22" s="1451"/>
      <c r="Z22" s="1451"/>
      <c r="AA22" s="1451"/>
      <c r="AB22" s="1451"/>
      <c r="AC22" s="1451"/>
      <c r="AD22" s="1451"/>
      <c r="AE22" s="1451"/>
      <c r="AF22" s="1451"/>
      <c r="AG22" s="1451"/>
      <c r="AH22" s="1451"/>
      <c r="AI22" s="1454"/>
      <c r="AJ22" s="1454"/>
      <c r="AK22" s="1454"/>
      <c r="AL22" s="1451"/>
      <c r="AM22" s="1451"/>
      <c r="AN22" s="1451"/>
      <c r="AO22" s="1451"/>
      <c r="AP22" s="1451"/>
      <c r="AQ22" s="1451"/>
      <c r="AR22" s="1451"/>
      <c r="AS22" s="1451"/>
      <c r="AT22" s="1451"/>
      <c r="AU22" s="1451"/>
      <c r="AV22" s="1451"/>
      <c r="AW22" s="1451"/>
      <c r="AX22" s="1451"/>
      <c r="AY22" s="1451"/>
      <c r="AZ22" s="1451"/>
      <c r="BA22" s="1451"/>
      <c r="BB22" s="1451"/>
      <c r="BC22" s="1451"/>
      <c r="BD22" s="1451"/>
      <c r="BE22" s="1451"/>
      <c r="BF22" s="1451"/>
      <c r="BG22" s="1451"/>
      <c r="BH22" s="1451"/>
      <c r="BI22" s="1451"/>
      <c r="BJ22" s="1451"/>
      <c r="BK22" s="1451"/>
      <c r="BL22" s="1451"/>
      <c r="BM22" s="1451"/>
      <c r="BN22" s="1451"/>
      <c r="BO22" s="1451"/>
      <c r="BP22" s="1451"/>
      <c r="BQ22" s="1454"/>
      <c r="BR22" s="1454"/>
      <c r="BS22" s="1454"/>
      <c r="BT22" s="1451"/>
      <c r="BU22" s="1451"/>
    </row>
    <row r="23" spans="1:73" s="1256" customFormat="1" ht="18" customHeight="1">
      <c r="A23" s="1456"/>
      <c r="B23" s="1454"/>
      <c r="C23" s="1454"/>
      <c r="D23" s="1454"/>
      <c r="E23" s="1454"/>
      <c r="F23" s="1454"/>
      <c r="G23" s="1454"/>
      <c r="H23" s="1454"/>
      <c r="I23" s="1457"/>
      <c r="J23" s="1454"/>
      <c r="K23" s="1454"/>
      <c r="L23" s="1454"/>
      <c r="M23" s="1454"/>
      <c r="N23" s="1454"/>
      <c r="O23" s="1451"/>
      <c r="P23" s="1451"/>
      <c r="Q23" s="1451"/>
      <c r="R23" s="1451"/>
      <c r="S23" s="1451"/>
      <c r="T23" s="1451"/>
      <c r="U23" s="1451"/>
      <c r="V23" s="1451"/>
      <c r="W23" s="1451"/>
      <c r="X23" s="1451"/>
      <c r="Y23" s="1451"/>
      <c r="Z23" s="1451"/>
      <c r="AA23" s="1451"/>
      <c r="AB23" s="1451"/>
      <c r="AC23" s="1451"/>
      <c r="AD23" s="1451"/>
      <c r="AE23" s="1451"/>
      <c r="AF23" s="1451"/>
      <c r="AG23" s="1451"/>
      <c r="AH23" s="1451"/>
      <c r="AI23" s="1454"/>
      <c r="AJ23" s="1454"/>
      <c r="AK23" s="1454"/>
      <c r="AL23" s="1451"/>
      <c r="AM23" s="1451"/>
      <c r="AN23" s="1451"/>
      <c r="AO23" s="1451"/>
      <c r="AP23" s="1451"/>
      <c r="AQ23" s="1451"/>
      <c r="AR23" s="1451"/>
      <c r="AS23" s="1451"/>
      <c r="AT23" s="1451"/>
      <c r="AU23" s="1451"/>
      <c r="AV23" s="1451"/>
      <c r="AW23" s="1451"/>
      <c r="AX23" s="1451"/>
      <c r="AY23" s="1451"/>
      <c r="AZ23" s="1451"/>
      <c r="BA23" s="1451"/>
      <c r="BB23" s="1451"/>
      <c r="BC23" s="1451"/>
      <c r="BD23" s="1451"/>
      <c r="BE23" s="1451"/>
      <c r="BF23" s="1451"/>
      <c r="BG23" s="1451"/>
      <c r="BH23" s="1451"/>
      <c r="BI23" s="1451"/>
      <c r="BJ23" s="1451"/>
      <c r="BK23" s="1451"/>
      <c r="BL23" s="1451"/>
      <c r="BM23" s="1451"/>
      <c r="BN23" s="1451"/>
      <c r="BO23" s="1451"/>
      <c r="BP23" s="1451"/>
      <c r="BQ23" s="1454"/>
      <c r="BR23" s="1454"/>
      <c r="BS23" s="1454"/>
      <c r="BT23" s="1451"/>
      <c r="BU23" s="1451"/>
    </row>
    <row r="24" spans="1:73" s="1256" customFormat="1" ht="18" customHeight="1">
      <c r="A24" s="1458"/>
      <c r="B24" s="1454"/>
      <c r="C24" s="1454"/>
      <c r="D24" s="1454"/>
      <c r="E24" s="1454"/>
      <c r="F24" s="1454"/>
      <c r="G24" s="1454"/>
      <c r="H24" s="1454"/>
      <c r="I24" s="1454"/>
      <c r="J24" s="1454"/>
      <c r="K24" s="1454"/>
      <c r="L24" s="1454"/>
      <c r="M24" s="1454"/>
      <c r="N24" s="1454"/>
      <c r="O24" s="1451"/>
      <c r="P24" s="1451"/>
      <c r="Q24" s="1451"/>
      <c r="R24" s="1451"/>
      <c r="S24" s="1451"/>
      <c r="T24" s="1451"/>
      <c r="U24" s="1451"/>
      <c r="V24" s="1451"/>
      <c r="W24" s="1451"/>
      <c r="X24" s="1451"/>
      <c r="Y24" s="1451"/>
      <c r="Z24" s="1451"/>
      <c r="AA24" s="1451"/>
      <c r="AB24" s="1451"/>
      <c r="AC24" s="1451"/>
      <c r="AD24" s="1451"/>
      <c r="AE24" s="1451"/>
      <c r="AF24" s="1451"/>
      <c r="AG24" s="1451"/>
      <c r="AH24" s="1451"/>
      <c r="AI24" s="1454"/>
      <c r="AJ24" s="1454"/>
      <c r="AK24" s="1454"/>
      <c r="AL24" s="1451"/>
      <c r="AM24" s="1451"/>
      <c r="AN24" s="1451"/>
      <c r="AO24" s="1451"/>
      <c r="AP24" s="1451"/>
      <c r="AQ24" s="1451"/>
      <c r="AR24" s="1451"/>
      <c r="AS24" s="1451"/>
      <c r="AT24" s="1451"/>
      <c r="AU24" s="1451"/>
      <c r="AV24" s="1451"/>
      <c r="AW24" s="1451"/>
      <c r="AX24" s="1451"/>
      <c r="AY24" s="1451"/>
      <c r="AZ24" s="1451"/>
      <c r="BA24" s="1451"/>
      <c r="BB24" s="1451"/>
      <c r="BC24" s="1451"/>
      <c r="BD24" s="1451"/>
      <c r="BE24" s="1451"/>
      <c r="BF24" s="1451"/>
      <c r="BG24" s="1451"/>
      <c r="BH24" s="1451"/>
      <c r="BI24" s="1451"/>
      <c r="BJ24" s="1451"/>
      <c r="BK24" s="1451"/>
      <c r="BL24" s="1451"/>
      <c r="BM24" s="1451"/>
      <c r="BN24" s="1451"/>
      <c r="BO24" s="1451"/>
      <c r="BP24" s="1451"/>
      <c r="BQ24" s="1454"/>
      <c r="BR24" s="1454"/>
      <c r="BS24" s="1454"/>
      <c r="BT24" s="1451"/>
      <c r="BU24" s="1451"/>
    </row>
    <row r="25" spans="1:73" s="1256" customFormat="1" ht="18" customHeight="1">
      <c r="A25" s="1458"/>
      <c r="B25" s="1454"/>
      <c r="C25" s="1454"/>
      <c r="D25" s="1454"/>
      <c r="E25" s="1454"/>
      <c r="F25" s="1454"/>
      <c r="G25" s="1454"/>
      <c r="H25" s="1454"/>
      <c r="I25" s="1454"/>
      <c r="J25" s="1454"/>
      <c r="K25" s="1454"/>
      <c r="L25" s="1454"/>
      <c r="M25" s="1454"/>
      <c r="N25" s="1454"/>
      <c r="O25" s="1451"/>
      <c r="P25" s="1451"/>
      <c r="Q25" s="1451"/>
      <c r="R25" s="1451"/>
      <c r="S25" s="1451"/>
      <c r="T25" s="1451"/>
      <c r="U25" s="1451"/>
      <c r="V25" s="1451"/>
      <c r="W25" s="1451"/>
      <c r="X25" s="1451"/>
      <c r="Y25" s="1451"/>
      <c r="Z25" s="1451"/>
      <c r="AA25" s="1451"/>
      <c r="AB25" s="1451"/>
      <c r="AC25" s="1451"/>
      <c r="AD25" s="1451"/>
      <c r="AE25" s="1451"/>
      <c r="AF25" s="1451"/>
      <c r="AG25" s="1451"/>
      <c r="AH25" s="1451"/>
      <c r="AI25" s="1454"/>
      <c r="AJ25" s="1454"/>
      <c r="AK25" s="1454"/>
      <c r="AL25" s="1451"/>
      <c r="AM25" s="1451"/>
      <c r="AN25" s="1451"/>
      <c r="AO25" s="1451"/>
      <c r="AP25" s="1451"/>
      <c r="AQ25" s="1451"/>
      <c r="AR25" s="1451"/>
      <c r="AS25" s="1451"/>
      <c r="AT25" s="1451"/>
      <c r="AU25" s="1451"/>
      <c r="AV25" s="1451"/>
      <c r="AW25" s="1451"/>
      <c r="AX25" s="1451"/>
      <c r="AY25" s="1451"/>
      <c r="AZ25" s="1451"/>
      <c r="BA25" s="1451"/>
      <c r="BB25" s="1451"/>
      <c r="BC25" s="1451"/>
      <c r="BD25" s="1451"/>
      <c r="BE25" s="1451"/>
      <c r="BF25" s="1451"/>
      <c r="BG25" s="1451"/>
      <c r="BH25" s="1451"/>
      <c r="BI25" s="1451"/>
      <c r="BJ25" s="1451"/>
      <c r="BK25" s="1451"/>
      <c r="BL25" s="1451"/>
      <c r="BM25" s="1451"/>
      <c r="BN25" s="1451"/>
      <c r="BO25" s="1451"/>
      <c r="BP25" s="1451"/>
      <c r="BQ25" s="1454"/>
      <c r="BR25" s="1454"/>
      <c r="BS25" s="1454"/>
      <c r="BT25" s="1451"/>
      <c r="BU25" s="1451"/>
    </row>
    <row r="26" spans="1:73" s="1256" customFormat="1" ht="18" customHeight="1">
      <c r="A26" s="1458"/>
      <c r="B26" s="1454"/>
      <c r="C26" s="1454"/>
      <c r="D26" s="1454"/>
      <c r="E26" s="1454"/>
      <c r="F26" s="1454"/>
      <c r="G26" s="1454"/>
      <c r="H26" s="1454"/>
      <c r="I26" s="1454"/>
      <c r="J26" s="1454"/>
      <c r="K26" s="1454"/>
      <c r="L26" s="1454"/>
      <c r="M26" s="1454"/>
      <c r="N26" s="1454"/>
      <c r="O26" s="1451"/>
      <c r="P26" s="1451"/>
      <c r="Q26" s="1451"/>
      <c r="R26" s="1451"/>
      <c r="S26" s="1451"/>
      <c r="T26" s="1451"/>
      <c r="U26" s="1451"/>
      <c r="V26" s="1451"/>
      <c r="W26" s="1451"/>
      <c r="X26" s="1451"/>
      <c r="Y26" s="1451"/>
      <c r="Z26" s="1451"/>
      <c r="AA26" s="1451"/>
      <c r="AB26" s="1451"/>
      <c r="AC26" s="1451"/>
      <c r="AD26" s="1451"/>
      <c r="AE26" s="1451"/>
      <c r="AF26" s="1451"/>
      <c r="AG26" s="1451"/>
      <c r="AH26" s="1451"/>
      <c r="AI26" s="1454"/>
      <c r="AJ26" s="1454"/>
      <c r="AK26" s="1454"/>
      <c r="AL26" s="1451"/>
      <c r="AM26" s="1451"/>
      <c r="AN26" s="1451"/>
      <c r="AO26" s="1451"/>
      <c r="AP26" s="1451"/>
      <c r="AQ26" s="1451"/>
      <c r="AR26" s="1451"/>
      <c r="AS26" s="1451"/>
      <c r="AT26" s="1451"/>
      <c r="AU26" s="1451"/>
      <c r="AV26" s="1451"/>
      <c r="AW26" s="1451"/>
      <c r="AX26" s="1451"/>
      <c r="AY26" s="1451"/>
      <c r="AZ26" s="1451"/>
      <c r="BA26" s="1451"/>
      <c r="BB26" s="1451"/>
      <c r="BC26" s="1451"/>
      <c r="BD26" s="1451"/>
      <c r="BE26" s="1451"/>
      <c r="BF26" s="1451"/>
      <c r="BG26" s="1451"/>
      <c r="BH26" s="1451"/>
      <c r="BI26" s="1451"/>
      <c r="BJ26" s="1451"/>
      <c r="BK26" s="1451"/>
      <c r="BL26" s="1451"/>
      <c r="BM26" s="1451"/>
      <c r="BN26" s="1451"/>
      <c r="BO26" s="1451"/>
      <c r="BP26" s="1451"/>
      <c r="BQ26" s="1454"/>
      <c r="BR26" s="1454"/>
      <c r="BS26" s="1454"/>
      <c r="BT26" s="1451"/>
      <c r="BU26" s="1451"/>
    </row>
    <row r="27" spans="1:73" s="1256" customFormat="1" ht="18" customHeight="1">
      <c r="A27" s="1660" t="s">
        <v>3714</v>
      </c>
      <c r="B27" s="1660"/>
      <c r="C27" s="1660"/>
      <c r="D27" s="1328"/>
      <c r="E27" s="1328"/>
      <c r="F27" s="1328"/>
      <c r="G27" s="1328"/>
      <c r="H27" s="1328"/>
      <c r="I27" s="1328"/>
      <c r="J27" s="1328"/>
      <c r="K27" s="1328"/>
      <c r="L27" s="1469"/>
      <c r="M27" s="1469"/>
      <c r="N27" s="1469"/>
      <c r="O27" s="1469"/>
      <c r="P27" s="1469"/>
      <c r="Q27" s="1469"/>
      <c r="R27" s="1469"/>
      <c r="S27" s="1469"/>
      <c r="T27" s="1469"/>
      <c r="U27" s="1469"/>
      <c r="V27" s="1469"/>
      <c r="W27" s="1469"/>
      <c r="X27" s="1469"/>
      <c r="Y27" s="1469"/>
      <c r="Z27" s="1469"/>
      <c r="AA27" s="1469"/>
      <c r="AB27" s="1469"/>
      <c r="AC27" s="1660" t="s">
        <v>2214</v>
      </c>
      <c r="AD27" s="1660"/>
      <c r="AE27" s="1660"/>
      <c r="AF27" s="1660"/>
      <c r="AG27" s="1660"/>
      <c r="AH27" s="1660"/>
      <c r="AI27" s="1660"/>
      <c r="AJ27" s="1660"/>
      <c r="AK27" s="1660"/>
      <c r="AL27" s="1660"/>
      <c r="AM27" s="1660"/>
      <c r="AN27" s="1660"/>
      <c r="AO27" s="1660"/>
      <c r="AP27" s="1469"/>
      <c r="AQ27" s="1469"/>
      <c r="AR27" s="1469"/>
      <c r="AS27" s="1469"/>
      <c r="AT27" s="1469"/>
      <c r="AU27" s="1469"/>
      <c r="AV27" s="1469"/>
      <c r="AW27" s="1469"/>
      <c r="AX27" s="1469"/>
      <c r="AY27" s="1469"/>
      <c r="AZ27" s="1469"/>
      <c r="BA27" s="1469"/>
      <c r="BB27" s="1469"/>
      <c r="BC27" s="1469"/>
      <c r="BD27" s="1469"/>
      <c r="BE27" s="1469"/>
      <c r="BF27" s="1469"/>
      <c r="BG27" s="1469"/>
      <c r="BH27" s="1469"/>
      <c r="BI27" s="1469"/>
      <c r="BJ27" s="1469"/>
      <c r="BK27" s="1469"/>
      <c r="BL27" s="1469"/>
      <c r="BM27" s="1469"/>
      <c r="BN27" s="1469"/>
      <c r="BO27" s="1469"/>
      <c r="BP27" s="1469"/>
      <c r="BQ27" s="1469"/>
      <c r="BR27" s="1469"/>
      <c r="BS27" s="1469"/>
      <c r="BT27" s="1451"/>
      <c r="BU27" s="1451"/>
    </row>
    <row r="28" spans="1:73" s="1256" customFormat="1" ht="18" customHeight="1">
      <c r="A28" s="1659" t="s">
        <v>3715</v>
      </c>
      <c r="B28" s="1659"/>
      <c r="C28" s="1659"/>
      <c r="D28" s="1454"/>
      <c r="E28" s="1454"/>
      <c r="F28" s="1454"/>
      <c r="G28" s="1454"/>
      <c r="H28" s="1454"/>
      <c r="I28" s="1454"/>
      <c r="J28" s="1454"/>
      <c r="K28" s="1454"/>
      <c r="L28" s="1456"/>
      <c r="M28" s="1456"/>
      <c r="N28" s="1456"/>
      <c r="O28" s="1456"/>
      <c r="P28" s="1456"/>
      <c r="Q28" s="1456"/>
      <c r="R28" s="1456"/>
      <c r="S28" s="1456"/>
      <c r="T28" s="1456"/>
      <c r="U28" s="1456"/>
      <c r="V28" s="1456"/>
      <c r="W28" s="1456"/>
      <c r="X28" s="1456"/>
      <c r="Y28" s="1456"/>
      <c r="Z28" s="1456"/>
      <c r="AA28" s="1456"/>
      <c r="AB28" s="1456"/>
      <c r="AC28" s="1659" t="s">
        <v>2215</v>
      </c>
      <c r="AD28" s="1659"/>
      <c r="AE28" s="1659"/>
      <c r="AF28" s="1659"/>
      <c r="AG28" s="1659"/>
      <c r="AH28" s="1659"/>
      <c r="AI28" s="1659"/>
      <c r="AJ28" s="1659"/>
      <c r="AK28" s="1659"/>
      <c r="AL28" s="1659"/>
      <c r="AM28" s="1659"/>
      <c r="AN28" s="1659"/>
      <c r="AO28" s="1659"/>
      <c r="AP28" s="1456"/>
      <c r="AQ28" s="1456"/>
      <c r="AR28" s="1456"/>
      <c r="AS28" s="1456"/>
      <c r="AT28" s="1456"/>
      <c r="AU28" s="1456"/>
      <c r="AV28" s="1456"/>
      <c r="AW28" s="1456"/>
      <c r="AX28" s="1456"/>
      <c r="AY28" s="1456"/>
      <c r="AZ28" s="1456"/>
      <c r="BA28" s="1456"/>
      <c r="BB28" s="1456"/>
      <c r="BC28" s="1456"/>
      <c r="BD28" s="1456"/>
      <c r="BE28" s="1456"/>
      <c r="BF28" s="1456"/>
      <c r="BG28" s="1456"/>
      <c r="BH28" s="1456"/>
      <c r="BI28" s="1456"/>
      <c r="BJ28" s="1456"/>
      <c r="BK28" s="1456"/>
      <c r="BL28" s="1456"/>
      <c r="BM28" s="1456"/>
      <c r="BN28" s="1456"/>
      <c r="BO28" s="1456"/>
      <c r="BP28" s="1456"/>
      <c r="BQ28" s="1456"/>
      <c r="BR28" s="1456"/>
      <c r="BS28" s="1456"/>
      <c r="BT28" s="1451"/>
      <c r="BU28" s="1451"/>
    </row>
    <row r="29" spans="1:73" s="101" customFormat="1">
      <c r="A29"/>
      <c r="B29"/>
    </row>
    <row r="30" spans="1:73" s="101" customFormat="1">
      <c r="A30"/>
      <c r="B30"/>
    </row>
    <row r="31" spans="1:73" s="101" customFormat="1">
      <c r="A31"/>
      <c r="B31"/>
    </row>
    <row r="32" spans="1:73" s="101" customFormat="1">
      <c r="A32"/>
      <c r="B32"/>
    </row>
    <row r="33" spans="1:2" s="101" customFormat="1">
      <c r="A33"/>
      <c r="B33"/>
    </row>
    <row r="34" spans="1:2" s="101" customFormat="1">
      <c r="A34"/>
      <c r="B34"/>
    </row>
    <row r="35" spans="1:2" s="101" customFormat="1">
      <c r="A35"/>
      <c r="B35"/>
    </row>
    <row r="36" spans="1:2" s="101" customFormat="1">
      <c r="A36"/>
      <c r="B36"/>
    </row>
    <row r="37" spans="1:2" s="101" customFormat="1">
      <c r="A37"/>
      <c r="B37"/>
    </row>
    <row r="38" spans="1:2" s="101" customFormat="1">
      <c r="A38"/>
      <c r="B38"/>
    </row>
    <row r="39" spans="1:2" s="101" customFormat="1">
      <c r="A39"/>
      <c r="B39"/>
    </row>
    <row r="40" spans="1:2" s="101" customFormat="1">
      <c r="A40"/>
      <c r="B40"/>
    </row>
    <row r="41" spans="1:2" s="101" customFormat="1">
      <c r="A41"/>
      <c r="B41"/>
    </row>
    <row r="42" spans="1:2" s="101" customFormat="1">
      <c r="A42"/>
      <c r="B42"/>
    </row>
    <row r="43" spans="1:2" s="101" customFormat="1">
      <c r="A43"/>
      <c r="B43"/>
    </row>
    <row r="44" spans="1:2" s="101" customFormat="1">
      <c r="A44"/>
      <c r="B44"/>
    </row>
    <row r="45" spans="1:2" s="101" customFormat="1">
      <c r="A45"/>
      <c r="B45"/>
    </row>
    <row r="46" spans="1:2" s="101" customFormat="1">
      <c r="A46"/>
      <c r="B46"/>
    </row>
    <row r="47" spans="1:2" s="101" customFormat="1">
      <c r="A47"/>
      <c r="B47"/>
    </row>
    <row r="48" spans="1:2" s="101" customFormat="1">
      <c r="A48"/>
      <c r="B48"/>
    </row>
    <row r="49" spans="1:2" s="101" customFormat="1">
      <c r="A49"/>
      <c r="B49"/>
    </row>
    <row r="50" spans="1:2" s="101" customFormat="1">
      <c r="A50"/>
      <c r="B50"/>
    </row>
    <row r="51" spans="1:2" s="101" customFormat="1">
      <c r="A51"/>
      <c r="B51"/>
    </row>
    <row r="52" spans="1:2" s="101" customFormat="1">
      <c r="A52"/>
      <c r="B52"/>
    </row>
    <row r="53" spans="1:2" s="101" customFormat="1">
      <c r="A53"/>
      <c r="B53"/>
    </row>
    <row r="54" spans="1:2" s="101" customFormat="1">
      <c r="A54"/>
      <c r="B54"/>
    </row>
    <row r="55" spans="1:2" s="101" customFormat="1">
      <c r="A55"/>
      <c r="B55"/>
    </row>
    <row r="56" spans="1:2" s="101" customFormat="1">
      <c r="A56"/>
      <c r="B56"/>
    </row>
    <row r="57" spans="1:2" s="101" customFormat="1">
      <c r="A57"/>
      <c r="B57"/>
    </row>
    <row r="58" spans="1:2" s="101" customFormat="1">
      <c r="A58"/>
      <c r="B58"/>
    </row>
    <row r="59" spans="1:2" s="101" customFormat="1">
      <c r="A59"/>
      <c r="B59"/>
    </row>
    <row r="60" spans="1:2" s="101" customFormat="1">
      <c r="A60"/>
      <c r="B60"/>
    </row>
    <row r="61" spans="1:2" s="101" customFormat="1">
      <c r="A61"/>
      <c r="B61"/>
    </row>
    <row r="62" spans="1:2" s="101" customFormat="1">
      <c r="A62"/>
      <c r="B62"/>
    </row>
    <row r="63" spans="1:2" s="101" customFormat="1">
      <c r="A63"/>
      <c r="B63"/>
    </row>
    <row r="64" spans="1:2" s="101" customFormat="1">
      <c r="A64"/>
      <c r="B64"/>
    </row>
    <row r="65" spans="1:2" s="101" customFormat="1">
      <c r="A65"/>
      <c r="B65"/>
    </row>
    <row r="66" spans="1:2" s="101" customFormat="1">
      <c r="A66"/>
      <c r="B66"/>
    </row>
    <row r="67" spans="1:2" s="101" customFormat="1">
      <c r="A67"/>
      <c r="B67"/>
    </row>
    <row r="68" spans="1:2" s="101" customFormat="1">
      <c r="A68"/>
      <c r="B68"/>
    </row>
    <row r="69" spans="1:2" s="101" customFormat="1">
      <c r="A69"/>
      <c r="B69"/>
    </row>
    <row r="70" spans="1:2" s="101" customFormat="1">
      <c r="A70"/>
      <c r="B70"/>
    </row>
    <row r="71" spans="1:2" s="101" customFormat="1">
      <c r="A71"/>
      <c r="B71"/>
    </row>
    <row r="72" spans="1:2" s="101" customFormat="1">
      <c r="A72"/>
      <c r="B72"/>
    </row>
    <row r="73" spans="1:2" s="101" customFormat="1">
      <c r="A73"/>
      <c r="B73"/>
    </row>
    <row r="74" spans="1:2" s="101" customFormat="1">
      <c r="A74"/>
      <c r="B74"/>
    </row>
    <row r="75" spans="1:2" s="101" customFormat="1">
      <c r="A75"/>
      <c r="B75"/>
    </row>
    <row r="76" spans="1:2" s="101" customFormat="1">
      <c r="A76"/>
      <c r="B76"/>
    </row>
    <row r="77" spans="1:2" s="101" customFormat="1">
      <c r="A77"/>
      <c r="B77"/>
    </row>
    <row r="78" spans="1:2" s="101" customFormat="1">
      <c r="A78"/>
      <c r="B78"/>
    </row>
    <row r="79" spans="1:2" s="101" customFormat="1">
      <c r="A79"/>
      <c r="B79"/>
    </row>
    <row r="80" spans="1:2" s="101" customFormat="1">
      <c r="A80"/>
      <c r="B80"/>
    </row>
    <row r="81" spans="1:2" s="101" customFormat="1">
      <c r="A81"/>
      <c r="B81"/>
    </row>
    <row r="82" spans="1:2" s="101" customFormat="1">
      <c r="A82"/>
      <c r="B82"/>
    </row>
    <row r="83" spans="1:2" s="101" customFormat="1">
      <c r="A83"/>
      <c r="B83"/>
    </row>
    <row r="84" spans="1:2" s="101" customFormat="1">
      <c r="A84"/>
      <c r="B84"/>
    </row>
    <row r="85" spans="1:2" s="101" customFormat="1">
      <c r="A85"/>
      <c r="B85"/>
    </row>
    <row r="86" spans="1:2" s="101" customFormat="1">
      <c r="A86"/>
      <c r="B86"/>
    </row>
    <row r="87" spans="1:2" s="101" customFormat="1">
      <c r="A87"/>
      <c r="B87"/>
    </row>
    <row r="88" spans="1:2" s="101" customFormat="1">
      <c r="A88"/>
      <c r="B88"/>
    </row>
    <row r="89" spans="1:2" s="101" customFormat="1">
      <c r="A89"/>
      <c r="B89"/>
    </row>
    <row r="90" spans="1:2" s="101" customFormat="1">
      <c r="A90"/>
      <c r="B90"/>
    </row>
    <row r="91" spans="1:2" s="101" customFormat="1">
      <c r="A91"/>
      <c r="B91"/>
    </row>
    <row r="92" spans="1:2" s="101" customFormat="1">
      <c r="A92"/>
      <c r="B92"/>
    </row>
    <row r="93" spans="1:2" s="101" customFormat="1">
      <c r="A93"/>
      <c r="B93"/>
    </row>
    <row r="94" spans="1:2" s="101" customFormat="1">
      <c r="A94"/>
      <c r="B94"/>
    </row>
    <row r="95" spans="1:2" s="101" customFormat="1">
      <c r="A95"/>
      <c r="B95"/>
    </row>
    <row r="96" spans="1:2" s="101" customFormat="1">
      <c r="A96"/>
      <c r="B96"/>
    </row>
    <row r="97" spans="1:2" s="101" customFormat="1">
      <c r="A97"/>
      <c r="B97"/>
    </row>
    <row r="98" spans="1:2" s="101" customFormat="1">
      <c r="A98"/>
      <c r="B98"/>
    </row>
    <row r="99" spans="1:2" s="101" customFormat="1">
      <c r="A99"/>
      <c r="B99"/>
    </row>
    <row r="100" spans="1:2" s="101" customFormat="1">
      <c r="A100"/>
      <c r="B100"/>
    </row>
    <row r="101" spans="1:2" s="101" customFormat="1">
      <c r="A101"/>
      <c r="B101"/>
    </row>
    <row r="102" spans="1:2" s="101" customFormat="1">
      <c r="A102"/>
      <c r="B102"/>
    </row>
    <row r="103" spans="1:2" s="101" customFormat="1">
      <c r="A103"/>
      <c r="B103"/>
    </row>
    <row r="104" spans="1:2" s="101" customFormat="1">
      <c r="A104"/>
      <c r="B104"/>
    </row>
    <row r="105" spans="1:2" s="101" customFormat="1">
      <c r="A105"/>
      <c r="B105"/>
    </row>
    <row r="106" spans="1:2" s="101" customFormat="1">
      <c r="A106"/>
      <c r="B106"/>
    </row>
    <row r="107" spans="1:2" s="101" customFormat="1">
      <c r="A107"/>
      <c r="B107"/>
    </row>
    <row r="108" spans="1:2" s="101" customFormat="1">
      <c r="A108"/>
      <c r="B108"/>
    </row>
    <row r="109" spans="1:2" s="101" customFormat="1">
      <c r="A109"/>
      <c r="B109"/>
    </row>
    <row r="110" spans="1:2" s="101" customFormat="1">
      <c r="A110"/>
      <c r="B110"/>
    </row>
    <row r="111" spans="1:2" s="101" customFormat="1">
      <c r="A111"/>
      <c r="B111"/>
    </row>
    <row r="112" spans="1:2" s="101" customFormat="1">
      <c r="A112"/>
      <c r="B112"/>
    </row>
    <row r="113" spans="1:2" s="101" customFormat="1">
      <c r="A113"/>
      <c r="B113"/>
    </row>
    <row r="114" spans="1:2" s="101" customFormat="1">
      <c r="A114"/>
      <c r="B114"/>
    </row>
    <row r="115" spans="1:2" s="101" customFormat="1">
      <c r="A115"/>
      <c r="B115"/>
    </row>
    <row r="116" spans="1:2" s="101" customFormat="1">
      <c r="A116"/>
      <c r="B116"/>
    </row>
    <row r="117" spans="1:2" s="101" customFormat="1">
      <c r="A117"/>
      <c r="B117"/>
    </row>
    <row r="118" spans="1:2" s="101" customFormat="1">
      <c r="A118"/>
      <c r="B118"/>
    </row>
    <row r="119" spans="1:2" s="101" customFormat="1">
      <c r="A119"/>
      <c r="B119"/>
    </row>
    <row r="120" spans="1:2" s="101" customFormat="1">
      <c r="A120"/>
      <c r="B120"/>
    </row>
    <row r="121" spans="1:2" s="101" customFormat="1">
      <c r="A121"/>
      <c r="B121"/>
    </row>
    <row r="122" spans="1:2" s="101" customFormat="1">
      <c r="A122"/>
      <c r="B122"/>
    </row>
    <row r="123" spans="1:2" s="101" customFormat="1">
      <c r="A123"/>
      <c r="B123"/>
    </row>
    <row r="124" spans="1:2" s="101" customFormat="1">
      <c r="A124"/>
      <c r="B124"/>
    </row>
    <row r="125" spans="1:2" s="101" customFormat="1">
      <c r="A125"/>
      <c r="B125"/>
    </row>
    <row r="126" spans="1:2" s="101" customFormat="1">
      <c r="A126"/>
      <c r="B126"/>
    </row>
    <row r="127" spans="1:2" s="101" customFormat="1">
      <c r="A127"/>
      <c r="B127"/>
    </row>
    <row r="128" spans="1:2" s="101" customFormat="1">
      <c r="A128"/>
      <c r="B128"/>
    </row>
    <row r="129" spans="1:2" s="101" customFormat="1">
      <c r="A129"/>
      <c r="B129"/>
    </row>
    <row r="130" spans="1:2" s="101" customFormat="1">
      <c r="A130"/>
      <c r="B130"/>
    </row>
    <row r="131" spans="1:2" s="101" customFormat="1">
      <c r="A131"/>
      <c r="B131"/>
    </row>
    <row r="132" spans="1:2" s="101" customFormat="1">
      <c r="A132"/>
      <c r="B132"/>
    </row>
    <row r="133" spans="1:2" s="101" customFormat="1">
      <c r="A133"/>
      <c r="B133"/>
    </row>
    <row r="134" spans="1:2" s="101" customFormat="1">
      <c r="A134"/>
      <c r="B134"/>
    </row>
    <row r="135" spans="1:2" s="101" customFormat="1">
      <c r="A135"/>
      <c r="B135"/>
    </row>
    <row r="136" spans="1:2" s="101" customFormat="1">
      <c r="A136"/>
      <c r="B136"/>
    </row>
    <row r="137" spans="1:2" s="101" customFormat="1">
      <c r="A137"/>
      <c r="B137"/>
    </row>
    <row r="138" spans="1:2" s="101" customFormat="1">
      <c r="A138"/>
      <c r="B138"/>
    </row>
    <row r="139" spans="1:2" s="101" customFormat="1">
      <c r="A139"/>
      <c r="B139"/>
    </row>
    <row r="140" spans="1:2" s="101" customFormat="1">
      <c r="A140"/>
      <c r="B140"/>
    </row>
    <row r="141" spans="1:2" s="101" customFormat="1">
      <c r="A141"/>
      <c r="B141"/>
    </row>
    <row r="142" spans="1:2" s="101" customFormat="1">
      <c r="A142"/>
      <c r="B142"/>
    </row>
    <row r="143" spans="1:2" s="101" customFormat="1">
      <c r="A143"/>
      <c r="B143"/>
    </row>
    <row r="144" spans="1:2" s="101" customFormat="1">
      <c r="A144"/>
      <c r="B144"/>
    </row>
    <row r="145" spans="1:2" s="101" customFormat="1">
      <c r="A145"/>
      <c r="B145"/>
    </row>
    <row r="146" spans="1:2" s="101" customFormat="1">
      <c r="A146"/>
      <c r="B146"/>
    </row>
    <row r="147" spans="1:2" s="101" customFormat="1">
      <c r="A147"/>
      <c r="B147"/>
    </row>
    <row r="148" spans="1:2" s="101" customFormat="1">
      <c r="A148"/>
      <c r="B148"/>
    </row>
    <row r="149" spans="1:2" s="101" customFormat="1">
      <c r="A149"/>
      <c r="B149"/>
    </row>
    <row r="150" spans="1:2" s="101" customFormat="1">
      <c r="A150"/>
      <c r="B150"/>
    </row>
    <row r="151" spans="1:2" s="101" customFormat="1">
      <c r="A151"/>
      <c r="B151"/>
    </row>
    <row r="152" spans="1:2" s="101" customFormat="1">
      <c r="A152"/>
      <c r="B152"/>
    </row>
    <row r="153" spans="1:2" s="101" customFormat="1">
      <c r="A153"/>
      <c r="B153"/>
    </row>
    <row r="154" spans="1:2" s="101" customFormat="1">
      <c r="A154"/>
      <c r="B154"/>
    </row>
    <row r="155" spans="1:2" s="101" customFormat="1">
      <c r="A155"/>
      <c r="B155"/>
    </row>
    <row r="156" spans="1:2" s="101" customFormat="1">
      <c r="A156"/>
      <c r="B156"/>
    </row>
    <row r="157" spans="1:2" s="101" customFormat="1">
      <c r="A157"/>
      <c r="B157"/>
    </row>
    <row r="158" spans="1:2" s="101" customFormat="1">
      <c r="A158"/>
      <c r="B158"/>
    </row>
    <row r="159" spans="1:2" s="101" customFormat="1">
      <c r="A159"/>
      <c r="B159"/>
    </row>
    <row r="160" spans="1:2" s="101" customFormat="1">
      <c r="A160"/>
      <c r="B160"/>
    </row>
    <row r="161" spans="1:2" s="101" customFormat="1">
      <c r="A161"/>
      <c r="B161"/>
    </row>
    <row r="162" spans="1:2" s="101" customFormat="1">
      <c r="A162"/>
      <c r="B162"/>
    </row>
    <row r="163" spans="1:2" s="101" customFormat="1">
      <c r="A163"/>
      <c r="B163"/>
    </row>
    <row r="164" spans="1:2" s="101" customFormat="1">
      <c r="A164"/>
      <c r="B164"/>
    </row>
    <row r="165" spans="1:2" s="101" customFormat="1">
      <c r="A165"/>
      <c r="B165"/>
    </row>
    <row r="166" spans="1:2" s="101" customFormat="1">
      <c r="A166"/>
      <c r="B166"/>
    </row>
    <row r="167" spans="1:2" s="101" customFormat="1">
      <c r="A167"/>
      <c r="B167"/>
    </row>
    <row r="168" spans="1:2" s="101" customFormat="1">
      <c r="A168"/>
      <c r="B168"/>
    </row>
    <row r="169" spans="1:2" s="101" customFormat="1">
      <c r="A169"/>
      <c r="B169"/>
    </row>
    <row r="170" spans="1:2" s="101" customFormat="1">
      <c r="A170"/>
      <c r="B170"/>
    </row>
    <row r="171" spans="1:2" s="101" customFormat="1">
      <c r="A171"/>
      <c r="B171"/>
    </row>
    <row r="172" spans="1:2" s="101" customFormat="1">
      <c r="A172"/>
      <c r="B172"/>
    </row>
    <row r="173" spans="1:2" s="101" customFormat="1">
      <c r="A173"/>
      <c r="B173"/>
    </row>
    <row r="174" spans="1:2" s="101" customFormat="1">
      <c r="A174"/>
      <c r="B174"/>
    </row>
    <row r="175" spans="1:2" s="101" customFormat="1">
      <c r="A175"/>
      <c r="B175"/>
    </row>
    <row r="176" spans="1:2" s="101" customFormat="1">
      <c r="A176"/>
      <c r="B176"/>
    </row>
    <row r="177" spans="1:2" s="101" customFormat="1">
      <c r="A177"/>
      <c r="B177"/>
    </row>
    <row r="178" spans="1:2" s="101" customFormat="1">
      <c r="A178"/>
      <c r="B178"/>
    </row>
    <row r="179" spans="1:2" s="101" customFormat="1">
      <c r="A179"/>
      <c r="B179"/>
    </row>
    <row r="180" spans="1:2" s="101" customFormat="1">
      <c r="A180"/>
      <c r="B180"/>
    </row>
    <row r="181" spans="1:2" s="101" customFormat="1">
      <c r="A181"/>
      <c r="B181"/>
    </row>
    <row r="182" spans="1:2" s="101" customFormat="1">
      <c r="A182"/>
      <c r="B182"/>
    </row>
    <row r="183" spans="1:2" s="101" customFormat="1">
      <c r="A183"/>
      <c r="B183"/>
    </row>
    <row r="184" spans="1:2" s="101" customFormat="1">
      <c r="A184"/>
      <c r="B184"/>
    </row>
    <row r="185" spans="1:2" s="101" customFormat="1">
      <c r="A185"/>
      <c r="B185"/>
    </row>
    <row r="186" spans="1:2" s="101" customFormat="1">
      <c r="A186"/>
      <c r="B186"/>
    </row>
    <row r="187" spans="1:2" s="101" customFormat="1">
      <c r="A187"/>
      <c r="B187"/>
    </row>
    <row r="188" spans="1:2" s="101" customFormat="1">
      <c r="A188"/>
      <c r="B188"/>
    </row>
    <row r="189" spans="1:2" s="101" customFormat="1">
      <c r="A189"/>
      <c r="B189"/>
    </row>
    <row r="190" spans="1:2" s="101" customFormat="1">
      <c r="A190"/>
      <c r="B190"/>
    </row>
    <row r="191" spans="1:2" s="101" customFormat="1">
      <c r="A191"/>
      <c r="B191"/>
    </row>
    <row r="192" spans="1:2" s="101" customFormat="1">
      <c r="A192"/>
      <c r="B192"/>
    </row>
    <row r="193" spans="1:2" s="101" customFormat="1">
      <c r="A193"/>
      <c r="B193"/>
    </row>
    <row r="194" spans="1:2" s="101" customFormat="1">
      <c r="A194"/>
      <c r="B194"/>
    </row>
    <row r="195" spans="1:2" s="101" customFormat="1">
      <c r="A195"/>
      <c r="B195"/>
    </row>
    <row r="196" spans="1:2" s="101" customFormat="1">
      <c r="A196"/>
      <c r="B196"/>
    </row>
    <row r="197" spans="1:2" s="101" customFormat="1">
      <c r="A197"/>
      <c r="B197"/>
    </row>
    <row r="198" spans="1:2" s="101" customFormat="1">
      <c r="A198"/>
      <c r="B198"/>
    </row>
    <row r="199" spans="1:2" s="101" customFormat="1">
      <c r="A199"/>
      <c r="B199"/>
    </row>
    <row r="200" spans="1:2" s="101" customFormat="1">
      <c r="A200"/>
      <c r="B200"/>
    </row>
    <row r="201" spans="1:2" s="101" customFormat="1">
      <c r="A201"/>
      <c r="B201"/>
    </row>
    <row r="202" spans="1:2" s="101" customFormat="1">
      <c r="A202"/>
      <c r="B202"/>
    </row>
    <row r="203" spans="1:2" s="101" customFormat="1">
      <c r="A203"/>
      <c r="B203"/>
    </row>
    <row r="204" spans="1:2" s="101" customFormat="1">
      <c r="A204"/>
      <c r="B204"/>
    </row>
    <row r="205" spans="1:2" s="101" customFormat="1">
      <c r="A205"/>
      <c r="B205"/>
    </row>
    <row r="206" spans="1:2" s="101" customFormat="1">
      <c r="A206"/>
      <c r="B206"/>
    </row>
    <row r="207" spans="1:2" s="101" customFormat="1">
      <c r="A207"/>
      <c r="B207"/>
    </row>
    <row r="208" spans="1:2" s="101" customFormat="1">
      <c r="A208"/>
      <c r="B208"/>
    </row>
    <row r="209" spans="1:2" s="101" customFormat="1">
      <c r="A209"/>
      <c r="B209"/>
    </row>
    <row r="210" spans="1:2" s="101" customFormat="1">
      <c r="A210"/>
      <c r="B210"/>
    </row>
    <row r="211" spans="1:2" s="101" customFormat="1">
      <c r="A211"/>
      <c r="B211"/>
    </row>
    <row r="212" spans="1:2" s="101" customFormat="1">
      <c r="A212"/>
      <c r="B212"/>
    </row>
    <row r="213" spans="1:2" s="101" customFormat="1">
      <c r="A213"/>
      <c r="B213"/>
    </row>
    <row r="214" spans="1:2" s="101" customFormat="1">
      <c r="A214"/>
      <c r="B214"/>
    </row>
    <row r="215" spans="1:2" s="101" customFormat="1">
      <c r="A215"/>
      <c r="B215"/>
    </row>
    <row r="216" spans="1:2" s="101" customFormat="1">
      <c r="A216"/>
      <c r="B216"/>
    </row>
    <row r="217" spans="1:2" s="101" customFormat="1">
      <c r="A217"/>
      <c r="B217"/>
    </row>
    <row r="218" spans="1:2" s="101" customFormat="1">
      <c r="A218"/>
      <c r="B218"/>
    </row>
    <row r="219" spans="1:2" s="101" customFormat="1">
      <c r="A219"/>
      <c r="B219"/>
    </row>
    <row r="220" spans="1:2" s="101" customFormat="1">
      <c r="A220"/>
      <c r="B220"/>
    </row>
    <row r="221" spans="1:2" s="101" customFormat="1">
      <c r="A221"/>
      <c r="B221"/>
    </row>
    <row r="222" spans="1:2" s="101" customFormat="1">
      <c r="A222"/>
      <c r="B222"/>
    </row>
    <row r="223" spans="1:2" s="101" customFormat="1">
      <c r="A223"/>
      <c r="B223"/>
    </row>
    <row r="224" spans="1:2" s="101" customFormat="1">
      <c r="A224"/>
      <c r="B224"/>
    </row>
    <row r="225" spans="1:2" s="101" customFormat="1">
      <c r="A225"/>
      <c r="B225"/>
    </row>
    <row r="226" spans="1:2" s="101" customFormat="1">
      <c r="A226"/>
      <c r="B226"/>
    </row>
    <row r="227" spans="1:2" s="101" customFormat="1">
      <c r="A227"/>
      <c r="B227"/>
    </row>
    <row r="228" spans="1:2" s="101" customFormat="1">
      <c r="A228"/>
      <c r="B228"/>
    </row>
    <row r="229" spans="1:2" s="101" customFormat="1">
      <c r="A229"/>
      <c r="B229"/>
    </row>
    <row r="230" spans="1:2" s="101" customFormat="1">
      <c r="A230"/>
      <c r="B230"/>
    </row>
    <row r="231" spans="1:2" s="101" customFormat="1">
      <c r="A231"/>
      <c r="B231"/>
    </row>
    <row r="232" spans="1:2" s="101" customFormat="1">
      <c r="A232"/>
      <c r="B232"/>
    </row>
    <row r="233" spans="1:2" s="101" customFormat="1">
      <c r="A233"/>
      <c r="B233"/>
    </row>
    <row r="234" spans="1:2" s="101" customFormat="1">
      <c r="A234"/>
      <c r="B234"/>
    </row>
    <row r="235" spans="1:2" s="101" customFormat="1">
      <c r="A235"/>
      <c r="B235"/>
    </row>
    <row r="236" spans="1:2" s="101" customFormat="1">
      <c r="A236"/>
      <c r="B236"/>
    </row>
    <row r="237" spans="1:2" s="101" customFormat="1">
      <c r="A237"/>
      <c r="B237"/>
    </row>
    <row r="238" spans="1:2" s="101" customFormat="1">
      <c r="A238"/>
      <c r="B238"/>
    </row>
    <row r="239" spans="1:2" s="101" customFormat="1">
      <c r="A239"/>
      <c r="B239"/>
    </row>
    <row r="240" spans="1:2" s="101" customFormat="1">
      <c r="A240"/>
      <c r="B240"/>
    </row>
    <row r="241" spans="1:2" s="101" customFormat="1">
      <c r="A241"/>
      <c r="B241"/>
    </row>
    <row r="242" spans="1:2" s="101" customFormat="1">
      <c r="A242"/>
      <c r="B242"/>
    </row>
    <row r="243" spans="1:2" s="101" customFormat="1">
      <c r="A243"/>
      <c r="B243"/>
    </row>
    <row r="244" spans="1:2" s="101" customFormat="1">
      <c r="A244"/>
      <c r="B244"/>
    </row>
    <row r="245" spans="1:2" s="101" customFormat="1">
      <c r="A245"/>
      <c r="B245"/>
    </row>
    <row r="246" spans="1:2" s="101" customFormat="1">
      <c r="A246"/>
      <c r="B246"/>
    </row>
    <row r="247" spans="1:2" s="101" customFormat="1">
      <c r="A247"/>
      <c r="B247"/>
    </row>
    <row r="248" spans="1:2" s="101" customFormat="1">
      <c r="A248"/>
      <c r="B248"/>
    </row>
    <row r="249" spans="1:2" s="101" customFormat="1">
      <c r="A249"/>
      <c r="B249"/>
    </row>
    <row r="250" spans="1:2" s="101" customFormat="1">
      <c r="A250"/>
      <c r="B250"/>
    </row>
    <row r="251" spans="1:2" s="101" customFormat="1">
      <c r="A251"/>
      <c r="B251"/>
    </row>
    <row r="252" spans="1:2" s="101" customFormat="1">
      <c r="A252"/>
      <c r="B252"/>
    </row>
    <row r="253" spans="1:2" s="101" customFormat="1">
      <c r="A253"/>
      <c r="B253"/>
    </row>
    <row r="254" spans="1:2" s="101" customFormat="1">
      <c r="A254"/>
      <c r="B254"/>
    </row>
    <row r="255" spans="1:2" s="101" customFormat="1">
      <c r="A255"/>
      <c r="B255"/>
    </row>
    <row r="256" spans="1:2" s="101" customFormat="1">
      <c r="A256"/>
      <c r="B256"/>
    </row>
    <row r="257" spans="1:2" s="101" customFormat="1">
      <c r="A257"/>
      <c r="B257"/>
    </row>
    <row r="258" spans="1:2" s="101" customFormat="1">
      <c r="A258"/>
      <c r="B258"/>
    </row>
    <row r="259" spans="1:2" s="101" customFormat="1">
      <c r="A259"/>
      <c r="B259"/>
    </row>
    <row r="260" spans="1:2" s="101" customFormat="1">
      <c r="A260"/>
      <c r="B260"/>
    </row>
    <row r="261" spans="1:2" s="101" customFormat="1">
      <c r="A261"/>
      <c r="B261"/>
    </row>
    <row r="262" spans="1:2" s="101" customFormat="1">
      <c r="A262"/>
      <c r="B262"/>
    </row>
    <row r="263" spans="1:2" s="101" customFormat="1">
      <c r="A263"/>
      <c r="B263"/>
    </row>
    <row r="264" spans="1:2" s="101" customFormat="1">
      <c r="A264"/>
      <c r="B264"/>
    </row>
    <row r="265" spans="1:2" s="101" customFormat="1">
      <c r="A265"/>
      <c r="B265"/>
    </row>
    <row r="266" spans="1:2" s="101" customFormat="1">
      <c r="A266"/>
      <c r="B266"/>
    </row>
    <row r="267" spans="1:2" s="101" customFormat="1">
      <c r="A267"/>
      <c r="B267"/>
    </row>
    <row r="268" spans="1:2" s="101" customFormat="1">
      <c r="A268"/>
      <c r="B268"/>
    </row>
    <row r="269" spans="1:2" s="101" customFormat="1">
      <c r="A269"/>
      <c r="B269"/>
    </row>
    <row r="270" spans="1:2" s="101" customFormat="1">
      <c r="A270"/>
      <c r="B270"/>
    </row>
    <row r="271" spans="1:2" s="101" customFormat="1">
      <c r="A271"/>
      <c r="B271"/>
    </row>
    <row r="272" spans="1:2" s="101" customFormat="1">
      <c r="A272"/>
      <c r="B272"/>
    </row>
    <row r="273" spans="1:2" s="101" customFormat="1">
      <c r="A273"/>
      <c r="B273"/>
    </row>
    <row r="274" spans="1:2" s="101" customFormat="1">
      <c r="A274"/>
      <c r="B274"/>
    </row>
    <row r="275" spans="1:2" s="101" customFormat="1">
      <c r="A275"/>
      <c r="B275"/>
    </row>
    <row r="276" spans="1:2" s="101" customFormat="1">
      <c r="A276"/>
      <c r="B276"/>
    </row>
    <row r="277" spans="1:2" s="101" customFormat="1">
      <c r="A277"/>
      <c r="B277"/>
    </row>
    <row r="278" spans="1:2" s="101" customFormat="1">
      <c r="A278"/>
      <c r="B278"/>
    </row>
    <row r="279" spans="1:2" s="101" customFormat="1">
      <c r="A279"/>
      <c r="B279"/>
    </row>
    <row r="280" spans="1:2" s="101" customFormat="1">
      <c r="A280"/>
      <c r="B280"/>
    </row>
    <row r="281" spans="1:2" s="101" customFormat="1">
      <c r="A281"/>
      <c r="B281"/>
    </row>
    <row r="282" spans="1:2" s="101" customFormat="1">
      <c r="A282"/>
      <c r="B282"/>
    </row>
    <row r="283" spans="1:2" s="101" customFormat="1">
      <c r="A283"/>
      <c r="B283"/>
    </row>
    <row r="284" spans="1:2" s="101" customFormat="1">
      <c r="A284"/>
      <c r="B284"/>
    </row>
    <row r="285" spans="1:2" s="101" customFormat="1">
      <c r="A285"/>
      <c r="B285"/>
    </row>
    <row r="286" spans="1:2" s="101" customFormat="1">
      <c r="A286"/>
      <c r="B286"/>
    </row>
    <row r="287" spans="1:2" s="101" customFormat="1">
      <c r="A287"/>
      <c r="B287"/>
    </row>
    <row r="288" spans="1:2" s="101" customFormat="1">
      <c r="A288"/>
      <c r="B288"/>
    </row>
    <row r="289" spans="1:2" s="101" customFormat="1">
      <c r="A289"/>
      <c r="B289"/>
    </row>
    <row r="290" spans="1:2" s="101" customFormat="1">
      <c r="A290"/>
      <c r="B290"/>
    </row>
    <row r="291" spans="1:2" s="101" customFormat="1">
      <c r="A291"/>
      <c r="B291"/>
    </row>
    <row r="292" spans="1:2" s="101" customFormat="1">
      <c r="A292"/>
      <c r="B292"/>
    </row>
    <row r="293" spans="1:2" s="101" customFormat="1">
      <c r="A293"/>
      <c r="B293"/>
    </row>
    <row r="294" spans="1:2" s="101" customFormat="1">
      <c r="A294"/>
      <c r="B294"/>
    </row>
    <row r="295" spans="1:2" s="101" customFormat="1">
      <c r="A295"/>
      <c r="B295"/>
    </row>
    <row r="296" spans="1:2" s="101" customFormat="1">
      <c r="A296"/>
      <c r="B296"/>
    </row>
    <row r="297" spans="1:2" s="101" customFormat="1">
      <c r="A297"/>
      <c r="B297"/>
    </row>
    <row r="298" spans="1:2" s="101" customFormat="1">
      <c r="A298"/>
      <c r="B298"/>
    </row>
  </sheetData>
  <mergeCells count="40">
    <mergeCell ref="A1:AT1"/>
    <mergeCell ref="A2:AT2"/>
    <mergeCell ref="A6:A7"/>
    <mergeCell ref="B6:B7"/>
    <mergeCell ref="C6:D6"/>
    <mergeCell ref="E6:H6"/>
    <mergeCell ref="I6:I7"/>
    <mergeCell ref="J6:J7"/>
    <mergeCell ref="K6:K7"/>
    <mergeCell ref="L6:P6"/>
    <mergeCell ref="Q6:S6"/>
    <mergeCell ref="T6:U6"/>
    <mergeCell ref="V6:V7"/>
    <mergeCell ref="W6:X6"/>
    <mergeCell ref="Y6:AA6"/>
    <mergeCell ref="AU6:AW6"/>
    <mergeCell ref="F7:G7"/>
    <mergeCell ref="AV7:AW7"/>
    <mergeCell ref="AQ6:AS6"/>
    <mergeCell ref="AT6:AT7"/>
    <mergeCell ref="AB6:AC6"/>
    <mergeCell ref="AJ6:AJ7"/>
    <mergeCell ref="AK6:AK7"/>
    <mergeCell ref="AO6:AO7"/>
    <mergeCell ref="AP6:AP7"/>
    <mergeCell ref="AD6:AD7"/>
    <mergeCell ref="AE6:AE7"/>
    <mergeCell ref="AF6:AF7"/>
    <mergeCell ref="AG6:AG7"/>
    <mergeCell ref="AH6:AH7"/>
    <mergeCell ref="AI6:AI7"/>
    <mergeCell ref="AC19:AO19"/>
    <mergeCell ref="AC21:AO21"/>
    <mergeCell ref="AC27:AO27"/>
    <mergeCell ref="AC28:AO28"/>
    <mergeCell ref="A28:C28"/>
    <mergeCell ref="A19:C19"/>
    <mergeCell ref="A20:C20"/>
    <mergeCell ref="A21:C21"/>
    <mergeCell ref="A27:C27"/>
  </mergeCells>
  <pageMargins left="0.75" right="0.5" top="1" bottom="1" header="0.75" footer="0.25"/>
  <pageSetup paperSize="5" scale="65" orientation="landscape" horizontalDpi="4294967293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FF0000"/>
  </sheetPr>
  <dimension ref="A1:BY1422"/>
  <sheetViews>
    <sheetView view="pageBreakPreview" topLeftCell="A4" zoomScale="80" zoomScaleNormal="82" zoomScaleSheetLayoutView="80" workbookViewId="0">
      <selection activeCell="N1143" sqref="N1143:AZ1152"/>
    </sheetView>
  </sheetViews>
  <sheetFormatPr baseColWidth="10" defaultColWidth="8.83203125" defaultRowHeight="15"/>
  <cols>
    <col min="1" max="1" width="6.5" bestFit="1" customWidth="1"/>
    <col min="2" max="2" width="28.83203125" hidden="1" customWidth="1"/>
    <col min="3" max="3" width="36" customWidth="1"/>
    <col min="4" max="4" width="13.33203125" customWidth="1"/>
    <col min="5" max="5" width="13.5" customWidth="1"/>
    <col min="6" max="6" width="10.5" customWidth="1"/>
    <col min="7" max="7" width="10.83203125" customWidth="1"/>
    <col min="8" max="8" width="20.1640625" customWidth="1"/>
    <col min="9" max="9" width="11.33203125" customWidth="1"/>
    <col min="10" max="10" width="19.83203125" customWidth="1"/>
    <col min="11" max="11" width="12.83203125" customWidth="1"/>
    <col min="12" max="12" width="21.6640625" style="101" hidden="1" customWidth="1"/>
    <col min="13" max="13" width="6" style="101" hidden="1" customWidth="1"/>
    <col min="14" max="14" width="8.6640625" style="101" customWidth="1"/>
    <col min="15" max="16" width="9.1640625" style="101" hidden="1" customWidth="1"/>
    <col min="17" max="17" width="10.33203125" style="101" hidden="1" customWidth="1"/>
    <col min="18" max="18" width="20.33203125" style="101" hidden="1" customWidth="1"/>
    <col min="19" max="19" width="9.33203125" style="101" hidden="1" customWidth="1"/>
    <col min="20" max="20" width="15.6640625" style="1059" hidden="1" customWidth="1"/>
    <col min="21" max="21" width="8.33203125" style="101" hidden="1" customWidth="1"/>
    <col min="22" max="22" width="16.5" style="101" hidden="1" customWidth="1"/>
    <col min="23" max="23" width="14.33203125" style="101" hidden="1" customWidth="1"/>
    <col min="24" max="24" width="11.1640625" style="101" hidden="1" customWidth="1"/>
    <col min="25" max="25" width="21" style="101" hidden="1" customWidth="1"/>
    <col min="26" max="26" width="9.1640625" style="101" hidden="1" customWidth="1"/>
    <col min="27" max="27" width="12.5" style="101" hidden="1" customWidth="1"/>
    <col min="28" max="28" width="9.1640625" style="101" hidden="1" customWidth="1"/>
    <col min="29" max="29" width="10.6640625" style="101" hidden="1" customWidth="1"/>
    <col min="30" max="30" width="20.83203125" style="101" hidden="1" customWidth="1"/>
    <col min="31" max="31" width="13.6640625" style="101" customWidth="1"/>
    <col min="32" max="37" width="9.1640625" style="101" hidden="1" customWidth="1"/>
    <col min="38" max="38" width="9" style="101" hidden="1" customWidth="1"/>
    <col min="39" max="39" width="9.1640625" style="101" hidden="1" customWidth="1"/>
    <col min="40" max="40" width="8" style="101" hidden="1" customWidth="1"/>
    <col min="41" max="41" width="5.83203125" style="101" hidden="1" customWidth="1"/>
    <col min="42" max="42" width="6.5" style="101" hidden="1" customWidth="1"/>
    <col min="43" max="43" width="13.5" style="101" customWidth="1"/>
    <col min="44" max="44" width="12.6640625" style="101" customWidth="1"/>
    <col min="45" max="45" width="6.6640625" style="101" hidden="1" customWidth="1"/>
    <col min="46" max="46" width="6.1640625" style="101" hidden="1" customWidth="1"/>
    <col min="47" max="47" width="6.6640625" style="101" hidden="1" customWidth="1"/>
    <col min="48" max="48" width="21" style="101" customWidth="1"/>
    <col min="49" max="49" width="14.5" style="101" hidden="1" customWidth="1"/>
    <col min="50" max="50" width="0" style="101" hidden="1" customWidth="1"/>
    <col min="51" max="51" width="22.33203125" style="101" hidden="1" customWidth="1"/>
    <col min="52" max="52" width="18.5" style="101" hidden="1" customWidth="1"/>
    <col min="53" max="53" width="15" style="101" customWidth="1"/>
    <col min="54" max="54" width="19.5" style="101" hidden="1" customWidth="1"/>
    <col min="55" max="55" width="4.1640625" style="101" hidden="1" customWidth="1"/>
    <col min="56" max="56" width="12.33203125" style="101" hidden="1" customWidth="1"/>
    <col min="57" max="57" width="31" style="101" customWidth="1"/>
    <col min="58" max="58" width="17.83203125" style="101" bestFit="1" customWidth="1"/>
    <col min="59" max="59" width="8.83203125" style="101"/>
    <col min="60" max="60" width="17.5" style="101" customWidth="1"/>
    <col min="61" max="77" width="8.83203125" style="101"/>
  </cols>
  <sheetData>
    <row r="1" spans="1:77" s="1257" customFormat="1" ht="25">
      <c r="A1" s="1682" t="s">
        <v>3710</v>
      </c>
      <c r="B1" s="1682"/>
      <c r="C1" s="1682"/>
      <c r="D1" s="1682"/>
      <c r="E1" s="1682"/>
      <c r="F1" s="1682"/>
      <c r="G1" s="1682"/>
      <c r="H1" s="1682"/>
      <c r="I1" s="1682"/>
      <c r="J1" s="1682"/>
      <c r="K1" s="1682"/>
      <c r="L1" s="1682"/>
      <c r="M1" s="1682"/>
      <c r="N1" s="1682"/>
      <c r="O1" s="1682"/>
      <c r="P1" s="1682"/>
      <c r="Q1" s="1682"/>
      <c r="R1" s="1682"/>
      <c r="S1" s="1682"/>
      <c r="T1" s="1682"/>
      <c r="U1" s="1682"/>
      <c r="V1" s="1682"/>
      <c r="W1" s="1682"/>
      <c r="X1" s="1682"/>
      <c r="Y1" s="1682"/>
      <c r="Z1" s="1682"/>
      <c r="AA1" s="1682"/>
      <c r="AB1" s="1682"/>
      <c r="AC1" s="1682"/>
      <c r="AD1" s="1682"/>
      <c r="AE1" s="1682"/>
      <c r="AF1" s="1682"/>
      <c r="AG1" s="1682"/>
      <c r="AH1" s="1682"/>
      <c r="AI1" s="1682"/>
      <c r="AJ1" s="1682"/>
      <c r="AK1" s="1682"/>
      <c r="AL1" s="1682"/>
      <c r="AM1" s="1682"/>
      <c r="AN1" s="1682"/>
      <c r="AO1" s="1682"/>
      <c r="AP1" s="1682"/>
      <c r="AQ1" s="1682"/>
      <c r="AR1" s="1682"/>
      <c r="AS1" s="1682"/>
      <c r="AT1" s="1682"/>
      <c r="AU1" s="1682"/>
      <c r="AV1" s="1682"/>
      <c r="AW1" s="1682"/>
      <c r="AX1" s="1682"/>
      <c r="AY1" s="1682"/>
      <c r="AZ1" s="1682"/>
      <c r="BA1" s="1682"/>
      <c r="BB1" s="1682"/>
      <c r="BC1" s="1682"/>
      <c r="BD1" s="1255"/>
      <c r="BE1" s="1256"/>
      <c r="BF1" s="1256"/>
      <c r="BG1" s="1256"/>
      <c r="BH1" s="1256"/>
      <c r="BI1" s="1256"/>
      <c r="BJ1" s="1256"/>
      <c r="BK1" s="1256"/>
      <c r="BL1" s="1256"/>
      <c r="BM1" s="1256"/>
      <c r="BN1" s="1256"/>
      <c r="BO1" s="1256"/>
      <c r="BP1" s="1256"/>
      <c r="BQ1" s="1256"/>
      <c r="BR1" s="1256"/>
      <c r="BS1" s="1256"/>
      <c r="BT1" s="1256"/>
      <c r="BU1" s="1256"/>
      <c r="BV1" s="1256"/>
      <c r="BW1" s="1256"/>
      <c r="BX1" s="1256"/>
      <c r="BY1" s="1256"/>
    </row>
    <row r="2" spans="1:77" s="1257" customFormat="1" ht="25">
      <c r="A2" s="1682" t="s">
        <v>3711</v>
      </c>
      <c r="B2" s="1682"/>
      <c r="C2" s="1682"/>
      <c r="D2" s="1682"/>
      <c r="E2" s="1682"/>
      <c r="F2" s="1682"/>
      <c r="G2" s="1682"/>
      <c r="H2" s="1682"/>
      <c r="I2" s="1682"/>
      <c r="J2" s="1682"/>
      <c r="K2" s="1682"/>
      <c r="L2" s="1682"/>
      <c r="M2" s="1682"/>
      <c r="N2" s="1682"/>
      <c r="O2" s="1682"/>
      <c r="P2" s="1682"/>
      <c r="Q2" s="1682"/>
      <c r="R2" s="1682"/>
      <c r="S2" s="1682"/>
      <c r="T2" s="1682"/>
      <c r="U2" s="1682"/>
      <c r="V2" s="1682"/>
      <c r="W2" s="1682"/>
      <c r="X2" s="1682"/>
      <c r="Y2" s="1682"/>
      <c r="Z2" s="1682"/>
      <c r="AA2" s="1682"/>
      <c r="AB2" s="1682"/>
      <c r="AC2" s="1682"/>
      <c r="AD2" s="1682"/>
      <c r="AE2" s="1682"/>
      <c r="AF2" s="1682"/>
      <c r="AG2" s="1682"/>
      <c r="AH2" s="1682"/>
      <c r="AI2" s="1682"/>
      <c r="AJ2" s="1682"/>
      <c r="AK2" s="1682"/>
      <c r="AL2" s="1682"/>
      <c r="AM2" s="1682"/>
      <c r="AN2" s="1682"/>
      <c r="AO2" s="1682"/>
      <c r="AP2" s="1682"/>
      <c r="AQ2" s="1682"/>
      <c r="AR2" s="1682"/>
      <c r="AS2" s="1682"/>
      <c r="AT2" s="1682"/>
      <c r="AU2" s="1682"/>
      <c r="AV2" s="1682"/>
      <c r="AW2" s="1682"/>
      <c r="AX2" s="1682"/>
      <c r="AY2" s="1682"/>
      <c r="AZ2" s="1682"/>
      <c r="BA2" s="1682"/>
      <c r="BB2" s="1682"/>
      <c r="BC2" s="1682"/>
      <c r="BD2" s="1255"/>
      <c r="BE2" s="1256"/>
      <c r="BF2" s="1256"/>
      <c r="BG2" s="1256"/>
      <c r="BH2" s="1256"/>
      <c r="BI2" s="1256"/>
      <c r="BJ2" s="1256"/>
      <c r="BK2" s="1256"/>
      <c r="BL2" s="1256"/>
      <c r="BM2" s="1256"/>
      <c r="BN2" s="1256"/>
      <c r="BO2" s="1256"/>
      <c r="BP2" s="1256"/>
      <c r="BQ2" s="1256"/>
      <c r="BR2" s="1256"/>
      <c r="BS2" s="1256"/>
      <c r="BT2" s="1256"/>
      <c r="BU2" s="1256"/>
      <c r="BV2" s="1256"/>
      <c r="BW2" s="1256"/>
      <c r="BX2" s="1256"/>
      <c r="BY2" s="1256"/>
    </row>
    <row r="3" spans="1:77" s="1257" customFormat="1" ht="25">
      <c r="A3" s="1255"/>
      <c r="B3" s="1255"/>
      <c r="C3" s="1255"/>
      <c r="D3" s="1255"/>
      <c r="E3" s="1255"/>
      <c r="F3" s="1255"/>
      <c r="G3" s="1255"/>
      <c r="H3" s="1255"/>
      <c r="I3" s="1255"/>
      <c r="J3" s="1255"/>
      <c r="K3" s="1255"/>
      <c r="L3" s="1255"/>
      <c r="M3" s="1255"/>
      <c r="N3" s="1255"/>
      <c r="O3" s="1255"/>
      <c r="P3" s="1255"/>
      <c r="Q3" s="1255"/>
      <c r="R3" s="1255"/>
      <c r="S3" s="1255"/>
      <c r="T3" s="1255"/>
      <c r="U3" s="1255"/>
      <c r="V3" s="1255"/>
      <c r="W3" s="1255"/>
      <c r="X3" s="1255"/>
      <c r="Y3" s="1255"/>
      <c r="Z3" s="1255"/>
      <c r="AA3" s="1255"/>
      <c r="AB3" s="1255"/>
      <c r="AC3" s="1255"/>
      <c r="AD3" s="1255"/>
      <c r="AE3" s="1255"/>
      <c r="AF3" s="1255"/>
      <c r="AG3" s="1255"/>
      <c r="AH3" s="1255"/>
      <c r="AI3" s="1255"/>
      <c r="AJ3" s="1255"/>
      <c r="AK3" s="1255"/>
      <c r="AL3" s="1255"/>
      <c r="AM3" s="1255"/>
      <c r="AN3" s="1255"/>
      <c r="AO3" s="1255"/>
      <c r="AP3" s="1255"/>
      <c r="AQ3" s="1255"/>
      <c r="AR3" s="1255"/>
      <c r="AS3" s="1255"/>
      <c r="AT3" s="1255"/>
      <c r="AU3" s="1255"/>
      <c r="AV3" s="1255"/>
      <c r="AW3" s="1255"/>
      <c r="AX3" s="1255"/>
      <c r="AY3" s="1255"/>
      <c r="AZ3" s="1255"/>
      <c r="BA3" s="1255"/>
      <c r="BB3" s="1255"/>
      <c r="BC3" s="1255"/>
      <c r="BD3" s="1255"/>
      <c r="BE3" s="1256"/>
      <c r="BF3" s="1256"/>
      <c r="BG3" s="1256"/>
      <c r="BH3" s="1256"/>
      <c r="BI3" s="1256"/>
      <c r="BJ3" s="1256"/>
      <c r="BK3" s="1256"/>
      <c r="BL3" s="1256"/>
      <c r="BM3" s="1256"/>
      <c r="BN3" s="1256"/>
      <c r="BO3" s="1256"/>
      <c r="BP3" s="1256"/>
      <c r="BQ3" s="1256"/>
      <c r="BR3" s="1256"/>
      <c r="BS3" s="1256"/>
      <c r="BT3" s="1256"/>
      <c r="BU3" s="1256"/>
      <c r="BV3" s="1256"/>
      <c r="BW3" s="1256"/>
      <c r="BX3" s="1256"/>
      <c r="BY3" s="1256"/>
    </row>
    <row r="4" spans="1:77" s="1257" customFormat="1" ht="25">
      <c r="A4" s="1255"/>
      <c r="B4" s="1255"/>
      <c r="C4" s="1453" t="s">
        <v>3712</v>
      </c>
      <c r="D4" s="1255"/>
      <c r="E4" s="1255"/>
      <c r="F4" s="1255"/>
      <c r="G4" s="1255"/>
      <c r="H4" s="1255"/>
      <c r="I4" s="1255"/>
      <c r="J4" s="1255"/>
      <c r="K4" s="1255"/>
      <c r="L4" s="1255"/>
      <c r="M4" s="1255"/>
      <c r="N4" s="1255"/>
      <c r="O4" s="1255"/>
      <c r="P4" s="1255"/>
      <c r="Q4" s="1255"/>
      <c r="R4" s="1255"/>
      <c r="S4" s="1255"/>
      <c r="T4" s="1255"/>
      <c r="U4" s="1255"/>
      <c r="V4" s="1255"/>
      <c r="W4" s="1255"/>
      <c r="X4" s="1255"/>
      <c r="Y4" s="1255"/>
      <c r="Z4" s="1255"/>
      <c r="AA4" s="1255"/>
      <c r="AB4" s="1255"/>
      <c r="AC4" s="1255"/>
      <c r="AD4" s="1255"/>
      <c r="AE4" s="1255"/>
      <c r="AF4" s="1255"/>
      <c r="AG4" s="1255"/>
      <c r="AH4" s="1255"/>
      <c r="AI4" s="1255"/>
      <c r="AJ4" s="1255"/>
      <c r="AK4" s="1255"/>
      <c r="AL4" s="1255"/>
      <c r="AM4" s="1255"/>
      <c r="AN4" s="1255"/>
      <c r="AO4" s="1255"/>
      <c r="AP4" s="1255"/>
      <c r="AQ4" s="1255"/>
      <c r="AR4" s="1255"/>
      <c r="AS4" s="1255"/>
      <c r="AT4" s="1255"/>
      <c r="AU4" s="1255"/>
      <c r="AV4" s="1255"/>
      <c r="AW4" s="1255"/>
      <c r="AX4" s="1255"/>
      <c r="AY4" s="1255"/>
      <c r="AZ4" s="1255"/>
      <c r="BA4" s="1255"/>
      <c r="BB4" s="1255"/>
      <c r="BC4" s="1255"/>
      <c r="BD4" s="1255"/>
      <c r="BE4" s="1256"/>
      <c r="BF4" s="1256"/>
      <c r="BG4" s="1256"/>
      <c r="BH4" s="1256"/>
      <c r="BI4" s="1256"/>
      <c r="BJ4" s="1256"/>
      <c r="BK4" s="1256"/>
      <c r="BL4" s="1256"/>
      <c r="BM4" s="1256"/>
      <c r="BN4" s="1256"/>
      <c r="BO4" s="1256"/>
      <c r="BP4" s="1256"/>
      <c r="BQ4" s="1256"/>
      <c r="BR4" s="1256"/>
      <c r="BS4" s="1256"/>
      <c r="BT4" s="1256"/>
      <c r="BU4" s="1256"/>
      <c r="BV4" s="1256"/>
      <c r="BW4" s="1256"/>
      <c r="BX4" s="1256"/>
      <c r="BY4" s="1256"/>
    </row>
    <row r="5" spans="1:77" s="1257" customFormat="1" thickBot="1">
      <c r="L5" s="1256"/>
      <c r="M5" s="1256"/>
      <c r="N5" s="1256"/>
      <c r="O5" s="1256"/>
      <c r="P5" s="1256"/>
      <c r="Q5" s="1256"/>
      <c r="R5" s="1256"/>
      <c r="S5" s="1256"/>
      <c r="T5" s="1377"/>
      <c r="U5" s="1256"/>
      <c r="V5" s="1256"/>
      <c r="W5" s="1256"/>
      <c r="X5" s="1256"/>
      <c r="Y5" s="1256"/>
      <c r="Z5" s="1256"/>
      <c r="AA5" s="1256"/>
      <c r="AB5" s="1256"/>
      <c r="AC5" s="1256"/>
      <c r="AD5" s="1256"/>
      <c r="AE5" s="1256"/>
      <c r="AF5" s="1256"/>
      <c r="AG5" s="1256"/>
      <c r="AH5" s="1256"/>
      <c r="AI5" s="1256"/>
      <c r="AJ5" s="1256"/>
      <c r="AK5" s="1256"/>
      <c r="AL5" s="1256"/>
      <c r="AM5" s="1256"/>
      <c r="AN5" s="1256"/>
      <c r="AO5" s="1256"/>
      <c r="AP5" s="1256"/>
      <c r="AQ5" s="1256"/>
      <c r="AR5" s="1256"/>
      <c r="AS5" s="1256"/>
      <c r="AT5" s="1256"/>
      <c r="AU5" s="1256"/>
      <c r="AV5" s="1256"/>
      <c r="AW5" s="1256"/>
      <c r="AX5" s="1256"/>
      <c r="AY5" s="1256"/>
      <c r="AZ5" s="1256"/>
      <c r="BA5" s="1256"/>
      <c r="BB5" s="1256"/>
      <c r="BC5" s="1256"/>
      <c r="BD5" s="1256"/>
      <c r="BE5" s="1256"/>
      <c r="BF5" s="1256"/>
      <c r="BG5" s="1256"/>
      <c r="BH5" s="1256"/>
      <c r="BI5" s="1256"/>
      <c r="BJ5" s="1256"/>
      <c r="BK5" s="1256"/>
      <c r="BL5" s="1256"/>
      <c r="BM5" s="1256"/>
      <c r="BN5" s="1256"/>
      <c r="BO5" s="1256"/>
      <c r="BP5" s="1256"/>
      <c r="BQ5" s="1256"/>
      <c r="BR5" s="1256"/>
      <c r="BS5" s="1256"/>
      <c r="BT5" s="1256"/>
      <c r="BU5" s="1256"/>
      <c r="BV5" s="1256"/>
      <c r="BW5" s="1256"/>
      <c r="BX5" s="1256"/>
      <c r="BY5" s="1256"/>
    </row>
    <row r="6" spans="1:77" s="1259" customFormat="1" ht="23.25" customHeight="1">
      <c r="A6" s="1683" t="s">
        <v>3430</v>
      </c>
      <c r="B6" s="1686" t="s">
        <v>1</v>
      </c>
      <c r="C6" s="1675" t="s">
        <v>2794</v>
      </c>
      <c r="D6" s="1679" t="s">
        <v>3456</v>
      </c>
      <c r="E6" s="1675" t="s">
        <v>3457</v>
      </c>
      <c r="F6" s="1675"/>
      <c r="G6" s="1675" t="s">
        <v>3458</v>
      </c>
      <c r="H6" s="1689" t="s">
        <v>3459</v>
      </c>
      <c r="I6" s="1675" t="s">
        <v>3460</v>
      </c>
      <c r="J6" s="1675"/>
      <c r="K6" s="1675" t="s">
        <v>3461</v>
      </c>
      <c r="L6" s="1675" t="s">
        <v>3</v>
      </c>
      <c r="M6" s="1675" t="s">
        <v>4</v>
      </c>
      <c r="N6" s="1675" t="s">
        <v>3434</v>
      </c>
      <c r="O6" s="1378"/>
      <c r="P6" s="1378"/>
      <c r="Q6" s="1378"/>
      <c r="R6" s="1675" t="s">
        <v>6</v>
      </c>
      <c r="S6" s="1675" t="s">
        <v>7</v>
      </c>
      <c r="T6" s="1675" t="s">
        <v>8</v>
      </c>
      <c r="U6" s="1675" t="s">
        <v>9</v>
      </c>
      <c r="V6" s="1675"/>
      <c r="W6" s="1675"/>
      <c r="X6" s="1675"/>
      <c r="Y6" s="1675"/>
      <c r="Z6" s="1675" t="s">
        <v>74</v>
      </c>
      <c r="AA6" s="1675"/>
      <c r="AB6" s="1675"/>
      <c r="AC6" s="1675" t="s">
        <v>78</v>
      </c>
      <c r="AD6" s="1675"/>
      <c r="AE6" s="1675" t="s">
        <v>3462</v>
      </c>
      <c r="AF6" s="1675" t="s">
        <v>80</v>
      </c>
      <c r="AG6" s="1675"/>
      <c r="AH6" s="1675" t="s">
        <v>81</v>
      </c>
      <c r="AI6" s="1675"/>
      <c r="AJ6" s="1675"/>
      <c r="AK6" s="1675" t="s">
        <v>82</v>
      </c>
      <c r="AL6" s="1675"/>
      <c r="AM6" s="1679" t="s">
        <v>89</v>
      </c>
      <c r="AN6" s="1676" t="s">
        <v>90</v>
      </c>
      <c r="AO6" s="1676" t="s">
        <v>91</v>
      </c>
      <c r="AP6" s="1676" t="s">
        <v>92</v>
      </c>
      <c r="AQ6" s="1675" t="s">
        <v>3463</v>
      </c>
      <c r="AR6" s="1676" t="s">
        <v>2799</v>
      </c>
      <c r="AS6" s="1379" t="s">
        <v>105</v>
      </c>
      <c r="AT6" s="1379"/>
      <c r="AU6" s="1379"/>
      <c r="AV6" s="1676" t="s">
        <v>3464</v>
      </c>
      <c r="AW6" s="1676" t="s">
        <v>109</v>
      </c>
      <c r="AX6" s="1676" t="s">
        <v>98</v>
      </c>
      <c r="AY6" s="1676"/>
      <c r="AZ6" s="1676"/>
      <c r="BA6" s="1672" t="s">
        <v>2807</v>
      </c>
      <c r="BB6" s="1677" t="s">
        <v>138</v>
      </c>
      <c r="BC6" s="1678"/>
      <c r="BD6" s="1678"/>
      <c r="BE6" s="1258"/>
      <c r="BF6" s="1258"/>
      <c r="BG6" s="1258"/>
      <c r="BH6" s="1258"/>
      <c r="BI6" s="1258"/>
      <c r="BJ6" s="1258"/>
      <c r="BK6" s="1258"/>
      <c r="BL6" s="1258"/>
      <c r="BM6" s="1258"/>
      <c r="BN6" s="1258"/>
      <c r="BO6" s="1258"/>
      <c r="BP6" s="1258"/>
      <c r="BQ6" s="1258"/>
      <c r="BR6" s="1258"/>
      <c r="BS6" s="1258"/>
      <c r="BT6" s="1258"/>
      <c r="BU6" s="1258"/>
      <c r="BV6" s="1258"/>
      <c r="BW6" s="1258"/>
      <c r="BX6" s="1258"/>
      <c r="BY6" s="1258"/>
    </row>
    <row r="7" spans="1:77" s="1257" customFormat="1" ht="38.25" customHeight="1">
      <c r="A7" s="1684"/>
      <c r="B7" s="1687"/>
      <c r="C7" s="1670"/>
      <c r="D7" s="1680"/>
      <c r="E7" s="1670" t="s">
        <v>3465</v>
      </c>
      <c r="F7" s="1670" t="s">
        <v>3466</v>
      </c>
      <c r="G7" s="1670"/>
      <c r="H7" s="1668"/>
      <c r="I7" s="1664" t="s">
        <v>3440</v>
      </c>
      <c r="J7" s="1664" t="s">
        <v>2800</v>
      </c>
      <c r="K7" s="1670"/>
      <c r="L7" s="1670"/>
      <c r="M7" s="1670"/>
      <c r="N7" s="1670"/>
      <c r="O7" s="1664" t="s">
        <v>12</v>
      </c>
      <c r="P7" s="1664"/>
      <c r="Q7" s="1664" t="s">
        <v>13</v>
      </c>
      <c r="R7" s="1670"/>
      <c r="S7" s="1670"/>
      <c r="T7" s="1670"/>
      <c r="U7" s="1664" t="s">
        <v>15</v>
      </c>
      <c r="V7" s="1664" t="s">
        <v>16</v>
      </c>
      <c r="W7" s="1664" t="s">
        <v>17</v>
      </c>
      <c r="X7" s="1664" t="s">
        <v>18</v>
      </c>
      <c r="Y7" s="1664" t="s">
        <v>19</v>
      </c>
      <c r="Z7" s="1670" t="s">
        <v>76</v>
      </c>
      <c r="AA7" s="1670" t="s">
        <v>77</v>
      </c>
      <c r="AB7" s="1670" t="s">
        <v>75</v>
      </c>
      <c r="AC7" s="1664" t="s">
        <v>20</v>
      </c>
      <c r="AD7" s="1664" t="s">
        <v>9</v>
      </c>
      <c r="AE7" s="1670"/>
      <c r="AF7" s="1670" t="s">
        <v>83</v>
      </c>
      <c r="AG7" s="1670" t="s">
        <v>84</v>
      </c>
      <c r="AH7" s="1670" t="s">
        <v>85</v>
      </c>
      <c r="AI7" s="1670" t="s">
        <v>86</v>
      </c>
      <c r="AJ7" s="1670" t="s">
        <v>8</v>
      </c>
      <c r="AK7" s="1664" t="s">
        <v>87</v>
      </c>
      <c r="AL7" s="1664" t="s">
        <v>88</v>
      </c>
      <c r="AM7" s="1680"/>
      <c r="AN7" s="1666"/>
      <c r="AO7" s="1666"/>
      <c r="AP7" s="1666"/>
      <c r="AQ7" s="1670"/>
      <c r="AR7" s="1666"/>
      <c r="AS7" s="1666" t="s">
        <v>101</v>
      </c>
      <c r="AT7" s="1666" t="s">
        <v>102</v>
      </c>
      <c r="AU7" s="1666" t="s">
        <v>104</v>
      </c>
      <c r="AV7" s="1666"/>
      <c r="AW7" s="1666"/>
      <c r="AX7" s="1666" t="s">
        <v>96</v>
      </c>
      <c r="AY7" s="1668" t="s">
        <v>97</v>
      </c>
      <c r="AZ7" s="1668" t="s">
        <v>99</v>
      </c>
      <c r="BA7" s="1673"/>
      <c r="BB7" s="1839" t="s">
        <v>139</v>
      </c>
      <c r="BC7" s="1662" t="s">
        <v>140</v>
      </c>
      <c r="BD7" s="1663"/>
      <c r="BE7" s="1260">
        <v>123648268252.502</v>
      </c>
      <c r="BF7" s="1256"/>
      <c r="BG7" s="1256"/>
      <c r="BH7" s="1256"/>
      <c r="BI7" s="1256"/>
      <c r="BJ7" s="1256"/>
      <c r="BK7" s="1256"/>
      <c r="BL7" s="1256"/>
      <c r="BM7" s="1256"/>
      <c r="BN7" s="1256"/>
      <c r="BO7" s="1256"/>
      <c r="BP7" s="1256"/>
      <c r="BQ7" s="1256"/>
      <c r="BR7" s="1256"/>
      <c r="BS7" s="1256"/>
      <c r="BT7" s="1256"/>
      <c r="BU7" s="1256"/>
      <c r="BV7" s="1256"/>
      <c r="BW7" s="1256"/>
      <c r="BX7" s="1256"/>
      <c r="BY7" s="1256"/>
    </row>
    <row r="8" spans="1:77" s="1257" customFormat="1" ht="16" thickBot="1">
      <c r="A8" s="1685"/>
      <c r="B8" s="1688"/>
      <c r="C8" s="1671"/>
      <c r="D8" s="1681"/>
      <c r="E8" s="1671"/>
      <c r="F8" s="1671"/>
      <c r="G8" s="1671"/>
      <c r="H8" s="1669"/>
      <c r="I8" s="1665"/>
      <c r="J8" s="1665"/>
      <c r="K8" s="1671"/>
      <c r="L8" s="1671"/>
      <c r="M8" s="1671"/>
      <c r="N8" s="1671"/>
      <c r="O8" s="1421" t="s">
        <v>20</v>
      </c>
      <c r="P8" s="1421" t="s">
        <v>9</v>
      </c>
      <c r="Q8" s="1665"/>
      <c r="R8" s="1671"/>
      <c r="S8" s="1671"/>
      <c r="T8" s="1671"/>
      <c r="U8" s="1665"/>
      <c r="V8" s="1665"/>
      <c r="W8" s="1665"/>
      <c r="X8" s="1665"/>
      <c r="Y8" s="1665"/>
      <c r="Z8" s="1671"/>
      <c r="AA8" s="1671"/>
      <c r="AB8" s="1671"/>
      <c r="AC8" s="1665"/>
      <c r="AD8" s="1665"/>
      <c r="AE8" s="1671"/>
      <c r="AF8" s="1671"/>
      <c r="AG8" s="1671"/>
      <c r="AH8" s="1671"/>
      <c r="AI8" s="1671"/>
      <c r="AJ8" s="1671"/>
      <c r="AK8" s="1665"/>
      <c r="AL8" s="1665"/>
      <c r="AM8" s="1681"/>
      <c r="AN8" s="1667"/>
      <c r="AO8" s="1667"/>
      <c r="AP8" s="1667"/>
      <c r="AQ8" s="1671"/>
      <c r="AR8" s="1667"/>
      <c r="AS8" s="1667"/>
      <c r="AT8" s="1667"/>
      <c r="AU8" s="1667"/>
      <c r="AV8" s="1667"/>
      <c r="AW8" s="1667"/>
      <c r="AX8" s="1667"/>
      <c r="AY8" s="1669"/>
      <c r="AZ8" s="1669"/>
      <c r="BA8" s="1674"/>
      <c r="BB8" s="1839"/>
      <c r="BC8" s="1261" t="s">
        <v>118</v>
      </c>
      <c r="BD8" s="1262" t="s">
        <v>141</v>
      </c>
      <c r="BE8" s="1256"/>
      <c r="BF8" s="1256"/>
      <c r="BG8" s="1256"/>
      <c r="BH8" s="1256"/>
      <c r="BI8" s="1256"/>
      <c r="BJ8" s="1256"/>
      <c r="BK8" s="1256"/>
      <c r="BL8" s="1256"/>
      <c r="BM8" s="1256"/>
      <c r="BN8" s="1256"/>
      <c r="BO8" s="1256"/>
      <c r="BP8" s="1256"/>
      <c r="BQ8" s="1256"/>
      <c r="BR8" s="1256"/>
      <c r="BS8" s="1256"/>
      <c r="BT8" s="1256"/>
      <c r="BU8" s="1256"/>
      <c r="BV8" s="1256"/>
      <c r="BW8" s="1256"/>
      <c r="BX8" s="1256"/>
      <c r="BY8" s="1256"/>
    </row>
    <row r="9" spans="1:77" s="1452" customFormat="1" thickBot="1">
      <c r="A9" s="1443">
        <v>1</v>
      </c>
      <c r="B9" s="1444">
        <v>2</v>
      </c>
      <c r="C9" s="1445">
        <v>2</v>
      </c>
      <c r="D9" s="1445">
        <v>3</v>
      </c>
      <c r="E9" s="1445">
        <v>4</v>
      </c>
      <c r="F9" s="1445">
        <v>5</v>
      </c>
      <c r="G9" s="1444">
        <v>6</v>
      </c>
      <c r="H9" s="1444">
        <v>7</v>
      </c>
      <c r="I9" s="1445">
        <v>8</v>
      </c>
      <c r="J9" s="1445">
        <v>9</v>
      </c>
      <c r="K9" s="1445">
        <v>10</v>
      </c>
      <c r="L9" s="1445">
        <v>4</v>
      </c>
      <c r="M9" s="1444">
        <v>5</v>
      </c>
      <c r="N9" s="1445">
        <v>11</v>
      </c>
      <c r="O9" s="1445">
        <v>7</v>
      </c>
      <c r="P9" s="1444">
        <v>8</v>
      </c>
      <c r="Q9" s="1445">
        <v>9</v>
      </c>
      <c r="R9" s="1445">
        <v>10</v>
      </c>
      <c r="S9" s="1444">
        <v>11</v>
      </c>
      <c r="T9" s="1445">
        <v>12</v>
      </c>
      <c r="U9" s="1445">
        <v>13</v>
      </c>
      <c r="V9" s="1444">
        <v>14</v>
      </c>
      <c r="W9" s="1445">
        <v>15</v>
      </c>
      <c r="X9" s="1445">
        <v>16</v>
      </c>
      <c r="Y9" s="1444">
        <v>17</v>
      </c>
      <c r="Z9" s="1445">
        <v>18</v>
      </c>
      <c r="AA9" s="1445">
        <v>19</v>
      </c>
      <c r="AB9" s="1444">
        <v>20</v>
      </c>
      <c r="AC9" s="1445">
        <v>21</v>
      </c>
      <c r="AD9" s="1445">
        <v>22</v>
      </c>
      <c r="AE9" s="1444">
        <v>12</v>
      </c>
      <c r="AF9" s="1445">
        <v>24</v>
      </c>
      <c r="AG9" s="1445">
        <v>25</v>
      </c>
      <c r="AH9" s="1444">
        <v>26</v>
      </c>
      <c r="AI9" s="1445">
        <v>27</v>
      </c>
      <c r="AJ9" s="1445">
        <v>28</v>
      </c>
      <c r="AK9" s="1444">
        <v>29</v>
      </c>
      <c r="AL9" s="1445">
        <v>30</v>
      </c>
      <c r="AM9" s="1445">
        <v>31</v>
      </c>
      <c r="AN9" s="1444">
        <v>32</v>
      </c>
      <c r="AO9" s="1445">
        <v>33</v>
      </c>
      <c r="AP9" s="1445">
        <v>34</v>
      </c>
      <c r="AQ9" s="1444">
        <v>13</v>
      </c>
      <c r="AR9" s="1445">
        <v>14</v>
      </c>
      <c r="AS9" s="1445">
        <v>37</v>
      </c>
      <c r="AT9" s="1444">
        <v>38</v>
      </c>
      <c r="AU9" s="1445">
        <v>39</v>
      </c>
      <c r="AV9" s="1445">
        <v>15</v>
      </c>
      <c r="AW9" s="1444">
        <v>41</v>
      </c>
      <c r="AX9" s="1445">
        <v>42</v>
      </c>
      <c r="AY9" s="1445">
        <v>43</v>
      </c>
      <c r="AZ9" s="1444">
        <v>44</v>
      </c>
      <c r="BA9" s="1446">
        <v>16</v>
      </c>
      <c r="BB9" s="1447">
        <v>46</v>
      </c>
      <c r="BC9" s="1448">
        <v>47</v>
      </c>
      <c r="BD9" s="1449">
        <v>48</v>
      </c>
      <c r="BE9" s="1450">
        <f>AV1132+'KIB D '!O9+'KIB C '!P10+'KIB B '!O8</f>
        <v>126274548117.92195</v>
      </c>
      <c r="BF9" s="1451"/>
      <c r="BG9" s="1451"/>
      <c r="BH9" s="1451"/>
      <c r="BI9" s="1451"/>
      <c r="BJ9" s="1451"/>
      <c r="BK9" s="1451"/>
      <c r="BL9" s="1451"/>
      <c r="BM9" s="1451"/>
      <c r="BN9" s="1451"/>
      <c r="BO9" s="1451"/>
      <c r="BP9" s="1451"/>
      <c r="BQ9" s="1451"/>
      <c r="BR9" s="1451"/>
      <c r="BS9" s="1451"/>
      <c r="BT9" s="1451"/>
      <c r="BU9" s="1451"/>
      <c r="BV9" s="1451"/>
      <c r="BW9" s="1451"/>
      <c r="BX9" s="1451"/>
      <c r="BY9" s="1451"/>
    </row>
    <row r="10" spans="1:77" s="1257" customFormat="1" hidden="1">
      <c r="A10" s="1422">
        <v>1</v>
      </c>
      <c r="B10" s="1423" t="s">
        <v>21</v>
      </c>
      <c r="C10" s="1424"/>
      <c r="D10" s="1324"/>
      <c r="E10" s="1324"/>
      <c r="F10" s="1324"/>
      <c r="G10" s="1324"/>
      <c r="H10" s="1324"/>
      <c r="I10" s="1324"/>
      <c r="J10" s="1324"/>
      <c r="K10" s="1324"/>
      <c r="L10" s="1324"/>
      <c r="M10" s="1324"/>
      <c r="N10" s="1324"/>
      <c r="O10" s="1324"/>
      <c r="P10" s="1324"/>
      <c r="Q10" s="1324"/>
      <c r="R10" s="1324"/>
      <c r="S10" s="1324"/>
      <c r="T10" s="1324"/>
      <c r="U10" s="1324"/>
      <c r="V10" s="1324"/>
      <c r="W10" s="1324"/>
      <c r="X10" s="1324"/>
      <c r="Y10" s="1324"/>
      <c r="Z10" s="1324"/>
      <c r="AA10" s="1324"/>
      <c r="AB10" s="1324"/>
      <c r="AC10" s="1324"/>
      <c r="AD10" s="1324"/>
      <c r="AE10" s="1324"/>
      <c r="AF10" s="1324"/>
      <c r="AG10" s="1324"/>
      <c r="AH10" s="1324"/>
      <c r="AI10" s="1324"/>
      <c r="AJ10" s="1324"/>
      <c r="AK10" s="1324"/>
      <c r="AL10" s="1324"/>
      <c r="AM10" s="1324"/>
      <c r="AN10" s="1324"/>
      <c r="AO10" s="1324"/>
      <c r="AP10" s="1324"/>
      <c r="AQ10" s="1324"/>
      <c r="AR10" s="1324"/>
      <c r="AS10" s="1324"/>
      <c r="AT10" s="1324"/>
      <c r="AU10" s="1324"/>
      <c r="AV10" s="1425">
        <f>SUM(AV11,AV15,AV1043,AV1108,AV1121,AV1132)</f>
        <v>83143066421.745422</v>
      </c>
      <c r="AW10" s="1324"/>
      <c r="AX10" s="1324"/>
      <c r="AY10" s="1324"/>
      <c r="AZ10" s="1324"/>
      <c r="BA10" s="1426"/>
      <c r="BB10" s="1267"/>
      <c r="BC10" s="1262"/>
      <c r="BD10" s="1262"/>
      <c r="BE10" s="1256"/>
      <c r="BF10" s="1256"/>
      <c r="BG10" s="1256"/>
      <c r="BH10" s="1256"/>
      <c r="BI10" s="1256"/>
      <c r="BJ10" s="1256"/>
      <c r="BK10" s="1256"/>
      <c r="BL10" s="1256"/>
      <c r="BM10" s="1256"/>
      <c r="BN10" s="1256"/>
      <c r="BO10" s="1256"/>
      <c r="BP10" s="1256"/>
      <c r="BQ10" s="1256"/>
      <c r="BR10" s="1256"/>
      <c r="BS10" s="1256"/>
      <c r="BT10" s="1256"/>
      <c r="BU10" s="1256"/>
      <c r="BV10" s="1256"/>
      <c r="BW10" s="1256"/>
      <c r="BX10" s="1256"/>
      <c r="BY10" s="1256"/>
    </row>
    <row r="11" spans="1:77" s="1257" customFormat="1" hidden="1">
      <c r="A11" s="1380" t="s">
        <v>22</v>
      </c>
      <c r="B11" s="1265" t="s">
        <v>23</v>
      </c>
      <c r="C11" s="1268" t="s">
        <v>1602</v>
      </c>
      <c r="D11" s="1262"/>
      <c r="E11" s="1262"/>
      <c r="F11" s="1262"/>
      <c r="G11" s="1262"/>
      <c r="H11" s="1262" t="s">
        <v>145</v>
      </c>
      <c r="I11" s="1262"/>
      <c r="J11" s="1262"/>
      <c r="K11" s="1262"/>
      <c r="L11" s="1262" t="s">
        <v>145</v>
      </c>
      <c r="M11" s="1262" t="s">
        <v>145</v>
      </c>
      <c r="N11" s="1262" t="s">
        <v>145</v>
      </c>
      <c r="O11" s="1262" t="s">
        <v>145</v>
      </c>
      <c r="P11" s="1262" t="s">
        <v>145</v>
      </c>
      <c r="Q11" s="1262" t="s">
        <v>145</v>
      </c>
      <c r="R11" s="1262" t="s">
        <v>145</v>
      </c>
      <c r="S11" s="1262" t="s">
        <v>145</v>
      </c>
      <c r="T11" s="1262" t="s">
        <v>145</v>
      </c>
      <c r="U11" s="1262" t="s">
        <v>145</v>
      </c>
      <c r="V11" s="1262" t="s">
        <v>145</v>
      </c>
      <c r="W11" s="1262" t="s">
        <v>145</v>
      </c>
      <c r="X11" s="1262" t="s">
        <v>145</v>
      </c>
      <c r="Y11" s="1262" t="s">
        <v>145</v>
      </c>
      <c r="Z11" s="1262"/>
      <c r="AA11" s="1262"/>
      <c r="AB11" s="1262"/>
      <c r="AC11" s="1262"/>
      <c r="AD11" s="1262"/>
      <c r="AE11" s="1262"/>
      <c r="AF11" s="1262"/>
      <c r="AG11" s="1262"/>
      <c r="AH11" s="1262"/>
      <c r="AI11" s="1262"/>
      <c r="AJ11" s="1262"/>
      <c r="AK11" s="1262"/>
      <c r="AL11" s="1262"/>
      <c r="AM11" s="1262"/>
      <c r="AN11" s="1262"/>
      <c r="AO11" s="1262"/>
      <c r="AP11" s="1321"/>
      <c r="AQ11" s="1262" t="s">
        <v>145</v>
      </c>
      <c r="AR11" s="1262" t="s">
        <v>145</v>
      </c>
      <c r="AS11" s="1262"/>
      <c r="AT11" s="1262"/>
      <c r="AU11" s="1262"/>
      <c r="AV11" s="1262" t="s">
        <v>145</v>
      </c>
      <c r="AW11" s="1262" t="s">
        <v>145</v>
      </c>
      <c r="AX11" s="1262" t="s">
        <v>145</v>
      </c>
      <c r="AY11" s="1262" t="s">
        <v>145</v>
      </c>
      <c r="AZ11" s="1262" t="s">
        <v>145</v>
      </c>
      <c r="BA11" s="1381" t="s">
        <v>145</v>
      </c>
      <c r="BB11" s="1267" t="s">
        <v>145</v>
      </c>
      <c r="BC11" s="1262" t="s">
        <v>145</v>
      </c>
      <c r="BD11" s="1262" t="s">
        <v>145</v>
      </c>
      <c r="BE11" s="1256"/>
      <c r="BF11" s="1256"/>
      <c r="BG11" s="1256"/>
      <c r="BH11" s="1256"/>
      <c r="BI11" s="1256"/>
      <c r="BJ11" s="1256"/>
      <c r="BK11" s="1256"/>
      <c r="BL11" s="1256"/>
      <c r="BM11" s="1256"/>
      <c r="BN11" s="1256"/>
      <c r="BO11" s="1256"/>
      <c r="BP11" s="1256"/>
      <c r="BQ11" s="1256"/>
      <c r="BR11" s="1256"/>
      <c r="BS11" s="1256"/>
      <c r="BT11" s="1256"/>
      <c r="BU11" s="1256"/>
      <c r="BV11" s="1256"/>
      <c r="BW11" s="1256"/>
      <c r="BX11" s="1256"/>
      <c r="BY11" s="1256"/>
    </row>
    <row r="12" spans="1:77" s="1272" customFormat="1" hidden="1">
      <c r="A12" s="1382" t="s">
        <v>24</v>
      </c>
      <c r="B12" s="1269" t="s">
        <v>23</v>
      </c>
      <c r="C12" s="1268" t="s">
        <v>1602</v>
      </c>
      <c r="D12" s="1270"/>
      <c r="E12" s="1270"/>
      <c r="F12" s="1270"/>
      <c r="G12" s="1270"/>
      <c r="H12" s="1262" t="s">
        <v>145</v>
      </c>
      <c r="I12" s="1270"/>
      <c r="J12" s="1270"/>
      <c r="K12" s="1270"/>
      <c r="L12" s="1262" t="s">
        <v>145</v>
      </c>
      <c r="M12" s="1262" t="s">
        <v>145</v>
      </c>
      <c r="N12" s="1262" t="s">
        <v>145</v>
      </c>
      <c r="O12" s="1262" t="s">
        <v>145</v>
      </c>
      <c r="P12" s="1262" t="s">
        <v>145</v>
      </c>
      <c r="Q12" s="1262" t="s">
        <v>145</v>
      </c>
      <c r="R12" s="1262" t="s">
        <v>145</v>
      </c>
      <c r="S12" s="1262" t="s">
        <v>145</v>
      </c>
      <c r="T12" s="1262" t="s">
        <v>145</v>
      </c>
      <c r="U12" s="1262" t="s">
        <v>145</v>
      </c>
      <c r="V12" s="1262" t="s">
        <v>145</v>
      </c>
      <c r="W12" s="1262" t="s">
        <v>145</v>
      </c>
      <c r="X12" s="1262" t="s">
        <v>145</v>
      </c>
      <c r="Y12" s="1262" t="s">
        <v>145</v>
      </c>
      <c r="Z12" s="1270"/>
      <c r="AA12" s="1270"/>
      <c r="AB12" s="1270"/>
      <c r="AC12" s="1270"/>
      <c r="AD12" s="1270"/>
      <c r="AE12" s="1270"/>
      <c r="AF12" s="1270"/>
      <c r="AG12" s="1270"/>
      <c r="AH12" s="1270"/>
      <c r="AI12" s="1270"/>
      <c r="AJ12" s="1270"/>
      <c r="AK12" s="1270"/>
      <c r="AL12" s="1270"/>
      <c r="AM12" s="1270"/>
      <c r="AN12" s="1270"/>
      <c r="AO12" s="1270"/>
      <c r="AP12" s="1321"/>
      <c r="AQ12" s="1262" t="s">
        <v>145</v>
      </c>
      <c r="AR12" s="1262" t="s">
        <v>145</v>
      </c>
      <c r="AS12" s="1270"/>
      <c r="AT12" s="1270"/>
      <c r="AU12" s="1270"/>
      <c r="AV12" s="1262" t="s">
        <v>145</v>
      </c>
      <c r="AW12" s="1262" t="s">
        <v>145</v>
      </c>
      <c r="AX12" s="1262" t="s">
        <v>145</v>
      </c>
      <c r="AY12" s="1262" t="s">
        <v>145</v>
      </c>
      <c r="AZ12" s="1262" t="s">
        <v>145</v>
      </c>
      <c r="BA12" s="1381" t="s">
        <v>145</v>
      </c>
      <c r="BB12" s="1267" t="s">
        <v>145</v>
      </c>
      <c r="BC12" s="1262" t="s">
        <v>145</v>
      </c>
      <c r="BD12" s="1262" t="s">
        <v>145</v>
      </c>
      <c r="BE12" s="1271"/>
      <c r="BF12" s="1271"/>
      <c r="BG12" s="1271"/>
      <c r="BH12" s="1271"/>
      <c r="BI12" s="1271"/>
      <c r="BJ12" s="1271"/>
      <c r="BK12" s="1271"/>
      <c r="BL12" s="1271"/>
      <c r="BM12" s="1271"/>
      <c r="BN12" s="1271"/>
      <c r="BO12" s="1271"/>
      <c r="BP12" s="1271"/>
      <c r="BQ12" s="1271"/>
      <c r="BR12" s="1271"/>
      <c r="BS12" s="1271"/>
      <c r="BT12" s="1271"/>
      <c r="BU12" s="1271"/>
      <c r="BV12" s="1271"/>
      <c r="BW12" s="1271"/>
      <c r="BX12" s="1271"/>
      <c r="BY12" s="1271"/>
    </row>
    <row r="13" spans="1:77" s="1257" customFormat="1" hidden="1">
      <c r="A13" s="1380"/>
      <c r="B13" s="1273" t="s">
        <v>110</v>
      </c>
      <c r="C13" s="1383"/>
      <c r="D13" s="1262"/>
      <c r="E13" s="1262"/>
      <c r="F13" s="1262"/>
      <c r="G13" s="1262"/>
      <c r="H13" s="1270"/>
      <c r="I13" s="1262"/>
      <c r="J13" s="1262"/>
      <c r="K13" s="1262"/>
      <c r="L13" s="1274"/>
      <c r="M13" s="1274"/>
      <c r="N13" s="1384"/>
      <c r="O13" s="1384"/>
      <c r="P13" s="1384"/>
      <c r="Q13" s="1384"/>
      <c r="R13" s="1262"/>
      <c r="S13" s="1262"/>
      <c r="T13" s="1262"/>
      <c r="U13" s="1262"/>
      <c r="V13" s="1262"/>
      <c r="W13" s="1262"/>
      <c r="X13" s="1262"/>
      <c r="Y13" s="1262"/>
      <c r="Z13" s="1262"/>
      <c r="AA13" s="1262"/>
      <c r="AB13" s="1262"/>
      <c r="AC13" s="1262"/>
      <c r="AD13" s="1262"/>
      <c r="AE13" s="1262"/>
      <c r="AF13" s="1262"/>
      <c r="AG13" s="1262"/>
      <c r="AH13" s="1262"/>
      <c r="AI13" s="1262"/>
      <c r="AJ13" s="1262"/>
      <c r="AK13" s="1262"/>
      <c r="AL13" s="1262"/>
      <c r="AM13" s="1262"/>
      <c r="AN13" s="1262"/>
      <c r="AO13" s="1262"/>
      <c r="AP13" s="1321"/>
      <c r="AQ13" s="1270"/>
      <c r="AR13" s="1270"/>
      <c r="AS13" s="1262"/>
      <c r="AT13" s="1262"/>
      <c r="AU13" s="1262"/>
      <c r="AV13" s="1262"/>
      <c r="AW13" s="1262"/>
      <c r="AX13" s="1270"/>
      <c r="AY13" s="1270"/>
      <c r="AZ13" s="1270"/>
      <c r="BA13" s="1385"/>
      <c r="BB13" s="1267"/>
      <c r="BC13" s="1262"/>
      <c r="BD13" s="1262"/>
      <c r="BE13" s="1256"/>
      <c r="BF13" s="1256"/>
      <c r="BG13" s="1256"/>
      <c r="BH13" s="1256"/>
      <c r="BI13" s="1256"/>
      <c r="BJ13" s="1256"/>
      <c r="BK13" s="1256"/>
      <c r="BL13" s="1256"/>
      <c r="BM13" s="1256"/>
      <c r="BN13" s="1256"/>
      <c r="BO13" s="1256"/>
      <c r="BP13" s="1256"/>
      <c r="BQ13" s="1256"/>
      <c r="BR13" s="1256"/>
      <c r="BS13" s="1256"/>
      <c r="BT13" s="1256"/>
      <c r="BU13" s="1256"/>
      <c r="BV13" s="1256"/>
      <c r="BW13" s="1256"/>
      <c r="BX13" s="1256"/>
      <c r="BY13" s="1256"/>
    </row>
    <row r="14" spans="1:77" s="1257" customFormat="1" ht="14" hidden="1">
      <c r="A14" s="1380"/>
      <c r="B14" s="1273"/>
      <c r="C14" s="1266"/>
      <c r="D14" s="1262"/>
      <c r="E14" s="1262"/>
      <c r="F14" s="1262"/>
      <c r="G14" s="1262"/>
      <c r="H14" s="1262"/>
      <c r="I14" s="1262"/>
      <c r="J14" s="1262"/>
      <c r="K14" s="1262"/>
      <c r="L14" s="1262"/>
      <c r="M14" s="1262"/>
      <c r="N14" s="1262"/>
      <c r="O14" s="1262"/>
      <c r="P14" s="1262"/>
      <c r="Q14" s="1262"/>
      <c r="R14" s="1262"/>
      <c r="S14" s="1262"/>
      <c r="T14" s="1262"/>
      <c r="U14" s="1262"/>
      <c r="V14" s="1262"/>
      <c r="W14" s="1262"/>
      <c r="X14" s="1262"/>
      <c r="Y14" s="1262"/>
      <c r="Z14" s="1262"/>
      <c r="AA14" s="1262"/>
      <c r="AB14" s="1262"/>
      <c r="AC14" s="1262"/>
      <c r="AD14" s="1262"/>
      <c r="AE14" s="1262"/>
      <c r="AF14" s="1262"/>
      <c r="AG14" s="1262"/>
      <c r="AH14" s="1262"/>
      <c r="AI14" s="1262"/>
      <c r="AJ14" s="1262"/>
      <c r="AK14" s="1262"/>
      <c r="AL14" s="1262"/>
      <c r="AM14" s="1262"/>
      <c r="AN14" s="1262"/>
      <c r="AO14" s="1262"/>
      <c r="AP14" s="1262"/>
      <c r="AQ14" s="1262"/>
      <c r="AR14" s="1262"/>
      <c r="AS14" s="1262"/>
      <c r="AT14" s="1262"/>
      <c r="AU14" s="1262"/>
      <c r="AV14" s="1262"/>
      <c r="AW14" s="1262"/>
      <c r="AX14" s="1262"/>
      <c r="AY14" s="1262"/>
      <c r="AZ14" s="1262"/>
      <c r="BA14" s="1381"/>
      <c r="BB14" s="1267"/>
      <c r="BC14" s="1262"/>
      <c r="BD14" s="1262"/>
      <c r="BE14" s="1256"/>
      <c r="BF14" s="1256"/>
      <c r="BG14" s="1256"/>
      <c r="BH14" s="1256"/>
      <c r="BI14" s="1256"/>
      <c r="BJ14" s="1256"/>
      <c r="BK14" s="1256"/>
      <c r="BL14" s="1256"/>
      <c r="BM14" s="1256"/>
      <c r="BN14" s="1256"/>
      <c r="BO14" s="1256"/>
      <c r="BP14" s="1256"/>
      <c r="BQ14" s="1256"/>
      <c r="BR14" s="1256"/>
      <c r="BS14" s="1256"/>
      <c r="BT14" s="1256"/>
      <c r="BU14" s="1256"/>
      <c r="BV14" s="1256"/>
      <c r="BW14" s="1256"/>
      <c r="BX14" s="1256"/>
      <c r="BY14" s="1256"/>
    </row>
    <row r="15" spans="1:77" s="1281" customFormat="1" ht="24" hidden="1" customHeight="1">
      <c r="A15" s="1386" t="s">
        <v>25</v>
      </c>
      <c r="B15" s="1275" t="s">
        <v>26</v>
      </c>
      <c r="C15" s="1276"/>
      <c r="D15" s="1277"/>
      <c r="E15" s="1277"/>
      <c r="F15" s="1277"/>
      <c r="G15" s="1277"/>
      <c r="H15" s="1277"/>
      <c r="I15" s="1277"/>
      <c r="J15" s="1277"/>
      <c r="K15" s="1277"/>
      <c r="L15" s="1277"/>
      <c r="M15" s="1277"/>
      <c r="N15" s="1277"/>
      <c r="O15" s="1277"/>
      <c r="P15" s="1277"/>
      <c r="Q15" s="1277"/>
      <c r="R15" s="1277"/>
      <c r="S15" s="1277"/>
      <c r="T15" s="1277"/>
      <c r="U15" s="1277"/>
      <c r="V15" s="1277"/>
      <c r="W15" s="1277"/>
      <c r="X15" s="1277"/>
      <c r="Y15" s="1277"/>
      <c r="Z15" s="1277"/>
      <c r="AA15" s="1277"/>
      <c r="AB15" s="1277"/>
      <c r="AC15" s="1277"/>
      <c r="AD15" s="1277"/>
      <c r="AE15" s="1277"/>
      <c r="AF15" s="1277"/>
      <c r="AG15" s="1277"/>
      <c r="AH15" s="1277"/>
      <c r="AI15" s="1277"/>
      <c r="AJ15" s="1277"/>
      <c r="AK15" s="1277"/>
      <c r="AL15" s="1277"/>
      <c r="AM15" s="1277"/>
      <c r="AN15" s="1277"/>
      <c r="AO15" s="1277"/>
      <c r="AP15" s="1387"/>
      <c r="AQ15" s="1277"/>
      <c r="AR15" s="1277"/>
      <c r="AS15" s="1277"/>
      <c r="AT15" s="1277"/>
      <c r="AU15" s="1277"/>
      <c r="AV15" s="1279">
        <f>SUM(AV16,AV19,AV31,AV36,AV39,AV459,AV467,AV470,AV1019,AV1040)</f>
        <v>35267373300.745415</v>
      </c>
      <c r="AW15" s="1277"/>
      <c r="AX15" s="1277"/>
      <c r="AY15" s="1277"/>
      <c r="AZ15" s="1277"/>
      <c r="BA15" s="1388"/>
      <c r="BB15" s="1278"/>
      <c r="BC15" s="1277"/>
      <c r="BD15" s="1277"/>
      <c r="BE15" s="1280"/>
      <c r="BF15" s="1280"/>
      <c r="BG15" s="1280"/>
      <c r="BH15" s="1280"/>
      <c r="BI15" s="1280"/>
      <c r="BJ15" s="1280"/>
      <c r="BK15" s="1280"/>
      <c r="BL15" s="1280"/>
      <c r="BM15" s="1280"/>
      <c r="BN15" s="1280"/>
      <c r="BO15" s="1280"/>
      <c r="BP15" s="1280"/>
      <c r="BQ15" s="1280"/>
      <c r="BR15" s="1280"/>
      <c r="BS15" s="1280"/>
      <c r="BT15" s="1280"/>
      <c r="BU15" s="1280"/>
      <c r="BV15" s="1280"/>
      <c r="BW15" s="1280"/>
      <c r="BX15" s="1280"/>
      <c r="BY15" s="1280"/>
    </row>
    <row r="16" spans="1:77" s="1257" customFormat="1" hidden="1">
      <c r="A16" s="1380" t="s">
        <v>27</v>
      </c>
      <c r="B16" s="1273" t="s">
        <v>28</v>
      </c>
      <c r="C16" s="1266"/>
      <c r="D16" s="1262"/>
      <c r="E16" s="1262"/>
      <c r="F16" s="1262"/>
      <c r="G16" s="1262"/>
      <c r="H16" s="1262"/>
      <c r="I16" s="1262"/>
      <c r="J16" s="1262"/>
      <c r="K16" s="1262"/>
      <c r="L16" s="1262"/>
      <c r="M16" s="1262"/>
      <c r="N16" s="1262"/>
      <c r="O16" s="1262"/>
      <c r="P16" s="1262"/>
      <c r="Q16" s="1262"/>
      <c r="R16" s="1262"/>
      <c r="S16" s="1262"/>
      <c r="T16" s="1262"/>
      <c r="U16" s="1262"/>
      <c r="V16" s="1262"/>
      <c r="W16" s="1262"/>
      <c r="X16" s="1262"/>
      <c r="Y16" s="1262"/>
      <c r="Z16" s="1262"/>
      <c r="AA16" s="1262"/>
      <c r="AB16" s="1262"/>
      <c r="AC16" s="1262"/>
      <c r="AD16" s="1262"/>
      <c r="AE16" s="1262"/>
      <c r="AF16" s="1262"/>
      <c r="AG16" s="1262"/>
      <c r="AH16" s="1262"/>
      <c r="AI16" s="1262"/>
      <c r="AJ16" s="1262"/>
      <c r="AK16" s="1262"/>
      <c r="AL16" s="1262"/>
      <c r="AM16" s="1262"/>
      <c r="AN16" s="1262"/>
      <c r="AO16" s="1262"/>
      <c r="AP16" s="1389"/>
      <c r="AQ16" s="1262"/>
      <c r="AR16" s="1262"/>
      <c r="AS16" s="1262"/>
      <c r="AT16" s="1262"/>
      <c r="AU16" s="1262"/>
      <c r="AV16" s="1262"/>
      <c r="AW16" s="1262"/>
      <c r="AX16" s="1262"/>
      <c r="AY16" s="1262"/>
      <c r="AZ16" s="1262"/>
      <c r="BA16" s="1381"/>
      <c r="BB16" s="1267"/>
      <c r="BC16" s="1262"/>
      <c r="BD16" s="1262"/>
      <c r="BE16" s="1256"/>
      <c r="BF16" s="1256"/>
      <c r="BG16" s="1256"/>
      <c r="BH16" s="1256"/>
      <c r="BI16" s="1256"/>
      <c r="BJ16" s="1256"/>
      <c r="BK16" s="1256"/>
      <c r="BL16" s="1256"/>
      <c r="BM16" s="1256"/>
      <c r="BN16" s="1256"/>
      <c r="BO16" s="1256"/>
      <c r="BP16" s="1256"/>
      <c r="BQ16" s="1256"/>
      <c r="BR16" s="1256"/>
      <c r="BS16" s="1256"/>
      <c r="BT16" s="1256"/>
      <c r="BU16" s="1256"/>
      <c r="BV16" s="1256"/>
      <c r="BW16" s="1256"/>
      <c r="BX16" s="1256"/>
      <c r="BY16" s="1256"/>
    </row>
    <row r="17" spans="1:77" s="1257" customFormat="1" hidden="1">
      <c r="A17" s="1380"/>
      <c r="B17" s="1273" t="s">
        <v>111</v>
      </c>
      <c r="C17" s="1266" t="s">
        <v>145</v>
      </c>
      <c r="D17" s="1262" t="s">
        <v>145</v>
      </c>
      <c r="E17" s="1262" t="s">
        <v>145</v>
      </c>
      <c r="F17" s="1262" t="s">
        <v>145</v>
      </c>
      <c r="G17" s="1262" t="s">
        <v>145</v>
      </c>
      <c r="H17" s="1262" t="s">
        <v>145</v>
      </c>
      <c r="I17" s="1262" t="s">
        <v>145</v>
      </c>
      <c r="J17" s="1262" t="s">
        <v>145</v>
      </c>
      <c r="K17" s="1262"/>
      <c r="L17" s="1262" t="s">
        <v>145</v>
      </c>
      <c r="M17" s="1262" t="s">
        <v>145</v>
      </c>
      <c r="N17" s="1262" t="s">
        <v>145</v>
      </c>
      <c r="O17" s="1262" t="s">
        <v>145</v>
      </c>
      <c r="P17" s="1262" t="s">
        <v>145</v>
      </c>
      <c r="Q17" s="1262" t="s">
        <v>145</v>
      </c>
      <c r="R17" s="1262" t="s">
        <v>145</v>
      </c>
      <c r="S17" s="1262" t="s">
        <v>145</v>
      </c>
      <c r="T17" s="1262" t="s">
        <v>145</v>
      </c>
      <c r="U17" s="1262" t="s">
        <v>145</v>
      </c>
      <c r="V17" s="1262" t="s">
        <v>145</v>
      </c>
      <c r="W17" s="1262" t="s">
        <v>145</v>
      </c>
      <c r="X17" s="1262" t="s">
        <v>145</v>
      </c>
      <c r="Y17" s="1262" t="s">
        <v>145</v>
      </c>
      <c r="Z17" s="1262" t="s">
        <v>145</v>
      </c>
      <c r="AA17" s="1262" t="s">
        <v>145</v>
      </c>
      <c r="AB17" s="1262" t="s">
        <v>145</v>
      </c>
      <c r="AC17" s="1262" t="s">
        <v>145</v>
      </c>
      <c r="AD17" s="1262" t="s">
        <v>145</v>
      </c>
      <c r="AE17" s="1262" t="s">
        <v>145</v>
      </c>
      <c r="AF17" s="1262" t="s">
        <v>145</v>
      </c>
      <c r="AG17" s="1262" t="s">
        <v>145</v>
      </c>
      <c r="AH17" s="1262" t="s">
        <v>145</v>
      </c>
      <c r="AI17" s="1262" t="s">
        <v>145</v>
      </c>
      <c r="AJ17" s="1262" t="s">
        <v>145</v>
      </c>
      <c r="AK17" s="1262" t="s">
        <v>145</v>
      </c>
      <c r="AL17" s="1262" t="s">
        <v>145</v>
      </c>
      <c r="AM17" s="1262" t="s">
        <v>145</v>
      </c>
      <c r="AN17" s="1262" t="s">
        <v>145</v>
      </c>
      <c r="AO17" s="1262" t="s">
        <v>145</v>
      </c>
      <c r="AP17" s="1262" t="s">
        <v>145</v>
      </c>
      <c r="AQ17" s="1262" t="s">
        <v>145</v>
      </c>
      <c r="AR17" s="1262" t="s">
        <v>145</v>
      </c>
      <c r="AS17" s="1262" t="s">
        <v>145</v>
      </c>
      <c r="AT17" s="1262" t="s">
        <v>145</v>
      </c>
      <c r="AU17" s="1262" t="s">
        <v>145</v>
      </c>
      <c r="AV17" s="1262" t="s">
        <v>145</v>
      </c>
      <c r="AW17" s="1262" t="s">
        <v>145</v>
      </c>
      <c r="AX17" s="1262" t="s">
        <v>145</v>
      </c>
      <c r="AY17" s="1262" t="s">
        <v>145</v>
      </c>
      <c r="AZ17" s="1262" t="s">
        <v>145</v>
      </c>
      <c r="BA17" s="1381" t="s">
        <v>145</v>
      </c>
      <c r="BB17" s="1267" t="s">
        <v>145</v>
      </c>
      <c r="BC17" s="1262" t="s">
        <v>145</v>
      </c>
      <c r="BD17" s="1262" t="s">
        <v>145</v>
      </c>
      <c r="BE17" s="1256"/>
      <c r="BF17" s="1256"/>
      <c r="BG17" s="1256"/>
      <c r="BH17" s="1256"/>
      <c r="BI17" s="1256"/>
      <c r="BJ17" s="1256"/>
      <c r="BK17" s="1256"/>
      <c r="BL17" s="1256"/>
      <c r="BM17" s="1256"/>
      <c r="BN17" s="1256"/>
      <c r="BO17" s="1256"/>
      <c r="BP17" s="1256"/>
      <c r="BQ17" s="1256"/>
      <c r="BR17" s="1256"/>
      <c r="BS17" s="1256"/>
      <c r="BT17" s="1256"/>
      <c r="BU17" s="1256"/>
      <c r="BV17" s="1256"/>
      <c r="BW17" s="1256"/>
      <c r="BX17" s="1256"/>
      <c r="BY17" s="1256"/>
    </row>
    <row r="18" spans="1:77" s="1257" customFormat="1" ht="14" hidden="1">
      <c r="A18" s="1380"/>
      <c r="B18" s="1273"/>
      <c r="C18" s="1273"/>
      <c r="D18" s="1261"/>
      <c r="E18" s="1261"/>
      <c r="F18" s="1261"/>
      <c r="G18" s="1261"/>
      <c r="H18" s="1261"/>
      <c r="I18" s="1261"/>
      <c r="J18" s="1261"/>
      <c r="K18" s="1261"/>
      <c r="L18" s="1261"/>
      <c r="M18" s="1261"/>
      <c r="N18" s="1261"/>
      <c r="O18" s="1261"/>
      <c r="P18" s="1261"/>
      <c r="Q18" s="1261"/>
      <c r="R18" s="1261"/>
      <c r="S18" s="1261"/>
      <c r="T18" s="1261"/>
      <c r="U18" s="1261"/>
      <c r="V18" s="1261"/>
      <c r="W18" s="1261"/>
      <c r="X18" s="1261"/>
      <c r="Y18" s="1261"/>
      <c r="Z18" s="1261"/>
      <c r="AA18" s="1261"/>
      <c r="AB18" s="1261"/>
      <c r="AC18" s="1261"/>
      <c r="AD18" s="1261"/>
      <c r="AE18" s="1261"/>
      <c r="AF18" s="1261"/>
      <c r="AG18" s="1261"/>
      <c r="AH18" s="1261"/>
      <c r="AI18" s="1261"/>
      <c r="AJ18" s="1261"/>
      <c r="AK18" s="1261"/>
      <c r="AL18" s="1261"/>
      <c r="AM18" s="1261"/>
      <c r="AN18" s="1261"/>
      <c r="AO18" s="1261"/>
      <c r="AP18" s="1261"/>
      <c r="AQ18" s="1261"/>
      <c r="AR18" s="1261"/>
      <c r="AS18" s="1261"/>
      <c r="AT18" s="1261"/>
      <c r="AU18" s="1261"/>
      <c r="AV18" s="1261"/>
      <c r="AW18" s="1261"/>
      <c r="AX18" s="1261"/>
      <c r="AY18" s="1261"/>
      <c r="AZ18" s="1261"/>
      <c r="BA18" s="1390"/>
      <c r="BB18" s="1282"/>
      <c r="BC18" s="1261"/>
      <c r="BD18" s="1261"/>
      <c r="BE18" s="1256"/>
      <c r="BF18" s="1256"/>
      <c r="BG18" s="1256"/>
      <c r="BH18" s="1256"/>
      <c r="BI18" s="1256"/>
      <c r="BJ18" s="1256"/>
      <c r="BK18" s="1256"/>
      <c r="BL18" s="1256"/>
      <c r="BM18" s="1256"/>
      <c r="BN18" s="1256"/>
      <c r="BO18" s="1256"/>
      <c r="BP18" s="1256"/>
      <c r="BQ18" s="1256"/>
      <c r="BR18" s="1256"/>
      <c r="BS18" s="1256"/>
      <c r="BT18" s="1256"/>
      <c r="BU18" s="1256"/>
      <c r="BV18" s="1256"/>
      <c r="BW18" s="1256"/>
      <c r="BX18" s="1256"/>
      <c r="BY18" s="1256"/>
    </row>
    <row r="19" spans="1:77" s="1288" customFormat="1" ht="21.75" hidden="1" customHeight="1">
      <c r="A19" s="1380" t="s">
        <v>29</v>
      </c>
      <c r="B19" s="1283" t="s">
        <v>30</v>
      </c>
      <c r="C19" s="1283"/>
      <c r="D19" s="1284"/>
      <c r="E19" s="1284"/>
      <c r="F19" s="1284"/>
      <c r="G19" s="1284"/>
      <c r="H19" s="1284"/>
      <c r="I19" s="1284"/>
      <c r="J19" s="1284"/>
      <c r="K19" s="1284"/>
      <c r="L19" s="1284"/>
      <c r="M19" s="1284"/>
      <c r="N19" s="1284"/>
      <c r="O19" s="1284"/>
      <c r="P19" s="1284"/>
      <c r="Q19" s="1284"/>
      <c r="R19" s="1284"/>
      <c r="S19" s="1284"/>
      <c r="T19" s="1284"/>
      <c r="U19" s="1284"/>
      <c r="V19" s="1284"/>
      <c r="W19" s="1284"/>
      <c r="X19" s="1284"/>
      <c r="Y19" s="1284"/>
      <c r="Z19" s="1284"/>
      <c r="AA19" s="1284"/>
      <c r="AB19" s="1284"/>
      <c r="AC19" s="1284"/>
      <c r="AD19" s="1284"/>
      <c r="AE19" s="1284"/>
      <c r="AF19" s="1284"/>
      <c r="AG19" s="1284"/>
      <c r="AH19" s="1284"/>
      <c r="AI19" s="1284"/>
      <c r="AJ19" s="1284"/>
      <c r="AK19" s="1284"/>
      <c r="AL19" s="1284"/>
      <c r="AM19" s="1284"/>
      <c r="AN19" s="1284"/>
      <c r="AO19" s="1284"/>
      <c r="AP19" s="1284"/>
      <c r="AQ19" s="1284"/>
      <c r="AR19" s="1284"/>
      <c r="AS19" s="1284"/>
      <c r="AT19" s="1284"/>
      <c r="AU19" s="1284"/>
      <c r="AV19" s="1286">
        <f>SUM(AV20:AV29)</f>
        <v>1018480024.2620631</v>
      </c>
      <c r="AW19" s="1284"/>
      <c r="AX19" s="1284"/>
      <c r="AY19" s="1284"/>
      <c r="AZ19" s="1284"/>
      <c r="BA19" s="1391"/>
      <c r="BB19" s="1285"/>
      <c r="BC19" s="1284"/>
      <c r="BD19" s="1284"/>
      <c r="BE19" s="1287"/>
      <c r="BF19" s="1287"/>
      <c r="BG19" s="1287"/>
      <c r="BH19" s="1287"/>
      <c r="BI19" s="1287"/>
      <c r="BJ19" s="1287"/>
      <c r="BK19" s="1287"/>
      <c r="BL19" s="1287"/>
      <c r="BM19" s="1287"/>
      <c r="BN19" s="1287"/>
      <c r="BO19" s="1287"/>
      <c r="BP19" s="1287"/>
      <c r="BQ19" s="1287"/>
      <c r="BR19" s="1287"/>
      <c r="BS19" s="1287"/>
      <c r="BT19" s="1287"/>
      <c r="BU19" s="1287"/>
      <c r="BV19" s="1287"/>
      <c r="BW19" s="1287"/>
      <c r="BX19" s="1287"/>
      <c r="BY19" s="1287"/>
    </row>
    <row r="20" spans="1:77" s="1257" customFormat="1" hidden="1">
      <c r="A20" s="1380"/>
      <c r="B20" s="1273" t="s">
        <v>111</v>
      </c>
      <c r="C20" s="1330" t="s">
        <v>146</v>
      </c>
      <c r="D20" s="1262" t="s">
        <v>145</v>
      </c>
      <c r="E20" s="1262" t="s">
        <v>145</v>
      </c>
      <c r="F20" s="1262" t="s">
        <v>145</v>
      </c>
      <c r="G20" s="1262" t="s">
        <v>145</v>
      </c>
      <c r="H20" s="1270" t="s">
        <v>1193</v>
      </c>
      <c r="I20" s="1262" t="s">
        <v>145</v>
      </c>
      <c r="J20" s="1262" t="s">
        <v>145</v>
      </c>
      <c r="K20" s="1262"/>
      <c r="L20" s="1331" t="s">
        <v>150</v>
      </c>
      <c r="M20" s="1289" t="s">
        <v>732</v>
      </c>
      <c r="N20" s="1262" t="s">
        <v>145</v>
      </c>
      <c r="O20" s="1262" t="s">
        <v>145</v>
      </c>
      <c r="P20" s="1262" t="s">
        <v>145</v>
      </c>
      <c r="Q20" s="1262" t="s">
        <v>145</v>
      </c>
      <c r="R20" s="1332" t="s">
        <v>154</v>
      </c>
      <c r="S20" s="1331" t="s">
        <v>159</v>
      </c>
      <c r="T20" s="1270" t="s">
        <v>1545</v>
      </c>
      <c r="U20" s="1270" t="s">
        <v>1546</v>
      </c>
      <c r="V20" s="1333" t="s">
        <v>168</v>
      </c>
      <c r="W20" s="1333" t="s">
        <v>169</v>
      </c>
      <c r="X20" s="1331" t="s">
        <v>170</v>
      </c>
      <c r="Y20" s="1333" t="s">
        <v>171</v>
      </c>
      <c r="Z20" s="1262" t="s">
        <v>145</v>
      </c>
      <c r="AA20" s="1262" t="s">
        <v>145</v>
      </c>
      <c r="AB20" s="1262" t="s">
        <v>145</v>
      </c>
      <c r="AC20" s="1262" t="s">
        <v>145</v>
      </c>
      <c r="AD20" s="1262" t="s">
        <v>145</v>
      </c>
      <c r="AE20" s="1262" t="s">
        <v>145</v>
      </c>
      <c r="AF20" s="1262" t="s">
        <v>145</v>
      </c>
      <c r="AG20" s="1262" t="s">
        <v>145</v>
      </c>
      <c r="AH20" s="1262" t="s">
        <v>145</v>
      </c>
      <c r="AI20" s="1262" t="s">
        <v>145</v>
      </c>
      <c r="AJ20" s="1262" t="s">
        <v>145</v>
      </c>
      <c r="AK20" s="1262" t="s">
        <v>145</v>
      </c>
      <c r="AL20" s="1262" t="s">
        <v>145</v>
      </c>
      <c r="AM20" s="1262" t="s">
        <v>145</v>
      </c>
      <c r="AN20" s="1262" t="s">
        <v>145</v>
      </c>
      <c r="AO20" s="1262" t="s">
        <v>145</v>
      </c>
      <c r="AP20" s="1262" t="s">
        <v>145</v>
      </c>
      <c r="AQ20" s="1331" t="s">
        <v>204</v>
      </c>
      <c r="AR20" s="1331" t="s">
        <v>164</v>
      </c>
      <c r="AS20" s="1262"/>
      <c r="AT20" s="1262"/>
      <c r="AU20" s="1262"/>
      <c r="AV20" s="1334">
        <v>95000000</v>
      </c>
      <c r="AW20" s="1270" t="s">
        <v>123</v>
      </c>
      <c r="AX20" s="1270"/>
      <c r="AY20" s="1270" t="s">
        <v>1555</v>
      </c>
      <c r="AZ20" s="1270" t="s">
        <v>1193</v>
      </c>
      <c r="BA20" s="1385"/>
      <c r="BB20" s="1374"/>
      <c r="BC20" s="1270"/>
      <c r="BD20" s="1290"/>
      <c r="BE20" s="1256"/>
      <c r="BF20" s="1256"/>
      <c r="BG20" s="1256"/>
      <c r="BH20" s="1256"/>
      <c r="BI20" s="1256"/>
      <c r="BJ20" s="1256"/>
      <c r="BK20" s="1256"/>
      <c r="BL20" s="1256"/>
      <c r="BM20" s="1256"/>
      <c r="BN20" s="1256"/>
      <c r="BO20" s="1256"/>
      <c r="BP20" s="1256"/>
      <c r="BQ20" s="1256"/>
      <c r="BR20" s="1256"/>
      <c r="BS20" s="1256"/>
      <c r="BT20" s="1256"/>
      <c r="BU20" s="1256"/>
      <c r="BV20" s="1256"/>
      <c r="BW20" s="1256"/>
      <c r="BX20" s="1256"/>
      <c r="BY20" s="1256"/>
    </row>
    <row r="21" spans="1:77" s="1257" customFormat="1" ht="30" hidden="1">
      <c r="A21" s="1380"/>
      <c r="B21" s="1273"/>
      <c r="C21" s="1330" t="s">
        <v>146</v>
      </c>
      <c r="D21" s="1262" t="s">
        <v>145</v>
      </c>
      <c r="E21" s="1262" t="s">
        <v>145</v>
      </c>
      <c r="F21" s="1262" t="s">
        <v>145</v>
      </c>
      <c r="G21" s="1262" t="s">
        <v>145</v>
      </c>
      <c r="H21" s="1270" t="s">
        <v>1193</v>
      </c>
      <c r="I21" s="1262" t="s">
        <v>145</v>
      </c>
      <c r="J21" s="1262" t="s">
        <v>145</v>
      </c>
      <c r="K21" s="1262"/>
      <c r="L21" s="1331" t="s">
        <v>150</v>
      </c>
      <c r="M21" s="1289" t="s">
        <v>732</v>
      </c>
      <c r="N21" s="1262" t="s">
        <v>145</v>
      </c>
      <c r="O21" s="1262" t="s">
        <v>145</v>
      </c>
      <c r="P21" s="1262" t="s">
        <v>145</v>
      </c>
      <c r="Q21" s="1262" t="s">
        <v>145</v>
      </c>
      <c r="R21" s="1332" t="s">
        <v>155</v>
      </c>
      <c r="S21" s="1331" t="s">
        <v>160</v>
      </c>
      <c r="T21" s="1270" t="s">
        <v>1545</v>
      </c>
      <c r="U21" s="1270" t="s">
        <v>1547</v>
      </c>
      <c r="V21" s="1333" t="s">
        <v>172</v>
      </c>
      <c r="W21" s="1333" t="s">
        <v>173</v>
      </c>
      <c r="X21" s="1331" t="s">
        <v>174</v>
      </c>
      <c r="Y21" s="1333" t="s">
        <v>175</v>
      </c>
      <c r="Z21" s="1262" t="s">
        <v>145</v>
      </c>
      <c r="AA21" s="1262" t="s">
        <v>145</v>
      </c>
      <c r="AB21" s="1262" t="s">
        <v>145</v>
      </c>
      <c r="AC21" s="1262" t="s">
        <v>145</v>
      </c>
      <c r="AD21" s="1262" t="s">
        <v>145</v>
      </c>
      <c r="AE21" s="1262" t="s">
        <v>145</v>
      </c>
      <c r="AF21" s="1262" t="s">
        <v>145</v>
      </c>
      <c r="AG21" s="1262" t="s">
        <v>145</v>
      </c>
      <c r="AH21" s="1262" t="s">
        <v>145</v>
      </c>
      <c r="AI21" s="1262" t="s">
        <v>145</v>
      </c>
      <c r="AJ21" s="1262" t="s">
        <v>145</v>
      </c>
      <c r="AK21" s="1262" t="s">
        <v>145</v>
      </c>
      <c r="AL21" s="1262" t="s">
        <v>145</v>
      </c>
      <c r="AM21" s="1262" t="s">
        <v>145</v>
      </c>
      <c r="AN21" s="1262" t="s">
        <v>145</v>
      </c>
      <c r="AO21" s="1262" t="s">
        <v>145</v>
      </c>
      <c r="AP21" s="1262" t="s">
        <v>145</v>
      </c>
      <c r="AQ21" s="1331" t="s">
        <v>204</v>
      </c>
      <c r="AR21" s="1331" t="s">
        <v>164</v>
      </c>
      <c r="AS21" s="1262"/>
      <c r="AT21" s="1262"/>
      <c r="AU21" s="1262"/>
      <c r="AV21" s="1334">
        <v>95000000</v>
      </c>
      <c r="AW21" s="1270" t="s">
        <v>123</v>
      </c>
      <c r="AX21" s="1270"/>
      <c r="AY21" s="1270" t="s">
        <v>1557</v>
      </c>
      <c r="AZ21" s="1270" t="s">
        <v>1193</v>
      </c>
      <c r="BA21" s="1385"/>
      <c r="BB21" s="1374"/>
      <c r="BC21" s="1270"/>
      <c r="BD21" s="1270"/>
      <c r="BE21" s="1256"/>
      <c r="BF21" s="1256"/>
      <c r="BG21" s="1256"/>
      <c r="BH21" s="1256"/>
      <c r="BI21" s="1256"/>
      <c r="BJ21" s="1256"/>
      <c r="BK21" s="1256"/>
      <c r="BL21" s="1256"/>
      <c r="BM21" s="1256"/>
      <c r="BN21" s="1256"/>
      <c r="BO21" s="1256"/>
      <c r="BP21" s="1256"/>
      <c r="BQ21" s="1256"/>
      <c r="BR21" s="1256"/>
      <c r="BS21" s="1256"/>
      <c r="BT21" s="1256"/>
      <c r="BU21" s="1256"/>
      <c r="BV21" s="1256"/>
      <c r="BW21" s="1256"/>
      <c r="BX21" s="1256"/>
      <c r="BY21" s="1256"/>
    </row>
    <row r="22" spans="1:77" s="1257" customFormat="1" ht="30" hidden="1">
      <c r="A22" s="1380"/>
      <c r="B22" s="1273"/>
      <c r="C22" s="1330" t="s">
        <v>147</v>
      </c>
      <c r="D22" s="1262" t="s">
        <v>145</v>
      </c>
      <c r="E22" s="1262" t="s">
        <v>145</v>
      </c>
      <c r="F22" s="1262" t="s">
        <v>145</v>
      </c>
      <c r="G22" s="1262" t="s">
        <v>145</v>
      </c>
      <c r="H22" s="1270" t="s">
        <v>1193</v>
      </c>
      <c r="I22" s="1262" t="s">
        <v>145</v>
      </c>
      <c r="J22" s="1262" t="s">
        <v>145</v>
      </c>
      <c r="K22" s="1262"/>
      <c r="L22" s="1331" t="s">
        <v>151</v>
      </c>
      <c r="M22" s="1289" t="s">
        <v>732</v>
      </c>
      <c r="N22" s="1262" t="s">
        <v>145</v>
      </c>
      <c r="O22" s="1262" t="s">
        <v>145</v>
      </c>
      <c r="P22" s="1262" t="s">
        <v>145</v>
      </c>
      <c r="Q22" s="1262" t="s">
        <v>145</v>
      </c>
      <c r="R22" s="1332" t="s">
        <v>156</v>
      </c>
      <c r="S22" s="1331" t="s">
        <v>161</v>
      </c>
      <c r="T22" s="1270" t="s">
        <v>1545</v>
      </c>
      <c r="U22" s="1270" t="s">
        <v>1548</v>
      </c>
      <c r="V22" s="1333" t="s">
        <v>176</v>
      </c>
      <c r="W22" s="1333" t="s">
        <v>177</v>
      </c>
      <c r="X22" s="1331" t="s">
        <v>178</v>
      </c>
      <c r="Y22" s="1333" t="s">
        <v>179</v>
      </c>
      <c r="Z22" s="1262" t="s">
        <v>145</v>
      </c>
      <c r="AA22" s="1262" t="s">
        <v>145</v>
      </c>
      <c r="AB22" s="1262" t="s">
        <v>145</v>
      </c>
      <c r="AC22" s="1262" t="s">
        <v>145</v>
      </c>
      <c r="AD22" s="1262" t="s">
        <v>145</v>
      </c>
      <c r="AE22" s="1262" t="s">
        <v>145</v>
      </c>
      <c r="AF22" s="1262" t="s">
        <v>145</v>
      </c>
      <c r="AG22" s="1262" t="s">
        <v>145</v>
      </c>
      <c r="AH22" s="1262" t="s">
        <v>145</v>
      </c>
      <c r="AI22" s="1262" t="s">
        <v>145</v>
      </c>
      <c r="AJ22" s="1262" t="s">
        <v>145</v>
      </c>
      <c r="AK22" s="1262" t="s">
        <v>145</v>
      </c>
      <c r="AL22" s="1262" t="s">
        <v>145</v>
      </c>
      <c r="AM22" s="1262" t="s">
        <v>145</v>
      </c>
      <c r="AN22" s="1262" t="s">
        <v>145</v>
      </c>
      <c r="AO22" s="1262" t="s">
        <v>145</v>
      </c>
      <c r="AP22" s="1262" t="s">
        <v>145</v>
      </c>
      <c r="AQ22" s="1331" t="s">
        <v>204</v>
      </c>
      <c r="AR22" s="1331" t="s">
        <v>165</v>
      </c>
      <c r="AS22" s="1262"/>
      <c r="AT22" s="1262"/>
      <c r="AU22" s="1262"/>
      <c r="AV22" s="1334">
        <v>130000000</v>
      </c>
      <c r="AW22" s="1270" t="s">
        <v>123</v>
      </c>
      <c r="AX22" s="1270"/>
      <c r="AY22" s="1270" t="s">
        <v>1558</v>
      </c>
      <c r="AZ22" s="1270" t="s">
        <v>1193</v>
      </c>
      <c r="BA22" s="1385"/>
      <c r="BB22" s="1374"/>
      <c r="BC22" s="1270"/>
      <c r="BD22" s="1270"/>
      <c r="BE22" s="1256"/>
      <c r="BF22" s="1256"/>
      <c r="BG22" s="1256"/>
      <c r="BH22" s="1256"/>
      <c r="BI22" s="1256"/>
      <c r="BJ22" s="1256"/>
      <c r="BK22" s="1256"/>
      <c r="BL22" s="1256"/>
      <c r="BM22" s="1256"/>
      <c r="BN22" s="1256"/>
      <c r="BO22" s="1256"/>
      <c r="BP22" s="1256"/>
      <c r="BQ22" s="1256"/>
      <c r="BR22" s="1256"/>
      <c r="BS22" s="1256"/>
      <c r="BT22" s="1256"/>
      <c r="BU22" s="1256"/>
      <c r="BV22" s="1256"/>
      <c r="BW22" s="1256"/>
      <c r="BX22" s="1256"/>
      <c r="BY22" s="1256"/>
    </row>
    <row r="23" spans="1:77" s="1257" customFormat="1" ht="30" hidden="1">
      <c r="A23" s="1380"/>
      <c r="B23" s="1273"/>
      <c r="C23" s="1330" t="s">
        <v>147</v>
      </c>
      <c r="D23" s="1262" t="s">
        <v>145</v>
      </c>
      <c r="E23" s="1262" t="s">
        <v>145</v>
      </c>
      <c r="F23" s="1262" t="s">
        <v>145</v>
      </c>
      <c r="G23" s="1262" t="s">
        <v>145</v>
      </c>
      <c r="H23" s="1291"/>
      <c r="I23" s="1262" t="s">
        <v>145</v>
      </c>
      <c r="J23" s="1262" t="s">
        <v>145</v>
      </c>
      <c r="K23" s="1262"/>
      <c r="L23" s="1331" t="s">
        <v>151</v>
      </c>
      <c r="M23" s="1289" t="s">
        <v>732</v>
      </c>
      <c r="N23" s="1262" t="s">
        <v>145</v>
      </c>
      <c r="O23" s="1262" t="s">
        <v>145</v>
      </c>
      <c r="P23" s="1262" t="s">
        <v>145</v>
      </c>
      <c r="Q23" s="1262" t="s">
        <v>145</v>
      </c>
      <c r="R23" s="1332" t="s">
        <v>156</v>
      </c>
      <c r="S23" s="1331" t="s">
        <v>161</v>
      </c>
      <c r="T23" s="1270" t="s">
        <v>1545</v>
      </c>
      <c r="U23" s="1270" t="s">
        <v>1548</v>
      </c>
      <c r="V23" s="1333" t="s">
        <v>180</v>
      </c>
      <c r="W23" s="1333" t="s">
        <v>181</v>
      </c>
      <c r="X23" s="1331" t="s">
        <v>182</v>
      </c>
      <c r="Y23" s="1333" t="s">
        <v>183</v>
      </c>
      <c r="Z23" s="1262" t="s">
        <v>145</v>
      </c>
      <c r="AA23" s="1262" t="s">
        <v>145</v>
      </c>
      <c r="AB23" s="1262" t="s">
        <v>145</v>
      </c>
      <c r="AC23" s="1262" t="s">
        <v>145</v>
      </c>
      <c r="AD23" s="1262" t="s">
        <v>145</v>
      </c>
      <c r="AE23" s="1262" t="s">
        <v>145</v>
      </c>
      <c r="AF23" s="1262" t="s">
        <v>145</v>
      </c>
      <c r="AG23" s="1262" t="s">
        <v>145</v>
      </c>
      <c r="AH23" s="1262" t="s">
        <v>145</v>
      </c>
      <c r="AI23" s="1262" t="s">
        <v>145</v>
      </c>
      <c r="AJ23" s="1262" t="s">
        <v>145</v>
      </c>
      <c r="AK23" s="1262" t="s">
        <v>145</v>
      </c>
      <c r="AL23" s="1262" t="s">
        <v>145</v>
      </c>
      <c r="AM23" s="1262" t="s">
        <v>145</v>
      </c>
      <c r="AN23" s="1262" t="s">
        <v>145</v>
      </c>
      <c r="AO23" s="1262" t="s">
        <v>145</v>
      </c>
      <c r="AP23" s="1262" t="s">
        <v>145</v>
      </c>
      <c r="AQ23" s="1331" t="s">
        <v>204</v>
      </c>
      <c r="AR23" s="1331" t="s">
        <v>166</v>
      </c>
      <c r="AS23" s="1262"/>
      <c r="AT23" s="1262"/>
      <c r="AU23" s="1262"/>
      <c r="AV23" s="1334">
        <v>140000000</v>
      </c>
      <c r="AW23" s="1270" t="s">
        <v>1573</v>
      </c>
      <c r="AX23" s="1270"/>
      <c r="AY23" s="1291"/>
      <c r="AZ23" s="1291"/>
      <c r="BA23" s="1392" t="s">
        <v>1628</v>
      </c>
      <c r="BB23" s="1303" t="s">
        <v>1629</v>
      </c>
      <c r="BC23" s="1270"/>
      <c r="BD23" s="1270"/>
      <c r="BE23" s="1256"/>
      <c r="BF23" s="1256"/>
      <c r="BG23" s="1256"/>
      <c r="BH23" s="1256"/>
      <c r="BI23" s="1256"/>
      <c r="BJ23" s="1256"/>
      <c r="BK23" s="1256"/>
      <c r="BL23" s="1256"/>
      <c r="BM23" s="1256"/>
      <c r="BN23" s="1256"/>
      <c r="BO23" s="1256"/>
      <c r="BP23" s="1256"/>
      <c r="BQ23" s="1256"/>
      <c r="BR23" s="1256"/>
      <c r="BS23" s="1256"/>
      <c r="BT23" s="1256"/>
      <c r="BU23" s="1256"/>
      <c r="BV23" s="1256"/>
      <c r="BW23" s="1256"/>
      <c r="BX23" s="1256"/>
      <c r="BY23" s="1256"/>
    </row>
    <row r="24" spans="1:77" s="1257" customFormat="1" ht="30" hidden="1">
      <c r="A24" s="1380"/>
      <c r="B24" s="1273"/>
      <c r="C24" s="1330" t="s">
        <v>148</v>
      </c>
      <c r="D24" s="1262" t="s">
        <v>145</v>
      </c>
      <c r="E24" s="1262" t="s">
        <v>145</v>
      </c>
      <c r="F24" s="1262" t="s">
        <v>145</v>
      </c>
      <c r="G24" s="1262" t="s">
        <v>145</v>
      </c>
      <c r="H24" s="1270" t="s">
        <v>1193</v>
      </c>
      <c r="I24" s="1262" t="s">
        <v>145</v>
      </c>
      <c r="J24" s="1262" t="s">
        <v>145</v>
      </c>
      <c r="K24" s="1262"/>
      <c r="L24" s="1331" t="s">
        <v>152</v>
      </c>
      <c r="M24" s="1289" t="s">
        <v>732</v>
      </c>
      <c r="N24" s="1262" t="s">
        <v>145</v>
      </c>
      <c r="O24" s="1262" t="s">
        <v>145</v>
      </c>
      <c r="P24" s="1262" t="s">
        <v>145</v>
      </c>
      <c r="Q24" s="1262" t="s">
        <v>145</v>
      </c>
      <c r="R24" s="1332" t="s">
        <v>154</v>
      </c>
      <c r="S24" s="1331" t="s">
        <v>162</v>
      </c>
      <c r="T24" s="1270" t="s">
        <v>1545</v>
      </c>
      <c r="U24" s="1270" t="s">
        <v>1546</v>
      </c>
      <c r="V24" s="1333" t="s">
        <v>184</v>
      </c>
      <c r="W24" s="1333" t="s">
        <v>185</v>
      </c>
      <c r="X24" s="1331" t="s">
        <v>186</v>
      </c>
      <c r="Y24" s="1333" t="s">
        <v>187</v>
      </c>
      <c r="Z24" s="1262" t="s">
        <v>145</v>
      </c>
      <c r="AA24" s="1262" t="s">
        <v>145</v>
      </c>
      <c r="AB24" s="1262" t="s">
        <v>145</v>
      </c>
      <c r="AC24" s="1262" t="s">
        <v>145</v>
      </c>
      <c r="AD24" s="1262" t="s">
        <v>145</v>
      </c>
      <c r="AE24" s="1262" t="s">
        <v>145</v>
      </c>
      <c r="AF24" s="1262" t="s">
        <v>145</v>
      </c>
      <c r="AG24" s="1262" t="s">
        <v>145</v>
      </c>
      <c r="AH24" s="1262" t="s">
        <v>145</v>
      </c>
      <c r="AI24" s="1262" t="s">
        <v>145</v>
      </c>
      <c r="AJ24" s="1262" t="s">
        <v>145</v>
      </c>
      <c r="AK24" s="1262" t="s">
        <v>145</v>
      </c>
      <c r="AL24" s="1262" t="s">
        <v>145</v>
      </c>
      <c r="AM24" s="1262" t="s">
        <v>145</v>
      </c>
      <c r="AN24" s="1262" t="s">
        <v>145</v>
      </c>
      <c r="AO24" s="1262" t="s">
        <v>145</v>
      </c>
      <c r="AP24" s="1262" t="s">
        <v>145</v>
      </c>
      <c r="AQ24" s="1331" t="s">
        <v>204</v>
      </c>
      <c r="AR24" s="1331" t="s">
        <v>167</v>
      </c>
      <c r="AS24" s="1262"/>
      <c r="AT24" s="1262"/>
      <c r="AU24" s="1262"/>
      <c r="AV24" s="1334">
        <v>105000000</v>
      </c>
      <c r="AW24" s="1270" t="s">
        <v>123</v>
      </c>
      <c r="AX24" s="1270"/>
      <c r="AY24" s="1270" t="s">
        <v>1558</v>
      </c>
      <c r="AZ24" s="1270" t="s">
        <v>1193</v>
      </c>
      <c r="BA24" s="1385"/>
      <c r="BB24" s="1374"/>
      <c r="BC24" s="1270"/>
      <c r="BD24" s="1270"/>
      <c r="BE24" s="1256"/>
      <c r="BF24" s="1256"/>
      <c r="BG24" s="1256"/>
      <c r="BH24" s="1256"/>
      <c r="BI24" s="1256"/>
      <c r="BJ24" s="1256"/>
      <c r="BK24" s="1256"/>
      <c r="BL24" s="1256"/>
      <c r="BM24" s="1256"/>
      <c r="BN24" s="1256"/>
      <c r="BO24" s="1256"/>
      <c r="BP24" s="1256"/>
      <c r="BQ24" s="1256"/>
      <c r="BR24" s="1256"/>
      <c r="BS24" s="1256"/>
      <c r="BT24" s="1256"/>
      <c r="BU24" s="1256"/>
      <c r="BV24" s="1256"/>
      <c r="BW24" s="1256"/>
      <c r="BX24" s="1256"/>
      <c r="BY24" s="1256"/>
    </row>
    <row r="25" spans="1:77" s="1257" customFormat="1" ht="30" hidden="1">
      <c r="A25" s="1380"/>
      <c r="B25" s="1273"/>
      <c r="C25" s="1330" t="s">
        <v>149</v>
      </c>
      <c r="D25" s="1262" t="s">
        <v>145</v>
      </c>
      <c r="E25" s="1262" t="s">
        <v>145</v>
      </c>
      <c r="F25" s="1262" t="s">
        <v>145</v>
      </c>
      <c r="G25" s="1262" t="s">
        <v>145</v>
      </c>
      <c r="H25" s="1270" t="s">
        <v>1193</v>
      </c>
      <c r="I25" s="1262" t="s">
        <v>145</v>
      </c>
      <c r="J25" s="1262" t="s">
        <v>145</v>
      </c>
      <c r="K25" s="1262"/>
      <c r="L25" s="1331" t="s">
        <v>153</v>
      </c>
      <c r="M25" s="1289" t="s">
        <v>732</v>
      </c>
      <c r="N25" s="1262" t="s">
        <v>145</v>
      </c>
      <c r="O25" s="1262" t="s">
        <v>145</v>
      </c>
      <c r="P25" s="1262" t="s">
        <v>145</v>
      </c>
      <c r="Q25" s="1262" t="s">
        <v>145</v>
      </c>
      <c r="R25" s="1332" t="s">
        <v>157</v>
      </c>
      <c r="S25" s="1331" t="s">
        <v>163</v>
      </c>
      <c r="T25" s="1270" t="s">
        <v>1545</v>
      </c>
      <c r="U25" s="1270" t="s">
        <v>1549</v>
      </c>
      <c r="V25" s="1333" t="s">
        <v>188</v>
      </c>
      <c r="W25" s="1333" t="s">
        <v>189</v>
      </c>
      <c r="X25" s="1331" t="s">
        <v>190</v>
      </c>
      <c r="Y25" s="1333" t="s">
        <v>191</v>
      </c>
      <c r="Z25" s="1262" t="s">
        <v>145</v>
      </c>
      <c r="AA25" s="1262" t="s">
        <v>145</v>
      </c>
      <c r="AB25" s="1262" t="s">
        <v>145</v>
      </c>
      <c r="AC25" s="1262" t="s">
        <v>145</v>
      </c>
      <c r="AD25" s="1262" t="s">
        <v>145</v>
      </c>
      <c r="AE25" s="1262" t="s">
        <v>145</v>
      </c>
      <c r="AF25" s="1262" t="s">
        <v>145</v>
      </c>
      <c r="AG25" s="1262" t="s">
        <v>145</v>
      </c>
      <c r="AH25" s="1262" t="s">
        <v>145</v>
      </c>
      <c r="AI25" s="1262" t="s">
        <v>145</v>
      </c>
      <c r="AJ25" s="1262" t="s">
        <v>145</v>
      </c>
      <c r="AK25" s="1262" t="s">
        <v>145</v>
      </c>
      <c r="AL25" s="1262" t="s">
        <v>145</v>
      </c>
      <c r="AM25" s="1262" t="s">
        <v>145</v>
      </c>
      <c r="AN25" s="1262" t="s">
        <v>145</v>
      </c>
      <c r="AO25" s="1262" t="s">
        <v>145</v>
      </c>
      <c r="AP25" s="1262" t="s">
        <v>145</v>
      </c>
      <c r="AQ25" s="1331" t="s">
        <v>205</v>
      </c>
      <c r="AR25" s="1331" t="s">
        <v>167</v>
      </c>
      <c r="AS25" s="1262"/>
      <c r="AT25" s="1262"/>
      <c r="AU25" s="1262"/>
      <c r="AV25" s="1334">
        <v>7000000</v>
      </c>
      <c r="AW25" s="1270" t="s">
        <v>123</v>
      </c>
      <c r="AX25" s="1270"/>
      <c r="AY25" s="1270" t="s">
        <v>1609</v>
      </c>
      <c r="AZ25" s="1270" t="s">
        <v>1193</v>
      </c>
      <c r="BA25" s="1385"/>
      <c r="BB25" s="1374"/>
      <c r="BC25" s="1270"/>
      <c r="BD25" s="1270"/>
      <c r="BE25" s="1256"/>
      <c r="BF25" s="1256"/>
      <c r="BG25" s="1256"/>
      <c r="BH25" s="1256"/>
      <c r="BI25" s="1256"/>
      <c r="BJ25" s="1256"/>
      <c r="BK25" s="1256"/>
      <c r="BL25" s="1256"/>
      <c r="BM25" s="1256"/>
      <c r="BN25" s="1256"/>
      <c r="BO25" s="1256"/>
      <c r="BP25" s="1256"/>
      <c r="BQ25" s="1256"/>
      <c r="BR25" s="1256"/>
      <c r="BS25" s="1256"/>
      <c r="BT25" s="1256"/>
      <c r="BU25" s="1256"/>
      <c r="BV25" s="1256"/>
      <c r="BW25" s="1256"/>
      <c r="BX25" s="1256"/>
      <c r="BY25" s="1256"/>
    </row>
    <row r="26" spans="1:77" s="1257" customFormat="1" ht="30" hidden="1">
      <c r="A26" s="1380"/>
      <c r="B26" s="1273"/>
      <c r="C26" s="1330" t="s">
        <v>149</v>
      </c>
      <c r="D26" s="1262" t="s">
        <v>145</v>
      </c>
      <c r="E26" s="1262" t="s">
        <v>145</v>
      </c>
      <c r="F26" s="1262" t="s">
        <v>145</v>
      </c>
      <c r="G26" s="1262" t="s">
        <v>145</v>
      </c>
      <c r="H26" s="1270" t="s">
        <v>1193</v>
      </c>
      <c r="I26" s="1262" t="s">
        <v>145</v>
      </c>
      <c r="J26" s="1262" t="s">
        <v>145</v>
      </c>
      <c r="K26" s="1262"/>
      <c r="L26" s="1331" t="s">
        <v>153</v>
      </c>
      <c r="M26" s="1289" t="s">
        <v>732</v>
      </c>
      <c r="N26" s="1262" t="s">
        <v>145</v>
      </c>
      <c r="O26" s="1262" t="s">
        <v>145</v>
      </c>
      <c r="P26" s="1262" t="s">
        <v>145</v>
      </c>
      <c r="Q26" s="1262" t="s">
        <v>145</v>
      </c>
      <c r="R26" s="1332" t="s">
        <v>157</v>
      </c>
      <c r="S26" s="1331" t="s">
        <v>163</v>
      </c>
      <c r="T26" s="1270" t="s">
        <v>1545</v>
      </c>
      <c r="U26" s="1270" t="s">
        <v>1549</v>
      </c>
      <c r="V26" s="1333" t="s">
        <v>192</v>
      </c>
      <c r="W26" s="1333" t="s">
        <v>193</v>
      </c>
      <c r="X26" s="1331" t="s">
        <v>194</v>
      </c>
      <c r="Y26" s="1333" t="s">
        <v>195</v>
      </c>
      <c r="Z26" s="1262" t="s">
        <v>145</v>
      </c>
      <c r="AA26" s="1262" t="s">
        <v>145</v>
      </c>
      <c r="AB26" s="1262" t="s">
        <v>145</v>
      </c>
      <c r="AC26" s="1262" t="s">
        <v>145</v>
      </c>
      <c r="AD26" s="1262" t="s">
        <v>145</v>
      </c>
      <c r="AE26" s="1262" t="s">
        <v>145</v>
      </c>
      <c r="AF26" s="1262" t="s">
        <v>145</v>
      </c>
      <c r="AG26" s="1262" t="s">
        <v>145</v>
      </c>
      <c r="AH26" s="1262" t="s">
        <v>145</v>
      </c>
      <c r="AI26" s="1262" t="s">
        <v>145</v>
      </c>
      <c r="AJ26" s="1262" t="s">
        <v>145</v>
      </c>
      <c r="AK26" s="1262" t="s">
        <v>145</v>
      </c>
      <c r="AL26" s="1262" t="s">
        <v>145</v>
      </c>
      <c r="AM26" s="1262" t="s">
        <v>145</v>
      </c>
      <c r="AN26" s="1262" t="s">
        <v>145</v>
      </c>
      <c r="AO26" s="1262" t="s">
        <v>145</v>
      </c>
      <c r="AP26" s="1262" t="s">
        <v>145</v>
      </c>
      <c r="AQ26" s="1331" t="s">
        <v>204</v>
      </c>
      <c r="AR26" s="1331" t="s">
        <v>167</v>
      </c>
      <c r="AS26" s="1262"/>
      <c r="AT26" s="1262"/>
      <c r="AU26" s="1262"/>
      <c r="AV26" s="1334">
        <v>7000000</v>
      </c>
      <c r="AW26" s="1270" t="s">
        <v>123</v>
      </c>
      <c r="AX26" s="1270"/>
      <c r="AY26" s="1270" t="s">
        <v>1610</v>
      </c>
      <c r="AZ26" s="1270" t="s">
        <v>1193</v>
      </c>
      <c r="BA26" s="1385"/>
      <c r="BB26" s="1374"/>
      <c r="BC26" s="1270"/>
      <c r="BD26" s="1270"/>
      <c r="BE26" s="1256"/>
      <c r="BF26" s="1256"/>
      <c r="BG26" s="1256"/>
      <c r="BH26" s="1256"/>
      <c r="BI26" s="1256"/>
      <c r="BJ26" s="1256"/>
      <c r="BK26" s="1256"/>
      <c r="BL26" s="1256"/>
      <c r="BM26" s="1256"/>
      <c r="BN26" s="1256"/>
      <c r="BO26" s="1256"/>
      <c r="BP26" s="1256"/>
      <c r="BQ26" s="1256"/>
      <c r="BR26" s="1256"/>
      <c r="BS26" s="1256"/>
      <c r="BT26" s="1256"/>
      <c r="BU26" s="1256"/>
      <c r="BV26" s="1256"/>
      <c r="BW26" s="1256"/>
      <c r="BX26" s="1256"/>
      <c r="BY26" s="1256"/>
    </row>
    <row r="27" spans="1:77" s="1257" customFormat="1" ht="30" hidden="1">
      <c r="A27" s="1380"/>
      <c r="B27" s="1273"/>
      <c r="C27" s="1330" t="s">
        <v>149</v>
      </c>
      <c r="D27" s="1262" t="s">
        <v>145</v>
      </c>
      <c r="E27" s="1262" t="s">
        <v>145</v>
      </c>
      <c r="F27" s="1262" t="s">
        <v>145</v>
      </c>
      <c r="G27" s="1262" t="s">
        <v>145</v>
      </c>
      <c r="H27" s="1270" t="s">
        <v>1193</v>
      </c>
      <c r="I27" s="1262" t="s">
        <v>145</v>
      </c>
      <c r="J27" s="1262" t="s">
        <v>145</v>
      </c>
      <c r="K27" s="1262"/>
      <c r="L27" s="1331" t="s">
        <v>153</v>
      </c>
      <c r="M27" s="1289" t="s">
        <v>732</v>
      </c>
      <c r="N27" s="1262" t="s">
        <v>145</v>
      </c>
      <c r="O27" s="1262" t="s">
        <v>145</v>
      </c>
      <c r="P27" s="1262" t="s">
        <v>145</v>
      </c>
      <c r="Q27" s="1262" t="s">
        <v>145</v>
      </c>
      <c r="R27" s="1332" t="s">
        <v>157</v>
      </c>
      <c r="S27" s="1331" t="s">
        <v>163</v>
      </c>
      <c r="T27" s="1270" t="s">
        <v>1545</v>
      </c>
      <c r="U27" s="1270" t="s">
        <v>1549</v>
      </c>
      <c r="V27" s="1333" t="s">
        <v>196</v>
      </c>
      <c r="W27" s="1333" t="s">
        <v>197</v>
      </c>
      <c r="X27" s="1331" t="s">
        <v>198</v>
      </c>
      <c r="Y27" s="1333" t="s">
        <v>199</v>
      </c>
      <c r="Z27" s="1262" t="s">
        <v>145</v>
      </c>
      <c r="AA27" s="1262" t="s">
        <v>145</v>
      </c>
      <c r="AB27" s="1262" t="s">
        <v>145</v>
      </c>
      <c r="AC27" s="1262" t="s">
        <v>145</v>
      </c>
      <c r="AD27" s="1262" t="s">
        <v>145</v>
      </c>
      <c r="AE27" s="1262" t="s">
        <v>145</v>
      </c>
      <c r="AF27" s="1262" t="s">
        <v>145</v>
      </c>
      <c r="AG27" s="1262" t="s">
        <v>145</v>
      </c>
      <c r="AH27" s="1262" t="s">
        <v>145</v>
      </c>
      <c r="AI27" s="1262" t="s">
        <v>145</v>
      </c>
      <c r="AJ27" s="1262" t="s">
        <v>145</v>
      </c>
      <c r="AK27" s="1262" t="s">
        <v>145</v>
      </c>
      <c r="AL27" s="1262" t="s">
        <v>145</v>
      </c>
      <c r="AM27" s="1262" t="s">
        <v>145</v>
      </c>
      <c r="AN27" s="1262" t="s">
        <v>145</v>
      </c>
      <c r="AO27" s="1262" t="s">
        <v>145</v>
      </c>
      <c r="AP27" s="1262" t="s">
        <v>145</v>
      </c>
      <c r="AQ27" s="1331" t="s">
        <v>204</v>
      </c>
      <c r="AR27" s="1331" t="s">
        <v>167</v>
      </c>
      <c r="AS27" s="1262"/>
      <c r="AT27" s="1262"/>
      <c r="AU27" s="1262"/>
      <c r="AV27" s="1334">
        <v>7000000</v>
      </c>
      <c r="AW27" s="1270" t="s">
        <v>123</v>
      </c>
      <c r="AX27" s="1270"/>
      <c r="AY27" s="1270" t="s">
        <v>1611</v>
      </c>
      <c r="AZ27" s="1270" t="s">
        <v>1193</v>
      </c>
      <c r="BA27" s="1385"/>
      <c r="BB27" s="1374"/>
      <c r="BC27" s="1270"/>
      <c r="BD27" s="1270"/>
      <c r="BE27" s="1256"/>
      <c r="BF27" s="1256"/>
      <c r="BG27" s="1256"/>
      <c r="BH27" s="1256"/>
      <c r="BI27" s="1256"/>
      <c r="BJ27" s="1256"/>
      <c r="BK27" s="1256"/>
      <c r="BL27" s="1256"/>
      <c r="BM27" s="1256"/>
      <c r="BN27" s="1256"/>
      <c r="BO27" s="1256"/>
      <c r="BP27" s="1256"/>
      <c r="BQ27" s="1256"/>
      <c r="BR27" s="1256"/>
      <c r="BS27" s="1256"/>
      <c r="BT27" s="1256"/>
      <c r="BU27" s="1256"/>
      <c r="BV27" s="1256"/>
      <c r="BW27" s="1256"/>
      <c r="BX27" s="1256"/>
      <c r="BY27" s="1256"/>
    </row>
    <row r="28" spans="1:77" s="1257" customFormat="1" ht="30" hidden="1">
      <c r="A28" s="1380"/>
      <c r="B28" s="1273"/>
      <c r="C28" s="1330" t="s">
        <v>149</v>
      </c>
      <c r="D28" s="1262" t="s">
        <v>145</v>
      </c>
      <c r="E28" s="1262" t="s">
        <v>145</v>
      </c>
      <c r="F28" s="1262" t="s">
        <v>145</v>
      </c>
      <c r="G28" s="1262" t="s">
        <v>145</v>
      </c>
      <c r="H28" s="1270" t="s">
        <v>1193</v>
      </c>
      <c r="I28" s="1262" t="s">
        <v>145</v>
      </c>
      <c r="J28" s="1262" t="s">
        <v>145</v>
      </c>
      <c r="K28" s="1262"/>
      <c r="L28" s="1331" t="s">
        <v>153</v>
      </c>
      <c r="M28" s="1289" t="s">
        <v>732</v>
      </c>
      <c r="N28" s="1262" t="s">
        <v>145</v>
      </c>
      <c r="O28" s="1262" t="s">
        <v>145</v>
      </c>
      <c r="P28" s="1262" t="s">
        <v>145</v>
      </c>
      <c r="Q28" s="1262" t="s">
        <v>145</v>
      </c>
      <c r="R28" s="1332" t="s">
        <v>158</v>
      </c>
      <c r="S28" s="1331" t="s">
        <v>163</v>
      </c>
      <c r="T28" s="1270" t="s">
        <v>1545</v>
      </c>
      <c r="U28" s="1270" t="s">
        <v>1549</v>
      </c>
      <c r="V28" s="1333" t="s">
        <v>200</v>
      </c>
      <c r="W28" s="1333" t="s">
        <v>201</v>
      </c>
      <c r="X28" s="1331" t="s">
        <v>202</v>
      </c>
      <c r="Y28" s="1333" t="s">
        <v>203</v>
      </c>
      <c r="Z28" s="1262" t="s">
        <v>145</v>
      </c>
      <c r="AA28" s="1262" t="s">
        <v>145</v>
      </c>
      <c r="AB28" s="1262" t="s">
        <v>145</v>
      </c>
      <c r="AC28" s="1262" t="s">
        <v>145</v>
      </c>
      <c r="AD28" s="1262" t="s">
        <v>145</v>
      </c>
      <c r="AE28" s="1262" t="s">
        <v>145</v>
      </c>
      <c r="AF28" s="1262" t="s">
        <v>145</v>
      </c>
      <c r="AG28" s="1262" t="s">
        <v>145</v>
      </c>
      <c r="AH28" s="1262" t="s">
        <v>145</v>
      </c>
      <c r="AI28" s="1262" t="s">
        <v>145</v>
      </c>
      <c r="AJ28" s="1262" t="s">
        <v>145</v>
      </c>
      <c r="AK28" s="1262" t="s">
        <v>145</v>
      </c>
      <c r="AL28" s="1262" t="s">
        <v>145</v>
      </c>
      <c r="AM28" s="1262" t="s">
        <v>145</v>
      </c>
      <c r="AN28" s="1262" t="s">
        <v>145</v>
      </c>
      <c r="AO28" s="1262" t="s">
        <v>145</v>
      </c>
      <c r="AP28" s="1262" t="s">
        <v>145</v>
      </c>
      <c r="AQ28" s="1331" t="s">
        <v>204</v>
      </c>
      <c r="AR28" s="1331" t="s">
        <v>164</v>
      </c>
      <c r="AS28" s="1262"/>
      <c r="AT28" s="1262"/>
      <c r="AU28" s="1262"/>
      <c r="AV28" s="1334">
        <v>6000000</v>
      </c>
      <c r="AW28" s="1270" t="s">
        <v>123</v>
      </c>
      <c r="AX28" s="1270"/>
      <c r="AY28" s="1270" t="s">
        <v>1612</v>
      </c>
      <c r="AZ28" s="1270" t="s">
        <v>1193</v>
      </c>
      <c r="BA28" s="1385"/>
      <c r="BB28" s="1374"/>
      <c r="BC28" s="1270"/>
      <c r="BD28" s="1270"/>
      <c r="BE28" s="1256"/>
      <c r="BF28" s="1256"/>
      <c r="BG28" s="1256"/>
      <c r="BH28" s="1256"/>
      <c r="BI28" s="1256"/>
      <c r="BJ28" s="1256"/>
      <c r="BK28" s="1256"/>
      <c r="BL28" s="1256"/>
      <c r="BM28" s="1256"/>
      <c r="BN28" s="1256"/>
      <c r="BO28" s="1256"/>
      <c r="BP28" s="1256"/>
      <c r="BQ28" s="1256"/>
      <c r="BR28" s="1256"/>
      <c r="BS28" s="1256"/>
      <c r="BT28" s="1256"/>
      <c r="BU28" s="1256"/>
      <c r="BV28" s="1256"/>
      <c r="BW28" s="1256"/>
      <c r="BX28" s="1256"/>
      <c r="BY28" s="1256"/>
    </row>
    <row r="29" spans="1:77" s="1288" customFormat="1" ht="22.5" hidden="1" customHeight="1">
      <c r="A29" s="1380"/>
      <c r="B29" s="1283"/>
      <c r="C29" s="1335" t="s">
        <v>206</v>
      </c>
      <c r="D29" s="1264" t="s">
        <v>145</v>
      </c>
      <c r="E29" s="1264" t="s">
        <v>145</v>
      </c>
      <c r="F29" s="1264" t="s">
        <v>145</v>
      </c>
      <c r="G29" s="1264" t="s">
        <v>145</v>
      </c>
      <c r="H29" s="1291" t="s">
        <v>1193</v>
      </c>
      <c r="I29" s="1264" t="s">
        <v>145</v>
      </c>
      <c r="J29" s="1264" t="s">
        <v>145</v>
      </c>
      <c r="K29" s="1264"/>
      <c r="L29" s="1264" t="s">
        <v>145</v>
      </c>
      <c r="M29" s="1292" t="s">
        <v>732</v>
      </c>
      <c r="N29" s="1264" t="s">
        <v>145</v>
      </c>
      <c r="O29" s="1264" t="s">
        <v>145</v>
      </c>
      <c r="P29" s="1264" t="s">
        <v>145</v>
      </c>
      <c r="Q29" s="1264" t="s">
        <v>145</v>
      </c>
      <c r="R29" s="1336" t="s">
        <v>1551</v>
      </c>
      <c r="S29" s="1291"/>
      <c r="T29" s="1291" t="s">
        <v>1545</v>
      </c>
      <c r="U29" s="1291" t="s">
        <v>1551</v>
      </c>
      <c r="V29" s="1291"/>
      <c r="W29" s="1291"/>
      <c r="X29" s="1337" t="s">
        <v>1550</v>
      </c>
      <c r="Y29" s="1291"/>
      <c r="Z29" s="1264" t="s">
        <v>145</v>
      </c>
      <c r="AA29" s="1264" t="s">
        <v>145</v>
      </c>
      <c r="AB29" s="1264" t="s">
        <v>145</v>
      </c>
      <c r="AC29" s="1264" t="s">
        <v>145</v>
      </c>
      <c r="AD29" s="1264" t="s">
        <v>145</v>
      </c>
      <c r="AE29" s="1264" t="s">
        <v>145</v>
      </c>
      <c r="AF29" s="1264" t="s">
        <v>145</v>
      </c>
      <c r="AG29" s="1264" t="s">
        <v>145</v>
      </c>
      <c r="AH29" s="1264" t="s">
        <v>145</v>
      </c>
      <c r="AI29" s="1264" t="s">
        <v>145</v>
      </c>
      <c r="AJ29" s="1264" t="s">
        <v>145</v>
      </c>
      <c r="AK29" s="1264" t="s">
        <v>145</v>
      </c>
      <c r="AL29" s="1264" t="s">
        <v>145</v>
      </c>
      <c r="AM29" s="1264" t="s">
        <v>145</v>
      </c>
      <c r="AN29" s="1264" t="s">
        <v>145</v>
      </c>
      <c r="AO29" s="1264" t="s">
        <v>145</v>
      </c>
      <c r="AP29" s="1264" t="s">
        <v>145</v>
      </c>
      <c r="AQ29" s="1337" t="s">
        <v>204</v>
      </c>
      <c r="AR29" s="1337">
        <v>2007</v>
      </c>
      <c r="AS29" s="1264"/>
      <c r="AT29" s="1264"/>
      <c r="AU29" s="1264"/>
      <c r="AV29" s="1338">
        <v>426480024.26206315</v>
      </c>
      <c r="AW29" s="1291" t="s">
        <v>123</v>
      </c>
      <c r="AX29" s="1291"/>
      <c r="AY29" s="1291" t="s">
        <v>1558</v>
      </c>
      <c r="AZ29" s="1291" t="s">
        <v>1193</v>
      </c>
      <c r="BA29" s="1392"/>
      <c r="BB29" s="1375"/>
      <c r="BC29" s="1291"/>
      <c r="BD29" s="1291"/>
      <c r="BE29" s="1287"/>
      <c r="BF29" s="1287"/>
      <c r="BG29" s="1287"/>
      <c r="BH29" s="1287"/>
      <c r="BI29" s="1287"/>
      <c r="BJ29" s="1287"/>
      <c r="BK29" s="1287"/>
      <c r="BL29" s="1287"/>
      <c r="BM29" s="1287"/>
      <c r="BN29" s="1287"/>
      <c r="BO29" s="1287"/>
      <c r="BP29" s="1287"/>
      <c r="BQ29" s="1287"/>
      <c r="BR29" s="1287"/>
      <c r="BS29" s="1287"/>
      <c r="BT29" s="1287"/>
      <c r="BU29" s="1287"/>
      <c r="BV29" s="1287"/>
      <c r="BW29" s="1287"/>
      <c r="BX29" s="1287"/>
      <c r="BY29" s="1287"/>
    </row>
    <row r="30" spans="1:77" s="1257" customFormat="1" ht="14" hidden="1">
      <c r="A30" s="1380"/>
      <c r="B30" s="1273"/>
      <c r="C30" s="1273"/>
      <c r="D30" s="1261"/>
      <c r="E30" s="1261"/>
      <c r="F30" s="1261"/>
      <c r="G30" s="1261"/>
      <c r="H30" s="1261"/>
      <c r="I30" s="1261"/>
      <c r="J30" s="1261"/>
      <c r="K30" s="1261"/>
      <c r="L30" s="1261"/>
      <c r="M30" s="1261"/>
      <c r="N30" s="1261"/>
      <c r="O30" s="1261"/>
      <c r="P30" s="1261"/>
      <c r="Q30" s="1261"/>
      <c r="R30" s="1261"/>
      <c r="S30" s="1261"/>
      <c r="T30" s="1261"/>
      <c r="U30" s="1261"/>
      <c r="V30" s="1261"/>
      <c r="W30" s="1261"/>
      <c r="X30" s="1261"/>
      <c r="Y30" s="1261"/>
      <c r="Z30" s="1261"/>
      <c r="AA30" s="1261"/>
      <c r="AB30" s="1261"/>
      <c r="AC30" s="1261"/>
      <c r="AD30" s="1261"/>
      <c r="AE30" s="1261"/>
      <c r="AF30" s="1261"/>
      <c r="AG30" s="1261"/>
      <c r="AH30" s="1261"/>
      <c r="AI30" s="1261"/>
      <c r="AJ30" s="1261"/>
      <c r="AK30" s="1261"/>
      <c r="AL30" s="1261"/>
      <c r="AM30" s="1261"/>
      <c r="AN30" s="1261"/>
      <c r="AO30" s="1261"/>
      <c r="AP30" s="1261"/>
      <c r="AQ30" s="1261"/>
      <c r="AR30" s="1261"/>
      <c r="AS30" s="1261"/>
      <c r="AT30" s="1261"/>
      <c r="AU30" s="1261"/>
      <c r="AV30" s="1293"/>
      <c r="AW30" s="1261"/>
      <c r="AX30" s="1261"/>
      <c r="AY30" s="1261"/>
      <c r="AZ30" s="1261"/>
      <c r="BA30" s="1393"/>
      <c r="BB30" s="1282"/>
      <c r="BC30" s="1261"/>
      <c r="BD30" s="1261"/>
      <c r="BE30" s="1256"/>
      <c r="BF30" s="1256"/>
      <c r="BG30" s="1256"/>
      <c r="BH30" s="1256"/>
      <c r="BI30" s="1256"/>
      <c r="BJ30" s="1256"/>
      <c r="BK30" s="1256"/>
      <c r="BL30" s="1256"/>
      <c r="BM30" s="1256"/>
      <c r="BN30" s="1256"/>
      <c r="BO30" s="1256"/>
      <c r="BP30" s="1256"/>
      <c r="BQ30" s="1256"/>
      <c r="BR30" s="1256"/>
      <c r="BS30" s="1256"/>
      <c r="BT30" s="1256"/>
      <c r="BU30" s="1256"/>
      <c r="BV30" s="1256"/>
      <c r="BW30" s="1256"/>
      <c r="BX30" s="1256"/>
      <c r="BY30" s="1256"/>
    </row>
    <row r="31" spans="1:77" s="1288" customFormat="1" ht="23.25" hidden="1" customHeight="1">
      <c r="A31" s="1380" t="s">
        <v>31</v>
      </c>
      <c r="B31" s="1283" t="s">
        <v>32</v>
      </c>
      <c r="C31" s="1283"/>
      <c r="D31" s="1284"/>
      <c r="E31" s="1284"/>
      <c r="F31" s="1284"/>
      <c r="G31" s="1284"/>
      <c r="H31" s="1284"/>
      <c r="I31" s="1284"/>
      <c r="J31" s="1284"/>
      <c r="K31" s="1284"/>
      <c r="L31" s="1284"/>
      <c r="M31" s="1284"/>
      <c r="N31" s="1284"/>
      <c r="O31" s="1284"/>
      <c r="P31" s="1284"/>
      <c r="Q31" s="1284"/>
      <c r="R31" s="1284"/>
      <c r="S31" s="1284"/>
      <c r="T31" s="1284"/>
      <c r="U31" s="1284"/>
      <c r="V31" s="1284"/>
      <c r="W31" s="1284"/>
      <c r="X31" s="1284"/>
      <c r="Y31" s="1284"/>
      <c r="Z31" s="1284"/>
      <c r="AA31" s="1284"/>
      <c r="AB31" s="1284"/>
      <c r="AC31" s="1284"/>
      <c r="AD31" s="1284"/>
      <c r="AE31" s="1284"/>
      <c r="AF31" s="1284"/>
      <c r="AG31" s="1284"/>
      <c r="AH31" s="1284"/>
      <c r="AI31" s="1284"/>
      <c r="AJ31" s="1284"/>
      <c r="AK31" s="1284"/>
      <c r="AL31" s="1284"/>
      <c r="AM31" s="1284"/>
      <c r="AN31" s="1284"/>
      <c r="AO31" s="1284"/>
      <c r="AP31" s="1284"/>
      <c r="AQ31" s="1284"/>
      <c r="AR31" s="1284"/>
      <c r="AS31" s="1284"/>
      <c r="AT31" s="1284"/>
      <c r="AU31" s="1284"/>
      <c r="AV31" s="1286">
        <f>SUM(AV32:AV34)</f>
        <v>5675000</v>
      </c>
      <c r="AW31" s="1284"/>
      <c r="AX31" s="1284"/>
      <c r="AY31" s="1284"/>
      <c r="AZ31" s="1284"/>
      <c r="BA31" s="1394"/>
      <c r="BB31" s="1285"/>
      <c r="BC31" s="1284"/>
      <c r="BD31" s="1284"/>
      <c r="BE31" s="1287"/>
      <c r="BF31" s="1287"/>
      <c r="BG31" s="1287"/>
      <c r="BH31" s="1287"/>
      <c r="BI31" s="1287"/>
      <c r="BJ31" s="1287"/>
      <c r="BK31" s="1287"/>
      <c r="BL31" s="1287"/>
      <c r="BM31" s="1287"/>
      <c r="BN31" s="1287"/>
      <c r="BO31" s="1287"/>
      <c r="BP31" s="1287"/>
      <c r="BQ31" s="1287"/>
      <c r="BR31" s="1287"/>
      <c r="BS31" s="1287"/>
      <c r="BT31" s="1287"/>
      <c r="BU31" s="1287"/>
      <c r="BV31" s="1287"/>
      <c r="BW31" s="1287"/>
      <c r="BX31" s="1287"/>
      <c r="BY31" s="1287"/>
    </row>
    <row r="32" spans="1:77" s="1257" customFormat="1" hidden="1">
      <c r="A32" s="1380"/>
      <c r="B32" s="1273" t="s">
        <v>111</v>
      </c>
      <c r="C32" s="1339" t="s">
        <v>207</v>
      </c>
      <c r="D32" s="1262"/>
      <c r="E32" s="1262"/>
      <c r="F32" s="1262"/>
      <c r="G32" s="1262"/>
      <c r="H32" s="1270"/>
      <c r="I32" s="1262"/>
      <c r="J32" s="1262"/>
      <c r="K32" s="1262"/>
      <c r="L32" s="1340" t="s">
        <v>209</v>
      </c>
      <c r="M32" s="1289" t="s">
        <v>732</v>
      </c>
      <c r="N32" s="1262"/>
      <c r="O32" s="1262"/>
      <c r="P32" s="1262"/>
      <c r="Q32" s="1262"/>
      <c r="R32" s="1270"/>
      <c r="S32" s="1270"/>
      <c r="T32" s="1270"/>
      <c r="U32" s="1270"/>
      <c r="V32" s="1270"/>
      <c r="W32" s="1270"/>
      <c r="X32" s="1270"/>
      <c r="Y32" s="1270"/>
      <c r="Z32" s="1262"/>
      <c r="AA32" s="1262"/>
      <c r="AB32" s="1262"/>
      <c r="AC32" s="1262"/>
      <c r="AD32" s="1262"/>
      <c r="AE32" s="1262"/>
      <c r="AF32" s="1262"/>
      <c r="AG32" s="1262"/>
      <c r="AH32" s="1262"/>
      <c r="AI32" s="1262"/>
      <c r="AJ32" s="1262"/>
      <c r="AK32" s="1262"/>
      <c r="AL32" s="1262"/>
      <c r="AM32" s="1262"/>
      <c r="AN32" s="1262"/>
      <c r="AO32" s="1262"/>
      <c r="AP32" s="1341"/>
      <c r="AQ32" s="1331" t="s">
        <v>204</v>
      </c>
      <c r="AR32" s="1331" t="s">
        <v>164</v>
      </c>
      <c r="AS32" s="1262"/>
      <c r="AT32" s="1262"/>
      <c r="AU32" s="1262"/>
      <c r="AV32" s="1334">
        <v>1000000</v>
      </c>
      <c r="AW32" s="1270" t="s">
        <v>1573</v>
      </c>
      <c r="AX32" s="1270"/>
      <c r="AY32" s="1291"/>
      <c r="AZ32" s="1270"/>
      <c r="BA32" s="1392" t="s">
        <v>1628</v>
      </c>
      <c r="BB32" s="1303" t="s">
        <v>1652</v>
      </c>
      <c r="BC32" s="1270"/>
      <c r="BD32" s="1295">
        <v>41025</v>
      </c>
      <c r="BE32" s="1256"/>
      <c r="BF32" s="1256"/>
      <c r="BG32" s="1256"/>
      <c r="BH32" s="1256"/>
      <c r="BI32" s="1256"/>
      <c r="BJ32" s="1256"/>
      <c r="BK32" s="1256"/>
      <c r="BL32" s="1256"/>
      <c r="BM32" s="1256"/>
      <c r="BN32" s="1256"/>
      <c r="BO32" s="1256"/>
      <c r="BP32" s="1256"/>
      <c r="BQ32" s="1256"/>
      <c r="BR32" s="1256"/>
      <c r="BS32" s="1256"/>
      <c r="BT32" s="1256"/>
      <c r="BU32" s="1256"/>
      <c r="BV32" s="1256"/>
      <c r="BW32" s="1256"/>
      <c r="BX32" s="1256"/>
      <c r="BY32" s="1256"/>
    </row>
    <row r="33" spans="1:77" s="1257" customFormat="1" hidden="1">
      <c r="A33" s="1380"/>
      <c r="B33" s="1273"/>
      <c r="C33" s="1330" t="s">
        <v>208</v>
      </c>
      <c r="D33" s="1262"/>
      <c r="E33" s="1262"/>
      <c r="F33" s="1262"/>
      <c r="G33" s="1262"/>
      <c r="H33" s="1270"/>
      <c r="I33" s="1262"/>
      <c r="J33" s="1262"/>
      <c r="K33" s="1262"/>
      <c r="L33" s="1331" t="s">
        <v>210</v>
      </c>
      <c r="M33" s="1289" t="s">
        <v>732</v>
      </c>
      <c r="N33" s="1262"/>
      <c r="O33" s="1262"/>
      <c r="P33" s="1262"/>
      <c r="Q33" s="1262"/>
      <c r="R33" s="1270"/>
      <c r="S33" s="1270"/>
      <c r="T33" s="1270"/>
      <c r="U33" s="1270"/>
      <c r="V33" s="1270"/>
      <c r="W33" s="1270"/>
      <c r="X33" s="1270"/>
      <c r="Y33" s="1270"/>
      <c r="Z33" s="1262"/>
      <c r="AA33" s="1262"/>
      <c r="AB33" s="1262"/>
      <c r="AC33" s="1262"/>
      <c r="AD33" s="1262"/>
      <c r="AE33" s="1262"/>
      <c r="AF33" s="1262"/>
      <c r="AG33" s="1262"/>
      <c r="AH33" s="1262"/>
      <c r="AI33" s="1262"/>
      <c r="AJ33" s="1262"/>
      <c r="AK33" s="1262"/>
      <c r="AL33" s="1262"/>
      <c r="AM33" s="1262"/>
      <c r="AN33" s="1262"/>
      <c r="AO33" s="1262"/>
      <c r="AP33" s="1341"/>
      <c r="AQ33" s="1331" t="s">
        <v>204</v>
      </c>
      <c r="AR33" s="1331" t="s">
        <v>167</v>
      </c>
      <c r="AS33" s="1262"/>
      <c r="AT33" s="1262"/>
      <c r="AU33" s="1262"/>
      <c r="AV33" s="1334">
        <v>2800000</v>
      </c>
      <c r="AW33" s="1270"/>
      <c r="AX33" s="1270"/>
      <c r="AY33" s="1270"/>
      <c r="AZ33" s="1270"/>
      <c r="BA33" s="1385"/>
      <c r="BB33" s="1300"/>
      <c r="BC33" s="1270"/>
      <c r="BD33" s="1270"/>
      <c r="BE33" s="1256"/>
      <c r="BF33" s="1256"/>
      <c r="BG33" s="1256"/>
      <c r="BH33" s="1256"/>
      <c r="BI33" s="1256"/>
      <c r="BJ33" s="1256"/>
      <c r="BK33" s="1256"/>
      <c r="BL33" s="1256"/>
      <c r="BM33" s="1256"/>
      <c r="BN33" s="1256"/>
      <c r="BO33" s="1256"/>
      <c r="BP33" s="1256"/>
      <c r="BQ33" s="1256"/>
      <c r="BR33" s="1256"/>
      <c r="BS33" s="1256"/>
      <c r="BT33" s="1256"/>
      <c r="BU33" s="1256"/>
      <c r="BV33" s="1256"/>
      <c r="BW33" s="1256"/>
      <c r="BX33" s="1256"/>
      <c r="BY33" s="1256"/>
    </row>
    <row r="34" spans="1:77" s="1257" customFormat="1" hidden="1">
      <c r="A34" s="1380"/>
      <c r="B34" s="1273"/>
      <c r="C34" s="1330" t="s">
        <v>1559</v>
      </c>
      <c r="D34" s="1262"/>
      <c r="E34" s="1262"/>
      <c r="F34" s="1262"/>
      <c r="G34" s="1262"/>
      <c r="H34" s="1270"/>
      <c r="I34" s="1262"/>
      <c r="J34" s="1262"/>
      <c r="K34" s="1262"/>
      <c r="L34" s="1331" t="s">
        <v>209</v>
      </c>
      <c r="M34" s="1289" t="s">
        <v>732</v>
      </c>
      <c r="N34" s="1262"/>
      <c r="O34" s="1262"/>
      <c r="P34" s="1262"/>
      <c r="Q34" s="1262"/>
      <c r="R34" s="1270" t="s">
        <v>1552</v>
      </c>
      <c r="S34" s="1331" t="s">
        <v>1553</v>
      </c>
      <c r="T34" s="1270" t="s">
        <v>1554</v>
      </c>
      <c r="U34" s="1296"/>
      <c r="V34" s="1297"/>
      <c r="W34" s="1297"/>
      <c r="X34" s="1270"/>
      <c r="Y34" s="1270"/>
      <c r="Z34" s="1262"/>
      <c r="AA34" s="1262"/>
      <c r="AB34" s="1262"/>
      <c r="AC34" s="1262"/>
      <c r="AD34" s="1262"/>
      <c r="AE34" s="1262"/>
      <c r="AF34" s="1262"/>
      <c r="AG34" s="1262"/>
      <c r="AH34" s="1262"/>
      <c r="AI34" s="1262"/>
      <c r="AJ34" s="1262"/>
      <c r="AK34" s="1262"/>
      <c r="AL34" s="1262"/>
      <c r="AM34" s="1262"/>
      <c r="AN34" s="1262"/>
      <c r="AO34" s="1262"/>
      <c r="AP34" s="1341"/>
      <c r="AQ34" s="1331" t="s">
        <v>204</v>
      </c>
      <c r="AR34" s="1331" t="s">
        <v>164</v>
      </c>
      <c r="AS34" s="1262"/>
      <c r="AT34" s="1262"/>
      <c r="AU34" s="1262"/>
      <c r="AV34" s="1334">
        <v>1875000</v>
      </c>
      <c r="AW34" s="1270"/>
      <c r="AX34" s="1270"/>
      <c r="AY34" s="1270"/>
      <c r="AZ34" s="1270"/>
      <c r="BA34" s="1385"/>
      <c r="BB34" s="1300"/>
      <c r="BC34" s="1270"/>
      <c r="BD34" s="1270"/>
      <c r="BE34" s="1256"/>
      <c r="BF34" s="1256"/>
      <c r="BG34" s="1256"/>
      <c r="BH34" s="1256"/>
      <c r="BI34" s="1256"/>
      <c r="BJ34" s="1256"/>
      <c r="BK34" s="1256"/>
      <c r="BL34" s="1256"/>
      <c r="BM34" s="1256"/>
      <c r="BN34" s="1256"/>
      <c r="BO34" s="1256"/>
      <c r="BP34" s="1256"/>
      <c r="BQ34" s="1256"/>
      <c r="BR34" s="1256"/>
      <c r="BS34" s="1256"/>
      <c r="BT34" s="1256"/>
      <c r="BU34" s="1256"/>
      <c r="BV34" s="1256"/>
      <c r="BW34" s="1256"/>
      <c r="BX34" s="1256"/>
      <c r="BY34" s="1256"/>
    </row>
    <row r="35" spans="1:77" s="1257" customFormat="1" ht="14" hidden="1">
      <c r="A35" s="1380"/>
      <c r="B35" s="1273"/>
      <c r="C35" s="1273"/>
      <c r="D35" s="1261"/>
      <c r="E35" s="1261"/>
      <c r="F35" s="1261"/>
      <c r="G35" s="1261"/>
      <c r="H35" s="1261"/>
      <c r="I35" s="1261"/>
      <c r="J35" s="1261"/>
      <c r="K35" s="1261"/>
      <c r="L35" s="1261"/>
      <c r="M35" s="1261"/>
      <c r="N35" s="1261"/>
      <c r="O35" s="1261"/>
      <c r="P35" s="1261"/>
      <c r="Q35" s="1261"/>
      <c r="R35" s="1261"/>
      <c r="S35" s="1261"/>
      <c r="T35" s="1261"/>
      <c r="U35" s="1261"/>
      <c r="V35" s="1261"/>
      <c r="W35" s="1261"/>
      <c r="X35" s="1261"/>
      <c r="Y35" s="1261"/>
      <c r="Z35" s="1261"/>
      <c r="AA35" s="1261"/>
      <c r="AB35" s="1261"/>
      <c r="AC35" s="1261"/>
      <c r="AD35" s="1261"/>
      <c r="AE35" s="1261"/>
      <c r="AF35" s="1261"/>
      <c r="AG35" s="1261"/>
      <c r="AH35" s="1261"/>
      <c r="AI35" s="1261"/>
      <c r="AJ35" s="1261"/>
      <c r="AK35" s="1261"/>
      <c r="AL35" s="1261"/>
      <c r="AM35" s="1261"/>
      <c r="AN35" s="1261"/>
      <c r="AO35" s="1261"/>
      <c r="AP35" s="1261"/>
      <c r="AQ35" s="1261"/>
      <c r="AR35" s="1261"/>
      <c r="AS35" s="1261"/>
      <c r="AT35" s="1261"/>
      <c r="AU35" s="1261"/>
      <c r="AV35" s="1293"/>
      <c r="AW35" s="1261"/>
      <c r="AX35" s="1261"/>
      <c r="AY35" s="1261"/>
      <c r="AZ35" s="1261"/>
      <c r="BA35" s="1393"/>
      <c r="BB35" s="1282"/>
      <c r="BC35" s="1261"/>
      <c r="BD35" s="1261"/>
      <c r="BE35" s="1256"/>
      <c r="BF35" s="1256"/>
      <c r="BG35" s="1256"/>
      <c r="BH35" s="1256"/>
      <c r="BI35" s="1256"/>
      <c r="BJ35" s="1256"/>
      <c r="BK35" s="1256"/>
      <c r="BL35" s="1256"/>
      <c r="BM35" s="1256"/>
      <c r="BN35" s="1256"/>
      <c r="BO35" s="1256"/>
      <c r="BP35" s="1256"/>
      <c r="BQ35" s="1256"/>
      <c r="BR35" s="1256"/>
      <c r="BS35" s="1256"/>
      <c r="BT35" s="1256"/>
      <c r="BU35" s="1256"/>
      <c r="BV35" s="1256"/>
      <c r="BW35" s="1256"/>
      <c r="BX35" s="1256"/>
      <c r="BY35" s="1256"/>
    </row>
    <row r="36" spans="1:77" s="1257" customFormat="1" ht="30" hidden="1">
      <c r="A36" s="1380" t="s">
        <v>33</v>
      </c>
      <c r="B36" s="1273" t="s">
        <v>34</v>
      </c>
      <c r="C36" s="1273"/>
      <c r="D36" s="1261"/>
      <c r="E36" s="1261"/>
      <c r="F36" s="1261"/>
      <c r="G36" s="1261"/>
      <c r="H36" s="1261"/>
      <c r="I36" s="1261"/>
      <c r="J36" s="1261"/>
      <c r="K36" s="1261"/>
      <c r="L36" s="1261"/>
      <c r="M36" s="1261"/>
      <c r="N36" s="1261"/>
      <c r="O36" s="1261"/>
      <c r="P36" s="1261"/>
      <c r="Q36" s="1261"/>
      <c r="R36" s="1261"/>
      <c r="S36" s="1261"/>
      <c r="T36" s="1261"/>
      <c r="U36" s="1261"/>
      <c r="V36" s="1261"/>
      <c r="W36" s="1261"/>
      <c r="X36" s="1261"/>
      <c r="Y36" s="1261"/>
      <c r="Z36" s="1261"/>
      <c r="AA36" s="1261"/>
      <c r="AB36" s="1261"/>
      <c r="AC36" s="1261"/>
      <c r="AD36" s="1261"/>
      <c r="AE36" s="1261"/>
      <c r="AF36" s="1261"/>
      <c r="AG36" s="1261"/>
      <c r="AH36" s="1261"/>
      <c r="AI36" s="1261"/>
      <c r="AJ36" s="1261"/>
      <c r="AK36" s="1261"/>
      <c r="AL36" s="1261"/>
      <c r="AM36" s="1261"/>
      <c r="AN36" s="1261"/>
      <c r="AO36" s="1261"/>
      <c r="AP36" s="1261"/>
      <c r="AQ36" s="1261"/>
      <c r="AR36" s="1261"/>
      <c r="AS36" s="1261"/>
      <c r="AT36" s="1261"/>
      <c r="AU36" s="1261"/>
      <c r="AV36" s="1293"/>
      <c r="AW36" s="1261"/>
      <c r="AX36" s="1261"/>
      <c r="AY36" s="1261"/>
      <c r="AZ36" s="1261"/>
      <c r="BA36" s="1393"/>
      <c r="BB36" s="1282"/>
      <c r="BC36" s="1261"/>
      <c r="BD36" s="1261"/>
      <c r="BE36" s="1256"/>
      <c r="BF36" s="1256"/>
      <c r="BG36" s="1256"/>
      <c r="BH36" s="1256"/>
      <c r="BI36" s="1256"/>
      <c r="BJ36" s="1256"/>
      <c r="BK36" s="1256"/>
      <c r="BL36" s="1256"/>
      <c r="BM36" s="1256"/>
      <c r="BN36" s="1256"/>
      <c r="BO36" s="1256"/>
      <c r="BP36" s="1256"/>
      <c r="BQ36" s="1256"/>
      <c r="BR36" s="1256"/>
      <c r="BS36" s="1256"/>
      <c r="BT36" s="1256"/>
      <c r="BU36" s="1256"/>
      <c r="BV36" s="1256"/>
      <c r="BW36" s="1256"/>
      <c r="BX36" s="1256"/>
      <c r="BY36" s="1256"/>
    </row>
    <row r="37" spans="1:77" s="1257" customFormat="1" ht="21" hidden="1" customHeight="1">
      <c r="A37" s="1380"/>
      <c r="B37" s="1273" t="s">
        <v>111</v>
      </c>
      <c r="C37" s="1273" t="s">
        <v>145</v>
      </c>
      <c r="D37" s="1261" t="s">
        <v>145</v>
      </c>
      <c r="E37" s="1261" t="s">
        <v>145</v>
      </c>
      <c r="F37" s="1261" t="s">
        <v>145</v>
      </c>
      <c r="G37" s="1261" t="s">
        <v>145</v>
      </c>
      <c r="H37" s="1261" t="s">
        <v>145</v>
      </c>
      <c r="I37" s="1261" t="s">
        <v>145</v>
      </c>
      <c r="J37" s="1261" t="s">
        <v>145</v>
      </c>
      <c r="K37" s="1261"/>
      <c r="L37" s="1261" t="s">
        <v>145</v>
      </c>
      <c r="M37" s="1261" t="s">
        <v>145</v>
      </c>
      <c r="N37" s="1261" t="s">
        <v>145</v>
      </c>
      <c r="O37" s="1261" t="s">
        <v>145</v>
      </c>
      <c r="P37" s="1261" t="s">
        <v>145</v>
      </c>
      <c r="Q37" s="1261" t="s">
        <v>145</v>
      </c>
      <c r="R37" s="1261" t="s">
        <v>145</v>
      </c>
      <c r="S37" s="1261" t="s">
        <v>145</v>
      </c>
      <c r="T37" s="1261" t="s">
        <v>145</v>
      </c>
      <c r="U37" s="1261" t="s">
        <v>145</v>
      </c>
      <c r="V37" s="1261" t="s">
        <v>145</v>
      </c>
      <c r="W37" s="1261" t="s">
        <v>145</v>
      </c>
      <c r="X37" s="1261" t="s">
        <v>145</v>
      </c>
      <c r="Y37" s="1261" t="s">
        <v>145</v>
      </c>
      <c r="Z37" s="1261" t="s">
        <v>145</v>
      </c>
      <c r="AA37" s="1261" t="s">
        <v>145</v>
      </c>
      <c r="AB37" s="1261" t="s">
        <v>145</v>
      </c>
      <c r="AC37" s="1261" t="s">
        <v>145</v>
      </c>
      <c r="AD37" s="1261" t="s">
        <v>145</v>
      </c>
      <c r="AE37" s="1261" t="s">
        <v>145</v>
      </c>
      <c r="AF37" s="1261" t="s">
        <v>145</v>
      </c>
      <c r="AG37" s="1261" t="s">
        <v>145</v>
      </c>
      <c r="AH37" s="1261" t="s">
        <v>145</v>
      </c>
      <c r="AI37" s="1261" t="s">
        <v>145</v>
      </c>
      <c r="AJ37" s="1261" t="s">
        <v>145</v>
      </c>
      <c r="AK37" s="1261" t="s">
        <v>145</v>
      </c>
      <c r="AL37" s="1261" t="s">
        <v>145</v>
      </c>
      <c r="AM37" s="1261" t="s">
        <v>145</v>
      </c>
      <c r="AN37" s="1261" t="s">
        <v>145</v>
      </c>
      <c r="AO37" s="1261" t="s">
        <v>145</v>
      </c>
      <c r="AP37" s="1261" t="s">
        <v>145</v>
      </c>
      <c r="AQ37" s="1261" t="s">
        <v>145</v>
      </c>
      <c r="AR37" s="1261" t="s">
        <v>145</v>
      </c>
      <c r="AS37" s="1261" t="s">
        <v>145</v>
      </c>
      <c r="AT37" s="1261" t="s">
        <v>145</v>
      </c>
      <c r="AU37" s="1261" t="s">
        <v>145</v>
      </c>
      <c r="AV37" s="1293" t="s">
        <v>145</v>
      </c>
      <c r="AW37" s="1261" t="s">
        <v>145</v>
      </c>
      <c r="AX37" s="1261" t="s">
        <v>145</v>
      </c>
      <c r="AY37" s="1261" t="s">
        <v>145</v>
      </c>
      <c r="AZ37" s="1261" t="s">
        <v>145</v>
      </c>
      <c r="BA37" s="1393" t="s">
        <v>145</v>
      </c>
      <c r="BB37" s="1282" t="s">
        <v>145</v>
      </c>
      <c r="BC37" s="1261" t="s">
        <v>145</v>
      </c>
      <c r="BD37" s="1261" t="s">
        <v>145</v>
      </c>
      <c r="BE37" s="1256"/>
      <c r="BF37" s="1256"/>
      <c r="BG37" s="1256"/>
      <c r="BH37" s="1256"/>
      <c r="BI37" s="1256"/>
      <c r="BJ37" s="1256"/>
      <c r="BK37" s="1256"/>
      <c r="BL37" s="1256"/>
      <c r="BM37" s="1256"/>
      <c r="BN37" s="1256"/>
      <c r="BO37" s="1256"/>
      <c r="BP37" s="1256"/>
      <c r="BQ37" s="1256"/>
      <c r="BR37" s="1256"/>
      <c r="BS37" s="1256"/>
      <c r="BT37" s="1256"/>
      <c r="BU37" s="1256"/>
      <c r="BV37" s="1256"/>
      <c r="BW37" s="1256"/>
      <c r="BX37" s="1256"/>
      <c r="BY37" s="1256"/>
    </row>
    <row r="38" spans="1:77" s="1257" customFormat="1" ht="14" hidden="1">
      <c r="A38" s="1380"/>
      <c r="B38" s="1273"/>
      <c r="C38" s="1273"/>
      <c r="D38" s="1261"/>
      <c r="E38" s="1261"/>
      <c r="F38" s="1261"/>
      <c r="G38" s="1261"/>
      <c r="H38" s="1261"/>
      <c r="I38" s="1261"/>
      <c r="J38" s="1261"/>
      <c r="K38" s="1261"/>
      <c r="L38" s="1261"/>
      <c r="M38" s="1261"/>
      <c r="N38" s="1261"/>
      <c r="O38" s="1261"/>
      <c r="P38" s="1261"/>
      <c r="Q38" s="1261"/>
      <c r="R38" s="1261"/>
      <c r="S38" s="1261"/>
      <c r="T38" s="1261"/>
      <c r="U38" s="1261"/>
      <c r="V38" s="1261"/>
      <c r="W38" s="1261"/>
      <c r="X38" s="1261"/>
      <c r="Y38" s="1261"/>
      <c r="Z38" s="1261"/>
      <c r="AA38" s="1261"/>
      <c r="AB38" s="1261"/>
      <c r="AC38" s="1261"/>
      <c r="AD38" s="1261"/>
      <c r="AE38" s="1261"/>
      <c r="AF38" s="1261"/>
      <c r="AG38" s="1261"/>
      <c r="AH38" s="1261"/>
      <c r="AI38" s="1261"/>
      <c r="AJ38" s="1261"/>
      <c r="AK38" s="1261"/>
      <c r="AL38" s="1261"/>
      <c r="AM38" s="1261"/>
      <c r="AN38" s="1261"/>
      <c r="AO38" s="1261"/>
      <c r="AP38" s="1261"/>
      <c r="AQ38" s="1261"/>
      <c r="AR38" s="1261"/>
      <c r="AS38" s="1261"/>
      <c r="AT38" s="1261"/>
      <c r="AU38" s="1261"/>
      <c r="AV38" s="1293"/>
      <c r="AW38" s="1261"/>
      <c r="AX38" s="1261"/>
      <c r="AY38" s="1261"/>
      <c r="AZ38" s="1261"/>
      <c r="BA38" s="1393"/>
      <c r="BB38" s="1282"/>
      <c r="BC38" s="1261"/>
      <c r="BD38" s="1261"/>
      <c r="BE38" s="1256"/>
      <c r="BF38" s="1256"/>
      <c r="BG38" s="1256"/>
      <c r="BH38" s="1256"/>
      <c r="BI38" s="1256"/>
      <c r="BJ38" s="1256"/>
      <c r="BK38" s="1256"/>
      <c r="BL38" s="1256"/>
      <c r="BM38" s="1256"/>
      <c r="BN38" s="1256"/>
      <c r="BO38" s="1256"/>
      <c r="BP38" s="1256"/>
      <c r="BQ38" s="1256"/>
      <c r="BR38" s="1256"/>
      <c r="BS38" s="1256"/>
      <c r="BT38" s="1256"/>
      <c r="BU38" s="1256"/>
      <c r="BV38" s="1256"/>
      <c r="BW38" s="1256"/>
      <c r="BX38" s="1256"/>
      <c r="BY38" s="1256"/>
    </row>
    <row r="39" spans="1:77" s="1257" customFormat="1" ht="30" hidden="1">
      <c r="A39" s="1380" t="s">
        <v>35</v>
      </c>
      <c r="B39" s="1273" t="s">
        <v>36</v>
      </c>
      <c r="C39" s="1273"/>
      <c r="D39" s="1261"/>
      <c r="E39" s="1261"/>
      <c r="F39" s="1261"/>
      <c r="G39" s="1261"/>
      <c r="H39" s="1261"/>
      <c r="I39" s="1261"/>
      <c r="J39" s="1261"/>
      <c r="K39" s="1261"/>
      <c r="L39" s="1261"/>
      <c r="M39" s="1261"/>
      <c r="N39" s="1261"/>
      <c r="O39" s="1261"/>
      <c r="P39" s="1261"/>
      <c r="Q39" s="1261"/>
      <c r="R39" s="1261"/>
      <c r="S39" s="1261"/>
      <c r="T39" s="1261"/>
      <c r="U39" s="1261"/>
      <c r="V39" s="1261"/>
      <c r="W39" s="1261"/>
      <c r="X39" s="1261"/>
      <c r="Y39" s="1261"/>
      <c r="Z39" s="1261"/>
      <c r="AA39" s="1261"/>
      <c r="AB39" s="1261"/>
      <c r="AC39" s="1261"/>
      <c r="AD39" s="1261"/>
      <c r="AE39" s="1261"/>
      <c r="AF39" s="1261"/>
      <c r="AG39" s="1261"/>
      <c r="AH39" s="1261"/>
      <c r="AI39" s="1261"/>
      <c r="AJ39" s="1261"/>
      <c r="AK39" s="1261"/>
      <c r="AL39" s="1261"/>
      <c r="AM39" s="1261"/>
      <c r="AN39" s="1261"/>
      <c r="AO39" s="1261"/>
      <c r="AP39" s="1261"/>
      <c r="AQ39" s="1261"/>
      <c r="AR39" s="1261"/>
      <c r="AS39" s="1261"/>
      <c r="AT39" s="1261"/>
      <c r="AU39" s="1261"/>
      <c r="AV39" s="1286">
        <f>SUM(AV40:AV457)</f>
        <v>2949486920.2463212</v>
      </c>
      <c r="AW39" s="1261"/>
      <c r="AX39" s="1261"/>
      <c r="AY39" s="1261"/>
      <c r="AZ39" s="1261"/>
      <c r="BA39" s="1393"/>
      <c r="BB39" s="1282"/>
      <c r="BC39" s="1261"/>
      <c r="BD39" s="1261"/>
      <c r="BE39" s="1256"/>
      <c r="BF39" s="1256"/>
      <c r="BG39" s="1256"/>
      <c r="BH39" s="1256"/>
      <c r="BI39" s="1256"/>
      <c r="BJ39" s="1256"/>
      <c r="BK39" s="1256"/>
      <c r="BL39" s="1256"/>
      <c r="BM39" s="1256"/>
      <c r="BN39" s="1256"/>
      <c r="BO39" s="1256"/>
      <c r="BP39" s="1256"/>
      <c r="BQ39" s="1256"/>
      <c r="BR39" s="1256"/>
      <c r="BS39" s="1256"/>
      <c r="BT39" s="1256"/>
      <c r="BU39" s="1256"/>
      <c r="BV39" s="1256"/>
      <c r="BW39" s="1256"/>
      <c r="BX39" s="1256"/>
      <c r="BY39" s="1256"/>
    </row>
    <row r="40" spans="1:77" s="1257" customFormat="1" hidden="1">
      <c r="A40" s="1380"/>
      <c r="B40" s="1273" t="s">
        <v>111</v>
      </c>
      <c r="C40" s="1330" t="s">
        <v>1198</v>
      </c>
      <c r="D40" s="1262"/>
      <c r="E40" s="1262"/>
      <c r="F40" s="1262"/>
      <c r="G40" s="1262"/>
      <c r="H40" s="1270"/>
      <c r="I40" s="1262"/>
      <c r="J40" s="1262"/>
      <c r="K40" s="1262"/>
      <c r="L40" s="1331" t="s">
        <v>1364</v>
      </c>
      <c r="M40" s="1331"/>
      <c r="N40" s="1262"/>
      <c r="O40" s="1262"/>
      <c r="P40" s="1262"/>
      <c r="Q40" s="1262"/>
      <c r="R40" s="1332" t="s">
        <v>747</v>
      </c>
      <c r="S40" s="1332">
        <v>0</v>
      </c>
      <c r="T40" s="1333" t="s">
        <v>233</v>
      </c>
      <c r="U40" s="1332">
        <v>0</v>
      </c>
      <c r="V40" s="1332">
        <v>0</v>
      </c>
      <c r="W40" s="1332">
        <v>0</v>
      </c>
      <c r="X40" s="1332">
        <v>0</v>
      </c>
      <c r="Y40" s="1332">
        <v>0</v>
      </c>
      <c r="Z40" s="1262"/>
      <c r="AA40" s="1262"/>
      <c r="AB40" s="1262"/>
      <c r="AC40" s="1262"/>
      <c r="AD40" s="1262"/>
      <c r="AE40" s="1262"/>
      <c r="AF40" s="1262"/>
      <c r="AG40" s="1262"/>
      <c r="AH40" s="1262"/>
      <c r="AI40" s="1262"/>
      <c r="AJ40" s="1262"/>
      <c r="AK40" s="1262"/>
      <c r="AL40" s="1262"/>
      <c r="AM40" s="1262"/>
      <c r="AN40" s="1262"/>
      <c r="AO40" s="1262"/>
      <c r="AP40" s="1262"/>
      <c r="AQ40" s="1331" t="s">
        <v>204</v>
      </c>
      <c r="AR40" s="1331">
        <v>2006</v>
      </c>
      <c r="AS40" s="1262"/>
      <c r="AT40" s="1262"/>
      <c r="AU40" s="1262"/>
      <c r="AV40" s="1334">
        <v>450000</v>
      </c>
      <c r="AW40" s="1270" t="s">
        <v>123</v>
      </c>
      <c r="AX40" s="1270"/>
      <c r="AY40" s="1293" t="s">
        <v>1834</v>
      </c>
      <c r="AZ40" s="1270"/>
      <c r="BA40" s="1385"/>
      <c r="BB40" s="1374"/>
      <c r="BC40" s="1270"/>
      <c r="BD40" s="1270"/>
      <c r="BE40" s="1256"/>
      <c r="BF40" s="1256"/>
      <c r="BG40" s="1256"/>
      <c r="BH40" s="1256"/>
      <c r="BI40" s="1256"/>
      <c r="BJ40" s="1256"/>
      <c r="BK40" s="1256"/>
      <c r="BL40" s="1256"/>
      <c r="BM40" s="1256"/>
      <c r="BN40" s="1256"/>
      <c r="BO40" s="1256"/>
      <c r="BP40" s="1256"/>
      <c r="BQ40" s="1256"/>
      <c r="BR40" s="1256"/>
      <c r="BS40" s="1256"/>
      <c r="BT40" s="1256"/>
      <c r="BU40" s="1256"/>
      <c r="BV40" s="1256"/>
      <c r="BW40" s="1256"/>
      <c r="BX40" s="1256"/>
      <c r="BY40" s="1256"/>
    </row>
    <row r="41" spans="1:77" s="1257" customFormat="1" hidden="1">
      <c r="A41" s="1380"/>
      <c r="B41" s="1273"/>
      <c r="C41" s="1330" t="s">
        <v>1199</v>
      </c>
      <c r="D41" s="1262"/>
      <c r="E41" s="1262"/>
      <c r="F41" s="1262"/>
      <c r="G41" s="1262"/>
      <c r="H41" s="1270"/>
      <c r="I41" s="1262"/>
      <c r="J41" s="1262"/>
      <c r="K41" s="1262"/>
      <c r="L41" s="1331" t="s">
        <v>1365</v>
      </c>
      <c r="M41" s="1331"/>
      <c r="N41" s="1262"/>
      <c r="O41" s="1262"/>
      <c r="P41" s="1262"/>
      <c r="Q41" s="1262"/>
      <c r="R41" s="1332" t="s">
        <v>1447</v>
      </c>
      <c r="S41" s="1332">
        <v>0</v>
      </c>
      <c r="T41" s="1333" t="s">
        <v>1523</v>
      </c>
      <c r="U41" s="1332">
        <v>0</v>
      </c>
      <c r="V41" s="1332">
        <v>0</v>
      </c>
      <c r="W41" s="1332">
        <v>0</v>
      </c>
      <c r="X41" s="1332">
        <v>0</v>
      </c>
      <c r="Y41" s="1332">
        <v>0</v>
      </c>
      <c r="Z41" s="1262"/>
      <c r="AA41" s="1262"/>
      <c r="AB41" s="1262"/>
      <c r="AC41" s="1262"/>
      <c r="AD41" s="1262"/>
      <c r="AE41" s="1262"/>
      <c r="AF41" s="1262"/>
      <c r="AG41" s="1262"/>
      <c r="AH41" s="1262"/>
      <c r="AI41" s="1262"/>
      <c r="AJ41" s="1262"/>
      <c r="AK41" s="1262"/>
      <c r="AL41" s="1262"/>
      <c r="AM41" s="1262"/>
      <c r="AN41" s="1262"/>
      <c r="AO41" s="1262"/>
      <c r="AP41" s="1262"/>
      <c r="AQ41" s="1331" t="s">
        <v>204</v>
      </c>
      <c r="AR41" s="1331">
        <v>2006</v>
      </c>
      <c r="AS41" s="1262"/>
      <c r="AT41" s="1262"/>
      <c r="AU41" s="1262"/>
      <c r="AV41" s="1334">
        <v>525000</v>
      </c>
      <c r="AW41" s="1270" t="s">
        <v>123</v>
      </c>
      <c r="AX41" s="1270"/>
      <c r="AY41" s="1293" t="s">
        <v>1834</v>
      </c>
      <c r="AZ41" s="1270"/>
      <c r="BA41" s="1385"/>
      <c r="BB41" s="1374"/>
      <c r="BC41" s="1270"/>
      <c r="BD41" s="1270"/>
      <c r="BE41" s="1256"/>
      <c r="BF41" s="1256"/>
      <c r="BG41" s="1256"/>
      <c r="BH41" s="1256"/>
      <c r="BI41" s="1256"/>
      <c r="BJ41" s="1256"/>
      <c r="BK41" s="1256"/>
      <c r="BL41" s="1256"/>
      <c r="BM41" s="1256"/>
      <c r="BN41" s="1256"/>
      <c r="BO41" s="1256"/>
      <c r="BP41" s="1256"/>
      <c r="BQ41" s="1256"/>
      <c r="BR41" s="1256"/>
      <c r="BS41" s="1256"/>
      <c r="BT41" s="1256"/>
      <c r="BU41" s="1256"/>
      <c r="BV41" s="1256"/>
      <c r="BW41" s="1256"/>
      <c r="BX41" s="1256"/>
      <c r="BY41" s="1256"/>
    </row>
    <row r="42" spans="1:77" s="1257" customFormat="1" hidden="1">
      <c r="A42" s="1380"/>
      <c r="B42" s="1273"/>
      <c r="C42" s="1330" t="s">
        <v>1198</v>
      </c>
      <c r="D42" s="1262"/>
      <c r="E42" s="1262"/>
      <c r="F42" s="1262"/>
      <c r="G42" s="1262"/>
      <c r="H42" s="1270"/>
      <c r="I42" s="1262"/>
      <c r="J42" s="1262"/>
      <c r="K42" s="1262"/>
      <c r="L42" s="1331" t="s">
        <v>1364</v>
      </c>
      <c r="M42" s="1331"/>
      <c r="N42" s="1262"/>
      <c r="O42" s="1262"/>
      <c r="P42" s="1262"/>
      <c r="Q42" s="1262"/>
      <c r="R42" s="1332" t="s">
        <v>1448</v>
      </c>
      <c r="S42" s="1332">
        <v>0</v>
      </c>
      <c r="T42" s="1333" t="s">
        <v>1524</v>
      </c>
      <c r="U42" s="1332">
        <v>0</v>
      </c>
      <c r="V42" s="1332">
        <v>0</v>
      </c>
      <c r="W42" s="1332">
        <v>0</v>
      </c>
      <c r="X42" s="1332">
        <v>0</v>
      </c>
      <c r="Y42" s="1332">
        <v>0</v>
      </c>
      <c r="Z42" s="1262"/>
      <c r="AA42" s="1262"/>
      <c r="AB42" s="1262"/>
      <c r="AC42" s="1262"/>
      <c r="AD42" s="1262"/>
      <c r="AE42" s="1262"/>
      <c r="AF42" s="1262"/>
      <c r="AG42" s="1262"/>
      <c r="AH42" s="1262"/>
      <c r="AI42" s="1262"/>
      <c r="AJ42" s="1262"/>
      <c r="AK42" s="1262"/>
      <c r="AL42" s="1262"/>
      <c r="AM42" s="1262"/>
      <c r="AN42" s="1262"/>
      <c r="AO42" s="1262"/>
      <c r="AP42" s="1262"/>
      <c r="AQ42" s="1331" t="s">
        <v>204</v>
      </c>
      <c r="AR42" s="1331">
        <v>2000</v>
      </c>
      <c r="AS42" s="1262"/>
      <c r="AT42" s="1262"/>
      <c r="AU42" s="1262"/>
      <c r="AV42" s="1334">
        <v>600000</v>
      </c>
      <c r="AW42" s="1270" t="s">
        <v>145</v>
      </c>
      <c r="AX42" s="1270"/>
      <c r="AY42" s="1312"/>
      <c r="AZ42" s="1270"/>
      <c r="BA42" s="1385" t="s">
        <v>1840</v>
      </c>
      <c r="BB42" s="1374"/>
      <c r="BC42" s="1270"/>
      <c r="BD42" s="1270"/>
      <c r="BE42" s="1256"/>
      <c r="BF42" s="1256"/>
      <c r="BG42" s="1256"/>
      <c r="BH42" s="1256"/>
      <c r="BI42" s="1256"/>
      <c r="BJ42" s="1256"/>
      <c r="BK42" s="1256"/>
      <c r="BL42" s="1256"/>
      <c r="BM42" s="1256"/>
      <c r="BN42" s="1256"/>
      <c r="BO42" s="1256"/>
      <c r="BP42" s="1256"/>
      <c r="BQ42" s="1256"/>
      <c r="BR42" s="1256"/>
      <c r="BS42" s="1256"/>
      <c r="BT42" s="1256"/>
      <c r="BU42" s="1256"/>
      <c r="BV42" s="1256"/>
      <c r="BW42" s="1256"/>
      <c r="BX42" s="1256"/>
      <c r="BY42" s="1256"/>
    </row>
    <row r="43" spans="1:77" s="1257" customFormat="1" hidden="1">
      <c r="A43" s="1380"/>
      <c r="B43" s="1273"/>
      <c r="C43" s="1330" t="s">
        <v>1200</v>
      </c>
      <c r="D43" s="1262"/>
      <c r="E43" s="1262"/>
      <c r="F43" s="1262"/>
      <c r="G43" s="1262"/>
      <c r="H43" s="1270"/>
      <c r="I43" s="1262"/>
      <c r="J43" s="1262"/>
      <c r="K43" s="1262"/>
      <c r="L43" s="1331" t="s">
        <v>1366</v>
      </c>
      <c r="M43" s="1331"/>
      <c r="N43" s="1262"/>
      <c r="O43" s="1262"/>
      <c r="P43" s="1262"/>
      <c r="Q43" s="1262"/>
      <c r="R43" s="1332" t="s">
        <v>747</v>
      </c>
      <c r="S43" s="1332">
        <v>0</v>
      </c>
      <c r="T43" s="1333" t="s">
        <v>1523</v>
      </c>
      <c r="U43" s="1332">
        <v>0</v>
      </c>
      <c r="V43" s="1332">
        <v>0</v>
      </c>
      <c r="W43" s="1332">
        <v>0</v>
      </c>
      <c r="X43" s="1332">
        <v>0</v>
      </c>
      <c r="Y43" s="1332">
        <v>0</v>
      </c>
      <c r="Z43" s="1262"/>
      <c r="AA43" s="1262"/>
      <c r="AB43" s="1262"/>
      <c r="AC43" s="1262"/>
      <c r="AD43" s="1262"/>
      <c r="AE43" s="1262"/>
      <c r="AF43" s="1262"/>
      <c r="AG43" s="1262"/>
      <c r="AH43" s="1262"/>
      <c r="AI43" s="1262"/>
      <c r="AJ43" s="1262"/>
      <c r="AK43" s="1262"/>
      <c r="AL43" s="1262"/>
      <c r="AM43" s="1262"/>
      <c r="AN43" s="1262"/>
      <c r="AO43" s="1262"/>
      <c r="AP43" s="1262"/>
      <c r="AQ43" s="1331" t="s">
        <v>204</v>
      </c>
      <c r="AR43" s="1331">
        <v>2005</v>
      </c>
      <c r="AS43" s="1262"/>
      <c r="AT43" s="1262"/>
      <c r="AU43" s="1262"/>
      <c r="AV43" s="1334">
        <v>187500</v>
      </c>
      <c r="AW43" s="1270" t="s">
        <v>145</v>
      </c>
      <c r="AX43" s="1270"/>
      <c r="AY43" s="1312"/>
      <c r="AZ43" s="1270"/>
      <c r="BA43" s="1385" t="s">
        <v>1840</v>
      </c>
      <c r="BB43" s="1374"/>
      <c r="BC43" s="1270"/>
      <c r="BD43" s="1270"/>
      <c r="BE43" s="1256"/>
      <c r="BF43" s="1256"/>
      <c r="BG43" s="1256"/>
      <c r="BH43" s="1256"/>
      <c r="BI43" s="1256"/>
      <c r="BJ43" s="1256"/>
      <c r="BK43" s="1256"/>
      <c r="BL43" s="1256"/>
      <c r="BM43" s="1256"/>
      <c r="BN43" s="1256"/>
      <c r="BO43" s="1256"/>
      <c r="BP43" s="1256"/>
      <c r="BQ43" s="1256"/>
      <c r="BR43" s="1256"/>
      <c r="BS43" s="1256"/>
      <c r="BT43" s="1256"/>
      <c r="BU43" s="1256"/>
      <c r="BV43" s="1256"/>
      <c r="BW43" s="1256"/>
      <c r="BX43" s="1256"/>
      <c r="BY43" s="1256"/>
    </row>
    <row r="44" spans="1:77" s="1257" customFormat="1" hidden="1">
      <c r="A44" s="1380"/>
      <c r="B44" s="1273"/>
      <c r="C44" s="1330" t="s">
        <v>1201</v>
      </c>
      <c r="D44" s="1262"/>
      <c r="E44" s="1262"/>
      <c r="F44" s="1262"/>
      <c r="G44" s="1262"/>
      <c r="H44" s="1270" t="s">
        <v>1193</v>
      </c>
      <c r="I44" s="1262"/>
      <c r="J44" s="1262"/>
      <c r="K44" s="1262"/>
      <c r="L44" s="1331" t="s">
        <v>1367</v>
      </c>
      <c r="M44" s="1331"/>
      <c r="N44" s="1262"/>
      <c r="O44" s="1262"/>
      <c r="P44" s="1262"/>
      <c r="Q44" s="1262"/>
      <c r="R44" s="1332" t="s">
        <v>747</v>
      </c>
      <c r="S44" s="1332">
        <v>0</v>
      </c>
      <c r="T44" s="1333" t="s">
        <v>233</v>
      </c>
      <c r="U44" s="1332">
        <v>0</v>
      </c>
      <c r="V44" s="1332">
        <v>0</v>
      </c>
      <c r="W44" s="1332">
        <v>0</v>
      </c>
      <c r="X44" s="1332">
        <v>0</v>
      </c>
      <c r="Y44" s="1332">
        <v>0</v>
      </c>
      <c r="Z44" s="1262"/>
      <c r="AA44" s="1262"/>
      <c r="AB44" s="1262"/>
      <c r="AC44" s="1262"/>
      <c r="AD44" s="1262"/>
      <c r="AE44" s="1262"/>
      <c r="AF44" s="1262"/>
      <c r="AG44" s="1262"/>
      <c r="AH44" s="1262"/>
      <c r="AI44" s="1262"/>
      <c r="AJ44" s="1262"/>
      <c r="AK44" s="1262"/>
      <c r="AL44" s="1262"/>
      <c r="AM44" s="1262"/>
      <c r="AN44" s="1262"/>
      <c r="AO44" s="1262"/>
      <c r="AP44" s="1262"/>
      <c r="AQ44" s="1331" t="s">
        <v>204</v>
      </c>
      <c r="AR44" s="1331">
        <v>2006</v>
      </c>
      <c r="AS44" s="1262"/>
      <c r="AT44" s="1262"/>
      <c r="AU44" s="1262"/>
      <c r="AV44" s="1334">
        <v>375000</v>
      </c>
      <c r="AW44" s="1291" t="s">
        <v>123</v>
      </c>
      <c r="AX44" s="1291"/>
      <c r="AY44" s="1294" t="s">
        <v>1647</v>
      </c>
      <c r="AZ44" s="1270" t="s">
        <v>1193</v>
      </c>
      <c r="BA44" s="1385"/>
      <c r="BB44" s="1374"/>
      <c r="BC44" s="1270"/>
      <c r="BD44" s="1270"/>
      <c r="BE44" s="1256"/>
      <c r="BF44" s="1256"/>
      <c r="BG44" s="1256"/>
      <c r="BH44" s="1256"/>
      <c r="BI44" s="1256"/>
      <c r="BJ44" s="1256"/>
      <c r="BK44" s="1256"/>
      <c r="BL44" s="1256"/>
      <c r="BM44" s="1256"/>
      <c r="BN44" s="1256"/>
      <c r="BO44" s="1256"/>
      <c r="BP44" s="1256"/>
      <c r="BQ44" s="1256"/>
      <c r="BR44" s="1256"/>
      <c r="BS44" s="1256"/>
      <c r="BT44" s="1256"/>
      <c r="BU44" s="1256"/>
      <c r="BV44" s="1256"/>
      <c r="BW44" s="1256"/>
      <c r="BX44" s="1256"/>
      <c r="BY44" s="1256"/>
    </row>
    <row r="45" spans="1:77" s="1257" customFormat="1" hidden="1">
      <c r="A45" s="1380"/>
      <c r="B45" s="1273"/>
      <c r="C45" s="1330" t="s">
        <v>1198</v>
      </c>
      <c r="D45" s="1262"/>
      <c r="E45" s="1262"/>
      <c r="F45" s="1262"/>
      <c r="G45" s="1262"/>
      <c r="H45" s="1270"/>
      <c r="I45" s="1262"/>
      <c r="J45" s="1262"/>
      <c r="K45" s="1262"/>
      <c r="L45" s="1331" t="s">
        <v>1364</v>
      </c>
      <c r="M45" s="1331"/>
      <c r="N45" s="1262"/>
      <c r="O45" s="1262"/>
      <c r="P45" s="1262"/>
      <c r="Q45" s="1262"/>
      <c r="R45" s="1332" t="s">
        <v>747</v>
      </c>
      <c r="S45" s="1332">
        <v>0</v>
      </c>
      <c r="T45" s="1333" t="s">
        <v>233</v>
      </c>
      <c r="U45" s="1332">
        <v>0</v>
      </c>
      <c r="V45" s="1332">
        <v>0</v>
      </c>
      <c r="W45" s="1332">
        <v>0</v>
      </c>
      <c r="X45" s="1332">
        <v>0</v>
      </c>
      <c r="Y45" s="1332">
        <v>0</v>
      </c>
      <c r="Z45" s="1262"/>
      <c r="AA45" s="1262"/>
      <c r="AB45" s="1262"/>
      <c r="AC45" s="1262"/>
      <c r="AD45" s="1262"/>
      <c r="AE45" s="1262"/>
      <c r="AF45" s="1262"/>
      <c r="AG45" s="1262"/>
      <c r="AH45" s="1262"/>
      <c r="AI45" s="1262"/>
      <c r="AJ45" s="1262"/>
      <c r="AK45" s="1262"/>
      <c r="AL45" s="1262"/>
      <c r="AM45" s="1262"/>
      <c r="AN45" s="1262"/>
      <c r="AO45" s="1262"/>
      <c r="AP45" s="1262"/>
      <c r="AQ45" s="1331" t="s">
        <v>204</v>
      </c>
      <c r="AR45" s="1331">
        <v>2000</v>
      </c>
      <c r="AS45" s="1262"/>
      <c r="AT45" s="1262"/>
      <c r="AU45" s="1262"/>
      <c r="AV45" s="1334">
        <v>300000</v>
      </c>
      <c r="AW45" s="1270" t="s">
        <v>145</v>
      </c>
      <c r="AX45" s="1270"/>
      <c r="AY45" s="1312"/>
      <c r="AZ45" s="1270"/>
      <c r="BA45" s="1385" t="s">
        <v>1840</v>
      </c>
      <c r="BB45" s="1374"/>
      <c r="BC45" s="1270"/>
      <c r="BD45" s="1270"/>
      <c r="BE45" s="1256"/>
      <c r="BF45" s="1256"/>
      <c r="BG45" s="1256"/>
      <c r="BH45" s="1256"/>
      <c r="BI45" s="1256"/>
      <c r="BJ45" s="1256"/>
      <c r="BK45" s="1256"/>
      <c r="BL45" s="1256"/>
      <c r="BM45" s="1256"/>
      <c r="BN45" s="1256"/>
      <c r="BO45" s="1256"/>
      <c r="BP45" s="1256"/>
      <c r="BQ45" s="1256"/>
      <c r="BR45" s="1256"/>
      <c r="BS45" s="1256"/>
      <c r="BT45" s="1256"/>
      <c r="BU45" s="1256"/>
      <c r="BV45" s="1256"/>
      <c r="BW45" s="1256"/>
      <c r="BX45" s="1256"/>
      <c r="BY45" s="1256"/>
    </row>
    <row r="46" spans="1:77" s="1257" customFormat="1" hidden="1">
      <c r="A46" s="1380"/>
      <c r="B46" s="1273"/>
      <c r="C46" s="1330" t="s">
        <v>1202</v>
      </c>
      <c r="D46" s="1262"/>
      <c r="E46" s="1262"/>
      <c r="F46" s="1262"/>
      <c r="G46" s="1262"/>
      <c r="H46" s="1270"/>
      <c r="I46" s="1262"/>
      <c r="J46" s="1262"/>
      <c r="K46" s="1262"/>
      <c r="L46" s="1331" t="s">
        <v>1368</v>
      </c>
      <c r="M46" s="1331"/>
      <c r="N46" s="1262"/>
      <c r="O46" s="1262"/>
      <c r="P46" s="1262"/>
      <c r="Q46" s="1262"/>
      <c r="R46" s="1332" t="s">
        <v>1449</v>
      </c>
      <c r="S46" s="1332">
        <v>0</v>
      </c>
      <c r="T46" s="1333" t="s">
        <v>221</v>
      </c>
      <c r="U46" s="1332">
        <v>0</v>
      </c>
      <c r="V46" s="1332">
        <v>0</v>
      </c>
      <c r="W46" s="1332">
        <v>0</v>
      </c>
      <c r="X46" s="1332">
        <v>0</v>
      </c>
      <c r="Y46" s="1332">
        <v>0</v>
      </c>
      <c r="Z46" s="1262"/>
      <c r="AA46" s="1262"/>
      <c r="AB46" s="1262"/>
      <c r="AC46" s="1262"/>
      <c r="AD46" s="1262"/>
      <c r="AE46" s="1262"/>
      <c r="AF46" s="1262"/>
      <c r="AG46" s="1262"/>
      <c r="AH46" s="1262"/>
      <c r="AI46" s="1262"/>
      <c r="AJ46" s="1262"/>
      <c r="AK46" s="1262"/>
      <c r="AL46" s="1262"/>
      <c r="AM46" s="1262"/>
      <c r="AN46" s="1262"/>
      <c r="AO46" s="1262"/>
      <c r="AP46" s="1262"/>
      <c r="AQ46" s="1331" t="s">
        <v>204</v>
      </c>
      <c r="AR46" s="1331">
        <v>2000</v>
      </c>
      <c r="AS46" s="1262"/>
      <c r="AT46" s="1262"/>
      <c r="AU46" s="1262"/>
      <c r="AV46" s="1334">
        <v>1125000</v>
      </c>
      <c r="AW46" s="1270" t="s">
        <v>145</v>
      </c>
      <c r="AX46" s="1270"/>
      <c r="AY46" s="1312"/>
      <c r="AZ46" s="1270"/>
      <c r="BA46" s="1385" t="s">
        <v>1840</v>
      </c>
      <c r="BB46" s="1374"/>
      <c r="BC46" s="1270"/>
      <c r="BD46" s="1270"/>
      <c r="BE46" s="1256"/>
      <c r="BF46" s="1256"/>
      <c r="BG46" s="1256"/>
      <c r="BH46" s="1256"/>
      <c r="BI46" s="1256"/>
      <c r="BJ46" s="1256"/>
      <c r="BK46" s="1256"/>
      <c r="BL46" s="1256"/>
      <c r="BM46" s="1256"/>
      <c r="BN46" s="1256"/>
      <c r="BO46" s="1256"/>
      <c r="BP46" s="1256"/>
      <c r="BQ46" s="1256"/>
      <c r="BR46" s="1256"/>
      <c r="BS46" s="1256"/>
      <c r="BT46" s="1256"/>
      <c r="BU46" s="1256"/>
      <c r="BV46" s="1256"/>
      <c r="BW46" s="1256"/>
      <c r="BX46" s="1256"/>
      <c r="BY46" s="1256"/>
    </row>
    <row r="47" spans="1:77" s="1257" customFormat="1" hidden="1">
      <c r="A47" s="1380"/>
      <c r="B47" s="1273"/>
      <c r="C47" s="1330" t="s">
        <v>1203</v>
      </c>
      <c r="D47" s="1262"/>
      <c r="E47" s="1262"/>
      <c r="F47" s="1262"/>
      <c r="G47" s="1262"/>
      <c r="H47" s="1270" t="s">
        <v>1193</v>
      </c>
      <c r="I47" s="1262"/>
      <c r="J47" s="1262"/>
      <c r="K47" s="1262"/>
      <c r="L47" s="1331" t="s">
        <v>1369</v>
      </c>
      <c r="M47" s="1331" t="s">
        <v>1605</v>
      </c>
      <c r="N47" s="1262"/>
      <c r="O47" s="1262"/>
      <c r="P47" s="1262"/>
      <c r="Q47" s="1262"/>
      <c r="R47" s="1332" t="s">
        <v>747</v>
      </c>
      <c r="S47" s="1332">
        <v>0</v>
      </c>
      <c r="T47" s="1333" t="s">
        <v>1525</v>
      </c>
      <c r="U47" s="1332">
        <v>0</v>
      </c>
      <c r="V47" s="1332">
        <v>0</v>
      </c>
      <c r="W47" s="1332">
        <v>0</v>
      </c>
      <c r="X47" s="1332">
        <v>0</v>
      </c>
      <c r="Y47" s="1332">
        <v>0</v>
      </c>
      <c r="Z47" s="1262"/>
      <c r="AA47" s="1262"/>
      <c r="AB47" s="1262"/>
      <c r="AC47" s="1262"/>
      <c r="AD47" s="1262"/>
      <c r="AE47" s="1262"/>
      <c r="AF47" s="1262"/>
      <c r="AG47" s="1262"/>
      <c r="AH47" s="1262"/>
      <c r="AI47" s="1262"/>
      <c r="AJ47" s="1262"/>
      <c r="AK47" s="1262"/>
      <c r="AL47" s="1262"/>
      <c r="AM47" s="1262"/>
      <c r="AN47" s="1262"/>
      <c r="AO47" s="1262"/>
      <c r="AP47" s="1262"/>
      <c r="AQ47" s="1331" t="s">
        <v>204</v>
      </c>
      <c r="AR47" s="1331">
        <v>2006</v>
      </c>
      <c r="AS47" s="1262"/>
      <c r="AT47" s="1262"/>
      <c r="AU47" s="1262"/>
      <c r="AV47" s="1334">
        <v>2470000</v>
      </c>
      <c r="AW47" s="1270" t="s">
        <v>123</v>
      </c>
      <c r="AX47" s="1270"/>
      <c r="AY47" s="1293" t="s">
        <v>1606</v>
      </c>
      <c r="AZ47" s="1270" t="s">
        <v>1193</v>
      </c>
      <c r="BA47" s="1385"/>
      <c r="BB47" s="1374"/>
      <c r="BC47" s="1270"/>
      <c r="BD47" s="1270"/>
      <c r="BE47" s="1256"/>
      <c r="BF47" s="1256"/>
      <c r="BG47" s="1256"/>
      <c r="BH47" s="1256"/>
      <c r="BI47" s="1256"/>
      <c r="BJ47" s="1256"/>
      <c r="BK47" s="1256"/>
      <c r="BL47" s="1256"/>
      <c r="BM47" s="1256"/>
      <c r="BN47" s="1256"/>
      <c r="BO47" s="1256"/>
      <c r="BP47" s="1256"/>
      <c r="BQ47" s="1256"/>
      <c r="BR47" s="1256"/>
      <c r="BS47" s="1256"/>
      <c r="BT47" s="1256"/>
      <c r="BU47" s="1256"/>
      <c r="BV47" s="1256"/>
      <c r="BW47" s="1256"/>
      <c r="BX47" s="1256"/>
      <c r="BY47" s="1256"/>
    </row>
    <row r="48" spans="1:77" s="1257" customFormat="1" hidden="1">
      <c r="A48" s="1380"/>
      <c r="B48" s="1273"/>
      <c r="C48" s="1330" t="s">
        <v>1204</v>
      </c>
      <c r="D48" s="1262"/>
      <c r="E48" s="1262"/>
      <c r="F48" s="1262"/>
      <c r="G48" s="1262"/>
      <c r="H48" s="1270"/>
      <c r="I48" s="1262"/>
      <c r="J48" s="1262"/>
      <c r="K48" s="1262"/>
      <c r="L48" s="1331" t="s">
        <v>1370</v>
      </c>
      <c r="M48" s="1331"/>
      <c r="N48" s="1262"/>
      <c r="O48" s="1262"/>
      <c r="P48" s="1262"/>
      <c r="Q48" s="1262"/>
      <c r="R48" s="1332" t="s">
        <v>1450</v>
      </c>
      <c r="S48" s="1332">
        <v>0</v>
      </c>
      <c r="T48" s="1333" t="s">
        <v>220</v>
      </c>
      <c r="U48" s="1332">
        <v>0</v>
      </c>
      <c r="V48" s="1332">
        <v>0</v>
      </c>
      <c r="W48" s="1332">
        <v>0</v>
      </c>
      <c r="X48" s="1332">
        <v>0</v>
      </c>
      <c r="Y48" s="1332">
        <v>0</v>
      </c>
      <c r="Z48" s="1262"/>
      <c r="AA48" s="1262"/>
      <c r="AB48" s="1262"/>
      <c r="AC48" s="1262"/>
      <c r="AD48" s="1262"/>
      <c r="AE48" s="1262"/>
      <c r="AF48" s="1262"/>
      <c r="AG48" s="1262"/>
      <c r="AH48" s="1262"/>
      <c r="AI48" s="1262"/>
      <c r="AJ48" s="1262"/>
      <c r="AK48" s="1262"/>
      <c r="AL48" s="1262"/>
      <c r="AM48" s="1262"/>
      <c r="AN48" s="1262"/>
      <c r="AO48" s="1262"/>
      <c r="AP48" s="1262"/>
      <c r="AQ48" s="1331" t="s">
        <v>204</v>
      </c>
      <c r="AR48" s="1331">
        <v>2000</v>
      </c>
      <c r="AS48" s="1262"/>
      <c r="AT48" s="1262"/>
      <c r="AU48" s="1262"/>
      <c r="AV48" s="1334">
        <v>39000</v>
      </c>
      <c r="AW48" s="1270"/>
      <c r="AX48" s="1270"/>
      <c r="AY48" s="1312"/>
      <c r="AZ48" s="1270"/>
      <c r="BA48" s="1385" t="s">
        <v>1840</v>
      </c>
      <c r="BB48" s="1374"/>
      <c r="BC48" s="1270"/>
      <c r="BD48" s="1270"/>
      <c r="BE48" s="1256"/>
      <c r="BF48" s="1256"/>
      <c r="BG48" s="1256"/>
      <c r="BH48" s="1256"/>
      <c r="BI48" s="1256"/>
      <c r="BJ48" s="1256"/>
      <c r="BK48" s="1256"/>
      <c r="BL48" s="1256"/>
      <c r="BM48" s="1256"/>
      <c r="BN48" s="1256"/>
      <c r="BO48" s="1256"/>
      <c r="BP48" s="1256"/>
      <c r="BQ48" s="1256"/>
      <c r="BR48" s="1256"/>
      <c r="BS48" s="1256"/>
      <c r="BT48" s="1256"/>
      <c r="BU48" s="1256"/>
      <c r="BV48" s="1256"/>
      <c r="BW48" s="1256"/>
      <c r="BX48" s="1256"/>
      <c r="BY48" s="1256"/>
    </row>
    <row r="49" spans="1:77" s="1257" customFormat="1" hidden="1">
      <c r="A49" s="1380"/>
      <c r="B49" s="1273"/>
      <c r="C49" s="1330" t="s">
        <v>1205</v>
      </c>
      <c r="D49" s="1262"/>
      <c r="E49" s="1262"/>
      <c r="F49" s="1262"/>
      <c r="G49" s="1262"/>
      <c r="H49" s="1270"/>
      <c r="I49" s="1262"/>
      <c r="J49" s="1262"/>
      <c r="K49" s="1262"/>
      <c r="L49" s="1331" t="s">
        <v>1371</v>
      </c>
      <c r="M49" s="1331"/>
      <c r="N49" s="1262"/>
      <c r="O49" s="1262"/>
      <c r="P49" s="1262"/>
      <c r="Q49" s="1262"/>
      <c r="R49" s="1332" t="s">
        <v>1451</v>
      </c>
      <c r="S49" s="1332">
        <v>0</v>
      </c>
      <c r="T49" s="1333" t="s">
        <v>1526</v>
      </c>
      <c r="U49" s="1332">
        <v>0</v>
      </c>
      <c r="V49" s="1332">
        <v>0</v>
      </c>
      <c r="W49" s="1332">
        <v>0</v>
      </c>
      <c r="X49" s="1332">
        <v>0</v>
      </c>
      <c r="Y49" s="1332">
        <v>0</v>
      </c>
      <c r="Z49" s="1262"/>
      <c r="AA49" s="1262"/>
      <c r="AB49" s="1262"/>
      <c r="AC49" s="1262"/>
      <c r="AD49" s="1262"/>
      <c r="AE49" s="1262"/>
      <c r="AF49" s="1262"/>
      <c r="AG49" s="1262"/>
      <c r="AH49" s="1262"/>
      <c r="AI49" s="1262"/>
      <c r="AJ49" s="1262"/>
      <c r="AK49" s="1262"/>
      <c r="AL49" s="1262"/>
      <c r="AM49" s="1262"/>
      <c r="AN49" s="1262"/>
      <c r="AO49" s="1262"/>
      <c r="AP49" s="1262"/>
      <c r="AQ49" s="1331" t="s">
        <v>204</v>
      </c>
      <c r="AR49" s="1331">
        <v>2006</v>
      </c>
      <c r="AS49" s="1262"/>
      <c r="AT49" s="1262"/>
      <c r="AU49" s="1262"/>
      <c r="AV49" s="1334">
        <v>1125000</v>
      </c>
      <c r="AW49" s="1270"/>
      <c r="AX49" s="1270"/>
      <c r="AY49" s="1312"/>
      <c r="AZ49" s="1270"/>
      <c r="BA49" s="1385" t="s">
        <v>1840</v>
      </c>
      <c r="BB49" s="1374"/>
      <c r="BC49" s="1270"/>
      <c r="BD49" s="1270"/>
      <c r="BE49" s="1256"/>
      <c r="BF49" s="1256"/>
      <c r="BG49" s="1256"/>
      <c r="BH49" s="1256"/>
      <c r="BI49" s="1256"/>
      <c r="BJ49" s="1256"/>
      <c r="BK49" s="1256"/>
      <c r="BL49" s="1256"/>
      <c r="BM49" s="1256"/>
      <c r="BN49" s="1256"/>
      <c r="BO49" s="1256"/>
      <c r="BP49" s="1256"/>
      <c r="BQ49" s="1256"/>
      <c r="BR49" s="1256"/>
      <c r="BS49" s="1256"/>
      <c r="BT49" s="1256"/>
      <c r="BU49" s="1256"/>
      <c r="BV49" s="1256"/>
      <c r="BW49" s="1256"/>
      <c r="BX49" s="1256"/>
      <c r="BY49" s="1256"/>
    </row>
    <row r="50" spans="1:77" s="1257" customFormat="1" hidden="1">
      <c r="A50" s="1380"/>
      <c r="B50" s="1273"/>
      <c r="C50" s="1330" t="s">
        <v>1200</v>
      </c>
      <c r="D50" s="1262"/>
      <c r="E50" s="1262"/>
      <c r="F50" s="1262"/>
      <c r="G50" s="1262"/>
      <c r="H50" s="1270"/>
      <c r="I50" s="1262"/>
      <c r="J50" s="1262"/>
      <c r="K50" s="1262"/>
      <c r="L50" s="1331" t="s">
        <v>1366</v>
      </c>
      <c r="M50" s="1331"/>
      <c r="N50" s="1262"/>
      <c r="O50" s="1262"/>
      <c r="P50" s="1262"/>
      <c r="Q50" s="1262"/>
      <c r="R50" s="1332" t="s">
        <v>747</v>
      </c>
      <c r="S50" s="1332">
        <v>0</v>
      </c>
      <c r="T50" s="1333" t="s">
        <v>1523</v>
      </c>
      <c r="U50" s="1332">
        <v>0</v>
      </c>
      <c r="V50" s="1332">
        <v>0</v>
      </c>
      <c r="W50" s="1332">
        <v>0</v>
      </c>
      <c r="X50" s="1332">
        <v>0</v>
      </c>
      <c r="Y50" s="1332">
        <v>0</v>
      </c>
      <c r="Z50" s="1262"/>
      <c r="AA50" s="1262"/>
      <c r="AB50" s="1262"/>
      <c r="AC50" s="1262"/>
      <c r="AD50" s="1262"/>
      <c r="AE50" s="1262"/>
      <c r="AF50" s="1262"/>
      <c r="AG50" s="1262"/>
      <c r="AH50" s="1262"/>
      <c r="AI50" s="1262"/>
      <c r="AJ50" s="1262"/>
      <c r="AK50" s="1262"/>
      <c r="AL50" s="1262"/>
      <c r="AM50" s="1262"/>
      <c r="AN50" s="1262"/>
      <c r="AO50" s="1262"/>
      <c r="AP50" s="1262"/>
      <c r="AQ50" s="1331" t="s">
        <v>204</v>
      </c>
      <c r="AR50" s="1331">
        <v>2000</v>
      </c>
      <c r="AS50" s="1262"/>
      <c r="AT50" s="1262"/>
      <c r="AU50" s="1262"/>
      <c r="AV50" s="1334">
        <v>375000</v>
      </c>
      <c r="AW50" s="1270"/>
      <c r="AX50" s="1270"/>
      <c r="AY50" s="1312"/>
      <c r="AZ50" s="1270"/>
      <c r="BA50" s="1385" t="s">
        <v>1840</v>
      </c>
      <c r="BB50" s="1374"/>
      <c r="BC50" s="1270"/>
      <c r="BD50" s="1270"/>
      <c r="BE50" s="1256"/>
      <c r="BF50" s="1256"/>
      <c r="BG50" s="1256"/>
      <c r="BH50" s="1256"/>
      <c r="BI50" s="1256"/>
      <c r="BJ50" s="1256"/>
      <c r="BK50" s="1256"/>
      <c r="BL50" s="1256"/>
      <c r="BM50" s="1256"/>
      <c r="BN50" s="1256"/>
      <c r="BO50" s="1256"/>
      <c r="BP50" s="1256"/>
      <c r="BQ50" s="1256"/>
      <c r="BR50" s="1256"/>
      <c r="BS50" s="1256"/>
      <c r="BT50" s="1256"/>
      <c r="BU50" s="1256"/>
      <c r="BV50" s="1256"/>
      <c r="BW50" s="1256"/>
      <c r="BX50" s="1256"/>
      <c r="BY50" s="1256"/>
    </row>
    <row r="51" spans="1:77" s="1257" customFormat="1" hidden="1">
      <c r="A51" s="1380"/>
      <c r="B51" s="1273"/>
      <c r="C51" s="1330" t="s">
        <v>1206</v>
      </c>
      <c r="D51" s="1262"/>
      <c r="E51" s="1262"/>
      <c r="F51" s="1262"/>
      <c r="G51" s="1262"/>
      <c r="H51" s="1270"/>
      <c r="I51" s="1262"/>
      <c r="J51" s="1262"/>
      <c r="K51" s="1262"/>
      <c r="L51" s="1331" t="s">
        <v>1372</v>
      </c>
      <c r="M51" s="1331"/>
      <c r="N51" s="1262"/>
      <c r="O51" s="1262"/>
      <c r="P51" s="1262"/>
      <c r="Q51" s="1262"/>
      <c r="R51" s="1332" t="s">
        <v>1452</v>
      </c>
      <c r="S51" s="1332">
        <v>0</v>
      </c>
      <c r="T51" s="1333" t="s">
        <v>225</v>
      </c>
      <c r="U51" s="1332">
        <v>0</v>
      </c>
      <c r="V51" s="1332">
        <v>0</v>
      </c>
      <c r="W51" s="1332">
        <v>0</v>
      </c>
      <c r="X51" s="1332">
        <v>0</v>
      </c>
      <c r="Y51" s="1332">
        <v>0</v>
      </c>
      <c r="Z51" s="1262"/>
      <c r="AA51" s="1262"/>
      <c r="AB51" s="1262"/>
      <c r="AC51" s="1262"/>
      <c r="AD51" s="1262"/>
      <c r="AE51" s="1262"/>
      <c r="AF51" s="1262"/>
      <c r="AG51" s="1262"/>
      <c r="AH51" s="1262"/>
      <c r="AI51" s="1262"/>
      <c r="AJ51" s="1262"/>
      <c r="AK51" s="1262"/>
      <c r="AL51" s="1262"/>
      <c r="AM51" s="1262"/>
      <c r="AN51" s="1262"/>
      <c r="AO51" s="1262"/>
      <c r="AP51" s="1262"/>
      <c r="AQ51" s="1331" t="s">
        <v>204</v>
      </c>
      <c r="AR51" s="1331">
        <v>2006</v>
      </c>
      <c r="AS51" s="1262"/>
      <c r="AT51" s="1262"/>
      <c r="AU51" s="1262"/>
      <c r="AV51" s="1334">
        <v>150000</v>
      </c>
      <c r="AW51" s="1270"/>
      <c r="AX51" s="1270"/>
      <c r="AY51" s="1312"/>
      <c r="AZ51" s="1270"/>
      <c r="BA51" s="1385" t="s">
        <v>1840</v>
      </c>
      <c r="BB51" s="1374"/>
      <c r="BC51" s="1270"/>
      <c r="BD51" s="1270"/>
      <c r="BE51" s="1256"/>
      <c r="BF51" s="1256"/>
      <c r="BG51" s="1256"/>
      <c r="BH51" s="1256"/>
      <c r="BI51" s="1256"/>
      <c r="BJ51" s="1256"/>
      <c r="BK51" s="1256"/>
      <c r="BL51" s="1256"/>
      <c r="BM51" s="1256"/>
      <c r="BN51" s="1256"/>
      <c r="BO51" s="1256"/>
      <c r="BP51" s="1256"/>
      <c r="BQ51" s="1256"/>
      <c r="BR51" s="1256"/>
      <c r="BS51" s="1256"/>
      <c r="BT51" s="1256"/>
      <c r="BU51" s="1256"/>
      <c r="BV51" s="1256"/>
      <c r="BW51" s="1256"/>
      <c r="BX51" s="1256"/>
      <c r="BY51" s="1256"/>
    </row>
    <row r="52" spans="1:77" s="1257" customFormat="1" ht="30" hidden="1">
      <c r="A52" s="1380"/>
      <c r="B52" s="1273"/>
      <c r="C52" s="1330" t="s">
        <v>1207</v>
      </c>
      <c r="D52" s="1262"/>
      <c r="E52" s="1262"/>
      <c r="F52" s="1262"/>
      <c r="G52" s="1262"/>
      <c r="H52" s="1270"/>
      <c r="I52" s="1262"/>
      <c r="J52" s="1262"/>
      <c r="K52" s="1262"/>
      <c r="L52" s="1331" t="s">
        <v>1369</v>
      </c>
      <c r="M52" s="1331"/>
      <c r="N52" s="1262"/>
      <c r="O52" s="1262"/>
      <c r="P52" s="1262"/>
      <c r="Q52" s="1262"/>
      <c r="R52" s="1332" t="s">
        <v>1453</v>
      </c>
      <c r="S52" s="1332">
        <v>0</v>
      </c>
      <c r="T52" s="1333" t="s">
        <v>220</v>
      </c>
      <c r="U52" s="1332">
        <v>0</v>
      </c>
      <c r="V52" s="1332">
        <v>0</v>
      </c>
      <c r="W52" s="1332">
        <v>0</v>
      </c>
      <c r="X52" s="1332">
        <v>0</v>
      </c>
      <c r="Y52" s="1332">
        <v>0</v>
      </c>
      <c r="Z52" s="1262"/>
      <c r="AA52" s="1262"/>
      <c r="AB52" s="1262"/>
      <c r="AC52" s="1262"/>
      <c r="AD52" s="1262"/>
      <c r="AE52" s="1262"/>
      <c r="AF52" s="1262"/>
      <c r="AG52" s="1262"/>
      <c r="AH52" s="1262"/>
      <c r="AI52" s="1262"/>
      <c r="AJ52" s="1262"/>
      <c r="AK52" s="1262"/>
      <c r="AL52" s="1262"/>
      <c r="AM52" s="1262"/>
      <c r="AN52" s="1262"/>
      <c r="AO52" s="1262"/>
      <c r="AP52" s="1262"/>
      <c r="AQ52" s="1331" t="s">
        <v>204</v>
      </c>
      <c r="AR52" s="1331">
        <v>2000</v>
      </c>
      <c r="AS52" s="1262"/>
      <c r="AT52" s="1262"/>
      <c r="AU52" s="1262"/>
      <c r="AV52" s="1334">
        <v>195000</v>
      </c>
      <c r="AW52" s="1270"/>
      <c r="AX52" s="1270"/>
      <c r="AY52" s="1312"/>
      <c r="AZ52" s="1270"/>
      <c r="BA52" s="1385" t="s">
        <v>1840</v>
      </c>
      <c r="BB52" s="1374"/>
      <c r="BC52" s="1270"/>
      <c r="BD52" s="1270"/>
      <c r="BE52" s="1256"/>
      <c r="BF52" s="1256"/>
      <c r="BG52" s="1256"/>
      <c r="BH52" s="1256"/>
      <c r="BI52" s="1256"/>
      <c r="BJ52" s="1256"/>
      <c r="BK52" s="1256"/>
      <c r="BL52" s="1256"/>
      <c r="BM52" s="1256"/>
      <c r="BN52" s="1256"/>
      <c r="BO52" s="1256"/>
      <c r="BP52" s="1256"/>
      <c r="BQ52" s="1256"/>
      <c r="BR52" s="1256"/>
      <c r="BS52" s="1256"/>
      <c r="BT52" s="1256"/>
      <c r="BU52" s="1256"/>
      <c r="BV52" s="1256"/>
      <c r="BW52" s="1256"/>
      <c r="BX52" s="1256"/>
      <c r="BY52" s="1256"/>
    </row>
    <row r="53" spans="1:77" s="1257" customFormat="1" hidden="1">
      <c r="A53" s="1380"/>
      <c r="B53" s="1273"/>
      <c r="C53" s="1330" t="s">
        <v>1198</v>
      </c>
      <c r="D53" s="1262"/>
      <c r="E53" s="1262"/>
      <c r="F53" s="1262"/>
      <c r="G53" s="1262"/>
      <c r="H53" s="1270"/>
      <c r="I53" s="1262"/>
      <c r="J53" s="1262"/>
      <c r="K53" s="1262"/>
      <c r="L53" s="1331" t="s">
        <v>1364</v>
      </c>
      <c r="M53" s="1331"/>
      <c r="N53" s="1262"/>
      <c r="O53" s="1262"/>
      <c r="P53" s="1262"/>
      <c r="Q53" s="1262"/>
      <c r="R53" s="1332" t="s">
        <v>747</v>
      </c>
      <c r="S53" s="1332">
        <v>0</v>
      </c>
      <c r="T53" s="1333" t="s">
        <v>1527</v>
      </c>
      <c r="U53" s="1332">
        <v>0</v>
      </c>
      <c r="V53" s="1332">
        <v>0</v>
      </c>
      <c r="W53" s="1332">
        <v>0</v>
      </c>
      <c r="X53" s="1332">
        <v>0</v>
      </c>
      <c r="Y53" s="1332">
        <v>0</v>
      </c>
      <c r="Z53" s="1262"/>
      <c r="AA53" s="1262"/>
      <c r="AB53" s="1262"/>
      <c r="AC53" s="1262"/>
      <c r="AD53" s="1262"/>
      <c r="AE53" s="1262"/>
      <c r="AF53" s="1262"/>
      <c r="AG53" s="1262"/>
      <c r="AH53" s="1262"/>
      <c r="AI53" s="1262"/>
      <c r="AJ53" s="1262"/>
      <c r="AK53" s="1262"/>
      <c r="AL53" s="1262"/>
      <c r="AM53" s="1262"/>
      <c r="AN53" s="1262"/>
      <c r="AO53" s="1262"/>
      <c r="AP53" s="1262"/>
      <c r="AQ53" s="1331" t="s">
        <v>204</v>
      </c>
      <c r="AR53" s="1331">
        <v>2002</v>
      </c>
      <c r="AS53" s="1262"/>
      <c r="AT53" s="1262"/>
      <c r="AU53" s="1262"/>
      <c r="AV53" s="1334">
        <v>280000</v>
      </c>
      <c r="AW53" s="1270"/>
      <c r="AX53" s="1270"/>
      <c r="AY53" s="1312"/>
      <c r="AZ53" s="1270"/>
      <c r="BA53" s="1385" t="s">
        <v>1840</v>
      </c>
      <c r="BB53" s="1374"/>
      <c r="BC53" s="1270"/>
      <c r="BD53" s="1270"/>
      <c r="BE53" s="1256"/>
      <c r="BF53" s="1256"/>
      <c r="BG53" s="1256"/>
      <c r="BH53" s="1256"/>
      <c r="BI53" s="1256"/>
      <c r="BJ53" s="1256"/>
      <c r="BK53" s="1256"/>
      <c r="BL53" s="1256"/>
      <c r="BM53" s="1256"/>
      <c r="BN53" s="1256"/>
      <c r="BO53" s="1256"/>
      <c r="BP53" s="1256"/>
      <c r="BQ53" s="1256"/>
      <c r="BR53" s="1256"/>
      <c r="BS53" s="1256"/>
      <c r="BT53" s="1256"/>
      <c r="BU53" s="1256"/>
      <c r="BV53" s="1256"/>
      <c r="BW53" s="1256"/>
      <c r="BX53" s="1256"/>
      <c r="BY53" s="1256"/>
    </row>
    <row r="54" spans="1:77" s="1257" customFormat="1" hidden="1">
      <c r="A54" s="1380"/>
      <c r="B54" s="1273"/>
      <c r="C54" s="1330" t="s">
        <v>1199</v>
      </c>
      <c r="D54" s="1262"/>
      <c r="E54" s="1262"/>
      <c r="F54" s="1262"/>
      <c r="G54" s="1262"/>
      <c r="H54" s="1270"/>
      <c r="I54" s="1262"/>
      <c r="J54" s="1262"/>
      <c r="K54" s="1262"/>
      <c r="L54" s="1331" t="s">
        <v>1365</v>
      </c>
      <c r="M54" s="1331"/>
      <c r="N54" s="1262"/>
      <c r="O54" s="1262"/>
      <c r="P54" s="1262"/>
      <c r="Q54" s="1262"/>
      <c r="R54" s="1332" t="s">
        <v>747</v>
      </c>
      <c r="S54" s="1332">
        <v>0</v>
      </c>
      <c r="T54" s="1333" t="s">
        <v>1525</v>
      </c>
      <c r="U54" s="1332">
        <v>0</v>
      </c>
      <c r="V54" s="1332">
        <v>0</v>
      </c>
      <c r="W54" s="1332">
        <v>0</v>
      </c>
      <c r="X54" s="1332">
        <v>0</v>
      </c>
      <c r="Y54" s="1332">
        <v>0</v>
      </c>
      <c r="Z54" s="1262"/>
      <c r="AA54" s="1262"/>
      <c r="AB54" s="1262"/>
      <c r="AC54" s="1262"/>
      <c r="AD54" s="1262"/>
      <c r="AE54" s="1262"/>
      <c r="AF54" s="1262"/>
      <c r="AG54" s="1262"/>
      <c r="AH54" s="1262"/>
      <c r="AI54" s="1262"/>
      <c r="AJ54" s="1262"/>
      <c r="AK54" s="1262"/>
      <c r="AL54" s="1262"/>
      <c r="AM54" s="1262"/>
      <c r="AN54" s="1262"/>
      <c r="AO54" s="1262"/>
      <c r="AP54" s="1262"/>
      <c r="AQ54" s="1331" t="s">
        <v>204</v>
      </c>
      <c r="AR54" s="1331">
        <v>2000</v>
      </c>
      <c r="AS54" s="1262"/>
      <c r="AT54" s="1262"/>
      <c r="AU54" s="1262"/>
      <c r="AV54" s="1334">
        <v>112500</v>
      </c>
      <c r="AW54" s="1270"/>
      <c r="AX54" s="1270"/>
      <c r="AY54" s="1312"/>
      <c r="AZ54" s="1270"/>
      <c r="BA54" s="1385" t="s">
        <v>1840</v>
      </c>
      <c r="BB54" s="1374"/>
      <c r="BC54" s="1270"/>
      <c r="BD54" s="1270"/>
      <c r="BE54" s="1256"/>
      <c r="BF54" s="1256"/>
      <c r="BG54" s="1256"/>
      <c r="BH54" s="1256"/>
      <c r="BI54" s="1256"/>
      <c r="BJ54" s="1256"/>
      <c r="BK54" s="1256"/>
      <c r="BL54" s="1256"/>
      <c r="BM54" s="1256"/>
      <c r="BN54" s="1256"/>
      <c r="BO54" s="1256"/>
      <c r="BP54" s="1256"/>
      <c r="BQ54" s="1256"/>
      <c r="BR54" s="1256"/>
      <c r="BS54" s="1256"/>
      <c r="BT54" s="1256"/>
      <c r="BU54" s="1256"/>
      <c r="BV54" s="1256"/>
      <c r="BW54" s="1256"/>
      <c r="BX54" s="1256"/>
      <c r="BY54" s="1256"/>
    </row>
    <row r="55" spans="1:77" s="1257" customFormat="1" hidden="1">
      <c r="A55" s="1380"/>
      <c r="B55" s="1273"/>
      <c r="C55" s="1330" t="s">
        <v>1208</v>
      </c>
      <c r="D55" s="1262"/>
      <c r="E55" s="1262"/>
      <c r="F55" s="1262"/>
      <c r="G55" s="1262"/>
      <c r="H55" s="1270"/>
      <c r="I55" s="1262"/>
      <c r="J55" s="1262"/>
      <c r="K55" s="1262"/>
      <c r="L55" s="1331" t="s">
        <v>1365</v>
      </c>
      <c r="M55" s="1331"/>
      <c r="N55" s="1262"/>
      <c r="O55" s="1262"/>
      <c r="P55" s="1262"/>
      <c r="Q55" s="1262"/>
      <c r="R55" s="1332" t="s">
        <v>747</v>
      </c>
      <c r="S55" s="1332">
        <v>0</v>
      </c>
      <c r="T55" s="1333" t="s">
        <v>1525</v>
      </c>
      <c r="U55" s="1332">
        <v>0</v>
      </c>
      <c r="V55" s="1332">
        <v>0</v>
      </c>
      <c r="W55" s="1332">
        <v>0</v>
      </c>
      <c r="X55" s="1332">
        <v>0</v>
      </c>
      <c r="Y55" s="1332">
        <v>0</v>
      </c>
      <c r="Z55" s="1262"/>
      <c r="AA55" s="1262"/>
      <c r="AB55" s="1262"/>
      <c r="AC55" s="1262"/>
      <c r="AD55" s="1262"/>
      <c r="AE55" s="1262"/>
      <c r="AF55" s="1262"/>
      <c r="AG55" s="1262"/>
      <c r="AH55" s="1262"/>
      <c r="AI55" s="1262"/>
      <c r="AJ55" s="1262"/>
      <c r="AK55" s="1262"/>
      <c r="AL55" s="1262"/>
      <c r="AM55" s="1262"/>
      <c r="AN55" s="1262"/>
      <c r="AO55" s="1262"/>
      <c r="AP55" s="1262"/>
      <c r="AQ55" s="1331" t="s">
        <v>204</v>
      </c>
      <c r="AR55" s="1331">
        <v>2002</v>
      </c>
      <c r="AS55" s="1262"/>
      <c r="AT55" s="1262"/>
      <c r="AU55" s="1262"/>
      <c r="AV55" s="1334">
        <v>210000</v>
      </c>
      <c r="AW55" s="1270"/>
      <c r="AX55" s="1270"/>
      <c r="AY55" s="1312"/>
      <c r="AZ55" s="1270"/>
      <c r="BA55" s="1385" t="s">
        <v>1840</v>
      </c>
      <c r="BB55" s="1374"/>
      <c r="BC55" s="1270"/>
      <c r="BD55" s="1270"/>
      <c r="BE55" s="1256"/>
      <c r="BF55" s="1256"/>
      <c r="BG55" s="1256"/>
      <c r="BH55" s="1256"/>
      <c r="BI55" s="1256"/>
      <c r="BJ55" s="1256"/>
      <c r="BK55" s="1256"/>
      <c r="BL55" s="1256"/>
      <c r="BM55" s="1256"/>
      <c r="BN55" s="1256"/>
      <c r="BO55" s="1256"/>
      <c r="BP55" s="1256"/>
      <c r="BQ55" s="1256"/>
      <c r="BR55" s="1256"/>
      <c r="BS55" s="1256"/>
      <c r="BT55" s="1256"/>
      <c r="BU55" s="1256"/>
      <c r="BV55" s="1256"/>
      <c r="BW55" s="1256"/>
      <c r="BX55" s="1256"/>
      <c r="BY55" s="1256"/>
    </row>
    <row r="56" spans="1:77" s="1257" customFormat="1" hidden="1">
      <c r="A56" s="1380"/>
      <c r="B56" s="1273"/>
      <c r="C56" s="1330" t="s">
        <v>1209</v>
      </c>
      <c r="D56" s="1262"/>
      <c r="E56" s="1262"/>
      <c r="F56" s="1262"/>
      <c r="G56" s="1262"/>
      <c r="H56" s="1270"/>
      <c r="I56" s="1262"/>
      <c r="J56" s="1262"/>
      <c r="K56" s="1262"/>
      <c r="L56" s="1331" t="s">
        <v>1373</v>
      </c>
      <c r="M56" s="1331"/>
      <c r="N56" s="1262"/>
      <c r="O56" s="1262"/>
      <c r="P56" s="1262"/>
      <c r="Q56" s="1262"/>
      <c r="R56" s="1332" t="s">
        <v>784</v>
      </c>
      <c r="S56" s="1332">
        <v>0</v>
      </c>
      <c r="T56" s="1333" t="s">
        <v>230</v>
      </c>
      <c r="U56" s="1332">
        <v>0</v>
      </c>
      <c r="V56" s="1332">
        <v>0</v>
      </c>
      <c r="W56" s="1332">
        <v>0</v>
      </c>
      <c r="X56" s="1332">
        <v>0</v>
      </c>
      <c r="Y56" s="1332">
        <v>0</v>
      </c>
      <c r="Z56" s="1262"/>
      <c r="AA56" s="1262"/>
      <c r="AB56" s="1262"/>
      <c r="AC56" s="1262"/>
      <c r="AD56" s="1262"/>
      <c r="AE56" s="1262"/>
      <c r="AF56" s="1262"/>
      <c r="AG56" s="1262"/>
      <c r="AH56" s="1262"/>
      <c r="AI56" s="1262"/>
      <c r="AJ56" s="1262"/>
      <c r="AK56" s="1262"/>
      <c r="AL56" s="1262"/>
      <c r="AM56" s="1262"/>
      <c r="AN56" s="1262"/>
      <c r="AO56" s="1262"/>
      <c r="AP56" s="1262"/>
      <c r="AQ56" s="1331" t="s">
        <v>204</v>
      </c>
      <c r="AR56" s="1331">
        <v>2000</v>
      </c>
      <c r="AS56" s="1262"/>
      <c r="AT56" s="1262"/>
      <c r="AU56" s="1262"/>
      <c r="AV56" s="1334">
        <v>97500</v>
      </c>
      <c r="AW56" s="1270"/>
      <c r="AX56" s="1270"/>
      <c r="AY56" s="1312"/>
      <c r="AZ56" s="1270"/>
      <c r="BA56" s="1385" t="s">
        <v>1840</v>
      </c>
      <c r="BB56" s="1374"/>
      <c r="BC56" s="1270"/>
      <c r="BD56" s="1270"/>
      <c r="BE56" s="1256"/>
      <c r="BF56" s="1256"/>
      <c r="BG56" s="1256"/>
      <c r="BH56" s="1256"/>
      <c r="BI56" s="1256"/>
      <c r="BJ56" s="1256"/>
      <c r="BK56" s="1256"/>
      <c r="BL56" s="1256"/>
      <c r="BM56" s="1256"/>
      <c r="BN56" s="1256"/>
      <c r="BO56" s="1256"/>
      <c r="BP56" s="1256"/>
      <c r="BQ56" s="1256"/>
      <c r="BR56" s="1256"/>
      <c r="BS56" s="1256"/>
      <c r="BT56" s="1256"/>
      <c r="BU56" s="1256"/>
      <c r="BV56" s="1256"/>
      <c r="BW56" s="1256"/>
      <c r="BX56" s="1256"/>
      <c r="BY56" s="1256"/>
    </row>
    <row r="57" spans="1:77" s="1257" customFormat="1" hidden="1">
      <c r="A57" s="1380"/>
      <c r="B57" s="1273"/>
      <c r="C57" s="1330" t="s">
        <v>1200</v>
      </c>
      <c r="D57" s="1262"/>
      <c r="E57" s="1262"/>
      <c r="F57" s="1262"/>
      <c r="G57" s="1262"/>
      <c r="H57" s="1270"/>
      <c r="I57" s="1262"/>
      <c r="J57" s="1262"/>
      <c r="K57" s="1262"/>
      <c r="L57" s="1331" t="s">
        <v>1366</v>
      </c>
      <c r="M57" s="1331"/>
      <c r="N57" s="1262"/>
      <c r="O57" s="1262"/>
      <c r="P57" s="1262"/>
      <c r="Q57" s="1262"/>
      <c r="R57" s="1332" t="s">
        <v>747</v>
      </c>
      <c r="S57" s="1332">
        <v>0</v>
      </c>
      <c r="T57" s="1333" t="s">
        <v>1523</v>
      </c>
      <c r="U57" s="1332">
        <v>0</v>
      </c>
      <c r="V57" s="1332">
        <v>0</v>
      </c>
      <c r="W57" s="1332">
        <v>0</v>
      </c>
      <c r="X57" s="1332">
        <v>0</v>
      </c>
      <c r="Y57" s="1332">
        <v>0</v>
      </c>
      <c r="Z57" s="1262"/>
      <c r="AA57" s="1262"/>
      <c r="AB57" s="1262"/>
      <c r="AC57" s="1262"/>
      <c r="AD57" s="1262"/>
      <c r="AE57" s="1262"/>
      <c r="AF57" s="1262"/>
      <c r="AG57" s="1262"/>
      <c r="AH57" s="1262"/>
      <c r="AI57" s="1262"/>
      <c r="AJ57" s="1262"/>
      <c r="AK57" s="1262"/>
      <c r="AL57" s="1262"/>
      <c r="AM57" s="1262"/>
      <c r="AN57" s="1262"/>
      <c r="AO57" s="1262"/>
      <c r="AP57" s="1262"/>
      <c r="AQ57" s="1331" t="s">
        <v>204</v>
      </c>
      <c r="AR57" s="1331">
        <v>2004</v>
      </c>
      <c r="AS57" s="1262"/>
      <c r="AT57" s="1262"/>
      <c r="AU57" s="1262"/>
      <c r="AV57" s="1334">
        <v>175000</v>
      </c>
      <c r="AW57" s="1270"/>
      <c r="AX57" s="1270"/>
      <c r="AY57" s="1312"/>
      <c r="AZ57" s="1270"/>
      <c r="BA57" s="1385" t="s">
        <v>1840</v>
      </c>
      <c r="BB57" s="1374"/>
      <c r="BC57" s="1270"/>
      <c r="BD57" s="1270"/>
      <c r="BE57" s="1256"/>
      <c r="BF57" s="1256"/>
      <c r="BG57" s="1256"/>
      <c r="BH57" s="1256"/>
      <c r="BI57" s="1256"/>
      <c r="BJ57" s="1256"/>
      <c r="BK57" s="1256"/>
      <c r="BL57" s="1256"/>
      <c r="BM57" s="1256"/>
      <c r="BN57" s="1256"/>
      <c r="BO57" s="1256"/>
      <c r="BP57" s="1256"/>
      <c r="BQ57" s="1256"/>
      <c r="BR57" s="1256"/>
      <c r="BS57" s="1256"/>
      <c r="BT57" s="1256"/>
      <c r="BU57" s="1256"/>
      <c r="BV57" s="1256"/>
      <c r="BW57" s="1256"/>
      <c r="BX57" s="1256"/>
      <c r="BY57" s="1256"/>
    </row>
    <row r="58" spans="1:77" s="1257" customFormat="1" hidden="1">
      <c r="A58" s="1380"/>
      <c r="B58" s="1273"/>
      <c r="C58" s="1330" t="s">
        <v>1210</v>
      </c>
      <c r="D58" s="1262"/>
      <c r="E58" s="1262"/>
      <c r="F58" s="1262"/>
      <c r="G58" s="1262"/>
      <c r="H58" s="1270"/>
      <c r="I58" s="1262"/>
      <c r="J58" s="1262"/>
      <c r="K58" s="1262"/>
      <c r="L58" s="1331" t="s">
        <v>1374</v>
      </c>
      <c r="M58" s="1331"/>
      <c r="N58" s="1262"/>
      <c r="O58" s="1262"/>
      <c r="P58" s="1262"/>
      <c r="Q58" s="1262"/>
      <c r="R58" s="1332" t="s">
        <v>1454</v>
      </c>
      <c r="S58" s="1332">
        <v>0</v>
      </c>
      <c r="T58" s="1333" t="s">
        <v>1528</v>
      </c>
      <c r="U58" s="1332">
        <v>0</v>
      </c>
      <c r="V58" s="1332">
        <v>0</v>
      </c>
      <c r="W58" s="1332">
        <v>0</v>
      </c>
      <c r="X58" s="1332">
        <v>0</v>
      </c>
      <c r="Y58" s="1332">
        <v>0</v>
      </c>
      <c r="Z58" s="1262"/>
      <c r="AA58" s="1262"/>
      <c r="AB58" s="1262"/>
      <c r="AC58" s="1262"/>
      <c r="AD58" s="1262"/>
      <c r="AE58" s="1262"/>
      <c r="AF58" s="1262"/>
      <c r="AG58" s="1262"/>
      <c r="AH58" s="1262"/>
      <c r="AI58" s="1262"/>
      <c r="AJ58" s="1262"/>
      <c r="AK58" s="1262"/>
      <c r="AL58" s="1262"/>
      <c r="AM58" s="1262"/>
      <c r="AN58" s="1262"/>
      <c r="AO58" s="1262"/>
      <c r="AP58" s="1262"/>
      <c r="AQ58" s="1331" t="s">
        <v>204</v>
      </c>
      <c r="AR58" s="1331">
        <v>2005</v>
      </c>
      <c r="AS58" s="1262"/>
      <c r="AT58" s="1262"/>
      <c r="AU58" s="1262"/>
      <c r="AV58" s="1334">
        <v>187500</v>
      </c>
      <c r="AW58" s="1270"/>
      <c r="AX58" s="1270"/>
      <c r="AY58" s="1312"/>
      <c r="AZ58" s="1270"/>
      <c r="BA58" s="1385" t="s">
        <v>1840</v>
      </c>
      <c r="BB58" s="1374"/>
      <c r="BC58" s="1270"/>
      <c r="BD58" s="1270"/>
      <c r="BE58" s="1256"/>
      <c r="BF58" s="1256"/>
      <c r="BG58" s="1256"/>
      <c r="BH58" s="1256"/>
      <c r="BI58" s="1256"/>
      <c r="BJ58" s="1256"/>
      <c r="BK58" s="1256"/>
      <c r="BL58" s="1256"/>
      <c r="BM58" s="1256"/>
      <c r="BN58" s="1256"/>
      <c r="BO58" s="1256"/>
      <c r="BP58" s="1256"/>
      <c r="BQ58" s="1256"/>
      <c r="BR58" s="1256"/>
      <c r="BS58" s="1256"/>
      <c r="BT58" s="1256"/>
      <c r="BU58" s="1256"/>
      <c r="BV58" s="1256"/>
      <c r="BW58" s="1256"/>
      <c r="BX58" s="1256"/>
      <c r="BY58" s="1256"/>
    </row>
    <row r="59" spans="1:77" s="1257" customFormat="1" ht="30" hidden="1">
      <c r="A59" s="1380"/>
      <c r="B59" s="1273"/>
      <c r="C59" s="1330" t="s">
        <v>1211</v>
      </c>
      <c r="D59" s="1262"/>
      <c r="E59" s="1262"/>
      <c r="F59" s="1262"/>
      <c r="G59" s="1262"/>
      <c r="H59" s="1270"/>
      <c r="I59" s="1262"/>
      <c r="J59" s="1262"/>
      <c r="K59" s="1262"/>
      <c r="L59" s="1331" t="s">
        <v>1375</v>
      </c>
      <c r="M59" s="1331"/>
      <c r="N59" s="1262"/>
      <c r="O59" s="1262"/>
      <c r="P59" s="1262"/>
      <c r="Q59" s="1262"/>
      <c r="R59" s="1332" t="s">
        <v>747</v>
      </c>
      <c r="S59" s="1332">
        <v>0</v>
      </c>
      <c r="T59" s="1333" t="s">
        <v>1529</v>
      </c>
      <c r="U59" s="1332">
        <v>0</v>
      </c>
      <c r="V59" s="1332">
        <v>0</v>
      </c>
      <c r="W59" s="1332">
        <v>0</v>
      </c>
      <c r="X59" s="1332">
        <v>0</v>
      </c>
      <c r="Y59" s="1332">
        <v>0</v>
      </c>
      <c r="Z59" s="1262"/>
      <c r="AA59" s="1262"/>
      <c r="AB59" s="1262"/>
      <c r="AC59" s="1262"/>
      <c r="AD59" s="1262"/>
      <c r="AE59" s="1262"/>
      <c r="AF59" s="1262"/>
      <c r="AG59" s="1262"/>
      <c r="AH59" s="1262"/>
      <c r="AI59" s="1262"/>
      <c r="AJ59" s="1262"/>
      <c r="AK59" s="1262"/>
      <c r="AL59" s="1262"/>
      <c r="AM59" s="1262"/>
      <c r="AN59" s="1262"/>
      <c r="AO59" s="1262"/>
      <c r="AP59" s="1262"/>
      <c r="AQ59" s="1331" t="s">
        <v>204</v>
      </c>
      <c r="AR59" s="1331">
        <v>2002</v>
      </c>
      <c r="AS59" s="1262"/>
      <c r="AT59" s="1262"/>
      <c r="AU59" s="1262"/>
      <c r="AV59" s="1334">
        <v>84000</v>
      </c>
      <c r="AW59" s="1270"/>
      <c r="AX59" s="1270"/>
      <c r="AY59" s="1312"/>
      <c r="AZ59" s="1270"/>
      <c r="BA59" s="1385" t="s">
        <v>1840</v>
      </c>
      <c r="BB59" s="1374"/>
      <c r="BC59" s="1270"/>
      <c r="BD59" s="1270"/>
      <c r="BE59" s="1256"/>
      <c r="BF59" s="1256"/>
      <c r="BG59" s="1256"/>
      <c r="BH59" s="1256"/>
      <c r="BI59" s="1256"/>
      <c r="BJ59" s="1256"/>
      <c r="BK59" s="1256"/>
      <c r="BL59" s="1256"/>
      <c r="BM59" s="1256"/>
      <c r="BN59" s="1256"/>
      <c r="BO59" s="1256"/>
      <c r="BP59" s="1256"/>
      <c r="BQ59" s="1256"/>
      <c r="BR59" s="1256"/>
      <c r="BS59" s="1256"/>
      <c r="BT59" s="1256"/>
      <c r="BU59" s="1256"/>
      <c r="BV59" s="1256"/>
      <c r="BW59" s="1256"/>
      <c r="BX59" s="1256"/>
      <c r="BY59" s="1256"/>
    </row>
    <row r="60" spans="1:77" s="1257" customFormat="1" hidden="1">
      <c r="A60" s="1380"/>
      <c r="B60" s="1273"/>
      <c r="C60" s="1330" t="s">
        <v>1205</v>
      </c>
      <c r="D60" s="1262"/>
      <c r="E60" s="1262"/>
      <c r="F60" s="1262"/>
      <c r="G60" s="1262"/>
      <c r="H60" s="1270"/>
      <c r="I60" s="1262"/>
      <c r="J60" s="1262"/>
      <c r="K60" s="1262"/>
      <c r="L60" s="1331" t="s">
        <v>1371</v>
      </c>
      <c r="M60" s="1331"/>
      <c r="N60" s="1262"/>
      <c r="O60" s="1262"/>
      <c r="P60" s="1262"/>
      <c r="Q60" s="1262"/>
      <c r="R60" s="1332" t="s">
        <v>1451</v>
      </c>
      <c r="S60" s="1332">
        <v>0</v>
      </c>
      <c r="T60" s="1333" t="s">
        <v>1526</v>
      </c>
      <c r="U60" s="1332">
        <v>0</v>
      </c>
      <c r="V60" s="1332">
        <v>0</v>
      </c>
      <c r="W60" s="1332">
        <v>0</v>
      </c>
      <c r="X60" s="1332">
        <v>0</v>
      </c>
      <c r="Y60" s="1332">
        <v>0</v>
      </c>
      <c r="Z60" s="1262"/>
      <c r="AA60" s="1262"/>
      <c r="AB60" s="1262"/>
      <c r="AC60" s="1262"/>
      <c r="AD60" s="1262"/>
      <c r="AE60" s="1262"/>
      <c r="AF60" s="1262"/>
      <c r="AG60" s="1262"/>
      <c r="AH60" s="1262"/>
      <c r="AI60" s="1262"/>
      <c r="AJ60" s="1262"/>
      <c r="AK60" s="1262"/>
      <c r="AL60" s="1262"/>
      <c r="AM60" s="1262"/>
      <c r="AN60" s="1262"/>
      <c r="AO60" s="1262"/>
      <c r="AP60" s="1262"/>
      <c r="AQ60" s="1331" t="s">
        <v>204</v>
      </c>
      <c r="AR60" s="1331">
        <v>2000</v>
      </c>
      <c r="AS60" s="1262"/>
      <c r="AT60" s="1262"/>
      <c r="AU60" s="1262"/>
      <c r="AV60" s="1334">
        <v>56320000</v>
      </c>
      <c r="AW60" s="1270"/>
      <c r="AX60" s="1270"/>
      <c r="AY60" s="1312"/>
      <c r="AZ60" s="1270"/>
      <c r="BA60" s="1385" t="s">
        <v>1840</v>
      </c>
      <c r="BB60" s="1374"/>
      <c r="BC60" s="1270"/>
      <c r="BD60" s="1270"/>
      <c r="BE60" s="1256"/>
      <c r="BF60" s="1256"/>
      <c r="BG60" s="1256"/>
      <c r="BH60" s="1256"/>
      <c r="BI60" s="1256"/>
      <c r="BJ60" s="1256"/>
      <c r="BK60" s="1256"/>
      <c r="BL60" s="1256"/>
      <c r="BM60" s="1256"/>
      <c r="BN60" s="1256"/>
      <c r="BO60" s="1256"/>
      <c r="BP60" s="1256"/>
      <c r="BQ60" s="1256"/>
      <c r="BR60" s="1256"/>
      <c r="BS60" s="1256"/>
      <c r="BT60" s="1256"/>
      <c r="BU60" s="1256"/>
      <c r="BV60" s="1256"/>
      <c r="BW60" s="1256"/>
      <c r="BX60" s="1256"/>
      <c r="BY60" s="1256"/>
    </row>
    <row r="61" spans="1:77" s="1257" customFormat="1" hidden="1">
      <c r="A61" s="1380"/>
      <c r="B61" s="1273"/>
      <c r="C61" s="1330" t="s">
        <v>1212</v>
      </c>
      <c r="D61" s="1262"/>
      <c r="E61" s="1262"/>
      <c r="F61" s="1262"/>
      <c r="G61" s="1262"/>
      <c r="H61" s="1270"/>
      <c r="I61" s="1262"/>
      <c r="J61" s="1262"/>
      <c r="K61" s="1262"/>
      <c r="L61" s="1331" t="s">
        <v>1376</v>
      </c>
      <c r="M61" s="1331"/>
      <c r="N61" s="1262"/>
      <c r="O61" s="1262"/>
      <c r="P61" s="1262"/>
      <c r="Q61" s="1262"/>
      <c r="R61" s="1332" t="s">
        <v>747</v>
      </c>
      <c r="S61" s="1332">
        <v>0</v>
      </c>
      <c r="T61" s="1333" t="s">
        <v>233</v>
      </c>
      <c r="U61" s="1332">
        <v>0</v>
      </c>
      <c r="V61" s="1332">
        <v>0</v>
      </c>
      <c r="W61" s="1332">
        <v>0</v>
      </c>
      <c r="X61" s="1332">
        <v>0</v>
      </c>
      <c r="Y61" s="1332">
        <v>0</v>
      </c>
      <c r="Z61" s="1262"/>
      <c r="AA61" s="1262"/>
      <c r="AB61" s="1262"/>
      <c r="AC61" s="1262"/>
      <c r="AD61" s="1262"/>
      <c r="AE61" s="1262"/>
      <c r="AF61" s="1262"/>
      <c r="AG61" s="1262"/>
      <c r="AH61" s="1262"/>
      <c r="AI61" s="1262"/>
      <c r="AJ61" s="1262"/>
      <c r="AK61" s="1262"/>
      <c r="AL61" s="1262"/>
      <c r="AM61" s="1262"/>
      <c r="AN61" s="1262"/>
      <c r="AO61" s="1262"/>
      <c r="AP61" s="1262"/>
      <c r="AQ61" s="1331" t="s">
        <v>204</v>
      </c>
      <c r="AR61" s="1331">
        <v>2003</v>
      </c>
      <c r="AS61" s="1262"/>
      <c r="AT61" s="1262"/>
      <c r="AU61" s="1262"/>
      <c r="AV61" s="1334">
        <v>1020000</v>
      </c>
      <c r="AW61" s="1270"/>
      <c r="AX61" s="1270"/>
      <c r="AY61" s="1312"/>
      <c r="AZ61" s="1270"/>
      <c r="BA61" s="1385" t="s">
        <v>1840</v>
      </c>
      <c r="BB61" s="1374"/>
      <c r="BC61" s="1270"/>
      <c r="BD61" s="1270"/>
      <c r="BE61" s="1256"/>
      <c r="BF61" s="1256"/>
      <c r="BG61" s="1256"/>
      <c r="BH61" s="1256"/>
      <c r="BI61" s="1256"/>
      <c r="BJ61" s="1256"/>
      <c r="BK61" s="1256"/>
      <c r="BL61" s="1256"/>
      <c r="BM61" s="1256"/>
      <c r="BN61" s="1256"/>
      <c r="BO61" s="1256"/>
      <c r="BP61" s="1256"/>
      <c r="BQ61" s="1256"/>
      <c r="BR61" s="1256"/>
      <c r="BS61" s="1256"/>
      <c r="BT61" s="1256"/>
      <c r="BU61" s="1256"/>
      <c r="BV61" s="1256"/>
      <c r="BW61" s="1256"/>
      <c r="BX61" s="1256"/>
      <c r="BY61" s="1256"/>
    </row>
    <row r="62" spans="1:77" s="1288" customFormat="1" ht="30" hidden="1">
      <c r="A62" s="1380"/>
      <c r="B62" s="1283"/>
      <c r="C62" s="1335" t="s">
        <v>1213</v>
      </c>
      <c r="D62" s="1264"/>
      <c r="E62" s="1264"/>
      <c r="F62" s="1264"/>
      <c r="G62" s="1264"/>
      <c r="H62" s="1291"/>
      <c r="I62" s="1264"/>
      <c r="J62" s="1264"/>
      <c r="K62" s="1264"/>
      <c r="L62" s="1337" t="s">
        <v>1377</v>
      </c>
      <c r="M62" s="1337"/>
      <c r="N62" s="1264"/>
      <c r="O62" s="1264"/>
      <c r="P62" s="1264"/>
      <c r="Q62" s="1264"/>
      <c r="R62" s="1336" t="s">
        <v>747</v>
      </c>
      <c r="S62" s="1336">
        <v>0</v>
      </c>
      <c r="T62" s="1342" t="s">
        <v>1530</v>
      </c>
      <c r="U62" s="1336">
        <v>0</v>
      </c>
      <c r="V62" s="1336">
        <v>0</v>
      </c>
      <c r="W62" s="1336">
        <v>0</v>
      </c>
      <c r="X62" s="1336">
        <v>0</v>
      </c>
      <c r="Y62" s="1336">
        <v>0</v>
      </c>
      <c r="Z62" s="1264"/>
      <c r="AA62" s="1264"/>
      <c r="AB62" s="1264"/>
      <c r="AC62" s="1264"/>
      <c r="AD62" s="1264"/>
      <c r="AE62" s="1264"/>
      <c r="AF62" s="1264"/>
      <c r="AG62" s="1264"/>
      <c r="AH62" s="1264"/>
      <c r="AI62" s="1264"/>
      <c r="AJ62" s="1264"/>
      <c r="AK62" s="1264"/>
      <c r="AL62" s="1264"/>
      <c r="AM62" s="1264"/>
      <c r="AN62" s="1264"/>
      <c r="AO62" s="1264"/>
      <c r="AP62" s="1264"/>
      <c r="AQ62" s="1337" t="s">
        <v>204</v>
      </c>
      <c r="AR62" s="1337">
        <v>2002</v>
      </c>
      <c r="AS62" s="1264"/>
      <c r="AT62" s="1264"/>
      <c r="AU62" s="1264"/>
      <c r="AV62" s="1338">
        <v>1470000</v>
      </c>
      <c r="AW62" s="1291"/>
      <c r="AX62" s="1291"/>
      <c r="AY62" s="1311"/>
      <c r="AZ62" s="1291"/>
      <c r="BA62" s="1392" t="s">
        <v>1840</v>
      </c>
      <c r="BB62" s="1375"/>
      <c r="BC62" s="1291"/>
      <c r="BD62" s="1291"/>
      <c r="BE62" s="1287"/>
      <c r="BF62" s="1287"/>
      <c r="BG62" s="1287"/>
      <c r="BH62" s="1287"/>
      <c r="BI62" s="1287"/>
      <c r="BJ62" s="1287"/>
      <c r="BK62" s="1287"/>
      <c r="BL62" s="1287"/>
      <c r="BM62" s="1287"/>
      <c r="BN62" s="1287"/>
      <c r="BO62" s="1287"/>
      <c r="BP62" s="1287"/>
      <c r="BQ62" s="1287"/>
      <c r="BR62" s="1287"/>
      <c r="BS62" s="1287"/>
      <c r="BT62" s="1287"/>
      <c r="BU62" s="1287"/>
      <c r="BV62" s="1287"/>
      <c r="BW62" s="1287"/>
      <c r="BX62" s="1287"/>
      <c r="BY62" s="1287"/>
    </row>
    <row r="63" spans="1:77" s="1257" customFormat="1" hidden="1">
      <c r="A63" s="1380"/>
      <c r="B63" s="1273"/>
      <c r="C63" s="1330" t="s">
        <v>1214</v>
      </c>
      <c r="D63" s="1262"/>
      <c r="E63" s="1262"/>
      <c r="F63" s="1262"/>
      <c r="G63" s="1262"/>
      <c r="H63" s="1270"/>
      <c r="I63" s="1262"/>
      <c r="J63" s="1262"/>
      <c r="K63" s="1262"/>
      <c r="L63" s="1331" t="s">
        <v>1378</v>
      </c>
      <c r="M63" s="1331"/>
      <c r="N63" s="1262"/>
      <c r="O63" s="1262"/>
      <c r="P63" s="1262"/>
      <c r="Q63" s="1262"/>
      <c r="R63" s="1332" t="s">
        <v>747</v>
      </c>
      <c r="S63" s="1332">
        <v>0</v>
      </c>
      <c r="T63" s="1333" t="s">
        <v>233</v>
      </c>
      <c r="U63" s="1332">
        <v>0</v>
      </c>
      <c r="V63" s="1332">
        <v>0</v>
      </c>
      <c r="W63" s="1332">
        <v>0</v>
      </c>
      <c r="X63" s="1332">
        <v>0</v>
      </c>
      <c r="Y63" s="1332">
        <v>0</v>
      </c>
      <c r="Z63" s="1262"/>
      <c r="AA63" s="1262"/>
      <c r="AB63" s="1262"/>
      <c r="AC63" s="1262"/>
      <c r="AD63" s="1262"/>
      <c r="AE63" s="1262"/>
      <c r="AF63" s="1262"/>
      <c r="AG63" s="1262"/>
      <c r="AH63" s="1262"/>
      <c r="AI63" s="1262"/>
      <c r="AJ63" s="1262"/>
      <c r="AK63" s="1262"/>
      <c r="AL63" s="1262"/>
      <c r="AM63" s="1262"/>
      <c r="AN63" s="1262"/>
      <c r="AO63" s="1262"/>
      <c r="AP63" s="1262"/>
      <c r="AQ63" s="1331" t="s">
        <v>204</v>
      </c>
      <c r="AR63" s="1331">
        <v>2002</v>
      </c>
      <c r="AS63" s="1262"/>
      <c r="AT63" s="1262"/>
      <c r="AU63" s="1262"/>
      <c r="AV63" s="1334">
        <v>130000</v>
      </c>
      <c r="AW63" s="1270"/>
      <c r="AX63" s="1270"/>
      <c r="AY63" s="1312"/>
      <c r="AZ63" s="1270"/>
      <c r="BA63" s="1385" t="s">
        <v>1840</v>
      </c>
      <c r="BB63" s="1374"/>
      <c r="BC63" s="1270"/>
      <c r="BD63" s="1270"/>
      <c r="BE63" s="1256"/>
      <c r="BF63" s="1256"/>
      <c r="BG63" s="1256"/>
      <c r="BH63" s="1256"/>
      <c r="BI63" s="1256"/>
      <c r="BJ63" s="1256"/>
      <c r="BK63" s="1256"/>
      <c r="BL63" s="1256"/>
      <c r="BM63" s="1256"/>
      <c r="BN63" s="1256"/>
      <c r="BO63" s="1256"/>
      <c r="BP63" s="1256"/>
      <c r="BQ63" s="1256"/>
      <c r="BR63" s="1256"/>
      <c r="BS63" s="1256"/>
      <c r="BT63" s="1256"/>
      <c r="BU63" s="1256"/>
      <c r="BV63" s="1256"/>
      <c r="BW63" s="1256"/>
      <c r="BX63" s="1256"/>
      <c r="BY63" s="1256"/>
    </row>
    <row r="64" spans="1:77" s="1257" customFormat="1" hidden="1">
      <c r="A64" s="1380"/>
      <c r="B64" s="1273"/>
      <c r="C64" s="1330" t="s">
        <v>1210</v>
      </c>
      <c r="D64" s="1262"/>
      <c r="E64" s="1262"/>
      <c r="F64" s="1262"/>
      <c r="G64" s="1262"/>
      <c r="H64" s="1270"/>
      <c r="I64" s="1262"/>
      <c r="J64" s="1262"/>
      <c r="K64" s="1262"/>
      <c r="L64" s="1331" t="s">
        <v>1374</v>
      </c>
      <c r="M64" s="1331"/>
      <c r="N64" s="1262"/>
      <c r="O64" s="1262"/>
      <c r="P64" s="1262"/>
      <c r="Q64" s="1262"/>
      <c r="R64" s="1332" t="s">
        <v>1455</v>
      </c>
      <c r="S64" s="1332">
        <v>0</v>
      </c>
      <c r="T64" s="1333" t="s">
        <v>1528</v>
      </c>
      <c r="U64" s="1332">
        <v>0</v>
      </c>
      <c r="V64" s="1332">
        <v>0</v>
      </c>
      <c r="W64" s="1332">
        <v>0</v>
      </c>
      <c r="X64" s="1332">
        <v>0</v>
      </c>
      <c r="Y64" s="1332">
        <v>0</v>
      </c>
      <c r="Z64" s="1262"/>
      <c r="AA64" s="1262"/>
      <c r="AB64" s="1262"/>
      <c r="AC64" s="1262"/>
      <c r="AD64" s="1262"/>
      <c r="AE64" s="1262"/>
      <c r="AF64" s="1262"/>
      <c r="AG64" s="1262"/>
      <c r="AH64" s="1262"/>
      <c r="AI64" s="1262"/>
      <c r="AJ64" s="1262"/>
      <c r="AK64" s="1262"/>
      <c r="AL64" s="1262"/>
      <c r="AM64" s="1262"/>
      <c r="AN64" s="1262"/>
      <c r="AO64" s="1262"/>
      <c r="AP64" s="1262"/>
      <c r="AQ64" s="1331" t="s">
        <v>204</v>
      </c>
      <c r="AR64" s="1331">
        <v>2002</v>
      </c>
      <c r="AS64" s="1262"/>
      <c r="AT64" s="1262"/>
      <c r="AU64" s="1262"/>
      <c r="AV64" s="1334">
        <v>120000</v>
      </c>
      <c r="AW64" s="1270"/>
      <c r="AX64" s="1270"/>
      <c r="AY64" s="1312"/>
      <c r="AZ64" s="1270"/>
      <c r="BA64" s="1385" t="s">
        <v>1840</v>
      </c>
      <c r="BB64" s="1374"/>
      <c r="BC64" s="1270"/>
      <c r="BD64" s="1270"/>
      <c r="BE64" s="1256"/>
      <c r="BF64" s="1256"/>
      <c r="BG64" s="1256"/>
      <c r="BH64" s="1256"/>
      <c r="BI64" s="1256"/>
      <c r="BJ64" s="1256"/>
      <c r="BK64" s="1256"/>
      <c r="BL64" s="1256"/>
      <c r="BM64" s="1256"/>
      <c r="BN64" s="1256"/>
      <c r="BO64" s="1256"/>
      <c r="BP64" s="1256"/>
      <c r="BQ64" s="1256"/>
      <c r="BR64" s="1256"/>
      <c r="BS64" s="1256"/>
      <c r="BT64" s="1256"/>
      <c r="BU64" s="1256"/>
      <c r="BV64" s="1256"/>
      <c r="BW64" s="1256"/>
      <c r="BX64" s="1256"/>
      <c r="BY64" s="1256"/>
    </row>
    <row r="65" spans="1:77" s="1257" customFormat="1" hidden="1">
      <c r="A65" s="1380"/>
      <c r="B65" s="1273"/>
      <c r="C65" s="1330" t="s">
        <v>1215</v>
      </c>
      <c r="D65" s="1262"/>
      <c r="E65" s="1262"/>
      <c r="F65" s="1262"/>
      <c r="G65" s="1262"/>
      <c r="H65" s="1270"/>
      <c r="I65" s="1262"/>
      <c r="J65" s="1262"/>
      <c r="K65" s="1262"/>
      <c r="L65" s="1331" t="s">
        <v>1379</v>
      </c>
      <c r="M65" s="1331"/>
      <c r="N65" s="1262"/>
      <c r="O65" s="1262"/>
      <c r="P65" s="1262"/>
      <c r="Q65" s="1262"/>
      <c r="R65" s="1332" t="s">
        <v>1456</v>
      </c>
      <c r="S65" s="1332">
        <v>0</v>
      </c>
      <c r="T65" s="1333" t="s">
        <v>225</v>
      </c>
      <c r="U65" s="1332">
        <v>0</v>
      </c>
      <c r="V65" s="1332">
        <v>0</v>
      </c>
      <c r="W65" s="1332">
        <v>0</v>
      </c>
      <c r="X65" s="1332">
        <v>0</v>
      </c>
      <c r="Y65" s="1332">
        <v>0</v>
      </c>
      <c r="Z65" s="1262"/>
      <c r="AA65" s="1262"/>
      <c r="AB65" s="1262"/>
      <c r="AC65" s="1262"/>
      <c r="AD65" s="1262"/>
      <c r="AE65" s="1262"/>
      <c r="AF65" s="1262"/>
      <c r="AG65" s="1262"/>
      <c r="AH65" s="1262"/>
      <c r="AI65" s="1262"/>
      <c r="AJ65" s="1262"/>
      <c r="AK65" s="1262"/>
      <c r="AL65" s="1262"/>
      <c r="AM65" s="1262"/>
      <c r="AN65" s="1262"/>
      <c r="AO65" s="1262"/>
      <c r="AP65" s="1262"/>
      <c r="AQ65" s="1331" t="s">
        <v>204</v>
      </c>
      <c r="AR65" s="1331">
        <v>2000</v>
      </c>
      <c r="AS65" s="1262"/>
      <c r="AT65" s="1262"/>
      <c r="AU65" s="1262"/>
      <c r="AV65" s="1334">
        <v>81250</v>
      </c>
      <c r="AW65" s="1270"/>
      <c r="AX65" s="1270"/>
      <c r="AY65" s="1312"/>
      <c r="AZ65" s="1270"/>
      <c r="BA65" s="1385" t="s">
        <v>1840</v>
      </c>
      <c r="BB65" s="1374"/>
      <c r="BC65" s="1270"/>
      <c r="BD65" s="1270"/>
      <c r="BE65" s="1256"/>
      <c r="BF65" s="1256"/>
      <c r="BG65" s="1256"/>
      <c r="BH65" s="1256"/>
      <c r="BI65" s="1256"/>
      <c r="BJ65" s="1256"/>
      <c r="BK65" s="1256"/>
      <c r="BL65" s="1256"/>
      <c r="BM65" s="1256"/>
      <c r="BN65" s="1256"/>
      <c r="BO65" s="1256"/>
      <c r="BP65" s="1256"/>
      <c r="BQ65" s="1256"/>
      <c r="BR65" s="1256"/>
      <c r="BS65" s="1256"/>
      <c r="BT65" s="1256"/>
      <c r="BU65" s="1256"/>
      <c r="BV65" s="1256"/>
      <c r="BW65" s="1256"/>
      <c r="BX65" s="1256"/>
      <c r="BY65" s="1256"/>
    </row>
    <row r="66" spans="1:77" s="1257" customFormat="1" hidden="1">
      <c r="A66" s="1380"/>
      <c r="B66" s="1273"/>
      <c r="C66" s="1330" t="s">
        <v>1216</v>
      </c>
      <c r="D66" s="1262"/>
      <c r="E66" s="1262"/>
      <c r="F66" s="1262"/>
      <c r="G66" s="1262"/>
      <c r="H66" s="1270"/>
      <c r="I66" s="1262"/>
      <c r="J66" s="1262"/>
      <c r="K66" s="1262"/>
      <c r="L66" s="1331" t="s">
        <v>1380</v>
      </c>
      <c r="M66" s="1331"/>
      <c r="N66" s="1262"/>
      <c r="O66" s="1262"/>
      <c r="P66" s="1262"/>
      <c r="Q66" s="1262"/>
      <c r="R66" s="1332" t="s">
        <v>1457</v>
      </c>
      <c r="S66" s="1332">
        <v>0</v>
      </c>
      <c r="T66" s="1333" t="s">
        <v>220</v>
      </c>
      <c r="U66" s="1332">
        <v>0</v>
      </c>
      <c r="V66" s="1332">
        <v>0</v>
      </c>
      <c r="W66" s="1332">
        <v>0</v>
      </c>
      <c r="X66" s="1332">
        <v>0</v>
      </c>
      <c r="Y66" s="1332">
        <v>0</v>
      </c>
      <c r="Z66" s="1262"/>
      <c r="AA66" s="1262"/>
      <c r="AB66" s="1262"/>
      <c r="AC66" s="1262"/>
      <c r="AD66" s="1262"/>
      <c r="AE66" s="1262"/>
      <c r="AF66" s="1262"/>
      <c r="AG66" s="1262"/>
      <c r="AH66" s="1262"/>
      <c r="AI66" s="1262"/>
      <c r="AJ66" s="1262"/>
      <c r="AK66" s="1262"/>
      <c r="AL66" s="1262"/>
      <c r="AM66" s="1262"/>
      <c r="AN66" s="1262"/>
      <c r="AO66" s="1262"/>
      <c r="AP66" s="1262"/>
      <c r="AQ66" s="1331" t="s">
        <v>204</v>
      </c>
      <c r="AR66" s="1331">
        <v>2002</v>
      </c>
      <c r="AS66" s="1262"/>
      <c r="AT66" s="1262"/>
      <c r="AU66" s="1262"/>
      <c r="AV66" s="1334">
        <v>150000</v>
      </c>
      <c r="AW66" s="1270"/>
      <c r="AX66" s="1270"/>
      <c r="AY66" s="1312"/>
      <c r="AZ66" s="1270"/>
      <c r="BA66" s="1385" t="s">
        <v>1840</v>
      </c>
      <c r="BB66" s="1374"/>
      <c r="BC66" s="1270"/>
      <c r="BD66" s="1270"/>
      <c r="BE66" s="1256"/>
      <c r="BF66" s="1256"/>
      <c r="BG66" s="1256"/>
      <c r="BH66" s="1256"/>
      <c r="BI66" s="1256"/>
      <c r="BJ66" s="1256"/>
      <c r="BK66" s="1256"/>
      <c r="BL66" s="1256"/>
      <c r="BM66" s="1256"/>
      <c r="BN66" s="1256"/>
      <c r="BO66" s="1256"/>
      <c r="BP66" s="1256"/>
      <c r="BQ66" s="1256"/>
      <c r="BR66" s="1256"/>
      <c r="BS66" s="1256"/>
      <c r="BT66" s="1256"/>
      <c r="BU66" s="1256"/>
      <c r="BV66" s="1256"/>
      <c r="BW66" s="1256"/>
      <c r="BX66" s="1256"/>
      <c r="BY66" s="1256"/>
    </row>
    <row r="67" spans="1:77" s="1257" customFormat="1" hidden="1">
      <c r="A67" s="1380"/>
      <c r="B67" s="1273"/>
      <c r="C67" s="1330" t="s">
        <v>1204</v>
      </c>
      <c r="D67" s="1262"/>
      <c r="E67" s="1262"/>
      <c r="F67" s="1262"/>
      <c r="G67" s="1262"/>
      <c r="H67" s="1270"/>
      <c r="I67" s="1262"/>
      <c r="J67" s="1262"/>
      <c r="K67" s="1262"/>
      <c r="L67" s="1331" t="s">
        <v>1365</v>
      </c>
      <c r="M67" s="1331"/>
      <c r="N67" s="1262"/>
      <c r="O67" s="1262"/>
      <c r="P67" s="1262"/>
      <c r="Q67" s="1262"/>
      <c r="R67" s="1332" t="s">
        <v>747</v>
      </c>
      <c r="S67" s="1332">
        <v>0</v>
      </c>
      <c r="T67" s="1333" t="s">
        <v>220</v>
      </c>
      <c r="U67" s="1332">
        <v>0</v>
      </c>
      <c r="V67" s="1332">
        <v>0</v>
      </c>
      <c r="W67" s="1332">
        <v>0</v>
      </c>
      <c r="X67" s="1332">
        <v>0</v>
      </c>
      <c r="Y67" s="1332">
        <v>0</v>
      </c>
      <c r="Z67" s="1262"/>
      <c r="AA67" s="1262"/>
      <c r="AB67" s="1262"/>
      <c r="AC67" s="1262"/>
      <c r="AD67" s="1262"/>
      <c r="AE67" s="1262"/>
      <c r="AF67" s="1262"/>
      <c r="AG67" s="1262"/>
      <c r="AH67" s="1262"/>
      <c r="AI67" s="1262"/>
      <c r="AJ67" s="1262"/>
      <c r="AK67" s="1262"/>
      <c r="AL67" s="1262"/>
      <c r="AM67" s="1262"/>
      <c r="AN67" s="1262"/>
      <c r="AO67" s="1262"/>
      <c r="AP67" s="1262"/>
      <c r="AQ67" s="1331" t="s">
        <v>204</v>
      </c>
      <c r="AR67" s="1331">
        <v>2003</v>
      </c>
      <c r="AS67" s="1262"/>
      <c r="AT67" s="1262"/>
      <c r="AU67" s="1262"/>
      <c r="AV67" s="1334">
        <v>63000</v>
      </c>
      <c r="AW67" s="1270"/>
      <c r="AX67" s="1270"/>
      <c r="AY67" s="1312"/>
      <c r="AZ67" s="1270"/>
      <c r="BA67" s="1385" t="s">
        <v>1840</v>
      </c>
      <c r="BB67" s="1374"/>
      <c r="BC67" s="1270"/>
      <c r="BD67" s="1270"/>
      <c r="BE67" s="1256"/>
      <c r="BF67" s="1256"/>
      <c r="BG67" s="1256"/>
      <c r="BH67" s="1256"/>
      <c r="BI67" s="1256"/>
      <c r="BJ67" s="1256"/>
      <c r="BK67" s="1256"/>
      <c r="BL67" s="1256"/>
      <c r="BM67" s="1256"/>
      <c r="BN67" s="1256"/>
      <c r="BO67" s="1256"/>
      <c r="BP67" s="1256"/>
      <c r="BQ67" s="1256"/>
      <c r="BR67" s="1256"/>
      <c r="BS67" s="1256"/>
      <c r="BT67" s="1256"/>
      <c r="BU67" s="1256"/>
      <c r="BV67" s="1256"/>
      <c r="BW67" s="1256"/>
      <c r="BX67" s="1256"/>
      <c r="BY67" s="1256"/>
    </row>
    <row r="68" spans="1:77" s="1257" customFormat="1" hidden="1">
      <c r="A68" s="1380"/>
      <c r="B68" s="1273"/>
      <c r="C68" s="1330" t="s">
        <v>1217</v>
      </c>
      <c r="D68" s="1262"/>
      <c r="E68" s="1262"/>
      <c r="F68" s="1262"/>
      <c r="G68" s="1262"/>
      <c r="H68" s="1270"/>
      <c r="I68" s="1262"/>
      <c r="J68" s="1262"/>
      <c r="K68" s="1262"/>
      <c r="L68" s="1331" t="s">
        <v>1381</v>
      </c>
      <c r="M68" s="1331"/>
      <c r="N68" s="1262"/>
      <c r="O68" s="1262"/>
      <c r="P68" s="1262"/>
      <c r="Q68" s="1262"/>
      <c r="R68" s="1332" t="s">
        <v>747</v>
      </c>
      <c r="S68" s="1332">
        <v>0</v>
      </c>
      <c r="T68" s="1333" t="s">
        <v>233</v>
      </c>
      <c r="U68" s="1332">
        <v>0</v>
      </c>
      <c r="V68" s="1332">
        <v>0</v>
      </c>
      <c r="W68" s="1332">
        <v>0</v>
      </c>
      <c r="X68" s="1332">
        <v>0</v>
      </c>
      <c r="Y68" s="1332">
        <v>0</v>
      </c>
      <c r="Z68" s="1262"/>
      <c r="AA68" s="1262"/>
      <c r="AB68" s="1262"/>
      <c r="AC68" s="1262"/>
      <c r="AD68" s="1262"/>
      <c r="AE68" s="1262"/>
      <c r="AF68" s="1262"/>
      <c r="AG68" s="1262"/>
      <c r="AH68" s="1262"/>
      <c r="AI68" s="1262"/>
      <c r="AJ68" s="1262"/>
      <c r="AK68" s="1262"/>
      <c r="AL68" s="1262"/>
      <c r="AM68" s="1262"/>
      <c r="AN68" s="1262"/>
      <c r="AO68" s="1262"/>
      <c r="AP68" s="1262"/>
      <c r="AQ68" s="1331" t="s">
        <v>204</v>
      </c>
      <c r="AR68" s="1331">
        <v>2000</v>
      </c>
      <c r="AS68" s="1262"/>
      <c r="AT68" s="1262"/>
      <c r="AU68" s="1262"/>
      <c r="AV68" s="1334">
        <v>650000</v>
      </c>
      <c r="AW68" s="1270"/>
      <c r="AX68" s="1270"/>
      <c r="AY68" s="1312"/>
      <c r="AZ68" s="1270"/>
      <c r="BA68" s="1385" t="s">
        <v>1840</v>
      </c>
      <c r="BB68" s="1374"/>
      <c r="BC68" s="1270"/>
      <c r="BD68" s="1270"/>
      <c r="BE68" s="1256"/>
      <c r="BF68" s="1256"/>
      <c r="BG68" s="1256"/>
      <c r="BH68" s="1256"/>
      <c r="BI68" s="1256"/>
      <c r="BJ68" s="1256"/>
      <c r="BK68" s="1256"/>
      <c r="BL68" s="1256"/>
      <c r="BM68" s="1256"/>
      <c r="BN68" s="1256"/>
      <c r="BO68" s="1256"/>
      <c r="BP68" s="1256"/>
      <c r="BQ68" s="1256"/>
      <c r="BR68" s="1256"/>
      <c r="BS68" s="1256"/>
      <c r="BT68" s="1256"/>
      <c r="BU68" s="1256"/>
      <c r="BV68" s="1256"/>
      <c r="BW68" s="1256"/>
      <c r="BX68" s="1256"/>
      <c r="BY68" s="1256"/>
    </row>
    <row r="69" spans="1:77" s="1257" customFormat="1" hidden="1">
      <c r="A69" s="1380"/>
      <c r="B69" s="1273"/>
      <c r="C69" s="1330" t="s">
        <v>1218</v>
      </c>
      <c r="D69" s="1262"/>
      <c r="E69" s="1262"/>
      <c r="F69" s="1262"/>
      <c r="G69" s="1262"/>
      <c r="H69" s="1270"/>
      <c r="I69" s="1262"/>
      <c r="J69" s="1262"/>
      <c r="K69" s="1262"/>
      <c r="L69" s="1331" t="s">
        <v>1382</v>
      </c>
      <c r="M69" s="1331"/>
      <c r="N69" s="1262"/>
      <c r="O69" s="1262"/>
      <c r="P69" s="1262"/>
      <c r="Q69" s="1262"/>
      <c r="R69" s="1332" t="s">
        <v>747</v>
      </c>
      <c r="S69" s="1332">
        <v>0</v>
      </c>
      <c r="T69" s="1333" t="s">
        <v>233</v>
      </c>
      <c r="U69" s="1332">
        <v>0</v>
      </c>
      <c r="V69" s="1332">
        <v>0</v>
      </c>
      <c r="W69" s="1332">
        <v>0</v>
      </c>
      <c r="X69" s="1332">
        <v>0</v>
      </c>
      <c r="Y69" s="1332">
        <v>0</v>
      </c>
      <c r="Z69" s="1262"/>
      <c r="AA69" s="1262"/>
      <c r="AB69" s="1262"/>
      <c r="AC69" s="1262"/>
      <c r="AD69" s="1262"/>
      <c r="AE69" s="1262"/>
      <c r="AF69" s="1262"/>
      <c r="AG69" s="1262"/>
      <c r="AH69" s="1262"/>
      <c r="AI69" s="1262"/>
      <c r="AJ69" s="1262"/>
      <c r="AK69" s="1262"/>
      <c r="AL69" s="1262"/>
      <c r="AM69" s="1262"/>
      <c r="AN69" s="1262"/>
      <c r="AO69" s="1262"/>
      <c r="AP69" s="1262"/>
      <c r="AQ69" s="1331" t="s">
        <v>204</v>
      </c>
      <c r="AR69" s="1331">
        <v>2001</v>
      </c>
      <c r="AS69" s="1262"/>
      <c r="AT69" s="1262"/>
      <c r="AU69" s="1262"/>
      <c r="AV69" s="1334">
        <v>292500</v>
      </c>
      <c r="AW69" s="1270"/>
      <c r="AX69" s="1270"/>
      <c r="AY69" s="1312"/>
      <c r="AZ69" s="1270"/>
      <c r="BA69" s="1385" t="s">
        <v>1840</v>
      </c>
      <c r="BB69" s="1374"/>
      <c r="BC69" s="1270"/>
      <c r="BD69" s="1270"/>
      <c r="BE69" s="1256"/>
      <c r="BF69" s="1256"/>
      <c r="BG69" s="1256"/>
      <c r="BH69" s="1256"/>
      <c r="BI69" s="1256"/>
      <c r="BJ69" s="1256"/>
      <c r="BK69" s="1256"/>
      <c r="BL69" s="1256"/>
      <c r="BM69" s="1256"/>
      <c r="BN69" s="1256"/>
      <c r="BO69" s="1256"/>
      <c r="BP69" s="1256"/>
      <c r="BQ69" s="1256"/>
      <c r="BR69" s="1256"/>
      <c r="BS69" s="1256"/>
      <c r="BT69" s="1256"/>
      <c r="BU69" s="1256"/>
      <c r="BV69" s="1256"/>
      <c r="BW69" s="1256"/>
      <c r="BX69" s="1256"/>
      <c r="BY69" s="1256"/>
    </row>
    <row r="70" spans="1:77" s="1257" customFormat="1" hidden="1">
      <c r="A70" s="1380"/>
      <c r="B70" s="1273"/>
      <c r="C70" s="1330" t="s">
        <v>1219</v>
      </c>
      <c r="D70" s="1262"/>
      <c r="E70" s="1262"/>
      <c r="F70" s="1262"/>
      <c r="G70" s="1262"/>
      <c r="H70" s="1270"/>
      <c r="I70" s="1262"/>
      <c r="J70" s="1262"/>
      <c r="K70" s="1262"/>
      <c r="L70" s="1331" t="s">
        <v>1383</v>
      </c>
      <c r="M70" s="1331"/>
      <c r="N70" s="1262"/>
      <c r="O70" s="1262"/>
      <c r="P70" s="1262"/>
      <c r="Q70" s="1262"/>
      <c r="R70" s="1332" t="s">
        <v>1448</v>
      </c>
      <c r="S70" s="1332">
        <v>0</v>
      </c>
      <c r="T70" s="1333" t="s">
        <v>1524</v>
      </c>
      <c r="U70" s="1332">
        <v>0</v>
      </c>
      <c r="V70" s="1332">
        <v>0</v>
      </c>
      <c r="W70" s="1332">
        <v>0</v>
      </c>
      <c r="X70" s="1332">
        <v>0</v>
      </c>
      <c r="Y70" s="1332">
        <v>0</v>
      </c>
      <c r="Z70" s="1262"/>
      <c r="AA70" s="1262"/>
      <c r="AB70" s="1262"/>
      <c r="AC70" s="1262"/>
      <c r="AD70" s="1262"/>
      <c r="AE70" s="1262"/>
      <c r="AF70" s="1262"/>
      <c r="AG70" s="1262"/>
      <c r="AH70" s="1262"/>
      <c r="AI70" s="1262"/>
      <c r="AJ70" s="1262"/>
      <c r="AK70" s="1262"/>
      <c r="AL70" s="1262"/>
      <c r="AM70" s="1262"/>
      <c r="AN70" s="1262"/>
      <c r="AO70" s="1262"/>
      <c r="AP70" s="1262"/>
      <c r="AQ70" s="1331" t="s">
        <v>204</v>
      </c>
      <c r="AR70" s="1331">
        <v>2000</v>
      </c>
      <c r="AS70" s="1262"/>
      <c r="AT70" s="1262"/>
      <c r="AU70" s="1262"/>
      <c r="AV70" s="1334">
        <v>130000</v>
      </c>
      <c r="AW70" s="1270"/>
      <c r="AX70" s="1270"/>
      <c r="AY70" s="1312"/>
      <c r="AZ70" s="1270"/>
      <c r="BA70" s="1385" t="s">
        <v>1840</v>
      </c>
      <c r="BB70" s="1374"/>
      <c r="BC70" s="1270"/>
      <c r="BD70" s="1270"/>
      <c r="BE70" s="1256"/>
      <c r="BF70" s="1256"/>
      <c r="BG70" s="1256"/>
      <c r="BH70" s="1256"/>
      <c r="BI70" s="1256"/>
      <c r="BJ70" s="1256"/>
      <c r="BK70" s="1256"/>
      <c r="BL70" s="1256"/>
      <c r="BM70" s="1256"/>
      <c r="BN70" s="1256"/>
      <c r="BO70" s="1256"/>
      <c r="BP70" s="1256"/>
      <c r="BQ70" s="1256"/>
      <c r="BR70" s="1256"/>
      <c r="BS70" s="1256"/>
      <c r="BT70" s="1256"/>
      <c r="BU70" s="1256"/>
      <c r="BV70" s="1256"/>
      <c r="BW70" s="1256"/>
      <c r="BX70" s="1256"/>
      <c r="BY70" s="1256"/>
    </row>
    <row r="71" spans="1:77" s="1257" customFormat="1" hidden="1">
      <c r="A71" s="1380"/>
      <c r="B71" s="1273"/>
      <c r="C71" s="1330" t="s">
        <v>1220</v>
      </c>
      <c r="D71" s="1262"/>
      <c r="E71" s="1262"/>
      <c r="F71" s="1262"/>
      <c r="G71" s="1262"/>
      <c r="H71" s="1270"/>
      <c r="I71" s="1262"/>
      <c r="J71" s="1262"/>
      <c r="K71" s="1262"/>
      <c r="L71" s="1331" t="s">
        <v>1384</v>
      </c>
      <c r="M71" s="1331"/>
      <c r="N71" s="1262"/>
      <c r="O71" s="1262"/>
      <c r="P71" s="1262"/>
      <c r="Q71" s="1262"/>
      <c r="R71" s="1332" t="s">
        <v>1458</v>
      </c>
      <c r="S71" s="1332">
        <v>0</v>
      </c>
      <c r="T71" s="1333" t="s">
        <v>222</v>
      </c>
      <c r="U71" s="1332">
        <v>0</v>
      </c>
      <c r="V71" s="1332">
        <v>0</v>
      </c>
      <c r="W71" s="1332">
        <v>0</v>
      </c>
      <c r="X71" s="1332">
        <v>0</v>
      </c>
      <c r="Y71" s="1332">
        <v>0</v>
      </c>
      <c r="Z71" s="1262"/>
      <c r="AA71" s="1262"/>
      <c r="AB71" s="1262"/>
      <c r="AC71" s="1262"/>
      <c r="AD71" s="1262"/>
      <c r="AE71" s="1262"/>
      <c r="AF71" s="1262"/>
      <c r="AG71" s="1262"/>
      <c r="AH71" s="1262"/>
      <c r="AI71" s="1262"/>
      <c r="AJ71" s="1262"/>
      <c r="AK71" s="1262"/>
      <c r="AL71" s="1262"/>
      <c r="AM71" s="1262"/>
      <c r="AN71" s="1262"/>
      <c r="AO71" s="1262"/>
      <c r="AP71" s="1262"/>
      <c r="AQ71" s="1331" t="s">
        <v>204</v>
      </c>
      <c r="AR71" s="1331">
        <v>2006</v>
      </c>
      <c r="AS71" s="1262"/>
      <c r="AT71" s="1262"/>
      <c r="AU71" s="1262"/>
      <c r="AV71" s="1334">
        <v>315000</v>
      </c>
      <c r="AW71" s="1270"/>
      <c r="AX71" s="1270"/>
      <c r="AY71" s="1312"/>
      <c r="AZ71" s="1270"/>
      <c r="BA71" s="1385" t="s">
        <v>1840</v>
      </c>
      <c r="BB71" s="1374"/>
      <c r="BC71" s="1270"/>
      <c r="BD71" s="1270"/>
      <c r="BE71" s="1256"/>
      <c r="BF71" s="1256"/>
      <c r="BG71" s="1256"/>
      <c r="BH71" s="1256"/>
      <c r="BI71" s="1256"/>
      <c r="BJ71" s="1256"/>
      <c r="BK71" s="1256"/>
      <c r="BL71" s="1256"/>
      <c r="BM71" s="1256"/>
      <c r="BN71" s="1256"/>
      <c r="BO71" s="1256"/>
      <c r="BP71" s="1256"/>
      <c r="BQ71" s="1256"/>
      <c r="BR71" s="1256"/>
      <c r="BS71" s="1256"/>
      <c r="BT71" s="1256"/>
      <c r="BU71" s="1256"/>
      <c r="BV71" s="1256"/>
      <c r="BW71" s="1256"/>
      <c r="BX71" s="1256"/>
      <c r="BY71" s="1256"/>
    </row>
    <row r="72" spans="1:77" s="1257" customFormat="1" hidden="1">
      <c r="A72" s="1380"/>
      <c r="B72" s="1273"/>
      <c r="C72" s="1330" t="s">
        <v>1216</v>
      </c>
      <c r="D72" s="1262"/>
      <c r="E72" s="1262"/>
      <c r="F72" s="1262"/>
      <c r="G72" s="1262"/>
      <c r="H72" s="1270"/>
      <c r="I72" s="1262"/>
      <c r="J72" s="1262"/>
      <c r="K72" s="1262"/>
      <c r="L72" s="1331" t="s">
        <v>1380</v>
      </c>
      <c r="M72" s="1331"/>
      <c r="N72" s="1262"/>
      <c r="O72" s="1262"/>
      <c r="P72" s="1262"/>
      <c r="Q72" s="1262"/>
      <c r="R72" s="1332" t="s">
        <v>1457</v>
      </c>
      <c r="S72" s="1332">
        <v>0</v>
      </c>
      <c r="T72" s="1333" t="s">
        <v>238</v>
      </c>
      <c r="U72" s="1332">
        <v>0</v>
      </c>
      <c r="V72" s="1332">
        <v>0</v>
      </c>
      <c r="W72" s="1332">
        <v>0</v>
      </c>
      <c r="X72" s="1332">
        <v>0</v>
      </c>
      <c r="Y72" s="1332">
        <v>0</v>
      </c>
      <c r="Z72" s="1262"/>
      <c r="AA72" s="1262"/>
      <c r="AB72" s="1262"/>
      <c r="AC72" s="1262"/>
      <c r="AD72" s="1262"/>
      <c r="AE72" s="1262"/>
      <c r="AF72" s="1262"/>
      <c r="AG72" s="1262"/>
      <c r="AH72" s="1262"/>
      <c r="AI72" s="1262"/>
      <c r="AJ72" s="1262"/>
      <c r="AK72" s="1262"/>
      <c r="AL72" s="1262"/>
      <c r="AM72" s="1262"/>
      <c r="AN72" s="1262"/>
      <c r="AO72" s="1262"/>
      <c r="AP72" s="1262"/>
      <c r="AQ72" s="1331" t="s">
        <v>204</v>
      </c>
      <c r="AR72" s="1331">
        <v>2000</v>
      </c>
      <c r="AS72" s="1262"/>
      <c r="AT72" s="1262"/>
      <c r="AU72" s="1262"/>
      <c r="AV72" s="1334">
        <v>187500</v>
      </c>
      <c r="AW72" s="1270"/>
      <c r="AX72" s="1270"/>
      <c r="AY72" s="1312"/>
      <c r="AZ72" s="1270"/>
      <c r="BA72" s="1385" t="s">
        <v>1840</v>
      </c>
      <c r="BB72" s="1374"/>
      <c r="BC72" s="1270"/>
      <c r="BD72" s="1270"/>
      <c r="BE72" s="1256"/>
      <c r="BF72" s="1256"/>
      <c r="BG72" s="1256"/>
      <c r="BH72" s="1256"/>
      <c r="BI72" s="1256"/>
      <c r="BJ72" s="1256"/>
      <c r="BK72" s="1256"/>
      <c r="BL72" s="1256"/>
      <c r="BM72" s="1256"/>
      <c r="BN72" s="1256"/>
      <c r="BO72" s="1256"/>
      <c r="BP72" s="1256"/>
      <c r="BQ72" s="1256"/>
      <c r="BR72" s="1256"/>
      <c r="BS72" s="1256"/>
      <c r="BT72" s="1256"/>
      <c r="BU72" s="1256"/>
      <c r="BV72" s="1256"/>
      <c r="BW72" s="1256"/>
      <c r="BX72" s="1256"/>
      <c r="BY72" s="1256"/>
    </row>
    <row r="73" spans="1:77" s="1257" customFormat="1" hidden="1">
      <c r="A73" s="1380"/>
      <c r="B73" s="1273"/>
      <c r="C73" s="1330" t="s">
        <v>1220</v>
      </c>
      <c r="D73" s="1262"/>
      <c r="E73" s="1262"/>
      <c r="F73" s="1262"/>
      <c r="G73" s="1262"/>
      <c r="H73" s="1270"/>
      <c r="I73" s="1262"/>
      <c r="J73" s="1262"/>
      <c r="K73" s="1262"/>
      <c r="L73" s="1331" t="s">
        <v>1384</v>
      </c>
      <c r="M73" s="1331"/>
      <c r="N73" s="1262"/>
      <c r="O73" s="1262"/>
      <c r="P73" s="1262"/>
      <c r="Q73" s="1262"/>
      <c r="R73" s="1332" t="s">
        <v>1459</v>
      </c>
      <c r="S73" s="1332">
        <v>0</v>
      </c>
      <c r="T73" s="1333" t="s">
        <v>222</v>
      </c>
      <c r="U73" s="1332">
        <v>0</v>
      </c>
      <c r="V73" s="1332">
        <v>0</v>
      </c>
      <c r="W73" s="1332">
        <v>0</v>
      </c>
      <c r="X73" s="1332">
        <v>0</v>
      </c>
      <c r="Y73" s="1332">
        <v>0</v>
      </c>
      <c r="Z73" s="1262"/>
      <c r="AA73" s="1262"/>
      <c r="AB73" s="1262"/>
      <c r="AC73" s="1262"/>
      <c r="AD73" s="1262"/>
      <c r="AE73" s="1262"/>
      <c r="AF73" s="1262"/>
      <c r="AG73" s="1262"/>
      <c r="AH73" s="1262"/>
      <c r="AI73" s="1262"/>
      <c r="AJ73" s="1262"/>
      <c r="AK73" s="1262"/>
      <c r="AL73" s="1262"/>
      <c r="AM73" s="1262"/>
      <c r="AN73" s="1262"/>
      <c r="AO73" s="1262"/>
      <c r="AP73" s="1262"/>
      <c r="AQ73" s="1331" t="s">
        <v>204</v>
      </c>
      <c r="AR73" s="1331">
        <v>2005</v>
      </c>
      <c r="AS73" s="1262"/>
      <c r="AT73" s="1262"/>
      <c r="AU73" s="1262"/>
      <c r="AV73" s="1334">
        <v>122500</v>
      </c>
      <c r="AW73" s="1270"/>
      <c r="AX73" s="1270"/>
      <c r="AY73" s="1312"/>
      <c r="AZ73" s="1270"/>
      <c r="BA73" s="1385" t="s">
        <v>1840</v>
      </c>
      <c r="BB73" s="1374"/>
      <c r="BC73" s="1270"/>
      <c r="BD73" s="1270"/>
      <c r="BE73" s="1256"/>
      <c r="BF73" s="1256"/>
      <c r="BG73" s="1256"/>
      <c r="BH73" s="1256"/>
      <c r="BI73" s="1256"/>
      <c r="BJ73" s="1256"/>
      <c r="BK73" s="1256"/>
      <c r="BL73" s="1256"/>
      <c r="BM73" s="1256"/>
      <c r="BN73" s="1256"/>
      <c r="BO73" s="1256"/>
      <c r="BP73" s="1256"/>
      <c r="BQ73" s="1256"/>
      <c r="BR73" s="1256"/>
      <c r="BS73" s="1256"/>
      <c r="BT73" s="1256"/>
      <c r="BU73" s="1256"/>
      <c r="BV73" s="1256"/>
      <c r="BW73" s="1256"/>
      <c r="BX73" s="1256"/>
      <c r="BY73" s="1256"/>
    </row>
    <row r="74" spans="1:77" s="1257" customFormat="1" hidden="1">
      <c r="A74" s="1380"/>
      <c r="B74" s="1273"/>
      <c r="C74" s="1330" t="s">
        <v>1221</v>
      </c>
      <c r="D74" s="1262"/>
      <c r="E74" s="1262"/>
      <c r="F74" s="1262"/>
      <c r="G74" s="1262"/>
      <c r="H74" s="1270" t="s">
        <v>1193</v>
      </c>
      <c r="I74" s="1262"/>
      <c r="J74" s="1262"/>
      <c r="K74" s="1262"/>
      <c r="L74" s="1331" t="s">
        <v>1385</v>
      </c>
      <c r="M74" s="1331"/>
      <c r="N74" s="1262"/>
      <c r="O74" s="1262"/>
      <c r="P74" s="1262"/>
      <c r="Q74" s="1262"/>
      <c r="R74" s="1332" t="s">
        <v>747</v>
      </c>
      <c r="S74" s="1332">
        <v>0</v>
      </c>
      <c r="T74" s="1333" t="s">
        <v>1527</v>
      </c>
      <c r="U74" s="1332">
        <v>0</v>
      </c>
      <c r="V74" s="1332">
        <v>0</v>
      </c>
      <c r="W74" s="1332">
        <v>0</v>
      </c>
      <c r="X74" s="1332">
        <v>0</v>
      </c>
      <c r="Y74" s="1332">
        <v>0</v>
      </c>
      <c r="Z74" s="1262"/>
      <c r="AA74" s="1262"/>
      <c r="AB74" s="1262"/>
      <c r="AC74" s="1262"/>
      <c r="AD74" s="1262"/>
      <c r="AE74" s="1262"/>
      <c r="AF74" s="1262"/>
      <c r="AG74" s="1262"/>
      <c r="AH74" s="1262"/>
      <c r="AI74" s="1262"/>
      <c r="AJ74" s="1262"/>
      <c r="AK74" s="1262"/>
      <c r="AL74" s="1262"/>
      <c r="AM74" s="1262"/>
      <c r="AN74" s="1262"/>
      <c r="AO74" s="1262"/>
      <c r="AP74" s="1262"/>
      <c r="AQ74" s="1331" t="s">
        <v>204</v>
      </c>
      <c r="AR74" s="1331">
        <v>2000</v>
      </c>
      <c r="AS74" s="1262"/>
      <c r="AT74" s="1262"/>
      <c r="AU74" s="1262"/>
      <c r="AV74" s="1334">
        <v>900000</v>
      </c>
      <c r="AW74" s="1270" t="s">
        <v>123</v>
      </c>
      <c r="AX74" s="1270"/>
      <c r="AY74" s="1270" t="s">
        <v>1648</v>
      </c>
      <c r="AZ74" s="1270" t="s">
        <v>1193</v>
      </c>
      <c r="BA74" s="1385"/>
      <c r="BB74" s="1374"/>
      <c r="BC74" s="1270"/>
      <c r="BD74" s="1270"/>
      <c r="BE74" s="1256"/>
      <c r="BF74" s="1256"/>
      <c r="BG74" s="1256"/>
      <c r="BH74" s="1256"/>
      <c r="BI74" s="1256"/>
      <c r="BJ74" s="1256"/>
      <c r="BK74" s="1256"/>
      <c r="BL74" s="1256"/>
      <c r="BM74" s="1256"/>
      <c r="BN74" s="1256"/>
      <c r="BO74" s="1256"/>
      <c r="BP74" s="1256"/>
      <c r="BQ74" s="1256"/>
      <c r="BR74" s="1256"/>
      <c r="BS74" s="1256"/>
      <c r="BT74" s="1256"/>
      <c r="BU74" s="1256"/>
      <c r="BV74" s="1256"/>
      <c r="BW74" s="1256"/>
      <c r="BX74" s="1256"/>
      <c r="BY74" s="1256"/>
    </row>
    <row r="75" spans="1:77" s="1257" customFormat="1" hidden="1">
      <c r="A75" s="1380"/>
      <c r="B75" s="1273"/>
      <c r="C75" s="1330" t="s">
        <v>1222</v>
      </c>
      <c r="D75" s="1262"/>
      <c r="E75" s="1262"/>
      <c r="F75" s="1262"/>
      <c r="G75" s="1262"/>
      <c r="H75" s="1270" t="s">
        <v>1193</v>
      </c>
      <c r="I75" s="1262"/>
      <c r="J75" s="1262"/>
      <c r="K75" s="1262"/>
      <c r="L75" s="1331" t="s">
        <v>1386</v>
      </c>
      <c r="M75" s="1331"/>
      <c r="N75" s="1262"/>
      <c r="O75" s="1262"/>
      <c r="P75" s="1262"/>
      <c r="Q75" s="1262"/>
      <c r="R75" s="1332" t="s">
        <v>747</v>
      </c>
      <c r="S75" s="1332">
        <v>0</v>
      </c>
      <c r="T75" s="1333" t="s">
        <v>1531</v>
      </c>
      <c r="U75" s="1332">
        <v>0</v>
      </c>
      <c r="V75" s="1332">
        <v>0</v>
      </c>
      <c r="W75" s="1332">
        <v>0</v>
      </c>
      <c r="X75" s="1332">
        <v>0</v>
      </c>
      <c r="Y75" s="1332">
        <v>0</v>
      </c>
      <c r="Z75" s="1262"/>
      <c r="AA75" s="1262"/>
      <c r="AB75" s="1262"/>
      <c r="AC75" s="1262"/>
      <c r="AD75" s="1262"/>
      <c r="AE75" s="1262"/>
      <c r="AF75" s="1262"/>
      <c r="AG75" s="1262"/>
      <c r="AH75" s="1262"/>
      <c r="AI75" s="1262"/>
      <c r="AJ75" s="1262"/>
      <c r="AK75" s="1262"/>
      <c r="AL75" s="1262"/>
      <c r="AM75" s="1262"/>
      <c r="AN75" s="1262"/>
      <c r="AO75" s="1262"/>
      <c r="AP75" s="1262"/>
      <c r="AQ75" s="1331" t="s">
        <v>204</v>
      </c>
      <c r="AR75" s="1331">
        <v>2004</v>
      </c>
      <c r="AS75" s="1262"/>
      <c r="AT75" s="1262"/>
      <c r="AU75" s="1262"/>
      <c r="AV75" s="1334">
        <v>162500</v>
      </c>
      <c r="AW75" s="1270" t="s">
        <v>123</v>
      </c>
      <c r="AX75" s="1270"/>
      <c r="AY75" s="1270" t="s">
        <v>1649</v>
      </c>
      <c r="AZ75" s="1270" t="s">
        <v>1193</v>
      </c>
      <c r="BA75" s="1385"/>
      <c r="BB75" s="1374"/>
      <c r="BC75" s="1270"/>
      <c r="BD75" s="1270"/>
      <c r="BE75" s="1256"/>
      <c r="BF75" s="1256"/>
      <c r="BG75" s="1256"/>
      <c r="BH75" s="1256"/>
      <c r="BI75" s="1256"/>
      <c r="BJ75" s="1256"/>
      <c r="BK75" s="1256"/>
      <c r="BL75" s="1256"/>
      <c r="BM75" s="1256"/>
      <c r="BN75" s="1256"/>
      <c r="BO75" s="1256"/>
      <c r="BP75" s="1256"/>
      <c r="BQ75" s="1256"/>
      <c r="BR75" s="1256"/>
      <c r="BS75" s="1256"/>
      <c r="BT75" s="1256"/>
      <c r="BU75" s="1256"/>
      <c r="BV75" s="1256"/>
      <c r="BW75" s="1256"/>
      <c r="BX75" s="1256"/>
      <c r="BY75" s="1256"/>
    </row>
    <row r="76" spans="1:77" s="1257" customFormat="1" hidden="1">
      <c r="A76" s="1380"/>
      <c r="B76" s="1273"/>
      <c r="C76" s="1330" t="s">
        <v>1223</v>
      </c>
      <c r="D76" s="1262"/>
      <c r="E76" s="1262"/>
      <c r="F76" s="1262"/>
      <c r="G76" s="1262"/>
      <c r="H76" s="1270"/>
      <c r="I76" s="1262"/>
      <c r="J76" s="1262"/>
      <c r="K76" s="1262"/>
      <c r="L76" s="1331" t="s">
        <v>1381</v>
      </c>
      <c r="M76" s="1331"/>
      <c r="N76" s="1262"/>
      <c r="O76" s="1262"/>
      <c r="P76" s="1262"/>
      <c r="Q76" s="1262"/>
      <c r="R76" s="1332" t="s">
        <v>747</v>
      </c>
      <c r="S76" s="1332">
        <v>0</v>
      </c>
      <c r="T76" s="1333" t="s">
        <v>1531</v>
      </c>
      <c r="U76" s="1332">
        <v>0</v>
      </c>
      <c r="V76" s="1332">
        <v>0</v>
      </c>
      <c r="W76" s="1332">
        <v>0</v>
      </c>
      <c r="X76" s="1332">
        <v>0</v>
      </c>
      <c r="Y76" s="1332">
        <v>0</v>
      </c>
      <c r="Z76" s="1262"/>
      <c r="AA76" s="1262"/>
      <c r="AB76" s="1262"/>
      <c r="AC76" s="1262"/>
      <c r="AD76" s="1262"/>
      <c r="AE76" s="1262"/>
      <c r="AF76" s="1262"/>
      <c r="AG76" s="1262"/>
      <c r="AH76" s="1262"/>
      <c r="AI76" s="1262"/>
      <c r="AJ76" s="1262"/>
      <c r="AK76" s="1262"/>
      <c r="AL76" s="1262"/>
      <c r="AM76" s="1262"/>
      <c r="AN76" s="1262"/>
      <c r="AO76" s="1262"/>
      <c r="AP76" s="1262"/>
      <c r="AQ76" s="1331" t="s">
        <v>204</v>
      </c>
      <c r="AR76" s="1331">
        <v>2004</v>
      </c>
      <c r="AS76" s="1262"/>
      <c r="AT76" s="1262"/>
      <c r="AU76" s="1262"/>
      <c r="AV76" s="1334">
        <v>1470000</v>
      </c>
      <c r="AW76" s="1270"/>
      <c r="AX76" s="1270"/>
      <c r="AY76" s="1312"/>
      <c r="AZ76" s="1270"/>
      <c r="BA76" s="1392" t="s">
        <v>1840</v>
      </c>
      <c r="BB76" s="1374"/>
      <c r="BC76" s="1270"/>
      <c r="BD76" s="1270"/>
      <c r="BE76" s="1256"/>
      <c r="BF76" s="1256"/>
      <c r="BG76" s="1256"/>
      <c r="BH76" s="1256"/>
      <c r="BI76" s="1256"/>
      <c r="BJ76" s="1256"/>
      <c r="BK76" s="1256"/>
      <c r="BL76" s="1256"/>
      <c r="BM76" s="1256"/>
      <c r="BN76" s="1256"/>
      <c r="BO76" s="1256"/>
      <c r="BP76" s="1256"/>
      <c r="BQ76" s="1256"/>
      <c r="BR76" s="1256"/>
      <c r="BS76" s="1256"/>
      <c r="BT76" s="1256"/>
      <c r="BU76" s="1256"/>
      <c r="BV76" s="1256"/>
      <c r="BW76" s="1256"/>
      <c r="BX76" s="1256"/>
      <c r="BY76" s="1256"/>
    </row>
    <row r="77" spans="1:77" s="1288" customFormat="1" ht="30" hidden="1">
      <c r="A77" s="1380"/>
      <c r="B77" s="1283"/>
      <c r="C77" s="1335" t="s">
        <v>1224</v>
      </c>
      <c r="D77" s="1264"/>
      <c r="E77" s="1264"/>
      <c r="F77" s="1264"/>
      <c r="G77" s="1264"/>
      <c r="H77" s="1291"/>
      <c r="I77" s="1264"/>
      <c r="J77" s="1264"/>
      <c r="K77" s="1264"/>
      <c r="L77" s="1337" t="s">
        <v>1387</v>
      </c>
      <c r="M77" s="1337"/>
      <c r="N77" s="1264"/>
      <c r="O77" s="1264"/>
      <c r="P77" s="1264"/>
      <c r="Q77" s="1264"/>
      <c r="R77" s="1336" t="s">
        <v>747</v>
      </c>
      <c r="S77" s="1336">
        <v>0</v>
      </c>
      <c r="T77" s="1342" t="s">
        <v>229</v>
      </c>
      <c r="U77" s="1336">
        <v>0</v>
      </c>
      <c r="V77" s="1336">
        <v>0</v>
      </c>
      <c r="W77" s="1336">
        <v>0</v>
      </c>
      <c r="X77" s="1336">
        <v>0</v>
      </c>
      <c r="Y77" s="1336">
        <v>0</v>
      </c>
      <c r="Z77" s="1264"/>
      <c r="AA77" s="1264"/>
      <c r="AB77" s="1264"/>
      <c r="AC77" s="1264"/>
      <c r="AD77" s="1264"/>
      <c r="AE77" s="1264"/>
      <c r="AF77" s="1264"/>
      <c r="AG77" s="1264"/>
      <c r="AH77" s="1264"/>
      <c r="AI77" s="1264"/>
      <c r="AJ77" s="1264"/>
      <c r="AK77" s="1264"/>
      <c r="AL77" s="1264"/>
      <c r="AM77" s="1264"/>
      <c r="AN77" s="1264"/>
      <c r="AO77" s="1264"/>
      <c r="AP77" s="1264"/>
      <c r="AQ77" s="1337" t="s">
        <v>204</v>
      </c>
      <c r="AR77" s="1337">
        <v>2004</v>
      </c>
      <c r="AS77" s="1264"/>
      <c r="AT77" s="1264"/>
      <c r="AU77" s="1264"/>
      <c r="AV77" s="1338">
        <v>168000</v>
      </c>
      <c r="AW77" s="1291"/>
      <c r="AX77" s="1291"/>
      <c r="AY77" s="1311"/>
      <c r="AZ77" s="1291"/>
      <c r="BA77" s="1392" t="s">
        <v>1840</v>
      </c>
      <c r="BB77" s="1375"/>
      <c r="BC77" s="1291"/>
      <c r="BD77" s="1291"/>
      <c r="BE77" s="1287"/>
      <c r="BF77" s="1287"/>
      <c r="BG77" s="1287"/>
      <c r="BH77" s="1287"/>
      <c r="BI77" s="1287"/>
      <c r="BJ77" s="1287"/>
      <c r="BK77" s="1287"/>
      <c r="BL77" s="1287"/>
      <c r="BM77" s="1287"/>
      <c r="BN77" s="1287"/>
      <c r="BO77" s="1287"/>
      <c r="BP77" s="1287"/>
      <c r="BQ77" s="1287"/>
      <c r="BR77" s="1287"/>
      <c r="BS77" s="1287"/>
      <c r="BT77" s="1287"/>
      <c r="BU77" s="1287"/>
      <c r="BV77" s="1287"/>
      <c r="BW77" s="1287"/>
      <c r="BX77" s="1287"/>
      <c r="BY77" s="1287"/>
    </row>
    <row r="78" spans="1:77" s="1257" customFormat="1" hidden="1">
      <c r="A78" s="1380"/>
      <c r="B78" s="1273"/>
      <c r="C78" s="1330" t="s">
        <v>1225</v>
      </c>
      <c r="D78" s="1262"/>
      <c r="E78" s="1262"/>
      <c r="F78" s="1262"/>
      <c r="G78" s="1262"/>
      <c r="H78" s="1270"/>
      <c r="I78" s="1262"/>
      <c r="J78" s="1262"/>
      <c r="K78" s="1262"/>
      <c r="L78" s="1331" t="s">
        <v>1388</v>
      </c>
      <c r="M78" s="1331"/>
      <c r="N78" s="1262"/>
      <c r="O78" s="1262"/>
      <c r="P78" s="1262"/>
      <c r="Q78" s="1262"/>
      <c r="R78" s="1332" t="s">
        <v>1460</v>
      </c>
      <c r="S78" s="1332">
        <v>0</v>
      </c>
      <c r="T78" s="1333" t="s">
        <v>222</v>
      </c>
      <c r="U78" s="1332">
        <v>0</v>
      </c>
      <c r="V78" s="1332">
        <v>0</v>
      </c>
      <c r="W78" s="1332">
        <v>0</v>
      </c>
      <c r="X78" s="1332">
        <v>0</v>
      </c>
      <c r="Y78" s="1332">
        <v>0</v>
      </c>
      <c r="Z78" s="1262"/>
      <c r="AA78" s="1262"/>
      <c r="AB78" s="1262"/>
      <c r="AC78" s="1262"/>
      <c r="AD78" s="1262"/>
      <c r="AE78" s="1262"/>
      <c r="AF78" s="1262"/>
      <c r="AG78" s="1262"/>
      <c r="AH78" s="1262"/>
      <c r="AI78" s="1262"/>
      <c r="AJ78" s="1262"/>
      <c r="AK78" s="1262"/>
      <c r="AL78" s="1262"/>
      <c r="AM78" s="1262"/>
      <c r="AN78" s="1262"/>
      <c r="AO78" s="1262"/>
      <c r="AP78" s="1262"/>
      <c r="AQ78" s="1331" t="s">
        <v>204</v>
      </c>
      <c r="AR78" s="1331">
        <v>2005</v>
      </c>
      <c r="AS78" s="1262"/>
      <c r="AT78" s="1262"/>
      <c r="AU78" s="1262"/>
      <c r="AV78" s="1334">
        <v>5355000</v>
      </c>
      <c r="AW78" s="1270"/>
      <c r="AX78" s="1270"/>
      <c r="AY78" s="1312"/>
      <c r="AZ78" s="1270"/>
      <c r="BA78" s="1385" t="s">
        <v>1840</v>
      </c>
      <c r="BB78" s="1374"/>
      <c r="BC78" s="1270"/>
      <c r="BD78" s="1270"/>
      <c r="BE78" s="1256"/>
      <c r="BF78" s="1256"/>
      <c r="BG78" s="1256"/>
      <c r="BH78" s="1256"/>
      <c r="BI78" s="1256"/>
      <c r="BJ78" s="1256"/>
      <c r="BK78" s="1256"/>
      <c r="BL78" s="1256"/>
      <c r="BM78" s="1256"/>
      <c r="BN78" s="1256"/>
      <c r="BO78" s="1256"/>
      <c r="BP78" s="1256"/>
      <c r="BQ78" s="1256"/>
      <c r="BR78" s="1256"/>
      <c r="BS78" s="1256"/>
      <c r="BT78" s="1256"/>
      <c r="BU78" s="1256"/>
      <c r="BV78" s="1256"/>
      <c r="BW78" s="1256"/>
      <c r="BX78" s="1256"/>
      <c r="BY78" s="1256"/>
    </row>
    <row r="79" spans="1:77" s="1257" customFormat="1" hidden="1">
      <c r="A79" s="1380"/>
      <c r="B79" s="1273"/>
      <c r="C79" s="1330" t="s">
        <v>1205</v>
      </c>
      <c r="D79" s="1262"/>
      <c r="E79" s="1262"/>
      <c r="F79" s="1262"/>
      <c r="G79" s="1262"/>
      <c r="H79" s="1270"/>
      <c r="I79" s="1262"/>
      <c r="J79" s="1262"/>
      <c r="K79" s="1262"/>
      <c r="L79" s="1331" t="s">
        <v>1371</v>
      </c>
      <c r="M79" s="1331"/>
      <c r="N79" s="1262"/>
      <c r="O79" s="1262"/>
      <c r="P79" s="1262"/>
      <c r="Q79" s="1262"/>
      <c r="R79" s="1332" t="s">
        <v>1461</v>
      </c>
      <c r="S79" s="1332">
        <v>0</v>
      </c>
      <c r="T79" s="1333" t="s">
        <v>1526</v>
      </c>
      <c r="U79" s="1332">
        <v>0</v>
      </c>
      <c r="V79" s="1332">
        <v>0</v>
      </c>
      <c r="W79" s="1332">
        <v>0</v>
      </c>
      <c r="X79" s="1332">
        <v>0</v>
      </c>
      <c r="Y79" s="1332">
        <v>0</v>
      </c>
      <c r="Z79" s="1262"/>
      <c r="AA79" s="1262"/>
      <c r="AB79" s="1262"/>
      <c r="AC79" s="1262"/>
      <c r="AD79" s="1262"/>
      <c r="AE79" s="1262"/>
      <c r="AF79" s="1262"/>
      <c r="AG79" s="1262"/>
      <c r="AH79" s="1262"/>
      <c r="AI79" s="1262"/>
      <c r="AJ79" s="1262"/>
      <c r="AK79" s="1262"/>
      <c r="AL79" s="1262"/>
      <c r="AM79" s="1262"/>
      <c r="AN79" s="1262"/>
      <c r="AO79" s="1262"/>
      <c r="AP79" s="1262"/>
      <c r="AQ79" s="1331" t="s">
        <v>204</v>
      </c>
      <c r="AR79" s="1331">
        <v>2000</v>
      </c>
      <c r="AS79" s="1262"/>
      <c r="AT79" s="1262"/>
      <c r="AU79" s="1262"/>
      <c r="AV79" s="1334">
        <v>450000</v>
      </c>
      <c r="AW79" s="1270"/>
      <c r="AX79" s="1270"/>
      <c r="AY79" s="1312"/>
      <c r="AZ79" s="1270"/>
      <c r="BA79" s="1385" t="s">
        <v>1840</v>
      </c>
      <c r="BB79" s="1374"/>
      <c r="BC79" s="1270"/>
      <c r="BD79" s="1270"/>
      <c r="BE79" s="1256"/>
      <c r="BF79" s="1256"/>
      <c r="BG79" s="1256"/>
      <c r="BH79" s="1256"/>
      <c r="BI79" s="1256"/>
      <c r="BJ79" s="1256"/>
      <c r="BK79" s="1256"/>
      <c r="BL79" s="1256"/>
      <c r="BM79" s="1256"/>
      <c r="BN79" s="1256"/>
      <c r="BO79" s="1256"/>
      <c r="BP79" s="1256"/>
      <c r="BQ79" s="1256"/>
      <c r="BR79" s="1256"/>
      <c r="BS79" s="1256"/>
      <c r="BT79" s="1256"/>
      <c r="BU79" s="1256"/>
      <c r="BV79" s="1256"/>
      <c r="BW79" s="1256"/>
      <c r="BX79" s="1256"/>
      <c r="BY79" s="1256"/>
    </row>
    <row r="80" spans="1:77" s="1257" customFormat="1" hidden="1">
      <c r="A80" s="1380"/>
      <c r="B80" s="1273"/>
      <c r="C80" s="1330" t="s">
        <v>1226</v>
      </c>
      <c r="D80" s="1262"/>
      <c r="E80" s="1262"/>
      <c r="F80" s="1262"/>
      <c r="G80" s="1262"/>
      <c r="H80" s="1270"/>
      <c r="I80" s="1262"/>
      <c r="J80" s="1262"/>
      <c r="K80" s="1262"/>
      <c r="L80" s="1331" t="s">
        <v>1389</v>
      </c>
      <c r="M80" s="1331"/>
      <c r="N80" s="1262"/>
      <c r="O80" s="1262"/>
      <c r="P80" s="1262"/>
      <c r="Q80" s="1262"/>
      <c r="R80" s="1332" t="s">
        <v>1462</v>
      </c>
      <c r="S80" s="1332">
        <v>0</v>
      </c>
      <c r="T80" s="1333" t="s">
        <v>221</v>
      </c>
      <c r="U80" s="1332">
        <v>0</v>
      </c>
      <c r="V80" s="1332">
        <v>0</v>
      </c>
      <c r="W80" s="1332">
        <v>0</v>
      </c>
      <c r="X80" s="1332">
        <v>0</v>
      </c>
      <c r="Y80" s="1332">
        <v>0</v>
      </c>
      <c r="Z80" s="1262"/>
      <c r="AA80" s="1262"/>
      <c r="AB80" s="1262"/>
      <c r="AC80" s="1262"/>
      <c r="AD80" s="1262"/>
      <c r="AE80" s="1262"/>
      <c r="AF80" s="1262"/>
      <c r="AG80" s="1262"/>
      <c r="AH80" s="1262"/>
      <c r="AI80" s="1262"/>
      <c r="AJ80" s="1262"/>
      <c r="AK80" s="1262"/>
      <c r="AL80" s="1262"/>
      <c r="AM80" s="1262"/>
      <c r="AN80" s="1262"/>
      <c r="AO80" s="1262"/>
      <c r="AP80" s="1262"/>
      <c r="AQ80" s="1331" t="s">
        <v>204</v>
      </c>
      <c r="AR80" s="1331">
        <v>2000</v>
      </c>
      <c r="AS80" s="1262"/>
      <c r="AT80" s="1262"/>
      <c r="AU80" s="1262"/>
      <c r="AV80" s="1334">
        <v>1125000</v>
      </c>
      <c r="AW80" s="1270"/>
      <c r="AX80" s="1270"/>
      <c r="AY80" s="1312"/>
      <c r="AZ80" s="1270"/>
      <c r="BA80" s="1385" t="s">
        <v>1840</v>
      </c>
      <c r="BB80" s="1374"/>
      <c r="BC80" s="1270"/>
      <c r="BD80" s="1270"/>
      <c r="BE80" s="1256"/>
      <c r="BF80" s="1256"/>
      <c r="BG80" s="1256"/>
      <c r="BH80" s="1256"/>
      <c r="BI80" s="1256"/>
      <c r="BJ80" s="1256"/>
      <c r="BK80" s="1256"/>
      <c r="BL80" s="1256"/>
      <c r="BM80" s="1256"/>
      <c r="BN80" s="1256"/>
      <c r="BO80" s="1256"/>
      <c r="BP80" s="1256"/>
      <c r="BQ80" s="1256"/>
      <c r="BR80" s="1256"/>
      <c r="BS80" s="1256"/>
      <c r="BT80" s="1256"/>
      <c r="BU80" s="1256"/>
      <c r="BV80" s="1256"/>
      <c r="BW80" s="1256"/>
      <c r="BX80" s="1256"/>
      <c r="BY80" s="1256"/>
    </row>
    <row r="81" spans="1:77" s="1257" customFormat="1" hidden="1">
      <c r="A81" s="1380"/>
      <c r="B81" s="1273"/>
      <c r="C81" s="1330" t="s">
        <v>1204</v>
      </c>
      <c r="D81" s="1262"/>
      <c r="E81" s="1262"/>
      <c r="F81" s="1262"/>
      <c r="G81" s="1262"/>
      <c r="H81" s="1270"/>
      <c r="I81" s="1262"/>
      <c r="J81" s="1262"/>
      <c r="K81" s="1262"/>
      <c r="L81" s="1331" t="s">
        <v>1370</v>
      </c>
      <c r="M81" s="1331"/>
      <c r="N81" s="1262"/>
      <c r="O81" s="1262"/>
      <c r="P81" s="1262"/>
      <c r="Q81" s="1262"/>
      <c r="R81" s="1332" t="s">
        <v>1463</v>
      </c>
      <c r="S81" s="1332">
        <v>0</v>
      </c>
      <c r="T81" s="1333" t="s">
        <v>220</v>
      </c>
      <c r="U81" s="1332">
        <v>0</v>
      </c>
      <c r="V81" s="1332">
        <v>0</v>
      </c>
      <c r="W81" s="1332">
        <v>0</v>
      </c>
      <c r="X81" s="1332">
        <v>0</v>
      </c>
      <c r="Y81" s="1332">
        <v>0</v>
      </c>
      <c r="Z81" s="1262"/>
      <c r="AA81" s="1262"/>
      <c r="AB81" s="1262"/>
      <c r="AC81" s="1262"/>
      <c r="AD81" s="1262"/>
      <c r="AE81" s="1262"/>
      <c r="AF81" s="1262"/>
      <c r="AG81" s="1262"/>
      <c r="AH81" s="1262"/>
      <c r="AI81" s="1262"/>
      <c r="AJ81" s="1262"/>
      <c r="AK81" s="1262"/>
      <c r="AL81" s="1262"/>
      <c r="AM81" s="1262"/>
      <c r="AN81" s="1262"/>
      <c r="AO81" s="1262"/>
      <c r="AP81" s="1262"/>
      <c r="AQ81" s="1331" t="s">
        <v>204</v>
      </c>
      <c r="AR81" s="1331">
        <v>2000</v>
      </c>
      <c r="AS81" s="1262"/>
      <c r="AT81" s="1262"/>
      <c r="AU81" s="1262"/>
      <c r="AV81" s="1334">
        <v>54000</v>
      </c>
      <c r="AW81" s="1270"/>
      <c r="AX81" s="1270"/>
      <c r="AY81" s="1312"/>
      <c r="AZ81" s="1270"/>
      <c r="BA81" s="1385" t="s">
        <v>1840</v>
      </c>
      <c r="BB81" s="1374"/>
      <c r="BC81" s="1270"/>
      <c r="BD81" s="1270"/>
      <c r="BE81" s="1256"/>
      <c r="BF81" s="1256"/>
      <c r="BG81" s="1256"/>
      <c r="BH81" s="1256"/>
      <c r="BI81" s="1256"/>
      <c r="BJ81" s="1256"/>
      <c r="BK81" s="1256"/>
      <c r="BL81" s="1256"/>
      <c r="BM81" s="1256"/>
      <c r="BN81" s="1256"/>
      <c r="BO81" s="1256"/>
      <c r="BP81" s="1256"/>
      <c r="BQ81" s="1256"/>
      <c r="BR81" s="1256"/>
      <c r="BS81" s="1256"/>
      <c r="BT81" s="1256"/>
      <c r="BU81" s="1256"/>
      <c r="BV81" s="1256"/>
      <c r="BW81" s="1256"/>
      <c r="BX81" s="1256"/>
      <c r="BY81" s="1256"/>
    </row>
    <row r="82" spans="1:77" s="1257" customFormat="1" hidden="1">
      <c r="A82" s="1380"/>
      <c r="B82" s="1273"/>
      <c r="C82" s="1330" t="s">
        <v>1200</v>
      </c>
      <c r="D82" s="1262"/>
      <c r="E82" s="1262"/>
      <c r="F82" s="1262"/>
      <c r="G82" s="1262"/>
      <c r="H82" s="1270"/>
      <c r="I82" s="1262"/>
      <c r="J82" s="1262"/>
      <c r="K82" s="1262"/>
      <c r="L82" s="1331" t="s">
        <v>1366</v>
      </c>
      <c r="M82" s="1331"/>
      <c r="N82" s="1262"/>
      <c r="O82" s="1262"/>
      <c r="P82" s="1262"/>
      <c r="Q82" s="1262"/>
      <c r="R82" s="1332" t="s">
        <v>747</v>
      </c>
      <c r="S82" s="1332">
        <v>0</v>
      </c>
      <c r="T82" s="1333" t="s">
        <v>238</v>
      </c>
      <c r="U82" s="1332">
        <v>0</v>
      </c>
      <c r="V82" s="1332">
        <v>0</v>
      </c>
      <c r="W82" s="1332">
        <v>0</v>
      </c>
      <c r="X82" s="1332">
        <v>0</v>
      </c>
      <c r="Y82" s="1332">
        <v>0</v>
      </c>
      <c r="Z82" s="1262"/>
      <c r="AA82" s="1262"/>
      <c r="AB82" s="1262"/>
      <c r="AC82" s="1262"/>
      <c r="AD82" s="1262"/>
      <c r="AE82" s="1262"/>
      <c r="AF82" s="1262"/>
      <c r="AG82" s="1262"/>
      <c r="AH82" s="1262"/>
      <c r="AI82" s="1262"/>
      <c r="AJ82" s="1262"/>
      <c r="AK82" s="1262"/>
      <c r="AL82" s="1262"/>
      <c r="AM82" s="1262"/>
      <c r="AN82" s="1262"/>
      <c r="AO82" s="1262"/>
      <c r="AP82" s="1262"/>
      <c r="AQ82" s="1331" t="s">
        <v>204</v>
      </c>
      <c r="AR82" s="1331">
        <v>2000</v>
      </c>
      <c r="AS82" s="1262"/>
      <c r="AT82" s="1262"/>
      <c r="AU82" s="1262"/>
      <c r="AV82" s="1334">
        <v>525000</v>
      </c>
      <c r="AW82" s="1270"/>
      <c r="AX82" s="1270"/>
      <c r="AY82" s="1312"/>
      <c r="AZ82" s="1270"/>
      <c r="BA82" s="1385" t="s">
        <v>1840</v>
      </c>
      <c r="BB82" s="1374"/>
      <c r="BC82" s="1270"/>
      <c r="BD82" s="1270"/>
      <c r="BE82" s="1256"/>
      <c r="BF82" s="1256"/>
      <c r="BG82" s="1256"/>
      <c r="BH82" s="1256"/>
      <c r="BI82" s="1256"/>
      <c r="BJ82" s="1256"/>
      <c r="BK82" s="1256"/>
      <c r="BL82" s="1256"/>
      <c r="BM82" s="1256"/>
      <c r="BN82" s="1256"/>
      <c r="BO82" s="1256"/>
      <c r="BP82" s="1256"/>
      <c r="BQ82" s="1256"/>
      <c r="BR82" s="1256"/>
      <c r="BS82" s="1256"/>
      <c r="BT82" s="1256"/>
      <c r="BU82" s="1256"/>
      <c r="BV82" s="1256"/>
      <c r="BW82" s="1256"/>
      <c r="BX82" s="1256"/>
      <c r="BY82" s="1256"/>
    </row>
    <row r="83" spans="1:77" s="1257" customFormat="1" hidden="1">
      <c r="A83" s="1380"/>
      <c r="B83" s="1273"/>
      <c r="C83" s="1330" t="s">
        <v>1210</v>
      </c>
      <c r="D83" s="1262"/>
      <c r="E83" s="1262"/>
      <c r="F83" s="1262"/>
      <c r="G83" s="1262"/>
      <c r="H83" s="1270"/>
      <c r="I83" s="1262"/>
      <c r="J83" s="1262"/>
      <c r="K83" s="1262"/>
      <c r="L83" s="1331" t="s">
        <v>1374</v>
      </c>
      <c r="M83" s="1331"/>
      <c r="N83" s="1262"/>
      <c r="O83" s="1262"/>
      <c r="P83" s="1262"/>
      <c r="Q83" s="1262"/>
      <c r="R83" s="1332" t="s">
        <v>1464</v>
      </c>
      <c r="S83" s="1332">
        <v>0</v>
      </c>
      <c r="T83" s="1333" t="s">
        <v>238</v>
      </c>
      <c r="U83" s="1332">
        <v>0</v>
      </c>
      <c r="V83" s="1332">
        <v>0</v>
      </c>
      <c r="W83" s="1332">
        <v>0</v>
      </c>
      <c r="X83" s="1332">
        <v>0</v>
      </c>
      <c r="Y83" s="1332">
        <v>0</v>
      </c>
      <c r="Z83" s="1262"/>
      <c r="AA83" s="1262"/>
      <c r="AB83" s="1262"/>
      <c r="AC83" s="1262"/>
      <c r="AD83" s="1262"/>
      <c r="AE83" s="1262"/>
      <c r="AF83" s="1262"/>
      <c r="AG83" s="1262"/>
      <c r="AH83" s="1262"/>
      <c r="AI83" s="1262"/>
      <c r="AJ83" s="1262"/>
      <c r="AK83" s="1262"/>
      <c r="AL83" s="1262"/>
      <c r="AM83" s="1262"/>
      <c r="AN83" s="1262"/>
      <c r="AO83" s="1262"/>
      <c r="AP83" s="1262"/>
      <c r="AQ83" s="1331" t="s">
        <v>204</v>
      </c>
      <c r="AR83" s="1331">
        <v>2000</v>
      </c>
      <c r="AS83" s="1262"/>
      <c r="AT83" s="1262"/>
      <c r="AU83" s="1262"/>
      <c r="AV83" s="1334">
        <v>150000</v>
      </c>
      <c r="AW83" s="1270"/>
      <c r="AX83" s="1270"/>
      <c r="AY83" s="1312"/>
      <c r="AZ83" s="1270"/>
      <c r="BA83" s="1385" t="s">
        <v>1840</v>
      </c>
      <c r="BB83" s="1374"/>
      <c r="BC83" s="1270"/>
      <c r="BD83" s="1270"/>
      <c r="BE83" s="1256"/>
      <c r="BF83" s="1256"/>
      <c r="BG83" s="1256"/>
      <c r="BH83" s="1256"/>
      <c r="BI83" s="1256"/>
      <c r="BJ83" s="1256"/>
      <c r="BK83" s="1256"/>
      <c r="BL83" s="1256"/>
      <c r="BM83" s="1256"/>
      <c r="BN83" s="1256"/>
      <c r="BO83" s="1256"/>
      <c r="BP83" s="1256"/>
      <c r="BQ83" s="1256"/>
      <c r="BR83" s="1256"/>
      <c r="BS83" s="1256"/>
      <c r="BT83" s="1256"/>
      <c r="BU83" s="1256"/>
      <c r="BV83" s="1256"/>
      <c r="BW83" s="1256"/>
      <c r="BX83" s="1256"/>
      <c r="BY83" s="1256"/>
    </row>
    <row r="84" spans="1:77" s="1257" customFormat="1" hidden="1">
      <c r="A84" s="1380"/>
      <c r="B84" s="1273"/>
      <c r="C84" s="1330" t="s">
        <v>1212</v>
      </c>
      <c r="D84" s="1262"/>
      <c r="E84" s="1262"/>
      <c r="F84" s="1262"/>
      <c r="G84" s="1262"/>
      <c r="H84" s="1270"/>
      <c r="I84" s="1262"/>
      <c r="J84" s="1262"/>
      <c r="K84" s="1262"/>
      <c r="L84" s="1331" t="s">
        <v>1376</v>
      </c>
      <c r="M84" s="1331"/>
      <c r="N84" s="1262"/>
      <c r="O84" s="1262"/>
      <c r="P84" s="1262"/>
      <c r="Q84" s="1262"/>
      <c r="R84" s="1332" t="s">
        <v>747</v>
      </c>
      <c r="S84" s="1332">
        <v>0</v>
      </c>
      <c r="T84" s="1333" t="s">
        <v>1532</v>
      </c>
      <c r="U84" s="1332">
        <v>0</v>
      </c>
      <c r="V84" s="1332">
        <v>0</v>
      </c>
      <c r="W84" s="1332">
        <v>0</v>
      </c>
      <c r="X84" s="1332">
        <v>0</v>
      </c>
      <c r="Y84" s="1332">
        <v>0</v>
      </c>
      <c r="Z84" s="1262"/>
      <c r="AA84" s="1262"/>
      <c r="AB84" s="1262"/>
      <c r="AC84" s="1262"/>
      <c r="AD84" s="1262"/>
      <c r="AE84" s="1262"/>
      <c r="AF84" s="1262"/>
      <c r="AG84" s="1262"/>
      <c r="AH84" s="1262"/>
      <c r="AI84" s="1262"/>
      <c r="AJ84" s="1262"/>
      <c r="AK84" s="1262"/>
      <c r="AL84" s="1262"/>
      <c r="AM84" s="1262"/>
      <c r="AN84" s="1262"/>
      <c r="AO84" s="1262"/>
      <c r="AP84" s="1262"/>
      <c r="AQ84" s="1331" t="s">
        <v>204</v>
      </c>
      <c r="AR84" s="1331">
        <v>2003</v>
      </c>
      <c r="AS84" s="1262"/>
      <c r="AT84" s="1262"/>
      <c r="AU84" s="1262"/>
      <c r="AV84" s="1334">
        <v>665000</v>
      </c>
      <c r="AW84" s="1270"/>
      <c r="AX84" s="1270"/>
      <c r="AY84" s="1312"/>
      <c r="AZ84" s="1270"/>
      <c r="BA84" s="1385" t="s">
        <v>1840</v>
      </c>
      <c r="BB84" s="1374"/>
      <c r="BC84" s="1270"/>
      <c r="BD84" s="1270"/>
      <c r="BE84" s="1256"/>
      <c r="BF84" s="1256"/>
      <c r="BG84" s="1256"/>
      <c r="BH84" s="1256"/>
      <c r="BI84" s="1256"/>
      <c r="BJ84" s="1256"/>
      <c r="BK84" s="1256"/>
      <c r="BL84" s="1256"/>
      <c r="BM84" s="1256"/>
      <c r="BN84" s="1256"/>
      <c r="BO84" s="1256"/>
      <c r="BP84" s="1256"/>
      <c r="BQ84" s="1256"/>
      <c r="BR84" s="1256"/>
      <c r="BS84" s="1256"/>
      <c r="BT84" s="1256"/>
      <c r="BU84" s="1256"/>
      <c r="BV84" s="1256"/>
      <c r="BW84" s="1256"/>
      <c r="BX84" s="1256"/>
      <c r="BY84" s="1256"/>
    </row>
    <row r="85" spans="1:77" s="1257" customFormat="1" hidden="1">
      <c r="A85" s="1380"/>
      <c r="B85" s="1273"/>
      <c r="C85" s="1330" t="s">
        <v>1198</v>
      </c>
      <c r="D85" s="1262"/>
      <c r="E85" s="1262"/>
      <c r="F85" s="1262"/>
      <c r="G85" s="1262"/>
      <c r="H85" s="1270"/>
      <c r="I85" s="1262"/>
      <c r="J85" s="1262"/>
      <c r="K85" s="1262"/>
      <c r="L85" s="1331" t="s">
        <v>1364</v>
      </c>
      <c r="M85" s="1331"/>
      <c r="N85" s="1262"/>
      <c r="O85" s="1262"/>
      <c r="P85" s="1262"/>
      <c r="Q85" s="1262"/>
      <c r="R85" s="1332" t="s">
        <v>747</v>
      </c>
      <c r="S85" s="1332">
        <v>0</v>
      </c>
      <c r="T85" s="1333" t="s">
        <v>233</v>
      </c>
      <c r="U85" s="1332">
        <v>0</v>
      </c>
      <c r="V85" s="1332">
        <v>0</v>
      </c>
      <c r="W85" s="1332">
        <v>0</v>
      </c>
      <c r="X85" s="1332">
        <v>0</v>
      </c>
      <c r="Y85" s="1332">
        <v>0</v>
      </c>
      <c r="Z85" s="1262"/>
      <c r="AA85" s="1262"/>
      <c r="AB85" s="1262"/>
      <c r="AC85" s="1262"/>
      <c r="AD85" s="1262"/>
      <c r="AE85" s="1262"/>
      <c r="AF85" s="1262"/>
      <c r="AG85" s="1262"/>
      <c r="AH85" s="1262"/>
      <c r="AI85" s="1262"/>
      <c r="AJ85" s="1262"/>
      <c r="AK85" s="1262"/>
      <c r="AL85" s="1262"/>
      <c r="AM85" s="1262"/>
      <c r="AN85" s="1262"/>
      <c r="AO85" s="1262"/>
      <c r="AP85" s="1262"/>
      <c r="AQ85" s="1331" t="s">
        <v>204</v>
      </c>
      <c r="AR85" s="1331">
        <v>2002</v>
      </c>
      <c r="AS85" s="1262"/>
      <c r="AT85" s="1262"/>
      <c r="AU85" s="1262"/>
      <c r="AV85" s="1334">
        <v>260000</v>
      </c>
      <c r="AW85" s="1270"/>
      <c r="AX85" s="1270"/>
      <c r="AY85" s="1312"/>
      <c r="AZ85" s="1270"/>
      <c r="BA85" s="1385" t="s">
        <v>1840</v>
      </c>
      <c r="BB85" s="1374"/>
      <c r="BC85" s="1270"/>
      <c r="BD85" s="1270"/>
      <c r="BE85" s="1256"/>
      <c r="BF85" s="1256"/>
      <c r="BG85" s="1256"/>
      <c r="BH85" s="1256"/>
      <c r="BI85" s="1256"/>
      <c r="BJ85" s="1256"/>
      <c r="BK85" s="1256"/>
      <c r="BL85" s="1256"/>
      <c r="BM85" s="1256"/>
      <c r="BN85" s="1256"/>
      <c r="BO85" s="1256"/>
      <c r="BP85" s="1256"/>
      <c r="BQ85" s="1256"/>
      <c r="BR85" s="1256"/>
      <c r="BS85" s="1256"/>
      <c r="BT85" s="1256"/>
      <c r="BU85" s="1256"/>
      <c r="BV85" s="1256"/>
      <c r="BW85" s="1256"/>
      <c r="BX85" s="1256"/>
      <c r="BY85" s="1256"/>
    </row>
    <row r="86" spans="1:77" s="1257" customFormat="1" hidden="1">
      <c r="A86" s="1380"/>
      <c r="B86" s="1273"/>
      <c r="C86" s="1330" t="s">
        <v>1204</v>
      </c>
      <c r="D86" s="1262"/>
      <c r="E86" s="1262"/>
      <c r="F86" s="1262"/>
      <c r="G86" s="1262"/>
      <c r="H86" s="1270"/>
      <c r="I86" s="1262"/>
      <c r="J86" s="1262"/>
      <c r="K86" s="1262"/>
      <c r="L86" s="1331" t="s">
        <v>1370</v>
      </c>
      <c r="M86" s="1331"/>
      <c r="N86" s="1262"/>
      <c r="O86" s="1262"/>
      <c r="P86" s="1262"/>
      <c r="Q86" s="1262"/>
      <c r="R86" s="1332" t="s">
        <v>1463</v>
      </c>
      <c r="S86" s="1332">
        <v>0</v>
      </c>
      <c r="T86" s="1333" t="s">
        <v>220</v>
      </c>
      <c r="U86" s="1332">
        <v>0</v>
      </c>
      <c r="V86" s="1332">
        <v>0</v>
      </c>
      <c r="W86" s="1332">
        <v>0</v>
      </c>
      <c r="X86" s="1332">
        <v>0</v>
      </c>
      <c r="Y86" s="1332">
        <v>0</v>
      </c>
      <c r="Z86" s="1262"/>
      <c r="AA86" s="1262"/>
      <c r="AB86" s="1262"/>
      <c r="AC86" s="1262"/>
      <c r="AD86" s="1262"/>
      <c r="AE86" s="1262"/>
      <c r="AF86" s="1262"/>
      <c r="AG86" s="1262"/>
      <c r="AH86" s="1262"/>
      <c r="AI86" s="1262"/>
      <c r="AJ86" s="1262"/>
      <c r="AK86" s="1262"/>
      <c r="AL86" s="1262"/>
      <c r="AM86" s="1262"/>
      <c r="AN86" s="1262"/>
      <c r="AO86" s="1262"/>
      <c r="AP86" s="1262"/>
      <c r="AQ86" s="1331" t="s">
        <v>204</v>
      </c>
      <c r="AR86" s="1331">
        <v>2002</v>
      </c>
      <c r="AS86" s="1262"/>
      <c r="AT86" s="1262"/>
      <c r="AU86" s="1262"/>
      <c r="AV86" s="1334">
        <v>156000</v>
      </c>
      <c r="AW86" s="1270"/>
      <c r="AX86" s="1270"/>
      <c r="AY86" s="1312"/>
      <c r="AZ86" s="1270"/>
      <c r="BA86" s="1385" t="s">
        <v>1840</v>
      </c>
      <c r="BB86" s="1374"/>
      <c r="BC86" s="1270"/>
      <c r="BD86" s="1270"/>
      <c r="BE86" s="1256"/>
      <c r="BF86" s="1256"/>
      <c r="BG86" s="1256"/>
      <c r="BH86" s="1256"/>
      <c r="BI86" s="1256"/>
      <c r="BJ86" s="1256"/>
      <c r="BK86" s="1256"/>
      <c r="BL86" s="1256"/>
      <c r="BM86" s="1256"/>
      <c r="BN86" s="1256"/>
      <c r="BO86" s="1256"/>
      <c r="BP86" s="1256"/>
      <c r="BQ86" s="1256"/>
      <c r="BR86" s="1256"/>
      <c r="BS86" s="1256"/>
      <c r="BT86" s="1256"/>
      <c r="BU86" s="1256"/>
      <c r="BV86" s="1256"/>
      <c r="BW86" s="1256"/>
      <c r="BX86" s="1256"/>
      <c r="BY86" s="1256"/>
    </row>
    <row r="87" spans="1:77" s="1257" customFormat="1" hidden="1">
      <c r="A87" s="1380"/>
      <c r="B87" s="1273"/>
      <c r="C87" s="1330" t="s">
        <v>1227</v>
      </c>
      <c r="D87" s="1262"/>
      <c r="E87" s="1262"/>
      <c r="F87" s="1262"/>
      <c r="G87" s="1262"/>
      <c r="H87" s="1270" t="s">
        <v>1193</v>
      </c>
      <c r="I87" s="1262"/>
      <c r="J87" s="1262"/>
      <c r="K87" s="1262"/>
      <c r="L87" s="1331" t="s">
        <v>1390</v>
      </c>
      <c r="M87" s="1331"/>
      <c r="N87" s="1262"/>
      <c r="O87" s="1262"/>
      <c r="P87" s="1262"/>
      <c r="Q87" s="1262"/>
      <c r="R87" s="1332" t="s">
        <v>747</v>
      </c>
      <c r="S87" s="1332">
        <v>0</v>
      </c>
      <c r="T87" s="1333" t="s">
        <v>224</v>
      </c>
      <c r="U87" s="1332">
        <v>0</v>
      </c>
      <c r="V87" s="1332">
        <v>0</v>
      </c>
      <c r="W87" s="1332">
        <v>0</v>
      </c>
      <c r="X87" s="1332">
        <v>0</v>
      </c>
      <c r="Y87" s="1332">
        <v>0</v>
      </c>
      <c r="Z87" s="1262"/>
      <c r="AA87" s="1262"/>
      <c r="AB87" s="1262"/>
      <c r="AC87" s="1262"/>
      <c r="AD87" s="1262"/>
      <c r="AE87" s="1262"/>
      <c r="AF87" s="1262"/>
      <c r="AG87" s="1262"/>
      <c r="AH87" s="1262"/>
      <c r="AI87" s="1262"/>
      <c r="AJ87" s="1262"/>
      <c r="AK87" s="1262"/>
      <c r="AL87" s="1262"/>
      <c r="AM87" s="1262"/>
      <c r="AN87" s="1262"/>
      <c r="AO87" s="1262"/>
      <c r="AP87" s="1262"/>
      <c r="AQ87" s="1331" t="s">
        <v>204</v>
      </c>
      <c r="AR87" s="1331">
        <v>2003</v>
      </c>
      <c r="AS87" s="1262"/>
      <c r="AT87" s="1262"/>
      <c r="AU87" s="1262"/>
      <c r="AV87" s="1334">
        <v>1312500</v>
      </c>
      <c r="AW87" s="1270" t="s">
        <v>123</v>
      </c>
      <c r="AX87" s="1270"/>
      <c r="AY87" s="1293" t="s">
        <v>1645</v>
      </c>
      <c r="AZ87" s="1270" t="s">
        <v>1193</v>
      </c>
      <c r="BA87" s="1385"/>
      <c r="BB87" s="1374"/>
      <c r="BC87" s="1270"/>
      <c r="BD87" s="1270"/>
      <c r="BE87" s="1256"/>
      <c r="BF87" s="1256"/>
      <c r="BG87" s="1256"/>
      <c r="BH87" s="1256"/>
      <c r="BI87" s="1256"/>
      <c r="BJ87" s="1256"/>
      <c r="BK87" s="1256"/>
      <c r="BL87" s="1256"/>
      <c r="BM87" s="1256"/>
      <c r="BN87" s="1256"/>
      <c r="BO87" s="1256"/>
      <c r="BP87" s="1256"/>
      <c r="BQ87" s="1256"/>
      <c r="BR87" s="1256"/>
      <c r="BS87" s="1256"/>
      <c r="BT87" s="1256"/>
      <c r="BU87" s="1256"/>
      <c r="BV87" s="1256"/>
      <c r="BW87" s="1256"/>
      <c r="BX87" s="1256"/>
      <c r="BY87" s="1256"/>
    </row>
    <row r="88" spans="1:77" s="1257" customFormat="1" hidden="1">
      <c r="A88" s="1380"/>
      <c r="B88" s="1273"/>
      <c r="C88" s="1330" t="s">
        <v>1227</v>
      </c>
      <c r="D88" s="1262"/>
      <c r="E88" s="1262"/>
      <c r="F88" s="1262"/>
      <c r="G88" s="1262"/>
      <c r="H88" s="1270" t="s">
        <v>1193</v>
      </c>
      <c r="I88" s="1262"/>
      <c r="J88" s="1262"/>
      <c r="K88" s="1262"/>
      <c r="L88" s="1331" t="s">
        <v>1390</v>
      </c>
      <c r="M88" s="1331"/>
      <c r="N88" s="1262"/>
      <c r="O88" s="1262"/>
      <c r="P88" s="1262"/>
      <c r="Q88" s="1262"/>
      <c r="R88" s="1332" t="s">
        <v>784</v>
      </c>
      <c r="S88" s="1332">
        <v>0</v>
      </c>
      <c r="T88" s="1333" t="s">
        <v>223</v>
      </c>
      <c r="U88" s="1332">
        <v>0</v>
      </c>
      <c r="V88" s="1332">
        <v>0</v>
      </c>
      <c r="W88" s="1332">
        <v>0</v>
      </c>
      <c r="X88" s="1332">
        <v>0</v>
      </c>
      <c r="Y88" s="1332">
        <v>0</v>
      </c>
      <c r="Z88" s="1262"/>
      <c r="AA88" s="1262"/>
      <c r="AB88" s="1262"/>
      <c r="AC88" s="1262"/>
      <c r="AD88" s="1262"/>
      <c r="AE88" s="1262"/>
      <c r="AF88" s="1262"/>
      <c r="AG88" s="1262"/>
      <c r="AH88" s="1262"/>
      <c r="AI88" s="1262"/>
      <c r="AJ88" s="1262"/>
      <c r="AK88" s="1262"/>
      <c r="AL88" s="1262"/>
      <c r="AM88" s="1262"/>
      <c r="AN88" s="1262"/>
      <c r="AO88" s="1262"/>
      <c r="AP88" s="1262"/>
      <c r="AQ88" s="1331" t="s">
        <v>204</v>
      </c>
      <c r="AR88" s="1331">
        <v>2005</v>
      </c>
      <c r="AS88" s="1262"/>
      <c r="AT88" s="1262"/>
      <c r="AU88" s="1262"/>
      <c r="AV88" s="1334">
        <v>825000</v>
      </c>
      <c r="AW88" s="1270" t="s">
        <v>123</v>
      </c>
      <c r="AX88" s="1270"/>
      <c r="AY88" s="1293" t="s">
        <v>1645</v>
      </c>
      <c r="AZ88" s="1270" t="s">
        <v>1193</v>
      </c>
      <c r="BA88" s="1385"/>
      <c r="BB88" s="1374"/>
      <c r="BC88" s="1270"/>
      <c r="BD88" s="1270"/>
      <c r="BE88" s="1256"/>
      <c r="BF88" s="1256"/>
      <c r="BG88" s="1256"/>
      <c r="BH88" s="1256"/>
      <c r="BI88" s="1256"/>
      <c r="BJ88" s="1256"/>
      <c r="BK88" s="1256"/>
      <c r="BL88" s="1256"/>
      <c r="BM88" s="1256"/>
      <c r="BN88" s="1256"/>
      <c r="BO88" s="1256"/>
      <c r="BP88" s="1256"/>
      <c r="BQ88" s="1256"/>
      <c r="BR88" s="1256"/>
      <c r="BS88" s="1256"/>
      <c r="BT88" s="1256"/>
      <c r="BU88" s="1256"/>
      <c r="BV88" s="1256"/>
      <c r="BW88" s="1256"/>
      <c r="BX88" s="1256"/>
      <c r="BY88" s="1256"/>
    </row>
    <row r="89" spans="1:77" s="1257" customFormat="1" hidden="1">
      <c r="A89" s="1380"/>
      <c r="B89" s="1273"/>
      <c r="C89" s="1330" t="s">
        <v>1198</v>
      </c>
      <c r="D89" s="1262"/>
      <c r="E89" s="1262"/>
      <c r="F89" s="1262"/>
      <c r="G89" s="1262"/>
      <c r="H89" s="1270"/>
      <c r="I89" s="1262"/>
      <c r="J89" s="1262"/>
      <c r="K89" s="1262"/>
      <c r="L89" s="1331" t="s">
        <v>1376</v>
      </c>
      <c r="M89" s="1331"/>
      <c r="N89" s="1262"/>
      <c r="O89" s="1262"/>
      <c r="P89" s="1262"/>
      <c r="Q89" s="1262"/>
      <c r="R89" s="1332" t="s">
        <v>747</v>
      </c>
      <c r="S89" s="1332">
        <v>0</v>
      </c>
      <c r="T89" s="1333" t="s">
        <v>233</v>
      </c>
      <c r="U89" s="1332">
        <v>0</v>
      </c>
      <c r="V89" s="1332">
        <v>0</v>
      </c>
      <c r="W89" s="1332">
        <v>0</v>
      </c>
      <c r="X89" s="1332">
        <v>0</v>
      </c>
      <c r="Y89" s="1332">
        <v>0</v>
      </c>
      <c r="Z89" s="1262"/>
      <c r="AA89" s="1262"/>
      <c r="AB89" s="1262"/>
      <c r="AC89" s="1262"/>
      <c r="AD89" s="1262"/>
      <c r="AE89" s="1262"/>
      <c r="AF89" s="1262"/>
      <c r="AG89" s="1262"/>
      <c r="AH89" s="1262"/>
      <c r="AI89" s="1262"/>
      <c r="AJ89" s="1262"/>
      <c r="AK89" s="1262"/>
      <c r="AL89" s="1262"/>
      <c r="AM89" s="1262"/>
      <c r="AN89" s="1262"/>
      <c r="AO89" s="1262"/>
      <c r="AP89" s="1262"/>
      <c r="AQ89" s="1331" t="s">
        <v>204</v>
      </c>
      <c r="AR89" s="1331">
        <v>2000</v>
      </c>
      <c r="AS89" s="1262"/>
      <c r="AT89" s="1262"/>
      <c r="AU89" s="1262"/>
      <c r="AV89" s="1334">
        <v>260000</v>
      </c>
      <c r="AW89" s="1270"/>
      <c r="AX89" s="1270"/>
      <c r="AY89" s="1312"/>
      <c r="AZ89" s="1270"/>
      <c r="BA89" s="1385" t="s">
        <v>1840</v>
      </c>
      <c r="BB89" s="1374"/>
      <c r="BC89" s="1270"/>
      <c r="BD89" s="1270"/>
      <c r="BE89" s="1256"/>
      <c r="BF89" s="1256"/>
      <c r="BG89" s="1256"/>
      <c r="BH89" s="1256"/>
      <c r="BI89" s="1256"/>
      <c r="BJ89" s="1256"/>
      <c r="BK89" s="1256"/>
      <c r="BL89" s="1256"/>
      <c r="BM89" s="1256"/>
      <c r="BN89" s="1256"/>
      <c r="BO89" s="1256"/>
      <c r="BP89" s="1256"/>
      <c r="BQ89" s="1256"/>
      <c r="BR89" s="1256"/>
      <c r="BS89" s="1256"/>
      <c r="BT89" s="1256"/>
      <c r="BU89" s="1256"/>
      <c r="BV89" s="1256"/>
      <c r="BW89" s="1256"/>
      <c r="BX89" s="1256"/>
      <c r="BY89" s="1256"/>
    </row>
    <row r="90" spans="1:77" s="1257" customFormat="1" hidden="1">
      <c r="A90" s="1380"/>
      <c r="B90" s="1273"/>
      <c r="C90" s="1330" t="s">
        <v>1199</v>
      </c>
      <c r="D90" s="1262"/>
      <c r="E90" s="1262"/>
      <c r="F90" s="1262"/>
      <c r="G90" s="1262"/>
      <c r="H90" s="1270"/>
      <c r="I90" s="1262"/>
      <c r="J90" s="1262"/>
      <c r="K90" s="1262"/>
      <c r="L90" s="1331" t="s">
        <v>1365</v>
      </c>
      <c r="M90" s="1331"/>
      <c r="N90" s="1262"/>
      <c r="O90" s="1262"/>
      <c r="P90" s="1262"/>
      <c r="Q90" s="1262"/>
      <c r="R90" s="1332" t="s">
        <v>747</v>
      </c>
      <c r="S90" s="1332">
        <v>0</v>
      </c>
      <c r="T90" s="1333" t="s">
        <v>1523</v>
      </c>
      <c r="U90" s="1332">
        <v>0</v>
      </c>
      <c r="V90" s="1332">
        <v>0</v>
      </c>
      <c r="W90" s="1332">
        <v>0</v>
      </c>
      <c r="X90" s="1332">
        <v>0</v>
      </c>
      <c r="Y90" s="1332">
        <v>0</v>
      </c>
      <c r="Z90" s="1262"/>
      <c r="AA90" s="1262"/>
      <c r="AB90" s="1262"/>
      <c r="AC90" s="1262"/>
      <c r="AD90" s="1262"/>
      <c r="AE90" s="1262"/>
      <c r="AF90" s="1262"/>
      <c r="AG90" s="1262"/>
      <c r="AH90" s="1262"/>
      <c r="AI90" s="1262"/>
      <c r="AJ90" s="1262"/>
      <c r="AK90" s="1262"/>
      <c r="AL90" s="1262"/>
      <c r="AM90" s="1262"/>
      <c r="AN90" s="1262"/>
      <c r="AO90" s="1262"/>
      <c r="AP90" s="1262"/>
      <c r="AQ90" s="1331" t="s">
        <v>204</v>
      </c>
      <c r="AR90" s="1331">
        <v>2000</v>
      </c>
      <c r="AS90" s="1262"/>
      <c r="AT90" s="1262"/>
      <c r="AU90" s="1262"/>
      <c r="AV90" s="1334">
        <v>97500</v>
      </c>
      <c r="AW90" s="1270"/>
      <c r="AX90" s="1270"/>
      <c r="AY90" s="1312"/>
      <c r="AZ90" s="1270"/>
      <c r="BA90" s="1385" t="s">
        <v>1840</v>
      </c>
      <c r="BB90" s="1374"/>
      <c r="BC90" s="1270"/>
      <c r="BD90" s="1270"/>
      <c r="BE90" s="1256"/>
      <c r="BF90" s="1256"/>
      <c r="BG90" s="1256"/>
      <c r="BH90" s="1256"/>
      <c r="BI90" s="1256"/>
      <c r="BJ90" s="1256"/>
      <c r="BK90" s="1256"/>
      <c r="BL90" s="1256"/>
      <c r="BM90" s="1256"/>
      <c r="BN90" s="1256"/>
      <c r="BO90" s="1256"/>
      <c r="BP90" s="1256"/>
      <c r="BQ90" s="1256"/>
      <c r="BR90" s="1256"/>
      <c r="BS90" s="1256"/>
      <c r="BT90" s="1256"/>
      <c r="BU90" s="1256"/>
      <c r="BV90" s="1256"/>
      <c r="BW90" s="1256"/>
      <c r="BX90" s="1256"/>
      <c r="BY90" s="1256"/>
    </row>
    <row r="91" spans="1:77" s="1257" customFormat="1" hidden="1">
      <c r="A91" s="1380"/>
      <c r="B91" s="1273"/>
      <c r="C91" s="1330" t="s">
        <v>1228</v>
      </c>
      <c r="D91" s="1262"/>
      <c r="E91" s="1262"/>
      <c r="F91" s="1262"/>
      <c r="G91" s="1262"/>
      <c r="H91" s="1270"/>
      <c r="I91" s="1262"/>
      <c r="J91" s="1262"/>
      <c r="K91" s="1262"/>
      <c r="L91" s="1331" t="s">
        <v>1391</v>
      </c>
      <c r="M91" s="1331"/>
      <c r="N91" s="1262"/>
      <c r="O91" s="1262"/>
      <c r="P91" s="1262"/>
      <c r="Q91" s="1262"/>
      <c r="R91" s="1332" t="s">
        <v>1465</v>
      </c>
      <c r="S91" s="1332">
        <v>0</v>
      </c>
      <c r="T91" s="1333" t="s">
        <v>221</v>
      </c>
      <c r="U91" s="1332">
        <v>0</v>
      </c>
      <c r="V91" s="1332">
        <v>0</v>
      </c>
      <c r="W91" s="1332">
        <v>0</v>
      </c>
      <c r="X91" s="1332">
        <v>0</v>
      </c>
      <c r="Y91" s="1332">
        <v>0</v>
      </c>
      <c r="Z91" s="1262"/>
      <c r="AA91" s="1262"/>
      <c r="AB91" s="1262"/>
      <c r="AC91" s="1262"/>
      <c r="AD91" s="1262"/>
      <c r="AE91" s="1262"/>
      <c r="AF91" s="1262"/>
      <c r="AG91" s="1262"/>
      <c r="AH91" s="1262"/>
      <c r="AI91" s="1262"/>
      <c r="AJ91" s="1262"/>
      <c r="AK91" s="1262"/>
      <c r="AL91" s="1262"/>
      <c r="AM91" s="1262"/>
      <c r="AN91" s="1262"/>
      <c r="AO91" s="1262"/>
      <c r="AP91" s="1262"/>
      <c r="AQ91" s="1331" t="s">
        <v>204</v>
      </c>
      <c r="AR91" s="1331">
        <v>2000</v>
      </c>
      <c r="AS91" s="1262"/>
      <c r="AT91" s="1262"/>
      <c r="AU91" s="1262"/>
      <c r="AV91" s="1334">
        <v>2275000</v>
      </c>
      <c r="AW91" s="1270"/>
      <c r="AX91" s="1270"/>
      <c r="AY91" s="1312"/>
      <c r="AZ91" s="1270"/>
      <c r="BA91" s="1385" t="s">
        <v>1840</v>
      </c>
      <c r="BB91" s="1374"/>
      <c r="BC91" s="1270"/>
      <c r="BD91" s="1270"/>
      <c r="BE91" s="1256"/>
      <c r="BF91" s="1256"/>
      <c r="BG91" s="1256"/>
      <c r="BH91" s="1256"/>
      <c r="BI91" s="1256"/>
      <c r="BJ91" s="1256"/>
      <c r="BK91" s="1256"/>
      <c r="BL91" s="1256"/>
      <c r="BM91" s="1256"/>
      <c r="BN91" s="1256"/>
      <c r="BO91" s="1256"/>
      <c r="BP91" s="1256"/>
      <c r="BQ91" s="1256"/>
      <c r="BR91" s="1256"/>
      <c r="BS91" s="1256"/>
      <c r="BT91" s="1256"/>
      <c r="BU91" s="1256"/>
      <c r="BV91" s="1256"/>
      <c r="BW91" s="1256"/>
      <c r="BX91" s="1256"/>
      <c r="BY91" s="1256"/>
    </row>
    <row r="92" spans="1:77" s="1257" customFormat="1" hidden="1">
      <c r="A92" s="1380"/>
      <c r="B92" s="1273"/>
      <c r="C92" s="1330" t="s">
        <v>1228</v>
      </c>
      <c r="D92" s="1262"/>
      <c r="E92" s="1262"/>
      <c r="F92" s="1262"/>
      <c r="G92" s="1262"/>
      <c r="H92" s="1270"/>
      <c r="I92" s="1262"/>
      <c r="J92" s="1262"/>
      <c r="K92" s="1262"/>
      <c r="L92" s="1331" t="s">
        <v>1391</v>
      </c>
      <c r="M92" s="1331"/>
      <c r="N92" s="1262"/>
      <c r="O92" s="1262"/>
      <c r="P92" s="1262"/>
      <c r="Q92" s="1262"/>
      <c r="R92" s="1332" t="s">
        <v>1465</v>
      </c>
      <c r="S92" s="1332">
        <v>0</v>
      </c>
      <c r="T92" s="1333" t="s">
        <v>221</v>
      </c>
      <c r="U92" s="1332">
        <v>0</v>
      </c>
      <c r="V92" s="1332">
        <v>0</v>
      </c>
      <c r="W92" s="1332">
        <v>0</v>
      </c>
      <c r="X92" s="1332">
        <v>0</v>
      </c>
      <c r="Y92" s="1332">
        <v>0</v>
      </c>
      <c r="Z92" s="1262"/>
      <c r="AA92" s="1262"/>
      <c r="AB92" s="1262"/>
      <c r="AC92" s="1262"/>
      <c r="AD92" s="1262"/>
      <c r="AE92" s="1262"/>
      <c r="AF92" s="1262"/>
      <c r="AG92" s="1262"/>
      <c r="AH92" s="1262"/>
      <c r="AI92" s="1262"/>
      <c r="AJ92" s="1262"/>
      <c r="AK92" s="1262"/>
      <c r="AL92" s="1262"/>
      <c r="AM92" s="1262"/>
      <c r="AN92" s="1262"/>
      <c r="AO92" s="1262"/>
      <c r="AP92" s="1262"/>
      <c r="AQ92" s="1331" t="s">
        <v>204</v>
      </c>
      <c r="AR92" s="1331">
        <v>2000</v>
      </c>
      <c r="AS92" s="1262"/>
      <c r="AT92" s="1262"/>
      <c r="AU92" s="1262"/>
      <c r="AV92" s="1334">
        <v>34125000</v>
      </c>
      <c r="AW92" s="1270"/>
      <c r="AX92" s="1270"/>
      <c r="AY92" s="1312"/>
      <c r="AZ92" s="1270"/>
      <c r="BA92" s="1385" t="s">
        <v>1840</v>
      </c>
      <c r="BB92" s="1374"/>
      <c r="BC92" s="1270"/>
      <c r="BD92" s="1270"/>
      <c r="BE92" s="1256"/>
      <c r="BF92" s="1256"/>
      <c r="BG92" s="1256"/>
      <c r="BH92" s="1256"/>
      <c r="BI92" s="1256"/>
      <c r="BJ92" s="1256"/>
      <c r="BK92" s="1256"/>
      <c r="BL92" s="1256"/>
      <c r="BM92" s="1256"/>
      <c r="BN92" s="1256"/>
      <c r="BO92" s="1256"/>
      <c r="BP92" s="1256"/>
      <c r="BQ92" s="1256"/>
      <c r="BR92" s="1256"/>
      <c r="BS92" s="1256"/>
      <c r="BT92" s="1256"/>
      <c r="BU92" s="1256"/>
      <c r="BV92" s="1256"/>
      <c r="BW92" s="1256"/>
      <c r="BX92" s="1256"/>
      <c r="BY92" s="1256"/>
    </row>
    <row r="93" spans="1:77" s="1257" customFormat="1" hidden="1">
      <c r="A93" s="1380"/>
      <c r="B93" s="1273"/>
      <c r="C93" s="1330" t="s">
        <v>1229</v>
      </c>
      <c r="D93" s="1262"/>
      <c r="E93" s="1262"/>
      <c r="F93" s="1262"/>
      <c r="G93" s="1262"/>
      <c r="H93" s="1270"/>
      <c r="I93" s="1262"/>
      <c r="J93" s="1262"/>
      <c r="K93" s="1262"/>
      <c r="L93" s="1331" t="s">
        <v>1392</v>
      </c>
      <c r="M93" s="1331"/>
      <c r="N93" s="1262"/>
      <c r="O93" s="1262"/>
      <c r="P93" s="1262"/>
      <c r="Q93" s="1262"/>
      <c r="R93" s="1332" t="s">
        <v>1466</v>
      </c>
      <c r="S93" s="1332">
        <v>0</v>
      </c>
      <c r="T93" s="1333" t="s">
        <v>225</v>
      </c>
      <c r="U93" s="1332">
        <v>0</v>
      </c>
      <c r="V93" s="1332">
        <v>0</v>
      </c>
      <c r="W93" s="1332">
        <v>0</v>
      </c>
      <c r="X93" s="1332">
        <v>0</v>
      </c>
      <c r="Y93" s="1332">
        <v>0</v>
      </c>
      <c r="Z93" s="1262"/>
      <c r="AA93" s="1262"/>
      <c r="AB93" s="1262"/>
      <c r="AC93" s="1262"/>
      <c r="AD93" s="1262"/>
      <c r="AE93" s="1262"/>
      <c r="AF93" s="1262"/>
      <c r="AG93" s="1262"/>
      <c r="AH93" s="1262"/>
      <c r="AI93" s="1262"/>
      <c r="AJ93" s="1262"/>
      <c r="AK93" s="1262"/>
      <c r="AL93" s="1262"/>
      <c r="AM93" s="1262"/>
      <c r="AN93" s="1262"/>
      <c r="AO93" s="1262"/>
      <c r="AP93" s="1262"/>
      <c r="AQ93" s="1331" t="s">
        <v>204</v>
      </c>
      <c r="AR93" s="1331">
        <v>2000</v>
      </c>
      <c r="AS93" s="1262"/>
      <c r="AT93" s="1262"/>
      <c r="AU93" s="1262"/>
      <c r="AV93" s="1334">
        <v>750000</v>
      </c>
      <c r="AW93" s="1270"/>
      <c r="AX93" s="1270"/>
      <c r="AY93" s="1312"/>
      <c r="AZ93" s="1270"/>
      <c r="BA93" s="1385" t="s">
        <v>1840</v>
      </c>
      <c r="BB93" s="1374"/>
      <c r="BC93" s="1270"/>
      <c r="BD93" s="1270"/>
      <c r="BE93" s="1256"/>
      <c r="BF93" s="1256"/>
      <c r="BG93" s="1256"/>
      <c r="BH93" s="1256"/>
      <c r="BI93" s="1256"/>
      <c r="BJ93" s="1256"/>
      <c r="BK93" s="1256"/>
      <c r="BL93" s="1256"/>
      <c r="BM93" s="1256"/>
      <c r="BN93" s="1256"/>
      <c r="BO93" s="1256"/>
      <c r="BP93" s="1256"/>
      <c r="BQ93" s="1256"/>
      <c r="BR93" s="1256"/>
      <c r="BS93" s="1256"/>
      <c r="BT93" s="1256"/>
      <c r="BU93" s="1256"/>
      <c r="BV93" s="1256"/>
      <c r="BW93" s="1256"/>
      <c r="BX93" s="1256"/>
      <c r="BY93" s="1256"/>
    </row>
    <row r="94" spans="1:77" s="1257" customFormat="1" hidden="1">
      <c r="A94" s="1380"/>
      <c r="B94" s="1273"/>
      <c r="C94" s="1330" t="s">
        <v>1217</v>
      </c>
      <c r="D94" s="1262"/>
      <c r="E94" s="1262"/>
      <c r="F94" s="1262"/>
      <c r="G94" s="1262"/>
      <c r="H94" s="1270"/>
      <c r="I94" s="1262"/>
      <c r="J94" s="1262"/>
      <c r="K94" s="1262"/>
      <c r="L94" s="1331" t="s">
        <v>1381</v>
      </c>
      <c r="M94" s="1331"/>
      <c r="N94" s="1262"/>
      <c r="O94" s="1262"/>
      <c r="P94" s="1262"/>
      <c r="Q94" s="1262"/>
      <c r="R94" s="1332" t="s">
        <v>747</v>
      </c>
      <c r="S94" s="1332">
        <v>0</v>
      </c>
      <c r="T94" s="1333" t="s">
        <v>233</v>
      </c>
      <c r="U94" s="1332">
        <v>0</v>
      </c>
      <c r="V94" s="1332">
        <v>0</v>
      </c>
      <c r="W94" s="1332">
        <v>0</v>
      </c>
      <c r="X94" s="1332">
        <v>0</v>
      </c>
      <c r="Y94" s="1332">
        <v>0</v>
      </c>
      <c r="Z94" s="1262"/>
      <c r="AA94" s="1262"/>
      <c r="AB94" s="1262"/>
      <c r="AC94" s="1262"/>
      <c r="AD94" s="1262"/>
      <c r="AE94" s="1262"/>
      <c r="AF94" s="1262"/>
      <c r="AG94" s="1262"/>
      <c r="AH94" s="1262"/>
      <c r="AI94" s="1262"/>
      <c r="AJ94" s="1262"/>
      <c r="AK94" s="1262"/>
      <c r="AL94" s="1262"/>
      <c r="AM94" s="1262"/>
      <c r="AN94" s="1262"/>
      <c r="AO94" s="1262"/>
      <c r="AP94" s="1262"/>
      <c r="AQ94" s="1331" t="s">
        <v>204</v>
      </c>
      <c r="AR94" s="1331">
        <v>2000</v>
      </c>
      <c r="AS94" s="1262"/>
      <c r="AT94" s="1262"/>
      <c r="AU94" s="1262"/>
      <c r="AV94" s="1334">
        <v>650000</v>
      </c>
      <c r="AW94" s="1270"/>
      <c r="AX94" s="1270"/>
      <c r="AY94" s="1312"/>
      <c r="AZ94" s="1270"/>
      <c r="BA94" s="1385" t="s">
        <v>1840</v>
      </c>
      <c r="BB94" s="1374"/>
      <c r="BC94" s="1270"/>
      <c r="BD94" s="1270"/>
      <c r="BE94" s="1256"/>
      <c r="BF94" s="1256"/>
      <c r="BG94" s="1256"/>
      <c r="BH94" s="1256"/>
      <c r="BI94" s="1256"/>
      <c r="BJ94" s="1256"/>
      <c r="BK94" s="1256"/>
      <c r="BL94" s="1256"/>
      <c r="BM94" s="1256"/>
      <c r="BN94" s="1256"/>
      <c r="BO94" s="1256"/>
      <c r="BP94" s="1256"/>
      <c r="BQ94" s="1256"/>
      <c r="BR94" s="1256"/>
      <c r="BS94" s="1256"/>
      <c r="BT94" s="1256"/>
      <c r="BU94" s="1256"/>
      <c r="BV94" s="1256"/>
      <c r="BW94" s="1256"/>
      <c r="BX94" s="1256"/>
      <c r="BY94" s="1256"/>
    </row>
    <row r="95" spans="1:77" s="1302" customFormat="1" hidden="1">
      <c r="A95" s="1382"/>
      <c r="B95" s="1269"/>
      <c r="C95" s="1339" t="s">
        <v>1230</v>
      </c>
      <c r="D95" s="1270"/>
      <c r="E95" s="1270"/>
      <c r="F95" s="1270"/>
      <c r="G95" s="1270"/>
      <c r="H95" s="1270"/>
      <c r="I95" s="1270"/>
      <c r="J95" s="1270"/>
      <c r="K95" s="1270"/>
      <c r="L95" s="1340" t="s">
        <v>1393</v>
      </c>
      <c r="M95" s="1340"/>
      <c r="N95" s="1270"/>
      <c r="O95" s="1270"/>
      <c r="P95" s="1270"/>
      <c r="Q95" s="1270"/>
      <c r="R95" s="1343" t="s">
        <v>1451</v>
      </c>
      <c r="S95" s="1343">
        <v>0</v>
      </c>
      <c r="T95" s="1344" t="s">
        <v>1526</v>
      </c>
      <c r="U95" s="1343">
        <v>0</v>
      </c>
      <c r="V95" s="1343">
        <v>0</v>
      </c>
      <c r="W95" s="1343">
        <v>0</v>
      </c>
      <c r="X95" s="1343">
        <v>0</v>
      </c>
      <c r="Y95" s="1343">
        <v>0</v>
      </c>
      <c r="Z95" s="1270"/>
      <c r="AA95" s="1270"/>
      <c r="AB95" s="1270"/>
      <c r="AC95" s="1270"/>
      <c r="AD95" s="1270"/>
      <c r="AE95" s="1270"/>
      <c r="AF95" s="1270"/>
      <c r="AG95" s="1270"/>
      <c r="AH95" s="1270"/>
      <c r="AI95" s="1270"/>
      <c r="AJ95" s="1270"/>
      <c r="AK95" s="1270"/>
      <c r="AL95" s="1270"/>
      <c r="AM95" s="1270"/>
      <c r="AN95" s="1270"/>
      <c r="AO95" s="1270"/>
      <c r="AP95" s="1270"/>
      <c r="AQ95" s="1340" t="s">
        <v>204</v>
      </c>
      <c r="AR95" s="1340">
        <v>2000</v>
      </c>
      <c r="AS95" s="1270"/>
      <c r="AT95" s="1270"/>
      <c r="AU95" s="1270"/>
      <c r="AV95" s="1334">
        <v>650000</v>
      </c>
      <c r="AW95" s="1270"/>
      <c r="AX95" s="1270"/>
      <c r="AY95" s="1312"/>
      <c r="AZ95" s="1270"/>
      <c r="BA95" s="1385" t="s">
        <v>1840</v>
      </c>
      <c r="BB95" s="1374"/>
      <c r="BC95" s="1270"/>
      <c r="BD95" s="1270"/>
      <c r="BE95" s="1271"/>
      <c r="BF95" s="1271"/>
      <c r="BG95" s="1271"/>
      <c r="BH95" s="1271"/>
      <c r="BI95" s="1271"/>
      <c r="BJ95" s="1271"/>
      <c r="BK95" s="1271"/>
      <c r="BL95" s="1271"/>
      <c r="BM95" s="1271"/>
      <c r="BN95" s="1271"/>
      <c r="BO95" s="1271"/>
      <c r="BP95" s="1301"/>
      <c r="BQ95" s="1301"/>
      <c r="BR95" s="1301"/>
      <c r="BS95" s="1301"/>
      <c r="BT95" s="1301"/>
      <c r="BU95" s="1301"/>
      <c r="BV95" s="1301"/>
      <c r="BW95" s="1301"/>
      <c r="BX95" s="1301"/>
      <c r="BY95" s="1301"/>
    </row>
    <row r="96" spans="1:77" s="1302" customFormat="1" hidden="1">
      <c r="A96" s="1382"/>
      <c r="B96" s="1269"/>
      <c r="C96" s="1339" t="s">
        <v>1231</v>
      </c>
      <c r="D96" s="1270"/>
      <c r="E96" s="1270"/>
      <c r="F96" s="1270"/>
      <c r="G96" s="1270"/>
      <c r="H96" s="1270"/>
      <c r="I96" s="1270"/>
      <c r="J96" s="1270"/>
      <c r="K96" s="1270"/>
      <c r="L96" s="1340" t="s">
        <v>1394</v>
      </c>
      <c r="M96" s="1340"/>
      <c r="N96" s="1270"/>
      <c r="O96" s="1270"/>
      <c r="P96" s="1270"/>
      <c r="Q96" s="1270"/>
      <c r="R96" s="1343" t="s">
        <v>1451</v>
      </c>
      <c r="S96" s="1343">
        <v>0</v>
      </c>
      <c r="T96" s="1344" t="s">
        <v>222</v>
      </c>
      <c r="U96" s="1343">
        <v>0</v>
      </c>
      <c r="V96" s="1343">
        <v>0</v>
      </c>
      <c r="W96" s="1343">
        <v>0</v>
      </c>
      <c r="X96" s="1343">
        <v>0</v>
      </c>
      <c r="Y96" s="1343">
        <v>0</v>
      </c>
      <c r="Z96" s="1270"/>
      <c r="AA96" s="1270"/>
      <c r="AB96" s="1270"/>
      <c r="AC96" s="1270"/>
      <c r="AD96" s="1270"/>
      <c r="AE96" s="1270"/>
      <c r="AF96" s="1270"/>
      <c r="AG96" s="1270"/>
      <c r="AH96" s="1270"/>
      <c r="AI96" s="1270"/>
      <c r="AJ96" s="1270"/>
      <c r="AK96" s="1270"/>
      <c r="AL96" s="1270"/>
      <c r="AM96" s="1270"/>
      <c r="AN96" s="1270"/>
      <c r="AO96" s="1270"/>
      <c r="AP96" s="1270"/>
      <c r="AQ96" s="1340" t="s">
        <v>204</v>
      </c>
      <c r="AR96" s="1340">
        <v>2000</v>
      </c>
      <c r="AS96" s="1270"/>
      <c r="AT96" s="1270"/>
      <c r="AU96" s="1270"/>
      <c r="AV96" s="1334">
        <v>4420000</v>
      </c>
      <c r="AW96" s="1270"/>
      <c r="AX96" s="1270"/>
      <c r="AY96" s="1312"/>
      <c r="AZ96" s="1270"/>
      <c r="BA96" s="1385" t="s">
        <v>1840</v>
      </c>
      <c r="BB96" s="1374"/>
      <c r="BC96" s="1270"/>
      <c r="BD96" s="1270"/>
      <c r="BE96" s="1271"/>
      <c r="BF96" s="1271"/>
      <c r="BG96" s="1271"/>
      <c r="BH96" s="1271"/>
      <c r="BI96" s="1271"/>
      <c r="BJ96" s="1271"/>
      <c r="BK96" s="1271"/>
      <c r="BL96" s="1271"/>
      <c r="BM96" s="1271"/>
      <c r="BN96" s="1271"/>
      <c r="BO96" s="1271"/>
      <c r="BP96" s="1301"/>
      <c r="BQ96" s="1301"/>
      <c r="BR96" s="1301"/>
      <c r="BS96" s="1301"/>
      <c r="BT96" s="1301"/>
      <c r="BU96" s="1301"/>
      <c r="BV96" s="1301"/>
      <c r="BW96" s="1301"/>
      <c r="BX96" s="1301"/>
      <c r="BY96" s="1301"/>
    </row>
    <row r="97" spans="1:77" s="1302" customFormat="1" hidden="1">
      <c r="A97" s="1382"/>
      <c r="B97" s="1269"/>
      <c r="C97" s="1339" t="s">
        <v>1219</v>
      </c>
      <c r="D97" s="1270"/>
      <c r="E97" s="1270"/>
      <c r="F97" s="1270"/>
      <c r="G97" s="1270"/>
      <c r="H97" s="1270"/>
      <c r="I97" s="1270"/>
      <c r="J97" s="1270"/>
      <c r="K97" s="1270"/>
      <c r="L97" s="1340" t="s">
        <v>1383</v>
      </c>
      <c r="M97" s="1340"/>
      <c r="N97" s="1270"/>
      <c r="O97" s="1270"/>
      <c r="P97" s="1270"/>
      <c r="Q97" s="1270"/>
      <c r="R97" s="1343" t="s">
        <v>1448</v>
      </c>
      <c r="S97" s="1343">
        <v>0</v>
      </c>
      <c r="T97" s="1344" t="s">
        <v>1524</v>
      </c>
      <c r="U97" s="1343">
        <v>0</v>
      </c>
      <c r="V97" s="1343">
        <v>0</v>
      </c>
      <c r="W97" s="1343">
        <v>0</v>
      </c>
      <c r="X97" s="1343">
        <v>0</v>
      </c>
      <c r="Y97" s="1343">
        <v>0</v>
      </c>
      <c r="Z97" s="1270"/>
      <c r="AA97" s="1270"/>
      <c r="AB97" s="1270"/>
      <c r="AC97" s="1270"/>
      <c r="AD97" s="1270"/>
      <c r="AE97" s="1270"/>
      <c r="AF97" s="1270"/>
      <c r="AG97" s="1270"/>
      <c r="AH97" s="1270"/>
      <c r="AI97" s="1270"/>
      <c r="AJ97" s="1270"/>
      <c r="AK97" s="1270"/>
      <c r="AL97" s="1270"/>
      <c r="AM97" s="1270"/>
      <c r="AN97" s="1270"/>
      <c r="AO97" s="1270"/>
      <c r="AP97" s="1270"/>
      <c r="AQ97" s="1340" t="s">
        <v>204</v>
      </c>
      <c r="AR97" s="1340">
        <v>2000</v>
      </c>
      <c r="AS97" s="1270"/>
      <c r="AT97" s="1270"/>
      <c r="AU97" s="1270"/>
      <c r="AV97" s="1334">
        <v>100000</v>
      </c>
      <c r="AW97" s="1270"/>
      <c r="AX97" s="1270"/>
      <c r="AY97" s="1312"/>
      <c r="AZ97" s="1270"/>
      <c r="BA97" s="1385" t="s">
        <v>1840</v>
      </c>
      <c r="BB97" s="1374"/>
      <c r="BC97" s="1270"/>
      <c r="BD97" s="1270"/>
      <c r="BE97" s="1271"/>
      <c r="BF97" s="1271"/>
      <c r="BG97" s="1271"/>
      <c r="BH97" s="1271"/>
      <c r="BI97" s="1271"/>
      <c r="BJ97" s="1271"/>
      <c r="BK97" s="1271"/>
      <c r="BL97" s="1271"/>
      <c r="BM97" s="1271"/>
      <c r="BN97" s="1271"/>
      <c r="BO97" s="1271"/>
      <c r="BP97" s="1301"/>
      <c r="BQ97" s="1301"/>
      <c r="BR97" s="1301"/>
      <c r="BS97" s="1301"/>
      <c r="BT97" s="1301"/>
      <c r="BU97" s="1301"/>
      <c r="BV97" s="1301"/>
      <c r="BW97" s="1301"/>
      <c r="BX97" s="1301"/>
      <c r="BY97" s="1301"/>
    </row>
    <row r="98" spans="1:77" s="1257" customFormat="1" hidden="1">
      <c r="A98" s="1380"/>
      <c r="B98" s="1273"/>
      <c r="C98" s="1330" t="s">
        <v>1200</v>
      </c>
      <c r="D98" s="1262"/>
      <c r="E98" s="1262"/>
      <c r="F98" s="1262"/>
      <c r="G98" s="1262"/>
      <c r="H98" s="1270"/>
      <c r="I98" s="1262"/>
      <c r="J98" s="1262"/>
      <c r="K98" s="1262"/>
      <c r="L98" s="1331" t="s">
        <v>1366</v>
      </c>
      <c r="M98" s="1331"/>
      <c r="N98" s="1262"/>
      <c r="O98" s="1262"/>
      <c r="P98" s="1262"/>
      <c r="Q98" s="1262"/>
      <c r="R98" s="1332" t="s">
        <v>747</v>
      </c>
      <c r="S98" s="1332">
        <v>0</v>
      </c>
      <c r="T98" s="1333" t="s">
        <v>238</v>
      </c>
      <c r="U98" s="1332">
        <v>0</v>
      </c>
      <c r="V98" s="1332">
        <v>0</v>
      </c>
      <c r="W98" s="1332">
        <v>0</v>
      </c>
      <c r="X98" s="1332">
        <v>0</v>
      </c>
      <c r="Y98" s="1332">
        <v>0</v>
      </c>
      <c r="Z98" s="1262"/>
      <c r="AA98" s="1262"/>
      <c r="AB98" s="1262"/>
      <c r="AC98" s="1262"/>
      <c r="AD98" s="1262"/>
      <c r="AE98" s="1262"/>
      <c r="AF98" s="1262"/>
      <c r="AG98" s="1262"/>
      <c r="AH98" s="1262"/>
      <c r="AI98" s="1262"/>
      <c r="AJ98" s="1262"/>
      <c r="AK98" s="1262"/>
      <c r="AL98" s="1262"/>
      <c r="AM98" s="1262"/>
      <c r="AN98" s="1262"/>
      <c r="AO98" s="1262"/>
      <c r="AP98" s="1262"/>
      <c r="AQ98" s="1331" t="s">
        <v>204</v>
      </c>
      <c r="AR98" s="1331">
        <v>2000</v>
      </c>
      <c r="AS98" s="1262"/>
      <c r="AT98" s="1262"/>
      <c r="AU98" s="1262"/>
      <c r="AV98" s="1334">
        <v>525000</v>
      </c>
      <c r="AW98" s="1270"/>
      <c r="AX98" s="1270"/>
      <c r="AY98" s="1312"/>
      <c r="AZ98" s="1270"/>
      <c r="BA98" s="1385" t="s">
        <v>1840</v>
      </c>
      <c r="BB98" s="1374"/>
      <c r="BC98" s="1270"/>
      <c r="BD98" s="1270"/>
      <c r="BE98" s="1256"/>
      <c r="BF98" s="1256"/>
      <c r="BG98" s="1256"/>
      <c r="BH98" s="1256"/>
      <c r="BI98" s="1256"/>
      <c r="BJ98" s="1256"/>
      <c r="BK98" s="1256"/>
      <c r="BL98" s="1256"/>
      <c r="BM98" s="1256"/>
      <c r="BN98" s="1256"/>
      <c r="BO98" s="1256"/>
      <c r="BP98" s="1256"/>
      <c r="BQ98" s="1256"/>
      <c r="BR98" s="1256"/>
      <c r="BS98" s="1256"/>
      <c r="BT98" s="1256"/>
      <c r="BU98" s="1256"/>
      <c r="BV98" s="1256"/>
      <c r="BW98" s="1256"/>
      <c r="BX98" s="1256"/>
      <c r="BY98" s="1256"/>
    </row>
    <row r="99" spans="1:77" s="1257" customFormat="1" hidden="1">
      <c r="A99" s="1380"/>
      <c r="B99" s="1273"/>
      <c r="C99" s="1330" t="s">
        <v>1232</v>
      </c>
      <c r="D99" s="1262"/>
      <c r="E99" s="1262"/>
      <c r="F99" s="1262"/>
      <c r="G99" s="1262"/>
      <c r="H99" s="1270"/>
      <c r="I99" s="1262"/>
      <c r="J99" s="1262"/>
      <c r="K99" s="1262"/>
      <c r="L99" s="1331" t="s">
        <v>1395</v>
      </c>
      <c r="M99" s="1331"/>
      <c r="N99" s="1262"/>
      <c r="O99" s="1262"/>
      <c r="P99" s="1262"/>
      <c r="Q99" s="1262"/>
      <c r="R99" s="1332" t="s">
        <v>1467</v>
      </c>
      <c r="S99" s="1332">
        <v>0</v>
      </c>
      <c r="T99" s="1333" t="s">
        <v>222</v>
      </c>
      <c r="U99" s="1332">
        <v>0</v>
      </c>
      <c r="V99" s="1332">
        <v>0</v>
      </c>
      <c r="W99" s="1332">
        <v>0</v>
      </c>
      <c r="X99" s="1332">
        <v>0</v>
      </c>
      <c r="Y99" s="1332">
        <v>0</v>
      </c>
      <c r="Z99" s="1262"/>
      <c r="AA99" s="1262"/>
      <c r="AB99" s="1262"/>
      <c r="AC99" s="1262"/>
      <c r="AD99" s="1262"/>
      <c r="AE99" s="1262"/>
      <c r="AF99" s="1262"/>
      <c r="AG99" s="1262"/>
      <c r="AH99" s="1262"/>
      <c r="AI99" s="1262"/>
      <c r="AJ99" s="1262"/>
      <c r="AK99" s="1262"/>
      <c r="AL99" s="1262"/>
      <c r="AM99" s="1262"/>
      <c r="AN99" s="1262"/>
      <c r="AO99" s="1262"/>
      <c r="AP99" s="1262"/>
      <c r="AQ99" s="1331" t="s">
        <v>204</v>
      </c>
      <c r="AR99" s="1331">
        <v>2000</v>
      </c>
      <c r="AS99" s="1262"/>
      <c r="AT99" s="1262"/>
      <c r="AU99" s="1262"/>
      <c r="AV99" s="1334">
        <v>112500</v>
      </c>
      <c r="AW99" s="1270"/>
      <c r="AX99" s="1270"/>
      <c r="AY99" s="1312"/>
      <c r="AZ99" s="1270"/>
      <c r="BA99" s="1385" t="s">
        <v>1840</v>
      </c>
      <c r="BB99" s="1374"/>
      <c r="BC99" s="1270"/>
      <c r="BD99" s="1270"/>
      <c r="BE99" s="1256"/>
      <c r="BF99" s="1256"/>
      <c r="BG99" s="1256"/>
      <c r="BH99" s="1256"/>
      <c r="BI99" s="1256"/>
      <c r="BJ99" s="1256"/>
      <c r="BK99" s="1256"/>
      <c r="BL99" s="1256"/>
      <c r="BM99" s="1256"/>
      <c r="BN99" s="1256"/>
      <c r="BO99" s="1256"/>
      <c r="BP99" s="1256"/>
      <c r="BQ99" s="1256"/>
      <c r="BR99" s="1256"/>
      <c r="BS99" s="1256"/>
      <c r="BT99" s="1256"/>
      <c r="BU99" s="1256"/>
      <c r="BV99" s="1256"/>
      <c r="BW99" s="1256"/>
      <c r="BX99" s="1256"/>
      <c r="BY99" s="1256"/>
    </row>
    <row r="100" spans="1:77" s="1257" customFormat="1" hidden="1">
      <c r="A100" s="1380"/>
      <c r="B100" s="1273"/>
      <c r="C100" s="1330" t="s">
        <v>1228</v>
      </c>
      <c r="D100" s="1262"/>
      <c r="E100" s="1262"/>
      <c r="F100" s="1262"/>
      <c r="G100" s="1262"/>
      <c r="H100" s="1270"/>
      <c r="I100" s="1262"/>
      <c r="J100" s="1262"/>
      <c r="K100" s="1262"/>
      <c r="L100" s="1331" t="s">
        <v>1391</v>
      </c>
      <c r="M100" s="1331"/>
      <c r="N100" s="1262"/>
      <c r="O100" s="1262"/>
      <c r="P100" s="1262"/>
      <c r="Q100" s="1262"/>
      <c r="R100" s="1332" t="s">
        <v>1468</v>
      </c>
      <c r="S100" s="1332">
        <v>0</v>
      </c>
      <c r="T100" s="1333" t="s">
        <v>221</v>
      </c>
      <c r="U100" s="1332">
        <v>0</v>
      </c>
      <c r="V100" s="1332">
        <v>0</v>
      </c>
      <c r="W100" s="1332">
        <v>0</v>
      </c>
      <c r="X100" s="1332">
        <v>0</v>
      </c>
      <c r="Y100" s="1332">
        <v>0</v>
      </c>
      <c r="Z100" s="1262"/>
      <c r="AA100" s="1262"/>
      <c r="AB100" s="1262"/>
      <c r="AC100" s="1262"/>
      <c r="AD100" s="1262"/>
      <c r="AE100" s="1262"/>
      <c r="AF100" s="1262"/>
      <c r="AG100" s="1262"/>
      <c r="AH100" s="1262"/>
      <c r="AI100" s="1262"/>
      <c r="AJ100" s="1262"/>
      <c r="AK100" s="1262"/>
      <c r="AL100" s="1262"/>
      <c r="AM100" s="1262"/>
      <c r="AN100" s="1262"/>
      <c r="AO100" s="1262"/>
      <c r="AP100" s="1262"/>
      <c r="AQ100" s="1331" t="s">
        <v>204</v>
      </c>
      <c r="AR100" s="1331">
        <v>2000</v>
      </c>
      <c r="AS100" s="1262"/>
      <c r="AT100" s="1262"/>
      <c r="AU100" s="1262"/>
      <c r="AV100" s="1334">
        <v>1250000</v>
      </c>
      <c r="AW100" s="1270"/>
      <c r="AX100" s="1270"/>
      <c r="AY100" s="1312"/>
      <c r="AZ100" s="1270"/>
      <c r="BA100" s="1385" t="s">
        <v>1840</v>
      </c>
      <c r="BB100" s="1374"/>
      <c r="BC100" s="1270"/>
      <c r="BD100" s="1270"/>
      <c r="BE100" s="1256"/>
      <c r="BF100" s="1256"/>
      <c r="BG100" s="1256"/>
      <c r="BH100" s="1256"/>
      <c r="BI100" s="1256"/>
      <c r="BJ100" s="1256"/>
      <c r="BK100" s="1256"/>
      <c r="BL100" s="1256"/>
      <c r="BM100" s="1256"/>
      <c r="BN100" s="1256"/>
      <c r="BO100" s="1256"/>
      <c r="BP100" s="1256"/>
      <c r="BQ100" s="1256"/>
      <c r="BR100" s="1256"/>
      <c r="BS100" s="1256"/>
      <c r="BT100" s="1256"/>
      <c r="BU100" s="1256"/>
      <c r="BV100" s="1256"/>
      <c r="BW100" s="1256"/>
      <c r="BX100" s="1256"/>
      <c r="BY100" s="1256"/>
    </row>
    <row r="101" spans="1:77" s="1257" customFormat="1" hidden="1">
      <c r="A101" s="1380"/>
      <c r="B101" s="1273"/>
      <c r="C101" s="1330" t="s">
        <v>1210</v>
      </c>
      <c r="D101" s="1262"/>
      <c r="E101" s="1262"/>
      <c r="F101" s="1262"/>
      <c r="G101" s="1262"/>
      <c r="H101" s="1270"/>
      <c r="I101" s="1262"/>
      <c r="J101" s="1262"/>
      <c r="K101" s="1262"/>
      <c r="L101" s="1331" t="s">
        <v>1374</v>
      </c>
      <c r="M101" s="1331"/>
      <c r="N101" s="1262"/>
      <c r="O101" s="1262"/>
      <c r="P101" s="1262"/>
      <c r="Q101" s="1262"/>
      <c r="R101" s="1332" t="s">
        <v>1465</v>
      </c>
      <c r="S101" s="1332">
        <v>0</v>
      </c>
      <c r="T101" s="1333" t="s">
        <v>1528</v>
      </c>
      <c r="U101" s="1332">
        <v>0</v>
      </c>
      <c r="V101" s="1332">
        <v>0</v>
      </c>
      <c r="W101" s="1332">
        <v>0</v>
      </c>
      <c r="X101" s="1332">
        <v>0</v>
      </c>
      <c r="Y101" s="1332">
        <v>0</v>
      </c>
      <c r="Z101" s="1262"/>
      <c r="AA101" s="1262"/>
      <c r="AB101" s="1262"/>
      <c r="AC101" s="1262"/>
      <c r="AD101" s="1262"/>
      <c r="AE101" s="1262"/>
      <c r="AF101" s="1262"/>
      <c r="AG101" s="1262"/>
      <c r="AH101" s="1262"/>
      <c r="AI101" s="1262"/>
      <c r="AJ101" s="1262"/>
      <c r="AK101" s="1262"/>
      <c r="AL101" s="1262"/>
      <c r="AM101" s="1262"/>
      <c r="AN101" s="1262"/>
      <c r="AO101" s="1262"/>
      <c r="AP101" s="1262"/>
      <c r="AQ101" s="1331" t="s">
        <v>204</v>
      </c>
      <c r="AR101" s="1331">
        <v>2000</v>
      </c>
      <c r="AS101" s="1262"/>
      <c r="AT101" s="1262"/>
      <c r="AU101" s="1262"/>
      <c r="AV101" s="1334">
        <v>130000</v>
      </c>
      <c r="AW101" s="1270"/>
      <c r="AX101" s="1270"/>
      <c r="AY101" s="1312"/>
      <c r="AZ101" s="1270"/>
      <c r="BA101" s="1385" t="s">
        <v>1840</v>
      </c>
      <c r="BB101" s="1374"/>
      <c r="BC101" s="1270"/>
      <c r="BD101" s="1270"/>
      <c r="BE101" s="1256"/>
      <c r="BF101" s="1256"/>
      <c r="BG101" s="1256"/>
      <c r="BH101" s="1256"/>
      <c r="BI101" s="1256"/>
      <c r="BJ101" s="1256"/>
      <c r="BK101" s="1256"/>
      <c r="BL101" s="1256"/>
      <c r="BM101" s="1256"/>
      <c r="BN101" s="1256"/>
      <c r="BO101" s="1256"/>
      <c r="BP101" s="1256"/>
      <c r="BQ101" s="1256"/>
      <c r="BR101" s="1256"/>
      <c r="BS101" s="1256"/>
      <c r="BT101" s="1256"/>
      <c r="BU101" s="1256"/>
      <c r="BV101" s="1256"/>
      <c r="BW101" s="1256"/>
      <c r="BX101" s="1256"/>
      <c r="BY101" s="1256"/>
    </row>
    <row r="102" spans="1:77" s="1257" customFormat="1" hidden="1">
      <c r="A102" s="1380"/>
      <c r="B102" s="1273"/>
      <c r="C102" s="1330" t="s">
        <v>1200</v>
      </c>
      <c r="D102" s="1262"/>
      <c r="E102" s="1262"/>
      <c r="F102" s="1262"/>
      <c r="G102" s="1262"/>
      <c r="H102" s="1270"/>
      <c r="I102" s="1262"/>
      <c r="J102" s="1262"/>
      <c r="K102" s="1262"/>
      <c r="L102" s="1331" t="s">
        <v>1366</v>
      </c>
      <c r="M102" s="1331"/>
      <c r="N102" s="1262"/>
      <c r="O102" s="1262"/>
      <c r="P102" s="1262"/>
      <c r="Q102" s="1262"/>
      <c r="R102" s="1332" t="s">
        <v>747</v>
      </c>
      <c r="S102" s="1332">
        <v>0</v>
      </c>
      <c r="T102" s="1333" t="s">
        <v>220</v>
      </c>
      <c r="U102" s="1332">
        <v>0</v>
      </c>
      <c r="V102" s="1332">
        <v>0</v>
      </c>
      <c r="W102" s="1332">
        <v>0</v>
      </c>
      <c r="X102" s="1332">
        <v>0</v>
      </c>
      <c r="Y102" s="1332">
        <v>0</v>
      </c>
      <c r="Z102" s="1262"/>
      <c r="AA102" s="1262"/>
      <c r="AB102" s="1262"/>
      <c r="AC102" s="1262"/>
      <c r="AD102" s="1262"/>
      <c r="AE102" s="1262"/>
      <c r="AF102" s="1262"/>
      <c r="AG102" s="1262"/>
      <c r="AH102" s="1262"/>
      <c r="AI102" s="1262"/>
      <c r="AJ102" s="1262"/>
      <c r="AK102" s="1262"/>
      <c r="AL102" s="1262"/>
      <c r="AM102" s="1262"/>
      <c r="AN102" s="1262"/>
      <c r="AO102" s="1262"/>
      <c r="AP102" s="1262"/>
      <c r="AQ102" s="1331" t="s">
        <v>204</v>
      </c>
      <c r="AR102" s="1331">
        <v>2004</v>
      </c>
      <c r="AS102" s="1262"/>
      <c r="AT102" s="1262"/>
      <c r="AU102" s="1262"/>
      <c r="AV102" s="1334">
        <v>490000</v>
      </c>
      <c r="AW102" s="1270"/>
      <c r="AX102" s="1270"/>
      <c r="AY102" s="1312"/>
      <c r="AZ102" s="1270"/>
      <c r="BA102" s="1385" t="s">
        <v>1840</v>
      </c>
      <c r="BB102" s="1374"/>
      <c r="BC102" s="1270"/>
      <c r="BD102" s="1270"/>
      <c r="BE102" s="1256"/>
      <c r="BF102" s="1256"/>
      <c r="BG102" s="1256"/>
      <c r="BH102" s="1256"/>
      <c r="BI102" s="1256"/>
      <c r="BJ102" s="1256"/>
      <c r="BK102" s="1256"/>
      <c r="BL102" s="1256"/>
      <c r="BM102" s="1256"/>
      <c r="BN102" s="1256"/>
      <c r="BO102" s="1256"/>
      <c r="BP102" s="1256"/>
      <c r="BQ102" s="1256"/>
      <c r="BR102" s="1256"/>
      <c r="BS102" s="1256"/>
      <c r="BT102" s="1256"/>
      <c r="BU102" s="1256"/>
      <c r="BV102" s="1256"/>
      <c r="BW102" s="1256"/>
      <c r="BX102" s="1256"/>
      <c r="BY102" s="1256"/>
    </row>
    <row r="103" spans="1:77" s="1257" customFormat="1" hidden="1">
      <c r="A103" s="1380"/>
      <c r="B103" s="1273"/>
      <c r="C103" s="1330" t="s">
        <v>1204</v>
      </c>
      <c r="D103" s="1262"/>
      <c r="E103" s="1262"/>
      <c r="F103" s="1262"/>
      <c r="G103" s="1262"/>
      <c r="H103" s="1270"/>
      <c r="I103" s="1262"/>
      <c r="J103" s="1262"/>
      <c r="K103" s="1262"/>
      <c r="L103" s="1331" t="s">
        <v>1365</v>
      </c>
      <c r="M103" s="1331"/>
      <c r="N103" s="1262"/>
      <c r="O103" s="1262"/>
      <c r="P103" s="1262"/>
      <c r="Q103" s="1262"/>
      <c r="R103" s="1332" t="s">
        <v>747</v>
      </c>
      <c r="S103" s="1332">
        <v>0</v>
      </c>
      <c r="T103" s="1333" t="s">
        <v>220</v>
      </c>
      <c r="U103" s="1332">
        <v>0</v>
      </c>
      <c r="V103" s="1332">
        <v>0</v>
      </c>
      <c r="W103" s="1332">
        <v>0</v>
      </c>
      <c r="X103" s="1332">
        <v>0</v>
      </c>
      <c r="Y103" s="1332">
        <v>0</v>
      </c>
      <c r="Z103" s="1262"/>
      <c r="AA103" s="1262"/>
      <c r="AB103" s="1262"/>
      <c r="AC103" s="1262"/>
      <c r="AD103" s="1262"/>
      <c r="AE103" s="1262"/>
      <c r="AF103" s="1262"/>
      <c r="AG103" s="1262"/>
      <c r="AH103" s="1262"/>
      <c r="AI103" s="1262"/>
      <c r="AJ103" s="1262"/>
      <c r="AK103" s="1262"/>
      <c r="AL103" s="1262"/>
      <c r="AM103" s="1262"/>
      <c r="AN103" s="1262"/>
      <c r="AO103" s="1262"/>
      <c r="AP103" s="1262"/>
      <c r="AQ103" s="1331" t="s">
        <v>204</v>
      </c>
      <c r="AR103" s="1331">
        <v>2003</v>
      </c>
      <c r="AS103" s="1262"/>
      <c r="AT103" s="1262"/>
      <c r="AU103" s="1262"/>
      <c r="AV103" s="1334">
        <v>42000</v>
      </c>
      <c r="AW103" s="1270"/>
      <c r="AX103" s="1270"/>
      <c r="AY103" s="1312"/>
      <c r="AZ103" s="1270"/>
      <c r="BA103" s="1385" t="s">
        <v>1840</v>
      </c>
      <c r="BB103" s="1374"/>
      <c r="BC103" s="1270"/>
      <c r="BD103" s="1270"/>
      <c r="BE103" s="1256"/>
      <c r="BF103" s="1256"/>
      <c r="BG103" s="1256"/>
      <c r="BH103" s="1256"/>
      <c r="BI103" s="1256"/>
      <c r="BJ103" s="1256"/>
      <c r="BK103" s="1256"/>
      <c r="BL103" s="1256"/>
      <c r="BM103" s="1256"/>
      <c r="BN103" s="1256"/>
      <c r="BO103" s="1256"/>
      <c r="BP103" s="1256"/>
      <c r="BQ103" s="1256"/>
      <c r="BR103" s="1256"/>
      <c r="BS103" s="1256"/>
      <c r="BT103" s="1256"/>
      <c r="BU103" s="1256"/>
      <c r="BV103" s="1256"/>
      <c r="BW103" s="1256"/>
      <c r="BX103" s="1256"/>
      <c r="BY103" s="1256"/>
    </row>
    <row r="104" spans="1:77" s="1257" customFormat="1" hidden="1">
      <c r="A104" s="1380"/>
      <c r="B104" s="1273"/>
      <c r="C104" s="1330" t="s">
        <v>1218</v>
      </c>
      <c r="D104" s="1262"/>
      <c r="E104" s="1262"/>
      <c r="F104" s="1262"/>
      <c r="G104" s="1262"/>
      <c r="H104" s="1270"/>
      <c r="I104" s="1262"/>
      <c r="J104" s="1262"/>
      <c r="K104" s="1262"/>
      <c r="L104" s="1331" t="s">
        <v>1382</v>
      </c>
      <c r="M104" s="1331"/>
      <c r="N104" s="1262"/>
      <c r="O104" s="1262"/>
      <c r="P104" s="1262"/>
      <c r="Q104" s="1262"/>
      <c r="R104" s="1332" t="s">
        <v>747</v>
      </c>
      <c r="S104" s="1332">
        <v>0</v>
      </c>
      <c r="T104" s="1333" t="s">
        <v>222</v>
      </c>
      <c r="U104" s="1332">
        <v>0</v>
      </c>
      <c r="V104" s="1332">
        <v>0</v>
      </c>
      <c r="W104" s="1332">
        <v>0</v>
      </c>
      <c r="X104" s="1332">
        <v>0</v>
      </c>
      <c r="Y104" s="1332">
        <v>0</v>
      </c>
      <c r="Z104" s="1262"/>
      <c r="AA104" s="1262"/>
      <c r="AB104" s="1262"/>
      <c r="AC104" s="1262"/>
      <c r="AD104" s="1262"/>
      <c r="AE104" s="1262"/>
      <c r="AF104" s="1262"/>
      <c r="AG104" s="1262"/>
      <c r="AH104" s="1262"/>
      <c r="AI104" s="1262"/>
      <c r="AJ104" s="1262"/>
      <c r="AK104" s="1262"/>
      <c r="AL104" s="1262"/>
      <c r="AM104" s="1262"/>
      <c r="AN104" s="1262"/>
      <c r="AO104" s="1262"/>
      <c r="AP104" s="1262"/>
      <c r="AQ104" s="1331" t="s">
        <v>204</v>
      </c>
      <c r="AR104" s="1331">
        <v>2003</v>
      </c>
      <c r="AS104" s="1262"/>
      <c r="AT104" s="1262"/>
      <c r="AU104" s="1262"/>
      <c r="AV104" s="1334">
        <v>97500</v>
      </c>
      <c r="AW104" s="1270"/>
      <c r="AX104" s="1270"/>
      <c r="AY104" s="1312"/>
      <c r="AZ104" s="1270"/>
      <c r="BA104" s="1385" t="s">
        <v>1840</v>
      </c>
      <c r="BB104" s="1374"/>
      <c r="BC104" s="1270"/>
      <c r="BD104" s="1270"/>
      <c r="BE104" s="1256"/>
      <c r="BF104" s="1256"/>
      <c r="BG104" s="1256"/>
      <c r="BH104" s="1256"/>
      <c r="BI104" s="1256"/>
      <c r="BJ104" s="1256"/>
      <c r="BK104" s="1256"/>
      <c r="BL104" s="1256"/>
      <c r="BM104" s="1256"/>
      <c r="BN104" s="1256"/>
      <c r="BO104" s="1256"/>
      <c r="BP104" s="1256"/>
      <c r="BQ104" s="1256"/>
      <c r="BR104" s="1256"/>
      <c r="BS104" s="1256"/>
      <c r="BT104" s="1256"/>
      <c r="BU104" s="1256"/>
      <c r="BV104" s="1256"/>
      <c r="BW104" s="1256"/>
      <c r="BX104" s="1256"/>
      <c r="BY104" s="1256"/>
    </row>
    <row r="105" spans="1:77" s="1257" customFormat="1" hidden="1">
      <c r="A105" s="1380"/>
      <c r="B105" s="1273"/>
      <c r="C105" s="1330" t="s">
        <v>1233</v>
      </c>
      <c r="D105" s="1262"/>
      <c r="E105" s="1262"/>
      <c r="F105" s="1262"/>
      <c r="G105" s="1262"/>
      <c r="H105" s="1270"/>
      <c r="I105" s="1262"/>
      <c r="J105" s="1262"/>
      <c r="K105" s="1262"/>
      <c r="L105" s="1331" t="s">
        <v>1396</v>
      </c>
      <c r="M105" s="1331"/>
      <c r="N105" s="1262"/>
      <c r="O105" s="1262"/>
      <c r="P105" s="1262"/>
      <c r="Q105" s="1262"/>
      <c r="R105" s="1332" t="s">
        <v>747</v>
      </c>
      <c r="S105" s="1332">
        <v>0</v>
      </c>
      <c r="T105" s="1333" t="s">
        <v>233</v>
      </c>
      <c r="U105" s="1332">
        <v>0</v>
      </c>
      <c r="V105" s="1332">
        <v>0</v>
      </c>
      <c r="W105" s="1332">
        <v>0</v>
      </c>
      <c r="X105" s="1332">
        <v>0</v>
      </c>
      <c r="Y105" s="1332">
        <v>0</v>
      </c>
      <c r="Z105" s="1262"/>
      <c r="AA105" s="1262"/>
      <c r="AB105" s="1262"/>
      <c r="AC105" s="1262"/>
      <c r="AD105" s="1262"/>
      <c r="AE105" s="1262"/>
      <c r="AF105" s="1262"/>
      <c r="AG105" s="1262"/>
      <c r="AH105" s="1262"/>
      <c r="AI105" s="1262"/>
      <c r="AJ105" s="1262"/>
      <c r="AK105" s="1262"/>
      <c r="AL105" s="1262"/>
      <c r="AM105" s="1262"/>
      <c r="AN105" s="1262"/>
      <c r="AO105" s="1262"/>
      <c r="AP105" s="1262"/>
      <c r="AQ105" s="1331" t="s">
        <v>204</v>
      </c>
      <c r="AR105" s="1331">
        <v>2001</v>
      </c>
      <c r="AS105" s="1262"/>
      <c r="AT105" s="1262"/>
      <c r="AU105" s="1262"/>
      <c r="AV105" s="1334">
        <v>325000</v>
      </c>
      <c r="AW105" s="1270"/>
      <c r="AX105" s="1270"/>
      <c r="AY105" s="1312"/>
      <c r="AZ105" s="1270"/>
      <c r="BA105" s="1385" t="s">
        <v>1840</v>
      </c>
      <c r="BB105" s="1374"/>
      <c r="BC105" s="1270"/>
      <c r="BD105" s="1270"/>
      <c r="BE105" s="1256"/>
      <c r="BF105" s="1256"/>
      <c r="BG105" s="1256"/>
      <c r="BH105" s="1256"/>
      <c r="BI105" s="1256"/>
      <c r="BJ105" s="1256"/>
      <c r="BK105" s="1256"/>
      <c r="BL105" s="1256"/>
      <c r="BM105" s="1256"/>
      <c r="BN105" s="1256"/>
      <c r="BO105" s="1256"/>
      <c r="BP105" s="1256"/>
      <c r="BQ105" s="1256"/>
      <c r="BR105" s="1256"/>
      <c r="BS105" s="1256"/>
      <c r="BT105" s="1256"/>
      <c r="BU105" s="1256"/>
      <c r="BV105" s="1256"/>
      <c r="BW105" s="1256"/>
      <c r="BX105" s="1256"/>
      <c r="BY105" s="1256"/>
    </row>
    <row r="106" spans="1:77" s="1257" customFormat="1" hidden="1">
      <c r="A106" s="1380"/>
      <c r="B106" s="1273"/>
      <c r="C106" s="1330" t="s">
        <v>258</v>
      </c>
      <c r="D106" s="1262"/>
      <c r="E106" s="1262"/>
      <c r="F106" s="1262"/>
      <c r="G106" s="1262"/>
      <c r="H106" s="1270"/>
      <c r="I106" s="1262"/>
      <c r="J106" s="1262"/>
      <c r="K106" s="1262"/>
      <c r="L106" s="1331" t="s">
        <v>1397</v>
      </c>
      <c r="M106" s="1331"/>
      <c r="N106" s="1262"/>
      <c r="O106" s="1262"/>
      <c r="P106" s="1262"/>
      <c r="Q106" s="1262"/>
      <c r="R106" s="1332" t="s">
        <v>1469</v>
      </c>
      <c r="S106" s="1332">
        <v>0</v>
      </c>
      <c r="T106" s="1333" t="s">
        <v>225</v>
      </c>
      <c r="U106" s="1332">
        <v>0</v>
      </c>
      <c r="V106" s="1332">
        <v>0</v>
      </c>
      <c r="W106" s="1332">
        <v>0</v>
      </c>
      <c r="X106" s="1332">
        <v>0</v>
      </c>
      <c r="Y106" s="1332">
        <v>0</v>
      </c>
      <c r="Z106" s="1262"/>
      <c r="AA106" s="1262"/>
      <c r="AB106" s="1262"/>
      <c r="AC106" s="1262"/>
      <c r="AD106" s="1262"/>
      <c r="AE106" s="1262"/>
      <c r="AF106" s="1262"/>
      <c r="AG106" s="1262"/>
      <c r="AH106" s="1262"/>
      <c r="AI106" s="1262"/>
      <c r="AJ106" s="1262"/>
      <c r="AK106" s="1262"/>
      <c r="AL106" s="1262"/>
      <c r="AM106" s="1262"/>
      <c r="AN106" s="1262"/>
      <c r="AO106" s="1262"/>
      <c r="AP106" s="1262"/>
      <c r="AQ106" s="1331" t="s">
        <v>204</v>
      </c>
      <c r="AR106" s="1331">
        <v>2003</v>
      </c>
      <c r="AS106" s="1262"/>
      <c r="AT106" s="1262"/>
      <c r="AU106" s="1262"/>
      <c r="AV106" s="1334">
        <v>45500</v>
      </c>
      <c r="AW106" s="1270"/>
      <c r="AX106" s="1270"/>
      <c r="AY106" s="1312"/>
      <c r="AZ106" s="1270"/>
      <c r="BA106" s="1385" t="s">
        <v>1840</v>
      </c>
      <c r="BB106" s="1374"/>
      <c r="BC106" s="1270"/>
      <c r="BD106" s="1270"/>
      <c r="BE106" s="1256"/>
      <c r="BF106" s="1256"/>
      <c r="BG106" s="1256"/>
      <c r="BH106" s="1256"/>
      <c r="BI106" s="1256"/>
      <c r="BJ106" s="1256"/>
      <c r="BK106" s="1256"/>
      <c r="BL106" s="1256"/>
      <c r="BM106" s="1256"/>
      <c r="BN106" s="1256"/>
      <c r="BO106" s="1256"/>
      <c r="BP106" s="1256"/>
      <c r="BQ106" s="1256"/>
      <c r="BR106" s="1256"/>
      <c r="BS106" s="1256"/>
      <c r="BT106" s="1256"/>
      <c r="BU106" s="1256"/>
      <c r="BV106" s="1256"/>
      <c r="BW106" s="1256"/>
      <c r="BX106" s="1256"/>
      <c r="BY106" s="1256"/>
    </row>
    <row r="107" spans="1:77" s="1288" customFormat="1" ht="30" hidden="1">
      <c r="A107" s="1380"/>
      <c r="B107" s="1283"/>
      <c r="C107" s="1335" t="s">
        <v>1217</v>
      </c>
      <c r="D107" s="1264"/>
      <c r="E107" s="1264"/>
      <c r="F107" s="1264"/>
      <c r="G107" s="1264"/>
      <c r="H107" s="1291"/>
      <c r="I107" s="1264"/>
      <c r="J107" s="1264"/>
      <c r="K107" s="1264"/>
      <c r="L107" s="1337" t="s">
        <v>1390</v>
      </c>
      <c r="M107" s="1337"/>
      <c r="N107" s="1264"/>
      <c r="O107" s="1264"/>
      <c r="P107" s="1264"/>
      <c r="Q107" s="1264"/>
      <c r="R107" s="1336" t="s">
        <v>747</v>
      </c>
      <c r="S107" s="1336">
        <v>0</v>
      </c>
      <c r="T107" s="1342" t="s">
        <v>229</v>
      </c>
      <c r="U107" s="1336">
        <v>0</v>
      </c>
      <c r="V107" s="1336">
        <v>0</v>
      </c>
      <c r="W107" s="1336">
        <v>0</v>
      </c>
      <c r="X107" s="1336">
        <v>0</v>
      </c>
      <c r="Y107" s="1336">
        <v>0</v>
      </c>
      <c r="Z107" s="1264"/>
      <c r="AA107" s="1264"/>
      <c r="AB107" s="1264"/>
      <c r="AC107" s="1264"/>
      <c r="AD107" s="1264"/>
      <c r="AE107" s="1264"/>
      <c r="AF107" s="1264"/>
      <c r="AG107" s="1264"/>
      <c r="AH107" s="1264"/>
      <c r="AI107" s="1264"/>
      <c r="AJ107" s="1264"/>
      <c r="AK107" s="1264"/>
      <c r="AL107" s="1264"/>
      <c r="AM107" s="1264"/>
      <c r="AN107" s="1264"/>
      <c r="AO107" s="1264"/>
      <c r="AP107" s="1264"/>
      <c r="AQ107" s="1337" t="s">
        <v>204</v>
      </c>
      <c r="AR107" s="1337">
        <v>2005</v>
      </c>
      <c r="AS107" s="1264"/>
      <c r="AT107" s="1264"/>
      <c r="AU107" s="1264"/>
      <c r="AV107" s="1338">
        <v>4200000</v>
      </c>
      <c r="AW107" s="1291"/>
      <c r="AX107" s="1291"/>
      <c r="AY107" s="1311"/>
      <c r="AZ107" s="1291"/>
      <c r="BA107" s="1392" t="s">
        <v>1840</v>
      </c>
      <c r="BB107" s="1375"/>
      <c r="BC107" s="1291"/>
      <c r="BD107" s="1291"/>
      <c r="BE107" s="1287"/>
      <c r="BF107" s="1287"/>
      <c r="BG107" s="1287"/>
      <c r="BH107" s="1287"/>
      <c r="BI107" s="1287"/>
      <c r="BJ107" s="1287"/>
      <c r="BK107" s="1287"/>
      <c r="BL107" s="1287"/>
      <c r="BM107" s="1287"/>
      <c r="BN107" s="1287"/>
      <c r="BO107" s="1287"/>
      <c r="BP107" s="1287"/>
      <c r="BQ107" s="1287"/>
      <c r="BR107" s="1287"/>
      <c r="BS107" s="1287"/>
      <c r="BT107" s="1287"/>
      <c r="BU107" s="1287"/>
      <c r="BV107" s="1287"/>
      <c r="BW107" s="1287"/>
      <c r="BX107" s="1287"/>
      <c r="BY107" s="1287"/>
    </row>
    <row r="108" spans="1:77" s="1257" customFormat="1" hidden="1">
      <c r="A108" s="1380"/>
      <c r="B108" s="1273"/>
      <c r="C108" s="1330" t="s">
        <v>1225</v>
      </c>
      <c r="D108" s="1262"/>
      <c r="E108" s="1262"/>
      <c r="F108" s="1262"/>
      <c r="G108" s="1262"/>
      <c r="H108" s="1270"/>
      <c r="I108" s="1262"/>
      <c r="J108" s="1262"/>
      <c r="K108" s="1262"/>
      <c r="L108" s="1331" t="s">
        <v>1388</v>
      </c>
      <c r="M108" s="1331"/>
      <c r="N108" s="1262"/>
      <c r="O108" s="1262"/>
      <c r="P108" s="1262"/>
      <c r="Q108" s="1262"/>
      <c r="R108" s="1332" t="s">
        <v>1470</v>
      </c>
      <c r="S108" s="1332">
        <v>0</v>
      </c>
      <c r="T108" s="1333" t="s">
        <v>222</v>
      </c>
      <c r="U108" s="1332">
        <v>0</v>
      </c>
      <c r="V108" s="1332">
        <v>0</v>
      </c>
      <c r="W108" s="1332">
        <v>0</v>
      </c>
      <c r="X108" s="1332">
        <v>0</v>
      </c>
      <c r="Y108" s="1332">
        <v>0</v>
      </c>
      <c r="Z108" s="1262"/>
      <c r="AA108" s="1262"/>
      <c r="AB108" s="1262"/>
      <c r="AC108" s="1262"/>
      <c r="AD108" s="1262"/>
      <c r="AE108" s="1262"/>
      <c r="AF108" s="1262"/>
      <c r="AG108" s="1262"/>
      <c r="AH108" s="1262"/>
      <c r="AI108" s="1262"/>
      <c r="AJ108" s="1262"/>
      <c r="AK108" s="1262"/>
      <c r="AL108" s="1262"/>
      <c r="AM108" s="1262"/>
      <c r="AN108" s="1262"/>
      <c r="AO108" s="1262"/>
      <c r="AP108" s="1262"/>
      <c r="AQ108" s="1331" t="s">
        <v>204</v>
      </c>
      <c r="AR108" s="1331">
        <v>2005</v>
      </c>
      <c r="AS108" s="1262"/>
      <c r="AT108" s="1262"/>
      <c r="AU108" s="1262"/>
      <c r="AV108" s="1334">
        <v>1925000</v>
      </c>
      <c r="AW108" s="1270"/>
      <c r="AX108" s="1270"/>
      <c r="AY108" s="1312"/>
      <c r="AZ108" s="1270"/>
      <c r="BA108" s="1385" t="s">
        <v>1840</v>
      </c>
      <c r="BB108" s="1374"/>
      <c r="BC108" s="1270"/>
      <c r="BD108" s="1270"/>
      <c r="BE108" s="1256"/>
      <c r="BF108" s="1256"/>
      <c r="BG108" s="1256"/>
      <c r="BH108" s="1256"/>
      <c r="BI108" s="1256"/>
      <c r="BJ108" s="1256"/>
      <c r="BK108" s="1256"/>
      <c r="BL108" s="1256"/>
      <c r="BM108" s="1256"/>
      <c r="BN108" s="1256"/>
      <c r="BO108" s="1256"/>
      <c r="BP108" s="1256"/>
      <c r="BQ108" s="1256"/>
      <c r="BR108" s="1256"/>
      <c r="BS108" s="1256"/>
      <c r="BT108" s="1256"/>
      <c r="BU108" s="1256"/>
      <c r="BV108" s="1256"/>
      <c r="BW108" s="1256"/>
      <c r="BX108" s="1256"/>
      <c r="BY108" s="1256"/>
    </row>
    <row r="109" spans="1:77" s="1257" customFormat="1" hidden="1">
      <c r="A109" s="1380"/>
      <c r="B109" s="1273"/>
      <c r="C109" s="1330" t="s">
        <v>1228</v>
      </c>
      <c r="D109" s="1262"/>
      <c r="E109" s="1262"/>
      <c r="F109" s="1262"/>
      <c r="G109" s="1262"/>
      <c r="H109" s="1270"/>
      <c r="I109" s="1262"/>
      <c r="J109" s="1262"/>
      <c r="K109" s="1262"/>
      <c r="L109" s="1331" t="s">
        <v>1398</v>
      </c>
      <c r="M109" s="1331"/>
      <c r="N109" s="1262"/>
      <c r="O109" s="1262"/>
      <c r="P109" s="1262"/>
      <c r="Q109" s="1262"/>
      <c r="R109" s="1332" t="s">
        <v>1465</v>
      </c>
      <c r="S109" s="1332">
        <v>0</v>
      </c>
      <c r="T109" s="1333" t="s">
        <v>221</v>
      </c>
      <c r="U109" s="1332">
        <v>0</v>
      </c>
      <c r="V109" s="1332">
        <v>0</v>
      </c>
      <c r="W109" s="1332">
        <v>0</v>
      </c>
      <c r="X109" s="1332">
        <v>0</v>
      </c>
      <c r="Y109" s="1332">
        <v>0</v>
      </c>
      <c r="Z109" s="1262"/>
      <c r="AA109" s="1262"/>
      <c r="AB109" s="1262"/>
      <c r="AC109" s="1262"/>
      <c r="AD109" s="1262"/>
      <c r="AE109" s="1262"/>
      <c r="AF109" s="1262"/>
      <c r="AG109" s="1262"/>
      <c r="AH109" s="1262"/>
      <c r="AI109" s="1262"/>
      <c r="AJ109" s="1262"/>
      <c r="AK109" s="1262"/>
      <c r="AL109" s="1262"/>
      <c r="AM109" s="1262"/>
      <c r="AN109" s="1262"/>
      <c r="AO109" s="1262"/>
      <c r="AP109" s="1262"/>
      <c r="AQ109" s="1331" t="s">
        <v>204</v>
      </c>
      <c r="AR109" s="1331">
        <v>2006</v>
      </c>
      <c r="AS109" s="1262"/>
      <c r="AT109" s="1262"/>
      <c r="AU109" s="1262"/>
      <c r="AV109" s="1334">
        <v>2625000</v>
      </c>
      <c r="AW109" s="1270"/>
      <c r="AX109" s="1270"/>
      <c r="AY109" s="1312"/>
      <c r="AZ109" s="1270"/>
      <c r="BA109" s="1385" t="s">
        <v>1840</v>
      </c>
      <c r="BB109" s="1374"/>
      <c r="BC109" s="1270"/>
      <c r="BD109" s="1270"/>
      <c r="BE109" s="1256"/>
      <c r="BF109" s="1256"/>
      <c r="BG109" s="1256"/>
      <c r="BH109" s="1256"/>
      <c r="BI109" s="1256"/>
      <c r="BJ109" s="1256"/>
      <c r="BK109" s="1256"/>
      <c r="BL109" s="1256"/>
      <c r="BM109" s="1256"/>
      <c r="BN109" s="1256"/>
      <c r="BO109" s="1256"/>
      <c r="BP109" s="1256"/>
      <c r="BQ109" s="1256"/>
      <c r="BR109" s="1256"/>
      <c r="BS109" s="1256"/>
      <c r="BT109" s="1256"/>
      <c r="BU109" s="1256"/>
      <c r="BV109" s="1256"/>
      <c r="BW109" s="1256"/>
      <c r="BX109" s="1256"/>
      <c r="BY109" s="1256"/>
    </row>
    <row r="110" spans="1:77" s="1257" customFormat="1" hidden="1">
      <c r="A110" s="1380"/>
      <c r="B110" s="1273"/>
      <c r="C110" s="1330" t="s">
        <v>1217</v>
      </c>
      <c r="D110" s="1262"/>
      <c r="E110" s="1262"/>
      <c r="F110" s="1262"/>
      <c r="G110" s="1262"/>
      <c r="H110" s="1270"/>
      <c r="I110" s="1262"/>
      <c r="J110" s="1262"/>
      <c r="K110" s="1262"/>
      <c r="L110" s="1331" t="s">
        <v>1381</v>
      </c>
      <c r="M110" s="1331"/>
      <c r="N110" s="1262"/>
      <c r="O110" s="1262"/>
      <c r="P110" s="1262"/>
      <c r="Q110" s="1262"/>
      <c r="R110" s="1332" t="s">
        <v>1471</v>
      </c>
      <c r="S110" s="1332">
        <v>0</v>
      </c>
      <c r="T110" s="1333" t="s">
        <v>1527</v>
      </c>
      <c r="U110" s="1332">
        <v>0</v>
      </c>
      <c r="V110" s="1332">
        <v>0</v>
      </c>
      <c r="W110" s="1332">
        <v>0</v>
      </c>
      <c r="X110" s="1332">
        <v>0</v>
      </c>
      <c r="Y110" s="1332">
        <v>0</v>
      </c>
      <c r="Z110" s="1262"/>
      <c r="AA110" s="1262"/>
      <c r="AB110" s="1262"/>
      <c r="AC110" s="1262"/>
      <c r="AD110" s="1262"/>
      <c r="AE110" s="1262"/>
      <c r="AF110" s="1262"/>
      <c r="AG110" s="1262"/>
      <c r="AH110" s="1262"/>
      <c r="AI110" s="1262"/>
      <c r="AJ110" s="1262"/>
      <c r="AK110" s="1262"/>
      <c r="AL110" s="1262"/>
      <c r="AM110" s="1262"/>
      <c r="AN110" s="1262"/>
      <c r="AO110" s="1262"/>
      <c r="AP110" s="1262"/>
      <c r="AQ110" s="1331" t="s">
        <v>204</v>
      </c>
      <c r="AR110" s="1331">
        <v>2004</v>
      </c>
      <c r="AS110" s="1262"/>
      <c r="AT110" s="1262"/>
      <c r="AU110" s="1262"/>
      <c r="AV110" s="1334">
        <v>1600000</v>
      </c>
      <c r="AW110" s="1270"/>
      <c r="AX110" s="1270"/>
      <c r="AY110" s="1312"/>
      <c r="AZ110" s="1270"/>
      <c r="BA110" s="1385" t="s">
        <v>1840</v>
      </c>
      <c r="BB110" s="1374"/>
      <c r="BC110" s="1270"/>
      <c r="BD110" s="1270"/>
      <c r="BE110" s="1256"/>
      <c r="BF110" s="1256"/>
      <c r="BG110" s="1256"/>
      <c r="BH110" s="1256"/>
      <c r="BI110" s="1256"/>
      <c r="BJ110" s="1256"/>
      <c r="BK110" s="1256"/>
      <c r="BL110" s="1256"/>
      <c r="BM110" s="1256"/>
      <c r="BN110" s="1256"/>
      <c r="BO110" s="1256"/>
      <c r="BP110" s="1256"/>
      <c r="BQ110" s="1256"/>
      <c r="BR110" s="1256"/>
      <c r="BS110" s="1256"/>
      <c r="BT110" s="1256"/>
      <c r="BU110" s="1256"/>
      <c r="BV110" s="1256"/>
      <c r="BW110" s="1256"/>
      <c r="BX110" s="1256"/>
      <c r="BY110" s="1256"/>
    </row>
    <row r="111" spans="1:77" s="1257" customFormat="1" hidden="1">
      <c r="A111" s="1380"/>
      <c r="B111" s="1273"/>
      <c r="C111" s="1330" t="s">
        <v>284</v>
      </c>
      <c r="D111" s="1262"/>
      <c r="E111" s="1262"/>
      <c r="F111" s="1262"/>
      <c r="G111" s="1262"/>
      <c r="H111" s="1270"/>
      <c r="I111" s="1262"/>
      <c r="J111" s="1262"/>
      <c r="K111" s="1262"/>
      <c r="L111" s="1331" t="s">
        <v>1373</v>
      </c>
      <c r="M111" s="1331"/>
      <c r="N111" s="1262"/>
      <c r="O111" s="1262"/>
      <c r="P111" s="1262"/>
      <c r="Q111" s="1262"/>
      <c r="R111" s="1332" t="s">
        <v>747</v>
      </c>
      <c r="S111" s="1332">
        <v>0</v>
      </c>
      <c r="T111" s="1333" t="s">
        <v>225</v>
      </c>
      <c r="U111" s="1332">
        <v>0</v>
      </c>
      <c r="V111" s="1332">
        <v>0</v>
      </c>
      <c r="W111" s="1332">
        <v>0</v>
      </c>
      <c r="X111" s="1332">
        <v>0</v>
      </c>
      <c r="Y111" s="1332">
        <v>0</v>
      </c>
      <c r="Z111" s="1262"/>
      <c r="AA111" s="1262"/>
      <c r="AB111" s="1262"/>
      <c r="AC111" s="1262"/>
      <c r="AD111" s="1262"/>
      <c r="AE111" s="1262"/>
      <c r="AF111" s="1262"/>
      <c r="AG111" s="1262"/>
      <c r="AH111" s="1262"/>
      <c r="AI111" s="1262"/>
      <c r="AJ111" s="1262"/>
      <c r="AK111" s="1262"/>
      <c r="AL111" s="1262"/>
      <c r="AM111" s="1262"/>
      <c r="AN111" s="1262"/>
      <c r="AO111" s="1262"/>
      <c r="AP111" s="1262"/>
      <c r="AQ111" s="1331" t="s">
        <v>204</v>
      </c>
      <c r="AR111" s="1331">
        <v>2004</v>
      </c>
      <c r="AS111" s="1262"/>
      <c r="AT111" s="1262"/>
      <c r="AU111" s="1262"/>
      <c r="AV111" s="1334">
        <v>2000000</v>
      </c>
      <c r="AW111" s="1270"/>
      <c r="AX111" s="1270"/>
      <c r="AY111" s="1312"/>
      <c r="AZ111" s="1270"/>
      <c r="BA111" s="1385" t="s">
        <v>1840</v>
      </c>
      <c r="BB111" s="1374"/>
      <c r="BC111" s="1270"/>
      <c r="BD111" s="1270"/>
      <c r="BE111" s="1256"/>
      <c r="BF111" s="1256"/>
      <c r="BG111" s="1256"/>
      <c r="BH111" s="1256"/>
      <c r="BI111" s="1256"/>
      <c r="BJ111" s="1256"/>
      <c r="BK111" s="1256"/>
      <c r="BL111" s="1256"/>
      <c r="BM111" s="1256"/>
      <c r="BN111" s="1256"/>
      <c r="BO111" s="1256"/>
      <c r="BP111" s="1256"/>
      <c r="BQ111" s="1256"/>
      <c r="BR111" s="1256"/>
      <c r="BS111" s="1256"/>
      <c r="BT111" s="1256"/>
      <c r="BU111" s="1256"/>
      <c r="BV111" s="1256"/>
      <c r="BW111" s="1256"/>
      <c r="BX111" s="1256"/>
      <c r="BY111" s="1256"/>
    </row>
    <row r="112" spans="1:77" s="1257" customFormat="1" hidden="1">
      <c r="A112" s="1380"/>
      <c r="B112" s="1273"/>
      <c r="C112" s="1330" t="s">
        <v>1234</v>
      </c>
      <c r="D112" s="1262"/>
      <c r="E112" s="1262"/>
      <c r="F112" s="1262"/>
      <c r="G112" s="1262"/>
      <c r="H112" s="1270"/>
      <c r="I112" s="1262"/>
      <c r="J112" s="1262"/>
      <c r="K112" s="1262"/>
      <c r="L112" s="1331" t="s">
        <v>1373</v>
      </c>
      <c r="M112" s="1331"/>
      <c r="N112" s="1262"/>
      <c r="O112" s="1262"/>
      <c r="P112" s="1262"/>
      <c r="Q112" s="1262"/>
      <c r="R112" s="1332" t="s">
        <v>747</v>
      </c>
      <c r="S112" s="1332">
        <v>0</v>
      </c>
      <c r="T112" s="1333" t="s">
        <v>225</v>
      </c>
      <c r="U112" s="1332">
        <v>0</v>
      </c>
      <c r="V112" s="1332">
        <v>0</v>
      </c>
      <c r="W112" s="1332">
        <v>0</v>
      </c>
      <c r="X112" s="1332">
        <v>0</v>
      </c>
      <c r="Y112" s="1332">
        <v>0</v>
      </c>
      <c r="Z112" s="1262"/>
      <c r="AA112" s="1262"/>
      <c r="AB112" s="1262"/>
      <c r="AC112" s="1262"/>
      <c r="AD112" s="1262"/>
      <c r="AE112" s="1262"/>
      <c r="AF112" s="1262"/>
      <c r="AG112" s="1262"/>
      <c r="AH112" s="1262"/>
      <c r="AI112" s="1262"/>
      <c r="AJ112" s="1262"/>
      <c r="AK112" s="1262"/>
      <c r="AL112" s="1262"/>
      <c r="AM112" s="1262"/>
      <c r="AN112" s="1262"/>
      <c r="AO112" s="1262"/>
      <c r="AP112" s="1262"/>
      <c r="AQ112" s="1331" t="s">
        <v>204</v>
      </c>
      <c r="AR112" s="1331">
        <v>2000</v>
      </c>
      <c r="AS112" s="1262"/>
      <c r="AT112" s="1262"/>
      <c r="AU112" s="1262"/>
      <c r="AV112" s="1334">
        <v>1012500</v>
      </c>
      <c r="AW112" s="1270"/>
      <c r="AX112" s="1270"/>
      <c r="AY112" s="1312"/>
      <c r="AZ112" s="1270"/>
      <c r="BA112" s="1385" t="s">
        <v>1840</v>
      </c>
      <c r="BB112" s="1374"/>
      <c r="BC112" s="1270"/>
      <c r="BD112" s="1270"/>
      <c r="BE112" s="1256"/>
      <c r="BF112" s="1256"/>
      <c r="BG112" s="1256"/>
      <c r="BH112" s="1256"/>
      <c r="BI112" s="1256"/>
      <c r="BJ112" s="1256"/>
      <c r="BK112" s="1256"/>
      <c r="BL112" s="1256"/>
      <c r="BM112" s="1256"/>
      <c r="BN112" s="1256"/>
      <c r="BO112" s="1256"/>
      <c r="BP112" s="1256"/>
      <c r="BQ112" s="1256"/>
      <c r="BR112" s="1256"/>
      <c r="BS112" s="1256"/>
      <c r="BT112" s="1256"/>
      <c r="BU112" s="1256"/>
      <c r="BV112" s="1256"/>
      <c r="BW112" s="1256"/>
      <c r="BX112" s="1256"/>
      <c r="BY112" s="1256"/>
    </row>
    <row r="113" spans="1:77" s="1257" customFormat="1" hidden="1">
      <c r="A113" s="1380"/>
      <c r="B113" s="1273"/>
      <c r="C113" s="1330" t="s">
        <v>1225</v>
      </c>
      <c r="D113" s="1262"/>
      <c r="E113" s="1262"/>
      <c r="F113" s="1262"/>
      <c r="G113" s="1262"/>
      <c r="H113" s="1270" t="s">
        <v>1193</v>
      </c>
      <c r="I113" s="1262"/>
      <c r="J113" s="1262"/>
      <c r="K113" s="1262"/>
      <c r="L113" s="1331" t="s">
        <v>1388</v>
      </c>
      <c r="M113" s="1331"/>
      <c r="N113" s="1262"/>
      <c r="O113" s="1262"/>
      <c r="P113" s="1262"/>
      <c r="Q113" s="1262"/>
      <c r="R113" s="1332" t="s">
        <v>1470</v>
      </c>
      <c r="S113" s="1332">
        <v>0</v>
      </c>
      <c r="T113" s="1333" t="s">
        <v>222</v>
      </c>
      <c r="U113" s="1332">
        <v>0</v>
      </c>
      <c r="V113" s="1332">
        <v>0</v>
      </c>
      <c r="W113" s="1332">
        <v>0</v>
      </c>
      <c r="X113" s="1332">
        <v>0</v>
      </c>
      <c r="Y113" s="1332">
        <v>0</v>
      </c>
      <c r="Z113" s="1262"/>
      <c r="AA113" s="1262"/>
      <c r="AB113" s="1262"/>
      <c r="AC113" s="1262"/>
      <c r="AD113" s="1262"/>
      <c r="AE113" s="1262"/>
      <c r="AF113" s="1262"/>
      <c r="AG113" s="1262"/>
      <c r="AH113" s="1262"/>
      <c r="AI113" s="1262"/>
      <c r="AJ113" s="1262"/>
      <c r="AK113" s="1262"/>
      <c r="AL113" s="1262"/>
      <c r="AM113" s="1262"/>
      <c r="AN113" s="1262"/>
      <c r="AO113" s="1262"/>
      <c r="AP113" s="1262"/>
      <c r="AQ113" s="1331" t="s">
        <v>204</v>
      </c>
      <c r="AR113" s="1331">
        <v>2004</v>
      </c>
      <c r="AS113" s="1262"/>
      <c r="AT113" s="1262"/>
      <c r="AU113" s="1262"/>
      <c r="AV113" s="1334">
        <v>2200000</v>
      </c>
      <c r="AW113" s="1291" t="s">
        <v>123</v>
      </c>
      <c r="AX113" s="1270"/>
      <c r="AY113" s="1293" t="s">
        <v>1793</v>
      </c>
      <c r="AZ113" s="1270" t="s">
        <v>1193</v>
      </c>
      <c r="BA113" s="1385"/>
      <c r="BB113" s="1374"/>
      <c r="BC113" s="1270"/>
      <c r="BD113" s="1270"/>
      <c r="BE113" s="1256"/>
      <c r="BF113" s="1256"/>
      <c r="BG113" s="1256"/>
      <c r="BH113" s="1256"/>
      <c r="BI113" s="1256"/>
      <c r="BJ113" s="1256"/>
      <c r="BK113" s="1256"/>
      <c r="BL113" s="1256"/>
      <c r="BM113" s="1256"/>
      <c r="BN113" s="1256"/>
      <c r="BO113" s="1256"/>
      <c r="BP113" s="1256"/>
      <c r="BQ113" s="1256"/>
      <c r="BR113" s="1256"/>
      <c r="BS113" s="1256"/>
      <c r="BT113" s="1256"/>
      <c r="BU113" s="1256"/>
      <c r="BV113" s="1256"/>
      <c r="BW113" s="1256"/>
      <c r="BX113" s="1256"/>
      <c r="BY113" s="1256"/>
    </row>
    <row r="114" spans="1:77" s="1257" customFormat="1" hidden="1">
      <c r="A114" s="1380"/>
      <c r="B114" s="1273"/>
      <c r="C114" s="1330" t="s">
        <v>1235</v>
      </c>
      <c r="D114" s="1262"/>
      <c r="E114" s="1262"/>
      <c r="F114" s="1262"/>
      <c r="G114" s="1262"/>
      <c r="H114" s="1270"/>
      <c r="I114" s="1262"/>
      <c r="J114" s="1262"/>
      <c r="K114" s="1262"/>
      <c r="L114" s="1331" t="s">
        <v>1374</v>
      </c>
      <c r="M114" s="1331"/>
      <c r="N114" s="1262"/>
      <c r="O114" s="1262"/>
      <c r="P114" s="1262"/>
      <c r="Q114" s="1262"/>
      <c r="R114" s="1332" t="s">
        <v>145</v>
      </c>
      <c r="S114" s="1332">
        <v>0</v>
      </c>
      <c r="T114" s="1333" t="s">
        <v>220</v>
      </c>
      <c r="U114" s="1332">
        <v>0</v>
      </c>
      <c r="V114" s="1332">
        <v>0</v>
      </c>
      <c r="W114" s="1332">
        <v>0</v>
      </c>
      <c r="X114" s="1332">
        <v>0</v>
      </c>
      <c r="Y114" s="1332">
        <v>0</v>
      </c>
      <c r="Z114" s="1262"/>
      <c r="AA114" s="1262"/>
      <c r="AB114" s="1262"/>
      <c r="AC114" s="1262"/>
      <c r="AD114" s="1262"/>
      <c r="AE114" s="1262"/>
      <c r="AF114" s="1262"/>
      <c r="AG114" s="1262"/>
      <c r="AH114" s="1262"/>
      <c r="AI114" s="1262"/>
      <c r="AJ114" s="1262"/>
      <c r="AK114" s="1262"/>
      <c r="AL114" s="1262"/>
      <c r="AM114" s="1262"/>
      <c r="AN114" s="1262"/>
      <c r="AO114" s="1262"/>
      <c r="AP114" s="1262"/>
      <c r="AQ114" s="1331" t="s">
        <v>204</v>
      </c>
      <c r="AR114" s="1331">
        <v>2000</v>
      </c>
      <c r="AS114" s="1262"/>
      <c r="AT114" s="1262"/>
      <c r="AU114" s="1262"/>
      <c r="AV114" s="1334">
        <v>70000</v>
      </c>
      <c r="AW114" s="1270"/>
      <c r="AX114" s="1270"/>
      <c r="AY114" s="1312"/>
      <c r="AZ114" s="1270"/>
      <c r="BA114" s="1385" t="s">
        <v>1840</v>
      </c>
      <c r="BB114" s="1374"/>
      <c r="BC114" s="1270"/>
      <c r="BD114" s="1270"/>
      <c r="BE114" s="1256"/>
      <c r="BF114" s="1256"/>
      <c r="BG114" s="1256"/>
      <c r="BH114" s="1256"/>
      <c r="BI114" s="1256"/>
      <c r="BJ114" s="1256"/>
      <c r="BK114" s="1256"/>
      <c r="BL114" s="1256"/>
      <c r="BM114" s="1256"/>
      <c r="BN114" s="1256"/>
      <c r="BO114" s="1256"/>
      <c r="BP114" s="1256"/>
      <c r="BQ114" s="1256"/>
      <c r="BR114" s="1256"/>
      <c r="BS114" s="1256"/>
      <c r="BT114" s="1256"/>
      <c r="BU114" s="1256"/>
      <c r="BV114" s="1256"/>
      <c r="BW114" s="1256"/>
      <c r="BX114" s="1256"/>
      <c r="BY114" s="1256"/>
    </row>
    <row r="115" spans="1:77" s="1257" customFormat="1" hidden="1">
      <c r="A115" s="1380"/>
      <c r="B115" s="1273"/>
      <c r="C115" s="1330" t="s">
        <v>1212</v>
      </c>
      <c r="D115" s="1262"/>
      <c r="E115" s="1262"/>
      <c r="F115" s="1262"/>
      <c r="G115" s="1262"/>
      <c r="H115" s="1270"/>
      <c r="I115" s="1262"/>
      <c r="J115" s="1262"/>
      <c r="K115" s="1262"/>
      <c r="L115" s="1331" t="s">
        <v>1376</v>
      </c>
      <c r="M115" s="1331"/>
      <c r="N115" s="1262"/>
      <c r="O115" s="1262"/>
      <c r="P115" s="1262"/>
      <c r="Q115" s="1262"/>
      <c r="R115" s="1332" t="s">
        <v>747</v>
      </c>
      <c r="S115" s="1332">
        <v>0</v>
      </c>
      <c r="T115" s="1333" t="s">
        <v>1527</v>
      </c>
      <c r="U115" s="1332">
        <v>0</v>
      </c>
      <c r="V115" s="1332">
        <v>0</v>
      </c>
      <c r="W115" s="1332">
        <v>0</v>
      </c>
      <c r="X115" s="1332">
        <v>0</v>
      </c>
      <c r="Y115" s="1332">
        <v>0</v>
      </c>
      <c r="Z115" s="1262"/>
      <c r="AA115" s="1262"/>
      <c r="AB115" s="1262"/>
      <c r="AC115" s="1262"/>
      <c r="AD115" s="1262"/>
      <c r="AE115" s="1262"/>
      <c r="AF115" s="1262"/>
      <c r="AG115" s="1262"/>
      <c r="AH115" s="1262"/>
      <c r="AI115" s="1262"/>
      <c r="AJ115" s="1262"/>
      <c r="AK115" s="1262"/>
      <c r="AL115" s="1262"/>
      <c r="AM115" s="1262"/>
      <c r="AN115" s="1262"/>
      <c r="AO115" s="1262"/>
      <c r="AP115" s="1262"/>
      <c r="AQ115" s="1331" t="s">
        <v>204</v>
      </c>
      <c r="AR115" s="1331">
        <v>2000</v>
      </c>
      <c r="AS115" s="1262"/>
      <c r="AT115" s="1262"/>
      <c r="AU115" s="1262"/>
      <c r="AV115" s="1334">
        <v>552500</v>
      </c>
      <c r="AW115" s="1270"/>
      <c r="AX115" s="1270"/>
      <c r="AY115" s="1312"/>
      <c r="AZ115" s="1270"/>
      <c r="BA115" s="1385" t="s">
        <v>1840</v>
      </c>
      <c r="BB115" s="1374"/>
      <c r="BC115" s="1270"/>
      <c r="BD115" s="1270"/>
      <c r="BE115" s="1256"/>
      <c r="BF115" s="1256"/>
      <c r="BG115" s="1256"/>
      <c r="BH115" s="1256"/>
      <c r="BI115" s="1256"/>
      <c r="BJ115" s="1256"/>
      <c r="BK115" s="1256"/>
      <c r="BL115" s="1256"/>
      <c r="BM115" s="1256"/>
      <c r="BN115" s="1256"/>
      <c r="BO115" s="1256"/>
      <c r="BP115" s="1256"/>
      <c r="BQ115" s="1256"/>
      <c r="BR115" s="1256"/>
      <c r="BS115" s="1256"/>
      <c r="BT115" s="1256"/>
      <c r="BU115" s="1256"/>
      <c r="BV115" s="1256"/>
      <c r="BW115" s="1256"/>
      <c r="BX115" s="1256"/>
      <c r="BY115" s="1256"/>
    </row>
    <row r="116" spans="1:77" s="1257" customFormat="1" hidden="1">
      <c r="A116" s="1380"/>
      <c r="B116" s="1273"/>
      <c r="C116" s="1330" t="s">
        <v>1200</v>
      </c>
      <c r="D116" s="1262"/>
      <c r="E116" s="1262"/>
      <c r="F116" s="1262"/>
      <c r="G116" s="1262"/>
      <c r="H116" s="1270"/>
      <c r="I116" s="1262"/>
      <c r="J116" s="1262"/>
      <c r="K116" s="1262"/>
      <c r="L116" s="1331" t="s">
        <v>1366</v>
      </c>
      <c r="M116" s="1331"/>
      <c r="N116" s="1262"/>
      <c r="O116" s="1262"/>
      <c r="P116" s="1262"/>
      <c r="Q116" s="1262"/>
      <c r="R116" s="1332" t="s">
        <v>747</v>
      </c>
      <c r="S116" s="1332">
        <v>0</v>
      </c>
      <c r="T116" s="1333" t="s">
        <v>1523</v>
      </c>
      <c r="U116" s="1332">
        <v>0</v>
      </c>
      <c r="V116" s="1332">
        <v>0</v>
      </c>
      <c r="W116" s="1332">
        <v>0</v>
      </c>
      <c r="X116" s="1332">
        <v>0</v>
      </c>
      <c r="Y116" s="1332">
        <v>0</v>
      </c>
      <c r="Z116" s="1262"/>
      <c r="AA116" s="1262"/>
      <c r="AB116" s="1262"/>
      <c r="AC116" s="1262"/>
      <c r="AD116" s="1262"/>
      <c r="AE116" s="1262"/>
      <c r="AF116" s="1262"/>
      <c r="AG116" s="1262"/>
      <c r="AH116" s="1262"/>
      <c r="AI116" s="1262"/>
      <c r="AJ116" s="1262"/>
      <c r="AK116" s="1262"/>
      <c r="AL116" s="1262"/>
      <c r="AM116" s="1262"/>
      <c r="AN116" s="1262"/>
      <c r="AO116" s="1262"/>
      <c r="AP116" s="1262"/>
      <c r="AQ116" s="1331" t="s">
        <v>204</v>
      </c>
      <c r="AR116" s="1331">
        <v>2000</v>
      </c>
      <c r="AS116" s="1262"/>
      <c r="AT116" s="1262"/>
      <c r="AU116" s="1262"/>
      <c r="AV116" s="1334">
        <v>455000</v>
      </c>
      <c r="AW116" s="1270"/>
      <c r="AX116" s="1270"/>
      <c r="AY116" s="1312"/>
      <c r="AZ116" s="1270"/>
      <c r="BA116" s="1385" t="s">
        <v>1840</v>
      </c>
      <c r="BB116" s="1374"/>
      <c r="BC116" s="1270"/>
      <c r="BD116" s="1270"/>
      <c r="BE116" s="1256"/>
      <c r="BF116" s="1256"/>
      <c r="BG116" s="1256"/>
      <c r="BH116" s="1256"/>
      <c r="BI116" s="1256"/>
      <c r="BJ116" s="1256"/>
      <c r="BK116" s="1256"/>
      <c r="BL116" s="1256"/>
      <c r="BM116" s="1256"/>
      <c r="BN116" s="1256"/>
      <c r="BO116" s="1256"/>
      <c r="BP116" s="1256"/>
      <c r="BQ116" s="1256"/>
      <c r="BR116" s="1256"/>
      <c r="BS116" s="1256"/>
      <c r="BT116" s="1256"/>
      <c r="BU116" s="1256"/>
      <c r="BV116" s="1256"/>
      <c r="BW116" s="1256"/>
      <c r="BX116" s="1256"/>
      <c r="BY116" s="1256"/>
    </row>
    <row r="117" spans="1:77" s="1257" customFormat="1" hidden="1">
      <c r="A117" s="1380"/>
      <c r="B117" s="1273"/>
      <c r="C117" s="1330" t="s">
        <v>1204</v>
      </c>
      <c r="D117" s="1262"/>
      <c r="E117" s="1262"/>
      <c r="F117" s="1262"/>
      <c r="G117" s="1262"/>
      <c r="H117" s="1270"/>
      <c r="I117" s="1262"/>
      <c r="J117" s="1262"/>
      <c r="K117" s="1262"/>
      <c r="L117" s="1331" t="s">
        <v>1375</v>
      </c>
      <c r="M117" s="1331"/>
      <c r="N117" s="1262"/>
      <c r="O117" s="1262"/>
      <c r="P117" s="1262"/>
      <c r="Q117" s="1262"/>
      <c r="R117" s="1332" t="s">
        <v>1463</v>
      </c>
      <c r="S117" s="1332">
        <v>0</v>
      </c>
      <c r="T117" s="1333" t="s">
        <v>220</v>
      </c>
      <c r="U117" s="1332">
        <v>0</v>
      </c>
      <c r="V117" s="1332">
        <v>0</v>
      </c>
      <c r="W117" s="1332">
        <v>0</v>
      </c>
      <c r="X117" s="1332">
        <v>0</v>
      </c>
      <c r="Y117" s="1332">
        <v>0</v>
      </c>
      <c r="Z117" s="1262"/>
      <c r="AA117" s="1262"/>
      <c r="AB117" s="1262"/>
      <c r="AC117" s="1262"/>
      <c r="AD117" s="1262"/>
      <c r="AE117" s="1262"/>
      <c r="AF117" s="1262"/>
      <c r="AG117" s="1262"/>
      <c r="AH117" s="1262"/>
      <c r="AI117" s="1262"/>
      <c r="AJ117" s="1262"/>
      <c r="AK117" s="1262"/>
      <c r="AL117" s="1262"/>
      <c r="AM117" s="1262"/>
      <c r="AN117" s="1262"/>
      <c r="AO117" s="1262"/>
      <c r="AP117" s="1262"/>
      <c r="AQ117" s="1331" t="s">
        <v>204</v>
      </c>
      <c r="AR117" s="1331">
        <v>2000</v>
      </c>
      <c r="AS117" s="1262"/>
      <c r="AT117" s="1262"/>
      <c r="AU117" s="1262"/>
      <c r="AV117" s="1334">
        <v>58500</v>
      </c>
      <c r="AW117" s="1270"/>
      <c r="AX117" s="1270"/>
      <c r="AY117" s="1312"/>
      <c r="AZ117" s="1270"/>
      <c r="BA117" s="1385" t="s">
        <v>1840</v>
      </c>
      <c r="BB117" s="1374"/>
      <c r="BC117" s="1270"/>
      <c r="BD117" s="1270"/>
      <c r="BE117" s="1256"/>
      <c r="BF117" s="1256"/>
      <c r="BG117" s="1256"/>
      <c r="BH117" s="1256"/>
      <c r="BI117" s="1256"/>
      <c r="BJ117" s="1256"/>
      <c r="BK117" s="1256"/>
      <c r="BL117" s="1256"/>
      <c r="BM117" s="1256"/>
      <c r="BN117" s="1256"/>
      <c r="BO117" s="1256"/>
      <c r="BP117" s="1256"/>
      <c r="BQ117" s="1256"/>
      <c r="BR117" s="1256"/>
      <c r="BS117" s="1256"/>
      <c r="BT117" s="1256"/>
      <c r="BU117" s="1256"/>
      <c r="BV117" s="1256"/>
      <c r="BW117" s="1256"/>
      <c r="BX117" s="1256"/>
      <c r="BY117" s="1256"/>
    </row>
    <row r="118" spans="1:77" s="1257" customFormat="1" hidden="1">
      <c r="A118" s="1380"/>
      <c r="B118" s="1273"/>
      <c r="C118" s="1330" t="s">
        <v>1204</v>
      </c>
      <c r="D118" s="1262"/>
      <c r="E118" s="1262"/>
      <c r="F118" s="1262"/>
      <c r="G118" s="1262"/>
      <c r="H118" s="1270"/>
      <c r="I118" s="1262"/>
      <c r="J118" s="1262"/>
      <c r="K118" s="1262"/>
      <c r="L118" s="1331" t="s">
        <v>1375</v>
      </c>
      <c r="M118" s="1331"/>
      <c r="N118" s="1262"/>
      <c r="O118" s="1262"/>
      <c r="P118" s="1262"/>
      <c r="Q118" s="1262"/>
      <c r="R118" s="1332" t="s">
        <v>1463</v>
      </c>
      <c r="S118" s="1332">
        <v>0</v>
      </c>
      <c r="T118" s="1333" t="s">
        <v>220</v>
      </c>
      <c r="U118" s="1332">
        <v>0</v>
      </c>
      <c r="V118" s="1332">
        <v>0</v>
      </c>
      <c r="W118" s="1332">
        <v>0</v>
      </c>
      <c r="X118" s="1332">
        <v>0</v>
      </c>
      <c r="Y118" s="1332">
        <v>0</v>
      </c>
      <c r="Z118" s="1262"/>
      <c r="AA118" s="1262"/>
      <c r="AB118" s="1262"/>
      <c r="AC118" s="1262"/>
      <c r="AD118" s="1262"/>
      <c r="AE118" s="1262"/>
      <c r="AF118" s="1262"/>
      <c r="AG118" s="1262"/>
      <c r="AH118" s="1262"/>
      <c r="AI118" s="1262"/>
      <c r="AJ118" s="1262"/>
      <c r="AK118" s="1262"/>
      <c r="AL118" s="1262"/>
      <c r="AM118" s="1262"/>
      <c r="AN118" s="1262"/>
      <c r="AO118" s="1262"/>
      <c r="AP118" s="1262"/>
      <c r="AQ118" s="1331" t="s">
        <v>204</v>
      </c>
      <c r="AR118" s="1331">
        <v>2000</v>
      </c>
      <c r="AS118" s="1262"/>
      <c r="AT118" s="1262"/>
      <c r="AU118" s="1262"/>
      <c r="AV118" s="1334">
        <v>91000</v>
      </c>
      <c r="AW118" s="1270"/>
      <c r="AX118" s="1270"/>
      <c r="AY118" s="1312"/>
      <c r="AZ118" s="1270"/>
      <c r="BA118" s="1385" t="s">
        <v>1840</v>
      </c>
      <c r="BB118" s="1374"/>
      <c r="BC118" s="1270"/>
      <c r="BD118" s="1270"/>
      <c r="BE118" s="1256"/>
      <c r="BF118" s="1256"/>
      <c r="BG118" s="1256"/>
      <c r="BH118" s="1256"/>
      <c r="BI118" s="1256"/>
      <c r="BJ118" s="1256"/>
      <c r="BK118" s="1256"/>
      <c r="BL118" s="1256"/>
      <c r="BM118" s="1256"/>
      <c r="BN118" s="1256"/>
      <c r="BO118" s="1256"/>
      <c r="BP118" s="1256"/>
      <c r="BQ118" s="1256"/>
      <c r="BR118" s="1256"/>
      <c r="BS118" s="1256"/>
      <c r="BT118" s="1256"/>
      <c r="BU118" s="1256"/>
      <c r="BV118" s="1256"/>
      <c r="BW118" s="1256"/>
      <c r="BX118" s="1256"/>
      <c r="BY118" s="1256"/>
    </row>
    <row r="119" spans="1:77" s="1288" customFormat="1" ht="48" hidden="1" customHeight="1">
      <c r="A119" s="1380"/>
      <c r="B119" s="1283"/>
      <c r="C119" s="1335" t="s">
        <v>1236</v>
      </c>
      <c r="D119" s="1264"/>
      <c r="E119" s="1264"/>
      <c r="F119" s="1264"/>
      <c r="G119" s="1264"/>
      <c r="H119" s="1291" t="s">
        <v>1193</v>
      </c>
      <c r="I119" s="1264"/>
      <c r="J119" s="1264"/>
      <c r="K119" s="1264"/>
      <c r="L119" s="1337" t="s">
        <v>1399</v>
      </c>
      <c r="M119" s="1337"/>
      <c r="N119" s="1264"/>
      <c r="O119" s="1264"/>
      <c r="P119" s="1264"/>
      <c r="Q119" s="1264"/>
      <c r="R119" s="1336" t="s">
        <v>747</v>
      </c>
      <c r="S119" s="1336">
        <v>0</v>
      </c>
      <c r="T119" s="1342" t="s">
        <v>229</v>
      </c>
      <c r="U119" s="1336">
        <v>0</v>
      </c>
      <c r="V119" s="1336">
        <v>0</v>
      </c>
      <c r="W119" s="1336">
        <v>0</v>
      </c>
      <c r="X119" s="1336">
        <v>0</v>
      </c>
      <c r="Y119" s="1336">
        <v>0</v>
      </c>
      <c r="Z119" s="1264"/>
      <c r="AA119" s="1264"/>
      <c r="AB119" s="1264"/>
      <c r="AC119" s="1264"/>
      <c r="AD119" s="1264"/>
      <c r="AE119" s="1264"/>
      <c r="AF119" s="1264"/>
      <c r="AG119" s="1264"/>
      <c r="AH119" s="1264"/>
      <c r="AI119" s="1264"/>
      <c r="AJ119" s="1264"/>
      <c r="AK119" s="1264"/>
      <c r="AL119" s="1264"/>
      <c r="AM119" s="1264"/>
      <c r="AN119" s="1264"/>
      <c r="AO119" s="1264"/>
      <c r="AP119" s="1264"/>
      <c r="AQ119" s="1337" t="s">
        <v>204</v>
      </c>
      <c r="AR119" s="1337">
        <v>2000</v>
      </c>
      <c r="AS119" s="1264"/>
      <c r="AT119" s="1264"/>
      <c r="AU119" s="1264"/>
      <c r="AV119" s="1338">
        <v>1050000</v>
      </c>
      <c r="AW119" s="1294" t="s">
        <v>145</v>
      </c>
      <c r="AX119" s="1291"/>
      <c r="AY119" s="1294" t="s">
        <v>1801</v>
      </c>
      <c r="AZ119" s="1291" t="s">
        <v>1193</v>
      </c>
      <c r="BA119" s="1392" t="s">
        <v>1840</v>
      </c>
      <c r="BB119" s="1375"/>
      <c r="BC119" s="1291"/>
      <c r="BD119" s="1291"/>
      <c r="BE119" s="1287"/>
      <c r="BF119" s="1287"/>
      <c r="BG119" s="1287"/>
      <c r="BH119" s="1287"/>
      <c r="BI119" s="1287"/>
      <c r="BJ119" s="1287"/>
      <c r="BK119" s="1287"/>
      <c r="BL119" s="1287"/>
      <c r="BM119" s="1287"/>
      <c r="BN119" s="1287"/>
      <c r="BO119" s="1287"/>
      <c r="BP119" s="1287"/>
      <c r="BQ119" s="1287"/>
      <c r="BR119" s="1287"/>
      <c r="BS119" s="1287"/>
      <c r="BT119" s="1287"/>
      <c r="BU119" s="1287"/>
      <c r="BV119" s="1287"/>
      <c r="BW119" s="1287"/>
      <c r="BX119" s="1287"/>
      <c r="BY119" s="1287"/>
    </row>
    <row r="120" spans="1:77" s="1257" customFormat="1" hidden="1">
      <c r="A120" s="1380"/>
      <c r="B120" s="1273"/>
      <c r="C120" s="1330" t="s">
        <v>1237</v>
      </c>
      <c r="D120" s="1262"/>
      <c r="E120" s="1262"/>
      <c r="F120" s="1262"/>
      <c r="G120" s="1262"/>
      <c r="H120" s="1270"/>
      <c r="I120" s="1262"/>
      <c r="J120" s="1262"/>
      <c r="K120" s="1262"/>
      <c r="L120" s="1331" t="s">
        <v>1400</v>
      </c>
      <c r="M120" s="1331"/>
      <c r="N120" s="1262"/>
      <c r="O120" s="1262"/>
      <c r="P120" s="1262"/>
      <c r="Q120" s="1262"/>
      <c r="R120" s="1332" t="s">
        <v>747</v>
      </c>
      <c r="S120" s="1332">
        <v>0</v>
      </c>
      <c r="T120" s="1333" t="s">
        <v>1532</v>
      </c>
      <c r="U120" s="1332">
        <v>0</v>
      </c>
      <c r="V120" s="1332">
        <v>0</v>
      </c>
      <c r="W120" s="1332">
        <v>0</v>
      </c>
      <c r="X120" s="1332">
        <v>0</v>
      </c>
      <c r="Y120" s="1332">
        <v>0</v>
      </c>
      <c r="Z120" s="1262"/>
      <c r="AA120" s="1262"/>
      <c r="AB120" s="1262"/>
      <c r="AC120" s="1262"/>
      <c r="AD120" s="1262"/>
      <c r="AE120" s="1262"/>
      <c r="AF120" s="1262"/>
      <c r="AG120" s="1262"/>
      <c r="AH120" s="1262"/>
      <c r="AI120" s="1262"/>
      <c r="AJ120" s="1262"/>
      <c r="AK120" s="1262"/>
      <c r="AL120" s="1262"/>
      <c r="AM120" s="1262"/>
      <c r="AN120" s="1262"/>
      <c r="AO120" s="1262"/>
      <c r="AP120" s="1262"/>
      <c r="AQ120" s="1331" t="s">
        <v>204</v>
      </c>
      <c r="AR120" s="1331">
        <v>2000</v>
      </c>
      <c r="AS120" s="1262"/>
      <c r="AT120" s="1262"/>
      <c r="AU120" s="1262"/>
      <c r="AV120" s="1334">
        <v>715000</v>
      </c>
      <c r="AW120" s="1270"/>
      <c r="AX120" s="1270"/>
      <c r="AY120" s="1312"/>
      <c r="AZ120" s="1270"/>
      <c r="BA120" s="1385" t="s">
        <v>1840</v>
      </c>
      <c r="BB120" s="1374"/>
      <c r="BC120" s="1270"/>
      <c r="BD120" s="1270"/>
      <c r="BE120" s="1256"/>
      <c r="BF120" s="1256"/>
      <c r="BG120" s="1256"/>
      <c r="BH120" s="1256"/>
      <c r="BI120" s="1256"/>
      <c r="BJ120" s="1256"/>
      <c r="BK120" s="1256"/>
      <c r="BL120" s="1256"/>
      <c r="BM120" s="1256"/>
      <c r="BN120" s="1256"/>
      <c r="BO120" s="1256"/>
      <c r="BP120" s="1256"/>
      <c r="BQ120" s="1256"/>
      <c r="BR120" s="1256"/>
      <c r="BS120" s="1256"/>
      <c r="BT120" s="1256"/>
      <c r="BU120" s="1256"/>
      <c r="BV120" s="1256"/>
      <c r="BW120" s="1256"/>
      <c r="BX120" s="1256"/>
      <c r="BY120" s="1256"/>
    </row>
    <row r="121" spans="1:77" s="1257" customFormat="1" hidden="1">
      <c r="A121" s="1380"/>
      <c r="B121" s="1273"/>
      <c r="C121" s="1330" t="s">
        <v>1238</v>
      </c>
      <c r="D121" s="1262"/>
      <c r="E121" s="1262"/>
      <c r="F121" s="1262"/>
      <c r="G121" s="1262"/>
      <c r="H121" s="1270"/>
      <c r="I121" s="1262"/>
      <c r="J121" s="1262"/>
      <c r="K121" s="1262"/>
      <c r="L121" s="1331" t="s">
        <v>1367</v>
      </c>
      <c r="M121" s="1331"/>
      <c r="N121" s="1262"/>
      <c r="O121" s="1262"/>
      <c r="P121" s="1262"/>
      <c r="Q121" s="1262"/>
      <c r="R121" s="1332" t="s">
        <v>747</v>
      </c>
      <c r="S121" s="1332">
        <v>0</v>
      </c>
      <c r="T121" s="1333" t="s">
        <v>233</v>
      </c>
      <c r="U121" s="1332">
        <v>0</v>
      </c>
      <c r="V121" s="1332">
        <v>0</v>
      </c>
      <c r="W121" s="1332">
        <v>0</v>
      </c>
      <c r="X121" s="1332">
        <v>0</v>
      </c>
      <c r="Y121" s="1332">
        <v>0</v>
      </c>
      <c r="Z121" s="1262"/>
      <c r="AA121" s="1262"/>
      <c r="AB121" s="1262"/>
      <c r="AC121" s="1262"/>
      <c r="AD121" s="1262"/>
      <c r="AE121" s="1262"/>
      <c r="AF121" s="1262"/>
      <c r="AG121" s="1262"/>
      <c r="AH121" s="1262"/>
      <c r="AI121" s="1262"/>
      <c r="AJ121" s="1262"/>
      <c r="AK121" s="1262"/>
      <c r="AL121" s="1262"/>
      <c r="AM121" s="1262"/>
      <c r="AN121" s="1262"/>
      <c r="AO121" s="1262"/>
      <c r="AP121" s="1262"/>
      <c r="AQ121" s="1331" t="s">
        <v>204</v>
      </c>
      <c r="AR121" s="1331">
        <v>2000</v>
      </c>
      <c r="AS121" s="1262"/>
      <c r="AT121" s="1262"/>
      <c r="AU121" s="1262"/>
      <c r="AV121" s="1334">
        <v>650000</v>
      </c>
      <c r="AW121" s="1270"/>
      <c r="AX121" s="1270"/>
      <c r="AY121" s="1312"/>
      <c r="AZ121" s="1270"/>
      <c r="BA121" s="1385" t="s">
        <v>1840</v>
      </c>
      <c r="BB121" s="1374"/>
      <c r="BC121" s="1270"/>
      <c r="BD121" s="1270"/>
      <c r="BE121" s="1256"/>
      <c r="BF121" s="1256"/>
      <c r="BG121" s="1256"/>
      <c r="BH121" s="1256"/>
      <c r="BI121" s="1256"/>
      <c r="BJ121" s="1256"/>
      <c r="BK121" s="1256"/>
      <c r="BL121" s="1256"/>
      <c r="BM121" s="1256"/>
      <c r="BN121" s="1256"/>
      <c r="BO121" s="1256"/>
      <c r="BP121" s="1256"/>
      <c r="BQ121" s="1256"/>
      <c r="BR121" s="1256"/>
      <c r="BS121" s="1256"/>
      <c r="BT121" s="1256"/>
      <c r="BU121" s="1256"/>
      <c r="BV121" s="1256"/>
      <c r="BW121" s="1256"/>
      <c r="BX121" s="1256"/>
      <c r="BY121" s="1256"/>
    </row>
    <row r="122" spans="1:77" s="1257" customFormat="1" hidden="1">
      <c r="A122" s="1380"/>
      <c r="B122" s="1273"/>
      <c r="C122" s="1330" t="s">
        <v>1239</v>
      </c>
      <c r="D122" s="1262"/>
      <c r="E122" s="1262"/>
      <c r="F122" s="1262"/>
      <c r="G122" s="1262"/>
      <c r="H122" s="1270"/>
      <c r="I122" s="1262"/>
      <c r="J122" s="1262"/>
      <c r="K122" s="1262"/>
      <c r="L122" s="1331" t="s">
        <v>1381</v>
      </c>
      <c r="M122" s="1331"/>
      <c r="N122" s="1262"/>
      <c r="O122" s="1262"/>
      <c r="P122" s="1262"/>
      <c r="Q122" s="1262"/>
      <c r="R122" s="1332" t="s">
        <v>747</v>
      </c>
      <c r="S122" s="1332">
        <v>0</v>
      </c>
      <c r="T122" s="1333" t="s">
        <v>1527</v>
      </c>
      <c r="U122" s="1332">
        <v>0</v>
      </c>
      <c r="V122" s="1332">
        <v>0</v>
      </c>
      <c r="W122" s="1332">
        <v>0</v>
      </c>
      <c r="X122" s="1332">
        <v>0</v>
      </c>
      <c r="Y122" s="1332">
        <v>0</v>
      </c>
      <c r="Z122" s="1262"/>
      <c r="AA122" s="1262"/>
      <c r="AB122" s="1262"/>
      <c r="AC122" s="1262"/>
      <c r="AD122" s="1262"/>
      <c r="AE122" s="1262"/>
      <c r="AF122" s="1262"/>
      <c r="AG122" s="1262"/>
      <c r="AH122" s="1262"/>
      <c r="AI122" s="1262"/>
      <c r="AJ122" s="1262"/>
      <c r="AK122" s="1262"/>
      <c r="AL122" s="1262"/>
      <c r="AM122" s="1262"/>
      <c r="AN122" s="1262"/>
      <c r="AO122" s="1262"/>
      <c r="AP122" s="1262"/>
      <c r="AQ122" s="1331" t="s">
        <v>204</v>
      </c>
      <c r="AR122" s="1331">
        <v>2000</v>
      </c>
      <c r="AS122" s="1262"/>
      <c r="AT122" s="1262"/>
      <c r="AU122" s="1262"/>
      <c r="AV122" s="1334">
        <v>270000</v>
      </c>
      <c r="AW122" s="1270"/>
      <c r="AX122" s="1270"/>
      <c r="AY122" s="1312"/>
      <c r="AZ122" s="1270"/>
      <c r="BA122" s="1385" t="s">
        <v>1840</v>
      </c>
      <c r="BB122" s="1374"/>
      <c r="BC122" s="1270"/>
      <c r="BD122" s="1270"/>
      <c r="BE122" s="1256"/>
      <c r="BF122" s="1256"/>
      <c r="BG122" s="1256"/>
      <c r="BH122" s="1256"/>
      <c r="BI122" s="1256"/>
      <c r="BJ122" s="1256"/>
      <c r="BK122" s="1256"/>
      <c r="BL122" s="1256"/>
      <c r="BM122" s="1256"/>
      <c r="BN122" s="1256"/>
      <c r="BO122" s="1256"/>
      <c r="BP122" s="1256"/>
      <c r="BQ122" s="1256"/>
      <c r="BR122" s="1256"/>
      <c r="BS122" s="1256"/>
      <c r="BT122" s="1256"/>
      <c r="BU122" s="1256"/>
      <c r="BV122" s="1256"/>
      <c r="BW122" s="1256"/>
      <c r="BX122" s="1256"/>
      <c r="BY122" s="1256"/>
    </row>
    <row r="123" spans="1:77" s="1257" customFormat="1" hidden="1">
      <c r="A123" s="1380"/>
      <c r="B123" s="1273"/>
      <c r="C123" s="1330" t="s">
        <v>1228</v>
      </c>
      <c r="D123" s="1262"/>
      <c r="E123" s="1262"/>
      <c r="F123" s="1262"/>
      <c r="G123" s="1262"/>
      <c r="H123" s="1270"/>
      <c r="I123" s="1262"/>
      <c r="J123" s="1262"/>
      <c r="K123" s="1262"/>
      <c r="L123" s="1331" t="s">
        <v>1401</v>
      </c>
      <c r="M123" s="1331"/>
      <c r="N123" s="1262"/>
      <c r="O123" s="1262"/>
      <c r="P123" s="1262"/>
      <c r="Q123" s="1262"/>
      <c r="R123" s="1332" t="s">
        <v>1465</v>
      </c>
      <c r="S123" s="1332">
        <v>0</v>
      </c>
      <c r="T123" s="1333" t="s">
        <v>221</v>
      </c>
      <c r="U123" s="1332">
        <v>0</v>
      </c>
      <c r="V123" s="1332">
        <v>0</v>
      </c>
      <c r="W123" s="1332">
        <v>0</v>
      </c>
      <c r="X123" s="1332">
        <v>0</v>
      </c>
      <c r="Y123" s="1332">
        <v>0</v>
      </c>
      <c r="Z123" s="1262"/>
      <c r="AA123" s="1262"/>
      <c r="AB123" s="1262"/>
      <c r="AC123" s="1262"/>
      <c r="AD123" s="1262"/>
      <c r="AE123" s="1262"/>
      <c r="AF123" s="1262"/>
      <c r="AG123" s="1262"/>
      <c r="AH123" s="1262"/>
      <c r="AI123" s="1262"/>
      <c r="AJ123" s="1262"/>
      <c r="AK123" s="1262"/>
      <c r="AL123" s="1262"/>
      <c r="AM123" s="1262"/>
      <c r="AN123" s="1262"/>
      <c r="AO123" s="1262"/>
      <c r="AP123" s="1262"/>
      <c r="AQ123" s="1331" t="s">
        <v>204</v>
      </c>
      <c r="AR123" s="1331">
        <v>2000</v>
      </c>
      <c r="AS123" s="1262"/>
      <c r="AT123" s="1262"/>
      <c r="AU123" s="1262"/>
      <c r="AV123" s="1334">
        <v>2625000</v>
      </c>
      <c r="AW123" s="1270"/>
      <c r="AX123" s="1270"/>
      <c r="AY123" s="1312"/>
      <c r="AZ123" s="1270"/>
      <c r="BA123" s="1385" t="s">
        <v>1840</v>
      </c>
      <c r="BB123" s="1374"/>
      <c r="BC123" s="1270"/>
      <c r="BD123" s="1270"/>
      <c r="BE123" s="1256"/>
      <c r="BF123" s="1256"/>
      <c r="BG123" s="1256"/>
      <c r="BH123" s="1256"/>
      <c r="BI123" s="1256"/>
      <c r="BJ123" s="1256"/>
      <c r="BK123" s="1256"/>
      <c r="BL123" s="1256"/>
      <c r="BM123" s="1256"/>
      <c r="BN123" s="1256"/>
      <c r="BO123" s="1256"/>
      <c r="BP123" s="1256"/>
      <c r="BQ123" s="1256"/>
      <c r="BR123" s="1256"/>
      <c r="BS123" s="1256"/>
      <c r="BT123" s="1256"/>
      <c r="BU123" s="1256"/>
      <c r="BV123" s="1256"/>
      <c r="BW123" s="1256"/>
      <c r="BX123" s="1256"/>
      <c r="BY123" s="1256"/>
    </row>
    <row r="124" spans="1:77" s="1257" customFormat="1" hidden="1">
      <c r="A124" s="1380"/>
      <c r="B124" s="1273"/>
      <c r="C124" s="1330" t="s">
        <v>1212</v>
      </c>
      <c r="D124" s="1262"/>
      <c r="E124" s="1262"/>
      <c r="F124" s="1262"/>
      <c r="G124" s="1262"/>
      <c r="H124" s="1270"/>
      <c r="I124" s="1262"/>
      <c r="J124" s="1262"/>
      <c r="K124" s="1262"/>
      <c r="L124" s="1331" t="s">
        <v>1376</v>
      </c>
      <c r="M124" s="1331"/>
      <c r="N124" s="1262"/>
      <c r="O124" s="1262"/>
      <c r="P124" s="1262"/>
      <c r="Q124" s="1262"/>
      <c r="R124" s="1332" t="s">
        <v>747</v>
      </c>
      <c r="S124" s="1332">
        <v>0</v>
      </c>
      <c r="T124" s="1333" t="s">
        <v>1527</v>
      </c>
      <c r="U124" s="1332">
        <v>0</v>
      </c>
      <c r="V124" s="1332">
        <v>0</v>
      </c>
      <c r="W124" s="1332">
        <v>0</v>
      </c>
      <c r="X124" s="1332">
        <v>0</v>
      </c>
      <c r="Y124" s="1332">
        <v>0</v>
      </c>
      <c r="Z124" s="1262"/>
      <c r="AA124" s="1262"/>
      <c r="AB124" s="1262"/>
      <c r="AC124" s="1262"/>
      <c r="AD124" s="1262"/>
      <c r="AE124" s="1262"/>
      <c r="AF124" s="1262"/>
      <c r="AG124" s="1262"/>
      <c r="AH124" s="1262"/>
      <c r="AI124" s="1262"/>
      <c r="AJ124" s="1262"/>
      <c r="AK124" s="1262"/>
      <c r="AL124" s="1262"/>
      <c r="AM124" s="1262"/>
      <c r="AN124" s="1262"/>
      <c r="AO124" s="1262"/>
      <c r="AP124" s="1262"/>
      <c r="AQ124" s="1331" t="s">
        <v>204</v>
      </c>
      <c r="AR124" s="1331">
        <v>2002</v>
      </c>
      <c r="AS124" s="1262"/>
      <c r="AT124" s="1262"/>
      <c r="AU124" s="1262"/>
      <c r="AV124" s="1334">
        <v>1190000</v>
      </c>
      <c r="AW124" s="1270"/>
      <c r="AX124" s="1270"/>
      <c r="AY124" s="1312"/>
      <c r="AZ124" s="1270"/>
      <c r="BA124" s="1385" t="s">
        <v>1840</v>
      </c>
      <c r="BB124" s="1374"/>
      <c r="BC124" s="1270"/>
      <c r="BD124" s="1270"/>
      <c r="BE124" s="1256"/>
      <c r="BF124" s="1256"/>
      <c r="BG124" s="1256"/>
      <c r="BH124" s="1256"/>
      <c r="BI124" s="1256"/>
      <c r="BJ124" s="1256"/>
      <c r="BK124" s="1256"/>
      <c r="BL124" s="1256"/>
      <c r="BM124" s="1256"/>
      <c r="BN124" s="1256"/>
      <c r="BO124" s="1256"/>
      <c r="BP124" s="1256"/>
      <c r="BQ124" s="1256"/>
      <c r="BR124" s="1256"/>
      <c r="BS124" s="1256"/>
      <c r="BT124" s="1256"/>
      <c r="BU124" s="1256"/>
      <c r="BV124" s="1256"/>
      <c r="BW124" s="1256"/>
      <c r="BX124" s="1256"/>
      <c r="BY124" s="1256"/>
    </row>
    <row r="125" spans="1:77" s="1257" customFormat="1" hidden="1">
      <c r="A125" s="1380"/>
      <c r="B125" s="1273"/>
      <c r="C125" s="1330" t="s">
        <v>1240</v>
      </c>
      <c r="D125" s="1262"/>
      <c r="E125" s="1262"/>
      <c r="F125" s="1262"/>
      <c r="G125" s="1262"/>
      <c r="H125" s="1270"/>
      <c r="I125" s="1262"/>
      <c r="J125" s="1262"/>
      <c r="K125" s="1262"/>
      <c r="L125" s="1331" t="s">
        <v>1402</v>
      </c>
      <c r="M125" s="1331"/>
      <c r="N125" s="1262"/>
      <c r="O125" s="1262"/>
      <c r="P125" s="1262"/>
      <c r="Q125" s="1262"/>
      <c r="R125" s="1332" t="s">
        <v>747</v>
      </c>
      <c r="S125" s="1332">
        <v>0</v>
      </c>
      <c r="T125" s="1333" t="s">
        <v>233</v>
      </c>
      <c r="U125" s="1332">
        <v>0</v>
      </c>
      <c r="V125" s="1332">
        <v>0</v>
      </c>
      <c r="W125" s="1332">
        <v>0</v>
      </c>
      <c r="X125" s="1332">
        <v>0</v>
      </c>
      <c r="Y125" s="1332">
        <v>0</v>
      </c>
      <c r="Z125" s="1262"/>
      <c r="AA125" s="1262"/>
      <c r="AB125" s="1262"/>
      <c r="AC125" s="1262"/>
      <c r="AD125" s="1262"/>
      <c r="AE125" s="1262"/>
      <c r="AF125" s="1262"/>
      <c r="AG125" s="1262"/>
      <c r="AH125" s="1262"/>
      <c r="AI125" s="1262"/>
      <c r="AJ125" s="1262"/>
      <c r="AK125" s="1262"/>
      <c r="AL125" s="1262"/>
      <c r="AM125" s="1262"/>
      <c r="AN125" s="1262"/>
      <c r="AO125" s="1262"/>
      <c r="AP125" s="1262"/>
      <c r="AQ125" s="1331" t="s">
        <v>204</v>
      </c>
      <c r="AR125" s="1331">
        <v>2000</v>
      </c>
      <c r="AS125" s="1262"/>
      <c r="AT125" s="1262"/>
      <c r="AU125" s="1262"/>
      <c r="AV125" s="1334">
        <v>325000</v>
      </c>
      <c r="AW125" s="1270"/>
      <c r="AX125" s="1270"/>
      <c r="AY125" s="1312"/>
      <c r="AZ125" s="1270"/>
      <c r="BA125" s="1385" t="s">
        <v>1840</v>
      </c>
      <c r="BB125" s="1374"/>
      <c r="BC125" s="1270"/>
      <c r="BD125" s="1270"/>
      <c r="BE125" s="1256"/>
      <c r="BF125" s="1256"/>
      <c r="BG125" s="1256"/>
      <c r="BH125" s="1256"/>
      <c r="BI125" s="1256"/>
      <c r="BJ125" s="1256"/>
      <c r="BK125" s="1256"/>
      <c r="BL125" s="1256"/>
      <c r="BM125" s="1256"/>
      <c r="BN125" s="1256"/>
      <c r="BO125" s="1256"/>
      <c r="BP125" s="1256"/>
      <c r="BQ125" s="1256"/>
      <c r="BR125" s="1256"/>
      <c r="BS125" s="1256"/>
      <c r="BT125" s="1256"/>
      <c r="BU125" s="1256"/>
      <c r="BV125" s="1256"/>
      <c r="BW125" s="1256"/>
      <c r="BX125" s="1256"/>
      <c r="BY125" s="1256"/>
    </row>
    <row r="126" spans="1:77" s="1257" customFormat="1" hidden="1">
      <c r="A126" s="1380"/>
      <c r="B126" s="1273"/>
      <c r="C126" s="1330" t="s">
        <v>1241</v>
      </c>
      <c r="D126" s="1262"/>
      <c r="E126" s="1262"/>
      <c r="F126" s="1262"/>
      <c r="G126" s="1262"/>
      <c r="H126" s="1270"/>
      <c r="I126" s="1262"/>
      <c r="J126" s="1262"/>
      <c r="K126" s="1262"/>
      <c r="L126" s="1331" t="s">
        <v>1403</v>
      </c>
      <c r="M126" s="1331"/>
      <c r="N126" s="1262"/>
      <c r="O126" s="1262"/>
      <c r="P126" s="1262"/>
      <c r="Q126" s="1262"/>
      <c r="R126" s="1332" t="s">
        <v>747</v>
      </c>
      <c r="S126" s="1332">
        <v>0</v>
      </c>
      <c r="T126" s="1333" t="s">
        <v>1523</v>
      </c>
      <c r="U126" s="1332">
        <v>0</v>
      </c>
      <c r="V126" s="1332">
        <v>0</v>
      </c>
      <c r="W126" s="1332">
        <v>0</v>
      </c>
      <c r="X126" s="1332">
        <v>0</v>
      </c>
      <c r="Y126" s="1332">
        <v>0</v>
      </c>
      <c r="Z126" s="1262"/>
      <c r="AA126" s="1262"/>
      <c r="AB126" s="1262"/>
      <c r="AC126" s="1262"/>
      <c r="AD126" s="1262"/>
      <c r="AE126" s="1262"/>
      <c r="AF126" s="1262"/>
      <c r="AG126" s="1262"/>
      <c r="AH126" s="1262"/>
      <c r="AI126" s="1262"/>
      <c r="AJ126" s="1262"/>
      <c r="AK126" s="1262"/>
      <c r="AL126" s="1262"/>
      <c r="AM126" s="1262"/>
      <c r="AN126" s="1262"/>
      <c r="AO126" s="1262"/>
      <c r="AP126" s="1262"/>
      <c r="AQ126" s="1331" t="s">
        <v>204</v>
      </c>
      <c r="AR126" s="1331">
        <v>2002</v>
      </c>
      <c r="AS126" s="1262"/>
      <c r="AT126" s="1262"/>
      <c r="AU126" s="1262"/>
      <c r="AV126" s="1334">
        <v>105000</v>
      </c>
      <c r="AW126" s="1270"/>
      <c r="AX126" s="1270"/>
      <c r="AY126" s="1312"/>
      <c r="AZ126" s="1270"/>
      <c r="BA126" s="1385" t="s">
        <v>1840</v>
      </c>
      <c r="BB126" s="1374"/>
      <c r="BC126" s="1270"/>
      <c r="BD126" s="1270"/>
      <c r="BE126" s="1256"/>
      <c r="BF126" s="1256"/>
      <c r="BG126" s="1256"/>
      <c r="BH126" s="1256"/>
      <c r="BI126" s="1256"/>
      <c r="BJ126" s="1256"/>
      <c r="BK126" s="1256"/>
      <c r="BL126" s="1256"/>
      <c r="BM126" s="1256"/>
      <c r="BN126" s="1256"/>
      <c r="BO126" s="1256"/>
      <c r="BP126" s="1256"/>
      <c r="BQ126" s="1256"/>
      <c r="BR126" s="1256"/>
      <c r="BS126" s="1256"/>
      <c r="BT126" s="1256"/>
      <c r="BU126" s="1256"/>
      <c r="BV126" s="1256"/>
      <c r="BW126" s="1256"/>
      <c r="BX126" s="1256"/>
      <c r="BY126" s="1256"/>
    </row>
    <row r="127" spans="1:77" s="1257" customFormat="1" ht="30" hidden="1">
      <c r="A127" s="1380"/>
      <c r="B127" s="1273"/>
      <c r="C127" s="1330" t="s">
        <v>1242</v>
      </c>
      <c r="D127" s="1262"/>
      <c r="E127" s="1262"/>
      <c r="F127" s="1262"/>
      <c r="G127" s="1262"/>
      <c r="H127" s="1270"/>
      <c r="I127" s="1262"/>
      <c r="J127" s="1262"/>
      <c r="K127" s="1262"/>
      <c r="L127" s="1331" t="s">
        <v>1399</v>
      </c>
      <c r="M127" s="1331"/>
      <c r="N127" s="1262"/>
      <c r="O127" s="1262"/>
      <c r="P127" s="1262"/>
      <c r="Q127" s="1262"/>
      <c r="R127" s="1332" t="s">
        <v>747</v>
      </c>
      <c r="S127" s="1332">
        <v>0</v>
      </c>
      <c r="T127" s="1333" t="s">
        <v>229</v>
      </c>
      <c r="U127" s="1332">
        <v>0</v>
      </c>
      <c r="V127" s="1332">
        <v>0</v>
      </c>
      <c r="W127" s="1332">
        <v>0</v>
      </c>
      <c r="X127" s="1332">
        <v>0</v>
      </c>
      <c r="Y127" s="1332">
        <v>0</v>
      </c>
      <c r="Z127" s="1262"/>
      <c r="AA127" s="1262"/>
      <c r="AB127" s="1262"/>
      <c r="AC127" s="1262"/>
      <c r="AD127" s="1262"/>
      <c r="AE127" s="1262"/>
      <c r="AF127" s="1262"/>
      <c r="AG127" s="1262"/>
      <c r="AH127" s="1262"/>
      <c r="AI127" s="1262"/>
      <c r="AJ127" s="1262"/>
      <c r="AK127" s="1262"/>
      <c r="AL127" s="1262"/>
      <c r="AM127" s="1262"/>
      <c r="AN127" s="1262"/>
      <c r="AO127" s="1262"/>
      <c r="AP127" s="1262"/>
      <c r="AQ127" s="1331" t="s">
        <v>204</v>
      </c>
      <c r="AR127" s="1331">
        <v>2000</v>
      </c>
      <c r="AS127" s="1262"/>
      <c r="AT127" s="1262"/>
      <c r="AU127" s="1262"/>
      <c r="AV127" s="1334">
        <v>1125000</v>
      </c>
      <c r="AW127" s="1270"/>
      <c r="AX127" s="1270"/>
      <c r="AY127" s="1312"/>
      <c r="AZ127" s="1270"/>
      <c r="BA127" s="1385" t="s">
        <v>1840</v>
      </c>
      <c r="BB127" s="1374"/>
      <c r="BC127" s="1270"/>
      <c r="BD127" s="1270"/>
      <c r="BE127" s="1256"/>
      <c r="BF127" s="1256"/>
      <c r="BG127" s="1256"/>
      <c r="BH127" s="1256"/>
      <c r="BI127" s="1256"/>
      <c r="BJ127" s="1256"/>
      <c r="BK127" s="1256"/>
      <c r="BL127" s="1256"/>
      <c r="BM127" s="1256"/>
      <c r="BN127" s="1256"/>
      <c r="BO127" s="1256"/>
      <c r="BP127" s="1256"/>
      <c r="BQ127" s="1256"/>
      <c r="BR127" s="1256"/>
      <c r="BS127" s="1256"/>
      <c r="BT127" s="1256"/>
      <c r="BU127" s="1256"/>
      <c r="BV127" s="1256"/>
      <c r="BW127" s="1256"/>
      <c r="BX127" s="1256"/>
      <c r="BY127" s="1256"/>
    </row>
    <row r="128" spans="1:77" s="1256" customFormat="1" hidden="1">
      <c r="A128" s="1380"/>
      <c r="B128" s="1273"/>
      <c r="C128" s="1330" t="s">
        <v>1204</v>
      </c>
      <c r="D128" s="1262"/>
      <c r="E128" s="1262"/>
      <c r="F128" s="1262"/>
      <c r="G128" s="1262"/>
      <c r="H128" s="1270"/>
      <c r="I128" s="1262"/>
      <c r="J128" s="1262"/>
      <c r="K128" s="1262"/>
      <c r="L128" s="1331" t="s">
        <v>1375</v>
      </c>
      <c r="M128" s="1331"/>
      <c r="N128" s="1262"/>
      <c r="O128" s="1262"/>
      <c r="P128" s="1262"/>
      <c r="Q128" s="1262"/>
      <c r="R128" s="1332" t="s">
        <v>1463</v>
      </c>
      <c r="S128" s="1332">
        <v>0</v>
      </c>
      <c r="T128" s="1333" t="s">
        <v>220</v>
      </c>
      <c r="U128" s="1332">
        <v>0</v>
      </c>
      <c r="V128" s="1332">
        <v>0</v>
      </c>
      <c r="W128" s="1332">
        <v>0</v>
      </c>
      <c r="X128" s="1332">
        <v>0</v>
      </c>
      <c r="Y128" s="1332">
        <v>0</v>
      </c>
      <c r="Z128" s="1262"/>
      <c r="AA128" s="1262"/>
      <c r="AB128" s="1262"/>
      <c r="AC128" s="1262"/>
      <c r="AD128" s="1262"/>
      <c r="AE128" s="1262"/>
      <c r="AF128" s="1262"/>
      <c r="AG128" s="1262"/>
      <c r="AH128" s="1262"/>
      <c r="AI128" s="1262"/>
      <c r="AJ128" s="1262"/>
      <c r="AK128" s="1262"/>
      <c r="AL128" s="1262"/>
      <c r="AM128" s="1262"/>
      <c r="AN128" s="1262"/>
      <c r="AO128" s="1262"/>
      <c r="AP128" s="1262"/>
      <c r="AQ128" s="1331" t="s">
        <v>204</v>
      </c>
      <c r="AR128" s="1331">
        <v>2002</v>
      </c>
      <c r="AS128" s="1262"/>
      <c r="AT128" s="1262"/>
      <c r="AU128" s="1262"/>
      <c r="AV128" s="1334">
        <v>19500</v>
      </c>
      <c r="AW128" s="1270"/>
      <c r="AX128" s="1270"/>
      <c r="AY128" s="1312"/>
      <c r="AZ128" s="1270"/>
      <c r="BA128" s="1385" t="s">
        <v>1840</v>
      </c>
      <c r="BB128" s="1374"/>
      <c r="BC128" s="1270"/>
      <c r="BD128" s="1270"/>
    </row>
    <row r="129" spans="1:56" s="1256" customFormat="1" hidden="1">
      <c r="A129" s="1380"/>
      <c r="B129" s="1273"/>
      <c r="C129" s="1330" t="s">
        <v>1204</v>
      </c>
      <c r="D129" s="1262"/>
      <c r="E129" s="1262"/>
      <c r="F129" s="1262"/>
      <c r="G129" s="1262"/>
      <c r="H129" s="1270"/>
      <c r="I129" s="1262"/>
      <c r="J129" s="1262"/>
      <c r="K129" s="1262"/>
      <c r="L129" s="1331" t="s">
        <v>1365</v>
      </c>
      <c r="M129" s="1331"/>
      <c r="N129" s="1262"/>
      <c r="O129" s="1262"/>
      <c r="P129" s="1262"/>
      <c r="Q129" s="1262"/>
      <c r="R129" s="1332" t="s">
        <v>1463</v>
      </c>
      <c r="S129" s="1332">
        <v>0</v>
      </c>
      <c r="T129" s="1333" t="s">
        <v>220</v>
      </c>
      <c r="U129" s="1332">
        <v>0</v>
      </c>
      <c r="V129" s="1332">
        <v>0</v>
      </c>
      <c r="W129" s="1332">
        <v>0</v>
      </c>
      <c r="X129" s="1332">
        <v>0</v>
      </c>
      <c r="Y129" s="1332">
        <v>0</v>
      </c>
      <c r="Z129" s="1262"/>
      <c r="AA129" s="1262"/>
      <c r="AB129" s="1262"/>
      <c r="AC129" s="1262"/>
      <c r="AD129" s="1262"/>
      <c r="AE129" s="1262"/>
      <c r="AF129" s="1262"/>
      <c r="AG129" s="1262"/>
      <c r="AH129" s="1262"/>
      <c r="AI129" s="1262"/>
      <c r="AJ129" s="1262"/>
      <c r="AK129" s="1262"/>
      <c r="AL129" s="1262"/>
      <c r="AM129" s="1262"/>
      <c r="AN129" s="1262"/>
      <c r="AO129" s="1262"/>
      <c r="AP129" s="1262"/>
      <c r="AQ129" s="1331" t="s">
        <v>204</v>
      </c>
      <c r="AR129" s="1331">
        <v>2002</v>
      </c>
      <c r="AS129" s="1262"/>
      <c r="AT129" s="1262"/>
      <c r="AU129" s="1262"/>
      <c r="AV129" s="1334">
        <v>42000</v>
      </c>
      <c r="AW129" s="1270"/>
      <c r="AX129" s="1270"/>
      <c r="AY129" s="1312"/>
      <c r="AZ129" s="1270"/>
      <c r="BA129" s="1385" t="s">
        <v>1840</v>
      </c>
      <c r="BB129" s="1374"/>
      <c r="BC129" s="1270"/>
      <c r="BD129" s="1270"/>
    </row>
    <row r="130" spans="1:56" s="1256" customFormat="1" ht="30" hidden="1">
      <c r="A130" s="1380"/>
      <c r="B130" s="1273"/>
      <c r="C130" s="1330" t="s">
        <v>1236</v>
      </c>
      <c r="D130" s="1262"/>
      <c r="E130" s="1262"/>
      <c r="F130" s="1262"/>
      <c r="G130" s="1262"/>
      <c r="H130" s="1270"/>
      <c r="I130" s="1262"/>
      <c r="J130" s="1262"/>
      <c r="K130" s="1262"/>
      <c r="L130" s="1331" t="s">
        <v>1399</v>
      </c>
      <c r="M130" s="1331"/>
      <c r="N130" s="1262"/>
      <c r="O130" s="1262"/>
      <c r="P130" s="1262"/>
      <c r="Q130" s="1262"/>
      <c r="R130" s="1332" t="s">
        <v>747</v>
      </c>
      <c r="S130" s="1332">
        <v>0</v>
      </c>
      <c r="T130" s="1333" t="s">
        <v>229</v>
      </c>
      <c r="U130" s="1332">
        <v>0</v>
      </c>
      <c r="V130" s="1332">
        <v>0</v>
      </c>
      <c r="W130" s="1332">
        <v>0</v>
      </c>
      <c r="X130" s="1332">
        <v>0</v>
      </c>
      <c r="Y130" s="1332">
        <v>0</v>
      </c>
      <c r="Z130" s="1262"/>
      <c r="AA130" s="1262"/>
      <c r="AB130" s="1262"/>
      <c r="AC130" s="1262"/>
      <c r="AD130" s="1262"/>
      <c r="AE130" s="1262"/>
      <c r="AF130" s="1262"/>
      <c r="AG130" s="1262"/>
      <c r="AH130" s="1262"/>
      <c r="AI130" s="1262"/>
      <c r="AJ130" s="1262"/>
      <c r="AK130" s="1262"/>
      <c r="AL130" s="1262"/>
      <c r="AM130" s="1262"/>
      <c r="AN130" s="1262"/>
      <c r="AO130" s="1262"/>
      <c r="AP130" s="1262"/>
      <c r="AQ130" s="1331" t="s">
        <v>204</v>
      </c>
      <c r="AR130" s="1331">
        <v>2001</v>
      </c>
      <c r="AS130" s="1262"/>
      <c r="AT130" s="1262"/>
      <c r="AU130" s="1262"/>
      <c r="AV130" s="1334">
        <v>975000</v>
      </c>
      <c r="AW130" s="1270"/>
      <c r="AX130" s="1270"/>
      <c r="AY130" s="1312"/>
      <c r="AZ130" s="1270"/>
      <c r="BA130" s="1385" t="s">
        <v>1840</v>
      </c>
      <c r="BB130" s="1374"/>
      <c r="BC130" s="1270"/>
      <c r="BD130" s="1270"/>
    </row>
    <row r="131" spans="1:56" s="1256" customFormat="1" hidden="1">
      <c r="A131" s="1380"/>
      <c r="B131" s="1273"/>
      <c r="C131" s="1330" t="s">
        <v>1243</v>
      </c>
      <c r="D131" s="1262"/>
      <c r="E131" s="1262"/>
      <c r="F131" s="1262"/>
      <c r="G131" s="1262"/>
      <c r="H131" s="1270"/>
      <c r="I131" s="1262"/>
      <c r="J131" s="1262"/>
      <c r="K131" s="1262"/>
      <c r="L131" s="1331" t="s">
        <v>1400</v>
      </c>
      <c r="M131" s="1331"/>
      <c r="N131" s="1262"/>
      <c r="O131" s="1262"/>
      <c r="P131" s="1262"/>
      <c r="Q131" s="1262"/>
      <c r="R131" s="1332" t="s">
        <v>784</v>
      </c>
      <c r="S131" s="1332">
        <v>0</v>
      </c>
      <c r="T131" s="1333" t="s">
        <v>222</v>
      </c>
      <c r="U131" s="1332">
        <v>0</v>
      </c>
      <c r="V131" s="1332">
        <v>0</v>
      </c>
      <c r="W131" s="1332">
        <v>0</v>
      </c>
      <c r="X131" s="1332">
        <v>0</v>
      </c>
      <c r="Y131" s="1332">
        <v>0</v>
      </c>
      <c r="Z131" s="1262"/>
      <c r="AA131" s="1262"/>
      <c r="AB131" s="1262"/>
      <c r="AC131" s="1262"/>
      <c r="AD131" s="1262"/>
      <c r="AE131" s="1262"/>
      <c r="AF131" s="1262"/>
      <c r="AG131" s="1262"/>
      <c r="AH131" s="1262"/>
      <c r="AI131" s="1262"/>
      <c r="AJ131" s="1262"/>
      <c r="AK131" s="1262"/>
      <c r="AL131" s="1262"/>
      <c r="AM131" s="1262"/>
      <c r="AN131" s="1262"/>
      <c r="AO131" s="1262"/>
      <c r="AP131" s="1262"/>
      <c r="AQ131" s="1331" t="s">
        <v>204</v>
      </c>
      <c r="AR131" s="1331">
        <v>2002</v>
      </c>
      <c r="AS131" s="1262"/>
      <c r="AT131" s="1262"/>
      <c r="AU131" s="1262"/>
      <c r="AV131" s="1334">
        <v>1625000</v>
      </c>
      <c r="AW131" s="1270"/>
      <c r="AX131" s="1270"/>
      <c r="AY131" s="1312"/>
      <c r="AZ131" s="1270"/>
      <c r="BA131" s="1385" t="s">
        <v>1840</v>
      </c>
      <c r="BB131" s="1374"/>
      <c r="BC131" s="1270"/>
      <c r="BD131" s="1270"/>
    </row>
    <row r="132" spans="1:56" s="1256" customFormat="1" hidden="1">
      <c r="A132" s="1380"/>
      <c r="B132" s="1273"/>
      <c r="C132" s="1330" t="s">
        <v>1228</v>
      </c>
      <c r="D132" s="1262"/>
      <c r="E132" s="1262"/>
      <c r="F132" s="1262"/>
      <c r="G132" s="1262"/>
      <c r="H132" s="1270"/>
      <c r="I132" s="1262"/>
      <c r="J132" s="1262"/>
      <c r="K132" s="1262"/>
      <c r="L132" s="1331" t="s">
        <v>1398</v>
      </c>
      <c r="M132" s="1331"/>
      <c r="N132" s="1262"/>
      <c r="O132" s="1262"/>
      <c r="P132" s="1262"/>
      <c r="Q132" s="1262"/>
      <c r="R132" s="1332" t="s">
        <v>1472</v>
      </c>
      <c r="S132" s="1332">
        <v>0</v>
      </c>
      <c r="T132" s="1333" t="s">
        <v>221</v>
      </c>
      <c r="U132" s="1332">
        <v>0</v>
      </c>
      <c r="V132" s="1332">
        <v>0</v>
      </c>
      <c r="W132" s="1332">
        <v>0</v>
      </c>
      <c r="X132" s="1332">
        <v>0</v>
      </c>
      <c r="Y132" s="1332">
        <v>0</v>
      </c>
      <c r="Z132" s="1262"/>
      <c r="AA132" s="1262"/>
      <c r="AB132" s="1262"/>
      <c r="AC132" s="1262"/>
      <c r="AD132" s="1262"/>
      <c r="AE132" s="1262"/>
      <c r="AF132" s="1262"/>
      <c r="AG132" s="1262"/>
      <c r="AH132" s="1262"/>
      <c r="AI132" s="1262"/>
      <c r="AJ132" s="1262"/>
      <c r="AK132" s="1262"/>
      <c r="AL132" s="1262"/>
      <c r="AM132" s="1262"/>
      <c r="AN132" s="1262"/>
      <c r="AO132" s="1262"/>
      <c r="AP132" s="1262"/>
      <c r="AQ132" s="1331" t="s">
        <v>204</v>
      </c>
      <c r="AR132" s="1331">
        <v>2002</v>
      </c>
      <c r="AS132" s="1262"/>
      <c r="AT132" s="1262"/>
      <c r="AU132" s="1262"/>
      <c r="AV132" s="1334">
        <v>4042500</v>
      </c>
      <c r="AW132" s="1270"/>
      <c r="AX132" s="1270"/>
      <c r="AY132" s="1312"/>
      <c r="AZ132" s="1270"/>
      <c r="BA132" s="1385" t="s">
        <v>1840</v>
      </c>
      <c r="BB132" s="1374"/>
      <c r="BC132" s="1270"/>
      <c r="BD132" s="1270"/>
    </row>
    <row r="133" spans="1:56" s="1256" customFormat="1" hidden="1">
      <c r="A133" s="1380"/>
      <c r="B133" s="1273"/>
      <c r="C133" s="1330" t="s">
        <v>1210</v>
      </c>
      <c r="D133" s="1262"/>
      <c r="E133" s="1262"/>
      <c r="F133" s="1262"/>
      <c r="G133" s="1262"/>
      <c r="H133" s="1270"/>
      <c r="I133" s="1262"/>
      <c r="J133" s="1262"/>
      <c r="K133" s="1262"/>
      <c r="L133" s="1331" t="s">
        <v>1374</v>
      </c>
      <c r="M133" s="1331"/>
      <c r="N133" s="1262"/>
      <c r="O133" s="1262"/>
      <c r="P133" s="1262"/>
      <c r="Q133" s="1262"/>
      <c r="R133" s="1332" t="s">
        <v>1473</v>
      </c>
      <c r="S133" s="1332">
        <v>0</v>
      </c>
      <c r="T133" s="1333" t="s">
        <v>1528</v>
      </c>
      <c r="U133" s="1332">
        <v>0</v>
      </c>
      <c r="V133" s="1332">
        <v>0</v>
      </c>
      <c r="W133" s="1332">
        <v>0</v>
      </c>
      <c r="X133" s="1332">
        <v>0</v>
      </c>
      <c r="Y133" s="1332">
        <v>0</v>
      </c>
      <c r="Z133" s="1262"/>
      <c r="AA133" s="1262"/>
      <c r="AB133" s="1262"/>
      <c r="AC133" s="1262"/>
      <c r="AD133" s="1262"/>
      <c r="AE133" s="1262"/>
      <c r="AF133" s="1262"/>
      <c r="AG133" s="1262"/>
      <c r="AH133" s="1262"/>
      <c r="AI133" s="1262"/>
      <c r="AJ133" s="1262"/>
      <c r="AK133" s="1262"/>
      <c r="AL133" s="1262"/>
      <c r="AM133" s="1262"/>
      <c r="AN133" s="1262"/>
      <c r="AO133" s="1262"/>
      <c r="AP133" s="1262"/>
      <c r="AQ133" s="1331" t="s">
        <v>204</v>
      </c>
      <c r="AR133" s="1331">
        <v>2002</v>
      </c>
      <c r="AS133" s="1262"/>
      <c r="AT133" s="1262"/>
      <c r="AU133" s="1262"/>
      <c r="AV133" s="1334">
        <v>105000</v>
      </c>
      <c r="AW133" s="1270"/>
      <c r="AX133" s="1270"/>
      <c r="AY133" s="1312"/>
      <c r="AZ133" s="1270"/>
      <c r="BA133" s="1385" t="s">
        <v>1840</v>
      </c>
      <c r="BB133" s="1374"/>
      <c r="BC133" s="1270"/>
      <c r="BD133" s="1270"/>
    </row>
    <row r="134" spans="1:56" s="1256" customFormat="1" hidden="1">
      <c r="A134" s="1380"/>
      <c r="B134" s="1273"/>
      <c r="C134" s="1330" t="s">
        <v>285</v>
      </c>
      <c r="D134" s="1262"/>
      <c r="E134" s="1262"/>
      <c r="F134" s="1262"/>
      <c r="G134" s="1262"/>
      <c r="H134" s="1270"/>
      <c r="I134" s="1262"/>
      <c r="J134" s="1262"/>
      <c r="K134" s="1262"/>
      <c r="L134" s="1331" t="s">
        <v>1373</v>
      </c>
      <c r="M134" s="1331"/>
      <c r="N134" s="1262"/>
      <c r="O134" s="1262"/>
      <c r="P134" s="1262"/>
      <c r="Q134" s="1262"/>
      <c r="R134" s="1332" t="s">
        <v>747</v>
      </c>
      <c r="S134" s="1332">
        <v>0</v>
      </c>
      <c r="T134" s="1333" t="s">
        <v>233</v>
      </c>
      <c r="U134" s="1332">
        <v>0</v>
      </c>
      <c r="V134" s="1332">
        <v>0</v>
      </c>
      <c r="W134" s="1332">
        <v>0</v>
      </c>
      <c r="X134" s="1332">
        <v>0</v>
      </c>
      <c r="Y134" s="1332">
        <v>0</v>
      </c>
      <c r="Z134" s="1262"/>
      <c r="AA134" s="1262"/>
      <c r="AB134" s="1262"/>
      <c r="AC134" s="1262"/>
      <c r="AD134" s="1262"/>
      <c r="AE134" s="1262"/>
      <c r="AF134" s="1262"/>
      <c r="AG134" s="1262"/>
      <c r="AH134" s="1262"/>
      <c r="AI134" s="1262"/>
      <c r="AJ134" s="1262"/>
      <c r="AK134" s="1262"/>
      <c r="AL134" s="1262"/>
      <c r="AM134" s="1262"/>
      <c r="AN134" s="1262"/>
      <c r="AO134" s="1262"/>
      <c r="AP134" s="1262"/>
      <c r="AQ134" s="1331" t="s">
        <v>204</v>
      </c>
      <c r="AR134" s="1331">
        <v>2001</v>
      </c>
      <c r="AS134" s="1262"/>
      <c r="AT134" s="1262"/>
      <c r="AU134" s="1262"/>
      <c r="AV134" s="1334">
        <v>162500</v>
      </c>
      <c r="AW134" s="1270"/>
      <c r="AX134" s="1270"/>
      <c r="AY134" s="1312"/>
      <c r="AZ134" s="1270"/>
      <c r="BA134" s="1385" t="s">
        <v>1840</v>
      </c>
      <c r="BB134" s="1374"/>
      <c r="BC134" s="1270"/>
      <c r="BD134" s="1270"/>
    </row>
    <row r="135" spans="1:56" s="1256" customFormat="1" hidden="1">
      <c r="A135" s="1380"/>
      <c r="B135" s="1273"/>
      <c r="C135" s="1330" t="s">
        <v>1225</v>
      </c>
      <c r="D135" s="1262"/>
      <c r="E135" s="1262"/>
      <c r="F135" s="1262"/>
      <c r="G135" s="1262"/>
      <c r="H135" s="1270"/>
      <c r="I135" s="1262"/>
      <c r="J135" s="1262"/>
      <c r="K135" s="1262"/>
      <c r="L135" s="1331" t="s">
        <v>1388</v>
      </c>
      <c r="M135" s="1331"/>
      <c r="N135" s="1262"/>
      <c r="O135" s="1262"/>
      <c r="P135" s="1262"/>
      <c r="Q135" s="1262"/>
      <c r="R135" s="1332" t="s">
        <v>1474</v>
      </c>
      <c r="S135" s="1332">
        <v>0</v>
      </c>
      <c r="T135" s="1333" t="s">
        <v>222</v>
      </c>
      <c r="U135" s="1332">
        <v>0</v>
      </c>
      <c r="V135" s="1332">
        <v>0</v>
      </c>
      <c r="W135" s="1332">
        <v>0</v>
      </c>
      <c r="X135" s="1332">
        <v>0</v>
      </c>
      <c r="Y135" s="1332">
        <v>0</v>
      </c>
      <c r="Z135" s="1262"/>
      <c r="AA135" s="1262"/>
      <c r="AB135" s="1262"/>
      <c r="AC135" s="1262"/>
      <c r="AD135" s="1262"/>
      <c r="AE135" s="1262"/>
      <c r="AF135" s="1262"/>
      <c r="AG135" s="1262"/>
      <c r="AH135" s="1262"/>
      <c r="AI135" s="1262"/>
      <c r="AJ135" s="1262"/>
      <c r="AK135" s="1262"/>
      <c r="AL135" s="1262"/>
      <c r="AM135" s="1262"/>
      <c r="AN135" s="1262"/>
      <c r="AO135" s="1262"/>
      <c r="AP135" s="1262"/>
      <c r="AQ135" s="1331" t="s">
        <v>204</v>
      </c>
      <c r="AR135" s="1331">
        <v>2001</v>
      </c>
      <c r="AS135" s="1262"/>
      <c r="AT135" s="1262"/>
      <c r="AU135" s="1262"/>
      <c r="AV135" s="1334">
        <v>1950000</v>
      </c>
      <c r="AW135" s="1270"/>
      <c r="AX135" s="1270"/>
      <c r="AY135" s="1312"/>
      <c r="AZ135" s="1270"/>
      <c r="BA135" s="1385" t="s">
        <v>1840</v>
      </c>
      <c r="BB135" s="1374"/>
      <c r="BC135" s="1270"/>
      <c r="BD135" s="1270"/>
    </row>
    <row r="136" spans="1:56" s="1256" customFormat="1" hidden="1">
      <c r="A136" s="1380"/>
      <c r="B136" s="1273"/>
      <c r="C136" s="1330" t="s">
        <v>1216</v>
      </c>
      <c r="D136" s="1262"/>
      <c r="E136" s="1262"/>
      <c r="F136" s="1262"/>
      <c r="G136" s="1262"/>
      <c r="H136" s="1270"/>
      <c r="I136" s="1262"/>
      <c r="J136" s="1262"/>
      <c r="K136" s="1262"/>
      <c r="L136" s="1331" t="s">
        <v>1380</v>
      </c>
      <c r="M136" s="1331"/>
      <c r="N136" s="1262"/>
      <c r="O136" s="1262"/>
      <c r="P136" s="1262"/>
      <c r="Q136" s="1262"/>
      <c r="R136" s="1332" t="s">
        <v>1457</v>
      </c>
      <c r="S136" s="1332">
        <v>0</v>
      </c>
      <c r="T136" s="1333" t="s">
        <v>220</v>
      </c>
      <c r="U136" s="1332">
        <v>0</v>
      </c>
      <c r="V136" s="1332">
        <v>0</v>
      </c>
      <c r="W136" s="1332">
        <v>0</v>
      </c>
      <c r="X136" s="1332">
        <v>0</v>
      </c>
      <c r="Y136" s="1332">
        <v>0</v>
      </c>
      <c r="Z136" s="1262"/>
      <c r="AA136" s="1262"/>
      <c r="AB136" s="1262"/>
      <c r="AC136" s="1262"/>
      <c r="AD136" s="1262"/>
      <c r="AE136" s="1262"/>
      <c r="AF136" s="1262"/>
      <c r="AG136" s="1262"/>
      <c r="AH136" s="1262"/>
      <c r="AI136" s="1262"/>
      <c r="AJ136" s="1262"/>
      <c r="AK136" s="1262"/>
      <c r="AL136" s="1262"/>
      <c r="AM136" s="1262"/>
      <c r="AN136" s="1262"/>
      <c r="AO136" s="1262"/>
      <c r="AP136" s="1262"/>
      <c r="AQ136" s="1331" t="s">
        <v>204</v>
      </c>
      <c r="AR136" s="1331">
        <v>2002</v>
      </c>
      <c r="AS136" s="1262"/>
      <c r="AT136" s="1262"/>
      <c r="AU136" s="1262"/>
      <c r="AV136" s="1334">
        <v>350000</v>
      </c>
      <c r="AW136" s="1270"/>
      <c r="AX136" s="1270"/>
      <c r="AY136" s="1312"/>
      <c r="AZ136" s="1270"/>
      <c r="BA136" s="1385" t="s">
        <v>1840</v>
      </c>
      <c r="BB136" s="1374"/>
      <c r="BC136" s="1270"/>
      <c r="BD136" s="1270"/>
    </row>
    <row r="137" spans="1:56" s="1256" customFormat="1" hidden="1">
      <c r="A137" s="1380"/>
      <c r="B137" s="1273"/>
      <c r="C137" s="1330" t="s">
        <v>1244</v>
      </c>
      <c r="D137" s="1262"/>
      <c r="E137" s="1262"/>
      <c r="F137" s="1262"/>
      <c r="G137" s="1262"/>
      <c r="H137" s="1270"/>
      <c r="I137" s="1262"/>
      <c r="J137" s="1262"/>
      <c r="K137" s="1262"/>
      <c r="L137" s="1331" t="s">
        <v>1365</v>
      </c>
      <c r="M137" s="1331"/>
      <c r="N137" s="1262"/>
      <c r="O137" s="1262"/>
      <c r="P137" s="1262"/>
      <c r="Q137" s="1262"/>
      <c r="R137" s="1332" t="s">
        <v>747</v>
      </c>
      <c r="S137" s="1332">
        <v>0</v>
      </c>
      <c r="T137" s="1333" t="s">
        <v>233</v>
      </c>
      <c r="U137" s="1332">
        <v>0</v>
      </c>
      <c r="V137" s="1332">
        <v>0</v>
      </c>
      <c r="W137" s="1332">
        <v>0</v>
      </c>
      <c r="X137" s="1332">
        <v>0</v>
      </c>
      <c r="Y137" s="1332">
        <v>0</v>
      </c>
      <c r="Z137" s="1262"/>
      <c r="AA137" s="1262"/>
      <c r="AB137" s="1262"/>
      <c r="AC137" s="1262"/>
      <c r="AD137" s="1262"/>
      <c r="AE137" s="1262"/>
      <c r="AF137" s="1262"/>
      <c r="AG137" s="1262"/>
      <c r="AH137" s="1262"/>
      <c r="AI137" s="1262"/>
      <c r="AJ137" s="1262"/>
      <c r="AK137" s="1262"/>
      <c r="AL137" s="1262"/>
      <c r="AM137" s="1262"/>
      <c r="AN137" s="1262"/>
      <c r="AO137" s="1262"/>
      <c r="AP137" s="1262"/>
      <c r="AQ137" s="1331" t="s">
        <v>204</v>
      </c>
      <c r="AR137" s="1331">
        <v>2001</v>
      </c>
      <c r="AS137" s="1262"/>
      <c r="AT137" s="1262"/>
      <c r="AU137" s="1262"/>
      <c r="AV137" s="1334">
        <v>48750</v>
      </c>
      <c r="AW137" s="1270"/>
      <c r="AX137" s="1270"/>
      <c r="AY137" s="1312"/>
      <c r="AZ137" s="1270"/>
      <c r="BA137" s="1385" t="s">
        <v>1840</v>
      </c>
      <c r="BB137" s="1374"/>
      <c r="BC137" s="1270"/>
      <c r="BD137" s="1270"/>
    </row>
    <row r="138" spans="1:56" s="1256" customFormat="1" hidden="1">
      <c r="A138" s="1380"/>
      <c r="B138" s="1273"/>
      <c r="C138" s="1330" t="s">
        <v>1232</v>
      </c>
      <c r="D138" s="1262"/>
      <c r="E138" s="1262"/>
      <c r="F138" s="1262"/>
      <c r="G138" s="1262"/>
      <c r="H138" s="1270"/>
      <c r="I138" s="1262"/>
      <c r="J138" s="1262"/>
      <c r="K138" s="1262"/>
      <c r="L138" s="1331" t="s">
        <v>1404</v>
      </c>
      <c r="M138" s="1331"/>
      <c r="N138" s="1262"/>
      <c r="O138" s="1262"/>
      <c r="P138" s="1262"/>
      <c r="Q138" s="1262"/>
      <c r="R138" s="1332" t="s">
        <v>1475</v>
      </c>
      <c r="S138" s="1332">
        <v>0</v>
      </c>
      <c r="T138" s="1333" t="s">
        <v>222</v>
      </c>
      <c r="U138" s="1332">
        <v>0</v>
      </c>
      <c r="V138" s="1332">
        <v>0</v>
      </c>
      <c r="W138" s="1332">
        <v>0</v>
      </c>
      <c r="X138" s="1332">
        <v>0</v>
      </c>
      <c r="Y138" s="1332">
        <v>0</v>
      </c>
      <c r="Z138" s="1262"/>
      <c r="AA138" s="1262"/>
      <c r="AB138" s="1262"/>
      <c r="AC138" s="1262"/>
      <c r="AD138" s="1262"/>
      <c r="AE138" s="1262"/>
      <c r="AF138" s="1262"/>
      <c r="AG138" s="1262"/>
      <c r="AH138" s="1262"/>
      <c r="AI138" s="1262"/>
      <c r="AJ138" s="1262"/>
      <c r="AK138" s="1262"/>
      <c r="AL138" s="1262"/>
      <c r="AM138" s="1262"/>
      <c r="AN138" s="1262"/>
      <c r="AO138" s="1262"/>
      <c r="AP138" s="1262"/>
      <c r="AQ138" s="1331" t="s">
        <v>204</v>
      </c>
      <c r="AR138" s="1331">
        <v>2001</v>
      </c>
      <c r="AS138" s="1262"/>
      <c r="AT138" s="1262"/>
      <c r="AU138" s="1262"/>
      <c r="AV138" s="1334">
        <v>105000</v>
      </c>
      <c r="AW138" s="1270"/>
      <c r="AX138" s="1270"/>
      <c r="AY138" s="1312"/>
      <c r="AZ138" s="1270"/>
      <c r="BA138" s="1385" t="s">
        <v>1840</v>
      </c>
      <c r="BB138" s="1374"/>
      <c r="BC138" s="1270"/>
      <c r="BD138" s="1270"/>
    </row>
    <row r="139" spans="1:56" s="1256" customFormat="1" hidden="1">
      <c r="A139" s="1380"/>
      <c r="B139" s="1273"/>
      <c r="C139" s="1330" t="s">
        <v>1217</v>
      </c>
      <c r="D139" s="1262"/>
      <c r="E139" s="1262"/>
      <c r="F139" s="1262"/>
      <c r="G139" s="1262"/>
      <c r="H139" s="1270"/>
      <c r="I139" s="1262"/>
      <c r="J139" s="1262"/>
      <c r="K139" s="1262"/>
      <c r="L139" s="1331" t="s">
        <v>1381</v>
      </c>
      <c r="M139" s="1331"/>
      <c r="N139" s="1262"/>
      <c r="O139" s="1262"/>
      <c r="P139" s="1262"/>
      <c r="Q139" s="1262"/>
      <c r="R139" s="1332" t="s">
        <v>1471</v>
      </c>
      <c r="S139" s="1332">
        <v>0</v>
      </c>
      <c r="T139" s="1333" t="s">
        <v>224</v>
      </c>
      <c r="U139" s="1332">
        <v>0</v>
      </c>
      <c r="V139" s="1332">
        <v>0</v>
      </c>
      <c r="W139" s="1332">
        <v>0</v>
      </c>
      <c r="X139" s="1332">
        <v>0</v>
      </c>
      <c r="Y139" s="1332">
        <v>0</v>
      </c>
      <c r="Z139" s="1262"/>
      <c r="AA139" s="1262"/>
      <c r="AB139" s="1262"/>
      <c r="AC139" s="1262"/>
      <c r="AD139" s="1262"/>
      <c r="AE139" s="1262"/>
      <c r="AF139" s="1262"/>
      <c r="AG139" s="1262"/>
      <c r="AH139" s="1262"/>
      <c r="AI139" s="1262"/>
      <c r="AJ139" s="1262"/>
      <c r="AK139" s="1262"/>
      <c r="AL139" s="1262"/>
      <c r="AM139" s="1262"/>
      <c r="AN139" s="1262"/>
      <c r="AO139" s="1262"/>
      <c r="AP139" s="1262"/>
      <c r="AQ139" s="1331" t="s">
        <v>204</v>
      </c>
      <c r="AR139" s="1331">
        <v>2005</v>
      </c>
      <c r="AS139" s="1262"/>
      <c r="AT139" s="1262"/>
      <c r="AU139" s="1262"/>
      <c r="AV139" s="1334">
        <v>1400000</v>
      </c>
      <c r="AW139" s="1270"/>
      <c r="AX139" s="1270"/>
      <c r="AY139" s="1312"/>
      <c r="AZ139" s="1270"/>
      <c r="BA139" s="1385" t="s">
        <v>1840</v>
      </c>
      <c r="BB139" s="1374"/>
      <c r="BC139" s="1270"/>
      <c r="BD139" s="1270"/>
    </row>
    <row r="140" spans="1:56" s="1256" customFormat="1" hidden="1">
      <c r="A140" s="1380"/>
      <c r="B140" s="1273"/>
      <c r="C140" s="1330" t="s">
        <v>1212</v>
      </c>
      <c r="D140" s="1262"/>
      <c r="E140" s="1262"/>
      <c r="F140" s="1262"/>
      <c r="G140" s="1262"/>
      <c r="H140" s="1270"/>
      <c r="I140" s="1262"/>
      <c r="J140" s="1262"/>
      <c r="K140" s="1262"/>
      <c r="L140" s="1331" t="s">
        <v>1376</v>
      </c>
      <c r="M140" s="1331"/>
      <c r="N140" s="1262"/>
      <c r="O140" s="1262"/>
      <c r="P140" s="1262"/>
      <c r="Q140" s="1262"/>
      <c r="R140" s="1332" t="s">
        <v>747</v>
      </c>
      <c r="S140" s="1332">
        <v>0</v>
      </c>
      <c r="T140" s="1333" t="s">
        <v>233</v>
      </c>
      <c r="U140" s="1332">
        <v>0</v>
      </c>
      <c r="V140" s="1332">
        <v>0</v>
      </c>
      <c r="W140" s="1332">
        <v>0</v>
      </c>
      <c r="X140" s="1332">
        <v>0</v>
      </c>
      <c r="Y140" s="1332">
        <v>0</v>
      </c>
      <c r="Z140" s="1262"/>
      <c r="AA140" s="1262"/>
      <c r="AB140" s="1262"/>
      <c r="AC140" s="1262"/>
      <c r="AD140" s="1262"/>
      <c r="AE140" s="1262"/>
      <c r="AF140" s="1262"/>
      <c r="AG140" s="1262"/>
      <c r="AH140" s="1262"/>
      <c r="AI140" s="1262"/>
      <c r="AJ140" s="1262"/>
      <c r="AK140" s="1262"/>
      <c r="AL140" s="1262"/>
      <c r="AM140" s="1262"/>
      <c r="AN140" s="1262"/>
      <c r="AO140" s="1262"/>
      <c r="AP140" s="1262"/>
      <c r="AQ140" s="1331" t="s">
        <v>204</v>
      </c>
      <c r="AR140" s="1331">
        <v>2005</v>
      </c>
      <c r="AS140" s="1262"/>
      <c r="AT140" s="1262"/>
      <c r="AU140" s="1262"/>
      <c r="AV140" s="1334">
        <v>595000</v>
      </c>
      <c r="AW140" s="1270"/>
      <c r="AX140" s="1270"/>
      <c r="AY140" s="1312"/>
      <c r="AZ140" s="1270"/>
      <c r="BA140" s="1385" t="s">
        <v>1840</v>
      </c>
      <c r="BB140" s="1374"/>
      <c r="BC140" s="1270"/>
      <c r="BD140" s="1270"/>
    </row>
    <row r="141" spans="1:56" s="1256" customFormat="1" hidden="1">
      <c r="A141" s="1380"/>
      <c r="B141" s="1273"/>
      <c r="C141" s="1330" t="s">
        <v>1245</v>
      </c>
      <c r="D141" s="1262"/>
      <c r="E141" s="1262"/>
      <c r="F141" s="1262"/>
      <c r="G141" s="1262"/>
      <c r="H141" s="1270"/>
      <c r="I141" s="1262"/>
      <c r="J141" s="1262"/>
      <c r="K141" s="1262"/>
      <c r="L141" s="1331" t="s">
        <v>1388</v>
      </c>
      <c r="M141" s="1331"/>
      <c r="N141" s="1262"/>
      <c r="O141" s="1262"/>
      <c r="P141" s="1262"/>
      <c r="Q141" s="1262"/>
      <c r="R141" s="1332" t="s">
        <v>1470</v>
      </c>
      <c r="S141" s="1332">
        <v>0</v>
      </c>
      <c r="T141" s="1333" t="s">
        <v>1533</v>
      </c>
      <c r="U141" s="1332">
        <v>0</v>
      </c>
      <c r="V141" s="1332">
        <v>0</v>
      </c>
      <c r="W141" s="1332">
        <v>0</v>
      </c>
      <c r="X141" s="1332">
        <v>0</v>
      </c>
      <c r="Y141" s="1332">
        <v>0</v>
      </c>
      <c r="Z141" s="1262"/>
      <c r="AA141" s="1262"/>
      <c r="AB141" s="1262"/>
      <c r="AC141" s="1262"/>
      <c r="AD141" s="1262"/>
      <c r="AE141" s="1262"/>
      <c r="AF141" s="1262"/>
      <c r="AG141" s="1262"/>
      <c r="AH141" s="1262"/>
      <c r="AI141" s="1262"/>
      <c r="AJ141" s="1262"/>
      <c r="AK141" s="1262"/>
      <c r="AL141" s="1262"/>
      <c r="AM141" s="1262"/>
      <c r="AN141" s="1262"/>
      <c r="AO141" s="1262"/>
      <c r="AP141" s="1262"/>
      <c r="AQ141" s="1331" t="s">
        <v>204</v>
      </c>
      <c r="AR141" s="1331">
        <v>2005</v>
      </c>
      <c r="AS141" s="1262"/>
      <c r="AT141" s="1262"/>
      <c r="AU141" s="1262"/>
      <c r="AV141" s="1334">
        <v>6650000</v>
      </c>
      <c r="AW141" s="1270"/>
      <c r="AX141" s="1270"/>
      <c r="AY141" s="1312"/>
      <c r="AZ141" s="1270"/>
      <c r="BA141" s="1385" t="s">
        <v>1840</v>
      </c>
      <c r="BB141" s="1374"/>
      <c r="BC141" s="1270"/>
      <c r="BD141" s="1270"/>
    </row>
    <row r="142" spans="1:56" s="1256" customFormat="1" hidden="1">
      <c r="A142" s="1380"/>
      <c r="B142" s="1273"/>
      <c r="C142" s="1330" t="s">
        <v>1246</v>
      </c>
      <c r="D142" s="1262"/>
      <c r="E142" s="1262"/>
      <c r="F142" s="1262"/>
      <c r="G142" s="1262"/>
      <c r="H142" s="1270" t="s">
        <v>1193</v>
      </c>
      <c r="I142" s="1262"/>
      <c r="J142" s="1262"/>
      <c r="K142" s="1262"/>
      <c r="L142" s="1331" t="s">
        <v>1405</v>
      </c>
      <c r="M142" s="1331"/>
      <c r="N142" s="1262"/>
      <c r="O142" s="1262"/>
      <c r="P142" s="1262"/>
      <c r="Q142" s="1262"/>
      <c r="R142" s="1332" t="s">
        <v>784</v>
      </c>
      <c r="S142" s="1332">
        <v>0</v>
      </c>
      <c r="T142" s="1333" t="s">
        <v>222</v>
      </c>
      <c r="U142" s="1332">
        <v>0</v>
      </c>
      <c r="V142" s="1332">
        <v>0</v>
      </c>
      <c r="W142" s="1332">
        <v>0</v>
      </c>
      <c r="X142" s="1332">
        <v>0</v>
      </c>
      <c r="Y142" s="1332">
        <v>0</v>
      </c>
      <c r="Z142" s="1262"/>
      <c r="AA142" s="1262"/>
      <c r="AB142" s="1262"/>
      <c r="AC142" s="1262"/>
      <c r="AD142" s="1262"/>
      <c r="AE142" s="1262"/>
      <c r="AF142" s="1262"/>
      <c r="AG142" s="1262"/>
      <c r="AH142" s="1262"/>
      <c r="AI142" s="1262"/>
      <c r="AJ142" s="1262"/>
      <c r="AK142" s="1262"/>
      <c r="AL142" s="1262"/>
      <c r="AM142" s="1262"/>
      <c r="AN142" s="1262"/>
      <c r="AO142" s="1262"/>
      <c r="AP142" s="1262"/>
      <c r="AQ142" s="1331" t="s">
        <v>204</v>
      </c>
      <c r="AR142" s="1331">
        <v>2005</v>
      </c>
      <c r="AS142" s="1262"/>
      <c r="AT142" s="1262"/>
      <c r="AU142" s="1262"/>
      <c r="AV142" s="1334">
        <v>700000</v>
      </c>
      <c r="AW142" s="1270" t="s">
        <v>123</v>
      </c>
      <c r="AX142" s="1270"/>
      <c r="AY142" s="1293" t="s">
        <v>1799</v>
      </c>
      <c r="AZ142" s="1270" t="s">
        <v>1193</v>
      </c>
      <c r="BA142" s="1385"/>
      <c r="BB142" s="1374"/>
      <c r="BC142" s="1270"/>
      <c r="BD142" s="1270"/>
    </row>
    <row r="143" spans="1:56" s="1256" customFormat="1" hidden="1">
      <c r="A143" s="1380"/>
      <c r="B143" s="1273"/>
      <c r="C143" s="1330" t="s">
        <v>1247</v>
      </c>
      <c r="D143" s="1262"/>
      <c r="E143" s="1262"/>
      <c r="F143" s="1262"/>
      <c r="G143" s="1262"/>
      <c r="H143" s="1270"/>
      <c r="I143" s="1262"/>
      <c r="J143" s="1262"/>
      <c r="K143" s="1262"/>
      <c r="L143" s="1331" t="s">
        <v>1406</v>
      </c>
      <c r="M143" s="1331"/>
      <c r="N143" s="1262"/>
      <c r="O143" s="1262"/>
      <c r="P143" s="1262"/>
      <c r="Q143" s="1262"/>
      <c r="R143" s="1332" t="s">
        <v>737</v>
      </c>
      <c r="S143" s="1332">
        <v>0</v>
      </c>
      <c r="T143" s="1333" t="s">
        <v>225</v>
      </c>
      <c r="U143" s="1332">
        <v>0</v>
      </c>
      <c r="V143" s="1332">
        <v>0</v>
      </c>
      <c r="W143" s="1332">
        <v>0</v>
      </c>
      <c r="X143" s="1332">
        <v>0</v>
      </c>
      <c r="Y143" s="1332">
        <v>0</v>
      </c>
      <c r="Z143" s="1262"/>
      <c r="AA143" s="1262"/>
      <c r="AB143" s="1262"/>
      <c r="AC143" s="1262"/>
      <c r="AD143" s="1262"/>
      <c r="AE143" s="1262"/>
      <c r="AF143" s="1262"/>
      <c r="AG143" s="1262"/>
      <c r="AH143" s="1262"/>
      <c r="AI143" s="1262"/>
      <c r="AJ143" s="1262"/>
      <c r="AK143" s="1262"/>
      <c r="AL143" s="1262"/>
      <c r="AM143" s="1262"/>
      <c r="AN143" s="1262"/>
      <c r="AO143" s="1262"/>
      <c r="AP143" s="1262"/>
      <c r="AQ143" s="1331" t="s">
        <v>204</v>
      </c>
      <c r="AR143" s="1331">
        <v>2004</v>
      </c>
      <c r="AS143" s="1262"/>
      <c r="AT143" s="1262"/>
      <c r="AU143" s="1262"/>
      <c r="AV143" s="1334">
        <v>49000</v>
      </c>
      <c r="AW143" s="1270"/>
      <c r="AX143" s="1270"/>
      <c r="AY143" s="1312"/>
      <c r="AZ143" s="1270"/>
      <c r="BA143" s="1385" t="s">
        <v>1840</v>
      </c>
      <c r="BB143" s="1374"/>
      <c r="BC143" s="1270"/>
      <c r="BD143" s="1270"/>
    </row>
    <row r="144" spans="1:56" s="1256" customFormat="1" hidden="1">
      <c r="A144" s="1380"/>
      <c r="B144" s="1273"/>
      <c r="C144" s="1330" t="s">
        <v>1228</v>
      </c>
      <c r="D144" s="1262"/>
      <c r="E144" s="1262"/>
      <c r="F144" s="1262"/>
      <c r="G144" s="1262"/>
      <c r="H144" s="1270"/>
      <c r="I144" s="1262"/>
      <c r="J144" s="1262"/>
      <c r="K144" s="1262"/>
      <c r="L144" s="1331" t="s">
        <v>1398</v>
      </c>
      <c r="M144" s="1331"/>
      <c r="N144" s="1262"/>
      <c r="O144" s="1262"/>
      <c r="P144" s="1262"/>
      <c r="Q144" s="1262"/>
      <c r="R144" s="1332" t="s">
        <v>1476</v>
      </c>
      <c r="S144" s="1332">
        <v>0</v>
      </c>
      <c r="T144" s="1333" t="s">
        <v>221</v>
      </c>
      <c r="U144" s="1332">
        <v>0</v>
      </c>
      <c r="V144" s="1332">
        <v>0</v>
      </c>
      <c r="W144" s="1332">
        <v>0</v>
      </c>
      <c r="X144" s="1332">
        <v>0</v>
      </c>
      <c r="Y144" s="1332">
        <v>0</v>
      </c>
      <c r="Z144" s="1262"/>
      <c r="AA144" s="1262"/>
      <c r="AB144" s="1262"/>
      <c r="AC144" s="1262"/>
      <c r="AD144" s="1262"/>
      <c r="AE144" s="1262"/>
      <c r="AF144" s="1262"/>
      <c r="AG144" s="1262"/>
      <c r="AH144" s="1262"/>
      <c r="AI144" s="1262"/>
      <c r="AJ144" s="1262"/>
      <c r="AK144" s="1262"/>
      <c r="AL144" s="1262"/>
      <c r="AM144" s="1262"/>
      <c r="AN144" s="1262"/>
      <c r="AO144" s="1262"/>
      <c r="AP144" s="1262"/>
      <c r="AQ144" s="1331" t="s">
        <v>204</v>
      </c>
      <c r="AR144" s="1331">
        <v>2003</v>
      </c>
      <c r="AS144" s="1262"/>
      <c r="AT144" s="1262"/>
      <c r="AU144" s="1262"/>
      <c r="AV144" s="1334">
        <v>2275000</v>
      </c>
      <c r="AW144" s="1270"/>
      <c r="AX144" s="1270"/>
      <c r="AY144" s="1312"/>
      <c r="AZ144" s="1270"/>
      <c r="BA144" s="1385" t="s">
        <v>1840</v>
      </c>
      <c r="BB144" s="1374"/>
      <c r="BC144" s="1270"/>
      <c r="BD144" s="1270"/>
    </row>
    <row r="145" spans="1:77" s="1256" customFormat="1" hidden="1">
      <c r="A145" s="1380"/>
      <c r="B145" s="1273"/>
      <c r="C145" s="1330" t="s">
        <v>1200</v>
      </c>
      <c r="D145" s="1262"/>
      <c r="E145" s="1262"/>
      <c r="F145" s="1262"/>
      <c r="G145" s="1262"/>
      <c r="H145" s="1270"/>
      <c r="I145" s="1262"/>
      <c r="J145" s="1262"/>
      <c r="K145" s="1262"/>
      <c r="L145" s="1331" t="s">
        <v>1366</v>
      </c>
      <c r="M145" s="1331"/>
      <c r="N145" s="1262"/>
      <c r="O145" s="1262"/>
      <c r="P145" s="1262"/>
      <c r="Q145" s="1262"/>
      <c r="R145" s="1332" t="s">
        <v>1477</v>
      </c>
      <c r="S145" s="1332">
        <v>0</v>
      </c>
      <c r="T145" s="1333" t="s">
        <v>230</v>
      </c>
      <c r="U145" s="1332">
        <v>0</v>
      </c>
      <c r="V145" s="1332">
        <v>0</v>
      </c>
      <c r="W145" s="1332">
        <v>0</v>
      </c>
      <c r="X145" s="1332">
        <v>0</v>
      </c>
      <c r="Y145" s="1332">
        <v>0</v>
      </c>
      <c r="Z145" s="1262"/>
      <c r="AA145" s="1262"/>
      <c r="AB145" s="1262"/>
      <c r="AC145" s="1262"/>
      <c r="AD145" s="1262"/>
      <c r="AE145" s="1262"/>
      <c r="AF145" s="1262"/>
      <c r="AG145" s="1262"/>
      <c r="AH145" s="1262"/>
      <c r="AI145" s="1262"/>
      <c r="AJ145" s="1262"/>
      <c r="AK145" s="1262"/>
      <c r="AL145" s="1262"/>
      <c r="AM145" s="1262"/>
      <c r="AN145" s="1262"/>
      <c r="AO145" s="1262"/>
      <c r="AP145" s="1262"/>
      <c r="AQ145" s="1331" t="s">
        <v>204</v>
      </c>
      <c r="AR145" s="1331">
        <v>2004</v>
      </c>
      <c r="AS145" s="1262"/>
      <c r="AT145" s="1262"/>
      <c r="AU145" s="1262"/>
      <c r="AV145" s="1334">
        <v>720000</v>
      </c>
      <c r="AW145" s="1270"/>
      <c r="AX145" s="1270"/>
      <c r="AY145" s="1312"/>
      <c r="AZ145" s="1270"/>
      <c r="BA145" s="1385" t="s">
        <v>1840</v>
      </c>
      <c r="BB145" s="1374"/>
      <c r="BC145" s="1270"/>
      <c r="BD145" s="1270"/>
    </row>
    <row r="146" spans="1:77" s="1256" customFormat="1" hidden="1">
      <c r="A146" s="1380"/>
      <c r="B146" s="1273"/>
      <c r="C146" s="1330" t="s">
        <v>1222</v>
      </c>
      <c r="D146" s="1262"/>
      <c r="E146" s="1262"/>
      <c r="F146" s="1262"/>
      <c r="G146" s="1262"/>
      <c r="H146" s="1270"/>
      <c r="I146" s="1262"/>
      <c r="J146" s="1262"/>
      <c r="K146" s="1262"/>
      <c r="L146" s="1331" t="s">
        <v>1386</v>
      </c>
      <c r="M146" s="1331"/>
      <c r="N146" s="1262"/>
      <c r="O146" s="1262"/>
      <c r="P146" s="1262"/>
      <c r="Q146" s="1262"/>
      <c r="R146" s="1332" t="s">
        <v>747</v>
      </c>
      <c r="S146" s="1332">
        <v>0</v>
      </c>
      <c r="T146" s="1333" t="s">
        <v>1527</v>
      </c>
      <c r="U146" s="1332">
        <v>0</v>
      </c>
      <c r="V146" s="1332">
        <v>0</v>
      </c>
      <c r="W146" s="1332">
        <v>0</v>
      </c>
      <c r="X146" s="1332">
        <v>0</v>
      </c>
      <c r="Y146" s="1332">
        <v>0</v>
      </c>
      <c r="Z146" s="1262"/>
      <c r="AA146" s="1262"/>
      <c r="AB146" s="1262"/>
      <c r="AC146" s="1262"/>
      <c r="AD146" s="1262"/>
      <c r="AE146" s="1262"/>
      <c r="AF146" s="1262"/>
      <c r="AG146" s="1262"/>
      <c r="AH146" s="1262"/>
      <c r="AI146" s="1262"/>
      <c r="AJ146" s="1262"/>
      <c r="AK146" s="1262"/>
      <c r="AL146" s="1262"/>
      <c r="AM146" s="1262"/>
      <c r="AN146" s="1262"/>
      <c r="AO146" s="1262"/>
      <c r="AP146" s="1262"/>
      <c r="AQ146" s="1331" t="s">
        <v>204</v>
      </c>
      <c r="AR146" s="1331">
        <v>2000</v>
      </c>
      <c r="AS146" s="1262"/>
      <c r="AT146" s="1262"/>
      <c r="AU146" s="1262"/>
      <c r="AV146" s="1334">
        <v>65000</v>
      </c>
      <c r="AW146" s="1270"/>
      <c r="AX146" s="1270"/>
      <c r="AY146" s="1312"/>
      <c r="AZ146" s="1270"/>
      <c r="BA146" s="1385" t="s">
        <v>1840</v>
      </c>
      <c r="BB146" s="1374"/>
      <c r="BC146" s="1270"/>
      <c r="BD146" s="1270"/>
    </row>
    <row r="147" spans="1:77" s="1256" customFormat="1" hidden="1">
      <c r="A147" s="1380"/>
      <c r="B147" s="1273"/>
      <c r="C147" s="1330" t="s">
        <v>1248</v>
      </c>
      <c r="D147" s="1262"/>
      <c r="E147" s="1262"/>
      <c r="F147" s="1262"/>
      <c r="G147" s="1262"/>
      <c r="H147" s="1270"/>
      <c r="I147" s="1262"/>
      <c r="J147" s="1262"/>
      <c r="K147" s="1262"/>
      <c r="L147" s="1331" t="s">
        <v>1407</v>
      </c>
      <c r="M147" s="1331"/>
      <c r="N147" s="1262"/>
      <c r="O147" s="1262"/>
      <c r="P147" s="1262"/>
      <c r="Q147" s="1262"/>
      <c r="R147" s="1332" t="s">
        <v>784</v>
      </c>
      <c r="S147" s="1332">
        <v>0</v>
      </c>
      <c r="T147" s="1333" t="s">
        <v>222</v>
      </c>
      <c r="U147" s="1332">
        <v>0</v>
      </c>
      <c r="V147" s="1332">
        <v>0</v>
      </c>
      <c r="W147" s="1332">
        <v>0</v>
      </c>
      <c r="X147" s="1332">
        <v>0</v>
      </c>
      <c r="Y147" s="1332">
        <v>0</v>
      </c>
      <c r="Z147" s="1262"/>
      <c r="AA147" s="1262"/>
      <c r="AB147" s="1262"/>
      <c r="AC147" s="1262"/>
      <c r="AD147" s="1262"/>
      <c r="AE147" s="1262"/>
      <c r="AF147" s="1262"/>
      <c r="AG147" s="1262"/>
      <c r="AH147" s="1262"/>
      <c r="AI147" s="1262"/>
      <c r="AJ147" s="1262"/>
      <c r="AK147" s="1262"/>
      <c r="AL147" s="1262"/>
      <c r="AM147" s="1262"/>
      <c r="AN147" s="1262"/>
      <c r="AO147" s="1262"/>
      <c r="AP147" s="1262"/>
      <c r="AQ147" s="1331" t="s">
        <v>204</v>
      </c>
      <c r="AR147" s="1331">
        <v>2000</v>
      </c>
      <c r="AS147" s="1262"/>
      <c r="AT147" s="1262"/>
      <c r="AU147" s="1262"/>
      <c r="AV147" s="1334">
        <v>680000</v>
      </c>
      <c r="AW147" s="1270"/>
      <c r="AX147" s="1270"/>
      <c r="AY147" s="1312"/>
      <c r="AZ147" s="1270"/>
      <c r="BA147" s="1385" t="s">
        <v>1840</v>
      </c>
      <c r="BB147" s="1374"/>
      <c r="BC147" s="1270"/>
      <c r="BD147" s="1270"/>
    </row>
    <row r="148" spans="1:77" s="1256" customFormat="1" hidden="1">
      <c r="A148" s="1380"/>
      <c r="B148" s="1273"/>
      <c r="C148" s="1330" t="s">
        <v>1212</v>
      </c>
      <c r="D148" s="1262"/>
      <c r="E148" s="1262"/>
      <c r="F148" s="1262"/>
      <c r="G148" s="1262"/>
      <c r="H148" s="1270"/>
      <c r="I148" s="1262"/>
      <c r="J148" s="1262"/>
      <c r="K148" s="1262"/>
      <c r="L148" s="1331" t="s">
        <v>1376</v>
      </c>
      <c r="M148" s="1331"/>
      <c r="N148" s="1262"/>
      <c r="O148" s="1262"/>
      <c r="P148" s="1262"/>
      <c r="Q148" s="1262"/>
      <c r="R148" s="1332" t="s">
        <v>747</v>
      </c>
      <c r="S148" s="1332">
        <v>0</v>
      </c>
      <c r="T148" s="1333" t="s">
        <v>1532</v>
      </c>
      <c r="U148" s="1332">
        <v>0</v>
      </c>
      <c r="V148" s="1332">
        <v>0</v>
      </c>
      <c r="W148" s="1332">
        <v>0</v>
      </c>
      <c r="X148" s="1332">
        <v>0</v>
      </c>
      <c r="Y148" s="1332">
        <v>0</v>
      </c>
      <c r="Z148" s="1262"/>
      <c r="AA148" s="1262"/>
      <c r="AB148" s="1262"/>
      <c r="AC148" s="1262"/>
      <c r="AD148" s="1262"/>
      <c r="AE148" s="1262"/>
      <c r="AF148" s="1262"/>
      <c r="AG148" s="1262"/>
      <c r="AH148" s="1262"/>
      <c r="AI148" s="1262"/>
      <c r="AJ148" s="1262"/>
      <c r="AK148" s="1262"/>
      <c r="AL148" s="1262"/>
      <c r="AM148" s="1262"/>
      <c r="AN148" s="1262"/>
      <c r="AO148" s="1262"/>
      <c r="AP148" s="1262"/>
      <c r="AQ148" s="1331" t="s">
        <v>204</v>
      </c>
      <c r="AR148" s="1331">
        <v>2000</v>
      </c>
      <c r="AS148" s="1262"/>
      <c r="AT148" s="1262"/>
      <c r="AU148" s="1262"/>
      <c r="AV148" s="1334">
        <v>665000</v>
      </c>
      <c r="AW148" s="1270"/>
      <c r="AX148" s="1270"/>
      <c r="AY148" s="1312"/>
      <c r="AZ148" s="1270"/>
      <c r="BA148" s="1385" t="s">
        <v>1840</v>
      </c>
      <c r="BB148" s="1374"/>
      <c r="BC148" s="1270"/>
      <c r="BD148" s="1270"/>
    </row>
    <row r="149" spans="1:77" s="1256" customFormat="1" hidden="1">
      <c r="A149" s="1380"/>
      <c r="B149" s="1273"/>
      <c r="C149" s="1330" t="s">
        <v>1200</v>
      </c>
      <c r="D149" s="1262"/>
      <c r="E149" s="1262"/>
      <c r="F149" s="1262"/>
      <c r="G149" s="1262"/>
      <c r="H149" s="1270"/>
      <c r="I149" s="1262"/>
      <c r="J149" s="1262"/>
      <c r="K149" s="1262"/>
      <c r="L149" s="1331" t="s">
        <v>1366</v>
      </c>
      <c r="M149" s="1331"/>
      <c r="N149" s="1262"/>
      <c r="O149" s="1262"/>
      <c r="P149" s="1262"/>
      <c r="Q149" s="1262"/>
      <c r="R149" s="1332" t="s">
        <v>747</v>
      </c>
      <c r="S149" s="1332">
        <v>0</v>
      </c>
      <c r="T149" s="1333" t="s">
        <v>230</v>
      </c>
      <c r="U149" s="1332">
        <v>0</v>
      </c>
      <c r="V149" s="1332">
        <v>0</v>
      </c>
      <c r="W149" s="1332">
        <v>0</v>
      </c>
      <c r="X149" s="1332">
        <v>0</v>
      </c>
      <c r="Y149" s="1332">
        <v>0</v>
      </c>
      <c r="Z149" s="1262"/>
      <c r="AA149" s="1262"/>
      <c r="AB149" s="1262"/>
      <c r="AC149" s="1262"/>
      <c r="AD149" s="1262"/>
      <c r="AE149" s="1262"/>
      <c r="AF149" s="1262"/>
      <c r="AG149" s="1262"/>
      <c r="AH149" s="1262"/>
      <c r="AI149" s="1262"/>
      <c r="AJ149" s="1262"/>
      <c r="AK149" s="1262"/>
      <c r="AL149" s="1262"/>
      <c r="AM149" s="1262"/>
      <c r="AN149" s="1262"/>
      <c r="AO149" s="1262"/>
      <c r="AP149" s="1262"/>
      <c r="AQ149" s="1331" t="s">
        <v>204</v>
      </c>
      <c r="AR149" s="1331">
        <v>2000</v>
      </c>
      <c r="AS149" s="1262"/>
      <c r="AT149" s="1262"/>
      <c r="AU149" s="1262"/>
      <c r="AV149" s="1334">
        <v>455000</v>
      </c>
      <c r="AW149" s="1270"/>
      <c r="AX149" s="1270"/>
      <c r="AY149" s="1312"/>
      <c r="AZ149" s="1270"/>
      <c r="BA149" s="1385" t="s">
        <v>1840</v>
      </c>
      <c r="BB149" s="1374"/>
      <c r="BC149" s="1270"/>
      <c r="BD149" s="1270"/>
    </row>
    <row r="150" spans="1:77" s="1256" customFormat="1" hidden="1">
      <c r="A150" s="1380"/>
      <c r="B150" s="1273"/>
      <c r="C150" s="1330" t="s">
        <v>1250</v>
      </c>
      <c r="D150" s="1262"/>
      <c r="E150" s="1262"/>
      <c r="F150" s="1262"/>
      <c r="G150" s="1262"/>
      <c r="H150" s="1270"/>
      <c r="I150" s="1262"/>
      <c r="J150" s="1262"/>
      <c r="K150" s="1262"/>
      <c r="L150" s="1331" t="s">
        <v>1409</v>
      </c>
      <c r="M150" s="1331"/>
      <c r="N150" s="1262"/>
      <c r="O150" s="1262"/>
      <c r="P150" s="1262"/>
      <c r="Q150" s="1262"/>
      <c r="R150" s="1332" t="s">
        <v>747</v>
      </c>
      <c r="S150" s="1332">
        <v>0</v>
      </c>
      <c r="T150" s="1333" t="s">
        <v>233</v>
      </c>
      <c r="U150" s="1332">
        <v>0</v>
      </c>
      <c r="V150" s="1332">
        <v>0</v>
      </c>
      <c r="W150" s="1332">
        <v>0</v>
      </c>
      <c r="X150" s="1332">
        <v>0</v>
      </c>
      <c r="Y150" s="1332">
        <v>0</v>
      </c>
      <c r="Z150" s="1262"/>
      <c r="AA150" s="1262"/>
      <c r="AB150" s="1262"/>
      <c r="AC150" s="1262"/>
      <c r="AD150" s="1262"/>
      <c r="AE150" s="1262"/>
      <c r="AF150" s="1262"/>
      <c r="AG150" s="1262"/>
      <c r="AH150" s="1262"/>
      <c r="AI150" s="1262"/>
      <c r="AJ150" s="1262"/>
      <c r="AK150" s="1262"/>
      <c r="AL150" s="1262"/>
      <c r="AM150" s="1262"/>
      <c r="AN150" s="1262"/>
      <c r="AO150" s="1262"/>
      <c r="AP150" s="1262"/>
      <c r="AQ150" s="1331" t="s">
        <v>204</v>
      </c>
      <c r="AR150" s="1331">
        <v>2000</v>
      </c>
      <c r="AS150" s="1262"/>
      <c r="AT150" s="1262"/>
      <c r="AU150" s="1262"/>
      <c r="AV150" s="1334">
        <v>325000</v>
      </c>
      <c r="AW150" s="1270"/>
      <c r="AX150" s="1270"/>
      <c r="AY150" s="1312"/>
      <c r="AZ150" s="1270"/>
      <c r="BA150" s="1385" t="s">
        <v>1840</v>
      </c>
      <c r="BB150" s="1374"/>
      <c r="BC150" s="1270"/>
      <c r="BD150" s="1270"/>
    </row>
    <row r="151" spans="1:77" s="1256" customFormat="1" hidden="1">
      <c r="A151" s="1380"/>
      <c r="B151" s="1273"/>
      <c r="C151" s="1330" t="s">
        <v>1216</v>
      </c>
      <c r="D151" s="1262"/>
      <c r="E151" s="1262"/>
      <c r="F151" s="1262"/>
      <c r="G151" s="1262"/>
      <c r="H151" s="1270"/>
      <c r="I151" s="1262"/>
      <c r="J151" s="1262"/>
      <c r="K151" s="1262"/>
      <c r="L151" s="1331" t="s">
        <v>1380</v>
      </c>
      <c r="M151" s="1331"/>
      <c r="N151" s="1262"/>
      <c r="O151" s="1262"/>
      <c r="P151" s="1262"/>
      <c r="Q151" s="1262"/>
      <c r="R151" s="1332" t="s">
        <v>1479</v>
      </c>
      <c r="S151" s="1332">
        <v>0</v>
      </c>
      <c r="T151" s="1333" t="s">
        <v>221</v>
      </c>
      <c r="U151" s="1332">
        <v>0</v>
      </c>
      <c r="V151" s="1332">
        <v>0</v>
      </c>
      <c r="W151" s="1332">
        <v>0</v>
      </c>
      <c r="X151" s="1332">
        <v>0</v>
      </c>
      <c r="Y151" s="1332">
        <v>0</v>
      </c>
      <c r="Z151" s="1262"/>
      <c r="AA151" s="1262"/>
      <c r="AB151" s="1262"/>
      <c r="AC151" s="1262"/>
      <c r="AD151" s="1262"/>
      <c r="AE151" s="1262"/>
      <c r="AF151" s="1262"/>
      <c r="AG151" s="1262"/>
      <c r="AH151" s="1262"/>
      <c r="AI151" s="1262"/>
      <c r="AJ151" s="1262"/>
      <c r="AK151" s="1262"/>
      <c r="AL151" s="1262"/>
      <c r="AM151" s="1262"/>
      <c r="AN151" s="1262"/>
      <c r="AO151" s="1262"/>
      <c r="AP151" s="1262"/>
      <c r="AQ151" s="1331" t="s">
        <v>204</v>
      </c>
      <c r="AR151" s="1331">
        <v>2000</v>
      </c>
      <c r="AS151" s="1262"/>
      <c r="AT151" s="1262"/>
      <c r="AU151" s="1262"/>
      <c r="AV151" s="1334">
        <v>200000</v>
      </c>
      <c r="AW151" s="1270"/>
      <c r="AX151" s="1270"/>
      <c r="AY151" s="1312"/>
      <c r="AZ151" s="1270"/>
      <c r="BA151" s="1385" t="s">
        <v>1840</v>
      </c>
      <c r="BB151" s="1374"/>
      <c r="BC151" s="1270"/>
      <c r="BD151" s="1270"/>
    </row>
    <row r="152" spans="1:77" s="1256" customFormat="1" hidden="1">
      <c r="A152" s="1380"/>
      <c r="B152" s="1273"/>
      <c r="C152" s="1330" t="s">
        <v>1251</v>
      </c>
      <c r="D152" s="1262"/>
      <c r="E152" s="1262"/>
      <c r="F152" s="1262"/>
      <c r="G152" s="1262"/>
      <c r="H152" s="1270"/>
      <c r="I152" s="1262"/>
      <c r="J152" s="1262"/>
      <c r="K152" s="1262"/>
      <c r="L152" s="1331" t="s">
        <v>1410</v>
      </c>
      <c r="M152" s="1331"/>
      <c r="N152" s="1262"/>
      <c r="O152" s="1262"/>
      <c r="P152" s="1262"/>
      <c r="Q152" s="1262"/>
      <c r="R152" s="1332" t="s">
        <v>1480</v>
      </c>
      <c r="S152" s="1332">
        <v>0</v>
      </c>
      <c r="T152" s="1333" t="s">
        <v>221</v>
      </c>
      <c r="U152" s="1332">
        <v>0</v>
      </c>
      <c r="V152" s="1332">
        <v>0</v>
      </c>
      <c r="W152" s="1332">
        <v>0</v>
      </c>
      <c r="X152" s="1332">
        <v>0</v>
      </c>
      <c r="Y152" s="1332">
        <v>0</v>
      </c>
      <c r="Z152" s="1262"/>
      <c r="AA152" s="1262"/>
      <c r="AB152" s="1262"/>
      <c r="AC152" s="1262"/>
      <c r="AD152" s="1262"/>
      <c r="AE152" s="1262"/>
      <c r="AF152" s="1262"/>
      <c r="AG152" s="1262"/>
      <c r="AH152" s="1262"/>
      <c r="AI152" s="1262"/>
      <c r="AJ152" s="1262"/>
      <c r="AK152" s="1262"/>
      <c r="AL152" s="1262"/>
      <c r="AM152" s="1262"/>
      <c r="AN152" s="1262"/>
      <c r="AO152" s="1262"/>
      <c r="AP152" s="1262"/>
      <c r="AQ152" s="1331" t="s">
        <v>204</v>
      </c>
      <c r="AR152" s="1331">
        <v>2000</v>
      </c>
      <c r="AS152" s="1262"/>
      <c r="AT152" s="1262"/>
      <c r="AU152" s="1262"/>
      <c r="AV152" s="1334">
        <v>560000</v>
      </c>
      <c r="AW152" s="1270"/>
      <c r="AX152" s="1270"/>
      <c r="AY152" s="1312"/>
      <c r="AZ152" s="1270"/>
      <c r="BA152" s="1385" t="s">
        <v>1840</v>
      </c>
      <c r="BB152" s="1374"/>
      <c r="BC152" s="1270"/>
      <c r="BD152" s="1270"/>
    </row>
    <row r="153" spans="1:77" s="1256" customFormat="1" hidden="1">
      <c r="A153" s="1380"/>
      <c r="B153" s="1273"/>
      <c r="C153" s="1330" t="s">
        <v>1249</v>
      </c>
      <c r="D153" s="1262"/>
      <c r="E153" s="1262"/>
      <c r="F153" s="1262"/>
      <c r="G153" s="1262"/>
      <c r="H153" s="1270"/>
      <c r="I153" s="1262"/>
      <c r="J153" s="1262"/>
      <c r="K153" s="1262"/>
      <c r="L153" s="1331" t="s">
        <v>1408</v>
      </c>
      <c r="M153" s="1331"/>
      <c r="N153" s="1262"/>
      <c r="O153" s="1262"/>
      <c r="P153" s="1262"/>
      <c r="Q153" s="1262"/>
      <c r="R153" s="1332" t="s">
        <v>1478</v>
      </c>
      <c r="S153" s="1332">
        <v>0</v>
      </c>
      <c r="T153" s="1333" t="s">
        <v>222</v>
      </c>
      <c r="U153" s="1332">
        <v>0</v>
      </c>
      <c r="V153" s="1332">
        <v>0</v>
      </c>
      <c r="W153" s="1332">
        <v>0</v>
      </c>
      <c r="X153" s="1332">
        <v>0</v>
      </c>
      <c r="Y153" s="1332">
        <v>0</v>
      </c>
      <c r="Z153" s="1262"/>
      <c r="AA153" s="1262"/>
      <c r="AB153" s="1262"/>
      <c r="AC153" s="1262"/>
      <c r="AD153" s="1262"/>
      <c r="AE153" s="1262"/>
      <c r="AF153" s="1262"/>
      <c r="AG153" s="1262"/>
      <c r="AH153" s="1262"/>
      <c r="AI153" s="1262"/>
      <c r="AJ153" s="1262"/>
      <c r="AK153" s="1262"/>
      <c r="AL153" s="1262"/>
      <c r="AM153" s="1262"/>
      <c r="AN153" s="1262"/>
      <c r="AO153" s="1262"/>
      <c r="AP153" s="1262"/>
      <c r="AQ153" s="1331" t="s">
        <v>204</v>
      </c>
      <c r="AR153" s="1331">
        <v>2000</v>
      </c>
      <c r="AS153" s="1262"/>
      <c r="AT153" s="1262"/>
      <c r="AU153" s="1262"/>
      <c r="AV153" s="1334">
        <v>845000</v>
      </c>
      <c r="AW153" s="1270"/>
      <c r="AX153" s="1270"/>
      <c r="AY153" s="1270"/>
      <c r="AZ153" s="1270"/>
      <c r="BA153" s="1385" t="s">
        <v>1840</v>
      </c>
      <c r="BB153" s="1374"/>
      <c r="BC153" s="1270"/>
      <c r="BD153" s="1270"/>
    </row>
    <row r="154" spans="1:77" s="1256" customFormat="1" hidden="1">
      <c r="A154" s="1380"/>
      <c r="B154" s="1273"/>
      <c r="C154" s="1330" t="s">
        <v>1200</v>
      </c>
      <c r="D154" s="1262"/>
      <c r="E154" s="1262"/>
      <c r="F154" s="1262"/>
      <c r="G154" s="1262"/>
      <c r="H154" s="1270"/>
      <c r="I154" s="1262"/>
      <c r="J154" s="1262"/>
      <c r="K154" s="1262"/>
      <c r="L154" s="1331" t="s">
        <v>1366</v>
      </c>
      <c r="M154" s="1331"/>
      <c r="N154" s="1262"/>
      <c r="O154" s="1262"/>
      <c r="P154" s="1262"/>
      <c r="Q154" s="1262"/>
      <c r="R154" s="1332" t="s">
        <v>747</v>
      </c>
      <c r="S154" s="1332">
        <v>0</v>
      </c>
      <c r="T154" s="1333" t="s">
        <v>1523</v>
      </c>
      <c r="U154" s="1332">
        <v>0</v>
      </c>
      <c r="V154" s="1332">
        <v>0</v>
      </c>
      <c r="W154" s="1332">
        <v>0</v>
      </c>
      <c r="X154" s="1332">
        <v>0</v>
      </c>
      <c r="Y154" s="1332">
        <v>0</v>
      </c>
      <c r="Z154" s="1262"/>
      <c r="AA154" s="1262"/>
      <c r="AB154" s="1262"/>
      <c r="AC154" s="1262"/>
      <c r="AD154" s="1262"/>
      <c r="AE154" s="1262"/>
      <c r="AF154" s="1262"/>
      <c r="AG154" s="1262"/>
      <c r="AH154" s="1262"/>
      <c r="AI154" s="1262"/>
      <c r="AJ154" s="1262"/>
      <c r="AK154" s="1262"/>
      <c r="AL154" s="1262"/>
      <c r="AM154" s="1262"/>
      <c r="AN154" s="1262"/>
      <c r="AO154" s="1262"/>
      <c r="AP154" s="1262"/>
      <c r="AQ154" s="1331" t="s">
        <v>204</v>
      </c>
      <c r="AR154" s="1331">
        <v>2000</v>
      </c>
      <c r="AS154" s="1262"/>
      <c r="AT154" s="1262"/>
      <c r="AU154" s="1262"/>
      <c r="AV154" s="1334">
        <v>490000</v>
      </c>
      <c r="AW154" s="1270"/>
      <c r="AX154" s="1270"/>
      <c r="AY154" s="1270"/>
      <c r="AZ154" s="1270"/>
      <c r="BA154" s="1385" t="s">
        <v>1840</v>
      </c>
      <c r="BB154" s="1374"/>
      <c r="BC154" s="1270"/>
      <c r="BD154" s="1270"/>
    </row>
    <row r="155" spans="1:77" s="1256" customFormat="1" hidden="1">
      <c r="A155" s="1380"/>
      <c r="B155" s="1273"/>
      <c r="C155" s="1330" t="s">
        <v>1200</v>
      </c>
      <c r="D155" s="1262"/>
      <c r="E155" s="1262"/>
      <c r="F155" s="1262"/>
      <c r="G155" s="1262"/>
      <c r="H155" s="1270"/>
      <c r="I155" s="1262"/>
      <c r="J155" s="1262"/>
      <c r="K155" s="1262"/>
      <c r="L155" s="1331" t="s">
        <v>1366</v>
      </c>
      <c r="M155" s="1331"/>
      <c r="N155" s="1262"/>
      <c r="O155" s="1262"/>
      <c r="P155" s="1262"/>
      <c r="Q155" s="1262"/>
      <c r="R155" s="1332" t="s">
        <v>747</v>
      </c>
      <c r="S155" s="1332">
        <v>0</v>
      </c>
      <c r="T155" s="1333" t="s">
        <v>1523</v>
      </c>
      <c r="U155" s="1332">
        <v>0</v>
      </c>
      <c r="V155" s="1332">
        <v>0</v>
      </c>
      <c r="W155" s="1332">
        <v>0</v>
      </c>
      <c r="X155" s="1332">
        <v>0</v>
      </c>
      <c r="Y155" s="1332">
        <v>0</v>
      </c>
      <c r="Z155" s="1262"/>
      <c r="AA155" s="1262"/>
      <c r="AB155" s="1262"/>
      <c r="AC155" s="1262"/>
      <c r="AD155" s="1262"/>
      <c r="AE155" s="1262"/>
      <c r="AF155" s="1262"/>
      <c r="AG155" s="1262"/>
      <c r="AH155" s="1262"/>
      <c r="AI155" s="1262"/>
      <c r="AJ155" s="1262"/>
      <c r="AK155" s="1262"/>
      <c r="AL155" s="1262"/>
      <c r="AM155" s="1262"/>
      <c r="AN155" s="1262"/>
      <c r="AO155" s="1262"/>
      <c r="AP155" s="1262"/>
      <c r="AQ155" s="1331" t="s">
        <v>204</v>
      </c>
      <c r="AR155" s="1331">
        <v>2000</v>
      </c>
      <c r="AS155" s="1262"/>
      <c r="AT155" s="1262"/>
      <c r="AU155" s="1262"/>
      <c r="AV155" s="1334">
        <v>560000</v>
      </c>
      <c r="AW155" s="1270"/>
      <c r="AX155" s="1270"/>
      <c r="AY155" s="1270"/>
      <c r="AZ155" s="1270"/>
      <c r="BA155" s="1385" t="s">
        <v>1840</v>
      </c>
      <c r="BB155" s="1374"/>
      <c r="BC155" s="1270"/>
      <c r="BD155" s="1270"/>
    </row>
    <row r="156" spans="1:77" s="1256" customFormat="1" hidden="1">
      <c r="A156" s="1380"/>
      <c r="B156" s="1273"/>
      <c r="C156" s="1330" t="s">
        <v>1252</v>
      </c>
      <c r="D156" s="1262"/>
      <c r="E156" s="1262"/>
      <c r="F156" s="1262"/>
      <c r="G156" s="1262"/>
      <c r="H156" s="1270"/>
      <c r="I156" s="1262"/>
      <c r="J156" s="1262"/>
      <c r="K156" s="1262"/>
      <c r="L156" s="1331" t="s">
        <v>1409</v>
      </c>
      <c r="M156" s="1331"/>
      <c r="N156" s="1262"/>
      <c r="O156" s="1262"/>
      <c r="P156" s="1262"/>
      <c r="Q156" s="1262"/>
      <c r="R156" s="1332" t="s">
        <v>747</v>
      </c>
      <c r="S156" s="1332">
        <v>0</v>
      </c>
      <c r="T156" s="1333" t="s">
        <v>220</v>
      </c>
      <c r="U156" s="1332">
        <v>0</v>
      </c>
      <c r="V156" s="1332">
        <v>0</v>
      </c>
      <c r="W156" s="1332">
        <v>0</v>
      </c>
      <c r="X156" s="1332">
        <v>0</v>
      </c>
      <c r="Y156" s="1332">
        <v>0</v>
      </c>
      <c r="Z156" s="1262"/>
      <c r="AA156" s="1262"/>
      <c r="AB156" s="1262"/>
      <c r="AC156" s="1262"/>
      <c r="AD156" s="1262"/>
      <c r="AE156" s="1262"/>
      <c r="AF156" s="1262"/>
      <c r="AG156" s="1262"/>
      <c r="AH156" s="1262"/>
      <c r="AI156" s="1262"/>
      <c r="AJ156" s="1262"/>
      <c r="AK156" s="1262"/>
      <c r="AL156" s="1262"/>
      <c r="AM156" s="1262"/>
      <c r="AN156" s="1262"/>
      <c r="AO156" s="1262"/>
      <c r="AP156" s="1262"/>
      <c r="AQ156" s="1331" t="s">
        <v>204</v>
      </c>
      <c r="AR156" s="1331">
        <v>2000</v>
      </c>
      <c r="AS156" s="1262"/>
      <c r="AT156" s="1262"/>
      <c r="AU156" s="1262"/>
      <c r="AV156" s="1334">
        <v>55250</v>
      </c>
      <c r="AW156" s="1270"/>
      <c r="AX156" s="1270"/>
      <c r="AY156" s="1270"/>
      <c r="AZ156" s="1270"/>
      <c r="BA156" s="1385" t="s">
        <v>1840</v>
      </c>
      <c r="BB156" s="1374"/>
      <c r="BC156" s="1270"/>
      <c r="BD156" s="1270"/>
    </row>
    <row r="157" spans="1:77" s="1256" customFormat="1" ht="30" hidden="1">
      <c r="A157" s="1380"/>
      <c r="B157" s="1273"/>
      <c r="C157" s="1330" t="s">
        <v>1236</v>
      </c>
      <c r="D157" s="1262"/>
      <c r="E157" s="1262"/>
      <c r="F157" s="1262"/>
      <c r="G157" s="1262"/>
      <c r="H157" s="1270" t="s">
        <v>1193</v>
      </c>
      <c r="I157" s="1262"/>
      <c r="J157" s="1262"/>
      <c r="K157" s="1262"/>
      <c r="L157" s="1331" t="s">
        <v>1399</v>
      </c>
      <c r="M157" s="1331"/>
      <c r="N157" s="1262"/>
      <c r="O157" s="1262"/>
      <c r="P157" s="1262"/>
      <c r="Q157" s="1262"/>
      <c r="R157" s="1332" t="s">
        <v>747</v>
      </c>
      <c r="S157" s="1332">
        <v>0</v>
      </c>
      <c r="T157" s="1333" t="s">
        <v>229</v>
      </c>
      <c r="U157" s="1332">
        <v>0</v>
      </c>
      <c r="V157" s="1332">
        <v>0</v>
      </c>
      <c r="W157" s="1332">
        <v>0</v>
      </c>
      <c r="X157" s="1332">
        <v>0</v>
      </c>
      <c r="Y157" s="1332">
        <v>0</v>
      </c>
      <c r="Z157" s="1262"/>
      <c r="AA157" s="1262"/>
      <c r="AB157" s="1262"/>
      <c r="AC157" s="1262"/>
      <c r="AD157" s="1262"/>
      <c r="AE157" s="1262"/>
      <c r="AF157" s="1262"/>
      <c r="AG157" s="1262"/>
      <c r="AH157" s="1262"/>
      <c r="AI157" s="1262"/>
      <c r="AJ157" s="1262"/>
      <c r="AK157" s="1262"/>
      <c r="AL157" s="1262"/>
      <c r="AM157" s="1262"/>
      <c r="AN157" s="1262"/>
      <c r="AO157" s="1262"/>
      <c r="AP157" s="1262"/>
      <c r="AQ157" s="1331" t="s">
        <v>204</v>
      </c>
      <c r="AR157" s="1331">
        <v>2005</v>
      </c>
      <c r="AS157" s="1262"/>
      <c r="AT157" s="1262"/>
      <c r="AU157" s="1262"/>
      <c r="AV157" s="1334">
        <v>1050000</v>
      </c>
      <c r="AW157" s="1270" t="s">
        <v>123</v>
      </c>
      <c r="AX157" s="1270"/>
      <c r="AY157" s="1270" t="s">
        <v>1800</v>
      </c>
      <c r="AZ157" s="1270" t="s">
        <v>1193</v>
      </c>
      <c r="BA157" s="1385"/>
      <c r="BB157" s="1374"/>
      <c r="BC157" s="1270"/>
      <c r="BD157" s="1270"/>
    </row>
    <row r="158" spans="1:77" s="1256" customFormat="1" hidden="1">
      <c r="A158" s="1380"/>
      <c r="B158" s="1273"/>
      <c r="C158" s="1330" t="s">
        <v>1212</v>
      </c>
      <c r="D158" s="1262"/>
      <c r="E158" s="1262"/>
      <c r="F158" s="1262"/>
      <c r="G158" s="1262"/>
      <c r="H158" s="1270"/>
      <c r="I158" s="1262"/>
      <c r="J158" s="1262"/>
      <c r="K158" s="1262"/>
      <c r="L158" s="1331" t="s">
        <v>1376</v>
      </c>
      <c r="M158" s="1331"/>
      <c r="N158" s="1262"/>
      <c r="O158" s="1262"/>
      <c r="P158" s="1262"/>
      <c r="Q158" s="1262"/>
      <c r="R158" s="1332" t="s">
        <v>747</v>
      </c>
      <c r="S158" s="1332">
        <v>0</v>
      </c>
      <c r="T158" s="1333" t="s">
        <v>233</v>
      </c>
      <c r="U158" s="1332">
        <v>0</v>
      </c>
      <c r="V158" s="1332">
        <v>0</v>
      </c>
      <c r="W158" s="1332">
        <v>0</v>
      </c>
      <c r="X158" s="1332">
        <v>0</v>
      </c>
      <c r="Y158" s="1332">
        <v>0</v>
      </c>
      <c r="Z158" s="1262"/>
      <c r="AA158" s="1262"/>
      <c r="AB158" s="1262"/>
      <c r="AC158" s="1262"/>
      <c r="AD158" s="1262"/>
      <c r="AE158" s="1262"/>
      <c r="AF158" s="1262"/>
      <c r="AG158" s="1262"/>
      <c r="AH158" s="1262"/>
      <c r="AI158" s="1262"/>
      <c r="AJ158" s="1262"/>
      <c r="AK158" s="1262"/>
      <c r="AL158" s="1262"/>
      <c r="AM158" s="1262"/>
      <c r="AN158" s="1262"/>
      <c r="AO158" s="1262"/>
      <c r="AP158" s="1262"/>
      <c r="AQ158" s="1331" t="s">
        <v>204</v>
      </c>
      <c r="AR158" s="1331">
        <v>2003</v>
      </c>
      <c r="AS158" s="1262"/>
      <c r="AT158" s="1262"/>
      <c r="AU158" s="1262"/>
      <c r="AV158" s="1334">
        <v>812500</v>
      </c>
      <c r="AW158" s="1270"/>
      <c r="AX158" s="1270"/>
      <c r="AY158" s="1270"/>
      <c r="AZ158" s="1270"/>
      <c r="BA158" s="1385" t="s">
        <v>1840</v>
      </c>
      <c r="BB158" s="1374"/>
      <c r="BC158" s="1270"/>
      <c r="BD158" s="1270"/>
    </row>
    <row r="159" spans="1:77" s="1257" customFormat="1" hidden="1">
      <c r="A159" s="1380"/>
      <c r="B159" s="1273"/>
      <c r="C159" s="1330" t="s">
        <v>1228</v>
      </c>
      <c r="D159" s="1262"/>
      <c r="E159" s="1262"/>
      <c r="F159" s="1262"/>
      <c r="G159" s="1262"/>
      <c r="H159" s="1270"/>
      <c r="I159" s="1262"/>
      <c r="J159" s="1262"/>
      <c r="K159" s="1262"/>
      <c r="L159" s="1331" t="s">
        <v>1398</v>
      </c>
      <c r="M159" s="1331"/>
      <c r="N159" s="1262"/>
      <c r="O159" s="1262"/>
      <c r="P159" s="1262"/>
      <c r="Q159" s="1262"/>
      <c r="R159" s="1332" t="s">
        <v>1465</v>
      </c>
      <c r="S159" s="1332">
        <v>0</v>
      </c>
      <c r="T159" s="1333" t="s">
        <v>221</v>
      </c>
      <c r="U159" s="1332">
        <v>0</v>
      </c>
      <c r="V159" s="1332">
        <v>0</v>
      </c>
      <c r="W159" s="1332">
        <v>0</v>
      </c>
      <c r="X159" s="1332">
        <v>0</v>
      </c>
      <c r="Y159" s="1332">
        <v>0</v>
      </c>
      <c r="Z159" s="1262"/>
      <c r="AA159" s="1262"/>
      <c r="AB159" s="1262"/>
      <c r="AC159" s="1262"/>
      <c r="AD159" s="1262"/>
      <c r="AE159" s="1262"/>
      <c r="AF159" s="1262"/>
      <c r="AG159" s="1262"/>
      <c r="AH159" s="1262"/>
      <c r="AI159" s="1262"/>
      <c r="AJ159" s="1262"/>
      <c r="AK159" s="1262"/>
      <c r="AL159" s="1262"/>
      <c r="AM159" s="1262"/>
      <c r="AN159" s="1262"/>
      <c r="AO159" s="1262"/>
      <c r="AP159" s="1262"/>
      <c r="AQ159" s="1331" t="s">
        <v>204</v>
      </c>
      <c r="AR159" s="1331">
        <v>2003</v>
      </c>
      <c r="AS159" s="1262"/>
      <c r="AT159" s="1262"/>
      <c r="AU159" s="1262"/>
      <c r="AV159" s="1334">
        <v>2625000</v>
      </c>
      <c r="AW159" s="1270"/>
      <c r="AX159" s="1270"/>
      <c r="AY159" s="1270"/>
      <c r="AZ159" s="1270"/>
      <c r="BA159" s="1385" t="s">
        <v>1840</v>
      </c>
      <c r="BB159" s="1374"/>
      <c r="BC159" s="1270"/>
      <c r="BD159" s="1270"/>
      <c r="BE159" s="1256"/>
      <c r="BF159" s="1256"/>
      <c r="BG159" s="1256"/>
      <c r="BH159" s="1256"/>
      <c r="BI159" s="1256"/>
      <c r="BJ159" s="1256"/>
      <c r="BK159" s="1256"/>
      <c r="BL159" s="1256"/>
      <c r="BM159" s="1256"/>
      <c r="BN159" s="1256"/>
      <c r="BO159" s="1256"/>
      <c r="BP159" s="1256"/>
      <c r="BQ159" s="1256"/>
      <c r="BR159" s="1256"/>
      <c r="BS159" s="1256"/>
      <c r="BT159" s="1256"/>
      <c r="BU159" s="1256"/>
      <c r="BV159" s="1256"/>
      <c r="BW159" s="1256"/>
      <c r="BX159" s="1256"/>
      <c r="BY159" s="1256"/>
    </row>
    <row r="160" spans="1:77" s="1257" customFormat="1" hidden="1">
      <c r="A160" s="1380"/>
      <c r="B160" s="1273"/>
      <c r="C160" s="1330" t="s">
        <v>1217</v>
      </c>
      <c r="D160" s="1262"/>
      <c r="E160" s="1262"/>
      <c r="F160" s="1262"/>
      <c r="G160" s="1262"/>
      <c r="H160" s="1270"/>
      <c r="I160" s="1262"/>
      <c r="J160" s="1262"/>
      <c r="K160" s="1262"/>
      <c r="L160" s="1331" t="s">
        <v>1381</v>
      </c>
      <c r="M160" s="1331"/>
      <c r="N160" s="1262"/>
      <c r="O160" s="1262"/>
      <c r="P160" s="1262"/>
      <c r="Q160" s="1262"/>
      <c r="R160" s="1332" t="s">
        <v>1471</v>
      </c>
      <c r="S160" s="1332">
        <v>0</v>
      </c>
      <c r="T160" s="1333" t="s">
        <v>1532</v>
      </c>
      <c r="U160" s="1332">
        <v>0</v>
      </c>
      <c r="V160" s="1332">
        <v>0</v>
      </c>
      <c r="W160" s="1332">
        <v>0</v>
      </c>
      <c r="X160" s="1332">
        <v>0</v>
      </c>
      <c r="Y160" s="1332">
        <v>0</v>
      </c>
      <c r="Z160" s="1262"/>
      <c r="AA160" s="1262"/>
      <c r="AB160" s="1262"/>
      <c r="AC160" s="1262"/>
      <c r="AD160" s="1262"/>
      <c r="AE160" s="1262"/>
      <c r="AF160" s="1262"/>
      <c r="AG160" s="1262"/>
      <c r="AH160" s="1262"/>
      <c r="AI160" s="1262"/>
      <c r="AJ160" s="1262"/>
      <c r="AK160" s="1262"/>
      <c r="AL160" s="1262"/>
      <c r="AM160" s="1262"/>
      <c r="AN160" s="1262"/>
      <c r="AO160" s="1262"/>
      <c r="AP160" s="1262"/>
      <c r="AQ160" s="1331" t="s">
        <v>204</v>
      </c>
      <c r="AR160" s="1331">
        <v>2003</v>
      </c>
      <c r="AS160" s="1262"/>
      <c r="AT160" s="1262"/>
      <c r="AU160" s="1262"/>
      <c r="AV160" s="1334">
        <v>1575000</v>
      </c>
      <c r="AW160" s="1270"/>
      <c r="AX160" s="1270"/>
      <c r="AY160" s="1270"/>
      <c r="AZ160" s="1270"/>
      <c r="BA160" s="1385" t="s">
        <v>1840</v>
      </c>
      <c r="BB160" s="1374"/>
      <c r="BC160" s="1270"/>
      <c r="BD160" s="1270"/>
      <c r="BE160" s="1256"/>
      <c r="BF160" s="1256"/>
      <c r="BG160" s="1256"/>
      <c r="BH160" s="1256"/>
      <c r="BI160" s="1256"/>
      <c r="BJ160" s="1256"/>
      <c r="BK160" s="1256"/>
      <c r="BL160" s="1256"/>
      <c r="BM160" s="1256"/>
      <c r="BN160" s="1256"/>
      <c r="BO160" s="1256"/>
      <c r="BP160" s="1256"/>
      <c r="BQ160" s="1256"/>
      <c r="BR160" s="1256"/>
      <c r="BS160" s="1256"/>
      <c r="BT160" s="1256"/>
      <c r="BU160" s="1256"/>
      <c r="BV160" s="1256"/>
      <c r="BW160" s="1256"/>
      <c r="BX160" s="1256"/>
      <c r="BY160" s="1256"/>
    </row>
    <row r="161" spans="1:77" s="1257" customFormat="1" hidden="1">
      <c r="A161" s="1380"/>
      <c r="B161" s="1273"/>
      <c r="C161" s="1330" t="s">
        <v>1200</v>
      </c>
      <c r="D161" s="1262"/>
      <c r="E161" s="1262"/>
      <c r="F161" s="1262"/>
      <c r="G161" s="1262"/>
      <c r="H161" s="1270"/>
      <c r="I161" s="1262"/>
      <c r="J161" s="1262"/>
      <c r="K161" s="1262"/>
      <c r="L161" s="1331" t="s">
        <v>1366</v>
      </c>
      <c r="M161" s="1331"/>
      <c r="N161" s="1262"/>
      <c r="O161" s="1262"/>
      <c r="P161" s="1262"/>
      <c r="Q161" s="1262"/>
      <c r="R161" s="1332" t="s">
        <v>1477</v>
      </c>
      <c r="S161" s="1332">
        <v>0</v>
      </c>
      <c r="T161" s="1333" t="s">
        <v>230</v>
      </c>
      <c r="U161" s="1332">
        <v>0</v>
      </c>
      <c r="V161" s="1332">
        <v>0</v>
      </c>
      <c r="W161" s="1332">
        <v>0</v>
      </c>
      <c r="X161" s="1332">
        <v>0</v>
      </c>
      <c r="Y161" s="1332">
        <v>0</v>
      </c>
      <c r="Z161" s="1262"/>
      <c r="AA161" s="1262"/>
      <c r="AB161" s="1262"/>
      <c r="AC161" s="1262"/>
      <c r="AD161" s="1262"/>
      <c r="AE161" s="1262"/>
      <c r="AF161" s="1262"/>
      <c r="AG161" s="1262"/>
      <c r="AH161" s="1262"/>
      <c r="AI161" s="1262"/>
      <c r="AJ161" s="1262"/>
      <c r="AK161" s="1262"/>
      <c r="AL161" s="1262"/>
      <c r="AM161" s="1262"/>
      <c r="AN161" s="1262"/>
      <c r="AO161" s="1262"/>
      <c r="AP161" s="1262"/>
      <c r="AQ161" s="1331" t="s">
        <v>204</v>
      </c>
      <c r="AR161" s="1331">
        <v>2000</v>
      </c>
      <c r="AS161" s="1262"/>
      <c r="AT161" s="1262"/>
      <c r="AU161" s="1262"/>
      <c r="AV161" s="1334">
        <v>1080000</v>
      </c>
      <c r="AW161" s="1270"/>
      <c r="AX161" s="1270"/>
      <c r="AY161" s="1270"/>
      <c r="AZ161" s="1270"/>
      <c r="BA161" s="1385" t="s">
        <v>1840</v>
      </c>
      <c r="BB161" s="1374"/>
      <c r="BC161" s="1270"/>
      <c r="BD161" s="1270"/>
      <c r="BE161" s="1256"/>
      <c r="BF161" s="1256"/>
      <c r="BG161" s="1256"/>
      <c r="BH161" s="1256"/>
      <c r="BI161" s="1256"/>
      <c r="BJ161" s="1256"/>
      <c r="BK161" s="1256"/>
      <c r="BL161" s="1256"/>
      <c r="BM161" s="1256"/>
      <c r="BN161" s="1256"/>
      <c r="BO161" s="1256"/>
      <c r="BP161" s="1256"/>
      <c r="BQ161" s="1256"/>
      <c r="BR161" s="1256"/>
      <c r="BS161" s="1256"/>
      <c r="BT161" s="1256"/>
      <c r="BU161" s="1256"/>
      <c r="BV161" s="1256"/>
      <c r="BW161" s="1256"/>
      <c r="BX161" s="1256"/>
      <c r="BY161" s="1256"/>
    </row>
    <row r="162" spans="1:77" s="1257" customFormat="1" ht="30" hidden="1">
      <c r="A162" s="1380"/>
      <c r="B162" s="1273"/>
      <c r="C162" s="1330" t="s">
        <v>1212</v>
      </c>
      <c r="D162" s="1262"/>
      <c r="E162" s="1262"/>
      <c r="F162" s="1262"/>
      <c r="G162" s="1262"/>
      <c r="H162" s="1270"/>
      <c r="I162" s="1262"/>
      <c r="J162" s="1262"/>
      <c r="K162" s="1262"/>
      <c r="L162" s="1331" t="s">
        <v>1376</v>
      </c>
      <c r="M162" s="1331"/>
      <c r="N162" s="1262"/>
      <c r="O162" s="1262"/>
      <c r="P162" s="1262"/>
      <c r="Q162" s="1262"/>
      <c r="R162" s="1332" t="s">
        <v>1481</v>
      </c>
      <c r="S162" s="1332">
        <v>0</v>
      </c>
      <c r="T162" s="1333" t="s">
        <v>1534</v>
      </c>
      <c r="U162" s="1332">
        <v>0</v>
      </c>
      <c r="V162" s="1332">
        <v>0</v>
      </c>
      <c r="W162" s="1332">
        <v>0</v>
      </c>
      <c r="X162" s="1332">
        <v>0</v>
      </c>
      <c r="Y162" s="1332">
        <v>0</v>
      </c>
      <c r="Z162" s="1262"/>
      <c r="AA162" s="1262"/>
      <c r="AB162" s="1262"/>
      <c r="AC162" s="1262"/>
      <c r="AD162" s="1262"/>
      <c r="AE162" s="1262"/>
      <c r="AF162" s="1262"/>
      <c r="AG162" s="1262"/>
      <c r="AH162" s="1262"/>
      <c r="AI162" s="1262"/>
      <c r="AJ162" s="1262"/>
      <c r="AK162" s="1262"/>
      <c r="AL162" s="1262"/>
      <c r="AM162" s="1262"/>
      <c r="AN162" s="1262"/>
      <c r="AO162" s="1262"/>
      <c r="AP162" s="1262"/>
      <c r="AQ162" s="1331" t="s">
        <v>204</v>
      </c>
      <c r="AR162" s="1331">
        <v>2000</v>
      </c>
      <c r="AS162" s="1262"/>
      <c r="AT162" s="1262"/>
      <c r="AU162" s="1262"/>
      <c r="AV162" s="1334">
        <v>495000</v>
      </c>
      <c r="AW162" s="1270"/>
      <c r="AX162" s="1270"/>
      <c r="AY162" s="1270"/>
      <c r="AZ162" s="1270"/>
      <c r="BA162" s="1385" t="s">
        <v>1840</v>
      </c>
      <c r="BB162" s="1374"/>
      <c r="BC162" s="1270"/>
      <c r="BD162" s="1270"/>
      <c r="BE162" s="1256"/>
      <c r="BF162" s="1256"/>
      <c r="BG162" s="1256"/>
      <c r="BH162" s="1256"/>
      <c r="BI162" s="1256"/>
      <c r="BJ162" s="1256"/>
      <c r="BK162" s="1256"/>
      <c r="BL162" s="1256"/>
      <c r="BM162" s="1256"/>
      <c r="BN162" s="1256"/>
      <c r="BO162" s="1256"/>
      <c r="BP162" s="1256"/>
      <c r="BQ162" s="1256"/>
      <c r="BR162" s="1256"/>
      <c r="BS162" s="1256"/>
      <c r="BT162" s="1256"/>
      <c r="BU162" s="1256"/>
      <c r="BV162" s="1256"/>
      <c r="BW162" s="1256"/>
      <c r="BX162" s="1256"/>
      <c r="BY162" s="1256"/>
    </row>
    <row r="163" spans="1:77" s="1257" customFormat="1" hidden="1">
      <c r="A163" s="1380"/>
      <c r="B163" s="1273"/>
      <c r="C163" s="1330" t="s">
        <v>1216</v>
      </c>
      <c r="D163" s="1262"/>
      <c r="E163" s="1262"/>
      <c r="F163" s="1262"/>
      <c r="G163" s="1262"/>
      <c r="H163" s="1270"/>
      <c r="I163" s="1262"/>
      <c r="J163" s="1262"/>
      <c r="K163" s="1262"/>
      <c r="L163" s="1331" t="s">
        <v>1380</v>
      </c>
      <c r="M163" s="1331"/>
      <c r="N163" s="1262"/>
      <c r="O163" s="1262"/>
      <c r="P163" s="1262"/>
      <c r="Q163" s="1262"/>
      <c r="R163" s="1332" t="s">
        <v>1457</v>
      </c>
      <c r="S163" s="1332">
        <v>0</v>
      </c>
      <c r="T163" s="1333" t="s">
        <v>221</v>
      </c>
      <c r="U163" s="1332">
        <v>0</v>
      </c>
      <c r="V163" s="1332">
        <v>0</v>
      </c>
      <c r="W163" s="1332">
        <v>0</v>
      </c>
      <c r="X163" s="1332">
        <v>0</v>
      </c>
      <c r="Y163" s="1332">
        <v>0</v>
      </c>
      <c r="Z163" s="1262"/>
      <c r="AA163" s="1262"/>
      <c r="AB163" s="1262"/>
      <c r="AC163" s="1262"/>
      <c r="AD163" s="1262"/>
      <c r="AE163" s="1262"/>
      <c r="AF163" s="1262"/>
      <c r="AG163" s="1262"/>
      <c r="AH163" s="1262"/>
      <c r="AI163" s="1262"/>
      <c r="AJ163" s="1262"/>
      <c r="AK163" s="1262"/>
      <c r="AL163" s="1262"/>
      <c r="AM163" s="1262"/>
      <c r="AN163" s="1262"/>
      <c r="AO163" s="1262"/>
      <c r="AP163" s="1262"/>
      <c r="AQ163" s="1331" t="s">
        <v>204</v>
      </c>
      <c r="AR163" s="1331">
        <v>2006</v>
      </c>
      <c r="AS163" s="1262"/>
      <c r="AT163" s="1262"/>
      <c r="AU163" s="1262"/>
      <c r="AV163" s="1334">
        <v>187500</v>
      </c>
      <c r="AW163" s="1270"/>
      <c r="AX163" s="1270"/>
      <c r="AY163" s="1270"/>
      <c r="AZ163" s="1270"/>
      <c r="BA163" s="1385" t="s">
        <v>1840</v>
      </c>
      <c r="BB163" s="1374"/>
      <c r="BC163" s="1270"/>
      <c r="BD163" s="1270"/>
      <c r="BE163" s="1256"/>
      <c r="BF163" s="1256"/>
      <c r="BG163" s="1256"/>
      <c r="BH163" s="1256"/>
      <c r="BI163" s="1256"/>
      <c r="BJ163" s="1256"/>
      <c r="BK163" s="1256"/>
      <c r="BL163" s="1256"/>
      <c r="BM163" s="1256"/>
      <c r="BN163" s="1256"/>
      <c r="BO163" s="1256"/>
      <c r="BP163" s="1256"/>
      <c r="BQ163" s="1256"/>
      <c r="BR163" s="1256"/>
      <c r="BS163" s="1256"/>
      <c r="BT163" s="1256"/>
      <c r="BU163" s="1256"/>
      <c r="BV163" s="1256"/>
      <c r="BW163" s="1256"/>
      <c r="BX163" s="1256"/>
      <c r="BY163" s="1256"/>
    </row>
    <row r="164" spans="1:77" s="1257" customFormat="1" hidden="1">
      <c r="A164" s="1380"/>
      <c r="B164" s="1273"/>
      <c r="C164" s="1339" t="s">
        <v>1253</v>
      </c>
      <c r="D164" s="1262"/>
      <c r="E164" s="1262"/>
      <c r="F164" s="1262"/>
      <c r="G164" s="1262"/>
      <c r="H164" s="1270"/>
      <c r="I164" s="1262"/>
      <c r="J164" s="1262"/>
      <c r="K164" s="1262"/>
      <c r="L164" s="1331" t="s">
        <v>1411</v>
      </c>
      <c r="M164" s="1331"/>
      <c r="N164" s="1262"/>
      <c r="O164" s="1262"/>
      <c r="P164" s="1262"/>
      <c r="Q164" s="1262"/>
      <c r="R164" s="1332" t="s">
        <v>747</v>
      </c>
      <c r="S164" s="1332">
        <v>0</v>
      </c>
      <c r="T164" s="1333" t="s">
        <v>225</v>
      </c>
      <c r="U164" s="1332">
        <v>0</v>
      </c>
      <c r="V164" s="1332">
        <v>0</v>
      </c>
      <c r="W164" s="1332">
        <v>0</v>
      </c>
      <c r="X164" s="1332">
        <v>0</v>
      </c>
      <c r="Y164" s="1332">
        <v>0</v>
      </c>
      <c r="Z164" s="1262"/>
      <c r="AA164" s="1262"/>
      <c r="AB164" s="1262"/>
      <c r="AC164" s="1262"/>
      <c r="AD164" s="1262"/>
      <c r="AE164" s="1262"/>
      <c r="AF164" s="1262"/>
      <c r="AG164" s="1262"/>
      <c r="AH164" s="1262"/>
      <c r="AI164" s="1262"/>
      <c r="AJ164" s="1262"/>
      <c r="AK164" s="1262"/>
      <c r="AL164" s="1262"/>
      <c r="AM164" s="1262"/>
      <c r="AN164" s="1262"/>
      <c r="AO164" s="1262"/>
      <c r="AP164" s="1262"/>
      <c r="AQ164" s="1331" t="s">
        <v>204</v>
      </c>
      <c r="AR164" s="1331">
        <v>2005</v>
      </c>
      <c r="AS164" s="1262"/>
      <c r="AT164" s="1262"/>
      <c r="AU164" s="1262"/>
      <c r="AV164" s="1334">
        <v>315000</v>
      </c>
      <c r="AW164" s="1270"/>
      <c r="AX164" s="1270"/>
      <c r="AY164" s="1270"/>
      <c r="AZ164" s="1270"/>
      <c r="BA164" s="1385" t="s">
        <v>1840</v>
      </c>
      <c r="BB164" s="1374"/>
      <c r="BC164" s="1270"/>
      <c r="BD164" s="1270"/>
      <c r="BE164" s="1256"/>
      <c r="BF164" s="1256"/>
      <c r="BG164" s="1256"/>
      <c r="BH164" s="1256"/>
      <c r="BI164" s="1256"/>
      <c r="BJ164" s="1256"/>
      <c r="BK164" s="1256"/>
      <c r="BL164" s="1256"/>
      <c r="BM164" s="1256"/>
      <c r="BN164" s="1256"/>
      <c r="BO164" s="1256"/>
      <c r="BP164" s="1256"/>
      <c r="BQ164" s="1256"/>
      <c r="BR164" s="1256"/>
      <c r="BS164" s="1256"/>
      <c r="BT164" s="1256"/>
      <c r="BU164" s="1256"/>
      <c r="BV164" s="1256"/>
      <c r="BW164" s="1256"/>
      <c r="BX164" s="1256"/>
      <c r="BY164" s="1256"/>
    </row>
    <row r="165" spans="1:77" s="1272" customFormat="1" hidden="1">
      <c r="A165" s="1382"/>
      <c r="B165" s="1269"/>
      <c r="C165" s="1339" t="s">
        <v>1202</v>
      </c>
      <c r="D165" s="1270"/>
      <c r="E165" s="1270"/>
      <c r="F165" s="1270"/>
      <c r="G165" s="1270"/>
      <c r="H165" s="1270"/>
      <c r="I165" s="1270"/>
      <c r="J165" s="1270"/>
      <c r="K165" s="1270"/>
      <c r="L165" s="1340" t="s">
        <v>1368</v>
      </c>
      <c r="M165" s="1340"/>
      <c r="N165" s="1270"/>
      <c r="O165" s="1270"/>
      <c r="P165" s="1270"/>
      <c r="Q165" s="1270"/>
      <c r="R165" s="1343" t="s">
        <v>1482</v>
      </c>
      <c r="S165" s="1343">
        <v>0</v>
      </c>
      <c r="T165" s="1344" t="s">
        <v>221</v>
      </c>
      <c r="U165" s="1343">
        <v>0</v>
      </c>
      <c r="V165" s="1343">
        <v>0</v>
      </c>
      <c r="W165" s="1343">
        <v>0</v>
      </c>
      <c r="X165" s="1343">
        <v>0</v>
      </c>
      <c r="Y165" s="1343">
        <v>0</v>
      </c>
      <c r="Z165" s="1270"/>
      <c r="AA165" s="1270"/>
      <c r="AB165" s="1270"/>
      <c r="AC165" s="1270"/>
      <c r="AD165" s="1270"/>
      <c r="AE165" s="1270"/>
      <c r="AF165" s="1270"/>
      <c r="AG165" s="1270"/>
      <c r="AH165" s="1270"/>
      <c r="AI165" s="1270"/>
      <c r="AJ165" s="1270"/>
      <c r="AK165" s="1270"/>
      <c r="AL165" s="1270"/>
      <c r="AM165" s="1270"/>
      <c r="AN165" s="1270"/>
      <c r="AO165" s="1270"/>
      <c r="AP165" s="1270"/>
      <c r="AQ165" s="1340" t="s">
        <v>204</v>
      </c>
      <c r="AR165" s="1340">
        <v>2000</v>
      </c>
      <c r="AS165" s="1270"/>
      <c r="AT165" s="1270"/>
      <c r="AU165" s="1270"/>
      <c r="AV165" s="1334">
        <v>432000</v>
      </c>
      <c r="AW165" s="1270"/>
      <c r="AX165" s="1270"/>
      <c r="AY165" s="1270"/>
      <c r="AZ165" s="1270"/>
      <c r="BA165" s="1385" t="s">
        <v>1840</v>
      </c>
      <c r="BB165" s="1374"/>
      <c r="BC165" s="1270"/>
      <c r="BD165" s="1270"/>
      <c r="BE165" s="1271"/>
      <c r="BF165" s="1271"/>
      <c r="BG165" s="1271"/>
      <c r="BH165" s="1271"/>
      <c r="BI165" s="1271"/>
      <c r="BJ165" s="1271"/>
      <c r="BK165" s="1271"/>
      <c r="BL165" s="1271"/>
      <c r="BM165" s="1271"/>
      <c r="BN165" s="1271"/>
      <c r="BO165" s="1271"/>
      <c r="BP165" s="1271"/>
      <c r="BQ165" s="1271"/>
      <c r="BR165" s="1271"/>
      <c r="BS165" s="1271"/>
      <c r="BT165" s="1271"/>
      <c r="BU165" s="1271"/>
      <c r="BV165" s="1271"/>
      <c r="BW165" s="1271"/>
      <c r="BX165" s="1271"/>
      <c r="BY165" s="1271"/>
    </row>
    <row r="166" spans="1:77" s="1272" customFormat="1" hidden="1">
      <c r="A166" s="1382"/>
      <c r="B166" s="1269"/>
      <c r="C166" s="1339" t="s">
        <v>1231</v>
      </c>
      <c r="D166" s="1270"/>
      <c r="E166" s="1270"/>
      <c r="F166" s="1270"/>
      <c r="G166" s="1270"/>
      <c r="H166" s="1270"/>
      <c r="I166" s="1270"/>
      <c r="J166" s="1270"/>
      <c r="K166" s="1270"/>
      <c r="L166" s="1340" t="s">
        <v>1394</v>
      </c>
      <c r="M166" s="1340"/>
      <c r="N166" s="1270"/>
      <c r="O166" s="1270"/>
      <c r="P166" s="1270"/>
      <c r="Q166" s="1270"/>
      <c r="R166" s="1343" t="s">
        <v>1483</v>
      </c>
      <c r="S166" s="1343">
        <v>0</v>
      </c>
      <c r="T166" s="1344" t="s">
        <v>222</v>
      </c>
      <c r="U166" s="1343">
        <v>0</v>
      </c>
      <c r="V166" s="1343">
        <v>0</v>
      </c>
      <c r="W166" s="1343">
        <v>0</v>
      </c>
      <c r="X166" s="1343">
        <v>0</v>
      </c>
      <c r="Y166" s="1343">
        <v>0</v>
      </c>
      <c r="Z166" s="1270"/>
      <c r="AA166" s="1270"/>
      <c r="AB166" s="1270"/>
      <c r="AC166" s="1270"/>
      <c r="AD166" s="1270"/>
      <c r="AE166" s="1270"/>
      <c r="AF166" s="1270"/>
      <c r="AG166" s="1270"/>
      <c r="AH166" s="1270"/>
      <c r="AI166" s="1270"/>
      <c r="AJ166" s="1270"/>
      <c r="AK166" s="1270"/>
      <c r="AL166" s="1270"/>
      <c r="AM166" s="1270"/>
      <c r="AN166" s="1270"/>
      <c r="AO166" s="1270"/>
      <c r="AP166" s="1270"/>
      <c r="AQ166" s="1340" t="s">
        <v>204</v>
      </c>
      <c r="AR166" s="1340">
        <v>2000</v>
      </c>
      <c r="AS166" s="1270"/>
      <c r="AT166" s="1270"/>
      <c r="AU166" s="1270"/>
      <c r="AV166" s="1334">
        <v>8330000</v>
      </c>
      <c r="AW166" s="1270"/>
      <c r="AX166" s="1270"/>
      <c r="AY166" s="1270"/>
      <c r="AZ166" s="1270"/>
      <c r="BA166" s="1385" t="s">
        <v>1840</v>
      </c>
      <c r="BB166" s="1374"/>
      <c r="BC166" s="1270"/>
      <c r="BD166" s="1270"/>
      <c r="BE166" s="1271"/>
      <c r="BF166" s="1271"/>
      <c r="BG166" s="1271"/>
      <c r="BH166" s="1271"/>
      <c r="BI166" s="1271"/>
      <c r="BJ166" s="1271"/>
      <c r="BK166" s="1271"/>
      <c r="BL166" s="1271"/>
      <c r="BM166" s="1271"/>
      <c r="BN166" s="1271"/>
      <c r="BO166" s="1271"/>
      <c r="BP166" s="1271"/>
      <c r="BQ166" s="1271"/>
      <c r="BR166" s="1271"/>
      <c r="BS166" s="1271"/>
      <c r="BT166" s="1271"/>
      <c r="BU166" s="1271"/>
      <c r="BV166" s="1271"/>
      <c r="BW166" s="1271"/>
      <c r="BX166" s="1271"/>
      <c r="BY166" s="1271"/>
    </row>
    <row r="167" spans="1:77" s="1272" customFormat="1" hidden="1">
      <c r="A167" s="1382"/>
      <c r="B167" s="1269"/>
      <c r="C167" s="1339" t="s">
        <v>1230</v>
      </c>
      <c r="D167" s="1270"/>
      <c r="E167" s="1270"/>
      <c r="F167" s="1270"/>
      <c r="G167" s="1270"/>
      <c r="H167" s="1270"/>
      <c r="I167" s="1270"/>
      <c r="J167" s="1270"/>
      <c r="K167" s="1270"/>
      <c r="L167" s="1340" t="s">
        <v>1393</v>
      </c>
      <c r="M167" s="1340"/>
      <c r="N167" s="1270"/>
      <c r="O167" s="1270"/>
      <c r="P167" s="1270"/>
      <c r="Q167" s="1270"/>
      <c r="R167" s="1343" t="s">
        <v>1483</v>
      </c>
      <c r="S167" s="1343">
        <v>0</v>
      </c>
      <c r="T167" s="1344" t="s">
        <v>1526</v>
      </c>
      <c r="U167" s="1343">
        <v>0</v>
      </c>
      <c r="V167" s="1343">
        <v>0</v>
      </c>
      <c r="W167" s="1343">
        <v>0</v>
      </c>
      <c r="X167" s="1343">
        <v>0</v>
      </c>
      <c r="Y167" s="1343">
        <v>0</v>
      </c>
      <c r="Z167" s="1270"/>
      <c r="AA167" s="1270"/>
      <c r="AB167" s="1270"/>
      <c r="AC167" s="1270"/>
      <c r="AD167" s="1270"/>
      <c r="AE167" s="1270"/>
      <c r="AF167" s="1270"/>
      <c r="AG167" s="1270"/>
      <c r="AH167" s="1270"/>
      <c r="AI167" s="1270"/>
      <c r="AJ167" s="1270"/>
      <c r="AK167" s="1270"/>
      <c r="AL167" s="1270"/>
      <c r="AM167" s="1270"/>
      <c r="AN167" s="1270"/>
      <c r="AO167" s="1270"/>
      <c r="AP167" s="1270"/>
      <c r="AQ167" s="1340" t="s">
        <v>204</v>
      </c>
      <c r="AR167" s="1340">
        <v>2000</v>
      </c>
      <c r="AS167" s="1270"/>
      <c r="AT167" s="1270"/>
      <c r="AU167" s="1270"/>
      <c r="AV167" s="1334">
        <v>700000</v>
      </c>
      <c r="AW167" s="1270"/>
      <c r="AX167" s="1270"/>
      <c r="AY167" s="1270"/>
      <c r="AZ167" s="1270"/>
      <c r="BA167" s="1385" t="s">
        <v>1840</v>
      </c>
      <c r="BB167" s="1374"/>
      <c r="BC167" s="1270"/>
      <c r="BD167" s="1270"/>
      <c r="BE167" s="1271"/>
      <c r="BF167" s="1271"/>
      <c r="BG167" s="1271"/>
      <c r="BH167" s="1271"/>
      <c r="BI167" s="1271"/>
      <c r="BJ167" s="1271"/>
      <c r="BK167" s="1271"/>
      <c r="BL167" s="1271"/>
      <c r="BM167" s="1271"/>
      <c r="BN167" s="1271"/>
      <c r="BO167" s="1271"/>
      <c r="BP167" s="1271"/>
      <c r="BQ167" s="1271"/>
      <c r="BR167" s="1271"/>
      <c r="BS167" s="1271"/>
      <c r="BT167" s="1271"/>
      <c r="BU167" s="1271"/>
      <c r="BV167" s="1271"/>
      <c r="BW167" s="1271"/>
      <c r="BX167" s="1271"/>
      <c r="BY167" s="1271"/>
    </row>
    <row r="168" spans="1:77" s="1257" customFormat="1" hidden="1">
      <c r="A168" s="1380"/>
      <c r="B168" s="1273"/>
      <c r="C168" s="1330" t="s">
        <v>1210</v>
      </c>
      <c r="D168" s="1262"/>
      <c r="E168" s="1262"/>
      <c r="F168" s="1262"/>
      <c r="G168" s="1262"/>
      <c r="H168" s="1270"/>
      <c r="I168" s="1262"/>
      <c r="J168" s="1262"/>
      <c r="K168" s="1262"/>
      <c r="L168" s="1331" t="s">
        <v>1374</v>
      </c>
      <c r="M168" s="1331"/>
      <c r="N168" s="1262"/>
      <c r="O168" s="1262"/>
      <c r="P168" s="1262"/>
      <c r="Q168" s="1262"/>
      <c r="R168" s="1332" t="s">
        <v>1465</v>
      </c>
      <c r="S168" s="1332">
        <v>0</v>
      </c>
      <c r="T168" s="1333" t="s">
        <v>1528</v>
      </c>
      <c r="U168" s="1332">
        <v>0</v>
      </c>
      <c r="V168" s="1332">
        <v>0</v>
      </c>
      <c r="W168" s="1332">
        <v>0</v>
      </c>
      <c r="X168" s="1332">
        <v>0</v>
      </c>
      <c r="Y168" s="1332">
        <v>0</v>
      </c>
      <c r="Z168" s="1262"/>
      <c r="AA168" s="1262"/>
      <c r="AB168" s="1262"/>
      <c r="AC168" s="1262"/>
      <c r="AD168" s="1262"/>
      <c r="AE168" s="1262"/>
      <c r="AF168" s="1262"/>
      <c r="AG168" s="1262"/>
      <c r="AH168" s="1262"/>
      <c r="AI168" s="1262"/>
      <c r="AJ168" s="1262"/>
      <c r="AK168" s="1262"/>
      <c r="AL168" s="1262"/>
      <c r="AM168" s="1262"/>
      <c r="AN168" s="1262"/>
      <c r="AO168" s="1262"/>
      <c r="AP168" s="1262"/>
      <c r="AQ168" s="1331" t="s">
        <v>204</v>
      </c>
      <c r="AR168" s="1331">
        <v>2000</v>
      </c>
      <c r="AS168" s="1262"/>
      <c r="AT168" s="1262"/>
      <c r="AU168" s="1262"/>
      <c r="AV168" s="1334">
        <v>192500</v>
      </c>
      <c r="AW168" s="1270"/>
      <c r="AX168" s="1270"/>
      <c r="AY168" s="1270"/>
      <c r="AZ168" s="1270"/>
      <c r="BA168" s="1385" t="s">
        <v>1840</v>
      </c>
      <c r="BB168" s="1374"/>
      <c r="BC168" s="1270"/>
      <c r="BD168" s="1270"/>
      <c r="BE168" s="1256"/>
      <c r="BF168" s="1256"/>
      <c r="BG168" s="1256"/>
      <c r="BH168" s="1256"/>
      <c r="BI168" s="1256"/>
      <c r="BJ168" s="1256"/>
      <c r="BK168" s="1256"/>
      <c r="BL168" s="1256"/>
      <c r="BM168" s="1256"/>
      <c r="BN168" s="1256"/>
      <c r="BO168" s="1256"/>
      <c r="BP168" s="1256"/>
      <c r="BQ168" s="1256"/>
      <c r="BR168" s="1256"/>
      <c r="BS168" s="1256"/>
      <c r="BT168" s="1256"/>
      <c r="BU168" s="1256"/>
      <c r="BV168" s="1256"/>
      <c r="BW168" s="1256"/>
      <c r="BX168" s="1256"/>
      <c r="BY168" s="1256"/>
    </row>
    <row r="169" spans="1:77" s="1257" customFormat="1" hidden="1">
      <c r="A169" s="1380"/>
      <c r="B169" s="1273"/>
      <c r="C169" s="1330" t="s">
        <v>1207</v>
      </c>
      <c r="D169" s="1262"/>
      <c r="E169" s="1262"/>
      <c r="F169" s="1262"/>
      <c r="G169" s="1262"/>
      <c r="H169" s="1270"/>
      <c r="I169" s="1262"/>
      <c r="J169" s="1262"/>
      <c r="K169" s="1262"/>
      <c r="L169" s="1331" t="s">
        <v>1365</v>
      </c>
      <c r="M169" s="1331"/>
      <c r="N169" s="1262"/>
      <c r="O169" s="1262"/>
      <c r="P169" s="1262"/>
      <c r="Q169" s="1262"/>
      <c r="R169" s="1332" t="s">
        <v>747</v>
      </c>
      <c r="S169" s="1332">
        <v>0</v>
      </c>
      <c r="T169" s="1333" t="s">
        <v>1528</v>
      </c>
      <c r="U169" s="1332">
        <v>0</v>
      </c>
      <c r="V169" s="1332">
        <v>0</v>
      </c>
      <c r="W169" s="1332">
        <v>0</v>
      </c>
      <c r="X169" s="1332">
        <v>0</v>
      </c>
      <c r="Y169" s="1332">
        <v>0</v>
      </c>
      <c r="Z169" s="1262"/>
      <c r="AA169" s="1262"/>
      <c r="AB169" s="1262"/>
      <c r="AC169" s="1262"/>
      <c r="AD169" s="1262"/>
      <c r="AE169" s="1262"/>
      <c r="AF169" s="1262"/>
      <c r="AG169" s="1262"/>
      <c r="AH169" s="1262"/>
      <c r="AI169" s="1262"/>
      <c r="AJ169" s="1262"/>
      <c r="AK169" s="1262"/>
      <c r="AL169" s="1262"/>
      <c r="AM169" s="1262"/>
      <c r="AN169" s="1262"/>
      <c r="AO169" s="1262"/>
      <c r="AP169" s="1262"/>
      <c r="AQ169" s="1331" t="s">
        <v>204</v>
      </c>
      <c r="AR169" s="1331">
        <v>2000</v>
      </c>
      <c r="AS169" s="1262"/>
      <c r="AT169" s="1262"/>
      <c r="AU169" s="1262"/>
      <c r="AV169" s="1334">
        <v>1050000</v>
      </c>
      <c r="AW169" s="1270"/>
      <c r="AX169" s="1270"/>
      <c r="AY169" s="1270"/>
      <c r="AZ169" s="1270"/>
      <c r="BA169" s="1385" t="s">
        <v>1840</v>
      </c>
      <c r="BB169" s="1374"/>
      <c r="BC169" s="1270"/>
      <c r="BD169" s="1270"/>
      <c r="BE169" s="1256"/>
      <c r="BF169" s="1256"/>
      <c r="BG169" s="1256"/>
      <c r="BH169" s="1256"/>
      <c r="BI169" s="1256"/>
      <c r="BJ169" s="1256"/>
      <c r="BK169" s="1256"/>
      <c r="BL169" s="1256"/>
      <c r="BM169" s="1256"/>
      <c r="BN169" s="1256"/>
      <c r="BO169" s="1256"/>
      <c r="BP169" s="1256"/>
      <c r="BQ169" s="1256"/>
      <c r="BR169" s="1256"/>
      <c r="BS169" s="1256"/>
      <c r="BT169" s="1256"/>
      <c r="BU169" s="1256"/>
      <c r="BV169" s="1256"/>
      <c r="BW169" s="1256"/>
      <c r="BX169" s="1256"/>
      <c r="BY169" s="1256"/>
    </row>
    <row r="170" spans="1:77" s="1257" customFormat="1" hidden="1">
      <c r="A170" s="1380"/>
      <c r="B170" s="1273"/>
      <c r="C170" s="1330" t="s">
        <v>1207</v>
      </c>
      <c r="D170" s="1262"/>
      <c r="E170" s="1262"/>
      <c r="F170" s="1262"/>
      <c r="G170" s="1262"/>
      <c r="H170" s="1270"/>
      <c r="I170" s="1262"/>
      <c r="J170" s="1262"/>
      <c r="K170" s="1262"/>
      <c r="L170" s="1331" t="s">
        <v>1365</v>
      </c>
      <c r="M170" s="1331"/>
      <c r="N170" s="1262"/>
      <c r="O170" s="1262"/>
      <c r="P170" s="1262"/>
      <c r="Q170" s="1262"/>
      <c r="R170" s="1332" t="s">
        <v>1484</v>
      </c>
      <c r="S170" s="1332">
        <v>0</v>
      </c>
      <c r="T170" s="1333" t="s">
        <v>230</v>
      </c>
      <c r="U170" s="1332">
        <v>0</v>
      </c>
      <c r="V170" s="1332">
        <v>0</v>
      </c>
      <c r="W170" s="1332">
        <v>0</v>
      </c>
      <c r="X170" s="1332">
        <v>0</v>
      </c>
      <c r="Y170" s="1332">
        <v>0</v>
      </c>
      <c r="Z170" s="1262"/>
      <c r="AA170" s="1262"/>
      <c r="AB170" s="1262"/>
      <c r="AC170" s="1262"/>
      <c r="AD170" s="1262"/>
      <c r="AE170" s="1262"/>
      <c r="AF170" s="1262"/>
      <c r="AG170" s="1262"/>
      <c r="AH170" s="1262"/>
      <c r="AI170" s="1262"/>
      <c r="AJ170" s="1262"/>
      <c r="AK170" s="1262"/>
      <c r="AL170" s="1262"/>
      <c r="AM170" s="1262"/>
      <c r="AN170" s="1262"/>
      <c r="AO170" s="1262"/>
      <c r="AP170" s="1262"/>
      <c r="AQ170" s="1331" t="s">
        <v>204</v>
      </c>
      <c r="AR170" s="1331">
        <v>2000</v>
      </c>
      <c r="AS170" s="1262"/>
      <c r="AT170" s="1262"/>
      <c r="AU170" s="1262"/>
      <c r="AV170" s="1334">
        <v>1125000</v>
      </c>
      <c r="AW170" s="1270"/>
      <c r="AX170" s="1270"/>
      <c r="AY170" s="1270"/>
      <c r="AZ170" s="1270"/>
      <c r="BA170" s="1385" t="s">
        <v>1840</v>
      </c>
      <c r="BB170" s="1374"/>
      <c r="BC170" s="1270"/>
      <c r="BD170" s="1270"/>
      <c r="BE170" s="1256"/>
      <c r="BF170" s="1256"/>
      <c r="BG170" s="1256"/>
      <c r="BH170" s="1256"/>
      <c r="BI170" s="1256"/>
      <c r="BJ170" s="1256"/>
      <c r="BK170" s="1256"/>
      <c r="BL170" s="1256"/>
      <c r="BM170" s="1256"/>
      <c r="BN170" s="1256"/>
      <c r="BO170" s="1256"/>
      <c r="BP170" s="1256"/>
      <c r="BQ170" s="1256"/>
      <c r="BR170" s="1256"/>
      <c r="BS170" s="1256"/>
      <c r="BT170" s="1256"/>
      <c r="BU170" s="1256"/>
      <c r="BV170" s="1256"/>
      <c r="BW170" s="1256"/>
      <c r="BX170" s="1256"/>
      <c r="BY170" s="1256"/>
    </row>
    <row r="171" spans="1:77" s="1257" customFormat="1" hidden="1">
      <c r="A171" s="1380"/>
      <c r="B171" s="1273"/>
      <c r="C171" s="1330" t="s">
        <v>1204</v>
      </c>
      <c r="D171" s="1262"/>
      <c r="E171" s="1262"/>
      <c r="F171" s="1262"/>
      <c r="G171" s="1262"/>
      <c r="H171" s="1270"/>
      <c r="I171" s="1262"/>
      <c r="J171" s="1262"/>
      <c r="K171" s="1262"/>
      <c r="L171" s="1331" t="s">
        <v>1370</v>
      </c>
      <c r="M171" s="1331"/>
      <c r="N171" s="1262"/>
      <c r="O171" s="1262"/>
      <c r="P171" s="1262"/>
      <c r="Q171" s="1262"/>
      <c r="R171" s="1332" t="s">
        <v>1450</v>
      </c>
      <c r="S171" s="1332">
        <v>0</v>
      </c>
      <c r="T171" s="1333" t="s">
        <v>220</v>
      </c>
      <c r="U171" s="1332">
        <v>0</v>
      </c>
      <c r="V171" s="1332">
        <v>0</v>
      </c>
      <c r="W171" s="1332">
        <v>0</v>
      </c>
      <c r="X171" s="1332">
        <v>0</v>
      </c>
      <c r="Y171" s="1332">
        <v>0</v>
      </c>
      <c r="Z171" s="1262"/>
      <c r="AA171" s="1262"/>
      <c r="AB171" s="1262"/>
      <c r="AC171" s="1262"/>
      <c r="AD171" s="1262"/>
      <c r="AE171" s="1262"/>
      <c r="AF171" s="1262"/>
      <c r="AG171" s="1262"/>
      <c r="AH171" s="1262"/>
      <c r="AI171" s="1262"/>
      <c r="AJ171" s="1262"/>
      <c r="AK171" s="1262"/>
      <c r="AL171" s="1262"/>
      <c r="AM171" s="1262"/>
      <c r="AN171" s="1262"/>
      <c r="AO171" s="1262"/>
      <c r="AP171" s="1262"/>
      <c r="AQ171" s="1331" t="s">
        <v>204</v>
      </c>
      <c r="AR171" s="1331">
        <v>2000</v>
      </c>
      <c r="AS171" s="1262"/>
      <c r="AT171" s="1262"/>
      <c r="AU171" s="1262"/>
      <c r="AV171" s="1334">
        <v>22500</v>
      </c>
      <c r="AW171" s="1270"/>
      <c r="AX171" s="1270"/>
      <c r="AY171" s="1270"/>
      <c r="AZ171" s="1270"/>
      <c r="BA171" s="1385" t="s">
        <v>1840</v>
      </c>
      <c r="BB171" s="1374"/>
      <c r="BC171" s="1270"/>
      <c r="BD171" s="1270"/>
      <c r="BE171" s="1256"/>
      <c r="BF171" s="1256"/>
      <c r="BG171" s="1256"/>
      <c r="BH171" s="1256"/>
      <c r="BI171" s="1256"/>
      <c r="BJ171" s="1256"/>
      <c r="BK171" s="1256"/>
      <c r="BL171" s="1256"/>
      <c r="BM171" s="1256"/>
      <c r="BN171" s="1256"/>
      <c r="BO171" s="1256"/>
      <c r="BP171" s="1256"/>
      <c r="BQ171" s="1256"/>
      <c r="BR171" s="1256"/>
      <c r="BS171" s="1256"/>
      <c r="BT171" s="1256"/>
      <c r="BU171" s="1256"/>
      <c r="BV171" s="1256"/>
      <c r="BW171" s="1256"/>
      <c r="BX171" s="1256"/>
      <c r="BY171" s="1256"/>
    </row>
    <row r="172" spans="1:77" s="1257" customFormat="1" hidden="1">
      <c r="A172" s="1380"/>
      <c r="B172" s="1273"/>
      <c r="C172" s="1330" t="s">
        <v>1245</v>
      </c>
      <c r="D172" s="1262"/>
      <c r="E172" s="1262"/>
      <c r="F172" s="1262"/>
      <c r="G172" s="1262"/>
      <c r="H172" s="1270"/>
      <c r="I172" s="1262"/>
      <c r="J172" s="1262"/>
      <c r="K172" s="1262"/>
      <c r="L172" s="1331" t="s">
        <v>1388</v>
      </c>
      <c r="M172" s="1331"/>
      <c r="N172" s="1262"/>
      <c r="O172" s="1262"/>
      <c r="P172" s="1262"/>
      <c r="Q172" s="1262"/>
      <c r="R172" s="1332" t="s">
        <v>1465</v>
      </c>
      <c r="S172" s="1332">
        <v>0</v>
      </c>
      <c r="T172" s="1333" t="s">
        <v>222</v>
      </c>
      <c r="U172" s="1332">
        <v>0</v>
      </c>
      <c r="V172" s="1332">
        <v>0</v>
      </c>
      <c r="W172" s="1332">
        <v>0</v>
      </c>
      <c r="X172" s="1332">
        <v>0</v>
      </c>
      <c r="Y172" s="1332">
        <v>0</v>
      </c>
      <c r="Z172" s="1262"/>
      <c r="AA172" s="1262"/>
      <c r="AB172" s="1262"/>
      <c r="AC172" s="1262"/>
      <c r="AD172" s="1262"/>
      <c r="AE172" s="1262"/>
      <c r="AF172" s="1262"/>
      <c r="AG172" s="1262"/>
      <c r="AH172" s="1262"/>
      <c r="AI172" s="1262"/>
      <c r="AJ172" s="1262"/>
      <c r="AK172" s="1262"/>
      <c r="AL172" s="1262"/>
      <c r="AM172" s="1262"/>
      <c r="AN172" s="1262"/>
      <c r="AO172" s="1262"/>
      <c r="AP172" s="1262"/>
      <c r="AQ172" s="1331" t="s">
        <v>204</v>
      </c>
      <c r="AR172" s="1331">
        <v>2005</v>
      </c>
      <c r="AS172" s="1262"/>
      <c r="AT172" s="1262"/>
      <c r="AU172" s="1262"/>
      <c r="AV172" s="1334">
        <v>875000</v>
      </c>
      <c r="AW172" s="1270"/>
      <c r="AX172" s="1270"/>
      <c r="AY172" s="1270"/>
      <c r="AZ172" s="1270"/>
      <c r="BA172" s="1385" t="s">
        <v>1840</v>
      </c>
      <c r="BB172" s="1374"/>
      <c r="BC172" s="1270"/>
      <c r="BD172" s="1270"/>
      <c r="BE172" s="1256"/>
      <c r="BF172" s="1256"/>
      <c r="BG172" s="1256"/>
      <c r="BH172" s="1256"/>
      <c r="BI172" s="1256"/>
      <c r="BJ172" s="1256"/>
      <c r="BK172" s="1256"/>
      <c r="BL172" s="1256"/>
      <c r="BM172" s="1256"/>
      <c r="BN172" s="1256"/>
      <c r="BO172" s="1256"/>
      <c r="BP172" s="1256"/>
      <c r="BQ172" s="1256"/>
      <c r="BR172" s="1256"/>
      <c r="BS172" s="1256"/>
      <c r="BT172" s="1256"/>
      <c r="BU172" s="1256"/>
      <c r="BV172" s="1256"/>
      <c r="BW172" s="1256"/>
      <c r="BX172" s="1256"/>
      <c r="BY172" s="1256"/>
    </row>
    <row r="173" spans="1:77" s="1257" customFormat="1" hidden="1">
      <c r="A173" s="1380"/>
      <c r="B173" s="1273"/>
      <c r="C173" s="1330" t="s">
        <v>1212</v>
      </c>
      <c r="D173" s="1262"/>
      <c r="E173" s="1262"/>
      <c r="F173" s="1262"/>
      <c r="G173" s="1262"/>
      <c r="H173" s="1270"/>
      <c r="I173" s="1262"/>
      <c r="J173" s="1262"/>
      <c r="K173" s="1262"/>
      <c r="L173" s="1331" t="s">
        <v>1376</v>
      </c>
      <c r="M173" s="1331"/>
      <c r="N173" s="1262"/>
      <c r="O173" s="1262"/>
      <c r="P173" s="1262"/>
      <c r="Q173" s="1262"/>
      <c r="R173" s="1332" t="s">
        <v>747</v>
      </c>
      <c r="S173" s="1332">
        <v>0</v>
      </c>
      <c r="T173" s="1333" t="s">
        <v>1532</v>
      </c>
      <c r="U173" s="1332">
        <v>0</v>
      </c>
      <c r="V173" s="1332">
        <v>0</v>
      </c>
      <c r="W173" s="1332">
        <v>0</v>
      </c>
      <c r="X173" s="1332">
        <v>0</v>
      </c>
      <c r="Y173" s="1332">
        <v>0</v>
      </c>
      <c r="Z173" s="1262"/>
      <c r="AA173" s="1262"/>
      <c r="AB173" s="1262"/>
      <c r="AC173" s="1262"/>
      <c r="AD173" s="1262"/>
      <c r="AE173" s="1262"/>
      <c r="AF173" s="1262"/>
      <c r="AG173" s="1262"/>
      <c r="AH173" s="1262"/>
      <c r="AI173" s="1262"/>
      <c r="AJ173" s="1262"/>
      <c r="AK173" s="1262"/>
      <c r="AL173" s="1262"/>
      <c r="AM173" s="1262"/>
      <c r="AN173" s="1262"/>
      <c r="AO173" s="1262"/>
      <c r="AP173" s="1262"/>
      <c r="AQ173" s="1331" t="s">
        <v>204</v>
      </c>
      <c r="AR173" s="1331">
        <v>2001</v>
      </c>
      <c r="AS173" s="1262"/>
      <c r="AT173" s="1262"/>
      <c r="AU173" s="1262"/>
      <c r="AV173" s="1334">
        <v>475000</v>
      </c>
      <c r="AW173" s="1270"/>
      <c r="AX173" s="1270"/>
      <c r="AY173" s="1270"/>
      <c r="AZ173" s="1270"/>
      <c r="BA173" s="1385" t="s">
        <v>1840</v>
      </c>
      <c r="BB173" s="1374"/>
      <c r="BC173" s="1270"/>
      <c r="BD173" s="1270"/>
      <c r="BE173" s="1256"/>
      <c r="BF173" s="1256"/>
      <c r="BG173" s="1256"/>
      <c r="BH173" s="1256"/>
      <c r="BI173" s="1256"/>
      <c r="BJ173" s="1256"/>
      <c r="BK173" s="1256"/>
      <c r="BL173" s="1256"/>
      <c r="BM173" s="1256"/>
      <c r="BN173" s="1256"/>
      <c r="BO173" s="1256"/>
      <c r="BP173" s="1256"/>
      <c r="BQ173" s="1256"/>
      <c r="BR173" s="1256"/>
      <c r="BS173" s="1256"/>
      <c r="BT173" s="1256"/>
      <c r="BU173" s="1256"/>
      <c r="BV173" s="1256"/>
      <c r="BW173" s="1256"/>
      <c r="BX173" s="1256"/>
      <c r="BY173" s="1256"/>
    </row>
    <row r="174" spans="1:77" s="1257" customFormat="1" hidden="1">
      <c r="A174" s="1380"/>
      <c r="B174" s="1273"/>
      <c r="C174" s="1330" t="s">
        <v>1254</v>
      </c>
      <c r="D174" s="1262"/>
      <c r="E174" s="1262"/>
      <c r="F174" s="1262"/>
      <c r="G174" s="1262"/>
      <c r="H174" s="1270"/>
      <c r="I174" s="1262"/>
      <c r="J174" s="1262"/>
      <c r="K174" s="1262"/>
      <c r="L174" s="1331" t="s">
        <v>1412</v>
      </c>
      <c r="M174" s="1331"/>
      <c r="N174" s="1262"/>
      <c r="O174" s="1262"/>
      <c r="P174" s="1262"/>
      <c r="Q174" s="1262"/>
      <c r="R174" s="1332" t="s">
        <v>747</v>
      </c>
      <c r="S174" s="1332">
        <v>0</v>
      </c>
      <c r="T174" s="1333" t="s">
        <v>233</v>
      </c>
      <c r="U174" s="1332">
        <v>0</v>
      </c>
      <c r="V174" s="1332">
        <v>0</v>
      </c>
      <c r="W174" s="1332">
        <v>0</v>
      </c>
      <c r="X174" s="1332">
        <v>0</v>
      </c>
      <c r="Y174" s="1332">
        <v>0</v>
      </c>
      <c r="Z174" s="1262"/>
      <c r="AA174" s="1262"/>
      <c r="AB174" s="1262"/>
      <c r="AC174" s="1262"/>
      <c r="AD174" s="1262"/>
      <c r="AE174" s="1262"/>
      <c r="AF174" s="1262"/>
      <c r="AG174" s="1262"/>
      <c r="AH174" s="1262"/>
      <c r="AI174" s="1262"/>
      <c r="AJ174" s="1262"/>
      <c r="AK174" s="1262"/>
      <c r="AL174" s="1262"/>
      <c r="AM174" s="1262"/>
      <c r="AN174" s="1262"/>
      <c r="AO174" s="1262"/>
      <c r="AP174" s="1262"/>
      <c r="AQ174" s="1331" t="s">
        <v>204</v>
      </c>
      <c r="AR174" s="1331">
        <v>2000</v>
      </c>
      <c r="AS174" s="1262"/>
      <c r="AT174" s="1262"/>
      <c r="AU174" s="1262"/>
      <c r="AV174" s="1334">
        <v>500000</v>
      </c>
      <c r="AW174" s="1270"/>
      <c r="AX174" s="1270"/>
      <c r="AY174" s="1270"/>
      <c r="AZ174" s="1270"/>
      <c r="BA174" s="1385" t="s">
        <v>1840</v>
      </c>
      <c r="BB174" s="1374"/>
      <c r="BC174" s="1270"/>
      <c r="BD174" s="1270"/>
      <c r="BE174" s="1256"/>
      <c r="BF174" s="1256"/>
      <c r="BG174" s="1256"/>
      <c r="BH174" s="1256"/>
      <c r="BI174" s="1256"/>
      <c r="BJ174" s="1256"/>
      <c r="BK174" s="1256"/>
      <c r="BL174" s="1256"/>
      <c r="BM174" s="1256"/>
      <c r="BN174" s="1256"/>
      <c r="BO174" s="1256"/>
      <c r="BP174" s="1256"/>
      <c r="BQ174" s="1256"/>
      <c r="BR174" s="1256"/>
      <c r="BS174" s="1256"/>
      <c r="BT174" s="1256"/>
      <c r="BU174" s="1256"/>
      <c r="BV174" s="1256"/>
      <c r="BW174" s="1256"/>
      <c r="BX174" s="1256"/>
      <c r="BY174" s="1256"/>
    </row>
    <row r="175" spans="1:77" s="1256" customFormat="1" hidden="1">
      <c r="A175" s="1380"/>
      <c r="B175" s="1273"/>
      <c r="C175" s="1330" t="s">
        <v>1212</v>
      </c>
      <c r="D175" s="1262"/>
      <c r="E175" s="1262"/>
      <c r="F175" s="1262"/>
      <c r="G175" s="1262"/>
      <c r="H175" s="1270"/>
      <c r="I175" s="1262"/>
      <c r="J175" s="1262"/>
      <c r="K175" s="1262"/>
      <c r="L175" s="1331" t="s">
        <v>1376</v>
      </c>
      <c r="M175" s="1331"/>
      <c r="N175" s="1262"/>
      <c r="O175" s="1262"/>
      <c r="P175" s="1262"/>
      <c r="Q175" s="1262"/>
      <c r="R175" s="1332" t="s">
        <v>747</v>
      </c>
      <c r="S175" s="1332">
        <v>0</v>
      </c>
      <c r="T175" s="1333" t="s">
        <v>233</v>
      </c>
      <c r="U175" s="1332">
        <v>0</v>
      </c>
      <c r="V175" s="1332">
        <v>0</v>
      </c>
      <c r="W175" s="1332">
        <v>0</v>
      </c>
      <c r="X175" s="1332">
        <v>0</v>
      </c>
      <c r="Y175" s="1332">
        <v>0</v>
      </c>
      <c r="Z175" s="1262"/>
      <c r="AA175" s="1262"/>
      <c r="AB175" s="1262"/>
      <c r="AC175" s="1262"/>
      <c r="AD175" s="1262"/>
      <c r="AE175" s="1262"/>
      <c r="AF175" s="1262"/>
      <c r="AG175" s="1262"/>
      <c r="AH175" s="1262"/>
      <c r="AI175" s="1262"/>
      <c r="AJ175" s="1262"/>
      <c r="AK175" s="1262"/>
      <c r="AL175" s="1262"/>
      <c r="AM175" s="1262"/>
      <c r="AN175" s="1262"/>
      <c r="AO175" s="1262"/>
      <c r="AP175" s="1262"/>
      <c r="AQ175" s="1331" t="s">
        <v>204</v>
      </c>
      <c r="AR175" s="1331">
        <v>2000</v>
      </c>
      <c r="AS175" s="1262"/>
      <c r="AT175" s="1262"/>
      <c r="AU175" s="1262"/>
      <c r="AV175" s="1334">
        <v>425000</v>
      </c>
      <c r="AW175" s="1270"/>
      <c r="AX175" s="1270"/>
      <c r="AY175" s="1270"/>
      <c r="AZ175" s="1270"/>
      <c r="BA175" s="1385" t="s">
        <v>1840</v>
      </c>
      <c r="BB175" s="1374"/>
      <c r="BC175" s="1270"/>
      <c r="BD175" s="1270"/>
    </row>
    <row r="176" spans="1:77" s="1256" customFormat="1" hidden="1">
      <c r="A176" s="1380"/>
      <c r="B176" s="1273"/>
      <c r="C176" s="1330" t="s">
        <v>285</v>
      </c>
      <c r="D176" s="1262"/>
      <c r="E176" s="1262"/>
      <c r="F176" s="1262"/>
      <c r="G176" s="1262"/>
      <c r="H176" s="1270"/>
      <c r="I176" s="1262"/>
      <c r="J176" s="1262"/>
      <c r="K176" s="1262"/>
      <c r="L176" s="1331" t="s">
        <v>1373</v>
      </c>
      <c r="M176" s="1331"/>
      <c r="N176" s="1262"/>
      <c r="O176" s="1262"/>
      <c r="P176" s="1262"/>
      <c r="Q176" s="1262"/>
      <c r="R176" s="1332" t="s">
        <v>747</v>
      </c>
      <c r="S176" s="1332">
        <v>0</v>
      </c>
      <c r="T176" s="1333" t="s">
        <v>230</v>
      </c>
      <c r="U176" s="1332">
        <v>0</v>
      </c>
      <c r="V176" s="1332">
        <v>0</v>
      </c>
      <c r="W176" s="1332">
        <v>0</v>
      </c>
      <c r="X176" s="1332">
        <v>0</v>
      </c>
      <c r="Y176" s="1332">
        <v>0</v>
      </c>
      <c r="Z176" s="1262"/>
      <c r="AA176" s="1262"/>
      <c r="AB176" s="1262"/>
      <c r="AC176" s="1262"/>
      <c r="AD176" s="1262"/>
      <c r="AE176" s="1262"/>
      <c r="AF176" s="1262"/>
      <c r="AG176" s="1262"/>
      <c r="AH176" s="1262"/>
      <c r="AI176" s="1262"/>
      <c r="AJ176" s="1262"/>
      <c r="AK176" s="1262"/>
      <c r="AL176" s="1262"/>
      <c r="AM176" s="1262"/>
      <c r="AN176" s="1262"/>
      <c r="AO176" s="1262"/>
      <c r="AP176" s="1262"/>
      <c r="AQ176" s="1331" t="s">
        <v>204</v>
      </c>
      <c r="AR176" s="1331">
        <v>2003</v>
      </c>
      <c r="AS176" s="1262"/>
      <c r="AT176" s="1262"/>
      <c r="AU176" s="1262"/>
      <c r="AV176" s="1334">
        <v>875000</v>
      </c>
      <c r="AW176" s="1270"/>
      <c r="AX176" s="1270"/>
      <c r="AY176" s="1270"/>
      <c r="AZ176" s="1270"/>
      <c r="BA176" s="1385" t="s">
        <v>1840</v>
      </c>
      <c r="BB176" s="1374"/>
      <c r="BC176" s="1270"/>
      <c r="BD176" s="1270"/>
    </row>
    <row r="177" spans="1:56" s="1256" customFormat="1" hidden="1">
      <c r="A177" s="1380"/>
      <c r="B177" s="1273"/>
      <c r="C177" s="1330" t="s">
        <v>1212</v>
      </c>
      <c r="D177" s="1262"/>
      <c r="E177" s="1262"/>
      <c r="F177" s="1262"/>
      <c r="G177" s="1262"/>
      <c r="H177" s="1270"/>
      <c r="I177" s="1262"/>
      <c r="J177" s="1262"/>
      <c r="K177" s="1262"/>
      <c r="L177" s="1331" t="s">
        <v>1413</v>
      </c>
      <c r="M177" s="1331"/>
      <c r="N177" s="1262"/>
      <c r="O177" s="1262"/>
      <c r="P177" s="1262"/>
      <c r="Q177" s="1262"/>
      <c r="R177" s="1332" t="s">
        <v>747</v>
      </c>
      <c r="S177" s="1332">
        <v>0</v>
      </c>
      <c r="T177" s="1333" t="s">
        <v>233</v>
      </c>
      <c r="U177" s="1332">
        <v>0</v>
      </c>
      <c r="V177" s="1332">
        <v>0</v>
      </c>
      <c r="W177" s="1332">
        <v>0</v>
      </c>
      <c r="X177" s="1332">
        <v>0</v>
      </c>
      <c r="Y177" s="1332">
        <v>0</v>
      </c>
      <c r="Z177" s="1262"/>
      <c r="AA177" s="1262"/>
      <c r="AB177" s="1262"/>
      <c r="AC177" s="1262"/>
      <c r="AD177" s="1262"/>
      <c r="AE177" s="1262"/>
      <c r="AF177" s="1262"/>
      <c r="AG177" s="1262"/>
      <c r="AH177" s="1262"/>
      <c r="AI177" s="1262"/>
      <c r="AJ177" s="1262"/>
      <c r="AK177" s="1262"/>
      <c r="AL177" s="1262"/>
      <c r="AM177" s="1262"/>
      <c r="AN177" s="1262"/>
      <c r="AO177" s="1262"/>
      <c r="AP177" s="1262"/>
      <c r="AQ177" s="1331" t="s">
        <v>204</v>
      </c>
      <c r="AR177" s="1331">
        <v>2004</v>
      </c>
      <c r="AS177" s="1262"/>
      <c r="AT177" s="1262"/>
      <c r="AU177" s="1262"/>
      <c r="AV177" s="1334">
        <v>1190000</v>
      </c>
      <c r="AW177" s="1270"/>
      <c r="AX177" s="1270"/>
      <c r="AY177" s="1270"/>
      <c r="AZ177" s="1270"/>
      <c r="BA177" s="1385" t="s">
        <v>1840</v>
      </c>
      <c r="BB177" s="1374"/>
      <c r="BC177" s="1270"/>
      <c r="BD177" s="1270"/>
    </row>
    <row r="178" spans="1:56" s="1256" customFormat="1" hidden="1">
      <c r="A178" s="1380"/>
      <c r="B178" s="1273"/>
      <c r="C178" s="1330" t="s">
        <v>1255</v>
      </c>
      <c r="D178" s="1262"/>
      <c r="E178" s="1262"/>
      <c r="F178" s="1262"/>
      <c r="G178" s="1262"/>
      <c r="H178" s="1270"/>
      <c r="I178" s="1262"/>
      <c r="J178" s="1262"/>
      <c r="K178" s="1262"/>
      <c r="L178" s="1331" t="s">
        <v>1365</v>
      </c>
      <c r="M178" s="1331"/>
      <c r="N178" s="1262"/>
      <c r="O178" s="1262"/>
      <c r="P178" s="1262"/>
      <c r="Q178" s="1262"/>
      <c r="R178" s="1332" t="s">
        <v>145</v>
      </c>
      <c r="S178" s="1332">
        <v>0</v>
      </c>
      <c r="T178" s="1333" t="s">
        <v>1525</v>
      </c>
      <c r="U178" s="1332">
        <v>0</v>
      </c>
      <c r="V178" s="1332">
        <v>0</v>
      </c>
      <c r="W178" s="1332">
        <v>0</v>
      </c>
      <c r="X178" s="1332">
        <v>0</v>
      </c>
      <c r="Y178" s="1332">
        <v>0</v>
      </c>
      <c r="Z178" s="1262"/>
      <c r="AA178" s="1262"/>
      <c r="AB178" s="1262"/>
      <c r="AC178" s="1262"/>
      <c r="AD178" s="1262"/>
      <c r="AE178" s="1262"/>
      <c r="AF178" s="1262"/>
      <c r="AG178" s="1262"/>
      <c r="AH178" s="1262"/>
      <c r="AI178" s="1262"/>
      <c r="AJ178" s="1262"/>
      <c r="AK178" s="1262"/>
      <c r="AL178" s="1262"/>
      <c r="AM178" s="1262"/>
      <c r="AN178" s="1262"/>
      <c r="AO178" s="1262"/>
      <c r="AP178" s="1262"/>
      <c r="AQ178" s="1331" t="s">
        <v>204</v>
      </c>
      <c r="AR178" s="1331">
        <v>2004</v>
      </c>
      <c r="AS178" s="1262"/>
      <c r="AT178" s="1262"/>
      <c r="AU178" s="1262"/>
      <c r="AV178" s="1334">
        <v>105000</v>
      </c>
      <c r="AW178" s="1270"/>
      <c r="AX178" s="1270"/>
      <c r="AY178" s="1270"/>
      <c r="AZ178" s="1270"/>
      <c r="BA178" s="1385" t="s">
        <v>1840</v>
      </c>
      <c r="BB178" s="1374"/>
      <c r="BC178" s="1270"/>
      <c r="BD178" s="1270"/>
    </row>
    <row r="179" spans="1:56" s="1256" customFormat="1" hidden="1">
      <c r="A179" s="1380"/>
      <c r="B179" s="1273"/>
      <c r="C179" s="1330" t="s">
        <v>1204</v>
      </c>
      <c r="D179" s="1262"/>
      <c r="E179" s="1262"/>
      <c r="F179" s="1262"/>
      <c r="G179" s="1262"/>
      <c r="H179" s="1270"/>
      <c r="I179" s="1262"/>
      <c r="J179" s="1262"/>
      <c r="K179" s="1262"/>
      <c r="L179" s="1331" t="s">
        <v>1370</v>
      </c>
      <c r="M179" s="1331"/>
      <c r="N179" s="1262"/>
      <c r="O179" s="1262"/>
      <c r="P179" s="1262"/>
      <c r="Q179" s="1262"/>
      <c r="R179" s="1332" t="s">
        <v>1463</v>
      </c>
      <c r="S179" s="1332">
        <v>0</v>
      </c>
      <c r="T179" s="1333" t="s">
        <v>220</v>
      </c>
      <c r="U179" s="1332">
        <v>0</v>
      </c>
      <c r="V179" s="1332">
        <v>0</v>
      </c>
      <c r="W179" s="1332">
        <v>0</v>
      </c>
      <c r="X179" s="1332">
        <v>0</v>
      </c>
      <c r="Y179" s="1332">
        <v>0</v>
      </c>
      <c r="Z179" s="1262"/>
      <c r="AA179" s="1262"/>
      <c r="AB179" s="1262"/>
      <c r="AC179" s="1262"/>
      <c r="AD179" s="1262"/>
      <c r="AE179" s="1262"/>
      <c r="AF179" s="1262"/>
      <c r="AG179" s="1262"/>
      <c r="AH179" s="1262"/>
      <c r="AI179" s="1262"/>
      <c r="AJ179" s="1262"/>
      <c r="AK179" s="1262"/>
      <c r="AL179" s="1262"/>
      <c r="AM179" s="1262"/>
      <c r="AN179" s="1262"/>
      <c r="AO179" s="1262"/>
      <c r="AP179" s="1262"/>
      <c r="AQ179" s="1331" t="s">
        <v>204</v>
      </c>
      <c r="AR179" s="1331">
        <v>2004</v>
      </c>
      <c r="AS179" s="1262"/>
      <c r="AT179" s="1262"/>
      <c r="AU179" s="1262"/>
      <c r="AV179" s="1334">
        <v>54000</v>
      </c>
      <c r="AW179" s="1270"/>
      <c r="AX179" s="1270"/>
      <c r="AY179" s="1270"/>
      <c r="AZ179" s="1270"/>
      <c r="BA179" s="1385" t="s">
        <v>1840</v>
      </c>
      <c r="BB179" s="1374"/>
      <c r="BC179" s="1270"/>
      <c r="BD179" s="1270"/>
    </row>
    <row r="180" spans="1:56" s="1256" customFormat="1" hidden="1">
      <c r="A180" s="1380"/>
      <c r="B180" s="1273"/>
      <c r="C180" s="1330" t="s">
        <v>1217</v>
      </c>
      <c r="D180" s="1262"/>
      <c r="E180" s="1262"/>
      <c r="F180" s="1262"/>
      <c r="G180" s="1262"/>
      <c r="H180" s="1270"/>
      <c r="I180" s="1262"/>
      <c r="J180" s="1262"/>
      <c r="K180" s="1262"/>
      <c r="L180" s="1331" t="s">
        <v>1381</v>
      </c>
      <c r="M180" s="1331"/>
      <c r="N180" s="1262"/>
      <c r="O180" s="1262"/>
      <c r="P180" s="1262"/>
      <c r="Q180" s="1262"/>
      <c r="R180" s="1332" t="s">
        <v>747</v>
      </c>
      <c r="S180" s="1332">
        <v>0</v>
      </c>
      <c r="T180" s="1333" t="s">
        <v>233</v>
      </c>
      <c r="U180" s="1332">
        <v>0</v>
      </c>
      <c r="V180" s="1332">
        <v>0</v>
      </c>
      <c r="W180" s="1332">
        <v>0</v>
      </c>
      <c r="X180" s="1332">
        <v>0</v>
      </c>
      <c r="Y180" s="1332">
        <v>0</v>
      </c>
      <c r="Z180" s="1262"/>
      <c r="AA180" s="1262"/>
      <c r="AB180" s="1262"/>
      <c r="AC180" s="1262"/>
      <c r="AD180" s="1262"/>
      <c r="AE180" s="1262"/>
      <c r="AF180" s="1262"/>
      <c r="AG180" s="1262"/>
      <c r="AH180" s="1262"/>
      <c r="AI180" s="1262"/>
      <c r="AJ180" s="1262"/>
      <c r="AK180" s="1262"/>
      <c r="AL180" s="1262"/>
      <c r="AM180" s="1262"/>
      <c r="AN180" s="1262"/>
      <c r="AO180" s="1262"/>
      <c r="AP180" s="1262"/>
      <c r="AQ180" s="1331" t="s">
        <v>204</v>
      </c>
      <c r="AR180" s="1331">
        <v>2006</v>
      </c>
      <c r="AS180" s="1262"/>
      <c r="AT180" s="1262"/>
      <c r="AU180" s="1262"/>
      <c r="AV180" s="1334">
        <v>1800000</v>
      </c>
      <c r="AW180" s="1270"/>
      <c r="AX180" s="1270"/>
      <c r="AY180" s="1270"/>
      <c r="AZ180" s="1270"/>
      <c r="BA180" s="1385" t="s">
        <v>1840</v>
      </c>
      <c r="BB180" s="1374"/>
      <c r="BC180" s="1270"/>
      <c r="BD180" s="1270"/>
    </row>
    <row r="181" spans="1:56" s="1256" customFormat="1" hidden="1">
      <c r="A181" s="1380"/>
      <c r="B181" s="1273"/>
      <c r="C181" s="1330" t="s">
        <v>1203</v>
      </c>
      <c r="D181" s="1262"/>
      <c r="E181" s="1262"/>
      <c r="F181" s="1262"/>
      <c r="G181" s="1262"/>
      <c r="H181" s="1270"/>
      <c r="I181" s="1262"/>
      <c r="J181" s="1262"/>
      <c r="K181" s="1262"/>
      <c r="L181" s="1331" t="s">
        <v>1369</v>
      </c>
      <c r="M181" s="1331"/>
      <c r="N181" s="1262"/>
      <c r="O181" s="1262"/>
      <c r="P181" s="1262"/>
      <c r="Q181" s="1262"/>
      <c r="R181" s="1332" t="s">
        <v>747</v>
      </c>
      <c r="S181" s="1332">
        <v>0</v>
      </c>
      <c r="T181" s="1333" t="s">
        <v>1525</v>
      </c>
      <c r="U181" s="1332">
        <v>0</v>
      </c>
      <c r="V181" s="1332">
        <v>0</v>
      </c>
      <c r="W181" s="1332">
        <v>0</v>
      </c>
      <c r="X181" s="1332">
        <v>0</v>
      </c>
      <c r="Y181" s="1332">
        <v>0</v>
      </c>
      <c r="Z181" s="1262"/>
      <c r="AA181" s="1262"/>
      <c r="AB181" s="1262"/>
      <c r="AC181" s="1262"/>
      <c r="AD181" s="1262"/>
      <c r="AE181" s="1262"/>
      <c r="AF181" s="1262"/>
      <c r="AG181" s="1262"/>
      <c r="AH181" s="1262"/>
      <c r="AI181" s="1262"/>
      <c r="AJ181" s="1262"/>
      <c r="AK181" s="1262"/>
      <c r="AL181" s="1262"/>
      <c r="AM181" s="1262"/>
      <c r="AN181" s="1262"/>
      <c r="AO181" s="1262"/>
      <c r="AP181" s="1262"/>
      <c r="AQ181" s="1331" t="s">
        <v>204</v>
      </c>
      <c r="AR181" s="1331">
        <v>2005</v>
      </c>
      <c r="AS181" s="1262"/>
      <c r="AT181" s="1262"/>
      <c r="AU181" s="1262"/>
      <c r="AV181" s="1334">
        <v>2280000</v>
      </c>
      <c r="AW181" s="1270"/>
      <c r="AX181" s="1270"/>
      <c r="AY181" s="1270"/>
      <c r="AZ181" s="1270"/>
      <c r="BA181" s="1385" t="s">
        <v>1840</v>
      </c>
      <c r="BB181" s="1374"/>
      <c r="BC181" s="1270"/>
      <c r="BD181" s="1270"/>
    </row>
    <row r="182" spans="1:56" s="1256" customFormat="1" hidden="1">
      <c r="A182" s="1380"/>
      <c r="B182" s="1273"/>
      <c r="C182" s="1330" t="s">
        <v>1205</v>
      </c>
      <c r="D182" s="1262"/>
      <c r="E182" s="1262"/>
      <c r="F182" s="1262"/>
      <c r="G182" s="1262"/>
      <c r="H182" s="1270"/>
      <c r="I182" s="1262"/>
      <c r="J182" s="1262"/>
      <c r="K182" s="1262"/>
      <c r="L182" s="1331" t="s">
        <v>1371</v>
      </c>
      <c r="M182" s="1331"/>
      <c r="N182" s="1262"/>
      <c r="O182" s="1262"/>
      <c r="P182" s="1262"/>
      <c r="Q182" s="1262"/>
      <c r="R182" s="1332" t="s">
        <v>1451</v>
      </c>
      <c r="S182" s="1332">
        <v>0</v>
      </c>
      <c r="T182" s="1333" t="s">
        <v>233</v>
      </c>
      <c r="U182" s="1332">
        <v>0</v>
      </c>
      <c r="V182" s="1332">
        <v>0</v>
      </c>
      <c r="W182" s="1332">
        <v>0</v>
      </c>
      <c r="X182" s="1332">
        <v>0</v>
      </c>
      <c r="Y182" s="1332">
        <v>0</v>
      </c>
      <c r="Z182" s="1262"/>
      <c r="AA182" s="1262"/>
      <c r="AB182" s="1262"/>
      <c r="AC182" s="1262"/>
      <c r="AD182" s="1262"/>
      <c r="AE182" s="1262"/>
      <c r="AF182" s="1262"/>
      <c r="AG182" s="1262"/>
      <c r="AH182" s="1262"/>
      <c r="AI182" s="1262"/>
      <c r="AJ182" s="1262"/>
      <c r="AK182" s="1262"/>
      <c r="AL182" s="1262"/>
      <c r="AM182" s="1262"/>
      <c r="AN182" s="1262"/>
      <c r="AO182" s="1262"/>
      <c r="AP182" s="1262"/>
      <c r="AQ182" s="1331" t="s">
        <v>204</v>
      </c>
      <c r="AR182" s="1331">
        <v>2006</v>
      </c>
      <c r="AS182" s="1262"/>
      <c r="AT182" s="1262"/>
      <c r="AU182" s="1262"/>
      <c r="AV182" s="1334">
        <v>2560000</v>
      </c>
      <c r="AW182" s="1270"/>
      <c r="AX182" s="1270"/>
      <c r="AY182" s="1270"/>
      <c r="AZ182" s="1270"/>
      <c r="BA182" s="1385" t="s">
        <v>1840</v>
      </c>
      <c r="BB182" s="1374"/>
      <c r="BC182" s="1270"/>
      <c r="BD182" s="1270"/>
    </row>
    <row r="183" spans="1:56" s="1256" customFormat="1" hidden="1">
      <c r="A183" s="1380"/>
      <c r="B183" s="1273"/>
      <c r="C183" s="1330" t="s">
        <v>1256</v>
      </c>
      <c r="D183" s="1262"/>
      <c r="E183" s="1262"/>
      <c r="F183" s="1262"/>
      <c r="G183" s="1262"/>
      <c r="H183" s="1270"/>
      <c r="I183" s="1262"/>
      <c r="J183" s="1262"/>
      <c r="K183" s="1262"/>
      <c r="L183" s="1331" t="s">
        <v>1377</v>
      </c>
      <c r="M183" s="1331"/>
      <c r="N183" s="1262"/>
      <c r="O183" s="1262"/>
      <c r="P183" s="1262"/>
      <c r="Q183" s="1262"/>
      <c r="R183" s="1332" t="s">
        <v>747</v>
      </c>
      <c r="S183" s="1332">
        <v>0</v>
      </c>
      <c r="T183" s="1333" t="s">
        <v>233</v>
      </c>
      <c r="U183" s="1332">
        <v>0</v>
      </c>
      <c r="V183" s="1332">
        <v>0</v>
      </c>
      <c r="W183" s="1332">
        <v>0</v>
      </c>
      <c r="X183" s="1332">
        <v>0</v>
      </c>
      <c r="Y183" s="1332">
        <v>0</v>
      </c>
      <c r="Z183" s="1262"/>
      <c r="AA183" s="1262"/>
      <c r="AB183" s="1262"/>
      <c r="AC183" s="1262"/>
      <c r="AD183" s="1262"/>
      <c r="AE183" s="1262"/>
      <c r="AF183" s="1262"/>
      <c r="AG183" s="1262"/>
      <c r="AH183" s="1262"/>
      <c r="AI183" s="1262"/>
      <c r="AJ183" s="1262"/>
      <c r="AK183" s="1262"/>
      <c r="AL183" s="1262"/>
      <c r="AM183" s="1262"/>
      <c r="AN183" s="1262"/>
      <c r="AO183" s="1262"/>
      <c r="AP183" s="1262"/>
      <c r="AQ183" s="1331" t="s">
        <v>204</v>
      </c>
      <c r="AR183" s="1331">
        <v>2006</v>
      </c>
      <c r="AS183" s="1262"/>
      <c r="AT183" s="1262"/>
      <c r="AU183" s="1262"/>
      <c r="AV183" s="1334">
        <v>1400000</v>
      </c>
      <c r="AW183" s="1270"/>
      <c r="AX183" s="1270"/>
      <c r="AY183" s="1270"/>
      <c r="AZ183" s="1270"/>
      <c r="BA183" s="1385" t="s">
        <v>1840</v>
      </c>
      <c r="BB183" s="1374"/>
      <c r="BC183" s="1270"/>
      <c r="BD183" s="1270"/>
    </row>
    <row r="184" spans="1:56" s="1256" customFormat="1" hidden="1">
      <c r="A184" s="1380"/>
      <c r="B184" s="1273"/>
      <c r="C184" s="1330" t="s">
        <v>1204</v>
      </c>
      <c r="D184" s="1262"/>
      <c r="E184" s="1262"/>
      <c r="F184" s="1262"/>
      <c r="G184" s="1262"/>
      <c r="H184" s="1270"/>
      <c r="I184" s="1262"/>
      <c r="J184" s="1262"/>
      <c r="K184" s="1262"/>
      <c r="L184" s="1331" t="s">
        <v>1370</v>
      </c>
      <c r="M184" s="1331"/>
      <c r="N184" s="1262"/>
      <c r="O184" s="1262"/>
      <c r="P184" s="1262"/>
      <c r="Q184" s="1262"/>
      <c r="R184" s="1332" t="s">
        <v>1463</v>
      </c>
      <c r="S184" s="1332">
        <v>0</v>
      </c>
      <c r="T184" s="1333" t="s">
        <v>220</v>
      </c>
      <c r="U184" s="1332">
        <v>0</v>
      </c>
      <c r="V184" s="1332">
        <v>0</v>
      </c>
      <c r="W184" s="1332">
        <v>0</v>
      </c>
      <c r="X184" s="1332">
        <v>0</v>
      </c>
      <c r="Y184" s="1332">
        <v>0</v>
      </c>
      <c r="Z184" s="1262"/>
      <c r="AA184" s="1262"/>
      <c r="AB184" s="1262"/>
      <c r="AC184" s="1262"/>
      <c r="AD184" s="1262"/>
      <c r="AE184" s="1262"/>
      <c r="AF184" s="1262"/>
      <c r="AG184" s="1262"/>
      <c r="AH184" s="1262"/>
      <c r="AI184" s="1262"/>
      <c r="AJ184" s="1262"/>
      <c r="AK184" s="1262"/>
      <c r="AL184" s="1262"/>
      <c r="AM184" s="1262"/>
      <c r="AN184" s="1262"/>
      <c r="AO184" s="1262"/>
      <c r="AP184" s="1262"/>
      <c r="AQ184" s="1331" t="s">
        <v>204</v>
      </c>
      <c r="AR184" s="1331">
        <v>2000</v>
      </c>
      <c r="AS184" s="1262"/>
      <c r="AT184" s="1262"/>
      <c r="AU184" s="1262"/>
      <c r="AV184" s="1334">
        <v>21000</v>
      </c>
      <c r="AW184" s="1270"/>
      <c r="AX184" s="1270"/>
      <c r="AY184" s="1270"/>
      <c r="AZ184" s="1270"/>
      <c r="BA184" s="1385" t="s">
        <v>1840</v>
      </c>
      <c r="BB184" s="1374"/>
      <c r="BC184" s="1270"/>
      <c r="BD184" s="1270"/>
    </row>
    <row r="185" spans="1:56" s="1256" customFormat="1" hidden="1">
      <c r="A185" s="1380"/>
      <c r="B185" s="1273"/>
      <c r="C185" s="1330" t="s">
        <v>1230</v>
      </c>
      <c r="D185" s="1262"/>
      <c r="E185" s="1262"/>
      <c r="F185" s="1262"/>
      <c r="G185" s="1262"/>
      <c r="H185" s="1270"/>
      <c r="I185" s="1262"/>
      <c r="J185" s="1262"/>
      <c r="K185" s="1262"/>
      <c r="L185" s="1331" t="s">
        <v>1393</v>
      </c>
      <c r="M185" s="1331"/>
      <c r="N185" s="1262"/>
      <c r="O185" s="1262"/>
      <c r="P185" s="1262"/>
      <c r="Q185" s="1262"/>
      <c r="R185" s="1332" t="s">
        <v>1485</v>
      </c>
      <c r="S185" s="1332">
        <v>0</v>
      </c>
      <c r="T185" s="1333" t="s">
        <v>221</v>
      </c>
      <c r="U185" s="1332">
        <v>0</v>
      </c>
      <c r="V185" s="1332">
        <v>0</v>
      </c>
      <c r="W185" s="1332">
        <v>0</v>
      </c>
      <c r="X185" s="1332">
        <v>0</v>
      </c>
      <c r="Y185" s="1332">
        <v>0</v>
      </c>
      <c r="Z185" s="1262"/>
      <c r="AA185" s="1262"/>
      <c r="AB185" s="1262"/>
      <c r="AC185" s="1262"/>
      <c r="AD185" s="1262"/>
      <c r="AE185" s="1262"/>
      <c r="AF185" s="1262"/>
      <c r="AG185" s="1262"/>
      <c r="AH185" s="1262"/>
      <c r="AI185" s="1262"/>
      <c r="AJ185" s="1262"/>
      <c r="AK185" s="1262"/>
      <c r="AL185" s="1262"/>
      <c r="AM185" s="1262"/>
      <c r="AN185" s="1262"/>
      <c r="AO185" s="1262"/>
      <c r="AP185" s="1262"/>
      <c r="AQ185" s="1331" t="s">
        <v>204</v>
      </c>
      <c r="AR185" s="1331">
        <v>2005</v>
      </c>
      <c r="AS185" s="1262"/>
      <c r="AT185" s="1262"/>
      <c r="AU185" s="1262"/>
      <c r="AV185" s="1334">
        <v>510000</v>
      </c>
      <c r="AW185" s="1270"/>
      <c r="AX185" s="1270"/>
      <c r="AY185" s="1270"/>
      <c r="AZ185" s="1270"/>
      <c r="BA185" s="1385" t="s">
        <v>1840</v>
      </c>
      <c r="BB185" s="1374"/>
      <c r="BC185" s="1270"/>
      <c r="BD185" s="1270"/>
    </row>
    <row r="186" spans="1:56" s="1256" customFormat="1" hidden="1">
      <c r="A186" s="1380"/>
      <c r="B186" s="1273"/>
      <c r="C186" s="1330" t="s">
        <v>1231</v>
      </c>
      <c r="D186" s="1262"/>
      <c r="E186" s="1262"/>
      <c r="F186" s="1262"/>
      <c r="G186" s="1262"/>
      <c r="H186" s="1270"/>
      <c r="I186" s="1262"/>
      <c r="J186" s="1262"/>
      <c r="K186" s="1262"/>
      <c r="L186" s="1331" t="s">
        <v>1414</v>
      </c>
      <c r="M186" s="1331"/>
      <c r="N186" s="1262"/>
      <c r="O186" s="1262"/>
      <c r="P186" s="1262"/>
      <c r="Q186" s="1262"/>
      <c r="R186" s="1332" t="s">
        <v>1486</v>
      </c>
      <c r="S186" s="1332">
        <v>0</v>
      </c>
      <c r="T186" s="1333" t="s">
        <v>222</v>
      </c>
      <c r="U186" s="1332">
        <v>0</v>
      </c>
      <c r="V186" s="1332">
        <v>0</v>
      </c>
      <c r="W186" s="1332">
        <v>0</v>
      </c>
      <c r="X186" s="1332">
        <v>0</v>
      </c>
      <c r="Y186" s="1332">
        <v>0</v>
      </c>
      <c r="Z186" s="1262"/>
      <c r="AA186" s="1262"/>
      <c r="AB186" s="1262"/>
      <c r="AC186" s="1262"/>
      <c r="AD186" s="1262"/>
      <c r="AE186" s="1262"/>
      <c r="AF186" s="1262"/>
      <c r="AG186" s="1262"/>
      <c r="AH186" s="1262"/>
      <c r="AI186" s="1262"/>
      <c r="AJ186" s="1262"/>
      <c r="AK186" s="1262"/>
      <c r="AL186" s="1262"/>
      <c r="AM186" s="1262"/>
      <c r="AN186" s="1262"/>
      <c r="AO186" s="1262"/>
      <c r="AP186" s="1262"/>
      <c r="AQ186" s="1331" t="s">
        <v>204</v>
      </c>
      <c r="AR186" s="1331">
        <v>2005</v>
      </c>
      <c r="AS186" s="1262"/>
      <c r="AT186" s="1262"/>
      <c r="AU186" s="1262"/>
      <c r="AV186" s="1334">
        <v>1920000</v>
      </c>
      <c r="AW186" s="1270"/>
      <c r="AX186" s="1270"/>
      <c r="AY186" s="1270"/>
      <c r="AZ186" s="1270"/>
      <c r="BA186" s="1385" t="s">
        <v>1840</v>
      </c>
      <c r="BB186" s="1374"/>
      <c r="BC186" s="1270"/>
      <c r="BD186" s="1270"/>
    </row>
    <row r="187" spans="1:56" s="1256" customFormat="1" hidden="1">
      <c r="A187" s="1380"/>
      <c r="B187" s="1273"/>
      <c r="C187" s="1330" t="s">
        <v>1257</v>
      </c>
      <c r="D187" s="1262"/>
      <c r="E187" s="1262"/>
      <c r="F187" s="1262"/>
      <c r="G187" s="1262"/>
      <c r="H187" s="1270"/>
      <c r="I187" s="1262"/>
      <c r="J187" s="1262"/>
      <c r="K187" s="1262"/>
      <c r="L187" s="1331" t="s">
        <v>1415</v>
      </c>
      <c r="M187" s="1331"/>
      <c r="N187" s="1262"/>
      <c r="O187" s="1262"/>
      <c r="P187" s="1262"/>
      <c r="Q187" s="1262"/>
      <c r="R187" s="1332" t="s">
        <v>1487</v>
      </c>
      <c r="S187" s="1332">
        <v>0</v>
      </c>
      <c r="T187" s="1333" t="s">
        <v>221</v>
      </c>
      <c r="U187" s="1332">
        <v>0</v>
      </c>
      <c r="V187" s="1332">
        <v>0</v>
      </c>
      <c r="W187" s="1332">
        <v>0</v>
      </c>
      <c r="X187" s="1332">
        <v>0</v>
      </c>
      <c r="Y187" s="1332">
        <v>0</v>
      </c>
      <c r="Z187" s="1262"/>
      <c r="AA187" s="1262"/>
      <c r="AB187" s="1262"/>
      <c r="AC187" s="1262"/>
      <c r="AD187" s="1262"/>
      <c r="AE187" s="1262"/>
      <c r="AF187" s="1262"/>
      <c r="AG187" s="1262"/>
      <c r="AH187" s="1262"/>
      <c r="AI187" s="1262"/>
      <c r="AJ187" s="1262"/>
      <c r="AK187" s="1262"/>
      <c r="AL187" s="1262"/>
      <c r="AM187" s="1262"/>
      <c r="AN187" s="1262"/>
      <c r="AO187" s="1262"/>
      <c r="AP187" s="1262"/>
      <c r="AQ187" s="1331" t="s">
        <v>204</v>
      </c>
      <c r="AR187" s="1331">
        <v>2005</v>
      </c>
      <c r="AS187" s="1262"/>
      <c r="AT187" s="1262"/>
      <c r="AU187" s="1262"/>
      <c r="AV187" s="1334">
        <v>245000</v>
      </c>
      <c r="AW187" s="1270"/>
      <c r="AX187" s="1270"/>
      <c r="AY187" s="1270"/>
      <c r="AZ187" s="1270"/>
      <c r="BA187" s="1385" t="s">
        <v>1840</v>
      </c>
      <c r="BB187" s="1374"/>
      <c r="BC187" s="1270"/>
      <c r="BD187" s="1270"/>
    </row>
    <row r="188" spans="1:56" s="1256" customFormat="1" hidden="1">
      <c r="A188" s="1380"/>
      <c r="B188" s="1273"/>
      <c r="C188" s="1330" t="s">
        <v>1258</v>
      </c>
      <c r="D188" s="1262"/>
      <c r="E188" s="1262"/>
      <c r="F188" s="1262"/>
      <c r="G188" s="1262"/>
      <c r="H188" s="1270"/>
      <c r="I188" s="1262"/>
      <c r="J188" s="1262"/>
      <c r="K188" s="1262"/>
      <c r="L188" s="1331" t="s">
        <v>1416</v>
      </c>
      <c r="M188" s="1331"/>
      <c r="N188" s="1262"/>
      <c r="O188" s="1262"/>
      <c r="P188" s="1262"/>
      <c r="Q188" s="1262"/>
      <c r="R188" s="1332" t="s">
        <v>1488</v>
      </c>
      <c r="S188" s="1332">
        <v>0</v>
      </c>
      <c r="T188" s="1333" t="s">
        <v>1535</v>
      </c>
      <c r="U188" s="1332">
        <v>0</v>
      </c>
      <c r="V188" s="1332">
        <v>0</v>
      </c>
      <c r="W188" s="1332">
        <v>0</v>
      </c>
      <c r="X188" s="1332">
        <v>0</v>
      </c>
      <c r="Y188" s="1332">
        <v>0</v>
      </c>
      <c r="Z188" s="1262"/>
      <c r="AA188" s="1262"/>
      <c r="AB188" s="1262"/>
      <c r="AC188" s="1262"/>
      <c r="AD188" s="1262"/>
      <c r="AE188" s="1262"/>
      <c r="AF188" s="1262"/>
      <c r="AG188" s="1262"/>
      <c r="AH188" s="1262"/>
      <c r="AI188" s="1262"/>
      <c r="AJ188" s="1262"/>
      <c r="AK188" s="1262"/>
      <c r="AL188" s="1262"/>
      <c r="AM188" s="1262"/>
      <c r="AN188" s="1262"/>
      <c r="AO188" s="1262"/>
      <c r="AP188" s="1262"/>
      <c r="AQ188" s="1331" t="s">
        <v>204</v>
      </c>
      <c r="AR188" s="1331">
        <v>2005</v>
      </c>
      <c r="AS188" s="1262"/>
      <c r="AT188" s="1262"/>
      <c r="AU188" s="1262"/>
      <c r="AV188" s="1334">
        <v>875000</v>
      </c>
      <c r="AW188" s="1270"/>
      <c r="AX188" s="1270"/>
      <c r="AY188" s="1270"/>
      <c r="AZ188" s="1270"/>
      <c r="BA188" s="1385" t="s">
        <v>1840</v>
      </c>
      <c r="BB188" s="1374"/>
      <c r="BC188" s="1270"/>
      <c r="BD188" s="1270"/>
    </row>
    <row r="189" spans="1:56" s="1256" customFormat="1" hidden="1">
      <c r="A189" s="1380"/>
      <c r="B189" s="1273"/>
      <c r="C189" s="1330" t="s">
        <v>1212</v>
      </c>
      <c r="D189" s="1262"/>
      <c r="E189" s="1262"/>
      <c r="F189" s="1262"/>
      <c r="G189" s="1262"/>
      <c r="H189" s="1270"/>
      <c r="I189" s="1262"/>
      <c r="J189" s="1262"/>
      <c r="K189" s="1262"/>
      <c r="L189" s="1331" t="s">
        <v>1413</v>
      </c>
      <c r="M189" s="1331"/>
      <c r="N189" s="1262"/>
      <c r="O189" s="1262"/>
      <c r="P189" s="1262"/>
      <c r="Q189" s="1262"/>
      <c r="R189" s="1332" t="s">
        <v>1489</v>
      </c>
      <c r="S189" s="1332">
        <v>0</v>
      </c>
      <c r="T189" s="1333" t="s">
        <v>1524</v>
      </c>
      <c r="U189" s="1332">
        <v>0</v>
      </c>
      <c r="V189" s="1332">
        <v>0</v>
      </c>
      <c r="W189" s="1332">
        <v>0</v>
      </c>
      <c r="X189" s="1332">
        <v>0</v>
      </c>
      <c r="Y189" s="1332">
        <v>0</v>
      </c>
      <c r="Z189" s="1262"/>
      <c r="AA189" s="1262"/>
      <c r="AB189" s="1262"/>
      <c r="AC189" s="1262"/>
      <c r="AD189" s="1262"/>
      <c r="AE189" s="1262"/>
      <c r="AF189" s="1262"/>
      <c r="AG189" s="1262"/>
      <c r="AH189" s="1262"/>
      <c r="AI189" s="1262"/>
      <c r="AJ189" s="1262"/>
      <c r="AK189" s="1262"/>
      <c r="AL189" s="1262"/>
      <c r="AM189" s="1262"/>
      <c r="AN189" s="1262"/>
      <c r="AO189" s="1262"/>
      <c r="AP189" s="1262"/>
      <c r="AQ189" s="1331" t="s">
        <v>204</v>
      </c>
      <c r="AR189" s="1331">
        <v>2005</v>
      </c>
      <c r="AS189" s="1262"/>
      <c r="AT189" s="1262"/>
      <c r="AU189" s="1262"/>
      <c r="AV189" s="1334">
        <v>945000</v>
      </c>
      <c r="AW189" s="1270"/>
      <c r="AX189" s="1270"/>
      <c r="AY189" s="1270"/>
      <c r="AZ189" s="1270"/>
      <c r="BA189" s="1385" t="s">
        <v>1840</v>
      </c>
      <c r="BB189" s="1374"/>
      <c r="BC189" s="1270"/>
      <c r="BD189" s="1270"/>
    </row>
    <row r="190" spans="1:56" s="1256" customFormat="1" hidden="1">
      <c r="A190" s="1380"/>
      <c r="B190" s="1273"/>
      <c r="C190" s="1330" t="s">
        <v>1232</v>
      </c>
      <c r="D190" s="1262"/>
      <c r="E190" s="1262"/>
      <c r="F190" s="1262"/>
      <c r="G190" s="1262"/>
      <c r="H190" s="1270"/>
      <c r="I190" s="1262"/>
      <c r="J190" s="1262"/>
      <c r="K190" s="1262"/>
      <c r="L190" s="1331" t="s">
        <v>1395</v>
      </c>
      <c r="M190" s="1331"/>
      <c r="N190" s="1262"/>
      <c r="O190" s="1262"/>
      <c r="P190" s="1262"/>
      <c r="Q190" s="1262"/>
      <c r="R190" s="1332" t="s">
        <v>1490</v>
      </c>
      <c r="S190" s="1332">
        <v>0</v>
      </c>
      <c r="T190" s="1333" t="s">
        <v>222</v>
      </c>
      <c r="U190" s="1332">
        <v>0</v>
      </c>
      <c r="V190" s="1332">
        <v>0</v>
      </c>
      <c r="W190" s="1332">
        <v>0</v>
      </c>
      <c r="X190" s="1332">
        <v>0</v>
      </c>
      <c r="Y190" s="1332">
        <v>0</v>
      </c>
      <c r="Z190" s="1262"/>
      <c r="AA190" s="1262"/>
      <c r="AB190" s="1262"/>
      <c r="AC190" s="1262"/>
      <c r="AD190" s="1262"/>
      <c r="AE190" s="1262"/>
      <c r="AF190" s="1262"/>
      <c r="AG190" s="1262"/>
      <c r="AH190" s="1262"/>
      <c r="AI190" s="1262"/>
      <c r="AJ190" s="1262"/>
      <c r="AK190" s="1262"/>
      <c r="AL190" s="1262"/>
      <c r="AM190" s="1262"/>
      <c r="AN190" s="1262"/>
      <c r="AO190" s="1262"/>
      <c r="AP190" s="1262"/>
      <c r="AQ190" s="1331" t="s">
        <v>204</v>
      </c>
      <c r="AR190" s="1331">
        <v>2000</v>
      </c>
      <c r="AS190" s="1262"/>
      <c r="AT190" s="1262"/>
      <c r="AU190" s="1262"/>
      <c r="AV190" s="1334">
        <v>77000</v>
      </c>
      <c r="AW190" s="1270"/>
      <c r="AX190" s="1270"/>
      <c r="AY190" s="1270"/>
      <c r="AZ190" s="1270"/>
      <c r="BA190" s="1385" t="s">
        <v>1840</v>
      </c>
      <c r="BB190" s="1374"/>
      <c r="BC190" s="1270"/>
      <c r="BD190" s="1270"/>
    </row>
    <row r="191" spans="1:56" s="1256" customFormat="1" hidden="1">
      <c r="A191" s="1380"/>
      <c r="B191" s="1273"/>
      <c r="C191" s="1330" t="s">
        <v>1212</v>
      </c>
      <c r="D191" s="1262"/>
      <c r="E191" s="1262"/>
      <c r="F191" s="1262"/>
      <c r="G191" s="1262"/>
      <c r="H191" s="1270"/>
      <c r="I191" s="1262"/>
      <c r="J191" s="1262"/>
      <c r="K191" s="1262"/>
      <c r="L191" s="1331" t="s">
        <v>1376</v>
      </c>
      <c r="M191" s="1331"/>
      <c r="N191" s="1262"/>
      <c r="O191" s="1262"/>
      <c r="P191" s="1262"/>
      <c r="Q191" s="1262"/>
      <c r="R191" s="1332" t="s">
        <v>747</v>
      </c>
      <c r="S191" s="1332">
        <v>0</v>
      </c>
      <c r="T191" s="1333" t="s">
        <v>1524</v>
      </c>
      <c r="U191" s="1332">
        <v>0</v>
      </c>
      <c r="V191" s="1332">
        <v>0</v>
      </c>
      <c r="W191" s="1332">
        <v>0</v>
      </c>
      <c r="X191" s="1332">
        <v>0</v>
      </c>
      <c r="Y191" s="1332">
        <v>0</v>
      </c>
      <c r="Z191" s="1262"/>
      <c r="AA191" s="1262"/>
      <c r="AB191" s="1262"/>
      <c r="AC191" s="1262"/>
      <c r="AD191" s="1262"/>
      <c r="AE191" s="1262"/>
      <c r="AF191" s="1262"/>
      <c r="AG191" s="1262"/>
      <c r="AH191" s="1262"/>
      <c r="AI191" s="1262"/>
      <c r="AJ191" s="1262"/>
      <c r="AK191" s="1262"/>
      <c r="AL191" s="1262"/>
      <c r="AM191" s="1262"/>
      <c r="AN191" s="1262"/>
      <c r="AO191" s="1262"/>
      <c r="AP191" s="1262"/>
      <c r="AQ191" s="1331" t="s">
        <v>204</v>
      </c>
      <c r="AR191" s="1331">
        <v>2003</v>
      </c>
      <c r="AS191" s="1262"/>
      <c r="AT191" s="1262"/>
      <c r="AU191" s="1262"/>
      <c r="AV191" s="1334">
        <v>425000</v>
      </c>
      <c r="AW191" s="1270"/>
      <c r="AX191" s="1270"/>
      <c r="AY191" s="1270"/>
      <c r="AZ191" s="1270"/>
      <c r="BA191" s="1385" t="s">
        <v>1840</v>
      </c>
      <c r="BB191" s="1374"/>
      <c r="BC191" s="1270"/>
      <c r="BD191" s="1270"/>
    </row>
    <row r="192" spans="1:56" s="1256" customFormat="1" hidden="1">
      <c r="A192" s="1380"/>
      <c r="B192" s="1273"/>
      <c r="C192" s="1330" t="s">
        <v>1212</v>
      </c>
      <c r="D192" s="1262"/>
      <c r="E192" s="1262"/>
      <c r="F192" s="1262"/>
      <c r="G192" s="1262"/>
      <c r="H192" s="1270"/>
      <c r="I192" s="1262"/>
      <c r="J192" s="1262"/>
      <c r="K192" s="1262"/>
      <c r="L192" s="1331" t="s">
        <v>1376</v>
      </c>
      <c r="M192" s="1331"/>
      <c r="N192" s="1262"/>
      <c r="O192" s="1262"/>
      <c r="P192" s="1262"/>
      <c r="Q192" s="1262"/>
      <c r="R192" s="1332" t="s">
        <v>747</v>
      </c>
      <c r="S192" s="1332">
        <v>0</v>
      </c>
      <c r="T192" s="1333" t="s">
        <v>1524</v>
      </c>
      <c r="U192" s="1332">
        <v>0</v>
      </c>
      <c r="V192" s="1332">
        <v>0</v>
      </c>
      <c r="W192" s="1332">
        <v>0</v>
      </c>
      <c r="X192" s="1332">
        <v>0</v>
      </c>
      <c r="Y192" s="1332">
        <v>0</v>
      </c>
      <c r="Z192" s="1262"/>
      <c r="AA192" s="1262"/>
      <c r="AB192" s="1262"/>
      <c r="AC192" s="1262"/>
      <c r="AD192" s="1262"/>
      <c r="AE192" s="1262"/>
      <c r="AF192" s="1262"/>
      <c r="AG192" s="1262"/>
      <c r="AH192" s="1262"/>
      <c r="AI192" s="1262"/>
      <c r="AJ192" s="1262"/>
      <c r="AK192" s="1262"/>
      <c r="AL192" s="1262"/>
      <c r="AM192" s="1262"/>
      <c r="AN192" s="1262"/>
      <c r="AO192" s="1262"/>
      <c r="AP192" s="1262"/>
      <c r="AQ192" s="1331" t="s">
        <v>204</v>
      </c>
      <c r="AR192" s="1331">
        <v>2005</v>
      </c>
      <c r="AS192" s="1262"/>
      <c r="AT192" s="1262"/>
      <c r="AU192" s="1262"/>
      <c r="AV192" s="1334">
        <v>680000</v>
      </c>
      <c r="AW192" s="1270"/>
      <c r="AX192" s="1270"/>
      <c r="AY192" s="1270"/>
      <c r="AZ192" s="1270"/>
      <c r="BA192" s="1385" t="s">
        <v>1840</v>
      </c>
      <c r="BB192" s="1374"/>
      <c r="BC192" s="1270"/>
      <c r="BD192" s="1270"/>
    </row>
    <row r="193" spans="1:56" s="1256" customFormat="1" hidden="1">
      <c r="A193" s="1380"/>
      <c r="B193" s="1273"/>
      <c r="C193" s="1330" t="s">
        <v>1217</v>
      </c>
      <c r="D193" s="1262"/>
      <c r="E193" s="1262"/>
      <c r="F193" s="1262"/>
      <c r="G193" s="1262"/>
      <c r="H193" s="1270"/>
      <c r="I193" s="1262"/>
      <c r="J193" s="1262"/>
      <c r="K193" s="1262"/>
      <c r="L193" s="1331" t="s">
        <v>1381</v>
      </c>
      <c r="M193" s="1331"/>
      <c r="N193" s="1262"/>
      <c r="O193" s="1262"/>
      <c r="P193" s="1262"/>
      <c r="Q193" s="1262"/>
      <c r="R193" s="1332" t="s">
        <v>747</v>
      </c>
      <c r="S193" s="1332">
        <v>0</v>
      </c>
      <c r="T193" s="1333" t="s">
        <v>1532</v>
      </c>
      <c r="U193" s="1332">
        <v>0</v>
      </c>
      <c r="V193" s="1332">
        <v>0</v>
      </c>
      <c r="W193" s="1332">
        <v>0</v>
      </c>
      <c r="X193" s="1332">
        <v>0</v>
      </c>
      <c r="Y193" s="1332">
        <v>0</v>
      </c>
      <c r="Z193" s="1262"/>
      <c r="AA193" s="1262"/>
      <c r="AB193" s="1262"/>
      <c r="AC193" s="1262"/>
      <c r="AD193" s="1262"/>
      <c r="AE193" s="1262"/>
      <c r="AF193" s="1262"/>
      <c r="AG193" s="1262"/>
      <c r="AH193" s="1262"/>
      <c r="AI193" s="1262"/>
      <c r="AJ193" s="1262"/>
      <c r="AK193" s="1262"/>
      <c r="AL193" s="1262"/>
      <c r="AM193" s="1262"/>
      <c r="AN193" s="1262"/>
      <c r="AO193" s="1262"/>
      <c r="AP193" s="1262"/>
      <c r="AQ193" s="1331" t="s">
        <v>204</v>
      </c>
      <c r="AR193" s="1331">
        <v>2003</v>
      </c>
      <c r="AS193" s="1262"/>
      <c r="AT193" s="1262"/>
      <c r="AU193" s="1262"/>
      <c r="AV193" s="1334">
        <v>660000</v>
      </c>
      <c r="AW193" s="1270"/>
      <c r="AX193" s="1270"/>
      <c r="AY193" s="1270"/>
      <c r="AZ193" s="1270"/>
      <c r="BA193" s="1385" t="s">
        <v>1840</v>
      </c>
      <c r="BB193" s="1374"/>
      <c r="BC193" s="1270"/>
      <c r="BD193" s="1270"/>
    </row>
    <row r="194" spans="1:56" s="1256" customFormat="1" hidden="1">
      <c r="A194" s="1380"/>
      <c r="B194" s="1273"/>
      <c r="C194" s="1330" t="s">
        <v>1210</v>
      </c>
      <c r="D194" s="1262"/>
      <c r="E194" s="1262"/>
      <c r="F194" s="1262"/>
      <c r="G194" s="1262"/>
      <c r="H194" s="1270"/>
      <c r="I194" s="1262"/>
      <c r="J194" s="1262"/>
      <c r="K194" s="1262"/>
      <c r="L194" s="1331" t="s">
        <v>1374</v>
      </c>
      <c r="M194" s="1331"/>
      <c r="N194" s="1262"/>
      <c r="O194" s="1262"/>
      <c r="P194" s="1262"/>
      <c r="Q194" s="1262"/>
      <c r="R194" s="1332" t="s">
        <v>1457</v>
      </c>
      <c r="S194" s="1332">
        <v>0</v>
      </c>
      <c r="T194" s="1333" t="s">
        <v>1528</v>
      </c>
      <c r="U194" s="1332">
        <v>0</v>
      </c>
      <c r="V194" s="1332">
        <v>0</v>
      </c>
      <c r="W194" s="1332">
        <v>0</v>
      </c>
      <c r="X194" s="1332">
        <v>0</v>
      </c>
      <c r="Y194" s="1332">
        <v>0</v>
      </c>
      <c r="Z194" s="1262"/>
      <c r="AA194" s="1262"/>
      <c r="AB194" s="1262"/>
      <c r="AC194" s="1262"/>
      <c r="AD194" s="1262"/>
      <c r="AE194" s="1262"/>
      <c r="AF194" s="1262"/>
      <c r="AG194" s="1262"/>
      <c r="AH194" s="1262"/>
      <c r="AI194" s="1262"/>
      <c r="AJ194" s="1262"/>
      <c r="AK194" s="1262"/>
      <c r="AL194" s="1262"/>
      <c r="AM194" s="1262"/>
      <c r="AN194" s="1262"/>
      <c r="AO194" s="1262"/>
      <c r="AP194" s="1262"/>
      <c r="AQ194" s="1331" t="s">
        <v>204</v>
      </c>
      <c r="AR194" s="1331">
        <v>2005</v>
      </c>
      <c r="AS194" s="1262"/>
      <c r="AT194" s="1262"/>
      <c r="AU194" s="1262"/>
      <c r="AV194" s="1334">
        <v>192500</v>
      </c>
      <c r="AW194" s="1270"/>
      <c r="AX194" s="1270"/>
      <c r="AY194" s="1270"/>
      <c r="AZ194" s="1270"/>
      <c r="BA194" s="1385" t="s">
        <v>1840</v>
      </c>
      <c r="BB194" s="1374"/>
      <c r="BC194" s="1270"/>
      <c r="BD194" s="1270"/>
    </row>
    <row r="195" spans="1:56" s="1256" customFormat="1" hidden="1">
      <c r="A195" s="1380"/>
      <c r="B195" s="1273"/>
      <c r="C195" s="1330" t="s">
        <v>1204</v>
      </c>
      <c r="D195" s="1262"/>
      <c r="E195" s="1262"/>
      <c r="F195" s="1262"/>
      <c r="G195" s="1262"/>
      <c r="H195" s="1270"/>
      <c r="I195" s="1262"/>
      <c r="J195" s="1262"/>
      <c r="K195" s="1262"/>
      <c r="L195" s="1331" t="s">
        <v>1365</v>
      </c>
      <c r="M195" s="1331"/>
      <c r="N195" s="1262"/>
      <c r="O195" s="1262"/>
      <c r="P195" s="1262"/>
      <c r="Q195" s="1262"/>
      <c r="R195" s="1332" t="s">
        <v>1463</v>
      </c>
      <c r="S195" s="1332">
        <v>0</v>
      </c>
      <c r="T195" s="1333" t="s">
        <v>220</v>
      </c>
      <c r="U195" s="1332">
        <v>0</v>
      </c>
      <c r="V195" s="1332">
        <v>0</v>
      </c>
      <c r="W195" s="1332">
        <v>0</v>
      </c>
      <c r="X195" s="1332">
        <v>0</v>
      </c>
      <c r="Y195" s="1332">
        <v>0</v>
      </c>
      <c r="Z195" s="1262"/>
      <c r="AA195" s="1262"/>
      <c r="AB195" s="1262"/>
      <c r="AC195" s="1262"/>
      <c r="AD195" s="1262"/>
      <c r="AE195" s="1262"/>
      <c r="AF195" s="1262"/>
      <c r="AG195" s="1262"/>
      <c r="AH195" s="1262"/>
      <c r="AI195" s="1262"/>
      <c r="AJ195" s="1262"/>
      <c r="AK195" s="1262"/>
      <c r="AL195" s="1262"/>
      <c r="AM195" s="1262"/>
      <c r="AN195" s="1262"/>
      <c r="AO195" s="1262"/>
      <c r="AP195" s="1262"/>
      <c r="AQ195" s="1331" t="s">
        <v>204</v>
      </c>
      <c r="AR195" s="1331">
        <v>2003</v>
      </c>
      <c r="AS195" s="1262"/>
      <c r="AT195" s="1262"/>
      <c r="AU195" s="1262"/>
      <c r="AV195" s="1334">
        <v>36000</v>
      </c>
      <c r="AW195" s="1270"/>
      <c r="AX195" s="1270"/>
      <c r="AY195" s="1270"/>
      <c r="AZ195" s="1270"/>
      <c r="BA195" s="1385" t="s">
        <v>1840</v>
      </c>
      <c r="BB195" s="1374"/>
      <c r="BC195" s="1270"/>
      <c r="BD195" s="1270"/>
    </row>
    <row r="196" spans="1:56" s="1256" customFormat="1" hidden="1">
      <c r="A196" s="1380"/>
      <c r="B196" s="1273"/>
      <c r="C196" s="1330" t="s">
        <v>1212</v>
      </c>
      <c r="D196" s="1262"/>
      <c r="E196" s="1262"/>
      <c r="F196" s="1262"/>
      <c r="G196" s="1262"/>
      <c r="H196" s="1270"/>
      <c r="I196" s="1262"/>
      <c r="J196" s="1262"/>
      <c r="K196" s="1262"/>
      <c r="L196" s="1331" t="s">
        <v>1376</v>
      </c>
      <c r="M196" s="1331"/>
      <c r="N196" s="1262"/>
      <c r="O196" s="1262"/>
      <c r="P196" s="1262"/>
      <c r="Q196" s="1262"/>
      <c r="R196" s="1332" t="s">
        <v>145</v>
      </c>
      <c r="S196" s="1332">
        <v>0</v>
      </c>
      <c r="T196" s="1333" t="s">
        <v>233</v>
      </c>
      <c r="U196" s="1332">
        <v>0</v>
      </c>
      <c r="V196" s="1332">
        <v>0</v>
      </c>
      <c r="W196" s="1332">
        <v>0</v>
      </c>
      <c r="X196" s="1332">
        <v>0</v>
      </c>
      <c r="Y196" s="1332">
        <v>0</v>
      </c>
      <c r="Z196" s="1262"/>
      <c r="AA196" s="1262"/>
      <c r="AB196" s="1262"/>
      <c r="AC196" s="1262"/>
      <c r="AD196" s="1262"/>
      <c r="AE196" s="1262"/>
      <c r="AF196" s="1262"/>
      <c r="AG196" s="1262"/>
      <c r="AH196" s="1262"/>
      <c r="AI196" s="1262"/>
      <c r="AJ196" s="1262"/>
      <c r="AK196" s="1262"/>
      <c r="AL196" s="1262"/>
      <c r="AM196" s="1262"/>
      <c r="AN196" s="1262"/>
      <c r="AO196" s="1262"/>
      <c r="AP196" s="1262"/>
      <c r="AQ196" s="1331" t="s">
        <v>204</v>
      </c>
      <c r="AR196" s="1331">
        <v>2003</v>
      </c>
      <c r="AS196" s="1262"/>
      <c r="AT196" s="1262"/>
      <c r="AU196" s="1262"/>
      <c r="AV196" s="1334">
        <v>480000</v>
      </c>
      <c r="AW196" s="1270"/>
      <c r="AX196" s="1270"/>
      <c r="AY196" s="1270"/>
      <c r="AZ196" s="1270"/>
      <c r="BA196" s="1385" t="s">
        <v>1840</v>
      </c>
      <c r="BB196" s="1374"/>
      <c r="BC196" s="1270"/>
      <c r="BD196" s="1270"/>
    </row>
    <row r="197" spans="1:56" s="1256" customFormat="1" hidden="1">
      <c r="A197" s="1380"/>
      <c r="B197" s="1273"/>
      <c r="C197" s="1330" t="s">
        <v>1204</v>
      </c>
      <c r="D197" s="1262"/>
      <c r="E197" s="1262"/>
      <c r="F197" s="1262"/>
      <c r="G197" s="1262"/>
      <c r="H197" s="1270"/>
      <c r="I197" s="1262"/>
      <c r="J197" s="1262"/>
      <c r="K197" s="1262"/>
      <c r="L197" s="1331" t="s">
        <v>1365</v>
      </c>
      <c r="M197" s="1331"/>
      <c r="N197" s="1262"/>
      <c r="O197" s="1262"/>
      <c r="P197" s="1262"/>
      <c r="Q197" s="1262"/>
      <c r="R197" s="1332" t="s">
        <v>1463</v>
      </c>
      <c r="S197" s="1332">
        <v>0</v>
      </c>
      <c r="T197" s="1333" t="s">
        <v>220</v>
      </c>
      <c r="U197" s="1332">
        <v>0</v>
      </c>
      <c r="V197" s="1332">
        <v>0</v>
      </c>
      <c r="W197" s="1332">
        <v>0</v>
      </c>
      <c r="X197" s="1332">
        <v>0</v>
      </c>
      <c r="Y197" s="1332">
        <v>0</v>
      </c>
      <c r="Z197" s="1262"/>
      <c r="AA197" s="1262"/>
      <c r="AB197" s="1262"/>
      <c r="AC197" s="1262"/>
      <c r="AD197" s="1262"/>
      <c r="AE197" s="1262"/>
      <c r="AF197" s="1262"/>
      <c r="AG197" s="1262"/>
      <c r="AH197" s="1262"/>
      <c r="AI197" s="1262"/>
      <c r="AJ197" s="1262"/>
      <c r="AK197" s="1262"/>
      <c r="AL197" s="1262"/>
      <c r="AM197" s="1262"/>
      <c r="AN197" s="1262"/>
      <c r="AO197" s="1262"/>
      <c r="AP197" s="1262"/>
      <c r="AQ197" s="1331" t="s">
        <v>204</v>
      </c>
      <c r="AR197" s="1331">
        <v>2003</v>
      </c>
      <c r="AS197" s="1262"/>
      <c r="AT197" s="1262"/>
      <c r="AU197" s="1262"/>
      <c r="AV197" s="1334">
        <v>30000</v>
      </c>
      <c r="AW197" s="1270"/>
      <c r="AX197" s="1270"/>
      <c r="AY197" s="1270"/>
      <c r="AZ197" s="1270"/>
      <c r="BA197" s="1385" t="s">
        <v>1840</v>
      </c>
      <c r="BB197" s="1374"/>
      <c r="BC197" s="1270"/>
      <c r="BD197" s="1270"/>
    </row>
    <row r="198" spans="1:56" s="1256" customFormat="1" hidden="1">
      <c r="A198" s="1380"/>
      <c r="B198" s="1273"/>
      <c r="C198" s="1330" t="s">
        <v>1204</v>
      </c>
      <c r="D198" s="1262"/>
      <c r="E198" s="1262"/>
      <c r="F198" s="1262"/>
      <c r="G198" s="1262"/>
      <c r="H198" s="1270"/>
      <c r="I198" s="1262"/>
      <c r="J198" s="1262"/>
      <c r="K198" s="1262"/>
      <c r="L198" s="1331" t="s">
        <v>1365</v>
      </c>
      <c r="M198" s="1331"/>
      <c r="N198" s="1262"/>
      <c r="O198" s="1262"/>
      <c r="P198" s="1262"/>
      <c r="Q198" s="1262"/>
      <c r="R198" s="1332" t="s">
        <v>1463</v>
      </c>
      <c r="S198" s="1332">
        <v>0</v>
      </c>
      <c r="T198" s="1333" t="s">
        <v>220</v>
      </c>
      <c r="U198" s="1332">
        <v>0</v>
      </c>
      <c r="V198" s="1332">
        <v>0</v>
      </c>
      <c r="W198" s="1332">
        <v>0</v>
      </c>
      <c r="X198" s="1332">
        <v>0</v>
      </c>
      <c r="Y198" s="1332">
        <v>0</v>
      </c>
      <c r="Z198" s="1262"/>
      <c r="AA198" s="1262"/>
      <c r="AB198" s="1262"/>
      <c r="AC198" s="1262"/>
      <c r="AD198" s="1262"/>
      <c r="AE198" s="1262"/>
      <c r="AF198" s="1262"/>
      <c r="AG198" s="1262"/>
      <c r="AH198" s="1262"/>
      <c r="AI198" s="1262"/>
      <c r="AJ198" s="1262"/>
      <c r="AK198" s="1262"/>
      <c r="AL198" s="1262"/>
      <c r="AM198" s="1262"/>
      <c r="AN198" s="1262"/>
      <c r="AO198" s="1262"/>
      <c r="AP198" s="1262"/>
      <c r="AQ198" s="1331" t="s">
        <v>204</v>
      </c>
      <c r="AR198" s="1331">
        <v>2005</v>
      </c>
      <c r="AS198" s="1262"/>
      <c r="AT198" s="1262"/>
      <c r="AU198" s="1262"/>
      <c r="AV198" s="1334">
        <v>21000</v>
      </c>
      <c r="AW198" s="1270"/>
      <c r="AX198" s="1270"/>
      <c r="AY198" s="1270"/>
      <c r="AZ198" s="1270"/>
      <c r="BA198" s="1385" t="s">
        <v>1840</v>
      </c>
      <c r="BB198" s="1374"/>
      <c r="BC198" s="1270"/>
      <c r="BD198" s="1270"/>
    </row>
    <row r="199" spans="1:56" s="1256" customFormat="1" hidden="1">
      <c r="A199" s="1380"/>
      <c r="B199" s="1273"/>
      <c r="C199" s="1330" t="s">
        <v>1259</v>
      </c>
      <c r="D199" s="1262"/>
      <c r="E199" s="1262"/>
      <c r="F199" s="1262"/>
      <c r="G199" s="1262"/>
      <c r="H199" s="1270"/>
      <c r="I199" s="1262"/>
      <c r="J199" s="1262"/>
      <c r="K199" s="1262"/>
      <c r="L199" s="1331" t="s">
        <v>1417</v>
      </c>
      <c r="M199" s="1331"/>
      <c r="N199" s="1262"/>
      <c r="O199" s="1262"/>
      <c r="P199" s="1262"/>
      <c r="Q199" s="1262"/>
      <c r="R199" s="1332" t="s">
        <v>145</v>
      </c>
      <c r="S199" s="1332">
        <v>0</v>
      </c>
      <c r="T199" s="1333" t="s">
        <v>225</v>
      </c>
      <c r="U199" s="1332">
        <v>0</v>
      </c>
      <c r="V199" s="1332">
        <v>0</v>
      </c>
      <c r="W199" s="1332">
        <v>0</v>
      </c>
      <c r="X199" s="1332">
        <v>0</v>
      </c>
      <c r="Y199" s="1332">
        <v>0</v>
      </c>
      <c r="Z199" s="1262"/>
      <c r="AA199" s="1262"/>
      <c r="AB199" s="1262"/>
      <c r="AC199" s="1262"/>
      <c r="AD199" s="1262"/>
      <c r="AE199" s="1262"/>
      <c r="AF199" s="1262"/>
      <c r="AG199" s="1262"/>
      <c r="AH199" s="1262"/>
      <c r="AI199" s="1262"/>
      <c r="AJ199" s="1262"/>
      <c r="AK199" s="1262"/>
      <c r="AL199" s="1262"/>
      <c r="AM199" s="1262"/>
      <c r="AN199" s="1262"/>
      <c r="AO199" s="1262"/>
      <c r="AP199" s="1262"/>
      <c r="AQ199" s="1331" t="s">
        <v>204</v>
      </c>
      <c r="AR199" s="1331">
        <v>2003</v>
      </c>
      <c r="AS199" s="1262"/>
      <c r="AT199" s="1262"/>
      <c r="AU199" s="1262"/>
      <c r="AV199" s="1334">
        <v>60000</v>
      </c>
      <c r="AW199" s="1270"/>
      <c r="AX199" s="1270"/>
      <c r="AY199" s="1270"/>
      <c r="AZ199" s="1270"/>
      <c r="BA199" s="1385" t="s">
        <v>1840</v>
      </c>
      <c r="BB199" s="1374"/>
      <c r="BC199" s="1270"/>
      <c r="BD199" s="1270"/>
    </row>
    <row r="200" spans="1:56" s="1256" customFormat="1" hidden="1">
      <c r="A200" s="1380"/>
      <c r="B200" s="1273"/>
      <c r="C200" s="1330" t="s">
        <v>1228</v>
      </c>
      <c r="D200" s="1262"/>
      <c r="E200" s="1262"/>
      <c r="F200" s="1262"/>
      <c r="G200" s="1262"/>
      <c r="H200" s="1270"/>
      <c r="I200" s="1262"/>
      <c r="J200" s="1262"/>
      <c r="K200" s="1262"/>
      <c r="L200" s="1331" t="s">
        <v>1391</v>
      </c>
      <c r="M200" s="1331"/>
      <c r="N200" s="1262"/>
      <c r="O200" s="1262"/>
      <c r="P200" s="1262"/>
      <c r="Q200" s="1262"/>
      <c r="R200" s="1332" t="s">
        <v>1472</v>
      </c>
      <c r="S200" s="1332">
        <v>0</v>
      </c>
      <c r="T200" s="1333" t="s">
        <v>221</v>
      </c>
      <c r="U200" s="1332">
        <v>0</v>
      </c>
      <c r="V200" s="1332">
        <v>0</v>
      </c>
      <c r="W200" s="1332">
        <v>0</v>
      </c>
      <c r="X200" s="1332">
        <v>0</v>
      </c>
      <c r="Y200" s="1332">
        <v>0</v>
      </c>
      <c r="Z200" s="1262"/>
      <c r="AA200" s="1262"/>
      <c r="AB200" s="1262"/>
      <c r="AC200" s="1262"/>
      <c r="AD200" s="1262"/>
      <c r="AE200" s="1262"/>
      <c r="AF200" s="1262"/>
      <c r="AG200" s="1262"/>
      <c r="AH200" s="1262"/>
      <c r="AI200" s="1262"/>
      <c r="AJ200" s="1262"/>
      <c r="AK200" s="1262"/>
      <c r="AL200" s="1262"/>
      <c r="AM200" s="1262"/>
      <c r="AN200" s="1262"/>
      <c r="AO200" s="1262"/>
      <c r="AP200" s="1262"/>
      <c r="AQ200" s="1331" t="s">
        <v>204</v>
      </c>
      <c r="AR200" s="1331">
        <v>2000</v>
      </c>
      <c r="AS200" s="1262"/>
      <c r="AT200" s="1262"/>
      <c r="AU200" s="1262"/>
      <c r="AV200" s="1334">
        <v>4331250</v>
      </c>
      <c r="AW200" s="1270"/>
      <c r="AX200" s="1270"/>
      <c r="AY200" s="1270"/>
      <c r="AZ200" s="1270"/>
      <c r="BA200" s="1385" t="s">
        <v>1840</v>
      </c>
      <c r="BB200" s="1374"/>
      <c r="BC200" s="1270"/>
      <c r="BD200" s="1270"/>
    </row>
    <row r="201" spans="1:56" s="1256" customFormat="1" ht="30" hidden="1">
      <c r="A201" s="1380"/>
      <c r="B201" s="1273"/>
      <c r="C201" s="1330" t="s">
        <v>1211</v>
      </c>
      <c r="D201" s="1262"/>
      <c r="E201" s="1262"/>
      <c r="F201" s="1262"/>
      <c r="G201" s="1262"/>
      <c r="H201" s="1270"/>
      <c r="I201" s="1262"/>
      <c r="J201" s="1262"/>
      <c r="K201" s="1262"/>
      <c r="L201" s="1331" t="s">
        <v>1375</v>
      </c>
      <c r="M201" s="1331"/>
      <c r="N201" s="1262"/>
      <c r="O201" s="1262"/>
      <c r="P201" s="1262"/>
      <c r="Q201" s="1262"/>
      <c r="R201" s="1332" t="s">
        <v>747</v>
      </c>
      <c r="S201" s="1332">
        <v>0</v>
      </c>
      <c r="T201" s="1333" t="s">
        <v>1529</v>
      </c>
      <c r="U201" s="1332">
        <v>0</v>
      </c>
      <c r="V201" s="1332">
        <v>0</v>
      </c>
      <c r="W201" s="1332">
        <v>0</v>
      </c>
      <c r="X201" s="1332">
        <v>0</v>
      </c>
      <c r="Y201" s="1332">
        <v>0</v>
      </c>
      <c r="Z201" s="1262"/>
      <c r="AA201" s="1262"/>
      <c r="AB201" s="1262"/>
      <c r="AC201" s="1262"/>
      <c r="AD201" s="1262"/>
      <c r="AE201" s="1262"/>
      <c r="AF201" s="1262"/>
      <c r="AG201" s="1262"/>
      <c r="AH201" s="1262"/>
      <c r="AI201" s="1262"/>
      <c r="AJ201" s="1262"/>
      <c r="AK201" s="1262"/>
      <c r="AL201" s="1262"/>
      <c r="AM201" s="1262"/>
      <c r="AN201" s="1262"/>
      <c r="AO201" s="1262"/>
      <c r="AP201" s="1262"/>
      <c r="AQ201" s="1331" t="s">
        <v>204</v>
      </c>
      <c r="AR201" s="1331">
        <v>2000</v>
      </c>
      <c r="AS201" s="1262"/>
      <c r="AT201" s="1262"/>
      <c r="AU201" s="1262"/>
      <c r="AV201" s="1334">
        <v>90000</v>
      </c>
      <c r="AW201" s="1270"/>
      <c r="AX201" s="1270"/>
      <c r="AY201" s="1270"/>
      <c r="AZ201" s="1270"/>
      <c r="BA201" s="1385" t="s">
        <v>1840</v>
      </c>
      <c r="BB201" s="1374"/>
      <c r="BC201" s="1270"/>
      <c r="BD201" s="1270"/>
    </row>
    <row r="202" spans="1:56" s="1256" customFormat="1" hidden="1">
      <c r="A202" s="1380"/>
      <c r="B202" s="1273"/>
      <c r="C202" s="1330" t="s">
        <v>1216</v>
      </c>
      <c r="D202" s="1262"/>
      <c r="E202" s="1262"/>
      <c r="F202" s="1262"/>
      <c r="G202" s="1262"/>
      <c r="H202" s="1270"/>
      <c r="I202" s="1262"/>
      <c r="J202" s="1262"/>
      <c r="K202" s="1262"/>
      <c r="L202" s="1331" t="s">
        <v>1380</v>
      </c>
      <c r="M202" s="1331"/>
      <c r="N202" s="1262"/>
      <c r="O202" s="1262"/>
      <c r="P202" s="1262"/>
      <c r="Q202" s="1262"/>
      <c r="R202" s="1332" t="s">
        <v>1457</v>
      </c>
      <c r="S202" s="1332">
        <v>0</v>
      </c>
      <c r="T202" s="1333" t="s">
        <v>220</v>
      </c>
      <c r="U202" s="1332">
        <v>0</v>
      </c>
      <c r="V202" s="1332">
        <v>0</v>
      </c>
      <c r="W202" s="1332">
        <v>0</v>
      </c>
      <c r="X202" s="1332">
        <v>0</v>
      </c>
      <c r="Y202" s="1332">
        <v>0</v>
      </c>
      <c r="Z202" s="1262"/>
      <c r="AA202" s="1262"/>
      <c r="AB202" s="1262"/>
      <c r="AC202" s="1262"/>
      <c r="AD202" s="1262"/>
      <c r="AE202" s="1262"/>
      <c r="AF202" s="1262"/>
      <c r="AG202" s="1262"/>
      <c r="AH202" s="1262"/>
      <c r="AI202" s="1262"/>
      <c r="AJ202" s="1262"/>
      <c r="AK202" s="1262"/>
      <c r="AL202" s="1262"/>
      <c r="AM202" s="1262"/>
      <c r="AN202" s="1262"/>
      <c r="AO202" s="1262"/>
      <c r="AP202" s="1262"/>
      <c r="AQ202" s="1331" t="s">
        <v>204</v>
      </c>
      <c r="AR202" s="1331">
        <v>2005</v>
      </c>
      <c r="AS202" s="1262"/>
      <c r="AT202" s="1262"/>
      <c r="AU202" s="1262"/>
      <c r="AV202" s="1334">
        <v>175000</v>
      </c>
      <c r="AW202" s="1270"/>
      <c r="AX202" s="1270"/>
      <c r="AY202" s="1270"/>
      <c r="AZ202" s="1270"/>
      <c r="BA202" s="1385" t="s">
        <v>1840</v>
      </c>
      <c r="BB202" s="1374"/>
      <c r="BC202" s="1270"/>
      <c r="BD202" s="1270"/>
    </row>
    <row r="203" spans="1:56" s="1256" customFormat="1" hidden="1">
      <c r="A203" s="1380"/>
      <c r="B203" s="1273"/>
      <c r="C203" s="1330" t="s">
        <v>1260</v>
      </c>
      <c r="D203" s="1262"/>
      <c r="E203" s="1262"/>
      <c r="F203" s="1262"/>
      <c r="G203" s="1262"/>
      <c r="H203" s="1270"/>
      <c r="I203" s="1262"/>
      <c r="J203" s="1262"/>
      <c r="K203" s="1262"/>
      <c r="L203" s="1331" t="s">
        <v>1409</v>
      </c>
      <c r="M203" s="1331"/>
      <c r="N203" s="1262"/>
      <c r="O203" s="1262"/>
      <c r="P203" s="1262"/>
      <c r="Q203" s="1262"/>
      <c r="R203" s="1332" t="s">
        <v>747</v>
      </c>
      <c r="S203" s="1332">
        <v>0</v>
      </c>
      <c r="T203" s="1333" t="s">
        <v>220</v>
      </c>
      <c r="U203" s="1332">
        <v>0</v>
      </c>
      <c r="V203" s="1332">
        <v>0</v>
      </c>
      <c r="W203" s="1332">
        <v>0</v>
      </c>
      <c r="X203" s="1332">
        <v>0</v>
      </c>
      <c r="Y203" s="1332">
        <v>0</v>
      </c>
      <c r="Z203" s="1262"/>
      <c r="AA203" s="1262"/>
      <c r="AB203" s="1262"/>
      <c r="AC203" s="1262"/>
      <c r="AD203" s="1262"/>
      <c r="AE203" s="1262"/>
      <c r="AF203" s="1262"/>
      <c r="AG203" s="1262"/>
      <c r="AH203" s="1262"/>
      <c r="AI203" s="1262"/>
      <c r="AJ203" s="1262"/>
      <c r="AK203" s="1262"/>
      <c r="AL203" s="1262"/>
      <c r="AM203" s="1262"/>
      <c r="AN203" s="1262"/>
      <c r="AO203" s="1262"/>
      <c r="AP203" s="1262"/>
      <c r="AQ203" s="1331" t="s">
        <v>204</v>
      </c>
      <c r="AR203" s="1331">
        <v>2005</v>
      </c>
      <c r="AS203" s="1262"/>
      <c r="AT203" s="1262"/>
      <c r="AU203" s="1262"/>
      <c r="AV203" s="1334">
        <v>52000</v>
      </c>
      <c r="AW203" s="1270"/>
      <c r="AX203" s="1270"/>
      <c r="AY203" s="1270"/>
      <c r="AZ203" s="1270"/>
      <c r="BA203" s="1385" t="s">
        <v>1840</v>
      </c>
      <c r="BB203" s="1374"/>
      <c r="BC203" s="1270"/>
      <c r="BD203" s="1270"/>
    </row>
    <row r="204" spans="1:56" s="1256" customFormat="1" hidden="1">
      <c r="A204" s="1380"/>
      <c r="B204" s="1273"/>
      <c r="C204" s="1330" t="s">
        <v>1243</v>
      </c>
      <c r="D204" s="1262"/>
      <c r="E204" s="1262"/>
      <c r="F204" s="1262"/>
      <c r="G204" s="1262"/>
      <c r="H204" s="1270"/>
      <c r="I204" s="1262"/>
      <c r="J204" s="1262"/>
      <c r="K204" s="1262"/>
      <c r="L204" s="1331" t="s">
        <v>1381</v>
      </c>
      <c r="M204" s="1331"/>
      <c r="N204" s="1262"/>
      <c r="O204" s="1262"/>
      <c r="P204" s="1262"/>
      <c r="Q204" s="1262"/>
      <c r="R204" s="1332" t="s">
        <v>1491</v>
      </c>
      <c r="S204" s="1332">
        <v>0</v>
      </c>
      <c r="T204" s="1333" t="s">
        <v>222</v>
      </c>
      <c r="U204" s="1332">
        <v>0</v>
      </c>
      <c r="V204" s="1332">
        <v>0</v>
      </c>
      <c r="W204" s="1332">
        <v>0</v>
      </c>
      <c r="X204" s="1332">
        <v>0</v>
      </c>
      <c r="Y204" s="1332">
        <v>0</v>
      </c>
      <c r="Z204" s="1262"/>
      <c r="AA204" s="1262"/>
      <c r="AB204" s="1262"/>
      <c r="AC204" s="1262"/>
      <c r="AD204" s="1262"/>
      <c r="AE204" s="1262"/>
      <c r="AF204" s="1262"/>
      <c r="AG204" s="1262"/>
      <c r="AH204" s="1262"/>
      <c r="AI204" s="1262"/>
      <c r="AJ204" s="1262"/>
      <c r="AK204" s="1262"/>
      <c r="AL204" s="1262"/>
      <c r="AM204" s="1262"/>
      <c r="AN204" s="1262"/>
      <c r="AO204" s="1262"/>
      <c r="AP204" s="1262"/>
      <c r="AQ204" s="1331" t="s">
        <v>204</v>
      </c>
      <c r="AR204" s="1331">
        <v>2006</v>
      </c>
      <c r="AS204" s="1262"/>
      <c r="AT204" s="1262"/>
      <c r="AU204" s="1262"/>
      <c r="AV204" s="1334">
        <v>2062500</v>
      </c>
      <c r="AW204" s="1270"/>
      <c r="AX204" s="1270"/>
      <c r="AY204" s="1270"/>
      <c r="AZ204" s="1270"/>
      <c r="BA204" s="1385" t="s">
        <v>1840</v>
      </c>
      <c r="BB204" s="1374"/>
      <c r="BC204" s="1270"/>
      <c r="BD204" s="1270"/>
    </row>
    <row r="205" spans="1:56" s="1256" customFormat="1" hidden="1">
      <c r="A205" s="1380"/>
      <c r="B205" s="1273"/>
      <c r="C205" s="1330" t="s">
        <v>1210</v>
      </c>
      <c r="D205" s="1262"/>
      <c r="E205" s="1262"/>
      <c r="F205" s="1262"/>
      <c r="G205" s="1262"/>
      <c r="H205" s="1270"/>
      <c r="I205" s="1262"/>
      <c r="J205" s="1262"/>
      <c r="K205" s="1262"/>
      <c r="L205" s="1331" t="s">
        <v>1374</v>
      </c>
      <c r="M205" s="1331"/>
      <c r="N205" s="1262"/>
      <c r="O205" s="1262"/>
      <c r="P205" s="1262"/>
      <c r="Q205" s="1262"/>
      <c r="R205" s="1332" t="s">
        <v>1464</v>
      </c>
      <c r="S205" s="1332">
        <v>0</v>
      </c>
      <c r="T205" s="1333" t="s">
        <v>1528</v>
      </c>
      <c r="U205" s="1332">
        <v>0</v>
      </c>
      <c r="V205" s="1332">
        <v>0</v>
      </c>
      <c r="W205" s="1332">
        <v>0</v>
      </c>
      <c r="X205" s="1332">
        <v>0</v>
      </c>
      <c r="Y205" s="1332">
        <v>0</v>
      </c>
      <c r="Z205" s="1262"/>
      <c r="AA205" s="1262"/>
      <c r="AB205" s="1262"/>
      <c r="AC205" s="1262"/>
      <c r="AD205" s="1262"/>
      <c r="AE205" s="1262"/>
      <c r="AF205" s="1262"/>
      <c r="AG205" s="1262"/>
      <c r="AH205" s="1262"/>
      <c r="AI205" s="1262"/>
      <c r="AJ205" s="1262"/>
      <c r="AK205" s="1262"/>
      <c r="AL205" s="1262"/>
      <c r="AM205" s="1262"/>
      <c r="AN205" s="1262"/>
      <c r="AO205" s="1262"/>
      <c r="AP205" s="1262"/>
      <c r="AQ205" s="1331" t="s">
        <v>204</v>
      </c>
      <c r="AR205" s="1331">
        <v>2006</v>
      </c>
      <c r="AS205" s="1262"/>
      <c r="AT205" s="1262"/>
      <c r="AU205" s="1262"/>
      <c r="AV205" s="1334">
        <v>140000</v>
      </c>
      <c r="AW205" s="1270"/>
      <c r="AX205" s="1270"/>
      <c r="AY205" s="1270"/>
      <c r="AZ205" s="1270"/>
      <c r="BA205" s="1385" t="s">
        <v>1840</v>
      </c>
      <c r="BB205" s="1374"/>
      <c r="BC205" s="1270"/>
      <c r="BD205" s="1270"/>
    </row>
    <row r="206" spans="1:56" s="1256" customFormat="1" hidden="1">
      <c r="A206" s="1380"/>
      <c r="B206" s="1273"/>
      <c r="C206" s="1330" t="s">
        <v>1212</v>
      </c>
      <c r="D206" s="1262"/>
      <c r="E206" s="1262"/>
      <c r="F206" s="1262"/>
      <c r="G206" s="1262"/>
      <c r="H206" s="1270"/>
      <c r="I206" s="1262"/>
      <c r="J206" s="1262"/>
      <c r="K206" s="1262"/>
      <c r="L206" s="1331" t="s">
        <v>1413</v>
      </c>
      <c r="M206" s="1331"/>
      <c r="N206" s="1262"/>
      <c r="O206" s="1262"/>
      <c r="P206" s="1262"/>
      <c r="Q206" s="1262"/>
      <c r="R206" s="1332" t="s">
        <v>747</v>
      </c>
      <c r="S206" s="1332">
        <v>0</v>
      </c>
      <c r="T206" s="1333" t="s">
        <v>233</v>
      </c>
      <c r="U206" s="1332">
        <v>0</v>
      </c>
      <c r="V206" s="1332">
        <v>0</v>
      </c>
      <c r="W206" s="1332">
        <v>0</v>
      </c>
      <c r="X206" s="1332">
        <v>0</v>
      </c>
      <c r="Y206" s="1332">
        <v>0</v>
      </c>
      <c r="Z206" s="1262"/>
      <c r="AA206" s="1262"/>
      <c r="AB206" s="1262"/>
      <c r="AC206" s="1262"/>
      <c r="AD206" s="1262"/>
      <c r="AE206" s="1262"/>
      <c r="AF206" s="1262"/>
      <c r="AG206" s="1262"/>
      <c r="AH206" s="1262"/>
      <c r="AI206" s="1262"/>
      <c r="AJ206" s="1262"/>
      <c r="AK206" s="1262"/>
      <c r="AL206" s="1262"/>
      <c r="AM206" s="1262"/>
      <c r="AN206" s="1262"/>
      <c r="AO206" s="1262"/>
      <c r="AP206" s="1262"/>
      <c r="AQ206" s="1331" t="s">
        <v>204</v>
      </c>
      <c r="AR206" s="1331">
        <v>2004</v>
      </c>
      <c r="AS206" s="1262"/>
      <c r="AT206" s="1262"/>
      <c r="AU206" s="1262"/>
      <c r="AV206" s="1334">
        <v>552500</v>
      </c>
      <c r="AW206" s="1270"/>
      <c r="AX206" s="1270"/>
      <c r="AY206" s="1270"/>
      <c r="AZ206" s="1270"/>
      <c r="BA206" s="1385" t="s">
        <v>1840</v>
      </c>
      <c r="BB206" s="1374"/>
      <c r="BC206" s="1270"/>
      <c r="BD206" s="1270"/>
    </row>
    <row r="207" spans="1:56" s="1256" customFormat="1" hidden="1">
      <c r="A207" s="1380"/>
      <c r="B207" s="1273"/>
      <c r="C207" s="1330" t="s">
        <v>1204</v>
      </c>
      <c r="D207" s="1262"/>
      <c r="E207" s="1262"/>
      <c r="F207" s="1262"/>
      <c r="G207" s="1262"/>
      <c r="H207" s="1270"/>
      <c r="I207" s="1262"/>
      <c r="J207" s="1262"/>
      <c r="K207" s="1262"/>
      <c r="L207" s="1331" t="s">
        <v>1365</v>
      </c>
      <c r="M207" s="1331"/>
      <c r="N207" s="1262"/>
      <c r="O207" s="1262"/>
      <c r="P207" s="1262"/>
      <c r="Q207" s="1262"/>
      <c r="R207" s="1332" t="s">
        <v>747</v>
      </c>
      <c r="S207" s="1332">
        <v>0</v>
      </c>
      <c r="T207" s="1333" t="s">
        <v>220</v>
      </c>
      <c r="U207" s="1332">
        <v>0</v>
      </c>
      <c r="V207" s="1332">
        <v>0</v>
      </c>
      <c r="W207" s="1332">
        <v>0</v>
      </c>
      <c r="X207" s="1332">
        <v>0</v>
      </c>
      <c r="Y207" s="1332">
        <v>0</v>
      </c>
      <c r="Z207" s="1262"/>
      <c r="AA207" s="1262"/>
      <c r="AB207" s="1262"/>
      <c r="AC207" s="1262"/>
      <c r="AD207" s="1262"/>
      <c r="AE207" s="1262"/>
      <c r="AF207" s="1262"/>
      <c r="AG207" s="1262"/>
      <c r="AH207" s="1262"/>
      <c r="AI207" s="1262"/>
      <c r="AJ207" s="1262"/>
      <c r="AK207" s="1262"/>
      <c r="AL207" s="1262"/>
      <c r="AM207" s="1262"/>
      <c r="AN207" s="1262"/>
      <c r="AO207" s="1262"/>
      <c r="AP207" s="1262"/>
      <c r="AQ207" s="1331" t="s">
        <v>204</v>
      </c>
      <c r="AR207" s="1331">
        <v>2000</v>
      </c>
      <c r="AS207" s="1262"/>
      <c r="AT207" s="1262"/>
      <c r="AU207" s="1262"/>
      <c r="AV207" s="1334">
        <v>72000</v>
      </c>
      <c r="AW207" s="1270"/>
      <c r="AX207" s="1270"/>
      <c r="AY207" s="1270"/>
      <c r="AZ207" s="1270"/>
      <c r="BA207" s="1385" t="s">
        <v>1840</v>
      </c>
      <c r="BB207" s="1374"/>
      <c r="BC207" s="1270"/>
      <c r="BD207" s="1270"/>
    </row>
    <row r="208" spans="1:56" s="1256" customFormat="1" hidden="1">
      <c r="A208" s="1380"/>
      <c r="B208" s="1273"/>
      <c r="C208" s="1330" t="s">
        <v>1212</v>
      </c>
      <c r="D208" s="1262"/>
      <c r="E208" s="1262"/>
      <c r="F208" s="1262"/>
      <c r="G208" s="1262"/>
      <c r="H208" s="1270"/>
      <c r="I208" s="1262"/>
      <c r="J208" s="1262"/>
      <c r="K208" s="1262"/>
      <c r="L208" s="1331" t="s">
        <v>1376</v>
      </c>
      <c r="M208" s="1331"/>
      <c r="N208" s="1262"/>
      <c r="O208" s="1262"/>
      <c r="P208" s="1262"/>
      <c r="Q208" s="1262"/>
      <c r="R208" s="1332" t="s">
        <v>747</v>
      </c>
      <c r="S208" s="1332">
        <v>0</v>
      </c>
      <c r="T208" s="1333" t="s">
        <v>1524</v>
      </c>
      <c r="U208" s="1332">
        <v>0</v>
      </c>
      <c r="V208" s="1332">
        <v>0</v>
      </c>
      <c r="W208" s="1332">
        <v>0</v>
      </c>
      <c r="X208" s="1332">
        <v>0</v>
      </c>
      <c r="Y208" s="1332">
        <v>0</v>
      </c>
      <c r="Z208" s="1262"/>
      <c r="AA208" s="1262"/>
      <c r="AB208" s="1262"/>
      <c r="AC208" s="1262"/>
      <c r="AD208" s="1262"/>
      <c r="AE208" s="1262"/>
      <c r="AF208" s="1262"/>
      <c r="AG208" s="1262"/>
      <c r="AH208" s="1262"/>
      <c r="AI208" s="1262"/>
      <c r="AJ208" s="1262"/>
      <c r="AK208" s="1262"/>
      <c r="AL208" s="1262"/>
      <c r="AM208" s="1262"/>
      <c r="AN208" s="1262"/>
      <c r="AO208" s="1262"/>
      <c r="AP208" s="1262"/>
      <c r="AQ208" s="1331" t="s">
        <v>204</v>
      </c>
      <c r="AR208" s="1331">
        <v>2006</v>
      </c>
      <c r="AS208" s="1262"/>
      <c r="AT208" s="1262"/>
      <c r="AU208" s="1262"/>
      <c r="AV208" s="1334">
        <v>680000</v>
      </c>
      <c r="AW208" s="1270"/>
      <c r="AX208" s="1270"/>
      <c r="AY208" s="1270"/>
      <c r="AZ208" s="1270"/>
      <c r="BA208" s="1385" t="s">
        <v>1840</v>
      </c>
      <c r="BB208" s="1374"/>
      <c r="BC208" s="1270"/>
      <c r="BD208" s="1270"/>
    </row>
    <row r="209" spans="1:56" s="1256" customFormat="1" hidden="1">
      <c r="A209" s="1380"/>
      <c r="B209" s="1273"/>
      <c r="C209" s="1330" t="s">
        <v>1217</v>
      </c>
      <c r="D209" s="1262"/>
      <c r="E209" s="1262"/>
      <c r="F209" s="1262"/>
      <c r="G209" s="1262"/>
      <c r="H209" s="1270"/>
      <c r="I209" s="1262"/>
      <c r="J209" s="1262"/>
      <c r="K209" s="1262"/>
      <c r="L209" s="1331" t="s">
        <v>1381</v>
      </c>
      <c r="M209" s="1331"/>
      <c r="N209" s="1262"/>
      <c r="O209" s="1262"/>
      <c r="P209" s="1262"/>
      <c r="Q209" s="1262"/>
      <c r="R209" s="1332" t="s">
        <v>747</v>
      </c>
      <c r="S209" s="1332">
        <v>0</v>
      </c>
      <c r="T209" s="1333" t="s">
        <v>1535</v>
      </c>
      <c r="U209" s="1332">
        <v>0</v>
      </c>
      <c r="V209" s="1332">
        <v>0</v>
      </c>
      <c r="W209" s="1332">
        <v>0</v>
      </c>
      <c r="X209" s="1332">
        <v>0</v>
      </c>
      <c r="Y209" s="1332">
        <v>0</v>
      </c>
      <c r="Z209" s="1262"/>
      <c r="AA209" s="1262"/>
      <c r="AB209" s="1262"/>
      <c r="AC209" s="1262"/>
      <c r="AD209" s="1262"/>
      <c r="AE209" s="1262"/>
      <c r="AF209" s="1262"/>
      <c r="AG209" s="1262"/>
      <c r="AH209" s="1262"/>
      <c r="AI209" s="1262"/>
      <c r="AJ209" s="1262"/>
      <c r="AK209" s="1262"/>
      <c r="AL209" s="1262"/>
      <c r="AM209" s="1262"/>
      <c r="AN209" s="1262"/>
      <c r="AO209" s="1262"/>
      <c r="AP209" s="1262"/>
      <c r="AQ209" s="1331" t="s">
        <v>204</v>
      </c>
      <c r="AR209" s="1331">
        <v>2003</v>
      </c>
      <c r="AS209" s="1262"/>
      <c r="AT209" s="1262"/>
      <c r="AU209" s="1262"/>
      <c r="AV209" s="1334">
        <v>975000</v>
      </c>
      <c r="AW209" s="1270"/>
      <c r="AX209" s="1270"/>
      <c r="AY209" s="1270"/>
      <c r="AZ209" s="1270"/>
      <c r="BA209" s="1385" t="s">
        <v>1840</v>
      </c>
      <c r="BB209" s="1374"/>
      <c r="BC209" s="1270"/>
      <c r="BD209" s="1270"/>
    </row>
    <row r="210" spans="1:56" s="1256" customFormat="1" hidden="1">
      <c r="A210" s="1380"/>
      <c r="B210" s="1273"/>
      <c r="C210" s="1330" t="s">
        <v>1217</v>
      </c>
      <c r="D210" s="1262"/>
      <c r="E210" s="1262"/>
      <c r="F210" s="1262"/>
      <c r="G210" s="1262"/>
      <c r="H210" s="1270"/>
      <c r="I210" s="1262"/>
      <c r="J210" s="1262"/>
      <c r="K210" s="1262"/>
      <c r="L210" s="1331" t="s">
        <v>1381</v>
      </c>
      <c r="M210" s="1331"/>
      <c r="N210" s="1262"/>
      <c r="O210" s="1262"/>
      <c r="P210" s="1262"/>
      <c r="Q210" s="1262"/>
      <c r="R210" s="1332" t="s">
        <v>747</v>
      </c>
      <c r="S210" s="1332">
        <v>0</v>
      </c>
      <c r="T210" s="1333" t="s">
        <v>1532</v>
      </c>
      <c r="U210" s="1332">
        <v>0</v>
      </c>
      <c r="V210" s="1332">
        <v>0</v>
      </c>
      <c r="W210" s="1332">
        <v>0</v>
      </c>
      <c r="X210" s="1332">
        <v>0</v>
      </c>
      <c r="Y210" s="1332">
        <v>0</v>
      </c>
      <c r="Z210" s="1262"/>
      <c r="AA210" s="1262"/>
      <c r="AB210" s="1262"/>
      <c r="AC210" s="1262"/>
      <c r="AD210" s="1262"/>
      <c r="AE210" s="1262"/>
      <c r="AF210" s="1262"/>
      <c r="AG210" s="1262"/>
      <c r="AH210" s="1262"/>
      <c r="AI210" s="1262"/>
      <c r="AJ210" s="1262"/>
      <c r="AK210" s="1262"/>
      <c r="AL210" s="1262"/>
      <c r="AM210" s="1262"/>
      <c r="AN210" s="1262"/>
      <c r="AO210" s="1262"/>
      <c r="AP210" s="1262"/>
      <c r="AQ210" s="1331" t="s">
        <v>204</v>
      </c>
      <c r="AR210" s="1331">
        <v>2004</v>
      </c>
      <c r="AS210" s="1262"/>
      <c r="AT210" s="1262"/>
      <c r="AU210" s="1262"/>
      <c r="AV210" s="1334">
        <v>220000</v>
      </c>
      <c r="AW210" s="1270"/>
      <c r="AX210" s="1270"/>
      <c r="AY210" s="1270"/>
      <c r="AZ210" s="1270"/>
      <c r="BA210" s="1385" t="s">
        <v>1840</v>
      </c>
      <c r="BB210" s="1374"/>
      <c r="BC210" s="1270"/>
      <c r="BD210" s="1270"/>
    </row>
    <row r="211" spans="1:56" s="1256" customFormat="1" hidden="1">
      <c r="A211" s="1380"/>
      <c r="B211" s="1273"/>
      <c r="C211" s="1330" t="s">
        <v>1208</v>
      </c>
      <c r="D211" s="1262"/>
      <c r="E211" s="1262"/>
      <c r="F211" s="1262"/>
      <c r="G211" s="1262"/>
      <c r="H211" s="1270"/>
      <c r="I211" s="1262"/>
      <c r="J211" s="1262"/>
      <c r="K211" s="1262"/>
      <c r="L211" s="1331" t="s">
        <v>1365</v>
      </c>
      <c r="M211" s="1331"/>
      <c r="N211" s="1262"/>
      <c r="O211" s="1262"/>
      <c r="P211" s="1262"/>
      <c r="Q211" s="1262"/>
      <c r="R211" s="1332" t="s">
        <v>747</v>
      </c>
      <c r="S211" s="1332">
        <v>0</v>
      </c>
      <c r="T211" s="1333" t="s">
        <v>230</v>
      </c>
      <c r="U211" s="1332">
        <v>0</v>
      </c>
      <c r="V211" s="1332">
        <v>0</v>
      </c>
      <c r="W211" s="1332">
        <v>0</v>
      </c>
      <c r="X211" s="1332">
        <v>0</v>
      </c>
      <c r="Y211" s="1332">
        <v>0</v>
      </c>
      <c r="Z211" s="1262"/>
      <c r="AA211" s="1262"/>
      <c r="AB211" s="1262"/>
      <c r="AC211" s="1262"/>
      <c r="AD211" s="1262"/>
      <c r="AE211" s="1262"/>
      <c r="AF211" s="1262"/>
      <c r="AG211" s="1262"/>
      <c r="AH211" s="1262"/>
      <c r="AI211" s="1262"/>
      <c r="AJ211" s="1262"/>
      <c r="AK211" s="1262"/>
      <c r="AL211" s="1262"/>
      <c r="AM211" s="1262"/>
      <c r="AN211" s="1262"/>
      <c r="AO211" s="1262"/>
      <c r="AP211" s="1262"/>
      <c r="AQ211" s="1331" t="s">
        <v>204</v>
      </c>
      <c r="AR211" s="1331">
        <v>2006</v>
      </c>
      <c r="AS211" s="1262"/>
      <c r="AT211" s="1262"/>
      <c r="AU211" s="1262"/>
      <c r="AV211" s="1334">
        <v>200000</v>
      </c>
      <c r="AW211" s="1270"/>
      <c r="AX211" s="1270"/>
      <c r="AY211" s="1270"/>
      <c r="AZ211" s="1270"/>
      <c r="BA211" s="1385" t="s">
        <v>1840</v>
      </c>
      <c r="BB211" s="1374"/>
      <c r="BC211" s="1270"/>
      <c r="BD211" s="1270"/>
    </row>
    <row r="212" spans="1:56" s="1256" customFormat="1" ht="30" hidden="1">
      <c r="A212" s="1380"/>
      <c r="B212" s="1273"/>
      <c r="C212" s="1330" t="s">
        <v>1208</v>
      </c>
      <c r="D212" s="1262"/>
      <c r="E212" s="1262"/>
      <c r="F212" s="1262"/>
      <c r="G212" s="1262"/>
      <c r="H212" s="1270"/>
      <c r="I212" s="1262"/>
      <c r="J212" s="1262"/>
      <c r="K212" s="1262"/>
      <c r="L212" s="1331" t="s">
        <v>1365</v>
      </c>
      <c r="M212" s="1331"/>
      <c r="N212" s="1262"/>
      <c r="O212" s="1262"/>
      <c r="P212" s="1262"/>
      <c r="Q212" s="1262"/>
      <c r="R212" s="1332" t="s">
        <v>1453</v>
      </c>
      <c r="S212" s="1332">
        <v>0</v>
      </c>
      <c r="T212" s="1333" t="s">
        <v>1536</v>
      </c>
      <c r="U212" s="1332">
        <v>0</v>
      </c>
      <c r="V212" s="1332">
        <v>0</v>
      </c>
      <c r="W212" s="1332">
        <v>0</v>
      </c>
      <c r="X212" s="1332">
        <v>0</v>
      </c>
      <c r="Y212" s="1332">
        <v>0</v>
      </c>
      <c r="Z212" s="1262"/>
      <c r="AA212" s="1262"/>
      <c r="AB212" s="1262"/>
      <c r="AC212" s="1262"/>
      <c r="AD212" s="1262"/>
      <c r="AE212" s="1262"/>
      <c r="AF212" s="1262"/>
      <c r="AG212" s="1262"/>
      <c r="AH212" s="1262"/>
      <c r="AI212" s="1262"/>
      <c r="AJ212" s="1262"/>
      <c r="AK212" s="1262"/>
      <c r="AL212" s="1262"/>
      <c r="AM212" s="1262"/>
      <c r="AN212" s="1262"/>
      <c r="AO212" s="1262"/>
      <c r="AP212" s="1262"/>
      <c r="AQ212" s="1331" t="s">
        <v>204</v>
      </c>
      <c r="AR212" s="1331">
        <v>2005</v>
      </c>
      <c r="AS212" s="1262"/>
      <c r="AT212" s="1262"/>
      <c r="AU212" s="1262"/>
      <c r="AV212" s="1334">
        <v>262500</v>
      </c>
      <c r="AW212" s="1270"/>
      <c r="AX212" s="1270"/>
      <c r="AY212" s="1270"/>
      <c r="AZ212" s="1270"/>
      <c r="BA212" s="1385" t="s">
        <v>1840</v>
      </c>
      <c r="BB212" s="1374"/>
      <c r="BC212" s="1270"/>
      <c r="BD212" s="1270"/>
    </row>
    <row r="213" spans="1:56" s="1256" customFormat="1" hidden="1">
      <c r="A213" s="1380"/>
      <c r="B213" s="1273"/>
      <c r="C213" s="1330" t="s">
        <v>1261</v>
      </c>
      <c r="D213" s="1262"/>
      <c r="E213" s="1262"/>
      <c r="F213" s="1262"/>
      <c r="G213" s="1262"/>
      <c r="H213" s="1270"/>
      <c r="I213" s="1262"/>
      <c r="J213" s="1262"/>
      <c r="K213" s="1262"/>
      <c r="L213" s="1331" t="s">
        <v>1365</v>
      </c>
      <c r="M213" s="1331"/>
      <c r="N213" s="1262"/>
      <c r="O213" s="1262"/>
      <c r="P213" s="1262"/>
      <c r="Q213" s="1262"/>
      <c r="R213" s="1332" t="s">
        <v>145</v>
      </c>
      <c r="S213" s="1332">
        <v>0</v>
      </c>
      <c r="T213" s="1333" t="s">
        <v>230</v>
      </c>
      <c r="U213" s="1332">
        <v>0</v>
      </c>
      <c r="V213" s="1332">
        <v>0</v>
      </c>
      <c r="W213" s="1332">
        <v>0</v>
      </c>
      <c r="X213" s="1332">
        <v>0</v>
      </c>
      <c r="Y213" s="1332">
        <v>0</v>
      </c>
      <c r="Z213" s="1262"/>
      <c r="AA213" s="1262"/>
      <c r="AB213" s="1262"/>
      <c r="AC213" s="1262"/>
      <c r="AD213" s="1262"/>
      <c r="AE213" s="1262"/>
      <c r="AF213" s="1262"/>
      <c r="AG213" s="1262"/>
      <c r="AH213" s="1262"/>
      <c r="AI213" s="1262"/>
      <c r="AJ213" s="1262"/>
      <c r="AK213" s="1262"/>
      <c r="AL213" s="1262"/>
      <c r="AM213" s="1262"/>
      <c r="AN213" s="1262"/>
      <c r="AO213" s="1262"/>
      <c r="AP213" s="1262"/>
      <c r="AQ213" s="1331" t="s">
        <v>204</v>
      </c>
      <c r="AR213" s="1331">
        <v>2003</v>
      </c>
      <c r="AS213" s="1262"/>
      <c r="AT213" s="1262"/>
      <c r="AU213" s="1262"/>
      <c r="AV213" s="1334">
        <v>350000</v>
      </c>
      <c r="AW213" s="1270"/>
      <c r="AX213" s="1270"/>
      <c r="AY213" s="1270"/>
      <c r="AZ213" s="1270"/>
      <c r="BA213" s="1385" t="s">
        <v>1840</v>
      </c>
      <c r="BB213" s="1374"/>
      <c r="BC213" s="1270"/>
      <c r="BD213" s="1270"/>
    </row>
    <row r="214" spans="1:56" s="1256" customFormat="1" hidden="1">
      <c r="A214" s="1380"/>
      <c r="B214" s="1273"/>
      <c r="C214" s="1330" t="s">
        <v>1204</v>
      </c>
      <c r="D214" s="1262"/>
      <c r="E214" s="1262"/>
      <c r="F214" s="1262"/>
      <c r="G214" s="1262"/>
      <c r="H214" s="1270"/>
      <c r="I214" s="1262"/>
      <c r="J214" s="1262"/>
      <c r="K214" s="1262"/>
      <c r="L214" s="1331" t="s">
        <v>1365</v>
      </c>
      <c r="M214" s="1331"/>
      <c r="N214" s="1262"/>
      <c r="O214" s="1262"/>
      <c r="P214" s="1262"/>
      <c r="Q214" s="1262"/>
      <c r="R214" s="1332" t="s">
        <v>1463</v>
      </c>
      <c r="S214" s="1332">
        <v>0</v>
      </c>
      <c r="T214" s="1333" t="s">
        <v>220</v>
      </c>
      <c r="U214" s="1332">
        <v>0</v>
      </c>
      <c r="V214" s="1332">
        <v>0</v>
      </c>
      <c r="W214" s="1332">
        <v>0</v>
      </c>
      <c r="X214" s="1332">
        <v>0</v>
      </c>
      <c r="Y214" s="1332">
        <v>0</v>
      </c>
      <c r="Z214" s="1262"/>
      <c r="AA214" s="1262"/>
      <c r="AB214" s="1262"/>
      <c r="AC214" s="1262"/>
      <c r="AD214" s="1262"/>
      <c r="AE214" s="1262"/>
      <c r="AF214" s="1262"/>
      <c r="AG214" s="1262"/>
      <c r="AH214" s="1262"/>
      <c r="AI214" s="1262"/>
      <c r="AJ214" s="1262"/>
      <c r="AK214" s="1262"/>
      <c r="AL214" s="1262"/>
      <c r="AM214" s="1262"/>
      <c r="AN214" s="1262"/>
      <c r="AO214" s="1262"/>
      <c r="AP214" s="1262"/>
      <c r="AQ214" s="1331" t="s">
        <v>204</v>
      </c>
      <c r="AR214" s="1331">
        <v>2005</v>
      </c>
      <c r="AS214" s="1262"/>
      <c r="AT214" s="1262"/>
      <c r="AU214" s="1262"/>
      <c r="AV214" s="1334">
        <v>21000</v>
      </c>
      <c r="AW214" s="1270"/>
      <c r="AX214" s="1270"/>
      <c r="AY214" s="1270"/>
      <c r="AZ214" s="1270"/>
      <c r="BA214" s="1385" t="s">
        <v>1840</v>
      </c>
      <c r="BB214" s="1374"/>
      <c r="BC214" s="1270"/>
      <c r="BD214" s="1270"/>
    </row>
    <row r="215" spans="1:56" s="1256" customFormat="1" hidden="1">
      <c r="A215" s="1380"/>
      <c r="B215" s="1273"/>
      <c r="C215" s="1330" t="s">
        <v>284</v>
      </c>
      <c r="D215" s="1262"/>
      <c r="E215" s="1262"/>
      <c r="F215" s="1262"/>
      <c r="G215" s="1262"/>
      <c r="H215" s="1270"/>
      <c r="I215" s="1262"/>
      <c r="J215" s="1262"/>
      <c r="K215" s="1262"/>
      <c r="L215" s="1331" t="s">
        <v>1373</v>
      </c>
      <c r="M215" s="1331"/>
      <c r="N215" s="1262"/>
      <c r="O215" s="1262"/>
      <c r="P215" s="1262"/>
      <c r="Q215" s="1262"/>
      <c r="R215" s="1332" t="s">
        <v>1471</v>
      </c>
      <c r="S215" s="1332">
        <v>0</v>
      </c>
      <c r="T215" s="1333" t="s">
        <v>230</v>
      </c>
      <c r="U215" s="1332">
        <v>0</v>
      </c>
      <c r="V215" s="1332">
        <v>0</v>
      </c>
      <c r="W215" s="1332">
        <v>0</v>
      </c>
      <c r="X215" s="1332">
        <v>0</v>
      </c>
      <c r="Y215" s="1332">
        <v>0</v>
      </c>
      <c r="Z215" s="1262"/>
      <c r="AA215" s="1262"/>
      <c r="AB215" s="1262"/>
      <c r="AC215" s="1262"/>
      <c r="AD215" s="1262"/>
      <c r="AE215" s="1262"/>
      <c r="AF215" s="1262"/>
      <c r="AG215" s="1262"/>
      <c r="AH215" s="1262"/>
      <c r="AI215" s="1262"/>
      <c r="AJ215" s="1262"/>
      <c r="AK215" s="1262"/>
      <c r="AL215" s="1262"/>
      <c r="AM215" s="1262"/>
      <c r="AN215" s="1262"/>
      <c r="AO215" s="1262"/>
      <c r="AP215" s="1262"/>
      <c r="AQ215" s="1331" t="s">
        <v>204</v>
      </c>
      <c r="AR215" s="1331">
        <v>2005</v>
      </c>
      <c r="AS215" s="1262"/>
      <c r="AT215" s="1262"/>
      <c r="AU215" s="1262"/>
      <c r="AV215" s="1334">
        <v>1750000</v>
      </c>
      <c r="AW215" s="1270"/>
      <c r="AX215" s="1270"/>
      <c r="AY215" s="1270"/>
      <c r="AZ215" s="1270"/>
      <c r="BA215" s="1385" t="s">
        <v>1840</v>
      </c>
      <c r="BB215" s="1374"/>
      <c r="BC215" s="1270"/>
      <c r="BD215" s="1270"/>
    </row>
    <row r="216" spans="1:56" s="1256" customFormat="1" hidden="1">
      <c r="A216" s="1380"/>
      <c r="B216" s="1273"/>
      <c r="C216" s="1330" t="s">
        <v>1262</v>
      </c>
      <c r="D216" s="1262"/>
      <c r="E216" s="1262"/>
      <c r="F216" s="1262"/>
      <c r="G216" s="1262"/>
      <c r="H216" s="1270"/>
      <c r="I216" s="1262"/>
      <c r="J216" s="1262"/>
      <c r="K216" s="1262"/>
      <c r="L216" s="1331" t="s">
        <v>1382</v>
      </c>
      <c r="M216" s="1331"/>
      <c r="N216" s="1262"/>
      <c r="O216" s="1262"/>
      <c r="P216" s="1262"/>
      <c r="Q216" s="1262"/>
      <c r="R216" s="1332" t="s">
        <v>1471</v>
      </c>
      <c r="S216" s="1332">
        <v>0</v>
      </c>
      <c r="T216" s="1333" t="s">
        <v>225</v>
      </c>
      <c r="U216" s="1332">
        <v>0</v>
      </c>
      <c r="V216" s="1332">
        <v>0</v>
      </c>
      <c r="W216" s="1332">
        <v>0</v>
      </c>
      <c r="X216" s="1332">
        <v>0</v>
      </c>
      <c r="Y216" s="1332">
        <v>0</v>
      </c>
      <c r="Z216" s="1262"/>
      <c r="AA216" s="1262"/>
      <c r="AB216" s="1262"/>
      <c r="AC216" s="1262"/>
      <c r="AD216" s="1262"/>
      <c r="AE216" s="1262"/>
      <c r="AF216" s="1262"/>
      <c r="AG216" s="1262"/>
      <c r="AH216" s="1262"/>
      <c r="AI216" s="1262"/>
      <c r="AJ216" s="1262"/>
      <c r="AK216" s="1262"/>
      <c r="AL216" s="1262"/>
      <c r="AM216" s="1262"/>
      <c r="AN216" s="1262"/>
      <c r="AO216" s="1262"/>
      <c r="AP216" s="1262"/>
      <c r="AQ216" s="1331" t="s">
        <v>204</v>
      </c>
      <c r="AR216" s="1331">
        <v>2005</v>
      </c>
      <c r="AS216" s="1262"/>
      <c r="AT216" s="1262"/>
      <c r="AU216" s="1262"/>
      <c r="AV216" s="1334">
        <v>350000</v>
      </c>
      <c r="AW216" s="1270"/>
      <c r="AX216" s="1270"/>
      <c r="AY216" s="1270"/>
      <c r="AZ216" s="1270"/>
      <c r="BA216" s="1385" t="s">
        <v>1840</v>
      </c>
      <c r="BB216" s="1374"/>
      <c r="BC216" s="1270"/>
      <c r="BD216" s="1270"/>
    </row>
    <row r="217" spans="1:56" s="1256" customFormat="1" hidden="1">
      <c r="A217" s="1380"/>
      <c r="B217" s="1273"/>
      <c r="C217" s="1330" t="s">
        <v>1256</v>
      </c>
      <c r="D217" s="1262"/>
      <c r="E217" s="1262"/>
      <c r="F217" s="1262"/>
      <c r="G217" s="1262"/>
      <c r="H217" s="1270"/>
      <c r="I217" s="1262"/>
      <c r="J217" s="1262"/>
      <c r="K217" s="1262"/>
      <c r="L217" s="1331" t="s">
        <v>1381</v>
      </c>
      <c r="M217" s="1331"/>
      <c r="N217" s="1262"/>
      <c r="O217" s="1262"/>
      <c r="P217" s="1262"/>
      <c r="Q217" s="1262"/>
      <c r="R217" s="1332" t="s">
        <v>747</v>
      </c>
      <c r="S217" s="1332">
        <v>0</v>
      </c>
      <c r="T217" s="1333" t="s">
        <v>233</v>
      </c>
      <c r="U217" s="1332">
        <v>0</v>
      </c>
      <c r="V217" s="1332">
        <v>0</v>
      </c>
      <c r="W217" s="1332">
        <v>0</v>
      </c>
      <c r="X217" s="1332">
        <v>0</v>
      </c>
      <c r="Y217" s="1332">
        <v>0</v>
      </c>
      <c r="Z217" s="1262"/>
      <c r="AA217" s="1262"/>
      <c r="AB217" s="1262"/>
      <c r="AC217" s="1262"/>
      <c r="AD217" s="1262"/>
      <c r="AE217" s="1262"/>
      <c r="AF217" s="1262"/>
      <c r="AG217" s="1262"/>
      <c r="AH217" s="1262"/>
      <c r="AI217" s="1262"/>
      <c r="AJ217" s="1262"/>
      <c r="AK217" s="1262"/>
      <c r="AL217" s="1262"/>
      <c r="AM217" s="1262"/>
      <c r="AN217" s="1262"/>
      <c r="AO217" s="1262"/>
      <c r="AP217" s="1262"/>
      <c r="AQ217" s="1331" t="s">
        <v>204</v>
      </c>
      <c r="AR217" s="1331">
        <v>2003</v>
      </c>
      <c r="AS217" s="1262"/>
      <c r="AT217" s="1262"/>
      <c r="AU217" s="1262"/>
      <c r="AV217" s="1334">
        <v>600000</v>
      </c>
      <c r="AW217" s="1270"/>
      <c r="AX217" s="1270"/>
      <c r="AY217" s="1270"/>
      <c r="AZ217" s="1270"/>
      <c r="BA217" s="1385" t="s">
        <v>1840</v>
      </c>
      <c r="BB217" s="1374"/>
      <c r="BC217" s="1270"/>
      <c r="BD217" s="1270"/>
    </row>
    <row r="218" spans="1:56" s="1256" customFormat="1" hidden="1">
      <c r="A218" s="1380"/>
      <c r="B218" s="1273"/>
      <c r="C218" s="1330" t="s">
        <v>1263</v>
      </c>
      <c r="D218" s="1262"/>
      <c r="E218" s="1262"/>
      <c r="F218" s="1262"/>
      <c r="G218" s="1262"/>
      <c r="H218" s="1270"/>
      <c r="I218" s="1262"/>
      <c r="J218" s="1262"/>
      <c r="K218" s="1262"/>
      <c r="L218" s="1331" t="s">
        <v>1418</v>
      </c>
      <c r="M218" s="1331"/>
      <c r="N218" s="1262"/>
      <c r="O218" s="1262"/>
      <c r="P218" s="1262"/>
      <c r="Q218" s="1262"/>
      <c r="R218" s="1332" t="s">
        <v>1471</v>
      </c>
      <c r="S218" s="1332">
        <v>0</v>
      </c>
      <c r="T218" s="1333" t="s">
        <v>230</v>
      </c>
      <c r="U218" s="1332">
        <v>0</v>
      </c>
      <c r="V218" s="1332">
        <v>0</v>
      </c>
      <c r="W218" s="1332">
        <v>0</v>
      </c>
      <c r="X218" s="1332">
        <v>0</v>
      </c>
      <c r="Y218" s="1332">
        <v>0</v>
      </c>
      <c r="Z218" s="1262"/>
      <c r="AA218" s="1262"/>
      <c r="AB218" s="1262"/>
      <c r="AC218" s="1262"/>
      <c r="AD218" s="1262"/>
      <c r="AE218" s="1262"/>
      <c r="AF218" s="1262"/>
      <c r="AG218" s="1262"/>
      <c r="AH218" s="1262"/>
      <c r="AI218" s="1262"/>
      <c r="AJ218" s="1262"/>
      <c r="AK218" s="1262"/>
      <c r="AL218" s="1262"/>
      <c r="AM218" s="1262"/>
      <c r="AN218" s="1262"/>
      <c r="AO218" s="1262"/>
      <c r="AP218" s="1262"/>
      <c r="AQ218" s="1331" t="s">
        <v>204</v>
      </c>
      <c r="AR218" s="1331">
        <v>2003</v>
      </c>
      <c r="AS218" s="1262"/>
      <c r="AT218" s="1262"/>
      <c r="AU218" s="1262"/>
      <c r="AV218" s="1334">
        <v>1365000</v>
      </c>
      <c r="AW218" s="1270"/>
      <c r="AX218" s="1270"/>
      <c r="AY218" s="1270"/>
      <c r="AZ218" s="1270"/>
      <c r="BA218" s="1385" t="s">
        <v>1840</v>
      </c>
      <c r="BB218" s="1374"/>
      <c r="BC218" s="1270"/>
      <c r="BD218" s="1270"/>
    </row>
    <row r="219" spans="1:56" s="1256" customFormat="1" hidden="1">
      <c r="A219" s="1380"/>
      <c r="B219" s="1273"/>
      <c r="C219" s="1330" t="s">
        <v>1204</v>
      </c>
      <c r="D219" s="1262"/>
      <c r="E219" s="1262"/>
      <c r="F219" s="1262"/>
      <c r="G219" s="1262"/>
      <c r="H219" s="1270"/>
      <c r="I219" s="1262"/>
      <c r="J219" s="1262"/>
      <c r="K219" s="1262"/>
      <c r="L219" s="1331" t="s">
        <v>1365</v>
      </c>
      <c r="M219" s="1331"/>
      <c r="N219" s="1262"/>
      <c r="O219" s="1262"/>
      <c r="P219" s="1262"/>
      <c r="Q219" s="1262"/>
      <c r="R219" s="1332" t="s">
        <v>1463</v>
      </c>
      <c r="S219" s="1332">
        <v>0</v>
      </c>
      <c r="T219" s="1333" t="s">
        <v>220</v>
      </c>
      <c r="U219" s="1332">
        <v>0</v>
      </c>
      <c r="V219" s="1332">
        <v>0</v>
      </c>
      <c r="W219" s="1332">
        <v>0</v>
      </c>
      <c r="X219" s="1332">
        <v>0</v>
      </c>
      <c r="Y219" s="1332">
        <v>0</v>
      </c>
      <c r="Z219" s="1262"/>
      <c r="AA219" s="1262"/>
      <c r="AB219" s="1262"/>
      <c r="AC219" s="1262"/>
      <c r="AD219" s="1262"/>
      <c r="AE219" s="1262"/>
      <c r="AF219" s="1262"/>
      <c r="AG219" s="1262"/>
      <c r="AH219" s="1262"/>
      <c r="AI219" s="1262"/>
      <c r="AJ219" s="1262"/>
      <c r="AK219" s="1262"/>
      <c r="AL219" s="1262"/>
      <c r="AM219" s="1262"/>
      <c r="AN219" s="1262"/>
      <c r="AO219" s="1262"/>
      <c r="AP219" s="1262"/>
      <c r="AQ219" s="1331" t="s">
        <v>204</v>
      </c>
      <c r="AR219" s="1331">
        <v>2004</v>
      </c>
      <c r="AS219" s="1262"/>
      <c r="AT219" s="1262"/>
      <c r="AU219" s="1262"/>
      <c r="AV219" s="1334">
        <v>63000</v>
      </c>
      <c r="AW219" s="1270"/>
      <c r="AX219" s="1270"/>
      <c r="AY219" s="1270"/>
      <c r="AZ219" s="1270"/>
      <c r="BA219" s="1385" t="s">
        <v>1840</v>
      </c>
      <c r="BB219" s="1374"/>
      <c r="BC219" s="1270"/>
      <c r="BD219" s="1270"/>
    </row>
    <row r="220" spans="1:56" s="1256" customFormat="1" hidden="1">
      <c r="A220" s="1380"/>
      <c r="B220" s="1273"/>
      <c r="C220" s="1330" t="s">
        <v>1262</v>
      </c>
      <c r="D220" s="1262"/>
      <c r="E220" s="1262"/>
      <c r="F220" s="1262"/>
      <c r="G220" s="1262"/>
      <c r="H220" s="1270"/>
      <c r="I220" s="1262"/>
      <c r="J220" s="1262"/>
      <c r="K220" s="1262"/>
      <c r="L220" s="1331" t="s">
        <v>1405</v>
      </c>
      <c r="M220" s="1331"/>
      <c r="N220" s="1262"/>
      <c r="O220" s="1262"/>
      <c r="P220" s="1262"/>
      <c r="Q220" s="1262"/>
      <c r="R220" s="1332" t="s">
        <v>1471</v>
      </c>
      <c r="S220" s="1332">
        <v>0</v>
      </c>
      <c r="T220" s="1333" t="s">
        <v>225</v>
      </c>
      <c r="U220" s="1332">
        <v>0</v>
      </c>
      <c r="V220" s="1332">
        <v>0</v>
      </c>
      <c r="W220" s="1332">
        <v>0</v>
      </c>
      <c r="X220" s="1332">
        <v>0</v>
      </c>
      <c r="Y220" s="1332">
        <v>0</v>
      </c>
      <c r="Z220" s="1262"/>
      <c r="AA220" s="1262"/>
      <c r="AB220" s="1262"/>
      <c r="AC220" s="1262"/>
      <c r="AD220" s="1262"/>
      <c r="AE220" s="1262"/>
      <c r="AF220" s="1262"/>
      <c r="AG220" s="1262"/>
      <c r="AH220" s="1262"/>
      <c r="AI220" s="1262"/>
      <c r="AJ220" s="1262"/>
      <c r="AK220" s="1262"/>
      <c r="AL220" s="1262"/>
      <c r="AM220" s="1262"/>
      <c r="AN220" s="1262"/>
      <c r="AO220" s="1262"/>
      <c r="AP220" s="1262"/>
      <c r="AQ220" s="1331" t="s">
        <v>204</v>
      </c>
      <c r="AR220" s="1331">
        <v>2005</v>
      </c>
      <c r="AS220" s="1262"/>
      <c r="AT220" s="1262"/>
      <c r="AU220" s="1262"/>
      <c r="AV220" s="1334">
        <v>2275000</v>
      </c>
      <c r="AW220" s="1270"/>
      <c r="AX220" s="1270"/>
      <c r="AY220" s="1270"/>
      <c r="AZ220" s="1270"/>
      <c r="BA220" s="1385" t="s">
        <v>1840</v>
      </c>
      <c r="BB220" s="1374"/>
      <c r="BC220" s="1270"/>
      <c r="BD220" s="1270"/>
    </row>
    <row r="221" spans="1:56" s="1256" customFormat="1" hidden="1">
      <c r="A221" s="1380"/>
      <c r="B221" s="1273"/>
      <c r="C221" s="1330" t="s">
        <v>1264</v>
      </c>
      <c r="D221" s="1262"/>
      <c r="E221" s="1262"/>
      <c r="F221" s="1262"/>
      <c r="G221" s="1262"/>
      <c r="H221" s="1270"/>
      <c r="I221" s="1262"/>
      <c r="J221" s="1262"/>
      <c r="K221" s="1262"/>
      <c r="L221" s="1331" t="s">
        <v>1418</v>
      </c>
      <c r="M221" s="1331"/>
      <c r="N221" s="1262"/>
      <c r="O221" s="1262"/>
      <c r="P221" s="1262"/>
      <c r="Q221" s="1262"/>
      <c r="R221" s="1332" t="s">
        <v>145</v>
      </c>
      <c r="S221" s="1332">
        <v>0</v>
      </c>
      <c r="T221" s="1333" t="s">
        <v>1537</v>
      </c>
      <c r="U221" s="1332">
        <v>0</v>
      </c>
      <c r="V221" s="1332">
        <v>0</v>
      </c>
      <c r="W221" s="1332">
        <v>0</v>
      </c>
      <c r="X221" s="1332">
        <v>0</v>
      </c>
      <c r="Y221" s="1332">
        <v>0</v>
      </c>
      <c r="Z221" s="1262"/>
      <c r="AA221" s="1262"/>
      <c r="AB221" s="1262"/>
      <c r="AC221" s="1262"/>
      <c r="AD221" s="1262"/>
      <c r="AE221" s="1262"/>
      <c r="AF221" s="1262"/>
      <c r="AG221" s="1262"/>
      <c r="AH221" s="1262"/>
      <c r="AI221" s="1262"/>
      <c r="AJ221" s="1262"/>
      <c r="AK221" s="1262"/>
      <c r="AL221" s="1262"/>
      <c r="AM221" s="1262"/>
      <c r="AN221" s="1262"/>
      <c r="AO221" s="1262"/>
      <c r="AP221" s="1262"/>
      <c r="AQ221" s="1331" t="s">
        <v>204</v>
      </c>
      <c r="AR221" s="1331">
        <v>2006</v>
      </c>
      <c r="AS221" s="1262"/>
      <c r="AT221" s="1262"/>
      <c r="AU221" s="1262"/>
      <c r="AV221" s="1334">
        <v>240000</v>
      </c>
      <c r="AW221" s="1270"/>
      <c r="AX221" s="1270"/>
      <c r="AY221" s="1270"/>
      <c r="AZ221" s="1270"/>
      <c r="BA221" s="1385" t="s">
        <v>1840</v>
      </c>
      <c r="BB221" s="1374"/>
      <c r="BC221" s="1270"/>
      <c r="BD221" s="1270"/>
    </row>
    <row r="222" spans="1:56" s="1256" customFormat="1" hidden="1">
      <c r="A222" s="1380"/>
      <c r="B222" s="1273"/>
      <c r="C222" s="1330" t="s">
        <v>1216</v>
      </c>
      <c r="D222" s="1262"/>
      <c r="E222" s="1262"/>
      <c r="F222" s="1262"/>
      <c r="G222" s="1262"/>
      <c r="H222" s="1270"/>
      <c r="I222" s="1262"/>
      <c r="J222" s="1262"/>
      <c r="K222" s="1262"/>
      <c r="L222" s="1331" t="s">
        <v>1380</v>
      </c>
      <c r="M222" s="1331"/>
      <c r="N222" s="1262"/>
      <c r="O222" s="1262"/>
      <c r="P222" s="1262"/>
      <c r="Q222" s="1262"/>
      <c r="R222" s="1332" t="s">
        <v>1457</v>
      </c>
      <c r="S222" s="1332">
        <v>0</v>
      </c>
      <c r="T222" s="1333" t="s">
        <v>220</v>
      </c>
      <c r="U222" s="1332">
        <v>0</v>
      </c>
      <c r="V222" s="1332">
        <v>0</v>
      </c>
      <c r="W222" s="1332">
        <v>0</v>
      </c>
      <c r="X222" s="1332">
        <v>0</v>
      </c>
      <c r="Y222" s="1332">
        <v>0</v>
      </c>
      <c r="Z222" s="1262"/>
      <c r="AA222" s="1262"/>
      <c r="AB222" s="1262"/>
      <c r="AC222" s="1262"/>
      <c r="AD222" s="1262"/>
      <c r="AE222" s="1262"/>
      <c r="AF222" s="1262"/>
      <c r="AG222" s="1262"/>
      <c r="AH222" s="1262"/>
      <c r="AI222" s="1262"/>
      <c r="AJ222" s="1262"/>
      <c r="AK222" s="1262"/>
      <c r="AL222" s="1262"/>
      <c r="AM222" s="1262"/>
      <c r="AN222" s="1262"/>
      <c r="AO222" s="1262"/>
      <c r="AP222" s="1262"/>
      <c r="AQ222" s="1331" t="s">
        <v>204</v>
      </c>
      <c r="AR222" s="1331">
        <v>2000</v>
      </c>
      <c r="AS222" s="1262"/>
      <c r="AT222" s="1262"/>
      <c r="AU222" s="1262"/>
      <c r="AV222" s="1334">
        <v>150000</v>
      </c>
      <c r="AW222" s="1270"/>
      <c r="AX222" s="1270"/>
      <c r="AY222" s="1270"/>
      <c r="AZ222" s="1270"/>
      <c r="BA222" s="1385" t="s">
        <v>1840</v>
      </c>
      <c r="BB222" s="1374"/>
      <c r="BC222" s="1270"/>
      <c r="BD222" s="1270"/>
    </row>
    <row r="223" spans="1:56" s="1256" customFormat="1" hidden="1">
      <c r="A223" s="1380"/>
      <c r="B223" s="1273"/>
      <c r="C223" s="1330" t="s">
        <v>1265</v>
      </c>
      <c r="D223" s="1262"/>
      <c r="E223" s="1262"/>
      <c r="F223" s="1262"/>
      <c r="G223" s="1262"/>
      <c r="H223" s="1270"/>
      <c r="I223" s="1262"/>
      <c r="J223" s="1262"/>
      <c r="K223" s="1262"/>
      <c r="L223" s="1331" t="s">
        <v>1381</v>
      </c>
      <c r="M223" s="1331"/>
      <c r="N223" s="1262"/>
      <c r="O223" s="1262"/>
      <c r="P223" s="1262"/>
      <c r="Q223" s="1262"/>
      <c r="R223" s="1332" t="s">
        <v>1491</v>
      </c>
      <c r="S223" s="1332">
        <v>0</v>
      </c>
      <c r="T223" s="1333" t="s">
        <v>225</v>
      </c>
      <c r="U223" s="1332">
        <v>0</v>
      </c>
      <c r="V223" s="1332">
        <v>0</v>
      </c>
      <c r="W223" s="1332">
        <v>0</v>
      </c>
      <c r="X223" s="1332">
        <v>0</v>
      </c>
      <c r="Y223" s="1332">
        <v>0</v>
      </c>
      <c r="Z223" s="1262"/>
      <c r="AA223" s="1262"/>
      <c r="AB223" s="1262"/>
      <c r="AC223" s="1262"/>
      <c r="AD223" s="1262"/>
      <c r="AE223" s="1262"/>
      <c r="AF223" s="1262"/>
      <c r="AG223" s="1262"/>
      <c r="AH223" s="1262"/>
      <c r="AI223" s="1262"/>
      <c r="AJ223" s="1262"/>
      <c r="AK223" s="1262"/>
      <c r="AL223" s="1262"/>
      <c r="AM223" s="1262"/>
      <c r="AN223" s="1262"/>
      <c r="AO223" s="1262"/>
      <c r="AP223" s="1262"/>
      <c r="AQ223" s="1331" t="s">
        <v>204</v>
      </c>
      <c r="AR223" s="1331">
        <v>2005</v>
      </c>
      <c r="AS223" s="1262"/>
      <c r="AT223" s="1262"/>
      <c r="AU223" s="1262"/>
      <c r="AV223" s="1334">
        <v>200000</v>
      </c>
      <c r="AW223" s="1270"/>
      <c r="AX223" s="1270"/>
      <c r="AY223" s="1270"/>
      <c r="AZ223" s="1270"/>
      <c r="BA223" s="1385" t="s">
        <v>1840</v>
      </c>
      <c r="BB223" s="1374"/>
      <c r="BC223" s="1270"/>
      <c r="BD223" s="1270"/>
    </row>
    <row r="224" spans="1:56" s="1256" customFormat="1" hidden="1">
      <c r="A224" s="1380"/>
      <c r="B224" s="1273"/>
      <c r="C224" s="1330" t="s">
        <v>1204</v>
      </c>
      <c r="D224" s="1262"/>
      <c r="E224" s="1262"/>
      <c r="F224" s="1262"/>
      <c r="G224" s="1262"/>
      <c r="H224" s="1270"/>
      <c r="I224" s="1262"/>
      <c r="J224" s="1262"/>
      <c r="K224" s="1262"/>
      <c r="L224" s="1331" t="s">
        <v>1365</v>
      </c>
      <c r="M224" s="1331"/>
      <c r="N224" s="1262"/>
      <c r="O224" s="1262"/>
      <c r="P224" s="1262"/>
      <c r="Q224" s="1262"/>
      <c r="R224" s="1332" t="s">
        <v>747</v>
      </c>
      <c r="S224" s="1332">
        <v>0</v>
      </c>
      <c r="T224" s="1333" t="s">
        <v>220</v>
      </c>
      <c r="U224" s="1332">
        <v>0</v>
      </c>
      <c r="V224" s="1332">
        <v>0</v>
      </c>
      <c r="W224" s="1332">
        <v>0</v>
      </c>
      <c r="X224" s="1332">
        <v>0</v>
      </c>
      <c r="Y224" s="1332">
        <v>0</v>
      </c>
      <c r="Z224" s="1262"/>
      <c r="AA224" s="1262"/>
      <c r="AB224" s="1262"/>
      <c r="AC224" s="1262"/>
      <c r="AD224" s="1262"/>
      <c r="AE224" s="1262"/>
      <c r="AF224" s="1262"/>
      <c r="AG224" s="1262"/>
      <c r="AH224" s="1262"/>
      <c r="AI224" s="1262"/>
      <c r="AJ224" s="1262"/>
      <c r="AK224" s="1262"/>
      <c r="AL224" s="1262"/>
      <c r="AM224" s="1262"/>
      <c r="AN224" s="1262"/>
      <c r="AO224" s="1262"/>
      <c r="AP224" s="1262"/>
      <c r="AQ224" s="1331" t="s">
        <v>204</v>
      </c>
      <c r="AR224" s="1331">
        <v>2003</v>
      </c>
      <c r="AS224" s="1262"/>
      <c r="AT224" s="1262"/>
      <c r="AU224" s="1262"/>
      <c r="AV224" s="1334">
        <v>10500</v>
      </c>
      <c r="AW224" s="1270"/>
      <c r="AX224" s="1270"/>
      <c r="AY224" s="1270"/>
      <c r="AZ224" s="1270"/>
      <c r="BA224" s="1385" t="s">
        <v>1840</v>
      </c>
      <c r="BB224" s="1374"/>
      <c r="BC224" s="1270"/>
      <c r="BD224" s="1270"/>
    </row>
    <row r="225" spans="1:56" s="1256" customFormat="1" hidden="1">
      <c r="A225" s="1380"/>
      <c r="B225" s="1273"/>
      <c r="C225" s="1330" t="s">
        <v>1266</v>
      </c>
      <c r="D225" s="1262"/>
      <c r="E225" s="1262"/>
      <c r="F225" s="1262"/>
      <c r="G225" s="1262"/>
      <c r="H225" s="1270"/>
      <c r="I225" s="1262"/>
      <c r="J225" s="1262"/>
      <c r="K225" s="1262"/>
      <c r="L225" s="1331" t="s">
        <v>1419</v>
      </c>
      <c r="M225" s="1331"/>
      <c r="N225" s="1262"/>
      <c r="O225" s="1262"/>
      <c r="P225" s="1262"/>
      <c r="Q225" s="1262"/>
      <c r="R225" s="1332" t="s">
        <v>1491</v>
      </c>
      <c r="S225" s="1332">
        <v>0</v>
      </c>
      <c r="T225" s="1333" t="s">
        <v>225</v>
      </c>
      <c r="U225" s="1332">
        <v>0</v>
      </c>
      <c r="V225" s="1332">
        <v>0</v>
      </c>
      <c r="W225" s="1332">
        <v>0</v>
      </c>
      <c r="X225" s="1332">
        <v>0</v>
      </c>
      <c r="Y225" s="1332">
        <v>0</v>
      </c>
      <c r="Z225" s="1262"/>
      <c r="AA225" s="1262"/>
      <c r="AB225" s="1262"/>
      <c r="AC225" s="1262"/>
      <c r="AD225" s="1262"/>
      <c r="AE225" s="1262"/>
      <c r="AF225" s="1262"/>
      <c r="AG225" s="1262"/>
      <c r="AH225" s="1262"/>
      <c r="AI225" s="1262"/>
      <c r="AJ225" s="1262"/>
      <c r="AK225" s="1262"/>
      <c r="AL225" s="1262"/>
      <c r="AM225" s="1262"/>
      <c r="AN225" s="1262"/>
      <c r="AO225" s="1262"/>
      <c r="AP225" s="1262"/>
      <c r="AQ225" s="1331" t="s">
        <v>204</v>
      </c>
      <c r="AR225" s="1331">
        <v>2006</v>
      </c>
      <c r="AS225" s="1262"/>
      <c r="AT225" s="1262"/>
      <c r="AU225" s="1262"/>
      <c r="AV225" s="1334">
        <v>93750</v>
      </c>
      <c r="AW225" s="1270"/>
      <c r="AX225" s="1270"/>
      <c r="AY225" s="1270"/>
      <c r="AZ225" s="1270"/>
      <c r="BA225" s="1385" t="s">
        <v>1840</v>
      </c>
      <c r="BB225" s="1374"/>
      <c r="BC225" s="1270"/>
      <c r="BD225" s="1270"/>
    </row>
    <row r="226" spans="1:56" s="1256" customFormat="1" hidden="1">
      <c r="A226" s="1380"/>
      <c r="B226" s="1273"/>
      <c r="C226" s="1330" t="s">
        <v>1267</v>
      </c>
      <c r="D226" s="1262"/>
      <c r="E226" s="1262"/>
      <c r="F226" s="1262"/>
      <c r="G226" s="1262"/>
      <c r="H226" s="1270"/>
      <c r="I226" s="1262"/>
      <c r="J226" s="1262"/>
      <c r="K226" s="1262"/>
      <c r="L226" s="1331" t="s">
        <v>1419</v>
      </c>
      <c r="M226" s="1331"/>
      <c r="N226" s="1262"/>
      <c r="O226" s="1262"/>
      <c r="P226" s="1262"/>
      <c r="Q226" s="1262"/>
      <c r="R226" s="1332" t="s">
        <v>1491</v>
      </c>
      <c r="S226" s="1332">
        <v>0</v>
      </c>
      <c r="T226" s="1333" t="s">
        <v>225</v>
      </c>
      <c r="U226" s="1332">
        <v>0</v>
      </c>
      <c r="V226" s="1332">
        <v>0</v>
      </c>
      <c r="W226" s="1332">
        <v>0</v>
      </c>
      <c r="X226" s="1332">
        <v>0</v>
      </c>
      <c r="Y226" s="1332">
        <v>0</v>
      </c>
      <c r="Z226" s="1262"/>
      <c r="AA226" s="1262"/>
      <c r="AB226" s="1262"/>
      <c r="AC226" s="1262"/>
      <c r="AD226" s="1262"/>
      <c r="AE226" s="1262"/>
      <c r="AF226" s="1262"/>
      <c r="AG226" s="1262"/>
      <c r="AH226" s="1262"/>
      <c r="AI226" s="1262"/>
      <c r="AJ226" s="1262"/>
      <c r="AK226" s="1262"/>
      <c r="AL226" s="1262"/>
      <c r="AM226" s="1262"/>
      <c r="AN226" s="1262"/>
      <c r="AO226" s="1262"/>
      <c r="AP226" s="1262"/>
      <c r="AQ226" s="1331" t="s">
        <v>204</v>
      </c>
      <c r="AR226" s="1331">
        <v>2000</v>
      </c>
      <c r="AS226" s="1262"/>
      <c r="AT226" s="1262"/>
      <c r="AU226" s="1262"/>
      <c r="AV226" s="1334">
        <v>75000</v>
      </c>
      <c r="AW226" s="1270"/>
      <c r="AX226" s="1270"/>
      <c r="AY226" s="1270"/>
      <c r="AZ226" s="1270"/>
      <c r="BA226" s="1385" t="s">
        <v>1840</v>
      </c>
      <c r="BB226" s="1374"/>
      <c r="BC226" s="1270"/>
      <c r="BD226" s="1270"/>
    </row>
    <row r="227" spans="1:56" s="1256" customFormat="1" hidden="1">
      <c r="A227" s="1380"/>
      <c r="B227" s="1273"/>
      <c r="C227" s="1330" t="s">
        <v>1200</v>
      </c>
      <c r="D227" s="1262"/>
      <c r="E227" s="1262"/>
      <c r="F227" s="1262"/>
      <c r="G227" s="1262"/>
      <c r="H227" s="1270"/>
      <c r="I227" s="1262"/>
      <c r="J227" s="1262"/>
      <c r="K227" s="1262"/>
      <c r="L227" s="1331" t="s">
        <v>1365</v>
      </c>
      <c r="M227" s="1331"/>
      <c r="N227" s="1262"/>
      <c r="O227" s="1262"/>
      <c r="P227" s="1262"/>
      <c r="Q227" s="1262"/>
      <c r="R227" s="1332" t="s">
        <v>747</v>
      </c>
      <c r="S227" s="1332">
        <v>0</v>
      </c>
      <c r="T227" s="1333" t="s">
        <v>221</v>
      </c>
      <c r="U227" s="1332">
        <v>0</v>
      </c>
      <c r="V227" s="1332">
        <v>0</v>
      </c>
      <c r="W227" s="1332">
        <v>0</v>
      </c>
      <c r="X227" s="1332">
        <v>0</v>
      </c>
      <c r="Y227" s="1332">
        <v>0</v>
      </c>
      <c r="Z227" s="1262"/>
      <c r="AA227" s="1262"/>
      <c r="AB227" s="1262"/>
      <c r="AC227" s="1262"/>
      <c r="AD227" s="1262"/>
      <c r="AE227" s="1262"/>
      <c r="AF227" s="1262"/>
      <c r="AG227" s="1262"/>
      <c r="AH227" s="1262"/>
      <c r="AI227" s="1262"/>
      <c r="AJ227" s="1262"/>
      <c r="AK227" s="1262"/>
      <c r="AL227" s="1262"/>
      <c r="AM227" s="1262"/>
      <c r="AN227" s="1262"/>
      <c r="AO227" s="1262"/>
      <c r="AP227" s="1262"/>
      <c r="AQ227" s="1331" t="s">
        <v>204</v>
      </c>
      <c r="AR227" s="1331">
        <v>2005</v>
      </c>
      <c r="AS227" s="1262"/>
      <c r="AT227" s="1262"/>
      <c r="AU227" s="1262"/>
      <c r="AV227" s="1334">
        <v>490000</v>
      </c>
      <c r="AW227" s="1270"/>
      <c r="AX227" s="1270"/>
      <c r="AY227" s="1270"/>
      <c r="AZ227" s="1270"/>
      <c r="BA227" s="1385" t="s">
        <v>1840</v>
      </c>
      <c r="BB227" s="1374"/>
      <c r="BC227" s="1270"/>
      <c r="BD227" s="1270"/>
    </row>
    <row r="228" spans="1:56" s="1256" customFormat="1" hidden="1">
      <c r="A228" s="1380"/>
      <c r="B228" s="1273"/>
      <c r="C228" s="1330" t="s">
        <v>1212</v>
      </c>
      <c r="D228" s="1262"/>
      <c r="E228" s="1262"/>
      <c r="F228" s="1262"/>
      <c r="G228" s="1262"/>
      <c r="H228" s="1270"/>
      <c r="I228" s="1262"/>
      <c r="J228" s="1262"/>
      <c r="K228" s="1262"/>
      <c r="L228" s="1331" t="s">
        <v>1376</v>
      </c>
      <c r="M228" s="1331"/>
      <c r="N228" s="1262"/>
      <c r="O228" s="1262"/>
      <c r="P228" s="1262"/>
      <c r="Q228" s="1262"/>
      <c r="R228" s="1332" t="s">
        <v>747</v>
      </c>
      <c r="S228" s="1332">
        <v>0</v>
      </c>
      <c r="T228" s="1333" t="s">
        <v>233</v>
      </c>
      <c r="U228" s="1332">
        <v>0</v>
      </c>
      <c r="V228" s="1332">
        <v>0</v>
      </c>
      <c r="W228" s="1332">
        <v>0</v>
      </c>
      <c r="X228" s="1332">
        <v>0</v>
      </c>
      <c r="Y228" s="1332">
        <v>0</v>
      </c>
      <c r="Z228" s="1262"/>
      <c r="AA228" s="1262"/>
      <c r="AB228" s="1262"/>
      <c r="AC228" s="1262"/>
      <c r="AD228" s="1262"/>
      <c r="AE228" s="1262"/>
      <c r="AF228" s="1262"/>
      <c r="AG228" s="1262"/>
      <c r="AH228" s="1262"/>
      <c r="AI228" s="1262"/>
      <c r="AJ228" s="1262"/>
      <c r="AK228" s="1262"/>
      <c r="AL228" s="1262"/>
      <c r="AM228" s="1262"/>
      <c r="AN228" s="1262"/>
      <c r="AO228" s="1262"/>
      <c r="AP228" s="1262"/>
      <c r="AQ228" s="1331" t="s">
        <v>204</v>
      </c>
      <c r="AR228" s="1331">
        <v>2003</v>
      </c>
      <c r="AS228" s="1262"/>
      <c r="AT228" s="1262"/>
      <c r="AU228" s="1262"/>
      <c r="AV228" s="1334">
        <v>340000</v>
      </c>
      <c r="AW228" s="1270"/>
      <c r="AX228" s="1270"/>
      <c r="AY228" s="1270"/>
      <c r="AZ228" s="1270"/>
      <c r="BA228" s="1385" t="s">
        <v>1840</v>
      </c>
      <c r="BB228" s="1374"/>
      <c r="BC228" s="1270"/>
      <c r="BD228" s="1270"/>
    </row>
    <row r="229" spans="1:56" s="1256" customFormat="1" hidden="1">
      <c r="A229" s="1380"/>
      <c r="B229" s="1273"/>
      <c r="C229" s="1330" t="s">
        <v>1212</v>
      </c>
      <c r="D229" s="1262"/>
      <c r="E229" s="1262"/>
      <c r="F229" s="1262"/>
      <c r="G229" s="1262"/>
      <c r="H229" s="1270"/>
      <c r="I229" s="1262"/>
      <c r="J229" s="1262"/>
      <c r="K229" s="1262"/>
      <c r="L229" s="1331" t="s">
        <v>1376</v>
      </c>
      <c r="M229" s="1331"/>
      <c r="N229" s="1262"/>
      <c r="O229" s="1262"/>
      <c r="P229" s="1262"/>
      <c r="Q229" s="1262"/>
      <c r="R229" s="1332" t="s">
        <v>747</v>
      </c>
      <c r="S229" s="1332">
        <v>0</v>
      </c>
      <c r="T229" s="1333" t="s">
        <v>1524</v>
      </c>
      <c r="U229" s="1332">
        <v>0</v>
      </c>
      <c r="V229" s="1332">
        <v>0</v>
      </c>
      <c r="W229" s="1332">
        <v>0</v>
      </c>
      <c r="X229" s="1332">
        <v>0</v>
      </c>
      <c r="Y229" s="1332">
        <v>0</v>
      </c>
      <c r="Z229" s="1262"/>
      <c r="AA229" s="1262"/>
      <c r="AB229" s="1262"/>
      <c r="AC229" s="1262"/>
      <c r="AD229" s="1262"/>
      <c r="AE229" s="1262"/>
      <c r="AF229" s="1262"/>
      <c r="AG229" s="1262"/>
      <c r="AH229" s="1262"/>
      <c r="AI229" s="1262"/>
      <c r="AJ229" s="1262"/>
      <c r="AK229" s="1262"/>
      <c r="AL229" s="1262"/>
      <c r="AM229" s="1262"/>
      <c r="AN229" s="1262"/>
      <c r="AO229" s="1262"/>
      <c r="AP229" s="1262"/>
      <c r="AQ229" s="1331" t="s">
        <v>204</v>
      </c>
      <c r="AR229" s="1331">
        <v>2006</v>
      </c>
      <c r="AS229" s="1262"/>
      <c r="AT229" s="1262"/>
      <c r="AU229" s="1262"/>
      <c r="AV229" s="1334">
        <v>680000</v>
      </c>
      <c r="AW229" s="1270"/>
      <c r="AX229" s="1270"/>
      <c r="AY229" s="1270"/>
      <c r="AZ229" s="1270"/>
      <c r="BA229" s="1385" t="s">
        <v>1840</v>
      </c>
      <c r="BB229" s="1374"/>
      <c r="BC229" s="1270"/>
      <c r="BD229" s="1270"/>
    </row>
    <row r="230" spans="1:56" s="1256" customFormat="1" hidden="1">
      <c r="A230" s="1380"/>
      <c r="B230" s="1273"/>
      <c r="C230" s="1330" t="s">
        <v>1210</v>
      </c>
      <c r="D230" s="1262"/>
      <c r="E230" s="1262"/>
      <c r="F230" s="1262"/>
      <c r="G230" s="1262"/>
      <c r="H230" s="1270"/>
      <c r="I230" s="1262"/>
      <c r="J230" s="1262"/>
      <c r="K230" s="1262"/>
      <c r="L230" s="1331" t="s">
        <v>1374</v>
      </c>
      <c r="M230" s="1331"/>
      <c r="N230" s="1262"/>
      <c r="O230" s="1262"/>
      <c r="P230" s="1262"/>
      <c r="Q230" s="1262"/>
      <c r="R230" s="1332" t="s">
        <v>1464</v>
      </c>
      <c r="S230" s="1332">
        <v>0</v>
      </c>
      <c r="T230" s="1333" t="s">
        <v>220</v>
      </c>
      <c r="U230" s="1332">
        <v>0</v>
      </c>
      <c r="V230" s="1332">
        <v>0</v>
      </c>
      <c r="W230" s="1332">
        <v>0</v>
      </c>
      <c r="X230" s="1332">
        <v>0</v>
      </c>
      <c r="Y230" s="1332">
        <v>0</v>
      </c>
      <c r="Z230" s="1262"/>
      <c r="AA230" s="1262"/>
      <c r="AB230" s="1262"/>
      <c r="AC230" s="1262"/>
      <c r="AD230" s="1262"/>
      <c r="AE230" s="1262"/>
      <c r="AF230" s="1262"/>
      <c r="AG230" s="1262"/>
      <c r="AH230" s="1262"/>
      <c r="AI230" s="1262"/>
      <c r="AJ230" s="1262"/>
      <c r="AK230" s="1262"/>
      <c r="AL230" s="1262"/>
      <c r="AM230" s="1262"/>
      <c r="AN230" s="1262"/>
      <c r="AO230" s="1262"/>
      <c r="AP230" s="1262"/>
      <c r="AQ230" s="1331" t="s">
        <v>204</v>
      </c>
      <c r="AR230" s="1331">
        <v>2004</v>
      </c>
      <c r="AS230" s="1262"/>
      <c r="AT230" s="1262"/>
      <c r="AU230" s="1262"/>
      <c r="AV230" s="1334">
        <v>40000</v>
      </c>
      <c r="AW230" s="1270"/>
      <c r="AX230" s="1270"/>
      <c r="AY230" s="1270"/>
      <c r="AZ230" s="1270"/>
      <c r="BA230" s="1385" t="s">
        <v>1840</v>
      </c>
      <c r="BB230" s="1374"/>
      <c r="BC230" s="1270"/>
      <c r="BD230" s="1270"/>
    </row>
    <row r="231" spans="1:56" s="1256" customFormat="1" hidden="1">
      <c r="A231" s="1380"/>
      <c r="B231" s="1273"/>
      <c r="C231" s="1330" t="s">
        <v>1210</v>
      </c>
      <c r="D231" s="1262"/>
      <c r="E231" s="1262"/>
      <c r="F231" s="1262"/>
      <c r="G231" s="1262"/>
      <c r="H231" s="1270"/>
      <c r="I231" s="1262"/>
      <c r="J231" s="1262"/>
      <c r="K231" s="1262"/>
      <c r="L231" s="1331" t="s">
        <v>1374</v>
      </c>
      <c r="M231" s="1331"/>
      <c r="N231" s="1262"/>
      <c r="O231" s="1262"/>
      <c r="P231" s="1262"/>
      <c r="Q231" s="1262"/>
      <c r="R231" s="1332" t="s">
        <v>1464</v>
      </c>
      <c r="S231" s="1332">
        <v>0</v>
      </c>
      <c r="T231" s="1333" t="s">
        <v>1528</v>
      </c>
      <c r="U231" s="1332">
        <v>0</v>
      </c>
      <c r="V231" s="1332">
        <v>0</v>
      </c>
      <c r="W231" s="1332">
        <v>0</v>
      </c>
      <c r="X231" s="1332">
        <v>0</v>
      </c>
      <c r="Y231" s="1332">
        <v>0</v>
      </c>
      <c r="Z231" s="1262"/>
      <c r="AA231" s="1262"/>
      <c r="AB231" s="1262"/>
      <c r="AC231" s="1262"/>
      <c r="AD231" s="1262"/>
      <c r="AE231" s="1262"/>
      <c r="AF231" s="1262"/>
      <c r="AG231" s="1262"/>
      <c r="AH231" s="1262"/>
      <c r="AI231" s="1262"/>
      <c r="AJ231" s="1262"/>
      <c r="AK231" s="1262"/>
      <c r="AL231" s="1262"/>
      <c r="AM231" s="1262"/>
      <c r="AN231" s="1262"/>
      <c r="AO231" s="1262"/>
      <c r="AP231" s="1262"/>
      <c r="AQ231" s="1331" t="s">
        <v>204</v>
      </c>
      <c r="AR231" s="1331">
        <v>2005</v>
      </c>
      <c r="AS231" s="1262"/>
      <c r="AT231" s="1262"/>
      <c r="AU231" s="1262"/>
      <c r="AV231" s="1334">
        <v>100000</v>
      </c>
      <c r="AW231" s="1270"/>
      <c r="AX231" s="1270"/>
      <c r="AY231" s="1270"/>
      <c r="AZ231" s="1270"/>
      <c r="BA231" s="1385" t="s">
        <v>1840</v>
      </c>
      <c r="BB231" s="1374"/>
      <c r="BC231" s="1270"/>
      <c r="BD231" s="1270"/>
    </row>
    <row r="232" spans="1:56" s="1256" customFormat="1" hidden="1">
      <c r="A232" s="1380"/>
      <c r="B232" s="1273"/>
      <c r="C232" s="1330" t="s">
        <v>1212</v>
      </c>
      <c r="D232" s="1262"/>
      <c r="E232" s="1262"/>
      <c r="F232" s="1262"/>
      <c r="G232" s="1262"/>
      <c r="H232" s="1270"/>
      <c r="I232" s="1262"/>
      <c r="J232" s="1262"/>
      <c r="K232" s="1262"/>
      <c r="L232" s="1331" t="s">
        <v>1376</v>
      </c>
      <c r="M232" s="1331"/>
      <c r="N232" s="1262"/>
      <c r="O232" s="1262"/>
      <c r="P232" s="1262"/>
      <c r="Q232" s="1262"/>
      <c r="R232" s="1332" t="s">
        <v>747</v>
      </c>
      <c r="S232" s="1332">
        <v>0</v>
      </c>
      <c r="T232" s="1333" t="s">
        <v>1524</v>
      </c>
      <c r="U232" s="1332">
        <v>0</v>
      </c>
      <c r="V232" s="1332">
        <v>0</v>
      </c>
      <c r="W232" s="1332">
        <v>0</v>
      </c>
      <c r="X232" s="1332">
        <v>0</v>
      </c>
      <c r="Y232" s="1332">
        <v>0</v>
      </c>
      <c r="Z232" s="1262"/>
      <c r="AA232" s="1262"/>
      <c r="AB232" s="1262"/>
      <c r="AC232" s="1262"/>
      <c r="AD232" s="1262"/>
      <c r="AE232" s="1262"/>
      <c r="AF232" s="1262"/>
      <c r="AG232" s="1262"/>
      <c r="AH232" s="1262"/>
      <c r="AI232" s="1262"/>
      <c r="AJ232" s="1262"/>
      <c r="AK232" s="1262"/>
      <c r="AL232" s="1262"/>
      <c r="AM232" s="1262"/>
      <c r="AN232" s="1262"/>
      <c r="AO232" s="1262"/>
      <c r="AP232" s="1262"/>
      <c r="AQ232" s="1331" t="s">
        <v>204</v>
      </c>
      <c r="AR232" s="1331">
        <v>2006</v>
      </c>
      <c r="AS232" s="1262"/>
      <c r="AT232" s="1262"/>
      <c r="AU232" s="1262"/>
      <c r="AV232" s="1334">
        <v>680000</v>
      </c>
      <c r="AW232" s="1270"/>
      <c r="AX232" s="1270"/>
      <c r="AY232" s="1270"/>
      <c r="AZ232" s="1270"/>
      <c r="BA232" s="1385" t="s">
        <v>1840</v>
      </c>
      <c r="BB232" s="1374"/>
      <c r="BC232" s="1270"/>
      <c r="BD232" s="1270"/>
    </row>
    <row r="233" spans="1:56" s="1256" customFormat="1" hidden="1">
      <c r="A233" s="1380"/>
      <c r="B233" s="1273"/>
      <c r="C233" s="1330" t="s">
        <v>1212</v>
      </c>
      <c r="D233" s="1262"/>
      <c r="E233" s="1262"/>
      <c r="F233" s="1262"/>
      <c r="G233" s="1262"/>
      <c r="H233" s="1270"/>
      <c r="I233" s="1262"/>
      <c r="J233" s="1262"/>
      <c r="K233" s="1262"/>
      <c r="L233" s="1331" t="s">
        <v>1413</v>
      </c>
      <c r="M233" s="1331"/>
      <c r="N233" s="1262"/>
      <c r="O233" s="1262"/>
      <c r="P233" s="1262"/>
      <c r="Q233" s="1262"/>
      <c r="R233" s="1332" t="s">
        <v>747</v>
      </c>
      <c r="S233" s="1332">
        <v>0</v>
      </c>
      <c r="T233" s="1333" t="s">
        <v>233</v>
      </c>
      <c r="U233" s="1332">
        <v>0</v>
      </c>
      <c r="V233" s="1332">
        <v>0</v>
      </c>
      <c r="W233" s="1332">
        <v>0</v>
      </c>
      <c r="X233" s="1332">
        <v>0</v>
      </c>
      <c r="Y233" s="1332">
        <v>0</v>
      </c>
      <c r="Z233" s="1262"/>
      <c r="AA233" s="1262"/>
      <c r="AB233" s="1262"/>
      <c r="AC233" s="1262"/>
      <c r="AD233" s="1262"/>
      <c r="AE233" s="1262"/>
      <c r="AF233" s="1262"/>
      <c r="AG233" s="1262"/>
      <c r="AH233" s="1262"/>
      <c r="AI233" s="1262"/>
      <c r="AJ233" s="1262"/>
      <c r="AK233" s="1262"/>
      <c r="AL233" s="1262"/>
      <c r="AM233" s="1262"/>
      <c r="AN233" s="1262"/>
      <c r="AO233" s="1262"/>
      <c r="AP233" s="1262"/>
      <c r="AQ233" s="1331" t="s">
        <v>204</v>
      </c>
      <c r="AR233" s="1331">
        <v>2002</v>
      </c>
      <c r="AS233" s="1262"/>
      <c r="AT233" s="1262"/>
      <c r="AU233" s="1262"/>
      <c r="AV233" s="1334">
        <v>625000</v>
      </c>
      <c r="AW233" s="1270"/>
      <c r="AX233" s="1270"/>
      <c r="AY233" s="1270"/>
      <c r="AZ233" s="1270"/>
      <c r="BA233" s="1385" t="s">
        <v>1840</v>
      </c>
      <c r="BB233" s="1374"/>
      <c r="BC233" s="1270"/>
      <c r="BD233" s="1270"/>
    </row>
    <row r="234" spans="1:56" s="1256" customFormat="1" hidden="1">
      <c r="A234" s="1380"/>
      <c r="B234" s="1273"/>
      <c r="C234" s="1330" t="s">
        <v>1217</v>
      </c>
      <c r="D234" s="1262"/>
      <c r="E234" s="1262"/>
      <c r="F234" s="1262"/>
      <c r="G234" s="1262"/>
      <c r="H234" s="1270"/>
      <c r="I234" s="1262"/>
      <c r="J234" s="1262"/>
      <c r="K234" s="1262"/>
      <c r="L234" s="1331" t="s">
        <v>1381</v>
      </c>
      <c r="M234" s="1331"/>
      <c r="N234" s="1262"/>
      <c r="O234" s="1262"/>
      <c r="P234" s="1262"/>
      <c r="Q234" s="1262"/>
      <c r="R234" s="1332" t="s">
        <v>747</v>
      </c>
      <c r="S234" s="1332">
        <v>0</v>
      </c>
      <c r="T234" s="1333" t="s">
        <v>1532</v>
      </c>
      <c r="U234" s="1332">
        <v>0</v>
      </c>
      <c r="V234" s="1332">
        <v>0</v>
      </c>
      <c r="W234" s="1332">
        <v>0</v>
      </c>
      <c r="X234" s="1332">
        <v>0</v>
      </c>
      <c r="Y234" s="1332">
        <v>0</v>
      </c>
      <c r="Z234" s="1262"/>
      <c r="AA234" s="1262"/>
      <c r="AB234" s="1262"/>
      <c r="AC234" s="1262"/>
      <c r="AD234" s="1262"/>
      <c r="AE234" s="1262"/>
      <c r="AF234" s="1262"/>
      <c r="AG234" s="1262"/>
      <c r="AH234" s="1262"/>
      <c r="AI234" s="1262"/>
      <c r="AJ234" s="1262"/>
      <c r="AK234" s="1262"/>
      <c r="AL234" s="1262"/>
      <c r="AM234" s="1262"/>
      <c r="AN234" s="1262"/>
      <c r="AO234" s="1262"/>
      <c r="AP234" s="1262"/>
      <c r="AQ234" s="1331" t="s">
        <v>204</v>
      </c>
      <c r="AR234" s="1331">
        <v>2004</v>
      </c>
      <c r="AS234" s="1262"/>
      <c r="AT234" s="1262"/>
      <c r="AU234" s="1262"/>
      <c r="AV234" s="1334">
        <v>770000</v>
      </c>
      <c r="AW234" s="1270"/>
      <c r="AX234" s="1270"/>
      <c r="AY234" s="1270"/>
      <c r="AZ234" s="1270"/>
      <c r="BA234" s="1385" t="s">
        <v>1840</v>
      </c>
      <c r="BB234" s="1374"/>
      <c r="BC234" s="1270"/>
      <c r="BD234" s="1270"/>
    </row>
    <row r="235" spans="1:56" s="1256" customFormat="1" hidden="1">
      <c r="A235" s="1380"/>
      <c r="B235" s="1273"/>
      <c r="C235" s="1330" t="s">
        <v>1227</v>
      </c>
      <c r="D235" s="1262"/>
      <c r="E235" s="1262"/>
      <c r="F235" s="1262"/>
      <c r="G235" s="1262"/>
      <c r="H235" s="1270"/>
      <c r="I235" s="1262"/>
      <c r="J235" s="1262"/>
      <c r="K235" s="1262"/>
      <c r="L235" s="1331" t="s">
        <v>1381</v>
      </c>
      <c r="M235" s="1331"/>
      <c r="N235" s="1262"/>
      <c r="O235" s="1262"/>
      <c r="P235" s="1262"/>
      <c r="Q235" s="1262"/>
      <c r="R235" s="1332" t="s">
        <v>1491</v>
      </c>
      <c r="S235" s="1332">
        <v>0</v>
      </c>
      <c r="T235" s="1333" t="s">
        <v>222</v>
      </c>
      <c r="U235" s="1332">
        <v>0</v>
      </c>
      <c r="V235" s="1332">
        <v>0</v>
      </c>
      <c r="W235" s="1332">
        <v>0</v>
      </c>
      <c r="X235" s="1332">
        <v>0</v>
      </c>
      <c r="Y235" s="1332">
        <v>0</v>
      </c>
      <c r="Z235" s="1262"/>
      <c r="AA235" s="1262"/>
      <c r="AB235" s="1262"/>
      <c r="AC235" s="1262"/>
      <c r="AD235" s="1262"/>
      <c r="AE235" s="1262"/>
      <c r="AF235" s="1262"/>
      <c r="AG235" s="1262"/>
      <c r="AH235" s="1262"/>
      <c r="AI235" s="1262"/>
      <c r="AJ235" s="1262"/>
      <c r="AK235" s="1262"/>
      <c r="AL235" s="1262"/>
      <c r="AM235" s="1262"/>
      <c r="AN235" s="1262"/>
      <c r="AO235" s="1262"/>
      <c r="AP235" s="1262"/>
      <c r="AQ235" s="1331" t="s">
        <v>204</v>
      </c>
      <c r="AR235" s="1331">
        <v>2002</v>
      </c>
      <c r="AS235" s="1262"/>
      <c r="AT235" s="1262"/>
      <c r="AU235" s="1262"/>
      <c r="AV235" s="1334">
        <v>1225000</v>
      </c>
      <c r="AW235" s="1270"/>
      <c r="AX235" s="1270"/>
      <c r="AY235" s="1270"/>
      <c r="AZ235" s="1270"/>
      <c r="BA235" s="1385" t="s">
        <v>1840</v>
      </c>
      <c r="BB235" s="1374"/>
      <c r="BC235" s="1270"/>
      <c r="BD235" s="1270"/>
    </row>
    <row r="236" spans="1:56" s="1256" customFormat="1" hidden="1">
      <c r="A236" s="1380"/>
      <c r="B236" s="1273"/>
      <c r="C236" s="1330" t="s">
        <v>1208</v>
      </c>
      <c r="D236" s="1262"/>
      <c r="E236" s="1262"/>
      <c r="F236" s="1262"/>
      <c r="G236" s="1262"/>
      <c r="H236" s="1270"/>
      <c r="I236" s="1262"/>
      <c r="J236" s="1262"/>
      <c r="K236" s="1262"/>
      <c r="L236" s="1331" t="s">
        <v>1365</v>
      </c>
      <c r="M236" s="1331"/>
      <c r="N236" s="1262"/>
      <c r="O236" s="1262"/>
      <c r="P236" s="1262"/>
      <c r="Q236" s="1262"/>
      <c r="R236" s="1332" t="s">
        <v>747</v>
      </c>
      <c r="S236" s="1332">
        <v>0</v>
      </c>
      <c r="T236" s="1333" t="s">
        <v>230</v>
      </c>
      <c r="U236" s="1332">
        <v>0</v>
      </c>
      <c r="V236" s="1332">
        <v>0</v>
      </c>
      <c r="W236" s="1332">
        <v>0</v>
      </c>
      <c r="X236" s="1332">
        <v>0</v>
      </c>
      <c r="Y236" s="1332">
        <v>0</v>
      </c>
      <c r="Z236" s="1262"/>
      <c r="AA236" s="1262"/>
      <c r="AB236" s="1262"/>
      <c r="AC236" s="1262"/>
      <c r="AD236" s="1262"/>
      <c r="AE236" s="1262"/>
      <c r="AF236" s="1262"/>
      <c r="AG236" s="1262"/>
      <c r="AH236" s="1262"/>
      <c r="AI236" s="1262"/>
      <c r="AJ236" s="1262"/>
      <c r="AK236" s="1262"/>
      <c r="AL236" s="1262"/>
      <c r="AM236" s="1262"/>
      <c r="AN236" s="1262"/>
      <c r="AO236" s="1262"/>
      <c r="AP236" s="1262"/>
      <c r="AQ236" s="1331" t="s">
        <v>204</v>
      </c>
      <c r="AR236" s="1331">
        <v>2006</v>
      </c>
      <c r="AS236" s="1262"/>
      <c r="AT236" s="1262"/>
      <c r="AU236" s="1262"/>
      <c r="AV236" s="1334">
        <v>200000</v>
      </c>
      <c r="AW236" s="1270"/>
      <c r="AX236" s="1270"/>
      <c r="AY236" s="1270"/>
      <c r="AZ236" s="1270"/>
      <c r="BA236" s="1385" t="s">
        <v>1840</v>
      </c>
      <c r="BB236" s="1374"/>
      <c r="BC236" s="1270"/>
      <c r="BD236" s="1270"/>
    </row>
    <row r="237" spans="1:56" s="1256" customFormat="1" hidden="1">
      <c r="A237" s="1380"/>
      <c r="B237" s="1273"/>
      <c r="C237" s="1330" t="s">
        <v>1217</v>
      </c>
      <c r="D237" s="1262"/>
      <c r="E237" s="1262"/>
      <c r="F237" s="1262"/>
      <c r="G237" s="1262"/>
      <c r="H237" s="1270"/>
      <c r="I237" s="1262"/>
      <c r="J237" s="1262"/>
      <c r="K237" s="1262"/>
      <c r="L237" s="1331" t="s">
        <v>1381</v>
      </c>
      <c r="M237" s="1331"/>
      <c r="N237" s="1262"/>
      <c r="O237" s="1262"/>
      <c r="P237" s="1262"/>
      <c r="Q237" s="1262"/>
      <c r="R237" s="1332" t="s">
        <v>747</v>
      </c>
      <c r="S237" s="1332">
        <v>0</v>
      </c>
      <c r="T237" s="1333" t="s">
        <v>1532</v>
      </c>
      <c r="U237" s="1332">
        <v>0</v>
      </c>
      <c r="V237" s="1332">
        <v>0</v>
      </c>
      <c r="W237" s="1332">
        <v>0</v>
      </c>
      <c r="X237" s="1332">
        <v>0</v>
      </c>
      <c r="Y237" s="1332">
        <v>0</v>
      </c>
      <c r="Z237" s="1262"/>
      <c r="AA237" s="1262"/>
      <c r="AB237" s="1262"/>
      <c r="AC237" s="1262"/>
      <c r="AD237" s="1262"/>
      <c r="AE237" s="1262"/>
      <c r="AF237" s="1262"/>
      <c r="AG237" s="1262"/>
      <c r="AH237" s="1262"/>
      <c r="AI237" s="1262"/>
      <c r="AJ237" s="1262"/>
      <c r="AK237" s="1262"/>
      <c r="AL237" s="1262"/>
      <c r="AM237" s="1262"/>
      <c r="AN237" s="1262"/>
      <c r="AO237" s="1262"/>
      <c r="AP237" s="1262"/>
      <c r="AQ237" s="1331" t="s">
        <v>204</v>
      </c>
      <c r="AR237" s="1331">
        <v>2004</v>
      </c>
      <c r="AS237" s="1262"/>
      <c r="AT237" s="1262"/>
      <c r="AU237" s="1262"/>
      <c r="AV237" s="1334">
        <v>770000</v>
      </c>
      <c r="AW237" s="1270"/>
      <c r="AX237" s="1270"/>
      <c r="AY237" s="1270"/>
      <c r="AZ237" s="1270"/>
      <c r="BA237" s="1385" t="s">
        <v>1840</v>
      </c>
      <c r="BB237" s="1374"/>
      <c r="BC237" s="1270"/>
      <c r="BD237" s="1270"/>
    </row>
    <row r="238" spans="1:56" s="1256" customFormat="1" hidden="1">
      <c r="A238" s="1380"/>
      <c r="B238" s="1273"/>
      <c r="C238" s="1330" t="s">
        <v>1204</v>
      </c>
      <c r="D238" s="1262"/>
      <c r="E238" s="1262"/>
      <c r="F238" s="1262"/>
      <c r="G238" s="1262"/>
      <c r="H238" s="1270"/>
      <c r="I238" s="1262"/>
      <c r="J238" s="1262"/>
      <c r="K238" s="1262"/>
      <c r="L238" s="1331" t="s">
        <v>1365</v>
      </c>
      <c r="M238" s="1331"/>
      <c r="N238" s="1262"/>
      <c r="O238" s="1262"/>
      <c r="P238" s="1262"/>
      <c r="Q238" s="1262"/>
      <c r="R238" s="1332" t="s">
        <v>1463</v>
      </c>
      <c r="S238" s="1332">
        <v>0</v>
      </c>
      <c r="T238" s="1333" t="s">
        <v>220</v>
      </c>
      <c r="U238" s="1332">
        <v>0</v>
      </c>
      <c r="V238" s="1332">
        <v>0</v>
      </c>
      <c r="W238" s="1332">
        <v>0</v>
      </c>
      <c r="X238" s="1332">
        <v>0</v>
      </c>
      <c r="Y238" s="1332">
        <v>0</v>
      </c>
      <c r="Z238" s="1262"/>
      <c r="AA238" s="1262"/>
      <c r="AB238" s="1262"/>
      <c r="AC238" s="1262"/>
      <c r="AD238" s="1262"/>
      <c r="AE238" s="1262"/>
      <c r="AF238" s="1262"/>
      <c r="AG238" s="1262"/>
      <c r="AH238" s="1262"/>
      <c r="AI238" s="1262"/>
      <c r="AJ238" s="1262"/>
      <c r="AK238" s="1262"/>
      <c r="AL238" s="1262"/>
      <c r="AM238" s="1262"/>
      <c r="AN238" s="1262"/>
      <c r="AO238" s="1262"/>
      <c r="AP238" s="1262"/>
      <c r="AQ238" s="1331" t="s">
        <v>204</v>
      </c>
      <c r="AR238" s="1331">
        <v>2005</v>
      </c>
      <c r="AS238" s="1262"/>
      <c r="AT238" s="1262"/>
      <c r="AU238" s="1262"/>
      <c r="AV238" s="1334">
        <v>21000</v>
      </c>
      <c r="AW238" s="1270"/>
      <c r="AX238" s="1270"/>
      <c r="AY238" s="1270"/>
      <c r="AZ238" s="1270"/>
      <c r="BA238" s="1385" t="s">
        <v>1840</v>
      </c>
      <c r="BB238" s="1374"/>
      <c r="BC238" s="1270"/>
      <c r="BD238" s="1270"/>
    </row>
    <row r="239" spans="1:56" s="1256" customFormat="1" hidden="1">
      <c r="A239" s="1380"/>
      <c r="B239" s="1273"/>
      <c r="C239" s="1330" t="s">
        <v>1204</v>
      </c>
      <c r="D239" s="1262"/>
      <c r="E239" s="1262"/>
      <c r="F239" s="1262"/>
      <c r="G239" s="1262"/>
      <c r="H239" s="1270"/>
      <c r="I239" s="1262"/>
      <c r="J239" s="1262"/>
      <c r="K239" s="1262"/>
      <c r="L239" s="1331" t="s">
        <v>1365</v>
      </c>
      <c r="M239" s="1331"/>
      <c r="N239" s="1262"/>
      <c r="O239" s="1262"/>
      <c r="P239" s="1262"/>
      <c r="Q239" s="1262"/>
      <c r="R239" s="1332" t="s">
        <v>1463</v>
      </c>
      <c r="S239" s="1332">
        <v>0</v>
      </c>
      <c r="T239" s="1333" t="s">
        <v>220</v>
      </c>
      <c r="U239" s="1332">
        <v>0</v>
      </c>
      <c r="V239" s="1332">
        <v>0</v>
      </c>
      <c r="W239" s="1332">
        <v>0</v>
      </c>
      <c r="X239" s="1332">
        <v>0</v>
      </c>
      <c r="Y239" s="1332">
        <v>0</v>
      </c>
      <c r="Z239" s="1262"/>
      <c r="AA239" s="1262"/>
      <c r="AB239" s="1262"/>
      <c r="AC239" s="1262"/>
      <c r="AD239" s="1262"/>
      <c r="AE239" s="1262"/>
      <c r="AF239" s="1262"/>
      <c r="AG239" s="1262"/>
      <c r="AH239" s="1262"/>
      <c r="AI239" s="1262"/>
      <c r="AJ239" s="1262"/>
      <c r="AK239" s="1262"/>
      <c r="AL239" s="1262"/>
      <c r="AM239" s="1262"/>
      <c r="AN239" s="1262"/>
      <c r="AO239" s="1262"/>
      <c r="AP239" s="1262"/>
      <c r="AQ239" s="1331" t="s">
        <v>204</v>
      </c>
      <c r="AR239" s="1331">
        <v>2004</v>
      </c>
      <c r="AS239" s="1262"/>
      <c r="AT239" s="1262"/>
      <c r="AU239" s="1262"/>
      <c r="AV239" s="1334">
        <v>108000</v>
      </c>
      <c r="AW239" s="1270"/>
      <c r="AX239" s="1270"/>
      <c r="AY239" s="1270"/>
      <c r="AZ239" s="1270"/>
      <c r="BA239" s="1385" t="s">
        <v>1840</v>
      </c>
      <c r="BB239" s="1374"/>
      <c r="BC239" s="1270"/>
      <c r="BD239" s="1270"/>
    </row>
    <row r="240" spans="1:56" s="1256" customFormat="1" hidden="1">
      <c r="A240" s="1380"/>
      <c r="B240" s="1273"/>
      <c r="C240" s="1330" t="s">
        <v>1243</v>
      </c>
      <c r="D240" s="1262"/>
      <c r="E240" s="1262"/>
      <c r="F240" s="1262"/>
      <c r="G240" s="1262"/>
      <c r="H240" s="1270"/>
      <c r="I240" s="1262"/>
      <c r="J240" s="1262"/>
      <c r="K240" s="1262"/>
      <c r="L240" s="1331" t="s">
        <v>1405</v>
      </c>
      <c r="M240" s="1331"/>
      <c r="N240" s="1262"/>
      <c r="O240" s="1262"/>
      <c r="P240" s="1262"/>
      <c r="Q240" s="1262"/>
      <c r="R240" s="1332" t="s">
        <v>747</v>
      </c>
      <c r="S240" s="1332">
        <v>0</v>
      </c>
      <c r="T240" s="1333" t="s">
        <v>222</v>
      </c>
      <c r="U240" s="1332">
        <v>0</v>
      </c>
      <c r="V240" s="1332">
        <v>0</v>
      </c>
      <c r="W240" s="1332">
        <v>0</v>
      </c>
      <c r="X240" s="1332">
        <v>0</v>
      </c>
      <c r="Y240" s="1332">
        <v>0</v>
      </c>
      <c r="Z240" s="1262"/>
      <c r="AA240" s="1262"/>
      <c r="AB240" s="1262"/>
      <c r="AC240" s="1262"/>
      <c r="AD240" s="1262"/>
      <c r="AE240" s="1262"/>
      <c r="AF240" s="1262"/>
      <c r="AG240" s="1262"/>
      <c r="AH240" s="1262"/>
      <c r="AI240" s="1262"/>
      <c r="AJ240" s="1262"/>
      <c r="AK240" s="1262"/>
      <c r="AL240" s="1262"/>
      <c r="AM240" s="1262"/>
      <c r="AN240" s="1262"/>
      <c r="AO240" s="1262"/>
      <c r="AP240" s="1262"/>
      <c r="AQ240" s="1331" t="s">
        <v>204</v>
      </c>
      <c r="AR240" s="1331">
        <v>2004</v>
      </c>
      <c r="AS240" s="1262"/>
      <c r="AT240" s="1262"/>
      <c r="AU240" s="1262"/>
      <c r="AV240" s="1334">
        <v>1650000</v>
      </c>
      <c r="AW240" s="1270"/>
      <c r="AX240" s="1270"/>
      <c r="AY240" s="1270"/>
      <c r="AZ240" s="1270"/>
      <c r="BA240" s="1385" t="s">
        <v>1840</v>
      </c>
      <c r="BB240" s="1374"/>
      <c r="BC240" s="1270"/>
      <c r="BD240" s="1270"/>
    </row>
    <row r="241" spans="1:56" s="1256" customFormat="1" ht="30" hidden="1">
      <c r="A241" s="1380"/>
      <c r="B241" s="1273"/>
      <c r="C241" s="1330" t="s">
        <v>1268</v>
      </c>
      <c r="D241" s="1262"/>
      <c r="E241" s="1262"/>
      <c r="F241" s="1262"/>
      <c r="G241" s="1262"/>
      <c r="H241" s="1270"/>
      <c r="I241" s="1262"/>
      <c r="J241" s="1262"/>
      <c r="K241" s="1262"/>
      <c r="L241" s="1331" t="s">
        <v>1418</v>
      </c>
      <c r="M241" s="1331"/>
      <c r="N241" s="1262"/>
      <c r="O241" s="1262"/>
      <c r="P241" s="1262"/>
      <c r="Q241" s="1262"/>
      <c r="R241" s="1332" t="s">
        <v>145</v>
      </c>
      <c r="S241" s="1332">
        <v>0</v>
      </c>
      <c r="T241" s="1333" t="s">
        <v>1529</v>
      </c>
      <c r="U241" s="1332">
        <v>0</v>
      </c>
      <c r="V241" s="1332">
        <v>0</v>
      </c>
      <c r="W241" s="1332">
        <v>0</v>
      </c>
      <c r="X241" s="1332">
        <v>0</v>
      </c>
      <c r="Y241" s="1332">
        <v>0</v>
      </c>
      <c r="Z241" s="1262"/>
      <c r="AA241" s="1262"/>
      <c r="AB241" s="1262"/>
      <c r="AC241" s="1262"/>
      <c r="AD241" s="1262"/>
      <c r="AE241" s="1262"/>
      <c r="AF241" s="1262"/>
      <c r="AG241" s="1262"/>
      <c r="AH241" s="1262"/>
      <c r="AI241" s="1262"/>
      <c r="AJ241" s="1262"/>
      <c r="AK241" s="1262"/>
      <c r="AL241" s="1262"/>
      <c r="AM241" s="1262"/>
      <c r="AN241" s="1262"/>
      <c r="AO241" s="1262"/>
      <c r="AP241" s="1262"/>
      <c r="AQ241" s="1331" t="s">
        <v>204</v>
      </c>
      <c r="AR241" s="1331">
        <v>2004</v>
      </c>
      <c r="AS241" s="1262"/>
      <c r="AT241" s="1262"/>
      <c r="AU241" s="1262"/>
      <c r="AV241" s="1334">
        <v>75000</v>
      </c>
      <c r="AW241" s="1270"/>
      <c r="AX241" s="1270"/>
      <c r="AY241" s="1270"/>
      <c r="AZ241" s="1270"/>
      <c r="BA241" s="1385" t="s">
        <v>1840</v>
      </c>
      <c r="BB241" s="1374"/>
      <c r="BC241" s="1270"/>
      <c r="BD241" s="1270"/>
    </row>
    <row r="242" spans="1:56" s="1256" customFormat="1" hidden="1">
      <c r="A242" s="1380"/>
      <c r="B242" s="1273"/>
      <c r="C242" s="1330" t="s">
        <v>267</v>
      </c>
      <c r="D242" s="1262"/>
      <c r="E242" s="1262"/>
      <c r="F242" s="1262"/>
      <c r="G242" s="1262"/>
      <c r="H242" s="1270"/>
      <c r="I242" s="1262"/>
      <c r="J242" s="1262"/>
      <c r="K242" s="1262"/>
      <c r="L242" s="1331" t="s">
        <v>1373</v>
      </c>
      <c r="M242" s="1331"/>
      <c r="N242" s="1262"/>
      <c r="O242" s="1262"/>
      <c r="P242" s="1262"/>
      <c r="Q242" s="1262"/>
      <c r="R242" s="1332" t="s">
        <v>1471</v>
      </c>
      <c r="S242" s="1332">
        <v>0</v>
      </c>
      <c r="T242" s="1333" t="s">
        <v>230</v>
      </c>
      <c r="U242" s="1332">
        <v>0</v>
      </c>
      <c r="V242" s="1332">
        <v>0</v>
      </c>
      <c r="W242" s="1332">
        <v>0</v>
      </c>
      <c r="X242" s="1332">
        <v>0</v>
      </c>
      <c r="Y242" s="1332">
        <v>0</v>
      </c>
      <c r="Z242" s="1262"/>
      <c r="AA242" s="1262"/>
      <c r="AB242" s="1262"/>
      <c r="AC242" s="1262"/>
      <c r="AD242" s="1262"/>
      <c r="AE242" s="1262"/>
      <c r="AF242" s="1262"/>
      <c r="AG242" s="1262"/>
      <c r="AH242" s="1262"/>
      <c r="AI242" s="1262"/>
      <c r="AJ242" s="1262"/>
      <c r="AK242" s="1262"/>
      <c r="AL242" s="1262"/>
      <c r="AM242" s="1262"/>
      <c r="AN242" s="1262"/>
      <c r="AO242" s="1262"/>
      <c r="AP242" s="1262"/>
      <c r="AQ242" s="1331" t="s">
        <v>204</v>
      </c>
      <c r="AR242" s="1331">
        <v>2004</v>
      </c>
      <c r="AS242" s="1262"/>
      <c r="AT242" s="1262"/>
      <c r="AU242" s="1262"/>
      <c r="AV242" s="1334">
        <v>5250000</v>
      </c>
      <c r="AW242" s="1270"/>
      <c r="AX242" s="1270"/>
      <c r="AY242" s="1270"/>
      <c r="AZ242" s="1270"/>
      <c r="BA242" s="1385" t="s">
        <v>1840</v>
      </c>
      <c r="BB242" s="1374"/>
      <c r="BC242" s="1270"/>
      <c r="BD242" s="1270"/>
    </row>
    <row r="243" spans="1:56" s="1256" customFormat="1" hidden="1">
      <c r="A243" s="1380"/>
      <c r="B243" s="1273"/>
      <c r="C243" s="1330" t="s">
        <v>267</v>
      </c>
      <c r="D243" s="1262"/>
      <c r="E243" s="1262"/>
      <c r="F243" s="1262"/>
      <c r="G243" s="1262"/>
      <c r="H243" s="1270"/>
      <c r="I243" s="1262"/>
      <c r="J243" s="1262"/>
      <c r="K243" s="1262"/>
      <c r="L243" s="1331" t="s">
        <v>1373</v>
      </c>
      <c r="M243" s="1331"/>
      <c r="N243" s="1262"/>
      <c r="O243" s="1262"/>
      <c r="P243" s="1262"/>
      <c r="Q243" s="1262"/>
      <c r="R243" s="1332" t="s">
        <v>1471</v>
      </c>
      <c r="S243" s="1332">
        <v>0</v>
      </c>
      <c r="T243" s="1333" t="s">
        <v>230</v>
      </c>
      <c r="U243" s="1332">
        <v>0</v>
      </c>
      <c r="V243" s="1332">
        <v>0</v>
      </c>
      <c r="W243" s="1332">
        <v>0</v>
      </c>
      <c r="X243" s="1332">
        <v>0</v>
      </c>
      <c r="Y243" s="1332">
        <v>0</v>
      </c>
      <c r="Z243" s="1262"/>
      <c r="AA243" s="1262"/>
      <c r="AB243" s="1262"/>
      <c r="AC243" s="1262"/>
      <c r="AD243" s="1262"/>
      <c r="AE243" s="1262"/>
      <c r="AF243" s="1262"/>
      <c r="AG243" s="1262"/>
      <c r="AH243" s="1262"/>
      <c r="AI243" s="1262"/>
      <c r="AJ243" s="1262"/>
      <c r="AK243" s="1262"/>
      <c r="AL243" s="1262"/>
      <c r="AM243" s="1262"/>
      <c r="AN243" s="1262"/>
      <c r="AO243" s="1262"/>
      <c r="AP243" s="1262"/>
      <c r="AQ243" s="1331" t="s">
        <v>204</v>
      </c>
      <c r="AR243" s="1331">
        <v>2002</v>
      </c>
      <c r="AS243" s="1262"/>
      <c r="AT243" s="1262"/>
      <c r="AU243" s="1262"/>
      <c r="AV243" s="1334">
        <v>750000</v>
      </c>
      <c r="AW243" s="1270"/>
      <c r="AX243" s="1270"/>
      <c r="AY243" s="1270"/>
      <c r="AZ243" s="1270"/>
      <c r="BA243" s="1385" t="s">
        <v>1840</v>
      </c>
      <c r="BB243" s="1374"/>
      <c r="BC243" s="1270"/>
      <c r="BD243" s="1270"/>
    </row>
    <row r="244" spans="1:56" s="1256" customFormat="1" hidden="1">
      <c r="A244" s="1380"/>
      <c r="B244" s="1273"/>
      <c r="C244" s="1330" t="s">
        <v>267</v>
      </c>
      <c r="D244" s="1262"/>
      <c r="E244" s="1262"/>
      <c r="F244" s="1262"/>
      <c r="G244" s="1262"/>
      <c r="H244" s="1270"/>
      <c r="I244" s="1262"/>
      <c r="J244" s="1262"/>
      <c r="K244" s="1262"/>
      <c r="L244" s="1331" t="s">
        <v>1373</v>
      </c>
      <c r="M244" s="1331"/>
      <c r="N244" s="1262"/>
      <c r="O244" s="1262"/>
      <c r="P244" s="1262"/>
      <c r="Q244" s="1262"/>
      <c r="R244" s="1332" t="s">
        <v>1471</v>
      </c>
      <c r="S244" s="1332">
        <v>0</v>
      </c>
      <c r="T244" s="1333" t="s">
        <v>230</v>
      </c>
      <c r="U244" s="1332">
        <v>0</v>
      </c>
      <c r="V244" s="1332">
        <v>0</v>
      </c>
      <c r="W244" s="1332">
        <v>0</v>
      </c>
      <c r="X244" s="1332">
        <v>0</v>
      </c>
      <c r="Y244" s="1332">
        <v>0</v>
      </c>
      <c r="Z244" s="1262"/>
      <c r="AA244" s="1262"/>
      <c r="AB244" s="1262"/>
      <c r="AC244" s="1262"/>
      <c r="AD244" s="1262"/>
      <c r="AE244" s="1262"/>
      <c r="AF244" s="1262"/>
      <c r="AG244" s="1262"/>
      <c r="AH244" s="1262"/>
      <c r="AI244" s="1262"/>
      <c r="AJ244" s="1262"/>
      <c r="AK244" s="1262"/>
      <c r="AL244" s="1262"/>
      <c r="AM244" s="1262"/>
      <c r="AN244" s="1262"/>
      <c r="AO244" s="1262"/>
      <c r="AP244" s="1262"/>
      <c r="AQ244" s="1331" t="s">
        <v>204</v>
      </c>
      <c r="AR244" s="1331">
        <v>2001</v>
      </c>
      <c r="AS244" s="1262"/>
      <c r="AT244" s="1262"/>
      <c r="AU244" s="1262"/>
      <c r="AV244" s="1334">
        <v>875000</v>
      </c>
      <c r="AW244" s="1270"/>
      <c r="AX244" s="1270"/>
      <c r="AY244" s="1270"/>
      <c r="AZ244" s="1270"/>
      <c r="BA244" s="1385" t="s">
        <v>1840</v>
      </c>
      <c r="BB244" s="1374"/>
      <c r="BC244" s="1270"/>
      <c r="BD244" s="1270"/>
    </row>
    <row r="245" spans="1:56" s="1256" customFormat="1" hidden="1">
      <c r="A245" s="1380"/>
      <c r="B245" s="1273"/>
      <c r="C245" s="1330" t="s">
        <v>1217</v>
      </c>
      <c r="D245" s="1262"/>
      <c r="E245" s="1262"/>
      <c r="F245" s="1262"/>
      <c r="G245" s="1262"/>
      <c r="H245" s="1270"/>
      <c r="I245" s="1262"/>
      <c r="J245" s="1262"/>
      <c r="K245" s="1262"/>
      <c r="L245" s="1331" t="s">
        <v>1405</v>
      </c>
      <c r="M245" s="1331"/>
      <c r="N245" s="1262"/>
      <c r="O245" s="1262"/>
      <c r="P245" s="1262"/>
      <c r="Q245" s="1262"/>
      <c r="R245" s="1332" t="s">
        <v>747</v>
      </c>
      <c r="S245" s="1332">
        <v>0</v>
      </c>
      <c r="T245" s="1333" t="s">
        <v>233</v>
      </c>
      <c r="U245" s="1332">
        <v>0</v>
      </c>
      <c r="V245" s="1332">
        <v>0</v>
      </c>
      <c r="W245" s="1332">
        <v>0</v>
      </c>
      <c r="X245" s="1332">
        <v>0</v>
      </c>
      <c r="Y245" s="1332">
        <v>0</v>
      </c>
      <c r="Z245" s="1262"/>
      <c r="AA245" s="1262"/>
      <c r="AB245" s="1262"/>
      <c r="AC245" s="1262"/>
      <c r="AD245" s="1262"/>
      <c r="AE245" s="1262"/>
      <c r="AF245" s="1262"/>
      <c r="AG245" s="1262"/>
      <c r="AH245" s="1262"/>
      <c r="AI245" s="1262"/>
      <c r="AJ245" s="1262"/>
      <c r="AK245" s="1262"/>
      <c r="AL245" s="1262"/>
      <c r="AM245" s="1262"/>
      <c r="AN245" s="1262"/>
      <c r="AO245" s="1262"/>
      <c r="AP245" s="1262"/>
      <c r="AQ245" s="1331" t="s">
        <v>204</v>
      </c>
      <c r="AR245" s="1331">
        <v>2002</v>
      </c>
      <c r="AS245" s="1262"/>
      <c r="AT245" s="1262"/>
      <c r="AU245" s="1262"/>
      <c r="AV245" s="1334">
        <v>2520000</v>
      </c>
      <c r="AW245" s="1270"/>
      <c r="AX245" s="1270"/>
      <c r="AY245" s="1270"/>
      <c r="AZ245" s="1270"/>
      <c r="BA245" s="1385" t="s">
        <v>1840</v>
      </c>
      <c r="BB245" s="1374"/>
      <c r="BC245" s="1270"/>
      <c r="BD245" s="1270"/>
    </row>
    <row r="246" spans="1:56" s="1256" customFormat="1" hidden="1">
      <c r="A246" s="1380"/>
      <c r="B246" s="1273"/>
      <c r="C246" s="1330" t="s">
        <v>1204</v>
      </c>
      <c r="D246" s="1262"/>
      <c r="E246" s="1262"/>
      <c r="F246" s="1262"/>
      <c r="G246" s="1262"/>
      <c r="H246" s="1270"/>
      <c r="I246" s="1262"/>
      <c r="J246" s="1262"/>
      <c r="K246" s="1262"/>
      <c r="L246" s="1331" t="s">
        <v>1365</v>
      </c>
      <c r="M246" s="1331"/>
      <c r="N246" s="1262"/>
      <c r="O246" s="1262"/>
      <c r="P246" s="1262"/>
      <c r="Q246" s="1262"/>
      <c r="R246" s="1332" t="s">
        <v>1463</v>
      </c>
      <c r="S246" s="1332">
        <v>0</v>
      </c>
      <c r="T246" s="1333" t="s">
        <v>220</v>
      </c>
      <c r="U246" s="1332">
        <v>0</v>
      </c>
      <c r="V246" s="1332">
        <v>0</v>
      </c>
      <c r="W246" s="1332">
        <v>0</v>
      </c>
      <c r="X246" s="1332">
        <v>0</v>
      </c>
      <c r="Y246" s="1332">
        <v>0</v>
      </c>
      <c r="Z246" s="1262"/>
      <c r="AA246" s="1262"/>
      <c r="AB246" s="1262"/>
      <c r="AC246" s="1262"/>
      <c r="AD246" s="1262"/>
      <c r="AE246" s="1262"/>
      <c r="AF246" s="1262"/>
      <c r="AG246" s="1262"/>
      <c r="AH246" s="1262"/>
      <c r="AI246" s="1262"/>
      <c r="AJ246" s="1262"/>
      <c r="AK246" s="1262"/>
      <c r="AL246" s="1262"/>
      <c r="AM246" s="1262"/>
      <c r="AN246" s="1262"/>
      <c r="AO246" s="1262"/>
      <c r="AP246" s="1262"/>
      <c r="AQ246" s="1331" t="s">
        <v>204</v>
      </c>
      <c r="AR246" s="1331">
        <v>2003</v>
      </c>
      <c r="AS246" s="1262"/>
      <c r="AT246" s="1262"/>
      <c r="AU246" s="1262"/>
      <c r="AV246" s="1334">
        <v>96000</v>
      </c>
      <c r="AW246" s="1270"/>
      <c r="AX246" s="1270"/>
      <c r="AY246" s="1270"/>
      <c r="AZ246" s="1270"/>
      <c r="BA246" s="1385" t="s">
        <v>1840</v>
      </c>
      <c r="BB246" s="1374"/>
      <c r="BC246" s="1270"/>
      <c r="BD246" s="1270"/>
    </row>
    <row r="247" spans="1:56" s="1256" customFormat="1" hidden="1">
      <c r="A247" s="1380"/>
      <c r="B247" s="1273"/>
      <c r="C247" s="1330" t="s">
        <v>1269</v>
      </c>
      <c r="D247" s="1262"/>
      <c r="E247" s="1262"/>
      <c r="F247" s="1262"/>
      <c r="G247" s="1262"/>
      <c r="H247" s="1270"/>
      <c r="I247" s="1262"/>
      <c r="J247" s="1262"/>
      <c r="K247" s="1262"/>
      <c r="L247" s="1331" t="s">
        <v>1420</v>
      </c>
      <c r="M247" s="1331"/>
      <c r="N247" s="1262"/>
      <c r="O247" s="1262"/>
      <c r="P247" s="1262"/>
      <c r="Q247" s="1262"/>
      <c r="R247" s="1332" t="s">
        <v>1492</v>
      </c>
      <c r="S247" s="1332">
        <v>0</v>
      </c>
      <c r="T247" s="1333" t="s">
        <v>225</v>
      </c>
      <c r="U247" s="1332">
        <v>0</v>
      </c>
      <c r="V247" s="1332">
        <v>0</v>
      </c>
      <c r="W247" s="1332">
        <v>0</v>
      </c>
      <c r="X247" s="1332">
        <v>0</v>
      </c>
      <c r="Y247" s="1332">
        <v>0</v>
      </c>
      <c r="Z247" s="1262"/>
      <c r="AA247" s="1262"/>
      <c r="AB247" s="1262"/>
      <c r="AC247" s="1262"/>
      <c r="AD247" s="1262"/>
      <c r="AE247" s="1262"/>
      <c r="AF247" s="1262"/>
      <c r="AG247" s="1262"/>
      <c r="AH247" s="1262"/>
      <c r="AI247" s="1262"/>
      <c r="AJ247" s="1262"/>
      <c r="AK247" s="1262"/>
      <c r="AL247" s="1262"/>
      <c r="AM247" s="1262"/>
      <c r="AN247" s="1262"/>
      <c r="AO247" s="1262"/>
      <c r="AP247" s="1262"/>
      <c r="AQ247" s="1331" t="s">
        <v>204</v>
      </c>
      <c r="AR247" s="1331">
        <v>2006</v>
      </c>
      <c r="AS247" s="1262"/>
      <c r="AT247" s="1262"/>
      <c r="AU247" s="1262"/>
      <c r="AV247" s="1334">
        <v>175000</v>
      </c>
      <c r="AW247" s="1270"/>
      <c r="AX247" s="1270"/>
      <c r="AY247" s="1270"/>
      <c r="AZ247" s="1270"/>
      <c r="BA247" s="1385" t="s">
        <v>1840</v>
      </c>
      <c r="BB247" s="1374"/>
      <c r="BC247" s="1270"/>
      <c r="BD247" s="1270"/>
    </row>
    <row r="248" spans="1:56" s="1256" customFormat="1" hidden="1">
      <c r="A248" s="1380"/>
      <c r="B248" s="1273"/>
      <c r="C248" s="1330" t="s">
        <v>1270</v>
      </c>
      <c r="D248" s="1262"/>
      <c r="E248" s="1262"/>
      <c r="F248" s="1262"/>
      <c r="G248" s="1262"/>
      <c r="H248" s="1270"/>
      <c r="I248" s="1262"/>
      <c r="J248" s="1262"/>
      <c r="K248" s="1262"/>
      <c r="L248" s="1331" t="s">
        <v>1419</v>
      </c>
      <c r="M248" s="1331"/>
      <c r="N248" s="1262"/>
      <c r="O248" s="1262"/>
      <c r="P248" s="1262"/>
      <c r="Q248" s="1262"/>
      <c r="R248" s="1332" t="s">
        <v>1131</v>
      </c>
      <c r="S248" s="1332">
        <v>0</v>
      </c>
      <c r="T248" s="1333" t="s">
        <v>223</v>
      </c>
      <c r="U248" s="1332">
        <v>0</v>
      </c>
      <c r="V248" s="1332">
        <v>0</v>
      </c>
      <c r="W248" s="1332">
        <v>0</v>
      </c>
      <c r="X248" s="1332">
        <v>0</v>
      </c>
      <c r="Y248" s="1332">
        <v>0</v>
      </c>
      <c r="Z248" s="1262"/>
      <c r="AA248" s="1262"/>
      <c r="AB248" s="1262"/>
      <c r="AC248" s="1262"/>
      <c r="AD248" s="1262"/>
      <c r="AE248" s="1262"/>
      <c r="AF248" s="1262"/>
      <c r="AG248" s="1262"/>
      <c r="AH248" s="1262"/>
      <c r="AI248" s="1262"/>
      <c r="AJ248" s="1262"/>
      <c r="AK248" s="1262"/>
      <c r="AL248" s="1262"/>
      <c r="AM248" s="1262"/>
      <c r="AN248" s="1262"/>
      <c r="AO248" s="1262"/>
      <c r="AP248" s="1262"/>
      <c r="AQ248" s="1331" t="s">
        <v>204</v>
      </c>
      <c r="AR248" s="1331">
        <v>2005</v>
      </c>
      <c r="AS248" s="1262"/>
      <c r="AT248" s="1262"/>
      <c r="AU248" s="1262"/>
      <c r="AV248" s="1334">
        <v>87500</v>
      </c>
      <c r="AW248" s="1270"/>
      <c r="AX248" s="1270"/>
      <c r="AY248" s="1270"/>
      <c r="AZ248" s="1270"/>
      <c r="BA248" s="1385" t="s">
        <v>1840</v>
      </c>
      <c r="BB248" s="1374"/>
      <c r="BC248" s="1270"/>
      <c r="BD248" s="1270"/>
    </row>
    <row r="249" spans="1:56" s="1256" customFormat="1" hidden="1">
      <c r="A249" s="1380"/>
      <c r="B249" s="1273"/>
      <c r="C249" s="1330" t="s">
        <v>1271</v>
      </c>
      <c r="D249" s="1262"/>
      <c r="E249" s="1262"/>
      <c r="F249" s="1262"/>
      <c r="G249" s="1262"/>
      <c r="H249" s="1270"/>
      <c r="I249" s="1262"/>
      <c r="J249" s="1262"/>
      <c r="K249" s="1262"/>
      <c r="L249" s="1331" t="s">
        <v>1376</v>
      </c>
      <c r="M249" s="1331"/>
      <c r="N249" s="1262"/>
      <c r="O249" s="1262"/>
      <c r="P249" s="1262"/>
      <c r="Q249" s="1262"/>
      <c r="R249" s="1332" t="s">
        <v>747</v>
      </c>
      <c r="S249" s="1332">
        <v>0</v>
      </c>
      <c r="T249" s="1333" t="s">
        <v>1524</v>
      </c>
      <c r="U249" s="1332">
        <v>0</v>
      </c>
      <c r="V249" s="1332">
        <v>0</v>
      </c>
      <c r="W249" s="1332">
        <v>0</v>
      </c>
      <c r="X249" s="1332">
        <v>0</v>
      </c>
      <c r="Y249" s="1332">
        <v>0</v>
      </c>
      <c r="Z249" s="1262"/>
      <c r="AA249" s="1262"/>
      <c r="AB249" s="1262"/>
      <c r="AC249" s="1262"/>
      <c r="AD249" s="1262"/>
      <c r="AE249" s="1262"/>
      <c r="AF249" s="1262"/>
      <c r="AG249" s="1262"/>
      <c r="AH249" s="1262"/>
      <c r="AI249" s="1262"/>
      <c r="AJ249" s="1262"/>
      <c r="AK249" s="1262"/>
      <c r="AL249" s="1262"/>
      <c r="AM249" s="1262"/>
      <c r="AN249" s="1262"/>
      <c r="AO249" s="1262"/>
      <c r="AP249" s="1262"/>
      <c r="AQ249" s="1331" t="s">
        <v>204</v>
      </c>
      <c r="AR249" s="1331">
        <v>2005</v>
      </c>
      <c r="AS249" s="1262"/>
      <c r="AT249" s="1262"/>
      <c r="AU249" s="1262"/>
      <c r="AV249" s="1334">
        <v>480000</v>
      </c>
      <c r="AW249" s="1270"/>
      <c r="AX249" s="1270"/>
      <c r="AY249" s="1270"/>
      <c r="AZ249" s="1270"/>
      <c r="BA249" s="1385" t="s">
        <v>1840</v>
      </c>
      <c r="BB249" s="1374"/>
      <c r="BC249" s="1270"/>
      <c r="BD249" s="1270"/>
    </row>
    <row r="250" spans="1:56" s="1256" customFormat="1" hidden="1">
      <c r="A250" s="1380"/>
      <c r="B250" s="1273"/>
      <c r="C250" s="1330" t="s">
        <v>1241</v>
      </c>
      <c r="D250" s="1262"/>
      <c r="E250" s="1262"/>
      <c r="F250" s="1262"/>
      <c r="G250" s="1262"/>
      <c r="H250" s="1270"/>
      <c r="I250" s="1262"/>
      <c r="J250" s="1262"/>
      <c r="K250" s="1262"/>
      <c r="L250" s="1331" t="s">
        <v>1365</v>
      </c>
      <c r="M250" s="1331"/>
      <c r="N250" s="1262"/>
      <c r="O250" s="1262"/>
      <c r="P250" s="1262"/>
      <c r="Q250" s="1262"/>
      <c r="R250" s="1332" t="s">
        <v>1493</v>
      </c>
      <c r="S250" s="1332">
        <v>0</v>
      </c>
      <c r="T250" s="1333" t="s">
        <v>230</v>
      </c>
      <c r="U250" s="1332">
        <v>0</v>
      </c>
      <c r="V250" s="1332">
        <v>0</v>
      </c>
      <c r="W250" s="1332">
        <v>0</v>
      </c>
      <c r="X250" s="1332">
        <v>0</v>
      </c>
      <c r="Y250" s="1332">
        <v>0</v>
      </c>
      <c r="Z250" s="1262"/>
      <c r="AA250" s="1262"/>
      <c r="AB250" s="1262"/>
      <c r="AC250" s="1262"/>
      <c r="AD250" s="1262"/>
      <c r="AE250" s="1262"/>
      <c r="AF250" s="1262"/>
      <c r="AG250" s="1262"/>
      <c r="AH250" s="1262"/>
      <c r="AI250" s="1262"/>
      <c r="AJ250" s="1262"/>
      <c r="AK250" s="1262"/>
      <c r="AL250" s="1262"/>
      <c r="AM250" s="1262"/>
      <c r="AN250" s="1262"/>
      <c r="AO250" s="1262"/>
      <c r="AP250" s="1262"/>
      <c r="AQ250" s="1331" t="s">
        <v>204</v>
      </c>
      <c r="AR250" s="1331">
        <v>2000</v>
      </c>
      <c r="AS250" s="1262"/>
      <c r="AT250" s="1262"/>
      <c r="AU250" s="1262"/>
      <c r="AV250" s="1334">
        <v>262500</v>
      </c>
      <c r="AW250" s="1270"/>
      <c r="AX250" s="1270"/>
      <c r="AY250" s="1270"/>
      <c r="AZ250" s="1270"/>
      <c r="BA250" s="1385" t="s">
        <v>1840</v>
      </c>
      <c r="BB250" s="1374"/>
      <c r="BC250" s="1270"/>
      <c r="BD250" s="1270"/>
    </row>
    <row r="251" spans="1:56" s="1256" customFormat="1" hidden="1">
      <c r="A251" s="1380"/>
      <c r="B251" s="1273"/>
      <c r="C251" s="1330" t="s">
        <v>1263</v>
      </c>
      <c r="D251" s="1262"/>
      <c r="E251" s="1262"/>
      <c r="F251" s="1262"/>
      <c r="G251" s="1262"/>
      <c r="H251" s="1270" t="s">
        <v>1193</v>
      </c>
      <c r="I251" s="1262"/>
      <c r="J251" s="1262"/>
      <c r="K251" s="1262"/>
      <c r="L251" s="1331" t="s">
        <v>1418</v>
      </c>
      <c r="M251" s="1331"/>
      <c r="N251" s="1262"/>
      <c r="O251" s="1262"/>
      <c r="P251" s="1262"/>
      <c r="Q251" s="1262"/>
      <c r="R251" s="1332" t="s">
        <v>1494</v>
      </c>
      <c r="S251" s="1332">
        <v>0</v>
      </c>
      <c r="T251" s="1333" t="s">
        <v>230</v>
      </c>
      <c r="U251" s="1332">
        <v>0</v>
      </c>
      <c r="V251" s="1332">
        <v>0</v>
      </c>
      <c r="W251" s="1332">
        <v>0</v>
      </c>
      <c r="X251" s="1332">
        <v>0</v>
      </c>
      <c r="Y251" s="1332">
        <v>0</v>
      </c>
      <c r="Z251" s="1262"/>
      <c r="AA251" s="1262"/>
      <c r="AB251" s="1262"/>
      <c r="AC251" s="1262"/>
      <c r="AD251" s="1262"/>
      <c r="AE251" s="1262"/>
      <c r="AF251" s="1262"/>
      <c r="AG251" s="1262"/>
      <c r="AH251" s="1262"/>
      <c r="AI251" s="1262"/>
      <c r="AJ251" s="1262"/>
      <c r="AK251" s="1262"/>
      <c r="AL251" s="1262"/>
      <c r="AM251" s="1262"/>
      <c r="AN251" s="1262"/>
      <c r="AO251" s="1262"/>
      <c r="AP251" s="1262"/>
      <c r="AQ251" s="1331" t="s">
        <v>204</v>
      </c>
      <c r="AR251" s="1331">
        <v>2005</v>
      </c>
      <c r="AS251" s="1262"/>
      <c r="AT251" s="1262"/>
      <c r="AU251" s="1262"/>
      <c r="AV251" s="1334">
        <v>420000</v>
      </c>
      <c r="AW251" s="1270"/>
      <c r="AX251" s="1270"/>
      <c r="AY251" s="1270" t="s">
        <v>1560</v>
      </c>
      <c r="AZ251" s="1270" t="s">
        <v>1193</v>
      </c>
      <c r="BA251" s="1385" t="s">
        <v>1840</v>
      </c>
      <c r="BB251" s="1374"/>
      <c r="BC251" s="1270"/>
      <c r="BD251" s="1270"/>
    </row>
    <row r="252" spans="1:56" s="1256" customFormat="1" hidden="1">
      <c r="A252" s="1380"/>
      <c r="B252" s="1273"/>
      <c r="C252" s="1330" t="s">
        <v>1243</v>
      </c>
      <c r="D252" s="1262"/>
      <c r="E252" s="1262"/>
      <c r="F252" s="1262"/>
      <c r="G252" s="1262"/>
      <c r="H252" s="1270"/>
      <c r="I252" s="1262"/>
      <c r="J252" s="1262"/>
      <c r="K252" s="1262"/>
      <c r="L252" s="1331" t="s">
        <v>1405</v>
      </c>
      <c r="M252" s="1331"/>
      <c r="N252" s="1262"/>
      <c r="O252" s="1262"/>
      <c r="P252" s="1262"/>
      <c r="Q252" s="1262"/>
      <c r="R252" s="1332" t="s">
        <v>1478</v>
      </c>
      <c r="S252" s="1332">
        <v>0</v>
      </c>
      <c r="T252" s="1333" t="s">
        <v>222</v>
      </c>
      <c r="U252" s="1332">
        <v>0</v>
      </c>
      <c r="V252" s="1332">
        <v>0</v>
      </c>
      <c r="W252" s="1332">
        <v>0</v>
      </c>
      <c r="X252" s="1332">
        <v>0</v>
      </c>
      <c r="Y252" s="1332">
        <v>0</v>
      </c>
      <c r="Z252" s="1262"/>
      <c r="AA252" s="1262"/>
      <c r="AB252" s="1262"/>
      <c r="AC252" s="1262"/>
      <c r="AD252" s="1262"/>
      <c r="AE252" s="1262"/>
      <c r="AF252" s="1262"/>
      <c r="AG252" s="1262"/>
      <c r="AH252" s="1262"/>
      <c r="AI252" s="1262"/>
      <c r="AJ252" s="1262"/>
      <c r="AK252" s="1262"/>
      <c r="AL252" s="1262"/>
      <c r="AM252" s="1262"/>
      <c r="AN252" s="1262"/>
      <c r="AO252" s="1262"/>
      <c r="AP252" s="1262"/>
      <c r="AQ252" s="1331" t="s">
        <v>204</v>
      </c>
      <c r="AR252" s="1331">
        <v>2005</v>
      </c>
      <c r="AS252" s="1262"/>
      <c r="AT252" s="1262"/>
      <c r="AU252" s="1262"/>
      <c r="AV252" s="1334">
        <v>1750000</v>
      </c>
      <c r="AW252" s="1270"/>
      <c r="AX252" s="1270"/>
      <c r="AY252" s="1270"/>
      <c r="AZ252" s="1270"/>
      <c r="BA252" s="1385" t="s">
        <v>1840</v>
      </c>
      <c r="BB252" s="1374"/>
      <c r="BC252" s="1270"/>
      <c r="BD252" s="1270"/>
    </row>
    <row r="253" spans="1:56" s="1256" customFormat="1" hidden="1">
      <c r="A253" s="1380"/>
      <c r="B253" s="1273"/>
      <c r="C253" s="1330" t="s">
        <v>1243</v>
      </c>
      <c r="D253" s="1262"/>
      <c r="E253" s="1262"/>
      <c r="F253" s="1262"/>
      <c r="G253" s="1262"/>
      <c r="H253" s="1270"/>
      <c r="I253" s="1262"/>
      <c r="J253" s="1262"/>
      <c r="K253" s="1262"/>
      <c r="L253" s="1331" t="s">
        <v>1381</v>
      </c>
      <c r="M253" s="1331"/>
      <c r="N253" s="1262"/>
      <c r="O253" s="1262"/>
      <c r="P253" s="1262"/>
      <c r="Q253" s="1262"/>
      <c r="R253" s="1332" t="s">
        <v>1471</v>
      </c>
      <c r="S253" s="1332">
        <v>0</v>
      </c>
      <c r="T253" s="1333" t="s">
        <v>222</v>
      </c>
      <c r="U253" s="1332">
        <v>0</v>
      </c>
      <c r="V253" s="1332">
        <v>0</v>
      </c>
      <c r="W253" s="1332">
        <v>0</v>
      </c>
      <c r="X253" s="1332">
        <v>0</v>
      </c>
      <c r="Y253" s="1332">
        <v>0</v>
      </c>
      <c r="Z253" s="1262"/>
      <c r="AA253" s="1262"/>
      <c r="AB253" s="1262"/>
      <c r="AC253" s="1262"/>
      <c r="AD253" s="1262"/>
      <c r="AE253" s="1262"/>
      <c r="AF253" s="1262"/>
      <c r="AG253" s="1262"/>
      <c r="AH253" s="1262"/>
      <c r="AI253" s="1262"/>
      <c r="AJ253" s="1262"/>
      <c r="AK253" s="1262"/>
      <c r="AL253" s="1262"/>
      <c r="AM253" s="1262"/>
      <c r="AN253" s="1262"/>
      <c r="AO253" s="1262"/>
      <c r="AP253" s="1262"/>
      <c r="AQ253" s="1331" t="s">
        <v>204</v>
      </c>
      <c r="AR253" s="1331">
        <v>2003</v>
      </c>
      <c r="AS253" s="1262"/>
      <c r="AT253" s="1262"/>
      <c r="AU253" s="1262"/>
      <c r="AV253" s="1334">
        <v>1050000</v>
      </c>
      <c r="AW253" s="1270"/>
      <c r="AX253" s="1270"/>
      <c r="AY253" s="1270"/>
      <c r="AZ253" s="1270"/>
      <c r="BA253" s="1385" t="s">
        <v>1840</v>
      </c>
      <c r="BB253" s="1374"/>
      <c r="BC253" s="1270"/>
      <c r="BD253" s="1270"/>
    </row>
    <row r="254" spans="1:56" s="1256" customFormat="1" hidden="1">
      <c r="A254" s="1380"/>
      <c r="B254" s="1273"/>
      <c r="C254" s="1330" t="s">
        <v>1272</v>
      </c>
      <c r="D254" s="1262"/>
      <c r="E254" s="1262"/>
      <c r="F254" s="1262"/>
      <c r="G254" s="1262"/>
      <c r="H254" s="1270"/>
      <c r="I254" s="1262"/>
      <c r="J254" s="1262"/>
      <c r="K254" s="1262"/>
      <c r="L254" s="1331" t="s">
        <v>1418</v>
      </c>
      <c r="M254" s="1331"/>
      <c r="N254" s="1262"/>
      <c r="O254" s="1262"/>
      <c r="P254" s="1262"/>
      <c r="Q254" s="1262"/>
      <c r="R254" s="1332" t="s">
        <v>145</v>
      </c>
      <c r="S254" s="1332">
        <v>0</v>
      </c>
      <c r="T254" s="1333" t="s">
        <v>230</v>
      </c>
      <c r="U254" s="1332">
        <v>0</v>
      </c>
      <c r="V254" s="1332">
        <v>0</v>
      </c>
      <c r="W254" s="1332">
        <v>0</v>
      </c>
      <c r="X254" s="1332">
        <v>0</v>
      </c>
      <c r="Y254" s="1332">
        <v>0</v>
      </c>
      <c r="Z254" s="1262"/>
      <c r="AA254" s="1262"/>
      <c r="AB254" s="1262"/>
      <c r="AC254" s="1262"/>
      <c r="AD254" s="1262"/>
      <c r="AE254" s="1262"/>
      <c r="AF254" s="1262"/>
      <c r="AG254" s="1262"/>
      <c r="AH254" s="1262"/>
      <c r="AI254" s="1262"/>
      <c r="AJ254" s="1262"/>
      <c r="AK254" s="1262"/>
      <c r="AL254" s="1262"/>
      <c r="AM254" s="1262"/>
      <c r="AN254" s="1262"/>
      <c r="AO254" s="1262"/>
      <c r="AP254" s="1262"/>
      <c r="AQ254" s="1331" t="s">
        <v>204</v>
      </c>
      <c r="AR254" s="1331">
        <v>2005</v>
      </c>
      <c r="AS254" s="1262"/>
      <c r="AT254" s="1262"/>
      <c r="AU254" s="1262"/>
      <c r="AV254" s="1334">
        <v>105000</v>
      </c>
      <c r="AW254" s="1270"/>
      <c r="AX254" s="1270"/>
      <c r="AY254" s="1270"/>
      <c r="AZ254" s="1270"/>
      <c r="BA254" s="1385" t="s">
        <v>1840</v>
      </c>
      <c r="BB254" s="1374"/>
      <c r="BC254" s="1270"/>
      <c r="BD254" s="1270"/>
    </row>
    <row r="255" spans="1:56" s="1256" customFormat="1" hidden="1">
      <c r="A255" s="1380"/>
      <c r="B255" s="1273"/>
      <c r="C255" s="1330" t="s">
        <v>1218</v>
      </c>
      <c r="D255" s="1262"/>
      <c r="E255" s="1262"/>
      <c r="F255" s="1262"/>
      <c r="G255" s="1262"/>
      <c r="H255" s="1270"/>
      <c r="I255" s="1262"/>
      <c r="J255" s="1262"/>
      <c r="K255" s="1262"/>
      <c r="L255" s="1331" t="s">
        <v>1382</v>
      </c>
      <c r="M255" s="1331"/>
      <c r="N255" s="1262"/>
      <c r="O255" s="1262"/>
      <c r="P255" s="1262"/>
      <c r="Q255" s="1262"/>
      <c r="R255" s="1332" t="s">
        <v>1471</v>
      </c>
      <c r="S255" s="1332">
        <v>0</v>
      </c>
      <c r="T255" s="1333" t="s">
        <v>225</v>
      </c>
      <c r="U255" s="1332">
        <v>0</v>
      </c>
      <c r="V255" s="1332">
        <v>0</v>
      </c>
      <c r="W255" s="1332">
        <v>0</v>
      </c>
      <c r="X255" s="1332">
        <v>0</v>
      </c>
      <c r="Y255" s="1332">
        <v>0</v>
      </c>
      <c r="Z255" s="1262"/>
      <c r="AA255" s="1262"/>
      <c r="AB255" s="1262"/>
      <c r="AC255" s="1262"/>
      <c r="AD255" s="1262"/>
      <c r="AE255" s="1262"/>
      <c r="AF255" s="1262"/>
      <c r="AG255" s="1262"/>
      <c r="AH255" s="1262"/>
      <c r="AI255" s="1262"/>
      <c r="AJ255" s="1262"/>
      <c r="AK255" s="1262"/>
      <c r="AL255" s="1262"/>
      <c r="AM255" s="1262"/>
      <c r="AN255" s="1262"/>
      <c r="AO255" s="1262"/>
      <c r="AP255" s="1262"/>
      <c r="AQ255" s="1331" t="s">
        <v>204</v>
      </c>
      <c r="AR255" s="1331">
        <v>2004</v>
      </c>
      <c r="AS255" s="1262"/>
      <c r="AT255" s="1262"/>
      <c r="AU255" s="1262"/>
      <c r="AV255" s="1334">
        <v>4200000</v>
      </c>
      <c r="AW255" s="1270"/>
      <c r="AX255" s="1270"/>
      <c r="AY255" s="1270"/>
      <c r="AZ255" s="1270"/>
      <c r="BA255" s="1385" t="s">
        <v>1840</v>
      </c>
      <c r="BB255" s="1374"/>
      <c r="BC255" s="1270"/>
      <c r="BD255" s="1270"/>
    </row>
    <row r="256" spans="1:56" s="1256" customFormat="1" hidden="1">
      <c r="A256" s="1380"/>
      <c r="B256" s="1273"/>
      <c r="C256" s="1330" t="s">
        <v>285</v>
      </c>
      <c r="D256" s="1262"/>
      <c r="E256" s="1262"/>
      <c r="F256" s="1262"/>
      <c r="G256" s="1262"/>
      <c r="H256" s="1270"/>
      <c r="I256" s="1262"/>
      <c r="J256" s="1262"/>
      <c r="K256" s="1262"/>
      <c r="L256" s="1331" t="s">
        <v>1373</v>
      </c>
      <c r="M256" s="1331"/>
      <c r="N256" s="1262"/>
      <c r="O256" s="1262"/>
      <c r="P256" s="1262"/>
      <c r="Q256" s="1262"/>
      <c r="R256" s="1332" t="s">
        <v>747</v>
      </c>
      <c r="S256" s="1332">
        <v>0</v>
      </c>
      <c r="T256" s="1333" t="s">
        <v>230</v>
      </c>
      <c r="U256" s="1332">
        <v>0</v>
      </c>
      <c r="V256" s="1332">
        <v>0</v>
      </c>
      <c r="W256" s="1332">
        <v>0</v>
      </c>
      <c r="X256" s="1332">
        <v>0</v>
      </c>
      <c r="Y256" s="1332">
        <v>0</v>
      </c>
      <c r="Z256" s="1262"/>
      <c r="AA256" s="1262"/>
      <c r="AB256" s="1262"/>
      <c r="AC256" s="1262"/>
      <c r="AD256" s="1262"/>
      <c r="AE256" s="1262"/>
      <c r="AF256" s="1262"/>
      <c r="AG256" s="1262"/>
      <c r="AH256" s="1262"/>
      <c r="AI256" s="1262"/>
      <c r="AJ256" s="1262"/>
      <c r="AK256" s="1262"/>
      <c r="AL256" s="1262"/>
      <c r="AM256" s="1262"/>
      <c r="AN256" s="1262"/>
      <c r="AO256" s="1262"/>
      <c r="AP256" s="1262"/>
      <c r="AQ256" s="1331" t="s">
        <v>204</v>
      </c>
      <c r="AR256" s="1331">
        <v>2003</v>
      </c>
      <c r="AS256" s="1262"/>
      <c r="AT256" s="1262"/>
      <c r="AU256" s="1262"/>
      <c r="AV256" s="1334">
        <v>875000</v>
      </c>
      <c r="AW256" s="1270"/>
      <c r="AX256" s="1270"/>
      <c r="AY256" s="1270"/>
      <c r="AZ256" s="1270"/>
      <c r="BA256" s="1385" t="s">
        <v>1840</v>
      </c>
      <c r="BB256" s="1374"/>
      <c r="BC256" s="1270"/>
      <c r="BD256" s="1270"/>
    </row>
    <row r="257" spans="1:56" s="1256" customFormat="1" hidden="1">
      <c r="A257" s="1380"/>
      <c r="B257" s="1273"/>
      <c r="C257" s="1330" t="s">
        <v>1212</v>
      </c>
      <c r="D257" s="1262"/>
      <c r="E257" s="1262"/>
      <c r="F257" s="1262"/>
      <c r="G257" s="1262"/>
      <c r="H257" s="1270"/>
      <c r="I257" s="1262"/>
      <c r="J257" s="1262"/>
      <c r="K257" s="1262"/>
      <c r="L257" s="1331" t="s">
        <v>1376</v>
      </c>
      <c r="M257" s="1331"/>
      <c r="N257" s="1262"/>
      <c r="O257" s="1262"/>
      <c r="P257" s="1262"/>
      <c r="Q257" s="1262"/>
      <c r="R257" s="1332" t="s">
        <v>747</v>
      </c>
      <c r="S257" s="1332">
        <v>0</v>
      </c>
      <c r="T257" s="1333" t="s">
        <v>1532</v>
      </c>
      <c r="U257" s="1332">
        <v>0</v>
      </c>
      <c r="V257" s="1332">
        <v>0</v>
      </c>
      <c r="W257" s="1332">
        <v>0</v>
      </c>
      <c r="X257" s="1332">
        <v>0</v>
      </c>
      <c r="Y257" s="1332">
        <v>0</v>
      </c>
      <c r="Z257" s="1262"/>
      <c r="AA257" s="1262"/>
      <c r="AB257" s="1262"/>
      <c r="AC257" s="1262"/>
      <c r="AD257" s="1262"/>
      <c r="AE257" s="1262"/>
      <c r="AF257" s="1262"/>
      <c r="AG257" s="1262"/>
      <c r="AH257" s="1262"/>
      <c r="AI257" s="1262"/>
      <c r="AJ257" s="1262"/>
      <c r="AK257" s="1262"/>
      <c r="AL257" s="1262"/>
      <c r="AM257" s="1262"/>
      <c r="AN257" s="1262"/>
      <c r="AO257" s="1262"/>
      <c r="AP257" s="1262"/>
      <c r="AQ257" s="1331" t="s">
        <v>204</v>
      </c>
      <c r="AR257" s="1331">
        <v>2004</v>
      </c>
      <c r="AS257" s="1262"/>
      <c r="AT257" s="1262"/>
      <c r="AU257" s="1262"/>
      <c r="AV257" s="1334">
        <v>1330000</v>
      </c>
      <c r="AW257" s="1270"/>
      <c r="AX257" s="1270"/>
      <c r="AY257" s="1270"/>
      <c r="AZ257" s="1270"/>
      <c r="BA257" s="1385" t="s">
        <v>1840</v>
      </c>
      <c r="BB257" s="1374"/>
      <c r="BC257" s="1270"/>
      <c r="BD257" s="1270"/>
    </row>
    <row r="258" spans="1:56" s="1256" customFormat="1" hidden="1">
      <c r="A258" s="1380"/>
      <c r="B258" s="1273"/>
      <c r="C258" s="1330" t="s">
        <v>1228</v>
      </c>
      <c r="D258" s="1262"/>
      <c r="E258" s="1262"/>
      <c r="F258" s="1262"/>
      <c r="G258" s="1262"/>
      <c r="H258" s="1270"/>
      <c r="I258" s="1262"/>
      <c r="J258" s="1262"/>
      <c r="K258" s="1262"/>
      <c r="L258" s="1331" t="s">
        <v>1391</v>
      </c>
      <c r="M258" s="1331"/>
      <c r="N258" s="1262"/>
      <c r="O258" s="1262"/>
      <c r="P258" s="1262"/>
      <c r="Q258" s="1262"/>
      <c r="R258" s="1332" t="s">
        <v>1465</v>
      </c>
      <c r="S258" s="1332">
        <v>0</v>
      </c>
      <c r="T258" s="1333" t="s">
        <v>221</v>
      </c>
      <c r="U258" s="1332">
        <v>0</v>
      </c>
      <c r="V258" s="1332">
        <v>0</v>
      </c>
      <c r="W258" s="1332">
        <v>0</v>
      </c>
      <c r="X258" s="1332">
        <v>0</v>
      </c>
      <c r="Y258" s="1332">
        <v>0</v>
      </c>
      <c r="Z258" s="1262"/>
      <c r="AA258" s="1262"/>
      <c r="AB258" s="1262"/>
      <c r="AC258" s="1262"/>
      <c r="AD258" s="1262"/>
      <c r="AE258" s="1262"/>
      <c r="AF258" s="1262"/>
      <c r="AG258" s="1262"/>
      <c r="AH258" s="1262"/>
      <c r="AI258" s="1262"/>
      <c r="AJ258" s="1262"/>
      <c r="AK258" s="1262"/>
      <c r="AL258" s="1262"/>
      <c r="AM258" s="1262"/>
      <c r="AN258" s="1262"/>
      <c r="AO258" s="1262"/>
      <c r="AP258" s="1262"/>
      <c r="AQ258" s="1331" t="s">
        <v>204</v>
      </c>
      <c r="AR258" s="1331">
        <v>2002</v>
      </c>
      <c r="AS258" s="1262"/>
      <c r="AT258" s="1262"/>
      <c r="AU258" s="1262"/>
      <c r="AV258" s="1334">
        <v>1400000</v>
      </c>
      <c r="AW258" s="1270"/>
      <c r="AX258" s="1270"/>
      <c r="AY258" s="1270"/>
      <c r="AZ258" s="1270"/>
      <c r="BA258" s="1385" t="s">
        <v>1840</v>
      </c>
      <c r="BB258" s="1374"/>
      <c r="BC258" s="1270"/>
      <c r="BD258" s="1270"/>
    </row>
    <row r="259" spans="1:56" s="1256" customFormat="1" hidden="1">
      <c r="A259" s="1380"/>
      <c r="B259" s="1273"/>
      <c r="C259" s="1330" t="s">
        <v>1200</v>
      </c>
      <c r="D259" s="1262"/>
      <c r="E259" s="1262"/>
      <c r="F259" s="1262"/>
      <c r="G259" s="1262"/>
      <c r="H259" s="1270"/>
      <c r="I259" s="1262"/>
      <c r="J259" s="1262"/>
      <c r="K259" s="1262"/>
      <c r="L259" s="1331" t="s">
        <v>1365</v>
      </c>
      <c r="M259" s="1331"/>
      <c r="N259" s="1262"/>
      <c r="O259" s="1262"/>
      <c r="P259" s="1262"/>
      <c r="Q259" s="1262"/>
      <c r="R259" s="1332" t="s">
        <v>747</v>
      </c>
      <c r="S259" s="1332">
        <v>0</v>
      </c>
      <c r="T259" s="1333" t="s">
        <v>230</v>
      </c>
      <c r="U259" s="1332">
        <v>0</v>
      </c>
      <c r="V259" s="1332">
        <v>0</v>
      </c>
      <c r="W259" s="1332">
        <v>0</v>
      </c>
      <c r="X259" s="1332">
        <v>0</v>
      </c>
      <c r="Y259" s="1332">
        <v>0</v>
      </c>
      <c r="Z259" s="1262"/>
      <c r="AA259" s="1262"/>
      <c r="AB259" s="1262"/>
      <c r="AC259" s="1262"/>
      <c r="AD259" s="1262"/>
      <c r="AE259" s="1262"/>
      <c r="AF259" s="1262"/>
      <c r="AG259" s="1262"/>
      <c r="AH259" s="1262"/>
      <c r="AI259" s="1262"/>
      <c r="AJ259" s="1262"/>
      <c r="AK259" s="1262"/>
      <c r="AL259" s="1262"/>
      <c r="AM259" s="1262"/>
      <c r="AN259" s="1262"/>
      <c r="AO259" s="1262"/>
      <c r="AP259" s="1262"/>
      <c r="AQ259" s="1331" t="s">
        <v>204</v>
      </c>
      <c r="AR259" s="1331">
        <v>2003</v>
      </c>
      <c r="AS259" s="1262"/>
      <c r="AT259" s="1262"/>
      <c r="AU259" s="1262"/>
      <c r="AV259" s="1334">
        <v>1470000</v>
      </c>
      <c r="AW259" s="1270"/>
      <c r="AX259" s="1270"/>
      <c r="AY259" s="1270"/>
      <c r="AZ259" s="1270"/>
      <c r="BA259" s="1385" t="s">
        <v>1840</v>
      </c>
      <c r="BB259" s="1374"/>
      <c r="BC259" s="1270"/>
      <c r="BD259" s="1270"/>
    </row>
    <row r="260" spans="1:56" s="1256" customFormat="1" hidden="1">
      <c r="A260" s="1380"/>
      <c r="B260" s="1273"/>
      <c r="C260" s="1330" t="s">
        <v>1243</v>
      </c>
      <c r="D260" s="1262"/>
      <c r="E260" s="1262"/>
      <c r="F260" s="1262"/>
      <c r="G260" s="1262"/>
      <c r="H260" s="1270"/>
      <c r="I260" s="1262"/>
      <c r="J260" s="1262"/>
      <c r="K260" s="1262"/>
      <c r="L260" s="1331" t="s">
        <v>1381</v>
      </c>
      <c r="M260" s="1331"/>
      <c r="N260" s="1262"/>
      <c r="O260" s="1262"/>
      <c r="P260" s="1262"/>
      <c r="Q260" s="1262"/>
      <c r="R260" s="1332" t="s">
        <v>1471</v>
      </c>
      <c r="S260" s="1332">
        <v>0</v>
      </c>
      <c r="T260" s="1333" t="s">
        <v>222</v>
      </c>
      <c r="U260" s="1332">
        <v>0</v>
      </c>
      <c r="V260" s="1332">
        <v>0</v>
      </c>
      <c r="W260" s="1332">
        <v>0</v>
      </c>
      <c r="X260" s="1332">
        <v>0</v>
      </c>
      <c r="Y260" s="1332">
        <v>0</v>
      </c>
      <c r="Z260" s="1262"/>
      <c r="AA260" s="1262"/>
      <c r="AB260" s="1262"/>
      <c r="AC260" s="1262"/>
      <c r="AD260" s="1262"/>
      <c r="AE260" s="1262"/>
      <c r="AF260" s="1262"/>
      <c r="AG260" s="1262"/>
      <c r="AH260" s="1262"/>
      <c r="AI260" s="1262"/>
      <c r="AJ260" s="1262"/>
      <c r="AK260" s="1262"/>
      <c r="AL260" s="1262"/>
      <c r="AM260" s="1262"/>
      <c r="AN260" s="1262"/>
      <c r="AO260" s="1262"/>
      <c r="AP260" s="1262"/>
      <c r="AQ260" s="1331" t="s">
        <v>204</v>
      </c>
      <c r="AR260" s="1331">
        <v>2003</v>
      </c>
      <c r="AS260" s="1262"/>
      <c r="AT260" s="1262"/>
      <c r="AU260" s="1262"/>
      <c r="AV260" s="1334">
        <v>975000</v>
      </c>
      <c r="AW260" s="1270"/>
      <c r="AX260" s="1270"/>
      <c r="AY260" s="1270"/>
      <c r="AZ260" s="1270"/>
      <c r="BA260" s="1385" t="s">
        <v>1840</v>
      </c>
      <c r="BB260" s="1374"/>
      <c r="BC260" s="1270"/>
      <c r="BD260" s="1270"/>
    </row>
    <row r="261" spans="1:56" s="1256" customFormat="1" hidden="1">
      <c r="A261" s="1380"/>
      <c r="B261" s="1273"/>
      <c r="C261" s="1330" t="s">
        <v>1204</v>
      </c>
      <c r="D261" s="1262"/>
      <c r="E261" s="1262"/>
      <c r="F261" s="1262"/>
      <c r="G261" s="1262"/>
      <c r="H261" s="1270"/>
      <c r="I261" s="1262"/>
      <c r="J261" s="1262"/>
      <c r="K261" s="1262"/>
      <c r="L261" s="1331" t="s">
        <v>1370</v>
      </c>
      <c r="M261" s="1331"/>
      <c r="N261" s="1262"/>
      <c r="O261" s="1262"/>
      <c r="P261" s="1262"/>
      <c r="Q261" s="1262"/>
      <c r="R261" s="1332" t="s">
        <v>1463</v>
      </c>
      <c r="S261" s="1332">
        <v>0</v>
      </c>
      <c r="T261" s="1333" t="s">
        <v>220</v>
      </c>
      <c r="U261" s="1332">
        <v>0</v>
      </c>
      <c r="V261" s="1332">
        <v>0</v>
      </c>
      <c r="W261" s="1332">
        <v>0</v>
      </c>
      <c r="X261" s="1332">
        <v>0</v>
      </c>
      <c r="Y261" s="1332">
        <v>0</v>
      </c>
      <c r="Z261" s="1262"/>
      <c r="AA261" s="1262"/>
      <c r="AB261" s="1262"/>
      <c r="AC261" s="1262"/>
      <c r="AD261" s="1262"/>
      <c r="AE261" s="1262"/>
      <c r="AF261" s="1262"/>
      <c r="AG261" s="1262"/>
      <c r="AH261" s="1262"/>
      <c r="AI261" s="1262"/>
      <c r="AJ261" s="1262"/>
      <c r="AK261" s="1262"/>
      <c r="AL261" s="1262"/>
      <c r="AM261" s="1262"/>
      <c r="AN261" s="1262"/>
      <c r="AO261" s="1262"/>
      <c r="AP261" s="1262"/>
      <c r="AQ261" s="1331" t="s">
        <v>204</v>
      </c>
      <c r="AR261" s="1331">
        <v>2004</v>
      </c>
      <c r="AS261" s="1262"/>
      <c r="AT261" s="1262"/>
      <c r="AU261" s="1262"/>
      <c r="AV261" s="1334">
        <v>18000</v>
      </c>
      <c r="AW261" s="1270"/>
      <c r="AX261" s="1270"/>
      <c r="AY261" s="1270"/>
      <c r="AZ261" s="1270"/>
      <c r="BA261" s="1385" t="s">
        <v>1840</v>
      </c>
      <c r="BB261" s="1374"/>
      <c r="BC261" s="1270"/>
      <c r="BD261" s="1270"/>
    </row>
    <row r="262" spans="1:56" s="1256" customFormat="1" hidden="1">
      <c r="A262" s="1380"/>
      <c r="B262" s="1273"/>
      <c r="C262" s="1330" t="s">
        <v>285</v>
      </c>
      <c r="D262" s="1262"/>
      <c r="E262" s="1262"/>
      <c r="F262" s="1262"/>
      <c r="G262" s="1262"/>
      <c r="H262" s="1270"/>
      <c r="I262" s="1262"/>
      <c r="J262" s="1262"/>
      <c r="K262" s="1262"/>
      <c r="L262" s="1331" t="s">
        <v>1373</v>
      </c>
      <c r="M262" s="1331"/>
      <c r="N262" s="1262"/>
      <c r="O262" s="1262"/>
      <c r="P262" s="1262"/>
      <c r="Q262" s="1262"/>
      <c r="R262" s="1332" t="s">
        <v>1471</v>
      </c>
      <c r="S262" s="1332">
        <v>0</v>
      </c>
      <c r="T262" s="1333" t="s">
        <v>230</v>
      </c>
      <c r="U262" s="1332">
        <v>0</v>
      </c>
      <c r="V262" s="1332">
        <v>0</v>
      </c>
      <c r="W262" s="1332">
        <v>0</v>
      </c>
      <c r="X262" s="1332">
        <v>0</v>
      </c>
      <c r="Y262" s="1332">
        <v>0</v>
      </c>
      <c r="Z262" s="1262"/>
      <c r="AA262" s="1262"/>
      <c r="AB262" s="1262"/>
      <c r="AC262" s="1262"/>
      <c r="AD262" s="1262"/>
      <c r="AE262" s="1262"/>
      <c r="AF262" s="1262"/>
      <c r="AG262" s="1262"/>
      <c r="AH262" s="1262"/>
      <c r="AI262" s="1262"/>
      <c r="AJ262" s="1262"/>
      <c r="AK262" s="1262"/>
      <c r="AL262" s="1262"/>
      <c r="AM262" s="1262"/>
      <c r="AN262" s="1262"/>
      <c r="AO262" s="1262"/>
      <c r="AP262" s="1262"/>
      <c r="AQ262" s="1331" t="s">
        <v>204</v>
      </c>
      <c r="AR262" s="1331">
        <v>2003</v>
      </c>
      <c r="AS262" s="1262"/>
      <c r="AT262" s="1262"/>
      <c r="AU262" s="1262"/>
      <c r="AV262" s="1334">
        <v>812500</v>
      </c>
      <c r="AW262" s="1270"/>
      <c r="AX262" s="1270"/>
      <c r="AY262" s="1270"/>
      <c r="AZ262" s="1270"/>
      <c r="BA262" s="1385" t="s">
        <v>1840</v>
      </c>
      <c r="BB262" s="1374"/>
      <c r="BC262" s="1270"/>
      <c r="BD262" s="1270"/>
    </row>
    <row r="263" spans="1:56" s="1256" customFormat="1" hidden="1">
      <c r="A263" s="1380"/>
      <c r="B263" s="1273"/>
      <c r="C263" s="1330" t="s">
        <v>1228</v>
      </c>
      <c r="D263" s="1262"/>
      <c r="E263" s="1262"/>
      <c r="F263" s="1262"/>
      <c r="G263" s="1262"/>
      <c r="H263" s="1270"/>
      <c r="I263" s="1262"/>
      <c r="J263" s="1262"/>
      <c r="K263" s="1262"/>
      <c r="L263" s="1331" t="s">
        <v>1401</v>
      </c>
      <c r="M263" s="1331"/>
      <c r="N263" s="1262"/>
      <c r="O263" s="1262"/>
      <c r="P263" s="1262"/>
      <c r="Q263" s="1262"/>
      <c r="R263" s="1332" t="s">
        <v>1465</v>
      </c>
      <c r="S263" s="1332">
        <v>0</v>
      </c>
      <c r="T263" s="1333" t="s">
        <v>221</v>
      </c>
      <c r="U263" s="1332">
        <v>0</v>
      </c>
      <c r="V263" s="1332">
        <v>0</v>
      </c>
      <c r="W263" s="1332">
        <v>0</v>
      </c>
      <c r="X263" s="1332">
        <v>0</v>
      </c>
      <c r="Y263" s="1332">
        <v>0</v>
      </c>
      <c r="Z263" s="1262"/>
      <c r="AA263" s="1262"/>
      <c r="AB263" s="1262"/>
      <c r="AC263" s="1262"/>
      <c r="AD263" s="1262"/>
      <c r="AE263" s="1262"/>
      <c r="AF263" s="1262"/>
      <c r="AG263" s="1262"/>
      <c r="AH263" s="1262"/>
      <c r="AI263" s="1262"/>
      <c r="AJ263" s="1262"/>
      <c r="AK263" s="1262"/>
      <c r="AL263" s="1262"/>
      <c r="AM263" s="1262"/>
      <c r="AN263" s="1262"/>
      <c r="AO263" s="1262"/>
      <c r="AP263" s="1262"/>
      <c r="AQ263" s="1331" t="s">
        <v>204</v>
      </c>
      <c r="AR263" s="1331">
        <v>2002</v>
      </c>
      <c r="AS263" s="1262"/>
      <c r="AT263" s="1262"/>
      <c r="AU263" s="1262"/>
      <c r="AV263" s="1334">
        <v>2800000</v>
      </c>
      <c r="AW263" s="1270"/>
      <c r="AX263" s="1270"/>
      <c r="AY263" s="1270"/>
      <c r="AZ263" s="1270"/>
      <c r="BA263" s="1385" t="s">
        <v>1840</v>
      </c>
      <c r="BB263" s="1374"/>
      <c r="BC263" s="1270"/>
      <c r="BD263" s="1270"/>
    </row>
    <row r="264" spans="1:56" s="1256" customFormat="1" hidden="1">
      <c r="A264" s="1380"/>
      <c r="B264" s="1273"/>
      <c r="C264" s="1330" t="s">
        <v>1243</v>
      </c>
      <c r="D264" s="1262"/>
      <c r="E264" s="1262"/>
      <c r="F264" s="1262"/>
      <c r="G264" s="1262"/>
      <c r="H264" s="1270"/>
      <c r="I264" s="1262"/>
      <c r="J264" s="1262"/>
      <c r="K264" s="1262"/>
      <c r="L264" s="1331" t="s">
        <v>1381</v>
      </c>
      <c r="M264" s="1331"/>
      <c r="N264" s="1262"/>
      <c r="O264" s="1262"/>
      <c r="P264" s="1262"/>
      <c r="Q264" s="1262"/>
      <c r="R264" s="1332" t="s">
        <v>1471</v>
      </c>
      <c r="S264" s="1332">
        <v>0</v>
      </c>
      <c r="T264" s="1333" t="s">
        <v>222</v>
      </c>
      <c r="U264" s="1332">
        <v>0</v>
      </c>
      <c r="V264" s="1332">
        <v>0</v>
      </c>
      <c r="W264" s="1332">
        <v>0</v>
      </c>
      <c r="X264" s="1332">
        <v>0</v>
      </c>
      <c r="Y264" s="1332">
        <v>0</v>
      </c>
      <c r="Z264" s="1262"/>
      <c r="AA264" s="1262"/>
      <c r="AB264" s="1262"/>
      <c r="AC264" s="1262"/>
      <c r="AD264" s="1262"/>
      <c r="AE264" s="1262"/>
      <c r="AF264" s="1262"/>
      <c r="AG264" s="1262"/>
      <c r="AH264" s="1262"/>
      <c r="AI264" s="1262"/>
      <c r="AJ264" s="1262"/>
      <c r="AK264" s="1262"/>
      <c r="AL264" s="1262"/>
      <c r="AM264" s="1262"/>
      <c r="AN264" s="1262"/>
      <c r="AO264" s="1262"/>
      <c r="AP264" s="1262"/>
      <c r="AQ264" s="1331" t="s">
        <v>204</v>
      </c>
      <c r="AR264" s="1331">
        <v>2003</v>
      </c>
      <c r="AS264" s="1262"/>
      <c r="AT264" s="1262"/>
      <c r="AU264" s="1262"/>
      <c r="AV264" s="1334">
        <v>1050000</v>
      </c>
      <c r="AW264" s="1270"/>
      <c r="AX264" s="1270"/>
      <c r="AY264" s="1270"/>
      <c r="AZ264" s="1270"/>
      <c r="BA264" s="1385" t="s">
        <v>1840</v>
      </c>
      <c r="BB264" s="1374"/>
      <c r="BC264" s="1270"/>
      <c r="BD264" s="1270"/>
    </row>
    <row r="265" spans="1:56" s="1256" customFormat="1" hidden="1">
      <c r="A265" s="1380"/>
      <c r="B265" s="1273"/>
      <c r="C265" s="1330" t="s">
        <v>1228</v>
      </c>
      <c r="D265" s="1262"/>
      <c r="E265" s="1262"/>
      <c r="F265" s="1262"/>
      <c r="G265" s="1262"/>
      <c r="H265" s="1270"/>
      <c r="I265" s="1262"/>
      <c r="J265" s="1262"/>
      <c r="K265" s="1262"/>
      <c r="L265" s="1331" t="s">
        <v>1401</v>
      </c>
      <c r="M265" s="1331"/>
      <c r="N265" s="1262"/>
      <c r="O265" s="1262"/>
      <c r="P265" s="1262"/>
      <c r="Q265" s="1262"/>
      <c r="R265" s="1332" t="s">
        <v>1465</v>
      </c>
      <c r="S265" s="1332">
        <v>0</v>
      </c>
      <c r="T265" s="1333" t="s">
        <v>221</v>
      </c>
      <c r="U265" s="1332">
        <v>0</v>
      </c>
      <c r="V265" s="1332">
        <v>0</v>
      </c>
      <c r="W265" s="1332">
        <v>0</v>
      </c>
      <c r="X265" s="1332">
        <v>0</v>
      </c>
      <c r="Y265" s="1332">
        <v>0</v>
      </c>
      <c r="Z265" s="1262"/>
      <c r="AA265" s="1262"/>
      <c r="AB265" s="1262"/>
      <c r="AC265" s="1262"/>
      <c r="AD265" s="1262"/>
      <c r="AE265" s="1262"/>
      <c r="AF265" s="1262"/>
      <c r="AG265" s="1262"/>
      <c r="AH265" s="1262"/>
      <c r="AI265" s="1262"/>
      <c r="AJ265" s="1262"/>
      <c r="AK265" s="1262"/>
      <c r="AL265" s="1262"/>
      <c r="AM265" s="1262"/>
      <c r="AN265" s="1262"/>
      <c r="AO265" s="1262"/>
      <c r="AP265" s="1262"/>
      <c r="AQ265" s="1331" t="s">
        <v>204</v>
      </c>
      <c r="AR265" s="1331">
        <v>2002</v>
      </c>
      <c r="AS265" s="1262"/>
      <c r="AT265" s="1262"/>
      <c r="AU265" s="1262"/>
      <c r="AV265" s="1334">
        <v>2800000</v>
      </c>
      <c r="AW265" s="1270"/>
      <c r="AX265" s="1270"/>
      <c r="AY265" s="1270"/>
      <c r="AZ265" s="1270"/>
      <c r="BA265" s="1385" t="s">
        <v>1840</v>
      </c>
      <c r="BB265" s="1374"/>
      <c r="BC265" s="1270"/>
      <c r="BD265" s="1270"/>
    </row>
    <row r="266" spans="1:56" s="1256" customFormat="1" hidden="1">
      <c r="A266" s="1380"/>
      <c r="B266" s="1273"/>
      <c r="C266" s="1330" t="s">
        <v>285</v>
      </c>
      <c r="D266" s="1262"/>
      <c r="E266" s="1262"/>
      <c r="F266" s="1262"/>
      <c r="G266" s="1262"/>
      <c r="H266" s="1270"/>
      <c r="I266" s="1262"/>
      <c r="J266" s="1262"/>
      <c r="K266" s="1262"/>
      <c r="L266" s="1331" t="s">
        <v>1373</v>
      </c>
      <c r="M266" s="1331"/>
      <c r="N266" s="1262"/>
      <c r="O266" s="1262"/>
      <c r="P266" s="1262"/>
      <c r="Q266" s="1262"/>
      <c r="R266" s="1332" t="s">
        <v>1471</v>
      </c>
      <c r="S266" s="1332">
        <v>0</v>
      </c>
      <c r="T266" s="1333" t="s">
        <v>230</v>
      </c>
      <c r="U266" s="1332">
        <v>0</v>
      </c>
      <c r="V266" s="1332">
        <v>0</v>
      </c>
      <c r="W266" s="1332">
        <v>0</v>
      </c>
      <c r="X266" s="1332">
        <v>0</v>
      </c>
      <c r="Y266" s="1332">
        <v>0</v>
      </c>
      <c r="Z266" s="1262"/>
      <c r="AA266" s="1262"/>
      <c r="AB266" s="1262"/>
      <c r="AC266" s="1262"/>
      <c r="AD266" s="1262"/>
      <c r="AE266" s="1262"/>
      <c r="AF266" s="1262"/>
      <c r="AG266" s="1262"/>
      <c r="AH266" s="1262"/>
      <c r="AI266" s="1262"/>
      <c r="AJ266" s="1262"/>
      <c r="AK266" s="1262"/>
      <c r="AL266" s="1262"/>
      <c r="AM266" s="1262"/>
      <c r="AN266" s="1262"/>
      <c r="AO266" s="1262"/>
      <c r="AP266" s="1262"/>
      <c r="AQ266" s="1331" t="s">
        <v>204</v>
      </c>
      <c r="AR266" s="1331">
        <v>2003</v>
      </c>
      <c r="AS266" s="1262"/>
      <c r="AT266" s="1262"/>
      <c r="AU266" s="1262"/>
      <c r="AV266" s="1334">
        <v>875000</v>
      </c>
      <c r="AW266" s="1270"/>
      <c r="AX266" s="1270"/>
      <c r="AY266" s="1270"/>
      <c r="AZ266" s="1270"/>
      <c r="BA266" s="1385" t="s">
        <v>1840</v>
      </c>
      <c r="BB266" s="1374"/>
      <c r="BC266" s="1270"/>
      <c r="BD266" s="1270"/>
    </row>
    <row r="267" spans="1:56" s="1256" customFormat="1" hidden="1">
      <c r="A267" s="1380"/>
      <c r="B267" s="1273"/>
      <c r="C267" s="1330" t="s">
        <v>1228</v>
      </c>
      <c r="D267" s="1262"/>
      <c r="E267" s="1262"/>
      <c r="F267" s="1262"/>
      <c r="G267" s="1262"/>
      <c r="H267" s="1270"/>
      <c r="I267" s="1262"/>
      <c r="J267" s="1262"/>
      <c r="K267" s="1262"/>
      <c r="L267" s="1331" t="s">
        <v>1398</v>
      </c>
      <c r="M267" s="1331"/>
      <c r="N267" s="1262"/>
      <c r="O267" s="1262"/>
      <c r="P267" s="1262"/>
      <c r="Q267" s="1262"/>
      <c r="R267" s="1332" t="s">
        <v>1460</v>
      </c>
      <c r="S267" s="1332">
        <v>0</v>
      </c>
      <c r="T267" s="1333" t="s">
        <v>221</v>
      </c>
      <c r="U267" s="1332">
        <v>0</v>
      </c>
      <c r="V267" s="1332">
        <v>0</v>
      </c>
      <c r="W267" s="1332">
        <v>0</v>
      </c>
      <c r="X267" s="1332">
        <v>0</v>
      </c>
      <c r="Y267" s="1332">
        <v>0</v>
      </c>
      <c r="Z267" s="1262"/>
      <c r="AA267" s="1262"/>
      <c r="AB267" s="1262"/>
      <c r="AC267" s="1262"/>
      <c r="AD267" s="1262"/>
      <c r="AE267" s="1262"/>
      <c r="AF267" s="1262"/>
      <c r="AG267" s="1262"/>
      <c r="AH267" s="1262"/>
      <c r="AI267" s="1262"/>
      <c r="AJ267" s="1262"/>
      <c r="AK267" s="1262"/>
      <c r="AL267" s="1262"/>
      <c r="AM267" s="1262"/>
      <c r="AN267" s="1262"/>
      <c r="AO267" s="1262"/>
      <c r="AP267" s="1262"/>
      <c r="AQ267" s="1331" t="s">
        <v>204</v>
      </c>
      <c r="AR267" s="1331">
        <v>2005</v>
      </c>
      <c r="AS267" s="1262"/>
      <c r="AT267" s="1262"/>
      <c r="AU267" s="1262"/>
      <c r="AV267" s="1334">
        <v>2000000</v>
      </c>
      <c r="AW267" s="1270"/>
      <c r="AX267" s="1270"/>
      <c r="AY267" s="1270"/>
      <c r="AZ267" s="1270"/>
      <c r="BA267" s="1385" t="s">
        <v>1840</v>
      </c>
      <c r="BB267" s="1374"/>
      <c r="BC267" s="1270"/>
      <c r="BD267" s="1270"/>
    </row>
    <row r="268" spans="1:56" s="1256" customFormat="1" hidden="1">
      <c r="A268" s="1380"/>
      <c r="B268" s="1273"/>
      <c r="C268" s="1330" t="s">
        <v>1210</v>
      </c>
      <c r="D268" s="1262"/>
      <c r="E268" s="1262"/>
      <c r="F268" s="1262"/>
      <c r="G268" s="1262"/>
      <c r="H268" s="1270"/>
      <c r="I268" s="1262"/>
      <c r="J268" s="1262"/>
      <c r="K268" s="1262"/>
      <c r="L268" s="1331" t="s">
        <v>1374</v>
      </c>
      <c r="M268" s="1331"/>
      <c r="N268" s="1262"/>
      <c r="O268" s="1262"/>
      <c r="P268" s="1262"/>
      <c r="Q268" s="1262"/>
      <c r="R268" s="1332" t="s">
        <v>145</v>
      </c>
      <c r="S268" s="1332">
        <v>0</v>
      </c>
      <c r="T268" s="1333" t="s">
        <v>220</v>
      </c>
      <c r="U268" s="1332">
        <v>0</v>
      </c>
      <c r="V268" s="1332">
        <v>0</v>
      </c>
      <c r="W268" s="1332">
        <v>0</v>
      </c>
      <c r="X268" s="1332">
        <v>0</v>
      </c>
      <c r="Y268" s="1332">
        <v>0</v>
      </c>
      <c r="Z268" s="1262"/>
      <c r="AA268" s="1262"/>
      <c r="AB268" s="1262"/>
      <c r="AC268" s="1262"/>
      <c r="AD268" s="1262"/>
      <c r="AE268" s="1262"/>
      <c r="AF268" s="1262"/>
      <c r="AG268" s="1262"/>
      <c r="AH268" s="1262"/>
      <c r="AI268" s="1262"/>
      <c r="AJ268" s="1262"/>
      <c r="AK268" s="1262"/>
      <c r="AL268" s="1262"/>
      <c r="AM268" s="1262"/>
      <c r="AN268" s="1262"/>
      <c r="AO268" s="1262"/>
      <c r="AP268" s="1262"/>
      <c r="AQ268" s="1331" t="s">
        <v>204</v>
      </c>
      <c r="AR268" s="1331">
        <v>2004</v>
      </c>
      <c r="AS268" s="1262"/>
      <c r="AT268" s="1262"/>
      <c r="AU268" s="1262"/>
      <c r="AV268" s="1334">
        <v>70000</v>
      </c>
      <c r="AW268" s="1270"/>
      <c r="AX268" s="1270"/>
      <c r="AY268" s="1270"/>
      <c r="AZ268" s="1270"/>
      <c r="BA268" s="1385" t="s">
        <v>1840</v>
      </c>
      <c r="BB268" s="1374"/>
      <c r="BC268" s="1270"/>
      <c r="BD268" s="1270"/>
    </row>
    <row r="269" spans="1:56" s="1256" customFormat="1" hidden="1">
      <c r="A269" s="1380"/>
      <c r="B269" s="1273"/>
      <c r="C269" s="1330" t="s">
        <v>1262</v>
      </c>
      <c r="D269" s="1262"/>
      <c r="E269" s="1262"/>
      <c r="F269" s="1262"/>
      <c r="G269" s="1262"/>
      <c r="H269" s="1270"/>
      <c r="I269" s="1262"/>
      <c r="J269" s="1262"/>
      <c r="K269" s="1262"/>
      <c r="L269" s="1331" t="s">
        <v>1382</v>
      </c>
      <c r="M269" s="1331"/>
      <c r="N269" s="1262"/>
      <c r="O269" s="1262"/>
      <c r="P269" s="1262"/>
      <c r="Q269" s="1262"/>
      <c r="R269" s="1332" t="s">
        <v>1471</v>
      </c>
      <c r="S269" s="1332">
        <v>0</v>
      </c>
      <c r="T269" s="1333" t="s">
        <v>225</v>
      </c>
      <c r="U269" s="1332">
        <v>0</v>
      </c>
      <c r="V269" s="1332">
        <v>0</v>
      </c>
      <c r="W269" s="1332">
        <v>0</v>
      </c>
      <c r="X269" s="1332">
        <v>0</v>
      </c>
      <c r="Y269" s="1332">
        <v>0</v>
      </c>
      <c r="Z269" s="1262"/>
      <c r="AA269" s="1262"/>
      <c r="AB269" s="1262"/>
      <c r="AC269" s="1262"/>
      <c r="AD269" s="1262"/>
      <c r="AE269" s="1262"/>
      <c r="AF269" s="1262"/>
      <c r="AG269" s="1262"/>
      <c r="AH269" s="1262"/>
      <c r="AI269" s="1262"/>
      <c r="AJ269" s="1262"/>
      <c r="AK269" s="1262"/>
      <c r="AL269" s="1262"/>
      <c r="AM269" s="1262"/>
      <c r="AN269" s="1262"/>
      <c r="AO269" s="1262"/>
      <c r="AP269" s="1262"/>
      <c r="AQ269" s="1331" t="s">
        <v>204</v>
      </c>
      <c r="AR269" s="1331">
        <v>2006</v>
      </c>
      <c r="AS269" s="1262"/>
      <c r="AT269" s="1262"/>
      <c r="AU269" s="1262"/>
      <c r="AV269" s="1334">
        <v>350000</v>
      </c>
      <c r="AW269" s="1270"/>
      <c r="AX269" s="1270"/>
      <c r="AY269" s="1270"/>
      <c r="AZ269" s="1270"/>
      <c r="BA269" s="1385" t="s">
        <v>1840</v>
      </c>
      <c r="BB269" s="1374"/>
      <c r="BC269" s="1270"/>
      <c r="BD269" s="1270"/>
    </row>
    <row r="270" spans="1:56" s="1256" customFormat="1" hidden="1">
      <c r="A270" s="1380"/>
      <c r="B270" s="1273"/>
      <c r="C270" s="1330" t="s">
        <v>1228</v>
      </c>
      <c r="D270" s="1262"/>
      <c r="E270" s="1262"/>
      <c r="F270" s="1262"/>
      <c r="G270" s="1262"/>
      <c r="H270" s="1270"/>
      <c r="I270" s="1262"/>
      <c r="J270" s="1262"/>
      <c r="K270" s="1262"/>
      <c r="L270" s="1331" t="s">
        <v>1398</v>
      </c>
      <c r="M270" s="1331"/>
      <c r="N270" s="1262"/>
      <c r="O270" s="1262"/>
      <c r="P270" s="1262"/>
      <c r="Q270" s="1262"/>
      <c r="R270" s="1332" t="s">
        <v>1460</v>
      </c>
      <c r="S270" s="1332">
        <v>0</v>
      </c>
      <c r="T270" s="1333" t="s">
        <v>221</v>
      </c>
      <c r="U270" s="1332">
        <v>0</v>
      </c>
      <c r="V270" s="1332">
        <v>0</v>
      </c>
      <c r="W270" s="1332">
        <v>0</v>
      </c>
      <c r="X270" s="1332">
        <v>0</v>
      </c>
      <c r="Y270" s="1332">
        <v>0</v>
      </c>
      <c r="Z270" s="1262"/>
      <c r="AA270" s="1262"/>
      <c r="AB270" s="1262"/>
      <c r="AC270" s="1262"/>
      <c r="AD270" s="1262"/>
      <c r="AE270" s="1262"/>
      <c r="AF270" s="1262"/>
      <c r="AG270" s="1262"/>
      <c r="AH270" s="1262"/>
      <c r="AI270" s="1262"/>
      <c r="AJ270" s="1262"/>
      <c r="AK270" s="1262"/>
      <c r="AL270" s="1262"/>
      <c r="AM270" s="1262"/>
      <c r="AN270" s="1262"/>
      <c r="AO270" s="1262"/>
      <c r="AP270" s="1262"/>
      <c r="AQ270" s="1331" t="s">
        <v>204</v>
      </c>
      <c r="AR270" s="1331">
        <v>2005</v>
      </c>
      <c r="AS270" s="1262"/>
      <c r="AT270" s="1262"/>
      <c r="AU270" s="1262"/>
      <c r="AV270" s="1334">
        <v>2000000</v>
      </c>
      <c r="AW270" s="1270"/>
      <c r="AX270" s="1270"/>
      <c r="AY270" s="1270"/>
      <c r="AZ270" s="1270"/>
      <c r="BA270" s="1385" t="s">
        <v>1840</v>
      </c>
      <c r="BB270" s="1374"/>
      <c r="BC270" s="1270"/>
      <c r="BD270" s="1270"/>
    </row>
    <row r="271" spans="1:56" s="1256" customFormat="1" hidden="1">
      <c r="A271" s="1380"/>
      <c r="B271" s="1273"/>
      <c r="C271" s="1330" t="s">
        <v>1268</v>
      </c>
      <c r="D271" s="1262"/>
      <c r="E271" s="1262"/>
      <c r="F271" s="1262"/>
      <c r="G271" s="1262"/>
      <c r="H271" s="1270"/>
      <c r="I271" s="1262"/>
      <c r="J271" s="1262"/>
      <c r="K271" s="1262"/>
      <c r="L271" s="1331" t="s">
        <v>1418</v>
      </c>
      <c r="M271" s="1331"/>
      <c r="N271" s="1262"/>
      <c r="O271" s="1262"/>
      <c r="P271" s="1262"/>
      <c r="Q271" s="1262"/>
      <c r="R271" s="1332" t="s">
        <v>784</v>
      </c>
      <c r="S271" s="1332">
        <v>0</v>
      </c>
      <c r="T271" s="1333" t="s">
        <v>1537</v>
      </c>
      <c r="U271" s="1332">
        <v>0</v>
      </c>
      <c r="V271" s="1332">
        <v>0</v>
      </c>
      <c r="W271" s="1332">
        <v>0</v>
      </c>
      <c r="X271" s="1332">
        <v>0</v>
      </c>
      <c r="Y271" s="1332">
        <v>0</v>
      </c>
      <c r="Z271" s="1262"/>
      <c r="AA271" s="1262"/>
      <c r="AB271" s="1262"/>
      <c r="AC271" s="1262"/>
      <c r="AD271" s="1262"/>
      <c r="AE271" s="1262"/>
      <c r="AF271" s="1262"/>
      <c r="AG271" s="1262"/>
      <c r="AH271" s="1262"/>
      <c r="AI271" s="1262"/>
      <c r="AJ271" s="1262"/>
      <c r="AK271" s="1262"/>
      <c r="AL271" s="1262"/>
      <c r="AM271" s="1262"/>
      <c r="AN271" s="1262"/>
      <c r="AO271" s="1262"/>
      <c r="AP271" s="1262"/>
      <c r="AQ271" s="1331" t="s">
        <v>204</v>
      </c>
      <c r="AR271" s="1331">
        <v>2005</v>
      </c>
      <c r="AS271" s="1262"/>
      <c r="AT271" s="1262"/>
      <c r="AU271" s="1262"/>
      <c r="AV271" s="1334">
        <v>260000</v>
      </c>
      <c r="AW271" s="1270"/>
      <c r="AX271" s="1270"/>
      <c r="AY271" s="1270"/>
      <c r="AZ271" s="1270"/>
      <c r="BA271" s="1385" t="s">
        <v>1840</v>
      </c>
      <c r="BB271" s="1374"/>
      <c r="BC271" s="1270"/>
      <c r="BD271" s="1270"/>
    </row>
    <row r="272" spans="1:56" s="1256" customFormat="1" hidden="1">
      <c r="A272" s="1380"/>
      <c r="B272" s="1273"/>
      <c r="C272" s="1330" t="s">
        <v>1273</v>
      </c>
      <c r="D272" s="1262"/>
      <c r="E272" s="1262"/>
      <c r="F272" s="1262"/>
      <c r="G272" s="1262"/>
      <c r="H272" s="1270"/>
      <c r="I272" s="1262"/>
      <c r="J272" s="1262"/>
      <c r="K272" s="1262"/>
      <c r="L272" s="1331" t="s">
        <v>1421</v>
      </c>
      <c r="M272" s="1331"/>
      <c r="N272" s="1262"/>
      <c r="O272" s="1262"/>
      <c r="P272" s="1262"/>
      <c r="Q272" s="1262"/>
      <c r="R272" s="1332" t="s">
        <v>1495</v>
      </c>
      <c r="S272" s="1332">
        <v>0</v>
      </c>
      <c r="T272" s="1333" t="s">
        <v>1537</v>
      </c>
      <c r="U272" s="1332">
        <v>0</v>
      </c>
      <c r="V272" s="1332">
        <v>0</v>
      </c>
      <c r="W272" s="1332">
        <v>0</v>
      </c>
      <c r="X272" s="1332">
        <v>0</v>
      </c>
      <c r="Y272" s="1332">
        <v>0</v>
      </c>
      <c r="Z272" s="1262"/>
      <c r="AA272" s="1262"/>
      <c r="AB272" s="1262"/>
      <c r="AC272" s="1262"/>
      <c r="AD272" s="1262"/>
      <c r="AE272" s="1262"/>
      <c r="AF272" s="1262"/>
      <c r="AG272" s="1262"/>
      <c r="AH272" s="1262"/>
      <c r="AI272" s="1262"/>
      <c r="AJ272" s="1262"/>
      <c r="AK272" s="1262"/>
      <c r="AL272" s="1262"/>
      <c r="AM272" s="1262"/>
      <c r="AN272" s="1262"/>
      <c r="AO272" s="1262"/>
      <c r="AP272" s="1262"/>
      <c r="AQ272" s="1331" t="s">
        <v>204</v>
      </c>
      <c r="AR272" s="1331">
        <v>2006</v>
      </c>
      <c r="AS272" s="1262"/>
      <c r="AT272" s="1262"/>
      <c r="AU272" s="1262"/>
      <c r="AV272" s="1334">
        <v>48750</v>
      </c>
      <c r="AW272" s="1270"/>
      <c r="AX272" s="1270"/>
      <c r="AY272" s="1270"/>
      <c r="AZ272" s="1270"/>
      <c r="BA272" s="1385" t="s">
        <v>1840</v>
      </c>
      <c r="BB272" s="1374"/>
      <c r="BC272" s="1270"/>
      <c r="BD272" s="1270"/>
    </row>
    <row r="273" spans="1:77" s="1256" customFormat="1" hidden="1">
      <c r="A273" s="1380"/>
      <c r="B273" s="1273"/>
      <c r="C273" s="1330" t="s">
        <v>1228</v>
      </c>
      <c r="D273" s="1262"/>
      <c r="E273" s="1262"/>
      <c r="F273" s="1262"/>
      <c r="G273" s="1262"/>
      <c r="H273" s="1270"/>
      <c r="I273" s="1262"/>
      <c r="J273" s="1262"/>
      <c r="K273" s="1262"/>
      <c r="L273" s="1331" t="s">
        <v>1398</v>
      </c>
      <c r="M273" s="1331"/>
      <c r="N273" s="1262"/>
      <c r="O273" s="1262"/>
      <c r="P273" s="1262"/>
      <c r="Q273" s="1262"/>
      <c r="R273" s="1332" t="s">
        <v>1468</v>
      </c>
      <c r="S273" s="1332">
        <v>0</v>
      </c>
      <c r="T273" s="1333" t="s">
        <v>221</v>
      </c>
      <c r="U273" s="1332">
        <v>0</v>
      </c>
      <c r="V273" s="1332">
        <v>0</v>
      </c>
      <c r="W273" s="1332">
        <v>0</v>
      </c>
      <c r="X273" s="1332">
        <v>0</v>
      </c>
      <c r="Y273" s="1332">
        <v>0</v>
      </c>
      <c r="Z273" s="1262"/>
      <c r="AA273" s="1262"/>
      <c r="AB273" s="1262"/>
      <c r="AC273" s="1262"/>
      <c r="AD273" s="1262"/>
      <c r="AE273" s="1262"/>
      <c r="AF273" s="1262"/>
      <c r="AG273" s="1262"/>
      <c r="AH273" s="1262"/>
      <c r="AI273" s="1262"/>
      <c r="AJ273" s="1262"/>
      <c r="AK273" s="1262"/>
      <c r="AL273" s="1262"/>
      <c r="AM273" s="1262"/>
      <c r="AN273" s="1262"/>
      <c r="AO273" s="1262"/>
      <c r="AP273" s="1262"/>
      <c r="AQ273" s="1331" t="s">
        <v>204</v>
      </c>
      <c r="AR273" s="1331">
        <v>2004</v>
      </c>
      <c r="AS273" s="1262"/>
      <c r="AT273" s="1262"/>
      <c r="AU273" s="1262"/>
      <c r="AV273" s="1334">
        <v>1925000</v>
      </c>
      <c r="AW273" s="1270"/>
      <c r="AX273" s="1270"/>
      <c r="AY273" s="1270"/>
      <c r="AZ273" s="1270"/>
      <c r="BA273" s="1385" t="s">
        <v>1840</v>
      </c>
      <c r="BB273" s="1374"/>
      <c r="BC273" s="1270"/>
      <c r="BD273" s="1270"/>
    </row>
    <row r="274" spans="1:77" s="1256" customFormat="1" hidden="1">
      <c r="A274" s="1380"/>
      <c r="B274" s="1273"/>
      <c r="C274" s="1330" t="s">
        <v>1217</v>
      </c>
      <c r="D274" s="1262"/>
      <c r="E274" s="1262"/>
      <c r="F274" s="1262"/>
      <c r="G274" s="1262"/>
      <c r="H274" s="1270"/>
      <c r="I274" s="1262"/>
      <c r="J274" s="1262"/>
      <c r="K274" s="1262"/>
      <c r="L274" s="1331" t="s">
        <v>1381</v>
      </c>
      <c r="M274" s="1331"/>
      <c r="N274" s="1262"/>
      <c r="O274" s="1262"/>
      <c r="P274" s="1262"/>
      <c r="Q274" s="1262"/>
      <c r="R274" s="1332" t="s">
        <v>747</v>
      </c>
      <c r="S274" s="1332">
        <v>0</v>
      </c>
      <c r="T274" s="1333" t="s">
        <v>233</v>
      </c>
      <c r="U274" s="1332">
        <v>0</v>
      </c>
      <c r="V274" s="1332">
        <v>0</v>
      </c>
      <c r="W274" s="1332">
        <v>0</v>
      </c>
      <c r="X274" s="1332">
        <v>0</v>
      </c>
      <c r="Y274" s="1332">
        <v>0</v>
      </c>
      <c r="Z274" s="1262"/>
      <c r="AA274" s="1262"/>
      <c r="AB274" s="1262"/>
      <c r="AC274" s="1262"/>
      <c r="AD274" s="1262"/>
      <c r="AE274" s="1262"/>
      <c r="AF274" s="1262"/>
      <c r="AG274" s="1262"/>
      <c r="AH274" s="1262"/>
      <c r="AI274" s="1262"/>
      <c r="AJ274" s="1262"/>
      <c r="AK274" s="1262"/>
      <c r="AL274" s="1262"/>
      <c r="AM274" s="1262"/>
      <c r="AN274" s="1262"/>
      <c r="AO274" s="1262"/>
      <c r="AP274" s="1262"/>
      <c r="AQ274" s="1331" t="s">
        <v>204</v>
      </c>
      <c r="AR274" s="1331">
        <v>2005</v>
      </c>
      <c r="AS274" s="1262"/>
      <c r="AT274" s="1262"/>
      <c r="AU274" s="1262"/>
      <c r="AV274" s="1334">
        <v>650000</v>
      </c>
      <c r="AW274" s="1270"/>
      <c r="AX274" s="1270"/>
      <c r="AY274" s="1270"/>
      <c r="AZ274" s="1270"/>
      <c r="BA274" s="1385" t="s">
        <v>1840</v>
      </c>
      <c r="BB274" s="1374"/>
      <c r="BC274" s="1270"/>
      <c r="BD274" s="1270"/>
    </row>
    <row r="275" spans="1:77" s="1256" customFormat="1" hidden="1">
      <c r="A275" s="1380"/>
      <c r="B275" s="1273"/>
      <c r="C275" s="1330" t="s">
        <v>1243</v>
      </c>
      <c r="D275" s="1262"/>
      <c r="E275" s="1262"/>
      <c r="F275" s="1262"/>
      <c r="G275" s="1262"/>
      <c r="H275" s="1270"/>
      <c r="I275" s="1262"/>
      <c r="J275" s="1262"/>
      <c r="K275" s="1262"/>
      <c r="L275" s="1331" t="s">
        <v>1381</v>
      </c>
      <c r="M275" s="1331"/>
      <c r="N275" s="1262"/>
      <c r="O275" s="1262"/>
      <c r="P275" s="1262"/>
      <c r="Q275" s="1262"/>
      <c r="R275" s="1332" t="s">
        <v>747</v>
      </c>
      <c r="S275" s="1332">
        <v>0</v>
      </c>
      <c r="T275" s="1333" t="s">
        <v>222</v>
      </c>
      <c r="U275" s="1332">
        <v>0</v>
      </c>
      <c r="V275" s="1332">
        <v>0</v>
      </c>
      <c r="W275" s="1332">
        <v>0</v>
      </c>
      <c r="X275" s="1332">
        <v>0</v>
      </c>
      <c r="Y275" s="1332">
        <v>0</v>
      </c>
      <c r="Z275" s="1262"/>
      <c r="AA275" s="1262"/>
      <c r="AB275" s="1262"/>
      <c r="AC275" s="1262"/>
      <c r="AD275" s="1262"/>
      <c r="AE275" s="1262"/>
      <c r="AF275" s="1262"/>
      <c r="AG275" s="1262"/>
      <c r="AH275" s="1262"/>
      <c r="AI275" s="1262"/>
      <c r="AJ275" s="1262"/>
      <c r="AK275" s="1262"/>
      <c r="AL275" s="1262"/>
      <c r="AM275" s="1262"/>
      <c r="AN275" s="1262"/>
      <c r="AO275" s="1262"/>
      <c r="AP275" s="1262"/>
      <c r="AQ275" s="1331" t="s">
        <v>204</v>
      </c>
      <c r="AR275" s="1331">
        <v>2006</v>
      </c>
      <c r="AS275" s="1262"/>
      <c r="AT275" s="1262"/>
      <c r="AU275" s="1262"/>
      <c r="AV275" s="1334">
        <v>2200000</v>
      </c>
      <c r="AW275" s="1270"/>
      <c r="AX275" s="1270"/>
      <c r="AY275" s="1270"/>
      <c r="AZ275" s="1270"/>
      <c r="BA275" s="1385" t="s">
        <v>1840</v>
      </c>
      <c r="BB275" s="1374"/>
      <c r="BC275" s="1270"/>
      <c r="BD275" s="1270"/>
    </row>
    <row r="276" spans="1:77" s="1256" customFormat="1" hidden="1">
      <c r="A276" s="1380"/>
      <c r="B276" s="1273"/>
      <c r="C276" s="1330" t="s">
        <v>1212</v>
      </c>
      <c r="D276" s="1262"/>
      <c r="E276" s="1262"/>
      <c r="F276" s="1262"/>
      <c r="G276" s="1262"/>
      <c r="H276" s="1270"/>
      <c r="I276" s="1262"/>
      <c r="J276" s="1262"/>
      <c r="K276" s="1262"/>
      <c r="L276" s="1331" t="s">
        <v>1376</v>
      </c>
      <c r="M276" s="1331"/>
      <c r="N276" s="1262"/>
      <c r="O276" s="1262"/>
      <c r="P276" s="1262"/>
      <c r="Q276" s="1262"/>
      <c r="R276" s="1332" t="s">
        <v>747</v>
      </c>
      <c r="S276" s="1332">
        <v>0</v>
      </c>
      <c r="T276" s="1333" t="s">
        <v>233</v>
      </c>
      <c r="U276" s="1332">
        <v>0</v>
      </c>
      <c r="V276" s="1332">
        <v>0</v>
      </c>
      <c r="W276" s="1332">
        <v>0</v>
      </c>
      <c r="X276" s="1332">
        <v>0</v>
      </c>
      <c r="Y276" s="1332">
        <v>0</v>
      </c>
      <c r="Z276" s="1262"/>
      <c r="AA276" s="1262"/>
      <c r="AB276" s="1262"/>
      <c r="AC276" s="1262"/>
      <c r="AD276" s="1262"/>
      <c r="AE276" s="1262"/>
      <c r="AF276" s="1262"/>
      <c r="AG276" s="1262"/>
      <c r="AH276" s="1262"/>
      <c r="AI276" s="1262"/>
      <c r="AJ276" s="1262"/>
      <c r="AK276" s="1262"/>
      <c r="AL276" s="1262"/>
      <c r="AM276" s="1262"/>
      <c r="AN276" s="1262"/>
      <c r="AO276" s="1262"/>
      <c r="AP276" s="1262"/>
      <c r="AQ276" s="1331" t="s">
        <v>204</v>
      </c>
      <c r="AR276" s="1331">
        <v>2001</v>
      </c>
      <c r="AS276" s="1262"/>
      <c r="AT276" s="1262"/>
      <c r="AU276" s="1262"/>
      <c r="AV276" s="1334">
        <v>552500</v>
      </c>
      <c r="AW276" s="1270"/>
      <c r="AX276" s="1270"/>
      <c r="AY276" s="1270"/>
      <c r="AZ276" s="1270"/>
      <c r="BA276" s="1385" t="s">
        <v>1840</v>
      </c>
      <c r="BB276" s="1374"/>
      <c r="BC276" s="1270"/>
      <c r="BD276" s="1270"/>
    </row>
    <row r="277" spans="1:77" s="1256" customFormat="1" hidden="1">
      <c r="A277" s="1380"/>
      <c r="B277" s="1273"/>
      <c r="C277" s="1330" t="s">
        <v>1204</v>
      </c>
      <c r="D277" s="1262"/>
      <c r="E277" s="1262"/>
      <c r="F277" s="1262"/>
      <c r="G277" s="1262"/>
      <c r="H277" s="1270"/>
      <c r="I277" s="1262"/>
      <c r="J277" s="1262"/>
      <c r="K277" s="1262"/>
      <c r="L277" s="1331" t="s">
        <v>1365</v>
      </c>
      <c r="M277" s="1331"/>
      <c r="N277" s="1262"/>
      <c r="O277" s="1262"/>
      <c r="P277" s="1262"/>
      <c r="Q277" s="1262"/>
      <c r="R277" s="1332" t="s">
        <v>747</v>
      </c>
      <c r="S277" s="1332">
        <v>0</v>
      </c>
      <c r="T277" s="1333" t="s">
        <v>220</v>
      </c>
      <c r="U277" s="1332">
        <v>0</v>
      </c>
      <c r="V277" s="1332">
        <v>0</v>
      </c>
      <c r="W277" s="1332">
        <v>0</v>
      </c>
      <c r="X277" s="1332">
        <v>0</v>
      </c>
      <c r="Y277" s="1332">
        <v>0</v>
      </c>
      <c r="Z277" s="1262"/>
      <c r="AA277" s="1262"/>
      <c r="AB277" s="1262"/>
      <c r="AC277" s="1262"/>
      <c r="AD277" s="1262"/>
      <c r="AE277" s="1262"/>
      <c r="AF277" s="1262"/>
      <c r="AG277" s="1262"/>
      <c r="AH277" s="1262"/>
      <c r="AI277" s="1262"/>
      <c r="AJ277" s="1262"/>
      <c r="AK277" s="1262"/>
      <c r="AL277" s="1262"/>
      <c r="AM277" s="1262"/>
      <c r="AN277" s="1262"/>
      <c r="AO277" s="1262"/>
      <c r="AP277" s="1262"/>
      <c r="AQ277" s="1331" t="s">
        <v>204</v>
      </c>
      <c r="AR277" s="1331">
        <v>2004</v>
      </c>
      <c r="AS277" s="1262"/>
      <c r="AT277" s="1262"/>
      <c r="AU277" s="1262"/>
      <c r="AV277" s="1334">
        <v>24500</v>
      </c>
      <c r="AW277" s="1270"/>
      <c r="AX277" s="1270"/>
      <c r="AY277" s="1270"/>
      <c r="AZ277" s="1270"/>
      <c r="BA277" s="1385" t="s">
        <v>1840</v>
      </c>
      <c r="BB277" s="1374"/>
      <c r="BC277" s="1270"/>
      <c r="BD277" s="1270"/>
    </row>
    <row r="278" spans="1:77" s="1256" customFormat="1" hidden="1">
      <c r="A278" s="1380"/>
      <c r="B278" s="1273"/>
      <c r="C278" s="1330" t="s">
        <v>1204</v>
      </c>
      <c r="D278" s="1262"/>
      <c r="E278" s="1262"/>
      <c r="F278" s="1262"/>
      <c r="G278" s="1262"/>
      <c r="H278" s="1270"/>
      <c r="I278" s="1262"/>
      <c r="J278" s="1262"/>
      <c r="K278" s="1262"/>
      <c r="L278" s="1331" t="s">
        <v>1365</v>
      </c>
      <c r="M278" s="1331"/>
      <c r="N278" s="1262"/>
      <c r="O278" s="1262"/>
      <c r="P278" s="1262"/>
      <c r="Q278" s="1262"/>
      <c r="R278" s="1332" t="s">
        <v>747</v>
      </c>
      <c r="S278" s="1332">
        <v>0</v>
      </c>
      <c r="T278" s="1333" t="s">
        <v>220</v>
      </c>
      <c r="U278" s="1332">
        <v>0</v>
      </c>
      <c r="V278" s="1332">
        <v>0</v>
      </c>
      <c r="W278" s="1332">
        <v>0</v>
      </c>
      <c r="X278" s="1332">
        <v>0</v>
      </c>
      <c r="Y278" s="1332">
        <v>0</v>
      </c>
      <c r="Z278" s="1262"/>
      <c r="AA278" s="1262"/>
      <c r="AB278" s="1262"/>
      <c r="AC278" s="1262"/>
      <c r="AD278" s="1262"/>
      <c r="AE278" s="1262"/>
      <c r="AF278" s="1262"/>
      <c r="AG278" s="1262"/>
      <c r="AH278" s="1262"/>
      <c r="AI278" s="1262"/>
      <c r="AJ278" s="1262"/>
      <c r="AK278" s="1262"/>
      <c r="AL278" s="1262"/>
      <c r="AM278" s="1262"/>
      <c r="AN278" s="1262"/>
      <c r="AO278" s="1262"/>
      <c r="AP278" s="1262"/>
      <c r="AQ278" s="1331" t="s">
        <v>204</v>
      </c>
      <c r="AR278" s="1331">
        <v>2003</v>
      </c>
      <c r="AS278" s="1262"/>
      <c r="AT278" s="1262"/>
      <c r="AU278" s="1262"/>
      <c r="AV278" s="1334">
        <v>42000</v>
      </c>
      <c r="AW278" s="1270"/>
      <c r="AX278" s="1270"/>
      <c r="AY278" s="1270"/>
      <c r="AZ278" s="1270"/>
      <c r="BA278" s="1385" t="s">
        <v>1840</v>
      </c>
      <c r="BB278" s="1374"/>
      <c r="BC278" s="1270"/>
      <c r="BD278" s="1270"/>
    </row>
    <row r="279" spans="1:77" s="1256" customFormat="1" hidden="1">
      <c r="A279" s="1380"/>
      <c r="B279" s="1273"/>
      <c r="C279" s="1330" t="s">
        <v>1274</v>
      </c>
      <c r="D279" s="1262"/>
      <c r="E279" s="1262"/>
      <c r="F279" s="1262"/>
      <c r="G279" s="1262"/>
      <c r="H279" s="1270"/>
      <c r="I279" s="1262"/>
      <c r="J279" s="1262"/>
      <c r="K279" s="1262"/>
      <c r="L279" s="1331" t="s">
        <v>1381</v>
      </c>
      <c r="M279" s="1331"/>
      <c r="N279" s="1262"/>
      <c r="O279" s="1262"/>
      <c r="P279" s="1262"/>
      <c r="Q279" s="1262"/>
      <c r="R279" s="1332" t="s">
        <v>747</v>
      </c>
      <c r="S279" s="1332">
        <v>0</v>
      </c>
      <c r="T279" s="1333" t="s">
        <v>233</v>
      </c>
      <c r="U279" s="1332">
        <v>0</v>
      </c>
      <c r="V279" s="1332">
        <v>0</v>
      </c>
      <c r="W279" s="1332">
        <v>0</v>
      </c>
      <c r="X279" s="1332">
        <v>0</v>
      </c>
      <c r="Y279" s="1332">
        <v>0</v>
      </c>
      <c r="Z279" s="1262"/>
      <c r="AA279" s="1262"/>
      <c r="AB279" s="1262"/>
      <c r="AC279" s="1262"/>
      <c r="AD279" s="1262"/>
      <c r="AE279" s="1262"/>
      <c r="AF279" s="1262"/>
      <c r="AG279" s="1262"/>
      <c r="AH279" s="1262"/>
      <c r="AI279" s="1262"/>
      <c r="AJ279" s="1262"/>
      <c r="AK279" s="1262"/>
      <c r="AL279" s="1262"/>
      <c r="AM279" s="1262"/>
      <c r="AN279" s="1262"/>
      <c r="AO279" s="1262"/>
      <c r="AP279" s="1262"/>
      <c r="AQ279" s="1331" t="s">
        <v>204</v>
      </c>
      <c r="AR279" s="1331">
        <v>1997</v>
      </c>
      <c r="AS279" s="1262"/>
      <c r="AT279" s="1262"/>
      <c r="AU279" s="1262"/>
      <c r="AV279" s="1334">
        <v>500000</v>
      </c>
      <c r="AW279" s="1270"/>
      <c r="AX279" s="1270"/>
      <c r="AY279" s="1270"/>
      <c r="AZ279" s="1270"/>
      <c r="BA279" s="1385" t="s">
        <v>1840</v>
      </c>
      <c r="BB279" s="1374"/>
      <c r="BC279" s="1270"/>
      <c r="BD279" s="1270"/>
    </row>
    <row r="280" spans="1:77" s="1256" customFormat="1" hidden="1">
      <c r="A280" s="1380"/>
      <c r="B280" s="1273"/>
      <c r="C280" s="1330" t="s">
        <v>1274</v>
      </c>
      <c r="D280" s="1262"/>
      <c r="E280" s="1262"/>
      <c r="F280" s="1262"/>
      <c r="G280" s="1262"/>
      <c r="H280" s="1270"/>
      <c r="I280" s="1262"/>
      <c r="J280" s="1262"/>
      <c r="K280" s="1262"/>
      <c r="L280" s="1331" t="s">
        <v>1381</v>
      </c>
      <c r="M280" s="1331"/>
      <c r="N280" s="1262"/>
      <c r="O280" s="1262"/>
      <c r="P280" s="1262"/>
      <c r="Q280" s="1262"/>
      <c r="R280" s="1332" t="s">
        <v>747</v>
      </c>
      <c r="S280" s="1332">
        <v>0</v>
      </c>
      <c r="T280" s="1333" t="s">
        <v>233</v>
      </c>
      <c r="U280" s="1332">
        <v>0</v>
      </c>
      <c r="V280" s="1332">
        <v>0</v>
      </c>
      <c r="W280" s="1332">
        <v>0</v>
      </c>
      <c r="X280" s="1332">
        <v>0</v>
      </c>
      <c r="Y280" s="1332">
        <v>0</v>
      </c>
      <c r="Z280" s="1262"/>
      <c r="AA280" s="1262"/>
      <c r="AB280" s="1262"/>
      <c r="AC280" s="1262"/>
      <c r="AD280" s="1262"/>
      <c r="AE280" s="1262"/>
      <c r="AF280" s="1262"/>
      <c r="AG280" s="1262"/>
      <c r="AH280" s="1262"/>
      <c r="AI280" s="1262"/>
      <c r="AJ280" s="1262"/>
      <c r="AK280" s="1262"/>
      <c r="AL280" s="1262"/>
      <c r="AM280" s="1262"/>
      <c r="AN280" s="1262"/>
      <c r="AO280" s="1262"/>
      <c r="AP280" s="1262"/>
      <c r="AQ280" s="1331" t="s">
        <v>204</v>
      </c>
      <c r="AR280" s="1331">
        <v>1997</v>
      </c>
      <c r="AS280" s="1262"/>
      <c r="AT280" s="1262"/>
      <c r="AU280" s="1262"/>
      <c r="AV280" s="1334">
        <v>500000</v>
      </c>
      <c r="AW280" s="1270"/>
      <c r="AX280" s="1270"/>
      <c r="AY280" s="1270"/>
      <c r="AZ280" s="1270"/>
      <c r="BA280" s="1385" t="s">
        <v>1840</v>
      </c>
      <c r="BB280" s="1374"/>
      <c r="BC280" s="1270"/>
      <c r="BD280" s="1270"/>
    </row>
    <row r="281" spans="1:77" s="1256" customFormat="1" hidden="1">
      <c r="A281" s="1380"/>
      <c r="B281" s="1273"/>
      <c r="C281" s="1330" t="s">
        <v>1275</v>
      </c>
      <c r="D281" s="1262"/>
      <c r="E281" s="1262"/>
      <c r="F281" s="1262"/>
      <c r="G281" s="1262"/>
      <c r="H281" s="1270"/>
      <c r="I281" s="1262"/>
      <c r="J281" s="1262"/>
      <c r="K281" s="1262"/>
      <c r="L281" s="1331" t="s">
        <v>1373</v>
      </c>
      <c r="M281" s="1331"/>
      <c r="N281" s="1262"/>
      <c r="O281" s="1262"/>
      <c r="P281" s="1262"/>
      <c r="Q281" s="1262"/>
      <c r="R281" s="1332" t="s">
        <v>747</v>
      </c>
      <c r="S281" s="1332">
        <v>0</v>
      </c>
      <c r="T281" s="1333" t="s">
        <v>230</v>
      </c>
      <c r="U281" s="1332">
        <v>0</v>
      </c>
      <c r="V281" s="1332">
        <v>0</v>
      </c>
      <c r="W281" s="1332">
        <v>0</v>
      </c>
      <c r="X281" s="1332">
        <v>0</v>
      </c>
      <c r="Y281" s="1332">
        <v>0</v>
      </c>
      <c r="Z281" s="1262"/>
      <c r="AA281" s="1262"/>
      <c r="AB281" s="1262"/>
      <c r="AC281" s="1262"/>
      <c r="AD281" s="1262"/>
      <c r="AE281" s="1262"/>
      <c r="AF281" s="1262"/>
      <c r="AG281" s="1262"/>
      <c r="AH281" s="1262"/>
      <c r="AI281" s="1262"/>
      <c r="AJ281" s="1262"/>
      <c r="AK281" s="1262"/>
      <c r="AL281" s="1262"/>
      <c r="AM281" s="1262"/>
      <c r="AN281" s="1262"/>
      <c r="AO281" s="1262"/>
      <c r="AP281" s="1262"/>
      <c r="AQ281" s="1331" t="s">
        <v>204</v>
      </c>
      <c r="AR281" s="1331">
        <v>1997</v>
      </c>
      <c r="AS281" s="1262"/>
      <c r="AT281" s="1262"/>
      <c r="AU281" s="1262"/>
      <c r="AV281" s="1334">
        <v>625000</v>
      </c>
      <c r="AW281" s="1270"/>
      <c r="AX281" s="1270"/>
      <c r="AY281" s="1270"/>
      <c r="AZ281" s="1270"/>
      <c r="BA281" s="1385" t="s">
        <v>1840</v>
      </c>
      <c r="BB281" s="1374"/>
      <c r="BC281" s="1270"/>
      <c r="BD281" s="1270"/>
    </row>
    <row r="282" spans="1:77" s="1256" customFormat="1" hidden="1">
      <c r="A282" s="1380"/>
      <c r="B282" s="1273"/>
      <c r="C282" s="1330" t="s">
        <v>1276</v>
      </c>
      <c r="D282" s="1262"/>
      <c r="E282" s="1262"/>
      <c r="F282" s="1262"/>
      <c r="G282" s="1262"/>
      <c r="H282" s="1270"/>
      <c r="I282" s="1262"/>
      <c r="J282" s="1262"/>
      <c r="K282" s="1262"/>
      <c r="L282" s="1331" t="s">
        <v>1376</v>
      </c>
      <c r="M282" s="1331"/>
      <c r="N282" s="1262"/>
      <c r="O282" s="1262"/>
      <c r="P282" s="1262"/>
      <c r="Q282" s="1262"/>
      <c r="R282" s="1332" t="s">
        <v>747</v>
      </c>
      <c r="S282" s="1332">
        <v>0</v>
      </c>
      <c r="T282" s="1333" t="s">
        <v>233</v>
      </c>
      <c r="U282" s="1332">
        <v>0</v>
      </c>
      <c r="V282" s="1332">
        <v>0</v>
      </c>
      <c r="W282" s="1332">
        <v>0</v>
      </c>
      <c r="X282" s="1332">
        <v>0</v>
      </c>
      <c r="Y282" s="1332">
        <v>0</v>
      </c>
      <c r="Z282" s="1262"/>
      <c r="AA282" s="1262"/>
      <c r="AB282" s="1262"/>
      <c r="AC282" s="1262"/>
      <c r="AD282" s="1262"/>
      <c r="AE282" s="1262"/>
      <c r="AF282" s="1262"/>
      <c r="AG282" s="1262"/>
      <c r="AH282" s="1262"/>
      <c r="AI282" s="1262"/>
      <c r="AJ282" s="1262"/>
      <c r="AK282" s="1262"/>
      <c r="AL282" s="1262"/>
      <c r="AM282" s="1262"/>
      <c r="AN282" s="1262"/>
      <c r="AO282" s="1262"/>
      <c r="AP282" s="1262"/>
      <c r="AQ282" s="1331" t="s">
        <v>204</v>
      </c>
      <c r="AR282" s="1331">
        <v>1997</v>
      </c>
      <c r="AS282" s="1262"/>
      <c r="AT282" s="1262"/>
      <c r="AU282" s="1262"/>
      <c r="AV282" s="1334">
        <v>50000</v>
      </c>
      <c r="AW282" s="1270"/>
      <c r="AX282" s="1270"/>
      <c r="AY282" s="1270"/>
      <c r="AZ282" s="1270"/>
      <c r="BA282" s="1385" t="s">
        <v>1840</v>
      </c>
      <c r="BB282" s="1374"/>
      <c r="BC282" s="1270"/>
      <c r="BD282" s="1270"/>
    </row>
    <row r="283" spans="1:77" s="1256" customFormat="1" hidden="1">
      <c r="A283" s="1380"/>
      <c r="B283" s="1273"/>
      <c r="C283" s="1330" t="s">
        <v>1204</v>
      </c>
      <c r="D283" s="1262"/>
      <c r="E283" s="1262"/>
      <c r="F283" s="1262"/>
      <c r="G283" s="1262"/>
      <c r="H283" s="1270"/>
      <c r="I283" s="1262"/>
      <c r="J283" s="1262"/>
      <c r="K283" s="1262"/>
      <c r="L283" s="1331" t="s">
        <v>1375</v>
      </c>
      <c r="M283" s="1331"/>
      <c r="N283" s="1262"/>
      <c r="O283" s="1262"/>
      <c r="P283" s="1262"/>
      <c r="Q283" s="1262"/>
      <c r="R283" s="1332" t="s">
        <v>1496</v>
      </c>
      <c r="S283" s="1332">
        <v>0</v>
      </c>
      <c r="T283" s="1333" t="s">
        <v>220</v>
      </c>
      <c r="U283" s="1332">
        <v>0</v>
      </c>
      <c r="V283" s="1332">
        <v>0</v>
      </c>
      <c r="W283" s="1332">
        <v>0</v>
      </c>
      <c r="X283" s="1332">
        <v>0</v>
      </c>
      <c r="Y283" s="1332">
        <v>0</v>
      </c>
      <c r="Z283" s="1262"/>
      <c r="AA283" s="1262"/>
      <c r="AB283" s="1262"/>
      <c r="AC283" s="1262"/>
      <c r="AD283" s="1262"/>
      <c r="AE283" s="1262"/>
      <c r="AF283" s="1262"/>
      <c r="AG283" s="1262"/>
      <c r="AH283" s="1262"/>
      <c r="AI283" s="1262"/>
      <c r="AJ283" s="1262"/>
      <c r="AK283" s="1262"/>
      <c r="AL283" s="1262"/>
      <c r="AM283" s="1262"/>
      <c r="AN283" s="1262"/>
      <c r="AO283" s="1262"/>
      <c r="AP283" s="1262"/>
      <c r="AQ283" s="1331" t="s">
        <v>204</v>
      </c>
      <c r="AR283" s="1331">
        <v>1997</v>
      </c>
      <c r="AS283" s="1262"/>
      <c r="AT283" s="1262"/>
      <c r="AU283" s="1262"/>
      <c r="AV283" s="1334">
        <v>108000</v>
      </c>
      <c r="AW283" s="1270"/>
      <c r="AX283" s="1270"/>
      <c r="AY283" s="1270"/>
      <c r="AZ283" s="1270"/>
      <c r="BA283" s="1385" t="s">
        <v>1840</v>
      </c>
      <c r="BB283" s="1374"/>
      <c r="BC283" s="1270"/>
      <c r="BD283" s="1270"/>
    </row>
    <row r="284" spans="1:77" s="1256" customFormat="1" hidden="1">
      <c r="A284" s="1380"/>
      <c r="B284" s="1273"/>
      <c r="C284" s="1330" t="s">
        <v>1277</v>
      </c>
      <c r="D284" s="1262"/>
      <c r="E284" s="1262"/>
      <c r="F284" s="1262"/>
      <c r="G284" s="1262"/>
      <c r="H284" s="1270"/>
      <c r="I284" s="1262"/>
      <c r="J284" s="1262"/>
      <c r="K284" s="1262"/>
      <c r="L284" s="1331" t="s">
        <v>1422</v>
      </c>
      <c r="M284" s="1331"/>
      <c r="N284" s="1262"/>
      <c r="O284" s="1262"/>
      <c r="P284" s="1262"/>
      <c r="Q284" s="1262"/>
      <c r="R284" s="1332" t="s">
        <v>747</v>
      </c>
      <c r="S284" s="1332">
        <v>0</v>
      </c>
      <c r="T284" s="1333" t="s">
        <v>1538</v>
      </c>
      <c r="U284" s="1332">
        <v>0</v>
      </c>
      <c r="V284" s="1332">
        <v>0</v>
      </c>
      <c r="W284" s="1332">
        <v>0</v>
      </c>
      <c r="X284" s="1332">
        <v>0</v>
      </c>
      <c r="Y284" s="1332">
        <v>0</v>
      </c>
      <c r="Z284" s="1262"/>
      <c r="AA284" s="1262"/>
      <c r="AB284" s="1262"/>
      <c r="AC284" s="1262"/>
      <c r="AD284" s="1262"/>
      <c r="AE284" s="1262"/>
      <c r="AF284" s="1262"/>
      <c r="AG284" s="1262"/>
      <c r="AH284" s="1262"/>
      <c r="AI284" s="1262"/>
      <c r="AJ284" s="1262"/>
      <c r="AK284" s="1262"/>
      <c r="AL284" s="1262"/>
      <c r="AM284" s="1262"/>
      <c r="AN284" s="1262"/>
      <c r="AO284" s="1262"/>
      <c r="AP284" s="1262"/>
      <c r="AQ284" s="1331" t="s">
        <v>204</v>
      </c>
      <c r="AR284" s="1331">
        <v>1997</v>
      </c>
      <c r="AS284" s="1262"/>
      <c r="AT284" s="1262"/>
      <c r="AU284" s="1262"/>
      <c r="AV284" s="1334">
        <v>420000</v>
      </c>
      <c r="AW284" s="1270"/>
      <c r="AX284" s="1270"/>
      <c r="AY284" s="1270"/>
      <c r="AZ284" s="1270"/>
      <c r="BA284" s="1385" t="s">
        <v>1840</v>
      </c>
      <c r="BB284" s="1374"/>
      <c r="BC284" s="1270"/>
      <c r="BD284" s="1270"/>
    </row>
    <row r="285" spans="1:77" s="1256" customFormat="1" hidden="1">
      <c r="A285" s="1380"/>
      <c r="B285" s="1273"/>
      <c r="C285" s="1330" t="s">
        <v>1278</v>
      </c>
      <c r="D285" s="1262"/>
      <c r="E285" s="1262"/>
      <c r="F285" s="1262"/>
      <c r="G285" s="1262"/>
      <c r="H285" s="1270"/>
      <c r="I285" s="1262"/>
      <c r="J285" s="1262"/>
      <c r="K285" s="1262"/>
      <c r="L285" s="1331" t="s">
        <v>1373</v>
      </c>
      <c r="M285" s="1331"/>
      <c r="N285" s="1262"/>
      <c r="O285" s="1262"/>
      <c r="P285" s="1262"/>
      <c r="Q285" s="1262"/>
      <c r="R285" s="1332" t="s">
        <v>747</v>
      </c>
      <c r="S285" s="1332">
        <v>0</v>
      </c>
      <c r="T285" s="1333" t="s">
        <v>225</v>
      </c>
      <c r="U285" s="1332">
        <v>0</v>
      </c>
      <c r="V285" s="1332">
        <v>0</v>
      </c>
      <c r="W285" s="1332">
        <v>0</v>
      </c>
      <c r="X285" s="1332">
        <v>0</v>
      </c>
      <c r="Y285" s="1332">
        <v>0</v>
      </c>
      <c r="Z285" s="1262"/>
      <c r="AA285" s="1262"/>
      <c r="AB285" s="1262"/>
      <c r="AC285" s="1262"/>
      <c r="AD285" s="1262"/>
      <c r="AE285" s="1262"/>
      <c r="AF285" s="1262"/>
      <c r="AG285" s="1262"/>
      <c r="AH285" s="1262"/>
      <c r="AI285" s="1262"/>
      <c r="AJ285" s="1262"/>
      <c r="AK285" s="1262"/>
      <c r="AL285" s="1262"/>
      <c r="AM285" s="1262"/>
      <c r="AN285" s="1262"/>
      <c r="AO285" s="1262"/>
      <c r="AP285" s="1262"/>
      <c r="AQ285" s="1331" t="s">
        <v>204</v>
      </c>
      <c r="AR285" s="1331">
        <v>2002</v>
      </c>
      <c r="AS285" s="1262"/>
      <c r="AT285" s="1262"/>
      <c r="AU285" s="1262"/>
      <c r="AV285" s="1334">
        <v>3500000</v>
      </c>
      <c r="AW285" s="1270"/>
      <c r="AX285" s="1270"/>
      <c r="AY285" s="1270"/>
      <c r="AZ285" s="1270"/>
      <c r="BA285" s="1385" t="s">
        <v>1840</v>
      </c>
      <c r="BB285" s="1374"/>
      <c r="BC285" s="1270"/>
      <c r="BD285" s="1270"/>
    </row>
    <row r="286" spans="1:77" s="1256" customFormat="1" hidden="1">
      <c r="A286" s="1380"/>
      <c r="B286" s="1273"/>
      <c r="C286" s="1330" t="s">
        <v>1207</v>
      </c>
      <c r="D286" s="1262"/>
      <c r="E286" s="1262"/>
      <c r="F286" s="1262"/>
      <c r="G286" s="1262"/>
      <c r="H286" s="1270"/>
      <c r="I286" s="1262"/>
      <c r="J286" s="1262"/>
      <c r="K286" s="1262"/>
      <c r="L286" s="1331" t="s">
        <v>1423</v>
      </c>
      <c r="M286" s="1331"/>
      <c r="N286" s="1262"/>
      <c r="O286" s="1262"/>
      <c r="P286" s="1262"/>
      <c r="Q286" s="1262"/>
      <c r="R286" s="1332" t="s">
        <v>747</v>
      </c>
      <c r="S286" s="1332">
        <v>0</v>
      </c>
      <c r="T286" s="1333" t="s">
        <v>226</v>
      </c>
      <c r="U286" s="1332">
        <v>0</v>
      </c>
      <c r="V286" s="1332">
        <v>0</v>
      </c>
      <c r="W286" s="1332">
        <v>0</v>
      </c>
      <c r="X286" s="1332">
        <v>0</v>
      </c>
      <c r="Y286" s="1332">
        <v>0</v>
      </c>
      <c r="Z286" s="1262"/>
      <c r="AA286" s="1262"/>
      <c r="AB286" s="1262"/>
      <c r="AC286" s="1262"/>
      <c r="AD286" s="1262"/>
      <c r="AE286" s="1262"/>
      <c r="AF286" s="1262"/>
      <c r="AG286" s="1262"/>
      <c r="AH286" s="1262"/>
      <c r="AI286" s="1262"/>
      <c r="AJ286" s="1262"/>
      <c r="AK286" s="1262"/>
      <c r="AL286" s="1262"/>
      <c r="AM286" s="1262"/>
      <c r="AN286" s="1262"/>
      <c r="AO286" s="1262"/>
      <c r="AP286" s="1262"/>
      <c r="AQ286" s="1331" t="s">
        <v>204</v>
      </c>
      <c r="AR286" s="1331">
        <v>2002</v>
      </c>
      <c r="AS286" s="1262"/>
      <c r="AT286" s="1262"/>
      <c r="AU286" s="1262"/>
      <c r="AV286" s="1334">
        <v>2100000</v>
      </c>
      <c r="AW286" s="1270"/>
      <c r="AX286" s="1270"/>
      <c r="AY286" s="1270"/>
      <c r="AZ286" s="1270"/>
      <c r="BA286" s="1385" t="s">
        <v>1840</v>
      </c>
      <c r="BB286" s="1374"/>
      <c r="BC286" s="1270"/>
      <c r="BD286" s="1270"/>
    </row>
    <row r="287" spans="1:77" s="1257" customFormat="1" hidden="1">
      <c r="A287" s="1380"/>
      <c r="B287" s="1273"/>
      <c r="C287" s="1330" t="s">
        <v>1204</v>
      </c>
      <c r="D287" s="1262"/>
      <c r="E287" s="1262"/>
      <c r="F287" s="1262"/>
      <c r="G287" s="1262"/>
      <c r="H287" s="1270"/>
      <c r="I287" s="1262"/>
      <c r="J287" s="1262"/>
      <c r="K287" s="1262"/>
      <c r="L287" s="1331" t="s">
        <v>1375</v>
      </c>
      <c r="M287" s="1331"/>
      <c r="N287" s="1262"/>
      <c r="O287" s="1262"/>
      <c r="P287" s="1262"/>
      <c r="Q287" s="1262"/>
      <c r="R287" s="1332" t="s">
        <v>1463</v>
      </c>
      <c r="S287" s="1332">
        <v>0</v>
      </c>
      <c r="T287" s="1333" t="s">
        <v>220</v>
      </c>
      <c r="U287" s="1332">
        <v>0</v>
      </c>
      <c r="V287" s="1332">
        <v>0</v>
      </c>
      <c r="W287" s="1332">
        <v>0</v>
      </c>
      <c r="X287" s="1332">
        <v>0</v>
      </c>
      <c r="Y287" s="1332">
        <v>0</v>
      </c>
      <c r="Z287" s="1262"/>
      <c r="AA287" s="1262"/>
      <c r="AB287" s="1262"/>
      <c r="AC287" s="1262"/>
      <c r="AD287" s="1262"/>
      <c r="AE287" s="1262"/>
      <c r="AF287" s="1262"/>
      <c r="AG287" s="1262"/>
      <c r="AH287" s="1262"/>
      <c r="AI287" s="1262"/>
      <c r="AJ287" s="1262"/>
      <c r="AK287" s="1262"/>
      <c r="AL287" s="1262"/>
      <c r="AM287" s="1262"/>
      <c r="AN287" s="1262"/>
      <c r="AO287" s="1262"/>
      <c r="AP287" s="1262"/>
      <c r="AQ287" s="1331" t="s">
        <v>204</v>
      </c>
      <c r="AR287" s="1331">
        <v>2002</v>
      </c>
      <c r="AS287" s="1262"/>
      <c r="AT287" s="1262"/>
      <c r="AU287" s="1262"/>
      <c r="AV287" s="1334">
        <v>49000</v>
      </c>
      <c r="AW287" s="1270"/>
      <c r="AX287" s="1270"/>
      <c r="AY287" s="1270"/>
      <c r="AZ287" s="1270"/>
      <c r="BA287" s="1385" t="s">
        <v>1840</v>
      </c>
      <c r="BB287" s="1374"/>
      <c r="BC287" s="1270"/>
      <c r="BD287" s="1270"/>
      <c r="BE287" s="1256"/>
      <c r="BF287" s="1256"/>
      <c r="BG287" s="1256"/>
      <c r="BH287" s="1256"/>
      <c r="BI287" s="1256"/>
      <c r="BJ287" s="1256"/>
      <c r="BK287" s="1256"/>
      <c r="BL287" s="1256"/>
      <c r="BM287" s="1256"/>
      <c r="BN287" s="1256"/>
      <c r="BO287" s="1256"/>
      <c r="BP287" s="1256"/>
      <c r="BQ287" s="1256"/>
      <c r="BR287" s="1256"/>
      <c r="BS287" s="1256"/>
      <c r="BT287" s="1256"/>
      <c r="BU287" s="1256"/>
      <c r="BV287" s="1256"/>
      <c r="BW287" s="1256"/>
      <c r="BX287" s="1256"/>
      <c r="BY287" s="1256"/>
    </row>
    <row r="288" spans="1:77" s="1257" customFormat="1" hidden="1">
      <c r="A288" s="1380"/>
      <c r="B288" s="1273"/>
      <c r="C288" s="1330" t="s">
        <v>1228</v>
      </c>
      <c r="D288" s="1262"/>
      <c r="E288" s="1262"/>
      <c r="F288" s="1262"/>
      <c r="G288" s="1262"/>
      <c r="H288" s="1270" t="s">
        <v>1193</v>
      </c>
      <c r="I288" s="1262"/>
      <c r="J288" s="1262"/>
      <c r="K288" s="1262"/>
      <c r="L288" s="1331" t="s">
        <v>1401</v>
      </c>
      <c r="M288" s="1331"/>
      <c r="N288" s="1262"/>
      <c r="O288" s="1262"/>
      <c r="P288" s="1262"/>
      <c r="Q288" s="1262"/>
      <c r="R288" s="1332" t="s">
        <v>1460</v>
      </c>
      <c r="S288" s="1332">
        <v>0</v>
      </c>
      <c r="T288" s="1333" t="s">
        <v>221</v>
      </c>
      <c r="U288" s="1332">
        <v>0</v>
      </c>
      <c r="V288" s="1332">
        <v>0</v>
      </c>
      <c r="W288" s="1332">
        <v>0</v>
      </c>
      <c r="X288" s="1332">
        <v>0</v>
      </c>
      <c r="Y288" s="1332">
        <v>0</v>
      </c>
      <c r="Z288" s="1262"/>
      <c r="AA288" s="1262"/>
      <c r="AB288" s="1262"/>
      <c r="AC288" s="1262"/>
      <c r="AD288" s="1262"/>
      <c r="AE288" s="1262"/>
      <c r="AF288" s="1262"/>
      <c r="AG288" s="1262"/>
      <c r="AH288" s="1262"/>
      <c r="AI288" s="1262"/>
      <c r="AJ288" s="1262"/>
      <c r="AK288" s="1262"/>
      <c r="AL288" s="1262"/>
      <c r="AM288" s="1262"/>
      <c r="AN288" s="1262"/>
      <c r="AO288" s="1262"/>
      <c r="AP288" s="1262"/>
      <c r="AQ288" s="1331" t="s">
        <v>204</v>
      </c>
      <c r="AR288" s="1331">
        <v>2005</v>
      </c>
      <c r="AS288" s="1262"/>
      <c r="AT288" s="1262"/>
      <c r="AU288" s="1262"/>
      <c r="AV288" s="1334">
        <v>9750000</v>
      </c>
      <c r="AW288" s="1270" t="s">
        <v>123</v>
      </c>
      <c r="AX288" s="1270"/>
      <c r="AY288" s="1270" t="s">
        <v>1563</v>
      </c>
      <c r="AZ288" s="1270" t="s">
        <v>1193</v>
      </c>
      <c r="BA288" s="1385"/>
      <c r="BB288" s="1374"/>
      <c r="BC288" s="1270"/>
      <c r="BD288" s="1270"/>
      <c r="BE288" s="1256"/>
      <c r="BF288" s="1256"/>
      <c r="BG288" s="1256"/>
      <c r="BH288" s="1256"/>
      <c r="BI288" s="1256"/>
      <c r="BJ288" s="1256"/>
      <c r="BK288" s="1256"/>
      <c r="BL288" s="1256"/>
      <c r="BM288" s="1256"/>
      <c r="BN288" s="1256"/>
      <c r="BO288" s="1256"/>
      <c r="BP288" s="1256"/>
      <c r="BQ288" s="1256"/>
      <c r="BR288" s="1256"/>
      <c r="BS288" s="1256"/>
      <c r="BT288" s="1256"/>
      <c r="BU288" s="1256"/>
      <c r="BV288" s="1256"/>
      <c r="BW288" s="1256"/>
      <c r="BX288" s="1256"/>
      <c r="BY288" s="1256"/>
    </row>
    <row r="289" spans="1:77" s="1257" customFormat="1" hidden="1">
      <c r="A289" s="1380"/>
      <c r="B289" s="1273"/>
      <c r="C289" s="1330" t="s">
        <v>1200</v>
      </c>
      <c r="D289" s="1262"/>
      <c r="E289" s="1262"/>
      <c r="F289" s="1262"/>
      <c r="G289" s="1262"/>
      <c r="H289" s="1270"/>
      <c r="I289" s="1262"/>
      <c r="J289" s="1262"/>
      <c r="K289" s="1262"/>
      <c r="L289" s="1331" t="s">
        <v>1366</v>
      </c>
      <c r="M289" s="1331"/>
      <c r="N289" s="1262"/>
      <c r="O289" s="1262"/>
      <c r="P289" s="1262"/>
      <c r="Q289" s="1262"/>
      <c r="R289" s="1332" t="s">
        <v>747</v>
      </c>
      <c r="S289" s="1332">
        <v>0</v>
      </c>
      <c r="T289" s="1333" t="s">
        <v>230</v>
      </c>
      <c r="U289" s="1332">
        <v>0</v>
      </c>
      <c r="V289" s="1332">
        <v>0</v>
      </c>
      <c r="W289" s="1332">
        <v>0</v>
      </c>
      <c r="X289" s="1332">
        <v>0</v>
      </c>
      <c r="Y289" s="1332">
        <v>0</v>
      </c>
      <c r="Z289" s="1262"/>
      <c r="AA289" s="1262"/>
      <c r="AB289" s="1262"/>
      <c r="AC289" s="1262"/>
      <c r="AD289" s="1262"/>
      <c r="AE289" s="1262"/>
      <c r="AF289" s="1262"/>
      <c r="AG289" s="1262"/>
      <c r="AH289" s="1262"/>
      <c r="AI289" s="1262"/>
      <c r="AJ289" s="1262"/>
      <c r="AK289" s="1262"/>
      <c r="AL289" s="1262"/>
      <c r="AM289" s="1262"/>
      <c r="AN289" s="1262"/>
      <c r="AO289" s="1262"/>
      <c r="AP289" s="1262"/>
      <c r="AQ289" s="1331" t="s">
        <v>204</v>
      </c>
      <c r="AR289" s="1331">
        <v>2005</v>
      </c>
      <c r="AS289" s="1262"/>
      <c r="AT289" s="1262"/>
      <c r="AU289" s="1262"/>
      <c r="AV289" s="1334">
        <v>1500000</v>
      </c>
      <c r="AW289" s="1270"/>
      <c r="AX289" s="1270"/>
      <c r="AY289" s="1270"/>
      <c r="AZ289" s="1270"/>
      <c r="BA289" s="1385" t="s">
        <v>1840</v>
      </c>
      <c r="BB289" s="1374"/>
      <c r="BC289" s="1270"/>
      <c r="BD289" s="1270"/>
      <c r="BE289" s="1256"/>
      <c r="BF289" s="1256"/>
      <c r="BG289" s="1256"/>
      <c r="BH289" s="1256"/>
      <c r="BI289" s="1256"/>
      <c r="BJ289" s="1256"/>
      <c r="BK289" s="1256"/>
      <c r="BL289" s="1256"/>
      <c r="BM289" s="1256"/>
      <c r="BN289" s="1256"/>
      <c r="BO289" s="1256"/>
      <c r="BP289" s="1256"/>
      <c r="BQ289" s="1256"/>
      <c r="BR289" s="1256"/>
      <c r="BS289" s="1256"/>
      <c r="BT289" s="1256"/>
      <c r="BU289" s="1256"/>
      <c r="BV289" s="1256"/>
      <c r="BW289" s="1256"/>
      <c r="BX289" s="1256"/>
      <c r="BY289" s="1256"/>
    </row>
    <row r="290" spans="1:77" s="1257" customFormat="1" hidden="1">
      <c r="A290" s="1380"/>
      <c r="B290" s="1273"/>
      <c r="C290" s="1330" t="s">
        <v>1279</v>
      </c>
      <c r="D290" s="1262"/>
      <c r="E290" s="1262"/>
      <c r="F290" s="1262"/>
      <c r="G290" s="1262"/>
      <c r="H290" s="1270"/>
      <c r="I290" s="1262"/>
      <c r="J290" s="1262"/>
      <c r="K290" s="1262"/>
      <c r="L290" s="1331" t="s">
        <v>1424</v>
      </c>
      <c r="M290" s="1331"/>
      <c r="N290" s="1262"/>
      <c r="O290" s="1262"/>
      <c r="P290" s="1262"/>
      <c r="Q290" s="1262"/>
      <c r="R290" s="1332" t="s">
        <v>145</v>
      </c>
      <c r="S290" s="1332">
        <v>0</v>
      </c>
      <c r="T290" s="1333" t="s">
        <v>225</v>
      </c>
      <c r="U290" s="1332">
        <v>0</v>
      </c>
      <c r="V290" s="1332">
        <v>0</v>
      </c>
      <c r="W290" s="1332">
        <v>0</v>
      </c>
      <c r="X290" s="1332">
        <v>0</v>
      </c>
      <c r="Y290" s="1332">
        <v>0</v>
      </c>
      <c r="Z290" s="1262"/>
      <c r="AA290" s="1262"/>
      <c r="AB290" s="1262"/>
      <c r="AC290" s="1262"/>
      <c r="AD290" s="1262"/>
      <c r="AE290" s="1262"/>
      <c r="AF290" s="1262"/>
      <c r="AG290" s="1262"/>
      <c r="AH290" s="1262"/>
      <c r="AI290" s="1262"/>
      <c r="AJ290" s="1262"/>
      <c r="AK290" s="1262"/>
      <c r="AL290" s="1262"/>
      <c r="AM290" s="1262"/>
      <c r="AN290" s="1262"/>
      <c r="AO290" s="1262"/>
      <c r="AP290" s="1262"/>
      <c r="AQ290" s="1331" t="s">
        <v>204</v>
      </c>
      <c r="AR290" s="1331">
        <v>2001</v>
      </c>
      <c r="AS290" s="1262"/>
      <c r="AT290" s="1262"/>
      <c r="AU290" s="1262"/>
      <c r="AV290" s="1334">
        <v>187500</v>
      </c>
      <c r="AW290" s="1270"/>
      <c r="AX290" s="1270"/>
      <c r="AY290" s="1270"/>
      <c r="AZ290" s="1270"/>
      <c r="BA290" s="1385" t="s">
        <v>1840</v>
      </c>
      <c r="BB290" s="1374"/>
      <c r="BC290" s="1270"/>
      <c r="BD290" s="1270"/>
      <c r="BE290" s="1256"/>
      <c r="BF290" s="1256"/>
      <c r="BG290" s="1256"/>
      <c r="BH290" s="1256"/>
      <c r="BI290" s="1256"/>
      <c r="BJ290" s="1256"/>
      <c r="BK290" s="1256"/>
      <c r="BL290" s="1256"/>
      <c r="BM290" s="1256"/>
      <c r="BN290" s="1256"/>
      <c r="BO290" s="1256"/>
      <c r="BP290" s="1256"/>
      <c r="BQ290" s="1256"/>
      <c r="BR290" s="1256"/>
      <c r="BS290" s="1256"/>
      <c r="BT290" s="1256"/>
      <c r="BU290" s="1256"/>
      <c r="BV290" s="1256"/>
      <c r="BW290" s="1256"/>
      <c r="BX290" s="1256"/>
      <c r="BY290" s="1256"/>
    </row>
    <row r="291" spans="1:77" s="1257" customFormat="1" hidden="1">
      <c r="A291" s="1380"/>
      <c r="B291" s="1273"/>
      <c r="C291" s="1330" t="s">
        <v>1218</v>
      </c>
      <c r="D291" s="1262"/>
      <c r="E291" s="1262"/>
      <c r="F291" s="1262"/>
      <c r="G291" s="1262"/>
      <c r="H291" s="1270"/>
      <c r="I291" s="1262"/>
      <c r="J291" s="1262"/>
      <c r="K291" s="1262"/>
      <c r="L291" s="1331" t="s">
        <v>1382</v>
      </c>
      <c r="M291" s="1331"/>
      <c r="N291" s="1262"/>
      <c r="O291" s="1262"/>
      <c r="P291" s="1262"/>
      <c r="Q291" s="1262"/>
      <c r="R291" s="1332" t="s">
        <v>1471</v>
      </c>
      <c r="S291" s="1332">
        <v>0</v>
      </c>
      <c r="T291" s="1333" t="s">
        <v>222</v>
      </c>
      <c r="U291" s="1332">
        <v>0</v>
      </c>
      <c r="V291" s="1332">
        <v>0</v>
      </c>
      <c r="W291" s="1332">
        <v>0</v>
      </c>
      <c r="X291" s="1332">
        <v>0</v>
      </c>
      <c r="Y291" s="1332">
        <v>0</v>
      </c>
      <c r="Z291" s="1262"/>
      <c r="AA291" s="1262"/>
      <c r="AB291" s="1262"/>
      <c r="AC291" s="1262"/>
      <c r="AD291" s="1262"/>
      <c r="AE291" s="1262"/>
      <c r="AF291" s="1262"/>
      <c r="AG291" s="1262"/>
      <c r="AH291" s="1262"/>
      <c r="AI291" s="1262"/>
      <c r="AJ291" s="1262"/>
      <c r="AK291" s="1262"/>
      <c r="AL291" s="1262"/>
      <c r="AM291" s="1262"/>
      <c r="AN291" s="1262"/>
      <c r="AO291" s="1262"/>
      <c r="AP291" s="1262"/>
      <c r="AQ291" s="1331" t="s">
        <v>204</v>
      </c>
      <c r="AR291" s="1331">
        <v>2004</v>
      </c>
      <c r="AS291" s="1262"/>
      <c r="AT291" s="1262"/>
      <c r="AU291" s="1262"/>
      <c r="AV291" s="1334">
        <v>1125000</v>
      </c>
      <c r="AW291" s="1270"/>
      <c r="AX291" s="1270"/>
      <c r="AY291" s="1270"/>
      <c r="AZ291" s="1270"/>
      <c r="BA291" s="1385" t="s">
        <v>1840</v>
      </c>
      <c r="BB291" s="1374"/>
      <c r="BC291" s="1270"/>
      <c r="BD291" s="1270"/>
      <c r="BE291" s="1256"/>
      <c r="BF291" s="1256"/>
      <c r="BG291" s="1256"/>
      <c r="BH291" s="1256"/>
      <c r="BI291" s="1256"/>
      <c r="BJ291" s="1256"/>
      <c r="BK291" s="1256"/>
      <c r="BL291" s="1256"/>
      <c r="BM291" s="1256"/>
      <c r="BN291" s="1256"/>
      <c r="BO291" s="1256"/>
      <c r="BP291" s="1256"/>
      <c r="BQ291" s="1256"/>
      <c r="BR291" s="1256"/>
      <c r="BS291" s="1256"/>
      <c r="BT291" s="1256"/>
      <c r="BU291" s="1256"/>
      <c r="BV291" s="1256"/>
      <c r="BW291" s="1256"/>
      <c r="BX291" s="1256"/>
      <c r="BY291" s="1256"/>
    </row>
    <row r="292" spans="1:77" s="1257" customFormat="1" hidden="1">
      <c r="A292" s="1380"/>
      <c r="B292" s="1273"/>
      <c r="C292" s="1330" t="s">
        <v>1228</v>
      </c>
      <c r="D292" s="1262"/>
      <c r="E292" s="1262"/>
      <c r="F292" s="1262"/>
      <c r="G292" s="1262"/>
      <c r="H292" s="1270" t="s">
        <v>1193</v>
      </c>
      <c r="I292" s="1262"/>
      <c r="J292" s="1262"/>
      <c r="K292" s="1262"/>
      <c r="L292" s="1331" t="s">
        <v>1398</v>
      </c>
      <c r="M292" s="1331"/>
      <c r="N292" s="1262"/>
      <c r="O292" s="1262"/>
      <c r="P292" s="1262"/>
      <c r="Q292" s="1262"/>
      <c r="R292" s="1332" t="s">
        <v>1472</v>
      </c>
      <c r="S292" s="1332">
        <v>0</v>
      </c>
      <c r="T292" s="1333" t="s">
        <v>221</v>
      </c>
      <c r="U292" s="1332">
        <v>0</v>
      </c>
      <c r="V292" s="1332">
        <v>0</v>
      </c>
      <c r="W292" s="1332">
        <v>0</v>
      </c>
      <c r="X292" s="1332">
        <v>0</v>
      </c>
      <c r="Y292" s="1332">
        <v>0</v>
      </c>
      <c r="Z292" s="1262"/>
      <c r="AA292" s="1262"/>
      <c r="AB292" s="1262"/>
      <c r="AC292" s="1262"/>
      <c r="AD292" s="1262"/>
      <c r="AE292" s="1262"/>
      <c r="AF292" s="1262"/>
      <c r="AG292" s="1262"/>
      <c r="AH292" s="1262"/>
      <c r="AI292" s="1262"/>
      <c r="AJ292" s="1262"/>
      <c r="AK292" s="1262"/>
      <c r="AL292" s="1262"/>
      <c r="AM292" s="1262"/>
      <c r="AN292" s="1262"/>
      <c r="AO292" s="1262"/>
      <c r="AP292" s="1262"/>
      <c r="AQ292" s="1331" t="s">
        <v>204</v>
      </c>
      <c r="AR292" s="1331">
        <v>2003</v>
      </c>
      <c r="AS292" s="1262"/>
      <c r="AT292" s="1262"/>
      <c r="AU292" s="1262"/>
      <c r="AV292" s="1334">
        <v>5045625</v>
      </c>
      <c r="AW292" s="1270" t="s">
        <v>123</v>
      </c>
      <c r="AX292" s="1270"/>
      <c r="AY292" s="1270" t="s">
        <v>1563</v>
      </c>
      <c r="AZ292" s="1270" t="s">
        <v>1193</v>
      </c>
      <c r="BA292" s="1385"/>
      <c r="BB292" s="1374"/>
      <c r="BC292" s="1270"/>
      <c r="BD292" s="1270"/>
      <c r="BE292" s="1256"/>
      <c r="BF292" s="1256"/>
      <c r="BG292" s="1256"/>
      <c r="BH292" s="1256"/>
      <c r="BI292" s="1256"/>
      <c r="BJ292" s="1256"/>
      <c r="BK292" s="1256"/>
      <c r="BL292" s="1256"/>
      <c r="BM292" s="1256"/>
      <c r="BN292" s="1256"/>
      <c r="BO292" s="1256"/>
      <c r="BP292" s="1256"/>
      <c r="BQ292" s="1256"/>
      <c r="BR292" s="1256"/>
      <c r="BS292" s="1256"/>
      <c r="BT292" s="1256"/>
      <c r="BU292" s="1256"/>
      <c r="BV292" s="1256"/>
      <c r="BW292" s="1256"/>
      <c r="BX292" s="1256"/>
      <c r="BY292" s="1256"/>
    </row>
    <row r="293" spans="1:77" s="1257" customFormat="1" hidden="1">
      <c r="A293" s="1380"/>
      <c r="B293" s="1273"/>
      <c r="C293" s="1330" t="s">
        <v>1200</v>
      </c>
      <c r="D293" s="1262"/>
      <c r="E293" s="1262"/>
      <c r="F293" s="1262"/>
      <c r="G293" s="1262"/>
      <c r="H293" s="1270"/>
      <c r="I293" s="1262"/>
      <c r="J293" s="1262"/>
      <c r="K293" s="1262"/>
      <c r="L293" s="1331" t="s">
        <v>1366</v>
      </c>
      <c r="M293" s="1331"/>
      <c r="N293" s="1262"/>
      <c r="O293" s="1262"/>
      <c r="P293" s="1262"/>
      <c r="Q293" s="1262"/>
      <c r="R293" s="1332" t="s">
        <v>784</v>
      </c>
      <c r="S293" s="1332">
        <v>0</v>
      </c>
      <c r="T293" s="1333" t="s">
        <v>230</v>
      </c>
      <c r="U293" s="1332">
        <v>0</v>
      </c>
      <c r="V293" s="1332">
        <v>0</v>
      </c>
      <c r="W293" s="1332">
        <v>0</v>
      </c>
      <c r="X293" s="1332">
        <v>0</v>
      </c>
      <c r="Y293" s="1332">
        <v>0</v>
      </c>
      <c r="Z293" s="1262"/>
      <c r="AA293" s="1262"/>
      <c r="AB293" s="1262"/>
      <c r="AC293" s="1262"/>
      <c r="AD293" s="1262"/>
      <c r="AE293" s="1262"/>
      <c r="AF293" s="1262"/>
      <c r="AG293" s="1262"/>
      <c r="AH293" s="1262"/>
      <c r="AI293" s="1262"/>
      <c r="AJ293" s="1262"/>
      <c r="AK293" s="1262"/>
      <c r="AL293" s="1262"/>
      <c r="AM293" s="1262"/>
      <c r="AN293" s="1262"/>
      <c r="AO293" s="1262"/>
      <c r="AP293" s="1262"/>
      <c r="AQ293" s="1331" t="s">
        <v>204</v>
      </c>
      <c r="AR293" s="1331">
        <v>2005</v>
      </c>
      <c r="AS293" s="1262"/>
      <c r="AT293" s="1262"/>
      <c r="AU293" s="1262"/>
      <c r="AV293" s="1334">
        <v>227500</v>
      </c>
      <c r="AW293" s="1270"/>
      <c r="AX293" s="1270"/>
      <c r="AY293" s="1270"/>
      <c r="AZ293" s="1270"/>
      <c r="BA293" s="1385" t="s">
        <v>1840</v>
      </c>
      <c r="BB293" s="1374"/>
      <c r="BC293" s="1270"/>
      <c r="BD293" s="1270"/>
      <c r="BE293" s="1256"/>
      <c r="BF293" s="1256"/>
      <c r="BG293" s="1256"/>
      <c r="BH293" s="1256"/>
      <c r="BI293" s="1256"/>
      <c r="BJ293" s="1256"/>
      <c r="BK293" s="1256"/>
      <c r="BL293" s="1256"/>
      <c r="BM293" s="1256"/>
      <c r="BN293" s="1256"/>
      <c r="BO293" s="1256"/>
      <c r="BP293" s="1256"/>
      <c r="BQ293" s="1256"/>
      <c r="BR293" s="1256"/>
      <c r="BS293" s="1256"/>
      <c r="BT293" s="1256"/>
      <c r="BU293" s="1256"/>
      <c r="BV293" s="1256"/>
      <c r="BW293" s="1256"/>
      <c r="BX293" s="1256"/>
      <c r="BY293" s="1256"/>
    </row>
    <row r="294" spans="1:77" s="1257" customFormat="1" ht="30" hidden="1">
      <c r="A294" s="1380"/>
      <c r="B294" s="1273"/>
      <c r="C294" s="1330" t="s">
        <v>1217</v>
      </c>
      <c r="D294" s="1262"/>
      <c r="E294" s="1262"/>
      <c r="F294" s="1262"/>
      <c r="G294" s="1262"/>
      <c r="H294" s="1270"/>
      <c r="I294" s="1262"/>
      <c r="J294" s="1262"/>
      <c r="K294" s="1262"/>
      <c r="L294" s="1331" t="s">
        <v>1381</v>
      </c>
      <c r="M294" s="1331"/>
      <c r="N294" s="1262"/>
      <c r="O294" s="1262"/>
      <c r="P294" s="1262"/>
      <c r="Q294" s="1262"/>
      <c r="R294" s="1332" t="s">
        <v>747</v>
      </c>
      <c r="S294" s="1332">
        <v>0</v>
      </c>
      <c r="T294" s="1333" t="s">
        <v>229</v>
      </c>
      <c r="U294" s="1332">
        <v>0</v>
      </c>
      <c r="V294" s="1332">
        <v>0</v>
      </c>
      <c r="W294" s="1332">
        <v>0</v>
      </c>
      <c r="X294" s="1332">
        <v>0</v>
      </c>
      <c r="Y294" s="1332">
        <v>0</v>
      </c>
      <c r="Z294" s="1262"/>
      <c r="AA294" s="1262"/>
      <c r="AB294" s="1262"/>
      <c r="AC294" s="1262"/>
      <c r="AD294" s="1262"/>
      <c r="AE294" s="1262"/>
      <c r="AF294" s="1262"/>
      <c r="AG294" s="1262"/>
      <c r="AH294" s="1262"/>
      <c r="AI294" s="1262"/>
      <c r="AJ294" s="1262"/>
      <c r="AK294" s="1262"/>
      <c r="AL294" s="1262"/>
      <c r="AM294" s="1262"/>
      <c r="AN294" s="1262"/>
      <c r="AO294" s="1262"/>
      <c r="AP294" s="1262"/>
      <c r="AQ294" s="1331" t="s">
        <v>204</v>
      </c>
      <c r="AR294" s="1331">
        <v>2004</v>
      </c>
      <c r="AS294" s="1262"/>
      <c r="AT294" s="1262"/>
      <c r="AU294" s="1262"/>
      <c r="AV294" s="1334">
        <v>1540000</v>
      </c>
      <c r="AW294" s="1270"/>
      <c r="AX294" s="1270"/>
      <c r="AY294" s="1270"/>
      <c r="AZ294" s="1270"/>
      <c r="BA294" s="1385" t="s">
        <v>1840</v>
      </c>
      <c r="BB294" s="1374"/>
      <c r="BC294" s="1270"/>
      <c r="BD294" s="1270"/>
      <c r="BE294" s="1256"/>
      <c r="BF294" s="1256"/>
      <c r="BG294" s="1256"/>
      <c r="BH294" s="1256"/>
      <c r="BI294" s="1256"/>
      <c r="BJ294" s="1256"/>
      <c r="BK294" s="1256"/>
      <c r="BL294" s="1256"/>
      <c r="BM294" s="1256"/>
      <c r="BN294" s="1256"/>
      <c r="BO294" s="1256"/>
      <c r="BP294" s="1256"/>
      <c r="BQ294" s="1256"/>
      <c r="BR294" s="1256"/>
      <c r="BS294" s="1256"/>
      <c r="BT294" s="1256"/>
      <c r="BU294" s="1256"/>
      <c r="BV294" s="1256"/>
      <c r="BW294" s="1256"/>
      <c r="BX294" s="1256"/>
      <c r="BY294" s="1256"/>
    </row>
    <row r="295" spans="1:77" s="1257" customFormat="1" ht="30" hidden="1">
      <c r="A295" s="1380"/>
      <c r="B295" s="1273"/>
      <c r="C295" s="1330" t="s">
        <v>1198</v>
      </c>
      <c r="D295" s="1262"/>
      <c r="E295" s="1262"/>
      <c r="F295" s="1262"/>
      <c r="G295" s="1262"/>
      <c r="H295" s="1270"/>
      <c r="I295" s="1262"/>
      <c r="J295" s="1262"/>
      <c r="K295" s="1262"/>
      <c r="L295" s="1331" t="s">
        <v>1364</v>
      </c>
      <c r="M295" s="1331"/>
      <c r="N295" s="1262"/>
      <c r="O295" s="1262"/>
      <c r="P295" s="1262"/>
      <c r="Q295" s="1262"/>
      <c r="R295" s="1332" t="s">
        <v>1497</v>
      </c>
      <c r="S295" s="1332">
        <v>0</v>
      </c>
      <c r="T295" s="1333" t="s">
        <v>1534</v>
      </c>
      <c r="U295" s="1332">
        <v>0</v>
      </c>
      <c r="V295" s="1332">
        <v>0</v>
      </c>
      <c r="W295" s="1332">
        <v>0</v>
      </c>
      <c r="X295" s="1332">
        <v>0</v>
      </c>
      <c r="Y295" s="1332">
        <v>0</v>
      </c>
      <c r="Z295" s="1262"/>
      <c r="AA295" s="1262"/>
      <c r="AB295" s="1262"/>
      <c r="AC295" s="1262"/>
      <c r="AD295" s="1262"/>
      <c r="AE295" s="1262"/>
      <c r="AF295" s="1262"/>
      <c r="AG295" s="1262"/>
      <c r="AH295" s="1262"/>
      <c r="AI295" s="1262"/>
      <c r="AJ295" s="1262"/>
      <c r="AK295" s="1262"/>
      <c r="AL295" s="1262"/>
      <c r="AM295" s="1262"/>
      <c r="AN295" s="1262"/>
      <c r="AO295" s="1262"/>
      <c r="AP295" s="1262"/>
      <c r="AQ295" s="1331" t="s">
        <v>204</v>
      </c>
      <c r="AR295" s="1331">
        <v>2006</v>
      </c>
      <c r="AS295" s="1262"/>
      <c r="AT295" s="1262"/>
      <c r="AU295" s="1262"/>
      <c r="AV295" s="1334">
        <v>450000</v>
      </c>
      <c r="AW295" s="1270"/>
      <c r="AX295" s="1270"/>
      <c r="AY295" s="1270"/>
      <c r="AZ295" s="1270"/>
      <c r="BA295" s="1385" t="s">
        <v>1840</v>
      </c>
      <c r="BB295" s="1374"/>
      <c r="BC295" s="1270"/>
      <c r="BD295" s="1270"/>
      <c r="BE295" s="1256"/>
      <c r="BF295" s="1256"/>
      <c r="BG295" s="1256"/>
      <c r="BH295" s="1256"/>
      <c r="BI295" s="1256"/>
      <c r="BJ295" s="1256"/>
      <c r="BK295" s="1256"/>
      <c r="BL295" s="1256"/>
      <c r="BM295" s="1256"/>
      <c r="BN295" s="1256"/>
      <c r="BO295" s="1256"/>
      <c r="BP295" s="1256"/>
      <c r="BQ295" s="1256"/>
      <c r="BR295" s="1256"/>
      <c r="BS295" s="1256"/>
      <c r="BT295" s="1256"/>
      <c r="BU295" s="1256"/>
      <c r="BV295" s="1256"/>
      <c r="BW295" s="1256"/>
      <c r="BX295" s="1256"/>
      <c r="BY295" s="1256"/>
    </row>
    <row r="296" spans="1:77" s="1257" customFormat="1" hidden="1">
      <c r="A296" s="1380"/>
      <c r="B296" s="1273"/>
      <c r="C296" s="1330" t="s">
        <v>1200</v>
      </c>
      <c r="D296" s="1262"/>
      <c r="E296" s="1262"/>
      <c r="F296" s="1262"/>
      <c r="G296" s="1262"/>
      <c r="H296" s="1270"/>
      <c r="I296" s="1262"/>
      <c r="J296" s="1262"/>
      <c r="K296" s="1262"/>
      <c r="L296" s="1331" t="s">
        <v>1366</v>
      </c>
      <c r="M296" s="1331"/>
      <c r="N296" s="1262"/>
      <c r="O296" s="1262"/>
      <c r="P296" s="1262"/>
      <c r="Q296" s="1262"/>
      <c r="R296" s="1332" t="s">
        <v>1498</v>
      </c>
      <c r="S296" s="1332">
        <v>0</v>
      </c>
      <c r="T296" s="1333" t="s">
        <v>238</v>
      </c>
      <c r="U296" s="1332">
        <v>0</v>
      </c>
      <c r="V296" s="1332">
        <v>0</v>
      </c>
      <c r="W296" s="1332">
        <v>0</v>
      </c>
      <c r="X296" s="1332">
        <v>0</v>
      </c>
      <c r="Y296" s="1332">
        <v>0</v>
      </c>
      <c r="Z296" s="1262"/>
      <c r="AA296" s="1262"/>
      <c r="AB296" s="1262"/>
      <c r="AC296" s="1262"/>
      <c r="AD296" s="1262"/>
      <c r="AE296" s="1262"/>
      <c r="AF296" s="1262"/>
      <c r="AG296" s="1262"/>
      <c r="AH296" s="1262"/>
      <c r="AI296" s="1262"/>
      <c r="AJ296" s="1262"/>
      <c r="AK296" s="1262"/>
      <c r="AL296" s="1262"/>
      <c r="AM296" s="1262"/>
      <c r="AN296" s="1262"/>
      <c r="AO296" s="1262"/>
      <c r="AP296" s="1262"/>
      <c r="AQ296" s="1331" t="s">
        <v>204</v>
      </c>
      <c r="AR296" s="1331">
        <v>2006</v>
      </c>
      <c r="AS296" s="1262"/>
      <c r="AT296" s="1262"/>
      <c r="AU296" s="1262"/>
      <c r="AV296" s="1334">
        <v>487500</v>
      </c>
      <c r="AW296" s="1270"/>
      <c r="AX296" s="1270"/>
      <c r="AY296" s="1270"/>
      <c r="AZ296" s="1270"/>
      <c r="BA296" s="1385" t="s">
        <v>1840</v>
      </c>
      <c r="BB296" s="1374"/>
      <c r="BC296" s="1270"/>
      <c r="BD296" s="1270"/>
      <c r="BE296" s="1256"/>
      <c r="BF296" s="1256"/>
      <c r="BG296" s="1256"/>
      <c r="BH296" s="1256"/>
      <c r="BI296" s="1256"/>
      <c r="BJ296" s="1256"/>
      <c r="BK296" s="1256"/>
      <c r="BL296" s="1256"/>
      <c r="BM296" s="1256"/>
      <c r="BN296" s="1256"/>
      <c r="BO296" s="1256"/>
      <c r="BP296" s="1256"/>
      <c r="BQ296" s="1256"/>
      <c r="BR296" s="1256"/>
      <c r="BS296" s="1256"/>
      <c r="BT296" s="1256"/>
      <c r="BU296" s="1256"/>
      <c r="BV296" s="1256"/>
      <c r="BW296" s="1256"/>
      <c r="BX296" s="1256"/>
      <c r="BY296" s="1256"/>
    </row>
    <row r="297" spans="1:77" s="1272" customFormat="1" hidden="1">
      <c r="A297" s="1382"/>
      <c r="B297" s="1269"/>
      <c r="C297" s="1339" t="s">
        <v>1230</v>
      </c>
      <c r="D297" s="1270"/>
      <c r="E297" s="1270"/>
      <c r="F297" s="1270"/>
      <c r="G297" s="1270"/>
      <c r="H297" s="1270" t="s">
        <v>1193</v>
      </c>
      <c r="I297" s="1270"/>
      <c r="J297" s="1270"/>
      <c r="K297" s="1270"/>
      <c r="L297" s="1340" t="s">
        <v>1393</v>
      </c>
      <c r="M297" s="1340"/>
      <c r="N297" s="1270"/>
      <c r="O297" s="1270"/>
      <c r="P297" s="1270"/>
      <c r="Q297" s="1270"/>
      <c r="R297" s="1343" t="s">
        <v>1451</v>
      </c>
      <c r="S297" s="1343">
        <v>0</v>
      </c>
      <c r="T297" s="1344" t="s">
        <v>1526</v>
      </c>
      <c r="U297" s="1343">
        <v>0</v>
      </c>
      <c r="V297" s="1343">
        <v>0</v>
      </c>
      <c r="W297" s="1343">
        <v>0</v>
      </c>
      <c r="X297" s="1343">
        <v>0</v>
      </c>
      <c r="Y297" s="1343">
        <v>0</v>
      </c>
      <c r="Z297" s="1270"/>
      <c r="AA297" s="1270"/>
      <c r="AB297" s="1270"/>
      <c r="AC297" s="1270"/>
      <c r="AD297" s="1270"/>
      <c r="AE297" s="1270"/>
      <c r="AF297" s="1270"/>
      <c r="AG297" s="1270"/>
      <c r="AH297" s="1270"/>
      <c r="AI297" s="1270"/>
      <c r="AJ297" s="1270"/>
      <c r="AK297" s="1270"/>
      <c r="AL297" s="1270"/>
      <c r="AM297" s="1270"/>
      <c r="AN297" s="1270"/>
      <c r="AO297" s="1270"/>
      <c r="AP297" s="1270"/>
      <c r="AQ297" s="1340" t="s">
        <v>204</v>
      </c>
      <c r="AR297" s="1340">
        <v>2003</v>
      </c>
      <c r="AS297" s="1270"/>
      <c r="AT297" s="1270"/>
      <c r="AU297" s="1270"/>
      <c r="AV297" s="1334">
        <v>552500</v>
      </c>
      <c r="AW297" s="1270"/>
      <c r="AX297" s="1270"/>
      <c r="AY297" s="1270"/>
      <c r="AZ297" s="1270" t="s">
        <v>1193</v>
      </c>
      <c r="BA297" s="1385" t="s">
        <v>1840</v>
      </c>
      <c r="BB297" s="1374"/>
      <c r="BC297" s="1270"/>
      <c r="BD297" s="1270"/>
      <c r="BE297" s="1271"/>
      <c r="BF297" s="1271"/>
      <c r="BG297" s="1271"/>
      <c r="BH297" s="1271"/>
      <c r="BI297" s="1271"/>
      <c r="BJ297" s="1271"/>
      <c r="BK297" s="1271"/>
      <c r="BL297" s="1271"/>
      <c r="BM297" s="1271"/>
      <c r="BN297" s="1271"/>
      <c r="BO297" s="1271"/>
      <c r="BP297" s="1271"/>
      <c r="BQ297" s="1271"/>
      <c r="BR297" s="1271"/>
      <c r="BS297" s="1271"/>
      <c r="BT297" s="1271"/>
      <c r="BU297" s="1271"/>
      <c r="BV297" s="1271"/>
      <c r="BW297" s="1271"/>
      <c r="BX297" s="1271"/>
      <c r="BY297" s="1271"/>
    </row>
    <row r="298" spans="1:77" s="1272" customFormat="1" hidden="1">
      <c r="A298" s="1382"/>
      <c r="B298" s="1269"/>
      <c r="C298" s="1339" t="s">
        <v>1231</v>
      </c>
      <c r="D298" s="1270"/>
      <c r="E298" s="1270"/>
      <c r="F298" s="1270"/>
      <c r="G298" s="1270"/>
      <c r="H298" s="1270" t="s">
        <v>1193</v>
      </c>
      <c r="I298" s="1270"/>
      <c r="J298" s="1270"/>
      <c r="K298" s="1270"/>
      <c r="L298" s="1340" t="s">
        <v>1414</v>
      </c>
      <c r="M298" s="1340"/>
      <c r="N298" s="1270"/>
      <c r="O298" s="1270"/>
      <c r="P298" s="1270"/>
      <c r="Q298" s="1270"/>
      <c r="R298" s="1343" t="s">
        <v>1451</v>
      </c>
      <c r="S298" s="1343">
        <v>0</v>
      </c>
      <c r="T298" s="1344" t="s">
        <v>222</v>
      </c>
      <c r="U298" s="1343">
        <v>0</v>
      </c>
      <c r="V298" s="1343">
        <v>0</v>
      </c>
      <c r="W298" s="1343">
        <v>0</v>
      </c>
      <c r="X298" s="1343">
        <v>0</v>
      </c>
      <c r="Y298" s="1343">
        <v>0</v>
      </c>
      <c r="Z298" s="1270"/>
      <c r="AA298" s="1270"/>
      <c r="AB298" s="1270"/>
      <c r="AC298" s="1270"/>
      <c r="AD298" s="1270"/>
      <c r="AE298" s="1270"/>
      <c r="AF298" s="1270"/>
      <c r="AG298" s="1270"/>
      <c r="AH298" s="1270"/>
      <c r="AI298" s="1270"/>
      <c r="AJ298" s="1270"/>
      <c r="AK298" s="1270"/>
      <c r="AL298" s="1270"/>
      <c r="AM298" s="1270"/>
      <c r="AN298" s="1270"/>
      <c r="AO298" s="1270"/>
      <c r="AP298" s="1270"/>
      <c r="AQ298" s="1340" t="s">
        <v>204</v>
      </c>
      <c r="AR298" s="1340">
        <v>2003</v>
      </c>
      <c r="AS298" s="1270"/>
      <c r="AT298" s="1270"/>
      <c r="AU298" s="1270"/>
      <c r="AV298" s="1334">
        <v>4420000</v>
      </c>
      <c r="AW298" s="1270"/>
      <c r="AX298" s="1270"/>
      <c r="AY298" s="1270"/>
      <c r="AZ298" s="1270" t="s">
        <v>1193</v>
      </c>
      <c r="BA298" s="1385" t="s">
        <v>1840</v>
      </c>
      <c r="BB298" s="1374"/>
      <c r="BC298" s="1270"/>
      <c r="BD298" s="1270"/>
      <c r="BE298" s="1271"/>
      <c r="BF298" s="1271"/>
      <c r="BG298" s="1271"/>
      <c r="BH298" s="1271"/>
      <c r="BI298" s="1271"/>
      <c r="BJ298" s="1271"/>
      <c r="BK298" s="1271"/>
      <c r="BL298" s="1271"/>
      <c r="BM298" s="1271"/>
      <c r="BN298" s="1271"/>
      <c r="BO298" s="1271"/>
      <c r="BP298" s="1271"/>
      <c r="BQ298" s="1271"/>
      <c r="BR298" s="1271"/>
      <c r="BS298" s="1271"/>
      <c r="BT298" s="1271"/>
      <c r="BU298" s="1271"/>
      <c r="BV298" s="1271"/>
      <c r="BW298" s="1271"/>
      <c r="BX298" s="1271"/>
      <c r="BY298" s="1271"/>
    </row>
    <row r="299" spans="1:77" s="1272" customFormat="1" hidden="1">
      <c r="A299" s="1382"/>
      <c r="B299" s="1269"/>
      <c r="C299" s="1339" t="s">
        <v>1219</v>
      </c>
      <c r="D299" s="1270"/>
      <c r="E299" s="1270"/>
      <c r="F299" s="1270"/>
      <c r="G299" s="1270"/>
      <c r="H299" s="1270" t="s">
        <v>1193</v>
      </c>
      <c r="I299" s="1270"/>
      <c r="J299" s="1270"/>
      <c r="K299" s="1270"/>
      <c r="L299" s="1340" t="s">
        <v>1383</v>
      </c>
      <c r="M299" s="1340"/>
      <c r="N299" s="1270"/>
      <c r="O299" s="1270"/>
      <c r="P299" s="1270"/>
      <c r="Q299" s="1270"/>
      <c r="R299" s="1343" t="s">
        <v>1448</v>
      </c>
      <c r="S299" s="1343">
        <v>0</v>
      </c>
      <c r="T299" s="1344" t="s">
        <v>1524</v>
      </c>
      <c r="U299" s="1343">
        <v>0</v>
      </c>
      <c r="V299" s="1343">
        <v>0</v>
      </c>
      <c r="W299" s="1343">
        <v>0</v>
      </c>
      <c r="X299" s="1343">
        <v>0</v>
      </c>
      <c r="Y299" s="1343">
        <v>0</v>
      </c>
      <c r="Z299" s="1270"/>
      <c r="AA299" s="1270"/>
      <c r="AB299" s="1270"/>
      <c r="AC299" s="1270"/>
      <c r="AD299" s="1270"/>
      <c r="AE299" s="1270"/>
      <c r="AF299" s="1270"/>
      <c r="AG299" s="1270"/>
      <c r="AH299" s="1270"/>
      <c r="AI299" s="1270"/>
      <c r="AJ299" s="1270"/>
      <c r="AK299" s="1270"/>
      <c r="AL299" s="1270"/>
      <c r="AM299" s="1270"/>
      <c r="AN299" s="1270"/>
      <c r="AO299" s="1270"/>
      <c r="AP299" s="1270"/>
      <c r="AQ299" s="1340" t="s">
        <v>204</v>
      </c>
      <c r="AR299" s="1340">
        <v>2006</v>
      </c>
      <c r="AS299" s="1270"/>
      <c r="AT299" s="1270"/>
      <c r="AU299" s="1270"/>
      <c r="AV299" s="1334">
        <v>150000</v>
      </c>
      <c r="AW299" s="1270"/>
      <c r="AX299" s="1270"/>
      <c r="AY299" s="1270"/>
      <c r="AZ299" s="1270" t="s">
        <v>1193</v>
      </c>
      <c r="BA299" s="1385" t="s">
        <v>1840</v>
      </c>
      <c r="BB299" s="1374"/>
      <c r="BC299" s="1270"/>
      <c r="BD299" s="1270"/>
      <c r="BE299" s="1271"/>
      <c r="BF299" s="1271"/>
      <c r="BG299" s="1271"/>
      <c r="BH299" s="1271"/>
      <c r="BI299" s="1271"/>
      <c r="BJ299" s="1271"/>
      <c r="BK299" s="1271"/>
      <c r="BL299" s="1271"/>
      <c r="BM299" s="1271"/>
      <c r="BN299" s="1271"/>
      <c r="BO299" s="1271"/>
      <c r="BP299" s="1271"/>
      <c r="BQ299" s="1271"/>
      <c r="BR299" s="1271"/>
      <c r="BS299" s="1271"/>
      <c r="BT299" s="1271"/>
      <c r="BU299" s="1271"/>
      <c r="BV299" s="1271"/>
      <c r="BW299" s="1271"/>
      <c r="BX299" s="1271"/>
      <c r="BY299" s="1271"/>
    </row>
    <row r="300" spans="1:77" s="1288" customFormat="1" ht="30" hidden="1">
      <c r="A300" s="1380"/>
      <c r="B300" s="1283"/>
      <c r="C300" s="1335" t="s">
        <v>1280</v>
      </c>
      <c r="D300" s="1264"/>
      <c r="E300" s="1264"/>
      <c r="F300" s="1264"/>
      <c r="G300" s="1264"/>
      <c r="H300" s="1291"/>
      <c r="I300" s="1264"/>
      <c r="J300" s="1264"/>
      <c r="K300" s="1264"/>
      <c r="L300" s="1337" t="s">
        <v>1409</v>
      </c>
      <c r="M300" s="1337"/>
      <c r="N300" s="1264"/>
      <c r="O300" s="1264"/>
      <c r="P300" s="1264"/>
      <c r="Q300" s="1264"/>
      <c r="R300" s="1336" t="s">
        <v>1448</v>
      </c>
      <c r="S300" s="1336">
        <v>0</v>
      </c>
      <c r="T300" s="1342" t="s">
        <v>1534</v>
      </c>
      <c r="U300" s="1336">
        <v>0</v>
      </c>
      <c r="V300" s="1336">
        <v>0</v>
      </c>
      <c r="W300" s="1336">
        <v>0</v>
      </c>
      <c r="X300" s="1336">
        <v>0</v>
      </c>
      <c r="Y300" s="1336">
        <v>0</v>
      </c>
      <c r="Z300" s="1264"/>
      <c r="AA300" s="1264"/>
      <c r="AB300" s="1264"/>
      <c r="AC300" s="1264"/>
      <c r="AD300" s="1264"/>
      <c r="AE300" s="1264"/>
      <c r="AF300" s="1264"/>
      <c r="AG300" s="1264"/>
      <c r="AH300" s="1264"/>
      <c r="AI300" s="1264"/>
      <c r="AJ300" s="1264"/>
      <c r="AK300" s="1264"/>
      <c r="AL300" s="1264"/>
      <c r="AM300" s="1264"/>
      <c r="AN300" s="1264"/>
      <c r="AO300" s="1264"/>
      <c r="AP300" s="1264"/>
      <c r="AQ300" s="1337" t="s">
        <v>204</v>
      </c>
      <c r="AR300" s="1337">
        <v>2006</v>
      </c>
      <c r="AS300" s="1264"/>
      <c r="AT300" s="1264"/>
      <c r="AU300" s="1264"/>
      <c r="AV300" s="1338">
        <v>375000</v>
      </c>
      <c r="AW300" s="1291"/>
      <c r="AX300" s="1291"/>
      <c r="AY300" s="1291"/>
      <c r="AZ300" s="1291"/>
      <c r="BA300" s="1392" t="s">
        <v>1840</v>
      </c>
      <c r="BB300" s="1375"/>
      <c r="BC300" s="1291"/>
      <c r="BD300" s="1291"/>
      <c r="BE300" s="1287"/>
      <c r="BF300" s="1287"/>
      <c r="BG300" s="1287"/>
      <c r="BH300" s="1287"/>
      <c r="BI300" s="1287"/>
      <c r="BJ300" s="1287"/>
      <c r="BK300" s="1287"/>
      <c r="BL300" s="1287"/>
      <c r="BM300" s="1287"/>
      <c r="BN300" s="1287"/>
      <c r="BO300" s="1287"/>
      <c r="BP300" s="1287"/>
      <c r="BQ300" s="1287"/>
      <c r="BR300" s="1287"/>
      <c r="BS300" s="1287"/>
      <c r="BT300" s="1287"/>
      <c r="BU300" s="1287"/>
      <c r="BV300" s="1287"/>
      <c r="BW300" s="1287"/>
      <c r="BX300" s="1287"/>
      <c r="BY300" s="1287"/>
    </row>
    <row r="301" spans="1:77" s="1256" customFormat="1" hidden="1">
      <c r="A301" s="1380"/>
      <c r="B301" s="1273"/>
      <c r="C301" s="1330" t="s">
        <v>1203</v>
      </c>
      <c r="D301" s="1262"/>
      <c r="E301" s="1262"/>
      <c r="F301" s="1262"/>
      <c r="G301" s="1262"/>
      <c r="H301" s="1270"/>
      <c r="I301" s="1262"/>
      <c r="J301" s="1262"/>
      <c r="K301" s="1262"/>
      <c r="L301" s="1331" t="s">
        <v>1369</v>
      </c>
      <c r="M301" s="1331"/>
      <c r="N301" s="1262"/>
      <c r="O301" s="1262"/>
      <c r="P301" s="1262"/>
      <c r="Q301" s="1262"/>
      <c r="R301" s="1332" t="s">
        <v>747</v>
      </c>
      <c r="S301" s="1332">
        <v>0</v>
      </c>
      <c r="T301" s="1333" t="s">
        <v>1525</v>
      </c>
      <c r="U301" s="1332">
        <v>0</v>
      </c>
      <c r="V301" s="1332">
        <v>0</v>
      </c>
      <c r="W301" s="1332">
        <v>0</v>
      </c>
      <c r="X301" s="1332">
        <v>0</v>
      </c>
      <c r="Y301" s="1332">
        <v>0</v>
      </c>
      <c r="Z301" s="1262"/>
      <c r="AA301" s="1262"/>
      <c r="AB301" s="1262"/>
      <c r="AC301" s="1262"/>
      <c r="AD301" s="1262"/>
      <c r="AE301" s="1262"/>
      <c r="AF301" s="1262"/>
      <c r="AG301" s="1262"/>
      <c r="AH301" s="1262"/>
      <c r="AI301" s="1262"/>
      <c r="AJ301" s="1262"/>
      <c r="AK301" s="1262"/>
      <c r="AL301" s="1262"/>
      <c r="AM301" s="1262"/>
      <c r="AN301" s="1262"/>
      <c r="AO301" s="1262"/>
      <c r="AP301" s="1262"/>
      <c r="AQ301" s="1331" t="s">
        <v>204</v>
      </c>
      <c r="AR301" s="1331">
        <v>2005</v>
      </c>
      <c r="AS301" s="1262"/>
      <c r="AT301" s="1262"/>
      <c r="AU301" s="1262"/>
      <c r="AV301" s="1334">
        <v>2600000</v>
      </c>
      <c r="AW301" s="1270"/>
      <c r="AX301" s="1270"/>
      <c r="AY301" s="1270"/>
      <c r="AZ301" s="1270"/>
      <c r="BA301" s="1385" t="s">
        <v>1840</v>
      </c>
      <c r="BB301" s="1374"/>
      <c r="BC301" s="1270"/>
      <c r="BD301" s="1270"/>
    </row>
    <row r="302" spans="1:77" s="1256" customFormat="1" hidden="1">
      <c r="A302" s="1380"/>
      <c r="B302" s="1273"/>
      <c r="C302" s="1330" t="s">
        <v>1200</v>
      </c>
      <c r="D302" s="1262"/>
      <c r="E302" s="1262"/>
      <c r="F302" s="1262"/>
      <c r="G302" s="1262"/>
      <c r="H302" s="1270"/>
      <c r="I302" s="1262"/>
      <c r="J302" s="1262"/>
      <c r="K302" s="1262"/>
      <c r="L302" s="1331" t="s">
        <v>1366</v>
      </c>
      <c r="M302" s="1331"/>
      <c r="N302" s="1262"/>
      <c r="O302" s="1262"/>
      <c r="P302" s="1262"/>
      <c r="Q302" s="1262"/>
      <c r="R302" s="1332" t="s">
        <v>747</v>
      </c>
      <c r="S302" s="1332">
        <v>0</v>
      </c>
      <c r="T302" s="1333" t="s">
        <v>238</v>
      </c>
      <c r="U302" s="1332">
        <v>0</v>
      </c>
      <c r="V302" s="1332">
        <v>0</v>
      </c>
      <c r="W302" s="1332">
        <v>0</v>
      </c>
      <c r="X302" s="1332">
        <v>0</v>
      </c>
      <c r="Y302" s="1332">
        <v>0</v>
      </c>
      <c r="Z302" s="1262"/>
      <c r="AA302" s="1262"/>
      <c r="AB302" s="1262"/>
      <c r="AC302" s="1262"/>
      <c r="AD302" s="1262"/>
      <c r="AE302" s="1262"/>
      <c r="AF302" s="1262"/>
      <c r="AG302" s="1262"/>
      <c r="AH302" s="1262"/>
      <c r="AI302" s="1262"/>
      <c r="AJ302" s="1262"/>
      <c r="AK302" s="1262"/>
      <c r="AL302" s="1262"/>
      <c r="AM302" s="1262"/>
      <c r="AN302" s="1262"/>
      <c r="AO302" s="1262"/>
      <c r="AP302" s="1262"/>
      <c r="AQ302" s="1331" t="s">
        <v>204</v>
      </c>
      <c r="AR302" s="1331">
        <v>2005</v>
      </c>
      <c r="AS302" s="1262"/>
      <c r="AT302" s="1262"/>
      <c r="AU302" s="1262"/>
      <c r="AV302" s="1334">
        <v>227500</v>
      </c>
      <c r="AW302" s="1270"/>
      <c r="AX302" s="1270"/>
      <c r="AY302" s="1270"/>
      <c r="AZ302" s="1270"/>
      <c r="BA302" s="1385" t="s">
        <v>1840</v>
      </c>
      <c r="BB302" s="1374"/>
      <c r="BC302" s="1270"/>
      <c r="BD302" s="1270"/>
    </row>
    <row r="303" spans="1:77" s="1256" customFormat="1" hidden="1">
      <c r="A303" s="1380"/>
      <c r="B303" s="1273"/>
      <c r="C303" s="1330" t="s">
        <v>1228</v>
      </c>
      <c r="D303" s="1262"/>
      <c r="E303" s="1262"/>
      <c r="F303" s="1262"/>
      <c r="G303" s="1262"/>
      <c r="H303" s="1270" t="s">
        <v>1193</v>
      </c>
      <c r="I303" s="1262"/>
      <c r="J303" s="1262"/>
      <c r="K303" s="1262"/>
      <c r="L303" s="1331" t="s">
        <v>1398</v>
      </c>
      <c r="M303" s="1331"/>
      <c r="N303" s="1262"/>
      <c r="O303" s="1262"/>
      <c r="P303" s="1262"/>
      <c r="Q303" s="1262"/>
      <c r="R303" s="1332" t="s">
        <v>1468</v>
      </c>
      <c r="S303" s="1332">
        <v>0</v>
      </c>
      <c r="T303" s="1333" t="s">
        <v>221</v>
      </c>
      <c r="U303" s="1332">
        <v>0</v>
      </c>
      <c r="V303" s="1332">
        <v>0</v>
      </c>
      <c r="W303" s="1332">
        <v>0</v>
      </c>
      <c r="X303" s="1332">
        <v>0</v>
      </c>
      <c r="Y303" s="1332">
        <v>0</v>
      </c>
      <c r="Z303" s="1262"/>
      <c r="AA303" s="1262"/>
      <c r="AB303" s="1262"/>
      <c r="AC303" s="1262"/>
      <c r="AD303" s="1262"/>
      <c r="AE303" s="1262"/>
      <c r="AF303" s="1262"/>
      <c r="AG303" s="1262"/>
      <c r="AH303" s="1262"/>
      <c r="AI303" s="1262"/>
      <c r="AJ303" s="1262"/>
      <c r="AK303" s="1262"/>
      <c r="AL303" s="1262"/>
      <c r="AM303" s="1262"/>
      <c r="AN303" s="1262"/>
      <c r="AO303" s="1262"/>
      <c r="AP303" s="1262"/>
      <c r="AQ303" s="1331" t="s">
        <v>204</v>
      </c>
      <c r="AR303" s="1331">
        <v>2004</v>
      </c>
      <c r="AS303" s="1262"/>
      <c r="AT303" s="1262"/>
      <c r="AU303" s="1262"/>
      <c r="AV303" s="1334">
        <v>1875000</v>
      </c>
      <c r="AW303" s="1270"/>
      <c r="AX303" s="1270"/>
      <c r="AY303" s="1270"/>
      <c r="AZ303" s="1270" t="s">
        <v>1193</v>
      </c>
      <c r="BA303" s="1385" t="s">
        <v>1840</v>
      </c>
      <c r="BB303" s="1374"/>
      <c r="BC303" s="1270"/>
      <c r="BD303" s="1270"/>
    </row>
    <row r="304" spans="1:77" s="1256" customFormat="1" hidden="1">
      <c r="A304" s="1380"/>
      <c r="B304" s="1273"/>
      <c r="C304" s="1330" t="s">
        <v>1228</v>
      </c>
      <c r="D304" s="1262"/>
      <c r="E304" s="1262"/>
      <c r="F304" s="1262"/>
      <c r="G304" s="1262"/>
      <c r="H304" s="1270" t="s">
        <v>1193</v>
      </c>
      <c r="I304" s="1262"/>
      <c r="J304" s="1262"/>
      <c r="K304" s="1262"/>
      <c r="L304" s="1331" t="s">
        <v>1398</v>
      </c>
      <c r="M304" s="1331"/>
      <c r="N304" s="1262"/>
      <c r="O304" s="1262"/>
      <c r="P304" s="1262"/>
      <c r="Q304" s="1262"/>
      <c r="R304" s="1332" t="s">
        <v>1468</v>
      </c>
      <c r="S304" s="1332">
        <v>0</v>
      </c>
      <c r="T304" s="1333" t="s">
        <v>221</v>
      </c>
      <c r="U304" s="1332">
        <v>0</v>
      </c>
      <c r="V304" s="1332">
        <v>0</v>
      </c>
      <c r="W304" s="1332">
        <v>0</v>
      </c>
      <c r="X304" s="1332">
        <v>0</v>
      </c>
      <c r="Y304" s="1332">
        <v>0</v>
      </c>
      <c r="Z304" s="1262"/>
      <c r="AA304" s="1262"/>
      <c r="AB304" s="1262"/>
      <c r="AC304" s="1262"/>
      <c r="AD304" s="1262"/>
      <c r="AE304" s="1262"/>
      <c r="AF304" s="1262"/>
      <c r="AG304" s="1262"/>
      <c r="AH304" s="1262"/>
      <c r="AI304" s="1262"/>
      <c r="AJ304" s="1262"/>
      <c r="AK304" s="1262"/>
      <c r="AL304" s="1262"/>
      <c r="AM304" s="1262"/>
      <c r="AN304" s="1262"/>
      <c r="AO304" s="1262"/>
      <c r="AP304" s="1262"/>
      <c r="AQ304" s="1331" t="s">
        <v>204</v>
      </c>
      <c r="AR304" s="1331">
        <v>2003</v>
      </c>
      <c r="AS304" s="1262"/>
      <c r="AT304" s="1262"/>
      <c r="AU304" s="1262"/>
      <c r="AV304" s="1334">
        <v>1625000</v>
      </c>
      <c r="AW304" s="1270"/>
      <c r="AX304" s="1270"/>
      <c r="AY304" s="1270"/>
      <c r="AZ304" s="1270" t="s">
        <v>1193</v>
      </c>
      <c r="BA304" s="1385" t="s">
        <v>1840</v>
      </c>
      <c r="BB304" s="1374"/>
      <c r="BC304" s="1270"/>
      <c r="BD304" s="1270"/>
    </row>
    <row r="305" spans="1:77" s="1256" customFormat="1" hidden="1">
      <c r="A305" s="1380"/>
      <c r="B305" s="1273"/>
      <c r="C305" s="1330" t="s">
        <v>1227</v>
      </c>
      <c r="D305" s="1262"/>
      <c r="E305" s="1262"/>
      <c r="F305" s="1262"/>
      <c r="G305" s="1262"/>
      <c r="H305" s="1270" t="s">
        <v>1193</v>
      </c>
      <c r="I305" s="1262"/>
      <c r="J305" s="1262"/>
      <c r="K305" s="1262"/>
      <c r="L305" s="1331" t="s">
        <v>1390</v>
      </c>
      <c r="M305" s="1331"/>
      <c r="N305" s="1262"/>
      <c r="O305" s="1262"/>
      <c r="P305" s="1262"/>
      <c r="Q305" s="1262"/>
      <c r="R305" s="1332" t="s">
        <v>1471</v>
      </c>
      <c r="S305" s="1332">
        <v>0</v>
      </c>
      <c r="T305" s="1333" t="s">
        <v>224</v>
      </c>
      <c r="U305" s="1332">
        <v>0</v>
      </c>
      <c r="V305" s="1332">
        <v>0</v>
      </c>
      <c r="W305" s="1332">
        <v>0</v>
      </c>
      <c r="X305" s="1332">
        <v>0</v>
      </c>
      <c r="Y305" s="1332">
        <v>0</v>
      </c>
      <c r="Z305" s="1262"/>
      <c r="AA305" s="1262"/>
      <c r="AB305" s="1262"/>
      <c r="AC305" s="1262"/>
      <c r="AD305" s="1262"/>
      <c r="AE305" s="1262"/>
      <c r="AF305" s="1262"/>
      <c r="AG305" s="1262"/>
      <c r="AH305" s="1262"/>
      <c r="AI305" s="1262"/>
      <c r="AJ305" s="1262"/>
      <c r="AK305" s="1262"/>
      <c r="AL305" s="1262"/>
      <c r="AM305" s="1262"/>
      <c r="AN305" s="1262"/>
      <c r="AO305" s="1262"/>
      <c r="AP305" s="1262"/>
      <c r="AQ305" s="1331" t="s">
        <v>204</v>
      </c>
      <c r="AR305" s="1331">
        <v>2004</v>
      </c>
      <c r="AS305" s="1262"/>
      <c r="AT305" s="1262"/>
      <c r="AU305" s="1262"/>
      <c r="AV305" s="1334">
        <v>1137500</v>
      </c>
      <c r="AW305" s="1270" t="s">
        <v>123</v>
      </c>
      <c r="AX305" s="1270"/>
      <c r="AY305" s="1270" t="s">
        <v>1624</v>
      </c>
      <c r="AZ305" s="1270" t="s">
        <v>1193</v>
      </c>
      <c r="BA305" s="1385"/>
      <c r="BB305" s="1374"/>
      <c r="BC305" s="1270"/>
      <c r="BD305" s="1270"/>
    </row>
    <row r="306" spans="1:77" s="1256" customFormat="1" hidden="1">
      <c r="A306" s="1380"/>
      <c r="B306" s="1273"/>
      <c r="C306" s="1330" t="s">
        <v>1212</v>
      </c>
      <c r="D306" s="1262"/>
      <c r="E306" s="1262"/>
      <c r="F306" s="1262"/>
      <c r="G306" s="1262"/>
      <c r="H306" s="1270"/>
      <c r="I306" s="1262"/>
      <c r="J306" s="1262"/>
      <c r="K306" s="1262"/>
      <c r="L306" s="1331" t="s">
        <v>1425</v>
      </c>
      <c r="M306" s="1331"/>
      <c r="N306" s="1262"/>
      <c r="O306" s="1262"/>
      <c r="P306" s="1262"/>
      <c r="Q306" s="1262"/>
      <c r="R306" s="1332" t="s">
        <v>747</v>
      </c>
      <c r="S306" s="1332">
        <v>0</v>
      </c>
      <c r="T306" s="1333" t="s">
        <v>1527</v>
      </c>
      <c r="U306" s="1332">
        <v>0</v>
      </c>
      <c r="V306" s="1332">
        <v>0</v>
      </c>
      <c r="W306" s="1332">
        <v>0</v>
      </c>
      <c r="X306" s="1332">
        <v>0</v>
      </c>
      <c r="Y306" s="1332">
        <v>0</v>
      </c>
      <c r="Z306" s="1262"/>
      <c r="AA306" s="1262"/>
      <c r="AB306" s="1262"/>
      <c r="AC306" s="1262"/>
      <c r="AD306" s="1262"/>
      <c r="AE306" s="1262"/>
      <c r="AF306" s="1262"/>
      <c r="AG306" s="1262"/>
      <c r="AH306" s="1262"/>
      <c r="AI306" s="1262"/>
      <c r="AJ306" s="1262"/>
      <c r="AK306" s="1262"/>
      <c r="AL306" s="1262"/>
      <c r="AM306" s="1262"/>
      <c r="AN306" s="1262"/>
      <c r="AO306" s="1262"/>
      <c r="AP306" s="1262"/>
      <c r="AQ306" s="1331" t="s">
        <v>204</v>
      </c>
      <c r="AR306" s="1331">
        <v>2006</v>
      </c>
      <c r="AS306" s="1262"/>
      <c r="AT306" s="1262"/>
      <c r="AU306" s="1262"/>
      <c r="AV306" s="1334">
        <v>3187500</v>
      </c>
      <c r="AW306" s="1270"/>
      <c r="AX306" s="1270"/>
      <c r="AY306" s="1270"/>
      <c r="AZ306" s="1270"/>
      <c r="BA306" s="1392" t="s">
        <v>1840</v>
      </c>
      <c r="BB306" s="1374"/>
      <c r="BC306" s="1270"/>
      <c r="BD306" s="1270"/>
    </row>
    <row r="307" spans="1:77" s="1256" customFormat="1" hidden="1">
      <c r="A307" s="1380"/>
      <c r="B307" s="1273"/>
      <c r="C307" s="1330" t="s">
        <v>1212</v>
      </c>
      <c r="D307" s="1262"/>
      <c r="E307" s="1262"/>
      <c r="F307" s="1262"/>
      <c r="G307" s="1262"/>
      <c r="H307" s="1270"/>
      <c r="I307" s="1262"/>
      <c r="J307" s="1262"/>
      <c r="K307" s="1262"/>
      <c r="L307" s="1331" t="s">
        <v>1425</v>
      </c>
      <c r="M307" s="1331"/>
      <c r="N307" s="1262"/>
      <c r="O307" s="1262"/>
      <c r="P307" s="1262"/>
      <c r="Q307" s="1262"/>
      <c r="R307" s="1332" t="s">
        <v>747</v>
      </c>
      <c r="S307" s="1332">
        <v>0</v>
      </c>
      <c r="T307" s="1333" t="s">
        <v>1524</v>
      </c>
      <c r="U307" s="1332">
        <v>0</v>
      </c>
      <c r="V307" s="1332">
        <v>0</v>
      </c>
      <c r="W307" s="1332">
        <v>0</v>
      </c>
      <c r="X307" s="1332">
        <v>0</v>
      </c>
      <c r="Y307" s="1332">
        <v>0</v>
      </c>
      <c r="Z307" s="1262"/>
      <c r="AA307" s="1262"/>
      <c r="AB307" s="1262"/>
      <c r="AC307" s="1262"/>
      <c r="AD307" s="1262"/>
      <c r="AE307" s="1262"/>
      <c r="AF307" s="1262"/>
      <c r="AG307" s="1262"/>
      <c r="AH307" s="1262"/>
      <c r="AI307" s="1262"/>
      <c r="AJ307" s="1262"/>
      <c r="AK307" s="1262"/>
      <c r="AL307" s="1262"/>
      <c r="AM307" s="1262"/>
      <c r="AN307" s="1262"/>
      <c r="AO307" s="1262"/>
      <c r="AP307" s="1262"/>
      <c r="AQ307" s="1331" t="s">
        <v>204</v>
      </c>
      <c r="AR307" s="1331">
        <v>2006</v>
      </c>
      <c r="AS307" s="1262"/>
      <c r="AT307" s="1262"/>
      <c r="AU307" s="1262"/>
      <c r="AV307" s="1334">
        <v>4080000</v>
      </c>
      <c r="AW307" s="1270"/>
      <c r="AX307" s="1270"/>
      <c r="AY307" s="1270"/>
      <c r="AZ307" s="1270"/>
      <c r="BA307" s="1392" t="s">
        <v>1840</v>
      </c>
      <c r="BB307" s="1374"/>
      <c r="BC307" s="1270"/>
      <c r="BD307" s="1270"/>
    </row>
    <row r="308" spans="1:77" s="1256" customFormat="1" ht="30" hidden="1">
      <c r="A308" s="1380"/>
      <c r="B308" s="1273"/>
      <c r="C308" s="1330" t="s">
        <v>1219</v>
      </c>
      <c r="D308" s="1262"/>
      <c r="E308" s="1262"/>
      <c r="F308" s="1262"/>
      <c r="G308" s="1262"/>
      <c r="H308" s="1270"/>
      <c r="I308" s="1262"/>
      <c r="J308" s="1262"/>
      <c r="K308" s="1262"/>
      <c r="L308" s="1331" t="s">
        <v>1383</v>
      </c>
      <c r="M308" s="1331"/>
      <c r="N308" s="1262"/>
      <c r="O308" s="1262"/>
      <c r="P308" s="1262"/>
      <c r="Q308" s="1262"/>
      <c r="R308" s="1332" t="s">
        <v>747</v>
      </c>
      <c r="S308" s="1332">
        <v>0</v>
      </c>
      <c r="T308" s="1333" t="s">
        <v>1539</v>
      </c>
      <c r="U308" s="1332">
        <v>0</v>
      </c>
      <c r="V308" s="1332">
        <v>0</v>
      </c>
      <c r="W308" s="1332">
        <v>0</v>
      </c>
      <c r="X308" s="1332">
        <v>0</v>
      </c>
      <c r="Y308" s="1332">
        <v>0</v>
      </c>
      <c r="Z308" s="1262"/>
      <c r="AA308" s="1262"/>
      <c r="AB308" s="1262"/>
      <c r="AC308" s="1262"/>
      <c r="AD308" s="1262"/>
      <c r="AE308" s="1262"/>
      <c r="AF308" s="1262"/>
      <c r="AG308" s="1262"/>
      <c r="AH308" s="1262"/>
      <c r="AI308" s="1262"/>
      <c r="AJ308" s="1262"/>
      <c r="AK308" s="1262"/>
      <c r="AL308" s="1262"/>
      <c r="AM308" s="1262"/>
      <c r="AN308" s="1262"/>
      <c r="AO308" s="1262"/>
      <c r="AP308" s="1262"/>
      <c r="AQ308" s="1331" t="s">
        <v>204</v>
      </c>
      <c r="AR308" s="1331">
        <v>2006</v>
      </c>
      <c r="AS308" s="1262"/>
      <c r="AT308" s="1262"/>
      <c r="AU308" s="1262"/>
      <c r="AV308" s="1334">
        <v>1440000</v>
      </c>
      <c r="AW308" s="1270"/>
      <c r="AX308" s="1270"/>
      <c r="AY308" s="1270"/>
      <c r="AZ308" s="1270"/>
      <c r="BA308" s="1392" t="s">
        <v>1840</v>
      </c>
      <c r="BB308" s="1374"/>
      <c r="BC308" s="1270"/>
      <c r="BD308" s="1270"/>
    </row>
    <row r="309" spans="1:77" s="1256" customFormat="1" hidden="1">
      <c r="A309" s="1380"/>
      <c r="B309" s="1273"/>
      <c r="C309" s="1330" t="s">
        <v>1249</v>
      </c>
      <c r="D309" s="1262"/>
      <c r="E309" s="1262"/>
      <c r="F309" s="1262"/>
      <c r="G309" s="1262"/>
      <c r="H309" s="1270"/>
      <c r="I309" s="1262"/>
      <c r="J309" s="1262"/>
      <c r="K309" s="1262"/>
      <c r="L309" s="1331" t="s">
        <v>1408</v>
      </c>
      <c r="M309" s="1331"/>
      <c r="N309" s="1262"/>
      <c r="O309" s="1262"/>
      <c r="P309" s="1262"/>
      <c r="Q309" s="1262"/>
      <c r="R309" s="1332" t="s">
        <v>1499</v>
      </c>
      <c r="S309" s="1332">
        <v>0</v>
      </c>
      <c r="T309" s="1333" t="s">
        <v>222</v>
      </c>
      <c r="U309" s="1332">
        <v>0</v>
      </c>
      <c r="V309" s="1332">
        <v>0</v>
      </c>
      <c r="W309" s="1332">
        <v>0</v>
      </c>
      <c r="X309" s="1332">
        <v>0</v>
      </c>
      <c r="Y309" s="1332">
        <v>0</v>
      </c>
      <c r="Z309" s="1262"/>
      <c r="AA309" s="1262"/>
      <c r="AB309" s="1262"/>
      <c r="AC309" s="1262"/>
      <c r="AD309" s="1262"/>
      <c r="AE309" s="1262"/>
      <c r="AF309" s="1262"/>
      <c r="AG309" s="1262"/>
      <c r="AH309" s="1262"/>
      <c r="AI309" s="1262"/>
      <c r="AJ309" s="1262"/>
      <c r="AK309" s="1262"/>
      <c r="AL309" s="1262"/>
      <c r="AM309" s="1262"/>
      <c r="AN309" s="1262"/>
      <c r="AO309" s="1262"/>
      <c r="AP309" s="1262"/>
      <c r="AQ309" s="1331" t="s">
        <v>204</v>
      </c>
      <c r="AR309" s="1331">
        <v>2003</v>
      </c>
      <c r="AS309" s="1262"/>
      <c r="AT309" s="1262"/>
      <c r="AU309" s="1262"/>
      <c r="AV309" s="1334">
        <v>900000</v>
      </c>
      <c r="AW309" s="1291"/>
      <c r="AX309" s="1291"/>
      <c r="AY309" s="1270"/>
      <c r="AZ309" s="1270"/>
      <c r="BA309" s="1392" t="s">
        <v>1840</v>
      </c>
      <c r="BB309" s="1374"/>
      <c r="BC309" s="1270"/>
      <c r="BD309" s="1270"/>
    </row>
    <row r="310" spans="1:77" s="1256" customFormat="1" hidden="1">
      <c r="A310" s="1380"/>
      <c r="B310" s="1273"/>
      <c r="C310" s="1330" t="s">
        <v>1256</v>
      </c>
      <c r="D310" s="1262"/>
      <c r="E310" s="1262"/>
      <c r="F310" s="1262"/>
      <c r="G310" s="1262"/>
      <c r="H310" s="1270"/>
      <c r="I310" s="1262"/>
      <c r="J310" s="1262"/>
      <c r="K310" s="1262"/>
      <c r="L310" s="1331" t="s">
        <v>1426</v>
      </c>
      <c r="M310" s="1331"/>
      <c r="N310" s="1262"/>
      <c r="O310" s="1262"/>
      <c r="P310" s="1262"/>
      <c r="Q310" s="1262"/>
      <c r="R310" s="1332" t="s">
        <v>747</v>
      </c>
      <c r="S310" s="1332">
        <v>0</v>
      </c>
      <c r="T310" s="1333" t="s">
        <v>1527</v>
      </c>
      <c r="U310" s="1332">
        <v>0</v>
      </c>
      <c r="V310" s="1332">
        <v>0</v>
      </c>
      <c r="W310" s="1332">
        <v>0</v>
      </c>
      <c r="X310" s="1332">
        <v>0</v>
      </c>
      <c r="Y310" s="1332">
        <v>0</v>
      </c>
      <c r="Z310" s="1262"/>
      <c r="AA310" s="1262"/>
      <c r="AB310" s="1262"/>
      <c r="AC310" s="1262"/>
      <c r="AD310" s="1262"/>
      <c r="AE310" s="1262"/>
      <c r="AF310" s="1262"/>
      <c r="AG310" s="1262"/>
      <c r="AH310" s="1262"/>
      <c r="AI310" s="1262"/>
      <c r="AJ310" s="1262"/>
      <c r="AK310" s="1262"/>
      <c r="AL310" s="1262"/>
      <c r="AM310" s="1262"/>
      <c r="AN310" s="1262"/>
      <c r="AO310" s="1262"/>
      <c r="AP310" s="1262"/>
      <c r="AQ310" s="1331" t="s">
        <v>204</v>
      </c>
      <c r="AR310" s="1331">
        <v>2005</v>
      </c>
      <c r="AS310" s="1262"/>
      <c r="AT310" s="1262"/>
      <c r="AU310" s="1262"/>
      <c r="AV310" s="1334">
        <v>750000</v>
      </c>
      <c r="AW310" s="1270"/>
      <c r="AX310" s="1270"/>
      <c r="AY310" s="1270"/>
      <c r="AZ310" s="1270"/>
      <c r="BA310" s="1392" t="s">
        <v>1840</v>
      </c>
      <c r="BB310" s="1374"/>
      <c r="BC310" s="1270"/>
      <c r="BD310" s="1270"/>
    </row>
    <row r="311" spans="1:77" s="1256" customFormat="1" ht="30" hidden="1">
      <c r="A311" s="1380"/>
      <c r="B311" s="1273"/>
      <c r="C311" s="1330" t="s">
        <v>1256</v>
      </c>
      <c r="D311" s="1262"/>
      <c r="E311" s="1262"/>
      <c r="F311" s="1262"/>
      <c r="G311" s="1262"/>
      <c r="H311" s="1270"/>
      <c r="I311" s="1262"/>
      <c r="J311" s="1262"/>
      <c r="K311" s="1262"/>
      <c r="L311" s="1331" t="s">
        <v>1426</v>
      </c>
      <c r="M311" s="1331"/>
      <c r="N311" s="1262"/>
      <c r="O311" s="1262"/>
      <c r="P311" s="1262"/>
      <c r="Q311" s="1262"/>
      <c r="R311" s="1332" t="s">
        <v>747</v>
      </c>
      <c r="S311" s="1332">
        <v>0</v>
      </c>
      <c r="T311" s="1333" t="s">
        <v>1534</v>
      </c>
      <c r="U311" s="1332">
        <v>0</v>
      </c>
      <c r="V311" s="1332">
        <v>0</v>
      </c>
      <c r="W311" s="1332">
        <v>0</v>
      </c>
      <c r="X311" s="1332">
        <v>0</v>
      </c>
      <c r="Y311" s="1332">
        <v>0</v>
      </c>
      <c r="Z311" s="1262"/>
      <c r="AA311" s="1262"/>
      <c r="AB311" s="1262"/>
      <c r="AC311" s="1262"/>
      <c r="AD311" s="1262"/>
      <c r="AE311" s="1262"/>
      <c r="AF311" s="1262"/>
      <c r="AG311" s="1262"/>
      <c r="AH311" s="1262"/>
      <c r="AI311" s="1262"/>
      <c r="AJ311" s="1262"/>
      <c r="AK311" s="1262"/>
      <c r="AL311" s="1262"/>
      <c r="AM311" s="1262"/>
      <c r="AN311" s="1262"/>
      <c r="AO311" s="1262"/>
      <c r="AP311" s="1262"/>
      <c r="AQ311" s="1331" t="s">
        <v>204</v>
      </c>
      <c r="AR311" s="1331">
        <v>2006</v>
      </c>
      <c r="AS311" s="1262"/>
      <c r="AT311" s="1262"/>
      <c r="AU311" s="1262"/>
      <c r="AV311" s="1334">
        <v>2640000</v>
      </c>
      <c r="AW311" s="1270"/>
      <c r="AX311" s="1270"/>
      <c r="AY311" s="1270"/>
      <c r="AZ311" s="1270"/>
      <c r="BA311" s="1392" t="s">
        <v>1840</v>
      </c>
      <c r="BB311" s="1374"/>
      <c r="BC311" s="1270"/>
      <c r="BD311" s="1270"/>
    </row>
    <row r="312" spans="1:77" s="1256" customFormat="1" hidden="1">
      <c r="A312" s="1380"/>
      <c r="B312" s="1273"/>
      <c r="C312" s="1330" t="s">
        <v>1200</v>
      </c>
      <c r="D312" s="1262"/>
      <c r="E312" s="1262"/>
      <c r="F312" s="1262"/>
      <c r="G312" s="1262"/>
      <c r="H312" s="1270"/>
      <c r="I312" s="1262"/>
      <c r="J312" s="1262"/>
      <c r="K312" s="1262"/>
      <c r="L312" s="1331" t="s">
        <v>1366</v>
      </c>
      <c r="M312" s="1331"/>
      <c r="N312" s="1262"/>
      <c r="O312" s="1262"/>
      <c r="P312" s="1262"/>
      <c r="Q312" s="1262"/>
      <c r="R312" s="1332" t="s">
        <v>747</v>
      </c>
      <c r="S312" s="1332">
        <v>0</v>
      </c>
      <c r="T312" s="1333" t="s">
        <v>1523</v>
      </c>
      <c r="U312" s="1332">
        <v>0</v>
      </c>
      <c r="V312" s="1332">
        <v>0</v>
      </c>
      <c r="W312" s="1332">
        <v>0</v>
      </c>
      <c r="X312" s="1332">
        <v>0</v>
      </c>
      <c r="Y312" s="1332">
        <v>0</v>
      </c>
      <c r="Z312" s="1262"/>
      <c r="AA312" s="1262"/>
      <c r="AB312" s="1262"/>
      <c r="AC312" s="1262"/>
      <c r="AD312" s="1262"/>
      <c r="AE312" s="1262"/>
      <c r="AF312" s="1262"/>
      <c r="AG312" s="1262"/>
      <c r="AH312" s="1262"/>
      <c r="AI312" s="1262"/>
      <c r="AJ312" s="1262"/>
      <c r="AK312" s="1262"/>
      <c r="AL312" s="1262"/>
      <c r="AM312" s="1262"/>
      <c r="AN312" s="1262"/>
      <c r="AO312" s="1262"/>
      <c r="AP312" s="1262"/>
      <c r="AQ312" s="1331" t="s">
        <v>204</v>
      </c>
      <c r="AR312" s="1331">
        <v>2006</v>
      </c>
      <c r="AS312" s="1262"/>
      <c r="AT312" s="1262"/>
      <c r="AU312" s="1262"/>
      <c r="AV312" s="1334">
        <v>1600000</v>
      </c>
      <c r="AW312" s="1270"/>
      <c r="AX312" s="1270"/>
      <c r="AY312" s="1270"/>
      <c r="AZ312" s="1270"/>
      <c r="BA312" s="1392" t="s">
        <v>1840</v>
      </c>
      <c r="BB312" s="1374"/>
      <c r="BC312" s="1270"/>
      <c r="BD312" s="1270"/>
    </row>
    <row r="313" spans="1:77" s="1256" customFormat="1" hidden="1">
      <c r="A313" s="1380"/>
      <c r="B313" s="1273"/>
      <c r="C313" s="1330" t="s">
        <v>1200</v>
      </c>
      <c r="D313" s="1262"/>
      <c r="E313" s="1262"/>
      <c r="F313" s="1262"/>
      <c r="G313" s="1262"/>
      <c r="H313" s="1270"/>
      <c r="I313" s="1262"/>
      <c r="J313" s="1262"/>
      <c r="K313" s="1262"/>
      <c r="L313" s="1331" t="s">
        <v>1366</v>
      </c>
      <c r="M313" s="1331"/>
      <c r="N313" s="1262"/>
      <c r="O313" s="1262"/>
      <c r="P313" s="1262"/>
      <c r="Q313" s="1262"/>
      <c r="R313" s="1332" t="s">
        <v>747</v>
      </c>
      <c r="S313" s="1332">
        <v>0</v>
      </c>
      <c r="T313" s="1333" t="s">
        <v>1523</v>
      </c>
      <c r="U313" s="1332">
        <v>0</v>
      </c>
      <c r="V313" s="1332">
        <v>0</v>
      </c>
      <c r="W313" s="1332">
        <v>0</v>
      </c>
      <c r="X313" s="1332">
        <v>0</v>
      </c>
      <c r="Y313" s="1332">
        <v>0</v>
      </c>
      <c r="Z313" s="1262"/>
      <c r="AA313" s="1262"/>
      <c r="AB313" s="1262"/>
      <c r="AC313" s="1262"/>
      <c r="AD313" s="1262"/>
      <c r="AE313" s="1262"/>
      <c r="AF313" s="1262"/>
      <c r="AG313" s="1262"/>
      <c r="AH313" s="1262"/>
      <c r="AI313" s="1262"/>
      <c r="AJ313" s="1262"/>
      <c r="AK313" s="1262"/>
      <c r="AL313" s="1262"/>
      <c r="AM313" s="1262"/>
      <c r="AN313" s="1262"/>
      <c r="AO313" s="1262"/>
      <c r="AP313" s="1262"/>
      <c r="AQ313" s="1331" t="s">
        <v>204</v>
      </c>
      <c r="AR313" s="1331">
        <v>2006</v>
      </c>
      <c r="AS313" s="1262"/>
      <c r="AT313" s="1262"/>
      <c r="AU313" s="1262"/>
      <c r="AV313" s="1334">
        <v>490000</v>
      </c>
      <c r="AW313" s="1270"/>
      <c r="AX313" s="1270"/>
      <c r="AY313" s="1270"/>
      <c r="AZ313" s="1270"/>
      <c r="BA313" s="1392" t="s">
        <v>1840</v>
      </c>
      <c r="BB313" s="1374"/>
      <c r="BC313" s="1270"/>
      <c r="BD313" s="1270"/>
    </row>
    <row r="314" spans="1:77" s="1256" customFormat="1" hidden="1">
      <c r="A314" s="1380"/>
      <c r="B314" s="1273"/>
      <c r="C314" s="1330" t="s">
        <v>1208</v>
      </c>
      <c r="D314" s="1262"/>
      <c r="E314" s="1262"/>
      <c r="F314" s="1262"/>
      <c r="G314" s="1262"/>
      <c r="H314" s="1270"/>
      <c r="I314" s="1262"/>
      <c r="J314" s="1262"/>
      <c r="K314" s="1262"/>
      <c r="L314" s="1331" t="s">
        <v>1365</v>
      </c>
      <c r="M314" s="1331"/>
      <c r="N314" s="1262"/>
      <c r="O314" s="1262"/>
      <c r="P314" s="1262"/>
      <c r="Q314" s="1262"/>
      <c r="R314" s="1332" t="s">
        <v>747</v>
      </c>
      <c r="S314" s="1332">
        <v>0</v>
      </c>
      <c r="T314" s="1333" t="s">
        <v>1525</v>
      </c>
      <c r="U314" s="1332">
        <v>0</v>
      </c>
      <c r="V314" s="1332">
        <v>0</v>
      </c>
      <c r="W314" s="1332">
        <v>0</v>
      </c>
      <c r="X314" s="1332">
        <v>0</v>
      </c>
      <c r="Y314" s="1332">
        <v>0</v>
      </c>
      <c r="Z314" s="1262"/>
      <c r="AA314" s="1262"/>
      <c r="AB314" s="1262"/>
      <c r="AC314" s="1262"/>
      <c r="AD314" s="1262"/>
      <c r="AE314" s="1262"/>
      <c r="AF314" s="1262"/>
      <c r="AG314" s="1262"/>
      <c r="AH314" s="1262"/>
      <c r="AI314" s="1262"/>
      <c r="AJ314" s="1262"/>
      <c r="AK314" s="1262"/>
      <c r="AL314" s="1262"/>
      <c r="AM314" s="1262"/>
      <c r="AN314" s="1262"/>
      <c r="AO314" s="1262"/>
      <c r="AP314" s="1262"/>
      <c r="AQ314" s="1331" t="s">
        <v>204</v>
      </c>
      <c r="AR314" s="1331">
        <v>2005</v>
      </c>
      <c r="AS314" s="1262"/>
      <c r="AT314" s="1262"/>
      <c r="AU314" s="1262"/>
      <c r="AV314" s="1334">
        <v>210000</v>
      </c>
      <c r="AW314" s="1270"/>
      <c r="AX314" s="1270"/>
      <c r="AY314" s="1270"/>
      <c r="AZ314" s="1270"/>
      <c r="BA314" s="1392" t="s">
        <v>1840</v>
      </c>
      <c r="BB314" s="1374"/>
      <c r="BC314" s="1270"/>
      <c r="BD314" s="1270"/>
    </row>
    <row r="315" spans="1:77" s="1256" customFormat="1" hidden="1">
      <c r="A315" s="1380"/>
      <c r="B315" s="1273"/>
      <c r="C315" s="1330" t="s">
        <v>1204</v>
      </c>
      <c r="D315" s="1262"/>
      <c r="E315" s="1262"/>
      <c r="F315" s="1262"/>
      <c r="G315" s="1262"/>
      <c r="H315" s="1270"/>
      <c r="I315" s="1262"/>
      <c r="J315" s="1262"/>
      <c r="K315" s="1262"/>
      <c r="L315" s="1331" t="s">
        <v>1375</v>
      </c>
      <c r="M315" s="1331"/>
      <c r="N315" s="1262"/>
      <c r="O315" s="1262"/>
      <c r="P315" s="1262"/>
      <c r="Q315" s="1262"/>
      <c r="R315" s="1332" t="s">
        <v>1450</v>
      </c>
      <c r="S315" s="1332">
        <v>0</v>
      </c>
      <c r="T315" s="1333" t="s">
        <v>220</v>
      </c>
      <c r="U315" s="1332">
        <v>0</v>
      </c>
      <c r="V315" s="1332">
        <v>0</v>
      </c>
      <c r="W315" s="1332">
        <v>0</v>
      </c>
      <c r="X315" s="1332">
        <v>0</v>
      </c>
      <c r="Y315" s="1332">
        <v>0</v>
      </c>
      <c r="Z315" s="1262"/>
      <c r="AA315" s="1262"/>
      <c r="AB315" s="1262"/>
      <c r="AC315" s="1262"/>
      <c r="AD315" s="1262"/>
      <c r="AE315" s="1262"/>
      <c r="AF315" s="1262"/>
      <c r="AG315" s="1262"/>
      <c r="AH315" s="1262"/>
      <c r="AI315" s="1262"/>
      <c r="AJ315" s="1262"/>
      <c r="AK315" s="1262"/>
      <c r="AL315" s="1262"/>
      <c r="AM315" s="1262"/>
      <c r="AN315" s="1262"/>
      <c r="AO315" s="1262"/>
      <c r="AP315" s="1262"/>
      <c r="AQ315" s="1331" t="s">
        <v>204</v>
      </c>
      <c r="AR315" s="1331">
        <v>2005</v>
      </c>
      <c r="AS315" s="1262"/>
      <c r="AT315" s="1262"/>
      <c r="AU315" s="1262"/>
      <c r="AV315" s="1334">
        <v>67500</v>
      </c>
      <c r="AW315" s="1270"/>
      <c r="AX315" s="1270"/>
      <c r="AY315" s="1270"/>
      <c r="AZ315" s="1270"/>
      <c r="BA315" s="1392" t="s">
        <v>1840</v>
      </c>
      <c r="BB315" s="1374"/>
      <c r="BC315" s="1270"/>
      <c r="BD315" s="1270"/>
    </row>
    <row r="316" spans="1:77" s="1256" customFormat="1" hidden="1">
      <c r="A316" s="1380"/>
      <c r="B316" s="1273"/>
      <c r="C316" s="1330" t="s">
        <v>1241</v>
      </c>
      <c r="D316" s="1262"/>
      <c r="E316" s="1262"/>
      <c r="F316" s="1262"/>
      <c r="G316" s="1262"/>
      <c r="H316" s="1270"/>
      <c r="I316" s="1262"/>
      <c r="J316" s="1262"/>
      <c r="K316" s="1262"/>
      <c r="L316" s="1331" t="s">
        <v>1365</v>
      </c>
      <c r="M316" s="1331"/>
      <c r="N316" s="1262"/>
      <c r="O316" s="1262"/>
      <c r="P316" s="1262"/>
      <c r="Q316" s="1262"/>
      <c r="R316" s="1332" t="s">
        <v>1500</v>
      </c>
      <c r="S316" s="1332">
        <v>0</v>
      </c>
      <c r="T316" s="1333" t="s">
        <v>230</v>
      </c>
      <c r="U316" s="1332">
        <v>0</v>
      </c>
      <c r="V316" s="1332">
        <v>0</v>
      </c>
      <c r="W316" s="1332">
        <v>0</v>
      </c>
      <c r="X316" s="1332">
        <v>0</v>
      </c>
      <c r="Y316" s="1332">
        <v>0</v>
      </c>
      <c r="Z316" s="1262"/>
      <c r="AA316" s="1262"/>
      <c r="AB316" s="1262"/>
      <c r="AC316" s="1262"/>
      <c r="AD316" s="1262"/>
      <c r="AE316" s="1262"/>
      <c r="AF316" s="1262"/>
      <c r="AG316" s="1262"/>
      <c r="AH316" s="1262"/>
      <c r="AI316" s="1262"/>
      <c r="AJ316" s="1262"/>
      <c r="AK316" s="1262"/>
      <c r="AL316" s="1262"/>
      <c r="AM316" s="1262"/>
      <c r="AN316" s="1262"/>
      <c r="AO316" s="1262"/>
      <c r="AP316" s="1262"/>
      <c r="AQ316" s="1331" t="s">
        <v>204</v>
      </c>
      <c r="AR316" s="1331">
        <v>2005</v>
      </c>
      <c r="AS316" s="1262"/>
      <c r="AT316" s="1262"/>
      <c r="AU316" s="1262"/>
      <c r="AV316" s="1334">
        <v>262500</v>
      </c>
      <c r="AW316" s="1270"/>
      <c r="AX316" s="1270"/>
      <c r="AY316" s="1270"/>
      <c r="AZ316" s="1270"/>
      <c r="BA316" s="1392" t="s">
        <v>1840</v>
      </c>
      <c r="BB316" s="1374"/>
      <c r="BC316" s="1270"/>
      <c r="BD316" s="1270"/>
    </row>
    <row r="317" spans="1:77" s="1257" customFormat="1" hidden="1">
      <c r="A317" s="1380"/>
      <c r="B317" s="1273"/>
      <c r="C317" s="1330" t="s">
        <v>1230</v>
      </c>
      <c r="D317" s="1262"/>
      <c r="E317" s="1262"/>
      <c r="F317" s="1262"/>
      <c r="G317" s="1262"/>
      <c r="H317" s="1270" t="s">
        <v>1193</v>
      </c>
      <c r="I317" s="1262"/>
      <c r="J317" s="1262"/>
      <c r="K317" s="1262"/>
      <c r="L317" s="1331" t="s">
        <v>1393</v>
      </c>
      <c r="M317" s="1331"/>
      <c r="N317" s="1262"/>
      <c r="O317" s="1262"/>
      <c r="P317" s="1262"/>
      <c r="Q317" s="1262"/>
      <c r="R317" s="1332" t="s">
        <v>1485</v>
      </c>
      <c r="S317" s="1332">
        <v>0</v>
      </c>
      <c r="T317" s="1333" t="s">
        <v>1526</v>
      </c>
      <c r="U317" s="1332">
        <v>0</v>
      </c>
      <c r="V317" s="1332">
        <v>0</v>
      </c>
      <c r="W317" s="1332">
        <v>0</v>
      </c>
      <c r="X317" s="1332">
        <v>0</v>
      </c>
      <c r="Y317" s="1332">
        <v>0</v>
      </c>
      <c r="Z317" s="1262"/>
      <c r="AA317" s="1262"/>
      <c r="AB317" s="1262"/>
      <c r="AC317" s="1262"/>
      <c r="AD317" s="1262"/>
      <c r="AE317" s="1262"/>
      <c r="AF317" s="1262"/>
      <c r="AG317" s="1262"/>
      <c r="AH317" s="1262"/>
      <c r="AI317" s="1262"/>
      <c r="AJ317" s="1262"/>
      <c r="AK317" s="1262"/>
      <c r="AL317" s="1262"/>
      <c r="AM317" s="1262"/>
      <c r="AN317" s="1262"/>
      <c r="AO317" s="1262"/>
      <c r="AP317" s="1262"/>
      <c r="AQ317" s="1331" t="s">
        <v>204</v>
      </c>
      <c r="AR317" s="1331">
        <v>2005</v>
      </c>
      <c r="AS317" s="1262"/>
      <c r="AT317" s="1262"/>
      <c r="AU317" s="1262"/>
      <c r="AV317" s="1334">
        <v>1275000</v>
      </c>
      <c r="AW317" s="1270" t="s">
        <v>123</v>
      </c>
      <c r="AX317" s="1270"/>
      <c r="AY317" s="1270" t="s">
        <v>1828</v>
      </c>
      <c r="AZ317" s="1270" t="s">
        <v>1193</v>
      </c>
      <c r="BA317" s="1385"/>
      <c r="BB317" s="1374"/>
      <c r="BC317" s="1270"/>
      <c r="BD317" s="1270"/>
      <c r="BE317" s="1256"/>
      <c r="BF317" s="1256"/>
      <c r="BG317" s="1256"/>
      <c r="BH317" s="1256"/>
      <c r="BI317" s="1256"/>
      <c r="BJ317" s="1256"/>
      <c r="BK317" s="1256"/>
      <c r="BL317" s="1256"/>
      <c r="BM317" s="1256"/>
      <c r="BN317" s="1256"/>
      <c r="BO317" s="1256"/>
      <c r="BP317" s="1256"/>
      <c r="BQ317" s="1256"/>
      <c r="BR317" s="1256"/>
      <c r="BS317" s="1256"/>
      <c r="BT317" s="1256"/>
      <c r="BU317" s="1256"/>
      <c r="BV317" s="1256"/>
      <c r="BW317" s="1256"/>
      <c r="BX317" s="1256"/>
      <c r="BY317" s="1256"/>
    </row>
    <row r="318" spans="1:77" s="1272" customFormat="1" hidden="1">
      <c r="A318" s="1382"/>
      <c r="B318" s="1269"/>
      <c r="C318" s="1339" t="s">
        <v>1231</v>
      </c>
      <c r="D318" s="1270"/>
      <c r="E318" s="1270"/>
      <c r="F318" s="1270"/>
      <c r="G318" s="1270"/>
      <c r="H318" s="1270" t="s">
        <v>1193</v>
      </c>
      <c r="I318" s="1270"/>
      <c r="J318" s="1270"/>
      <c r="K318" s="1270"/>
      <c r="L318" s="1340" t="s">
        <v>1414</v>
      </c>
      <c r="M318" s="1340"/>
      <c r="N318" s="1270"/>
      <c r="O318" s="1270"/>
      <c r="P318" s="1270"/>
      <c r="Q318" s="1270"/>
      <c r="R318" s="1343" t="s">
        <v>1486</v>
      </c>
      <c r="S318" s="1343">
        <v>0</v>
      </c>
      <c r="T318" s="1344" t="s">
        <v>222</v>
      </c>
      <c r="U318" s="1343">
        <v>0</v>
      </c>
      <c r="V318" s="1343">
        <v>0</v>
      </c>
      <c r="W318" s="1343">
        <v>0</v>
      </c>
      <c r="X318" s="1343">
        <v>0</v>
      </c>
      <c r="Y318" s="1343">
        <v>0</v>
      </c>
      <c r="Z318" s="1270"/>
      <c r="AA318" s="1270"/>
      <c r="AB318" s="1270"/>
      <c r="AC318" s="1270"/>
      <c r="AD318" s="1270"/>
      <c r="AE318" s="1270"/>
      <c r="AF318" s="1270"/>
      <c r="AG318" s="1270"/>
      <c r="AH318" s="1270"/>
      <c r="AI318" s="1270"/>
      <c r="AJ318" s="1270"/>
      <c r="AK318" s="1270"/>
      <c r="AL318" s="1270"/>
      <c r="AM318" s="1270"/>
      <c r="AN318" s="1270"/>
      <c r="AO318" s="1270"/>
      <c r="AP318" s="1270"/>
      <c r="AQ318" s="1340" t="s">
        <v>204</v>
      </c>
      <c r="AR318" s="1340">
        <v>2005</v>
      </c>
      <c r="AS318" s="1270"/>
      <c r="AT318" s="1270"/>
      <c r="AU318" s="1270"/>
      <c r="AV318" s="1334">
        <v>4800000</v>
      </c>
      <c r="AW318" s="1270"/>
      <c r="AX318" s="1270"/>
      <c r="AY318" s="1270"/>
      <c r="AZ318" s="1270" t="s">
        <v>1193</v>
      </c>
      <c r="BA318" s="1392" t="s">
        <v>1840</v>
      </c>
      <c r="BB318" s="1374"/>
      <c r="BC318" s="1270"/>
      <c r="BD318" s="1270"/>
      <c r="BE318" s="1271"/>
      <c r="BF318" s="1271"/>
      <c r="BG318" s="1271"/>
      <c r="BH318" s="1271"/>
      <c r="BI318" s="1271"/>
      <c r="BJ318" s="1271"/>
      <c r="BK318" s="1271"/>
      <c r="BL318" s="1271"/>
      <c r="BM318" s="1271"/>
      <c r="BN318" s="1271"/>
      <c r="BO318" s="1271"/>
      <c r="BP318" s="1271"/>
      <c r="BQ318" s="1271"/>
      <c r="BR318" s="1271"/>
      <c r="BS318" s="1271"/>
      <c r="BT318" s="1271"/>
      <c r="BU318" s="1271"/>
      <c r="BV318" s="1271"/>
      <c r="BW318" s="1271"/>
      <c r="BX318" s="1271"/>
      <c r="BY318" s="1271"/>
    </row>
    <row r="319" spans="1:77" s="1272" customFormat="1" hidden="1">
      <c r="A319" s="1382"/>
      <c r="B319" s="1269"/>
      <c r="C319" s="1339" t="s">
        <v>1202</v>
      </c>
      <c r="D319" s="1270"/>
      <c r="E319" s="1270"/>
      <c r="F319" s="1270"/>
      <c r="G319" s="1270"/>
      <c r="H319" s="1270" t="s">
        <v>1193</v>
      </c>
      <c r="I319" s="1270"/>
      <c r="J319" s="1270"/>
      <c r="K319" s="1270"/>
      <c r="L319" s="1340" t="s">
        <v>1368</v>
      </c>
      <c r="M319" s="1340"/>
      <c r="N319" s="1270"/>
      <c r="O319" s="1270"/>
      <c r="P319" s="1270"/>
      <c r="Q319" s="1270"/>
      <c r="R319" s="1343" t="s">
        <v>1449</v>
      </c>
      <c r="S319" s="1343">
        <v>0</v>
      </c>
      <c r="T319" s="1344" t="s">
        <v>221</v>
      </c>
      <c r="U319" s="1343">
        <v>0</v>
      </c>
      <c r="V319" s="1343">
        <v>0</v>
      </c>
      <c r="W319" s="1343">
        <v>0</v>
      </c>
      <c r="X319" s="1343">
        <v>0</v>
      </c>
      <c r="Y319" s="1343">
        <v>0</v>
      </c>
      <c r="Z319" s="1270"/>
      <c r="AA319" s="1270"/>
      <c r="AB319" s="1270"/>
      <c r="AC319" s="1270"/>
      <c r="AD319" s="1270"/>
      <c r="AE319" s="1270"/>
      <c r="AF319" s="1270"/>
      <c r="AG319" s="1270"/>
      <c r="AH319" s="1270"/>
      <c r="AI319" s="1270"/>
      <c r="AJ319" s="1270"/>
      <c r="AK319" s="1270"/>
      <c r="AL319" s="1270"/>
      <c r="AM319" s="1270"/>
      <c r="AN319" s="1270"/>
      <c r="AO319" s="1270"/>
      <c r="AP319" s="1270"/>
      <c r="AQ319" s="1340" t="s">
        <v>204</v>
      </c>
      <c r="AR319" s="1340">
        <v>2006</v>
      </c>
      <c r="AS319" s="1270"/>
      <c r="AT319" s="1270"/>
      <c r="AU319" s="1270"/>
      <c r="AV319" s="1334">
        <v>412500</v>
      </c>
      <c r="AW319" s="1270" t="s">
        <v>123</v>
      </c>
      <c r="AX319" s="1270"/>
      <c r="AY319" s="1270"/>
      <c r="AZ319" s="1270" t="s">
        <v>1193</v>
      </c>
      <c r="BA319" s="1385"/>
      <c r="BB319" s="1374"/>
      <c r="BC319" s="1270"/>
      <c r="BD319" s="1270"/>
      <c r="BE319" s="1271"/>
      <c r="BF319" s="1271"/>
      <c r="BG319" s="1271"/>
      <c r="BH319" s="1271"/>
      <c r="BI319" s="1271"/>
      <c r="BJ319" s="1271"/>
      <c r="BK319" s="1271"/>
      <c r="BL319" s="1271"/>
      <c r="BM319" s="1271"/>
      <c r="BN319" s="1271"/>
      <c r="BO319" s="1271"/>
      <c r="BP319" s="1271"/>
      <c r="BQ319" s="1271"/>
      <c r="BR319" s="1271"/>
      <c r="BS319" s="1271"/>
      <c r="BT319" s="1271"/>
      <c r="BU319" s="1271"/>
      <c r="BV319" s="1271"/>
      <c r="BW319" s="1271"/>
      <c r="BX319" s="1271"/>
      <c r="BY319" s="1271"/>
    </row>
    <row r="320" spans="1:77" s="1272" customFormat="1" hidden="1">
      <c r="A320" s="1382"/>
      <c r="B320" s="1269"/>
      <c r="C320" s="1339" t="s">
        <v>1258</v>
      </c>
      <c r="D320" s="1270"/>
      <c r="E320" s="1270"/>
      <c r="F320" s="1270"/>
      <c r="G320" s="1270"/>
      <c r="H320" s="1270" t="s">
        <v>1193</v>
      </c>
      <c r="I320" s="1270"/>
      <c r="J320" s="1270"/>
      <c r="K320" s="1270"/>
      <c r="L320" s="1340" t="s">
        <v>1416</v>
      </c>
      <c r="M320" s="1340"/>
      <c r="N320" s="1270"/>
      <c r="O320" s="1270"/>
      <c r="P320" s="1270"/>
      <c r="Q320" s="1270"/>
      <c r="R320" s="1343" t="s">
        <v>1501</v>
      </c>
      <c r="S320" s="1343">
        <v>0</v>
      </c>
      <c r="T320" s="1344" t="s">
        <v>221</v>
      </c>
      <c r="U320" s="1343">
        <v>0</v>
      </c>
      <c r="V320" s="1343">
        <v>0</v>
      </c>
      <c r="W320" s="1343">
        <v>0</v>
      </c>
      <c r="X320" s="1343">
        <v>0</v>
      </c>
      <c r="Y320" s="1343">
        <v>0</v>
      </c>
      <c r="Z320" s="1270"/>
      <c r="AA320" s="1270"/>
      <c r="AB320" s="1270"/>
      <c r="AC320" s="1270"/>
      <c r="AD320" s="1270"/>
      <c r="AE320" s="1270"/>
      <c r="AF320" s="1270"/>
      <c r="AG320" s="1270"/>
      <c r="AH320" s="1270"/>
      <c r="AI320" s="1270"/>
      <c r="AJ320" s="1270"/>
      <c r="AK320" s="1270"/>
      <c r="AL320" s="1270"/>
      <c r="AM320" s="1270"/>
      <c r="AN320" s="1270"/>
      <c r="AO320" s="1270"/>
      <c r="AP320" s="1270"/>
      <c r="AQ320" s="1340" t="s">
        <v>204</v>
      </c>
      <c r="AR320" s="1340">
        <v>2005</v>
      </c>
      <c r="AS320" s="1270"/>
      <c r="AT320" s="1270"/>
      <c r="AU320" s="1270"/>
      <c r="AV320" s="1334">
        <v>2625000</v>
      </c>
      <c r="AW320" s="1270"/>
      <c r="AX320" s="1270"/>
      <c r="AY320" s="1270"/>
      <c r="AZ320" s="1270" t="s">
        <v>1193</v>
      </c>
      <c r="BA320" s="1392" t="s">
        <v>1840</v>
      </c>
      <c r="BB320" s="1374"/>
      <c r="BC320" s="1270"/>
      <c r="BD320" s="1270"/>
      <c r="BE320" s="1271"/>
      <c r="BF320" s="1271"/>
      <c r="BG320" s="1271"/>
      <c r="BH320" s="1271"/>
      <c r="BI320" s="1271"/>
      <c r="BJ320" s="1271"/>
      <c r="BK320" s="1271"/>
      <c r="BL320" s="1271"/>
      <c r="BM320" s="1271"/>
      <c r="BN320" s="1271"/>
      <c r="BO320" s="1271"/>
      <c r="BP320" s="1271"/>
      <c r="BQ320" s="1271"/>
      <c r="BR320" s="1271"/>
      <c r="BS320" s="1271"/>
      <c r="BT320" s="1271"/>
      <c r="BU320" s="1271"/>
      <c r="BV320" s="1271"/>
      <c r="BW320" s="1271"/>
      <c r="BX320" s="1271"/>
      <c r="BY320" s="1271"/>
    </row>
    <row r="321" spans="1:77" s="1257" customFormat="1" hidden="1">
      <c r="A321" s="1380"/>
      <c r="B321" s="1273"/>
      <c r="C321" s="1330" t="s">
        <v>1281</v>
      </c>
      <c r="D321" s="1262"/>
      <c r="E321" s="1262"/>
      <c r="F321" s="1262"/>
      <c r="G321" s="1262"/>
      <c r="H321" s="1270" t="s">
        <v>1193</v>
      </c>
      <c r="I321" s="1262"/>
      <c r="J321" s="1262"/>
      <c r="K321" s="1262"/>
      <c r="L321" s="1331" t="s">
        <v>1427</v>
      </c>
      <c r="M321" s="1331"/>
      <c r="N321" s="1262"/>
      <c r="O321" s="1262"/>
      <c r="P321" s="1262"/>
      <c r="Q321" s="1262"/>
      <c r="R321" s="1332" t="s">
        <v>1467</v>
      </c>
      <c r="S321" s="1332">
        <v>0</v>
      </c>
      <c r="T321" s="1333" t="s">
        <v>221</v>
      </c>
      <c r="U321" s="1332">
        <v>0</v>
      </c>
      <c r="V321" s="1332">
        <v>0</v>
      </c>
      <c r="W321" s="1332">
        <v>0</v>
      </c>
      <c r="X321" s="1332">
        <v>0</v>
      </c>
      <c r="Y321" s="1332">
        <v>0</v>
      </c>
      <c r="Z321" s="1262"/>
      <c r="AA321" s="1262"/>
      <c r="AB321" s="1262"/>
      <c r="AC321" s="1262"/>
      <c r="AD321" s="1262"/>
      <c r="AE321" s="1262"/>
      <c r="AF321" s="1262"/>
      <c r="AG321" s="1262"/>
      <c r="AH321" s="1262"/>
      <c r="AI321" s="1262"/>
      <c r="AJ321" s="1262"/>
      <c r="AK321" s="1262"/>
      <c r="AL321" s="1262"/>
      <c r="AM321" s="1262"/>
      <c r="AN321" s="1262"/>
      <c r="AO321" s="1262"/>
      <c r="AP321" s="1262"/>
      <c r="AQ321" s="1331" t="s">
        <v>204</v>
      </c>
      <c r="AR321" s="1331">
        <v>2005</v>
      </c>
      <c r="AS321" s="1262"/>
      <c r="AT321" s="1262"/>
      <c r="AU321" s="1262"/>
      <c r="AV321" s="1334">
        <v>126000</v>
      </c>
      <c r="AW321" s="1270" t="s">
        <v>123</v>
      </c>
      <c r="AX321" s="1270"/>
      <c r="AY321" s="1270" t="s">
        <v>1829</v>
      </c>
      <c r="AZ321" s="1270" t="s">
        <v>1193</v>
      </c>
      <c r="BA321" s="1385"/>
      <c r="BB321" s="1374"/>
      <c r="BC321" s="1270"/>
      <c r="BD321" s="1270"/>
      <c r="BE321" s="1256"/>
      <c r="BF321" s="1256"/>
      <c r="BG321" s="1256"/>
      <c r="BH321" s="1256"/>
      <c r="BI321" s="1256"/>
      <c r="BJ321" s="1256"/>
      <c r="BK321" s="1256"/>
      <c r="BL321" s="1256"/>
      <c r="BM321" s="1256"/>
      <c r="BN321" s="1256"/>
      <c r="BO321" s="1256"/>
      <c r="BP321" s="1256"/>
      <c r="BQ321" s="1256"/>
      <c r="BR321" s="1256"/>
      <c r="BS321" s="1256"/>
      <c r="BT321" s="1256"/>
      <c r="BU321" s="1256"/>
      <c r="BV321" s="1256"/>
      <c r="BW321" s="1256"/>
      <c r="BX321" s="1256"/>
      <c r="BY321" s="1256"/>
    </row>
    <row r="322" spans="1:77" s="1257" customFormat="1" hidden="1">
      <c r="A322" s="1380"/>
      <c r="B322" s="1273"/>
      <c r="C322" s="1330" t="s">
        <v>1281</v>
      </c>
      <c r="D322" s="1262"/>
      <c r="E322" s="1262"/>
      <c r="F322" s="1262"/>
      <c r="G322" s="1262"/>
      <c r="H322" s="1270" t="s">
        <v>1193</v>
      </c>
      <c r="I322" s="1262"/>
      <c r="J322" s="1262"/>
      <c r="K322" s="1262"/>
      <c r="L322" s="1331" t="s">
        <v>1427</v>
      </c>
      <c r="M322" s="1331"/>
      <c r="N322" s="1262"/>
      <c r="O322" s="1262"/>
      <c r="P322" s="1262"/>
      <c r="Q322" s="1262"/>
      <c r="R322" s="1332" t="s">
        <v>1467</v>
      </c>
      <c r="S322" s="1332">
        <v>0</v>
      </c>
      <c r="T322" s="1333" t="s">
        <v>221</v>
      </c>
      <c r="U322" s="1332">
        <v>0</v>
      </c>
      <c r="V322" s="1332">
        <v>0</v>
      </c>
      <c r="W322" s="1332">
        <v>0</v>
      </c>
      <c r="X322" s="1332">
        <v>0</v>
      </c>
      <c r="Y322" s="1332">
        <v>0</v>
      </c>
      <c r="Z322" s="1262"/>
      <c r="AA322" s="1262"/>
      <c r="AB322" s="1262"/>
      <c r="AC322" s="1262"/>
      <c r="AD322" s="1262"/>
      <c r="AE322" s="1262"/>
      <c r="AF322" s="1262"/>
      <c r="AG322" s="1262"/>
      <c r="AH322" s="1262"/>
      <c r="AI322" s="1262"/>
      <c r="AJ322" s="1262"/>
      <c r="AK322" s="1262"/>
      <c r="AL322" s="1262"/>
      <c r="AM322" s="1262"/>
      <c r="AN322" s="1262"/>
      <c r="AO322" s="1262"/>
      <c r="AP322" s="1262"/>
      <c r="AQ322" s="1331" t="s">
        <v>204</v>
      </c>
      <c r="AR322" s="1331">
        <v>2006</v>
      </c>
      <c r="AS322" s="1262"/>
      <c r="AT322" s="1262"/>
      <c r="AU322" s="1262"/>
      <c r="AV322" s="1334">
        <v>126000</v>
      </c>
      <c r="AW322" s="1270" t="s">
        <v>123</v>
      </c>
      <c r="AX322" s="1270"/>
      <c r="AY322" s="1270" t="s">
        <v>1830</v>
      </c>
      <c r="AZ322" s="1270" t="s">
        <v>1193</v>
      </c>
      <c r="BA322" s="1385"/>
      <c r="BB322" s="1374"/>
      <c r="BC322" s="1270"/>
      <c r="BD322" s="1270"/>
      <c r="BE322" s="1256"/>
      <c r="BF322" s="1256"/>
      <c r="BG322" s="1256"/>
      <c r="BH322" s="1256"/>
      <c r="BI322" s="1256"/>
      <c r="BJ322" s="1256"/>
      <c r="BK322" s="1256"/>
      <c r="BL322" s="1256"/>
      <c r="BM322" s="1256"/>
      <c r="BN322" s="1256"/>
      <c r="BO322" s="1256"/>
      <c r="BP322" s="1256"/>
      <c r="BQ322" s="1256"/>
      <c r="BR322" s="1256"/>
      <c r="BS322" s="1256"/>
      <c r="BT322" s="1256"/>
      <c r="BU322" s="1256"/>
      <c r="BV322" s="1256"/>
      <c r="BW322" s="1256"/>
      <c r="BX322" s="1256"/>
      <c r="BY322" s="1256"/>
    </row>
    <row r="323" spans="1:77" s="1257" customFormat="1" hidden="1">
      <c r="A323" s="1380"/>
      <c r="B323" s="1273"/>
      <c r="C323" s="1330" t="s">
        <v>1231</v>
      </c>
      <c r="D323" s="1262"/>
      <c r="E323" s="1262"/>
      <c r="F323" s="1262"/>
      <c r="G323" s="1262"/>
      <c r="H323" s="1270"/>
      <c r="I323" s="1262"/>
      <c r="J323" s="1262"/>
      <c r="K323" s="1262"/>
      <c r="L323" s="1331" t="s">
        <v>1414</v>
      </c>
      <c r="M323" s="1331"/>
      <c r="N323" s="1262"/>
      <c r="O323" s="1262"/>
      <c r="P323" s="1262"/>
      <c r="Q323" s="1262"/>
      <c r="R323" s="1332" t="s">
        <v>1486</v>
      </c>
      <c r="S323" s="1332">
        <v>0</v>
      </c>
      <c r="T323" s="1333" t="s">
        <v>222</v>
      </c>
      <c r="U323" s="1332">
        <v>0</v>
      </c>
      <c r="V323" s="1332">
        <v>0</v>
      </c>
      <c r="W323" s="1332">
        <v>0</v>
      </c>
      <c r="X323" s="1332">
        <v>0</v>
      </c>
      <c r="Y323" s="1332">
        <v>0</v>
      </c>
      <c r="Z323" s="1262"/>
      <c r="AA323" s="1262"/>
      <c r="AB323" s="1262"/>
      <c r="AC323" s="1262"/>
      <c r="AD323" s="1262"/>
      <c r="AE323" s="1262"/>
      <c r="AF323" s="1262"/>
      <c r="AG323" s="1262"/>
      <c r="AH323" s="1262"/>
      <c r="AI323" s="1262"/>
      <c r="AJ323" s="1262"/>
      <c r="AK323" s="1262"/>
      <c r="AL323" s="1262"/>
      <c r="AM323" s="1262"/>
      <c r="AN323" s="1262"/>
      <c r="AO323" s="1262"/>
      <c r="AP323" s="1262"/>
      <c r="AQ323" s="1331" t="s">
        <v>204</v>
      </c>
      <c r="AR323" s="1331">
        <v>2003</v>
      </c>
      <c r="AS323" s="1262"/>
      <c r="AT323" s="1262"/>
      <c r="AU323" s="1262"/>
      <c r="AV323" s="1334">
        <v>3000000</v>
      </c>
      <c r="AW323" s="1270"/>
      <c r="AX323" s="1270"/>
      <c r="AY323" s="1270"/>
      <c r="AZ323" s="1270"/>
      <c r="BA323" s="1392" t="s">
        <v>1840</v>
      </c>
      <c r="BB323" s="1374"/>
      <c r="BC323" s="1270"/>
      <c r="BD323" s="1270"/>
      <c r="BE323" s="1256"/>
      <c r="BF323" s="1256"/>
      <c r="BG323" s="1256"/>
      <c r="BH323" s="1256"/>
      <c r="BI323" s="1256"/>
      <c r="BJ323" s="1256"/>
      <c r="BK323" s="1256"/>
      <c r="BL323" s="1256"/>
      <c r="BM323" s="1256"/>
      <c r="BN323" s="1256"/>
      <c r="BO323" s="1256"/>
      <c r="BP323" s="1256"/>
      <c r="BQ323" s="1256"/>
      <c r="BR323" s="1256"/>
      <c r="BS323" s="1256"/>
      <c r="BT323" s="1256"/>
      <c r="BU323" s="1256"/>
      <c r="BV323" s="1256"/>
      <c r="BW323" s="1256"/>
      <c r="BX323" s="1256"/>
      <c r="BY323" s="1256"/>
    </row>
    <row r="324" spans="1:77" s="1272" customFormat="1" hidden="1">
      <c r="A324" s="1382"/>
      <c r="B324" s="1269"/>
      <c r="C324" s="1339" t="s">
        <v>1230</v>
      </c>
      <c r="D324" s="1270"/>
      <c r="E324" s="1270"/>
      <c r="F324" s="1270"/>
      <c r="G324" s="1270"/>
      <c r="H324" s="1270" t="s">
        <v>1193</v>
      </c>
      <c r="I324" s="1270"/>
      <c r="J324" s="1270"/>
      <c r="K324" s="1270"/>
      <c r="L324" s="1340" t="s">
        <v>1393</v>
      </c>
      <c r="M324" s="1340"/>
      <c r="N324" s="1270"/>
      <c r="O324" s="1270"/>
      <c r="P324" s="1270"/>
      <c r="Q324" s="1270"/>
      <c r="R324" s="1343" t="s">
        <v>1503</v>
      </c>
      <c r="S324" s="1343">
        <v>0</v>
      </c>
      <c r="T324" s="1344" t="s">
        <v>1526</v>
      </c>
      <c r="U324" s="1343">
        <v>0</v>
      </c>
      <c r="V324" s="1343">
        <v>0</v>
      </c>
      <c r="W324" s="1343">
        <v>0</v>
      </c>
      <c r="X324" s="1343">
        <v>0</v>
      </c>
      <c r="Y324" s="1343">
        <v>0</v>
      </c>
      <c r="Z324" s="1270"/>
      <c r="AA324" s="1270"/>
      <c r="AB324" s="1270"/>
      <c r="AC324" s="1270"/>
      <c r="AD324" s="1270"/>
      <c r="AE324" s="1270"/>
      <c r="AF324" s="1270"/>
      <c r="AG324" s="1270"/>
      <c r="AH324" s="1270"/>
      <c r="AI324" s="1270"/>
      <c r="AJ324" s="1270"/>
      <c r="AK324" s="1270"/>
      <c r="AL324" s="1270"/>
      <c r="AM324" s="1270"/>
      <c r="AN324" s="1270"/>
      <c r="AO324" s="1270"/>
      <c r="AP324" s="1270"/>
      <c r="AQ324" s="1340" t="s">
        <v>204</v>
      </c>
      <c r="AR324" s="1340">
        <v>2003</v>
      </c>
      <c r="AS324" s="1270"/>
      <c r="AT324" s="1270"/>
      <c r="AU324" s="1270"/>
      <c r="AV324" s="1334">
        <v>750000</v>
      </c>
      <c r="AW324" s="1270"/>
      <c r="AX324" s="1270"/>
      <c r="AY324" s="1270"/>
      <c r="AZ324" s="1270" t="s">
        <v>1193</v>
      </c>
      <c r="BA324" s="1392" t="s">
        <v>1840</v>
      </c>
      <c r="BB324" s="1374"/>
      <c r="BC324" s="1270"/>
      <c r="BD324" s="1270"/>
      <c r="BE324" s="1271"/>
      <c r="BF324" s="1271"/>
      <c r="BG324" s="1271"/>
      <c r="BH324" s="1271"/>
      <c r="BI324" s="1271"/>
      <c r="BJ324" s="1271"/>
      <c r="BK324" s="1271"/>
      <c r="BL324" s="1271"/>
      <c r="BM324" s="1271"/>
      <c r="BN324" s="1271"/>
      <c r="BO324" s="1271"/>
      <c r="BP324" s="1271"/>
      <c r="BQ324" s="1271"/>
      <c r="BR324" s="1271"/>
      <c r="BS324" s="1271"/>
      <c r="BT324" s="1271"/>
      <c r="BU324" s="1271"/>
      <c r="BV324" s="1271"/>
      <c r="BW324" s="1271"/>
      <c r="BX324" s="1271"/>
      <c r="BY324" s="1271"/>
    </row>
    <row r="325" spans="1:77" s="1272" customFormat="1" hidden="1">
      <c r="A325" s="1382"/>
      <c r="B325" s="1269"/>
      <c r="C325" s="1339" t="s">
        <v>1230</v>
      </c>
      <c r="D325" s="1270"/>
      <c r="E325" s="1270"/>
      <c r="F325" s="1270"/>
      <c r="G325" s="1270"/>
      <c r="H325" s="1270" t="s">
        <v>1193</v>
      </c>
      <c r="I325" s="1270"/>
      <c r="J325" s="1270"/>
      <c r="K325" s="1270"/>
      <c r="L325" s="1340" t="s">
        <v>1393</v>
      </c>
      <c r="M325" s="1340"/>
      <c r="N325" s="1270"/>
      <c r="O325" s="1270"/>
      <c r="P325" s="1270"/>
      <c r="Q325" s="1270"/>
      <c r="R325" s="1343" t="s">
        <v>1451</v>
      </c>
      <c r="S325" s="1343">
        <v>0</v>
      </c>
      <c r="T325" s="1344" t="s">
        <v>1526</v>
      </c>
      <c r="U325" s="1343">
        <v>0</v>
      </c>
      <c r="V325" s="1343">
        <v>0</v>
      </c>
      <c r="W325" s="1343">
        <v>0</v>
      </c>
      <c r="X325" s="1343">
        <v>0</v>
      </c>
      <c r="Y325" s="1343">
        <v>0</v>
      </c>
      <c r="Z325" s="1270"/>
      <c r="AA325" s="1270"/>
      <c r="AB325" s="1270"/>
      <c r="AC325" s="1270"/>
      <c r="AD325" s="1270"/>
      <c r="AE325" s="1270"/>
      <c r="AF325" s="1270"/>
      <c r="AG325" s="1270"/>
      <c r="AH325" s="1270"/>
      <c r="AI325" s="1270"/>
      <c r="AJ325" s="1270"/>
      <c r="AK325" s="1270"/>
      <c r="AL325" s="1270"/>
      <c r="AM325" s="1270"/>
      <c r="AN325" s="1270"/>
      <c r="AO325" s="1270"/>
      <c r="AP325" s="1270"/>
      <c r="AQ325" s="1340" t="s">
        <v>204</v>
      </c>
      <c r="AR325" s="1340">
        <v>2006</v>
      </c>
      <c r="AS325" s="1270"/>
      <c r="AT325" s="1270"/>
      <c r="AU325" s="1270"/>
      <c r="AV325" s="1334">
        <v>1400000</v>
      </c>
      <c r="AW325" s="1270"/>
      <c r="AX325" s="1270"/>
      <c r="AY325" s="1270"/>
      <c r="AZ325" s="1270" t="s">
        <v>1193</v>
      </c>
      <c r="BA325" s="1392" t="s">
        <v>1840</v>
      </c>
      <c r="BB325" s="1374"/>
      <c r="BC325" s="1270"/>
      <c r="BD325" s="1270"/>
      <c r="BE325" s="1271"/>
      <c r="BF325" s="1271"/>
      <c r="BG325" s="1271"/>
      <c r="BH325" s="1271"/>
      <c r="BI325" s="1271"/>
      <c r="BJ325" s="1271"/>
      <c r="BK325" s="1271"/>
      <c r="BL325" s="1271"/>
      <c r="BM325" s="1271"/>
      <c r="BN325" s="1271"/>
      <c r="BO325" s="1271"/>
      <c r="BP325" s="1271"/>
      <c r="BQ325" s="1271"/>
      <c r="BR325" s="1271"/>
      <c r="BS325" s="1271"/>
      <c r="BT325" s="1271"/>
      <c r="BU325" s="1271"/>
      <c r="BV325" s="1271"/>
      <c r="BW325" s="1271"/>
      <c r="BX325" s="1271"/>
      <c r="BY325" s="1271"/>
    </row>
    <row r="326" spans="1:77" s="1272" customFormat="1" hidden="1">
      <c r="A326" s="1382"/>
      <c r="B326" s="1269"/>
      <c r="C326" s="1339" t="s">
        <v>1202</v>
      </c>
      <c r="D326" s="1270"/>
      <c r="E326" s="1270"/>
      <c r="F326" s="1270"/>
      <c r="G326" s="1270"/>
      <c r="H326" s="1270" t="s">
        <v>1193</v>
      </c>
      <c r="I326" s="1270"/>
      <c r="J326" s="1270"/>
      <c r="K326" s="1270"/>
      <c r="L326" s="1340" t="s">
        <v>1368</v>
      </c>
      <c r="M326" s="1340"/>
      <c r="N326" s="1270"/>
      <c r="O326" s="1270"/>
      <c r="P326" s="1270"/>
      <c r="Q326" s="1270"/>
      <c r="R326" s="1343" t="s">
        <v>1449</v>
      </c>
      <c r="S326" s="1343">
        <v>0</v>
      </c>
      <c r="T326" s="1344" t="s">
        <v>221</v>
      </c>
      <c r="U326" s="1343">
        <v>0</v>
      </c>
      <c r="V326" s="1343">
        <v>0</v>
      </c>
      <c r="W326" s="1343">
        <v>0</v>
      </c>
      <c r="X326" s="1343">
        <v>0</v>
      </c>
      <c r="Y326" s="1343">
        <v>0</v>
      </c>
      <c r="Z326" s="1270"/>
      <c r="AA326" s="1270"/>
      <c r="AB326" s="1270"/>
      <c r="AC326" s="1270"/>
      <c r="AD326" s="1270"/>
      <c r="AE326" s="1270"/>
      <c r="AF326" s="1270"/>
      <c r="AG326" s="1270"/>
      <c r="AH326" s="1270"/>
      <c r="AI326" s="1270"/>
      <c r="AJ326" s="1270"/>
      <c r="AK326" s="1270"/>
      <c r="AL326" s="1270"/>
      <c r="AM326" s="1270"/>
      <c r="AN326" s="1270"/>
      <c r="AO326" s="1270"/>
      <c r="AP326" s="1270"/>
      <c r="AQ326" s="1340" t="s">
        <v>204</v>
      </c>
      <c r="AR326" s="1340">
        <v>2006</v>
      </c>
      <c r="AS326" s="1270"/>
      <c r="AT326" s="1270"/>
      <c r="AU326" s="1270"/>
      <c r="AV326" s="1334">
        <v>311250</v>
      </c>
      <c r="AW326" s="1270"/>
      <c r="AX326" s="1270"/>
      <c r="AY326" s="1270"/>
      <c r="AZ326" s="1270" t="s">
        <v>1193</v>
      </c>
      <c r="BA326" s="1392" t="s">
        <v>1840</v>
      </c>
      <c r="BB326" s="1374"/>
      <c r="BC326" s="1270"/>
      <c r="BD326" s="1270"/>
      <c r="BE326" s="1271"/>
      <c r="BF326" s="1271"/>
      <c r="BG326" s="1271"/>
      <c r="BH326" s="1271"/>
      <c r="BI326" s="1271"/>
      <c r="BJ326" s="1271"/>
      <c r="BK326" s="1271"/>
      <c r="BL326" s="1271"/>
      <c r="BM326" s="1271"/>
      <c r="BN326" s="1271"/>
      <c r="BO326" s="1271"/>
      <c r="BP326" s="1271"/>
      <c r="BQ326" s="1271"/>
      <c r="BR326" s="1271"/>
      <c r="BS326" s="1271"/>
      <c r="BT326" s="1271"/>
      <c r="BU326" s="1271"/>
      <c r="BV326" s="1271"/>
      <c r="BW326" s="1271"/>
      <c r="BX326" s="1271"/>
      <c r="BY326" s="1271"/>
    </row>
    <row r="327" spans="1:77" s="1257" customFormat="1" hidden="1">
      <c r="A327" s="1380"/>
      <c r="B327" s="1273"/>
      <c r="C327" s="1330" t="s">
        <v>1202</v>
      </c>
      <c r="D327" s="1262"/>
      <c r="E327" s="1262"/>
      <c r="F327" s="1262"/>
      <c r="G327" s="1262"/>
      <c r="H327" s="1270"/>
      <c r="I327" s="1262"/>
      <c r="J327" s="1262"/>
      <c r="K327" s="1262"/>
      <c r="L327" s="1331" t="s">
        <v>1368</v>
      </c>
      <c r="M327" s="1331"/>
      <c r="N327" s="1262"/>
      <c r="O327" s="1262"/>
      <c r="P327" s="1262"/>
      <c r="Q327" s="1262"/>
      <c r="R327" s="1332" t="s">
        <v>1482</v>
      </c>
      <c r="S327" s="1332">
        <v>0</v>
      </c>
      <c r="T327" s="1333" t="s">
        <v>221</v>
      </c>
      <c r="U327" s="1332">
        <v>0</v>
      </c>
      <c r="V327" s="1332">
        <v>0</v>
      </c>
      <c r="W327" s="1332">
        <v>0</v>
      </c>
      <c r="X327" s="1332">
        <v>0</v>
      </c>
      <c r="Y327" s="1332">
        <v>0</v>
      </c>
      <c r="Z327" s="1262"/>
      <c r="AA327" s="1262"/>
      <c r="AB327" s="1262"/>
      <c r="AC327" s="1262"/>
      <c r="AD327" s="1262"/>
      <c r="AE327" s="1262"/>
      <c r="AF327" s="1262"/>
      <c r="AG327" s="1262"/>
      <c r="AH327" s="1262"/>
      <c r="AI327" s="1262"/>
      <c r="AJ327" s="1262"/>
      <c r="AK327" s="1262"/>
      <c r="AL327" s="1262"/>
      <c r="AM327" s="1262"/>
      <c r="AN327" s="1262"/>
      <c r="AO327" s="1262"/>
      <c r="AP327" s="1262"/>
      <c r="AQ327" s="1331" t="s">
        <v>204</v>
      </c>
      <c r="AR327" s="1331">
        <v>2004</v>
      </c>
      <c r="AS327" s="1262"/>
      <c r="AT327" s="1262"/>
      <c r="AU327" s="1262"/>
      <c r="AV327" s="1334">
        <v>250000</v>
      </c>
      <c r="AW327" s="1270"/>
      <c r="AX327" s="1270"/>
      <c r="AY327" s="1270"/>
      <c r="AZ327" s="1270"/>
      <c r="BA327" s="1392" t="s">
        <v>1840</v>
      </c>
      <c r="BB327" s="1374"/>
      <c r="BC327" s="1270"/>
      <c r="BD327" s="1270"/>
      <c r="BE327" s="1256"/>
      <c r="BF327" s="1256"/>
      <c r="BG327" s="1256"/>
      <c r="BH327" s="1256"/>
      <c r="BI327" s="1256"/>
      <c r="BJ327" s="1256"/>
      <c r="BK327" s="1256"/>
      <c r="BL327" s="1256"/>
      <c r="BM327" s="1256"/>
      <c r="BN327" s="1256"/>
      <c r="BO327" s="1256"/>
      <c r="BP327" s="1256"/>
      <c r="BQ327" s="1256"/>
      <c r="BR327" s="1256"/>
      <c r="BS327" s="1256"/>
      <c r="BT327" s="1256"/>
      <c r="BU327" s="1256"/>
      <c r="BV327" s="1256"/>
      <c r="BW327" s="1256"/>
      <c r="BX327" s="1256"/>
      <c r="BY327" s="1256"/>
    </row>
    <row r="328" spans="1:77" s="1257" customFormat="1" hidden="1">
      <c r="A328" s="1380"/>
      <c r="B328" s="1273"/>
      <c r="C328" s="1330" t="s">
        <v>1282</v>
      </c>
      <c r="D328" s="1262"/>
      <c r="E328" s="1262"/>
      <c r="F328" s="1262"/>
      <c r="G328" s="1262"/>
      <c r="H328" s="1270" t="s">
        <v>1193</v>
      </c>
      <c r="I328" s="1262"/>
      <c r="J328" s="1262"/>
      <c r="K328" s="1262"/>
      <c r="L328" s="1331" t="s">
        <v>1428</v>
      </c>
      <c r="M328" s="1331"/>
      <c r="N328" s="1262"/>
      <c r="O328" s="1262"/>
      <c r="P328" s="1262"/>
      <c r="Q328" s="1262"/>
      <c r="R328" s="1332" t="s">
        <v>1504</v>
      </c>
      <c r="S328" s="1332">
        <v>0</v>
      </c>
      <c r="T328" s="1333" t="s">
        <v>225</v>
      </c>
      <c r="U328" s="1332">
        <v>0</v>
      </c>
      <c r="V328" s="1332">
        <v>0</v>
      </c>
      <c r="W328" s="1332">
        <v>0</v>
      </c>
      <c r="X328" s="1332">
        <v>0</v>
      </c>
      <c r="Y328" s="1332">
        <v>0</v>
      </c>
      <c r="Z328" s="1262"/>
      <c r="AA328" s="1262"/>
      <c r="AB328" s="1262"/>
      <c r="AC328" s="1262"/>
      <c r="AD328" s="1262"/>
      <c r="AE328" s="1262"/>
      <c r="AF328" s="1262"/>
      <c r="AG328" s="1262"/>
      <c r="AH328" s="1262"/>
      <c r="AI328" s="1262"/>
      <c r="AJ328" s="1262"/>
      <c r="AK328" s="1262"/>
      <c r="AL328" s="1262"/>
      <c r="AM328" s="1262"/>
      <c r="AN328" s="1262"/>
      <c r="AO328" s="1262"/>
      <c r="AP328" s="1262"/>
      <c r="AQ328" s="1331" t="s">
        <v>204</v>
      </c>
      <c r="AR328" s="1331">
        <v>2002</v>
      </c>
      <c r="AS328" s="1262"/>
      <c r="AT328" s="1262"/>
      <c r="AU328" s="1262"/>
      <c r="AV328" s="1334">
        <v>3562500</v>
      </c>
      <c r="AW328" s="1270" t="s">
        <v>123</v>
      </c>
      <c r="AX328" s="1270"/>
      <c r="AY328" s="1270" t="s">
        <v>1637</v>
      </c>
      <c r="AZ328" s="1270" t="s">
        <v>1193</v>
      </c>
      <c r="BA328" s="1385"/>
      <c r="BB328" s="1374"/>
      <c r="BC328" s="1270"/>
      <c r="BD328" s="1270"/>
      <c r="BE328" s="1256"/>
      <c r="BF328" s="1256"/>
      <c r="BG328" s="1256"/>
      <c r="BH328" s="1256"/>
      <c r="BI328" s="1256"/>
      <c r="BJ328" s="1256"/>
      <c r="BK328" s="1256"/>
      <c r="BL328" s="1256"/>
      <c r="BM328" s="1256"/>
      <c r="BN328" s="1256"/>
      <c r="BO328" s="1256"/>
      <c r="BP328" s="1256"/>
      <c r="BQ328" s="1256"/>
      <c r="BR328" s="1256"/>
      <c r="BS328" s="1256"/>
      <c r="BT328" s="1256"/>
      <c r="BU328" s="1256"/>
      <c r="BV328" s="1256"/>
      <c r="BW328" s="1256"/>
      <c r="BX328" s="1256"/>
      <c r="BY328" s="1256"/>
    </row>
    <row r="329" spans="1:77" s="1257" customFormat="1" hidden="1">
      <c r="A329" s="1380"/>
      <c r="B329" s="1273"/>
      <c r="C329" s="1330" t="s">
        <v>1256</v>
      </c>
      <c r="D329" s="1262"/>
      <c r="E329" s="1262"/>
      <c r="F329" s="1262"/>
      <c r="G329" s="1262"/>
      <c r="H329" s="1270"/>
      <c r="I329" s="1262"/>
      <c r="J329" s="1262"/>
      <c r="K329" s="1262"/>
      <c r="L329" s="1331" t="s">
        <v>1426</v>
      </c>
      <c r="M329" s="1331"/>
      <c r="N329" s="1262"/>
      <c r="O329" s="1262"/>
      <c r="P329" s="1262"/>
      <c r="Q329" s="1262"/>
      <c r="R329" s="1332" t="s">
        <v>747</v>
      </c>
      <c r="S329" s="1332">
        <v>0</v>
      </c>
      <c r="T329" s="1333" t="s">
        <v>1527</v>
      </c>
      <c r="U329" s="1332">
        <v>0</v>
      </c>
      <c r="V329" s="1332">
        <v>0</v>
      </c>
      <c r="W329" s="1332">
        <v>0</v>
      </c>
      <c r="X329" s="1332">
        <v>0</v>
      </c>
      <c r="Y329" s="1332">
        <v>0</v>
      </c>
      <c r="Z329" s="1262"/>
      <c r="AA329" s="1262"/>
      <c r="AB329" s="1262"/>
      <c r="AC329" s="1262"/>
      <c r="AD329" s="1262"/>
      <c r="AE329" s="1262"/>
      <c r="AF329" s="1262"/>
      <c r="AG329" s="1262"/>
      <c r="AH329" s="1262"/>
      <c r="AI329" s="1262"/>
      <c r="AJ329" s="1262"/>
      <c r="AK329" s="1262"/>
      <c r="AL329" s="1262"/>
      <c r="AM329" s="1262"/>
      <c r="AN329" s="1262"/>
      <c r="AO329" s="1262"/>
      <c r="AP329" s="1262"/>
      <c r="AQ329" s="1331" t="s">
        <v>204</v>
      </c>
      <c r="AR329" s="1331">
        <v>2005</v>
      </c>
      <c r="AS329" s="1262"/>
      <c r="AT329" s="1262"/>
      <c r="AU329" s="1262"/>
      <c r="AV329" s="1334">
        <v>1500000</v>
      </c>
      <c r="AW329" s="1270"/>
      <c r="AX329" s="1270"/>
      <c r="AY329" s="1270"/>
      <c r="AZ329" s="1270"/>
      <c r="BA329" s="1392" t="s">
        <v>1840</v>
      </c>
      <c r="BB329" s="1374"/>
      <c r="BC329" s="1270"/>
      <c r="BD329" s="1270"/>
      <c r="BE329" s="1256"/>
      <c r="BF329" s="1256"/>
      <c r="BG329" s="1256"/>
      <c r="BH329" s="1256"/>
      <c r="BI329" s="1256"/>
      <c r="BJ329" s="1256"/>
      <c r="BK329" s="1256"/>
      <c r="BL329" s="1256"/>
      <c r="BM329" s="1256"/>
      <c r="BN329" s="1256"/>
      <c r="BO329" s="1256"/>
      <c r="BP329" s="1256"/>
      <c r="BQ329" s="1256"/>
      <c r="BR329" s="1256"/>
      <c r="BS329" s="1256"/>
      <c r="BT329" s="1256"/>
      <c r="BU329" s="1256"/>
      <c r="BV329" s="1256"/>
      <c r="BW329" s="1256"/>
      <c r="BX329" s="1256"/>
      <c r="BY329" s="1256"/>
    </row>
    <row r="330" spans="1:77" s="1256" customFormat="1" hidden="1">
      <c r="A330" s="1380"/>
      <c r="B330" s="1273"/>
      <c r="C330" s="1330" t="s">
        <v>1256</v>
      </c>
      <c r="D330" s="1262"/>
      <c r="E330" s="1262"/>
      <c r="F330" s="1262"/>
      <c r="G330" s="1262"/>
      <c r="H330" s="1270"/>
      <c r="I330" s="1262"/>
      <c r="J330" s="1262"/>
      <c r="K330" s="1262"/>
      <c r="L330" s="1331" t="s">
        <v>1426</v>
      </c>
      <c r="M330" s="1331"/>
      <c r="N330" s="1262"/>
      <c r="O330" s="1262"/>
      <c r="P330" s="1262"/>
      <c r="Q330" s="1262"/>
      <c r="R330" s="1332" t="s">
        <v>747</v>
      </c>
      <c r="S330" s="1332">
        <v>0</v>
      </c>
      <c r="T330" s="1333" t="s">
        <v>233</v>
      </c>
      <c r="U330" s="1332">
        <v>0</v>
      </c>
      <c r="V330" s="1332">
        <v>0</v>
      </c>
      <c r="W330" s="1332">
        <v>0</v>
      </c>
      <c r="X330" s="1332">
        <v>0</v>
      </c>
      <c r="Y330" s="1332">
        <v>0</v>
      </c>
      <c r="Z330" s="1262"/>
      <c r="AA330" s="1262"/>
      <c r="AB330" s="1262"/>
      <c r="AC330" s="1262"/>
      <c r="AD330" s="1262"/>
      <c r="AE330" s="1262"/>
      <c r="AF330" s="1262"/>
      <c r="AG330" s="1262"/>
      <c r="AH330" s="1262"/>
      <c r="AI330" s="1262"/>
      <c r="AJ330" s="1262"/>
      <c r="AK330" s="1262"/>
      <c r="AL330" s="1262"/>
      <c r="AM330" s="1262"/>
      <c r="AN330" s="1262"/>
      <c r="AO330" s="1262"/>
      <c r="AP330" s="1262"/>
      <c r="AQ330" s="1331" t="s">
        <v>204</v>
      </c>
      <c r="AR330" s="1331">
        <v>2003</v>
      </c>
      <c r="AS330" s="1262"/>
      <c r="AT330" s="1262"/>
      <c r="AU330" s="1262"/>
      <c r="AV330" s="1334">
        <v>700000</v>
      </c>
      <c r="AW330" s="1270"/>
      <c r="AX330" s="1270"/>
      <c r="AY330" s="1270"/>
      <c r="AZ330" s="1270"/>
      <c r="BA330" s="1392" t="s">
        <v>1840</v>
      </c>
      <c r="BB330" s="1374"/>
      <c r="BC330" s="1270"/>
      <c r="BD330" s="1270"/>
    </row>
    <row r="331" spans="1:77" s="1256" customFormat="1" hidden="1">
      <c r="A331" s="1380"/>
      <c r="B331" s="1273"/>
      <c r="C331" s="1330" t="s">
        <v>1249</v>
      </c>
      <c r="D331" s="1262"/>
      <c r="E331" s="1262"/>
      <c r="F331" s="1262"/>
      <c r="G331" s="1262"/>
      <c r="H331" s="1270"/>
      <c r="I331" s="1262"/>
      <c r="J331" s="1262"/>
      <c r="K331" s="1262"/>
      <c r="L331" s="1331" t="s">
        <v>1408</v>
      </c>
      <c r="M331" s="1331"/>
      <c r="N331" s="1262"/>
      <c r="O331" s="1262"/>
      <c r="P331" s="1262"/>
      <c r="Q331" s="1262"/>
      <c r="R331" s="1332" t="s">
        <v>1505</v>
      </c>
      <c r="S331" s="1332">
        <v>0</v>
      </c>
      <c r="T331" s="1333" t="s">
        <v>222</v>
      </c>
      <c r="U331" s="1332">
        <v>0</v>
      </c>
      <c r="V331" s="1332">
        <v>0</v>
      </c>
      <c r="W331" s="1332">
        <v>0</v>
      </c>
      <c r="X331" s="1332">
        <v>0</v>
      </c>
      <c r="Y331" s="1332">
        <v>0</v>
      </c>
      <c r="Z331" s="1262"/>
      <c r="AA331" s="1262"/>
      <c r="AB331" s="1262"/>
      <c r="AC331" s="1262"/>
      <c r="AD331" s="1262"/>
      <c r="AE331" s="1262"/>
      <c r="AF331" s="1262"/>
      <c r="AG331" s="1262"/>
      <c r="AH331" s="1262"/>
      <c r="AI331" s="1262"/>
      <c r="AJ331" s="1262"/>
      <c r="AK331" s="1262"/>
      <c r="AL331" s="1262"/>
      <c r="AM331" s="1262"/>
      <c r="AN331" s="1262"/>
      <c r="AO331" s="1262"/>
      <c r="AP331" s="1262"/>
      <c r="AQ331" s="1331" t="s">
        <v>204</v>
      </c>
      <c r="AR331" s="1331">
        <v>2005</v>
      </c>
      <c r="AS331" s="1262"/>
      <c r="AT331" s="1262"/>
      <c r="AU331" s="1262"/>
      <c r="AV331" s="1334">
        <v>1950000</v>
      </c>
      <c r="AW331" s="1270"/>
      <c r="AX331" s="1270"/>
      <c r="AY331" s="1270"/>
      <c r="AZ331" s="1270"/>
      <c r="BA331" s="1392" t="s">
        <v>1840</v>
      </c>
      <c r="BB331" s="1374"/>
      <c r="BC331" s="1270"/>
      <c r="BD331" s="1270"/>
    </row>
    <row r="332" spans="1:77" s="1256" customFormat="1" hidden="1">
      <c r="A332" s="1380"/>
      <c r="B332" s="1273"/>
      <c r="C332" s="1330" t="s">
        <v>1249</v>
      </c>
      <c r="D332" s="1262"/>
      <c r="E332" s="1262"/>
      <c r="F332" s="1262"/>
      <c r="G332" s="1262"/>
      <c r="H332" s="1270"/>
      <c r="I332" s="1262"/>
      <c r="J332" s="1262"/>
      <c r="K332" s="1262"/>
      <c r="L332" s="1331" t="s">
        <v>1408</v>
      </c>
      <c r="M332" s="1331"/>
      <c r="N332" s="1262"/>
      <c r="O332" s="1262"/>
      <c r="P332" s="1262"/>
      <c r="Q332" s="1262"/>
      <c r="R332" s="1332" t="s">
        <v>1506</v>
      </c>
      <c r="S332" s="1332">
        <v>0</v>
      </c>
      <c r="T332" s="1333" t="s">
        <v>222</v>
      </c>
      <c r="U332" s="1332">
        <v>0</v>
      </c>
      <c r="V332" s="1332">
        <v>0</v>
      </c>
      <c r="W332" s="1332">
        <v>0</v>
      </c>
      <c r="X332" s="1332">
        <v>0</v>
      </c>
      <c r="Y332" s="1332">
        <v>0</v>
      </c>
      <c r="Z332" s="1262"/>
      <c r="AA332" s="1262"/>
      <c r="AB332" s="1262"/>
      <c r="AC332" s="1262"/>
      <c r="AD332" s="1262"/>
      <c r="AE332" s="1262"/>
      <c r="AF332" s="1262"/>
      <c r="AG332" s="1262"/>
      <c r="AH332" s="1262"/>
      <c r="AI332" s="1262"/>
      <c r="AJ332" s="1262"/>
      <c r="AK332" s="1262"/>
      <c r="AL332" s="1262"/>
      <c r="AM332" s="1262"/>
      <c r="AN332" s="1262"/>
      <c r="AO332" s="1262"/>
      <c r="AP332" s="1262"/>
      <c r="AQ332" s="1331" t="s">
        <v>204</v>
      </c>
      <c r="AR332" s="1331">
        <v>2003</v>
      </c>
      <c r="AS332" s="1262"/>
      <c r="AT332" s="1262"/>
      <c r="AU332" s="1262"/>
      <c r="AV332" s="1334">
        <v>2250000</v>
      </c>
      <c r="AW332" s="1270"/>
      <c r="AX332" s="1270"/>
      <c r="AY332" s="1270"/>
      <c r="AZ332" s="1270"/>
      <c r="BA332" s="1392" t="s">
        <v>1840</v>
      </c>
      <c r="BB332" s="1374"/>
      <c r="BC332" s="1270"/>
      <c r="BD332" s="1270"/>
    </row>
    <row r="333" spans="1:77" s="1256" customFormat="1" hidden="1">
      <c r="A333" s="1380"/>
      <c r="B333" s="1273"/>
      <c r="C333" s="1330" t="s">
        <v>1225</v>
      </c>
      <c r="D333" s="1262"/>
      <c r="E333" s="1262"/>
      <c r="F333" s="1262"/>
      <c r="G333" s="1262"/>
      <c r="H333" s="1270"/>
      <c r="I333" s="1262"/>
      <c r="J333" s="1262"/>
      <c r="K333" s="1262"/>
      <c r="L333" s="1331" t="s">
        <v>1388</v>
      </c>
      <c r="M333" s="1331"/>
      <c r="N333" s="1262"/>
      <c r="O333" s="1262"/>
      <c r="P333" s="1262"/>
      <c r="Q333" s="1262"/>
      <c r="R333" s="1332" t="s">
        <v>1465</v>
      </c>
      <c r="S333" s="1332">
        <v>0</v>
      </c>
      <c r="T333" s="1333" t="s">
        <v>222</v>
      </c>
      <c r="U333" s="1332">
        <v>0</v>
      </c>
      <c r="V333" s="1332">
        <v>0</v>
      </c>
      <c r="W333" s="1332">
        <v>0</v>
      </c>
      <c r="X333" s="1332">
        <v>0</v>
      </c>
      <c r="Y333" s="1332">
        <v>0</v>
      </c>
      <c r="Z333" s="1262"/>
      <c r="AA333" s="1262"/>
      <c r="AB333" s="1262"/>
      <c r="AC333" s="1262"/>
      <c r="AD333" s="1262"/>
      <c r="AE333" s="1262"/>
      <c r="AF333" s="1262"/>
      <c r="AG333" s="1262"/>
      <c r="AH333" s="1262"/>
      <c r="AI333" s="1262"/>
      <c r="AJ333" s="1262"/>
      <c r="AK333" s="1262"/>
      <c r="AL333" s="1262"/>
      <c r="AM333" s="1262"/>
      <c r="AN333" s="1262"/>
      <c r="AO333" s="1262"/>
      <c r="AP333" s="1262"/>
      <c r="AQ333" s="1331" t="s">
        <v>204</v>
      </c>
      <c r="AR333" s="1331">
        <v>2005</v>
      </c>
      <c r="AS333" s="1262"/>
      <c r="AT333" s="1262"/>
      <c r="AU333" s="1262"/>
      <c r="AV333" s="1334">
        <v>1500000</v>
      </c>
      <c r="AW333" s="1270"/>
      <c r="AX333" s="1270"/>
      <c r="AY333" s="1270"/>
      <c r="AZ333" s="1270"/>
      <c r="BA333" s="1392" t="s">
        <v>1840</v>
      </c>
      <c r="BB333" s="1374"/>
      <c r="BC333" s="1270"/>
      <c r="BD333" s="1270"/>
    </row>
    <row r="334" spans="1:77" s="1256" customFormat="1" hidden="1">
      <c r="A334" s="1380"/>
      <c r="B334" s="1273"/>
      <c r="C334" s="1330" t="s">
        <v>1216</v>
      </c>
      <c r="D334" s="1262"/>
      <c r="E334" s="1262"/>
      <c r="F334" s="1262"/>
      <c r="G334" s="1262"/>
      <c r="H334" s="1270"/>
      <c r="I334" s="1262"/>
      <c r="J334" s="1262"/>
      <c r="K334" s="1262"/>
      <c r="L334" s="1331" t="s">
        <v>1380</v>
      </c>
      <c r="M334" s="1331"/>
      <c r="N334" s="1262"/>
      <c r="O334" s="1262"/>
      <c r="P334" s="1262"/>
      <c r="Q334" s="1262"/>
      <c r="R334" s="1332" t="s">
        <v>1507</v>
      </c>
      <c r="S334" s="1332">
        <v>0</v>
      </c>
      <c r="T334" s="1333" t="s">
        <v>220</v>
      </c>
      <c r="U334" s="1332">
        <v>0</v>
      </c>
      <c r="V334" s="1332">
        <v>0</v>
      </c>
      <c r="W334" s="1332">
        <v>0</v>
      </c>
      <c r="X334" s="1332">
        <v>0</v>
      </c>
      <c r="Y334" s="1332">
        <v>0</v>
      </c>
      <c r="Z334" s="1262"/>
      <c r="AA334" s="1262"/>
      <c r="AB334" s="1262"/>
      <c r="AC334" s="1262"/>
      <c r="AD334" s="1262"/>
      <c r="AE334" s="1262"/>
      <c r="AF334" s="1262"/>
      <c r="AG334" s="1262"/>
      <c r="AH334" s="1262"/>
      <c r="AI334" s="1262"/>
      <c r="AJ334" s="1262"/>
      <c r="AK334" s="1262"/>
      <c r="AL334" s="1262"/>
      <c r="AM334" s="1262"/>
      <c r="AN334" s="1262"/>
      <c r="AO334" s="1262"/>
      <c r="AP334" s="1262"/>
      <c r="AQ334" s="1331" t="s">
        <v>204</v>
      </c>
      <c r="AR334" s="1331">
        <v>2005</v>
      </c>
      <c r="AS334" s="1262"/>
      <c r="AT334" s="1262"/>
      <c r="AU334" s="1262"/>
      <c r="AV334" s="1334">
        <v>62500</v>
      </c>
      <c r="AW334" s="1270"/>
      <c r="AX334" s="1270"/>
      <c r="AY334" s="1270"/>
      <c r="AZ334" s="1270"/>
      <c r="BA334" s="1392" t="s">
        <v>1840</v>
      </c>
      <c r="BB334" s="1374"/>
      <c r="BC334" s="1270"/>
      <c r="BD334" s="1270"/>
    </row>
    <row r="335" spans="1:77" s="1256" customFormat="1" hidden="1">
      <c r="A335" s="1380"/>
      <c r="B335" s="1273"/>
      <c r="C335" s="1330" t="s">
        <v>1283</v>
      </c>
      <c r="D335" s="1262"/>
      <c r="E335" s="1262"/>
      <c r="F335" s="1262"/>
      <c r="G335" s="1262"/>
      <c r="H335" s="1270"/>
      <c r="I335" s="1262"/>
      <c r="J335" s="1262"/>
      <c r="K335" s="1262"/>
      <c r="L335" s="1331" t="s">
        <v>1429</v>
      </c>
      <c r="M335" s="1331"/>
      <c r="N335" s="1262"/>
      <c r="O335" s="1262"/>
      <c r="P335" s="1262"/>
      <c r="Q335" s="1262"/>
      <c r="R335" s="1332" t="s">
        <v>1480</v>
      </c>
      <c r="S335" s="1332">
        <v>0</v>
      </c>
      <c r="T335" s="1333" t="s">
        <v>221</v>
      </c>
      <c r="U335" s="1332">
        <v>0</v>
      </c>
      <c r="V335" s="1332">
        <v>0</v>
      </c>
      <c r="W335" s="1332">
        <v>0</v>
      </c>
      <c r="X335" s="1332">
        <v>0</v>
      </c>
      <c r="Y335" s="1332">
        <v>0</v>
      </c>
      <c r="Z335" s="1262"/>
      <c r="AA335" s="1262"/>
      <c r="AB335" s="1262"/>
      <c r="AC335" s="1262"/>
      <c r="AD335" s="1262"/>
      <c r="AE335" s="1262"/>
      <c r="AF335" s="1262"/>
      <c r="AG335" s="1262"/>
      <c r="AH335" s="1262"/>
      <c r="AI335" s="1262"/>
      <c r="AJ335" s="1262"/>
      <c r="AK335" s="1262"/>
      <c r="AL335" s="1262"/>
      <c r="AM335" s="1262"/>
      <c r="AN335" s="1262"/>
      <c r="AO335" s="1262"/>
      <c r="AP335" s="1262"/>
      <c r="AQ335" s="1331" t="s">
        <v>204</v>
      </c>
      <c r="AR335" s="1331">
        <v>2003</v>
      </c>
      <c r="AS335" s="1262"/>
      <c r="AT335" s="1262"/>
      <c r="AU335" s="1262"/>
      <c r="AV335" s="1334">
        <v>260000</v>
      </c>
      <c r="AW335" s="1270"/>
      <c r="AX335" s="1270"/>
      <c r="AY335" s="1270"/>
      <c r="AZ335" s="1270"/>
      <c r="BA335" s="1392" t="s">
        <v>1840</v>
      </c>
      <c r="BB335" s="1374"/>
      <c r="BC335" s="1270"/>
      <c r="BD335" s="1270"/>
    </row>
    <row r="336" spans="1:77" s="1256" customFormat="1" hidden="1">
      <c r="A336" s="1380"/>
      <c r="B336" s="1273"/>
      <c r="C336" s="1330" t="s">
        <v>1198</v>
      </c>
      <c r="D336" s="1262"/>
      <c r="E336" s="1262"/>
      <c r="F336" s="1262"/>
      <c r="G336" s="1262"/>
      <c r="H336" s="1270" t="s">
        <v>1193</v>
      </c>
      <c r="I336" s="1262"/>
      <c r="J336" s="1262"/>
      <c r="K336" s="1262"/>
      <c r="L336" s="1331" t="s">
        <v>1364</v>
      </c>
      <c r="M336" s="1331"/>
      <c r="N336" s="1262"/>
      <c r="O336" s="1262"/>
      <c r="P336" s="1262"/>
      <c r="Q336" s="1262"/>
      <c r="R336" s="1332" t="s">
        <v>1497</v>
      </c>
      <c r="S336" s="1332">
        <v>0</v>
      </c>
      <c r="T336" s="1333" t="s">
        <v>1524</v>
      </c>
      <c r="U336" s="1332">
        <v>0</v>
      </c>
      <c r="V336" s="1332">
        <v>0</v>
      </c>
      <c r="W336" s="1332">
        <v>0</v>
      </c>
      <c r="X336" s="1332">
        <v>0</v>
      </c>
      <c r="Y336" s="1332">
        <v>0</v>
      </c>
      <c r="Z336" s="1262"/>
      <c r="AA336" s="1262"/>
      <c r="AB336" s="1262"/>
      <c r="AC336" s="1262"/>
      <c r="AD336" s="1262"/>
      <c r="AE336" s="1262"/>
      <c r="AF336" s="1262"/>
      <c r="AG336" s="1262"/>
      <c r="AH336" s="1262"/>
      <c r="AI336" s="1262"/>
      <c r="AJ336" s="1262"/>
      <c r="AK336" s="1262"/>
      <c r="AL336" s="1262"/>
      <c r="AM336" s="1262"/>
      <c r="AN336" s="1262"/>
      <c r="AO336" s="1262"/>
      <c r="AP336" s="1262"/>
      <c r="AQ336" s="1331" t="s">
        <v>204</v>
      </c>
      <c r="AR336" s="1331">
        <v>2006</v>
      </c>
      <c r="AS336" s="1262"/>
      <c r="AT336" s="1262"/>
      <c r="AU336" s="1262"/>
      <c r="AV336" s="1334">
        <v>480000</v>
      </c>
      <c r="AW336" s="1270" t="s">
        <v>123</v>
      </c>
      <c r="AX336" s="1270"/>
      <c r="AY336" s="1270" t="s">
        <v>1795</v>
      </c>
      <c r="AZ336" s="1270" t="s">
        <v>1193</v>
      </c>
      <c r="BA336" s="1385"/>
      <c r="BB336" s="1374"/>
      <c r="BC336" s="1270"/>
      <c r="BD336" s="1270"/>
    </row>
    <row r="337" spans="1:77" s="1256" customFormat="1" hidden="1">
      <c r="A337" s="1380"/>
      <c r="B337" s="1273"/>
      <c r="C337" s="1330" t="s">
        <v>1200</v>
      </c>
      <c r="D337" s="1262"/>
      <c r="E337" s="1262"/>
      <c r="F337" s="1262"/>
      <c r="G337" s="1262"/>
      <c r="H337" s="1270" t="s">
        <v>1193</v>
      </c>
      <c r="I337" s="1262"/>
      <c r="J337" s="1262"/>
      <c r="K337" s="1262"/>
      <c r="L337" s="1331" t="s">
        <v>1366</v>
      </c>
      <c r="M337" s="1331"/>
      <c r="N337" s="1262"/>
      <c r="O337" s="1262"/>
      <c r="P337" s="1262"/>
      <c r="Q337" s="1262"/>
      <c r="R337" s="1332" t="s">
        <v>1447</v>
      </c>
      <c r="S337" s="1332">
        <v>0</v>
      </c>
      <c r="T337" s="1333" t="s">
        <v>230</v>
      </c>
      <c r="U337" s="1332">
        <v>0</v>
      </c>
      <c r="V337" s="1332">
        <v>0</v>
      </c>
      <c r="W337" s="1332">
        <v>0</v>
      </c>
      <c r="X337" s="1332">
        <v>0</v>
      </c>
      <c r="Y337" s="1332">
        <v>0</v>
      </c>
      <c r="Z337" s="1262"/>
      <c r="AA337" s="1262"/>
      <c r="AB337" s="1262"/>
      <c r="AC337" s="1262"/>
      <c r="AD337" s="1262"/>
      <c r="AE337" s="1262"/>
      <c r="AF337" s="1262"/>
      <c r="AG337" s="1262"/>
      <c r="AH337" s="1262"/>
      <c r="AI337" s="1262"/>
      <c r="AJ337" s="1262"/>
      <c r="AK337" s="1262"/>
      <c r="AL337" s="1262"/>
      <c r="AM337" s="1262"/>
      <c r="AN337" s="1262"/>
      <c r="AO337" s="1262"/>
      <c r="AP337" s="1262"/>
      <c r="AQ337" s="1331" t="s">
        <v>204</v>
      </c>
      <c r="AR337" s="1331">
        <v>2006</v>
      </c>
      <c r="AS337" s="1262"/>
      <c r="AT337" s="1262"/>
      <c r="AU337" s="1262"/>
      <c r="AV337" s="1334">
        <v>520000</v>
      </c>
      <c r="AW337" s="1270" t="s">
        <v>123</v>
      </c>
      <c r="AX337" s="1270"/>
      <c r="AY337" s="1270" t="s">
        <v>1795</v>
      </c>
      <c r="AZ337" s="1270" t="s">
        <v>1193</v>
      </c>
      <c r="BA337" s="1385"/>
      <c r="BB337" s="1374"/>
      <c r="BC337" s="1270"/>
      <c r="BD337" s="1270"/>
    </row>
    <row r="338" spans="1:77" s="1256" customFormat="1" hidden="1">
      <c r="A338" s="1380"/>
      <c r="B338" s="1273"/>
      <c r="C338" s="1330" t="s">
        <v>1203</v>
      </c>
      <c r="D338" s="1262"/>
      <c r="E338" s="1262"/>
      <c r="F338" s="1262"/>
      <c r="G338" s="1262"/>
      <c r="H338" s="1270" t="s">
        <v>1193</v>
      </c>
      <c r="I338" s="1262"/>
      <c r="J338" s="1262"/>
      <c r="K338" s="1262"/>
      <c r="L338" s="1331" t="s">
        <v>1369</v>
      </c>
      <c r="M338" s="1331"/>
      <c r="N338" s="1262"/>
      <c r="O338" s="1262"/>
      <c r="P338" s="1262"/>
      <c r="Q338" s="1262"/>
      <c r="R338" s="1332" t="s">
        <v>1508</v>
      </c>
      <c r="S338" s="1332">
        <v>0</v>
      </c>
      <c r="T338" s="1333" t="s">
        <v>1525</v>
      </c>
      <c r="U338" s="1332">
        <v>0</v>
      </c>
      <c r="V338" s="1332">
        <v>0</v>
      </c>
      <c r="W338" s="1332">
        <v>0</v>
      </c>
      <c r="X338" s="1332">
        <v>0</v>
      </c>
      <c r="Y338" s="1332">
        <v>0</v>
      </c>
      <c r="Z338" s="1262"/>
      <c r="AA338" s="1262"/>
      <c r="AB338" s="1262"/>
      <c r="AC338" s="1262"/>
      <c r="AD338" s="1262"/>
      <c r="AE338" s="1262"/>
      <c r="AF338" s="1262"/>
      <c r="AG338" s="1262"/>
      <c r="AH338" s="1262"/>
      <c r="AI338" s="1262"/>
      <c r="AJ338" s="1262"/>
      <c r="AK338" s="1262"/>
      <c r="AL338" s="1262"/>
      <c r="AM338" s="1262"/>
      <c r="AN338" s="1262"/>
      <c r="AO338" s="1262"/>
      <c r="AP338" s="1262"/>
      <c r="AQ338" s="1331" t="s">
        <v>204</v>
      </c>
      <c r="AR338" s="1331">
        <v>2006</v>
      </c>
      <c r="AS338" s="1262"/>
      <c r="AT338" s="1262"/>
      <c r="AU338" s="1262"/>
      <c r="AV338" s="1334">
        <v>2800000</v>
      </c>
      <c r="AW338" s="1270" t="s">
        <v>123</v>
      </c>
      <c r="AX338" s="1270"/>
      <c r="AY338" s="1270" t="s">
        <v>1796</v>
      </c>
      <c r="AZ338" s="1270" t="s">
        <v>1193</v>
      </c>
      <c r="BA338" s="1385"/>
      <c r="BB338" s="1374"/>
      <c r="BC338" s="1270"/>
      <c r="BD338" s="1270"/>
    </row>
    <row r="339" spans="1:77" s="1256" customFormat="1" hidden="1">
      <c r="A339" s="1380"/>
      <c r="B339" s="1273"/>
      <c r="C339" s="1330" t="s">
        <v>1249</v>
      </c>
      <c r="D339" s="1262"/>
      <c r="E339" s="1262"/>
      <c r="F339" s="1262"/>
      <c r="G339" s="1262"/>
      <c r="H339" s="1270" t="s">
        <v>1193</v>
      </c>
      <c r="I339" s="1262"/>
      <c r="J339" s="1262"/>
      <c r="K339" s="1262"/>
      <c r="L339" s="1331" t="s">
        <v>1408</v>
      </c>
      <c r="M339" s="1331"/>
      <c r="N339" s="1262"/>
      <c r="O339" s="1262"/>
      <c r="P339" s="1262"/>
      <c r="Q339" s="1262"/>
      <c r="R339" s="1332" t="s">
        <v>1505</v>
      </c>
      <c r="S339" s="1332">
        <v>0</v>
      </c>
      <c r="T339" s="1333" t="s">
        <v>222</v>
      </c>
      <c r="U339" s="1332">
        <v>0</v>
      </c>
      <c r="V339" s="1332">
        <v>0</v>
      </c>
      <c r="W339" s="1332">
        <v>0</v>
      </c>
      <c r="X339" s="1332">
        <v>0</v>
      </c>
      <c r="Y339" s="1332">
        <v>0</v>
      </c>
      <c r="Z339" s="1262"/>
      <c r="AA339" s="1262"/>
      <c r="AB339" s="1262"/>
      <c r="AC339" s="1262"/>
      <c r="AD339" s="1262"/>
      <c r="AE339" s="1262"/>
      <c r="AF339" s="1262"/>
      <c r="AG339" s="1262"/>
      <c r="AH339" s="1262"/>
      <c r="AI339" s="1262"/>
      <c r="AJ339" s="1262"/>
      <c r="AK339" s="1262"/>
      <c r="AL339" s="1262"/>
      <c r="AM339" s="1262"/>
      <c r="AN339" s="1262"/>
      <c r="AO339" s="1262"/>
      <c r="AP339" s="1262"/>
      <c r="AQ339" s="1331" t="s">
        <v>204</v>
      </c>
      <c r="AR339" s="1331">
        <v>2006</v>
      </c>
      <c r="AS339" s="1262"/>
      <c r="AT339" s="1262"/>
      <c r="AU339" s="1262"/>
      <c r="AV339" s="1334">
        <v>1040000</v>
      </c>
      <c r="AW339" s="1270" t="s">
        <v>123</v>
      </c>
      <c r="AX339" s="1270"/>
      <c r="AY339" s="1270" t="s">
        <v>1797</v>
      </c>
      <c r="AZ339" s="1270" t="s">
        <v>1193</v>
      </c>
      <c r="BA339" s="1385"/>
      <c r="BB339" s="1374"/>
      <c r="BC339" s="1270"/>
      <c r="BD339" s="1270"/>
    </row>
    <row r="340" spans="1:77" s="1256" customFormat="1" hidden="1">
      <c r="A340" s="1380"/>
      <c r="B340" s="1273"/>
      <c r="C340" s="1330" t="s">
        <v>1254</v>
      </c>
      <c r="D340" s="1262"/>
      <c r="E340" s="1262"/>
      <c r="F340" s="1262"/>
      <c r="G340" s="1262"/>
      <c r="H340" s="1270"/>
      <c r="I340" s="1262"/>
      <c r="J340" s="1262"/>
      <c r="K340" s="1262"/>
      <c r="L340" s="1331" t="s">
        <v>1412</v>
      </c>
      <c r="M340" s="1331"/>
      <c r="N340" s="1262"/>
      <c r="O340" s="1262"/>
      <c r="P340" s="1262"/>
      <c r="Q340" s="1262"/>
      <c r="R340" s="1332" t="s">
        <v>747</v>
      </c>
      <c r="S340" s="1332">
        <v>0</v>
      </c>
      <c r="T340" s="1333" t="s">
        <v>233</v>
      </c>
      <c r="U340" s="1332">
        <v>0</v>
      </c>
      <c r="V340" s="1332">
        <v>0</v>
      </c>
      <c r="W340" s="1332">
        <v>0</v>
      </c>
      <c r="X340" s="1332">
        <v>0</v>
      </c>
      <c r="Y340" s="1332">
        <v>0</v>
      </c>
      <c r="Z340" s="1262"/>
      <c r="AA340" s="1262"/>
      <c r="AB340" s="1262"/>
      <c r="AC340" s="1262"/>
      <c r="AD340" s="1262"/>
      <c r="AE340" s="1262"/>
      <c r="AF340" s="1262"/>
      <c r="AG340" s="1262"/>
      <c r="AH340" s="1262"/>
      <c r="AI340" s="1262"/>
      <c r="AJ340" s="1262"/>
      <c r="AK340" s="1262"/>
      <c r="AL340" s="1262"/>
      <c r="AM340" s="1262"/>
      <c r="AN340" s="1262"/>
      <c r="AO340" s="1262"/>
      <c r="AP340" s="1262"/>
      <c r="AQ340" s="1331" t="s">
        <v>204</v>
      </c>
      <c r="AR340" s="1331">
        <v>2004</v>
      </c>
      <c r="AS340" s="1262"/>
      <c r="AT340" s="1262"/>
      <c r="AU340" s="1262"/>
      <c r="AV340" s="1334">
        <v>700000</v>
      </c>
      <c r="AW340" s="1270"/>
      <c r="AX340" s="1270"/>
      <c r="AY340" s="1270"/>
      <c r="AZ340" s="1270"/>
      <c r="BA340" s="1392" t="s">
        <v>1840</v>
      </c>
      <c r="BB340" s="1374"/>
      <c r="BC340" s="1270"/>
      <c r="BD340" s="1270"/>
    </row>
    <row r="341" spans="1:77" s="1256" customFormat="1" hidden="1">
      <c r="A341" s="1380"/>
      <c r="B341" s="1273"/>
      <c r="C341" s="1330" t="s">
        <v>1205</v>
      </c>
      <c r="D341" s="1262"/>
      <c r="E341" s="1262"/>
      <c r="F341" s="1262"/>
      <c r="G341" s="1262"/>
      <c r="H341" s="1270"/>
      <c r="I341" s="1262"/>
      <c r="J341" s="1262"/>
      <c r="K341" s="1262"/>
      <c r="L341" s="1331" t="s">
        <v>1371</v>
      </c>
      <c r="M341" s="1331"/>
      <c r="N341" s="1262"/>
      <c r="O341" s="1262"/>
      <c r="P341" s="1262"/>
      <c r="Q341" s="1262"/>
      <c r="R341" s="1332" t="s">
        <v>1451</v>
      </c>
      <c r="S341" s="1332">
        <v>0</v>
      </c>
      <c r="T341" s="1333" t="s">
        <v>1526</v>
      </c>
      <c r="U341" s="1332">
        <v>0</v>
      </c>
      <c r="V341" s="1332">
        <v>0</v>
      </c>
      <c r="W341" s="1332">
        <v>0</v>
      </c>
      <c r="X341" s="1332">
        <v>0</v>
      </c>
      <c r="Y341" s="1332">
        <v>0</v>
      </c>
      <c r="Z341" s="1262"/>
      <c r="AA341" s="1262"/>
      <c r="AB341" s="1262"/>
      <c r="AC341" s="1262"/>
      <c r="AD341" s="1262"/>
      <c r="AE341" s="1262"/>
      <c r="AF341" s="1262"/>
      <c r="AG341" s="1262"/>
      <c r="AH341" s="1262"/>
      <c r="AI341" s="1262"/>
      <c r="AJ341" s="1262"/>
      <c r="AK341" s="1262"/>
      <c r="AL341" s="1262"/>
      <c r="AM341" s="1262"/>
      <c r="AN341" s="1262"/>
      <c r="AO341" s="1262"/>
      <c r="AP341" s="1262"/>
      <c r="AQ341" s="1331" t="s">
        <v>204</v>
      </c>
      <c r="AR341" s="1331">
        <v>2005</v>
      </c>
      <c r="AS341" s="1262"/>
      <c r="AT341" s="1262"/>
      <c r="AU341" s="1262"/>
      <c r="AV341" s="1334">
        <v>2240000</v>
      </c>
      <c r="AW341" s="1270"/>
      <c r="AX341" s="1270"/>
      <c r="AY341" s="1270"/>
      <c r="AZ341" s="1270"/>
      <c r="BA341" s="1392" t="s">
        <v>1840</v>
      </c>
      <c r="BB341" s="1374"/>
      <c r="BC341" s="1270"/>
      <c r="BD341" s="1270"/>
    </row>
    <row r="342" spans="1:77" s="1256" customFormat="1" hidden="1">
      <c r="A342" s="1380"/>
      <c r="B342" s="1273"/>
      <c r="C342" s="1330" t="s">
        <v>1284</v>
      </c>
      <c r="D342" s="1262"/>
      <c r="E342" s="1262"/>
      <c r="F342" s="1262"/>
      <c r="G342" s="1262"/>
      <c r="H342" s="1270"/>
      <c r="I342" s="1262"/>
      <c r="J342" s="1262"/>
      <c r="K342" s="1262"/>
      <c r="L342" s="1331" t="s">
        <v>1430</v>
      </c>
      <c r="M342" s="1331"/>
      <c r="N342" s="1262"/>
      <c r="O342" s="1262"/>
      <c r="P342" s="1262"/>
      <c r="Q342" s="1262"/>
      <c r="R342" s="1332" t="s">
        <v>1462</v>
      </c>
      <c r="S342" s="1332">
        <v>0</v>
      </c>
      <c r="T342" s="1333" t="s">
        <v>221</v>
      </c>
      <c r="U342" s="1332">
        <v>0</v>
      </c>
      <c r="V342" s="1332">
        <v>0</v>
      </c>
      <c r="W342" s="1332">
        <v>0</v>
      </c>
      <c r="X342" s="1332">
        <v>0</v>
      </c>
      <c r="Y342" s="1332">
        <v>0</v>
      </c>
      <c r="Z342" s="1262"/>
      <c r="AA342" s="1262"/>
      <c r="AB342" s="1262"/>
      <c r="AC342" s="1262"/>
      <c r="AD342" s="1262"/>
      <c r="AE342" s="1262"/>
      <c r="AF342" s="1262"/>
      <c r="AG342" s="1262"/>
      <c r="AH342" s="1262"/>
      <c r="AI342" s="1262"/>
      <c r="AJ342" s="1262"/>
      <c r="AK342" s="1262"/>
      <c r="AL342" s="1262"/>
      <c r="AM342" s="1262"/>
      <c r="AN342" s="1262"/>
      <c r="AO342" s="1262"/>
      <c r="AP342" s="1262"/>
      <c r="AQ342" s="1331" t="s">
        <v>204</v>
      </c>
      <c r="AR342" s="1331">
        <v>2005</v>
      </c>
      <c r="AS342" s="1262"/>
      <c r="AT342" s="1262"/>
      <c r="AU342" s="1262"/>
      <c r="AV342" s="1334">
        <v>160000</v>
      </c>
      <c r="AW342" s="1270"/>
      <c r="AX342" s="1270"/>
      <c r="AY342" s="1270"/>
      <c r="AZ342" s="1270"/>
      <c r="BA342" s="1392" t="s">
        <v>1840</v>
      </c>
      <c r="BB342" s="1374"/>
      <c r="BC342" s="1270"/>
      <c r="BD342" s="1270"/>
    </row>
    <row r="343" spans="1:77" s="1256" customFormat="1" hidden="1">
      <c r="A343" s="1380"/>
      <c r="B343" s="1273"/>
      <c r="C343" s="1330" t="s">
        <v>1285</v>
      </c>
      <c r="D343" s="1262"/>
      <c r="E343" s="1262"/>
      <c r="F343" s="1262"/>
      <c r="G343" s="1262"/>
      <c r="H343" s="1270"/>
      <c r="I343" s="1262"/>
      <c r="J343" s="1262"/>
      <c r="K343" s="1262"/>
      <c r="L343" s="1331" t="s">
        <v>1431</v>
      </c>
      <c r="M343" s="1331"/>
      <c r="N343" s="1262"/>
      <c r="O343" s="1262"/>
      <c r="P343" s="1262"/>
      <c r="Q343" s="1262"/>
      <c r="R343" s="1332" t="s">
        <v>1509</v>
      </c>
      <c r="S343" s="1332">
        <v>0</v>
      </c>
      <c r="T343" s="1333" t="s">
        <v>225</v>
      </c>
      <c r="U343" s="1332">
        <v>0</v>
      </c>
      <c r="V343" s="1332">
        <v>0</v>
      </c>
      <c r="W343" s="1332">
        <v>0</v>
      </c>
      <c r="X343" s="1332">
        <v>0</v>
      </c>
      <c r="Y343" s="1332">
        <v>0</v>
      </c>
      <c r="Z343" s="1262"/>
      <c r="AA343" s="1262"/>
      <c r="AB343" s="1262"/>
      <c r="AC343" s="1262"/>
      <c r="AD343" s="1262"/>
      <c r="AE343" s="1262"/>
      <c r="AF343" s="1262"/>
      <c r="AG343" s="1262"/>
      <c r="AH343" s="1262"/>
      <c r="AI343" s="1262"/>
      <c r="AJ343" s="1262"/>
      <c r="AK343" s="1262"/>
      <c r="AL343" s="1262"/>
      <c r="AM343" s="1262"/>
      <c r="AN343" s="1262"/>
      <c r="AO343" s="1262"/>
      <c r="AP343" s="1262"/>
      <c r="AQ343" s="1331" t="s">
        <v>204</v>
      </c>
      <c r="AR343" s="1331">
        <v>2005</v>
      </c>
      <c r="AS343" s="1262"/>
      <c r="AT343" s="1262"/>
      <c r="AU343" s="1262"/>
      <c r="AV343" s="1334">
        <v>240000</v>
      </c>
      <c r="AW343" s="1270"/>
      <c r="AX343" s="1270"/>
      <c r="AY343" s="1270"/>
      <c r="AZ343" s="1270"/>
      <c r="BA343" s="1392" t="s">
        <v>1840</v>
      </c>
      <c r="BB343" s="1374"/>
      <c r="BC343" s="1270"/>
      <c r="BD343" s="1270"/>
    </row>
    <row r="344" spans="1:77" s="1256" customFormat="1" hidden="1">
      <c r="A344" s="1380"/>
      <c r="B344" s="1273"/>
      <c r="C344" s="1330" t="s">
        <v>1286</v>
      </c>
      <c r="D344" s="1262"/>
      <c r="E344" s="1262"/>
      <c r="F344" s="1262"/>
      <c r="G344" s="1262"/>
      <c r="H344" s="1270" t="s">
        <v>1193</v>
      </c>
      <c r="I344" s="1262"/>
      <c r="J344" s="1262"/>
      <c r="K344" s="1262"/>
      <c r="L344" s="1331" t="s">
        <v>1432</v>
      </c>
      <c r="M344" s="1331"/>
      <c r="N344" s="1262"/>
      <c r="O344" s="1262"/>
      <c r="P344" s="1262"/>
      <c r="Q344" s="1262"/>
      <c r="R344" s="1332" t="s">
        <v>1465</v>
      </c>
      <c r="S344" s="1332">
        <v>0</v>
      </c>
      <c r="T344" s="1333" t="s">
        <v>221</v>
      </c>
      <c r="U344" s="1332">
        <v>0</v>
      </c>
      <c r="V344" s="1332">
        <v>0</v>
      </c>
      <c r="W344" s="1332">
        <v>0</v>
      </c>
      <c r="X344" s="1332">
        <v>0</v>
      </c>
      <c r="Y344" s="1332">
        <v>0</v>
      </c>
      <c r="Z344" s="1262"/>
      <c r="AA344" s="1262"/>
      <c r="AB344" s="1262"/>
      <c r="AC344" s="1262"/>
      <c r="AD344" s="1262"/>
      <c r="AE344" s="1262"/>
      <c r="AF344" s="1262"/>
      <c r="AG344" s="1262"/>
      <c r="AH344" s="1262"/>
      <c r="AI344" s="1262"/>
      <c r="AJ344" s="1262"/>
      <c r="AK344" s="1262"/>
      <c r="AL344" s="1262"/>
      <c r="AM344" s="1262"/>
      <c r="AN344" s="1262"/>
      <c r="AO344" s="1262"/>
      <c r="AP344" s="1262"/>
      <c r="AQ344" s="1331" t="s">
        <v>204</v>
      </c>
      <c r="AR344" s="1331">
        <v>2005</v>
      </c>
      <c r="AS344" s="1262"/>
      <c r="AT344" s="1262"/>
      <c r="AU344" s="1262"/>
      <c r="AV344" s="1334">
        <v>1125000</v>
      </c>
      <c r="AW344" s="1270" t="s">
        <v>123</v>
      </c>
      <c r="AX344" s="1270"/>
      <c r="AY344" s="1270" t="s">
        <v>1567</v>
      </c>
      <c r="AZ344" s="1270" t="s">
        <v>1193</v>
      </c>
      <c r="BA344" s="1395"/>
      <c r="BB344" s="1374"/>
      <c r="BC344" s="1270"/>
      <c r="BD344" s="1270"/>
    </row>
    <row r="345" spans="1:77" s="1257" customFormat="1" hidden="1">
      <c r="A345" s="1380"/>
      <c r="B345" s="1273"/>
      <c r="C345" s="1330" t="s">
        <v>1212</v>
      </c>
      <c r="D345" s="1262"/>
      <c r="E345" s="1262"/>
      <c r="F345" s="1262"/>
      <c r="G345" s="1262"/>
      <c r="H345" s="1270"/>
      <c r="I345" s="1262"/>
      <c r="J345" s="1262"/>
      <c r="K345" s="1262"/>
      <c r="L345" s="1331" t="s">
        <v>1425</v>
      </c>
      <c r="M345" s="1331"/>
      <c r="N345" s="1262"/>
      <c r="O345" s="1262"/>
      <c r="P345" s="1262"/>
      <c r="Q345" s="1262"/>
      <c r="R345" s="1332" t="s">
        <v>1489</v>
      </c>
      <c r="S345" s="1332">
        <v>0</v>
      </c>
      <c r="T345" s="1333" t="s">
        <v>1524</v>
      </c>
      <c r="U345" s="1332">
        <v>0</v>
      </c>
      <c r="V345" s="1332">
        <v>0</v>
      </c>
      <c r="W345" s="1332">
        <v>0</v>
      </c>
      <c r="X345" s="1332">
        <v>0</v>
      </c>
      <c r="Y345" s="1332">
        <v>0</v>
      </c>
      <c r="Z345" s="1262"/>
      <c r="AA345" s="1262"/>
      <c r="AB345" s="1262"/>
      <c r="AC345" s="1262"/>
      <c r="AD345" s="1262"/>
      <c r="AE345" s="1262"/>
      <c r="AF345" s="1262"/>
      <c r="AG345" s="1262"/>
      <c r="AH345" s="1262"/>
      <c r="AI345" s="1262"/>
      <c r="AJ345" s="1262"/>
      <c r="AK345" s="1262"/>
      <c r="AL345" s="1262"/>
      <c r="AM345" s="1262"/>
      <c r="AN345" s="1262"/>
      <c r="AO345" s="1262"/>
      <c r="AP345" s="1262"/>
      <c r="AQ345" s="1331" t="s">
        <v>204</v>
      </c>
      <c r="AR345" s="1331">
        <v>2004</v>
      </c>
      <c r="AS345" s="1262"/>
      <c r="AT345" s="1262"/>
      <c r="AU345" s="1262"/>
      <c r="AV345" s="1334">
        <v>877500</v>
      </c>
      <c r="AW345" s="1270"/>
      <c r="AX345" s="1270"/>
      <c r="AY345" s="1270"/>
      <c r="AZ345" s="1270"/>
      <c r="BA345" s="1392" t="s">
        <v>1840</v>
      </c>
      <c r="BB345" s="1374"/>
      <c r="BC345" s="1270"/>
      <c r="BD345" s="1270"/>
      <c r="BE345" s="1256"/>
      <c r="BF345" s="1256"/>
      <c r="BG345" s="1256"/>
      <c r="BH345" s="1256"/>
      <c r="BI345" s="1256"/>
      <c r="BJ345" s="1256"/>
      <c r="BK345" s="1256"/>
      <c r="BL345" s="1256"/>
      <c r="BM345" s="1256"/>
      <c r="BN345" s="1256"/>
      <c r="BO345" s="1256"/>
      <c r="BP345" s="1256"/>
      <c r="BQ345" s="1256"/>
      <c r="BR345" s="1256"/>
      <c r="BS345" s="1256"/>
      <c r="BT345" s="1256"/>
      <c r="BU345" s="1256"/>
      <c r="BV345" s="1256"/>
      <c r="BW345" s="1256"/>
      <c r="BX345" s="1256"/>
      <c r="BY345" s="1256"/>
    </row>
    <row r="346" spans="1:77" s="1257" customFormat="1" hidden="1">
      <c r="A346" s="1380"/>
      <c r="B346" s="1273"/>
      <c r="C346" s="1330" t="s">
        <v>1212</v>
      </c>
      <c r="D346" s="1262"/>
      <c r="E346" s="1262"/>
      <c r="F346" s="1262"/>
      <c r="G346" s="1262"/>
      <c r="H346" s="1270"/>
      <c r="I346" s="1262"/>
      <c r="J346" s="1262"/>
      <c r="K346" s="1262"/>
      <c r="L346" s="1331" t="s">
        <v>1425</v>
      </c>
      <c r="M346" s="1331"/>
      <c r="N346" s="1262"/>
      <c r="O346" s="1262"/>
      <c r="P346" s="1262"/>
      <c r="Q346" s="1262"/>
      <c r="R346" s="1332" t="s">
        <v>747</v>
      </c>
      <c r="S346" s="1332">
        <v>0</v>
      </c>
      <c r="T346" s="1333" t="s">
        <v>1527</v>
      </c>
      <c r="U346" s="1332">
        <v>0</v>
      </c>
      <c r="V346" s="1332">
        <v>0</v>
      </c>
      <c r="W346" s="1332">
        <v>0</v>
      </c>
      <c r="X346" s="1332">
        <v>0</v>
      </c>
      <c r="Y346" s="1332">
        <v>0</v>
      </c>
      <c r="Z346" s="1262"/>
      <c r="AA346" s="1262"/>
      <c r="AB346" s="1262"/>
      <c r="AC346" s="1262"/>
      <c r="AD346" s="1262"/>
      <c r="AE346" s="1262"/>
      <c r="AF346" s="1262"/>
      <c r="AG346" s="1262"/>
      <c r="AH346" s="1262"/>
      <c r="AI346" s="1262"/>
      <c r="AJ346" s="1262"/>
      <c r="AK346" s="1262"/>
      <c r="AL346" s="1262"/>
      <c r="AM346" s="1262"/>
      <c r="AN346" s="1262"/>
      <c r="AO346" s="1262"/>
      <c r="AP346" s="1262"/>
      <c r="AQ346" s="1331" t="s">
        <v>204</v>
      </c>
      <c r="AR346" s="1331">
        <v>2004</v>
      </c>
      <c r="AS346" s="1262"/>
      <c r="AT346" s="1262"/>
      <c r="AU346" s="1262"/>
      <c r="AV346" s="1334">
        <v>595000</v>
      </c>
      <c r="AW346" s="1270"/>
      <c r="AX346" s="1270"/>
      <c r="AY346" s="1270"/>
      <c r="AZ346" s="1270"/>
      <c r="BA346" s="1392" t="s">
        <v>1840</v>
      </c>
      <c r="BB346" s="1374"/>
      <c r="BC346" s="1270"/>
      <c r="BD346" s="1270"/>
      <c r="BE346" s="1256"/>
      <c r="BF346" s="1256"/>
      <c r="BG346" s="1256"/>
      <c r="BH346" s="1256"/>
      <c r="BI346" s="1256"/>
      <c r="BJ346" s="1256"/>
      <c r="BK346" s="1256"/>
      <c r="BL346" s="1256"/>
      <c r="BM346" s="1256"/>
      <c r="BN346" s="1256"/>
      <c r="BO346" s="1256"/>
      <c r="BP346" s="1256"/>
      <c r="BQ346" s="1256"/>
      <c r="BR346" s="1256"/>
      <c r="BS346" s="1256"/>
      <c r="BT346" s="1256"/>
      <c r="BU346" s="1256"/>
      <c r="BV346" s="1256"/>
      <c r="BW346" s="1256"/>
      <c r="BX346" s="1256"/>
      <c r="BY346" s="1256"/>
    </row>
    <row r="347" spans="1:77" s="1257" customFormat="1" hidden="1">
      <c r="A347" s="1380"/>
      <c r="B347" s="1273"/>
      <c r="C347" s="1330" t="s">
        <v>1200</v>
      </c>
      <c r="D347" s="1262"/>
      <c r="E347" s="1262"/>
      <c r="F347" s="1262"/>
      <c r="G347" s="1262"/>
      <c r="H347" s="1270"/>
      <c r="I347" s="1262"/>
      <c r="J347" s="1262"/>
      <c r="K347" s="1262"/>
      <c r="L347" s="1331" t="s">
        <v>1366</v>
      </c>
      <c r="M347" s="1331"/>
      <c r="N347" s="1262"/>
      <c r="O347" s="1262"/>
      <c r="P347" s="1262"/>
      <c r="Q347" s="1262"/>
      <c r="R347" s="1332" t="s">
        <v>1498</v>
      </c>
      <c r="S347" s="1332">
        <v>0</v>
      </c>
      <c r="T347" s="1333" t="s">
        <v>1523</v>
      </c>
      <c r="U347" s="1332">
        <v>0</v>
      </c>
      <c r="V347" s="1332">
        <v>0</v>
      </c>
      <c r="W347" s="1332">
        <v>0</v>
      </c>
      <c r="X347" s="1332">
        <v>0</v>
      </c>
      <c r="Y347" s="1332">
        <v>0</v>
      </c>
      <c r="Z347" s="1262"/>
      <c r="AA347" s="1262"/>
      <c r="AB347" s="1262"/>
      <c r="AC347" s="1262"/>
      <c r="AD347" s="1262"/>
      <c r="AE347" s="1262"/>
      <c r="AF347" s="1262"/>
      <c r="AG347" s="1262"/>
      <c r="AH347" s="1262"/>
      <c r="AI347" s="1262"/>
      <c r="AJ347" s="1262"/>
      <c r="AK347" s="1262"/>
      <c r="AL347" s="1262"/>
      <c r="AM347" s="1262"/>
      <c r="AN347" s="1262"/>
      <c r="AO347" s="1262"/>
      <c r="AP347" s="1262"/>
      <c r="AQ347" s="1331" t="s">
        <v>204</v>
      </c>
      <c r="AR347" s="1331">
        <v>2004</v>
      </c>
      <c r="AS347" s="1262"/>
      <c r="AT347" s="1262"/>
      <c r="AU347" s="1262"/>
      <c r="AV347" s="1334">
        <v>455000</v>
      </c>
      <c r="AW347" s="1270"/>
      <c r="AX347" s="1270"/>
      <c r="AY347" s="1270"/>
      <c r="AZ347" s="1270"/>
      <c r="BA347" s="1392" t="s">
        <v>1840</v>
      </c>
      <c r="BB347" s="1374"/>
      <c r="BC347" s="1270"/>
      <c r="BD347" s="1270"/>
      <c r="BE347" s="1256"/>
      <c r="BF347" s="1256"/>
      <c r="BG347" s="1256"/>
      <c r="BH347" s="1256"/>
      <c r="BI347" s="1256"/>
      <c r="BJ347" s="1256"/>
      <c r="BK347" s="1256"/>
      <c r="BL347" s="1256"/>
      <c r="BM347" s="1256"/>
      <c r="BN347" s="1256"/>
      <c r="BO347" s="1256"/>
      <c r="BP347" s="1256"/>
      <c r="BQ347" s="1256"/>
      <c r="BR347" s="1256"/>
      <c r="BS347" s="1256"/>
      <c r="BT347" s="1256"/>
      <c r="BU347" s="1256"/>
      <c r="BV347" s="1256"/>
      <c r="BW347" s="1256"/>
      <c r="BX347" s="1256"/>
      <c r="BY347" s="1256"/>
    </row>
    <row r="348" spans="1:77" s="1257" customFormat="1" hidden="1">
      <c r="A348" s="1380"/>
      <c r="B348" s="1273"/>
      <c r="C348" s="1330" t="s">
        <v>1211</v>
      </c>
      <c r="D348" s="1262"/>
      <c r="E348" s="1262"/>
      <c r="F348" s="1262"/>
      <c r="G348" s="1262"/>
      <c r="H348" s="1270"/>
      <c r="I348" s="1262"/>
      <c r="J348" s="1262"/>
      <c r="K348" s="1262"/>
      <c r="L348" s="1331" t="s">
        <v>1375</v>
      </c>
      <c r="M348" s="1331"/>
      <c r="N348" s="1262"/>
      <c r="O348" s="1262"/>
      <c r="P348" s="1262"/>
      <c r="Q348" s="1262"/>
      <c r="R348" s="1332" t="s">
        <v>747</v>
      </c>
      <c r="S348" s="1332">
        <v>0</v>
      </c>
      <c r="T348" s="1333" t="s">
        <v>1525</v>
      </c>
      <c r="U348" s="1332">
        <v>0</v>
      </c>
      <c r="V348" s="1332">
        <v>0</v>
      </c>
      <c r="W348" s="1332">
        <v>0</v>
      </c>
      <c r="X348" s="1332">
        <v>0</v>
      </c>
      <c r="Y348" s="1332">
        <v>0</v>
      </c>
      <c r="Z348" s="1262"/>
      <c r="AA348" s="1262"/>
      <c r="AB348" s="1262"/>
      <c r="AC348" s="1262"/>
      <c r="AD348" s="1262"/>
      <c r="AE348" s="1262"/>
      <c r="AF348" s="1262"/>
      <c r="AG348" s="1262"/>
      <c r="AH348" s="1262"/>
      <c r="AI348" s="1262"/>
      <c r="AJ348" s="1262"/>
      <c r="AK348" s="1262"/>
      <c r="AL348" s="1262"/>
      <c r="AM348" s="1262"/>
      <c r="AN348" s="1262"/>
      <c r="AO348" s="1262"/>
      <c r="AP348" s="1262"/>
      <c r="AQ348" s="1331" t="s">
        <v>204</v>
      </c>
      <c r="AR348" s="1331">
        <v>2004</v>
      </c>
      <c r="AS348" s="1262"/>
      <c r="AT348" s="1262"/>
      <c r="AU348" s="1262"/>
      <c r="AV348" s="1334">
        <v>525000</v>
      </c>
      <c r="AW348" s="1270"/>
      <c r="AX348" s="1270"/>
      <c r="AY348" s="1270"/>
      <c r="AZ348" s="1270"/>
      <c r="BA348" s="1392" t="s">
        <v>1840</v>
      </c>
      <c r="BB348" s="1374"/>
      <c r="BC348" s="1270"/>
      <c r="BD348" s="1270"/>
      <c r="BE348" s="1256"/>
      <c r="BF348" s="1256"/>
      <c r="BG348" s="1256"/>
      <c r="BH348" s="1256"/>
      <c r="BI348" s="1256"/>
      <c r="BJ348" s="1256"/>
      <c r="BK348" s="1256"/>
      <c r="BL348" s="1256"/>
      <c r="BM348" s="1256"/>
      <c r="BN348" s="1256"/>
      <c r="BO348" s="1256"/>
      <c r="BP348" s="1256"/>
      <c r="BQ348" s="1256"/>
      <c r="BR348" s="1256"/>
      <c r="BS348" s="1256"/>
      <c r="BT348" s="1256"/>
      <c r="BU348" s="1256"/>
      <c r="BV348" s="1256"/>
      <c r="BW348" s="1256"/>
      <c r="BX348" s="1256"/>
      <c r="BY348" s="1256"/>
    </row>
    <row r="349" spans="1:77" s="1257" customFormat="1" hidden="1">
      <c r="A349" s="1380"/>
      <c r="B349" s="1273"/>
      <c r="C349" s="1330" t="s">
        <v>1287</v>
      </c>
      <c r="D349" s="1262"/>
      <c r="E349" s="1262"/>
      <c r="F349" s="1262"/>
      <c r="G349" s="1262"/>
      <c r="H349" s="1270"/>
      <c r="I349" s="1262"/>
      <c r="J349" s="1262"/>
      <c r="K349" s="1262"/>
      <c r="L349" s="1331" t="s">
        <v>1433</v>
      </c>
      <c r="M349" s="1331"/>
      <c r="N349" s="1262"/>
      <c r="O349" s="1262"/>
      <c r="P349" s="1262"/>
      <c r="Q349" s="1262"/>
      <c r="R349" s="1332" t="s">
        <v>747</v>
      </c>
      <c r="S349" s="1332">
        <v>0</v>
      </c>
      <c r="T349" s="1333" t="s">
        <v>1540</v>
      </c>
      <c r="U349" s="1332">
        <v>0</v>
      </c>
      <c r="V349" s="1332">
        <v>0</v>
      </c>
      <c r="W349" s="1332">
        <v>0</v>
      </c>
      <c r="X349" s="1332">
        <v>0</v>
      </c>
      <c r="Y349" s="1332">
        <v>0</v>
      </c>
      <c r="Z349" s="1262"/>
      <c r="AA349" s="1262"/>
      <c r="AB349" s="1262"/>
      <c r="AC349" s="1262"/>
      <c r="AD349" s="1262"/>
      <c r="AE349" s="1262"/>
      <c r="AF349" s="1262"/>
      <c r="AG349" s="1262"/>
      <c r="AH349" s="1262"/>
      <c r="AI349" s="1262"/>
      <c r="AJ349" s="1262"/>
      <c r="AK349" s="1262"/>
      <c r="AL349" s="1262"/>
      <c r="AM349" s="1262"/>
      <c r="AN349" s="1262"/>
      <c r="AO349" s="1262"/>
      <c r="AP349" s="1262"/>
      <c r="AQ349" s="1331" t="s">
        <v>204</v>
      </c>
      <c r="AR349" s="1331">
        <v>2004</v>
      </c>
      <c r="AS349" s="1262"/>
      <c r="AT349" s="1262"/>
      <c r="AU349" s="1262"/>
      <c r="AV349" s="1334">
        <v>70000</v>
      </c>
      <c r="AW349" s="1270"/>
      <c r="AX349" s="1270"/>
      <c r="AY349" s="1270"/>
      <c r="AZ349" s="1270"/>
      <c r="BA349" s="1392" t="s">
        <v>1840</v>
      </c>
      <c r="BB349" s="1374"/>
      <c r="BC349" s="1270"/>
      <c r="BD349" s="1270"/>
      <c r="BE349" s="1256"/>
      <c r="BF349" s="1256"/>
      <c r="BG349" s="1256"/>
      <c r="BH349" s="1256"/>
      <c r="BI349" s="1256"/>
      <c r="BJ349" s="1256"/>
      <c r="BK349" s="1256"/>
      <c r="BL349" s="1256"/>
      <c r="BM349" s="1256"/>
      <c r="BN349" s="1256"/>
      <c r="BO349" s="1256"/>
      <c r="BP349" s="1256"/>
      <c r="BQ349" s="1256"/>
      <c r="BR349" s="1256"/>
      <c r="BS349" s="1256"/>
      <c r="BT349" s="1256"/>
      <c r="BU349" s="1256"/>
      <c r="BV349" s="1256"/>
      <c r="BW349" s="1256"/>
      <c r="BX349" s="1256"/>
      <c r="BY349" s="1256"/>
    </row>
    <row r="350" spans="1:77" s="1288" customFormat="1" hidden="1">
      <c r="A350" s="1380"/>
      <c r="B350" s="1283"/>
      <c r="C350" s="1335" t="s">
        <v>1219</v>
      </c>
      <c r="D350" s="1264"/>
      <c r="E350" s="1264"/>
      <c r="F350" s="1264"/>
      <c r="G350" s="1264"/>
      <c r="H350" s="1291" t="s">
        <v>1193</v>
      </c>
      <c r="I350" s="1264"/>
      <c r="J350" s="1264"/>
      <c r="K350" s="1264"/>
      <c r="L350" s="1337" t="s">
        <v>1383</v>
      </c>
      <c r="M350" s="1337"/>
      <c r="N350" s="1264"/>
      <c r="O350" s="1264"/>
      <c r="P350" s="1264"/>
      <c r="Q350" s="1264"/>
      <c r="R350" s="1336" t="s">
        <v>747</v>
      </c>
      <c r="S350" s="1336">
        <v>0</v>
      </c>
      <c r="T350" s="1342" t="s">
        <v>1524</v>
      </c>
      <c r="U350" s="1336">
        <v>0</v>
      </c>
      <c r="V350" s="1336">
        <v>0</v>
      </c>
      <c r="W350" s="1336">
        <v>0</v>
      </c>
      <c r="X350" s="1336">
        <v>0</v>
      </c>
      <c r="Y350" s="1336">
        <v>0</v>
      </c>
      <c r="Z350" s="1264"/>
      <c r="AA350" s="1264"/>
      <c r="AB350" s="1264"/>
      <c r="AC350" s="1264"/>
      <c r="AD350" s="1264"/>
      <c r="AE350" s="1264"/>
      <c r="AF350" s="1264"/>
      <c r="AG350" s="1264"/>
      <c r="AH350" s="1264"/>
      <c r="AI350" s="1264"/>
      <c r="AJ350" s="1264"/>
      <c r="AK350" s="1264"/>
      <c r="AL350" s="1264"/>
      <c r="AM350" s="1264"/>
      <c r="AN350" s="1264"/>
      <c r="AO350" s="1264"/>
      <c r="AP350" s="1264"/>
      <c r="AQ350" s="1337" t="s">
        <v>204</v>
      </c>
      <c r="AR350" s="1337">
        <v>2004</v>
      </c>
      <c r="AS350" s="1264"/>
      <c r="AT350" s="1264"/>
      <c r="AU350" s="1264"/>
      <c r="AV350" s="1338">
        <v>140000</v>
      </c>
      <c r="AW350" s="1291" t="s">
        <v>123</v>
      </c>
      <c r="AX350" s="1291"/>
      <c r="AY350" s="1294" t="s">
        <v>1798</v>
      </c>
      <c r="AZ350" s="1291" t="s">
        <v>1193</v>
      </c>
      <c r="BA350" s="1392"/>
      <c r="BB350" s="1375"/>
      <c r="BC350" s="1291"/>
      <c r="BD350" s="1291"/>
      <c r="BE350" s="1287"/>
      <c r="BF350" s="1287"/>
      <c r="BG350" s="1287"/>
      <c r="BH350" s="1287"/>
      <c r="BI350" s="1287"/>
      <c r="BJ350" s="1287"/>
      <c r="BK350" s="1287"/>
      <c r="BL350" s="1287"/>
      <c r="BM350" s="1287"/>
      <c r="BN350" s="1287"/>
      <c r="BO350" s="1287"/>
      <c r="BP350" s="1287"/>
      <c r="BQ350" s="1287"/>
      <c r="BR350" s="1287"/>
      <c r="BS350" s="1287"/>
      <c r="BT350" s="1287"/>
      <c r="BU350" s="1287"/>
      <c r="BV350" s="1287"/>
      <c r="BW350" s="1287"/>
      <c r="BX350" s="1287"/>
      <c r="BY350" s="1287"/>
    </row>
    <row r="351" spans="1:77" s="1257" customFormat="1" hidden="1">
      <c r="A351" s="1380"/>
      <c r="B351" s="1273"/>
      <c r="C351" s="1330" t="s">
        <v>1212</v>
      </c>
      <c r="D351" s="1262"/>
      <c r="E351" s="1262"/>
      <c r="F351" s="1262"/>
      <c r="G351" s="1262"/>
      <c r="H351" s="1270"/>
      <c r="I351" s="1262"/>
      <c r="J351" s="1262"/>
      <c r="K351" s="1262"/>
      <c r="L351" s="1331" t="s">
        <v>1425</v>
      </c>
      <c r="M351" s="1331"/>
      <c r="N351" s="1262"/>
      <c r="O351" s="1262"/>
      <c r="P351" s="1262"/>
      <c r="Q351" s="1262"/>
      <c r="R351" s="1332" t="s">
        <v>747</v>
      </c>
      <c r="S351" s="1332">
        <v>0</v>
      </c>
      <c r="T351" s="1333" t="s">
        <v>1527</v>
      </c>
      <c r="U351" s="1332">
        <v>0</v>
      </c>
      <c r="V351" s="1332">
        <v>0</v>
      </c>
      <c r="W351" s="1332">
        <v>0</v>
      </c>
      <c r="X351" s="1332">
        <v>0</v>
      </c>
      <c r="Y351" s="1332">
        <v>0</v>
      </c>
      <c r="Z351" s="1262"/>
      <c r="AA351" s="1262"/>
      <c r="AB351" s="1262"/>
      <c r="AC351" s="1262"/>
      <c r="AD351" s="1262"/>
      <c r="AE351" s="1262"/>
      <c r="AF351" s="1262"/>
      <c r="AG351" s="1262"/>
      <c r="AH351" s="1262"/>
      <c r="AI351" s="1262"/>
      <c r="AJ351" s="1262"/>
      <c r="AK351" s="1262"/>
      <c r="AL351" s="1262"/>
      <c r="AM351" s="1262"/>
      <c r="AN351" s="1262"/>
      <c r="AO351" s="1262"/>
      <c r="AP351" s="1262"/>
      <c r="AQ351" s="1331" t="s">
        <v>204</v>
      </c>
      <c r="AR351" s="1331">
        <v>2004</v>
      </c>
      <c r="AS351" s="1262"/>
      <c r="AT351" s="1262"/>
      <c r="AU351" s="1262"/>
      <c r="AV351" s="1334">
        <v>812500</v>
      </c>
      <c r="AW351" s="1270"/>
      <c r="AX351" s="1270"/>
      <c r="AY351" s="1270"/>
      <c r="AZ351" s="1270"/>
      <c r="BA351" s="1392" t="s">
        <v>1840</v>
      </c>
      <c r="BB351" s="1374"/>
      <c r="BC351" s="1270"/>
      <c r="BD351" s="1270"/>
      <c r="BE351" s="1256"/>
      <c r="BF351" s="1256"/>
      <c r="BG351" s="1256"/>
      <c r="BH351" s="1256"/>
      <c r="BI351" s="1256"/>
      <c r="BJ351" s="1256"/>
      <c r="BK351" s="1256"/>
      <c r="BL351" s="1256"/>
      <c r="BM351" s="1256"/>
      <c r="BN351" s="1256"/>
      <c r="BO351" s="1256"/>
      <c r="BP351" s="1256"/>
      <c r="BQ351" s="1256"/>
      <c r="BR351" s="1256"/>
      <c r="BS351" s="1256"/>
      <c r="BT351" s="1256"/>
      <c r="BU351" s="1256"/>
      <c r="BV351" s="1256"/>
      <c r="BW351" s="1256"/>
      <c r="BX351" s="1256"/>
      <c r="BY351" s="1256"/>
    </row>
    <row r="352" spans="1:77" s="1257" customFormat="1" hidden="1">
      <c r="A352" s="1380"/>
      <c r="B352" s="1273"/>
      <c r="C352" s="1330" t="s">
        <v>1204</v>
      </c>
      <c r="D352" s="1262"/>
      <c r="E352" s="1262"/>
      <c r="F352" s="1262"/>
      <c r="G352" s="1262"/>
      <c r="H352" s="1270"/>
      <c r="I352" s="1262"/>
      <c r="J352" s="1262"/>
      <c r="K352" s="1262"/>
      <c r="L352" s="1331" t="s">
        <v>1375</v>
      </c>
      <c r="M352" s="1331"/>
      <c r="N352" s="1262"/>
      <c r="O352" s="1262"/>
      <c r="P352" s="1262"/>
      <c r="Q352" s="1262"/>
      <c r="R352" s="1332" t="s">
        <v>1463</v>
      </c>
      <c r="S352" s="1332">
        <v>0</v>
      </c>
      <c r="T352" s="1333" t="s">
        <v>220</v>
      </c>
      <c r="U352" s="1332">
        <v>0</v>
      </c>
      <c r="V352" s="1332">
        <v>0</v>
      </c>
      <c r="W352" s="1332">
        <v>0</v>
      </c>
      <c r="X352" s="1332">
        <v>0</v>
      </c>
      <c r="Y352" s="1332">
        <v>0</v>
      </c>
      <c r="Z352" s="1262"/>
      <c r="AA352" s="1262"/>
      <c r="AB352" s="1262"/>
      <c r="AC352" s="1262"/>
      <c r="AD352" s="1262"/>
      <c r="AE352" s="1262"/>
      <c r="AF352" s="1262"/>
      <c r="AG352" s="1262"/>
      <c r="AH352" s="1262"/>
      <c r="AI352" s="1262"/>
      <c r="AJ352" s="1262"/>
      <c r="AK352" s="1262"/>
      <c r="AL352" s="1262"/>
      <c r="AM352" s="1262"/>
      <c r="AN352" s="1262"/>
      <c r="AO352" s="1262"/>
      <c r="AP352" s="1262"/>
      <c r="AQ352" s="1331" t="s">
        <v>204</v>
      </c>
      <c r="AR352" s="1331">
        <v>2004</v>
      </c>
      <c r="AS352" s="1262"/>
      <c r="AT352" s="1262"/>
      <c r="AU352" s="1262"/>
      <c r="AV352" s="1334">
        <v>24500</v>
      </c>
      <c r="AW352" s="1270"/>
      <c r="AX352" s="1270"/>
      <c r="AY352" s="1270"/>
      <c r="AZ352" s="1270"/>
      <c r="BA352" s="1392" t="s">
        <v>1840</v>
      </c>
      <c r="BB352" s="1374"/>
      <c r="BC352" s="1270"/>
      <c r="BD352" s="1270"/>
      <c r="BE352" s="1256"/>
      <c r="BF352" s="1256"/>
      <c r="BG352" s="1256"/>
      <c r="BH352" s="1256"/>
      <c r="BI352" s="1256"/>
      <c r="BJ352" s="1256"/>
      <c r="BK352" s="1256"/>
      <c r="BL352" s="1256"/>
      <c r="BM352" s="1256"/>
      <c r="BN352" s="1256"/>
      <c r="BO352" s="1256"/>
      <c r="BP352" s="1256"/>
      <c r="BQ352" s="1256"/>
      <c r="BR352" s="1256"/>
      <c r="BS352" s="1256"/>
      <c r="BT352" s="1256"/>
      <c r="BU352" s="1256"/>
      <c r="BV352" s="1256"/>
      <c r="BW352" s="1256"/>
      <c r="BX352" s="1256"/>
      <c r="BY352" s="1256"/>
    </row>
    <row r="353" spans="1:77" s="1257" customFormat="1" hidden="1">
      <c r="A353" s="1380"/>
      <c r="B353" s="1273"/>
      <c r="C353" s="1330" t="s">
        <v>1212</v>
      </c>
      <c r="D353" s="1262"/>
      <c r="E353" s="1262"/>
      <c r="F353" s="1262"/>
      <c r="G353" s="1262"/>
      <c r="H353" s="1270"/>
      <c r="I353" s="1262"/>
      <c r="J353" s="1262"/>
      <c r="K353" s="1262"/>
      <c r="L353" s="1331" t="s">
        <v>1425</v>
      </c>
      <c r="M353" s="1331"/>
      <c r="N353" s="1262"/>
      <c r="O353" s="1262"/>
      <c r="P353" s="1262"/>
      <c r="Q353" s="1262"/>
      <c r="R353" s="1332" t="s">
        <v>1497</v>
      </c>
      <c r="S353" s="1332">
        <v>0</v>
      </c>
      <c r="T353" s="1333" t="s">
        <v>233</v>
      </c>
      <c r="U353" s="1332">
        <v>0</v>
      </c>
      <c r="V353" s="1332">
        <v>0</v>
      </c>
      <c r="W353" s="1332">
        <v>0</v>
      </c>
      <c r="X353" s="1332">
        <v>0</v>
      </c>
      <c r="Y353" s="1332">
        <v>0</v>
      </c>
      <c r="Z353" s="1262"/>
      <c r="AA353" s="1262"/>
      <c r="AB353" s="1262"/>
      <c r="AC353" s="1262"/>
      <c r="AD353" s="1262"/>
      <c r="AE353" s="1262"/>
      <c r="AF353" s="1262"/>
      <c r="AG353" s="1262"/>
      <c r="AH353" s="1262"/>
      <c r="AI353" s="1262"/>
      <c r="AJ353" s="1262"/>
      <c r="AK353" s="1262"/>
      <c r="AL353" s="1262"/>
      <c r="AM353" s="1262"/>
      <c r="AN353" s="1262"/>
      <c r="AO353" s="1262"/>
      <c r="AP353" s="1262"/>
      <c r="AQ353" s="1331" t="s">
        <v>204</v>
      </c>
      <c r="AR353" s="1331">
        <v>2006</v>
      </c>
      <c r="AS353" s="1262"/>
      <c r="AT353" s="1262"/>
      <c r="AU353" s="1262"/>
      <c r="AV353" s="1334">
        <v>960000</v>
      </c>
      <c r="AW353" s="1270"/>
      <c r="AX353" s="1270"/>
      <c r="AY353" s="1270"/>
      <c r="AZ353" s="1270"/>
      <c r="BA353" s="1392" t="s">
        <v>1840</v>
      </c>
      <c r="BB353" s="1374"/>
      <c r="BC353" s="1270"/>
      <c r="BD353" s="1270"/>
      <c r="BE353" s="1256"/>
      <c r="BF353" s="1256"/>
      <c r="BG353" s="1256"/>
      <c r="BH353" s="1256"/>
      <c r="BI353" s="1256"/>
      <c r="BJ353" s="1256"/>
      <c r="BK353" s="1256"/>
      <c r="BL353" s="1256"/>
      <c r="BM353" s="1256"/>
      <c r="BN353" s="1256"/>
      <c r="BO353" s="1256"/>
      <c r="BP353" s="1256"/>
      <c r="BQ353" s="1256"/>
      <c r="BR353" s="1256"/>
      <c r="BS353" s="1256"/>
      <c r="BT353" s="1256"/>
      <c r="BU353" s="1256"/>
      <c r="BV353" s="1256"/>
      <c r="BW353" s="1256"/>
      <c r="BX353" s="1256"/>
      <c r="BY353" s="1256"/>
    </row>
    <row r="354" spans="1:77" s="1257" customFormat="1" hidden="1">
      <c r="A354" s="1380"/>
      <c r="B354" s="1273"/>
      <c r="C354" s="1330" t="s">
        <v>1249</v>
      </c>
      <c r="D354" s="1262"/>
      <c r="E354" s="1262"/>
      <c r="F354" s="1262"/>
      <c r="G354" s="1262"/>
      <c r="H354" s="1270"/>
      <c r="I354" s="1262"/>
      <c r="J354" s="1262"/>
      <c r="K354" s="1262"/>
      <c r="L354" s="1331" t="s">
        <v>1408</v>
      </c>
      <c r="M354" s="1331"/>
      <c r="N354" s="1262"/>
      <c r="O354" s="1262"/>
      <c r="P354" s="1262"/>
      <c r="Q354" s="1262"/>
      <c r="R354" s="1332" t="s">
        <v>1505</v>
      </c>
      <c r="S354" s="1332">
        <v>0</v>
      </c>
      <c r="T354" s="1333" t="s">
        <v>222</v>
      </c>
      <c r="U354" s="1332">
        <v>0</v>
      </c>
      <c r="V354" s="1332">
        <v>0</v>
      </c>
      <c r="W354" s="1332">
        <v>0</v>
      </c>
      <c r="X354" s="1332">
        <v>0</v>
      </c>
      <c r="Y354" s="1332">
        <v>0</v>
      </c>
      <c r="Z354" s="1262"/>
      <c r="AA354" s="1262"/>
      <c r="AB354" s="1262"/>
      <c r="AC354" s="1262"/>
      <c r="AD354" s="1262"/>
      <c r="AE354" s="1262"/>
      <c r="AF354" s="1262"/>
      <c r="AG354" s="1262"/>
      <c r="AH354" s="1262"/>
      <c r="AI354" s="1262"/>
      <c r="AJ354" s="1262"/>
      <c r="AK354" s="1262"/>
      <c r="AL354" s="1262"/>
      <c r="AM354" s="1262"/>
      <c r="AN354" s="1262"/>
      <c r="AO354" s="1262"/>
      <c r="AP354" s="1262"/>
      <c r="AQ354" s="1331" t="s">
        <v>204</v>
      </c>
      <c r="AR354" s="1331">
        <v>2006</v>
      </c>
      <c r="AS354" s="1262"/>
      <c r="AT354" s="1262"/>
      <c r="AU354" s="1262"/>
      <c r="AV354" s="1334">
        <v>1950000</v>
      </c>
      <c r="AW354" s="1270"/>
      <c r="AX354" s="1270"/>
      <c r="AY354" s="1270"/>
      <c r="AZ354" s="1270"/>
      <c r="BA354" s="1392" t="s">
        <v>1840</v>
      </c>
      <c r="BB354" s="1374"/>
      <c r="BC354" s="1270"/>
      <c r="BD354" s="1270"/>
      <c r="BE354" s="1256"/>
      <c r="BF354" s="1256"/>
      <c r="BG354" s="1256"/>
      <c r="BH354" s="1256"/>
      <c r="BI354" s="1256"/>
      <c r="BJ354" s="1256"/>
      <c r="BK354" s="1256"/>
      <c r="BL354" s="1256"/>
      <c r="BM354" s="1256"/>
      <c r="BN354" s="1256"/>
      <c r="BO354" s="1256"/>
      <c r="BP354" s="1256"/>
      <c r="BQ354" s="1256"/>
      <c r="BR354" s="1256"/>
      <c r="BS354" s="1256"/>
      <c r="BT354" s="1256"/>
      <c r="BU354" s="1256"/>
      <c r="BV354" s="1256"/>
      <c r="BW354" s="1256"/>
      <c r="BX354" s="1256"/>
      <c r="BY354" s="1256"/>
    </row>
    <row r="355" spans="1:77" s="1257" customFormat="1" hidden="1">
      <c r="A355" s="1380"/>
      <c r="B355" s="1273"/>
      <c r="C355" s="1330" t="s">
        <v>1249</v>
      </c>
      <c r="D355" s="1262"/>
      <c r="E355" s="1262"/>
      <c r="F355" s="1262"/>
      <c r="G355" s="1262"/>
      <c r="H355" s="1270"/>
      <c r="I355" s="1262"/>
      <c r="J355" s="1262"/>
      <c r="K355" s="1262"/>
      <c r="L355" s="1331" t="s">
        <v>1408</v>
      </c>
      <c r="M355" s="1331"/>
      <c r="N355" s="1262"/>
      <c r="O355" s="1262"/>
      <c r="P355" s="1262"/>
      <c r="Q355" s="1262"/>
      <c r="R355" s="1332" t="s">
        <v>1506</v>
      </c>
      <c r="S355" s="1332">
        <v>0</v>
      </c>
      <c r="T355" s="1333" t="s">
        <v>222</v>
      </c>
      <c r="U355" s="1332">
        <v>0</v>
      </c>
      <c r="V355" s="1332">
        <v>0</v>
      </c>
      <c r="W355" s="1332">
        <v>0</v>
      </c>
      <c r="X355" s="1332">
        <v>0</v>
      </c>
      <c r="Y355" s="1332">
        <v>0</v>
      </c>
      <c r="Z355" s="1262"/>
      <c r="AA355" s="1262"/>
      <c r="AB355" s="1262"/>
      <c r="AC355" s="1262"/>
      <c r="AD355" s="1262"/>
      <c r="AE355" s="1262"/>
      <c r="AF355" s="1262"/>
      <c r="AG355" s="1262"/>
      <c r="AH355" s="1262"/>
      <c r="AI355" s="1262"/>
      <c r="AJ355" s="1262"/>
      <c r="AK355" s="1262"/>
      <c r="AL355" s="1262"/>
      <c r="AM355" s="1262"/>
      <c r="AN355" s="1262"/>
      <c r="AO355" s="1262"/>
      <c r="AP355" s="1262"/>
      <c r="AQ355" s="1331" t="s">
        <v>204</v>
      </c>
      <c r="AR355" s="1331">
        <v>2006</v>
      </c>
      <c r="AS355" s="1262"/>
      <c r="AT355" s="1262"/>
      <c r="AU355" s="1262"/>
      <c r="AV355" s="1334">
        <v>975000</v>
      </c>
      <c r="AW355" s="1270"/>
      <c r="AX355" s="1270"/>
      <c r="AY355" s="1270"/>
      <c r="AZ355" s="1270"/>
      <c r="BA355" s="1392" t="s">
        <v>1840</v>
      </c>
      <c r="BB355" s="1374"/>
      <c r="BC355" s="1270"/>
      <c r="BD355" s="1270"/>
      <c r="BE355" s="1256"/>
      <c r="BF355" s="1256"/>
      <c r="BG355" s="1256"/>
      <c r="BH355" s="1256"/>
      <c r="BI355" s="1256"/>
      <c r="BJ355" s="1256"/>
      <c r="BK355" s="1256"/>
      <c r="BL355" s="1256"/>
      <c r="BM355" s="1256"/>
      <c r="BN355" s="1256"/>
      <c r="BO355" s="1256"/>
      <c r="BP355" s="1256"/>
      <c r="BQ355" s="1256"/>
      <c r="BR355" s="1256"/>
      <c r="BS355" s="1256"/>
      <c r="BT355" s="1256"/>
      <c r="BU355" s="1256"/>
      <c r="BV355" s="1256"/>
      <c r="BW355" s="1256"/>
      <c r="BX355" s="1256"/>
      <c r="BY355" s="1256"/>
    </row>
    <row r="356" spans="1:77" s="1272" customFormat="1" hidden="1">
      <c r="A356" s="1382"/>
      <c r="B356" s="1269"/>
      <c r="C356" s="1339" t="s">
        <v>1288</v>
      </c>
      <c r="D356" s="1270"/>
      <c r="E356" s="1270"/>
      <c r="F356" s="1270"/>
      <c r="G356" s="1270"/>
      <c r="H356" s="1270" t="s">
        <v>1193</v>
      </c>
      <c r="I356" s="1270"/>
      <c r="J356" s="1270"/>
      <c r="K356" s="1270"/>
      <c r="L356" s="1340" t="s">
        <v>1434</v>
      </c>
      <c r="M356" s="1340"/>
      <c r="N356" s="1270"/>
      <c r="O356" s="1270"/>
      <c r="P356" s="1270"/>
      <c r="Q356" s="1270"/>
      <c r="R356" s="1343" t="s">
        <v>1510</v>
      </c>
      <c r="S356" s="1343">
        <v>0</v>
      </c>
      <c r="T356" s="1344" t="s">
        <v>1526</v>
      </c>
      <c r="U356" s="1343">
        <v>0</v>
      </c>
      <c r="V356" s="1343">
        <v>0</v>
      </c>
      <c r="W356" s="1343">
        <v>0</v>
      </c>
      <c r="X356" s="1343">
        <v>0</v>
      </c>
      <c r="Y356" s="1343">
        <v>0</v>
      </c>
      <c r="Z356" s="1270"/>
      <c r="AA356" s="1270"/>
      <c r="AB356" s="1270"/>
      <c r="AC356" s="1270"/>
      <c r="AD356" s="1270"/>
      <c r="AE356" s="1270"/>
      <c r="AF356" s="1270"/>
      <c r="AG356" s="1270"/>
      <c r="AH356" s="1270"/>
      <c r="AI356" s="1270"/>
      <c r="AJ356" s="1270"/>
      <c r="AK356" s="1270"/>
      <c r="AL356" s="1270"/>
      <c r="AM356" s="1270"/>
      <c r="AN356" s="1270"/>
      <c r="AO356" s="1270"/>
      <c r="AP356" s="1270"/>
      <c r="AQ356" s="1340" t="s">
        <v>204</v>
      </c>
      <c r="AR356" s="1340">
        <v>2004</v>
      </c>
      <c r="AS356" s="1270"/>
      <c r="AT356" s="1270"/>
      <c r="AU356" s="1270"/>
      <c r="AV356" s="1334">
        <v>5625000</v>
      </c>
      <c r="AW356" s="1270"/>
      <c r="AX356" s="1270"/>
      <c r="AY356" s="1270"/>
      <c r="AZ356" s="1270" t="s">
        <v>1193</v>
      </c>
      <c r="BA356" s="1392" t="s">
        <v>1840</v>
      </c>
      <c r="BB356" s="1374"/>
      <c r="BC356" s="1270"/>
      <c r="BD356" s="1270"/>
      <c r="BE356" s="1271"/>
      <c r="BF356" s="1271"/>
      <c r="BG356" s="1271"/>
      <c r="BH356" s="1271"/>
      <c r="BI356" s="1271"/>
      <c r="BJ356" s="1271"/>
      <c r="BK356" s="1271"/>
      <c r="BL356" s="1271"/>
      <c r="BM356" s="1271"/>
      <c r="BN356" s="1271"/>
      <c r="BO356" s="1271"/>
      <c r="BP356" s="1271"/>
      <c r="BQ356" s="1271"/>
      <c r="BR356" s="1271"/>
      <c r="BS356" s="1271"/>
      <c r="BT356" s="1271"/>
      <c r="BU356" s="1271"/>
      <c r="BV356" s="1271"/>
      <c r="BW356" s="1271"/>
      <c r="BX356" s="1271"/>
      <c r="BY356" s="1271"/>
    </row>
    <row r="357" spans="1:77" s="1272" customFormat="1" hidden="1">
      <c r="A357" s="1382"/>
      <c r="B357" s="1269"/>
      <c r="C357" s="1339" t="s">
        <v>1202</v>
      </c>
      <c r="D357" s="1270"/>
      <c r="E357" s="1270"/>
      <c r="F357" s="1270"/>
      <c r="G357" s="1270"/>
      <c r="H357" s="1270" t="s">
        <v>1193</v>
      </c>
      <c r="I357" s="1270"/>
      <c r="J357" s="1270"/>
      <c r="K357" s="1270"/>
      <c r="L357" s="1340" t="s">
        <v>1368</v>
      </c>
      <c r="M357" s="1340"/>
      <c r="N357" s="1270"/>
      <c r="O357" s="1270"/>
      <c r="P357" s="1270"/>
      <c r="Q357" s="1270"/>
      <c r="R357" s="1343" t="s">
        <v>1449</v>
      </c>
      <c r="S357" s="1343">
        <v>0</v>
      </c>
      <c r="T357" s="1344" t="s">
        <v>221</v>
      </c>
      <c r="U357" s="1343">
        <v>0</v>
      </c>
      <c r="V357" s="1343">
        <v>0</v>
      </c>
      <c r="W357" s="1343">
        <v>0</v>
      </c>
      <c r="X357" s="1343">
        <v>0</v>
      </c>
      <c r="Y357" s="1343">
        <v>0</v>
      </c>
      <c r="Z357" s="1270"/>
      <c r="AA357" s="1270"/>
      <c r="AB357" s="1270"/>
      <c r="AC357" s="1270"/>
      <c r="AD357" s="1270"/>
      <c r="AE357" s="1270"/>
      <c r="AF357" s="1270"/>
      <c r="AG357" s="1270"/>
      <c r="AH357" s="1270"/>
      <c r="AI357" s="1270"/>
      <c r="AJ357" s="1270"/>
      <c r="AK357" s="1270"/>
      <c r="AL357" s="1270"/>
      <c r="AM357" s="1270"/>
      <c r="AN357" s="1270"/>
      <c r="AO357" s="1270"/>
      <c r="AP357" s="1270"/>
      <c r="AQ357" s="1340" t="s">
        <v>204</v>
      </c>
      <c r="AR357" s="1340">
        <v>2004</v>
      </c>
      <c r="AS357" s="1270"/>
      <c r="AT357" s="1270"/>
      <c r="AU357" s="1270"/>
      <c r="AV357" s="1334">
        <v>1050000</v>
      </c>
      <c r="AW357" s="1270"/>
      <c r="AX357" s="1270"/>
      <c r="AY357" s="1270"/>
      <c r="AZ357" s="1270" t="s">
        <v>1193</v>
      </c>
      <c r="BA357" s="1392" t="s">
        <v>1840</v>
      </c>
      <c r="BB357" s="1374"/>
      <c r="BC357" s="1270"/>
      <c r="BD357" s="1270"/>
      <c r="BE357" s="1271"/>
      <c r="BF357" s="1271"/>
      <c r="BG357" s="1271"/>
      <c r="BH357" s="1271"/>
      <c r="BI357" s="1271"/>
      <c r="BJ357" s="1271"/>
      <c r="BK357" s="1271"/>
      <c r="BL357" s="1271"/>
      <c r="BM357" s="1271"/>
      <c r="BN357" s="1271"/>
      <c r="BO357" s="1271"/>
      <c r="BP357" s="1271"/>
      <c r="BQ357" s="1271"/>
      <c r="BR357" s="1271"/>
      <c r="BS357" s="1271"/>
      <c r="BT357" s="1271"/>
      <c r="BU357" s="1271"/>
      <c r="BV357" s="1271"/>
      <c r="BW357" s="1271"/>
      <c r="BX357" s="1271"/>
      <c r="BY357" s="1271"/>
    </row>
    <row r="358" spans="1:77" s="1272" customFormat="1" hidden="1">
      <c r="A358" s="1382"/>
      <c r="B358" s="1269"/>
      <c r="C358" s="1339" t="s">
        <v>1200</v>
      </c>
      <c r="D358" s="1270"/>
      <c r="E358" s="1270"/>
      <c r="F358" s="1270"/>
      <c r="G358" s="1270"/>
      <c r="H358" s="1270"/>
      <c r="I358" s="1270"/>
      <c r="J358" s="1270"/>
      <c r="K358" s="1270"/>
      <c r="L358" s="1340" t="s">
        <v>1366</v>
      </c>
      <c r="M358" s="1340"/>
      <c r="N358" s="1270"/>
      <c r="O358" s="1270"/>
      <c r="P358" s="1270"/>
      <c r="Q358" s="1270"/>
      <c r="R358" s="1343" t="s">
        <v>747</v>
      </c>
      <c r="S358" s="1343">
        <v>0</v>
      </c>
      <c r="T358" s="1344" t="s">
        <v>230</v>
      </c>
      <c r="U358" s="1343">
        <v>0</v>
      </c>
      <c r="V358" s="1343">
        <v>0</v>
      </c>
      <c r="W358" s="1343">
        <v>0</v>
      </c>
      <c r="X358" s="1343">
        <v>0</v>
      </c>
      <c r="Y358" s="1343">
        <v>0</v>
      </c>
      <c r="Z358" s="1270"/>
      <c r="AA358" s="1270"/>
      <c r="AB358" s="1270"/>
      <c r="AC358" s="1270"/>
      <c r="AD358" s="1270"/>
      <c r="AE358" s="1270"/>
      <c r="AF358" s="1270"/>
      <c r="AG358" s="1270"/>
      <c r="AH358" s="1270"/>
      <c r="AI358" s="1270"/>
      <c r="AJ358" s="1270"/>
      <c r="AK358" s="1270"/>
      <c r="AL358" s="1270"/>
      <c r="AM358" s="1270"/>
      <c r="AN358" s="1270"/>
      <c r="AO358" s="1270"/>
      <c r="AP358" s="1270"/>
      <c r="AQ358" s="1340" t="s">
        <v>204</v>
      </c>
      <c r="AR358" s="1340">
        <v>2004</v>
      </c>
      <c r="AS358" s="1270"/>
      <c r="AT358" s="1270"/>
      <c r="AU358" s="1270"/>
      <c r="AV358" s="1334">
        <v>490000</v>
      </c>
      <c r="AW358" s="1270"/>
      <c r="AX358" s="1270"/>
      <c r="AY358" s="1270"/>
      <c r="AZ358" s="1270"/>
      <c r="BA358" s="1392" t="s">
        <v>1840</v>
      </c>
      <c r="BB358" s="1374"/>
      <c r="BC358" s="1270"/>
      <c r="BD358" s="1270"/>
      <c r="BE358" s="1271"/>
      <c r="BF358" s="1271"/>
      <c r="BG358" s="1271"/>
      <c r="BH358" s="1271"/>
      <c r="BI358" s="1271"/>
      <c r="BJ358" s="1271"/>
      <c r="BK358" s="1271"/>
      <c r="BL358" s="1271"/>
      <c r="BM358" s="1271"/>
      <c r="BN358" s="1271"/>
      <c r="BO358" s="1271"/>
      <c r="BP358" s="1271"/>
      <c r="BQ358" s="1271"/>
      <c r="BR358" s="1271"/>
      <c r="BS358" s="1271"/>
      <c r="BT358" s="1271"/>
      <c r="BU358" s="1271"/>
      <c r="BV358" s="1271"/>
      <c r="BW358" s="1271"/>
      <c r="BX358" s="1271"/>
      <c r="BY358" s="1271"/>
    </row>
    <row r="359" spans="1:77" s="1272" customFormat="1" hidden="1">
      <c r="A359" s="1382"/>
      <c r="B359" s="1269"/>
      <c r="C359" s="1339" t="s">
        <v>1200</v>
      </c>
      <c r="D359" s="1270"/>
      <c r="E359" s="1270"/>
      <c r="F359" s="1270"/>
      <c r="G359" s="1270"/>
      <c r="H359" s="1270"/>
      <c r="I359" s="1270"/>
      <c r="J359" s="1270"/>
      <c r="K359" s="1270"/>
      <c r="L359" s="1340" t="s">
        <v>1366</v>
      </c>
      <c r="M359" s="1340"/>
      <c r="N359" s="1270"/>
      <c r="O359" s="1270"/>
      <c r="P359" s="1270"/>
      <c r="Q359" s="1270"/>
      <c r="R359" s="1343" t="s">
        <v>747</v>
      </c>
      <c r="S359" s="1343">
        <v>0</v>
      </c>
      <c r="T359" s="1344" t="s">
        <v>230</v>
      </c>
      <c r="U359" s="1343">
        <v>0</v>
      </c>
      <c r="V359" s="1343">
        <v>0</v>
      </c>
      <c r="W359" s="1343">
        <v>0</v>
      </c>
      <c r="X359" s="1343">
        <v>0</v>
      </c>
      <c r="Y359" s="1343">
        <v>0</v>
      </c>
      <c r="Z359" s="1270"/>
      <c r="AA359" s="1270"/>
      <c r="AB359" s="1270"/>
      <c r="AC359" s="1270"/>
      <c r="AD359" s="1270"/>
      <c r="AE359" s="1270"/>
      <c r="AF359" s="1270"/>
      <c r="AG359" s="1270"/>
      <c r="AH359" s="1270"/>
      <c r="AI359" s="1270"/>
      <c r="AJ359" s="1270"/>
      <c r="AK359" s="1270"/>
      <c r="AL359" s="1270"/>
      <c r="AM359" s="1270"/>
      <c r="AN359" s="1270"/>
      <c r="AO359" s="1270"/>
      <c r="AP359" s="1270"/>
      <c r="AQ359" s="1340" t="s">
        <v>204</v>
      </c>
      <c r="AR359" s="1340">
        <v>2004</v>
      </c>
      <c r="AS359" s="1270"/>
      <c r="AT359" s="1270"/>
      <c r="AU359" s="1270"/>
      <c r="AV359" s="1334">
        <v>490000</v>
      </c>
      <c r="AW359" s="1270"/>
      <c r="AX359" s="1270"/>
      <c r="AY359" s="1270"/>
      <c r="AZ359" s="1270"/>
      <c r="BA359" s="1392" t="s">
        <v>1840</v>
      </c>
      <c r="BB359" s="1374"/>
      <c r="BC359" s="1270"/>
      <c r="BD359" s="1270"/>
      <c r="BE359" s="1271"/>
      <c r="BF359" s="1271"/>
      <c r="BG359" s="1271"/>
      <c r="BH359" s="1271"/>
      <c r="BI359" s="1271"/>
      <c r="BJ359" s="1271"/>
      <c r="BK359" s="1271"/>
      <c r="BL359" s="1271"/>
      <c r="BM359" s="1271"/>
      <c r="BN359" s="1271"/>
      <c r="BO359" s="1271"/>
      <c r="BP359" s="1271"/>
      <c r="BQ359" s="1271"/>
      <c r="BR359" s="1271"/>
      <c r="BS359" s="1271"/>
      <c r="BT359" s="1271"/>
      <c r="BU359" s="1271"/>
      <c r="BV359" s="1271"/>
      <c r="BW359" s="1271"/>
      <c r="BX359" s="1271"/>
      <c r="BY359" s="1271"/>
    </row>
    <row r="360" spans="1:77" s="1272" customFormat="1" hidden="1">
      <c r="A360" s="1382"/>
      <c r="B360" s="1269"/>
      <c r="C360" s="1339" t="s">
        <v>1208</v>
      </c>
      <c r="D360" s="1270"/>
      <c r="E360" s="1270"/>
      <c r="F360" s="1270"/>
      <c r="G360" s="1270"/>
      <c r="H360" s="1270"/>
      <c r="I360" s="1270"/>
      <c r="J360" s="1270"/>
      <c r="K360" s="1270"/>
      <c r="L360" s="1340" t="s">
        <v>1365</v>
      </c>
      <c r="M360" s="1340"/>
      <c r="N360" s="1270"/>
      <c r="O360" s="1270"/>
      <c r="P360" s="1270"/>
      <c r="Q360" s="1270"/>
      <c r="R360" s="1343" t="s">
        <v>747</v>
      </c>
      <c r="S360" s="1343">
        <v>0</v>
      </c>
      <c r="T360" s="1344" t="s">
        <v>233</v>
      </c>
      <c r="U360" s="1343">
        <v>0</v>
      </c>
      <c r="V360" s="1343">
        <v>0</v>
      </c>
      <c r="W360" s="1343">
        <v>0</v>
      </c>
      <c r="X360" s="1343">
        <v>0</v>
      </c>
      <c r="Y360" s="1343">
        <v>0</v>
      </c>
      <c r="Z360" s="1270"/>
      <c r="AA360" s="1270"/>
      <c r="AB360" s="1270"/>
      <c r="AC360" s="1270"/>
      <c r="AD360" s="1270"/>
      <c r="AE360" s="1270"/>
      <c r="AF360" s="1270"/>
      <c r="AG360" s="1270"/>
      <c r="AH360" s="1270"/>
      <c r="AI360" s="1270"/>
      <c r="AJ360" s="1270"/>
      <c r="AK360" s="1270"/>
      <c r="AL360" s="1270"/>
      <c r="AM360" s="1270"/>
      <c r="AN360" s="1270"/>
      <c r="AO360" s="1270"/>
      <c r="AP360" s="1270"/>
      <c r="AQ360" s="1340" t="s">
        <v>204</v>
      </c>
      <c r="AR360" s="1340">
        <v>2004</v>
      </c>
      <c r="AS360" s="1270"/>
      <c r="AT360" s="1270"/>
      <c r="AU360" s="1270"/>
      <c r="AV360" s="1334">
        <v>97500</v>
      </c>
      <c r="AW360" s="1270"/>
      <c r="AX360" s="1270"/>
      <c r="AY360" s="1270"/>
      <c r="AZ360" s="1270"/>
      <c r="BA360" s="1392" t="s">
        <v>1840</v>
      </c>
      <c r="BB360" s="1374"/>
      <c r="BC360" s="1270"/>
      <c r="BD360" s="1270"/>
      <c r="BE360" s="1271"/>
      <c r="BF360" s="1271"/>
      <c r="BG360" s="1271"/>
      <c r="BH360" s="1271"/>
      <c r="BI360" s="1271"/>
      <c r="BJ360" s="1271"/>
      <c r="BK360" s="1271"/>
      <c r="BL360" s="1271"/>
      <c r="BM360" s="1271"/>
      <c r="BN360" s="1271"/>
      <c r="BO360" s="1271"/>
      <c r="BP360" s="1271"/>
      <c r="BQ360" s="1271"/>
      <c r="BR360" s="1271"/>
      <c r="BS360" s="1271"/>
      <c r="BT360" s="1271"/>
      <c r="BU360" s="1271"/>
      <c r="BV360" s="1271"/>
      <c r="BW360" s="1271"/>
      <c r="BX360" s="1271"/>
      <c r="BY360" s="1271"/>
    </row>
    <row r="361" spans="1:77" s="1272" customFormat="1" hidden="1">
      <c r="A361" s="1382"/>
      <c r="B361" s="1269"/>
      <c r="C361" s="1339" t="s">
        <v>1230</v>
      </c>
      <c r="D361" s="1270"/>
      <c r="E361" s="1270"/>
      <c r="F361" s="1270"/>
      <c r="G361" s="1270"/>
      <c r="H361" s="1270" t="s">
        <v>1193</v>
      </c>
      <c r="I361" s="1270"/>
      <c r="J361" s="1270"/>
      <c r="K361" s="1270"/>
      <c r="L361" s="1340" t="s">
        <v>1393</v>
      </c>
      <c r="M361" s="1340"/>
      <c r="N361" s="1270"/>
      <c r="O361" s="1270"/>
      <c r="P361" s="1270"/>
      <c r="Q361" s="1270"/>
      <c r="R361" s="1343" t="s">
        <v>1483</v>
      </c>
      <c r="S361" s="1343">
        <v>0</v>
      </c>
      <c r="T361" s="1344" t="s">
        <v>1526</v>
      </c>
      <c r="U361" s="1343">
        <v>0</v>
      </c>
      <c r="V361" s="1343">
        <v>0</v>
      </c>
      <c r="W361" s="1343">
        <v>0</v>
      </c>
      <c r="X361" s="1343">
        <v>0</v>
      </c>
      <c r="Y361" s="1343">
        <v>0</v>
      </c>
      <c r="Z361" s="1270"/>
      <c r="AA361" s="1270"/>
      <c r="AB361" s="1270"/>
      <c r="AC361" s="1270"/>
      <c r="AD361" s="1270"/>
      <c r="AE361" s="1270"/>
      <c r="AF361" s="1270"/>
      <c r="AG361" s="1270"/>
      <c r="AH361" s="1270"/>
      <c r="AI361" s="1270"/>
      <c r="AJ361" s="1270"/>
      <c r="AK361" s="1270"/>
      <c r="AL361" s="1270"/>
      <c r="AM361" s="1270"/>
      <c r="AN361" s="1270"/>
      <c r="AO361" s="1270"/>
      <c r="AP361" s="1270"/>
      <c r="AQ361" s="1340" t="s">
        <v>204</v>
      </c>
      <c r="AR361" s="1340">
        <v>2006</v>
      </c>
      <c r="AS361" s="1270"/>
      <c r="AT361" s="1270"/>
      <c r="AU361" s="1270"/>
      <c r="AV361" s="1334">
        <v>700000</v>
      </c>
      <c r="AW361" s="1270"/>
      <c r="AX361" s="1270"/>
      <c r="AY361" s="1270"/>
      <c r="AZ361" s="1270" t="s">
        <v>1193</v>
      </c>
      <c r="BA361" s="1392" t="s">
        <v>1840</v>
      </c>
      <c r="BB361" s="1374"/>
      <c r="BC361" s="1270"/>
      <c r="BD361" s="1270"/>
      <c r="BE361" s="1271"/>
      <c r="BF361" s="1271"/>
      <c r="BG361" s="1271"/>
      <c r="BH361" s="1271"/>
      <c r="BI361" s="1271"/>
      <c r="BJ361" s="1271"/>
      <c r="BK361" s="1271"/>
      <c r="BL361" s="1271"/>
      <c r="BM361" s="1271"/>
      <c r="BN361" s="1271"/>
      <c r="BO361" s="1271"/>
      <c r="BP361" s="1271"/>
      <c r="BQ361" s="1271"/>
      <c r="BR361" s="1271"/>
      <c r="BS361" s="1271"/>
      <c r="BT361" s="1271"/>
      <c r="BU361" s="1271"/>
      <c r="BV361" s="1271"/>
      <c r="BW361" s="1271"/>
      <c r="BX361" s="1271"/>
      <c r="BY361" s="1271"/>
    </row>
    <row r="362" spans="1:77" s="1272" customFormat="1" hidden="1">
      <c r="A362" s="1382"/>
      <c r="B362" s="1269"/>
      <c r="C362" s="1339" t="s">
        <v>1231</v>
      </c>
      <c r="D362" s="1270"/>
      <c r="E362" s="1270"/>
      <c r="F362" s="1270"/>
      <c r="G362" s="1270"/>
      <c r="H362" s="1270" t="s">
        <v>1193</v>
      </c>
      <c r="I362" s="1270"/>
      <c r="J362" s="1270"/>
      <c r="K362" s="1270"/>
      <c r="L362" s="1340" t="s">
        <v>1414</v>
      </c>
      <c r="M362" s="1340"/>
      <c r="N362" s="1270"/>
      <c r="O362" s="1270"/>
      <c r="P362" s="1270"/>
      <c r="Q362" s="1270"/>
      <c r="R362" s="1343" t="s">
        <v>1483</v>
      </c>
      <c r="S362" s="1343">
        <v>0</v>
      </c>
      <c r="T362" s="1344" t="s">
        <v>222</v>
      </c>
      <c r="U362" s="1343">
        <v>0</v>
      </c>
      <c r="V362" s="1343">
        <v>0</v>
      </c>
      <c r="W362" s="1343">
        <v>0</v>
      </c>
      <c r="X362" s="1343">
        <v>0</v>
      </c>
      <c r="Y362" s="1343">
        <v>0</v>
      </c>
      <c r="Z362" s="1270"/>
      <c r="AA362" s="1270"/>
      <c r="AB362" s="1270"/>
      <c r="AC362" s="1270"/>
      <c r="AD362" s="1270"/>
      <c r="AE362" s="1270"/>
      <c r="AF362" s="1270"/>
      <c r="AG362" s="1270"/>
      <c r="AH362" s="1270"/>
      <c r="AI362" s="1270"/>
      <c r="AJ362" s="1270"/>
      <c r="AK362" s="1270"/>
      <c r="AL362" s="1270"/>
      <c r="AM362" s="1270"/>
      <c r="AN362" s="1270"/>
      <c r="AO362" s="1270"/>
      <c r="AP362" s="1270"/>
      <c r="AQ362" s="1340" t="s">
        <v>204</v>
      </c>
      <c r="AR362" s="1340">
        <v>2006</v>
      </c>
      <c r="AS362" s="1270"/>
      <c r="AT362" s="1270"/>
      <c r="AU362" s="1270"/>
      <c r="AV362" s="1334">
        <v>6860000</v>
      </c>
      <c r="AW362" s="1270"/>
      <c r="AX362" s="1270"/>
      <c r="AY362" s="1270"/>
      <c r="AZ362" s="1270" t="s">
        <v>1193</v>
      </c>
      <c r="BA362" s="1392" t="s">
        <v>1840</v>
      </c>
      <c r="BB362" s="1374"/>
      <c r="BC362" s="1270"/>
      <c r="BD362" s="1270"/>
      <c r="BE362" s="1271"/>
      <c r="BF362" s="1271"/>
      <c r="BG362" s="1271"/>
      <c r="BH362" s="1271"/>
      <c r="BI362" s="1271"/>
      <c r="BJ362" s="1271"/>
      <c r="BK362" s="1271"/>
      <c r="BL362" s="1271"/>
      <c r="BM362" s="1271"/>
      <c r="BN362" s="1271"/>
      <c r="BO362" s="1271"/>
      <c r="BP362" s="1271"/>
      <c r="BQ362" s="1271"/>
      <c r="BR362" s="1271"/>
      <c r="BS362" s="1271"/>
      <c r="BT362" s="1271"/>
      <c r="BU362" s="1271"/>
      <c r="BV362" s="1271"/>
      <c r="BW362" s="1271"/>
      <c r="BX362" s="1271"/>
      <c r="BY362" s="1271"/>
    </row>
    <row r="363" spans="1:77" s="1257" customFormat="1" hidden="1">
      <c r="A363" s="1380"/>
      <c r="B363" s="1273"/>
      <c r="C363" s="1330" t="s">
        <v>1289</v>
      </c>
      <c r="D363" s="1262"/>
      <c r="E363" s="1262"/>
      <c r="F363" s="1262"/>
      <c r="G363" s="1262"/>
      <c r="H363" s="1270"/>
      <c r="I363" s="1262"/>
      <c r="J363" s="1262"/>
      <c r="K363" s="1262"/>
      <c r="L363" s="1331" t="s">
        <v>1435</v>
      </c>
      <c r="M363" s="1331"/>
      <c r="N363" s="1262"/>
      <c r="O363" s="1262"/>
      <c r="P363" s="1262"/>
      <c r="Q363" s="1262"/>
      <c r="R363" s="1332" t="s">
        <v>1502</v>
      </c>
      <c r="S363" s="1332">
        <v>0</v>
      </c>
      <c r="T363" s="1333" t="s">
        <v>1526</v>
      </c>
      <c r="U363" s="1332">
        <v>0</v>
      </c>
      <c r="V363" s="1332">
        <v>0</v>
      </c>
      <c r="W363" s="1332">
        <v>0</v>
      </c>
      <c r="X363" s="1332">
        <v>0</v>
      </c>
      <c r="Y363" s="1332">
        <v>0</v>
      </c>
      <c r="Z363" s="1262"/>
      <c r="AA363" s="1262"/>
      <c r="AB363" s="1262"/>
      <c r="AC363" s="1262"/>
      <c r="AD363" s="1262"/>
      <c r="AE363" s="1262"/>
      <c r="AF363" s="1262"/>
      <c r="AG363" s="1262"/>
      <c r="AH363" s="1262"/>
      <c r="AI363" s="1262"/>
      <c r="AJ363" s="1262"/>
      <c r="AK363" s="1262"/>
      <c r="AL363" s="1262"/>
      <c r="AM363" s="1262"/>
      <c r="AN363" s="1262"/>
      <c r="AO363" s="1262"/>
      <c r="AP363" s="1262"/>
      <c r="AQ363" s="1331" t="s">
        <v>204</v>
      </c>
      <c r="AR363" s="1331">
        <v>2006</v>
      </c>
      <c r="AS363" s="1262"/>
      <c r="AT363" s="1262"/>
      <c r="AU363" s="1262"/>
      <c r="AV363" s="1334">
        <v>412500</v>
      </c>
      <c r="AW363" s="1270"/>
      <c r="AX363" s="1270"/>
      <c r="AY363" s="1270"/>
      <c r="AZ363" s="1270"/>
      <c r="BA363" s="1392" t="s">
        <v>1840</v>
      </c>
      <c r="BB363" s="1374"/>
      <c r="BC363" s="1270"/>
      <c r="BD363" s="1270"/>
      <c r="BE363" s="1256"/>
      <c r="BF363" s="1256"/>
      <c r="BG363" s="1256"/>
      <c r="BH363" s="1256"/>
      <c r="BI363" s="1256"/>
      <c r="BJ363" s="1256"/>
      <c r="BK363" s="1256"/>
      <c r="BL363" s="1256"/>
      <c r="BM363" s="1256"/>
      <c r="BN363" s="1256"/>
      <c r="BO363" s="1256"/>
      <c r="BP363" s="1256"/>
      <c r="BQ363" s="1256"/>
      <c r="BR363" s="1256"/>
      <c r="BS363" s="1256"/>
      <c r="BT363" s="1256"/>
      <c r="BU363" s="1256"/>
      <c r="BV363" s="1256"/>
      <c r="BW363" s="1256"/>
      <c r="BX363" s="1256"/>
      <c r="BY363" s="1256"/>
    </row>
    <row r="364" spans="1:77" s="1257" customFormat="1" hidden="1">
      <c r="A364" s="1380"/>
      <c r="B364" s="1273"/>
      <c r="C364" s="1330" t="s">
        <v>1290</v>
      </c>
      <c r="D364" s="1262"/>
      <c r="E364" s="1262"/>
      <c r="F364" s="1262"/>
      <c r="G364" s="1262"/>
      <c r="H364" s="1270"/>
      <c r="I364" s="1262"/>
      <c r="J364" s="1262"/>
      <c r="K364" s="1262"/>
      <c r="L364" s="1331" t="s">
        <v>1436</v>
      </c>
      <c r="M364" s="1331"/>
      <c r="N364" s="1262"/>
      <c r="O364" s="1262"/>
      <c r="P364" s="1262"/>
      <c r="Q364" s="1262"/>
      <c r="R364" s="1332" t="s">
        <v>1511</v>
      </c>
      <c r="S364" s="1332">
        <v>0</v>
      </c>
      <c r="T364" s="1333" t="s">
        <v>225</v>
      </c>
      <c r="U364" s="1332">
        <v>0</v>
      </c>
      <c r="V364" s="1332">
        <v>0</v>
      </c>
      <c r="W364" s="1332">
        <v>0</v>
      </c>
      <c r="X364" s="1332">
        <v>0</v>
      </c>
      <c r="Y364" s="1332">
        <v>0</v>
      </c>
      <c r="Z364" s="1262"/>
      <c r="AA364" s="1262"/>
      <c r="AB364" s="1262"/>
      <c r="AC364" s="1262"/>
      <c r="AD364" s="1262"/>
      <c r="AE364" s="1262"/>
      <c r="AF364" s="1262"/>
      <c r="AG364" s="1262"/>
      <c r="AH364" s="1262"/>
      <c r="AI364" s="1262"/>
      <c r="AJ364" s="1262"/>
      <c r="AK364" s="1262"/>
      <c r="AL364" s="1262"/>
      <c r="AM364" s="1262"/>
      <c r="AN364" s="1262"/>
      <c r="AO364" s="1262"/>
      <c r="AP364" s="1262"/>
      <c r="AQ364" s="1331" t="s">
        <v>204</v>
      </c>
      <c r="AR364" s="1331">
        <v>2004</v>
      </c>
      <c r="AS364" s="1262"/>
      <c r="AT364" s="1262"/>
      <c r="AU364" s="1262"/>
      <c r="AV364" s="1334">
        <v>91000000</v>
      </c>
      <c r="AW364" s="1270"/>
      <c r="AX364" s="1270"/>
      <c r="AY364" s="1270"/>
      <c r="AZ364" s="1270"/>
      <c r="BA364" s="1392" t="s">
        <v>1840</v>
      </c>
      <c r="BB364" s="1374"/>
      <c r="BC364" s="1270"/>
      <c r="BD364" s="1270"/>
      <c r="BE364" s="1256"/>
      <c r="BF364" s="1256"/>
      <c r="BG364" s="1256"/>
      <c r="BH364" s="1256"/>
      <c r="BI364" s="1256"/>
      <c r="BJ364" s="1256"/>
      <c r="BK364" s="1256"/>
      <c r="BL364" s="1256"/>
      <c r="BM364" s="1256"/>
      <c r="BN364" s="1256"/>
      <c r="BO364" s="1256"/>
      <c r="BP364" s="1256"/>
      <c r="BQ364" s="1256"/>
      <c r="BR364" s="1256"/>
      <c r="BS364" s="1256"/>
      <c r="BT364" s="1256"/>
      <c r="BU364" s="1256"/>
      <c r="BV364" s="1256"/>
      <c r="BW364" s="1256"/>
      <c r="BX364" s="1256"/>
      <c r="BY364" s="1256"/>
    </row>
    <row r="365" spans="1:77" s="1257" customFormat="1" hidden="1">
      <c r="A365" s="1380"/>
      <c r="B365" s="1273"/>
      <c r="C365" s="1330" t="s">
        <v>285</v>
      </c>
      <c r="D365" s="1262"/>
      <c r="E365" s="1262"/>
      <c r="F365" s="1262"/>
      <c r="G365" s="1262"/>
      <c r="H365" s="1270"/>
      <c r="I365" s="1262"/>
      <c r="J365" s="1262"/>
      <c r="K365" s="1262"/>
      <c r="L365" s="1331" t="s">
        <v>1373</v>
      </c>
      <c r="M365" s="1331"/>
      <c r="N365" s="1262"/>
      <c r="O365" s="1262"/>
      <c r="P365" s="1262"/>
      <c r="Q365" s="1262"/>
      <c r="R365" s="1332" t="s">
        <v>747</v>
      </c>
      <c r="S365" s="1332">
        <v>0</v>
      </c>
      <c r="T365" s="1333" t="s">
        <v>233</v>
      </c>
      <c r="U365" s="1332">
        <v>0</v>
      </c>
      <c r="V365" s="1332">
        <v>0</v>
      </c>
      <c r="W365" s="1332">
        <v>0</v>
      </c>
      <c r="X365" s="1332">
        <v>0</v>
      </c>
      <c r="Y365" s="1332">
        <v>0</v>
      </c>
      <c r="Z365" s="1262"/>
      <c r="AA365" s="1262"/>
      <c r="AB365" s="1262"/>
      <c r="AC365" s="1262"/>
      <c r="AD365" s="1262"/>
      <c r="AE365" s="1262"/>
      <c r="AF365" s="1262"/>
      <c r="AG365" s="1262"/>
      <c r="AH365" s="1262"/>
      <c r="AI365" s="1262"/>
      <c r="AJ365" s="1262"/>
      <c r="AK365" s="1262"/>
      <c r="AL365" s="1262"/>
      <c r="AM365" s="1262"/>
      <c r="AN365" s="1262"/>
      <c r="AO365" s="1262"/>
      <c r="AP365" s="1262"/>
      <c r="AQ365" s="1331" t="s">
        <v>204</v>
      </c>
      <c r="AR365" s="1331">
        <v>2006</v>
      </c>
      <c r="AS365" s="1262"/>
      <c r="AT365" s="1262"/>
      <c r="AU365" s="1262"/>
      <c r="AV365" s="1334">
        <v>6000000</v>
      </c>
      <c r="AW365" s="1270"/>
      <c r="AX365" s="1270"/>
      <c r="AY365" s="1270"/>
      <c r="AZ365" s="1270"/>
      <c r="BA365" s="1392" t="s">
        <v>1840</v>
      </c>
      <c r="BB365" s="1374"/>
      <c r="BC365" s="1270"/>
      <c r="BD365" s="1270"/>
      <c r="BE365" s="1256"/>
      <c r="BF365" s="1256"/>
      <c r="BG365" s="1256"/>
      <c r="BH365" s="1256"/>
      <c r="BI365" s="1256"/>
      <c r="BJ365" s="1256"/>
      <c r="BK365" s="1256"/>
      <c r="BL365" s="1256"/>
      <c r="BM365" s="1256"/>
      <c r="BN365" s="1256"/>
      <c r="BO365" s="1256"/>
      <c r="BP365" s="1256"/>
      <c r="BQ365" s="1256"/>
      <c r="BR365" s="1256"/>
      <c r="BS365" s="1256"/>
      <c r="BT365" s="1256"/>
      <c r="BU365" s="1256"/>
      <c r="BV365" s="1256"/>
      <c r="BW365" s="1256"/>
      <c r="BX365" s="1256"/>
      <c r="BY365" s="1256"/>
    </row>
    <row r="366" spans="1:77" s="1257" customFormat="1" hidden="1">
      <c r="A366" s="1380"/>
      <c r="B366" s="1273"/>
      <c r="C366" s="1330" t="s">
        <v>1203</v>
      </c>
      <c r="D366" s="1262"/>
      <c r="E366" s="1262"/>
      <c r="F366" s="1262"/>
      <c r="G366" s="1262"/>
      <c r="H366" s="1270"/>
      <c r="I366" s="1262"/>
      <c r="J366" s="1262"/>
      <c r="K366" s="1262"/>
      <c r="L366" s="1331" t="s">
        <v>1369</v>
      </c>
      <c r="M366" s="1331"/>
      <c r="N366" s="1262"/>
      <c r="O366" s="1262"/>
      <c r="P366" s="1262"/>
      <c r="Q366" s="1262"/>
      <c r="R366" s="1332" t="s">
        <v>747</v>
      </c>
      <c r="S366" s="1332">
        <v>0</v>
      </c>
      <c r="T366" s="1333" t="s">
        <v>1525</v>
      </c>
      <c r="U366" s="1332">
        <v>0</v>
      </c>
      <c r="V366" s="1332">
        <v>0</v>
      </c>
      <c r="W366" s="1332">
        <v>0</v>
      </c>
      <c r="X366" s="1332">
        <v>0</v>
      </c>
      <c r="Y366" s="1332">
        <v>0</v>
      </c>
      <c r="Z366" s="1262"/>
      <c r="AA366" s="1262"/>
      <c r="AB366" s="1262"/>
      <c r="AC366" s="1262"/>
      <c r="AD366" s="1262"/>
      <c r="AE366" s="1262"/>
      <c r="AF366" s="1262"/>
      <c r="AG366" s="1262"/>
      <c r="AH366" s="1262"/>
      <c r="AI366" s="1262"/>
      <c r="AJ366" s="1262"/>
      <c r="AK366" s="1262"/>
      <c r="AL366" s="1262"/>
      <c r="AM366" s="1262"/>
      <c r="AN366" s="1262"/>
      <c r="AO366" s="1262"/>
      <c r="AP366" s="1262"/>
      <c r="AQ366" s="1331" t="s">
        <v>204</v>
      </c>
      <c r="AR366" s="1331">
        <v>2006</v>
      </c>
      <c r="AS366" s="1262"/>
      <c r="AT366" s="1262"/>
      <c r="AU366" s="1262"/>
      <c r="AV366" s="1334">
        <v>2275000</v>
      </c>
      <c r="AW366" s="1270"/>
      <c r="AX366" s="1270"/>
      <c r="AY366" s="1270"/>
      <c r="AZ366" s="1270"/>
      <c r="BA366" s="1392" t="s">
        <v>1840</v>
      </c>
      <c r="BB366" s="1374"/>
      <c r="BC366" s="1270"/>
      <c r="BD366" s="1270"/>
      <c r="BE366" s="1256"/>
      <c r="BF366" s="1256"/>
      <c r="BG366" s="1256"/>
      <c r="BH366" s="1256"/>
      <c r="BI366" s="1256"/>
      <c r="BJ366" s="1256"/>
      <c r="BK366" s="1256"/>
      <c r="BL366" s="1256"/>
      <c r="BM366" s="1256"/>
      <c r="BN366" s="1256"/>
      <c r="BO366" s="1256"/>
      <c r="BP366" s="1256"/>
      <c r="BQ366" s="1256"/>
      <c r="BR366" s="1256"/>
      <c r="BS366" s="1256"/>
      <c r="BT366" s="1256"/>
      <c r="BU366" s="1256"/>
      <c r="BV366" s="1256"/>
      <c r="BW366" s="1256"/>
      <c r="BX366" s="1256"/>
      <c r="BY366" s="1256"/>
    </row>
    <row r="367" spans="1:77" s="1257" customFormat="1" hidden="1">
      <c r="A367" s="1380"/>
      <c r="B367" s="1273"/>
      <c r="C367" s="1330" t="s">
        <v>1198</v>
      </c>
      <c r="D367" s="1262"/>
      <c r="E367" s="1262"/>
      <c r="F367" s="1262"/>
      <c r="G367" s="1262"/>
      <c r="H367" s="1270"/>
      <c r="I367" s="1262"/>
      <c r="J367" s="1262"/>
      <c r="K367" s="1262"/>
      <c r="L367" s="1331" t="s">
        <v>1364</v>
      </c>
      <c r="M367" s="1331"/>
      <c r="N367" s="1262"/>
      <c r="O367" s="1262"/>
      <c r="P367" s="1262"/>
      <c r="Q367" s="1262"/>
      <c r="R367" s="1332" t="s">
        <v>1497</v>
      </c>
      <c r="S367" s="1332">
        <v>0</v>
      </c>
      <c r="T367" s="1333" t="s">
        <v>1524</v>
      </c>
      <c r="U367" s="1332">
        <v>0</v>
      </c>
      <c r="V367" s="1332">
        <v>0</v>
      </c>
      <c r="W367" s="1332">
        <v>0</v>
      </c>
      <c r="X367" s="1332">
        <v>0</v>
      </c>
      <c r="Y367" s="1332">
        <v>0</v>
      </c>
      <c r="Z367" s="1262"/>
      <c r="AA367" s="1262"/>
      <c r="AB367" s="1262"/>
      <c r="AC367" s="1262"/>
      <c r="AD367" s="1262"/>
      <c r="AE367" s="1262"/>
      <c r="AF367" s="1262"/>
      <c r="AG367" s="1262"/>
      <c r="AH367" s="1262"/>
      <c r="AI367" s="1262"/>
      <c r="AJ367" s="1262"/>
      <c r="AK367" s="1262"/>
      <c r="AL367" s="1262"/>
      <c r="AM367" s="1262"/>
      <c r="AN367" s="1262"/>
      <c r="AO367" s="1262"/>
      <c r="AP367" s="1262"/>
      <c r="AQ367" s="1331" t="s">
        <v>204</v>
      </c>
      <c r="AR367" s="1331">
        <v>2006</v>
      </c>
      <c r="AS367" s="1262"/>
      <c r="AT367" s="1262"/>
      <c r="AU367" s="1262"/>
      <c r="AV367" s="1334">
        <v>480000</v>
      </c>
      <c r="AW367" s="1270"/>
      <c r="AX367" s="1270"/>
      <c r="AY367" s="1270"/>
      <c r="AZ367" s="1270"/>
      <c r="BA367" s="1392" t="s">
        <v>1840</v>
      </c>
      <c r="BB367" s="1374"/>
      <c r="BC367" s="1270"/>
      <c r="BD367" s="1270"/>
      <c r="BE367" s="1256"/>
      <c r="BF367" s="1256"/>
      <c r="BG367" s="1256"/>
      <c r="BH367" s="1256"/>
      <c r="BI367" s="1256"/>
      <c r="BJ367" s="1256"/>
      <c r="BK367" s="1256"/>
      <c r="BL367" s="1256"/>
      <c r="BM367" s="1256"/>
      <c r="BN367" s="1256"/>
      <c r="BO367" s="1256"/>
      <c r="BP367" s="1256"/>
      <c r="BQ367" s="1256"/>
      <c r="BR367" s="1256"/>
      <c r="BS367" s="1256"/>
      <c r="BT367" s="1256"/>
      <c r="BU367" s="1256"/>
      <c r="BV367" s="1256"/>
      <c r="BW367" s="1256"/>
      <c r="BX367" s="1256"/>
      <c r="BY367" s="1256"/>
    </row>
    <row r="368" spans="1:77" s="1257" customFormat="1" hidden="1">
      <c r="A368" s="1380"/>
      <c r="B368" s="1273"/>
      <c r="C368" s="1330" t="s">
        <v>1200</v>
      </c>
      <c r="D368" s="1262"/>
      <c r="E368" s="1262"/>
      <c r="F368" s="1262"/>
      <c r="G368" s="1262"/>
      <c r="H368" s="1270"/>
      <c r="I368" s="1262"/>
      <c r="J368" s="1262"/>
      <c r="K368" s="1262"/>
      <c r="L368" s="1331" t="s">
        <v>1366</v>
      </c>
      <c r="M368" s="1331"/>
      <c r="N368" s="1262"/>
      <c r="O368" s="1262"/>
      <c r="P368" s="1262"/>
      <c r="Q368" s="1262"/>
      <c r="R368" s="1332" t="s">
        <v>747</v>
      </c>
      <c r="S368" s="1332">
        <v>0</v>
      </c>
      <c r="T368" s="1333" t="s">
        <v>230</v>
      </c>
      <c r="U368" s="1332">
        <v>0</v>
      </c>
      <c r="V368" s="1332">
        <v>0</v>
      </c>
      <c r="W368" s="1332">
        <v>0</v>
      </c>
      <c r="X368" s="1332">
        <v>0</v>
      </c>
      <c r="Y368" s="1332">
        <v>0</v>
      </c>
      <c r="Z368" s="1262"/>
      <c r="AA368" s="1262"/>
      <c r="AB368" s="1262"/>
      <c r="AC368" s="1262"/>
      <c r="AD368" s="1262"/>
      <c r="AE368" s="1262"/>
      <c r="AF368" s="1262"/>
      <c r="AG368" s="1262"/>
      <c r="AH368" s="1262"/>
      <c r="AI368" s="1262"/>
      <c r="AJ368" s="1262"/>
      <c r="AK368" s="1262"/>
      <c r="AL368" s="1262"/>
      <c r="AM368" s="1262"/>
      <c r="AN368" s="1262"/>
      <c r="AO368" s="1262"/>
      <c r="AP368" s="1262"/>
      <c r="AQ368" s="1331" t="s">
        <v>204</v>
      </c>
      <c r="AR368" s="1331">
        <v>2006</v>
      </c>
      <c r="AS368" s="1262"/>
      <c r="AT368" s="1262"/>
      <c r="AU368" s="1262"/>
      <c r="AV368" s="1334">
        <v>560000</v>
      </c>
      <c r="AW368" s="1270"/>
      <c r="AX368" s="1270"/>
      <c r="AY368" s="1270"/>
      <c r="AZ368" s="1270"/>
      <c r="BA368" s="1392" t="s">
        <v>1840</v>
      </c>
      <c r="BB368" s="1374"/>
      <c r="BC368" s="1270"/>
      <c r="BD368" s="1270"/>
      <c r="BE368" s="1256"/>
      <c r="BF368" s="1256"/>
      <c r="BG368" s="1256"/>
      <c r="BH368" s="1256"/>
      <c r="BI368" s="1256"/>
      <c r="BJ368" s="1256"/>
      <c r="BK368" s="1256"/>
      <c r="BL368" s="1256"/>
      <c r="BM368" s="1256"/>
      <c r="BN368" s="1256"/>
      <c r="BO368" s="1256"/>
      <c r="BP368" s="1256"/>
      <c r="BQ368" s="1256"/>
      <c r="BR368" s="1256"/>
      <c r="BS368" s="1256"/>
      <c r="BT368" s="1256"/>
      <c r="BU368" s="1256"/>
      <c r="BV368" s="1256"/>
      <c r="BW368" s="1256"/>
      <c r="BX368" s="1256"/>
      <c r="BY368" s="1256"/>
    </row>
    <row r="369" spans="1:77" s="1257" customFormat="1" hidden="1">
      <c r="A369" s="1380"/>
      <c r="B369" s="1273"/>
      <c r="C369" s="1330" t="s">
        <v>1204</v>
      </c>
      <c r="D369" s="1262"/>
      <c r="E369" s="1262"/>
      <c r="F369" s="1262"/>
      <c r="G369" s="1262"/>
      <c r="H369" s="1270"/>
      <c r="I369" s="1262"/>
      <c r="J369" s="1262"/>
      <c r="K369" s="1262"/>
      <c r="L369" s="1331" t="s">
        <v>1370</v>
      </c>
      <c r="M369" s="1331"/>
      <c r="N369" s="1262"/>
      <c r="O369" s="1262"/>
      <c r="P369" s="1262"/>
      <c r="Q369" s="1262"/>
      <c r="R369" s="1332" t="s">
        <v>1496</v>
      </c>
      <c r="S369" s="1332">
        <v>0</v>
      </c>
      <c r="T369" s="1333" t="s">
        <v>220</v>
      </c>
      <c r="U369" s="1332">
        <v>0</v>
      </c>
      <c r="V369" s="1332">
        <v>0</v>
      </c>
      <c r="W369" s="1332">
        <v>0</v>
      </c>
      <c r="X369" s="1332">
        <v>0</v>
      </c>
      <c r="Y369" s="1332">
        <v>0</v>
      </c>
      <c r="Z369" s="1262"/>
      <c r="AA369" s="1262"/>
      <c r="AB369" s="1262"/>
      <c r="AC369" s="1262"/>
      <c r="AD369" s="1262"/>
      <c r="AE369" s="1262"/>
      <c r="AF369" s="1262"/>
      <c r="AG369" s="1262"/>
      <c r="AH369" s="1262"/>
      <c r="AI369" s="1262"/>
      <c r="AJ369" s="1262"/>
      <c r="AK369" s="1262"/>
      <c r="AL369" s="1262"/>
      <c r="AM369" s="1262"/>
      <c r="AN369" s="1262"/>
      <c r="AO369" s="1262"/>
      <c r="AP369" s="1262"/>
      <c r="AQ369" s="1331" t="s">
        <v>204</v>
      </c>
      <c r="AR369" s="1331">
        <v>2004</v>
      </c>
      <c r="AS369" s="1262"/>
      <c r="AT369" s="1262"/>
      <c r="AU369" s="1262"/>
      <c r="AV369" s="1334">
        <v>21000</v>
      </c>
      <c r="AW369" s="1270"/>
      <c r="AX369" s="1270"/>
      <c r="AY369" s="1270"/>
      <c r="AZ369" s="1270"/>
      <c r="BA369" s="1392" t="s">
        <v>1840</v>
      </c>
      <c r="BB369" s="1374"/>
      <c r="BC369" s="1270"/>
      <c r="BD369" s="1270"/>
      <c r="BE369" s="1256"/>
      <c r="BF369" s="1256"/>
      <c r="BG369" s="1256"/>
      <c r="BH369" s="1256"/>
      <c r="BI369" s="1256"/>
      <c r="BJ369" s="1256"/>
      <c r="BK369" s="1256"/>
      <c r="BL369" s="1256"/>
      <c r="BM369" s="1256"/>
      <c r="BN369" s="1256"/>
      <c r="BO369" s="1256"/>
      <c r="BP369" s="1256"/>
      <c r="BQ369" s="1256"/>
      <c r="BR369" s="1256"/>
      <c r="BS369" s="1256"/>
      <c r="BT369" s="1256"/>
      <c r="BU369" s="1256"/>
      <c r="BV369" s="1256"/>
      <c r="BW369" s="1256"/>
      <c r="BX369" s="1256"/>
      <c r="BY369" s="1256"/>
    </row>
    <row r="370" spans="1:77" s="1257" customFormat="1" hidden="1">
      <c r="A370" s="1380"/>
      <c r="B370" s="1273"/>
      <c r="C370" s="1330" t="s">
        <v>1203</v>
      </c>
      <c r="D370" s="1262"/>
      <c r="E370" s="1262"/>
      <c r="F370" s="1262"/>
      <c r="G370" s="1262"/>
      <c r="H370" s="1270"/>
      <c r="I370" s="1262"/>
      <c r="J370" s="1262"/>
      <c r="K370" s="1262"/>
      <c r="L370" s="1331" t="s">
        <v>1369</v>
      </c>
      <c r="M370" s="1331"/>
      <c r="N370" s="1262"/>
      <c r="O370" s="1262"/>
      <c r="P370" s="1262"/>
      <c r="Q370" s="1262"/>
      <c r="R370" s="1332" t="s">
        <v>747</v>
      </c>
      <c r="S370" s="1332">
        <v>0</v>
      </c>
      <c r="T370" s="1333" t="s">
        <v>1525</v>
      </c>
      <c r="U370" s="1332">
        <v>0</v>
      </c>
      <c r="V370" s="1332">
        <v>0</v>
      </c>
      <c r="W370" s="1332">
        <v>0</v>
      </c>
      <c r="X370" s="1332">
        <v>0</v>
      </c>
      <c r="Y370" s="1332">
        <v>0</v>
      </c>
      <c r="Z370" s="1262"/>
      <c r="AA370" s="1262"/>
      <c r="AB370" s="1262"/>
      <c r="AC370" s="1262"/>
      <c r="AD370" s="1262"/>
      <c r="AE370" s="1262"/>
      <c r="AF370" s="1262"/>
      <c r="AG370" s="1262"/>
      <c r="AH370" s="1262"/>
      <c r="AI370" s="1262"/>
      <c r="AJ370" s="1262"/>
      <c r="AK370" s="1262"/>
      <c r="AL370" s="1262"/>
      <c r="AM370" s="1262"/>
      <c r="AN370" s="1262"/>
      <c r="AO370" s="1262"/>
      <c r="AP370" s="1262"/>
      <c r="AQ370" s="1331" t="s">
        <v>204</v>
      </c>
      <c r="AR370" s="1331">
        <v>2005</v>
      </c>
      <c r="AS370" s="1262"/>
      <c r="AT370" s="1262"/>
      <c r="AU370" s="1262"/>
      <c r="AV370" s="1334">
        <v>2800000</v>
      </c>
      <c r="AW370" s="1270"/>
      <c r="AX370" s="1270"/>
      <c r="AY370" s="1270"/>
      <c r="AZ370" s="1270"/>
      <c r="BA370" s="1392" t="s">
        <v>1840</v>
      </c>
      <c r="BB370" s="1374"/>
      <c r="BC370" s="1270"/>
      <c r="BD370" s="1270"/>
      <c r="BE370" s="1256"/>
      <c r="BF370" s="1256"/>
      <c r="BG370" s="1256"/>
      <c r="BH370" s="1256"/>
      <c r="BI370" s="1256"/>
      <c r="BJ370" s="1256"/>
      <c r="BK370" s="1256"/>
      <c r="BL370" s="1256"/>
      <c r="BM370" s="1256"/>
      <c r="BN370" s="1256"/>
      <c r="BO370" s="1256"/>
      <c r="BP370" s="1256"/>
      <c r="BQ370" s="1256"/>
      <c r="BR370" s="1256"/>
      <c r="BS370" s="1256"/>
      <c r="BT370" s="1256"/>
      <c r="BU370" s="1256"/>
      <c r="BV370" s="1256"/>
      <c r="BW370" s="1256"/>
      <c r="BX370" s="1256"/>
      <c r="BY370" s="1256"/>
    </row>
    <row r="371" spans="1:77" s="1257" customFormat="1" hidden="1">
      <c r="A371" s="1380"/>
      <c r="B371" s="1273"/>
      <c r="C371" s="1330" t="s">
        <v>1256</v>
      </c>
      <c r="D371" s="1262"/>
      <c r="E371" s="1262"/>
      <c r="F371" s="1262"/>
      <c r="G371" s="1262"/>
      <c r="H371" s="1270"/>
      <c r="I371" s="1262"/>
      <c r="J371" s="1262"/>
      <c r="K371" s="1262"/>
      <c r="L371" s="1331" t="s">
        <v>1377</v>
      </c>
      <c r="M371" s="1331"/>
      <c r="N371" s="1262"/>
      <c r="O371" s="1262"/>
      <c r="P371" s="1262"/>
      <c r="Q371" s="1262"/>
      <c r="R371" s="1332" t="s">
        <v>747</v>
      </c>
      <c r="S371" s="1332">
        <v>0</v>
      </c>
      <c r="T371" s="1333" t="s">
        <v>1532</v>
      </c>
      <c r="U371" s="1332">
        <v>0</v>
      </c>
      <c r="V371" s="1332">
        <v>0</v>
      </c>
      <c r="W371" s="1332">
        <v>0</v>
      </c>
      <c r="X371" s="1332">
        <v>0</v>
      </c>
      <c r="Y371" s="1332">
        <v>0</v>
      </c>
      <c r="Z371" s="1262"/>
      <c r="AA371" s="1262"/>
      <c r="AB371" s="1262"/>
      <c r="AC371" s="1262"/>
      <c r="AD371" s="1262"/>
      <c r="AE371" s="1262"/>
      <c r="AF371" s="1262"/>
      <c r="AG371" s="1262"/>
      <c r="AH371" s="1262"/>
      <c r="AI371" s="1262"/>
      <c r="AJ371" s="1262"/>
      <c r="AK371" s="1262"/>
      <c r="AL371" s="1262"/>
      <c r="AM371" s="1262"/>
      <c r="AN371" s="1262"/>
      <c r="AO371" s="1262"/>
      <c r="AP371" s="1262"/>
      <c r="AQ371" s="1331" t="s">
        <v>204</v>
      </c>
      <c r="AR371" s="1331">
        <v>2005</v>
      </c>
      <c r="AS371" s="1262"/>
      <c r="AT371" s="1262"/>
      <c r="AU371" s="1262"/>
      <c r="AV371" s="1334">
        <v>1680000</v>
      </c>
      <c r="AW371" s="1270"/>
      <c r="AX371" s="1270"/>
      <c r="AY371" s="1270"/>
      <c r="AZ371" s="1270"/>
      <c r="BA371" s="1392" t="s">
        <v>1840</v>
      </c>
      <c r="BB371" s="1374"/>
      <c r="BC371" s="1270"/>
      <c r="BD371" s="1270"/>
      <c r="BE371" s="1256"/>
      <c r="BF371" s="1256"/>
      <c r="BG371" s="1256"/>
      <c r="BH371" s="1256"/>
      <c r="BI371" s="1256"/>
      <c r="BJ371" s="1256"/>
      <c r="BK371" s="1256"/>
      <c r="BL371" s="1256"/>
      <c r="BM371" s="1256"/>
      <c r="BN371" s="1256"/>
      <c r="BO371" s="1256"/>
      <c r="BP371" s="1256"/>
      <c r="BQ371" s="1256"/>
      <c r="BR371" s="1256"/>
      <c r="BS371" s="1256"/>
      <c r="BT371" s="1256"/>
      <c r="BU371" s="1256"/>
      <c r="BV371" s="1256"/>
      <c r="BW371" s="1256"/>
      <c r="BX371" s="1256"/>
      <c r="BY371" s="1256"/>
    </row>
    <row r="372" spans="1:77" s="1257" customFormat="1" hidden="1">
      <c r="A372" s="1380"/>
      <c r="B372" s="1273"/>
      <c r="C372" s="1330" t="s">
        <v>1274</v>
      </c>
      <c r="D372" s="1262"/>
      <c r="E372" s="1262"/>
      <c r="F372" s="1262"/>
      <c r="G372" s="1262"/>
      <c r="H372" s="1270"/>
      <c r="I372" s="1262"/>
      <c r="J372" s="1262"/>
      <c r="K372" s="1262"/>
      <c r="L372" s="1331" t="s">
        <v>1405</v>
      </c>
      <c r="M372" s="1331"/>
      <c r="N372" s="1262"/>
      <c r="O372" s="1262"/>
      <c r="P372" s="1262"/>
      <c r="Q372" s="1262"/>
      <c r="R372" s="1332" t="s">
        <v>747</v>
      </c>
      <c r="S372" s="1332">
        <v>0</v>
      </c>
      <c r="T372" s="1333" t="s">
        <v>1527</v>
      </c>
      <c r="U372" s="1332">
        <v>0</v>
      </c>
      <c r="V372" s="1332">
        <v>0</v>
      </c>
      <c r="W372" s="1332">
        <v>0</v>
      </c>
      <c r="X372" s="1332">
        <v>0</v>
      </c>
      <c r="Y372" s="1332">
        <v>0</v>
      </c>
      <c r="Z372" s="1262"/>
      <c r="AA372" s="1262"/>
      <c r="AB372" s="1262"/>
      <c r="AC372" s="1262"/>
      <c r="AD372" s="1262"/>
      <c r="AE372" s="1262"/>
      <c r="AF372" s="1262"/>
      <c r="AG372" s="1262"/>
      <c r="AH372" s="1262"/>
      <c r="AI372" s="1262"/>
      <c r="AJ372" s="1262"/>
      <c r="AK372" s="1262"/>
      <c r="AL372" s="1262"/>
      <c r="AM372" s="1262"/>
      <c r="AN372" s="1262"/>
      <c r="AO372" s="1262"/>
      <c r="AP372" s="1262"/>
      <c r="AQ372" s="1331" t="s">
        <v>204</v>
      </c>
      <c r="AR372" s="1331">
        <v>2005</v>
      </c>
      <c r="AS372" s="1262"/>
      <c r="AT372" s="1262"/>
      <c r="AU372" s="1262"/>
      <c r="AV372" s="1334">
        <v>800000</v>
      </c>
      <c r="AW372" s="1270"/>
      <c r="AX372" s="1270"/>
      <c r="AY372" s="1270"/>
      <c r="AZ372" s="1270"/>
      <c r="BA372" s="1392" t="s">
        <v>1840</v>
      </c>
      <c r="BB372" s="1374"/>
      <c r="BC372" s="1270"/>
      <c r="BD372" s="1270"/>
      <c r="BE372" s="1256"/>
      <c r="BF372" s="1256"/>
      <c r="BG372" s="1256"/>
      <c r="BH372" s="1256"/>
      <c r="BI372" s="1256"/>
      <c r="BJ372" s="1256"/>
      <c r="BK372" s="1256"/>
      <c r="BL372" s="1256"/>
      <c r="BM372" s="1256"/>
      <c r="BN372" s="1256"/>
      <c r="BO372" s="1256"/>
      <c r="BP372" s="1256"/>
      <c r="BQ372" s="1256"/>
      <c r="BR372" s="1256"/>
      <c r="BS372" s="1256"/>
      <c r="BT372" s="1256"/>
      <c r="BU372" s="1256"/>
      <c r="BV372" s="1256"/>
      <c r="BW372" s="1256"/>
      <c r="BX372" s="1256"/>
      <c r="BY372" s="1256"/>
    </row>
    <row r="373" spans="1:77" s="1257" customFormat="1" hidden="1">
      <c r="A373" s="1380"/>
      <c r="B373" s="1273"/>
      <c r="C373" s="1330" t="s">
        <v>1210</v>
      </c>
      <c r="D373" s="1262"/>
      <c r="E373" s="1262"/>
      <c r="F373" s="1262"/>
      <c r="G373" s="1262"/>
      <c r="H373" s="1270"/>
      <c r="I373" s="1262"/>
      <c r="J373" s="1262"/>
      <c r="K373" s="1262"/>
      <c r="L373" s="1331" t="s">
        <v>1374</v>
      </c>
      <c r="M373" s="1331"/>
      <c r="N373" s="1262"/>
      <c r="O373" s="1262"/>
      <c r="P373" s="1262"/>
      <c r="Q373" s="1262"/>
      <c r="R373" s="1332" t="s">
        <v>1457</v>
      </c>
      <c r="S373" s="1332">
        <v>0</v>
      </c>
      <c r="T373" s="1333" t="s">
        <v>1528</v>
      </c>
      <c r="U373" s="1332">
        <v>0</v>
      </c>
      <c r="V373" s="1332">
        <v>0</v>
      </c>
      <c r="W373" s="1332">
        <v>0</v>
      </c>
      <c r="X373" s="1332">
        <v>0</v>
      </c>
      <c r="Y373" s="1332">
        <v>0</v>
      </c>
      <c r="Z373" s="1262"/>
      <c r="AA373" s="1262"/>
      <c r="AB373" s="1262"/>
      <c r="AC373" s="1262"/>
      <c r="AD373" s="1262"/>
      <c r="AE373" s="1262"/>
      <c r="AF373" s="1262"/>
      <c r="AG373" s="1262"/>
      <c r="AH373" s="1262"/>
      <c r="AI373" s="1262"/>
      <c r="AJ373" s="1262"/>
      <c r="AK373" s="1262"/>
      <c r="AL373" s="1262"/>
      <c r="AM373" s="1262"/>
      <c r="AN373" s="1262"/>
      <c r="AO373" s="1262"/>
      <c r="AP373" s="1262"/>
      <c r="AQ373" s="1331" t="s">
        <v>204</v>
      </c>
      <c r="AR373" s="1331">
        <v>2006</v>
      </c>
      <c r="AS373" s="1262"/>
      <c r="AT373" s="1262"/>
      <c r="AU373" s="1262"/>
      <c r="AV373" s="1334">
        <v>192500</v>
      </c>
      <c r="AW373" s="1270"/>
      <c r="AX373" s="1270"/>
      <c r="AY373" s="1270"/>
      <c r="AZ373" s="1270"/>
      <c r="BA373" s="1392" t="s">
        <v>1840</v>
      </c>
      <c r="BB373" s="1374"/>
      <c r="BC373" s="1270"/>
      <c r="BD373" s="1270"/>
      <c r="BE373" s="1256"/>
      <c r="BF373" s="1256"/>
      <c r="BG373" s="1256"/>
      <c r="BH373" s="1256"/>
      <c r="BI373" s="1256"/>
      <c r="BJ373" s="1256"/>
      <c r="BK373" s="1256"/>
      <c r="BL373" s="1256"/>
      <c r="BM373" s="1256"/>
      <c r="BN373" s="1256"/>
      <c r="BO373" s="1256"/>
      <c r="BP373" s="1256"/>
      <c r="BQ373" s="1256"/>
      <c r="BR373" s="1256"/>
      <c r="BS373" s="1256"/>
      <c r="BT373" s="1256"/>
      <c r="BU373" s="1256"/>
      <c r="BV373" s="1256"/>
      <c r="BW373" s="1256"/>
      <c r="BX373" s="1256"/>
      <c r="BY373" s="1256"/>
    </row>
    <row r="374" spans="1:77" s="1257" customFormat="1" hidden="1">
      <c r="A374" s="1380"/>
      <c r="B374" s="1273"/>
      <c r="C374" s="1330" t="s">
        <v>1291</v>
      </c>
      <c r="D374" s="1262"/>
      <c r="E374" s="1262"/>
      <c r="F374" s="1262"/>
      <c r="G374" s="1262"/>
      <c r="H374" s="1270"/>
      <c r="I374" s="1262"/>
      <c r="J374" s="1262"/>
      <c r="K374" s="1262"/>
      <c r="L374" s="1331" t="s">
        <v>1437</v>
      </c>
      <c r="M374" s="1331"/>
      <c r="N374" s="1262"/>
      <c r="O374" s="1262"/>
      <c r="P374" s="1262"/>
      <c r="Q374" s="1262"/>
      <c r="R374" s="1332" t="s">
        <v>145</v>
      </c>
      <c r="S374" s="1332">
        <v>0</v>
      </c>
      <c r="T374" s="1333" t="s">
        <v>1541</v>
      </c>
      <c r="U374" s="1332">
        <v>0</v>
      </c>
      <c r="V374" s="1332">
        <v>0</v>
      </c>
      <c r="W374" s="1332">
        <v>0</v>
      </c>
      <c r="X374" s="1332">
        <v>0</v>
      </c>
      <c r="Y374" s="1332">
        <v>0</v>
      </c>
      <c r="Z374" s="1262"/>
      <c r="AA374" s="1262"/>
      <c r="AB374" s="1262"/>
      <c r="AC374" s="1262"/>
      <c r="AD374" s="1262"/>
      <c r="AE374" s="1262"/>
      <c r="AF374" s="1262"/>
      <c r="AG374" s="1262"/>
      <c r="AH374" s="1262"/>
      <c r="AI374" s="1262"/>
      <c r="AJ374" s="1262"/>
      <c r="AK374" s="1262"/>
      <c r="AL374" s="1262"/>
      <c r="AM374" s="1262"/>
      <c r="AN374" s="1262"/>
      <c r="AO374" s="1262"/>
      <c r="AP374" s="1262"/>
      <c r="AQ374" s="1331" t="s">
        <v>204</v>
      </c>
      <c r="AR374" s="1331">
        <v>2006</v>
      </c>
      <c r="AS374" s="1262"/>
      <c r="AT374" s="1262"/>
      <c r="AU374" s="1262"/>
      <c r="AV374" s="1334">
        <v>240000</v>
      </c>
      <c r="AW374" s="1270"/>
      <c r="AX374" s="1270"/>
      <c r="AY374" s="1270"/>
      <c r="AZ374" s="1270"/>
      <c r="BA374" s="1392" t="s">
        <v>1840</v>
      </c>
      <c r="BB374" s="1374"/>
      <c r="BC374" s="1270"/>
      <c r="BD374" s="1270"/>
      <c r="BE374" s="1256"/>
      <c r="BF374" s="1256"/>
      <c r="BG374" s="1256"/>
      <c r="BH374" s="1256"/>
      <c r="BI374" s="1256"/>
      <c r="BJ374" s="1256"/>
      <c r="BK374" s="1256"/>
      <c r="BL374" s="1256"/>
      <c r="BM374" s="1256"/>
      <c r="BN374" s="1256"/>
      <c r="BO374" s="1256"/>
      <c r="BP374" s="1256"/>
      <c r="BQ374" s="1256"/>
      <c r="BR374" s="1256"/>
      <c r="BS374" s="1256"/>
      <c r="BT374" s="1256"/>
      <c r="BU374" s="1256"/>
      <c r="BV374" s="1256"/>
      <c r="BW374" s="1256"/>
      <c r="BX374" s="1256"/>
      <c r="BY374" s="1256"/>
    </row>
    <row r="375" spans="1:77" s="1257" customFormat="1" hidden="1">
      <c r="A375" s="1380"/>
      <c r="B375" s="1273"/>
      <c r="C375" s="1330" t="s">
        <v>1198</v>
      </c>
      <c r="D375" s="1262"/>
      <c r="E375" s="1262"/>
      <c r="F375" s="1262"/>
      <c r="G375" s="1262"/>
      <c r="H375" s="1270"/>
      <c r="I375" s="1262"/>
      <c r="J375" s="1262"/>
      <c r="K375" s="1262"/>
      <c r="L375" s="1331" t="s">
        <v>1364</v>
      </c>
      <c r="M375" s="1331"/>
      <c r="N375" s="1262"/>
      <c r="O375" s="1262"/>
      <c r="P375" s="1262"/>
      <c r="Q375" s="1262"/>
      <c r="R375" s="1332" t="s">
        <v>747</v>
      </c>
      <c r="S375" s="1332">
        <v>0</v>
      </c>
      <c r="T375" s="1333" t="s">
        <v>1532</v>
      </c>
      <c r="U375" s="1332">
        <v>0</v>
      </c>
      <c r="V375" s="1332">
        <v>0</v>
      </c>
      <c r="W375" s="1332">
        <v>0</v>
      </c>
      <c r="X375" s="1332">
        <v>0</v>
      </c>
      <c r="Y375" s="1332">
        <v>0</v>
      </c>
      <c r="Z375" s="1262"/>
      <c r="AA375" s="1262"/>
      <c r="AB375" s="1262"/>
      <c r="AC375" s="1262"/>
      <c r="AD375" s="1262"/>
      <c r="AE375" s="1262"/>
      <c r="AF375" s="1262"/>
      <c r="AG375" s="1262"/>
      <c r="AH375" s="1262"/>
      <c r="AI375" s="1262"/>
      <c r="AJ375" s="1262"/>
      <c r="AK375" s="1262"/>
      <c r="AL375" s="1262"/>
      <c r="AM375" s="1262"/>
      <c r="AN375" s="1262"/>
      <c r="AO375" s="1262"/>
      <c r="AP375" s="1262"/>
      <c r="AQ375" s="1331" t="s">
        <v>204</v>
      </c>
      <c r="AR375" s="1331">
        <v>2005</v>
      </c>
      <c r="AS375" s="1262"/>
      <c r="AT375" s="1262"/>
      <c r="AU375" s="1262"/>
      <c r="AV375" s="1334">
        <v>1800000</v>
      </c>
      <c r="AW375" s="1270"/>
      <c r="AX375" s="1270"/>
      <c r="AY375" s="1270"/>
      <c r="AZ375" s="1270"/>
      <c r="BA375" s="1392" t="s">
        <v>1840</v>
      </c>
      <c r="BB375" s="1374"/>
      <c r="BC375" s="1270"/>
      <c r="BD375" s="1270"/>
      <c r="BE375" s="1256"/>
      <c r="BF375" s="1256"/>
      <c r="BG375" s="1256"/>
      <c r="BH375" s="1256"/>
      <c r="BI375" s="1256"/>
      <c r="BJ375" s="1256"/>
      <c r="BK375" s="1256"/>
      <c r="BL375" s="1256"/>
      <c r="BM375" s="1256"/>
      <c r="BN375" s="1256"/>
      <c r="BO375" s="1256"/>
      <c r="BP375" s="1256"/>
      <c r="BQ375" s="1256"/>
      <c r="BR375" s="1256"/>
      <c r="BS375" s="1256"/>
      <c r="BT375" s="1256"/>
      <c r="BU375" s="1256"/>
      <c r="BV375" s="1256"/>
      <c r="BW375" s="1256"/>
      <c r="BX375" s="1256"/>
      <c r="BY375" s="1256"/>
    </row>
    <row r="376" spans="1:77" s="1257" customFormat="1" hidden="1">
      <c r="A376" s="1380"/>
      <c r="B376" s="1273"/>
      <c r="C376" s="1330" t="s">
        <v>1219</v>
      </c>
      <c r="D376" s="1262"/>
      <c r="E376" s="1262"/>
      <c r="F376" s="1262"/>
      <c r="G376" s="1262"/>
      <c r="H376" s="1270"/>
      <c r="I376" s="1262"/>
      <c r="J376" s="1262"/>
      <c r="K376" s="1262"/>
      <c r="L376" s="1331" t="s">
        <v>1383</v>
      </c>
      <c r="M376" s="1331"/>
      <c r="N376" s="1262"/>
      <c r="O376" s="1262"/>
      <c r="P376" s="1262"/>
      <c r="Q376" s="1262"/>
      <c r="R376" s="1332" t="s">
        <v>747</v>
      </c>
      <c r="S376" s="1332">
        <v>0</v>
      </c>
      <c r="T376" s="1333" t="s">
        <v>1542</v>
      </c>
      <c r="U376" s="1332">
        <v>0</v>
      </c>
      <c r="V376" s="1332">
        <v>0</v>
      </c>
      <c r="W376" s="1332">
        <v>0</v>
      </c>
      <c r="X376" s="1332">
        <v>0</v>
      </c>
      <c r="Y376" s="1332">
        <v>0</v>
      </c>
      <c r="Z376" s="1262"/>
      <c r="AA376" s="1262"/>
      <c r="AB376" s="1262"/>
      <c r="AC376" s="1262"/>
      <c r="AD376" s="1262"/>
      <c r="AE376" s="1262"/>
      <c r="AF376" s="1262"/>
      <c r="AG376" s="1262"/>
      <c r="AH376" s="1262"/>
      <c r="AI376" s="1262"/>
      <c r="AJ376" s="1262"/>
      <c r="AK376" s="1262"/>
      <c r="AL376" s="1262"/>
      <c r="AM376" s="1262"/>
      <c r="AN376" s="1262"/>
      <c r="AO376" s="1262"/>
      <c r="AP376" s="1262"/>
      <c r="AQ376" s="1331" t="s">
        <v>204</v>
      </c>
      <c r="AR376" s="1331">
        <v>2006</v>
      </c>
      <c r="AS376" s="1262"/>
      <c r="AT376" s="1262"/>
      <c r="AU376" s="1262"/>
      <c r="AV376" s="1334">
        <v>480000</v>
      </c>
      <c r="AW376" s="1270"/>
      <c r="AX376" s="1270"/>
      <c r="AY376" s="1270"/>
      <c r="AZ376" s="1270"/>
      <c r="BA376" s="1392" t="s">
        <v>1840</v>
      </c>
      <c r="BB376" s="1374"/>
      <c r="BC376" s="1270"/>
      <c r="BD376" s="1270"/>
      <c r="BE376" s="1256"/>
      <c r="BF376" s="1256"/>
      <c r="BG376" s="1256"/>
      <c r="BH376" s="1256"/>
      <c r="BI376" s="1256"/>
      <c r="BJ376" s="1256"/>
      <c r="BK376" s="1256"/>
      <c r="BL376" s="1256"/>
      <c r="BM376" s="1256"/>
      <c r="BN376" s="1256"/>
      <c r="BO376" s="1256"/>
      <c r="BP376" s="1256"/>
      <c r="BQ376" s="1256"/>
      <c r="BR376" s="1256"/>
      <c r="BS376" s="1256"/>
      <c r="BT376" s="1256"/>
      <c r="BU376" s="1256"/>
      <c r="BV376" s="1256"/>
      <c r="BW376" s="1256"/>
      <c r="BX376" s="1256"/>
      <c r="BY376" s="1256"/>
    </row>
    <row r="377" spans="1:77" s="1257" customFormat="1" hidden="1">
      <c r="A377" s="1380"/>
      <c r="B377" s="1273"/>
      <c r="C377" s="1330" t="s">
        <v>1200</v>
      </c>
      <c r="D377" s="1262"/>
      <c r="E377" s="1262"/>
      <c r="F377" s="1262"/>
      <c r="G377" s="1262"/>
      <c r="H377" s="1270"/>
      <c r="I377" s="1262"/>
      <c r="J377" s="1262"/>
      <c r="K377" s="1262"/>
      <c r="L377" s="1331" t="s">
        <v>1366</v>
      </c>
      <c r="M377" s="1331"/>
      <c r="N377" s="1262"/>
      <c r="O377" s="1262"/>
      <c r="P377" s="1262"/>
      <c r="Q377" s="1262"/>
      <c r="R377" s="1332" t="s">
        <v>1447</v>
      </c>
      <c r="S377" s="1332">
        <v>0</v>
      </c>
      <c r="T377" s="1333" t="s">
        <v>230</v>
      </c>
      <c r="U377" s="1332">
        <v>0</v>
      </c>
      <c r="V377" s="1332">
        <v>0</v>
      </c>
      <c r="W377" s="1332">
        <v>0</v>
      </c>
      <c r="X377" s="1332">
        <v>0</v>
      </c>
      <c r="Y377" s="1332">
        <v>0</v>
      </c>
      <c r="Z377" s="1262"/>
      <c r="AA377" s="1262"/>
      <c r="AB377" s="1262"/>
      <c r="AC377" s="1262"/>
      <c r="AD377" s="1262"/>
      <c r="AE377" s="1262"/>
      <c r="AF377" s="1262"/>
      <c r="AG377" s="1262"/>
      <c r="AH377" s="1262"/>
      <c r="AI377" s="1262"/>
      <c r="AJ377" s="1262"/>
      <c r="AK377" s="1262"/>
      <c r="AL377" s="1262"/>
      <c r="AM377" s="1262"/>
      <c r="AN377" s="1262"/>
      <c r="AO377" s="1262"/>
      <c r="AP377" s="1262"/>
      <c r="AQ377" s="1331" t="s">
        <v>204</v>
      </c>
      <c r="AR377" s="1331">
        <v>2006</v>
      </c>
      <c r="AS377" s="1262"/>
      <c r="AT377" s="1262"/>
      <c r="AU377" s="1262"/>
      <c r="AV377" s="1334">
        <v>520000</v>
      </c>
      <c r="AW377" s="1270"/>
      <c r="AX377" s="1270"/>
      <c r="AY377" s="1270"/>
      <c r="AZ377" s="1270"/>
      <c r="BA377" s="1392" t="s">
        <v>1840</v>
      </c>
      <c r="BB377" s="1374"/>
      <c r="BC377" s="1270"/>
      <c r="BD377" s="1270"/>
      <c r="BE377" s="1256"/>
      <c r="BF377" s="1256"/>
      <c r="BG377" s="1256"/>
      <c r="BH377" s="1256"/>
      <c r="BI377" s="1256"/>
      <c r="BJ377" s="1256"/>
      <c r="BK377" s="1256"/>
      <c r="BL377" s="1256"/>
      <c r="BM377" s="1256"/>
      <c r="BN377" s="1256"/>
      <c r="BO377" s="1256"/>
      <c r="BP377" s="1256"/>
      <c r="BQ377" s="1256"/>
      <c r="BR377" s="1256"/>
      <c r="BS377" s="1256"/>
      <c r="BT377" s="1256"/>
      <c r="BU377" s="1256"/>
      <c r="BV377" s="1256"/>
      <c r="BW377" s="1256"/>
      <c r="BX377" s="1256"/>
      <c r="BY377" s="1256"/>
    </row>
    <row r="378" spans="1:77" s="1257" customFormat="1" hidden="1">
      <c r="A378" s="1380"/>
      <c r="B378" s="1273"/>
      <c r="C378" s="1330" t="s">
        <v>1200</v>
      </c>
      <c r="D378" s="1262"/>
      <c r="E378" s="1262"/>
      <c r="F378" s="1262"/>
      <c r="G378" s="1262"/>
      <c r="H378" s="1270"/>
      <c r="I378" s="1262"/>
      <c r="J378" s="1262"/>
      <c r="K378" s="1262"/>
      <c r="L378" s="1331" t="s">
        <v>1366</v>
      </c>
      <c r="M378" s="1331"/>
      <c r="N378" s="1262"/>
      <c r="O378" s="1262"/>
      <c r="P378" s="1262"/>
      <c r="Q378" s="1262"/>
      <c r="R378" s="1332" t="s">
        <v>747</v>
      </c>
      <c r="S378" s="1332">
        <v>0</v>
      </c>
      <c r="T378" s="1333" t="s">
        <v>230</v>
      </c>
      <c r="U378" s="1332">
        <v>0</v>
      </c>
      <c r="V378" s="1332">
        <v>0</v>
      </c>
      <c r="W378" s="1332">
        <v>0</v>
      </c>
      <c r="X378" s="1332">
        <v>0</v>
      </c>
      <c r="Y378" s="1332">
        <v>0</v>
      </c>
      <c r="Z378" s="1262"/>
      <c r="AA378" s="1262"/>
      <c r="AB378" s="1262"/>
      <c r="AC378" s="1262"/>
      <c r="AD378" s="1262"/>
      <c r="AE378" s="1262"/>
      <c r="AF378" s="1262"/>
      <c r="AG378" s="1262"/>
      <c r="AH378" s="1262"/>
      <c r="AI378" s="1262"/>
      <c r="AJ378" s="1262"/>
      <c r="AK378" s="1262"/>
      <c r="AL378" s="1262"/>
      <c r="AM378" s="1262"/>
      <c r="AN378" s="1262"/>
      <c r="AO378" s="1262"/>
      <c r="AP378" s="1262"/>
      <c r="AQ378" s="1331" t="s">
        <v>204</v>
      </c>
      <c r="AR378" s="1331">
        <v>2006</v>
      </c>
      <c r="AS378" s="1262"/>
      <c r="AT378" s="1262"/>
      <c r="AU378" s="1262"/>
      <c r="AV378" s="1334">
        <v>560000</v>
      </c>
      <c r="AW378" s="1270"/>
      <c r="AX378" s="1270"/>
      <c r="AY378" s="1270"/>
      <c r="AZ378" s="1270"/>
      <c r="BA378" s="1392" t="s">
        <v>1840</v>
      </c>
      <c r="BB378" s="1374"/>
      <c r="BC378" s="1270"/>
      <c r="BD378" s="1270"/>
      <c r="BE378" s="1256"/>
      <c r="BF378" s="1256"/>
      <c r="BG378" s="1256"/>
      <c r="BH378" s="1256"/>
      <c r="BI378" s="1256"/>
      <c r="BJ378" s="1256"/>
      <c r="BK378" s="1256"/>
      <c r="BL378" s="1256"/>
      <c r="BM378" s="1256"/>
      <c r="BN378" s="1256"/>
      <c r="BO378" s="1256"/>
      <c r="BP378" s="1256"/>
      <c r="BQ378" s="1256"/>
      <c r="BR378" s="1256"/>
      <c r="BS378" s="1256"/>
      <c r="BT378" s="1256"/>
      <c r="BU378" s="1256"/>
      <c r="BV378" s="1256"/>
      <c r="BW378" s="1256"/>
      <c r="BX378" s="1256"/>
      <c r="BY378" s="1256"/>
    </row>
    <row r="379" spans="1:77" s="1272" customFormat="1" hidden="1">
      <c r="A379" s="1382"/>
      <c r="B379" s="1269"/>
      <c r="C379" s="1339" t="s">
        <v>1230</v>
      </c>
      <c r="D379" s="1270"/>
      <c r="E379" s="1270"/>
      <c r="F379" s="1270"/>
      <c r="G379" s="1270"/>
      <c r="H379" s="1270" t="s">
        <v>1193</v>
      </c>
      <c r="I379" s="1270"/>
      <c r="J379" s="1270"/>
      <c r="K379" s="1270"/>
      <c r="L379" s="1340" t="s">
        <v>1393</v>
      </c>
      <c r="M379" s="1340"/>
      <c r="N379" s="1270"/>
      <c r="O379" s="1270"/>
      <c r="P379" s="1270"/>
      <c r="Q379" s="1270"/>
      <c r="R379" s="1343" t="s">
        <v>1451</v>
      </c>
      <c r="S379" s="1343">
        <v>0</v>
      </c>
      <c r="T379" s="1344" t="s">
        <v>1526</v>
      </c>
      <c r="U379" s="1343">
        <v>0</v>
      </c>
      <c r="V379" s="1343">
        <v>0</v>
      </c>
      <c r="W379" s="1343">
        <v>0</v>
      </c>
      <c r="X379" s="1343">
        <v>0</v>
      </c>
      <c r="Y379" s="1343">
        <v>0</v>
      </c>
      <c r="Z379" s="1270"/>
      <c r="AA379" s="1270"/>
      <c r="AB379" s="1270"/>
      <c r="AC379" s="1270"/>
      <c r="AD379" s="1270"/>
      <c r="AE379" s="1270"/>
      <c r="AF379" s="1270"/>
      <c r="AG379" s="1270"/>
      <c r="AH379" s="1270"/>
      <c r="AI379" s="1270"/>
      <c r="AJ379" s="1270"/>
      <c r="AK379" s="1270"/>
      <c r="AL379" s="1270"/>
      <c r="AM379" s="1270"/>
      <c r="AN379" s="1270"/>
      <c r="AO379" s="1270"/>
      <c r="AP379" s="1270"/>
      <c r="AQ379" s="1340" t="s">
        <v>204</v>
      </c>
      <c r="AR379" s="1340">
        <v>2005</v>
      </c>
      <c r="AS379" s="1270"/>
      <c r="AT379" s="1270"/>
      <c r="AU379" s="1270"/>
      <c r="AV379" s="1334">
        <v>700000</v>
      </c>
      <c r="AW379" s="1270" t="s">
        <v>1603</v>
      </c>
      <c r="AX379" s="1270"/>
      <c r="AY379" s="1270"/>
      <c r="AZ379" s="1270" t="s">
        <v>1193</v>
      </c>
      <c r="BA379" s="1392" t="s">
        <v>1840</v>
      </c>
      <c r="BB379" s="1374"/>
      <c r="BC379" s="1270"/>
      <c r="BD379" s="1270"/>
      <c r="BE379" s="1271"/>
      <c r="BF379" s="1271"/>
      <c r="BG379" s="1271"/>
      <c r="BH379" s="1271"/>
      <c r="BI379" s="1271"/>
      <c r="BJ379" s="1271"/>
      <c r="BK379" s="1271"/>
      <c r="BL379" s="1271"/>
      <c r="BM379" s="1271"/>
      <c r="BN379" s="1271"/>
      <c r="BO379" s="1271"/>
      <c r="BP379" s="1271"/>
      <c r="BQ379" s="1271"/>
      <c r="BR379" s="1271"/>
      <c r="BS379" s="1271"/>
      <c r="BT379" s="1271"/>
      <c r="BU379" s="1271"/>
      <c r="BV379" s="1271"/>
      <c r="BW379" s="1271"/>
      <c r="BX379" s="1271"/>
      <c r="BY379" s="1271"/>
    </row>
    <row r="380" spans="1:77" s="1272" customFormat="1" hidden="1">
      <c r="A380" s="1382"/>
      <c r="B380" s="1269"/>
      <c r="C380" s="1339" t="s">
        <v>1231</v>
      </c>
      <c r="D380" s="1270"/>
      <c r="E380" s="1270"/>
      <c r="F380" s="1270"/>
      <c r="G380" s="1270"/>
      <c r="H380" s="1270" t="s">
        <v>1193</v>
      </c>
      <c r="I380" s="1270"/>
      <c r="J380" s="1270"/>
      <c r="K380" s="1270"/>
      <c r="L380" s="1340" t="s">
        <v>1414</v>
      </c>
      <c r="M380" s="1340"/>
      <c r="N380" s="1270"/>
      <c r="O380" s="1270"/>
      <c r="P380" s="1270"/>
      <c r="Q380" s="1270"/>
      <c r="R380" s="1343" t="s">
        <v>1486</v>
      </c>
      <c r="S380" s="1343">
        <v>0</v>
      </c>
      <c r="T380" s="1344" t="s">
        <v>222</v>
      </c>
      <c r="U380" s="1343">
        <v>0</v>
      </c>
      <c r="V380" s="1343">
        <v>0</v>
      </c>
      <c r="W380" s="1343">
        <v>0</v>
      </c>
      <c r="X380" s="1343">
        <v>0</v>
      </c>
      <c r="Y380" s="1343">
        <v>0</v>
      </c>
      <c r="Z380" s="1270"/>
      <c r="AA380" s="1270"/>
      <c r="AB380" s="1270"/>
      <c r="AC380" s="1270"/>
      <c r="AD380" s="1270"/>
      <c r="AE380" s="1270"/>
      <c r="AF380" s="1270"/>
      <c r="AG380" s="1270"/>
      <c r="AH380" s="1270"/>
      <c r="AI380" s="1270"/>
      <c r="AJ380" s="1270"/>
      <c r="AK380" s="1270"/>
      <c r="AL380" s="1270"/>
      <c r="AM380" s="1270"/>
      <c r="AN380" s="1270"/>
      <c r="AO380" s="1270"/>
      <c r="AP380" s="1270"/>
      <c r="AQ380" s="1340" t="s">
        <v>204</v>
      </c>
      <c r="AR380" s="1340">
        <v>2005</v>
      </c>
      <c r="AS380" s="1270"/>
      <c r="AT380" s="1270"/>
      <c r="AU380" s="1270"/>
      <c r="AV380" s="1334">
        <v>2240000</v>
      </c>
      <c r="AW380" s="1270"/>
      <c r="AX380" s="1270"/>
      <c r="AY380" s="1270"/>
      <c r="AZ380" s="1270" t="s">
        <v>1193</v>
      </c>
      <c r="BA380" s="1392" t="s">
        <v>1840</v>
      </c>
      <c r="BB380" s="1374"/>
      <c r="BC380" s="1270"/>
      <c r="BD380" s="1270"/>
      <c r="BE380" s="1271"/>
      <c r="BF380" s="1271"/>
      <c r="BG380" s="1271"/>
      <c r="BH380" s="1271"/>
      <c r="BI380" s="1271"/>
      <c r="BJ380" s="1271"/>
      <c r="BK380" s="1271"/>
      <c r="BL380" s="1271"/>
      <c r="BM380" s="1271"/>
      <c r="BN380" s="1271"/>
      <c r="BO380" s="1271"/>
      <c r="BP380" s="1271"/>
      <c r="BQ380" s="1271"/>
      <c r="BR380" s="1271"/>
      <c r="BS380" s="1271"/>
      <c r="BT380" s="1271"/>
      <c r="BU380" s="1271"/>
      <c r="BV380" s="1271"/>
      <c r="BW380" s="1271"/>
      <c r="BX380" s="1271"/>
      <c r="BY380" s="1271"/>
    </row>
    <row r="381" spans="1:77" s="1272" customFormat="1" hidden="1">
      <c r="A381" s="1382"/>
      <c r="B381" s="1269"/>
      <c r="C381" s="1339" t="s">
        <v>1202</v>
      </c>
      <c r="D381" s="1270"/>
      <c r="E381" s="1270"/>
      <c r="F381" s="1270"/>
      <c r="G381" s="1270"/>
      <c r="H381" s="1270" t="s">
        <v>1193</v>
      </c>
      <c r="I381" s="1270"/>
      <c r="J381" s="1270"/>
      <c r="K381" s="1270"/>
      <c r="L381" s="1340" t="s">
        <v>1438</v>
      </c>
      <c r="M381" s="1340"/>
      <c r="N381" s="1270"/>
      <c r="O381" s="1270"/>
      <c r="P381" s="1270"/>
      <c r="Q381" s="1270"/>
      <c r="R381" s="1343" t="s">
        <v>1502</v>
      </c>
      <c r="S381" s="1343">
        <v>0</v>
      </c>
      <c r="T381" s="1344" t="s">
        <v>221</v>
      </c>
      <c r="U381" s="1343">
        <v>0</v>
      </c>
      <c r="V381" s="1343">
        <v>0</v>
      </c>
      <c r="W381" s="1343">
        <v>0</v>
      </c>
      <c r="X381" s="1343">
        <v>0</v>
      </c>
      <c r="Y381" s="1343">
        <v>0</v>
      </c>
      <c r="Z381" s="1270"/>
      <c r="AA381" s="1270"/>
      <c r="AB381" s="1270"/>
      <c r="AC381" s="1270"/>
      <c r="AD381" s="1270"/>
      <c r="AE381" s="1270"/>
      <c r="AF381" s="1270"/>
      <c r="AG381" s="1270"/>
      <c r="AH381" s="1270"/>
      <c r="AI381" s="1270"/>
      <c r="AJ381" s="1270"/>
      <c r="AK381" s="1270"/>
      <c r="AL381" s="1270"/>
      <c r="AM381" s="1270"/>
      <c r="AN381" s="1270"/>
      <c r="AO381" s="1270"/>
      <c r="AP381" s="1270"/>
      <c r="AQ381" s="1340" t="s">
        <v>204</v>
      </c>
      <c r="AR381" s="1340">
        <v>2005</v>
      </c>
      <c r="AS381" s="1270"/>
      <c r="AT381" s="1270"/>
      <c r="AU381" s="1270"/>
      <c r="AV381" s="1334">
        <v>259000</v>
      </c>
      <c r="AW381" s="1270"/>
      <c r="AX381" s="1270"/>
      <c r="AY381" s="1270"/>
      <c r="AZ381" s="1270" t="s">
        <v>1193</v>
      </c>
      <c r="BA381" s="1392" t="s">
        <v>1840</v>
      </c>
      <c r="BB381" s="1374"/>
      <c r="BC381" s="1270"/>
      <c r="BD381" s="1270"/>
      <c r="BE381" s="1271"/>
      <c r="BF381" s="1271"/>
      <c r="BG381" s="1271"/>
      <c r="BH381" s="1271"/>
      <c r="BI381" s="1271"/>
      <c r="BJ381" s="1271"/>
      <c r="BK381" s="1271"/>
      <c r="BL381" s="1271"/>
      <c r="BM381" s="1271"/>
      <c r="BN381" s="1271"/>
      <c r="BO381" s="1271"/>
      <c r="BP381" s="1271"/>
      <c r="BQ381" s="1271"/>
      <c r="BR381" s="1271"/>
      <c r="BS381" s="1271"/>
      <c r="BT381" s="1271"/>
      <c r="BU381" s="1271"/>
      <c r="BV381" s="1271"/>
      <c r="BW381" s="1271"/>
      <c r="BX381" s="1271"/>
      <c r="BY381" s="1271"/>
    </row>
    <row r="382" spans="1:77" s="1272" customFormat="1" hidden="1">
      <c r="A382" s="1382"/>
      <c r="B382" s="1269"/>
      <c r="C382" s="1339" t="s">
        <v>1281</v>
      </c>
      <c r="D382" s="1270"/>
      <c r="E382" s="1270"/>
      <c r="F382" s="1270"/>
      <c r="G382" s="1270"/>
      <c r="H382" s="1270" t="s">
        <v>1193</v>
      </c>
      <c r="I382" s="1270"/>
      <c r="J382" s="1270"/>
      <c r="K382" s="1270"/>
      <c r="L382" s="1340" t="s">
        <v>1395</v>
      </c>
      <c r="M382" s="1340"/>
      <c r="N382" s="1270"/>
      <c r="O382" s="1270"/>
      <c r="P382" s="1270"/>
      <c r="Q382" s="1270"/>
      <c r="R382" s="1343" t="s">
        <v>1467</v>
      </c>
      <c r="S382" s="1343">
        <v>0</v>
      </c>
      <c r="T382" s="1344" t="s">
        <v>225</v>
      </c>
      <c r="U382" s="1343">
        <v>0</v>
      </c>
      <c r="V382" s="1343">
        <v>0</v>
      </c>
      <c r="W382" s="1343">
        <v>0</v>
      </c>
      <c r="X382" s="1343">
        <v>0</v>
      </c>
      <c r="Y382" s="1343">
        <v>0</v>
      </c>
      <c r="Z382" s="1270"/>
      <c r="AA382" s="1270"/>
      <c r="AB382" s="1270"/>
      <c r="AC382" s="1270"/>
      <c r="AD382" s="1270"/>
      <c r="AE382" s="1270"/>
      <c r="AF382" s="1270"/>
      <c r="AG382" s="1270"/>
      <c r="AH382" s="1270"/>
      <c r="AI382" s="1270"/>
      <c r="AJ382" s="1270"/>
      <c r="AK382" s="1270"/>
      <c r="AL382" s="1270"/>
      <c r="AM382" s="1270"/>
      <c r="AN382" s="1270"/>
      <c r="AO382" s="1270"/>
      <c r="AP382" s="1270"/>
      <c r="AQ382" s="1340" t="s">
        <v>204</v>
      </c>
      <c r="AR382" s="1340">
        <v>2005</v>
      </c>
      <c r="AS382" s="1270"/>
      <c r="AT382" s="1270"/>
      <c r="AU382" s="1270"/>
      <c r="AV382" s="1334">
        <v>126000</v>
      </c>
      <c r="AW382" s="1270"/>
      <c r="AX382" s="1270"/>
      <c r="AY382" s="1270"/>
      <c r="AZ382" s="1270" t="s">
        <v>1193</v>
      </c>
      <c r="BA382" s="1392" t="s">
        <v>1840</v>
      </c>
      <c r="BB382" s="1374"/>
      <c r="BC382" s="1270"/>
      <c r="BD382" s="1270"/>
      <c r="BE382" s="1271"/>
      <c r="BF382" s="1271"/>
      <c r="BG382" s="1271"/>
      <c r="BH382" s="1271"/>
      <c r="BI382" s="1271"/>
      <c r="BJ382" s="1271"/>
      <c r="BK382" s="1271"/>
      <c r="BL382" s="1271"/>
      <c r="BM382" s="1271"/>
      <c r="BN382" s="1271"/>
      <c r="BO382" s="1271"/>
      <c r="BP382" s="1271"/>
      <c r="BQ382" s="1271"/>
      <c r="BR382" s="1271"/>
      <c r="BS382" s="1271"/>
      <c r="BT382" s="1271"/>
      <c r="BU382" s="1271"/>
      <c r="BV382" s="1271"/>
      <c r="BW382" s="1271"/>
      <c r="BX382" s="1271"/>
      <c r="BY382" s="1271"/>
    </row>
    <row r="383" spans="1:77" s="1257" customFormat="1" hidden="1">
      <c r="A383" s="1380"/>
      <c r="B383" s="1273"/>
      <c r="C383" s="1330" t="s">
        <v>1249</v>
      </c>
      <c r="D383" s="1262"/>
      <c r="E383" s="1262"/>
      <c r="F383" s="1262"/>
      <c r="G383" s="1262"/>
      <c r="H383" s="1270" t="s">
        <v>1193</v>
      </c>
      <c r="I383" s="1262"/>
      <c r="J383" s="1262"/>
      <c r="K383" s="1262"/>
      <c r="L383" s="1331" t="s">
        <v>1408</v>
      </c>
      <c r="M383" s="1331"/>
      <c r="N383" s="1262"/>
      <c r="O383" s="1262"/>
      <c r="P383" s="1262"/>
      <c r="Q383" s="1262"/>
      <c r="R383" s="1332" t="s">
        <v>1512</v>
      </c>
      <c r="S383" s="1332">
        <v>0</v>
      </c>
      <c r="T383" s="1333" t="s">
        <v>222</v>
      </c>
      <c r="U383" s="1332">
        <v>0</v>
      </c>
      <c r="V383" s="1332">
        <v>0</v>
      </c>
      <c r="W383" s="1332">
        <v>0</v>
      </c>
      <c r="X383" s="1332">
        <v>0</v>
      </c>
      <c r="Y383" s="1332">
        <v>0</v>
      </c>
      <c r="Z383" s="1262"/>
      <c r="AA383" s="1262"/>
      <c r="AB383" s="1262"/>
      <c r="AC383" s="1262"/>
      <c r="AD383" s="1262"/>
      <c r="AE383" s="1262"/>
      <c r="AF383" s="1262"/>
      <c r="AG383" s="1262"/>
      <c r="AH383" s="1262"/>
      <c r="AI383" s="1262"/>
      <c r="AJ383" s="1262"/>
      <c r="AK383" s="1262"/>
      <c r="AL383" s="1262"/>
      <c r="AM383" s="1262"/>
      <c r="AN383" s="1262"/>
      <c r="AO383" s="1262"/>
      <c r="AP383" s="1262"/>
      <c r="AQ383" s="1331" t="s">
        <v>204</v>
      </c>
      <c r="AR383" s="1331">
        <v>2006</v>
      </c>
      <c r="AS383" s="1262"/>
      <c r="AT383" s="1262"/>
      <c r="AU383" s="1262"/>
      <c r="AV383" s="1334">
        <v>1050000</v>
      </c>
      <c r="AW383" s="1270" t="s">
        <v>1573</v>
      </c>
      <c r="AX383" s="1270"/>
      <c r="AY383" s="1270"/>
      <c r="AZ383" s="1270" t="s">
        <v>1193</v>
      </c>
      <c r="BA383" s="1392" t="s">
        <v>1840</v>
      </c>
      <c r="BB383" s="1374"/>
      <c r="BC383" s="1270"/>
      <c r="BD383" s="1270"/>
      <c r="BE383" s="1256"/>
      <c r="BF383" s="1256"/>
      <c r="BG383" s="1256"/>
      <c r="BH383" s="1256"/>
      <c r="BI383" s="1256"/>
      <c r="BJ383" s="1256"/>
      <c r="BK383" s="1256"/>
      <c r="BL383" s="1256"/>
      <c r="BM383" s="1256"/>
      <c r="BN383" s="1256"/>
      <c r="BO383" s="1256"/>
      <c r="BP383" s="1256"/>
      <c r="BQ383" s="1256"/>
      <c r="BR383" s="1256"/>
      <c r="BS383" s="1256"/>
      <c r="BT383" s="1256"/>
      <c r="BU383" s="1256"/>
      <c r="BV383" s="1256"/>
      <c r="BW383" s="1256"/>
      <c r="BX383" s="1256"/>
      <c r="BY383" s="1256"/>
    </row>
    <row r="384" spans="1:77" s="1257" customFormat="1" hidden="1">
      <c r="A384" s="1380"/>
      <c r="B384" s="1273"/>
      <c r="C384" s="1330" t="s">
        <v>1292</v>
      </c>
      <c r="D384" s="1262"/>
      <c r="E384" s="1262"/>
      <c r="F384" s="1262"/>
      <c r="G384" s="1262"/>
      <c r="H384" s="1270"/>
      <c r="I384" s="1262"/>
      <c r="J384" s="1262"/>
      <c r="K384" s="1262"/>
      <c r="L384" s="1331" t="s">
        <v>1422</v>
      </c>
      <c r="M384" s="1331"/>
      <c r="N384" s="1262"/>
      <c r="O384" s="1262"/>
      <c r="P384" s="1262"/>
      <c r="Q384" s="1262"/>
      <c r="R384" s="1332" t="s">
        <v>747</v>
      </c>
      <c r="S384" s="1332">
        <v>0</v>
      </c>
      <c r="T384" s="1333" t="s">
        <v>1525</v>
      </c>
      <c r="U384" s="1332">
        <v>0</v>
      </c>
      <c r="V384" s="1332">
        <v>0</v>
      </c>
      <c r="W384" s="1332">
        <v>0</v>
      </c>
      <c r="X384" s="1332">
        <v>0</v>
      </c>
      <c r="Y384" s="1332">
        <v>0</v>
      </c>
      <c r="Z384" s="1262"/>
      <c r="AA384" s="1262"/>
      <c r="AB384" s="1262"/>
      <c r="AC384" s="1262"/>
      <c r="AD384" s="1262"/>
      <c r="AE384" s="1262"/>
      <c r="AF384" s="1262"/>
      <c r="AG384" s="1262"/>
      <c r="AH384" s="1262"/>
      <c r="AI384" s="1262"/>
      <c r="AJ384" s="1262"/>
      <c r="AK384" s="1262"/>
      <c r="AL384" s="1262"/>
      <c r="AM384" s="1262"/>
      <c r="AN384" s="1262"/>
      <c r="AO384" s="1262"/>
      <c r="AP384" s="1262"/>
      <c r="AQ384" s="1331" t="s">
        <v>204</v>
      </c>
      <c r="AR384" s="1331">
        <v>2006</v>
      </c>
      <c r="AS384" s="1262"/>
      <c r="AT384" s="1262"/>
      <c r="AU384" s="1262"/>
      <c r="AV384" s="1334">
        <v>337500</v>
      </c>
      <c r="AW384" s="1270"/>
      <c r="AX384" s="1270"/>
      <c r="AY384" s="1270"/>
      <c r="AZ384" s="1270"/>
      <c r="BA384" s="1392" t="s">
        <v>1840</v>
      </c>
      <c r="BB384" s="1374"/>
      <c r="BC384" s="1270"/>
      <c r="BD384" s="1270"/>
      <c r="BE384" s="1256"/>
      <c r="BF384" s="1256"/>
      <c r="BG384" s="1256"/>
      <c r="BH384" s="1256"/>
      <c r="BI384" s="1256"/>
      <c r="BJ384" s="1256"/>
      <c r="BK384" s="1256"/>
      <c r="BL384" s="1256"/>
      <c r="BM384" s="1256"/>
      <c r="BN384" s="1256"/>
      <c r="BO384" s="1256"/>
      <c r="BP384" s="1256"/>
      <c r="BQ384" s="1256"/>
      <c r="BR384" s="1256"/>
      <c r="BS384" s="1256"/>
      <c r="BT384" s="1256"/>
      <c r="BU384" s="1256"/>
      <c r="BV384" s="1256"/>
      <c r="BW384" s="1256"/>
      <c r="BX384" s="1256"/>
      <c r="BY384" s="1256"/>
    </row>
    <row r="385" spans="1:77" s="1257" customFormat="1" hidden="1">
      <c r="A385" s="1380"/>
      <c r="B385" s="1273"/>
      <c r="C385" s="1330" t="s">
        <v>1204</v>
      </c>
      <c r="D385" s="1262"/>
      <c r="E385" s="1262"/>
      <c r="F385" s="1262"/>
      <c r="G385" s="1262"/>
      <c r="H385" s="1270"/>
      <c r="I385" s="1262"/>
      <c r="J385" s="1262"/>
      <c r="K385" s="1262"/>
      <c r="L385" s="1331" t="s">
        <v>1375</v>
      </c>
      <c r="M385" s="1331"/>
      <c r="N385" s="1262"/>
      <c r="O385" s="1262"/>
      <c r="P385" s="1262"/>
      <c r="Q385" s="1262"/>
      <c r="R385" s="1332" t="s">
        <v>1496</v>
      </c>
      <c r="S385" s="1332">
        <v>0</v>
      </c>
      <c r="T385" s="1333" t="s">
        <v>220</v>
      </c>
      <c r="U385" s="1332">
        <v>0</v>
      </c>
      <c r="V385" s="1332">
        <v>0</v>
      </c>
      <c r="W385" s="1332">
        <v>0</v>
      </c>
      <c r="X385" s="1332">
        <v>0</v>
      </c>
      <c r="Y385" s="1332">
        <v>0</v>
      </c>
      <c r="Z385" s="1262"/>
      <c r="AA385" s="1262"/>
      <c r="AB385" s="1262"/>
      <c r="AC385" s="1262"/>
      <c r="AD385" s="1262"/>
      <c r="AE385" s="1262"/>
      <c r="AF385" s="1262"/>
      <c r="AG385" s="1262"/>
      <c r="AH385" s="1262"/>
      <c r="AI385" s="1262"/>
      <c r="AJ385" s="1262"/>
      <c r="AK385" s="1262"/>
      <c r="AL385" s="1262"/>
      <c r="AM385" s="1262"/>
      <c r="AN385" s="1262"/>
      <c r="AO385" s="1262"/>
      <c r="AP385" s="1262"/>
      <c r="AQ385" s="1331" t="s">
        <v>204</v>
      </c>
      <c r="AR385" s="1331">
        <v>2005</v>
      </c>
      <c r="AS385" s="1262"/>
      <c r="AT385" s="1262"/>
      <c r="AU385" s="1262"/>
      <c r="AV385" s="1334">
        <v>21000</v>
      </c>
      <c r="AW385" s="1270"/>
      <c r="AX385" s="1270"/>
      <c r="AY385" s="1270"/>
      <c r="AZ385" s="1270"/>
      <c r="BA385" s="1392" t="s">
        <v>1840</v>
      </c>
      <c r="BB385" s="1374"/>
      <c r="BC385" s="1270"/>
      <c r="BD385" s="1270"/>
      <c r="BE385" s="1256"/>
      <c r="BF385" s="1256"/>
      <c r="BG385" s="1256"/>
      <c r="BH385" s="1256"/>
      <c r="BI385" s="1256"/>
      <c r="BJ385" s="1256"/>
      <c r="BK385" s="1256"/>
      <c r="BL385" s="1256"/>
      <c r="BM385" s="1256"/>
      <c r="BN385" s="1256"/>
      <c r="BO385" s="1256"/>
      <c r="BP385" s="1256"/>
      <c r="BQ385" s="1256"/>
      <c r="BR385" s="1256"/>
      <c r="BS385" s="1256"/>
      <c r="BT385" s="1256"/>
      <c r="BU385" s="1256"/>
      <c r="BV385" s="1256"/>
      <c r="BW385" s="1256"/>
      <c r="BX385" s="1256"/>
      <c r="BY385" s="1256"/>
    </row>
    <row r="386" spans="1:77" s="1257" customFormat="1" hidden="1">
      <c r="A386" s="1380"/>
      <c r="B386" s="1273"/>
      <c r="C386" s="1330" t="s">
        <v>1293</v>
      </c>
      <c r="D386" s="1262"/>
      <c r="E386" s="1262"/>
      <c r="F386" s="1262"/>
      <c r="G386" s="1262"/>
      <c r="H386" s="1270" t="s">
        <v>1193</v>
      </c>
      <c r="I386" s="1262"/>
      <c r="J386" s="1262"/>
      <c r="K386" s="1262"/>
      <c r="L386" s="1331" t="s">
        <v>1405</v>
      </c>
      <c r="M386" s="1331"/>
      <c r="N386" s="1262"/>
      <c r="O386" s="1262"/>
      <c r="P386" s="1262"/>
      <c r="Q386" s="1262"/>
      <c r="R386" s="1332" t="s">
        <v>145</v>
      </c>
      <c r="S386" s="1332">
        <v>0</v>
      </c>
      <c r="T386" s="1333" t="s">
        <v>225</v>
      </c>
      <c r="U386" s="1332">
        <v>0</v>
      </c>
      <c r="V386" s="1332">
        <v>0</v>
      </c>
      <c r="W386" s="1332">
        <v>0</v>
      </c>
      <c r="X386" s="1332">
        <v>0</v>
      </c>
      <c r="Y386" s="1332">
        <v>0</v>
      </c>
      <c r="Z386" s="1262"/>
      <c r="AA386" s="1262"/>
      <c r="AB386" s="1262"/>
      <c r="AC386" s="1262"/>
      <c r="AD386" s="1262"/>
      <c r="AE386" s="1262"/>
      <c r="AF386" s="1262"/>
      <c r="AG386" s="1262"/>
      <c r="AH386" s="1262"/>
      <c r="AI386" s="1262"/>
      <c r="AJ386" s="1262"/>
      <c r="AK386" s="1262"/>
      <c r="AL386" s="1262"/>
      <c r="AM386" s="1262"/>
      <c r="AN386" s="1262"/>
      <c r="AO386" s="1262"/>
      <c r="AP386" s="1262"/>
      <c r="AQ386" s="1331" t="s">
        <v>204</v>
      </c>
      <c r="AR386" s="1331">
        <v>2006</v>
      </c>
      <c r="AS386" s="1262"/>
      <c r="AT386" s="1262"/>
      <c r="AU386" s="1262"/>
      <c r="AV386" s="1334">
        <v>6750000</v>
      </c>
      <c r="AW386" s="1270" t="s">
        <v>123</v>
      </c>
      <c r="AX386" s="1270"/>
      <c r="AY386" s="1270" t="s">
        <v>1794</v>
      </c>
      <c r="AZ386" s="1270" t="s">
        <v>1193</v>
      </c>
      <c r="BA386" s="1385"/>
      <c r="BB386" s="1374"/>
      <c r="BC386" s="1270"/>
      <c r="BD386" s="1270"/>
      <c r="BE386" s="1256"/>
      <c r="BF386" s="1256"/>
      <c r="BG386" s="1256"/>
      <c r="BH386" s="1256"/>
      <c r="BI386" s="1256"/>
      <c r="BJ386" s="1256"/>
      <c r="BK386" s="1256"/>
      <c r="BL386" s="1256"/>
      <c r="BM386" s="1256"/>
      <c r="BN386" s="1256"/>
      <c r="BO386" s="1256"/>
      <c r="BP386" s="1256"/>
      <c r="BQ386" s="1256"/>
      <c r="BR386" s="1256"/>
      <c r="BS386" s="1256"/>
      <c r="BT386" s="1256"/>
      <c r="BU386" s="1256"/>
      <c r="BV386" s="1256"/>
      <c r="BW386" s="1256"/>
      <c r="BX386" s="1256"/>
      <c r="BY386" s="1256"/>
    </row>
    <row r="387" spans="1:77" s="1257" customFormat="1" hidden="1">
      <c r="A387" s="1380"/>
      <c r="B387" s="1273"/>
      <c r="C387" s="1330" t="s">
        <v>1227</v>
      </c>
      <c r="D387" s="1262"/>
      <c r="E387" s="1262"/>
      <c r="F387" s="1262"/>
      <c r="G387" s="1262"/>
      <c r="H387" s="1270" t="s">
        <v>1193</v>
      </c>
      <c r="I387" s="1262"/>
      <c r="J387" s="1262"/>
      <c r="K387" s="1262"/>
      <c r="L387" s="1331" t="s">
        <v>1390</v>
      </c>
      <c r="M387" s="1331"/>
      <c r="N387" s="1262"/>
      <c r="O387" s="1262"/>
      <c r="P387" s="1262"/>
      <c r="Q387" s="1262"/>
      <c r="R387" s="1332" t="s">
        <v>747</v>
      </c>
      <c r="S387" s="1332">
        <v>0</v>
      </c>
      <c r="T387" s="1333" t="s">
        <v>225</v>
      </c>
      <c r="U387" s="1332">
        <v>0</v>
      </c>
      <c r="V387" s="1332">
        <v>0</v>
      </c>
      <c r="W387" s="1332">
        <v>0</v>
      </c>
      <c r="X387" s="1332">
        <v>0</v>
      </c>
      <c r="Y387" s="1332">
        <v>0</v>
      </c>
      <c r="Z387" s="1262"/>
      <c r="AA387" s="1262"/>
      <c r="AB387" s="1262"/>
      <c r="AC387" s="1262"/>
      <c r="AD387" s="1262"/>
      <c r="AE387" s="1262"/>
      <c r="AF387" s="1262"/>
      <c r="AG387" s="1262"/>
      <c r="AH387" s="1262"/>
      <c r="AI387" s="1262"/>
      <c r="AJ387" s="1262"/>
      <c r="AK387" s="1262"/>
      <c r="AL387" s="1262"/>
      <c r="AM387" s="1262"/>
      <c r="AN387" s="1262"/>
      <c r="AO387" s="1262"/>
      <c r="AP387" s="1262"/>
      <c r="AQ387" s="1331" t="s">
        <v>204</v>
      </c>
      <c r="AR387" s="1331">
        <v>2006</v>
      </c>
      <c r="AS387" s="1262"/>
      <c r="AT387" s="1262"/>
      <c r="AU387" s="1262"/>
      <c r="AV387" s="1334">
        <v>5400000</v>
      </c>
      <c r="AW387" s="1270" t="s">
        <v>123</v>
      </c>
      <c r="AX387" s="1270"/>
      <c r="AY387" s="1270" t="s">
        <v>1794</v>
      </c>
      <c r="AZ387" s="1270" t="s">
        <v>1193</v>
      </c>
      <c r="BA387" s="1385"/>
      <c r="BB387" s="1374"/>
      <c r="BC387" s="1270"/>
      <c r="BD387" s="1270"/>
      <c r="BE387" s="1256"/>
      <c r="BF387" s="1256"/>
      <c r="BG387" s="1256"/>
      <c r="BH387" s="1256"/>
      <c r="BI387" s="1256"/>
      <c r="BJ387" s="1256"/>
      <c r="BK387" s="1256"/>
      <c r="BL387" s="1256"/>
      <c r="BM387" s="1256"/>
      <c r="BN387" s="1256"/>
      <c r="BO387" s="1256"/>
      <c r="BP387" s="1256"/>
      <c r="BQ387" s="1256"/>
      <c r="BR387" s="1256"/>
      <c r="BS387" s="1256"/>
      <c r="BT387" s="1256"/>
      <c r="BU387" s="1256"/>
      <c r="BV387" s="1256"/>
      <c r="BW387" s="1256"/>
      <c r="BX387" s="1256"/>
      <c r="BY387" s="1256"/>
    </row>
    <row r="388" spans="1:77" s="1257" customFormat="1" hidden="1">
      <c r="A388" s="1380"/>
      <c r="B388" s="1273"/>
      <c r="C388" s="1330" t="s">
        <v>1294</v>
      </c>
      <c r="D388" s="1262"/>
      <c r="E388" s="1262"/>
      <c r="F388" s="1262"/>
      <c r="G388" s="1262"/>
      <c r="H388" s="1270" t="s">
        <v>1193</v>
      </c>
      <c r="I388" s="1262"/>
      <c r="J388" s="1262"/>
      <c r="K388" s="1262"/>
      <c r="L388" s="1331" t="s">
        <v>1439</v>
      </c>
      <c r="M388" s="1331"/>
      <c r="N388" s="1262"/>
      <c r="O388" s="1262"/>
      <c r="P388" s="1262"/>
      <c r="Q388" s="1262"/>
      <c r="R388" s="1332" t="s">
        <v>145</v>
      </c>
      <c r="S388" s="1332">
        <v>0</v>
      </c>
      <c r="T388" s="1333" t="s">
        <v>225</v>
      </c>
      <c r="U388" s="1332">
        <v>0</v>
      </c>
      <c r="V388" s="1332">
        <v>0</v>
      </c>
      <c r="W388" s="1332">
        <v>0</v>
      </c>
      <c r="X388" s="1332">
        <v>0</v>
      </c>
      <c r="Y388" s="1332">
        <v>0</v>
      </c>
      <c r="Z388" s="1262"/>
      <c r="AA388" s="1262"/>
      <c r="AB388" s="1262"/>
      <c r="AC388" s="1262"/>
      <c r="AD388" s="1262"/>
      <c r="AE388" s="1262"/>
      <c r="AF388" s="1262"/>
      <c r="AG388" s="1262"/>
      <c r="AH388" s="1262"/>
      <c r="AI388" s="1262"/>
      <c r="AJ388" s="1262"/>
      <c r="AK388" s="1262"/>
      <c r="AL388" s="1262"/>
      <c r="AM388" s="1262"/>
      <c r="AN388" s="1262"/>
      <c r="AO388" s="1262"/>
      <c r="AP388" s="1262"/>
      <c r="AQ388" s="1331" t="s">
        <v>204</v>
      </c>
      <c r="AR388" s="1331">
        <v>2006</v>
      </c>
      <c r="AS388" s="1262"/>
      <c r="AT388" s="1262"/>
      <c r="AU388" s="1262"/>
      <c r="AV388" s="1334">
        <v>180000</v>
      </c>
      <c r="AW388" s="1270" t="s">
        <v>123</v>
      </c>
      <c r="AX388" s="1270"/>
      <c r="AY388" s="1270" t="s">
        <v>1794</v>
      </c>
      <c r="AZ388" s="1270" t="s">
        <v>1193</v>
      </c>
      <c r="BA388" s="1385"/>
      <c r="BB388" s="1374"/>
      <c r="BC388" s="1270"/>
      <c r="BD388" s="1270"/>
      <c r="BE388" s="1256"/>
      <c r="BF388" s="1256"/>
      <c r="BG388" s="1256"/>
      <c r="BH388" s="1256"/>
      <c r="BI388" s="1256"/>
      <c r="BJ388" s="1256"/>
      <c r="BK388" s="1256"/>
      <c r="BL388" s="1256"/>
      <c r="BM388" s="1256"/>
      <c r="BN388" s="1256"/>
      <c r="BO388" s="1256"/>
      <c r="BP388" s="1256"/>
      <c r="BQ388" s="1256"/>
      <c r="BR388" s="1256"/>
      <c r="BS388" s="1256"/>
      <c r="BT388" s="1256"/>
      <c r="BU388" s="1256"/>
      <c r="BV388" s="1256"/>
      <c r="BW388" s="1256"/>
      <c r="BX388" s="1256"/>
      <c r="BY388" s="1256"/>
    </row>
    <row r="389" spans="1:77" s="1287" customFormat="1" ht="30" hidden="1">
      <c r="A389" s="1396"/>
      <c r="B389" s="1284"/>
      <c r="C389" s="1345" t="s">
        <v>1295</v>
      </c>
      <c r="D389" s="1264"/>
      <c r="E389" s="1264"/>
      <c r="F389" s="1264"/>
      <c r="G389" s="1264"/>
      <c r="H389" s="1291" t="s">
        <v>1193</v>
      </c>
      <c r="I389" s="1264"/>
      <c r="J389" s="1264"/>
      <c r="K389" s="1264"/>
      <c r="L389" s="1337"/>
      <c r="M389" s="1397" t="s">
        <v>726</v>
      </c>
      <c r="N389" s="1264"/>
      <c r="O389" s="1264"/>
      <c r="P389" s="1264"/>
      <c r="Q389" s="1264"/>
      <c r="R389" s="1336">
        <v>0</v>
      </c>
      <c r="S389" s="1336">
        <v>0</v>
      </c>
      <c r="T389" s="1342" t="s">
        <v>1537</v>
      </c>
      <c r="U389" s="1336">
        <v>0</v>
      </c>
      <c r="V389" s="1336">
        <v>0</v>
      </c>
      <c r="W389" s="1336">
        <v>0</v>
      </c>
      <c r="X389" s="1336">
        <v>0</v>
      </c>
      <c r="Y389" s="1336">
        <v>0</v>
      </c>
      <c r="Z389" s="1264"/>
      <c r="AA389" s="1264"/>
      <c r="AB389" s="1264"/>
      <c r="AC389" s="1264"/>
      <c r="AD389" s="1264"/>
      <c r="AE389" s="1264"/>
      <c r="AF389" s="1264"/>
      <c r="AG389" s="1264"/>
      <c r="AH389" s="1264"/>
      <c r="AI389" s="1264"/>
      <c r="AJ389" s="1264"/>
      <c r="AK389" s="1264"/>
      <c r="AL389" s="1264"/>
      <c r="AM389" s="1264"/>
      <c r="AN389" s="1264"/>
      <c r="AO389" s="1264"/>
      <c r="AP389" s="1264"/>
      <c r="AQ389" s="1337" t="s">
        <v>204</v>
      </c>
      <c r="AR389" s="1337">
        <v>2007</v>
      </c>
      <c r="AS389" s="1264"/>
      <c r="AT389" s="1264"/>
      <c r="AU389" s="1264"/>
      <c r="AV389" s="1338">
        <v>28000000</v>
      </c>
      <c r="AW389" s="1291" t="s">
        <v>1573</v>
      </c>
      <c r="AX389" s="1291"/>
      <c r="AY389" s="1294" t="s">
        <v>1630</v>
      </c>
      <c r="AZ389" s="1291" t="s">
        <v>1193</v>
      </c>
      <c r="BA389" s="1392" t="s">
        <v>1836</v>
      </c>
      <c r="BB389" s="1375"/>
      <c r="BC389" s="1291"/>
      <c r="BD389" s="1291"/>
    </row>
    <row r="390" spans="1:77" s="1288" customFormat="1" ht="30" hidden="1">
      <c r="A390" s="1380"/>
      <c r="B390" s="1283"/>
      <c r="C390" s="1335" t="s">
        <v>1296</v>
      </c>
      <c r="D390" s="1264"/>
      <c r="E390" s="1264"/>
      <c r="F390" s="1264"/>
      <c r="G390" s="1264"/>
      <c r="H390" s="1291" t="s">
        <v>1193</v>
      </c>
      <c r="I390" s="1264"/>
      <c r="J390" s="1264"/>
      <c r="K390" s="1264"/>
      <c r="L390" s="1337"/>
      <c r="M390" s="1397" t="s">
        <v>995</v>
      </c>
      <c r="N390" s="1264"/>
      <c r="O390" s="1264"/>
      <c r="P390" s="1264"/>
      <c r="Q390" s="1264"/>
      <c r="R390" s="1336">
        <v>0</v>
      </c>
      <c r="S390" s="1336">
        <v>0</v>
      </c>
      <c r="T390" s="1342" t="s">
        <v>1561</v>
      </c>
      <c r="U390" s="1336">
        <v>0</v>
      </c>
      <c r="V390" s="1336">
        <v>0</v>
      </c>
      <c r="W390" s="1336">
        <v>0</v>
      </c>
      <c r="X390" s="1336">
        <v>0</v>
      </c>
      <c r="Y390" s="1336">
        <v>0</v>
      </c>
      <c r="Z390" s="1264"/>
      <c r="AA390" s="1264"/>
      <c r="AB390" s="1264"/>
      <c r="AC390" s="1264"/>
      <c r="AD390" s="1264"/>
      <c r="AE390" s="1264"/>
      <c r="AF390" s="1264"/>
      <c r="AG390" s="1264"/>
      <c r="AH390" s="1264"/>
      <c r="AI390" s="1264"/>
      <c r="AJ390" s="1264"/>
      <c r="AK390" s="1264"/>
      <c r="AL390" s="1264"/>
      <c r="AM390" s="1264"/>
      <c r="AN390" s="1264"/>
      <c r="AO390" s="1264"/>
      <c r="AP390" s="1264"/>
      <c r="AQ390" s="1337" t="s">
        <v>204</v>
      </c>
      <c r="AR390" s="1337">
        <v>2007</v>
      </c>
      <c r="AS390" s="1264"/>
      <c r="AT390" s="1264"/>
      <c r="AU390" s="1264"/>
      <c r="AV390" s="1338">
        <v>65500000</v>
      </c>
      <c r="AW390" s="1291" t="s">
        <v>1573</v>
      </c>
      <c r="AX390" s="1291"/>
      <c r="AY390" s="1294" t="s">
        <v>1631</v>
      </c>
      <c r="AZ390" s="1291" t="s">
        <v>1193</v>
      </c>
      <c r="BA390" s="1392" t="s">
        <v>1835</v>
      </c>
      <c r="BB390" s="1375"/>
      <c r="BC390" s="1291"/>
      <c r="BD390" s="1291"/>
      <c r="BE390" s="1287"/>
      <c r="BF390" s="1287"/>
      <c r="BG390" s="1287"/>
      <c r="BH390" s="1287"/>
      <c r="BI390" s="1287"/>
      <c r="BJ390" s="1287"/>
      <c r="BK390" s="1287"/>
      <c r="BL390" s="1287"/>
      <c r="BM390" s="1287"/>
      <c r="BN390" s="1287"/>
      <c r="BO390" s="1287"/>
      <c r="BP390" s="1287"/>
      <c r="BQ390" s="1287"/>
      <c r="BR390" s="1287"/>
      <c r="BS390" s="1287"/>
      <c r="BT390" s="1287"/>
      <c r="BU390" s="1287"/>
      <c r="BV390" s="1287"/>
      <c r="BW390" s="1287"/>
      <c r="BX390" s="1287"/>
      <c r="BY390" s="1287"/>
    </row>
    <row r="391" spans="1:77" s="1257" customFormat="1" hidden="1">
      <c r="A391" s="1380"/>
      <c r="B391" s="1273"/>
      <c r="C391" s="1330" t="s">
        <v>1297</v>
      </c>
      <c r="D391" s="1262"/>
      <c r="E391" s="1262"/>
      <c r="F391" s="1262"/>
      <c r="G391" s="1262"/>
      <c r="H391" s="1270" t="s">
        <v>1193</v>
      </c>
      <c r="I391" s="1262"/>
      <c r="J391" s="1262"/>
      <c r="K391" s="1262"/>
      <c r="L391" s="1331"/>
      <c r="M391" s="1331" t="s">
        <v>713</v>
      </c>
      <c r="N391" s="1262"/>
      <c r="O391" s="1262"/>
      <c r="P391" s="1262"/>
      <c r="Q391" s="1262"/>
      <c r="R391" s="1332">
        <v>0</v>
      </c>
      <c r="S391" s="1332">
        <v>0</v>
      </c>
      <c r="T391" s="1333" t="s">
        <v>1562</v>
      </c>
      <c r="U391" s="1332">
        <v>0</v>
      </c>
      <c r="V391" s="1332">
        <v>0</v>
      </c>
      <c r="W391" s="1332">
        <v>0</v>
      </c>
      <c r="X391" s="1332">
        <v>0</v>
      </c>
      <c r="Y391" s="1332">
        <v>0</v>
      </c>
      <c r="Z391" s="1262"/>
      <c r="AA391" s="1262"/>
      <c r="AB391" s="1262"/>
      <c r="AC391" s="1262"/>
      <c r="AD391" s="1262"/>
      <c r="AE391" s="1262"/>
      <c r="AF391" s="1262"/>
      <c r="AG391" s="1262"/>
      <c r="AH391" s="1262"/>
      <c r="AI391" s="1262"/>
      <c r="AJ391" s="1262"/>
      <c r="AK391" s="1262"/>
      <c r="AL391" s="1262"/>
      <c r="AM391" s="1262"/>
      <c r="AN391" s="1262"/>
      <c r="AO391" s="1262"/>
      <c r="AP391" s="1262"/>
      <c r="AQ391" s="1331" t="s">
        <v>204</v>
      </c>
      <c r="AR391" s="1331">
        <v>2007</v>
      </c>
      <c r="AS391" s="1262"/>
      <c r="AT391" s="1262"/>
      <c r="AU391" s="1262"/>
      <c r="AV391" s="1334">
        <v>8843830.7883581929</v>
      </c>
      <c r="AW391" s="1270" t="s">
        <v>123</v>
      </c>
      <c r="AX391" s="1270"/>
      <c r="AY391" s="1270" t="s">
        <v>1599</v>
      </c>
      <c r="AZ391" s="1270" t="s">
        <v>1193</v>
      </c>
      <c r="BA391" s="1385"/>
      <c r="BB391" s="1374"/>
      <c r="BC391" s="1270"/>
      <c r="BD391" s="1270"/>
      <c r="BE391" s="1256"/>
      <c r="BF391" s="1256"/>
      <c r="BG391" s="1256"/>
      <c r="BH391" s="1256"/>
      <c r="BI391" s="1256"/>
      <c r="BJ391" s="1256"/>
      <c r="BK391" s="1256"/>
      <c r="BL391" s="1256"/>
      <c r="BM391" s="1256"/>
      <c r="BN391" s="1256"/>
      <c r="BO391" s="1256"/>
      <c r="BP391" s="1256"/>
      <c r="BQ391" s="1256"/>
      <c r="BR391" s="1256"/>
      <c r="BS391" s="1256"/>
      <c r="BT391" s="1256"/>
      <c r="BU391" s="1256"/>
      <c r="BV391" s="1256"/>
      <c r="BW391" s="1256"/>
      <c r="BX391" s="1256"/>
      <c r="BY391" s="1256"/>
    </row>
    <row r="392" spans="1:77" s="1257" customFormat="1" hidden="1">
      <c r="A392" s="1380"/>
      <c r="B392" s="1273"/>
      <c r="C392" s="1330" t="s">
        <v>1298</v>
      </c>
      <c r="D392" s="1262"/>
      <c r="E392" s="1262"/>
      <c r="F392" s="1262"/>
      <c r="G392" s="1262"/>
      <c r="H392" s="1270" t="s">
        <v>1193</v>
      </c>
      <c r="I392" s="1262"/>
      <c r="J392" s="1262"/>
      <c r="K392" s="1262"/>
      <c r="L392" s="1331"/>
      <c r="M392" s="1331" t="s">
        <v>713</v>
      </c>
      <c r="N392" s="1262"/>
      <c r="O392" s="1262"/>
      <c r="P392" s="1262"/>
      <c r="Q392" s="1262"/>
      <c r="R392" s="1332">
        <v>0</v>
      </c>
      <c r="S392" s="1332">
        <v>0</v>
      </c>
      <c r="T392" s="1333" t="s">
        <v>1562</v>
      </c>
      <c r="U392" s="1332">
        <v>0</v>
      </c>
      <c r="V392" s="1332">
        <v>0</v>
      </c>
      <c r="W392" s="1332">
        <v>0</v>
      </c>
      <c r="X392" s="1332">
        <v>0</v>
      </c>
      <c r="Y392" s="1332">
        <v>0</v>
      </c>
      <c r="Z392" s="1262"/>
      <c r="AA392" s="1262"/>
      <c r="AB392" s="1262"/>
      <c r="AC392" s="1262"/>
      <c r="AD392" s="1262"/>
      <c r="AE392" s="1262"/>
      <c r="AF392" s="1262"/>
      <c r="AG392" s="1262"/>
      <c r="AH392" s="1262"/>
      <c r="AI392" s="1262"/>
      <c r="AJ392" s="1262"/>
      <c r="AK392" s="1262"/>
      <c r="AL392" s="1262"/>
      <c r="AM392" s="1262"/>
      <c r="AN392" s="1262"/>
      <c r="AO392" s="1262"/>
      <c r="AP392" s="1262"/>
      <c r="AQ392" s="1331" t="s">
        <v>204</v>
      </c>
      <c r="AR392" s="1331">
        <v>2007</v>
      </c>
      <c r="AS392" s="1262"/>
      <c r="AT392" s="1262"/>
      <c r="AU392" s="1262"/>
      <c r="AV392" s="1334">
        <v>1602944.3303899225</v>
      </c>
      <c r="AW392" s="1270" t="s">
        <v>123</v>
      </c>
      <c r="AX392" s="1270"/>
      <c r="AY392" s="1270" t="s">
        <v>1599</v>
      </c>
      <c r="AZ392" s="1270" t="s">
        <v>1193</v>
      </c>
      <c r="BA392" s="1385"/>
      <c r="BB392" s="1374"/>
      <c r="BC392" s="1270"/>
      <c r="BD392" s="1270"/>
      <c r="BE392" s="1256"/>
      <c r="BF392" s="1256"/>
      <c r="BG392" s="1256"/>
      <c r="BH392" s="1256"/>
      <c r="BI392" s="1256"/>
      <c r="BJ392" s="1256"/>
      <c r="BK392" s="1256"/>
      <c r="BL392" s="1256"/>
      <c r="BM392" s="1256"/>
      <c r="BN392" s="1256"/>
      <c r="BO392" s="1256"/>
      <c r="BP392" s="1256"/>
      <c r="BQ392" s="1256"/>
      <c r="BR392" s="1256"/>
      <c r="BS392" s="1256"/>
      <c r="BT392" s="1256"/>
      <c r="BU392" s="1256"/>
      <c r="BV392" s="1256"/>
      <c r="BW392" s="1256"/>
      <c r="BX392" s="1256"/>
      <c r="BY392" s="1256"/>
    </row>
    <row r="393" spans="1:77" s="1256" customFormat="1" hidden="1">
      <c r="A393" s="1380"/>
      <c r="B393" s="1273"/>
      <c r="C393" s="1330" t="s">
        <v>1299</v>
      </c>
      <c r="D393" s="1262"/>
      <c r="E393" s="1262"/>
      <c r="F393" s="1262"/>
      <c r="G393" s="1262"/>
      <c r="H393" s="1270" t="s">
        <v>1193</v>
      </c>
      <c r="I393" s="1262"/>
      <c r="J393" s="1262"/>
      <c r="K393" s="1262"/>
      <c r="L393" s="1331"/>
      <c r="M393" s="1331" t="s">
        <v>716</v>
      </c>
      <c r="N393" s="1262"/>
      <c r="O393" s="1262"/>
      <c r="P393" s="1262"/>
      <c r="Q393" s="1262"/>
      <c r="R393" s="1332">
        <v>0</v>
      </c>
      <c r="S393" s="1332">
        <v>0</v>
      </c>
      <c r="T393" s="1333" t="s">
        <v>225</v>
      </c>
      <c r="U393" s="1332">
        <v>0</v>
      </c>
      <c r="V393" s="1332">
        <v>0</v>
      </c>
      <c r="W393" s="1332">
        <v>0</v>
      </c>
      <c r="X393" s="1332">
        <v>0</v>
      </c>
      <c r="Y393" s="1332">
        <v>0</v>
      </c>
      <c r="Z393" s="1262"/>
      <c r="AA393" s="1262"/>
      <c r="AB393" s="1262"/>
      <c r="AC393" s="1262"/>
      <c r="AD393" s="1262"/>
      <c r="AE393" s="1262"/>
      <c r="AF393" s="1262"/>
      <c r="AG393" s="1262"/>
      <c r="AH393" s="1262"/>
      <c r="AI393" s="1262"/>
      <c r="AJ393" s="1262"/>
      <c r="AK393" s="1262"/>
      <c r="AL393" s="1262"/>
      <c r="AM393" s="1262"/>
      <c r="AN393" s="1262"/>
      <c r="AO393" s="1262"/>
      <c r="AP393" s="1262"/>
      <c r="AQ393" s="1331" t="s">
        <v>204</v>
      </c>
      <c r="AR393" s="1331">
        <v>2007</v>
      </c>
      <c r="AS393" s="1262"/>
      <c r="AT393" s="1262"/>
      <c r="AU393" s="1262"/>
      <c r="AV393" s="1334">
        <v>3316436.5456343228</v>
      </c>
      <c r="AW393" s="1270" t="s">
        <v>123</v>
      </c>
      <c r="AX393" s="1270"/>
      <c r="AY393" s="1270" t="s">
        <v>1599</v>
      </c>
      <c r="AZ393" s="1270" t="s">
        <v>1193</v>
      </c>
      <c r="BA393" s="1385"/>
      <c r="BB393" s="1374"/>
      <c r="BC393" s="1270"/>
      <c r="BD393" s="1270"/>
    </row>
    <row r="394" spans="1:77" s="1256" customFormat="1" hidden="1">
      <c r="A394" s="1380"/>
      <c r="B394" s="1273"/>
      <c r="C394" s="1330" t="s">
        <v>1300</v>
      </c>
      <c r="D394" s="1262"/>
      <c r="E394" s="1262"/>
      <c r="F394" s="1262"/>
      <c r="G394" s="1262"/>
      <c r="H394" s="1270" t="s">
        <v>1193</v>
      </c>
      <c r="I394" s="1262"/>
      <c r="J394" s="1262"/>
      <c r="K394" s="1262"/>
      <c r="L394" s="1331"/>
      <c r="M394" s="1331" t="s">
        <v>716</v>
      </c>
      <c r="N394" s="1262"/>
      <c r="O394" s="1262"/>
      <c r="P394" s="1262"/>
      <c r="Q394" s="1262"/>
      <c r="R394" s="1332">
        <v>0</v>
      </c>
      <c r="S394" s="1332">
        <v>0</v>
      </c>
      <c r="T394" s="1333" t="s">
        <v>225</v>
      </c>
      <c r="U394" s="1332">
        <v>0</v>
      </c>
      <c r="V394" s="1332">
        <v>0</v>
      </c>
      <c r="W394" s="1332">
        <v>0</v>
      </c>
      <c r="X394" s="1332">
        <v>0</v>
      </c>
      <c r="Y394" s="1332">
        <v>0</v>
      </c>
      <c r="Z394" s="1262"/>
      <c r="AA394" s="1262"/>
      <c r="AB394" s="1262"/>
      <c r="AC394" s="1262"/>
      <c r="AD394" s="1262"/>
      <c r="AE394" s="1262"/>
      <c r="AF394" s="1262"/>
      <c r="AG394" s="1262"/>
      <c r="AH394" s="1262"/>
      <c r="AI394" s="1262"/>
      <c r="AJ394" s="1262"/>
      <c r="AK394" s="1262"/>
      <c r="AL394" s="1262"/>
      <c r="AM394" s="1262"/>
      <c r="AN394" s="1262"/>
      <c r="AO394" s="1262"/>
      <c r="AP394" s="1262"/>
      <c r="AQ394" s="1331" t="s">
        <v>204</v>
      </c>
      <c r="AR394" s="1331">
        <v>2007</v>
      </c>
      <c r="AS394" s="1262"/>
      <c r="AT394" s="1262"/>
      <c r="AU394" s="1262"/>
      <c r="AV394" s="1334">
        <v>2929518.9486436509</v>
      </c>
      <c r="AW394" s="1270" t="s">
        <v>123</v>
      </c>
      <c r="AX394" s="1270"/>
      <c r="AY394" s="1270" t="s">
        <v>1599</v>
      </c>
      <c r="AZ394" s="1270" t="s">
        <v>1193</v>
      </c>
      <c r="BA394" s="1385"/>
      <c r="BB394" s="1374"/>
      <c r="BC394" s="1270"/>
      <c r="BD394" s="1270"/>
    </row>
    <row r="395" spans="1:77" s="1256" customFormat="1" hidden="1">
      <c r="A395" s="1380"/>
      <c r="B395" s="1273"/>
      <c r="C395" s="1330" t="s">
        <v>1301</v>
      </c>
      <c r="D395" s="1262"/>
      <c r="E395" s="1262"/>
      <c r="F395" s="1262"/>
      <c r="G395" s="1262"/>
      <c r="H395" s="1270" t="s">
        <v>1193</v>
      </c>
      <c r="I395" s="1262"/>
      <c r="J395" s="1262"/>
      <c r="K395" s="1262"/>
      <c r="L395" s="1331"/>
      <c r="M395" s="1331" t="s">
        <v>712</v>
      </c>
      <c r="N395" s="1262"/>
      <c r="O395" s="1262"/>
      <c r="P395" s="1262"/>
      <c r="Q395" s="1262"/>
      <c r="R395" s="1332">
        <v>0</v>
      </c>
      <c r="S395" s="1332">
        <v>0</v>
      </c>
      <c r="T395" s="1333" t="s">
        <v>225</v>
      </c>
      <c r="U395" s="1332">
        <v>0</v>
      </c>
      <c r="V395" s="1332">
        <v>0</v>
      </c>
      <c r="W395" s="1332">
        <v>0</v>
      </c>
      <c r="X395" s="1332">
        <v>0</v>
      </c>
      <c r="Y395" s="1332">
        <v>0</v>
      </c>
      <c r="Z395" s="1262"/>
      <c r="AA395" s="1262"/>
      <c r="AB395" s="1262"/>
      <c r="AC395" s="1262"/>
      <c r="AD395" s="1262"/>
      <c r="AE395" s="1262"/>
      <c r="AF395" s="1262"/>
      <c r="AG395" s="1262"/>
      <c r="AH395" s="1262"/>
      <c r="AI395" s="1262"/>
      <c r="AJ395" s="1262"/>
      <c r="AK395" s="1262"/>
      <c r="AL395" s="1262"/>
      <c r="AM395" s="1262"/>
      <c r="AN395" s="1262"/>
      <c r="AO395" s="1262"/>
      <c r="AP395" s="1262"/>
      <c r="AQ395" s="1331" t="s">
        <v>204</v>
      </c>
      <c r="AR395" s="1331">
        <v>2007</v>
      </c>
      <c r="AS395" s="1262"/>
      <c r="AT395" s="1262"/>
      <c r="AU395" s="1262"/>
      <c r="AV395" s="1334">
        <v>20561906.5829328</v>
      </c>
      <c r="AW395" s="1270" t="s">
        <v>123</v>
      </c>
      <c r="AX395" s="1270"/>
      <c r="AY395" s="1270" t="s">
        <v>1599</v>
      </c>
      <c r="AZ395" s="1270" t="s">
        <v>1193</v>
      </c>
      <c r="BA395" s="1385"/>
      <c r="BB395" s="1374"/>
      <c r="BC395" s="1270"/>
      <c r="BD395" s="1270"/>
    </row>
    <row r="396" spans="1:77" s="1256" customFormat="1" hidden="1">
      <c r="A396" s="1380"/>
      <c r="B396" s="1273"/>
      <c r="C396" s="1330" t="s">
        <v>1302</v>
      </c>
      <c r="D396" s="1262"/>
      <c r="E396" s="1262"/>
      <c r="F396" s="1262"/>
      <c r="G396" s="1262"/>
      <c r="H396" s="1270" t="s">
        <v>1193</v>
      </c>
      <c r="I396" s="1262"/>
      <c r="J396" s="1262"/>
      <c r="K396" s="1262"/>
      <c r="L396" s="1331"/>
      <c r="M396" s="1331" t="s">
        <v>713</v>
      </c>
      <c r="N396" s="1262"/>
      <c r="O396" s="1262"/>
      <c r="P396" s="1262"/>
      <c r="Q396" s="1262"/>
      <c r="R396" s="1332">
        <v>0</v>
      </c>
      <c r="S396" s="1332">
        <v>0</v>
      </c>
      <c r="T396" s="1333" t="s">
        <v>225</v>
      </c>
      <c r="U396" s="1332">
        <v>0</v>
      </c>
      <c r="V396" s="1332">
        <v>0</v>
      </c>
      <c r="W396" s="1332">
        <v>0</v>
      </c>
      <c r="X396" s="1332">
        <v>0</v>
      </c>
      <c r="Y396" s="1332">
        <v>0</v>
      </c>
      <c r="Z396" s="1262"/>
      <c r="AA396" s="1262"/>
      <c r="AB396" s="1262"/>
      <c r="AC396" s="1262"/>
      <c r="AD396" s="1262"/>
      <c r="AE396" s="1262"/>
      <c r="AF396" s="1262"/>
      <c r="AG396" s="1262"/>
      <c r="AH396" s="1262"/>
      <c r="AI396" s="1262"/>
      <c r="AJ396" s="1262"/>
      <c r="AK396" s="1262"/>
      <c r="AL396" s="1262"/>
      <c r="AM396" s="1262"/>
      <c r="AN396" s="1262"/>
      <c r="AO396" s="1262"/>
      <c r="AP396" s="1262"/>
      <c r="AQ396" s="1331" t="s">
        <v>204</v>
      </c>
      <c r="AR396" s="1331">
        <v>2007</v>
      </c>
      <c r="AS396" s="1262"/>
      <c r="AT396" s="1262"/>
      <c r="AU396" s="1262"/>
      <c r="AV396" s="1334">
        <v>967293.99247667729</v>
      </c>
      <c r="AW396" s="1270" t="s">
        <v>123</v>
      </c>
      <c r="AX396" s="1270"/>
      <c r="AY396" s="1270" t="s">
        <v>1599</v>
      </c>
      <c r="AZ396" s="1270" t="s">
        <v>1193</v>
      </c>
      <c r="BA396" s="1385"/>
      <c r="BB396" s="1374"/>
      <c r="BC396" s="1270"/>
      <c r="BD396" s="1270"/>
    </row>
    <row r="397" spans="1:77" s="1256" customFormat="1" ht="30" hidden="1">
      <c r="A397" s="1380"/>
      <c r="B397" s="1273"/>
      <c r="C397" s="1330" t="s">
        <v>1303</v>
      </c>
      <c r="D397" s="1262"/>
      <c r="E397" s="1262"/>
      <c r="F397" s="1262"/>
      <c r="G397" s="1262"/>
      <c r="H397" s="1270" t="s">
        <v>1193</v>
      </c>
      <c r="I397" s="1262"/>
      <c r="J397" s="1262"/>
      <c r="K397" s="1262"/>
      <c r="L397" s="1331"/>
      <c r="M397" s="1398" t="s">
        <v>1440</v>
      </c>
      <c r="N397" s="1262"/>
      <c r="O397" s="1262"/>
      <c r="P397" s="1262"/>
      <c r="Q397" s="1262"/>
      <c r="R397" s="1332">
        <v>0</v>
      </c>
      <c r="S397" s="1332">
        <v>0</v>
      </c>
      <c r="T397" s="1333" t="s">
        <v>238</v>
      </c>
      <c r="U397" s="1332">
        <v>0</v>
      </c>
      <c r="V397" s="1332">
        <v>0</v>
      </c>
      <c r="W397" s="1332">
        <v>0</v>
      </c>
      <c r="X397" s="1332">
        <v>0</v>
      </c>
      <c r="Y397" s="1332">
        <v>0</v>
      </c>
      <c r="Z397" s="1262"/>
      <c r="AA397" s="1262"/>
      <c r="AB397" s="1262"/>
      <c r="AC397" s="1262"/>
      <c r="AD397" s="1262"/>
      <c r="AE397" s="1262"/>
      <c r="AF397" s="1262"/>
      <c r="AG397" s="1262"/>
      <c r="AH397" s="1262"/>
      <c r="AI397" s="1262"/>
      <c r="AJ397" s="1262"/>
      <c r="AK397" s="1262"/>
      <c r="AL397" s="1262"/>
      <c r="AM397" s="1262"/>
      <c r="AN397" s="1262"/>
      <c r="AO397" s="1262"/>
      <c r="AP397" s="1262"/>
      <c r="AQ397" s="1331" t="s">
        <v>204</v>
      </c>
      <c r="AR397" s="1331">
        <v>2007</v>
      </c>
      <c r="AS397" s="1262"/>
      <c r="AT397" s="1262"/>
      <c r="AU397" s="1262"/>
      <c r="AV397" s="1334">
        <v>49789094.574409492</v>
      </c>
      <c r="AW397" s="1291" t="s">
        <v>123</v>
      </c>
      <c r="AX397" s="1270"/>
      <c r="AY397" s="1293" t="s">
        <v>1632</v>
      </c>
      <c r="AZ397" s="1270" t="s">
        <v>1193</v>
      </c>
      <c r="BA397" s="1392" t="s">
        <v>1837</v>
      </c>
      <c r="BB397" s="1374"/>
      <c r="BC397" s="1270"/>
      <c r="BD397" s="1270"/>
    </row>
    <row r="398" spans="1:77" s="1256" customFormat="1" hidden="1">
      <c r="A398" s="1380"/>
      <c r="B398" s="1273"/>
      <c r="C398" s="1330" t="s">
        <v>1304</v>
      </c>
      <c r="D398" s="1262"/>
      <c r="E398" s="1262"/>
      <c r="F398" s="1262"/>
      <c r="G398" s="1262"/>
      <c r="H398" s="1270" t="s">
        <v>1193</v>
      </c>
      <c r="I398" s="1262"/>
      <c r="J398" s="1262"/>
      <c r="K398" s="1262"/>
      <c r="L398" s="1331"/>
      <c r="M398" s="1331" t="s">
        <v>712</v>
      </c>
      <c r="N398" s="1262"/>
      <c r="O398" s="1262"/>
      <c r="P398" s="1262"/>
      <c r="Q398" s="1262"/>
      <c r="R398" s="1332">
        <v>0</v>
      </c>
      <c r="S398" s="1332">
        <v>0</v>
      </c>
      <c r="T398" s="1333" t="s">
        <v>238</v>
      </c>
      <c r="U398" s="1332">
        <v>0</v>
      </c>
      <c r="V398" s="1332">
        <v>0</v>
      </c>
      <c r="W398" s="1332">
        <v>0</v>
      </c>
      <c r="X398" s="1332">
        <v>0</v>
      </c>
      <c r="Y398" s="1332">
        <v>0</v>
      </c>
      <c r="Z398" s="1262"/>
      <c r="AA398" s="1262"/>
      <c r="AB398" s="1262"/>
      <c r="AC398" s="1262"/>
      <c r="AD398" s="1262"/>
      <c r="AE398" s="1262"/>
      <c r="AF398" s="1262"/>
      <c r="AG398" s="1262"/>
      <c r="AH398" s="1262"/>
      <c r="AI398" s="1262"/>
      <c r="AJ398" s="1262"/>
      <c r="AK398" s="1262"/>
      <c r="AL398" s="1262"/>
      <c r="AM398" s="1262"/>
      <c r="AN398" s="1262"/>
      <c r="AO398" s="1262"/>
      <c r="AP398" s="1262"/>
      <c r="AQ398" s="1331" t="s">
        <v>204</v>
      </c>
      <c r="AR398" s="1331">
        <v>2007</v>
      </c>
      <c r="AS398" s="1262"/>
      <c r="AT398" s="1262"/>
      <c r="AU398" s="1262"/>
      <c r="AV398" s="1334">
        <v>3983127.5659527592</v>
      </c>
      <c r="AW398" s="1270" t="s">
        <v>123</v>
      </c>
      <c r="AX398" s="1270"/>
      <c r="AY398" s="1293" t="s">
        <v>1838</v>
      </c>
      <c r="AZ398" s="1270" t="s">
        <v>1193</v>
      </c>
      <c r="BA398" s="1385"/>
      <c r="BB398" s="1374"/>
      <c r="BC398" s="1270"/>
      <c r="BD398" s="1270"/>
    </row>
    <row r="399" spans="1:77" s="1256" customFormat="1" hidden="1">
      <c r="A399" s="1380"/>
      <c r="B399" s="1273"/>
      <c r="C399" s="1330" t="s">
        <v>1305</v>
      </c>
      <c r="D399" s="1262"/>
      <c r="E399" s="1262"/>
      <c r="F399" s="1262"/>
      <c r="G399" s="1262"/>
      <c r="H399" s="1270" t="s">
        <v>1193</v>
      </c>
      <c r="I399" s="1262"/>
      <c r="J399" s="1262"/>
      <c r="K399" s="1262"/>
      <c r="L399" s="1331"/>
      <c r="M399" s="1331" t="s">
        <v>713</v>
      </c>
      <c r="N399" s="1262"/>
      <c r="O399" s="1262"/>
      <c r="P399" s="1262"/>
      <c r="Q399" s="1262"/>
      <c r="R399" s="1332">
        <v>0</v>
      </c>
      <c r="S399" s="1332">
        <v>0</v>
      </c>
      <c r="T399" s="1333" t="s">
        <v>1574</v>
      </c>
      <c r="U399" s="1332">
        <v>0</v>
      </c>
      <c r="V399" s="1332">
        <v>0</v>
      </c>
      <c r="W399" s="1332">
        <v>0</v>
      </c>
      <c r="X399" s="1332">
        <v>0</v>
      </c>
      <c r="Y399" s="1332">
        <v>0</v>
      </c>
      <c r="Z399" s="1262"/>
      <c r="AA399" s="1262"/>
      <c r="AB399" s="1262"/>
      <c r="AC399" s="1262"/>
      <c r="AD399" s="1262"/>
      <c r="AE399" s="1262"/>
      <c r="AF399" s="1262"/>
      <c r="AG399" s="1262"/>
      <c r="AH399" s="1262"/>
      <c r="AI399" s="1262"/>
      <c r="AJ399" s="1262"/>
      <c r="AK399" s="1262"/>
      <c r="AL399" s="1262"/>
      <c r="AM399" s="1262"/>
      <c r="AN399" s="1262"/>
      <c r="AO399" s="1262"/>
      <c r="AP399" s="1262"/>
      <c r="AQ399" s="1331" t="s">
        <v>204</v>
      </c>
      <c r="AR399" s="1331">
        <v>2007</v>
      </c>
      <c r="AS399" s="1262"/>
      <c r="AT399" s="1262"/>
      <c r="AU399" s="1262"/>
      <c r="AV399" s="1334">
        <v>11949382.697858278</v>
      </c>
      <c r="AW399" s="1270" t="s">
        <v>123</v>
      </c>
      <c r="AX399" s="1270"/>
      <c r="AY399" s="1270" t="s">
        <v>1599</v>
      </c>
      <c r="AZ399" s="1270" t="s">
        <v>1193</v>
      </c>
      <c r="BA399" s="1385"/>
      <c r="BB399" s="1374"/>
      <c r="BC399" s="1270"/>
      <c r="BD399" s="1270"/>
    </row>
    <row r="400" spans="1:77" s="1256" customFormat="1" hidden="1">
      <c r="A400" s="1380"/>
      <c r="B400" s="1273"/>
      <c r="C400" s="1330" t="s">
        <v>1306</v>
      </c>
      <c r="D400" s="1262"/>
      <c r="E400" s="1262"/>
      <c r="F400" s="1262"/>
      <c r="G400" s="1262"/>
      <c r="H400" s="1270" t="s">
        <v>1193</v>
      </c>
      <c r="I400" s="1262"/>
      <c r="J400" s="1262"/>
      <c r="K400" s="1262"/>
      <c r="L400" s="1331"/>
      <c r="M400" s="1331" t="s">
        <v>725</v>
      </c>
      <c r="N400" s="1262"/>
      <c r="O400" s="1262"/>
      <c r="P400" s="1262"/>
      <c r="Q400" s="1262"/>
      <c r="R400" s="1332">
        <v>0</v>
      </c>
      <c r="S400" s="1332">
        <v>0</v>
      </c>
      <c r="T400" s="1333" t="s">
        <v>225</v>
      </c>
      <c r="U400" s="1332">
        <v>0</v>
      </c>
      <c r="V400" s="1332">
        <v>0</v>
      </c>
      <c r="W400" s="1332">
        <v>0</v>
      </c>
      <c r="X400" s="1332">
        <v>0</v>
      </c>
      <c r="Y400" s="1332">
        <v>0</v>
      </c>
      <c r="Z400" s="1262"/>
      <c r="AA400" s="1262"/>
      <c r="AB400" s="1262"/>
      <c r="AC400" s="1262"/>
      <c r="AD400" s="1262"/>
      <c r="AE400" s="1262"/>
      <c r="AF400" s="1262"/>
      <c r="AG400" s="1262"/>
      <c r="AH400" s="1262"/>
      <c r="AI400" s="1262"/>
      <c r="AJ400" s="1262"/>
      <c r="AK400" s="1262"/>
      <c r="AL400" s="1262"/>
      <c r="AM400" s="1262"/>
      <c r="AN400" s="1262"/>
      <c r="AO400" s="1262"/>
      <c r="AP400" s="1262"/>
      <c r="AQ400" s="1331" t="s">
        <v>204</v>
      </c>
      <c r="AR400" s="1331">
        <v>2007</v>
      </c>
      <c r="AS400" s="1262"/>
      <c r="AT400" s="1262"/>
      <c r="AU400" s="1262"/>
      <c r="AV400" s="1334">
        <v>2284263.3086562413</v>
      </c>
      <c r="AW400" s="1270" t="s">
        <v>123</v>
      </c>
      <c r="AX400" s="1270"/>
      <c r="AY400" s="1270" t="s">
        <v>1565</v>
      </c>
      <c r="AZ400" s="1270" t="s">
        <v>1193</v>
      </c>
      <c r="BA400" s="1385"/>
      <c r="BB400" s="1374"/>
      <c r="BC400" s="1270"/>
      <c r="BD400" s="1270"/>
    </row>
    <row r="401" spans="1:77" s="1256" customFormat="1" hidden="1">
      <c r="A401" s="1380"/>
      <c r="B401" s="1273"/>
      <c r="C401" s="1330" t="s">
        <v>1307</v>
      </c>
      <c r="D401" s="1262"/>
      <c r="E401" s="1262"/>
      <c r="F401" s="1262"/>
      <c r="G401" s="1262"/>
      <c r="H401" s="1270" t="s">
        <v>1193</v>
      </c>
      <c r="I401" s="1262"/>
      <c r="J401" s="1262"/>
      <c r="K401" s="1262"/>
      <c r="L401" s="1331"/>
      <c r="M401" s="1331"/>
      <c r="N401" s="1262"/>
      <c r="O401" s="1262"/>
      <c r="P401" s="1262"/>
      <c r="Q401" s="1262"/>
      <c r="R401" s="1332">
        <v>0</v>
      </c>
      <c r="S401" s="1332">
        <v>0</v>
      </c>
      <c r="T401" s="1333" t="s">
        <v>1576</v>
      </c>
      <c r="U401" s="1332">
        <v>0</v>
      </c>
      <c r="V401" s="1332">
        <v>0</v>
      </c>
      <c r="W401" s="1332">
        <v>0</v>
      </c>
      <c r="X401" s="1332">
        <v>0</v>
      </c>
      <c r="Y401" s="1332">
        <v>0</v>
      </c>
      <c r="Z401" s="1262"/>
      <c r="AA401" s="1262"/>
      <c r="AB401" s="1262"/>
      <c r="AC401" s="1262"/>
      <c r="AD401" s="1262"/>
      <c r="AE401" s="1262"/>
      <c r="AF401" s="1262"/>
      <c r="AG401" s="1262"/>
      <c r="AH401" s="1262"/>
      <c r="AI401" s="1262"/>
      <c r="AJ401" s="1262"/>
      <c r="AK401" s="1262"/>
      <c r="AL401" s="1262"/>
      <c r="AM401" s="1262"/>
      <c r="AN401" s="1262"/>
      <c r="AO401" s="1262"/>
      <c r="AP401" s="1262"/>
      <c r="AQ401" s="1331" t="s">
        <v>204</v>
      </c>
      <c r="AR401" s="1331">
        <v>2007</v>
      </c>
      <c r="AS401" s="1262"/>
      <c r="AT401" s="1262"/>
      <c r="AU401" s="1262"/>
      <c r="AV401" s="1334">
        <v>18249966.30218355</v>
      </c>
      <c r="AW401" s="1270" t="s">
        <v>123</v>
      </c>
      <c r="AX401" s="1270"/>
      <c r="AY401" s="1270" t="s">
        <v>1565</v>
      </c>
      <c r="AZ401" s="1270" t="s">
        <v>1193</v>
      </c>
      <c r="BA401" s="1385"/>
      <c r="BB401" s="1374"/>
      <c r="BC401" s="1270"/>
      <c r="BD401" s="1270"/>
    </row>
    <row r="402" spans="1:77" s="1256" customFormat="1" ht="30" hidden="1">
      <c r="A402" s="1380"/>
      <c r="B402" s="1273"/>
      <c r="C402" s="1330" t="s">
        <v>1308</v>
      </c>
      <c r="D402" s="1262"/>
      <c r="E402" s="1262"/>
      <c r="F402" s="1262"/>
      <c r="G402" s="1262"/>
      <c r="H402" s="1270" t="s">
        <v>1193</v>
      </c>
      <c r="I402" s="1262"/>
      <c r="J402" s="1262"/>
      <c r="K402" s="1262"/>
      <c r="L402" s="1331"/>
      <c r="M402" s="1331"/>
      <c r="N402" s="1262"/>
      <c r="O402" s="1262"/>
      <c r="P402" s="1262"/>
      <c r="Q402" s="1262"/>
      <c r="R402" s="1332">
        <v>0</v>
      </c>
      <c r="S402" s="1332">
        <v>0</v>
      </c>
      <c r="T402" s="1333" t="s">
        <v>1575</v>
      </c>
      <c r="U402" s="1332">
        <v>0</v>
      </c>
      <c r="V402" s="1332">
        <v>0</v>
      </c>
      <c r="W402" s="1332">
        <v>0</v>
      </c>
      <c r="X402" s="1332">
        <v>0</v>
      </c>
      <c r="Y402" s="1332">
        <v>0</v>
      </c>
      <c r="Z402" s="1262"/>
      <c r="AA402" s="1262"/>
      <c r="AB402" s="1262"/>
      <c r="AC402" s="1262"/>
      <c r="AD402" s="1262"/>
      <c r="AE402" s="1262"/>
      <c r="AF402" s="1262"/>
      <c r="AG402" s="1262"/>
      <c r="AH402" s="1262"/>
      <c r="AI402" s="1262"/>
      <c r="AJ402" s="1262"/>
      <c r="AK402" s="1262"/>
      <c r="AL402" s="1262"/>
      <c r="AM402" s="1262"/>
      <c r="AN402" s="1262"/>
      <c r="AO402" s="1262"/>
      <c r="AP402" s="1262"/>
      <c r="AQ402" s="1331" t="s">
        <v>204</v>
      </c>
      <c r="AR402" s="1331">
        <v>2007</v>
      </c>
      <c r="AS402" s="1262"/>
      <c r="AT402" s="1262"/>
      <c r="AU402" s="1262"/>
      <c r="AV402" s="1334">
        <v>39765896.040389478</v>
      </c>
      <c r="AW402" s="1270" t="s">
        <v>123</v>
      </c>
      <c r="AX402" s="1270"/>
      <c r="AY402" s="1270" t="s">
        <v>1565</v>
      </c>
      <c r="AZ402" s="1270" t="s">
        <v>1193</v>
      </c>
      <c r="BA402" s="1385"/>
      <c r="BB402" s="1374"/>
      <c r="BC402" s="1270"/>
      <c r="BD402" s="1270"/>
    </row>
    <row r="403" spans="1:77" s="1256" customFormat="1" hidden="1">
      <c r="A403" s="1380"/>
      <c r="B403" s="1273"/>
      <c r="C403" s="1330" t="s">
        <v>1309</v>
      </c>
      <c r="D403" s="1262"/>
      <c r="E403" s="1262"/>
      <c r="F403" s="1262"/>
      <c r="G403" s="1262"/>
      <c r="H403" s="1270" t="s">
        <v>1193</v>
      </c>
      <c r="I403" s="1262"/>
      <c r="J403" s="1262"/>
      <c r="K403" s="1262"/>
      <c r="L403" s="1331"/>
      <c r="M403" s="1331"/>
      <c r="N403" s="1262"/>
      <c r="O403" s="1262"/>
      <c r="P403" s="1262"/>
      <c r="Q403" s="1262"/>
      <c r="R403" s="1332">
        <v>0</v>
      </c>
      <c r="S403" s="1332">
        <v>0</v>
      </c>
      <c r="T403" s="1333" t="s">
        <v>1576</v>
      </c>
      <c r="U403" s="1332">
        <v>0</v>
      </c>
      <c r="V403" s="1332">
        <v>0</v>
      </c>
      <c r="W403" s="1332">
        <v>0</v>
      </c>
      <c r="X403" s="1332">
        <v>0</v>
      </c>
      <c r="Y403" s="1332">
        <v>0</v>
      </c>
      <c r="Z403" s="1262"/>
      <c r="AA403" s="1262"/>
      <c r="AB403" s="1262"/>
      <c r="AC403" s="1262"/>
      <c r="AD403" s="1262"/>
      <c r="AE403" s="1262"/>
      <c r="AF403" s="1262"/>
      <c r="AG403" s="1262"/>
      <c r="AH403" s="1262"/>
      <c r="AI403" s="1262"/>
      <c r="AJ403" s="1262"/>
      <c r="AK403" s="1262"/>
      <c r="AL403" s="1262"/>
      <c r="AM403" s="1262"/>
      <c r="AN403" s="1262"/>
      <c r="AO403" s="1262"/>
      <c r="AP403" s="1262"/>
      <c r="AQ403" s="1331" t="s">
        <v>204</v>
      </c>
      <c r="AR403" s="1331">
        <v>2007</v>
      </c>
      <c r="AS403" s="1262"/>
      <c r="AT403" s="1262"/>
      <c r="AU403" s="1262"/>
      <c r="AV403" s="1334">
        <v>152161005.14101475</v>
      </c>
      <c r="AW403" s="1270" t="s">
        <v>123</v>
      </c>
      <c r="AX403" s="1270"/>
      <c r="AY403" s="1270" t="s">
        <v>1564</v>
      </c>
      <c r="AZ403" s="1270" t="s">
        <v>1193</v>
      </c>
      <c r="BA403" s="1385"/>
      <c r="BB403" s="1374"/>
      <c r="BC403" s="1270"/>
      <c r="BD403" s="1270"/>
    </row>
    <row r="404" spans="1:77" s="1256" customFormat="1" hidden="1">
      <c r="A404" s="1380"/>
      <c r="B404" s="1273"/>
      <c r="C404" s="1330" t="s">
        <v>1310</v>
      </c>
      <c r="D404" s="1262"/>
      <c r="E404" s="1262"/>
      <c r="F404" s="1262"/>
      <c r="G404" s="1262"/>
      <c r="H404" s="1270" t="s">
        <v>1193</v>
      </c>
      <c r="I404" s="1262"/>
      <c r="J404" s="1262"/>
      <c r="K404" s="1262"/>
      <c r="L404" s="1331"/>
      <c r="M404" s="1331"/>
      <c r="N404" s="1262"/>
      <c r="O404" s="1262"/>
      <c r="P404" s="1262"/>
      <c r="Q404" s="1262"/>
      <c r="R404" s="1332">
        <v>0</v>
      </c>
      <c r="S404" s="1332">
        <v>0</v>
      </c>
      <c r="T404" s="1333" t="s">
        <v>1576</v>
      </c>
      <c r="U404" s="1332">
        <v>0</v>
      </c>
      <c r="V404" s="1332">
        <v>0</v>
      </c>
      <c r="W404" s="1332">
        <v>0</v>
      </c>
      <c r="X404" s="1332">
        <v>0</v>
      </c>
      <c r="Y404" s="1332">
        <v>0</v>
      </c>
      <c r="Z404" s="1262"/>
      <c r="AA404" s="1262"/>
      <c r="AB404" s="1262"/>
      <c r="AC404" s="1262"/>
      <c r="AD404" s="1262"/>
      <c r="AE404" s="1262"/>
      <c r="AF404" s="1262"/>
      <c r="AG404" s="1262"/>
      <c r="AH404" s="1262"/>
      <c r="AI404" s="1262"/>
      <c r="AJ404" s="1262"/>
      <c r="AK404" s="1262"/>
      <c r="AL404" s="1262"/>
      <c r="AM404" s="1262"/>
      <c r="AN404" s="1262"/>
      <c r="AO404" s="1262"/>
      <c r="AP404" s="1262"/>
      <c r="AQ404" s="1331" t="s">
        <v>204</v>
      </c>
      <c r="AR404" s="1331">
        <v>2007</v>
      </c>
      <c r="AS404" s="1262"/>
      <c r="AT404" s="1262"/>
      <c r="AU404" s="1262"/>
      <c r="AV404" s="1334">
        <v>311150691.9260692</v>
      </c>
      <c r="AW404" s="1270" t="s">
        <v>123</v>
      </c>
      <c r="AX404" s="1270"/>
      <c r="AY404" s="1270" t="s">
        <v>1564</v>
      </c>
      <c r="AZ404" s="1270" t="s">
        <v>1193</v>
      </c>
      <c r="BA404" s="1385"/>
      <c r="BB404" s="1374"/>
      <c r="BC404" s="1270"/>
      <c r="BD404" s="1270"/>
    </row>
    <row r="405" spans="1:77" s="1256" customFormat="1" ht="45" hidden="1">
      <c r="A405" s="1380"/>
      <c r="B405" s="1273"/>
      <c r="C405" s="1345" t="s">
        <v>1311</v>
      </c>
      <c r="D405" s="1262"/>
      <c r="E405" s="1262"/>
      <c r="F405" s="1262"/>
      <c r="G405" s="1262"/>
      <c r="H405" s="1270" t="s">
        <v>1193</v>
      </c>
      <c r="I405" s="1262"/>
      <c r="J405" s="1262"/>
      <c r="K405" s="1262"/>
      <c r="L405" s="1331"/>
      <c r="M405" s="1331"/>
      <c r="N405" s="1262"/>
      <c r="O405" s="1262"/>
      <c r="P405" s="1262"/>
      <c r="Q405" s="1262"/>
      <c r="R405" s="1336">
        <v>0</v>
      </c>
      <c r="S405" s="1336">
        <v>0</v>
      </c>
      <c r="T405" s="1342" t="s">
        <v>225</v>
      </c>
      <c r="U405" s="1336">
        <v>0</v>
      </c>
      <c r="V405" s="1336">
        <v>0</v>
      </c>
      <c r="W405" s="1336">
        <v>0</v>
      </c>
      <c r="X405" s="1336">
        <v>0</v>
      </c>
      <c r="Y405" s="1336">
        <v>0</v>
      </c>
      <c r="Z405" s="1262"/>
      <c r="AA405" s="1262"/>
      <c r="AB405" s="1262"/>
      <c r="AC405" s="1262"/>
      <c r="AD405" s="1262"/>
      <c r="AE405" s="1262"/>
      <c r="AF405" s="1262"/>
      <c r="AG405" s="1262"/>
      <c r="AH405" s="1262"/>
      <c r="AI405" s="1262"/>
      <c r="AJ405" s="1262"/>
      <c r="AK405" s="1262"/>
      <c r="AL405" s="1262"/>
      <c r="AM405" s="1262"/>
      <c r="AN405" s="1262"/>
      <c r="AO405" s="1262"/>
      <c r="AP405" s="1262"/>
      <c r="AQ405" s="1337" t="s">
        <v>204</v>
      </c>
      <c r="AR405" s="1337">
        <v>2007</v>
      </c>
      <c r="AS405" s="1262"/>
      <c r="AT405" s="1262"/>
      <c r="AU405" s="1262"/>
      <c r="AV405" s="1338">
        <v>44256972.955030657</v>
      </c>
      <c r="AW405" s="1291" t="s">
        <v>123</v>
      </c>
      <c r="AX405" s="1270"/>
      <c r="AY405" s="1293" t="s">
        <v>1650</v>
      </c>
      <c r="AZ405" s="1270" t="s">
        <v>1193</v>
      </c>
      <c r="BA405" s="1385"/>
      <c r="BB405" s="1374"/>
      <c r="BC405" s="1270"/>
      <c r="BD405" s="1270"/>
    </row>
    <row r="406" spans="1:77" s="1256" customFormat="1" ht="50.25" hidden="1" customHeight="1">
      <c r="A406" s="1380"/>
      <c r="B406" s="1273"/>
      <c r="C406" s="1335" t="s">
        <v>1312</v>
      </c>
      <c r="D406" s="1264"/>
      <c r="E406" s="1264"/>
      <c r="F406" s="1264"/>
      <c r="G406" s="1264"/>
      <c r="H406" s="1270" t="s">
        <v>1193</v>
      </c>
      <c r="I406" s="1264"/>
      <c r="J406" s="1264"/>
      <c r="K406" s="1264"/>
      <c r="L406" s="1337" t="s">
        <v>1042</v>
      </c>
      <c r="M406" s="1337" t="s">
        <v>998</v>
      </c>
      <c r="N406" s="1264"/>
      <c r="O406" s="1264"/>
      <c r="P406" s="1264"/>
      <c r="Q406" s="1264"/>
      <c r="R406" s="1336">
        <v>0</v>
      </c>
      <c r="S406" s="1336">
        <v>0</v>
      </c>
      <c r="T406" s="1342" t="s">
        <v>238</v>
      </c>
      <c r="U406" s="1336">
        <v>0</v>
      </c>
      <c r="V406" s="1336">
        <v>0</v>
      </c>
      <c r="W406" s="1336">
        <v>0</v>
      </c>
      <c r="X406" s="1336">
        <v>0</v>
      </c>
      <c r="Y406" s="1336">
        <v>0</v>
      </c>
      <c r="Z406" s="1264"/>
      <c r="AA406" s="1264"/>
      <c r="AB406" s="1264"/>
      <c r="AC406" s="1264"/>
      <c r="AD406" s="1264"/>
      <c r="AE406" s="1264"/>
      <c r="AF406" s="1264"/>
      <c r="AG406" s="1264"/>
      <c r="AH406" s="1264"/>
      <c r="AI406" s="1264"/>
      <c r="AJ406" s="1264"/>
      <c r="AK406" s="1264"/>
      <c r="AL406" s="1264"/>
      <c r="AM406" s="1264"/>
      <c r="AN406" s="1264"/>
      <c r="AO406" s="1264"/>
      <c r="AP406" s="1264"/>
      <c r="AQ406" s="1337" t="s">
        <v>204</v>
      </c>
      <c r="AR406" s="1337">
        <v>2008</v>
      </c>
      <c r="AS406" s="1264"/>
      <c r="AT406" s="1264"/>
      <c r="AU406" s="1264"/>
      <c r="AV406" s="1338">
        <v>98607188.133294329</v>
      </c>
      <c r="AW406" s="1291" t="s">
        <v>123</v>
      </c>
      <c r="AX406" s="1270"/>
      <c r="AY406" s="1293" t="s">
        <v>1633</v>
      </c>
      <c r="AZ406" s="1270" t="s">
        <v>1193</v>
      </c>
      <c r="BA406" s="1385"/>
      <c r="BB406" s="1374"/>
      <c r="BC406" s="1270"/>
      <c r="BD406" s="1270"/>
    </row>
    <row r="407" spans="1:77" s="1256" customFormat="1" hidden="1">
      <c r="A407" s="1380"/>
      <c r="B407" s="1273"/>
      <c r="C407" s="1330" t="s">
        <v>1313</v>
      </c>
      <c r="D407" s="1262"/>
      <c r="E407" s="1262"/>
      <c r="F407" s="1262"/>
      <c r="G407" s="1262"/>
      <c r="H407" s="1270" t="s">
        <v>1193</v>
      </c>
      <c r="I407" s="1262"/>
      <c r="J407" s="1262"/>
      <c r="K407" s="1262"/>
      <c r="L407" s="1331" t="s">
        <v>1043</v>
      </c>
      <c r="M407" s="1331" t="s">
        <v>733</v>
      </c>
      <c r="N407" s="1262"/>
      <c r="O407" s="1262"/>
      <c r="P407" s="1262"/>
      <c r="Q407" s="1262"/>
      <c r="R407" s="1332">
        <v>0</v>
      </c>
      <c r="S407" s="1332">
        <v>0</v>
      </c>
      <c r="T407" s="1333" t="s">
        <v>238</v>
      </c>
      <c r="U407" s="1332">
        <v>0</v>
      </c>
      <c r="V407" s="1332">
        <v>0</v>
      </c>
      <c r="W407" s="1332">
        <v>0</v>
      </c>
      <c r="X407" s="1332">
        <v>0</v>
      </c>
      <c r="Y407" s="1332">
        <v>0</v>
      </c>
      <c r="Z407" s="1262"/>
      <c r="AA407" s="1262"/>
      <c r="AB407" s="1262"/>
      <c r="AC407" s="1262"/>
      <c r="AD407" s="1262"/>
      <c r="AE407" s="1262"/>
      <c r="AF407" s="1262"/>
      <c r="AG407" s="1262"/>
      <c r="AH407" s="1262"/>
      <c r="AI407" s="1262"/>
      <c r="AJ407" s="1262"/>
      <c r="AK407" s="1262"/>
      <c r="AL407" s="1262"/>
      <c r="AM407" s="1262"/>
      <c r="AN407" s="1262"/>
      <c r="AO407" s="1262"/>
      <c r="AP407" s="1262"/>
      <c r="AQ407" s="1331" t="s">
        <v>204</v>
      </c>
      <c r="AR407" s="1331">
        <v>2008</v>
      </c>
      <c r="AS407" s="1262"/>
      <c r="AT407" s="1262"/>
      <c r="AU407" s="1262"/>
      <c r="AV407" s="1334">
        <v>47433988.457753785</v>
      </c>
      <c r="AW407" s="1291" t="s">
        <v>123</v>
      </c>
      <c r="AX407" s="1270"/>
      <c r="AY407" s="1270" t="s">
        <v>1634</v>
      </c>
      <c r="AZ407" s="1270" t="s">
        <v>1193</v>
      </c>
      <c r="BA407" s="1385"/>
      <c r="BB407" s="1374"/>
      <c r="BC407" s="1270"/>
      <c r="BD407" s="1270"/>
    </row>
    <row r="408" spans="1:77" s="1256" customFormat="1" hidden="1">
      <c r="A408" s="1380"/>
      <c r="B408" s="1273"/>
      <c r="C408" s="1330" t="s">
        <v>1314</v>
      </c>
      <c r="D408" s="1262"/>
      <c r="E408" s="1262"/>
      <c r="F408" s="1262"/>
      <c r="G408" s="1262"/>
      <c r="H408" s="1270" t="s">
        <v>1193</v>
      </c>
      <c r="I408" s="1262"/>
      <c r="J408" s="1262"/>
      <c r="K408" s="1262"/>
      <c r="L408" s="1331" t="s">
        <v>1044</v>
      </c>
      <c r="M408" s="1331" t="s">
        <v>733</v>
      </c>
      <c r="N408" s="1262"/>
      <c r="O408" s="1262"/>
      <c r="P408" s="1262"/>
      <c r="Q408" s="1262"/>
      <c r="R408" s="1332">
        <v>0</v>
      </c>
      <c r="S408" s="1332">
        <v>0</v>
      </c>
      <c r="T408" s="1333" t="s">
        <v>238</v>
      </c>
      <c r="U408" s="1332">
        <v>0</v>
      </c>
      <c r="V408" s="1332">
        <v>0</v>
      </c>
      <c r="W408" s="1332">
        <v>0</v>
      </c>
      <c r="X408" s="1332">
        <v>0</v>
      </c>
      <c r="Y408" s="1332">
        <v>0</v>
      </c>
      <c r="Z408" s="1262"/>
      <c r="AA408" s="1262"/>
      <c r="AB408" s="1262"/>
      <c r="AC408" s="1262"/>
      <c r="AD408" s="1262"/>
      <c r="AE408" s="1262"/>
      <c r="AF408" s="1262"/>
      <c r="AG408" s="1262"/>
      <c r="AH408" s="1262"/>
      <c r="AI408" s="1262"/>
      <c r="AJ408" s="1262"/>
      <c r="AK408" s="1262"/>
      <c r="AL408" s="1262"/>
      <c r="AM408" s="1262"/>
      <c r="AN408" s="1262"/>
      <c r="AO408" s="1262"/>
      <c r="AP408" s="1262"/>
      <c r="AQ408" s="1331" t="s">
        <v>204</v>
      </c>
      <c r="AR408" s="1331">
        <v>2008</v>
      </c>
      <c r="AS408" s="1262"/>
      <c r="AT408" s="1262"/>
      <c r="AU408" s="1262"/>
      <c r="AV408" s="1334">
        <v>20184675.939469695</v>
      </c>
      <c r="AW408" s="1291" t="s">
        <v>123</v>
      </c>
      <c r="AX408" s="1270"/>
      <c r="AY408" s="1293" t="s">
        <v>1635</v>
      </c>
      <c r="AZ408" s="1270" t="s">
        <v>1193</v>
      </c>
      <c r="BA408" s="1385"/>
      <c r="BB408" s="1374"/>
      <c r="BC408" s="1270"/>
      <c r="BD408" s="1270"/>
    </row>
    <row r="409" spans="1:77" s="1257" customFormat="1" hidden="1">
      <c r="A409" s="1380"/>
      <c r="B409" s="1273"/>
      <c r="C409" s="1330" t="s">
        <v>1315</v>
      </c>
      <c r="D409" s="1262"/>
      <c r="E409" s="1262"/>
      <c r="F409" s="1262"/>
      <c r="G409" s="1262"/>
      <c r="H409" s="1270" t="s">
        <v>1193</v>
      </c>
      <c r="I409" s="1262"/>
      <c r="J409" s="1262"/>
      <c r="K409" s="1262"/>
      <c r="L409" s="1331"/>
      <c r="M409" s="1331"/>
      <c r="N409" s="1262"/>
      <c r="O409" s="1262"/>
      <c r="P409" s="1262"/>
      <c r="Q409" s="1262"/>
      <c r="R409" s="1332">
        <v>0</v>
      </c>
      <c r="S409" s="1332">
        <v>0</v>
      </c>
      <c r="T409" s="1333" t="s">
        <v>238</v>
      </c>
      <c r="U409" s="1332">
        <v>0</v>
      </c>
      <c r="V409" s="1332">
        <v>0</v>
      </c>
      <c r="W409" s="1332">
        <v>0</v>
      </c>
      <c r="X409" s="1332">
        <v>0</v>
      </c>
      <c r="Y409" s="1332">
        <v>0</v>
      </c>
      <c r="Z409" s="1262"/>
      <c r="AA409" s="1262"/>
      <c r="AB409" s="1262"/>
      <c r="AC409" s="1262"/>
      <c r="AD409" s="1262"/>
      <c r="AE409" s="1262"/>
      <c r="AF409" s="1262"/>
      <c r="AG409" s="1262"/>
      <c r="AH409" s="1262"/>
      <c r="AI409" s="1262"/>
      <c r="AJ409" s="1262"/>
      <c r="AK409" s="1262"/>
      <c r="AL409" s="1262"/>
      <c r="AM409" s="1262"/>
      <c r="AN409" s="1262"/>
      <c r="AO409" s="1262"/>
      <c r="AP409" s="1262"/>
      <c r="AQ409" s="1331" t="s">
        <v>204</v>
      </c>
      <c r="AR409" s="1331">
        <v>2008</v>
      </c>
      <c r="AS409" s="1262"/>
      <c r="AT409" s="1262"/>
      <c r="AU409" s="1262"/>
      <c r="AV409" s="1334">
        <v>908310.41727613623</v>
      </c>
      <c r="AW409" s="1270"/>
      <c r="AX409" s="1270"/>
      <c r="AY409" s="1270"/>
      <c r="AZ409" s="1270" t="s">
        <v>1193</v>
      </c>
      <c r="BA409" s="1392" t="s">
        <v>1840</v>
      </c>
      <c r="BB409" s="1374"/>
      <c r="BC409" s="1270"/>
      <c r="BD409" s="1270"/>
      <c r="BE409" s="1256"/>
      <c r="BF409" s="1256"/>
      <c r="BG409" s="1256"/>
      <c r="BH409" s="1256"/>
      <c r="BI409" s="1256"/>
      <c r="BJ409" s="1256"/>
      <c r="BK409" s="1256"/>
      <c r="BL409" s="1256"/>
      <c r="BM409" s="1256"/>
      <c r="BN409" s="1256"/>
      <c r="BO409" s="1256"/>
      <c r="BP409" s="1256"/>
      <c r="BQ409" s="1256"/>
      <c r="BR409" s="1256"/>
      <c r="BS409" s="1256"/>
      <c r="BT409" s="1256"/>
      <c r="BU409" s="1256"/>
      <c r="BV409" s="1256"/>
      <c r="BW409" s="1256"/>
      <c r="BX409" s="1256"/>
      <c r="BY409" s="1256"/>
    </row>
    <row r="410" spans="1:77" s="1257" customFormat="1" hidden="1">
      <c r="A410" s="1380"/>
      <c r="B410" s="1273"/>
      <c r="C410" s="1330" t="s">
        <v>1316</v>
      </c>
      <c r="D410" s="1262"/>
      <c r="E410" s="1262"/>
      <c r="F410" s="1262"/>
      <c r="G410" s="1262"/>
      <c r="H410" s="1270" t="s">
        <v>1193</v>
      </c>
      <c r="I410" s="1262"/>
      <c r="J410" s="1262"/>
      <c r="K410" s="1262"/>
      <c r="L410" s="1331"/>
      <c r="M410" s="1331"/>
      <c r="N410" s="1262"/>
      <c r="O410" s="1262"/>
      <c r="P410" s="1262"/>
      <c r="Q410" s="1262"/>
      <c r="R410" s="1332">
        <v>0</v>
      </c>
      <c r="S410" s="1332">
        <v>0</v>
      </c>
      <c r="T410" s="1333" t="s">
        <v>238</v>
      </c>
      <c r="U410" s="1332">
        <v>0</v>
      </c>
      <c r="V410" s="1332">
        <v>0</v>
      </c>
      <c r="W410" s="1332">
        <v>0</v>
      </c>
      <c r="X410" s="1332">
        <v>0</v>
      </c>
      <c r="Y410" s="1332">
        <v>0</v>
      </c>
      <c r="Z410" s="1262"/>
      <c r="AA410" s="1262"/>
      <c r="AB410" s="1262"/>
      <c r="AC410" s="1262"/>
      <c r="AD410" s="1262"/>
      <c r="AE410" s="1262"/>
      <c r="AF410" s="1262"/>
      <c r="AG410" s="1262"/>
      <c r="AH410" s="1262"/>
      <c r="AI410" s="1262"/>
      <c r="AJ410" s="1262"/>
      <c r="AK410" s="1262"/>
      <c r="AL410" s="1262"/>
      <c r="AM410" s="1262"/>
      <c r="AN410" s="1262"/>
      <c r="AO410" s="1262"/>
      <c r="AP410" s="1262"/>
      <c r="AQ410" s="1331" t="s">
        <v>204</v>
      </c>
      <c r="AR410" s="1331">
        <v>2008</v>
      </c>
      <c r="AS410" s="1262"/>
      <c r="AT410" s="1262"/>
      <c r="AU410" s="1262"/>
      <c r="AV410" s="1334">
        <v>3027701.3909204542</v>
      </c>
      <c r="AW410" s="1270" t="s">
        <v>1573</v>
      </c>
      <c r="AX410" s="1270"/>
      <c r="AY410" s="1270" t="s">
        <v>1636</v>
      </c>
      <c r="AZ410" s="1270" t="s">
        <v>1193</v>
      </c>
      <c r="BA410" s="1385"/>
      <c r="BB410" s="1374"/>
      <c r="BC410" s="1270"/>
      <c r="BD410" s="1270"/>
      <c r="BE410" s="1256"/>
      <c r="BF410" s="1256"/>
      <c r="BG410" s="1256"/>
      <c r="BH410" s="1256"/>
      <c r="BI410" s="1256"/>
      <c r="BJ410" s="1256"/>
      <c r="BK410" s="1256"/>
      <c r="BL410" s="1256"/>
      <c r="BM410" s="1256"/>
      <c r="BN410" s="1256"/>
      <c r="BO410" s="1256"/>
      <c r="BP410" s="1256"/>
      <c r="BQ410" s="1256"/>
      <c r="BR410" s="1256"/>
      <c r="BS410" s="1256"/>
      <c r="BT410" s="1256"/>
      <c r="BU410" s="1256"/>
      <c r="BV410" s="1256"/>
      <c r="BW410" s="1256"/>
      <c r="BX410" s="1256"/>
      <c r="BY410" s="1256"/>
    </row>
    <row r="411" spans="1:77" s="1257" customFormat="1" hidden="1">
      <c r="A411" s="1380"/>
      <c r="B411" s="1273"/>
      <c r="C411" s="1330" t="s">
        <v>1317</v>
      </c>
      <c r="D411" s="1262"/>
      <c r="E411" s="1262"/>
      <c r="F411" s="1262"/>
      <c r="G411" s="1262"/>
      <c r="H411" s="1270" t="s">
        <v>1193</v>
      </c>
      <c r="I411" s="1262"/>
      <c r="J411" s="1262"/>
      <c r="K411" s="1262"/>
      <c r="L411" s="1331"/>
      <c r="M411" s="1331"/>
      <c r="N411" s="1262"/>
      <c r="O411" s="1262"/>
      <c r="P411" s="1262"/>
      <c r="Q411" s="1262"/>
      <c r="R411" s="1332">
        <v>0</v>
      </c>
      <c r="S411" s="1332">
        <v>0</v>
      </c>
      <c r="T411" s="1333" t="s">
        <v>238</v>
      </c>
      <c r="U411" s="1332">
        <v>0</v>
      </c>
      <c r="V411" s="1332">
        <v>0</v>
      </c>
      <c r="W411" s="1332">
        <v>0</v>
      </c>
      <c r="X411" s="1332">
        <v>0</v>
      </c>
      <c r="Y411" s="1332">
        <v>0</v>
      </c>
      <c r="Z411" s="1262"/>
      <c r="AA411" s="1262"/>
      <c r="AB411" s="1262"/>
      <c r="AC411" s="1262"/>
      <c r="AD411" s="1262"/>
      <c r="AE411" s="1262"/>
      <c r="AF411" s="1262"/>
      <c r="AG411" s="1262"/>
      <c r="AH411" s="1262"/>
      <c r="AI411" s="1262"/>
      <c r="AJ411" s="1262"/>
      <c r="AK411" s="1262"/>
      <c r="AL411" s="1262"/>
      <c r="AM411" s="1262"/>
      <c r="AN411" s="1262"/>
      <c r="AO411" s="1262"/>
      <c r="AP411" s="1262"/>
      <c r="AQ411" s="1331" t="s">
        <v>204</v>
      </c>
      <c r="AR411" s="1331">
        <v>2008</v>
      </c>
      <c r="AS411" s="1262"/>
      <c r="AT411" s="1262"/>
      <c r="AU411" s="1262"/>
      <c r="AV411" s="1334">
        <v>4440628.706683333</v>
      </c>
      <c r="AW411" s="1291" t="s">
        <v>123</v>
      </c>
      <c r="AX411" s="1270"/>
      <c r="AY411" s="1270" t="s">
        <v>1566</v>
      </c>
      <c r="AZ411" s="1270" t="s">
        <v>1193</v>
      </c>
      <c r="BA411" s="1385"/>
      <c r="BB411" s="1374"/>
      <c r="BC411" s="1270"/>
      <c r="BD411" s="1270"/>
      <c r="BE411" s="1256"/>
      <c r="BF411" s="1256"/>
      <c r="BG411" s="1256"/>
      <c r="BH411" s="1256"/>
      <c r="BI411" s="1256"/>
      <c r="BJ411" s="1256"/>
      <c r="BK411" s="1256"/>
      <c r="BL411" s="1256"/>
      <c r="BM411" s="1256"/>
      <c r="BN411" s="1256"/>
      <c r="BO411" s="1256"/>
      <c r="BP411" s="1256"/>
      <c r="BQ411" s="1256"/>
      <c r="BR411" s="1256"/>
      <c r="BS411" s="1256"/>
      <c r="BT411" s="1256"/>
      <c r="BU411" s="1256"/>
      <c r="BV411" s="1256"/>
      <c r="BW411" s="1256"/>
      <c r="BX411" s="1256"/>
      <c r="BY411" s="1256"/>
    </row>
    <row r="412" spans="1:77" s="1257" customFormat="1" hidden="1">
      <c r="A412" s="1380"/>
      <c r="B412" s="1273"/>
      <c r="C412" s="1330" t="s">
        <v>1318</v>
      </c>
      <c r="D412" s="1262"/>
      <c r="E412" s="1262"/>
      <c r="F412" s="1262"/>
      <c r="G412" s="1262"/>
      <c r="H412" s="1270" t="s">
        <v>1193</v>
      </c>
      <c r="I412" s="1262"/>
      <c r="J412" s="1262"/>
      <c r="K412" s="1262"/>
      <c r="L412" s="1331"/>
      <c r="M412" s="1398" t="s">
        <v>1571</v>
      </c>
      <c r="N412" s="1262"/>
      <c r="O412" s="1262"/>
      <c r="P412" s="1262"/>
      <c r="Q412" s="1262"/>
      <c r="R412" s="1332">
        <v>0</v>
      </c>
      <c r="S412" s="1332">
        <v>0</v>
      </c>
      <c r="T412" s="1333" t="s">
        <v>225</v>
      </c>
      <c r="U412" s="1332">
        <v>0</v>
      </c>
      <c r="V412" s="1332">
        <v>0</v>
      </c>
      <c r="W412" s="1332">
        <v>0</v>
      </c>
      <c r="X412" s="1332">
        <v>0</v>
      </c>
      <c r="Y412" s="1332">
        <v>0</v>
      </c>
      <c r="Z412" s="1262"/>
      <c r="AA412" s="1262"/>
      <c r="AB412" s="1262"/>
      <c r="AC412" s="1262"/>
      <c r="AD412" s="1262"/>
      <c r="AE412" s="1262"/>
      <c r="AF412" s="1262"/>
      <c r="AG412" s="1262"/>
      <c r="AH412" s="1262"/>
      <c r="AI412" s="1262"/>
      <c r="AJ412" s="1262"/>
      <c r="AK412" s="1262"/>
      <c r="AL412" s="1262"/>
      <c r="AM412" s="1262"/>
      <c r="AN412" s="1262"/>
      <c r="AO412" s="1262"/>
      <c r="AP412" s="1262"/>
      <c r="AQ412" s="1331" t="s">
        <v>204</v>
      </c>
      <c r="AR412" s="1331">
        <v>2008</v>
      </c>
      <c r="AS412" s="1262"/>
      <c r="AT412" s="1262"/>
      <c r="AU412" s="1262"/>
      <c r="AV412" s="1334">
        <v>2009494.2035208244</v>
      </c>
      <c r="AW412" s="1291" t="s">
        <v>123</v>
      </c>
      <c r="AX412" s="1270"/>
      <c r="AY412" s="1270" t="s">
        <v>1637</v>
      </c>
      <c r="AZ412" s="1270" t="s">
        <v>1193</v>
      </c>
      <c r="BA412" s="1385"/>
      <c r="BB412" s="1374"/>
      <c r="BC412" s="1270"/>
      <c r="BD412" s="1270"/>
      <c r="BE412" s="1256"/>
      <c r="BF412" s="1256"/>
      <c r="BG412" s="1256"/>
      <c r="BH412" s="1256"/>
      <c r="BI412" s="1256"/>
      <c r="BJ412" s="1256"/>
      <c r="BK412" s="1256"/>
      <c r="BL412" s="1256"/>
      <c r="BM412" s="1256"/>
      <c r="BN412" s="1256"/>
      <c r="BO412" s="1256"/>
      <c r="BP412" s="1256"/>
      <c r="BQ412" s="1256"/>
      <c r="BR412" s="1256"/>
      <c r="BS412" s="1256"/>
      <c r="BT412" s="1256"/>
      <c r="BU412" s="1256"/>
      <c r="BV412" s="1256"/>
      <c r="BW412" s="1256"/>
      <c r="BX412" s="1256"/>
      <c r="BY412" s="1256"/>
    </row>
    <row r="413" spans="1:77" s="1257" customFormat="1" hidden="1">
      <c r="A413" s="1380"/>
      <c r="B413" s="1273"/>
      <c r="C413" s="1330" t="s">
        <v>1319</v>
      </c>
      <c r="D413" s="1262"/>
      <c r="E413" s="1262"/>
      <c r="F413" s="1262"/>
      <c r="G413" s="1262"/>
      <c r="H413" s="1270" t="s">
        <v>1193</v>
      </c>
      <c r="I413" s="1262"/>
      <c r="J413" s="1262"/>
      <c r="K413" s="1262"/>
      <c r="L413" s="1331" t="s">
        <v>1045</v>
      </c>
      <c r="M413" s="1331" t="s">
        <v>998</v>
      </c>
      <c r="N413" s="1262"/>
      <c r="O413" s="1262"/>
      <c r="P413" s="1262"/>
      <c r="Q413" s="1262"/>
      <c r="R413" s="1332">
        <v>0</v>
      </c>
      <c r="S413" s="1332">
        <v>0</v>
      </c>
      <c r="T413" s="1333" t="s">
        <v>233</v>
      </c>
      <c r="U413" s="1332">
        <v>0</v>
      </c>
      <c r="V413" s="1332">
        <v>0</v>
      </c>
      <c r="W413" s="1332">
        <v>0</v>
      </c>
      <c r="X413" s="1332">
        <v>0</v>
      </c>
      <c r="Y413" s="1332">
        <v>0</v>
      </c>
      <c r="Z413" s="1262"/>
      <c r="AA413" s="1262"/>
      <c r="AB413" s="1262"/>
      <c r="AC413" s="1262"/>
      <c r="AD413" s="1262"/>
      <c r="AE413" s="1262"/>
      <c r="AF413" s="1262"/>
      <c r="AG413" s="1262"/>
      <c r="AH413" s="1262"/>
      <c r="AI413" s="1262"/>
      <c r="AJ413" s="1262"/>
      <c r="AK413" s="1262"/>
      <c r="AL413" s="1262"/>
      <c r="AM413" s="1262"/>
      <c r="AN413" s="1262"/>
      <c r="AO413" s="1262"/>
      <c r="AP413" s="1262"/>
      <c r="AQ413" s="1331" t="s">
        <v>204</v>
      </c>
      <c r="AR413" s="1331">
        <v>2008</v>
      </c>
      <c r="AS413" s="1262"/>
      <c r="AT413" s="1262"/>
      <c r="AU413" s="1262"/>
      <c r="AV413" s="1334">
        <v>19341381.708887935</v>
      </c>
      <c r="AW413" s="1291" t="s">
        <v>123</v>
      </c>
      <c r="AX413" s="1270"/>
      <c r="AY413" s="1270" t="s">
        <v>1640</v>
      </c>
      <c r="AZ413" s="1270" t="s">
        <v>1193</v>
      </c>
      <c r="BA413" s="1385"/>
      <c r="BB413" s="1374"/>
      <c r="BC413" s="1270"/>
      <c r="BD413" s="1270"/>
      <c r="BE413" s="1256"/>
      <c r="BF413" s="1256"/>
      <c r="BG413" s="1256"/>
      <c r="BH413" s="1256"/>
      <c r="BI413" s="1256"/>
      <c r="BJ413" s="1256"/>
      <c r="BK413" s="1256"/>
      <c r="BL413" s="1256"/>
      <c r="BM413" s="1256"/>
      <c r="BN413" s="1256"/>
      <c r="BO413" s="1256"/>
      <c r="BP413" s="1256"/>
      <c r="BQ413" s="1256"/>
      <c r="BR413" s="1256"/>
      <c r="BS413" s="1256"/>
      <c r="BT413" s="1256"/>
      <c r="BU413" s="1256"/>
      <c r="BV413" s="1256"/>
      <c r="BW413" s="1256"/>
      <c r="BX413" s="1256"/>
      <c r="BY413" s="1256"/>
    </row>
    <row r="414" spans="1:77" s="1257" customFormat="1" ht="60" hidden="1">
      <c r="A414" s="1380"/>
      <c r="B414" s="1273"/>
      <c r="C414" s="1345" t="s">
        <v>1320</v>
      </c>
      <c r="D414" s="1264"/>
      <c r="E414" s="1264"/>
      <c r="F414" s="1264"/>
      <c r="G414" s="1264"/>
      <c r="H414" s="1270" t="s">
        <v>1193</v>
      </c>
      <c r="I414" s="1264"/>
      <c r="J414" s="1264"/>
      <c r="K414" s="1264"/>
      <c r="L414" s="1337" t="s">
        <v>1046</v>
      </c>
      <c r="M414" s="1337" t="s">
        <v>1441</v>
      </c>
      <c r="N414" s="1264"/>
      <c r="O414" s="1264"/>
      <c r="P414" s="1264"/>
      <c r="Q414" s="1264"/>
      <c r="R414" s="1336">
        <v>0</v>
      </c>
      <c r="S414" s="1336">
        <v>0</v>
      </c>
      <c r="T414" s="1342" t="s">
        <v>233</v>
      </c>
      <c r="U414" s="1336">
        <v>0</v>
      </c>
      <c r="V414" s="1336">
        <v>0</v>
      </c>
      <c r="W414" s="1336">
        <v>0</v>
      </c>
      <c r="X414" s="1336">
        <v>0</v>
      </c>
      <c r="Y414" s="1336">
        <v>0</v>
      </c>
      <c r="Z414" s="1264"/>
      <c r="AA414" s="1264"/>
      <c r="AB414" s="1264"/>
      <c r="AC414" s="1264"/>
      <c r="AD414" s="1264"/>
      <c r="AE414" s="1264"/>
      <c r="AF414" s="1264"/>
      <c r="AG414" s="1264"/>
      <c r="AH414" s="1264"/>
      <c r="AI414" s="1264"/>
      <c r="AJ414" s="1264"/>
      <c r="AK414" s="1264"/>
      <c r="AL414" s="1264"/>
      <c r="AM414" s="1264"/>
      <c r="AN414" s="1264"/>
      <c r="AO414" s="1264"/>
      <c r="AP414" s="1264"/>
      <c r="AQ414" s="1337" t="s">
        <v>204</v>
      </c>
      <c r="AR414" s="1337">
        <v>2008</v>
      </c>
      <c r="AS414" s="1264"/>
      <c r="AT414" s="1264"/>
      <c r="AU414" s="1264"/>
      <c r="AV414" s="1338">
        <v>25696407.127522543</v>
      </c>
      <c r="AW414" s="1291" t="s">
        <v>123</v>
      </c>
      <c r="AX414" s="1270"/>
      <c r="AY414" s="1294" t="s">
        <v>1639</v>
      </c>
      <c r="AZ414" s="1270" t="s">
        <v>1193</v>
      </c>
      <c r="BA414" s="1385"/>
      <c r="BB414" s="1374"/>
      <c r="BC414" s="1270"/>
      <c r="BD414" s="1270"/>
      <c r="BE414" s="1256"/>
      <c r="BF414" s="1256"/>
      <c r="BG414" s="1256"/>
      <c r="BH414" s="1256"/>
      <c r="BI414" s="1256"/>
      <c r="BJ414" s="1256"/>
      <c r="BK414" s="1256"/>
      <c r="BL414" s="1256"/>
      <c r="BM414" s="1256"/>
      <c r="BN414" s="1256"/>
      <c r="BO414" s="1256"/>
      <c r="BP414" s="1256"/>
      <c r="BQ414" s="1256"/>
      <c r="BR414" s="1256"/>
      <c r="BS414" s="1256"/>
      <c r="BT414" s="1256"/>
      <c r="BU414" s="1256"/>
      <c r="BV414" s="1256"/>
      <c r="BW414" s="1256"/>
      <c r="BX414" s="1256"/>
      <c r="BY414" s="1256"/>
    </row>
    <row r="415" spans="1:77" s="1257" customFormat="1" hidden="1">
      <c r="A415" s="1380"/>
      <c r="B415" s="1273"/>
      <c r="C415" s="1330" t="s">
        <v>1321</v>
      </c>
      <c r="D415" s="1262"/>
      <c r="E415" s="1262"/>
      <c r="F415" s="1262"/>
      <c r="G415" s="1262"/>
      <c r="H415" s="1270" t="s">
        <v>1193</v>
      </c>
      <c r="I415" s="1262"/>
      <c r="J415" s="1262"/>
      <c r="K415" s="1262"/>
      <c r="L415" s="1331" t="s">
        <v>1047</v>
      </c>
      <c r="M415" s="1331" t="s">
        <v>998</v>
      </c>
      <c r="N415" s="1262"/>
      <c r="O415" s="1262"/>
      <c r="P415" s="1262"/>
      <c r="Q415" s="1262"/>
      <c r="R415" s="1332">
        <v>0</v>
      </c>
      <c r="S415" s="1332">
        <v>0</v>
      </c>
      <c r="T415" s="1333" t="s">
        <v>225</v>
      </c>
      <c r="U415" s="1332">
        <v>0</v>
      </c>
      <c r="V415" s="1332">
        <v>0</v>
      </c>
      <c r="W415" s="1332">
        <v>0</v>
      </c>
      <c r="X415" s="1332">
        <v>0</v>
      </c>
      <c r="Y415" s="1332">
        <v>0</v>
      </c>
      <c r="Z415" s="1262"/>
      <c r="AA415" s="1262"/>
      <c r="AB415" s="1262"/>
      <c r="AC415" s="1262"/>
      <c r="AD415" s="1262"/>
      <c r="AE415" s="1262"/>
      <c r="AF415" s="1262"/>
      <c r="AG415" s="1262"/>
      <c r="AH415" s="1262"/>
      <c r="AI415" s="1262"/>
      <c r="AJ415" s="1262"/>
      <c r="AK415" s="1262"/>
      <c r="AL415" s="1262"/>
      <c r="AM415" s="1262"/>
      <c r="AN415" s="1262"/>
      <c r="AO415" s="1262"/>
      <c r="AP415" s="1262"/>
      <c r="AQ415" s="1331" t="s">
        <v>204</v>
      </c>
      <c r="AR415" s="1331">
        <v>2008</v>
      </c>
      <c r="AS415" s="1262"/>
      <c r="AT415" s="1262"/>
      <c r="AU415" s="1262"/>
      <c r="AV415" s="1334">
        <v>14091578.102189781</v>
      </c>
      <c r="AW415" s="1291" t="s">
        <v>123</v>
      </c>
      <c r="AX415" s="1270"/>
      <c r="AY415" s="1293" t="s">
        <v>1638</v>
      </c>
      <c r="AZ415" s="1270" t="s">
        <v>1193</v>
      </c>
      <c r="BA415" s="1385"/>
      <c r="BB415" s="1374"/>
      <c r="BC415" s="1270"/>
      <c r="BD415" s="1270"/>
      <c r="BE415" s="1256"/>
      <c r="BF415" s="1256"/>
      <c r="BG415" s="1256"/>
      <c r="BH415" s="1256"/>
      <c r="BI415" s="1256"/>
      <c r="BJ415" s="1256"/>
      <c r="BK415" s="1256"/>
      <c r="BL415" s="1256"/>
      <c r="BM415" s="1256"/>
      <c r="BN415" s="1256"/>
      <c r="BO415" s="1256"/>
      <c r="BP415" s="1256"/>
      <c r="BQ415" s="1256"/>
      <c r="BR415" s="1256"/>
      <c r="BS415" s="1256"/>
      <c r="BT415" s="1256"/>
      <c r="BU415" s="1256"/>
      <c r="BV415" s="1256"/>
      <c r="BW415" s="1256"/>
      <c r="BX415" s="1256"/>
      <c r="BY415" s="1256"/>
    </row>
    <row r="416" spans="1:77" s="1257" customFormat="1" hidden="1">
      <c r="A416" s="1380"/>
      <c r="B416" s="1273"/>
      <c r="C416" s="1330" t="s">
        <v>1322</v>
      </c>
      <c r="D416" s="1262"/>
      <c r="E416" s="1262"/>
      <c r="F416" s="1262"/>
      <c r="G416" s="1262"/>
      <c r="H416" s="1270" t="s">
        <v>1193</v>
      </c>
      <c r="I416" s="1262"/>
      <c r="J416" s="1262"/>
      <c r="K416" s="1262"/>
      <c r="L416" s="1331" t="s">
        <v>1048</v>
      </c>
      <c r="M416" s="1331" t="s">
        <v>1442</v>
      </c>
      <c r="N416" s="1262"/>
      <c r="O416" s="1262"/>
      <c r="P416" s="1262"/>
      <c r="Q416" s="1262"/>
      <c r="R416" s="1332">
        <v>0</v>
      </c>
      <c r="S416" s="1332">
        <v>0</v>
      </c>
      <c r="T416" s="1333" t="s">
        <v>225</v>
      </c>
      <c r="U416" s="1332">
        <v>0</v>
      </c>
      <c r="V416" s="1332">
        <v>0</v>
      </c>
      <c r="W416" s="1332">
        <v>0</v>
      </c>
      <c r="X416" s="1332">
        <v>0</v>
      </c>
      <c r="Y416" s="1332">
        <v>0</v>
      </c>
      <c r="Z416" s="1262"/>
      <c r="AA416" s="1262"/>
      <c r="AB416" s="1262"/>
      <c r="AC416" s="1262"/>
      <c r="AD416" s="1262"/>
      <c r="AE416" s="1262"/>
      <c r="AF416" s="1262"/>
      <c r="AG416" s="1262"/>
      <c r="AH416" s="1262"/>
      <c r="AI416" s="1262"/>
      <c r="AJ416" s="1262"/>
      <c r="AK416" s="1262"/>
      <c r="AL416" s="1262"/>
      <c r="AM416" s="1262"/>
      <c r="AN416" s="1262"/>
      <c r="AO416" s="1262"/>
      <c r="AP416" s="1262"/>
      <c r="AQ416" s="1331" t="s">
        <v>204</v>
      </c>
      <c r="AR416" s="1331">
        <v>2008</v>
      </c>
      <c r="AS416" s="1262"/>
      <c r="AT416" s="1262"/>
      <c r="AU416" s="1262"/>
      <c r="AV416" s="1334">
        <v>33156654.358093601</v>
      </c>
      <c r="AW416" s="1291" t="s">
        <v>123</v>
      </c>
      <c r="AX416" s="1270"/>
      <c r="AY416" s="1270" t="s">
        <v>1566</v>
      </c>
      <c r="AZ416" s="1270" t="s">
        <v>1193</v>
      </c>
      <c r="BA416" s="1385"/>
      <c r="BB416" s="1374"/>
      <c r="BC416" s="1270"/>
      <c r="BD416" s="1270"/>
      <c r="BE416" s="1256"/>
      <c r="BF416" s="1256"/>
      <c r="BG416" s="1256"/>
      <c r="BH416" s="1256"/>
      <c r="BI416" s="1256"/>
      <c r="BJ416" s="1256"/>
      <c r="BK416" s="1256"/>
      <c r="BL416" s="1256"/>
      <c r="BM416" s="1256"/>
      <c r="BN416" s="1256"/>
      <c r="BO416" s="1256"/>
      <c r="BP416" s="1256"/>
      <c r="BQ416" s="1256"/>
      <c r="BR416" s="1256"/>
      <c r="BS416" s="1256"/>
      <c r="BT416" s="1256"/>
      <c r="BU416" s="1256"/>
      <c r="BV416" s="1256"/>
      <c r="BW416" s="1256"/>
      <c r="BX416" s="1256"/>
      <c r="BY416" s="1256"/>
    </row>
    <row r="417" spans="1:77" s="1257" customFormat="1" hidden="1">
      <c r="A417" s="1380"/>
      <c r="B417" s="1273"/>
      <c r="C417" s="1330" t="s">
        <v>1323</v>
      </c>
      <c r="D417" s="1262"/>
      <c r="E417" s="1262"/>
      <c r="F417" s="1262"/>
      <c r="G417" s="1262"/>
      <c r="H417" s="1270" t="s">
        <v>1193</v>
      </c>
      <c r="I417" s="1262"/>
      <c r="J417" s="1262"/>
      <c r="K417" s="1262"/>
      <c r="L417" s="1331" t="s">
        <v>1049</v>
      </c>
      <c r="M417" s="1331" t="s">
        <v>996</v>
      </c>
      <c r="N417" s="1262"/>
      <c r="O417" s="1262"/>
      <c r="P417" s="1262"/>
      <c r="Q417" s="1262"/>
      <c r="R417" s="1332">
        <v>0</v>
      </c>
      <c r="S417" s="1332">
        <v>0</v>
      </c>
      <c r="T417" s="1333" t="s">
        <v>233</v>
      </c>
      <c r="U417" s="1332">
        <v>0</v>
      </c>
      <c r="V417" s="1332">
        <v>0</v>
      </c>
      <c r="W417" s="1332">
        <v>0</v>
      </c>
      <c r="X417" s="1332">
        <v>0</v>
      </c>
      <c r="Y417" s="1332">
        <v>0</v>
      </c>
      <c r="Z417" s="1262"/>
      <c r="AA417" s="1262"/>
      <c r="AB417" s="1262"/>
      <c r="AC417" s="1262"/>
      <c r="AD417" s="1262"/>
      <c r="AE417" s="1262"/>
      <c r="AF417" s="1262"/>
      <c r="AG417" s="1262"/>
      <c r="AH417" s="1262"/>
      <c r="AI417" s="1262"/>
      <c r="AJ417" s="1262"/>
      <c r="AK417" s="1262"/>
      <c r="AL417" s="1262"/>
      <c r="AM417" s="1262"/>
      <c r="AN417" s="1262"/>
      <c r="AO417" s="1262"/>
      <c r="AP417" s="1262"/>
      <c r="AQ417" s="1331" t="s">
        <v>204</v>
      </c>
      <c r="AR417" s="1331">
        <v>2008</v>
      </c>
      <c r="AS417" s="1262"/>
      <c r="AT417" s="1262"/>
      <c r="AU417" s="1262"/>
      <c r="AV417" s="1334">
        <v>490718484.4997853</v>
      </c>
      <c r="AW417" s="1291" t="s">
        <v>123</v>
      </c>
      <c r="AX417" s="1270"/>
      <c r="AY417" s="1270" t="s">
        <v>1566</v>
      </c>
      <c r="AZ417" s="1270" t="s">
        <v>1193</v>
      </c>
      <c r="BA417" s="1385"/>
      <c r="BB417" s="1374"/>
      <c r="BC417" s="1270"/>
      <c r="BD417" s="1270"/>
      <c r="BE417" s="1256"/>
      <c r="BF417" s="1256"/>
      <c r="BG417" s="1256"/>
      <c r="BH417" s="1256"/>
      <c r="BI417" s="1256"/>
      <c r="BJ417" s="1256"/>
      <c r="BK417" s="1256"/>
      <c r="BL417" s="1256"/>
      <c r="BM417" s="1256"/>
      <c r="BN417" s="1256"/>
      <c r="BO417" s="1256"/>
      <c r="BP417" s="1256"/>
      <c r="BQ417" s="1256"/>
      <c r="BR417" s="1256"/>
      <c r="BS417" s="1256"/>
      <c r="BT417" s="1256"/>
      <c r="BU417" s="1256"/>
      <c r="BV417" s="1256"/>
      <c r="BW417" s="1256"/>
      <c r="BX417" s="1256"/>
      <c r="BY417" s="1256"/>
    </row>
    <row r="418" spans="1:77" s="1288" customFormat="1" ht="67.5" hidden="1" customHeight="1">
      <c r="A418" s="1380"/>
      <c r="B418" s="1283"/>
      <c r="C418" s="1335" t="s">
        <v>1324</v>
      </c>
      <c r="D418" s="1264"/>
      <c r="E418" s="1264"/>
      <c r="F418" s="1264"/>
      <c r="G418" s="1264"/>
      <c r="H418" s="1291" t="s">
        <v>1193</v>
      </c>
      <c r="I418" s="1264"/>
      <c r="J418" s="1264"/>
      <c r="K418" s="1264"/>
      <c r="L418" s="1337"/>
      <c r="M418" s="1337" t="s">
        <v>1443</v>
      </c>
      <c r="N418" s="1264"/>
      <c r="O418" s="1264"/>
      <c r="P418" s="1264"/>
      <c r="Q418" s="1264"/>
      <c r="R418" s="1336">
        <v>0</v>
      </c>
      <c r="S418" s="1336">
        <v>0</v>
      </c>
      <c r="T418" s="1342" t="s">
        <v>233</v>
      </c>
      <c r="U418" s="1336">
        <v>0</v>
      </c>
      <c r="V418" s="1336">
        <v>0</v>
      </c>
      <c r="W418" s="1336">
        <v>0</v>
      </c>
      <c r="X418" s="1336">
        <v>0</v>
      </c>
      <c r="Y418" s="1336">
        <v>0</v>
      </c>
      <c r="Z418" s="1264"/>
      <c r="AA418" s="1264"/>
      <c r="AB418" s="1264"/>
      <c r="AC418" s="1264"/>
      <c r="AD418" s="1264"/>
      <c r="AE418" s="1264"/>
      <c r="AF418" s="1264"/>
      <c r="AG418" s="1264"/>
      <c r="AH418" s="1264"/>
      <c r="AI418" s="1264"/>
      <c r="AJ418" s="1264"/>
      <c r="AK418" s="1264"/>
      <c r="AL418" s="1264"/>
      <c r="AM418" s="1264"/>
      <c r="AN418" s="1264"/>
      <c r="AO418" s="1264"/>
      <c r="AP418" s="1264"/>
      <c r="AQ418" s="1337" t="s">
        <v>204</v>
      </c>
      <c r="AR418" s="1337">
        <v>2009</v>
      </c>
      <c r="AS418" s="1264"/>
      <c r="AT418" s="1264"/>
      <c r="AU418" s="1264"/>
      <c r="AV418" s="1338">
        <v>30334344.863339961</v>
      </c>
      <c r="AW418" s="1291" t="s">
        <v>123</v>
      </c>
      <c r="AX418" s="1291"/>
      <c r="AY418" s="1294" t="s">
        <v>1651</v>
      </c>
      <c r="AZ418" s="1291" t="s">
        <v>1193</v>
      </c>
      <c r="BA418" s="1392"/>
      <c r="BB418" s="1375"/>
      <c r="BC418" s="1291"/>
      <c r="BD418" s="1291"/>
      <c r="BE418" s="1287"/>
      <c r="BF418" s="1287"/>
      <c r="BG418" s="1287"/>
      <c r="BH418" s="1287"/>
      <c r="BI418" s="1287"/>
      <c r="BJ418" s="1287"/>
      <c r="BK418" s="1287"/>
      <c r="BL418" s="1287"/>
      <c r="BM418" s="1287"/>
      <c r="BN418" s="1287"/>
      <c r="BO418" s="1287"/>
      <c r="BP418" s="1287"/>
      <c r="BQ418" s="1287"/>
      <c r="BR418" s="1287"/>
      <c r="BS418" s="1287"/>
      <c r="BT418" s="1287"/>
      <c r="BU418" s="1287"/>
      <c r="BV418" s="1287"/>
      <c r="BW418" s="1287"/>
      <c r="BX418" s="1287"/>
      <c r="BY418" s="1287"/>
    </row>
    <row r="419" spans="1:77" s="1257" customFormat="1" ht="24" hidden="1" customHeight="1">
      <c r="A419" s="1380"/>
      <c r="B419" s="1273"/>
      <c r="C419" s="1330" t="s">
        <v>1325</v>
      </c>
      <c r="D419" s="1262"/>
      <c r="E419" s="1262"/>
      <c r="F419" s="1262"/>
      <c r="G419" s="1262"/>
      <c r="H419" s="1270" t="s">
        <v>1193</v>
      </c>
      <c r="I419" s="1262"/>
      <c r="J419" s="1262"/>
      <c r="K419" s="1262"/>
      <c r="L419" s="1331"/>
      <c r="M419" s="1331" t="s">
        <v>733</v>
      </c>
      <c r="N419" s="1262"/>
      <c r="O419" s="1262"/>
      <c r="P419" s="1262"/>
      <c r="Q419" s="1262"/>
      <c r="R419" s="1332">
        <v>0</v>
      </c>
      <c r="S419" s="1332">
        <v>0</v>
      </c>
      <c r="T419" s="1333" t="s">
        <v>1575</v>
      </c>
      <c r="U419" s="1332">
        <v>0</v>
      </c>
      <c r="V419" s="1332">
        <v>0</v>
      </c>
      <c r="W419" s="1332">
        <v>0</v>
      </c>
      <c r="X419" s="1332">
        <v>0</v>
      </c>
      <c r="Y419" s="1332">
        <v>0</v>
      </c>
      <c r="Z419" s="1262"/>
      <c r="AA419" s="1262"/>
      <c r="AB419" s="1262"/>
      <c r="AC419" s="1262"/>
      <c r="AD419" s="1262"/>
      <c r="AE419" s="1262"/>
      <c r="AF419" s="1262"/>
      <c r="AG419" s="1262"/>
      <c r="AH419" s="1262"/>
      <c r="AI419" s="1262"/>
      <c r="AJ419" s="1262"/>
      <c r="AK419" s="1262"/>
      <c r="AL419" s="1262"/>
      <c r="AM419" s="1262"/>
      <c r="AN419" s="1262"/>
      <c r="AO419" s="1262"/>
      <c r="AP419" s="1262"/>
      <c r="AQ419" s="1331" t="s">
        <v>204</v>
      </c>
      <c r="AR419" s="1331">
        <v>2009</v>
      </c>
      <c r="AS419" s="1262"/>
      <c r="AT419" s="1262"/>
      <c r="AU419" s="1262"/>
      <c r="AV419" s="1334">
        <v>10145744.4990768</v>
      </c>
      <c r="AW419" s="1291" t="s">
        <v>123</v>
      </c>
      <c r="AX419" s="1270"/>
      <c r="AY419" s="1270" t="s">
        <v>1641</v>
      </c>
      <c r="AZ419" s="1270" t="s">
        <v>1193</v>
      </c>
      <c r="BA419" s="1385"/>
      <c r="BB419" s="1374"/>
      <c r="BC419" s="1270"/>
      <c r="BD419" s="1270"/>
      <c r="BE419" s="1256"/>
      <c r="BF419" s="1256"/>
      <c r="BG419" s="1256"/>
      <c r="BH419" s="1256"/>
      <c r="BI419" s="1256"/>
      <c r="BJ419" s="1256"/>
      <c r="BK419" s="1256"/>
      <c r="BL419" s="1256"/>
      <c r="BM419" s="1256"/>
      <c r="BN419" s="1256"/>
      <c r="BO419" s="1256"/>
      <c r="BP419" s="1256"/>
      <c r="BQ419" s="1256"/>
      <c r="BR419" s="1256"/>
      <c r="BS419" s="1256"/>
      <c r="BT419" s="1256"/>
      <c r="BU419" s="1256"/>
      <c r="BV419" s="1256"/>
      <c r="BW419" s="1256"/>
      <c r="BX419" s="1256"/>
      <c r="BY419" s="1256"/>
    </row>
    <row r="420" spans="1:77" s="1257" customFormat="1" ht="27.75" hidden="1" customHeight="1">
      <c r="A420" s="1380"/>
      <c r="B420" s="1273"/>
      <c r="C420" s="1330" t="s">
        <v>1326</v>
      </c>
      <c r="D420" s="1262"/>
      <c r="E420" s="1262"/>
      <c r="F420" s="1262"/>
      <c r="G420" s="1262"/>
      <c r="H420" s="1270" t="s">
        <v>1193</v>
      </c>
      <c r="I420" s="1262"/>
      <c r="J420" s="1262"/>
      <c r="K420" s="1262"/>
      <c r="L420" s="1331"/>
      <c r="M420" s="1331" t="s">
        <v>1444</v>
      </c>
      <c r="N420" s="1262"/>
      <c r="O420" s="1262"/>
      <c r="P420" s="1262"/>
      <c r="Q420" s="1262"/>
      <c r="R420" s="1332">
        <v>0</v>
      </c>
      <c r="S420" s="1332">
        <v>0</v>
      </c>
      <c r="T420" s="1333" t="s">
        <v>225</v>
      </c>
      <c r="U420" s="1332">
        <v>0</v>
      </c>
      <c r="V420" s="1332">
        <v>0</v>
      </c>
      <c r="W420" s="1332">
        <v>0</v>
      </c>
      <c r="X420" s="1332">
        <v>0</v>
      </c>
      <c r="Y420" s="1332">
        <v>0</v>
      </c>
      <c r="Z420" s="1262"/>
      <c r="AA420" s="1262"/>
      <c r="AB420" s="1262"/>
      <c r="AC420" s="1262"/>
      <c r="AD420" s="1262"/>
      <c r="AE420" s="1262"/>
      <c r="AF420" s="1262"/>
      <c r="AG420" s="1262"/>
      <c r="AH420" s="1262"/>
      <c r="AI420" s="1262"/>
      <c r="AJ420" s="1262"/>
      <c r="AK420" s="1262"/>
      <c r="AL420" s="1262"/>
      <c r="AM420" s="1262"/>
      <c r="AN420" s="1262"/>
      <c r="AO420" s="1262"/>
      <c r="AP420" s="1262"/>
      <c r="AQ420" s="1331" t="s">
        <v>204</v>
      </c>
      <c r="AR420" s="1331">
        <v>2009</v>
      </c>
      <c r="AS420" s="1262"/>
      <c r="AT420" s="1262"/>
      <c r="AU420" s="1262"/>
      <c r="AV420" s="1334">
        <v>8116755.5992614795</v>
      </c>
      <c r="AW420" s="1291" t="s">
        <v>123</v>
      </c>
      <c r="AX420" s="1270"/>
      <c r="AY420" s="1270" t="s">
        <v>1824</v>
      </c>
      <c r="AZ420" s="1270" t="s">
        <v>1193</v>
      </c>
      <c r="BA420" s="1385"/>
      <c r="BB420" s="1374"/>
      <c r="BC420" s="1270"/>
      <c r="BD420" s="1270"/>
      <c r="BE420" s="1256"/>
      <c r="BF420" s="1256"/>
      <c r="BG420" s="1256"/>
      <c r="BH420" s="1256"/>
      <c r="BI420" s="1256"/>
      <c r="BJ420" s="1256"/>
      <c r="BK420" s="1256"/>
      <c r="BL420" s="1256"/>
      <c r="BM420" s="1256"/>
      <c r="BN420" s="1256"/>
      <c r="BO420" s="1256"/>
      <c r="BP420" s="1256"/>
      <c r="BQ420" s="1256"/>
      <c r="BR420" s="1256"/>
      <c r="BS420" s="1256"/>
      <c r="BT420" s="1256"/>
      <c r="BU420" s="1256"/>
      <c r="BV420" s="1256"/>
      <c r="BW420" s="1256"/>
      <c r="BX420" s="1256"/>
      <c r="BY420" s="1256"/>
    </row>
    <row r="421" spans="1:77" s="1257" customFormat="1" ht="30" hidden="1">
      <c r="A421" s="1380"/>
      <c r="B421" s="1273"/>
      <c r="C421" s="1335" t="s">
        <v>1327</v>
      </c>
      <c r="D421" s="1264"/>
      <c r="E421" s="1264"/>
      <c r="F421" s="1264"/>
      <c r="G421" s="1264"/>
      <c r="H421" s="1270" t="s">
        <v>1193</v>
      </c>
      <c r="I421" s="1264"/>
      <c r="J421" s="1264"/>
      <c r="K421" s="1264"/>
      <c r="L421" s="1337"/>
      <c r="M421" s="1337" t="s">
        <v>1445</v>
      </c>
      <c r="N421" s="1264"/>
      <c r="O421" s="1264"/>
      <c r="P421" s="1264"/>
      <c r="Q421" s="1264"/>
      <c r="R421" s="1336">
        <v>0</v>
      </c>
      <c r="S421" s="1336">
        <v>0</v>
      </c>
      <c r="T421" s="1342" t="s">
        <v>233</v>
      </c>
      <c r="U421" s="1336">
        <v>0</v>
      </c>
      <c r="V421" s="1336">
        <v>0</v>
      </c>
      <c r="W421" s="1336">
        <v>0</v>
      </c>
      <c r="X421" s="1336">
        <v>0</v>
      </c>
      <c r="Y421" s="1336">
        <v>0</v>
      </c>
      <c r="Z421" s="1264"/>
      <c r="AA421" s="1264"/>
      <c r="AB421" s="1264"/>
      <c r="AC421" s="1264"/>
      <c r="AD421" s="1264"/>
      <c r="AE421" s="1264"/>
      <c r="AF421" s="1264"/>
      <c r="AG421" s="1264"/>
      <c r="AH421" s="1264"/>
      <c r="AI421" s="1264"/>
      <c r="AJ421" s="1264"/>
      <c r="AK421" s="1264"/>
      <c r="AL421" s="1264"/>
      <c r="AM421" s="1264"/>
      <c r="AN421" s="1264"/>
      <c r="AO421" s="1264"/>
      <c r="AP421" s="1264"/>
      <c r="AQ421" s="1337" t="s">
        <v>204</v>
      </c>
      <c r="AR421" s="1337">
        <v>2009</v>
      </c>
      <c r="AS421" s="1264"/>
      <c r="AT421" s="1264"/>
      <c r="AU421" s="1264"/>
      <c r="AV421" s="1338">
        <v>30000604.537549954</v>
      </c>
      <c r="AW421" s="1291" t="s">
        <v>123</v>
      </c>
      <c r="AX421" s="1270"/>
      <c r="AY421" s="1293" t="s">
        <v>1642</v>
      </c>
      <c r="AZ421" s="1270" t="s">
        <v>1193</v>
      </c>
      <c r="BA421" s="1385"/>
      <c r="BB421" s="1374"/>
      <c r="BC421" s="1270"/>
      <c r="BD421" s="1270"/>
      <c r="BE421" s="1256"/>
      <c r="BF421" s="1256"/>
      <c r="BG421" s="1256"/>
      <c r="BH421" s="1256"/>
      <c r="BI421" s="1256"/>
      <c r="BJ421" s="1256"/>
      <c r="BK421" s="1256"/>
      <c r="BL421" s="1256"/>
      <c r="BM421" s="1256"/>
      <c r="BN421" s="1256"/>
      <c r="BO421" s="1256"/>
      <c r="BP421" s="1256"/>
      <c r="BQ421" s="1256"/>
      <c r="BR421" s="1256"/>
      <c r="BS421" s="1256"/>
      <c r="BT421" s="1256"/>
      <c r="BU421" s="1256"/>
      <c r="BV421" s="1256"/>
      <c r="BW421" s="1256"/>
      <c r="BX421" s="1256"/>
      <c r="BY421" s="1256"/>
    </row>
    <row r="422" spans="1:77" s="1257" customFormat="1" ht="30" hidden="1">
      <c r="A422" s="1380"/>
      <c r="B422" s="1273"/>
      <c r="C422" s="1335" t="s">
        <v>1328</v>
      </c>
      <c r="D422" s="1264"/>
      <c r="E422" s="1264"/>
      <c r="F422" s="1264"/>
      <c r="G422" s="1264"/>
      <c r="H422" s="1270" t="s">
        <v>1193</v>
      </c>
      <c r="I422" s="1264"/>
      <c r="J422" s="1264"/>
      <c r="K422" s="1264"/>
      <c r="L422" s="1337"/>
      <c r="M422" s="1337" t="s">
        <v>1446</v>
      </c>
      <c r="N422" s="1264"/>
      <c r="O422" s="1264"/>
      <c r="P422" s="1264"/>
      <c r="Q422" s="1264"/>
      <c r="R422" s="1336">
        <v>0</v>
      </c>
      <c r="S422" s="1336">
        <v>0</v>
      </c>
      <c r="T422" s="1342" t="s">
        <v>233</v>
      </c>
      <c r="U422" s="1336">
        <v>0</v>
      </c>
      <c r="V422" s="1336">
        <v>0</v>
      </c>
      <c r="W422" s="1336">
        <v>0</v>
      </c>
      <c r="X422" s="1336">
        <v>0</v>
      </c>
      <c r="Y422" s="1336">
        <v>0</v>
      </c>
      <c r="Z422" s="1264"/>
      <c r="AA422" s="1264"/>
      <c r="AB422" s="1264"/>
      <c r="AC422" s="1264"/>
      <c r="AD422" s="1264"/>
      <c r="AE422" s="1264"/>
      <c r="AF422" s="1264"/>
      <c r="AG422" s="1264"/>
      <c r="AH422" s="1264"/>
      <c r="AI422" s="1264"/>
      <c r="AJ422" s="1264"/>
      <c r="AK422" s="1264"/>
      <c r="AL422" s="1264"/>
      <c r="AM422" s="1264"/>
      <c r="AN422" s="1264"/>
      <c r="AO422" s="1264"/>
      <c r="AP422" s="1264"/>
      <c r="AQ422" s="1337" t="s">
        <v>204</v>
      </c>
      <c r="AR422" s="1337">
        <v>2009</v>
      </c>
      <c r="AS422" s="1264"/>
      <c r="AT422" s="1264"/>
      <c r="AU422" s="1264"/>
      <c r="AV422" s="1338">
        <v>11049385.278176721</v>
      </c>
      <c r="AW422" s="1291" t="s">
        <v>123</v>
      </c>
      <c r="AX422" s="1270"/>
      <c r="AY422" s="1293" t="s">
        <v>1642</v>
      </c>
      <c r="AZ422" s="1270" t="s">
        <v>1193</v>
      </c>
      <c r="BA422" s="1385"/>
      <c r="BB422" s="1374"/>
      <c r="BC422" s="1270"/>
      <c r="BD422" s="1270"/>
      <c r="BE422" s="1256"/>
      <c r="BF422" s="1256"/>
      <c r="BG422" s="1256"/>
      <c r="BH422" s="1256"/>
      <c r="BI422" s="1256"/>
      <c r="BJ422" s="1256"/>
      <c r="BK422" s="1256"/>
      <c r="BL422" s="1256"/>
      <c r="BM422" s="1256"/>
      <c r="BN422" s="1256"/>
      <c r="BO422" s="1256"/>
      <c r="BP422" s="1256"/>
      <c r="BQ422" s="1256"/>
      <c r="BR422" s="1256"/>
      <c r="BS422" s="1256"/>
      <c r="BT422" s="1256"/>
      <c r="BU422" s="1256"/>
      <c r="BV422" s="1256"/>
      <c r="BW422" s="1256"/>
      <c r="BX422" s="1256"/>
      <c r="BY422" s="1256"/>
    </row>
    <row r="423" spans="1:77" s="1257" customFormat="1" hidden="1">
      <c r="A423" s="1380"/>
      <c r="B423" s="1273"/>
      <c r="C423" s="1330" t="s">
        <v>1329</v>
      </c>
      <c r="D423" s="1262"/>
      <c r="E423" s="1262"/>
      <c r="F423" s="1262"/>
      <c r="G423" s="1262"/>
      <c r="H423" s="1270" t="s">
        <v>1193</v>
      </c>
      <c r="I423" s="1262"/>
      <c r="J423" s="1262"/>
      <c r="K423" s="1262"/>
      <c r="L423" s="1331"/>
      <c r="M423" s="1331" t="s">
        <v>733</v>
      </c>
      <c r="N423" s="1262"/>
      <c r="O423" s="1262"/>
      <c r="P423" s="1262"/>
      <c r="Q423" s="1262"/>
      <c r="R423" s="1332">
        <v>0</v>
      </c>
      <c r="S423" s="1332">
        <v>0</v>
      </c>
      <c r="T423" s="1333" t="s">
        <v>233</v>
      </c>
      <c r="U423" s="1332">
        <v>0</v>
      </c>
      <c r="V423" s="1332">
        <v>0</v>
      </c>
      <c r="W423" s="1332">
        <v>0</v>
      </c>
      <c r="X423" s="1332">
        <v>0</v>
      </c>
      <c r="Y423" s="1332">
        <v>0</v>
      </c>
      <c r="Z423" s="1262"/>
      <c r="AA423" s="1262"/>
      <c r="AB423" s="1262"/>
      <c r="AC423" s="1262"/>
      <c r="AD423" s="1262"/>
      <c r="AE423" s="1262"/>
      <c r="AF423" s="1262"/>
      <c r="AG423" s="1262"/>
      <c r="AH423" s="1262"/>
      <c r="AI423" s="1262"/>
      <c r="AJ423" s="1262"/>
      <c r="AK423" s="1262"/>
      <c r="AL423" s="1262"/>
      <c r="AM423" s="1262"/>
      <c r="AN423" s="1262"/>
      <c r="AO423" s="1262"/>
      <c r="AP423" s="1262"/>
      <c r="AQ423" s="1331" t="s">
        <v>204</v>
      </c>
      <c r="AR423" s="1331">
        <v>2009</v>
      </c>
      <c r="AS423" s="1262"/>
      <c r="AT423" s="1262"/>
      <c r="AU423" s="1262"/>
      <c r="AV423" s="1334">
        <v>8811878.3746088482</v>
      </c>
      <c r="AW423" s="1291" t="s">
        <v>123</v>
      </c>
      <c r="AX423" s="1270"/>
      <c r="AY423" s="1270" t="s">
        <v>1596</v>
      </c>
      <c r="AZ423" s="1270" t="s">
        <v>1193</v>
      </c>
      <c r="BA423" s="1385"/>
      <c r="BB423" s="1374"/>
      <c r="BC423" s="1270"/>
      <c r="BD423" s="1270"/>
      <c r="BE423" s="1256"/>
      <c r="BF423" s="1256"/>
      <c r="BG423" s="1256"/>
      <c r="BH423" s="1256"/>
      <c r="BI423" s="1256"/>
      <c r="BJ423" s="1256"/>
      <c r="BK423" s="1256"/>
      <c r="BL423" s="1256"/>
      <c r="BM423" s="1256"/>
      <c r="BN423" s="1256"/>
      <c r="BO423" s="1256"/>
      <c r="BP423" s="1256"/>
      <c r="BQ423" s="1256"/>
      <c r="BR423" s="1256"/>
      <c r="BS423" s="1256"/>
      <c r="BT423" s="1256"/>
      <c r="BU423" s="1256"/>
      <c r="BV423" s="1256"/>
      <c r="BW423" s="1256"/>
      <c r="BX423" s="1256"/>
      <c r="BY423" s="1256"/>
    </row>
    <row r="424" spans="1:77" s="1256" customFormat="1" hidden="1">
      <c r="A424" s="1380"/>
      <c r="B424" s="1273"/>
      <c r="C424" s="1330" t="s">
        <v>1330</v>
      </c>
      <c r="D424" s="1262"/>
      <c r="E424" s="1262"/>
      <c r="F424" s="1262"/>
      <c r="G424" s="1262"/>
      <c r="H424" s="1270" t="s">
        <v>1193</v>
      </c>
      <c r="I424" s="1262"/>
      <c r="J424" s="1262"/>
      <c r="K424" s="1262"/>
      <c r="L424" s="1331"/>
      <c r="M424" s="1331" t="s">
        <v>732</v>
      </c>
      <c r="N424" s="1262"/>
      <c r="O424" s="1262"/>
      <c r="P424" s="1262"/>
      <c r="Q424" s="1262"/>
      <c r="R424" s="1332">
        <v>0</v>
      </c>
      <c r="S424" s="1332">
        <v>0</v>
      </c>
      <c r="T424" s="1333" t="s">
        <v>233</v>
      </c>
      <c r="U424" s="1332">
        <v>0</v>
      </c>
      <c r="V424" s="1332">
        <v>0</v>
      </c>
      <c r="W424" s="1332">
        <v>0</v>
      </c>
      <c r="X424" s="1332">
        <v>0</v>
      </c>
      <c r="Y424" s="1332">
        <v>0</v>
      </c>
      <c r="Z424" s="1262"/>
      <c r="AA424" s="1262"/>
      <c r="AB424" s="1262"/>
      <c r="AC424" s="1262"/>
      <c r="AD424" s="1262"/>
      <c r="AE424" s="1262"/>
      <c r="AF424" s="1262"/>
      <c r="AG424" s="1262"/>
      <c r="AH424" s="1262"/>
      <c r="AI424" s="1262"/>
      <c r="AJ424" s="1262"/>
      <c r="AK424" s="1262"/>
      <c r="AL424" s="1262"/>
      <c r="AM424" s="1262"/>
      <c r="AN424" s="1262"/>
      <c r="AO424" s="1262"/>
      <c r="AP424" s="1262"/>
      <c r="AQ424" s="1331" t="s">
        <v>204</v>
      </c>
      <c r="AR424" s="1331">
        <v>2009</v>
      </c>
      <c r="AS424" s="1262"/>
      <c r="AT424" s="1262"/>
      <c r="AU424" s="1262"/>
      <c r="AV424" s="1334">
        <v>2956001.241851741</v>
      </c>
      <c r="AW424" s="1291" t="s">
        <v>123</v>
      </c>
      <c r="AX424" s="1270"/>
      <c r="AY424" s="1270" t="s">
        <v>1597</v>
      </c>
      <c r="AZ424" s="1270" t="s">
        <v>1193</v>
      </c>
      <c r="BA424" s="1385"/>
      <c r="BB424" s="1374"/>
      <c r="BC424" s="1270"/>
      <c r="BD424" s="1270"/>
    </row>
    <row r="425" spans="1:77" s="1256" customFormat="1" hidden="1">
      <c r="A425" s="1380"/>
      <c r="B425" s="1273"/>
      <c r="C425" s="1330" t="s">
        <v>1331</v>
      </c>
      <c r="D425" s="1262"/>
      <c r="E425" s="1262"/>
      <c r="F425" s="1262"/>
      <c r="G425" s="1262"/>
      <c r="H425" s="1270" t="s">
        <v>1193</v>
      </c>
      <c r="I425" s="1262"/>
      <c r="J425" s="1262"/>
      <c r="K425" s="1262"/>
      <c r="L425" s="1331"/>
      <c r="M425" s="1331" t="s">
        <v>732</v>
      </c>
      <c r="N425" s="1262"/>
      <c r="O425" s="1262"/>
      <c r="P425" s="1262"/>
      <c r="Q425" s="1262"/>
      <c r="R425" s="1332">
        <v>0</v>
      </c>
      <c r="S425" s="1332">
        <v>0</v>
      </c>
      <c r="T425" s="1333" t="s">
        <v>233</v>
      </c>
      <c r="U425" s="1332">
        <v>0</v>
      </c>
      <c r="V425" s="1332">
        <v>0</v>
      </c>
      <c r="W425" s="1332">
        <v>0</v>
      </c>
      <c r="X425" s="1332">
        <v>0</v>
      </c>
      <c r="Y425" s="1332">
        <v>0</v>
      </c>
      <c r="Z425" s="1262"/>
      <c r="AA425" s="1262"/>
      <c r="AB425" s="1262"/>
      <c r="AC425" s="1262"/>
      <c r="AD425" s="1262"/>
      <c r="AE425" s="1262"/>
      <c r="AF425" s="1262"/>
      <c r="AG425" s="1262"/>
      <c r="AH425" s="1262"/>
      <c r="AI425" s="1262"/>
      <c r="AJ425" s="1262"/>
      <c r="AK425" s="1262"/>
      <c r="AL425" s="1262"/>
      <c r="AM425" s="1262"/>
      <c r="AN425" s="1262"/>
      <c r="AO425" s="1262"/>
      <c r="AP425" s="1262"/>
      <c r="AQ425" s="1331" t="s">
        <v>204</v>
      </c>
      <c r="AR425" s="1331">
        <v>2009</v>
      </c>
      <c r="AS425" s="1262"/>
      <c r="AT425" s="1262"/>
      <c r="AU425" s="1262"/>
      <c r="AV425" s="1334">
        <v>26771670.215723787</v>
      </c>
      <c r="AW425" s="1291" t="s">
        <v>123</v>
      </c>
      <c r="AX425" s="1270"/>
      <c r="AY425" s="1270" t="s">
        <v>1568</v>
      </c>
      <c r="AZ425" s="1270" t="s">
        <v>1193</v>
      </c>
      <c r="BA425" s="1385"/>
      <c r="BB425" s="1374"/>
      <c r="BC425" s="1270"/>
      <c r="BD425" s="1270"/>
    </row>
    <row r="426" spans="1:77" s="1256" customFormat="1" hidden="1">
      <c r="A426" s="1380"/>
      <c r="B426" s="1273"/>
      <c r="C426" s="1330" t="s">
        <v>1332</v>
      </c>
      <c r="D426" s="1262"/>
      <c r="E426" s="1262"/>
      <c r="F426" s="1262"/>
      <c r="G426" s="1262"/>
      <c r="H426" s="1270" t="s">
        <v>1193</v>
      </c>
      <c r="I426" s="1262"/>
      <c r="J426" s="1262"/>
      <c r="K426" s="1262"/>
      <c r="L426" s="1331"/>
      <c r="M426" s="1331" t="s">
        <v>732</v>
      </c>
      <c r="N426" s="1262"/>
      <c r="O426" s="1262"/>
      <c r="P426" s="1262"/>
      <c r="Q426" s="1262"/>
      <c r="R426" s="1332">
        <v>0</v>
      </c>
      <c r="S426" s="1332">
        <v>0</v>
      </c>
      <c r="T426" s="1333" t="s">
        <v>233</v>
      </c>
      <c r="U426" s="1332">
        <v>0</v>
      </c>
      <c r="V426" s="1332">
        <v>0</v>
      </c>
      <c r="W426" s="1332">
        <v>0</v>
      </c>
      <c r="X426" s="1332">
        <v>0</v>
      </c>
      <c r="Y426" s="1332">
        <v>0</v>
      </c>
      <c r="Z426" s="1262"/>
      <c r="AA426" s="1262"/>
      <c r="AB426" s="1262"/>
      <c r="AC426" s="1262"/>
      <c r="AD426" s="1262"/>
      <c r="AE426" s="1262"/>
      <c r="AF426" s="1262"/>
      <c r="AG426" s="1262"/>
      <c r="AH426" s="1262"/>
      <c r="AI426" s="1262"/>
      <c r="AJ426" s="1262"/>
      <c r="AK426" s="1262"/>
      <c r="AL426" s="1262"/>
      <c r="AM426" s="1262"/>
      <c r="AN426" s="1262"/>
      <c r="AO426" s="1262"/>
      <c r="AP426" s="1262"/>
      <c r="AQ426" s="1331" t="s">
        <v>204</v>
      </c>
      <c r="AR426" s="1331">
        <v>2009</v>
      </c>
      <c r="AS426" s="1262"/>
      <c r="AT426" s="1262"/>
      <c r="AU426" s="1262"/>
      <c r="AV426" s="1334">
        <v>2900592.9046863713</v>
      </c>
      <c r="AW426" s="1291" t="s">
        <v>123</v>
      </c>
      <c r="AX426" s="1270"/>
      <c r="AY426" s="1270" t="s">
        <v>1598</v>
      </c>
      <c r="AZ426" s="1270" t="s">
        <v>1193</v>
      </c>
      <c r="BA426" s="1385"/>
      <c r="BB426" s="1374"/>
      <c r="BC426" s="1270"/>
      <c r="BD426" s="1270"/>
    </row>
    <row r="427" spans="1:77" s="1256" customFormat="1" hidden="1">
      <c r="A427" s="1380"/>
      <c r="B427" s="1273"/>
      <c r="C427" s="1330" t="s">
        <v>1333</v>
      </c>
      <c r="D427" s="1262"/>
      <c r="E427" s="1262"/>
      <c r="F427" s="1262"/>
      <c r="G427" s="1262"/>
      <c r="H427" s="1270" t="s">
        <v>1193</v>
      </c>
      <c r="I427" s="1262"/>
      <c r="J427" s="1262"/>
      <c r="K427" s="1262"/>
      <c r="L427" s="1331"/>
      <c r="M427" s="1331" t="s">
        <v>732</v>
      </c>
      <c r="N427" s="1262"/>
      <c r="O427" s="1262"/>
      <c r="P427" s="1262"/>
      <c r="Q427" s="1262"/>
      <c r="R427" s="1332">
        <v>0</v>
      </c>
      <c r="S427" s="1332">
        <v>0</v>
      </c>
      <c r="T427" s="1333" t="s">
        <v>233</v>
      </c>
      <c r="U427" s="1332">
        <v>0</v>
      </c>
      <c r="V427" s="1332">
        <v>0</v>
      </c>
      <c r="W427" s="1332">
        <v>0</v>
      </c>
      <c r="X427" s="1332">
        <v>0</v>
      </c>
      <c r="Y427" s="1332">
        <v>0</v>
      </c>
      <c r="Z427" s="1262"/>
      <c r="AA427" s="1262"/>
      <c r="AB427" s="1262"/>
      <c r="AC427" s="1262"/>
      <c r="AD427" s="1262"/>
      <c r="AE427" s="1262"/>
      <c r="AF427" s="1262"/>
      <c r="AG427" s="1262"/>
      <c r="AH427" s="1262"/>
      <c r="AI427" s="1262"/>
      <c r="AJ427" s="1262"/>
      <c r="AK427" s="1262"/>
      <c r="AL427" s="1262"/>
      <c r="AM427" s="1262"/>
      <c r="AN427" s="1262"/>
      <c r="AO427" s="1262"/>
      <c r="AP427" s="1262"/>
      <c r="AQ427" s="1331" t="s">
        <v>204</v>
      </c>
      <c r="AR427" s="1331">
        <v>2009</v>
      </c>
      <c r="AS427" s="1262"/>
      <c r="AT427" s="1262"/>
      <c r="AU427" s="1262"/>
      <c r="AV427" s="1334">
        <v>2789776.2303556311</v>
      </c>
      <c r="AW427" s="1291" t="s">
        <v>123</v>
      </c>
      <c r="AX427" s="1270"/>
      <c r="AY427" s="1270" t="s">
        <v>1598</v>
      </c>
      <c r="AZ427" s="1270" t="s">
        <v>1193</v>
      </c>
      <c r="BA427" s="1385"/>
      <c r="BB427" s="1374"/>
      <c r="BC427" s="1270"/>
      <c r="BD427" s="1270"/>
    </row>
    <row r="428" spans="1:77" s="1256" customFormat="1" ht="30" hidden="1">
      <c r="A428" s="1380"/>
      <c r="B428" s="1273"/>
      <c r="C428" s="1335" t="s">
        <v>1334</v>
      </c>
      <c r="D428" s="1264"/>
      <c r="E428" s="1264"/>
      <c r="F428" s="1264"/>
      <c r="G428" s="1264"/>
      <c r="H428" s="1270" t="s">
        <v>1193</v>
      </c>
      <c r="I428" s="1264"/>
      <c r="J428" s="1264"/>
      <c r="K428" s="1264"/>
      <c r="L428" s="1337"/>
      <c r="M428" s="1337" t="s">
        <v>1643</v>
      </c>
      <c r="N428" s="1264"/>
      <c r="O428" s="1264"/>
      <c r="P428" s="1264"/>
      <c r="Q428" s="1264"/>
      <c r="R428" s="1336">
        <v>0</v>
      </c>
      <c r="S428" s="1336">
        <v>0</v>
      </c>
      <c r="T428" s="1342" t="s">
        <v>1537</v>
      </c>
      <c r="U428" s="1336">
        <v>0</v>
      </c>
      <c r="V428" s="1336">
        <v>0</v>
      </c>
      <c r="W428" s="1336">
        <v>0</v>
      </c>
      <c r="X428" s="1336">
        <v>0</v>
      </c>
      <c r="Y428" s="1336">
        <v>0</v>
      </c>
      <c r="Z428" s="1264"/>
      <c r="AA428" s="1264"/>
      <c r="AB428" s="1264"/>
      <c r="AC428" s="1264"/>
      <c r="AD428" s="1264"/>
      <c r="AE428" s="1264"/>
      <c r="AF428" s="1264"/>
      <c r="AG428" s="1264"/>
      <c r="AH428" s="1264"/>
      <c r="AI428" s="1264"/>
      <c r="AJ428" s="1264"/>
      <c r="AK428" s="1264"/>
      <c r="AL428" s="1264"/>
      <c r="AM428" s="1264"/>
      <c r="AN428" s="1264"/>
      <c r="AO428" s="1264"/>
      <c r="AP428" s="1264"/>
      <c r="AQ428" s="1337" t="s">
        <v>204</v>
      </c>
      <c r="AR428" s="1337">
        <v>2009</v>
      </c>
      <c r="AS428" s="1264"/>
      <c r="AT428" s="1264"/>
      <c r="AU428" s="1264"/>
      <c r="AV428" s="1338">
        <v>31908995.449596688</v>
      </c>
      <c r="AW428" s="1291" t="s">
        <v>123</v>
      </c>
      <c r="AX428" s="1270"/>
      <c r="AY428" s="1293" t="s">
        <v>1642</v>
      </c>
      <c r="AZ428" s="1270" t="s">
        <v>1193</v>
      </c>
      <c r="BA428" s="1392" t="s">
        <v>1839</v>
      </c>
      <c r="BB428" s="1374"/>
      <c r="BC428" s="1270"/>
      <c r="BD428" s="1270"/>
    </row>
    <row r="429" spans="1:77" s="1256" customFormat="1" hidden="1">
      <c r="A429" s="1380"/>
      <c r="B429" s="1273"/>
      <c r="C429" s="1330" t="s">
        <v>1335</v>
      </c>
      <c r="D429" s="1262"/>
      <c r="E429" s="1262"/>
      <c r="F429" s="1262"/>
      <c r="G429" s="1262"/>
      <c r="H429" s="1270" t="s">
        <v>1193</v>
      </c>
      <c r="I429" s="1262"/>
      <c r="J429" s="1262"/>
      <c r="K429" s="1262"/>
      <c r="L429" s="1331"/>
      <c r="M429" s="1331" t="s">
        <v>996</v>
      </c>
      <c r="N429" s="1262"/>
      <c r="O429" s="1262"/>
      <c r="P429" s="1262"/>
      <c r="Q429" s="1262"/>
      <c r="R429" s="1332">
        <v>0</v>
      </c>
      <c r="S429" s="1332">
        <v>0</v>
      </c>
      <c r="T429" s="1333" t="s">
        <v>233</v>
      </c>
      <c r="U429" s="1332">
        <v>0</v>
      </c>
      <c r="V429" s="1332">
        <v>0</v>
      </c>
      <c r="W429" s="1332">
        <v>0</v>
      </c>
      <c r="X429" s="1332">
        <v>0</v>
      </c>
      <c r="Y429" s="1332">
        <v>0</v>
      </c>
      <c r="Z429" s="1262"/>
      <c r="AA429" s="1262"/>
      <c r="AB429" s="1262"/>
      <c r="AC429" s="1262"/>
      <c r="AD429" s="1262"/>
      <c r="AE429" s="1262"/>
      <c r="AF429" s="1262"/>
      <c r="AG429" s="1262"/>
      <c r="AH429" s="1262"/>
      <c r="AI429" s="1262"/>
      <c r="AJ429" s="1262"/>
      <c r="AK429" s="1262"/>
      <c r="AL429" s="1262"/>
      <c r="AM429" s="1262"/>
      <c r="AN429" s="1262"/>
      <c r="AO429" s="1262"/>
      <c r="AP429" s="1262"/>
      <c r="AQ429" s="1331" t="s">
        <v>204</v>
      </c>
      <c r="AR429" s="1331">
        <v>2009</v>
      </c>
      <c r="AS429" s="1262"/>
      <c r="AT429" s="1262"/>
      <c r="AU429" s="1262"/>
      <c r="AV429" s="1334">
        <v>7924269.4592914209</v>
      </c>
      <c r="AW429" s="1291" t="s">
        <v>123</v>
      </c>
      <c r="AX429" s="1270"/>
      <c r="AY429" s="1270" t="s">
        <v>1645</v>
      </c>
      <c r="AZ429" s="1270" t="s">
        <v>1193</v>
      </c>
      <c r="BA429" s="1385"/>
      <c r="BB429" s="1374"/>
      <c r="BC429" s="1270"/>
      <c r="BD429" s="1270"/>
    </row>
    <row r="430" spans="1:77" s="1256" customFormat="1" hidden="1">
      <c r="A430" s="1380"/>
      <c r="B430" s="1273"/>
      <c r="C430" s="1330" t="s">
        <v>1336</v>
      </c>
      <c r="D430" s="1262"/>
      <c r="E430" s="1262"/>
      <c r="F430" s="1262"/>
      <c r="G430" s="1262"/>
      <c r="H430" s="1270" t="s">
        <v>1193</v>
      </c>
      <c r="I430" s="1262"/>
      <c r="J430" s="1262"/>
      <c r="K430" s="1262"/>
      <c r="L430" s="1331"/>
      <c r="M430" s="1331" t="s">
        <v>996</v>
      </c>
      <c r="N430" s="1262"/>
      <c r="O430" s="1262"/>
      <c r="P430" s="1262"/>
      <c r="Q430" s="1262"/>
      <c r="R430" s="1332">
        <v>0</v>
      </c>
      <c r="S430" s="1332">
        <v>0</v>
      </c>
      <c r="T430" s="1333" t="s">
        <v>1537</v>
      </c>
      <c r="U430" s="1332">
        <v>0</v>
      </c>
      <c r="V430" s="1332">
        <v>0</v>
      </c>
      <c r="W430" s="1332">
        <v>0</v>
      </c>
      <c r="X430" s="1332">
        <v>0</v>
      </c>
      <c r="Y430" s="1332">
        <v>0</v>
      </c>
      <c r="Z430" s="1262"/>
      <c r="AA430" s="1262"/>
      <c r="AB430" s="1262"/>
      <c r="AC430" s="1262"/>
      <c r="AD430" s="1262"/>
      <c r="AE430" s="1262"/>
      <c r="AF430" s="1262"/>
      <c r="AG430" s="1262"/>
      <c r="AH430" s="1262"/>
      <c r="AI430" s="1262"/>
      <c r="AJ430" s="1262"/>
      <c r="AK430" s="1262"/>
      <c r="AL430" s="1262"/>
      <c r="AM430" s="1262"/>
      <c r="AN430" s="1262"/>
      <c r="AO430" s="1262"/>
      <c r="AP430" s="1262"/>
      <c r="AQ430" s="1331" t="s">
        <v>204</v>
      </c>
      <c r="AR430" s="1331">
        <v>2009</v>
      </c>
      <c r="AS430" s="1262"/>
      <c r="AT430" s="1262"/>
      <c r="AU430" s="1262"/>
      <c r="AV430" s="1334">
        <v>8157052.5717453845</v>
      </c>
      <c r="AW430" s="1291" t="s">
        <v>123</v>
      </c>
      <c r="AX430" s="1270"/>
      <c r="AY430" s="1270" t="s">
        <v>1645</v>
      </c>
      <c r="AZ430" s="1270" t="s">
        <v>1193</v>
      </c>
      <c r="BA430" s="1385"/>
      <c r="BB430" s="1374"/>
      <c r="BC430" s="1270"/>
      <c r="BD430" s="1270"/>
    </row>
    <row r="431" spans="1:77" s="1256" customFormat="1" hidden="1">
      <c r="A431" s="1380"/>
      <c r="B431" s="1273"/>
      <c r="C431" s="1330" t="s">
        <v>1337</v>
      </c>
      <c r="D431" s="1262"/>
      <c r="E431" s="1262"/>
      <c r="F431" s="1262"/>
      <c r="G431" s="1262"/>
      <c r="H431" s="1270" t="s">
        <v>1193</v>
      </c>
      <c r="I431" s="1262"/>
      <c r="J431" s="1262"/>
      <c r="K431" s="1262"/>
      <c r="L431" s="1331"/>
      <c r="M431" s="1331" t="s">
        <v>996</v>
      </c>
      <c r="N431" s="1262"/>
      <c r="O431" s="1262"/>
      <c r="P431" s="1262"/>
      <c r="Q431" s="1262"/>
      <c r="R431" s="1332">
        <v>0</v>
      </c>
      <c r="S431" s="1332">
        <v>0</v>
      </c>
      <c r="T431" s="1333" t="s">
        <v>1537</v>
      </c>
      <c r="U431" s="1332">
        <v>0</v>
      </c>
      <c r="V431" s="1332">
        <v>0</v>
      </c>
      <c r="W431" s="1332">
        <v>0</v>
      </c>
      <c r="X431" s="1332">
        <v>0</v>
      </c>
      <c r="Y431" s="1332">
        <v>0</v>
      </c>
      <c r="Z431" s="1262"/>
      <c r="AA431" s="1262"/>
      <c r="AB431" s="1262"/>
      <c r="AC431" s="1262"/>
      <c r="AD431" s="1262"/>
      <c r="AE431" s="1262"/>
      <c r="AF431" s="1262"/>
      <c r="AG431" s="1262"/>
      <c r="AH431" s="1262"/>
      <c r="AI431" s="1262"/>
      <c r="AJ431" s="1262"/>
      <c r="AK431" s="1262"/>
      <c r="AL431" s="1262"/>
      <c r="AM431" s="1262"/>
      <c r="AN431" s="1262"/>
      <c r="AO431" s="1262"/>
      <c r="AP431" s="1262"/>
      <c r="AQ431" s="1331" t="s">
        <v>204</v>
      </c>
      <c r="AR431" s="1331">
        <v>2009</v>
      </c>
      <c r="AS431" s="1262"/>
      <c r="AT431" s="1262"/>
      <c r="AU431" s="1262"/>
      <c r="AV431" s="1334">
        <v>20241159.275658313</v>
      </c>
      <c r="AW431" s="1291" t="s">
        <v>123</v>
      </c>
      <c r="AX431" s="1270"/>
      <c r="AY431" s="1270" t="s">
        <v>1644</v>
      </c>
      <c r="AZ431" s="1270" t="s">
        <v>1193</v>
      </c>
      <c r="BA431" s="1385"/>
      <c r="BB431" s="1374"/>
      <c r="BC431" s="1270"/>
      <c r="BD431" s="1270"/>
    </row>
    <row r="432" spans="1:77" s="1256" customFormat="1" hidden="1">
      <c r="A432" s="1380"/>
      <c r="B432" s="1273"/>
      <c r="C432" s="1330" t="s">
        <v>1338</v>
      </c>
      <c r="D432" s="1262"/>
      <c r="E432" s="1262"/>
      <c r="F432" s="1262"/>
      <c r="G432" s="1262"/>
      <c r="H432" s="1270" t="s">
        <v>1193</v>
      </c>
      <c r="I432" s="1262"/>
      <c r="J432" s="1262"/>
      <c r="K432" s="1262"/>
      <c r="L432" s="1331"/>
      <c r="M432" s="1331" t="s">
        <v>732</v>
      </c>
      <c r="N432" s="1262"/>
      <c r="O432" s="1262"/>
      <c r="P432" s="1262"/>
      <c r="Q432" s="1262"/>
      <c r="R432" s="1332">
        <v>0</v>
      </c>
      <c r="S432" s="1332">
        <v>0</v>
      </c>
      <c r="T432" s="1333" t="s">
        <v>225</v>
      </c>
      <c r="U432" s="1332">
        <v>0</v>
      </c>
      <c r="V432" s="1332">
        <v>0</v>
      </c>
      <c r="W432" s="1332">
        <v>0</v>
      </c>
      <c r="X432" s="1332">
        <v>0</v>
      </c>
      <c r="Y432" s="1332">
        <v>0</v>
      </c>
      <c r="Z432" s="1262"/>
      <c r="AA432" s="1262"/>
      <c r="AB432" s="1262"/>
      <c r="AC432" s="1262"/>
      <c r="AD432" s="1262"/>
      <c r="AE432" s="1262"/>
      <c r="AF432" s="1262"/>
      <c r="AG432" s="1262"/>
      <c r="AH432" s="1262"/>
      <c r="AI432" s="1262"/>
      <c r="AJ432" s="1262"/>
      <c r="AK432" s="1262"/>
      <c r="AL432" s="1262"/>
      <c r="AM432" s="1262"/>
      <c r="AN432" s="1262"/>
      <c r="AO432" s="1262"/>
      <c r="AP432" s="1262"/>
      <c r="AQ432" s="1331" t="s">
        <v>204</v>
      </c>
      <c r="AR432" s="1331">
        <v>2009</v>
      </c>
      <c r="AS432" s="1262"/>
      <c r="AT432" s="1262"/>
      <c r="AU432" s="1262"/>
      <c r="AV432" s="1334">
        <v>48635194.443252757</v>
      </c>
      <c r="AW432" s="1270" t="s">
        <v>1573</v>
      </c>
      <c r="AX432" s="1270"/>
      <c r="AY432" s="1270" t="s">
        <v>1599</v>
      </c>
      <c r="AZ432" s="1270" t="s">
        <v>1193</v>
      </c>
      <c r="BA432" s="1385"/>
      <c r="BB432" s="1374"/>
      <c r="BC432" s="1270"/>
      <c r="BD432" s="1270"/>
    </row>
    <row r="433" spans="1:56" s="1256" customFormat="1" hidden="1">
      <c r="A433" s="1380"/>
      <c r="B433" s="1273"/>
      <c r="C433" s="1330" t="s">
        <v>1339</v>
      </c>
      <c r="D433" s="1262"/>
      <c r="E433" s="1262"/>
      <c r="F433" s="1262"/>
      <c r="G433" s="1262"/>
      <c r="H433" s="1270" t="s">
        <v>1193</v>
      </c>
      <c r="I433" s="1262"/>
      <c r="J433" s="1262"/>
      <c r="K433" s="1262"/>
      <c r="L433" s="1331"/>
      <c r="M433" s="1331" t="s">
        <v>733</v>
      </c>
      <c r="N433" s="1262"/>
      <c r="O433" s="1262"/>
      <c r="P433" s="1262"/>
      <c r="Q433" s="1262"/>
      <c r="R433" s="1332" t="s">
        <v>1513</v>
      </c>
      <c r="S433" s="1332">
        <v>0</v>
      </c>
      <c r="T433" s="1333" t="s">
        <v>238</v>
      </c>
      <c r="U433" s="1332">
        <v>0</v>
      </c>
      <c r="V433" s="1332">
        <v>0</v>
      </c>
      <c r="W433" s="1332">
        <v>0</v>
      </c>
      <c r="X433" s="1332">
        <v>0</v>
      </c>
      <c r="Y433" s="1332">
        <v>0</v>
      </c>
      <c r="Z433" s="1262"/>
      <c r="AA433" s="1262"/>
      <c r="AB433" s="1262"/>
      <c r="AC433" s="1262"/>
      <c r="AD433" s="1262"/>
      <c r="AE433" s="1262"/>
      <c r="AF433" s="1262"/>
      <c r="AG433" s="1262"/>
      <c r="AH433" s="1262"/>
      <c r="AI433" s="1262"/>
      <c r="AJ433" s="1262"/>
      <c r="AK433" s="1262"/>
      <c r="AL433" s="1262"/>
      <c r="AM433" s="1262"/>
      <c r="AN433" s="1262"/>
      <c r="AO433" s="1262"/>
      <c r="AP433" s="1262"/>
      <c r="AQ433" s="1331" t="s">
        <v>204</v>
      </c>
      <c r="AR433" s="1331">
        <v>2009</v>
      </c>
      <c r="AS433" s="1262"/>
      <c r="AT433" s="1262"/>
      <c r="AU433" s="1262"/>
      <c r="AV433" s="1334">
        <v>93362885.033339068</v>
      </c>
      <c r="AW433" s="1291" t="s">
        <v>123</v>
      </c>
      <c r="AX433" s="1270"/>
      <c r="AY433" s="1270" t="s">
        <v>1599</v>
      </c>
      <c r="AZ433" s="1270" t="s">
        <v>1193</v>
      </c>
      <c r="BA433" s="1385"/>
      <c r="BB433" s="1374"/>
      <c r="BC433" s="1270"/>
      <c r="BD433" s="1270"/>
    </row>
    <row r="434" spans="1:56" s="1256" customFormat="1" hidden="1">
      <c r="A434" s="1380"/>
      <c r="B434" s="1273"/>
      <c r="C434" s="1330" t="s">
        <v>1340</v>
      </c>
      <c r="D434" s="1262"/>
      <c r="E434" s="1262"/>
      <c r="F434" s="1262"/>
      <c r="G434" s="1262"/>
      <c r="H434" s="1270" t="s">
        <v>1193</v>
      </c>
      <c r="I434" s="1262"/>
      <c r="J434" s="1262"/>
      <c r="K434" s="1262"/>
      <c r="L434" s="1331"/>
      <c r="M434" s="1331"/>
      <c r="N434" s="1262"/>
      <c r="O434" s="1262"/>
      <c r="P434" s="1262"/>
      <c r="Q434" s="1262"/>
      <c r="R434" s="1332" t="s">
        <v>1514</v>
      </c>
      <c r="S434" s="1332">
        <v>0</v>
      </c>
      <c r="T434" s="1333" t="s">
        <v>238</v>
      </c>
      <c r="U434" s="1332">
        <v>0</v>
      </c>
      <c r="V434" s="1332">
        <v>0</v>
      </c>
      <c r="W434" s="1332">
        <v>0</v>
      </c>
      <c r="X434" s="1332">
        <v>0</v>
      </c>
      <c r="Y434" s="1332">
        <v>0</v>
      </c>
      <c r="Z434" s="1262"/>
      <c r="AA434" s="1262"/>
      <c r="AB434" s="1262"/>
      <c r="AC434" s="1262"/>
      <c r="AD434" s="1262"/>
      <c r="AE434" s="1262"/>
      <c r="AF434" s="1262"/>
      <c r="AG434" s="1262"/>
      <c r="AH434" s="1262"/>
      <c r="AI434" s="1262"/>
      <c r="AJ434" s="1262"/>
      <c r="AK434" s="1262"/>
      <c r="AL434" s="1262"/>
      <c r="AM434" s="1262"/>
      <c r="AN434" s="1262"/>
      <c r="AO434" s="1262"/>
      <c r="AP434" s="1262"/>
      <c r="AQ434" s="1331" t="s">
        <v>204</v>
      </c>
      <c r="AR434" s="1331">
        <v>2009</v>
      </c>
      <c r="AS434" s="1262"/>
      <c r="AT434" s="1262"/>
      <c r="AU434" s="1262"/>
      <c r="AV434" s="1334">
        <v>11447765.194823591</v>
      </c>
      <c r="AW434" s="1291" t="s">
        <v>123</v>
      </c>
      <c r="AX434" s="1270"/>
      <c r="AY434" s="1270" t="s">
        <v>1599</v>
      </c>
      <c r="AZ434" s="1270" t="s">
        <v>1193</v>
      </c>
      <c r="BA434" s="1385"/>
      <c r="BB434" s="1374"/>
      <c r="BC434" s="1270"/>
      <c r="BD434" s="1270"/>
    </row>
    <row r="435" spans="1:56" s="1256" customFormat="1" hidden="1">
      <c r="A435" s="1380"/>
      <c r="B435" s="1273"/>
      <c r="C435" s="1330" t="s">
        <v>1341</v>
      </c>
      <c r="D435" s="1262"/>
      <c r="E435" s="1262"/>
      <c r="F435" s="1262"/>
      <c r="G435" s="1262"/>
      <c r="H435" s="1270" t="s">
        <v>1193</v>
      </c>
      <c r="I435" s="1262"/>
      <c r="J435" s="1262"/>
      <c r="K435" s="1262"/>
      <c r="L435" s="1331"/>
      <c r="M435" s="1331" t="s">
        <v>733</v>
      </c>
      <c r="N435" s="1262"/>
      <c r="O435" s="1262"/>
      <c r="P435" s="1262"/>
      <c r="Q435" s="1262"/>
      <c r="R435" s="1332" t="s">
        <v>1515</v>
      </c>
      <c r="S435" s="1332">
        <v>0</v>
      </c>
      <c r="T435" s="1333" t="s">
        <v>1577</v>
      </c>
      <c r="U435" s="1332">
        <v>0</v>
      </c>
      <c r="V435" s="1332">
        <v>0</v>
      </c>
      <c r="W435" s="1332">
        <v>0</v>
      </c>
      <c r="X435" s="1332">
        <v>0</v>
      </c>
      <c r="Y435" s="1332">
        <v>0</v>
      </c>
      <c r="Z435" s="1262"/>
      <c r="AA435" s="1262"/>
      <c r="AB435" s="1262"/>
      <c r="AC435" s="1262"/>
      <c r="AD435" s="1262"/>
      <c r="AE435" s="1262"/>
      <c r="AF435" s="1262"/>
      <c r="AG435" s="1262"/>
      <c r="AH435" s="1262"/>
      <c r="AI435" s="1262"/>
      <c r="AJ435" s="1262"/>
      <c r="AK435" s="1262"/>
      <c r="AL435" s="1262"/>
      <c r="AM435" s="1262"/>
      <c r="AN435" s="1262"/>
      <c r="AO435" s="1262"/>
      <c r="AP435" s="1262"/>
      <c r="AQ435" s="1331" t="s">
        <v>204</v>
      </c>
      <c r="AR435" s="1331">
        <v>2009</v>
      </c>
      <c r="AS435" s="1262"/>
      <c r="AT435" s="1262"/>
      <c r="AU435" s="1262"/>
      <c r="AV435" s="1334">
        <v>2442189.908229033</v>
      </c>
      <c r="AW435" s="1270" t="s">
        <v>123</v>
      </c>
      <c r="AX435" s="1270"/>
      <c r="AY435" s="1270" t="s">
        <v>1599</v>
      </c>
      <c r="AZ435" s="1270" t="s">
        <v>1193</v>
      </c>
      <c r="BA435" s="1385"/>
      <c r="BB435" s="1374"/>
      <c r="BC435" s="1270"/>
      <c r="BD435" s="1270"/>
    </row>
    <row r="436" spans="1:56" s="1256" customFormat="1" hidden="1">
      <c r="A436" s="1380"/>
      <c r="B436" s="1273"/>
      <c r="C436" s="1330" t="s">
        <v>1342</v>
      </c>
      <c r="D436" s="1262"/>
      <c r="E436" s="1262"/>
      <c r="F436" s="1262"/>
      <c r="G436" s="1262"/>
      <c r="H436" s="1270" t="s">
        <v>1193</v>
      </c>
      <c r="I436" s="1262"/>
      <c r="J436" s="1262"/>
      <c r="K436" s="1262"/>
      <c r="L436" s="1331"/>
      <c r="M436" s="1398" t="s">
        <v>732</v>
      </c>
      <c r="N436" s="1262"/>
      <c r="O436" s="1262"/>
      <c r="P436" s="1262"/>
      <c r="Q436" s="1262"/>
      <c r="R436" s="1332" t="s">
        <v>1516</v>
      </c>
      <c r="S436" s="1332">
        <v>0</v>
      </c>
      <c r="T436" s="1333" t="s">
        <v>1578</v>
      </c>
      <c r="U436" s="1332">
        <v>0</v>
      </c>
      <c r="V436" s="1332">
        <v>0</v>
      </c>
      <c r="W436" s="1332">
        <v>0</v>
      </c>
      <c r="X436" s="1332">
        <v>0</v>
      </c>
      <c r="Y436" s="1332">
        <v>0</v>
      </c>
      <c r="Z436" s="1262"/>
      <c r="AA436" s="1262"/>
      <c r="AB436" s="1262"/>
      <c r="AC436" s="1262"/>
      <c r="AD436" s="1262"/>
      <c r="AE436" s="1262"/>
      <c r="AF436" s="1262"/>
      <c r="AG436" s="1262"/>
      <c r="AH436" s="1262"/>
      <c r="AI436" s="1262"/>
      <c r="AJ436" s="1262"/>
      <c r="AK436" s="1262"/>
      <c r="AL436" s="1262"/>
      <c r="AM436" s="1262"/>
      <c r="AN436" s="1262"/>
      <c r="AO436" s="1262"/>
      <c r="AP436" s="1262"/>
      <c r="AQ436" s="1331" t="s">
        <v>204</v>
      </c>
      <c r="AR436" s="1331">
        <v>2009</v>
      </c>
      <c r="AS436" s="1262"/>
      <c r="AT436" s="1262"/>
      <c r="AU436" s="1262"/>
      <c r="AV436" s="1334">
        <v>32053742.545506056</v>
      </c>
      <c r="AW436" s="1270" t="s">
        <v>123</v>
      </c>
      <c r="AX436" s="1270"/>
      <c r="AY436" s="1270" t="s">
        <v>1599</v>
      </c>
      <c r="AZ436" s="1270" t="s">
        <v>1193</v>
      </c>
      <c r="BA436" s="1385"/>
      <c r="BB436" s="1374"/>
      <c r="BC436" s="1270"/>
      <c r="BD436" s="1270"/>
    </row>
    <row r="437" spans="1:56" s="1256" customFormat="1" hidden="1">
      <c r="A437" s="1380"/>
      <c r="B437" s="1273"/>
      <c r="C437" s="1330" t="s">
        <v>1343</v>
      </c>
      <c r="D437" s="1262"/>
      <c r="E437" s="1262"/>
      <c r="F437" s="1262"/>
      <c r="G437" s="1262"/>
      <c r="H437" s="1270" t="s">
        <v>1193</v>
      </c>
      <c r="I437" s="1262"/>
      <c r="J437" s="1262"/>
      <c r="K437" s="1262"/>
      <c r="L437" s="1331"/>
      <c r="M437" s="1331"/>
      <c r="N437" s="1262"/>
      <c r="O437" s="1262"/>
      <c r="P437" s="1262"/>
      <c r="Q437" s="1262"/>
      <c r="R437" s="1332" t="s">
        <v>1517</v>
      </c>
      <c r="S437" s="1332">
        <v>0</v>
      </c>
      <c r="T437" s="1333" t="s">
        <v>225</v>
      </c>
      <c r="U437" s="1332">
        <v>0</v>
      </c>
      <c r="V437" s="1332">
        <v>0</v>
      </c>
      <c r="W437" s="1332">
        <v>0</v>
      </c>
      <c r="X437" s="1332">
        <v>0</v>
      </c>
      <c r="Y437" s="1332">
        <v>0</v>
      </c>
      <c r="Z437" s="1262"/>
      <c r="AA437" s="1262"/>
      <c r="AB437" s="1262"/>
      <c r="AC437" s="1262"/>
      <c r="AD437" s="1262"/>
      <c r="AE437" s="1262"/>
      <c r="AF437" s="1262"/>
      <c r="AG437" s="1262"/>
      <c r="AH437" s="1262"/>
      <c r="AI437" s="1262"/>
      <c r="AJ437" s="1262"/>
      <c r="AK437" s="1262"/>
      <c r="AL437" s="1262"/>
      <c r="AM437" s="1262"/>
      <c r="AN437" s="1262"/>
      <c r="AO437" s="1262"/>
      <c r="AP437" s="1262"/>
      <c r="AQ437" s="1331" t="s">
        <v>204</v>
      </c>
      <c r="AR437" s="1331">
        <v>2009</v>
      </c>
      <c r="AS437" s="1262"/>
      <c r="AT437" s="1262"/>
      <c r="AU437" s="1262"/>
      <c r="AV437" s="1334">
        <v>3001858.428864853</v>
      </c>
      <c r="AW437" s="1270" t="s">
        <v>123</v>
      </c>
      <c r="AX437" s="1270"/>
      <c r="AY437" s="1270" t="s">
        <v>1599</v>
      </c>
      <c r="AZ437" s="1270" t="s">
        <v>1193</v>
      </c>
      <c r="BA437" s="1385"/>
      <c r="BB437" s="1374"/>
      <c r="BC437" s="1270"/>
      <c r="BD437" s="1270"/>
    </row>
    <row r="438" spans="1:56" s="1256" customFormat="1" hidden="1">
      <c r="A438" s="1380"/>
      <c r="B438" s="1273"/>
      <c r="C438" s="1330" t="s">
        <v>1344</v>
      </c>
      <c r="D438" s="1262"/>
      <c r="E438" s="1262"/>
      <c r="F438" s="1262"/>
      <c r="G438" s="1262"/>
      <c r="H438" s="1270" t="s">
        <v>1193</v>
      </c>
      <c r="I438" s="1262"/>
      <c r="J438" s="1262"/>
      <c r="K438" s="1262"/>
      <c r="L438" s="1331"/>
      <c r="M438" s="1331"/>
      <c r="N438" s="1262"/>
      <c r="O438" s="1262"/>
      <c r="P438" s="1262"/>
      <c r="Q438" s="1262"/>
      <c r="R438" s="1332" t="s">
        <v>1518</v>
      </c>
      <c r="S438" s="1332">
        <v>0</v>
      </c>
      <c r="T438" s="1333" t="s">
        <v>225</v>
      </c>
      <c r="U438" s="1332">
        <v>0</v>
      </c>
      <c r="V438" s="1332">
        <v>0</v>
      </c>
      <c r="W438" s="1332">
        <v>0</v>
      </c>
      <c r="X438" s="1332">
        <v>0</v>
      </c>
      <c r="Y438" s="1332">
        <v>0</v>
      </c>
      <c r="Z438" s="1262"/>
      <c r="AA438" s="1262"/>
      <c r="AB438" s="1262"/>
      <c r="AC438" s="1262"/>
      <c r="AD438" s="1262"/>
      <c r="AE438" s="1262"/>
      <c r="AF438" s="1262"/>
      <c r="AG438" s="1262"/>
      <c r="AH438" s="1262"/>
      <c r="AI438" s="1262"/>
      <c r="AJ438" s="1262"/>
      <c r="AK438" s="1262"/>
      <c r="AL438" s="1262"/>
      <c r="AM438" s="1262"/>
      <c r="AN438" s="1262"/>
      <c r="AO438" s="1262"/>
      <c r="AP438" s="1262"/>
      <c r="AQ438" s="1331" t="s">
        <v>204</v>
      </c>
      <c r="AR438" s="1331">
        <v>2009</v>
      </c>
      <c r="AS438" s="1262"/>
      <c r="AT438" s="1262"/>
      <c r="AU438" s="1262"/>
      <c r="AV438" s="1334">
        <v>2493068.8646504707</v>
      </c>
      <c r="AW438" s="1270" t="s">
        <v>123</v>
      </c>
      <c r="AX438" s="1270"/>
      <c r="AY438" s="1270" t="s">
        <v>1599</v>
      </c>
      <c r="AZ438" s="1270" t="s">
        <v>1193</v>
      </c>
      <c r="BA438" s="1385"/>
      <c r="BB438" s="1374"/>
      <c r="BC438" s="1270"/>
      <c r="BD438" s="1270"/>
    </row>
    <row r="439" spans="1:56" s="1256" customFormat="1" hidden="1">
      <c r="A439" s="1380"/>
      <c r="B439" s="1273"/>
      <c r="C439" s="1330" t="s">
        <v>1345</v>
      </c>
      <c r="D439" s="1262"/>
      <c r="E439" s="1262"/>
      <c r="F439" s="1262"/>
      <c r="G439" s="1262"/>
      <c r="H439" s="1270" t="s">
        <v>1193</v>
      </c>
      <c r="I439" s="1262"/>
      <c r="J439" s="1262"/>
      <c r="K439" s="1262"/>
      <c r="L439" s="1331"/>
      <c r="M439" s="1331"/>
      <c r="N439" s="1262"/>
      <c r="O439" s="1262"/>
      <c r="P439" s="1262"/>
      <c r="Q439" s="1262"/>
      <c r="R439" s="1332" t="s">
        <v>1519</v>
      </c>
      <c r="S439" s="1332">
        <v>0</v>
      </c>
      <c r="T439" s="1333" t="s">
        <v>225</v>
      </c>
      <c r="U439" s="1332">
        <v>0</v>
      </c>
      <c r="V439" s="1332">
        <v>0</v>
      </c>
      <c r="W439" s="1332">
        <v>0</v>
      </c>
      <c r="X439" s="1332">
        <v>0</v>
      </c>
      <c r="Y439" s="1332">
        <v>0</v>
      </c>
      <c r="Z439" s="1262"/>
      <c r="AA439" s="1262"/>
      <c r="AB439" s="1262"/>
      <c r="AC439" s="1262"/>
      <c r="AD439" s="1262"/>
      <c r="AE439" s="1262"/>
      <c r="AF439" s="1262"/>
      <c r="AG439" s="1262"/>
      <c r="AH439" s="1262"/>
      <c r="AI439" s="1262"/>
      <c r="AJ439" s="1262"/>
      <c r="AK439" s="1262"/>
      <c r="AL439" s="1262"/>
      <c r="AM439" s="1262"/>
      <c r="AN439" s="1262"/>
      <c r="AO439" s="1262"/>
      <c r="AP439" s="1262"/>
      <c r="AQ439" s="1331" t="s">
        <v>204</v>
      </c>
      <c r="AR439" s="1331">
        <v>2009</v>
      </c>
      <c r="AS439" s="1262"/>
      <c r="AT439" s="1262"/>
      <c r="AU439" s="1262"/>
      <c r="AV439" s="1334">
        <v>1170215.9976930784</v>
      </c>
      <c r="AW439" s="1270" t="s">
        <v>123</v>
      </c>
      <c r="AX439" s="1270"/>
      <c r="AY439" s="1270" t="s">
        <v>1599</v>
      </c>
      <c r="AZ439" s="1270" t="s">
        <v>1193</v>
      </c>
      <c r="BA439" s="1385"/>
      <c r="BB439" s="1374"/>
      <c r="BC439" s="1270"/>
      <c r="BD439" s="1270"/>
    </row>
    <row r="440" spans="1:56" s="1256" customFormat="1" hidden="1">
      <c r="A440" s="1380"/>
      <c r="B440" s="1273"/>
      <c r="C440" s="1330" t="s">
        <v>1346</v>
      </c>
      <c r="D440" s="1262"/>
      <c r="E440" s="1262"/>
      <c r="F440" s="1262"/>
      <c r="G440" s="1262"/>
      <c r="H440" s="1270" t="s">
        <v>1193</v>
      </c>
      <c r="I440" s="1262"/>
      <c r="J440" s="1262"/>
      <c r="K440" s="1262"/>
      <c r="L440" s="1331"/>
      <c r="M440" s="1331"/>
      <c r="N440" s="1262"/>
      <c r="O440" s="1262"/>
      <c r="P440" s="1262"/>
      <c r="Q440" s="1262"/>
      <c r="R440" s="1332" t="s">
        <v>1520</v>
      </c>
      <c r="S440" s="1332">
        <v>0</v>
      </c>
      <c r="T440" s="1333" t="s">
        <v>225</v>
      </c>
      <c r="U440" s="1332">
        <v>0</v>
      </c>
      <c r="V440" s="1332">
        <v>0</v>
      </c>
      <c r="W440" s="1332">
        <v>0</v>
      </c>
      <c r="X440" s="1332">
        <v>0</v>
      </c>
      <c r="Y440" s="1332">
        <v>0</v>
      </c>
      <c r="Z440" s="1262"/>
      <c r="AA440" s="1262"/>
      <c r="AB440" s="1262"/>
      <c r="AC440" s="1262"/>
      <c r="AD440" s="1262"/>
      <c r="AE440" s="1262"/>
      <c r="AF440" s="1262"/>
      <c r="AG440" s="1262"/>
      <c r="AH440" s="1262"/>
      <c r="AI440" s="1262"/>
      <c r="AJ440" s="1262"/>
      <c r="AK440" s="1262"/>
      <c r="AL440" s="1262"/>
      <c r="AM440" s="1262"/>
      <c r="AN440" s="1262"/>
      <c r="AO440" s="1262"/>
      <c r="AP440" s="1262"/>
      <c r="AQ440" s="1331" t="s">
        <v>204</v>
      </c>
      <c r="AR440" s="1331">
        <v>2009</v>
      </c>
      <c r="AS440" s="1262"/>
      <c r="AT440" s="1262"/>
      <c r="AU440" s="1262"/>
      <c r="AV440" s="1334">
        <v>172988.45183288984</v>
      </c>
      <c r="AW440" s="1270" t="s">
        <v>123</v>
      </c>
      <c r="AX440" s="1270"/>
      <c r="AY440" s="1270" t="s">
        <v>1599</v>
      </c>
      <c r="AZ440" s="1270" t="s">
        <v>1193</v>
      </c>
      <c r="BA440" s="1385"/>
      <c r="BB440" s="1374"/>
      <c r="BC440" s="1270"/>
      <c r="BD440" s="1270"/>
    </row>
    <row r="441" spans="1:56" s="1256" customFormat="1" hidden="1">
      <c r="A441" s="1380"/>
      <c r="B441" s="1273"/>
      <c r="C441" s="1330" t="s">
        <v>1347</v>
      </c>
      <c r="D441" s="1262"/>
      <c r="E441" s="1262"/>
      <c r="F441" s="1262"/>
      <c r="G441" s="1262"/>
      <c r="H441" s="1270" t="s">
        <v>1193</v>
      </c>
      <c r="I441" s="1262"/>
      <c r="J441" s="1262"/>
      <c r="K441" s="1262"/>
      <c r="L441" s="1331"/>
      <c r="M441" s="1331"/>
      <c r="N441" s="1262"/>
      <c r="O441" s="1262"/>
      <c r="P441" s="1262"/>
      <c r="Q441" s="1262"/>
      <c r="R441" s="1332" t="s">
        <v>1521</v>
      </c>
      <c r="S441" s="1332">
        <v>0</v>
      </c>
      <c r="T441" s="1333" t="s">
        <v>225</v>
      </c>
      <c r="U441" s="1332">
        <v>0</v>
      </c>
      <c r="V441" s="1332">
        <v>0</v>
      </c>
      <c r="W441" s="1332">
        <v>0</v>
      </c>
      <c r="X441" s="1332">
        <v>0</v>
      </c>
      <c r="Y441" s="1332">
        <v>0</v>
      </c>
      <c r="Z441" s="1262"/>
      <c r="AA441" s="1262"/>
      <c r="AB441" s="1262"/>
      <c r="AC441" s="1262"/>
      <c r="AD441" s="1262"/>
      <c r="AE441" s="1262"/>
      <c r="AF441" s="1262"/>
      <c r="AG441" s="1262"/>
      <c r="AH441" s="1262"/>
      <c r="AI441" s="1262"/>
      <c r="AJ441" s="1262"/>
      <c r="AK441" s="1262"/>
      <c r="AL441" s="1262"/>
      <c r="AM441" s="1262"/>
      <c r="AN441" s="1262"/>
      <c r="AO441" s="1262"/>
      <c r="AP441" s="1262"/>
      <c r="AQ441" s="1331" t="s">
        <v>204</v>
      </c>
      <c r="AR441" s="1331">
        <v>2009</v>
      </c>
      <c r="AS441" s="1262"/>
      <c r="AT441" s="1262"/>
      <c r="AU441" s="1262"/>
      <c r="AV441" s="1334">
        <v>279834.26031791</v>
      </c>
      <c r="AW441" s="1270" t="s">
        <v>123</v>
      </c>
      <c r="AX441" s="1270"/>
      <c r="AY441" s="1270" t="s">
        <v>1599</v>
      </c>
      <c r="AZ441" s="1270" t="s">
        <v>1193</v>
      </c>
      <c r="BA441" s="1385"/>
      <c r="BB441" s="1374"/>
      <c r="BC441" s="1270"/>
      <c r="BD441" s="1270"/>
    </row>
    <row r="442" spans="1:56" s="1256" customFormat="1" hidden="1">
      <c r="A442" s="1380"/>
      <c r="B442" s="1273"/>
      <c r="C442" s="1330" t="s">
        <v>1348</v>
      </c>
      <c r="D442" s="1262"/>
      <c r="E442" s="1262"/>
      <c r="F442" s="1262"/>
      <c r="G442" s="1262"/>
      <c r="H442" s="1270" t="s">
        <v>1193</v>
      </c>
      <c r="I442" s="1262"/>
      <c r="J442" s="1262"/>
      <c r="K442" s="1262"/>
      <c r="L442" s="1331"/>
      <c r="M442" s="1331"/>
      <c r="N442" s="1262"/>
      <c r="O442" s="1262"/>
      <c r="P442" s="1262"/>
      <c r="Q442" s="1262"/>
      <c r="R442" s="1332">
        <v>0</v>
      </c>
      <c r="S442" s="1332">
        <v>0</v>
      </c>
      <c r="T442" s="1333" t="s">
        <v>225</v>
      </c>
      <c r="U442" s="1332">
        <v>0</v>
      </c>
      <c r="V442" s="1332">
        <v>0</v>
      </c>
      <c r="W442" s="1332">
        <v>0</v>
      </c>
      <c r="X442" s="1332">
        <v>0</v>
      </c>
      <c r="Y442" s="1332">
        <v>0</v>
      </c>
      <c r="Z442" s="1262"/>
      <c r="AA442" s="1262"/>
      <c r="AB442" s="1262"/>
      <c r="AC442" s="1262"/>
      <c r="AD442" s="1262"/>
      <c r="AE442" s="1262"/>
      <c r="AF442" s="1262"/>
      <c r="AG442" s="1262"/>
      <c r="AH442" s="1262"/>
      <c r="AI442" s="1262"/>
      <c r="AJ442" s="1262"/>
      <c r="AK442" s="1262"/>
      <c r="AL442" s="1262"/>
      <c r="AM442" s="1262"/>
      <c r="AN442" s="1262"/>
      <c r="AO442" s="1262"/>
      <c r="AP442" s="1262"/>
      <c r="AQ442" s="1331" t="s">
        <v>204</v>
      </c>
      <c r="AR442" s="1331">
        <v>2009</v>
      </c>
      <c r="AS442" s="1262"/>
      <c r="AT442" s="1262"/>
      <c r="AU442" s="1262"/>
      <c r="AV442" s="1334">
        <v>91582.12155858874</v>
      </c>
      <c r="AW442" s="1270" t="s">
        <v>123</v>
      </c>
      <c r="AX442" s="1270"/>
      <c r="AY442" s="1270" t="s">
        <v>1599</v>
      </c>
      <c r="AZ442" s="1270" t="s">
        <v>1193</v>
      </c>
      <c r="BA442" s="1385"/>
      <c r="BB442" s="1374"/>
      <c r="BC442" s="1270"/>
      <c r="BD442" s="1270"/>
    </row>
    <row r="443" spans="1:56" s="1256" customFormat="1" hidden="1">
      <c r="A443" s="1380"/>
      <c r="B443" s="1273"/>
      <c r="C443" s="1330" t="s">
        <v>1349</v>
      </c>
      <c r="D443" s="1262"/>
      <c r="E443" s="1262"/>
      <c r="F443" s="1262"/>
      <c r="G443" s="1262"/>
      <c r="H443" s="1270" t="s">
        <v>1193</v>
      </c>
      <c r="I443" s="1262"/>
      <c r="J443" s="1262"/>
      <c r="K443" s="1262"/>
      <c r="L443" s="1331"/>
      <c r="M443" s="1331"/>
      <c r="N443" s="1262"/>
      <c r="O443" s="1262"/>
      <c r="P443" s="1262"/>
      <c r="Q443" s="1262"/>
      <c r="R443" s="1332">
        <v>0</v>
      </c>
      <c r="S443" s="1332">
        <v>0</v>
      </c>
      <c r="T443" s="1333" t="s">
        <v>225</v>
      </c>
      <c r="U443" s="1332">
        <v>0</v>
      </c>
      <c r="V443" s="1332">
        <v>0</v>
      </c>
      <c r="W443" s="1332">
        <v>0</v>
      </c>
      <c r="X443" s="1332">
        <v>0</v>
      </c>
      <c r="Y443" s="1332">
        <v>0</v>
      </c>
      <c r="Z443" s="1262"/>
      <c r="AA443" s="1262"/>
      <c r="AB443" s="1262"/>
      <c r="AC443" s="1262"/>
      <c r="AD443" s="1262"/>
      <c r="AE443" s="1262"/>
      <c r="AF443" s="1262"/>
      <c r="AG443" s="1262"/>
      <c r="AH443" s="1262"/>
      <c r="AI443" s="1262"/>
      <c r="AJ443" s="1262"/>
      <c r="AK443" s="1262"/>
      <c r="AL443" s="1262"/>
      <c r="AM443" s="1262"/>
      <c r="AN443" s="1262"/>
      <c r="AO443" s="1262"/>
      <c r="AP443" s="1262"/>
      <c r="AQ443" s="1331" t="s">
        <v>204</v>
      </c>
      <c r="AR443" s="1331">
        <v>2009</v>
      </c>
      <c r="AS443" s="1262"/>
      <c r="AT443" s="1262"/>
      <c r="AU443" s="1262"/>
      <c r="AV443" s="1334">
        <v>356152.69495006726</v>
      </c>
      <c r="AW443" s="1270" t="s">
        <v>123</v>
      </c>
      <c r="AX443" s="1270"/>
      <c r="AY443" s="1270" t="s">
        <v>1599</v>
      </c>
      <c r="AZ443" s="1270" t="s">
        <v>1193</v>
      </c>
      <c r="BA443" s="1385"/>
      <c r="BB443" s="1374"/>
      <c r="BC443" s="1270"/>
      <c r="BD443" s="1270"/>
    </row>
    <row r="444" spans="1:56" s="1256" customFormat="1" hidden="1">
      <c r="A444" s="1380"/>
      <c r="B444" s="1273"/>
      <c r="C444" s="1330" t="s">
        <v>1350</v>
      </c>
      <c r="D444" s="1262"/>
      <c r="E444" s="1262"/>
      <c r="F444" s="1262"/>
      <c r="G444" s="1262"/>
      <c r="H444" s="1270" t="s">
        <v>1193</v>
      </c>
      <c r="I444" s="1262"/>
      <c r="J444" s="1262"/>
      <c r="K444" s="1262"/>
      <c r="L444" s="1331"/>
      <c r="M444" s="1331"/>
      <c r="N444" s="1262"/>
      <c r="O444" s="1262"/>
      <c r="P444" s="1262"/>
      <c r="Q444" s="1262"/>
      <c r="R444" s="1332">
        <v>0</v>
      </c>
      <c r="S444" s="1332">
        <v>0</v>
      </c>
      <c r="T444" s="1333" t="s">
        <v>225</v>
      </c>
      <c r="U444" s="1332">
        <v>0</v>
      </c>
      <c r="V444" s="1332">
        <v>0</v>
      </c>
      <c r="W444" s="1332">
        <v>0</v>
      </c>
      <c r="X444" s="1332">
        <v>0</v>
      </c>
      <c r="Y444" s="1332">
        <v>0</v>
      </c>
      <c r="Z444" s="1262"/>
      <c r="AA444" s="1262"/>
      <c r="AB444" s="1262"/>
      <c r="AC444" s="1262"/>
      <c r="AD444" s="1262"/>
      <c r="AE444" s="1262"/>
      <c r="AF444" s="1262"/>
      <c r="AG444" s="1262"/>
      <c r="AH444" s="1262"/>
      <c r="AI444" s="1262"/>
      <c r="AJ444" s="1262"/>
      <c r="AK444" s="1262"/>
      <c r="AL444" s="1262"/>
      <c r="AM444" s="1262"/>
      <c r="AN444" s="1262"/>
      <c r="AO444" s="1262"/>
      <c r="AP444" s="1262"/>
      <c r="AQ444" s="1331" t="s">
        <v>204</v>
      </c>
      <c r="AR444" s="1331">
        <v>2009</v>
      </c>
      <c r="AS444" s="1262"/>
      <c r="AT444" s="1262"/>
      <c r="AU444" s="1262"/>
      <c r="AV444" s="1334">
        <v>508789.5642143818</v>
      </c>
      <c r="AW444" s="1270" t="s">
        <v>123</v>
      </c>
      <c r="AX444" s="1270"/>
      <c r="AY444" s="1270" t="s">
        <v>1599</v>
      </c>
      <c r="AZ444" s="1270" t="s">
        <v>1193</v>
      </c>
      <c r="BA444" s="1385"/>
      <c r="BB444" s="1374"/>
      <c r="BC444" s="1270"/>
      <c r="BD444" s="1270"/>
    </row>
    <row r="445" spans="1:56" s="1256" customFormat="1" hidden="1">
      <c r="A445" s="1380"/>
      <c r="B445" s="1273"/>
      <c r="C445" s="1330" t="s">
        <v>1351</v>
      </c>
      <c r="D445" s="1262"/>
      <c r="E445" s="1262"/>
      <c r="F445" s="1262"/>
      <c r="G445" s="1262"/>
      <c r="H445" s="1270" t="s">
        <v>1193</v>
      </c>
      <c r="I445" s="1262"/>
      <c r="J445" s="1262"/>
      <c r="K445" s="1262"/>
      <c r="L445" s="1331"/>
      <c r="M445" s="1331"/>
      <c r="N445" s="1262"/>
      <c r="O445" s="1262"/>
      <c r="P445" s="1262"/>
      <c r="Q445" s="1262"/>
      <c r="R445" s="1332" t="s">
        <v>1522</v>
      </c>
      <c r="S445" s="1332">
        <v>0</v>
      </c>
      <c r="T445" s="1333" t="s">
        <v>238</v>
      </c>
      <c r="U445" s="1332">
        <v>0</v>
      </c>
      <c r="V445" s="1332">
        <v>0</v>
      </c>
      <c r="W445" s="1332">
        <v>0</v>
      </c>
      <c r="X445" s="1332">
        <v>0</v>
      </c>
      <c r="Y445" s="1332">
        <v>0</v>
      </c>
      <c r="Z445" s="1262"/>
      <c r="AA445" s="1262"/>
      <c r="AB445" s="1262"/>
      <c r="AC445" s="1262"/>
      <c r="AD445" s="1262"/>
      <c r="AE445" s="1262"/>
      <c r="AF445" s="1262"/>
      <c r="AG445" s="1262"/>
      <c r="AH445" s="1262"/>
      <c r="AI445" s="1262"/>
      <c r="AJ445" s="1262"/>
      <c r="AK445" s="1262"/>
      <c r="AL445" s="1262"/>
      <c r="AM445" s="1262"/>
      <c r="AN445" s="1262"/>
      <c r="AO445" s="1262"/>
      <c r="AP445" s="1262"/>
      <c r="AQ445" s="1331" t="s">
        <v>204</v>
      </c>
      <c r="AR445" s="1331">
        <v>2009</v>
      </c>
      <c r="AS445" s="1262"/>
      <c r="AT445" s="1262"/>
      <c r="AU445" s="1262"/>
      <c r="AV445" s="1334">
        <v>91582.12155858874</v>
      </c>
      <c r="AW445" s="1270" t="s">
        <v>123</v>
      </c>
      <c r="AX445" s="1270"/>
      <c r="AY445" s="1270" t="s">
        <v>1599</v>
      </c>
      <c r="AZ445" s="1270" t="s">
        <v>1193</v>
      </c>
      <c r="BA445" s="1385"/>
      <c r="BB445" s="1374"/>
      <c r="BC445" s="1270"/>
      <c r="BD445" s="1270"/>
    </row>
    <row r="446" spans="1:56" s="1256" customFormat="1" hidden="1">
      <c r="A446" s="1380"/>
      <c r="B446" s="1273"/>
      <c r="C446" s="1330" t="s">
        <v>1352</v>
      </c>
      <c r="D446" s="1262"/>
      <c r="E446" s="1262"/>
      <c r="F446" s="1262"/>
      <c r="G446" s="1262"/>
      <c r="H446" s="1270" t="s">
        <v>1193</v>
      </c>
      <c r="I446" s="1262"/>
      <c r="J446" s="1262"/>
      <c r="K446" s="1262"/>
      <c r="L446" s="1331"/>
      <c r="M446" s="1331"/>
      <c r="N446" s="1262"/>
      <c r="O446" s="1262"/>
      <c r="P446" s="1262"/>
      <c r="Q446" s="1262"/>
      <c r="R446" s="1332">
        <v>0</v>
      </c>
      <c r="S446" s="1332">
        <v>0</v>
      </c>
      <c r="T446" s="1333" t="s">
        <v>225</v>
      </c>
      <c r="U446" s="1332">
        <v>0</v>
      </c>
      <c r="V446" s="1332">
        <v>0</v>
      </c>
      <c r="W446" s="1332">
        <v>0</v>
      </c>
      <c r="X446" s="1332">
        <v>0</v>
      </c>
      <c r="Y446" s="1332">
        <v>0</v>
      </c>
      <c r="Z446" s="1262"/>
      <c r="AA446" s="1262"/>
      <c r="AB446" s="1262"/>
      <c r="AC446" s="1262"/>
      <c r="AD446" s="1262"/>
      <c r="AE446" s="1262"/>
      <c r="AF446" s="1262"/>
      <c r="AG446" s="1262"/>
      <c r="AH446" s="1262"/>
      <c r="AI446" s="1262"/>
      <c r="AJ446" s="1262"/>
      <c r="AK446" s="1262"/>
      <c r="AL446" s="1262"/>
      <c r="AM446" s="1262"/>
      <c r="AN446" s="1262"/>
      <c r="AO446" s="1262"/>
      <c r="AP446" s="1262"/>
      <c r="AQ446" s="1331" t="s">
        <v>204</v>
      </c>
      <c r="AR446" s="1331">
        <v>2009</v>
      </c>
      <c r="AS446" s="1262"/>
      <c r="AT446" s="1262"/>
      <c r="AU446" s="1262"/>
      <c r="AV446" s="1334">
        <v>483350.08600366273</v>
      </c>
      <c r="AW446" s="1270" t="s">
        <v>123</v>
      </c>
      <c r="AX446" s="1270"/>
      <c r="AY446" s="1270" t="s">
        <v>1599</v>
      </c>
      <c r="AZ446" s="1270" t="s">
        <v>1193</v>
      </c>
      <c r="BA446" s="1385"/>
      <c r="BB446" s="1374"/>
      <c r="BC446" s="1270"/>
      <c r="BD446" s="1270"/>
    </row>
    <row r="447" spans="1:56" s="1256" customFormat="1" hidden="1">
      <c r="A447" s="1380"/>
      <c r="B447" s="1273"/>
      <c r="C447" s="1330" t="s">
        <v>1353</v>
      </c>
      <c r="D447" s="1262"/>
      <c r="E447" s="1262"/>
      <c r="F447" s="1262"/>
      <c r="G447" s="1262"/>
      <c r="H447" s="1270" t="s">
        <v>1193</v>
      </c>
      <c r="I447" s="1262"/>
      <c r="J447" s="1262"/>
      <c r="K447" s="1262"/>
      <c r="L447" s="1331"/>
      <c r="M447" s="1331" t="s">
        <v>733</v>
      </c>
      <c r="N447" s="1262"/>
      <c r="O447" s="1262"/>
      <c r="P447" s="1262"/>
      <c r="Q447" s="1262"/>
      <c r="R447" s="1332" t="s">
        <v>219</v>
      </c>
      <c r="S447" s="1332">
        <v>0</v>
      </c>
      <c r="T447" s="1333" t="s">
        <v>238</v>
      </c>
      <c r="U447" s="1332">
        <v>0</v>
      </c>
      <c r="V447" s="1332">
        <v>0</v>
      </c>
      <c r="W447" s="1332">
        <v>0</v>
      </c>
      <c r="X447" s="1332">
        <v>0</v>
      </c>
      <c r="Y447" s="1332">
        <v>0</v>
      </c>
      <c r="Z447" s="1262"/>
      <c r="AA447" s="1262"/>
      <c r="AB447" s="1262"/>
      <c r="AC447" s="1262"/>
      <c r="AD447" s="1262"/>
      <c r="AE447" s="1262"/>
      <c r="AF447" s="1262"/>
      <c r="AG447" s="1262"/>
      <c r="AH447" s="1262"/>
      <c r="AI447" s="1262"/>
      <c r="AJ447" s="1262"/>
      <c r="AK447" s="1262"/>
      <c r="AL447" s="1262"/>
      <c r="AM447" s="1262"/>
      <c r="AN447" s="1262"/>
      <c r="AO447" s="1262"/>
      <c r="AP447" s="1262"/>
      <c r="AQ447" s="1331" t="s">
        <v>204</v>
      </c>
      <c r="AR447" s="1331">
        <v>2009</v>
      </c>
      <c r="AS447" s="1262"/>
      <c r="AT447" s="1262"/>
      <c r="AU447" s="1262"/>
      <c r="AV447" s="1334">
        <v>36602321.249582633</v>
      </c>
      <c r="AW447" s="1270" t="s">
        <v>123</v>
      </c>
      <c r="AX447" s="1270"/>
      <c r="AY447" s="1270" t="s">
        <v>1600</v>
      </c>
      <c r="AZ447" s="1270" t="s">
        <v>1193</v>
      </c>
      <c r="BA447" s="1385"/>
      <c r="BB447" s="1374"/>
      <c r="BC447" s="1270"/>
      <c r="BD447" s="1270"/>
    </row>
    <row r="448" spans="1:56" s="1256" customFormat="1" hidden="1">
      <c r="A448" s="1380"/>
      <c r="B448" s="1273"/>
      <c r="C448" s="1330" t="s">
        <v>1354</v>
      </c>
      <c r="D448" s="1262"/>
      <c r="E448" s="1262"/>
      <c r="F448" s="1262"/>
      <c r="G448" s="1262"/>
      <c r="H448" s="1270" t="s">
        <v>1193</v>
      </c>
      <c r="I448" s="1262"/>
      <c r="J448" s="1262"/>
      <c r="K448" s="1262"/>
      <c r="L448" s="1331"/>
      <c r="M448" s="1331"/>
      <c r="N448" s="1262"/>
      <c r="O448" s="1262"/>
      <c r="P448" s="1262"/>
      <c r="Q448" s="1262"/>
      <c r="R448" s="1332">
        <v>0</v>
      </c>
      <c r="S448" s="1332">
        <v>0</v>
      </c>
      <c r="T448" s="1333" t="s">
        <v>1579</v>
      </c>
      <c r="U448" s="1332">
        <v>0</v>
      </c>
      <c r="V448" s="1332">
        <v>0</v>
      </c>
      <c r="W448" s="1332">
        <v>0</v>
      </c>
      <c r="X448" s="1332">
        <v>0</v>
      </c>
      <c r="Y448" s="1332">
        <v>0</v>
      </c>
      <c r="Z448" s="1262"/>
      <c r="AA448" s="1262"/>
      <c r="AB448" s="1262"/>
      <c r="AC448" s="1262"/>
      <c r="AD448" s="1262"/>
      <c r="AE448" s="1262"/>
      <c r="AF448" s="1262"/>
      <c r="AG448" s="1262"/>
      <c r="AH448" s="1262"/>
      <c r="AI448" s="1262"/>
      <c r="AJ448" s="1262"/>
      <c r="AK448" s="1262"/>
      <c r="AL448" s="1262"/>
      <c r="AM448" s="1262"/>
      <c r="AN448" s="1262"/>
      <c r="AO448" s="1262"/>
      <c r="AP448" s="1262"/>
      <c r="AQ448" s="1331" t="s">
        <v>204</v>
      </c>
      <c r="AR448" s="1331">
        <v>2009</v>
      </c>
      <c r="AS448" s="1262"/>
      <c r="AT448" s="1262"/>
      <c r="AU448" s="1262"/>
      <c r="AV448" s="1334">
        <v>269658469.03362238</v>
      </c>
      <c r="AW448" s="1270" t="s">
        <v>1573</v>
      </c>
      <c r="AX448" s="1270"/>
      <c r="AY448" s="1270" t="s">
        <v>1569</v>
      </c>
      <c r="AZ448" s="1270" t="s">
        <v>1193</v>
      </c>
      <c r="BA448" s="1385"/>
      <c r="BB448" s="1374"/>
      <c r="BC448" s="1270"/>
      <c r="BD448" s="1270"/>
    </row>
    <row r="449" spans="1:77" s="1256" customFormat="1" hidden="1">
      <c r="A449" s="1380"/>
      <c r="B449" s="1273"/>
      <c r="C449" s="1330" t="s">
        <v>1355</v>
      </c>
      <c r="D449" s="1262"/>
      <c r="E449" s="1262"/>
      <c r="F449" s="1262"/>
      <c r="G449" s="1262"/>
      <c r="H449" s="1270" t="s">
        <v>1193</v>
      </c>
      <c r="I449" s="1262"/>
      <c r="J449" s="1262"/>
      <c r="K449" s="1262"/>
      <c r="L449" s="1331"/>
      <c r="M449" s="1331"/>
      <c r="N449" s="1262"/>
      <c r="O449" s="1262"/>
      <c r="P449" s="1262"/>
      <c r="Q449" s="1262"/>
      <c r="R449" s="1332">
        <v>0</v>
      </c>
      <c r="S449" s="1332">
        <v>0</v>
      </c>
      <c r="T449" s="1333" t="s">
        <v>1535</v>
      </c>
      <c r="U449" s="1332">
        <v>0</v>
      </c>
      <c r="V449" s="1332">
        <v>0</v>
      </c>
      <c r="W449" s="1332">
        <v>0</v>
      </c>
      <c r="X449" s="1332">
        <v>0</v>
      </c>
      <c r="Y449" s="1332">
        <v>0</v>
      </c>
      <c r="Z449" s="1262"/>
      <c r="AA449" s="1262"/>
      <c r="AB449" s="1262"/>
      <c r="AC449" s="1262"/>
      <c r="AD449" s="1262"/>
      <c r="AE449" s="1262"/>
      <c r="AF449" s="1262"/>
      <c r="AG449" s="1262"/>
      <c r="AH449" s="1262"/>
      <c r="AI449" s="1262"/>
      <c r="AJ449" s="1262"/>
      <c r="AK449" s="1262"/>
      <c r="AL449" s="1262"/>
      <c r="AM449" s="1262"/>
      <c r="AN449" s="1262"/>
      <c r="AO449" s="1262"/>
      <c r="AP449" s="1262"/>
      <c r="AQ449" s="1331" t="s">
        <v>204</v>
      </c>
      <c r="AR449" s="1331">
        <v>2010</v>
      </c>
      <c r="AS449" s="1262"/>
      <c r="AT449" s="1262"/>
      <c r="AU449" s="1262"/>
      <c r="AV449" s="1334">
        <v>41069250</v>
      </c>
      <c r="AW449" s="1270" t="s">
        <v>1573</v>
      </c>
      <c r="AX449" s="1270"/>
      <c r="AY449" s="1291" t="s">
        <v>1569</v>
      </c>
      <c r="AZ449" s="1270" t="s">
        <v>1193</v>
      </c>
      <c r="BA449" s="1385"/>
      <c r="BB449" s="1374"/>
      <c r="BC449" s="1270"/>
      <c r="BD449" s="1270"/>
    </row>
    <row r="450" spans="1:77" s="1256" customFormat="1" hidden="1">
      <c r="A450" s="1380"/>
      <c r="B450" s="1273"/>
      <c r="C450" s="1330" t="s">
        <v>1356</v>
      </c>
      <c r="D450" s="1262"/>
      <c r="E450" s="1262"/>
      <c r="F450" s="1262"/>
      <c r="G450" s="1262"/>
      <c r="H450" s="1270" t="s">
        <v>1193</v>
      </c>
      <c r="I450" s="1262"/>
      <c r="J450" s="1262"/>
      <c r="K450" s="1262"/>
      <c r="L450" s="1331"/>
      <c r="M450" s="1331"/>
      <c r="N450" s="1262"/>
      <c r="O450" s="1262"/>
      <c r="P450" s="1262"/>
      <c r="Q450" s="1262"/>
      <c r="R450" s="1332">
        <v>0</v>
      </c>
      <c r="S450" s="1332">
        <v>0</v>
      </c>
      <c r="T450" s="1333" t="s">
        <v>1575</v>
      </c>
      <c r="U450" s="1332">
        <v>0</v>
      </c>
      <c r="V450" s="1332">
        <v>0</v>
      </c>
      <c r="W450" s="1332">
        <v>0</v>
      </c>
      <c r="X450" s="1332">
        <v>0</v>
      </c>
      <c r="Y450" s="1332">
        <v>0</v>
      </c>
      <c r="Z450" s="1262"/>
      <c r="AA450" s="1262"/>
      <c r="AB450" s="1262"/>
      <c r="AC450" s="1262"/>
      <c r="AD450" s="1262"/>
      <c r="AE450" s="1262"/>
      <c r="AF450" s="1262"/>
      <c r="AG450" s="1262"/>
      <c r="AH450" s="1262"/>
      <c r="AI450" s="1262"/>
      <c r="AJ450" s="1262"/>
      <c r="AK450" s="1262"/>
      <c r="AL450" s="1262"/>
      <c r="AM450" s="1262"/>
      <c r="AN450" s="1262"/>
      <c r="AO450" s="1262"/>
      <c r="AP450" s="1262"/>
      <c r="AQ450" s="1331" t="s">
        <v>204</v>
      </c>
      <c r="AR450" s="1331">
        <v>2010</v>
      </c>
      <c r="AS450" s="1262"/>
      <c r="AT450" s="1262"/>
      <c r="AU450" s="1262"/>
      <c r="AV450" s="1334">
        <v>8867500</v>
      </c>
      <c r="AW450" s="1270" t="s">
        <v>123</v>
      </c>
      <c r="AX450" s="1270"/>
      <c r="AY450" s="1270" t="s">
        <v>1570</v>
      </c>
      <c r="AZ450" s="1270" t="s">
        <v>1193</v>
      </c>
      <c r="BA450" s="1385"/>
      <c r="BB450" s="1374"/>
      <c r="BC450" s="1270"/>
      <c r="BD450" s="1270"/>
    </row>
    <row r="451" spans="1:77" s="1256" customFormat="1" hidden="1">
      <c r="A451" s="1380"/>
      <c r="B451" s="1273"/>
      <c r="C451" s="1330" t="s">
        <v>1357</v>
      </c>
      <c r="D451" s="1262"/>
      <c r="E451" s="1262"/>
      <c r="F451" s="1262"/>
      <c r="G451" s="1262"/>
      <c r="H451" s="1270" t="s">
        <v>1193</v>
      </c>
      <c r="I451" s="1262"/>
      <c r="J451" s="1262"/>
      <c r="K451" s="1262"/>
      <c r="L451" s="1331"/>
      <c r="M451" s="1331"/>
      <c r="N451" s="1262"/>
      <c r="O451" s="1262"/>
      <c r="P451" s="1262"/>
      <c r="Q451" s="1262"/>
      <c r="R451" s="1332">
        <v>0</v>
      </c>
      <c r="S451" s="1332">
        <v>0</v>
      </c>
      <c r="T451" s="1333" t="s">
        <v>1580</v>
      </c>
      <c r="U451" s="1332">
        <v>0</v>
      </c>
      <c r="V451" s="1332">
        <v>0</v>
      </c>
      <c r="W451" s="1332">
        <v>0</v>
      </c>
      <c r="X451" s="1332">
        <v>0</v>
      </c>
      <c r="Y451" s="1332">
        <v>0</v>
      </c>
      <c r="Z451" s="1262"/>
      <c r="AA451" s="1262"/>
      <c r="AB451" s="1262"/>
      <c r="AC451" s="1262"/>
      <c r="AD451" s="1262"/>
      <c r="AE451" s="1262"/>
      <c r="AF451" s="1262"/>
      <c r="AG451" s="1262"/>
      <c r="AH451" s="1262"/>
      <c r="AI451" s="1262"/>
      <c r="AJ451" s="1262"/>
      <c r="AK451" s="1262"/>
      <c r="AL451" s="1262"/>
      <c r="AM451" s="1262"/>
      <c r="AN451" s="1262"/>
      <c r="AO451" s="1262"/>
      <c r="AP451" s="1262"/>
      <c r="AQ451" s="1331" t="s">
        <v>204</v>
      </c>
      <c r="AR451" s="1331">
        <v>2010</v>
      </c>
      <c r="AS451" s="1262"/>
      <c r="AT451" s="1262"/>
      <c r="AU451" s="1262"/>
      <c r="AV451" s="1334">
        <v>19041500</v>
      </c>
      <c r="AW451" s="1270" t="s">
        <v>1573</v>
      </c>
      <c r="AX451" s="1270"/>
      <c r="AY451" s="1270" t="s">
        <v>1569</v>
      </c>
      <c r="AZ451" s="1270" t="s">
        <v>1193</v>
      </c>
      <c r="BA451" s="1385"/>
      <c r="BB451" s="1374"/>
      <c r="BC451" s="1270"/>
      <c r="BD451" s="1270"/>
    </row>
    <row r="452" spans="1:77" s="1256" customFormat="1" hidden="1">
      <c r="A452" s="1380"/>
      <c r="B452" s="1273"/>
      <c r="C452" s="1330" t="s">
        <v>1358</v>
      </c>
      <c r="D452" s="1262"/>
      <c r="E452" s="1262"/>
      <c r="F452" s="1262"/>
      <c r="G452" s="1262"/>
      <c r="H452" s="1270" t="s">
        <v>1193</v>
      </c>
      <c r="I452" s="1262"/>
      <c r="J452" s="1262"/>
      <c r="K452" s="1262"/>
      <c r="L452" s="1331"/>
      <c r="M452" s="1331"/>
      <c r="N452" s="1262"/>
      <c r="O452" s="1262"/>
      <c r="P452" s="1262"/>
      <c r="Q452" s="1262"/>
      <c r="R452" s="1332">
        <v>0</v>
      </c>
      <c r="S452" s="1332">
        <v>0</v>
      </c>
      <c r="T452" s="1333" t="s">
        <v>1580</v>
      </c>
      <c r="U452" s="1332">
        <v>0</v>
      </c>
      <c r="V452" s="1332">
        <v>0</v>
      </c>
      <c r="W452" s="1332">
        <v>0</v>
      </c>
      <c r="X452" s="1332">
        <v>0</v>
      </c>
      <c r="Y452" s="1332">
        <v>0</v>
      </c>
      <c r="Z452" s="1262"/>
      <c r="AA452" s="1262"/>
      <c r="AB452" s="1262"/>
      <c r="AC452" s="1262"/>
      <c r="AD452" s="1262"/>
      <c r="AE452" s="1262"/>
      <c r="AF452" s="1262"/>
      <c r="AG452" s="1262"/>
      <c r="AH452" s="1262"/>
      <c r="AI452" s="1262"/>
      <c r="AJ452" s="1262"/>
      <c r="AK452" s="1262"/>
      <c r="AL452" s="1262"/>
      <c r="AM452" s="1262"/>
      <c r="AN452" s="1262"/>
      <c r="AO452" s="1262"/>
      <c r="AP452" s="1262"/>
      <c r="AQ452" s="1331" t="s">
        <v>204</v>
      </c>
      <c r="AR452" s="1331">
        <v>2010</v>
      </c>
      <c r="AS452" s="1262"/>
      <c r="AT452" s="1262"/>
      <c r="AU452" s="1262"/>
      <c r="AV452" s="1334">
        <v>3820900</v>
      </c>
      <c r="AW452" s="1270" t="s">
        <v>123</v>
      </c>
      <c r="AX452" s="1270"/>
      <c r="AY452" s="1270" t="s">
        <v>1569</v>
      </c>
      <c r="AZ452" s="1270" t="s">
        <v>1193</v>
      </c>
      <c r="BA452" s="1385"/>
      <c r="BB452" s="1374"/>
      <c r="BC452" s="1270"/>
      <c r="BD452" s="1270"/>
    </row>
    <row r="453" spans="1:77" s="1256" customFormat="1" hidden="1">
      <c r="A453" s="1380"/>
      <c r="B453" s="1273"/>
      <c r="C453" s="1330" t="s">
        <v>1359</v>
      </c>
      <c r="D453" s="1262"/>
      <c r="E453" s="1262"/>
      <c r="F453" s="1262"/>
      <c r="G453" s="1262"/>
      <c r="H453" s="1270" t="s">
        <v>1193</v>
      </c>
      <c r="I453" s="1262"/>
      <c r="J453" s="1262"/>
      <c r="K453" s="1262"/>
      <c r="L453" s="1331"/>
      <c r="M453" s="1331"/>
      <c r="N453" s="1262"/>
      <c r="O453" s="1262"/>
      <c r="P453" s="1262"/>
      <c r="Q453" s="1262"/>
      <c r="R453" s="1332">
        <v>0</v>
      </c>
      <c r="S453" s="1332">
        <v>0</v>
      </c>
      <c r="T453" s="1333" t="s">
        <v>1580</v>
      </c>
      <c r="U453" s="1332">
        <v>0</v>
      </c>
      <c r="V453" s="1332">
        <v>0</v>
      </c>
      <c r="W453" s="1332">
        <v>0</v>
      </c>
      <c r="X453" s="1332">
        <v>0</v>
      </c>
      <c r="Y453" s="1332">
        <v>0</v>
      </c>
      <c r="Z453" s="1262"/>
      <c r="AA453" s="1262"/>
      <c r="AB453" s="1262"/>
      <c r="AC453" s="1262"/>
      <c r="AD453" s="1262"/>
      <c r="AE453" s="1262"/>
      <c r="AF453" s="1262"/>
      <c r="AG453" s="1262"/>
      <c r="AH453" s="1262"/>
      <c r="AI453" s="1262"/>
      <c r="AJ453" s="1262"/>
      <c r="AK453" s="1262"/>
      <c r="AL453" s="1262"/>
      <c r="AM453" s="1262"/>
      <c r="AN453" s="1262"/>
      <c r="AO453" s="1262"/>
      <c r="AP453" s="1262"/>
      <c r="AQ453" s="1331" t="s">
        <v>204</v>
      </c>
      <c r="AR453" s="1331">
        <v>2010</v>
      </c>
      <c r="AS453" s="1262"/>
      <c r="AT453" s="1262"/>
      <c r="AU453" s="1262"/>
      <c r="AV453" s="1334">
        <v>7313100</v>
      </c>
      <c r="AW453" s="1270" t="s">
        <v>123</v>
      </c>
      <c r="AX453" s="1270"/>
      <c r="AY453" s="1270" t="s">
        <v>1569</v>
      </c>
      <c r="AZ453" s="1270" t="s">
        <v>1193</v>
      </c>
      <c r="BA453" s="1385"/>
      <c r="BB453" s="1374"/>
      <c r="BC453" s="1270"/>
      <c r="BD453" s="1270"/>
    </row>
    <row r="454" spans="1:77" s="1256" customFormat="1" hidden="1">
      <c r="A454" s="1380"/>
      <c r="B454" s="1273"/>
      <c r="C454" s="1330" t="s">
        <v>1360</v>
      </c>
      <c r="D454" s="1262"/>
      <c r="E454" s="1262"/>
      <c r="F454" s="1262"/>
      <c r="G454" s="1262"/>
      <c r="H454" s="1270" t="s">
        <v>1193</v>
      </c>
      <c r="I454" s="1262"/>
      <c r="J454" s="1262"/>
      <c r="K454" s="1262"/>
      <c r="L454" s="1331"/>
      <c r="M454" s="1331"/>
      <c r="N454" s="1262"/>
      <c r="O454" s="1262"/>
      <c r="P454" s="1262"/>
      <c r="Q454" s="1262"/>
      <c r="R454" s="1332">
        <v>0</v>
      </c>
      <c r="S454" s="1332">
        <v>0</v>
      </c>
      <c r="T454" s="1333" t="s">
        <v>1580</v>
      </c>
      <c r="U454" s="1332">
        <v>0</v>
      </c>
      <c r="V454" s="1332">
        <v>0</v>
      </c>
      <c r="W454" s="1332">
        <v>0</v>
      </c>
      <c r="X454" s="1332">
        <v>0</v>
      </c>
      <c r="Y454" s="1332">
        <v>0</v>
      </c>
      <c r="Z454" s="1262"/>
      <c r="AA454" s="1262"/>
      <c r="AB454" s="1262"/>
      <c r="AC454" s="1262"/>
      <c r="AD454" s="1262"/>
      <c r="AE454" s="1262"/>
      <c r="AF454" s="1262"/>
      <c r="AG454" s="1262"/>
      <c r="AH454" s="1262"/>
      <c r="AI454" s="1262"/>
      <c r="AJ454" s="1262"/>
      <c r="AK454" s="1262"/>
      <c r="AL454" s="1262"/>
      <c r="AM454" s="1262"/>
      <c r="AN454" s="1262"/>
      <c r="AO454" s="1262"/>
      <c r="AP454" s="1262"/>
      <c r="AQ454" s="1331" t="s">
        <v>204</v>
      </c>
      <c r="AR454" s="1331">
        <v>2010</v>
      </c>
      <c r="AS454" s="1262"/>
      <c r="AT454" s="1262"/>
      <c r="AU454" s="1262"/>
      <c r="AV454" s="1334">
        <v>20563025</v>
      </c>
      <c r="AW454" s="1270" t="s">
        <v>123</v>
      </c>
      <c r="AX454" s="1270"/>
      <c r="AY454" s="1270" t="s">
        <v>1569</v>
      </c>
      <c r="AZ454" s="1270" t="s">
        <v>1193</v>
      </c>
      <c r="BA454" s="1385"/>
      <c r="BB454" s="1374"/>
      <c r="BC454" s="1270"/>
      <c r="BD454" s="1270"/>
    </row>
    <row r="455" spans="1:77" s="1256" customFormat="1" hidden="1">
      <c r="A455" s="1380"/>
      <c r="B455" s="1273"/>
      <c r="C455" s="1330" t="s">
        <v>1361</v>
      </c>
      <c r="D455" s="1262"/>
      <c r="E455" s="1262"/>
      <c r="F455" s="1262"/>
      <c r="G455" s="1262"/>
      <c r="H455" s="1270" t="s">
        <v>1193</v>
      </c>
      <c r="I455" s="1262"/>
      <c r="J455" s="1262"/>
      <c r="K455" s="1262"/>
      <c r="L455" s="1331"/>
      <c r="M455" s="1331"/>
      <c r="N455" s="1262"/>
      <c r="O455" s="1262"/>
      <c r="P455" s="1262"/>
      <c r="Q455" s="1262"/>
      <c r="R455" s="1332">
        <v>0</v>
      </c>
      <c r="S455" s="1332">
        <v>0</v>
      </c>
      <c r="T455" s="1333" t="s">
        <v>1581</v>
      </c>
      <c r="U455" s="1332">
        <v>0</v>
      </c>
      <c r="V455" s="1332">
        <v>0</v>
      </c>
      <c r="W455" s="1332">
        <v>0</v>
      </c>
      <c r="X455" s="1332">
        <v>0</v>
      </c>
      <c r="Y455" s="1332">
        <v>0</v>
      </c>
      <c r="Z455" s="1262"/>
      <c r="AA455" s="1262"/>
      <c r="AB455" s="1262"/>
      <c r="AC455" s="1262"/>
      <c r="AD455" s="1262"/>
      <c r="AE455" s="1262"/>
      <c r="AF455" s="1262"/>
      <c r="AG455" s="1262"/>
      <c r="AH455" s="1262"/>
      <c r="AI455" s="1262"/>
      <c r="AJ455" s="1262"/>
      <c r="AK455" s="1262"/>
      <c r="AL455" s="1262"/>
      <c r="AM455" s="1262"/>
      <c r="AN455" s="1262"/>
      <c r="AO455" s="1262"/>
      <c r="AP455" s="1262"/>
      <c r="AQ455" s="1331" t="s">
        <v>204</v>
      </c>
      <c r="AR455" s="1331">
        <v>2010</v>
      </c>
      <c r="AS455" s="1262"/>
      <c r="AT455" s="1262"/>
      <c r="AU455" s="1262"/>
      <c r="AV455" s="1334">
        <v>1417430</v>
      </c>
      <c r="AW455" s="1270" t="s">
        <v>1573</v>
      </c>
      <c r="AX455" s="1270"/>
      <c r="AY455" s="1270" t="s">
        <v>1569</v>
      </c>
      <c r="AZ455" s="1270" t="s">
        <v>1193</v>
      </c>
      <c r="BA455" s="1385"/>
      <c r="BB455" s="1374"/>
      <c r="BC455" s="1270"/>
      <c r="BD455" s="1270"/>
    </row>
    <row r="456" spans="1:77" s="1257" customFormat="1" hidden="1">
      <c r="A456" s="1380"/>
      <c r="B456" s="1273"/>
      <c r="C456" s="1330" t="s">
        <v>1362</v>
      </c>
      <c r="D456" s="1262"/>
      <c r="E456" s="1262"/>
      <c r="F456" s="1262"/>
      <c r="G456" s="1262"/>
      <c r="H456" s="1270" t="s">
        <v>1193</v>
      </c>
      <c r="I456" s="1262"/>
      <c r="J456" s="1262"/>
      <c r="K456" s="1262"/>
      <c r="L456" s="1331"/>
      <c r="M456" s="1331"/>
      <c r="N456" s="1262"/>
      <c r="O456" s="1262"/>
      <c r="P456" s="1262"/>
      <c r="Q456" s="1262"/>
      <c r="R456" s="1332">
        <v>0</v>
      </c>
      <c r="S456" s="1332">
        <v>0</v>
      </c>
      <c r="T456" s="1333" t="s">
        <v>1581</v>
      </c>
      <c r="U456" s="1332">
        <v>0</v>
      </c>
      <c r="V456" s="1332">
        <v>0</v>
      </c>
      <c r="W456" s="1332">
        <v>0</v>
      </c>
      <c r="X456" s="1332">
        <v>0</v>
      </c>
      <c r="Y456" s="1332">
        <v>0</v>
      </c>
      <c r="Z456" s="1262"/>
      <c r="AA456" s="1262"/>
      <c r="AB456" s="1262"/>
      <c r="AC456" s="1262"/>
      <c r="AD456" s="1262"/>
      <c r="AE456" s="1262"/>
      <c r="AF456" s="1262"/>
      <c r="AG456" s="1262"/>
      <c r="AH456" s="1262"/>
      <c r="AI456" s="1262"/>
      <c r="AJ456" s="1262"/>
      <c r="AK456" s="1262"/>
      <c r="AL456" s="1262"/>
      <c r="AM456" s="1262"/>
      <c r="AN456" s="1262"/>
      <c r="AO456" s="1262"/>
      <c r="AP456" s="1262"/>
      <c r="AQ456" s="1331" t="s">
        <v>204</v>
      </c>
      <c r="AR456" s="1331">
        <v>2010</v>
      </c>
      <c r="AS456" s="1262"/>
      <c r="AT456" s="1262"/>
      <c r="AU456" s="1262"/>
      <c r="AV456" s="1334">
        <v>6025800</v>
      </c>
      <c r="AW456" s="1270" t="s">
        <v>1573</v>
      </c>
      <c r="AX456" s="1270"/>
      <c r="AY456" s="1270" t="s">
        <v>1569</v>
      </c>
      <c r="AZ456" s="1270" t="s">
        <v>1193</v>
      </c>
      <c r="BA456" s="1385"/>
      <c r="BB456" s="1374"/>
      <c r="BC456" s="1270"/>
      <c r="BD456" s="1270"/>
      <c r="BE456" s="1256"/>
      <c r="BF456" s="1256"/>
      <c r="BG456" s="1256"/>
      <c r="BH456" s="1256"/>
      <c r="BI456" s="1256"/>
      <c r="BJ456" s="1256"/>
      <c r="BK456" s="1256"/>
      <c r="BL456" s="1256"/>
      <c r="BM456" s="1256"/>
      <c r="BN456" s="1256"/>
      <c r="BO456" s="1256"/>
      <c r="BP456" s="1256"/>
      <c r="BQ456" s="1256"/>
      <c r="BR456" s="1256"/>
      <c r="BS456" s="1256"/>
      <c r="BT456" s="1256"/>
      <c r="BU456" s="1256"/>
      <c r="BV456" s="1256"/>
      <c r="BW456" s="1256"/>
      <c r="BX456" s="1256"/>
      <c r="BY456" s="1256"/>
    </row>
    <row r="457" spans="1:77" s="1257" customFormat="1" hidden="1">
      <c r="A457" s="1380"/>
      <c r="B457" s="1273"/>
      <c r="C457" s="1330" t="s">
        <v>1363</v>
      </c>
      <c r="D457" s="1262"/>
      <c r="E457" s="1262"/>
      <c r="F457" s="1262"/>
      <c r="G457" s="1262"/>
      <c r="H457" s="1270" t="s">
        <v>1193</v>
      </c>
      <c r="I457" s="1262"/>
      <c r="J457" s="1262"/>
      <c r="K457" s="1262"/>
      <c r="L457" s="1331"/>
      <c r="M457" s="1331"/>
      <c r="N457" s="1262"/>
      <c r="O457" s="1262"/>
      <c r="P457" s="1262"/>
      <c r="Q457" s="1262"/>
      <c r="R457" s="1332">
        <v>0</v>
      </c>
      <c r="S457" s="1332">
        <v>0</v>
      </c>
      <c r="T457" s="1333" t="s">
        <v>1580</v>
      </c>
      <c r="U457" s="1332">
        <v>0</v>
      </c>
      <c r="V457" s="1332">
        <v>0</v>
      </c>
      <c r="W457" s="1332">
        <v>0</v>
      </c>
      <c r="X457" s="1332">
        <v>0</v>
      </c>
      <c r="Y457" s="1332">
        <v>0</v>
      </c>
      <c r="Z457" s="1262"/>
      <c r="AA457" s="1262"/>
      <c r="AB457" s="1262"/>
      <c r="AC457" s="1262"/>
      <c r="AD457" s="1262"/>
      <c r="AE457" s="1262"/>
      <c r="AF457" s="1262"/>
      <c r="AG457" s="1262"/>
      <c r="AH457" s="1262"/>
      <c r="AI457" s="1262"/>
      <c r="AJ457" s="1262"/>
      <c r="AK457" s="1262"/>
      <c r="AL457" s="1262"/>
      <c r="AM457" s="1262"/>
      <c r="AN457" s="1262"/>
      <c r="AO457" s="1262"/>
      <c r="AP457" s="1262"/>
      <c r="AQ457" s="1331" t="s">
        <v>204</v>
      </c>
      <c r="AR457" s="1331">
        <v>2010</v>
      </c>
      <c r="AS457" s="1262"/>
      <c r="AT457" s="1262"/>
      <c r="AU457" s="1262"/>
      <c r="AV457" s="1334">
        <v>79992495</v>
      </c>
      <c r="AW457" s="1270" t="s">
        <v>123</v>
      </c>
      <c r="AX457" s="1270"/>
      <c r="AY457" s="1270" t="s">
        <v>1601</v>
      </c>
      <c r="AZ457" s="1270" t="s">
        <v>1193</v>
      </c>
      <c r="BA457" s="1385"/>
      <c r="BB457" s="1374"/>
      <c r="BC457" s="1270"/>
      <c r="BD457" s="1270"/>
      <c r="BE457" s="1256"/>
      <c r="BF457" s="1256"/>
      <c r="BG457" s="1256"/>
      <c r="BH457" s="1256"/>
      <c r="BI457" s="1256"/>
      <c r="BJ457" s="1256"/>
      <c r="BK457" s="1256"/>
      <c r="BL457" s="1256"/>
      <c r="BM457" s="1256"/>
      <c r="BN457" s="1256"/>
      <c r="BO457" s="1256"/>
      <c r="BP457" s="1256"/>
      <c r="BQ457" s="1256"/>
      <c r="BR457" s="1256"/>
      <c r="BS457" s="1256"/>
      <c r="BT457" s="1256"/>
      <c r="BU457" s="1256"/>
      <c r="BV457" s="1256"/>
      <c r="BW457" s="1256"/>
      <c r="BX457" s="1256"/>
      <c r="BY457" s="1256"/>
    </row>
    <row r="458" spans="1:77" s="1257" customFormat="1" ht="14" hidden="1">
      <c r="A458" s="1380"/>
      <c r="B458" s="1273"/>
      <c r="C458" s="1273"/>
      <c r="D458" s="1261"/>
      <c r="E458" s="1261"/>
      <c r="F458" s="1261"/>
      <c r="G458" s="1261"/>
      <c r="H458" s="1270"/>
      <c r="I458" s="1261"/>
      <c r="J458" s="1261"/>
      <c r="K458" s="1261"/>
      <c r="L458" s="1261"/>
      <c r="M458" s="1261"/>
      <c r="N458" s="1261"/>
      <c r="O458" s="1261"/>
      <c r="P458" s="1261"/>
      <c r="Q458" s="1261"/>
      <c r="R458" s="1261"/>
      <c r="S458" s="1332"/>
      <c r="T458" s="1261"/>
      <c r="U458" s="1261"/>
      <c r="V458" s="1261"/>
      <c r="W458" s="1261"/>
      <c r="X458" s="1261"/>
      <c r="Y458" s="1261"/>
      <c r="Z458" s="1261"/>
      <c r="AA458" s="1261"/>
      <c r="AB458" s="1261"/>
      <c r="AC458" s="1261"/>
      <c r="AD458" s="1261"/>
      <c r="AE458" s="1261"/>
      <c r="AF458" s="1261"/>
      <c r="AG458" s="1261"/>
      <c r="AH458" s="1261"/>
      <c r="AI458" s="1261"/>
      <c r="AJ458" s="1261"/>
      <c r="AK458" s="1261"/>
      <c r="AL458" s="1261"/>
      <c r="AM458" s="1261"/>
      <c r="AN458" s="1261"/>
      <c r="AO458" s="1261"/>
      <c r="AP458" s="1261"/>
      <c r="AQ458" s="1261"/>
      <c r="AR458" s="1261"/>
      <c r="AS458" s="1261"/>
      <c r="AT458" s="1261"/>
      <c r="AU458" s="1261"/>
      <c r="AV458" s="1293"/>
      <c r="AW458" s="1261"/>
      <c r="AX458" s="1293"/>
      <c r="AY458" s="1293"/>
      <c r="AZ458" s="1270"/>
      <c r="BA458" s="1393"/>
      <c r="BB458" s="1374"/>
      <c r="BC458" s="1293"/>
      <c r="BD458" s="1293"/>
      <c r="BE458" s="1256"/>
      <c r="BF458" s="1256"/>
      <c r="BG458" s="1256"/>
      <c r="BH458" s="1256"/>
      <c r="BI458" s="1256"/>
      <c r="BJ458" s="1256"/>
      <c r="BK458" s="1256"/>
      <c r="BL458" s="1256"/>
      <c r="BM458" s="1256"/>
      <c r="BN458" s="1256"/>
      <c r="BO458" s="1256"/>
      <c r="BP458" s="1256"/>
      <c r="BQ458" s="1256"/>
      <c r="BR458" s="1256"/>
      <c r="BS458" s="1256"/>
      <c r="BT458" s="1256"/>
      <c r="BU458" s="1256"/>
      <c r="BV458" s="1256"/>
      <c r="BW458" s="1256"/>
      <c r="BX458" s="1256"/>
      <c r="BY458" s="1256"/>
    </row>
    <row r="459" spans="1:77" s="1257" customFormat="1" hidden="1">
      <c r="A459" s="1380" t="s">
        <v>37</v>
      </c>
      <c r="B459" s="1273" t="s">
        <v>38</v>
      </c>
      <c r="C459" s="1273"/>
      <c r="D459" s="1261"/>
      <c r="E459" s="1261"/>
      <c r="F459" s="1261"/>
      <c r="G459" s="1261"/>
      <c r="H459" s="1270"/>
      <c r="I459" s="1261"/>
      <c r="J459" s="1261"/>
      <c r="K459" s="1261"/>
      <c r="L459" s="1261"/>
      <c r="M459" s="1261"/>
      <c r="N459" s="1261"/>
      <c r="O459" s="1261"/>
      <c r="P459" s="1261"/>
      <c r="Q459" s="1261"/>
      <c r="R459" s="1261"/>
      <c r="S459" s="1261"/>
      <c r="T459" s="1261"/>
      <c r="U459" s="1261"/>
      <c r="V459" s="1261"/>
      <c r="W459" s="1261"/>
      <c r="X459" s="1261"/>
      <c r="Y459" s="1261"/>
      <c r="Z459" s="1261"/>
      <c r="AA459" s="1261"/>
      <c r="AB459" s="1261"/>
      <c r="AC459" s="1261"/>
      <c r="AD459" s="1261"/>
      <c r="AE459" s="1261"/>
      <c r="AF459" s="1261"/>
      <c r="AG459" s="1261"/>
      <c r="AH459" s="1261"/>
      <c r="AI459" s="1261"/>
      <c r="AJ459" s="1261"/>
      <c r="AK459" s="1261"/>
      <c r="AL459" s="1261"/>
      <c r="AM459" s="1261"/>
      <c r="AN459" s="1261"/>
      <c r="AO459" s="1261"/>
      <c r="AP459" s="1261"/>
      <c r="AQ459" s="1261"/>
      <c r="AR459" s="1261"/>
      <c r="AS459" s="1261"/>
      <c r="AT459" s="1261"/>
      <c r="AU459" s="1261"/>
      <c r="AV459" s="1286">
        <f>SUM(AV460:AV465)</f>
        <v>11335944.499076849</v>
      </c>
      <c r="AW459" s="1261"/>
      <c r="AX459" s="1293"/>
      <c r="AY459" s="1293"/>
      <c r="AZ459" s="1270"/>
      <c r="BA459" s="1393"/>
      <c r="BB459" s="1374"/>
      <c r="BC459" s="1293"/>
      <c r="BD459" s="1293"/>
      <c r="BE459" s="1256"/>
      <c r="BF459" s="1256"/>
      <c r="BG459" s="1256"/>
      <c r="BH459" s="1256"/>
      <c r="BI459" s="1256"/>
      <c r="BJ459" s="1256"/>
      <c r="BK459" s="1256"/>
      <c r="BL459" s="1256"/>
      <c r="BM459" s="1256"/>
      <c r="BN459" s="1256"/>
      <c r="BO459" s="1256"/>
      <c r="BP459" s="1256"/>
      <c r="BQ459" s="1256"/>
      <c r="BR459" s="1256"/>
      <c r="BS459" s="1256"/>
      <c r="BT459" s="1256"/>
      <c r="BU459" s="1256"/>
      <c r="BV459" s="1256"/>
      <c r="BW459" s="1256"/>
      <c r="BX459" s="1256"/>
      <c r="BY459" s="1256"/>
    </row>
    <row r="460" spans="1:77" s="1281" customFormat="1" ht="30" hidden="1">
      <c r="A460" s="1386"/>
      <c r="B460" s="1305" t="s">
        <v>111</v>
      </c>
      <c r="C460" s="1346" t="s">
        <v>211</v>
      </c>
      <c r="D460" s="1277"/>
      <c r="E460" s="1277"/>
      <c r="F460" s="1277"/>
      <c r="G460" s="1277"/>
      <c r="H460" s="1270"/>
      <c r="I460" s="1277"/>
      <c r="J460" s="1277"/>
      <c r="K460" s="1277"/>
      <c r="L460" s="1347" t="s">
        <v>214</v>
      </c>
      <c r="M460" s="1306" t="s">
        <v>732</v>
      </c>
      <c r="N460" s="1277"/>
      <c r="O460" s="1277"/>
      <c r="P460" s="1277"/>
      <c r="Q460" s="1277"/>
      <c r="R460" s="1348" t="s">
        <v>216</v>
      </c>
      <c r="S460" s="1332">
        <v>0</v>
      </c>
      <c r="T460" s="1349" t="s">
        <v>220</v>
      </c>
      <c r="U460" s="1307"/>
      <c r="V460" s="1307"/>
      <c r="W460" s="1307"/>
      <c r="X460" s="1307"/>
      <c r="Y460" s="1307"/>
      <c r="Z460" s="1277"/>
      <c r="AA460" s="1277"/>
      <c r="AB460" s="1277"/>
      <c r="AC460" s="1277"/>
      <c r="AD460" s="1277"/>
      <c r="AE460" s="1277"/>
      <c r="AF460" s="1277"/>
      <c r="AG460" s="1277"/>
      <c r="AH460" s="1277"/>
      <c r="AI460" s="1277"/>
      <c r="AJ460" s="1277"/>
      <c r="AK460" s="1277"/>
      <c r="AL460" s="1277"/>
      <c r="AM460" s="1277"/>
      <c r="AN460" s="1277"/>
      <c r="AO460" s="1277"/>
      <c r="AP460" s="1277"/>
      <c r="AQ460" s="1347" t="s">
        <v>204</v>
      </c>
      <c r="AR460" s="1347" t="s">
        <v>167</v>
      </c>
      <c r="AS460" s="1277"/>
      <c r="AT460" s="1277"/>
      <c r="AU460" s="1277"/>
      <c r="AV460" s="1350">
        <v>262500</v>
      </c>
      <c r="AW460" s="1270"/>
      <c r="AX460" s="1307"/>
      <c r="AY460" s="1307"/>
      <c r="AZ460" s="1270"/>
      <c r="BA460" s="1392" t="s">
        <v>1840</v>
      </c>
      <c r="BB460" s="1374"/>
      <c r="BC460" s="1307"/>
      <c r="BD460" s="1307"/>
      <c r="BE460" s="1280"/>
      <c r="BF460" s="1280"/>
      <c r="BG460" s="1280"/>
      <c r="BH460" s="1280"/>
      <c r="BI460" s="1280"/>
      <c r="BJ460" s="1280"/>
      <c r="BK460" s="1280"/>
      <c r="BL460" s="1280"/>
      <c r="BM460" s="1280"/>
      <c r="BN460" s="1280"/>
      <c r="BO460" s="1280"/>
      <c r="BP460" s="1280"/>
      <c r="BQ460" s="1280"/>
      <c r="BR460" s="1280"/>
      <c r="BS460" s="1280"/>
      <c r="BT460" s="1280"/>
      <c r="BU460" s="1280"/>
      <c r="BV460" s="1280"/>
      <c r="BW460" s="1280"/>
      <c r="BX460" s="1280"/>
      <c r="BY460" s="1280"/>
    </row>
    <row r="461" spans="1:77" s="1257" customFormat="1" hidden="1">
      <c r="A461" s="1380"/>
      <c r="B461" s="1273"/>
      <c r="C461" s="1330" t="s">
        <v>212</v>
      </c>
      <c r="D461" s="1262"/>
      <c r="E461" s="1262"/>
      <c r="F461" s="1262"/>
      <c r="G461" s="1262"/>
      <c r="H461" s="1270"/>
      <c r="I461" s="1262"/>
      <c r="J461" s="1262"/>
      <c r="K461" s="1262"/>
      <c r="L461" s="1331" t="s">
        <v>215</v>
      </c>
      <c r="M461" s="1289" t="s">
        <v>732</v>
      </c>
      <c r="N461" s="1262"/>
      <c r="O461" s="1262"/>
      <c r="P461" s="1262"/>
      <c r="Q461" s="1262"/>
      <c r="R461" s="1332" t="s">
        <v>145</v>
      </c>
      <c r="S461" s="1332">
        <v>0</v>
      </c>
      <c r="T461" s="1333" t="s">
        <v>221</v>
      </c>
      <c r="U461" s="1270"/>
      <c r="V461" s="1270"/>
      <c r="W461" s="1270"/>
      <c r="X461" s="1270"/>
      <c r="Y461" s="1270"/>
      <c r="Z461" s="1262"/>
      <c r="AA461" s="1262"/>
      <c r="AB461" s="1262"/>
      <c r="AC461" s="1262"/>
      <c r="AD461" s="1262"/>
      <c r="AE461" s="1262"/>
      <c r="AF461" s="1262"/>
      <c r="AG461" s="1262"/>
      <c r="AH461" s="1262"/>
      <c r="AI461" s="1262"/>
      <c r="AJ461" s="1262"/>
      <c r="AK461" s="1262"/>
      <c r="AL461" s="1262"/>
      <c r="AM461" s="1262"/>
      <c r="AN461" s="1262"/>
      <c r="AO461" s="1262"/>
      <c r="AP461" s="1262"/>
      <c r="AQ461" s="1331" t="s">
        <v>204</v>
      </c>
      <c r="AR461" s="1331" t="s">
        <v>240</v>
      </c>
      <c r="AS461" s="1262"/>
      <c r="AT461" s="1262"/>
      <c r="AU461" s="1262"/>
      <c r="AV461" s="1334">
        <v>175000</v>
      </c>
      <c r="AW461" s="1270"/>
      <c r="AX461" s="1270"/>
      <c r="AY461" s="1270"/>
      <c r="AZ461" s="1270"/>
      <c r="BA461" s="1392" t="s">
        <v>1840</v>
      </c>
      <c r="BB461" s="1374"/>
      <c r="BC461" s="1270"/>
      <c r="BD461" s="1270"/>
      <c r="BE461" s="1256"/>
      <c r="BF461" s="1256"/>
      <c r="BG461" s="1256"/>
      <c r="BH461" s="1256"/>
      <c r="BI461" s="1256"/>
      <c r="BJ461" s="1256"/>
      <c r="BK461" s="1256"/>
      <c r="BL461" s="1256"/>
      <c r="BM461" s="1256"/>
      <c r="BN461" s="1256"/>
      <c r="BO461" s="1256"/>
      <c r="BP461" s="1256"/>
      <c r="BQ461" s="1256"/>
      <c r="BR461" s="1256"/>
      <c r="BS461" s="1256"/>
      <c r="BT461" s="1256"/>
      <c r="BU461" s="1256"/>
      <c r="BV461" s="1256"/>
      <c r="BW461" s="1256"/>
      <c r="BX461" s="1256"/>
      <c r="BY461" s="1256"/>
    </row>
    <row r="462" spans="1:77" s="1257" customFormat="1" hidden="1">
      <c r="A462" s="1380"/>
      <c r="B462" s="1273"/>
      <c r="C462" s="1330" t="s">
        <v>212</v>
      </c>
      <c r="D462" s="1262"/>
      <c r="E462" s="1262"/>
      <c r="F462" s="1262"/>
      <c r="G462" s="1262"/>
      <c r="H462" s="1270"/>
      <c r="I462" s="1262"/>
      <c r="J462" s="1262"/>
      <c r="K462" s="1262"/>
      <c r="L462" s="1331" t="s">
        <v>215</v>
      </c>
      <c r="M462" s="1270"/>
      <c r="N462" s="1262"/>
      <c r="O462" s="1262"/>
      <c r="P462" s="1262"/>
      <c r="Q462" s="1262"/>
      <c r="R462" s="1332" t="s">
        <v>217</v>
      </c>
      <c r="S462" s="1332">
        <v>0</v>
      </c>
      <c r="T462" s="1333" t="s">
        <v>221</v>
      </c>
      <c r="U462" s="1270"/>
      <c r="V462" s="1270"/>
      <c r="W462" s="1270"/>
      <c r="X462" s="1270"/>
      <c r="Y462" s="1270"/>
      <c r="Z462" s="1262"/>
      <c r="AA462" s="1262"/>
      <c r="AB462" s="1262"/>
      <c r="AC462" s="1262"/>
      <c r="AD462" s="1262"/>
      <c r="AE462" s="1262"/>
      <c r="AF462" s="1262"/>
      <c r="AG462" s="1262"/>
      <c r="AH462" s="1262"/>
      <c r="AI462" s="1262"/>
      <c r="AJ462" s="1262"/>
      <c r="AK462" s="1262"/>
      <c r="AL462" s="1262"/>
      <c r="AM462" s="1262"/>
      <c r="AN462" s="1262"/>
      <c r="AO462" s="1262"/>
      <c r="AP462" s="1262"/>
      <c r="AQ462" s="1331" t="s">
        <v>204</v>
      </c>
      <c r="AR462" s="1331" t="s">
        <v>241</v>
      </c>
      <c r="AS462" s="1262"/>
      <c r="AT462" s="1262"/>
      <c r="AU462" s="1262"/>
      <c r="AV462" s="1334">
        <v>227500</v>
      </c>
      <c r="AW462" s="1270"/>
      <c r="AX462" s="1270"/>
      <c r="AY462" s="1270"/>
      <c r="AZ462" s="1270"/>
      <c r="BA462" s="1392" t="s">
        <v>1840</v>
      </c>
      <c r="BB462" s="1374"/>
      <c r="BC462" s="1270"/>
      <c r="BD462" s="1270"/>
      <c r="BE462" s="1256"/>
      <c r="BF462" s="1256"/>
      <c r="BG462" s="1256"/>
      <c r="BH462" s="1256"/>
      <c r="BI462" s="1256"/>
      <c r="BJ462" s="1256"/>
      <c r="BK462" s="1256"/>
      <c r="BL462" s="1256"/>
      <c r="BM462" s="1256"/>
      <c r="BN462" s="1256"/>
      <c r="BO462" s="1256"/>
      <c r="BP462" s="1256"/>
      <c r="BQ462" s="1256"/>
      <c r="BR462" s="1256"/>
      <c r="BS462" s="1256"/>
      <c r="BT462" s="1256"/>
      <c r="BU462" s="1256"/>
      <c r="BV462" s="1256"/>
      <c r="BW462" s="1256"/>
      <c r="BX462" s="1256"/>
      <c r="BY462" s="1256"/>
    </row>
    <row r="463" spans="1:77" s="1257" customFormat="1" ht="30" hidden="1">
      <c r="A463" s="1380"/>
      <c r="B463" s="1273"/>
      <c r="C463" s="1330" t="s">
        <v>211</v>
      </c>
      <c r="D463" s="1262"/>
      <c r="E463" s="1262"/>
      <c r="F463" s="1262"/>
      <c r="G463" s="1262"/>
      <c r="H463" s="1270" t="s">
        <v>1193</v>
      </c>
      <c r="I463" s="1262"/>
      <c r="J463" s="1262"/>
      <c r="K463" s="1262"/>
      <c r="L463" s="1331" t="s">
        <v>214</v>
      </c>
      <c r="M463" s="1306" t="s">
        <v>1571</v>
      </c>
      <c r="N463" s="1262"/>
      <c r="O463" s="1262"/>
      <c r="P463" s="1262"/>
      <c r="Q463" s="1262"/>
      <c r="R463" s="1332" t="s">
        <v>218</v>
      </c>
      <c r="S463" s="1332">
        <v>0</v>
      </c>
      <c r="T463" s="1333" t="s">
        <v>221</v>
      </c>
      <c r="U463" s="1270"/>
      <c r="V463" s="1270"/>
      <c r="W463" s="1270"/>
      <c r="X463" s="1270"/>
      <c r="Y463" s="1270"/>
      <c r="Z463" s="1262"/>
      <c r="AA463" s="1262"/>
      <c r="AB463" s="1262"/>
      <c r="AC463" s="1262"/>
      <c r="AD463" s="1262"/>
      <c r="AE463" s="1262"/>
      <c r="AF463" s="1262"/>
      <c r="AG463" s="1262"/>
      <c r="AH463" s="1262"/>
      <c r="AI463" s="1262"/>
      <c r="AJ463" s="1262"/>
      <c r="AK463" s="1262"/>
      <c r="AL463" s="1262"/>
      <c r="AM463" s="1262"/>
      <c r="AN463" s="1262"/>
      <c r="AO463" s="1262"/>
      <c r="AP463" s="1262"/>
      <c r="AQ463" s="1331" t="s">
        <v>204</v>
      </c>
      <c r="AR463" s="1331" t="s">
        <v>167</v>
      </c>
      <c r="AS463" s="1262"/>
      <c r="AT463" s="1262"/>
      <c r="AU463" s="1262"/>
      <c r="AV463" s="1334">
        <v>262500</v>
      </c>
      <c r="AW463" s="1291" t="s">
        <v>123</v>
      </c>
      <c r="AX463" s="1270"/>
      <c r="AY463" s="1270" t="s">
        <v>1646</v>
      </c>
      <c r="AZ463" s="1270" t="s">
        <v>1193</v>
      </c>
      <c r="BA463" s="1385"/>
      <c r="BB463" s="1374"/>
      <c r="BC463" s="1270"/>
      <c r="BD463" s="1270"/>
      <c r="BE463" s="1256"/>
      <c r="BF463" s="1256"/>
      <c r="BG463" s="1256"/>
      <c r="BH463" s="1256"/>
      <c r="BI463" s="1256"/>
      <c r="BJ463" s="1256"/>
      <c r="BK463" s="1256"/>
      <c r="BL463" s="1256"/>
      <c r="BM463" s="1256"/>
      <c r="BN463" s="1256"/>
      <c r="BO463" s="1256"/>
      <c r="BP463" s="1256"/>
      <c r="BQ463" s="1256"/>
      <c r="BR463" s="1256"/>
      <c r="BS463" s="1256"/>
      <c r="BT463" s="1256"/>
      <c r="BU463" s="1256"/>
      <c r="BV463" s="1256"/>
      <c r="BW463" s="1256"/>
      <c r="BX463" s="1256"/>
      <c r="BY463" s="1256"/>
    </row>
    <row r="464" spans="1:77" s="1257" customFormat="1" ht="30" hidden="1">
      <c r="A464" s="1380"/>
      <c r="B464" s="1273"/>
      <c r="C464" s="1330" t="s">
        <v>211</v>
      </c>
      <c r="D464" s="1262"/>
      <c r="E464" s="1262"/>
      <c r="F464" s="1262"/>
      <c r="G464" s="1262"/>
      <c r="H464" s="1270"/>
      <c r="I464" s="1262"/>
      <c r="J464" s="1262"/>
      <c r="K464" s="1262"/>
      <c r="L464" s="1331" t="s">
        <v>214</v>
      </c>
      <c r="M464" s="1306" t="s">
        <v>1572</v>
      </c>
      <c r="N464" s="1262"/>
      <c r="O464" s="1262"/>
      <c r="P464" s="1262"/>
      <c r="Q464" s="1262"/>
      <c r="R464" s="1332" t="s">
        <v>218</v>
      </c>
      <c r="S464" s="1332">
        <v>0</v>
      </c>
      <c r="T464" s="1333" t="s">
        <v>221</v>
      </c>
      <c r="U464" s="1270"/>
      <c r="V464" s="1270"/>
      <c r="W464" s="1270"/>
      <c r="X464" s="1270"/>
      <c r="Y464" s="1270"/>
      <c r="Z464" s="1262"/>
      <c r="AA464" s="1262"/>
      <c r="AB464" s="1262"/>
      <c r="AC464" s="1262"/>
      <c r="AD464" s="1262"/>
      <c r="AE464" s="1262"/>
      <c r="AF464" s="1262"/>
      <c r="AG464" s="1262"/>
      <c r="AH464" s="1262"/>
      <c r="AI464" s="1262"/>
      <c r="AJ464" s="1262"/>
      <c r="AK464" s="1262"/>
      <c r="AL464" s="1262"/>
      <c r="AM464" s="1262"/>
      <c r="AN464" s="1262"/>
      <c r="AO464" s="1262"/>
      <c r="AP464" s="1262"/>
      <c r="AQ464" s="1331" t="s">
        <v>204</v>
      </c>
      <c r="AR464" s="1331" t="s">
        <v>167</v>
      </c>
      <c r="AS464" s="1262"/>
      <c r="AT464" s="1262"/>
      <c r="AU464" s="1262"/>
      <c r="AV464" s="1334">
        <v>262500</v>
      </c>
      <c r="AW464" s="1270"/>
      <c r="AX464" s="1270"/>
      <c r="AY464" s="1270"/>
      <c r="AZ464" s="1270"/>
      <c r="BA464" s="1392" t="s">
        <v>1840</v>
      </c>
      <c r="BB464" s="1374"/>
      <c r="BC464" s="1270"/>
      <c r="BD464" s="1270"/>
      <c r="BE464" s="1256"/>
      <c r="BF464" s="1256"/>
      <c r="BG464" s="1256"/>
      <c r="BH464" s="1256"/>
      <c r="BI464" s="1256"/>
      <c r="BJ464" s="1256"/>
      <c r="BK464" s="1256"/>
      <c r="BL464" s="1256"/>
      <c r="BM464" s="1256"/>
      <c r="BN464" s="1256"/>
      <c r="BO464" s="1256"/>
      <c r="BP464" s="1256"/>
      <c r="BQ464" s="1256"/>
      <c r="BR464" s="1256"/>
      <c r="BS464" s="1256"/>
      <c r="BT464" s="1256"/>
      <c r="BU464" s="1256"/>
      <c r="BV464" s="1256"/>
      <c r="BW464" s="1256"/>
      <c r="BX464" s="1256"/>
      <c r="BY464" s="1256"/>
    </row>
    <row r="465" spans="1:77" s="1257" customFormat="1" hidden="1">
      <c r="A465" s="1380"/>
      <c r="B465" s="1273"/>
      <c r="C465" s="1330" t="s">
        <v>213</v>
      </c>
      <c r="D465" s="1262"/>
      <c r="E465" s="1262"/>
      <c r="F465" s="1262"/>
      <c r="G465" s="1262"/>
      <c r="H465" s="1270"/>
      <c r="I465" s="1262"/>
      <c r="J465" s="1262"/>
      <c r="K465" s="1262"/>
      <c r="L465" s="1331"/>
      <c r="M465" s="1289" t="s">
        <v>732</v>
      </c>
      <c r="N465" s="1262"/>
      <c r="O465" s="1262"/>
      <c r="P465" s="1262"/>
      <c r="Q465" s="1262"/>
      <c r="R465" s="1332" t="s">
        <v>219</v>
      </c>
      <c r="S465" s="1332">
        <v>0</v>
      </c>
      <c r="T465" s="1333"/>
      <c r="U465" s="1270"/>
      <c r="V465" s="1270"/>
      <c r="W465" s="1270"/>
      <c r="X465" s="1270"/>
      <c r="Y465" s="1270"/>
      <c r="Z465" s="1262"/>
      <c r="AA465" s="1262"/>
      <c r="AB465" s="1262"/>
      <c r="AC465" s="1262"/>
      <c r="AD465" s="1262"/>
      <c r="AE465" s="1262"/>
      <c r="AF465" s="1262"/>
      <c r="AG465" s="1262"/>
      <c r="AH465" s="1262"/>
      <c r="AI465" s="1262"/>
      <c r="AJ465" s="1262"/>
      <c r="AK465" s="1262"/>
      <c r="AL465" s="1262"/>
      <c r="AM465" s="1262"/>
      <c r="AN465" s="1262"/>
      <c r="AO465" s="1262"/>
      <c r="AP465" s="1262"/>
      <c r="AQ465" s="1331" t="s">
        <v>204</v>
      </c>
      <c r="AR465" s="1331">
        <v>2009</v>
      </c>
      <c r="AS465" s="1262"/>
      <c r="AT465" s="1262"/>
      <c r="AU465" s="1262"/>
      <c r="AV465" s="1334">
        <v>10145944.499076849</v>
      </c>
      <c r="AW465" s="1270"/>
      <c r="AX465" s="1270"/>
      <c r="AY465" s="1270"/>
      <c r="AZ465" s="1270"/>
      <c r="BA465" s="1392" t="s">
        <v>1840</v>
      </c>
      <c r="BB465" s="1374"/>
      <c r="BC465" s="1270"/>
      <c r="BD465" s="1270"/>
      <c r="BE465" s="1256"/>
      <c r="BF465" s="1256"/>
      <c r="BG465" s="1256"/>
      <c r="BH465" s="1256"/>
      <c r="BI465" s="1256"/>
      <c r="BJ465" s="1256"/>
      <c r="BK465" s="1256"/>
      <c r="BL465" s="1256"/>
      <c r="BM465" s="1256"/>
      <c r="BN465" s="1256"/>
      <c r="BO465" s="1256"/>
      <c r="BP465" s="1256"/>
      <c r="BQ465" s="1256"/>
      <c r="BR465" s="1256"/>
      <c r="BS465" s="1256"/>
      <c r="BT465" s="1256"/>
      <c r="BU465" s="1256"/>
      <c r="BV465" s="1256"/>
      <c r="BW465" s="1256"/>
      <c r="BX465" s="1256"/>
      <c r="BY465" s="1256"/>
    </row>
    <row r="466" spans="1:77" s="1257" customFormat="1" ht="14" hidden="1">
      <c r="A466" s="1380"/>
      <c r="B466" s="1273"/>
      <c r="C466" s="1273"/>
      <c r="D466" s="1261"/>
      <c r="E466" s="1261"/>
      <c r="F466" s="1261"/>
      <c r="G466" s="1261"/>
      <c r="H466" s="1270"/>
      <c r="I466" s="1261"/>
      <c r="J466" s="1261"/>
      <c r="K466" s="1261"/>
      <c r="L466" s="1261"/>
      <c r="M466" s="1261"/>
      <c r="N466" s="1261"/>
      <c r="O466" s="1261"/>
      <c r="P466" s="1261"/>
      <c r="Q466" s="1261"/>
      <c r="R466" s="1261"/>
      <c r="S466" s="1261"/>
      <c r="T466" s="1261"/>
      <c r="U466" s="1261"/>
      <c r="V466" s="1261"/>
      <c r="W466" s="1261"/>
      <c r="X466" s="1261"/>
      <c r="Y466" s="1261"/>
      <c r="Z466" s="1261"/>
      <c r="AA466" s="1261"/>
      <c r="AB466" s="1261"/>
      <c r="AC466" s="1261"/>
      <c r="AD466" s="1261"/>
      <c r="AE466" s="1261"/>
      <c r="AF466" s="1261"/>
      <c r="AG466" s="1261"/>
      <c r="AH466" s="1261"/>
      <c r="AI466" s="1261"/>
      <c r="AJ466" s="1261"/>
      <c r="AK466" s="1261"/>
      <c r="AL466" s="1261"/>
      <c r="AM466" s="1261"/>
      <c r="AN466" s="1261"/>
      <c r="AO466" s="1261"/>
      <c r="AP466" s="1261"/>
      <c r="AQ466" s="1261"/>
      <c r="AR466" s="1261"/>
      <c r="AS466" s="1261"/>
      <c r="AT466" s="1261"/>
      <c r="AU466" s="1261"/>
      <c r="AV466" s="1293"/>
      <c r="AW466" s="1261"/>
      <c r="AX466" s="1293"/>
      <c r="AY466" s="1293"/>
      <c r="AZ466" s="1270"/>
      <c r="BA466" s="1393"/>
      <c r="BB466" s="1374"/>
      <c r="BC466" s="1293"/>
      <c r="BD466" s="1293"/>
      <c r="BE466" s="1256"/>
      <c r="BF466" s="1256"/>
      <c r="BG466" s="1256"/>
      <c r="BH466" s="1256"/>
      <c r="BI466" s="1256"/>
      <c r="BJ466" s="1256"/>
      <c r="BK466" s="1256"/>
      <c r="BL466" s="1256"/>
      <c r="BM466" s="1256"/>
      <c r="BN466" s="1256"/>
      <c r="BO466" s="1256"/>
      <c r="BP466" s="1256"/>
      <c r="BQ466" s="1256"/>
      <c r="BR466" s="1256"/>
      <c r="BS466" s="1256"/>
      <c r="BT466" s="1256"/>
      <c r="BU466" s="1256"/>
      <c r="BV466" s="1256"/>
      <c r="BW466" s="1256"/>
      <c r="BX466" s="1256"/>
      <c r="BY466" s="1256"/>
    </row>
    <row r="467" spans="1:77" s="1257" customFormat="1" hidden="1">
      <c r="A467" s="1380" t="s">
        <v>39</v>
      </c>
      <c r="B467" s="1273" t="s">
        <v>40</v>
      </c>
      <c r="C467" s="1273"/>
      <c r="D467" s="1261"/>
      <c r="E467" s="1261"/>
      <c r="F467" s="1261"/>
      <c r="G467" s="1261"/>
      <c r="H467" s="1270"/>
      <c r="I467" s="1261"/>
      <c r="J467" s="1261"/>
      <c r="K467" s="1261"/>
      <c r="L467" s="1261"/>
      <c r="M467" s="1261"/>
      <c r="N467" s="1261"/>
      <c r="O467" s="1261"/>
      <c r="P467" s="1261"/>
      <c r="Q467" s="1261"/>
      <c r="R467" s="1261"/>
      <c r="S467" s="1261"/>
      <c r="T467" s="1261"/>
      <c r="U467" s="1261"/>
      <c r="V467" s="1261"/>
      <c r="W467" s="1261"/>
      <c r="X467" s="1261"/>
      <c r="Y467" s="1261"/>
      <c r="Z467" s="1261"/>
      <c r="AA467" s="1261"/>
      <c r="AB467" s="1261"/>
      <c r="AC467" s="1261"/>
      <c r="AD467" s="1261"/>
      <c r="AE467" s="1261"/>
      <c r="AF467" s="1261"/>
      <c r="AG467" s="1261"/>
      <c r="AH467" s="1261"/>
      <c r="AI467" s="1261"/>
      <c r="AJ467" s="1261"/>
      <c r="AK467" s="1261"/>
      <c r="AL467" s="1261"/>
      <c r="AM467" s="1261"/>
      <c r="AN467" s="1261"/>
      <c r="AO467" s="1261"/>
      <c r="AP467" s="1261"/>
      <c r="AQ467" s="1261"/>
      <c r="AR467" s="1261"/>
      <c r="AS467" s="1261"/>
      <c r="AT467" s="1261"/>
      <c r="AU467" s="1261"/>
      <c r="AV467" s="1293"/>
      <c r="AW467" s="1261"/>
      <c r="AX467" s="1293"/>
      <c r="AY467" s="1293"/>
      <c r="AZ467" s="1270"/>
      <c r="BA467" s="1393"/>
      <c r="BB467" s="1374"/>
      <c r="BC467" s="1293"/>
      <c r="BD467" s="1293"/>
      <c r="BE467" s="1256"/>
      <c r="BF467" s="1256"/>
      <c r="BG467" s="1256"/>
      <c r="BH467" s="1256"/>
      <c r="BI467" s="1256"/>
      <c r="BJ467" s="1256"/>
      <c r="BK467" s="1256"/>
      <c r="BL467" s="1256"/>
      <c r="BM467" s="1256"/>
      <c r="BN467" s="1256"/>
      <c r="BO467" s="1256"/>
      <c r="BP467" s="1256"/>
      <c r="BQ467" s="1256"/>
      <c r="BR467" s="1256"/>
      <c r="BS467" s="1256"/>
      <c r="BT467" s="1256"/>
      <c r="BU467" s="1256"/>
      <c r="BV467" s="1256"/>
      <c r="BW467" s="1256"/>
      <c r="BX467" s="1256"/>
      <c r="BY467" s="1256"/>
    </row>
    <row r="468" spans="1:77" s="1257" customFormat="1" hidden="1">
      <c r="A468" s="1380"/>
      <c r="B468" s="1273" t="s">
        <v>111</v>
      </c>
      <c r="C468" s="1273" t="s">
        <v>145</v>
      </c>
      <c r="D468" s="1261" t="s">
        <v>145</v>
      </c>
      <c r="E468" s="1261" t="s">
        <v>145</v>
      </c>
      <c r="F468" s="1261" t="s">
        <v>145</v>
      </c>
      <c r="G468" s="1261" t="s">
        <v>145</v>
      </c>
      <c r="H468" s="1270"/>
      <c r="I468" s="1261" t="s">
        <v>145</v>
      </c>
      <c r="J468" s="1261" t="s">
        <v>145</v>
      </c>
      <c r="K468" s="1261"/>
      <c r="L468" s="1261" t="s">
        <v>145</v>
      </c>
      <c r="M468" s="1261" t="s">
        <v>145</v>
      </c>
      <c r="N468" s="1261" t="s">
        <v>145</v>
      </c>
      <c r="O468" s="1261" t="s">
        <v>145</v>
      </c>
      <c r="P468" s="1261" t="s">
        <v>145</v>
      </c>
      <c r="Q468" s="1261" t="s">
        <v>145</v>
      </c>
      <c r="R468" s="1261" t="s">
        <v>145</v>
      </c>
      <c r="S468" s="1261" t="s">
        <v>145</v>
      </c>
      <c r="T468" s="1261" t="s">
        <v>145</v>
      </c>
      <c r="U468" s="1261" t="s">
        <v>145</v>
      </c>
      <c r="V468" s="1262"/>
      <c r="W468" s="1261" t="s">
        <v>145</v>
      </c>
      <c r="X468" s="1261" t="s">
        <v>145</v>
      </c>
      <c r="Y468" s="1261" t="s">
        <v>145</v>
      </c>
      <c r="Z468" s="1261" t="s">
        <v>145</v>
      </c>
      <c r="AA468" s="1261" t="s">
        <v>145</v>
      </c>
      <c r="AB468" s="1261" t="s">
        <v>145</v>
      </c>
      <c r="AC468" s="1261" t="s">
        <v>145</v>
      </c>
      <c r="AD468" s="1261" t="s">
        <v>145</v>
      </c>
      <c r="AE468" s="1261" t="s">
        <v>145</v>
      </c>
      <c r="AF468" s="1261" t="s">
        <v>145</v>
      </c>
      <c r="AG468" s="1261" t="s">
        <v>145</v>
      </c>
      <c r="AH468" s="1261" t="s">
        <v>145</v>
      </c>
      <c r="AI468" s="1261" t="s">
        <v>145</v>
      </c>
      <c r="AJ468" s="1261" t="s">
        <v>145</v>
      </c>
      <c r="AK468" s="1261" t="s">
        <v>145</v>
      </c>
      <c r="AL468" s="1261" t="s">
        <v>145</v>
      </c>
      <c r="AM468" s="1261" t="s">
        <v>145</v>
      </c>
      <c r="AN468" s="1261" t="s">
        <v>145</v>
      </c>
      <c r="AO468" s="1261" t="s">
        <v>145</v>
      </c>
      <c r="AP468" s="1261" t="s">
        <v>145</v>
      </c>
      <c r="AQ468" s="1261" t="s">
        <v>145</v>
      </c>
      <c r="AR468" s="1261" t="s">
        <v>145</v>
      </c>
      <c r="AS468" s="1261" t="s">
        <v>145</v>
      </c>
      <c r="AT468" s="1261" t="s">
        <v>145</v>
      </c>
      <c r="AU468" s="1261" t="s">
        <v>145</v>
      </c>
      <c r="AV468" s="1293" t="s">
        <v>145</v>
      </c>
      <c r="AW468" s="1261" t="s">
        <v>145</v>
      </c>
      <c r="AX468" s="1293" t="s">
        <v>145</v>
      </c>
      <c r="AY468" s="1293" t="s">
        <v>145</v>
      </c>
      <c r="AZ468" s="1270"/>
      <c r="BA468" s="1393" t="s">
        <v>145</v>
      </c>
      <c r="BB468" s="1298"/>
      <c r="BC468" s="1293" t="s">
        <v>145</v>
      </c>
      <c r="BD468" s="1293" t="s">
        <v>145</v>
      </c>
      <c r="BE468" s="1256"/>
      <c r="BF468" s="1256"/>
      <c r="BG468" s="1256"/>
      <c r="BH468" s="1256"/>
      <c r="BI468" s="1256"/>
      <c r="BJ468" s="1256"/>
      <c r="BK468" s="1256"/>
      <c r="BL468" s="1256"/>
      <c r="BM468" s="1256"/>
      <c r="BN468" s="1256"/>
      <c r="BO468" s="1256"/>
      <c r="BP468" s="1256"/>
      <c r="BQ468" s="1256"/>
      <c r="BR468" s="1256"/>
      <c r="BS468" s="1256"/>
      <c r="BT468" s="1256"/>
      <c r="BU468" s="1256"/>
      <c r="BV468" s="1256"/>
      <c r="BW468" s="1256"/>
      <c r="BX468" s="1256"/>
      <c r="BY468" s="1256"/>
    </row>
    <row r="469" spans="1:77" s="1257" customFormat="1" ht="14" hidden="1">
      <c r="A469" s="1380"/>
      <c r="B469" s="1273"/>
      <c r="C469" s="1273"/>
      <c r="D469" s="1261"/>
      <c r="E469" s="1261"/>
      <c r="F469" s="1261"/>
      <c r="G469" s="1261"/>
      <c r="H469" s="1270"/>
      <c r="I469" s="1261"/>
      <c r="J469" s="1261"/>
      <c r="K469" s="1261"/>
      <c r="L469" s="1261"/>
      <c r="M469" s="1261"/>
      <c r="N469" s="1261"/>
      <c r="O469" s="1261"/>
      <c r="P469" s="1261"/>
      <c r="Q469" s="1261"/>
      <c r="R469" s="1261"/>
      <c r="S469" s="1261"/>
      <c r="T469" s="1261"/>
      <c r="U469" s="1261"/>
      <c r="V469" s="1261"/>
      <c r="W469" s="1261"/>
      <c r="X469" s="1261"/>
      <c r="Y469" s="1261"/>
      <c r="Z469" s="1261"/>
      <c r="AA469" s="1261"/>
      <c r="AB469" s="1261"/>
      <c r="AC469" s="1261"/>
      <c r="AD469" s="1261"/>
      <c r="AE469" s="1261"/>
      <c r="AF469" s="1261"/>
      <c r="AG469" s="1261"/>
      <c r="AH469" s="1261"/>
      <c r="AI469" s="1261"/>
      <c r="AJ469" s="1261"/>
      <c r="AK469" s="1261"/>
      <c r="AL469" s="1261"/>
      <c r="AM469" s="1261"/>
      <c r="AN469" s="1261"/>
      <c r="AO469" s="1261"/>
      <c r="AP469" s="1261"/>
      <c r="AQ469" s="1261"/>
      <c r="AR469" s="1261"/>
      <c r="AS469" s="1261"/>
      <c r="AT469" s="1261"/>
      <c r="AU469" s="1261"/>
      <c r="AV469" s="1293"/>
      <c r="AW469" s="1261"/>
      <c r="AX469" s="1293"/>
      <c r="AY469" s="1293"/>
      <c r="AZ469" s="1270"/>
      <c r="BA469" s="1393"/>
      <c r="BB469" s="1374"/>
      <c r="BC469" s="1293"/>
      <c r="BD469" s="1293"/>
      <c r="BE469" s="1256"/>
      <c r="BF469" s="1256"/>
      <c r="BG469" s="1256"/>
      <c r="BH469" s="1256"/>
      <c r="BI469" s="1256"/>
      <c r="BJ469" s="1256"/>
      <c r="BK469" s="1256"/>
      <c r="BL469" s="1256"/>
      <c r="BM469" s="1256"/>
      <c r="BN469" s="1256"/>
      <c r="BO469" s="1256"/>
      <c r="BP469" s="1256"/>
      <c r="BQ469" s="1256"/>
      <c r="BR469" s="1256"/>
      <c r="BS469" s="1256"/>
      <c r="BT469" s="1256"/>
      <c r="BU469" s="1256"/>
      <c r="BV469" s="1256"/>
      <c r="BW469" s="1256"/>
      <c r="BX469" s="1256"/>
      <c r="BY469" s="1256"/>
    </row>
    <row r="470" spans="1:77" s="1288" customFormat="1" ht="21.75" hidden="1" customHeight="1">
      <c r="A470" s="1380" t="s">
        <v>41</v>
      </c>
      <c r="B470" s="1283" t="s">
        <v>42</v>
      </c>
      <c r="C470" s="1283"/>
      <c r="D470" s="1284"/>
      <c r="E470" s="1284"/>
      <c r="F470" s="1284"/>
      <c r="G470" s="1284"/>
      <c r="H470" s="1291"/>
      <c r="I470" s="1284"/>
      <c r="J470" s="1284"/>
      <c r="K470" s="1284"/>
      <c r="L470" s="1284"/>
      <c r="M470" s="1284"/>
      <c r="N470" s="1284"/>
      <c r="O470" s="1284"/>
      <c r="P470" s="1284"/>
      <c r="Q470" s="1284"/>
      <c r="R470" s="1284"/>
      <c r="S470" s="1284"/>
      <c r="T470" s="1284"/>
      <c r="U470" s="1284"/>
      <c r="V470" s="1284"/>
      <c r="W470" s="1284"/>
      <c r="X470" s="1284"/>
      <c r="Y470" s="1284"/>
      <c r="Z470" s="1284"/>
      <c r="AA470" s="1284"/>
      <c r="AB470" s="1284"/>
      <c r="AC470" s="1284"/>
      <c r="AD470" s="1284"/>
      <c r="AE470" s="1284"/>
      <c r="AF470" s="1284"/>
      <c r="AG470" s="1284"/>
      <c r="AH470" s="1284"/>
      <c r="AI470" s="1284"/>
      <c r="AJ470" s="1284"/>
      <c r="AK470" s="1284"/>
      <c r="AL470" s="1284"/>
      <c r="AM470" s="1284"/>
      <c r="AN470" s="1284"/>
      <c r="AO470" s="1284"/>
      <c r="AP470" s="1284"/>
      <c r="AQ470" s="1284"/>
      <c r="AR470" s="1284"/>
      <c r="AS470" s="1284"/>
      <c r="AT470" s="1284"/>
      <c r="AU470" s="1284"/>
      <c r="AV470" s="1286">
        <f>SUM(AV471:AV1017)</f>
        <v>31270668111.737953</v>
      </c>
      <c r="AW470" s="1284"/>
      <c r="AX470" s="1294"/>
      <c r="AY470" s="1294"/>
      <c r="AZ470" s="1291"/>
      <c r="BA470" s="1394"/>
      <c r="BB470" s="1375"/>
      <c r="BC470" s="1294"/>
      <c r="BD470" s="1294"/>
      <c r="BE470" s="1287"/>
      <c r="BF470" s="1287"/>
      <c r="BG470" s="1287"/>
      <c r="BH470" s="1287"/>
      <c r="BI470" s="1287"/>
      <c r="BJ470" s="1287"/>
      <c r="BK470" s="1287"/>
      <c r="BL470" s="1287"/>
      <c r="BM470" s="1287"/>
      <c r="BN470" s="1287"/>
      <c r="BO470" s="1287"/>
      <c r="BP470" s="1287"/>
      <c r="BQ470" s="1287"/>
      <c r="BR470" s="1287"/>
      <c r="BS470" s="1287"/>
      <c r="BT470" s="1287"/>
      <c r="BU470" s="1287"/>
      <c r="BV470" s="1287"/>
      <c r="BW470" s="1287"/>
      <c r="BX470" s="1287"/>
      <c r="BY470" s="1287"/>
    </row>
    <row r="471" spans="1:77" s="1257" customFormat="1" hidden="1">
      <c r="A471" s="1380"/>
      <c r="B471" s="1273" t="s">
        <v>111</v>
      </c>
      <c r="C471" s="1330" t="s">
        <v>242</v>
      </c>
      <c r="D471" s="1262"/>
      <c r="E471" s="1262"/>
      <c r="F471" s="1262"/>
      <c r="G471" s="1262"/>
      <c r="H471" s="1270" t="s">
        <v>1193</v>
      </c>
      <c r="I471" s="1262"/>
      <c r="J471" s="1262"/>
      <c r="K471" s="1262"/>
      <c r="L471" s="1331" t="s">
        <v>598</v>
      </c>
      <c r="M471" s="1331"/>
      <c r="N471" s="1262"/>
      <c r="O471" s="1262"/>
      <c r="P471" s="1262"/>
      <c r="Q471" s="1262"/>
      <c r="R471" s="1332" t="s">
        <v>734</v>
      </c>
      <c r="S471" s="1332">
        <v>0</v>
      </c>
      <c r="T471" s="1333" t="s">
        <v>222</v>
      </c>
      <c r="U471" s="1332">
        <v>0</v>
      </c>
      <c r="V471" s="1344"/>
      <c r="W471" s="1332">
        <v>0</v>
      </c>
      <c r="X471" s="1332">
        <v>0</v>
      </c>
      <c r="Y471" s="1332">
        <v>0</v>
      </c>
      <c r="Z471" s="1262"/>
      <c r="AA471" s="1262"/>
      <c r="AB471" s="1262"/>
      <c r="AC471" s="1262"/>
      <c r="AD471" s="1262"/>
      <c r="AE471" s="1262"/>
      <c r="AF471" s="1262"/>
      <c r="AG471" s="1262"/>
      <c r="AH471" s="1262"/>
      <c r="AI471" s="1262"/>
      <c r="AJ471" s="1262"/>
      <c r="AK471" s="1262"/>
      <c r="AL471" s="1262"/>
      <c r="AM471" s="1262"/>
      <c r="AN471" s="1262"/>
      <c r="AO471" s="1262"/>
      <c r="AP471" s="1262"/>
      <c r="AQ471" s="1331" t="s">
        <v>204</v>
      </c>
      <c r="AR471" s="1331" t="s">
        <v>850</v>
      </c>
      <c r="AS471" s="1262"/>
      <c r="AT471" s="1262"/>
      <c r="AU471" s="1262"/>
      <c r="AV471" s="1334">
        <v>1875000</v>
      </c>
      <c r="AW471" s="1270" t="s">
        <v>123</v>
      </c>
      <c r="AX471" s="1270"/>
      <c r="AY471" s="1270" t="s">
        <v>1599</v>
      </c>
      <c r="AZ471" s="1270" t="s">
        <v>1193</v>
      </c>
      <c r="BA471" s="1385"/>
      <c r="BB471" s="1374"/>
      <c r="BC471" s="1270"/>
      <c r="BD471" s="1270"/>
      <c r="BE471" s="1256"/>
      <c r="BF471" s="1256"/>
      <c r="BG471" s="1256"/>
      <c r="BH471" s="1256"/>
      <c r="BI471" s="1256"/>
      <c r="BJ471" s="1256"/>
      <c r="BK471" s="1256"/>
      <c r="BL471" s="1256"/>
      <c r="BM471" s="1256"/>
      <c r="BN471" s="1256"/>
      <c r="BO471" s="1256"/>
      <c r="BP471" s="1256"/>
      <c r="BQ471" s="1256"/>
      <c r="BR471" s="1256"/>
      <c r="BS471" s="1256"/>
      <c r="BT471" s="1256"/>
      <c r="BU471" s="1256"/>
      <c r="BV471" s="1256"/>
      <c r="BW471" s="1256"/>
      <c r="BX471" s="1256"/>
      <c r="BY471" s="1256"/>
    </row>
    <row r="472" spans="1:77" s="1256" customFormat="1" ht="30" hidden="1">
      <c r="A472" s="1380"/>
      <c r="B472" s="1273"/>
      <c r="C472" s="1330" t="s">
        <v>243</v>
      </c>
      <c r="D472" s="1262"/>
      <c r="E472" s="1262"/>
      <c r="F472" s="1262"/>
      <c r="G472" s="1262"/>
      <c r="H472" s="1270"/>
      <c r="I472" s="1262"/>
      <c r="J472" s="1262"/>
      <c r="K472" s="1262"/>
      <c r="L472" s="1331" t="s">
        <v>599</v>
      </c>
      <c r="M472" s="1331"/>
      <c r="N472" s="1262"/>
      <c r="O472" s="1262"/>
      <c r="P472" s="1262"/>
      <c r="Q472" s="1262"/>
      <c r="R472" s="1332" t="s">
        <v>735</v>
      </c>
      <c r="S472" s="1332">
        <v>0</v>
      </c>
      <c r="T472" s="1333" t="s">
        <v>223</v>
      </c>
      <c r="U472" s="1332">
        <v>0</v>
      </c>
      <c r="V472" s="1293" t="s">
        <v>145</v>
      </c>
      <c r="W472" s="1332">
        <v>0</v>
      </c>
      <c r="X472" s="1332">
        <v>0</v>
      </c>
      <c r="Y472" s="1332">
        <v>0</v>
      </c>
      <c r="Z472" s="1262"/>
      <c r="AA472" s="1262"/>
      <c r="AB472" s="1262"/>
      <c r="AC472" s="1262"/>
      <c r="AD472" s="1262"/>
      <c r="AE472" s="1262"/>
      <c r="AF472" s="1262"/>
      <c r="AG472" s="1262"/>
      <c r="AH472" s="1262"/>
      <c r="AI472" s="1262"/>
      <c r="AJ472" s="1262"/>
      <c r="AK472" s="1262"/>
      <c r="AL472" s="1262"/>
      <c r="AM472" s="1262"/>
      <c r="AN472" s="1262"/>
      <c r="AO472" s="1262"/>
      <c r="AP472" s="1262"/>
      <c r="AQ472" s="1331" t="s">
        <v>204</v>
      </c>
      <c r="AR472" s="1331" t="s">
        <v>164</v>
      </c>
      <c r="AS472" s="1262"/>
      <c r="AT472" s="1262"/>
      <c r="AU472" s="1262"/>
      <c r="AV472" s="1334">
        <v>93750</v>
      </c>
      <c r="AW472" s="1270"/>
      <c r="AX472" s="1270"/>
      <c r="AY472" s="1270"/>
      <c r="AZ472" s="1270"/>
      <c r="BA472" s="1392" t="s">
        <v>1840</v>
      </c>
      <c r="BB472" s="1374"/>
      <c r="BC472" s="1270"/>
      <c r="BD472" s="1270"/>
    </row>
    <row r="473" spans="1:77" s="1256" customFormat="1" hidden="1">
      <c r="A473" s="1380"/>
      <c r="B473" s="1273"/>
      <c r="C473" s="1330" t="s">
        <v>244</v>
      </c>
      <c r="D473" s="1262"/>
      <c r="E473" s="1262"/>
      <c r="F473" s="1262"/>
      <c r="G473" s="1262"/>
      <c r="H473" s="1270" t="s">
        <v>1193</v>
      </c>
      <c r="I473" s="1262"/>
      <c r="J473" s="1262"/>
      <c r="K473" s="1262"/>
      <c r="L473" s="1331" t="s">
        <v>600</v>
      </c>
      <c r="M473" s="1331"/>
      <c r="N473" s="1262"/>
      <c r="O473" s="1262"/>
      <c r="P473" s="1262"/>
      <c r="Q473" s="1262"/>
      <c r="R473" s="1332" t="s">
        <v>736</v>
      </c>
      <c r="S473" s="1332">
        <v>0</v>
      </c>
      <c r="T473" s="1333" t="s">
        <v>222</v>
      </c>
      <c r="U473" s="1332">
        <v>0</v>
      </c>
      <c r="V473" s="1344"/>
      <c r="W473" s="1332">
        <v>0</v>
      </c>
      <c r="X473" s="1332">
        <v>0</v>
      </c>
      <c r="Y473" s="1332">
        <v>0</v>
      </c>
      <c r="Z473" s="1262"/>
      <c r="AA473" s="1262"/>
      <c r="AB473" s="1262"/>
      <c r="AC473" s="1262"/>
      <c r="AD473" s="1262"/>
      <c r="AE473" s="1262"/>
      <c r="AF473" s="1262"/>
      <c r="AG473" s="1262"/>
      <c r="AH473" s="1262"/>
      <c r="AI473" s="1262"/>
      <c r="AJ473" s="1262"/>
      <c r="AK473" s="1262"/>
      <c r="AL473" s="1262"/>
      <c r="AM473" s="1262"/>
      <c r="AN473" s="1262"/>
      <c r="AO473" s="1262"/>
      <c r="AP473" s="1262"/>
      <c r="AQ473" s="1331" t="s">
        <v>204</v>
      </c>
      <c r="AR473" s="1331" t="s">
        <v>850</v>
      </c>
      <c r="AS473" s="1262"/>
      <c r="AT473" s="1262"/>
      <c r="AU473" s="1262"/>
      <c r="AV473" s="1334">
        <v>63750000</v>
      </c>
      <c r="AW473" s="1291" t="s">
        <v>123</v>
      </c>
      <c r="AX473" s="1270"/>
      <c r="AY473" s="1270" t="s">
        <v>1613</v>
      </c>
      <c r="AZ473" s="1270" t="s">
        <v>1193</v>
      </c>
      <c r="BA473" s="1385"/>
      <c r="BB473" s="1374"/>
      <c r="BC473" s="1270"/>
      <c r="BD473" s="1270"/>
    </row>
    <row r="474" spans="1:77" s="1256" customFormat="1" hidden="1">
      <c r="A474" s="1380"/>
      <c r="B474" s="1273"/>
      <c r="C474" s="1330" t="s">
        <v>246</v>
      </c>
      <c r="D474" s="1262"/>
      <c r="E474" s="1262"/>
      <c r="F474" s="1262"/>
      <c r="G474" s="1262"/>
      <c r="H474" s="1270"/>
      <c r="I474" s="1262"/>
      <c r="J474" s="1262"/>
      <c r="K474" s="1262"/>
      <c r="L474" s="1331" t="s">
        <v>601</v>
      </c>
      <c r="M474" s="1331"/>
      <c r="N474" s="1262"/>
      <c r="O474" s="1262"/>
      <c r="P474" s="1262"/>
      <c r="Q474" s="1262"/>
      <c r="R474" s="1332" t="s">
        <v>145</v>
      </c>
      <c r="S474" s="1332">
        <v>0</v>
      </c>
      <c r="T474" s="1333" t="s">
        <v>223</v>
      </c>
      <c r="U474" s="1332">
        <v>0</v>
      </c>
      <c r="V474" s="1289" t="s">
        <v>145</v>
      </c>
      <c r="W474" s="1332">
        <v>0</v>
      </c>
      <c r="X474" s="1332">
        <v>0</v>
      </c>
      <c r="Y474" s="1332">
        <v>0</v>
      </c>
      <c r="Z474" s="1262"/>
      <c r="AA474" s="1262"/>
      <c r="AB474" s="1262"/>
      <c r="AC474" s="1262"/>
      <c r="AD474" s="1262"/>
      <c r="AE474" s="1262"/>
      <c r="AF474" s="1262"/>
      <c r="AG474" s="1262"/>
      <c r="AH474" s="1262"/>
      <c r="AI474" s="1262"/>
      <c r="AJ474" s="1262"/>
      <c r="AK474" s="1262"/>
      <c r="AL474" s="1262"/>
      <c r="AM474" s="1262"/>
      <c r="AN474" s="1262"/>
      <c r="AO474" s="1262"/>
      <c r="AP474" s="1262"/>
      <c r="AQ474" s="1331" t="s">
        <v>204</v>
      </c>
      <c r="AR474" s="1331" t="s">
        <v>850</v>
      </c>
      <c r="AS474" s="1262"/>
      <c r="AT474" s="1262"/>
      <c r="AU474" s="1262"/>
      <c r="AV474" s="1334">
        <v>16875</v>
      </c>
      <c r="AW474" s="1270"/>
      <c r="AX474" s="1270"/>
      <c r="AY474" s="1270"/>
      <c r="AZ474" s="1270"/>
      <c r="BA474" s="1392" t="s">
        <v>1840</v>
      </c>
      <c r="BB474" s="1374"/>
      <c r="BC474" s="1270"/>
      <c r="BD474" s="1270"/>
    </row>
    <row r="475" spans="1:77" s="1256" customFormat="1" hidden="1">
      <c r="A475" s="1380"/>
      <c r="B475" s="1273"/>
      <c r="C475" s="1330" t="s">
        <v>247</v>
      </c>
      <c r="D475" s="1262"/>
      <c r="E475" s="1262"/>
      <c r="F475" s="1262"/>
      <c r="G475" s="1262"/>
      <c r="H475" s="1270"/>
      <c r="I475" s="1262"/>
      <c r="J475" s="1262"/>
      <c r="K475" s="1262"/>
      <c r="L475" s="1331" t="s">
        <v>602</v>
      </c>
      <c r="M475" s="1331"/>
      <c r="N475" s="1262"/>
      <c r="O475" s="1262"/>
      <c r="P475" s="1262"/>
      <c r="Q475" s="1262"/>
      <c r="R475" s="1332" t="s">
        <v>738</v>
      </c>
      <c r="S475" s="1332">
        <v>0</v>
      </c>
      <c r="T475" s="1333" t="s">
        <v>223</v>
      </c>
      <c r="U475" s="1332">
        <v>0</v>
      </c>
      <c r="V475" s="1289" t="s">
        <v>145</v>
      </c>
      <c r="W475" s="1332">
        <v>0</v>
      </c>
      <c r="X475" s="1332">
        <v>0</v>
      </c>
      <c r="Y475" s="1332">
        <v>0</v>
      </c>
      <c r="Z475" s="1262"/>
      <c r="AA475" s="1262"/>
      <c r="AB475" s="1262"/>
      <c r="AC475" s="1262"/>
      <c r="AD475" s="1262"/>
      <c r="AE475" s="1262"/>
      <c r="AF475" s="1262"/>
      <c r="AG475" s="1262"/>
      <c r="AH475" s="1262"/>
      <c r="AI475" s="1262"/>
      <c r="AJ475" s="1262"/>
      <c r="AK475" s="1262"/>
      <c r="AL475" s="1262"/>
      <c r="AM475" s="1262"/>
      <c r="AN475" s="1262"/>
      <c r="AO475" s="1262"/>
      <c r="AP475" s="1262"/>
      <c r="AQ475" s="1331" t="s">
        <v>204</v>
      </c>
      <c r="AR475" s="1331" t="s">
        <v>166</v>
      </c>
      <c r="AS475" s="1262"/>
      <c r="AT475" s="1262"/>
      <c r="AU475" s="1262"/>
      <c r="AV475" s="1334">
        <v>157500</v>
      </c>
      <c r="AW475" s="1270"/>
      <c r="AX475" s="1270"/>
      <c r="AY475" s="1270"/>
      <c r="AZ475" s="1270"/>
      <c r="BA475" s="1392" t="s">
        <v>1840</v>
      </c>
      <c r="BB475" s="1374"/>
      <c r="BC475" s="1270"/>
      <c r="BD475" s="1270"/>
    </row>
    <row r="476" spans="1:77" s="1256" customFormat="1" hidden="1">
      <c r="A476" s="1380"/>
      <c r="B476" s="1273"/>
      <c r="C476" s="1330" t="s">
        <v>248</v>
      </c>
      <c r="D476" s="1262"/>
      <c r="E476" s="1262"/>
      <c r="F476" s="1262"/>
      <c r="G476" s="1262"/>
      <c r="H476" s="1270"/>
      <c r="I476" s="1262"/>
      <c r="J476" s="1262"/>
      <c r="K476" s="1262"/>
      <c r="L476" s="1331" t="s">
        <v>603</v>
      </c>
      <c r="M476" s="1331"/>
      <c r="N476" s="1262"/>
      <c r="O476" s="1262"/>
      <c r="P476" s="1262"/>
      <c r="Q476" s="1262"/>
      <c r="R476" s="1332" t="s">
        <v>739</v>
      </c>
      <c r="S476" s="1332">
        <v>0</v>
      </c>
      <c r="T476" s="1333" t="s">
        <v>222</v>
      </c>
      <c r="U476" s="1332">
        <v>0</v>
      </c>
      <c r="V476" s="1289" t="s">
        <v>145</v>
      </c>
      <c r="W476" s="1332">
        <v>0</v>
      </c>
      <c r="X476" s="1332">
        <v>0</v>
      </c>
      <c r="Y476" s="1332">
        <v>0</v>
      </c>
      <c r="Z476" s="1262"/>
      <c r="AA476" s="1262"/>
      <c r="AB476" s="1262"/>
      <c r="AC476" s="1262"/>
      <c r="AD476" s="1262"/>
      <c r="AE476" s="1262"/>
      <c r="AF476" s="1262"/>
      <c r="AG476" s="1262"/>
      <c r="AH476" s="1262"/>
      <c r="AI476" s="1262"/>
      <c r="AJ476" s="1262"/>
      <c r="AK476" s="1262"/>
      <c r="AL476" s="1262"/>
      <c r="AM476" s="1262"/>
      <c r="AN476" s="1262"/>
      <c r="AO476" s="1262"/>
      <c r="AP476" s="1262"/>
      <c r="AQ476" s="1331" t="s">
        <v>204</v>
      </c>
      <c r="AR476" s="1331" t="s">
        <v>166</v>
      </c>
      <c r="AS476" s="1262"/>
      <c r="AT476" s="1262"/>
      <c r="AU476" s="1262"/>
      <c r="AV476" s="1334">
        <v>822500</v>
      </c>
      <c r="AW476" s="1270"/>
      <c r="AX476" s="1270"/>
      <c r="AY476" s="1270"/>
      <c r="AZ476" s="1270"/>
      <c r="BA476" s="1392" t="s">
        <v>1840</v>
      </c>
      <c r="BB476" s="1374"/>
      <c r="BC476" s="1270"/>
      <c r="BD476" s="1270"/>
    </row>
    <row r="477" spans="1:77" s="1256" customFormat="1" hidden="1">
      <c r="A477" s="1380"/>
      <c r="B477" s="1273"/>
      <c r="C477" s="1330" t="s">
        <v>249</v>
      </c>
      <c r="D477" s="1262"/>
      <c r="E477" s="1262"/>
      <c r="F477" s="1262"/>
      <c r="G477" s="1262"/>
      <c r="H477" s="1270"/>
      <c r="I477" s="1262"/>
      <c r="J477" s="1262"/>
      <c r="K477" s="1262"/>
      <c r="L477" s="1331" t="s">
        <v>604</v>
      </c>
      <c r="M477" s="1331"/>
      <c r="N477" s="1262"/>
      <c r="O477" s="1262"/>
      <c r="P477" s="1262"/>
      <c r="Q477" s="1262"/>
      <c r="R477" s="1332" t="s">
        <v>740</v>
      </c>
      <c r="S477" s="1332">
        <v>0</v>
      </c>
      <c r="T477" s="1333" t="s">
        <v>223</v>
      </c>
      <c r="U477" s="1332">
        <v>0</v>
      </c>
      <c r="V477" s="1289" t="s">
        <v>145</v>
      </c>
      <c r="W477" s="1332">
        <v>0</v>
      </c>
      <c r="X477" s="1332">
        <v>0</v>
      </c>
      <c r="Y477" s="1332">
        <v>0</v>
      </c>
      <c r="Z477" s="1262"/>
      <c r="AA477" s="1262"/>
      <c r="AB477" s="1262"/>
      <c r="AC477" s="1262"/>
      <c r="AD477" s="1262"/>
      <c r="AE477" s="1262"/>
      <c r="AF477" s="1262"/>
      <c r="AG477" s="1262"/>
      <c r="AH477" s="1262"/>
      <c r="AI477" s="1262"/>
      <c r="AJ477" s="1262"/>
      <c r="AK477" s="1262"/>
      <c r="AL477" s="1262"/>
      <c r="AM477" s="1262"/>
      <c r="AN477" s="1262"/>
      <c r="AO477" s="1262"/>
      <c r="AP477" s="1262"/>
      <c r="AQ477" s="1331" t="s">
        <v>204</v>
      </c>
      <c r="AR477" s="1331" t="s">
        <v>166</v>
      </c>
      <c r="AS477" s="1262"/>
      <c r="AT477" s="1262"/>
      <c r="AU477" s="1262"/>
      <c r="AV477" s="1334">
        <v>97500</v>
      </c>
      <c r="AW477" s="1270"/>
      <c r="AX477" s="1270"/>
      <c r="AY477" s="1270"/>
      <c r="AZ477" s="1270"/>
      <c r="BA477" s="1392" t="s">
        <v>1840</v>
      </c>
      <c r="BB477" s="1374"/>
      <c r="BC477" s="1270"/>
      <c r="BD477" s="1270"/>
    </row>
    <row r="478" spans="1:77" s="1256" customFormat="1" hidden="1">
      <c r="A478" s="1380"/>
      <c r="B478" s="1273"/>
      <c r="C478" s="1330" t="s">
        <v>250</v>
      </c>
      <c r="D478" s="1262"/>
      <c r="E478" s="1262"/>
      <c r="F478" s="1262"/>
      <c r="G478" s="1262"/>
      <c r="H478" s="1270" t="s">
        <v>1193</v>
      </c>
      <c r="I478" s="1262"/>
      <c r="J478" s="1262"/>
      <c r="K478" s="1262"/>
      <c r="L478" s="1331" t="s">
        <v>605</v>
      </c>
      <c r="M478" s="1331"/>
      <c r="N478" s="1262"/>
      <c r="O478" s="1262"/>
      <c r="P478" s="1262"/>
      <c r="Q478" s="1262"/>
      <c r="R478" s="1332" t="s">
        <v>741</v>
      </c>
      <c r="S478" s="1332">
        <v>0</v>
      </c>
      <c r="T478" s="1333" t="s">
        <v>223</v>
      </c>
      <c r="U478" s="1332">
        <v>0</v>
      </c>
      <c r="V478" s="1289" t="s">
        <v>145</v>
      </c>
      <c r="W478" s="1332">
        <v>0</v>
      </c>
      <c r="X478" s="1332">
        <v>0</v>
      </c>
      <c r="Y478" s="1332">
        <v>0</v>
      </c>
      <c r="Z478" s="1262"/>
      <c r="AA478" s="1262"/>
      <c r="AB478" s="1262"/>
      <c r="AC478" s="1262"/>
      <c r="AD478" s="1262"/>
      <c r="AE478" s="1262"/>
      <c r="AF478" s="1262"/>
      <c r="AG478" s="1262"/>
      <c r="AH478" s="1262"/>
      <c r="AI478" s="1262"/>
      <c r="AJ478" s="1262"/>
      <c r="AK478" s="1262"/>
      <c r="AL478" s="1262"/>
      <c r="AM478" s="1262"/>
      <c r="AN478" s="1262"/>
      <c r="AO478" s="1262"/>
      <c r="AP478" s="1262"/>
      <c r="AQ478" s="1331" t="s">
        <v>204</v>
      </c>
      <c r="AR478" s="1331" t="s">
        <v>850</v>
      </c>
      <c r="AS478" s="1262"/>
      <c r="AT478" s="1262"/>
      <c r="AU478" s="1262"/>
      <c r="AV478" s="1334">
        <v>600000</v>
      </c>
      <c r="AW478" s="1270" t="s">
        <v>123</v>
      </c>
      <c r="AX478" s="1270"/>
      <c r="AY478" s="1270" t="s">
        <v>1595</v>
      </c>
      <c r="AZ478" s="1270" t="s">
        <v>1193</v>
      </c>
      <c r="BA478" s="1385"/>
      <c r="BB478" s="1374"/>
      <c r="BC478" s="1270"/>
      <c r="BD478" s="1270"/>
    </row>
    <row r="479" spans="1:77" s="1256" customFormat="1" hidden="1">
      <c r="A479" s="1380"/>
      <c r="B479" s="1273"/>
      <c r="C479" s="1330" t="s">
        <v>251</v>
      </c>
      <c r="D479" s="1262"/>
      <c r="E479" s="1262"/>
      <c r="F479" s="1262"/>
      <c r="G479" s="1262"/>
      <c r="H479" s="1270" t="s">
        <v>1193</v>
      </c>
      <c r="I479" s="1262"/>
      <c r="J479" s="1262"/>
      <c r="K479" s="1262"/>
      <c r="L479" s="1331" t="s">
        <v>606</v>
      </c>
      <c r="M479" s="1331"/>
      <c r="N479" s="1262"/>
      <c r="O479" s="1262"/>
      <c r="P479" s="1262"/>
      <c r="Q479" s="1262"/>
      <c r="R479" s="1332" t="s">
        <v>741</v>
      </c>
      <c r="S479" s="1332">
        <v>0</v>
      </c>
      <c r="T479" s="1333" t="s">
        <v>223</v>
      </c>
      <c r="U479" s="1332">
        <v>0</v>
      </c>
      <c r="V479" s="1289" t="s">
        <v>145</v>
      </c>
      <c r="W479" s="1332">
        <v>0</v>
      </c>
      <c r="X479" s="1332">
        <v>0</v>
      </c>
      <c r="Y479" s="1332">
        <v>0</v>
      </c>
      <c r="Z479" s="1262"/>
      <c r="AA479" s="1262"/>
      <c r="AB479" s="1262"/>
      <c r="AC479" s="1262"/>
      <c r="AD479" s="1262"/>
      <c r="AE479" s="1262"/>
      <c r="AF479" s="1262"/>
      <c r="AG479" s="1262"/>
      <c r="AH479" s="1262"/>
      <c r="AI479" s="1262"/>
      <c r="AJ479" s="1262"/>
      <c r="AK479" s="1262"/>
      <c r="AL479" s="1262"/>
      <c r="AM479" s="1262"/>
      <c r="AN479" s="1262"/>
      <c r="AO479" s="1262"/>
      <c r="AP479" s="1262"/>
      <c r="AQ479" s="1331" t="s">
        <v>204</v>
      </c>
      <c r="AR479" s="1331" t="s">
        <v>850</v>
      </c>
      <c r="AS479" s="1262"/>
      <c r="AT479" s="1262"/>
      <c r="AU479" s="1262"/>
      <c r="AV479" s="1334">
        <v>525000</v>
      </c>
      <c r="AW479" s="1270" t="s">
        <v>123</v>
      </c>
      <c r="AX479" s="1270"/>
      <c r="AY479" s="1270" t="s">
        <v>1595</v>
      </c>
      <c r="AZ479" s="1270" t="s">
        <v>1193</v>
      </c>
      <c r="BA479" s="1385"/>
      <c r="BB479" s="1374"/>
      <c r="BC479" s="1270"/>
      <c r="BD479" s="1270"/>
    </row>
    <row r="480" spans="1:77" s="1256" customFormat="1" hidden="1">
      <c r="A480" s="1380"/>
      <c r="B480" s="1273"/>
      <c r="C480" s="1330" t="s">
        <v>245</v>
      </c>
      <c r="D480" s="1262"/>
      <c r="E480" s="1262"/>
      <c r="F480" s="1262"/>
      <c r="G480" s="1262"/>
      <c r="H480" s="1270"/>
      <c r="I480" s="1262"/>
      <c r="J480" s="1262"/>
      <c r="K480" s="1262"/>
      <c r="L480" s="1331" t="s">
        <v>607</v>
      </c>
      <c r="M480" s="1331"/>
      <c r="N480" s="1262"/>
      <c r="O480" s="1262"/>
      <c r="P480" s="1262"/>
      <c r="Q480" s="1262"/>
      <c r="R480" s="1332" t="s">
        <v>742</v>
      </c>
      <c r="S480" s="1332">
        <v>0</v>
      </c>
      <c r="T480" s="1333" t="s">
        <v>223</v>
      </c>
      <c r="U480" s="1332">
        <v>0</v>
      </c>
      <c r="V480" s="1344"/>
      <c r="W480" s="1332">
        <v>0</v>
      </c>
      <c r="X480" s="1332">
        <v>0</v>
      </c>
      <c r="Y480" s="1332">
        <v>0</v>
      </c>
      <c r="Z480" s="1262"/>
      <c r="AA480" s="1262"/>
      <c r="AB480" s="1262"/>
      <c r="AC480" s="1262"/>
      <c r="AD480" s="1262"/>
      <c r="AE480" s="1262"/>
      <c r="AF480" s="1262"/>
      <c r="AG480" s="1262"/>
      <c r="AH480" s="1262"/>
      <c r="AI480" s="1262"/>
      <c r="AJ480" s="1262"/>
      <c r="AK480" s="1262"/>
      <c r="AL480" s="1262"/>
      <c r="AM480" s="1262"/>
      <c r="AN480" s="1262"/>
      <c r="AO480" s="1262"/>
      <c r="AP480" s="1262"/>
      <c r="AQ480" s="1331" t="s">
        <v>204</v>
      </c>
      <c r="AR480" s="1331" t="s">
        <v>240</v>
      </c>
      <c r="AS480" s="1262"/>
      <c r="AT480" s="1262"/>
      <c r="AU480" s="1262"/>
      <c r="AV480" s="1334">
        <v>48750</v>
      </c>
      <c r="AW480" s="1270"/>
      <c r="AX480" s="1270"/>
      <c r="AY480" s="1270"/>
      <c r="AZ480" s="1270"/>
      <c r="BA480" s="1392" t="s">
        <v>1840</v>
      </c>
      <c r="BB480" s="1374"/>
      <c r="BC480" s="1270"/>
      <c r="BD480" s="1270"/>
    </row>
    <row r="481" spans="1:77" s="1256" customFormat="1" hidden="1">
      <c r="A481" s="1380"/>
      <c r="B481" s="1273"/>
      <c r="C481" s="1330" t="s">
        <v>252</v>
      </c>
      <c r="D481" s="1262"/>
      <c r="E481" s="1262"/>
      <c r="F481" s="1262"/>
      <c r="G481" s="1262"/>
      <c r="H481" s="1270"/>
      <c r="I481" s="1262"/>
      <c r="J481" s="1262"/>
      <c r="K481" s="1262"/>
      <c r="L481" s="1331" t="s">
        <v>599</v>
      </c>
      <c r="M481" s="1331"/>
      <c r="N481" s="1262"/>
      <c r="O481" s="1262"/>
      <c r="P481" s="1262"/>
      <c r="Q481" s="1262"/>
      <c r="R481" s="1332" t="s">
        <v>743</v>
      </c>
      <c r="S481" s="1332">
        <v>0</v>
      </c>
      <c r="T481" s="1333" t="s">
        <v>223</v>
      </c>
      <c r="U481" s="1332">
        <v>0</v>
      </c>
      <c r="V481" s="1289" t="s">
        <v>145</v>
      </c>
      <c r="W481" s="1332">
        <v>0</v>
      </c>
      <c r="X481" s="1332">
        <v>0</v>
      </c>
      <c r="Y481" s="1332">
        <v>0</v>
      </c>
      <c r="Z481" s="1262"/>
      <c r="AA481" s="1262"/>
      <c r="AB481" s="1262"/>
      <c r="AC481" s="1262"/>
      <c r="AD481" s="1262"/>
      <c r="AE481" s="1262"/>
      <c r="AF481" s="1262"/>
      <c r="AG481" s="1262"/>
      <c r="AH481" s="1262"/>
      <c r="AI481" s="1262"/>
      <c r="AJ481" s="1262"/>
      <c r="AK481" s="1262"/>
      <c r="AL481" s="1262"/>
      <c r="AM481" s="1262"/>
      <c r="AN481" s="1262"/>
      <c r="AO481" s="1262"/>
      <c r="AP481" s="1262"/>
      <c r="AQ481" s="1331" t="s">
        <v>204</v>
      </c>
      <c r="AR481" s="1331" t="s">
        <v>240</v>
      </c>
      <c r="AS481" s="1262"/>
      <c r="AT481" s="1262"/>
      <c r="AU481" s="1262"/>
      <c r="AV481" s="1334">
        <v>97500</v>
      </c>
      <c r="AW481" s="1270"/>
      <c r="AX481" s="1270"/>
      <c r="AY481" s="1270"/>
      <c r="AZ481" s="1270"/>
      <c r="BA481" s="1392" t="s">
        <v>1840</v>
      </c>
      <c r="BB481" s="1374"/>
      <c r="BC481" s="1270"/>
      <c r="BD481" s="1270"/>
    </row>
    <row r="482" spans="1:77" s="1256" customFormat="1" hidden="1">
      <c r="A482" s="1380"/>
      <c r="B482" s="1273"/>
      <c r="C482" s="1330" t="s">
        <v>253</v>
      </c>
      <c r="D482" s="1262"/>
      <c r="E482" s="1262"/>
      <c r="F482" s="1262"/>
      <c r="G482" s="1262"/>
      <c r="H482" s="1270" t="s">
        <v>1193</v>
      </c>
      <c r="I482" s="1262"/>
      <c r="J482" s="1262"/>
      <c r="K482" s="1262"/>
      <c r="L482" s="1331" t="s">
        <v>608</v>
      </c>
      <c r="M482" s="1331"/>
      <c r="N482" s="1262"/>
      <c r="O482" s="1262"/>
      <c r="P482" s="1262"/>
      <c r="Q482" s="1262"/>
      <c r="R482" s="1332" t="s">
        <v>744</v>
      </c>
      <c r="S482" s="1332">
        <v>0</v>
      </c>
      <c r="T482" s="1333" t="s">
        <v>225</v>
      </c>
      <c r="U482" s="1332">
        <v>0</v>
      </c>
      <c r="V482" s="1344"/>
      <c r="W482" s="1332">
        <v>0</v>
      </c>
      <c r="X482" s="1332">
        <v>0</v>
      </c>
      <c r="Y482" s="1332">
        <v>0</v>
      </c>
      <c r="Z482" s="1262"/>
      <c r="AA482" s="1262"/>
      <c r="AB482" s="1262"/>
      <c r="AC482" s="1262"/>
      <c r="AD482" s="1262"/>
      <c r="AE482" s="1262"/>
      <c r="AF482" s="1262"/>
      <c r="AG482" s="1262"/>
      <c r="AH482" s="1262"/>
      <c r="AI482" s="1262"/>
      <c r="AJ482" s="1262"/>
      <c r="AK482" s="1262"/>
      <c r="AL482" s="1262"/>
      <c r="AM482" s="1262"/>
      <c r="AN482" s="1262"/>
      <c r="AO482" s="1262"/>
      <c r="AP482" s="1262"/>
      <c r="AQ482" s="1331" t="s">
        <v>204</v>
      </c>
      <c r="AR482" s="1331" t="s">
        <v>240</v>
      </c>
      <c r="AS482" s="1262"/>
      <c r="AT482" s="1262"/>
      <c r="AU482" s="1262"/>
      <c r="AV482" s="1334">
        <v>125000</v>
      </c>
      <c r="AW482" s="1270" t="s">
        <v>123</v>
      </c>
      <c r="AX482" s="1270"/>
      <c r="AY482" s="1270" t="s">
        <v>1620</v>
      </c>
      <c r="AZ482" s="1270" t="s">
        <v>1193</v>
      </c>
      <c r="BA482" s="1385"/>
      <c r="BB482" s="1374"/>
      <c r="BC482" s="1270"/>
      <c r="BD482" s="1270"/>
    </row>
    <row r="483" spans="1:77" s="1256" customFormat="1" hidden="1">
      <c r="A483" s="1380"/>
      <c r="B483" s="1273"/>
      <c r="C483" s="1330" t="s">
        <v>252</v>
      </c>
      <c r="D483" s="1262"/>
      <c r="E483" s="1262"/>
      <c r="F483" s="1262"/>
      <c r="G483" s="1262"/>
      <c r="H483" s="1270"/>
      <c r="I483" s="1262"/>
      <c r="J483" s="1262"/>
      <c r="K483" s="1262"/>
      <c r="L483" s="1331" t="s">
        <v>599</v>
      </c>
      <c r="M483" s="1331"/>
      <c r="N483" s="1262"/>
      <c r="O483" s="1262"/>
      <c r="P483" s="1262"/>
      <c r="Q483" s="1262"/>
      <c r="R483" s="1332" t="s">
        <v>745</v>
      </c>
      <c r="S483" s="1332">
        <v>0</v>
      </c>
      <c r="T483" s="1333" t="s">
        <v>225</v>
      </c>
      <c r="U483" s="1332">
        <v>0</v>
      </c>
      <c r="V483" s="1289" t="s">
        <v>145</v>
      </c>
      <c r="W483" s="1332">
        <v>0</v>
      </c>
      <c r="X483" s="1332">
        <v>0</v>
      </c>
      <c r="Y483" s="1332">
        <v>0</v>
      </c>
      <c r="Z483" s="1262"/>
      <c r="AA483" s="1262"/>
      <c r="AB483" s="1262"/>
      <c r="AC483" s="1262"/>
      <c r="AD483" s="1262"/>
      <c r="AE483" s="1262"/>
      <c r="AF483" s="1262"/>
      <c r="AG483" s="1262"/>
      <c r="AH483" s="1262"/>
      <c r="AI483" s="1262"/>
      <c r="AJ483" s="1262"/>
      <c r="AK483" s="1262"/>
      <c r="AL483" s="1262"/>
      <c r="AM483" s="1262"/>
      <c r="AN483" s="1262"/>
      <c r="AO483" s="1262"/>
      <c r="AP483" s="1262"/>
      <c r="AQ483" s="1331" t="s">
        <v>204</v>
      </c>
      <c r="AR483" s="1331" t="s">
        <v>164</v>
      </c>
      <c r="AS483" s="1262"/>
      <c r="AT483" s="1262"/>
      <c r="AU483" s="1262"/>
      <c r="AV483" s="1334">
        <v>56250</v>
      </c>
      <c r="AW483" s="1270"/>
      <c r="AX483" s="1270"/>
      <c r="AY483" s="1270"/>
      <c r="AZ483" s="1270"/>
      <c r="BA483" s="1392" t="s">
        <v>1840</v>
      </c>
      <c r="BB483" s="1374"/>
      <c r="BC483" s="1270"/>
      <c r="BD483" s="1270"/>
    </row>
    <row r="484" spans="1:77" s="1257" customFormat="1" hidden="1">
      <c r="A484" s="1380"/>
      <c r="B484" s="1273"/>
      <c r="C484" s="1330" t="s">
        <v>254</v>
      </c>
      <c r="D484" s="1262"/>
      <c r="E484" s="1262"/>
      <c r="F484" s="1262"/>
      <c r="G484" s="1262"/>
      <c r="H484" s="1270" t="s">
        <v>1193</v>
      </c>
      <c r="I484" s="1262"/>
      <c r="J484" s="1262"/>
      <c r="K484" s="1262"/>
      <c r="L484" s="1331" t="s">
        <v>610</v>
      </c>
      <c r="M484" s="1331"/>
      <c r="N484" s="1262"/>
      <c r="O484" s="1262"/>
      <c r="P484" s="1262"/>
      <c r="Q484" s="1262"/>
      <c r="R484" s="1332" t="s">
        <v>746</v>
      </c>
      <c r="S484" s="1332">
        <v>0</v>
      </c>
      <c r="T484" s="1333" t="s">
        <v>225</v>
      </c>
      <c r="U484" s="1332">
        <v>0</v>
      </c>
      <c r="V484" s="1289" t="s">
        <v>145</v>
      </c>
      <c r="W484" s="1332">
        <v>0</v>
      </c>
      <c r="X484" s="1332">
        <v>0</v>
      </c>
      <c r="Y484" s="1332">
        <v>0</v>
      </c>
      <c r="Z484" s="1262"/>
      <c r="AA484" s="1262"/>
      <c r="AB484" s="1262"/>
      <c r="AC484" s="1262"/>
      <c r="AD484" s="1262"/>
      <c r="AE484" s="1262"/>
      <c r="AF484" s="1262"/>
      <c r="AG484" s="1262"/>
      <c r="AH484" s="1262"/>
      <c r="AI484" s="1262"/>
      <c r="AJ484" s="1262"/>
      <c r="AK484" s="1262"/>
      <c r="AL484" s="1262"/>
      <c r="AM484" s="1262"/>
      <c r="AN484" s="1262"/>
      <c r="AO484" s="1262"/>
      <c r="AP484" s="1262"/>
      <c r="AQ484" s="1331" t="s">
        <v>204</v>
      </c>
      <c r="AR484" s="1331" t="s">
        <v>164</v>
      </c>
      <c r="AS484" s="1262"/>
      <c r="AT484" s="1262"/>
      <c r="AU484" s="1262"/>
      <c r="AV484" s="1334">
        <v>337500</v>
      </c>
      <c r="AW484" s="1270"/>
      <c r="AX484" s="1270"/>
      <c r="AY484" s="1270" t="s">
        <v>1621</v>
      </c>
      <c r="AZ484" s="1270" t="s">
        <v>1193</v>
      </c>
      <c r="BA484" s="1392" t="s">
        <v>1840</v>
      </c>
      <c r="BB484" s="1374"/>
      <c r="BC484" s="1270"/>
      <c r="BD484" s="1270"/>
      <c r="BE484" s="1256"/>
      <c r="BF484" s="1256"/>
      <c r="BG484" s="1256"/>
      <c r="BH484" s="1256"/>
      <c r="BI484" s="1256"/>
      <c r="BJ484" s="1256"/>
      <c r="BK484" s="1256"/>
      <c r="BL484" s="1256"/>
      <c r="BM484" s="1256"/>
      <c r="BN484" s="1256"/>
      <c r="BO484" s="1256"/>
      <c r="BP484" s="1256"/>
      <c r="BQ484" s="1256"/>
      <c r="BR484" s="1256"/>
      <c r="BS484" s="1256"/>
      <c r="BT484" s="1256"/>
      <c r="BU484" s="1256"/>
      <c r="BV484" s="1256"/>
      <c r="BW484" s="1256"/>
      <c r="BX484" s="1256"/>
      <c r="BY484" s="1256"/>
    </row>
    <row r="485" spans="1:77" s="1257" customFormat="1" hidden="1">
      <c r="A485" s="1380"/>
      <c r="B485" s="1273"/>
      <c r="C485" s="1330" t="s">
        <v>255</v>
      </c>
      <c r="D485" s="1262"/>
      <c r="E485" s="1262"/>
      <c r="F485" s="1262"/>
      <c r="G485" s="1262"/>
      <c r="H485" s="1270" t="s">
        <v>1193</v>
      </c>
      <c r="I485" s="1262"/>
      <c r="J485" s="1262"/>
      <c r="K485" s="1262"/>
      <c r="L485" s="1331" t="s">
        <v>611</v>
      </c>
      <c r="M485" s="1331"/>
      <c r="N485" s="1262"/>
      <c r="O485" s="1262"/>
      <c r="P485" s="1262"/>
      <c r="Q485" s="1262"/>
      <c r="R485" s="1332" t="s">
        <v>747</v>
      </c>
      <c r="S485" s="1332">
        <v>0</v>
      </c>
      <c r="T485" s="1333" t="s">
        <v>226</v>
      </c>
      <c r="U485" s="1332">
        <v>0</v>
      </c>
      <c r="V485" s="1289" t="s">
        <v>145</v>
      </c>
      <c r="W485" s="1332">
        <v>0</v>
      </c>
      <c r="X485" s="1332">
        <v>0</v>
      </c>
      <c r="Y485" s="1332">
        <v>0</v>
      </c>
      <c r="Z485" s="1262"/>
      <c r="AA485" s="1262"/>
      <c r="AB485" s="1262"/>
      <c r="AC485" s="1262"/>
      <c r="AD485" s="1262"/>
      <c r="AE485" s="1262"/>
      <c r="AF485" s="1262"/>
      <c r="AG485" s="1262"/>
      <c r="AH485" s="1262"/>
      <c r="AI485" s="1262"/>
      <c r="AJ485" s="1262"/>
      <c r="AK485" s="1262"/>
      <c r="AL485" s="1262"/>
      <c r="AM485" s="1262"/>
      <c r="AN485" s="1262"/>
      <c r="AO485" s="1262"/>
      <c r="AP485" s="1262"/>
      <c r="AQ485" s="1331" t="s">
        <v>204</v>
      </c>
      <c r="AR485" s="1331" t="s">
        <v>240</v>
      </c>
      <c r="AS485" s="1262"/>
      <c r="AT485" s="1262"/>
      <c r="AU485" s="1262"/>
      <c r="AV485" s="1334">
        <v>2800000</v>
      </c>
      <c r="AW485" s="1291" t="s">
        <v>123</v>
      </c>
      <c r="AX485" s="1270"/>
      <c r="AY485" s="1270" t="s">
        <v>1599</v>
      </c>
      <c r="AZ485" s="1270" t="s">
        <v>1193</v>
      </c>
      <c r="BA485" s="1385"/>
      <c r="BB485" s="1374"/>
      <c r="BC485" s="1270"/>
      <c r="BD485" s="1270"/>
      <c r="BE485" s="1256"/>
      <c r="BF485" s="1256"/>
      <c r="BG485" s="1256"/>
      <c r="BH485" s="1256"/>
      <c r="BI485" s="1256"/>
      <c r="BJ485" s="1256"/>
      <c r="BK485" s="1256"/>
      <c r="BL485" s="1256"/>
      <c r="BM485" s="1256"/>
      <c r="BN485" s="1256"/>
      <c r="BO485" s="1256"/>
      <c r="BP485" s="1256"/>
      <c r="BQ485" s="1256"/>
      <c r="BR485" s="1256"/>
      <c r="BS485" s="1256"/>
      <c r="BT485" s="1256"/>
      <c r="BU485" s="1256"/>
      <c r="BV485" s="1256"/>
      <c r="BW485" s="1256"/>
      <c r="BX485" s="1256"/>
      <c r="BY485" s="1256"/>
    </row>
    <row r="486" spans="1:77" s="1257" customFormat="1" hidden="1">
      <c r="A486" s="1380"/>
      <c r="B486" s="1273"/>
      <c r="C486" s="1330" t="s">
        <v>256</v>
      </c>
      <c r="D486" s="1262"/>
      <c r="E486" s="1262"/>
      <c r="F486" s="1262"/>
      <c r="G486" s="1262"/>
      <c r="H486" s="1270"/>
      <c r="I486" s="1262"/>
      <c r="J486" s="1262"/>
      <c r="K486" s="1262"/>
      <c r="L486" s="1331" t="s">
        <v>612</v>
      </c>
      <c r="M486" s="1331"/>
      <c r="N486" s="1262"/>
      <c r="O486" s="1262"/>
      <c r="P486" s="1262"/>
      <c r="Q486" s="1262"/>
      <c r="R486" s="1332" t="s">
        <v>748</v>
      </c>
      <c r="S486" s="1332">
        <v>0</v>
      </c>
      <c r="T486" s="1333" t="s">
        <v>225</v>
      </c>
      <c r="U486" s="1332">
        <v>0</v>
      </c>
      <c r="V486" s="1344"/>
      <c r="W486" s="1332">
        <v>0</v>
      </c>
      <c r="X486" s="1332">
        <v>0</v>
      </c>
      <c r="Y486" s="1332">
        <v>0</v>
      </c>
      <c r="Z486" s="1262"/>
      <c r="AA486" s="1262"/>
      <c r="AB486" s="1262"/>
      <c r="AC486" s="1262"/>
      <c r="AD486" s="1262"/>
      <c r="AE486" s="1262"/>
      <c r="AF486" s="1262"/>
      <c r="AG486" s="1262"/>
      <c r="AH486" s="1262"/>
      <c r="AI486" s="1262"/>
      <c r="AJ486" s="1262"/>
      <c r="AK486" s="1262"/>
      <c r="AL486" s="1262"/>
      <c r="AM486" s="1262"/>
      <c r="AN486" s="1262"/>
      <c r="AO486" s="1262"/>
      <c r="AP486" s="1262"/>
      <c r="AQ486" s="1331" t="s">
        <v>204</v>
      </c>
      <c r="AR486" s="1331" t="s">
        <v>165</v>
      </c>
      <c r="AS486" s="1262"/>
      <c r="AT486" s="1262"/>
      <c r="AU486" s="1262"/>
      <c r="AV486" s="1334">
        <v>87500</v>
      </c>
      <c r="AW486" s="1291"/>
      <c r="AX486" s="1270"/>
      <c r="AY486" s="1270"/>
      <c r="AZ486" s="1270"/>
      <c r="BA486" s="1392" t="s">
        <v>1840</v>
      </c>
      <c r="BB486" s="1374"/>
      <c r="BC486" s="1270"/>
      <c r="BD486" s="1270"/>
      <c r="BE486" s="1256"/>
      <c r="BF486" s="1256"/>
      <c r="BG486" s="1256"/>
      <c r="BH486" s="1256"/>
      <c r="BI486" s="1256"/>
      <c r="BJ486" s="1256"/>
      <c r="BK486" s="1256"/>
      <c r="BL486" s="1256"/>
      <c r="BM486" s="1256"/>
      <c r="BN486" s="1256"/>
      <c r="BO486" s="1256"/>
      <c r="BP486" s="1256"/>
      <c r="BQ486" s="1256"/>
      <c r="BR486" s="1256"/>
      <c r="BS486" s="1256"/>
      <c r="BT486" s="1256"/>
      <c r="BU486" s="1256"/>
      <c r="BV486" s="1256"/>
      <c r="BW486" s="1256"/>
      <c r="BX486" s="1256"/>
      <c r="BY486" s="1256"/>
    </row>
    <row r="487" spans="1:77" s="1257" customFormat="1" hidden="1">
      <c r="A487" s="1380"/>
      <c r="B487" s="1273"/>
      <c r="C487" s="1330" t="s">
        <v>257</v>
      </c>
      <c r="D487" s="1262"/>
      <c r="E487" s="1262"/>
      <c r="F487" s="1262"/>
      <c r="G487" s="1262"/>
      <c r="H487" s="1270" t="s">
        <v>1193</v>
      </c>
      <c r="I487" s="1262"/>
      <c r="J487" s="1262"/>
      <c r="K487" s="1262"/>
      <c r="L487" s="1331" t="s">
        <v>613</v>
      </c>
      <c r="M487" s="1331"/>
      <c r="N487" s="1262"/>
      <c r="O487" s="1262"/>
      <c r="P487" s="1262"/>
      <c r="Q487" s="1262"/>
      <c r="R487" s="1332" t="s">
        <v>749</v>
      </c>
      <c r="S487" s="1332">
        <v>0</v>
      </c>
      <c r="T487" s="1333" t="s">
        <v>223</v>
      </c>
      <c r="U487" s="1332">
        <v>0</v>
      </c>
      <c r="V487" s="1344"/>
      <c r="W487" s="1332">
        <v>0</v>
      </c>
      <c r="X487" s="1332">
        <v>0</v>
      </c>
      <c r="Y487" s="1332">
        <v>0</v>
      </c>
      <c r="Z487" s="1262"/>
      <c r="AA487" s="1262"/>
      <c r="AB487" s="1262"/>
      <c r="AC487" s="1262"/>
      <c r="AD487" s="1262"/>
      <c r="AE487" s="1262"/>
      <c r="AF487" s="1262"/>
      <c r="AG487" s="1262"/>
      <c r="AH487" s="1262"/>
      <c r="AI487" s="1262"/>
      <c r="AJ487" s="1262"/>
      <c r="AK487" s="1262"/>
      <c r="AL487" s="1262"/>
      <c r="AM487" s="1262"/>
      <c r="AN487" s="1262"/>
      <c r="AO487" s="1262"/>
      <c r="AP487" s="1262"/>
      <c r="AQ487" s="1331" t="s">
        <v>204</v>
      </c>
      <c r="AR487" s="1331" t="s">
        <v>850</v>
      </c>
      <c r="AS487" s="1262"/>
      <c r="AT487" s="1262"/>
      <c r="AU487" s="1262"/>
      <c r="AV487" s="1334">
        <v>225000</v>
      </c>
      <c r="AW487" s="1291" t="s">
        <v>123</v>
      </c>
      <c r="AX487" s="1270"/>
      <c r="AY487" s="1270" t="s">
        <v>1803</v>
      </c>
      <c r="AZ487" s="1270" t="s">
        <v>1193</v>
      </c>
      <c r="BA487" s="1385"/>
      <c r="BB487" s="1374"/>
      <c r="BC487" s="1270"/>
      <c r="BD487" s="1270"/>
      <c r="BE487" s="1256"/>
      <c r="BF487" s="1256"/>
      <c r="BG487" s="1256"/>
      <c r="BH487" s="1256"/>
      <c r="BI487" s="1256"/>
      <c r="BJ487" s="1256"/>
      <c r="BK487" s="1256"/>
      <c r="BL487" s="1256"/>
      <c r="BM487" s="1256"/>
      <c r="BN487" s="1256"/>
      <c r="BO487" s="1256"/>
      <c r="BP487" s="1256"/>
      <c r="BQ487" s="1256"/>
      <c r="BR487" s="1256"/>
      <c r="BS487" s="1256"/>
      <c r="BT487" s="1256"/>
      <c r="BU487" s="1256"/>
      <c r="BV487" s="1256"/>
      <c r="BW487" s="1256"/>
      <c r="BX487" s="1256"/>
      <c r="BY487" s="1256"/>
    </row>
    <row r="488" spans="1:77" s="1257" customFormat="1" ht="30" hidden="1">
      <c r="A488" s="1380"/>
      <c r="B488" s="1273"/>
      <c r="C488" s="1330" t="s">
        <v>258</v>
      </c>
      <c r="D488" s="1262"/>
      <c r="E488" s="1262"/>
      <c r="F488" s="1262"/>
      <c r="G488" s="1262"/>
      <c r="H488" s="1270" t="s">
        <v>1193</v>
      </c>
      <c r="I488" s="1262"/>
      <c r="J488" s="1262"/>
      <c r="K488" s="1262"/>
      <c r="L488" s="1331" t="s">
        <v>614</v>
      </c>
      <c r="M488" s="1331"/>
      <c r="N488" s="1262"/>
      <c r="O488" s="1262"/>
      <c r="P488" s="1262"/>
      <c r="Q488" s="1262"/>
      <c r="R488" s="1332" t="s">
        <v>750</v>
      </c>
      <c r="S488" s="1332">
        <v>0</v>
      </c>
      <c r="T488" s="1333" t="s">
        <v>227</v>
      </c>
      <c r="U488" s="1332">
        <v>0</v>
      </c>
      <c r="V488" s="1344"/>
      <c r="W488" s="1332">
        <v>0</v>
      </c>
      <c r="X488" s="1332">
        <v>0</v>
      </c>
      <c r="Y488" s="1332">
        <v>0</v>
      </c>
      <c r="Z488" s="1262"/>
      <c r="AA488" s="1262"/>
      <c r="AB488" s="1262"/>
      <c r="AC488" s="1262"/>
      <c r="AD488" s="1262"/>
      <c r="AE488" s="1262"/>
      <c r="AF488" s="1262"/>
      <c r="AG488" s="1262"/>
      <c r="AH488" s="1262"/>
      <c r="AI488" s="1262"/>
      <c r="AJ488" s="1262"/>
      <c r="AK488" s="1262"/>
      <c r="AL488" s="1262"/>
      <c r="AM488" s="1262"/>
      <c r="AN488" s="1262"/>
      <c r="AO488" s="1262"/>
      <c r="AP488" s="1262"/>
      <c r="AQ488" s="1331" t="s">
        <v>204</v>
      </c>
      <c r="AR488" s="1331" t="s">
        <v>167</v>
      </c>
      <c r="AS488" s="1262"/>
      <c r="AT488" s="1262"/>
      <c r="AU488" s="1262"/>
      <c r="AV488" s="1334">
        <v>75000</v>
      </c>
      <c r="AW488" s="1270" t="s">
        <v>123</v>
      </c>
      <c r="AX488" s="1270"/>
      <c r="AY488" s="1270" t="s">
        <v>1803</v>
      </c>
      <c r="AZ488" s="1270" t="s">
        <v>1193</v>
      </c>
      <c r="BA488" s="1385"/>
      <c r="BB488" s="1374"/>
      <c r="BC488" s="1270"/>
      <c r="BD488" s="1270"/>
      <c r="BE488" s="1256"/>
      <c r="BF488" s="1256"/>
      <c r="BG488" s="1256"/>
      <c r="BH488" s="1256"/>
      <c r="BI488" s="1256"/>
      <c r="BJ488" s="1256"/>
      <c r="BK488" s="1256"/>
      <c r="BL488" s="1256"/>
      <c r="BM488" s="1256"/>
      <c r="BN488" s="1256"/>
      <c r="BO488" s="1256"/>
      <c r="BP488" s="1256"/>
      <c r="BQ488" s="1256"/>
      <c r="BR488" s="1256"/>
      <c r="BS488" s="1256"/>
      <c r="BT488" s="1256"/>
      <c r="BU488" s="1256"/>
      <c r="BV488" s="1256"/>
      <c r="BW488" s="1256"/>
      <c r="BX488" s="1256"/>
      <c r="BY488" s="1256"/>
    </row>
    <row r="489" spans="1:77" s="1288" customFormat="1" ht="23.25" hidden="1" customHeight="1">
      <c r="A489" s="1380"/>
      <c r="B489" s="1283"/>
      <c r="C489" s="1335" t="s">
        <v>259</v>
      </c>
      <c r="D489" s="1264"/>
      <c r="E489" s="1264"/>
      <c r="F489" s="1264"/>
      <c r="G489" s="1264"/>
      <c r="H489" s="1291" t="s">
        <v>1193</v>
      </c>
      <c r="I489" s="1264"/>
      <c r="J489" s="1264"/>
      <c r="K489" s="1264"/>
      <c r="L489" s="1337" t="s">
        <v>615</v>
      </c>
      <c r="M489" s="1337"/>
      <c r="N489" s="1264"/>
      <c r="O489" s="1264"/>
      <c r="P489" s="1264"/>
      <c r="Q489" s="1264"/>
      <c r="R489" s="1336" t="s">
        <v>751</v>
      </c>
      <c r="S489" s="1336">
        <v>0</v>
      </c>
      <c r="T489" s="1342" t="s">
        <v>225</v>
      </c>
      <c r="U489" s="1336">
        <v>0</v>
      </c>
      <c r="V489" s="1365"/>
      <c r="W489" s="1336">
        <v>0</v>
      </c>
      <c r="X489" s="1336">
        <v>0</v>
      </c>
      <c r="Y489" s="1336">
        <v>0</v>
      </c>
      <c r="Z489" s="1264"/>
      <c r="AA489" s="1264"/>
      <c r="AB489" s="1264"/>
      <c r="AC489" s="1264"/>
      <c r="AD489" s="1264"/>
      <c r="AE489" s="1264"/>
      <c r="AF489" s="1264"/>
      <c r="AG489" s="1264"/>
      <c r="AH489" s="1264"/>
      <c r="AI489" s="1264"/>
      <c r="AJ489" s="1264"/>
      <c r="AK489" s="1264"/>
      <c r="AL489" s="1264"/>
      <c r="AM489" s="1264"/>
      <c r="AN489" s="1264"/>
      <c r="AO489" s="1264"/>
      <c r="AP489" s="1264"/>
      <c r="AQ489" s="1337" t="s">
        <v>204</v>
      </c>
      <c r="AR489" s="1337" t="s">
        <v>850</v>
      </c>
      <c r="AS489" s="1264"/>
      <c r="AT489" s="1264"/>
      <c r="AU489" s="1264"/>
      <c r="AV489" s="1338">
        <v>1080000</v>
      </c>
      <c r="AW489" s="1291" t="s">
        <v>123</v>
      </c>
      <c r="AX489" s="1291"/>
      <c r="AY489" s="1291" t="s">
        <v>1831</v>
      </c>
      <c r="AZ489" s="1291" t="s">
        <v>1193</v>
      </c>
      <c r="BA489" s="1392"/>
      <c r="BB489" s="1375"/>
      <c r="BC489" s="1291"/>
      <c r="BD489" s="1291"/>
      <c r="BE489" s="1287"/>
      <c r="BF489" s="1287"/>
      <c r="BG489" s="1287"/>
      <c r="BH489" s="1287"/>
      <c r="BI489" s="1287"/>
      <c r="BJ489" s="1287"/>
      <c r="BK489" s="1287"/>
      <c r="BL489" s="1287"/>
      <c r="BM489" s="1287"/>
      <c r="BN489" s="1287"/>
      <c r="BO489" s="1287"/>
      <c r="BP489" s="1287"/>
      <c r="BQ489" s="1287"/>
      <c r="BR489" s="1287"/>
      <c r="BS489" s="1287"/>
      <c r="BT489" s="1287"/>
      <c r="BU489" s="1287"/>
      <c r="BV489" s="1287"/>
      <c r="BW489" s="1287"/>
      <c r="BX489" s="1287"/>
      <c r="BY489" s="1287"/>
    </row>
    <row r="490" spans="1:77" s="1288" customFormat="1" ht="23.25" hidden="1" customHeight="1">
      <c r="A490" s="1380"/>
      <c r="B490" s="1283"/>
      <c r="C490" s="1335" t="s">
        <v>260</v>
      </c>
      <c r="D490" s="1264"/>
      <c r="E490" s="1264"/>
      <c r="F490" s="1264"/>
      <c r="G490" s="1264"/>
      <c r="H490" s="1291" t="s">
        <v>1193</v>
      </c>
      <c r="I490" s="1264"/>
      <c r="J490" s="1264"/>
      <c r="K490" s="1264"/>
      <c r="L490" s="1337" t="s">
        <v>616</v>
      </c>
      <c r="M490" s="1337"/>
      <c r="N490" s="1264"/>
      <c r="O490" s="1264"/>
      <c r="P490" s="1264"/>
      <c r="Q490" s="1264"/>
      <c r="R490" s="1336" t="s">
        <v>752</v>
      </c>
      <c r="S490" s="1336">
        <v>0</v>
      </c>
      <c r="T490" s="1342" t="s">
        <v>225</v>
      </c>
      <c r="U490" s="1336">
        <v>0</v>
      </c>
      <c r="V490" s="1365"/>
      <c r="W490" s="1336">
        <v>0</v>
      </c>
      <c r="X490" s="1336">
        <v>0</v>
      </c>
      <c r="Y490" s="1336">
        <v>0</v>
      </c>
      <c r="Z490" s="1264"/>
      <c r="AA490" s="1264"/>
      <c r="AB490" s="1264"/>
      <c r="AC490" s="1264"/>
      <c r="AD490" s="1264"/>
      <c r="AE490" s="1264"/>
      <c r="AF490" s="1264"/>
      <c r="AG490" s="1264"/>
      <c r="AH490" s="1264"/>
      <c r="AI490" s="1264"/>
      <c r="AJ490" s="1264"/>
      <c r="AK490" s="1264"/>
      <c r="AL490" s="1264"/>
      <c r="AM490" s="1264"/>
      <c r="AN490" s="1264"/>
      <c r="AO490" s="1264"/>
      <c r="AP490" s="1264"/>
      <c r="AQ490" s="1337" t="s">
        <v>204</v>
      </c>
      <c r="AR490" s="1337" t="s">
        <v>850</v>
      </c>
      <c r="AS490" s="1264"/>
      <c r="AT490" s="1264"/>
      <c r="AU490" s="1264"/>
      <c r="AV490" s="1338">
        <v>2025000</v>
      </c>
      <c r="AW490" s="1291" t="s">
        <v>123</v>
      </c>
      <c r="AX490" s="1291"/>
      <c r="AY490" s="1291" t="s">
        <v>1831</v>
      </c>
      <c r="AZ490" s="1291" t="s">
        <v>1193</v>
      </c>
      <c r="BA490" s="1392"/>
      <c r="BB490" s="1375"/>
      <c r="BC490" s="1291"/>
      <c r="BD490" s="1291"/>
      <c r="BE490" s="1287"/>
      <c r="BF490" s="1287"/>
      <c r="BG490" s="1287"/>
      <c r="BH490" s="1287"/>
      <c r="BI490" s="1287"/>
      <c r="BJ490" s="1287"/>
      <c r="BK490" s="1287"/>
      <c r="BL490" s="1287"/>
      <c r="BM490" s="1287"/>
      <c r="BN490" s="1287"/>
      <c r="BO490" s="1287"/>
      <c r="BP490" s="1287"/>
      <c r="BQ490" s="1287"/>
      <c r="BR490" s="1287"/>
      <c r="BS490" s="1287"/>
      <c r="BT490" s="1287"/>
      <c r="BU490" s="1287"/>
      <c r="BV490" s="1287"/>
      <c r="BW490" s="1287"/>
      <c r="BX490" s="1287"/>
      <c r="BY490" s="1287"/>
    </row>
    <row r="491" spans="1:77" s="1288" customFormat="1" ht="23.25" hidden="1" customHeight="1">
      <c r="A491" s="1380"/>
      <c r="B491" s="1283"/>
      <c r="C491" s="1335" t="s">
        <v>260</v>
      </c>
      <c r="D491" s="1264"/>
      <c r="E491" s="1264"/>
      <c r="F491" s="1264"/>
      <c r="G491" s="1264"/>
      <c r="H491" s="1291" t="s">
        <v>1193</v>
      </c>
      <c r="I491" s="1264"/>
      <c r="J491" s="1264"/>
      <c r="K491" s="1264"/>
      <c r="L491" s="1337" t="s">
        <v>616</v>
      </c>
      <c r="M491" s="1337"/>
      <c r="N491" s="1264"/>
      <c r="O491" s="1264"/>
      <c r="P491" s="1264"/>
      <c r="Q491" s="1264"/>
      <c r="R491" s="1336" t="s">
        <v>753</v>
      </c>
      <c r="S491" s="1336">
        <v>0</v>
      </c>
      <c r="T491" s="1342" t="s">
        <v>225</v>
      </c>
      <c r="U491" s="1336">
        <v>0</v>
      </c>
      <c r="V491" s="1365"/>
      <c r="W491" s="1336">
        <v>0</v>
      </c>
      <c r="X491" s="1336">
        <v>0</v>
      </c>
      <c r="Y491" s="1336">
        <v>0</v>
      </c>
      <c r="Z491" s="1264"/>
      <c r="AA491" s="1264"/>
      <c r="AB491" s="1264"/>
      <c r="AC491" s="1264"/>
      <c r="AD491" s="1264"/>
      <c r="AE491" s="1264"/>
      <c r="AF491" s="1264"/>
      <c r="AG491" s="1264"/>
      <c r="AH491" s="1264"/>
      <c r="AI491" s="1264"/>
      <c r="AJ491" s="1264"/>
      <c r="AK491" s="1264"/>
      <c r="AL491" s="1264"/>
      <c r="AM491" s="1264"/>
      <c r="AN491" s="1264"/>
      <c r="AO491" s="1264"/>
      <c r="AP491" s="1264"/>
      <c r="AQ491" s="1337" t="s">
        <v>204</v>
      </c>
      <c r="AR491" s="1337" t="s">
        <v>850</v>
      </c>
      <c r="AS491" s="1264"/>
      <c r="AT491" s="1264"/>
      <c r="AU491" s="1264"/>
      <c r="AV491" s="1338">
        <v>1080000</v>
      </c>
      <c r="AW491" s="1291" t="s">
        <v>123</v>
      </c>
      <c r="AX491" s="1291"/>
      <c r="AY491" s="1291" t="s">
        <v>1621</v>
      </c>
      <c r="AZ491" s="1291" t="s">
        <v>1193</v>
      </c>
      <c r="BA491" s="1392"/>
      <c r="BB491" s="1375"/>
      <c r="BC491" s="1291"/>
      <c r="BD491" s="1291"/>
      <c r="BE491" s="1287"/>
      <c r="BF491" s="1287"/>
      <c r="BG491" s="1287"/>
      <c r="BH491" s="1287"/>
      <c r="BI491" s="1287"/>
      <c r="BJ491" s="1287"/>
      <c r="BK491" s="1287"/>
      <c r="BL491" s="1287"/>
      <c r="BM491" s="1287"/>
      <c r="BN491" s="1287"/>
      <c r="BO491" s="1287"/>
      <c r="BP491" s="1287"/>
      <c r="BQ491" s="1287"/>
      <c r="BR491" s="1287"/>
      <c r="BS491" s="1287"/>
      <c r="BT491" s="1287"/>
      <c r="BU491" s="1287"/>
      <c r="BV491" s="1287"/>
      <c r="BW491" s="1287"/>
      <c r="BX491" s="1287"/>
      <c r="BY491" s="1287"/>
    </row>
    <row r="492" spans="1:77" s="1288" customFormat="1" ht="23.25" hidden="1" customHeight="1">
      <c r="A492" s="1380"/>
      <c r="B492" s="1283"/>
      <c r="C492" s="1335" t="s">
        <v>260</v>
      </c>
      <c r="D492" s="1264"/>
      <c r="E492" s="1264"/>
      <c r="F492" s="1264"/>
      <c r="G492" s="1264"/>
      <c r="H492" s="1291" t="s">
        <v>1193</v>
      </c>
      <c r="I492" s="1264"/>
      <c r="J492" s="1264"/>
      <c r="K492" s="1264"/>
      <c r="L492" s="1337" t="s">
        <v>616</v>
      </c>
      <c r="M492" s="1337"/>
      <c r="N492" s="1264"/>
      <c r="O492" s="1264"/>
      <c r="P492" s="1264"/>
      <c r="Q492" s="1264"/>
      <c r="R492" s="1336" t="s">
        <v>754</v>
      </c>
      <c r="S492" s="1336">
        <v>0</v>
      </c>
      <c r="T492" s="1342" t="s">
        <v>225</v>
      </c>
      <c r="U492" s="1336">
        <v>0</v>
      </c>
      <c r="V492" s="1365"/>
      <c r="W492" s="1336">
        <v>0</v>
      </c>
      <c r="X492" s="1336">
        <v>0</v>
      </c>
      <c r="Y492" s="1336">
        <v>0</v>
      </c>
      <c r="Z492" s="1264"/>
      <c r="AA492" s="1264"/>
      <c r="AB492" s="1264"/>
      <c r="AC492" s="1264"/>
      <c r="AD492" s="1264"/>
      <c r="AE492" s="1264"/>
      <c r="AF492" s="1264"/>
      <c r="AG492" s="1264"/>
      <c r="AH492" s="1264"/>
      <c r="AI492" s="1264"/>
      <c r="AJ492" s="1264"/>
      <c r="AK492" s="1264"/>
      <c r="AL492" s="1264"/>
      <c r="AM492" s="1264"/>
      <c r="AN492" s="1264"/>
      <c r="AO492" s="1264"/>
      <c r="AP492" s="1264"/>
      <c r="AQ492" s="1337" t="s">
        <v>204</v>
      </c>
      <c r="AR492" s="1337" t="s">
        <v>240</v>
      </c>
      <c r="AS492" s="1264"/>
      <c r="AT492" s="1264"/>
      <c r="AU492" s="1264"/>
      <c r="AV492" s="1338">
        <v>1890000</v>
      </c>
      <c r="AW492" s="1291" t="s">
        <v>123</v>
      </c>
      <c r="AX492" s="1291"/>
      <c r="AY492" s="1291" t="s">
        <v>1621</v>
      </c>
      <c r="AZ492" s="1291" t="s">
        <v>1193</v>
      </c>
      <c r="BA492" s="1392"/>
      <c r="BB492" s="1375"/>
      <c r="BC492" s="1291"/>
      <c r="BD492" s="1291"/>
      <c r="BE492" s="1287"/>
      <c r="BF492" s="1287"/>
      <c r="BG492" s="1287"/>
      <c r="BH492" s="1287"/>
      <c r="BI492" s="1287"/>
      <c r="BJ492" s="1287"/>
      <c r="BK492" s="1287"/>
      <c r="BL492" s="1287"/>
      <c r="BM492" s="1287"/>
      <c r="BN492" s="1287"/>
      <c r="BO492" s="1287"/>
      <c r="BP492" s="1287"/>
      <c r="BQ492" s="1287"/>
      <c r="BR492" s="1287"/>
      <c r="BS492" s="1287"/>
      <c r="BT492" s="1287"/>
      <c r="BU492" s="1287"/>
      <c r="BV492" s="1287"/>
      <c r="BW492" s="1287"/>
      <c r="BX492" s="1287"/>
      <c r="BY492" s="1287"/>
    </row>
    <row r="493" spans="1:77" s="1288" customFormat="1" ht="23.25" hidden="1" customHeight="1">
      <c r="A493" s="1380"/>
      <c r="B493" s="1283"/>
      <c r="C493" s="1335" t="s">
        <v>261</v>
      </c>
      <c r="D493" s="1264"/>
      <c r="E493" s="1264"/>
      <c r="F493" s="1264"/>
      <c r="G493" s="1264"/>
      <c r="H493" s="1291" t="s">
        <v>1193</v>
      </c>
      <c r="I493" s="1264"/>
      <c r="J493" s="1264"/>
      <c r="K493" s="1264"/>
      <c r="L493" s="1337" t="s">
        <v>617</v>
      </c>
      <c r="M493" s="1337" t="s">
        <v>733</v>
      </c>
      <c r="N493" s="1264"/>
      <c r="O493" s="1264"/>
      <c r="P493" s="1264"/>
      <c r="Q493" s="1264"/>
      <c r="R493" s="1336" t="s">
        <v>755</v>
      </c>
      <c r="S493" s="1336">
        <v>0</v>
      </c>
      <c r="T493" s="1342" t="s">
        <v>225</v>
      </c>
      <c r="U493" s="1336">
        <v>0</v>
      </c>
      <c r="V493" s="1365"/>
      <c r="W493" s="1336">
        <v>0</v>
      </c>
      <c r="X493" s="1336">
        <v>0</v>
      </c>
      <c r="Y493" s="1336">
        <v>0</v>
      </c>
      <c r="Z493" s="1264"/>
      <c r="AA493" s="1264"/>
      <c r="AB493" s="1264"/>
      <c r="AC493" s="1264"/>
      <c r="AD493" s="1264"/>
      <c r="AE493" s="1264"/>
      <c r="AF493" s="1264"/>
      <c r="AG493" s="1264"/>
      <c r="AH493" s="1264"/>
      <c r="AI493" s="1264"/>
      <c r="AJ493" s="1264"/>
      <c r="AK493" s="1264"/>
      <c r="AL493" s="1264"/>
      <c r="AM493" s="1264"/>
      <c r="AN493" s="1264"/>
      <c r="AO493" s="1264"/>
      <c r="AP493" s="1264"/>
      <c r="AQ493" s="1337" t="s">
        <v>204</v>
      </c>
      <c r="AR493" s="1337" t="s">
        <v>850</v>
      </c>
      <c r="AS493" s="1264"/>
      <c r="AT493" s="1264"/>
      <c r="AU493" s="1264"/>
      <c r="AV493" s="1338">
        <v>1050000</v>
      </c>
      <c r="AW493" s="1291" t="s">
        <v>123</v>
      </c>
      <c r="AX493" s="1291"/>
      <c r="AY493" s="1291" t="s">
        <v>1622</v>
      </c>
      <c r="AZ493" s="1291" t="s">
        <v>1193</v>
      </c>
      <c r="BA493" s="1392"/>
      <c r="BB493" s="1375"/>
      <c r="BC493" s="1291"/>
      <c r="BD493" s="1291"/>
      <c r="BE493" s="1287"/>
      <c r="BF493" s="1287"/>
      <c r="BG493" s="1287"/>
      <c r="BH493" s="1287"/>
      <c r="BI493" s="1287"/>
      <c r="BJ493" s="1287"/>
      <c r="BK493" s="1287"/>
      <c r="BL493" s="1287"/>
      <c r="BM493" s="1287"/>
      <c r="BN493" s="1287"/>
      <c r="BO493" s="1287"/>
      <c r="BP493" s="1287"/>
      <c r="BQ493" s="1287"/>
      <c r="BR493" s="1287"/>
      <c r="BS493" s="1287"/>
      <c r="BT493" s="1287"/>
      <c r="BU493" s="1287"/>
      <c r="BV493" s="1287"/>
      <c r="BW493" s="1287"/>
      <c r="BX493" s="1287"/>
      <c r="BY493" s="1287"/>
    </row>
    <row r="494" spans="1:77" s="1288" customFormat="1" ht="23.25" hidden="1" customHeight="1">
      <c r="A494" s="1380"/>
      <c r="B494" s="1283"/>
      <c r="C494" s="1335" t="s">
        <v>262</v>
      </c>
      <c r="D494" s="1264"/>
      <c r="E494" s="1264"/>
      <c r="F494" s="1264"/>
      <c r="G494" s="1264"/>
      <c r="H494" s="1291" t="s">
        <v>1193</v>
      </c>
      <c r="I494" s="1264"/>
      <c r="J494" s="1264"/>
      <c r="K494" s="1264"/>
      <c r="L494" s="1337" t="s">
        <v>618</v>
      </c>
      <c r="M494" s="1337"/>
      <c r="N494" s="1264"/>
      <c r="O494" s="1264"/>
      <c r="P494" s="1264"/>
      <c r="Q494" s="1264"/>
      <c r="R494" s="1336" t="s">
        <v>749</v>
      </c>
      <c r="S494" s="1336">
        <v>0</v>
      </c>
      <c r="T494" s="1342" t="s">
        <v>225</v>
      </c>
      <c r="U494" s="1336">
        <v>0</v>
      </c>
      <c r="V494" s="1292" t="s">
        <v>145</v>
      </c>
      <c r="W494" s="1336">
        <v>0</v>
      </c>
      <c r="X494" s="1336">
        <v>0</v>
      </c>
      <c r="Y494" s="1336">
        <v>0</v>
      </c>
      <c r="Z494" s="1264"/>
      <c r="AA494" s="1264"/>
      <c r="AB494" s="1264"/>
      <c r="AC494" s="1264"/>
      <c r="AD494" s="1264"/>
      <c r="AE494" s="1264"/>
      <c r="AF494" s="1264"/>
      <c r="AG494" s="1264"/>
      <c r="AH494" s="1264"/>
      <c r="AI494" s="1264"/>
      <c r="AJ494" s="1264"/>
      <c r="AK494" s="1264"/>
      <c r="AL494" s="1264"/>
      <c r="AM494" s="1264"/>
      <c r="AN494" s="1264"/>
      <c r="AO494" s="1264"/>
      <c r="AP494" s="1264"/>
      <c r="AQ494" s="1337" t="s">
        <v>204</v>
      </c>
      <c r="AR494" s="1337" t="s">
        <v>240</v>
      </c>
      <c r="AS494" s="1264"/>
      <c r="AT494" s="1264"/>
      <c r="AU494" s="1264"/>
      <c r="AV494" s="1338">
        <v>2025000</v>
      </c>
      <c r="AW494" s="1291"/>
      <c r="AX494" s="1291"/>
      <c r="AY494" s="1291"/>
      <c r="AZ494" s="1291" t="s">
        <v>1193</v>
      </c>
      <c r="BA494" s="1392"/>
      <c r="BB494" s="1375"/>
      <c r="BC494" s="1291"/>
      <c r="BD494" s="1291"/>
      <c r="BE494" s="1287"/>
      <c r="BF494" s="1287"/>
      <c r="BG494" s="1287"/>
      <c r="BH494" s="1287"/>
      <c r="BI494" s="1287"/>
      <c r="BJ494" s="1287"/>
      <c r="BK494" s="1287"/>
      <c r="BL494" s="1287"/>
      <c r="BM494" s="1287"/>
      <c r="BN494" s="1287"/>
      <c r="BO494" s="1287"/>
      <c r="BP494" s="1287"/>
      <c r="BQ494" s="1287"/>
      <c r="BR494" s="1287"/>
      <c r="BS494" s="1287"/>
      <c r="BT494" s="1287"/>
      <c r="BU494" s="1287"/>
      <c r="BV494" s="1287"/>
      <c r="BW494" s="1287"/>
      <c r="BX494" s="1287"/>
      <c r="BY494" s="1287"/>
    </row>
    <row r="495" spans="1:77" s="1257" customFormat="1" ht="30" hidden="1">
      <c r="A495" s="1380"/>
      <c r="B495" s="1273"/>
      <c r="C495" s="1330" t="s">
        <v>263</v>
      </c>
      <c r="D495" s="1262"/>
      <c r="E495" s="1262"/>
      <c r="F495" s="1262"/>
      <c r="G495" s="1262"/>
      <c r="H495" s="1270" t="s">
        <v>1193</v>
      </c>
      <c r="I495" s="1262"/>
      <c r="J495" s="1262"/>
      <c r="K495" s="1262"/>
      <c r="L495" s="1331" t="s">
        <v>619</v>
      </c>
      <c r="M495" s="1331"/>
      <c r="N495" s="1262"/>
      <c r="O495" s="1262"/>
      <c r="P495" s="1262"/>
      <c r="Q495" s="1262"/>
      <c r="R495" s="1332" t="s">
        <v>756</v>
      </c>
      <c r="S495" s="1332">
        <v>0</v>
      </c>
      <c r="T495" s="1333" t="s">
        <v>227</v>
      </c>
      <c r="U495" s="1332">
        <v>0</v>
      </c>
      <c r="V495" s="1344"/>
      <c r="W495" s="1332">
        <v>0</v>
      </c>
      <c r="X495" s="1332">
        <v>0</v>
      </c>
      <c r="Y495" s="1332">
        <v>0</v>
      </c>
      <c r="Z495" s="1262"/>
      <c r="AA495" s="1262"/>
      <c r="AB495" s="1262"/>
      <c r="AC495" s="1262"/>
      <c r="AD495" s="1262"/>
      <c r="AE495" s="1262"/>
      <c r="AF495" s="1262"/>
      <c r="AG495" s="1262"/>
      <c r="AH495" s="1262"/>
      <c r="AI495" s="1262"/>
      <c r="AJ495" s="1262"/>
      <c r="AK495" s="1262"/>
      <c r="AL495" s="1262"/>
      <c r="AM495" s="1262"/>
      <c r="AN495" s="1262"/>
      <c r="AO495" s="1262"/>
      <c r="AP495" s="1262"/>
      <c r="AQ495" s="1331" t="s">
        <v>204</v>
      </c>
      <c r="AR495" s="1331" t="s">
        <v>850</v>
      </c>
      <c r="AS495" s="1262"/>
      <c r="AT495" s="1262"/>
      <c r="AU495" s="1262"/>
      <c r="AV495" s="1334">
        <v>400000</v>
      </c>
      <c r="AW495" s="1270"/>
      <c r="AX495" s="1270"/>
      <c r="AY495" s="1270"/>
      <c r="AZ495" s="1270" t="s">
        <v>1193</v>
      </c>
      <c r="BA495" s="1385"/>
      <c r="BB495" s="1374"/>
      <c r="BC495" s="1270"/>
      <c r="BD495" s="1270"/>
      <c r="BE495" s="1256"/>
      <c r="BF495" s="1256"/>
      <c r="BG495" s="1256"/>
      <c r="BH495" s="1256"/>
      <c r="BI495" s="1256"/>
      <c r="BJ495" s="1256"/>
      <c r="BK495" s="1256"/>
      <c r="BL495" s="1256"/>
      <c r="BM495" s="1256"/>
      <c r="BN495" s="1256"/>
      <c r="BO495" s="1256"/>
      <c r="BP495" s="1256"/>
      <c r="BQ495" s="1256"/>
      <c r="BR495" s="1256"/>
      <c r="BS495" s="1256"/>
      <c r="BT495" s="1256"/>
      <c r="BU495" s="1256"/>
      <c r="BV495" s="1256"/>
      <c r="BW495" s="1256"/>
      <c r="BX495" s="1256"/>
      <c r="BY495" s="1256"/>
    </row>
    <row r="496" spans="1:77" s="1257" customFormat="1" ht="30" hidden="1">
      <c r="A496" s="1380"/>
      <c r="B496" s="1273"/>
      <c r="C496" s="1330" t="s">
        <v>264</v>
      </c>
      <c r="D496" s="1262"/>
      <c r="E496" s="1262"/>
      <c r="F496" s="1262"/>
      <c r="G496" s="1262"/>
      <c r="H496" s="1270" t="s">
        <v>1193</v>
      </c>
      <c r="I496" s="1262"/>
      <c r="J496" s="1262"/>
      <c r="K496" s="1262"/>
      <c r="L496" s="1331" t="s">
        <v>620</v>
      </c>
      <c r="M496" s="1331"/>
      <c r="N496" s="1262"/>
      <c r="O496" s="1262"/>
      <c r="P496" s="1262"/>
      <c r="Q496" s="1262"/>
      <c r="R496" s="1332" t="s">
        <v>757</v>
      </c>
      <c r="S496" s="1332">
        <v>0</v>
      </c>
      <c r="T496" s="1333" t="s">
        <v>228</v>
      </c>
      <c r="U496" s="1332">
        <v>0</v>
      </c>
      <c r="V496" s="1289" t="s">
        <v>145</v>
      </c>
      <c r="W496" s="1332">
        <v>0</v>
      </c>
      <c r="X496" s="1332">
        <v>0</v>
      </c>
      <c r="Y496" s="1332">
        <v>0</v>
      </c>
      <c r="Z496" s="1262"/>
      <c r="AA496" s="1262"/>
      <c r="AB496" s="1262"/>
      <c r="AC496" s="1262"/>
      <c r="AD496" s="1262"/>
      <c r="AE496" s="1262"/>
      <c r="AF496" s="1262"/>
      <c r="AG496" s="1262"/>
      <c r="AH496" s="1262"/>
      <c r="AI496" s="1262"/>
      <c r="AJ496" s="1262"/>
      <c r="AK496" s="1262"/>
      <c r="AL496" s="1262"/>
      <c r="AM496" s="1262"/>
      <c r="AN496" s="1262"/>
      <c r="AO496" s="1262"/>
      <c r="AP496" s="1262"/>
      <c r="AQ496" s="1331" t="s">
        <v>204</v>
      </c>
      <c r="AR496" s="1331" t="s">
        <v>850</v>
      </c>
      <c r="AS496" s="1262"/>
      <c r="AT496" s="1262"/>
      <c r="AU496" s="1262"/>
      <c r="AV496" s="1334">
        <v>750000</v>
      </c>
      <c r="AW496" s="1270" t="s">
        <v>123</v>
      </c>
      <c r="AX496" s="1270"/>
      <c r="AY496" s="1270" t="s">
        <v>1831</v>
      </c>
      <c r="AZ496" s="1270" t="s">
        <v>1193</v>
      </c>
      <c r="BA496" s="1385"/>
      <c r="BB496" s="1374"/>
      <c r="BC496" s="1270"/>
      <c r="BD496" s="1270"/>
      <c r="BE496" s="1256"/>
      <c r="BF496" s="1256"/>
      <c r="BG496" s="1256"/>
      <c r="BH496" s="1256"/>
      <c r="BI496" s="1256"/>
      <c r="BJ496" s="1256"/>
      <c r="BK496" s="1256"/>
      <c r="BL496" s="1256"/>
      <c r="BM496" s="1256"/>
      <c r="BN496" s="1256"/>
      <c r="BO496" s="1256"/>
      <c r="BP496" s="1256"/>
      <c r="BQ496" s="1256"/>
      <c r="BR496" s="1256"/>
      <c r="BS496" s="1256"/>
      <c r="BT496" s="1256"/>
      <c r="BU496" s="1256"/>
      <c r="BV496" s="1256"/>
      <c r="BW496" s="1256"/>
      <c r="BX496" s="1256"/>
      <c r="BY496" s="1256"/>
    </row>
    <row r="497" spans="1:77" s="1288" customFormat="1" ht="30" hidden="1">
      <c r="A497" s="1380"/>
      <c r="B497" s="1283"/>
      <c r="C497" s="1335" t="s">
        <v>265</v>
      </c>
      <c r="D497" s="1264"/>
      <c r="E497" s="1264"/>
      <c r="F497" s="1264"/>
      <c r="G497" s="1264"/>
      <c r="H497" s="1291"/>
      <c r="I497" s="1264"/>
      <c r="J497" s="1264"/>
      <c r="K497" s="1264"/>
      <c r="L497" s="1337" t="s">
        <v>621</v>
      </c>
      <c r="M497" s="1337"/>
      <c r="N497" s="1264"/>
      <c r="O497" s="1264"/>
      <c r="P497" s="1264"/>
      <c r="Q497" s="1264"/>
      <c r="R497" s="1336" t="s">
        <v>758</v>
      </c>
      <c r="S497" s="1336">
        <v>0</v>
      </c>
      <c r="T497" s="1342" t="s">
        <v>229</v>
      </c>
      <c r="U497" s="1336">
        <v>0</v>
      </c>
      <c r="V497" s="1365"/>
      <c r="W497" s="1336">
        <v>0</v>
      </c>
      <c r="X497" s="1336">
        <v>0</v>
      </c>
      <c r="Y497" s="1336">
        <v>0</v>
      </c>
      <c r="Z497" s="1264"/>
      <c r="AA497" s="1264"/>
      <c r="AB497" s="1264"/>
      <c r="AC497" s="1264"/>
      <c r="AD497" s="1264"/>
      <c r="AE497" s="1264"/>
      <c r="AF497" s="1264"/>
      <c r="AG497" s="1264"/>
      <c r="AH497" s="1264"/>
      <c r="AI497" s="1264"/>
      <c r="AJ497" s="1264"/>
      <c r="AK497" s="1264"/>
      <c r="AL497" s="1264"/>
      <c r="AM497" s="1264"/>
      <c r="AN497" s="1264"/>
      <c r="AO497" s="1264"/>
      <c r="AP497" s="1264"/>
      <c r="AQ497" s="1337" t="s">
        <v>204</v>
      </c>
      <c r="AR497" s="1337" t="s">
        <v>166</v>
      </c>
      <c r="AS497" s="1264"/>
      <c r="AT497" s="1264"/>
      <c r="AU497" s="1264"/>
      <c r="AV497" s="1338">
        <v>1225000</v>
      </c>
      <c r="AW497" s="1291"/>
      <c r="AX497" s="1291"/>
      <c r="AY497" s="1291"/>
      <c r="AZ497" s="1291"/>
      <c r="BA497" s="1392" t="s">
        <v>1840</v>
      </c>
      <c r="BB497" s="1375"/>
      <c r="BC497" s="1291"/>
      <c r="BD497" s="1291"/>
      <c r="BE497" s="1287"/>
      <c r="BF497" s="1287"/>
      <c r="BG497" s="1287"/>
      <c r="BH497" s="1287"/>
      <c r="BI497" s="1287"/>
      <c r="BJ497" s="1287"/>
      <c r="BK497" s="1287"/>
      <c r="BL497" s="1287"/>
      <c r="BM497" s="1287"/>
      <c r="BN497" s="1287"/>
      <c r="BO497" s="1287"/>
      <c r="BP497" s="1287"/>
      <c r="BQ497" s="1287"/>
      <c r="BR497" s="1287"/>
      <c r="BS497" s="1287"/>
      <c r="BT497" s="1287"/>
      <c r="BU497" s="1287"/>
      <c r="BV497" s="1287"/>
      <c r="BW497" s="1287"/>
      <c r="BX497" s="1287"/>
      <c r="BY497" s="1287"/>
    </row>
    <row r="498" spans="1:77" s="1257" customFormat="1" hidden="1">
      <c r="A498" s="1380"/>
      <c r="B498" s="1273"/>
      <c r="C498" s="1330" t="s">
        <v>266</v>
      </c>
      <c r="D498" s="1262"/>
      <c r="E498" s="1262"/>
      <c r="F498" s="1262"/>
      <c r="G498" s="1262"/>
      <c r="H498" s="1270" t="s">
        <v>1193</v>
      </c>
      <c r="I498" s="1262"/>
      <c r="J498" s="1262"/>
      <c r="K498" s="1262"/>
      <c r="L498" s="1331" t="s">
        <v>622</v>
      </c>
      <c r="M498" s="1331"/>
      <c r="N498" s="1262"/>
      <c r="O498" s="1262"/>
      <c r="P498" s="1262"/>
      <c r="Q498" s="1262"/>
      <c r="R498" s="1332" t="s">
        <v>758</v>
      </c>
      <c r="S498" s="1332">
        <v>0</v>
      </c>
      <c r="T498" s="1333" t="s">
        <v>225</v>
      </c>
      <c r="U498" s="1332">
        <v>0</v>
      </c>
      <c r="V498" s="1344"/>
      <c r="W498" s="1332">
        <v>0</v>
      </c>
      <c r="X498" s="1332">
        <v>0</v>
      </c>
      <c r="Y498" s="1332">
        <v>0</v>
      </c>
      <c r="Z498" s="1262"/>
      <c r="AA498" s="1262"/>
      <c r="AB498" s="1262"/>
      <c r="AC498" s="1262"/>
      <c r="AD498" s="1262"/>
      <c r="AE498" s="1262"/>
      <c r="AF498" s="1262"/>
      <c r="AG498" s="1262"/>
      <c r="AH498" s="1262"/>
      <c r="AI498" s="1262"/>
      <c r="AJ498" s="1262"/>
      <c r="AK498" s="1262"/>
      <c r="AL498" s="1262"/>
      <c r="AM498" s="1262"/>
      <c r="AN498" s="1262"/>
      <c r="AO498" s="1262"/>
      <c r="AP498" s="1262"/>
      <c r="AQ498" s="1331" t="s">
        <v>204</v>
      </c>
      <c r="AR498" s="1331" t="s">
        <v>164</v>
      </c>
      <c r="AS498" s="1262"/>
      <c r="AT498" s="1262"/>
      <c r="AU498" s="1262"/>
      <c r="AV498" s="1334">
        <v>800000</v>
      </c>
      <c r="AW498" s="1270" t="s">
        <v>123</v>
      </c>
      <c r="AX498" s="1270"/>
      <c r="AY498" s="1270" t="s">
        <v>1623</v>
      </c>
      <c r="AZ498" s="1270" t="s">
        <v>1193</v>
      </c>
      <c r="BA498" s="1385"/>
      <c r="BB498" s="1374"/>
      <c r="BC498" s="1270"/>
      <c r="BD498" s="1270"/>
      <c r="BE498" s="1256"/>
      <c r="BF498" s="1256"/>
      <c r="BG498" s="1256"/>
      <c r="BH498" s="1256"/>
      <c r="BI498" s="1256"/>
      <c r="BJ498" s="1256"/>
      <c r="BK498" s="1256"/>
      <c r="BL498" s="1256"/>
      <c r="BM498" s="1256"/>
      <c r="BN498" s="1256"/>
      <c r="BO498" s="1256"/>
      <c r="BP498" s="1256"/>
      <c r="BQ498" s="1256"/>
      <c r="BR498" s="1256"/>
      <c r="BS498" s="1256"/>
      <c r="BT498" s="1256"/>
      <c r="BU498" s="1256"/>
      <c r="BV498" s="1256"/>
      <c r="BW498" s="1256"/>
      <c r="BX498" s="1256"/>
      <c r="BY498" s="1256"/>
    </row>
    <row r="499" spans="1:77" s="1257" customFormat="1" hidden="1">
      <c r="A499" s="1380"/>
      <c r="B499" s="1273"/>
      <c r="C499" s="1330" t="s">
        <v>267</v>
      </c>
      <c r="D499" s="1262"/>
      <c r="E499" s="1262"/>
      <c r="F499" s="1262"/>
      <c r="G499" s="1262"/>
      <c r="H499" s="1270"/>
      <c r="I499" s="1262"/>
      <c r="J499" s="1262"/>
      <c r="K499" s="1262"/>
      <c r="L499" s="1331" t="s">
        <v>623</v>
      </c>
      <c r="M499" s="1331"/>
      <c r="N499" s="1262"/>
      <c r="O499" s="1262"/>
      <c r="P499" s="1262"/>
      <c r="Q499" s="1262"/>
      <c r="R499" s="1332" t="s">
        <v>759</v>
      </c>
      <c r="S499" s="1332">
        <v>0</v>
      </c>
      <c r="T499" s="1333" t="s">
        <v>230</v>
      </c>
      <c r="U499" s="1332">
        <v>0</v>
      </c>
      <c r="V499" s="1289" t="s">
        <v>145</v>
      </c>
      <c r="W499" s="1332">
        <v>0</v>
      </c>
      <c r="X499" s="1332">
        <v>0</v>
      </c>
      <c r="Y499" s="1332">
        <v>0</v>
      </c>
      <c r="Z499" s="1262"/>
      <c r="AA499" s="1262"/>
      <c r="AB499" s="1262"/>
      <c r="AC499" s="1262"/>
      <c r="AD499" s="1262"/>
      <c r="AE499" s="1262"/>
      <c r="AF499" s="1262"/>
      <c r="AG499" s="1262"/>
      <c r="AH499" s="1262"/>
      <c r="AI499" s="1262"/>
      <c r="AJ499" s="1262"/>
      <c r="AK499" s="1262"/>
      <c r="AL499" s="1262"/>
      <c r="AM499" s="1262"/>
      <c r="AN499" s="1262"/>
      <c r="AO499" s="1262"/>
      <c r="AP499" s="1262"/>
      <c r="AQ499" s="1331" t="s">
        <v>204</v>
      </c>
      <c r="AR499" s="1331" t="s">
        <v>240</v>
      </c>
      <c r="AS499" s="1262"/>
      <c r="AT499" s="1262"/>
      <c r="AU499" s="1262"/>
      <c r="AV499" s="1334">
        <v>245000</v>
      </c>
      <c r="AW499" s="1270"/>
      <c r="AX499" s="1270"/>
      <c r="AY499" s="1270"/>
      <c r="AZ499" s="1270"/>
      <c r="BA499" s="1392" t="s">
        <v>1840</v>
      </c>
      <c r="BB499" s="1374"/>
      <c r="BC499" s="1270"/>
      <c r="BD499" s="1270"/>
      <c r="BE499" s="1256"/>
      <c r="BF499" s="1256"/>
      <c r="BG499" s="1256"/>
      <c r="BH499" s="1256"/>
      <c r="BI499" s="1256"/>
      <c r="BJ499" s="1256"/>
      <c r="BK499" s="1256"/>
      <c r="BL499" s="1256"/>
      <c r="BM499" s="1256"/>
      <c r="BN499" s="1256"/>
      <c r="BO499" s="1256"/>
      <c r="BP499" s="1256"/>
      <c r="BQ499" s="1256"/>
      <c r="BR499" s="1256"/>
      <c r="BS499" s="1256"/>
      <c r="BT499" s="1256"/>
      <c r="BU499" s="1256"/>
      <c r="BV499" s="1256"/>
      <c r="BW499" s="1256"/>
      <c r="BX499" s="1256"/>
      <c r="BY499" s="1256"/>
    </row>
    <row r="500" spans="1:77" s="1257" customFormat="1" hidden="1">
      <c r="A500" s="1380"/>
      <c r="B500" s="1273"/>
      <c r="C500" s="1330" t="s">
        <v>268</v>
      </c>
      <c r="D500" s="1262"/>
      <c r="E500" s="1262"/>
      <c r="F500" s="1262"/>
      <c r="G500" s="1262"/>
      <c r="H500" s="1270"/>
      <c r="I500" s="1262"/>
      <c r="J500" s="1262"/>
      <c r="K500" s="1262"/>
      <c r="L500" s="1331" t="s">
        <v>607</v>
      </c>
      <c r="M500" s="1331"/>
      <c r="N500" s="1262"/>
      <c r="O500" s="1262"/>
      <c r="P500" s="1262"/>
      <c r="Q500" s="1262"/>
      <c r="R500" s="1332" t="s">
        <v>760</v>
      </c>
      <c r="S500" s="1332">
        <v>0</v>
      </c>
      <c r="T500" s="1333" t="s">
        <v>223</v>
      </c>
      <c r="U500" s="1332">
        <v>0</v>
      </c>
      <c r="V500" s="1289" t="s">
        <v>145</v>
      </c>
      <c r="W500" s="1332">
        <v>0</v>
      </c>
      <c r="X500" s="1332">
        <v>0</v>
      </c>
      <c r="Y500" s="1332">
        <v>0</v>
      </c>
      <c r="Z500" s="1262"/>
      <c r="AA500" s="1262"/>
      <c r="AB500" s="1262"/>
      <c r="AC500" s="1262"/>
      <c r="AD500" s="1262"/>
      <c r="AE500" s="1262"/>
      <c r="AF500" s="1262"/>
      <c r="AG500" s="1262"/>
      <c r="AH500" s="1262"/>
      <c r="AI500" s="1262"/>
      <c r="AJ500" s="1262"/>
      <c r="AK500" s="1262"/>
      <c r="AL500" s="1262"/>
      <c r="AM500" s="1262"/>
      <c r="AN500" s="1262"/>
      <c r="AO500" s="1262"/>
      <c r="AP500" s="1262"/>
      <c r="AQ500" s="1331" t="s">
        <v>204</v>
      </c>
      <c r="AR500" s="1331" t="s">
        <v>166</v>
      </c>
      <c r="AS500" s="1262"/>
      <c r="AT500" s="1262"/>
      <c r="AU500" s="1262"/>
      <c r="AV500" s="1334">
        <v>87500</v>
      </c>
      <c r="AW500" s="1270"/>
      <c r="AX500" s="1270"/>
      <c r="AY500" s="1270"/>
      <c r="AZ500" s="1270"/>
      <c r="BA500" s="1392" t="s">
        <v>1840</v>
      </c>
      <c r="BB500" s="1374"/>
      <c r="BC500" s="1270"/>
      <c r="BD500" s="1270"/>
      <c r="BE500" s="1256"/>
      <c r="BF500" s="1256"/>
      <c r="BG500" s="1256"/>
      <c r="BH500" s="1256"/>
      <c r="BI500" s="1256"/>
      <c r="BJ500" s="1256"/>
      <c r="BK500" s="1256"/>
      <c r="BL500" s="1256"/>
      <c r="BM500" s="1256"/>
      <c r="BN500" s="1256"/>
      <c r="BO500" s="1256"/>
      <c r="BP500" s="1256"/>
      <c r="BQ500" s="1256"/>
      <c r="BR500" s="1256"/>
      <c r="BS500" s="1256"/>
      <c r="BT500" s="1256"/>
      <c r="BU500" s="1256"/>
      <c r="BV500" s="1256"/>
      <c r="BW500" s="1256"/>
      <c r="BX500" s="1256"/>
      <c r="BY500" s="1256"/>
    </row>
    <row r="501" spans="1:77" s="1257" customFormat="1" hidden="1">
      <c r="A501" s="1380"/>
      <c r="B501" s="1273"/>
      <c r="C501" s="1330" t="s">
        <v>269</v>
      </c>
      <c r="D501" s="1262"/>
      <c r="E501" s="1262"/>
      <c r="F501" s="1262"/>
      <c r="G501" s="1262"/>
      <c r="H501" s="1270"/>
      <c r="I501" s="1262"/>
      <c r="J501" s="1262"/>
      <c r="K501" s="1262"/>
      <c r="L501" s="1331" t="s">
        <v>599</v>
      </c>
      <c r="M501" s="1331"/>
      <c r="N501" s="1262"/>
      <c r="O501" s="1262"/>
      <c r="P501" s="1262"/>
      <c r="Q501" s="1262"/>
      <c r="R501" s="1332" t="s">
        <v>145</v>
      </c>
      <c r="S501" s="1332">
        <v>0</v>
      </c>
      <c r="T501" s="1333" t="s">
        <v>223</v>
      </c>
      <c r="U501" s="1332">
        <v>0</v>
      </c>
      <c r="V501" s="1289" t="s">
        <v>145</v>
      </c>
      <c r="W501" s="1332">
        <v>0</v>
      </c>
      <c r="X501" s="1332">
        <v>0</v>
      </c>
      <c r="Y501" s="1332">
        <v>0</v>
      </c>
      <c r="Z501" s="1262"/>
      <c r="AA501" s="1262"/>
      <c r="AB501" s="1262"/>
      <c r="AC501" s="1262"/>
      <c r="AD501" s="1262"/>
      <c r="AE501" s="1262"/>
      <c r="AF501" s="1262"/>
      <c r="AG501" s="1262"/>
      <c r="AH501" s="1262"/>
      <c r="AI501" s="1262"/>
      <c r="AJ501" s="1262"/>
      <c r="AK501" s="1262"/>
      <c r="AL501" s="1262"/>
      <c r="AM501" s="1262"/>
      <c r="AN501" s="1262"/>
      <c r="AO501" s="1262"/>
      <c r="AP501" s="1262"/>
      <c r="AQ501" s="1331" t="s">
        <v>204</v>
      </c>
      <c r="AR501" s="1331" t="s">
        <v>166</v>
      </c>
      <c r="AS501" s="1262"/>
      <c r="AT501" s="1262"/>
      <c r="AU501" s="1262"/>
      <c r="AV501" s="1334">
        <v>105000</v>
      </c>
      <c r="AW501" s="1270"/>
      <c r="AX501" s="1270"/>
      <c r="AY501" s="1270"/>
      <c r="AZ501" s="1270"/>
      <c r="BA501" s="1392" t="s">
        <v>1840</v>
      </c>
      <c r="BB501" s="1374"/>
      <c r="BC501" s="1270"/>
      <c r="BD501" s="1270"/>
      <c r="BE501" s="1256"/>
      <c r="BF501" s="1256"/>
      <c r="BG501" s="1256"/>
      <c r="BH501" s="1256"/>
      <c r="BI501" s="1256"/>
      <c r="BJ501" s="1256"/>
      <c r="BK501" s="1256"/>
      <c r="BL501" s="1256"/>
      <c r="BM501" s="1256"/>
      <c r="BN501" s="1256"/>
      <c r="BO501" s="1256"/>
      <c r="BP501" s="1256"/>
      <c r="BQ501" s="1256"/>
      <c r="BR501" s="1256"/>
      <c r="BS501" s="1256"/>
      <c r="BT501" s="1256"/>
      <c r="BU501" s="1256"/>
      <c r="BV501" s="1256"/>
      <c r="BW501" s="1256"/>
      <c r="BX501" s="1256"/>
      <c r="BY501" s="1256"/>
    </row>
    <row r="502" spans="1:77" s="1257" customFormat="1" hidden="1">
      <c r="A502" s="1380"/>
      <c r="B502" s="1273"/>
      <c r="C502" s="1330" t="s">
        <v>270</v>
      </c>
      <c r="D502" s="1262"/>
      <c r="E502" s="1262"/>
      <c r="F502" s="1262"/>
      <c r="G502" s="1262"/>
      <c r="H502" s="1270"/>
      <c r="I502" s="1262"/>
      <c r="J502" s="1262"/>
      <c r="K502" s="1262"/>
      <c r="L502" s="1331" t="s">
        <v>614</v>
      </c>
      <c r="M502" s="1331"/>
      <c r="N502" s="1262"/>
      <c r="O502" s="1262"/>
      <c r="P502" s="1262"/>
      <c r="Q502" s="1262"/>
      <c r="R502" s="1332" t="s">
        <v>761</v>
      </c>
      <c r="S502" s="1332">
        <v>0</v>
      </c>
      <c r="T502" s="1333" t="s">
        <v>225</v>
      </c>
      <c r="U502" s="1332">
        <v>0</v>
      </c>
      <c r="V502" s="1289" t="s">
        <v>145</v>
      </c>
      <c r="W502" s="1332">
        <v>0</v>
      </c>
      <c r="X502" s="1332">
        <v>0</v>
      </c>
      <c r="Y502" s="1332">
        <v>0</v>
      </c>
      <c r="Z502" s="1262"/>
      <c r="AA502" s="1262"/>
      <c r="AB502" s="1262"/>
      <c r="AC502" s="1262"/>
      <c r="AD502" s="1262"/>
      <c r="AE502" s="1262"/>
      <c r="AF502" s="1262"/>
      <c r="AG502" s="1262"/>
      <c r="AH502" s="1262"/>
      <c r="AI502" s="1262"/>
      <c r="AJ502" s="1262"/>
      <c r="AK502" s="1262"/>
      <c r="AL502" s="1262"/>
      <c r="AM502" s="1262"/>
      <c r="AN502" s="1262"/>
      <c r="AO502" s="1262"/>
      <c r="AP502" s="1262"/>
      <c r="AQ502" s="1331" t="s">
        <v>204</v>
      </c>
      <c r="AR502" s="1331" t="s">
        <v>166</v>
      </c>
      <c r="AS502" s="1262"/>
      <c r="AT502" s="1262"/>
      <c r="AU502" s="1262"/>
      <c r="AV502" s="1334">
        <v>65000</v>
      </c>
      <c r="AW502" s="1270"/>
      <c r="AX502" s="1270"/>
      <c r="AY502" s="1270"/>
      <c r="AZ502" s="1270"/>
      <c r="BA502" s="1392" t="s">
        <v>1840</v>
      </c>
      <c r="BB502" s="1374"/>
      <c r="BC502" s="1270"/>
      <c r="BD502" s="1270"/>
      <c r="BE502" s="1256"/>
      <c r="BF502" s="1256"/>
      <c r="BG502" s="1256"/>
      <c r="BH502" s="1256"/>
      <c r="BI502" s="1256"/>
      <c r="BJ502" s="1256"/>
      <c r="BK502" s="1256"/>
      <c r="BL502" s="1256"/>
      <c r="BM502" s="1256"/>
      <c r="BN502" s="1256"/>
      <c r="BO502" s="1256"/>
      <c r="BP502" s="1256"/>
      <c r="BQ502" s="1256"/>
      <c r="BR502" s="1256"/>
      <c r="BS502" s="1256"/>
      <c r="BT502" s="1256"/>
      <c r="BU502" s="1256"/>
      <c r="BV502" s="1256"/>
      <c r="BW502" s="1256"/>
      <c r="BX502" s="1256"/>
      <c r="BY502" s="1256"/>
    </row>
    <row r="503" spans="1:77" s="1257" customFormat="1" hidden="1">
      <c r="A503" s="1380"/>
      <c r="B503" s="1273"/>
      <c r="C503" s="1330" t="s">
        <v>271</v>
      </c>
      <c r="D503" s="1262"/>
      <c r="E503" s="1262"/>
      <c r="F503" s="1262"/>
      <c r="G503" s="1262"/>
      <c r="H503" s="1270"/>
      <c r="I503" s="1262"/>
      <c r="J503" s="1262"/>
      <c r="K503" s="1262"/>
      <c r="L503" s="1331" t="s">
        <v>624</v>
      </c>
      <c r="M503" s="1331"/>
      <c r="N503" s="1262"/>
      <c r="O503" s="1262"/>
      <c r="P503" s="1262"/>
      <c r="Q503" s="1262"/>
      <c r="R503" s="1332" t="s">
        <v>740</v>
      </c>
      <c r="S503" s="1332">
        <v>0</v>
      </c>
      <c r="T503" s="1333" t="s">
        <v>222</v>
      </c>
      <c r="U503" s="1332">
        <v>0</v>
      </c>
      <c r="V503" s="1289" t="s">
        <v>145</v>
      </c>
      <c r="W503" s="1332">
        <v>0</v>
      </c>
      <c r="X503" s="1332">
        <v>0</v>
      </c>
      <c r="Y503" s="1332">
        <v>0</v>
      </c>
      <c r="Z503" s="1262"/>
      <c r="AA503" s="1262"/>
      <c r="AB503" s="1262"/>
      <c r="AC503" s="1262"/>
      <c r="AD503" s="1262"/>
      <c r="AE503" s="1262"/>
      <c r="AF503" s="1262"/>
      <c r="AG503" s="1262"/>
      <c r="AH503" s="1262"/>
      <c r="AI503" s="1262"/>
      <c r="AJ503" s="1262"/>
      <c r="AK503" s="1262"/>
      <c r="AL503" s="1262"/>
      <c r="AM503" s="1262"/>
      <c r="AN503" s="1262"/>
      <c r="AO503" s="1262"/>
      <c r="AP503" s="1262"/>
      <c r="AQ503" s="1331" t="s">
        <v>204</v>
      </c>
      <c r="AR503" s="1331" t="s">
        <v>166</v>
      </c>
      <c r="AS503" s="1262"/>
      <c r="AT503" s="1262"/>
      <c r="AU503" s="1262"/>
      <c r="AV503" s="1334">
        <v>140000</v>
      </c>
      <c r="AW503" s="1270"/>
      <c r="AX503" s="1270"/>
      <c r="AY503" s="1270"/>
      <c r="AZ503" s="1270"/>
      <c r="BA503" s="1392" t="s">
        <v>1840</v>
      </c>
      <c r="BB503" s="1374"/>
      <c r="BC503" s="1270"/>
      <c r="BD503" s="1270"/>
      <c r="BE503" s="1256"/>
      <c r="BF503" s="1256"/>
      <c r="BG503" s="1256"/>
      <c r="BH503" s="1256"/>
      <c r="BI503" s="1256"/>
      <c r="BJ503" s="1256"/>
      <c r="BK503" s="1256"/>
      <c r="BL503" s="1256"/>
      <c r="BM503" s="1256"/>
      <c r="BN503" s="1256"/>
      <c r="BO503" s="1256"/>
      <c r="BP503" s="1256"/>
      <c r="BQ503" s="1256"/>
      <c r="BR503" s="1256"/>
      <c r="BS503" s="1256"/>
      <c r="BT503" s="1256"/>
      <c r="BU503" s="1256"/>
      <c r="BV503" s="1256"/>
      <c r="BW503" s="1256"/>
      <c r="BX503" s="1256"/>
      <c r="BY503" s="1256"/>
    </row>
    <row r="504" spans="1:77" s="1257" customFormat="1" hidden="1">
      <c r="A504" s="1380"/>
      <c r="B504" s="1273"/>
      <c r="C504" s="1330" t="s">
        <v>257</v>
      </c>
      <c r="D504" s="1262"/>
      <c r="E504" s="1262"/>
      <c r="F504" s="1262"/>
      <c r="G504" s="1262"/>
      <c r="H504" s="1270"/>
      <c r="I504" s="1262"/>
      <c r="J504" s="1262"/>
      <c r="K504" s="1262"/>
      <c r="L504" s="1331" t="s">
        <v>613</v>
      </c>
      <c r="M504" s="1331"/>
      <c r="N504" s="1262"/>
      <c r="O504" s="1262"/>
      <c r="P504" s="1262"/>
      <c r="Q504" s="1262"/>
      <c r="R504" s="1332" t="s">
        <v>762</v>
      </c>
      <c r="S504" s="1332">
        <v>0</v>
      </c>
      <c r="T504" s="1333" t="s">
        <v>222</v>
      </c>
      <c r="U504" s="1332">
        <v>0</v>
      </c>
      <c r="V504" s="1289" t="s">
        <v>145</v>
      </c>
      <c r="W504" s="1332">
        <v>0</v>
      </c>
      <c r="X504" s="1332">
        <v>0</v>
      </c>
      <c r="Y504" s="1332">
        <v>0</v>
      </c>
      <c r="Z504" s="1262"/>
      <c r="AA504" s="1262"/>
      <c r="AB504" s="1262"/>
      <c r="AC504" s="1262"/>
      <c r="AD504" s="1262"/>
      <c r="AE504" s="1262"/>
      <c r="AF504" s="1262"/>
      <c r="AG504" s="1262"/>
      <c r="AH504" s="1262"/>
      <c r="AI504" s="1262"/>
      <c r="AJ504" s="1262"/>
      <c r="AK504" s="1262"/>
      <c r="AL504" s="1262"/>
      <c r="AM504" s="1262"/>
      <c r="AN504" s="1262"/>
      <c r="AO504" s="1262"/>
      <c r="AP504" s="1262"/>
      <c r="AQ504" s="1331" t="s">
        <v>204</v>
      </c>
      <c r="AR504" s="1331" t="s">
        <v>166</v>
      </c>
      <c r="AS504" s="1262"/>
      <c r="AT504" s="1262"/>
      <c r="AU504" s="1262"/>
      <c r="AV504" s="1334">
        <v>420000</v>
      </c>
      <c r="AW504" s="1270"/>
      <c r="AX504" s="1270"/>
      <c r="AY504" s="1270"/>
      <c r="AZ504" s="1270"/>
      <c r="BA504" s="1392" t="s">
        <v>1840</v>
      </c>
      <c r="BB504" s="1374"/>
      <c r="BC504" s="1270"/>
      <c r="BD504" s="1270"/>
      <c r="BE504" s="1256"/>
      <c r="BF504" s="1256"/>
      <c r="BG504" s="1256"/>
      <c r="BH504" s="1256"/>
      <c r="BI504" s="1256"/>
      <c r="BJ504" s="1256"/>
      <c r="BK504" s="1256"/>
      <c r="BL504" s="1256"/>
      <c r="BM504" s="1256"/>
      <c r="BN504" s="1256"/>
      <c r="BO504" s="1256"/>
      <c r="BP504" s="1256"/>
      <c r="BQ504" s="1256"/>
      <c r="BR504" s="1256"/>
      <c r="BS504" s="1256"/>
      <c r="BT504" s="1256"/>
      <c r="BU504" s="1256"/>
      <c r="BV504" s="1256"/>
      <c r="BW504" s="1256"/>
      <c r="BX504" s="1256"/>
      <c r="BY504" s="1256"/>
    </row>
    <row r="505" spans="1:77" s="1257" customFormat="1" ht="30" hidden="1">
      <c r="A505" s="1380"/>
      <c r="B505" s="1273"/>
      <c r="C505" s="1330" t="s">
        <v>272</v>
      </c>
      <c r="D505" s="1262"/>
      <c r="E505" s="1262"/>
      <c r="F505" s="1262"/>
      <c r="G505" s="1262"/>
      <c r="H505" s="1270"/>
      <c r="I505" s="1262"/>
      <c r="J505" s="1262"/>
      <c r="K505" s="1262"/>
      <c r="L505" s="1331" t="s">
        <v>626</v>
      </c>
      <c r="M505" s="1331"/>
      <c r="N505" s="1262"/>
      <c r="O505" s="1262"/>
      <c r="P505" s="1262"/>
      <c r="Q505" s="1262"/>
      <c r="R505" s="1332" t="s">
        <v>763</v>
      </c>
      <c r="S505" s="1332">
        <v>0</v>
      </c>
      <c r="T505" s="1333" t="s">
        <v>222</v>
      </c>
      <c r="U505" s="1332">
        <v>0</v>
      </c>
      <c r="V505" s="1344"/>
      <c r="W505" s="1332">
        <v>0</v>
      </c>
      <c r="X505" s="1332">
        <v>0</v>
      </c>
      <c r="Y505" s="1332">
        <v>0</v>
      </c>
      <c r="Z505" s="1262"/>
      <c r="AA505" s="1262"/>
      <c r="AB505" s="1262"/>
      <c r="AC505" s="1262"/>
      <c r="AD505" s="1262"/>
      <c r="AE505" s="1262"/>
      <c r="AF505" s="1262"/>
      <c r="AG505" s="1262"/>
      <c r="AH505" s="1262"/>
      <c r="AI505" s="1262"/>
      <c r="AJ505" s="1262"/>
      <c r="AK505" s="1262"/>
      <c r="AL505" s="1262"/>
      <c r="AM505" s="1262"/>
      <c r="AN505" s="1262"/>
      <c r="AO505" s="1262"/>
      <c r="AP505" s="1262"/>
      <c r="AQ505" s="1331" t="s">
        <v>204</v>
      </c>
      <c r="AR505" s="1331" t="s">
        <v>164</v>
      </c>
      <c r="AS505" s="1262"/>
      <c r="AT505" s="1262"/>
      <c r="AU505" s="1262"/>
      <c r="AV505" s="1334">
        <v>350000</v>
      </c>
      <c r="AW505" s="1270"/>
      <c r="AX505" s="1270"/>
      <c r="AY505" s="1270"/>
      <c r="AZ505" s="1270"/>
      <c r="BA505" s="1392" t="s">
        <v>1840</v>
      </c>
      <c r="BB505" s="1374"/>
      <c r="BC505" s="1270"/>
      <c r="BD505" s="1270"/>
      <c r="BE505" s="1256"/>
      <c r="BF505" s="1256"/>
      <c r="BG505" s="1256"/>
      <c r="BH505" s="1256"/>
      <c r="BI505" s="1256"/>
      <c r="BJ505" s="1256"/>
      <c r="BK505" s="1256"/>
      <c r="BL505" s="1256"/>
      <c r="BM505" s="1256"/>
      <c r="BN505" s="1256"/>
      <c r="BO505" s="1256"/>
      <c r="BP505" s="1256"/>
      <c r="BQ505" s="1256"/>
      <c r="BR505" s="1256"/>
      <c r="BS505" s="1256"/>
      <c r="BT505" s="1256"/>
      <c r="BU505" s="1256"/>
      <c r="BV505" s="1256"/>
      <c r="BW505" s="1256"/>
      <c r="BX505" s="1256"/>
      <c r="BY505" s="1256"/>
    </row>
    <row r="506" spans="1:77" s="1257" customFormat="1" hidden="1">
      <c r="A506" s="1380"/>
      <c r="B506" s="1273"/>
      <c r="C506" s="1330" t="s">
        <v>257</v>
      </c>
      <c r="D506" s="1262"/>
      <c r="E506" s="1262"/>
      <c r="F506" s="1262"/>
      <c r="G506" s="1262"/>
      <c r="H506" s="1270" t="s">
        <v>1193</v>
      </c>
      <c r="I506" s="1262"/>
      <c r="J506" s="1262"/>
      <c r="K506" s="1262"/>
      <c r="L506" s="1331" t="s">
        <v>613</v>
      </c>
      <c r="M506" s="1331"/>
      <c r="N506" s="1262"/>
      <c r="O506" s="1262"/>
      <c r="P506" s="1262"/>
      <c r="Q506" s="1262"/>
      <c r="R506" s="1332" t="s">
        <v>738</v>
      </c>
      <c r="S506" s="1332">
        <v>0</v>
      </c>
      <c r="T506" s="1333" t="s">
        <v>223</v>
      </c>
      <c r="U506" s="1332">
        <v>0</v>
      </c>
      <c r="V506" s="1289" t="s">
        <v>145</v>
      </c>
      <c r="W506" s="1332">
        <v>0</v>
      </c>
      <c r="X506" s="1332">
        <v>0</v>
      </c>
      <c r="Y506" s="1332">
        <v>0</v>
      </c>
      <c r="Z506" s="1262"/>
      <c r="AA506" s="1262"/>
      <c r="AB506" s="1262"/>
      <c r="AC506" s="1262"/>
      <c r="AD506" s="1262"/>
      <c r="AE506" s="1262"/>
      <c r="AF506" s="1262"/>
      <c r="AG506" s="1262"/>
      <c r="AH506" s="1262"/>
      <c r="AI506" s="1262"/>
      <c r="AJ506" s="1262"/>
      <c r="AK506" s="1262"/>
      <c r="AL506" s="1262"/>
      <c r="AM506" s="1262"/>
      <c r="AN506" s="1262"/>
      <c r="AO506" s="1262"/>
      <c r="AP506" s="1262"/>
      <c r="AQ506" s="1331" t="s">
        <v>204</v>
      </c>
      <c r="AR506" s="1331" t="s">
        <v>164</v>
      </c>
      <c r="AS506" s="1262"/>
      <c r="AT506" s="1262"/>
      <c r="AU506" s="1262"/>
      <c r="AV506" s="1334">
        <v>675000</v>
      </c>
      <c r="AW506" s="1270" t="s">
        <v>123</v>
      </c>
      <c r="AX506" s="1270"/>
      <c r="AY506" s="1270" t="s">
        <v>1619</v>
      </c>
      <c r="AZ506" s="1270" t="s">
        <v>1193</v>
      </c>
      <c r="BA506" s="1385"/>
      <c r="BB506" s="1374"/>
      <c r="BC506" s="1270"/>
      <c r="BD506" s="1270"/>
      <c r="BE506" s="1256"/>
      <c r="BF506" s="1256"/>
      <c r="BG506" s="1256"/>
      <c r="BH506" s="1256"/>
      <c r="BI506" s="1256"/>
      <c r="BJ506" s="1256"/>
      <c r="BK506" s="1256"/>
      <c r="BL506" s="1256"/>
      <c r="BM506" s="1256"/>
      <c r="BN506" s="1256"/>
      <c r="BO506" s="1256"/>
      <c r="BP506" s="1256"/>
      <c r="BQ506" s="1256"/>
      <c r="BR506" s="1256"/>
      <c r="BS506" s="1256"/>
      <c r="BT506" s="1256"/>
      <c r="BU506" s="1256"/>
      <c r="BV506" s="1256"/>
      <c r="BW506" s="1256"/>
      <c r="BX506" s="1256"/>
      <c r="BY506" s="1256"/>
    </row>
    <row r="507" spans="1:77" s="1257" customFormat="1" hidden="1">
      <c r="A507" s="1380"/>
      <c r="B507" s="1273"/>
      <c r="C507" s="1330" t="s">
        <v>273</v>
      </c>
      <c r="D507" s="1262"/>
      <c r="E507" s="1262"/>
      <c r="F507" s="1262"/>
      <c r="G507" s="1262"/>
      <c r="H507" s="1270"/>
      <c r="I507" s="1262"/>
      <c r="J507" s="1262"/>
      <c r="K507" s="1262"/>
      <c r="L507" s="1331" t="s">
        <v>627</v>
      </c>
      <c r="M507" s="1331"/>
      <c r="N507" s="1262"/>
      <c r="O507" s="1262"/>
      <c r="P507" s="1262"/>
      <c r="Q507" s="1262"/>
      <c r="R507" s="1332" t="s">
        <v>145</v>
      </c>
      <c r="S507" s="1332">
        <v>0</v>
      </c>
      <c r="T507" s="1333" t="s">
        <v>223</v>
      </c>
      <c r="U507" s="1332">
        <v>0</v>
      </c>
      <c r="V507" s="1289" t="s">
        <v>145</v>
      </c>
      <c r="W507" s="1332">
        <v>0</v>
      </c>
      <c r="X507" s="1332">
        <v>0</v>
      </c>
      <c r="Y507" s="1332">
        <v>0</v>
      </c>
      <c r="Z507" s="1262"/>
      <c r="AA507" s="1262"/>
      <c r="AB507" s="1262"/>
      <c r="AC507" s="1262"/>
      <c r="AD507" s="1262"/>
      <c r="AE507" s="1262"/>
      <c r="AF507" s="1262"/>
      <c r="AG507" s="1262"/>
      <c r="AH507" s="1262"/>
      <c r="AI507" s="1262"/>
      <c r="AJ507" s="1262"/>
      <c r="AK507" s="1262"/>
      <c r="AL507" s="1262"/>
      <c r="AM507" s="1262"/>
      <c r="AN507" s="1262"/>
      <c r="AO507" s="1262"/>
      <c r="AP507" s="1262"/>
      <c r="AQ507" s="1331" t="s">
        <v>204</v>
      </c>
      <c r="AR507" s="1331" t="s">
        <v>164</v>
      </c>
      <c r="AS507" s="1262"/>
      <c r="AT507" s="1262"/>
      <c r="AU507" s="1262"/>
      <c r="AV507" s="1334">
        <v>11250000</v>
      </c>
      <c r="AW507" s="1270"/>
      <c r="AX507" s="1270"/>
      <c r="AY507" s="1270"/>
      <c r="AZ507" s="1270"/>
      <c r="BA507" s="1392" t="s">
        <v>1840</v>
      </c>
      <c r="BB507" s="1374"/>
      <c r="BC507" s="1270"/>
      <c r="BD507" s="1270"/>
      <c r="BE507" s="1256"/>
      <c r="BF507" s="1256"/>
      <c r="BG507" s="1256"/>
      <c r="BH507" s="1256"/>
      <c r="BI507" s="1256"/>
      <c r="BJ507" s="1256"/>
      <c r="BK507" s="1256"/>
      <c r="BL507" s="1256"/>
      <c r="BM507" s="1256"/>
      <c r="BN507" s="1256"/>
      <c r="BO507" s="1256"/>
      <c r="BP507" s="1256"/>
      <c r="BQ507" s="1256"/>
      <c r="BR507" s="1256"/>
      <c r="BS507" s="1256"/>
      <c r="BT507" s="1256"/>
      <c r="BU507" s="1256"/>
      <c r="BV507" s="1256"/>
      <c r="BW507" s="1256"/>
      <c r="BX507" s="1256"/>
      <c r="BY507" s="1256"/>
    </row>
    <row r="508" spans="1:77" s="1257" customFormat="1" hidden="1">
      <c r="A508" s="1380"/>
      <c r="B508" s="1273"/>
      <c r="C508" s="1330" t="s">
        <v>274</v>
      </c>
      <c r="D508" s="1262"/>
      <c r="E508" s="1262"/>
      <c r="F508" s="1262"/>
      <c r="G508" s="1262"/>
      <c r="H508" s="1270"/>
      <c r="I508" s="1262"/>
      <c r="J508" s="1262"/>
      <c r="K508" s="1262"/>
      <c r="L508" s="1331" t="s">
        <v>628</v>
      </c>
      <c r="M508" s="1331"/>
      <c r="N508" s="1262"/>
      <c r="O508" s="1262"/>
      <c r="P508" s="1262"/>
      <c r="Q508" s="1262"/>
      <c r="R508" s="1332" t="s">
        <v>145</v>
      </c>
      <c r="S508" s="1332">
        <v>0</v>
      </c>
      <c r="T508" s="1333" t="s">
        <v>223</v>
      </c>
      <c r="U508" s="1332">
        <v>0</v>
      </c>
      <c r="V508" s="1289" t="s">
        <v>145</v>
      </c>
      <c r="W508" s="1332">
        <v>0</v>
      </c>
      <c r="X508" s="1332">
        <v>0</v>
      </c>
      <c r="Y508" s="1332">
        <v>0</v>
      </c>
      <c r="Z508" s="1262"/>
      <c r="AA508" s="1262"/>
      <c r="AB508" s="1262"/>
      <c r="AC508" s="1262"/>
      <c r="AD508" s="1262"/>
      <c r="AE508" s="1262"/>
      <c r="AF508" s="1262"/>
      <c r="AG508" s="1262"/>
      <c r="AH508" s="1262"/>
      <c r="AI508" s="1262"/>
      <c r="AJ508" s="1262"/>
      <c r="AK508" s="1262"/>
      <c r="AL508" s="1262"/>
      <c r="AM508" s="1262"/>
      <c r="AN508" s="1262"/>
      <c r="AO508" s="1262"/>
      <c r="AP508" s="1262"/>
      <c r="AQ508" s="1331" t="s">
        <v>204</v>
      </c>
      <c r="AR508" s="1331" t="s">
        <v>164</v>
      </c>
      <c r="AS508" s="1262"/>
      <c r="AT508" s="1262"/>
      <c r="AU508" s="1262"/>
      <c r="AV508" s="1334">
        <v>16500000</v>
      </c>
      <c r="AW508" s="1270"/>
      <c r="AX508" s="1270"/>
      <c r="AY508" s="1270"/>
      <c r="AZ508" s="1270"/>
      <c r="BA508" s="1392" t="s">
        <v>1840</v>
      </c>
      <c r="BB508" s="1374"/>
      <c r="BC508" s="1270"/>
      <c r="BD508" s="1270"/>
      <c r="BE508" s="1256"/>
      <c r="BF508" s="1256"/>
      <c r="BG508" s="1256"/>
      <c r="BH508" s="1256"/>
      <c r="BI508" s="1256"/>
      <c r="BJ508" s="1256"/>
      <c r="BK508" s="1256"/>
      <c r="BL508" s="1256"/>
      <c r="BM508" s="1256"/>
      <c r="BN508" s="1256"/>
      <c r="BO508" s="1256"/>
      <c r="BP508" s="1256"/>
      <c r="BQ508" s="1256"/>
      <c r="BR508" s="1256"/>
      <c r="BS508" s="1256"/>
      <c r="BT508" s="1256"/>
      <c r="BU508" s="1256"/>
      <c r="BV508" s="1256"/>
      <c r="BW508" s="1256"/>
      <c r="BX508" s="1256"/>
      <c r="BY508" s="1256"/>
    </row>
    <row r="509" spans="1:77" s="1257" customFormat="1" hidden="1">
      <c r="A509" s="1380"/>
      <c r="B509" s="1273"/>
      <c r="C509" s="1330" t="s">
        <v>275</v>
      </c>
      <c r="D509" s="1262"/>
      <c r="E509" s="1262"/>
      <c r="F509" s="1262"/>
      <c r="G509" s="1262"/>
      <c r="H509" s="1270"/>
      <c r="I509" s="1262"/>
      <c r="J509" s="1262"/>
      <c r="K509" s="1262"/>
      <c r="L509" s="1331" t="s">
        <v>629</v>
      </c>
      <c r="M509" s="1331"/>
      <c r="N509" s="1262"/>
      <c r="O509" s="1262"/>
      <c r="P509" s="1262"/>
      <c r="Q509" s="1262"/>
      <c r="R509" s="1332" t="s">
        <v>145</v>
      </c>
      <c r="S509" s="1332">
        <v>0</v>
      </c>
      <c r="T509" s="1333" t="s">
        <v>223</v>
      </c>
      <c r="U509" s="1332">
        <v>0</v>
      </c>
      <c r="V509" s="1289" t="s">
        <v>145</v>
      </c>
      <c r="W509" s="1332">
        <v>0</v>
      </c>
      <c r="X509" s="1332">
        <v>0</v>
      </c>
      <c r="Y509" s="1332">
        <v>0</v>
      </c>
      <c r="Z509" s="1262"/>
      <c r="AA509" s="1262"/>
      <c r="AB509" s="1262"/>
      <c r="AC509" s="1262"/>
      <c r="AD509" s="1262"/>
      <c r="AE509" s="1262"/>
      <c r="AF509" s="1262"/>
      <c r="AG509" s="1262"/>
      <c r="AH509" s="1262"/>
      <c r="AI509" s="1262"/>
      <c r="AJ509" s="1262"/>
      <c r="AK509" s="1262"/>
      <c r="AL509" s="1262"/>
      <c r="AM509" s="1262"/>
      <c r="AN509" s="1262"/>
      <c r="AO509" s="1262"/>
      <c r="AP509" s="1262"/>
      <c r="AQ509" s="1331" t="s">
        <v>204</v>
      </c>
      <c r="AR509" s="1331" t="s">
        <v>164</v>
      </c>
      <c r="AS509" s="1262"/>
      <c r="AT509" s="1262"/>
      <c r="AU509" s="1262"/>
      <c r="AV509" s="1334">
        <v>262500</v>
      </c>
      <c r="AW509" s="1270"/>
      <c r="AX509" s="1270"/>
      <c r="AY509" s="1270"/>
      <c r="AZ509" s="1270"/>
      <c r="BA509" s="1392" t="s">
        <v>1840</v>
      </c>
      <c r="BB509" s="1374"/>
      <c r="BC509" s="1270"/>
      <c r="BD509" s="1270"/>
      <c r="BE509" s="1256"/>
      <c r="BF509" s="1256"/>
      <c r="BG509" s="1256"/>
      <c r="BH509" s="1256"/>
      <c r="BI509" s="1256"/>
      <c r="BJ509" s="1256"/>
      <c r="BK509" s="1256"/>
      <c r="BL509" s="1256"/>
      <c r="BM509" s="1256"/>
      <c r="BN509" s="1256"/>
      <c r="BO509" s="1256"/>
      <c r="BP509" s="1256"/>
      <c r="BQ509" s="1256"/>
      <c r="BR509" s="1256"/>
      <c r="BS509" s="1256"/>
      <c r="BT509" s="1256"/>
      <c r="BU509" s="1256"/>
      <c r="BV509" s="1256"/>
      <c r="BW509" s="1256"/>
      <c r="BX509" s="1256"/>
      <c r="BY509" s="1256"/>
    </row>
    <row r="510" spans="1:77" s="1257" customFormat="1" hidden="1">
      <c r="A510" s="1380"/>
      <c r="B510" s="1273"/>
      <c r="C510" s="1330" t="s">
        <v>276</v>
      </c>
      <c r="D510" s="1262"/>
      <c r="E510" s="1262"/>
      <c r="F510" s="1262"/>
      <c r="G510" s="1262"/>
      <c r="H510" s="1270"/>
      <c r="I510" s="1262"/>
      <c r="J510" s="1262"/>
      <c r="K510" s="1262"/>
      <c r="L510" s="1331" t="s">
        <v>630</v>
      </c>
      <c r="M510" s="1331"/>
      <c r="N510" s="1262"/>
      <c r="O510" s="1262"/>
      <c r="P510" s="1262"/>
      <c r="Q510" s="1262"/>
      <c r="R510" s="1332" t="s">
        <v>764</v>
      </c>
      <c r="S510" s="1332">
        <v>0</v>
      </c>
      <c r="T510" s="1333" t="s">
        <v>221</v>
      </c>
      <c r="U510" s="1332">
        <v>0</v>
      </c>
      <c r="V510" s="1344"/>
      <c r="W510" s="1332">
        <v>0</v>
      </c>
      <c r="X510" s="1332">
        <v>0</v>
      </c>
      <c r="Y510" s="1332">
        <v>0</v>
      </c>
      <c r="Z510" s="1262"/>
      <c r="AA510" s="1262"/>
      <c r="AB510" s="1262"/>
      <c r="AC510" s="1262"/>
      <c r="AD510" s="1262"/>
      <c r="AE510" s="1262"/>
      <c r="AF510" s="1262"/>
      <c r="AG510" s="1262"/>
      <c r="AH510" s="1262"/>
      <c r="AI510" s="1262"/>
      <c r="AJ510" s="1262"/>
      <c r="AK510" s="1262"/>
      <c r="AL510" s="1262"/>
      <c r="AM510" s="1262"/>
      <c r="AN510" s="1262"/>
      <c r="AO510" s="1262"/>
      <c r="AP510" s="1262"/>
      <c r="AQ510" s="1331" t="s">
        <v>204</v>
      </c>
      <c r="AR510" s="1331" t="s">
        <v>164</v>
      </c>
      <c r="AS510" s="1262"/>
      <c r="AT510" s="1262"/>
      <c r="AU510" s="1262"/>
      <c r="AV510" s="1334">
        <v>24500000</v>
      </c>
      <c r="AW510" s="1270"/>
      <c r="AX510" s="1270"/>
      <c r="AY510" s="1270"/>
      <c r="AZ510" s="1270"/>
      <c r="BA510" s="1392" t="s">
        <v>1840</v>
      </c>
      <c r="BB510" s="1374"/>
      <c r="BC510" s="1270"/>
      <c r="BD510" s="1270"/>
      <c r="BE510" s="1256"/>
      <c r="BF510" s="1256"/>
      <c r="BG510" s="1256"/>
      <c r="BH510" s="1256"/>
      <c r="BI510" s="1256"/>
      <c r="BJ510" s="1256"/>
      <c r="BK510" s="1256"/>
      <c r="BL510" s="1256"/>
      <c r="BM510" s="1256"/>
      <c r="BN510" s="1256"/>
      <c r="BO510" s="1256"/>
      <c r="BP510" s="1256"/>
      <c r="BQ510" s="1256"/>
      <c r="BR510" s="1256"/>
      <c r="BS510" s="1256"/>
      <c r="BT510" s="1256"/>
      <c r="BU510" s="1256"/>
      <c r="BV510" s="1256"/>
      <c r="BW510" s="1256"/>
      <c r="BX510" s="1256"/>
      <c r="BY510" s="1256"/>
    </row>
    <row r="511" spans="1:77" s="1257" customFormat="1" ht="30" hidden="1">
      <c r="A511" s="1380"/>
      <c r="B511" s="1273"/>
      <c r="C511" s="1330" t="s">
        <v>277</v>
      </c>
      <c r="D511" s="1270"/>
      <c r="E511" s="1270"/>
      <c r="F511" s="1270"/>
      <c r="G511" s="1270"/>
      <c r="H511" s="1270"/>
      <c r="I511" s="1270"/>
      <c r="J511" s="1270"/>
      <c r="K511" s="1270"/>
      <c r="L511" s="1331" t="s">
        <v>631</v>
      </c>
      <c r="M511" s="1331"/>
      <c r="N511" s="1262"/>
      <c r="O511" s="1262"/>
      <c r="P511" s="1262"/>
      <c r="Q511" s="1262"/>
      <c r="R511" s="1332" t="s">
        <v>765</v>
      </c>
      <c r="S511" s="1332">
        <v>0</v>
      </c>
      <c r="T511" s="1344" t="s">
        <v>221</v>
      </c>
      <c r="U511" s="1343">
        <v>0</v>
      </c>
      <c r="V511" s="1344"/>
      <c r="W511" s="1343">
        <v>0</v>
      </c>
      <c r="X511" s="1343">
        <v>0</v>
      </c>
      <c r="Y511" s="1343">
        <v>0</v>
      </c>
      <c r="Z511" s="1270"/>
      <c r="AA511" s="1270"/>
      <c r="AB511" s="1270"/>
      <c r="AC511" s="1270"/>
      <c r="AD511" s="1270"/>
      <c r="AE511" s="1270"/>
      <c r="AF511" s="1270"/>
      <c r="AG511" s="1270"/>
      <c r="AH511" s="1270"/>
      <c r="AI511" s="1270"/>
      <c r="AJ511" s="1270"/>
      <c r="AK511" s="1270"/>
      <c r="AL511" s="1270"/>
      <c r="AM511" s="1270"/>
      <c r="AN511" s="1270"/>
      <c r="AO511" s="1270"/>
      <c r="AP511" s="1270"/>
      <c r="AQ511" s="1340" t="s">
        <v>204</v>
      </c>
      <c r="AR511" s="1340" t="s">
        <v>164</v>
      </c>
      <c r="AS511" s="1270"/>
      <c r="AT511" s="1270"/>
      <c r="AU511" s="1270"/>
      <c r="AV511" s="1334">
        <v>147000</v>
      </c>
      <c r="AW511" s="1270"/>
      <c r="AX511" s="1270"/>
      <c r="AY511" s="1270"/>
      <c r="AZ511" s="1270"/>
      <c r="BA511" s="1392" t="s">
        <v>1840</v>
      </c>
      <c r="BB511" s="1374"/>
      <c r="BC511" s="1270"/>
      <c r="BD511" s="1270"/>
      <c r="BE511" s="1256"/>
      <c r="BF511" s="1256"/>
      <c r="BG511" s="1256"/>
      <c r="BH511" s="1256"/>
      <c r="BI511" s="1256"/>
      <c r="BJ511" s="1256"/>
      <c r="BK511" s="1256"/>
      <c r="BL511" s="1256"/>
      <c r="BM511" s="1256"/>
      <c r="BN511" s="1256"/>
      <c r="BO511" s="1256"/>
      <c r="BP511" s="1256"/>
      <c r="BQ511" s="1256"/>
      <c r="BR511" s="1256"/>
      <c r="BS511" s="1256"/>
      <c r="BT511" s="1256"/>
      <c r="BU511" s="1256"/>
      <c r="BV511" s="1256"/>
      <c r="BW511" s="1256"/>
      <c r="BX511" s="1256"/>
      <c r="BY511" s="1256"/>
    </row>
    <row r="512" spans="1:77" s="1256" customFormat="1" hidden="1">
      <c r="A512" s="1380"/>
      <c r="B512" s="1273"/>
      <c r="C512" s="1330" t="s">
        <v>248</v>
      </c>
      <c r="D512" s="1270"/>
      <c r="E512" s="1270"/>
      <c r="F512" s="1270"/>
      <c r="G512" s="1270"/>
      <c r="H512" s="1270"/>
      <c r="I512" s="1270"/>
      <c r="J512" s="1270"/>
      <c r="K512" s="1270"/>
      <c r="L512" s="1331" t="s">
        <v>632</v>
      </c>
      <c r="M512" s="1331"/>
      <c r="N512" s="1262"/>
      <c r="O512" s="1262"/>
      <c r="P512" s="1262"/>
      <c r="Q512" s="1262"/>
      <c r="R512" s="1332" t="s">
        <v>766</v>
      </c>
      <c r="S512" s="1332">
        <v>0</v>
      </c>
      <c r="T512" s="1344" t="s">
        <v>222</v>
      </c>
      <c r="U512" s="1343">
        <v>0</v>
      </c>
      <c r="V512" s="1289" t="s">
        <v>145</v>
      </c>
      <c r="W512" s="1343">
        <v>0</v>
      </c>
      <c r="X512" s="1343">
        <v>0</v>
      </c>
      <c r="Y512" s="1343">
        <v>0</v>
      </c>
      <c r="Z512" s="1270"/>
      <c r="AA512" s="1270"/>
      <c r="AB512" s="1270"/>
      <c r="AC512" s="1270"/>
      <c r="AD512" s="1270"/>
      <c r="AE512" s="1270"/>
      <c r="AF512" s="1270"/>
      <c r="AG512" s="1270"/>
      <c r="AH512" s="1270"/>
      <c r="AI512" s="1270"/>
      <c r="AJ512" s="1270"/>
      <c r="AK512" s="1270"/>
      <c r="AL512" s="1270"/>
      <c r="AM512" s="1270"/>
      <c r="AN512" s="1270"/>
      <c r="AO512" s="1270"/>
      <c r="AP512" s="1270"/>
      <c r="AQ512" s="1340" t="s">
        <v>204</v>
      </c>
      <c r="AR512" s="1340" t="s">
        <v>166</v>
      </c>
      <c r="AS512" s="1270"/>
      <c r="AT512" s="1270"/>
      <c r="AU512" s="1270"/>
      <c r="AV512" s="1334">
        <v>822500</v>
      </c>
      <c r="AW512" s="1270"/>
      <c r="AX512" s="1270"/>
      <c r="AY512" s="1270"/>
      <c r="AZ512" s="1270"/>
      <c r="BA512" s="1392" t="s">
        <v>1840</v>
      </c>
      <c r="BB512" s="1374"/>
      <c r="BC512" s="1270"/>
      <c r="BD512" s="1270"/>
    </row>
    <row r="513" spans="1:77" s="1256" customFormat="1" hidden="1">
      <c r="A513" s="1380"/>
      <c r="B513" s="1273"/>
      <c r="C513" s="1330" t="s">
        <v>279</v>
      </c>
      <c r="D513" s="1270"/>
      <c r="E513" s="1270"/>
      <c r="F513" s="1270"/>
      <c r="G513" s="1270"/>
      <c r="H513" s="1270"/>
      <c r="I513" s="1270"/>
      <c r="J513" s="1270"/>
      <c r="K513" s="1270"/>
      <c r="L513" s="1331" t="s">
        <v>633</v>
      </c>
      <c r="M513" s="1331"/>
      <c r="N513" s="1262"/>
      <c r="O513" s="1262"/>
      <c r="P513" s="1262"/>
      <c r="Q513" s="1262"/>
      <c r="R513" s="1332" t="s">
        <v>767</v>
      </c>
      <c r="S513" s="1332">
        <v>0</v>
      </c>
      <c r="T513" s="1344" t="s">
        <v>221</v>
      </c>
      <c r="U513" s="1343">
        <v>0</v>
      </c>
      <c r="V513" s="1289" t="s">
        <v>145</v>
      </c>
      <c r="W513" s="1343">
        <v>0</v>
      </c>
      <c r="X513" s="1343">
        <v>0</v>
      </c>
      <c r="Y513" s="1343">
        <v>0</v>
      </c>
      <c r="Z513" s="1270"/>
      <c r="AA513" s="1270"/>
      <c r="AB513" s="1270"/>
      <c r="AC513" s="1270"/>
      <c r="AD513" s="1270"/>
      <c r="AE513" s="1270"/>
      <c r="AF513" s="1270"/>
      <c r="AG513" s="1270"/>
      <c r="AH513" s="1270"/>
      <c r="AI513" s="1270"/>
      <c r="AJ513" s="1270"/>
      <c r="AK513" s="1270"/>
      <c r="AL513" s="1270"/>
      <c r="AM513" s="1270"/>
      <c r="AN513" s="1270"/>
      <c r="AO513" s="1270"/>
      <c r="AP513" s="1270"/>
      <c r="AQ513" s="1340" t="s">
        <v>204</v>
      </c>
      <c r="AR513" s="1340" t="s">
        <v>164</v>
      </c>
      <c r="AS513" s="1270"/>
      <c r="AT513" s="1270"/>
      <c r="AU513" s="1270"/>
      <c r="AV513" s="1334">
        <v>168000</v>
      </c>
      <c r="AW513" s="1270"/>
      <c r="AX513" s="1270"/>
      <c r="AY513" s="1270"/>
      <c r="AZ513" s="1270"/>
      <c r="BA513" s="1392" t="s">
        <v>1840</v>
      </c>
      <c r="BB513" s="1374"/>
      <c r="BC513" s="1270"/>
      <c r="BD513" s="1270"/>
    </row>
    <row r="514" spans="1:77" s="1256" customFormat="1" hidden="1">
      <c r="A514" s="1380"/>
      <c r="B514" s="1273"/>
      <c r="C514" s="1330" t="s">
        <v>280</v>
      </c>
      <c r="D514" s="1270"/>
      <c r="E514" s="1270"/>
      <c r="F514" s="1270"/>
      <c r="G514" s="1270"/>
      <c r="H514" s="1270"/>
      <c r="I514" s="1270"/>
      <c r="J514" s="1270"/>
      <c r="K514" s="1270"/>
      <c r="L514" s="1331" t="s">
        <v>634</v>
      </c>
      <c r="M514" s="1331"/>
      <c r="N514" s="1262"/>
      <c r="O514" s="1262"/>
      <c r="P514" s="1262"/>
      <c r="Q514" s="1262"/>
      <c r="R514" s="1332" t="s">
        <v>768</v>
      </c>
      <c r="S514" s="1332">
        <v>0</v>
      </c>
      <c r="T514" s="1344" t="s">
        <v>221</v>
      </c>
      <c r="U514" s="1343">
        <v>0</v>
      </c>
      <c r="V514" s="1344"/>
      <c r="W514" s="1343">
        <v>0</v>
      </c>
      <c r="X514" s="1343">
        <v>0</v>
      </c>
      <c r="Y514" s="1343">
        <v>0</v>
      </c>
      <c r="Z514" s="1270"/>
      <c r="AA514" s="1270"/>
      <c r="AB514" s="1270"/>
      <c r="AC514" s="1270"/>
      <c r="AD514" s="1270"/>
      <c r="AE514" s="1270"/>
      <c r="AF514" s="1270"/>
      <c r="AG514" s="1270"/>
      <c r="AH514" s="1270"/>
      <c r="AI514" s="1270"/>
      <c r="AJ514" s="1270"/>
      <c r="AK514" s="1270"/>
      <c r="AL514" s="1270"/>
      <c r="AM514" s="1270"/>
      <c r="AN514" s="1270"/>
      <c r="AO514" s="1270"/>
      <c r="AP514" s="1270"/>
      <c r="AQ514" s="1340" t="s">
        <v>204</v>
      </c>
      <c r="AR514" s="1340" t="s">
        <v>164</v>
      </c>
      <c r="AS514" s="1270"/>
      <c r="AT514" s="1270"/>
      <c r="AU514" s="1270"/>
      <c r="AV514" s="1334">
        <v>14875000</v>
      </c>
      <c r="AW514" s="1270"/>
      <c r="AX514" s="1270"/>
      <c r="AY514" s="1270"/>
      <c r="AZ514" s="1270"/>
      <c r="BA514" s="1392" t="s">
        <v>1840</v>
      </c>
      <c r="BB514" s="1374"/>
      <c r="BC514" s="1270"/>
      <c r="BD514" s="1270"/>
    </row>
    <row r="515" spans="1:77" s="1256" customFormat="1" hidden="1">
      <c r="A515" s="1380"/>
      <c r="B515" s="1273"/>
      <c r="C515" s="1330" t="s">
        <v>281</v>
      </c>
      <c r="D515" s="1270"/>
      <c r="E515" s="1270"/>
      <c r="F515" s="1270"/>
      <c r="G515" s="1270"/>
      <c r="H515" s="1270"/>
      <c r="I515" s="1270"/>
      <c r="J515" s="1270"/>
      <c r="K515" s="1270"/>
      <c r="L515" s="1331" t="s">
        <v>602</v>
      </c>
      <c r="M515" s="1331"/>
      <c r="N515" s="1262"/>
      <c r="O515" s="1262"/>
      <c r="P515" s="1262"/>
      <c r="Q515" s="1262"/>
      <c r="R515" s="1332" t="s">
        <v>738</v>
      </c>
      <c r="S515" s="1332">
        <v>0</v>
      </c>
      <c r="T515" s="1344" t="s">
        <v>222</v>
      </c>
      <c r="U515" s="1343">
        <v>0</v>
      </c>
      <c r="V515" s="1289" t="s">
        <v>145</v>
      </c>
      <c r="W515" s="1343">
        <v>0</v>
      </c>
      <c r="X515" s="1343">
        <v>0</v>
      </c>
      <c r="Y515" s="1343">
        <v>0</v>
      </c>
      <c r="Z515" s="1270"/>
      <c r="AA515" s="1270"/>
      <c r="AB515" s="1270"/>
      <c r="AC515" s="1270"/>
      <c r="AD515" s="1270"/>
      <c r="AE515" s="1270"/>
      <c r="AF515" s="1270"/>
      <c r="AG515" s="1270"/>
      <c r="AH515" s="1270"/>
      <c r="AI515" s="1270"/>
      <c r="AJ515" s="1270"/>
      <c r="AK515" s="1270"/>
      <c r="AL515" s="1270"/>
      <c r="AM515" s="1270"/>
      <c r="AN515" s="1270"/>
      <c r="AO515" s="1270"/>
      <c r="AP515" s="1270"/>
      <c r="AQ515" s="1340" t="s">
        <v>204</v>
      </c>
      <c r="AR515" s="1340" t="s">
        <v>164</v>
      </c>
      <c r="AS515" s="1270"/>
      <c r="AT515" s="1270"/>
      <c r="AU515" s="1270"/>
      <c r="AV515" s="1334">
        <v>157500</v>
      </c>
      <c r="AW515" s="1270"/>
      <c r="AX515" s="1270"/>
      <c r="AY515" s="1270"/>
      <c r="AZ515" s="1270"/>
      <c r="BA515" s="1392" t="s">
        <v>1840</v>
      </c>
      <c r="BB515" s="1374"/>
      <c r="BC515" s="1270"/>
      <c r="BD515" s="1270"/>
    </row>
    <row r="516" spans="1:77" s="1256" customFormat="1" hidden="1">
      <c r="A516" s="1380"/>
      <c r="B516" s="1273"/>
      <c r="C516" s="1330" t="s">
        <v>282</v>
      </c>
      <c r="D516" s="1270"/>
      <c r="E516" s="1270"/>
      <c r="F516" s="1270"/>
      <c r="G516" s="1270"/>
      <c r="H516" s="1270"/>
      <c r="I516" s="1270"/>
      <c r="J516" s="1270"/>
      <c r="K516" s="1270"/>
      <c r="L516" s="1331" t="s">
        <v>602</v>
      </c>
      <c r="M516" s="1331"/>
      <c r="N516" s="1262"/>
      <c r="O516" s="1262"/>
      <c r="P516" s="1262"/>
      <c r="Q516" s="1262"/>
      <c r="R516" s="1332" t="s">
        <v>769</v>
      </c>
      <c r="S516" s="1332">
        <v>0</v>
      </c>
      <c r="T516" s="1344" t="s">
        <v>220</v>
      </c>
      <c r="U516" s="1343">
        <v>0</v>
      </c>
      <c r="V516" s="1289" t="s">
        <v>145</v>
      </c>
      <c r="W516" s="1343">
        <v>0</v>
      </c>
      <c r="X516" s="1343">
        <v>0</v>
      </c>
      <c r="Y516" s="1343">
        <v>0</v>
      </c>
      <c r="Z516" s="1270"/>
      <c r="AA516" s="1270"/>
      <c r="AB516" s="1270"/>
      <c r="AC516" s="1270"/>
      <c r="AD516" s="1270"/>
      <c r="AE516" s="1270"/>
      <c r="AF516" s="1270"/>
      <c r="AG516" s="1270"/>
      <c r="AH516" s="1270"/>
      <c r="AI516" s="1270"/>
      <c r="AJ516" s="1270"/>
      <c r="AK516" s="1270"/>
      <c r="AL516" s="1270"/>
      <c r="AM516" s="1270"/>
      <c r="AN516" s="1270"/>
      <c r="AO516" s="1270"/>
      <c r="AP516" s="1270"/>
      <c r="AQ516" s="1340" t="s">
        <v>204</v>
      </c>
      <c r="AR516" s="1340" t="s">
        <v>240</v>
      </c>
      <c r="AS516" s="1270"/>
      <c r="AT516" s="1270"/>
      <c r="AU516" s="1270"/>
      <c r="AV516" s="1334">
        <v>157500</v>
      </c>
      <c r="AW516" s="1270"/>
      <c r="AX516" s="1270"/>
      <c r="AY516" s="1270"/>
      <c r="AZ516" s="1270"/>
      <c r="BA516" s="1392" t="s">
        <v>1840</v>
      </c>
      <c r="BB516" s="1374"/>
      <c r="BC516" s="1270"/>
      <c r="BD516" s="1270"/>
    </row>
    <row r="517" spans="1:77" s="1256" customFormat="1" hidden="1">
      <c r="A517" s="1380"/>
      <c r="B517" s="1273"/>
      <c r="C517" s="1330" t="s">
        <v>255</v>
      </c>
      <c r="D517" s="1270"/>
      <c r="E517" s="1270"/>
      <c r="F517" s="1270"/>
      <c r="G517" s="1270"/>
      <c r="H517" s="1270" t="s">
        <v>1193</v>
      </c>
      <c r="I517" s="1270"/>
      <c r="J517" s="1270"/>
      <c r="K517" s="1270"/>
      <c r="L517" s="1331" t="s">
        <v>611</v>
      </c>
      <c r="M517" s="1331"/>
      <c r="N517" s="1262"/>
      <c r="O517" s="1262"/>
      <c r="P517" s="1262"/>
      <c r="Q517" s="1262"/>
      <c r="R517" s="1332" t="s">
        <v>145</v>
      </c>
      <c r="S517" s="1332">
        <v>0</v>
      </c>
      <c r="T517" s="1344" t="s">
        <v>225</v>
      </c>
      <c r="U517" s="1343">
        <v>0</v>
      </c>
      <c r="V517" s="1289" t="s">
        <v>145</v>
      </c>
      <c r="W517" s="1343">
        <v>0</v>
      </c>
      <c r="X517" s="1343">
        <v>0</v>
      </c>
      <c r="Y517" s="1343">
        <v>0</v>
      </c>
      <c r="Z517" s="1270"/>
      <c r="AA517" s="1270"/>
      <c r="AB517" s="1270"/>
      <c r="AC517" s="1270"/>
      <c r="AD517" s="1270"/>
      <c r="AE517" s="1270"/>
      <c r="AF517" s="1270"/>
      <c r="AG517" s="1270"/>
      <c r="AH517" s="1270"/>
      <c r="AI517" s="1270"/>
      <c r="AJ517" s="1270"/>
      <c r="AK517" s="1270"/>
      <c r="AL517" s="1270"/>
      <c r="AM517" s="1270"/>
      <c r="AN517" s="1270"/>
      <c r="AO517" s="1270"/>
      <c r="AP517" s="1270"/>
      <c r="AQ517" s="1340" t="s">
        <v>204</v>
      </c>
      <c r="AR517" s="1340" t="s">
        <v>165</v>
      </c>
      <c r="AS517" s="1270"/>
      <c r="AT517" s="1270"/>
      <c r="AU517" s="1270"/>
      <c r="AV517" s="1334">
        <v>15600000</v>
      </c>
      <c r="AW517" s="1270" t="s">
        <v>123</v>
      </c>
      <c r="AX517" s="1270"/>
      <c r="AY517" s="1270" t="s">
        <v>1563</v>
      </c>
      <c r="AZ517" s="1270" t="s">
        <v>1193</v>
      </c>
      <c r="BA517" s="1385"/>
      <c r="BB517" s="1374"/>
      <c r="BC517" s="1270"/>
      <c r="BD517" s="1270"/>
    </row>
    <row r="518" spans="1:77" s="1256" customFormat="1" hidden="1">
      <c r="A518" s="1380"/>
      <c r="B518" s="1273"/>
      <c r="C518" s="1330" t="s">
        <v>282</v>
      </c>
      <c r="D518" s="1270"/>
      <c r="E518" s="1270"/>
      <c r="F518" s="1270"/>
      <c r="G518" s="1270"/>
      <c r="H518" s="1270"/>
      <c r="I518" s="1270"/>
      <c r="J518" s="1270"/>
      <c r="K518" s="1270"/>
      <c r="L518" s="1331" t="s">
        <v>602</v>
      </c>
      <c r="M518" s="1331"/>
      <c r="N518" s="1262"/>
      <c r="O518" s="1262"/>
      <c r="P518" s="1262"/>
      <c r="Q518" s="1262"/>
      <c r="R518" s="1332" t="s">
        <v>769</v>
      </c>
      <c r="S518" s="1332">
        <v>0</v>
      </c>
      <c r="T518" s="1344" t="s">
        <v>220</v>
      </c>
      <c r="U518" s="1343">
        <v>0</v>
      </c>
      <c r="V518" s="1289" t="s">
        <v>145</v>
      </c>
      <c r="W518" s="1343">
        <v>0</v>
      </c>
      <c r="X518" s="1343">
        <v>0</v>
      </c>
      <c r="Y518" s="1343">
        <v>0</v>
      </c>
      <c r="Z518" s="1270"/>
      <c r="AA518" s="1270"/>
      <c r="AB518" s="1270"/>
      <c r="AC518" s="1270"/>
      <c r="AD518" s="1270"/>
      <c r="AE518" s="1270"/>
      <c r="AF518" s="1270"/>
      <c r="AG518" s="1270"/>
      <c r="AH518" s="1270"/>
      <c r="AI518" s="1270"/>
      <c r="AJ518" s="1270"/>
      <c r="AK518" s="1270"/>
      <c r="AL518" s="1270"/>
      <c r="AM518" s="1270"/>
      <c r="AN518" s="1270"/>
      <c r="AO518" s="1270"/>
      <c r="AP518" s="1270"/>
      <c r="AQ518" s="1340" t="s">
        <v>204</v>
      </c>
      <c r="AR518" s="1340" t="s">
        <v>240</v>
      </c>
      <c r="AS518" s="1270"/>
      <c r="AT518" s="1270"/>
      <c r="AU518" s="1270"/>
      <c r="AV518" s="1334">
        <v>157500</v>
      </c>
      <c r="AW518" s="1270"/>
      <c r="AX518" s="1270"/>
      <c r="AY518" s="1270"/>
      <c r="AZ518" s="1270"/>
      <c r="BA518" s="1392" t="s">
        <v>1840</v>
      </c>
      <c r="BB518" s="1374"/>
      <c r="BC518" s="1270"/>
      <c r="BD518" s="1270"/>
    </row>
    <row r="519" spans="1:77" s="1256" customFormat="1" hidden="1">
      <c r="A519" s="1380"/>
      <c r="B519" s="1273"/>
      <c r="C519" s="1330" t="s">
        <v>283</v>
      </c>
      <c r="D519" s="1270"/>
      <c r="E519" s="1270"/>
      <c r="F519" s="1270"/>
      <c r="G519" s="1270"/>
      <c r="H519" s="1270"/>
      <c r="I519" s="1270"/>
      <c r="J519" s="1270"/>
      <c r="K519" s="1270"/>
      <c r="L519" s="1331" t="s">
        <v>609</v>
      </c>
      <c r="M519" s="1331"/>
      <c r="N519" s="1262"/>
      <c r="O519" s="1262"/>
      <c r="P519" s="1262"/>
      <c r="Q519" s="1262"/>
      <c r="R519" s="1332" t="s">
        <v>770</v>
      </c>
      <c r="S519" s="1332">
        <v>0</v>
      </c>
      <c r="T519" s="1344" t="s">
        <v>230</v>
      </c>
      <c r="U519" s="1343">
        <v>0</v>
      </c>
      <c r="V519" s="1289" t="s">
        <v>145</v>
      </c>
      <c r="W519" s="1343">
        <v>0</v>
      </c>
      <c r="X519" s="1343">
        <v>0</v>
      </c>
      <c r="Y519" s="1343">
        <v>0</v>
      </c>
      <c r="Z519" s="1270"/>
      <c r="AA519" s="1270"/>
      <c r="AB519" s="1270"/>
      <c r="AC519" s="1270"/>
      <c r="AD519" s="1270"/>
      <c r="AE519" s="1270"/>
      <c r="AF519" s="1270"/>
      <c r="AG519" s="1270"/>
      <c r="AH519" s="1270"/>
      <c r="AI519" s="1270"/>
      <c r="AJ519" s="1270"/>
      <c r="AK519" s="1270"/>
      <c r="AL519" s="1270"/>
      <c r="AM519" s="1270"/>
      <c r="AN519" s="1270"/>
      <c r="AO519" s="1270"/>
      <c r="AP519" s="1270"/>
      <c r="AQ519" s="1340" t="s">
        <v>204</v>
      </c>
      <c r="AR519" s="1340" t="s">
        <v>240</v>
      </c>
      <c r="AS519" s="1270"/>
      <c r="AT519" s="1270"/>
      <c r="AU519" s="1270"/>
      <c r="AV519" s="1334">
        <v>822500</v>
      </c>
      <c r="AW519" s="1270"/>
      <c r="AX519" s="1270"/>
      <c r="AY519" s="1270"/>
      <c r="AZ519" s="1270"/>
      <c r="BA519" s="1392" t="s">
        <v>1840</v>
      </c>
      <c r="BB519" s="1374"/>
      <c r="BC519" s="1270"/>
      <c r="BD519" s="1270"/>
    </row>
    <row r="520" spans="1:77" s="1256" customFormat="1" hidden="1">
      <c r="A520" s="1380"/>
      <c r="B520" s="1273"/>
      <c r="C520" s="1330" t="s">
        <v>258</v>
      </c>
      <c r="D520" s="1270"/>
      <c r="E520" s="1270"/>
      <c r="F520" s="1270"/>
      <c r="G520" s="1270"/>
      <c r="H520" s="1270"/>
      <c r="I520" s="1270"/>
      <c r="J520" s="1270"/>
      <c r="K520" s="1270"/>
      <c r="L520" s="1331" t="s">
        <v>614</v>
      </c>
      <c r="M520" s="1331"/>
      <c r="N520" s="1262"/>
      <c r="O520" s="1262"/>
      <c r="P520" s="1262"/>
      <c r="Q520" s="1262"/>
      <c r="R520" s="1332" t="s">
        <v>740</v>
      </c>
      <c r="S520" s="1332">
        <v>0</v>
      </c>
      <c r="T520" s="1344" t="s">
        <v>225</v>
      </c>
      <c r="U520" s="1343">
        <v>0</v>
      </c>
      <c r="V520" s="1289" t="s">
        <v>145</v>
      </c>
      <c r="W520" s="1343">
        <v>0</v>
      </c>
      <c r="X520" s="1343">
        <v>0</v>
      </c>
      <c r="Y520" s="1343">
        <v>0</v>
      </c>
      <c r="Z520" s="1270"/>
      <c r="AA520" s="1270"/>
      <c r="AB520" s="1270"/>
      <c r="AC520" s="1270"/>
      <c r="AD520" s="1270"/>
      <c r="AE520" s="1270"/>
      <c r="AF520" s="1270"/>
      <c r="AG520" s="1270"/>
      <c r="AH520" s="1270"/>
      <c r="AI520" s="1270"/>
      <c r="AJ520" s="1270"/>
      <c r="AK520" s="1270"/>
      <c r="AL520" s="1270"/>
      <c r="AM520" s="1270"/>
      <c r="AN520" s="1270"/>
      <c r="AO520" s="1270"/>
      <c r="AP520" s="1270"/>
      <c r="AQ520" s="1340" t="s">
        <v>204</v>
      </c>
      <c r="AR520" s="1340" t="s">
        <v>851</v>
      </c>
      <c r="AS520" s="1270"/>
      <c r="AT520" s="1270"/>
      <c r="AU520" s="1270"/>
      <c r="AV520" s="1334">
        <v>60000</v>
      </c>
      <c r="AW520" s="1270"/>
      <c r="AX520" s="1270"/>
      <c r="AY520" s="1270"/>
      <c r="AZ520" s="1270"/>
      <c r="BA520" s="1392" t="s">
        <v>1840</v>
      </c>
      <c r="BB520" s="1374"/>
      <c r="BC520" s="1270"/>
      <c r="BD520" s="1270"/>
    </row>
    <row r="521" spans="1:77" s="1256" customFormat="1" hidden="1">
      <c r="A521" s="1380"/>
      <c r="B521" s="1273"/>
      <c r="C521" s="1330" t="s">
        <v>284</v>
      </c>
      <c r="D521" s="1270"/>
      <c r="E521" s="1270"/>
      <c r="F521" s="1270"/>
      <c r="G521" s="1270"/>
      <c r="H521" s="1270"/>
      <c r="I521" s="1270"/>
      <c r="J521" s="1270"/>
      <c r="K521" s="1270"/>
      <c r="L521" s="1331" t="s">
        <v>623</v>
      </c>
      <c r="M521" s="1331"/>
      <c r="N521" s="1262"/>
      <c r="O521" s="1262"/>
      <c r="P521" s="1262"/>
      <c r="Q521" s="1262"/>
      <c r="R521" s="1332" t="s">
        <v>747</v>
      </c>
      <c r="S521" s="1332">
        <v>0</v>
      </c>
      <c r="T521" s="1344" t="s">
        <v>230</v>
      </c>
      <c r="U521" s="1343">
        <v>0</v>
      </c>
      <c r="V521" s="1344"/>
      <c r="W521" s="1343">
        <v>0</v>
      </c>
      <c r="X521" s="1343">
        <v>0</v>
      </c>
      <c r="Y521" s="1343">
        <v>0</v>
      </c>
      <c r="Z521" s="1270"/>
      <c r="AA521" s="1270"/>
      <c r="AB521" s="1270"/>
      <c r="AC521" s="1270"/>
      <c r="AD521" s="1270"/>
      <c r="AE521" s="1270"/>
      <c r="AF521" s="1270"/>
      <c r="AG521" s="1270"/>
      <c r="AH521" s="1270"/>
      <c r="AI521" s="1270"/>
      <c r="AJ521" s="1270"/>
      <c r="AK521" s="1270"/>
      <c r="AL521" s="1270"/>
      <c r="AM521" s="1270"/>
      <c r="AN521" s="1270"/>
      <c r="AO521" s="1270"/>
      <c r="AP521" s="1270"/>
      <c r="AQ521" s="1340" t="s">
        <v>204</v>
      </c>
      <c r="AR521" s="1340" t="s">
        <v>240</v>
      </c>
      <c r="AS521" s="1270"/>
      <c r="AT521" s="1270"/>
      <c r="AU521" s="1270"/>
      <c r="AV521" s="1334">
        <v>245000</v>
      </c>
      <c r="AW521" s="1270"/>
      <c r="AX521" s="1270"/>
      <c r="AY521" s="1270"/>
      <c r="AZ521" s="1270"/>
      <c r="BA521" s="1392" t="s">
        <v>1840</v>
      </c>
      <c r="BB521" s="1374"/>
      <c r="BC521" s="1270"/>
      <c r="BD521" s="1270"/>
    </row>
    <row r="522" spans="1:77" s="1256" customFormat="1" hidden="1">
      <c r="A522" s="1380"/>
      <c r="B522" s="1273"/>
      <c r="C522" s="1330" t="s">
        <v>282</v>
      </c>
      <c r="D522" s="1270"/>
      <c r="E522" s="1270"/>
      <c r="F522" s="1270"/>
      <c r="G522" s="1270"/>
      <c r="H522" s="1270"/>
      <c r="I522" s="1270"/>
      <c r="J522" s="1270"/>
      <c r="K522" s="1270"/>
      <c r="L522" s="1331" t="s">
        <v>602</v>
      </c>
      <c r="M522" s="1331"/>
      <c r="N522" s="1262"/>
      <c r="O522" s="1262"/>
      <c r="P522" s="1262"/>
      <c r="Q522" s="1262"/>
      <c r="R522" s="1332" t="s">
        <v>770</v>
      </c>
      <c r="S522" s="1332">
        <v>0</v>
      </c>
      <c r="T522" s="1344" t="s">
        <v>222</v>
      </c>
      <c r="U522" s="1343">
        <v>0</v>
      </c>
      <c r="V522" s="1289" t="s">
        <v>145</v>
      </c>
      <c r="W522" s="1343">
        <v>0</v>
      </c>
      <c r="X522" s="1343">
        <v>0</v>
      </c>
      <c r="Y522" s="1343">
        <v>0</v>
      </c>
      <c r="Z522" s="1270"/>
      <c r="AA522" s="1270"/>
      <c r="AB522" s="1270"/>
      <c r="AC522" s="1270"/>
      <c r="AD522" s="1270"/>
      <c r="AE522" s="1270"/>
      <c r="AF522" s="1270"/>
      <c r="AG522" s="1270"/>
      <c r="AH522" s="1270"/>
      <c r="AI522" s="1270"/>
      <c r="AJ522" s="1270"/>
      <c r="AK522" s="1270"/>
      <c r="AL522" s="1270"/>
      <c r="AM522" s="1270"/>
      <c r="AN522" s="1270"/>
      <c r="AO522" s="1270"/>
      <c r="AP522" s="1270"/>
      <c r="AQ522" s="1340" t="s">
        <v>204</v>
      </c>
      <c r="AR522" s="1340" t="s">
        <v>240</v>
      </c>
      <c r="AS522" s="1270"/>
      <c r="AT522" s="1270"/>
      <c r="AU522" s="1270"/>
      <c r="AV522" s="1334">
        <v>157500</v>
      </c>
      <c r="AW522" s="1270"/>
      <c r="AX522" s="1270"/>
      <c r="AY522" s="1270"/>
      <c r="AZ522" s="1270"/>
      <c r="BA522" s="1392" t="s">
        <v>1840</v>
      </c>
      <c r="BB522" s="1374"/>
      <c r="BC522" s="1270"/>
      <c r="BD522" s="1270"/>
    </row>
    <row r="523" spans="1:77" s="1256" customFormat="1" hidden="1">
      <c r="A523" s="1380"/>
      <c r="B523" s="1273"/>
      <c r="C523" s="1330" t="s">
        <v>283</v>
      </c>
      <c r="D523" s="1270"/>
      <c r="E523" s="1270"/>
      <c r="F523" s="1270"/>
      <c r="G523" s="1270"/>
      <c r="H523" s="1270"/>
      <c r="I523" s="1270"/>
      <c r="J523" s="1270"/>
      <c r="K523" s="1270"/>
      <c r="L523" s="1331" t="s">
        <v>609</v>
      </c>
      <c r="M523" s="1331"/>
      <c r="N523" s="1262"/>
      <c r="O523" s="1262"/>
      <c r="P523" s="1262"/>
      <c r="Q523" s="1262"/>
      <c r="R523" s="1332" t="s">
        <v>770</v>
      </c>
      <c r="S523" s="1332">
        <v>0</v>
      </c>
      <c r="T523" s="1344" t="s">
        <v>230</v>
      </c>
      <c r="U523" s="1343">
        <v>0</v>
      </c>
      <c r="V523" s="1289" t="s">
        <v>145</v>
      </c>
      <c r="W523" s="1343">
        <v>0</v>
      </c>
      <c r="X523" s="1343">
        <v>0</v>
      </c>
      <c r="Y523" s="1343">
        <v>0</v>
      </c>
      <c r="Z523" s="1270"/>
      <c r="AA523" s="1270"/>
      <c r="AB523" s="1270"/>
      <c r="AC523" s="1270"/>
      <c r="AD523" s="1270"/>
      <c r="AE523" s="1270"/>
      <c r="AF523" s="1270"/>
      <c r="AG523" s="1270"/>
      <c r="AH523" s="1270"/>
      <c r="AI523" s="1270"/>
      <c r="AJ523" s="1270"/>
      <c r="AK523" s="1270"/>
      <c r="AL523" s="1270"/>
      <c r="AM523" s="1270"/>
      <c r="AN523" s="1270"/>
      <c r="AO523" s="1270"/>
      <c r="AP523" s="1270"/>
      <c r="AQ523" s="1340" t="s">
        <v>204</v>
      </c>
      <c r="AR523" s="1340" t="s">
        <v>240</v>
      </c>
      <c r="AS523" s="1270"/>
      <c r="AT523" s="1270"/>
      <c r="AU523" s="1270"/>
      <c r="AV523" s="1334">
        <v>822500</v>
      </c>
      <c r="AW523" s="1270"/>
      <c r="AX523" s="1270"/>
      <c r="AY523" s="1270"/>
      <c r="AZ523" s="1270"/>
      <c r="BA523" s="1392" t="s">
        <v>1840</v>
      </c>
      <c r="BB523" s="1374"/>
      <c r="BC523" s="1270"/>
      <c r="BD523" s="1270"/>
    </row>
    <row r="524" spans="1:77" s="1256" customFormat="1" hidden="1">
      <c r="A524" s="1380"/>
      <c r="B524" s="1273"/>
      <c r="C524" s="1330" t="s">
        <v>285</v>
      </c>
      <c r="D524" s="1270"/>
      <c r="E524" s="1270"/>
      <c r="F524" s="1270"/>
      <c r="G524" s="1270"/>
      <c r="H524" s="1270"/>
      <c r="I524" s="1270"/>
      <c r="J524" s="1270"/>
      <c r="K524" s="1270"/>
      <c r="L524" s="1331" t="s">
        <v>623</v>
      </c>
      <c r="M524" s="1331"/>
      <c r="N524" s="1262"/>
      <c r="O524" s="1262"/>
      <c r="P524" s="1262"/>
      <c r="Q524" s="1262"/>
      <c r="R524" s="1332" t="s">
        <v>145</v>
      </c>
      <c r="S524" s="1332">
        <v>0</v>
      </c>
      <c r="T524" s="1344" t="s">
        <v>230</v>
      </c>
      <c r="U524" s="1343">
        <v>0</v>
      </c>
      <c r="V524" s="1289" t="s">
        <v>145</v>
      </c>
      <c r="W524" s="1343">
        <v>0</v>
      </c>
      <c r="X524" s="1343">
        <v>0</v>
      </c>
      <c r="Y524" s="1343">
        <v>0</v>
      </c>
      <c r="Z524" s="1270"/>
      <c r="AA524" s="1270"/>
      <c r="AB524" s="1270"/>
      <c r="AC524" s="1270"/>
      <c r="AD524" s="1270"/>
      <c r="AE524" s="1270"/>
      <c r="AF524" s="1270"/>
      <c r="AG524" s="1270"/>
      <c r="AH524" s="1270"/>
      <c r="AI524" s="1270"/>
      <c r="AJ524" s="1270"/>
      <c r="AK524" s="1270"/>
      <c r="AL524" s="1270"/>
      <c r="AM524" s="1270"/>
      <c r="AN524" s="1270"/>
      <c r="AO524" s="1270"/>
      <c r="AP524" s="1270"/>
      <c r="AQ524" s="1340" t="s">
        <v>204</v>
      </c>
      <c r="AR524" s="1340" t="s">
        <v>240</v>
      </c>
      <c r="AS524" s="1270"/>
      <c r="AT524" s="1270"/>
      <c r="AU524" s="1270"/>
      <c r="AV524" s="1334">
        <v>210000</v>
      </c>
      <c r="AW524" s="1270"/>
      <c r="AX524" s="1270"/>
      <c r="AY524" s="1270"/>
      <c r="AZ524" s="1270"/>
      <c r="BA524" s="1392" t="s">
        <v>1840</v>
      </c>
      <c r="BB524" s="1374"/>
      <c r="BC524" s="1270"/>
      <c r="BD524" s="1270"/>
    </row>
    <row r="525" spans="1:77" s="1257" customFormat="1" hidden="1">
      <c r="A525" s="1380"/>
      <c r="B525" s="1273"/>
      <c r="C525" s="1330" t="s">
        <v>283</v>
      </c>
      <c r="D525" s="1270"/>
      <c r="E525" s="1270"/>
      <c r="F525" s="1270"/>
      <c r="G525" s="1270"/>
      <c r="H525" s="1270"/>
      <c r="I525" s="1270"/>
      <c r="J525" s="1270"/>
      <c r="K525" s="1270"/>
      <c r="L525" s="1331" t="s">
        <v>635</v>
      </c>
      <c r="M525" s="1331"/>
      <c r="N525" s="1262"/>
      <c r="O525" s="1262"/>
      <c r="P525" s="1262"/>
      <c r="Q525" s="1262"/>
      <c r="R525" s="1332" t="s">
        <v>770</v>
      </c>
      <c r="S525" s="1332">
        <v>0</v>
      </c>
      <c r="T525" s="1344" t="s">
        <v>225</v>
      </c>
      <c r="U525" s="1343">
        <v>0</v>
      </c>
      <c r="V525" s="1289" t="s">
        <v>145</v>
      </c>
      <c r="W525" s="1343">
        <v>0</v>
      </c>
      <c r="X525" s="1343">
        <v>0</v>
      </c>
      <c r="Y525" s="1343">
        <v>0</v>
      </c>
      <c r="Z525" s="1270"/>
      <c r="AA525" s="1270"/>
      <c r="AB525" s="1270"/>
      <c r="AC525" s="1270"/>
      <c r="AD525" s="1270"/>
      <c r="AE525" s="1270"/>
      <c r="AF525" s="1270"/>
      <c r="AG525" s="1270"/>
      <c r="AH525" s="1270"/>
      <c r="AI525" s="1270"/>
      <c r="AJ525" s="1270"/>
      <c r="AK525" s="1270"/>
      <c r="AL525" s="1270"/>
      <c r="AM525" s="1270"/>
      <c r="AN525" s="1270"/>
      <c r="AO525" s="1270"/>
      <c r="AP525" s="1270"/>
      <c r="AQ525" s="1340" t="s">
        <v>204</v>
      </c>
      <c r="AR525" s="1340" t="s">
        <v>167</v>
      </c>
      <c r="AS525" s="1270"/>
      <c r="AT525" s="1270"/>
      <c r="AU525" s="1270"/>
      <c r="AV525" s="1334">
        <v>940000</v>
      </c>
      <c r="AW525" s="1270"/>
      <c r="AX525" s="1270"/>
      <c r="AY525" s="1270"/>
      <c r="AZ525" s="1270"/>
      <c r="BA525" s="1392" t="s">
        <v>1840</v>
      </c>
      <c r="BB525" s="1374"/>
      <c r="BC525" s="1270"/>
      <c r="BD525" s="1270"/>
      <c r="BE525" s="1256"/>
      <c r="BF525" s="1256"/>
      <c r="BG525" s="1256"/>
      <c r="BH525" s="1256"/>
      <c r="BI525" s="1256"/>
      <c r="BJ525" s="1256"/>
      <c r="BK525" s="1256"/>
      <c r="BL525" s="1256"/>
      <c r="BM525" s="1256"/>
      <c r="BN525" s="1256"/>
      <c r="BO525" s="1256"/>
      <c r="BP525" s="1256"/>
      <c r="BQ525" s="1256"/>
      <c r="BR525" s="1256"/>
      <c r="BS525" s="1256"/>
      <c r="BT525" s="1256"/>
      <c r="BU525" s="1256"/>
      <c r="BV525" s="1256"/>
      <c r="BW525" s="1256"/>
      <c r="BX525" s="1256"/>
      <c r="BY525" s="1256"/>
    </row>
    <row r="526" spans="1:77" s="1257" customFormat="1" hidden="1">
      <c r="A526" s="1380"/>
      <c r="B526" s="1273"/>
      <c r="C526" s="1330" t="s">
        <v>276</v>
      </c>
      <c r="D526" s="1270"/>
      <c r="E526" s="1270"/>
      <c r="F526" s="1270"/>
      <c r="G526" s="1270"/>
      <c r="H526" s="1270"/>
      <c r="I526" s="1270"/>
      <c r="J526" s="1270"/>
      <c r="K526" s="1270"/>
      <c r="L526" s="1331" t="s">
        <v>630</v>
      </c>
      <c r="M526" s="1331"/>
      <c r="N526" s="1262"/>
      <c r="O526" s="1262"/>
      <c r="P526" s="1262"/>
      <c r="Q526" s="1262"/>
      <c r="R526" s="1332" t="s">
        <v>771</v>
      </c>
      <c r="S526" s="1332">
        <v>0</v>
      </c>
      <c r="T526" s="1344" t="s">
        <v>221</v>
      </c>
      <c r="U526" s="1343">
        <v>0</v>
      </c>
      <c r="V526" s="1289" t="s">
        <v>145</v>
      </c>
      <c r="W526" s="1343">
        <v>0</v>
      </c>
      <c r="X526" s="1343">
        <v>0</v>
      </c>
      <c r="Y526" s="1343">
        <v>0</v>
      </c>
      <c r="Z526" s="1270"/>
      <c r="AA526" s="1270"/>
      <c r="AB526" s="1270"/>
      <c r="AC526" s="1270"/>
      <c r="AD526" s="1270"/>
      <c r="AE526" s="1270"/>
      <c r="AF526" s="1270"/>
      <c r="AG526" s="1270"/>
      <c r="AH526" s="1270"/>
      <c r="AI526" s="1270"/>
      <c r="AJ526" s="1270"/>
      <c r="AK526" s="1270"/>
      <c r="AL526" s="1270"/>
      <c r="AM526" s="1270"/>
      <c r="AN526" s="1270"/>
      <c r="AO526" s="1270"/>
      <c r="AP526" s="1270"/>
      <c r="AQ526" s="1340" t="s">
        <v>204</v>
      </c>
      <c r="AR526" s="1340" t="s">
        <v>850</v>
      </c>
      <c r="AS526" s="1270"/>
      <c r="AT526" s="1270"/>
      <c r="AU526" s="1270"/>
      <c r="AV526" s="1334">
        <v>28000000</v>
      </c>
      <c r="AW526" s="1270"/>
      <c r="AX526" s="1270"/>
      <c r="AY526" s="1270"/>
      <c r="AZ526" s="1270"/>
      <c r="BA526" s="1392" t="s">
        <v>1840</v>
      </c>
      <c r="BB526" s="1374"/>
      <c r="BC526" s="1270"/>
      <c r="BD526" s="1270"/>
      <c r="BE526" s="1256"/>
      <c r="BF526" s="1256"/>
      <c r="BG526" s="1256"/>
      <c r="BH526" s="1256"/>
      <c r="BI526" s="1256"/>
      <c r="BJ526" s="1256"/>
      <c r="BK526" s="1256"/>
      <c r="BL526" s="1256"/>
      <c r="BM526" s="1256"/>
      <c r="BN526" s="1256"/>
      <c r="BO526" s="1256"/>
      <c r="BP526" s="1256"/>
      <c r="BQ526" s="1256"/>
      <c r="BR526" s="1256"/>
      <c r="BS526" s="1256"/>
      <c r="BT526" s="1256"/>
      <c r="BU526" s="1256"/>
      <c r="BV526" s="1256"/>
      <c r="BW526" s="1256"/>
      <c r="BX526" s="1256"/>
      <c r="BY526" s="1256"/>
    </row>
    <row r="527" spans="1:77" s="1257" customFormat="1" hidden="1">
      <c r="A527" s="1380"/>
      <c r="B527" s="1273"/>
      <c r="C527" s="1351" t="s">
        <v>278</v>
      </c>
      <c r="D527" s="1262"/>
      <c r="E527" s="1262"/>
      <c r="F527" s="1262"/>
      <c r="G527" s="1262"/>
      <c r="H527" s="1274"/>
      <c r="I527" s="1262"/>
      <c r="J527" s="1262"/>
      <c r="K527" s="1262"/>
      <c r="L527" s="1274" t="s">
        <v>605</v>
      </c>
      <c r="M527" s="1274"/>
      <c r="N527" s="1274"/>
      <c r="O527" s="1274"/>
      <c r="P527" s="1274"/>
      <c r="Q527" s="1274"/>
      <c r="R527" s="1352" t="s">
        <v>740</v>
      </c>
      <c r="S527" s="1352">
        <v>0</v>
      </c>
      <c r="T527" s="1333" t="s">
        <v>225</v>
      </c>
      <c r="U527" s="1332">
        <v>0</v>
      </c>
      <c r="V527" s="1344"/>
      <c r="W527" s="1332">
        <v>0</v>
      </c>
      <c r="X527" s="1332">
        <v>0</v>
      </c>
      <c r="Y527" s="1332">
        <v>0</v>
      </c>
      <c r="Z527" s="1262"/>
      <c r="AA527" s="1262"/>
      <c r="AB527" s="1262"/>
      <c r="AC527" s="1262"/>
      <c r="AD527" s="1262"/>
      <c r="AE527" s="1262"/>
      <c r="AF527" s="1262"/>
      <c r="AG527" s="1262"/>
      <c r="AH527" s="1262"/>
      <c r="AI527" s="1262"/>
      <c r="AJ527" s="1262"/>
      <c r="AK527" s="1262"/>
      <c r="AL527" s="1262"/>
      <c r="AM527" s="1262"/>
      <c r="AN527" s="1262"/>
      <c r="AO527" s="1262"/>
      <c r="AP527" s="1262"/>
      <c r="AQ527" s="1331" t="s">
        <v>204</v>
      </c>
      <c r="AR527" s="1331" t="s">
        <v>850</v>
      </c>
      <c r="AS527" s="1262"/>
      <c r="AT527" s="1262"/>
      <c r="AU527" s="1262"/>
      <c r="AV527" s="1334">
        <v>560000</v>
      </c>
      <c r="AW527" s="1270"/>
      <c r="AX527" s="1270"/>
      <c r="AY527" s="1274"/>
      <c r="AZ527" s="1274"/>
      <c r="BA527" s="1392" t="s">
        <v>1840</v>
      </c>
      <c r="BB527" s="1374"/>
      <c r="BC527" s="1270"/>
      <c r="BD527" s="1270"/>
      <c r="BE527" s="1256"/>
      <c r="BF527" s="1256"/>
      <c r="BG527" s="1256"/>
      <c r="BH527" s="1256"/>
      <c r="BI527" s="1256"/>
      <c r="BJ527" s="1256"/>
      <c r="BK527" s="1256"/>
      <c r="BL527" s="1256"/>
      <c r="BM527" s="1256"/>
      <c r="BN527" s="1256"/>
      <c r="BO527" s="1256"/>
      <c r="BP527" s="1256"/>
      <c r="BQ527" s="1256"/>
      <c r="BR527" s="1256"/>
      <c r="BS527" s="1256"/>
      <c r="BT527" s="1256"/>
      <c r="BU527" s="1256"/>
      <c r="BV527" s="1256"/>
      <c r="BW527" s="1256"/>
      <c r="BX527" s="1256"/>
      <c r="BY527" s="1256"/>
    </row>
    <row r="528" spans="1:77" s="1257" customFormat="1" hidden="1">
      <c r="A528" s="1380"/>
      <c r="B528" s="1273"/>
      <c r="C528" s="1330" t="s">
        <v>247</v>
      </c>
      <c r="D528" s="1262"/>
      <c r="E528" s="1262"/>
      <c r="F528" s="1262"/>
      <c r="G528" s="1262"/>
      <c r="H528" s="1270"/>
      <c r="I528" s="1262"/>
      <c r="J528" s="1262"/>
      <c r="K528" s="1262"/>
      <c r="L528" s="1331" t="s">
        <v>602</v>
      </c>
      <c r="M528" s="1331"/>
      <c r="N528" s="1262"/>
      <c r="O528" s="1262"/>
      <c r="P528" s="1262"/>
      <c r="Q528" s="1262"/>
      <c r="R528" s="1332" t="s">
        <v>770</v>
      </c>
      <c r="S528" s="1332">
        <v>0</v>
      </c>
      <c r="T528" s="1333" t="s">
        <v>231</v>
      </c>
      <c r="U528" s="1332">
        <v>0</v>
      </c>
      <c r="V528" s="1289" t="s">
        <v>145</v>
      </c>
      <c r="W528" s="1332">
        <v>0</v>
      </c>
      <c r="X528" s="1332">
        <v>0</v>
      </c>
      <c r="Y528" s="1332">
        <v>0</v>
      </c>
      <c r="Z528" s="1262"/>
      <c r="AA528" s="1262"/>
      <c r="AB528" s="1262"/>
      <c r="AC528" s="1262"/>
      <c r="AD528" s="1262"/>
      <c r="AE528" s="1262"/>
      <c r="AF528" s="1262"/>
      <c r="AG528" s="1262"/>
      <c r="AH528" s="1262"/>
      <c r="AI528" s="1262"/>
      <c r="AJ528" s="1262"/>
      <c r="AK528" s="1262"/>
      <c r="AL528" s="1262"/>
      <c r="AM528" s="1262"/>
      <c r="AN528" s="1262"/>
      <c r="AO528" s="1262"/>
      <c r="AP528" s="1262"/>
      <c r="AQ528" s="1331" t="s">
        <v>204</v>
      </c>
      <c r="AR528" s="1331" t="s">
        <v>240</v>
      </c>
      <c r="AS528" s="1262"/>
      <c r="AT528" s="1262"/>
      <c r="AU528" s="1262"/>
      <c r="AV528" s="1334">
        <v>135000</v>
      </c>
      <c r="AW528" s="1270"/>
      <c r="AX528" s="1270"/>
      <c r="AY528" s="1270"/>
      <c r="AZ528" s="1270"/>
      <c r="BA528" s="1392" t="s">
        <v>1840</v>
      </c>
      <c r="BB528" s="1374"/>
      <c r="BC528" s="1270"/>
      <c r="BD528" s="1270"/>
      <c r="BE528" s="1256"/>
      <c r="BF528" s="1256"/>
      <c r="BG528" s="1256"/>
      <c r="BH528" s="1256"/>
      <c r="BI528" s="1256"/>
      <c r="BJ528" s="1256"/>
      <c r="BK528" s="1256"/>
      <c r="BL528" s="1256"/>
      <c r="BM528" s="1256"/>
      <c r="BN528" s="1256"/>
      <c r="BO528" s="1256"/>
      <c r="BP528" s="1256"/>
      <c r="BQ528" s="1256"/>
      <c r="BR528" s="1256"/>
      <c r="BS528" s="1256"/>
      <c r="BT528" s="1256"/>
      <c r="BU528" s="1256"/>
      <c r="BV528" s="1256"/>
      <c r="BW528" s="1256"/>
      <c r="BX528" s="1256"/>
      <c r="BY528" s="1256"/>
    </row>
    <row r="529" spans="1:77" s="1257" customFormat="1" hidden="1">
      <c r="A529" s="1380"/>
      <c r="B529" s="1273"/>
      <c r="C529" s="1330" t="s">
        <v>283</v>
      </c>
      <c r="D529" s="1262"/>
      <c r="E529" s="1262"/>
      <c r="F529" s="1262"/>
      <c r="G529" s="1262"/>
      <c r="H529" s="1270"/>
      <c r="I529" s="1262"/>
      <c r="J529" s="1262"/>
      <c r="K529" s="1262"/>
      <c r="L529" s="1331" t="s">
        <v>609</v>
      </c>
      <c r="M529" s="1331"/>
      <c r="N529" s="1262"/>
      <c r="O529" s="1262"/>
      <c r="P529" s="1262"/>
      <c r="Q529" s="1262"/>
      <c r="R529" s="1332" t="s">
        <v>770</v>
      </c>
      <c r="S529" s="1332">
        <v>0</v>
      </c>
      <c r="T529" s="1333" t="s">
        <v>231</v>
      </c>
      <c r="U529" s="1332">
        <v>0</v>
      </c>
      <c r="V529" s="1289" t="s">
        <v>145</v>
      </c>
      <c r="W529" s="1332">
        <v>0</v>
      </c>
      <c r="X529" s="1332">
        <v>0</v>
      </c>
      <c r="Y529" s="1332">
        <v>0</v>
      </c>
      <c r="Z529" s="1262"/>
      <c r="AA529" s="1262"/>
      <c r="AB529" s="1262"/>
      <c r="AC529" s="1262"/>
      <c r="AD529" s="1262"/>
      <c r="AE529" s="1262"/>
      <c r="AF529" s="1262"/>
      <c r="AG529" s="1262"/>
      <c r="AH529" s="1262"/>
      <c r="AI529" s="1262"/>
      <c r="AJ529" s="1262"/>
      <c r="AK529" s="1262"/>
      <c r="AL529" s="1262"/>
      <c r="AM529" s="1262"/>
      <c r="AN529" s="1262"/>
      <c r="AO529" s="1262"/>
      <c r="AP529" s="1262"/>
      <c r="AQ529" s="1331" t="s">
        <v>204</v>
      </c>
      <c r="AR529" s="1331" t="s">
        <v>240</v>
      </c>
      <c r="AS529" s="1262"/>
      <c r="AT529" s="1262"/>
      <c r="AU529" s="1262"/>
      <c r="AV529" s="1334">
        <v>822500</v>
      </c>
      <c r="AW529" s="1270"/>
      <c r="AX529" s="1270"/>
      <c r="AY529" s="1270"/>
      <c r="AZ529" s="1270"/>
      <c r="BA529" s="1392" t="s">
        <v>1840</v>
      </c>
      <c r="BB529" s="1374"/>
      <c r="BC529" s="1270"/>
      <c r="BD529" s="1270"/>
      <c r="BE529" s="1256"/>
      <c r="BF529" s="1256"/>
      <c r="BG529" s="1256"/>
      <c r="BH529" s="1256"/>
      <c r="BI529" s="1256"/>
      <c r="BJ529" s="1256"/>
      <c r="BK529" s="1256"/>
      <c r="BL529" s="1256"/>
      <c r="BM529" s="1256"/>
      <c r="BN529" s="1256"/>
      <c r="BO529" s="1256"/>
      <c r="BP529" s="1256"/>
      <c r="BQ529" s="1256"/>
      <c r="BR529" s="1256"/>
      <c r="BS529" s="1256"/>
      <c r="BT529" s="1256"/>
      <c r="BU529" s="1256"/>
      <c r="BV529" s="1256"/>
      <c r="BW529" s="1256"/>
      <c r="BX529" s="1256"/>
      <c r="BY529" s="1256"/>
    </row>
    <row r="530" spans="1:77" s="1257" customFormat="1" hidden="1">
      <c r="A530" s="1380"/>
      <c r="B530" s="1273"/>
      <c r="C530" s="1330" t="s">
        <v>258</v>
      </c>
      <c r="D530" s="1262"/>
      <c r="E530" s="1262"/>
      <c r="F530" s="1262"/>
      <c r="G530" s="1262"/>
      <c r="H530" s="1270"/>
      <c r="I530" s="1262"/>
      <c r="J530" s="1262"/>
      <c r="K530" s="1262"/>
      <c r="L530" s="1331" t="s">
        <v>614</v>
      </c>
      <c r="M530" s="1331"/>
      <c r="N530" s="1262"/>
      <c r="O530" s="1262"/>
      <c r="P530" s="1262"/>
      <c r="Q530" s="1262"/>
      <c r="R530" s="1332" t="s">
        <v>772</v>
      </c>
      <c r="S530" s="1332">
        <v>0</v>
      </c>
      <c r="T530" s="1333" t="s">
        <v>226</v>
      </c>
      <c r="U530" s="1332">
        <v>0</v>
      </c>
      <c r="V530" s="1289" t="s">
        <v>145</v>
      </c>
      <c r="W530" s="1332">
        <v>0</v>
      </c>
      <c r="X530" s="1332">
        <v>0</v>
      </c>
      <c r="Y530" s="1332">
        <v>0</v>
      </c>
      <c r="Z530" s="1262"/>
      <c r="AA530" s="1262"/>
      <c r="AB530" s="1262"/>
      <c r="AC530" s="1262"/>
      <c r="AD530" s="1262"/>
      <c r="AE530" s="1262"/>
      <c r="AF530" s="1262"/>
      <c r="AG530" s="1262"/>
      <c r="AH530" s="1262"/>
      <c r="AI530" s="1262"/>
      <c r="AJ530" s="1262"/>
      <c r="AK530" s="1262"/>
      <c r="AL530" s="1262"/>
      <c r="AM530" s="1262"/>
      <c r="AN530" s="1262"/>
      <c r="AO530" s="1262"/>
      <c r="AP530" s="1262"/>
      <c r="AQ530" s="1331" t="s">
        <v>204</v>
      </c>
      <c r="AR530" s="1331" t="s">
        <v>240</v>
      </c>
      <c r="AS530" s="1262"/>
      <c r="AT530" s="1262"/>
      <c r="AU530" s="1262"/>
      <c r="AV530" s="1334">
        <v>60000</v>
      </c>
      <c r="AW530" s="1270"/>
      <c r="AX530" s="1270"/>
      <c r="AY530" s="1270"/>
      <c r="AZ530" s="1270"/>
      <c r="BA530" s="1392" t="s">
        <v>1840</v>
      </c>
      <c r="BB530" s="1374"/>
      <c r="BC530" s="1270"/>
      <c r="BD530" s="1270"/>
      <c r="BE530" s="1256"/>
      <c r="BF530" s="1256"/>
      <c r="BG530" s="1256"/>
      <c r="BH530" s="1256"/>
      <c r="BI530" s="1256"/>
      <c r="BJ530" s="1256"/>
      <c r="BK530" s="1256"/>
      <c r="BL530" s="1256"/>
      <c r="BM530" s="1256"/>
      <c r="BN530" s="1256"/>
      <c r="BO530" s="1256"/>
      <c r="BP530" s="1256"/>
      <c r="BQ530" s="1256"/>
      <c r="BR530" s="1256"/>
      <c r="BS530" s="1256"/>
      <c r="BT530" s="1256"/>
      <c r="BU530" s="1256"/>
      <c r="BV530" s="1256"/>
      <c r="BW530" s="1256"/>
      <c r="BX530" s="1256"/>
      <c r="BY530" s="1256"/>
    </row>
    <row r="531" spans="1:77" s="1257" customFormat="1" hidden="1">
      <c r="A531" s="1380"/>
      <c r="B531" s="1273"/>
      <c r="C531" s="1330" t="s">
        <v>286</v>
      </c>
      <c r="D531" s="1262"/>
      <c r="E531" s="1262"/>
      <c r="F531" s="1262"/>
      <c r="G531" s="1262"/>
      <c r="H531" s="1270"/>
      <c r="I531" s="1262"/>
      <c r="J531" s="1262"/>
      <c r="K531" s="1262"/>
      <c r="L531" s="1331" t="s">
        <v>599</v>
      </c>
      <c r="M531" s="1331"/>
      <c r="N531" s="1262"/>
      <c r="O531" s="1262"/>
      <c r="P531" s="1262"/>
      <c r="Q531" s="1262"/>
      <c r="R531" s="1332" t="s">
        <v>773</v>
      </c>
      <c r="S531" s="1332">
        <v>0</v>
      </c>
      <c r="T531" s="1333" t="s">
        <v>225</v>
      </c>
      <c r="U531" s="1332">
        <v>0</v>
      </c>
      <c r="V531" s="1289" t="s">
        <v>145</v>
      </c>
      <c r="W531" s="1332">
        <v>0</v>
      </c>
      <c r="X531" s="1332">
        <v>0</v>
      </c>
      <c r="Y531" s="1332">
        <v>0</v>
      </c>
      <c r="Z531" s="1262"/>
      <c r="AA531" s="1262"/>
      <c r="AB531" s="1262"/>
      <c r="AC531" s="1262"/>
      <c r="AD531" s="1262"/>
      <c r="AE531" s="1262"/>
      <c r="AF531" s="1262"/>
      <c r="AG531" s="1262"/>
      <c r="AH531" s="1262"/>
      <c r="AI531" s="1262"/>
      <c r="AJ531" s="1262"/>
      <c r="AK531" s="1262"/>
      <c r="AL531" s="1262"/>
      <c r="AM531" s="1262"/>
      <c r="AN531" s="1262"/>
      <c r="AO531" s="1262"/>
      <c r="AP531" s="1262"/>
      <c r="AQ531" s="1331" t="s">
        <v>204</v>
      </c>
      <c r="AR531" s="1331" t="s">
        <v>167</v>
      </c>
      <c r="AS531" s="1262"/>
      <c r="AT531" s="1262"/>
      <c r="AU531" s="1262"/>
      <c r="AV531" s="1334">
        <v>137500</v>
      </c>
      <c r="AW531" s="1270"/>
      <c r="AX531" s="1270"/>
      <c r="AY531" s="1270"/>
      <c r="AZ531" s="1270"/>
      <c r="BA531" s="1392" t="s">
        <v>1840</v>
      </c>
      <c r="BB531" s="1374"/>
      <c r="BC531" s="1270"/>
      <c r="BD531" s="1270"/>
      <c r="BE531" s="1256"/>
      <c r="BF531" s="1256"/>
      <c r="BG531" s="1256"/>
      <c r="BH531" s="1256"/>
      <c r="BI531" s="1256"/>
      <c r="BJ531" s="1256"/>
      <c r="BK531" s="1256"/>
      <c r="BL531" s="1256"/>
      <c r="BM531" s="1256"/>
      <c r="BN531" s="1256"/>
      <c r="BO531" s="1256"/>
      <c r="BP531" s="1256"/>
      <c r="BQ531" s="1256"/>
      <c r="BR531" s="1256"/>
      <c r="BS531" s="1256"/>
      <c r="BT531" s="1256"/>
      <c r="BU531" s="1256"/>
      <c r="BV531" s="1256"/>
      <c r="BW531" s="1256"/>
      <c r="BX531" s="1256"/>
      <c r="BY531" s="1256"/>
    </row>
    <row r="532" spans="1:77" s="1257" customFormat="1" hidden="1">
      <c r="A532" s="1380"/>
      <c r="B532" s="1273"/>
      <c r="C532" s="1330" t="s">
        <v>282</v>
      </c>
      <c r="D532" s="1262"/>
      <c r="E532" s="1262"/>
      <c r="F532" s="1262"/>
      <c r="G532" s="1262"/>
      <c r="H532" s="1270"/>
      <c r="I532" s="1262"/>
      <c r="J532" s="1262"/>
      <c r="K532" s="1262"/>
      <c r="L532" s="1331" t="s">
        <v>602</v>
      </c>
      <c r="M532" s="1331"/>
      <c r="N532" s="1262"/>
      <c r="O532" s="1262"/>
      <c r="P532" s="1262"/>
      <c r="Q532" s="1262"/>
      <c r="R532" s="1332" t="s">
        <v>770</v>
      </c>
      <c r="S532" s="1332">
        <v>0</v>
      </c>
      <c r="T532" s="1333" t="s">
        <v>222</v>
      </c>
      <c r="U532" s="1332">
        <v>0</v>
      </c>
      <c r="V532" s="1289" t="s">
        <v>145</v>
      </c>
      <c r="W532" s="1332">
        <v>0</v>
      </c>
      <c r="X532" s="1332">
        <v>0</v>
      </c>
      <c r="Y532" s="1332">
        <v>0</v>
      </c>
      <c r="Z532" s="1262"/>
      <c r="AA532" s="1262"/>
      <c r="AB532" s="1262"/>
      <c r="AC532" s="1262"/>
      <c r="AD532" s="1262"/>
      <c r="AE532" s="1262"/>
      <c r="AF532" s="1262"/>
      <c r="AG532" s="1262"/>
      <c r="AH532" s="1262"/>
      <c r="AI532" s="1262"/>
      <c r="AJ532" s="1262"/>
      <c r="AK532" s="1262"/>
      <c r="AL532" s="1262"/>
      <c r="AM532" s="1262"/>
      <c r="AN532" s="1262"/>
      <c r="AO532" s="1262"/>
      <c r="AP532" s="1262"/>
      <c r="AQ532" s="1331" t="s">
        <v>204</v>
      </c>
      <c r="AR532" s="1331" t="s">
        <v>240</v>
      </c>
      <c r="AS532" s="1262"/>
      <c r="AT532" s="1262"/>
      <c r="AU532" s="1262"/>
      <c r="AV532" s="1334">
        <v>135000</v>
      </c>
      <c r="AW532" s="1270"/>
      <c r="AX532" s="1270"/>
      <c r="AY532" s="1270"/>
      <c r="AZ532" s="1270"/>
      <c r="BA532" s="1392" t="s">
        <v>1840</v>
      </c>
      <c r="BB532" s="1374"/>
      <c r="BC532" s="1270"/>
      <c r="BD532" s="1270"/>
      <c r="BE532" s="1256"/>
      <c r="BF532" s="1256"/>
      <c r="BG532" s="1256"/>
      <c r="BH532" s="1256"/>
      <c r="BI532" s="1256"/>
      <c r="BJ532" s="1256"/>
      <c r="BK532" s="1256"/>
      <c r="BL532" s="1256"/>
      <c r="BM532" s="1256"/>
      <c r="BN532" s="1256"/>
      <c r="BO532" s="1256"/>
      <c r="BP532" s="1256"/>
      <c r="BQ532" s="1256"/>
      <c r="BR532" s="1256"/>
      <c r="BS532" s="1256"/>
      <c r="BT532" s="1256"/>
      <c r="BU532" s="1256"/>
      <c r="BV532" s="1256"/>
      <c r="BW532" s="1256"/>
      <c r="BX532" s="1256"/>
      <c r="BY532" s="1256"/>
    </row>
    <row r="533" spans="1:77" s="1257" customFormat="1" hidden="1">
      <c r="A533" s="1380"/>
      <c r="B533" s="1273"/>
      <c r="C533" s="1330" t="s">
        <v>255</v>
      </c>
      <c r="D533" s="1262"/>
      <c r="E533" s="1262"/>
      <c r="F533" s="1262"/>
      <c r="G533" s="1262"/>
      <c r="H533" s="1270"/>
      <c r="I533" s="1262"/>
      <c r="J533" s="1262"/>
      <c r="K533" s="1262"/>
      <c r="L533" s="1331" t="s">
        <v>611</v>
      </c>
      <c r="M533" s="1331"/>
      <c r="N533" s="1262"/>
      <c r="O533" s="1262"/>
      <c r="P533" s="1262"/>
      <c r="Q533" s="1262"/>
      <c r="R533" s="1332" t="s">
        <v>774</v>
      </c>
      <c r="S533" s="1332">
        <v>0</v>
      </c>
      <c r="T533" s="1333" t="s">
        <v>221</v>
      </c>
      <c r="U533" s="1332">
        <v>0</v>
      </c>
      <c r="V533" s="1289" t="s">
        <v>145</v>
      </c>
      <c r="W533" s="1332">
        <v>0</v>
      </c>
      <c r="X533" s="1332">
        <v>0</v>
      </c>
      <c r="Y533" s="1332">
        <v>0</v>
      </c>
      <c r="Z533" s="1262"/>
      <c r="AA533" s="1262"/>
      <c r="AB533" s="1262"/>
      <c r="AC533" s="1262"/>
      <c r="AD533" s="1262"/>
      <c r="AE533" s="1262"/>
      <c r="AF533" s="1262"/>
      <c r="AG533" s="1262"/>
      <c r="AH533" s="1262"/>
      <c r="AI533" s="1262"/>
      <c r="AJ533" s="1262"/>
      <c r="AK533" s="1262"/>
      <c r="AL533" s="1262"/>
      <c r="AM533" s="1262"/>
      <c r="AN533" s="1262"/>
      <c r="AO533" s="1262"/>
      <c r="AP533" s="1262"/>
      <c r="AQ533" s="1331" t="s">
        <v>204</v>
      </c>
      <c r="AR533" s="1331" t="s">
        <v>167</v>
      </c>
      <c r="AS533" s="1262"/>
      <c r="AT533" s="1262"/>
      <c r="AU533" s="1262"/>
      <c r="AV533" s="1334">
        <v>600000</v>
      </c>
      <c r="AW533" s="1270"/>
      <c r="AX533" s="1270"/>
      <c r="AY533" s="1270"/>
      <c r="AZ533" s="1270"/>
      <c r="BA533" s="1392" t="s">
        <v>1840</v>
      </c>
      <c r="BB533" s="1374"/>
      <c r="BC533" s="1270"/>
      <c r="BD533" s="1270"/>
      <c r="BE533" s="1256"/>
      <c r="BF533" s="1256"/>
      <c r="BG533" s="1256"/>
      <c r="BH533" s="1256"/>
      <c r="BI533" s="1256"/>
      <c r="BJ533" s="1256"/>
      <c r="BK533" s="1256"/>
      <c r="BL533" s="1256"/>
      <c r="BM533" s="1256"/>
      <c r="BN533" s="1256"/>
      <c r="BO533" s="1256"/>
      <c r="BP533" s="1256"/>
      <c r="BQ533" s="1256"/>
      <c r="BR533" s="1256"/>
      <c r="BS533" s="1256"/>
      <c r="BT533" s="1256"/>
      <c r="BU533" s="1256"/>
      <c r="BV533" s="1256"/>
      <c r="BW533" s="1256"/>
      <c r="BX533" s="1256"/>
      <c r="BY533" s="1256"/>
    </row>
    <row r="534" spans="1:77" s="1257" customFormat="1" hidden="1">
      <c r="A534" s="1380"/>
      <c r="B534" s="1273"/>
      <c r="C534" s="1330" t="s">
        <v>267</v>
      </c>
      <c r="D534" s="1262"/>
      <c r="E534" s="1262"/>
      <c r="F534" s="1262"/>
      <c r="G534" s="1262"/>
      <c r="H534" s="1270"/>
      <c r="I534" s="1262"/>
      <c r="J534" s="1262"/>
      <c r="K534" s="1262"/>
      <c r="L534" s="1331" t="s">
        <v>623</v>
      </c>
      <c r="M534" s="1331"/>
      <c r="N534" s="1262"/>
      <c r="O534" s="1262"/>
      <c r="P534" s="1262"/>
      <c r="Q534" s="1262"/>
      <c r="R534" s="1332" t="s">
        <v>759</v>
      </c>
      <c r="S534" s="1332">
        <v>0</v>
      </c>
      <c r="T534" s="1333" t="s">
        <v>230</v>
      </c>
      <c r="U534" s="1332">
        <v>0</v>
      </c>
      <c r="V534" s="1289" t="s">
        <v>145</v>
      </c>
      <c r="W534" s="1332">
        <v>0</v>
      </c>
      <c r="X534" s="1332">
        <v>0</v>
      </c>
      <c r="Y534" s="1332">
        <v>0</v>
      </c>
      <c r="Z534" s="1262"/>
      <c r="AA534" s="1262"/>
      <c r="AB534" s="1262"/>
      <c r="AC534" s="1262"/>
      <c r="AD534" s="1262"/>
      <c r="AE534" s="1262"/>
      <c r="AF534" s="1262"/>
      <c r="AG534" s="1262"/>
      <c r="AH534" s="1262"/>
      <c r="AI534" s="1262"/>
      <c r="AJ534" s="1262"/>
      <c r="AK534" s="1262"/>
      <c r="AL534" s="1262"/>
      <c r="AM534" s="1262"/>
      <c r="AN534" s="1262"/>
      <c r="AO534" s="1262"/>
      <c r="AP534" s="1262"/>
      <c r="AQ534" s="1331" t="s">
        <v>204</v>
      </c>
      <c r="AR534" s="1331" t="s">
        <v>166</v>
      </c>
      <c r="AS534" s="1262"/>
      <c r="AT534" s="1262"/>
      <c r="AU534" s="1262"/>
      <c r="AV534" s="1334">
        <v>245000</v>
      </c>
      <c r="AW534" s="1270"/>
      <c r="AX534" s="1270"/>
      <c r="AY534" s="1270"/>
      <c r="AZ534" s="1270"/>
      <c r="BA534" s="1392" t="s">
        <v>1840</v>
      </c>
      <c r="BB534" s="1374"/>
      <c r="BC534" s="1270"/>
      <c r="BD534" s="1270"/>
      <c r="BE534" s="1256"/>
      <c r="BF534" s="1256"/>
      <c r="BG534" s="1256"/>
      <c r="BH534" s="1256"/>
      <c r="BI534" s="1256"/>
      <c r="BJ534" s="1256"/>
      <c r="BK534" s="1256"/>
      <c r="BL534" s="1256"/>
      <c r="BM534" s="1256"/>
      <c r="BN534" s="1256"/>
      <c r="BO534" s="1256"/>
      <c r="BP534" s="1256"/>
      <c r="BQ534" s="1256"/>
      <c r="BR534" s="1256"/>
      <c r="BS534" s="1256"/>
      <c r="BT534" s="1256"/>
      <c r="BU534" s="1256"/>
      <c r="BV534" s="1256"/>
      <c r="BW534" s="1256"/>
      <c r="BX534" s="1256"/>
      <c r="BY534" s="1256"/>
    </row>
    <row r="535" spans="1:77" s="1257" customFormat="1" hidden="1">
      <c r="A535" s="1380"/>
      <c r="B535" s="1273"/>
      <c r="C535" s="1330" t="s">
        <v>255</v>
      </c>
      <c r="D535" s="1262"/>
      <c r="E535" s="1262"/>
      <c r="F535" s="1262"/>
      <c r="G535" s="1262"/>
      <c r="H535" s="1270"/>
      <c r="I535" s="1262"/>
      <c r="J535" s="1262"/>
      <c r="K535" s="1262"/>
      <c r="L535" s="1331" t="s">
        <v>611</v>
      </c>
      <c r="M535" s="1331"/>
      <c r="N535" s="1262"/>
      <c r="O535" s="1262"/>
      <c r="P535" s="1262"/>
      <c r="Q535" s="1262"/>
      <c r="R535" s="1332" t="s">
        <v>740</v>
      </c>
      <c r="S535" s="1332">
        <v>0</v>
      </c>
      <c r="T535" s="1333" t="s">
        <v>225</v>
      </c>
      <c r="U535" s="1332">
        <v>0</v>
      </c>
      <c r="V535" s="1289" t="s">
        <v>145</v>
      </c>
      <c r="W535" s="1332">
        <v>0</v>
      </c>
      <c r="X535" s="1332">
        <v>0</v>
      </c>
      <c r="Y535" s="1332">
        <v>0</v>
      </c>
      <c r="Z535" s="1262"/>
      <c r="AA535" s="1262"/>
      <c r="AB535" s="1262"/>
      <c r="AC535" s="1262"/>
      <c r="AD535" s="1262"/>
      <c r="AE535" s="1262"/>
      <c r="AF535" s="1262"/>
      <c r="AG535" s="1262"/>
      <c r="AH535" s="1262"/>
      <c r="AI535" s="1262"/>
      <c r="AJ535" s="1262"/>
      <c r="AK535" s="1262"/>
      <c r="AL535" s="1262"/>
      <c r="AM535" s="1262"/>
      <c r="AN535" s="1262"/>
      <c r="AO535" s="1262"/>
      <c r="AP535" s="1262"/>
      <c r="AQ535" s="1331" t="s">
        <v>204</v>
      </c>
      <c r="AR535" s="1331" t="s">
        <v>851</v>
      </c>
      <c r="AS535" s="1262"/>
      <c r="AT535" s="1262"/>
      <c r="AU535" s="1262"/>
      <c r="AV535" s="1334">
        <v>2400000</v>
      </c>
      <c r="AW535" s="1270"/>
      <c r="AX535" s="1270"/>
      <c r="AY535" s="1270"/>
      <c r="AZ535" s="1270"/>
      <c r="BA535" s="1392" t="s">
        <v>1840</v>
      </c>
      <c r="BB535" s="1374"/>
      <c r="BC535" s="1270"/>
      <c r="BD535" s="1270"/>
      <c r="BE535" s="1256"/>
      <c r="BF535" s="1256"/>
      <c r="BG535" s="1256"/>
      <c r="BH535" s="1256"/>
      <c r="BI535" s="1256"/>
      <c r="BJ535" s="1256"/>
      <c r="BK535" s="1256"/>
      <c r="BL535" s="1256"/>
      <c r="BM535" s="1256"/>
      <c r="BN535" s="1256"/>
      <c r="BO535" s="1256"/>
      <c r="BP535" s="1256"/>
      <c r="BQ535" s="1256"/>
      <c r="BR535" s="1256"/>
      <c r="BS535" s="1256"/>
      <c r="BT535" s="1256"/>
      <c r="BU535" s="1256"/>
      <c r="BV535" s="1256"/>
      <c r="BW535" s="1256"/>
      <c r="BX535" s="1256"/>
      <c r="BY535" s="1256"/>
    </row>
    <row r="536" spans="1:77" s="1288" customFormat="1" ht="30" hidden="1">
      <c r="A536" s="1380"/>
      <c r="B536" s="1283"/>
      <c r="C536" s="1335" t="s">
        <v>287</v>
      </c>
      <c r="D536" s="1264"/>
      <c r="E536" s="1264"/>
      <c r="F536" s="1264"/>
      <c r="G536" s="1264"/>
      <c r="H536" s="1291" t="s">
        <v>1193</v>
      </c>
      <c r="I536" s="1264"/>
      <c r="J536" s="1264"/>
      <c r="K536" s="1264"/>
      <c r="L536" s="1337" t="s">
        <v>636</v>
      </c>
      <c r="M536" s="1337"/>
      <c r="N536" s="1264"/>
      <c r="O536" s="1264"/>
      <c r="P536" s="1264"/>
      <c r="Q536" s="1264"/>
      <c r="R536" s="1336" t="s">
        <v>775</v>
      </c>
      <c r="S536" s="1336">
        <v>0</v>
      </c>
      <c r="T536" s="1342" t="s">
        <v>223</v>
      </c>
      <c r="U536" s="1336">
        <v>0</v>
      </c>
      <c r="V536" s="1292" t="s">
        <v>145</v>
      </c>
      <c r="W536" s="1336">
        <v>0</v>
      </c>
      <c r="X536" s="1336">
        <v>0</v>
      </c>
      <c r="Y536" s="1336">
        <v>0</v>
      </c>
      <c r="Z536" s="1264"/>
      <c r="AA536" s="1264"/>
      <c r="AB536" s="1264"/>
      <c r="AC536" s="1264"/>
      <c r="AD536" s="1264"/>
      <c r="AE536" s="1264"/>
      <c r="AF536" s="1264"/>
      <c r="AG536" s="1264"/>
      <c r="AH536" s="1264"/>
      <c r="AI536" s="1264"/>
      <c r="AJ536" s="1264"/>
      <c r="AK536" s="1264"/>
      <c r="AL536" s="1264"/>
      <c r="AM536" s="1264"/>
      <c r="AN536" s="1264"/>
      <c r="AO536" s="1264"/>
      <c r="AP536" s="1264"/>
      <c r="AQ536" s="1337" t="s">
        <v>204</v>
      </c>
      <c r="AR536" s="1337" t="s">
        <v>850</v>
      </c>
      <c r="AS536" s="1264"/>
      <c r="AT536" s="1264"/>
      <c r="AU536" s="1264"/>
      <c r="AV536" s="1338">
        <v>280000</v>
      </c>
      <c r="AW536" s="1291" t="s">
        <v>123</v>
      </c>
      <c r="AX536" s="1291"/>
      <c r="AY536" s="1291" t="s">
        <v>1607</v>
      </c>
      <c r="AZ536" s="1291" t="s">
        <v>1193</v>
      </c>
      <c r="BA536" s="1392"/>
      <c r="BB536" s="1375"/>
      <c r="BC536" s="1291"/>
      <c r="BD536" s="1291"/>
      <c r="BE536" s="1287"/>
      <c r="BF536" s="1287"/>
      <c r="BG536" s="1287"/>
      <c r="BH536" s="1287"/>
      <c r="BI536" s="1287"/>
      <c r="BJ536" s="1287"/>
      <c r="BK536" s="1287"/>
      <c r="BL536" s="1287"/>
      <c r="BM536" s="1287"/>
      <c r="BN536" s="1287"/>
      <c r="BO536" s="1287"/>
      <c r="BP536" s="1287"/>
      <c r="BQ536" s="1287"/>
      <c r="BR536" s="1287"/>
      <c r="BS536" s="1287"/>
      <c r="BT536" s="1287"/>
      <c r="BU536" s="1287"/>
      <c r="BV536" s="1287"/>
      <c r="BW536" s="1287"/>
      <c r="BX536" s="1287"/>
      <c r="BY536" s="1287"/>
    </row>
    <row r="537" spans="1:77" s="1257" customFormat="1" hidden="1">
      <c r="A537" s="1380"/>
      <c r="B537" s="1273"/>
      <c r="C537" s="1330" t="s">
        <v>255</v>
      </c>
      <c r="D537" s="1262"/>
      <c r="E537" s="1262"/>
      <c r="F537" s="1262"/>
      <c r="G537" s="1262"/>
      <c r="H537" s="1270"/>
      <c r="I537" s="1262"/>
      <c r="J537" s="1262"/>
      <c r="K537" s="1262"/>
      <c r="L537" s="1331" t="s">
        <v>611</v>
      </c>
      <c r="M537" s="1331"/>
      <c r="N537" s="1262"/>
      <c r="O537" s="1262"/>
      <c r="P537" s="1262"/>
      <c r="Q537" s="1262"/>
      <c r="R537" s="1332" t="s">
        <v>740</v>
      </c>
      <c r="S537" s="1332">
        <v>0</v>
      </c>
      <c r="T537" s="1333" t="s">
        <v>225</v>
      </c>
      <c r="U537" s="1332">
        <v>0</v>
      </c>
      <c r="V537" s="1289" t="s">
        <v>145</v>
      </c>
      <c r="W537" s="1332">
        <v>0</v>
      </c>
      <c r="X537" s="1332">
        <v>0</v>
      </c>
      <c r="Y537" s="1332">
        <v>0</v>
      </c>
      <c r="Z537" s="1262"/>
      <c r="AA537" s="1262"/>
      <c r="AB537" s="1262"/>
      <c r="AC537" s="1262"/>
      <c r="AD537" s="1262"/>
      <c r="AE537" s="1262"/>
      <c r="AF537" s="1262"/>
      <c r="AG537" s="1262"/>
      <c r="AH537" s="1262"/>
      <c r="AI537" s="1262"/>
      <c r="AJ537" s="1262"/>
      <c r="AK537" s="1262"/>
      <c r="AL537" s="1262"/>
      <c r="AM537" s="1262"/>
      <c r="AN537" s="1262"/>
      <c r="AO537" s="1262"/>
      <c r="AP537" s="1262"/>
      <c r="AQ537" s="1331" t="s">
        <v>204</v>
      </c>
      <c r="AR537" s="1331">
        <v>2005</v>
      </c>
      <c r="AS537" s="1262"/>
      <c r="AT537" s="1262"/>
      <c r="AU537" s="1262"/>
      <c r="AV537" s="1334">
        <v>1200000</v>
      </c>
      <c r="AW537" s="1270"/>
      <c r="AX537" s="1270"/>
      <c r="AY537" s="1270"/>
      <c r="AZ537" s="1270"/>
      <c r="BA537" s="1392" t="s">
        <v>1840</v>
      </c>
      <c r="BB537" s="1374"/>
      <c r="BC537" s="1270"/>
      <c r="BD537" s="1270"/>
      <c r="BE537" s="1256"/>
      <c r="BF537" s="1256"/>
      <c r="BG537" s="1256"/>
      <c r="BH537" s="1256"/>
      <c r="BI537" s="1256"/>
      <c r="BJ537" s="1256"/>
      <c r="BK537" s="1256"/>
      <c r="BL537" s="1256"/>
      <c r="BM537" s="1256"/>
      <c r="BN537" s="1256"/>
      <c r="BO537" s="1256"/>
      <c r="BP537" s="1256"/>
      <c r="BQ537" s="1256"/>
      <c r="BR537" s="1256"/>
      <c r="BS537" s="1256"/>
      <c r="BT537" s="1256"/>
      <c r="BU537" s="1256"/>
      <c r="BV537" s="1256"/>
      <c r="BW537" s="1256"/>
      <c r="BX537" s="1256"/>
      <c r="BY537" s="1256"/>
    </row>
    <row r="538" spans="1:77" s="1257" customFormat="1" hidden="1">
      <c r="A538" s="1380"/>
      <c r="B538" s="1273"/>
      <c r="C538" s="1330" t="s">
        <v>288</v>
      </c>
      <c r="D538" s="1262"/>
      <c r="E538" s="1262"/>
      <c r="F538" s="1262"/>
      <c r="G538" s="1262"/>
      <c r="H538" s="1270"/>
      <c r="I538" s="1262"/>
      <c r="J538" s="1262"/>
      <c r="K538" s="1262"/>
      <c r="L538" s="1331" t="s">
        <v>637</v>
      </c>
      <c r="M538" s="1331"/>
      <c r="N538" s="1262"/>
      <c r="O538" s="1262"/>
      <c r="P538" s="1262"/>
      <c r="Q538" s="1262"/>
      <c r="R538" s="1332" t="s">
        <v>759</v>
      </c>
      <c r="S538" s="1332">
        <v>0</v>
      </c>
      <c r="T538" s="1333" t="s">
        <v>230</v>
      </c>
      <c r="U538" s="1332">
        <v>0</v>
      </c>
      <c r="V538" s="1289" t="s">
        <v>145</v>
      </c>
      <c r="W538" s="1332">
        <v>0</v>
      </c>
      <c r="X538" s="1332">
        <v>0</v>
      </c>
      <c r="Y538" s="1332">
        <v>0</v>
      </c>
      <c r="Z538" s="1262"/>
      <c r="AA538" s="1262"/>
      <c r="AB538" s="1262"/>
      <c r="AC538" s="1262"/>
      <c r="AD538" s="1262"/>
      <c r="AE538" s="1262"/>
      <c r="AF538" s="1262"/>
      <c r="AG538" s="1262"/>
      <c r="AH538" s="1262"/>
      <c r="AI538" s="1262"/>
      <c r="AJ538" s="1262"/>
      <c r="AK538" s="1262"/>
      <c r="AL538" s="1262"/>
      <c r="AM538" s="1262"/>
      <c r="AN538" s="1262"/>
      <c r="AO538" s="1262"/>
      <c r="AP538" s="1262"/>
      <c r="AQ538" s="1331" t="s">
        <v>204</v>
      </c>
      <c r="AR538" s="1331" t="s">
        <v>167</v>
      </c>
      <c r="AS538" s="1262"/>
      <c r="AT538" s="1262"/>
      <c r="AU538" s="1262"/>
      <c r="AV538" s="1334">
        <v>1760000</v>
      </c>
      <c r="AW538" s="1270"/>
      <c r="AX538" s="1270"/>
      <c r="AY538" s="1270"/>
      <c r="AZ538" s="1270"/>
      <c r="BA538" s="1392" t="s">
        <v>1840</v>
      </c>
      <c r="BB538" s="1374"/>
      <c r="BC538" s="1270"/>
      <c r="BD538" s="1270"/>
      <c r="BE538" s="1256"/>
      <c r="BF538" s="1256"/>
      <c r="BG538" s="1256"/>
      <c r="BH538" s="1256"/>
      <c r="BI538" s="1256"/>
      <c r="BJ538" s="1256"/>
      <c r="BK538" s="1256"/>
      <c r="BL538" s="1256"/>
      <c r="BM538" s="1256"/>
      <c r="BN538" s="1256"/>
      <c r="BO538" s="1256"/>
      <c r="BP538" s="1256"/>
      <c r="BQ538" s="1256"/>
      <c r="BR538" s="1256"/>
      <c r="BS538" s="1256"/>
      <c r="BT538" s="1256"/>
      <c r="BU538" s="1256"/>
      <c r="BV538" s="1256"/>
      <c r="BW538" s="1256"/>
      <c r="BX538" s="1256"/>
      <c r="BY538" s="1256"/>
    </row>
    <row r="539" spans="1:77" s="1257" customFormat="1" hidden="1">
      <c r="A539" s="1380"/>
      <c r="B539" s="1273"/>
      <c r="C539" s="1330" t="s">
        <v>289</v>
      </c>
      <c r="D539" s="1262"/>
      <c r="E539" s="1262"/>
      <c r="F539" s="1262"/>
      <c r="G539" s="1262"/>
      <c r="H539" s="1270"/>
      <c r="I539" s="1262"/>
      <c r="J539" s="1262"/>
      <c r="K539" s="1262"/>
      <c r="L539" s="1331" t="s">
        <v>599</v>
      </c>
      <c r="M539" s="1331"/>
      <c r="N539" s="1262"/>
      <c r="O539" s="1262"/>
      <c r="P539" s="1262"/>
      <c r="Q539" s="1262"/>
      <c r="R539" s="1332" t="s">
        <v>776</v>
      </c>
      <c r="S539" s="1332">
        <v>0</v>
      </c>
      <c r="T539" s="1333" t="s">
        <v>225</v>
      </c>
      <c r="U539" s="1332">
        <v>0</v>
      </c>
      <c r="V539" s="1289" t="s">
        <v>145</v>
      </c>
      <c r="W539" s="1332">
        <v>0</v>
      </c>
      <c r="X539" s="1332">
        <v>0</v>
      </c>
      <c r="Y539" s="1332">
        <v>0</v>
      </c>
      <c r="Z539" s="1262"/>
      <c r="AA539" s="1262"/>
      <c r="AB539" s="1262"/>
      <c r="AC539" s="1262"/>
      <c r="AD539" s="1262"/>
      <c r="AE539" s="1262"/>
      <c r="AF539" s="1262"/>
      <c r="AG539" s="1262"/>
      <c r="AH539" s="1262"/>
      <c r="AI539" s="1262"/>
      <c r="AJ539" s="1262"/>
      <c r="AK539" s="1262"/>
      <c r="AL539" s="1262"/>
      <c r="AM539" s="1262"/>
      <c r="AN539" s="1262"/>
      <c r="AO539" s="1262"/>
      <c r="AP539" s="1262"/>
      <c r="AQ539" s="1331" t="s">
        <v>204</v>
      </c>
      <c r="AR539" s="1331" t="s">
        <v>165</v>
      </c>
      <c r="AS539" s="1262"/>
      <c r="AT539" s="1262"/>
      <c r="AU539" s="1262"/>
      <c r="AV539" s="1334">
        <v>1200000</v>
      </c>
      <c r="AW539" s="1270"/>
      <c r="AX539" s="1270"/>
      <c r="AY539" s="1270"/>
      <c r="AZ539" s="1270"/>
      <c r="BA539" s="1392" t="s">
        <v>1840</v>
      </c>
      <c r="BB539" s="1374"/>
      <c r="BC539" s="1270"/>
      <c r="BD539" s="1270"/>
      <c r="BE539" s="1256"/>
      <c r="BF539" s="1256"/>
      <c r="BG539" s="1256"/>
      <c r="BH539" s="1256"/>
      <c r="BI539" s="1256"/>
      <c r="BJ539" s="1256"/>
      <c r="BK539" s="1256"/>
      <c r="BL539" s="1256"/>
      <c r="BM539" s="1256"/>
      <c r="BN539" s="1256"/>
      <c r="BO539" s="1256"/>
      <c r="BP539" s="1256"/>
      <c r="BQ539" s="1256"/>
      <c r="BR539" s="1256"/>
      <c r="BS539" s="1256"/>
      <c r="BT539" s="1256"/>
      <c r="BU539" s="1256"/>
      <c r="BV539" s="1256"/>
      <c r="BW539" s="1256"/>
      <c r="BX539" s="1256"/>
      <c r="BY539" s="1256"/>
    </row>
    <row r="540" spans="1:77" s="1257" customFormat="1" hidden="1">
      <c r="A540" s="1380"/>
      <c r="B540" s="1273"/>
      <c r="C540" s="1330" t="s">
        <v>290</v>
      </c>
      <c r="D540" s="1262"/>
      <c r="E540" s="1262"/>
      <c r="F540" s="1262"/>
      <c r="G540" s="1262"/>
      <c r="H540" s="1270"/>
      <c r="I540" s="1262"/>
      <c r="J540" s="1262"/>
      <c r="K540" s="1262"/>
      <c r="L540" s="1331" t="s">
        <v>613</v>
      </c>
      <c r="M540" s="1331"/>
      <c r="N540" s="1262"/>
      <c r="O540" s="1262"/>
      <c r="P540" s="1262"/>
      <c r="Q540" s="1262"/>
      <c r="R540" s="1332" t="s">
        <v>777</v>
      </c>
      <c r="S540" s="1332">
        <v>0</v>
      </c>
      <c r="T540" s="1333" t="s">
        <v>225</v>
      </c>
      <c r="U540" s="1332">
        <v>0</v>
      </c>
      <c r="V540" s="1289" t="s">
        <v>145</v>
      </c>
      <c r="W540" s="1332">
        <v>0</v>
      </c>
      <c r="X540" s="1332">
        <v>0</v>
      </c>
      <c r="Y540" s="1332">
        <v>0</v>
      </c>
      <c r="Z540" s="1262"/>
      <c r="AA540" s="1262"/>
      <c r="AB540" s="1262"/>
      <c r="AC540" s="1262"/>
      <c r="AD540" s="1262"/>
      <c r="AE540" s="1262"/>
      <c r="AF540" s="1262"/>
      <c r="AG540" s="1262"/>
      <c r="AH540" s="1262"/>
      <c r="AI540" s="1262"/>
      <c r="AJ540" s="1262"/>
      <c r="AK540" s="1262"/>
      <c r="AL540" s="1262"/>
      <c r="AM540" s="1262"/>
      <c r="AN540" s="1262"/>
      <c r="AO540" s="1262"/>
      <c r="AP540" s="1262"/>
      <c r="AQ540" s="1331" t="s">
        <v>204</v>
      </c>
      <c r="AR540" s="1331" t="s">
        <v>165</v>
      </c>
      <c r="AS540" s="1262"/>
      <c r="AT540" s="1262"/>
      <c r="AU540" s="1262"/>
      <c r="AV540" s="1334">
        <v>165000</v>
      </c>
      <c r="AW540" s="1270"/>
      <c r="AX540" s="1270"/>
      <c r="AY540" s="1270"/>
      <c r="AZ540" s="1270"/>
      <c r="BA540" s="1392" t="s">
        <v>1840</v>
      </c>
      <c r="BB540" s="1374"/>
      <c r="BC540" s="1270"/>
      <c r="BD540" s="1270"/>
      <c r="BE540" s="1256"/>
      <c r="BF540" s="1256"/>
      <c r="BG540" s="1256"/>
      <c r="BH540" s="1256"/>
      <c r="BI540" s="1256"/>
      <c r="BJ540" s="1256"/>
      <c r="BK540" s="1256"/>
      <c r="BL540" s="1256"/>
      <c r="BM540" s="1256"/>
      <c r="BN540" s="1256"/>
      <c r="BO540" s="1256"/>
      <c r="BP540" s="1256"/>
      <c r="BQ540" s="1256"/>
      <c r="BR540" s="1256"/>
      <c r="BS540" s="1256"/>
      <c r="BT540" s="1256"/>
      <c r="BU540" s="1256"/>
      <c r="BV540" s="1256"/>
      <c r="BW540" s="1256"/>
      <c r="BX540" s="1256"/>
      <c r="BY540" s="1256"/>
    </row>
    <row r="541" spans="1:77" s="1257" customFormat="1" hidden="1">
      <c r="A541" s="1380"/>
      <c r="B541" s="1273"/>
      <c r="C541" s="1330" t="s">
        <v>291</v>
      </c>
      <c r="D541" s="1262"/>
      <c r="E541" s="1262"/>
      <c r="F541" s="1262"/>
      <c r="G541" s="1262"/>
      <c r="H541" s="1270"/>
      <c r="I541" s="1262"/>
      <c r="J541" s="1262"/>
      <c r="K541" s="1262"/>
      <c r="L541" s="1331" t="s">
        <v>638</v>
      </c>
      <c r="M541" s="1331"/>
      <c r="N541" s="1262"/>
      <c r="O541" s="1262"/>
      <c r="P541" s="1262"/>
      <c r="Q541" s="1262"/>
      <c r="R541" s="1332" t="s">
        <v>759</v>
      </c>
      <c r="S541" s="1332">
        <v>0</v>
      </c>
      <c r="T541" s="1333" t="s">
        <v>230</v>
      </c>
      <c r="U541" s="1332">
        <v>0</v>
      </c>
      <c r="V541" s="1344"/>
      <c r="W541" s="1332">
        <v>0</v>
      </c>
      <c r="X541" s="1332">
        <v>0</v>
      </c>
      <c r="Y541" s="1332">
        <v>0</v>
      </c>
      <c r="Z541" s="1262"/>
      <c r="AA541" s="1262"/>
      <c r="AB541" s="1262"/>
      <c r="AC541" s="1262"/>
      <c r="AD541" s="1262"/>
      <c r="AE541" s="1262"/>
      <c r="AF541" s="1262"/>
      <c r="AG541" s="1262"/>
      <c r="AH541" s="1262"/>
      <c r="AI541" s="1262"/>
      <c r="AJ541" s="1262"/>
      <c r="AK541" s="1262"/>
      <c r="AL541" s="1262"/>
      <c r="AM541" s="1262"/>
      <c r="AN541" s="1262"/>
      <c r="AO541" s="1262"/>
      <c r="AP541" s="1262"/>
      <c r="AQ541" s="1331" t="s">
        <v>204</v>
      </c>
      <c r="AR541" s="1331" t="s">
        <v>165</v>
      </c>
      <c r="AS541" s="1262"/>
      <c r="AT541" s="1262"/>
      <c r="AU541" s="1262"/>
      <c r="AV541" s="1334">
        <v>3000000</v>
      </c>
      <c r="AW541" s="1270"/>
      <c r="AX541" s="1270"/>
      <c r="AY541" s="1270"/>
      <c r="AZ541" s="1270"/>
      <c r="BA541" s="1392" t="s">
        <v>1840</v>
      </c>
      <c r="BB541" s="1374"/>
      <c r="BC541" s="1270"/>
      <c r="BD541" s="1270"/>
      <c r="BE541" s="1256"/>
      <c r="BF541" s="1256"/>
      <c r="BG541" s="1256"/>
      <c r="BH541" s="1256"/>
      <c r="BI541" s="1256"/>
      <c r="BJ541" s="1256"/>
      <c r="BK541" s="1256"/>
      <c r="BL541" s="1256"/>
      <c r="BM541" s="1256"/>
      <c r="BN541" s="1256"/>
      <c r="BO541" s="1256"/>
      <c r="BP541" s="1256"/>
      <c r="BQ541" s="1256"/>
      <c r="BR541" s="1256"/>
      <c r="BS541" s="1256"/>
      <c r="BT541" s="1256"/>
      <c r="BU541" s="1256"/>
      <c r="BV541" s="1256"/>
      <c r="BW541" s="1256"/>
      <c r="BX541" s="1256"/>
      <c r="BY541" s="1256"/>
    </row>
    <row r="542" spans="1:77" s="1257" customFormat="1" hidden="1">
      <c r="A542" s="1380"/>
      <c r="B542" s="1273"/>
      <c r="C542" s="1330" t="s">
        <v>290</v>
      </c>
      <c r="D542" s="1262"/>
      <c r="E542" s="1262"/>
      <c r="F542" s="1262"/>
      <c r="G542" s="1262"/>
      <c r="H542" s="1270"/>
      <c r="I542" s="1262"/>
      <c r="J542" s="1262"/>
      <c r="K542" s="1262"/>
      <c r="L542" s="1331" t="s">
        <v>613</v>
      </c>
      <c r="M542" s="1331"/>
      <c r="N542" s="1262"/>
      <c r="O542" s="1262"/>
      <c r="P542" s="1262"/>
      <c r="Q542" s="1262"/>
      <c r="R542" s="1332" t="s">
        <v>778</v>
      </c>
      <c r="S542" s="1332">
        <v>0</v>
      </c>
      <c r="T542" s="1333" t="s">
        <v>225</v>
      </c>
      <c r="U542" s="1332">
        <v>0</v>
      </c>
      <c r="V542" s="1289" t="s">
        <v>145</v>
      </c>
      <c r="W542" s="1332">
        <v>0</v>
      </c>
      <c r="X542" s="1332">
        <v>0</v>
      </c>
      <c r="Y542" s="1332">
        <v>0</v>
      </c>
      <c r="Z542" s="1262"/>
      <c r="AA542" s="1262"/>
      <c r="AB542" s="1262"/>
      <c r="AC542" s="1262"/>
      <c r="AD542" s="1262"/>
      <c r="AE542" s="1262"/>
      <c r="AF542" s="1262"/>
      <c r="AG542" s="1262"/>
      <c r="AH542" s="1262"/>
      <c r="AI542" s="1262"/>
      <c r="AJ542" s="1262"/>
      <c r="AK542" s="1262"/>
      <c r="AL542" s="1262"/>
      <c r="AM542" s="1262"/>
      <c r="AN542" s="1262"/>
      <c r="AO542" s="1262"/>
      <c r="AP542" s="1262"/>
      <c r="AQ542" s="1331" t="s">
        <v>204</v>
      </c>
      <c r="AR542" s="1331" t="s">
        <v>165</v>
      </c>
      <c r="AS542" s="1262"/>
      <c r="AT542" s="1262"/>
      <c r="AU542" s="1262"/>
      <c r="AV542" s="1334">
        <v>165000</v>
      </c>
      <c r="AW542" s="1270"/>
      <c r="AX542" s="1270"/>
      <c r="AY542" s="1270"/>
      <c r="AZ542" s="1270"/>
      <c r="BA542" s="1392" t="s">
        <v>1840</v>
      </c>
      <c r="BB542" s="1374"/>
      <c r="BC542" s="1270"/>
      <c r="BD542" s="1270"/>
      <c r="BE542" s="1256"/>
      <c r="BF542" s="1256"/>
      <c r="BG542" s="1256"/>
      <c r="BH542" s="1256"/>
      <c r="BI542" s="1256"/>
      <c r="BJ542" s="1256"/>
      <c r="BK542" s="1256"/>
      <c r="BL542" s="1256"/>
      <c r="BM542" s="1256"/>
      <c r="BN542" s="1256"/>
      <c r="BO542" s="1256"/>
      <c r="BP542" s="1256"/>
      <c r="BQ542" s="1256"/>
      <c r="BR542" s="1256"/>
      <c r="BS542" s="1256"/>
      <c r="BT542" s="1256"/>
      <c r="BU542" s="1256"/>
      <c r="BV542" s="1256"/>
      <c r="BW542" s="1256"/>
      <c r="BX542" s="1256"/>
      <c r="BY542" s="1256"/>
    </row>
    <row r="543" spans="1:77" s="1257" customFormat="1" hidden="1">
      <c r="A543" s="1380"/>
      <c r="B543" s="1273"/>
      <c r="C543" s="1330" t="s">
        <v>292</v>
      </c>
      <c r="D543" s="1262"/>
      <c r="E543" s="1262"/>
      <c r="F543" s="1262"/>
      <c r="G543" s="1262"/>
      <c r="H543" s="1270"/>
      <c r="I543" s="1262"/>
      <c r="J543" s="1262"/>
      <c r="K543" s="1262"/>
      <c r="L543" s="1331" t="s">
        <v>639</v>
      </c>
      <c r="M543" s="1331"/>
      <c r="N543" s="1262"/>
      <c r="O543" s="1262"/>
      <c r="P543" s="1262"/>
      <c r="Q543" s="1262"/>
      <c r="R543" s="1332" t="s">
        <v>779</v>
      </c>
      <c r="S543" s="1332">
        <v>0</v>
      </c>
      <c r="T543" s="1333" t="s">
        <v>222</v>
      </c>
      <c r="U543" s="1332">
        <v>0</v>
      </c>
      <c r="V543" s="1344"/>
      <c r="W543" s="1332">
        <v>0</v>
      </c>
      <c r="X543" s="1332">
        <v>0</v>
      </c>
      <c r="Y543" s="1332">
        <v>0</v>
      </c>
      <c r="Z543" s="1262"/>
      <c r="AA543" s="1262"/>
      <c r="AB543" s="1262"/>
      <c r="AC543" s="1262"/>
      <c r="AD543" s="1262"/>
      <c r="AE543" s="1262"/>
      <c r="AF543" s="1262"/>
      <c r="AG543" s="1262"/>
      <c r="AH543" s="1262"/>
      <c r="AI543" s="1262"/>
      <c r="AJ543" s="1262"/>
      <c r="AK543" s="1262"/>
      <c r="AL543" s="1262"/>
      <c r="AM543" s="1262"/>
      <c r="AN543" s="1262"/>
      <c r="AO543" s="1262"/>
      <c r="AP543" s="1262"/>
      <c r="AQ543" s="1331" t="s">
        <v>204</v>
      </c>
      <c r="AR543" s="1331" t="s">
        <v>167</v>
      </c>
      <c r="AS543" s="1262"/>
      <c r="AT543" s="1262"/>
      <c r="AU543" s="1262"/>
      <c r="AV543" s="1334">
        <v>136000000</v>
      </c>
      <c r="AW543" s="1270"/>
      <c r="AX543" s="1270"/>
      <c r="AY543" s="1270"/>
      <c r="AZ543" s="1270"/>
      <c r="BA543" s="1392" t="s">
        <v>1840</v>
      </c>
      <c r="BB543" s="1374"/>
      <c r="BC543" s="1270"/>
      <c r="BD543" s="1270"/>
      <c r="BE543" s="1256"/>
      <c r="BF543" s="1256"/>
      <c r="BG543" s="1256"/>
      <c r="BH543" s="1256"/>
      <c r="BI543" s="1256"/>
      <c r="BJ543" s="1256"/>
      <c r="BK543" s="1256"/>
      <c r="BL543" s="1256"/>
      <c r="BM543" s="1256"/>
      <c r="BN543" s="1256"/>
      <c r="BO543" s="1256"/>
      <c r="BP543" s="1256"/>
      <c r="BQ543" s="1256"/>
      <c r="BR543" s="1256"/>
      <c r="BS543" s="1256"/>
      <c r="BT543" s="1256"/>
      <c r="BU543" s="1256"/>
      <c r="BV543" s="1256"/>
      <c r="BW543" s="1256"/>
      <c r="BX543" s="1256"/>
      <c r="BY543" s="1256"/>
    </row>
    <row r="544" spans="1:77" s="1257" customFormat="1" hidden="1">
      <c r="A544" s="1380"/>
      <c r="B544" s="1273"/>
      <c r="C544" s="1330" t="s">
        <v>284</v>
      </c>
      <c r="D544" s="1262"/>
      <c r="E544" s="1262"/>
      <c r="F544" s="1262"/>
      <c r="G544" s="1262"/>
      <c r="H544" s="1270"/>
      <c r="I544" s="1262"/>
      <c r="J544" s="1262"/>
      <c r="K544" s="1262"/>
      <c r="L544" s="1331" t="s">
        <v>623</v>
      </c>
      <c r="M544" s="1331"/>
      <c r="N544" s="1262"/>
      <c r="O544" s="1262"/>
      <c r="P544" s="1262"/>
      <c r="Q544" s="1262"/>
      <c r="R544" s="1332" t="s">
        <v>780</v>
      </c>
      <c r="S544" s="1332">
        <v>0</v>
      </c>
      <c r="T544" s="1333" t="s">
        <v>222</v>
      </c>
      <c r="U544" s="1332">
        <v>0</v>
      </c>
      <c r="V544" s="1289" t="s">
        <v>145</v>
      </c>
      <c r="W544" s="1332">
        <v>0</v>
      </c>
      <c r="X544" s="1332">
        <v>0</v>
      </c>
      <c r="Y544" s="1332">
        <v>0</v>
      </c>
      <c r="Z544" s="1262"/>
      <c r="AA544" s="1262"/>
      <c r="AB544" s="1262"/>
      <c r="AC544" s="1262"/>
      <c r="AD544" s="1262"/>
      <c r="AE544" s="1262"/>
      <c r="AF544" s="1262"/>
      <c r="AG544" s="1262"/>
      <c r="AH544" s="1262"/>
      <c r="AI544" s="1262"/>
      <c r="AJ544" s="1262"/>
      <c r="AK544" s="1262"/>
      <c r="AL544" s="1262"/>
      <c r="AM544" s="1262"/>
      <c r="AN544" s="1262"/>
      <c r="AO544" s="1262"/>
      <c r="AP544" s="1262"/>
      <c r="AQ544" s="1331" t="s">
        <v>204</v>
      </c>
      <c r="AR544" s="1331" t="s">
        <v>164</v>
      </c>
      <c r="AS544" s="1262"/>
      <c r="AT544" s="1262"/>
      <c r="AU544" s="1262"/>
      <c r="AV544" s="1334">
        <v>525000</v>
      </c>
      <c r="AW544" s="1270"/>
      <c r="AX544" s="1270"/>
      <c r="AY544" s="1270"/>
      <c r="AZ544" s="1270"/>
      <c r="BA544" s="1392" t="s">
        <v>1840</v>
      </c>
      <c r="BB544" s="1374"/>
      <c r="BC544" s="1270"/>
      <c r="BD544" s="1270"/>
      <c r="BE544" s="1256"/>
      <c r="BF544" s="1256"/>
      <c r="BG544" s="1256"/>
      <c r="BH544" s="1256"/>
      <c r="BI544" s="1256"/>
      <c r="BJ544" s="1256"/>
      <c r="BK544" s="1256"/>
      <c r="BL544" s="1256"/>
      <c r="BM544" s="1256"/>
      <c r="BN544" s="1256"/>
      <c r="BO544" s="1256"/>
      <c r="BP544" s="1256"/>
      <c r="BQ544" s="1256"/>
      <c r="BR544" s="1256"/>
      <c r="BS544" s="1256"/>
      <c r="BT544" s="1256"/>
      <c r="BU544" s="1256"/>
      <c r="BV544" s="1256"/>
      <c r="BW544" s="1256"/>
      <c r="BX544" s="1256"/>
      <c r="BY544" s="1256"/>
    </row>
    <row r="545" spans="1:77" s="1257" customFormat="1" hidden="1">
      <c r="A545" s="1380"/>
      <c r="B545" s="1273"/>
      <c r="C545" s="1330" t="s">
        <v>290</v>
      </c>
      <c r="D545" s="1262"/>
      <c r="E545" s="1262"/>
      <c r="F545" s="1262"/>
      <c r="G545" s="1262"/>
      <c r="H545" s="1270"/>
      <c r="I545" s="1262"/>
      <c r="J545" s="1262"/>
      <c r="K545" s="1262"/>
      <c r="L545" s="1331" t="s">
        <v>599</v>
      </c>
      <c r="M545" s="1331"/>
      <c r="N545" s="1262"/>
      <c r="O545" s="1262"/>
      <c r="P545" s="1262"/>
      <c r="Q545" s="1262"/>
      <c r="R545" s="1332" t="s">
        <v>781</v>
      </c>
      <c r="S545" s="1332">
        <v>0</v>
      </c>
      <c r="T545" s="1333" t="s">
        <v>225</v>
      </c>
      <c r="U545" s="1332">
        <v>0</v>
      </c>
      <c r="V545" s="1289" t="s">
        <v>145</v>
      </c>
      <c r="W545" s="1332">
        <v>0</v>
      </c>
      <c r="X545" s="1332">
        <v>0</v>
      </c>
      <c r="Y545" s="1332">
        <v>0</v>
      </c>
      <c r="Z545" s="1262"/>
      <c r="AA545" s="1262"/>
      <c r="AB545" s="1262"/>
      <c r="AC545" s="1262"/>
      <c r="AD545" s="1262"/>
      <c r="AE545" s="1262"/>
      <c r="AF545" s="1262"/>
      <c r="AG545" s="1262"/>
      <c r="AH545" s="1262"/>
      <c r="AI545" s="1262"/>
      <c r="AJ545" s="1262"/>
      <c r="AK545" s="1262"/>
      <c r="AL545" s="1262"/>
      <c r="AM545" s="1262"/>
      <c r="AN545" s="1262"/>
      <c r="AO545" s="1262"/>
      <c r="AP545" s="1262"/>
      <c r="AQ545" s="1331" t="s">
        <v>204</v>
      </c>
      <c r="AR545" s="1331" t="s">
        <v>167</v>
      </c>
      <c r="AS545" s="1262"/>
      <c r="AT545" s="1262"/>
      <c r="AU545" s="1262"/>
      <c r="AV545" s="1334">
        <v>536250</v>
      </c>
      <c r="AW545" s="1270"/>
      <c r="AX545" s="1270"/>
      <c r="AY545" s="1270"/>
      <c r="AZ545" s="1270"/>
      <c r="BA545" s="1392" t="s">
        <v>1840</v>
      </c>
      <c r="BB545" s="1374"/>
      <c r="BC545" s="1270"/>
      <c r="BD545" s="1270"/>
      <c r="BE545" s="1256"/>
      <c r="BF545" s="1256"/>
      <c r="BG545" s="1256"/>
      <c r="BH545" s="1256"/>
      <c r="BI545" s="1256"/>
      <c r="BJ545" s="1256"/>
      <c r="BK545" s="1256"/>
      <c r="BL545" s="1256"/>
      <c r="BM545" s="1256"/>
      <c r="BN545" s="1256"/>
      <c r="BO545" s="1256"/>
      <c r="BP545" s="1256"/>
      <c r="BQ545" s="1256"/>
      <c r="BR545" s="1256"/>
      <c r="BS545" s="1256"/>
      <c r="BT545" s="1256"/>
      <c r="BU545" s="1256"/>
      <c r="BV545" s="1256"/>
      <c r="BW545" s="1256"/>
      <c r="BX545" s="1256"/>
      <c r="BY545" s="1256"/>
    </row>
    <row r="546" spans="1:77" s="1257" customFormat="1" hidden="1">
      <c r="A546" s="1380"/>
      <c r="B546" s="1273"/>
      <c r="C546" s="1330" t="s">
        <v>293</v>
      </c>
      <c r="D546" s="1262"/>
      <c r="E546" s="1262"/>
      <c r="F546" s="1262"/>
      <c r="G546" s="1262"/>
      <c r="H546" s="1270" t="s">
        <v>1193</v>
      </c>
      <c r="I546" s="1262"/>
      <c r="J546" s="1262"/>
      <c r="K546" s="1262"/>
      <c r="L546" s="1331" t="s">
        <v>599</v>
      </c>
      <c r="M546" s="1331"/>
      <c r="N546" s="1262"/>
      <c r="O546" s="1262"/>
      <c r="P546" s="1262"/>
      <c r="Q546" s="1262"/>
      <c r="R546" s="1332" t="s">
        <v>782</v>
      </c>
      <c r="S546" s="1332">
        <v>0</v>
      </c>
      <c r="T546" s="1333" t="s">
        <v>230</v>
      </c>
      <c r="U546" s="1332">
        <v>0</v>
      </c>
      <c r="V546" s="1344"/>
      <c r="W546" s="1332">
        <v>0</v>
      </c>
      <c r="X546" s="1332">
        <v>0</v>
      </c>
      <c r="Y546" s="1332">
        <v>0</v>
      </c>
      <c r="Z546" s="1262"/>
      <c r="AA546" s="1262"/>
      <c r="AB546" s="1262"/>
      <c r="AC546" s="1262"/>
      <c r="AD546" s="1262"/>
      <c r="AE546" s="1262"/>
      <c r="AF546" s="1262"/>
      <c r="AG546" s="1262"/>
      <c r="AH546" s="1262"/>
      <c r="AI546" s="1262"/>
      <c r="AJ546" s="1262"/>
      <c r="AK546" s="1262"/>
      <c r="AL546" s="1262"/>
      <c r="AM546" s="1262"/>
      <c r="AN546" s="1262"/>
      <c r="AO546" s="1262"/>
      <c r="AP546" s="1262"/>
      <c r="AQ546" s="1331" t="s">
        <v>204</v>
      </c>
      <c r="AR546" s="1331" t="s">
        <v>164</v>
      </c>
      <c r="AS546" s="1262"/>
      <c r="AT546" s="1262"/>
      <c r="AU546" s="1262"/>
      <c r="AV546" s="1334">
        <v>525000</v>
      </c>
      <c r="AW546" s="1270" t="s">
        <v>1573</v>
      </c>
      <c r="AX546" s="1270"/>
      <c r="AY546" s="1270" t="s">
        <v>1803</v>
      </c>
      <c r="AZ546" s="1270" t="s">
        <v>1193</v>
      </c>
      <c r="BA546" s="1385"/>
      <c r="BB546" s="1374"/>
      <c r="BC546" s="1270"/>
      <c r="BD546" s="1270"/>
      <c r="BE546" s="1256"/>
      <c r="BF546" s="1256"/>
      <c r="BG546" s="1256"/>
      <c r="BH546" s="1256"/>
      <c r="BI546" s="1256"/>
      <c r="BJ546" s="1256"/>
      <c r="BK546" s="1256"/>
      <c r="BL546" s="1256"/>
      <c r="BM546" s="1256"/>
      <c r="BN546" s="1256"/>
      <c r="BO546" s="1256"/>
      <c r="BP546" s="1256"/>
      <c r="BQ546" s="1256"/>
      <c r="BR546" s="1256"/>
      <c r="BS546" s="1256"/>
      <c r="BT546" s="1256"/>
      <c r="BU546" s="1256"/>
      <c r="BV546" s="1256"/>
      <c r="BW546" s="1256"/>
      <c r="BX546" s="1256"/>
      <c r="BY546" s="1256"/>
    </row>
    <row r="547" spans="1:77" s="1257" customFormat="1" hidden="1">
      <c r="A547" s="1380"/>
      <c r="B547" s="1273"/>
      <c r="C547" s="1330" t="s">
        <v>271</v>
      </c>
      <c r="D547" s="1262"/>
      <c r="E547" s="1262"/>
      <c r="F547" s="1262"/>
      <c r="G547" s="1262"/>
      <c r="H547" s="1270"/>
      <c r="I547" s="1262"/>
      <c r="J547" s="1262"/>
      <c r="K547" s="1262"/>
      <c r="L547" s="1331" t="s">
        <v>636</v>
      </c>
      <c r="M547" s="1331"/>
      <c r="N547" s="1262"/>
      <c r="O547" s="1262"/>
      <c r="P547" s="1262"/>
      <c r="Q547" s="1262"/>
      <c r="R547" s="1332" t="s">
        <v>740</v>
      </c>
      <c r="S547" s="1332">
        <v>0</v>
      </c>
      <c r="T547" s="1333" t="s">
        <v>225</v>
      </c>
      <c r="U547" s="1332">
        <v>0</v>
      </c>
      <c r="V547" s="1289" t="s">
        <v>145</v>
      </c>
      <c r="W547" s="1332">
        <v>0</v>
      </c>
      <c r="X547" s="1332">
        <v>0</v>
      </c>
      <c r="Y547" s="1332">
        <v>0</v>
      </c>
      <c r="Z547" s="1262"/>
      <c r="AA547" s="1262"/>
      <c r="AB547" s="1262"/>
      <c r="AC547" s="1262"/>
      <c r="AD547" s="1262"/>
      <c r="AE547" s="1262"/>
      <c r="AF547" s="1262"/>
      <c r="AG547" s="1262"/>
      <c r="AH547" s="1262"/>
      <c r="AI547" s="1262"/>
      <c r="AJ547" s="1262"/>
      <c r="AK547" s="1262"/>
      <c r="AL547" s="1262"/>
      <c r="AM547" s="1262"/>
      <c r="AN547" s="1262"/>
      <c r="AO547" s="1262"/>
      <c r="AP547" s="1262"/>
      <c r="AQ547" s="1331" t="s">
        <v>204</v>
      </c>
      <c r="AR547" s="1331" t="s">
        <v>167</v>
      </c>
      <c r="AS547" s="1262"/>
      <c r="AT547" s="1262"/>
      <c r="AU547" s="1262"/>
      <c r="AV547" s="1334">
        <v>150000</v>
      </c>
      <c r="AW547" s="1270"/>
      <c r="AX547" s="1270"/>
      <c r="AY547" s="1270"/>
      <c r="AZ547" s="1270"/>
      <c r="BA547" s="1392" t="s">
        <v>1840</v>
      </c>
      <c r="BB547" s="1374"/>
      <c r="BC547" s="1270"/>
      <c r="BD547" s="1270"/>
      <c r="BE547" s="1256"/>
      <c r="BF547" s="1256"/>
      <c r="BG547" s="1256"/>
      <c r="BH547" s="1256"/>
      <c r="BI547" s="1256"/>
      <c r="BJ547" s="1256"/>
      <c r="BK547" s="1256"/>
      <c r="BL547" s="1256"/>
      <c r="BM547" s="1256"/>
      <c r="BN547" s="1256"/>
      <c r="BO547" s="1256"/>
      <c r="BP547" s="1256"/>
      <c r="BQ547" s="1256"/>
      <c r="BR547" s="1256"/>
      <c r="BS547" s="1256"/>
      <c r="BT547" s="1256"/>
      <c r="BU547" s="1256"/>
      <c r="BV547" s="1256"/>
      <c r="BW547" s="1256"/>
      <c r="BX547" s="1256"/>
      <c r="BY547" s="1256"/>
    </row>
    <row r="548" spans="1:77" s="1257" customFormat="1" hidden="1">
      <c r="A548" s="1380"/>
      <c r="B548" s="1273"/>
      <c r="C548" s="1330" t="s">
        <v>294</v>
      </c>
      <c r="D548" s="1262"/>
      <c r="E548" s="1262"/>
      <c r="F548" s="1262"/>
      <c r="G548" s="1262"/>
      <c r="H548" s="1270"/>
      <c r="I548" s="1262"/>
      <c r="J548" s="1262"/>
      <c r="K548" s="1262"/>
      <c r="L548" s="1331" t="s">
        <v>640</v>
      </c>
      <c r="M548" s="1331"/>
      <c r="N548" s="1262"/>
      <c r="O548" s="1262"/>
      <c r="P548" s="1262"/>
      <c r="Q548" s="1262"/>
      <c r="R548" s="1332" t="s">
        <v>145</v>
      </c>
      <c r="S548" s="1332">
        <v>0</v>
      </c>
      <c r="T548" s="1333" t="s">
        <v>221</v>
      </c>
      <c r="U548" s="1332">
        <v>0</v>
      </c>
      <c r="V548" s="1344"/>
      <c r="W548" s="1332">
        <v>0</v>
      </c>
      <c r="X548" s="1332">
        <v>0</v>
      </c>
      <c r="Y548" s="1332">
        <v>0</v>
      </c>
      <c r="Z548" s="1262"/>
      <c r="AA548" s="1262"/>
      <c r="AB548" s="1262"/>
      <c r="AC548" s="1262"/>
      <c r="AD548" s="1262"/>
      <c r="AE548" s="1262"/>
      <c r="AF548" s="1262"/>
      <c r="AG548" s="1262"/>
      <c r="AH548" s="1262"/>
      <c r="AI548" s="1262"/>
      <c r="AJ548" s="1262"/>
      <c r="AK548" s="1262"/>
      <c r="AL548" s="1262"/>
      <c r="AM548" s="1262"/>
      <c r="AN548" s="1262"/>
      <c r="AO548" s="1262"/>
      <c r="AP548" s="1262"/>
      <c r="AQ548" s="1331" t="s">
        <v>204</v>
      </c>
      <c r="AR548" s="1331" t="s">
        <v>167</v>
      </c>
      <c r="AS548" s="1262"/>
      <c r="AT548" s="1262"/>
      <c r="AU548" s="1262"/>
      <c r="AV548" s="1334">
        <v>187500</v>
      </c>
      <c r="AW548" s="1270"/>
      <c r="AX548" s="1270"/>
      <c r="AY548" s="1270"/>
      <c r="AZ548" s="1270"/>
      <c r="BA548" s="1392" t="s">
        <v>1840</v>
      </c>
      <c r="BB548" s="1374"/>
      <c r="BC548" s="1270"/>
      <c r="BD548" s="1270"/>
      <c r="BE548" s="1256"/>
      <c r="BF548" s="1256"/>
      <c r="BG548" s="1256"/>
      <c r="BH548" s="1256"/>
      <c r="BI548" s="1256"/>
      <c r="BJ548" s="1256"/>
      <c r="BK548" s="1256"/>
      <c r="BL548" s="1256"/>
      <c r="BM548" s="1256"/>
      <c r="BN548" s="1256"/>
      <c r="BO548" s="1256"/>
      <c r="BP548" s="1256"/>
      <c r="BQ548" s="1256"/>
      <c r="BR548" s="1256"/>
      <c r="BS548" s="1256"/>
      <c r="BT548" s="1256"/>
      <c r="BU548" s="1256"/>
      <c r="BV548" s="1256"/>
      <c r="BW548" s="1256"/>
      <c r="BX548" s="1256"/>
      <c r="BY548" s="1256"/>
    </row>
    <row r="549" spans="1:77" s="1257" customFormat="1" hidden="1">
      <c r="A549" s="1380"/>
      <c r="B549" s="1273"/>
      <c r="C549" s="1330" t="s">
        <v>248</v>
      </c>
      <c r="D549" s="1262"/>
      <c r="E549" s="1262"/>
      <c r="F549" s="1262"/>
      <c r="G549" s="1262"/>
      <c r="H549" s="1270"/>
      <c r="I549" s="1262"/>
      <c r="J549" s="1262"/>
      <c r="K549" s="1262"/>
      <c r="L549" s="1331" t="s">
        <v>609</v>
      </c>
      <c r="M549" s="1331"/>
      <c r="N549" s="1262"/>
      <c r="O549" s="1262"/>
      <c r="P549" s="1262"/>
      <c r="Q549" s="1262"/>
      <c r="R549" s="1332" t="s">
        <v>783</v>
      </c>
      <c r="S549" s="1332">
        <v>0</v>
      </c>
      <c r="T549" s="1333" t="s">
        <v>225</v>
      </c>
      <c r="U549" s="1332">
        <v>0</v>
      </c>
      <c r="V549" s="1289" t="s">
        <v>145</v>
      </c>
      <c r="W549" s="1332">
        <v>0</v>
      </c>
      <c r="X549" s="1332">
        <v>0</v>
      </c>
      <c r="Y549" s="1332">
        <v>0</v>
      </c>
      <c r="Z549" s="1262"/>
      <c r="AA549" s="1262"/>
      <c r="AB549" s="1262"/>
      <c r="AC549" s="1262"/>
      <c r="AD549" s="1262"/>
      <c r="AE549" s="1262"/>
      <c r="AF549" s="1262"/>
      <c r="AG549" s="1262"/>
      <c r="AH549" s="1262"/>
      <c r="AI549" s="1262"/>
      <c r="AJ549" s="1262"/>
      <c r="AK549" s="1262"/>
      <c r="AL549" s="1262"/>
      <c r="AM549" s="1262"/>
      <c r="AN549" s="1262"/>
      <c r="AO549" s="1262"/>
      <c r="AP549" s="1262"/>
      <c r="AQ549" s="1331" t="s">
        <v>204</v>
      </c>
      <c r="AR549" s="1331" t="s">
        <v>167</v>
      </c>
      <c r="AS549" s="1262"/>
      <c r="AT549" s="1262"/>
      <c r="AU549" s="1262"/>
      <c r="AV549" s="1334">
        <v>1410000</v>
      </c>
      <c r="AW549" s="1270"/>
      <c r="AX549" s="1270"/>
      <c r="AY549" s="1270"/>
      <c r="AZ549" s="1270"/>
      <c r="BA549" s="1392" t="s">
        <v>1840</v>
      </c>
      <c r="BB549" s="1374"/>
      <c r="BC549" s="1270"/>
      <c r="BD549" s="1270"/>
      <c r="BE549" s="1256"/>
      <c r="BF549" s="1256"/>
      <c r="BG549" s="1256"/>
      <c r="BH549" s="1256"/>
      <c r="BI549" s="1256"/>
      <c r="BJ549" s="1256"/>
      <c r="BK549" s="1256"/>
      <c r="BL549" s="1256"/>
      <c r="BM549" s="1256"/>
      <c r="BN549" s="1256"/>
      <c r="BO549" s="1256"/>
      <c r="BP549" s="1256"/>
      <c r="BQ549" s="1256"/>
      <c r="BR549" s="1256"/>
      <c r="BS549" s="1256"/>
      <c r="BT549" s="1256"/>
      <c r="BU549" s="1256"/>
      <c r="BV549" s="1256"/>
      <c r="BW549" s="1256"/>
      <c r="BX549" s="1256"/>
      <c r="BY549" s="1256"/>
    </row>
    <row r="550" spans="1:77" s="1257" customFormat="1" hidden="1">
      <c r="A550" s="1380"/>
      <c r="B550" s="1273"/>
      <c r="C550" s="1330" t="s">
        <v>295</v>
      </c>
      <c r="D550" s="1262"/>
      <c r="E550" s="1262"/>
      <c r="F550" s="1262"/>
      <c r="G550" s="1262"/>
      <c r="H550" s="1270" t="s">
        <v>1193</v>
      </c>
      <c r="I550" s="1262"/>
      <c r="J550" s="1262"/>
      <c r="K550" s="1262"/>
      <c r="L550" s="1331" t="s">
        <v>641</v>
      </c>
      <c r="M550" s="1331"/>
      <c r="N550" s="1262"/>
      <c r="O550" s="1262"/>
      <c r="P550" s="1262"/>
      <c r="Q550" s="1262"/>
      <c r="R550" s="1332" t="s">
        <v>784</v>
      </c>
      <c r="S550" s="1332">
        <v>0</v>
      </c>
      <c r="T550" s="1333" t="s">
        <v>230</v>
      </c>
      <c r="U550" s="1332">
        <v>0</v>
      </c>
      <c r="V550" s="1289" t="s">
        <v>145</v>
      </c>
      <c r="W550" s="1332">
        <v>0</v>
      </c>
      <c r="X550" s="1332">
        <v>0</v>
      </c>
      <c r="Y550" s="1332">
        <v>0</v>
      </c>
      <c r="Z550" s="1262"/>
      <c r="AA550" s="1262"/>
      <c r="AB550" s="1262"/>
      <c r="AC550" s="1262"/>
      <c r="AD550" s="1262"/>
      <c r="AE550" s="1262"/>
      <c r="AF550" s="1262"/>
      <c r="AG550" s="1262"/>
      <c r="AH550" s="1262"/>
      <c r="AI550" s="1262"/>
      <c r="AJ550" s="1262"/>
      <c r="AK550" s="1262"/>
      <c r="AL550" s="1262"/>
      <c r="AM550" s="1262"/>
      <c r="AN550" s="1262"/>
      <c r="AO550" s="1262"/>
      <c r="AP550" s="1262"/>
      <c r="AQ550" s="1331" t="s">
        <v>204</v>
      </c>
      <c r="AR550" s="1331" t="s">
        <v>240</v>
      </c>
      <c r="AS550" s="1262"/>
      <c r="AT550" s="1262"/>
      <c r="AU550" s="1262"/>
      <c r="AV550" s="1334">
        <v>525000</v>
      </c>
      <c r="AW550" s="1270" t="s">
        <v>123</v>
      </c>
      <c r="AX550" s="1270"/>
      <c r="AY550" s="1270" t="s">
        <v>1811</v>
      </c>
      <c r="AZ550" s="1270" t="s">
        <v>1193</v>
      </c>
      <c r="BA550" s="1385"/>
      <c r="BB550" s="1374"/>
      <c r="BC550" s="1270"/>
      <c r="BD550" s="1270"/>
      <c r="BE550" s="1256"/>
      <c r="BF550" s="1256"/>
      <c r="BG550" s="1256"/>
      <c r="BH550" s="1256"/>
      <c r="BI550" s="1256"/>
      <c r="BJ550" s="1256"/>
      <c r="BK550" s="1256"/>
      <c r="BL550" s="1256"/>
      <c r="BM550" s="1256"/>
      <c r="BN550" s="1256"/>
      <c r="BO550" s="1256"/>
      <c r="BP550" s="1256"/>
      <c r="BQ550" s="1256"/>
      <c r="BR550" s="1256"/>
      <c r="BS550" s="1256"/>
      <c r="BT550" s="1256"/>
      <c r="BU550" s="1256"/>
      <c r="BV550" s="1256"/>
      <c r="BW550" s="1256"/>
      <c r="BX550" s="1256"/>
      <c r="BY550" s="1256"/>
    </row>
    <row r="551" spans="1:77" s="1257" customFormat="1" hidden="1">
      <c r="A551" s="1380"/>
      <c r="B551" s="1273"/>
      <c r="C551" s="1330" t="s">
        <v>296</v>
      </c>
      <c r="D551" s="1262"/>
      <c r="E551" s="1262"/>
      <c r="F551" s="1262"/>
      <c r="G551" s="1262"/>
      <c r="H551" s="1270"/>
      <c r="I551" s="1262"/>
      <c r="J551" s="1262"/>
      <c r="K551" s="1262"/>
      <c r="L551" s="1331" t="s">
        <v>611</v>
      </c>
      <c r="M551" s="1331"/>
      <c r="N551" s="1262"/>
      <c r="O551" s="1262"/>
      <c r="P551" s="1262"/>
      <c r="Q551" s="1262"/>
      <c r="R551" s="1332" t="s">
        <v>145</v>
      </c>
      <c r="S551" s="1332">
        <v>0</v>
      </c>
      <c r="T551" s="1333" t="s">
        <v>225</v>
      </c>
      <c r="U551" s="1332">
        <v>0</v>
      </c>
      <c r="V551" s="1289" t="s">
        <v>145</v>
      </c>
      <c r="W551" s="1332">
        <v>0</v>
      </c>
      <c r="X551" s="1332">
        <v>0</v>
      </c>
      <c r="Y551" s="1332">
        <v>0</v>
      </c>
      <c r="Z551" s="1262"/>
      <c r="AA551" s="1262"/>
      <c r="AB551" s="1262"/>
      <c r="AC551" s="1262"/>
      <c r="AD551" s="1262"/>
      <c r="AE551" s="1262"/>
      <c r="AF551" s="1262"/>
      <c r="AG551" s="1262"/>
      <c r="AH551" s="1262"/>
      <c r="AI551" s="1262"/>
      <c r="AJ551" s="1262"/>
      <c r="AK551" s="1262"/>
      <c r="AL551" s="1262"/>
      <c r="AM551" s="1262"/>
      <c r="AN551" s="1262"/>
      <c r="AO551" s="1262"/>
      <c r="AP551" s="1262"/>
      <c r="AQ551" s="1331" t="s">
        <v>204</v>
      </c>
      <c r="AR551" s="1331" t="s">
        <v>164</v>
      </c>
      <c r="AS551" s="1262"/>
      <c r="AT551" s="1262"/>
      <c r="AU551" s="1262"/>
      <c r="AV551" s="1334">
        <v>4200000</v>
      </c>
      <c r="AW551" s="1270"/>
      <c r="AX551" s="1270"/>
      <c r="AY551" s="1270"/>
      <c r="AZ551" s="1270"/>
      <c r="BA551" s="1392" t="s">
        <v>1840</v>
      </c>
      <c r="BB551" s="1374"/>
      <c r="BC551" s="1270"/>
      <c r="BD551" s="1270"/>
      <c r="BE551" s="1256"/>
      <c r="BF551" s="1256"/>
      <c r="BG551" s="1256"/>
      <c r="BH551" s="1256"/>
      <c r="BI551" s="1256"/>
      <c r="BJ551" s="1256"/>
      <c r="BK551" s="1256"/>
      <c r="BL551" s="1256"/>
      <c r="BM551" s="1256"/>
      <c r="BN551" s="1256"/>
      <c r="BO551" s="1256"/>
      <c r="BP551" s="1256"/>
      <c r="BQ551" s="1256"/>
      <c r="BR551" s="1256"/>
      <c r="BS551" s="1256"/>
      <c r="BT551" s="1256"/>
      <c r="BU551" s="1256"/>
      <c r="BV551" s="1256"/>
      <c r="BW551" s="1256"/>
      <c r="BX551" s="1256"/>
      <c r="BY551" s="1256"/>
    </row>
    <row r="552" spans="1:77" s="1257" customFormat="1" hidden="1">
      <c r="A552" s="1380"/>
      <c r="B552" s="1273"/>
      <c r="C552" s="1330" t="s">
        <v>297</v>
      </c>
      <c r="D552" s="1262"/>
      <c r="E552" s="1262"/>
      <c r="F552" s="1262"/>
      <c r="G552" s="1262"/>
      <c r="H552" s="1270"/>
      <c r="I552" s="1262"/>
      <c r="J552" s="1262"/>
      <c r="K552" s="1262"/>
      <c r="L552" s="1331" t="s">
        <v>642</v>
      </c>
      <c r="M552" s="1331"/>
      <c r="N552" s="1262"/>
      <c r="O552" s="1262"/>
      <c r="P552" s="1262"/>
      <c r="Q552" s="1262"/>
      <c r="R552" s="1332" t="s">
        <v>773</v>
      </c>
      <c r="S552" s="1332">
        <v>0</v>
      </c>
      <c r="T552" s="1333" t="s">
        <v>222</v>
      </c>
      <c r="U552" s="1332">
        <v>0</v>
      </c>
      <c r="V552" s="1344"/>
      <c r="W552" s="1332">
        <v>0</v>
      </c>
      <c r="X552" s="1332">
        <v>0</v>
      </c>
      <c r="Y552" s="1332">
        <v>0</v>
      </c>
      <c r="Z552" s="1262"/>
      <c r="AA552" s="1262"/>
      <c r="AB552" s="1262"/>
      <c r="AC552" s="1262"/>
      <c r="AD552" s="1262"/>
      <c r="AE552" s="1262"/>
      <c r="AF552" s="1262"/>
      <c r="AG552" s="1262"/>
      <c r="AH552" s="1262"/>
      <c r="AI552" s="1262"/>
      <c r="AJ552" s="1262"/>
      <c r="AK552" s="1262"/>
      <c r="AL552" s="1262"/>
      <c r="AM552" s="1262"/>
      <c r="AN552" s="1262"/>
      <c r="AO552" s="1262"/>
      <c r="AP552" s="1262"/>
      <c r="AQ552" s="1331" t="s">
        <v>204</v>
      </c>
      <c r="AR552" s="1331" t="s">
        <v>164</v>
      </c>
      <c r="AS552" s="1262"/>
      <c r="AT552" s="1262"/>
      <c r="AU552" s="1262"/>
      <c r="AV552" s="1334">
        <v>1050000</v>
      </c>
      <c r="AW552" s="1270"/>
      <c r="AX552" s="1270"/>
      <c r="AY552" s="1270"/>
      <c r="AZ552" s="1270"/>
      <c r="BA552" s="1392" t="s">
        <v>1840</v>
      </c>
      <c r="BB552" s="1374"/>
      <c r="BC552" s="1270"/>
      <c r="BD552" s="1270"/>
      <c r="BE552" s="1256"/>
      <c r="BF552" s="1256"/>
      <c r="BG552" s="1256"/>
      <c r="BH552" s="1256"/>
      <c r="BI552" s="1256"/>
      <c r="BJ552" s="1256"/>
      <c r="BK552" s="1256"/>
      <c r="BL552" s="1256"/>
      <c r="BM552" s="1256"/>
      <c r="BN552" s="1256"/>
      <c r="BO552" s="1256"/>
      <c r="BP552" s="1256"/>
      <c r="BQ552" s="1256"/>
      <c r="BR552" s="1256"/>
      <c r="BS552" s="1256"/>
      <c r="BT552" s="1256"/>
      <c r="BU552" s="1256"/>
      <c r="BV552" s="1256"/>
      <c r="BW552" s="1256"/>
      <c r="BX552" s="1256"/>
      <c r="BY552" s="1256"/>
    </row>
    <row r="553" spans="1:77" s="1257" customFormat="1" hidden="1">
      <c r="A553" s="1380"/>
      <c r="B553" s="1273"/>
      <c r="C553" s="1330" t="s">
        <v>243</v>
      </c>
      <c r="D553" s="1262"/>
      <c r="E553" s="1262"/>
      <c r="F553" s="1262"/>
      <c r="G553" s="1262"/>
      <c r="H553" s="1270"/>
      <c r="I553" s="1262"/>
      <c r="J553" s="1262"/>
      <c r="K553" s="1262"/>
      <c r="L553" s="1331" t="s">
        <v>599</v>
      </c>
      <c r="M553" s="1331"/>
      <c r="N553" s="1262"/>
      <c r="O553" s="1262"/>
      <c r="P553" s="1262"/>
      <c r="Q553" s="1262"/>
      <c r="R553" s="1332" t="s">
        <v>785</v>
      </c>
      <c r="S553" s="1332">
        <v>0</v>
      </c>
      <c r="T553" s="1333" t="s">
        <v>225</v>
      </c>
      <c r="U553" s="1332">
        <v>0</v>
      </c>
      <c r="V553" s="1289" t="s">
        <v>145</v>
      </c>
      <c r="W553" s="1332">
        <v>0</v>
      </c>
      <c r="X553" s="1332">
        <v>0</v>
      </c>
      <c r="Y553" s="1332">
        <v>0</v>
      </c>
      <c r="Z553" s="1262"/>
      <c r="AA553" s="1262"/>
      <c r="AB553" s="1262"/>
      <c r="AC553" s="1262"/>
      <c r="AD553" s="1262"/>
      <c r="AE553" s="1262"/>
      <c r="AF553" s="1262"/>
      <c r="AG553" s="1262"/>
      <c r="AH553" s="1262"/>
      <c r="AI553" s="1262"/>
      <c r="AJ553" s="1262"/>
      <c r="AK553" s="1262"/>
      <c r="AL553" s="1262"/>
      <c r="AM553" s="1262"/>
      <c r="AN553" s="1262"/>
      <c r="AO553" s="1262"/>
      <c r="AP553" s="1262"/>
      <c r="AQ553" s="1331" t="s">
        <v>204</v>
      </c>
      <c r="AR553" s="1331" t="s">
        <v>164</v>
      </c>
      <c r="AS553" s="1262"/>
      <c r="AT553" s="1262"/>
      <c r="AU553" s="1262"/>
      <c r="AV553" s="1334">
        <v>87500</v>
      </c>
      <c r="AW553" s="1270"/>
      <c r="AX553" s="1270"/>
      <c r="AY553" s="1270"/>
      <c r="AZ553" s="1270"/>
      <c r="BA553" s="1392" t="s">
        <v>1840</v>
      </c>
      <c r="BB553" s="1374"/>
      <c r="BC553" s="1270"/>
      <c r="BD553" s="1270"/>
      <c r="BE553" s="1256"/>
      <c r="BF553" s="1256"/>
      <c r="BG553" s="1256"/>
      <c r="BH553" s="1256"/>
      <c r="BI553" s="1256"/>
      <c r="BJ553" s="1256"/>
      <c r="BK553" s="1256"/>
      <c r="BL553" s="1256"/>
      <c r="BM553" s="1256"/>
      <c r="BN553" s="1256"/>
      <c r="BO553" s="1256"/>
      <c r="BP553" s="1256"/>
      <c r="BQ553" s="1256"/>
      <c r="BR553" s="1256"/>
      <c r="BS553" s="1256"/>
      <c r="BT553" s="1256"/>
      <c r="BU553" s="1256"/>
      <c r="BV553" s="1256"/>
      <c r="BW553" s="1256"/>
      <c r="BX553" s="1256"/>
      <c r="BY553" s="1256"/>
    </row>
    <row r="554" spans="1:77" s="1257" customFormat="1" hidden="1">
      <c r="A554" s="1380"/>
      <c r="B554" s="1273"/>
      <c r="C554" s="1330" t="s">
        <v>298</v>
      </c>
      <c r="D554" s="1262"/>
      <c r="E554" s="1262"/>
      <c r="F554" s="1262"/>
      <c r="G554" s="1262"/>
      <c r="H554" s="1270"/>
      <c r="I554" s="1262"/>
      <c r="J554" s="1262"/>
      <c r="K554" s="1262"/>
      <c r="L554" s="1331" t="s">
        <v>643</v>
      </c>
      <c r="M554" s="1331"/>
      <c r="N554" s="1262"/>
      <c r="O554" s="1262"/>
      <c r="P554" s="1262"/>
      <c r="Q554" s="1262"/>
      <c r="R554" s="1332" t="s">
        <v>145</v>
      </c>
      <c r="S554" s="1332">
        <v>0</v>
      </c>
      <c r="T554" s="1333" t="s">
        <v>225</v>
      </c>
      <c r="U554" s="1332">
        <v>0</v>
      </c>
      <c r="V554" s="1289" t="s">
        <v>145</v>
      </c>
      <c r="W554" s="1332">
        <v>0</v>
      </c>
      <c r="X554" s="1332">
        <v>0</v>
      </c>
      <c r="Y554" s="1332">
        <v>0</v>
      </c>
      <c r="Z554" s="1262"/>
      <c r="AA554" s="1262"/>
      <c r="AB554" s="1262"/>
      <c r="AC554" s="1262"/>
      <c r="AD554" s="1262"/>
      <c r="AE554" s="1262"/>
      <c r="AF554" s="1262"/>
      <c r="AG554" s="1262"/>
      <c r="AH554" s="1262"/>
      <c r="AI554" s="1262"/>
      <c r="AJ554" s="1262"/>
      <c r="AK554" s="1262"/>
      <c r="AL554" s="1262"/>
      <c r="AM554" s="1262"/>
      <c r="AN554" s="1262"/>
      <c r="AO554" s="1262"/>
      <c r="AP554" s="1262"/>
      <c r="AQ554" s="1331" t="s">
        <v>204</v>
      </c>
      <c r="AR554" s="1331" t="s">
        <v>850</v>
      </c>
      <c r="AS554" s="1262"/>
      <c r="AT554" s="1262"/>
      <c r="AU554" s="1262"/>
      <c r="AV554" s="1334">
        <v>10500000</v>
      </c>
      <c r="AW554" s="1270"/>
      <c r="AX554" s="1270"/>
      <c r="AY554" s="1270"/>
      <c r="AZ554" s="1270"/>
      <c r="BA554" s="1392" t="s">
        <v>1840</v>
      </c>
      <c r="BB554" s="1374"/>
      <c r="BC554" s="1270"/>
      <c r="BD554" s="1270"/>
      <c r="BE554" s="1256"/>
      <c r="BF554" s="1256"/>
      <c r="BG554" s="1256"/>
      <c r="BH554" s="1256"/>
      <c r="BI554" s="1256"/>
      <c r="BJ554" s="1256"/>
      <c r="BK554" s="1256"/>
      <c r="BL554" s="1256"/>
      <c r="BM554" s="1256"/>
      <c r="BN554" s="1256"/>
      <c r="BO554" s="1256"/>
      <c r="BP554" s="1256"/>
      <c r="BQ554" s="1256"/>
      <c r="BR554" s="1256"/>
      <c r="BS554" s="1256"/>
      <c r="BT554" s="1256"/>
      <c r="BU554" s="1256"/>
      <c r="BV554" s="1256"/>
      <c r="BW554" s="1256"/>
      <c r="BX554" s="1256"/>
      <c r="BY554" s="1256"/>
    </row>
    <row r="555" spans="1:77" s="1288" customFormat="1" ht="30" hidden="1">
      <c r="A555" s="1380"/>
      <c r="B555" s="1283"/>
      <c r="C555" s="1335" t="s">
        <v>299</v>
      </c>
      <c r="D555" s="1264"/>
      <c r="E555" s="1264"/>
      <c r="F555" s="1264"/>
      <c r="G555" s="1264"/>
      <c r="H555" s="1291" t="s">
        <v>1193</v>
      </c>
      <c r="I555" s="1264"/>
      <c r="J555" s="1264"/>
      <c r="K555" s="1264"/>
      <c r="L555" s="1337" t="s">
        <v>644</v>
      </c>
      <c r="M555" s="1337"/>
      <c r="N555" s="1264"/>
      <c r="O555" s="1264"/>
      <c r="P555" s="1264"/>
      <c r="Q555" s="1264"/>
      <c r="R555" s="1336" t="s">
        <v>145</v>
      </c>
      <c r="S555" s="1336">
        <v>0</v>
      </c>
      <c r="T555" s="1342" t="s">
        <v>229</v>
      </c>
      <c r="U555" s="1336">
        <v>0</v>
      </c>
      <c r="V555" s="1365"/>
      <c r="W555" s="1336">
        <v>0</v>
      </c>
      <c r="X555" s="1336">
        <v>0</v>
      </c>
      <c r="Y555" s="1336">
        <v>0</v>
      </c>
      <c r="Z555" s="1264"/>
      <c r="AA555" s="1264"/>
      <c r="AB555" s="1264"/>
      <c r="AC555" s="1264"/>
      <c r="AD555" s="1264"/>
      <c r="AE555" s="1264"/>
      <c r="AF555" s="1264"/>
      <c r="AG555" s="1264"/>
      <c r="AH555" s="1264"/>
      <c r="AI555" s="1264"/>
      <c r="AJ555" s="1264"/>
      <c r="AK555" s="1264"/>
      <c r="AL555" s="1264"/>
      <c r="AM555" s="1264"/>
      <c r="AN555" s="1264"/>
      <c r="AO555" s="1264"/>
      <c r="AP555" s="1264"/>
      <c r="AQ555" s="1337" t="s">
        <v>204</v>
      </c>
      <c r="AR555" s="1337" t="s">
        <v>167</v>
      </c>
      <c r="AS555" s="1264"/>
      <c r="AT555" s="1264"/>
      <c r="AU555" s="1264"/>
      <c r="AV555" s="1338">
        <v>4875000</v>
      </c>
      <c r="AW555" s="1291" t="s">
        <v>123</v>
      </c>
      <c r="AX555" s="1291"/>
      <c r="AY555" s="1291" t="s">
        <v>1832</v>
      </c>
      <c r="AZ555" s="1291" t="s">
        <v>1193</v>
      </c>
      <c r="BA555" s="1392"/>
      <c r="BB555" s="1375"/>
      <c r="BC555" s="1291"/>
      <c r="BD555" s="1291"/>
      <c r="BE555" s="1287"/>
      <c r="BF555" s="1287"/>
      <c r="BG555" s="1287"/>
      <c r="BH555" s="1287"/>
      <c r="BI555" s="1287"/>
      <c r="BJ555" s="1287"/>
      <c r="BK555" s="1287"/>
      <c r="BL555" s="1287"/>
      <c r="BM555" s="1287"/>
      <c r="BN555" s="1287"/>
      <c r="BO555" s="1287"/>
      <c r="BP555" s="1287"/>
      <c r="BQ555" s="1287"/>
      <c r="BR555" s="1287"/>
      <c r="BS555" s="1287"/>
      <c r="BT555" s="1287"/>
      <c r="BU555" s="1287"/>
      <c r="BV555" s="1287"/>
      <c r="BW555" s="1287"/>
      <c r="BX555" s="1287"/>
      <c r="BY555" s="1287"/>
    </row>
    <row r="556" spans="1:77" s="1256" customFormat="1" hidden="1">
      <c r="A556" s="1380"/>
      <c r="B556" s="1273"/>
      <c r="C556" s="1330" t="s">
        <v>300</v>
      </c>
      <c r="D556" s="1262"/>
      <c r="E556" s="1262"/>
      <c r="F556" s="1262"/>
      <c r="G556" s="1262"/>
      <c r="H556" s="1270"/>
      <c r="I556" s="1262"/>
      <c r="J556" s="1262"/>
      <c r="K556" s="1262"/>
      <c r="L556" s="1331" t="s">
        <v>645</v>
      </c>
      <c r="M556" s="1331"/>
      <c r="N556" s="1262"/>
      <c r="O556" s="1262"/>
      <c r="P556" s="1262"/>
      <c r="Q556" s="1262"/>
      <c r="R556" s="1332" t="s">
        <v>145</v>
      </c>
      <c r="S556" s="1332">
        <v>0</v>
      </c>
      <c r="T556" s="1333" t="s">
        <v>222</v>
      </c>
      <c r="U556" s="1332">
        <v>0</v>
      </c>
      <c r="V556" s="1344"/>
      <c r="W556" s="1332">
        <v>0</v>
      </c>
      <c r="X556" s="1332">
        <v>0</v>
      </c>
      <c r="Y556" s="1332">
        <v>0</v>
      </c>
      <c r="Z556" s="1262"/>
      <c r="AA556" s="1262"/>
      <c r="AB556" s="1262"/>
      <c r="AC556" s="1262"/>
      <c r="AD556" s="1262"/>
      <c r="AE556" s="1262"/>
      <c r="AF556" s="1262"/>
      <c r="AG556" s="1262"/>
      <c r="AH556" s="1262"/>
      <c r="AI556" s="1262"/>
      <c r="AJ556" s="1262"/>
      <c r="AK556" s="1262"/>
      <c r="AL556" s="1262"/>
      <c r="AM556" s="1262"/>
      <c r="AN556" s="1262"/>
      <c r="AO556" s="1262"/>
      <c r="AP556" s="1262"/>
      <c r="AQ556" s="1331" t="s">
        <v>204</v>
      </c>
      <c r="AR556" s="1331" t="s">
        <v>167</v>
      </c>
      <c r="AS556" s="1262"/>
      <c r="AT556" s="1262"/>
      <c r="AU556" s="1262"/>
      <c r="AV556" s="1334">
        <v>162300000</v>
      </c>
      <c r="AW556" s="1270"/>
      <c r="AX556" s="1270"/>
      <c r="AY556" s="1270"/>
      <c r="AZ556" s="1270"/>
      <c r="BA556" s="1392" t="s">
        <v>1840</v>
      </c>
      <c r="BB556" s="1374"/>
      <c r="BC556" s="1270"/>
      <c r="BD556" s="1270"/>
    </row>
    <row r="557" spans="1:77" s="1256" customFormat="1" hidden="1">
      <c r="A557" s="1380"/>
      <c r="B557" s="1273"/>
      <c r="C557" s="1330" t="s">
        <v>301</v>
      </c>
      <c r="D557" s="1262"/>
      <c r="E557" s="1262"/>
      <c r="F557" s="1262"/>
      <c r="G557" s="1262"/>
      <c r="H557" s="1270"/>
      <c r="I557" s="1262"/>
      <c r="J557" s="1262"/>
      <c r="K557" s="1262"/>
      <c r="L557" s="1331" t="s">
        <v>637</v>
      </c>
      <c r="M557" s="1331"/>
      <c r="N557" s="1262"/>
      <c r="O557" s="1262"/>
      <c r="P557" s="1262"/>
      <c r="Q557" s="1262"/>
      <c r="R557" s="1332" t="s">
        <v>786</v>
      </c>
      <c r="S557" s="1332">
        <v>0</v>
      </c>
      <c r="T557" s="1333" t="s">
        <v>222</v>
      </c>
      <c r="U557" s="1332">
        <v>0</v>
      </c>
      <c r="V557" s="1344"/>
      <c r="W557" s="1332">
        <v>0</v>
      </c>
      <c r="X557" s="1332">
        <v>0</v>
      </c>
      <c r="Y557" s="1332">
        <v>0</v>
      </c>
      <c r="Z557" s="1262"/>
      <c r="AA557" s="1262"/>
      <c r="AB557" s="1262"/>
      <c r="AC557" s="1262"/>
      <c r="AD557" s="1262"/>
      <c r="AE557" s="1262"/>
      <c r="AF557" s="1262"/>
      <c r="AG557" s="1262"/>
      <c r="AH557" s="1262"/>
      <c r="AI557" s="1262"/>
      <c r="AJ557" s="1262"/>
      <c r="AK557" s="1262"/>
      <c r="AL557" s="1262"/>
      <c r="AM557" s="1262"/>
      <c r="AN557" s="1262"/>
      <c r="AO557" s="1262"/>
      <c r="AP557" s="1262"/>
      <c r="AQ557" s="1331" t="s">
        <v>204</v>
      </c>
      <c r="AR557" s="1331" t="s">
        <v>167</v>
      </c>
      <c r="AS557" s="1262"/>
      <c r="AT557" s="1262"/>
      <c r="AU557" s="1262"/>
      <c r="AV557" s="1334">
        <v>11375000</v>
      </c>
      <c r="AW557" s="1270"/>
      <c r="AX557" s="1270"/>
      <c r="AY557" s="1270"/>
      <c r="AZ557" s="1270"/>
      <c r="BA557" s="1392" t="s">
        <v>1840</v>
      </c>
      <c r="BB557" s="1374"/>
      <c r="BC557" s="1270"/>
      <c r="BD557" s="1270"/>
    </row>
    <row r="558" spans="1:77" s="1256" customFormat="1" hidden="1">
      <c r="A558" s="1380"/>
      <c r="B558" s="1273"/>
      <c r="C558" s="1330" t="s">
        <v>285</v>
      </c>
      <c r="D558" s="1262"/>
      <c r="E558" s="1262"/>
      <c r="F558" s="1262"/>
      <c r="G558" s="1262"/>
      <c r="H558" s="1270"/>
      <c r="I558" s="1262"/>
      <c r="J558" s="1262"/>
      <c r="K558" s="1262"/>
      <c r="L558" s="1331" t="s">
        <v>623</v>
      </c>
      <c r="M558" s="1331"/>
      <c r="N558" s="1262"/>
      <c r="O558" s="1262"/>
      <c r="P558" s="1262"/>
      <c r="Q558" s="1262"/>
      <c r="R558" s="1332" t="s">
        <v>787</v>
      </c>
      <c r="S558" s="1332">
        <v>0</v>
      </c>
      <c r="T558" s="1333" t="s">
        <v>225</v>
      </c>
      <c r="U558" s="1332">
        <v>0</v>
      </c>
      <c r="V558" s="1289" t="s">
        <v>145</v>
      </c>
      <c r="W558" s="1332">
        <v>0</v>
      </c>
      <c r="X558" s="1332">
        <v>0</v>
      </c>
      <c r="Y558" s="1332">
        <v>0</v>
      </c>
      <c r="Z558" s="1262"/>
      <c r="AA558" s="1262"/>
      <c r="AB558" s="1262"/>
      <c r="AC558" s="1262"/>
      <c r="AD558" s="1262"/>
      <c r="AE558" s="1262"/>
      <c r="AF558" s="1262"/>
      <c r="AG558" s="1262"/>
      <c r="AH558" s="1262"/>
      <c r="AI558" s="1262"/>
      <c r="AJ558" s="1262"/>
      <c r="AK558" s="1262"/>
      <c r="AL558" s="1262"/>
      <c r="AM558" s="1262"/>
      <c r="AN558" s="1262"/>
      <c r="AO558" s="1262"/>
      <c r="AP558" s="1262"/>
      <c r="AQ558" s="1331" t="s">
        <v>204</v>
      </c>
      <c r="AR558" s="1331" t="s">
        <v>851</v>
      </c>
      <c r="AS558" s="1262"/>
      <c r="AT558" s="1262"/>
      <c r="AU558" s="1262"/>
      <c r="AV558" s="1334">
        <v>245000</v>
      </c>
      <c r="AW558" s="1270"/>
      <c r="AX558" s="1270"/>
      <c r="AY558" s="1270"/>
      <c r="AZ558" s="1270"/>
      <c r="BA558" s="1392" t="s">
        <v>1840</v>
      </c>
      <c r="BB558" s="1374"/>
      <c r="BC558" s="1270"/>
      <c r="BD558" s="1270"/>
    </row>
    <row r="559" spans="1:77" s="1256" customFormat="1" hidden="1">
      <c r="A559" s="1380"/>
      <c r="B559" s="1273"/>
      <c r="C559" s="1330" t="s">
        <v>303</v>
      </c>
      <c r="D559" s="1262"/>
      <c r="E559" s="1262"/>
      <c r="F559" s="1262"/>
      <c r="G559" s="1262"/>
      <c r="H559" s="1270"/>
      <c r="I559" s="1262"/>
      <c r="J559" s="1262"/>
      <c r="K559" s="1262"/>
      <c r="L559" s="1331" t="s">
        <v>646</v>
      </c>
      <c r="M559" s="1331"/>
      <c r="N559" s="1262"/>
      <c r="O559" s="1262"/>
      <c r="P559" s="1262"/>
      <c r="Q559" s="1262"/>
      <c r="R559" s="1332" t="s">
        <v>788</v>
      </c>
      <c r="S559" s="1332">
        <v>0</v>
      </c>
      <c r="T559" s="1333" t="s">
        <v>230</v>
      </c>
      <c r="U559" s="1332">
        <v>0</v>
      </c>
      <c r="V559" s="1289" t="s">
        <v>145</v>
      </c>
      <c r="W559" s="1332">
        <v>0</v>
      </c>
      <c r="X559" s="1332">
        <v>0</v>
      </c>
      <c r="Y559" s="1332">
        <v>0</v>
      </c>
      <c r="Z559" s="1262"/>
      <c r="AA559" s="1262"/>
      <c r="AB559" s="1262"/>
      <c r="AC559" s="1262"/>
      <c r="AD559" s="1262"/>
      <c r="AE559" s="1262"/>
      <c r="AF559" s="1262"/>
      <c r="AG559" s="1262"/>
      <c r="AH559" s="1262"/>
      <c r="AI559" s="1262"/>
      <c r="AJ559" s="1262"/>
      <c r="AK559" s="1262"/>
      <c r="AL559" s="1262"/>
      <c r="AM559" s="1262"/>
      <c r="AN559" s="1262"/>
      <c r="AO559" s="1262"/>
      <c r="AP559" s="1262"/>
      <c r="AQ559" s="1331" t="s">
        <v>204</v>
      </c>
      <c r="AR559" s="1331" t="s">
        <v>240</v>
      </c>
      <c r="AS559" s="1262"/>
      <c r="AT559" s="1262"/>
      <c r="AU559" s="1262"/>
      <c r="AV559" s="1334">
        <v>2340000</v>
      </c>
      <c r="AW559" s="1270"/>
      <c r="AX559" s="1270"/>
      <c r="AY559" s="1270"/>
      <c r="AZ559" s="1270"/>
      <c r="BA559" s="1392" t="s">
        <v>1840</v>
      </c>
      <c r="BB559" s="1374"/>
      <c r="BC559" s="1270"/>
      <c r="BD559" s="1270"/>
    </row>
    <row r="560" spans="1:77" s="1256" customFormat="1" hidden="1">
      <c r="A560" s="1380"/>
      <c r="B560" s="1273"/>
      <c r="C560" s="1330" t="s">
        <v>304</v>
      </c>
      <c r="D560" s="1262"/>
      <c r="E560" s="1262"/>
      <c r="F560" s="1262"/>
      <c r="G560" s="1262"/>
      <c r="H560" s="1270"/>
      <c r="I560" s="1262"/>
      <c r="J560" s="1262"/>
      <c r="K560" s="1262"/>
      <c r="L560" s="1331" t="s">
        <v>642</v>
      </c>
      <c r="M560" s="1331"/>
      <c r="N560" s="1262"/>
      <c r="O560" s="1262"/>
      <c r="P560" s="1262"/>
      <c r="Q560" s="1262"/>
      <c r="R560" s="1332" t="s">
        <v>789</v>
      </c>
      <c r="S560" s="1332">
        <v>0</v>
      </c>
      <c r="T560" s="1333" t="s">
        <v>223</v>
      </c>
      <c r="U560" s="1332">
        <v>0</v>
      </c>
      <c r="V560" s="1289" t="s">
        <v>145</v>
      </c>
      <c r="W560" s="1332">
        <v>0</v>
      </c>
      <c r="X560" s="1332">
        <v>0</v>
      </c>
      <c r="Y560" s="1332">
        <v>0</v>
      </c>
      <c r="Z560" s="1262"/>
      <c r="AA560" s="1262"/>
      <c r="AB560" s="1262"/>
      <c r="AC560" s="1262"/>
      <c r="AD560" s="1262"/>
      <c r="AE560" s="1262"/>
      <c r="AF560" s="1262"/>
      <c r="AG560" s="1262"/>
      <c r="AH560" s="1262"/>
      <c r="AI560" s="1262"/>
      <c r="AJ560" s="1262"/>
      <c r="AK560" s="1262"/>
      <c r="AL560" s="1262"/>
      <c r="AM560" s="1262"/>
      <c r="AN560" s="1262"/>
      <c r="AO560" s="1262"/>
      <c r="AP560" s="1262"/>
      <c r="AQ560" s="1331" t="s">
        <v>204</v>
      </c>
      <c r="AR560" s="1331" t="s">
        <v>240</v>
      </c>
      <c r="AS560" s="1262"/>
      <c r="AT560" s="1262"/>
      <c r="AU560" s="1262"/>
      <c r="AV560" s="1334">
        <v>227500</v>
      </c>
      <c r="AW560" s="1270"/>
      <c r="AX560" s="1270"/>
      <c r="AY560" s="1270"/>
      <c r="AZ560" s="1270"/>
      <c r="BA560" s="1392" t="s">
        <v>1840</v>
      </c>
      <c r="BB560" s="1374"/>
      <c r="BC560" s="1270"/>
      <c r="BD560" s="1270"/>
    </row>
    <row r="561" spans="1:77" s="1256" customFormat="1" hidden="1">
      <c r="A561" s="1380"/>
      <c r="B561" s="1273"/>
      <c r="C561" s="1330" t="s">
        <v>305</v>
      </c>
      <c r="D561" s="1262"/>
      <c r="E561" s="1262"/>
      <c r="F561" s="1262"/>
      <c r="G561" s="1262"/>
      <c r="H561" s="1270"/>
      <c r="I561" s="1262"/>
      <c r="J561" s="1262"/>
      <c r="K561" s="1262"/>
      <c r="L561" s="1331" t="s">
        <v>647</v>
      </c>
      <c r="M561" s="1331"/>
      <c r="N561" s="1262"/>
      <c r="O561" s="1262"/>
      <c r="P561" s="1262"/>
      <c r="Q561" s="1262"/>
      <c r="R561" s="1332" t="s">
        <v>790</v>
      </c>
      <c r="S561" s="1332">
        <v>0</v>
      </c>
      <c r="T561" s="1333" t="s">
        <v>232</v>
      </c>
      <c r="U561" s="1332">
        <v>0</v>
      </c>
      <c r="V561" s="1289" t="s">
        <v>145</v>
      </c>
      <c r="W561" s="1332">
        <v>0</v>
      </c>
      <c r="X561" s="1332">
        <v>0</v>
      </c>
      <c r="Y561" s="1332">
        <v>0</v>
      </c>
      <c r="Z561" s="1262"/>
      <c r="AA561" s="1262"/>
      <c r="AB561" s="1262"/>
      <c r="AC561" s="1262"/>
      <c r="AD561" s="1262"/>
      <c r="AE561" s="1262"/>
      <c r="AF561" s="1262"/>
      <c r="AG561" s="1262"/>
      <c r="AH561" s="1262"/>
      <c r="AI561" s="1262"/>
      <c r="AJ561" s="1262"/>
      <c r="AK561" s="1262"/>
      <c r="AL561" s="1262"/>
      <c r="AM561" s="1262"/>
      <c r="AN561" s="1262"/>
      <c r="AO561" s="1262"/>
      <c r="AP561" s="1262"/>
      <c r="AQ561" s="1331" t="s">
        <v>204</v>
      </c>
      <c r="AR561" s="1331" t="s">
        <v>166</v>
      </c>
      <c r="AS561" s="1262"/>
      <c r="AT561" s="1262"/>
      <c r="AU561" s="1262"/>
      <c r="AV561" s="1334">
        <v>325000</v>
      </c>
      <c r="AW561" s="1262"/>
      <c r="AX561" s="1270"/>
      <c r="AY561" s="1270"/>
      <c r="AZ561" s="1270"/>
      <c r="BA561" s="1392" t="s">
        <v>1840</v>
      </c>
      <c r="BB561" s="1374"/>
      <c r="BC561" s="1270"/>
      <c r="BD561" s="1270"/>
    </row>
    <row r="562" spans="1:77" s="1256" customFormat="1" hidden="1">
      <c r="A562" s="1380"/>
      <c r="B562" s="1273"/>
      <c r="C562" s="1330" t="s">
        <v>271</v>
      </c>
      <c r="D562" s="1262"/>
      <c r="E562" s="1262"/>
      <c r="F562" s="1262"/>
      <c r="G562" s="1262"/>
      <c r="H562" s="1270"/>
      <c r="I562" s="1262"/>
      <c r="J562" s="1262"/>
      <c r="K562" s="1262"/>
      <c r="L562" s="1331" t="s">
        <v>648</v>
      </c>
      <c r="M562" s="1331"/>
      <c r="N562" s="1262"/>
      <c r="O562" s="1262"/>
      <c r="P562" s="1262"/>
      <c r="Q562" s="1262"/>
      <c r="R562" s="1332" t="s">
        <v>791</v>
      </c>
      <c r="S562" s="1332">
        <v>0</v>
      </c>
      <c r="T562" s="1333" t="s">
        <v>225</v>
      </c>
      <c r="U562" s="1332">
        <v>0</v>
      </c>
      <c r="V562" s="1289" t="s">
        <v>145</v>
      </c>
      <c r="W562" s="1332">
        <v>0</v>
      </c>
      <c r="X562" s="1332">
        <v>0</v>
      </c>
      <c r="Y562" s="1332">
        <v>0</v>
      </c>
      <c r="Z562" s="1262"/>
      <c r="AA562" s="1262"/>
      <c r="AB562" s="1262"/>
      <c r="AC562" s="1262"/>
      <c r="AD562" s="1262"/>
      <c r="AE562" s="1262"/>
      <c r="AF562" s="1262"/>
      <c r="AG562" s="1262"/>
      <c r="AH562" s="1262"/>
      <c r="AI562" s="1262"/>
      <c r="AJ562" s="1262"/>
      <c r="AK562" s="1262"/>
      <c r="AL562" s="1262"/>
      <c r="AM562" s="1262"/>
      <c r="AN562" s="1262"/>
      <c r="AO562" s="1262"/>
      <c r="AP562" s="1262"/>
      <c r="AQ562" s="1331" t="s">
        <v>204</v>
      </c>
      <c r="AR562" s="1331" t="s">
        <v>167</v>
      </c>
      <c r="AS562" s="1262"/>
      <c r="AT562" s="1262"/>
      <c r="AU562" s="1262"/>
      <c r="AV562" s="1334">
        <v>130000</v>
      </c>
      <c r="AW562" s="1270"/>
      <c r="AX562" s="1270"/>
      <c r="AY562" s="1270"/>
      <c r="AZ562" s="1270"/>
      <c r="BA562" s="1392" t="s">
        <v>1840</v>
      </c>
      <c r="BB562" s="1374"/>
      <c r="BC562" s="1270"/>
      <c r="BD562" s="1270"/>
    </row>
    <row r="563" spans="1:77" s="1256" customFormat="1" hidden="1">
      <c r="A563" s="1380"/>
      <c r="B563" s="1273"/>
      <c r="C563" s="1330" t="s">
        <v>302</v>
      </c>
      <c r="D563" s="1262"/>
      <c r="E563" s="1262"/>
      <c r="F563" s="1262"/>
      <c r="G563" s="1262"/>
      <c r="H563" s="1270"/>
      <c r="I563" s="1262"/>
      <c r="J563" s="1262"/>
      <c r="K563" s="1262"/>
      <c r="L563" s="1331" t="s">
        <v>649</v>
      </c>
      <c r="M563" s="1331"/>
      <c r="N563" s="1262"/>
      <c r="O563" s="1262"/>
      <c r="P563" s="1262"/>
      <c r="Q563" s="1262"/>
      <c r="R563" s="1332" t="s">
        <v>792</v>
      </c>
      <c r="S563" s="1332">
        <v>0</v>
      </c>
      <c r="T563" s="1333" t="s">
        <v>225</v>
      </c>
      <c r="U563" s="1332">
        <v>0</v>
      </c>
      <c r="V563" s="1289" t="s">
        <v>145</v>
      </c>
      <c r="W563" s="1332">
        <v>0</v>
      </c>
      <c r="X563" s="1332">
        <v>0</v>
      </c>
      <c r="Y563" s="1332">
        <v>0</v>
      </c>
      <c r="Z563" s="1262"/>
      <c r="AA563" s="1262"/>
      <c r="AB563" s="1262"/>
      <c r="AC563" s="1262"/>
      <c r="AD563" s="1262"/>
      <c r="AE563" s="1262"/>
      <c r="AF563" s="1262"/>
      <c r="AG563" s="1262"/>
      <c r="AH563" s="1262"/>
      <c r="AI563" s="1262"/>
      <c r="AJ563" s="1262"/>
      <c r="AK563" s="1262"/>
      <c r="AL563" s="1262"/>
      <c r="AM563" s="1262"/>
      <c r="AN563" s="1262"/>
      <c r="AO563" s="1262"/>
      <c r="AP563" s="1262"/>
      <c r="AQ563" s="1331" t="s">
        <v>204</v>
      </c>
      <c r="AR563" s="1331" t="s">
        <v>166</v>
      </c>
      <c r="AS563" s="1262"/>
      <c r="AT563" s="1262"/>
      <c r="AU563" s="1262"/>
      <c r="AV563" s="1334">
        <v>87750000</v>
      </c>
      <c r="AW563" s="1270"/>
      <c r="AX563" s="1270"/>
      <c r="AY563" s="1270"/>
      <c r="AZ563" s="1270"/>
      <c r="BA563" s="1392" t="s">
        <v>1840</v>
      </c>
      <c r="BB563" s="1374"/>
      <c r="BC563" s="1270"/>
      <c r="BD563" s="1270"/>
    </row>
    <row r="564" spans="1:77" s="1256" customFormat="1" ht="30" hidden="1">
      <c r="A564" s="1380"/>
      <c r="B564" s="1273"/>
      <c r="C564" s="1330" t="s">
        <v>306</v>
      </c>
      <c r="D564" s="1262"/>
      <c r="E564" s="1262"/>
      <c r="F564" s="1262"/>
      <c r="G564" s="1262"/>
      <c r="H564" s="1270"/>
      <c r="I564" s="1262"/>
      <c r="J564" s="1262"/>
      <c r="K564" s="1262"/>
      <c r="L564" s="1331" t="s">
        <v>650</v>
      </c>
      <c r="M564" s="1331"/>
      <c r="N564" s="1262"/>
      <c r="O564" s="1262"/>
      <c r="P564" s="1262"/>
      <c r="Q564" s="1262"/>
      <c r="R564" s="1332" t="s">
        <v>793</v>
      </c>
      <c r="S564" s="1332">
        <v>0</v>
      </c>
      <c r="T564" s="1333" t="s">
        <v>225</v>
      </c>
      <c r="U564" s="1332">
        <v>0</v>
      </c>
      <c r="V564" s="1344"/>
      <c r="W564" s="1332">
        <v>0</v>
      </c>
      <c r="X564" s="1332">
        <v>0</v>
      </c>
      <c r="Y564" s="1332">
        <v>0</v>
      </c>
      <c r="Z564" s="1262"/>
      <c r="AA564" s="1262"/>
      <c r="AB564" s="1262"/>
      <c r="AC564" s="1262"/>
      <c r="AD564" s="1262"/>
      <c r="AE564" s="1262"/>
      <c r="AF564" s="1262"/>
      <c r="AG564" s="1262"/>
      <c r="AH564" s="1262"/>
      <c r="AI564" s="1262"/>
      <c r="AJ564" s="1262"/>
      <c r="AK564" s="1262"/>
      <c r="AL564" s="1262"/>
      <c r="AM564" s="1262"/>
      <c r="AN564" s="1262"/>
      <c r="AO564" s="1262"/>
      <c r="AP564" s="1262"/>
      <c r="AQ564" s="1331" t="s">
        <v>204</v>
      </c>
      <c r="AR564" s="1331" t="s">
        <v>166</v>
      </c>
      <c r="AS564" s="1262"/>
      <c r="AT564" s="1262"/>
      <c r="AU564" s="1262"/>
      <c r="AV564" s="1334">
        <v>325000</v>
      </c>
      <c r="AW564" s="1270"/>
      <c r="AX564" s="1270"/>
      <c r="AY564" s="1270"/>
      <c r="AZ564" s="1270"/>
      <c r="BA564" s="1392" t="s">
        <v>1840</v>
      </c>
      <c r="BB564" s="1374"/>
      <c r="BC564" s="1270"/>
      <c r="BD564" s="1270"/>
    </row>
    <row r="565" spans="1:77" s="1256" customFormat="1" hidden="1">
      <c r="A565" s="1380"/>
      <c r="B565" s="1273"/>
      <c r="C565" s="1330" t="s">
        <v>307</v>
      </c>
      <c r="D565" s="1262"/>
      <c r="E565" s="1262"/>
      <c r="F565" s="1262"/>
      <c r="G565" s="1262"/>
      <c r="H565" s="1270"/>
      <c r="I565" s="1262"/>
      <c r="J565" s="1262"/>
      <c r="K565" s="1262"/>
      <c r="L565" s="1331" t="s">
        <v>647</v>
      </c>
      <c r="M565" s="1331"/>
      <c r="N565" s="1262"/>
      <c r="O565" s="1262"/>
      <c r="P565" s="1262"/>
      <c r="Q565" s="1262"/>
      <c r="R565" s="1332" t="s">
        <v>743</v>
      </c>
      <c r="S565" s="1332">
        <v>0</v>
      </c>
      <c r="T565" s="1333" t="s">
        <v>225</v>
      </c>
      <c r="U565" s="1332">
        <v>0</v>
      </c>
      <c r="V565" s="1289" t="s">
        <v>145</v>
      </c>
      <c r="W565" s="1332">
        <v>0</v>
      </c>
      <c r="X565" s="1332">
        <v>0</v>
      </c>
      <c r="Y565" s="1332">
        <v>0</v>
      </c>
      <c r="Z565" s="1262"/>
      <c r="AA565" s="1262"/>
      <c r="AB565" s="1262"/>
      <c r="AC565" s="1262"/>
      <c r="AD565" s="1262"/>
      <c r="AE565" s="1262"/>
      <c r="AF565" s="1262"/>
      <c r="AG565" s="1262"/>
      <c r="AH565" s="1262"/>
      <c r="AI565" s="1262"/>
      <c r="AJ565" s="1262"/>
      <c r="AK565" s="1262"/>
      <c r="AL565" s="1262"/>
      <c r="AM565" s="1262"/>
      <c r="AN565" s="1262"/>
      <c r="AO565" s="1262"/>
      <c r="AP565" s="1262"/>
      <c r="AQ565" s="1331" t="s">
        <v>204</v>
      </c>
      <c r="AR565" s="1331" t="s">
        <v>850</v>
      </c>
      <c r="AS565" s="1262"/>
      <c r="AT565" s="1262"/>
      <c r="AU565" s="1262"/>
      <c r="AV565" s="1334">
        <v>41250</v>
      </c>
      <c r="AW565" s="1270"/>
      <c r="AX565" s="1270"/>
      <c r="AY565" s="1270"/>
      <c r="AZ565" s="1270"/>
      <c r="BA565" s="1392" t="s">
        <v>1840</v>
      </c>
      <c r="BB565" s="1374"/>
      <c r="BC565" s="1270"/>
      <c r="BD565" s="1270"/>
    </row>
    <row r="566" spans="1:77" s="1256" customFormat="1" hidden="1">
      <c r="A566" s="1380"/>
      <c r="B566" s="1273"/>
      <c r="C566" s="1330" t="s">
        <v>308</v>
      </c>
      <c r="D566" s="1262"/>
      <c r="E566" s="1262"/>
      <c r="F566" s="1262"/>
      <c r="G566" s="1262"/>
      <c r="H566" s="1270"/>
      <c r="I566" s="1262"/>
      <c r="J566" s="1262"/>
      <c r="K566" s="1262"/>
      <c r="L566" s="1331" t="s">
        <v>651</v>
      </c>
      <c r="M566" s="1331"/>
      <c r="N566" s="1262"/>
      <c r="O566" s="1262"/>
      <c r="P566" s="1262"/>
      <c r="Q566" s="1262"/>
      <c r="R566" s="1332" t="s">
        <v>794</v>
      </c>
      <c r="S566" s="1332">
        <v>0</v>
      </c>
      <c r="T566" s="1333" t="s">
        <v>225</v>
      </c>
      <c r="U566" s="1332">
        <v>0</v>
      </c>
      <c r="V566" s="1289" t="s">
        <v>145</v>
      </c>
      <c r="W566" s="1332">
        <v>0</v>
      </c>
      <c r="X566" s="1332">
        <v>0</v>
      </c>
      <c r="Y566" s="1332">
        <v>0</v>
      </c>
      <c r="Z566" s="1262"/>
      <c r="AA566" s="1262"/>
      <c r="AB566" s="1262"/>
      <c r="AC566" s="1262"/>
      <c r="AD566" s="1262"/>
      <c r="AE566" s="1262"/>
      <c r="AF566" s="1262"/>
      <c r="AG566" s="1262"/>
      <c r="AH566" s="1262"/>
      <c r="AI566" s="1262"/>
      <c r="AJ566" s="1262"/>
      <c r="AK566" s="1262"/>
      <c r="AL566" s="1262"/>
      <c r="AM566" s="1262"/>
      <c r="AN566" s="1262"/>
      <c r="AO566" s="1262"/>
      <c r="AP566" s="1262"/>
      <c r="AQ566" s="1331" t="s">
        <v>204</v>
      </c>
      <c r="AR566" s="1331" t="s">
        <v>164</v>
      </c>
      <c r="AS566" s="1262"/>
      <c r="AT566" s="1262"/>
      <c r="AU566" s="1262"/>
      <c r="AV566" s="1334">
        <v>552500</v>
      </c>
      <c r="AW566" s="1270"/>
      <c r="AX566" s="1270"/>
      <c r="AY566" s="1270"/>
      <c r="AZ566" s="1270"/>
      <c r="BA566" s="1392" t="s">
        <v>1840</v>
      </c>
      <c r="BB566" s="1374"/>
      <c r="BC566" s="1270"/>
      <c r="BD566" s="1270"/>
    </row>
    <row r="567" spans="1:77" s="1256" customFormat="1" hidden="1">
      <c r="A567" s="1380"/>
      <c r="B567" s="1273"/>
      <c r="C567" s="1330" t="s">
        <v>309</v>
      </c>
      <c r="D567" s="1262"/>
      <c r="E567" s="1262"/>
      <c r="F567" s="1262"/>
      <c r="G567" s="1262"/>
      <c r="H567" s="1270"/>
      <c r="I567" s="1262"/>
      <c r="J567" s="1262"/>
      <c r="K567" s="1262"/>
      <c r="L567" s="1331" t="s">
        <v>652</v>
      </c>
      <c r="M567" s="1331"/>
      <c r="N567" s="1262"/>
      <c r="O567" s="1262"/>
      <c r="P567" s="1262"/>
      <c r="Q567" s="1262"/>
      <c r="R567" s="1332" t="s">
        <v>795</v>
      </c>
      <c r="S567" s="1332">
        <v>0</v>
      </c>
      <c r="T567" s="1333" t="s">
        <v>222</v>
      </c>
      <c r="U567" s="1332">
        <v>0</v>
      </c>
      <c r="V567" s="1289" t="s">
        <v>145</v>
      </c>
      <c r="W567" s="1332">
        <v>0</v>
      </c>
      <c r="X567" s="1332">
        <v>0</v>
      </c>
      <c r="Y567" s="1332">
        <v>0</v>
      </c>
      <c r="Z567" s="1262"/>
      <c r="AA567" s="1262"/>
      <c r="AB567" s="1262"/>
      <c r="AC567" s="1262"/>
      <c r="AD567" s="1262"/>
      <c r="AE567" s="1262"/>
      <c r="AF567" s="1262"/>
      <c r="AG567" s="1262"/>
      <c r="AH567" s="1262"/>
      <c r="AI567" s="1262"/>
      <c r="AJ567" s="1262"/>
      <c r="AK567" s="1262"/>
      <c r="AL567" s="1262"/>
      <c r="AM567" s="1262"/>
      <c r="AN567" s="1262"/>
      <c r="AO567" s="1262"/>
      <c r="AP567" s="1262"/>
      <c r="AQ567" s="1331" t="s">
        <v>204</v>
      </c>
      <c r="AR567" s="1331" t="s">
        <v>164</v>
      </c>
      <c r="AS567" s="1262"/>
      <c r="AT567" s="1262"/>
      <c r="AU567" s="1262"/>
      <c r="AV567" s="1334">
        <v>450000</v>
      </c>
      <c r="AW567" s="1270"/>
      <c r="AX567" s="1270"/>
      <c r="AY567" s="1270"/>
      <c r="AZ567" s="1270"/>
      <c r="BA567" s="1392" t="s">
        <v>1840</v>
      </c>
      <c r="BB567" s="1374"/>
      <c r="BC567" s="1270"/>
      <c r="BD567" s="1270"/>
    </row>
    <row r="568" spans="1:77" s="1256" customFormat="1" hidden="1">
      <c r="A568" s="1380"/>
      <c r="B568" s="1273"/>
      <c r="C568" s="1330" t="s">
        <v>303</v>
      </c>
      <c r="D568" s="1262"/>
      <c r="E568" s="1262"/>
      <c r="F568" s="1262"/>
      <c r="G568" s="1262"/>
      <c r="H568" s="1270"/>
      <c r="I568" s="1262"/>
      <c r="J568" s="1262"/>
      <c r="K568" s="1262"/>
      <c r="L568" s="1331" t="s">
        <v>646</v>
      </c>
      <c r="M568" s="1331"/>
      <c r="N568" s="1262"/>
      <c r="O568" s="1262"/>
      <c r="P568" s="1262"/>
      <c r="Q568" s="1262"/>
      <c r="R568" s="1332" t="s">
        <v>796</v>
      </c>
      <c r="S568" s="1332">
        <v>0</v>
      </c>
      <c r="T568" s="1333" t="s">
        <v>225</v>
      </c>
      <c r="U568" s="1332">
        <v>0</v>
      </c>
      <c r="V568" s="1289" t="s">
        <v>145</v>
      </c>
      <c r="W568" s="1332">
        <v>0</v>
      </c>
      <c r="X568" s="1332">
        <v>0</v>
      </c>
      <c r="Y568" s="1332">
        <v>0</v>
      </c>
      <c r="Z568" s="1262"/>
      <c r="AA568" s="1262"/>
      <c r="AB568" s="1262"/>
      <c r="AC568" s="1262"/>
      <c r="AD568" s="1262"/>
      <c r="AE568" s="1262"/>
      <c r="AF568" s="1262"/>
      <c r="AG568" s="1262"/>
      <c r="AH568" s="1262"/>
      <c r="AI568" s="1262"/>
      <c r="AJ568" s="1262"/>
      <c r="AK568" s="1262"/>
      <c r="AL568" s="1262"/>
      <c r="AM568" s="1262"/>
      <c r="AN568" s="1262"/>
      <c r="AO568" s="1262"/>
      <c r="AP568" s="1262"/>
      <c r="AQ568" s="1331" t="s">
        <v>204</v>
      </c>
      <c r="AR568" s="1331" t="s">
        <v>240</v>
      </c>
      <c r="AS568" s="1262"/>
      <c r="AT568" s="1262"/>
      <c r="AU568" s="1262"/>
      <c r="AV568" s="1334">
        <v>3510000</v>
      </c>
      <c r="AW568" s="1270"/>
      <c r="AX568" s="1270"/>
      <c r="AY568" s="1270"/>
      <c r="AZ568" s="1270"/>
      <c r="BA568" s="1392" t="s">
        <v>1840</v>
      </c>
      <c r="BB568" s="1374"/>
      <c r="BC568" s="1270"/>
      <c r="BD568" s="1270"/>
    </row>
    <row r="569" spans="1:77" s="1256" customFormat="1" hidden="1">
      <c r="A569" s="1380"/>
      <c r="B569" s="1273"/>
      <c r="C569" s="1330" t="s">
        <v>271</v>
      </c>
      <c r="D569" s="1262"/>
      <c r="E569" s="1262"/>
      <c r="F569" s="1262"/>
      <c r="G569" s="1262"/>
      <c r="H569" s="1270"/>
      <c r="I569" s="1262"/>
      <c r="J569" s="1262"/>
      <c r="K569" s="1262"/>
      <c r="L569" s="1331" t="s">
        <v>648</v>
      </c>
      <c r="M569" s="1331"/>
      <c r="N569" s="1262"/>
      <c r="O569" s="1262"/>
      <c r="P569" s="1262"/>
      <c r="Q569" s="1262"/>
      <c r="R569" s="1332" t="s">
        <v>797</v>
      </c>
      <c r="S569" s="1332">
        <v>0</v>
      </c>
      <c r="T569" s="1333" t="s">
        <v>225</v>
      </c>
      <c r="U569" s="1332">
        <v>0</v>
      </c>
      <c r="V569" s="1289" t="s">
        <v>145</v>
      </c>
      <c r="W569" s="1332">
        <v>0</v>
      </c>
      <c r="X569" s="1332">
        <v>0</v>
      </c>
      <c r="Y569" s="1332">
        <v>0</v>
      </c>
      <c r="Z569" s="1262"/>
      <c r="AA569" s="1262"/>
      <c r="AB569" s="1262"/>
      <c r="AC569" s="1262"/>
      <c r="AD569" s="1262"/>
      <c r="AE569" s="1262"/>
      <c r="AF569" s="1262"/>
      <c r="AG569" s="1262"/>
      <c r="AH569" s="1262"/>
      <c r="AI569" s="1262"/>
      <c r="AJ569" s="1262"/>
      <c r="AK569" s="1262"/>
      <c r="AL569" s="1262"/>
      <c r="AM569" s="1262"/>
      <c r="AN569" s="1262"/>
      <c r="AO569" s="1262"/>
      <c r="AP569" s="1262"/>
      <c r="AQ569" s="1331" t="s">
        <v>204</v>
      </c>
      <c r="AR569" s="1331" t="s">
        <v>240</v>
      </c>
      <c r="AS569" s="1262"/>
      <c r="AT569" s="1262"/>
      <c r="AU569" s="1262"/>
      <c r="AV569" s="1334">
        <v>130000</v>
      </c>
      <c r="AW569" s="1270"/>
      <c r="AX569" s="1270"/>
      <c r="AY569" s="1270"/>
      <c r="AZ569" s="1270"/>
      <c r="BA569" s="1392" t="s">
        <v>1840</v>
      </c>
      <c r="BB569" s="1374"/>
      <c r="BC569" s="1270"/>
      <c r="BD569" s="1270"/>
    </row>
    <row r="570" spans="1:77" s="1256" customFormat="1" hidden="1">
      <c r="A570" s="1380"/>
      <c r="B570" s="1273"/>
      <c r="C570" s="1330" t="s">
        <v>309</v>
      </c>
      <c r="D570" s="1262"/>
      <c r="E570" s="1262"/>
      <c r="F570" s="1262"/>
      <c r="G570" s="1262"/>
      <c r="H570" s="1270"/>
      <c r="I570" s="1262"/>
      <c r="J570" s="1262"/>
      <c r="K570" s="1262"/>
      <c r="L570" s="1331" t="s">
        <v>652</v>
      </c>
      <c r="M570" s="1331"/>
      <c r="N570" s="1262"/>
      <c r="O570" s="1262"/>
      <c r="P570" s="1262"/>
      <c r="Q570" s="1262"/>
      <c r="R570" s="1332" t="s">
        <v>795</v>
      </c>
      <c r="S570" s="1332">
        <v>0</v>
      </c>
      <c r="T570" s="1333" t="s">
        <v>232</v>
      </c>
      <c r="U570" s="1332">
        <v>0</v>
      </c>
      <c r="V570" s="1289" t="s">
        <v>145</v>
      </c>
      <c r="W570" s="1332">
        <v>0</v>
      </c>
      <c r="X570" s="1332">
        <v>0</v>
      </c>
      <c r="Y570" s="1332">
        <v>0</v>
      </c>
      <c r="Z570" s="1262"/>
      <c r="AA570" s="1262"/>
      <c r="AB570" s="1262"/>
      <c r="AC570" s="1262"/>
      <c r="AD570" s="1262"/>
      <c r="AE570" s="1262"/>
      <c r="AF570" s="1262"/>
      <c r="AG570" s="1262"/>
      <c r="AH570" s="1262"/>
      <c r="AI570" s="1262"/>
      <c r="AJ570" s="1262"/>
      <c r="AK570" s="1262"/>
      <c r="AL570" s="1262"/>
      <c r="AM570" s="1262"/>
      <c r="AN570" s="1262"/>
      <c r="AO570" s="1262"/>
      <c r="AP570" s="1262"/>
      <c r="AQ570" s="1331" t="s">
        <v>204</v>
      </c>
      <c r="AR570" s="1331" t="s">
        <v>164</v>
      </c>
      <c r="AS570" s="1262"/>
      <c r="AT570" s="1262"/>
      <c r="AU570" s="1262"/>
      <c r="AV570" s="1334">
        <v>450000</v>
      </c>
      <c r="AW570" s="1270"/>
      <c r="AX570" s="1270"/>
      <c r="AY570" s="1270"/>
      <c r="AZ570" s="1270"/>
      <c r="BA570" s="1392" t="s">
        <v>1840</v>
      </c>
      <c r="BB570" s="1374"/>
      <c r="BC570" s="1270"/>
      <c r="BD570" s="1270"/>
    </row>
    <row r="571" spans="1:77" s="1257" customFormat="1" hidden="1">
      <c r="A571" s="1380"/>
      <c r="B571" s="1273"/>
      <c r="C571" s="1330" t="s">
        <v>310</v>
      </c>
      <c r="D571" s="1262"/>
      <c r="E571" s="1262"/>
      <c r="F571" s="1262"/>
      <c r="G571" s="1262"/>
      <c r="H571" s="1270"/>
      <c r="I571" s="1262"/>
      <c r="J571" s="1262"/>
      <c r="K571" s="1262"/>
      <c r="L571" s="1331" t="s">
        <v>642</v>
      </c>
      <c r="M571" s="1331"/>
      <c r="N571" s="1262"/>
      <c r="O571" s="1262"/>
      <c r="P571" s="1262"/>
      <c r="Q571" s="1262"/>
      <c r="R571" s="1332" t="s">
        <v>798</v>
      </c>
      <c r="S571" s="1332">
        <v>0</v>
      </c>
      <c r="T571" s="1333" t="s">
        <v>233</v>
      </c>
      <c r="U571" s="1332">
        <v>0</v>
      </c>
      <c r="V571" s="1289" t="s">
        <v>145</v>
      </c>
      <c r="W571" s="1332">
        <v>0</v>
      </c>
      <c r="X571" s="1332">
        <v>0</v>
      </c>
      <c r="Y571" s="1332">
        <v>0</v>
      </c>
      <c r="Z571" s="1262"/>
      <c r="AA571" s="1262"/>
      <c r="AB571" s="1262"/>
      <c r="AC571" s="1262"/>
      <c r="AD571" s="1262"/>
      <c r="AE571" s="1262"/>
      <c r="AF571" s="1262"/>
      <c r="AG571" s="1262"/>
      <c r="AH571" s="1262"/>
      <c r="AI571" s="1262"/>
      <c r="AJ571" s="1262"/>
      <c r="AK571" s="1262"/>
      <c r="AL571" s="1262"/>
      <c r="AM571" s="1262"/>
      <c r="AN571" s="1262"/>
      <c r="AO571" s="1262"/>
      <c r="AP571" s="1262"/>
      <c r="AQ571" s="1331" t="s">
        <v>204</v>
      </c>
      <c r="AR571" s="1331" t="s">
        <v>166</v>
      </c>
      <c r="AS571" s="1262"/>
      <c r="AT571" s="1262"/>
      <c r="AU571" s="1262"/>
      <c r="AV571" s="1334">
        <v>712500</v>
      </c>
      <c r="AW571" s="1270"/>
      <c r="AX571" s="1270"/>
      <c r="AY571" s="1270"/>
      <c r="AZ571" s="1270"/>
      <c r="BA571" s="1392" t="s">
        <v>1840</v>
      </c>
      <c r="BB571" s="1374"/>
      <c r="BC571" s="1270"/>
      <c r="BD571" s="1270"/>
      <c r="BE571" s="1256"/>
      <c r="BF571" s="1256"/>
      <c r="BG571" s="1256"/>
      <c r="BH571" s="1256"/>
      <c r="BI571" s="1256"/>
      <c r="BJ571" s="1256"/>
      <c r="BK571" s="1256"/>
      <c r="BL571" s="1256"/>
      <c r="BM571" s="1256"/>
      <c r="BN571" s="1256"/>
      <c r="BO571" s="1256"/>
      <c r="BP571" s="1256"/>
      <c r="BQ571" s="1256"/>
      <c r="BR571" s="1256"/>
      <c r="BS571" s="1256"/>
      <c r="BT571" s="1256"/>
      <c r="BU571" s="1256"/>
      <c r="BV571" s="1256"/>
      <c r="BW571" s="1256"/>
      <c r="BX571" s="1256"/>
      <c r="BY571" s="1256"/>
    </row>
    <row r="572" spans="1:77" s="1288" customFormat="1" ht="30" hidden="1">
      <c r="A572" s="1380"/>
      <c r="B572" s="1283"/>
      <c r="C572" s="1335" t="s">
        <v>311</v>
      </c>
      <c r="D572" s="1264"/>
      <c r="E572" s="1264"/>
      <c r="F572" s="1264"/>
      <c r="G572" s="1264"/>
      <c r="H572" s="1291"/>
      <c r="I572" s="1264"/>
      <c r="J572" s="1264"/>
      <c r="K572" s="1264"/>
      <c r="L572" s="1337" t="s">
        <v>636</v>
      </c>
      <c r="M572" s="1337"/>
      <c r="N572" s="1264"/>
      <c r="O572" s="1264"/>
      <c r="P572" s="1264"/>
      <c r="Q572" s="1264"/>
      <c r="R572" s="1336" t="s">
        <v>799</v>
      </c>
      <c r="S572" s="1336">
        <v>0</v>
      </c>
      <c r="T572" s="1342" t="s">
        <v>221</v>
      </c>
      <c r="U572" s="1336">
        <v>0</v>
      </c>
      <c r="V572" s="1365"/>
      <c r="W572" s="1336">
        <v>0</v>
      </c>
      <c r="X572" s="1336">
        <v>0</v>
      </c>
      <c r="Y572" s="1336">
        <v>0</v>
      </c>
      <c r="Z572" s="1264"/>
      <c r="AA572" s="1264"/>
      <c r="AB572" s="1264"/>
      <c r="AC572" s="1264"/>
      <c r="AD572" s="1264"/>
      <c r="AE572" s="1264"/>
      <c r="AF572" s="1264"/>
      <c r="AG572" s="1264"/>
      <c r="AH572" s="1264"/>
      <c r="AI572" s="1264"/>
      <c r="AJ572" s="1264"/>
      <c r="AK572" s="1264"/>
      <c r="AL572" s="1264"/>
      <c r="AM572" s="1264"/>
      <c r="AN572" s="1264"/>
      <c r="AO572" s="1264"/>
      <c r="AP572" s="1264"/>
      <c r="AQ572" s="1337" t="s">
        <v>204</v>
      </c>
      <c r="AR572" s="1337" t="s">
        <v>166</v>
      </c>
      <c r="AS572" s="1264"/>
      <c r="AT572" s="1264"/>
      <c r="AU572" s="1264"/>
      <c r="AV572" s="1338">
        <v>52000000</v>
      </c>
      <c r="AW572" s="1291"/>
      <c r="AX572" s="1291"/>
      <c r="AY572" s="1291"/>
      <c r="AZ572" s="1291"/>
      <c r="BA572" s="1392" t="s">
        <v>1840</v>
      </c>
      <c r="BB572" s="1375"/>
      <c r="BC572" s="1291"/>
      <c r="BD572" s="1291"/>
      <c r="BE572" s="1287"/>
      <c r="BF572" s="1287"/>
      <c r="BG572" s="1287"/>
      <c r="BH572" s="1287"/>
      <c r="BI572" s="1287"/>
      <c r="BJ572" s="1287"/>
      <c r="BK572" s="1287"/>
      <c r="BL572" s="1287"/>
      <c r="BM572" s="1287"/>
      <c r="BN572" s="1287"/>
      <c r="BO572" s="1287"/>
      <c r="BP572" s="1287"/>
      <c r="BQ572" s="1287"/>
      <c r="BR572" s="1287"/>
      <c r="BS572" s="1287"/>
      <c r="BT572" s="1287"/>
      <c r="BU572" s="1287"/>
      <c r="BV572" s="1287"/>
      <c r="BW572" s="1287"/>
      <c r="BX572" s="1287"/>
      <c r="BY572" s="1287"/>
    </row>
    <row r="573" spans="1:77" s="1257" customFormat="1" hidden="1">
      <c r="A573" s="1380"/>
      <c r="B573" s="1273"/>
      <c r="C573" s="1330" t="s">
        <v>255</v>
      </c>
      <c r="D573" s="1262"/>
      <c r="E573" s="1262"/>
      <c r="F573" s="1262"/>
      <c r="G573" s="1262"/>
      <c r="H573" s="1270" t="s">
        <v>1193</v>
      </c>
      <c r="I573" s="1262"/>
      <c r="J573" s="1262"/>
      <c r="K573" s="1262"/>
      <c r="L573" s="1331" t="s">
        <v>611</v>
      </c>
      <c r="M573" s="1331"/>
      <c r="N573" s="1262"/>
      <c r="O573" s="1262"/>
      <c r="P573" s="1262"/>
      <c r="Q573" s="1262"/>
      <c r="R573" s="1332" t="s">
        <v>145</v>
      </c>
      <c r="S573" s="1332">
        <v>0</v>
      </c>
      <c r="T573" s="1333" t="s">
        <v>222</v>
      </c>
      <c r="U573" s="1332">
        <v>0</v>
      </c>
      <c r="V573" s="1289" t="s">
        <v>145</v>
      </c>
      <c r="W573" s="1332">
        <v>0</v>
      </c>
      <c r="X573" s="1332">
        <v>0</v>
      </c>
      <c r="Y573" s="1332">
        <v>0</v>
      </c>
      <c r="Z573" s="1262"/>
      <c r="AA573" s="1262"/>
      <c r="AB573" s="1262"/>
      <c r="AC573" s="1262"/>
      <c r="AD573" s="1262"/>
      <c r="AE573" s="1262"/>
      <c r="AF573" s="1262"/>
      <c r="AG573" s="1262"/>
      <c r="AH573" s="1262"/>
      <c r="AI573" s="1262"/>
      <c r="AJ573" s="1262"/>
      <c r="AK573" s="1262"/>
      <c r="AL573" s="1262"/>
      <c r="AM573" s="1262"/>
      <c r="AN573" s="1262"/>
      <c r="AO573" s="1262"/>
      <c r="AP573" s="1262"/>
      <c r="AQ573" s="1331" t="s">
        <v>204</v>
      </c>
      <c r="AR573" s="1331" t="s">
        <v>850</v>
      </c>
      <c r="AS573" s="1262"/>
      <c r="AT573" s="1262"/>
      <c r="AU573" s="1262"/>
      <c r="AV573" s="1334">
        <v>1500000</v>
      </c>
      <c r="AW573" s="1270" t="s">
        <v>123</v>
      </c>
      <c r="AX573" s="1270"/>
      <c r="AY573" s="1270" t="s">
        <v>1599</v>
      </c>
      <c r="AZ573" s="1270" t="s">
        <v>1193</v>
      </c>
      <c r="BA573" s="1385"/>
      <c r="BB573" s="1374"/>
      <c r="BC573" s="1270"/>
      <c r="BD573" s="1270"/>
      <c r="BE573" s="1256"/>
      <c r="BF573" s="1256"/>
      <c r="BG573" s="1256"/>
      <c r="BH573" s="1256"/>
      <c r="BI573" s="1256"/>
      <c r="BJ573" s="1256"/>
      <c r="BK573" s="1256"/>
      <c r="BL573" s="1256"/>
      <c r="BM573" s="1256"/>
      <c r="BN573" s="1256"/>
      <c r="BO573" s="1256"/>
      <c r="BP573" s="1256"/>
      <c r="BQ573" s="1256"/>
      <c r="BR573" s="1256"/>
      <c r="BS573" s="1256"/>
      <c r="BT573" s="1256"/>
      <c r="BU573" s="1256"/>
      <c r="BV573" s="1256"/>
      <c r="BW573" s="1256"/>
      <c r="BX573" s="1256"/>
      <c r="BY573" s="1256"/>
    </row>
    <row r="574" spans="1:77" s="1257" customFormat="1" hidden="1">
      <c r="A574" s="1380"/>
      <c r="B574" s="1273"/>
      <c r="C574" s="1330" t="s">
        <v>283</v>
      </c>
      <c r="D574" s="1262"/>
      <c r="E574" s="1262"/>
      <c r="F574" s="1262"/>
      <c r="G574" s="1262"/>
      <c r="H574" s="1270"/>
      <c r="I574" s="1262"/>
      <c r="J574" s="1262"/>
      <c r="K574" s="1262"/>
      <c r="L574" s="1331" t="s">
        <v>609</v>
      </c>
      <c r="M574" s="1331"/>
      <c r="N574" s="1262"/>
      <c r="O574" s="1262"/>
      <c r="P574" s="1262"/>
      <c r="Q574" s="1262"/>
      <c r="R574" s="1332" t="s">
        <v>800</v>
      </c>
      <c r="S574" s="1332">
        <v>0</v>
      </c>
      <c r="T574" s="1333" t="s">
        <v>221</v>
      </c>
      <c r="U574" s="1332">
        <v>0</v>
      </c>
      <c r="V574" s="1289" t="s">
        <v>145</v>
      </c>
      <c r="W574" s="1332">
        <v>0</v>
      </c>
      <c r="X574" s="1332">
        <v>0</v>
      </c>
      <c r="Y574" s="1332">
        <v>0</v>
      </c>
      <c r="Z574" s="1262"/>
      <c r="AA574" s="1262"/>
      <c r="AB574" s="1262"/>
      <c r="AC574" s="1262"/>
      <c r="AD574" s="1262"/>
      <c r="AE574" s="1262"/>
      <c r="AF574" s="1262"/>
      <c r="AG574" s="1262"/>
      <c r="AH574" s="1262"/>
      <c r="AI574" s="1262"/>
      <c r="AJ574" s="1262"/>
      <c r="AK574" s="1262"/>
      <c r="AL574" s="1262"/>
      <c r="AM574" s="1262"/>
      <c r="AN574" s="1262"/>
      <c r="AO574" s="1262"/>
      <c r="AP574" s="1262"/>
      <c r="AQ574" s="1331" t="s">
        <v>204</v>
      </c>
      <c r="AR574" s="1331" t="s">
        <v>166</v>
      </c>
      <c r="AS574" s="1262"/>
      <c r="AT574" s="1262"/>
      <c r="AU574" s="1262"/>
      <c r="AV574" s="1334">
        <v>881250</v>
      </c>
      <c r="AW574" s="1270"/>
      <c r="AX574" s="1270"/>
      <c r="AY574" s="1270"/>
      <c r="AZ574" s="1270"/>
      <c r="BA574" s="1392" t="s">
        <v>1840</v>
      </c>
      <c r="BB574" s="1374"/>
      <c r="BC574" s="1270"/>
      <c r="BD574" s="1270"/>
      <c r="BE574" s="1256"/>
      <c r="BF574" s="1256"/>
      <c r="BG574" s="1256"/>
      <c r="BH574" s="1256"/>
      <c r="BI574" s="1256"/>
      <c r="BJ574" s="1256"/>
      <c r="BK574" s="1256"/>
      <c r="BL574" s="1256"/>
      <c r="BM574" s="1256"/>
      <c r="BN574" s="1256"/>
      <c r="BO574" s="1256"/>
      <c r="BP574" s="1256"/>
      <c r="BQ574" s="1256"/>
      <c r="BR574" s="1256"/>
      <c r="BS574" s="1256"/>
      <c r="BT574" s="1256"/>
      <c r="BU574" s="1256"/>
      <c r="BV574" s="1256"/>
      <c r="BW574" s="1256"/>
      <c r="BX574" s="1256"/>
      <c r="BY574" s="1256"/>
    </row>
    <row r="575" spans="1:77" s="1257" customFormat="1" hidden="1">
      <c r="A575" s="1380"/>
      <c r="B575" s="1273"/>
      <c r="C575" s="1330" t="s">
        <v>312</v>
      </c>
      <c r="D575" s="1262"/>
      <c r="E575" s="1262"/>
      <c r="F575" s="1262"/>
      <c r="G575" s="1262"/>
      <c r="H575" s="1270"/>
      <c r="I575" s="1262"/>
      <c r="J575" s="1262"/>
      <c r="K575" s="1262"/>
      <c r="L575" s="1331" t="s">
        <v>653</v>
      </c>
      <c r="M575" s="1331"/>
      <c r="N575" s="1262"/>
      <c r="O575" s="1262"/>
      <c r="P575" s="1262"/>
      <c r="Q575" s="1262"/>
      <c r="R575" s="1332" t="s">
        <v>801</v>
      </c>
      <c r="S575" s="1332">
        <v>0</v>
      </c>
      <c r="T575" s="1333" t="s">
        <v>221</v>
      </c>
      <c r="U575" s="1332">
        <v>0</v>
      </c>
      <c r="V575" s="1344"/>
      <c r="W575" s="1332">
        <v>0</v>
      </c>
      <c r="X575" s="1332">
        <v>0</v>
      </c>
      <c r="Y575" s="1332">
        <v>0</v>
      </c>
      <c r="Z575" s="1262"/>
      <c r="AA575" s="1262"/>
      <c r="AB575" s="1262"/>
      <c r="AC575" s="1262"/>
      <c r="AD575" s="1262"/>
      <c r="AE575" s="1262"/>
      <c r="AF575" s="1262"/>
      <c r="AG575" s="1262"/>
      <c r="AH575" s="1262"/>
      <c r="AI575" s="1262"/>
      <c r="AJ575" s="1262"/>
      <c r="AK575" s="1262"/>
      <c r="AL575" s="1262"/>
      <c r="AM575" s="1262"/>
      <c r="AN575" s="1262"/>
      <c r="AO575" s="1262"/>
      <c r="AP575" s="1262"/>
      <c r="AQ575" s="1331" t="s">
        <v>204</v>
      </c>
      <c r="AR575" s="1331" t="s">
        <v>167</v>
      </c>
      <c r="AS575" s="1262"/>
      <c r="AT575" s="1262"/>
      <c r="AU575" s="1262"/>
      <c r="AV575" s="1334">
        <v>80000000</v>
      </c>
      <c r="AW575" s="1270"/>
      <c r="AX575" s="1270"/>
      <c r="AY575" s="1270"/>
      <c r="AZ575" s="1270"/>
      <c r="BA575" s="1392" t="s">
        <v>1840</v>
      </c>
      <c r="BB575" s="1374"/>
      <c r="BC575" s="1270"/>
      <c r="BD575" s="1270"/>
      <c r="BE575" s="1256"/>
      <c r="BF575" s="1256"/>
      <c r="BG575" s="1256"/>
      <c r="BH575" s="1256"/>
      <c r="BI575" s="1256"/>
      <c r="BJ575" s="1256"/>
      <c r="BK575" s="1256"/>
      <c r="BL575" s="1256"/>
      <c r="BM575" s="1256"/>
      <c r="BN575" s="1256"/>
      <c r="BO575" s="1256"/>
      <c r="BP575" s="1256"/>
      <c r="BQ575" s="1256"/>
      <c r="BR575" s="1256"/>
      <c r="BS575" s="1256"/>
      <c r="BT575" s="1256"/>
      <c r="BU575" s="1256"/>
      <c r="BV575" s="1256"/>
      <c r="BW575" s="1256"/>
      <c r="BX575" s="1256"/>
      <c r="BY575" s="1256"/>
    </row>
    <row r="576" spans="1:77" s="1257" customFormat="1" hidden="1">
      <c r="A576" s="1380"/>
      <c r="B576" s="1273"/>
      <c r="C576" s="1330" t="s">
        <v>313</v>
      </c>
      <c r="D576" s="1262"/>
      <c r="E576" s="1262"/>
      <c r="F576" s="1262"/>
      <c r="G576" s="1262"/>
      <c r="H576" s="1270"/>
      <c r="I576" s="1262"/>
      <c r="J576" s="1262"/>
      <c r="K576" s="1262"/>
      <c r="L576" s="1331" t="s">
        <v>654</v>
      </c>
      <c r="M576" s="1331"/>
      <c r="N576" s="1262"/>
      <c r="O576" s="1262"/>
      <c r="P576" s="1262"/>
      <c r="Q576" s="1262"/>
      <c r="R576" s="1332" t="s">
        <v>802</v>
      </c>
      <c r="S576" s="1332">
        <v>0</v>
      </c>
      <c r="T576" s="1333" t="s">
        <v>221</v>
      </c>
      <c r="U576" s="1332">
        <v>0</v>
      </c>
      <c r="V576" s="1344"/>
      <c r="W576" s="1332">
        <v>0</v>
      </c>
      <c r="X576" s="1332">
        <v>0</v>
      </c>
      <c r="Y576" s="1332">
        <v>0</v>
      </c>
      <c r="Z576" s="1262"/>
      <c r="AA576" s="1262"/>
      <c r="AB576" s="1262"/>
      <c r="AC576" s="1262"/>
      <c r="AD576" s="1262"/>
      <c r="AE576" s="1262"/>
      <c r="AF576" s="1262"/>
      <c r="AG576" s="1262"/>
      <c r="AH576" s="1262"/>
      <c r="AI576" s="1262"/>
      <c r="AJ576" s="1262"/>
      <c r="AK576" s="1262"/>
      <c r="AL576" s="1262"/>
      <c r="AM576" s="1262"/>
      <c r="AN576" s="1262"/>
      <c r="AO576" s="1262"/>
      <c r="AP576" s="1262"/>
      <c r="AQ576" s="1331" t="s">
        <v>204</v>
      </c>
      <c r="AR576" s="1331" t="s">
        <v>166</v>
      </c>
      <c r="AS576" s="1262"/>
      <c r="AT576" s="1262"/>
      <c r="AU576" s="1262"/>
      <c r="AV576" s="1334">
        <v>87500</v>
      </c>
      <c r="AW576" s="1270"/>
      <c r="AX576" s="1270"/>
      <c r="AY576" s="1270"/>
      <c r="AZ576" s="1270"/>
      <c r="BA576" s="1392" t="s">
        <v>1840</v>
      </c>
      <c r="BB576" s="1374"/>
      <c r="BC576" s="1270"/>
      <c r="BD576" s="1270"/>
      <c r="BE576" s="1256"/>
      <c r="BF576" s="1256"/>
      <c r="BG576" s="1256"/>
      <c r="BH576" s="1256"/>
      <c r="BI576" s="1256"/>
      <c r="BJ576" s="1256"/>
      <c r="BK576" s="1256"/>
      <c r="BL576" s="1256"/>
      <c r="BM576" s="1256"/>
      <c r="BN576" s="1256"/>
      <c r="BO576" s="1256"/>
      <c r="BP576" s="1256"/>
      <c r="BQ576" s="1256"/>
      <c r="BR576" s="1256"/>
      <c r="BS576" s="1256"/>
      <c r="BT576" s="1256"/>
      <c r="BU576" s="1256"/>
      <c r="BV576" s="1256"/>
      <c r="BW576" s="1256"/>
      <c r="BX576" s="1256"/>
      <c r="BY576" s="1256"/>
    </row>
    <row r="577" spans="1:77" s="1257" customFormat="1" hidden="1">
      <c r="A577" s="1380"/>
      <c r="B577" s="1273"/>
      <c r="C577" s="1330" t="s">
        <v>258</v>
      </c>
      <c r="D577" s="1262"/>
      <c r="E577" s="1262"/>
      <c r="F577" s="1262"/>
      <c r="G577" s="1262"/>
      <c r="H577" s="1270"/>
      <c r="I577" s="1262"/>
      <c r="J577" s="1262"/>
      <c r="K577" s="1262"/>
      <c r="L577" s="1331" t="s">
        <v>614</v>
      </c>
      <c r="M577" s="1331"/>
      <c r="N577" s="1262"/>
      <c r="O577" s="1262"/>
      <c r="P577" s="1262"/>
      <c r="Q577" s="1262"/>
      <c r="R577" s="1332" t="s">
        <v>803</v>
      </c>
      <c r="S577" s="1332">
        <v>0</v>
      </c>
      <c r="T577" s="1333" t="s">
        <v>221</v>
      </c>
      <c r="U577" s="1332">
        <v>0</v>
      </c>
      <c r="V577" s="1289" t="s">
        <v>145</v>
      </c>
      <c r="W577" s="1332">
        <v>0</v>
      </c>
      <c r="X577" s="1332">
        <v>0</v>
      </c>
      <c r="Y577" s="1332">
        <v>0</v>
      </c>
      <c r="Z577" s="1262"/>
      <c r="AA577" s="1262"/>
      <c r="AB577" s="1262"/>
      <c r="AC577" s="1262"/>
      <c r="AD577" s="1262"/>
      <c r="AE577" s="1262"/>
      <c r="AF577" s="1262"/>
      <c r="AG577" s="1262"/>
      <c r="AH577" s="1262"/>
      <c r="AI577" s="1262"/>
      <c r="AJ577" s="1262"/>
      <c r="AK577" s="1262"/>
      <c r="AL577" s="1262"/>
      <c r="AM577" s="1262"/>
      <c r="AN577" s="1262"/>
      <c r="AO577" s="1262"/>
      <c r="AP577" s="1262"/>
      <c r="AQ577" s="1331" t="s">
        <v>204</v>
      </c>
      <c r="AR577" s="1331" t="s">
        <v>240</v>
      </c>
      <c r="AS577" s="1262"/>
      <c r="AT577" s="1262"/>
      <c r="AU577" s="1262"/>
      <c r="AV577" s="1334">
        <v>70000</v>
      </c>
      <c r="AW577" s="1270"/>
      <c r="AX577" s="1270"/>
      <c r="AY577" s="1270"/>
      <c r="AZ577" s="1270"/>
      <c r="BA577" s="1392" t="s">
        <v>1840</v>
      </c>
      <c r="BB577" s="1374"/>
      <c r="BC577" s="1270"/>
      <c r="BD577" s="1270"/>
      <c r="BE577" s="1256"/>
      <c r="BF577" s="1256"/>
      <c r="BG577" s="1256"/>
      <c r="BH577" s="1256"/>
      <c r="BI577" s="1256"/>
      <c r="BJ577" s="1256"/>
      <c r="BK577" s="1256"/>
      <c r="BL577" s="1256"/>
      <c r="BM577" s="1256"/>
      <c r="BN577" s="1256"/>
      <c r="BO577" s="1256"/>
      <c r="BP577" s="1256"/>
      <c r="BQ577" s="1256"/>
      <c r="BR577" s="1256"/>
      <c r="BS577" s="1256"/>
      <c r="BT577" s="1256"/>
      <c r="BU577" s="1256"/>
      <c r="BV577" s="1256"/>
      <c r="BW577" s="1256"/>
      <c r="BX577" s="1256"/>
      <c r="BY577" s="1256"/>
    </row>
    <row r="578" spans="1:77" s="1257" customFormat="1" ht="30" hidden="1">
      <c r="A578" s="1380"/>
      <c r="B578" s="1273"/>
      <c r="C578" s="1330" t="s">
        <v>314</v>
      </c>
      <c r="D578" s="1262"/>
      <c r="E578" s="1262"/>
      <c r="F578" s="1262"/>
      <c r="G578" s="1262"/>
      <c r="H578" s="1270"/>
      <c r="I578" s="1262"/>
      <c r="J578" s="1262"/>
      <c r="K578" s="1262"/>
      <c r="L578" s="1331" t="s">
        <v>639</v>
      </c>
      <c r="M578" s="1331"/>
      <c r="N578" s="1262"/>
      <c r="O578" s="1262"/>
      <c r="P578" s="1262"/>
      <c r="Q578" s="1262"/>
      <c r="R578" s="1332" t="s">
        <v>793</v>
      </c>
      <c r="S578" s="1332">
        <v>0</v>
      </c>
      <c r="T578" s="1333" t="s">
        <v>223</v>
      </c>
      <c r="U578" s="1332">
        <v>0</v>
      </c>
      <c r="V578" s="1344"/>
      <c r="W578" s="1332">
        <v>0</v>
      </c>
      <c r="X578" s="1332">
        <v>0</v>
      </c>
      <c r="Y578" s="1332">
        <v>0</v>
      </c>
      <c r="Z578" s="1262"/>
      <c r="AA578" s="1262"/>
      <c r="AB578" s="1262"/>
      <c r="AC578" s="1262"/>
      <c r="AD578" s="1262"/>
      <c r="AE578" s="1262"/>
      <c r="AF578" s="1262"/>
      <c r="AG578" s="1262"/>
      <c r="AH578" s="1262"/>
      <c r="AI578" s="1262"/>
      <c r="AJ578" s="1262"/>
      <c r="AK578" s="1262"/>
      <c r="AL578" s="1262"/>
      <c r="AM578" s="1262"/>
      <c r="AN578" s="1262"/>
      <c r="AO578" s="1262"/>
      <c r="AP578" s="1262"/>
      <c r="AQ578" s="1331" t="s">
        <v>204</v>
      </c>
      <c r="AR578" s="1331" t="s">
        <v>166</v>
      </c>
      <c r="AS578" s="1262"/>
      <c r="AT578" s="1262"/>
      <c r="AU578" s="1262"/>
      <c r="AV578" s="1334">
        <v>750000</v>
      </c>
      <c r="AW578" s="1270"/>
      <c r="AX578" s="1270"/>
      <c r="AY578" s="1270"/>
      <c r="AZ578" s="1270"/>
      <c r="BA578" s="1392" t="s">
        <v>1840</v>
      </c>
      <c r="BB578" s="1374"/>
      <c r="BC578" s="1270"/>
      <c r="BD578" s="1270"/>
      <c r="BE578" s="1256"/>
      <c r="BF578" s="1256"/>
      <c r="BG578" s="1256"/>
      <c r="BH578" s="1256"/>
      <c r="BI578" s="1256"/>
      <c r="BJ578" s="1256"/>
      <c r="BK578" s="1256"/>
      <c r="BL578" s="1256"/>
      <c r="BM578" s="1256"/>
      <c r="BN578" s="1256"/>
      <c r="BO578" s="1256"/>
      <c r="BP578" s="1256"/>
      <c r="BQ578" s="1256"/>
      <c r="BR578" s="1256"/>
      <c r="BS578" s="1256"/>
      <c r="BT578" s="1256"/>
      <c r="BU578" s="1256"/>
      <c r="BV578" s="1256"/>
      <c r="BW578" s="1256"/>
      <c r="BX578" s="1256"/>
      <c r="BY578" s="1256"/>
    </row>
    <row r="579" spans="1:77" s="1257" customFormat="1" hidden="1">
      <c r="A579" s="1380"/>
      <c r="B579" s="1273"/>
      <c r="C579" s="1330" t="s">
        <v>315</v>
      </c>
      <c r="D579" s="1262"/>
      <c r="E579" s="1262"/>
      <c r="F579" s="1262"/>
      <c r="G579" s="1262"/>
      <c r="H579" s="1270"/>
      <c r="I579" s="1262"/>
      <c r="J579" s="1262"/>
      <c r="K579" s="1262"/>
      <c r="L579" s="1331" t="s">
        <v>620</v>
      </c>
      <c r="M579" s="1331"/>
      <c r="N579" s="1262"/>
      <c r="O579" s="1262"/>
      <c r="P579" s="1262"/>
      <c r="Q579" s="1262"/>
      <c r="R579" s="1332" t="s">
        <v>804</v>
      </c>
      <c r="S579" s="1332">
        <v>0</v>
      </c>
      <c r="T579" s="1333" t="s">
        <v>223</v>
      </c>
      <c r="U579" s="1332">
        <v>0</v>
      </c>
      <c r="V579" s="1289" t="s">
        <v>145</v>
      </c>
      <c r="W579" s="1332">
        <v>0</v>
      </c>
      <c r="X579" s="1332">
        <v>0</v>
      </c>
      <c r="Y579" s="1332">
        <v>0</v>
      </c>
      <c r="Z579" s="1262"/>
      <c r="AA579" s="1262"/>
      <c r="AB579" s="1262"/>
      <c r="AC579" s="1262"/>
      <c r="AD579" s="1262"/>
      <c r="AE579" s="1262"/>
      <c r="AF579" s="1262"/>
      <c r="AG579" s="1262"/>
      <c r="AH579" s="1262"/>
      <c r="AI579" s="1262"/>
      <c r="AJ579" s="1262"/>
      <c r="AK579" s="1262"/>
      <c r="AL579" s="1262"/>
      <c r="AM579" s="1262"/>
      <c r="AN579" s="1262"/>
      <c r="AO579" s="1262"/>
      <c r="AP579" s="1262"/>
      <c r="AQ579" s="1331" t="s">
        <v>204</v>
      </c>
      <c r="AR579" s="1331" t="s">
        <v>164</v>
      </c>
      <c r="AS579" s="1262"/>
      <c r="AT579" s="1262"/>
      <c r="AU579" s="1262"/>
      <c r="AV579" s="1334">
        <v>800000</v>
      </c>
      <c r="AW579" s="1270"/>
      <c r="AX579" s="1270"/>
      <c r="AY579" s="1270"/>
      <c r="AZ579" s="1270"/>
      <c r="BA579" s="1392" t="s">
        <v>1840</v>
      </c>
      <c r="BB579" s="1374"/>
      <c r="BC579" s="1270"/>
      <c r="BD579" s="1270"/>
      <c r="BE579" s="1256"/>
      <c r="BF579" s="1256"/>
      <c r="BG579" s="1256"/>
      <c r="BH579" s="1256"/>
      <c r="BI579" s="1256"/>
      <c r="BJ579" s="1256"/>
      <c r="BK579" s="1256"/>
      <c r="BL579" s="1256"/>
      <c r="BM579" s="1256"/>
      <c r="BN579" s="1256"/>
      <c r="BO579" s="1256"/>
      <c r="BP579" s="1256"/>
      <c r="BQ579" s="1256"/>
      <c r="BR579" s="1256"/>
      <c r="BS579" s="1256"/>
      <c r="BT579" s="1256"/>
      <c r="BU579" s="1256"/>
      <c r="BV579" s="1256"/>
      <c r="BW579" s="1256"/>
      <c r="BX579" s="1256"/>
      <c r="BY579" s="1256"/>
    </row>
    <row r="580" spans="1:77" s="1257" customFormat="1" hidden="1">
      <c r="A580" s="1380"/>
      <c r="B580" s="1273"/>
      <c r="C580" s="1330" t="s">
        <v>316</v>
      </c>
      <c r="D580" s="1262"/>
      <c r="E580" s="1262"/>
      <c r="F580" s="1262"/>
      <c r="G580" s="1262"/>
      <c r="H580" s="1270" t="s">
        <v>1193</v>
      </c>
      <c r="I580" s="1262"/>
      <c r="J580" s="1262"/>
      <c r="K580" s="1262"/>
      <c r="L580" s="1331" t="s">
        <v>655</v>
      </c>
      <c r="M580" s="1331"/>
      <c r="N580" s="1262"/>
      <c r="O580" s="1262"/>
      <c r="P580" s="1262"/>
      <c r="Q580" s="1262"/>
      <c r="R580" s="1332" t="s">
        <v>805</v>
      </c>
      <c r="S580" s="1332">
        <v>0</v>
      </c>
      <c r="T580" s="1333" t="s">
        <v>220</v>
      </c>
      <c r="U580" s="1332">
        <v>0</v>
      </c>
      <c r="V580" s="1289" t="s">
        <v>145</v>
      </c>
      <c r="W580" s="1332">
        <v>0</v>
      </c>
      <c r="X580" s="1332">
        <v>0</v>
      </c>
      <c r="Y580" s="1332">
        <v>0</v>
      </c>
      <c r="Z580" s="1262"/>
      <c r="AA580" s="1262"/>
      <c r="AB580" s="1262"/>
      <c r="AC580" s="1262"/>
      <c r="AD580" s="1262"/>
      <c r="AE580" s="1262"/>
      <c r="AF580" s="1262"/>
      <c r="AG580" s="1262"/>
      <c r="AH580" s="1262"/>
      <c r="AI580" s="1262"/>
      <c r="AJ580" s="1262"/>
      <c r="AK580" s="1262"/>
      <c r="AL580" s="1262"/>
      <c r="AM580" s="1262"/>
      <c r="AN580" s="1262"/>
      <c r="AO580" s="1262"/>
      <c r="AP580" s="1262"/>
      <c r="AQ580" s="1331" t="s">
        <v>204</v>
      </c>
      <c r="AR580" s="1331" t="s">
        <v>850</v>
      </c>
      <c r="AS580" s="1262"/>
      <c r="AT580" s="1262"/>
      <c r="AU580" s="1262"/>
      <c r="AV580" s="1334">
        <v>180000</v>
      </c>
      <c r="AW580" s="1270" t="s">
        <v>123</v>
      </c>
      <c r="AX580" s="1270"/>
      <c r="AY580" s="1270" t="s">
        <v>1810</v>
      </c>
      <c r="AZ580" s="1270" t="s">
        <v>1193</v>
      </c>
      <c r="BA580" s="1385"/>
      <c r="BB580" s="1374"/>
      <c r="BC580" s="1270"/>
      <c r="BD580" s="1270"/>
      <c r="BE580" s="1256"/>
      <c r="BF580" s="1256"/>
      <c r="BG580" s="1256"/>
      <c r="BH580" s="1256"/>
      <c r="BI580" s="1256"/>
      <c r="BJ580" s="1256"/>
      <c r="BK580" s="1256"/>
      <c r="BL580" s="1256"/>
      <c r="BM580" s="1256"/>
      <c r="BN580" s="1256"/>
      <c r="BO580" s="1256"/>
      <c r="BP580" s="1256"/>
      <c r="BQ580" s="1256"/>
      <c r="BR580" s="1256"/>
      <c r="BS580" s="1256"/>
      <c r="BT580" s="1256"/>
      <c r="BU580" s="1256"/>
      <c r="BV580" s="1256"/>
      <c r="BW580" s="1256"/>
      <c r="BX580" s="1256"/>
      <c r="BY580" s="1256"/>
    </row>
    <row r="581" spans="1:77" s="1257" customFormat="1" hidden="1">
      <c r="A581" s="1380"/>
      <c r="B581" s="1273"/>
      <c r="C581" s="1330" t="s">
        <v>317</v>
      </c>
      <c r="D581" s="1262"/>
      <c r="E581" s="1262"/>
      <c r="F581" s="1262"/>
      <c r="G581" s="1262"/>
      <c r="H581" s="1270" t="s">
        <v>1193</v>
      </c>
      <c r="I581" s="1262"/>
      <c r="J581" s="1262"/>
      <c r="K581" s="1262"/>
      <c r="L581" s="1331" t="s">
        <v>656</v>
      </c>
      <c r="M581" s="1331"/>
      <c r="N581" s="1262"/>
      <c r="O581" s="1262"/>
      <c r="P581" s="1262"/>
      <c r="Q581" s="1262"/>
      <c r="R581" s="1332" t="s">
        <v>789</v>
      </c>
      <c r="S581" s="1332">
        <v>0</v>
      </c>
      <c r="T581" s="1333" t="s">
        <v>234</v>
      </c>
      <c r="U581" s="1332">
        <v>0</v>
      </c>
      <c r="V581" s="1289" t="s">
        <v>145</v>
      </c>
      <c r="W581" s="1332">
        <v>0</v>
      </c>
      <c r="X581" s="1332">
        <v>0</v>
      </c>
      <c r="Y581" s="1332">
        <v>0</v>
      </c>
      <c r="Z581" s="1262"/>
      <c r="AA581" s="1262"/>
      <c r="AB581" s="1262"/>
      <c r="AC581" s="1262"/>
      <c r="AD581" s="1262"/>
      <c r="AE581" s="1262"/>
      <c r="AF581" s="1262"/>
      <c r="AG581" s="1262"/>
      <c r="AH581" s="1262"/>
      <c r="AI581" s="1262"/>
      <c r="AJ581" s="1262"/>
      <c r="AK581" s="1262"/>
      <c r="AL581" s="1262"/>
      <c r="AM581" s="1262"/>
      <c r="AN581" s="1262"/>
      <c r="AO581" s="1262"/>
      <c r="AP581" s="1262"/>
      <c r="AQ581" s="1331" t="s">
        <v>204</v>
      </c>
      <c r="AR581" s="1331" t="s">
        <v>850</v>
      </c>
      <c r="AS581" s="1262"/>
      <c r="AT581" s="1262"/>
      <c r="AU581" s="1262"/>
      <c r="AV581" s="1334">
        <v>900000</v>
      </c>
      <c r="AW581" s="1270" t="s">
        <v>123</v>
      </c>
      <c r="AX581" s="1270"/>
      <c r="AY581" s="1270" t="s">
        <v>1811</v>
      </c>
      <c r="AZ581" s="1270" t="s">
        <v>1193</v>
      </c>
      <c r="BA581" s="1385"/>
      <c r="BB581" s="1374"/>
      <c r="BC581" s="1270"/>
      <c r="BD581" s="1270"/>
      <c r="BE581" s="1256"/>
      <c r="BF581" s="1256"/>
      <c r="BG581" s="1256"/>
      <c r="BH581" s="1256"/>
      <c r="BI581" s="1256"/>
      <c r="BJ581" s="1256"/>
      <c r="BK581" s="1256"/>
      <c r="BL581" s="1256"/>
      <c r="BM581" s="1256"/>
      <c r="BN581" s="1256"/>
      <c r="BO581" s="1256"/>
      <c r="BP581" s="1256"/>
      <c r="BQ581" s="1256"/>
      <c r="BR581" s="1256"/>
      <c r="BS581" s="1256"/>
      <c r="BT581" s="1256"/>
      <c r="BU581" s="1256"/>
      <c r="BV581" s="1256"/>
      <c r="BW581" s="1256"/>
      <c r="BX581" s="1256"/>
      <c r="BY581" s="1256"/>
    </row>
    <row r="582" spans="1:77" s="1257" customFormat="1" hidden="1">
      <c r="A582" s="1380"/>
      <c r="B582" s="1273"/>
      <c r="C582" s="1330" t="s">
        <v>317</v>
      </c>
      <c r="D582" s="1262"/>
      <c r="E582" s="1262"/>
      <c r="F582" s="1262"/>
      <c r="G582" s="1262"/>
      <c r="H582" s="1270"/>
      <c r="I582" s="1262"/>
      <c r="J582" s="1262"/>
      <c r="K582" s="1262"/>
      <c r="L582" s="1331" t="s">
        <v>656</v>
      </c>
      <c r="M582" s="1331"/>
      <c r="N582" s="1262"/>
      <c r="O582" s="1262"/>
      <c r="P582" s="1262"/>
      <c r="Q582" s="1262"/>
      <c r="R582" s="1332" t="s">
        <v>145</v>
      </c>
      <c r="S582" s="1332">
        <v>0</v>
      </c>
      <c r="T582" s="1333" t="s">
        <v>234</v>
      </c>
      <c r="U582" s="1332">
        <v>0</v>
      </c>
      <c r="V582" s="1289" t="s">
        <v>145</v>
      </c>
      <c r="W582" s="1332">
        <v>0</v>
      </c>
      <c r="X582" s="1332">
        <v>0</v>
      </c>
      <c r="Y582" s="1332">
        <v>0</v>
      </c>
      <c r="Z582" s="1262"/>
      <c r="AA582" s="1262"/>
      <c r="AB582" s="1262"/>
      <c r="AC582" s="1262"/>
      <c r="AD582" s="1262"/>
      <c r="AE582" s="1262"/>
      <c r="AF582" s="1262"/>
      <c r="AG582" s="1262"/>
      <c r="AH582" s="1262"/>
      <c r="AI582" s="1262"/>
      <c r="AJ582" s="1262"/>
      <c r="AK582" s="1262"/>
      <c r="AL582" s="1262"/>
      <c r="AM582" s="1262"/>
      <c r="AN582" s="1262"/>
      <c r="AO582" s="1262"/>
      <c r="AP582" s="1262"/>
      <c r="AQ582" s="1331" t="s">
        <v>204</v>
      </c>
      <c r="AR582" s="1331" t="s">
        <v>850</v>
      </c>
      <c r="AS582" s="1262"/>
      <c r="AT582" s="1262"/>
      <c r="AU582" s="1262"/>
      <c r="AV582" s="1334">
        <v>900000</v>
      </c>
      <c r="AW582" s="1270"/>
      <c r="AX582" s="1270"/>
      <c r="AY582" s="1270"/>
      <c r="AZ582" s="1270"/>
      <c r="BA582" s="1392" t="s">
        <v>1840</v>
      </c>
      <c r="BB582" s="1374"/>
      <c r="BC582" s="1270"/>
      <c r="BD582" s="1270"/>
      <c r="BE582" s="1256"/>
      <c r="BF582" s="1256"/>
      <c r="BG582" s="1256"/>
      <c r="BH582" s="1256"/>
      <c r="BI582" s="1256"/>
      <c r="BJ582" s="1256"/>
      <c r="BK582" s="1256"/>
      <c r="BL582" s="1256"/>
      <c r="BM582" s="1256"/>
      <c r="BN582" s="1256"/>
      <c r="BO582" s="1256"/>
      <c r="BP582" s="1256"/>
      <c r="BQ582" s="1256"/>
      <c r="BR582" s="1256"/>
      <c r="BS582" s="1256"/>
      <c r="BT582" s="1256"/>
      <c r="BU582" s="1256"/>
      <c r="BV582" s="1256"/>
      <c r="BW582" s="1256"/>
      <c r="BX582" s="1256"/>
      <c r="BY582" s="1256"/>
    </row>
    <row r="583" spans="1:77" s="1257" customFormat="1" hidden="1">
      <c r="A583" s="1380"/>
      <c r="B583" s="1273"/>
      <c r="C583" s="1330" t="s">
        <v>318</v>
      </c>
      <c r="D583" s="1262"/>
      <c r="E583" s="1262"/>
      <c r="F583" s="1262"/>
      <c r="G583" s="1262"/>
      <c r="H583" s="1270" t="s">
        <v>1193</v>
      </c>
      <c r="I583" s="1262"/>
      <c r="J583" s="1262"/>
      <c r="K583" s="1262"/>
      <c r="L583" s="1331" t="s">
        <v>657</v>
      </c>
      <c r="M583" s="1331"/>
      <c r="N583" s="1262"/>
      <c r="O583" s="1262"/>
      <c r="P583" s="1262"/>
      <c r="Q583" s="1262"/>
      <c r="R583" s="1332" t="s">
        <v>145</v>
      </c>
      <c r="S583" s="1332">
        <v>0</v>
      </c>
      <c r="T583" s="1333" t="s">
        <v>221</v>
      </c>
      <c r="U583" s="1332">
        <v>0</v>
      </c>
      <c r="V583" s="1289" t="s">
        <v>145</v>
      </c>
      <c r="W583" s="1332">
        <v>0</v>
      </c>
      <c r="X583" s="1332">
        <v>0</v>
      </c>
      <c r="Y583" s="1332">
        <v>0</v>
      </c>
      <c r="Z583" s="1262"/>
      <c r="AA583" s="1262"/>
      <c r="AB583" s="1262"/>
      <c r="AC583" s="1262"/>
      <c r="AD583" s="1262"/>
      <c r="AE583" s="1262"/>
      <c r="AF583" s="1262"/>
      <c r="AG583" s="1262"/>
      <c r="AH583" s="1262"/>
      <c r="AI583" s="1262"/>
      <c r="AJ583" s="1262"/>
      <c r="AK583" s="1262"/>
      <c r="AL583" s="1262"/>
      <c r="AM583" s="1262"/>
      <c r="AN583" s="1262"/>
      <c r="AO583" s="1262"/>
      <c r="AP583" s="1262"/>
      <c r="AQ583" s="1331" t="s">
        <v>204</v>
      </c>
      <c r="AR583" s="1331" t="s">
        <v>850</v>
      </c>
      <c r="AS583" s="1262"/>
      <c r="AT583" s="1262"/>
      <c r="AU583" s="1262"/>
      <c r="AV583" s="1334">
        <v>900000</v>
      </c>
      <c r="AW583" s="1270" t="s">
        <v>123</v>
      </c>
      <c r="AX583" s="1270"/>
      <c r="AY583" s="1270" t="s">
        <v>1809</v>
      </c>
      <c r="AZ583" s="1270" t="s">
        <v>1193</v>
      </c>
      <c r="BA583" s="1385"/>
      <c r="BB583" s="1374"/>
      <c r="BC583" s="1270"/>
      <c r="BD583" s="1270"/>
      <c r="BE583" s="1256"/>
      <c r="BF583" s="1256"/>
      <c r="BG583" s="1256"/>
      <c r="BH583" s="1256"/>
      <c r="BI583" s="1256"/>
      <c r="BJ583" s="1256"/>
      <c r="BK583" s="1256"/>
      <c r="BL583" s="1256"/>
      <c r="BM583" s="1256"/>
      <c r="BN583" s="1256"/>
      <c r="BO583" s="1256"/>
      <c r="BP583" s="1256"/>
      <c r="BQ583" s="1256"/>
      <c r="BR583" s="1256"/>
      <c r="BS583" s="1256"/>
      <c r="BT583" s="1256"/>
      <c r="BU583" s="1256"/>
      <c r="BV583" s="1256"/>
      <c r="BW583" s="1256"/>
      <c r="BX583" s="1256"/>
      <c r="BY583" s="1256"/>
    </row>
    <row r="584" spans="1:77" s="1257" customFormat="1" hidden="1">
      <c r="A584" s="1380"/>
      <c r="B584" s="1273"/>
      <c r="C584" s="1330" t="s">
        <v>319</v>
      </c>
      <c r="D584" s="1262"/>
      <c r="E584" s="1262"/>
      <c r="F584" s="1262"/>
      <c r="G584" s="1262"/>
      <c r="H584" s="1270" t="s">
        <v>1193</v>
      </c>
      <c r="I584" s="1262"/>
      <c r="J584" s="1262"/>
      <c r="K584" s="1262"/>
      <c r="L584" s="1331" t="s">
        <v>642</v>
      </c>
      <c r="M584" s="1331"/>
      <c r="N584" s="1262"/>
      <c r="O584" s="1262"/>
      <c r="P584" s="1262"/>
      <c r="Q584" s="1262"/>
      <c r="R584" s="1332" t="s">
        <v>145</v>
      </c>
      <c r="S584" s="1332">
        <v>0</v>
      </c>
      <c r="T584" s="1333" t="s">
        <v>235</v>
      </c>
      <c r="U584" s="1332">
        <v>0</v>
      </c>
      <c r="V584" s="1289" t="s">
        <v>145</v>
      </c>
      <c r="W584" s="1332">
        <v>0</v>
      </c>
      <c r="X584" s="1332">
        <v>0</v>
      </c>
      <c r="Y584" s="1332">
        <v>0</v>
      </c>
      <c r="Z584" s="1262"/>
      <c r="AA584" s="1262"/>
      <c r="AB584" s="1262"/>
      <c r="AC584" s="1262"/>
      <c r="AD584" s="1262"/>
      <c r="AE584" s="1262"/>
      <c r="AF584" s="1262"/>
      <c r="AG584" s="1262"/>
      <c r="AH584" s="1262"/>
      <c r="AI584" s="1262"/>
      <c r="AJ584" s="1262"/>
      <c r="AK584" s="1262"/>
      <c r="AL584" s="1262"/>
      <c r="AM584" s="1262"/>
      <c r="AN584" s="1262"/>
      <c r="AO584" s="1262"/>
      <c r="AP584" s="1262"/>
      <c r="AQ584" s="1331" t="s">
        <v>204</v>
      </c>
      <c r="AR584" s="1331" t="s">
        <v>850</v>
      </c>
      <c r="AS584" s="1262"/>
      <c r="AT584" s="1262"/>
      <c r="AU584" s="1262"/>
      <c r="AV584" s="1334">
        <v>2025000</v>
      </c>
      <c r="AW584" s="1270" t="s">
        <v>123</v>
      </c>
      <c r="AX584" s="1270"/>
      <c r="AY584" s="1270" t="s">
        <v>1803</v>
      </c>
      <c r="AZ584" s="1270" t="s">
        <v>1193</v>
      </c>
      <c r="BA584" s="1385"/>
      <c r="BB584" s="1374"/>
      <c r="BC584" s="1270"/>
      <c r="BD584" s="1270"/>
      <c r="BE584" s="1256"/>
      <c r="BF584" s="1256"/>
      <c r="BG584" s="1256"/>
      <c r="BH584" s="1256"/>
      <c r="BI584" s="1256"/>
      <c r="BJ584" s="1256"/>
      <c r="BK584" s="1256"/>
      <c r="BL584" s="1256"/>
      <c r="BM584" s="1256"/>
      <c r="BN584" s="1256"/>
      <c r="BO584" s="1256"/>
      <c r="BP584" s="1256"/>
      <c r="BQ584" s="1256"/>
      <c r="BR584" s="1256"/>
      <c r="BS584" s="1256"/>
      <c r="BT584" s="1256"/>
      <c r="BU584" s="1256"/>
      <c r="BV584" s="1256"/>
      <c r="BW584" s="1256"/>
      <c r="BX584" s="1256"/>
      <c r="BY584" s="1256"/>
    </row>
    <row r="585" spans="1:77" s="1257" customFormat="1" hidden="1">
      <c r="A585" s="1380"/>
      <c r="B585" s="1273"/>
      <c r="C585" s="1330" t="s">
        <v>320</v>
      </c>
      <c r="D585" s="1262"/>
      <c r="E585" s="1262"/>
      <c r="F585" s="1262"/>
      <c r="G585" s="1262"/>
      <c r="H585" s="1270" t="s">
        <v>1193</v>
      </c>
      <c r="I585" s="1262"/>
      <c r="J585" s="1262"/>
      <c r="K585" s="1262"/>
      <c r="L585" s="1331" t="s">
        <v>658</v>
      </c>
      <c r="M585" s="1331"/>
      <c r="N585" s="1262"/>
      <c r="O585" s="1262"/>
      <c r="P585" s="1262"/>
      <c r="Q585" s="1262"/>
      <c r="R585" s="1332" t="s">
        <v>145</v>
      </c>
      <c r="S585" s="1332">
        <v>0</v>
      </c>
      <c r="T585" s="1333" t="s">
        <v>235</v>
      </c>
      <c r="U585" s="1332">
        <v>0</v>
      </c>
      <c r="V585" s="1289" t="s">
        <v>145</v>
      </c>
      <c r="W585" s="1332">
        <v>0</v>
      </c>
      <c r="X585" s="1332">
        <v>0</v>
      </c>
      <c r="Y585" s="1332">
        <v>0</v>
      </c>
      <c r="Z585" s="1262"/>
      <c r="AA585" s="1262"/>
      <c r="AB585" s="1262"/>
      <c r="AC585" s="1262"/>
      <c r="AD585" s="1262"/>
      <c r="AE585" s="1262"/>
      <c r="AF585" s="1262"/>
      <c r="AG585" s="1262"/>
      <c r="AH585" s="1262"/>
      <c r="AI585" s="1262"/>
      <c r="AJ585" s="1262"/>
      <c r="AK585" s="1262"/>
      <c r="AL585" s="1262"/>
      <c r="AM585" s="1262"/>
      <c r="AN585" s="1262"/>
      <c r="AO585" s="1262"/>
      <c r="AP585" s="1262"/>
      <c r="AQ585" s="1331" t="s">
        <v>204</v>
      </c>
      <c r="AR585" s="1331" t="s">
        <v>850</v>
      </c>
      <c r="AS585" s="1262"/>
      <c r="AT585" s="1262"/>
      <c r="AU585" s="1262"/>
      <c r="AV585" s="1334">
        <v>360000</v>
      </c>
      <c r="AW585" s="1270" t="s">
        <v>123</v>
      </c>
      <c r="AX585" s="1270"/>
      <c r="AY585" s="1270" t="s">
        <v>1804</v>
      </c>
      <c r="AZ585" s="1270" t="s">
        <v>1193</v>
      </c>
      <c r="BA585" s="1385"/>
      <c r="BB585" s="1374"/>
      <c r="BC585" s="1270"/>
      <c r="BD585" s="1270"/>
      <c r="BE585" s="1256"/>
      <c r="BF585" s="1256"/>
      <c r="BG585" s="1256"/>
      <c r="BH585" s="1256"/>
      <c r="BI585" s="1256"/>
      <c r="BJ585" s="1256"/>
      <c r="BK585" s="1256"/>
      <c r="BL585" s="1256"/>
      <c r="BM585" s="1256"/>
      <c r="BN585" s="1256"/>
      <c r="BO585" s="1256"/>
      <c r="BP585" s="1256"/>
      <c r="BQ585" s="1256"/>
      <c r="BR585" s="1256"/>
      <c r="BS585" s="1256"/>
      <c r="BT585" s="1256"/>
      <c r="BU585" s="1256"/>
      <c r="BV585" s="1256"/>
      <c r="BW585" s="1256"/>
      <c r="BX585" s="1256"/>
      <c r="BY585" s="1256"/>
    </row>
    <row r="586" spans="1:77" s="1256" customFormat="1" hidden="1">
      <c r="A586" s="1380"/>
      <c r="B586" s="1273"/>
      <c r="C586" s="1330" t="s">
        <v>321</v>
      </c>
      <c r="D586" s="1262"/>
      <c r="E586" s="1262"/>
      <c r="F586" s="1262"/>
      <c r="G586" s="1262"/>
      <c r="H586" s="1270" t="s">
        <v>1193</v>
      </c>
      <c r="I586" s="1262"/>
      <c r="J586" s="1262"/>
      <c r="K586" s="1262"/>
      <c r="L586" s="1331" t="s">
        <v>623</v>
      </c>
      <c r="M586" s="1331"/>
      <c r="N586" s="1262"/>
      <c r="O586" s="1262"/>
      <c r="P586" s="1262"/>
      <c r="Q586" s="1262"/>
      <c r="R586" s="1332" t="s">
        <v>145</v>
      </c>
      <c r="S586" s="1332">
        <v>0</v>
      </c>
      <c r="T586" s="1333" t="s">
        <v>235</v>
      </c>
      <c r="U586" s="1332">
        <v>0</v>
      </c>
      <c r="V586" s="1289" t="s">
        <v>145</v>
      </c>
      <c r="W586" s="1332">
        <v>0</v>
      </c>
      <c r="X586" s="1332">
        <v>0</v>
      </c>
      <c r="Y586" s="1332">
        <v>0</v>
      </c>
      <c r="Z586" s="1262"/>
      <c r="AA586" s="1262"/>
      <c r="AB586" s="1262"/>
      <c r="AC586" s="1262"/>
      <c r="AD586" s="1262"/>
      <c r="AE586" s="1262"/>
      <c r="AF586" s="1262"/>
      <c r="AG586" s="1262"/>
      <c r="AH586" s="1262"/>
      <c r="AI586" s="1262"/>
      <c r="AJ586" s="1262"/>
      <c r="AK586" s="1262"/>
      <c r="AL586" s="1262"/>
      <c r="AM586" s="1262"/>
      <c r="AN586" s="1262"/>
      <c r="AO586" s="1262"/>
      <c r="AP586" s="1262"/>
      <c r="AQ586" s="1331" t="s">
        <v>204</v>
      </c>
      <c r="AR586" s="1331" t="s">
        <v>850</v>
      </c>
      <c r="AS586" s="1262"/>
      <c r="AT586" s="1262"/>
      <c r="AU586" s="1262"/>
      <c r="AV586" s="1334">
        <v>450000</v>
      </c>
      <c r="AW586" s="1270" t="s">
        <v>123</v>
      </c>
      <c r="AX586" s="1270"/>
      <c r="AY586" s="1270" t="s">
        <v>1803</v>
      </c>
      <c r="AZ586" s="1270" t="s">
        <v>1193</v>
      </c>
      <c r="BA586" s="1385"/>
      <c r="BB586" s="1374"/>
      <c r="BC586" s="1270"/>
      <c r="BD586" s="1270"/>
    </row>
    <row r="587" spans="1:77" s="1256" customFormat="1" hidden="1">
      <c r="A587" s="1380"/>
      <c r="B587" s="1273"/>
      <c r="C587" s="1330" t="s">
        <v>321</v>
      </c>
      <c r="D587" s="1262"/>
      <c r="E587" s="1262"/>
      <c r="F587" s="1262"/>
      <c r="G587" s="1262"/>
      <c r="H587" s="1270" t="s">
        <v>1193</v>
      </c>
      <c r="I587" s="1262"/>
      <c r="J587" s="1262"/>
      <c r="K587" s="1262"/>
      <c r="L587" s="1331" t="s">
        <v>623</v>
      </c>
      <c r="M587" s="1331"/>
      <c r="N587" s="1262"/>
      <c r="O587" s="1262"/>
      <c r="P587" s="1262"/>
      <c r="Q587" s="1262"/>
      <c r="R587" s="1332" t="s">
        <v>145</v>
      </c>
      <c r="S587" s="1332">
        <v>0</v>
      </c>
      <c r="T587" s="1333" t="s">
        <v>230</v>
      </c>
      <c r="U587" s="1332">
        <v>0</v>
      </c>
      <c r="V587" s="1289" t="s">
        <v>145</v>
      </c>
      <c r="W587" s="1332">
        <v>0</v>
      </c>
      <c r="X587" s="1332">
        <v>0</v>
      </c>
      <c r="Y587" s="1332">
        <v>0</v>
      </c>
      <c r="Z587" s="1262"/>
      <c r="AA587" s="1262"/>
      <c r="AB587" s="1262"/>
      <c r="AC587" s="1262"/>
      <c r="AD587" s="1262"/>
      <c r="AE587" s="1262"/>
      <c r="AF587" s="1262"/>
      <c r="AG587" s="1262"/>
      <c r="AH587" s="1262"/>
      <c r="AI587" s="1262"/>
      <c r="AJ587" s="1262"/>
      <c r="AK587" s="1262"/>
      <c r="AL587" s="1262"/>
      <c r="AM587" s="1262"/>
      <c r="AN587" s="1262"/>
      <c r="AO587" s="1262"/>
      <c r="AP587" s="1262"/>
      <c r="AQ587" s="1331" t="s">
        <v>204</v>
      </c>
      <c r="AR587" s="1331" t="s">
        <v>850</v>
      </c>
      <c r="AS587" s="1262"/>
      <c r="AT587" s="1262"/>
      <c r="AU587" s="1262"/>
      <c r="AV587" s="1334">
        <v>337500</v>
      </c>
      <c r="AW587" s="1270" t="s">
        <v>123</v>
      </c>
      <c r="AX587" s="1270"/>
      <c r="AY587" s="1270" t="s">
        <v>1803</v>
      </c>
      <c r="AZ587" s="1270" t="s">
        <v>1193</v>
      </c>
      <c r="BA587" s="1385"/>
      <c r="BB587" s="1374"/>
      <c r="BC587" s="1270"/>
      <c r="BD587" s="1270"/>
    </row>
    <row r="588" spans="1:77" s="1256" customFormat="1" hidden="1">
      <c r="A588" s="1380"/>
      <c r="B588" s="1273"/>
      <c r="C588" s="1330" t="s">
        <v>322</v>
      </c>
      <c r="D588" s="1262"/>
      <c r="E588" s="1262"/>
      <c r="F588" s="1262"/>
      <c r="G588" s="1262"/>
      <c r="H588" s="1270" t="s">
        <v>1193</v>
      </c>
      <c r="I588" s="1262"/>
      <c r="J588" s="1262"/>
      <c r="K588" s="1262"/>
      <c r="L588" s="1331" t="s">
        <v>659</v>
      </c>
      <c r="M588" s="1331"/>
      <c r="N588" s="1262"/>
      <c r="O588" s="1262"/>
      <c r="P588" s="1262"/>
      <c r="Q588" s="1262"/>
      <c r="R588" s="1332" t="s">
        <v>145</v>
      </c>
      <c r="S588" s="1332">
        <v>0</v>
      </c>
      <c r="T588" s="1333" t="s">
        <v>236</v>
      </c>
      <c r="U588" s="1332">
        <v>0</v>
      </c>
      <c r="V588" s="1344"/>
      <c r="W588" s="1332">
        <v>0</v>
      </c>
      <c r="X588" s="1332">
        <v>0</v>
      </c>
      <c r="Y588" s="1332">
        <v>0</v>
      </c>
      <c r="Z588" s="1262"/>
      <c r="AA588" s="1262"/>
      <c r="AB588" s="1262"/>
      <c r="AC588" s="1262"/>
      <c r="AD588" s="1262"/>
      <c r="AE588" s="1262"/>
      <c r="AF588" s="1262"/>
      <c r="AG588" s="1262"/>
      <c r="AH588" s="1262"/>
      <c r="AI588" s="1262"/>
      <c r="AJ588" s="1262"/>
      <c r="AK588" s="1262"/>
      <c r="AL588" s="1262"/>
      <c r="AM588" s="1262"/>
      <c r="AN588" s="1262"/>
      <c r="AO588" s="1262"/>
      <c r="AP588" s="1262"/>
      <c r="AQ588" s="1331" t="s">
        <v>204</v>
      </c>
      <c r="AR588" s="1331" t="s">
        <v>850</v>
      </c>
      <c r="AS588" s="1262"/>
      <c r="AT588" s="1262"/>
      <c r="AU588" s="1262"/>
      <c r="AV588" s="1334">
        <v>900000</v>
      </c>
      <c r="AW588" s="1270" t="s">
        <v>123</v>
      </c>
      <c r="AX588" s="1270"/>
      <c r="AY588" s="1270" t="s">
        <v>1560</v>
      </c>
      <c r="AZ588" s="1270" t="s">
        <v>1193</v>
      </c>
      <c r="BA588" s="1385"/>
      <c r="BB588" s="1374"/>
      <c r="BC588" s="1270"/>
      <c r="BD588" s="1270"/>
    </row>
    <row r="589" spans="1:77" s="1256" customFormat="1" hidden="1">
      <c r="A589" s="1380"/>
      <c r="B589" s="1273"/>
      <c r="C589" s="1330" t="s">
        <v>323</v>
      </c>
      <c r="D589" s="1262"/>
      <c r="E589" s="1262"/>
      <c r="F589" s="1262"/>
      <c r="G589" s="1262"/>
      <c r="H589" s="1270" t="s">
        <v>1193</v>
      </c>
      <c r="I589" s="1262"/>
      <c r="J589" s="1262"/>
      <c r="K589" s="1262"/>
      <c r="L589" s="1331" t="s">
        <v>660</v>
      </c>
      <c r="M589" s="1331"/>
      <c r="N589" s="1262"/>
      <c r="O589" s="1262"/>
      <c r="P589" s="1262"/>
      <c r="Q589" s="1262"/>
      <c r="R589" s="1332" t="s">
        <v>145</v>
      </c>
      <c r="S589" s="1332">
        <v>0</v>
      </c>
      <c r="T589" s="1333" t="s">
        <v>236</v>
      </c>
      <c r="U589" s="1332">
        <v>0</v>
      </c>
      <c r="V589" s="1344"/>
      <c r="W589" s="1332">
        <v>0</v>
      </c>
      <c r="X589" s="1332">
        <v>0</v>
      </c>
      <c r="Y589" s="1332">
        <v>0</v>
      </c>
      <c r="Z589" s="1262"/>
      <c r="AA589" s="1262"/>
      <c r="AB589" s="1262"/>
      <c r="AC589" s="1262"/>
      <c r="AD589" s="1262"/>
      <c r="AE589" s="1262"/>
      <c r="AF589" s="1262"/>
      <c r="AG589" s="1262"/>
      <c r="AH589" s="1262"/>
      <c r="AI589" s="1262"/>
      <c r="AJ589" s="1262"/>
      <c r="AK589" s="1262"/>
      <c r="AL589" s="1262"/>
      <c r="AM589" s="1262"/>
      <c r="AN589" s="1262"/>
      <c r="AO589" s="1262"/>
      <c r="AP589" s="1262"/>
      <c r="AQ589" s="1331" t="s">
        <v>204</v>
      </c>
      <c r="AR589" s="1331" t="s">
        <v>850</v>
      </c>
      <c r="AS589" s="1262"/>
      <c r="AT589" s="1262"/>
      <c r="AU589" s="1262"/>
      <c r="AV589" s="1334">
        <v>425000</v>
      </c>
      <c r="AW589" s="1270" t="s">
        <v>123</v>
      </c>
      <c r="AX589" s="1270"/>
      <c r="AY589" s="1270" t="s">
        <v>1807</v>
      </c>
      <c r="AZ589" s="1270" t="s">
        <v>1193</v>
      </c>
      <c r="BA589" s="1385"/>
      <c r="BB589" s="1374"/>
      <c r="BC589" s="1270"/>
      <c r="BD589" s="1270"/>
    </row>
    <row r="590" spans="1:77" s="1256" customFormat="1" hidden="1">
      <c r="A590" s="1380"/>
      <c r="B590" s="1273"/>
      <c r="C590" s="1330" t="s">
        <v>324</v>
      </c>
      <c r="D590" s="1262"/>
      <c r="E590" s="1262"/>
      <c r="F590" s="1262"/>
      <c r="G590" s="1262"/>
      <c r="H590" s="1270" t="s">
        <v>1193</v>
      </c>
      <c r="I590" s="1262"/>
      <c r="J590" s="1262"/>
      <c r="K590" s="1262"/>
      <c r="L590" s="1331" t="s">
        <v>661</v>
      </c>
      <c r="M590" s="1331"/>
      <c r="N590" s="1262"/>
      <c r="O590" s="1262"/>
      <c r="P590" s="1262"/>
      <c r="Q590" s="1262"/>
      <c r="R590" s="1332" t="s">
        <v>145</v>
      </c>
      <c r="S590" s="1332">
        <v>0</v>
      </c>
      <c r="T590" s="1333" t="s">
        <v>235</v>
      </c>
      <c r="U590" s="1332">
        <v>0</v>
      </c>
      <c r="V590" s="1289" t="s">
        <v>145</v>
      </c>
      <c r="W590" s="1332">
        <v>0</v>
      </c>
      <c r="X590" s="1332">
        <v>0</v>
      </c>
      <c r="Y590" s="1332">
        <v>0</v>
      </c>
      <c r="Z590" s="1262"/>
      <c r="AA590" s="1262"/>
      <c r="AB590" s="1262"/>
      <c r="AC590" s="1262"/>
      <c r="AD590" s="1262"/>
      <c r="AE590" s="1262"/>
      <c r="AF590" s="1262"/>
      <c r="AG590" s="1262"/>
      <c r="AH590" s="1262"/>
      <c r="AI590" s="1262"/>
      <c r="AJ590" s="1262"/>
      <c r="AK590" s="1262"/>
      <c r="AL590" s="1262"/>
      <c r="AM590" s="1262"/>
      <c r="AN590" s="1262"/>
      <c r="AO590" s="1262"/>
      <c r="AP590" s="1262"/>
      <c r="AQ590" s="1331" t="s">
        <v>204</v>
      </c>
      <c r="AR590" s="1331" t="s">
        <v>850</v>
      </c>
      <c r="AS590" s="1262"/>
      <c r="AT590" s="1262"/>
      <c r="AU590" s="1262"/>
      <c r="AV590" s="1334">
        <v>990000</v>
      </c>
      <c r="AW590" s="1270" t="s">
        <v>123</v>
      </c>
      <c r="AX590" s="1270"/>
      <c r="AY590" s="1270" t="s">
        <v>1808</v>
      </c>
      <c r="AZ590" s="1270" t="s">
        <v>1193</v>
      </c>
      <c r="BA590" s="1385"/>
      <c r="BB590" s="1374"/>
      <c r="BC590" s="1270"/>
      <c r="BD590" s="1270"/>
    </row>
    <row r="591" spans="1:77" s="1256" customFormat="1" hidden="1">
      <c r="A591" s="1380"/>
      <c r="B591" s="1273"/>
      <c r="C591" s="1330" t="s">
        <v>325</v>
      </c>
      <c r="D591" s="1262"/>
      <c r="E591" s="1262"/>
      <c r="F591" s="1262"/>
      <c r="G591" s="1262"/>
      <c r="H591" s="1270"/>
      <c r="I591" s="1262"/>
      <c r="J591" s="1262"/>
      <c r="K591" s="1262"/>
      <c r="L591" s="1331" t="s">
        <v>662</v>
      </c>
      <c r="M591" s="1331"/>
      <c r="N591" s="1262"/>
      <c r="O591" s="1262"/>
      <c r="P591" s="1262"/>
      <c r="Q591" s="1262"/>
      <c r="R591" s="1332" t="s">
        <v>145</v>
      </c>
      <c r="S591" s="1332">
        <v>0</v>
      </c>
      <c r="T591" s="1333" t="s">
        <v>221</v>
      </c>
      <c r="U591" s="1332">
        <v>0</v>
      </c>
      <c r="V591" s="1289" t="s">
        <v>145</v>
      </c>
      <c r="W591" s="1332">
        <v>0</v>
      </c>
      <c r="X591" s="1332">
        <v>0</v>
      </c>
      <c r="Y591" s="1332">
        <v>0</v>
      </c>
      <c r="Z591" s="1262"/>
      <c r="AA591" s="1262"/>
      <c r="AB591" s="1262"/>
      <c r="AC591" s="1262"/>
      <c r="AD591" s="1262"/>
      <c r="AE591" s="1262"/>
      <c r="AF591" s="1262"/>
      <c r="AG591" s="1262"/>
      <c r="AH591" s="1262"/>
      <c r="AI591" s="1262"/>
      <c r="AJ591" s="1262"/>
      <c r="AK591" s="1262"/>
      <c r="AL591" s="1262"/>
      <c r="AM591" s="1262"/>
      <c r="AN591" s="1262"/>
      <c r="AO591" s="1262"/>
      <c r="AP591" s="1262"/>
      <c r="AQ591" s="1331" t="s">
        <v>204</v>
      </c>
      <c r="AR591" s="1331" t="s">
        <v>850</v>
      </c>
      <c r="AS591" s="1262"/>
      <c r="AT591" s="1262"/>
      <c r="AU591" s="1262"/>
      <c r="AV591" s="1334">
        <v>225000</v>
      </c>
      <c r="AW591" s="1270"/>
      <c r="AX591" s="1270"/>
      <c r="AY591" s="1270"/>
      <c r="AZ591" s="1270"/>
      <c r="BA591" s="1392" t="s">
        <v>1840</v>
      </c>
      <c r="BB591" s="1374"/>
      <c r="BC591" s="1270"/>
      <c r="BD591" s="1270"/>
    </row>
    <row r="592" spans="1:77" s="1256" customFormat="1" hidden="1">
      <c r="A592" s="1380"/>
      <c r="B592" s="1273"/>
      <c r="C592" s="1330" t="s">
        <v>326</v>
      </c>
      <c r="D592" s="1262"/>
      <c r="E592" s="1262"/>
      <c r="F592" s="1262"/>
      <c r="G592" s="1262"/>
      <c r="H592" s="1270" t="s">
        <v>1193</v>
      </c>
      <c r="I592" s="1262"/>
      <c r="J592" s="1262"/>
      <c r="K592" s="1262"/>
      <c r="L592" s="1331" t="s">
        <v>662</v>
      </c>
      <c r="M592" s="1331"/>
      <c r="N592" s="1262"/>
      <c r="O592" s="1262"/>
      <c r="P592" s="1262"/>
      <c r="Q592" s="1262"/>
      <c r="R592" s="1332" t="s">
        <v>145</v>
      </c>
      <c r="S592" s="1332">
        <v>0</v>
      </c>
      <c r="T592" s="1333" t="s">
        <v>221</v>
      </c>
      <c r="U592" s="1332">
        <v>0</v>
      </c>
      <c r="V592" s="1289" t="s">
        <v>145</v>
      </c>
      <c r="W592" s="1332">
        <v>0</v>
      </c>
      <c r="X592" s="1332">
        <v>0</v>
      </c>
      <c r="Y592" s="1332">
        <v>0</v>
      </c>
      <c r="Z592" s="1262"/>
      <c r="AA592" s="1262"/>
      <c r="AB592" s="1262"/>
      <c r="AC592" s="1262"/>
      <c r="AD592" s="1262"/>
      <c r="AE592" s="1262"/>
      <c r="AF592" s="1262"/>
      <c r="AG592" s="1262"/>
      <c r="AH592" s="1262"/>
      <c r="AI592" s="1262"/>
      <c r="AJ592" s="1262"/>
      <c r="AK592" s="1262"/>
      <c r="AL592" s="1262"/>
      <c r="AM592" s="1262"/>
      <c r="AN592" s="1262"/>
      <c r="AO592" s="1262"/>
      <c r="AP592" s="1262"/>
      <c r="AQ592" s="1331" t="s">
        <v>204</v>
      </c>
      <c r="AR592" s="1331" t="s">
        <v>164</v>
      </c>
      <c r="AS592" s="1262"/>
      <c r="AT592" s="1262"/>
      <c r="AU592" s="1262"/>
      <c r="AV592" s="1334">
        <v>225000</v>
      </c>
      <c r="AW592" s="1270" t="s">
        <v>123</v>
      </c>
      <c r="AX592" s="1270"/>
      <c r="AY592" s="1270" t="s">
        <v>1803</v>
      </c>
      <c r="AZ592" s="1270" t="s">
        <v>1193</v>
      </c>
      <c r="BA592" s="1385"/>
      <c r="BB592" s="1374"/>
      <c r="BC592" s="1270"/>
      <c r="BD592" s="1270"/>
    </row>
    <row r="593" spans="1:56" s="1256" customFormat="1" hidden="1">
      <c r="A593" s="1380"/>
      <c r="B593" s="1273"/>
      <c r="C593" s="1330" t="s">
        <v>327</v>
      </c>
      <c r="D593" s="1262"/>
      <c r="E593" s="1262"/>
      <c r="F593" s="1262"/>
      <c r="G593" s="1262"/>
      <c r="H593" s="1270" t="s">
        <v>1193</v>
      </c>
      <c r="I593" s="1262"/>
      <c r="J593" s="1262"/>
      <c r="K593" s="1262"/>
      <c r="L593" s="1331" t="s">
        <v>663</v>
      </c>
      <c r="M593" s="1331"/>
      <c r="N593" s="1262"/>
      <c r="O593" s="1262"/>
      <c r="P593" s="1262"/>
      <c r="Q593" s="1262"/>
      <c r="R593" s="1332" t="s">
        <v>145</v>
      </c>
      <c r="S593" s="1332">
        <v>0</v>
      </c>
      <c r="T593" s="1333" t="s">
        <v>226</v>
      </c>
      <c r="U593" s="1332">
        <v>0</v>
      </c>
      <c r="V593" s="1289" t="s">
        <v>145</v>
      </c>
      <c r="W593" s="1332">
        <v>0</v>
      </c>
      <c r="X593" s="1332">
        <v>0</v>
      </c>
      <c r="Y593" s="1332">
        <v>0</v>
      </c>
      <c r="Z593" s="1262"/>
      <c r="AA593" s="1262"/>
      <c r="AB593" s="1262"/>
      <c r="AC593" s="1262"/>
      <c r="AD593" s="1262"/>
      <c r="AE593" s="1262"/>
      <c r="AF593" s="1262"/>
      <c r="AG593" s="1262"/>
      <c r="AH593" s="1262"/>
      <c r="AI593" s="1262"/>
      <c r="AJ593" s="1262"/>
      <c r="AK593" s="1262"/>
      <c r="AL593" s="1262"/>
      <c r="AM593" s="1262"/>
      <c r="AN593" s="1262"/>
      <c r="AO593" s="1262"/>
      <c r="AP593" s="1262"/>
      <c r="AQ593" s="1331" t="s">
        <v>204</v>
      </c>
      <c r="AR593" s="1331" t="s">
        <v>850</v>
      </c>
      <c r="AS593" s="1262"/>
      <c r="AT593" s="1262"/>
      <c r="AU593" s="1262"/>
      <c r="AV593" s="1334">
        <v>558000</v>
      </c>
      <c r="AW593" s="1270" t="s">
        <v>123</v>
      </c>
      <c r="AX593" s="1270"/>
      <c r="AY593" s="1270" t="s">
        <v>1806</v>
      </c>
      <c r="AZ593" s="1270" t="s">
        <v>1193</v>
      </c>
      <c r="BA593" s="1385"/>
      <c r="BB593" s="1374"/>
      <c r="BC593" s="1270"/>
      <c r="BD593" s="1270"/>
    </row>
    <row r="594" spans="1:56" s="1256" customFormat="1" hidden="1">
      <c r="A594" s="1380"/>
      <c r="B594" s="1273"/>
      <c r="C594" s="1330" t="s">
        <v>328</v>
      </c>
      <c r="D594" s="1262"/>
      <c r="E594" s="1262"/>
      <c r="F594" s="1262"/>
      <c r="G594" s="1262"/>
      <c r="H594" s="1270" t="s">
        <v>1193</v>
      </c>
      <c r="I594" s="1262"/>
      <c r="J594" s="1262"/>
      <c r="K594" s="1262"/>
      <c r="L594" s="1331" t="s">
        <v>663</v>
      </c>
      <c r="M594" s="1331"/>
      <c r="N594" s="1262"/>
      <c r="O594" s="1262"/>
      <c r="P594" s="1262"/>
      <c r="Q594" s="1262"/>
      <c r="R594" s="1332" t="s">
        <v>145</v>
      </c>
      <c r="S594" s="1332">
        <v>0</v>
      </c>
      <c r="T594" s="1333" t="s">
        <v>226</v>
      </c>
      <c r="U594" s="1332">
        <v>0</v>
      </c>
      <c r="V594" s="1289" t="s">
        <v>145</v>
      </c>
      <c r="W594" s="1332">
        <v>0</v>
      </c>
      <c r="X594" s="1332">
        <v>0</v>
      </c>
      <c r="Y594" s="1332">
        <v>0</v>
      </c>
      <c r="Z594" s="1262"/>
      <c r="AA594" s="1262"/>
      <c r="AB594" s="1262"/>
      <c r="AC594" s="1262"/>
      <c r="AD594" s="1262"/>
      <c r="AE594" s="1262"/>
      <c r="AF594" s="1262"/>
      <c r="AG594" s="1262"/>
      <c r="AH594" s="1262"/>
      <c r="AI594" s="1262"/>
      <c r="AJ594" s="1262"/>
      <c r="AK594" s="1262"/>
      <c r="AL594" s="1262"/>
      <c r="AM594" s="1262"/>
      <c r="AN594" s="1262"/>
      <c r="AO594" s="1262"/>
      <c r="AP594" s="1262"/>
      <c r="AQ594" s="1331" t="s">
        <v>204</v>
      </c>
      <c r="AR594" s="1331" t="s">
        <v>850</v>
      </c>
      <c r="AS594" s="1262"/>
      <c r="AT594" s="1262"/>
      <c r="AU594" s="1262"/>
      <c r="AV594" s="1334">
        <v>558000</v>
      </c>
      <c r="AW594" s="1270" t="s">
        <v>123</v>
      </c>
      <c r="AX594" s="1270"/>
      <c r="AY594" s="1270" t="s">
        <v>1806</v>
      </c>
      <c r="AZ594" s="1270" t="s">
        <v>1193</v>
      </c>
      <c r="BA594" s="1385"/>
      <c r="BB594" s="1374"/>
      <c r="BC594" s="1270"/>
      <c r="BD594" s="1270"/>
    </row>
    <row r="595" spans="1:56" s="1256" customFormat="1" hidden="1">
      <c r="A595" s="1380"/>
      <c r="B595" s="1273"/>
      <c r="C595" s="1330" t="s">
        <v>329</v>
      </c>
      <c r="D595" s="1262"/>
      <c r="E595" s="1262"/>
      <c r="F595" s="1262"/>
      <c r="G595" s="1262"/>
      <c r="H595" s="1270" t="s">
        <v>1193</v>
      </c>
      <c r="I595" s="1262"/>
      <c r="J595" s="1262"/>
      <c r="K595" s="1262"/>
      <c r="L595" s="1331" t="s">
        <v>663</v>
      </c>
      <c r="M595" s="1331"/>
      <c r="N595" s="1262"/>
      <c r="O595" s="1262"/>
      <c r="P595" s="1262"/>
      <c r="Q595" s="1262"/>
      <c r="R595" s="1332" t="s">
        <v>145</v>
      </c>
      <c r="S595" s="1332">
        <v>0</v>
      </c>
      <c r="T595" s="1333" t="s">
        <v>226</v>
      </c>
      <c r="U595" s="1332">
        <v>0</v>
      </c>
      <c r="V595" s="1289" t="s">
        <v>145</v>
      </c>
      <c r="W595" s="1332">
        <v>0</v>
      </c>
      <c r="X595" s="1332">
        <v>0</v>
      </c>
      <c r="Y595" s="1332">
        <v>0</v>
      </c>
      <c r="Z595" s="1262"/>
      <c r="AA595" s="1262"/>
      <c r="AB595" s="1262"/>
      <c r="AC595" s="1262"/>
      <c r="AD595" s="1262"/>
      <c r="AE595" s="1262"/>
      <c r="AF595" s="1262"/>
      <c r="AG595" s="1262"/>
      <c r="AH595" s="1262"/>
      <c r="AI595" s="1262"/>
      <c r="AJ595" s="1262"/>
      <c r="AK595" s="1262"/>
      <c r="AL595" s="1262"/>
      <c r="AM595" s="1262"/>
      <c r="AN595" s="1262"/>
      <c r="AO595" s="1262"/>
      <c r="AP595" s="1262"/>
      <c r="AQ595" s="1331" t="s">
        <v>204</v>
      </c>
      <c r="AR595" s="1331" t="s">
        <v>850</v>
      </c>
      <c r="AS595" s="1262"/>
      <c r="AT595" s="1262"/>
      <c r="AU595" s="1262"/>
      <c r="AV595" s="1334">
        <v>1530000</v>
      </c>
      <c r="AW595" s="1270" t="s">
        <v>123</v>
      </c>
      <c r="AX595" s="1270"/>
      <c r="AY595" s="1270" t="s">
        <v>1805</v>
      </c>
      <c r="AZ595" s="1270" t="s">
        <v>1193</v>
      </c>
      <c r="BA595" s="1385"/>
      <c r="BB595" s="1374"/>
      <c r="BC595" s="1270"/>
      <c r="BD595" s="1270"/>
    </row>
    <row r="596" spans="1:56" s="1256" customFormat="1" hidden="1">
      <c r="A596" s="1380"/>
      <c r="B596" s="1273"/>
      <c r="C596" s="1330" t="s">
        <v>329</v>
      </c>
      <c r="D596" s="1262"/>
      <c r="E596" s="1262"/>
      <c r="F596" s="1262"/>
      <c r="G596" s="1262"/>
      <c r="H596" s="1270" t="s">
        <v>1193</v>
      </c>
      <c r="I596" s="1262"/>
      <c r="J596" s="1262"/>
      <c r="K596" s="1262"/>
      <c r="L596" s="1331" t="s">
        <v>663</v>
      </c>
      <c r="M596" s="1331"/>
      <c r="N596" s="1262"/>
      <c r="O596" s="1262"/>
      <c r="P596" s="1262"/>
      <c r="Q596" s="1262"/>
      <c r="R596" s="1332" t="s">
        <v>145</v>
      </c>
      <c r="S596" s="1332">
        <v>0</v>
      </c>
      <c r="T596" s="1333" t="s">
        <v>226</v>
      </c>
      <c r="U596" s="1332">
        <v>0</v>
      </c>
      <c r="V596" s="1289" t="s">
        <v>145</v>
      </c>
      <c r="W596" s="1332">
        <v>0</v>
      </c>
      <c r="X596" s="1332">
        <v>0</v>
      </c>
      <c r="Y596" s="1332">
        <v>0</v>
      </c>
      <c r="Z596" s="1262"/>
      <c r="AA596" s="1262"/>
      <c r="AB596" s="1262"/>
      <c r="AC596" s="1262"/>
      <c r="AD596" s="1262"/>
      <c r="AE596" s="1262"/>
      <c r="AF596" s="1262"/>
      <c r="AG596" s="1262"/>
      <c r="AH596" s="1262"/>
      <c r="AI596" s="1262"/>
      <c r="AJ596" s="1262"/>
      <c r="AK596" s="1262"/>
      <c r="AL596" s="1262"/>
      <c r="AM596" s="1262"/>
      <c r="AN596" s="1262"/>
      <c r="AO596" s="1262"/>
      <c r="AP596" s="1262"/>
      <c r="AQ596" s="1331" t="s">
        <v>204</v>
      </c>
      <c r="AR596" s="1331" t="s">
        <v>850</v>
      </c>
      <c r="AS596" s="1262"/>
      <c r="AT596" s="1262"/>
      <c r="AU596" s="1262"/>
      <c r="AV596" s="1334">
        <v>1530000</v>
      </c>
      <c r="AW596" s="1270" t="s">
        <v>123</v>
      </c>
      <c r="AX596" s="1270"/>
      <c r="AY596" s="1270" t="s">
        <v>1805</v>
      </c>
      <c r="AZ596" s="1270" t="s">
        <v>1193</v>
      </c>
      <c r="BA596" s="1385"/>
      <c r="BB596" s="1374"/>
      <c r="BC596" s="1270"/>
      <c r="BD596" s="1270"/>
    </row>
    <row r="597" spans="1:56" s="1256" customFormat="1" hidden="1">
      <c r="A597" s="1380"/>
      <c r="B597" s="1273"/>
      <c r="C597" s="1330" t="s">
        <v>330</v>
      </c>
      <c r="D597" s="1262"/>
      <c r="E597" s="1262"/>
      <c r="F597" s="1262"/>
      <c r="G597" s="1262"/>
      <c r="H597" s="1270" t="s">
        <v>1193</v>
      </c>
      <c r="I597" s="1262"/>
      <c r="J597" s="1262"/>
      <c r="K597" s="1262"/>
      <c r="L597" s="1331" t="s">
        <v>664</v>
      </c>
      <c r="M597" s="1331"/>
      <c r="N597" s="1262"/>
      <c r="O597" s="1262"/>
      <c r="P597" s="1262"/>
      <c r="Q597" s="1262"/>
      <c r="R597" s="1332" t="s">
        <v>145</v>
      </c>
      <c r="S597" s="1332">
        <v>0</v>
      </c>
      <c r="T597" s="1333" t="s">
        <v>226</v>
      </c>
      <c r="U597" s="1332">
        <v>0</v>
      </c>
      <c r="V597" s="1344"/>
      <c r="W597" s="1332">
        <v>0</v>
      </c>
      <c r="X597" s="1332">
        <v>0</v>
      </c>
      <c r="Y597" s="1332">
        <v>0</v>
      </c>
      <c r="Z597" s="1262"/>
      <c r="AA597" s="1262"/>
      <c r="AB597" s="1262"/>
      <c r="AC597" s="1262"/>
      <c r="AD597" s="1262"/>
      <c r="AE597" s="1262"/>
      <c r="AF597" s="1262"/>
      <c r="AG597" s="1262"/>
      <c r="AH597" s="1262"/>
      <c r="AI597" s="1262"/>
      <c r="AJ597" s="1262"/>
      <c r="AK597" s="1262"/>
      <c r="AL597" s="1262"/>
      <c r="AM597" s="1262"/>
      <c r="AN597" s="1262"/>
      <c r="AO597" s="1262"/>
      <c r="AP597" s="1262"/>
      <c r="AQ597" s="1331" t="s">
        <v>204</v>
      </c>
      <c r="AR597" s="1331" t="s">
        <v>850</v>
      </c>
      <c r="AS597" s="1262"/>
      <c r="AT597" s="1262"/>
      <c r="AU597" s="1262"/>
      <c r="AV597" s="1334">
        <v>2430000</v>
      </c>
      <c r="AW597" s="1270" t="s">
        <v>123</v>
      </c>
      <c r="AX597" s="1270"/>
      <c r="AY597" s="1270" t="s">
        <v>1807</v>
      </c>
      <c r="AZ597" s="1270" t="s">
        <v>1193</v>
      </c>
      <c r="BA597" s="1385"/>
      <c r="BB597" s="1374"/>
      <c r="BC597" s="1270"/>
      <c r="BD597" s="1270"/>
    </row>
    <row r="598" spans="1:56" s="1256" customFormat="1" hidden="1">
      <c r="A598" s="1380"/>
      <c r="B598" s="1273"/>
      <c r="C598" s="1330" t="s">
        <v>331</v>
      </c>
      <c r="D598" s="1262"/>
      <c r="E598" s="1262"/>
      <c r="F598" s="1262"/>
      <c r="G598" s="1262"/>
      <c r="H598" s="1270" t="s">
        <v>1193</v>
      </c>
      <c r="I598" s="1262"/>
      <c r="J598" s="1262"/>
      <c r="K598" s="1262"/>
      <c r="L598" s="1331" t="s">
        <v>665</v>
      </c>
      <c r="M598" s="1331"/>
      <c r="N598" s="1262"/>
      <c r="O598" s="1262"/>
      <c r="P598" s="1262"/>
      <c r="Q598" s="1262"/>
      <c r="R598" s="1332" t="s">
        <v>145</v>
      </c>
      <c r="S598" s="1332">
        <v>0</v>
      </c>
      <c r="T598" s="1333" t="s">
        <v>225</v>
      </c>
      <c r="U598" s="1332">
        <v>0</v>
      </c>
      <c r="V598" s="1289" t="s">
        <v>145</v>
      </c>
      <c r="W598" s="1332">
        <v>0</v>
      </c>
      <c r="X598" s="1332">
        <v>0</v>
      </c>
      <c r="Y598" s="1332">
        <v>0</v>
      </c>
      <c r="Z598" s="1262"/>
      <c r="AA598" s="1262"/>
      <c r="AB598" s="1262"/>
      <c r="AC598" s="1262"/>
      <c r="AD598" s="1262"/>
      <c r="AE598" s="1262"/>
      <c r="AF598" s="1262"/>
      <c r="AG598" s="1262"/>
      <c r="AH598" s="1262"/>
      <c r="AI598" s="1262"/>
      <c r="AJ598" s="1262"/>
      <c r="AK598" s="1262"/>
      <c r="AL598" s="1262"/>
      <c r="AM598" s="1262"/>
      <c r="AN598" s="1262"/>
      <c r="AO598" s="1262"/>
      <c r="AP598" s="1262"/>
      <c r="AQ598" s="1331" t="s">
        <v>204</v>
      </c>
      <c r="AR598" s="1331" t="s">
        <v>850</v>
      </c>
      <c r="AS598" s="1262"/>
      <c r="AT598" s="1262"/>
      <c r="AU598" s="1262"/>
      <c r="AV598" s="1334">
        <v>144000</v>
      </c>
      <c r="AW598" s="1270" t="s">
        <v>123</v>
      </c>
      <c r="AX598" s="1270"/>
      <c r="AY598" s="1270" t="s">
        <v>1805</v>
      </c>
      <c r="AZ598" s="1270" t="s">
        <v>1193</v>
      </c>
      <c r="BA598" s="1385"/>
      <c r="BB598" s="1374"/>
      <c r="BC598" s="1270"/>
      <c r="BD598" s="1270"/>
    </row>
    <row r="599" spans="1:56" s="1256" customFormat="1" hidden="1">
      <c r="A599" s="1380"/>
      <c r="B599" s="1273"/>
      <c r="C599" s="1330" t="s">
        <v>332</v>
      </c>
      <c r="D599" s="1262"/>
      <c r="E599" s="1262"/>
      <c r="F599" s="1262"/>
      <c r="G599" s="1262"/>
      <c r="H599" s="1270" t="s">
        <v>1193</v>
      </c>
      <c r="I599" s="1262"/>
      <c r="J599" s="1262"/>
      <c r="K599" s="1262"/>
      <c r="L599" s="1331" t="s">
        <v>666</v>
      </c>
      <c r="M599" s="1331"/>
      <c r="N599" s="1262"/>
      <c r="O599" s="1262"/>
      <c r="P599" s="1262"/>
      <c r="Q599" s="1262"/>
      <c r="R599" s="1332" t="s">
        <v>145</v>
      </c>
      <c r="S599" s="1332">
        <v>0</v>
      </c>
      <c r="T599" s="1333" t="s">
        <v>235</v>
      </c>
      <c r="U599" s="1332">
        <v>0</v>
      </c>
      <c r="V599" s="1289" t="s">
        <v>145</v>
      </c>
      <c r="W599" s="1332">
        <v>0</v>
      </c>
      <c r="X599" s="1332">
        <v>0</v>
      </c>
      <c r="Y599" s="1332">
        <v>0</v>
      </c>
      <c r="Z599" s="1262"/>
      <c r="AA599" s="1262"/>
      <c r="AB599" s="1262"/>
      <c r="AC599" s="1262"/>
      <c r="AD599" s="1262"/>
      <c r="AE599" s="1262"/>
      <c r="AF599" s="1262"/>
      <c r="AG599" s="1262"/>
      <c r="AH599" s="1262"/>
      <c r="AI599" s="1262"/>
      <c r="AJ599" s="1262"/>
      <c r="AK599" s="1262"/>
      <c r="AL599" s="1262"/>
      <c r="AM599" s="1262"/>
      <c r="AN599" s="1262"/>
      <c r="AO599" s="1262"/>
      <c r="AP599" s="1262"/>
      <c r="AQ599" s="1331" t="s">
        <v>204</v>
      </c>
      <c r="AR599" s="1331" t="s">
        <v>850</v>
      </c>
      <c r="AS599" s="1262"/>
      <c r="AT599" s="1262"/>
      <c r="AU599" s="1262"/>
      <c r="AV599" s="1334">
        <v>900000</v>
      </c>
      <c r="AW599" s="1270" t="s">
        <v>123</v>
      </c>
      <c r="AX599" s="1270"/>
      <c r="AY599" s="1270" t="s">
        <v>1560</v>
      </c>
      <c r="AZ599" s="1270" t="s">
        <v>1193</v>
      </c>
      <c r="BA599" s="1385"/>
      <c r="BB599" s="1374"/>
      <c r="BC599" s="1270"/>
      <c r="BD599" s="1270"/>
    </row>
    <row r="600" spans="1:56" s="1256" customFormat="1" hidden="1">
      <c r="A600" s="1380"/>
      <c r="B600" s="1273"/>
      <c r="C600" s="1330" t="s">
        <v>333</v>
      </c>
      <c r="D600" s="1262"/>
      <c r="E600" s="1262"/>
      <c r="F600" s="1262"/>
      <c r="G600" s="1262"/>
      <c r="H600" s="1270" t="s">
        <v>1193</v>
      </c>
      <c r="I600" s="1262"/>
      <c r="J600" s="1262"/>
      <c r="K600" s="1262"/>
      <c r="L600" s="1331" t="s">
        <v>667</v>
      </c>
      <c r="M600" s="1331"/>
      <c r="N600" s="1262"/>
      <c r="O600" s="1262"/>
      <c r="P600" s="1262"/>
      <c r="Q600" s="1262"/>
      <c r="R600" s="1332" t="s">
        <v>145</v>
      </c>
      <c r="S600" s="1332">
        <v>0</v>
      </c>
      <c r="T600" s="1333" t="s">
        <v>226</v>
      </c>
      <c r="U600" s="1332">
        <v>0</v>
      </c>
      <c r="V600" s="1289" t="s">
        <v>145</v>
      </c>
      <c r="W600" s="1332">
        <v>0</v>
      </c>
      <c r="X600" s="1332">
        <v>0</v>
      </c>
      <c r="Y600" s="1332">
        <v>0</v>
      </c>
      <c r="Z600" s="1262"/>
      <c r="AA600" s="1262"/>
      <c r="AB600" s="1262"/>
      <c r="AC600" s="1262"/>
      <c r="AD600" s="1262"/>
      <c r="AE600" s="1262"/>
      <c r="AF600" s="1262"/>
      <c r="AG600" s="1262"/>
      <c r="AH600" s="1262"/>
      <c r="AI600" s="1262"/>
      <c r="AJ600" s="1262"/>
      <c r="AK600" s="1262"/>
      <c r="AL600" s="1262"/>
      <c r="AM600" s="1262"/>
      <c r="AN600" s="1262"/>
      <c r="AO600" s="1262"/>
      <c r="AP600" s="1262"/>
      <c r="AQ600" s="1331" t="s">
        <v>204</v>
      </c>
      <c r="AR600" s="1331" t="s">
        <v>850</v>
      </c>
      <c r="AS600" s="1262"/>
      <c r="AT600" s="1262"/>
      <c r="AU600" s="1262"/>
      <c r="AV600" s="1334">
        <v>2250000</v>
      </c>
      <c r="AW600" s="1270" t="s">
        <v>123</v>
      </c>
      <c r="AX600" s="1270"/>
      <c r="AY600" s="1270" t="s">
        <v>1803</v>
      </c>
      <c r="AZ600" s="1270" t="s">
        <v>1193</v>
      </c>
      <c r="BA600" s="1385"/>
      <c r="BB600" s="1374"/>
      <c r="BC600" s="1270"/>
      <c r="BD600" s="1270"/>
    </row>
    <row r="601" spans="1:56" s="1256" customFormat="1" hidden="1">
      <c r="A601" s="1380"/>
      <c r="B601" s="1273"/>
      <c r="C601" s="1330" t="s">
        <v>334</v>
      </c>
      <c r="D601" s="1262"/>
      <c r="E601" s="1262"/>
      <c r="F601" s="1262"/>
      <c r="G601" s="1262"/>
      <c r="H601" s="1270" t="s">
        <v>1193</v>
      </c>
      <c r="I601" s="1262"/>
      <c r="J601" s="1262"/>
      <c r="K601" s="1262"/>
      <c r="L601" s="1331" t="s">
        <v>668</v>
      </c>
      <c r="M601" s="1331"/>
      <c r="N601" s="1262"/>
      <c r="O601" s="1262"/>
      <c r="P601" s="1262"/>
      <c r="Q601" s="1262"/>
      <c r="R601" s="1332" t="s">
        <v>145</v>
      </c>
      <c r="S601" s="1332">
        <v>0</v>
      </c>
      <c r="T601" s="1333" t="s">
        <v>235</v>
      </c>
      <c r="U601" s="1332">
        <v>0</v>
      </c>
      <c r="V601" s="1289" t="s">
        <v>145</v>
      </c>
      <c r="W601" s="1332">
        <v>0</v>
      </c>
      <c r="X601" s="1332">
        <v>0</v>
      </c>
      <c r="Y601" s="1332">
        <v>0</v>
      </c>
      <c r="Z601" s="1262"/>
      <c r="AA601" s="1262"/>
      <c r="AB601" s="1262"/>
      <c r="AC601" s="1262"/>
      <c r="AD601" s="1262"/>
      <c r="AE601" s="1262"/>
      <c r="AF601" s="1262"/>
      <c r="AG601" s="1262"/>
      <c r="AH601" s="1262"/>
      <c r="AI601" s="1262"/>
      <c r="AJ601" s="1262"/>
      <c r="AK601" s="1262"/>
      <c r="AL601" s="1262"/>
      <c r="AM601" s="1262"/>
      <c r="AN601" s="1262"/>
      <c r="AO601" s="1262"/>
      <c r="AP601" s="1262"/>
      <c r="AQ601" s="1331" t="s">
        <v>204</v>
      </c>
      <c r="AR601" s="1331" t="s">
        <v>850</v>
      </c>
      <c r="AS601" s="1262"/>
      <c r="AT601" s="1262"/>
      <c r="AU601" s="1262"/>
      <c r="AV601" s="1334">
        <v>450000</v>
      </c>
      <c r="AW601" s="1270" t="s">
        <v>123</v>
      </c>
      <c r="AX601" s="1270"/>
      <c r="AY601" s="1270" t="s">
        <v>1811</v>
      </c>
      <c r="AZ601" s="1270" t="s">
        <v>1193</v>
      </c>
      <c r="BA601" s="1385"/>
      <c r="BB601" s="1374"/>
      <c r="BC601" s="1270"/>
      <c r="BD601" s="1270"/>
    </row>
    <row r="602" spans="1:56" s="1256" customFormat="1" hidden="1">
      <c r="A602" s="1380"/>
      <c r="B602" s="1273"/>
      <c r="C602" s="1330" t="s">
        <v>335</v>
      </c>
      <c r="D602" s="1262"/>
      <c r="E602" s="1262"/>
      <c r="F602" s="1262"/>
      <c r="G602" s="1262"/>
      <c r="H602" s="1270"/>
      <c r="I602" s="1262"/>
      <c r="J602" s="1262"/>
      <c r="K602" s="1262"/>
      <c r="L602" s="1331" t="s">
        <v>607</v>
      </c>
      <c r="M602" s="1331"/>
      <c r="N602" s="1262"/>
      <c r="O602" s="1262"/>
      <c r="P602" s="1262"/>
      <c r="Q602" s="1262"/>
      <c r="R602" s="1332" t="s">
        <v>789</v>
      </c>
      <c r="S602" s="1332">
        <v>0</v>
      </c>
      <c r="T602" s="1333" t="s">
        <v>226</v>
      </c>
      <c r="U602" s="1332">
        <v>0</v>
      </c>
      <c r="V602" s="1289" t="s">
        <v>145</v>
      </c>
      <c r="W602" s="1332">
        <v>0</v>
      </c>
      <c r="X602" s="1332">
        <v>0</v>
      </c>
      <c r="Y602" s="1332">
        <v>0</v>
      </c>
      <c r="Z602" s="1262"/>
      <c r="AA602" s="1262"/>
      <c r="AB602" s="1262"/>
      <c r="AC602" s="1262"/>
      <c r="AD602" s="1262"/>
      <c r="AE602" s="1262"/>
      <c r="AF602" s="1262"/>
      <c r="AG602" s="1262"/>
      <c r="AH602" s="1262"/>
      <c r="AI602" s="1262"/>
      <c r="AJ602" s="1262"/>
      <c r="AK602" s="1262"/>
      <c r="AL602" s="1262"/>
      <c r="AM602" s="1262"/>
      <c r="AN602" s="1262"/>
      <c r="AO602" s="1262"/>
      <c r="AP602" s="1262"/>
      <c r="AQ602" s="1331" t="s">
        <v>204</v>
      </c>
      <c r="AR602" s="1331" t="s">
        <v>850</v>
      </c>
      <c r="AS602" s="1262"/>
      <c r="AT602" s="1262"/>
      <c r="AU602" s="1262"/>
      <c r="AV602" s="1334">
        <v>112500</v>
      </c>
      <c r="AW602" s="1270"/>
      <c r="AX602" s="1270"/>
      <c r="AY602" s="1270"/>
      <c r="AZ602" s="1270"/>
      <c r="BA602" s="1392" t="s">
        <v>1840</v>
      </c>
      <c r="BB602" s="1374"/>
      <c r="BC602" s="1270"/>
      <c r="BD602" s="1270"/>
    </row>
    <row r="603" spans="1:56" s="1256" customFormat="1" hidden="1">
      <c r="A603" s="1380"/>
      <c r="B603" s="1273"/>
      <c r="C603" s="1330" t="s">
        <v>336</v>
      </c>
      <c r="D603" s="1262"/>
      <c r="E603" s="1262"/>
      <c r="F603" s="1262"/>
      <c r="G603" s="1262"/>
      <c r="H603" s="1270"/>
      <c r="I603" s="1262"/>
      <c r="J603" s="1262"/>
      <c r="K603" s="1262"/>
      <c r="L603" s="1331" t="s">
        <v>669</v>
      </c>
      <c r="M603" s="1331"/>
      <c r="N603" s="1262"/>
      <c r="O603" s="1262"/>
      <c r="P603" s="1262"/>
      <c r="Q603" s="1262"/>
      <c r="R603" s="1332" t="s">
        <v>145</v>
      </c>
      <c r="S603" s="1332">
        <v>0</v>
      </c>
      <c r="T603" s="1333" t="s">
        <v>235</v>
      </c>
      <c r="U603" s="1332">
        <v>0</v>
      </c>
      <c r="V603" s="1289" t="s">
        <v>145</v>
      </c>
      <c r="W603" s="1332">
        <v>0</v>
      </c>
      <c r="X603" s="1332">
        <v>0</v>
      </c>
      <c r="Y603" s="1332">
        <v>0</v>
      </c>
      <c r="Z603" s="1262"/>
      <c r="AA603" s="1262"/>
      <c r="AB603" s="1262"/>
      <c r="AC603" s="1262"/>
      <c r="AD603" s="1262"/>
      <c r="AE603" s="1262"/>
      <c r="AF603" s="1262"/>
      <c r="AG603" s="1262"/>
      <c r="AH603" s="1262"/>
      <c r="AI603" s="1262"/>
      <c r="AJ603" s="1262"/>
      <c r="AK603" s="1262"/>
      <c r="AL603" s="1262"/>
      <c r="AM603" s="1262"/>
      <c r="AN603" s="1262"/>
      <c r="AO603" s="1262"/>
      <c r="AP603" s="1262"/>
      <c r="AQ603" s="1331" t="s">
        <v>204</v>
      </c>
      <c r="AR603" s="1331" t="s">
        <v>850</v>
      </c>
      <c r="AS603" s="1262"/>
      <c r="AT603" s="1262"/>
      <c r="AU603" s="1262"/>
      <c r="AV603" s="1334">
        <v>112500</v>
      </c>
      <c r="AW603" s="1270"/>
      <c r="AX603" s="1270"/>
      <c r="AY603" s="1270"/>
      <c r="AZ603" s="1270"/>
      <c r="BA603" s="1392" t="s">
        <v>1840</v>
      </c>
      <c r="BB603" s="1374"/>
      <c r="BC603" s="1270"/>
      <c r="BD603" s="1270"/>
    </row>
    <row r="604" spans="1:56" s="1256" customFormat="1" hidden="1">
      <c r="A604" s="1380"/>
      <c r="B604" s="1273"/>
      <c r="C604" s="1330" t="s">
        <v>247</v>
      </c>
      <c r="D604" s="1262"/>
      <c r="E604" s="1262"/>
      <c r="F604" s="1262"/>
      <c r="G604" s="1262"/>
      <c r="H604" s="1270"/>
      <c r="I604" s="1262"/>
      <c r="J604" s="1262"/>
      <c r="K604" s="1262"/>
      <c r="L604" s="1331" t="s">
        <v>602</v>
      </c>
      <c r="M604" s="1331"/>
      <c r="N604" s="1262"/>
      <c r="O604" s="1262"/>
      <c r="P604" s="1262"/>
      <c r="Q604" s="1262"/>
      <c r="R604" s="1332" t="s">
        <v>145</v>
      </c>
      <c r="S604" s="1332">
        <v>0</v>
      </c>
      <c r="T604" s="1333" t="s">
        <v>226</v>
      </c>
      <c r="U604" s="1332">
        <v>0</v>
      </c>
      <c r="V604" s="1289" t="s">
        <v>145</v>
      </c>
      <c r="W604" s="1332">
        <v>0</v>
      </c>
      <c r="X604" s="1332">
        <v>0</v>
      </c>
      <c r="Y604" s="1332">
        <v>0</v>
      </c>
      <c r="Z604" s="1262"/>
      <c r="AA604" s="1262"/>
      <c r="AB604" s="1262"/>
      <c r="AC604" s="1262"/>
      <c r="AD604" s="1262"/>
      <c r="AE604" s="1262"/>
      <c r="AF604" s="1262"/>
      <c r="AG604" s="1262"/>
      <c r="AH604" s="1262"/>
      <c r="AI604" s="1262"/>
      <c r="AJ604" s="1262"/>
      <c r="AK604" s="1262"/>
      <c r="AL604" s="1262"/>
      <c r="AM604" s="1262"/>
      <c r="AN604" s="1262"/>
      <c r="AO604" s="1262"/>
      <c r="AP604" s="1262"/>
      <c r="AQ604" s="1331" t="s">
        <v>204</v>
      </c>
      <c r="AR604" s="1331" t="s">
        <v>850</v>
      </c>
      <c r="AS604" s="1262"/>
      <c r="AT604" s="1262"/>
      <c r="AU604" s="1262"/>
      <c r="AV604" s="1334">
        <v>810000</v>
      </c>
      <c r="AW604" s="1270"/>
      <c r="AX604" s="1270"/>
      <c r="AY604" s="1270"/>
      <c r="AZ604" s="1270"/>
      <c r="BA604" s="1392" t="s">
        <v>1840</v>
      </c>
      <c r="BB604" s="1374"/>
      <c r="BC604" s="1270"/>
      <c r="BD604" s="1270"/>
    </row>
    <row r="605" spans="1:56" s="1256" customFormat="1" hidden="1">
      <c r="A605" s="1380"/>
      <c r="B605" s="1273"/>
      <c r="C605" s="1330" t="s">
        <v>336</v>
      </c>
      <c r="D605" s="1262"/>
      <c r="E605" s="1262"/>
      <c r="F605" s="1262"/>
      <c r="G605" s="1262"/>
      <c r="H605" s="1270"/>
      <c r="I605" s="1262"/>
      <c r="J605" s="1262"/>
      <c r="K605" s="1262"/>
      <c r="L605" s="1331" t="s">
        <v>669</v>
      </c>
      <c r="M605" s="1331"/>
      <c r="N605" s="1262"/>
      <c r="O605" s="1262"/>
      <c r="P605" s="1262"/>
      <c r="Q605" s="1262"/>
      <c r="R605" s="1332" t="s">
        <v>145</v>
      </c>
      <c r="S605" s="1332">
        <v>0</v>
      </c>
      <c r="T605" s="1333" t="s">
        <v>235</v>
      </c>
      <c r="U605" s="1332">
        <v>0</v>
      </c>
      <c r="V605" s="1289" t="s">
        <v>145</v>
      </c>
      <c r="W605" s="1332">
        <v>0</v>
      </c>
      <c r="X605" s="1332">
        <v>0</v>
      </c>
      <c r="Y605" s="1332">
        <v>0</v>
      </c>
      <c r="Z605" s="1262"/>
      <c r="AA605" s="1262"/>
      <c r="AB605" s="1262"/>
      <c r="AC605" s="1262"/>
      <c r="AD605" s="1262"/>
      <c r="AE605" s="1262"/>
      <c r="AF605" s="1262"/>
      <c r="AG605" s="1262"/>
      <c r="AH605" s="1262"/>
      <c r="AI605" s="1262"/>
      <c r="AJ605" s="1262"/>
      <c r="AK605" s="1262"/>
      <c r="AL605" s="1262"/>
      <c r="AM605" s="1262"/>
      <c r="AN605" s="1262"/>
      <c r="AO605" s="1262"/>
      <c r="AP605" s="1262"/>
      <c r="AQ605" s="1331" t="s">
        <v>204</v>
      </c>
      <c r="AR605" s="1331" t="s">
        <v>850</v>
      </c>
      <c r="AS605" s="1262"/>
      <c r="AT605" s="1262"/>
      <c r="AU605" s="1262"/>
      <c r="AV605" s="1334">
        <v>112500</v>
      </c>
      <c r="AW605" s="1270"/>
      <c r="AX605" s="1270"/>
      <c r="AY605" s="1270"/>
      <c r="AZ605" s="1270"/>
      <c r="BA605" s="1392" t="s">
        <v>1840</v>
      </c>
      <c r="BB605" s="1374"/>
      <c r="BC605" s="1270"/>
      <c r="BD605" s="1270"/>
    </row>
    <row r="606" spans="1:56" s="1256" customFormat="1" hidden="1">
      <c r="A606" s="1380"/>
      <c r="B606" s="1273"/>
      <c r="C606" s="1330" t="s">
        <v>336</v>
      </c>
      <c r="D606" s="1262"/>
      <c r="E606" s="1262"/>
      <c r="F606" s="1262"/>
      <c r="G606" s="1262"/>
      <c r="H606" s="1270"/>
      <c r="I606" s="1262"/>
      <c r="J606" s="1262"/>
      <c r="K606" s="1262"/>
      <c r="L606" s="1331" t="s">
        <v>669</v>
      </c>
      <c r="M606" s="1331"/>
      <c r="N606" s="1262"/>
      <c r="O606" s="1262"/>
      <c r="P606" s="1262"/>
      <c r="Q606" s="1262"/>
      <c r="R606" s="1332" t="s">
        <v>145</v>
      </c>
      <c r="S606" s="1332">
        <v>0</v>
      </c>
      <c r="T606" s="1333" t="s">
        <v>235</v>
      </c>
      <c r="U606" s="1332">
        <v>0</v>
      </c>
      <c r="V606" s="1289" t="s">
        <v>145</v>
      </c>
      <c r="W606" s="1332">
        <v>0</v>
      </c>
      <c r="X606" s="1332">
        <v>0</v>
      </c>
      <c r="Y606" s="1332">
        <v>0</v>
      </c>
      <c r="Z606" s="1262"/>
      <c r="AA606" s="1262"/>
      <c r="AB606" s="1262"/>
      <c r="AC606" s="1262"/>
      <c r="AD606" s="1262"/>
      <c r="AE606" s="1262"/>
      <c r="AF606" s="1262"/>
      <c r="AG606" s="1262"/>
      <c r="AH606" s="1262"/>
      <c r="AI606" s="1262"/>
      <c r="AJ606" s="1262"/>
      <c r="AK606" s="1262"/>
      <c r="AL606" s="1262"/>
      <c r="AM606" s="1262"/>
      <c r="AN606" s="1262"/>
      <c r="AO606" s="1262"/>
      <c r="AP606" s="1262"/>
      <c r="AQ606" s="1331" t="s">
        <v>204</v>
      </c>
      <c r="AR606" s="1331" t="s">
        <v>850</v>
      </c>
      <c r="AS606" s="1262"/>
      <c r="AT606" s="1262"/>
      <c r="AU606" s="1262"/>
      <c r="AV606" s="1334">
        <v>112500</v>
      </c>
      <c r="AW606" s="1270"/>
      <c r="AX606" s="1270"/>
      <c r="AY606" s="1270"/>
      <c r="AZ606" s="1270"/>
      <c r="BA606" s="1392" t="s">
        <v>1840</v>
      </c>
      <c r="BB606" s="1374"/>
      <c r="BC606" s="1270"/>
      <c r="BD606" s="1270"/>
    </row>
    <row r="607" spans="1:56" s="1256" customFormat="1" hidden="1">
      <c r="A607" s="1380"/>
      <c r="B607" s="1273"/>
      <c r="C607" s="1330" t="s">
        <v>338</v>
      </c>
      <c r="D607" s="1262"/>
      <c r="E607" s="1262"/>
      <c r="F607" s="1262"/>
      <c r="G607" s="1262"/>
      <c r="H607" s="1270" t="s">
        <v>1193</v>
      </c>
      <c r="I607" s="1262"/>
      <c r="J607" s="1262"/>
      <c r="K607" s="1262"/>
      <c r="L607" s="1331" t="s">
        <v>670</v>
      </c>
      <c r="M607" s="1331"/>
      <c r="N607" s="1262"/>
      <c r="O607" s="1262"/>
      <c r="P607" s="1262"/>
      <c r="Q607" s="1262"/>
      <c r="R607" s="1332" t="s">
        <v>145</v>
      </c>
      <c r="S607" s="1332">
        <v>0</v>
      </c>
      <c r="T607" s="1333" t="s">
        <v>221</v>
      </c>
      <c r="U607" s="1332">
        <v>0</v>
      </c>
      <c r="V607" s="1344"/>
      <c r="W607" s="1332">
        <v>0</v>
      </c>
      <c r="X607" s="1332">
        <v>0</v>
      </c>
      <c r="Y607" s="1332">
        <v>0</v>
      </c>
      <c r="Z607" s="1262"/>
      <c r="AA607" s="1262"/>
      <c r="AB607" s="1262"/>
      <c r="AC607" s="1262"/>
      <c r="AD607" s="1262"/>
      <c r="AE607" s="1262"/>
      <c r="AF607" s="1262"/>
      <c r="AG607" s="1262"/>
      <c r="AH607" s="1262"/>
      <c r="AI607" s="1262"/>
      <c r="AJ607" s="1262"/>
      <c r="AK607" s="1262"/>
      <c r="AL607" s="1262"/>
      <c r="AM607" s="1262"/>
      <c r="AN607" s="1262"/>
      <c r="AO607" s="1262"/>
      <c r="AP607" s="1262"/>
      <c r="AQ607" s="1331" t="s">
        <v>204</v>
      </c>
      <c r="AR607" s="1331" t="s">
        <v>850</v>
      </c>
      <c r="AS607" s="1262"/>
      <c r="AT607" s="1262"/>
      <c r="AU607" s="1262"/>
      <c r="AV607" s="1334">
        <v>112500</v>
      </c>
      <c r="AW607" s="1270" t="s">
        <v>123</v>
      </c>
      <c r="AX607" s="1270"/>
      <c r="AY607" s="1270" t="s">
        <v>1803</v>
      </c>
      <c r="AZ607" s="1270" t="s">
        <v>1193</v>
      </c>
      <c r="BA607" s="1385"/>
      <c r="BB607" s="1374"/>
      <c r="BC607" s="1270"/>
      <c r="BD607" s="1270"/>
    </row>
    <row r="608" spans="1:56" s="1256" customFormat="1" hidden="1">
      <c r="A608" s="1380"/>
      <c r="B608" s="1273"/>
      <c r="C608" s="1330" t="s">
        <v>338</v>
      </c>
      <c r="D608" s="1262"/>
      <c r="E608" s="1262"/>
      <c r="F608" s="1262"/>
      <c r="G608" s="1262"/>
      <c r="H608" s="1270"/>
      <c r="I608" s="1262"/>
      <c r="J608" s="1262"/>
      <c r="K608" s="1262"/>
      <c r="L608" s="1331" t="s">
        <v>670</v>
      </c>
      <c r="M608" s="1331"/>
      <c r="N608" s="1262"/>
      <c r="O608" s="1262"/>
      <c r="P608" s="1262"/>
      <c r="Q608" s="1262"/>
      <c r="R608" s="1332" t="s">
        <v>145</v>
      </c>
      <c r="S608" s="1332">
        <v>0</v>
      </c>
      <c r="T608" s="1333" t="s">
        <v>221</v>
      </c>
      <c r="U608" s="1332">
        <v>0</v>
      </c>
      <c r="V608" s="1344"/>
      <c r="W608" s="1332">
        <v>0</v>
      </c>
      <c r="X608" s="1332">
        <v>0</v>
      </c>
      <c r="Y608" s="1332">
        <v>0</v>
      </c>
      <c r="Z608" s="1262"/>
      <c r="AA608" s="1262"/>
      <c r="AB608" s="1262"/>
      <c r="AC608" s="1262"/>
      <c r="AD608" s="1262"/>
      <c r="AE608" s="1262"/>
      <c r="AF608" s="1262"/>
      <c r="AG608" s="1262"/>
      <c r="AH608" s="1262"/>
      <c r="AI608" s="1262"/>
      <c r="AJ608" s="1262"/>
      <c r="AK608" s="1262"/>
      <c r="AL608" s="1262"/>
      <c r="AM608" s="1262"/>
      <c r="AN608" s="1262"/>
      <c r="AO608" s="1262"/>
      <c r="AP608" s="1262"/>
      <c r="AQ608" s="1331" t="s">
        <v>204</v>
      </c>
      <c r="AR608" s="1331" t="s">
        <v>850</v>
      </c>
      <c r="AS608" s="1262"/>
      <c r="AT608" s="1262"/>
      <c r="AU608" s="1262"/>
      <c r="AV608" s="1334">
        <v>675000</v>
      </c>
      <c r="AW608" s="1270"/>
      <c r="AX608" s="1270"/>
      <c r="AY608" s="1270"/>
      <c r="AZ608" s="1270"/>
      <c r="BA608" s="1392" t="s">
        <v>1840</v>
      </c>
      <c r="BB608" s="1374"/>
      <c r="BC608" s="1270"/>
      <c r="BD608" s="1270"/>
    </row>
    <row r="609" spans="1:56" s="1256" customFormat="1" hidden="1">
      <c r="A609" s="1380"/>
      <c r="B609" s="1273"/>
      <c r="C609" s="1330" t="s">
        <v>339</v>
      </c>
      <c r="D609" s="1262"/>
      <c r="E609" s="1262"/>
      <c r="F609" s="1262"/>
      <c r="G609" s="1262"/>
      <c r="H609" s="1270" t="s">
        <v>1193</v>
      </c>
      <c r="I609" s="1262"/>
      <c r="J609" s="1262"/>
      <c r="K609" s="1262"/>
      <c r="L609" s="1331" t="s">
        <v>671</v>
      </c>
      <c r="M609" s="1331"/>
      <c r="N609" s="1262"/>
      <c r="O609" s="1262"/>
      <c r="P609" s="1262"/>
      <c r="Q609" s="1262"/>
      <c r="R609" s="1332" t="s">
        <v>145</v>
      </c>
      <c r="S609" s="1332">
        <v>0</v>
      </c>
      <c r="T609" s="1333" t="s">
        <v>220</v>
      </c>
      <c r="U609" s="1332">
        <v>0</v>
      </c>
      <c r="V609" s="1289" t="s">
        <v>145</v>
      </c>
      <c r="W609" s="1332">
        <v>0</v>
      </c>
      <c r="X609" s="1332">
        <v>0</v>
      </c>
      <c r="Y609" s="1332">
        <v>0</v>
      </c>
      <c r="Z609" s="1262"/>
      <c r="AA609" s="1262"/>
      <c r="AB609" s="1262"/>
      <c r="AC609" s="1262"/>
      <c r="AD609" s="1262"/>
      <c r="AE609" s="1262"/>
      <c r="AF609" s="1262"/>
      <c r="AG609" s="1262"/>
      <c r="AH609" s="1262"/>
      <c r="AI609" s="1262"/>
      <c r="AJ609" s="1262"/>
      <c r="AK609" s="1262"/>
      <c r="AL609" s="1262"/>
      <c r="AM609" s="1262"/>
      <c r="AN609" s="1262"/>
      <c r="AO609" s="1262"/>
      <c r="AP609" s="1262"/>
      <c r="AQ609" s="1331" t="s">
        <v>204</v>
      </c>
      <c r="AR609" s="1331" t="s">
        <v>850</v>
      </c>
      <c r="AS609" s="1262"/>
      <c r="AT609" s="1262"/>
      <c r="AU609" s="1262"/>
      <c r="AV609" s="1334">
        <v>3150000</v>
      </c>
      <c r="AW609" s="1270" t="s">
        <v>123</v>
      </c>
      <c r="AX609" s="1270"/>
      <c r="AY609" s="1270" t="s">
        <v>1806</v>
      </c>
      <c r="AZ609" s="1270" t="s">
        <v>1193</v>
      </c>
      <c r="BA609" s="1385"/>
      <c r="BB609" s="1374"/>
      <c r="BC609" s="1270"/>
      <c r="BD609" s="1270"/>
    </row>
    <row r="610" spans="1:56" s="1256" customFormat="1" hidden="1">
      <c r="A610" s="1380"/>
      <c r="B610" s="1273"/>
      <c r="C610" s="1330" t="s">
        <v>339</v>
      </c>
      <c r="D610" s="1262"/>
      <c r="E610" s="1262"/>
      <c r="F610" s="1262"/>
      <c r="G610" s="1262"/>
      <c r="H610" s="1270"/>
      <c r="I610" s="1262"/>
      <c r="J610" s="1262"/>
      <c r="K610" s="1262"/>
      <c r="L610" s="1331" t="s">
        <v>671</v>
      </c>
      <c r="M610" s="1331"/>
      <c r="N610" s="1262"/>
      <c r="O610" s="1262"/>
      <c r="P610" s="1262"/>
      <c r="Q610" s="1262"/>
      <c r="R610" s="1332" t="s">
        <v>145</v>
      </c>
      <c r="S610" s="1332">
        <v>0</v>
      </c>
      <c r="T610" s="1333" t="s">
        <v>220</v>
      </c>
      <c r="U610" s="1332">
        <v>0</v>
      </c>
      <c r="V610" s="1289" t="s">
        <v>145</v>
      </c>
      <c r="W610" s="1332">
        <v>0</v>
      </c>
      <c r="X610" s="1332">
        <v>0</v>
      </c>
      <c r="Y610" s="1332">
        <v>0</v>
      </c>
      <c r="Z610" s="1262"/>
      <c r="AA610" s="1262"/>
      <c r="AB610" s="1262"/>
      <c r="AC610" s="1262"/>
      <c r="AD610" s="1262"/>
      <c r="AE610" s="1262"/>
      <c r="AF610" s="1262"/>
      <c r="AG610" s="1262"/>
      <c r="AH610" s="1262"/>
      <c r="AI610" s="1262"/>
      <c r="AJ610" s="1262"/>
      <c r="AK610" s="1262"/>
      <c r="AL610" s="1262"/>
      <c r="AM610" s="1262"/>
      <c r="AN610" s="1262"/>
      <c r="AO610" s="1262"/>
      <c r="AP610" s="1262"/>
      <c r="AQ610" s="1331" t="s">
        <v>204</v>
      </c>
      <c r="AR610" s="1331" t="s">
        <v>850</v>
      </c>
      <c r="AS610" s="1262"/>
      <c r="AT610" s="1262"/>
      <c r="AU610" s="1262"/>
      <c r="AV610" s="1334">
        <v>3150000</v>
      </c>
      <c r="AW610" s="1270"/>
      <c r="AX610" s="1270"/>
      <c r="AY610" s="1270"/>
      <c r="AZ610" s="1270"/>
      <c r="BA610" s="1392" t="s">
        <v>1840</v>
      </c>
      <c r="BB610" s="1374"/>
      <c r="BC610" s="1270"/>
      <c r="BD610" s="1270"/>
    </row>
    <row r="611" spans="1:56" s="1256" customFormat="1" hidden="1">
      <c r="A611" s="1380"/>
      <c r="B611" s="1273"/>
      <c r="C611" s="1330" t="s">
        <v>340</v>
      </c>
      <c r="D611" s="1262"/>
      <c r="E611" s="1262"/>
      <c r="F611" s="1262"/>
      <c r="G611" s="1262"/>
      <c r="H611" s="1270" t="s">
        <v>1193</v>
      </c>
      <c r="I611" s="1262"/>
      <c r="J611" s="1262"/>
      <c r="K611" s="1262"/>
      <c r="L611" s="1331" t="s">
        <v>599</v>
      </c>
      <c r="M611" s="1331"/>
      <c r="N611" s="1262"/>
      <c r="O611" s="1262"/>
      <c r="P611" s="1262"/>
      <c r="Q611" s="1262"/>
      <c r="R611" s="1332" t="s">
        <v>145</v>
      </c>
      <c r="S611" s="1332">
        <v>0</v>
      </c>
      <c r="T611" s="1333" t="s">
        <v>220</v>
      </c>
      <c r="U611" s="1332">
        <v>0</v>
      </c>
      <c r="V611" s="1344"/>
      <c r="W611" s="1332">
        <v>0</v>
      </c>
      <c r="X611" s="1332">
        <v>0</v>
      </c>
      <c r="Y611" s="1332">
        <v>0</v>
      </c>
      <c r="Z611" s="1262"/>
      <c r="AA611" s="1262"/>
      <c r="AB611" s="1262"/>
      <c r="AC611" s="1262"/>
      <c r="AD611" s="1262"/>
      <c r="AE611" s="1262"/>
      <c r="AF611" s="1262"/>
      <c r="AG611" s="1262"/>
      <c r="AH611" s="1262"/>
      <c r="AI611" s="1262"/>
      <c r="AJ611" s="1262"/>
      <c r="AK611" s="1262"/>
      <c r="AL611" s="1262"/>
      <c r="AM611" s="1262"/>
      <c r="AN611" s="1262"/>
      <c r="AO611" s="1262"/>
      <c r="AP611" s="1262"/>
      <c r="AQ611" s="1331" t="s">
        <v>204</v>
      </c>
      <c r="AR611" s="1331" t="s">
        <v>850</v>
      </c>
      <c r="AS611" s="1262"/>
      <c r="AT611" s="1262"/>
      <c r="AU611" s="1262"/>
      <c r="AV611" s="1334">
        <v>2000000</v>
      </c>
      <c r="AW611" s="1270" t="s">
        <v>123</v>
      </c>
      <c r="AX611" s="1270"/>
      <c r="AY611" s="1270" t="s">
        <v>1812</v>
      </c>
      <c r="AZ611" s="1270" t="s">
        <v>1193</v>
      </c>
      <c r="BA611" s="1385"/>
      <c r="BB611" s="1374"/>
      <c r="BC611" s="1270"/>
      <c r="BD611" s="1270"/>
    </row>
    <row r="612" spans="1:56" s="1256" customFormat="1" hidden="1">
      <c r="A612" s="1380"/>
      <c r="B612" s="1273"/>
      <c r="C612" s="1330" t="s">
        <v>341</v>
      </c>
      <c r="D612" s="1262"/>
      <c r="E612" s="1262"/>
      <c r="F612" s="1262"/>
      <c r="G612" s="1262"/>
      <c r="H612" s="1270" t="s">
        <v>1193</v>
      </c>
      <c r="I612" s="1262"/>
      <c r="J612" s="1262"/>
      <c r="K612" s="1262"/>
      <c r="L612" s="1331" t="s">
        <v>672</v>
      </c>
      <c r="M612" s="1331"/>
      <c r="N612" s="1262"/>
      <c r="O612" s="1262"/>
      <c r="P612" s="1262"/>
      <c r="Q612" s="1262"/>
      <c r="R612" s="1332" t="s">
        <v>145</v>
      </c>
      <c r="S612" s="1332">
        <v>0</v>
      </c>
      <c r="T612" s="1333" t="s">
        <v>220</v>
      </c>
      <c r="U612" s="1332">
        <v>0</v>
      </c>
      <c r="V612" s="1289" t="s">
        <v>145</v>
      </c>
      <c r="W612" s="1332">
        <v>0</v>
      </c>
      <c r="X612" s="1332">
        <v>0</v>
      </c>
      <c r="Y612" s="1332">
        <v>0</v>
      </c>
      <c r="Z612" s="1262"/>
      <c r="AA612" s="1262"/>
      <c r="AB612" s="1262"/>
      <c r="AC612" s="1262"/>
      <c r="AD612" s="1262"/>
      <c r="AE612" s="1262"/>
      <c r="AF612" s="1262"/>
      <c r="AG612" s="1262"/>
      <c r="AH612" s="1262"/>
      <c r="AI612" s="1262"/>
      <c r="AJ612" s="1262"/>
      <c r="AK612" s="1262"/>
      <c r="AL612" s="1262"/>
      <c r="AM612" s="1262"/>
      <c r="AN612" s="1262"/>
      <c r="AO612" s="1262"/>
      <c r="AP612" s="1262"/>
      <c r="AQ612" s="1331" t="s">
        <v>204</v>
      </c>
      <c r="AR612" s="1331" t="s">
        <v>850</v>
      </c>
      <c r="AS612" s="1262"/>
      <c r="AT612" s="1262"/>
      <c r="AU612" s="1262"/>
      <c r="AV612" s="1334">
        <v>65875000</v>
      </c>
      <c r="AW612" s="1270" t="s">
        <v>123</v>
      </c>
      <c r="AX612" s="1270"/>
      <c r="AY612" s="1270" t="s">
        <v>1616</v>
      </c>
      <c r="AZ612" s="1270" t="s">
        <v>1193</v>
      </c>
      <c r="BA612" s="1385"/>
      <c r="BB612" s="1374"/>
      <c r="BC612" s="1270"/>
      <c r="BD612" s="1270"/>
    </row>
    <row r="613" spans="1:56" s="1256" customFormat="1" hidden="1">
      <c r="A613" s="1380"/>
      <c r="B613" s="1273"/>
      <c r="C613" s="1330" t="s">
        <v>342</v>
      </c>
      <c r="D613" s="1262"/>
      <c r="E613" s="1262"/>
      <c r="F613" s="1262"/>
      <c r="G613" s="1262"/>
      <c r="H613" s="1270" t="s">
        <v>1193</v>
      </c>
      <c r="I613" s="1262"/>
      <c r="J613" s="1262"/>
      <c r="K613" s="1262"/>
      <c r="L613" s="1331" t="s">
        <v>673</v>
      </c>
      <c r="M613" s="1331"/>
      <c r="N613" s="1262"/>
      <c r="O613" s="1262"/>
      <c r="P613" s="1262"/>
      <c r="Q613" s="1262"/>
      <c r="R613" s="1332" t="s">
        <v>145</v>
      </c>
      <c r="S613" s="1332">
        <v>0</v>
      </c>
      <c r="T613" s="1333" t="s">
        <v>220</v>
      </c>
      <c r="U613" s="1332">
        <v>0</v>
      </c>
      <c r="V613" s="1289" t="s">
        <v>145</v>
      </c>
      <c r="W613" s="1332">
        <v>0</v>
      </c>
      <c r="X613" s="1332">
        <v>0</v>
      </c>
      <c r="Y613" s="1332">
        <v>0</v>
      </c>
      <c r="Z613" s="1262"/>
      <c r="AA613" s="1262"/>
      <c r="AB613" s="1262"/>
      <c r="AC613" s="1262"/>
      <c r="AD613" s="1262"/>
      <c r="AE613" s="1262"/>
      <c r="AF613" s="1262"/>
      <c r="AG613" s="1262"/>
      <c r="AH613" s="1262"/>
      <c r="AI613" s="1262"/>
      <c r="AJ613" s="1262"/>
      <c r="AK613" s="1262"/>
      <c r="AL613" s="1262"/>
      <c r="AM613" s="1262"/>
      <c r="AN613" s="1262"/>
      <c r="AO613" s="1262"/>
      <c r="AP613" s="1262"/>
      <c r="AQ613" s="1331" t="s">
        <v>204</v>
      </c>
      <c r="AR613" s="1331" t="s">
        <v>850</v>
      </c>
      <c r="AS613" s="1262"/>
      <c r="AT613" s="1262"/>
      <c r="AU613" s="1262"/>
      <c r="AV613" s="1334">
        <v>900000</v>
      </c>
      <c r="AW613" s="1270" t="s">
        <v>123</v>
      </c>
      <c r="AX613" s="1270"/>
      <c r="AY613" s="1270" t="s">
        <v>1811</v>
      </c>
      <c r="AZ613" s="1270" t="s">
        <v>1193</v>
      </c>
      <c r="BA613" s="1385"/>
      <c r="BB613" s="1374"/>
      <c r="BC613" s="1270"/>
      <c r="BD613" s="1270"/>
    </row>
    <row r="614" spans="1:56" s="1256" customFormat="1" hidden="1">
      <c r="A614" s="1380"/>
      <c r="B614" s="1273"/>
      <c r="C614" s="1330" t="s">
        <v>343</v>
      </c>
      <c r="D614" s="1262"/>
      <c r="E614" s="1262"/>
      <c r="F614" s="1262"/>
      <c r="G614" s="1262"/>
      <c r="H614" s="1270" t="s">
        <v>1193</v>
      </c>
      <c r="I614" s="1262"/>
      <c r="J614" s="1262"/>
      <c r="K614" s="1262"/>
      <c r="L614" s="1331" t="s">
        <v>674</v>
      </c>
      <c r="M614" s="1331"/>
      <c r="N614" s="1262"/>
      <c r="O614" s="1262"/>
      <c r="P614" s="1262"/>
      <c r="Q614" s="1262"/>
      <c r="R614" s="1332" t="s">
        <v>145</v>
      </c>
      <c r="S614" s="1332">
        <v>0</v>
      </c>
      <c r="T614" s="1333" t="s">
        <v>235</v>
      </c>
      <c r="U614" s="1332">
        <v>0</v>
      </c>
      <c r="V614" s="1289" t="s">
        <v>145</v>
      </c>
      <c r="W614" s="1332">
        <v>0</v>
      </c>
      <c r="X614" s="1332">
        <v>0</v>
      </c>
      <c r="Y614" s="1332">
        <v>0</v>
      </c>
      <c r="Z614" s="1262"/>
      <c r="AA614" s="1262"/>
      <c r="AB614" s="1262"/>
      <c r="AC614" s="1262"/>
      <c r="AD614" s="1262"/>
      <c r="AE614" s="1262"/>
      <c r="AF614" s="1262"/>
      <c r="AG614" s="1262"/>
      <c r="AH614" s="1262"/>
      <c r="AI614" s="1262"/>
      <c r="AJ614" s="1262"/>
      <c r="AK614" s="1262"/>
      <c r="AL614" s="1262"/>
      <c r="AM614" s="1262"/>
      <c r="AN614" s="1262"/>
      <c r="AO614" s="1262"/>
      <c r="AP614" s="1262"/>
      <c r="AQ614" s="1331" t="s">
        <v>204</v>
      </c>
      <c r="AR614" s="1331" t="s">
        <v>850</v>
      </c>
      <c r="AS614" s="1262"/>
      <c r="AT614" s="1262"/>
      <c r="AU614" s="1262"/>
      <c r="AV614" s="1334">
        <v>225000</v>
      </c>
      <c r="AW614" s="1270" t="s">
        <v>123</v>
      </c>
      <c r="AX614" s="1270"/>
      <c r="AY614" s="1270" t="s">
        <v>1811</v>
      </c>
      <c r="AZ614" s="1270" t="s">
        <v>1193</v>
      </c>
      <c r="BA614" s="1385"/>
      <c r="BB614" s="1374"/>
      <c r="BC614" s="1270"/>
      <c r="BD614" s="1270"/>
    </row>
    <row r="615" spans="1:56" s="1256" customFormat="1" hidden="1">
      <c r="A615" s="1380"/>
      <c r="B615" s="1273"/>
      <c r="C615" s="1330" t="s">
        <v>344</v>
      </c>
      <c r="D615" s="1262"/>
      <c r="E615" s="1262"/>
      <c r="F615" s="1262"/>
      <c r="G615" s="1262"/>
      <c r="H615" s="1270"/>
      <c r="I615" s="1262"/>
      <c r="J615" s="1262"/>
      <c r="K615" s="1262"/>
      <c r="L615" s="1331" t="s">
        <v>675</v>
      </c>
      <c r="M615" s="1331"/>
      <c r="N615" s="1262"/>
      <c r="O615" s="1262"/>
      <c r="P615" s="1262"/>
      <c r="Q615" s="1262"/>
      <c r="R615" s="1332" t="s">
        <v>145</v>
      </c>
      <c r="S615" s="1332">
        <v>0</v>
      </c>
      <c r="T615" s="1333" t="s">
        <v>235</v>
      </c>
      <c r="U615" s="1332">
        <v>0</v>
      </c>
      <c r="V615" s="1289" t="s">
        <v>145</v>
      </c>
      <c r="W615" s="1332">
        <v>0</v>
      </c>
      <c r="X615" s="1332">
        <v>0</v>
      </c>
      <c r="Y615" s="1332">
        <v>0</v>
      </c>
      <c r="Z615" s="1262"/>
      <c r="AA615" s="1262"/>
      <c r="AB615" s="1262"/>
      <c r="AC615" s="1262"/>
      <c r="AD615" s="1262"/>
      <c r="AE615" s="1262"/>
      <c r="AF615" s="1262"/>
      <c r="AG615" s="1262"/>
      <c r="AH615" s="1262"/>
      <c r="AI615" s="1262"/>
      <c r="AJ615" s="1262"/>
      <c r="AK615" s="1262"/>
      <c r="AL615" s="1262"/>
      <c r="AM615" s="1262"/>
      <c r="AN615" s="1262"/>
      <c r="AO615" s="1262"/>
      <c r="AP615" s="1262"/>
      <c r="AQ615" s="1331" t="s">
        <v>204</v>
      </c>
      <c r="AR615" s="1331" t="s">
        <v>850</v>
      </c>
      <c r="AS615" s="1262"/>
      <c r="AT615" s="1262"/>
      <c r="AU615" s="1262"/>
      <c r="AV615" s="1334">
        <v>225000</v>
      </c>
      <c r="AW615" s="1270"/>
      <c r="AX615" s="1270"/>
      <c r="AY615" s="1270"/>
      <c r="AZ615" s="1270"/>
      <c r="BA615" s="1392" t="s">
        <v>1840</v>
      </c>
      <c r="BB615" s="1374"/>
      <c r="BC615" s="1270"/>
      <c r="BD615" s="1270"/>
    </row>
    <row r="616" spans="1:56" s="1256" customFormat="1" hidden="1">
      <c r="A616" s="1380"/>
      <c r="B616" s="1273"/>
      <c r="C616" s="1330" t="s">
        <v>344</v>
      </c>
      <c r="D616" s="1262"/>
      <c r="E616" s="1262"/>
      <c r="F616" s="1262"/>
      <c r="G616" s="1262"/>
      <c r="H616" s="1270"/>
      <c r="I616" s="1262"/>
      <c r="J616" s="1262"/>
      <c r="K616" s="1262"/>
      <c r="L616" s="1331" t="s">
        <v>675</v>
      </c>
      <c r="M616" s="1331"/>
      <c r="N616" s="1262"/>
      <c r="O616" s="1262"/>
      <c r="P616" s="1262"/>
      <c r="Q616" s="1262"/>
      <c r="R616" s="1332" t="s">
        <v>145</v>
      </c>
      <c r="S616" s="1332">
        <v>0</v>
      </c>
      <c r="T616" s="1333" t="s">
        <v>235</v>
      </c>
      <c r="U616" s="1332">
        <v>0</v>
      </c>
      <c r="V616" s="1289" t="s">
        <v>145</v>
      </c>
      <c r="W616" s="1332">
        <v>0</v>
      </c>
      <c r="X616" s="1332">
        <v>0</v>
      </c>
      <c r="Y616" s="1332">
        <v>0</v>
      </c>
      <c r="Z616" s="1262"/>
      <c r="AA616" s="1262"/>
      <c r="AB616" s="1262"/>
      <c r="AC616" s="1262"/>
      <c r="AD616" s="1262"/>
      <c r="AE616" s="1262"/>
      <c r="AF616" s="1262"/>
      <c r="AG616" s="1262"/>
      <c r="AH616" s="1262"/>
      <c r="AI616" s="1262"/>
      <c r="AJ616" s="1262"/>
      <c r="AK616" s="1262"/>
      <c r="AL616" s="1262"/>
      <c r="AM616" s="1262"/>
      <c r="AN616" s="1262"/>
      <c r="AO616" s="1262"/>
      <c r="AP616" s="1262"/>
      <c r="AQ616" s="1331" t="s">
        <v>204</v>
      </c>
      <c r="AR616" s="1331" t="s">
        <v>850</v>
      </c>
      <c r="AS616" s="1262"/>
      <c r="AT616" s="1262"/>
      <c r="AU616" s="1262"/>
      <c r="AV616" s="1334">
        <v>225000</v>
      </c>
      <c r="AW616" s="1270"/>
      <c r="AX616" s="1270"/>
      <c r="AY616" s="1270"/>
      <c r="AZ616" s="1270"/>
      <c r="BA616" s="1392" t="s">
        <v>1840</v>
      </c>
      <c r="BB616" s="1374"/>
      <c r="BC616" s="1270"/>
      <c r="BD616" s="1270"/>
    </row>
    <row r="617" spans="1:56" s="1256" customFormat="1" hidden="1">
      <c r="A617" s="1380"/>
      <c r="B617" s="1273"/>
      <c r="C617" s="1330" t="s">
        <v>345</v>
      </c>
      <c r="D617" s="1262"/>
      <c r="E617" s="1262"/>
      <c r="F617" s="1262"/>
      <c r="G617" s="1262"/>
      <c r="H617" s="1270" t="s">
        <v>1193</v>
      </c>
      <c r="I617" s="1262"/>
      <c r="J617" s="1262"/>
      <c r="K617" s="1262"/>
      <c r="L617" s="1331" t="s">
        <v>599</v>
      </c>
      <c r="M617" s="1331"/>
      <c r="N617" s="1262"/>
      <c r="O617" s="1262"/>
      <c r="P617" s="1262"/>
      <c r="Q617" s="1262"/>
      <c r="R617" s="1332" t="s">
        <v>789</v>
      </c>
      <c r="S617" s="1332">
        <v>0</v>
      </c>
      <c r="T617" s="1333" t="s">
        <v>235</v>
      </c>
      <c r="U617" s="1332">
        <v>0</v>
      </c>
      <c r="V617" s="1289" t="s">
        <v>145</v>
      </c>
      <c r="W617" s="1332">
        <v>0</v>
      </c>
      <c r="X617" s="1332">
        <v>0</v>
      </c>
      <c r="Y617" s="1332">
        <v>0</v>
      </c>
      <c r="Z617" s="1262"/>
      <c r="AA617" s="1262"/>
      <c r="AB617" s="1262"/>
      <c r="AC617" s="1262"/>
      <c r="AD617" s="1262"/>
      <c r="AE617" s="1262"/>
      <c r="AF617" s="1262"/>
      <c r="AG617" s="1262"/>
      <c r="AH617" s="1262"/>
      <c r="AI617" s="1262"/>
      <c r="AJ617" s="1262"/>
      <c r="AK617" s="1262"/>
      <c r="AL617" s="1262"/>
      <c r="AM617" s="1262"/>
      <c r="AN617" s="1262"/>
      <c r="AO617" s="1262"/>
      <c r="AP617" s="1262"/>
      <c r="AQ617" s="1331" t="s">
        <v>204</v>
      </c>
      <c r="AR617" s="1331" t="s">
        <v>850</v>
      </c>
      <c r="AS617" s="1262"/>
      <c r="AT617" s="1262"/>
      <c r="AU617" s="1262"/>
      <c r="AV617" s="1334">
        <v>247500</v>
      </c>
      <c r="AW617" s="1270" t="s">
        <v>123</v>
      </c>
      <c r="AX617" s="1270"/>
      <c r="AY617" s="1270" t="s">
        <v>1803</v>
      </c>
      <c r="AZ617" s="1270" t="s">
        <v>1193</v>
      </c>
      <c r="BA617" s="1385"/>
      <c r="BB617" s="1374"/>
      <c r="BC617" s="1270"/>
      <c r="BD617" s="1270"/>
    </row>
    <row r="618" spans="1:56" s="1256" customFormat="1" hidden="1">
      <c r="A618" s="1380"/>
      <c r="B618" s="1273"/>
      <c r="C618" s="1330" t="s">
        <v>346</v>
      </c>
      <c r="D618" s="1262"/>
      <c r="E618" s="1262"/>
      <c r="F618" s="1262"/>
      <c r="G618" s="1262"/>
      <c r="H618" s="1270"/>
      <c r="I618" s="1262"/>
      <c r="J618" s="1262"/>
      <c r="K618" s="1262"/>
      <c r="L618" s="1331" t="s">
        <v>676</v>
      </c>
      <c r="M618" s="1331"/>
      <c r="N618" s="1262"/>
      <c r="O618" s="1262"/>
      <c r="P618" s="1262"/>
      <c r="Q618" s="1262"/>
      <c r="R618" s="1332" t="s">
        <v>789</v>
      </c>
      <c r="S618" s="1332">
        <v>0</v>
      </c>
      <c r="T618" s="1333" t="s">
        <v>235</v>
      </c>
      <c r="U618" s="1332">
        <v>0</v>
      </c>
      <c r="V618" s="1289" t="s">
        <v>145</v>
      </c>
      <c r="W618" s="1332">
        <v>0</v>
      </c>
      <c r="X618" s="1332">
        <v>0</v>
      </c>
      <c r="Y618" s="1332">
        <v>0</v>
      </c>
      <c r="Z618" s="1262"/>
      <c r="AA618" s="1262"/>
      <c r="AB618" s="1262"/>
      <c r="AC618" s="1262"/>
      <c r="AD618" s="1262"/>
      <c r="AE618" s="1262"/>
      <c r="AF618" s="1262"/>
      <c r="AG618" s="1262"/>
      <c r="AH618" s="1262"/>
      <c r="AI618" s="1262"/>
      <c r="AJ618" s="1262"/>
      <c r="AK618" s="1262"/>
      <c r="AL618" s="1262"/>
      <c r="AM618" s="1262"/>
      <c r="AN618" s="1262"/>
      <c r="AO618" s="1262"/>
      <c r="AP618" s="1262"/>
      <c r="AQ618" s="1331" t="s">
        <v>204</v>
      </c>
      <c r="AR618" s="1331" t="s">
        <v>850</v>
      </c>
      <c r="AS618" s="1262"/>
      <c r="AT618" s="1262"/>
      <c r="AU618" s="1262"/>
      <c r="AV618" s="1334">
        <v>6525000</v>
      </c>
      <c r="AW618" s="1270"/>
      <c r="AX618" s="1270"/>
      <c r="AY618" s="1270"/>
      <c r="AZ618" s="1270"/>
      <c r="BA618" s="1392" t="s">
        <v>1840</v>
      </c>
      <c r="BB618" s="1374"/>
      <c r="BC618" s="1270"/>
      <c r="BD618" s="1270"/>
    </row>
    <row r="619" spans="1:56" s="1256" customFormat="1" hidden="1">
      <c r="A619" s="1380"/>
      <c r="B619" s="1273"/>
      <c r="C619" s="1330" t="s">
        <v>347</v>
      </c>
      <c r="D619" s="1262"/>
      <c r="E619" s="1262"/>
      <c r="F619" s="1262"/>
      <c r="G619" s="1262"/>
      <c r="H619" s="1270"/>
      <c r="I619" s="1262"/>
      <c r="J619" s="1262"/>
      <c r="K619" s="1262"/>
      <c r="L619" s="1331" t="s">
        <v>677</v>
      </c>
      <c r="M619" s="1331"/>
      <c r="N619" s="1262"/>
      <c r="O619" s="1262"/>
      <c r="P619" s="1262"/>
      <c r="Q619" s="1262"/>
      <c r="R619" s="1332" t="s">
        <v>145</v>
      </c>
      <c r="S619" s="1332">
        <v>0</v>
      </c>
      <c r="T619" s="1333" t="s">
        <v>235</v>
      </c>
      <c r="U619" s="1332">
        <v>0</v>
      </c>
      <c r="V619" s="1289" t="s">
        <v>145</v>
      </c>
      <c r="W619" s="1332">
        <v>0</v>
      </c>
      <c r="X619" s="1332">
        <v>0</v>
      </c>
      <c r="Y619" s="1332">
        <v>0</v>
      </c>
      <c r="Z619" s="1262"/>
      <c r="AA619" s="1262"/>
      <c r="AB619" s="1262"/>
      <c r="AC619" s="1262"/>
      <c r="AD619" s="1262"/>
      <c r="AE619" s="1262"/>
      <c r="AF619" s="1262"/>
      <c r="AG619" s="1262"/>
      <c r="AH619" s="1262"/>
      <c r="AI619" s="1262"/>
      <c r="AJ619" s="1262"/>
      <c r="AK619" s="1262"/>
      <c r="AL619" s="1262"/>
      <c r="AM619" s="1262"/>
      <c r="AN619" s="1262"/>
      <c r="AO619" s="1262"/>
      <c r="AP619" s="1262"/>
      <c r="AQ619" s="1331" t="s">
        <v>204</v>
      </c>
      <c r="AR619" s="1331" t="s">
        <v>850</v>
      </c>
      <c r="AS619" s="1262"/>
      <c r="AT619" s="1262"/>
      <c r="AU619" s="1262"/>
      <c r="AV619" s="1334">
        <v>135000</v>
      </c>
      <c r="AW619" s="1270"/>
      <c r="AX619" s="1270"/>
      <c r="AY619" s="1270"/>
      <c r="AZ619" s="1270"/>
      <c r="BA619" s="1392" t="s">
        <v>1840</v>
      </c>
      <c r="BB619" s="1374"/>
      <c r="BC619" s="1270"/>
      <c r="BD619" s="1270"/>
    </row>
    <row r="620" spans="1:56" s="1256" customFormat="1" hidden="1">
      <c r="A620" s="1380"/>
      <c r="B620" s="1273"/>
      <c r="C620" s="1330" t="s">
        <v>348</v>
      </c>
      <c r="D620" s="1262"/>
      <c r="E620" s="1262"/>
      <c r="F620" s="1262"/>
      <c r="G620" s="1262"/>
      <c r="H620" s="1270" t="s">
        <v>1193</v>
      </c>
      <c r="I620" s="1262"/>
      <c r="J620" s="1262"/>
      <c r="K620" s="1262"/>
      <c r="L620" s="1331" t="s">
        <v>678</v>
      </c>
      <c r="M620" s="1331"/>
      <c r="N620" s="1262"/>
      <c r="O620" s="1262"/>
      <c r="P620" s="1262"/>
      <c r="Q620" s="1262"/>
      <c r="R620" s="1332" t="s">
        <v>145</v>
      </c>
      <c r="S620" s="1332">
        <v>0</v>
      </c>
      <c r="T620" s="1333" t="s">
        <v>235</v>
      </c>
      <c r="U620" s="1332">
        <v>0</v>
      </c>
      <c r="V620" s="1289" t="s">
        <v>145</v>
      </c>
      <c r="W620" s="1332">
        <v>0</v>
      </c>
      <c r="X620" s="1332">
        <v>0</v>
      </c>
      <c r="Y620" s="1332">
        <v>0</v>
      </c>
      <c r="Z620" s="1262"/>
      <c r="AA620" s="1262"/>
      <c r="AB620" s="1262"/>
      <c r="AC620" s="1262"/>
      <c r="AD620" s="1262"/>
      <c r="AE620" s="1262"/>
      <c r="AF620" s="1262"/>
      <c r="AG620" s="1262"/>
      <c r="AH620" s="1262"/>
      <c r="AI620" s="1262"/>
      <c r="AJ620" s="1262"/>
      <c r="AK620" s="1262"/>
      <c r="AL620" s="1262"/>
      <c r="AM620" s="1262"/>
      <c r="AN620" s="1262"/>
      <c r="AO620" s="1262"/>
      <c r="AP620" s="1262"/>
      <c r="AQ620" s="1331" t="s">
        <v>204</v>
      </c>
      <c r="AR620" s="1331" t="s">
        <v>850</v>
      </c>
      <c r="AS620" s="1262"/>
      <c r="AT620" s="1262"/>
      <c r="AU620" s="1262"/>
      <c r="AV620" s="1334">
        <v>189000</v>
      </c>
      <c r="AW620" s="1270" t="s">
        <v>123</v>
      </c>
      <c r="AX620" s="1270"/>
      <c r="AY620" s="1270" t="s">
        <v>1812</v>
      </c>
      <c r="AZ620" s="1270" t="s">
        <v>1193</v>
      </c>
      <c r="BA620" s="1385"/>
      <c r="BB620" s="1374"/>
      <c r="BC620" s="1270"/>
      <c r="BD620" s="1270"/>
    </row>
    <row r="621" spans="1:56" s="1256" customFormat="1" hidden="1">
      <c r="A621" s="1380"/>
      <c r="B621" s="1273"/>
      <c r="C621" s="1330" t="s">
        <v>348</v>
      </c>
      <c r="D621" s="1262"/>
      <c r="E621" s="1262"/>
      <c r="F621" s="1262"/>
      <c r="G621" s="1262"/>
      <c r="H621" s="1270" t="s">
        <v>1193</v>
      </c>
      <c r="I621" s="1262"/>
      <c r="J621" s="1262"/>
      <c r="K621" s="1262"/>
      <c r="L621" s="1331" t="s">
        <v>678</v>
      </c>
      <c r="M621" s="1331"/>
      <c r="N621" s="1262"/>
      <c r="O621" s="1262"/>
      <c r="P621" s="1262"/>
      <c r="Q621" s="1262"/>
      <c r="R621" s="1332" t="s">
        <v>145</v>
      </c>
      <c r="S621" s="1332">
        <v>0</v>
      </c>
      <c r="T621" s="1333" t="s">
        <v>235</v>
      </c>
      <c r="U621" s="1332">
        <v>0</v>
      </c>
      <c r="V621" s="1289" t="s">
        <v>145</v>
      </c>
      <c r="W621" s="1332">
        <v>0</v>
      </c>
      <c r="X621" s="1332">
        <v>0</v>
      </c>
      <c r="Y621" s="1332">
        <v>0</v>
      </c>
      <c r="Z621" s="1262"/>
      <c r="AA621" s="1262"/>
      <c r="AB621" s="1262"/>
      <c r="AC621" s="1262"/>
      <c r="AD621" s="1262"/>
      <c r="AE621" s="1262"/>
      <c r="AF621" s="1262"/>
      <c r="AG621" s="1262"/>
      <c r="AH621" s="1262"/>
      <c r="AI621" s="1262"/>
      <c r="AJ621" s="1262"/>
      <c r="AK621" s="1262"/>
      <c r="AL621" s="1262"/>
      <c r="AM621" s="1262"/>
      <c r="AN621" s="1262"/>
      <c r="AO621" s="1262"/>
      <c r="AP621" s="1262"/>
      <c r="AQ621" s="1331" t="s">
        <v>204</v>
      </c>
      <c r="AR621" s="1331" t="s">
        <v>850</v>
      </c>
      <c r="AS621" s="1262"/>
      <c r="AT621" s="1262"/>
      <c r="AU621" s="1262"/>
      <c r="AV621" s="1334">
        <v>180000</v>
      </c>
      <c r="AW621" s="1270" t="s">
        <v>123</v>
      </c>
      <c r="AX621" s="1270"/>
      <c r="AY621" s="1270" t="s">
        <v>1812</v>
      </c>
      <c r="AZ621" s="1270" t="s">
        <v>1193</v>
      </c>
      <c r="BA621" s="1385"/>
      <c r="BB621" s="1374"/>
      <c r="BC621" s="1270"/>
      <c r="BD621" s="1270"/>
    </row>
    <row r="622" spans="1:56" s="1256" customFormat="1" hidden="1">
      <c r="A622" s="1380"/>
      <c r="B622" s="1273"/>
      <c r="C622" s="1330" t="s">
        <v>349</v>
      </c>
      <c r="D622" s="1262"/>
      <c r="E622" s="1262"/>
      <c r="F622" s="1262"/>
      <c r="G622" s="1262"/>
      <c r="H622" s="1270" t="s">
        <v>1193</v>
      </c>
      <c r="I622" s="1262"/>
      <c r="J622" s="1262"/>
      <c r="K622" s="1262"/>
      <c r="L622" s="1331" t="s">
        <v>679</v>
      </c>
      <c r="M622" s="1331"/>
      <c r="N622" s="1262"/>
      <c r="O622" s="1262"/>
      <c r="P622" s="1262"/>
      <c r="Q622" s="1262"/>
      <c r="R622" s="1332" t="s">
        <v>145</v>
      </c>
      <c r="S622" s="1332">
        <v>0</v>
      </c>
      <c r="T622" s="1333" t="s">
        <v>235</v>
      </c>
      <c r="U622" s="1332">
        <v>0</v>
      </c>
      <c r="V622" s="1289" t="s">
        <v>145</v>
      </c>
      <c r="W622" s="1332">
        <v>0</v>
      </c>
      <c r="X622" s="1332">
        <v>0</v>
      </c>
      <c r="Y622" s="1332">
        <v>0</v>
      </c>
      <c r="Z622" s="1262"/>
      <c r="AA622" s="1262"/>
      <c r="AB622" s="1262"/>
      <c r="AC622" s="1262"/>
      <c r="AD622" s="1262"/>
      <c r="AE622" s="1262"/>
      <c r="AF622" s="1262"/>
      <c r="AG622" s="1262"/>
      <c r="AH622" s="1262"/>
      <c r="AI622" s="1262"/>
      <c r="AJ622" s="1262"/>
      <c r="AK622" s="1262"/>
      <c r="AL622" s="1262"/>
      <c r="AM622" s="1262"/>
      <c r="AN622" s="1262"/>
      <c r="AO622" s="1262"/>
      <c r="AP622" s="1262"/>
      <c r="AQ622" s="1331" t="s">
        <v>204</v>
      </c>
      <c r="AR622" s="1331" t="s">
        <v>850</v>
      </c>
      <c r="AS622" s="1262"/>
      <c r="AT622" s="1262"/>
      <c r="AU622" s="1262"/>
      <c r="AV622" s="1334">
        <v>180000</v>
      </c>
      <c r="AW622" s="1270" t="s">
        <v>123</v>
      </c>
      <c r="AX622" s="1270"/>
      <c r="AY622" s="1270" t="s">
        <v>1812</v>
      </c>
      <c r="AZ622" s="1270" t="s">
        <v>1193</v>
      </c>
      <c r="BA622" s="1385"/>
      <c r="BB622" s="1374"/>
      <c r="BC622" s="1270"/>
      <c r="BD622" s="1270"/>
    </row>
    <row r="623" spans="1:56" s="1256" customFormat="1" hidden="1">
      <c r="A623" s="1380"/>
      <c r="B623" s="1273"/>
      <c r="C623" s="1330" t="s">
        <v>350</v>
      </c>
      <c r="D623" s="1262"/>
      <c r="E623" s="1262"/>
      <c r="F623" s="1262"/>
      <c r="G623" s="1262"/>
      <c r="H623" s="1270" t="s">
        <v>1193</v>
      </c>
      <c r="I623" s="1262"/>
      <c r="J623" s="1262"/>
      <c r="K623" s="1262"/>
      <c r="L623" s="1331" t="s">
        <v>680</v>
      </c>
      <c r="M623" s="1331"/>
      <c r="N623" s="1262"/>
      <c r="O623" s="1262"/>
      <c r="P623" s="1262"/>
      <c r="Q623" s="1262"/>
      <c r="R623" s="1332" t="s">
        <v>145</v>
      </c>
      <c r="S623" s="1332">
        <v>0</v>
      </c>
      <c r="T623" s="1333" t="s">
        <v>235</v>
      </c>
      <c r="U623" s="1332">
        <v>0</v>
      </c>
      <c r="V623" s="1289" t="s">
        <v>145</v>
      </c>
      <c r="W623" s="1332">
        <v>0</v>
      </c>
      <c r="X623" s="1332">
        <v>0</v>
      </c>
      <c r="Y623" s="1332">
        <v>0</v>
      </c>
      <c r="Z623" s="1262"/>
      <c r="AA623" s="1262"/>
      <c r="AB623" s="1262"/>
      <c r="AC623" s="1262"/>
      <c r="AD623" s="1262"/>
      <c r="AE623" s="1262"/>
      <c r="AF623" s="1262"/>
      <c r="AG623" s="1262"/>
      <c r="AH623" s="1262"/>
      <c r="AI623" s="1262"/>
      <c r="AJ623" s="1262"/>
      <c r="AK623" s="1262"/>
      <c r="AL623" s="1262"/>
      <c r="AM623" s="1262"/>
      <c r="AN623" s="1262"/>
      <c r="AO623" s="1262"/>
      <c r="AP623" s="1262"/>
      <c r="AQ623" s="1331" t="s">
        <v>204</v>
      </c>
      <c r="AR623" s="1331" t="s">
        <v>850</v>
      </c>
      <c r="AS623" s="1262"/>
      <c r="AT623" s="1262"/>
      <c r="AU623" s="1262"/>
      <c r="AV623" s="1334">
        <v>495000</v>
      </c>
      <c r="AW623" s="1270" t="s">
        <v>123</v>
      </c>
      <c r="AX623" s="1270"/>
      <c r="AY623" s="1270" t="s">
        <v>1812</v>
      </c>
      <c r="AZ623" s="1270" t="s">
        <v>1193</v>
      </c>
      <c r="BA623" s="1385"/>
      <c r="BB623" s="1374"/>
      <c r="BC623" s="1270"/>
      <c r="BD623" s="1270"/>
    </row>
    <row r="624" spans="1:56" s="1256" customFormat="1" hidden="1">
      <c r="A624" s="1380"/>
      <c r="B624" s="1273"/>
      <c r="C624" s="1330" t="s">
        <v>300</v>
      </c>
      <c r="D624" s="1262"/>
      <c r="E624" s="1262"/>
      <c r="F624" s="1262"/>
      <c r="G624" s="1262"/>
      <c r="H624" s="1270" t="s">
        <v>1193</v>
      </c>
      <c r="I624" s="1262"/>
      <c r="J624" s="1262"/>
      <c r="K624" s="1262"/>
      <c r="L624" s="1331" t="s">
        <v>681</v>
      </c>
      <c r="M624" s="1331"/>
      <c r="N624" s="1262"/>
      <c r="O624" s="1262"/>
      <c r="P624" s="1262"/>
      <c r="Q624" s="1262"/>
      <c r="R624" s="1332" t="s">
        <v>145</v>
      </c>
      <c r="S624" s="1332">
        <v>0</v>
      </c>
      <c r="T624" s="1333" t="s">
        <v>222</v>
      </c>
      <c r="U624" s="1332">
        <v>0</v>
      </c>
      <c r="V624" s="1344"/>
      <c r="W624" s="1332">
        <v>0</v>
      </c>
      <c r="X624" s="1332">
        <v>0</v>
      </c>
      <c r="Y624" s="1332">
        <v>0</v>
      </c>
      <c r="Z624" s="1262"/>
      <c r="AA624" s="1262"/>
      <c r="AB624" s="1262"/>
      <c r="AC624" s="1262"/>
      <c r="AD624" s="1262"/>
      <c r="AE624" s="1262"/>
      <c r="AF624" s="1262"/>
      <c r="AG624" s="1262"/>
      <c r="AH624" s="1262"/>
      <c r="AI624" s="1262"/>
      <c r="AJ624" s="1262"/>
      <c r="AK624" s="1262"/>
      <c r="AL624" s="1262"/>
      <c r="AM624" s="1262"/>
      <c r="AN624" s="1262"/>
      <c r="AO624" s="1262"/>
      <c r="AP624" s="1262"/>
      <c r="AQ624" s="1331" t="s">
        <v>204</v>
      </c>
      <c r="AR624" s="1331" t="s">
        <v>850</v>
      </c>
      <c r="AS624" s="1262"/>
      <c r="AT624" s="1262"/>
      <c r="AU624" s="1262"/>
      <c r="AV624" s="1334">
        <v>194760000</v>
      </c>
      <c r="AW624" s="1270" t="s">
        <v>123</v>
      </c>
      <c r="AX624" s="1270"/>
      <c r="AY624" s="1270" t="s">
        <v>1807</v>
      </c>
      <c r="AZ624" s="1270" t="s">
        <v>1193</v>
      </c>
      <c r="BA624" s="1385"/>
      <c r="BB624" s="1374"/>
      <c r="BC624" s="1270"/>
      <c r="BD624" s="1270"/>
    </row>
    <row r="625" spans="1:56" s="1256" customFormat="1" hidden="1">
      <c r="A625" s="1380"/>
      <c r="B625" s="1273"/>
      <c r="C625" s="1330" t="s">
        <v>351</v>
      </c>
      <c r="D625" s="1262"/>
      <c r="E625" s="1262"/>
      <c r="F625" s="1262"/>
      <c r="G625" s="1262"/>
      <c r="H625" s="1270" t="s">
        <v>1193</v>
      </c>
      <c r="I625" s="1262"/>
      <c r="J625" s="1262"/>
      <c r="K625" s="1262"/>
      <c r="L625" s="1331" t="s">
        <v>682</v>
      </c>
      <c r="M625" s="1331"/>
      <c r="N625" s="1262"/>
      <c r="O625" s="1262"/>
      <c r="P625" s="1262"/>
      <c r="Q625" s="1262"/>
      <c r="R625" s="1332" t="s">
        <v>145</v>
      </c>
      <c r="S625" s="1332">
        <v>0</v>
      </c>
      <c r="T625" s="1333" t="s">
        <v>222</v>
      </c>
      <c r="U625" s="1332">
        <v>0</v>
      </c>
      <c r="V625" s="1289" t="s">
        <v>145</v>
      </c>
      <c r="W625" s="1332">
        <v>0</v>
      </c>
      <c r="X625" s="1332">
        <v>0</v>
      </c>
      <c r="Y625" s="1332">
        <v>0</v>
      </c>
      <c r="Z625" s="1262"/>
      <c r="AA625" s="1262"/>
      <c r="AB625" s="1262"/>
      <c r="AC625" s="1262"/>
      <c r="AD625" s="1262"/>
      <c r="AE625" s="1262"/>
      <c r="AF625" s="1262"/>
      <c r="AG625" s="1262"/>
      <c r="AH625" s="1262"/>
      <c r="AI625" s="1262"/>
      <c r="AJ625" s="1262"/>
      <c r="AK625" s="1262"/>
      <c r="AL625" s="1262"/>
      <c r="AM625" s="1262"/>
      <c r="AN625" s="1262"/>
      <c r="AO625" s="1262"/>
      <c r="AP625" s="1262"/>
      <c r="AQ625" s="1331" t="s">
        <v>204</v>
      </c>
      <c r="AR625" s="1331" t="s">
        <v>850</v>
      </c>
      <c r="AS625" s="1262"/>
      <c r="AT625" s="1262"/>
      <c r="AU625" s="1262"/>
      <c r="AV625" s="1334">
        <v>540000</v>
      </c>
      <c r="AW625" s="1270" t="s">
        <v>123</v>
      </c>
      <c r="AX625" s="1270"/>
      <c r="AY625" s="1270" t="s">
        <v>1803</v>
      </c>
      <c r="AZ625" s="1270" t="s">
        <v>1193</v>
      </c>
      <c r="BA625" s="1385"/>
      <c r="BB625" s="1374"/>
      <c r="BC625" s="1270"/>
      <c r="BD625" s="1270"/>
    </row>
    <row r="626" spans="1:56" s="1256" customFormat="1" hidden="1">
      <c r="A626" s="1380"/>
      <c r="B626" s="1273"/>
      <c r="C626" s="1330" t="s">
        <v>352</v>
      </c>
      <c r="D626" s="1262"/>
      <c r="E626" s="1262"/>
      <c r="F626" s="1262"/>
      <c r="G626" s="1262"/>
      <c r="H626" s="1270" t="s">
        <v>1193</v>
      </c>
      <c r="I626" s="1262"/>
      <c r="J626" s="1262"/>
      <c r="K626" s="1262"/>
      <c r="L626" s="1331" t="s">
        <v>683</v>
      </c>
      <c r="M626" s="1331"/>
      <c r="N626" s="1262"/>
      <c r="O626" s="1262"/>
      <c r="P626" s="1262"/>
      <c r="Q626" s="1262"/>
      <c r="R626" s="1332" t="s">
        <v>789</v>
      </c>
      <c r="S626" s="1332">
        <v>0</v>
      </c>
      <c r="T626" s="1333" t="s">
        <v>230</v>
      </c>
      <c r="U626" s="1332">
        <v>0</v>
      </c>
      <c r="V626" s="1289" t="s">
        <v>145</v>
      </c>
      <c r="W626" s="1332">
        <v>0</v>
      </c>
      <c r="X626" s="1332">
        <v>0</v>
      </c>
      <c r="Y626" s="1332">
        <v>0</v>
      </c>
      <c r="Z626" s="1262"/>
      <c r="AA626" s="1262"/>
      <c r="AB626" s="1262"/>
      <c r="AC626" s="1262"/>
      <c r="AD626" s="1262"/>
      <c r="AE626" s="1262"/>
      <c r="AF626" s="1262"/>
      <c r="AG626" s="1262"/>
      <c r="AH626" s="1262"/>
      <c r="AI626" s="1262"/>
      <c r="AJ626" s="1262"/>
      <c r="AK626" s="1262"/>
      <c r="AL626" s="1262"/>
      <c r="AM626" s="1262"/>
      <c r="AN626" s="1262"/>
      <c r="AO626" s="1262"/>
      <c r="AP626" s="1262"/>
      <c r="AQ626" s="1331" t="s">
        <v>204</v>
      </c>
      <c r="AR626" s="1331" t="s">
        <v>850</v>
      </c>
      <c r="AS626" s="1262"/>
      <c r="AT626" s="1262"/>
      <c r="AU626" s="1262"/>
      <c r="AV626" s="1334">
        <v>198000</v>
      </c>
      <c r="AW626" s="1270" t="s">
        <v>123</v>
      </c>
      <c r="AX626" s="1270"/>
      <c r="AY626" s="1270" t="s">
        <v>1803</v>
      </c>
      <c r="AZ626" s="1270" t="s">
        <v>1193</v>
      </c>
      <c r="BA626" s="1385"/>
      <c r="BB626" s="1374"/>
      <c r="BC626" s="1270"/>
      <c r="BD626" s="1270"/>
    </row>
    <row r="627" spans="1:56" s="1256" customFormat="1" hidden="1">
      <c r="A627" s="1380"/>
      <c r="B627" s="1273"/>
      <c r="C627" s="1330" t="s">
        <v>353</v>
      </c>
      <c r="D627" s="1262"/>
      <c r="E627" s="1262"/>
      <c r="F627" s="1262"/>
      <c r="G627" s="1262"/>
      <c r="H627" s="1270" t="s">
        <v>1193</v>
      </c>
      <c r="I627" s="1262"/>
      <c r="J627" s="1262"/>
      <c r="K627" s="1262"/>
      <c r="L627" s="1331" t="s">
        <v>684</v>
      </c>
      <c r="M627" s="1331"/>
      <c r="N627" s="1262"/>
      <c r="O627" s="1262"/>
      <c r="P627" s="1262"/>
      <c r="Q627" s="1262"/>
      <c r="R627" s="1332" t="s">
        <v>145</v>
      </c>
      <c r="S627" s="1332">
        <v>0</v>
      </c>
      <c r="T627" s="1333" t="s">
        <v>223</v>
      </c>
      <c r="U627" s="1332">
        <v>0</v>
      </c>
      <c r="V627" s="1289" t="s">
        <v>145</v>
      </c>
      <c r="W627" s="1332">
        <v>0</v>
      </c>
      <c r="X627" s="1332">
        <v>0</v>
      </c>
      <c r="Y627" s="1332">
        <v>0</v>
      </c>
      <c r="Z627" s="1262"/>
      <c r="AA627" s="1262"/>
      <c r="AB627" s="1262"/>
      <c r="AC627" s="1262"/>
      <c r="AD627" s="1262"/>
      <c r="AE627" s="1262"/>
      <c r="AF627" s="1262"/>
      <c r="AG627" s="1262"/>
      <c r="AH627" s="1262"/>
      <c r="AI627" s="1262"/>
      <c r="AJ627" s="1262"/>
      <c r="AK627" s="1262"/>
      <c r="AL627" s="1262"/>
      <c r="AM627" s="1262"/>
      <c r="AN627" s="1262"/>
      <c r="AO627" s="1262"/>
      <c r="AP627" s="1262"/>
      <c r="AQ627" s="1331" t="s">
        <v>204</v>
      </c>
      <c r="AR627" s="1331" t="s">
        <v>850</v>
      </c>
      <c r="AS627" s="1262"/>
      <c r="AT627" s="1262"/>
      <c r="AU627" s="1262"/>
      <c r="AV627" s="1334">
        <v>225000</v>
      </c>
      <c r="AW627" s="1270" t="s">
        <v>123</v>
      </c>
      <c r="AX627" s="1270"/>
      <c r="AY627" s="1270" t="s">
        <v>1803</v>
      </c>
      <c r="AZ627" s="1270" t="s">
        <v>1193</v>
      </c>
      <c r="BA627" s="1385"/>
      <c r="BB627" s="1374"/>
      <c r="BC627" s="1270"/>
      <c r="BD627" s="1270"/>
    </row>
    <row r="628" spans="1:56" s="1256" customFormat="1" hidden="1">
      <c r="A628" s="1380"/>
      <c r="B628" s="1273"/>
      <c r="C628" s="1330" t="s">
        <v>337</v>
      </c>
      <c r="D628" s="1262"/>
      <c r="E628" s="1262"/>
      <c r="F628" s="1262"/>
      <c r="G628" s="1262"/>
      <c r="H628" s="1270" t="s">
        <v>1193</v>
      </c>
      <c r="I628" s="1262"/>
      <c r="J628" s="1262"/>
      <c r="K628" s="1262"/>
      <c r="L628" s="1331" t="s">
        <v>685</v>
      </c>
      <c r="M628" s="1331"/>
      <c r="N628" s="1262"/>
      <c r="O628" s="1262"/>
      <c r="P628" s="1262"/>
      <c r="Q628" s="1262"/>
      <c r="R628" s="1332" t="s">
        <v>145</v>
      </c>
      <c r="S628" s="1332">
        <v>0</v>
      </c>
      <c r="T628" s="1333" t="s">
        <v>226</v>
      </c>
      <c r="U628" s="1332">
        <v>0</v>
      </c>
      <c r="V628" s="1344"/>
      <c r="W628" s="1332">
        <v>0</v>
      </c>
      <c r="X628" s="1332">
        <v>0</v>
      </c>
      <c r="Y628" s="1332">
        <v>0</v>
      </c>
      <c r="Z628" s="1262"/>
      <c r="AA628" s="1262"/>
      <c r="AB628" s="1262"/>
      <c r="AC628" s="1262"/>
      <c r="AD628" s="1262"/>
      <c r="AE628" s="1262"/>
      <c r="AF628" s="1262"/>
      <c r="AG628" s="1262"/>
      <c r="AH628" s="1262"/>
      <c r="AI628" s="1262"/>
      <c r="AJ628" s="1262"/>
      <c r="AK628" s="1262"/>
      <c r="AL628" s="1262"/>
      <c r="AM628" s="1262"/>
      <c r="AN628" s="1262"/>
      <c r="AO628" s="1262"/>
      <c r="AP628" s="1262"/>
      <c r="AQ628" s="1331" t="s">
        <v>204</v>
      </c>
      <c r="AR628" s="1331" t="s">
        <v>850</v>
      </c>
      <c r="AS628" s="1262"/>
      <c r="AT628" s="1262"/>
      <c r="AU628" s="1262"/>
      <c r="AV628" s="1334">
        <v>562500</v>
      </c>
      <c r="AW628" s="1270" t="s">
        <v>123</v>
      </c>
      <c r="AX628" s="1270"/>
      <c r="AY628" s="1270" t="s">
        <v>1803</v>
      </c>
      <c r="AZ628" s="1270" t="s">
        <v>1193</v>
      </c>
      <c r="BA628" s="1385"/>
      <c r="BB628" s="1374"/>
      <c r="BC628" s="1270"/>
      <c r="BD628" s="1270"/>
    </row>
    <row r="629" spans="1:56" s="1256" customFormat="1" hidden="1">
      <c r="A629" s="1380"/>
      <c r="B629" s="1273"/>
      <c r="C629" s="1330" t="s">
        <v>354</v>
      </c>
      <c r="D629" s="1262"/>
      <c r="E629" s="1262"/>
      <c r="F629" s="1262"/>
      <c r="G629" s="1262"/>
      <c r="H629" s="1270" t="s">
        <v>1193</v>
      </c>
      <c r="I629" s="1262"/>
      <c r="J629" s="1262"/>
      <c r="K629" s="1262"/>
      <c r="L629" s="1331" t="s">
        <v>686</v>
      </c>
      <c r="M629" s="1331"/>
      <c r="N629" s="1262"/>
      <c r="O629" s="1262"/>
      <c r="P629" s="1262"/>
      <c r="Q629" s="1262"/>
      <c r="R629" s="1332" t="s">
        <v>145</v>
      </c>
      <c r="S629" s="1332">
        <v>0</v>
      </c>
      <c r="T629" s="1333" t="s">
        <v>226</v>
      </c>
      <c r="U629" s="1332">
        <v>0</v>
      </c>
      <c r="V629" s="1289" t="s">
        <v>145</v>
      </c>
      <c r="W629" s="1332">
        <v>0</v>
      </c>
      <c r="X629" s="1332">
        <v>0</v>
      </c>
      <c r="Y629" s="1332">
        <v>0</v>
      </c>
      <c r="Z629" s="1262"/>
      <c r="AA629" s="1262"/>
      <c r="AB629" s="1262"/>
      <c r="AC629" s="1262"/>
      <c r="AD629" s="1262"/>
      <c r="AE629" s="1262"/>
      <c r="AF629" s="1262"/>
      <c r="AG629" s="1262"/>
      <c r="AH629" s="1262"/>
      <c r="AI629" s="1262"/>
      <c r="AJ629" s="1262"/>
      <c r="AK629" s="1262"/>
      <c r="AL629" s="1262"/>
      <c r="AM629" s="1262"/>
      <c r="AN629" s="1262"/>
      <c r="AO629" s="1262"/>
      <c r="AP629" s="1262"/>
      <c r="AQ629" s="1331" t="s">
        <v>204</v>
      </c>
      <c r="AR629" s="1331" t="s">
        <v>850</v>
      </c>
      <c r="AS629" s="1262"/>
      <c r="AT629" s="1262"/>
      <c r="AU629" s="1262"/>
      <c r="AV629" s="1334">
        <v>6075000</v>
      </c>
      <c r="AW629" s="1270" t="s">
        <v>123</v>
      </c>
      <c r="AX629" s="1270"/>
      <c r="AY629" s="1270" t="s">
        <v>1807</v>
      </c>
      <c r="AZ629" s="1270" t="s">
        <v>1193</v>
      </c>
      <c r="BA629" s="1385"/>
      <c r="BB629" s="1374"/>
      <c r="BC629" s="1270"/>
      <c r="BD629" s="1270"/>
    </row>
    <row r="630" spans="1:56" s="1256" customFormat="1" hidden="1">
      <c r="A630" s="1380"/>
      <c r="B630" s="1273"/>
      <c r="C630" s="1330" t="s">
        <v>355</v>
      </c>
      <c r="D630" s="1262"/>
      <c r="E630" s="1262"/>
      <c r="F630" s="1262"/>
      <c r="G630" s="1262"/>
      <c r="H630" s="1270" t="s">
        <v>1193</v>
      </c>
      <c r="I630" s="1262"/>
      <c r="J630" s="1262"/>
      <c r="K630" s="1262"/>
      <c r="L630" s="1331" t="s">
        <v>684</v>
      </c>
      <c r="M630" s="1331"/>
      <c r="N630" s="1262"/>
      <c r="O630" s="1262"/>
      <c r="P630" s="1262"/>
      <c r="Q630" s="1262"/>
      <c r="R630" s="1332" t="s">
        <v>145</v>
      </c>
      <c r="S630" s="1332">
        <v>0</v>
      </c>
      <c r="T630" s="1333" t="s">
        <v>223</v>
      </c>
      <c r="U630" s="1332">
        <v>0</v>
      </c>
      <c r="V630" s="1289" t="s">
        <v>145</v>
      </c>
      <c r="W630" s="1332">
        <v>0</v>
      </c>
      <c r="X630" s="1332">
        <v>0</v>
      </c>
      <c r="Y630" s="1332">
        <v>0</v>
      </c>
      <c r="Z630" s="1262"/>
      <c r="AA630" s="1262"/>
      <c r="AB630" s="1262"/>
      <c r="AC630" s="1262"/>
      <c r="AD630" s="1262"/>
      <c r="AE630" s="1262"/>
      <c r="AF630" s="1262"/>
      <c r="AG630" s="1262"/>
      <c r="AH630" s="1262"/>
      <c r="AI630" s="1262"/>
      <c r="AJ630" s="1262"/>
      <c r="AK630" s="1262"/>
      <c r="AL630" s="1262"/>
      <c r="AM630" s="1262"/>
      <c r="AN630" s="1262"/>
      <c r="AO630" s="1262"/>
      <c r="AP630" s="1262"/>
      <c r="AQ630" s="1331" t="s">
        <v>204</v>
      </c>
      <c r="AR630" s="1331" t="s">
        <v>850</v>
      </c>
      <c r="AS630" s="1262"/>
      <c r="AT630" s="1262"/>
      <c r="AU630" s="1262"/>
      <c r="AV630" s="1334">
        <v>3150000</v>
      </c>
      <c r="AW630" s="1270" t="s">
        <v>123</v>
      </c>
      <c r="AX630" s="1270"/>
      <c r="AY630" s="1270" t="s">
        <v>1560</v>
      </c>
      <c r="AZ630" s="1270" t="s">
        <v>1193</v>
      </c>
      <c r="BA630" s="1385"/>
      <c r="BB630" s="1374"/>
      <c r="BC630" s="1270"/>
      <c r="BD630" s="1270"/>
    </row>
    <row r="631" spans="1:56" s="1256" customFormat="1" hidden="1">
      <c r="A631" s="1380"/>
      <c r="B631" s="1273"/>
      <c r="C631" s="1330" t="s">
        <v>356</v>
      </c>
      <c r="D631" s="1262"/>
      <c r="E631" s="1262"/>
      <c r="F631" s="1262"/>
      <c r="G631" s="1262"/>
      <c r="H631" s="1270"/>
      <c r="I631" s="1262"/>
      <c r="J631" s="1262"/>
      <c r="K631" s="1262"/>
      <c r="L631" s="1331" t="s">
        <v>687</v>
      </c>
      <c r="M631" s="1331"/>
      <c r="N631" s="1262"/>
      <c r="O631" s="1262"/>
      <c r="P631" s="1262"/>
      <c r="Q631" s="1262"/>
      <c r="R631" s="1332" t="s">
        <v>145</v>
      </c>
      <c r="S631" s="1332">
        <v>0</v>
      </c>
      <c r="T631" s="1333" t="s">
        <v>226</v>
      </c>
      <c r="U631" s="1332">
        <v>0</v>
      </c>
      <c r="V631" s="1289" t="s">
        <v>145</v>
      </c>
      <c r="W631" s="1332">
        <v>0</v>
      </c>
      <c r="X631" s="1332">
        <v>0</v>
      </c>
      <c r="Y631" s="1332">
        <v>0</v>
      </c>
      <c r="Z631" s="1262"/>
      <c r="AA631" s="1262"/>
      <c r="AB631" s="1262"/>
      <c r="AC631" s="1262"/>
      <c r="AD631" s="1262"/>
      <c r="AE631" s="1262"/>
      <c r="AF631" s="1262"/>
      <c r="AG631" s="1262"/>
      <c r="AH631" s="1262"/>
      <c r="AI631" s="1262"/>
      <c r="AJ631" s="1262"/>
      <c r="AK631" s="1262"/>
      <c r="AL631" s="1262"/>
      <c r="AM631" s="1262"/>
      <c r="AN631" s="1262"/>
      <c r="AO631" s="1262"/>
      <c r="AP631" s="1262"/>
      <c r="AQ631" s="1331" t="s">
        <v>204</v>
      </c>
      <c r="AR631" s="1331" t="s">
        <v>850</v>
      </c>
      <c r="AS631" s="1262"/>
      <c r="AT631" s="1262"/>
      <c r="AU631" s="1262"/>
      <c r="AV631" s="1334">
        <v>450000</v>
      </c>
      <c r="AW631" s="1270"/>
      <c r="AX631" s="1270"/>
      <c r="AY631" s="1270"/>
      <c r="AZ631" s="1270"/>
      <c r="BA631" s="1392" t="s">
        <v>1840</v>
      </c>
      <c r="BB631" s="1374"/>
      <c r="BC631" s="1270"/>
      <c r="BD631" s="1270"/>
    </row>
    <row r="632" spans="1:56" s="1256" customFormat="1" hidden="1">
      <c r="A632" s="1380"/>
      <c r="B632" s="1273"/>
      <c r="C632" s="1330" t="s">
        <v>354</v>
      </c>
      <c r="D632" s="1262"/>
      <c r="E632" s="1262"/>
      <c r="F632" s="1262"/>
      <c r="G632" s="1262"/>
      <c r="H632" s="1270" t="s">
        <v>1193</v>
      </c>
      <c r="I632" s="1262"/>
      <c r="J632" s="1262"/>
      <c r="K632" s="1262"/>
      <c r="L632" s="1331" t="s">
        <v>686</v>
      </c>
      <c r="M632" s="1331"/>
      <c r="N632" s="1262"/>
      <c r="O632" s="1262"/>
      <c r="P632" s="1262"/>
      <c r="Q632" s="1262"/>
      <c r="R632" s="1332" t="s">
        <v>145</v>
      </c>
      <c r="S632" s="1332">
        <v>0</v>
      </c>
      <c r="T632" s="1333" t="s">
        <v>226</v>
      </c>
      <c r="U632" s="1332">
        <v>0</v>
      </c>
      <c r="V632" s="1289" t="s">
        <v>145</v>
      </c>
      <c r="W632" s="1332">
        <v>0</v>
      </c>
      <c r="X632" s="1332">
        <v>0</v>
      </c>
      <c r="Y632" s="1332">
        <v>0</v>
      </c>
      <c r="Z632" s="1262"/>
      <c r="AA632" s="1262"/>
      <c r="AB632" s="1262"/>
      <c r="AC632" s="1262"/>
      <c r="AD632" s="1262"/>
      <c r="AE632" s="1262"/>
      <c r="AF632" s="1262"/>
      <c r="AG632" s="1262"/>
      <c r="AH632" s="1262"/>
      <c r="AI632" s="1262"/>
      <c r="AJ632" s="1262"/>
      <c r="AK632" s="1262"/>
      <c r="AL632" s="1262"/>
      <c r="AM632" s="1262"/>
      <c r="AN632" s="1262"/>
      <c r="AO632" s="1262"/>
      <c r="AP632" s="1262"/>
      <c r="AQ632" s="1331" t="s">
        <v>204</v>
      </c>
      <c r="AR632" s="1331" t="s">
        <v>850</v>
      </c>
      <c r="AS632" s="1262"/>
      <c r="AT632" s="1262"/>
      <c r="AU632" s="1262"/>
      <c r="AV632" s="1334">
        <v>1215000</v>
      </c>
      <c r="AW632" s="1270" t="s">
        <v>123</v>
      </c>
      <c r="AX632" s="1270"/>
      <c r="AY632" s="1270" t="s">
        <v>1807</v>
      </c>
      <c r="AZ632" s="1270" t="s">
        <v>1193</v>
      </c>
      <c r="BA632" s="1385"/>
      <c r="BB632" s="1374"/>
      <c r="BC632" s="1270"/>
      <c r="BD632" s="1270"/>
    </row>
    <row r="633" spans="1:56" s="1256" customFormat="1" hidden="1">
      <c r="A633" s="1380"/>
      <c r="B633" s="1273"/>
      <c r="C633" s="1330" t="s">
        <v>357</v>
      </c>
      <c r="D633" s="1262"/>
      <c r="E633" s="1262"/>
      <c r="F633" s="1262"/>
      <c r="G633" s="1262"/>
      <c r="H633" s="1270" t="s">
        <v>1193</v>
      </c>
      <c r="I633" s="1262"/>
      <c r="J633" s="1262"/>
      <c r="K633" s="1262"/>
      <c r="L633" s="1331" t="s">
        <v>688</v>
      </c>
      <c r="M633" s="1331"/>
      <c r="N633" s="1262"/>
      <c r="O633" s="1262"/>
      <c r="P633" s="1262"/>
      <c r="Q633" s="1262"/>
      <c r="R633" s="1332" t="s">
        <v>145</v>
      </c>
      <c r="S633" s="1332">
        <v>0</v>
      </c>
      <c r="T633" s="1333" t="s">
        <v>226</v>
      </c>
      <c r="U633" s="1332">
        <v>0</v>
      </c>
      <c r="V633" s="1289" t="s">
        <v>145</v>
      </c>
      <c r="W633" s="1332">
        <v>0</v>
      </c>
      <c r="X633" s="1332">
        <v>0</v>
      </c>
      <c r="Y633" s="1332">
        <v>0</v>
      </c>
      <c r="Z633" s="1262"/>
      <c r="AA633" s="1262"/>
      <c r="AB633" s="1262"/>
      <c r="AC633" s="1262"/>
      <c r="AD633" s="1262"/>
      <c r="AE633" s="1262"/>
      <c r="AF633" s="1262"/>
      <c r="AG633" s="1262"/>
      <c r="AH633" s="1262"/>
      <c r="AI633" s="1262"/>
      <c r="AJ633" s="1262"/>
      <c r="AK633" s="1262"/>
      <c r="AL633" s="1262"/>
      <c r="AM633" s="1262"/>
      <c r="AN633" s="1262"/>
      <c r="AO633" s="1262"/>
      <c r="AP633" s="1262"/>
      <c r="AQ633" s="1331" t="s">
        <v>204</v>
      </c>
      <c r="AR633" s="1331" t="s">
        <v>850</v>
      </c>
      <c r="AS633" s="1262"/>
      <c r="AT633" s="1262"/>
      <c r="AU633" s="1262"/>
      <c r="AV633" s="1334">
        <v>450000</v>
      </c>
      <c r="AW633" s="1270" t="s">
        <v>123</v>
      </c>
      <c r="AX633" s="1270"/>
      <c r="AY633" s="1270" t="s">
        <v>1807</v>
      </c>
      <c r="AZ633" s="1270" t="s">
        <v>1193</v>
      </c>
      <c r="BA633" s="1385"/>
      <c r="BB633" s="1374"/>
      <c r="BC633" s="1270"/>
      <c r="BD633" s="1270"/>
    </row>
    <row r="634" spans="1:56" s="1256" customFormat="1" hidden="1">
      <c r="A634" s="1380"/>
      <c r="B634" s="1273"/>
      <c r="C634" s="1330" t="s">
        <v>358</v>
      </c>
      <c r="D634" s="1262"/>
      <c r="E634" s="1262"/>
      <c r="F634" s="1262"/>
      <c r="G634" s="1262"/>
      <c r="H634" s="1270" t="s">
        <v>1193</v>
      </c>
      <c r="I634" s="1262"/>
      <c r="J634" s="1262"/>
      <c r="K634" s="1262"/>
      <c r="L634" s="1331" t="s">
        <v>636</v>
      </c>
      <c r="M634" s="1331"/>
      <c r="N634" s="1262"/>
      <c r="O634" s="1262"/>
      <c r="P634" s="1262"/>
      <c r="Q634" s="1262"/>
      <c r="R634" s="1332" t="s">
        <v>805</v>
      </c>
      <c r="S634" s="1332">
        <v>0</v>
      </c>
      <c r="T634" s="1333" t="s">
        <v>220</v>
      </c>
      <c r="U634" s="1332">
        <v>0</v>
      </c>
      <c r="V634" s="1289" t="s">
        <v>145</v>
      </c>
      <c r="W634" s="1332">
        <v>0</v>
      </c>
      <c r="X634" s="1332">
        <v>0</v>
      </c>
      <c r="Y634" s="1332">
        <v>0</v>
      </c>
      <c r="Z634" s="1262"/>
      <c r="AA634" s="1262"/>
      <c r="AB634" s="1262"/>
      <c r="AC634" s="1262"/>
      <c r="AD634" s="1262"/>
      <c r="AE634" s="1262"/>
      <c r="AF634" s="1262"/>
      <c r="AG634" s="1262"/>
      <c r="AH634" s="1262"/>
      <c r="AI634" s="1262"/>
      <c r="AJ634" s="1262"/>
      <c r="AK634" s="1262"/>
      <c r="AL634" s="1262"/>
      <c r="AM634" s="1262"/>
      <c r="AN634" s="1262"/>
      <c r="AO634" s="1262"/>
      <c r="AP634" s="1262"/>
      <c r="AQ634" s="1331" t="s">
        <v>204</v>
      </c>
      <c r="AR634" s="1331" t="s">
        <v>850</v>
      </c>
      <c r="AS634" s="1262"/>
      <c r="AT634" s="1262"/>
      <c r="AU634" s="1262"/>
      <c r="AV634" s="1334">
        <v>270000</v>
      </c>
      <c r="AW634" s="1270" t="s">
        <v>123</v>
      </c>
      <c r="AX634" s="1270"/>
      <c r="AY634" s="1270" t="s">
        <v>1807</v>
      </c>
      <c r="AZ634" s="1270" t="s">
        <v>1193</v>
      </c>
      <c r="BA634" s="1385"/>
      <c r="BB634" s="1374"/>
      <c r="BC634" s="1270"/>
      <c r="BD634" s="1270"/>
    </row>
    <row r="635" spans="1:56" s="1256" customFormat="1" hidden="1">
      <c r="A635" s="1380"/>
      <c r="B635" s="1273"/>
      <c r="C635" s="1330" t="s">
        <v>359</v>
      </c>
      <c r="D635" s="1262"/>
      <c r="E635" s="1262"/>
      <c r="F635" s="1262"/>
      <c r="G635" s="1262"/>
      <c r="H635" s="1270" t="s">
        <v>1193</v>
      </c>
      <c r="I635" s="1262"/>
      <c r="J635" s="1262"/>
      <c r="K635" s="1262"/>
      <c r="L635" s="1331" t="s">
        <v>636</v>
      </c>
      <c r="M635" s="1331"/>
      <c r="N635" s="1262"/>
      <c r="O635" s="1262"/>
      <c r="P635" s="1262"/>
      <c r="Q635" s="1262"/>
      <c r="R635" s="1332" t="s">
        <v>806</v>
      </c>
      <c r="S635" s="1332">
        <v>0</v>
      </c>
      <c r="T635" s="1333" t="s">
        <v>223</v>
      </c>
      <c r="U635" s="1332">
        <v>0</v>
      </c>
      <c r="V635" s="1289" t="s">
        <v>145</v>
      </c>
      <c r="W635" s="1332">
        <v>0</v>
      </c>
      <c r="X635" s="1332">
        <v>0</v>
      </c>
      <c r="Y635" s="1332">
        <v>0</v>
      </c>
      <c r="Z635" s="1262"/>
      <c r="AA635" s="1262"/>
      <c r="AB635" s="1262"/>
      <c r="AC635" s="1262"/>
      <c r="AD635" s="1262"/>
      <c r="AE635" s="1262"/>
      <c r="AF635" s="1262"/>
      <c r="AG635" s="1262"/>
      <c r="AH635" s="1262"/>
      <c r="AI635" s="1262"/>
      <c r="AJ635" s="1262"/>
      <c r="AK635" s="1262"/>
      <c r="AL635" s="1262"/>
      <c r="AM635" s="1262"/>
      <c r="AN635" s="1262"/>
      <c r="AO635" s="1262"/>
      <c r="AP635" s="1262"/>
      <c r="AQ635" s="1331" t="s">
        <v>204</v>
      </c>
      <c r="AR635" s="1331" t="s">
        <v>850</v>
      </c>
      <c r="AS635" s="1262"/>
      <c r="AT635" s="1262"/>
      <c r="AU635" s="1262"/>
      <c r="AV635" s="1334">
        <v>765000</v>
      </c>
      <c r="AW635" s="1270" t="s">
        <v>123</v>
      </c>
      <c r="AX635" s="1270"/>
      <c r="AY635" s="1270" t="s">
        <v>1807</v>
      </c>
      <c r="AZ635" s="1270" t="s">
        <v>1193</v>
      </c>
      <c r="BA635" s="1385"/>
      <c r="BB635" s="1374"/>
      <c r="BC635" s="1270"/>
      <c r="BD635" s="1270"/>
    </row>
    <row r="636" spans="1:56" s="1256" customFormat="1" hidden="1">
      <c r="A636" s="1380"/>
      <c r="B636" s="1273"/>
      <c r="C636" s="1330" t="s">
        <v>360</v>
      </c>
      <c r="D636" s="1262"/>
      <c r="E636" s="1262"/>
      <c r="F636" s="1262"/>
      <c r="G636" s="1262"/>
      <c r="H636" s="1270" t="s">
        <v>1193</v>
      </c>
      <c r="I636" s="1262"/>
      <c r="J636" s="1262"/>
      <c r="K636" s="1262"/>
      <c r="L636" s="1331" t="s">
        <v>636</v>
      </c>
      <c r="M636" s="1331"/>
      <c r="N636" s="1262"/>
      <c r="O636" s="1262"/>
      <c r="P636" s="1262"/>
      <c r="Q636" s="1262"/>
      <c r="R636" s="1332" t="s">
        <v>806</v>
      </c>
      <c r="S636" s="1332">
        <v>0</v>
      </c>
      <c r="T636" s="1333" t="s">
        <v>223</v>
      </c>
      <c r="U636" s="1332">
        <v>0</v>
      </c>
      <c r="V636" s="1289" t="s">
        <v>145</v>
      </c>
      <c r="W636" s="1332">
        <v>0</v>
      </c>
      <c r="X636" s="1332">
        <v>0</v>
      </c>
      <c r="Y636" s="1332">
        <v>0</v>
      </c>
      <c r="Z636" s="1262"/>
      <c r="AA636" s="1262"/>
      <c r="AB636" s="1262"/>
      <c r="AC636" s="1262"/>
      <c r="AD636" s="1262"/>
      <c r="AE636" s="1262"/>
      <c r="AF636" s="1262"/>
      <c r="AG636" s="1262"/>
      <c r="AH636" s="1262"/>
      <c r="AI636" s="1262"/>
      <c r="AJ636" s="1262"/>
      <c r="AK636" s="1262"/>
      <c r="AL636" s="1262"/>
      <c r="AM636" s="1262"/>
      <c r="AN636" s="1262"/>
      <c r="AO636" s="1262"/>
      <c r="AP636" s="1262"/>
      <c r="AQ636" s="1331" t="s">
        <v>204</v>
      </c>
      <c r="AR636" s="1331" t="s">
        <v>850</v>
      </c>
      <c r="AS636" s="1262"/>
      <c r="AT636" s="1262"/>
      <c r="AU636" s="1262"/>
      <c r="AV636" s="1334">
        <v>675000</v>
      </c>
      <c r="AW636" s="1270" t="s">
        <v>123</v>
      </c>
      <c r="AX636" s="1270"/>
      <c r="AY636" s="1270" t="s">
        <v>1805</v>
      </c>
      <c r="AZ636" s="1270" t="s">
        <v>1193</v>
      </c>
      <c r="BA636" s="1385"/>
      <c r="BB636" s="1374"/>
      <c r="BC636" s="1270"/>
      <c r="BD636" s="1270"/>
    </row>
    <row r="637" spans="1:56" s="1256" customFormat="1" hidden="1">
      <c r="A637" s="1380"/>
      <c r="B637" s="1273"/>
      <c r="C637" s="1330" t="s">
        <v>361</v>
      </c>
      <c r="D637" s="1262"/>
      <c r="E637" s="1262"/>
      <c r="F637" s="1262"/>
      <c r="G637" s="1262"/>
      <c r="H637" s="1270" t="s">
        <v>1193</v>
      </c>
      <c r="I637" s="1262"/>
      <c r="J637" s="1262"/>
      <c r="K637" s="1262"/>
      <c r="L637" s="1331" t="s">
        <v>652</v>
      </c>
      <c r="M637" s="1331"/>
      <c r="N637" s="1262"/>
      <c r="O637" s="1262"/>
      <c r="P637" s="1262"/>
      <c r="Q637" s="1262"/>
      <c r="R637" s="1332" t="s">
        <v>789</v>
      </c>
      <c r="S637" s="1332">
        <v>0</v>
      </c>
      <c r="T637" s="1333" t="s">
        <v>225</v>
      </c>
      <c r="U637" s="1332">
        <v>0</v>
      </c>
      <c r="V637" s="1289" t="s">
        <v>145</v>
      </c>
      <c r="W637" s="1332">
        <v>0</v>
      </c>
      <c r="X637" s="1332">
        <v>0</v>
      </c>
      <c r="Y637" s="1332">
        <v>0</v>
      </c>
      <c r="Z637" s="1262"/>
      <c r="AA637" s="1262"/>
      <c r="AB637" s="1262"/>
      <c r="AC637" s="1262"/>
      <c r="AD637" s="1262"/>
      <c r="AE637" s="1262"/>
      <c r="AF637" s="1262"/>
      <c r="AG637" s="1262"/>
      <c r="AH637" s="1262"/>
      <c r="AI637" s="1262"/>
      <c r="AJ637" s="1262"/>
      <c r="AK637" s="1262"/>
      <c r="AL637" s="1262"/>
      <c r="AM637" s="1262"/>
      <c r="AN637" s="1262"/>
      <c r="AO637" s="1262"/>
      <c r="AP637" s="1262"/>
      <c r="AQ637" s="1331" t="s">
        <v>204</v>
      </c>
      <c r="AR637" s="1331" t="s">
        <v>850</v>
      </c>
      <c r="AS637" s="1262"/>
      <c r="AT637" s="1262"/>
      <c r="AU637" s="1262"/>
      <c r="AV637" s="1334">
        <v>472500</v>
      </c>
      <c r="AW637" s="1270" t="s">
        <v>123</v>
      </c>
      <c r="AX637" s="1270"/>
      <c r="AY637" s="1270" t="s">
        <v>1803</v>
      </c>
      <c r="AZ637" s="1270" t="s">
        <v>1193</v>
      </c>
      <c r="BA637" s="1385"/>
      <c r="BB637" s="1374"/>
      <c r="BC637" s="1270"/>
      <c r="BD637" s="1270"/>
    </row>
    <row r="638" spans="1:56" s="1256" customFormat="1" hidden="1">
      <c r="A638" s="1380"/>
      <c r="B638" s="1273"/>
      <c r="C638" s="1330" t="s">
        <v>362</v>
      </c>
      <c r="D638" s="1262"/>
      <c r="E638" s="1262"/>
      <c r="F638" s="1262"/>
      <c r="G638" s="1262"/>
      <c r="H638" s="1270"/>
      <c r="I638" s="1262"/>
      <c r="J638" s="1262"/>
      <c r="K638" s="1262"/>
      <c r="L638" s="1331" t="s">
        <v>636</v>
      </c>
      <c r="M638" s="1331"/>
      <c r="N638" s="1262"/>
      <c r="O638" s="1262"/>
      <c r="P638" s="1262"/>
      <c r="Q638" s="1262"/>
      <c r="R638" s="1332" t="s">
        <v>145</v>
      </c>
      <c r="S638" s="1332">
        <v>0</v>
      </c>
      <c r="T638" s="1333" t="s">
        <v>223</v>
      </c>
      <c r="U638" s="1332">
        <v>0</v>
      </c>
      <c r="V638" s="1289" t="s">
        <v>145</v>
      </c>
      <c r="W638" s="1332">
        <v>0</v>
      </c>
      <c r="X638" s="1332">
        <v>0</v>
      </c>
      <c r="Y638" s="1332">
        <v>0</v>
      </c>
      <c r="Z638" s="1262"/>
      <c r="AA638" s="1262"/>
      <c r="AB638" s="1262"/>
      <c r="AC638" s="1262"/>
      <c r="AD638" s="1262"/>
      <c r="AE638" s="1262"/>
      <c r="AF638" s="1262"/>
      <c r="AG638" s="1262"/>
      <c r="AH638" s="1262"/>
      <c r="AI638" s="1262"/>
      <c r="AJ638" s="1262"/>
      <c r="AK638" s="1262"/>
      <c r="AL638" s="1262"/>
      <c r="AM638" s="1262"/>
      <c r="AN638" s="1262"/>
      <c r="AO638" s="1262"/>
      <c r="AP638" s="1262"/>
      <c r="AQ638" s="1331" t="s">
        <v>204</v>
      </c>
      <c r="AR638" s="1331" t="s">
        <v>850</v>
      </c>
      <c r="AS638" s="1262"/>
      <c r="AT638" s="1262"/>
      <c r="AU638" s="1262"/>
      <c r="AV638" s="1334">
        <v>1305000</v>
      </c>
      <c r="AW638" s="1270"/>
      <c r="AX638" s="1270"/>
      <c r="AY638" s="1270"/>
      <c r="AZ638" s="1270"/>
      <c r="BA638" s="1392" t="s">
        <v>1840</v>
      </c>
      <c r="BB638" s="1374"/>
      <c r="BC638" s="1270"/>
      <c r="BD638" s="1270"/>
    </row>
    <row r="639" spans="1:56" s="1256" customFormat="1" hidden="1">
      <c r="A639" s="1380"/>
      <c r="B639" s="1273"/>
      <c r="C639" s="1330" t="s">
        <v>363</v>
      </c>
      <c r="D639" s="1262"/>
      <c r="E639" s="1262"/>
      <c r="F639" s="1262"/>
      <c r="G639" s="1262"/>
      <c r="H639" s="1270"/>
      <c r="I639" s="1262"/>
      <c r="J639" s="1262"/>
      <c r="K639" s="1262"/>
      <c r="L639" s="1331" t="s">
        <v>636</v>
      </c>
      <c r="M639" s="1331"/>
      <c r="N639" s="1262"/>
      <c r="O639" s="1262"/>
      <c r="P639" s="1262"/>
      <c r="Q639" s="1262"/>
      <c r="R639" s="1332" t="s">
        <v>145</v>
      </c>
      <c r="S639" s="1332">
        <v>0</v>
      </c>
      <c r="T639" s="1333" t="s">
        <v>223</v>
      </c>
      <c r="U639" s="1332">
        <v>0</v>
      </c>
      <c r="V639" s="1289" t="s">
        <v>145</v>
      </c>
      <c r="W639" s="1332">
        <v>0</v>
      </c>
      <c r="X639" s="1332">
        <v>0</v>
      </c>
      <c r="Y639" s="1332">
        <v>0</v>
      </c>
      <c r="Z639" s="1262"/>
      <c r="AA639" s="1262"/>
      <c r="AB639" s="1262"/>
      <c r="AC639" s="1262"/>
      <c r="AD639" s="1262"/>
      <c r="AE639" s="1262"/>
      <c r="AF639" s="1262"/>
      <c r="AG639" s="1262"/>
      <c r="AH639" s="1262"/>
      <c r="AI639" s="1262"/>
      <c r="AJ639" s="1262"/>
      <c r="AK639" s="1262"/>
      <c r="AL639" s="1262"/>
      <c r="AM639" s="1262"/>
      <c r="AN639" s="1262"/>
      <c r="AO639" s="1262"/>
      <c r="AP639" s="1262"/>
      <c r="AQ639" s="1331" t="s">
        <v>204</v>
      </c>
      <c r="AR639" s="1331" t="s">
        <v>850</v>
      </c>
      <c r="AS639" s="1262"/>
      <c r="AT639" s="1262"/>
      <c r="AU639" s="1262"/>
      <c r="AV639" s="1334">
        <v>900000</v>
      </c>
      <c r="AW639" s="1270"/>
      <c r="AX639" s="1270"/>
      <c r="AY639" s="1270"/>
      <c r="AZ639" s="1270"/>
      <c r="BA639" s="1392" t="s">
        <v>1840</v>
      </c>
      <c r="BB639" s="1374"/>
      <c r="BC639" s="1270"/>
      <c r="BD639" s="1270"/>
    </row>
    <row r="640" spans="1:56" s="1256" customFormat="1" hidden="1">
      <c r="A640" s="1380"/>
      <c r="B640" s="1273"/>
      <c r="C640" s="1330" t="s">
        <v>364</v>
      </c>
      <c r="D640" s="1262"/>
      <c r="E640" s="1262"/>
      <c r="F640" s="1262"/>
      <c r="G640" s="1262"/>
      <c r="H640" s="1270"/>
      <c r="I640" s="1262"/>
      <c r="J640" s="1262"/>
      <c r="K640" s="1262"/>
      <c r="L640" s="1331" t="s">
        <v>636</v>
      </c>
      <c r="M640" s="1331"/>
      <c r="N640" s="1262"/>
      <c r="O640" s="1262"/>
      <c r="P640" s="1262"/>
      <c r="Q640" s="1262"/>
      <c r="R640" s="1332" t="s">
        <v>145</v>
      </c>
      <c r="S640" s="1332">
        <v>0</v>
      </c>
      <c r="T640" s="1333" t="s">
        <v>223</v>
      </c>
      <c r="U640" s="1332">
        <v>0</v>
      </c>
      <c r="V640" s="1289" t="s">
        <v>145</v>
      </c>
      <c r="W640" s="1332">
        <v>0</v>
      </c>
      <c r="X640" s="1332">
        <v>0</v>
      </c>
      <c r="Y640" s="1332">
        <v>0</v>
      </c>
      <c r="Z640" s="1262"/>
      <c r="AA640" s="1262"/>
      <c r="AB640" s="1262"/>
      <c r="AC640" s="1262"/>
      <c r="AD640" s="1262"/>
      <c r="AE640" s="1262"/>
      <c r="AF640" s="1262"/>
      <c r="AG640" s="1262"/>
      <c r="AH640" s="1262"/>
      <c r="AI640" s="1262"/>
      <c r="AJ640" s="1262"/>
      <c r="AK640" s="1262"/>
      <c r="AL640" s="1262"/>
      <c r="AM640" s="1262"/>
      <c r="AN640" s="1262"/>
      <c r="AO640" s="1262"/>
      <c r="AP640" s="1262"/>
      <c r="AQ640" s="1331" t="s">
        <v>204</v>
      </c>
      <c r="AR640" s="1331" t="s">
        <v>850</v>
      </c>
      <c r="AS640" s="1262"/>
      <c r="AT640" s="1262"/>
      <c r="AU640" s="1262"/>
      <c r="AV640" s="1334">
        <v>742500</v>
      </c>
      <c r="AW640" s="1270"/>
      <c r="AX640" s="1270"/>
      <c r="AY640" s="1270"/>
      <c r="AZ640" s="1270"/>
      <c r="BA640" s="1392" t="s">
        <v>1840</v>
      </c>
      <c r="BB640" s="1374"/>
      <c r="BC640" s="1270"/>
      <c r="BD640" s="1270"/>
    </row>
    <row r="641" spans="1:77" s="1256" customFormat="1" hidden="1">
      <c r="A641" s="1380"/>
      <c r="B641" s="1273"/>
      <c r="C641" s="1330" t="s">
        <v>365</v>
      </c>
      <c r="D641" s="1262"/>
      <c r="E641" s="1262"/>
      <c r="F641" s="1262"/>
      <c r="G641" s="1262"/>
      <c r="H641" s="1270"/>
      <c r="I641" s="1262"/>
      <c r="J641" s="1262"/>
      <c r="K641" s="1262"/>
      <c r="L641" s="1331" t="s">
        <v>636</v>
      </c>
      <c r="M641" s="1331"/>
      <c r="N641" s="1262"/>
      <c r="O641" s="1262"/>
      <c r="P641" s="1262"/>
      <c r="Q641" s="1262"/>
      <c r="R641" s="1332" t="s">
        <v>805</v>
      </c>
      <c r="S641" s="1332">
        <v>0</v>
      </c>
      <c r="T641" s="1333" t="s">
        <v>220</v>
      </c>
      <c r="U641" s="1332">
        <v>0</v>
      </c>
      <c r="V641" s="1289" t="s">
        <v>145</v>
      </c>
      <c r="W641" s="1332">
        <v>0</v>
      </c>
      <c r="X641" s="1332">
        <v>0</v>
      </c>
      <c r="Y641" s="1332">
        <v>0</v>
      </c>
      <c r="Z641" s="1262"/>
      <c r="AA641" s="1262"/>
      <c r="AB641" s="1262"/>
      <c r="AC641" s="1262"/>
      <c r="AD641" s="1262"/>
      <c r="AE641" s="1262"/>
      <c r="AF641" s="1262"/>
      <c r="AG641" s="1262"/>
      <c r="AH641" s="1262"/>
      <c r="AI641" s="1262"/>
      <c r="AJ641" s="1262"/>
      <c r="AK641" s="1262"/>
      <c r="AL641" s="1262"/>
      <c r="AM641" s="1262"/>
      <c r="AN641" s="1262"/>
      <c r="AO641" s="1262"/>
      <c r="AP641" s="1262"/>
      <c r="AQ641" s="1331" t="s">
        <v>204</v>
      </c>
      <c r="AR641" s="1331" t="s">
        <v>850</v>
      </c>
      <c r="AS641" s="1262"/>
      <c r="AT641" s="1262"/>
      <c r="AU641" s="1262"/>
      <c r="AV641" s="1334">
        <v>472500</v>
      </c>
      <c r="AW641" s="1270"/>
      <c r="AX641" s="1270"/>
      <c r="AY641" s="1270"/>
      <c r="AZ641" s="1270"/>
      <c r="BA641" s="1392" t="s">
        <v>1840</v>
      </c>
      <c r="BB641" s="1374"/>
      <c r="BC641" s="1270"/>
      <c r="BD641" s="1270"/>
    </row>
    <row r="642" spans="1:77" s="1256" customFormat="1" hidden="1">
      <c r="A642" s="1380"/>
      <c r="B642" s="1273"/>
      <c r="C642" s="1330" t="s">
        <v>366</v>
      </c>
      <c r="D642" s="1262"/>
      <c r="E642" s="1262"/>
      <c r="F642" s="1262"/>
      <c r="G642" s="1262"/>
      <c r="H642" s="1270"/>
      <c r="I642" s="1262"/>
      <c r="J642" s="1262"/>
      <c r="K642" s="1262"/>
      <c r="L642" s="1331" t="s">
        <v>636</v>
      </c>
      <c r="M642" s="1331"/>
      <c r="N642" s="1262"/>
      <c r="O642" s="1262"/>
      <c r="P642" s="1262"/>
      <c r="Q642" s="1262"/>
      <c r="R642" s="1332" t="s">
        <v>145</v>
      </c>
      <c r="S642" s="1332">
        <v>0</v>
      </c>
      <c r="T642" s="1333" t="s">
        <v>223</v>
      </c>
      <c r="U642" s="1332">
        <v>0</v>
      </c>
      <c r="V642" s="1289" t="s">
        <v>145</v>
      </c>
      <c r="W642" s="1332">
        <v>0</v>
      </c>
      <c r="X642" s="1332">
        <v>0</v>
      </c>
      <c r="Y642" s="1332">
        <v>0</v>
      </c>
      <c r="Z642" s="1262"/>
      <c r="AA642" s="1262"/>
      <c r="AB642" s="1262"/>
      <c r="AC642" s="1262"/>
      <c r="AD642" s="1262"/>
      <c r="AE642" s="1262"/>
      <c r="AF642" s="1262"/>
      <c r="AG642" s="1262"/>
      <c r="AH642" s="1262"/>
      <c r="AI642" s="1262"/>
      <c r="AJ642" s="1262"/>
      <c r="AK642" s="1262"/>
      <c r="AL642" s="1262"/>
      <c r="AM642" s="1262"/>
      <c r="AN642" s="1262"/>
      <c r="AO642" s="1262"/>
      <c r="AP642" s="1262"/>
      <c r="AQ642" s="1331" t="s">
        <v>204</v>
      </c>
      <c r="AR642" s="1331" t="s">
        <v>850</v>
      </c>
      <c r="AS642" s="1262"/>
      <c r="AT642" s="1262"/>
      <c r="AU642" s="1262"/>
      <c r="AV642" s="1334">
        <v>2250000</v>
      </c>
      <c r="AW642" s="1270"/>
      <c r="AX642" s="1270"/>
      <c r="AY642" s="1270"/>
      <c r="AZ642" s="1270"/>
      <c r="BA642" s="1392" t="s">
        <v>1840</v>
      </c>
      <c r="BB642" s="1374"/>
      <c r="BC642" s="1270"/>
      <c r="BD642" s="1270"/>
    </row>
    <row r="643" spans="1:77" s="1256" customFormat="1" hidden="1">
      <c r="A643" s="1380"/>
      <c r="B643" s="1273"/>
      <c r="C643" s="1330" t="s">
        <v>367</v>
      </c>
      <c r="D643" s="1262"/>
      <c r="E643" s="1262"/>
      <c r="F643" s="1262"/>
      <c r="G643" s="1262"/>
      <c r="H643" s="1270" t="s">
        <v>1193</v>
      </c>
      <c r="I643" s="1262"/>
      <c r="J643" s="1262"/>
      <c r="K643" s="1262"/>
      <c r="L643" s="1331" t="s">
        <v>636</v>
      </c>
      <c r="M643" s="1331"/>
      <c r="N643" s="1262"/>
      <c r="O643" s="1262"/>
      <c r="P643" s="1262"/>
      <c r="Q643" s="1262"/>
      <c r="R643" s="1332" t="s">
        <v>145</v>
      </c>
      <c r="S643" s="1332">
        <v>0</v>
      </c>
      <c r="T643" s="1333" t="s">
        <v>223</v>
      </c>
      <c r="U643" s="1332">
        <v>0</v>
      </c>
      <c r="V643" s="1289" t="s">
        <v>145</v>
      </c>
      <c r="W643" s="1332">
        <v>0</v>
      </c>
      <c r="X643" s="1332">
        <v>0</v>
      </c>
      <c r="Y643" s="1332">
        <v>0</v>
      </c>
      <c r="Z643" s="1262"/>
      <c r="AA643" s="1262"/>
      <c r="AB643" s="1262"/>
      <c r="AC643" s="1262"/>
      <c r="AD643" s="1262"/>
      <c r="AE643" s="1262"/>
      <c r="AF643" s="1262"/>
      <c r="AG643" s="1262"/>
      <c r="AH643" s="1262"/>
      <c r="AI643" s="1262"/>
      <c r="AJ643" s="1262"/>
      <c r="AK643" s="1262"/>
      <c r="AL643" s="1262"/>
      <c r="AM643" s="1262"/>
      <c r="AN643" s="1262"/>
      <c r="AO643" s="1262"/>
      <c r="AP643" s="1262"/>
      <c r="AQ643" s="1331" t="s">
        <v>204</v>
      </c>
      <c r="AR643" s="1331" t="s">
        <v>850</v>
      </c>
      <c r="AS643" s="1262"/>
      <c r="AT643" s="1262"/>
      <c r="AU643" s="1262"/>
      <c r="AV643" s="1334">
        <v>1710000</v>
      </c>
      <c r="AW643" s="1270" t="s">
        <v>123</v>
      </c>
      <c r="AX643" s="1270"/>
      <c r="AY643" s="1270" t="s">
        <v>1812</v>
      </c>
      <c r="AZ643" s="1270" t="s">
        <v>1193</v>
      </c>
      <c r="BA643" s="1385"/>
      <c r="BB643" s="1374"/>
      <c r="BC643" s="1270"/>
      <c r="BD643" s="1270"/>
    </row>
    <row r="644" spans="1:77" s="1256" customFormat="1" hidden="1">
      <c r="A644" s="1380"/>
      <c r="B644" s="1273"/>
      <c r="C644" s="1330" t="s">
        <v>368</v>
      </c>
      <c r="D644" s="1262"/>
      <c r="E644" s="1262"/>
      <c r="F644" s="1262"/>
      <c r="G644" s="1262"/>
      <c r="H644" s="1270" t="s">
        <v>1193</v>
      </c>
      <c r="I644" s="1262"/>
      <c r="J644" s="1262"/>
      <c r="K644" s="1262"/>
      <c r="L644" s="1331" t="s">
        <v>636</v>
      </c>
      <c r="M644" s="1331"/>
      <c r="N644" s="1262"/>
      <c r="O644" s="1262"/>
      <c r="P644" s="1262"/>
      <c r="Q644" s="1262"/>
      <c r="R644" s="1332" t="s">
        <v>145</v>
      </c>
      <c r="S644" s="1332">
        <v>0</v>
      </c>
      <c r="T644" s="1333" t="s">
        <v>226</v>
      </c>
      <c r="U644" s="1332">
        <v>0</v>
      </c>
      <c r="V644" s="1289" t="s">
        <v>145</v>
      </c>
      <c r="W644" s="1332">
        <v>0</v>
      </c>
      <c r="X644" s="1332">
        <v>0</v>
      </c>
      <c r="Y644" s="1332">
        <v>0</v>
      </c>
      <c r="Z644" s="1262"/>
      <c r="AA644" s="1262"/>
      <c r="AB644" s="1262"/>
      <c r="AC644" s="1262"/>
      <c r="AD644" s="1262"/>
      <c r="AE644" s="1262"/>
      <c r="AF644" s="1262"/>
      <c r="AG644" s="1262"/>
      <c r="AH644" s="1262"/>
      <c r="AI644" s="1262"/>
      <c r="AJ644" s="1262"/>
      <c r="AK644" s="1262"/>
      <c r="AL644" s="1262"/>
      <c r="AM644" s="1262"/>
      <c r="AN644" s="1262"/>
      <c r="AO644" s="1262"/>
      <c r="AP644" s="1262"/>
      <c r="AQ644" s="1331" t="s">
        <v>204</v>
      </c>
      <c r="AR644" s="1331" t="s">
        <v>850</v>
      </c>
      <c r="AS644" s="1262"/>
      <c r="AT644" s="1262"/>
      <c r="AU644" s="1262"/>
      <c r="AV644" s="1334">
        <v>810000</v>
      </c>
      <c r="AW644" s="1270" t="s">
        <v>123</v>
      </c>
      <c r="AX644" s="1270"/>
      <c r="AY644" s="1270" t="s">
        <v>1812</v>
      </c>
      <c r="AZ644" s="1270" t="s">
        <v>1193</v>
      </c>
      <c r="BA644" s="1385"/>
      <c r="BB644" s="1374"/>
      <c r="BC644" s="1270"/>
      <c r="BD644" s="1270"/>
    </row>
    <row r="645" spans="1:77" s="1256" customFormat="1" hidden="1">
      <c r="A645" s="1380"/>
      <c r="B645" s="1273"/>
      <c r="C645" s="1330" t="s">
        <v>369</v>
      </c>
      <c r="D645" s="1262"/>
      <c r="E645" s="1262"/>
      <c r="F645" s="1262"/>
      <c r="G645" s="1262"/>
      <c r="H645" s="1270" t="s">
        <v>1193</v>
      </c>
      <c r="I645" s="1262"/>
      <c r="J645" s="1262"/>
      <c r="K645" s="1262"/>
      <c r="L645" s="1331" t="s">
        <v>636</v>
      </c>
      <c r="M645" s="1331"/>
      <c r="N645" s="1262"/>
      <c r="O645" s="1262"/>
      <c r="P645" s="1262"/>
      <c r="Q645" s="1262"/>
      <c r="R645" s="1332" t="s">
        <v>145</v>
      </c>
      <c r="S645" s="1332">
        <v>0</v>
      </c>
      <c r="T645" s="1333" t="s">
        <v>220</v>
      </c>
      <c r="U645" s="1332">
        <v>0</v>
      </c>
      <c r="V645" s="1289" t="s">
        <v>145</v>
      </c>
      <c r="W645" s="1332">
        <v>0</v>
      </c>
      <c r="X645" s="1332">
        <v>0</v>
      </c>
      <c r="Y645" s="1332">
        <v>0</v>
      </c>
      <c r="Z645" s="1262"/>
      <c r="AA645" s="1262"/>
      <c r="AB645" s="1262"/>
      <c r="AC645" s="1262"/>
      <c r="AD645" s="1262"/>
      <c r="AE645" s="1262"/>
      <c r="AF645" s="1262"/>
      <c r="AG645" s="1262"/>
      <c r="AH645" s="1262"/>
      <c r="AI645" s="1262"/>
      <c r="AJ645" s="1262"/>
      <c r="AK645" s="1262"/>
      <c r="AL645" s="1262"/>
      <c r="AM645" s="1262"/>
      <c r="AN645" s="1262"/>
      <c r="AO645" s="1262"/>
      <c r="AP645" s="1262"/>
      <c r="AQ645" s="1331" t="s">
        <v>204</v>
      </c>
      <c r="AR645" s="1331" t="s">
        <v>850</v>
      </c>
      <c r="AS645" s="1262"/>
      <c r="AT645" s="1262"/>
      <c r="AU645" s="1262"/>
      <c r="AV645" s="1334">
        <v>252000000</v>
      </c>
      <c r="AW645" s="1270" t="s">
        <v>123</v>
      </c>
      <c r="AX645" s="1270"/>
      <c r="AY645" s="1270" t="s">
        <v>1803</v>
      </c>
      <c r="AZ645" s="1270" t="s">
        <v>1193</v>
      </c>
      <c r="BA645" s="1385"/>
      <c r="BB645" s="1374"/>
      <c r="BC645" s="1270"/>
      <c r="BD645" s="1270"/>
    </row>
    <row r="646" spans="1:77" s="1257" customFormat="1" hidden="1">
      <c r="A646" s="1380"/>
      <c r="B646" s="1273"/>
      <c r="C646" s="1330" t="s">
        <v>370</v>
      </c>
      <c r="D646" s="1262"/>
      <c r="E646" s="1262"/>
      <c r="F646" s="1262"/>
      <c r="G646" s="1262"/>
      <c r="H646" s="1270" t="s">
        <v>1193</v>
      </c>
      <c r="I646" s="1262"/>
      <c r="J646" s="1262"/>
      <c r="K646" s="1262"/>
      <c r="L646" s="1331" t="s">
        <v>689</v>
      </c>
      <c r="M646" s="1331"/>
      <c r="N646" s="1262"/>
      <c r="O646" s="1262"/>
      <c r="P646" s="1262"/>
      <c r="Q646" s="1262"/>
      <c r="R646" s="1332" t="s">
        <v>145</v>
      </c>
      <c r="S646" s="1332">
        <v>0</v>
      </c>
      <c r="T646" s="1333" t="s">
        <v>223</v>
      </c>
      <c r="U646" s="1332">
        <v>0</v>
      </c>
      <c r="V646" s="1289" t="s">
        <v>145</v>
      </c>
      <c r="W646" s="1332">
        <v>0</v>
      </c>
      <c r="X646" s="1332">
        <v>0</v>
      </c>
      <c r="Y646" s="1332">
        <v>0</v>
      </c>
      <c r="Z646" s="1262"/>
      <c r="AA646" s="1262"/>
      <c r="AB646" s="1262"/>
      <c r="AC646" s="1262"/>
      <c r="AD646" s="1262"/>
      <c r="AE646" s="1262"/>
      <c r="AF646" s="1262"/>
      <c r="AG646" s="1262"/>
      <c r="AH646" s="1262"/>
      <c r="AI646" s="1262"/>
      <c r="AJ646" s="1262"/>
      <c r="AK646" s="1262"/>
      <c r="AL646" s="1262"/>
      <c r="AM646" s="1262"/>
      <c r="AN646" s="1262"/>
      <c r="AO646" s="1262"/>
      <c r="AP646" s="1262"/>
      <c r="AQ646" s="1331" t="s">
        <v>204</v>
      </c>
      <c r="AR646" s="1331" t="s">
        <v>850</v>
      </c>
      <c r="AS646" s="1262"/>
      <c r="AT646" s="1262"/>
      <c r="AU646" s="1262"/>
      <c r="AV646" s="1334">
        <v>900000</v>
      </c>
      <c r="AW646" s="1270" t="s">
        <v>123</v>
      </c>
      <c r="AX646" s="1270"/>
      <c r="AY646" s="1270" t="s">
        <v>1803</v>
      </c>
      <c r="AZ646" s="1270" t="s">
        <v>1193</v>
      </c>
      <c r="BA646" s="1385"/>
      <c r="BB646" s="1374"/>
      <c r="BC646" s="1270"/>
      <c r="BD646" s="1270"/>
      <c r="BE646" s="1256"/>
      <c r="BF646" s="1256"/>
      <c r="BG646" s="1256"/>
      <c r="BH646" s="1256"/>
      <c r="BI646" s="1256"/>
      <c r="BJ646" s="1256"/>
      <c r="BK646" s="1256"/>
      <c r="BL646" s="1256"/>
      <c r="BM646" s="1256"/>
      <c r="BN646" s="1256"/>
      <c r="BO646" s="1256"/>
      <c r="BP646" s="1256"/>
      <c r="BQ646" s="1256"/>
      <c r="BR646" s="1256"/>
      <c r="BS646" s="1256"/>
      <c r="BT646" s="1256"/>
      <c r="BU646" s="1256"/>
      <c r="BV646" s="1256"/>
      <c r="BW646" s="1256"/>
      <c r="BX646" s="1256"/>
      <c r="BY646" s="1256"/>
    </row>
    <row r="647" spans="1:77" s="1257" customFormat="1" hidden="1">
      <c r="A647" s="1380"/>
      <c r="B647" s="1273"/>
      <c r="C647" s="1330" t="s">
        <v>371</v>
      </c>
      <c r="D647" s="1262"/>
      <c r="E647" s="1262"/>
      <c r="F647" s="1262"/>
      <c r="G647" s="1262"/>
      <c r="H647" s="1270" t="s">
        <v>1193</v>
      </c>
      <c r="I647" s="1262"/>
      <c r="J647" s="1262"/>
      <c r="K647" s="1262"/>
      <c r="L647" s="1331" t="s">
        <v>636</v>
      </c>
      <c r="M647" s="1331"/>
      <c r="N647" s="1262"/>
      <c r="O647" s="1262"/>
      <c r="P647" s="1262"/>
      <c r="Q647" s="1262"/>
      <c r="R647" s="1332" t="s">
        <v>806</v>
      </c>
      <c r="S647" s="1332">
        <v>0</v>
      </c>
      <c r="T647" s="1333" t="s">
        <v>223</v>
      </c>
      <c r="U647" s="1332">
        <v>0</v>
      </c>
      <c r="V647" s="1289" t="s">
        <v>145</v>
      </c>
      <c r="W647" s="1332">
        <v>0</v>
      </c>
      <c r="X647" s="1332">
        <v>0</v>
      </c>
      <c r="Y647" s="1332">
        <v>0</v>
      </c>
      <c r="Z647" s="1262"/>
      <c r="AA647" s="1262"/>
      <c r="AB647" s="1262"/>
      <c r="AC647" s="1262"/>
      <c r="AD647" s="1262"/>
      <c r="AE647" s="1262"/>
      <c r="AF647" s="1262"/>
      <c r="AG647" s="1262"/>
      <c r="AH647" s="1262"/>
      <c r="AI647" s="1262"/>
      <c r="AJ647" s="1262"/>
      <c r="AK647" s="1262"/>
      <c r="AL647" s="1262"/>
      <c r="AM647" s="1262"/>
      <c r="AN647" s="1262"/>
      <c r="AO647" s="1262"/>
      <c r="AP647" s="1262"/>
      <c r="AQ647" s="1331" t="s">
        <v>204</v>
      </c>
      <c r="AR647" s="1331" t="s">
        <v>850</v>
      </c>
      <c r="AS647" s="1262"/>
      <c r="AT647" s="1262"/>
      <c r="AU647" s="1262"/>
      <c r="AV647" s="1334">
        <v>900000</v>
      </c>
      <c r="AW647" s="1270" t="s">
        <v>123</v>
      </c>
      <c r="AX647" s="1270"/>
      <c r="AY647" s="1270" t="s">
        <v>1812</v>
      </c>
      <c r="AZ647" s="1270" t="s">
        <v>1193</v>
      </c>
      <c r="BA647" s="1385"/>
      <c r="BB647" s="1374"/>
      <c r="BC647" s="1270"/>
      <c r="BD647" s="1270"/>
      <c r="BE647" s="1256"/>
      <c r="BF647" s="1256"/>
      <c r="BG647" s="1256"/>
      <c r="BH647" s="1256"/>
      <c r="BI647" s="1256"/>
      <c r="BJ647" s="1256"/>
      <c r="BK647" s="1256"/>
      <c r="BL647" s="1256"/>
      <c r="BM647" s="1256"/>
      <c r="BN647" s="1256"/>
      <c r="BO647" s="1256"/>
      <c r="BP647" s="1256"/>
      <c r="BQ647" s="1256"/>
      <c r="BR647" s="1256"/>
      <c r="BS647" s="1256"/>
      <c r="BT647" s="1256"/>
      <c r="BU647" s="1256"/>
      <c r="BV647" s="1256"/>
      <c r="BW647" s="1256"/>
      <c r="BX647" s="1256"/>
      <c r="BY647" s="1256"/>
    </row>
    <row r="648" spans="1:77" s="1257" customFormat="1" hidden="1">
      <c r="A648" s="1380"/>
      <c r="B648" s="1273"/>
      <c r="C648" s="1330" t="s">
        <v>247</v>
      </c>
      <c r="D648" s="1262"/>
      <c r="E648" s="1262"/>
      <c r="F648" s="1262"/>
      <c r="G648" s="1262"/>
      <c r="H648" s="1270" t="s">
        <v>1193</v>
      </c>
      <c r="I648" s="1262"/>
      <c r="J648" s="1262"/>
      <c r="K648" s="1262"/>
      <c r="L648" s="1331" t="s">
        <v>602</v>
      </c>
      <c r="M648" s="1331"/>
      <c r="N648" s="1262"/>
      <c r="O648" s="1262"/>
      <c r="P648" s="1262"/>
      <c r="Q648" s="1262"/>
      <c r="R648" s="1332" t="s">
        <v>145</v>
      </c>
      <c r="S648" s="1332">
        <v>0</v>
      </c>
      <c r="T648" s="1333" t="s">
        <v>226</v>
      </c>
      <c r="U648" s="1332">
        <v>0</v>
      </c>
      <c r="V648" s="1289" t="s">
        <v>145</v>
      </c>
      <c r="W648" s="1332">
        <v>0</v>
      </c>
      <c r="X648" s="1332">
        <v>0</v>
      </c>
      <c r="Y648" s="1332">
        <v>0</v>
      </c>
      <c r="Z648" s="1262"/>
      <c r="AA648" s="1262"/>
      <c r="AB648" s="1262"/>
      <c r="AC648" s="1262"/>
      <c r="AD648" s="1262"/>
      <c r="AE648" s="1262"/>
      <c r="AF648" s="1262"/>
      <c r="AG648" s="1262"/>
      <c r="AH648" s="1262"/>
      <c r="AI648" s="1262"/>
      <c r="AJ648" s="1262"/>
      <c r="AK648" s="1262"/>
      <c r="AL648" s="1262"/>
      <c r="AM648" s="1262"/>
      <c r="AN648" s="1262"/>
      <c r="AO648" s="1262"/>
      <c r="AP648" s="1262"/>
      <c r="AQ648" s="1331" t="s">
        <v>204</v>
      </c>
      <c r="AR648" s="1331" t="s">
        <v>850</v>
      </c>
      <c r="AS648" s="1262"/>
      <c r="AT648" s="1262"/>
      <c r="AU648" s="1262"/>
      <c r="AV648" s="1334">
        <v>202500</v>
      </c>
      <c r="AW648" s="1270" t="s">
        <v>123</v>
      </c>
      <c r="AX648" s="1270"/>
      <c r="AY648" s="1270" t="s">
        <v>1803</v>
      </c>
      <c r="AZ648" s="1270" t="s">
        <v>1193</v>
      </c>
      <c r="BA648" s="1385"/>
      <c r="BB648" s="1374"/>
      <c r="BC648" s="1270"/>
      <c r="BD648" s="1270"/>
      <c r="BE648" s="1256"/>
      <c r="BF648" s="1256"/>
      <c r="BG648" s="1256"/>
      <c r="BH648" s="1256"/>
      <c r="BI648" s="1256"/>
      <c r="BJ648" s="1256"/>
      <c r="BK648" s="1256"/>
      <c r="BL648" s="1256"/>
      <c r="BM648" s="1256"/>
      <c r="BN648" s="1256"/>
      <c r="BO648" s="1256"/>
      <c r="BP648" s="1256"/>
      <c r="BQ648" s="1256"/>
      <c r="BR648" s="1256"/>
      <c r="BS648" s="1256"/>
      <c r="BT648" s="1256"/>
      <c r="BU648" s="1256"/>
      <c r="BV648" s="1256"/>
      <c r="BW648" s="1256"/>
      <c r="BX648" s="1256"/>
      <c r="BY648" s="1256"/>
    </row>
    <row r="649" spans="1:77" s="1288" customFormat="1" hidden="1">
      <c r="A649" s="1380"/>
      <c r="B649" s="1283"/>
      <c r="C649" s="1335" t="s">
        <v>372</v>
      </c>
      <c r="D649" s="1264"/>
      <c r="E649" s="1264"/>
      <c r="F649" s="1264"/>
      <c r="G649" s="1264"/>
      <c r="H649" s="1291" t="s">
        <v>1193</v>
      </c>
      <c r="I649" s="1264"/>
      <c r="J649" s="1264"/>
      <c r="K649" s="1264"/>
      <c r="L649" s="1337" t="s">
        <v>636</v>
      </c>
      <c r="M649" s="1337"/>
      <c r="N649" s="1264"/>
      <c r="O649" s="1264"/>
      <c r="P649" s="1264"/>
      <c r="Q649" s="1264"/>
      <c r="R649" s="1336" t="s">
        <v>789</v>
      </c>
      <c r="S649" s="1336">
        <v>0</v>
      </c>
      <c r="T649" s="1342" t="s">
        <v>237</v>
      </c>
      <c r="U649" s="1336">
        <v>0</v>
      </c>
      <c r="V649" s="1292" t="s">
        <v>145</v>
      </c>
      <c r="W649" s="1336">
        <v>0</v>
      </c>
      <c r="X649" s="1336">
        <v>0</v>
      </c>
      <c r="Y649" s="1336">
        <v>0</v>
      </c>
      <c r="Z649" s="1264"/>
      <c r="AA649" s="1264"/>
      <c r="AB649" s="1264"/>
      <c r="AC649" s="1264"/>
      <c r="AD649" s="1264"/>
      <c r="AE649" s="1264"/>
      <c r="AF649" s="1264"/>
      <c r="AG649" s="1264"/>
      <c r="AH649" s="1264"/>
      <c r="AI649" s="1264"/>
      <c r="AJ649" s="1264"/>
      <c r="AK649" s="1264"/>
      <c r="AL649" s="1264"/>
      <c r="AM649" s="1264"/>
      <c r="AN649" s="1264"/>
      <c r="AO649" s="1264"/>
      <c r="AP649" s="1264"/>
      <c r="AQ649" s="1337" t="s">
        <v>204</v>
      </c>
      <c r="AR649" s="1337" t="s">
        <v>850</v>
      </c>
      <c r="AS649" s="1264"/>
      <c r="AT649" s="1264"/>
      <c r="AU649" s="1264"/>
      <c r="AV649" s="1338">
        <v>900000</v>
      </c>
      <c r="AW649" s="1291" t="s">
        <v>123</v>
      </c>
      <c r="AX649" s="1291"/>
      <c r="AY649" s="1291" t="s">
        <v>1803</v>
      </c>
      <c r="AZ649" s="1291" t="s">
        <v>1193</v>
      </c>
      <c r="BA649" s="1392"/>
      <c r="BB649" s="1375"/>
      <c r="BC649" s="1291"/>
      <c r="BD649" s="1291"/>
      <c r="BE649" s="1287"/>
      <c r="BF649" s="1287"/>
      <c r="BG649" s="1287"/>
      <c r="BH649" s="1287"/>
      <c r="BI649" s="1287"/>
      <c r="BJ649" s="1287"/>
      <c r="BK649" s="1287"/>
      <c r="BL649" s="1287"/>
      <c r="BM649" s="1287"/>
      <c r="BN649" s="1287"/>
      <c r="BO649" s="1287"/>
      <c r="BP649" s="1287"/>
      <c r="BQ649" s="1287"/>
      <c r="BR649" s="1287"/>
      <c r="BS649" s="1287"/>
      <c r="BT649" s="1287"/>
      <c r="BU649" s="1287"/>
      <c r="BV649" s="1287"/>
      <c r="BW649" s="1287"/>
      <c r="BX649" s="1287"/>
      <c r="BY649" s="1287"/>
    </row>
    <row r="650" spans="1:77" s="1257" customFormat="1" hidden="1">
      <c r="A650" s="1380"/>
      <c r="B650" s="1273"/>
      <c r="C650" s="1330" t="s">
        <v>290</v>
      </c>
      <c r="D650" s="1262"/>
      <c r="E650" s="1262"/>
      <c r="F650" s="1262"/>
      <c r="G650" s="1262"/>
      <c r="H650" s="1270" t="s">
        <v>1193</v>
      </c>
      <c r="I650" s="1262"/>
      <c r="J650" s="1262"/>
      <c r="K650" s="1262"/>
      <c r="L650" s="1331" t="s">
        <v>636</v>
      </c>
      <c r="M650" s="1331"/>
      <c r="N650" s="1262"/>
      <c r="O650" s="1262"/>
      <c r="P650" s="1262"/>
      <c r="Q650" s="1262"/>
      <c r="R650" s="1332" t="s">
        <v>789</v>
      </c>
      <c r="S650" s="1332">
        <v>0</v>
      </c>
      <c r="T650" s="1333" t="s">
        <v>225</v>
      </c>
      <c r="U650" s="1332">
        <v>0</v>
      </c>
      <c r="V650" s="1289" t="s">
        <v>145</v>
      </c>
      <c r="W650" s="1332">
        <v>0</v>
      </c>
      <c r="X650" s="1332">
        <v>0</v>
      </c>
      <c r="Y650" s="1332">
        <v>0</v>
      </c>
      <c r="Z650" s="1262"/>
      <c r="AA650" s="1262"/>
      <c r="AB650" s="1262"/>
      <c r="AC650" s="1262"/>
      <c r="AD650" s="1262"/>
      <c r="AE650" s="1262"/>
      <c r="AF650" s="1262"/>
      <c r="AG650" s="1262"/>
      <c r="AH650" s="1262"/>
      <c r="AI650" s="1262"/>
      <c r="AJ650" s="1262"/>
      <c r="AK650" s="1262"/>
      <c r="AL650" s="1262"/>
      <c r="AM650" s="1262"/>
      <c r="AN650" s="1262"/>
      <c r="AO650" s="1262"/>
      <c r="AP650" s="1262"/>
      <c r="AQ650" s="1331" t="s">
        <v>204</v>
      </c>
      <c r="AR650" s="1331" t="s">
        <v>850</v>
      </c>
      <c r="AS650" s="1262"/>
      <c r="AT650" s="1262"/>
      <c r="AU650" s="1262"/>
      <c r="AV650" s="1334">
        <v>990000</v>
      </c>
      <c r="AW650" s="1270" t="s">
        <v>123</v>
      </c>
      <c r="AX650" s="1270"/>
      <c r="AY650" s="1270" t="s">
        <v>1803</v>
      </c>
      <c r="AZ650" s="1270" t="s">
        <v>1193</v>
      </c>
      <c r="BA650" s="1385"/>
      <c r="BB650" s="1374"/>
      <c r="BC650" s="1270"/>
      <c r="BD650" s="1270"/>
      <c r="BE650" s="1256"/>
      <c r="BF650" s="1256"/>
      <c r="BG650" s="1256"/>
      <c r="BH650" s="1256"/>
      <c r="BI650" s="1256"/>
      <c r="BJ650" s="1256"/>
      <c r="BK650" s="1256"/>
      <c r="BL650" s="1256"/>
      <c r="BM650" s="1256"/>
      <c r="BN650" s="1256"/>
      <c r="BO650" s="1256"/>
      <c r="BP650" s="1256"/>
      <c r="BQ650" s="1256"/>
      <c r="BR650" s="1256"/>
      <c r="BS650" s="1256"/>
      <c r="BT650" s="1256"/>
      <c r="BU650" s="1256"/>
      <c r="BV650" s="1256"/>
      <c r="BW650" s="1256"/>
      <c r="BX650" s="1256"/>
      <c r="BY650" s="1256"/>
    </row>
    <row r="651" spans="1:77" s="1257" customFormat="1" hidden="1">
      <c r="A651" s="1380"/>
      <c r="B651" s="1273"/>
      <c r="C651" s="1330" t="s">
        <v>373</v>
      </c>
      <c r="D651" s="1262"/>
      <c r="E651" s="1262"/>
      <c r="F651" s="1262"/>
      <c r="G651" s="1262"/>
      <c r="H651" s="1270" t="s">
        <v>1193</v>
      </c>
      <c r="I651" s="1262"/>
      <c r="J651" s="1262"/>
      <c r="K651" s="1262"/>
      <c r="L651" s="1331" t="s">
        <v>636</v>
      </c>
      <c r="M651" s="1331"/>
      <c r="N651" s="1262"/>
      <c r="O651" s="1262"/>
      <c r="P651" s="1262"/>
      <c r="Q651" s="1262"/>
      <c r="R651" s="1332" t="s">
        <v>145</v>
      </c>
      <c r="S651" s="1332">
        <v>0</v>
      </c>
      <c r="T651" s="1333" t="s">
        <v>221</v>
      </c>
      <c r="U651" s="1332">
        <v>0</v>
      </c>
      <c r="V651" s="1344"/>
      <c r="W651" s="1332">
        <v>0</v>
      </c>
      <c r="X651" s="1332">
        <v>0</v>
      </c>
      <c r="Y651" s="1332">
        <v>0</v>
      </c>
      <c r="Z651" s="1262"/>
      <c r="AA651" s="1262"/>
      <c r="AB651" s="1262"/>
      <c r="AC651" s="1262"/>
      <c r="AD651" s="1262"/>
      <c r="AE651" s="1262"/>
      <c r="AF651" s="1262"/>
      <c r="AG651" s="1262"/>
      <c r="AH651" s="1262"/>
      <c r="AI651" s="1262"/>
      <c r="AJ651" s="1262"/>
      <c r="AK651" s="1262"/>
      <c r="AL651" s="1262"/>
      <c r="AM651" s="1262"/>
      <c r="AN651" s="1262"/>
      <c r="AO651" s="1262"/>
      <c r="AP651" s="1262"/>
      <c r="AQ651" s="1331" t="s">
        <v>204</v>
      </c>
      <c r="AR651" s="1331" t="s">
        <v>850</v>
      </c>
      <c r="AS651" s="1262"/>
      <c r="AT651" s="1262"/>
      <c r="AU651" s="1262"/>
      <c r="AV651" s="1334">
        <v>58500000</v>
      </c>
      <c r="AW651" s="1270" t="s">
        <v>123</v>
      </c>
      <c r="AX651" s="1270"/>
      <c r="AY651" s="1270" t="s">
        <v>1607</v>
      </c>
      <c r="AZ651" s="1270" t="s">
        <v>1193</v>
      </c>
      <c r="BA651" s="1385"/>
      <c r="BB651" s="1374"/>
      <c r="BC651" s="1270"/>
      <c r="BD651" s="1270"/>
      <c r="BE651" s="1256"/>
      <c r="BF651" s="1256"/>
      <c r="BG651" s="1256"/>
      <c r="BH651" s="1256"/>
      <c r="BI651" s="1256"/>
      <c r="BJ651" s="1256"/>
      <c r="BK651" s="1256"/>
      <c r="BL651" s="1256"/>
      <c r="BM651" s="1256"/>
      <c r="BN651" s="1256"/>
      <c r="BO651" s="1256"/>
      <c r="BP651" s="1256"/>
      <c r="BQ651" s="1256"/>
      <c r="BR651" s="1256"/>
      <c r="BS651" s="1256"/>
      <c r="BT651" s="1256"/>
      <c r="BU651" s="1256"/>
      <c r="BV651" s="1256"/>
      <c r="BW651" s="1256"/>
      <c r="BX651" s="1256"/>
      <c r="BY651" s="1256"/>
    </row>
    <row r="652" spans="1:77" s="1257" customFormat="1" hidden="1">
      <c r="A652" s="1380"/>
      <c r="B652" s="1273"/>
      <c r="C652" s="1330" t="s">
        <v>374</v>
      </c>
      <c r="D652" s="1262"/>
      <c r="E652" s="1262"/>
      <c r="F652" s="1262"/>
      <c r="G652" s="1262"/>
      <c r="H652" s="1270"/>
      <c r="I652" s="1262"/>
      <c r="J652" s="1262"/>
      <c r="K652" s="1262"/>
      <c r="L652" s="1331" t="s">
        <v>636</v>
      </c>
      <c r="M652" s="1331"/>
      <c r="N652" s="1262"/>
      <c r="O652" s="1262"/>
      <c r="P652" s="1262"/>
      <c r="Q652" s="1262"/>
      <c r="R652" s="1332" t="s">
        <v>145</v>
      </c>
      <c r="S652" s="1332">
        <v>0</v>
      </c>
      <c r="T652" s="1333" t="s">
        <v>221</v>
      </c>
      <c r="U652" s="1332">
        <v>0</v>
      </c>
      <c r="V652" s="1344"/>
      <c r="W652" s="1332">
        <v>0</v>
      </c>
      <c r="X652" s="1332">
        <v>0</v>
      </c>
      <c r="Y652" s="1332">
        <v>0</v>
      </c>
      <c r="Z652" s="1262"/>
      <c r="AA652" s="1262"/>
      <c r="AB652" s="1262"/>
      <c r="AC652" s="1262"/>
      <c r="AD652" s="1262"/>
      <c r="AE652" s="1262"/>
      <c r="AF652" s="1262"/>
      <c r="AG652" s="1262"/>
      <c r="AH652" s="1262"/>
      <c r="AI652" s="1262"/>
      <c r="AJ652" s="1262"/>
      <c r="AK652" s="1262"/>
      <c r="AL652" s="1262"/>
      <c r="AM652" s="1262"/>
      <c r="AN652" s="1262"/>
      <c r="AO652" s="1262"/>
      <c r="AP652" s="1262"/>
      <c r="AQ652" s="1331" t="s">
        <v>204</v>
      </c>
      <c r="AR652" s="1331" t="s">
        <v>850</v>
      </c>
      <c r="AS652" s="1262"/>
      <c r="AT652" s="1262"/>
      <c r="AU652" s="1262"/>
      <c r="AV652" s="1334">
        <v>99000</v>
      </c>
      <c r="AW652" s="1270"/>
      <c r="AX652" s="1270"/>
      <c r="AY652" s="1270"/>
      <c r="AZ652" s="1270"/>
      <c r="BA652" s="1392" t="s">
        <v>1840</v>
      </c>
      <c r="BB652" s="1374"/>
      <c r="BC652" s="1270"/>
      <c r="BD652" s="1270"/>
      <c r="BE652" s="1256"/>
      <c r="BF652" s="1256"/>
      <c r="BG652" s="1256"/>
      <c r="BH652" s="1256"/>
      <c r="BI652" s="1256"/>
      <c r="BJ652" s="1256"/>
      <c r="BK652" s="1256"/>
      <c r="BL652" s="1256"/>
      <c r="BM652" s="1256"/>
      <c r="BN652" s="1256"/>
      <c r="BO652" s="1256"/>
      <c r="BP652" s="1256"/>
      <c r="BQ652" s="1256"/>
      <c r="BR652" s="1256"/>
      <c r="BS652" s="1256"/>
      <c r="BT652" s="1256"/>
      <c r="BU652" s="1256"/>
      <c r="BV652" s="1256"/>
      <c r="BW652" s="1256"/>
      <c r="BX652" s="1256"/>
      <c r="BY652" s="1256"/>
    </row>
    <row r="653" spans="1:77" s="1257" customFormat="1" hidden="1">
      <c r="A653" s="1380"/>
      <c r="B653" s="1273"/>
      <c r="C653" s="1330" t="s">
        <v>375</v>
      </c>
      <c r="D653" s="1262"/>
      <c r="E653" s="1262"/>
      <c r="F653" s="1262"/>
      <c r="G653" s="1262"/>
      <c r="H653" s="1270"/>
      <c r="I653" s="1262"/>
      <c r="J653" s="1262"/>
      <c r="K653" s="1262"/>
      <c r="L653" s="1331" t="s">
        <v>690</v>
      </c>
      <c r="M653" s="1331"/>
      <c r="N653" s="1262"/>
      <c r="O653" s="1262"/>
      <c r="P653" s="1262"/>
      <c r="Q653" s="1262"/>
      <c r="R653" s="1332" t="s">
        <v>145</v>
      </c>
      <c r="S653" s="1332">
        <v>0</v>
      </c>
      <c r="T653" s="1333" t="s">
        <v>221</v>
      </c>
      <c r="U653" s="1332">
        <v>0</v>
      </c>
      <c r="V653" s="1344"/>
      <c r="W653" s="1332">
        <v>0</v>
      </c>
      <c r="X653" s="1332">
        <v>0</v>
      </c>
      <c r="Y653" s="1332">
        <v>0</v>
      </c>
      <c r="Z653" s="1262"/>
      <c r="AA653" s="1262"/>
      <c r="AB653" s="1262"/>
      <c r="AC653" s="1262"/>
      <c r="AD653" s="1262"/>
      <c r="AE653" s="1262"/>
      <c r="AF653" s="1262"/>
      <c r="AG653" s="1262"/>
      <c r="AH653" s="1262"/>
      <c r="AI653" s="1262"/>
      <c r="AJ653" s="1262"/>
      <c r="AK653" s="1262"/>
      <c r="AL653" s="1262"/>
      <c r="AM653" s="1262"/>
      <c r="AN653" s="1262"/>
      <c r="AO653" s="1262"/>
      <c r="AP653" s="1262"/>
      <c r="AQ653" s="1331" t="s">
        <v>204</v>
      </c>
      <c r="AR653" s="1331">
        <v>2006</v>
      </c>
      <c r="AS653" s="1262"/>
      <c r="AT653" s="1262"/>
      <c r="AU653" s="1262"/>
      <c r="AV653" s="1334">
        <v>315000</v>
      </c>
      <c r="AW653" s="1270"/>
      <c r="AX653" s="1270"/>
      <c r="AY653" s="1270"/>
      <c r="AZ653" s="1270"/>
      <c r="BA653" s="1392" t="s">
        <v>1840</v>
      </c>
      <c r="BB653" s="1374"/>
      <c r="BC653" s="1270"/>
      <c r="BD653" s="1270"/>
      <c r="BE653" s="1256"/>
      <c r="BF653" s="1256"/>
      <c r="BG653" s="1256"/>
      <c r="BH653" s="1256"/>
      <c r="BI653" s="1256"/>
      <c r="BJ653" s="1256"/>
      <c r="BK653" s="1256"/>
      <c r="BL653" s="1256"/>
      <c r="BM653" s="1256"/>
      <c r="BN653" s="1256"/>
      <c r="BO653" s="1256"/>
      <c r="BP653" s="1256"/>
      <c r="BQ653" s="1256"/>
      <c r="BR653" s="1256"/>
      <c r="BS653" s="1256"/>
      <c r="BT653" s="1256"/>
      <c r="BU653" s="1256"/>
      <c r="BV653" s="1256"/>
      <c r="BW653" s="1256"/>
      <c r="BX653" s="1256"/>
      <c r="BY653" s="1256"/>
    </row>
    <row r="654" spans="1:77" s="1257" customFormat="1" hidden="1">
      <c r="A654" s="1380"/>
      <c r="B654" s="1273"/>
      <c r="C654" s="1330" t="s">
        <v>376</v>
      </c>
      <c r="D654" s="1262"/>
      <c r="E654" s="1262"/>
      <c r="F654" s="1262"/>
      <c r="G654" s="1262"/>
      <c r="H654" s="1270"/>
      <c r="I654" s="1262"/>
      <c r="J654" s="1262"/>
      <c r="K654" s="1262"/>
      <c r="L654" s="1331" t="s">
        <v>691</v>
      </c>
      <c r="M654" s="1331"/>
      <c r="N654" s="1262"/>
      <c r="O654" s="1262"/>
      <c r="P654" s="1262"/>
      <c r="Q654" s="1262"/>
      <c r="R654" s="1332" t="s">
        <v>145</v>
      </c>
      <c r="S654" s="1332">
        <v>0</v>
      </c>
      <c r="T654" s="1333" t="s">
        <v>226</v>
      </c>
      <c r="U654" s="1332">
        <v>0</v>
      </c>
      <c r="V654" s="1289" t="s">
        <v>145</v>
      </c>
      <c r="W654" s="1332">
        <v>0</v>
      </c>
      <c r="X654" s="1332">
        <v>0</v>
      </c>
      <c r="Y654" s="1332">
        <v>0</v>
      </c>
      <c r="Z654" s="1262"/>
      <c r="AA654" s="1262"/>
      <c r="AB654" s="1262"/>
      <c r="AC654" s="1262"/>
      <c r="AD654" s="1262"/>
      <c r="AE654" s="1262"/>
      <c r="AF654" s="1262"/>
      <c r="AG654" s="1262"/>
      <c r="AH654" s="1262"/>
      <c r="AI654" s="1262"/>
      <c r="AJ654" s="1262"/>
      <c r="AK654" s="1262"/>
      <c r="AL654" s="1262"/>
      <c r="AM654" s="1262"/>
      <c r="AN654" s="1262"/>
      <c r="AO654" s="1262"/>
      <c r="AP654" s="1262"/>
      <c r="AQ654" s="1331" t="s">
        <v>204</v>
      </c>
      <c r="AR654" s="1331" t="s">
        <v>850</v>
      </c>
      <c r="AS654" s="1262"/>
      <c r="AT654" s="1262"/>
      <c r="AU654" s="1262"/>
      <c r="AV654" s="1334">
        <v>81000</v>
      </c>
      <c r="AW654" s="1270"/>
      <c r="AX654" s="1270"/>
      <c r="AY654" s="1270"/>
      <c r="AZ654" s="1270"/>
      <c r="BA654" s="1392" t="s">
        <v>1840</v>
      </c>
      <c r="BB654" s="1374"/>
      <c r="BC654" s="1270"/>
      <c r="BD654" s="1270"/>
      <c r="BE654" s="1256"/>
      <c r="BF654" s="1256"/>
      <c r="BG654" s="1256"/>
      <c r="BH654" s="1256"/>
      <c r="BI654" s="1256"/>
      <c r="BJ654" s="1256"/>
      <c r="BK654" s="1256"/>
      <c r="BL654" s="1256"/>
      <c r="BM654" s="1256"/>
      <c r="BN654" s="1256"/>
      <c r="BO654" s="1256"/>
      <c r="BP654" s="1256"/>
      <c r="BQ654" s="1256"/>
      <c r="BR654" s="1256"/>
      <c r="BS654" s="1256"/>
      <c r="BT654" s="1256"/>
      <c r="BU654" s="1256"/>
      <c r="BV654" s="1256"/>
      <c r="BW654" s="1256"/>
      <c r="BX654" s="1256"/>
      <c r="BY654" s="1256"/>
    </row>
    <row r="655" spans="1:77" s="1257" customFormat="1" hidden="1">
      <c r="A655" s="1380"/>
      <c r="B655" s="1273"/>
      <c r="C655" s="1339" t="s">
        <v>377</v>
      </c>
      <c r="D655" s="1262"/>
      <c r="E655" s="1262"/>
      <c r="F655" s="1262"/>
      <c r="G655" s="1262"/>
      <c r="H655" s="1270"/>
      <c r="I655" s="1262"/>
      <c r="J655" s="1262"/>
      <c r="K655" s="1262"/>
      <c r="L655" s="1340" t="s">
        <v>636</v>
      </c>
      <c r="M655" s="1340"/>
      <c r="N655" s="1262"/>
      <c r="O655" s="1262"/>
      <c r="P655" s="1262"/>
      <c r="Q655" s="1262"/>
      <c r="R655" s="1343" t="s">
        <v>145</v>
      </c>
      <c r="S655" s="1332">
        <v>0</v>
      </c>
      <c r="T655" s="1344" t="s">
        <v>230</v>
      </c>
      <c r="U655" s="1332">
        <v>0</v>
      </c>
      <c r="V655" s="1289" t="s">
        <v>145</v>
      </c>
      <c r="W655" s="1332">
        <v>0</v>
      </c>
      <c r="X655" s="1332">
        <v>0</v>
      </c>
      <c r="Y655" s="1332">
        <v>0</v>
      </c>
      <c r="Z655" s="1262"/>
      <c r="AA655" s="1262"/>
      <c r="AB655" s="1262"/>
      <c r="AC655" s="1262"/>
      <c r="AD655" s="1262"/>
      <c r="AE655" s="1262"/>
      <c r="AF655" s="1262"/>
      <c r="AG655" s="1262"/>
      <c r="AH655" s="1262"/>
      <c r="AI655" s="1262"/>
      <c r="AJ655" s="1262"/>
      <c r="AK655" s="1262"/>
      <c r="AL655" s="1262"/>
      <c r="AM655" s="1262"/>
      <c r="AN655" s="1262"/>
      <c r="AO655" s="1262"/>
      <c r="AP655" s="1262"/>
      <c r="AQ655" s="1340" t="s">
        <v>204</v>
      </c>
      <c r="AR655" s="1340" t="s">
        <v>850</v>
      </c>
      <c r="AS655" s="1262"/>
      <c r="AT655" s="1262"/>
      <c r="AU655" s="1262"/>
      <c r="AV655" s="1334">
        <v>1530000</v>
      </c>
      <c r="AW655" s="1270"/>
      <c r="AX655" s="1270"/>
      <c r="AY655" s="1270"/>
      <c r="AZ655" s="1270"/>
      <c r="BA655" s="1392" t="s">
        <v>1840</v>
      </c>
      <c r="BB655" s="1374"/>
      <c r="BC655" s="1270"/>
      <c r="BD655" s="1270"/>
      <c r="BE655" s="1256"/>
      <c r="BF655" s="1256"/>
      <c r="BG655" s="1256"/>
      <c r="BH655" s="1256"/>
      <c r="BI655" s="1256"/>
      <c r="BJ655" s="1256"/>
      <c r="BK655" s="1256"/>
      <c r="BL655" s="1256"/>
      <c r="BM655" s="1256"/>
      <c r="BN655" s="1256"/>
      <c r="BO655" s="1256"/>
      <c r="BP655" s="1256"/>
      <c r="BQ655" s="1256"/>
      <c r="BR655" s="1256"/>
      <c r="BS655" s="1256"/>
      <c r="BT655" s="1256"/>
      <c r="BU655" s="1256"/>
      <c r="BV655" s="1256"/>
      <c r="BW655" s="1256"/>
      <c r="BX655" s="1256"/>
      <c r="BY655" s="1256"/>
    </row>
    <row r="656" spans="1:77" s="1257" customFormat="1" hidden="1">
      <c r="A656" s="1380"/>
      <c r="B656" s="1273"/>
      <c r="C656" s="1330" t="s">
        <v>378</v>
      </c>
      <c r="D656" s="1262"/>
      <c r="E656" s="1262"/>
      <c r="F656" s="1262"/>
      <c r="G656" s="1262"/>
      <c r="H656" s="1270"/>
      <c r="I656" s="1262"/>
      <c r="J656" s="1262"/>
      <c r="K656" s="1262"/>
      <c r="L656" s="1331" t="s">
        <v>636</v>
      </c>
      <c r="M656" s="1331"/>
      <c r="N656" s="1262"/>
      <c r="O656" s="1262"/>
      <c r="P656" s="1262"/>
      <c r="Q656" s="1262"/>
      <c r="R656" s="1332" t="s">
        <v>145</v>
      </c>
      <c r="S656" s="1332">
        <v>0</v>
      </c>
      <c r="T656" s="1333" t="s">
        <v>230</v>
      </c>
      <c r="U656" s="1332">
        <v>0</v>
      </c>
      <c r="V656" s="1289" t="s">
        <v>145</v>
      </c>
      <c r="W656" s="1332">
        <v>0</v>
      </c>
      <c r="X656" s="1332">
        <v>0</v>
      </c>
      <c r="Y656" s="1332">
        <v>0</v>
      </c>
      <c r="Z656" s="1262"/>
      <c r="AA656" s="1262"/>
      <c r="AB656" s="1262"/>
      <c r="AC656" s="1262"/>
      <c r="AD656" s="1262"/>
      <c r="AE656" s="1262"/>
      <c r="AF656" s="1262"/>
      <c r="AG656" s="1262"/>
      <c r="AH656" s="1262"/>
      <c r="AI656" s="1262"/>
      <c r="AJ656" s="1262"/>
      <c r="AK656" s="1262"/>
      <c r="AL656" s="1262"/>
      <c r="AM656" s="1262"/>
      <c r="AN656" s="1262"/>
      <c r="AO656" s="1262"/>
      <c r="AP656" s="1262"/>
      <c r="AQ656" s="1331" t="s">
        <v>204</v>
      </c>
      <c r="AR656" s="1331" t="s">
        <v>850</v>
      </c>
      <c r="AS656" s="1262"/>
      <c r="AT656" s="1262"/>
      <c r="AU656" s="1262"/>
      <c r="AV656" s="1334">
        <v>1530000</v>
      </c>
      <c r="AW656" s="1270"/>
      <c r="AX656" s="1270"/>
      <c r="AY656" s="1270"/>
      <c r="AZ656" s="1270"/>
      <c r="BA656" s="1392" t="s">
        <v>1840</v>
      </c>
      <c r="BB656" s="1374"/>
      <c r="BC656" s="1270"/>
      <c r="BD656" s="1270"/>
      <c r="BE656" s="1256"/>
      <c r="BF656" s="1256"/>
      <c r="BG656" s="1256"/>
      <c r="BH656" s="1256"/>
      <c r="BI656" s="1256"/>
      <c r="BJ656" s="1256"/>
      <c r="BK656" s="1256"/>
      <c r="BL656" s="1256"/>
      <c r="BM656" s="1256"/>
      <c r="BN656" s="1256"/>
      <c r="BO656" s="1256"/>
      <c r="BP656" s="1256"/>
      <c r="BQ656" s="1256"/>
      <c r="BR656" s="1256"/>
      <c r="BS656" s="1256"/>
      <c r="BT656" s="1256"/>
      <c r="BU656" s="1256"/>
      <c r="BV656" s="1256"/>
      <c r="BW656" s="1256"/>
      <c r="BX656" s="1256"/>
      <c r="BY656" s="1256"/>
    </row>
    <row r="657" spans="1:77" s="1257" customFormat="1" hidden="1">
      <c r="A657" s="1380"/>
      <c r="B657" s="1273"/>
      <c r="C657" s="1330" t="s">
        <v>379</v>
      </c>
      <c r="D657" s="1262"/>
      <c r="E657" s="1262"/>
      <c r="F657" s="1262"/>
      <c r="G657" s="1262"/>
      <c r="H657" s="1270"/>
      <c r="I657" s="1262"/>
      <c r="J657" s="1262"/>
      <c r="K657" s="1262"/>
      <c r="L657" s="1331" t="s">
        <v>636</v>
      </c>
      <c r="M657" s="1331"/>
      <c r="N657" s="1262"/>
      <c r="O657" s="1262"/>
      <c r="P657" s="1262"/>
      <c r="Q657" s="1262"/>
      <c r="R657" s="1332" t="s">
        <v>789</v>
      </c>
      <c r="S657" s="1332">
        <v>0</v>
      </c>
      <c r="T657" s="1333" t="s">
        <v>225</v>
      </c>
      <c r="U657" s="1332">
        <v>0</v>
      </c>
      <c r="V657" s="1289" t="s">
        <v>145</v>
      </c>
      <c r="W657" s="1332">
        <v>0</v>
      </c>
      <c r="X657" s="1332">
        <v>0</v>
      </c>
      <c r="Y657" s="1332">
        <v>0</v>
      </c>
      <c r="Z657" s="1262"/>
      <c r="AA657" s="1262"/>
      <c r="AB657" s="1262"/>
      <c r="AC657" s="1262"/>
      <c r="AD657" s="1262"/>
      <c r="AE657" s="1262"/>
      <c r="AF657" s="1262"/>
      <c r="AG657" s="1262"/>
      <c r="AH657" s="1262"/>
      <c r="AI657" s="1262"/>
      <c r="AJ657" s="1262"/>
      <c r="AK657" s="1262"/>
      <c r="AL657" s="1262"/>
      <c r="AM657" s="1262"/>
      <c r="AN657" s="1262"/>
      <c r="AO657" s="1262"/>
      <c r="AP657" s="1262"/>
      <c r="AQ657" s="1331" t="s">
        <v>204</v>
      </c>
      <c r="AR657" s="1331" t="s">
        <v>850</v>
      </c>
      <c r="AS657" s="1262"/>
      <c r="AT657" s="1262"/>
      <c r="AU657" s="1262"/>
      <c r="AV657" s="1334">
        <v>675000</v>
      </c>
      <c r="AW657" s="1270"/>
      <c r="AX657" s="1270"/>
      <c r="AY657" s="1270"/>
      <c r="AZ657" s="1270"/>
      <c r="BA657" s="1392" t="s">
        <v>1840</v>
      </c>
      <c r="BB657" s="1374"/>
      <c r="BC657" s="1270"/>
      <c r="BD657" s="1270"/>
      <c r="BE657" s="1256"/>
      <c r="BF657" s="1256"/>
      <c r="BG657" s="1256"/>
      <c r="BH657" s="1256"/>
      <c r="BI657" s="1256"/>
      <c r="BJ657" s="1256"/>
      <c r="BK657" s="1256"/>
      <c r="BL657" s="1256"/>
      <c r="BM657" s="1256"/>
      <c r="BN657" s="1256"/>
      <c r="BO657" s="1256"/>
      <c r="BP657" s="1256"/>
      <c r="BQ657" s="1256"/>
      <c r="BR657" s="1256"/>
      <c r="BS657" s="1256"/>
      <c r="BT657" s="1256"/>
      <c r="BU657" s="1256"/>
      <c r="BV657" s="1256"/>
      <c r="BW657" s="1256"/>
      <c r="BX657" s="1256"/>
      <c r="BY657" s="1256"/>
    </row>
    <row r="658" spans="1:77" s="1257" customFormat="1" hidden="1">
      <c r="A658" s="1380"/>
      <c r="B658" s="1273"/>
      <c r="C658" s="1330" t="s">
        <v>380</v>
      </c>
      <c r="D658" s="1262"/>
      <c r="E658" s="1262"/>
      <c r="F658" s="1262"/>
      <c r="G658" s="1262"/>
      <c r="H658" s="1270"/>
      <c r="I658" s="1262"/>
      <c r="J658" s="1262"/>
      <c r="K658" s="1262"/>
      <c r="L658" s="1331" t="s">
        <v>692</v>
      </c>
      <c r="M658" s="1331"/>
      <c r="N658" s="1262"/>
      <c r="O658" s="1262"/>
      <c r="P658" s="1262"/>
      <c r="Q658" s="1262"/>
      <c r="R658" s="1332" t="s">
        <v>145</v>
      </c>
      <c r="S658" s="1332">
        <v>0</v>
      </c>
      <c r="T658" s="1333" t="s">
        <v>223</v>
      </c>
      <c r="U658" s="1332">
        <v>0</v>
      </c>
      <c r="V658" s="1289" t="s">
        <v>145</v>
      </c>
      <c r="W658" s="1332">
        <v>0</v>
      </c>
      <c r="X658" s="1332">
        <v>0</v>
      </c>
      <c r="Y658" s="1332">
        <v>0</v>
      </c>
      <c r="Z658" s="1262"/>
      <c r="AA658" s="1262"/>
      <c r="AB658" s="1262"/>
      <c r="AC658" s="1262"/>
      <c r="AD658" s="1262"/>
      <c r="AE658" s="1262"/>
      <c r="AF658" s="1262"/>
      <c r="AG658" s="1262"/>
      <c r="AH658" s="1262"/>
      <c r="AI658" s="1262"/>
      <c r="AJ658" s="1262"/>
      <c r="AK658" s="1262"/>
      <c r="AL658" s="1262"/>
      <c r="AM658" s="1262"/>
      <c r="AN658" s="1262"/>
      <c r="AO658" s="1262"/>
      <c r="AP658" s="1262"/>
      <c r="AQ658" s="1331" t="s">
        <v>204</v>
      </c>
      <c r="AR658" s="1331" t="s">
        <v>850</v>
      </c>
      <c r="AS658" s="1262"/>
      <c r="AT658" s="1262"/>
      <c r="AU658" s="1262"/>
      <c r="AV658" s="1334">
        <v>1890000</v>
      </c>
      <c r="AW658" s="1270"/>
      <c r="AX658" s="1270"/>
      <c r="AY658" s="1270"/>
      <c r="AZ658" s="1270"/>
      <c r="BA658" s="1392" t="s">
        <v>1840</v>
      </c>
      <c r="BB658" s="1374"/>
      <c r="BC658" s="1270"/>
      <c r="BD658" s="1270"/>
      <c r="BE658" s="1256"/>
      <c r="BF658" s="1256"/>
      <c r="BG658" s="1256"/>
      <c r="BH658" s="1256"/>
      <c r="BI658" s="1256"/>
      <c r="BJ658" s="1256"/>
      <c r="BK658" s="1256"/>
      <c r="BL658" s="1256"/>
      <c r="BM658" s="1256"/>
      <c r="BN658" s="1256"/>
      <c r="BO658" s="1256"/>
      <c r="BP658" s="1256"/>
      <c r="BQ658" s="1256"/>
      <c r="BR658" s="1256"/>
      <c r="BS658" s="1256"/>
      <c r="BT658" s="1256"/>
      <c r="BU658" s="1256"/>
      <c r="BV658" s="1256"/>
      <c r="BW658" s="1256"/>
      <c r="BX658" s="1256"/>
      <c r="BY658" s="1256"/>
    </row>
    <row r="659" spans="1:77" s="1257" customFormat="1" hidden="1">
      <c r="A659" s="1380"/>
      <c r="B659" s="1273"/>
      <c r="C659" s="1330" t="s">
        <v>381</v>
      </c>
      <c r="D659" s="1262"/>
      <c r="E659" s="1262"/>
      <c r="F659" s="1262"/>
      <c r="G659" s="1262"/>
      <c r="H659" s="1270"/>
      <c r="I659" s="1262"/>
      <c r="J659" s="1262"/>
      <c r="K659" s="1262"/>
      <c r="L659" s="1331" t="s">
        <v>636</v>
      </c>
      <c r="M659" s="1331"/>
      <c r="N659" s="1262"/>
      <c r="O659" s="1262"/>
      <c r="P659" s="1262"/>
      <c r="Q659" s="1262"/>
      <c r="R659" s="1332" t="s">
        <v>145</v>
      </c>
      <c r="S659" s="1332">
        <v>0</v>
      </c>
      <c r="T659" s="1333" t="s">
        <v>226</v>
      </c>
      <c r="U659" s="1332">
        <v>0</v>
      </c>
      <c r="V659" s="1289" t="s">
        <v>145</v>
      </c>
      <c r="W659" s="1332">
        <v>0</v>
      </c>
      <c r="X659" s="1332">
        <v>0</v>
      </c>
      <c r="Y659" s="1332">
        <v>0</v>
      </c>
      <c r="Z659" s="1262"/>
      <c r="AA659" s="1262"/>
      <c r="AB659" s="1262"/>
      <c r="AC659" s="1262"/>
      <c r="AD659" s="1262"/>
      <c r="AE659" s="1262"/>
      <c r="AF659" s="1262"/>
      <c r="AG659" s="1262"/>
      <c r="AH659" s="1262"/>
      <c r="AI659" s="1262"/>
      <c r="AJ659" s="1262"/>
      <c r="AK659" s="1262"/>
      <c r="AL659" s="1262"/>
      <c r="AM659" s="1262"/>
      <c r="AN659" s="1262"/>
      <c r="AO659" s="1262"/>
      <c r="AP659" s="1262"/>
      <c r="AQ659" s="1331" t="s">
        <v>204</v>
      </c>
      <c r="AR659" s="1331" t="s">
        <v>850</v>
      </c>
      <c r="AS659" s="1262"/>
      <c r="AT659" s="1262"/>
      <c r="AU659" s="1262"/>
      <c r="AV659" s="1334">
        <v>1800000</v>
      </c>
      <c r="AW659" s="1270"/>
      <c r="AX659" s="1270"/>
      <c r="AY659" s="1270"/>
      <c r="AZ659" s="1270"/>
      <c r="BA659" s="1392" t="s">
        <v>1840</v>
      </c>
      <c r="BB659" s="1374"/>
      <c r="BC659" s="1270"/>
      <c r="BD659" s="1270"/>
      <c r="BE659" s="1256"/>
      <c r="BF659" s="1256"/>
      <c r="BG659" s="1256"/>
      <c r="BH659" s="1256"/>
      <c r="BI659" s="1256"/>
      <c r="BJ659" s="1256"/>
      <c r="BK659" s="1256"/>
      <c r="BL659" s="1256"/>
      <c r="BM659" s="1256"/>
      <c r="BN659" s="1256"/>
      <c r="BO659" s="1256"/>
      <c r="BP659" s="1256"/>
      <c r="BQ659" s="1256"/>
      <c r="BR659" s="1256"/>
      <c r="BS659" s="1256"/>
      <c r="BT659" s="1256"/>
      <c r="BU659" s="1256"/>
      <c r="BV659" s="1256"/>
      <c r="BW659" s="1256"/>
      <c r="BX659" s="1256"/>
      <c r="BY659" s="1256"/>
    </row>
    <row r="660" spans="1:77" s="1257" customFormat="1" hidden="1">
      <c r="A660" s="1380"/>
      <c r="B660" s="1273"/>
      <c r="C660" s="1330" t="s">
        <v>382</v>
      </c>
      <c r="D660" s="1262"/>
      <c r="E660" s="1262"/>
      <c r="F660" s="1262"/>
      <c r="G660" s="1262"/>
      <c r="H660" s="1270"/>
      <c r="I660" s="1262"/>
      <c r="J660" s="1262"/>
      <c r="K660" s="1262"/>
      <c r="L660" s="1331" t="s">
        <v>636</v>
      </c>
      <c r="M660" s="1331"/>
      <c r="N660" s="1262"/>
      <c r="O660" s="1262"/>
      <c r="P660" s="1262"/>
      <c r="Q660" s="1262"/>
      <c r="R660" s="1332" t="s">
        <v>789</v>
      </c>
      <c r="S660" s="1332">
        <v>0</v>
      </c>
      <c r="T660" s="1333" t="s">
        <v>225</v>
      </c>
      <c r="U660" s="1332">
        <v>0</v>
      </c>
      <c r="V660" s="1289" t="s">
        <v>145</v>
      </c>
      <c r="W660" s="1332">
        <v>0</v>
      </c>
      <c r="X660" s="1332">
        <v>0</v>
      </c>
      <c r="Y660" s="1332">
        <v>0</v>
      </c>
      <c r="Z660" s="1262"/>
      <c r="AA660" s="1262"/>
      <c r="AB660" s="1262"/>
      <c r="AC660" s="1262"/>
      <c r="AD660" s="1262"/>
      <c r="AE660" s="1262"/>
      <c r="AF660" s="1262"/>
      <c r="AG660" s="1262"/>
      <c r="AH660" s="1262"/>
      <c r="AI660" s="1262"/>
      <c r="AJ660" s="1262"/>
      <c r="AK660" s="1262"/>
      <c r="AL660" s="1262"/>
      <c r="AM660" s="1262"/>
      <c r="AN660" s="1262"/>
      <c r="AO660" s="1262"/>
      <c r="AP660" s="1262"/>
      <c r="AQ660" s="1331" t="s">
        <v>204</v>
      </c>
      <c r="AR660" s="1331" t="s">
        <v>850</v>
      </c>
      <c r="AS660" s="1262"/>
      <c r="AT660" s="1262"/>
      <c r="AU660" s="1262"/>
      <c r="AV660" s="1334">
        <v>1800000</v>
      </c>
      <c r="AW660" s="1270"/>
      <c r="AX660" s="1270"/>
      <c r="AY660" s="1270"/>
      <c r="AZ660" s="1270"/>
      <c r="BA660" s="1392" t="s">
        <v>1840</v>
      </c>
      <c r="BB660" s="1374"/>
      <c r="BC660" s="1270"/>
      <c r="BD660" s="1270"/>
      <c r="BE660" s="1256"/>
      <c r="BF660" s="1256"/>
      <c r="BG660" s="1256"/>
      <c r="BH660" s="1256"/>
      <c r="BI660" s="1256"/>
      <c r="BJ660" s="1256"/>
      <c r="BK660" s="1256"/>
      <c r="BL660" s="1256"/>
      <c r="BM660" s="1256"/>
      <c r="BN660" s="1256"/>
      <c r="BO660" s="1256"/>
      <c r="BP660" s="1256"/>
      <c r="BQ660" s="1256"/>
      <c r="BR660" s="1256"/>
      <c r="BS660" s="1256"/>
      <c r="BT660" s="1256"/>
      <c r="BU660" s="1256"/>
      <c r="BV660" s="1256"/>
      <c r="BW660" s="1256"/>
      <c r="BX660" s="1256"/>
      <c r="BY660" s="1256"/>
    </row>
    <row r="661" spans="1:77" s="1257" customFormat="1" hidden="1">
      <c r="A661" s="1380"/>
      <c r="B661" s="1273"/>
      <c r="C661" s="1330" t="s">
        <v>383</v>
      </c>
      <c r="D661" s="1262"/>
      <c r="E661" s="1262"/>
      <c r="F661" s="1262"/>
      <c r="G661" s="1262"/>
      <c r="H661" s="1270" t="s">
        <v>1193</v>
      </c>
      <c r="I661" s="1262"/>
      <c r="J661" s="1262"/>
      <c r="K661" s="1262"/>
      <c r="L661" s="1331" t="s">
        <v>636</v>
      </c>
      <c r="M661" s="1331"/>
      <c r="N661" s="1262"/>
      <c r="O661" s="1262"/>
      <c r="P661" s="1262"/>
      <c r="Q661" s="1262"/>
      <c r="R661" s="1332" t="s">
        <v>145</v>
      </c>
      <c r="S661" s="1332">
        <v>0</v>
      </c>
      <c r="T661" s="1333" t="s">
        <v>238</v>
      </c>
      <c r="U661" s="1332">
        <v>0</v>
      </c>
      <c r="V661" s="1289" t="s">
        <v>145</v>
      </c>
      <c r="W661" s="1332">
        <v>0</v>
      </c>
      <c r="X661" s="1332">
        <v>0</v>
      </c>
      <c r="Y661" s="1332">
        <v>0</v>
      </c>
      <c r="Z661" s="1262"/>
      <c r="AA661" s="1262"/>
      <c r="AB661" s="1262"/>
      <c r="AC661" s="1262"/>
      <c r="AD661" s="1262"/>
      <c r="AE661" s="1262"/>
      <c r="AF661" s="1262"/>
      <c r="AG661" s="1262"/>
      <c r="AH661" s="1262"/>
      <c r="AI661" s="1262"/>
      <c r="AJ661" s="1262"/>
      <c r="AK661" s="1262"/>
      <c r="AL661" s="1262"/>
      <c r="AM661" s="1262"/>
      <c r="AN661" s="1262"/>
      <c r="AO661" s="1262"/>
      <c r="AP661" s="1262"/>
      <c r="AQ661" s="1331" t="s">
        <v>204</v>
      </c>
      <c r="AR661" s="1331" t="s">
        <v>850</v>
      </c>
      <c r="AS661" s="1262"/>
      <c r="AT661" s="1262"/>
      <c r="AU661" s="1262"/>
      <c r="AV661" s="1334">
        <v>577800</v>
      </c>
      <c r="AW661" s="1270" t="s">
        <v>123</v>
      </c>
      <c r="AX661" s="1270"/>
      <c r="AY661" s="1270" t="s">
        <v>1833</v>
      </c>
      <c r="AZ661" s="1270" t="s">
        <v>1193</v>
      </c>
      <c r="BA661" s="1385"/>
      <c r="BB661" s="1374"/>
      <c r="BC661" s="1270"/>
      <c r="BD661" s="1270"/>
      <c r="BE661" s="1256"/>
      <c r="BF661" s="1256"/>
      <c r="BG661" s="1256"/>
      <c r="BH661" s="1256"/>
      <c r="BI661" s="1256"/>
      <c r="BJ661" s="1256"/>
      <c r="BK661" s="1256"/>
      <c r="BL661" s="1256"/>
      <c r="BM661" s="1256"/>
      <c r="BN661" s="1256"/>
      <c r="BO661" s="1256"/>
      <c r="BP661" s="1256"/>
      <c r="BQ661" s="1256"/>
      <c r="BR661" s="1256"/>
      <c r="BS661" s="1256"/>
      <c r="BT661" s="1256"/>
      <c r="BU661" s="1256"/>
      <c r="BV661" s="1256"/>
      <c r="BW661" s="1256"/>
      <c r="BX661" s="1256"/>
      <c r="BY661" s="1256"/>
    </row>
    <row r="662" spans="1:77" s="1256" customFormat="1" hidden="1">
      <c r="A662" s="1380"/>
      <c r="B662" s="1273"/>
      <c r="C662" s="1330" t="s">
        <v>384</v>
      </c>
      <c r="D662" s="1262"/>
      <c r="E662" s="1262"/>
      <c r="F662" s="1262"/>
      <c r="G662" s="1262"/>
      <c r="H662" s="1270" t="s">
        <v>1193</v>
      </c>
      <c r="I662" s="1262"/>
      <c r="J662" s="1262"/>
      <c r="K662" s="1262"/>
      <c r="L662" s="1331" t="s">
        <v>636</v>
      </c>
      <c r="M662" s="1331"/>
      <c r="N662" s="1262"/>
      <c r="O662" s="1262"/>
      <c r="P662" s="1262"/>
      <c r="Q662" s="1262"/>
      <c r="R662" s="1332" t="s">
        <v>145</v>
      </c>
      <c r="S662" s="1332">
        <v>0</v>
      </c>
      <c r="T662" s="1333" t="s">
        <v>238</v>
      </c>
      <c r="U662" s="1332">
        <v>0</v>
      </c>
      <c r="V662" s="1289" t="s">
        <v>145</v>
      </c>
      <c r="W662" s="1332">
        <v>0</v>
      </c>
      <c r="X662" s="1332">
        <v>0</v>
      </c>
      <c r="Y662" s="1332">
        <v>0</v>
      </c>
      <c r="Z662" s="1262"/>
      <c r="AA662" s="1262"/>
      <c r="AB662" s="1262"/>
      <c r="AC662" s="1262"/>
      <c r="AD662" s="1262"/>
      <c r="AE662" s="1262"/>
      <c r="AF662" s="1262"/>
      <c r="AG662" s="1262"/>
      <c r="AH662" s="1262"/>
      <c r="AI662" s="1262"/>
      <c r="AJ662" s="1262"/>
      <c r="AK662" s="1262"/>
      <c r="AL662" s="1262"/>
      <c r="AM662" s="1262"/>
      <c r="AN662" s="1262"/>
      <c r="AO662" s="1262"/>
      <c r="AP662" s="1262"/>
      <c r="AQ662" s="1331" t="s">
        <v>204</v>
      </c>
      <c r="AR662" s="1331" t="s">
        <v>850</v>
      </c>
      <c r="AS662" s="1262"/>
      <c r="AT662" s="1262"/>
      <c r="AU662" s="1262"/>
      <c r="AV662" s="1334">
        <v>385200</v>
      </c>
      <c r="AW662" s="1270" t="s">
        <v>123</v>
      </c>
      <c r="AX662" s="1270"/>
      <c r="AY662" s="1270" t="s">
        <v>1803</v>
      </c>
      <c r="AZ662" s="1270" t="s">
        <v>1193</v>
      </c>
      <c r="BA662" s="1385"/>
      <c r="BB662" s="1374"/>
      <c r="BC662" s="1270"/>
      <c r="BD662" s="1270"/>
    </row>
    <row r="663" spans="1:77" s="1256" customFormat="1" hidden="1">
      <c r="A663" s="1380"/>
      <c r="B663" s="1273"/>
      <c r="C663" s="1330" t="s">
        <v>385</v>
      </c>
      <c r="D663" s="1262"/>
      <c r="E663" s="1262"/>
      <c r="F663" s="1262"/>
      <c r="G663" s="1262"/>
      <c r="H663" s="1270"/>
      <c r="I663" s="1262"/>
      <c r="J663" s="1262"/>
      <c r="K663" s="1262"/>
      <c r="L663" s="1331" t="s">
        <v>636</v>
      </c>
      <c r="M663" s="1331"/>
      <c r="N663" s="1262"/>
      <c r="O663" s="1262"/>
      <c r="P663" s="1262"/>
      <c r="Q663" s="1262"/>
      <c r="R663" s="1332" t="s">
        <v>145</v>
      </c>
      <c r="S663" s="1332">
        <v>0</v>
      </c>
      <c r="T663" s="1333" t="s">
        <v>223</v>
      </c>
      <c r="U663" s="1332">
        <v>0</v>
      </c>
      <c r="V663" s="1289" t="s">
        <v>145</v>
      </c>
      <c r="W663" s="1332">
        <v>0</v>
      </c>
      <c r="X663" s="1332">
        <v>0</v>
      </c>
      <c r="Y663" s="1332">
        <v>0</v>
      </c>
      <c r="Z663" s="1262"/>
      <c r="AA663" s="1262"/>
      <c r="AB663" s="1262"/>
      <c r="AC663" s="1262"/>
      <c r="AD663" s="1262"/>
      <c r="AE663" s="1262"/>
      <c r="AF663" s="1262"/>
      <c r="AG663" s="1262"/>
      <c r="AH663" s="1262"/>
      <c r="AI663" s="1262"/>
      <c r="AJ663" s="1262"/>
      <c r="AK663" s="1262"/>
      <c r="AL663" s="1262"/>
      <c r="AM663" s="1262"/>
      <c r="AN663" s="1262"/>
      <c r="AO663" s="1262"/>
      <c r="AP663" s="1262"/>
      <c r="AQ663" s="1331" t="s">
        <v>204</v>
      </c>
      <c r="AR663" s="1331" t="s">
        <v>850</v>
      </c>
      <c r="AS663" s="1262"/>
      <c r="AT663" s="1262"/>
      <c r="AU663" s="1262"/>
      <c r="AV663" s="1334">
        <v>112500</v>
      </c>
      <c r="AW663" s="1270"/>
      <c r="AX663" s="1270"/>
      <c r="AY663" s="1270"/>
      <c r="AZ663" s="1270"/>
      <c r="BA663" s="1392" t="s">
        <v>1840</v>
      </c>
      <c r="BB663" s="1374"/>
      <c r="BC663" s="1270"/>
      <c r="BD663" s="1270"/>
    </row>
    <row r="664" spans="1:77" s="1256" customFormat="1" hidden="1">
      <c r="A664" s="1380"/>
      <c r="B664" s="1273"/>
      <c r="C664" s="1330" t="s">
        <v>386</v>
      </c>
      <c r="D664" s="1262"/>
      <c r="E664" s="1262"/>
      <c r="F664" s="1262"/>
      <c r="G664" s="1262"/>
      <c r="H664" s="1270"/>
      <c r="I664" s="1262"/>
      <c r="J664" s="1262"/>
      <c r="K664" s="1262"/>
      <c r="L664" s="1331" t="s">
        <v>636</v>
      </c>
      <c r="M664" s="1331"/>
      <c r="N664" s="1262"/>
      <c r="O664" s="1262"/>
      <c r="P664" s="1262"/>
      <c r="Q664" s="1262"/>
      <c r="R664" s="1332" t="s">
        <v>145</v>
      </c>
      <c r="S664" s="1332">
        <v>0</v>
      </c>
      <c r="T664" s="1333" t="s">
        <v>220</v>
      </c>
      <c r="U664" s="1332">
        <v>0</v>
      </c>
      <c r="V664" s="1289" t="s">
        <v>145</v>
      </c>
      <c r="W664" s="1332">
        <v>0</v>
      </c>
      <c r="X664" s="1332">
        <v>0</v>
      </c>
      <c r="Y664" s="1332">
        <v>0</v>
      </c>
      <c r="Z664" s="1262"/>
      <c r="AA664" s="1262"/>
      <c r="AB664" s="1262"/>
      <c r="AC664" s="1262"/>
      <c r="AD664" s="1262"/>
      <c r="AE664" s="1262"/>
      <c r="AF664" s="1262"/>
      <c r="AG664" s="1262"/>
      <c r="AH664" s="1262"/>
      <c r="AI664" s="1262"/>
      <c r="AJ664" s="1262"/>
      <c r="AK664" s="1262"/>
      <c r="AL664" s="1262"/>
      <c r="AM664" s="1262"/>
      <c r="AN664" s="1262"/>
      <c r="AO664" s="1262"/>
      <c r="AP664" s="1262"/>
      <c r="AQ664" s="1331" t="s">
        <v>204</v>
      </c>
      <c r="AR664" s="1331" t="s">
        <v>850</v>
      </c>
      <c r="AS664" s="1262"/>
      <c r="AT664" s="1262"/>
      <c r="AU664" s="1262"/>
      <c r="AV664" s="1334">
        <v>90000</v>
      </c>
      <c r="AW664" s="1270"/>
      <c r="AX664" s="1270"/>
      <c r="AY664" s="1270"/>
      <c r="AZ664" s="1270"/>
      <c r="BA664" s="1392" t="s">
        <v>1840</v>
      </c>
      <c r="BB664" s="1374"/>
      <c r="BC664" s="1270"/>
      <c r="BD664" s="1270"/>
    </row>
    <row r="665" spans="1:77" s="1256" customFormat="1" hidden="1">
      <c r="A665" s="1380"/>
      <c r="B665" s="1273"/>
      <c r="C665" s="1330" t="s">
        <v>387</v>
      </c>
      <c r="D665" s="1262"/>
      <c r="E665" s="1262"/>
      <c r="F665" s="1262"/>
      <c r="G665" s="1262"/>
      <c r="H665" s="1270"/>
      <c r="I665" s="1262"/>
      <c r="J665" s="1262"/>
      <c r="K665" s="1262"/>
      <c r="L665" s="1331" t="s">
        <v>636</v>
      </c>
      <c r="M665" s="1331"/>
      <c r="N665" s="1262"/>
      <c r="O665" s="1262"/>
      <c r="P665" s="1262"/>
      <c r="Q665" s="1262"/>
      <c r="R665" s="1332" t="s">
        <v>145</v>
      </c>
      <c r="S665" s="1332">
        <v>0</v>
      </c>
      <c r="T665" s="1333" t="s">
        <v>223</v>
      </c>
      <c r="U665" s="1332">
        <v>0</v>
      </c>
      <c r="V665" s="1289" t="s">
        <v>145</v>
      </c>
      <c r="W665" s="1332">
        <v>0</v>
      </c>
      <c r="X665" s="1332">
        <v>0</v>
      </c>
      <c r="Y665" s="1332">
        <v>0</v>
      </c>
      <c r="Z665" s="1262"/>
      <c r="AA665" s="1262"/>
      <c r="AB665" s="1262"/>
      <c r="AC665" s="1262"/>
      <c r="AD665" s="1262"/>
      <c r="AE665" s="1262"/>
      <c r="AF665" s="1262"/>
      <c r="AG665" s="1262"/>
      <c r="AH665" s="1262"/>
      <c r="AI665" s="1262"/>
      <c r="AJ665" s="1262"/>
      <c r="AK665" s="1262"/>
      <c r="AL665" s="1262"/>
      <c r="AM665" s="1262"/>
      <c r="AN665" s="1262"/>
      <c r="AO665" s="1262"/>
      <c r="AP665" s="1262"/>
      <c r="AQ665" s="1331" t="s">
        <v>204</v>
      </c>
      <c r="AR665" s="1331" t="s">
        <v>850</v>
      </c>
      <c r="AS665" s="1262"/>
      <c r="AT665" s="1262"/>
      <c r="AU665" s="1262"/>
      <c r="AV665" s="1334">
        <v>900000</v>
      </c>
      <c r="AW665" s="1270"/>
      <c r="AX665" s="1270"/>
      <c r="AY665" s="1270"/>
      <c r="AZ665" s="1270"/>
      <c r="BA665" s="1392" t="s">
        <v>1840</v>
      </c>
      <c r="BB665" s="1374"/>
      <c r="BC665" s="1270"/>
      <c r="BD665" s="1270"/>
    </row>
    <row r="666" spans="1:77" s="1256" customFormat="1" hidden="1">
      <c r="A666" s="1380"/>
      <c r="B666" s="1273"/>
      <c r="C666" s="1330" t="s">
        <v>388</v>
      </c>
      <c r="D666" s="1262"/>
      <c r="E666" s="1262"/>
      <c r="F666" s="1262"/>
      <c r="G666" s="1262"/>
      <c r="H666" s="1270"/>
      <c r="I666" s="1262"/>
      <c r="J666" s="1262"/>
      <c r="K666" s="1262"/>
      <c r="L666" s="1331" t="s">
        <v>636</v>
      </c>
      <c r="M666" s="1331"/>
      <c r="N666" s="1262"/>
      <c r="O666" s="1262"/>
      <c r="P666" s="1262"/>
      <c r="Q666" s="1262"/>
      <c r="R666" s="1332" t="s">
        <v>145</v>
      </c>
      <c r="S666" s="1332">
        <v>0</v>
      </c>
      <c r="T666" s="1333" t="s">
        <v>223</v>
      </c>
      <c r="U666" s="1332">
        <v>0</v>
      </c>
      <c r="V666" s="1289" t="s">
        <v>145</v>
      </c>
      <c r="W666" s="1332">
        <v>0</v>
      </c>
      <c r="X666" s="1332">
        <v>0</v>
      </c>
      <c r="Y666" s="1332">
        <v>0</v>
      </c>
      <c r="Z666" s="1262"/>
      <c r="AA666" s="1262"/>
      <c r="AB666" s="1262"/>
      <c r="AC666" s="1262"/>
      <c r="AD666" s="1262"/>
      <c r="AE666" s="1262"/>
      <c r="AF666" s="1262"/>
      <c r="AG666" s="1262"/>
      <c r="AH666" s="1262"/>
      <c r="AI666" s="1262"/>
      <c r="AJ666" s="1262"/>
      <c r="AK666" s="1262"/>
      <c r="AL666" s="1262"/>
      <c r="AM666" s="1262"/>
      <c r="AN666" s="1262"/>
      <c r="AO666" s="1262"/>
      <c r="AP666" s="1262"/>
      <c r="AQ666" s="1331" t="s">
        <v>204</v>
      </c>
      <c r="AR666" s="1331" t="s">
        <v>850</v>
      </c>
      <c r="AS666" s="1262"/>
      <c r="AT666" s="1262"/>
      <c r="AU666" s="1262"/>
      <c r="AV666" s="1334">
        <v>742500</v>
      </c>
      <c r="AW666" s="1270"/>
      <c r="AX666" s="1270"/>
      <c r="AY666" s="1270"/>
      <c r="AZ666" s="1270"/>
      <c r="BA666" s="1392" t="s">
        <v>1840</v>
      </c>
      <c r="BB666" s="1374"/>
      <c r="BC666" s="1270"/>
      <c r="BD666" s="1270"/>
    </row>
    <row r="667" spans="1:77" s="1256" customFormat="1" hidden="1">
      <c r="A667" s="1380"/>
      <c r="B667" s="1273"/>
      <c r="C667" s="1330" t="s">
        <v>389</v>
      </c>
      <c r="D667" s="1262"/>
      <c r="E667" s="1262"/>
      <c r="F667" s="1262"/>
      <c r="G667" s="1262"/>
      <c r="H667" s="1270"/>
      <c r="I667" s="1262"/>
      <c r="J667" s="1262"/>
      <c r="K667" s="1262"/>
      <c r="L667" s="1331" t="s">
        <v>599</v>
      </c>
      <c r="M667" s="1331"/>
      <c r="N667" s="1262"/>
      <c r="O667" s="1262"/>
      <c r="P667" s="1262"/>
      <c r="Q667" s="1262"/>
      <c r="R667" s="1332" t="s">
        <v>145</v>
      </c>
      <c r="S667" s="1332">
        <v>0</v>
      </c>
      <c r="T667" s="1333" t="s">
        <v>223</v>
      </c>
      <c r="U667" s="1332">
        <v>0</v>
      </c>
      <c r="V667" s="1289" t="s">
        <v>145</v>
      </c>
      <c r="W667" s="1332">
        <v>0</v>
      </c>
      <c r="X667" s="1332">
        <v>0</v>
      </c>
      <c r="Y667" s="1332">
        <v>0</v>
      </c>
      <c r="Z667" s="1262"/>
      <c r="AA667" s="1262"/>
      <c r="AB667" s="1262"/>
      <c r="AC667" s="1262"/>
      <c r="AD667" s="1262"/>
      <c r="AE667" s="1262"/>
      <c r="AF667" s="1262"/>
      <c r="AG667" s="1262"/>
      <c r="AH667" s="1262"/>
      <c r="AI667" s="1262"/>
      <c r="AJ667" s="1262"/>
      <c r="AK667" s="1262"/>
      <c r="AL667" s="1262"/>
      <c r="AM667" s="1262"/>
      <c r="AN667" s="1262"/>
      <c r="AO667" s="1262"/>
      <c r="AP667" s="1262"/>
      <c r="AQ667" s="1331" t="s">
        <v>204</v>
      </c>
      <c r="AR667" s="1331" t="s">
        <v>850</v>
      </c>
      <c r="AS667" s="1262"/>
      <c r="AT667" s="1262"/>
      <c r="AU667" s="1262"/>
      <c r="AV667" s="1334">
        <v>3150000</v>
      </c>
      <c r="AW667" s="1270"/>
      <c r="AX667" s="1270"/>
      <c r="AY667" s="1270"/>
      <c r="AZ667" s="1270"/>
      <c r="BA667" s="1392" t="s">
        <v>1840</v>
      </c>
      <c r="BB667" s="1374"/>
      <c r="BC667" s="1270"/>
      <c r="BD667" s="1270"/>
    </row>
    <row r="668" spans="1:77" s="1256" customFormat="1" hidden="1">
      <c r="A668" s="1380"/>
      <c r="B668" s="1273"/>
      <c r="C668" s="1330" t="s">
        <v>389</v>
      </c>
      <c r="D668" s="1262"/>
      <c r="E668" s="1262"/>
      <c r="F668" s="1262"/>
      <c r="G668" s="1262"/>
      <c r="H668" s="1270"/>
      <c r="I668" s="1262"/>
      <c r="J668" s="1262"/>
      <c r="K668" s="1262"/>
      <c r="L668" s="1331" t="s">
        <v>599</v>
      </c>
      <c r="M668" s="1331"/>
      <c r="N668" s="1262"/>
      <c r="O668" s="1262"/>
      <c r="P668" s="1262"/>
      <c r="Q668" s="1262"/>
      <c r="R668" s="1332" t="s">
        <v>145</v>
      </c>
      <c r="S668" s="1332">
        <v>0</v>
      </c>
      <c r="T668" s="1333" t="s">
        <v>223</v>
      </c>
      <c r="U668" s="1332">
        <v>0</v>
      </c>
      <c r="V668" s="1289" t="s">
        <v>145</v>
      </c>
      <c r="W668" s="1332">
        <v>0</v>
      </c>
      <c r="X668" s="1332">
        <v>0</v>
      </c>
      <c r="Y668" s="1332">
        <v>0</v>
      </c>
      <c r="Z668" s="1262"/>
      <c r="AA668" s="1262"/>
      <c r="AB668" s="1262"/>
      <c r="AC668" s="1262"/>
      <c r="AD668" s="1262"/>
      <c r="AE668" s="1262"/>
      <c r="AF668" s="1262"/>
      <c r="AG668" s="1262"/>
      <c r="AH668" s="1262"/>
      <c r="AI668" s="1262"/>
      <c r="AJ668" s="1262"/>
      <c r="AK668" s="1262"/>
      <c r="AL668" s="1262"/>
      <c r="AM668" s="1262"/>
      <c r="AN668" s="1262"/>
      <c r="AO668" s="1262"/>
      <c r="AP668" s="1262"/>
      <c r="AQ668" s="1331" t="s">
        <v>204</v>
      </c>
      <c r="AR668" s="1331" t="s">
        <v>850</v>
      </c>
      <c r="AS668" s="1262"/>
      <c r="AT668" s="1262"/>
      <c r="AU668" s="1262"/>
      <c r="AV668" s="1334">
        <v>6300000</v>
      </c>
      <c r="AW668" s="1270"/>
      <c r="AX668" s="1270"/>
      <c r="AY668" s="1270"/>
      <c r="AZ668" s="1270"/>
      <c r="BA668" s="1392" t="s">
        <v>1840</v>
      </c>
      <c r="BB668" s="1374"/>
      <c r="BC668" s="1270"/>
      <c r="BD668" s="1270"/>
    </row>
    <row r="669" spans="1:77" s="1256" customFormat="1" hidden="1">
      <c r="A669" s="1380"/>
      <c r="B669" s="1273"/>
      <c r="C669" s="1330" t="s">
        <v>390</v>
      </c>
      <c r="D669" s="1262"/>
      <c r="E669" s="1262"/>
      <c r="F669" s="1262"/>
      <c r="G669" s="1262"/>
      <c r="H669" s="1270" t="s">
        <v>1193</v>
      </c>
      <c r="I669" s="1262"/>
      <c r="J669" s="1262"/>
      <c r="K669" s="1262"/>
      <c r="L669" s="1331" t="s">
        <v>614</v>
      </c>
      <c r="M669" s="1331"/>
      <c r="N669" s="1262"/>
      <c r="O669" s="1262"/>
      <c r="P669" s="1262"/>
      <c r="Q669" s="1262"/>
      <c r="R669" s="1332" t="s">
        <v>737</v>
      </c>
      <c r="S669" s="1332">
        <v>0</v>
      </c>
      <c r="T669" s="1333" t="s">
        <v>225</v>
      </c>
      <c r="U669" s="1332">
        <v>0</v>
      </c>
      <c r="V669" s="1289" t="s">
        <v>145</v>
      </c>
      <c r="W669" s="1332">
        <v>0</v>
      </c>
      <c r="X669" s="1332">
        <v>0</v>
      </c>
      <c r="Y669" s="1332">
        <v>0</v>
      </c>
      <c r="Z669" s="1262"/>
      <c r="AA669" s="1262"/>
      <c r="AB669" s="1262"/>
      <c r="AC669" s="1262"/>
      <c r="AD669" s="1262"/>
      <c r="AE669" s="1262"/>
      <c r="AF669" s="1262"/>
      <c r="AG669" s="1262"/>
      <c r="AH669" s="1262"/>
      <c r="AI669" s="1262"/>
      <c r="AJ669" s="1262"/>
      <c r="AK669" s="1262"/>
      <c r="AL669" s="1262"/>
      <c r="AM669" s="1262"/>
      <c r="AN669" s="1262"/>
      <c r="AO669" s="1262"/>
      <c r="AP669" s="1262"/>
      <c r="AQ669" s="1331" t="s">
        <v>204</v>
      </c>
      <c r="AR669" s="1331" t="s">
        <v>850</v>
      </c>
      <c r="AS669" s="1262"/>
      <c r="AT669" s="1262"/>
      <c r="AU669" s="1262"/>
      <c r="AV669" s="1334">
        <v>180000</v>
      </c>
      <c r="AW669" s="1270" t="s">
        <v>123</v>
      </c>
      <c r="AX669" s="1270"/>
      <c r="AY669" s="1270" t="s">
        <v>1803</v>
      </c>
      <c r="AZ669" s="1270" t="s">
        <v>1193</v>
      </c>
      <c r="BA669" s="1385"/>
      <c r="BB669" s="1374"/>
      <c r="BC669" s="1270"/>
      <c r="BD669" s="1270"/>
    </row>
    <row r="670" spans="1:77" s="1256" customFormat="1" hidden="1">
      <c r="A670" s="1380"/>
      <c r="B670" s="1273"/>
      <c r="C670" s="1330" t="s">
        <v>391</v>
      </c>
      <c r="D670" s="1262"/>
      <c r="E670" s="1262"/>
      <c r="F670" s="1262"/>
      <c r="G670" s="1262"/>
      <c r="H670" s="1270"/>
      <c r="I670" s="1262"/>
      <c r="J670" s="1262"/>
      <c r="K670" s="1262"/>
      <c r="L670" s="1331" t="s">
        <v>636</v>
      </c>
      <c r="M670" s="1331"/>
      <c r="N670" s="1262"/>
      <c r="O670" s="1262"/>
      <c r="P670" s="1262"/>
      <c r="Q670" s="1262"/>
      <c r="R670" s="1332" t="s">
        <v>145</v>
      </c>
      <c r="S670" s="1332">
        <v>0</v>
      </c>
      <c r="T670" s="1333" t="s">
        <v>237</v>
      </c>
      <c r="U670" s="1332">
        <v>0</v>
      </c>
      <c r="V670" s="1289" t="s">
        <v>145</v>
      </c>
      <c r="W670" s="1332">
        <v>0</v>
      </c>
      <c r="X670" s="1332">
        <v>0</v>
      </c>
      <c r="Y670" s="1332">
        <v>0</v>
      </c>
      <c r="Z670" s="1262"/>
      <c r="AA670" s="1262"/>
      <c r="AB670" s="1262"/>
      <c r="AC670" s="1262"/>
      <c r="AD670" s="1262"/>
      <c r="AE670" s="1262"/>
      <c r="AF670" s="1262"/>
      <c r="AG670" s="1262"/>
      <c r="AH670" s="1262"/>
      <c r="AI670" s="1262"/>
      <c r="AJ670" s="1262"/>
      <c r="AK670" s="1262"/>
      <c r="AL670" s="1262"/>
      <c r="AM670" s="1262"/>
      <c r="AN670" s="1262"/>
      <c r="AO670" s="1262"/>
      <c r="AP670" s="1262"/>
      <c r="AQ670" s="1331" t="s">
        <v>204</v>
      </c>
      <c r="AR670" s="1331" t="s">
        <v>850</v>
      </c>
      <c r="AS670" s="1262"/>
      <c r="AT670" s="1262"/>
      <c r="AU670" s="1262"/>
      <c r="AV670" s="1334">
        <v>832500</v>
      </c>
      <c r="AW670" s="1270"/>
      <c r="AX670" s="1270"/>
      <c r="AY670" s="1270"/>
      <c r="AZ670" s="1270"/>
      <c r="BA670" s="1392" t="s">
        <v>1840</v>
      </c>
      <c r="BB670" s="1374"/>
      <c r="BC670" s="1270"/>
      <c r="BD670" s="1270"/>
    </row>
    <row r="671" spans="1:77" s="1256" customFormat="1" hidden="1">
      <c r="A671" s="1380"/>
      <c r="B671" s="1273"/>
      <c r="C671" s="1330" t="s">
        <v>392</v>
      </c>
      <c r="D671" s="1262"/>
      <c r="E671" s="1262"/>
      <c r="F671" s="1262"/>
      <c r="G671" s="1262"/>
      <c r="H671" s="1270"/>
      <c r="I671" s="1262"/>
      <c r="J671" s="1262"/>
      <c r="K671" s="1262"/>
      <c r="L671" s="1331" t="s">
        <v>636</v>
      </c>
      <c r="M671" s="1331"/>
      <c r="N671" s="1262"/>
      <c r="O671" s="1262"/>
      <c r="P671" s="1262"/>
      <c r="Q671" s="1262"/>
      <c r="R671" s="1332" t="s">
        <v>145</v>
      </c>
      <c r="S671" s="1332">
        <v>0</v>
      </c>
      <c r="T671" s="1333" t="s">
        <v>223</v>
      </c>
      <c r="U671" s="1332">
        <v>0</v>
      </c>
      <c r="V671" s="1289" t="s">
        <v>145</v>
      </c>
      <c r="W671" s="1332">
        <v>0</v>
      </c>
      <c r="X671" s="1332">
        <v>0</v>
      </c>
      <c r="Y671" s="1332">
        <v>0</v>
      </c>
      <c r="Z671" s="1262"/>
      <c r="AA671" s="1262"/>
      <c r="AB671" s="1262"/>
      <c r="AC671" s="1262"/>
      <c r="AD671" s="1262"/>
      <c r="AE671" s="1262"/>
      <c r="AF671" s="1262"/>
      <c r="AG671" s="1262"/>
      <c r="AH671" s="1262"/>
      <c r="AI671" s="1262"/>
      <c r="AJ671" s="1262"/>
      <c r="AK671" s="1262"/>
      <c r="AL671" s="1262"/>
      <c r="AM671" s="1262"/>
      <c r="AN671" s="1262"/>
      <c r="AO671" s="1262"/>
      <c r="AP671" s="1262"/>
      <c r="AQ671" s="1331" t="s">
        <v>204</v>
      </c>
      <c r="AR671" s="1331" t="s">
        <v>850</v>
      </c>
      <c r="AS671" s="1262"/>
      <c r="AT671" s="1262"/>
      <c r="AU671" s="1262"/>
      <c r="AV671" s="1334">
        <v>675000</v>
      </c>
      <c r="AW671" s="1270"/>
      <c r="AX671" s="1270"/>
      <c r="AY671" s="1270"/>
      <c r="AZ671" s="1270"/>
      <c r="BA671" s="1392" t="s">
        <v>1840</v>
      </c>
      <c r="BB671" s="1374"/>
      <c r="BC671" s="1270"/>
      <c r="BD671" s="1270"/>
    </row>
    <row r="672" spans="1:77" s="1256" customFormat="1" hidden="1">
      <c r="A672" s="1380"/>
      <c r="B672" s="1273"/>
      <c r="C672" s="1330" t="s">
        <v>393</v>
      </c>
      <c r="D672" s="1262"/>
      <c r="E672" s="1262"/>
      <c r="F672" s="1262"/>
      <c r="G672" s="1262"/>
      <c r="H672" s="1270"/>
      <c r="I672" s="1262"/>
      <c r="J672" s="1262"/>
      <c r="K672" s="1262"/>
      <c r="L672" s="1331" t="s">
        <v>636</v>
      </c>
      <c r="M672" s="1331"/>
      <c r="N672" s="1262"/>
      <c r="O672" s="1262"/>
      <c r="P672" s="1262"/>
      <c r="Q672" s="1262"/>
      <c r="R672" s="1332" t="s">
        <v>145</v>
      </c>
      <c r="S672" s="1332">
        <v>0</v>
      </c>
      <c r="T672" s="1333" t="s">
        <v>223</v>
      </c>
      <c r="U672" s="1332">
        <v>0</v>
      </c>
      <c r="V672" s="1289" t="s">
        <v>145</v>
      </c>
      <c r="W672" s="1332">
        <v>0</v>
      </c>
      <c r="X672" s="1332">
        <v>0</v>
      </c>
      <c r="Y672" s="1332">
        <v>0</v>
      </c>
      <c r="Z672" s="1262"/>
      <c r="AA672" s="1262"/>
      <c r="AB672" s="1262"/>
      <c r="AC672" s="1262"/>
      <c r="AD672" s="1262"/>
      <c r="AE672" s="1262"/>
      <c r="AF672" s="1262"/>
      <c r="AG672" s="1262"/>
      <c r="AH672" s="1262"/>
      <c r="AI672" s="1262"/>
      <c r="AJ672" s="1262"/>
      <c r="AK672" s="1262"/>
      <c r="AL672" s="1262"/>
      <c r="AM672" s="1262"/>
      <c r="AN672" s="1262"/>
      <c r="AO672" s="1262"/>
      <c r="AP672" s="1262"/>
      <c r="AQ672" s="1331" t="s">
        <v>204</v>
      </c>
      <c r="AR672" s="1331" t="s">
        <v>850</v>
      </c>
      <c r="AS672" s="1262"/>
      <c r="AT672" s="1262"/>
      <c r="AU672" s="1262"/>
      <c r="AV672" s="1334">
        <v>630000</v>
      </c>
      <c r="AW672" s="1270"/>
      <c r="AX672" s="1270"/>
      <c r="AY672" s="1270"/>
      <c r="AZ672" s="1270"/>
      <c r="BA672" s="1392" t="s">
        <v>1840</v>
      </c>
      <c r="BB672" s="1374"/>
      <c r="BC672" s="1270"/>
      <c r="BD672" s="1270"/>
    </row>
    <row r="673" spans="1:56" s="1256" customFormat="1" hidden="1">
      <c r="A673" s="1380"/>
      <c r="B673" s="1273"/>
      <c r="C673" s="1330" t="s">
        <v>394</v>
      </c>
      <c r="D673" s="1262"/>
      <c r="E673" s="1262"/>
      <c r="F673" s="1262"/>
      <c r="G673" s="1262"/>
      <c r="H673" s="1270"/>
      <c r="I673" s="1262"/>
      <c r="J673" s="1262"/>
      <c r="K673" s="1262"/>
      <c r="L673" s="1331" t="s">
        <v>636</v>
      </c>
      <c r="M673" s="1331"/>
      <c r="N673" s="1262"/>
      <c r="O673" s="1262"/>
      <c r="P673" s="1262"/>
      <c r="Q673" s="1262"/>
      <c r="R673" s="1332" t="s">
        <v>145</v>
      </c>
      <c r="S673" s="1332">
        <v>0</v>
      </c>
      <c r="T673" s="1333" t="s">
        <v>223</v>
      </c>
      <c r="U673" s="1332">
        <v>0</v>
      </c>
      <c r="V673" s="1289" t="s">
        <v>145</v>
      </c>
      <c r="W673" s="1332">
        <v>0</v>
      </c>
      <c r="X673" s="1332">
        <v>0</v>
      </c>
      <c r="Y673" s="1332">
        <v>0</v>
      </c>
      <c r="Z673" s="1262"/>
      <c r="AA673" s="1262"/>
      <c r="AB673" s="1262"/>
      <c r="AC673" s="1262"/>
      <c r="AD673" s="1262"/>
      <c r="AE673" s="1262"/>
      <c r="AF673" s="1262"/>
      <c r="AG673" s="1262"/>
      <c r="AH673" s="1262"/>
      <c r="AI673" s="1262"/>
      <c r="AJ673" s="1262"/>
      <c r="AK673" s="1262"/>
      <c r="AL673" s="1262"/>
      <c r="AM673" s="1262"/>
      <c r="AN673" s="1262"/>
      <c r="AO673" s="1262"/>
      <c r="AP673" s="1262"/>
      <c r="AQ673" s="1331" t="s">
        <v>204</v>
      </c>
      <c r="AR673" s="1331" t="s">
        <v>850</v>
      </c>
      <c r="AS673" s="1262"/>
      <c r="AT673" s="1262"/>
      <c r="AU673" s="1262"/>
      <c r="AV673" s="1334">
        <v>450000</v>
      </c>
      <c r="AW673" s="1270"/>
      <c r="AX673" s="1270"/>
      <c r="AY673" s="1270"/>
      <c r="AZ673" s="1270"/>
      <c r="BA673" s="1392" t="s">
        <v>1840</v>
      </c>
      <c r="BB673" s="1374"/>
      <c r="BC673" s="1270"/>
      <c r="BD673" s="1270"/>
    </row>
    <row r="674" spans="1:56" s="1256" customFormat="1" hidden="1">
      <c r="A674" s="1380"/>
      <c r="B674" s="1273"/>
      <c r="C674" s="1330" t="s">
        <v>395</v>
      </c>
      <c r="D674" s="1262"/>
      <c r="E674" s="1262"/>
      <c r="F674" s="1262"/>
      <c r="G674" s="1262"/>
      <c r="H674" s="1270" t="s">
        <v>1193</v>
      </c>
      <c r="I674" s="1262"/>
      <c r="J674" s="1262"/>
      <c r="K674" s="1262"/>
      <c r="L674" s="1331" t="s">
        <v>636</v>
      </c>
      <c r="M674" s="1331"/>
      <c r="N674" s="1262"/>
      <c r="O674" s="1262"/>
      <c r="P674" s="1262"/>
      <c r="Q674" s="1262"/>
      <c r="R674" s="1332" t="s">
        <v>145</v>
      </c>
      <c r="S674" s="1332">
        <v>0</v>
      </c>
      <c r="T674" s="1333" t="s">
        <v>223</v>
      </c>
      <c r="U674" s="1332">
        <v>0</v>
      </c>
      <c r="V674" s="1289" t="s">
        <v>145</v>
      </c>
      <c r="W674" s="1332">
        <v>0</v>
      </c>
      <c r="X674" s="1332">
        <v>0</v>
      </c>
      <c r="Y674" s="1332">
        <v>0</v>
      </c>
      <c r="Z674" s="1262"/>
      <c r="AA674" s="1262"/>
      <c r="AB674" s="1262"/>
      <c r="AC674" s="1262"/>
      <c r="AD674" s="1262"/>
      <c r="AE674" s="1262"/>
      <c r="AF674" s="1262"/>
      <c r="AG674" s="1262"/>
      <c r="AH674" s="1262"/>
      <c r="AI674" s="1262"/>
      <c r="AJ674" s="1262"/>
      <c r="AK674" s="1262"/>
      <c r="AL674" s="1262"/>
      <c r="AM674" s="1262"/>
      <c r="AN674" s="1262"/>
      <c r="AO674" s="1262"/>
      <c r="AP674" s="1262"/>
      <c r="AQ674" s="1331" t="s">
        <v>204</v>
      </c>
      <c r="AR674" s="1331" t="s">
        <v>850</v>
      </c>
      <c r="AS674" s="1262"/>
      <c r="AT674" s="1262"/>
      <c r="AU674" s="1262"/>
      <c r="AV674" s="1334">
        <v>450000</v>
      </c>
      <c r="AW674" s="1270" t="s">
        <v>123</v>
      </c>
      <c r="AX674" s="1270"/>
      <c r="AY674" s="1270" t="s">
        <v>1803</v>
      </c>
      <c r="AZ674" s="1270" t="s">
        <v>1193</v>
      </c>
      <c r="BA674" s="1385"/>
      <c r="BB674" s="1374"/>
      <c r="BC674" s="1270"/>
      <c r="BD674" s="1270"/>
    </row>
    <row r="675" spans="1:56" s="1256" customFormat="1" hidden="1">
      <c r="A675" s="1380"/>
      <c r="B675" s="1273"/>
      <c r="C675" s="1330" t="s">
        <v>396</v>
      </c>
      <c r="D675" s="1262"/>
      <c r="E675" s="1262"/>
      <c r="F675" s="1262"/>
      <c r="G675" s="1262"/>
      <c r="H675" s="1270" t="s">
        <v>1193</v>
      </c>
      <c r="I675" s="1262"/>
      <c r="J675" s="1262"/>
      <c r="K675" s="1262"/>
      <c r="L675" s="1331" t="s">
        <v>625</v>
      </c>
      <c r="M675" s="1331"/>
      <c r="N675" s="1262"/>
      <c r="O675" s="1262"/>
      <c r="P675" s="1262"/>
      <c r="Q675" s="1262"/>
      <c r="R675" s="1332" t="s">
        <v>145</v>
      </c>
      <c r="S675" s="1332">
        <v>0</v>
      </c>
      <c r="T675" s="1333" t="s">
        <v>226</v>
      </c>
      <c r="U675" s="1332">
        <v>0</v>
      </c>
      <c r="V675" s="1289" t="s">
        <v>145</v>
      </c>
      <c r="W675" s="1332">
        <v>0</v>
      </c>
      <c r="X675" s="1332">
        <v>0</v>
      </c>
      <c r="Y675" s="1332">
        <v>0</v>
      </c>
      <c r="Z675" s="1262"/>
      <c r="AA675" s="1262"/>
      <c r="AB675" s="1262"/>
      <c r="AC675" s="1262"/>
      <c r="AD675" s="1262"/>
      <c r="AE675" s="1262"/>
      <c r="AF675" s="1262"/>
      <c r="AG675" s="1262"/>
      <c r="AH675" s="1262"/>
      <c r="AI675" s="1262"/>
      <c r="AJ675" s="1262"/>
      <c r="AK675" s="1262"/>
      <c r="AL675" s="1262"/>
      <c r="AM675" s="1262"/>
      <c r="AN675" s="1262"/>
      <c r="AO675" s="1262"/>
      <c r="AP675" s="1262"/>
      <c r="AQ675" s="1331" t="s">
        <v>204</v>
      </c>
      <c r="AR675" s="1331" t="s">
        <v>850</v>
      </c>
      <c r="AS675" s="1262"/>
      <c r="AT675" s="1262"/>
      <c r="AU675" s="1262"/>
      <c r="AV675" s="1334">
        <v>1105000</v>
      </c>
      <c r="AW675" s="1270" t="s">
        <v>123</v>
      </c>
      <c r="AX675" s="1270"/>
      <c r="AY675" s="1270" t="s">
        <v>1803</v>
      </c>
      <c r="AZ675" s="1270" t="s">
        <v>1193</v>
      </c>
      <c r="BA675" s="1385"/>
      <c r="BB675" s="1374"/>
      <c r="BC675" s="1270"/>
      <c r="BD675" s="1270"/>
    </row>
    <row r="676" spans="1:56" s="1256" customFormat="1" ht="30" hidden="1">
      <c r="A676" s="1380"/>
      <c r="B676" s="1273"/>
      <c r="C676" s="1330" t="s">
        <v>397</v>
      </c>
      <c r="D676" s="1262"/>
      <c r="E676" s="1262"/>
      <c r="F676" s="1262"/>
      <c r="G676" s="1262"/>
      <c r="H676" s="1270" t="s">
        <v>1193</v>
      </c>
      <c r="I676" s="1262"/>
      <c r="J676" s="1262"/>
      <c r="K676" s="1262"/>
      <c r="L676" s="1331" t="s">
        <v>693</v>
      </c>
      <c r="M676" s="1331"/>
      <c r="N676" s="1262"/>
      <c r="O676" s="1262"/>
      <c r="P676" s="1262"/>
      <c r="Q676" s="1262"/>
      <c r="R676" s="1332" t="s">
        <v>145</v>
      </c>
      <c r="S676" s="1332">
        <v>0</v>
      </c>
      <c r="T676" s="1333" t="s">
        <v>227</v>
      </c>
      <c r="U676" s="1332">
        <v>0</v>
      </c>
      <c r="V676" s="1344"/>
      <c r="W676" s="1332">
        <v>0</v>
      </c>
      <c r="X676" s="1332">
        <v>0</v>
      </c>
      <c r="Y676" s="1332">
        <v>0</v>
      </c>
      <c r="Z676" s="1262"/>
      <c r="AA676" s="1262"/>
      <c r="AB676" s="1262"/>
      <c r="AC676" s="1262"/>
      <c r="AD676" s="1262"/>
      <c r="AE676" s="1262"/>
      <c r="AF676" s="1262"/>
      <c r="AG676" s="1262"/>
      <c r="AH676" s="1262"/>
      <c r="AI676" s="1262"/>
      <c r="AJ676" s="1262"/>
      <c r="AK676" s="1262"/>
      <c r="AL676" s="1262"/>
      <c r="AM676" s="1262"/>
      <c r="AN676" s="1262"/>
      <c r="AO676" s="1262"/>
      <c r="AP676" s="1262"/>
      <c r="AQ676" s="1331" t="s">
        <v>204</v>
      </c>
      <c r="AR676" s="1331" t="s">
        <v>850</v>
      </c>
      <c r="AS676" s="1262"/>
      <c r="AT676" s="1262"/>
      <c r="AU676" s="1262"/>
      <c r="AV676" s="1334">
        <v>163800000</v>
      </c>
      <c r="AW676" s="1270" t="s">
        <v>123</v>
      </c>
      <c r="AX676" s="1270"/>
      <c r="AY676" s="1270" t="s">
        <v>1803</v>
      </c>
      <c r="AZ676" s="1270" t="s">
        <v>1193</v>
      </c>
      <c r="BA676" s="1385"/>
      <c r="BB676" s="1374"/>
      <c r="BC676" s="1270"/>
      <c r="BD676" s="1270"/>
    </row>
    <row r="677" spans="1:56" s="1256" customFormat="1" hidden="1">
      <c r="A677" s="1380"/>
      <c r="B677" s="1273"/>
      <c r="C677" s="1330" t="s">
        <v>398</v>
      </c>
      <c r="D677" s="1262"/>
      <c r="E677" s="1262"/>
      <c r="F677" s="1262"/>
      <c r="G677" s="1262"/>
      <c r="H677" s="1270" t="s">
        <v>1193</v>
      </c>
      <c r="I677" s="1262"/>
      <c r="J677" s="1262"/>
      <c r="K677" s="1262"/>
      <c r="L677" s="1331" t="s">
        <v>648</v>
      </c>
      <c r="M677" s="1331"/>
      <c r="N677" s="1262"/>
      <c r="O677" s="1262"/>
      <c r="P677" s="1262"/>
      <c r="Q677" s="1262"/>
      <c r="R677" s="1332" t="s">
        <v>145</v>
      </c>
      <c r="S677" s="1332">
        <v>0</v>
      </c>
      <c r="T677" s="1333" t="s">
        <v>225</v>
      </c>
      <c r="U677" s="1332">
        <v>0</v>
      </c>
      <c r="V677" s="1289" t="s">
        <v>145</v>
      </c>
      <c r="W677" s="1332">
        <v>0</v>
      </c>
      <c r="X677" s="1332">
        <v>0</v>
      </c>
      <c r="Y677" s="1332">
        <v>0</v>
      </c>
      <c r="Z677" s="1262"/>
      <c r="AA677" s="1262"/>
      <c r="AB677" s="1262"/>
      <c r="AC677" s="1262"/>
      <c r="AD677" s="1262"/>
      <c r="AE677" s="1262"/>
      <c r="AF677" s="1262"/>
      <c r="AG677" s="1262"/>
      <c r="AH677" s="1262"/>
      <c r="AI677" s="1262"/>
      <c r="AJ677" s="1262"/>
      <c r="AK677" s="1262"/>
      <c r="AL677" s="1262"/>
      <c r="AM677" s="1262"/>
      <c r="AN677" s="1262"/>
      <c r="AO677" s="1262"/>
      <c r="AP677" s="1262"/>
      <c r="AQ677" s="1331" t="s">
        <v>204</v>
      </c>
      <c r="AR677" s="1331" t="s">
        <v>850</v>
      </c>
      <c r="AS677" s="1262"/>
      <c r="AT677" s="1262"/>
      <c r="AU677" s="1262"/>
      <c r="AV677" s="1334">
        <v>3645000</v>
      </c>
      <c r="AW677" s="1270" t="s">
        <v>123</v>
      </c>
      <c r="AX677" s="1270"/>
      <c r="AY677" s="1270" t="s">
        <v>1803</v>
      </c>
      <c r="AZ677" s="1270" t="s">
        <v>1193</v>
      </c>
      <c r="BA677" s="1385"/>
      <c r="BB677" s="1374"/>
      <c r="BC677" s="1270"/>
      <c r="BD677" s="1270"/>
    </row>
    <row r="678" spans="1:56" s="1256" customFormat="1" hidden="1">
      <c r="A678" s="1380"/>
      <c r="B678" s="1273"/>
      <c r="C678" s="1330" t="s">
        <v>399</v>
      </c>
      <c r="D678" s="1262"/>
      <c r="E678" s="1262"/>
      <c r="F678" s="1262"/>
      <c r="G678" s="1262"/>
      <c r="H678" s="1270" t="s">
        <v>1193</v>
      </c>
      <c r="I678" s="1262"/>
      <c r="J678" s="1262"/>
      <c r="K678" s="1262"/>
      <c r="L678" s="1331" t="s">
        <v>636</v>
      </c>
      <c r="M678" s="1331"/>
      <c r="N678" s="1262"/>
      <c r="O678" s="1262"/>
      <c r="P678" s="1262"/>
      <c r="Q678" s="1262"/>
      <c r="R678" s="1332" t="s">
        <v>145</v>
      </c>
      <c r="S678" s="1332">
        <v>0</v>
      </c>
      <c r="T678" s="1333" t="s">
        <v>225</v>
      </c>
      <c r="U678" s="1332">
        <v>0</v>
      </c>
      <c r="V678" s="1289" t="s">
        <v>145</v>
      </c>
      <c r="W678" s="1332">
        <v>0</v>
      </c>
      <c r="X678" s="1332">
        <v>0</v>
      </c>
      <c r="Y678" s="1332">
        <v>0</v>
      </c>
      <c r="Z678" s="1262"/>
      <c r="AA678" s="1262"/>
      <c r="AB678" s="1262"/>
      <c r="AC678" s="1262"/>
      <c r="AD678" s="1262"/>
      <c r="AE678" s="1262"/>
      <c r="AF678" s="1262"/>
      <c r="AG678" s="1262"/>
      <c r="AH678" s="1262"/>
      <c r="AI678" s="1262"/>
      <c r="AJ678" s="1262"/>
      <c r="AK678" s="1262"/>
      <c r="AL678" s="1262"/>
      <c r="AM678" s="1262"/>
      <c r="AN678" s="1262"/>
      <c r="AO678" s="1262"/>
      <c r="AP678" s="1262"/>
      <c r="AQ678" s="1331" t="s">
        <v>204</v>
      </c>
      <c r="AR678" s="1331" t="s">
        <v>850</v>
      </c>
      <c r="AS678" s="1262"/>
      <c r="AT678" s="1262"/>
      <c r="AU678" s="1262"/>
      <c r="AV678" s="1334">
        <v>3915000</v>
      </c>
      <c r="AW678" s="1270" t="s">
        <v>123</v>
      </c>
      <c r="AX678" s="1270"/>
      <c r="AY678" s="1270" t="s">
        <v>1803</v>
      </c>
      <c r="AZ678" s="1270" t="s">
        <v>1193</v>
      </c>
      <c r="BA678" s="1385"/>
      <c r="BB678" s="1374"/>
      <c r="BC678" s="1270"/>
      <c r="BD678" s="1270"/>
    </row>
    <row r="679" spans="1:56" s="1256" customFormat="1" hidden="1">
      <c r="A679" s="1380"/>
      <c r="B679" s="1273"/>
      <c r="C679" s="1330" t="s">
        <v>400</v>
      </c>
      <c r="D679" s="1262"/>
      <c r="E679" s="1262"/>
      <c r="F679" s="1262"/>
      <c r="G679" s="1262"/>
      <c r="H679" s="1270" t="s">
        <v>1193</v>
      </c>
      <c r="I679" s="1262"/>
      <c r="J679" s="1262"/>
      <c r="K679" s="1262"/>
      <c r="L679" s="1331" t="s">
        <v>636</v>
      </c>
      <c r="M679" s="1331"/>
      <c r="N679" s="1262"/>
      <c r="O679" s="1262"/>
      <c r="P679" s="1262"/>
      <c r="Q679" s="1262"/>
      <c r="R679" s="1332" t="s">
        <v>145</v>
      </c>
      <c r="S679" s="1332">
        <v>0</v>
      </c>
      <c r="T679" s="1333" t="s">
        <v>223</v>
      </c>
      <c r="U679" s="1332">
        <v>0</v>
      </c>
      <c r="V679" s="1289" t="s">
        <v>145</v>
      </c>
      <c r="W679" s="1332">
        <v>0</v>
      </c>
      <c r="X679" s="1332">
        <v>0</v>
      </c>
      <c r="Y679" s="1332">
        <v>0</v>
      </c>
      <c r="Z679" s="1262"/>
      <c r="AA679" s="1262"/>
      <c r="AB679" s="1262"/>
      <c r="AC679" s="1262"/>
      <c r="AD679" s="1262"/>
      <c r="AE679" s="1262"/>
      <c r="AF679" s="1262"/>
      <c r="AG679" s="1262"/>
      <c r="AH679" s="1262"/>
      <c r="AI679" s="1262"/>
      <c r="AJ679" s="1262"/>
      <c r="AK679" s="1262"/>
      <c r="AL679" s="1262"/>
      <c r="AM679" s="1262"/>
      <c r="AN679" s="1262"/>
      <c r="AO679" s="1262"/>
      <c r="AP679" s="1262"/>
      <c r="AQ679" s="1331" t="s">
        <v>204</v>
      </c>
      <c r="AR679" s="1331" t="s">
        <v>850</v>
      </c>
      <c r="AS679" s="1262"/>
      <c r="AT679" s="1262"/>
      <c r="AU679" s="1262"/>
      <c r="AV679" s="1334">
        <v>15525000</v>
      </c>
      <c r="AW679" s="1270" t="s">
        <v>123</v>
      </c>
      <c r="AX679" s="1270"/>
      <c r="AY679" s="1270" t="s">
        <v>1803</v>
      </c>
      <c r="AZ679" s="1270" t="s">
        <v>1193</v>
      </c>
      <c r="BA679" s="1385"/>
      <c r="BB679" s="1374"/>
      <c r="BC679" s="1270"/>
      <c r="BD679" s="1270"/>
    </row>
    <row r="680" spans="1:56" s="1256" customFormat="1" hidden="1">
      <c r="A680" s="1380"/>
      <c r="B680" s="1273"/>
      <c r="C680" s="1330" t="s">
        <v>401</v>
      </c>
      <c r="D680" s="1262"/>
      <c r="E680" s="1262"/>
      <c r="F680" s="1262"/>
      <c r="G680" s="1262"/>
      <c r="H680" s="1270" t="s">
        <v>1193</v>
      </c>
      <c r="I680" s="1262"/>
      <c r="J680" s="1262"/>
      <c r="K680" s="1262"/>
      <c r="L680" s="1331" t="s">
        <v>636</v>
      </c>
      <c r="M680" s="1331"/>
      <c r="N680" s="1262"/>
      <c r="O680" s="1262"/>
      <c r="P680" s="1262"/>
      <c r="Q680" s="1262"/>
      <c r="R680" s="1332" t="s">
        <v>789</v>
      </c>
      <c r="S680" s="1332">
        <v>0</v>
      </c>
      <c r="T680" s="1333" t="s">
        <v>223</v>
      </c>
      <c r="U680" s="1332">
        <v>0</v>
      </c>
      <c r="V680" s="1289" t="s">
        <v>145</v>
      </c>
      <c r="W680" s="1332">
        <v>0</v>
      </c>
      <c r="X680" s="1332">
        <v>0</v>
      </c>
      <c r="Y680" s="1332">
        <v>0</v>
      </c>
      <c r="Z680" s="1262"/>
      <c r="AA680" s="1262"/>
      <c r="AB680" s="1262"/>
      <c r="AC680" s="1262"/>
      <c r="AD680" s="1262"/>
      <c r="AE680" s="1262"/>
      <c r="AF680" s="1262"/>
      <c r="AG680" s="1262"/>
      <c r="AH680" s="1262"/>
      <c r="AI680" s="1262"/>
      <c r="AJ680" s="1262"/>
      <c r="AK680" s="1262"/>
      <c r="AL680" s="1262"/>
      <c r="AM680" s="1262"/>
      <c r="AN680" s="1262"/>
      <c r="AO680" s="1262"/>
      <c r="AP680" s="1262"/>
      <c r="AQ680" s="1331" t="s">
        <v>204</v>
      </c>
      <c r="AR680" s="1331" t="s">
        <v>850</v>
      </c>
      <c r="AS680" s="1262"/>
      <c r="AT680" s="1262"/>
      <c r="AU680" s="1262"/>
      <c r="AV680" s="1334">
        <v>19800000</v>
      </c>
      <c r="AW680" s="1270" t="s">
        <v>123</v>
      </c>
      <c r="AX680" s="1270"/>
      <c r="AY680" s="1270" t="s">
        <v>1803</v>
      </c>
      <c r="AZ680" s="1270" t="s">
        <v>1193</v>
      </c>
      <c r="BA680" s="1385"/>
      <c r="BB680" s="1374"/>
      <c r="BC680" s="1270"/>
      <c r="BD680" s="1270"/>
    </row>
    <row r="681" spans="1:56" s="1256" customFormat="1" hidden="1">
      <c r="A681" s="1380"/>
      <c r="B681" s="1273"/>
      <c r="C681" s="1330" t="s">
        <v>244</v>
      </c>
      <c r="D681" s="1262"/>
      <c r="E681" s="1262"/>
      <c r="F681" s="1262"/>
      <c r="G681" s="1262"/>
      <c r="H681" s="1270"/>
      <c r="I681" s="1262"/>
      <c r="J681" s="1262"/>
      <c r="K681" s="1262"/>
      <c r="L681" s="1331" t="s">
        <v>600</v>
      </c>
      <c r="M681" s="1331"/>
      <c r="N681" s="1262"/>
      <c r="O681" s="1262"/>
      <c r="P681" s="1262"/>
      <c r="Q681" s="1262"/>
      <c r="R681" s="1332" t="s">
        <v>807</v>
      </c>
      <c r="S681" s="1332">
        <v>0</v>
      </c>
      <c r="T681" s="1333" t="s">
        <v>230</v>
      </c>
      <c r="U681" s="1332">
        <v>0</v>
      </c>
      <c r="V681" s="1289" t="s">
        <v>145</v>
      </c>
      <c r="W681" s="1332">
        <v>0</v>
      </c>
      <c r="X681" s="1332">
        <v>0</v>
      </c>
      <c r="Y681" s="1332">
        <v>0</v>
      </c>
      <c r="Z681" s="1262"/>
      <c r="AA681" s="1262"/>
      <c r="AB681" s="1262"/>
      <c r="AC681" s="1262"/>
      <c r="AD681" s="1262"/>
      <c r="AE681" s="1262"/>
      <c r="AF681" s="1262"/>
      <c r="AG681" s="1262"/>
      <c r="AH681" s="1262"/>
      <c r="AI681" s="1262"/>
      <c r="AJ681" s="1262"/>
      <c r="AK681" s="1262"/>
      <c r="AL681" s="1262"/>
      <c r="AM681" s="1262"/>
      <c r="AN681" s="1262"/>
      <c r="AO681" s="1262"/>
      <c r="AP681" s="1262"/>
      <c r="AQ681" s="1331" t="s">
        <v>204</v>
      </c>
      <c r="AR681" s="1331" t="s">
        <v>240</v>
      </c>
      <c r="AS681" s="1262"/>
      <c r="AT681" s="1262"/>
      <c r="AU681" s="1262"/>
      <c r="AV681" s="1334">
        <v>37500000</v>
      </c>
      <c r="AW681" s="1270"/>
      <c r="AX681" s="1270"/>
      <c r="AY681" s="1270"/>
      <c r="AZ681" s="1270"/>
      <c r="BA681" s="1392" t="s">
        <v>1840</v>
      </c>
      <c r="BB681" s="1374"/>
      <c r="BC681" s="1270"/>
      <c r="BD681" s="1270"/>
    </row>
    <row r="682" spans="1:56" s="1256" customFormat="1" hidden="1">
      <c r="A682" s="1380"/>
      <c r="B682" s="1273"/>
      <c r="C682" s="1330" t="s">
        <v>402</v>
      </c>
      <c r="D682" s="1262"/>
      <c r="E682" s="1262"/>
      <c r="F682" s="1262"/>
      <c r="G682" s="1262"/>
      <c r="H682" s="1270"/>
      <c r="I682" s="1262"/>
      <c r="J682" s="1262"/>
      <c r="K682" s="1262"/>
      <c r="L682" s="1331" t="s">
        <v>636</v>
      </c>
      <c r="M682" s="1331"/>
      <c r="N682" s="1262"/>
      <c r="O682" s="1262"/>
      <c r="P682" s="1262"/>
      <c r="Q682" s="1262"/>
      <c r="R682" s="1332" t="s">
        <v>789</v>
      </c>
      <c r="S682" s="1332">
        <v>0</v>
      </c>
      <c r="T682" s="1333" t="s">
        <v>225</v>
      </c>
      <c r="U682" s="1332">
        <v>0</v>
      </c>
      <c r="V682" s="1289" t="s">
        <v>145</v>
      </c>
      <c r="W682" s="1332">
        <v>0</v>
      </c>
      <c r="X682" s="1332">
        <v>0</v>
      </c>
      <c r="Y682" s="1332">
        <v>0</v>
      </c>
      <c r="Z682" s="1262"/>
      <c r="AA682" s="1262"/>
      <c r="AB682" s="1262"/>
      <c r="AC682" s="1262"/>
      <c r="AD682" s="1262"/>
      <c r="AE682" s="1262"/>
      <c r="AF682" s="1262"/>
      <c r="AG682" s="1262"/>
      <c r="AH682" s="1262"/>
      <c r="AI682" s="1262"/>
      <c r="AJ682" s="1262"/>
      <c r="AK682" s="1262"/>
      <c r="AL682" s="1262"/>
      <c r="AM682" s="1262"/>
      <c r="AN682" s="1262"/>
      <c r="AO682" s="1262"/>
      <c r="AP682" s="1262"/>
      <c r="AQ682" s="1331" t="s">
        <v>204</v>
      </c>
      <c r="AR682" s="1331" t="s">
        <v>240</v>
      </c>
      <c r="AS682" s="1262"/>
      <c r="AT682" s="1262"/>
      <c r="AU682" s="1262"/>
      <c r="AV682" s="1334">
        <v>1750000</v>
      </c>
      <c r="AW682" s="1270"/>
      <c r="AX682" s="1270"/>
      <c r="AY682" s="1270"/>
      <c r="AZ682" s="1270"/>
      <c r="BA682" s="1392" t="s">
        <v>1840</v>
      </c>
      <c r="BB682" s="1374"/>
      <c r="BC682" s="1270"/>
      <c r="BD682" s="1270"/>
    </row>
    <row r="683" spans="1:56" s="1256" customFormat="1" hidden="1">
      <c r="A683" s="1380"/>
      <c r="B683" s="1273"/>
      <c r="C683" s="1330" t="s">
        <v>257</v>
      </c>
      <c r="D683" s="1262"/>
      <c r="E683" s="1262"/>
      <c r="F683" s="1262"/>
      <c r="G683" s="1262"/>
      <c r="H683" s="1270"/>
      <c r="I683" s="1262"/>
      <c r="J683" s="1262"/>
      <c r="K683" s="1262"/>
      <c r="L683" s="1331" t="s">
        <v>613</v>
      </c>
      <c r="M683" s="1331"/>
      <c r="N683" s="1262"/>
      <c r="O683" s="1262"/>
      <c r="P683" s="1262"/>
      <c r="Q683" s="1262"/>
      <c r="R683" s="1332" t="s">
        <v>808</v>
      </c>
      <c r="S683" s="1332">
        <v>0</v>
      </c>
      <c r="T683" s="1333" t="s">
        <v>225</v>
      </c>
      <c r="U683" s="1332">
        <v>0</v>
      </c>
      <c r="V683" s="1289" t="s">
        <v>145</v>
      </c>
      <c r="W683" s="1332">
        <v>0</v>
      </c>
      <c r="X683" s="1332">
        <v>0</v>
      </c>
      <c r="Y683" s="1332">
        <v>0</v>
      </c>
      <c r="Z683" s="1262"/>
      <c r="AA683" s="1262"/>
      <c r="AB683" s="1262"/>
      <c r="AC683" s="1262"/>
      <c r="AD683" s="1262"/>
      <c r="AE683" s="1262"/>
      <c r="AF683" s="1262"/>
      <c r="AG683" s="1262"/>
      <c r="AH683" s="1262"/>
      <c r="AI683" s="1262"/>
      <c r="AJ683" s="1262"/>
      <c r="AK683" s="1262"/>
      <c r="AL683" s="1262"/>
      <c r="AM683" s="1262"/>
      <c r="AN683" s="1262"/>
      <c r="AO683" s="1262"/>
      <c r="AP683" s="1262"/>
      <c r="AQ683" s="1331" t="s">
        <v>204</v>
      </c>
      <c r="AR683" s="1331" t="s">
        <v>240</v>
      </c>
      <c r="AS683" s="1262"/>
      <c r="AT683" s="1262"/>
      <c r="AU683" s="1262"/>
      <c r="AV683" s="1334">
        <v>195000</v>
      </c>
      <c r="AW683" s="1270"/>
      <c r="AX683" s="1270"/>
      <c r="AY683" s="1270"/>
      <c r="AZ683" s="1270"/>
      <c r="BA683" s="1392" t="s">
        <v>1840</v>
      </c>
      <c r="BB683" s="1374"/>
      <c r="BC683" s="1270"/>
      <c r="BD683" s="1270"/>
    </row>
    <row r="684" spans="1:56" s="1256" customFormat="1" hidden="1">
      <c r="A684" s="1380"/>
      <c r="B684" s="1273"/>
      <c r="C684" s="1330" t="s">
        <v>403</v>
      </c>
      <c r="D684" s="1262"/>
      <c r="E684" s="1262"/>
      <c r="F684" s="1262"/>
      <c r="G684" s="1262"/>
      <c r="H684" s="1270"/>
      <c r="I684" s="1262"/>
      <c r="J684" s="1262"/>
      <c r="K684" s="1262"/>
      <c r="L684" s="1331" t="s">
        <v>694</v>
      </c>
      <c r="M684" s="1331"/>
      <c r="N684" s="1262"/>
      <c r="O684" s="1262"/>
      <c r="P684" s="1262"/>
      <c r="Q684" s="1262"/>
      <c r="R684" s="1332" t="s">
        <v>808</v>
      </c>
      <c r="S684" s="1332">
        <v>0</v>
      </c>
      <c r="T684" s="1333" t="s">
        <v>233</v>
      </c>
      <c r="U684" s="1332">
        <v>0</v>
      </c>
      <c r="V684" s="1344"/>
      <c r="W684" s="1332">
        <v>0</v>
      </c>
      <c r="X684" s="1332">
        <v>0</v>
      </c>
      <c r="Y684" s="1332">
        <v>0</v>
      </c>
      <c r="Z684" s="1262"/>
      <c r="AA684" s="1262"/>
      <c r="AB684" s="1262"/>
      <c r="AC684" s="1262"/>
      <c r="AD684" s="1262"/>
      <c r="AE684" s="1262"/>
      <c r="AF684" s="1262"/>
      <c r="AG684" s="1262"/>
      <c r="AH684" s="1262"/>
      <c r="AI684" s="1262"/>
      <c r="AJ684" s="1262"/>
      <c r="AK684" s="1262"/>
      <c r="AL684" s="1262"/>
      <c r="AM684" s="1262"/>
      <c r="AN684" s="1262"/>
      <c r="AO684" s="1262"/>
      <c r="AP684" s="1262"/>
      <c r="AQ684" s="1331" t="s">
        <v>204</v>
      </c>
      <c r="AR684" s="1331" t="s">
        <v>240</v>
      </c>
      <c r="AS684" s="1262"/>
      <c r="AT684" s="1262"/>
      <c r="AU684" s="1262"/>
      <c r="AV684" s="1334">
        <v>2730000</v>
      </c>
      <c r="AW684" s="1270"/>
      <c r="AX684" s="1270"/>
      <c r="AY684" s="1270"/>
      <c r="AZ684" s="1270"/>
      <c r="BA684" s="1392" t="s">
        <v>1840</v>
      </c>
      <c r="BB684" s="1374"/>
      <c r="BC684" s="1270"/>
      <c r="BD684" s="1270"/>
    </row>
    <row r="685" spans="1:56" s="1256" customFormat="1" hidden="1">
      <c r="A685" s="1380"/>
      <c r="B685" s="1273"/>
      <c r="C685" s="1330" t="s">
        <v>284</v>
      </c>
      <c r="D685" s="1262"/>
      <c r="E685" s="1262"/>
      <c r="F685" s="1262"/>
      <c r="G685" s="1262"/>
      <c r="H685" s="1270" t="s">
        <v>1193</v>
      </c>
      <c r="I685" s="1262"/>
      <c r="J685" s="1262"/>
      <c r="K685" s="1262"/>
      <c r="L685" s="1331" t="s">
        <v>623</v>
      </c>
      <c r="M685" s="1331"/>
      <c r="N685" s="1262"/>
      <c r="O685" s="1262"/>
      <c r="P685" s="1262"/>
      <c r="Q685" s="1262"/>
      <c r="R685" s="1332" t="s">
        <v>809</v>
      </c>
      <c r="S685" s="1332">
        <v>0</v>
      </c>
      <c r="T685" s="1333" t="s">
        <v>230</v>
      </c>
      <c r="U685" s="1332">
        <v>0</v>
      </c>
      <c r="V685" s="1289" t="s">
        <v>145</v>
      </c>
      <c r="W685" s="1332">
        <v>0</v>
      </c>
      <c r="X685" s="1332">
        <v>0</v>
      </c>
      <c r="Y685" s="1332">
        <v>0</v>
      </c>
      <c r="Z685" s="1262"/>
      <c r="AA685" s="1262"/>
      <c r="AB685" s="1262"/>
      <c r="AC685" s="1262"/>
      <c r="AD685" s="1262"/>
      <c r="AE685" s="1262"/>
      <c r="AF685" s="1262"/>
      <c r="AG685" s="1262"/>
      <c r="AH685" s="1262"/>
      <c r="AI685" s="1262"/>
      <c r="AJ685" s="1262"/>
      <c r="AK685" s="1262"/>
      <c r="AL685" s="1262"/>
      <c r="AM685" s="1262"/>
      <c r="AN685" s="1262"/>
      <c r="AO685" s="1262"/>
      <c r="AP685" s="1262"/>
      <c r="AQ685" s="1331" t="s">
        <v>204</v>
      </c>
      <c r="AR685" s="1331" t="s">
        <v>850</v>
      </c>
      <c r="AS685" s="1262"/>
      <c r="AT685" s="1262"/>
      <c r="AU685" s="1262"/>
      <c r="AV685" s="1334">
        <v>287500</v>
      </c>
      <c r="AW685" s="1270" t="s">
        <v>123</v>
      </c>
      <c r="AX685" s="1270"/>
      <c r="AY685" s="1270" t="s">
        <v>1803</v>
      </c>
      <c r="AZ685" s="1270" t="s">
        <v>1193</v>
      </c>
      <c r="BA685" s="1385"/>
      <c r="BB685" s="1374"/>
      <c r="BC685" s="1270"/>
      <c r="BD685" s="1270"/>
    </row>
    <row r="686" spans="1:56" s="1256" customFormat="1" hidden="1">
      <c r="A686" s="1380"/>
      <c r="B686" s="1273"/>
      <c r="C686" s="1330" t="s">
        <v>404</v>
      </c>
      <c r="D686" s="1262"/>
      <c r="E686" s="1262"/>
      <c r="F686" s="1262"/>
      <c r="G686" s="1262"/>
      <c r="H686" s="1270"/>
      <c r="I686" s="1262"/>
      <c r="J686" s="1262"/>
      <c r="K686" s="1262"/>
      <c r="L686" s="1331" t="s">
        <v>636</v>
      </c>
      <c r="M686" s="1331"/>
      <c r="N686" s="1262"/>
      <c r="O686" s="1262"/>
      <c r="P686" s="1262"/>
      <c r="Q686" s="1262"/>
      <c r="R686" s="1332" t="s">
        <v>805</v>
      </c>
      <c r="S686" s="1332">
        <v>0</v>
      </c>
      <c r="T686" s="1333" t="s">
        <v>226</v>
      </c>
      <c r="U686" s="1332">
        <v>0</v>
      </c>
      <c r="V686" s="1289" t="s">
        <v>145</v>
      </c>
      <c r="W686" s="1332">
        <v>0</v>
      </c>
      <c r="X686" s="1332">
        <v>0</v>
      </c>
      <c r="Y686" s="1332">
        <v>0</v>
      </c>
      <c r="Z686" s="1262"/>
      <c r="AA686" s="1262"/>
      <c r="AB686" s="1262"/>
      <c r="AC686" s="1262"/>
      <c r="AD686" s="1262"/>
      <c r="AE686" s="1262"/>
      <c r="AF686" s="1262"/>
      <c r="AG686" s="1262"/>
      <c r="AH686" s="1262"/>
      <c r="AI686" s="1262"/>
      <c r="AJ686" s="1262"/>
      <c r="AK686" s="1262"/>
      <c r="AL686" s="1262"/>
      <c r="AM686" s="1262"/>
      <c r="AN686" s="1262"/>
      <c r="AO686" s="1262"/>
      <c r="AP686" s="1262"/>
      <c r="AQ686" s="1331" t="s">
        <v>204</v>
      </c>
      <c r="AR686" s="1331" t="s">
        <v>850</v>
      </c>
      <c r="AS686" s="1262"/>
      <c r="AT686" s="1262"/>
      <c r="AU686" s="1262"/>
      <c r="AV686" s="1334">
        <v>78750000</v>
      </c>
      <c r="AW686" s="1270"/>
      <c r="AX686" s="1270"/>
      <c r="AY686" s="1270"/>
      <c r="AZ686" s="1270"/>
      <c r="BA686" s="1392" t="s">
        <v>1840</v>
      </c>
      <c r="BB686" s="1374"/>
      <c r="BC686" s="1270"/>
      <c r="BD686" s="1270"/>
    </row>
    <row r="687" spans="1:56" s="1256" customFormat="1" hidden="1">
      <c r="A687" s="1380"/>
      <c r="B687" s="1273"/>
      <c r="C687" s="1330" t="s">
        <v>302</v>
      </c>
      <c r="D687" s="1262"/>
      <c r="E687" s="1262"/>
      <c r="F687" s="1262"/>
      <c r="G687" s="1262"/>
      <c r="H687" s="1270" t="s">
        <v>1193</v>
      </c>
      <c r="I687" s="1262"/>
      <c r="J687" s="1262"/>
      <c r="K687" s="1262"/>
      <c r="L687" s="1331" t="s">
        <v>649</v>
      </c>
      <c r="M687" s="1331"/>
      <c r="N687" s="1262"/>
      <c r="O687" s="1262"/>
      <c r="P687" s="1262"/>
      <c r="Q687" s="1262"/>
      <c r="R687" s="1332" t="s">
        <v>145</v>
      </c>
      <c r="S687" s="1332">
        <v>0</v>
      </c>
      <c r="T687" s="1333" t="s">
        <v>226</v>
      </c>
      <c r="U687" s="1332">
        <v>0</v>
      </c>
      <c r="V687" s="1344"/>
      <c r="W687" s="1332">
        <v>0</v>
      </c>
      <c r="X687" s="1332">
        <v>0</v>
      </c>
      <c r="Y687" s="1332">
        <v>0</v>
      </c>
      <c r="Z687" s="1262"/>
      <c r="AA687" s="1262"/>
      <c r="AB687" s="1262"/>
      <c r="AC687" s="1262"/>
      <c r="AD687" s="1262"/>
      <c r="AE687" s="1262"/>
      <c r="AF687" s="1262"/>
      <c r="AG687" s="1262"/>
      <c r="AH687" s="1262"/>
      <c r="AI687" s="1262"/>
      <c r="AJ687" s="1262"/>
      <c r="AK687" s="1262"/>
      <c r="AL687" s="1262"/>
      <c r="AM687" s="1262"/>
      <c r="AN687" s="1262"/>
      <c r="AO687" s="1262"/>
      <c r="AP687" s="1262"/>
      <c r="AQ687" s="1331" t="s">
        <v>204</v>
      </c>
      <c r="AR687" s="1331" t="s">
        <v>850</v>
      </c>
      <c r="AS687" s="1262"/>
      <c r="AT687" s="1262"/>
      <c r="AU687" s="1262"/>
      <c r="AV687" s="1334">
        <v>243000000</v>
      </c>
      <c r="AW687" s="1270" t="s">
        <v>123</v>
      </c>
      <c r="AX687" s="1270"/>
      <c r="AY687" s="1270" t="s">
        <v>1811</v>
      </c>
      <c r="AZ687" s="1270" t="s">
        <v>1193</v>
      </c>
      <c r="BA687" s="1385"/>
      <c r="BB687" s="1374"/>
      <c r="BC687" s="1270"/>
      <c r="BD687" s="1270"/>
    </row>
    <row r="688" spans="1:56" s="1256" customFormat="1" hidden="1">
      <c r="A688" s="1380"/>
      <c r="B688" s="1273"/>
      <c r="C688" s="1330" t="s">
        <v>405</v>
      </c>
      <c r="D688" s="1262"/>
      <c r="E688" s="1262"/>
      <c r="F688" s="1262"/>
      <c r="G688" s="1262"/>
      <c r="H688" s="1270" t="s">
        <v>1193</v>
      </c>
      <c r="I688" s="1262"/>
      <c r="J688" s="1262"/>
      <c r="K688" s="1262"/>
      <c r="L688" s="1331" t="s">
        <v>636</v>
      </c>
      <c r="M688" s="1331"/>
      <c r="N688" s="1262"/>
      <c r="O688" s="1262"/>
      <c r="P688" s="1262"/>
      <c r="Q688" s="1262"/>
      <c r="R688" s="1332" t="s">
        <v>145</v>
      </c>
      <c r="S688" s="1332">
        <v>0</v>
      </c>
      <c r="T688" s="1333" t="s">
        <v>223</v>
      </c>
      <c r="U688" s="1332">
        <v>0</v>
      </c>
      <c r="V688" s="1344"/>
      <c r="W688" s="1332">
        <v>0</v>
      </c>
      <c r="X688" s="1332">
        <v>0</v>
      </c>
      <c r="Y688" s="1332">
        <v>0</v>
      </c>
      <c r="Z688" s="1262"/>
      <c r="AA688" s="1262"/>
      <c r="AB688" s="1262"/>
      <c r="AC688" s="1262"/>
      <c r="AD688" s="1262"/>
      <c r="AE688" s="1262"/>
      <c r="AF688" s="1262"/>
      <c r="AG688" s="1262"/>
      <c r="AH688" s="1262"/>
      <c r="AI688" s="1262"/>
      <c r="AJ688" s="1262"/>
      <c r="AK688" s="1262"/>
      <c r="AL688" s="1262"/>
      <c r="AM688" s="1262"/>
      <c r="AN688" s="1262"/>
      <c r="AO688" s="1262"/>
      <c r="AP688" s="1262"/>
      <c r="AQ688" s="1331" t="s">
        <v>204</v>
      </c>
      <c r="AR688" s="1331" t="s">
        <v>850</v>
      </c>
      <c r="AS688" s="1262"/>
      <c r="AT688" s="1262"/>
      <c r="AU688" s="1262"/>
      <c r="AV688" s="1334">
        <v>14625000</v>
      </c>
      <c r="AW688" s="1270" t="s">
        <v>123</v>
      </c>
      <c r="AX688" s="1270"/>
      <c r="AY688" s="1270" t="s">
        <v>1811</v>
      </c>
      <c r="AZ688" s="1270" t="s">
        <v>1193</v>
      </c>
      <c r="BA688" s="1385"/>
      <c r="BB688" s="1374"/>
      <c r="BC688" s="1270"/>
      <c r="BD688" s="1270"/>
    </row>
    <row r="689" spans="1:77" s="1256" customFormat="1" hidden="1">
      <c r="A689" s="1380"/>
      <c r="B689" s="1273"/>
      <c r="C689" s="1330" t="s">
        <v>406</v>
      </c>
      <c r="D689" s="1262"/>
      <c r="E689" s="1262"/>
      <c r="F689" s="1262"/>
      <c r="G689" s="1262"/>
      <c r="H689" s="1270" t="s">
        <v>1193</v>
      </c>
      <c r="I689" s="1262"/>
      <c r="J689" s="1262"/>
      <c r="K689" s="1262"/>
      <c r="L689" s="1331" t="s">
        <v>636</v>
      </c>
      <c r="M689" s="1331"/>
      <c r="N689" s="1262"/>
      <c r="O689" s="1262"/>
      <c r="P689" s="1262"/>
      <c r="Q689" s="1262"/>
      <c r="R689" s="1332" t="s">
        <v>145</v>
      </c>
      <c r="S689" s="1332">
        <v>0</v>
      </c>
      <c r="T689" s="1333" t="s">
        <v>223</v>
      </c>
      <c r="U689" s="1332">
        <v>0</v>
      </c>
      <c r="V689" s="1344"/>
      <c r="W689" s="1332">
        <v>0</v>
      </c>
      <c r="X689" s="1332">
        <v>0</v>
      </c>
      <c r="Y689" s="1332">
        <v>0</v>
      </c>
      <c r="Z689" s="1262"/>
      <c r="AA689" s="1262"/>
      <c r="AB689" s="1262"/>
      <c r="AC689" s="1262"/>
      <c r="AD689" s="1262"/>
      <c r="AE689" s="1262"/>
      <c r="AF689" s="1262"/>
      <c r="AG689" s="1262"/>
      <c r="AH689" s="1262"/>
      <c r="AI689" s="1262"/>
      <c r="AJ689" s="1262"/>
      <c r="AK689" s="1262"/>
      <c r="AL689" s="1262"/>
      <c r="AM689" s="1262"/>
      <c r="AN689" s="1262"/>
      <c r="AO689" s="1262"/>
      <c r="AP689" s="1262"/>
      <c r="AQ689" s="1331" t="s">
        <v>204</v>
      </c>
      <c r="AR689" s="1331" t="s">
        <v>850</v>
      </c>
      <c r="AS689" s="1262"/>
      <c r="AT689" s="1262"/>
      <c r="AU689" s="1262"/>
      <c r="AV689" s="1334">
        <v>68850000</v>
      </c>
      <c r="AW689" s="1270" t="s">
        <v>123</v>
      </c>
      <c r="AX689" s="1270"/>
      <c r="AY689" s="1270" t="s">
        <v>1811</v>
      </c>
      <c r="AZ689" s="1270" t="s">
        <v>1193</v>
      </c>
      <c r="BA689" s="1385"/>
      <c r="BB689" s="1374"/>
      <c r="BC689" s="1270"/>
      <c r="BD689" s="1270"/>
    </row>
    <row r="690" spans="1:77" s="1256" customFormat="1" hidden="1">
      <c r="A690" s="1380"/>
      <c r="B690" s="1273"/>
      <c r="C690" s="1330" t="s">
        <v>405</v>
      </c>
      <c r="D690" s="1262"/>
      <c r="E690" s="1262"/>
      <c r="F690" s="1262"/>
      <c r="G690" s="1262"/>
      <c r="H690" s="1270" t="s">
        <v>1193</v>
      </c>
      <c r="I690" s="1262"/>
      <c r="J690" s="1262"/>
      <c r="K690" s="1262"/>
      <c r="L690" s="1331" t="s">
        <v>636</v>
      </c>
      <c r="M690" s="1331"/>
      <c r="N690" s="1262"/>
      <c r="O690" s="1262"/>
      <c r="P690" s="1262"/>
      <c r="Q690" s="1262"/>
      <c r="R690" s="1332" t="s">
        <v>145</v>
      </c>
      <c r="S690" s="1332">
        <v>0</v>
      </c>
      <c r="T690" s="1333" t="s">
        <v>223</v>
      </c>
      <c r="U690" s="1332">
        <v>0</v>
      </c>
      <c r="V690" s="1344"/>
      <c r="W690" s="1332">
        <v>0</v>
      </c>
      <c r="X690" s="1332">
        <v>0</v>
      </c>
      <c r="Y690" s="1332">
        <v>0</v>
      </c>
      <c r="Z690" s="1262"/>
      <c r="AA690" s="1262"/>
      <c r="AB690" s="1262"/>
      <c r="AC690" s="1262"/>
      <c r="AD690" s="1262"/>
      <c r="AE690" s="1262"/>
      <c r="AF690" s="1262"/>
      <c r="AG690" s="1262"/>
      <c r="AH690" s="1262"/>
      <c r="AI690" s="1262"/>
      <c r="AJ690" s="1262"/>
      <c r="AK690" s="1262"/>
      <c r="AL690" s="1262"/>
      <c r="AM690" s="1262"/>
      <c r="AN690" s="1262"/>
      <c r="AO690" s="1262"/>
      <c r="AP690" s="1262"/>
      <c r="AQ690" s="1331" t="s">
        <v>204</v>
      </c>
      <c r="AR690" s="1331" t="s">
        <v>850</v>
      </c>
      <c r="AS690" s="1262"/>
      <c r="AT690" s="1262"/>
      <c r="AU690" s="1262"/>
      <c r="AV690" s="1334">
        <v>14625000</v>
      </c>
      <c r="AW690" s="1270" t="s">
        <v>123</v>
      </c>
      <c r="AX690" s="1270"/>
      <c r="AY690" s="1270" t="s">
        <v>1811</v>
      </c>
      <c r="AZ690" s="1270" t="s">
        <v>1193</v>
      </c>
      <c r="BA690" s="1385"/>
      <c r="BB690" s="1374"/>
      <c r="BC690" s="1270"/>
      <c r="BD690" s="1270"/>
    </row>
    <row r="691" spans="1:77" s="1256" customFormat="1" hidden="1">
      <c r="A691" s="1380"/>
      <c r="B691" s="1273"/>
      <c r="C691" s="1330" t="s">
        <v>407</v>
      </c>
      <c r="D691" s="1262"/>
      <c r="E691" s="1262"/>
      <c r="F691" s="1262"/>
      <c r="G691" s="1262"/>
      <c r="H691" s="1270" t="s">
        <v>1193</v>
      </c>
      <c r="I691" s="1262"/>
      <c r="J691" s="1262"/>
      <c r="K691" s="1262"/>
      <c r="L691" s="1331" t="s">
        <v>636</v>
      </c>
      <c r="M691" s="1331"/>
      <c r="N691" s="1262"/>
      <c r="O691" s="1262"/>
      <c r="P691" s="1262"/>
      <c r="Q691" s="1262"/>
      <c r="R691" s="1332" t="s">
        <v>145</v>
      </c>
      <c r="S691" s="1332">
        <v>0</v>
      </c>
      <c r="T691" s="1333" t="s">
        <v>223</v>
      </c>
      <c r="U691" s="1332">
        <v>0</v>
      </c>
      <c r="V691" s="1344"/>
      <c r="W691" s="1332">
        <v>0</v>
      </c>
      <c r="X691" s="1332">
        <v>0</v>
      </c>
      <c r="Y691" s="1332">
        <v>0</v>
      </c>
      <c r="Z691" s="1262"/>
      <c r="AA691" s="1262"/>
      <c r="AB691" s="1262"/>
      <c r="AC691" s="1262"/>
      <c r="AD691" s="1262"/>
      <c r="AE691" s="1262"/>
      <c r="AF691" s="1262"/>
      <c r="AG691" s="1262"/>
      <c r="AH691" s="1262"/>
      <c r="AI691" s="1262"/>
      <c r="AJ691" s="1262"/>
      <c r="AK691" s="1262"/>
      <c r="AL691" s="1262"/>
      <c r="AM691" s="1262"/>
      <c r="AN691" s="1262"/>
      <c r="AO691" s="1262"/>
      <c r="AP691" s="1262"/>
      <c r="AQ691" s="1331" t="s">
        <v>204</v>
      </c>
      <c r="AR691" s="1331" t="s">
        <v>850</v>
      </c>
      <c r="AS691" s="1262"/>
      <c r="AT691" s="1262"/>
      <c r="AU691" s="1262"/>
      <c r="AV691" s="1334">
        <v>5850000</v>
      </c>
      <c r="AW691" s="1270" t="s">
        <v>123</v>
      </c>
      <c r="AX691" s="1270"/>
      <c r="AY691" s="1270" t="s">
        <v>1811</v>
      </c>
      <c r="AZ691" s="1270" t="s">
        <v>1193</v>
      </c>
      <c r="BA691" s="1385"/>
      <c r="BB691" s="1374"/>
      <c r="BC691" s="1270"/>
      <c r="BD691" s="1270"/>
    </row>
    <row r="692" spans="1:77" s="1256" customFormat="1" hidden="1">
      <c r="A692" s="1380"/>
      <c r="B692" s="1273"/>
      <c r="C692" s="1330" t="s">
        <v>408</v>
      </c>
      <c r="D692" s="1262"/>
      <c r="E692" s="1262"/>
      <c r="F692" s="1262"/>
      <c r="G692" s="1262"/>
      <c r="H692" s="1270" t="s">
        <v>1193</v>
      </c>
      <c r="I692" s="1262"/>
      <c r="J692" s="1262"/>
      <c r="K692" s="1262"/>
      <c r="L692" s="1331" t="s">
        <v>636</v>
      </c>
      <c r="M692" s="1331"/>
      <c r="N692" s="1262"/>
      <c r="O692" s="1262"/>
      <c r="P692" s="1262"/>
      <c r="Q692" s="1262"/>
      <c r="R692" s="1332" t="s">
        <v>145</v>
      </c>
      <c r="S692" s="1332">
        <v>0</v>
      </c>
      <c r="T692" s="1333" t="s">
        <v>223</v>
      </c>
      <c r="U692" s="1332">
        <v>0</v>
      </c>
      <c r="V692" s="1344"/>
      <c r="W692" s="1332">
        <v>0</v>
      </c>
      <c r="X692" s="1332">
        <v>0</v>
      </c>
      <c r="Y692" s="1332">
        <v>0</v>
      </c>
      <c r="Z692" s="1262"/>
      <c r="AA692" s="1262"/>
      <c r="AB692" s="1262"/>
      <c r="AC692" s="1262"/>
      <c r="AD692" s="1262"/>
      <c r="AE692" s="1262"/>
      <c r="AF692" s="1262"/>
      <c r="AG692" s="1262"/>
      <c r="AH692" s="1262"/>
      <c r="AI692" s="1262"/>
      <c r="AJ692" s="1262"/>
      <c r="AK692" s="1262"/>
      <c r="AL692" s="1262"/>
      <c r="AM692" s="1262"/>
      <c r="AN692" s="1262"/>
      <c r="AO692" s="1262"/>
      <c r="AP692" s="1262"/>
      <c r="AQ692" s="1331" t="s">
        <v>204</v>
      </c>
      <c r="AR692" s="1331" t="s">
        <v>850</v>
      </c>
      <c r="AS692" s="1262"/>
      <c r="AT692" s="1262"/>
      <c r="AU692" s="1262"/>
      <c r="AV692" s="1334">
        <v>1260000</v>
      </c>
      <c r="AW692" s="1270" t="s">
        <v>123</v>
      </c>
      <c r="AX692" s="1270"/>
      <c r="AY692" s="1270" t="s">
        <v>1811</v>
      </c>
      <c r="AZ692" s="1270" t="s">
        <v>1193</v>
      </c>
      <c r="BA692" s="1385"/>
      <c r="BB692" s="1374"/>
      <c r="BC692" s="1270"/>
      <c r="BD692" s="1270"/>
    </row>
    <row r="693" spans="1:77" s="1256" customFormat="1" hidden="1">
      <c r="A693" s="1380"/>
      <c r="B693" s="1273"/>
      <c r="C693" s="1330" t="s">
        <v>409</v>
      </c>
      <c r="D693" s="1262"/>
      <c r="E693" s="1262"/>
      <c r="F693" s="1262"/>
      <c r="G693" s="1262"/>
      <c r="H693" s="1270" t="s">
        <v>1193</v>
      </c>
      <c r="I693" s="1262"/>
      <c r="J693" s="1262"/>
      <c r="K693" s="1262"/>
      <c r="L693" s="1331" t="s">
        <v>644</v>
      </c>
      <c r="M693" s="1331"/>
      <c r="N693" s="1262"/>
      <c r="O693" s="1262"/>
      <c r="P693" s="1262"/>
      <c r="Q693" s="1262"/>
      <c r="R693" s="1332" t="s">
        <v>145</v>
      </c>
      <c r="S693" s="1332">
        <v>0</v>
      </c>
      <c r="T693" s="1333" t="s">
        <v>223</v>
      </c>
      <c r="U693" s="1332">
        <v>0</v>
      </c>
      <c r="V693" s="1344"/>
      <c r="W693" s="1332">
        <v>0</v>
      </c>
      <c r="X693" s="1332">
        <v>0</v>
      </c>
      <c r="Y693" s="1332">
        <v>0</v>
      </c>
      <c r="Z693" s="1262"/>
      <c r="AA693" s="1262"/>
      <c r="AB693" s="1262"/>
      <c r="AC693" s="1262"/>
      <c r="AD693" s="1262"/>
      <c r="AE693" s="1262"/>
      <c r="AF693" s="1262"/>
      <c r="AG693" s="1262"/>
      <c r="AH693" s="1262"/>
      <c r="AI693" s="1262"/>
      <c r="AJ693" s="1262"/>
      <c r="AK693" s="1262"/>
      <c r="AL693" s="1262"/>
      <c r="AM693" s="1262"/>
      <c r="AN693" s="1262"/>
      <c r="AO693" s="1262"/>
      <c r="AP693" s="1262"/>
      <c r="AQ693" s="1331" t="s">
        <v>204</v>
      </c>
      <c r="AR693" s="1331" t="s">
        <v>850</v>
      </c>
      <c r="AS693" s="1262"/>
      <c r="AT693" s="1262"/>
      <c r="AU693" s="1262"/>
      <c r="AV693" s="1334">
        <v>5850000</v>
      </c>
      <c r="AW693" s="1270" t="s">
        <v>123</v>
      </c>
      <c r="AX693" s="1270"/>
      <c r="AY693" s="1270" t="s">
        <v>1811</v>
      </c>
      <c r="AZ693" s="1270" t="s">
        <v>1193</v>
      </c>
      <c r="BA693" s="1385"/>
      <c r="BB693" s="1374"/>
      <c r="BC693" s="1270"/>
      <c r="BD693" s="1270"/>
    </row>
    <row r="694" spans="1:77" s="1257" customFormat="1" hidden="1">
      <c r="A694" s="1380"/>
      <c r="B694" s="1273"/>
      <c r="C694" s="1330" t="s">
        <v>409</v>
      </c>
      <c r="D694" s="1262"/>
      <c r="E694" s="1262"/>
      <c r="F694" s="1262"/>
      <c r="G694" s="1262"/>
      <c r="H694" s="1270" t="s">
        <v>1193</v>
      </c>
      <c r="I694" s="1262"/>
      <c r="J694" s="1262"/>
      <c r="K694" s="1262"/>
      <c r="L694" s="1331" t="s">
        <v>644</v>
      </c>
      <c r="M694" s="1331"/>
      <c r="N694" s="1262"/>
      <c r="O694" s="1262"/>
      <c r="P694" s="1262"/>
      <c r="Q694" s="1262"/>
      <c r="R694" s="1332" t="s">
        <v>145</v>
      </c>
      <c r="S694" s="1332">
        <v>0</v>
      </c>
      <c r="T694" s="1333" t="s">
        <v>226</v>
      </c>
      <c r="U694" s="1332">
        <v>0</v>
      </c>
      <c r="V694" s="1344"/>
      <c r="W694" s="1332">
        <v>0</v>
      </c>
      <c r="X694" s="1332">
        <v>0</v>
      </c>
      <c r="Y694" s="1332">
        <v>0</v>
      </c>
      <c r="Z694" s="1262"/>
      <c r="AA694" s="1262"/>
      <c r="AB694" s="1262"/>
      <c r="AC694" s="1262"/>
      <c r="AD694" s="1262"/>
      <c r="AE694" s="1262"/>
      <c r="AF694" s="1262"/>
      <c r="AG694" s="1262"/>
      <c r="AH694" s="1262"/>
      <c r="AI694" s="1262"/>
      <c r="AJ694" s="1262"/>
      <c r="AK694" s="1262"/>
      <c r="AL694" s="1262"/>
      <c r="AM694" s="1262"/>
      <c r="AN694" s="1262"/>
      <c r="AO694" s="1262"/>
      <c r="AP694" s="1262"/>
      <c r="AQ694" s="1331" t="s">
        <v>204</v>
      </c>
      <c r="AR694" s="1331" t="s">
        <v>850</v>
      </c>
      <c r="AS694" s="1262"/>
      <c r="AT694" s="1262"/>
      <c r="AU694" s="1262"/>
      <c r="AV694" s="1334">
        <v>11700000</v>
      </c>
      <c r="AW694" s="1270" t="s">
        <v>123</v>
      </c>
      <c r="AX694" s="1270"/>
      <c r="AY694" s="1270" t="s">
        <v>1811</v>
      </c>
      <c r="AZ694" s="1270" t="s">
        <v>1193</v>
      </c>
      <c r="BA694" s="1385"/>
      <c r="BB694" s="1374"/>
      <c r="BC694" s="1270"/>
      <c r="BD694" s="1270"/>
      <c r="BE694" s="1256"/>
      <c r="BF694" s="1256"/>
      <c r="BG694" s="1256"/>
      <c r="BH694" s="1256"/>
      <c r="BI694" s="1256"/>
      <c r="BJ694" s="1256"/>
      <c r="BK694" s="1256"/>
      <c r="BL694" s="1256"/>
      <c r="BM694" s="1256"/>
      <c r="BN694" s="1256"/>
      <c r="BO694" s="1256"/>
      <c r="BP694" s="1256"/>
      <c r="BQ694" s="1256"/>
      <c r="BR694" s="1256"/>
      <c r="BS694" s="1256"/>
      <c r="BT694" s="1256"/>
      <c r="BU694" s="1256"/>
      <c r="BV694" s="1256"/>
      <c r="BW694" s="1256"/>
      <c r="BX694" s="1256"/>
      <c r="BY694" s="1256"/>
    </row>
    <row r="695" spans="1:77" s="1257" customFormat="1" hidden="1">
      <c r="A695" s="1380"/>
      <c r="B695" s="1273"/>
      <c r="C695" s="1330" t="s">
        <v>410</v>
      </c>
      <c r="D695" s="1262"/>
      <c r="E695" s="1262"/>
      <c r="F695" s="1262"/>
      <c r="G695" s="1262"/>
      <c r="H695" s="1270" t="s">
        <v>1193</v>
      </c>
      <c r="I695" s="1262"/>
      <c r="J695" s="1262"/>
      <c r="K695" s="1262"/>
      <c r="L695" s="1331" t="s">
        <v>636</v>
      </c>
      <c r="M695" s="1331"/>
      <c r="N695" s="1262"/>
      <c r="O695" s="1262"/>
      <c r="P695" s="1262"/>
      <c r="Q695" s="1262"/>
      <c r="R695" s="1332" t="s">
        <v>145</v>
      </c>
      <c r="S695" s="1332">
        <v>0</v>
      </c>
      <c r="T695" s="1333" t="s">
        <v>223</v>
      </c>
      <c r="U695" s="1332">
        <v>0</v>
      </c>
      <c r="V695" s="1289" t="s">
        <v>145</v>
      </c>
      <c r="W695" s="1332">
        <v>0</v>
      </c>
      <c r="X695" s="1332">
        <v>0</v>
      </c>
      <c r="Y695" s="1332">
        <v>0</v>
      </c>
      <c r="Z695" s="1262"/>
      <c r="AA695" s="1262"/>
      <c r="AB695" s="1262"/>
      <c r="AC695" s="1262"/>
      <c r="AD695" s="1262"/>
      <c r="AE695" s="1262"/>
      <c r="AF695" s="1262"/>
      <c r="AG695" s="1262"/>
      <c r="AH695" s="1262"/>
      <c r="AI695" s="1262"/>
      <c r="AJ695" s="1262"/>
      <c r="AK695" s="1262"/>
      <c r="AL695" s="1262"/>
      <c r="AM695" s="1262"/>
      <c r="AN695" s="1262"/>
      <c r="AO695" s="1262"/>
      <c r="AP695" s="1262"/>
      <c r="AQ695" s="1331" t="s">
        <v>204</v>
      </c>
      <c r="AR695" s="1331" t="s">
        <v>850</v>
      </c>
      <c r="AS695" s="1262"/>
      <c r="AT695" s="1262"/>
      <c r="AU695" s="1262"/>
      <c r="AV695" s="1334">
        <v>1530000</v>
      </c>
      <c r="AW695" s="1270" t="s">
        <v>123</v>
      </c>
      <c r="AX695" s="1270"/>
      <c r="AY695" s="1270" t="s">
        <v>1811</v>
      </c>
      <c r="AZ695" s="1270" t="s">
        <v>1193</v>
      </c>
      <c r="BA695" s="1385"/>
      <c r="BB695" s="1374"/>
      <c r="BC695" s="1270"/>
      <c r="BD695" s="1270"/>
      <c r="BE695" s="1256"/>
      <c r="BF695" s="1256"/>
      <c r="BG695" s="1256"/>
      <c r="BH695" s="1256"/>
      <c r="BI695" s="1256"/>
      <c r="BJ695" s="1256"/>
      <c r="BK695" s="1256"/>
      <c r="BL695" s="1256"/>
      <c r="BM695" s="1256"/>
      <c r="BN695" s="1256"/>
      <c r="BO695" s="1256"/>
      <c r="BP695" s="1256"/>
      <c r="BQ695" s="1256"/>
      <c r="BR695" s="1256"/>
      <c r="BS695" s="1256"/>
      <c r="BT695" s="1256"/>
      <c r="BU695" s="1256"/>
      <c r="BV695" s="1256"/>
      <c r="BW695" s="1256"/>
      <c r="BX695" s="1256"/>
      <c r="BY695" s="1256"/>
    </row>
    <row r="696" spans="1:77" s="1257" customFormat="1" hidden="1">
      <c r="A696" s="1380"/>
      <c r="B696" s="1273"/>
      <c r="C696" s="1330" t="s">
        <v>411</v>
      </c>
      <c r="D696" s="1262"/>
      <c r="E696" s="1262"/>
      <c r="F696" s="1262"/>
      <c r="G696" s="1262"/>
      <c r="H696" s="1270" t="s">
        <v>1193</v>
      </c>
      <c r="I696" s="1262"/>
      <c r="J696" s="1262"/>
      <c r="K696" s="1262"/>
      <c r="L696" s="1331" t="s">
        <v>695</v>
      </c>
      <c r="M696" s="1331"/>
      <c r="N696" s="1262"/>
      <c r="O696" s="1262"/>
      <c r="P696" s="1262"/>
      <c r="Q696" s="1262"/>
      <c r="R696" s="1332" t="s">
        <v>145</v>
      </c>
      <c r="S696" s="1332">
        <v>0</v>
      </c>
      <c r="T696" s="1333" t="s">
        <v>223</v>
      </c>
      <c r="U696" s="1332">
        <v>0</v>
      </c>
      <c r="V696" s="1289" t="s">
        <v>145</v>
      </c>
      <c r="W696" s="1332">
        <v>0</v>
      </c>
      <c r="X696" s="1332">
        <v>0</v>
      </c>
      <c r="Y696" s="1332">
        <v>0</v>
      </c>
      <c r="Z696" s="1262"/>
      <c r="AA696" s="1262"/>
      <c r="AB696" s="1262"/>
      <c r="AC696" s="1262"/>
      <c r="AD696" s="1262"/>
      <c r="AE696" s="1262"/>
      <c r="AF696" s="1262"/>
      <c r="AG696" s="1262"/>
      <c r="AH696" s="1262"/>
      <c r="AI696" s="1262"/>
      <c r="AJ696" s="1262"/>
      <c r="AK696" s="1262"/>
      <c r="AL696" s="1262"/>
      <c r="AM696" s="1262"/>
      <c r="AN696" s="1262"/>
      <c r="AO696" s="1262"/>
      <c r="AP696" s="1262"/>
      <c r="AQ696" s="1331" t="s">
        <v>204</v>
      </c>
      <c r="AR696" s="1331" t="s">
        <v>850</v>
      </c>
      <c r="AS696" s="1262"/>
      <c r="AT696" s="1262"/>
      <c r="AU696" s="1262"/>
      <c r="AV696" s="1334">
        <v>645000</v>
      </c>
      <c r="AW696" s="1270" t="s">
        <v>123</v>
      </c>
      <c r="AX696" s="1270"/>
      <c r="AY696" s="1270" t="s">
        <v>1811</v>
      </c>
      <c r="AZ696" s="1270" t="s">
        <v>1193</v>
      </c>
      <c r="BA696" s="1385"/>
      <c r="BB696" s="1374"/>
      <c r="BC696" s="1270"/>
      <c r="BD696" s="1270"/>
      <c r="BE696" s="1256"/>
      <c r="BF696" s="1256"/>
      <c r="BG696" s="1256"/>
      <c r="BH696" s="1256"/>
      <c r="BI696" s="1256"/>
      <c r="BJ696" s="1256"/>
      <c r="BK696" s="1256"/>
      <c r="BL696" s="1256"/>
      <c r="BM696" s="1256"/>
      <c r="BN696" s="1256"/>
      <c r="BO696" s="1256"/>
      <c r="BP696" s="1256"/>
      <c r="BQ696" s="1256"/>
      <c r="BR696" s="1256"/>
      <c r="BS696" s="1256"/>
      <c r="BT696" s="1256"/>
      <c r="BU696" s="1256"/>
      <c r="BV696" s="1256"/>
      <c r="BW696" s="1256"/>
      <c r="BX696" s="1256"/>
      <c r="BY696" s="1256"/>
    </row>
    <row r="697" spans="1:77" s="1257" customFormat="1" hidden="1">
      <c r="A697" s="1380"/>
      <c r="B697" s="1273"/>
      <c r="C697" s="1330" t="s">
        <v>412</v>
      </c>
      <c r="D697" s="1262"/>
      <c r="E697" s="1262"/>
      <c r="F697" s="1262"/>
      <c r="G697" s="1262"/>
      <c r="H697" s="1270" t="s">
        <v>1193</v>
      </c>
      <c r="I697" s="1262"/>
      <c r="J697" s="1262"/>
      <c r="K697" s="1262"/>
      <c r="L697" s="1331" t="s">
        <v>636</v>
      </c>
      <c r="M697" s="1331"/>
      <c r="N697" s="1262"/>
      <c r="O697" s="1262"/>
      <c r="P697" s="1262"/>
      <c r="Q697" s="1262"/>
      <c r="R697" s="1332" t="s">
        <v>789</v>
      </c>
      <c r="S697" s="1332">
        <v>0</v>
      </c>
      <c r="T697" s="1333" t="s">
        <v>223</v>
      </c>
      <c r="U697" s="1332">
        <v>0</v>
      </c>
      <c r="V697" s="1289" t="s">
        <v>145</v>
      </c>
      <c r="W697" s="1332">
        <v>0</v>
      </c>
      <c r="X697" s="1332">
        <v>0</v>
      </c>
      <c r="Y697" s="1332">
        <v>0</v>
      </c>
      <c r="Z697" s="1262"/>
      <c r="AA697" s="1262"/>
      <c r="AB697" s="1262"/>
      <c r="AC697" s="1262"/>
      <c r="AD697" s="1262"/>
      <c r="AE697" s="1262"/>
      <c r="AF697" s="1262"/>
      <c r="AG697" s="1262"/>
      <c r="AH697" s="1262"/>
      <c r="AI697" s="1262"/>
      <c r="AJ697" s="1262"/>
      <c r="AK697" s="1262"/>
      <c r="AL697" s="1262"/>
      <c r="AM697" s="1262"/>
      <c r="AN697" s="1262"/>
      <c r="AO697" s="1262"/>
      <c r="AP697" s="1262"/>
      <c r="AQ697" s="1331" t="s">
        <v>204</v>
      </c>
      <c r="AR697" s="1331" t="s">
        <v>850</v>
      </c>
      <c r="AS697" s="1262"/>
      <c r="AT697" s="1262"/>
      <c r="AU697" s="1262"/>
      <c r="AV697" s="1334">
        <v>8100000</v>
      </c>
      <c r="AW697" s="1270" t="s">
        <v>123</v>
      </c>
      <c r="AX697" s="1270"/>
      <c r="AY697" s="1270" t="s">
        <v>1811</v>
      </c>
      <c r="AZ697" s="1270" t="s">
        <v>1193</v>
      </c>
      <c r="BA697" s="1385"/>
      <c r="BB697" s="1374"/>
      <c r="BC697" s="1270"/>
      <c r="BD697" s="1270"/>
      <c r="BE697" s="1256"/>
      <c r="BF697" s="1256"/>
      <c r="BG697" s="1256"/>
      <c r="BH697" s="1256"/>
      <c r="BI697" s="1256"/>
      <c r="BJ697" s="1256"/>
      <c r="BK697" s="1256"/>
      <c r="BL697" s="1256"/>
      <c r="BM697" s="1256"/>
      <c r="BN697" s="1256"/>
      <c r="BO697" s="1256"/>
      <c r="BP697" s="1256"/>
      <c r="BQ697" s="1256"/>
      <c r="BR697" s="1256"/>
      <c r="BS697" s="1256"/>
      <c r="BT697" s="1256"/>
      <c r="BU697" s="1256"/>
      <c r="BV697" s="1256"/>
      <c r="BW697" s="1256"/>
      <c r="BX697" s="1256"/>
      <c r="BY697" s="1256"/>
    </row>
    <row r="698" spans="1:77" s="1257" customFormat="1" hidden="1">
      <c r="A698" s="1380"/>
      <c r="B698" s="1273"/>
      <c r="C698" s="1330" t="s">
        <v>413</v>
      </c>
      <c r="D698" s="1262"/>
      <c r="E698" s="1262"/>
      <c r="F698" s="1262"/>
      <c r="G698" s="1262"/>
      <c r="H698" s="1270"/>
      <c r="I698" s="1262"/>
      <c r="J698" s="1262"/>
      <c r="K698" s="1262"/>
      <c r="L698" s="1331" t="s">
        <v>636</v>
      </c>
      <c r="M698" s="1331"/>
      <c r="N698" s="1262"/>
      <c r="O698" s="1262"/>
      <c r="P698" s="1262"/>
      <c r="Q698" s="1262"/>
      <c r="R698" s="1332" t="s">
        <v>789</v>
      </c>
      <c r="S698" s="1332">
        <v>0</v>
      </c>
      <c r="T698" s="1333" t="s">
        <v>226</v>
      </c>
      <c r="U698" s="1332">
        <v>0</v>
      </c>
      <c r="V698" s="1289" t="s">
        <v>145</v>
      </c>
      <c r="W698" s="1332">
        <v>0</v>
      </c>
      <c r="X698" s="1332">
        <v>0</v>
      </c>
      <c r="Y698" s="1332">
        <v>0</v>
      </c>
      <c r="Z698" s="1262"/>
      <c r="AA698" s="1262"/>
      <c r="AB698" s="1262"/>
      <c r="AC698" s="1262"/>
      <c r="AD698" s="1262"/>
      <c r="AE698" s="1262"/>
      <c r="AF698" s="1262"/>
      <c r="AG698" s="1262"/>
      <c r="AH698" s="1262"/>
      <c r="AI698" s="1262"/>
      <c r="AJ698" s="1262"/>
      <c r="AK698" s="1262"/>
      <c r="AL698" s="1262"/>
      <c r="AM698" s="1262"/>
      <c r="AN698" s="1262"/>
      <c r="AO698" s="1262"/>
      <c r="AP698" s="1262"/>
      <c r="AQ698" s="1331" t="s">
        <v>204</v>
      </c>
      <c r="AR698" s="1331" t="s">
        <v>850</v>
      </c>
      <c r="AS698" s="1262"/>
      <c r="AT698" s="1262"/>
      <c r="AU698" s="1262"/>
      <c r="AV698" s="1334">
        <v>2250000</v>
      </c>
      <c r="AW698" s="1270"/>
      <c r="AX698" s="1270"/>
      <c r="AY698" s="1270"/>
      <c r="AZ698" s="1270"/>
      <c r="BA698" s="1392" t="s">
        <v>1840</v>
      </c>
      <c r="BB698" s="1374"/>
      <c r="BC698" s="1270"/>
      <c r="BD698" s="1270"/>
      <c r="BE698" s="1256"/>
      <c r="BF698" s="1256"/>
      <c r="BG698" s="1256"/>
      <c r="BH698" s="1256"/>
      <c r="BI698" s="1256"/>
      <c r="BJ698" s="1256"/>
      <c r="BK698" s="1256"/>
      <c r="BL698" s="1256"/>
      <c r="BM698" s="1256"/>
      <c r="BN698" s="1256"/>
      <c r="BO698" s="1256"/>
      <c r="BP698" s="1256"/>
      <c r="BQ698" s="1256"/>
      <c r="BR698" s="1256"/>
      <c r="BS698" s="1256"/>
      <c r="BT698" s="1256"/>
      <c r="BU698" s="1256"/>
      <c r="BV698" s="1256"/>
      <c r="BW698" s="1256"/>
      <c r="BX698" s="1256"/>
      <c r="BY698" s="1256"/>
    </row>
    <row r="699" spans="1:77" s="1257" customFormat="1" hidden="1">
      <c r="A699" s="1380"/>
      <c r="B699" s="1273"/>
      <c r="C699" s="1330" t="s">
        <v>414</v>
      </c>
      <c r="D699" s="1262"/>
      <c r="E699" s="1262"/>
      <c r="F699" s="1262"/>
      <c r="G699" s="1262"/>
      <c r="H699" s="1270"/>
      <c r="I699" s="1262"/>
      <c r="J699" s="1262"/>
      <c r="K699" s="1262"/>
      <c r="L699" s="1331" t="s">
        <v>636</v>
      </c>
      <c r="M699" s="1331"/>
      <c r="N699" s="1262"/>
      <c r="O699" s="1262"/>
      <c r="P699" s="1262"/>
      <c r="Q699" s="1262"/>
      <c r="R699" s="1332" t="s">
        <v>789</v>
      </c>
      <c r="S699" s="1332">
        <v>0</v>
      </c>
      <c r="T699" s="1333" t="s">
        <v>223</v>
      </c>
      <c r="U699" s="1332">
        <v>0</v>
      </c>
      <c r="V699" s="1289" t="s">
        <v>145</v>
      </c>
      <c r="W699" s="1332">
        <v>0</v>
      </c>
      <c r="X699" s="1332">
        <v>0</v>
      </c>
      <c r="Y699" s="1332">
        <v>0</v>
      </c>
      <c r="Z699" s="1262"/>
      <c r="AA699" s="1262"/>
      <c r="AB699" s="1262"/>
      <c r="AC699" s="1262"/>
      <c r="AD699" s="1262"/>
      <c r="AE699" s="1262"/>
      <c r="AF699" s="1262"/>
      <c r="AG699" s="1262"/>
      <c r="AH699" s="1262"/>
      <c r="AI699" s="1262"/>
      <c r="AJ699" s="1262"/>
      <c r="AK699" s="1262"/>
      <c r="AL699" s="1262"/>
      <c r="AM699" s="1262"/>
      <c r="AN699" s="1262"/>
      <c r="AO699" s="1262"/>
      <c r="AP699" s="1262"/>
      <c r="AQ699" s="1331" t="s">
        <v>204</v>
      </c>
      <c r="AR699" s="1331" t="s">
        <v>850</v>
      </c>
      <c r="AS699" s="1262"/>
      <c r="AT699" s="1262"/>
      <c r="AU699" s="1262"/>
      <c r="AV699" s="1334">
        <v>2250000</v>
      </c>
      <c r="AW699" s="1270"/>
      <c r="AX699" s="1270"/>
      <c r="AY699" s="1270"/>
      <c r="AZ699" s="1270"/>
      <c r="BA699" s="1392" t="s">
        <v>1840</v>
      </c>
      <c r="BB699" s="1374"/>
      <c r="BC699" s="1270"/>
      <c r="BD699" s="1270"/>
      <c r="BE699" s="1256"/>
      <c r="BF699" s="1256"/>
      <c r="BG699" s="1256"/>
      <c r="BH699" s="1256"/>
      <c r="BI699" s="1256"/>
      <c r="BJ699" s="1256"/>
      <c r="BK699" s="1256"/>
      <c r="BL699" s="1256"/>
      <c r="BM699" s="1256"/>
      <c r="BN699" s="1256"/>
      <c r="BO699" s="1256"/>
      <c r="BP699" s="1256"/>
      <c r="BQ699" s="1256"/>
      <c r="BR699" s="1256"/>
      <c r="BS699" s="1256"/>
      <c r="BT699" s="1256"/>
      <c r="BU699" s="1256"/>
      <c r="BV699" s="1256"/>
      <c r="BW699" s="1256"/>
      <c r="BX699" s="1256"/>
      <c r="BY699" s="1256"/>
    </row>
    <row r="700" spans="1:77" s="1257" customFormat="1" hidden="1">
      <c r="A700" s="1380"/>
      <c r="B700" s="1273"/>
      <c r="C700" s="1330" t="s">
        <v>415</v>
      </c>
      <c r="D700" s="1262"/>
      <c r="E700" s="1262"/>
      <c r="F700" s="1262"/>
      <c r="G700" s="1262"/>
      <c r="H700" s="1270" t="s">
        <v>1556</v>
      </c>
      <c r="I700" s="1262"/>
      <c r="J700" s="1262"/>
      <c r="K700" s="1262"/>
      <c r="L700" s="1331" t="s">
        <v>696</v>
      </c>
      <c r="M700" s="1331"/>
      <c r="N700" s="1262"/>
      <c r="O700" s="1262"/>
      <c r="P700" s="1262"/>
      <c r="Q700" s="1262"/>
      <c r="R700" s="1332" t="s">
        <v>145</v>
      </c>
      <c r="S700" s="1332">
        <v>0</v>
      </c>
      <c r="T700" s="1333" t="s">
        <v>223</v>
      </c>
      <c r="U700" s="1332">
        <v>0</v>
      </c>
      <c r="V700" s="1289" t="s">
        <v>145</v>
      </c>
      <c r="W700" s="1332">
        <v>0</v>
      </c>
      <c r="X700" s="1332">
        <v>0</v>
      </c>
      <c r="Y700" s="1332">
        <v>0</v>
      </c>
      <c r="Z700" s="1262"/>
      <c r="AA700" s="1262"/>
      <c r="AB700" s="1262"/>
      <c r="AC700" s="1262"/>
      <c r="AD700" s="1262"/>
      <c r="AE700" s="1262"/>
      <c r="AF700" s="1262"/>
      <c r="AG700" s="1262"/>
      <c r="AH700" s="1262"/>
      <c r="AI700" s="1262"/>
      <c r="AJ700" s="1262"/>
      <c r="AK700" s="1262"/>
      <c r="AL700" s="1262"/>
      <c r="AM700" s="1262"/>
      <c r="AN700" s="1262"/>
      <c r="AO700" s="1262"/>
      <c r="AP700" s="1262"/>
      <c r="AQ700" s="1331" t="s">
        <v>204</v>
      </c>
      <c r="AR700" s="1331" t="s">
        <v>850</v>
      </c>
      <c r="AS700" s="1262"/>
      <c r="AT700" s="1262"/>
      <c r="AU700" s="1262"/>
      <c r="AV700" s="1334">
        <v>1800000</v>
      </c>
      <c r="AW700" s="1270" t="s">
        <v>123</v>
      </c>
      <c r="AX700" s="1270"/>
      <c r="AY700" s="1270" t="s">
        <v>1810</v>
      </c>
      <c r="AZ700" s="1270" t="s">
        <v>1556</v>
      </c>
      <c r="BA700" s="1385"/>
      <c r="BB700" s="1374"/>
      <c r="BC700" s="1270"/>
      <c r="BD700" s="1270"/>
      <c r="BE700" s="1256"/>
      <c r="BF700" s="1256"/>
      <c r="BG700" s="1256"/>
      <c r="BH700" s="1256"/>
      <c r="BI700" s="1256"/>
      <c r="BJ700" s="1256"/>
      <c r="BK700" s="1256"/>
      <c r="BL700" s="1256"/>
      <c r="BM700" s="1256"/>
      <c r="BN700" s="1256"/>
      <c r="BO700" s="1256"/>
      <c r="BP700" s="1256"/>
      <c r="BQ700" s="1256"/>
      <c r="BR700" s="1256"/>
      <c r="BS700" s="1256"/>
      <c r="BT700" s="1256"/>
      <c r="BU700" s="1256"/>
      <c r="BV700" s="1256"/>
      <c r="BW700" s="1256"/>
      <c r="BX700" s="1256"/>
      <c r="BY700" s="1256"/>
    </row>
    <row r="701" spans="1:77" s="1257" customFormat="1" hidden="1">
      <c r="A701" s="1380"/>
      <c r="B701" s="1273"/>
      <c r="C701" s="1330" t="s">
        <v>416</v>
      </c>
      <c r="D701" s="1262"/>
      <c r="E701" s="1262"/>
      <c r="F701" s="1262"/>
      <c r="G701" s="1262"/>
      <c r="H701" s="1270"/>
      <c r="I701" s="1262"/>
      <c r="J701" s="1262"/>
      <c r="K701" s="1262"/>
      <c r="L701" s="1331" t="s">
        <v>697</v>
      </c>
      <c r="M701" s="1331"/>
      <c r="N701" s="1262"/>
      <c r="O701" s="1262"/>
      <c r="P701" s="1262"/>
      <c r="Q701" s="1262"/>
      <c r="R701" s="1332" t="s">
        <v>145</v>
      </c>
      <c r="S701" s="1332">
        <v>0</v>
      </c>
      <c r="T701" s="1333" t="s">
        <v>223</v>
      </c>
      <c r="U701" s="1332">
        <v>0</v>
      </c>
      <c r="V701" s="1289" t="s">
        <v>145</v>
      </c>
      <c r="W701" s="1332">
        <v>0</v>
      </c>
      <c r="X701" s="1332">
        <v>0</v>
      </c>
      <c r="Y701" s="1332">
        <v>0</v>
      </c>
      <c r="Z701" s="1262"/>
      <c r="AA701" s="1262"/>
      <c r="AB701" s="1262"/>
      <c r="AC701" s="1262"/>
      <c r="AD701" s="1262"/>
      <c r="AE701" s="1262"/>
      <c r="AF701" s="1262"/>
      <c r="AG701" s="1262"/>
      <c r="AH701" s="1262"/>
      <c r="AI701" s="1262"/>
      <c r="AJ701" s="1262"/>
      <c r="AK701" s="1262"/>
      <c r="AL701" s="1262"/>
      <c r="AM701" s="1262"/>
      <c r="AN701" s="1262"/>
      <c r="AO701" s="1262"/>
      <c r="AP701" s="1262"/>
      <c r="AQ701" s="1331" t="s">
        <v>204</v>
      </c>
      <c r="AR701" s="1331" t="s">
        <v>850</v>
      </c>
      <c r="AS701" s="1262"/>
      <c r="AT701" s="1262"/>
      <c r="AU701" s="1262"/>
      <c r="AV701" s="1334">
        <v>90000</v>
      </c>
      <c r="AW701" s="1270"/>
      <c r="AX701" s="1270"/>
      <c r="AY701" s="1270"/>
      <c r="AZ701" s="1270"/>
      <c r="BA701" s="1392" t="s">
        <v>1840</v>
      </c>
      <c r="BB701" s="1374"/>
      <c r="BC701" s="1270"/>
      <c r="BD701" s="1270"/>
      <c r="BE701" s="1256"/>
      <c r="BF701" s="1256"/>
      <c r="BG701" s="1256"/>
      <c r="BH701" s="1256"/>
      <c r="BI701" s="1256"/>
      <c r="BJ701" s="1256"/>
      <c r="BK701" s="1256"/>
      <c r="BL701" s="1256"/>
      <c r="BM701" s="1256"/>
      <c r="BN701" s="1256"/>
      <c r="BO701" s="1256"/>
      <c r="BP701" s="1256"/>
      <c r="BQ701" s="1256"/>
      <c r="BR701" s="1256"/>
      <c r="BS701" s="1256"/>
      <c r="BT701" s="1256"/>
      <c r="BU701" s="1256"/>
      <c r="BV701" s="1256"/>
      <c r="BW701" s="1256"/>
      <c r="BX701" s="1256"/>
      <c r="BY701" s="1256"/>
    </row>
    <row r="702" spans="1:77" s="1257" customFormat="1" hidden="1">
      <c r="A702" s="1380"/>
      <c r="B702" s="1273"/>
      <c r="C702" s="1339" t="s">
        <v>417</v>
      </c>
      <c r="D702" s="1262"/>
      <c r="E702" s="1262"/>
      <c r="F702" s="1262"/>
      <c r="G702" s="1262"/>
      <c r="H702" s="1270"/>
      <c r="I702" s="1262"/>
      <c r="J702" s="1262"/>
      <c r="K702" s="1262"/>
      <c r="L702" s="1340" t="s">
        <v>636</v>
      </c>
      <c r="M702" s="1340"/>
      <c r="N702" s="1262"/>
      <c r="O702" s="1262"/>
      <c r="P702" s="1262"/>
      <c r="Q702" s="1262"/>
      <c r="R702" s="1343" t="s">
        <v>145</v>
      </c>
      <c r="S702" s="1332">
        <v>0</v>
      </c>
      <c r="T702" s="1270"/>
      <c r="U702" s="1332">
        <v>0</v>
      </c>
      <c r="V702" s="1344"/>
      <c r="W702" s="1332">
        <v>0</v>
      </c>
      <c r="X702" s="1332">
        <v>0</v>
      </c>
      <c r="Y702" s="1332">
        <v>0</v>
      </c>
      <c r="Z702" s="1262"/>
      <c r="AA702" s="1262"/>
      <c r="AB702" s="1262"/>
      <c r="AC702" s="1262"/>
      <c r="AD702" s="1262"/>
      <c r="AE702" s="1262"/>
      <c r="AF702" s="1262"/>
      <c r="AG702" s="1262"/>
      <c r="AH702" s="1262"/>
      <c r="AI702" s="1262"/>
      <c r="AJ702" s="1262"/>
      <c r="AK702" s="1262"/>
      <c r="AL702" s="1262"/>
      <c r="AM702" s="1262"/>
      <c r="AN702" s="1262"/>
      <c r="AO702" s="1262"/>
      <c r="AP702" s="1262"/>
      <c r="AQ702" s="1340" t="s">
        <v>204</v>
      </c>
      <c r="AR702" s="1340" t="s">
        <v>850</v>
      </c>
      <c r="AS702" s="1262"/>
      <c r="AT702" s="1262"/>
      <c r="AU702" s="1262"/>
      <c r="AV702" s="1334">
        <v>2220000</v>
      </c>
      <c r="AW702" s="1270"/>
      <c r="AX702" s="1270"/>
      <c r="AY702" s="1270"/>
      <c r="AZ702" s="1270"/>
      <c r="BA702" s="1392" t="s">
        <v>1840</v>
      </c>
      <c r="BB702" s="1374"/>
      <c r="BC702" s="1270"/>
      <c r="BD702" s="1270"/>
      <c r="BE702" s="1256"/>
      <c r="BF702" s="1256"/>
      <c r="BG702" s="1256"/>
      <c r="BH702" s="1256"/>
      <c r="BI702" s="1256"/>
      <c r="BJ702" s="1256"/>
      <c r="BK702" s="1256"/>
      <c r="BL702" s="1256"/>
      <c r="BM702" s="1256"/>
      <c r="BN702" s="1256"/>
      <c r="BO702" s="1256"/>
      <c r="BP702" s="1256"/>
      <c r="BQ702" s="1256"/>
      <c r="BR702" s="1256"/>
      <c r="BS702" s="1256"/>
      <c r="BT702" s="1256"/>
      <c r="BU702" s="1256"/>
      <c r="BV702" s="1256"/>
      <c r="BW702" s="1256"/>
      <c r="BX702" s="1256"/>
      <c r="BY702" s="1256"/>
    </row>
    <row r="703" spans="1:77" s="1257" customFormat="1" ht="25.5" hidden="1" customHeight="1">
      <c r="A703" s="1380"/>
      <c r="B703" s="1273"/>
      <c r="C703" s="1330" t="s">
        <v>418</v>
      </c>
      <c r="D703" s="1262"/>
      <c r="E703" s="1262"/>
      <c r="F703" s="1262"/>
      <c r="G703" s="1262"/>
      <c r="H703" s="1270" t="s">
        <v>1193</v>
      </c>
      <c r="I703" s="1262"/>
      <c r="J703" s="1262"/>
      <c r="K703" s="1262"/>
      <c r="L703" s="1331" t="s">
        <v>698</v>
      </c>
      <c r="M703" s="1331" t="s">
        <v>712</v>
      </c>
      <c r="N703" s="1262"/>
      <c r="O703" s="1262"/>
      <c r="P703" s="1262"/>
      <c r="Q703" s="1262"/>
      <c r="R703" s="1332" t="s">
        <v>810</v>
      </c>
      <c r="S703" s="1332">
        <v>0</v>
      </c>
      <c r="T703" s="1291" t="s">
        <v>225</v>
      </c>
      <c r="U703" s="1332" t="s">
        <v>1653</v>
      </c>
      <c r="V703" s="1342" t="s">
        <v>852</v>
      </c>
      <c r="W703" s="1332">
        <v>0</v>
      </c>
      <c r="X703" s="1332">
        <v>0</v>
      </c>
      <c r="Y703" s="1332">
        <v>0</v>
      </c>
      <c r="Z703" s="1262"/>
      <c r="AA703" s="1262"/>
      <c r="AB703" s="1262"/>
      <c r="AC703" s="1262"/>
      <c r="AD703" s="1262"/>
      <c r="AE703" s="1262"/>
      <c r="AF703" s="1262"/>
      <c r="AG703" s="1262"/>
      <c r="AH703" s="1262"/>
      <c r="AI703" s="1262"/>
      <c r="AJ703" s="1262"/>
      <c r="AK703" s="1262"/>
      <c r="AL703" s="1262"/>
      <c r="AM703" s="1262"/>
      <c r="AN703" s="1262"/>
      <c r="AO703" s="1262"/>
      <c r="AP703" s="1262"/>
      <c r="AQ703" s="1331" t="s">
        <v>204</v>
      </c>
      <c r="AR703" s="1331">
        <v>2007</v>
      </c>
      <c r="AS703" s="1262"/>
      <c r="AT703" s="1262"/>
      <c r="AU703" s="1262"/>
      <c r="AV703" s="1334">
        <v>502036480.2567777</v>
      </c>
      <c r="AW703" s="1270" t="s">
        <v>123</v>
      </c>
      <c r="AX703" s="1270"/>
      <c r="AY703" s="1270" t="s">
        <v>1560</v>
      </c>
      <c r="AZ703" s="1270" t="s">
        <v>1193</v>
      </c>
      <c r="BA703" s="1385"/>
      <c r="BB703" s="1374"/>
      <c r="BC703" s="1270"/>
      <c r="BD703" s="1270"/>
      <c r="BE703" s="1256"/>
      <c r="BF703" s="1256"/>
      <c r="BG703" s="1256"/>
      <c r="BH703" s="1256"/>
      <c r="BI703" s="1256"/>
      <c r="BJ703" s="1256"/>
      <c r="BK703" s="1256"/>
      <c r="BL703" s="1256"/>
      <c r="BM703" s="1256"/>
      <c r="BN703" s="1256"/>
      <c r="BO703" s="1256"/>
      <c r="BP703" s="1256"/>
      <c r="BQ703" s="1256"/>
      <c r="BR703" s="1256"/>
      <c r="BS703" s="1256"/>
      <c r="BT703" s="1256"/>
      <c r="BU703" s="1256"/>
      <c r="BV703" s="1256"/>
      <c r="BW703" s="1256"/>
      <c r="BX703" s="1256"/>
      <c r="BY703" s="1256"/>
    </row>
    <row r="704" spans="1:77" s="1257" customFormat="1" ht="30" hidden="1">
      <c r="A704" s="1380"/>
      <c r="B704" s="1273"/>
      <c r="C704" s="1330" t="s">
        <v>419</v>
      </c>
      <c r="D704" s="1262"/>
      <c r="E704" s="1262"/>
      <c r="F704" s="1262"/>
      <c r="G704" s="1262"/>
      <c r="H704" s="1270" t="s">
        <v>1193</v>
      </c>
      <c r="I704" s="1262"/>
      <c r="J704" s="1262"/>
      <c r="K704" s="1262"/>
      <c r="L704" s="1331" t="s">
        <v>699</v>
      </c>
      <c r="M704" s="1331" t="s">
        <v>712</v>
      </c>
      <c r="N704" s="1262"/>
      <c r="O704" s="1262"/>
      <c r="P704" s="1262"/>
      <c r="Q704" s="1262"/>
      <c r="R704" s="1332" t="s">
        <v>810</v>
      </c>
      <c r="S704" s="1332">
        <v>0</v>
      </c>
      <c r="T704" s="1270" t="s">
        <v>225</v>
      </c>
      <c r="U704" s="1332" t="s">
        <v>1653</v>
      </c>
      <c r="V704" s="1333" t="s">
        <v>852</v>
      </c>
      <c r="W704" s="1332">
        <v>0</v>
      </c>
      <c r="X704" s="1332">
        <v>0</v>
      </c>
      <c r="Y704" s="1332">
        <v>0</v>
      </c>
      <c r="Z704" s="1262"/>
      <c r="AA704" s="1262"/>
      <c r="AB704" s="1262"/>
      <c r="AC704" s="1262"/>
      <c r="AD704" s="1262"/>
      <c r="AE704" s="1262"/>
      <c r="AF704" s="1262"/>
      <c r="AG704" s="1262"/>
      <c r="AH704" s="1262"/>
      <c r="AI704" s="1262"/>
      <c r="AJ704" s="1262"/>
      <c r="AK704" s="1262"/>
      <c r="AL704" s="1262"/>
      <c r="AM704" s="1262"/>
      <c r="AN704" s="1262"/>
      <c r="AO704" s="1262"/>
      <c r="AP704" s="1262"/>
      <c r="AQ704" s="1331" t="s">
        <v>204</v>
      </c>
      <c r="AR704" s="1331">
        <v>2007</v>
      </c>
      <c r="AS704" s="1262"/>
      <c r="AT704" s="1262"/>
      <c r="AU704" s="1262"/>
      <c r="AV704" s="1334">
        <v>404107870.54555315</v>
      </c>
      <c r="AW704" s="1270" t="s">
        <v>123</v>
      </c>
      <c r="AX704" s="1270"/>
      <c r="AY704" s="1270" t="s">
        <v>1560</v>
      </c>
      <c r="AZ704" s="1270" t="s">
        <v>1193</v>
      </c>
      <c r="BA704" s="1385"/>
      <c r="BB704" s="1374"/>
      <c r="BC704" s="1270"/>
      <c r="BD704" s="1270"/>
      <c r="BE704" s="1256"/>
      <c r="BF704" s="1256"/>
      <c r="BG704" s="1256"/>
      <c r="BH704" s="1256"/>
      <c r="BI704" s="1256"/>
      <c r="BJ704" s="1256"/>
      <c r="BK704" s="1256"/>
      <c r="BL704" s="1256"/>
      <c r="BM704" s="1256"/>
      <c r="BN704" s="1256"/>
      <c r="BO704" s="1256"/>
      <c r="BP704" s="1256"/>
      <c r="BQ704" s="1256"/>
      <c r="BR704" s="1256"/>
      <c r="BS704" s="1256"/>
      <c r="BT704" s="1256"/>
      <c r="BU704" s="1256"/>
      <c r="BV704" s="1256"/>
      <c r="BW704" s="1256"/>
      <c r="BX704" s="1256"/>
      <c r="BY704" s="1256"/>
    </row>
    <row r="705" spans="1:77" s="1257" customFormat="1" ht="30" hidden="1">
      <c r="A705" s="1380"/>
      <c r="B705" s="1273"/>
      <c r="C705" s="1330" t="s">
        <v>420</v>
      </c>
      <c r="D705" s="1262"/>
      <c r="E705" s="1262"/>
      <c r="F705" s="1262"/>
      <c r="G705" s="1262"/>
      <c r="H705" s="1270" t="s">
        <v>1193</v>
      </c>
      <c r="I705" s="1262"/>
      <c r="J705" s="1262"/>
      <c r="K705" s="1262"/>
      <c r="L705" s="1331" t="s">
        <v>700</v>
      </c>
      <c r="M705" s="1331" t="s">
        <v>713</v>
      </c>
      <c r="N705" s="1262"/>
      <c r="O705" s="1262"/>
      <c r="P705" s="1262"/>
      <c r="Q705" s="1262"/>
      <c r="R705" s="1332" t="s">
        <v>811</v>
      </c>
      <c r="S705" s="1332">
        <v>0</v>
      </c>
      <c r="T705" s="1270" t="s">
        <v>1582</v>
      </c>
      <c r="U705" s="1332" t="s">
        <v>1653</v>
      </c>
      <c r="V705" s="1333" t="s">
        <v>853</v>
      </c>
      <c r="W705" s="1332">
        <v>0</v>
      </c>
      <c r="X705" s="1332">
        <v>0</v>
      </c>
      <c r="Y705" s="1332">
        <v>0</v>
      </c>
      <c r="Z705" s="1262"/>
      <c r="AA705" s="1262"/>
      <c r="AB705" s="1262"/>
      <c r="AC705" s="1262"/>
      <c r="AD705" s="1262"/>
      <c r="AE705" s="1262"/>
      <c r="AF705" s="1262"/>
      <c r="AG705" s="1262"/>
      <c r="AH705" s="1262"/>
      <c r="AI705" s="1262"/>
      <c r="AJ705" s="1262"/>
      <c r="AK705" s="1262"/>
      <c r="AL705" s="1262"/>
      <c r="AM705" s="1262"/>
      <c r="AN705" s="1262"/>
      <c r="AO705" s="1262"/>
      <c r="AP705" s="1262"/>
      <c r="AQ705" s="1331" t="s">
        <v>204</v>
      </c>
      <c r="AR705" s="1331">
        <v>2007</v>
      </c>
      <c r="AS705" s="1262"/>
      <c r="AT705" s="1262"/>
      <c r="AU705" s="1262"/>
      <c r="AV705" s="1334">
        <v>938172312.32944679</v>
      </c>
      <c r="AW705" s="1270" t="s">
        <v>123</v>
      </c>
      <c r="AX705" s="1270"/>
      <c r="AY705" s="1270" t="s">
        <v>1560</v>
      </c>
      <c r="AZ705" s="1270" t="s">
        <v>1193</v>
      </c>
      <c r="BA705" s="1385"/>
      <c r="BB705" s="1374"/>
      <c r="BC705" s="1270"/>
      <c r="BD705" s="1270"/>
      <c r="BE705" s="1256"/>
      <c r="BF705" s="1256"/>
      <c r="BG705" s="1256"/>
      <c r="BH705" s="1256"/>
      <c r="BI705" s="1256"/>
      <c r="BJ705" s="1256"/>
      <c r="BK705" s="1256"/>
      <c r="BL705" s="1256"/>
      <c r="BM705" s="1256"/>
      <c r="BN705" s="1256"/>
      <c r="BO705" s="1256"/>
      <c r="BP705" s="1256"/>
      <c r="BQ705" s="1256"/>
      <c r="BR705" s="1256"/>
      <c r="BS705" s="1256"/>
      <c r="BT705" s="1256"/>
      <c r="BU705" s="1256"/>
      <c r="BV705" s="1256"/>
      <c r="BW705" s="1256"/>
      <c r="BX705" s="1256"/>
      <c r="BY705" s="1256"/>
    </row>
    <row r="706" spans="1:77" s="1288" customFormat="1" ht="30" hidden="1">
      <c r="A706" s="1380"/>
      <c r="B706" s="1283"/>
      <c r="C706" s="1335" t="s">
        <v>421</v>
      </c>
      <c r="D706" s="1264"/>
      <c r="E706" s="1264"/>
      <c r="F706" s="1264"/>
      <c r="G706" s="1264"/>
      <c r="H706" s="1291" t="s">
        <v>1193</v>
      </c>
      <c r="I706" s="1264"/>
      <c r="J706" s="1264"/>
      <c r="K706" s="1264"/>
      <c r="L706" s="1337" t="s">
        <v>701</v>
      </c>
      <c r="M706" s="1337" t="s">
        <v>713</v>
      </c>
      <c r="N706" s="1264"/>
      <c r="O706" s="1264"/>
      <c r="P706" s="1264"/>
      <c r="Q706" s="1264"/>
      <c r="R706" s="1336" t="s">
        <v>812</v>
      </c>
      <c r="S706" s="1336">
        <v>0</v>
      </c>
      <c r="T706" s="1291" t="s">
        <v>225</v>
      </c>
      <c r="U706" s="1336" t="s">
        <v>1653</v>
      </c>
      <c r="V706" s="1342" t="s">
        <v>854</v>
      </c>
      <c r="W706" s="1336">
        <v>0</v>
      </c>
      <c r="X706" s="1336">
        <v>0</v>
      </c>
      <c r="Y706" s="1336">
        <v>0</v>
      </c>
      <c r="Z706" s="1264"/>
      <c r="AA706" s="1264"/>
      <c r="AB706" s="1264"/>
      <c r="AC706" s="1264"/>
      <c r="AD706" s="1264"/>
      <c r="AE706" s="1264"/>
      <c r="AF706" s="1264"/>
      <c r="AG706" s="1264"/>
      <c r="AH706" s="1264"/>
      <c r="AI706" s="1264"/>
      <c r="AJ706" s="1264"/>
      <c r="AK706" s="1264"/>
      <c r="AL706" s="1264"/>
      <c r="AM706" s="1264"/>
      <c r="AN706" s="1264"/>
      <c r="AO706" s="1264"/>
      <c r="AP706" s="1264"/>
      <c r="AQ706" s="1337" t="s">
        <v>204</v>
      </c>
      <c r="AR706" s="1337">
        <v>2007</v>
      </c>
      <c r="AS706" s="1264"/>
      <c r="AT706" s="1264"/>
      <c r="AU706" s="1264"/>
      <c r="AV706" s="1338">
        <v>699361351.24323857</v>
      </c>
      <c r="AW706" s="1291" t="s">
        <v>123</v>
      </c>
      <c r="AX706" s="1291"/>
      <c r="AY706" s="1291" t="s">
        <v>1560</v>
      </c>
      <c r="AZ706" s="1291" t="s">
        <v>1193</v>
      </c>
      <c r="BA706" s="1392"/>
      <c r="BB706" s="1375"/>
      <c r="BC706" s="1291"/>
      <c r="BD706" s="1291"/>
      <c r="BE706" s="1287"/>
      <c r="BF706" s="1287"/>
      <c r="BG706" s="1287"/>
      <c r="BH706" s="1287"/>
      <c r="BI706" s="1287"/>
      <c r="BJ706" s="1287"/>
      <c r="BK706" s="1287"/>
      <c r="BL706" s="1287"/>
      <c r="BM706" s="1287"/>
      <c r="BN706" s="1287"/>
      <c r="BO706" s="1287"/>
      <c r="BP706" s="1287"/>
      <c r="BQ706" s="1287"/>
      <c r="BR706" s="1287"/>
      <c r="BS706" s="1287"/>
      <c r="BT706" s="1287"/>
      <c r="BU706" s="1287"/>
      <c r="BV706" s="1287"/>
      <c r="BW706" s="1287"/>
      <c r="BX706" s="1287"/>
      <c r="BY706" s="1287"/>
    </row>
    <row r="707" spans="1:77" s="1288" customFormat="1" ht="30" hidden="1">
      <c r="A707" s="1380"/>
      <c r="B707" s="1283"/>
      <c r="C707" s="1335" t="s">
        <v>422</v>
      </c>
      <c r="D707" s="1264"/>
      <c r="E707" s="1264"/>
      <c r="F707" s="1264"/>
      <c r="G707" s="1264"/>
      <c r="H707" s="1291" t="s">
        <v>1193</v>
      </c>
      <c r="I707" s="1264"/>
      <c r="J707" s="1264"/>
      <c r="K707" s="1264"/>
      <c r="L707" s="1337" t="s">
        <v>702</v>
      </c>
      <c r="M707" s="1337" t="s">
        <v>713</v>
      </c>
      <c r="N707" s="1264"/>
      <c r="O707" s="1264"/>
      <c r="P707" s="1264"/>
      <c r="Q707" s="1264"/>
      <c r="R707" s="1336" t="s">
        <v>813</v>
      </c>
      <c r="S707" s="1336">
        <v>0</v>
      </c>
      <c r="T707" s="1291" t="s">
        <v>1583</v>
      </c>
      <c r="U707" s="1336" t="s">
        <v>1653</v>
      </c>
      <c r="V707" s="1342" t="s">
        <v>855</v>
      </c>
      <c r="W707" s="1336">
        <v>0</v>
      </c>
      <c r="X707" s="1336">
        <v>0</v>
      </c>
      <c r="Y707" s="1336">
        <v>0</v>
      </c>
      <c r="Z707" s="1264"/>
      <c r="AA707" s="1264"/>
      <c r="AB707" s="1264"/>
      <c r="AC707" s="1264"/>
      <c r="AD707" s="1264"/>
      <c r="AE707" s="1264"/>
      <c r="AF707" s="1264"/>
      <c r="AG707" s="1264"/>
      <c r="AH707" s="1264"/>
      <c r="AI707" s="1264"/>
      <c r="AJ707" s="1264"/>
      <c r="AK707" s="1264"/>
      <c r="AL707" s="1264"/>
      <c r="AM707" s="1264"/>
      <c r="AN707" s="1264"/>
      <c r="AO707" s="1264"/>
      <c r="AP707" s="1264"/>
      <c r="AQ707" s="1337" t="s">
        <v>204</v>
      </c>
      <c r="AR707" s="1337">
        <v>2007</v>
      </c>
      <c r="AS707" s="1264"/>
      <c r="AT707" s="1264"/>
      <c r="AU707" s="1264"/>
      <c r="AV707" s="1338">
        <v>780045205.74074543</v>
      </c>
      <c r="AW707" s="1291" t="s">
        <v>123</v>
      </c>
      <c r="AX707" s="1291"/>
      <c r="AY707" s="1291" t="s">
        <v>1560</v>
      </c>
      <c r="AZ707" s="1291" t="s">
        <v>1193</v>
      </c>
      <c r="BA707" s="1392"/>
      <c r="BB707" s="1375"/>
      <c r="BC707" s="1291"/>
      <c r="BD707" s="1291"/>
      <c r="BE707" s="1287"/>
      <c r="BF707" s="1287"/>
      <c r="BG707" s="1287"/>
      <c r="BH707" s="1287"/>
      <c r="BI707" s="1287"/>
      <c r="BJ707" s="1287"/>
      <c r="BK707" s="1287"/>
      <c r="BL707" s="1287"/>
      <c r="BM707" s="1287"/>
      <c r="BN707" s="1287"/>
      <c r="BO707" s="1287"/>
      <c r="BP707" s="1287"/>
      <c r="BQ707" s="1287"/>
      <c r="BR707" s="1287"/>
      <c r="BS707" s="1287"/>
      <c r="BT707" s="1287"/>
      <c r="BU707" s="1287"/>
      <c r="BV707" s="1287"/>
      <c r="BW707" s="1287"/>
      <c r="BX707" s="1287"/>
      <c r="BY707" s="1287"/>
    </row>
    <row r="708" spans="1:77" s="1288" customFormat="1" ht="30" hidden="1">
      <c r="A708" s="1380"/>
      <c r="B708" s="1283"/>
      <c r="C708" s="1335" t="s">
        <v>423</v>
      </c>
      <c r="D708" s="1264"/>
      <c r="E708" s="1264"/>
      <c r="F708" s="1264"/>
      <c r="G708" s="1264"/>
      <c r="H708" s="1291" t="s">
        <v>1193</v>
      </c>
      <c r="I708" s="1264"/>
      <c r="J708" s="1264"/>
      <c r="K708" s="1264"/>
      <c r="L708" s="1337" t="s">
        <v>703</v>
      </c>
      <c r="M708" s="1337" t="s">
        <v>713</v>
      </c>
      <c r="N708" s="1264"/>
      <c r="O708" s="1264"/>
      <c r="P708" s="1264"/>
      <c r="Q708" s="1264"/>
      <c r="R708" s="1336" t="s">
        <v>814</v>
      </c>
      <c r="S708" s="1336">
        <v>0</v>
      </c>
      <c r="T708" s="1291" t="s">
        <v>225</v>
      </c>
      <c r="U708" s="1336" t="s">
        <v>1653</v>
      </c>
      <c r="V708" s="1342" t="s">
        <v>856</v>
      </c>
      <c r="W708" s="1336">
        <v>0</v>
      </c>
      <c r="X708" s="1336">
        <v>0</v>
      </c>
      <c r="Y708" s="1336">
        <v>0</v>
      </c>
      <c r="Z708" s="1264"/>
      <c r="AA708" s="1264"/>
      <c r="AB708" s="1264"/>
      <c r="AC708" s="1264"/>
      <c r="AD708" s="1264"/>
      <c r="AE708" s="1264"/>
      <c r="AF708" s="1264"/>
      <c r="AG708" s="1264"/>
      <c r="AH708" s="1264"/>
      <c r="AI708" s="1264"/>
      <c r="AJ708" s="1264"/>
      <c r="AK708" s="1264"/>
      <c r="AL708" s="1264"/>
      <c r="AM708" s="1264"/>
      <c r="AN708" s="1264"/>
      <c r="AO708" s="1264"/>
      <c r="AP708" s="1264"/>
      <c r="AQ708" s="1337" t="s">
        <v>204</v>
      </c>
      <c r="AR708" s="1337">
        <v>2007</v>
      </c>
      <c r="AS708" s="1264"/>
      <c r="AT708" s="1264"/>
      <c r="AU708" s="1264"/>
      <c r="AV708" s="1338">
        <v>328321763.76237082</v>
      </c>
      <c r="AW708" s="1291" t="s">
        <v>123</v>
      </c>
      <c r="AX708" s="1291"/>
      <c r="AY708" s="1291" t="s">
        <v>1560</v>
      </c>
      <c r="AZ708" s="1291" t="s">
        <v>1193</v>
      </c>
      <c r="BA708" s="1392"/>
      <c r="BB708" s="1375"/>
      <c r="BC708" s="1291"/>
      <c r="BD708" s="1291"/>
      <c r="BE708" s="1287"/>
      <c r="BF708" s="1287"/>
      <c r="BG708" s="1287"/>
      <c r="BH708" s="1287"/>
      <c r="BI708" s="1287"/>
      <c r="BJ708" s="1287"/>
      <c r="BK708" s="1287"/>
      <c r="BL708" s="1287"/>
      <c r="BM708" s="1287"/>
      <c r="BN708" s="1287"/>
      <c r="BO708" s="1287"/>
      <c r="BP708" s="1287"/>
      <c r="BQ708" s="1287"/>
      <c r="BR708" s="1287"/>
      <c r="BS708" s="1287"/>
      <c r="BT708" s="1287"/>
      <c r="BU708" s="1287"/>
      <c r="BV708" s="1287"/>
      <c r="BW708" s="1287"/>
      <c r="BX708" s="1287"/>
      <c r="BY708" s="1287"/>
    </row>
    <row r="709" spans="1:77" s="1288" customFormat="1" ht="45" hidden="1">
      <c r="A709" s="1380"/>
      <c r="B709" s="1283"/>
      <c r="C709" s="1335" t="s">
        <v>424</v>
      </c>
      <c r="D709" s="1264"/>
      <c r="E709" s="1264"/>
      <c r="F709" s="1264"/>
      <c r="G709" s="1264"/>
      <c r="H709" s="1291" t="s">
        <v>1193</v>
      </c>
      <c r="I709" s="1264"/>
      <c r="J709" s="1264"/>
      <c r="K709" s="1264"/>
      <c r="L709" s="1337" t="s">
        <v>704</v>
      </c>
      <c r="M709" s="1337" t="s">
        <v>714</v>
      </c>
      <c r="N709" s="1264"/>
      <c r="O709" s="1264"/>
      <c r="P709" s="1264"/>
      <c r="Q709" s="1264"/>
      <c r="R709" s="1336" t="s">
        <v>815</v>
      </c>
      <c r="S709" s="1336">
        <v>0</v>
      </c>
      <c r="T709" s="1291" t="s">
        <v>1583</v>
      </c>
      <c r="U709" s="1336" t="s">
        <v>1654</v>
      </c>
      <c r="V709" s="1342" t="s">
        <v>857</v>
      </c>
      <c r="W709" s="1336">
        <v>0</v>
      </c>
      <c r="X709" s="1336">
        <v>0</v>
      </c>
      <c r="Y709" s="1336">
        <v>0</v>
      </c>
      <c r="Z709" s="1264"/>
      <c r="AA709" s="1264"/>
      <c r="AB709" s="1264"/>
      <c r="AC709" s="1264"/>
      <c r="AD709" s="1264"/>
      <c r="AE709" s="1264"/>
      <c r="AF709" s="1264"/>
      <c r="AG709" s="1264"/>
      <c r="AH709" s="1264"/>
      <c r="AI709" s="1264"/>
      <c r="AJ709" s="1264"/>
      <c r="AK709" s="1264"/>
      <c r="AL709" s="1264"/>
      <c r="AM709" s="1264"/>
      <c r="AN709" s="1264"/>
      <c r="AO709" s="1264"/>
      <c r="AP709" s="1264"/>
      <c r="AQ709" s="1337" t="s">
        <v>204</v>
      </c>
      <c r="AR709" s="1337">
        <v>2007</v>
      </c>
      <c r="AS709" s="1264"/>
      <c r="AT709" s="1264"/>
      <c r="AU709" s="1264"/>
      <c r="AV709" s="1338">
        <v>69404154.396279112</v>
      </c>
      <c r="AW709" s="1291" t="s">
        <v>123</v>
      </c>
      <c r="AX709" s="1291"/>
      <c r="AY709" s="1291" t="s">
        <v>1607</v>
      </c>
      <c r="AZ709" s="1291" t="s">
        <v>1193</v>
      </c>
      <c r="BA709" s="1392"/>
      <c r="BB709" s="1375"/>
      <c r="BC709" s="1291"/>
      <c r="BD709" s="1291"/>
      <c r="BE709" s="1287"/>
      <c r="BF709" s="1287"/>
      <c r="BG709" s="1287"/>
      <c r="BH709" s="1287"/>
      <c r="BI709" s="1287"/>
      <c r="BJ709" s="1287"/>
      <c r="BK709" s="1287"/>
      <c r="BL709" s="1287"/>
      <c r="BM709" s="1287"/>
      <c r="BN709" s="1287"/>
      <c r="BO709" s="1287"/>
      <c r="BP709" s="1287"/>
      <c r="BQ709" s="1287"/>
      <c r="BR709" s="1287"/>
      <c r="BS709" s="1287"/>
      <c r="BT709" s="1287"/>
      <c r="BU709" s="1287"/>
      <c r="BV709" s="1287"/>
      <c r="BW709" s="1287"/>
      <c r="BX709" s="1287"/>
      <c r="BY709" s="1287"/>
    </row>
    <row r="710" spans="1:77" s="1288" customFormat="1" ht="30" hidden="1">
      <c r="A710" s="1380"/>
      <c r="B710" s="1283"/>
      <c r="C710" s="1335" t="s">
        <v>425</v>
      </c>
      <c r="D710" s="1264"/>
      <c r="E710" s="1264"/>
      <c r="F710" s="1264"/>
      <c r="G710" s="1264"/>
      <c r="H710" s="1291" t="s">
        <v>1193</v>
      </c>
      <c r="I710" s="1264"/>
      <c r="J710" s="1264"/>
      <c r="K710" s="1264"/>
      <c r="L710" s="1337" t="s">
        <v>705</v>
      </c>
      <c r="M710" s="1337" t="s">
        <v>714</v>
      </c>
      <c r="N710" s="1264"/>
      <c r="O710" s="1264"/>
      <c r="P710" s="1264"/>
      <c r="Q710" s="1264"/>
      <c r="R710" s="1336" t="s">
        <v>816</v>
      </c>
      <c r="S710" s="1336">
        <v>0</v>
      </c>
      <c r="T710" s="1291" t="s">
        <v>238</v>
      </c>
      <c r="U710" s="1336" t="s">
        <v>1655</v>
      </c>
      <c r="V710" s="1342" t="s">
        <v>858</v>
      </c>
      <c r="W710" s="1336">
        <v>0</v>
      </c>
      <c r="X710" s="1336">
        <v>0</v>
      </c>
      <c r="Y710" s="1336">
        <v>0</v>
      </c>
      <c r="Z710" s="1264"/>
      <c r="AA710" s="1264"/>
      <c r="AB710" s="1264"/>
      <c r="AC710" s="1264"/>
      <c r="AD710" s="1264"/>
      <c r="AE710" s="1264"/>
      <c r="AF710" s="1264"/>
      <c r="AG710" s="1264"/>
      <c r="AH710" s="1264"/>
      <c r="AI710" s="1264"/>
      <c r="AJ710" s="1264"/>
      <c r="AK710" s="1264"/>
      <c r="AL710" s="1264"/>
      <c r="AM710" s="1264"/>
      <c r="AN710" s="1264"/>
      <c r="AO710" s="1264"/>
      <c r="AP710" s="1264"/>
      <c r="AQ710" s="1337" t="s">
        <v>204</v>
      </c>
      <c r="AR710" s="1337">
        <v>2007</v>
      </c>
      <c r="AS710" s="1264"/>
      <c r="AT710" s="1264"/>
      <c r="AU710" s="1264"/>
      <c r="AV710" s="1338">
        <v>717793820.97036767</v>
      </c>
      <c r="AW710" s="1291" t="s">
        <v>123</v>
      </c>
      <c r="AX710" s="1291"/>
      <c r="AY710" s="1291" t="s">
        <v>1607</v>
      </c>
      <c r="AZ710" s="1291" t="s">
        <v>1193</v>
      </c>
      <c r="BA710" s="1392"/>
      <c r="BB710" s="1375"/>
      <c r="BC710" s="1291"/>
      <c r="BD710" s="1291"/>
      <c r="BE710" s="1287"/>
      <c r="BF710" s="1287"/>
      <c r="BG710" s="1287"/>
      <c r="BH710" s="1287"/>
      <c r="BI710" s="1287"/>
      <c r="BJ710" s="1287"/>
      <c r="BK710" s="1287"/>
      <c r="BL710" s="1287"/>
      <c r="BM710" s="1287"/>
      <c r="BN710" s="1287"/>
      <c r="BO710" s="1287"/>
      <c r="BP710" s="1287"/>
      <c r="BQ710" s="1287"/>
      <c r="BR710" s="1287"/>
      <c r="BS710" s="1287"/>
      <c r="BT710" s="1287"/>
      <c r="BU710" s="1287"/>
      <c r="BV710" s="1287"/>
      <c r="BW710" s="1287"/>
      <c r="BX710" s="1287"/>
      <c r="BY710" s="1287"/>
    </row>
    <row r="711" spans="1:77" s="1288" customFormat="1" ht="20.25" hidden="1" customHeight="1">
      <c r="A711" s="1380"/>
      <c r="B711" s="1283"/>
      <c r="C711" s="1335" t="s">
        <v>426</v>
      </c>
      <c r="D711" s="1264"/>
      <c r="E711" s="1264"/>
      <c r="F711" s="1264"/>
      <c r="G711" s="1264"/>
      <c r="H711" s="1291" t="s">
        <v>1193</v>
      </c>
      <c r="I711" s="1264"/>
      <c r="J711" s="1264"/>
      <c r="K711" s="1264"/>
      <c r="L711" s="1337" t="s">
        <v>706</v>
      </c>
      <c r="M711" s="1337" t="s">
        <v>714</v>
      </c>
      <c r="N711" s="1264"/>
      <c r="O711" s="1264"/>
      <c r="P711" s="1264"/>
      <c r="Q711" s="1264"/>
      <c r="R711" s="1336" t="s">
        <v>817</v>
      </c>
      <c r="S711" s="1336">
        <v>0</v>
      </c>
      <c r="T711" s="1291" t="s">
        <v>238</v>
      </c>
      <c r="U711" s="1336" t="s">
        <v>1656</v>
      </c>
      <c r="V711" s="1342" t="s">
        <v>859</v>
      </c>
      <c r="W711" s="1336">
        <v>0</v>
      </c>
      <c r="X711" s="1336">
        <v>0</v>
      </c>
      <c r="Y711" s="1336">
        <v>0</v>
      </c>
      <c r="Z711" s="1264"/>
      <c r="AA711" s="1264"/>
      <c r="AB711" s="1264"/>
      <c r="AC711" s="1264"/>
      <c r="AD711" s="1264"/>
      <c r="AE711" s="1264"/>
      <c r="AF711" s="1264"/>
      <c r="AG711" s="1264"/>
      <c r="AH711" s="1264"/>
      <c r="AI711" s="1264"/>
      <c r="AJ711" s="1264"/>
      <c r="AK711" s="1264"/>
      <c r="AL711" s="1264"/>
      <c r="AM711" s="1264"/>
      <c r="AN711" s="1264"/>
      <c r="AO711" s="1264"/>
      <c r="AP711" s="1264"/>
      <c r="AQ711" s="1337" t="s">
        <v>204</v>
      </c>
      <c r="AR711" s="1337">
        <v>2007</v>
      </c>
      <c r="AS711" s="1264"/>
      <c r="AT711" s="1264"/>
      <c r="AU711" s="1264"/>
      <c r="AV711" s="1338">
        <v>120301615.53147618</v>
      </c>
      <c r="AW711" s="1291" t="s">
        <v>123</v>
      </c>
      <c r="AX711" s="1291"/>
      <c r="AY711" s="1291" t="s">
        <v>1607</v>
      </c>
      <c r="AZ711" s="1291" t="s">
        <v>1193</v>
      </c>
      <c r="BA711" s="1392"/>
      <c r="BB711" s="1375"/>
      <c r="BC711" s="1291"/>
      <c r="BD711" s="1291"/>
      <c r="BE711" s="1287"/>
      <c r="BF711" s="1287"/>
      <c r="BG711" s="1287"/>
      <c r="BH711" s="1287"/>
      <c r="BI711" s="1287"/>
      <c r="BJ711" s="1287"/>
      <c r="BK711" s="1287"/>
      <c r="BL711" s="1287"/>
      <c r="BM711" s="1287"/>
      <c r="BN711" s="1287"/>
      <c r="BO711" s="1287"/>
      <c r="BP711" s="1287"/>
      <c r="BQ711" s="1287"/>
      <c r="BR711" s="1287"/>
      <c r="BS711" s="1287"/>
      <c r="BT711" s="1287"/>
      <c r="BU711" s="1287"/>
      <c r="BV711" s="1287"/>
      <c r="BW711" s="1287"/>
      <c r="BX711" s="1287"/>
      <c r="BY711" s="1287"/>
    </row>
    <row r="712" spans="1:77" s="1288" customFormat="1" ht="22.5" hidden="1" customHeight="1">
      <c r="A712" s="1380"/>
      <c r="B712" s="1283"/>
      <c r="C712" s="1335" t="s">
        <v>427</v>
      </c>
      <c r="D712" s="1264"/>
      <c r="E712" s="1264"/>
      <c r="F712" s="1264"/>
      <c r="G712" s="1264"/>
      <c r="H712" s="1291" t="s">
        <v>1193</v>
      </c>
      <c r="I712" s="1264"/>
      <c r="J712" s="1264"/>
      <c r="K712" s="1264"/>
      <c r="L712" s="1337" t="s">
        <v>707</v>
      </c>
      <c r="M712" s="1337" t="s">
        <v>714</v>
      </c>
      <c r="N712" s="1264"/>
      <c r="O712" s="1264"/>
      <c r="P712" s="1264"/>
      <c r="Q712" s="1264"/>
      <c r="R712" s="1336" t="s">
        <v>1662</v>
      </c>
      <c r="S712" s="1336">
        <v>0</v>
      </c>
      <c r="T712" s="1291" t="s">
        <v>238</v>
      </c>
      <c r="U712" s="1336" t="s">
        <v>1656</v>
      </c>
      <c r="V712" s="1342" t="s">
        <v>860</v>
      </c>
      <c r="W712" s="1336">
        <v>0</v>
      </c>
      <c r="X712" s="1336">
        <v>0</v>
      </c>
      <c r="Y712" s="1336">
        <v>0</v>
      </c>
      <c r="Z712" s="1264"/>
      <c r="AA712" s="1264"/>
      <c r="AB712" s="1264"/>
      <c r="AC712" s="1264"/>
      <c r="AD712" s="1264"/>
      <c r="AE712" s="1264"/>
      <c r="AF712" s="1264"/>
      <c r="AG712" s="1264"/>
      <c r="AH712" s="1264"/>
      <c r="AI712" s="1264"/>
      <c r="AJ712" s="1264"/>
      <c r="AK712" s="1264"/>
      <c r="AL712" s="1264"/>
      <c r="AM712" s="1264"/>
      <c r="AN712" s="1264"/>
      <c r="AO712" s="1264"/>
      <c r="AP712" s="1264"/>
      <c r="AQ712" s="1337" t="s">
        <v>204</v>
      </c>
      <c r="AR712" s="1337">
        <v>2007</v>
      </c>
      <c r="AS712" s="1264"/>
      <c r="AT712" s="1264"/>
      <c r="AU712" s="1264"/>
      <c r="AV712" s="1338">
        <v>180455393.51893553</v>
      </c>
      <c r="AW712" s="1291" t="s">
        <v>123</v>
      </c>
      <c r="AX712" s="1291"/>
      <c r="AY712" s="1291" t="s">
        <v>1607</v>
      </c>
      <c r="AZ712" s="1291" t="s">
        <v>1193</v>
      </c>
      <c r="BA712" s="1392"/>
      <c r="BB712" s="1375"/>
      <c r="BC712" s="1291"/>
      <c r="BD712" s="1291"/>
      <c r="BE712" s="1287"/>
      <c r="BF712" s="1287"/>
      <c r="BG712" s="1287"/>
      <c r="BH712" s="1287"/>
      <c r="BI712" s="1287"/>
      <c r="BJ712" s="1287"/>
      <c r="BK712" s="1287"/>
      <c r="BL712" s="1287"/>
      <c r="BM712" s="1287"/>
      <c r="BN712" s="1287"/>
      <c r="BO712" s="1287"/>
      <c r="BP712" s="1287"/>
      <c r="BQ712" s="1287"/>
      <c r="BR712" s="1287"/>
      <c r="BS712" s="1287"/>
      <c r="BT712" s="1287"/>
      <c r="BU712" s="1287"/>
      <c r="BV712" s="1287"/>
      <c r="BW712" s="1287"/>
      <c r="BX712" s="1287"/>
      <c r="BY712" s="1287"/>
    </row>
    <row r="713" spans="1:77" s="1288" customFormat="1" ht="45" hidden="1">
      <c r="A713" s="1380"/>
      <c r="B713" s="1283"/>
      <c r="C713" s="1335" t="s">
        <v>428</v>
      </c>
      <c r="D713" s="1264"/>
      <c r="E713" s="1264"/>
      <c r="F713" s="1264"/>
      <c r="G713" s="1264"/>
      <c r="H713" s="1291" t="s">
        <v>1193</v>
      </c>
      <c r="I713" s="1264"/>
      <c r="J713" s="1264"/>
      <c r="K713" s="1264"/>
      <c r="L713" s="1337" t="s">
        <v>708</v>
      </c>
      <c r="M713" s="1399" t="s">
        <v>714</v>
      </c>
      <c r="N713" s="1308"/>
      <c r="O713" s="1308"/>
      <c r="P713" s="1308"/>
      <c r="Q713" s="1308"/>
      <c r="R713" s="1353" t="s">
        <v>818</v>
      </c>
      <c r="S713" s="1353">
        <v>0</v>
      </c>
      <c r="T713" s="1308" t="s">
        <v>225</v>
      </c>
      <c r="U713" s="1353" t="s">
        <v>1654</v>
      </c>
      <c r="V713" s="1365" t="s">
        <v>861</v>
      </c>
      <c r="W713" s="1336">
        <v>0</v>
      </c>
      <c r="X713" s="1336">
        <v>0</v>
      </c>
      <c r="Y713" s="1336">
        <v>0</v>
      </c>
      <c r="Z713" s="1264"/>
      <c r="AA713" s="1264"/>
      <c r="AB713" s="1264"/>
      <c r="AC713" s="1264"/>
      <c r="AD713" s="1264"/>
      <c r="AE713" s="1264"/>
      <c r="AF713" s="1264"/>
      <c r="AG713" s="1264"/>
      <c r="AH713" s="1264"/>
      <c r="AI713" s="1264"/>
      <c r="AJ713" s="1264"/>
      <c r="AK713" s="1264"/>
      <c r="AL713" s="1264"/>
      <c r="AM713" s="1264"/>
      <c r="AN713" s="1264"/>
      <c r="AO713" s="1264"/>
      <c r="AP713" s="1264"/>
      <c r="AQ713" s="1337" t="s">
        <v>204</v>
      </c>
      <c r="AR713" s="1337">
        <v>2007</v>
      </c>
      <c r="AS713" s="1264"/>
      <c r="AT713" s="1264"/>
      <c r="AU713" s="1264"/>
      <c r="AV713" s="1338">
        <v>29037033.243438534</v>
      </c>
      <c r="AW713" s="1291" t="s">
        <v>123</v>
      </c>
      <c r="AX713" s="1291"/>
      <c r="AY713" s="1291" t="s">
        <v>1607</v>
      </c>
      <c r="AZ713" s="1291" t="s">
        <v>1193</v>
      </c>
      <c r="BA713" s="1392"/>
      <c r="BB713" s="1375"/>
      <c r="BC713" s="1291"/>
      <c r="BD713" s="1291"/>
      <c r="BE713" s="1287"/>
      <c r="BF713" s="1287"/>
      <c r="BG713" s="1287"/>
      <c r="BH713" s="1287"/>
      <c r="BI713" s="1287"/>
      <c r="BJ713" s="1287"/>
      <c r="BK713" s="1287"/>
      <c r="BL713" s="1287"/>
      <c r="BM713" s="1287"/>
      <c r="BN713" s="1287"/>
      <c r="BO713" s="1287"/>
      <c r="BP713" s="1287"/>
      <c r="BQ713" s="1287"/>
      <c r="BR713" s="1287"/>
      <c r="BS713" s="1287"/>
      <c r="BT713" s="1287"/>
      <c r="BU713" s="1287"/>
      <c r="BV713" s="1287"/>
      <c r="BW713" s="1287"/>
      <c r="BX713" s="1287"/>
      <c r="BY713" s="1287"/>
    </row>
    <row r="714" spans="1:77" s="1288" customFormat="1" ht="45" hidden="1">
      <c r="A714" s="1380"/>
      <c r="B714" s="1283"/>
      <c r="C714" s="1335" t="s">
        <v>429</v>
      </c>
      <c r="D714" s="1264"/>
      <c r="E714" s="1264"/>
      <c r="F714" s="1264"/>
      <c r="G714" s="1264"/>
      <c r="H714" s="1291" t="s">
        <v>1193</v>
      </c>
      <c r="I714" s="1264"/>
      <c r="J714" s="1264"/>
      <c r="K714" s="1264"/>
      <c r="L714" s="1337" t="s">
        <v>709</v>
      </c>
      <c r="M714" s="1399" t="s">
        <v>714</v>
      </c>
      <c r="N714" s="1308"/>
      <c r="O714" s="1308"/>
      <c r="P714" s="1308"/>
      <c r="Q714" s="1308"/>
      <c r="R714" s="1353" t="s">
        <v>833</v>
      </c>
      <c r="S714" s="1353">
        <v>0</v>
      </c>
      <c r="T714" s="1308" t="s">
        <v>225</v>
      </c>
      <c r="U714" s="1353" t="s">
        <v>1654</v>
      </c>
      <c r="V714" s="1365"/>
      <c r="W714" s="1336">
        <v>0</v>
      </c>
      <c r="X714" s="1336">
        <v>0</v>
      </c>
      <c r="Y714" s="1336">
        <v>0</v>
      </c>
      <c r="Z714" s="1264"/>
      <c r="AA714" s="1264"/>
      <c r="AB714" s="1264"/>
      <c r="AC714" s="1264"/>
      <c r="AD714" s="1264"/>
      <c r="AE714" s="1264"/>
      <c r="AF714" s="1264"/>
      <c r="AG714" s="1264"/>
      <c r="AH714" s="1264"/>
      <c r="AI714" s="1264"/>
      <c r="AJ714" s="1264"/>
      <c r="AK714" s="1264"/>
      <c r="AL714" s="1264"/>
      <c r="AM714" s="1264"/>
      <c r="AN714" s="1264"/>
      <c r="AO714" s="1264"/>
      <c r="AP714" s="1264"/>
      <c r="AQ714" s="1337" t="s">
        <v>204</v>
      </c>
      <c r="AR714" s="1337">
        <v>2007</v>
      </c>
      <c r="AS714" s="1264"/>
      <c r="AT714" s="1264"/>
      <c r="AU714" s="1264"/>
      <c r="AV714" s="1338">
        <v>8403363.2143839058</v>
      </c>
      <c r="AW714" s="1291" t="s">
        <v>123</v>
      </c>
      <c r="AX714" s="1291"/>
      <c r="AY714" s="1291" t="s">
        <v>1607</v>
      </c>
      <c r="AZ714" s="1291" t="s">
        <v>1193</v>
      </c>
      <c r="BA714" s="1392"/>
      <c r="BB714" s="1375"/>
      <c r="BC714" s="1291"/>
      <c r="BD714" s="1291"/>
      <c r="BE714" s="1287"/>
      <c r="BF714" s="1287"/>
      <c r="BG714" s="1287"/>
      <c r="BH714" s="1287"/>
      <c r="BI714" s="1287"/>
      <c r="BJ714" s="1287"/>
      <c r="BK714" s="1287"/>
      <c r="BL714" s="1287"/>
      <c r="BM714" s="1287"/>
      <c r="BN714" s="1287"/>
      <c r="BO714" s="1287"/>
      <c r="BP714" s="1287"/>
      <c r="BQ714" s="1287"/>
      <c r="BR714" s="1287"/>
      <c r="BS714" s="1287"/>
      <c r="BT714" s="1287"/>
      <c r="BU714" s="1287"/>
      <c r="BV714" s="1287"/>
      <c r="BW714" s="1287"/>
      <c r="BX714" s="1287"/>
      <c r="BY714" s="1287"/>
    </row>
    <row r="715" spans="1:77" s="1288" customFormat="1" ht="30" hidden="1">
      <c r="A715" s="1380"/>
      <c r="B715" s="1283"/>
      <c r="C715" s="1335" t="s">
        <v>430</v>
      </c>
      <c r="D715" s="1264"/>
      <c r="E715" s="1264"/>
      <c r="F715" s="1264"/>
      <c r="G715" s="1264"/>
      <c r="H715" s="1291" t="s">
        <v>1193</v>
      </c>
      <c r="I715" s="1264"/>
      <c r="J715" s="1264"/>
      <c r="K715" s="1264"/>
      <c r="L715" s="1337" t="s">
        <v>710</v>
      </c>
      <c r="M715" s="1400" t="s">
        <v>715</v>
      </c>
      <c r="N715" s="1308"/>
      <c r="O715" s="1308"/>
      <c r="P715" s="1308"/>
      <c r="Q715" s="1308"/>
      <c r="R715" s="1353" t="s">
        <v>819</v>
      </c>
      <c r="S715" s="1353">
        <v>0</v>
      </c>
      <c r="T715" s="1354" t="s">
        <v>223</v>
      </c>
      <c r="U715" s="1353" t="s">
        <v>1653</v>
      </c>
      <c r="V715" s="1365" t="s">
        <v>862</v>
      </c>
      <c r="W715" s="1336">
        <v>0</v>
      </c>
      <c r="X715" s="1336">
        <v>0</v>
      </c>
      <c r="Y715" s="1336">
        <v>0</v>
      </c>
      <c r="Z715" s="1264"/>
      <c r="AA715" s="1264"/>
      <c r="AB715" s="1264"/>
      <c r="AC715" s="1264"/>
      <c r="AD715" s="1264"/>
      <c r="AE715" s="1264"/>
      <c r="AF715" s="1264"/>
      <c r="AG715" s="1264"/>
      <c r="AH715" s="1264"/>
      <c r="AI715" s="1264"/>
      <c r="AJ715" s="1264"/>
      <c r="AK715" s="1264"/>
      <c r="AL715" s="1264"/>
      <c r="AM715" s="1264"/>
      <c r="AN715" s="1264"/>
      <c r="AO715" s="1264"/>
      <c r="AP715" s="1264"/>
      <c r="AQ715" s="1337" t="s">
        <v>204</v>
      </c>
      <c r="AR715" s="1337">
        <v>2007</v>
      </c>
      <c r="AS715" s="1264"/>
      <c r="AT715" s="1264"/>
      <c r="AU715" s="1264"/>
      <c r="AV715" s="1338">
        <v>73712307.028248191</v>
      </c>
      <c r="AW715" s="1291" t="s">
        <v>123</v>
      </c>
      <c r="AX715" s="1291"/>
      <c r="AY715" s="1291" t="s">
        <v>1607</v>
      </c>
      <c r="AZ715" s="1291" t="s">
        <v>1193</v>
      </c>
      <c r="BA715" s="1392"/>
      <c r="BB715" s="1375"/>
      <c r="BC715" s="1291"/>
      <c r="BD715" s="1291"/>
      <c r="BE715" s="1287"/>
      <c r="BF715" s="1287"/>
      <c r="BG715" s="1287"/>
      <c r="BH715" s="1287"/>
      <c r="BI715" s="1287"/>
      <c r="BJ715" s="1287"/>
      <c r="BK715" s="1287"/>
      <c r="BL715" s="1287"/>
      <c r="BM715" s="1287"/>
      <c r="BN715" s="1287"/>
      <c r="BO715" s="1287"/>
      <c r="BP715" s="1287"/>
      <c r="BQ715" s="1287"/>
      <c r="BR715" s="1287"/>
      <c r="BS715" s="1287"/>
      <c r="BT715" s="1287"/>
      <c r="BU715" s="1287"/>
      <c r="BV715" s="1287"/>
      <c r="BW715" s="1287"/>
      <c r="BX715" s="1287"/>
      <c r="BY715" s="1287"/>
    </row>
    <row r="716" spans="1:77" s="1288" customFormat="1" ht="30" hidden="1">
      <c r="A716" s="1380"/>
      <c r="B716" s="1283"/>
      <c r="C716" s="1335" t="s">
        <v>431</v>
      </c>
      <c r="D716" s="1264"/>
      <c r="E716" s="1264"/>
      <c r="F716" s="1264"/>
      <c r="G716" s="1264"/>
      <c r="H716" s="1291" t="s">
        <v>1193</v>
      </c>
      <c r="I716" s="1264"/>
      <c r="J716" s="1264"/>
      <c r="K716" s="1264"/>
      <c r="L716" s="1337" t="s">
        <v>711</v>
      </c>
      <c r="M716" s="1400" t="s">
        <v>713</v>
      </c>
      <c r="N716" s="1308"/>
      <c r="O716" s="1308"/>
      <c r="P716" s="1308"/>
      <c r="Q716" s="1308"/>
      <c r="R716" s="1353" t="s">
        <v>819</v>
      </c>
      <c r="S716" s="1353">
        <v>0</v>
      </c>
      <c r="T716" s="1354" t="s">
        <v>223</v>
      </c>
      <c r="U716" s="1353" t="s">
        <v>1653</v>
      </c>
      <c r="V716" s="1365" t="s">
        <v>863</v>
      </c>
      <c r="W716" s="1336">
        <v>0</v>
      </c>
      <c r="X716" s="1336">
        <v>0</v>
      </c>
      <c r="Y716" s="1336">
        <v>0</v>
      </c>
      <c r="Z716" s="1264"/>
      <c r="AA716" s="1264"/>
      <c r="AB716" s="1264"/>
      <c r="AC716" s="1264"/>
      <c r="AD716" s="1264"/>
      <c r="AE716" s="1264"/>
      <c r="AF716" s="1264"/>
      <c r="AG716" s="1264"/>
      <c r="AH716" s="1264"/>
      <c r="AI716" s="1264"/>
      <c r="AJ716" s="1264"/>
      <c r="AK716" s="1264"/>
      <c r="AL716" s="1264"/>
      <c r="AM716" s="1264"/>
      <c r="AN716" s="1264"/>
      <c r="AO716" s="1264"/>
      <c r="AP716" s="1264"/>
      <c r="AQ716" s="1337" t="s">
        <v>204</v>
      </c>
      <c r="AR716" s="1337">
        <v>2007</v>
      </c>
      <c r="AS716" s="1264"/>
      <c r="AT716" s="1264"/>
      <c r="AU716" s="1264"/>
      <c r="AV716" s="1338">
        <v>11010978.369434575</v>
      </c>
      <c r="AW716" s="1291" t="s">
        <v>123</v>
      </c>
      <c r="AX716" s="1291"/>
      <c r="AY716" s="1291" t="s">
        <v>1607</v>
      </c>
      <c r="AZ716" s="1291" t="s">
        <v>1193</v>
      </c>
      <c r="BA716" s="1392"/>
      <c r="BB716" s="1375"/>
      <c r="BC716" s="1291"/>
      <c r="BD716" s="1291"/>
      <c r="BE716" s="1287"/>
      <c r="BF716" s="1287"/>
      <c r="BG716" s="1287"/>
      <c r="BH716" s="1287"/>
      <c r="BI716" s="1287"/>
      <c r="BJ716" s="1287"/>
      <c r="BK716" s="1287"/>
      <c r="BL716" s="1287"/>
      <c r="BM716" s="1287"/>
      <c r="BN716" s="1287"/>
      <c r="BO716" s="1287"/>
      <c r="BP716" s="1287"/>
      <c r="BQ716" s="1287"/>
      <c r="BR716" s="1287"/>
      <c r="BS716" s="1287"/>
      <c r="BT716" s="1287"/>
      <c r="BU716" s="1287"/>
      <c r="BV716" s="1287"/>
      <c r="BW716" s="1287"/>
      <c r="BX716" s="1287"/>
      <c r="BY716" s="1287"/>
    </row>
    <row r="717" spans="1:77" s="1288" customFormat="1" ht="22.5" hidden="1" customHeight="1">
      <c r="A717" s="1380"/>
      <c r="B717" s="1283"/>
      <c r="C717" s="1335" t="s">
        <v>432</v>
      </c>
      <c r="D717" s="1264"/>
      <c r="E717" s="1264"/>
      <c r="F717" s="1264"/>
      <c r="G717" s="1264"/>
      <c r="H717" s="1291" t="s">
        <v>1193</v>
      </c>
      <c r="I717" s="1264"/>
      <c r="J717" s="1264"/>
      <c r="K717" s="1264"/>
      <c r="L717" s="1337"/>
      <c r="M717" s="1400" t="s">
        <v>713</v>
      </c>
      <c r="N717" s="1264"/>
      <c r="O717" s="1264"/>
      <c r="P717" s="1264"/>
      <c r="Q717" s="1264"/>
      <c r="R717" s="1353" t="s">
        <v>821</v>
      </c>
      <c r="S717" s="1353">
        <v>0</v>
      </c>
      <c r="T717" s="1354" t="s">
        <v>223</v>
      </c>
      <c r="U717" s="1353" t="s">
        <v>1657</v>
      </c>
      <c r="V717" s="1342" t="s">
        <v>864</v>
      </c>
      <c r="W717" s="1336">
        <v>0</v>
      </c>
      <c r="X717" s="1336">
        <v>0</v>
      </c>
      <c r="Y717" s="1336">
        <v>0</v>
      </c>
      <c r="Z717" s="1264"/>
      <c r="AA717" s="1264"/>
      <c r="AB717" s="1264"/>
      <c r="AC717" s="1264"/>
      <c r="AD717" s="1264"/>
      <c r="AE717" s="1264"/>
      <c r="AF717" s="1264"/>
      <c r="AG717" s="1264"/>
      <c r="AH717" s="1264"/>
      <c r="AI717" s="1264"/>
      <c r="AJ717" s="1264"/>
      <c r="AK717" s="1264"/>
      <c r="AL717" s="1264"/>
      <c r="AM717" s="1264"/>
      <c r="AN717" s="1264"/>
      <c r="AO717" s="1264"/>
      <c r="AP717" s="1264"/>
      <c r="AQ717" s="1337" t="s">
        <v>204</v>
      </c>
      <c r="AR717" s="1337">
        <v>2007</v>
      </c>
      <c r="AS717" s="1264"/>
      <c r="AT717" s="1264"/>
      <c r="AU717" s="1264"/>
      <c r="AV717" s="1338">
        <v>5397779.1878546495</v>
      </c>
      <c r="AW717" s="1291" t="s">
        <v>123</v>
      </c>
      <c r="AX717" s="1291"/>
      <c r="AY717" s="1291" t="s">
        <v>1607</v>
      </c>
      <c r="AZ717" s="1291" t="s">
        <v>1193</v>
      </c>
      <c r="BA717" s="1392"/>
      <c r="BB717" s="1375"/>
      <c r="BC717" s="1291"/>
      <c r="BD717" s="1291"/>
      <c r="BE717" s="1287"/>
      <c r="BF717" s="1287"/>
      <c r="BG717" s="1287"/>
      <c r="BH717" s="1287"/>
      <c r="BI717" s="1287"/>
      <c r="BJ717" s="1287"/>
      <c r="BK717" s="1287"/>
      <c r="BL717" s="1287"/>
      <c r="BM717" s="1287"/>
      <c r="BN717" s="1287"/>
      <c r="BO717" s="1287"/>
      <c r="BP717" s="1287"/>
      <c r="BQ717" s="1287"/>
      <c r="BR717" s="1287"/>
      <c r="BS717" s="1287"/>
      <c r="BT717" s="1287"/>
      <c r="BU717" s="1287"/>
      <c r="BV717" s="1287"/>
      <c r="BW717" s="1287"/>
      <c r="BX717" s="1287"/>
      <c r="BY717" s="1287"/>
    </row>
    <row r="718" spans="1:77" s="1288" customFormat="1" ht="21.75" hidden="1" customHeight="1">
      <c r="A718" s="1380"/>
      <c r="B718" s="1283"/>
      <c r="C718" s="1335" t="s">
        <v>433</v>
      </c>
      <c r="D718" s="1264"/>
      <c r="E718" s="1264"/>
      <c r="F718" s="1264"/>
      <c r="G718" s="1264"/>
      <c r="H718" s="1291" t="s">
        <v>1193</v>
      </c>
      <c r="I718" s="1264"/>
      <c r="J718" s="1264"/>
      <c r="K718" s="1264"/>
      <c r="L718" s="1337"/>
      <c r="M718" s="1399" t="s">
        <v>712</v>
      </c>
      <c r="N718" s="1264"/>
      <c r="O718" s="1264"/>
      <c r="P718" s="1264"/>
      <c r="Q718" s="1264"/>
      <c r="R718" s="1353" t="s">
        <v>1669</v>
      </c>
      <c r="S718" s="1353">
        <v>0</v>
      </c>
      <c r="T718" s="1354" t="s">
        <v>223</v>
      </c>
      <c r="U718" s="1353" t="s">
        <v>1658</v>
      </c>
      <c r="V718" s="1342" t="s">
        <v>865</v>
      </c>
      <c r="W718" s="1336">
        <v>0</v>
      </c>
      <c r="X718" s="1336">
        <v>0</v>
      </c>
      <c r="Y718" s="1336">
        <v>0</v>
      </c>
      <c r="Z718" s="1264"/>
      <c r="AA718" s="1264"/>
      <c r="AB718" s="1264"/>
      <c r="AC718" s="1264"/>
      <c r="AD718" s="1264"/>
      <c r="AE718" s="1264"/>
      <c r="AF718" s="1264"/>
      <c r="AG718" s="1264"/>
      <c r="AH718" s="1264"/>
      <c r="AI718" s="1264"/>
      <c r="AJ718" s="1264"/>
      <c r="AK718" s="1264"/>
      <c r="AL718" s="1264"/>
      <c r="AM718" s="1264"/>
      <c r="AN718" s="1264"/>
      <c r="AO718" s="1264"/>
      <c r="AP718" s="1264"/>
      <c r="AQ718" s="1337" t="s">
        <v>204</v>
      </c>
      <c r="AR718" s="1337">
        <v>2007</v>
      </c>
      <c r="AS718" s="1264"/>
      <c r="AT718" s="1264"/>
      <c r="AU718" s="1264"/>
      <c r="AV718" s="1338">
        <v>9890577.8440914899</v>
      </c>
      <c r="AW718" s="1291" t="s">
        <v>123</v>
      </c>
      <c r="AX718" s="1291"/>
      <c r="AY718" s="1291" t="s">
        <v>1607</v>
      </c>
      <c r="AZ718" s="1291" t="s">
        <v>1193</v>
      </c>
      <c r="BA718" s="1392"/>
      <c r="BB718" s="1375"/>
      <c r="BC718" s="1291"/>
      <c r="BD718" s="1291"/>
      <c r="BE718" s="1287"/>
      <c r="BF718" s="1287"/>
      <c r="BG718" s="1287"/>
      <c r="BH718" s="1287"/>
      <c r="BI718" s="1287"/>
      <c r="BJ718" s="1287"/>
      <c r="BK718" s="1287"/>
      <c r="BL718" s="1287"/>
      <c r="BM718" s="1287"/>
      <c r="BN718" s="1287"/>
      <c r="BO718" s="1287"/>
      <c r="BP718" s="1287"/>
      <c r="BQ718" s="1287"/>
      <c r="BR718" s="1287"/>
      <c r="BS718" s="1287"/>
      <c r="BT718" s="1287"/>
      <c r="BU718" s="1287"/>
      <c r="BV718" s="1287"/>
      <c r="BW718" s="1287"/>
      <c r="BX718" s="1287"/>
      <c r="BY718" s="1287"/>
    </row>
    <row r="719" spans="1:77" s="1288" customFormat="1" ht="45" hidden="1">
      <c r="A719" s="1380"/>
      <c r="B719" s="1283"/>
      <c r="C719" s="1335" t="s">
        <v>434</v>
      </c>
      <c r="D719" s="1264"/>
      <c r="E719" s="1264"/>
      <c r="F719" s="1264"/>
      <c r="G719" s="1264"/>
      <c r="H719" s="1291" t="s">
        <v>1193</v>
      </c>
      <c r="I719" s="1264"/>
      <c r="J719" s="1264"/>
      <c r="K719" s="1264"/>
      <c r="L719" s="1337"/>
      <c r="M719" s="1399" t="s">
        <v>714</v>
      </c>
      <c r="N719" s="1264"/>
      <c r="O719" s="1264"/>
      <c r="P719" s="1264"/>
      <c r="Q719" s="1264"/>
      <c r="R719" s="1353" t="s">
        <v>1663</v>
      </c>
      <c r="S719" s="1353">
        <v>0</v>
      </c>
      <c r="T719" s="1308" t="s">
        <v>1581</v>
      </c>
      <c r="U719" s="1353" t="s">
        <v>1654</v>
      </c>
      <c r="V719" s="1342" t="s">
        <v>866</v>
      </c>
      <c r="W719" s="1336">
        <v>0</v>
      </c>
      <c r="X719" s="1336">
        <v>0</v>
      </c>
      <c r="Y719" s="1336">
        <v>0</v>
      </c>
      <c r="Z719" s="1264"/>
      <c r="AA719" s="1264"/>
      <c r="AB719" s="1264"/>
      <c r="AC719" s="1264"/>
      <c r="AD719" s="1264"/>
      <c r="AE719" s="1264"/>
      <c r="AF719" s="1264"/>
      <c r="AG719" s="1264"/>
      <c r="AH719" s="1264"/>
      <c r="AI719" s="1264"/>
      <c r="AJ719" s="1264"/>
      <c r="AK719" s="1264"/>
      <c r="AL719" s="1264"/>
      <c r="AM719" s="1264"/>
      <c r="AN719" s="1264"/>
      <c r="AO719" s="1264"/>
      <c r="AP719" s="1264"/>
      <c r="AQ719" s="1337" t="s">
        <v>204</v>
      </c>
      <c r="AR719" s="1337">
        <v>2007</v>
      </c>
      <c r="AS719" s="1264"/>
      <c r="AT719" s="1264"/>
      <c r="AU719" s="1264"/>
      <c r="AV719" s="1338">
        <v>4411769.3299639178</v>
      </c>
      <c r="AW719" s="1291" t="s">
        <v>123</v>
      </c>
      <c r="AX719" s="1291"/>
      <c r="AY719" s="1291" t="s">
        <v>1607</v>
      </c>
      <c r="AZ719" s="1291" t="s">
        <v>1193</v>
      </c>
      <c r="BA719" s="1392"/>
      <c r="BB719" s="1375"/>
      <c r="BC719" s="1291"/>
      <c r="BD719" s="1291"/>
      <c r="BE719" s="1287"/>
      <c r="BF719" s="1287"/>
      <c r="BG719" s="1287"/>
      <c r="BH719" s="1287"/>
      <c r="BI719" s="1287"/>
      <c r="BJ719" s="1287"/>
      <c r="BK719" s="1287"/>
      <c r="BL719" s="1287"/>
      <c r="BM719" s="1287"/>
      <c r="BN719" s="1287"/>
      <c r="BO719" s="1287"/>
      <c r="BP719" s="1287"/>
      <c r="BQ719" s="1287"/>
      <c r="BR719" s="1287"/>
      <c r="BS719" s="1287"/>
      <c r="BT719" s="1287"/>
      <c r="BU719" s="1287"/>
      <c r="BV719" s="1287"/>
      <c r="BW719" s="1287"/>
      <c r="BX719" s="1287"/>
      <c r="BY719" s="1287"/>
    </row>
    <row r="720" spans="1:77" s="1257" customFormat="1" ht="45" hidden="1">
      <c r="A720" s="1380"/>
      <c r="B720" s="1273"/>
      <c r="C720" s="1330" t="s">
        <v>435</v>
      </c>
      <c r="D720" s="1262"/>
      <c r="E720" s="1262"/>
      <c r="F720" s="1262"/>
      <c r="G720" s="1262"/>
      <c r="H720" s="1270" t="s">
        <v>1193</v>
      </c>
      <c r="I720" s="1262"/>
      <c r="J720" s="1262"/>
      <c r="K720" s="1262"/>
      <c r="L720" s="1331"/>
      <c r="M720" s="1401" t="s">
        <v>714</v>
      </c>
      <c r="N720" s="1262"/>
      <c r="O720" s="1262"/>
      <c r="P720" s="1262"/>
      <c r="Q720" s="1262"/>
      <c r="R720" s="1355" t="s">
        <v>1664</v>
      </c>
      <c r="S720" s="1355">
        <v>0</v>
      </c>
      <c r="T720" s="1309" t="s">
        <v>225</v>
      </c>
      <c r="U720" s="1355" t="s">
        <v>1659</v>
      </c>
      <c r="V720" s="1333" t="s">
        <v>867</v>
      </c>
      <c r="W720" s="1332">
        <v>0</v>
      </c>
      <c r="X720" s="1332">
        <v>0</v>
      </c>
      <c r="Y720" s="1332">
        <v>0</v>
      </c>
      <c r="Z720" s="1262"/>
      <c r="AA720" s="1262"/>
      <c r="AB720" s="1262"/>
      <c r="AC720" s="1262"/>
      <c r="AD720" s="1262"/>
      <c r="AE720" s="1262"/>
      <c r="AF720" s="1262"/>
      <c r="AG720" s="1262"/>
      <c r="AH720" s="1262"/>
      <c r="AI720" s="1262"/>
      <c r="AJ720" s="1262"/>
      <c r="AK720" s="1262"/>
      <c r="AL720" s="1262"/>
      <c r="AM720" s="1262"/>
      <c r="AN720" s="1262"/>
      <c r="AO720" s="1262"/>
      <c r="AP720" s="1262"/>
      <c r="AQ720" s="1331" t="s">
        <v>204</v>
      </c>
      <c r="AR720" s="1331">
        <v>2007</v>
      </c>
      <c r="AS720" s="1262"/>
      <c r="AT720" s="1262"/>
      <c r="AU720" s="1262"/>
      <c r="AV720" s="1334">
        <v>28711752.573911995</v>
      </c>
      <c r="AW720" s="1270" t="s">
        <v>123</v>
      </c>
      <c r="AX720" s="1270"/>
      <c r="AY720" s="1270" t="s">
        <v>1607</v>
      </c>
      <c r="AZ720" s="1270" t="s">
        <v>1193</v>
      </c>
      <c r="BA720" s="1385"/>
      <c r="BB720" s="1374"/>
      <c r="BC720" s="1270"/>
      <c r="BD720" s="1270"/>
      <c r="BE720" s="1256"/>
      <c r="BF720" s="1256"/>
      <c r="BG720" s="1256"/>
      <c r="BH720" s="1256"/>
      <c r="BI720" s="1256"/>
      <c r="BJ720" s="1256"/>
      <c r="BK720" s="1256"/>
      <c r="BL720" s="1256"/>
      <c r="BM720" s="1256"/>
      <c r="BN720" s="1256"/>
      <c r="BO720" s="1256"/>
      <c r="BP720" s="1256"/>
      <c r="BQ720" s="1256"/>
      <c r="BR720" s="1256"/>
      <c r="BS720" s="1256"/>
      <c r="BT720" s="1256"/>
      <c r="BU720" s="1256"/>
      <c r="BV720" s="1256"/>
      <c r="BW720" s="1256"/>
      <c r="BX720" s="1256"/>
      <c r="BY720" s="1256"/>
    </row>
    <row r="721" spans="1:77" s="1257" customFormat="1" ht="30" hidden="1">
      <c r="A721" s="1380"/>
      <c r="B721" s="1273"/>
      <c r="C721" s="1330" t="s">
        <v>436</v>
      </c>
      <c r="D721" s="1262"/>
      <c r="E721" s="1262"/>
      <c r="F721" s="1262"/>
      <c r="G721" s="1262"/>
      <c r="H721" s="1270" t="s">
        <v>1193</v>
      </c>
      <c r="I721" s="1262"/>
      <c r="J721" s="1262"/>
      <c r="K721" s="1262"/>
      <c r="L721" s="1331"/>
      <c r="M721" s="1402" t="s">
        <v>712</v>
      </c>
      <c r="N721" s="1262"/>
      <c r="O721" s="1262"/>
      <c r="P721" s="1262"/>
      <c r="Q721" s="1262"/>
      <c r="R721" s="1355" t="s">
        <v>820</v>
      </c>
      <c r="S721" s="1355">
        <v>0</v>
      </c>
      <c r="T721" s="1309" t="s">
        <v>1584</v>
      </c>
      <c r="U721" s="1355" t="s">
        <v>1653</v>
      </c>
      <c r="V721" s="1333" t="s">
        <v>868</v>
      </c>
      <c r="W721" s="1332">
        <v>0</v>
      </c>
      <c r="X721" s="1332">
        <v>0</v>
      </c>
      <c r="Y721" s="1332">
        <v>0</v>
      </c>
      <c r="Z721" s="1262"/>
      <c r="AA721" s="1262"/>
      <c r="AB721" s="1262"/>
      <c r="AC721" s="1262"/>
      <c r="AD721" s="1262"/>
      <c r="AE721" s="1262"/>
      <c r="AF721" s="1262"/>
      <c r="AG721" s="1262"/>
      <c r="AH721" s="1262"/>
      <c r="AI721" s="1262"/>
      <c r="AJ721" s="1262"/>
      <c r="AK721" s="1262"/>
      <c r="AL721" s="1262"/>
      <c r="AM721" s="1262"/>
      <c r="AN721" s="1262"/>
      <c r="AO721" s="1262"/>
      <c r="AP721" s="1262"/>
      <c r="AQ721" s="1331" t="s">
        <v>204</v>
      </c>
      <c r="AR721" s="1331">
        <v>2007</v>
      </c>
      <c r="AS721" s="1262"/>
      <c r="AT721" s="1262"/>
      <c r="AU721" s="1262"/>
      <c r="AV721" s="1334">
        <v>715387122.38525295</v>
      </c>
      <c r="AW721" s="1270" t="s">
        <v>123</v>
      </c>
      <c r="AX721" s="1270"/>
      <c r="AY721" s="1270" t="s">
        <v>1607</v>
      </c>
      <c r="AZ721" s="1270" t="s">
        <v>1193</v>
      </c>
      <c r="BA721" s="1385"/>
      <c r="BB721" s="1374"/>
      <c r="BC721" s="1270"/>
      <c r="BD721" s="1270"/>
      <c r="BE721" s="1256"/>
      <c r="BF721" s="1256"/>
      <c r="BG721" s="1256"/>
      <c r="BH721" s="1256"/>
      <c r="BI721" s="1256"/>
      <c r="BJ721" s="1256"/>
      <c r="BK721" s="1256"/>
      <c r="BL721" s="1256"/>
      <c r="BM721" s="1256"/>
      <c r="BN721" s="1256"/>
      <c r="BO721" s="1256"/>
      <c r="BP721" s="1256"/>
      <c r="BQ721" s="1256"/>
      <c r="BR721" s="1256"/>
      <c r="BS721" s="1256"/>
      <c r="BT721" s="1256"/>
      <c r="BU721" s="1256"/>
      <c r="BV721" s="1256"/>
      <c r="BW721" s="1256"/>
      <c r="BX721" s="1256"/>
      <c r="BY721" s="1256"/>
    </row>
    <row r="722" spans="1:77" s="1257" customFormat="1" ht="30" hidden="1">
      <c r="A722" s="1380"/>
      <c r="B722" s="1273"/>
      <c r="C722" s="1330" t="s">
        <v>437</v>
      </c>
      <c r="D722" s="1262"/>
      <c r="E722" s="1262"/>
      <c r="F722" s="1262"/>
      <c r="G722" s="1262"/>
      <c r="H722" s="1270" t="s">
        <v>1193</v>
      </c>
      <c r="I722" s="1262"/>
      <c r="J722" s="1262"/>
      <c r="K722" s="1262"/>
      <c r="L722" s="1331"/>
      <c r="M722" s="1401" t="s">
        <v>713</v>
      </c>
      <c r="N722" s="1262"/>
      <c r="O722" s="1262"/>
      <c r="P722" s="1262"/>
      <c r="Q722" s="1262"/>
      <c r="R722" s="1355" t="s">
        <v>1665</v>
      </c>
      <c r="S722" s="1355">
        <v>0</v>
      </c>
      <c r="T722" s="1309" t="s">
        <v>1584</v>
      </c>
      <c r="U722" s="1355" t="s">
        <v>1653</v>
      </c>
      <c r="V722" s="1333" t="s">
        <v>868</v>
      </c>
      <c r="W722" s="1332">
        <v>0</v>
      </c>
      <c r="X722" s="1332">
        <v>0</v>
      </c>
      <c r="Y722" s="1332">
        <v>0</v>
      </c>
      <c r="Z722" s="1262"/>
      <c r="AA722" s="1262"/>
      <c r="AB722" s="1262"/>
      <c r="AC722" s="1262"/>
      <c r="AD722" s="1262"/>
      <c r="AE722" s="1262"/>
      <c r="AF722" s="1262"/>
      <c r="AG722" s="1262"/>
      <c r="AH722" s="1262"/>
      <c r="AI722" s="1262"/>
      <c r="AJ722" s="1262"/>
      <c r="AK722" s="1262"/>
      <c r="AL722" s="1262"/>
      <c r="AM722" s="1262"/>
      <c r="AN722" s="1262"/>
      <c r="AO722" s="1262"/>
      <c r="AP722" s="1262"/>
      <c r="AQ722" s="1331" t="s">
        <v>204</v>
      </c>
      <c r="AR722" s="1331">
        <v>2007</v>
      </c>
      <c r="AS722" s="1262"/>
      <c r="AT722" s="1262"/>
      <c r="AU722" s="1262"/>
      <c r="AV722" s="1334">
        <v>1270760643.4121666</v>
      </c>
      <c r="AW722" s="1270" t="s">
        <v>123</v>
      </c>
      <c r="AX722" s="1270"/>
      <c r="AY722" s="1270" t="s">
        <v>1607</v>
      </c>
      <c r="AZ722" s="1270" t="s">
        <v>1193</v>
      </c>
      <c r="BA722" s="1385"/>
      <c r="BB722" s="1374"/>
      <c r="BC722" s="1270"/>
      <c r="BD722" s="1270"/>
      <c r="BE722" s="1256"/>
      <c r="BF722" s="1256"/>
      <c r="BG722" s="1256"/>
      <c r="BH722" s="1256"/>
      <c r="BI722" s="1256"/>
      <c r="BJ722" s="1256"/>
      <c r="BK722" s="1256"/>
      <c r="BL722" s="1256"/>
      <c r="BM722" s="1256"/>
      <c r="BN722" s="1256"/>
      <c r="BO722" s="1256"/>
      <c r="BP722" s="1256"/>
      <c r="BQ722" s="1256"/>
      <c r="BR722" s="1256"/>
      <c r="BS722" s="1256"/>
      <c r="BT722" s="1256"/>
      <c r="BU722" s="1256"/>
      <c r="BV722" s="1256"/>
      <c r="BW722" s="1256"/>
      <c r="BX722" s="1256"/>
      <c r="BY722" s="1256"/>
    </row>
    <row r="723" spans="1:77" s="1257" customFormat="1" ht="30" hidden="1">
      <c r="A723" s="1380"/>
      <c r="B723" s="1273"/>
      <c r="C723" s="1330" t="s">
        <v>438</v>
      </c>
      <c r="D723" s="1262"/>
      <c r="E723" s="1262"/>
      <c r="F723" s="1262"/>
      <c r="G723" s="1262"/>
      <c r="H723" s="1270" t="s">
        <v>1193</v>
      </c>
      <c r="I723" s="1262"/>
      <c r="J723" s="1262"/>
      <c r="K723" s="1262"/>
      <c r="L723" s="1331"/>
      <c r="M723" s="1402" t="s">
        <v>716</v>
      </c>
      <c r="N723" s="1262"/>
      <c r="O723" s="1262"/>
      <c r="P723" s="1262"/>
      <c r="Q723" s="1262"/>
      <c r="R723" s="1355" t="s">
        <v>1666</v>
      </c>
      <c r="S723" s="1355">
        <v>0</v>
      </c>
      <c r="T723" s="1309" t="s">
        <v>1585</v>
      </c>
      <c r="U723" s="1355" t="s">
        <v>1660</v>
      </c>
      <c r="V723" s="1333"/>
      <c r="W723" s="1332">
        <v>0</v>
      </c>
      <c r="X723" s="1332">
        <v>0</v>
      </c>
      <c r="Y723" s="1332">
        <v>0</v>
      </c>
      <c r="Z723" s="1262"/>
      <c r="AA723" s="1262"/>
      <c r="AB723" s="1262"/>
      <c r="AC723" s="1262"/>
      <c r="AD723" s="1262"/>
      <c r="AE723" s="1262"/>
      <c r="AF723" s="1262"/>
      <c r="AG723" s="1262"/>
      <c r="AH723" s="1262"/>
      <c r="AI723" s="1262"/>
      <c r="AJ723" s="1262"/>
      <c r="AK723" s="1262"/>
      <c r="AL723" s="1262"/>
      <c r="AM723" s="1262"/>
      <c r="AN723" s="1262"/>
      <c r="AO723" s="1262"/>
      <c r="AP723" s="1262"/>
      <c r="AQ723" s="1331" t="s">
        <v>204</v>
      </c>
      <c r="AR723" s="1331">
        <v>2007</v>
      </c>
      <c r="AS723" s="1262"/>
      <c r="AT723" s="1262"/>
      <c r="AU723" s="1262"/>
      <c r="AV723" s="1334">
        <v>19541936.392802708</v>
      </c>
      <c r="AW723" s="1270" t="s">
        <v>123</v>
      </c>
      <c r="AX723" s="1270"/>
      <c r="AY723" s="1270" t="s">
        <v>1607</v>
      </c>
      <c r="AZ723" s="1270" t="s">
        <v>1193</v>
      </c>
      <c r="BA723" s="1385"/>
      <c r="BB723" s="1374"/>
      <c r="BC723" s="1270"/>
      <c r="BD723" s="1270"/>
      <c r="BE723" s="1256"/>
      <c r="BF723" s="1256"/>
      <c r="BG723" s="1256"/>
      <c r="BH723" s="1256"/>
      <c r="BI723" s="1256"/>
      <c r="BJ723" s="1256"/>
      <c r="BK723" s="1256"/>
      <c r="BL723" s="1256"/>
      <c r="BM723" s="1256"/>
      <c r="BN723" s="1256"/>
      <c r="BO723" s="1256"/>
      <c r="BP723" s="1256"/>
      <c r="BQ723" s="1256"/>
      <c r="BR723" s="1256"/>
      <c r="BS723" s="1256"/>
      <c r="BT723" s="1256"/>
      <c r="BU723" s="1256"/>
      <c r="BV723" s="1256"/>
      <c r="BW723" s="1256"/>
      <c r="BX723" s="1256"/>
      <c r="BY723" s="1256"/>
    </row>
    <row r="724" spans="1:77" s="1288" customFormat="1" ht="22.5" hidden="1" customHeight="1">
      <c r="A724" s="1380"/>
      <c r="B724" s="1283"/>
      <c r="C724" s="1335" t="s">
        <v>439</v>
      </c>
      <c r="D724" s="1264"/>
      <c r="E724" s="1264"/>
      <c r="F724" s="1264"/>
      <c r="G724" s="1264"/>
      <c r="H724" s="1291" t="s">
        <v>1193</v>
      </c>
      <c r="I724" s="1264"/>
      <c r="J724" s="1264"/>
      <c r="K724" s="1264"/>
      <c r="L724" s="1337"/>
      <c r="M724" s="1400" t="s">
        <v>712</v>
      </c>
      <c r="N724" s="1264"/>
      <c r="O724" s="1264"/>
      <c r="P724" s="1264"/>
      <c r="Q724" s="1264"/>
      <c r="R724" s="1353" t="s">
        <v>1668</v>
      </c>
      <c r="S724" s="1353">
        <v>0</v>
      </c>
      <c r="T724" s="1308" t="s">
        <v>238</v>
      </c>
      <c r="U724" s="1353" t="s">
        <v>1657</v>
      </c>
      <c r="V724" s="1342" t="s">
        <v>869</v>
      </c>
      <c r="W724" s="1336">
        <v>0</v>
      </c>
      <c r="X724" s="1336">
        <v>0</v>
      </c>
      <c r="Y724" s="1336">
        <v>0</v>
      </c>
      <c r="Z724" s="1264"/>
      <c r="AA724" s="1264"/>
      <c r="AB724" s="1264"/>
      <c r="AC724" s="1264"/>
      <c r="AD724" s="1264"/>
      <c r="AE724" s="1264"/>
      <c r="AF724" s="1264"/>
      <c r="AG724" s="1264"/>
      <c r="AH724" s="1264"/>
      <c r="AI724" s="1264"/>
      <c r="AJ724" s="1264"/>
      <c r="AK724" s="1264"/>
      <c r="AL724" s="1264"/>
      <c r="AM724" s="1264"/>
      <c r="AN724" s="1264"/>
      <c r="AO724" s="1264"/>
      <c r="AP724" s="1264"/>
      <c r="AQ724" s="1337" t="s">
        <v>204</v>
      </c>
      <c r="AR724" s="1337">
        <v>2007</v>
      </c>
      <c r="AS724" s="1264"/>
      <c r="AT724" s="1264"/>
      <c r="AU724" s="1264"/>
      <c r="AV724" s="1338">
        <v>30817281.051848412</v>
      </c>
      <c r="AW724" s="1291" t="s">
        <v>123</v>
      </c>
      <c r="AX724" s="1291"/>
      <c r="AY724" s="1291" t="s">
        <v>1607</v>
      </c>
      <c r="AZ724" s="1291" t="s">
        <v>1193</v>
      </c>
      <c r="BA724" s="1392"/>
      <c r="BB724" s="1375"/>
      <c r="BC724" s="1291"/>
      <c r="BD724" s="1291"/>
      <c r="BE724" s="1287"/>
      <c r="BF724" s="1287"/>
      <c r="BG724" s="1287"/>
      <c r="BH724" s="1287"/>
      <c r="BI724" s="1287"/>
      <c r="BJ724" s="1287"/>
      <c r="BK724" s="1287"/>
      <c r="BL724" s="1287"/>
      <c r="BM724" s="1287"/>
      <c r="BN724" s="1287"/>
      <c r="BO724" s="1287"/>
      <c r="BP724" s="1287"/>
      <c r="BQ724" s="1287"/>
      <c r="BR724" s="1287"/>
      <c r="BS724" s="1287"/>
      <c r="BT724" s="1287"/>
      <c r="BU724" s="1287"/>
      <c r="BV724" s="1287"/>
      <c r="BW724" s="1287"/>
      <c r="BX724" s="1287"/>
      <c r="BY724" s="1287"/>
    </row>
    <row r="725" spans="1:77" s="1257" customFormat="1" ht="30" hidden="1">
      <c r="A725" s="1380"/>
      <c r="B725" s="1273"/>
      <c r="C725" s="1330" t="s">
        <v>440</v>
      </c>
      <c r="D725" s="1262"/>
      <c r="E725" s="1262"/>
      <c r="F725" s="1262"/>
      <c r="G725" s="1262"/>
      <c r="H725" s="1270" t="s">
        <v>1193</v>
      </c>
      <c r="I725" s="1262"/>
      <c r="J725" s="1262"/>
      <c r="K725" s="1262"/>
      <c r="L725" s="1331"/>
      <c r="M725" s="1401" t="s">
        <v>713</v>
      </c>
      <c r="N725" s="1262"/>
      <c r="O725" s="1262"/>
      <c r="P725" s="1262"/>
      <c r="Q725" s="1262"/>
      <c r="R725" s="1355" t="s">
        <v>1667</v>
      </c>
      <c r="S725" s="1355">
        <v>0</v>
      </c>
      <c r="T725" s="1309" t="s">
        <v>238</v>
      </c>
      <c r="U725" s="1355" t="s">
        <v>1661</v>
      </c>
      <c r="V725" s="1333"/>
      <c r="W725" s="1332">
        <v>0</v>
      </c>
      <c r="X725" s="1332">
        <v>0</v>
      </c>
      <c r="Y725" s="1332">
        <v>0</v>
      </c>
      <c r="Z725" s="1262"/>
      <c r="AA725" s="1262"/>
      <c r="AB725" s="1262"/>
      <c r="AC725" s="1262"/>
      <c r="AD725" s="1262"/>
      <c r="AE725" s="1262"/>
      <c r="AF725" s="1262"/>
      <c r="AG725" s="1262"/>
      <c r="AH725" s="1262"/>
      <c r="AI725" s="1262"/>
      <c r="AJ725" s="1262"/>
      <c r="AK725" s="1262"/>
      <c r="AL725" s="1262"/>
      <c r="AM725" s="1262"/>
      <c r="AN725" s="1262"/>
      <c r="AO725" s="1262"/>
      <c r="AP725" s="1262"/>
      <c r="AQ725" s="1331" t="s">
        <v>204</v>
      </c>
      <c r="AR725" s="1331">
        <v>2007</v>
      </c>
      <c r="AS725" s="1262"/>
      <c r="AT725" s="1262"/>
      <c r="AU725" s="1262"/>
      <c r="AV725" s="1334">
        <v>276350621.00736588</v>
      </c>
      <c r="AW725" s="1270" t="s">
        <v>123</v>
      </c>
      <c r="AX725" s="1270"/>
      <c r="AY725" s="1270" t="s">
        <v>1607</v>
      </c>
      <c r="AZ725" s="1270" t="s">
        <v>1193</v>
      </c>
      <c r="BA725" s="1385"/>
      <c r="BB725" s="1374"/>
      <c r="BC725" s="1270"/>
      <c r="BD725" s="1270"/>
      <c r="BE725" s="1256"/>
      <c r="BF725" s="1256"/>
      <c r="BG725" s="1256"/>
      <c r="BH725" s="1256"/>
      <c r="BI725" s="1256"/>
      <c r="BJ725" s="1256"/>
      <c r="BK725" s="1256"/>
      <c r="BL725" s="1256"/>
      <c r="BM725" s="1256"/>
      <c r="BN725" s="1256"/>
      <c r="BO725" s="1256"/>
      <c r="BP725" s="1256"/>
      <c r="BQ725" s="1256"/>
      <c r="BR725" s="1256"/>
      <c r="BS725" s="1256"/>
      <c r="BT725" s="1256"/>
      <c r="BU725" s="1256"/>
      <c r="BV725" s="1256"/>
      <c r="BW725" s="1256"/>
      <c r="BX725" s="1256"/>
      <c r="BY725" s="1256"/>
    </row>
    <row r="726" spans="1:77" s="1257" customFormat="1" ht="30" hidden="1">
      <c r="A726" s="1380"/>
      <c r="B726" s="1273"/>
      <c r="C726" s="1330" t="s">
        <v>441</v>
      </c>
      <c r="D726" s="1262"/>
      <c r="E726" s="1262"/>
      <c r="F726" s="1262"/>
      <c r="G726" s="1262"/>
      <c r="H726" s="1270" t="s">
        <v>1193</v>
      </c>
      <c r="I726" s="1262"/>
      <c r="J726" s="1262"/>
      <c r="K726" s="1262"/>
      <c r="L726" s="1331"/>
      <c r="M726" s="1331" t="s">
        <v>713</v>
      </c>
      <c r="N726" s="1262"/>
      <c r="O726" s="1262"/>
      <c r="P726" s="1262"/>
      <c r="Q726" s="1262"/>
      <c r="R726" s="1355" t="s">
        <v>1670</v>
      </c>
      <c r="S726" s="1355">
        <v>0</v>
      </c>
      <c r="T726" s="1309" t="s">
        <v>1581</v>
      </c>
      <c r="U726" s="1355" t="s">
        <v>1661</v>
      </c>
      <c r="V726" s="1333" t="s">
        <v>870</v>
      </c>
      <c r="W726" s="1332">
        <v>0</v>
      </c>
      <c r="X726" s="1332">
        <v>0</v>
      </c>
      <c r="Y726" s="1332">
        <v>0</v>
      </c>
      <c r="Z726" s="1262"/>
      <c r="AA726" s="1262"/>
      <c r="AB726" s="1262"/>
      <c r="AC726" s="1262"/>
      <c r="AD726" s="1262"/>
      <c r="AE726" s="1262"/>
      <c r="AF726" s="1262"/>
      <c r="AG726" s="1262"/>
      <c r="AH726" s="1262"/>
      <c r="AI726" s="1262"/>
      <c r="AJ726" s="1262"/>
      <c r="AK726" s="1262"/>
      <c r="AL726" s="1262"/>
      <c r="AM726" s="1262"/>
      <c r="AN726" s="1262"/>
      <c r="AO726" s="1262"/>
      <c r="AP726" s="1262"/>
      <c r="AQ726" s="1331" t="s">
        <v>204</v>
      </c>
      <c r="AR726" s="1331">
        <v>2007</v>
      </c>
      <c r="AS726" s="1262"/>
      <c r="AT726" s="1262"/>
      <c r="AU726" s="1262"/>
      <c r="AV726" s="1334">
        <v>16573859.279803665</v>
      </c>
      <c r="AW726" s="1270" t="s">
        <v>123</v>
      </c>
      <c r="AX726" s="1270"/>
      <c r="AY726" s="1270" t="s">
        <v>1607</v>
      </c>
      <c r="AZ726" s="1270" t="s">
        <v>1193</v>
      </c>
      <c r="BA726" s="1385"/>
      <c r="BB726" s="1374"/>
      <c r="BC726" s="1270"/>
      <c r="BD726" s="1270"/>
      <c r="BE726" s="1256"/>
      <c r="BF726" s="1256"/>
      <c r="BG726" s="1256"/>
      <c r="BH726" s="1256"/>
      <c r="BI726" s="1256"/>
      <c r="BJ726" s="1256"/>
      <c r="BK726" s="1256"/>
      <c r="BL726" s="1256"/>
      <c r="BM726" s="1256"/>
      <c r="BN726" s="1256"/>
      <c r="BO726" s="1256"/>
      <c r="BP726" s="1256"/>
      <c r="BQ726" s="1256"/>
      <c r="BR726" s="1256"/>
      <c r="BS726" s="1256"/>
      <c r="BT726" s="1256"/>
      <c r="BU726" s="1256"/>
      <c r="BV726" s="1256"/>
      <c r="BW726" s="1256"/>
      <c r="BX726" s="1256"/>
      <c r="BY726" s="1256"/>
    </row>
    <row r="727" spans="1:77" s="1288" customFormat="1" ht="30" hidden="1">
      <c r="A727" s="1380"/>
      <c r="B727" s="1283"/>
      <c r="C727" s="1335" t="s">
        <v>442</v>
      </c>
      <c r="D727" s="1264"/>
      <c r="E727" s="1264"/>
      <c r="F727" s="1264"/>
      <c r="G727" s="1264"/>
      <c r="H727" s="1291" t="s">
        <v>1193</v>
      </c>
      <c r="I727" s="1264"/>
      <c r="J727" s="1264"/>
      <c r="K727" s="1264"/>
      <c r="L727" s="1337"/>
      <c r="M727" s="1337" t="s">
        <v>713</v>
      </c>
      <c r="N727" s="1264"/>
      <c r="O727" s="1264"/>
      <c r="P727" s="1264"/>
      <c r="Q727" s="1264"/>
      <c r="R727" s="1353" t="s">
        <v>819</v>
      </c>
      <c r="S727" s="1353">
        <v>0</v>
      </c>
      <c r="T727" s="1308" t="s">
        <v>1581</v>
      </c>
      <c r="U727" s="1353" t="s">
        <v>1653</v>
      </c>
      <c r="V727" s="1342" t="s">
        <v>871</v>
      </c>
      <c r="W727" s="1336">
        <v>0</v>
      </c>
      <c r="X727" s="1336">
        <v>0</v>
      </c>
      <c r="Y727" s="1336">
        <v>0</v>
      </c>
      <c r="Z727" s="1264"/>
      <c r="AA727" s="1264"/>
      <c r="AB727" s="1264"/>
      <c r="AC727" s="1264"/>
      <c r="AD727" s="1264"/>
      <c r="AE727" s="1264"/>
      <c r="AF727" s="1264"/>
      <c r="AG727" s="1264"/>
      <c r="AH727" s="1264"/>
      <c r="AI727" s="1264"/>
      <c r="AJ727" s="1264"/>
      <c r="AK727" s="1264"/>
      <c r="AL727" s="1264"/>
      <c r="AM727" s="1264"/>
      <c r="AN727" s="1264"/>
      <c r="AO727" s="1264"/>
      <c r="AP727" s="1264"/>
      <c r="AQ727" s="1337" t="s">
        <v>204</v>
      </c>
      <c r="AR727" s="1337">
        <v>2007</v>
      </c>
      <c r="AS727" s="1264"/>
      <c r="AT727" s="1264"/>
      <c r="AU727" s="1264"/>
      <c r="AV727" s="1338">
        <v>11499695.185638562</v>
      </c>
      <c r="AW727" s="1291" t="s">
        <v>123</v>
      </c>
      <c r="AX727" s="1291"/>
      <c r="AY727" s="1291" t="s">
        <v>1607</v>
      </c>
      <c r="AZ727" s="1291" t="s">
        <v>1193</v>
      </c>
      <c r="BA727" s="1392"/>
      <c r="BB727" s="1375"/>
      <c r="BC727" s="1291"/>
      <c r="BD727" s="1291"/>
      <c r="BE727" s="1287"/>
      <c r="BF727" s="1287"/>
      <c r="BG727" s="1287"/>
      <c r="BH727" s="1287"/>
      <c r="BI727" s="1287"/>
      <c r="BJ727" s="1287"/>
      <c r="BK727" s="1287"/>
      <c r="BL727" s="1287"/>
      <c r="BM727" s="1287"/>
      <c r="BN727" s="1287"/>
      <c r="BO727" s="1287"/>
      <c r="BP727" s="1287"/>
      <c r="BQ727" s="1287"/>
      <c r="BR727" s="1287"/>
      <c r="BS727" s="1287"/>
      <c r="BT727" s="1287"/>
      <c r="BU727" s="1287"/>
      <c r="BV727" s="1287"/>
      <c r="BW727" s="1287"/>
      <c r="BX727" s="1287"/>
      <c r="BY727" s="1287"/>
    </row>
    <row r="728" spans="1:77" s="1288" customFormat="1" ht="23.25" hidden="1" customHeight="1">
      <c r="A728" s="1380"/>
      <c r="B728" s="1283"/>
      <c r="C728" s="1335" t="s">
        <v>443</v>
      </c>
      <c r="D728" s="1264"/>
      <c r="E728" s="1264"/>
      <c r="F728" s="1264"/>
      <c r="G728" s="1264"/>
      <c r="H728" s="1291" t="s">
        <v>1193</v>
      </c>
      <c r="I728" s="1264"/>
      <c r="J728" s="1264"/>
      <c r="K728" s="1264"/>
      <c r="L728" s="1337"/>
      <c r="M728" s="1337" t="s">
        <v>713</v>
      </c>
      <c r="N728" s="1264"/>
      <c r="O728" s="1264"/>
      <c r="P728" s="1264"/>
      <c r="Q728" s="1264"/>
      <c r="R728" s="1353" t="s">
        <v>821</v>
      </c>
      <c r="S728" s="1353">
        <v>0</v>
      </c>
      <c r="T728" s="1308" t="s">
        <v>1581</v>
      </c>
      <c r="U728" s="1353" t="s">
        <v>1657</v>
      </c>
      <c r="V728" s="1342"/>
      <c r="W728" s="1336">
        <v>0</v>
      </c>
      <c r="X728" s="1336">
        <v>0</v>
      </c>
      <c r="Y728" s="1336">
        <v>0</v>
      </c>
      <c r="Z728" s="1264"/>
      <c r="AA728" s="1264"/>
      <c r="AB728" s="1264"/>
      <c r="AC728" s="1264"/>
      <c r="AD728" s="1264"/>
      <c r="AE728" s="1264"/>
      <c r="AF728" s="1264"/>
      <c r="AG728" s="1264"/>
      <c r="AH728" s="1264"/>
      <c r="AI728" s="1264"/>
      <c r="AJ728" s="1264"/>
      <c r="AK728" s="1264"/>
      <c r="AL728" s="1264"/>
      <c r="AM728" s="1264"/>
      <c r="AN728" s="1264"/>
      <c r="AO728" s="1264"/>
      <c r="AP728" s="1264"/>
      <c r="AQ728" s="1337" t="s">
        <v>204</v>
      </c>
      <c r="AR728" s="1337">
        <v>2007</v>
      </c>
      <c r="AS728" s="1264"/>
      <c r="AT728" s="1264"/>
      <c r="AU728" s="1264"/>
      <c r="AV728" s="1338">
        <v>12668588.36096359</v>
      </c>
      <c r="AW728" s="1291" t="s">
        <v>123</v>
      </c>
      <c r="AX728" s="1291"/>
      <c r="AY728" s="1291" t="s">
        <v>1607</v>
      </c>
      <c r="AZ728" s="1291" t="s">
        <v>1193</v>
      </c>
      <c r="BA728" s="1392"/>
      <c r="BB728" s="1375"/>
      <c r="BC728" s="1291"/>
      <c r="BD728" s="1291"/>
      <c r="BE728" s="1287"/>
      <c r="BF728" s="1287"/>
      <c r="BG728" s="1287"/>
      <c r="BH728" s="1287"/>
      <c r="BI728" s="1287"/>
      <c r="BJ728" s="1287"/>
      <c r="BK728" s="1287"/>
      <c r="BL728" s="1287"/>
      <c r="BM728" s="1287"/>
      <c r="BN728" s="1287"/>
      <c r="BO728" s="1287"/>
      <c r="BP728" s="1287"/>
      <c r="BQ728" s="1287"/>
      <c r="BR728" s="1287"/>
      <c r="BS728" s="1287"/>
      <c r="BT728" s="1287"/>
      <c r="BU728" s="1287"/>
      <c r="BV728" s="1287"/>
      <c r="BW728" s="1287"/>
      <c r="BX728" s="1287"/>
      <c r="BY728" s="1287"/>
    </row>
    <row r="729" spans="1:77" s="1288" customFormat="1" ht="30" hidden="1">
      <c r="A729" s="1380"/>
      <c r="B729" s="1283"/>
      <c r="C729" s="1335" t="s">
        <v>444</v>
      </c>
      <c r="D729" s="1264"/>
      <c r="E729" s="1264"/>
      <c r="F729" s="1264"/>
      <c r="G729" s="1264"/>
      <c r="H729" s="1291" t="s">
        <v>1193</v>
      </c>
      <c r="I729" s="1264"/>
      <c r="J729" s="1264"/>
      <c r="K729" s="1264"/>
      <c r="L729" s="1337"/>
      <c r="M729" s="1337" t="s">
        <v>713</v>
      </c>
      <c r="N729" s="1264"/>
      <c r="O729" s="1264"/>
      <c r="P729" s="1264"/>
      <c r="Q729" s="1264"/>
      <c r="R729" s="1353" t="s">
        <v>814</v>
      </c>
      <c r="S729" s="1353">
        <v>0</v>
      </c>
      <c r="T729" s="1308" t="s">
        <v>1582</v>
      </c>
      <c r="U729" s="1353" t="s">
        <v>1653</v>
      </c>
      <c r="V729" s="1342"/>
      <c r="W729" s="1336">
        <v>0</v>
      </c>
      <c r="X729" s="1336">
        <v>0</v>
      </c>
      <c r="Y729" s="1336">
        <v>0</v>
      </c>
      <c r="Z729" s="1264"/>
      <c r="AA729" s="1264"/>
      <c r="AB729" s="1264"/>
      <c r="AC729" s="1264"/>
      <c r="AD729" s="1264"/>
      <c r="AE729" s="1264"/>
      <c r="AF729" s="1264"/>
      <c r="AG729" s="1264"/>
      <c r="AH729" s="1264"/>
      <c r="AI729" s="1264"/>
      <c r="AJ729" s="1264"/>
      <c r="AK729" s="1264"/>
      <c r="AL729" s="1264"/>
      <c r="AM729" s="1264"/>
      <c r="AN729" s="1264"/>
      <c r="AO729" s="1264"/>
      <c r="AP729" s="1264"/>
      <c r="AQ729" s="1337" t="s">
        <v>204</v>
      </c>
      <c r="AR729" s="1337">
        <v>2007</v>
      </c>
      <c r="AS729" s="1264"/>
      <c r="AT729" s="1264"/>
      <c r="AU729" s="1264"/>
      <c r="AV729" s="1338">
        <v>328321763.76237082</v>
      </c>
      <c r="AW729" s="1291" t="s">
        <v>123</v>
      </c>
      <c r="AX729" s="1291"/>
      <c r="AY729" s="1291" t="s">
        <v>1607</v>
      </c>
      <c r="AZ729" s="1291" t="s">
        <v>1193</v>
      </c>
      <c r="BA729" s="1392"/>
      <c r="BB729" s="1375"/>
      <c r="BC729" s="1291"/>
      <c r="BD729" s="1291"/>
      <c r="BE729" s="1287"/>
      <c r="BF729" s="1287"/>
      <c r="BG729" s="1287"/>
      <c r="BH729" s="1287"/>
      <c r="BI729" s="1287"/>
      <c r="BJ729" s="1287"/>
      <c r="BK729" s="1287"/>
      <c r="BL729" s="1287"/>
      <c r="BM729" s="1287"/>
      <c r="BN729" s="1287"/>
      <c r="BO729" s="1287"/>
      <c r="BP729" s="1287"/>
      <c r="BQ729" s="1287"/>
      <c r="BR729" s="1287"/>
      <c r="BS729" s="1287"/>
      <c r="BT729" s="1287"/>
      <c r="BU729" s="1287"/>
      <c r="BV729" s="1287"/>
      <c r="BW729" s="1287"/>
      <c r="BX729" s="1287"/>
      <c r="BY729" s="1287"/>
    </row>
    <row r="730" spans="1:77" s="1288" customFormat="1" ht="45" hidden="1">
      <c r="A730" s="1380"/>
      <c r="B730" s="1283"/>
      <c r="C730" s="1335" t="s">
        <v>445</v>
      </c>
      <c r="D730" s="1264"/>
      <c r="E730" s="1264"/>
      <c r="F730" s="1264"/>
      <c r="G730" s="1264"/>
      <c r="H730" s="1291" t="s">
        <v>1193</v>
      </c>
      <c r="I730" s="1264"/>
      <c r="J730" s="1264"/>
      <c r="K730" s="1264"/>
      <c r="L730" s="1337"/>
      <c r="M730" s="1337" t="s">
        <v>713</v>
      </c>
      <c r="N730" s="1264"/>
      <c r="O730" s="1264"/>
      <c r="P730" s="1264"/>
      <c r="Q730" s="1264"/>
      <c r="R730" s="1353" t="s">
        <v>822</v>
      </c>
      <c r="S730" s="1353">
        <v>0</v>
      </c>
      <c r="T730" s="1308" t="s">
        <v>1581</v>
      </c>
      <c r="U730" s="1353" t="s">
        <v>1654</v>
      </c>
      <c r="V730" s="1342" t="s">
        <v>861</v>
      </c>
      <c r="W730" s="1336">
        <v>0</v>
      </c>
      <c r="X730" s="1336">
        <v>0</v>
      </c>
      <c r="Y730" s="1336">
        <v>0</v>
      </c>
      <c r="Z730" s="1264"/>
      <c r="AA730" s="1264"/>
      <c r="AB730" s="1264"/>
      <c r="AC730" s="1264"/>
      <c r="AD730" s="1264"/>
      <c r="AE730" s="1264"/>
      <c r="AF730" s="1264"/>
      <c r="AG730" s="1264"/>
      <c r="AH730" s="1264"/>
      <c r="AI730" s="1264"/>
      <c r="AJ730" s="1264"/>
      <c r="AK730" s="1264"/>
      <c r="AL730" s="1264"/>
      <c r="AM730" s="1264"/>
      <c r="AN730" s="1264"/>
      <c r="AO730" s="1264"/>
      <c r="AP730" s="1264"/>
      <c r="AQ730" s="1337" t="s">
        <v>204</v>
      </c>
      <c r="AR730" s="1337">
        <v>2007</v>
      </c>
      <c r="AS730" s="1264"/>
      <c r="AT730" s="1264"/>
      <c r="AU730" s="1264"/>
      <c r="AV730" s="1338">
        <v>4502803.1488720737</v>
      </c>
      <c r="AW730" s="1291" t="s">
        <v>123</v>
      </c>
      <c r="AX730" s="1291"/>
      <c r="AY730" s="1291" t="s">
        <v>1608</v>
      </c>
      <c r="AZ730" s="1291" t="s">
        <v>1193</v>
      </c>
      <c r="BA730" s="1392"/>
      <c r="BB730" s="1375"/>
      <c r="BC730" s="1291"/>
      <c r="BD730" s="1291"/>
      <c r="BE730" s="1287"/>
      <c r="BF730" s="1287"/>
      <c r="BG730" s="1287"/>
      <c r="BH730" s="1287"/>
      <c r="BI730" s="1287"/>
      <c r="BJ730" s="1287"/>
      <c r="BK730" s="1287"/>
      <c r="BL730" s="1287"/>
      <c r="BM730" s="1287"/>
      <c r="BN730" s="1287"/>
      <c r="BO730" s="1287"/>
      <c r="BP730" s="1287"/>
      <c r="BQ730" s="1287"/>
      <c r="BR730" s="1287"/>
      <c r="BS730" s="1287"/>
      <c r="BT730" s="1287"/>
      <c r="BU730" s="1287"/>
      <c r="BV730" s="1287"/>
      <c r="BW730" s="1287"/>
      <c r="BX730" s="1287"/>
      <c r="BY730" s="1287"/>
    </row>
    <row r="731" spans="1:77" s="1288" customFormat="1" ht="30" hidden="1">
      <c r="A731" s="1380"/>
      <c r="B731" s="1283"/>
      <c r="C731" s="1335" t="s">
        <v>446</v>
      </c>
      <c r="D731" s="1264"/>
      <c r="E731" s="1264"/>
      <c r="F731" s="1264"/>
      <c r="G731" s="1264"/>
      <c r="H731" s="1291" t="s">
        <v>1193</v>
      </c>
      <c r="I731" s="1264"/>
      <c r="J731" s="1264"/>
      <c r="K731" s="1264"/>
      <c r="L731" s="1337"/>
      <c r="M731" s="1337" t="s">
        <v>713</v>
      </c>
      <c r="N731" s="1264"/>
      <c r="O731" s="1264"/>
      <c r="P731" s="1264"/>
      <c r="Q731" s="1264"/>
      <c r="R731" s="1353" t="s">
        <v>1682</v>
      </c>
      <c r="S731" s="1353">
        <v>0</v>
      </c>
      <c r="T731" s="1308" t="s">
        <v>225</v>
      </c>
      <c r="U731" s="1353" t="s">
        <v>1653</v>
      </c>
      <c r="V731" s="1342"/>
      <c r="W731" s="1336">
        <v>0</v>
      </c>
      <c r="X731" s="1336">
        <v>0</v>
      </c>
      <c r="Y731" s="1336">
        <v>0</v>
      </c>
      <c r="Z731" s="1264"/>
      <c r="AA731" s="1264"/>
      <c r="AB731" s="1264"/>
      <c r="AC731" s="1264"/>
      <c r="AD731" s="1264"/>
      <c r="AE731" s="1264"/>
      <c r="AF731" s="1264"/>
      <c r="AG731" s="1264"/>
      <c r="AH731" s="1264"/>
      <c r="AI731" s="1264"/>
      <c r="AJ731" s="1264"/>
      <c r="AK731" s="1264"/>
      <c r="AL731" s="1264"/>
      <c r="AM731" s="1264"/>
      <c r="AN731" s="1264"/>
      <c r="AO731" s="1264"/>
      <c r="AP731" s="1264"/>
      <c r="AQ731" s="1337" t="s">
        <v>204</v>
      </c>
      <c r="AR731" s="1337">
        <v>2007</v>
      </c>
      <c r="AS731" s="1264"/>
      <c r="AT731" s="1264"/>
      <c r="AU731" s="1264"/>
      <c r="AV731" s="1338">
        <v>52374861.119217046</v>
      </c>
      <c r="AW731" s="1291" t="s">
        <v>123</v>
      </c>
      <c r="AX731" s="1291"/>
      <c r="AY731" s="1291" t="s">
        <v>1608</v>
      </c>
      <c r="AZ731" s="1291" t="s">
        <v>1193</v>
      </c>
      <c r="BA731" s="1392"/>
      <c r="BB731" s="1375"/>
      <c r="BC731" s="1291"/>
      <c r="BD731" s="1291"/>
      <c r="BE731" s="1287"/>
      <c r="BF731" s="1287"/>
      <c r="BG731" s="1287"/>
      <c r="BH731" s="1287"/>
      <c r="BI731" s="1287"/>
      <c r="BJ731" s="1287"/>
      <c r="BK731" s="1287"/>
      <c r="BL731" s="1287"/>
      <c r="BM731" s="1287"/>
      <c r="BN731" s="1287"/>
      <c r="BO731" s="1287"/>
      <c r="BP731" s="1287"/>
      <c r="BQ731" s="1287"/>
      <c r="BR731" s="1287"/>
      <c r="BS731" s="1287"/>
      <c r="BT731" s="1287"/>
      <c r="BU731" s="1287"/>
      <c r="BV731" s="1287"/>
      <c r="BW731" s="1287"/>
      <c r="BX731" s="1287"/>
      <c r="BY731" s="1287"/>
    </row>
    <row r="732" spans="1:77" s="1288" customFormat="1" ht="30" hidden="1">
      <c r="A732" s="1380"/>
      <c r="B732" s="1283"/>
      <c r="C732" s="1335" t="s">
        <v>447</v>
      </c>
      <c r="D732" s="1264"/>
      <c r="E732" s="1264"/>
      <c r="F732" s="1264"/>
      <c r="G732" s="1264"/>
      <c r="H732" s="1291" t="s">
        <v>1193</v>
      </c>
      <c r="I732" s="1264"/>
      <c r="J732" s="1264"/>
      <c r="K732" s="1264"/>
      <c r="L732" s="1337"/>
      <c r="M732" s="1400" t="s">
        <v>713</v>
      </c>
      <c r="N732" s="1308"/>
      <c r="O732" s="1308"/>
      <c r="P732" s="1308"/>
      <c r="Q732" s="1308"/>
      <c r="R732" s="1353" t="s">
        <v>1672</v>
      </c>
      <c r="S732" s="1353">
        <v>0</v>
      </c>
      <c r="T732" s="1308" t="s">
        <v>225</v>
      </c>
      <c r="U732" s="1353" t="s">
        <v>1653</v>
      </c>
      <c r="V732" s="1342"/>
      <c r="W732" s="1336">
        <v>0</v>
      </c>
      <c r="X732" s="1336">
        <v>0</v>
      </c>
      <c r="Y732" s="1336">
        <v>0</v>
      </c>
      <c r="Z732" s="1264"/>
      <c r="AA732" s="1264"/>
      <c r="AB732" s="1264"/>
      <c r="AC732" s="1264"/>
      <c r="AD732" s="1264"/>
      <c r="AE732" s="1264"/>
      <c r="AF732" s="1264"/>
      <c r="AG732" s="1264"/>
      <c r="AH732" s="1264"/>
      <c r="AI732" s="1264"/>
      <c r="AJ732" s="1264"/>
      <c r="AK732" s="1264"/>
      <c r="AL732" s="1264"/>
      <c r="AM732" s="1264"/>
      <c r="AN732" s="1264"/>
      <c r="AO732" s="1264"/>
      <c r="AP732" s="1264"/>
      <c r="AQ732" s="1337" t="s">
        <v>204</v>
      </c>
      <c r="AR732" s="1337">
        <v>2007</v>
      </c>
      <c r="AS732" s="1264"/>
      <c r="AT732" s="1264"/>
      <c r="AU732" s="1264"/>
      <c r="AV732" s="1338">
        <v>1059988.35682982</v>
      </c>
      <c r="AW732" s="1291" t="s">
        <v>123</v>
      </c>
      <c r="AX732" s="1291"/>
      <c r="AY732" s="1291" t="s">
        <v>1608</v>
      </c>
      <c r="AZ732" s="1291" t="s">
        <v>1193</v>
      </c>
      <c r="BA732" s="1392"/>
      <c r="BB732" s="1375"/>
      <c r="BC732" s="1291"/>
      <c r="BD732" s="1291"/>
      <c r="BE732" s="1287"/>
      <c r="BF732" s="1287"/>
      <c r="BG732" s="1287"/>
      <c r="BH732" s="1287"/>
      <c r="BI732" s="1287"/>
      <c r="BJ732" s="1287"/>
      <c r="BK732" s="1287"/>
      <c r="BL732" s="1287"/>
      <c r="BM732" s="1287"/>
      <c r="BN732" s="1287"/>
      <c r="BO732" s="1287"/>
      <c r="BP732" s="1287"/>
      <c r="BQ732" s="1287"/>
      <c r="BR732" s="1287"/>
      <c r="BS732" s="1287"/>
      <c r="BT732" s="1287"/>
      <c r="BU732" s="1287"/>
      <c r="BV732" s="1287"/>
      <c r="BW732" s="1287"/>
      <c r="BX732" s="1287"/>
      <c r="BY732" s="1287"/>
    </row>
    <row r="733" spans="1:77" s="1288" customFormat="1" ht="30" hidden="1">
      <c r="A733" s="1380"/>
      <c r="B733" s="1283"/>
      <c r="C733" s="1335" t="s">
        <v>448</v>
      </c>
      <c r="D733" s="1264"/>
      <c r="E733" s="1264"/>
      <c r="F733" s="1264"/>
      <c r="G733" s="1264"/>
      <c r="H733" s="1291" t="s">
        <v>1193</v>
      </c>
      <c r="I733" s="1264"/>
      <c r="J733" s="1264"/>
      <c r="K733" s="1264"/>
      <c r="L733" s="1337"/>
      <c r="M733" s="1400" t="s">
        <v>713</v>
      </c>
      <c r="N733" s="1308"/>
      <c r="O733" s="1308"/>
      <c r="P733" s="1308"/>
      <c r="Q733" s="1308"/>
      <c r="R733" s="1353" t="s">
        <v>1676</v>
      </c>
      <c r="S733" s="1353">
        <v>0</v>
      </c>
      <c r="T733" s="1308" t="s">
        <v>1586</v>
      </c>
      <c r="U733" s="1353" t="s">
        <v>1653</v>
      </c>
      <c r="V733" s="1342" t="s">
        <v>861</v>
      </c>
      <c r="W733" s="1336">
        <v>0</v>
      </c>
      <c r="X733" s="1336">
        <v>0</v>
      </c>
      <c r="Y733" s="1336">
        <v>0</v>
      </c>
      <c r="Z733" s="1264"/>
      <c r="AA733" s="1264"/>
      <c r="AB733" s="1264"/>
      <c r="AC733" s="1264"/>
      <c r="AD733" s="1264"/>
      <c r="AE733" s="1264"/>
      <c r="AF733" s="1264"/>
      <c r="AG733" s="1264"/>
      <c r="AH733" s="1264"/>
      <c r="AI733" s="1264"/>
      <c r="AJ733" s="1264"/>
      <c r="AK733" s="1264"/>
      <c r="AL733" s="1264"/>
      <c r="AM733" s="1264"/>
      <c r="AN733" s="1264"/>
      <c r="AO733" s="1264"/>
      <c r="AP733" s="1264"/>
      <c r="AQ733" s="1337" t="s">
        <v>204</v>
      </c>
      <c r="AR733" s="1337">
        <v>2007</v>
      </c>
      <c r="AS733" s="1264"/>
      <c r="AT733" s="1264"/>
      <c r="AU733" s="1264"/>
      <c r="AV733" s="1338">
        <v>271368.55144674075</v>
      </c>
      <c r="AW733" s="1291" t="s">
        <v>123</v>
      </c>
      <c r="AX733" s="1291"/>
      <c r="AY733" s="1291" t="s">
        <v>1608</v>
      </c>
      <c r="AZ733" s="1291" t="s">
        <v>1193</v>
      </c>
      <c r="BA733" s="1392"/>
      <c r="BB733" s="1375"/>
      <c r="BC733" s="1291"/>
      <c r="BD733" s="1291"/>
      <c r="BE733" s="1287"/>
      <c r="BF733" s="1287"/>
      <c r="BG733" s="1287"/>
      <c r="BH733" s="1287"/>
      <c r="BI733" s="1287"/>
      <c r="BJ733" s="1287"/>
      <c r="BK733" s="1287"/>
      <c r="BL733" s="1287"/>
      <c r="BM733" s="1287"/>
      <c r="BN733" s="1287"/>
      <c r="BO733" s="1287"/>
      <c r="BP733" s="1287"/>
      <c r="BQ733" s="1287"/>
      <c r="BR733" s="1287"/>
      <c r="BS733" s="1287"/>
      <c r="BT733" s="1287"/>
      <c r="BU733" s="1287"/>
      <c r="BV733" s="1287"/>
      <c r="BW733" s="1287"/>
      <c r="BX733" s="1287"/>
      <c r="BY733" s="1287"/>
    </row>
    <row r="734" spans="1:77" s="1288" customFormat="1" ht="45" hidden="1">
      <c r="A734" s="1380"/>
      <c r="B734" s="1283"/>
      <c r="C734" s="1335" t="s">
        <v>449</v>
      </c>
      <c r="D734" s="1264"/>
      <c r="E734" s="1264"/>
      <c r="F734" s="1264"/>
      <c r="G734" s="1264"/>
      <c r="H734" s="1291" t="s">
        <v>1193</v>
      </c>
      <c r="I734" s="1264"/>
      <c r="J734" s="1264"/>
      <c r="K734" s="1264"/>
      <c r="L734" s="1337"/>
      <c r="M734" s="1400" t="s">
        <v>713</v>
      </c>
      <c r="N734" s="1308"/>
      <c r="O734" s="1308"/>
      <c r="P734" s="1308"/>
      <c r="Q734" s="1308"/>
      <c r="R734" s="1353" t="s">
        <v>825</v>
      </c>
      <c r="S734" s="1353">
        <v>0</v>
      </c>
      <c r="T734" s="1308" t="s">
        <v>1581</v>
      </c>
      <c r="U734" s="1353" t="s">
        <v>1654</v>
      </c>
      <c r="V734" s="1342" t="s">
        <v>872</v>
      </c>
      <c r="W734" s="1336">
        <v>0</v>
      </c>
      <c r="X734" s="1336">
        <v>0</v>
      </c>
      <c r="Y734" s="1336">
        <v>0</v>
      </c>
      <c r="Z734" s="1264"/>
      <c r="AA734" s="1264"/>
      <c r="AB734" s="1264"/>
      <c r="AC734" s="1264"/>
      <c r="AD734" s="1264"/>
      <c r="AE734" s="1264"/>
      <c r="AF734" s="1264"/>
      <c r="AG734" s="1264"/>
      <c r="AH734" s="1264"/>
      <c r="AI734" s="1264"/>
      <c r="AJ734" s="1264"/>
      <c r="AK734" s="1264"/>
      <c r="AL734" s="1264"/>
      <c r="AM734" s="1264"/>
      <c r="AN734" s="1264"/>
      <c r="AO734" s="1264"/>
      <c r="AP734" s="1264"/>
      <c r="AQ734" s="1337" t="s">
        <v>204</v>
      </c>
      <c r="AR734" s="1337">
        <v>2007</v>
      </c>
      <c r="AS734" s="1264"/>
      <c r="AT734" s="1264"/>
      <c r="AU734" s="1264"/>
      <c r="AV734" s="1338">
        <v>4280997.8958909698</v>
      </c>
      <c r="AW734" s="1291" t="s">
        <v>123</v>
      </c>
      <c r="AX734" s="1291"/>
      <c r="AY734" s="1291" t="s">
        <v>1608</v>
      </c>
      <c r="AZ734" s="1291" t="s">
        <v>1193</v>
      </c>
      <c r="BA734" s="1392"/>
      <c r="BB734" s="1375"/>
      <c r="BC734" s="1291"/>
      <c r="BD734" s="1291"/>
      <c r="BE734" s="1287"/>
      <c r="BF734" s="1287"/>
      <c r="BG734" s="1287"/>
      <c r="BH734" s="1287"/>
      <c r="BI734" s="1287"/>
      <c r="BJ734" s="1287"/>
      <c r="BK734" s="1287"/>
      <c r="BL734" s="1287"/>
      <c r="BM734" s="1287"/>
      <c r="BN734" s="1287"/>
      <c r="BO734" s="1287"/>
      <c r="BP734" s="1287"/>
      <c r="BQ734" s="1287"/>
      <c r="BR734" s="1287"/>
      <c r="BS734" s="1287"/>
      <c r="BT734" s="1287"/>
      <c r="BU734" s="1287"/>
      <c r="BV734" s="1287"/>
      <c r="BW734" s="1287"/>
      <c r="BX734" s="1287"/>
      <c r="BY734" s="1287"/>
    </row>
    <row r="735" spans="1:77" s="1288" customFormat="1" ht="30" hidden="1">
      <c r="A735" s="1380"/>
      <c r="B735" s="1283"/>
      <c r="C735" s="1335" t="s">
        <v>450</v>
      </c>
      <c r="D735" s="1264"/>
      <c r="E735" s="1264"/>
      <c r="F735" s="1264"/>
      <c r="G735" s="1264"/>
      <c r="H735" s="1291" t="s">
        <v>1193</v>
      </c>
      <c r="I735" s="1264"/>
      <c r="J735" s="1264"/>
      <c r="K735" s="1264"/>
      <c r="L735" s="1337"/>
      <c r="M735" s="1400" t="s">
        <v>713</v>
      </c>
      <c r="N735" s="1308"/>
      <c r="O735" s="1308"/>
      <c r="P735" s="1308"/>
      <c r="Q735" s="1308"/>
      <c r="R735" s="1353" t="s">
        <v>826</v>
      </c>
      <c r="S735" s="1353">
        <v>0</v>
      </c>
      <c r="T735" s="1308" t="s">
        <v>1581</v>
      </c>
      <c r="U735" s="1353" t="s">
        <v>1653</v>
      </c>
      <c r="V735" s="1342"/>
      <c r="W735" s="1336">
        <v>0</v>
      </c>
      <c r="X735" s="1336">
        <v>0</v>
      </c>
      <c r="Y735" s="1336">
        <v>0</v>
      </c>
      <c r="Z735" s="1264"/>
      <c r="AA735" s="1264"/>
      <c r="AB735" s="1264"/>
      <c r="AC735" s="1264"/>
      <c r="AD735" s="1264"/>
      <c r="AE735" s="1264"/>
      <c r="AF735" s="1264"/>
      <c r="AG735" s="1264"/>
      <c r="AH735" s="1264"/>
      <c r="AI735" s="1264"/>
      <c r="AJ735" s="1264"/>
      <c r="AK735" s="1264"/>
      <c r="AL735" s="1264"/>
      <c r="AM735" s="1264"/>
      <c r="AN735" s="1264"/>
      <c r="AO735" s="1264"/>
      <c r="AP735" s="1264"/>
      <c r="AQ735" s="1337" t="s">
        <v>204</v>
      </c>
      <c r="AR735" s="1337">
        <v>2007</v>
      </c>
      <c r="AS735" s="1264"/>
      <c r="AT735" s="1264"/>
      <c r="AU735" s="1264"/>
      <c r="AV735" s="1338">
        <v>7818217.3939230219</v>
      </c>
      <c r="AW735" s="1291" t="s">
        <v>123</v>
      </c>
      <c r="AX735" s="1291"/>
      <c r="AY735" s="1291" t="s">
        <v>1608</v>
      </c>
      <c r="AZ735" s="1291" t="s">
        <v>1193</v>
      </c>
      <c r="BA735" s="1392"/>
      <c r="BB735" s="1375"/>
      <c r="BC735" s="1291"/>
      <c r="BD735" s="1291"/>
      <c r="BE735" s="1287"/>
      <c r="BF735" s="1287"/>
      <c r="BG735" s="1287"/>
      <c r="BH735" s="1287"/>
      <c r="BI735" s="1287"/>
      <c r="BJ735" s="1287"/>
      <c r="BK735" s="1287"/>
      <c r="BL735" s="1287"/>
      <c r="BM735" s="1287"/>
      <c r="BN735" s="1287"/>
      <c r="BO735" s="1287"/>
      <c r="BP735" s="1287"/>
      <c r="BQ735" s="1287"/>
      <c r="BR735" s="1287"/>
      <c r="BS735" s="1287"/>
      <c r="BT735" s="1287"/>
      <c r="BU735" s="1287"/>
      <c r="BV735" s="1287"/>
      <c r="BW735" s="1287"/>
      <c r="BX735" s="1287"/>
      <c r="BY735" s="1287"/>
    </row>
    <row r="736" spans="1:77" s="1288" customFormat="1" ht="30" hidden="1">
      <c r="A736" s="1380"/>
      <c r="B736" s="1283"/>
      <c r="C736" s="1335" t="s">
        <v>451</v>
      </c>
      <c r="D736" s="1264"/>
      <c r="E736" s="1264"/>
      <c r="F736" s="1264"/>
      <c r="G736" s="1264"/>
      <c r="H736" s="1291" t="s">
        <v>1193</v>
      </c>
      <c r="I736" s="1264"/>
      <c r="J736" s="1264"/>
      <c r="K736" s="1264"/>
      <c r="L736" s="1337"/>
      <c r="M736" s="1337" t="s">
        <v>713</v>
      </c>
      <c r="N736" s="1264"/>
      <c r="O736" s="1264"/>
      <c r="P736" s="1264"/>
      <c r="Q736" s="1264"/>
      <c r="R736" s="1353" t="s">
        <v>1683</v>
      </c>
      <c r="S736" s="1353">
        <v>0</v>
      </c>
      <c r="T736" s="1308" t="s">
        <v>1581</v>
      </c>
      <c r="U736" s="1353" t="s">
        <v>1653</v>
      </c>
      <c r="V736" s="1342" t="s">
        <v>873</v>
      </c>
      <c r="W736" s="1336">
        <v>0</v>
      </c>
      <c r="X736" s="1336">
        <v>0</v>
      </c>
      <c r="Y736" s="1336">
        <v>0</v>
      </c>
      <c r="Z736" s="1264"/>
      <c r="AA736" s="1264"/>
      <c r="AB736" s="1264"/>
      <c r="AC736" s="1264"/>
      <c r="AD736" s="1264"/>
      <c r="AE736" s="1264"/>
      <c r="AF736" s="1264"/>
      <c r="AG736" s="1264"/>
      <c r="AH736" s="1264"/>
      <c r="AI736" s="1264"/>
      <c r="AJ736" s="1264"/>
      <c r="AK736" s="1264"/>
      <c r="AL736" s="1264"/>
      <c r="AM736" s="1264"/>
      <c r="AN736" s="1264"/>
      <c r="AO736" s="1264"/>
      <c r="AP736" s="1264"/>
      <c r="AQ736" s="1337" t="s">
        <v>204</v>
      </c>
      <c r="AR736" s="1337">
        <v>2007</v>
      </c>
      <c r="AS736" s="1264"/>
      <c r="AT736" s="1264"/>
      <c r="AU736" s="1264"/>
      <c r="AV736" s="1338">
        <v>139251.63232057635</v>
      </c>
      <c r="AW736" s="1291" t="s">
        <v>123</v>
      </c>
      <c r="AX736" s="1291"/>
      <c r="AY736" s="1291" t="s">
        <v>1608</v>
      </c>
      <c r="AZ736" s="1291" t="s">
        <v>1193</v>
      </c>
      <c r="BA736" s="1392"/>
      <c r="BB736" s="1375"/>
      <c r="BC736" s="1291"/>
      <c r="BD736" s="1291"/>
      <c r="BE736" s="1287"/>
      <c r="BF736" s="1287"/>
      <c r="BG736" s="1287"/>
      <c r="BH736" s="1287"/>
      <c r="BI736" s="1287"/>
      <c r="BJ736" s="1287"/>
      <c r="BK736" s="1287"/>
      <c r="BL736" s="1287"/>
      <c r="BM736" s="1287"/>
      <c r="BN736" s="1287"/>
      <c r="BO736" s="1287"/>
      <c r="BP736" s="1287"/>
      <c r="BQ736" s="1287"/>
      <c r="BR736" s="1287"/>
      <c r="BS736" s="1287"/>
      <c r="BT736" s="1287"/>
      <c r="BU736" s="1287"/>
      <c r="BV736" s="1287"/>
      <c r="BW736" s="1287"/>
      <c r="BX736" s="1287"/>
      <c r="BY736" s="1287"/>
    </row>
    <row r="737" spans="1:77" s="1288" customFormat="1" hidden="1">
      <c r="A737" s="1380"/>
      <c r="B737" s="1283"/>
      <c r="C737" s="1335" t="s">
        <v>452</v>
      </c>
      <c r="D737" s="1264"/>
      <c r="E737" s="1264"/>
      <c r="F737" s="1264"/>
      <c r="G737" s="1264"/>
      <c r="H737" s="1291" t="s">
        <v>1193</v>
      </c>
      <c r="I737" s="1264"/>
      <c r="J737" s="1264"/>
      <c r="K737" s="1264"/>
      <c r="L737" s="1337"/>
      <c r="M737" s="1400" t="s">
        <v>713</v>
      </c>
      <c r="N737" s="1308"/>
      <c r="O737" s="1308"/>
      <c r="P737" s="1308"/>
      <c r="Q737" s="1308"/>
      <c r="R737" s="1353" t="s">
        <v>823</v>
      </c>
      <c r="S737" s="1353">
        <v>0</v>
      </c>
      <c r="T737" s="1308" t="s">
        <v>1581</v>
      </c>
      <c r="U737" s="1353" t="s">
        <v>1674</v>
      </c>
      <c r="V737" s="1342"/>
      <c r="W737" s="1336">
        <v>0</v>
      </c>
      <c r="X737" s="1336">
        <v>0</v>
      </c>
      <c r="Y737" s="1336">
        <v>0</v>
      </c>
      <c r="Z737" s="1264"/>
      <c r="AA737" s="1264"/>
      <c r="AB737" s="1264"/>
      <c r="AC737" s="1264"/>
      <c r="AD737" s="1264"/>
      <c r="AE737" s="1264"/>
      <c r="AF737" s="1264"/>
      <c r="AG737" s="1264"/>
      <c r="AH737" s="1264"/>
      <c r="AI737" s="1264"/>
      <c r="AJ737" s="1264"/>
      <c r="AK737" s="1264"/>
      <c r="AL737" s="1264"/>
      <c r="AM737" s="1264"/>
      <c r="AN737" s="1264"/>
      <c r="AO737" s="1264"/>
      <c r="AP737" s="1264"/>
      <c r="AQ737" s="1337" t="s">
        <v>204</v>
      </c>
      <c r="AR737" s="1337">
        <v>2007</v>
      </c>
      <c r="AS737" s="1264"/>
      <c r="AT737" s="1264"/>
      <c r="AU737" s="1264"/>
      <c r="AV737" s="1338">
        <v>1127808.9713456992</v>
      </c>
      <c r="AW737" s="1291" t="s">
        <v>123</v>
      </c>
      <c r="AX737" s="1291"/>
      <c r="AY737" s="1291" t="s">
        <v>1608</v>
      </c>
      <c r="AZ737" s="1291" t="s">
        <v>1193</v>
      </c>
      <c r="BA737" s="1392"/>
      <c r="BB737" s="1375"/>
      <c r="BC737" s="1291"/>
      <c r="BD737" s="1291"/>
      <c r="BE737" s="1287"/>
      <c r="BF737" s="1287"/>
      <c r="BG737" s="1287"/>
      <c r="BH737" s="1287"/>
      <c r="BI737" s="1287"/>
      <c r="BJ737" s="1287"/>
      <c r="BK737" s="1287"/>
      <c r="BL737" s="1287"/>
      <c r="BM737" s="1287"/>
      <c r="BN737" s="1287"/>
      <c r="BO737" s="1287"/>
      <c r="BP737" s="1287"/>
      <c r="BQ737" s="1287"/>
      <c r="BR737" s="1287"/>
      <c r="BS737" s="1287"/>
      <c r="BT737" s="1287"/>
      <c r="BU737" s="1287"/>
      <c r="BV737" s="1287"/>
      <c r="BW737" s="1287"/>
      <c r="BX737" s="1287"/>
      <c r="BY737" s="1287"/>
    </row>
    <row r="738" spans="1:77" s="1288" customFormat="1" ht="30" hidden="1">
      <c r="A738" s="1380"/>
      <c r="B738" s="1283"/>
      <c r="C738" s="1335" t="s">
        <v>453</v>
      </c>
      <c r="D738" s="1264"/>
      <c r="E738" s="1264"/>
      <c r="F738" s="1264"/>
      <c r="G738" s="1264"/>
      <c r="H738" s="1291" t="s">
        <v>1193</v>
      </c>
      <c r="I738" s="1264"/>
      <c r="J738" s="1264"/>
      <c r="K738" s="1264"/>
      <c r="L738" s="1337"/>
      <c r="M738" s="1400" t="s">
        <v>712</v>
      </c>
      <c r="N738" s="1308"/>
      <c r="O738" s="1308"/>
      <c r="P738" s="1308"/>
      <c r="Q738" s="1308"/>
      <c r="R738" s="1353" t="s">
        <v>824</v>
      </c>
      <c r="S738" s="1353">
        <v>0</v>
      </c>
      <c r="T738" s="1308" t="s">
        <v>238</v>
      </c>
      <c r="U738" s="1353" t="s">
        <v>1653</v>
      </c>
      <c r="V738" s="1342"/>
      <c r="W738" s="1336">
        <v>0</v>
      </c>
      <c r="X738" s="1336">
        <v>0</v>
      </c>
      <c r="Y738" s="1336">
        <v>0</v>
      </c>
      <c r="Z738" s="1264"/>
      <c r="AA738" s="1264"/>
      <c r="AB738" s="1264"/>
      <c r="AC738" s="1264"/>
      <c r="AD738" s="1264"/>
      <c r="AE738" s="1264"/>
      <c r="AF738" s="1264"/>
      <c r="AG738" s="1264"/>
      <c r="AH738" s="1264"/>
      <c r="AI738" s="1264"/>
      <c r="AJ738" s="1264"/>
      <c r="AK738" s="1264"/>
      <c r="AL738" s="1264"/>
      <c r="AM738" s="1264"/>
      <c r="AN738" s="1264"/>
      <c r="AO738" s="1264"/>
      <c r="AP738" s="1264"/>
      <c r="AQ738" s="1337" t="s">
        <v>204</v>
      </c>
      <c r="AR738" s="1337">
        <v>2007</v>
      </c>
      <c r="AS738" s="1264"/>
      <c r="AT738" s="1264"/>
      <c r="AU738" s="1264"/>
      <c r="AV738" s="1338">
        <v>71779.806382889481</v>
      </c>
      <c r="AW738" s="1291" t="s">
        <v>123</v>
      </c>
      <c r="AX738" s="1291"/>
      <c r="AY738" s="1291" t="s">
        <v>1608</v>
      </c>
      <c r="AZ738" s="1291" t="s">
        <v>1193</v>
      </c>
      <c r="BA738" s="1392"/>
      <c r="BB738" s="1375"/>
      <c r="BC738" s="1291"/>
      <c r="BD738" s="1291"/>
      <c r="BE738" s="1287"/>
      <c r="BF738" s="1287"/>
      <c r="BG738" s="1287"/>
      <c r="BH738" s="1287"/>
      <c r="BI738" s="1287"/>
      <c r="BJ738" s="1287"/>
      <c r="BK738" s="1287"/>
      <c r="BL738" s="1287"/>
      <c r="BM738" s="1287"/>
      <c r="BN738" s="1287"/>
      <c r="BO738" s="1287"/>
      <c r="BP738" s="1287"/>
      <c r="BQ738" s="1287"/>
      <c r="BR738" s="1287"/>
      <c r="BS738" s="1287"/>
      <c r="BT738" s="1287"/>
      <c r="BU738" s="1287"/>
      <c r="BV738" s="1287"/>
      <c r="BW738" s="1287"/>
      <c r="BX738" s="1287"/>
      <c r="BY738" s="1287"/>
    </row>
    <row r="739" spans="1:77" s="1288" customFormat="1" ht="30" hidden="1">
      <c r="A739" s="1380"/>
      <c r="B739" s="1283"/>
      <c r="C739" s="1335" t="s">
        <v>454</v>
      </c>
      <c r="D739" s="1264"/>
      <c r="E739" s="1264"/>
      <c r="F739" s="1264"/>
      <c r="G739" s="1264"/>
      <c r="H739" s="1291" t="s">
        <v>1193</v>
      </c>
      <c r="I739" s="1264"/>
      <c r="J739" s="1264"/>
      <c r="K739" s="1264"/>
      <c r="L739" s="1337"/>
      <c r="M739" s="1400" t="s">
        <v>712</v>
      </c>
      <c r="N739" s="1308"/>
      <c r="O739" s="1308"/>
      <c r="P739" s="1308"/>
      <c r="Q739" s="1308"/>
      <c r="R739" s="1353" t="s">
        <v>1675</v>
      </c>
      <c r="S739" s="1353">
        <v>0</v>
      </c>
      <c r="T739" s="1308" t="s">
        <v>1581</v>
      </c>
      <c r="U739" s="1353" t="s">
        <v>1653</v>
      </c>
      <c r="V739" s="1342" t="s">
        <v>871</v>
      </c>
      <c r="W739" s="1336">
        <v>0</v>
      </c>
      <c r="X739" s="1336">
        <v>0</v>
      </c>
      <c r="Y739" s="1336">
        <v>0</v>
      </c>
      <c r="Z739" s="1264"/>
      <c r="AA739" s="1264"/>
      <c r="AB739" s="1264"/>
      <c r="AC739" s="1264"/>
      <c r="AD739" s="1264"/>
      <c r="AE739" s="1264"/>
      <c r="AF739" s="1264"/>
      <c r="AG739" s="1264"/>
      <c r="AH739" s="1264"/>
      <c r="AI739" s="1264"/>
      <c r="AJ739" s="1264"/>
      <c r="AK739" s="1264"/>
      <c r="AL739" s="1264"/>
      <c r="AM739" s="1264"/>
      <c r="AN739" s="1264"/>
      <c r="AO739" s="1264"/>
      <c r="AP739" s="1264"/>
      <c r="AQ739" s="1337" t="s">
        <v>204</v>
      </c>
      <c r="AR739" s="1337">
        <v>2007</v>
      </c>
      <c r="AS739" s="1264"/>
      <c r="AT739" s="1264"/>
      <c r="AU739" s="1264"/>
      <c r="AV739" s="1338">
        <v>534039.4636651451</v>
      </c>
      <c r="AW739" s="1291" t="s">
        <v>123</v>
      </c>
      <c r="AX739" s="1291"/>
      <c r="AY739" s="1291" t="s">
        <v>1608</v>
      </c>
      <c r="AZ739" s="1291" t="s">
        <v>1193</v>
      </c>
      <c r="BA739" s="1392"/>
      <c r="BB739" s="1375"/>
      <c r="BC739" s="1291"/>
      <c r="BD739" s="1291"/>
      <c r="BE739" s="1287"/>
      <c r="BF739" s="1287"/>
      <c r="BG739" s="1287"/>
      <c r="BH739" s="1287"/>
      <c r="BI739" s="1287"/>
      <c r="BJ739" s="1287"/>
      <c r="BK739" s="1287"/>
      <c r="BL739" s="1287"/>
      <c r="BM739" s="1287"/>
      <c r="BN739" s="1287"/>
      <c r="BO739" s="1287"/>
      <c r="BP739" s="1287"/>
      <c r="BQ739" s="1287"/>
      <c r="BR739" s="1287"/>
      <c r="BS739" s="1287"/>
      <c r="BT739" s="1287"/>
      <c r="BU739" s="1287"/>
      <c r="BV739" s="1287"/>
      <c r="BW739" s="1287"/>
      <c r="BX739" s="1287"/>
      <c r="BY739" s="1287"/>
    </row>
    <row r="740" spans="1:77" s="1288" customFormat="1" ht="30" hidden="1">
      <c r="A740" s="1380"/>
      <c r="B740" s="1283"/>
      <c r="C740" s="1335" t="s">
        <v>455</v>
      </c>
      <c r="D740" s="1264"/>
      <c r="E740" s="1264"/>
      <c r="F740" s="1264"/>
      <c r="G740" s="1264"/>
      <c r="H740" s="1291" t="s">
        <v>1193</v>
      </c>
      <c r="I740" s="1264"/>
      <c r="J740" s="1264"/>
      <c r="K740" s="1264"/>
      <c r="L740" s="1337"/>
      <c r="M740" s="1337" t="s">
        <v>712</v>
      </c>
      <c r="N740" s="1264"/>
      <c r="O740" s="1264"/>
      <c r="P740" s="1264"/>
      <c r="Q740" s="1264"/>
      <c r="R740" s="1353" t="s">
        <v>819</v>
      </c>
      <c r="S740" s="1353">
        <v>0</v>
      </c>
      <c r="T740" s="1308" t="s">
        <v>1581</v>
      </c>
      <c r="U740" s="1353" t="s">
        <v>1653</v>
      </c>
      <c r="V740" s="1342"/>
      <c r="W740" s="1336">
        <v>0</v>
      </c>
      <c r="X740" s="1336">
        <v>0</v>
      </c>
      <c r="Y740" s="1336">
        <v>0</v>
      </c>
      <c r="Z740" s="1264"/>
      <c r="AA740" s="1264"/>
      <c r="AB740" s="1264"/>
      <c r="AC740" s="1264"/>
      <c r="AD740" s="1264"/>
      <c r="AE740" s="1264"/>
      <c r="AF740" s="1264"/>
      <c r="AG740" s="1264"/>
      <c r="AH740" s="1264"/>
      <c r="AI740" s="1264"/>
      <c r="AJ740" s="1264"/>
      <c r="AK740" s="1264"/>
      <c r="AL740" s="1264"/>
      <c r="AM740" s="1264"/>
      <c r="AN740" s="1264"/>
      <c r="AO740" s="1264"/>
      <c r="AP740" s="1264"/>
      <c r="AQ740" s="1337" t="s">
        <v>204</v>
      </c>
      <c r="AR740" s="1337">
        <v>2007</v>
      </c>
      <c r="AS740" s="1264"/>
      <c r="AT740" s="1264"/>
      <c r="AU740" s="1264"/>
      <c r="AV740" s="1338">
        <v>28672990.683757078</v>
      </c>
      <c r="AW740" s="1291" t="s">
        <v>123</v>
      </c>
      <c r="AX740" s="1291"/>
      <c r="AY740" s="1291" t="s">
        <v>1608</v>
      </c>
      <c r="AZ740" s="1291" t="s">
        <v>1193</v>
      </c>
      <c r="BA740" s="1392"/>
      <c r="BB740" s="1375"/>
      <c r="BC740" s="1291"/>
      <c r="BD740" s="1291"/>
      <c r="BE740" s="1287"/>
      <c r="BF740" s="1287"/>
      <c r="BG740" s="1287"/>
      <c r="BH740" s="1287"/>
      <c r="BI740" s="1287"/>
      <c r="BJ740" s="1287"/>
      <c r="BK740" s="1287"/>
      <c r="BL740" s="1287"/>
      <c r="BM740" s="1287"/>
      <c r="BN740" s="1287"/>
      <c r="BO740" s="1287"/>
      <c r="BP740" s="1287"/>
      <c r="BQ740" s="1287"/>
      <c r="BR740" s="1287"/>
      <c r="BS740" s="1287"/>
      <c r="BT740" s="1287"/>
      <c r="BU740" s="1287"/>
      <c r="BV740" s="1287"/>
      <c r="BW740" s="1287"/>
      <c r="BX740" s="1287"/>
      <c r="BY740" s="1287"/>
    </row>
    <row r="741" spans="1:77" s="1288" customFormat="1" ht="30" hidden="1">
      <c r="A741" s="1380"/>
      <c r="B741" s="1283"/>
      <c r="C741" s="1335" t="s">
        <v>456</v>
      </c>
      <c r="D741" s="1264"/>
      <c r="E741" s="1264"/>
      <c r="F741" s="1264"/>
      <c r="G741" s="1264"/>
      <c r="H741" s="1291" t="s">
        <v>1193</v>
      </c>
      <c r="I741" s="1264"/>
      <c r="J741" s="1264"/>
      <c r="K741" s="1264"/>
      <c r="L741" s="1337"/>
      <c r="M741" s="1400" t="s">
        <v>712</v>
      </c>
      <c r="N741" s="1308"/>
      <c r="O741" s="1308"/>
      <c r="P741" s="1308"/>
      <c r="Q741" s="1308"/>
      <c r="R741" s="1353" t="s">
        <v>1684</v>
      </c>
      <c r="S741" s="1353">
        <v>0</v>
      </c>
      <c r="T741" s="1308" t="s">
        <v>238</v>
      </c>
      <c r="U741" s="1353" t="s">
        <v>1653</v>
      </c>
      <c r="V741" s="1342"/>
      <c r="W741" s="1336">
        <v>0</v>
      </c>
      <c r="X741" s="1336">
        <v>0</v>
      </c>
      <c r="Y741" s="1336">
        <v>0</v>
      </c>
      <c r="Z741" s="1264"/>
      <c r="AA741" s="1264"/>
      <c r="AB741" s="1264"/>
      <c r="AC741" s="1264"/>
      <c r="AD741" s="1264"/>
      <c r="AE741" s="1264"/>
      <c r="AF741" s="1264"/>
      <c r="AG741" s="1264"/>
      <c r="AH741" s="1264"/>
      <c r="AI741" s="1264"/>
      <c r="AJ741" s="1264"/>
      <c r="AK741" s="1264"/>
      <c r="AL741" s="1264"/>
      <c r="AM741" s="1264"/>
      <c r="AN741" s="1264"/>
      <c r="AO741" s="1264"/>
      <c r="AP741" s="1264"/>
      <c r="AQ741" s="1337" t="s">
        <v>204</v>
      </c>
      <c r="AR741" s="1337">
        <v>2007</v>
      </c>
      <c r="AS741" s="1264"/>
      <c r="AT741" s="1264"/>
      <c r="AU741" s="1264"/>
      <c r="AV741" s="1338">
        <v>651757.81632764859</v>
      </c>
      <c r="AW741" s="1291" t="s">
        <v>1604</v>
      </c>
      <c r="AX741" s="1291"/>
      <c r="AY741" s="1291" t="s">
        <v>1608</v>
      </c>
      <c r="AZ741" s="1291" t="s">
        <v>1193</v>
      </c>
      <c r="BA741" s="1392"/>
      <c r="BB741" s="1375"/>
      <c r="BC741" s="1291"/>
      <c r="BD741" s="1291"/>
      <c r="BE741" s="1287"/>
      <c r="BF741" s="1287"/>
      <c r="BG741" s="1287"/>
      <c r="BH741" s="1287"/>
      <c r="BI741" s="1287"/>
      <c r="BJ741" s="1287"/>
      <c r="BK741" s="1287"/>
      <c r="BL741" s="1287"/>
      <c r="BM741" s="1287"/>
      <c r="BN741" s="1287"/>
      <c r="BO741" s="1287"/>
      <c r="BP741" s="1287"/>
      <c r="BQ741" s="1287"/>
      <c r="BR741" s="1287"/>
      <c r="BS741" s="1287"/>
      <c r="BT741" s="1287"/>
      <c r="BU741" s="1287"/>
      <c r="BV741" s="1287"/>
      <c r="BW741" s="1287"/>
      <c r="BX741" s="1287"/>
      <c r="BY741" s="1287"/>
    </row>
    <row r="742" spans="1:77" s="1288" customFormat="1" ht="45" hidden="1">
      <c r="A742" s="1380"/>
      <c r="B742" s="1283"/>
      <c r="C742" s="1335" t="s">
        <v>457</v>
      </c>
      <c r="D742" s="1264"/>
      <c r="E742" s="1264"/>
      <c r="F742" s="1264"/>
      <c r="G742" s="1264"/>
      <c r="H742" s="1291" t="s">
        <v>1193</v>
      </c>
      <c r="I742" s="1264"/>
      <c r="J742" s="1264"/>
      <c r="K742" s="1264"/>
      <c r="L742" s="1337"/>
      <c r="M742" s="1400" t="s">
        <v>713</v>
      </c>
      <c r="N742" s="1308"/>
      <c r="O742" s="1308"/>
      <c r="P742" s="1308"/>
      <c r="Q742" s="1308"/>
      <c r="R742" s="1353" t="s">
        <v>1685</v>
      </c>
      <c r="S742" s="1353">
        <v>0</v>
      </c>
      <c r="T742" s="1308" t="s">
        <v>238</v>
      </c>
      <c r="U742" s="1353" t="s">
        <v>1654</v>
      </c>
      <c r="V742" s="1342" t="s">
        <v>861</v>
      </c>
      <c r="W742" s="1336">
        <v>0</v>
      </c>
      <c r="X742" s="1336">
        <v>0</v>
      </c>
      <c r="Y742" s="1336">
        <v>0</v>
      </c>
      <c r="Z742" s="1264"/>
      <c r="AA742" s="1264"/>
      <c r="AB742" s="1264"/>
      <c r="AC742" s="1264"/>
      <c r="AD742" s="1264"/>
      <c r="AE742" s="1264"/>
      <c r="AF742" s="1264"/>
      <c r="AG742" s="1264"/>
      <c r="AH742" s="1264"/>
      <c r="AI742" s="1264"/>
      <c r="AJ742" s="1264"/>
      <c r="AK742" s="1264"/>
      <c r="AL742" s="1264"/>
      <c r="AM742" s="1264"/>
      <c r="AN742" s="1264"/>
      <c r="AO742" s="1264"/>
      <c r="AP742" s="1264"/>
      <c r="AQ742" s="1337" t="s">
        <v>204</v>
      </c>
      <c r="AR742" s="1337">
        <v>2007</v>
      </c>
      <c r="AS742" s="1264"/>
      <c r="AT742" s="1264"/>
      <c r="AU742" s="1264"/>
      <c r="AV742" s="1338">
        <v>1712260.5259341698</v>
      </c>
      <c r="AW742" s="1291" t="s">
        <v>123</v>
      </c>
      <c r="AX742" s="1291"/>
      <c r="AY742" s="1291" t="s">
        <v>1608</v>
      </c>
      <c r="AZ742" s="1291" t="s">
        <v>1193</v>
      </c>
      <c r="BA742" s="1392"/>
      <c r="BB742" s="1375"/>
      <c r="BC742" s="1291"/>
      <c r="BD742" s="1291"/>
      <c r="BE742" s="1287"/>
      <c r="BF742" s="1287"/>
      <c r="BG742" s="1287"/>
      <c r="BH742" s="1287"/>
      <c r="BI742" s="1287"/>
      <c r="BJ742" s="1287"/>
      <c r="BK742" s="1287"/>
      <c r="BL742" s="1287"/>
      <c r="BM742" s="1287"/>
      <c r="BN742" s="1287"/>
      <c r="BO742" s="1287"/>
      <c r="BP742" s="1287"/>
      <c r="BQ742" s="1287"/>
      <c r="BR742" s="1287"/>
      <c r="BS742" s="1287"/>
      <c r="BT742" s="1287"/>
      <c r="BU742" s="1287"/>
      <c r="BV742" s="1287"/>
      <c r="BW742" s="1287"/>
      <c r="BX742" s="1287"/>
      <c r="BY742" s="1287"/>
    </row>
    <row r="743" spans="1:77" s="1288" customFormat="1" ht="45" hidden="1">
      <c r="A743" s="1380"/>
      <c r="B743" s="1283"/>
      <c r="C743" s="1335" t="s">
        <v>458</v>
      </c>
      <c r="D743" s="1264"/>
      <c r="E743" s="1264"/>
      <c r="F743" s="1264"/>
      <c r="G743" s="1264"/>
      <c r="H743" s="1291" t="s">
        <v>1193</v>
      </c>
      <c r="I743" s="1264"/>
      <c r="J743" s="1264"/>
      <c r="K743" s="1264"/>
      <c r="L743" s="1337"/>
      <c r="M743" s="1400" t="s">
        <v>713</v>
      </c>
      <c r="N743" s="1308"/>
      <c r="O743" s="1308"/>
      <c r="P743" s="1308"/>
      <c r="Q743" s="1308"/>
      <c r="R743" s="1353" t="s">
        <v>822</v>
      </c>
      <c r="S743" s="1353">
        <v>0</v>
      </c>
      <c r="T743" s="1308" t="s">
        <v>1581</v>
      </c>
      <c r="U743" s="1353" t="s">
        <v>1654</v>
      </c>
      <c r="V743" s="1342"/>
      <c r="W743" s="1336">
        <v>0</v>
      </c>
      <c r="X743" s="1336">
        <v>0</v>
      </c>
      <c r="Y743" s="1336">
        <v>0</v>
      </c>
      <c r="Z743" s="1264"/>
      <c r="AA743" s="1264"/>
      <c r="AB743" s="1264"/>
      <c r="AC743" s="1264"/>
      <c r="AD743" s="1264"/>
      <c r="AE743" s="1264"/>
      <c r="AF743" s="1264"/>
      <c r="AG743" s="1264"/>
      <c r="AH743" s="1264"/>
      <c r="AI743" s="1264"/>
      <c r="AJ743" s="1264"/>
      <c r="AK743" s="1264"/>
      <c r="AL743" s="1264"/>
      <c r="AM743" s="1264"/>
      <c r="AN743" s="1264"/>
      <c r="AO743" s="1264"/>
      <c r="AP743" s="1264"/>
      <c r="AQ743" s="1337" t="s">
        <v>204</v>
      </c>
      <c r="AR743" s="1337">
        <v>2007</v>
      </c>
      <c r="AS743" s="1264"/>
      <c r="AT743" s="1264"/>
      <c r="AU743" s="1264"/>
      <c r="AV743" s="1338">
        <v>4502803.1488720737</v>
      </c>
      <c r="AW743" s="1291" t="s">
        <v>123</v>
      </c>
      <c r="AX743" s="1291"/>
      <c r="AY743" s="1291" t="s">
        <v>1613</v>
      </c>
      <c r="AZ743" s="1291" t="s">
        <v>1193</v>
      </c>
      <c r="BA743" s="1392"/>
      <c r="BB743" s="1375"/>
      <c r="BC743" s="1291"/>
      <c r="BD743" s="1291"/>
      <c r="BE743" s="1287"/>
      <c r="BF743" s="1287"/>
      <c r="BG743" s="1287"/>
      <c r="BH743" s="1287"/>
      <c r="BI743" s="1287"/>
      <c r="BJ743" s="1287"/>
      <c r="BK743" s="1287"/>
      <c r="BL743" s="1287"/>
      <c r="BM743" s="1287"/>
      <c r="BN743" s="1287"/>
      <c r="BO743" s="1287"/>
      <c r="BP743" s="1287"/>
      <c r="BQ743" s="1287"/>
      <c r="BR743" s="1287"/>
      <c r="BS743" s="1287"/>
      <c r="BT743" s="1287"/>
      <c r="BU743" s="1287"/>
      <c r="BV743" s="1287"/>
      <c r="BW743" s="1287"/>
      <c r="BX743" s="1287"/>
      <c r="BY743" s="1287"/>
    </row>
    <row r="744" spans="1:77" s="1288" customFormat="1" ht="30" hidden="1">
      <c r="A744" s="1380"/>
      <c r="B744" s="1283"/>
      <c r="C744" s="1335" t="s">
        <v>459</v>
      </c>
      <c r="D744" s="1264"/>
      <c r="E744" s="1264"/>
      <c r="F744" s="1264"/>
      <c r="G744" s="1264"/>
      <c r="H744" s="1291" t="s">
        <v>1193</v>
      </c>
      <c r="I744" s="1264"/>
      <c r="J744" s="1264"/>
      <c r="K744" s="1264"/>
      <c r="L744" s="1337"/>
      <c r="M744" s="1400" t="s">
        <v>713</v>
      </c>
      <c r="N744" s="1308"/>
      <c r="O744" s="1308"/>
      <c r="P744" s="1308"/>
      <c r="Q744" s="1308"/>
      <c r="R744" s="1353" t="s">
        <v>1682</v>
      </c>
      <c r="S744" s="1353">
        <v>0</v>
      </c>
      <c r="T744" s="1308" t="s">
        <v>225</v>
      </c>
      <c r="U744" s="1353" t="s">
        <v>1653</v>
      </c>
      <c r="V744" s="1342" t="s">
        <v>873</v>
      </c>
      <c r="W744" s="1336">
        <v>0</v>
      </c>
      <c r="X744" s="1336">
        <v>0</v>
      </c>
      <c r="Y744" s="1336">
        <v>0</v>
      </c>
      <c r="Z744" s="1264"/>
      <c r="AA744" s="1264"/>
      <c r="AB744" s="1264"/>
      <c r="AC744" s="1264"/>
      <c r="AD744" s="1264"/>
      <c r="AE744" s="1264"/>
      <c r="AF744" s="1264"/>
      <c r="AG744" s="1264"/>
      <c r="AH744" s="1264"/>
      <c r="AI744" s="1264"/>
      <c r="AJ744" s="1264"/>
      <c r="AK744" s="1264"/>
      <c r="AL744" s="1264"/>
      <c r="AM744" s="1264"/>
      <c r="AN744" s="1264"/>
      <c r="AO744" s="1264"/>
      <c r="AP744" s="1264"/>
      <c r="AQ744" s="1337" t="s">
        <v>204</v>
      </c>
      <c r="AR744" s="1337">
        <v>2007</v>
      </c>
      <c r="AS744" s="1264"/>
      <c r="AT744" s="1264"/>
      <c r="AU744" s="1264"/>
      <c r="AV744" s="1338">
        <v>52374861.119217046</v>
      </c>
      <c r="AW744" s="1291" t="s">
        <v>123</v>
      </c>
      <c r="AX744" s="1291"/>
      <c r="AY744" s="1291" t="s">
        <v>1613</v>
      </c>
      <c r="AZ744" s="1291" t="s">
        <v>1193</v>
      </c>
      <c r="BA744" s="1392"/>
      <c r="BB744" s="1375"/>
      <c r="BC744" s="1291"/>
      <c r="BD744" s="1291"/>
      <c r="BE744" s="1287"/>
      <c r="BF744" s="1287"/>
      <c r="BG744" s="1287"/>
      <c r="BH744" s="1287"/>
      <c r="BI744" s="1287"/>
      <c r="BJ744" s="1287"/>
      <c r="BK744" s="1287"/>
      <c r="BL744" s="1287"/>
      <c r="BM744" s="1287"/>
      <c r="BN744" s="1287"/>
      <c r="BO744" s="1287"/>
      <c r="BP744" s="1287"/>
      <c r="BQ744" s="1287"/>
      <c r="BR744" s="1287"/>
      <c r="BS744" s="1287"/>
      <c r="BT744" s="1287"/>
      <c r="BU744" s="1287"/>
      <c r="BV744" s="1287"/>
      <c r="BW744" s="1287"/>
      <c r="BX744" s="1287"/>
      <c r="BY744" s="1287"/>
    </row>
    <row r="745" spans="1:77" s="1288" customFormat="1" ht="30" hidden="1">
      <c r="A745" s="1380"/>
      <c r="B745" s="1283"/>
      <c r="C745" s="1335" t="s">
        <v>460</v>
      </c>
      <c r="D745" s="1264"/>
      <c r="E745" s="1264"/>
      <c r="F745" s="1264"/>
      <c r="G745" s="1264"/>
      <c r="H745" s="1291" t="s">
        <v>1193</v>
      </c>
      <c r="I745" s="1264"/>
      <c r="J745" s="1264"/>
      <c r="K745" s="1264"/>
      <c r="L745" s="1337"/>
      <c r="M745" s="1337" t="s">
        <v>713</v>
      </c>
      <c r="N745" s="1264"/>
      <c r="O745" s="1264"/>
      <c r="P745" s="1264"/>
      <c r="Q745" s="1264"/>
      <c r="R745" s="1353" t="s">
        <v>1672</v>
      </c>
      <c r="S745" s="1353">
        <v>0</v>
      </c>
      <c r="T745" s="1308" t="s">
        <v>225</v>
      </c>
      <c r="U745" s="1353" t="s">
        <v>1653</v>
      </c>
      <c r="V745" s="1342" t="s">
        <v>874</v>
      </c>
      <c r="W745" s="1336">
        <v>0</v>
      </c>
      <c r="X745" s="1336">
        <v>0</v>
      </c>
      <c r="Y745" s="1336">
        <v>0</v>
      </c>
      <c r="Z745" s="1264"/>
      <c r="AA745" s="1264"/>
      <c r="AB745" s="1264"/>
      <c r="AC745" s="1264"/>
      <c r="AD745" s="1264"/>
      <c r="AE745" s="1264"/>
      <c r="AF745" s="1264"/>
      <c r="AG745" s="1264"/>
      <c r="AH745" s="1264"/>
      <c r="AI745" s="1264"/>
      <c r="AJ745" s="1264"/>
      <c r="AK745" s="1264"/>
      <c r="AL745" s="1264"/>
      <c r="AM745" s="1264"/>
      <c r="AN745" s="1264"/>
      <c r="AO745" s="1264"/>
      <c r="AP745" s="1264"/>
      <c r="AQ745" s="1337" t="s">
        <v>204</v>
      </c>
      <c r="AR745" s="1337">
        <v>2007</v>
      </c>
      <c r="AS745" s="1264"/>
      <c r="AT745" s="1264"/>
      <c r="AU745" s="1264"/>
      <c r="AV745" s="1338">
        <v>1059988.35682982</v>
      </c>
      <c r="AW745" s="1291" t="s">
        <v>123</v>
      </c>
      <c r="AX745" s="1291"/>
      <c r="AY745" s="1291" t="s">
        <v>1613</v>
      </c>
      <c r="AZ745" s="1291" t="s">
        <v>1193</v>
      </c>
      <c r="BA745" s="1392"/>
      <c r="BB745" s="1375"/>
      <c r="BC745" s="1291"/>
      <c r="BD745" s="1291"/>
      <c r="BE745" s="1287"/>
      <c r="BF745" s="1287"/>
      <c r="BG745" s="1287"/>
      <c r="BH745" s="1287"/>
      <c r="BI745" s="1287"/>
      <c r="BJ745" s="1287"/>
      <c r="BK745" s="1287"/>
      <c r="BL745" s="1287"/>
      <c r="BM745" s="1287"/>
      <c r="BN745" s="1287"/>
      <c r="BO745" s="1287"/>
      <c r="BP745" s="1287"/>
      <c r="BQ745" s="1287"/>
      <c r="BR745" s="1287"/>
      <c r="BS745" s="1287"/>
      <c r="BT745" s="1287"/>
      <c r="BU745" s="1287"/>
      <c r="BV745" s="1287"/>
      <c r="BW745" s="1287"/>
      <c r="BX745" s="1287"/>
      <c r="BY745" s="1287"/>
    </row>
    <row r="746" spans="1:77" s="1288" customFormat="1" ht="30" hidden="1">
      <c r="A746" s="1380"/>
      <c r="B746" s="1283"/>
      <c r="C746" s="1335" t="s">
        <v>461</v>
      </c>
      <c r="D746" s="1264"/>
      <c r="E746" s="1264"/>
      <c r="F746" s="1264"/>
      <c r="G746" s="1264"/>
      <c r="H746" s="1291" t="s">
        <v>1193</v>
      </c>
      <c r="I746" s="1264"/>
      <c r="J746" s="1264"/>
      <c r="K746" s="1264"/>
      <c r="L746" s="1337"/>
      <c r="M746" s="1397" t="s">
        <v>715</v>
      </c>
      <c r="N746" s="1264"/>
      <c r="O746" s="1264"/>
      <c r="P746" s="1264"/>
      <c r="Q746" s="1264"/>
      <c r="R746" s="1353" t="s">
        <v>1676</v>
      </c>
      <c r="S746" s="1353">
        <v>0</v>
      </c>
      <c r="T746" s="1308" t="s">
        <v>1586</v>
      </c>
      <c r="U746" s="1353" t="s">
        <v>1653</v>
      </c>
      <c r="V746" s="1342" t="s">
        <v>875</v>
      </c>
      <c r="W746" s="1336">
        <v>0</v>
      </c>
      <c r="X746" s="1336">
        <v>0</v>
      </c>
      <c r="Y746" s="1336">
        <v>0</v>
      </c>
      <c r="Z746" s="1264"/>
      <c r="AA746" s="1264"/>
      <c r="AB746" s="1264"/>
      <c r="AC746" s="1264"/>
      <c r="AD746" s="1264"/>
      <c r="AE746" s="1264"/>
      <c r="AF746" s="1264"/>
      <c r="AG746" s="1264"/>
      <c r="AH746" s="1264"/>
      <c r="AI746" s="1264"/>
      <c r="AJ746" s="1264"/>
      <c r="AK746" s="1264"/>
      <c r="AL746" s="1264"/>
      <c r="AM746" s="1264"/>
      <c r="AN746" s="1264"/>
      <c r="AO746" s="1264"/>
      <c r="AP746" s="1264"/>
      <c r="AQ746" s="1337" t="s">
        <v>204</v>
      </c>
      <c r="AR746" s="1337">
        <v>2007</v>
      </c>
      <c r="AS746" s="1264"/>
      <c r="AT746" s="1264"/>
      <c r="AU746" s="1264"/>
      <c r="AV746" s="1338">
        <v>271368.55144674075</v>
      </c>
      <c r="AW746" s="1291" t="s">
        <v>123</v>
      </c>
      <c r="AX746" s="1291"/>
      <c r="AY746" s="1291" t="s">
        <v>1613</v>
      </c>
      <c r="AZ746" s="1291" t="s">
        <v>1193</v>
      </c>
      <c r="BA746" s="1392"/>
      <c r="BB746" s="1375"/>
      <c r="BC746" s="1291"/>
      <c r="BD746" s="1291"/>
      <c r="BE746" s="1287"/>
      <c r="BF746" s="1287"/>
      <c r="BG746" s="1287"/>
      <c r="BH746" s="1287"/>
      <c r="BI746" s="1287"/>
      <c r="BJ746" s="1287"/>
      <c r="BK746" s="1287"/>
      <c r="BL746" s="1287"/>
      <c r="BM746" s="1287"/>
      <c r="BN746" s="1287"/>
      <c r="BO746" s="1287"/>
      <c r="BP746" s="1287"/>
      <c r="BQ746" s="1287"/>
      <c r="BR746" s="1287"/>
      <c r="BS746" s="1287"/>
      <c r="BT746" s="1287"/>
      <c r="BU746" s="1287"/>
      <c r="BV746" s="1287"/>
      <c r="BW746" s="1287"/>
      <c r="BX746" s="1287"/>
      <c r="BY746" s="1287"/>
    </row>
    <row r="747" spans="1:77" s="1288" customFormat="1" ht="30" hidden="1">
      <c r="A747" s="1380"/>
      <c r="B747" s="1283"/>
      <c r="C747" s="1335" t="s">
        <v>462</v>
      </c>
      <c r="D747" s="1264"/>
      <c r="E747" s="1264"/>
      <c r="F747" s="1264"/>
      <c r="G747" s="1264"/>
      <c r="H747" s="1291" t="s">
        <v>1193</v>
      </c>
      <c r="I747" s="1264"/>
      <c r="J747" s="1264"/>
      <c r="K747" s="1264"/>
      <c r="L747" s="1337"/>
      <c r="M747" s="1400" t="s">
        <v>715</v>
      </c>
      <c r="N747" s="1264"/>
      <c r="O747" s="1264"/>
      <c r="P747" s="1264"/>
      <c r="Q747" s="1264"/>
      <c r="R747" s="1353" t="s">
        <v>1675</v>
      </c>
      <c r="S747" s="1353">
        <v>0</v>
      </c>
      <c r="T747" s="1308" t="s">
        <v>1581</v>
      </c>
      <c r="U747" s="1353" t="s">
        <v>1653</v>
      </c>
      <c r="V747" s="1342"/>
      <c r="W747" s="1336">
        <v>0</v>
      </c>
      <c r="X747" s="1336">
        <v>0</v>
      </c>
      <c r="Y747" s="1336">
        <v>0</v>
      </c>
      <c r="Z747" s="1264"/>
      <c r="AA747" s="1264"/>
      <c r="AB747" s="1264"/>
      <c r="AC747" s="1264"/>
      <c r="AD747" s="1264"/>
      <c r="AE747" s="1264"/>
      <c r="AF747" s="1264"/>
      <c r="AG747" s="1264"/>
      <c r="AH747" s="1264"/>
      <c r="AI747" s="1264"/>
      <c r="AJ747" s="1264"/>
      <c r="AK747" s="1264"/>
      <c r="AL747" s="1264"/>
      <c r="AM747" s="1264"/>
      <c r="AN747" s="1264"/>
      <c r="AO747" s="1264"/>
      <c r="AP747" s="1264"/>
      <c r="AQ747" s="1337" t="s">
        <v>204</v>
      </c>
      <c r="AR747" s="1337">
        <v>2007</v>
      </c>
      <c r="AS747" s="1264"/>
      <c r="AT747" s="1264"/>
      <c r="AU747" s="1264"/>
      <c r="AV747" s="1338">
        <v>1068078.9273302902</v>
      </c>
      <c r="AW747" s="1291" t="s">
        <v>123</v>
      </c>
      <c r="AX747" s="1291"/>
      <c r="AY747" s="1291" t="s">
        <v>1613</v>
      </c>
      <c r="AZ747" s="1291" t="s">
        <v>1193</v>
      </c>
      <c r="BA747" s="1392"/>
      <c r="BB747" s="1375"/>
      <c r="BC747" s="1291"/>
      <c r="BD747" s="1291"/>
      <c r="BE747" s="1287"/>
      <c r="BF747" s="1287"/>
      <c r="BG747" s="1287"/>
      <c r="BH747" s="1287"/>
      <c r="BI747" s="1287"/>
      <c r="BJ747" s="1287"/>
      <c r="BK747" s="1287"/>
      <c r="BL747" s="1287"/>
      <c r="BM747" s="1287"/>
      <c r="BN747" s="1287"/>
      <c r="BO747" s="1287"/>
      <c r="BP747" s="1287"/>
      <c r="BQ747" s="1287"/>
      <c r="BR747" s="1287"/>
      <c r="BS747" s="1287"/>
      <c r="BT747" s="1287"/>
      <c r="BU747" s="1287"/>
      <c r="BV747" s="1287"/>
      <c r="BW747" s="1287"/>
      <c r="BX747" s="1287"/>
      <c r="BY747" s="1287"/>
    </row>
    <row r="748" spans="1:77" s="1288" customFormat="1" ht="30" hidden="1">
      <c r="A748" s="1380"/>
      <c r="B748" s="1283"/>
      <c r="C748" s="1335" t="s">
        <v>463</v>
      </c>
      <c r="D748" s="1264"/>
      <c r="E748" s="1264"/>
      <c r="F748" s="1264"/>
      <c r="G748" s="1264"/>
      <c r="H748" s="1291" t="s">
        <v>1193</v>
      </c>
      <c r="I748" s="1264"/>
      <c r="J748" s="1264"/>
      <c r="K748" s="1264"/>
      <c r="L748" s="1337"/>
      <c r="M748" s="1337" t="s">
        <v>713</v>
      </c>
      <c r="N748" s="1264"/>
      <c r="O748" s="1264"/>
      <c r="P748" s="1264"/>
      <c r="Q748" s="1264"/>
      <c r="R748" s="1353" t="s">
        <v>824</v>
      </c>
      <c r="S748" s="1353">
        <v>0</v>
      </c>
      <c r="T748" s="1308" t="s">
        <v>238</v>
      </c>
      <c r="U748" s="1353" t="s">
        <v>1653</v>
      </c>
      <c r="V748" s="1342" t="s">
        <v>870</v>
      </c>
      <c r="W748" s="1336">
        <v>0</v>
      </c>
      <c r="X748" s="1336">
        <v>0</v>
      </c>
      <c r="Y748" s="1336">
        <v>0</v>
      </c>
      <c r="Z748" s="1264"/>
      <c r="AA748" s="1264"/>
      <c r="AB748" s="1264"/>
      <c r="AC748" s="1264"/>
      <c r="AD748" s="1264"/>
      <c r="AE748" s="1264"/>
      <c r="AF748" s="1264"/>
      <c r="AG748" s="1264"/>
      <c r="AH748" s="1264"/>
      <c r="AI748" s="1264"/>
      <c r="AJ748" s="1264"/>
      <c r="AK748" s="1264"/>
      <c r="AL748" s="1264"/>
      <c r="AM748" s="1264"/>
      <c r="AN748" s="1264"/>
      <c r="AO748" s="1264"/>
      <c r="AP748" s="1264"/>
      <c r="AQ748" s="1337" t="s">
        <v>204</v>
      </c>
      <c r="AR748" s="1337">
        <v>2007</v>
      </c>
      <c r="AS748" s="1264"/>
      <c r="AT748" s="1264"/>
      <c r="AU748" s="1264"/>
      <c r="AV748" s="1338">
        <v>35889.903191444741</v>
      </c>
      <c r="AW748" s="1291" t="s">
        <v>123</v>
      </c>
      <c r="AX748" s="1291"/>
      <c r="AY748" s="1291" t="s">
        <v>1613</v>
      </c>
      <c r="AZ748" s="1291" t="s">
        <v>1193</v>
      </c>
      <c r="BA748" s="1392"/>
      <c r="BB748" s="1375"/>
      <c r="BC748" s="1291"/>
      <c r="BD748" s="1291"/>
      <c r="BE748" s="1287"/>
      <c r="BF748" s="1287"/>
      <c r="BG748" s="1287"/>
      <c r="BH748" s="1287"/>
      <c r="BI748" s="1287"/>
      <c r="BJ748" s="1287"/>
      <c r="BK748" s="1287"/>
      <c r="BL748" s="1287"/>
      <c r="BM748" s="1287"/>
      <c r="BN748" s="1287"/>
      <c r="BO748" s="1287"/>
      <c r="BP748" s="1287"/>
      <c r="BQ748" s="1287"/>
      <c r="BR748" s="1287"/>
      <c r="BS748" s="1287"/>
      <c r="BT748" s="1287"/>
      <c r="BU748" s="1287"/>
      <c r="BV748" s="1287"/>
      <c r="BW748" s="1287"/>
      <c r="BX748" s="1287"/>
      <c r="BY748" s="1287"/>
    </row>
    <row r="749" spans="1:77" s="1288" customFormat="1" ht="45" hidden="1">
      <c r="A749" s="1380"/>
      <c r="B749" s="1283"/>
      <c r="C749" s="1335" t="s">
        <v>464</v>
      </c>
      <c r="D749" s="1264"/>
      <c r="E749" s="1264"/>
      <c r="F749" s="1264"/>
      <c r="G749" s="1264"/>
      <c r="H749" s="1291" t="s">
        <v>1193</v>
      </c>
      <c r="I749" s="1264"/>
      <c r="J749" s="1264"/>
      <c r="K749" s="1264"/>
      <c r="L749" s="1337"/>
      <c r="M749" s="1337" t="s">
        <v>713</v>
      </c>
      <c r="N749" s="1264"/>
      <c r="O749" s="1264"/>
      <c r="P749" s="1264"/>
      <c r="Q749" s="1264"/>
      <c r="R749" s="1353" t="s">
        <v>1685</v>
      </c>
      <c r="S749" s="1353">
        <v>0</v>
      </c>
      <c r="T749" s="1308" t="s">
        <v>238</v>
      </c>
      <c r="U749" s="1353" t="s">
        <v>1654</v>
      </c>
      <c r="V749" s="1342" t="s">
        <v>871</v>
      </c>
      <c r="W749" s="1336">
        <v>0</v>
      </c>
      <c r="X749" s="1336">
        <v>0</v>
      </c>
      <c r="Y749" s="1336">
        <v>0</v>
      </c>
      <c r="Z749" s="1264"/>
      <c r="AA749" s="1264"/>
      <c r="AB749" s="1264"/>
      <c r="AC749" s="1264"/>
      <c r="AD749" s="1264"/>
      <c r="AE749" s="1264"/>
      <c r="AF749" s="1264"/>
      <c r="AG749" s="1264"/>
      <c r="AH749" s="1264"/>
      <c r="AI749" s="1264"/>
      <c r="AJ749" s="1264"/>
      <c r="AK749" s="1264"/>
      <c r="AL749" s="1264"/>
      <c r="AM749" s="1264"/>
      <c r="AN749" s="1264"/>
      <c r="AO749" s="1264"/>
      <c r="AP749" s="1264"/>
      <c r="AQ749" s="1337" t="s">
        <v>204</v>
      </c>
      <c r="AR749" s="1337">
        <v>2007</v>
      </c>
      <c r="AS749" s="1264"/>
      <c r="AT749" s="1264"/>
      <c r="AU749" s="1264"/>
      <c r="AV749" s="1338">
        <v>1712260.5259341698</v>
      </c>
      <c r="AW749" s="1291" t="s">
        <v>123</v>
      </c>
      <c r="AX749" s="1291"/>
      <c r="AY749" s="1291" t="s">
        <v>1613</v>
      </c>
      <c r="AZ749" s="1291" t="s">
        <v>1193</v>
      </c>
      <c r="BA749" s="1392"/>
      <c r="BB749" s="1375"/>
      <c r="BC749" s="1291"/>
      <c r="BD749" s="1291"/>
      <c r="BE749" s="1287"/>
      <c r="BF749" s="1287"/>
      <c r="BG749" s="1287"/>
      <c r="BH749" s="1287"/>
      <c r="BI749" s="1287"/>
      <c r="BJ749" s="1287"/>
      <c r="BK749" s="1287"/>
      <c r="BL749" s="1287"/>
      <c r="BM749" s="1287"/>
      <c r="BN749" s="1287"/>
      <c r="BO749" s="1287"/>
      <c r="BP749" s="1287"/>
      <c r="BQ749" s="1287"/>
      <c r="BR749" s="1287"/>
      <c r="BS749" s="1287"/>
      <c r="BT749" s="1287"/>
      <c r="BU749" s="1287"/>
      <c r="BV749" s="1287"/>
      <c r="BW749" s="1287"/>
      <c r="BX749" s="1287"/>
      <c r="BY749" s="1287"/>
    </row>
    <row r="750" spans="1:77" s="1288" customFormat="1" ht="30" hidden="1">
      <c r="A750" s="1380"/>
      <c r="B750" s="1283"/>
      <c r="C750" s="1335" t="s">
        <v>456</v>
      </c>
      <c r="D750" s="1264"/>
      <c r="E750" s="1264"/>
      <c r="F750" s="1264"/>
      <c r="G750" s="1264"/>
      <c r="H750" s="1291" t="s">
        <v>1193</v>
      </c>
      <c r="I750" s="1264"/>
      <c r="J750" s="1264"/>
      <c r="K750" s="1264"/>
      <c r="L750" s="1337"/>
      <c r="M750" s="1337" t="s">
        <v>713</v>
      </c>
      <c r="N750" s="1264"/>
      <c r="O750" s="1264"/>
      <c r="P750" s="1264"/>
      <c r="Q750" s="1264"/>
      <c r="R750" s="1353" t="s">
        <v>1684</v>
      </c>
      <c r="S750" s="1353">
        <v>0</v>
      </c>
      <c r="T750" s="1308" t="s">
        <v>238</v>
      </c>
      <c r="U750" s="1353" t="s">
        <v>1653</v>
      </c>
      <c r="V750" s="1342"/>
      <c r="W750" s="1336">
        <v>0</v>
      </c>
      <c r="X750" s="1336">
        <v>0</v>
      </c>
      <c r="Y750" s="1336">
        <v>0</v>
      </c>
      <c r="Z750" s="1264"/>
      <c r="AA750" s="1264"/>
      <c r="AB750" s="1264"/>
      <c r="AC750" s="1264"/>
      <c r="AD750" s="1264"/>
      <c r="AE750" s="1264"/>
      <c r="AF750" s="1264"/>
      <c r="AG750" s="1264"/>
      <c r="AH750" s="1264"/>
      <c r="AI750" s="1264"/>
      <c r="AJ750" s="1264"/>
      <c r="AK750" s="1264"/>
      <c r="AL750" s="1264"/>
      <c r="AM750" s="1264"/>
      <c r="AN750" s="1264"/>
      <c r="AO750" s="1264"/>
      <c r="AP750" s="1264"/>
      <c r="AQ750" s="1337" t="s">
        <v>204</v>
      </c>
      <c r="AR750" s="1337">
        <v>2007</v>
      </c>
      <c r="AS750" s="1264"/>
      <c r="AT750" s="1264"/>
      <c r="AU750" s="1264"/>
      <c r="AV750" s="1338">
        <v>325878.90816382429</v>
      </c>
      <c r="AW750" s="1291"/>
      <c r="AX750" s="1291"/>
      <c r="AY750" s="1291"/>
      <c r="AZ750" s="1291" t="s">
        <v>1193</v>
      </c>
      <c r="BA750" s="1392"/>
      <c r="BB750" s="1375"/>
      <c r="BC750" s="1291"/>
      <c r="BD750" s="1291"/>
      <c r="BE750" s="1287"/>
      <c r="BF750" s="1287"/>
      <c r="BG750" s="1287"/>
      <c r="BH750" s="1287"/>
      <c r="BI750" s="1287"/>
      <c r="BJ750" s="1287"/>
      <c r="BK750" s="1287"/>
      <c r="BL750" s="1287"/>
      <c r="BM750" s="1287"/>
      <c r="BN750" s="1287"/>
      <c r="BO750" s="1287"/>
      <c r="BP750" s="1287"/>
      <c r="BQ750" s="1287"/>
      <c r="BR750" s="1287"/>
      <c r="BS750" s="1287"/>
      <c r="BT750" s="1287"/>
      <c r="BU750" s="1287"/>
      <c r="BV750" s="1287"/>
      <c r="BW750" s="1287"/>
      <c r="BX750" s="1287"/>
      <c r="BY750" s="1287"/>
    </row>
    <row r="751" spans="1:77" s="1257" customFormat="1" ht="30" hidden="1" customHeight="1">
      <c r="A751" s="1380"/>
      <c r="B751" s="1273"/>
      <c r="C751" s="1330" t="s">
        <v>465</v>
      </c>
      <c r="D751" s="1262"/>
      <c r="E751" s="1262"/>
      <c r="F751" s="1262"/>
      <c r="G751" s="1262"/>
      <c r="H751" s="1270" t="s">
        <v>1193</v>
      </c>
      <c r="I751" s="1262"/>
      <c r="J751" s="1262"/>
      <c r="K751" s="1262"/>
      <c r="L751" s="1331"/>
      <c r="M751" s="1331" t="s">
        <v>713</v>
      </c>
      <c r="N751" s="1262"/>
      <c r="O751" s="1262"/>
      <c r="P751" s="1262"/>
      <c r="Q751" s="1262"/>
      <c r="R751" s="1355" t="s">
        <v>1677</v>
      </c>
      <c r="S751" s="1355">
        <v>0</v>
      </c>
      <c r="T751" s="1309" t="s">
        <v>225</v>
      </c>
      <c r="U751" s="1355" t="s">
        <v>1654</v>
      </c>
      <c r="V751" s="1333"/>
      <c r="W751" s="1332">
        <v>0</v>
      </c>
      <c r="X751" s="1332">
        <v>0</v>
      </c>
      <c r="Y751" s="1332">
        <v>0</v>
      </c>
      <c r="Z751" s="1262"/>
      <c r="AA751" s="1262"/>
      <c r="AB751" s="1262"/>
      <c r="AC751" s="1262"/>
      <c r="AD751" s="1262"/>
      <c r="AE751" s="1262"/>
      <c r="AF751" s="1262"/>
      <c r="AG751" s="1262"/>
      <c r="AH751" s="1262"/>
      <c r="AI751" s="1262"/>
      <c r="AJ751" s="1262"/>
      <c r="AK751" s="1262"/>
      <c r="AL751" s="1262"/>
      <c r="AM751" s="1262"/>
      <c r="AN751" s="1262"/>
      <c r="AO751" s="1262"/>
      <c r="AP751" s="1262"/>
      <c r="AQ751" s="1331" t="s">
        <v>204</v>
      </c>
      <c r="AR751" s="1331">
        <v>2007</v>
      </c>
      <c r="AS751" s="1262"/>
      <c r="AT751" s="1262"/>
      <c r="AU751" s="1262"/>
      <c r="AV751" s="1334">
        <v>359255806.20581436</v>
      </c>
      <c r="AW751" s="1270" t="s">
        <v>123</v>
      </c>
      <c r="AX751" s="1270"/>
      <c r="AY751" s="1270" t="s">
        <v>1613</v>
      </c>
      <c r="AZ751" s="1270" t="s">
        <v>1193</v>
      </c>
      <c r="BA751" s="1385"/>
      <c r="BB751" s="1374"/>
      <c r="BC751" s="1270"/>
      <c r="BD751" s="1270"/>
      <c r="BE751" s="1256"/>
      <c r="BF751" s="1256"/>
      <c r="BG751" s="1256"/>
      <c r="BH751" s="1256"/>
      <c r="BI751" s="1256"/>
      <c r="BJ751" s="1256"/>
      <c r="BK751" s="1256"/>
      <c r="BL751" s="1256"/>
      <c r="BM751" s="1256"/>
      <c r="BN751" s="1256"/>
      <c r="BO751" s="1256"/>
      <c r="BP751" s="1256"/>
      <c r="BQ751" s="1256"/>
      <c r="BR751" s="1256"/>
      <c r="BS751" s="1256"/>
      <c r="BT751" s="1256"/>
      <c r="BU751" s="1256"/>
      <c r="BV751" s="1256"/>
      <c r="BW751" s="1256"/>
      <c r="BX751" s="1256"/>
      <c r="BY751" s="1256"/>
    </row>
    <row r="752" spans="1:77" s="1288" customFormat="1" ht="27.75" hidden="1" customHeight="1">
      <c r="A752" s="1380"/>
      <c r="B752" s="1283"/>
      <c r="C752" s="1335" t="s">
        <v>466</v>
      </c>
      <c r="D752" s="1264"/>
      <c r="E752" s="1264"/>
      <c r="F752" s="1264"/>
      <c r="G752" s="1264"/>
      <c r="H752" s="1291" t="s">
        <v>1193</v>
      </c>
      <c r="I752" s="1264"/>
      <c r="J752" s="1264"/>
      <c r="K752" s="1264"/>
      <c r="L752" s="1337"/>
      <c r="M752" s="1337" t="s">
        <v>713</v>
      </c>
      <c r="N752" s="1264"/>
      <c r="O752" s="1264"/>
      <c r="P752" s="1264"/>
      <c r="Q752" s="1264"/>
      <c r="R752" s="1353" t="s">
        <v>1678</v>
      </c>
      <c r="S752" s="1353">
        <v>0</v>
      </c>
      <c r="T752" s="1308" t="s">
        <v>225</v>
      </c>
      <c r="U752" s="1353" t="s">
        <v>1679</v>
      </c>
      <c r="V752" s="1342" t="s">
        <v>876</v>
      </c>
      <c r="W752" s="1336">
        <v>0</v>
      </c>
      <c r="X752" s="1336">
        <v>0</v>
      </c>
      <c r="Y752" s="1336">
        <v>0</v>
      </c>
      <c r="Z752" s="1264"/>
      <c r="AA752" s="1264"/>
      <c r="AB752" s="1264"/>
      <c r="AC752" s="1264"/>
      <c r="AD752" s="1264"/>
      <c r="AE752" s="1264"/>
      <c r="AF752" s="1264"/>
      <c r="AG752" s="1264"/>
      <c r="AH752" s="1264"/>
      <c r="AI752" s="1264"/>
      <c r="AJ752" s="1264"/>
      <c r="AK752" s="1264"/>
      <c r="AL752" s="1264"/>
      <c r="AM752" s="1264"/>
      <c r="AN752" s="1264"/>
      <c r="AO752" s="1264"/>
      <c r="AP752" s="1264"/>
      <c r="AQ752" s="1337" t="s">
        <v>204</v>
      </c>
      <c r="AR752" s="1337">
        <v>2007</v>
      </c>
      <c r="AS752" s="1264"/>
      <c r="AT752" s="1264"/>
      <c r="AU752" s="1264"/>
      <c r="AV752" s="1338">
        <v>119217657.89374755</v>
      </c>
      <c r="AW752" s="1291" t="s">
        <v>123</v>
      </c>
      <c r="AX752" s="1291"/>
      <c r="AY752" s="1291" t="s">
        <v>1613</v>
      </c>
      <c r="AZ752" s="1291" t="s">
        <v>1193</v>
      </c>
      <c r="BA752" s="1392"/>
      <c r="BB752" s="1375"/>
      <c r="BC752" s="1291"/>
      <c r="BD752" s="1291"/>
      <c r="BE752" s="1287"/>
      <c r="BF752" s="1287"/>
      <c r="BG752" s="1287"/>
      <c r="BH752" s="1287"/>
      <c r="BI752" s="1287"/>
      <c r="BJ752" s="1287"/>
      <c r="BK752" s="1287"/>
      <c r="BL752" s="1287"/>
      <c r="BM752" s="1287"/>
      <c r="BN752" s="1287"/>
      <c r="BO752" s="1287"/>
      <c r="BP752" s="1287"/>
      <c r="BQ752" s="1287"/>
      <c r="BR752" s="1287"/>
      <c r="BS752" s="1287"/>
      <c r="BT752" s="1287"/>
      <c r="BU752" s="1287"/>
      <c r="BV752" s="1287"/>
      <c r="BW752" s="1287"/>
      <c r="BX752" s="1287"/>
      <c r="BY752" s="1287"/>
    </row>
    <row r="753" spans="1:77" s="1288" customFormat="1" ht="45" hidden="1">
      <c r="A753" s="1380"/>
      <c r="B753" s="1283"/>
      <c r="C753" s="1335" t="s">
        <v>467</v>
      </c>
      <c r="D753" s="1264"/>
      <c r="E753" s="1264"/>
      <c r="F753" s="1264"/>
      <c r="G753" s="1264"/>
      <c r="H753" s="1291" t="s">
        <v>1193</v>
      </c>
      <c r="I753" s="1264"/>
      <c r="J753" s="1264"/>
      <c r="K753" s="1264"/>
      <c r="L753" s="1337"/>
      <c r="M753" s="1337" t="s">
        <v>713</v>
      </c>
      <c r="N753" s="1264"/>
      <c r="O753" s="1264"/>
      <c r="P753" s="1264"/>
      <c r="Q753" s="1264"/>
      <c r="R753" s="1353" t="s">
        <v>822</v>
      </c>
      <c r="S753" s="1353">
        <v>0</v>
      </c>
      <c r="T753" s="1308" t="s">
        <v>1581</v>
      </c>
      <c r="U753" s="1353" t="s">
        <v>1654</v>
      </c>
      <c r="V753" s="1342"/>
      <c r="W753" s="1336">
        <v>0</v>
      </c>
      <c r="X753" s="1336">
        <v>0</v>
      </c>
      <c r="Y753" s="1336">
        <v>0</v>
      </c>
      <c r="Z753" s="1264"/>
      <c r="AA753" s="1264"/>
      <c r="AB753" s="1264"/>
      <c r="AC753" s="1264"/>
      <c r="AD753" s="1264"/>
      <c r="AE753" s="1264"/>
      <c r="AF753" s="1264"/>
      <c r="AG753" s="1264"/>
      <c r="AH753" s="1264"/>
      <c r="AI753" s="1264"/>
      <c r="AJ753" s="1264"/>
      <c r="AK753" s="1264"/>
      <c r="AL753" s="1264"/>
      <c r="AM753" s="1264"/>
      <c r="AN753" s="1264"/>
      <c r="AO753" s="1264"/>
      <c r="AP753" s="1264"/>
      <c r="AQ753" s="1337" t="s">
        <v>204</v>
      </c>
      <c r="AR753" s="1337">
        <v>2007</v>
      </c>
      <c r="AS753" s="1264"/>
      <c r="AT753" s="1264"/>
      <c r="AU753" s="1264"/>
      <c r="AV753" s="1338">
        <v>4502803.1488720737</v>
      </c>
      <c r="AW753" s="1291" t="s">
        <v>123</v>
      </c>
      <c r="AX753" s="1291"/>
      <c r="AY753" s="1291" t="s">
        <v>1614</v>
      </c>
      <c r="AZ753" s="1291" t="s">
        <v>1193</v>
      </c>
      <c r="BA753" s="1392"/>
      <c r="BB753" s="1375"/>
      <c r="BC753" s="1291"/>
      <c r="BD753" s="1291"/>
      <c r="BE753" s="1287"/>
      <c r="BF753" s="1287"/>
      <c r="BG753" s="1287"/>
      <c r="BH753" s="1287"/>
      <c r="BI753" s="1287"/>
      <c r="BJ753" s="1287"/>
      <c r="BK753" s="1287"/>
      <c r="BL753" s="1287"/>
      <c r="BM753" s="1287"/>
      <c r="BN753" s="1287"/>
      <c r="BO753" s="1287"/>
      <c r="BP753" s="1287"/>
      <c r="BQ753" s="1287"/>
      <c r="BR753" s="1287"/>
      <c r="BS753" s="1287"/>
      <c r="BT753" s="1287"/>
      <c r="BU753" s="1287"/>
      <c r="BV753" s="1287"/>
      <c r="BW753" s="1287"/>
      <c r="BX753" s="1287"/>
      <c r="BY753" s="1287"/>
    </row>
    <row r="754" spans="1:77" s="1288" customFormat="1" ht="30" hidden="1">
      <c r="A754" s="1380"/>
      <c r="B754" s="1283"/>
      <c r="C754" s="1356" t="s">
        <v>468</v>
      </c>
      <c r="D754" s="1264"/>
      <c r="E754" s="1264"/>
      <c r="F754" s="1264"/>
      <c r="G754" s="1264"/>
      <c r="H754" s="1291" t="s">
        <v>1193</v>
      </c>
      <c r="I754" s="1264"/>
      <c r="J754" s="1264"/>
      <c r="K754" s="1264"/>
      <c r="L754" s="1357"/>
      <c r="M754" s="1357" t="s">
        <v>713</v>
      </c>
      <c r="N754" s="1291"/>
      <c r="O754" s="1291"/>
      <c r="P754" s="1291"/>
      <c r="Q754" s="1291"/>
      <c r="R754" s="1353" t="s">
        <v>1682</v>
      </c>
      <c r="S754" s="1353">
        <v>0</v>
      </c>
      <c r="T754" s="1308" t="s">
        <v>225</v>
      </c>
      <c r="U754" s="1353" t="s">
        <v>1653</v>
      </c>
      <c r="V754" s="1365"/>
      <c r="W754" s="1336">
        <v>0</v>
      </c>
      <c r="X754" s="1336">
        <v>0</v>
      </c>
      <c r="Y754" s="1336">
        <v>0</v>
      </c>
      <c r="Z754" s="1264"/>
      <c r="AA754" s="1264"/>
      <c r="AB754" s="1264"/>
      <c r="AC754" s="1264"/>
      <c r="AD754" s="1264"/>
      <c r="AE754" s="1264"/>
      <c r="AF754" s="1264"/>
      <c r="AG754" s="1264"/>
      <c r="AH754" s="1264"/>
      <c r="AI754" s="1264"/>
      <c r="AJ754" s="1264"/>
      <c r="AK754" s="1264"/>
      <c r="AL754" s="1264"/>
      <c r="AM754" s="1264"/>
      <c r="AN754" s="1264"/>
      <c r="AO754" s="1264"/>
      <c r="AP754" s="1264"/>
      <c r="AQ754" s="1357" t="s">
        <v>204</v>
      </c>
      <c r="AR754" s="1357">
        <v>2007</v>
      </c>
      <c r="AS754" s="1264"/>
      <c r="AT754" s="1264"/>
      <c r="AU754" s="1264"/>
      <c r="AV754" s="1338">
        <v>52374861.119217046</v>
      </c>
      <c r="AW754" s="1291" t="s">
        <v>123</v>
      </c>
      <c r="AX754" s="1291"/>
      <c r="AY754" s="1291" t="s">
        <v>1614</v>
      </c>
      <c r="AZ754" s="1291" t="s">
        <v>1193</v>
      </c>
      <c r="BA754" s="1392"/>
      <c r="BB754" s="1375"/>
      <c r="BC754" s="1291"/>
      <c r="BD754" s="1291"/>
      <c r="BE754" s="1287"/>
      <c r="BF754" s="1287"/>
      <c r="BG754" s="1287"/>
      <c r="BH754" s="1287"/>
      <c r="BI754" s="1287"/>
      <c r="BJ754" s="1287"/>
      <c r="BK754" s="1287"/>
      <c r="BL754" s="1287"/>
      <c r="BM754" s="1287"/>
      <c r="BN754" s="1287"/>
      <c r="BO754" s="1287"/>
      <c r="BP754" s="1287"/>
      <c r="BQ754" s="1287"/>
      <c r="BR754" s="1287"/>
      <c r="BS754" s="1287"/>
      <c r="BT754" s="1287"/>
      <c r="BU754" s="1287"/>
      <c r="BV754" s="1287"/>
      <c r="BW754" s="1287"/>
      <c r="BX754" s="1287"/>
      <c r="BY754" s="1287"/>
    </row>
    <row r="755" spans="1:77" s="1288" customFormat="1" ht="30" hidden="1">
      <c r="A755" s="1380"/>
      <c r="B755" s="1283"/>
      <c r="C755" s="1335" t="s">
        <v>460</v>
      </c>
      <c r="D755" s="1264"/>
      <c r="E755" s="1264"/>
      <c r="F755" s="1264"/>
      <c r="G755" s="1264"/>
      <c r="H755" s="1291" t="s">
        <v>1193</v>
      </c>
      <c r="I755" s="1264"/>
      <c r="J755" s="1264"/>
      <c r="K755" s="1264"/>
      <c r="L755" s="1337"/>
      <c r="M755" s="1337" t="s">
        <v>713</v>
      </c>
      <c r="N755" s="1264"/>
      <c r="O755" s="1264"/>
      <c r="P755" s="1264"/>
      <c r="Q755" s="1264"/>
      <c r="R755" s="1353" t="s">
        <v>1672</v>
      </c>
      <c r="S755" s="1353">
        <v>0</v>
      </c>
      <c r="T755" s="1308" t="s">
        <v>225</v>
      </c>
      <c r="U755" s="1353" t="s">
        <v>1653</v>
      </c>
      <c r="V755" s="1342" t="s">
        <v>877</v>
      </c>
      <c r="W755" s="1336">
        <v>0</v>
      </c>
      <c r="X755" s="1336">
        <v>0</v>
      </c>
      <c r="Y755" s="1336">
        <v>0</v>
      </c>
      <c r="Z755" s="1264"/>
      <c r="AA755" s="1264"/>
      <c r="AB755" s="1264"/>
      <c r="AC755" s="1264"/>
      <c r="AD755" s="1264"/>
      <c r="AE755" s="1264"/>
      <c r="AF755" s="1264"/>
      <c r="AG755" s="1264"/>
      <c r="AH755" s="1264"/>
      <c r="AI755" s="1264"/>
      <c r="AJ755" s="1264"/>
      <c r="AK755" s="1264"/>
      <c r="AL755" s="1264"/>
      <c r="AM755" s="1264"/>
      <c r="AN755" s="1264"/>
      <c r="AO755" s="1264"/>
      <c r="AP755" s="1264"/>
      <c r="AQ755" s="1337" t="s">
        <v>204</v>
      </c>
      <c r="AR755" s="1337">
        <v>2007</v>
      </c>
      <c r="AS755" s="1264"/>
      <c r="AT755" s="1264"/>
      <c r="AU755" s="1264"/>
      <c r="AV755" s="1338">
        <v>1059988.35682982</v>
      </c>
      <c r="AW755" s="1291" t="s">
        <v>123</v>
      </c>
      <c r="AX755" s="1291"/>
      <c r="AY755" s="1291" t="s">
        <v>1614</v>
      </c>
      <c r="AZ755" s="1291" t="s">
        <v>1193</v>
      </c>
      <c r="BA755" s="1392"/>
      <c r="BB755" s="1375"/>
      <c r="BC755" s="1291"/>
      <c r="BD755" s="1291"/>
      <c r="BE755" s="1287"/>
      <c r="BF755" s="1287"/>
      <c r="BG755" s="1287"/>
      <c r="BH755" s="1287"/>
      <c r="BI755" s="1287"/>
      <c r="BJ755" s="1287"/>
      <c r="BK755" s="1287"/>
      <c r="BL755" s="1287"/>
      <c r="BM755" s="1287"/>
      <c r="BN755" s="1287"/>
      <c r="BO755" s="1287"/>
      <c r="BP755" s="1287"/>
      <c r="BQ755" s="1287"/>
      <c r="BR755" s="1287"/>
      <c r="BS755" s="1287"/>
      <c r="BT755" s="1287"/>
      <c r="BU755" s="1287"/>
      <c r="BV755" s="1287"/>
      <c r="BW755" s="1287"/>
      <c r="BX755" s="1287"/>
      <c r="BY755" s="1287"/>
    </row>
    <row r="756" spans="1:77" s="1288" customFormat="1" ht="30" hidden="1">
      <c r="A756" s="1380"/>
      <c r="B756" s="1283"/>
      <c r="C756" s="1335" t="s">
        <v>461</v>
      </c>
      <c r="D756" s="1264"/>
      <c r="E756" s="1264"/>
      <c r="F756" s="1264"/>
      <c r="G756" s="1264"/>
      <c r="H756" s="1291" t="s">
        <v>1193</v>
      </c>
      <c r="I756" s="1264"/>
      <c r="J756" s="1264"/>
      <c r="K756" s="1264"/>
      <c r="L756" s="1337"/>
      <c r="M756" s="1400" t="s">
        <v>713</v>
      </c>
      <c r="N756" s="1264"/>
      <c r="O756" s="1264"/>
      <c r="P756" s="1264"/>
      <c r="Q756" s="1264"/>
      <c r="R756" s="1353" t="s">
        <v>1676</v>
      </c>
      <c r="S756" s="1353">
        <v>0</v>
      </c>
      <c r="T756" s="1308" t="s">
        <v>1586</v>
      </c>
      <c r="U756" s="1353" t="s">
        <v>1653</v>
      </c>
      <c r="V756" s="1342" t="s">
        <v>861</v>
      </c>
      <c r="W756" s="1336">
        <v>0</v>
      </c>
      <c r="X756" s="1336">
        <v>0</v>
      </c>
      <c r="Y756" s="1336">
        <v>0</v>
      </c>
      <c r="Z756" s="1264"/>
      <c r="AA756" s="1264"/>
      <c r="AB756" s="1264"/>
      <c r="AC756" s="1264"/>
      <c r="AD756" s="1264"/>
      <c r="AE756" s="1264"/>
      <c r="AF756" s="1264"/>
      <c r="AG756" s="1264"/>
      <c r="AH756" s="1264"/>
      <c r="AI756" s="1264"/>
      <c r="AJ756" s="1264"/>
      <c r="AK756" s="1264"/>
      <c r="AL756" s="1264"/>
      <c r="AM756" s="1264"/>
      <c r="AN756" s="1264"/>
      <c r="AO756" s="1264"/>
      <c r="AP756" s="1264"/>
      <c r="AQ756" s="1337" t="s">
        <v>204</v>
      </c>
      <c r="AR756" s="1337">
        <v>2007</v>
      </c>
      <c r="AS756" s="1264"/>
      <c r="AT756" s="1264"/>
      <c r="AU756" s="1264"/>
      <c r="AV756" s="1338">
        <v>271368.55144674075</v>
      </c>
      <c r="AW756" s="1291" t="s">
        <v>123</v>
      </c>
      <c r="AX756" s="1291"/>
      <c r="AY756" s="1291" t="s">
        <v>1614</v>
      </c>
      <c r="AZ756" s="1291" t="s">
        <v>1193</v>
      </c>
      <c r="BA756" s="1392"/>
      <c r="BB756" s="1375"/>
      <c r="BC756" s="1291"/>
      <c r="BD756" s="1291"/>
      <c r="BE756" s="1287"/>
      <c r="BF756" s="1287"/>
      <c r="BG756" s="1287"/>
      <c r="BH756" s="1287"/>
      <c r="BI756" s="1287"/>
      <c r="BJ756" s="1287"/>
      <c r="BK756" s="1287"/>
      <c r="BL756" s="1287"/>
      <c r="BM756" s="1287"/>
      <c r="BN756" s="1287"/>
      <c r="BO756" s="1287"/>
      <c r="BP756" s="1287"/>
      <c r="BQ756" s="1287"/>
      <c r="BR756" s="1287"/>
      <c r="BS756" s="1287"/>
      <c r="BT756" s="1287"/>
      <c r="BU756" s="1287"/>
      <c r="BV756" s="1287"/>
      <c r="BW756" s="1287"/>
      <c r="BX756" s="1287"/>
      <c r="BY756" s="1287"/>
    </row>
    <row r="757" spans="1:77" s="1288" customFormat="1" ht="45" hidden="1">
      <c r="A757" s="1380"/>
      <c r="B757" s="1283"/>
      <c r="C757" s="1335" t="s">
        <v>449</v>
      </c>
      <c r="D757" s="1264"/>
      <c r="E757" s="1264"/>
      <c r="F757" s="1264"/>
      <c r="G757" s="1264"/>
      <c r="H757" s="1291" t="s">
        <v>1193</v>
      </c>
      <c r="I757" s="1264"/>
      <c r="J757" s="1264"/>
      <c r="K757" s="1264"/>
      <c r="L757" s="1337"/>
      <c r="M757" s="1397" t="s">
        <v>712</v>
      </c>
      <c r="N757" s="1264"/>
      <c r="O757" s="1264"/>
      <c r="P757" s="1264"/>
      <c r="Q757" s="1264"/>
      <c r="R757" s="1353" t="s">
        <v>825</v>
      </c>
      <c r="S757" s="1353">
        <v>0</v>
      </c>
      <c r="T757" s="1308" t="s">
        <v>1581</v>
      </c>
      <c r="U757" s="1353" t="s">
        <v>1654</v>
      </c>
      <c r="V757" s="1342" t="s">
        <v>873</v>
      </c>
      <c r="W757" s="1336">
        <v>0</v>
      </c>
      <c r="X757" s="1336">
        <v>0</v>
      </c>
      <c r="Y757" s="1336">
        <v>0</v>
      </c>
      <c r="Z757" s="1264"/>
      <c r="AA757" s="1264"/>
      <c r="AB757" s="1264"/>
      <c r="AC757" s="1264"/>
      <c r="AD757" s="1264"/>
      <c r="AE757" s="1264"/>
      <c r="AF757" s="1264"/>
      <c r="AG757" s="1264"/>
      <c r="AH757" s="1264"/>
      <c r="AI757" s="1264"/>
      <c r="AJ757" s="1264"/>
      <c r="AK757" s="1264"/>
      <c r="AL757" s="1264"/>
      <c r="AM757" s="1264"/>
      <c r="AN757" s="1264"/>
      <c r="AO757" s="1264"/>
      <c r="AP757" s="1264"/>
      <c r="AQ757" s="1337" t="s">
        <v>204</v>
      </c>
      <c r="AR757" s="1337">
        <v>2007</v>
      </c>
      <c r="AS757" s="1264"/>
      <c r="AT757" s="1264"/>
      <c r="AU757" s="1264"/>
      <c r="AV757" s="1338">
        <v>8561995.7917819396</v>
      </c>
      <c r="AW757" s="1291" t="s">
        <v>123</v>
      </c>
      <c r="AX757" s="1291"/>
      <c r="AY757" s="1291" t="s">
        <v>1614</v>
      </c>
      <c r="AZ757" s="1291" t="s">
        <v>1193</v>
      </c>
      <c r="BA757" s="1392"/>
      <c r="BB757" s="1375"/>
      <c r="BC757" s="1291"/>
      <c r="BD757" s="1291"/>
      <c r="BE757" s="1287"/>
      <c r="BF757" s="1287"/>
      <c r="BG757" s="1287"/>
      <c r="BH757" s="1287"/>
      <c r="BI757" s="1287"/>
      <c r="BJ757" s="1287"/>
      <c r="BK757" s="1287"/>
      <c r="BL757" s="1287"/>
      <c r="BM757" s="1287"/>
      <c r="BN757" s="1287"/>
      <c r="BO757" s="1287"/>
      <c r="BP757" s="1287"/>
      <c r="BQ757" s="1287"/>
      <c r="BR757" s="1287"/>
      <c r="BS757" s="1287"/>
      <c r="BT757" s="1287"/>
      <c r="BU757" s="1287"/>
      <c r="BV757" s="1287"/>
      <c r="BW757" s="1287"/>
      <c r="BX757" s="1287"/>
      <c r="BY757" s="1287"/>
    </row>
    <row r="758" spans="1:77" s="1288" customFormat="1" ht="30" hidden="1">
      <c r="A758" s="1380"/>
      <c r="B758" s="1283"/>
      <c r="C758" s="1335" t="s">
        <v>463</v>
      </c>
      <c r="D758" s="1264"/>
      <c r="E758" s="1264"/>
      <c r="F758" s="1264"/>
      <c r="G758" s="1264"/>
      <c r="H758" s="1291" t="s">
        <v>1193</v>
      </c>
      <c r="I758" s="1264"/>
      <c r="J758" s="1264"/>
      <c r="K758" s="1264"/>
      <c r="L758" s="1337"/>
      <c r="M758" s="1397" t="s">
        <v>712</v>
      </c>
      <c r="N758" s="1264"/>
      <c r="O758" s="1264"/>
      <c r="P758" s="1264"/>
      <c r="Q758" s="1264"/>
      <c r="R758" s="1353" t="s">
        <v>824</v>
      </c>
      <c r="S758" s="1353">
        <v>0</v>
      </c>
      <c r="T758" s="1308" t="s">
        <v>238</v>
      </c>
      <c r="U758" s="1353" t="s">
        <v>1653</v>
      </c>
      <c r="V758" s="1342"/>
      <c r="W758" s="1336">
        <v>0</v>
      </c>
      <c r="X758" s="1336">
        <v>0</v>
      </c>
      <c r="Y758" s="1336">
        <v>0</v>
      </c>
      <c r="Z758" s="1264"/>
      <c r="AA758" s="1264"/>
      <c r="AB758" s="1264"/>
      <c r="AC758" s="1264"/>
      <c r="AD758" s="1264"/>
      <c r="AE758" s="1264"/>
      <c r="AF758" s="1264"/>
      <c r="AG758" s="1264"/>
      <c r="AH758" s="1264"/>
      <c r="AI758" s="1264"/>
      <c r="AJ758" s="1264"/>
      <c r="AK758" s="1264"/>
      <c r="AL758" s="1264"/>
      <c r="AM758" s="1264"/>
      <c r="AN758" s="1264"/>
      <c r="AO758" s="1264"/>
      <c r="AP758" s="1264"/>
      <c r="AQ758" s="1337" t="s">
        <v>204</v>
      </c>
      <c r="AR758" s="1337">
        <v>2007</v>
      </c>
      <c r="AS758" s="1264"/>
      <c r="AT758" s="1264"/>
      <c r="AU758" s="1264"/>
      <c r="AV758" s="1338">
        <v>71779.806382889481</v>
      </c>
      <c r="AW758" s="1291" t="s">
        <v>123</v>
      </c>
      <c r="AX758" s="1291"/>
      <c r="AY758" s="1291" t="s">
        <v>1614</v>
      </c>
      <c r="AZ758" s="1291" t="s">
        <v>1193</v>
      </c>
      <c r="BA758" s="1392"/>
      <c r="BB758" s="1375"/>
      <c r="BC758" s="1291"/>
      <c r="BD758" s="1291"/>
      <c r="BE758" s="1287"/>
      <c r="BF758" s="1287"/>
      <c r="BG758" s="1287"/>
      <c r="BH758" s="1287"/>
      <c r="BI758" s="1287"/>
      <c r="BJ758" s="1287"/>
      <c r="BK758" s="1287"/>
      <c r="BL758" s="1287"/>
      <c r="BM758" s="1287"/>
      <c r="BN758" s="1287"/>
      <c r="BO758" s="1287"/>
      <c r="BP758" s="1287"/>
      <c r="BQ758" s="1287"/>
      <c r="BR758" s="1287"/>
      <c r="BS758" s="1287"/>
      <c r="BT758" s="1287"/>
      <c r="BU758" s="1287"/>
      <c r="BV758" s="1287"/>
      <c r="BW758" s="1287"/>
      <c r="BX758" s="1287"/>
      <c r="BY758" s="1287"/>
    </row>
    <row r="759" spans="1:77" s="1288" customFormat="1" ht="30" hidden="1">
      <c r="A759" s="1380"/>
      <c r="B759" s="1283"/>
      <c r="C759" s="1335" t="s">
        <v>462</v>
      </c>
      <c r="D759" s="1264"/>
      <c r="E759" s="1264"/>
      <c r="F759" s="1264"/>
      <c r="G759" s="1264"/>
      <c r="H759" s="1291" t="s">
        <v>1193</v>
      </c>
      <c r="I759" s="1264"/>
      <c r="J759" s="1264"/>
      <c r="K759" s="1264"/>
      <c r="L759" s="1337"/>
      <c r="M759" s="1397" t="s">
        <v>712</v>
      </c>
      <c r="N759" s="1264"/>
      <c r="O759" s="1264"/>
      <c r="P759" s="1264"/>
      <c r="Q759" s="1264"/>
      <c r="R759" s="1353" t="s">
        <v>1675</v>
      </c>
      <c r="S759" s="1353">
        <v>0</v>
      </c>
      <c r="T759" s="1308" t="s">
        <v>1581</v>
      </c>
      <c r="U759" s="1353" t="s">
        <v>1653</v>
      </c>
      <c r="V759" s="1342" t="s">
        <v>870</v>
      </c>
      <c r="W759" s="1336">
        <v>0</v>
      </c>
      <c r="X759" s="1336">
        <v>0</v>
      </c>
      <c r="Y759" s="1336">
        <v>0</v>
      </c>
      <c r="Z759" s="1264"/>
      <c r="AA759" s="1264"/>
      <c r="AB759" s="1264"/>
      <c r="AC759" s="1264"/>
      <c r="AD759" s="1264"/>
      <c r="AE759" s="1264"/>
      <c r="AF759" s="1264"/>
      <c r="AG759" s="1264"/>
      <c r="AH759" s="1264"/>
      <c r="AI759" s="1264"/>
      <c r="AJ759" s="1264"/>
      <c r="AK759" s="1264"/>
      <c r="AL759" s="1264"/>
      <c r="AM759" s="1264"/>
      <c r="AN759" s="1264"/>
      <c r="AO759" s="1264"/>
      <c r="AP759" s="1264"/>
      <c r="AQ759" s="1337" t="s">
        <v>204</v>
      </c>
      <c r="AR759" s="1337">
        <v>2007</v>
      </c>
      <c r="AS759" s="1264"/>
      <c r="AT759" s="1264"/>
      <c r="AU759" s="1264"/>
      <c r="AV759" s="1338">
        <v>534039.4636651451</v>
      </c>
      <c r="AW759" s="1291" t="s">
        <v>123</v>
      </c>
      <c r="AX759" s="1291"/>
      <c r="AY759" s="1291" t="s">
        <v>1614</v>
      </c>
      <c r="AZ759" s="1291" t="s">
        <v>1193</v>
      </c>
      <c r="BA759" s="1392"/>
      <c r="BB759" s="1375"/>
      <c r="BC759" s="1291"/>
      <c r="BD759" s="1291"/>
      <c r="BE759" s="1287"/>
      <c r="BF759" s="1287"/>
      <c r="BG759" s="1287"/>
      <c r="BH759" s="1287"/>
      <c r="BI759" s="1287"/>
      <c r="BJ759" s="1287"/>
      <c r="BK759" s="1287"/>
      <c r="BL759" s="1287"/>
      <c r="BM759" s="1287"/>
      <c r="BN759" s="1287"/>
      <c r="BO759" s="1287"/>
      <c r="BP759" s="1287"/>
      <c r="BQ759" s="1287"/>
      <c r="BR759" s="1287"/>
      <c r="BS759" s="1287"/>
      <c r="BT759" s="1287"/>
      <c r="BU759" s="1287"/>
      <c r="BV759" s="1287"/>
      <c r="BW759" s="1287"/>
      <c r="BX759" s="1287"/>
      <c r="BY759" s="1287"/>
    </row>
    <row r="760" spans="1:77" s="1288" customFormat="1" hidden="1">
      <c r="A760" s="1380"/>
      <c r="B760" s="1283"/>
      <c r="C760" s="1335" t="s">
        <v>452</v>
      </c>
      <c r="D760" s="1264"/>
      <c r="E760" s="1264"/>
      <c r="F760" s="1264"/>
      <c r="G760" s="1264"/>
      <c r="H760" s="1291" t="s">
        <v>1193</v>
      </c>
      <c r="I760" s="1264"/>
      <c r="J760" s="1264"/>
      <c r="K760" s="1264"/>
      <c r="L760" s="1337"/>
      <c r="M760" s="1337" t="s">
        <v>713</v>
      </c>
      <c r="N760" s="1264"/>
      <c r="O760" s="1264"/>
      <c r="P760" s="1264"/>
      <c r="Q760" s="1264"/>
      <c r="R760" s="1353" t="s">
        <v>823</v>
      </c>
      <c r="S760" s="1353">
        <v>0</v>
      </c>
      <c r="T760" s="1308" t="s">
        <v>1581</v>
      </c>
      <c r="U760" s="1353" t="s">
        <v>1674</v>
      </c>
      <c r="V760" s="1342" t="s">
        <v>871</v>
      </c>
      <c r="W760" s="1336">
        <v>0</v>
      </c>
      <c r="X760" s="1336">
        <v>0</v>
      </c>
      <c r="Y760" s="1336">
        <v>0</v>
      </c>
      <c r="Z760" s="1264"/>
      <c r="AA760" s="1264"/>
      <c r="AB760" s="1264"/>
      <c r="AC760" s="1264"/>
      <c r="AD760" s="1264"/>
      <c r="AE760" s="1264"/>
      <c r="AF760" s="1264"/>
      <c r="AG760" s="1264"/>
      <c r="AH760" s="1264"/>
      <c r="AI760" s="1264"/>
      <c r="AJ760" s="1264"/>
      <c r="AK760" s="1264"/>
      <c r="AL760" s="1264"/>
      <c r="AM760" s="1264"/>
      <c r="AN760" s="1264"/>
      <c r="AO760" s="1264"/>
      <c r="AP760" s="1264"/>
      <c r="AQ760" s="1337" t="s">
        <v>204</v>
      </c>
      <c r="AR760" s="1337">
        <v>2007</v>
      </c>
      <c r="AS760" s="1264"/>
      <c r="AT760" s="1264"/>
      <c r="AU760" s="1264"/>
      <c r="AV760" s="1338">
        <v>1127808.9713456992</v>
      </c>
      <c r="AW760" s="1291" t="s">
        <v>123</v>
      </c>
      <c r="AX760" s="1291"/>
      <c r="AY760" s="1291" t="s">
        <v>1614</v>
      </c>
      <c r="AZ760" s="1291" t="s">
        <v>1193</v>
      </c>
      <c r="BA760" s="1392"/>
      <c r="BB760" s="1375"/>
      <c r="BC760" s="1291"/>
      <c r="BD760" s="1291"/>
      <c r="BE760" s="1287"/>
      <c r="BF760" s="1287"/>
      <c r="BG760" s="1287"/>
      <c r="BH760" s="1287"/>
      <c r="BI760" s="1287"/>
      <c r="BJ760" s="1287"/>
      <c r="BK760" s="1287"/>
      <c r="BL760" s="1287"/>
      <c r="BM760" s="1287"/>
      <c r="BN760" s="1287"/>
      <c r="BO760" s="1287"/>
      <c r="BP760" s="1287"/>
      <c r="BQ760" s="1287"/>
      <c r="BR760" s="1287"/>
      <c r="BS760" s="1287"/>
      <c r="BT760" s="1287"/>
      <c r="BU760" s="1287"/>
      <c r="BV760" s="1287"/>
      <c r="BW760" s="1287"/>
      <c r="BX760" s="1287"/>
      <c r="BY760" s="1287"/>
    </row>
    <row r="761" spans="1:77" s="1288" customFormat="1" ht="30" hidden="1">
      <c r="A761" s="1380"/>
      <c r="B761" s="1283"/>
      <c r="C761" s="1335" t="s">
        <v>469</v>
      </c>
      <c r="D761" s="1264"/>
      <c r="E761" s="1264"/>
      <c r="F761" s="1264"/>
      <c r="G761" s="1264"/>
      <c r="H761" s="1291" t="s">
        <v>1193</v>
      </c>
      <c r="I761" s="1264"/>
      <c r="J761" s="1264"/>
      <c r="K761" s="1264"/>
      <c r="L761" s="1337"/>
      <c r="M761" s="1337" t="s">
        <v>713</v>
      </c>
      <c r="N761" s="1264"/>
      <c r="O761" s="1264"/>
      <c r="P761" s="1264"/>
      <c r="Q761" s="1264"/>
      <c r="R761" s="1353" t="s">
        <v>1680</v>
      </c>
      <c r="S761" s="1353">
        <v>0</v>
      </c>
      <c r="T761" s="1308" t="s">
        <v>238</v>
      </c>
      <c r="U761" s="1353" t="s">
        <v>1661</v>
      </c>
      <c r="V761" s="1342"/>
      <c r="W761" s="1336">
        <v>0</v>
      </c>
      <c r="X761" s="1336">
        <v>0</v>
      </c>
      <c r="Y761" s="1336">
        <v>0</v>
      </c>
      <c r="Z761" s="1264"/>
      <c r="AA761" s="1264"/>
      <c r="AB761" s="1264"/>
      <c r="AC761" s="1264"/>
      <c r="AD761" s="1264"/>
      <c r="AE761" s="1264"/>
      <c r="AF761" s="1264"/>
      <c r="AG761" s="1264"/>
      <c r="AH761" s="1264"/>
      <c r="AI761" s="1264"/>
      <c r="AJ761" s="1264"/>
      <c r="AK761" s="1264"/>
      <c r="AL761" s="1264"/>
      <c r="AM761" s="1264"/>
      <c r="AN761" s="1264"/>
      <c r="AO761" s="1264"/>
      <c r="AP761" s="1264"/>
      <c r="AQ761" s="1337" t="s">
        <v>204</v>
      </c>
      <c r="AR761" s="1337">
        <v>2007</v>
      </c>
      <c r="AS761" s="1264"/>
      <c r="AT761" s="1264"/>
      <c r="AU761" s="1264"/>
      <c r="AV761" s="1338">
        <v>105013236.42430356</v>
      </c>
      <c r="AW761" s="1291" t="s">
        <v>123</v>
      </c>
      <c r="AX761" s="1291"/>
      <c r="AY761" s="1291" t="s">
        <v>1614</v>
      </c>
      <c r="AZ761" s="1291" t="s">
        <v>1193</v>
      </c>
      <c r="BA761" s="1392"/>
      <c r="BB761" s="1375"/>
      <c r="BC761" s="1291"/>
      <c r="BD761" s="1291"/>
      <c r="BE761" s="1287"/>
      <c r="BF761" s="1287"/>
      <c r="BG761" s="1287"/>
      <c r="BH761" s="1287"/>
      <c r="BI761" s="1287"/>
      <c r="BJ761" s="1287"/>
      <c r="BK761" s="1287"/>
      <c r="BL761" s="1287"/>
      <c r="BM761" s="1287"/>
      <c r="BN761" s="1287"/>
      <c r="BO761" s="1287"/>
      <c r="BP761" s="1287"/>
      <c r="BQ761" s="1287"/>
      <c r="BR761" s="1287"/>
      <c r="BS761" s="1287"/>
      <c r="BT761" s="1287"/>
      <c r="BU761" s="1287"/>
      <c r="BV761" s="1287"/>
      <c r="BW761" s="1287"/>
      <c r="BX761" s="1287"/>
      <c r="BY761" s="1287"/>
    </row>
    <row r="762" spans="1:77" s="1288" customFormat="1" ht="30" hidden="1">
      <c r="A762" s="1380"/>
      <c r="B762" s="1283"/>
      <c r="C762" s="1335" t="s">
        <v>470</v>
      </c>
      <c r="D762" s="1264"/>
      <c r="E762" s="1264"/>
      <c r="F762" s="1264"/>
      <c r="G762" s="1264"/>
      <c r="H762" s="1291" t="s">
        <v>1193</v>
      </c>
      <c r="I762" s="1264"/>
      <c r="J762" s="1264"/>
      <c r="K762" s="1264"/>
      <c r="L762" s="1337"/>
      <c r="M762" s="1397" t="s">
        <v>712</v>
      </c>
      <c r="N762" s="1264"/>
      <c r="O762" s="1264"/>
      <c r="P762" s="1264"/>
      <c r="Q762" s="1264"/>
      <c r="R762" s="1353" t="s">
        <v>1683</v>
      </c>
      <c r="S762" s="1353">
        <v>0</v>
      </c>
      <c r="T762" s="1308" t="s">
        <v>1581</v>
      </c>
      <c r="U762" s="1353" t="s">
        <v>1653</v>
      </c>
      <c r="V762" s="1342"/>
      <c r="W762" s="1336">
        <v>0</v>
      </c>
      <c r="X762" s="1336">
        <v>0</v>
      </c>
      <c r="Y762" s="1336">
        <v>0</v>
      </c>
      <c r="Z762" s="1264"/>
      <c r="AA762" s="1264"/>
      <c r="AB762" s="1264"/>
      <c r="AC762" s="1264"/>
      <c r="AD762" s="1264"/>
      <c r="AE762" s="1264"/>
      <c r="AF762" s="1264"/>
      <c r="AG762" s="1264"/>
      <c r="AH762" s="1264"/>
      <c r="AI762" s="1264"/>
      <c r="AJ762" s="1264"/>
      <c r="AK762" s="1264"/>
      <c r="AL762" s="1264"/>
      <c r="AM762" s="1264"/>
      <c r="AN762" s="1264"/>
      <c r="AO762" s="1264"/>
      <c r="AP762" s="1264"/>
      <c r="AQ762" s="1337" t="s">
        <v>204</v>
      </c>
      <c r="AR762" s="1337">
        <v>2007</v>
      </c>
      <c r="AS762" s="1264"/>
      <c r="AT762" s="1264"/>
      <c r="AU762" s="1264"/>
      <c r="AV762" s="1338">
        <v>278503.26464115269</v>
      </c>
      <c r="AW762" s="1291" t="s">
        <v>123</v>
      </c>
      <c r="AX762" s="1291"/>
      <c r="AY762" s="1291" t="s">
        <v>1614</v>
      </c>
      <c r="AZ762" s="1291" t="s">
        <v>1193</v>
      </c>
      <c r="BA762" s="1392"/>
      <c r="BB762" s="1375"/>
      <c r="BC762" s="1291"/>
      <c r="BD762" s="1291"/>
      <c r="BE762" s="1287"/>
      <c r="BF762" s="1287"/>
      <c r="BG762" s="1287"/>
      <c r="BH762" s="1287"/>
      <c r="BI762" s="1287"/>
      <c r="BJ762" s="1287"/>
      <c r="BK762" s="1287"/>
      <c r="BL762" s="1287"/>
      <c r="BM762" s="1287"/>
      <c r="BN762" s="1287"/>
      <c r="BO762" s="1287"/>
      <c r="BP762" s="1287"/>
      <c r="BQ762" s="1287"/>
      <c r="BR762" s="1287"/>
      <c r="BS762" s="1287"/>
      <c r="BT762" s="1287"/>
      <c r="BU762" s="1287"/>
      <c r="BV762" s="1287"/>
      <c r="BW762" s="1287"/>
      <c r="BX762" s="1287"/>
      <c r="BY762" s="1287"/>
    </row>
    <row r="763" spans="1:77" s="1288" customFormat="1" ht="45" hidden="1">
      <c r="A763" s="1380"/>
      <c r="B763" s="1283"/>
      <c r="C763" s="1335" t="s">
        <v>464</v>
      </c>
      <c r="D763" s="1264"/>
      <c r="E763" s="1264"/>
      <c r="F763" s="1264"/>
      <c r="G763" s="1264"/>
      <c r="H763" s="1291" t="s">
        <v>1193</v>
      </c>
      <c r="I763" s="1264"/>
      <c r="J763" s="1264"/>
      <c r="K763" s="1264"/>
      <c r="L763" s="1337"/>
      <c r="M763" s="1337" t="s">
        <v>712</v>
      </c>
      <c r="N763" s="1264"/>
      <c r="O763" s="1264"/>
      <c r="P763" s="1264"/>
      <c r="Q763" s="1264"/>
      <c r="R763" s="1353" t="s">
        <v>1685</v>
      </c>
      <c r="S763" s="1353">
        <v>0</v>
      </c>
      <c r="T763" s="1308" t="s">
        <v>238</v>
      </c>
      <c r="U763" s="1353" t="s">
        <v>1654</v>
      </c>
      <c r="V763" s="1342" t="s">
        <v>876</v>
      </c>
      <c r="W763" s="1336">
        <v>0</v>
      </c>
      <c r="X763" s="1336">
        <v>0</v>
      </c>
      <c r="Y763" s="1336">
        <v>0</v>
      </c>
      <c r="Z763" s="1264"/>
      <c r="AA763" s="1264"/>
      <c r="AB763" s="1264"/>
      <c r="AC763" s="1264"/>
      <c r="AD763" s="1264"/>
      <c r="AE763" s="1264"/>
      <c r="AF763" s="1264"/>
      <c r="AG763" s="1264"/>
      <c r="AH763" s="1264"/>
      <c r="AI763" s="1264"/>
      <c r="AJ763" s="1264"/>
      <c r="AK763" s="1264"/>
      <c r="AL763" s="1264"/>
      <c r="AM763" s="1264"/>
      <c r="AN763" s="1264"/>
      <c r="AO763" s="1264"/>
      <c r="AP763" s="1264"/>
      <c r="AQ763" s="1337" t="s">
        <v>204</v>
      </c>
      <c r="AR763" s="1337">
        <v>2007</v>
      </c>
      <c r="AS763" s="1264"/>
      <c r="AT763" s="1264"/>
      <c r="AU763" s="1264"/>
      <c r="AV763" s="1338">
        <v>1712260.5259341698</v>
      </c>
      <c r="AW763" s="1291" t="s">
        <v>123</v>
      </c>
      <c r="AX763" s="1291"/>
      <c r="AY763" s="1291" t="s">
        <v>1614</v>
      </c>
      <c r="AZ763" s="1291" t="s">
        <v>1193</v>
      </c>
      <c r="BA763" s="1392"/>
      <c r="BB763" s="1375"/>
      <c r="BC763" s="1291"/>
      <c r="BD763" s="1291"/>
      <c r="BE763" s="1287"/>
      <c r="BF763" s="1287"/>
      <c r="BG763" s="1287"/>
      <c r="BH763" s="1287"/>
      <c r="BI763" s="1287"/>
      <c r="BJ763" s="1287"/>
      <c r="BK763" s="1287"/>
      <c r="BL763" s="1287"/>
      <c r="BM763" s="1287"/>
      <c r="BN763" s="1287"/>
      <c r="BO763" s="1287"/>
      <c r="BP763" s="1287"/>
      <c r="BQ763" s="1287"/>
      <c r="BR763" s="1287"/>
      <c r="BS763" s="1287"/>
      <c r="BT763" s="1287"/>
      <c r="BU763" s="1287"/>
      <c r="BV763" s="1287"/>
      <c r="BW763" s="1287"/>
      <c r="BX763" s="1287"/>
      <c r="BY763" s="1287"/>
    </row>
    <row r="764" spans="1:77" s="1288" customFormat="1" ht="45" hidden="1">
      <c r="A764" s="1380"/>
      <c r="B764" s="1283"/>
      <c r="C764" s="1335" t="s">
        <v>467</v>
      </c>
      <c r="D764" s="1264"/>
      <c r="E764" s="1264"/>
      <c r="F764" s="1264"/>
      <c r="G764" s="1264"/>
      <c r="H764" s="1291" t="s">
        <v>1193</v>
      </c>
      <c r="I764" s="1264"/>
      <c r="J764" s="1264"/>
      <c r="K764" s="1264"/>
      <c r="L764" s="1337"/>
      <c r="M764" s="1337" t="s">
        <v>713</v>
      </c>
      <c r="N764" s="1264"/>
      <c r="O764" s="1264"/>
      <c r="P764" s="1264"/>
      <c r="Q764" s="1264"/>
      <c r="R764" s="1353" t="s">
        <v>822</v>
      </c>
      <c r="S764" s="1353">
        <v>0</v>
      </c>
      <c r="T764" s="1308" t="s">
        <v>1581</v>
      </c>
      <c r="U764" s="1353" t="s">
        <v>1654</v>
      </c>
      <c r="V764" s="1342" t="s">
        <v>873</v>
      </c>
      <c r="W764" s="1336">
        <v>0</v>
      </c>
      <c r="X764" s="1336">
        <v>0</v>
      </c>
      <c r="Y764" s="1336">
        <v>0</v>
      </c>
      <c r="Z764" s="1264"/>
      <c r="AA764" s="1264"/>
      <c r="AB764" s="1264"/>
      <c r="AC764" s="1264"/>
      <c r="AD764" s="1264"/>
      <c r="AE764" s="1264"/>
      <c r="AF764" s="1264"/>
      <c r="AG764" s="1264"/>
      <c r="AH764" s="1264"/>
      <c r="AI764" s="1264"/>
      <c r="AJ764" s="1264"/>
      <c r="AK764" s="1264"/>
      <c r="AL764" s="1264"/>
      <c r="AM764" s="1264"/>
      <c r="AN764" s="1264"/>
      <c r="AO764" s="1264"/>
      <c r="AP764" s="1264"/>
      <c r="AQ764" s="1337" t="s">
        <v>204</v>
      </c>
      <c r="AR764" s="1337">
        <v>2007</v>
      </c>
      <c r="AS764" s="1264"/>
      <c r="AT764" s="1264"/>
      <c r="AU764" s="1264"/>
      <c r="AV764" s="1338">
        <v>4502803.1488720737</v>
      </c>
      <c r="AW764" s="1291" t="s">
        <v>123</v>
      </c>
      <c r="AX764" s="1291"/>
      <c r="AY764" s="1291" t="s">
        <v>1615</v>
      </c>
      <c r="AZ764" s="1291" t="s">
        <v>1193</v>
      </c>
      <c r="BA764" s="1392"/>
      <c r="BB764" s="1375"/>
      <c r="BC764" s="1291"/>
      <c r="BD764" s="1291"/>
      <c r="BE764" s="1287"/>
      <c r="BF764" s="1287"/>
      <c r="BG764" s="1287"/>
      <c r="BH764" s="1287"/>
      <c r="BI764" s="1287"/>
      <c r="BJ764" s="1287"/>
      <c r="BK764" s="1287"/>
      <c r="BL764" s="1287"/>
      <c r="BM764" s="1287"/>
      <c r="BN764" s="1287"/>
      <c r="BO764" s="1287"/>
      <c r="BP764" s="1287"/>
      <c r="BQ764" s="1287"/>
      <c r="BR764" s="1287"/>
      <c r="BS764" s="1287"/>
      <c r="BT764" s="1287"/>
      <c r="BU764" s="1287"/>
      <c r="BV764" s="1287"/>
      <c r="BW764" s="1287"/>
      <c r="BX764" s="1287"/>
      <c r="BY764" s="1287"/>
    </row>
    <row r="765" spans="1:77" s="1288" customFormat="1" ht="30" hidden="1">
      <c r="A765" s="1380"/>
      <c r="B765" s="1283"/>
      <c r="C765" s="1356" t="s">
        <v>471</v>
      </c>
      <c r="D765" s="1264"/>
      <c r="E765" s="1264"/>
      <c r="F765" s="1264"/>
      <c r="G765" s="1264"/>
      <c r="H765" s="1291" t="s">
        <v>1193</v>
      </c>
      <c r="I765" s="1264"/>
      <c r="J765" s="1264"/>
      <c r="K765" s="1264"/>
      <c r="L765" s="1357"/>
      <c r="M765" s="1357" t="s">
        <v>713</v>
      </c>
      <c r="N765" s="1291"/>
      <c r="O765" s="1291"/>
      <c r="P765" s="1291"/>
      <c r="Q765" s="1291"/>
      <c r="R765" s="1353" t="s">
        <v>1682</v>
      </c>
      <c r="S765" s="1353">
        <v>0</v>
      </c>
      <c r="T765" s="1308" t="s">
        <v>225</v>
      </c>
      <c r="U765" s="1353" t="s">
        <v>1653</v>
      </c>
      <c r="V765" s="1365" t="s">
        <v>878</v>
      </c>
      <c r="W765" s="1336">
        <v>0</v>
      </c>
      <c r="X765" s="1336">
        <v>0</v>
      </c>
      <c r="Y765" s="1336">
        <v>0</v>
      </c>
      <c r="Z765" s="1264"/>
      <c r="AA765" s="1264"/>
      <c r="AB765" s="1264"/>
      <c r="AC765" s="1264"/>
      <c r="AD765" s="1264"/>
      <c r="AE765" s="1264"/>
      <c r="AF765" s="1264"/>
      <c r="AG765" s="1264"/>
      <c r="AH765" s="1264"/>
      <c r="AI765" s="1264"/>
      <c r="AJ765" s="1264"/>
      <c r="AK765" s="1264"/>
      <c r="AL765" s="1264"/>
      <c r="AM765" s="1264"/>
      <c r="AN765" s="1264"/>
      <c r="AO765" s="1264"/>
      <c r="AP765" s="1264"/>
      <c r="AQ765" s="1357" t="s">
        <v>204</v>
      </c>
      <c r="AR765" s="1357">
        <v>2007</v>
      </c>
      <c r="AS765" s="1264"/>
      <c r="AT765" s="1264"/>
      <c r="AU765" s="1264"/>
      <c r="AV765" s="1338">
        <v>52374861.119217046</v>
      </c>
      <c r="AW765" s="1291" t="s">
        <v>123</v>
      </c>
      <c r="AX765" s="1291"/>
      <c r="AY765" s="1291" t="s">
        <v>1615</v>
      </c>
      <c r="AZ765" s="1291" t="s">
        <v>1193</v>
      </c>
      <c r="BA765" s="1392"/>
      <c r="BB765" s="1375"/>
      <c r="BC765" s="1291"/>
      <c r="BD765" s="1291"/>
      <c r="BE765" s="1287"/>
      <c r="BF765" s="1287"/>
      <c r="BG765" s="1287"/>
      <c r="BH765" s="1287"/>
      <c r="BI765" s="1287"/>
      <c r="BJ765" s="1287"/>
      <c r="BK765" s="1287"/>
      <c r="BL765" s="1287"/>
      <c r="BM765" s="1287"/>
      <c r="BN765" s="1287"/>
      <c r="BO765" s="1287"/>
      <c r="BP765" s="1287"/>
      <c r="BQ765" s="1287"/>
      <c r="BR765" s="1287"/>
      <c r="BS765" s="1287"/>
      <c r="BT765" s="1287"/>
      <c r="BU765" s="1287"/>
      <c r="BV765" s="1287"/>
      <c r="BW765" s="1287"/>
      <c r="BX765" s="1287"/>
      <c r="BY765" s="1287"/>
    </row>
    <row r="766" spans="1:77" s="1288" customFormat="1" ht="30" hidden="1">
      <c r="A766" s="1380"/>
      <c r="B766" s="1283"/>
      <c r="C766" s="1356" t="s">
        <v>460</v>
      </c>
      <c r="D766" s="1264"/>
      <c r="E766" s="1264"/>
      <c r="F766" s="1264"/>
      <c r="G766" s="1264"/>
      <c r="H766" s="1291" t="s">
        <v>1193</v>
      </c>
      <c r="I766" s="1264"/>
      <c r="J766" s="1264"/>
      <c r="K766" s="1264"/>
      <c r="L766" s="1357"/>
      <c r="M766" s="1357" t="s">
        <v>713</v>
      </c>
      <c r="N766" s="1291"/>
      <c r="O766" s="1291"/>
      <c r="P766" s="1291"/>
      <c r="Q766" s="1291"/>
      <c r="R766" s="1353" t="s">
        <v>1672</v>
      </c>
      <c r="S766" s="1353">
        <v>0</v>
      </c>
      <c r="T766" s="1308" t="s">
        <v>225</v>
      </c>
      <c r="U766" s="1353" t="s">
        <v>1653</v>
      </c>
      <c r="V766" s="1342"/>
      <c r="W766" s="1336">
        <v>0</v>
      </c>
      <c r="X766" s="1336">
        <v>0</v>
      </c>
      <c r="Y766" s="1336">
        <v>0</v>
      </c>
      <c r="Z766" s="1264"/>
      <c r="AA766" s="1264"/>
      <c r="AB766" s="1264"/>
      <c r="AC766" s="1264"/>
      <c r="AD766" s="1264"/>
      <c r="AE766" s="1264"/>
      <c r="AF766" s="1264"/>
      <c r="AG766" s="1264"/>
      <c r="AH766" s="1264"/>
      <c r="AI766" s="1264"/>
      <c r="AJ766" s="1264"/>
      <c r="AK766" s="1264"/>
      <c r="AL766" s="1264"/>
      <c r="AM766" s="1264"/>
      <c r="AN766" s="1264"/>
      <c r="AO766" s="1264"/>
      <c r="AP766" s="1264"/>
      <c r="AQ766" s="1337" t="s">
        <v>204</v>
      </c>
      <c r="AR766" s="1337">
        <v>2007</v>
      </c>
      <c r="AS766" s="1264"/>
      <c r="AT766" s="1264"/>
      <c r="AU766" s="1264"/>
      <c r="AV766" s="1338">
        <v>1059988.35682982</v>
      </c>
      <c r="AW766" s="1291" t="s">
        <v>123</v>
      </c>
      <c r="AX766" s="1291"/>
      <c r="AY766" s="1291" t="s">
        <v>1615</v>
      </c>
      <c r="AZ766" s="1291" t="s">
        <v>1193</v>
      </c>
      <c r="BA766" s="1392"/>
      <c r="BB766" s="1375"/>
      <c r="BC766" s="1291"/>
      <c r="BD766" s="1291"/>
      <c r="BE766" s="1287"/>
      <c r="BF766" s="1287"/>
      <c r="BG766" s="1287"/>
      <c r="BH766" s="1287"/>
      <c r="BI766" s="1287"/>
      <c r="BJ766" s="1287"/>
      <c r="BK766" s="1287"/>
      <c r="BL766" s="1287"/>
      <c r="BM766" s="1287"/>
      <c r="BN766" s="1287"/>
      <c r="BO766" s="1287"/>
      <c r="BP766" s="1287"/>
      <c r="BQ766" s="1287"/>
      <c r="BR766" s="1287"/>
      <c r="BS766" s="1287"/>
      <c r="BT766" s="1287"/>
      <c r="BU766" s="1287"/>
      <c r="BV766" s="1287"/>
      <c r="BW766" s="1287"/>
      <c r="BX766" s="1287"/>
      <c r="BY766" s="1287"/>
    </row>
    <row r="767" spans="1:77" s="1288" customFormat="1" ht="30" hidden="1">
      <c r="A767" s="1380"/>
      <c r="B767" s="1283"/>
      <c r="C767" s="1335" t="s">
        <v>472</v>
      </c>
      <c r="D767" s="1264"/>
      <c r="E767" s="1264"/>
      <c r="F767" s="1264"/>
      <c r="G767" s="1264"/>
      <c r="H767" s="1291" t="s">
        <v>1193</v>
      </c>
      <c r="I767" s="1264"/>
      <c r="J767" s="1264"/>
      <c r="K767" s="1264"/>
      <c r="L767" s="1337"/>
      <c r="M767" s="1397" t="s">
        <v>713</v>
      </c>
      <c r="N767" s="1264"/>
      <c r="O767" s="1264"/>
      <c r="P767" s="1264"/>
      <c r="Q767" s="1264"/>
      <c r="R767" s="1353" t="s">
        <v>1676</v>
      </c>
      <c r="S767" s="1353">
        <v>0</v>
      </c>
      <c r="T767" s="1308" t="s">
        <v>1586</v>
      </c>
      <c r="U767" s="1353" t="s">
        <v>1653</v>
      </c>
      <c r="V767" s="1342" t="s">
        <v>872</v>
      </c>
      <c r="W767" s="1336">
        <v>0</v>
      </c>
      <c r="X767" s="1336">
        <v>0</v>
      </c>
      <c r="Y767" s="1336">
        <v>0</v>
      </c>
      <c r="Z767" s="1264"/>
      <c r="AA767" s="1264"/>
      <c r="AB767" s="1264"/>
      <c r="AC767" s="1264"/>
      <c r="AD767" s="1264"/>
      <c r="AE767" s="1264"/>
      <c r="AF767" s="1264"/>
      <c r="AG767" s="1264"/>
      <c r="AH767" s="1264"/>
      <c r="AI767" s="1264"/>
      <c r="AJ767" s="1264"/>
      <c r="AK767" s="1264"/>
      <c r="AL767" s="1264"/>
      <c r="AM767" s="1264"/>
      <c r="AN767" s="1264"/>
      <c r="AO767" s="1264"/>
      <c r="AP767" s="1264"/>
      <c r="AQ767" s="1337" t="s">
        <v>204</v>
      </c>
      <c r="AR767" s="1337">
        <v>2007</v>
      </c>
      <c r="AS767" s="1264"/>
      <c r="AT767" s="1264"/>
      <c r="AU767" s="1264"/>
      <c r="AV767" s="1338">
        <v>268847.56058411126</v>
      </c>
      <c r="AW767" s="1291" t="s">
        <v>123</v>
      </c>
      <c r="AX767" s="1291"/>
      <c r="AY767" s="1291" t="s">
        <v>1615</v>
      </c>
      <c r="AZ767" s="1291" t="s">
        <v>1193</v>
      </c>
      <c r="BA767" s="1392"/>
      <c r="BB767" s="1375"/>
      <c r="BC767" s="1291"/>
      <c r="BD767" s="1291"/>
      <c r="BE767" s="1287"/>
      <c r="BF767" s="1287"/>
      <c r="BG767" s="1287"/>
      <c r="BH767" s="1287"/>
      <c r="BI767" s="1287"/>
      <c r="BJ767" s="1287"/>
      <c r="BK767" s="1287"/>
      <c r="BL767" s="1287"/>
      <c r="BM767" s="1287"/>
      <c r="BN767" s="1287"/>
      <c r="BO767" s="1287"/>
      <c r="BP767" s="1287"/>
      <c r="BQ767" s="1287"/>
      <c r="BR767" s="1287"/>
      <c r="BS767" s="1287"/>
      <c r="BT767" s="1287"/>
      <c r="BU767" s="1287"/>
      <c r="BV767" s="1287"/>
      <c r="BW767" s="1287"/>
      <c r="BX767" s="1287"/>
      <c r="BY767" s="1287"/>
    </row>
    <row r="768" spans="1:77" s="1288" customFormat="1" ht="45" hidden="1">
      <c r="A768" s="1380"/>
      <c r="B768" s="1283"/>
      <c r="C768" s="1335" t="s">
        <v>473</v>
      </c>
      <c r="D768" s="1264"/>
      <c r="E768" s="1264"/>
      <c r="F768" s="1264"/>
      <c r="G768" s="1264"/>
      <c r="H768" s="1291" t="s">
        <v>1193</v>
      </c>
      <c r="I768" s="1264"/>
      <c r="J768" s="1264"/>
      <c r="K768" s="1264"/>
      <c r="L768" s="1337"/>
      <c r="M768" s="1400" t="s">
        <v>712</v>
      </c>
      <c r="N768" s="1264"/>
      <c r="O768" s="1264"/>
      <c r="P768" s="1264"/>
      <c r="Q768" s="1264"/>
      <c r="R768" s="1353" t="s">
        <v>825</v>
      </c>
      <c r="S768" s="1353">
        <v>0</v>
      </c>
      <c r="T768" s="1308" t="s">
        <v>1581</v>
      </c>
      <c r="U768" s="1353" t="s">
        <v>1654</v>
      </c>
      <c r="V768" s="1342"/>
      <c r="W768" s="1336">
        <v>0</v>
      </c>
      <c r="X768" s="1336">
        <v>0</v>
      </c>
      <c r="Y768" s="1336">
        <v>0</v>
      </c>
      <c r="Z768" s="1264"/>
      <c r="AA768" s="1264"/>
      <c r="AB768" s="1264"/>
      <c r="AC768" s="1264"/>
      <c r="AD768" s="1264"/>
      <c r="AE768" s="1264"/>
      <c r="AF768" s="1264"/>
      <c r="AG768" s="1264"/>
      <c r="AH768" s="1264"/>
      <c r="AI768" s="1264"/>
      <c r="AJ768" s="1264"/>
      <c r="AK768" s="1264"/>
      <c r="AL768" s="1264"/>
      <c r="AM768" s="1264"/>
      <c r="AN768" s="1264"/>
      <c r="AO768" s="1264"/>
      <c r="AP768" s="1264"/>
      <c r="AQ768" s="1337" t="s">
        <v>204</v>
      </c>
      <c r="AR768" s="1337">
        <v>2007</v>
      </c>
      <c r="AS768" s="1264"/>
      <c r="AT768" s="1264"/>
      <c r="AU768" s="1264"/>
      <c r="AV768" s="1338">
        <v>8561995.7917819396</v>
      </c>
      <c r="AW768" s="1291" t="s">
        <v>123</v>
      </c>
      <c r="AX768" s="1291"/>
      <c r="AY768" s="1291" t="s">
        <v>1615</v>
      </c>
      <c r="AZ768" s="1291" t="s">
        <v>1193</v>
      </c>
      <c r="BA768" s="1392"/>
      <c r="BB768" s="1375"/>
      <c r="BC768" s="1291"/>
      <c r="BD768" s="1291"/>
      <c r="BE768" s="1287"/>
      <c r="BF768" s="1287"/>
      <c r="BG768" s="1287"/>
      <c r="BH768" s="1287"/>
      <c r="BI768" s="1287"/>
      <c r="BJ768" s="1287"/>
      <c r="BK768" s="1287"/>
      <c r="BL768" s="1287"/>
      <c r="BM768" s="1287"/>
      <c r="BN768" s="1287"/>
      <c r="BO768" s="1287"/>
      <c r="BP768" s="1287"/>
      <c r="BQ768" s="1287"/>
      <c r="BR768" s="1287"/>
      <c r="BS768" s="1287"/>
      <c r="BT768" s="1287"/>
      <c r="BU768" s="1287"/>
      <c r="BV768" s="1287"/>
      <c r="BW768" s="1287"/>
      <c r="BX768" s="1287"/>
      <c r="BY768" s="1287"/>
    </row>
    <row r="769" spans="1:77" s="1288" customFormat="1" ht="30" hidden="1">
      <c r="A769" s="1380"/>
      <c r="B769" s="1283"/>
      <c r="C769" s="1335" t="s">
        <v>474</v>
      </c>
      <c r="D769" s="1264"/>
      <c r="E769" s="1264"/>
      <c r="F769" s="1264"/>
      <c r="G769" s="1264"/>
      <c r="H769" s="1291" t="s">
        <v>1193</v>
      </c>
      <c r="I769" s="1264"/>
      <c r="J769" s="1264"/>
      <c r="K769" s="1264"/>
      <c r="L769" s="1337"/>
      <c r="M769" s="1337" t="s">
        <v>712</v>
      </c>
      <c r="N769" s="1264"/>
      <c r="O769" s="1264"/>
      <c r="P769" s="1264"/>
      <c r="Q769" s="1264"/>
      <c r="R769" s="1353" t="s">
        <v>824</v>
      </c>
      <c r="S769" s="1353">
        <v>0</v>
      </c>
      <c r="T769" s="1308" t="s">
        <v>238</v>
      </c>
      <c r="U769" s="1353" t="s">
        <v>1653</v>
      </c>
      <c r="V769" s="1342" t="s">
        <v>870</v>
      </c>
      <c r="W769" s="1336">
        <v>0</v>
      </c>
      <c r="X769" s="1336">
        <v>0</v>
      </c>
      <c r="Y769" s="1336">
        <v>0</v>
      </c>
      <c r="Z769" s="1264"/>
      <c r="AA769" s="1264"/>
      <c r="AB769" s="1264"/>
      <c r="AC769" s="1264"/>
      <c r="AD769" s="1264"/>
      <c r="AE769" s="1264"/>
      <c r="AF769" s="1264"/>
      <c r="AG769" s="1264"/>
      <c r="AH769" s="1264"/>
      <c r="AI769" s="1264"/>
      <c r="AJ769" s="1264"/>
      <c r="AK769" s="1264"/>
      <c r="AL769" s="1264"/>
      <c r="AM769" s="1264"/>
      <c r="AN769" s="1264"/>
      <c r="AO769" s="1264"/>
      <c r="AP769" s="1264"/>
      <c r="AQ769" s="1337" t="s">
        <v>204</v>
      </c>
      <c r="AR769" s="1337">
        <v>2007</v>
      </c>
      <c r="AS769" s="1264"/>
      <c r="AT769" s="1264"/>
      <c r="AU769" s="1264"/>
      <c r="AV769" s="1338">
        <v>71779.806382889481</v>
      </c>
      <c r="AW769" s="1291" t="s">
        <v>123</v>
      </c>
      <c r="AX769" s="1291"/>
      <c r="AY769" s="1291" t="s">
        <v>1615</v>
      </c>
      <c r="AZ769" s="1291" t="s">
        <v>1193</v>
      </c>
      <c r="BA769" s="1392"/>
      <c r="BB769" s="1375"/>
      <c r="BC769" s="1291"/>
      <c r="BD769" s="1291"/>
      <c r="BE769" s="1287"/>
      <c r="BF769" s="1287"/>
      <c r="BG769" s="1287"/>
      <c r="BH769" s="1287"/>
      <c r="BI769" s="1287"/>
      <c r="BJ769" s="1287"/>
      <c r="BK769" s="1287"/>
      <c r="BL769" s="1287"/>
      <c r="BM769" s="1287"/>
      <c r="BN769" s="1287"/>
      <c r="BO769" s="1287"/>
      <c r="BP769" s="1287"/>
      <c r="BQ769" s="1287"/>
      <c r="BR769" s="1287"/>
      <c r="BS769" s="1287"/>
      <c r="BT769" s="1287"/>
      <c r="BU769" s="1287"/>
      <c r="BV769" s="1287"/>
      <c r="BW769" s="1287"/>
      <c r="BX769" s="1287"/>
      <c r="BY769" s="1287"/>
    </row>
    <row r="770" spans="1:77" s="1288" customFormat="1" ht="45" hidden="1">
      <c r="A770" s="1380"/>
      <c r="B770" s="1283"/>
      <c r="C770" s="1335" t="s">
        <v>475</v>
      </c>
      <c r="D770" s="1264"/>
      <c r="E770" s="1264"/>
      <c r="F770" s="1264"/>
      <c r="G770" s="1264"/>
      <c r="H770" s="1291" t="s">
        <v>1193</v>
      </c>
      <c r="I770" s="1264"/>
      <c r="J770" s="1264"/>
      <c r="K770" s="1264"/>
      <c r="L770" s="1337"/>
      <c r="M770" s="1337" t="s">
        <v>713</v>
      </c>
      <c r="N770" s="1264"/>
      <c r="O770" s="1264"/>
      <c r="P770" s="1264"/>
      <c r="Q770" s="1264"/>
      <c r="R770" s="1353" t="s">
        <v>1685</v>
      </c>
      <c r="S770" s="1353">
        <v>0</v>
      </c>
      <c r="T770" s="1308" t="s">
        <v>238</v>
      </c>
      <c r="U770" s="1353" t="s">
        <v>1654</v>
      </c>
      <c r="V770" s="1342"/>
      <c r="W770" s="1336">
        <v>0</v>
      </c>
      <c r="X770" s="1336">
        <v>0</v>
      </c>
      <c r="Y770" s="1336">
        <v>0</v>
      </c>
      <c r="Z770" s="1264"/>
      <c r="AA770" s="1264"/>
      <c r="AB770" s="1264"/>
      <c r="AC770" s="1264"/>
      <c r="AD770" s="1264"/>
      <c r="AE770" s="1264"/>
      <c r="AF770" s="1264"/>
      <c r="AG770" s="1264"/>
      <c r="AH770" s="1264"/>
      <c r="AI770" s="1264"/>
      <c r="AJ770" s="1264"/>
      <c r="AK770" s="1264"/>
      <c r="AL770" s="1264"/>
      <c r="AM770" s="1264"/>
      <c r="AN770" s="1264"/>
      <c r="AO770" s="1264"/>
      <c r="AP770" s="1264"/>
      <c r="AQ770" s="1337" t="s">
        <v>204</v>
      </c>
      <c r="AR770" s="1337">
        <v>2007</v>
      </c>
      <c r="AS770" s="1264"/>
      <c r="AT770" s="1264"/>
      <c r="AU770" s="1264"/>
      <c r="AV770" s="1338">
        <v>1712260.5259341698</v>
      </c>
      <c r="AW770" s="1291" t="s">
        <v>123</v>
      </c>
      <c r="AX770" s="1291"/>
      <c r="AY770" s="1291" t="s">
        <v>1615</v>
      </c>
      <c r="AZ770" s="1291" t="s">
        <v>1193</v>
      </c>
      <c r="BA770" s="1392"/>
      <c r="BB770" s="1375"/>
      <c r="BC770" s="1291"/>
      <c r="BD770" s="1291"/>
      <c r="BE770" s="1287"/>
      <c r="BF770" s="1287"/>
      <c r="BG770" s="1287"/>
      <c r="BH770" s="1287"/>
      <c r="BI770" s="1287"/>
      <c r="BJ770" s="1287"/>
      <c r="BK770" s="1287"/>
      <c r="BL770" s="1287"/>
      <c r="BM770" s="1287"/>
      <c r="BN770" s="1287"/>
      <c r="BO770" s="1287"/>
      <c r="BP770" s="1287"/>
      <c r="BQ770" s="1287"/>
      <c r="BR770" s="1287"/>
      <c r="BS770" s="1287"/>
      <c r="BT770" s="1287"/>
      <c r="BU770" s="1287"/>
      <c r="BV770" s="1287"/>
      <c r="BW770" s="1287"/>
      <c r="BX770" s="1287"/>
      <c r="BY770" s="1287"/>
    </row>
    <row r="771" spans="1:77" s="1288" customFormat="1" ht="30" hidden="1">
      <c r="A771" s="1380"/>
      <c r="B771" s="1283"/>
      <c r="C771" s="1335" t="s">
        <v>476</v>
      </c>
      <c r="D771" s="1264"/>
      <c r="E771" s="1264"/>
      <c r="F771" s="1264"/>
      <c r="G771" s="1264"/>
      <c r="H771" s="1291" t="s">
        <v>1193</v>
      </c>
      <c r="I771" s="1264"/>
      <c r="J771" s="1264"/>
      <c r="K771" s="1264"/>
      <c r="L771" s="1337"/>
      <c r="M771" s="1337" t="s">
        <v>713</v>
      </c>
      <c r="N771" s="1264"/>
      <c r="O771" s="1264"/>
      <c r="P771" s="1264"/>
      <c r="Q771" s="1264"/>
      <c r="R771" s="1353" t="s">
        <v>826</v>
      </c>
      <c r="S771" s="1353">
        <v>0</v>
      </c>
      <c r="T771" s="1308" t="s">
        <v>1581</v>
      </c>
      <c r="U771" s="1353" t="s">
        <v>1653</v>
      </c>
      <c r="V771" s="1342"/>
      <c r="W771" s="1336">
        <v>0</v>
      </c>
      <c r="X771" s="1336">
        <v>0</v>
      </c>
      <c r="Y771" s="1336">
        <v>0</v>
      </c>
      <c r="Z771" s="1264"/>
      <c r="AA771" s="1264"/>
      <c r="AB771" s="1264"/>
      <c r="AC771" s="1264"/>
      <c r="AD771" s="1264"/>
      <c r="AE771" s="1264"/>
      <c r="AF771" s="1264"/>
      <c r="AG771" s="1264"/>
      <c r="AH771" s="1264"/>
      <c r="AI771" s="1264"/>
      <c r="AJ771" s="1264"/>
      <c r="AK771" s="1264"/>
      <c r="AL771" s="1264"/>
      <c r="AM771" s="1264"/>
      <c r="AN771" s="1264"/>
      <c r="AO771" s="1264"/>
      <c r="AP771" s="1264"/>
      <c r="AQ771" s="1337" t="s">
        <v>204</v>
      </c>
      <c r="AR771" s="1337">
        <v>2007</v>
      </c>
      <c r="AS771" s="1264"/>
      <c r="AT771" s="1264"/>
      <c r="AU771" s="1264"/>
      <c r="AV771" s="1338">
        <v>7819321.1552464142</v>
      </c>
      <c r="AW771" s="1291" t="s">
        <v>123</v>
      </c>
      <c r="AX771" s="1291"/>
      <c r="AY771" s="1291" t="s">
        <v>1615</v>
      </c>
      <c r="AZ771" s="1291" t="s">
        <v>1193</v>
      </c>
      <c r="BA771" s="1392"/>
      <c r="BB771" s="1375"/>
      <c r="BC771" s="1291"/>
      <c r="BD771" s="1291"/>
      <c r="BE771" s="1287"/>
      <c r="BF771" s="1287"/>
      <c r="BG771" s="1287"/>
      <c r="BH771" s="1287"/>
      <c r="BI771" s="1287"/>
      <c r="BJ771" s="1287"/>
      <c r="BK771" s="1287"/>
      <c r="BL771" s="1287"/>
      <c r="BM771" s="1287"/>
      <c r="BN771" s="1287"/>
      <c r="BO771" s="1287"/>
      <c r="BP771" s="1287"/>
      <c r="BQ771" s="1287"/>
      <c r="BR771" s="1287"/>
      <c r="BS771" s="1287"/>
      <c r="BT771" s="1287"/>
      <c r="BU771" s="1287"/>
      <c r="BV771" s="1287"/>
      <c r="BW771" s="1287"/>
      <c r="BX771" s="1287"/>
      <c r="BY771" s="1287"/>
    </row>
    <row r="772" spans="1:77" s="1288" customFormat="1" ht="30" hidden="1">
      <c r="A772" s="1380"/>
      <c r="B772" s="1283"/>
      <c r="C772" s="1335" t="s">
        <v>477</v>
      </c>
      <c r="D772" s="1264"/>
      <c r="E772" s="1264"/>
      <c r="F772" s="1264"/>
      <c r="G772" s="1264"/>
      <c r="H772" s="1291" t="s">
        <v>1193</v>
      </c>
      <c r="I772" s="1264"/>
      <c r="J772" s="1264"/>
      <c r="K772" s="1264"/>
      <c r="L772" s="1337"/>
      <c r="M772" s="1400" t="s">
        <v>713</v>
      </c>
      <c r="N772" s="1308"/>
      <c r="O772" s="1308"/>
      <c r="P772" s="1308"/>
      <c r="Q772" s="1308"/>
      <c r="R772" s="1353" t="s">
        <v>1666</v>
      </c>
      <c r="S772" s="1353">
        <v>0</v>
      </c>
      <c r="T772" s="1308" t="s">
        <v>1585</v>
      </c>
      <c r="U772" s="1353" t="s">
        <v>1653</v>
      </c>
      <c r="V772" s="1342" t="s">
        <v>876</v>
      </c>
      <c r="W772" s="1336">
        <v>0</v>
      </c>
      <c r="X772" s="1336">
        <v>0</v>
      </c>
      <c r="Y772" s="1336">
        <v>0</v>
      </c>
      <c r="Z772" s="1264"/>
      <c r="AA772" s="1264"/>
      <c r="AB772" s="1264"/>
      <c r="AC772" s="1264"/>
      <c r="AD772" s="1264"/>
      <c r="AE772" s="1264"/>
      <c r="AF772" s="1264"/>
      <c r="AG772" s="1264"/>
      <c r="AH772" s="1264"/>
      <c r="AI772" s="1264"/>
      <c r="AJ772" s="1264"/>
      <c r="AK772" s="1264"/>
      <c r="AL772" s="1264"/>
      <c r="AM772" s="1264"/>
      <c r="AN772" s="1264"/>
      <c r="AO772" s="1264"/>
      <c r="AP772" s="1264"/>
      <c r="AQ772" s="1337" t="s">
        <v>204</v>
      </c>
      <c r="AR772" s="1337">
        <v>2007</v>
      </c>
      <c r="AS772" s="1264"/>
      <c r="AT772" s="1264"/>
      <c r="AU772" s="1264"/>
      <c r="AV772" s="1338">
        <v>6298913.1112604346</v>
      </c>
      <c r="AW772" s="1291" t="s">
        <v>123</v>
      </c>
      <c r="AX772" s="1291"/>
      <c r="AY772" s="1291" t="s">
        <v>1615</v>
      </c>
      <c r="AZ772" s="1291" t="s">
        <v>1193</v>
      </c>
      <c r="BA772" s="1392"/>
      <c r="BB772" s="1375"/>
      <c r="BC772" s="1291"/>
      <c r="BD772" s="1291"/>
      <c r="BE772" s="1287"/>
      <c r="BF772" s="1287"/>
      <c r="BG772" s="1287"/>
      <c r="BH772" s="1287"/>
      <c r="BI772" s="1287"/>
      <c r="BJ772" s="1287"/>
      <c r="BK772" s="1287"/>
      <c r="BL772" s="1287"/>
      <c r="BM772" s="1287"/>
      <c r="BN772" s="1287"/>
      <c r="BO772" s="1287"/>
      <c r="BP772" s="1287"/>
      <c r="BQ772" s="1287"/>
      <c r="BR772" s="1287"/>
      <c r="BS772" s="1287"/>
      <c r="BT772" s="1287"/>
      <c r="BU772" s="1287"/>
      <c r="BV772" s="1287"/>
      <c r="BW772" s="1287"/>
      <c r="BX772" s="1287"/>
      <c r="BY772" s="1287"/>
    </row>
    <row r="773" spans="1:77" s="1288" customFormat="1" ht="30" hidden="1">
      <c r="A773" s="1380"/>
      <c r="B773" s="1283"/>
      <c r="C773" s="1335" t="s">
        <v>455</v>
      </c>
      <c r="D773" s="1264"/>
      <c r="E773" s="1264"/>
      <c r="F773" s="1264"/>
      <c r="G773" s="1264"/>
      <c r="H773" s="1291" t="s">
        <v>1193</v>
      </c>
      <c r="I773" s="1264"/>
      <c r="J773" s="1264"/>
      <c r="K773" s="1264"/>
      <c r="L773" s="1337"/>
      <c r="M773" s="1337" t="s">
        <v>712</v>
      </c>
      <c r="N773" s="1264"/>
      <c r="O773" s="1264"/>
      <c r="P773" s="1264"/>
      <c r="Q773" s="1264"/>
      <c r="R773" s="1353" t="s">
        <v>819</v>
      </c>
      <c r="S773" s="1353">
        <v>0</v>
      </c>
      <c r="T773" s="1308" t="s">
        <v>1581</v>
      </c>
      <c r="U773" s="1353" t="s">
        <v>1653</v>
      </c>
      <c r="V773" s="1342"/>
      <c r="W773" s="1336">
        <v>0</v>
      </c>
      <c r="X773" s="1336">
        <v>0</v>
      </c>
      <c r="Y773" s="1336">
        <v>0</v>
      </c>
      <c r="Z773" s="1264"/>
      <c r="AA773" s="1264"/>
      <c r="AB773" s="1264"/>
      <c r="AC773" s="1264"/>
      <c r="AD773" s="1264"/>
      <c r="AE773" s="1264"/>
      <c r="AF773" s="1264"/>
      <c r="AG773" s="1264"/>
      <c r="AH773" s="1264"/>
      <c r="AI773" s="1264"/>
      <c r="AJ773" s="1264"/>
      <c r="AK773" s="1264"/>
      <c r="AL773" s="1264"/>
      <c r="AM773" s="1264"/>
      <c r="AN773" s="1264"/>
      <c r="AO773" s="1264"/>
      <c r="AP773" s="1264"/>
      <c r="AQ773" s="1337" t="s">
        <v>204</v>
      </c>
      <c r="AR773" s="1337">
        <v>2007</v>
      </c>
      <c r="AS773" s="1264"/>
      <c r="AT773" s="1264"/>
      <c r="AU773" s="1264"/>
      <c r="AV773" s="1338">
        <v>25277827.475568343</v>
      </c>
      <c r="AW773" s="1291" t="s">
        <v>123</v>
      </c>
      <c r="AX773" s="1291"/>
      <c r="AY773" s="1291" t="s">
        <v>1615</v>
      </c>
      <c r="AZ773" s="1291" t="s">
        <v>1193</v>
      </c>
      <c r="BA773" s="1392"/>
      <c r="BB773" s="1375"/>
      <c r="BC773" s="1291"/>
      <c r="BD773" s="1291"/>
      <c r="BE773" s="1287"/>
      <c r="BF773" s="1287"/>
      <c r="BG773" s="1287"/>
      <c r="BH773" s="1287"/>
      <c r="BI773" s="1287"/>
      <c r="BJ773" s="1287"/>
      <c r="BK773" s="1287"/>
      <c r="BL773" s="1287"/>
      <c r="BM773" s="1287"/>
      <c r="BN773" s="1287"/>
      <c r="BO773" s="1287"/>
      <c r="BP773" s="1287"/>
      <c r="BQ773" s="1287"/>
      <c r="BR773" s="1287"/>
      <c r="BS773" s="1287"/>
      <c r="BT773" s="1287"/>
      <c r="BU773" s="1287"/>
      <c r="BV773" s="1287"/>
      <c r="BW773" s="1287"/>
      <c r="BX773" s="1287"/>
      <c r="BY773" s="1287"/>
    </row>
    <row r="774" spans="1:77" s="1288" customFormat="1" ht="45" hidden="1">
      <c r="A774" s="1380"/>
      <c r="B774" s="1283"/>
      <c r="C774" s="1335" t="s">
        <v>467</v>
      </c>
      <c r="D774" s="1264"/>
      <c r="E774" s="1264"/>
      <c r="F774" s="1264"/>
      <c r="G774" s="1264"/>
      <c r="H774" s="1291" t="s">
        <v>1193</v>
      </c>
      <c r="I774" s="1264"/>
      <c r="J774" s="1264"/>
      <c r="K774" s="1264"/>
      <c r="L774" s="1337"/>
      <c r="M774" s="1337" t="s">
        <v>712</v>
      </c>
      <c r="N774" s="1264"/>
      <c r="O774" s="1264"/>
      <c r="P774" s="1264"/>
      <c r="Q774" s="1264"/>
      <c r="R774" s="1353" t="s">
        <v>822</v>
      </c>
      <c r="S774" s="1353">
        <v>0</v>
      </c>
      <c r="T774" s="1308" t="s">
        <v>1581</v>
      </c>
      <c r="U774" s="1353" t="s">
        <v>1654</v>
      </c>
      <c r="V774" s="1342" t="s">
        <v>861</v>
      </c>
      <c r="W774" s="1336">
        <v>0</v>
      </c>
      <c r="X774" s="1336">
        <v>0</v>
      </c>
      <c r="Y774" s="1336">
        <v>0</v>
      </c>
      <c r="Z774" s="1264"/>
      <c r="AA774" s="1264"/>
      <c r="AB774" s="1264"/>
      <c r="AC774" s="1264"/>
      <c r="AD774" s="1264"/>
      <c r="AE774" s="1264"/>
      <c r="AF774" s="1264"/>
      <c r="AG774" s="1264"/>
      <c r="AH774" s="1264"/>
      <c r="AI774" s="1264"/>
      <c r="AJ774" s="1264"/>
      <c r="AK774" s="1264"/>
      <c r="AL774" s="1264"/>
      <c r="AM774" s="1264"/>
      <c r="AN774" s="1264"/>
      <c r="AO774" s="1264"/>
      <c r="AP774" s="1264"/>
      <c r="AQ774" s="1337" t="s">
        <v>204</v>
      </c>
      <c r="AR774" s="1337">
        <v>2007</v>
      </c>
      <c r="AS774" s="1264"/>
      <c r="AT774" s="1264"/>
      <c r="AU774" s="1264"/>
      <c r="AV774" s="1338">
        <v>9005606.2977441475</v>
      </c>
      <c r="AW774" s="1291" t="s">
        <v>123</v>
      </c>
      <c r="AX774" s="1291"/>
      <c r="AY774" s="1291" t="s">
        <v>1616</v>
      </c>
      <c r="AZ774" s="1291" t="s">
        <v>1193</v>
      </c>
      <c r="BA774" s="1392"/>
      <c r="BB774" s="1375"/>
      <c r="BC774" s="1291"/>
      <c r="BD774" s="1291"/>
      <c r="BE774" s="1287"/>
      <c r="BF774" s="1287"/>
      <c r="BG774" s="1287"/>
      <c r="BH774" s="1287"/>
      <c r="BI774" s="1287"/>
      <c r="BJ774" s="1287"/>
      <c r="BK774" s="1287"/>
      <c r="BL774" s="1287"/>
      <c r="BM774" s="1287"/>
      <c r="BN774" s="1287"/>
      <c r="BO774" s="1287"/>
      <c r="BP774" s="1287"/>
      <c r="BQ774" s="1287"/>
      <c r="BR774" s="1287"/>
      <c r="BS774" s="1287"/>
      <c r="BT774" s="1287"/>
      <c r="BU774" s="1287"/>
      <c r="BV774" s="1287"/>
      <c r="BW774" s="1287"/>
      <c r="BX774" s="1287"/>
      <c r="BY774" s="1287"/>
    </row>
    <row r="775" spans="1:77" s="1288" customFormat="1" ht="30" hidden="1">
      <c r="A775" s="1380"/>
      <c r="B775" s="1283"/>
      <c r="C775" s="1335" t="s">
        <v>460</v>
      </c>
      <c r="D775" s="1264"/>
      <c r="E775" s="1264"/>
      <c r="F775" s="1264"/>
      <c r="G775" s="1264"/>
      <c r="H775" s="1291" t="s">
        <v>1193</v>
      </c>
      <c r="I775" s="1264"/>
      <c r="J775" s="1264"/>
      <c r="K775" s="1264"/>
      <c r="L775" s="1337"/>
      <c r="M775" s="1337" t="s">
        <v>713</v>
      </c>
      <c r="N775" s="1264"/>
      <c r="O775" s="1264"/>
      <c r="P775" s="1264"/>
      <c r="Q775" s="1264"/>
      <c r="R775" s="1353" t="s">
        <v>1672</v>
      </c>
      <c r="S775" s="1353">
        <v>0</v>
      </c>
      <c r="T775" s="1308" t="s">
        <v>225</v>
      </c>
      <c r="U775" s="1353" t="s">
        <v>1653</v>
      </c>
      <c r="V775" s="1342" t="s">
        <v>871</v>
      </c>
      <c r="W775" s="1336">
        <v>0</v>
      </c>
      <c r="X775" s="1336">
        <v>0</v>
      </c>
      <c r="Y775" s="1336">
        <v>0</v>
      </c>
      <c r="Z775" s="1264"/>
      <c r="AA775" s="1264"/>
      <c r="AB775" s="1264"/>
      <c r="AC775" s="1264"/>
      <c r="AD775" s="1264"/>
      <c r="AE775" s="1264"/>
      <c r="AF775" s="1264"/>
      <c r="AG775" s="1264"/>
      <c r="AH775" s="1264"/>
      <c r="AI775" s="1264"/>
      <c r="AJ775" s="1264"/>
      <c r="AK775" s="1264"/>
      <c r="AL775" s="1264"/>
      <c r="AM775" s="1264"/>
      <c r="AN775" s="1264"/>
      <c r="AO775" s="1264"/>
      <c r="AP775" s="1264"/>
      <c r="AQ775" s="1337" t="s">
        <v>204</v>
      </c>
      <c r="AR775" s="1337">
        <v>2007</v>
      </c>
      <c r="AS775" s="1264"/>
      <c r="AT775" s="1264"/>
      <c r="AU775" s="1264"/>
      <c r="AV775" s="1338">
        <v>1059988.35682982</v>
      </c>
      <c r="AW775" s="1291" t="s">
        <v>123</v>
      </c>
      <c r="AX775" s="1291"/>
      <c r="AY775" s="1291" t="s">
        <v>1616</v>
      </c>
      <c r="AZ775" s="1291" t="s">
        <v>1193</v>
      </c>
      <c r="BA775" s="1392"/>
      <c r="BB775" s="1375"/>
      <c r="BC775" s="1291"/>
      <c r="BD775" s="1291"/>
      <c r="BE775" s="1287"/>
      <c r="BF775" s="1287"/>
      <c r="BG775" s="1287"/>
      <c r="BH775" s="1287"/>
      <c r="BI775" s="1287"/>
      <c r="BJ775" s="1287"/>
      <c r="BK775" s="1287"/>
      <c r="BL775" s="1287"/>
      <c r="BM775" s="1287"/>
      <c r="BN775" s="1287"/>
      <c r="BO775" s="1287"/>
      <c r="BP775" s="1287"/>
      <c r="BQ775" s="1287"/>
      <c r="BR775" s="1287"/>
      <c r="BS775" s="1287"/>
      <c r="BT775" s="1287"/>
      <c r="BU775" s="1287"/>
      <c r="BV775" s="1287"/>
      <c r="BW775" s="1287"/>
      <c r="BX775" s="1287"/>
      <c r="BY775" s="1287"/>
    </row>
    <row r="776" spans="1:77" s="1288" customFormat="1" ht="30" hidden="1">
      <c r="A776" s="1380"/>
      <c r="B776" s="1283"/>
      <c r="C776" s="1335" t="s">
        <v>461</v>
      </c>
      <c r="D776" s="1264"/>
      <c r="E776" s="1264"/>
      <c r="F776" s="1264"/>
      <c r="G776" s="1264"/>
      <c r="H776" s="1291" t="s">
        <v>1193</v>
      </c>
      <c r="I776" s="1264"/>
      <c r="J776" s="1264"/>
      <c r="K776" s="1264"/>
      <c r="L776" s="1337"/>
      <c r="M776" s="1400" t="s">
        <v>713</v>
      </c>
      <c r="N776" s="1264"/>
      <c r="O776" s="1264"/>
      <c r="P776" s="1264"/>
      <c r="Q776" s="1264"/>
      <c r="R776" s="1353" t="s">
        <v>1676</v>
      </c>
      <c r="S776" s="1353">
        <v>0</v>
      </c>
      <c r="T776" s="1308" t="s">
        <v>1586</v>
      </c>
      <c r="U776" s="1353" t="s">
        <v>1653</v>
      </c>
      <c r="V776" s="1342"/>
      <c r="W776" s="1336">
        <v>0</v>
      </c>
      <c r="X776" s="1336">
        <v>0</v>
      </c>
      <c r="Y776" s="1336">
        <v>0</v>
      </c>
      <c r="Z776" s="1264"/>
      <c r="AA776" s="1264"/>
      <c r="AB776" s="1264"/>
      <c r="AC776" s="1264"/>
      <c r="AD776" s="1264"/>
      <c r="AE776" s="1264"/>
      <c r="AF776" s="1264"/>
      <c r="AG776" s="1264"/>
      <c r="AH776" s="1264"/>
      <c r="AI776" s="1264"/>
      <c r="AJ776" s="1264"/>
      <c r="AK776" s="1264"/>
      <c r="AL776" s="1264"/>
      <c r="AM776" s="1264"/>
      <c r="AN776" s="1264"/>
      <c r="AO776" s="1264"/>
      <c r="AP776" s="1264"/>
      <c r="AQ776" s="1337" t="s">
        <v>204</v>
      </c>
      <c r="AR776" s="1337">
        <v>2007</v>
      </c>
      <c r="AS776" s="1264"/>
      <c r="AT776" s="1264"/>
      <c r="AU776" s="1264"/>
      <c r="AV776" s="1338">
        <v>271368.55144674075</v>
      </c>
      <c r="AW776" s="1291" t="s">
        <v>123</v>
      </c>
      <c r="AX776" s="1291"/>
      <c r="AY776" s="1291" t="s">
        <v>1616</v>
      </c>
      <c r="AZ776" s="1291" t="s">
        <v>1193</v>
      </c>
      <c r="BA776" s="1392"/>
      <c r="BB776" s="1375"/>
      <c r="BC776" s="1291"/>
      <c r="BD776" s="1291"/>
      <c r="BE776" s="1287"/>
      <c r="BF776" s="1287"/>
      <c r="BG776" s="1287"/>
      <c r="BH776" s="1287"/>
      <c r="BI776" s="1287"/>
      <c r="BJ776" s="1287"/>
      <c r="BK776" s="1287"/>
      <c r="BL776" s="1287"/>
      <c r="BM776" s="1287"/>
      <c r="BN776" s="1287"/>
      <c r="BO776" s="1287"/>
      <c r="BP776" s="1287"/>
      <c r="BQ776" s="1287"/>
      <c r="BR776" s="1287"/>
      <c r="BS776" s="1287"/>
      <c r="BT776" s="1287"/>
      <c r="BU776" s="1287"/>
      <c r="BV776" s="1287"/>
      <c r="BW776" s="1287"/>
      <c r="BX776" s="1287"/>
      <c r="BY776" s="1287"/>
    </row>
    <row r="777" spans="1:77" s="1288" customFormat="1" ht="45" hidden="1">
      <c r="A777" s="1380"/>
      <c r="B777" s="1283"/>
      <c r="C777" s="1335" t="s">
        <v>449</v>
      </c>
      <c r="D777" s="1264"/>
      <c r="E777" s="1264"/>
      <c r="F777" s="1264"/>
      <c r="G777" s="1264"/>
      <c r="H777" s="1291" t="s">
        <v>1193</v>
      </c>
      <c r="I777" s="1264"/>
      <c r="J777" s="1264"/>
      <c r="K777" s="1264"/>
      <c r="L777" s="1337"/>
      <c r="M777" s="1400" t="s">
        <v>712</v>
      </c>
      <c r="N777" s="1264"/>
      <c r="O777" s="1264"/>
      <c r="P777" s="1264"/>
      <c r="Q777" s="1264"/>
      <c r="R777" s="1353" t="s">
        <v>825</v>
      </c>
      <c r="S777" s="1353">
        <v>0</v>
      </c>
      <c r="T777" s="1308" t="s">
        <v>1581</v>
      </c>
      <c r="U777" s="1353" t="s">
        <v>1654</v>
      </c>
      <c r="V777" s="1342" t="s">
        <v>871</v>
      </c>
      <c r="W777" s="1336">
        <v>0</v>
      </c>
      <c r="X777" s="1336">
        <v>0</v>
      </c>
      <c r="Y777" s="1336">
        <v>0</v>
      </c>
      <c r="Z777" s="1264"/>
      <c r="AA777" s="1264"/>
      <c r="AB777" s="1264"/>
      <c r="AC777" s="1264"/>
      <c r="AD777" s="1264"/>
      <c r="AE777" s="1264"/>
      <c r="AF777" s="1264"/>
      <c r="AG777" s="1264"/>
      <c r="AH777" s="1264"/>
      <c r="AI777" s="1264"/>
      <c r="AJ777" s="1264"/>
      <c r="AK777" s="1264"/>
      <c r="AL777" s="1264"/>
      <c r="AM777" s="1264"/>
      <c r="AN777" s="1264"/>
      <c r="AO777" s="1264"/>
      <c r="AP777" s="1264"/>
      <c r="AQ777" s="1337" t="s">
        <v>204</v>
      </c>
      <c r="AR777" s="1337">
        <v>2007</v>
      </c>
      <c r="AS777" s="1264"/>
      <c r="AT777" s="1264"/>
      <c r="AU777" s="1264"/>
      <c r="AV777" s="1338">
        <v>8561995.7917819396</v>
      </c>
      <c r="AW777" s="1291" t="s">
        <v>123</v>
      </c>
      <c r="AX777" s="1291"/>
      <c r="AY777" s="1291" t="s">
        <v>1616</v>
      </c>
      <c r="AZ777" s="1291" t="s">
        <v>1193</v>
      </c>
      <c r="BA777" s="1392"/>
      <c r="BB777" s="1375"/>
      <c r="BC777" s="1291"/>
      <c r="BD777" s="1291"/>
      <c r="BE777" s="1287"/>
      <c r="BF777" s="1287"/>
      <c r="BG777" s="1287"/>
      <c r="BH777" s="1287"/>
      <c r="BI777" s="1287"/>
      <c r="BJ777" s="1287"/>
      <c r="BK777" s="1287"/>
      <c r="BL777" s="1287"/>
      <c r="BM777" s="1287"/>
      <c r="BN777" s="1287"/>
      <c r="BO777" s="1287"/>
      <c r="BP777" s="1287"/>
      <c r="BQ777" s="1287"/>
      <c r="BR777" s="1287"/>
      <c r="BS777" s="1287"/>
      <c r="BT777" s="1287"/>
      <c r="BU777" s="1287"/>
      <c r="BV777" s="1287"/>
      <c r="BW777" s="1287"/>
      <c r="BX777" s="1287"/>
      <c r="BY777" s="1287"/>
    </row>
    <row r="778" spans="1:77" s="1288" customFormat="1" ht="30" hidden="1">
      <c r="A778" s="1380"/>
      <c r="B778" s="1283"/>
      <c r="C778" s="1335" t="s">
        <v>463</v>
      </c>
      <c r="D778" s="1264"/>
      <c r="E778" s="1264"/>
      <c r="F778" s="1264"/>
      <c r="G778" s="1264"/>
      <c r="H778" s="1291" t="s">
        <v>1193</v>
      </c>
      <c r="I778" s="1264"/>
      <c r="J778" s="1264"/>
      <c r="K778" s="1264"/>
      <c r="L778" s="1337"/>
      <c r="M778" s="1400" t="s">
        <v>712</v>
      </c>
      <c r="N778" s="1264"/>
      <c r="O778" s="1264"/>
      <c r="P778" s="1264"/>
      <c r="Q778" s="1264"/>
      <c r="R778" s="1353" t="s">
        <v>824</v>
      </c>
      <c r="S778" s="1353">
        <v>0</v>
      </c>
      <c r="T778" s="1308" t="s">
        <v>238</v>
      </c>
      <c r="U778" s="1353" t="s">
        <v>1653</v>
      </c>
      <c r="V778" s="1342" t="s">
        <v>879</v>
      </c>
      <c r="W778" s="1336">
        <v>0</v>
      </c>
      <c r="X778" s="1336">
        <v>0</v>
      </c>
      <c r="Y778" s="1336">
        <v>0</v>
      </c>
      <c r="Z778" s="1264"/>
      <c r="AA778" s="1264"/>
      <c r="AB778" s="1264"/>
      <c r="AC778" s="1264"/>
      <c r="AD778" s="1264"/>
      <c r="AE778" s="1264"/>
      <c r="AF778" s="1264"/>
      <c r="AG778" s="1264"/>
      <c r="AH778" s="1264"/>
      <c r="AI778" s="1264"/>
      <c r="AJ778" s="1264"/>
      <c r="AK778" s="1264"/>
      <c r="AL778" s="1264"/>
      <c r="AM778" s="1264"/>
      <c r="AN778" s="1264"/>
      <c r="AO778" s="1264"/>
      <c r="AP778" s="1264"/>
      <c r="AQ778" s="1337" t="s">
        <v>204</v>
      </c>
      <c r="AR778" s="1337">
        <v>2007</v>
      </c>
      <c r="AS778" s="1264"/>
      <c r="AT778" s="1264"/>
      <c r="AU778" s="1264"/>
      <c r="AV778" s="1338">
        <v>71779.806382889481</v>
      </c>
      <c r="AW778" s="1291" t="s">
        <v>123</v>
      </c>
      <c r="AX778" s="1291"/>
      <c r="AY778" s="1291" t="s">
        <v>1616</v>
      </c>
      <c r="AZ778" s="1291" t="s">
        <v>1193</v>
      </c>
      <c r="BA778" s="1392"/>
      <c r="BB778" s="1375"/>
      <c r="BC778" s="1291"/>
      <c r="BD778" s="1291"/>
      <c r="BE778" s="1287"/>
      <c r="BF778" s="1287"/>
      <c r="BG778" s="1287"/>
      <c r="BH778" s="1287"/>
      <c r="BI778" s="1287"/>
      <c r="BJ778" s="1287"/>
      <c r="BK778" s="1287"/>
      <c r="BL778" s="1287"/>
      <c r="BM778" s="1287"/>
      <c r="BN778" s="1287"/>
      <c r="BO778" s="1287"/>
      <c r="BP778" s="1287"/>
      <c r="BQ778" s="1287"/>
      <c r="BR778" s="1287"/>
      <c r="BS778" s="1287"/>
      <c r="BT778" s="1287"/>
      <c r="BU778" s="1287"/>
      <c r="BV778" s="1287"/>
      <c r="BW778" s="1287"/>
      <c r="BX778" s="1287"/>
      <c r="BY778" s="1287"/>
    </row>
    <row r="779" spans="1:77" s="1288" customFormat="1" ht="30" hidden="1">
      <c r="A779" s="1380"/>
      <c r="B779" s="1283"/>
      <c r="C779" s="1335" t="s">
        <v>450</v>
      </c>
      <c r="D779" s="1264"/>
      <c r="E779" s="1264"/>
      <c r="F779" s="1264"/>
      <c r="G779" s="1264"/>
      <c r="H779" s="1291" t="s">
        <v>1193</v>
      </c>
      <c r="I779" s="1264"/>
      <c r="J779" s="1264"/>
      <c r="K779" s="1264"/>
      <c r="L779" s="1337"/>
      <c r="M779" s="1337" t="s">
        <v>713</v>
      </c>
      <c r="N779" s="1264"/>
      <c r="O779" s="1264"/>
      <c r="P779" s="1264"/>
      <c r="Q779" s="1264"/>
      <c r="R779" s="1353" t="s">
        <v>826</v>
      </c>
      <c r="S779" s="1353">
        <v>0</v>
      </c>
      <c r="T779" s="1308" t="s">
        <v>1581</v>
      </c>
      <c r="U779" s="1353" t="s">
        <v>1653</v>
      </c>
      <c r="V779" s="1342"/>
      <c r="W779" s="1336">
        <v>0</v>
      </c>
      <c r="X779" s="1336">
        <v>0</v>
      </c>
      <c r="Y779" s="1336">
        <v>0</v>
      </c>
      <c r="Z779" s="1264"/>
      <c r="AA779" s="1264"/>
      <c r="AB779" s="1264"/>
      <c r="AC779" s="1264"/>
      <c r="AD779" s="1264"/>
      <c r="AE779" s="1264"/>
      <c r="AF779" s="1264"/>
      <c r="AG779" s="1264"/>
      <c r="AH779" s="1264"/>
      <c r="AI779" s="1264"/>
      <c r="AJ779" s="1264"/>
      <c r="AK779" s="1264"/>
      <c r="AL779" s="1264"/>
      <c r="AM779" s="1264"/>
      <c r="AN779" s="1264"/>
      <c r="AO779" s="1264"/>
      <c r="AP779" s="1264"/>
      <c r="AQ779" s="1337" t="s">
        <v>204</v>
      </c>
      <c r="AR779" s="1337">
        <v>2007</v>
      </c>
      <c r="AS779" s="1264"/>
      <c r="AT779" s="1264"/>
      <c r="AU779" s="1264"/>
      <c r="AV779" s="1338">
        <v>7818217.3939230219</v>
      </c>
      <c r="AW779" s="1291" t="s">
        <v>123</v>
      </c>
      <c r="AX779" s="1291"/>
      <c r="AY779" s="1291" t="s">
        <v>1616</v>
      </c>
      <c r="AZ779" s="1291" t="s">
        <v>1193</v>
      </c>
      <c r="BA779" s="1392"/>
      <c r="BB779" s="1375"/>
      <c r="BC779" s="1291"/>
      <c r="BD779" s="1291"/>
      <c r="BE779" s="1287"/>
      <c r="BF779" s="1287"/>
      <c r="BG779" s="1287"/>
      <c r="BH779" s="1287"/>
      <c r="BI779" s="1287"/>
      <c r="BJ779" s="1287"/>
      <c r="BK779" s="1287"/>
      <c r="BL779" s="1287"/>
      <c r="BM779" s="1287"/>
      <c r="BN779" s="1287"/>
      <c r="BO779" s="1287"/>
      <c r="BP779" s="1287"/>
      <c r="BQ779" s="1287"/>
      <c r="BR779" s="1287"/>
      <c r="BS779" s="1287"/>
      <c r="BT779" s="1287"/>
      <c r="BU779" s="1287"/>
      <c r="BV779" s="1287"/>
      <c r="BW779" s="1287"/>
      <c r="BX779" s="1287"/>
      <c r="BY779" s="1287"/>
    </row>
    <row r="780" spans="1:77" s="1288" customFormat="1" ht="45" hidden="1">
      <c r="A780" s="1380"/>
      <c r="B780" s="1283"/>
      <c r="C780" s="1335" t="s">
        <v>464</v>
      </c>
      <c r="D780" s="1264"/>
      <c r="E780" s="1264"/>
      <c r="F780" s="1264"/>
      <c r="G780" s="1264"/>
      <c r="H780" s="1291" t="s">
        <v>1193</v>
      </c>
      <c r="I780" s="1264"/>
      <c r="J780" s="1264"/>
      <c r="K780" s="1264"/>
      <c r="L780" s="1337"/>
      <c r="M780" s="1337" t="s">
        <v>713</v>
      </c>
      <c r="N780" s="1264"/>
      <c r="O780" s="1264"/>
      <c r="P780" s="1264"/>
      <c r="Q780" s="1264"/>
      <c r="R780" s="1353" t="s">
        <v>1685</v>
      </c>
      <c r="S780" s="1353">
        <v>0</v>
      </c>
      <c r="T780" s="1308" t="s">
        <v>238</v>
      </c>
      <c r="U780" s="1353" t="s">
        <v>1654</v>
      </c>
      <c r="V780" s="1342"/>
      <c r="W780" s="1336">
        <v>0</v>
      </c>
      <c r="X780" s="1336">
        <v>0</v>
      </c>
      <c r="Y780" s="1336">
        <v>0</v>
      </c>
      <c r="Z780" s="1264"/>
      <c r="AA780" s="1264"/>
      <c r="AB780" s="1264"/>
      <c r="AC780" s="1264"/>
      <c r="AD780" s="1264"/>
      <c r="AE780" s="1264"/>
      <c r="AF780" s="1264"/>
      <c r="AG780" s="1264"/>
      <c r="AH780" s="1264"/>
      <c r="AI780" s="1264"/>
      <c r="AJ780" s="1264"/>
      <c r="AK780" s="1264"/>
      <c r="AL780" s="1264"/>
      <c r="AM780" s="1264"/>
      <c r="AN780" s="1264"/>
      <c r="AO780" s="1264"/>
      <c r="AP780" s="1264"/>
      <c r="AQ780" s="1337" t="s">
        <v>204</v>
      </c>
      <c r="AR780" s="1337">
        <v>2007</v>
      </c>
      <c r="AS780" s="1264"/>
      <c r="AT780" s="1264"/>
      <c r="AU780" s="1264"/>
      <c r="AV780" s="1338">
        <v>1712260.5259341698</v>
      </c>
      <c r="AW780" s="1291" t="s">
        <v>123</v>
      </c>
      <c r="AX780" s="1291"/>
      <c r="AY780" s="1291" t="s">
        <v>1616</v>
      </c>
      <c r="AZ780" s="1291" t="s">
        <v>1193</v>
      </c>
      <c r="BA780" s="1392"/>
      <c r="BB780" s="1375"/>
      <c r="BC780" s="1291"/>
      <c r="BD780" s="1291"/>
      <c r="BE780" s="1287"/>
      <c r="BF780" s="1287"/>
      <c r="BG780" s="1287"/>
      <c r="BH780" s="1287"/>
      <c r="BI780" s="1287"/>
      <c r="BJ780" s="1287"/>
      <c r="BK780" s="1287"/>
      <c r="BL780" s="1287"/>
      <c r="BM780" s="1287"/>
      <c r="BN780" s="1287"/>
      <c r="BO780" s="1287"/>
      <c r="BP780" s="1287"/>
      <c r="BQ780" s="1287"/>
      <c r="BR780" s="1287"/>
      <c r="BS780" s="1287"/>
      <c r="BT780" s="1287"/>
      <c r="BU780" s="1287"/>
      <c r="BV780" s="1287"/>
      <c r="BW780" s="1287"/>
      <c r="BX780" s="1287"/>
      <c r="BY780" s="1287"/>
    </row>
    <row r="781" spans="1:77" s="1288" customFormat="1" ht="30" hidden="1">
      <c r="A781" s="1380"/>
      <c r="B781" s="1283"/>
      <c r="C781" s="1335" t="s">
        <v>478</v>
      </c>
      <c r="D781" s="1264"/>
      <c r="E781" s="1264"/>
      <c r="F781" s="1264"/>
      <c r="G781" s="1264"/>
      <c r="H781" s="1291" t="s">
        <v>1193</v>
      </c>
      <c r="I781" s="1264"/>
      <c r="J781" s="1264"/>
      <c r="K781" s="1264"/>
      <c r="L781" s="1337"/>
      <c r="M781" s="1400" t="s">
        <v>713</v>
      </c>
      <c r="N781" s="1264"/>
      <c r="O781" s="1264"/>
      <c r="P781" s="1264"/>
      <c r="Q781" s="1264"/>
      <c r="R781" s="1353" t="s">
        <v>1686</v>
      </c>
      <c r="S781" s="1353">
        <v>0</v>
      </c>
      <c r="T781" s="1308" t="s">
        <v>1581</v>
      </c>
      <c r="U781" s="1353" t="s">
        <v>1653</v>
      </c>
      <c r="V781" s="1342" t="s">
        <v>876</v>
      </c>
      <c r="W781" s="1336">
        <v>0</v>
      </c>
      <c r="X781" s="1336">
        <v>0</v>
      </c>
      <c r="Y781" s="1336">
        <v>0</v>
      </c>
      <c r="Z781" s="1264"/>
      <c r="AA781" s="1264"/>
      <c r="AB781" s="1264"/>
      <c r="AC781" s="1264"/>
      <c r="AD781" s="1264"/>
      <c r="AE781" s="1264"/>
      <c r="AF781" s="1264"/>
      <c r="AG781" s="1264"/>
      <c r="AH781" s="1264"/>
      <c r="AI781" s="1264"/>
      <c r="AJ781" s="1264"/>
      <c r="AK781" s="1264"/>
      <c r="AL781" s="1264"/>
      <c r="AM781" s="1264"/>
      <c r="AN781" s="1264"/>
      <c r="AO781" s="1264"/>
      <c r="AP781" s="1264"/>
      <c r="AQ781" s="1337" t="s">
        <v>204</v>
      </c>
      <c r="AR781" s="1337">
        <v>2007</v>
      </c>
      <c r="AS781" s="1264"/>
      <c r="AT781" s="1264"/>
      <c r="AU781" s="1264"/>
      <c r="AV781" s="1338">
        <v>13569173.71499165</v>
      </c>
      <c r="AW781" s="1291" t="s">
        <v>123</v>
      </c>
      <c r="AX781" s="1291"/>
      <c r="AY781" s="1291" t="s">
        <v>1616</v>
      </c>
      <c r="AZ781" s="1291" t="s">
        <v>1193</v>
      </c>
      <c r="BA781" s="1392"/>
      <c r="BB781" s="1375"/>
      <c r="BC781" s="1291"/>
      <c r="BD781" s="1291"/>
      <c r="BE781" s="1287"/>
      <c r="BF781" s="1287"/>
      <c r="BG781" s="1287"/>
      <c r="BH781" s="1287"/>
      <c r="BI781" s="1287"/>
      <c r="BJ781" s="1287"/>
      <c r="BK781" s="1287"/>
      <c r="BL781" s="1287"/>
      <c r="BM781" s="1287"/>
      <c r="BN781" s="1287"/>
      <c r="BO781" s="1287"/>
      <c r="BP781" s="1287"/>
      <c r="BQ781" s="1287"/>
      <c r="BR781" s="1287"/>
      <c r="BS781" s="1287"/>
      <c r="BT781" s="1287"/>
      <c r="BU781" s="1287"/>
      <c r="BV781" s="1287"/>
      <c r="BW781" s="1287"/>
      <c r="BX781" s="1287"/>
      <c r="BY781" s="1287"/>
    </row>
    <row r="782" spans="1:77" s="1288" customFormat="1" ht="30" hidden="1">
      <c r="A782" s="1380"/>
      <c r="B782" s="1283"/>
      <c r="C782" s="1335" t="s">
        <v>479</v>
      </c>
      <c r="D782" s="1264"/>
      <c r="E782" s="1264"/>
      <c r="F782" s="1264"/>
      <c r="G782" s="1264"/>
      <c r="H782" s="1291" t="s">
        <v>1193</v>
      </c>
      <c r="I782" s="1264"/>
      <c r="J782" s="1264"/>
      <c r="K782" s="1264"/>
      <c r="L782" s="1337"/>
      <c r="M782" s="1400" t="s">
        <v>713</v>
      </c>
      <c r="N782" s="1264"/>
      <c r="O782" s="1264"/>
      <c r="P782" s="1264"/>
      <c r="Q782" s="1264"/>
      <c r="R782" s="1353" t="s">
        <v>1687</v>
      </c>
      <c r="S782" s="1353">
        <v>0</v>
      </c>
      <c r="T782" s="1308" t="s">
        <v>1581</v>
      </c>
      <c r="U782" s="1353" t="s">
        <v>1653</v>
      </c>
      <c r="V782" s="1342" t="s">
        <v>880</v>
      </c>
      <c r="W782" s="1336">
        <v>0</v>
      </c>
      <c r="X782" s="1336">
        <v>0</v>
      </c>
      <c r="Y782" s="1336">
        <v>0</v>
      </c>
      <c r="Z782" s="1264"/>
      <c r="AA782" s="1264"/>
      <c r="AB782" s="1264"/>
      <c r="AC782" s="1264"/>
      <c r="AD782" s="1264"/>
      <c r="AE782" s="1264"/>
      <c r="AF782" s="1264"/>
      <c r="AG782" s="1264"/>
      <c r="AH782" s="1264"/>
      <c r="AI782" s="1264"/>
      <c r="AJ782" s="1264"/>
      <c r="AK782" s="1264"/>
      <c r="AL782" s="1264"/>
      <c r="AM782" s="1264"/>
      <c r="AN782" s="1264"/>
      <c r="AO782" s="1264"/>
      <c r="AP782" s="1264"/>
      <c r="AQ782" s="1337" t="s">
        <v>204</v>
      </c>
      <c r="AR782" s="1337">
        <v>2007</v>
      </c>
      <c r="AS782" s="1264"/>
      <c r="AT782" s="1264"/>
      <c r="AU782" s="1264"/>
      <c r="AV782" s="1338">
        <v>6435739.779953517</v>
      </c>
      <c r="AW782" s="1291" t="s">
        <v>123</v>
      </c>
      <c r="AX782" s="1291"/>
      <c r="AY782" s="1291" t="s">
        <v>1616</v>
      </c>
      <c r="AZ782" s="1291" t="s">
        <v>1193</v>
      </c>
      <c r="BA782" s="1392"/>
      <c r="BB782" s="1375"/>
      <c r="BC782" s="1291"/>
      <c r="BD782" s="1291"/>
      <c r="BE782" s="1287"/>
      <c r="BF782" s="1287"/>
      <c r="BG782" s="1287"/>
      <c r="BH782" s="1287"/>
      <c r="BI782" s="1287"/>
      <c r="BJ782" s="1287"/>
      <c r="BK782" s="1287"/>
      <c r="BL782" s="1287"/>
      <c r="BM782" s="1287"/>
      <c r="BN782" s="1287"/>
      <c r="BO782" s="1287"/>
      <c r="BP782" s="1287"/>
      <c r="BQ782" s="1287"/>
      <c r="BR782" s="1287"/>
      <c r="BS782" s="1287"/>
      <c r="BT782" s="1287"/>
      <c r="BU782" s="1287"/>
      <c r="BV782" s="1287"/>
      <c r="BW782" s="1287"/>
      <c r="BX782" s="1287"/>
      <c r="BY782" s="1287"/>
    </row>
    <row r="783" spans="1:77" s="1288" customFormat="1" ht="30" hidden="1">
      <c r="A783" s="1380"/>
      <c r="B783" s="1283"/>
      <c r="C783" s="1335" t="s">
        <v>480</v>
      </c>
      <c r="D783" s="1264"/>
      <c r="E783" s="1264"/>
      <c r="F783" s="1264"/>
      <c r="G783" s="1264"/>
      <c r="H783" s="1291" t="s">
        <v>1193</v>
      </c>
      <c r="I783" s="1264"/>
      <c r="J783" s="1264"/>
      <c r="K783" s="1264"/>
      <c r="L783" s="1337"/>
      <c r="M783" s="1337" t="s">
        <v>712</v>
      </c>
      <c r="N783" s="1264"/>
      <c r="O783" s="1264"/>
      <c r="P783" s="1264"/>
      <c r="Q783" s="1264"/>
      <c r="R783" s="1353" t="s">
        <v>819</v>
      </c>
      <c r="S783" s="1353">
        <v>0</v>
      </c>
      <c r="T783" s="1354" t="s">
        <v>223</v>
      </c>
      <c r="U783" s="1353" t="s">
        <v>1653</v>
      </c>
      <c r="V783" s="1365" t="s">
        <v>878</v>
      </c>
      <c r="W783" s="1336">
        <v>0</v>
      </c>
      <c r="X783" s="1336">
        <v>0</v>
      </c>
      <c r="Y783" s="1336">
        <v>0</v>
      </c>
      <c r="Z783" s="1264"/>
      <c r="AA783" s="1264"/>
      <c r="AB783" s="1264"/>
      <c r="AC783" s="1264"/>
      <c r="AD783" s="1264"/>
      <c r="AE783" s="1264"/>
      <c r="AF783" s="1264"/>
      <c r="AG783" s="1264"/>
      <c r="AH783" s="1264"/>
      <c r="AI783" s="1264"/>
      <c r="AJ783" s="1264"/>
      <c r="AK783" s="1264"/>
      <c r="AL783" s="1264"/>
      <c r="AM783" s="1264"/>
      <c r="AN783" s="1264"/>
      <c r="AO783" s="1264"/>
      <c r="AP783" s="1264"/>
      <c r="AQ783" s="1337" t="s">
        <v>204</v>
      </c>
      <c r="AR783" s="1337">
        <v>2007</v>
      </c>
      <c r="AS783" s="1264"/>
      <c r="AT783" s="1264"/>
      <c r="AU783" s="1264"/>
      <c r="AV783" s="1338">
        <v>36853634.730784111</v>
      </c>
      <c r="AW783" s="1291" t="s">
        <v>123</v>
      </c>
      <c r="AX783" s="1291"/>
      <c r="AY783" s="1291" t="s">
        <v>1616</v>
      </c>
      <c r="AZ783" s="1291" t="s">
        <v>1193</v>
      </c>
      <c r="BA783" s="1392"/>
      <c r="BB783" s="1375"/>
      <c r="BC783" s="1291"/>
      <c r="BD783" s="1291"/>
      <c r="BE783" s="1287"/>
      <c r="BF783" s="1287"/>
      <c r="BG783" s="1287"/>
      <c r="BH783" s="1287"/>
      <c r="BI783" s="1287"/>
      <c r="BJ783" s="1287"/>
      <c r="BK783" s="1287"/>
      <c r="BL783" s="1287"/>
      <c r="BM783" s="1287"/>
      <c r="BN783" s="1287"/>
      <c r="BO783" s="1287"/>
      <c r="BP783" s="1287"/>
      <c r="BQ783" s="1287"/>
      <c r="BR783" s="1287"/>
      <c r="BS783" s="1287"/>
      <c r="BT783" s="1287"/>
      <c r="BU783" s="1287"/>
      <c r="BV783" s="1287"/>
      <c r="BW783" s="1287"/>
      <c r="BX783" s="1287"/>
      <c r="BY783" s="1287"/>
    </row>
    <row r="784" spans="1:77" s="1288" customFormat="1" ht="27.75" hidden="1" customHeight="1">
      <c r="A784" s="1380"/>
      <c r="B784" s="1283"/>
      <c r="C784" s="1358" t="s">
        <v>468</v>
      </c>
      <c r="D784" s="1264"/>
      <c r="E784" s="1264"/>
      <c r="F784" s="1264"/>
      <c r="G784" s="1264"/>
      <c r="H784" s="1291" t="s">
        <v>1193</v>
      </c>
      <c r="I784" s="1264"/>
      <c r="J784" s="1264"/>
      <c r="K784" s="1264"/>
      <c r="L784" s="1359"/>
      <c r="M784" s="1359" t="s">
        <v>713</v>
      </c>
      <c r="N784" s="1310"/>
      <c r="O784" s="1310"/>
      <c r="P784" s="1310"/>
      <c r="Q784" s="1310"/>
      <c r="R784" s="1360" t="s">
        <v>827</v>
      </c>
      <c r="S784" s="1360">
        <v>0</v>
      </c>
      <c r="T784" s="1310" t="s">
        <v>225</v>
      </c>
      <c r="U784" s="1360">
        <v>0</v>
      </c>
      <c r="V784" s="1403" t="s">
        <v>881</v>
      </c>
      <c r="W784" s="1336">
        <v>0</v>
      </c>
      <c r="X784" s="1336">
        <v>0</v>
      </c>
      <c r="Y784" s="1336">
        <v>0</v>
      </c>
      <c r="Z784" s="1264"/>
      <c r="AA784" s="1264"/>
      <c r="AB784" s="1264"/>
      <c r="AC784" s="1264"/>
      <c r="AD784" s="1264"/>
      <c r="AE784" s="1264"/>
      <c r="AF784" s="1264"/>
      <c r="AG784" s="1264"/>
      <c r="AH784" s="1264"/>
      <c r="AI784" s="1264"/>
      <c r="AJ784" s="1264"/>
      <c r="AK784" s="1264"/>
      <c r="AL784" s="1264"/>
      <c r="AM784" s="1264"/>
      <c r="AN784" s="1264"/>
      <c r="AO784" s="1264"/>
      <c r="AP784" s="1264"/>
      <c r="AQ784" s="1357" t="s">
        <v>204</v>
      </c>
      <c r="AR784" s="1357">
        <v>2007</v>
      </c>
      <c r="AS784" s="1264"/>
      <c r="AT784" s="1264"/>
      <c r="AU784" s="1264"/>
      <c r="AV784" s="1338">
        <v>52374861.119217046</v>
      </c>
      <c r="AW784" s="1291" t="s">
        <v>123</v>
      </c>
      <c r="AX784" s="1291"/>
      <c r="AY784" s="1291" t="s">
        <v>1616</v>
      </c>
      <c r="AZ784" s="1291" t="s">
        <v>1193</v>
      </c>
      <c r="BA784" s="1392"/>
      <c r="BB784" s="1375"/>
      <c r="BC784" s="1291"/>
      <c r="BD784" s="1291"/>
      <c r="BE784" s="1287"/>
      <c r="BF784" s="1287"/>
      <c r="BG784" s="1287"/>
      <c r="BH784" s="1287"/>
      <c r="BI784" s="1287"/>
      <c r="BJ784" s="1287"/>
      <c r="BK784" s="1287"/>
      <c r="BL784" s="1287"/>
      <c r="BM784" s="1287"/>
      <c r="BN784" s="1287"/>
      <c r="BO784" s="1287"/>
      <c r="BP784" s="1287"/>
      <c r="BQ784" s="1287"/>
      <c r="BR784" s="1287"/>
      <c r="BS784" s="1287"/>
      <c r="BT784" s="1287"/>
      <c r="BU784" s="1287"/>
      <c r="BV784" s="1287"/>
      <c r="BW784" s="1287"/>
      <c r="BX784" s="1287"/>
      <c r="BY784" s="1287"/>
    </row>
    <row r="785" spans="1:77" s="1288" customFormat="1" ht="30" hidden="1">
      <c r="A785" s="1380"/>
      <c r="B785" s="1283"/>
      <c r="C785" s="1356" t="s">
        <v>468</v>
      </c>
      <c r="D785" s="1264"/>
      <c r="E785" s="1264"/>
      <c r="F785" s="1264"/>
      <c r="G785" s="1264"/>
      <c r="H785" s="1291" t="s">
        <v>1193</v>
      </c>
      <c r="I785" s="1264"/>
      <c r="J785" s="1264"/>
      <c r="K785" s="1264"/>
      <c r="L785" s="1357"/>
      <c r="M785" s="1400" t="s">
        <v>713</v>
      </c>
      <c r="N785" s="1291"/>
      <c r="O785" s="1291"/>
      <c r="P785" s="1291"/>
      <c r="Q785" s="1291"/>
      <c r="R785" s="1353" t="s">
        <v>1682</v>
      </c>
      <c r="S785" s="1353">
        <v>0</v>
      </c>
      <c r="T785" s="1308" t="s">
        <v>225</v>
      </c>
      <c r="U785" s="1353" t="s">
        <v>1653</v>
      </c>
      <c r="V785" s="1365" t="s">
        <v>882</v>
      </c>
      <c r="W785" s="1336">
        <v>0</v>
      </c>
      <c r="X785" s="1336">
        <v>0</v>
      </c>
      <c r="Y785" s="1336">
        <v>0</v>
      </c>
      <c r="Z785" s="1264"/>
      <c r="AA785" s="1264"/>
      <c r="AB785" s="1264"/>
      <c r="AC785" s="1264"/>
      <c r="AD785" s="1264"/>
      <c r="AE785" s="1264"/>
      <c r="AF785" s="1264"/>
      <c r="AG785" s="1264"/>
      <c r="AH785" s="1264"/>
      <c r="AI785" s="1264"/>
      <c r="AJ785" s="1264"/>
      <c r="AK785" s="1264"/>
      <c r="AL785" s="1264"/>
      <c r="AM785" s="1264"/>
      <c r="AN785" s="1264"/>
      <c r="AO785" s="1264"/>
      <c r="AP785" s="1264"/>
      <c r="AQ785" s="1357" t="s">
        <v>204</v>
      </c>
      <c r="AR785" s="1357">
        <v>2007</v>
      </c>
      <c r="AS785" s="1264"/>
      <c r="AT785" s="1264"/>
      <c r="AU785" s="1264"/>
      <c r="AV785" s="1338">
        <v>52374861.119217046</v>
      </c>
      <c r="AW785" s="1291" t="s">
        <v>123</v>
      </c>
      <c r="AX785" s="1291"/>
      <c r="AY785" s="1291" t="s">
        <v>1617</v>
      </c>
      <c r="AZ785" s="1291" t="s">
        <v>1193</v>
      </c>
      <c r="BA785" s="1392"/>
      <c r="BB785" s="1375"/>
      <c r="BC785" s="1291"/>
      <c r="BD785" s="1291"/>
      <c r="BE785" s="1287"/>
      <c r="BF785" s="1287"/>
      <c r="BG785" s="1287"/>
      <c r="BH785" s="1287"/>
      <c r="BI785" s="1287"/>
      <c r="BJ785" s="1287"/>
      <c r="BK785" s="1287"/>
      <c r="BL785" s="1287"/>
      <c r="BM785" s="1287"/>
      <c r="BN785" s="1287"/>
      <c r="BO785" s="1287"/>
      <c r="BP785" s="1287"/>
      <c r="BQ785" s="1287"/>
      <c r="BR785" s="1287"/>
      <c r="BS785" s="1287"/>
      <c r="BT785" s="1287"/>
      <c r="BU785" s="1287"/>
      <c r="BV785" s="1287"/>
      <c r="BW785" s="1287"/>
      <c r="BX785" s="1287"/>
      <c r="BY785" s="1287"/>
    </row>
    <row r="786" spans="1:77" s="1288" customFormat="1" ht="45" hidden="1">
      <c r="A786" s="1380"/>
      <c r="B786" s="1283"/>
      <c r="C786" s="1335" t="s">
        <v>481</v>
      </c>
      <c r="D786" s="1264"/>
      <c r="E786" s="1264"/>
      <c r="F786" s="1264"/>
      <c r="G786" s="1264"/>
      <c r="H786" s="1291" t="s">
        <v>1193</v>
      </c>
      <c r="I786" s="1264"/>
      <c r="J786" s="1264"/>
      <c r="K786" s="1264"/>
      <c r="L786" s="1337"/>
      <c r="M786" s="1337" t="s">
        <v>713</v>
      </c>
      <c r="N786" s="1264"/>
      <c r="O786" s="1264"/>
      <c r="P786" s="1264"/>
      <c r="Q786" s="1264"/>
      <c r="R786" s="1353" t="s">
        <v>1681</v>
      </c>
      <c r="S786" s="1353">
        <v>0</v>
      </c>
      <c r="T786" s="1308" t="s">
        <v>1587</v>
      </c>
      <c r="U786" s="1353" t="s">
        <v>1654</v>
      </c>
      <c r="V786" s="1365" t="s">
        <v>883</v>
      </c>
      <c r="W786" s="1336">
        <v>0</v>
      </c>
      <c r="X786" s="1336">
        <v>0</v>
      </c>
      <c r="Y786" s="1336">
        <v>0</v>
      </c>
      <c r="Z786" s="1264"/>
      <c r="AA786" s="1264"/>
      <c r="AB786" s="1264"/>
      <c r="AC786" s="1264"/>
      <c r="AD786" s="1264"/>
      <c r="AE786" s="1264"/>
      <c r="AF786" s="1264"/>
      <c r="AG786" s="1264"/>
      <c r="AH786" s="1264"/>
      <c r="AI786" s="1264"/>
      <c r="AJ786" s="1264"/>
      <c r="AK786" s="1264"/>
      <c r="AL786" s="1264"/>
      <c r="AM786" s="1264"/>
      <c r="AN786" s="1264"/>
      <c r="AO786" s="1264"/>
      <c r="AP786" s="1264"/>
      <c r="AQ786" s="1337" t="s">
        <v>204</v>
      </c>
      <c r="AR786" s="1337">
        <v>2007</v>
      </c>
      <c r="AS786" s="1264"/>
      <c r="AT786" s="1264"/>
      <c r="AU786" s="1264"/>
      <c r="AV786" s="1338">
        <v>8403365.4219065532</v>
      </c>
      <c r="AW786" s="1291" t="s">
        <v>123</v>
      </c>
      <c r="AX786" s="1291"/>
      <c r="AY786" s="1291" t="s">
        <v>1617</v>
      </c>
      <c r="AZ786" s="1291" t="s">
        <v>1193</v>
      </c>
      <c r="BA786" s="1392"/>
      <c r="BB786" s="1375"/>
      <c r="BC786" s="1291"/>
      <c r="BD786" s="1291"/>
      <c r="BE786" s="1287"/>
      <c r="BF786" s="1287"/>
      <c r="BG786" s="1287"/>
      <c r="BH786" s="1287"/>
      <c r="BI786" s="1287"/>
      <c r="BJ786" s="1287"/>
      <c r="BK786" s="1287"/>
      <c r="BL786" s="1287"/>
      <c r="BM786" s="1287"/>
      <c r="BN786" s="1287"/>
      <c r="BO786" s="1287"/>
      <c r="BP786" s="1287"/>
      <c r="BQ786" s="1287"/>
      <c r="BR786" s="1287"/>
      <c r="BS786" s="1287"/>
      <c r="BT786" s="1287"/>
      <c r="BU786" s="1287"/>
      <c r="BV786" s="1287"/>
      <c r="BW786" s="1287"/>
      <c r="BX786" s="1287"/>
      <c r="BY786" s="1287"/>
    </row>
    <row r="787" spans="1:77" s="1288" customFormat="1" ht="30" hidden="1">
      <c r="A787" s="1380"/>
      <c r="B787" s="1283"/>
      <c r="C787" s="1335" t="s">
        <v>460</v>
      </c>
      <c r="D787" s="1264"/>
      <c r="E787" s="1264"/>
      <c r="F787" s="1264"/>
      <c r="G787" s="1264"/>
      <c r="H787" s="1291" t="s">
        <v>1193</v>
      </c>
      <c r="I787" s="1264"/>
      <c r="J787" s="1264"/>
      <c r="K787" s="1264"/>
      <c r="L787" s="1337"/>
      <c r="M787" s="1337" t="s">
        <v>713</v>
      </c>
      <c r="N787" s="1264"/>
      <c r="O787" s="1264"/>
      <c r="P787" s="1264"/>
      <c r="Q787" s="1264"/>
      <c r="R787" s="1353" t="s">
        <v>1672</v>
      </c>
      <c r="S787" s="1353">
        <v>0</v>
      </c>
      <c r="T787" s="1308" t="s">
        <v>225</v>
      </c>
      <c r="U787" s="1353" t="s">
        <v>1653</v>
      </c>
      <c r="V787" s="1342" t="s">
        <v>883</v>
      </c>
      <c r="W787" s="1336">
        <v>0</v>
      </c>
      <c r="X787" s="1336">
        <v>0</v>
      </c>
      <c r="Y787" s="1336">
        <v>0</v>
      </c>
      <c r="Z787" s="1264"/>
      <c r="AA787" s="1264"/>
      <c r="AB787" s="1264"/>
      <c r="AC787" s="1264"/>
      <c r="AD787" s="1264"/>
      <c r="AE787" s="1264"/>
      <c r="AF787" s="1264"/>
      <c r="AG787" s="1264"/>
      <c r="AH787" s="1264"/>
      <c r="AI787" s="1264"/>
      <c r="AJ787" s="1264"/>
      <c r="AK787" s="1264"/>
      <c r="AL787" s="1264"/>
      <c r="AM787" s="1264"/>
      <c r="AN787" s="1264"/>
      <c r="AO787" s="1264"/>
      <c r="AP787" s="1264"/>
      <c r="AQ787" s="1337" t="s">
        <v>204</v>
      </c>
      <c r="AR787" s="1337">
        <v>2007</v>
      </c>
      <c r="AS787" s="1264"/>
      <c r="AT787" s="1264"/>
      <c r="AU787" s="1264"/>
      <c r="AV787" s="1338">
        <v>1059988.35682982</v>
      </c>
      <c r="AW787" s="1291" t="s">
        <v>123</v>
      </c>
      <c r="AX787" s="1291"/>
      <c r="AY787" s="1291" t="s">
        <v>1617</v>
      </c>
      <c r="AZ787" s="1291" t="s">
        <v>1193</v>
      </c>
      <c r="BA787" s="1392"/>
      <c r="BB787" s="1375"/>
      <c r="BC787" s="1291"/>
      <c r="BD787" s="1291"/>
      <c r="BE787" s="1287"/>
      <c r="BF787" s="1287"/>
      <c r="BG787" s="1287"/>
      <c r="BH787" s="1287"/>
      <c r="BI787" s="1287"/>
      <c r="BJ787" s="1287"/>
      <c r="BK787" s="1287"/>
      <c r="BL787" s="1287"/>
      <c r="BM787" s="1287"/>
      <c r="BN787" s="1287"/>
      <c r="BO787" s="1287"/>
      <c r="BP787" s="1287"/>
      <c r="BQ787" s="1287"/>
      <c r="BR787" s="1287"/>
      <c r="BS787" s="1287"/>
      <c r="BT787" s="1287"/>
      <c r="BU787" s="1287"/>
      <c r="BV787" s="1287"/>
      <c r="BW787" s="1287"/>
      <c r="BX787" s="1287"/>
      <c r="BY787" s="1287"/>
    </row>
    <row r="788" spans="1:77" s="1288" customFormat="1" ht="30" hidden="1">
      <c r="A788" s="1380"/>
      <c r="B788" s="1283"/>
      <c r="C788" s="1335" t="s">
        <v>482</v>
      </c>
      <c r="D788" s="1264"/>
      <c r="E788" s="1264"/>
      <c r="F788" s="1264"/>
      <c r="G788" s="1264"/>
      <c r="H788" s="1291" t="s">
        <v>1193</v>
      </c>
      <c r="I788" s="1264"/>
      <c r="J788" s="1264"/>
      <c r="K788" s="1264"/>
      <c r="L788" s="1337"/>
      <c r="M788" s="1337" t="s">
        <v>712</v>
      </c>
      <c r="N788" s="1264"/>
      <c r="O788" s="1264"/>
      <c r="P788" s="1264"/>
      <c r="Q788" s="1264"/>
      <c r="R788" s="1353" t="s">
        <v>1676</v>
      </c>
      <c r="S788" s="1353">
        <v>0</v>
      </c>
      <c r="T788" s="1308" t="s">
        <v>1586</v>
      </c>
      <c r="U788" s="1353" t="s">
        <v>1653</v>
      </c>
      <c r="V788" s="1342" t="s">
        <v>861</v>
      </c>
      <c r="W788" s="1336">
        <v>0</v>
      </c>
      <c r="X788" s="1336">
        <v>0</v>
      </c>
      <c r="Y788" s="1336">
        <v>0</v>
      </c>
      <c r="Z788" s="1264"/>
      <c r="AA788" s="1264"/>
      <c r="AB788" s="1264"/>
      <c r="AC788" s="1264"/>
      <c r="AD788" s="1264"/>
      <c r="AE788" s="1264"/>
      <c r="AF788" s="1264"/>
      <c r="AG788" s="1264"/>
      <c r="AH788" s="1264"/>
      <c r="AI788" s="1264"/>
      <c r="AJ788" s="1264"/>
      <c r="AK788" s="1264"/>
      <c r="AL788" s="1264"/>
      <c r="AM788" s="1264"/>
      <c r="AN788" s="1264"/>
      <c r="AO788" s="1264"/>
      <c r="AP788" s="1264"/>
      <c r="AQ788" s="1337" t="s">
        <v>204</v>
      </c>
      <c r="AR788" s="1337">
        <v>2007</v>
      </c>
      <c r="AS788" s="1264"/>
      <c r="AT788" s="1264"/>
      <c r="AU788" s="1264"/>
      <c r="AV788" s="1338">
        <v>271368.55144674075</v>
      </c>
      <c r="AW788" s="1291" t="s">
        <v>123</v>
      </c>
      <c r="AX788" s="1291"/>
      <c r="AY788" s="1291" t="s">
        <v>1617</v>
      </c>
      <c r="AZ788" s="1291" t="s">
        <v>1193</v>
      </c>
      <c r="BA788" s="1392"/>
      <c r="BB788" s="1375"/>
      <c r="BC788" s="1291"/>
      <c r="BD788" s="1291"/>
      <c r="BE788" s="1287"/>
      <c r="BF788" s="1287"/>
      <c r="BG788" s="1287"/>
      <c r="BH788" s="1287"/>
      <c r="BI788" s="1287"/>
      <c r="BJ788" s="1287"/>
      <c r="BK788" s="1287"/>
      <c r="BL788" s="1287"/>
      <c r="BM788" s="1287"/>
      <c r="BN788" s="1287"/>
      <c r="BO788" s="1287"/>
      <c r="BP788" s="1287"/>
      <c r="BQ788" s="1287"/>
      <c r="BR788" s="1287"/>
      <c r="BS788" s="1287"/>
      <c r="BT788" s="1287"/>
      <c r="BU788" s="1287"/>
      <c r="BV788" s="1287"/>
      <c r="BW788" s="1287"/>
      <c r="BX788" s="1287"/>
      <c r="BY788" s="1287"/>
    </row>
    <row r="789" spans="1:77" s="1288" customFormat="1" ht="45" hidden="1">
      <c r="A789" s="1380"/>
      <c r="B789" s="1283"/>
      <c r="C789" s="1335" t="s">
        <v>449</v>
      </c>
      <c r="D789" s="1264"/>
      <c r="E789" s="1264"/>
      <c r="F789" s="1264"/>
      <c r="G789" s="1264"/>
      <c r="H789" s="1291" t="s">
        <v>1193</v>
      </c>
      <c r="I789" s="1264"/>
      <c r="J789" s="1264"/>
      <c r="K789" s="1264"/>
      <c r="L789" s="1337"/>
      <c r="M789" s="1337" t="s">
        <v>713</v>
      </c>
      <c r="N789" s="1264"/>
      <c r="O789" s="1264"/>
      <c r="P789" s="1264"/>
      <c r="Q789" s="1264"/>
      <c r="R789" s="1353" t="s">
        <v>825</v>
      </c>
      <c r="S789" s="1353">
        <v>0</v>
      </c>
      <c r="T789" s="1308" t="s">
        <v>1581</v>
      </c>
      <c r="U789" s="1353" t="s">
        <v>1654</v>
      </c>
      <c r="V789" s="1342" t="s">
        <v>879</v>
      </c>
      <c r="W789" s="1336">
        <v>0</v>
      </c>
      <c r="X789" s="1336">
        <v>0</v>
      </c>
      <c r="Y789" s="1336">
        <v>0</v>
      </c>
      <c r="Z789" s="1264"/>
      <c r="AA789" s="1264"/>
      <c r="AB789" s="1264"/>
      <c r="AC789" s="1264"/>
      <c r="AD789" s="1264"/>
      <c r="AE789" s="1264"/>
      <c r="AF789" s="1264"/>
      <c r="AG789" s="1264"/>
      <c r="AH789" s="1264"/>
      <c r="AI789" s="1264"/>
      <c r="AJ789" s="1264"/>
      <c r="AK789" s="1264"/>
      <c r="AL789" s="1264"/>
      <c r="AM789" s="1264"/>
      <c r="AN789" s="1264"/>
      <c r="AO789" s="1264"/>
      <c r="AP789" s="1264"/>
      <c r="AQ789" s="1337" t="s">
        <v>204</v>
      </c>
      <c r="AR789" s="1337">
        <v>2007</v>
      </c>
      <c r="AS789" s="1264"/>
      <c r="AT789" s="1264"/>
      <c r="AU789" s="1264"/>
      <c r="AV789" s="1338">
        <v>4280997.8958909698</v>
      </c>
      <c r="AW789" s="1291" t="s">
        <v>123</v>
      </c>
      <c r="AX789" s="1291"/>
      <c r="AY789" s="1291" t="s">
        <v>1617</v>
      </c>
      <c r="AZ789" s="1291" t="s">
        <v>1193</v>
      </c>
      <c r="BA789" s="1392"/>
      <c r="BB789" s="1375"/>
      <c r="BC789" s="1291"/>
      <c r="BD789" s="1291"/>
      <c r="BE789" s="1287"/>
      <c r="BF789" s="1287"/>
      <c r="BG789" s="1287"/>
      <c r="BH789" s="1287"/>
      <c r="BI789" s="1287"/>
      <c r="BJ789" s="1287"/>
      <c r="BK789" s="1287"/>
      <c r="BL789" s="1287"/>
      <c r="BM789" s="1287"/>
      <c r="BN789" s="1287"/>
      <c r="BO789" s="1287"/>
      <c r="BP789" s="1287"/>
      <c r="BQ789" s="1287"/>
      <c r="BR789" s="1287"/>
      <c r="BS789" s="1287"/>
      <c r="BT789" s="1287"/>
      <c r="BU789" s="1287"/>
      <c r="BV789" s="1287"/>
      <c r="BW789" s="1287"/>
      <c r="BX789" s="1287"/>
      <c r="BY789" s="1287"/>
    </row>
    <row r="790" spans="1:77" s="1288" customFormat="1" ht="30" hidden="1">
      <c r="A790" s="1380"/>
      <c r="B790" s="1283"/>
      <c r="C790" s="1335" t="s">
        <v>483</v>
      </c>
      <c r="D790" s="1264"/>
      <c r="E790" s="1264"/>
      <c r="F790" s="1264"/>
      <c r="G790" s="1264"/>
      <c r="H790" s="1291" t="s">
        <v>1193</v>
      </c>
      <c r="I790" s="1264"/>
      <c r="J790" s="1264"/>
      <c r="K790" s="1264"/>
      <c r="L790" s="1337"/>
      <c r="M790" s="1397" t="s">
        <v>712</v>
      </c>
      <c r="N790" s="1264"/>
      <c r="O790" s="1264"/>
      <c r="P790" s="1264"/>
      <c r="Q790" s="1264"/>
      <c r="R790" s="1353" t="s">
        <v>819</v>
      </c>
      <c r="S790" s="1353">
        <v>0</v>
      </c>
      <c r="T790" s="1308" t="s">
        <v>1581</v>
      </c>
      <c r="U790" s="1353" t="s">
        <v>1653</v>
      </c>
      <c r="V790" s="1342" t="s">
        <v>884</v>
      </c>
      <c r="W790" s="1336">
        <v>0</v>
      </c>
      <c r="X790" s="1336">
        <v>0</v>
      </c>
      <c r="Y790" s="1336">
        <v>0</v>
      </c>
      <c r="Z790" s="1264"/>
      <c r="AA790" s="1264"/>
      <c r="AB790" s="1264"/>
      <c r="AC790" s="1264"/>
      <c r="AD790" s="1264"/>
      <c r="AE790" s="1264"/>
      <c r="AF790" s="1264"/>
      <c r="AG790" s="1264"/>
      <c r="AH790" s="1264"/>
      <c r="AI790" s="1264"/>
      <c r="AJ790" s="1264"/>
      <c r="AK790" s="1264"/>
      <c r="AL790" s="1264"/>
      <c r="AM790" s="1264"/>
      <c r="AN790" s="1264"/>
      <c r="AO790" s="1264"/>
      <c r="AP790" s="1264"/>
      <c r="AQ790" s="1337" t="s">
        <v>204</v>
      </c>
      <c r="AR790" s="1337">
        <v>2007</v>
      </c>
      <c r="AS790" s="1264"/>
      <c r="AT790" s="1264"/>
      <c r="AU790" s="1264"/>
      <c r="AV790" s="1338">
        <v>5821078.2779437806</v>
      </c>
      <c r="AW790" s="1291" t="s">
        <v>123</v>
      </c>
      <c r="AX790" s="1291"/>
      <c r="AY790" s="1291" t="s">
        <v>1617</v>
      </c>
      <c r="AZ790" s="1291" t="s">
        <v>1193</v>
      </c>
      <c r="BA790" s="1392"/>
      <c r="BB790" s="1375"/>
      <c r="BC790" s="1291"/>
      <c r="BD790" s="1291"/>
      <c r="BE790" s="1287"/>
      <c r="BF790" s="1287"/>
      <c r="BG790" s="1287"/>
      <c r="BH790" s="1287"/>
      <c r="BI790" s="1287"/>
      <c r="BJ790" s="1287"/>
      <c r="BK790" s="1287"/>
      <c r="BL790" s="1287"/>
      <c r="BM790" s="1287"/>
      <c r="BN790" s="1287"/>
      <c r="BO790" s="1287"/>
      <c r="BP790" s="1287"/>
      <c r="BQ790" s="1287"/>
      <c r="BR790" s="1287"/>
      <c r="BS790" s="1287"/>
      <c r="BT790" s="1287"/>
      <c r="BU790" s="1287"/>
      <c r="BV790" s="1287"/>
      <c r="BW790" s="1287"/>
      <c r="BX790" s="1287"/>
      <c r="BY790" s="1287"/>
    </row>
    <row r="791" spans="1:77" s="1288" customFormat="1" ht="30" hidden="1">
      <c r="A791" s="1380"/>
      <c r="B791" s="1283"/>
      <c r="C791" s="1335" t="s">
        <v>450</v>
      </c>
      <c r="D791" s="1264"/>
      <c r="E791" s="1264"/>
      <c r="F791" s="1264"/>
      <c r="G791" s="1264"/>
      <c r="H791" s="1291" t="s">
        <v>1193</v>
      </c>
      <c r="I791" s="1264"/>
      <c r="J791" s="1264"/>
      <c r="K791" s="1264"/>
      <c r="L791" s="1337"/>
      <c r="M791" s="1397" t="s">
        <v>712</v>
      </c>
      <c r="N791" s="1264"/>
      <c r="O791" s="1264"/>
      <c r="P791" s="1264"/>
      <c r="Q791" s="1264"/>
      <c r="R791" s="1353" t="s">
        <v>826</v>
      </c>
      <c r="S791" s="1353">
        <v>0</v>
      </c>
      <c r="T791" s="1308" t="s">
        <v>1581</v>
      </c>
      <c r="U791" s="1353" t="s">
        <v>1653</v>
      </c>
      <c r="V791" s="1342"/>
      <c r="W791" s="1336">
        <v>0</v>
      </c>
      <c r="X791" s="1336">
        <v>0</v>
      </c>
      <c r="Y791" s="1336">
        <v>0</v>
      </c>
      <c r="Z791" s="1264"/>
      <c r="AA791" s="1264"/>
      <c r="AB791" s="1264"/>
      <c r="AC791" s="1264"/>
      <c r="AD791" s="1264"/>
      <c r="AE791" s="1264"/>
      <c r="AF791" s="1264"/>
      <c r="AG791" s="1264"/>
      <c r="AH791" s="1264"/>
      <c r="AI791" s="1264"/>
      <c r="AJ791" s="1264"/>
      <c r="AK791" s="1264"/>
      <c r="AL791" s="1264"/>
      <c r="AM791" s="1264"/>
      <c r="AN791" s="1264"/>
      <c r="AO791" s="1264"/>
      <c r="AP791" s="1264"/>
      <c r="AQ791" s="1337" t="s">
        <v>204</v>
      </c>
      <c r="AR791" s="1337">
        <v>2007</v>
      </c>
      <c r="AS791" s="1264"/>
      <c r="AT791" s="1264"/>
      <c r="AU791" s="1264"/>
      <c r="AV791" s="1338">
        <v>7818217.3939230219</v>
      </c>
      <c r="AW791" s="1291" t="s">
        <v>123</v>
      </c>
      <c r="AX791" s="1291"/>
      <c r="AY791" s="1291" t="s">
        <v>1617</v>
      </c>
      <c r="AZ791" s="1291" t="s">
        <v>1193</v>
      </c>
      <c r="BA791" s="1392"/>
      <c r="BB791" s="1375"/>
      <c r="BC791" s="1291"/>
      <c r="BD791" s="1291"/>
      <c r="BE791" s="1287"/>
      <c r="BF791" s="1287"/>
      <c r="BG791" s="1287"/>
      <c r="BH791" s="1287"/>
      <c r="BI791" s="1287"/>
      <c r="BJ791" s="1287"/>
      <c r="BK791" s="1287"/>
      <c r="BL791" s="1287"/>
      <c r="BM791" s="1287"/>
      <c r="BN791" s="1287"/>
      <c r="BO791" s="1287"/>
      <c r="BP791" s="1287"/>
      <c r="BQ791" s="1287"/>
      <c r="BR791" s="1287"/>
      <c r="BS791" s="1287"/>
      <c r="BT791" s="1287"/>
      <c r="BU791" s="1287"/>
      <c r="BV791" s="1287"/>
      <c r="BW791" s="1287"/>
      <c r="BX791" s="1287"/>
      <c r="BY791" s="1287"/>
    </row>
    <row r="792" spans="1:77" s="1288" customFormat="1" hidden="1">
      <c r="A792" s="1380"/>
      <c r="B792" s="1283"/>
      <c r="C792" s="1335" t="s">
        <v>484</v>
      </c>
      <c r="D792" s="1264"/>
      <c r="E792" s="1264"/>
      <c r="F792" s="1264"/>
      <c r="G792" s="1264"/>
      <c r="H792" s="1291" t="s">
        <v>1193</v>
      </c>
      <c r="I792" s="1264"/>
      <c r="J792" s="1264"/>
      <c r="K792" s="1264"/>
      <c r="L792" s="1337"/>
      <c r="M792" s="1337" t="s">
        <v>713</v>
      </c>
      <c r="N792" s="1264"/>
      <c r="O792" s="1264"/>
      <c r="P792" s="1264"/>
      <c r="Q792" s="1264"/>
      <c r="R792" s="1353" t="s">
        <v>827</v>
      </c>
      <c r="S792" s="1353">
        <v>0</v>
      </c>
      <c r="T792" s="1308" t="s">
        <v>238</v>
      </c>
      <c r="U792" s="1353" t="s">
        <v>1658</v>
      </c>
      <c r="V792" s="1342"/>
      <c r="W792" s="1336">
        <v>0</v>
      </c>
      <c r="X792" s="1336">
        <v>0</v>
      </c>
      <c r="Y792" s="1336">
        <v>0</v>
      </c>
      <c r="Z792" s="1264"/>
      <c r="AA792" s="1264"/>
      <c r="AB792" s="1264"/>
      <c r="AC792" s="1264"/>
      <c r="AD792" s="1264"/>
      <c r="AE792" s="1264"/>
      <c r="AF792" s="1264"/>
      <c r="AG792" s="1264"/>
      <c r="AH792" s="1264"/>
      <c r="AI792" s="1264"/>
      <c r="AJ792" s="1264"/>
      <c r="AK792" s="1264"/>
      <c r="AL792" s="1264"/>
      <c r="AM792" s="1264"/>
      <c r="AN792" s="1264"/>
      <c r="AO792" s="1264"/>
      <c r="AP792" s="1264"/>
      <c r="AQ792" s="1337" t="s">
        <v>204</v>
      </c>
      <c r="AR792" s="1337">
        <v>2007</v>
      </c>
      <c r="AS792" s="1264"/>
      <c r="AT792" s="1264"/>
      <c r="AU792" s="1264"/>
      <c r="AV792" s="1338">
        <v>10153249.860071218</v>
      </c>
      <c r="AW792" s="1291" t="s">
        <v>123</v>
      </c>
      <c r="AX792" s="1291"/>
      <c r="AY792" s="1291" t="s">
        <v>1617</v>
      </c>
      <c r="AZ792" s="1291" t="s">
        <v>1193</v>
      </c>
      <c r="BA792" s="1392"/>
      <c r="BB792" s="1375"/>
      <c r="BC792" s="1291"/>
      <c r="BD792" s="1291"/>
      <c r="BE792" s="1287"/>
      <c r="BF792" s="1287"/>
      <c r="BG792" s="1287"/>
      <c r="BH792" s="1287"/>
      <c r="BI792" s="1287"/>
      <c r="BJ792" s="1287"/>
      <c r="BK792" s="1287"/>
      <c r="BL792" s="1287"/>
      <c r="BM792" s="1287"/>
      <c r="BN792" s="1287"/>
      <c r="BO792" s="1287"/>
      <c r="BP792" s="1287"/>
      <c r="BQ792" s="1287"/>
      <c r="BR792" s="1287"/>
      <c r="BS792" s="1287"/>
      <c r="BT792" s="1287"/>
      <c r="BU792" s="1287"/>
      <c r="BV792" s="1287"/>
      <c r="BW792" s="1287"/>
      <c r="BX792" s="1287"/>
      <c r="BY792" s="1287"/>
    </row>
    <row r="793" spans="1:77" s="1288" customFormat="1" ht="30" hidden="1">
      <c r="A793" s="1380"/>
      <c r="B793" s="1283"/>
      <c r="C793" s="1335" t="s">
        <v>485</v>
      </c>
      <c r="D793" s="1264"/>
      <c r="E793" s="1264"/>
      <c r="F793" s="1264"/>
      <c r="G793" s="1264"/>
      <c r="H793" s="1291" t="s">
        <v>1193</v>
      </c>
      <c r="I793" s="1264"/>
      <c r="J793" s="1264"/>
      <c r="K793" s="1264"/>
      <c r="L793" s="1337"/>
      <c r="M793" s="1337" t="s">
        <v>713</v>
      </c>
      <c r="N793" s="1264"/>
      <c r="O793" s="1264"/>
      <c r="P793" s="1264"/>
      <c r="Q793" s="1264"/>
      <c r="R793" s="1353" t="s">
        <v>1688</v>
      </c>
      <c r="S793" s="1353">
        <v>0</v>
      </c>
      <c r="T793" s="1308" t="s">
        <v>1581</v>
      </c>
      <c r="U793" s="1353" t="s">
        <v>1653</v>
      </c>
      <c r="V793" s="1342"/>
      <c r="W793" s="1336">
        <v>0</v>
      </c>
      <c r="X793" s="1336">
        <v>0</v>
      </c>
      <c r="Y793" s="1336">
        <v>0</v>
      </c>
      <c r="Z793" s="1264"/>
      <c r="AA793" s="1264"/>
      <c r="AB793" s="1264"/>
      <c r="AC793" s="1264"/>
      <c r="AD793" s="1264"/>
      <c r="AE793" s="1264"/>
      <c r="AF793" s="1264"/>
      <c r="AG793" s="1264"/>
      <c r="AH793" s="1264"/>
      <c r="AI793" s="1264"/>
      <c r="AJ793" s="1264"/>
      <c r="AK793" s="1264"/>
      <c r="AL793" s="1264"/>
      <c r="AM793" s="1264"/>
      <c r="AN793" s="1264"/>
      <c r="AO793" s="1264"/>
      <c r="AP793" s="1264"/>
      <c r="AQ793" s="1337" t="s">
        <v>204</v>
      </c>
      <c r="AR793" s="1337">
        <v>2007</v>
      </c>
      <c r="AS793" s="1264"/>
      <c r="AT793" s="1264"/>
      <c r="AU793" s="1264"/>
      <c r="AV793" s="1338">
        <v>6544844.3792482624</v>
      </c>
      <c r="AW793" s="1291" t="s">
        <v>123</v>
      </c>
      <c r="AX793" s="1291"/>
      <c r="AY793" s="1291" t="s">
        <v>1617</v>
      </c>
      <c r="AZ793" s="1291" t="s">
        <v>1193</v>
      </c>
      <c r="BA793" s="1392"/>
      <c r="BB793" s="1375"/>
      <c r="BC793" s="1291"/>
      <c r="BD793" s="1291"/>
      <c r="BE793" s="1287"/>
      <c r="BF793" s="1287"/>
      <c r="BG793" s="1287"/>
      <c r="BH793" s="1287"/>
      <c r="BI793" s="1287"/>
      <c r="BJ793" s="1287"/>
      <c r="BK793" s="1287"/>
      <c r="BL793" s="1287"/>
      <c r="BM793" s="1287"/>
      <c r="BN793" s="1287"/>
      <c r="BO793" s="1287"/>
      <c r="BP793" s="1287"/>
      <c r="BQ793" s="1287"/>
      <c r="BR793" s="1287"/>
      <c r="BS793" s="1287"/>
      <c r="BT793" s="1287"/>
      <c r="BU793" s="1287"/>
      <c r="BV793" s="1287"/>
      <c r="BW793" s="1287"/>
      <c r="BX793" s="1287"/>
      <c r="BY793" s="1287"/>
    </row>
    <row r="794" spans="1:77" s="1288" customFormat="1" ht="30" hidden="1">
      <c r="A794" s="1380"/>
      <c r="B794" s="1283"/>
      <c r="C794" s="1335" t="s">
        <v>486</v>
      </c>
      <c r="D794" s="1264"/>
      <c r="E794" s="1264"/>
      <c r="F794" s="1264"/>
      <c r="G794" s="1264"/>
      <c r="H794" s="1291" t="s">
        <v>1193</v>
      </c>
      <c r="I794" s="1264"/>
      <c r="J794" s="1264"/>
      <c r="K794" s="1264"/>
      <c r="L794" s="1337"/>
      <c r="M794" s="1397" t="s">
        <v>712</v>
      </c>
      <c r="N794" s="1264"/>
      <c r="O794" s="1264"/>
      <c r="P794" s="1264"/>
      <c r="Q794" s="1264"/>
      <c r="R794" s="1353" t="s">
        <v>1689</v>
      </c>
      <c r="S794" s="1353">
        <v>0</v>
      </c>
      <c r="T794" s="1308" t="s">
        <v>1581</v>
      </c>
      <c r="U794" s="1353" t="s">
        <v>1653</v>
      </c>
      <c r="V794" s="1342"/>
      <c r="W794" s="1336">
        <v>0</v>
      </c>
      <c r="X794" s="1336">
        <v>0</v>
      </c>
      <c r="Y794" s="1336">
        <v>0</v>
      </c>
      <c r="Z794" s="1264"/>
      <c r="AA794" s="1264"/>
      <c r="AB794" s="1264"/>
      <c r="AC794" s="1264"/>
      <c r="AD794" s="1264"/>
      <c r="AE794" s="1264"/>
      <c r="AF794" s="1264"/>
      <c r="AG794" s="1264"/>
      <c r="AH794" s="1264"/>
      <c r="AI794" s="1264"/>
      <c r="AJ794" s="1264"/>
      <c r="AK794" s="1264"/>
      <c r="AL794" s="1264"/>
      <c r="AM794" s="1264"/>
      <c r="AN794" s="1264"/>
      <c r="AO794" s="1264"/>
      <c r="AP794" s="1264"/>
      <c r="AQ794" s="1337" t="s">
        <v>204</v>
      </c>
      <c r="AR794" s="1337">
        <v>2007</v>
      </c>
      <c r="AS794" s="1264"/>
      <c r="AT794" s="1264"/>
      <c r="AU794" s="1264"/>
      <c r="AV794" s="1338">
        <v>18866492.962236371</v>
      </c>
      <c r="AW794" s="1291" t="s">
        <v>123</v>
      </c>
      <c r="AX794" s="1291"/>
      <c r="AY794" s="1291" t="s">
        <v>1617</v>
      </c>
      <c r="AZ794" s="1291" t="s">
        <v>1193</v>
      </c>
      <c r="BA794" s="1392"/>
      <c r="BB794" s="1375"/>
      <c r="BC794" s="1291"/>
      <c r="BD794" s="1291"/>
      <c r="BE794" s="1287"/>
      <c r="BF794" s="1287"/>
      <c r="BG794" s="1287"/>
      <c r="BH794" s="1287"/>
      <c r="BI794" s="1287"/>
      <c r="BJ794" s="1287"/>
      <c r="BK794" s="1287"/>
      <c r="BL794" s="1287"/>
      <c r="BM794" s="1287"/>
      <c r="BN794" s="1287"/>
      <c r="BO794" s="1287"/>
      <c r="BP794" s="1287"/>
      <c r="BQ794" s="1287"/>
      <c r="BR794" s="1287"/>
      <c r="BS794" s="1287"/>
      <c r="BT794" s="1287"/>
      <c r="BU794" s="1287"/>
      <c r="BV794" s="1287"/>
      <c r="BW794" s="1287"/>
      <c r="BX794" s="1287"/>
      <c r="BY794" s="1287"/>
    </row>
    <row r="795" spans="1:77" s="1288" customFormat="1" ht="30" hidden="1">
      <c r="A795" s="1380"/>
      <c r="B795" s="1283"/>
      <c r="C795" s="1335" t="s">
        <v>487</v>
      </c>
      <c r="D795" s="1264"/>
      <c r="E795" s="1264"/>
      <c r="F795" s="1264"/>
      <c r="G795" s="1264"/>
      <c r="H795" s="1291" t="s">
        <v>1193</v>
      </c>
      <c r="I795" s="1264"/>
      <c r="J795" s="1264"/>
      <c r="K795" s="1264"/>
      <c r="L795" s="1337"/>
      <c r="M795" s="1337" t="s">
        <v>713</v>
      </c>
      <c r="N795" s="1264"/>
      <c r="O795" s="1264"/>
      <c r="P795" s="1264"/>
      <c r="Q795" s="1264"/>
      <c r="R795" s="1353" t="s">
        <v>1690</v>
      </c>
      <c r="S795" s="1353">
        <v>0</v>
      </c>
      <c r="T795" s="1308" t="s">
        <v>1581</v>
      </c>
      <c r="U795" s="1353" t="s">
        <v>1653</v>
      </c>
      <c r="V795" s="1342"/>
      <c r="W795" s="1336">
        <v>0</v>
      </c>
      <c r="X795" s="1336">
        <v>0</v>
      </c>
      <c r="Y795" s="1336">
        <v>0</v>
      </c>
      <c r="Z795" s="1264"/>
      <c r="AA795" s="1264"/>
      <c r="AB795" s="1264"/>
      <c r="AC795" s="1264"/>
      <c r="AD795" s="1264"/>
      <c r="AE795" s="1264"/>
      <c r="AF795" s="1264"/>
      <c r="AG795" s="1264"/>
      <c r="AH795" s="1264"/>
      <c r="AI795" s="1264"/>
      <c r="AJ795" s="1264"/>
      <c r="AK795" s="1264"/>
      <c r="AL795" s="1264"/>
      <c r="AM795" s="1264"/>
      <c r="AN795" s="1264"/>
      <c r="AO795" s="1264"/>
      <c r="AP795" s="1264"/>
      <c r="AQ795" s="1337" t="s">
        <v>204</v>
      </c>
      <c r="AR795" s="1337">
        <v>2007</v>
      </c>
      <c r="AS795" s="1264"/>
      <c r="AT795" s="1264"/>
      <c r="AU795" s="1264"/>
      <c r="AV795" s="1338">
        <v>1221684.9756615916</v>
      </c>
      <c r="AW795" s="1291" t="s">
        <v>123</v>
      </c>
      <c r="AX795" s="1291"/>
      <c r="AY795" s="1291" t="s">
        <v>1617</v>
      </c>
      <c r="AZ795" s="1291" t="s">
        <v>1193</v>
      </c>
      <c r="BA795" s="1392"/>
      <c r="BB795" s="1375"/>
      <c r="BC795" s="1291"/>
      <c r="BD795" s="1291"/>
      <c r="BE795" s="1287"/>
      <c r="BF795" s="1287"/>
      <c r="BG795" s="1287"/>
      <c r="BH795" s="1287"/>
      <c r="BI795" s="1287"/>
      <c r="BJ795" s="1287"/>
      <c r="BK795" s="1287"/>
      <c r="BL795" s="1287"/>
      <c r="BM795" s="1287"/>
      <c r="BN795" s="1287"/>
      <c r="BO795" s="1287"/>
      <c r="BP795" s="1287"/>
      <c r="BQ795" s="1287"/>
      <c r="BR795" s="1287"/>
      <c r="BS795" s="1287"/>
      <c r="BT795" s="1287"/>
      <c r="BU795" s="1287"/>
      <c r="BV795" s="1287"/>
      <c r="BW795" s="1287"/>
      <c r="BX795" s="1287"/>
      <c r="BY795" s="1287"/>
    </row>
    <row r="796" spans="1:77" s="1288" customFormat="1" ht="30" hidden="1">
      <c r="A796" s="1380"/>
      <c r="B796" s="1283"/>
      <c r="C796" s="1335" t="s">
        <v>488</v>
      </c>
      <c r="D796" s="1264"/>
      <c r="E796" s="1264"/>
      <c r="F796" s="1264"/>
      <c r="G796" s="1264"/>
      <c r="H796" s="1291" t="s">
        <v>1193</v>
      </c>
      <c r="I796" s="1264"/>
      <c r="J796" s="1264"/>
      <c r="K796" s="1264"/>
      <c r="L796" s="1337"/>
      <c r="M796" s="1337" t="s">
        <v>713</v>
      </c>
      <c r="N796" s="1264"/>
      <c r="O796" s="1264"/>
      <c r="P796" s="1264"/>
      <c r="Q796" s="1264"/>
      <c r="R796" s="1353" t="s">
        <v>1691</v>
      </c>
      <c r="S796" s="1353">
        <v>0</v>
      </c>
      <c r="T796" s="1308" t="s">
        <v>1581</v>
      </c>
      <c r="U796" s="1353" t="s">
        <v>1653</v>
      </c>
      <c r="V796" s="1342"/>
      <c r="W796" s="1336">
        <v>0</v>
      </c>
      <c r="X796" s="1336">
        <v>0</v>
      </c>
      <c r="Y796" s="1336">
        <v>0</v>
      </c>
      <c r="Z796" s="1264"/>
      <c r="AA796" s="1264"/>
      <c r="AB796" s="1264"/>
      <c r="AC796" s="1264"/>
      <c r="AD796" s="1264"/>
      <c r="AE796" s="1264"/>
      <c r="AF796" s="1264"/>
      <c r="AG796" s="1264"/>
      <c r="AH796" s="1264"/>
      <c r="AI796" s="1264"/>
      <c r="AJ796" s="1264"/>
      <c r="AK796" s="1264"/>
      <c r="AL796" s="1264"/>
      <c r="AM796" s="1264"/>
      <c r="AN796" s="1264"/>
      <c r="AO796" s="1264"/>
      <c r="AP796" s="1264"/>
      <c r="AQ796" s="1337" t="s">
        <v>204</v>
      </c>
      <c r="AR796" s="1337">
        <v>2007</v>
      </c>
      <c r="AS796" s="1264"/>
      <c r="AT796" s="1264"/>
      <c r="AU796" s="1264"/>
      <c r="AV796" s="1338">
        <v>8118248.4194156304</v>
      </c>
      <c r="AW796" s="1291" t="s">
        <v>123</v>
      </c>
      <c r="AX796" s="1291"/>
      <c r="AY796" s="1291" t="s">
        <v>1617</v>
      </c>
      <c r="AZ796" s="1291" t="s">
        <v>1193</v>
      </c>
      <c r="BA796" s="1392"/>
      <c r="BB796" s="1375"/>
      <c r="BC796" s="1291"/>
      <c r="BD796" s="1291"/>
      <c r="BE796" s="1287"/>
      <c r="BF796" s="1287"/>
      <c r="BG796" s="1287"/>
      <c r="BH796" s="1287"/>
      <c r="BI796" s="1287"/>
      <c r="BJ796" s="1287"/>
      <c r="BK796" s="1287"/>
      <c r="BL796" s="1287"/>
      <c r="BM796" s="1287"/>
      <c r="BN796" s="1287"/>
      <c r="BO796" s="1287"/>
      <c r="BP796" s="1287"/>
      <c r="BQ796" s="1287"/>
      <c r="BR796" s="1287"/>
      <c r="BS796" s="1287"/>
      <c r="BT796" s="1287"/>
      <c r="BU796" s="1287"/>
      <c r="BV796" s="1287"/>
      <c r="BW796" s="1287"/>
      <c r="BX796" s="1287"/>
      <c r="BY796" s="1287"/>
    </row>
    <row r="797" spans="1:77" s="1288" customFormat="1" ht="30" hidden="1">
      <c r="A797" s="1380"/>
      <c r="B797" s="1283"/>
      <c r="C797" s="1335" t="s">
        <v>489</v>
      </c>
      <c r="D797" s="1264"/>
      <c r="E797" s="1264"/>
      <c r="F797" s="1264"/>
      <c r="G797" s="1264"/>
      <c r="H797" s="1291" t="s">
        <v>1193</v>
      </c>
      <c r="I797" s="1264"/>
      <c r="J797" s="1264"/>
      <c r="K797" s="1264"/>
      <c r="L797" s="1337"/>
      <c r="M797" s="1337" t="s">
        <v>712</v>
      </c>
      <c r="N797" s="1264"/>
      <c r="O797" s="1264"/>
      <c r="P797" s="1264"/>
      <c r="Q797" s="1264"/>
      <c r="R797" s="1353" t="s">
        <v>1692</v>
      </c>
      <c r="S797" s="1353">
        <v>0</v>
      </c>
      <c r="T797" s="1308" t="s">
        <v>1581</v>
      </c>
      <c r="U797" s="1353" t="s">
        <v>1653</v>
      </c>
      <c r="V797" s="1342"/>
      <c r="W797" s="1336">
        <v>0</v>
      </c>
      <c r="X797" s="1336">
        <v>0</v>
      </c>
      <c r="Y797" s="1336">
        <v>0</v>
      </c>
      <c r="Z797" s="1264"/>
      <c r="AA797" s="1264"/>
      <c r="AB797" s="1264"/>
      <c r="AC797" s="1264"/>
      <c r="AD797" s="1264"/>
      <c r="AE797" s="1264"/>
      <c r="AF797" s="1264"/>
      <c r="AG797" s="1264"/>
      <c r="AH797" s="1264"/>
      <c r="AI797" s="1264"/>
      <c r="AJ797" s="1264"/>
      <c r="AK797" s="1264"/>
      <c r="AL797" s="1264"/>
      <c r="AM797" s="1264"/>
      <c r="AN797" s="1264"/>
      <c r="AO797" s="1264"/>
      <c r="AP797" s="1264"/>
      <c r="AQ797" s="1337" t="s">
        <v>204</v>
      </c>
      <c r="AR797" s="1337">
        <v>2007</v>
      </c>
      <c r="AS797" s="1264"/>
      <c r="AT797" s="1264"/>
      <c r="AU797" s="1264"/>
      <c r="AV797" s="1338">
        <v>1635134.0997007648</v>
      </c>
      <c r="AW797" s="1291" t="s">
        <v>123</v>
      </c>
      <c r="AX797" s="1291"/>
      <c r="AY797" s="1291" t="s">
        <v>1617</v>
      </c>
      <c r="AZ797" s="1291" t="s">
        <v>1193</v>
      </c>
      <c r="BA797" s="1392"/>
      <c r="BB797" s="1375"/>
      <c r="BC797" s="1291"/>
      <c r="BD797" s="1291"/>
      <c r="BE797" s="1287"/>
      <c r="BF797" s="1287"/>
      <c r="BG797" s="1287"/>
      <c r="BH797" s="1287"/>
      <c r="BI797" s="1287"/>
      <c r="BJ797" s="1287"/>
      <c r="BK797" s="1287"/>
      <c r="BL797" s="1287"/>
      <c r="BM797" s="1287"/>
      <c r="BN797" s="1287"/>
      <c r="BO797" s="1287"/>
      <c r="BP797" s="1287"/>
      <c r="BQ797" s="1287"/>
      <c r="BR797" s="1287"/>
      <c r="BS797" s="1287"/>
      <c r="BT797" s="1287"/>
      <c r="BU797" s="1287"/>
      <c r="BV797" s="1287"/>
      <c r="BW797" s="1287"/>
      <c r="BX797" s="1287"/>
      <c r="BY797" s="1287"/>
    </row>
    <row r="798" spans="1:77" s="1288" customFormat="1" ht="45" hidden="1">
      <c r="A798" s="1380"/>
      <c r="B798" s="1283"/>
      <c r="C798" s="1335" t="s">
        <v>490</v>
      </c>
      <c r="D798" s="1264"/>
      <c r="E798" s="1264"/>
      <c r="F798" s="1264"/>
      <c r="G798" s="1264"/>
      <c r="H798" s="1291" t="s">
        <v>1193</v>
      </c>
      <c r="I798" s="1264"/>
      <c r="J798" s="1264"/>
      <c r="K798" s="1264"/>
      <c r="L798" s="1337"/>
      <c r="M798" s="1337" t="s">
        <v>712</v>
      </c>
      <c r="N798" s="1264"/>
      <c r="O798" s="1264"/>
      <c r="P798" s="1264"/>
      <c r="Q798" s="1264"/>
      <c r="R798" s="1353" t="s">
        <v>828</v>
      </c>
      <c r="S798" s="1353">
        <v>0</v>
      </c>
      <c r="T798" s="1308" t="s">
        <v>225</v>
      </c>
      <c r="U798" s="1353" t="s">
        <v>1654</v>
      </c>
      <c r="V798" s="1342"/>
      <c r="W798" s="1336">
        <v>0</v>
      </c>
      <c r="X798" s="1336">
        <v>0</v>
      </c>
      <c r="Y798" s="1336">
        <v>0</v>
      </c>
      <c r="Z798" s="1264"/>
      <c r="AA798" s="1264"/>
      <c r="AB798" s="1264"/>
      <c r="AC798" s="1264"/>
      <c r="AD798" s="1264"/>
      <c r="AE798" s="1264"/>
      <c r="AF798" s="1264"/>
      <c r="AG798" s="1264"/>
      <c r="AH798" s="1264"/>
      <c r="AI798" s="1264"/>
      <c r="AJ798" s="1264"/>
      <c r="AK798" s="1264"/>
      <c r="AL798" s="1264"/>
      <c r="AM798" s="1264"/>
      <c r="AN798" s="1264"/>
      <c r="AO798" s="1264"/>
      <c r="AP798" s="1264"/>
      <c r="AQ798" s="1337" t="s">
        <v>204</v>
      </c>
      <c r="AR798" s="1337">
        <v>2007</v>
      </c>
      <c r="AS798" s="1264"/>
      <c r="AT798" s="1264"/>
      <c r="AU798" s="1264"/>
      <c r="AV798" s="1338">
        <v>1172328.0805634297</v>
      </c>
      <c r="AW798" s="1291" t="s">
        <v>123</v>
      </c>
      <c r="AX798" s="1291"/>
      <c r="AY798" s="1291" t="s">
        <v>1617</v>
      </c>
      <c r="AZ798" s="1291" t="s">
        <v>1193</v>
      </c>
      <c r="BA798" s="1392"/>
      <c r="BB798" s="1375"/>
      <c r="BC798" s="1291"/>
      <c r="BD798" s="1291"/>
      <c r="BE798" s="1287"/>
      <c r="BF798" s="1287"/>
      <c r="BG798" s="1287"/>
      <c r="BH798" s="1287"/>
      <c r="BI798" s="1287"/>
      <c r="BJ798" s="1287"/>
      <c r="BK798" s="1287"/>
      <c r="BL798" s="1287"/>
      <c r="BM798" s="1287"/>
      <c r="BN798" s="1287"/>
      <c r="BO798" s="1287"/>
      <c r="BP798" s="1287"/>
      <c r="BQ798" s="1287"/>
      <c r="BR798" s="1287"/>
      <c r="BS798" s="1287"/>
      <c r="BT798" s="1287"/>
      <c r="BU798" s="1287"/>
      <c r="BV798" s="1287"/>
      <c r="BW798" s="1287"/>
      <c r="BX798" s="1287"/>
      <c r="BY798" s="1287"/>
    </row>
    <row r="799" spans="1:77" s="1288" customFormat="1" hidden="1">
      <c r="A799" s="1380"/>
      <c r="B799" s="1283"/>
      <c r="C799" s="1335" t="s">
        <v>491</v>
      </c>
      <c r="D799" s="1264"/>
      <c r="E799" s="1264"/>
      <c r="F799" s="1264"/>
      <c r="G799" s="1264"/>
      <c r="H799" s="1291" t="s">
        <v>1193</v>
      </c>
      <c r="I799" s="1264"/>
      <c r="J799" s="1264"/>
      <c r="K799" s="1264"/>
      <c r="L799" s="1337"/>
      <c r="M799" s="1337" t="s">
        <v>713</v>
      </c>
      <c r="N799" s="1264"/>
      <c r="O799" s="1264"/>
      <c r="P799" s="1264"/>
      <c r="Q799" s="1264"/>
      <c r="R799" s="1353" t="s">
        <v>1693</v>
      </c>
      <c r="S799" s="1353">
        <v>0</v>
      </c>
      <c r="T799" s="1308" t="s">
        <v>238</v>
      </c>
      <c r="U799" s="1353" t="s">
        <v>1655</v>
      </c>
      <c r="V799" s="1342"/>
      <c r="W799" s="1336">
        <v>0</v>
      </c>
      <c r="X799" s="1336">
        <v>0</v>
      </c>
      <c r="Y799" s="1336">
        <v>0</v>
      </c>
      <c r="Z799" s="1264"/>
      <c r="AA799" s="1264"/>
      <c r="AB799" s="1264"/>
      <c r="AC799" s="1264"/>
      <c r="AD799" s="1264"/>
      <c r="AE799" s="1264"/>
      <c r="AF799" s="1264"/>
      <c r="AG799" s="1264"/>
      <c r="AH799" s="1264"/>
      <c r="AI799" s="1264"/>
      <c r="AJ799" s="1264"/>
      <c r="AK799" s="1264"/>
      <c r="AL799" s="1264"/>
      <c r="AM799" s="1264"/>
      <c r="AN799" s="1264"/>
      <c r="AO799" s="1264"/>
      <c r="AP799" s="1264"/>
      <c r="AQ799" s="1337" t="s">
        <v>204</v>
      </c>
      <c r="AR799" s="1337">
        <v>2007</v>
      </c>
      <c r="AS799" s="1264"/>
      <c r="AT799" s="1264"/>
      <c r="AU799" s="1264"/>
      <c r="AV799" s="1338">
        <v>260401418.89211667</v>
      </c>
      <c r="AW799" s="1291" t="s">
        <v>123</v>
      </c>
      <c r="AX799" s="1291"/>
      <c r="AY799" s="1291" t="s">
        <v>1617</v>
      </c>
      <c r="AZ799" s="1291" t="s">
        <v>1193</v>
      </c>
      <c r="BA799" s="1392"/>
      <c r="BB799" s="1375"/>
      <c r="BC799" s="1291"/>
      <c r="BD799" s="1291"/>
      <c r="BE799" s="1287"/>
      <c r="BF799" s="1287"/>
      <c r="BG799" s="1287"/>
      <c r="BH799" s="1287"/>
      <c r="BI799" s="1287"/>
      <c r="BJ799" s="1287"/>
      <c r="BK799" s="1287"/>
      <c r="BL799" s="1287"/>
      <c r="BM799" s="1287"/>
      <c r="BN799" s="1287"/>
      <c r="BO799" s="1287"/>
      <c r="BP799" s="1287"/>
      <c r="BQ799" s="1287"/>
      <c r="BR799" s="1287"/>
      <c r="BS799" s="1287"/>
      <c r="BT799" s="1287"/>
      <c r="BU799" s="1287"/>
      <c r="BV799" s="1287"/>
      <c r="BW799" s="1287"/>
      <c r="BX799" s="1287"/>
      <c r="BY799" s="1287"/>
    </row>
    <row r="800" spans="1:77" s="1288" customFormat="1" ht="45" hidden="1">
      <c r="A800" s="1380"/>
      <c r="B800" s="1283"/>
      <c r="C800" s="1335" t="s">
        <v>492</v>
      </c>
      <c r="D800" s="1264"/>
      <c r="E800" s="1264"/>
      <c r="F800" s="1264"/>
      <c r="G800" s="1264"/>
      <c r="H800" s="1291" t="s">
        <v>1193</v>
      </c>
      <c r="I800" s="1264"/>
      <c r="J800" s="1264"/>
      <c r="K800" s="1264"/>
      <c r="L800" s="1337"/>
      <c r="M800" s="1400" t="s">
        <v>713</v>
      </c>
      <c r="N800" s="1264"/>
      <c r="O800" s="1264"/>
      <c r="P800" s="1264"/>
      <c r="Q800" s="1264"/>
      <c r="R800" s="1353" t="s">
        <v>1694</v>
      </c>
      <c r="S800" s="1353">
        <v>0</v>
      </c>
      <c r="T800" s="1308" t="s">
        <v>1581</v>
      </c>
      <c r="U800" s="1353" t="s">
        <v>1654</v>
      </c>
      <c r="V800" s="1342"/>
      <c r="W800" s="1336">
        <v>0</v>
      </c>
      <c r="X800" s="1336">
        <v>0</v>
      </c>
      <c r="Y800" s="1336">
        <v>0</v>
      </c>
      <c r="Z800" s="1264"/>
      <c r="AA800" s="1264"/>
      <c r="AB800" s="1264"/>
      <c r="AC800" s="1264"/>
      <c r="AD800" s="1264"/>
      <c r="AE800" s="1264"/>
      <c r="AF800" s="1264"/>
      <c r="AG800" s="1264"/>
      <c r="AH800" s="1264"/>
      <c r="AI800" s="1264"/>
      <c r="AJ800" s="1264"/>
      <c r="AK800" s="1264"/>
      <c r="AL800" s="1264"/>
      <c r="AM800" s="1264"/>
      <c r="AN800" s="1264"/>
      <c r="AO800" s="1264"/>
      <c r="AP800" s="1264"/>
      <c r="AQ800" s="1337" t="s">
        <v>204</v>
      </c>
      <c r="AR800" s="1337">
        <v>2007</v>
      </c>
      <c r="AS800" s="1264"/>
      <c r="AT800" s="1264"/>
      <c r="AU800" s="1264"/>
      <c r="AV800" s="1338">
        <v>11245436.038465731</v>
      </c>
      <c r="AW800" s="1291" t="s">
        <v>123</v>
      </c>
      <c r="AX800" s="1291"/>
      <c r="AY800" s="1291" t="s">
        <v>1618</v>
      </c>
      <c r="AZ800" s="1291" t="s">
        <v>1193</v>
      </c>
      <c r="BA800" s="1392"/>
      <c r="BB800" s="1375"/>
      <c r="BC800" s="1291"/>
      <c r="BD800" s="1291"/>
      <c r="BE800" s="1287"/>
      <c r="BF800" s="1287"/>
      <c r="BG800" s="1287"/>
      <c r="BH800" s="1287"/>
      <c r="BI800" s="1287"/>
      <c r="BJ800" s="1287"/>
      <c r="BK800" s="1287"/>
      <c r="BL800" s="1287"/>
      <c r="BM800" s="1287"/>
      <c r="BN800" s="1287"/>
      <c r="BO800" s="1287"/>
      <c r="BP800" s="1287"/>
      <c r="BQ800" s="1287"/>
      <c r="BR800" s="1287"/>
      <c r="BS800" s="1287"/>
      <c r="BT800" s="1287"/>
      <c r="BU800" s="1287"/>
      <c r="BV800" s="1287"/>
      <c r="BW800" s="1287"/>
      <c r="BX800" s="1287"/>
      <c r="BY800" s="1287"/>
    </row>
    <row r="801" spans="1:77" s="1288" customFormat="1" ht="45" hidden="1">
      <c r="A801" s="1380"/>
      <c r="B801" s="1283"/>
      <c r="C801" s="1335" t="s">
        <v>493</v>
      </c>
      <c r="D801" s="1264"/>
      <c r="E801" s="1264"/>
      <c r="F801" s="1264"/>
      <c r="G801" s="1264"/>
      <c r="H801" s="1291" t="s">
        <v>1193</v>
      </c>
      <c r="I801" s="1264"/>
      <c r="J801" s="1264"/>
      <c r="K801" s="1264"/>
      <c r="L801" s="1337"/>
      <c r="M801" s="1400" t="s">
        <v>713</v>
      </c>
      <c r="N801" s="1264"/>
      <c r="O801" s="1264"/>
      <c r="P801" s="1264"/>
      <c r="Q801" s="1264"/>
      <c r="R801" s="1353" t="s">
        <v>1694</v>
      </c>
      <c r="S801" s="1353">
        <v>0</v>
      </c>
      <c r="T801" s="1308" t="s">
        <v>1581</v>
      </c>
      <c r="U801" s="1353" t="s">
        <v>1654</v>
      </c>
      <c r="V801" s="1342" t="s">
        <v>885</v>
      </c>
      <c r="W801" s="1336">
        <v>0</v>
      </c>
      <c r="X801" s="1336">
        <v>0</v>
      </c>
      <c r="Y801" s="1336">
        <v>0</v>
      </c>
      <c r="Z801" s="1264"/>
      <c r="AA801" s="1264"/>
      <c r="AB801" s="1264"/>
      <c r="AC801" s="1264"/>
      <c r="AD801" s="1264"/>
      <c r="AE801" s="1264"/>
      <c r="AF801" s="1264"/>
      <c r="AG801" s="1264"/>
      <c r="AH801" s="1264"/>
      <c r="AI801" s="1264"/>
      <c r="AJ801" s="1264"/>
      <c r="AK801" s="1264"/>
      <c r="AL801" s="1264"/>
      <c r="AM801" s="1264"/>
      <c r="AN801" s="1264"/>
      <c r="AO801" s="1264"/>
      <c r="AP801" s="1264"/>
      <c r="AQ801" s="1337" t="s">
        <v>204</v>
      </c>
      <c r="AR801" s="1337">
        <v>2007</v>
      </c>
      <c r="AS801" s="1264"/>
      <c r="AT801" s="1264"/>
      <c r="AU801" s="1264"/>
      <c r="AV801" s="1338">
        <v>8422113.9117457047</v>
      </c>
      <c r="AW801" s="1291" t="s">
        <v>123</v>
      </c>
      <c r="AX801" s="1291"/>
      <c r="AY801" s="1291" t="s">
        <v>1618</v>
      </c>
      <c r="AZ801" s="1291" t="s">
        <v>1193</v>
      </c>
      <c r="BA801" s="1392"/>
      <c r="BB801" s="1375"/>
      <c r="BC801" s="1291"/>
      <c r="BD801" s="1291"/>
      <c r="BE801" s="1287"/>
      <c r="BF801" s="1287"/>
      <c r="BG801" s="1287"/>
      <c r="BH801" s="1287"/>
      <c r="BI801" s="1287"/>
      <c r="BJ801" s="1287"/>
      <c r="BK801" s="1287"/>
      <c r="BL801" s="1287"/>
      <c r="BM801" s="1287"/>
      <c r="BN801" s="1287"/>
      <c r="BO801" s="1287"/>
      <c r="BP801" s="1287"/>
      <c r="BQ801" s="1287"/>
      <c r="BR801" s="1287"/>
      <c r="BS801" s="1287"/>
      <c r="BT801" s="1287"/>
      <c r="BU801" s="1287"/>
      <c r="BV801" s="1287"/>
      <c r="BW801" s="1287"/>
      <c r="BX801" s="1287"/>
      <c r="BY801" s="1287"/>
    </row>
    <row r="802" spans="1:77" s="1288" customFormat="1" ht="45" hidden="1">
      <c r="A802" s="1380"/>
      <c r="B802" s="1283"/>
      <c r="C802" s="1335" t="s">
        <v>494</v>
      </c>
      <c r="D802" s="1264"/>
      <c r="E802" s="1264"/>
      <c r="F802" s="1264"/>
      <c r="G802" s="1264"/>
      <c r="H802" s="1291" t="s">
        <v>1193</v>
      </c>
      <c r="I802" s="1264"/>
      <c r="J802" s="1264"/>
      <c r="K802" s="1264"/>
      <c r="L802" s="1337"/>
      <c r="M802" s="1400" t="s">
        <v>713</v>
      </c>
      <c r="N802" s="1264"/>
      <c r="O802" s="1264"/>
      <c r="P802" s="1264"/>
      <c r="Q802" s="1264"/>
      <c r="R802" s="1353" t="s">
        <v>1694</v>
      </c>
      <c r="S802" s="1353">
        <v>0</v>
      </c>
      <c r="T802" s="1308" t="s">
        <v>1581</v>
      </c>
      <c r="U802" s="1353" t="s">
        <v>1654</v>
      </c>
      <c r="V802" s="1342" t="s">
        <v>886</v>
      </c>
      <c r="W802" s="1336">
        <v>0</v>
      </c>
      <c r="X802" s="1336">
        <v>0</v>
      </c>
      <c r="Y802" s="1336">
        <v>0</v>
      </c>
      <c r="Z802" s="1264"/>
      <c r="AA802" s="1264"/>
      <c r="AB802" s="1264"/>
      <c r="AC802" s="1264"/>
      <c r="AD802" s="1264"/>
      <c r="AE802" s="1264"/>
      <c r="AF802" s="1264"/>
      <c r="AG802" s="1264"/>
      <c r="AH802" s="1264"/>
      <c r="AI802" s="1264"/>
      <c r="AJ802" s="1264"/>
      <c r="AK802" s="1264"/>
      <c r="AL802" s="1264"/>
      <c r="AM802" s="1264"/>
      <c r="AN802" s="1264"/>
      <c r="AO802" s="1264"/>
      <c r="AP802" s="1264"/>
      <c r="AQ802" s="1337" t="s">
        <v>204</v>
      </c>
      <c r="AR802" s="1337">
        <v>2007</v>
      </c>
      <c r="AS802" s="1264"/>
      <c r="AT802" s="1264"/>
      <c r="AU802" s="1264"/>
      <c r="AV802" s="1338">
        <v>10288377.840087598</v>
      </c>
      <c r="AW802" s="1291" t="s">
        <v>123</v>
      </c>
      <c r="AX802" s="1291"/>
      <c r="AY802" s="1291" t="s">
        <v>1618</v>
      </c>
      <c r="AZ802" s="1291" t="s">
        <v>1193</v>
      </c>
      <c r="BA802" s="1392"/>
      <c r="BB802" s="1375"/>
      <c r="BC802" s="1291"/>
      <c r="BD802" s="1291"/>
      <c r="BE802" s="1287"/>
      <c r="BF802" s="1287"/>
      <c r="BG802" s="1287"/>
      <c r="BH802" s="1287"/>
      <c r="BI802" s="1287"/>
      <c r="BJ802" s="1287"/>
      <c r="BK802" s="1287"/>
      <c r="BL802" s="1287"/>
      <c r="BM802" s="1287"/>
      <c r="BN802" s="1287"/>
      <c r="BO802" s="1287"/>
      <c r="BP802" s="1287"/>
      <c r="BQ802" s="1287"/>
      <c r="BR802" s="1287"/>
      <c r="BS802" s="1287"/>
      <c r="BT802" s="1287"/>
      <c r="BU802" s="1287"/>
      <c r="BV802" s="1287"/>
      <c r="BW802" s="1287"/>
      <c r="BX802" s="1287"/>
      <c r="BY802" s="1287"/>
    </row>
    <row r="803" spans="1:77" s="1288" customFormat="1" ht="30" hidden="1">
      <c r="A803" s="1380"/>
      <c r="B803" s="1283"/>
      <c r="C803" s="1335" t="s">
        <v>495</v>
      </c>
      <c r="D803" s="1264"/>
      <c r="E803" s="1264"/>
      <c r="F803" s="1264"/>
      <c r="G803" s="1264"/>
      <c r="H803" s="1291" t="s">
        <v>1193</v>
      </c>
      <c r="I803" s="1264"/>
      <c r="J803" s="1264"/>
      <c r="K803" s="1264"/>
      <c r="L803" s="1337"/>
      <c r="M803" s="1400" t="s">
        <v>713</v>
      </c>
      <c r="N803" s="1264"/>
      <c r="O803" s="1264"/>
      <c r="P803" s="1264"/>
      <c r="Q803" s="1264"/>
      <c r="R803" s="1353" t="s">
        <v>829</v>
      </c>
      <c r="S803" s="1353">
        <v>0</v>
      </c>
      <c r="T803" s="1308" t="s">
        <v>1581</v>
      </c>
      <c r="U803" s="1353" t="s">
        <v>1695</v>
      </c>
      <c r="V803" s="1342" t="s">
        <v>887</v>
      </c>
      <c r="W803" s="1336">
        <v>0</v>
      </c>
      <c r="X803" s="1336">
        <v>0</v>
      </c>
      <c r="Y803" s="1336">
        <v>0</v>
      </c>
      <c r="Z803" s="1264"/>
      <c r="AA803" s="1264"/>
      <c r="AB803" s="1264"/>
      <c r="AC803" s="1264"/>
      <c r="AD803" s="1264"/>
      <c r="AE803" s="1264"/>
      <c r="AF803" s="1264"/>
      <c r="AG803" s="1264"/>
      <c r="AH803" s="1264"/>
      <c r="AI803" s="1264"/>
      <c r="AJ803" s="1264"/>
      <c r="AK803" s="1264"/>
      <c r="AL803" s="1264"/>
      <c r="AM803" s="1264"/>
      <c r="AN803" s="1264"/>
      <c r="AO803" s="1264"/>
      <c r="AP803" s="1264"/>
      <c r="AQ803" s="1337" t="s">
        <v>204</v>
      </c>
      <c r="AR803" s="1337">
        <v>2007</v>
      </c>
      <c r="AS803" s="1264"/>
      <c r="AT803" s="1264"/>
      <c r="AU803" s="1264"/>
      <c r="AV803" s="1338">
        <v>61694378.241095468</v>
      </c>
      <c r="AW803" s="1291" t="s">
        <v>123</v>
      </c>
      <c r="AX803" s="1291"/>
      <c r="AY803" s="1291" t="s">
        <v>1618</v>
      </c>
      <c r="AZ803" s="1291" t="s">
        <v>1193</v>
      </c>
      <c r="BA803" s="1392"/>
      <c r="BB803" s="1375"/>
      <c r="BC803" s="1291"/>
      <c r="BD803" s="1291"/>
      <c r="BE803" s="1287"/>
      <c r="BF803" s="1287"/>
      <c r="BG803" s="1287"/>
      <c r="BH803" s="1287"/>
      <c r="BI803" s="1287"/>
      <c r="BJ803" s="1287"/>
      <c r="BK803" s="1287"/>
      <c r="BL803" s="1287"/>
      <c r="BM803" s="1287"/>
      <c r="BN803" s="1287"/>
      <c r="BO803" s="1287"/>
      <c r="BP803" s="1287"/>
      <c r="BQ803" s="1287"/>
      <c r="BR803" s="1287"/>
      <c r="BS803" s="1287"/>
      <c r="BT803" s="1287"/>
      <c r="BU803" s="1287"/>
      <c r="BV803" s="1287"/>
      <c r="BW803" s="1287"/>
      <c r="BX803" s="1287"/>
      <c r="BY803" s="1287"/>
    </row>
    <row r="804" spans="1:77" s="1288" customFormat="1" ht="30" hidden="1">
      <c r="A804" s="1380"/>
      <c r="B804" s="1283"/>
      <c r="C804" s="1335" t="s">
        <v>496</v>
      </c>
      <c r="D804" s="1264"/>
      <c r="E804" s="1264"/>
      <c r="F804" s="1264"/>
      <c r="G804" s="1264"/>
      <c r="H804" s="1291" t="s">
        <v>1193</v>
      </c>
      <c r="I804" s="1264"/>
      <c r="J804" s="1264"/>
      <c r="K804" s="1264"/>
      <c r="L804" s="1337"/>
      <c r="M804" s="1400" t="s">
        <v>713</v>
      </c>
      <c r="N804" s="1264"/>
      <c r="O804" s="1264"/>
      <c r="P804" s="1264"/>
      <c r="Q804" s="1264"/>
      <c r="R804" s="1353" t="s">
        <v>830</v>
      </c>
      <c r="S804" s="1353">
        <v>0</v>
      </c>
      <c r="T804" s="1308" t="s">
        <v>1581</v>
      </c>
      <c r="U804" s="1353" t="s">
        <v>1695</v>
      </c>
      <c r="V804" s="1342" t="s">
        <v>887</v>
      </c>
      <c r="W804" s="1336">
        <v>0</v>
      </c>
      <c r="X804" s="1336">
        <v>0</v>
      </c>
      <c r="Y804" s="1336">
        <v>0</v>
      </c>
      <c r="Z804" s="1264"/>
      <c r="AA804" s="1264"/>
      <c r="AB804" s="1264"/>
      <c r="AC804" s="1264"/>
      <c r="AD804" s="1264"/>
      <c r="AE804" s="1264"/>
      <c r="AF804" s="1264"/>
      <c r="AG804" s="1264"/>
      <c r="AH804" s="1264"/>
      <c r="AI804" s="1264"/>
      <c r="AJ804" s="1264"/>
      <c r="AK804" s="1264"/>
      <c r="AL804" s="1264"/>
      <c r="AM804" s="1264"/>
      <c r="AN804" s="1264"/>
      <c r="AO804" s="1264"/>
      <c r="AP804" s="1264"/>
      <c r="AQ804" s="1337" t="s">
        <v>204</v>
      </c>
      <c r="AR804" s="1337">
        <v>2007</v>
      </c>
      <c r="AS804" s="1264"/>
      <c r="AT804" s="1264"/>
      <c r="AU804" s="1264"/>
      <c r="AV804" s="1338">
        <v>49527773.907443047</v>
      </c>
      <c r="AW804" s="1291" t="s">
        <v>123</v>
      </c>
      <c r="AX804" s="1291"/>
      <c r="AY804" s="1291" t="s">
        <v>1618</v>
      </c>
      <c r="AZ804" s="1291" t="s">
        <v>1193</v>
      </c>
      <c r="BA804" s="1392"/>
      <c r="BB804" s="1375"/>
      <c r="BC804" s="1291"/>
      <c r="BD804" s="1291"/>
      <c r="BE804" s="1287"/>
      <c r="BF804" s="1287"/>
      <c r="BG804" s="1287"/>
      <c r="BH804" s="1287"/>
      <c r="BI804" s="1287"/>
      <c r="BJ804" s="1287"/>
      <c r="BK804" s="1287"/>
      <c r="BL804" s="1287"/>
      <c r="BM804" s="1287"/>
      <c r="BN804" s="1287"/>
      <c r="BO804" s="1287"/>
      <c r="BP804" s="1287"/>
      <c r="BQ804" s="1287"/>
      <c r="BR804" s="1287"/>
      <c r="BS804" s="1287"/>
      <c r="BT804" s="1287"/>
      <c r="BU804" s="1287"/>
      <c r="BV804" s="1287"/>
      <c r="BW804" s="1287"/>
      <c r="BX804" s="1287"/>
      <c r="BY804" s="1287"/>
    </row>
    <row r="805" spans="1:77" s="1288" customFormat="1" ht="45" hidden="1">
      <c r="A805" s="1380"/>
      <c r="B805" s="1283"/>
      <c r="C805" s="1335" t="s">
        <v>497</v>
      </c>
      <c r="D805" s="1264"/>
      <c r="E805" s="1264"/>
      <c r="F805" s="1264"/>
      <c r="G805" s="1264"/>
      <c r="H805" s="1291" t="s">
        <v>1193</v>
      </c>
      <c r="I805" s="1264"/>
      <c r="J805" s="1264"/>
      <c r="K805" s="1264"/>
      <c r="L805" s="1337"/>
      <c r="M805" s="1400" t="s">
        <v>712</v>
      </c>
      <c r="N805" s="1264"/>
      <c r="O805" s="1264"/>
      <c r="P805" s="1264"/>
      <c r="Q805" s="1264"/>
      <c r="R805" s="1353" t="s">
        <v>1694</v>
      </c>
      <c r="S805" s="1353">
        <v>0</v>
      </c>
      <c r="T805" s="1308" t="s">
        <v>1581</v>
      </c>
      <c r="U805" s="1353" t="s">
        <v>1654</v>
      </c>
      <c r="V805" s="1342" t="s">
        <v>888</v>
      </c>
      <c r="W805" s="1336">
        <v>0</v>
      </c>
      <c r="X805" s="1336">
        <v>0</v>
      </c>
      <c r="Y805" s="1336">
        <v>0</v>
      </c>
      <c r="Z805" s="1264"/>
      <c r="AA805" s="1264"/>
      <c r="AB805" s="1264"/>
      <c r="AC805" s="1264"/>
      <c r="AD805" s="1264"/>
      <c r="AE805" s="1264"/>
      <c r="AF805" s="1264"/>
      <c r="AG805" s="1264"/>
      <c r="AH805" s="1264"/>
      <c r="AI805" s="1264"/>
      <c r="AJ805" s="1264"/>
      <c r="AK805" s="1264"/>
      <c r="AL805" s="1264"/>
      <c r="AM805" s="1264"/>
      <c r="AN805" s="1264"/>
      <c r="AO805" s="1264"/>
      <c r="AP805" s="1264"/>
      <c r="AQ805" s="1337" t="s">
        <v>204</v>
      </c>
      <c r="AR805" s="1337">
        <v>2007</v>
      </c>
      <c r="AS805" s="1264"/>
      <c r="AT805" s="1264"/>
      <c r="AU805" s="1264"/>
      <c r="AV805" s="1338">
        <v>32779252.124541711</v>
      </c>
      <c r="AW805" s="1291" t="s">
        <v>123</v>
      </c>
      <c r="AX805" s="1291"/>
      <c r="AY805" s="1291" t="s">
        <v>1618</v>
      </c>
      <c r="AZ805" s="1291" t="s">
        <v>1193</v>
      </c>
      <c r="BA805" s="1392"/>
      <c r="BB805" s="1375"/>
      <c r="BC805" s="1291"/>
      <c r="BD805" s="1291"/>
      <c r="BE805" s="1287"/>
      <c r="BF805" s="1287"/>
      <c r="BG805" s="1287"/>
      <c r="BH805" s="1287"/>
      <c r="BI805" s="1287"/>
      <c r="BJ805" s="1287"/>
      <c r="BK805" s="1287"/>
      <c r="BL805" s="1287"/>
      <c r="BM805" s="1287"/>
      <c r="BN805" s="1287"/>
      <c r="BO805" s="1287"/>
      <c r="BP805" s="1287"/>
      <c r="BQ805" s="1287"/>
      <c r="BR805" s="1287"/>
      <c r="BS805" s="1287"/>
      <c r="BT805" s="1287"/>
      <c r="BU805" s="1287"/>
      <c r="BV805" s="1287"/>
      <c r="BW805" s="1287"/>
      <c r="BX805" s="1287"/>
      <c r="BY805" s="1287"/>
    </row>
    <row r="806" spans="1:77" s="1288" customFormat="1" ht="45" hidden="1">
      <c r="A806" s="1380"/>
      <c r="B806" s="1283"/>
      <c r="C806" s="1335" t="s">
        <v>498</v>
      </c>
      <c r="D806" s="1264"/>
      <c r="E806" s="1264"/>
      <c r="F806" s="1264"/>
      <c r="G806" s="1264"/>
      <c r="H806" s="1291" t="s">
        <v>1193</v>
      </c>
      <c r="I806" s="1264"/>
      <c r="J806" s="1264"/>
      <c r="K806" s="1264"/>
      <c r="L806" s="1337"/>
      <c r="M806" s="1400" t="s">
        <v>712</v>
      </c>
      <c r="N806" s="1264"/>
      <c r="O806" s="1264"/>
      <c r="P806" s="1264"/>
      <c r="Q806" s="1264"/>
      <c r="R806" s="1353" t="s">
        <v>1694</v>
      </c>
      <c r="S806" s="1353">
        <v>0</v>
      </c>
      <c r="T806" s="1308" t="s">
        <v>1581</v>
      </c>
      <c r="U806" s="1353" t="s">
        <v>1654</v>
      </c>
      <c r="V806" s="1342" t="s">
        <v>889</v>
      </c>
      <c r="W806" s="1336">
        <v>0</v>
      </c>
      <c r="X806" s="1336">
        <v>0</v>
      </c>
      <c r="Y806" s="1336">
        <v>0</v>
      </c>
      <c r="Z806" s="1264"/>
      <c r="AA806" s="1264"/>
      <c r="AB806" s="1264"/>
      <c r="AC806" s="1264"/>
      <c r="AD806" s="1264"/>
      <c r="AE806" s="1264"/>
      <c r="AF806" s="1264"/>
      <c r="AG806" s="1264"/>
      <c r="AH806" s="1264"/>
      <c r="AI806" s="1264"/>
      <c r="AJ806" s="1264"/>
      <c r="AK806" s="1264"/>
      <c r="AL806" s="1264"/>
      <c r="AM806" s="1264"/>
      <c r="AN806" s="1264"/>
      <c r="AO806" s="1264"/>
      <c r="AP806" s="1264"/>
      <c r="AQ806" s="1337" t="s">
        <v>204</v>
      </c>
      <c r="AR806" s="1337">
        <v>2007</v>
      </c>
      <c r="AS806" s="1264"/>
      <c r="AT806" s="1264"/>
      <c r="AU806" s="1264"/>
      <c r="AV806" s="1338">
        <v>22251607.527336933</v>
      </c>
      <c r="AW806" s="1291" t="s">
        <v>123</v>
      </c>
      <c r="AX806" s="1291"/>
      <c r="AY806" s="1291" t="s">
        <v>1618</v>
      </c>
      <c r="AZ806" s="1291" t="s">
        <v>1193</v>
      </c>
      <c r="BA806" s="1392"/>
      <c r="BB806" s="1375"/>
      <c r="BC806" s="1291"/>
      <c r="BD806" s="1291"/>
      <c r="BE806" s="1287"/>
      <c r="BF806" s="1287"/>
      <c r="BG806" s="1287"/>
      <c r="BH806" s="1287"/>
      <c r="BI806" s="1287"/>
      <c r="BJ806" s="1287"/>
      <c r="BK806" s="1287"/>
      <c r="BL806" s="1287"/>
      <c r="BM806" s="1287"/>
      <c r="BN806" s="1287"/>
      <c r="BO806" s="1287"/>
      <c r="BP806" s="1287"/>
      <c r="BQ806" s="1287"/>
      <c r="BR806" s="1287"/>
      <c r="BS806" s="1287"/>
      <c r="BT806" s="1287"/>
      <c r="BU806" s="1287"/>
      <c r="BV806" s="1287"/>
      <c r="BW806" s="1287"/>
      <c r="BX806" s="1287"/>
      <c r="BY806" s="1287"/>
    </row>
    <row r="807" spans="1:77" s="1288" customFormat="1" hidden="1">
      <c r="A807" s="1380"/>
      <c r="B807" s="1283"/>
      <c r="C807" s="1335" t="s">
        <v>499</v>
      </c>
      <c r="D807" s="1264"/>
      <c r="E807" s="1264"/>
      <c r="F807" s="1264"/>
      <c r="G807" s="1264"/>
      <c r="H807" s="1291" t="s">
        <v>1193</v>
      </c>
      <c r="I807" s="1264"/>
      <c r="J807" s="1264"/>
      <c r="K807" s="1264"/>
      <c r="L807" s="1337"/>
      <c r="M807" s="1400" t="s">
        <v>713</v>
      </c>
      <c r="N807" s="1308"/>
      <c r="O807" s="1308"/>
      <c r="P807" s="1308"/>
      <c r="Q807" s="1308"/>
      <c r="R807" s="1353" t="s">
        <v>1696</v>
      </c>
      <c r="S807" s="1353">
        <v>0</v>
      </c>
      <c r="T807" s="1308" t="s">
        <v>225</v>
      </c>
      <c r="U807" s="1353"/>
      <c r="V807" s="1342"/>
      <c r="W807" s="1336">
        <v>0</v>
      </c>
      <c r="X807" s="1336">
        <v>0</v>
      </c>
      <c r="Y807" s="1336">
        <v>0</v>
      </c>
      <c r="Z807" s="1264"/>
      <c r="AA807" s="1264"/>
      <c r="AB807" s="1264"/>
      <c r="AC807" s="1264"/>
      <c r="AD807" s="1264"/>
      <c r="AE807" s="1264"/>
      <c r="AF807" s="1264"/>
      <c r="AG807" s="1264"/>
      <c r="AH807" s="1264"/>
      <c r="AI807" s="1264"/>
      <c r="AJ807" s="1264"/>
      <c r="AK807" s="1264"/>
      <c r="AL807" s="1264"/>
      <c r="AM807" s="1264"/>
      <c r="AN807" s="1264"/>
      <c r="AO807" s="1264"/>
      <c r="AP807" s="1264"/>
      <c r="AQ807" s="1337" t="s">
        <v>204</v>
      </c>
      <c r="AR807" s="1337">
        <v>2007</v>
      </c>
      <c r="AS807" s="1264"/>
      <c r="AT807" s="1264"/>
      <c r="AU807" s="1264"/>
      <c r="AV807" s="1338">
        <v>20337492.234341986</v>
      </c>
      <c r="AW807" s="1291" t="s">
        <v>123</v>
      </c>
      <c r="AX807" s="1291"/>
      <c r="AY807" s="1291" t="s">
        <v>1618</v>
      </c>
      <c r="AZ807" s="1291" t="s">
        <v>1193</v>
      </c>
      <c r="BA807" s="1392"/>
      <c r="BB807" s="1375"/>
      <c r="BC807" s="1291"/>
      <c r="BD807" s="1291"/>
      <c r="BE807" s="1287"/>
      <c r="BF807" s="1287"/>
      <c r="BG807" s="1287"/>
      <c r="BH807" s="1287"/>
      <c r="BI807" s="1287"/>
      <c r="BJ807" s="1287"/>
      <c r="BK807" s="1287"/>
      <c r="BL807" s="1287"/>
      <c r="BM807" s="1287"/>
      <c r="BN807" s="1287"/>
      <c r="BO807" s="1287"/>
      <c r="BP807" s="1287"/>
      <c r="BQ807" s="1287"/>
      <c r="BR807" s="1287"/>
      <c r="BS807" s="1287"/>
      <c r="BT807" s="1287"/>
      <c r="BU807" s="1287"/>
      <c r="BV807" s="1287"/>
      <c r="BW807" s="1287"/>
      <c r="BX807" s="1287"/>
      <c r="BY807" s="1287"/>
    </row>
    <row r="808" spans="1:77" s="1288" customFormat="1" ht="30" hidden="1">
      <c r="A808" s="1380"/>
      <c r="B808" s="1283"/>
      <c r="C808" s="1335" t="s">
        <v>500</v>
      </c>
      <c r="D808" s="1264"/>
      <c r="E808" s="1264"/>
      <c r="F808" s="1264"/>
      <c r="G808" s="1264"/>
      <c r="H808" s="1291" t="s">
        <v>1193</v>
      </c>
      <c r="I808" s="1264"/>
      <c r="J808" s="1264"/>
      <c r="K808" s="1264"/>
      <c r="L808" s="1337"/>
      <c r="M808" s="1400" t="s">
        <v>713</v>
      </c>
      <c r="N808" s="1308"/>
      <c r="O808" s="1308"/>
      <c r="P808" s="1308"/>
      <c r="Q808" s="1308"/>
      <c r="R808" s="1353" t="s">
        <v>1697</v>
      </c>
      <c r="S808" s="1353">
        <v>0</v>
      </c>
      <c r="T808" s="1308" t="s">
        <v>1581</v>
      </c>
      <c r="U808" s="1353" t="s">
        <v>1698</v>
      </c>
      <c r="V808" s="1342"/>
      <c r="W808" s="1336">
        <v>0</v>
      </c>
      <c r="X808" s="1336">
        <v>0</v>
      </c>
      <c r="Y808" s="1336">
        <v>0</v>
      </c>
      <c r="Z808" s="1264"/>
      <c r="AA808" s="1264"/>
      <c r="AB808" s="1264"/>
      <c r="AC808" s="1264"/>
      <c r="AD808" s="1264"/>
      <c r="AE808" s="1264"/>
      <c r="AF808" s="1264"/>
      <c r="AG808" s="1264"/>
      <c r="AH808" s="1264"/>
      <c r="AI808" s="1264"/>
      <c r="AJ808" s="1264"/>
      <c r="AK808" s="1264"/>
      <c r="AL808" s="1264"/>
      <c r="AM808" s="1264"/>
      <c r="AN808" s="1264"/>
      <c r="AO808" s="1264"/>
      <c r="AP808" s="1264"/>
      <c r="AQ808" s="1337" t="s">
        <v>204</v>
      </c>
      <c r="AR808" s="1337">
        <v>2007</v>
      </c>
      <c r="AS808" s="1264"/>
      <c r="AT808" s="1264"/>
      <c r="AU808" s="1264"/>
      <c r="AV808" s="1338">
        <v>1428313514.8610885</v>
      </c>
      <c r="AW808" s="1291" t="s">
        <v>123</v>
      </c>
      <c r="AX808" s="1291"/>
      <c r="AY808" s="1291" t="s">
        <v>1618</v>
      </c>
      <c r="AZ808" s="1291" t="s">
        <v>1193</v>
      </c>
      <c r="BA808" s="1392"/>
      <c r="BB808" s="1375"/>
      <c r="BC808" s="1291"/>
      <c r="BD808" s="1291"/>
      <c r="BE808" s="1287"/>
      <c r="BF808" s="1287"/>
      <c r="BG808" s="1287"/>
      <c r="BH808" s="1287"/>
      <c r="BI808" s="1287"/>
      <c r="BJ808" s="1287"/>
      <c r="BK808" s="1287"/>
      <c r="BL808" s="1287"/>
      <c r="BM808" s="1287"/>
      <c r="BN808" s="1287"/>
      <c r="BO808" s="1287"/>
      <c r="BP808" s="1287"/>
      <c r="BQ808" s="1287"/>
      <c r="BR808" s="1287"/>
      <c r="BS808" s="1287"/>
      <c r="BT808" s="1287"/>
      <c r="BU808" s="1287"/>
      <c r="BV808" s="1287"/>
      <c r="BW808" s="1287"/>
      <c r="BX808" s="1287"/>
      <c r="BY808" s="1287"/>
    </row>
    <row r="809" spans="1:77" s="1288" customFormat="1" ht="45" hidden="1">
      <c r="A809" s="1380"/>
      <c r="B809" s="1283"/>
      <c r="C809" s="1335" t="s">
        <v>501</v>
      </c>
      <c r="D809" s="1264"/>
      <c r="E809" s="1264"/>
      <c r="F809" s="1264"/>
      <c r="G809" s="1264"/>
      <c r="H809" s="1291" t="s">
        <v>1193</v>
      </c>
      <c r="I809" s="1264"/>
      <c r="J809" s="1264"/>
      <c r="K809" s="1264"/>
      <c r="L809" s="1337"/>
      <c r="M809" s="1400" t="s">
        <v>717</v>
      </c>
      <c r="N809" s="1308"/>
      <c r="O809" s="1308"/>
      <c r="P809" s="1308"/>
      <c r="Q809" s="1308"/>
      <c r="R809" s="1353" t="s">
        <v>1699</v>
      </c>
      <c r="S809" s="1353">
        <v>0</v>
      </c>
      <c r="T809" s="1308" t="s">
        <v>1588</v>
      </c>
      <c r="U809" s="1353" t="s">
        <v>1654</v>
      </c>
      <c r="V809" s="1342"/>
      <c r="W809" s="1336">
        <v>0</v>
      </c>
      <c r="X809" s="1336">
        <v>0</v>
      </c>
      <c r="Y809" s="1336">
        <v>0</v>
      </c>
      <c r="Z809" s="1264"/>
      <c r="AA809" s="1264"/>
      <c r="AB809" s="1264"/>
      <c r="AC809" s="1264"/>
      <c r="AD809" s="1264"/>
      <c r="AE809" s="1264"/>
      <c r="AF809" s="1264"/>
      <c r="AG809" s="1264"/>
      <c r="AH809" s="1264"/>
      <c r="AI809" s="1264"/>
      <c r="AJ809" s="1264"/>
      <c r="AK809" s="1264"/>
      <c r="AL809" s="1264"/>
      <c r="AM809" s="1264"/>
      <c r="AN809" s="1264"/>
      <c r="AO809" s="1264"/>
      <c r="AP809" s="1264"/>
      <c r="AQ809" s="1337" t="s">
        <v>204</v>
      </c>
      <c r="AR809" s="1337">
        <v>2007</v>
      </c>
      <c r="AS809" s="1264"/>
      <c r="AT809" s="1264"/>
      <c r="AU809" s="1264"/>
      <c r="AV809" s="1338">
        <v>481652898.26085472</v>
      </c>
      <c r="AW809" s="1291" t="s">
        <v>123</v>
      </c>
      <c r="AX809" s="1291"/>
      <c r="AY809" s="1291" t="s">
        <v>1619</v>
      </c>
      <c r="AZ809" s="1291" t="s">
        <v>1193</v>
      </c>
      <c r="BA809" s="1392"/>
      <c r="BB809" s="1375"/>
      <c r="BC809" s="1291"/>
      <c r="BD809" s="1291"/>
      <c r="BE809" s="1287"/>
      <c r="BF809" s="1287"/>
      <c r="BG809" s="1287"/>
      <c r="BH809" s="1287"/>
      <c r="BI809" s="1287"/>
      <c r="BJ809" s="1287"/>
      <c r="BK809" s="1287"/>
      <c r="BL809" s="1287"/>
      <c r="BM809" s="1287"/>
      <c r="BN809" s="1287"/>
      <c r="BO809" s="1287"/>
      <c r="BP809" s="1287"/>
      <c r="BQ809" s="1287"/>
      <c r="BR809" s="1287"/>
      <c r="BS809" s="1287"/>
      <c r="BT809" s="1287"/>
      <c r="BU809" s="1287"/>
      <c r="BV809" s="1287"/>
      <c r="BW809" s="1287"/>
      <c r="BX809" s="1287"/>
      <c r="BY809" s="1287"/>
    </row>
    <row r="810" spans="1:77" s="1288" customFormat="1" ht="45" hidden="1">
      <c r="A810" s="1380"/>
      <c r="B810" s="1283"/>
      <c r="C810" s="1335" t="s">
        <v>502</v>
      </c>
      <c r="D810" s="1264"/>
      <c r="E810" s="1264"/>
      <c r="F810" s="1264"/>
      <c r="G810" s="1264"/>
      <c r="H810" s="1291" t="s">
        <v>1193</v>
      </c>
      <c r="I810" s="1264"/>
      <c r="J810" s="1264"/>
      <c r="K810" s="1264"/>
      <c r="L810" s="1337"/>
      <c r="M810" s="1400" t="s">
        <v>714</v>
      </c>
      <c r="N810" s="1308"/>
      <c r="O810" s="1308"/>
      <c r="P810" s="1308"/>
      <c r="Q810" s="1308"/>
      <c r="R810" s="1353" t="s">
        <v>831</v>
      </c>
      <c r="S810" s="1353">
        <v>0</v>
      </c>
      <c r="T810" s="1308" t="s">
        <v>1588</v>
      </c>
      <c r="U810" s="1353" t="s">
        <v>1654</v>
      </c>
      <c r="V810" s="1342"/>
      <c r="W810" s="1336">
        <v>0</v>
      </c>
      <c r="X810" s="1336">
        <v>0</v>
      </c>
      <c r="Y810" s="1336">
        <v>0</v>
      </c>
      <c r="Z810" s="1264"/>
      <c r="AA810" s="1264"/>
      <c r="AB810" s="1264"/>
      <c r="AC810" s="1264"/>
      <c r="AD810" s="1264"/>
      <c r="AE810" s="1264"/>
      <c r="AF810" s="1264"/>
      <c r="AG810" s="1264"/>
      <c r="AH810" s="1264"/>
      <c r="AI810" s="1264"/>
      <c r="AJ810" s="1264"/>
      <c r="AK810" s="1264"/>
      <c r="AL810" s="1264"/>
      <c r="AM810" s="1264"/>
      <c r="AN810" s="1264"/>
      <c r="AO810" s="1264"/>
      <c r="AP810" s="1264"/>
      <c r="AQ810" s="1337" t="s">
        <v>204</v>
      </c>
      <c r="AR810" s="1337">
        <v>2007</v>
      </c>
      <c r="AS810" s="1264"/>
      <c r="AT810" s="1264"/>
      <c r="AU810" s="1264"/>
      <c r="AV810" s="1338">
        <v>88235333.618734822</v>
      </c>
      <c r="AW810" s="1291" t="s">
        <v>123</v>
      </c>
      <c r="AX810" s="1291"/>
      <c r="AY810" s="1291" t="s">
        <v>1619</v>
      </c>
      <c r="AZ810" s="1291" t="s">
        <v>1193</v>
      </c>
      <c r="BA810" s="1392"/>
      <c r="BB810" s="1375"/>
      <c r="BC810" s="1291"/>
      <c r="BD810" s="1291"/>
      <c r="BE810" s="1287"/>
      <c r="BF810" s="1287"/>
      <c r="BG810" s="1287"/>
      <c r="BH810" s="1287"/>
      <c r="BI810" s="1287"/>
      <c r="BJ810" s="1287"/>
      <c r="BK810" s="1287"/>
      <c r="BL810" s="1287"/>
      <c r="BM810" s="1287"/>
      <c r="BN810" s="1287"/>
      <c r="BO810" s="1287"/>
      <c r="BP810" s="1287"/>
      <c r="BQ810" s="1287"/>
      <c r="BR810" s="1287"/>
      <c r="BS810" s="1287"/>
      <c r="BT810" s="1287"/>
      <c r="BU810" s="1287"/>
      <c r="BV810" s="1287"/>
      <c r="BW810" s="1287"/>
      <c r="BX810" s="1287"/>
      <c r="BY810" s="1287"/>
    </row>
    <row r="811" spans="1:77" s="1288" customFormat="1" ht="45" hidden="1">
      <c r="A811" s="1380"/>
      <c r="B811" s="1283"/>
      <c r="C811" s="1335" t="s">
        <v>503</v>
      </c>
      <c r="D811" s="1264"/>
      <c r="E811" s="1264"/>
      <c r="F811" s="1264"/>
      <c r="G811" s="1264"/>
      <c r="H811" s="1291" t="s">
        <v>1193</v>
      </c>
      <c r="I811" s="1264"/>
      <c r="J811" s="1264"/>
      <c r="K811" s="1264"/>
      <c r="L811" s="1337"/>
      <c r="M811" s="1400" t="s">
        <v>717</v>
      </c>
      <c r="N811" s="1264"/>
      <c r="O811" s="1264"/>
      <c r="P811" s="1264"/>
      <c r="Q811" s="1264"/>
      <c r="R811" s="1353" t="s">
        <v>832</v>
      </c>
      <c r="S811" s="1353">
        <v>0</v>
      </c>
      <c r="T811" s="1308" t="s">
        <v>1588</v>
      </c>
      <c r="U811" s="1353" t="s">
        <v>1654</v>
      </c>
      <c r="V811" s="1342"/>
      <c r="W811" s="1336">
        <v>0</v>
      </c>
      <c r="X811" s="1336">
        <v>0</v>
      </c>
      <c r="Y811" s="1336">
        <v>0</v>
      </c>
      <c r="Z811" s="1264"/>
      <c r="AA811" s="1264"/>
      <c r="AB811" s="1264"/>
      <c r="AC811" s="1264"/>
      <c r="AD811" s="1264"/>
      <c r="AE811" s="1264"/>
      <c r="AF811" s="1264"/>
      <c r="AG811" s="1264"/>
      <c r="AH811" s="1264"/>
      <c r="AI811" s="1264"/>
      <c r="AJ811" s="1264"/>
      <c r="AK811" s="1264"/>
      <c r="AL811" s="1264"/>
      <c r="AM811" s="1264"/>
      <c r="AN811" s="1264"/>
      <c r="AO811" s="1264"/>
      <c r="AP811" s="1264"/>
      <c r="AQ811" s="1337" t="s">
        <v>204</v>
      </c>
      <c r="AR811" s="1337">
        <v>2007</v>
      </c>
      <c r="AS811" s="1264"/>
      <c r="AT811" s="1264"/>
      <c r="AU811" s="1264"/>
      <c r="AV811" s="1338">
        <v>122409015.98861706</v>
      </c>
      <c r="AW811" s="1291" t="s">
        <v>123</v>
      </c>
      <c r="AX811" s="1291"/>
      <c r="AY811" s="1291" t="s">
        <v>1619</v>
      </c>
      <c r="AZ811" s="1291" t="s">
        <v>1193</v>
      </c>
      <c r="BA811" s="1392"/>
      <c r="BB811" s="1375"/>
      <c r="BC811" s="1291"/>
      <c r="BD811" s="1291"/>
      <c r="BE811" s="1287"/>
      <c r="BF811" s="1287"/>
      <c r="BG811" s="1287"/>
      <c r="BH811" s="1287"/>
      <c r="BI811" s="1287"/>
      <c r="BJ811" s="1287"/>
      <c r="BK811" s="1287"/>
      <c r="BL811" s="1287"/>
      <c r="BM811" s="1287"/>
      <c r="BN811" s="1287"/>
      <c r="BO811" s="1287"/>
      <c r="BP811" s="1287"/>
      <c r="BQ811" s="1287"/>
      <c r="BR811" s="1287"/>
      <c r="BS811" s="1287"/>
      <c r="BT811" s="1287"/>
      <c r="BU811" s="1287"/>
      <c r="BV811" s="1287"/>
      <c r="BW811" s="1287"/>
      <c r="BX811" s="1287"/>
      <c r="BY811" s="1287"/>
    </row>
    <row r="812" spans="1:77" s="1288" customFormat="1" ht="45" hidden="1">
      <c r="A812" s="1380"/>
      <c r="B812" s="1283"/>
      <c r="C812" s="1335" t="s">
        <v>504</v>
      </c>
      <c r="D812" s="1264"/>
      <c r="E812" s="1264"/>
      <c r="F812" s="1264"/>
      <c r="G812" s="1264"/>
      <c r="H812" s="1291" t="s">
        <v>1193</v>
      </c>
      <c r="I812" s="1264"/>
      <c r="J812" s="1264"/>
      <c r="K812" s="1264"/>
      <c r="L812" s="1337"/>
      <c r="M812" s="1400" t="s">
        <v>714</v>
      </c>
      <c r="N812" s="1264"/>
      <c r="O812" s="1264"/>
      <c r="P812" s="1264"/>
      <c r="Q812" s="1264"/>
      <c r="R812" s="1353" t="s">
        <v>1700</v>
      </c>
      <c r="S812" s="1353">
        <v>0</v>
      </c>
      <c r="T812" s="1308" t="s">
        <v>1588</v>
      </c>
      <c r="U812" s="1353" t="s">
        <v>1654</v>
      </c>
      <c r="V812" s="1342"/>
      <c r="W812" s="1336">
        <v>0</v>
      </c>
      <c r="X812" s="1336">
        <v>0</v>
      </c>
      <c r="Y812" s="1336">
        <v>0</v>
      </c>
      <c r="Z812" s="1264"/>
      <c r="AA812" s="1264"/>
      <c r="AB812" s="1264"/>
      <c r="AC812" s="1264"/>
      <c r="AD812" s="1264"/>
      <c r="AE812" s="1264"/>
      <c r="AF812" s="1264"/>
      <c r="AG812" s="1264"/>
      <c r="AH812" s="1264"/>
      <c r="AI812" s="1264"/>
      <c r="AJ812" s="1264"/>
      <c r="AK812" s="1264"/>
      <c r="AL812" s="1264"/>
      <c r="AM812" s="1264"/>
      <c r="AN812" s="1264"/>
      <c r="AO812" s="1264"/>
      <c r="AP812" s="1264"/>
      <c r="AQ812" s="1337" t="s">
        <v>204</v>
      </c>
      <c r="AR812" s="1337">
        <v>2007</v>
      </c>
      <c r="AS812" s="1264"/>
      <c r="AT812" s="1264"/>
      <c r="AU812" s="1264"/>
      <c r="AV812" s="1338">
        <v>14285720.113479817</v>
      </c>
      <c r="AW812" s="1291" t="s">
        <v>123</v>
      </c>
      <c r="AX812" s="1291"/>
      <c r="AY812" s="1291" t="s">
        <v>1619</v>
      </c>
      <c r="AZ812" s="1291" t="s">
        <v>1193</v>
      </c>
      <c r="BA812" s="1392"/>
      <c r="BB812" s="1375"/>
      <c r="BC812" s="1291"/>
      <c r="BD812" s="1291"/>
      <c r="BE812" s="1287"/>
      <c r="BF812" s="1287"/>
      <c r="BG812" s="1287"/>
      <c r="BH812" s="1287"/>
      <c r="BI812" s="1287"/>
      <c r="BJ812" s="1287"/>
      <c r="BK812" s="1287"/>
      <c r="BL812" s="1287"/>
      <c r="BM812" s="1287"/>
      <c r="BN812" s="1287"/>
      <c r="BO812" s="1287"/>
      <c r="BP812" s="1287"/>
      <c r="BQ812" s="1287"/>
      <c r="BR812" s="1287"/>
      <c r="BS812" s="1287"/>
      <c r="BT812" s="1287"/>
      <c r="BU812" s="1287"/>
      <c r="BV812" s="1287"/>
      <c r="BW812" s="1287"/>
      <c r="BX812" s="1287"/>
      <c r="BY812" s="1287"/>
    </row>
    <row r="813" spans="1:77" s="1288" customFormat="1" ht="45" hidden="1">
      <c r="A813" s="1380"/>
      <c r="B813" s="1283"/>
      <c r="C813" s="1335" t="s">
        <v>505</v>
      </c>
      <c r="D813" s="1264"/>
      <c r="E813" s="1264"/>
      <c r="F813" s="1264"/>
      <c r="G813" s="1264"/>
      <c r="H813" s="1291" t="s">
        <v>1193</v>
      </c>
      <c r="I813" s="1264"/>
      <c r="J813" s="1264"/>
      <c r="K813" s="1264"/>
      <c r="L813" s="1337"/>
      <c r="M813" s="1400" t="s">
        <v>718</v>
      </c>
      <c r="N813" s="1308"/>
      <c r="O813" s="1308"/>
      <c r="P813" s="1308"/>
      <c r="Q813" s="1308"/>
      <c r="R813" s="1353" t="s">
        <v>833</v>
      </c>
      <c r="S813" s="1353">
        <v>0</v>
      </c>
      <c r="T813" s="1308" t="s">
        <v>1581</v>
      </c>
      <c r="U813" s="1353" t="s">
        <v>1654</v>
      </c>
      <c r="V813" s="1342"/>
      <c r="W813" s="1336">
        <v>0</v>
      </c>
      <c r="X813" s="1336">
        <v>0</v>
      </c>
      <c r="Y813" s="1336">
        <v>0</v>
      </c>
      <c r="Z813" s="1264"/>
      <c r="AA813" s="1264"/>
      <c r="AB813" s="1264"/>
      <c r="AC813" s="1264"/>
      <c r="AD813" s="1264"/>
      <c r="AE813" s="1264"/>
      <c r="AF813" s="1264"/>
      <c r="AG813" s="1264"/>
      <c r="AH813" s="1264"/>
      <c r="AI813" s="1264"/>
      <c r="AJ813" s="1264"/>
      <c r="AK813" s="1264"/>
      <c r="AL813" s="1264"/>
      <c r="AM813" s="1264"/>
      <c r="AN813" s="1264"/>
      <c r="AO813" s="1264"/>
      <c r="AP813" s="1264"/>
      <c r="AQ813" s="1337" t="s">
        <v>204</v>
      </c>
      <c r="AR813" s="1337">
        <v>2007</v>
      </c>
      <c r="AS813" s="1264"/>
      <c r="AT813" s="1264"/>
      <c r="AU813" s="1264"/>
      <c r="AV813" s="1338">
        <v>109243721.78699079</v>
      </c>
      <c r="AW813" s="1291" t="s">
        <v>123</v>
      </c>
      <c r="AX813" s="1291"/>
      <c r="AY813" s="1291" t="s">
        <v>1619</v>
      </c>
      <c r="AZ813" s="1291" t="s">
        <v>1193</v>
      </c>
      <c r="BA813" s="1392"/>
      <c r="BB813" s="1375"/>
      <c r="BC813" s="1291"/>
      <c r="BD813" s="1291"/>
      <c r="BE813" s="1287"/>
      <c r="BF813" s="1287"/>
      <c r="BG813" s="1287"/>
      <c r="BH813" s="1287"/>
      <c r="BI813" s="1287"/>
      <c r="BJ813" s="1287"/>
      <c r="BK813" s="1287"/>
      <c r="BL813" s="1287"/>
      <c r="BM813" s="1287"/>
      <c r="BN813" s="1287"/>
      <c r="BO813" s="1287"/>
      <c r="BP813" s="1287"/>
      <c r="BQ813" s="1287"/>
      <c r="BR813" s="1287"/>
      <c r="BS813" s="1287"/>
      <c r="BT813" s="1287"/>
      <c r="BU813" s="1287"/>
      <c r="BV813" s="1287"/>
      <c r="BW813" s="1287"/>
      <c r="BX813" s="1287"/>
      <c r="BY813" s="1287"/>
    </row>
    <row r="814" spans="1:77" s="1288" customFormat="1" ht="45" hidden="1">
      <c r="A814" s="1380"/>
      <c r="B814" s="1283"/>
      <c r="C814" s="1335" t="s">
        <v>506</v>
      </c>
      <c r="D814" s="1264"/>
      <c r="E814" s="1264"/>
      <c r="F814" s="1264"/>
      <c r="G814" s="1264"/>
      <c r="H814" s="1291" t="s">
        <v>1193</v>
      </c>
      <c r="I814" s="1264"/>
      <c r="J814" s="1264"/>
      <c r="K814" s="1264"/>
      <c r="L814" s="1337"/>
      <c r="M814" s="1400" t="s">
        <v>719</v>
      </c>
      <c r="N814" s="1308"/>
      <c r="O814" s="1308"/>
      <c r="P814" s="1308"/>
      <c r="Q814" s="1308"/>
      <c r="R814" s="1353" t="s">
        <v>1701</v>
      </c>
      <c r="S814" s="1353">
        <v>0</v>
      </c>
      <c r="T814" s="1308" t="s">
        <v>1537</v>
      </c>
      <c r="U814" s="1353" t="s">
        <v>1654</v>
      </c>
      <c r="V814" s="1342"/>
      <c r="W814" s="1336">
        <v>0</v>
      </c>
      <c r="X814" s="1336">
        <v>0</v>
      </c>
      <c r="Y814" s="1336">
        <v>0</v>
      </c>
      <c r="Z814" s="1264"/>
      <c r="AA814" s="1264"/>
      <c r="AB814" s="1264"/>
      <c r="AC814" s="1264"/>
      <c r="AD814" s="1264"/>
      <c r="AE814" s="1264"/>
      <c r="AF814" s="1264"/>
      <c r="AG814" s="1264"/>
      <c r="AH814" s="1264"/>
      <c r="AI814" s="1264"/>
      <c r="AJ814" s="1264"/>
      <c r="AK814" s="1264"/>
      <c r="AL814" s="1264"/>
      <c r="AM814" s="1264"/>
      <c r="AN814" s="1264"/>
      <c r="AO814" s="1264"/>
      <c r="AP814" s="1264"/>
      <c r="AQ814" s="1337" t="s">
        <v>204</v>
      </c>
      <c r="AR814" s="1337">
        <v>2007</v>
      </c>
      <c r="AS814" s="1264"/>
      <c r="AT814" s="1264"/>
      <c r="AU814" s="1264"/>
      <c r="AV814" s="1338">
        <v>161828436.63157922</v>
      </c>
      <c r="AW814" s="1291" t="s">
        <v>123</v>
      </c>
      <c r="AX814" s="1291"/>
      <c r="AY814" s="1291" t="s">
        <v>1619</v>
      </c>
      <c r="AZ814" s="1291" t="s">
        <v>1193</v>
      </c>
      <c r="BA814" s="1392"/>
      <c r="BB814" s="1375"/>
      <c r="BC814" s="1291"/>
      <c r="BD814" s="1291"/>
      <c r="BE814" s="1287"/>
      <c r="BF814" s="1287"/>
      <c r="BG814" s="1287"/>
      <c r="BH814" s="1287"/>
      <c r="BI814" s="1287"/>
      <c r="BJ814" s="1287"/>
      <c r="BK814" s="1287"/>
      <c r="BL814" s="1287"/>
      <c r="BM814" s="1287"/>
      <c r="BN814" s="1287"/>
      <c r="BO814" s="1287"/>
      <c r="BP814" s="1287"/>
      <c r="BQ814" s="1287"/>
      <c r="BR814" s="1287"/>
      <c r="BS814" s="1287"/>
      <c r="BT814" s="1287"/>
      <c r="BU814" s="1287"/>
      <c r="BV814" s="1287"/>
      <c r="BW814" s="1287"/>
      <c r="BX814" s="1287"/>
      <c r="BY814" s="1287"/>
    </row>
    <row r="815" spans="1:77" s="1288" customFormat="1" ht="30" hidden="1">
      <c r="A815" s="1380"/>
      <c r="B815" s="1283"/>
      <c r="C815" s="1335" t="s">
        <v>460</v>
      </c>
      <c r="D815" s="1264"/>
      <c r="E815" s="1264"/>
      <c r="F815" s="1264"/>
      <c r="G815" s="1264"/>
      <c r="H815" s="1291" t="s">
        <v>1193</v>
      </c>
      <c r="I815" s="1264"/>
      <c r="J815" s="1264"/>
      <c r="K815" s="1264"/>
      <c r="L815" s="1337"/>
      <c r="M815" s="1400" t="s">
        <v>714</v>
      </c>
      <c r="N815" s="1264"/>
      <c r="O815" s="1264"/>
      <c r="P815" s="1264"/>
      <c r="Q815" s="1264"/>
      <c r="R815" s="1353" t="s">
        <v>1672</v>
      </c>
      <c r="S815" s="1353">
        <v>0</v>
      </c>
      <c r="T815" s="1308" t="s">
        <v>225</v>
      </c>
      <c r="U815" s="1353" t="s">
        <v>1653</v>
      </c>
      <c r="V815" s="1342"/>
      <c r="W815" s="1336">
        <v>0</v>
      </c>
      <c r="X815" s="1336">
        <v>0</v>
      </c>
      <c r="Y815" s="1336">
        <v>0</v>
      </c>
      <c r="Z815" s="1264"/>
      <c r="AA815" s="1264"/>
      <c r="AB815" s="1264"/>
      <c r="AC815" s="1264"/>
      <c r="AD815" s="1264"/>
      <c r="AE815" s="1264"/>
      <c r="AF815" s="1264"/>
      <c r="AG815" s="1264"/>
      <c r="AH815" s="1264"/>
      <c r="AI815" s="1264"/>
      <c r="AJ815" s="1264"/>
      <c r="AK815" s="1264"/>
      <c r="AL815" s="1264"/>
      <c r="AM815" s="1264"/>
      <c r="AN815" s="1264"/>
      <c r="AO815" s="1264"/>
      <c r="AP815" s="1264"/>
      <c r="AQ815" s="1337" t="s">
        <v>204</v>
      </c>
      <c r="AR815" s="1337">
        <v>2007</v>
      </c>
      <c r="AS815" s="1264"/>
      <c r="AT815" s="1264"/>
      <c r="AU815" s="1264"/>
      <c r="AV815" s="1338">
        <v>6359930.1409789193</v>
      </c>
      <c r="AW815" s="1291" t="s">
        <v>123</v>
      </c>
      <c r="AX815" s="1291"/>
      <c r="AY815" s="1291" t="s">
        <v>1619</v>
      </c>
      <c r="AZ815" s="1291" t="s">
        <v>1193</v>
      </c>
      <c r="BA815" s="1392"/>
      <c r="BB815" s="1375"/>
      <c r="BC815" s="1291"/>
      <c r="BD815" s="1291"/>
      <c r="BE815" s="1287"/>
      <c r="BF815" s="1287"/>
      <c r="BG815" s="1287"/>
      <c r="BH815" s="1287"/>
      <c r="BI815" s="1287"/>
      <c r="BJ815" s="1287"/>
      <c r="BK815" s="1287"/>
      <c r="BL815" s="1287"/>
      <c r="BM815" s="1287"/>
      <c r="BN815" s="1287"/>
      <c r="BO815" s="1287"/>
      <c r="BP815" s="1287"/>
      <c r="BQ815" s="1287"/>
      <c r="BR815" s="1287"/>
      <c r="BS815" s="1287"/>
      <c r="BT815" s="1287"/>
      <c r="BU815" s="1287"/>
      <c r="BV815" s="1287"/>
      <c r="BW815" s="1287"/>
      <c r="BX815" s="1287"/>
      <c r="BY815" s="1287"/>
    </row>
    <row r="816" spans="1:77" s="1288" customFormat="1" ht="30" hidden="1">
      <c r="A816" s="1380"/>
      <c r="B816" s="1283"/>
      <c r="C816" s="1335" t="s">
        <v>507</v>
      </c>
      <c r="D816" s="1264"/>
      <c r="E816" s="1264"/>
      <c r="F816" s="1264"/>
      <c r="G816" s="1264"/>
      <c r="H816" s="1291" t="s">
        <v>1193</v>
      </c>
      <c r="I816" s="1264"/>
      <c r="J816" s="1264"/>
      <c r="K816" s="1264"/>
      <c r="L816" s="1337"/>
      <c r="M816" s="1400" t="s">
        <v>715</v>
      </c>
      <c r="N816" s="1308"/>
      <c r="O816" s="1308"/>
      <c r="P816" s="1308"/>
      <c r="Q816" s="1308"/>
      <c r="R816" s="1353" t="s">
        <v>1060</v>
      </c>
      <c r="S816" s="1353">
        <v>0</v>
      </c>
      <c r="T816" s="1308" t="s">
        <v>225</v>
      </c>
      <c r="U816" s="1353" t="s">
        <v>1653</v>
      </c>
      <c r="V816" s="1342"/>
      <c r="W816" s="1336">
        <v>0</v>
      </c>
      <c r="X816" s="1336">
        <v>0</v>
      </c>
      <c r="Y816" s="1336">
        <v>0</v>
      </c>
      <c r="Z816" s="1264"/>
      <c r="AA816" s="1264"/>
      <c r="AB816" s="1264"/>
      <c r="AC816" s="1264"/>
      <c r="AD816" s="1264"/>
      <c r="AE816" s="1264"/>
      <c r="AF816" s="1264"/>
      <c r="AG816" s="1264"/>
      <c r="AH816" s="1264"/>
      <c r="AI816" s="1264"/>
      <c r="AJ816" s="1264"/>
      <c r="AK816" s="1264"/>
      <c r="AL816" s="1264"/>
      <c r="AM816" s="1264"/>
      <c r="AN816" s="1264"/>
      <c r="AO816" s="1264"/>
      <c r="AP816" s="1264"/>
      <c r="AQ816" s="1337" t="s">
        <v>204</v>
      </c>
      <c r="AR816" s="1337">
        <v>2007</v>
      </c>
      <c r="AS816" s="1264"/>
      <c r="AT816" s="1264"/>
      <c r="AU816" s="1264"/>
      <c r="AV816" s="1338">
        <v>4239953.4273192799</v>
      </c>
      <c r="AW816" s="1291" t="s">
        <v>123</v>
      </c>
      <c r="AX816" s="1291"/>
      <c r="AY816" s="1291" t="s">
        <v>1619</v>
      </c>
      <c r="AZ816" s="1291" t="s">
        <v>1193</v>
      </c>
      <c r="BA816" s="1392"/>
      <c r="BB816" s="1375"/>
      <c r="BC816" s="1291"/>
      <c r="BD816" s="1291"/>
      <c r="BE816" s="1287"/>
      <c r="BF816" s="1287"/>
      <c r="BG816" s="1287"/>
      <c r="BH816" s="1287"/>
      <c r="BI816" s="1287"/>
      <c r="BJ816" s="1287"/>
      <c r="BK816" s="1287"/>
      <c r="BL816" s="1287"/>
      <c r="BM816" s="1287"/>
      <c r="BN816" s="1287"/>
      <c r="BO816" s="1287"/>
      <c r="BP816" s="1287"/>
      <c r="BQ816" s="1287"/>
      <c r="BR816" s="1287"/>
      <c r="BS816" s="1287"/>
      <c r="BT816" s="1287"/>
      <c r="BU816" s="1287"/>
      <c r="BV816" s="1287"/>
      <c r="BW816" s="1287"/>
      <c r="BX816" s="1287"/>
      <c r="BY816" s="1287"/>
    </row>
    <row r="817" spans="1:77" s="1288" customFormat="1" ht="30" hidden="1">
      <c r="A817" s="1380"/>
      <c r="B817" s="1283"/>
      <c r="C817" s="1335" t="s">
        <v>482</v>
      </c>
      <c r="D817" s="1264"/>
      <c r="E817" s="1264"/>
      <c r="F817" s="1264"/>
      <c r="G817" s="1264"/>
      <c r="H817" s="1291" t="s">
        <v>1193</v>
      </c>
      <c r="I817" s="1264"/>
      <c r="J817" s="1264"/>
      <c r="K817" s="1264"/>
      <c r="L817" s="1337"/>
      <c r="M817" s="1400" t="s">
        <v>720</v>
      </c>
      <c r="N817" s="1264"/>
      <c r="O817" s="1264"/>
      <c r="P817" s="1264"/>
      <c r="Q817" s="1264"/>
      <c r="R817" s="1353" t="s">
        <v>1676</v>
      </c>
      <c r="S817" s="1353">
        <v>0</v>
      </c>
      <c r="T817" s="1308" t="s">
        <v>1586</v>
      </c>
      <c r="U817" s="1353" t="s">
        <v>1653</v>
      </c>
      <c r="V817" s="1342"/>
      <c r="W817" s="1336">
        <v>0</v>
      </c>
      <c r="X817" s="1336">
        <v>0</v>
      </c>
      <c r="Y817" s="1336">
        <v>0</v>
      </c>
      <c r="Z817" s="1264"/>
      <c r="AA817" s="1264"/>
      <c r="AB817" s="1264"/>
      <c r="AC817" s="1264"/>
      <c r="AD817" s="1264"/>
      <c r="AE817" s="1264"/>
      <c r="AF817" s="1264"/>
      <c r="AG817" s="1264"/>
      <c r="AH817" s="1264"/>
      <c r="AI817" s="1264"/>
      <c r="AJ817" s="1264"/>
      <c r="AK817" s="1264"/>
      <c r="AL817" s="1264"/>
      <c r="AM817" s="1264"/>
      <c r="AN817" s="1264"/>
      <c r="AO817" s="1264"/>
      <c r="AP817" s="1264"/>
      <c r="AQ817" s="1337" t="s">
        <v>204</v>
      </c>
      <c r="AR817" s="1337">
        <v>2007</v>
      </c>
      <c r="AS817" s="1264"/>
      <c r="AT817" s="1264"/>
      <c r="AU817" s="1264"/>
      <c r="AV817" s="1338">
        <v>4341896.823147852</v>
      </c>
      <c r="AW817" s="1291" t="s">
        <v>123</v>
      </c>
      <c r="AX817" s="1291"/>
      <c r="AY817" s="1291" t="s">
        <v>1619</v>
      </c>
      <c r="AZ817" s="1291" t="s">
        <v>1193</v>
      </c>
      <c r="BA817" s="1392"/>
      <c r="BB817" s="1375"/>
      <c r="BC817" s="1291"/>
      <c r="BD817" s="1291"/>
      <c r="BE817" s="1287"/>
      <c r="BF817" s="1287"/>
      <c r="BG817" s="1287"/>
      <c r="BH817" s="1287"/>
      <c r="BI817" s="1287"/>
      <c r="BJ817" s="1287"/>
      <c r="BK817" s="1287"/>
      <c r="BL817" s="1287"/>
      <c r="BM817" s="1287"/>
      <c r="BN817" s="1287"/>
      <c r="BO817" s="1287"/>
      <c r="BP817" s="1287"/>
      <c r="BQ817" s="1287"/>
      <c r="BR817" s="1287"/>
      <c r="BS817" s="1287"/>
      <c r="BT817" s="1287"/>
      <c r="BU817" s="1287"/>
      <c r="BV817" s="1287"/>
      <c r="BW817" s="1287"/>
      <c r="BX817" s="1287"/>
      <c r="BY817" s="1287"/>
    </row>
    <row r="818" spans="1:77" s="1288" customFormat="1" hidden="1">
      <c r="A818" s="1380"/>
      <c r="B818" s="1283"/>
      <c r="C818" s="1335" t="s">
        <v>508</v>
      </c>
      <c r="D818" s="1264"/>
      <c r="E818" s="1264"/>
      <c r="F818" s="1264"/>
      <c r="G818" s="1264"/>
      <c r="H818" s="1291" t="s">
        <v>1193</v>
      </c>
      <c r="I818" s="1264"/>
      <c r="J818" s="1264"/>
      <c r="K818" s="1264"/>
      <c r="L818" s="1337"/>
      <c r="M818" s="1400" t="s">
        <v>730</v>
      </c>
      <c r="N818" s="1264"/>
      <c r="O818" s="1264"/>
      <c r="P818" s="1264"/>
      <c r="Q818" s="1264"/>
      <c r="R818" s="1353" t="s">
        <v>823</v>
      </c>
      <c r="S818" s="1353">
        <v>0</v>
      </c>
      <c r="T818" s="1308" t="s">
        <v>1581</v>
      </c>
      <c r="U818" s="1353" t="s">
        <v>1674</v>
      </c>
      <c r="V818" s="1342"/>
      <c r="W818" s="1336">
        <v>0</v>
      </c>
      <c r="X818" s="1336">
        <v>0</v>
      </c>
      <c r="Y818" s="1336">
        <v>0</v>
      </c>
      <c r="Z818" s="1264"/>
      <c r="AA818" s="1264"/>
      <c r="AB818" s="1264"/>
      <c r="AC818" s="1264"/>
      <c r="AD818" s="1264"/>
      <c r="AE818" s="1264"/>
      <c r="AF818" s="1264"/>
      <c r="AG818" s="1264"/>
      <c r="AH818" s="1264"/>
      <c r="AI818" s="1264"/>
      <c r="AJ818" s="1264"/>
      <c r="AK818" s="1264"/>
      <c r="AL818" s="1264"/>
      <c r="AM818" s="1264"/>
      <c r="AN818" s="1264"/>
      <c r="AO818" s="1264"/>
      <c r="AP818" s="1264"/>
      <c r="AQ818" s="1337" t="s">
        <v>204</v>
      </c>
      <c r="AR818" s="1337">
        <v>2007</v>
      </c>
      <c r="AS818" s="1264"/>
      <c r="AT818" s="1264"/>
      <c r="AU818" s="1264"/>
      <c r="AV818" s="1338">
        <v>5639044.8567284951</v>
      </c>
      <c r="AW818" s="1291" t="s">
        <v>123</v>
      </c>
      <c r="AX818" s="1291"/>
      <c r="AY818" s="1291" t="s">
        <v>1619</v>
      </c>
      <c r="AZ818" s="1291" t="s">
        <v>1193</v>
      </c>
      <c r="BA818" s="1392"/>
      <c r="BB818" s="1375"/>
      <c r="BC818" s="1291"/>
      <c r="BD818" s="1291"/>
      <c r="BE818" s="1287"/>
      <c r="BF818" s="1287"/>
      <c r="BG818" s="1287"/>
      <c r="BH818" s="1287"/>
      <c r="BI818" s="1287"/>
      <c r="BJ818" s="1287"/>
      <c r="BK818" s="1287"/>
      <c r="BL818" s="1287"/>
      <c r="BM818" s="1287"/>
      <c r="BN818" s="1287"/>
      <c r="BO818" s="1287"/>
      <c r="BP818" s="1287"/>
      <c r="BQ818" s="1287"/>
      <c r="BR818" s="1287"/>
      <c r="BS818" s="1287"/>
      <c r="BT818" s="1287"/>
      <c r="BU818" s="1287"/>
      <c r="BV818" s="1287"/>
      <c r="BW818" s="1287"/>
      <c r="BX818" s="1287"/>
      <c r="BY818" s="1287"/>
    </row>
    <row r="819" spans="1:77" s="1288" customFormat="1" ht="30" hidden="1">
      <c r="A819" s="1380"/>
      <c r="B819" s="1283"/>
      <c r="C819" s="1335" t="s">
        <v>509</v>
      </c>
      <c r="D819" s="1264"/>
      <c r="E819" s="1264"/>
      <c r="F819" s="1264"/>
      <c r="G819" s="1264"/>
      <c r="H819" s="1291" t="s">
        <v>1193</v>
      </c>
      <c r="I819" s="1264"/>
      <c r="J819" s="1264"/>
      <c r="K819" s="1264"/>
      <c r="L819" s="1337"/>
      <c r="M819" s="1400" t="s">
        <v>721</v>
      </c>
      <c r="N819" s="1308"/>
      <c r="O819" s="1308"/>
      <c r="P819" s="1308"/>
      <c r="Q819" s="1308"/>
      <c r="R819" s="1353" t="s">
        <v>1702</v>
      </c>
      <c r="S819" s="1353">
        <v>0</v>
      </c>
      <c r="T819" s="1308" t="s">
        <v>1581</v>
      </c>
      <c r="U819" s="1353" t="s">
        <v>1653</v>
      </c>
      <c r="V819" s="1342"/>
      <c r="W819" s="1336">
        <v>0</v>
      </c>
      <c r="X819" s="1336">
        <v>0</v>
      </c>
      <c r="Y819" s="1336">
        <v>0</v>
      </c>
      <c r="Z819" s="1264"/>
      <c r="AA819" s="1264"/>
      <c r="AB819" s="1264"/>
      <c r="AC819" s="1264"/>
      <c r="AD819" s="1264"/>
      <c r="AE819" s="1264"/>
      <c r="AF819" s="1264"/>
      <c r="AG819" s="1264"/>
      <c r="AH819" s="1264"/>
      <c r="AI819" s="1264"/>
      <c r="AJ819" s="1264"/>
      <c r="AK819" s="1264"/>
      <c r="AL819" s="1264"/>
      <c r="AM819" s="1264"/>
      <c r="AN819" s="1264"/>
      <c r="AO819" s="1264"/>
      <c r="AP819" s="1264"/>
      <c r="AQ819" s="1337" t="s">
        <v>204</v>
      </c>
      <c r="AR819" s="1337">
        <v>2007</v>
      </c>
      <c r="AS819" s="1264"/>
      <c r="AT819" s="1264"/>
      <c r="AU819" s="1264"/>
      <c r="AV819" s="1338">
        <v>1605566.5413697145</v>
      </c>
      <c r="AW819" s="1291" t="s">
        <v>123</v>
      </c>
      <c r="AX819" s="1291"/>
      <c r="AY819" s="1291" t="s">
        <v>1619</v>
      </c>
      <c r="AZ819" s="1291" t="s">
        <v>1193</v>
      </c>
      <c r="BA819" s="1392"/>
      <c r="BB819" s="1375"/>
      <c r="BC819" s="1291"/>
      <c r="BD819" s="1291"/>
      <c r="BE819" s="1287"/>
      <c r="BF819" s="1287"/>
      <c r="BG819" s="1287"/>
      <c r="BH819" s="1287"/>
      <c r="BI819" s="1287"/>
      <c r="BJ819" s="1287"/>
      <c r="BK819" s="1287"/>
      <c r="BL819" s="1287"/>
      <c r="BM819" s="1287"/>
      <c r="BN819" s="1287"/>
      <c r="BO819" s="1287"/>
      <c r="BP819" s="1287"/>
      <c r="BQ819" s="1287"/>
      <c r="BR819" s="1287"/>
      <c r="BS819" s="1287"/>
      <c r="BT819" s="1287"/>
      <c r="BU819" s="1287"/>
      <c r="BV819" s="1287"/>
      <c r="BW819" s="1287"/>
      <c r="BX819" s="1287"/>
      <c r="BY819" s="1287"/>
    </row>
    <row r="820" spans="1:77" s="1288" customFormat="1" ht="30" hidden="1">
      <c r="A820" s="1380"/>
      <c r="B820" s="1283"/>
      <c r="C820" s="1335" t="s">
        <v>510</v>
      </c>
      <c r="D820" s="1264"/>
      <c r="E820" s="1264"/>
      <c r="F820" s="1264"/>
      <c r="G820" s="1264"/>
      <c r="H820" s="1291" t="s">
        <v>1193</v>
      </c>
      <c r="I820" s="1264"/>
      <c r="J820" s="1264"/>
      <c r="K820" s="1264"/>
      <c r="L820" s="1337"/>
      <c r="M820" s="1400" t="s">
        <v>721</v>
      </c>
      <c r="N820" s="1264"/>
      <c r="O820" s="1264"/>
      <c r="P820" s="1264"/>
      <c r="Q820" s="1264"/>
      <c r="R820" s="1353" t="s">
        <v>1703</v>
      </c>
      <c r="S820" s="1353">
        <v>0</v>
      </c>
      <c r="T820" s="1308" t="s">
        <v>1581</v>
      </c>
      <c r="U820" s="1353" t="s">
        <v>1653</v>
      </c>
      <c r="V820" s="1342"/>
      <c r="W820" s="1336">
        <v>0</v>
      </c>
      <c r="X820" s="1336">
        <v>0</v>
      </c>
      <c r="Y820" s="1336">
        <v>0</v>
      </c>
      <c r="Z820" s="1264"/>
      <c r="AA820" s="1264"/>
      <c r="AB820" s="1264"/>
      <c r="AC820" s="1264"/>
      <c r="AD820" s="1264"/>
      <c r="AE820" s="1264"/>
      <c r="AF820" s="1264"/>
      <c r="AG820" s="1264"/>
      <c r="AH820" s="1264"/>
      <c r="AI820" s="1264"/>
      <c r="AJ820" s="1264"/>
      <c r="AK820" s="1264"/>
      <c r="AL820" s="1264"/>
      <c r="AM820" s="1264"/>
      <c r="AN820" s="1264"/>
      <c r="AO820" s="1264"/>
      <c r="AP820" s="1264"/>
      <c r="AQ820" s="1337" t="s">
        <v>204</v>
      </c>
      <c r="AR820" s="1337">
        <v>2007</v>
      </c>
      <c r="AS820" s="1264"/>
      <c r="AT820" s="1264"/>
      <c r="AU820" s="1264"/>
      <c r="AV820" s="1338">
        <v>1745673.5887159207</v>
      </c>
      <c r="AW820" s="1291" t="s">
        <v>123</v>
      </c>
      <c r="AX820" s="1291"/>
      <c r="AY820" s="1291" t="s">
        <v>1619</v>
      </c>
      <c r="AZ820" s="1291" t="s">
        <v>1193</v>
      </c>
      <c r="BA820" s="1392"/>
      <c r="BB820" s="1375"/>
      <c r="BC820" s="1291"/>
      <c r="BD820" s="1291"/>
      <c r="BE820" s="1287"/>
      <c r="BF820" s="1287"/>
      <c r="BG820" s="1287"/>
      <c r="BH820" s="1287"/>
      <c r="BI820" s="1287"/>
      <c r="BJ820" s="1287"/>
      <c r="BK820" s="1287"/>
      <c r="BL820" s="1287"/>
      <c r="BM820" s="1287"/>
      <c r="BN820" s="1287"/>
      <c r="BO820" s="1287"/>
      <c r="BP820" s="1287"/>
      <c r="BQ820" s="1287"/>
      <c r="BR820" s="1287"/>
      <c r="BS820" s="1287"/>
      <c r="BT820" s="1287"/>
      <c r="BU820" s="1287"/>
      <c r="BV820" s="1287"/>
      <c r="BW820" s="1287"/>
      <c r="BX820" s="1287"/>
      <c r="BY820" s="1287"/>
    </row>
    <row r="821" spans="1:77" s="1288" customFormat="1" ht="30" hidden="1">
      <c r="A821" s="1380"/>
      <c r="B821" s="1283"/>
      <c r="C821" s="1335" t="s">
        <v>511</v>
      </c>
      <c r="D821" s="1264"/>
      <c r="E821" s="1264"/>
      <c r="F821" s="1264"/>
      <c r="G821" s="1264"/>
      <c r="H821" s="1291" t="s">
        <v>1193</v>
      </c>
      <c r="I821" s="1264"/>
      <c r="J821" s="1264"/>
      <c r="K821" s="1264"/>
      <c r="L821" s="1337"/>
      <c r="M821" s="1400" t="s">
        <v>721</v>
      </c>
      <c r="N821" s="1264"/>
      <c r="O821" s="1264"/>
      <c r="P821" s="1264"/>
      <c r="Q821" s="1264"/>
      <c r="R821" s="1353" t="s">
        <v>1704</v>
      </c>
      <c r="S821" s="1353">
        <v>0</v>
      </c>
      <c r="T821" s="1308" t="s">
        <v>1581</v>
      </c>
      <c r="U821" s="1353" t="s">
        <v>1653</v>
      </c>
      <c r="V821" s="1342"/>
      <c r="W821" s="1336">
        <v>0</v>
      </c>
      <c r="X821" s="1336">
        <v>0</v>
      </c>
      <c r="Y821" s="1336">
        <v>0</v>
      </c>
      <c r="Z821" s="1264"/>
      <c r="AA821" s="1264"/>
      <c r="AB821" s="1264"/>
      <c r="AC821" s="1264"/>
      <c r="AD821" s="1264"/>
      <c r="AE821" s="1264"/>
      <c r="AF821" s="1264"/>
      <c r="AG821" s="1264"/>
      <c r="AH821" s="1264"/>
      <c r="AI821" s="1264"/>
      <c r="AJ821" s="1264"/>
      <c r="AK821" s="1264"/>
      <c r="AL821" s="1264"/>
      <c r="AM821" s="1264"/>
      <c r="AN821" s="1264"/>
      <c r="AO821" s="1264"/>
      <c r="AP821" s="1264"/>
      <c r="AQ821" s="1337" t="s">
        <v>204</v>
      </c>
      <c r="AR821" s="1337">
        <v>2007</v>
      </c>
      <c r="AS821" s="1264"/>
      <c r="AT821" s="1264"/>
      <c r="AU821" s="1264"/>
      <c r="AV821" s="1338">
        <v>6422239.6752070989</v>
      </c>
      <c r="AW821" s="1291" t="s">
        <v>123</v>
      </c>
      <c r="AX821" s="1291"/>
      <c r="AY821" s="1291" t="s">
        <v>1619</v>
      </c>
      <c r="AZ821" s="1291" t="s">
        <v>1193</v>
      </c>
      <c r="BA821" s="1392"/>
      <c r="BB821" s="1375"/>
      <c r="BC821" s="1291"/>
      <c r="BD821" s="1291"/>
      <c r="BE821" s="1287"/>
      <c r="BF821" s="1287"/>
      <c r="BG821" s="1287"/>
      <c r="BH821" s="1287"/>
      <c r="BI821" s="1287"/>
      <c r="BJ821" s="1287"/>
      <c r="BK821" s="1287"/>
      <c r="BL821" s="1287"/>
      <c r="BM821" s="1287"/>
      <c r="BN821" s="1287"/>
      <c r="BO821" s="1287"/>
      <c r="BP821" s="1287"/>
      <c r="BQ821" s="1287"/>
      <c r="BR821" s="1287"/>
      <c r="BS821" s="1287"/>
      <c r="BT821" s="1287"/>
      <c r="BU821" s="1287"/>
      <c r="BV821" s="1287"/>
      <c r="BW821" s="1287"/>
      <c r="BX821" s="1287"/>
      <c r="BY821" s="1287"/>
    </row>
    <row r="822" spans="1:77" s="1288" customFormat="1" ht="30" hidden="1">
      <c r="A822" s="1380"/>
      <c r="B822" s="1283"/>
      <c r="C822" s="1335" t="s">
        <v>512</v>
      </c>
      <c r="D822" s="1264"/>
      <c r="E822" s="1264"/>
      <c r="F822" s="1264"/>
      <c r="G822" s="1264"/>
      <c r="H822" s="1291" t="s">
        <v>1193</v>
      </c>
      <c r="I822" s="1264"/>
      <c r="J822" s="1264"/>
      <c r="K822" s="1264"/>
      <c r="L822" s="1337"/>
      <c r="M822" s="1400" t="s">
        <v>721</v>
      </c>
      <c r="N822" s="1264"/>
      <c r="O822" s="1264"/>
      <c r="P822" s="1264"/>
      <c r="Q822" s="1264"/>
      <c r="R822" s="1353" t="s">
        <v>1705</v>
      </c>
      <c r="S822" s="1353">
        <v>0</v>
      </c>
      <c r="T822" s="1308" t="s">
        <v>1581</v>
      </c>
      <c r="U822" s="1353" t="s">
        <v>1653</v>
      </c>
      <c r="V822" s="1342"/>
      <c r="W822" s="1336">
        <v>0</v>
      </c>
      <c r="X822" s="1336">
        <v>0</v>
      </c>
      <c r="Y822" s="1336">
        <v>0</v>
      </c>
      <c r="Z822" s="1264"/>
      <c r="AA822" s="1264"/>
      <c r="AB822" s="1264"/>
      <c r="AC822" s="1264"/>
      <c r="AD822" s="1264"/>
      <c r="AE822" s="1264"/>
      <c r="AF822" s="1264"/>
      <c r="AG822" s="1264"/>
      <c r="AH822" s="1264"/>
      <c r="AI822" s="1264"/>
      <c r="AJ822" s="1264"/>
      <c r="AK822" s="1264"/>
      <c r="AL822" s="1264"/>
      <c r="AM822" s="1264"/>
      <c r="AN822" s="1264"/>
      <c r="AO822" s="1264"/>
      <c r="AP822" s="1264"/>
      <c r="AQ822" s="1337" t="s">
        <v>204</v>
      </c>
      <c r="AR822" s="1337">
        <v>2007</v>
      </c>
      <c r="AS822" s="1264"/>
      <c r="AT822" s="1264"/>
      <c r="AU822" s="1264"/>
      <c r="AV822" s="1338">
        <v>13896487.512875885</v>
      </c>
      <c r="AW822" s="1291" t="s">
        <v>123</v>
      </c>
      <c r="AX822" s="1291"/>
      <c r="AY822" s="1291" t="s">
        <v>1619</v>
      </c>
      <c r="AZ822" s="1291" t="s">
        <v>1193</v>
      </c>
      <c r="BA822" s="1392"/>
      <c r="BB822" s="1375"/>
      <c r="BC822" s="1291"/>
      <c r="BD822" s="1291"/>
      <c r="BE822" s="1287"/>
      <c r="BF822" s="1287"/>
      <c r="BG822" s="1287"/>
      <c r="BH822" s="1287"/>
      <c r="BI822" s="1287"/>
      <c r="BJ822" s="1287"/>
      <c r="BK822" s="1287"/>
      <c r="BL822" s="1287"/>
      <c r="BM822" s="1287"/>
      <c r="BN822" s="1287"/>
      <c r="BO822" s="1287"/>
      <c r="BP822" s="1287"/>
      <c r="BQ822" s="1287"/>
      <c r="BR822" s="1287"/>
      <c r="BS822" s="1287"/>
      <c r="BT822" s="1287"/>
      <c r="BU822" s="1287"/>
      <c r="BV822" s="1287"/>
      <c r="BW822" s="1287"/>
      <c r="BX822" s="1287"/>
      <c r="BY822" s="1287"/>
    </row>
    <row r="823" spans="1:77" s="1288" customFormat="1" ht="30" hidden="1">
      <c r="A823" s="1380"/>
      <c r="B823" s="1283"/>
      <c r="C823" s="1335" t="s">
        <v>513</v>
      </c>
      <c r="D823" s="1264"/>
      <c r="E823" s="1264"/>
      <c r="F823" s="1264"/>
      <c r="G823" s="1264"/>
      <c r="H823" s="1291" t="s">
        <v>1193</v>
      </c>
      <c r="I823" s="1264"/>
      <c r="J823" s="1264"/>
      <c r="K823" s="1264"/>
      <c r="L823" s="1337"/>
      <c r="M823" s="1400" t="s">
        <v>715</v>
      </c>
      <c r="N823" s="1308"/>
      <c r="O823" s="1308"/>
      <c r="P823" s="1308"/>
      <c r="Q823" s="1308"/>
      <c r="R823" s="1353" t="s">
        <v>819</v>
      </c>
      <c r="S823" s="1353">
        <v>0</v>
      </c>
      <c r="T823" s="1308" t="s">
        <v>1581</v>
      </c>
      <c r="U823" s="1353" t="s">
        <v>1653</v>
      </c>
      <c r="V823" s="1342"/>
      <c r="W823" s="1336">
        <v>0</v>
      </c>
      <c r="X823" s="1336">
        <v>0</v>
      </c>
      <c r="Y823" s="1336">
        <v>0</v>
      </c>
      <c r="Z823" s="1264"/>
      <c r="AA823" s="1264"/>
      <c r="AB823" s="1264"/>
      <c r="AC823" s="1264"/>
      <c r="AD823" s="1264"/>
      <c r="AE823" s="1264"/>
      <c r="AF823" s="1264"/>
      <c r="AG823" s="1264"/>
      <c r="AH823" s="1264"/>
      <c r="AI823" s="1264"/>
      <c r="AJ823" s="1264"/>
      <c r="AK823" s="1264"/>
      <c r="AL823" s="1264"/>
      <c r="AM823" s="1264"/>
      <c r="AN823" s="1264"/>
      <c r="AO823" s="1264"/>
      <c r="AP823" s="1264"/>
      <c r="AQ823" s="1337" t="s">
        <v>204</v>
      </c>
      <c r="AR823" s="1337">
        <v>2007</v>
      </c>
      <c r="AS823" s="1264"/>
      <c r="AT823" s="1264"/>
      <c r="AU823" s="1264"/>
      <c r="AV823" s="1338">
        <v>45998780.742554247</v>
      </c>
      <c r="AW823" s="1291" t="s">
        <v>123</v>
      </c>
      <c r="AX823" s="1291"/>
      <c r="AY823" s="1291" t="s">
        <v>1619</v>
      </c>
      <c r="AZ823" s="1291" t="s">
        <v>1193</v>
      </c>
      <c r="BA823" s="1392"/>
      <c r="BB823" s="1375"/>
      <c r="BC823" s="1291"/>
      <c r="BD823" s="1291"/>
      <c r="BE823" s="1287"/>
      <c r="BF823" s="1287"/>
      <c r="BG823" s="1287"/>
      <c r="BH823" s="1287"/>
      <c r="BI823" s="1287"/>
      <c r="BJ823" s="1287"/>
      <c r="BK823" s="1287"/>
      <c r="BL823" s="1287"/>
      <c r="BM823" s="1287"/>
      <c r="BN823" s="1287"/>
      <c r="BO823" s="1287"/>
      <c r="BP823" s="1287"/>
      <c r="BQ823" s="1287"/>
      <c r="BR823" s="1287"/>
      <c r="BS823" s="1287"/>
      <c r="BT823" s="1287"/>
      <c r="BU823" s="1287"/>
      <c r="BV823" s="1287"/>
      <c r="BW823" s="1287"/>
      <c r="BX823" s="1287"/>
      <c r="BY823" s="1287"/>
    </row>
    <row r="824" spans="1:77" s="1288" customFormat="1" ht="30" hidden="1">
      <c r="A824" s="1380"/>
      <c r="B824" s="1283"/>
      <c r="C824" s="1335" t="s">
        <v>514</v>
      </c>
      <c r="D824" s="1264"/>
      <c r="E824" s="1264"/>
      <c r="F824" s="1264"/>
      <c r="G824" s="1264"/>
      <c r="H824" s="1291" t="s">
        <v>1193</v>
      </c>
      <c r="I824" s="1264"/>
      <c r="J824" s="1264"/>
      <c r="K824" s="1264"/>
      <c r="L824" s="1337"/>
      <c r="M824" s="1400" t="s">
        <v>722</v>
      </c>
      <c r="N824" s="1308"/>
      <c r="O824" s="1308"/>
      <c r="P824" s="1308"/>
      <c r="Q824" s="1308"/>
      <c r="R824" s="1353" t="s">
        <v>1673</v>
      </c>
      <c r="S824" s="1353">
        <v>0</v>
      </c>
      <c r="T824" s="1308" t="s">
        <v>1581</v>
      </c>
      <c r="U824" s="1353" t="s">
        <v>1653</v>
      </c>
      <c r="V824" s="1342"/>
      <c r="W824" s="1336">
        <v>0</v>
      </c>
      <c r="X824" s="1336">
        <v>0</v>
      </c>
      <c r="Y824" s="1336">
        <v>0</v>
      </c>
      <c r="Z824" s="1264"/>
      <c r="AA824" s="1264"/>
      <c r="AB824" s="1264"/>
      <c r="AC824" s="1264"/>
      <c r="AD824" s="1264"/>
      <c r="AE824" s="1264"/>
      <c r="AF824" s="1264"/>
      <c r="AG824" s="1264"/>
      <c r="AH824" s="1264"/>
      <c r="AI824" s="1264"/>
      <c r="AJ824" s="1264"/>
      <c r="AK824" s="1264"/>
      <c r="AL824" s="1264"/>
      <c r="AM824" s="1264"/>
      <c r="AN824" s="1264"/>
      <c r="AO824" s="1264"/>
      <c r="AP824" s="1264"/>
      <c r="AQ824" s="1337" t="s">
        <v>204</v>
      </c>
      <c r="AR824" s="1337">
        <v>2007</v>
      </c>
      <c r="AS824" s="1264"/>
      <c r="AT824" s="1264"/>
      <c r="AU824" s="1264"/>
      <c r="AV824" s="1338">
        <v>33074216.885559946</v>
      </c>
      <c r="AW824" s="1291" t="s">
        <v>123</v>
      </c>
      <c r="AX824" s="1291"/>
      <c r="AY824" s="1291" t="s">
        <v>1619</v>
      </c>
      <c r="AZ824" s="1291" t="s">
        <v>1193</v>
      </c>
      <c r="BA824" s="1392"/>
      <c r="BB824" s="1375"/>
      <c r="BC824" s="1291"/>
      <c r="BD824" s="1291"/>
      <c r="BE824" s="1287"/>
      <c r="BF824" s="1287"/>
      <c r="BG824" s="1287"/>
      <c r="BH824" s="1287"/>
      <c r="BI824" s="1287"/>
      <c r="BJ824" s="1287"/>
      <c r="BK824" s="1287"/>
      <c r="BL824" s="1287"/>
      <c r="BM824" s="1287"/>
      <c r="BN824" s="1287"/>
      <c r="BO824" s="1287"/>
      <c r="BP824" s="1287"/>
      <c r="BQ824" s="1287"/>
      <c r="BR824" s="1287"/>
      <c r="BS824" s="1287"/>
      <c r="BT824" s="1287"/>
      <c r="BU824" s="1287"/>
      <c r="BV824" s="1287"/>
      <c r="BW824" s="1287"/>
      <c r="BX824" s="1287"/>
      <c r="BY824" s="1287"/>
    </row>
    <row r="825" spans="1:77" s="1288" customFormat="1" ht="30" hidden="1">
      <c r="A825" s="1380"/>
      <c r="B825" s="1283"/>
      <c r="C825" s="1335" t="s">
        <v>515</v>
      </c>
      <c r="D825" s="1264"/>
      <c r="E825" s="1264"/>
      <c r="F825" s="1264"/>
      <c r="G825" s="1264"/>
      <c r="H825" s="1291" t="s">
        <v>1193</v>
      </c>
      <c r="I825" s="1264"/>
      <c r="J825" s="1264"/>
      <c r="K825" s="1264"/>
      <c r="L825" s="1337"/>
      <c r="M825" s="1400" t="s">
        <v>723</v>
      </c>
      <c r="N825" s="1264"/>
      <c r="O825" s="1264"/>
      <c r="P825" s="1264"/>
      <c r="Q825" s="1264"/>
      <c r="R825" s="1353" t="s">
        <v>1706</v>
      </c>
      <c r="S825" s="1353">
        <v>0</v>
      </c>
      <c r="T825" s="1308" t="s">
        <v>1581</v>
      </c>
      <c r="U825" s="1353" t="s">
        <v>1653</v>
      </c>
      <c r="V825" s="1342"/>
      <c r="W825" s="1336">
        <v>0</v>
      </c>
      <c r="X825" s="1336">
        <v>0</v>
      </c>
      <c r="Y825" s="1336">
        <v>0</v>
      </c>
      <c r="Z825" s="1264"/>
      <c r="AA825" s="1264"/>
      <c r="AB825" s="1264"/>
      <c r="AC825" s="1264"/>
      <c r="AD825" s="1264"/>
      <c r="AE825" s="1264"/>
      <c r="AF825" s="1264"/>
      <c r="AG825" s="1264"/>
      <c r="AH825" s="1264"/>
      <c r="AI825" s="1264"/>
      <c r="AJ825" s="1264"/>
      <c r="AK825" s="1264"/>
      <c r="AL825" s="1264"/>
      <c r="AM825" s="1264"/>
      <c r="AN825" s="1264"/>
      <c r="AO825" s="1264"/>
      <c r="AP825" s="1264"/>
      <c r="AQ825" s="1337" t="s">
        <v>204</v>
      </c>
      <c r="AR825" s="1337">
        <v>2007</v>
      </c>
      <c r="AS825" s="1264"/>
      <c r="AT825" s="1264"/>
      <c r="AU825" s="1264"/>
      <c r="AV825" s="1338">
        <v>85928534.263477713</v>
      </c>
      <c r="AW825" s="1291" t="s">
        <v>123</v>
      </c>
      <c r="AX825" s="1291"/>
      <c r="AY825" s="1291" t="s">
        <v>1619</v>
      </c>
      <c r="AZ825" s="1291" t="s">
        <v>1193</v>
      </c>
      <c r="BA825" s="1392"/>
      <c r="BB825" s="1375"/>
      <c r="BC825" s="1291"/>
      <c r="BD825" s="1291"/>
      <c r="BE825" s="1287"/>
      <c r="BF825" s="1287"/>
      <c r="BG825" s="1287"/>
      <c r="BH825" s="1287"/>
      <c r="BI825" s="1287"/>
      <c r="BJ825" s="1287"/>
      <c r="BK825" s="1287"/>
      <c r="BL825" s="1287"/>
      <c r="BM825" s="1287"/>
      <c r="BN825" s="1287"/>
      <c r="BO825" s="1287"/>
      <c r="BP825" s="1287"/>
      <c r="BQ825" s="1287"/>
      <c r="BR825" s="1287"/>
      <c r="BS825" s="1287"/>
      <c r="BT825" s="1287"/>
      <c r="BU825" s="1287"/>
      <c r="BV825" s="1287"/>
      <c r="BW825" s="1287"/>
      <c r="BX825" s="1287"/>
      <c r="BY825" s="1287"/>
    </row>
    <row r="826" spans="1:77" s="1288" customFormat="1" ht="30" hidden="1">
      <c r="A826" s="1380"/>
      <c r="B826" s="1283"/>
      <c r="C826" s="1335" t="s">
        <v>462</v>
      </c>
      <c r="D826" s="1264"/>
      <c r="E826" s="1264"/>
      <c r="F826" s="1264"/>
      <c r="G826" s="1264"/>
      <c r="H826" s="1291" t="s">
        <v>1193</v>
      </c>
      <c r="I826" s="1264"/>
      <c r="J826" s="1264"/>
      <c r="K826" s="1264"/>
      <c r="L826" s="1337"/>
      <c r="M826" s="1400" t="s">
        <v>724</v>
      </c>
      <c r="N826" s="1308"/>
      <c r="O826" s="1308"/>
      <c r="P826" s="1308"/>
      <c r="Q826" s="1308"/>
      <c r="R826" s="1353" t="s">
        <v>1675</v>
      </c>
      <c r="S826" s="1353">
        <v>0</v>
      </c>
      <c r="T826" s="1308" t="s">
        <v>1581</v>
      </c>
      <c r="U826" s="1353" t="s">
        <v>1653</v>
      </c>
      <c r="V826" s="1342" t="s">
        <v>890</v>
      </c>
      <c r="W826" s="1336">
        <v>0</v>
      </c>
      <c r="X826" s="1336">
        <v>0</v>
      </c>
      <c r="Y826" s="1336">
        <v>0</v>
      </c>
      <c r="Z826" s="1264"/>
      <c r="AA826" s="1264"/>
      <c r="AB826" s="1264"/>
      <c r="AC826" s="1264"/>
      <c r="AD826" s="1264"/>
      <c r="AE826" s="1264"/>
      <c r="AF826" s="1264"/>
      <c r="AG826" s="1264"/>
      <c r="AH826" s="1264"/>
      <c r="AI826" s="1264"/>
      <c r="AJ826" s="1264"/>
      <c r="AK826" s="1264"/>
      <c r="AL826" s="1264"/>
      <c r="AM826" s="1264"/>
      <c r="AN826" s="1264"/>
      <c r="AO826" s="1264"/>
      <c r="AP826" s="1264"/>
      <c r="AQ826" s="1337" t="s">
        <v>204</v>
      </c>
      <c r="AR826" s="1337">
        <v>2007</v>
      </c>
      <c r="AS826" s="1264"/>
      <c r="AT826" s="1264"/>
      <c r="AU826" s="1264"/>
      <c r="AV826" s="1338">
        <v>14367369.753616488</v>
      </c>
      <c r="AW826" s="1291" t="s">
        <v>123</v>
      </c>
      <c r="AX826" s="1291"/>
      <c r="AY826" s="1291" t="s">
        <v>1619</v>
      </c>
      <c r="AZ826" s="1291" t="s">
        <v>1193</v>
      </c>
      <c r="BA826" s="1392"/>
      <c r="BB826" s="1375"/>
      <c r="BC826" s="1291"/>
      <c r="BD826" s="1291"/>
      <c r="BE826" s="1287"/>
      <c r="BF826" s="1287"/>
      <c r="BG826" s="1287"/>
      <c r="BH826" s="1287"/>
      <c r="BI826" s="1287"/>
      <c r="BJ826" s="1287"/>
      <c r="BK826" s="1287"/>
      <c r="BL826" s="1287"/>
      <c r="BM826" s="1287"/>
      <c r="BN826" s="1287"/>
      <c r="BO826" s="1287"/>
      <c r="BP826" s="1287"/>
      <c r="BQ826" s="1287"/>
      <c r="BR826" s="1287"/>
      <c r="BS826" s="1287"/>
      <c r="BT826" s="1287"/>
      <c r="BU826" s="1287"/>
      <c r="BV826" s="1287"/>
      <c r="BW826" s="1287"/>
      <c r="BX826" s="1287"/>
      <c r="BY826" s="1287"/>
    </row>
    <row r="827" spans="1:77" s="1288" customFormat="1" ht="45" hidden="1">
      <c r="A827" s="1380"/>
      <c r="B827" s="1283"/>
      <c r="C827" s="1335" t="s">
        <v>516</v>
      </c>
      <c r="D827" s="1264"/>
      <c r="E827" s="1264"/>
      <c r="F827" s="1264"/>
      <c r="G827" s="1264"/>
      <c r="H827" s="1291" t="s">
        <v>1193</v>
      </c>
      <c r="I827" s="1264"/>
      <c r="J827" s="1264"/>
      <c r="K827" s="1264"/>
      <c r="L827" s="1337"/>
      <c r="M827" s="1400" t="s">
        <v>721</v>
      </c>
      <c r="N827" s="1308"/>
      <c r="O827" s="1308"/>
      <c r="P827" s="1308"/>
      <c r="Q827" s="1308"/>
      <c r="R827" s="1353" t="s">
        <v>1707</v>
      </c>
      <c r="S827" s="1353">
        <v>0</v>
      </c>
      <c r="T827" s="1308" t="s">
        <v>1581</v>
      </c>
      <c r="U827" s="1353" t="s">
        <v>1654</v>
      </c>
      <c r="V827" s="1342"/>
      <c r="W827" s="1336">
        <v>0</v>
      </c>
      <c r="X827" s="1336">
        <v>0</v>
      </c>
      <c r="Y827" s="1336">
        <v>0</v>
      </c>
      <c r="Z827" s="1264"/>
      <c r="AA827" s="1264"/>
      <c r="AB827" s="1264"/>
      <c r="AC827" s="1264"/>
      <c r="AD827" s="1264"/>
      <c r="AE827" s="1264"/>
      <c r="AF827" s="1264"/>
      <c r="AG827" s="1264"/>
      <c r="AH827" s="1264"/>
      <c r="AI827" s="1264"/>
      <c r="AJ827" s="1264"/>
      <c r="AK827" s="1264"/>
      <c r="AL827" s="1264"/>
      <c r="AM827" s="1264"/>
      <c r="AN827" s="1264"/>
      <c r="AO827" s="1264"/>
      <c r="AP827" s="1264"/>
      <c r="AQ827" s="1337" t="s">
        <v>204</v>
      </c>
      <c r="AR827" s="1337">
        <v>2007</v>
      </c>
      <c r="AS827" s="1264"/>
      <c r="AT827" s="1264"/>
      <c r="AU827" s="1264"/>
      <c r="AV827" s="1338">
        <v>803926.76741589257</v>
      </c>
      <c r="AW827" s="1291" t="s">
        <v>123</v>
      </c>
      <c r="AX827" s="1291"/>
      <c r="AY827" s="1291" t="s">
        <v>1619</v>
      </c>
      <c r="AZ827" s="1291" t="s">
        <v>1193</v>
      </c>
      <c r="BA827" s="1392"/>
      <c r="BB827" s="1375"/>
      <c r="BC827" s="1291"/>
      <c r="BD827" s="1291"/>
      <c r="BE827" s="1287"/>
      <c r="BF827" s="1287"/>
      <c r="BG827" s="1287"/>
      <c r="BH827" s="1287"/>
      <c r="BI827" s="1287"/>
      <c r="BJ827" s="1287"/>
      <c r="BK827" s="1287"/>
      <c r="BL827" s="1287"/>
      <c r="BM827" s="1287"/>
      <c r="BN827" s="1287"/>
      <c r="BO827" s="1287"/>
      <c r="BP827" s="1287"/>
      <c r="BQ827" s="1287"/>
      <c r="BR827" s="1287"/>
      <c r="BS827" s="1287"/>
      <c r="BT827" s="1287"/>
      <c r="BU827" s="1287"/>
      <c r="BV827" s="1287"/>
      <c r="BW827" s="1287"/>
      <c r="BX827" s="1287"/>
      <c r="BY827" s="1287"/>
    </row>
    <row r="828" spans="1:77" s="1288" customFormat="1" ht="30" hidden="1">
      <c r="A828" s="1380"/>
      <c r="B828" s="1283"/>
      <c r="C828" s="1335" t="s">
        <v>517</v>
      </c>
      <c r="D828" s="1264"/>
      <c r="E828" s="1264"/>
      <c r="F828" s="1264"/>
      <c r="G828" s="1264"/>
      <c r="H828" s="1291" t="s">
        <v>1193</v>
      </c>
      <c r="I828" s="1264"/>
      <c r="J828" s="1264"/>
      <c r="K828" s="1264"/>
      <c r="L828" s="1337"/>
      <c r="M828" s="1400" t="s">
        <v>715</v>
      </c>
      <c r="N828" s="1308"/>
      <c r="O828" s="1308"/>
      <c r="P828" s="1308"/>
      <c r="Q828" s="1308"/>
      <c r="R828" s="1353" t="s">
        <v>1708</v>
      </c>
      <c r="S828" s="1353">
        <v>0</v>
      </c>
      <c r="T828" s="1308" t="s">
        <v>1581</v>
      </c>
      <c r="U828" s="1353" t="s">
        <v>1653</v>
      </c>
      <c r="V828" s="1342" t="s">
        <v>891</v>
      </c>
      <c r="W828" s="1336">
        <v>0</v>
      </c>
      <c r="X828" s="1336">
        <v>0</v>
      </c>
      <c r="Y828" s="1336">
        <v>0</v>
      </c>
      <c r="Z828" s="1264"/>
      <c r="AA828" s="1264"/>
      <c r="AB828" s="1264"/>
      <c r="AC828" s="1264"/>
      <c r="AD828" s="1264"/>
      <c r="AE828" s="1264"/>
      <c r="AF828" s="1264"/>
      <c r="AG828" s="1264"/>
      <c r="AH828" s="1264"/>
      <c r="AI828" s="1264"/>
      <c r="AJ828" s="1264"/>
      <c r="AK828" s="1264"/>
      <c r="AL828" s="1264"/>
      <c r="AM828" s="1264"/>
      <c r="AN828" s="1264"/>
      <c r="AO828" s="1264"/>
      <c r="AP828" s="1264"/>
      <c r="AQ828" s="1337" t="s">
        <v>204</v>
      </c>
      <c r="AR828" s="1337">
        <v>2007</v>
      </c>
      <c r="AS828" s="1264"/>
      <c r="AT828" s="1264"/>
      <c r="AU828" s="1264"/>
      <c r="AV828" s="1338">
        <v>14476465.522820644</v>
      </c>
      <c r="AW828" s="1291" t="s">
        <v>123</v>
      </c>
      <c r="AX828" s="1291"/>
      <c r="AY828" s="1291" t="s">
        <v>1619</v>
      </c>
      <c r="AZ828" s="1291" t="s">
        <v>1193</v>
      </c>
      <c r="BA828" s="1392"/>
      <c r="BB828" s="1375"/>
      <c r="BC828" s="1291"/>
      <c r="BD828" s="1291"/>
      <c r="BE828" s="1287"/>
      <c r="BF828" s="1287"/>
      <c r="BG828" s="1287"/>
      <c r="BH828" s="1287"/>
      <c r="BI828" s="1287"/>
      <c r="BJ828" s="1287"/>
      <c r="BK828" s="1287"/>
      <c r="BL828" s="1287"/>
      <c r="BM828" s="1287"/>
      <c r="BN828" s="1287"/>
      <c r="BO828" s="1287"/>
      <c r="BP828" s="1287"/>
      <c r="BQ828" s="1287"/>
      <c r="BR828" s="1287"/>
      <c r="BS828" s="1287"/>
      <c r="BT828" s="1287"/>
      <c r="BU828" s="1287"/>
      <c r="BV828" s="1287"/>
      <c r="BW828" s="1287"/>
      <c r="BX828" s="1287"/>
      <c r="BY828" s="1287"/>
    </row>
    <row r="829" spans="1:77" s="1288" customFormat="1" ht="30" hidden="1">
      <c r="A829" s="1380"/>
      <c r="B829" s="1283"/>
      <c r="C829" s="1335" t="s">
        <v>518</v>
      </c>
      <c r="D829" s="1264"/>
      <c r="E829" s="1264"/>
      <c r="F829" s="1264"/>
      <c r="G829" s="1264"/>
      <c r="H829" s="1291" t="s">
        <v>1193</v>
      </c>
      <c r="I829" s="1264"/>
      <c r="J829" s="1264"/>
      <c r="K829" s="1264"/>
      <c r="L829" s="1337"/>
      <c r="M829" s="1400" t="s">
        <v>727</v>
      </c>
      <c r="N829" s="1308"/>
      <c r="O829" s="1308"/>
      <c r="P829" s="1308"/>
      <c r="Q829" s="1308"/>
      <c r="R829" s="1353" t="s">
        <v>1709</v>
      </c>
      <c r="S829" s="1353">
        <v>0</v>
      </c>
      <c r="T829" s="1308" t="s">
        <v>1581</v>
      </c>
      <c r="U829" s="1353" t="s">
        <v>1653</v>
      </c>
      <c r="V829" s="1342" t="s">
        <v>859</v>
      </c>
      <c r="W829" s="1336">
        <v>0</v>
      </c>
      <c r="X829" s="1336">
        <v>0</v>
      </c>
      <c r="Y829" s="1336">
        <v>0</v>
      </c>
      <c r="Z829" s="1264"/>
      <c r="AA829" s="1264"/>
      <c r="AB829" s="1264"/>
      <c r="AC829" s="1264"/>
      <c r="AD829" s="1264"/>
      <c r="AE829" s="1264"/>
      <c r="AF829" s="1264"/>
      <c r="AG829" s="1264"/>
      <c r="AH829" s="1264"/>
      <c r="AI829" s="1264"/>
      <c r="AJ829" s="1264"/>
      <c r="AK829" s="1264"/>
      <c r="AL829" s="1264"/>
      <c r="AM829" s="1264"/>
      <c r="AN829" s="1264"/>
      <c r="AO829" s="1264"/>
      <c r="AP829" s="1264"/>
      <c r="AQ829" s="1337" t="s">
        <v>204</v>
      </c>
      <c r="AR829" s="1337">
        <v>2007</v>
      </c>
      <c r="AS829" s="1264"/>
      <c r="AT829" s="1264"/>
      <c r="AU829" s="1264"/>
      <c r="AV829" s="1338">
        <v>96815982.976882115</v>
      </c>
      <c r="AW829" s="1291" t="s">
        <v>123</v>
      </c>
      <c r="AX829" s="1291"/>
      <c r="AY829" s="1291" t="s">
        <v>1619</v>
      </c>
      <c r="AZ829" s="1291" t="s">
        <v>1193</v>
      </c>
      <c r="BA829" s="1392"/>
      <c r="BB829" s="1375"/>
      <c r="BC829" s="1291"/>
      <c r="BD829" s="1291"/>
      <c r="BE829" s="1287"/>
      <c r="BF829" s="1287"/>
      <c r="BG829" s="1287"/>
      <c r="BH829" s="1287"/>
      <c r="BI829" s="1287"/>
      <c r="BJ829" s="1287"/>
      <c r="BK829" s="1287"/>
      <c r="BL829" s="1287"/>
      <c r="BM829" s="1287"/>
      <c r="BN829" s="1287"/>
      <c r="BO829" s="1287"/>
      <c r="BP829" s="1287"/>
      <c r="BQ829" s="1287"/>
      <c r="BR829" s="1287"/>
      <c r="BS829" s="1287"/>
      <c r="BT829" s="1287"/>
      <c r="BU829" s="1287"/>
      <c r="BV829" s="1287"/>
      <c r="BW829" s="1287"/>
      <c r="BX829" s="1287"/>
      <c r="BY829" s="1287"/>
    </row>
    <row r="830" spans="1:77" s="1288" customFormat="1" ht="45" hidden="1">
      <c r="A830" s="1380"/>
      <c r="B830" s="1283"/>
      <c r="C830" s="1335" t="s">
        <v>519</v>
      </c>
      <c r="D830" s="1264"/>
      <c r="E830" s="1264"/>
      <c r="F830" s="1264"/>
      <c r="G830" s="1264"/>
      <c r="H830" s="1291" t="s">
        <v>1193</v>
      </c>
      <c r="I830" s="1264"/>
      <c r="J830" s="1264"/>
      <c r="K830" s="1264"/>
      <c r="L830" s="1337"/>
      <c r="M830" s="1400" t="s">
        <v>1710</v>
      </c>
      <c r="N830" s="1308"/>
      <c r="O830" s="1308"/>
      <c r="P830" s="1308"/>
      <c r="Q830" s="1308"/>
      <c r="R830" s="1353" t="s">
        <v>1707</v>
      </c>
      <c r="S830" s="1353">
        <v>0</v>
      </c>
      <c r="T830" s="1308" t="s">
        <v>1581</v>
      </c>
      <c r="U830" s="1353" t="s">
        <v>1654</v>
      </c>
      <c r="V830" s="1342" t="s">
        <v>892</v>
      </c>
      <c r="W830" s="1336">
        <v>0</v>
      </c>
      <c r="X830" s="1336">
        <v>0</v>
      </c>
      <c r="Y830" s="1336">
        <v>0</v>
      </c>
      <c r="Z830" s="1264"/>
      <c r="AA830" s="1264"/>
      <c r="AB830" s="1264"/>
      <c r="AC830" s="1264"/>
      <c r="AD830" s="1264"/>
      <c r="AE830" s="1264"/>
      <c r="AF830" s="1264"/>
      <c r="AG830" s="1264"/>
      <c r="AH830" s="1264"/>
      <c r="AI830" s="1264"/>
      <c r="AJ830" s="1264"/>
      <c r="AK830" s="1264"/>
      <c r="AL830" s="1264"/>
      <c r="AM830" s="1264"/>
      <c r="AN830" s="1264"/>
      <c r="AO830" s="1264"/>
      <c r="AP830" s="1264"/>
      <c r="AQ830" s="1337" t="s">
        <v>204</v>
      </c>
      <c r="AR830" s="1337">
        <v>2007</v>
      </c>
      <c r="AS830" s="1264"/>
      <c r="AT830" s="1264"/>
      <c r="AU830" s="1264"/>
      <c r="AV830" s="1338">
        <v>16150357.097631028</v>
      </c>
      <c r="AW830" s="1291" t="s">
        <v>123</v>
      </c>
      <c r="AX830" s="1291"/>
      <c r="AY830" s="1291" t="s">
        <v>1619</v>
      </c>
      <c r="AZ830" s="1291" t="s">
        <v>1193</v>
      </c>
      <c r="BA830" s="1392"/>
      <c r="BB830" s="1375"/>
      <c r="BC830" s="1291"/>
      <c r="BD830" s="1291"/>
      <c r="BE830" s="1287"/>
      <c r="BF830" s="1287"/>
      <c r="BG830" s="1287"/>
      <c r="BH830" s="1287"/>
      <c r="BI830" s="1287"/>
      <c r="BJ830" s="1287"/>
      <c r="BK830" s="1287"/>
      <c r="BL830" s="1287"/>
      <c r="BM830" s="1287"/>
      <c r="BN830" s="1287"/>
      <c r="BO830" s="1287"/>
      <c r="BP830" s="1287"/>
      <c r="BQ830" s="1287"/>
      <c r="BR830" s="1287"/>
      <c r="BS830" s="1287"/>
      <c r="BT830" s="1287"/>
      <c r="BU830" s="1287"/>
      <c r="BV830" s="1287"/>
      <c r="BW830" s="1287"/>
      <c r="BX830" s="1287"/>
      <c r="BY830" s="1287"/>
    </row>
    <row r="831" spans="1:77" s="1288" customFormat="1" ht="45" hidden="1">
      <c r="A831" s="1380"/>
      <c r="B831" s="1283"/>
      <c r="C831" s="1335" t="s">
        <v>520</v>
      </c>
      <c r="D831" s="1264"/>
      <c r="E831" s="1264"/>
      <c r="F831" s="1264"/>
      <c r="G831" s="1264"/>
      <c r="H831" s="1291" t="s">
        <v>1193</v>
      </c>
      <c r="I831" s="1264"/>
      <c r="J831" s="1264"/>
      <c r="K831" s="1264"/>
      <c r="L831" s="1337"/>
      <c r="M831" s="1400" t="s">
        <v>720</v>
      </c>
      <c r="N831" s="1308"/>
      <c r="O831" s="1308"/>
      <c r="P831" s="1308"/>
      <c r="Q831" s="1308"/>
      <c r="R831" s="1353" t="s">
        <v>1671</v>
      </c>
      <c r="S831" s="1353">
        <v>0</v>
      </c>
      <c r="T831" s="1308" t="s">
        <v>1589</v>
      </c>
      <c r="U831" s="1353" t="s">
        <v>1654</v>
      </c>
      <c r="V831" s="1342"/>
      <c r="W831" s="1336">
        <v>0</v>
      </c>
      <c r="X831" s="1336">
        <v>0</v>
      </c>
      <c r="Y831" s="1336">
        <v>0</v>
      </c>
      <c r="Z831" s="1264"/>
      <c r="AA831" s="1264"/>
      <c r="AB831" s="1264"/>
      <c r="AC831" s="1264"/>
      <c r="AD831" s="1264"/>
      <c r="AE831" s="1264"/>
      <c r="AF831" s="1264"/>
      <c r="AG831" s="1264"/>
      <c r="AH831" s="1264"/>
      <c r="AI831" s="1264"/>
      <c r="AJ831" s="1264"/>
      <c r="AK831" s="1264"/>
      <c r="AL831" s="1264"/>
      <c r="AM831" s="1264"/>
      <c r="AN831" s="1264"/>
      <c r="AO831" s="1264"/>
      <c r="AP831" s="1264"/>
      <c r="AQ831" s="1337" t="s">
        <v>204</v>
      </c>
      <c r="AR831" s="1337">
        <v>2007</v>
      </c>
      <c r="AS831" s="1264"/>
      <c r="AT831" s="1264"/>
      <c r="AU831" s="1264"/>
      <c r="AV831" s="1338">
        <v>96358593.114558682</v>
      </c>
      <c r="AW831" s="1291" t="s">
        <v>123</v>
      </c>
      <c r="AX831" s="1291"/>
      <c r="AY831" s="1291" t="s">
        <v>1619</v>
      </c>
      <c r="AZ831" s="1291" t="s">
        <v>1193</v>
      </c>
      <c r="BA831" s="1392"/>
      <c r="BB831" s="1375"/>
      <c r="BC831" s="1291"/>
      <c r="BD831" s="1291"/>
      <c r="BE831" s="1287"/>
      <c r="BF831" s="1287"/>
      <c r="BG831" s="1287"/>
      <c r="BH831" s="1287"/>
      <c r="BI831" s="1287"/>
      <c r="BJ831" s="1287"/>
      <c r="BK831" s="1287"/>
      <c r="BL831" s="1287"/>
      <c r="BM831" s="1287"/>
      <c r="BN831" s="1287"/>
      <c r="BO831" s="1287"/>
      <c r="BP831" s="1287"/>
      <c r="BQ831" s="1287"/>
      <c r="BR831" s="1287"/>
      <c r="BS831" s="1287"/>
      <c r="BT831" s="1287"/>
      <c r="BU831" s="1287"/>
      <c r="BV831" s="1287"/>
      <c r="BW831" s="1287"/>
      <c r="BX831" s="1287"/>
      <c r="BY831" s="1287"/>
    </row>
    <row r="832" spans="1:77" s="1288" customFormat="1" ht="30" hidden="1">
      <c r="A832" s="1380"/>
      <c r="B832" s="1283"/>
      <c r="C832" s="1335" t="s">
        <v>521</v>
      </c>
      <c r="D832" s="1264"/>
      <c r="E832" s="1264"/>
      <c r="F832" s="1264"/>
      <c r="G832" s="1264"/>
      <c r="H832" s="1291" t="s">
        <v>1193</v>
      </c>
      <c r="I832" s="1264"/>
      <c r="J832" s="1264"/>
      <c r="K832" s="1264"/>
      <c r="L832" s="1337"/>
      <c r="M832" s="1399" t="s">
        <v>713</v>
      </c>
      <c r="N832" s="1308"/>
      <c r="O832" s="1308"/>
      <c r="P832" s="1308"/>
      <c r="Q832" s="1308"/>
      <c r="R832" s="1353" t="s">
        <v>1711</v>
      </c>
      <c r="S832" s="1353">
        <v>0</v>
      </c>
      <c r="T832" s="1308"/>
      <c r="U832" s="1353" t="s">
        <v>1653</v>
      </c>
      <c r="V832" s="1342"/>
      <c r="W832" s="1336">
        <v>0</v>
      </c>
      <c r="X832" s="1336">
        <v>0</v>
      </c>
      <c r="Y832" s="1336">
        <v>0</v>
      </c>
      <c r="Z832" s="1264"/>
      <c r="AA832" s="1264"/>
      <c r="AB832" s="1264"/>
      <c r="AC832" s="1264"/>
      <c r="AD832" s="1264"/>
      <c r="AE832" s="1264"/>
      <c r="AF832" s="1264"/>
      <c r="AG832" s="1264"/>
      <c r="AH832" s="1264"/>
      <c r="AI832" s="1264"/>
      <c r="AJ832" s="1264"/>
      <c r="AK832" s="1264"/>
      <c r="AL832" s="1264"/>
      <c r="AM832" s="1264"/>
      <c r="AN832" s="1264"/>
      <c r="AO832" s="1264"/>
      <c r="AP832" s="1264"/>
      <c r="AQ832" s="1337" t="s">
        <v>204</v>
      </c>
      <c r="AR832" s="1337">
        <v>2007</v>
      </c>
      <c r="AS832" s="1264"/>
      <c r="AT832" s="1264"/>
      <c r="AU832" s="1264"/>
      <c r="AV832" s="1338">
        <v>532602.36642208754</v>
      </c>
      <c r="AW832" s="1291" t="s">
        <v>123</v>
      </c>
      <c r="AX832" s="1291"/>
      <c r="AY832" s="1291" t="s">
        <v>1619</v>
      </c>
      <c r="AZ832" s="1291" t="s">
        <v>1193</v>
      </c>
      <c r="BA832" s="1392"/>
      <c r="BB832" s="1375"/>
      <c r="BC832" s="1291"/>
      <c r="BD832" s="1291"/>
      <c r="BE832" s="1287"/>
      <c r="BF832" s="1287"/>
      <c r="BG832" s="1287"/>
      <c r="BH832" s="1287"/>
      <c r="BI832" s="1287"/>
      <c r="BJ832" s="1287"/>
      <c r="BK832" s="1287"/>
      <c r="BL832" s="1287"/>
      <c r="BM832" s="1287"/>
      <c r="BN832" s="1287"/>
      <c r="BO832" s="1287"/>
      <c r="BP832" s="1287"/>
      <c r="BQ832" s="1287"/>
      <c r="BR832" s="1287"/>
      <c r="BS832" s="1287"/>
      <c r="BT832" s="1287"/>
      <c r="BU832" s="1287"/>
      <c r="BV832" s="1287"/>
      <c r="BW832" s="1287"/>
      <c r="BX832" s="1287"/>
      <c r="BY832" s="1287"/>
    </row>
    <row r="833" spans="1:77" s="1288" customFormat="1" ht="30" hidden="1">
      <c r="A833" s="1380"/>
      <c r="B833" s="1283"/>
      <c r="C833" s="1335" t="s">
        <v>522</v>
      </c>
      <c r="D833" s="1264"/>
      <c r="E833" s="1264"/>
      <c r="F833" s="1264"/>
      <c r="G833" s="1264"/>
      <c r="H833" s="1291" t="s">
        <v>1193</v>
      </c>
      <c r="I833" s="1264"/>
      <c r="J833" s="1264"/>
      <c r="K833" s="1264"/>
      <c r="L833" s="1337"/>
      <c r="M833" s="1400" t="s">
        <v>714</v>
      </c>
      <c r="N833" s="1308"/>
      <c r="O833" s="1308"/>
      <c r="P833" s="1308"/>
      <c r="Q833" s="1308"/>
      <c r="R833" s="1353" t="s">
        <v>1683</v>
      </c>
      <c r="S833" s="1353">
        <v>0</v>
      </c>
      <c r="T833" s="1308" t="s">
        <v>1581</v>
      </c>
      <c r="U833" s="1353" t="s">
        <v>1653</v>
      </c>
      <c r="V833" s="1342" t="s">
        <v>873</v>
      </c>
      <c r="W833" s="1336">
        <v>0</v>
      </c>
      <c r="X833" s="1336">
        <v>0</v>
      </c>
      <c r="Y833" s="1336">
        <v>0</v>
      </c>
      <c r="Z833" s="1264"/>
      <c r="AA833" s="1264"/>
      <c r="AB833" s="1264"/>
      <c r="AC833" s="1264"/>
      <c r="AD833" s="1264"/>
      <c r="AE833" s="1264"/>
      <c r="AF833" s="1264"/>
      <c r="AG833" s="1264"/>
      <c r="AH833" s="1264"/>
      <c r="AI833" s="1264"/>
      <c r="AJ833" s="1264"/>
      <c r="AK833" s="1264"/>
      <c r="AL833" s="1264"/>
      <c r="AM833" s="1264"/>
      <c r="AN833" s="1264"/>
      <c r="AO833" s="1264"/>
      <c r="AP833" s="1264"/>
      <c r="AQ833" s="1337" t="s">
        <v>204</v>
      </c>
      <c r="AR833" s="1337">
        <v>2007</v>
      </c>
      <c r="AS833" s="1264"/>
      <c r="AT833" s="1264"/>
      <c r="AU833" s="1264"/>
      <c r="AV833" s="1338">
        <v>835509.79392345808</v>
      </c>
      <c r="AW833" s="1291" t="s">
        <v>123</v>
      </c>
      <c r="AX833" s="1291"/>
      <c r="AY833" s="1291" t="s">
        <v>1619</v>
      </c>
      <c r="AZ833" s="1291" t="s">
        <v>1193</v>
      </c>
      <c r="BA833" s="1392"/>
      <c r="BB833" s="1375"/>
      <c r="BC833" s="1291"/>
      <c r="BD833" s="1291"/>
      <c r="BE833" s="1287"/>
      <c r="BF833" s="1287"/>
      <c r="BG833" s="1287"/>
      <c r="BH833" s="1287"/>
      <c r="BI833" s="1287"/>
      <c r="BJ833" s="1287"/>
      <c r="BK833" s="1287"/>
      <c r="BL833" s="1287"/>
      <c r="BM833" s="1287"/>
      <c r="BN833" s="1287"/>
      <c r="BO833" s="1287"/>
      <c r="BP833" s="1287"/>
      <c r="BQ833" s="1287"/>
      <c r="BR833" s="1287"/>
      <c r="BS833" s="1287"/>
      <c r="BT833" s="1287"/>
      <c r="BU833" s="1287"/>
      <c r="BV833" s="1287"/>
      <c r="BW833" s="1287"/>
      <c r="BX833" s="1287"/>
      <c r="BY833" s="1287"/>
    </row>
    <row r="834" spans="1:77" s="1288" customFormat="1" ht="45" hidden="1">
      <c r="A834" s="1380"/>
      <c r="B834" s="1283"/>
      <c r="C834" s="1335" t="s">
        <v>523</v>
      </c>
      <c r="D834" s="1264"/>
      <c r="E834" s="1264"/>
      <c r="F834" s="1264"/>
      <c r="G834" s="1264"/>
      <c r="H834" s="1291" t="s">
        <v>1193</v>
      </c>
      <c r="I834" s="1264"/>
      <c r="J834" s="1264"/>
      <c r="K834" s="1264"/>
      <c r="L834" s="1337"/>
      <c r="M834" s="1400" t="s">
        <v>725</v>
      </c>
      <c r="N834" s="1308"/>
      <c r="O834" s="1308"/>
      <c r="P834" s="1308"/>
      <c r="Q834" s="1308"/>
      <c r="R834" s="1353" t="s">
        <v>825</v>
      </c>
      <c r="S834" s="1353">
        <v>0</v>
      </c>
      <c r="T834" s="1308" t="s">
        <v>1581</v>
      </c>
      <c r="U834" s="1353" t="s">
        <v>1654</v>
      </c>
      <c r="V834" s="1342" t="s">
        <v>879</v>
      </c>
      <c r="W834" s="1336">
        <v>0</v>
      </c>
      <c r="X834" s="1336">
        <v>0</v>
      </c>
      <c r="Y834" s="1336">
        <v>0</v>
      </c>
      <c r="Z834" s="1264"/>
      <c r="AA834" s="1264"/>
      <c r="AB834" s="1264"/>
      <c r="AC834" s="1264"/>
      <c r="AD834" s="1264"/>
      <c r="AE834" s="1264"/>
      <c r="AF834" s="1264"/>
      <c r="AG834" s="1264"/>
      <c r="AH834" s="1264"/>
      <c r="AI834" s="1264"/>
      <c r="AJ834" s="1264"/>
      <c r="AK834" s="1264"/>
      <c r="AL834" s="1264"/>
      <c r="AM834" s="1264"/>
      <c r="AN834" s="1264"/>
      <c r="AO834" s="1264"/>
      <c r="AP834" s="1264"/>
      <c r="AQ834" s="1337" t="s">
        <v>204</v>
      </c>
      <c r="AR834" s="1337">
        <v>2007</v>
      </c>
      <c r="AS834" s="1264"/>
      <c r="AT834" s="1264"/>
      <c r="AU834" s="1264"/>
      <c r="AV834" s="1338">
        <v>42809978.958909698</v>
      </c>
      <c r="AW834" s="1291" t="s">
        <v>123</v>
      </c>
      <c r="AX834" s="1291"/>
      <c r="AY834" s="1291" t="s">
        <v>1619</v>
      </c>
      <c r="AZ834" s="1291" t="s">
        <v>1193</v>
      </c>
      <c r="BA834" s="1392"/>
      <c r="BB834" s="1375"/>
      <c r="BC834" s="1291"/>
      <c r="BD834" s="1291"/>
      <c r="BE834" s="1287"/>
      <c r="BF834" s="1287"/>
      <c r="BG834" s="1287"/>
      <c r="BH834" s="1287"/>
      <c r="BI834" s="1287"/>
      <c r="BJ834" s="1287"/>
      <c r="BK834" s="1287"/>
      <c r="BL834" s="1287"/>
      <c r="BM834" s="1287"/>
      <c r="BN834" s="1287"/>
      <c r="BO834" s="1287"/>
      <c r="BP834" s="1287"/>
      <c r="BQ834" s="1287"/>
      <c r="BR834" s="1287"/>
      <c r="BS834" s="1287"/>
      <c r="BT834" s="1287"/>
      <c r="BU834" s="1287"/>
      <c r="BV834" s="1287"/>
      <c r="BW834" s="1287"/>
      <c r="BX834" s="1287"/>
      <c r="BY834" s="1287"/>
    </row>
    <row r="835" spans="1:77" s="1288" customFormat="1" ht="30" hidden="1">
      <c r="A835" s="1380"/>
      <c r="B835" s="1283"/>
      <c r="C835" s="1335" t="s">
        <v>524</v>
      </c>
      <c r="D835" s="1264"/>
      <c r="E835" s="1264"/>
      <c r="F835" s="1264"/>
      <c r="G835" s="1264"/>
      <c r="H835" s="1291" t="s">
        <v>1193</v>
      </c>
      <c r="I835" s="1264"/>
      <c r="J835" s="1264"/>
      <c r="K835" s="1264"/>
      <c r="L835" s="1337"/>
      <c r="M835" s="1400" t="s">
        <v>726</v>
      </c>
      <c r="N835" s="1308"/>
      <c r="O835" s="1308"/>
      <c r="P835" s="1308"/>
      <c r="Q835" s="1308"/>
      <c r="R835" s="1353" t="s">
        <v>1712</v>
      </c>
      <c r="S835" s="1353">
        <v>0</v>
      </c>
      <c r="T835" s="1308" t="s">
        <v>1581</v>
      </c>
      <c r="U835" s="1353" t="s">
        <v>1653</v>
      </c>
      <c r="V835" s="1342" t="s">
        <v>879</v>
      </c>
      <c r="W835" s="1336">
        <v>0</v>
      </c>
      <c r="X835" s="1336">
        <v>0</v>
      </c>
      <c r="Y835" s="1336">
        <v>0</v>
      </c>
      <c r="Z835" s="1264"/>
      <c r="AA835" s="1264"/>
      <c r="AB835" s="1264"/>
      <c r="AC835" s="1264"/>
      <c r="AD835" s="1264"/>
      <c r="AE835" s="1264"/>
      <c r="AF835" s="1264"/>
      <c r="AG835" s="1264"/>
      <c r="AH835" s="1264"/>
      <c r="AI835" s="1264"/>
      <c r="AJ835" s="1264"/>
      <c r="AK835" s="1264"/>
      <c r="AL835" s="1264"/>
      <c r="AM835" s="1264"/>
      <c r="AN835" s="1264"/>
      <c r="AO835" s="1264"/>
      <c r="AP835" s="1264"/>
      <c r="AQ835" s="1337" t="s">
        <v>204</v>
      </c>
      <c r="AR835" s="1337">
        <v>2007</v>
      </c>
      <c r="AS835" s="1264"/>
      <c r="AT835" s="1264"/>
      <c r="AU835" s="1264"/>
      <c r="AV835" s="1338">
        <v>88547000.496098652</v>
      </c>
      <c r="AW835" s="1291" t="s">
        <v>123</v>
      </c>
      <c r="AX835" s="1291"/>
      <c r="AY835" s="1291" t="s">
        <v>1619</v>
      </c>
      <c r="AZ835" s="1291" t="s">
        <v>1193</v>
      </c>
      <c r="BA835" s="1392"/>
      <c r="BB835" s="1375"/>
      <c r="BC835" s="1291"/>
      <c r="BD835" s="1291"/>
      <c r="BE835" s="1287"/>
      <c r="BF835" s="1287"/>
      <c r="BG835" s="1287"/>
      <c r="BH835" s="1287"/>
      <c r="BI835" s="1287"/>
      <c r="BJ835" s="1287"/>
      <c r="BK835" s="1287"/>
      <c r="BL835" s="1287"/>
      <c r="BM835" s="1287"/>
      <c r="BN835" s="1287"/>
      <c r="BO835" s="1287"/>
      <c r="BP835" s="1287"/>
      <c r="BQ835" s="1287"/>
      <c r="BR835" s="1287"/>
      <c r="BS835" s="1287"/>
      <c r="BT835" s="1287"/>
      <c r="BU835" s="1287"/>
      <c r="BV835" s="1287"/>
      <c r="BW835" s="1287"/>
      <c r="BX835" s="1287"/>
      <c r="BY835" s="1287"/>
    </row>
    <row r="836" spans="1:77" s="1288" customFormat="1" hidden="1">
      <c r="A836" s="1380"/>
      <c r="B836" s="1283"/>
      <c r="C836" s="1335" t="s">
        <v>525</v>
      </c>
      <c r="D836" s="1264"/>
      <c r="E836" s="1264"/>
      <c r="F836" s="1264"/>
      <c r="G836" s="1264"/>
      <c r="H836" s="1291" t="s">
        <v>1193</v>
      </c>
      <c r="I836" s="1264"/>
      <c r="J836" s="1264"/>
      <c r="K836" s="1264"/>
      <c r="L836" s="1337"/>
      <c r="M836" s="1397" t="s">
        <v>713</v>
      </c>
      <c r="N836" s="1264"/>
      <c r="O836" s="1264"/>
      <c r="P836" s="1264"/>
      <c r="Q836" s="1264"/>
      <c r="R836" s="1353" t="s">
        <v>827</v>
      </c>
      <c r="S836" s="1353">
        <v>0</v>
      </c>
      <c r="T836" s="1308" t="s">
        <v>238</v>
      </c>
      <c r="U836" s="1353" t="s">
        <v>1658</v>
      </c>
      <c r="V836" s="1342"/>
      <c r="W836" s="1336">
        <v>0</v>
      </c>
      <c r="X836" s="1336">
        <v>0</v>
      </c>
      <c r="Y836" s="1336">
        <v>0</v>
      </c>
      <c r="Z836" s="1264"/>
      <c r="AA836" s="1264"/>
      <c r="AB836" s="1264"/>
      <c r="AC836" s="1264"/>
      <c r="AD836" s="1264"/>
      <c r="AE836" s="1264"/>
      <c r="AF836" s="1264"/>
      <c r="AG836" s="1264"/>
      <c r="AH836" s="1264"/>
      <c r="AI836" s="1264"/>
      <c r="AJ836" s="1264"/>
      <c r="AK836" s="1264"/>
      <c r="AL836" s="1264"/>
      <c r="AM836" s="1264"/>
      <c r="AN836" s="1264"/>
      <c r="AO836" s="1264"/>
      <c r="AP836" s="1264"/>
      <c r="AQ836" s="1337" t="s">
        <v>204</v>
      </c>
      <c r="AR836" s="1337">
        <v>2007</v>
      </c>
      <c r="AS836" s="1264"/>
      <c r="AT836" s="1264"/>
      <c r="AU836" s="1264"/>
      <c r="AV836" s="1338">
        <v>10153249.860071218</v>
      </c>
      <c r="AW836" s="1291" t="s">
        <v>123</v>
      </c>
      <c r="AX836" s="1291"/>
      <c r="AY836" s="1291" t="s">
        <v>1619</v>
      </c>
      <c r="AZ836" s="1291" t="s">
        <v>1193</v>
      </c>
      <c r="BA836" s="1392"/>
      <c r="BB836" s="1375"/>
      <c r="BC836" s="1291"/>
      <c r="BD836" s="1291"/>
      <c r="BE836" s="1287"/>
      <c r="BF836" s="1287"/>
      <c r="BG836" s="1287"/>
      <c r="BH836" s="1287"/>
      <c r="BI836" s="1287"/>
      <c r="BJ836" s="1287"/>
      <c r="BK836" s="1287"/>
      <c r="BL836" s="1287"/>
      <c r="BM836" s="1287"/>
      <c r="BN836" s="1287"/>
      <c r="BO836" s="1287"/>
      <c r="BP836" s="1287"/>
      <c r="BQ836" s="1287"/>
      <c r="BR836" s="1287"/>
      <c r="BS836" s="1287"/>
      <c r="BT836" s="1287"/>
      <c r="BU836" s="1287"/>
      <c r="BV836" s="1287"/>
      <c r="BW836" s="1287"/>
      <c r="BX836" s="1287"/>
      <c r="BY836" s="1287"/>
    </row>
    <row r="837" spans="1:77" s="1288" customFormat="1" ht="30" hidden="1">
      <c r="A837" s="1380"/>
      <c r="B837" s="1283"/>
      <c r="C837" s="1335" t="s">
        <v>526</v>
      </c>
      <c r="D837" s="1264"/>
      <c r="E837" s="1264"/>
      <c r="F837" s="1264"/>
      <c r="G837" s="1264"/>
      <c r="H837" s="1291" t="s">
        <v>1193</v>
      </c>
      <c r="I837" s="1264"/>
      <c r="J837" s="1264"/>
      <c r="K837" s="1264"/>
      <c r="L837" s="1337"/>
      <c r="M837" s="1400" t="s">
        <v>727</v>
      </c>
      <c r="N837" s="1308"/>
      <c r="O837" s="1308"/>
      <c r="P837" s="1308"/>
      <c r="Q837" s="1308"/>
      <c r="R837" s="1353" t="s">
        <v>1713</v>
      </c>
      <c r="S837" s="1353">
        <v>0</v>
      </c>
      <c r="T837" s="1308"/>
      <c r="U837" s="1353" t="s">
        <v>1653</v>
      </c>
      <c r="V837" s="1342" t="s">
        <v>871</v>
      </c>
      <c r="W837" s="1336">
        <v>0</v>
      </c>
      <c r="X837" s="1336">
        <v>0</v>
      </c>
      <c r="Y837" s="1336">
        <v>0</v>
      </c>
      <c r="Z837" s="1264"/>
      <c r="AA837" s="1264"/>
      <c r="AB837" s="1264"/>
      <c r="AC837" s="1264"/>
      <c r="AD837" s="1264"/>
      <c r="AE837" s="1264"/>
      <c r="AF837" s="1264"/>
      <c r="AG837" s="1264"/>
      <c r="AH837" s="1264"/>
      <c r="AI837" s="1264"/>
      <c r="AJ837" s="1264"/>
      <c r="AK837" s="1264"/>
      <c r="AL837" s="1264"/>
      <c r="AM837" s="1264"/>
      <c r="AN837" s="1264"/>
      <c r="AO837" s="1264"/>
      <c r="AP837" s="1264"/>
      <c r="AQ837" s="1337" t="s">
        <v>204</v>
      </c>
      <c r="AR837" s="1337">
        <v>2007</v>
      </c>
      <c r="AS837" s="1264"/>
      <c r="AT837" s="1264"/>
      <c r="AU837" s="1264"/>
      <c r="AV837" s="1338">
        <v>59777881.031164646</v>
      </c>
      <c r="AW837" s="1291" t="s">
        <v>123</v>
      </c>
      <c r="AX837" s="1291"/>
      <c r="AY837" s="1291" t="s">
        <v>1619</v>
      </c>
      <c r="AZ837" s="1291" t="s">
        <v>1193</v>
      </c>
      <c r="BA837" s="1392"/>
      <c r="BB837" s="1375"/>
      <c r="BC837" s="1291"/>
      <c r="BD837" s="1291"/>
      <c r="BE837" s="1287"/>
      <c r="BF837" s="1287"/>
      <c r="BG837" s="1287"/>
      <c r="BH837" s="1287"/>
      <c r="BI837" s="1287"/>
      <c r="BJ837" s="1287"/>
      <c r="BK837" s="1287"/>
      <c r="BL837" s="1287"/>
      <c r="BM837" s="1287"/>
      <c r="BN837" s="1287"/>
      <c r="BO837" s="1287"/>
      <c r="BP837" s="1287"/>
      <c r="BQ837" s="1287"/>
      <c r="BR837" s="1287"/>
      <c r="BS837" s="1287"/>
      <c r="BT837" s="1287"/>
      <c r="BU837" s="1287"/>
      <c r="BV837" s="1287"/>
      <c r="BW837" s="1287"/>
      <c r="BX837" s="1287"/>
      <c r="BY837" s="1287"/>
    </row>
    <row r="838" spans="1:77" s="1288" customFormat="1" hidden="1">
      <c r="A838" s="1380"/>
      <c r="B838" s="1283"/>
      <c r="C838" s="1335" t="s">
        <v>527</v>
      </c>
      <c r="D838" s="1264"/>
      <c r="E838" s="1264"/>
      <c r="F838" s="1264"/>
      <c r="G838" s="1264"/>
      <c r="H838" s="1291" t="s">
        <v>1193</v>
      </c>
      <c r="I838" s="1264"/>
      <c r="J838" s="1264"/>
      <c r="K838" s="1264"/>
      <c r="L838" s="1337"/>
      <c r="M838" s="1400" t="s">
        <v>714</v>
      </c>
      <c r="N838" s="1308"/>
      <c r="O838" s="1308"/>
      <c r="P838" s="1308"/>
      <c r="Q838" s="1308"/>
      <c r="R838" s="1353" t="s">
        <v>1714</v>
      </c>
      <c r="S838" s="1353">
        <v>0</v>
      </c>
      <c r="T838" s="1308" t="s">
        <v>238</v>
      </c>
      <c r="U838" s="1353" t="s">
        <v>1656</v>
      </c>
      <c r="V838" s="1342"/>
      <c r="W838" s="1336">
        <v>0</v>
      </c>
      <c r="X838" s="1336">
        <v>0</v>
      </c>
      <c r="Y838" s="1336">
        <v>0</v>
      </c>
      <c r="Z838" s="1264"/>
      <c r="AA838" s="1264"/>
      <c r="AB838" s="1264"/>
      <c r="AC838" s="1264"/>
      <c r="AD838" s="1264"/>
      <c r="AE838" s="1264"/>
      <c r="AF838" s="1264"/>
      <c r="AG838" s="1264"/>
      <c r="AH838" s="1264"/>
      <c r="AI838" s="1264"/>
      <c r="AJ838" s="1264"/>
      <c r="AK838" s="1264"/>
      <c r="AL838" s="1264"/>
      <c r="AM838" s="1264"/>
      <c r="AN838" s="1264"/>
      <c r="AO838" s="1264"/>
      <c r="AP838" s="1264"/>
      <c r="AQ838" s="1337" t="s">
        <v>204</v>
      </c>
      <c r="AR838" s="1337">
        <v>2007</v>
      </c>
      <c r="AS838" s="1264"/>
      <c r="AT838" s="1264"/>
      <c r="AU838" s="1264"/>
      <c r="AV838" s="1338">
        <v>180503420.381639</v>
      </c>
      <c r="AW838" s="1291" t="s">
        <v>123</v>
      </c>
      <c r="AX838" s="1291"/>
      <c r="AY838" s="1291" t="s">
        <v>1619</v>
      </c>
      <c r="AZ838" s="1291" t="s">
        <v>1193</v>
      </c>
      <c r="BA838" s="1392"/>
      <c r="BB838" s="1375"/>
      <c r="BC838" s="1291"/>
      <c r="BD838" s="1291"/>
      <c r="BE838" s="1287"/>
      <c r="BF838" s="1287"/>
      <c r="BG838" s="1287"/>
      <c r="BH838" s="1287"/>
      <c r="BI838" s="1287"/>
      <c r="BJ838" s="1287"/>
      <c r="BK838" s="1287"/>
      <c r="BL838" s="1287"/>
      <c r="BM838" s="1287"/>
      <c r="BN838" s="1287"/>
      <c r="BO838" s="1287"/>
      <c r="BP838" s="1287"/>
      <c r="BQ838" s="1287"/>
      <c r="BR838" s="1287"/>
      <c r="BS838" s="1287"/>
      <c r="BT838" s="1287"/>
      <c r="BU838" s="1287"/>
      <c r="BV838" s="1287"/>
      <c r="BW838" s="1287"/>
      <c r="BX838" s="1287"/>
      <c r="BY838" s="1287"/>
    </row>
    <row r="839" spans="1:77" s="1288" customFormat="1" hidden="1">
      <c r="A839" s="1380"/>
      <c r="B839" s="1283"/>
      <c r="C839" s="1335" t="s">
        <v>528</v>
      </c>
      <c r="D839" s="1264"/>
      <c r="E839" s="1264"/>
      <c r="F839" s="1264"/>
      <c r="G839" s="1264"/>
      <c r="H839" s="1291" t="s">
        <v>1193</v>
      </c>
      <c r="I839" s="1264"/>
      <c r="J839" s="1264"/>
      <c r="K839" s="1264"/>
      <c r="L839" s="1337"/>
      <c r="M839" s="1400" t="s">
        <v>714</v>
      </c>
      <c r="N839" s="1264"/>
      <c r="O839" s="1264"/>
      <c r="P839" s="1264"/>
      <c r="Q839" s="1264"/>
      <c r="R839" s="1353" t="s">
        <v>1715</v>
      </c>
      <c r="S839" s="1353">
        <v>0</v>
      </c>
      <c r="T839" s="1308" t="s">
        <v>238</v>
      </c>
      <c r="U839" s="1353" t="s">
        <v>1656</v>
      </c>
      <c r="V839" s="1342" t="s">
        <v>893</v>
      </c>
      <c r="W839" s="1336">
        <v>0</v>
      </c>
      <c r="X839" s="1336">
        <v>0</v>
      </c>
      <c r="Y839" s="1336">
        <v>0</v>
      </c>
      <c r="Z839" s="1264"/>
      <c r="AA839" s="1264"/>
      <c r="AB839" s="1264"/>
      <c r="AC839" s="1264"/>
      <c r="AD839" s="1264"/>
      <c r="AE839" s="1264"/>
      <c r="AF839" s="1264"/>
      <c r="AG839" s="1264"/>
      <c r="AH839" s="1264"/>
      <c r="AI839" s="1264"/>
      <c r="AJ839" s="1264"/>
      <c r="AK839" s="1264"/>
      <c r="AL839" s="1264"/>
      <c r="AM839" s="1264"/>
      <c r="AN839" s="1264"/>
      <c r="AO839" s="1264"/>
      <c r="AP839" s="1264"/>
      <c r="AQ839" s="1337" t="s">
        <v>204</v>
      </c>
      <c r="AR839" s="1337">
        <v>2007</v>
      </c>
      <c r="AS839" s="1264"/>
      <c r="AT839" s="1264"/>
      <c r="AU839" s="1264"/>
      <c r="AV839" s="1338">
        <v>120335609.17271401</v>
      </c>
      <c r="AW839" s="1291" t="s">
        <v>123</v>
      </c>
      <c r="AX839" s="1291"/>
      <c r="AY839" s="1291" t="s">
        <v>1619</v>
      </c>
      <c r="AZ839" s="1291" t="s">
        <v>1193</v>
      </c>
      <c r="BA839" s="1392"/>
      <c r="BB839" s="1375"/>
      <c r="BC839" s="1291"/>
      <c r="BD839" s="1291"/>
      <c r="BE839" s="1287"/>
      <c r="BF839" s="1287"/>
      <c r="BG839" s="1287"/>
      <c r="BH839" s="1287"/>
      <c r="BI839" s="1287"/>
      <c r="BJ839" s="1287"/>
      <c r="BK839" s="1287"/>
      <c r="BL839" s="1287"/>
      <c r="BM839" s="1287"/>
      <c r="BN839" s="1287"/>
      <c r="BO839" s="1287"/>
      <c r="BP839" s="1287"/>
      <c r="BQ839" s="1287"/>
      <c r="BR839" s="1287"/>
      <c r="BS839" s="1287"/>
      <c r="BT839" s="1287"/>
      <c r="BU839" s="1287"/>
      <c r="BV839" s="1287"/>
      <c r="BW839" s="1287"/>
      <c r="BX839" s="1287"/>
      <c r="BY839" s="1287"/>
    </row>
    <row r="840" spans="1:77" s="1288" customFormat="1" ht="30" hidden="1">
      <c r="A840" s="1380"/>
      <c r="B840" s="1283"/>
      <c r="C840" s="1335" t="s">
        <v>529</v>
      </c>
      <c r="D840" s="1264"/>
      <c r="E840" s="1264"/>
      <c r="F840" s="1264"/>
      <c r="G840" s="1264"/>
      <c r="H840" s="1291" t="s">
        <v>1193</v>
      </c>
      <c r="I840" s="1264"/>
      <c r="J840" s="1264"/>
      <c r="K840" s="1264"/>
      <c r="L840" s="1337"/>
      <c r="M840" s="1337" t="s">
        <v>713</v>
      </c>
      <c r="N840" s="1264"/>
      <c r="O840" s="1264"/>
      <c r="P840" s="1264"/>
      <c r="Q840" s="1264"/>
      <c r="R840" s="1353" t="s">
        <v>1716</v>
      </c>
      <c r="S840" s="1353">
        <v>0</v>
      </c>
      <c r="T840" s="1308" t="s">
        <v>238</v>
      </c>
      <c r="U840" s="1353" t="s">
        <v>1661</v>
      </c>
      <c r="V840" s="1342"/>
      <c r="W840" s="1336">
        <v>0</v>
      </c>
      <c r="X840" s="1336">
        <v>0</v>
      </c>
      <c r="Y840" s="1336">
        <v>0</v>
      </c>
      <c r="Z840" s="1264"/>
      <c r="AA840" s="1264"/>
      <c r="AB840" s="1264"/>
      <c r="AC840" s="1264"/>
      <c r="AD840" s="1264"/>
      <c r="AE840" s="1264"/>
      <c r="AF840" s="1264"/>
      <c r="AG840" s="1264"/>
      <c r="AH840" s="1264"/>
      <c r="AI840" s="1264"/>
      <c r="AJ840" s="1264"/>
      <c r="AK840" s="1264"/>
      <c r="AL840" s="1264"/>
      <c r="AM840" s="1264"/>
      <c r="AN840" s="1264"/>
      <c r="AO840" s="1264"/>
      <c r="AP840" s="1264"/>
      <c r="AQ840" s="1337" t="s">
        <v>204</v>
      </c>
      <c r="AR840" s="1337">
        <v>2007</v>
      </c>
      <c r="AS840" s="1264"/>
      <c r="AT840" s="1264"/>
      <c r="AU840" s="1264"/>
      <c r="AV840" s="1338">
        <v>48295561.256278932</v>
      </c>
      <c r="AW840" s="1291" t="s">
        <v>123</v>
      </c>
      <c r="AX840" s="1291"/>
      <c r="AY840" s="1291" t="s">
        <v>1619</v>
      </c>
      <c r="AZ840" s="1291" t="s">
        <v>1193</v>
      </c>
      <c r="BA840" s="1392"/>
      <c r="BB840" s="1375"/>
      <c r="BC840" s="1291"/>
      <c r="BD840" s="1291"/>
      <c r="BE840" s="1287"/>
      <c r="BF840" s="1287"/>
      <c r="BG840" s="1287"/>
      <c r="BH840" s="1287"/>
      <c r="BI840" s="1287"/>
      <c r="BJ840" s="1287"/>
      <c r="BK840" s="1287"/>
      <c r="BL840" s="1287"/>
      <c r="BM840" s="1287"/>
      <c r="BN840" s="1287"/>
      <c r="BO840" s="1287"/>
      <c r="BP840" s="1287"/>
      <c r="BQ840" s="1287"/>
      <c r="BR840" s="1287"/>
      <c r="BS840" s="1287"/>
      <c r="BT840" s="1287"/>
      <c r="BU840" s="1287"/>
      <c r="BV840" s="1287"/>
      <c r="BW840" s="1287"/>
      <c r="BX840" s="1287"/>
      <c r="BY840" s="1287"/>
    </row>
    <row r="841" spans="1:77" s="1288" customFormat="1" ht="30" hidden="1">
      <c r="A841" s="1380"/>
      <c r="B841" s="1283"/>
      <c r="C841" s="1335" t="s">
        <v>530</v>
      </c>
      <c r="D841" s="1264"/>
      <c r="E841" s="1264"/>
      <c r="F841" s="1264"/>
      <c r="G841" s="1264"/>
      <c r="H841" s="1291" t="s">
        <v>1193</v>
      </c>
      <c r="I841" s="1264"/>
      <c r="J841" s="1264"/>
      <c r="K841" s="1264"/>
      <c r="L841" s="1337"/>
      <c r="M841" s="1400" t="s">
        <v>728</v>
      </c>
      <c r="N841" s="1308"/>
      <c r="O841" s="1308"/>
      <c r="P841" s="1308"/>
      <c r="Q841" s="1308"/>
      <c r="R841" s="1353" t="s">
        <v>1717</v>
      </c>
      <c r="S841" s="1353">
        <v>0</v>
      </c>
      <c r="T841" s="1308" t="s">
        <v>225</v>
      </c>
      <c r="U841" s="1353" t="s">
        <v>1653</v>
      </c>
      <c r="V841" s="1342"/>
      <c r="W841" s="1336">
        <v>0</v>
      </c>
      <c r="X841" s="1336">
        <v>0</v>
      </c>
      <c r="Y841" s="1336">
        <v>0</v>
      </c>
      <c r="Z841" s="1264"/>
      <c r="AA841" s="1264"/>
      <c r="AB841" s="1264"/>
      <c r="AC841" s="1264"/>
      <c r="AD841" s="1264"/>
      <c r="AE841" s="1264"/>
      <c r="AF841" s="1264"/>
      <c r="AG841" s="1264"/>
      <c r="AH841" s="1264"/>
      <c r="AI841" s="1264"/>
      <c r="AJ841" s="1264"/>
      <c r="AK841" s="1264"/>
      <c r="AL841" s="1264"/>
      <c r="AM841" s="1264"/>
      <c r="AN841" s="1264"/>
      <c r="AO841" s="1264"/>
      <c r="AP841" s="1264"/>
      <c r="AQ841" s="1337" t="s">
        <v>204</v>
      </c>
      <c r="AR841" s="1337">
        <v>2007</v>
      </c>
      <c r="AS841" s="1264"/>
      <c r="AT841" s="1264"/>
      <c r="AU841" s="1264"/>
      <c r="AV841" s="1338">
        <v>46742746.779838145</v>
      </c>
      <c r="AW841" s="1291" t="s">
        <v>123</v>
      </c>
      <c r="AX841" s="1291"/>
      <c r="AY841" s="1291" t="s">
        <v>1619</v>
      </c>
      <c r="AZ841" s="1291" t="s">
        <v>1193</v>
      </c>
      <c r="BA841" s="1392"/>
      <c r="BB841" s="1375"/>
      <c r="BC841" s="1291"/>
      <c r="BD841" s="1291"/>
      <c r="BE841" s="1287"/>
      <c r="BF841" s="1287"/>
      <c r="BG841" s="1287"/>
      <c r="BH841" s="1287"/>
      <c r="BI841" s="1287"/>
      <c r="BJ841" s="1287"/>
      <c r="BK841" s="1287"/>
      <c r="BL841" s="1287"/>
      <c r="BM841" s="1287"/>
      <c r="BN841" s="1287"/>
      <c r="BO841" s="1287"/>
      <c r="BP841" s="1287"/>
      <c r="BQ841" s="1287"/>
      <c r="BR841" s="1287"/>
      <c r="BS841" s="1287"/>
      <c r="BT841" s="1287"/>
      <c r="BU841" s="1287"/>
      <c r="BV841" s="1287"/>
      <c r="BW841" s="1287"/>
      <c r="BX841" s="1287"/>
      <c r="BY841" s="1287"/>
    </row>
    <row r="842" spans="1:77" s="1288" customFormat="1" ht="30" hidden="1">
      <c r="A842" s="1380"/>
      <c r="B842" s="1283"/>
      <c r="C842" s="1335" t="s">
        <v>531</v>
      </c>
      <c r="D842" s="1264"/>
      <c r="E842" s="1264"/>
      <c r="F842" s="1264"/>
      <c r="G842" s="1264"/>
      <c r="H842" s="1291" t="s">
        <v>1193</v>
      </c>
      <c r="I842" s="1264"/>
      <c r="J842" s="1264"/>
      <c r="K842" s="1264"/>
      <c r="L842" s="1337"/>
      <c r="M842" s="1400" t="s">
        <v>713</v>
      </c>
      <c r="N842" s="1308"/>
      <c r="O842" s="1308"/>
      <c r="P842" s="1308"/>
      <c r="Q842" s="1308"/>
      <c r="R842" s="1353" t="s">
        <v>1718</v>
      </c>
      <c r="S842" s="1353">
        <v>0</v>
      </c>
      <c r="T842" s="1308" t="s">
        <v>238</v>
      </c>
      <c r="U842" s="1353" t="s">
        <v>1653</v>
      </c>
      <c r="V842" s="1342" t="s">
        <v>855</v>
      </c>
      <c r="W842" s="1336">
        <v>0</v>
      </c>
      <c r="X842" s="1336">
        <v>0</v>
      </c>
      <c r="Y842" s="1336">
        <v>0</v>
      </c>
      <c r="Z842" s="1264"/>
      <c r="AA842" s="1264"/>
      <c r="AB842" s="1264"/>
      <c r="AC842" s="1264"/>
      <c r="AD842" s="1264"/>
      <c r="AE842" s="1264"/>
      <c r="AF842" s="1264"/>
      <c r="AG842" s="1264"/>
      <c r="AH842" s="1264"/>
      <c r="AI842" s="1264"/>
      <c r="AJ842" s="1264"/>
      <c r="AK842" s="1264"/>
      <c r="AL842" s="1264"/>
      <c r="AM842" s="1264"/>
      <c r="AN842" s="1264"/>
      <c r="AO842" s="1264"/>
      <c r="AP842" s="1264"/>
      <c r="AQ842" s="1337" t="s">
        <v>204</v>
      </c>
      <c r="AR842" s="1337">
        <v>2007</v>
      </c>
      <c r="AS842" s="1264"/>
      <c r="AT842" s="1264"/>
      <c r="AU842" s="1264"/>
      <c r="AV842" s="1338">
        <v>35889.903191444741</v>
      </c>
      <c r="AW842" s="1291" t="s">
        <v>123</v>
      </c>
      <c r="AX842" s="1291"/>
      <c r="AY842" s="1291" t="s">
        <v>1619</v>
      </c>
      <c r="AZ842" s="1291" t="s">
        <v>1193</v>
      </c>
      <c r="BA842" s="1392"/>
      <c r="BB842" s="1375"/>
      <c r="BC842" s="1291"/>
      <c r="BD842" s="1291"/>
      <c r="BE842" s="1287"/>
      <c r="BF842" s="1287"/>
      <c r="BG842" s="1287"/>
      <c r="BH842" s="1287"/>
      <c r="BI842" s="1287"/>
      <c r="BJ842" s="1287"/>
      <c r="BK842" s="1287"/>
      <c r="BL842" s="1287"/>
      <c r="BM842" s="1287"/>
      <c r="BN842" s="1287"/>
      <c r="BO842" s="1287"/>
      <c r="BP842" s="1287"/>
      <c r="BQ842" s="1287"/>
      <c r="BR842" s="1287"/>
      <c r="BS842" s="1287"/>
      <c r="BT842" s="1287"/>
      <c r="BU842" s="1287"/>
      <c r="BV842" s="1287"/>
      <c r="BW842" s="1287"/>
      <c r="BX842" s="1287"/>
      <c r="BY842" s="1287"/>
    </row>
    <row r="843" spans="1:77" s="1288" customFormat="1" ht="45" hidden="1">
      <c r="A843" s="1380"/>
      <c r="B843" s="1283"/>
      <c r="C843" s="1335" t="s">
        <v>464</v>
      </c>
      <c r="D843" s="1264"/>
      <c r="E843" s="1264"/>
      <c r="F843" s="1264"/>
      <c r="G843" s="1264"/>
      <c r="H843" s="1291" t="s">
        <v>1193</v>
      </c>
      <c r="I843" s="1264"/>
      <c r="J843" s="1264"/>
      <c r="K843" s="1264"/>
      <c r="L843" s="1337"/>
      <c r="M843" s="1400" t="s">
        <v>725</v>
      </c>
      <c r="N843" s="1308"/>
      <c r="O843" s="1308"/>
      <c r="P843" s="1308"/>
      <c r="Q843" s="1308"/>
      <c r="R843" s="1353" t="s">
        <v>1685</v>
      </c>
      <c r="S843" s="1353">
        <v>0</v>
      </c>
      <c r="T843" s="1308" t="s">
        <v>238</v>
      </c>
      <c r="U843" s="1353" t="s">
        <v>1654</v>
      </c>
      <c r="V843" s="1342" t="s">
        <v>861</v>
      </c>
      <c r="W843" s="1336">
        <v>0</v>
      </c>
      <c r="X843" s="1336">
        <v>0</v>
      </c>
      <c r="Y843" s="1336">
        <v>0</v>
      </c>
      <c r="Z843" s="1264"/>
      <c r="AA843" s="1264"/>
      <c r="AB843" s="1264"/>
      <c r="AC843" s="1264"/>
      <c r="AD843" s="1264"/>
      <c r="AE843" s="1264"/>
      <c r="AF843" s="1264"/>
      <c r="AG843" s="1264"/>
      <c r="AH843" s="1264"/>
      <c r="AI843" s="1264"/>
      <c r="AJ843" s="1264"/>
      <c r="AK843" s="1264"/>
      <c r="AL843" s="1264"/>
      <c r="AM843" s="1264"/>
      <c r="AN843" s="1264"/>
      <c r="AO843" s="1264"/>
      <c r="AP843" s="1264"/>
      <c r="AQ843" s="1337" t="s">
        <v>204</v>
      </c>
      <c r="AR843" s="1337">
        <v>2007</v>
      </c>
      <c r="AS843" s="1264"/>
      <c r="AT843" s="1264"/>
      <c r="AU843" s="1264"/>
      <c r="AV843" s="1338">
        <v>17122605.259341698</v>
      </c>
      <c r="AW843" s="1291" t="s">
        <v>123</v>
      </c>
      <c r="AX843" s="1291"/>
      <c r="AY843" s="1291" t="s">
        <v>1619</v>
      </c>
      <c r="AZ843" s="1291" t="s">
        <v>1193</v>
      </c>
      <c r="BA843" s="1392"/>
      <c r="BB843" s="1375"/>
      <c r="BC843" s="1291"/>
      <c r="BD843" s="1291"/>
      <c r="BE843" s="1287"/>
      <c r="BF843" s="1287"/>
      <c r="BG843" s="1287"/>
      <c r="BH843" s="1287"/>
      <c r="BI843" s="1287"/>
      <c r="BJ843" s="1287"/>
      <c r="BK843" s="1287"/>
      <c r="BL843" s="1287"/>
      <c r="BM843" s="1287"/>
      <c r="BN843" s="1287"/>
      <c r="BO843" s="1287"/>
      <c r="BP843" s="1287"/>
      <c r="BQ843" s="1287"/>
      <c r="BR843" s="1287"/>
      <c r="BS843" s="1287"/>
      <c r="BT843" s="1287"/>
      <c r="BU843" s="1287"/>
      <c r="BV843" s="1287"/>
      <c r="BW843" s="1287"/>
      <c r="BX843" s="1287"/>
      <c r="BY843" s="1287"/>
    </row>
    <row r="844" spans="1:77" s="1288" customFormat="1" ht="45" hidden="1">
      <c r="A844" s="1380"/>
      <c r="B844" s="1283"/>
      <c r="C844" s="1335" t="s">
        <v>532</v>
      </c>
      <c r="D844" s="1264"/>
      <c r="E844" s="1264"/>
      <c r="F844" s="1264"/>
      <c r="G844" s="1264"/>
      <c r="H844" s="1291" t="s">
        <v>1193</v>
      </c>
      <c r="I844" s="1264"/>
      <c r="J844" s="1264"/>
      <c r="K844" s="1264"/>
      <c r="L844" s="1337"/>
      <c r="M844" s="1400" t="s">
        <v>715</v>
      </c>
      <c r="N844" s="1308"/>
      <c r="O844" s="1308"/>
      <c r="P844" s="1308"/>
      <c r="Q844" s="1308"/>
      <c r="R844" s="1353" t="s">
        <v>834</v>
      </c>
      <c r="S844" s="1353">
        <v>0</v>
      </c>
      <c r="T844" s="1308" t="s">
        <v>225</v>
      </c>
      <c r="U844" s="1353" t="s">
        <v>1654</v>
      </c>
      <c r="V844" s="1342"/>
      <c r="W844" s="1336">
        <v>0</v>
      </c>
      <c r="X844" s="1336">
        <v>0</v>
      </c>
      <c r="Y844" s="1336">
        <v>0</v>
      </c>
      <c r="Z844" s="1264"/>
      <c r="AA844" s="1264"/>
      <c r="AB844" s="1264"/>
      <c r="AC844" s="1264"/>
      <c r="AD844" s="1264"/>
      <c r="AE844" s="1264"/>
      <c r="AF844" s="1264"/>
      <c r="AG844" s="1264"/>
      <c r="AH844" s="1264"/>
      <c r="AI844" s="1264"/>
      <c r="AJ844" s="1264"/>
      <c r="AK844" s="1264"/>
      <c r="AL844" s="1264"/>
      <c r="AM844" s="1264"/>
      <c r="AN844" s="1264"/>
      <c r="AO844" s="1264"/>
      <c r="AP844" s="1264"/>
      <c r="AQ844" s="1337" t="s">
        <v>204</v>
      </c>
      <c r="AR844" s="1337">
        <v>2007</v>
      </c>
      <c r="AS844" s="1264"/>
      <c r="AT844" s="1264"/>
      <c r="AU844" s="1264"/>
      <c r="AV844" s="1338">
        <v>11764709.383146526</v>
      </c>
      <c r="AW844" s="1291" t="s">
        <v>123</v>
      </c>
      <c r="AX844" s="1291"/>
      <c r="AY844" s="1291" t="s">
        <v>1619</v>
      </c>
      <c r="AZ844" s="1291" t="s">
        <v>1193</v>
      </c>
      <c r="BA844" s="1392"/>
      <c r="BB844" s="1375"/>
      <c r="BC844" s="1291"/>
      <c r="BD844" s="1291"/>
      <c r="BE844" s="1287"/>
      <c r="BF844" s="1287"/>
      <c r="BG844" s="1287"/>
      <c r="BH844" s="1287"/>
      <c r="BI844" s="1287"/>
      <c r="BJ844" s="1287"/>
      <c r="BK844" s="1287"/>
      <c r="BL844" s="1287"/>
      <c r="BM844" s="1287"/>
      <c r="BN844" s="1287"/>
      <c r="BO844" s="1287"/>
      <c r="BP844" s="1287"/>
      <c r="BQ844" s="1287"/>
      <c r="BR844" s="1287"/>
      <c r="BS844" s="1287"/>
      <c r="BT844" s="1287"/>
      <c r="BU844" s="1287"/>
      <c r="BV844" s="1287"/>
      <c r="BW844" s="1287"/>
      <c r="BX844" s="1287"/>
      <c r="BY844" s="1287"/>
    </row>
    <row r="845" spans="1:77" s="1288" customFormat="1" ht="45" hidden="1">
      <c r="A845" s="1380"/>
      <c r="B845" s="1283"/>
      <c r="C845" s="1335" t="s">
        <v>533</v>
      </c>
      <c r="D845" s="1264"/>
      <c r="E845" s="1264"/>
      <c r="F845" s="1264"/>
      <c r="G845" s="1264"/>
      <c r="H845" s="1291" t="s">
        <v>1193</v>
      </c>
      <c r="I845" s="1264"/>
      <c r="J845" s="1264"/>
      <c r="K845" s="1264"/>
      <c r="L845" s="1337"/>
      <c r="M845" s="1400" t="s">
        <v>729</v>
      </c>
      <c r="N845" s="1308"/>
      <c r="O845" s="1308"/>
      <c r="P845" s="1308"/>
      <c r="Q845" s="1308"/>
      <c r="R845" s="1353" t="s">
        <v>835</v>
      </c>
      <c r="S845" s="1353">
        <v>0</v>
      </c>
      <c r="T845" s="1308" t="s">
        <v>225</v>
      </c>
      <c r="U845" s="1353" t="s">
        <v>1654</v>
      </c>
      <c r="V845" s="1342"/>
      <c r="W845" s="1336">
        <v>0</v>
      </c>
      <c r="X845" s="1336">
        <v>0</v>
      </c>
      <c r="Y845" s="1336">
        <v>0</v>
      </c>
      <c r="Z845" s="1264"/>
      <c r="AA845" s="1264"/>
      <c r="AB845" s="1264"/>
      <c r="AC845" s="1264"/>
      <c r="AD845" s="1264"/>
      <c r="AE845" s="1264"/>
      <c r="AF845" s="1264"/>
      <c r="AG845" s="1264"/>
      <c r="AH845" s="1264"/>
      <c r="AI845" s="1264"/>
      <c r="AJ845" s="1264"/>
      <c r="AK845" s="1264"/>
      <c r="AL845" s="1264"/>
      <c r="AM845" s="1264"/>
      <c r="AN845" s="1264"/>
      <c r="AO845" s="1264"/>
      <c r="AP845" s="1264"/>
      <c r="AQ845" s="1337" t="s">
        <v>204</v>
      </c>
      <c r="AR845" s="1337">
        <v>2007</v>
      </c>
      <c r="AS845" s="1264"/>
      <c r="AT845" s="1264"/>
      <c r="AU845" s="1264"/>
      <c r="AV845" s="1338">
        <v>88235333.618734822</v>
      </c>
      <c r="AW845" s="1291" t="s">
        <v>123</v>
      </c>
      <c r="AX845" s="1291"/>
      <c r="AY845" s="1291" t="s">
        <v>1619</v>
      </c>
      <c r="AZ845" s="1291" t="s">
        <v>1193</v>
      </c>
      <c r="BA845" s="1392"/>
      <c r="BB845" s="1375"/>
      <c r="BC845" s="1291"/>
      <c r="BD845" s="1291"/>
      <c r="BE845" s="1287"/>
      <c r="BF845" s="1287"/>
      <c r="BG845" s="1287"/>
      <c r="BH845" s="1287"/>
      <c r="BI845" s="1287"/>
      <c r="BJ845" s="1287"/>
      <c r="BK845" s="1287"/>
      <c r="BL845" s="1287"/>
      <c r="BM845" s="1287"/>
      <c r="BN845" s="1287"/>
      <c r="BO845" s="1287"/>
      <c r="BP845" s="1287"/>
      <c r="BQ845" s="1287"/>
      <c r="BR845" s="1287"/>
      <c r="BS845" s="1287"/>
      <c r="BT845" s="1287"/>
      <c r="BU845" s="1287"/>
      <c r="BV845" s="1287"/>
      <c r="BW845" s="1287"/>
      <c r="BX845" s="1287"/>
      <c r="BY845" s="1287"/>
    </row>
    <row r="846" spans="1:77" s="1288" customFormat="1" ht="45" hidden="1">
      <c r="A846" s="1380"/>
      <c r="B846" s="1283"/>
      <c r="C846" s="1335" t="s">
        <v>534</v>
      </c>
      <c r="D846" s="1264"/>
      <c r="E846" s="1264"/>
      <c r="F846" s="1264"/>
      <c r="G846" s="1264"/>
      <c r="H846" s="1291" t="s">
        <v>1193</v>
      </c>
      <c r="I846" s="1264"/>
      <c r="J846" s="1264"/>
      <c r="K846" s="1264"/>
      <c r="L846" s="1337"/>
      <c r="M846" s="1400" t="s">
        <v>721</v>
      </c>
      <c r="N846" s="1308"/>
      <c r="O846" s="1308"/>
      <c r="P846" s="1308"/>
      <c r="Q846" s="1308"/>
      <c r="R846" s="1353" t="s">
        <v>836</v>
      </c>
      <c r="S846" s="1353">
        <v>0</v>
      </c>
      <c r="T846" s="1308" t="s">
        <v>225</v>
      </c>
      <c r="U846" s="1353" t="s">
        <v>1654</v>
      </c>
      <c r="V846" s="1342"/>
      <c r="W846" s="1336">
        <v>0</v>
      </c>
      <c r="X846" s="1336">
        <v>0</v>
      </c>
      <c r="Y846" s="1336">
        <v>0</v>
      </c>
      <c r="Z846" s="1264"/>
      <c r="AA846" s="1264"/>
      <c r="AB846" s="1264"/>
      <c r="AC846" s="1264"/>
      <c r="AD846" s="1264"/>
      <c r="AE846" s="1264"/>
      <c r="AF846" s="1264"/>
      <c r="AG846" s="1264"/>
      <c r="AH846" s="1264"/>
      <c r="AI846" s="1264"/>
      <c r="AJ846" s="1264"/>
      <c r="AK846" s="1264"/>
      <c r="AL846" s="1264"/>
      <c r="AM846" s="1264"/>
      <c r="AN846" s="1264"/>
      <c r="AO846" s="1264"/>
      <c r="AP846" s="1264"/>
      <c r="AQ846" s="1337" t="s">
        <v>204</v>
      </c>
      <c r="AR846" s="1337">
        <v>2007</v>
      </c>
      <c r="AS846" s="1264"/>
      <c r="AT846" s="1264"/>
      <c r="AU846" s="1264"/>
      <c r="AV846" s="1338">
        <v>15350150.005874969</v>
      </c>
      <c r="AW846" s="1291" t="s">
        <v>123</v>
      </c>
      <c r="AX846" s="1291"/>
      <c r="AY846" s="1291" t="s">
        <v>1619</v>
      </c>
      <c r="AZ846" s="1291" t="s">
        <v>1193</v>
      </c>
      <c r="BA846" s="1392"/>
      <c r="BB846" s="1375"/>
      <c r="BC846" s="1291"/>
      <c r="BD846" s="1291"/>
      <c r="BE846" s="1287"/>
      <c r="BF846" s="1287"/>
      <c r="BG846" s="1287"/>
      <c r="BH846" s="1287"/>
      <c r="BI846" s="1287"/>
      <c r="BJ846" s="1287"/>
      <c r="BK846" s="1287"/>
      <c r="BL846" s="1287"/>
      <c r="BM846" s="1287"/>
      <c r="BN846" s="1287"/>
      <c r="BO846" s="1287"/>
      <c r="BP846" s="1287"/>
      <c r="BQ846" s="1287"/>
      <c r="BR846" s="1287"/>
      <c r="BS846" s="1287"/>
      <c r="BT846" s="1287"/>
      <c r="BU846" s="1287"/>
      <c r="BV846" s="1287"/>
      <c r="BW846" s="1287"/>
      <c r="BX846" s="1287"/>
      <c r="BY846" s="1287"/>
    </row>
    <row r="847" spans="1:77" s="1288" customFormat="1" ht="30" hidden="1">
      <c r="A847" s="1380"/>
      <c r="B847" s="1283"/>
      <c r="C847" s="1356" t="s">
        <v>535</v>
      </c>
      <c r="D847" s="1264"/>
      <c r="E847" s="1264"/>
      <c r="F847" s="1264"/>
      <c r="G847" s="1264"/>
      <c r="H847" s="1291" t="s">
        <v>1193</v>
      </c>
      <c r="I847" s="1264"/>
      <c r="J847" s="1264"/>
      <c r="K847" s="1264"/>
      <c r="L847" s="1357"/>
      <c r="M847" s="1400" t="s">
        <v>713</v>
      </c>
      <c r="N847" s="1308"/>
      <c r="O847" s="1308"/>
      <c r="P847" s="1308"/>
      <c r="Q847" s="1308"/>
      <c r="R847" s="1353" t="s">
        <v>1719</v>
      </c>
      <c r="S847" s="1353">
        <v>0</v>
      </c>
      <c r="T847" s="1308" t="s">
        <v>225</v>
      </c>
      <c r="U847" s="1353" t="s">
        <v>1653</v>
      </c>
      <c r="V847" s="1365"/>
      <c r="W847" s="1336">
        <v>0</v>
      </c>
      <c r="X847" s="1336">
        <v>0</v>
      </c>
      <c r="Y847" s="1336">
        <v>0</v>
      </c>
      <c r="Z847" s="1264"/>
      <c r="AA847" s="1264"/>
      <c r="AB847" s="1264"/>
      <c r="AC847" s="1264"/>
      <c r="AD847" s="1264"/>
      <c r="AE847" s="1264"/>
      <c r="AF847" s="1264"/>
      <c r="AG847" s="1264"/>
      <c r="AH847" s="1264"/>
      <c r="AI847" s="1264"/>
      <c r="AJ847" s="1264"/>
      <c r="AK847" s="1264"/>
      <c r="AL847" s="1264"/>
      <c r="AM847" s="1264"/>
      <c r="AN847" s="1264"/>
      <c r="AO847" s="1264"/>
      <c r="AP847" s="1264"/>
      <c r="AQ847" s="1357" t="s">
        <v>204</v>
      </c>
      <c r="AR847" s="1357">
        <v>2007</v>
      </c>
      <c r="AS847" s="1264"/>
      <c r="AT847" s="1264"/>
      <c r="AU847" s="1264"/>
      <c r="AV847" s="1338">
        <v>52374861.119217046</v>
      </c>
      <c r="AW847" s="1291" t="s">
        <v>123</v>
      </c>
      <c r="AX847" s="1291"/>
      <c r="AY847" s="1291" t="s">
        <v>1619</v>
      </c>
      <c r="AZ847" s="1291" t="s">
        <v>1193</v>
      </c>
      <c r="BA847" s="1392"/>
      <c r="BB847" s="1375"/>
      <c r="BC847" s="1291"/>
      <c r="BD847" s="1291"/>
      <c r="BE847" s="1287"/>
      <c r="BF847" s="1287"/>
      <c r="BG847" s="1287"/>
      <c r="BH847" s="1287"/>
      <c r="BI847" s="1287"/>
      <c r="BJ847" s="1287"/>
      <c r="BK847" s="1287"/>
      <c r="BL847" s="1287"/>
      <c r="BM847" s="1287"/>
      <c r="BN847" s="1287"/>
      <c r="BO847" s="1287"/>
      <c r="BP847" s="1287"/>
      <c r="BQ847" s="1287"/>
      <c r="BR847" s="1287"/>
      <c r="BS847" s="1287"/>
      <c r="BT847" s="1287"/>
      <c r="BU847" s="1287"/>
      <c r="BV847" s="1287"/>
      <c r="BW847" s="1287"/>
      <c r="BX847" s="1287"/>
      <c r="BY847" s="1287"/>
    </row>
    <row r="848" spans="1:77" s="1288" customFormat="1" ht="30" hidden="1">
      <c r="A848" s="1380"/>
      <c r="B848" s="1283"/>
      <c r="C848" s="1335" t="s">
        <v>536</v>
      </c>
      <c r="D848" s="1264"/>
      <c r="E848" s="1264"/>
      <c r="F848" s="1264"/>
      <c r="G848" s="1264"/>
      <c r="H848" s="1291" t="s">
        <v>1193</v>
      </c>
      <c r="I848" s="1264"/>
      <c r="J848" s="1264"/>
      <c r="K848" s="1264"/>
      <c r="L848" s="1337"/>
      <c r="M848" s="1400" t="s">
        <v>715</v>
      </c>
      <c r="N848" s="1308"/>
      <c r="O848" s="1308"/>
      <c r="P848" s="1308"/>
      <c r="Q848" s="1308"/>
      <c r="R848" s="1353" t="s">
        <v>1720</v>
      </c>
      <c r="S848" s="1353">
        <v>0</v>
      </c>
      <c r="T848" s="1308" t="s">
        <v>238</v>
      </c>
      <c r="U848" s="1353" t="s">
        <v>1653</v>
      </c>
      <c r="V848" s="1342" t="s">
        <v>878</v>
      </c>
      <c r="W848" s="1336">
        <v>0</v>
      </c>
      <c r="X848" s="1336">
        <v>0</v>
      </c>
      <c r="Y848" s="1336">
        <v>0</v>
      </c>
      <c r="Z848" s="1264"/>
      <c r="AA848" s="1264"/>
      <c r="AB848" s="1264"/>
      <c r="AC848" s="1264"/>
      <c r="AD848" s="1264"/>
      <c r="AE848" s="1264"/>
      <c r="AF848" s="1264"/>
      <c r="AG848" s="1264"/>
      <c r="AH848" s="1264"/>
      <c r="AI848" s="1264"/>
      <c r="AJ848" s="1264"/>
      <c r="AK848" s="1264"/>
      <c r="AL848" s="1264"/>
      <c r="AM848" s="1264"/>
      <c r="AN848" s="1264"/>
      <c r="AO848" s="1264"/>
      <c r="AP848" s="1264"/>
      <c r="AQ848" s="1337" t="s">
        <v>204</v>
      </c>
      <c r="AR848" s="1337">
        <v>2007</v>
      </c>
      <c r="AS848" s="1264"/>
      <c r="AT848" s="1264"/>
      <c r="AU848" s="1264"/>
      <c r="AV848" s="1338">
        <v>18160185.053783998</v>
      </c>
      <c r="AW848" s="1291" t="s">
        <v>123</v>
      </c>
      <c r="AX848" s="1291"/>
      <c r="AY848" s="1291" t="s">
        <v>1619</v>
      </c>
      <c r="AZ848" s="1291" t="s">
        <v>1193</v>
      </c>
      <c r="BA848" s="1392"/>
      <c r="BB848" s="1375"/>
      <c r="BC848" s="1291"/>
      <c r="BD848" s="1291"/>
      <c r="BE848" s="1287"/>
      <c r="BF848" s="1287"/>
      <c r="BG848" s="1287"/>
      <c r="BH848" s="1287"/>
      <c r="BI848" s="1287"/>
      <c r="BJ848" s="1287"/>
      <c r="BK848" s="1287"/>
      <c r="BL848" s="1287"/>
      <c r="BM848" s="1287"/>
      <c r="BN848" s="1287"/>
      <c r="BO848" s="1287"/>
      <c r="BP848" s="1287"/>
      <c r="BQ848" s="1287"/>
      <c r="BR848" s="1287"/>
      <c r="BS848" s="1287"/>
      <c r="BT848" s="1287"/>
      <c r="BU848" s="1287"/>
      <c r="BV848" s="1287"/>
      <c r="BW848" s="1287"/>
      <c r="BX848" s="1287"/>
      <c r="BY848" s="1287"/>
    </row>
    <row r="849" spans="1:77" s="1288" customFormat="1" ht="30" hidden="1">
      <c r="A849" s="1380"/>
      <c r="B849" s="1283"/>
      <c r="C849" s="1335" t="s">
        <v>537</v>
      </c>
      <c r="D849" s="1264"/>
      <c r="E849" s="1264"/>
      <c r="F849" s="1264"/>
      <c r="G849" s="1264"/>
      <c r="H849" s="1291" t="s">
        <v>1193</v>
      </c>
      <c r="I849" s="1264"/>
      <c r="J849" s="1264"/>
      <c r="K849" s="1264"/>
      <c r="L849" s="1337"/>
      <c r="M849" s="1400" t="s">
        <v>713</v>
      </c>
      <c r="N849" s="1308"/>
      <c r="O849" s="1308"/>
      <c r="P849" s="1308"/>
      <c r="Q849" s="1308"/>
      <c r="R849" s="1353" t="s">
        <v>837</v>
      </c>
      <c r="S849" s="1353">
        <v>0</v>
      </c>
      <c r="T849" s="1308" t="s">
        <v>238</v>
      </c>
      <c r="U849" s="1353" t="s">
        <v>1653</v>
      </c>
      <c r="V849" s="1342" t="s">
        <v>879</v>
      </c>
      <c r="W849" s="1336">
        <v>0</v>
      </c>
      <c r="X849" s="1336">
        <v>0</v>
      </c>
      <c r="Y849" s="1336">
        <v>0</v>
      </c>
      <c r="Z849" s="1264"/>
      <c r="AA849" s="1264"/>
      <c r="AB849" s="1264"/>
      <c r="AC849" s="1264"/>
      <c r="AD849" s="1264"/>
      <c r="AE849" s="1264"/>
      <c r="AF849" s="1264"/>
      <c r="AG849" s="1264"/>
      <c r="AH849" s="1264"/>
      <c r="AI849" s="1264"/>
      <c r="AJ849" s="1264"/>
      <c r="AK849" s="1264"/>
      <c r="AL849" s="1264"/>
      <c r="AM849" s="1264"/>
      <c r="AN849" s="1264"/>
      <c r="AO849" s="1264"/>
      <c r="AP849" s="1264"/>
      <c r="AQ849" s="1337" t="s">
        <v>204</v>
      </c>
      <c r="AR849" s="1337">
        <v>2007</v>
      </c>
      <c r="AS849" s="1264"/>
      <c r="AT849" s="1264"/>
      <c r="AU849" s="1264"/>
      <c r="AV849" s="1338">
        <v>3221289.8944372917</v>
      </c>
      <c r="AW849" s="1291" t="s">
        <v>123</v>
      </c>
      <c r="AX849" s="1291"/>
      <c r="AY849" s="1291" t="s">
        <v>1619</v>
      </c>
      <c r="AZ849" s="1291" t="s">
        <v>1193</v>
      </c>
      <c r="BA849" s="1392"/>
      <c r="BB849" s="1375"/>
      <c r="BC849" s="1291"/>
      <c r="BD849" s="1291"/>
      <c r="BE849" s="1287"/>
      <c r="BF849" s="1287"/>
      <c r="BG849" s="1287"/>
      <c r="BH849" s="1287"/>
      <c r="BI849" s="1287"/>
      <c r="BJ849" s="1287"/>
      <c r="BK849" s="1287"/>
      <c r="BL849" s="1287"/>
      <c r="BM849" s="1287"/>
      <c r="BN849" s="1287"/>
      <c r="BO849" s="1287"/>
      <c r="BP849" s="1287"/>
      <c r="BQ849" s="1287"/>
      <c r="BR849" s="1287"/>
      <c r="BS849" s="1287"/>
      <c r="BT849" s="1287"/>
      <c r="BU849" s="1287"/>
      <c r="BV849" s="1287"/>
      <c r="BW849" s="1287"/>
      <c r="BX849" s="1287"/>
      <c r="BY849" s="1287"/>
    </row>
    <row r="850" spans="1:77" s="1288" customFormat="1" ht="30" hidden="1">
      <c r="A850" s="1380"/>
      <c r="B850" s="1283"/>
      <c r="C850" s="1335" t="s">
        <v>538</v>
      </c>
      <c r="D850" s="1264"/>
      <c r="E850" s="1264"/>
      <c r="F850" s="1264"/>
      <c r="G850" s="1264"/>
      <c r="H850" s="1291" t="s">
        <v>1193</v>
      </c>
      <c r="I850" s="1264"/>
      <c r="J850" s="1264"/>
      <c r="K850" s="1264"/>
      <c r="L850" s="1337"/>
      <c r="M850" s="1337" t="s">
        <v>713</v>
      </c>
      <c r="N850" s="1264"/>
      <c r="O850" s="1264"/>
      <c r="P850" s="1264"/>
      <c r="Q850" s="1264"/>
      <c r="R850" s="1353" t="s">
        <v>1721</v>
      </c>
      <c r="S850" s="1353">
        <v>0</v>
      </c>
      <c r="T850" s="1308" t="s">
        <v>1581</v>
      </c>
      <c r="U850" s="1353" t="s">
        <v>1653</v>
      </c>
      <c r="V850" s="1342" t="s">
        <v>894</v>
      </c>
      <c r="W850" s="1336">
        <v>0</v>
      </c>
      <c r="X850" s="1336">
        <v>0</v>
      </c>
      <c r="Y850" s="1336">
        <v>0</v>
      </c>
      <c r="Z850" s="1264"/>
      <c r="AA850" s="1264"/>
      <c r="AB850" s="1264"/>
      <c r="AC850" s="1264"/>
      <c r="AD850" s="1264"/>
      <c r="AE850" s="1264"/>
      <c r="AF850" s="1264"/>
      <c r="AG850" s="1264"/>
      <c r="AH850" s="1264"/>
      <c r="AI850" s="1264"/>
      <c r="AJ850" s="1264"/>
      <c r="AK850" s="1264"/>
      <c r="AL850" s="1264"/>
      <c r="AM850" s="1264"/>
      <c r="AN850" s="1264"/>
      <c r="AO850" s="1264"/>
      <c r="AP850" s="1264"/>
      <c r="AQ850" s="1337" t="s">
        <v>204</v>
      </c>
      <c r="AR850" s="1337">
        <v>2007</v>
      </c>
      <c r="AS850" s="1264"/>
      <c r="AT850" s="1264"/>
      <c r="AU850" s="1264"/>
      <c r="AV850" s="1338">
        <v>1794485.2257203262</v>
      </c>
      <c r="AW850" s="1291" t="s">
        <v>123</v>
      </c>
      <c r="AX850" s="1291"/>
      <c r="AY850" s="1291" t="s">
        <v>1619</v>
      </c>
      <c r="AZ850" s="1291" t="s">
        <v>1193</v>
      </c>
      <c r="BA850" s="1392"/>
      <c r="BB850" s="1375"/>
      <c r="BC850" s="1291"/>
      <c r="BD850" s="1291"/>
      <c r="BE850" s="1287"/>
      <c r="BF850" s="1287"/>
      <c r="BG850" s="1287"/>
      <c r="BH850" s="1287"/>
      <c r="BI850" s="1287"/>
      <c r="BJ850" s="1287"/>
      <c r="BK850" s="1287"/>
      <c r="BL850" s="1287"/>
      <c r="BM850" s="1287"/>
      <c r="BN850" s="1287"/>
      <c r="BO850" s="1287"/>
      <c r="BP850" s="1287"/>
      <c r="BQ850" s="1287"/>
      <c r="BR850" s="1287"/>
      <c r="BS850" s="1287"/>
      <c r="BT850" s="1287"/>
      <c r="BU850" s="1287"/>
      <c r="BV850" s="1287"/>
      <c r="BW850" s="1287"/>
      <c r="BX850" s="1287"/>
      <c r="BY850" s="1287"/>
    </row>
    <row r="851" spans="1:77" s="1288" customFormat="1" ht="30" hidden="1">
      <c r="A851" s="1380"/>
      <c r="B851" s="1283"/>
      <c r="C851" s="1335" t="s">
        <v>539</v>
      </c>
      <c r="D851" s="1264"/>
      <c r="E851" s="1264"/>
      <c r="F851" s="1264"/>
      <c r="G851" s="1264"/>
      <c r="H851" s="1291" t="s">
        <v>1193</v>
      </c>
      <c r="I851" s="1264"/>
      <c r="J851" s="1264"/>
      <c r="K851" s="1264"/>
      <c r="L851" s="1337"/>
      <c r="M851" s="1400" t="s">
        <v>713</v>
      </c>
      <c r="N851" s="1264"/>
      <c r="O851" s="1264"/>
      <c r="P851" s="1264"/>
      <c r="Q851" s="1264"/>
      <c r="R851" s="1353" t="s">
        <v>1722</v>
      </c>
      <c r="S851" s="1353">
        <v>0</v>
      </c>
      <c r="T851" s="1308" t="s">
        <v>238</v>
      </c>
      <c r="U851" s="1353" t="s">
        <v>1653</v>
      </c>
      <c r="V851" s="1342" t="s">
        <v>879</v>
      </c>
      <c r="W851" s="1336">
        <v>0</v>
      </c>
      <c r="X851" s="1336">
        <v>0</v>
      </c>
      <c r="Y851" s="1336">
        <v>0</v>
      </c>
      <c r="Z851" s="1264"/>
      <c r="AA851" s="1264"/>
      <c r="AB851" s="1264"/>
      <c r="AC851" s="1264"/>
      <c r="AD851" s="1264"/>
      <c r="AE851" s="1264"/>
      <c r="AF851" s="1264"/>
      <c r="AG851" s="1264"/>
      <c r="AH851" s="1264"/>
      <c r="AI851" s="1264"/>
      <c r="AJ851" s="1264"/>
      <c r="AK851" s="1264"/>
      <c r="AL851" s="1264"/>
      <c r="AM851" s="1264"/>
      <c r="AN851" s="1264"/>
      <c r="AO851" s="1264"/>
      <c r="AP851" s="1264"/>
      <c r="AQ851" s="1337" t="s">
        <v>204</v>
      </c>
      <c r="AR851" s="1337">
        <v>2007</v>
      </c>
      <c r="AS851" s="1264"/>
      <c r="AT851" s="1264"/>
      <c r="AU851" s="1264"/>
      <c r="AV851" s="1338">
        <v>15380557.526573123</v>
      </c>
      <c r="AW851" s="1291" t="s">
        <v>123</v>
      </c>
      <c r="AX851" s="1291"/>
      <c r="AY851" s="1291" t="s">
        <v>1619</v>
      </c>
      <c r="AZ851" s="1291" t="s">
        <v>1193</v>
      </c>
      <c r="BA851" s="1392"/>
      <c r="BB851" s="1375"/>
      <c r="BC851" s="1291"/>
      <c r="BD851" s="1291"/>
      <c r="BE851" s="1287"/>
      <c r="BF851" s="1287"/>
      <c r="BG851" s="1287"/>
      <c r="BH851" s="1287"/>
      <c r="BI851" s="1287"/>
      <c r="BJ851" s="1287"/>
      <c r="BK851" s="1287"/>
      <c r="BL851" s="1287"/>
      <c r="BM851" s="1287"/>
      <c r="BN851" s="1287"/>
      <c r="BO851" s="1287"/>
      <c r="BP851" s="1287"/>
      <c r="BQ851" s="1287"/>
      <c r="BR851" s="1287"/>
      <c r="BS851" s="1287"/>
      <c r="BT851" s="1287"/>
      <c r="BU851" s="1287"/>
      <c r="BV851" s="1287"/>
      <c r="BW851" s="1287"/>
      <c r="BX851" s="1287"/>
      <c r="BY851" s="1287"/>
    </row>
    <row r="852" spans="1:77" s="1288" customFormat="1" ht="30" hidden="1">
      <c r="A852" s="1380"/>
      <c r="B852" s="1283"/>
      <c r="C852" s="1335" t="s">
        <v>540</v>
      </c>
      <c r="D852" s="1264"/>
      <c r="E852" s="1264"/>
      <c r="F852" s="1264"/>
      <c r="G852" s="1264"/>
      <c r="H852" s="1291" t="s">
        <v>1193</v>
      </c>
      <c r="I852" s="1264"/>
      <c r="J852" s="1264"/>
      <c r="K852" s="1264"/>
      <c r="L852" s="1337"/>
      <c r="M852" s="1400" t="s">
        <v>723</v>
      </c>
      <c r="N852" s="1308"/>
      <c r="O852" s="1308"/>
      <c r="P852" s="1308"/>
      <c r="Q852" s="1308"/>
      <c r="R852" s="1353" t="s">
        <v>1723</v>
      </c>
      <c r="S852" s="1353">
        <v>0</v>
      </c>
      <c r="T852" s="1308" t="s">
        <v>1581</v>
      </c>
      <c r="U852" s="1353" t="s">
        <v>1653</v>
      </c>
      <c r="V852" s="1342" t="s">
        <v>879</v>
      </c>
      <c r="W852" s="1336">
        <v>0</v>
      </c>
      <c r="X852" s="1336">
        <v>0</v>
      </c>
      <c r="Y852" s="1336">
        <v>0</v>
      </c>
      <c r="Z852" s="1264"/>
      <c r="AA852" s="1264"/>
      <c r="AB852" s="1264"/>
      <c r="AC852" s="1264"/>
      <c r="AD852" s="1264"/>
      <c r="AE852" s="1264"/>
      <c r="AF852" s="1264"/>
      <c r="AG852" s="1264"/>
      <c r="AH852" s="1264"/>
      <c r="AI852" s="1264"/>
      <c r="AJ852" s="1264"/>
      <c r="AK852" s="1264"/>
      <c r="AL852" s="1264"/>
      <c r="AM852" s="1264"/>
      <c r="AN852" s="1264"/>
      <c r="AO852" s="1264"/>
      <c r="AP852" s="1264"/>
      <c r="AQ852" s="1337" t="s">
        <v>204</v>
      </c>
      <c r="AR852" s="1337">
        <v>2007</v>
      </c>
      <c r="AS852" s="1264"/>
      <c r="AT852" s="1264"/>
      <c r="AU852" s="1264"/>
      <c r="AV852" s="1338">
        <v>31697782.364836019</v>
      </c>
      <c r="AW852" s="1291" t="s">
        <v>123</v>
      </c>
      <c r="AX852" s="1291"/>
      <c r="AY852" s="1291" t="s">
        <v>1619</v>
      </c>
      <c r="AZ852" s="1291" t="s">
        <v>1193</v>
      </c>
      <c r="BA852" s="1392"/>
      <c r="BB852" s="1375"/>
      <c r="BC852" s="1291"/>
      <c r="BD852" s="1291"/>
      <c r="BE852" s="1287"/>
      <c r="BF852" s="1287"/>
      <c r="BG852" s="1287"/>
      <c r="BH852" s="1287"/>
      <c r="BI852" s="1287"/>
      <c r="BJ852" s="1287"/>
      <c r="BK852" s="1287"/>
      <c r="BL852" s="1287"/>
      <c r="BM852" s="1287"/>
      <c r="BN852" s="1287"/>
      <c r="BO852" s="1287"/>
      <c r="BP852" s="1287"/>
      <c r="BQ852" s="1287"/>
      <c r="BR852" s="1287"/>
      <c r="BS852" s="1287"/>
      <c r="BT852" s="1287"/>
      <c r="BU852" s="1287"/>
      <c r="BV852" s="1287"/>
      <c r="BW852" s="1287"/>
      <c r="BX852" s="1287"/>
      <c r="BY852" s="1287"/>
    </row>
    <row r="853" spans="1:77" s="1288" customFormat="1" ht="30" hidden="1">
      <c r="A853" s="1380"/>
      <c r="B853" s="1283"/>
      <c r="C853" s="1335" t="s">
        <v>541</v>
      </c>
      <c r="D853" s="1264"/>
      <c r="E853" s="1264"/>
      <c r="F853" s="1264"/>
      <c r="G853" s="1264"/>
      <c r="H853" s="1291" t="s">
        <v>1193</v>
      </c>
      <c r="I853" s="1264"/>
      <c r="J853" s="1264"/>
      <c r="K853" s="1264"/>
      <c r="L853" s="1337"/>
      <c r="M853" s="1400" t="s">
        <v>723</v>
      </c>
      <c r="N853" s="1308"/>
      <c r="O853" s="1308"/>
      <c r="P853" s="1308"/>
      <c r="Q853" s="1308"/>
      <c r="R853" s="1353" t="s">
        <v>1724</v>
      </c>
      <c r="S853" s="1353">
        <v>0</v>
      </c>
      <c r="T853" s="1308" t="s">
        <v>1581</v>
      </c>
      <c r="U853" s="1353" t="s">
        <v>1653</v>
      </c>
      <c r="V853" s="1342" t="s">
        <v>879</v>
      </c>
      <c r="W853" s="1336">
        <v>0</v>
      </c>
      <c r="X853" s="1336">
        <v>0</v>
      </c>
      <c r="Y853" s="1336">
        <v>0</v>
      </c>
      <c r="Z853" s="1264"/>
      <c r="AA853" s="1264"/>
      <c r="AB853" s="1264"/>
      <c r="AC853" s="1264"/>
      <c r="AD853" s="1264"/>
      <c r="AE853" s="1264"/>
      <c r="AF853" s="1264"/>
      <c r="AG853" s="1264"/>
      <c r="AH853" s="1264"/>
      <c r="AI853" s="1264"/>
      <c r="AJ853" s="1264"/>
      <c r="AK853" s="1264"/>
      <c r="AL853" s="1264"/>
      <c r="AM853" s="1264"/>
      <c r="AN853" s="1264"/>
      <c r="AO853" s="1264"/>
      <c r="AP853" s="1264"/>
      <c r="AQ853" s="1337" t="s">
        <v>204</v>
      </c>
      <c r="AR853" s="1337">
        <v>2007</v>
      </c>
      <c r="AS853" s="1264"/>
      <c r="AT853" s="1264"/>
      <c r="AU853" s="1264"/>
      <c r="AV853" s="1338">
        <v>5616017.0842385469</v>
      </c>
      <c r="AW853" s="1291" t="s">
        <v>123</v>
      </c>
      <c r="AX853" s="1291"/>
      <c r="AY853" s="1291" t="s">
        <v>1619</v>
      </c>
      <c r="AZ853" s="1291" t="s">
        <v>1193</v>
      </c>
      <c r="BA853" s="1392"/>
      <c r="BB853" s="1375"/>
      <c r="BC853" s="1291"/>
      <c r="BD853" s="1291"/>
      <c r="BE853" s="1287"/>
      <c r="BF853" s="1287"/>
      <c r="BG853" s="1287"/>
      <c r="BH853" s="1287"/>
      <c r="BI853" s="1287"/>
      <c r="BJ853" s="1287"/>
      <c r="BK853" s="1287"/>
      <c r="BL853" s="1287"/>
      <c r="BM853" s="1287"/>
      <c r="BN853" s="1287"/>
      <c r="BO853" s="1287"/>
      <c r="BP853" s="1287"/>
      <c r="BQ853" s="1287"/>
      <c r="BR853" s="1287"/>
      <c r="BS853" s="1287"/>
      <c r="BT853" s="1287"/>
      <c r="BU853" s="1287"/>
      <c r="BV853" s="1287"/>
      <c r="BW853" s="1287"/>
      <c r="BX853" s="1287"/>
      <c r="BY853" s="1287"/>
    </row>
    <row r="854" spans="1:77" s="1288" customFormat="1" ht="45" hidden="1">
      <c r="A854" s="1380"/>
      <c r="B854" s="1283"/>
      <c r="C854" s="1335" t="s">
        <v>542</v>
      </c>
      <c r="D854" s="1264"/>
      <c r="E854" s="1264"/>
      <c r="F854" s="1264"/>
      <c r="G854" s="1264"/>
      <c r="H854" s="1291" t="s">
        <v>1193</v>
      </c>
      <c r="I854" s="1264"/>
      <c r="J854" s="1264"/>
      <c r="K854" s="1264"/>
      <c r="L854" s="1337"/>
      <c r="M854" s="1400" t="s">
        <v>713</v>
      </c>
      <c r="N854" s="1308"/>
      <c r="O854" s="1308"/>
      <c r="P854" s="1308"/>
      <c r="Q854" s="1308"/>
      <c r="R854" s="1353" t="s">
        <v>1725</v>
      </c>
      <c r="S854" s="1353">
        <v>0</v>
      </c>
      <c r="T854" s="1308" t="s">
        <v>1581</v>
      </c>
      <c r="U854" s="1353" t="s">
        <v>1654</v>
      </c>
      <c r="V854" s="1342" t="s">
        <v>895</v>
      </c>
      <c r="W854" s="1336">
        <v>0</v>
      </c>
      <c r="X854" s="1336">
        <v>0</v>
      </c>
      <c r="Y854" s="1336">
        <v>0</v>
      </c>
      <c r="Z854" s="1264"/>
      <c r="AA854" s="1264"/>
      <c r="AB854" s="1264"/>
      <c r="AC854" s="1264"/>
      <c r="AD854" s="1264"/>
      <c r="AE854" s="1264"/>
      <c r="AF854" s="1264"/>
      <c r="AG854" s="1264"/>
      <c r="AH854" s="1264"/>
      <c r="AI854" s="1264"/>
      <c r="AJ854" s="1264"/>
      <c r="AK854" s="1264"/>
      <c r="AL854" s="1264"/>
      <c r="AM854" s="1264"/>
      <c r="AN854" s="1264"/>
      <c r="AO854" s="1264"/>
      <c r="AP854" s="1264"/>
      <c r="AQ854" s="1337" t="s">
        <v>204</v>
      </c>
      <c r="AR854" s="1337">
        <v>2007</v>
      </c>
      <c r="AS854" s="1264"/>
      <c r="AT854" s="1264"/>
      <c r="AU854" s="1264"/>
      <c r="AV854" s="1338">
        <v>1196323.8517339921</v>
      </c>
      <c r="AW854" s="1291" t="s">
        <v>123</v>
      </c>
      <c r="AX854" s="1291"/>
      <c r="AY854" s="1291" t="s">
        <v>1619</v>
      </c>
      <c r="AZ854" s="1291" t="s">
        <v>1193</v>
      </c>
      <c r="BA854" s="1392"/>
      <c r="BB854" s="1375"/>
      <c r="BC854" s="1291"/>
      <c r="BD854" s="1291"/>
      <c r="BE854" s="1287"/>
      <c r="BF854" s="1287"/>
      <c r="BG854" s="1287"/>
      <c r="BH854" s="1287"/>
      <c r="BI854" s="1287"/>
      <c r="BJ854" s="1287"/>
      <c r="BK854" s="1287"/>
      <c r="BL854" s="1287"/>
      <c r="BM854" s="1287"/>
      <c r="BN854" s="1287"/>
      <c r="BO854" s="1287"/>
      <c r="BP854" s="1287"/>
      <c r="BQ854" s="1287"/>
      <c r="BR854" s="1287"/>
      <c r="BS854" s="1287"/>
      <c r="BT854" s="1287"/>
      <c r="BU854" s="1287"/>
      <c r="BV854" s="1287"/>
      <c r="BW854" s="1287"/>
      <c r="BX854" s="1287"/>
      <c r="BY854" s="1287"/>
    </row>
    <row r="855" spans="1:77" s="1288" customFormat="1" hidden="1">
      <c r="A855" s="1380"/>
      <c r="B855" s="1283"/>
      <c r="C855" s="1335" t="s">
        <v>543</v>
      </c>
      <c r="D855" s="1264"/>
      <c r="E855" s="1264"/>
      <c r="F855" s="1264"/>
      <c r="G855" s="1264"/>
      <c r="H855" s="1291" t="s">
        <v>1193</v>
      </c>
      <c r="I855" s="1264"/>
      <c r="J855" s="1264"/>
      <c r="K855" s="1264"/>
      <c r="L855" s="1337"/>
      <c r="M855" s="1400" t="s">
        <v>712</v>
      </c>
      <c r="N855" s="1308"/>
      <c r="O855" s="1308"/>
      <c r="P855" s="1308"/>
      <c r="Q855" s="1308"/>
      <c r="R855" s="1353" t="s">
        <v>1726</v>
      </c>
      <c r="S855" s="1353">
        <v>0</v>
      </c>
      <c r="T855" s="1308" t="s">
        <v>1581</v>
      </c>
      <c r="U855" s="1353" t="s">
        <v>1727</v>
      </c>
      <c r="V855" s="1342" t="s">
        <v>896</v>
      </c>
      <c r="W855" s="1336">
        <v>0</v>
      </c>
      <c r="X855" s="1336">
        <v>0</v>
      </c>
      <c r="Y855" s="1336">
        <v>0</v>
      </c>
      <c r="Z855" s="1264"/>
      <c r="AA855" s="1264"/>
      <c r="AB855" s="1264"/>
      <c r="AC855" s="1264"/>
      <c r="AD855" s="1264"/>
      <c r="AE855" s="1264"/>
      <c r="AF855" s="1264"/>
      <c r="AG855" s="1264"/>
      <c r="AH855" s="1264"/>
      <c r="AI855" s="1264"/>
      <c r="AJ855" s="1264"/>
      <c r="AK855" s="1264"/>
      <c r="AL855" s="1264"/>
      <c r="AM855" s="1264"/>
      <c r="AN855" s="1264"/>
      <c r="AO855" s="1264"/>
      <c r="AP855" s="1264"/>
      <c r="AQ855" s="1337" t="s">
        <v>204</v>
      </c>
      <c r="AR855" s="1337">
        <v>2007</v>
      </c>
      <c r="AS855" s="1264"/>
      <c r="AT855" s="1264"/>
      <c r="AU855" s="1264"/>
      <c r="AV855" s="1338">
        <v>9890577.8440914899</v>
      </c>
      <c r="AW855" s="1291" t="s">
        <v>123</v>
      </c>
      <c r="AX855" s="1291"/>
      <c r="AY855" s="1291" t="s">
        <v>1619</v>
      </c>
      <c r="AZ855" s="1291" t="s">
        <v>1193</v>
      </c>
      <c r="BA855" s="1392"/>
      <c r="BB855" s="1375"/>
      <c r="BC855" s="1291"/>
      <c r="BD855" s="1291"/>
      <c r="BE855" s="1287"/>
      <c r="BF855" s="1287"/>
      <c r="BG855" s="1287"/>
      <c r="BH855" s="1287"/>
      <c r="BI855" s="1287"/>
      <c r="BJ855" s="1287"/>
      <c r="BK855" s="1287"/>
      <c r="BL855" s="1287"/>
      <c r="BM855" s="1287"/>
      <c r="BN855" s="1287"/>
      <c r="BO855" s="1287"/>
      <c r="BP855" s="1287"/>
      <c r="BQ855" s="1287"/>
      <c r="BR855" s="1287"/>
      <c r="BS855" s="1287"/>
      <c r="BT855" s="1287"/>
      <c r="BU855" s="1287"/>
      <c r="BV855" s="1287"/>
      <c r="BW855" s="1287"/>
      <c r="BX855" s="1287"/>
      <c r="BY855" s="1287"/>
    </row>
    <row r="856" spans="1:77" s="1288" customFormat="1" ht="45" hidden="1">
      <c r="A856" s="1380"/>
      <c r="B856" s="1283"/>
      <c r="C856" s="1335" t="s">
        <v>544</v>
      </c>
      <c r="D856" s="1264"/>
      <c r="E856" s="1264"/>
      <c r="F856" s="1264"/>
      <c r="G856" s="1264"/>
      <c r="H856" s="1291" t="s">
        <v>1193</v>
      </c>
      <c r="I856" s="1264"/>
      <c r="J856" s="1264"/>
      <c r="K856" s="1264"/>
      <c r="L856" s="1337"/>
      <c r="M856" s="1400" t="s">
        <v>725</v>
      </c>
      <c r="N856" s="1308"/>
      <c r="O856" s="1308"/>
      <c r="P856" s="1308"/>
      <c r="Q856" s="1308"/>
      <c r="R856" s="1353" t="s">
        <v>838</v>
      </c>
      <c r="S856" s="1353">
        <v>0</v>
      </c>
      <c r="T856" s="1308" t="s">
        <v>1581</v>
      </c>
      <c r="U856" s="1353" t="s">
        <v>1654</v>
      </c>
      <c r="V856" s="1342" t="s">
        <v>879</v>
      </c>
      <c r="W856" s="1336">
        <v>0</v>
      </c>
      <c r="X856" s="1336">
        <v>0</v>
      </c>
      <c r="Y856" s="1336">
        <v>0</v>
      </c>
      <c r="Z856" s="1264"/>
      <c r="AA856" s="1264"/>
      <c r="AB856" s="1264"/>
      <c r="AC856" s="1264"/>
      <c r="AD856" s="1264"/>
      <c r="AE856" s="1264"/>
      <c r="AF856" s="1264"/>
      <c r="AG856" s="1264"/>
      <c r="AH856" s="1264"/>
      <c r="AI856" s="1264"/>
      <c r="AJ856" s="1264"/>
      <c r="AK856" s="1264"/>
      <c r="AL856" s="1264"/>
      <c r="AM856" s="1264"/>
      <c r="AN856" s="1264"/>
      <c r="AO856" s="1264"/>
      <c r="AP856" s="1264"/>
      <c r="AQ856" s="1337" t="s">
        <v>204</v>
      </c>
      <c r="AR856" s="1337">
        <v>2007</v>
      </c>
      <c r="AS856" s="1264"/>
      <c r="AT856" s="1264"/>
      <c r="AU856" s="1264"/>
      <c r="AV856" s="1338">
        <v>35014024.430879511</v>
      </c>
      <c r="AW856" s="1291" t="s">
        <v>123</v>
      </c>
      <c r="AX856" s="1291"/>
      <c r="AY856" s="1291" t="s">
        <v>1619</v>
      </c>
      <c r="AZ856" s="1291" t="s">
        <v>1193</v>
      </c>
      <c r="BA856" s="1392"/>
      <c r="BB856" s="1375"/>
      <c r="BC856" s="1291"/>
      <c r="BD856" s="1291"/>
      <c r="BE856" s="1287"/>
      <c r="BF856" s="1287"/>
      <c r="BG856" s="1287"/>
      <c r="BH856" s="1287"/>
      <c r="BI856" s="1287"/>
      <c r="BJ856" s="1287"/>
      <c r="BK856" s="1287"/>
      <c r="BL856" s="1287"/>
      <c r="BM856" s="1287"/>
      <c r="BN856" s="1287"/>
      <c r="BO856" s="1287"/>
      <c r="BP856" s="1287"/>
      <c r="BQ856" s="1287"/>
      <c r="BR856" s="1287"/>
      <c r="BS856" s="1287"/>
      <c r="BT856" s="1287"/>
      <c r="BU856" s="1287"/>
      <c r="BV856" s="1287"/>
      <c r="BW856" s="1287"/>
      <c r="BX856" s="1287"/>
      <c r="BY856" s="1287"/>
    </row>
    <row r="857" spans="1:77" s="1288" customFormat="1" ht="45" hidden="1">
      <c r="A857" s="1380"/>
      <c r="B857" s="1283"/>
      <c r="C857" s="1335" t="s">
        <v>545</v>
      </c>
      <c r="D857" s="1264"/>
      <c r="E857" s="1264"/>
      <c r="F857" s="1264"/>
      <c r="G857" s="1264"/>
      <c r="H857" s="1291" t="s">
        <v>1193</v>
      </c>
      <c r="I857" s="1264"/>
      <c r="J857" s="1264"/>
      <c r="K857" s="1264"/>
      <c r="L857" s="1337"/>
      <c r="M857" s="1400" t="s">
        <v>730</v>
      </c>
      <c r="N857" s="1308"/>
      <c r="O857" s="1308"/>
      <c r="P857" s="1308"/>
      <c r="Q857" s="1308"/>
      <c r="R857" s="1353" t="s">
        <v>839</v>
      </c>
      <c r="S857" s="1353">
        <v>0</v>
      </c>
      <c r="T857" s="1308" t="s">
        <v>1581</v>
      </c>
      <c r="U857" s="1353" t="s">
        <v>1654</v>
      </c>
      <c r="V857" s="1342" t="s">
        <v>897</v>
      </c>
      <c r="W857" s="1336">
        <v>0</v>
      </c>
      <c r="X857" s="1336">
        <v>0</v>
      </c>
      <c r="Y857" s="1336">
        <v>0</v>
      </c>
      <c r="Z857" s="1264"/>
      <c r="AA857" s="1264"/>
      <c r="AB857" s="1264"/>
      <c r="AC857" s="1264"/>
      <c r="AD857" s="1264"/>
      <c r="AE857" s="1264"/>
      <c r="AF857" s="1264"/>
      <c r="AG857" s="1264"/>
      <c r="AH857" s="1264"/>
      <c r="AI857" s="1264"/>
      <c r="AJ857" s="1264"/>
      <c r="AK857" s="1264"/>
      <c r="AL857" s="1264"/>
      <c r="AM857" s="1264"/>
      <c r="AN857" s="1264"/>
      <c r="AO857" s="1264"/>
      <c r="AP857" s="1264"/>
      <c r="AQ857" s="1337" t="s">
        <v>204</v>
      </c>
      <c r="AR857" s="1337">
        <v>2007</v>
      </c>
      <c r="AS857" s="1264"/>
      <c r="AT857" s="1264"/>
      <c r="AU857" s="1264"/>
      <c r="AV857" s="1338">
        <v>35014018.91207289</v>
      </c>
      <c r="AW857" s="1291" t="s">
        <v>123</v>
      </c>
      <c r="AX857" s="1291"/>
      <c r="AY857" s="1291" t="s">
        <v>1619</v>
      </c>
      <c r="AZ857" s="1291" t="s">
        <v>1193</v>
      </c>
      <c r="BA857" s="1392"/>
      <c r="BB857" s="1375"/>
      <c r="BC857" s="1291"/>
      <c r="BD857" s="1291"/>
      <c r="BE857" s="1287"/>
      <c r="BF857" s="1287"/>
      <c r="BG857" s="1287"/>
      <c r="BH857" s="1287"/>
      <c r="BI857" s="1287"/>
      <c r="BJ857" s="1287"/>
      <c r="BK857" s="1287"/>
      <c r="BL857" s="1287"/>
      <c r="BM857" s="1287"/>
      <c r="BN857" s="1287"/>
      <c r="BO857" s="1287"/>
      <c r="BP857" s="1287"/>
      <c r="BQ857" s="1287"/>
      <c r="BR857" s="1287"/>
      <c r="BS857" s="1287"/>
      <c r="BT857" s="1287"/>
      <c r="BU857" s="1287"/>
      <c r="BV857" s="1287"/>
      <c r="BW857" s="1287"/>
      <c r="BX857" s="1287"/>
      <c r="BY857" s="1287"/>
    </row>
    <row r="858" spans="1:77" s="1288" customFormat="1" ht="45" hidden="1">
      <c r="A858" s="1380"/>
      <c r="B858" s="1283"/>
      <c r="C858" s="1335" t="s">
        <v>546</v>
      </c>
      <c r="D858" s="1264"/>
      <c r="E858" s="1264"/>
      <c r="F858" s="1264"/>
      <c r="G858" s="1264"/>
      <c r="H858" s="1291" t="s">
        <v>1193</v>
      </c>
      <c r="I858" s="1264"/>
      <c r="J858" s="1264"/>
      <c r="K858" s="1264"/>
      <c r="L858" s="1337"/>
      <c r="M858" s="1337" t="s">
        <v>725</v>
      </c>
      <c r="N858" s="1264"/>
      <c r="O858" s="1264"/>
      <c r="P858" s="1264"/>
      <c r="Q858" s="1264"/>
      <c r="R858" s="1353" t="s">
        <v>826</v>
      </c>
      <c r="S858" s="1353">
        <v>0</v>
      </c>
      <c r="T858" s="1308" t="s">
        <v>1581</v>
      </c>
      <c r="U858" s="1353" t="s">
        <v>1654</v>
      </c>
      <c r="V858" s="1342" t="s">
        <v>879</v>
      </c>
      <c r="W858" s="1336">
        <v>0</v>
      </c>
      <c r="X858" s="1336">
        <v>0</v>
      </c>
      <c r="Y858" s="1336">
        <v>0</v>
      </c>
      <c r="Z858" s="1264"/>
      <c r="AA858" s="1264"/>
      <c r="AB858" s="1264"/>
      <c r="AC858" s="1264"/>
      <c r="AD858" s="1264"/>
      <c r="AE858" s="1264"/>
      <c r="AF858" s="1264"/>
      <c r="AG858" s="1264"/>
      <c r="AH858" s="1264"/>
      <c r="AI858" s="1264"/>
      <c r="AJ858" s="1264"/>
      <c r="AK858" s="1264"/>
      <c r="AL858" s="1264"/>
      <c r="AM858" s="1264"/>
      <c r="AN858" s="1264"/>
      <c r="AO858" s="1264"/>
      <c r="AP858" s="1264"/>
      <c r="AQ858" s="1337" t="s">
        <v>204</v>
      </c>
      <c r="AR858" s="1337">
        <v>2007</v>
      </c>
      <c r="AS858" s="1264"/>
      <c r="AT858" s="1264"/>
      <c r="AU858" s="1264"/>
      <c r="AV858" s="1338">
        <v>78182173.939230204</v>
      </c>
      <c r="AW858" s="1291" t="s">
        <v>123</v>
      </c>
      <c r="AX858" s="1291"/>
      <c r="AY858" s="1291" t="s">
        <v>1619</v>
      </c>
      <c r="AZ858" s="1291" t="s">
        <v>1193</v>
      </c>
      <c r="BA858" s="1392"/>
      <c r="BB858" s="1375"/>
      <c r="BC858" s="1291"/>
      <c r="BD858" s="1291"/>
      <c r="BE858" s="1287"/>
      <c r="BF858" s="1287"/>
      <c r="BG858" s="1287"/>
      <c r="BH858" s="1287"/>
      <c r="BI858" s="1287"/>
      <c r="BJ858" s="1287"/>
      <c r="BK858" s="1287"/>
      <c r="BL858" s="1287"/>
      <c r="BM858" s="1287"/>
      <c r="BN858" s="1287"/>
      <c r="BO858" s="1287"/>
      <c r="BP858" s="1287"/>
      <c r="BQ858" s="1287"/>
      <c r="BR858" s="1287"/>
      <c r="BS858" s="1287"/>
      <c r="BT858" s="1287"/>
      <c r="BU858" s="1287"/>
      <c r="BV858" s="1287"/>
      <c r="BW858" s="1287"/>
      <c r="BX858" s="1287"/>
      <c r="BY858" s="1287"/>
    </row>
    <row r="859" spans="1:77" s="1288" customFormat="1" ht="45" hidden="1">
      <c r="A859" s="1380"/>
      <c r="B859" s="1283"/>
      <c r="C859" s="1335" t="s">
        <v>547</v>
      </c>
      <c r="D859" s="1264"/>
      <c r="E859" s="1264"/>
      <c r="F859" s="1264"/>
      <c r="G859" s="1264"/>
      <c r="H859" s="1291" t="s">
        <v>1193</v>
      </c>
      <c r="I859" s="1264"/>
      <c r="J859" s="1264"/>
      <c r="K859" s="1264"/>
      <c r="L859" s="1337"/>
      <c r="M859" s="1337" t="s">
        <v>713</v>
      </c>
      <c r="N859" s="1264"/>
      <c r="O859" s="1264"/>
      <c r="P859" s="1264"/>
      <c r="Q859" s="1264"/>
      <c r="R859" s="1353" t="s">
        <v>840</v>
      </c>
      <c r="S859" s="1353">
        <v>0</v>
      </c>
      <c r="T859" s="1308" t="s">
        <v>1581</v>
      </c>
      <c r="U859" s="1353" t="s">
        <v>1654</v>
      </c>
      <c r="V859" s="1342"/>
      <c r="W859" s="1336">
        <v>0</v>
      </c>
      <c r="X859" s="1336">
        <v>0</v>
      </c>
      <c r="Y859" s="1336">
        <v>0</v>
      </c>
      <c r="Z859" s="1264"/>
      <c r="AA859" s="1264"/>
      <c r="AB859" s="1264"/>
      <c r="AC859" s="1264"/>
      <c r="AD859" s="1264"/>
      <c r="AE859" s="1264"/>
      <c r="AF859" s="1264"/>
      <c r="AG859" s="1264"/>
      <c r="AH859" s="1264"/>
      <c r="AI859" s="1264"/>
      <c r="AJ859" s="1264"/>
      <c r="AK859" s="1264"/>
      <c r="AL859" s="1264"/>
      <c r="AM859" s="1264"/>
      <c r="AN859" s="1264"/>
      <c r="AO859" s="1264"/>
      <c r="AP859" s="1264"/>
      <c r="AQ859" s="1337" t="s">
        <v>204</v>
      </c>
      <c r="AR859" s="1337">
        <v>2007</v>
      </c>
      <c r="AS859" s="1264"/>
      <c r="AT859" s="1264"/>
      <c r="AU859" s="1264"/>
      <c r="AV859" s="1338">
        <v>37114857.508146219</v>
      </c>
      <c r="AW859" s="1291" t="s">
        <v>123</v>
      </c>
      <c r="AX859" s="1291"/>
      <c r="AY859" s="1291" t="s">
        <v>1619</v>
      </c>
      <c r="AZ859" s="1291" t="s">
        <v>1193</v>
      </c>
      <c r="BA859" s="1392"/>
      <c r="BB859" s="1375"/>
      <c r="BC859" s="1291"/>
      <c r="BD859" s="1291"/>
      <c r="BE859" s="1287"/>
      <c r="BF859" s="1287"/>
      <c r="BG859" s="1287"/>
      <c r="BH859" s="1287"/>
      <c r="BI859" s="1287"/>
      <c r="BJ859" s="1287"/>
      <c r="BK859" s="1287"/>
      <c r="BL859" s="1287"/>
      <c r="BM859" s="1287"/>
      <c r="BN859" s="1287"/>
      <c r="BO859" s="1287"/>
      <c r="BP859" s="1287"/>
      <c r="BQ859" s="1287"/>
      <c r="BR859" s="1287"/>
      <c r="BS859" s="1287"/>
      <c r="BT859" s="1287"/>
      <c r="BU859" s="1287"/>
      <c r="BV859" s="1287"/>
      <c r="BW859" s="1287"/>
      <c r="BX859" s="1287"/>
      <c r="BY859" s="1287"/>
    </row>
    <row r="860" spans="1:77" s="1288" customFormat="1" ht="45" hidden="1">
      <c r="A860" s="1380"/>
      <c r="B860" s="1283"/>
      <c r="C860" s="1335" t="s">
        <v>548</v>
      </c>
      <c r="D860" s="1264"/>
      <c r="E860" s="1264"/>
      <c r="F860" s="1264"/>
      <c r="G860" s="1264"/>
      <c r="H860" s="1291" t="s">
        <v>1193</v>
      </c>
      <c r="I860" s="1264"/>
      <c r="J860" s="1264"/>
      <c r="K860" s="1264"/>
      <c r="L860" s="1337"/>
      <c r="M860" s="1337" t="s">
        <v>713</v>
      </c>
      <c r="N860" s="1264"/>
      <c r="O860" s="1264"/>
      <c r="P860" s="1264"/>
      <c r="Q860" s="1264"/>
      <c r="R860" s="1353" t="s">
        <v>841</v>
      </c>
      <c r="S860" s="1353">
        <v>0</v>
      </c>
      <c r="T860" s="1308" t="s">
        <v>1581</v>
      </c>
      <c r="U860" s="1353" t="s">
        <v>1654</v>
      </c>
      <c r="V860" s="1342"/>
      <c r="W860" s="1336">
        <v>0</v>
      </c>
      <c r="X860" s="1336">
        <v>0</v>
      </c>
      <c r="Y860" s="1336">
        <v>0</v>
      </c>
      <c r="Z860" s="1264"/>
      <c r="AA860" s="1264"/>
      <c r="AB860" s="1264"/>
      <c r="AC860" s="1264"/>
      <c r="AD860" s="1264"/>
      <c r="AE860" s="1264"/>
      <c r="AF860" s="1264"/>
      <c r="AG860" s="1264"/>
      <c r="AH860" s="1264"/>
      <c r="AI860" s="1264"/>
      <c r="AJ860" s="1264"/>
      <c r="AK860" s="1264"/>
      <c r="AL860" s="1264"/>
      <c r="AM860" s="1264"/>
      <c r="AN860" s="1264"/>
      <c r="AO860" s="1264"/>
      <c r="AP860" s="1264"/>
      <c r="AQ860" s="1337" t="s">
        <v>204</v>
      </c>
      <c r="AR860" s="1337">
        <v>2007</v>
      </c>
      <c r="AS860" s="1264"/>
      <c r="AT860" s="1264"/>
      <c r="AU860" s="1264"/>
      <c r="AV860" s="1338">
        <v>3722489.1474475265</v>
      </c>
      <c r="AW860" s="1291" t="s">
        <v>123</v>
      </c>
      <c r="AX860" s="1291"/>
      <c r="AY860" s="1291" t="s">
        <v>1619</v>
      </c>
      <c r="AZ860" s="1291" t="s">
        <v>1193</v>
      </c>
      <c r="BA860" s="1392"/>
      <c r="BB860" s="1375"/>
      <c r="BC860" s="1291"/>
      <c r="BD860" s="1291"/>
      <c r="BE860" s="1287"/>
      <c r="BF860" s="1287"/>
      <c r="BG860" s="1287"/>
      <c r="BH860" s="1287"/>
      <c r="BI860" s="1287"/>
      <c r="BJ860" s="1287"/>
      <c r="BK860" s="1287"/>
      <c r="BL860" s="1287"/>
      <c r="BM860" s="1287"/>
      <c r="BN860" s="1287"/>
      <c r="BO860" s="1287"/>
      <c r="BP860" s="1287"/>
      <c r="BQ860" s="1287"/>
      <c r="BR860" s="1287"/>
      <c r="BS860" s="1287"/>
      <c r="BT860" s="1287"/>
      <c r="BU860" s="1287"/>
      <c r="BV860" s="1287"/>
      <c r="BW860" s="1287"/>
      <c r="BX860" s="1287"/>
      <c r="BY860" s="1287"/>
    </row>
    <row r="861" spans="1:77" s="1288" customFormat="1" ht="45" hidden="1">
      <c r="A861" s="1380"/>
      <c r="B861" s="1283"/>
      <c r="C861" s="1335" t="s">
        <v>549</v>
      </c>
      <c r="D861" s="1264"/>
      <c r="E861" s="1264"/>
      <c r="F861" s="1264"/>
      <c r="G861" s="1264"/>
      <c r="H861" s="1291" t="s">
        <v>1193</v>
      </c>
      <c r="I861" s="1264"/>
      <c r="J861" s="1264"/>
      <c r="K861" s="1264"/>
      <c r="L861" s="1337"/>
      <c r="M861" s="1400" t="s">
        <v>731</v>
      </c>
      <c r="N861" s="1308"/>
      <c r="O861" s="1308"/>
      <c r="P861" s="1308"/>
      <c r="Q861" s="1308"/>
      <c r="R861" s="1353" t="s">
        <v>1728</v>
      </c>
      <c r="S861" s="1353">
        <v>0</v>
      </c>
      <c r="T861" s="1308" t="s">
        <v>1581</v>
      </c>
      <c r="U861" s="1353" t="s">
        <v>1654</v>
      </c>
      <c r="V861" s="1342"/>
      <c r="W861" s="1336">
        <v>0</v>
      </c>
      <c r="X861" s="1336">
        <v>0</v>
      </c>
      <c r="Y861" s="1336">
        <v>0</v>
      </c>
      <c r="Z861" s="1264"/>
      <c r="AA861" s="1264"/>
      <c r="AB861" s="1264"/>
      <c r="AC861" s="1264"/>
      <c r="AD861" s="1264"/>
      <c r="AE861" s="1264"/>
      <c r="AF861" s="1264"/>
      <c r="AG861" s="1264"/>
      <c r="AH861" s="1264"/>
      <c r="AI861" s="1264"/>
      <c r="AJ861" s="1264"/>
      <c r="AK861" s="1264"/>
      <c r="AL861" s="1264"/>
      <c r="AM861" s="1264"/>
      <c r="AN861" s="1264"/>
      <c r="AO861" s="1264"/>
      <c r="AP861" s="1264"/>
      <c r="AQ861" s="1337" t="s">
        <v>204</v>
      </c>
      <c r="AR861" s="1337">
        <v>2007</v>
      </c>
      <c r="AS861" s="1264"/>
      <c r="AT861" s="1264"/>
      <c r="AU861" s="1264"/>
      <c r="AV861" s="1338">
        <v>33823543.891591564</v>
      </c>
      <c r="AW861" s="1291" t="s">
        <v>123</v>
      </c>
      <c r="AX861" s="1291"/>
      <c r="AY861" s="1291" t="s">
        <v>1619</v>
      </c>
      <c r="AZ861" s="1291" t="s">
        <v>1193</v>
      </c>
      <c r="BA861" s="1392"/>
      <c r="BB861" s="1375"/>
      <c r="BC861" s="1291"/>
      <c r="BD861" s="1291"/>
      <c r="BE861" s="1287"/>
      <c r="BF861" s="1287"/>
      <c r="BG861" s="1287"/>
      <c r="BH861" s="1287"/>
      <c r="BI861" s="1287"/>
      <c r="BJ861" s="1287"/>
      <c r="BK861" s="1287"/>
      <c r="BL861" s="1287"/>
      <c r="BM861" s="1287"/>
      <c r="BN861" s="1287"/>
      <c r="BO861" s="1287"/>
      <c r="BP861" s="1287"/>
      <c r="BQ861" s="1287"/>
      <c r="BR861" s="1287"/>
      <c r="BS861" s="1287"/>
      <c r="BT861" s="1287"/>
      <c r="BU861" s="1287"/>
      <c r="BV861" s="1287"/>
      <c r="BW861" s="1287"/>
      <c r="BX861" s="1287"/>
      <c r="BY861" s="1287"/>
    </row>
    <row r="862" spans="1:77" s="1288" customFormat="1" ht="45" hidden="1">
      <c r="A862" s="1380"/>
      <c r="B862" s="1283"/>
      <c r="C862" s="1335" t="s">
        <v>550</v>
      </c>
      <c r="D862" s="1264"/>
      <c r="E862" s="1264"/>
      <c r="F862" s="1264"/>
      <c r="G862" s="1264"/>
      <c r="H862" s="1291" t="s">
        <v>1193</v>
      </c>
      <c r="I862" s="1264"/>
      <c r="J862" s="1264"/>
      <c r="K862" s="1264"/>
      <c r="L862" s="1337"/>
      <c r="M862" s="1400" t="s">
        <v>714</v>
      </c>
      <c r="N862" s="1308"/>
      <c r="O862" s="1308"/>
      <c r="P862" s="1308"/>
      <c r="Q862" s="1308"/>
      <c r="R862" s="1353" t="s">
        <v>842</v>
      </c>
      <c r="S862" s="1353">
        <v>0</v>
      </c>
      <c r="T862" s="1308" t="s">
        <v>1581</v>
      </c>
      <c r="U862" s="1353" t="s">
        <v>1654</v>
      </c>
      <c r="V862" s="1342"/>
      <c r="W862" s="1336">
        <v>0</v>
      </c>
      <c r="X862" s="1336">
        <v>0</v>
      </c>
      <c r="Y862" s="1336">
        <v>0</v>
      </c>
      <c r="Z862" s="1264"/>
      <c r="AA862" s="1264"/>
      <c r="AB862" s="1264"/>
      <c r="AC862" s="1264"/>
      <c r="AD862" s="1264"/>
      <c r="AE862" s="1264"/>
      <c r="AF862" s="1264"/>
      <c r="AG862" s="1264"/>
      <c r="AH862" s="1264"/>
      <c r="AI862" s="1264"/>
      <c r="AJ862" s="1264"/>
      <c r="AK862" s="1264"/>
      <c r="AL862" s="1264"/>
      <c r="AM862" s="1264"/>
      <c r="AN862" s="1264"/>
      <c r="AO862" s="1264"/>
      <c r="AP862" s="1264"/>
      <c r="AQ862" s="1337" t="s">
        <v>204</v>
      </c>
      <c r="AR862" s="1337">
        <v>2007</v>
      </c>
      <c r="AS862" s="1264"/>
      <c r="AT862" s="1264"/>
      <c r="AU862" s="1264"/>
      <c r="AV862" s="1338">
        <v>18487401.720671773</v>
      </c>
      <c r="AW862" s="1291" t="s">
        <v>123</v>
      </c>
      <c r="AX862" s="1291"/>
      <c r="AY862" s="1291" t="s">
        <v>1619</v>
      </c>
      <c r="AZ862" s="1291" t="s">
        <v>1193</v>
      </c>
      <c r="BA862" s="1392"/>
      <c r="BB862" s="1375"/>
      <c r="BC862" s="1291"/>
      <c r="BD862" s="1291"/>
      <c r="BE862" s="1287"/>
      <c r="BF862" s="1287"/>
      <c r="BG862" s="1287"/>
      <c r="BH862" s="1287"/>
      <c r="BI862" s="1287"/>
      <c r="BJ862" s="1287"/>
      <c r="BK862" s="1287"/>
      <c r="BL862" s="1287"/>
      <c r="BM862" s="1287"/>
      <c r="BN862" s="1287"/>
      <c r="BO862" s="1287"/>
      <c r="BP862" s="1287"/>
      <c r="BQ862" s="1287"/>
      <c r="BR862" s="1287"/>
      <c r="BS862" s="1287"/>
      <c r="BT862" s="1287"/>
      <c r="BU862" s="1287"/>
      <c r="BV862" s="1287"/>
      <c r="BW862" s="1287"/>
      <c r="BX862" s="1287"/>
      <c r="BY862" s="1287"/>
    </row>
    <row r="863" spans="1:77" s="1288" customFormat="1" ht="45" hidden="1">
      <c r="A863" s="1380"/>
      <c r="B863" s="1283"/>
      <c r="C863" s="1335" t="s">
        <v>551</v>
      </c>
      <c r="D863" s="1264"/>
      <c r="E863" s="1264"/>
      <c r="F863" s="1264"/>
      <c r="G863" s="1264"/>
      <c r="H863" s="1291" t="s">
        <v>1193</v>
      </c>
      <c r="I863" s="1264"/>
      <c r="J863" s="1264"/>
      <c r="K863" s="1264"/>
      <c r="L863" s="1337"/>
      <c r="M863" s="1400" t="s">
        <v>713</v>
      </c>
      <c r="N863" s="1308"/>
      <c r="O863" s="1308"/>
      <c r="P863" s="1308"/>
      <c r="Q863" s="1308"/>
      <c r="R863" s="1353" t="s">
        <v>818</v>
      </c>
      <c r="S863" s="1353">
        <v>0</v>
      </c>
      <c r="T863" s="1308" t="s">
        <v>1581</v>
      </c>
      <c r="U863" s="1353" t="s">
        <v>1654</v>
      </c>
      <c r="V863" s="1342"/>
      <c r="W863" s="1336">
        <v>0</v>
      </c>
      <c r="X863" s="1336">
        <v>0</v>
      </c>
      <c r="Y863" s="1336">
        <v>0</v>
      </c>
      <c r="Z863" s="1264"/>
      <c r="AA863" s="1264"/>
      <c r="AB863" s="1264"/>
      <c r="AC863" s="1264"/>
      <c r="AD863" s="1264"/>
      <c r="AE863" s="1264"/>
      <c r="AF863" s="1264"/>
      <c r="AG863" s="1264"/>
      <c r="AH863" s="1264"/>
      <c r="AI863" s="1264"/>
      <c r="AJ863" s="1264"/>
      <c r="AK863" s="1264"/>
      <c r="AL863" s="1264"/>
      <c r="AM863" s="1264"/>
      <c r="AN863" s="1264"/>
      <c r="AO863" s="1264"/>
      <c r="AP863" s="1264"/>
      <c r="AQ863" s="1337" t="s">
        <v>204</v>
      </c>
      <c r="AR863" s="1337">
        <v>2007</v>
      </c>
      <c r="AS863" s="1264"/>
      <c r="AT863" s="1264"/>
      <c r="AU863" s="1264"/>
      <c r="AV863" s="1338">
        <v>4839505.5405730903</v>
      </c>
      <c r="AW863" s="1291" t="s">
        <v>123</v>
      </c>
      <c r="AX863" s="1291"/>
      <c r="AY863" s="1291" t="s">
        <v>1619</v>
      </c>
      <c r="AZ863" s="1291" t="s">
        <v>1193</v>
      </c>
      <c r="BA863" s="1392"/>
      <c r="BB863" s="1375"/>
      <c r="BC863" s="1291"/>
      <c r="BD863" s="1291"/>
      <c r="BE863" s="1287"/>
      <c r="BF863" s="1287"/>
      <c r="BG863" s="1287"/>
      <c r="BH863" s="1287"/>
      <c r="BI863" s="1287"/>
      <c r="BJ863" s="1287"/>
      <c r="BK863" s="1287"/>
      <c r="BL863" s="1287"/>
      <c r="BM863" s="1287"/>
      <c r="BN863" s="1287"/>
      <c r="BO863" s="1287"/>
      <c r="BP863" s="1287"/>
      <c r="BQ863" s="1287"/>
      <c r="BR863" s="1287"/>
      <c r="BS863" s="1287"/>
      <c r="BT863" s="1287"/>
      <c r="BU863" s="1287"/>
      <c r="BV863" s="1287"/>
      <c r="BW863" s="1287"/>
      <c r="BX863" s="1287"/>
      <c r="BY863" s="1287"/>
    </row>
    <row r="864" spans="1:77" s="1288" customFormat="1" ht="45" hidden="1">
      <c r="A864" s="1380"/>
      <c r="B864" s="1283"/>
      <c r="C864" s="1335" t="s">
        <v>552</v>
      </c>
      <c r="D864" s="1264"/>
      <c r="E864" s="1264"/>
      <c r="F864" s="1264"/>
      <c r="G864" s="1264"/>
      <c r="H864" s="1291" t="s">
        <v>1193</v>
      </c>
      <c r="I864" s="1264"/>
      <c r="J864" s="1264"/>
      <c r="K864" s="1264"/>
      <c r="L864" s="1337"/>
      <c r="M864" s="1400" t="s">
        <v>715</v>
      </c>
      <c r="N864" s="1308"/>
      <c r="O864" s="1308"/>
      <c r="P864" s="1308"/>
      <c r="Q864" s="1308"/>
      <c r="R864" s="1353" t="s">
        <v>843</v>
      </c>
      <c r="S864" s="1353">
        <v>0</v>
      </c>
      <c r="T864" s="1308" t="s">
        <v>225</v>
      </c>
      <c r="U864" s="1353" t="s">
        <v>1654</v>
      </c>
      <c r="V864" s="1342"/>
      <c r="W864" s="1336">
        <v>0</v>
      </c>
      <c r="X864" s="1336">
        <v>0</v>
      </c>
      <c r="Y864" s="1336">
        <v>0</v>
      </c>
      <c r="Z864" s="1264"/>
      <c r="AA864" s="1264"/>
      <c r="AB864" s="1264"/>
      <c r="AC864" s="1264"/>
      <c r="AD864" s="1264"/>
      <c r="AE864" s="1264"/>
      <c r="AF864" s="1264"/>
      <c r="AG864" s="1264"/>
      <c r="AH864" s="1264"/>
      <c r="AI864" s="1264"/>
      <c r="AJ864" s="1264"/>
      <c r="AK864" s="1264"/>
      <c r="AL864" s="1264"/>
      <c r="AM864" s="1264"/>
      <c r="AN864" s="1264"/>
      <c r="AO864" s="1264"/>
      <c r="AP864" s="1264"/>
      <c r="AQ864" s="1337" t="s">
        <v>204</v>
      </c>
      <c r="AR864" s="1337">
        <v>2007</v>
      </c>
      <c r="AS864" s="1264"/>
      <c r="AT864" s="1264"/>
      <c r="AU864" s="1264"/>
      <c r="AV864" s="1338">
        <v>12044821.931797188</v>
      </c>
      <c r="AW864" s="1291" t="s">
        <v>123</v>
      </c>
      <c r="AX864" s="1291"/>
      <c r="AY864" s="1291" t="s">
        <v>1619</v>
      </c>
      <c r="AZ864" s="1291" t="s">
        <v>1193</v>
      </c>
      <c r="BA864" s="1392"/>
      <c r="BB864" s="1375"/>
      <c r="BC864" s="1291"/>
      <c r="BD864" s="1291"/>
      <c r="BE864" s="1287"/>
      <c r="BF864" s="1287"/>
      <c r="BG864" s="1287"/>
      <c r="BH864" s="1287"/>
      <c r="BI864" s="1287"/>
      <c r="BJ864" s="1287"/>
      <c r="BK864" s="1287"/>
      <c r="BL864" s="1287"/>
      <c r="BM864" s="1287"/>
      <c r="BN864" s="1287"/>
      <c r="BO864" s="1287"/>
      <c r="BP864" s="1287"/>
      <c r="BQ864" s="1287"/>
      <c r="BR864" s="1287"/>
      <c r="BS864" s="1287"/>
      <c r="BT864" s="1287"/>
      <c r="BU864" s="1287"/>
      <c r="BV864" s="1287"/>
      <c r="BW864" s="1287"/>
      <c r="BX864" s="1287"/>
      <c r="BY864" s="1287"/>
    </row>
    <row r="865" spans="1:77" s="1288" customFormat="1" ht="45" hidden="1">
      <c r="A865" s="1380"/>
      <c r="B865" s="1283"/>
      <c r="C865" s="1335" t="s">
        <v>553</v>
      </c>
      <c r="D865" s="1264"/>
      <c r="E865" s="1264"/>
      <c r="F865" s="1264"/>
      <c r="G865" s="1264"/>
      <c r="H865" s="1291" t="s">
        <v>1193</v>
      </c>
      <c r="I865" s="1264"/>
      <c r="J865" s="1264"/>
      <c r="K865" s="1264"/>
      <c r="L865" s="1337"/>
      <c r="M865" s="1400" t="s">
        <v>715</v>
      </c>
      <c r="N865" s="1308"/>
      <c r="O865" s="1308"/>
      <c r="P865" s="1308"/>
      <c r="Q865" s="1308"/>
      <c r="R865" s="1353" t="s">
        <v>844</v>
      </c>
      <c r="S865" s="1353">
        <v>0</v>
      </c>
      <c r="T865" s="1308" t="s">
        <v>225</v>
      </c>
      <c r="U865" s="1353" t="s">
        <v>1654</v>
      </c>
      <c r="V865" s="1342"/>
      <c r="W865" s="1336">
        <v>0</v>
      </c>
      <c r="X865" s="1336">
        <v>0</v>
      </c>
      <c r="Y865" s="1336">
        <v>0</v>
      </c>
      <c r="Z865" s="1264"/>
      <c r="AA865" s="1264"/>
      <c r="AB865" s="1264"/>
      <c r="AC865" s="1264"/>
      <c r="AD865" s="1264"/>
      <c r="AE865" s="1264"/>
      <c r="AF865" s="1264"/>
      <c r="AG865" s="1264"/>
      <c r="AH865" s="1264"/>
      <c r="AI865" s="1264"/>
      <c r="AJ865" s="1264"/>
      <c r="AK865" s="1264"/>
      <c r="AL865" s="1264"/>
      <c r="AM865" s="1264"/>
      <c r="AN865" s="1264"/>
      <c r="AO865" s="1264"/>
      <c r="AP865" s="1264"/>
      <c r="AQ865" s="1337" t="s">
        <v>204</v>
      </c>
      <c r="AR865" s="1337">
        <v>2007</v>
      </c>
      <c r="AS865" s="1264"/>
      <c r="AT865" s="1264"/>
      <c r="AU865" s="1264"/>
      <c r="AV865" s="1338">
        <v>37230293.282391943</v>
      </c>
      <c r="AW865" s="1291" t="s">
        <v>123</v>
      </c>
      <c r="AX865" s="1291"/>
      <c r="AY865" s="1291" t="s">
        <v>1619</v>
      </c>
      <c r="AZ865" s="1291" t="s">
        <v>1193</v>
      </c>
      <c r="BA865" s="1392"/>
      <c r="BB865" s="1375"/>
      <c r="BC865" s="1291"/>
      <c r="BD865" s="1291"/>
      <c r="BE865" s="1287"/>
      <c r="BF865" s="1287"/>
      <c r="BG865" s="1287"/>
      <c r="BH865" s="1287"/>
      <c r="BI865" s="1287"/>
      <c r="BJ865" s="1287"/>
      <c r="BK865" s="1287"/>
      <c r="BL865" s="1287"/>
      <c r="BM865" s="1287"/>
      <c r="BN865" s="1287"/>
      <c r="BO865" s="1287"/>
      <c r="BP865" s="1287"/>
      <c r="BQ865" s="1287"/>
      <c r="BR865" s="1287"/>
      <c r="BS865" s="1287"/>
      <c r="BT865" s="1287"/>
      <c r="BU865" s="1287"/>
      <c r="BV865" s="1287"/>
      <c r="BW865" s="1287"/>
      <c r="BX865" s="1287"/>
      <c r="BY865" s="1287"/>
    </row>
    <row r="866" spans="1:77" s="1288" customFormat="1" ht="45" hidden="1">
      <c r="A866" s="1380"/>
      <c r="B866" s="1283"/>
      <c r="C866" s="1335" t="s">
        <v>554</v>
      </c>
      <c r="D866" s="1264"/>
      <c r="E866" s="1264"/>
      <c r="F866" s="1264"/>
      <c r="G866" s="1264"/>
      <c r="H866" s="1291" t="s">
        <v>1193</v>
      </c>
      <c r="I866" s="1264"/>
      <c r="J866" s="1264"/>
      <c r="K866" s="1264"/>
      <c r="L866" s="1337"/>
      <c r="M866" s="1400" t="s">
        <v>714</v>
      </c>
      <c r="N866" s="1308"/>
      <c r="O866" s="1308"/>
      <c r="P866" s="1308"/>
      <c r="Q866" s="1308"/>
      <c r="R866" s="1353" t="s">
        <v>845</v>
      </c>
      <c r="S866" s="1353">
        <v>0</v>
      </c>
      <c r="T866" s="1308" t="s">
        <v>225</v>
      </c>
      <c r="U866" s="1353" t="s">
        <v>1654</v>
      </c>
      <c r="V866" s="1342"/>
      <c r="W866" s="1336">
        <v>0</v>
      </c>
      <c r="X866" s="1336">
        <v>0</v>
      </c>
      <c r="Y866" s="1336">
        <v>0</v>
      </c>
      <c r="Z866" s="1264"/>
      <c r="AA866" s="1264"/>
      <c r="AB866" s="1264"/>
      <c r="AC866" s="1264"/>
      <c r="AD866" s="1264"/>
      <c r="AE866" s="1264"/>
      <c r="AF866" s="1264"/>
      <c r="AG866" s="1264"/>
      <c r="AH866" s="1264"/>
      <c r="AI866" s="1264"/>
      <c r="AJ866" s="1264"/>
      <c r="AK866" s="1264"/>
      <c r="AL866" s="1264"/>
      <c r="AM866" s="1264"/>
      <c r="AN866" s="1264"/>
      <c r="AO866" s="1264"/>
      <c r="AP866" s="1264"/>
      <c r="AQ866" s="1337" t="s">
        <v>204</v>
      </c>
      <c r="AR866" s="1337">
        <v>2007</v>
      </c>
      <c r="AS866" s="1264"/>
      <c r="AT866" s="1264"/>
      <c r="AU866" s="1264"/>
      <c r="AV866" s="1338">
        <v>49143334.942266613</v>
      </c>
      <c r="AW866" s="1291" t="s">
        <v>123</v>
      </c>
      <c r="AX866" s="1291"/>
      <c r="AY866" s="1291" t="s">
        <v>1619</v>
      </c>
      <c r="AZ866" s="1291" t="s">
        <v>1193</v>
      </c>
      <c r="BA866" s="1392"/>
      <c r="BB866" s="1375"/>
      <c r="BC866" s="1291"/>
      <c r="BD866" s="1291"/>
      <c r="BE866" s="1287"/>
      <c r="BF866" s="1287"/>
      <c r="BG866" s="1287"/>
      <c r="BH866" s="1287"/>
      <c r="BI866" s="1287"/>
      <c r="BJ866" s="1287"/>
      <c r="BK866" s="1287"/>
      <c r="BL866" s="1287"/>
      <c r="BM866" s="1287"/>
      <c r="BN866" s="1287"/>
      <c r="BO866" s="1287"/>
      <c r="BP866" s="1287"/>
      <c r="BQ866" s="1287"/>
      <c r="BR866" s="1287"/>
      <c r="BS866" s="1287"/>
      <c r="BT866" s="1287"/>
      <c r="BU866" s="1287"/>
      <c r="BV866" s="1287"/>
      <c r="BW866" s="1287"/>
      <c r="BX866" s="1287"/>
      <c r="BY866" s="1287"/>
    </row>
    <row r="867" spans="1:77" s="1288" customFormat="1" ht="45" hidden="1">
      <c r="A867" s="1380"/>
      <c r="B867" s="1283"/>
      <c r="C867" s="1335" t="s">
        <v>555</v>
      </c>
      <c r="D867" s="1264"/>
      <c r="E867" s="1264"/>
      <c r="F867" s="1264"/>
      <c r="G867" s="1264"/>
      <c r="H867" s="1291" t="s">
        <v>1193</v>
      </c>
      <c r="I867" s="1264"/>
      <c r="J867" s="1264"/>
      <c r="K867" s="1264"/>
      <c r="L867" s="1337"/>
      <c r="M867" s="1400" t="s">
        <v>714</v>
      </c>
      <c r="N867" s="1308"/>
      <c r="O867" s="1308"/>
      <c r="P867" s="1308"/>
      <c r="Q867" s="1308"/>
      <c r="R867" s="1353" t="s">
        <v>846</v>
      </c>
      <c r="S867" s="1353">
        <v>0</v>
      </c>
      <c r="T867" s="1308" t="s">
        <v>1581</v>
      </c>
      <c r="U867" s="1353" t="s">
        <v>1654</v>
      </c>
      <c r="V867" s="1342"/>
      <c r="W867" s="1336">
        <v>0</v>
      </c>
      <c r="X867" s="1336">
        <v>0</v>
      </c>
      <c r="Y867" s="1336">
        <v>0</v>
      </c>
      <c r="Z867" s="1264"/>
      <c r="AA867" s="1264"/>
      <c r="AB867" s="1264"/>
      <c r="AC867" s="1264"/>
      <c r="AD867" s="1264"/>
      <c r="AE867" s="1264"/>
      <c r="AF867" s="1264"/>
      <c r="AG867" s="1264"/>
      <c r="AH867" s="1264"/>
      <c r="AI867" s="1264"/>
      <c r="AJ867" s="1264"/>
      <c r="AK867" s="1264"/>
      <c r="AL867" s="1264"/>
      <c r="AM867" s="1264"/>
      <c r="AN867" s="1264"/>
      <c r="AO867" s="1264"/>
      <c r="AP867" s="1264"/>
      <c r="AQ867" s="1337" t="s">
        <v>204</v>
      </c>
      <c r="AR867" s="1337">
        <v>2007</v>
      </c>
      <c r="AS867" s="1264"/>
      <c r="AT867" s="1264"/>
      <c r="AU867" s="1264"/>
      <c r="AV867" s="1338">
        <v>12605044.82157586</v>
      </c>
      <c r="AW867" s="1291" t="s">
        <v>123</v>
      </c>
      <c r="AX867" s="1291"/>
      <c r="AY867" s="1291" t="s">
        <v>1619</v>
      </c>
      <c r="AZ867" s="1291" t="s">
        <v>1193</v>
      </c>
      <c r="BA867" s="1392"/>
      <c r="BB867" s="1375"/>
      <c r="BC867" s="1291"/>
      <c r="BD867" s="1291"/>
      <c r="BE867" s="1287"/>
      <c r="BF867" s="1287"/>
      <c r="BG867" s="1287"/>
      <c r="BH867" s="1287"/>
      <c r="BI867" s="1287"/>
      <c r="BJ867" s="1287"/>
      <c r="BK867" s="1287"/>
      <c r="BL867" s="1287"/>
      <c r="BM867" s="1287"/>
      <c r="BN867" s="1287"/>
      <c r="BO867" s="1287"/>
      <c r="BP867" s="1287"/>
      <c r="BQ867" s="1287"/>
      <c r="BR867" s="1287"/>
      <c r="BS867" s="1287"/>
      <c r="BT867" s="1287"/>
      <c r="BU867" s="1287"/>
      <c r="BV867" s="1287"/>
      <c r="BW867" s="1287"/>
      <c r="BX867" s="1287"/>
      <c r="BY867" s="1287"/>
    </row>
    <row r="868" spans="1:77" s="1288" customFormat="1" ht="45" hidden="1">
      <c r="A868" s="1380"/>
      <c r="B868" s="1283"/>
      <c r="C868" s="1335" t="s">
        <v>556</v>
      </c>
      <c r="D868" s="1264"/>
      <c r="E868" s="1264"/>
      <c r="F868" s="1264"/>
      <c r="G868" s="1264"/>
      <c r="H868" s="1291" t="s">
        <v>1193</v>
      </c>
      <c r="I868" s="1264"/>
      <c r="J868" s="1264"/>
      <c r="K868" s="1264"/>
      <c r="L868" s="1337"/>
      <c r="M868" s="1400" t="s">
        <v>725</v>
      </c>
      <c r="N868" s="1308"/>
      <c r="O868" s="1308"/>
      <c r="P868" s="1308"/>
      <c r="Q868" s="1308"/>
      <c r="R868" s="1353" t="s">
        <v>847</v>
      </c>
      <c r="S868" s="1353">
        <v>0</v>
      </c>
      <c r="T868" s="1308" t="s">
        <v>225</v>
      </c>
      <c r="U868" s="1353" t="s">
        <v>1654</v>
      </c>
      <c r="V868" s="1342"/>
      <c r="W868" s="1336">
        <v>0</v>
      </c>
      <c r="X868" s="1336">
        <v>0</v>
      </c>
      <c r="Y868" s="1336">
        <v>0</v>
      </c>
      <c r="Z868" s="1264"/>
      <c r="AA868" s="1264"/>
      <c r="AB868" s="1264"/>
      <c r="AC868" s="1264"/>
      <c r="AD868" s="1264"/>
      <c r="AE868" s="1264"/>
      <c r="AF868" s="1264"/>
      <c r="AG868" s="1264"/>
      <c r="AH868" s="1264"/>
      <c r="AI868" s="1264"/>
      <c r="AJ868" s="1264"/>
      <c r="AK868" s="1264"/>
      <c r="AL868" s="1264"/>
      <c r="AM868" s="1264"/>
      <c r="AN868" s="1264"/>
      <c r="AO868" s="1264"/>
      <c r="AP868" s="1264"/>
      <c r="AQ868" s="1337" t="s">
        <v>204</v>
      </c>
      <c r="AR868" s="1337">
        <v>2007</v>
      </c>
      <c r="AS868" s="1264"/>
      <c r="AT868" s="1264"/>
      <c r="AU868" s="1264"/>
      <c r="AV868" s="1338">
        <v>40616264.366279468</v>
      </c>
      <c r="AW868" s="1291" t="s">
        <v>123</v>
      </c>
      <c r="AX868" s="1291"/>
      <c r="AY868" s="1291" t="s">
        <v>1619</v>
      </c>
      <c r="AZ868" s="1291" t="s">
        <v>1193</v>
      </c>
      <c r="BA868" s="1392"/>
      <c r="BB868" s="1375"/>
      <c r="BC868" s="1291"/>
      <c r="BD868" s="1291"/>
      <c r="BE868" s="1287"/>
      <c r="BF868" s="1287"/>
      <c r="BG868" s="1287"/>
      <c r="BH868" s="1287"/>
      <c r="BI868" s="1287"/>
      <c r="BJ868" s="1287"/>
      <c r="BK868" s="1287"/>
      <c r="BL868" s="1287"/>
      <c r="BM868" s="1287"/>
      <c r="BN868" s="1287"/>
      <c r="BO868" s="1287"/>
      <c r="BP868" s="1287"/>
      <c r="BQ868" s="1287"/>
      <c r="BR868" s="1287"/>
      <c r="BS868" s="1287"/>
      <c r="BT868" s="1287"/>
      <c r="BU868" s="1287"/>
      <c r="BV868" s="1287"/>
      <c r="BW868" s="1287"/>
      <c r="BX868" s="1287"/>
      <c r="BY868" s="1287"/>
    </row>
    <row r="869" spans="1:77" s="1288" customFormat="1" ht="45" hidden="1">
      <c r="A869" s="1380"/>
      <c r="B869" s="1283"/>
      <c r="C869" s="1335" t="s">
        <v>557</v>
      </c>
      <c r="D869" s="1264"/>
      <c r="E869" s="1264"/>
      <c r="F869" s="1264"/>
      <c r="G869" s="1264"/>
      <c r="H869" s="1291" t="s">
        <v>1193</v>
      </c>
      <c r="I869" s="1264"/>
      <c r="J869" s="1264"/>
      <c r="K869" s="1264"/>
      <c r="L869" s="1337"/>
      <c r="M869" s="1400" t="s">
        <v>713</v>
      </c>
      <c r="N869" s="1308"/>
      <c r="O869" s="1308"/>
      <c r="P869" s="1308"/>
      <c r="Q869" s="1308"/>
      <c r="R869" s="1353" t="s">
        <v>1729</v>
      </c>
      <c r="S869" s="1353">
        <v>0</v>
      </c>
      <c r="T869" s="1308"/>
      <c r="U869" s="1353" t="s">
        <v>1654</v>
      </c>
      <c r="V869" s="1342"/>
      <c r="W869" s="1336">
        <v>0</v>
      </c>
      <c r="X869" s="1336">
        <v>0</v>
      </c>
      <c r="Y869" s="1336">
        <v>0</v>
      </c>
      <c r="Z869" s="1264"/>
      <c r="AA869" s="1264"/>
      <c r="AB869" s="1264"/>
      <c r="AC869" s="1264"/>
      <c r="AD869" s="1264"/>
      <c r="AE869" s="1264"/>
      <c r="AF869" s="1264"/>
      <c r="AG869" s="1264"/>
      <c r="AH869" s="1264"/>
      <c r="AI869" s="1264"/>
      <c r="AJ869" s="1264"/>
      <c r="AK869" s="1264"/>
      <c r="AL869" s="1264"/>
      <c r="AM869" s="1264"/>
      <c r="AN869" s="1264"/>
      <c r="AO869" s="1264"/>
      <c r="AP869" s="1264"/>
      <c r="AQ869" s="1337" t="s">
        <v>204</v>
      </c>
      <c r="AR869" s="1337">
        <v>2007</v>
      </c>
      <c r="AS869" s="1264"/>
      <c r="AT869" s="1264"/>
      <c r="AU869" s="1264"/>
      <c r="AV869" s="1338">
        <v>59816.137398633444</v>
      </c>
      <c r="AW869" s="1291" t="s">
        <v>123</v>
      </c>
      <c r="AX869" s="1291"/>
      <c r="AY869" s="1291" t="s">
        <v>1619</v>
      </c>
      <c r="AZ869" s="1291" t="s">
        <v>1193</v>
      </c>
      <c r="BA869" s="1392"/>
      <c r="BB869" s="1375"/>
      <c r="BC869" s="1291"/>
      <c r="BD869" s="1291"/>
      <c r="BE869" s="1287"/>
      <c r="BF869" s="1287"/>
      <c r="BG869" s="1287"/>
      <c r="BH869" s="1287"/>
      <c r="BI869" s="1287"/>
      <c r="BJ869" s="1287"/>
      <c r="BK869" s="1287"/>
      <c r="BL869" s="1287"/>
      <c r="BM869" s="1287"/>
      <c r="BN869" s="1287"/>
      <c r="BO869" s="1287"/>
      <c r="BP869" s="1287"/>
      <c r="BQ869" s="1287"/>
      <c r="BR869" s="1287"/>
      <c r="BS869" s="1287"/>
      <c r="BT869" s="1287"/>
      <c r="BU869" s="1287"/>
      <c r="BV869" s="1287"/>
      <c r="BW869" s="1287"/>
      <c r="BX869" s="1287"/>
      <c r="BY869" s="1287"/>
    </row>
    <row r="870" spans="1:77" s="1288" customFormat="1" ht="30" hidden="1">
      <c r="A870" s="1380"/>
      <c r="B870" s="1283"/>
      <c r="C870" s="1335" t="s">
        <v>558</v>
      </c>
      <c r="D870" s="1264"/>
      <c r="E870" s="1264"/>
      <c r="F870" s="1264"/>
      <c r="G870" s="1264"/>
      <c r="H870" s="1291" t="s">
        <v>1193</v>
      </c>
      <c r="I870" s="1264"/>
      <c r="J870" s="1264"/>
      <c r="K870" s="1264"/>
      <c r="L870" s="1337"/>
      <c r="M870" s="1400" t="s">
        <v>713</v>
      </c>
      <c r="N870" s="1308"/>
      <c r="O870" s="1308"/>
      <c r="P870" s="1308"/>
      <c r="Q870" s="1308"/>
      <c r="R870" s="1353" t="s">
        <v>1730</v>
      </c>
      <c r="S870" s="1353"/>
      <c r="T870" s="1308"/>
      <c r="U870" s="1353" t="s">
        <v>1653</v>
      </c>
      <c r="V870" s="1342"/>
      <c r="W870" s="1336">
        <v>0</v>
      </c>
      <c r="X870" s="1336">
        <v>0</v>
      </c>
      <c r="Y870" s="1336">
        <v>0</v>
      </c>
      <c r="Z870" s="1264"/>
      <c r="AA870" s="1264"/>
      <c r="AB870" s="1264"/>
      <c r="AC870" s="1264"/>
      <c r="AD870" s="1264"/>
      <c r="AE870" s="1264"/>
      <c r="AF870" s="1264"/>
      <c r="AG870" s="1264"/>
      <c r="AH870" s="1264"/>
      <c r="AI870" s="1264"/>
      <c r="AJ870" s="1264"/>
      <c r="AK870" s="1264"/>
      <c r="AL870" s="1264"/>
      <c r="AM870" s="1264"/>
      <c r="AN870" s="1264"/>
      <c r="AO870" s="1264"/>
      <c r="AP870" s="1264"/>
      <c r="AQ870" s="1337" t="s">
        <v>204</v>
      </c>
      <c r="AR870" s="1337">
        <v>2007</v>
      </c>
      <c r="AS870" s="1264"/>
      <c r="AT870" s="1264"/>
      <c r="AU870" s="1264"/>
      <c r="AV870" s="1338">
        <v>348848.18130363128</v>
      </c>
      <c r="AW870" s="1291" t="s">
        <v>123</v>
      </c>
      <c r="AX870" s="1291"/>
      <c r="AY870" s="1291" t="s">
        <v>1619</v>
      </c>
      <c r="AZ870" s="1291" t="s">
        <v>1193</v>
      </c>
      <c r="BA870" s="1392"/>
      <c r="BB870" s="1375"/>
      <c r="BC870" s="1291"/>
      <c r="BD870" s="1291"/>
      <c r="BE870" s="1287"/>
      <c r="BF870" s="1287"/>
      <c r="BG870" s="1287"/>
      <c r="BH870" s="1287"/>
      <c r="BI870" s="1287"/>
      <c r="BJ870" s="1287"/>
      <c r="BK870" s="1287"/>
      <c r="BL870" s="1287"/>
      <c r="BM870" s="1287"/>
      <c r="BN870" s="1287"/>
      <c r="BO870" s="1287"/>
      <c r="BP870" s="1287"/>
      <c r="BQ870" s="1287"/>
      <c r="BR870" s="1287"/>
      <c r="BS870" s="1287"/>
      <c r="BT870" s="1287"/>
      <c r="BU870" s="1287"/>
      <c r="BV870" s="1287"/>
      <c r="BW870" s="1287"/>
      <c r="BX870" s="1287"/>
      <c r="BY870" s="1287"/>
    </row>
    <row r="871" spans="1:77" s="1288" customFormat="1" ht="30" hidden="1">
      <c r="A871" s="1380"/>
      <c r="B871" s="1283"/>
      <c r="C871" s="1335" t="s">
        <v>559</v>
      </c>
      <c r="D871" s="1264"/>
      <c r="E871" s="1264"/>
      <c r="F871" s="1264"/>
      <c r="G871" s="1264"/>
      <c r="H871" s="1291" t="s">
        <v>1193</v>
      </c>
      <c r="I871" s="1264"/>
      <c r="J871" s="1264"/>
      <c r="K871" s="1264"/>
      <c r="L871" s="1337"/>
      <c r="M871" s="1400" t="s">
        <v>722</v>
      </c>
      <c r="N871" s="1308"/>
      <c r="O871" s="1308"/>
      <c r="P871" s="1308"/>
      <c r="Q871" s="1308"/>
      <c r="R871" s="1353" t="s">
        <v>1731</v>
      </c>
      <c r="S871" s="1353">
        <v>0</v>
      </c>
      <c r="T871" s="1308"/>
      <c r="U871" s="1353" t="s">
        <v>1653</v>
      </c>
      <c r="V871" s="1342"/>
      <c r="W871" s="1336">
        <v>0</v>
      </c>
      <c r="X871" s="1336">
        <v>0</v>
      </c>
      <c r="Y871" s="1336">
        <v>0</v>
      </c>
      <c r="Z871" s="1264"/>
      <c r="AA871" s="1264"/>
      <c r="AB871" s="1264"/>
      <c r="AC871" s="1264"/>
      <c r="AD871" s="1264"/>
      <c r="AE871" s="1264"/>
      <c r="AF871" s="1264"/>
      <c r="AG871" s="1264"/>
      <c r="AH871" s="1264"/>
      <c r="AI871" s="1264"/>
      <c r="AJ871" s="1264"/>
      <c r="AK871" s="1264"/>
      <c r="AL871" s="1264"/>
      <c r="AM871" s="1264"/>
      <c r="AN871" s="1264"/>
      <c r="AO871" s="1264"/>
      <c r="AP871" s="1264"/>
      <c r="AQ871" s="1337" t="s">
        <v>204</v>
      </c>
      <c r="AR871" s="1337">
        <v>2007</v>
      </c>
      <c r="AS871" s="1264"/>
      <c r="AT871" s="1264"/>
      <c r="AU871" s="1264"/>
      <c r="AV871" s="1338">
        <v>4186178.1756435754</v>
      </c>
      <c r="AW871" s="1291" t="s">
        <v>123</v>
      </c>
      <c r="AX871" s="1291"/>
      <c r="AY871" s="1291" t="s">
        <v>1619</v>
      </c>
      <c r="AZ871" s="1291" t="s">
        <v>1193</v>
      </c>
      <c r="BA871" s="1392"/>
      <c r="BB871" s="1375"/>
      <c r="BC871" s="1291"/>
      <c r="BD871" s="1291"/>
      <c r="BE871" s="1287"/>
      <c r="BF871" s="1287"/>
      <c r="BG871" s="1287"/>
      <c r="BH871" s="1287"/>
      <c r="BI871" s="1287"/>
      <c r="BJ871" s="1287"/>
      <c r="BK871" s="1287"/>
      <c r="BL871" s="1287"/>
      <c r="BM871" s="1287"/>
      <c r="BN871" s="1287"/>
      <c r="BO871" s="1287"/>
      <c r="BP871" s="1287"/>
      <c r="BQ871" s="1287"/>
      <c r="BR871" s="1287"/>
      <c r="BS871" s="1287"/>
      <c r="BT871" s="1287"/>
      <c r="BU871" s="1287"/>
      <c r="BV871" s="1287"/>
      <c r="BW871" s="1287"/>
      <c r="BX871" s="1287"/>
      <c r="BY871" s="1287"/>
    </row>
    <row r="872" spans="1:77" s="1288" customFormat="1" ht="30" hidden="1">
      <c r="A872" s="1380"/>
      <c r="B872" s="1283"/>
      <c r="C872" s="1335" t="s">
        <v>560</v>
      </c>
      <c r="D872" s="1264"/>
      <c r="E872" s="1264"/>
      <c r="F872" s="1264"/>
      <c r="G872" s="1264"/>
      <c r="H872" s="1291" t="s">
        <v>1193</v>
      </c>
      <c r="I872" s="1264"/>
      <c r="J872" s="1264"/>
      <c r="K872" s="1264"/>
      <c r="L872" s="1337"/>
      <c r="M872" s="1400" t="s">
        <v>727</v>
      </c>
      <c r="N872" s="1308"/>
      <c r="O872" s="1308"/>
      <c r="P872" s="1308"/>
      <c r="Q872" s="1308"/>
      <c r="R872" s="1353" t="s">
        <v>848</v>
      </c>
      <c r="S872" s="1353">
        <v>0</v>
      </c>
      <c r="T872" s="1308"/>
      <c r="U872" s="1353" t="s">
        <v>1653</v>
      </c>
      <c r="V872" s="1342"/>
      <c r="W872" s="1336">
        <v>0</v>
      </c>
      <c r="X872" s="1336">
        <v>0</v>
      </c>
      <c r="Y872" s="1336">
        <v>0</v>
      </c>
      <c r="Z872" s="1264"/>
      <c r="AA872" s="1264"/>
      <c r="AB872" s="1264"/>
      <c r="AC872" s="1264"/>
      <c r="AD872" s="1264"/>
      <c r="AE872" s="1264"/>
      <c r="AF872" s="1264"/>
      <c r="AG872" s="1264"/>
      <c r="AH872" s="1264"/>
      <c r="AI872" s="1264"/>
      <c r="AJ872" s="1264"/>
      <c r="AK872" s="1264"/>
      <c r="AL872" s="1264"/>
      <c r="AM872" s="1264"/>
      <c r="AN872" s="1264"/>
      <c r="AO872" s="1264"/>
      <c r="AP872" s="1264"/>
      <c r="AQ872" s="1337" t="s">
        <v>204</v>
      </c>
      <c r="AR872" s="1337">
        <v>2007</v>
      </c>
      <c r="AS872" s="1264"/>
      <c r="AT872" s="1264"/>
      <c r="AU872" s="1264"/>
      <c r="AV872" s="1338">
        <v>7177936.4878360126</v>
      </c>
      <c r="AW872" s="1291" t="s">
        <v>123</v>
      </c>
      <c r="AX872" s="1291"/>
      <c r="AY872" s="1291" t="s">
        <v>1619</v>
      </c>
      <c r="AZ872" s="1291" t="s">
        <v>1193</v>
      </c>
      <c r="BA872" s="1392"/>
      <c r="BB872" s="1375"/>
      <c r="BC872" s="1291"/>
      <c r="BD872" s="1291"/>
      <c r="BE872" s="1287"/>
      <c r="BF872" s="1287"/>
      <c r="BG872" s="1287"/>
      <c r="BH872" s="1287"/>
      <c r="BI872" s="1287"/>
      <c r="BJ872" s="1287"/>
      <c r="BK872" s="1287"/>
      <c r="BL872" s="1287"/>
      <c r="BM872" s="1287"/>
      <c r="BN872" s="1287"/>
      <c r="BO872" s="1287"/>
      <c r="BP872" s="1287"/>
      <c r="BQ872" s="1287"/>
      <c r="BR872" s="1287"/>
      <c r="BS872" s="1287"/>
      <c r="BT872" s="1287"/>
      <c r="BU872" s="1287"/>
      <c r="BV872" s="1287"/>
      <c r="BW872" s="1287"/>
      <c r="BX872" s="1287"/>
      <c r="BY872" s="1287"/>
    </row>
    <row r="873" spans="1:77" s="1288" customFormat="1" ht="45" hidden="1">
      <c r="A873" s="1380"/>
      <c r="B873" s="1283"/>
      <c r="C873" s="1335" t="s">
        <v>561</v>
      </c>
      <c r="D873" s="1264"/>
      <c r="E873" s="1264"/>
      <c r="F873" s="1264"/>
      <c r="G873" s="1264"/>
      <c r="H873" s="1291" t="s">
        <v>1193</v>
      </c>
      <c r="I873" s="1264"/>
      <c r="J873" s="1264"/>
      <c r="K873" s="1264"/>
      <c r="L873" s="1337"/>
      <c r="M873" s="1400" t="s">
        <v>728</v>
      </c>
      <c r="N873" s="1308"/>
      <c r="O873" s="1308"/>
      <c r="P873" s="1308"/>
      <c r="Q873" s="1308"/>
      <c r="R873" s="1353" t="s">
        <v>1671</v>
      </c>
      <c r="S873" s="1353">
        <v>0</v>
      </c>
      <c r="T873" s="1308" t="s">
        <v>1581</v>
      </c>
      <c r="U873" s="1353" t="s">
        <v>1654</v>
      </c>
      <c r="V873" s="1342"/>
      <c r="W873" s="1336">
        <v>0</v>
      </c>
      <c r="X873" s="1336">
        <v>0</v>
      </c>
      <c r="Y873" s="1336">
        <v>0</v>
      </c>
      <c r="Z873" s="1264"/>
      <c r="AA873" s="1264"/>
      <c r="AB873" s="1264"/>
      <c r="AC873" s="1264"/>
      <c r="AD873" s="1264"/>
      <c r="AE873" s="1264"/>
      <c r="AF873" s="1264"/>
      <c r="AG873" s="1264"/>
      <c r="AH873" s="1264"/>
      <c r="AI873" s="1264"/>
      <c r="AJ873" s="1264"/>
      <c r="AK873" s="1264"/>
      <c r="AL873" s="1264"/>
      <c r="AM873" s="1264"/>
      <c r="AN873" s="1264"/>
      <c r="AO873" s="1264"/>
      <c r="AP873" s="1264"/>
      <c r="AQ873" s="1337" t="s">
        <v>204</v>
      </c>
      <c r="AR873" s="1337">
        <v>2007</v>
      </c>
      <c r="AS873" s="1264"/>
      <c r="AT873" s="1264"/>
      <c r="AU873" s="1264"/>
      <c r="AV873" s="1338">
        <v>21524272.965673923</v>
      </c>
      <c r="AW873" s="1291" t="s">
        <v>123</v>
      </c>
      <c r="AX873" s="1291"/>
      <c r="AY873" s="1291" t="s">
        <v>1619</v>
      </c>
      <c r="AZ873" s="1291" t="s">
        <v>1193</v>
      </c>
      <c r="BA873" s="1392"/>
      <c r="BB873" s="1375"/>
      <c r="BC873" s="1291"/>
      <c r="BD873" s="1291"/>
      <c r="BE873" s="1287"/>
      <c r="BF873" s="1287"/>
      <c r="BG873" s="1287"/>
      <c r="BH873" s="1287"/>
      <c r="BI873" s="1287"/>
      <c r="BJ873" s="1287"/>
      <c r="BK873" s="1287"/>
      <c r="BL873" s="1287"/>
      <c r="BM873" s="1287"/>
      <c r="BN873" s="1287"/>
      <c r="BO873" s="1287"/>
      <c r="BP873" s="1287"/>
      <c r="BQ873" s="1287"/>
      <c r="BR873" s="1287"/>
      <c r="BS873" s="1287"/>
      <c r="BT873" s="1287"/>
      <c r="BU873" s="1287"/>
      <c r="BV873" s="1287"/>
      <c r="BW873" s="1287"/>
      <c r="BX873" s="1287"/>
      <c r="BY873" s="1287"/>
    </row>
    <row r="874" spans="1:77" s="1288" customFormat="1" ht="14" hidden="1">
      <c r="A874" s="1380"/>
      <c r="B874" s="1283"/>
      <c r="C874" s="1335"/>
      <c r="D874" s="1264"/>
      <c r="E874" s="1264"/>
      <c r="F874" s="1264"/>
      <c r="G874" s="1264"/>
      <c r="H874" s="1291" t="s">
        <v>1193</v>
      </c>
      <c r="I874" s="1264"/>
      <c r="J874" s="1264"/>
      <c r="K874" s="1264"/>
      <c r="L874" s="1337"/>
      <c r="M874" s="1337"/>
      <c r="N874" s="1264"/>
      <c r="O874" s="1264"/>
      <c r="P874" s="1264"/>
      <c r="Q874" s="1264"/>
      <c r="R874" s="1336">
        <v>0</v>
      </c>
      <c r="S874" s="1336">
        <v>0</v>
      </c>
      <c r="T874" s="1264"/>
      <c r="U874" s="1336">
        <v>0</v>
      </c>
      <c r="V874" s="1342"/>
      <c r="W874" s="1336">
        <v>0</v>
      </c>
      <c r="X874" s="1336">
        <v>0</v>
      </c>
      <c r="Y874" s="1336">
        <v>0</v>
      </c>
      <c r="Z874" s="1264"/>
      <c r="AA874" s="1264"/>
      <c r="AB874" s="1264"/>
      <c r="AC874" s="1264"/>
      <c r="AD874" s="1264"/>
      <c r="AE874" s="1264"/>
      <c r="AF874" s="1264"/>
      <c r="AG874" s="1264"/>
      <c r="AH874" s="1264"/>
      <c r="AI874" s="1264"/>
      <c r="AJ874" s="1264"/>
      <c r="AK874" s="1264"/>
      <c r="AL874" s="1264"/>
      <c r="AM874" s="1264"/>
      <c r="AN874" s="1264"/>
      <c r="AO874" s="1264"/>
      <c r="AP874" s="1264"/>
      <c r="AQ874" s="1337"/>
      <c r="AR874" s="1337"/>
      <c r="AS874" s="1264"/>
      <c r="AT874" s="1264"/>
      <c r="AU874" s="1264"/>
      <c r="AV874" s="1338"/>
      <c r="AW874" s="1291" t="s">
        <v>123</v>
      </c>
      <c r="AX874" s="1291"/>
      <c r="AY874" s="1291"/>
      <c r="AZ874" s="1291" t="s">
        <v>1193</v>
      </c>
      <c r="BA874" s="1392"/>
      <c r="BB874" s="1375"/>
      <c r="BC874" s="1291"/>
      <c r="BD874" s="1291"/>
      <c r="BE874" s="1287"/>
      <c r="BF874" s="1287"/>
      <c r="BG874" s="1287"/>
      <c r="BH874" s="1287"/>
      <c r="BI874" s="1287"/>
      <c r="BJ874" s="1287"/>
      <c r="BK874" s="1287"/>
      <c r="BL874" s="1287"/>
      <c r="BM874" s="1287"/>
      <c r="BN874" s="1287"/>
      <c r="BO874" s="1287"/>
      <c r="BP874" s="1287"/>
      <c r="BQ874" s="1287"/>
      <c r="BR874" s="1287"/>
      <c r="BS874" s="1287"/>
      <c r="BT874" s="1287"/>
      <c r="BU874" s="1287"/>
      <c r="BV874" s="1287"/>
      <c r="BW874" s="1287"/>
      <c r="BX874" s="1287"/>
      <c r="BY874" s="1287"/>
    </row>
    <row r="875" spans="1:77" s="1288" customFormat="1" ht="30" hidden="1">
      <c r="A875" s="1380"/>
      <c r="B875" s="1283"/>
      <c r="C875" s="1335" t="s">
        <v>562</v>
      </c>
      <c r="D875" s="1264"/>
      <c r="E875" s="1264"/>
      <c r="F875" s="1264"/>
      <c r="G875" s="1264"/>
      <c r="H875" s="1291"/>
      <c r="I875" s="1264"/>
      <c r="J875" s="1264"/>
      <c r="K875" s="1264"/>
      <c r="L875" s="1337"/>
      <c r="M875" s="1337"/>
      <c r="N875" s="1264"/>
      <c r="O875" s="1264"/>
      <c r="P875" s="1264"/>
      <c r="Q875" s="1264"/>
      <c r="R875" s="1336"/>
      <c r="S875" s="1336"/>
      <c r="T875" s="1291"/>
      <c r="U875" s="1336"/>
      <c r="V875" s="1342"/>
      <c r="W875" s="1336"/>
      <c r="X875" s="1336"/>
      <c r="Y875" s="1336"/>
      <c r="Z875" s="1264"/>
      <c r="AA875" s="1264"/>
      <c r="AB875" s="1264"/>
      <c r="AC875" s="1264"/>
      <c r="AD875" s="1264"/>
      <c r="AE875" s="1264"/>
      <c r="AF875" s="1264"/>
      <c r="AG875" s="1264"/>
      <c r="AH875" s="1264"/>
      <c r="AI875" s="1264"/>
      <c r="AJ875" s="1264"/>
      <c r="AK875" s="1264"/>
      <c r="AL875" s="1264"/>
      <c r="AM875" s="1264"/>
      <c r="AN875" s="1264"/>
      <c r="AO875" s="1264"/>
      <c r="AP875" s="1264"/>
      <c r="AQ875" s="1337"/>
      <c r="AR875" s="1337"/>
      <c r="AS875" s="1264"/>
      <c r="AT875" s="1264"/>
      <c r="AU875" s="1264"/>
      <c r="AV875" s="1338"/>
      <c r="AW875" s="1291"/>
      <c r="AX875" s="1291"/>
      <c r="AY875" s="1291"/>
      <c r="AZ875" s="1291"/>
      <c r="BA875" s="1392"/>
      <c r="BB875" s="1375"/>
      <c r="BC875" s="1291"/>
      <c r="BD875" s="1291"/>
      <c r="BE875" s="1287"/>
      <c r="BF875" s="1287"/>
      <c r="BG875" s="1287"/>
      <c r="BH875" s="1287"/>
      <c r="BI875" s="1287"/>
      <c r="BJ875" s="1287"/>
      <c r="BK875" s="1287"/>
      <c r="BL875" s="1287"/>
      <c r="BM875" s="1287"/>
      <c r="BN875" s="1287"/>
      <c r="BO875" s="1287"/>
      <c r="BP875" s="1287"/>
      <c r="BQ875" s="1287"/>
      <c r="BR875" s="1287"/>
      <c r="BS875" s="1287"/>
      <c r="BT875" s="1287"/>
      <c r="BU875" s="1287"/>
      <c r="BV875" s="1287"/>
      <c r="BW875" s="1287"/>
      <c r="BX875" s="1287"/>
      <c r="BY875" s="1287"/>
    </row>
    <row r="876" spans="1:77" s="1288" customFormat="1" hidden="1">
      <c r="A876" s="1380"/>
      <c r="B876" s="1283"/>
      <c r="C876" s="1335" t="s">
        <v>563</v>
      </c>
      <c r="D876" s="1264"/>
      <c r="E876" s="1264"/>
      <c r="F876" s="1264"/>
      <c r="G876" s="1264"/>
      <c r="H876" s="1291"/>
      <c r="I876" s="1264"/>
      <c r="J876" s="1264"/>
      <c r="K876" s="1264"/>
      <c r="L876" s="1337"/>
      <c r="M876" s="1337"/>
      <c r="N876" s="1264"/>
      <c r="O876" s="1264"/>
      <c r="P876" s="1264"/>
      <c r="Q876" s="1264"/>
      <c r="R876" s="1336"/>
      <c r="S876" s="1336"/>
      <c r="T876" s="1291"/>
      <c r="U876" s="1336"/>
      <c r="V876" s="1342"/>
      <c r="W876" s="1336"/>
      <c r="X876" s="1336"/>
      <c r="Y876" s="1336"/>
      <c r="Z876" s="1264"/>
      <c r="AA876" s="1264"/>
      <c r="AB876" s="1264"/>
      <c r="AC876" s="1264"/>
      <c r="AD876" s="1264"/>
      <c r="AE876" s="1264"/>
      <c r="AF876" s="1264"/>
      <c r="AG876" s="1264"/>
      <c r="AH876" s="1264"/>
      <c r="AI876" s="1264"/>
      <c r="AJ876" s="1264"/>
      <c r="AK876" s="1264"/>
      <c r="AL876" s="1264"/>
      <c r="AM876" s="1264"/>
      <c r="AN876" s="1264"/>
      <c r="AO876" s="1264"/>
      <c r="AP876" s="1264"/>
      <c r="AQ876" s="1337"/>
      <c r="AR876" s="1337"/>
      <c r="AS876" s="1264"/>
      <c r="AT876" s="1264"/>
      <c r="AU876" s="1264"/>
      <c r="AV876" s="1338"/>
      <c r="AW876" s="1291"/>
      <c r="AX876" s="1291"/>
      <c r="AY876" s="1291"/>
      <c r="AZ876" s="1291"/>
      <c r="BA876" s="1392"/>
      <c r="BB876" s="1375"/>
      <c r="BC876" s="1291"/>
      <c r="BD876" s="1291"/>
      <c r="BE876" s="1287"/>
      <c r="BF876" s="1287"/>
      <c r="BG876" s="1287"/>
      <c r="BH876" s="1287"/>
      <c r="BI876" s="1287"/>
      <c r="BJ876" s="1287"/>
      <c r="BK876" s="1287"/>
      <c r="BL876" s="1287"/>
      <c r="BM876" s="1287"/>
      <c r="BN876" s="1287"/>
      <c r="BO876" s="1287"/>
      <c r="BP876" s="1287"/>
      <c r="BQ876" s="1287"/>
      <c r="BR876" s="1287"/>
      <c r="BS876" s="1287"/>
      <c r="BT876" s="1287"/>
      <c r="BU876" s="1287"/>
      <c r="BV876" s="1287"/>
      <c r="BW876" s="1287"/>
      <c r="BX876" s="1287"/>
      <c r="BY876" s="1287"/>
    </row>
    <row r="877" spans="1:77" s="1288" customFormat="1" ht="45" hidden="1">
      <c r="A877" s="1380"/>
      <c r="B877" s="1283"/>
      <c r="C877" s="1335" t="s">
        <v>564</v>
      </c>
      <c r="D877" s="1264"/>
      <c r="E877" s="1264"/>
      <c r="F877" s="1264"/>
      <c r="G877" s="1264"/>
      <c r="H877" s="1291" t="s">
        <v>1193</v>
      </c>
      <c r="I877" s="1264"/>
      <c r="J877" s="1264"/>
      <c r="K877" s="1264"/>
      <c r="L877" s="1337"/>
      <c r="M877" s="1397" t="s">
        <v>713</v>
      </c>
      <c r="N877" s="1264"/>
      <c r="O877" s="1264"/>
      <c r="P877" s="1264"/>
      <c r="Q877" s="1264"/>
      <c r="R877" s="1336" t="s">
        <v>1694</v>
      </c>
      <c r="S877" s="1336">
        <v>0</v>
      </c>
      <c r="T877" s="1291" t="s">
        <v>1581</v>
      </c>
      <c r="U877" s="1336" t="s">
        <v>1654</v>
      </c>
      <c r="V877" s="1342"/>
      <c r="W877" s="1336">
        <v>0</v>
      </c>
      <c r="X877" s="1336">
        <v>0</v>
      </c>
      <c r="Y877" s="1336">
        <v>0</v>
      </c>
      <c r="Z877" s="1264"/>
      <c r="AA877" s="1264"/>
      <c r="AB877" s="1264"/>
      <c r="AC877" s="1264"/>
      <c r="AD877" s="1264"/>
      <c r="AE877" s="1264"/>
      <c r="AF877" s="1264"/>
      <c r="AG877" s="1264"/>
      <c r="AH877" s="1264"/>
      <c r="AI877" s="1264"/>
      <c r="AJ877" s="1264"/>
      <c r="AK877" s="1264"/>
      <c r="AL877" s="1264"/>
      <c r="AM877" s="1264"/>
      <c r="AN877" s="1264"/>
      <c r="AO877" s="1264"/>
      <c r="AP877" s="1264"/>
      <c r="AQ877" s="1337" t="s">
        <v>204</v>
      </c>
      <c r="AR877" s="1337">
        <v>2007</v>
      </c>
      <c r="AS877" s="1264"/>
      <c r="AT877" s="1264"/>
      <c r="AU877" s="1264"/>
      <c r="AV877" s="1338">
        <v>9570584.1913039964</v>
      </c>
      <c r="AW877" s="1291" t="s">
        <v>123</v>
      </c>
      <c r="AX877" s="1291"/>
      <c r="AY877" s="1291" t="s">
        <v>1627</v>
      </c>
      <c r="AZ877" s="1291" t="s">
        <v>1193</v>
      </c>
      <c r="BA877" s="1392"/>
      <c r="BB877" s="1375"/>
      <c r="BC877" s="1291"/>
      <c r="BD877" s="1291"/>
      <c r="BE877" s="1287"/>
      <c r="BF877" s="1287"/>
      <c r="BG877" s="1287"/>
      <c r="BH877" s="1287"/>
      <c r="BI877" s="1287"/>
      <c r="BJ877" s="1287"/>
      <c r="BK877" s="1287"/>
      <c r="BL877" s="1287"/>
      <c r="BM877" s="1287"/>
      <c r="BN877" s="1287"/>
      <c r="BO877" s="1287"/>
      <c r="BP877" s="1287"/>
      <c r="BQ877" s="1287"/>
      <c r="BR877" s="1287"/>
      <c r="BS877" s="1287"/>
      <c r="BT877" s="1287"/>
      <c r="BU877" s="1287"/>
      <c r="BV877" s="1287"/>
      <c r="BW877" s="1287"/>
      <c r="BX877" s="1287"/>
      <c r="BY877" s="1287"/>
    </row>
    <row r="878" spans="1:77" s="1288" customFormat="1" hidden="1">
      <c r="A878" s="1380"/>
      <c r="B878" s="1283"/>
      <c r="C878" s="1335" t="s">
        <v>565</v>
      </c>
      <c r="D878" s="1264"/>
      <c r="E878" s="1264"/>
      <c r="F878" s="1264"/>
      <c r="G878" s="1264"/>
      <c r="H878" s="1291" t="s">
        <v>1193</v>
      </c>
      <c r="I878" s="1264"/>
      <c r="J878" s="1264"/>
      <c r="K878" s="1264"/>
      <c r="L878" s="1337"/>
      <c r="M878" s="1397" t="s">
        <v>712</v>
      </c>
      <c r="N878" s="1264"/>
      <c r="O878" s="1264"/>
      <c r="P878" s="1264"/>
      <c r="Q878" s="1264"/>
      <c r="R878" s="1336" t="s">
        <v>1732</v>
      </c>
      <c r="S878" s="1336">
        <v>0</v>
      </c>
      <c r="T878" s="1291" t="s">
        <v>1581</v>
      </c>
      <c r="U878" s="1336" t="s">
        <v>1733</v>
      </c>
      <c r="V878" s="1342"/>
      <c r="W878" s="1336">
        <v>0</v>
      </c>
      <c r="X878" s="1336">
        <v>0</v>
      </c>
      <c r="Y878" s="1336">
        <v>0</v>
      </c>
      <c r="Z878" s="1264"/>
      <c r="AA878" s="1264"/>
      <c r="AB878" s="1264"/>
      <c r="AC878" s="1264"/>
      <c r="AD878" s="1264"/>
      <c r="AE878" s="1264"/>
      <c r="AF878" s="1264"/>
      <c r="AG878" s="1264"/>
      <c r="AH878" s="1264"/>
      <c r="AI878" s="1264"/>
      <c r="AJ878" s="1264"/>
      <c r="AK878" s="1264"/>
      <c r="AL878" s="1264"/>
      <c r="AM878" s="1264"/>
      <c r="AN878" s="1264"/>
      <c r="AO878" s="1264"/>
      <c r="AP878" s="1264"/>
      <c r="AQ878" s="1337" t="s">
        <v>204</v>
      </c>
      <c r="AR878" s="1337">
        <v>2007</v>
      </c>
      <c r="AS878" s="1264"/>
      <c r="AT878" s="1264"/>
      <c r="AU878" s="1264"/>
      <c r="AV878" s="1338">
        <v>470901457.22524154</v>
      </c>
      <c r="AW878" s="1291" t="s">
        <v>123</v>
      </c>
      <c r="AX878" s="1291"/>
      <c r="AY878" s="1291" t="s">
        <v>1627</v>
      </c>
      <c r="AZ878" s="1291" t="s">
        <v>1193</v>
      </c>
      <c r="BA878" s="1392"/>
      <c r="BB878" s="1375"/>
      <c r="BC878" s="1291"/>
      <c r="BD878" s="1291"/>
      <c r="BE878" s="1287"/>
      <c r="BF878" s="1287"/>
      <c r="BG878" s="1287"/>
      <c r="BH878" s="1287"/>
      <c r="BI878" s="1287"/>
      <c r="BJ878" s="1287"/>
      <c r="BK878" s="1287"/>
      <c r="BL878" s="1287"/>
      <c r="BM878" s="1287"/>
      <c r="BN878" s="1287"/>
      <c r="BO878" s="1287"/>
      <c r="BP878" s="1287"/>
      <c r="BQ878" s="1287"/>
      <c r="BR878" s="1287"/>
      <c r="BS878" s="1287"/>
      <c r="BT878" s="1287"/>
      <c r="BU878" s="1287"/>
      <c r="BV878" s="1287"/>
      <c r="BW878" s="1287"/>
      <c r="BX878" s="1287"/>
      <c r="BY878" s="1287"/>
    </row>
    <row r="879" spans="1:77" s="1288" customFormat="1" hidden="1">
      <c r="A879" s="1380"/>
      <c r="B879" s="1283"/>
      <c r="C879" s="1335" t="s">
        <v>566</v>
      </c>
      <c r="D879" s="1264"/>
      <c r="E879" s="1264"/>
      <c r="F879" s="1264"/>
      <c r="G879" s="1264"/>
      <c r="H879" s="1291" t="s">
        <v>1193</v>
      </c>
      <c r="I879" s="1264"/>
      <c r="J879" s="1264"/>
      <c r="K879" s="1264"/>
      <c r="L879" s="1337"/>
      <c r="M879" s="1397" t="s">
        <v>712</v>
      </c>
      <c r="N879" s="1264"/>
      <c r="O879" s="1264"/>
      <c r="P879" s="1264"/>
      <c r="Q879" s="1264"/>
      <c r="R879" s="1336" t="s">
        <v>1734</v>
      </c>
      <c r="S879" s="1336">
        <v>0</v>
      </c>
      <c r="T879" s="1291" t="s">
        <v>1581</v>
      </c>
      <c r="U879" s="1336" t="s">
        <v>1733</v>
      </c>
      <c r="V879" s="1342"/>
      <c r="W879" s="1336">
        <v>0</v>
      </c>
      <c r="X879" s="1336">
        <v>0</v>
      </c>
      <c r="Y879" s="1336">
        <v>0</v>
      </c>
      <c r="Z879" s="1264"/>
      <c r="AA879" s="1264"/>
      <c r="AB879" s="1264"/>
      <c r="AC879" s="1264"/>
      <c r="AD879" s="1264"/>
      <c r="AE879" s="1264"/>
      <c r="AF879" s="1264"/>
      <c r="AG879" s="1264"/>
      <c r="AH879" s="1264"/>
      <c r="AI879" s="1264"/>
      <c r="AJ879" s="1264"/>
      <c r="AK879" s="1264"/>
      <c r="AL879" s="1264"/>
      <c r="AM879" s="1264"/>
      <c r="AN879" s="1264"/>
      <c r="AO879" s="1264"/>
      <c r="AP879" s="1264"/>
      <c r="AQ879" s="1337" t="s">
        <v>204</v>
      </c>
      <c r="AR879" s="1337">
        <v>2007</v>
      </c>
      <c r="AS879" s="1264"/>
      <c r="AT879" s="1264"/>
      <c r="AU879" s="1264"/>
      <c r="AV879" s="1338">
        <v>336564909.39809626</v>
      </c>
      <c r="AW879" s="1291" t="s">
        <v>123</v>
      </c>
      <c r="AX879" s="1291"/>
      <c r="AY879" s="1291" t="s">
        <v>1627</v>
      </c>
      <c r="AZ879" s="1291" t="s">
        <v>1193</v>
      </c>
      <c r="BA879" s="1392"/>
      <c r="BB879" s="1375"/>
      <c r="BC879" s="1291"/>
      <c r="BD879" s="1291"/>
      <c r="BE879" s="1287"/>
      <c r="BF879" s="1287"/>
      <c r="BG879" s="1287"/>
      <c r="BH879" s="1287"/>
      <c r="BI879" s="1287"/>
      <c r="BJ879" s="1287"/>
      <c r="BK879" s="1287"/>
      <c r="BL879" s="1287"/>
      <c r="BM879" s="1287"/>
      <c r="BN879" s="1287"/>
      <c r="BO879" s="1287"/>
      <c r="BP879" s="1287"/>
      <c r="BQ879" s="1287"/>
      <c r="BR879" s="1287"/>
      <c r="BS879" s="1287"/>
      <c r="BT879" s="1287"/>
      <c r="BU879" s="1287"/>
      <c r="BV879" s="1287"/>
      <c r="BW879" s="1287"/>
      <c r="BX879" s="1287"/>
      <c r="BY879" s="1287"/>
    </row>
    <row r="880" spans="1:77" s="1288" customFormat="1" hidden="1">
      <c r="A880" s="1380"/>
      <c r="B880" s="1283"/>
      <c r="C880" s="1335" t="s">
        <v>567</v>
      </c>
      <c r="D880" s="1264"/>
      <c r="E880" s="1264"/>
      <c r="F880" s="1264"/>
      <c r="G880" s="1264"/>
      <c r="H880" s="1291" t="s">
        <v>1193</v>
      </c>
      <c r="I880" s="1264"/>
      <c r="J880" s="1264"/>
      <c r="K880" s="1264"/>
      <c r="L880" s="1337"/>
      <c r="M880" s="1397" t="s">
        <v>713</v>
      </c>
      <c r="N880" s="1264"/>
      <c r="O880" s="1264"/>
      <c r="P880" s="1264"/>
      <c r="Q880" s="1264"/>
      <c r="R880" s="1336" t="s">
        <v>1735</v>
      </c>
      <c r="S880" s="1336">
        <v>0</v>
      </c>
      <c r="T880" s="1291" t="s">
        <v>1581</v>
      </c>
      <c r="U880" s="1336" t="s">
        <v>1733</v>
      </c>
      <c r="V880" s="1342"/>
      <c r="W880" s="1336">
        <v>0</v>
      </c>
      <c r="X880" s="1336">
        <v>0</v>
      </c>
      <c r="Y880" s="1336">
        <v>0</v>
      </c>
      <c r="Z880" s="1264"/>
      <c r="AA880" s="1264"/>
      <c r="AB880" s="1264"/>
      <c r="AC880" s="1264"/>
      <c r="AD880" s="1264"/>
      <c r="AE880" s="1264"/>
      <c r="AF880" s="1264"/>
      <c r="AG880" s="1264"/>
      <c r="AH880" s="1264"/>
      <c r="AI880" s="1264"/>
      <c r="AJ880" s="1264"/>
      <c r="AK880" s="1264"/>
      <c r="AL880" s="1264"/>
      <c r="AM880" s="1264"/>
      <c r="AN880" s="1264"/>
      <c r="AO880" s="1264"/>
      <c r="AP880" s="1264"/>
      <c r="AQ880" s="1337" t="s">
        <v>204</v>
      </c>
      <c r="AR880" s="1337">
        <v>2007</v>
      </c>
      <c r="AS880" s="1264"/>
      <c r="AT880" s="1264"/>
      <c r="AU880" s="1264"/>
      <c r="AV880" s="1338">
        <v>172261902.79386553</v>
      </c>
      <c r="AW880" s="1291" t="s">
        <v>123</v>
      </c>
      <c r="AX880" s="1291"/>
      <c r="AY880" s="1291" t="s">
        <v>1627</v>
      </c>
      <c r="AZ880" s="1291" t="s">
        <v>1193</v>
      </c>
      <c r="BA880" s="1392"/>
      <c r="BB880" s="1375"/>
      <c r="BC880" s="1291"/>
      <c r="BD880" s="1291"/>
      <c r="BE880" s="1287"/>
      <c r="BF880" s="1287"/>
      <c r="BG880" s="1287"/>
      <c r="BH880" s="1287"/>
      <c r="BI880" s="1287"/>
      <c r="BJ880" s="1287"/>
      <c r="BK880" s="1287"/>
      <c r="BL880" s="1287"/>
      <c r="BM880" s="1287"/>
      <c r="BN880" s="1287"/>
      <c r="BO880" s="1287"/>
      <c r="BP880" s="1287"/>
      <c r="BQ880" s="1287"/>
      <c r="BR880" s="1287"/>
      <c r="BS880" s="1287"/>
      <c r="BT880" s="1287"/>
      <c r="BU880" s="1287"/>
      <c r="BV880" s="1287"/>
      <c r="BW880" s="1287"/>
      <c r="BX880" s="1287"/>
      <c r="BY880" s="1287"/>
    </row>
    <row r="881" spans="1:77" s="1288" customFormat="1" ht="45" hidden="1">
      <c r="A881" s="1380"/>
      <c r="B881" s="1283"/>
      <c r="C881" s="1335" t="s">
        <v>568</v>
      </c>
      <c r="D881" s="1264"/>
      <c r="E881" s="1264"/>
      <c r="F881" s="1264"/>
      <c r="G881" s="1264"/>
      <c r="H881" s="1291" t="s">
        <v>1193</v>
      </c>
      <c r="I881" s="1264"/>
      <c r="J881" s="1264"/>
      <c r="K881" s="1264"/>
      <c r="L881" s="1337"/>
      <c r="M881" s="1397" t="s">
        <v>713</v>
      </c>
      <c r="N881" s="1264"/>
      <c r="O881" s="1264"/>
      <c r="P881" s="1264"/>
      <c r="Q881" s="1264"/>
      <c r="R881" s="1336" t="s">
        <v>1694</v>
      </c>
      <c r="S881" s="1336">
        <v>0</v>
      </c>
      <c r="T881" s="1291" t="s">
        <v>1581</v>
      </c>
      <c r="U881" s="1336" t="s">
        <v>1654</v>
      </c>
      <c r="V881" s="1342"/>
      <c r="W881" s="1336">
        <v>0</v>
      </c>
      <c r="X881" s="1336">
        <v>0</v>
      </c>
      <c r="Y881" s="1336">
        <v>0</v>
      </c>
      <c r="Z881" s="1264"/>
      <c r="AA881" s="1264"/>
      <c r="AB881" s="1264"/>
      <c r="AC881" s="1264"/>
      <c r="AD881" s="1264"/>
      <c r="AE881" s="1264"/>
      <c r="AF881" s="1264"/>
      <c r="AG881" s="1264"/>
      <c r="AH881" s="1264"/>
      <c r="AI881" s="1264"/>
      <c r="AJ881" s="1264"/>
      <c r="AK881" s="1264"/>
      <c r="AL881" s="1264"/>
      <c r="AM881" s="1264"/>
      <c r="AN881" s="1264"/>
      <c r="AO881" s="1264"/>
      <c r="AP881" s="1264"/>
      <c r="AQ881" s="1337" t="s">
        <v>204</v>
      </c>
      <c r="AR881" s="1337">
        <v>2007</v>
      </c>
      <c r="AS881" s="1264"/>
      <c r="AT881" s="1264"/>
      <c r="AU881" s="1264"/>
      <c r="AV881" s="1338">
        <v>10049113.290493065</v>
      </c>
      <c r="AW881" s="1291" t="s">
        <v>123</v>
      </c>
      <c r="AX881" s="1291"/>
      <c r="AY881" s="1291" t="s">
        <v>1627</v>
      </c>
      <c r="AZ881" s="1291" t="s">
        <v>1193</v>
      </c>
      <c r="BA881" s="1392"/>
      <c r="BB881" s="1375"/>
      <c r="BC881" s="1291"/>
      <c r="BD881" s="1291"/>
      <c r="BE881" s="1287"/>
      <c r="BF881" s="1287"/>
      <c r="BG881" s="1287"/>
      <c r="BH881" s="1287"/>
      <c r="BI881" s="1287"/>
      <c r="BJ881" s="1287"/>
      <c r="BK881" s="1287"/>
      <c r="BL881" s="1287"/>
      <c r="BM881" s="1287"/>
      <c r="BN881" s="1287"/>
      <c r="BO881" s="1287"/>
      <c r="BP881" s="1287"/>
      <c r="BQ881" s="1287"/>
      <c r="BR881" s="1287"/>
      <c r="BS881" s="1287"/>
      <c r="BT881" s="1287"/>
      <c r="BU881" s="1287"/>
      <c r="BV881" s="1287"/>
      <c r="BW881" s="1287"/>
      <c r="BX881" s="1287"/>
      <c r="BY881" s="1287"/>
    </row>
    <row r="882" spans="1:77" s="1288" customFormat="1" ht="45" hidden="1">
      <c r="A882" s="1380"/>
      <c r="B882" s="1283"/>
      <c r="C882" s="1335" t="s">
        <v>569</v>
      </c>
      <c r="D882" s="1264"/>
      <c r="E882" s="1264"/>
      <c r="F882" s="1264"/>
      <c r="G882" s="1264"/>
      <c r="H882" s="1291" t="s">
        <v>1193</v>
      </c>
      <c r="I882" s="1264"/>
      <c r="J882" s="1264"/>
      <c r="K882" s="1264"/>
      <c r="L882" s="1337"/>
      <c r="M882" s="1397" t="s">
        <v>712</v>
      </c>
      <c r="N882" s="1264"/>
      <c r="O882" s="1264"/>
      <c r="P882" s="1264"/>
      <c r="Q882" s="1264"/>
      <c r="R882" s="1336" t="s">
        <v>1694</v>
      </c>
      <c r="S882" s="1336">
        <v>0</v>
      </c>
      <c r="T882" s="1291" t="s">
        <v>1581</v>
      </c>
      <c r="U882" s="1336" t="s">
        <v>1654</v>
      </c>
      <c r="V882" s="1342"/>
      <c r="W882" s="1336">
        <v>0</v>
      </c>
      <c r="X882" s="1336">
        <v>0</v>
      </c>
      <c r="Y882" s="1336">
        <v>0</v>
      </c>
      <c r="Z882" s="1264"/>
      <c r="AA882" s="1264"/>
      <c r="AB882" s="1264"/>
      <c r="AC882" s="1264"/>
      <c r="AD882" s="1264"/>
      <c r="AE882" s="1264"/>
      <c r="AF882" s="1264"/>
      <c r="AG882" s="1264"/>
      <c r="AH882" s="1264"/>
      <c r="AI882" s="1264"/>
      <c r="AJ882" s="1264"/>
      <c r="AK882" s="1264"/>
      <c r="AL882" s="1264"/>
      <c r="AM882" s="1264"/>
      <c r="AN882" s="1264"/>
      <c r="AO882" s="1264"/>
      <c r="AP882" s="1264"/>
      <c r="AQ882" s="1337" t="s">
        <v>204</v>
      </c>
      <c r="AR882" s="1337">
        <v>2007</v>
      </c>
      <c r="AS882" s="1264"/>
      <c r="AT882" s="1264"/>
      <c r="AU882" s="1264"/>
      <c r="AV882" s="1338">
        <v>29668810.772290125</v>
      </c>
      <c r="AW882" s="1291" t="s">
        <v>123</v>
      </c>
      <c r="AX882" s="1291"/>
      <c r="AY882" s="1291" t="s">
        <v>1627</v>
      </c>
      <c r="AZ882" s="1291" t="s">
        <v>1193</v>
      </c>
      <c r="BA882" s="1392"/>
      <c r="BB882" s="1375"/>
      <c r="BC882" s="1291"/>
      <c r="BD882" s="1291"/>
      <c r="BE882" s="1287"/>
      <c r="BF882" s="1287"/>
      <c r="BG882" s="1287"/>
      <c r="BH882" s="1287"/>
      <c r="BI882" s="1287"/>
      <c r="BJ882" s="1287"/>
      <c r="BK882" s="1287"/>
      <c r="BL882" s="1287"/>
      <c r="BM882" s="1287"/>
      <c r="BN882" s="1287"/>
      <c r="BO882" s="1287"/>
      <c r="BP882" s="1287"/>
      <c r="BQ882" s="1287"/>
      <c r="BR882" s="1287"/>
      <c r="BS882" s="1287"/>
      <c r="BT882" s="1287"/>
      <c r="BU882" s="1287"/>
      <c r="BV882" s="1287"/>
      <c r="BW882" s="1287"/>
      <c r="BX882" s="1287"/>
      <c r="BY882" s="1287"/>
    </row>
    <row r="883" spans="1:77" s="1288" customFormat="1" ht="45" hidden="1">
      <c r="A883" s="1380"/>
      <c r="B883" s="1283"/>
      <c r="C883" s="1335" t="s">
        <v>570</v>
      </c>
      <c r="D883" s="1264"/>
      <c r="E883" s="1264"/>
      <c r="F883" s="1264"/>
      <c r="G883" s="1264"/>
      <c r="H883" s="1291" t="s">
        <v>1193</v>
      </c>
      <c r="I883" s="1264"/>
      <c r="J883" s="1264"/>
      <c r="K883" s="1264"/>
      <c r="L883" s="1337"/>
      <c r="M883" s="1397" t="s">
        <v>712</v>
      </c>
      <c r="N883" s="1264"/>
      <c r="O883" s="1264"/>
      <c r="P883" s="1264"/>
      <c r="Q883" s="1264"/>
      <c r="R883" s="1336" t="s">
        <v>1736</v>
      </c>
      <c r="S883" s="1336">
        <v>0</v>
      </c>
      <c r="T883" s="1291" t="s">
        <v>1581</v>
      </c>
      <c r="U883" s="1336" t="s">
        <v>1654</v>
      </c>
      <c r="V883" s="1342"/>
      <c r="W883" s="1336">
        <v>0</v>
      </c>
      <c r="X883" s="1336">
        <v>0</v>
      </c>
      <c r="Y883" s="1336">
        <v>0</v>
      </c>
      <c r="Z883" s="1264"/>
      <c r="AA883" s="1264"/>
      <c r="AB883" s="1264"/>
      <c r="AC883" s="1264"/>
      <c r="AD883" s="1264"/>
      <c r="AE883" s="1264"/>
      <c r="AF883" s="1264"/>
      <c r="AG883" s="1264"/>
      <c r="AH883" s="1264"/>
      <c r="AI883" s="1264"/>
      <c r="AJ883" s="1264"/>
      <c r="AK883" s="1264"/>
      <c r="AL883" s="1264"/>
      <c r="AM883" s="1264"/>
      <c r="AN883" s="1264"/>
      <c r="AO883" s="1264"/>
      <c r="AP883" s="1264"/>
      <c r="AQ883" s="1337" t="s">
        <v>204</v>
      </c>
      <c r="AR883" s="1337">
        <v>2007</v>
      </c>
      <c r="AS883" s="1264"/>
      <c r="AT883" s="1264"/>
      <c r="AU883" s="1264"/>
      <c r="AV883" s="1338">
        <v>13877346.084005604</v>
      </c>
      <c r="AW883" s="1291" t="s">
        <v>123</v>
      </c>
      <c r="AX883" s="1291"/>
      <c r="AY883" s="1291" t="s">
        <v>1627</v>
      </c>
      <c r="AZ883" s="1291" t="s">
        <v>1193</v>
      </c>
      <c r="BA883" s="1392"/>
      <c r="BB883" s="1375"/>
      <c r="BC883" s="1291"/>
      <c r="BD883" s="1291"/>
      <c r="BE883" s="1287"/>
      <c r="BF883" s="1287"/>
      <c r="BG883" s="1287"/>
      <c r="BH883" s="1287"/>
      <c r="BI883" s="1287"/>
      <c r="BJ883" s="1287"/>
      <c r="BK883" s="1287"/>
      <c r="BL883" s="1287"/>
      <c r="BM883" s="1287"/>
      <c r="BN883" s="1287"/>
      <c r="BO883" s="1287"/>
      <c r="BP883" s="1287"/>
      <c r="BQ883" s="1287"/>
      <c r="BR883" s="1287"/>
      <c r="BS883" s="1287"/>
      <c r="BT883" s="1287"/>
      <c r="BU883" s="1287"/>
      <c r="BV883" s="1287"/>
      <c r="BW883" s="1287"/>
      <c r="BX883" s="1287"/>
      <c r="BY883" s="1287"/>
    </row>
    <row r="884" spans="1:77" s="1288" customFormat="1" hidden="1">
      <c r="A884" s="1380"/>
      <c r="B884" s="1283"/>
      <c r="C884" s="1335" t="s">
        <v>571</v>
      </c>
      <c r="D884" s="1264"/>
      <c r="E884" s="1264"/>
      <c r="F884" s="1264"/>
      <c r="G884" s="1264"/>
      <c r="H884" s="1291" t="s">
        <v>1193</v>
      </c>
      <c r="I884" s="1264"/>
      <c r="J884" s="1264"/>
      <c r="K884" s="1264"/>
      <c r="L884" s="1337"/>
      <c r="M884" s="1397" t="s">
        <v>713</v>
      </c>
      <c r="N884" s="1264"/>
      <c r="O884" s="1264"/>
      <c r="P884" s="1264"/>
      <c r="Q884" s="1264"/>
      <c r="R884" s="1336" t="s">
        <v>1737</v>
      </c>
      <c r="S884" s="1336">
        <v>0</v>
      </c>
      <c r="T884" s="1291" t="s">
        <v>1581</v>
      </c>
      <c r="U884" s="1336" t="s">
        <v>1738</v>
      </c>
      <c r="V884" s="1342"/>
      <c r="W884" s="1336">
        <v>0</v>
      </c>
      <c r="X884" s="1336">
        <v>0</v>
      </c>
      <c r="Y884" s="1336">
        <v>0</v>
      </c>
      <c r="Z884" s="1264"/>
      <c r="AA884" s="1264"/>
      <c r="AB884" s="1264"/>
      <c r="AC884" s="1264"/>
      <c r="AD884" s="1264"/>
      <c r="AE884" s="1264"/>
      <c r="AF884" s="1264"/>
      <c r="AG884" s="1264"/>
      <c r="AH884" s="1264"/>
      <c r="AI884" s="1264"/>
      <c r="AJ884" s="1264"/>
      <c r="AK884" s="1264"/>
      <c r="AL884" s="1264"/>
      <c r="AM884" s="1264"/>
      <c r="AN884" s="1264"/>
      <c r="AO884" s="1264"/>
      <c r="AP884" s="1264"/>
      <c r="AQ884" s="1337" t="s">
        <v>204</v>
      </c>
      <c r="AR884" s="1337">
        <v>2007</v>
      </c>
      <c r="AS884" s="1264"/>
      <c r="AT884" s="1264"/>
      <c r="AU884" s="1264"/>
      <c r="AV884" s="1338">
        <v>7177937.5915973363</v>
      </c>
      <c r="AW884" s="1291" t="s">
        <v>123</v>
      </c>
      <c r="AX884" s="1291"/>
      <c r="AY884" s="1291" t="s">
        <v>1626</v>
      </c>
      <c r="AZ884" s="1291" t="s">
        <v>1193</v>
      </c>
      <c r="BA884" s="1392"/>
      <c r="BB884" s="1375"/>
      <c r="BC884" s="1291"/>
      <c r="BD884" s="1291"/>
      <c r="BE884" s="1287"/>
      <c r="BF884" s="1287"/>
      <c r="BG884" s="1287"/>
      <c r="BH884" s="1287"/>
      <c r="BI884" s="1287"/>
      <c r="BJ884" s="1287"/>
      <c r="BK884" s="1287"/>
      <c r="BL884" s="1287"/>
      <c r="BM884" s="1287"/>
      <c r="BN884" s="1287"/>
      <c r="BO884" s="1287"/>
      <c r="BP884" s="1287"/>
      <c r="BQ884" s="1287"/>
      <c r="BR884" s="1287"/>
      <c r="BS884" s="1287"/>
      <c r="BT884" s="1287"/>
      <c r="BU884" s="1287"/>
      <c r="BV884" s="1287"/>
      <c r="BW884" s="1287"/>
      <c r="BX884" s="1287"/>
      <c r="BY884" s="1287"/>
    </row>
    <row r="885" spans="1:77" s="1288" customFormat="1" ht="45" hidden="1">
      <c r="A885" s="1380"/>
      <c r="B885" s="1283"/>
      <c r="C885" s="1335" t="s">
        <v>572</v>
      </c>
      <c r="D885" s="1264"/>
      <c r="E885" s="1264"/>
      <c r="F885" s="1264"/>
      <c r="G885" s="1264"/>
      <c r="H885" s="1291" t="s">
        <v>1193</v>
      </c>
      <c r="I885" s="1264"/>
      <c r="J885" s="1264"/>
      <c r="K885" s="1264"/>
      <c r="L885" s="1337"/>
      <c r="M885" s="1397" t="s">
        <v>713</v>
      </c>
      <c r="N885" s="1264"/>
      <c r="O885" s="1264"/>
      <c r="P885" s="1264"/>
      <c r="Q885" s="1264"/>
      <c r="R885" s="1336" t="s">
        <v>1739</v>
      </c>
      <c r="S885" s="1336">
        <v>0</v>
      </c>
      <c r="T885" s="1291" t="s">
        <v>1581</v>
      </c>
      <c r="U885" s="1336" t="s">
        <v>1654</v>
      </c>
      <c r="V885" s="1342"/>
      <c r="W885" s="1336">
        <v>0</v>
      </c>
      <c r="X885" s="1336">
        <v>0</v>
      </c>
      <c r="Y885" s="1336">
        <v>0</v>
      </c>
      <c r="Z885" s="1264"/>
      <c r="AA885" s="1264"/>
      <c r="AB885" s="1264"/>
      <c r="AC885" s="1264"/>
      <c r="AD885" s="1264"/>
      <c r="AE885" s="1264"/>
      <c r="AF885" s="1264"/>
      <c r="AG885" s="1264"/>
      <c r="AH885" s="1264"/>
      <c r="AI885" s="1264"/>
      <c r="AJ885" s="1264"/>
      <c r="AK885" s="1264"/>
      <c r="AL885" s="1264"/>
      <c r="AM885" s="1264"/>
      <c r="AN885" s="1264"/>
      <c r="AO885" s="1264"/>
      <c r="AP885" s="1264"/>
      <c r="AQ885" s="1337" t="s">
        <v>204</v>
      </c>
      <c r="AR885" s="1337">
        <v>2007</v>
      </c>
      <c r="AS885" s="1264"/>
      <c r="AT885" s="1264"/>
      <c r="AU885" s="1264"/>
      <c r="AV885" s="1338">
        <v>10288377.840087598</v>
      </c>
      <c r="AW885" s="1291" t="s">
        <v>123</v>
      </c>
      <c r="AX885" s="1291"/>
      <c r="AY885" s="1291" t="s">
        <v>1626</v>
      </c>
      <c r="AZ885" s="1291" t="s">
        <v>1193</v>
      </c>
      <c r="BA885" s="1392"/>
      <c r="BB885" s="1375"/>
      <c r="BC885" s="1291"/>
      <c r="BD885" s="1291"/>
      <c r="BE885" s="1287"/>
      <c r="BF885" s="1287"/>
      <c r="BG885" s="1287"/>
      <c r="BH885" s="1287"/>
      <c r="BI885" s="1287"/>
      <c r="BJ885" s="1287"/>
      <c r="BK885" s="1287"/>
      <c r="BL885" s="1287"/>
      <c r="BM885" s="1287"/>
      <c r="BN885" s="1287"/>
      <c r="BO885" s="1287"/>
      <c r="BP885" s="1287"/>
      <c r="BQ885" s="1287"/>
      <c r="BR885" s="1287"/>
      <c r="BS885" s="1287"/>
      <c r="BT885" s="1287"/>
      <c r="BU885" s="1287"/>
      <c r="BV885" s="1287"/>
      <c r="BW885" s="1287"/>
      <c r="BX885" s="1287"/>
      <c r="BY885" s="1287"/>
    </row>
    <row r="886" spans="1:77" s="1288" customFormat="1" ht="45" hidden="1">
      <c r="A886" s="1380"/>
      <c r="B886" s="1283"/>
      <c r="C886" s="1335" t="s">
        <v>573</v>
      </c>
      <c r="D886" s="1264"/>
      <c r="E886" s="1264"/>
      <c r="F886" s="1264"/>
      <c r="G886" s="1264"/>
      <c r="H886" s="1291" t="s">
        <v>1193</v>
      </c>
      <c r="I886" s="1264"/>
      <c r="J886" s="1264"/>
      <c r="K886" s="1264"/>
      <c r="L886" s="1337"/>
      <c r="M886" s="1397" t="s">
        <v>713</v>
      </c>
      <c r="N886" s="1264"/>
      <c r="O886" s="1264"/>
      <c r="P886" s="1264"/>
      <c r="Q886" s="1264"/>
      <c r="R886" s="1336" t="s">
        <v>1740</v>
      </c>
      <c r="S886" s="1336">
        <v>0</v>
      </c>
      <c r="T886" s="1291" t="s">
        <v>1581</v>
      </c>
      <c r="U886" s="1336" t="s">
        <v>1654</v>
      </c>
      <c r="V886" s="1342"/>
      <c r="W886" s="1336">
        <v>0</v>
      </c>
      <c r="X886" s="1336">
        <v>0</v>
      </c>
      <c r="Y886" s="1336">
        <v>0</v>
      </c>
      <c r="Z886" s="1264"/>
      <c r="AA886" s="1264"/>
      <c r="AB886" s="1264"/>
      <c r="AC886" s="1264"/>
      <c r="AD886" s="1264"/>
      <c r="AE886" s="1264"/>
      <c r="AF886" s="1264"/>
      <c r="AG886" s="1264"/>
      <c r="AH886" s="1264"/>
      <c r="AI886" s="1264"/>
      <c r="AJ886" s="1264"/>
      <c r="AK886" s="1264"/>
      <c r="AL886" s="1264"/>
      <c r="AM886" s="1264"/>
      <c r="AN886" s="1264"/>
      <c r="AO886" s="1264"/>
      <c r="AP886" s="1264"/>
      <c r="AQ886" s="1337" t="s">
        <v>204</v>
      </c>
      <c r="AR886" s="1337">
        <v>2007</v>
      </c>
      <c r="AS886" s="1264"/>
      <c r="AT886" s="1264"/>
      <c r="AU886" s="1264"/>
      <c r="AV886" s="1338">
        <v>80153642.878111318</v>
      </c>
      <c r="AW886" s="1291" t="s">
        <v>123</v>
      </c>
      <c r="AX886" s="1291"/>
      <c r="AY886" s="1291" t="s">
        <v>1626</v>
      </c>
      <c r="AZ886" s="1291" t="s">
        <v>1193</v>
      </c>
      <c r="BA886" s="1392"/>
      <c r="BB886" s="1375"/>
      <c r="BC886" s="1291"/>
      <c r="BD886" s="1291"/>
      <c r="BE886" s="1287"/>
      <c r="BF886" s="1287"/>
      <c r="BG886" s="1287"/>
      <c r="BH886" s="1287"/>
      <c r="BI886" s="1287"/>
      <c r="BJ886" s="1287"/>
      <c r="BK886" s="1287"/>
      <c r="BL886" s="1287"/>
      <c r="BM886" s="1287"/>
      <c r="BN886" s="1287"/>
      <c r="BO886" s="1287"/>
      <c r="BP886" s="1287"/>
      <c r="BQ886" s="1287"/>
      <c r="BR886" s="1287"/>
      <c r="BS886" s="1287"/>
      <c r="BT886" s="1287"/>
      <c r="BU886" s="1287"/>
      <c r="BV886" s="1287"/>
      <c r="BW886" s="1287"/>
      <c r="BX886" s="1287"/>
      <c r="BY886" s="1287"/>
    </row>
    <row r="887" spans="1:77" s="1288" customFormat="1" ht="45" hidden="1">
      <c r="A887" s="1380"/>
      <c r="B887" s="1283"/>
      <c r="C887" s="1335" t="s">
        <v>574</v>
      </c>
      <c r="D887" s="1264"/>
      <c r="E887" s="1264"/>
      <c r="F887" s="1264"/>
      <c r="G887" s="1264"/>
      <c r="H887" s="1291" t="s">
        <v>1193</v>
      </c>
      <c r="I887" s="1264"/>
      <c r="J887" s="1264"/>
      <c r="K887" s="1264"/>
      <c r="L887" s="1337"/>
      <c r="M887" s="1397" t="s">
        <v>713</v>
      </c>
      <c r="N887" s="1264"/>
      <c r="O887" s="1264"/>
      <c r="P887" s="1264"/>
      <c r="Q887" s="1264"/>
      <c r="R887" s="1336" t="s">
        <v>1741</v>
      </c>
      <c r="S887" s="1336">
        <v>0</v>
      </c>
      <c r="T887" s="1291" t="s">
        <v>1581</v>
      </c>
      <c r="U887" s="1336" t="s">
        <v>1654</v>
      </c>
      <c r="V887" s="1342"/>
      <c r="W887" s="1336">
        <v>0</v>
      </c>
      <c r="X887" s="1336">
        <v>0</v>
      </c>
      <c r="Y887" s="1336">
        <v>0</v>
      </c>
      <c r="Z887" s="1264"/>
      <c r="AA887" s="1264"/>
      <c r="AB887" s="1264"/>
      <c r="AC887" s="1264"/>
      <c r="AD887" s="1264"/>
      <c r="AE887" s="1264"/>
      <c r="AF887" s="1264"/>
      <c r="AG887" s="1264"/>
      <c r="AH887" s="1264"/>
      <c r="AI887" s="1264"/>
      <c r="AJ887" s="1264"/>
      <c r="AK887" s="1264"/>
      <c r="AL887" s="1264"/>
      <c r="AM887" s="1264"/>
      <c r="AN887" s="1264"/>
      <c r="AO887" s="1264"/>
      <c r="AP887" s="1264"/>
      <c r="AQ887" s="1337" t="s">
        <v>204</v>
      </c>
      <c r="AR887" s="1337">
        <v>2007</v>
      </c>
      <c r="AS887" s="1264"/>
      <c r="AT887" s="1264"/>
      <c r="AU887" s="1264"/>
      <c r="AV887" s="1338">
        <v>92236505.943919227</v>
      </c>
      <c r="AW887" s="1291" t="s">
        <v>123</v>
      </c>
      <c r="AX887" s="1291"/>
      <c r="AY887" s="1291" t="s">
        <v>1626</v>
      </c>
      <c r="AZ887" s="1291" t="s">
        <v>1193</v>
      </c>
      <c r="BA887" s="1392"/>
      <c r="BB887" s="1375"/>
      <c r="BC887" s="1291"/>
      <c r="BD887" s="1291"/>
      <c r="BE887" s="1287"/>
      <c r="BF887" s="1287"/>
      <c r="BG887" s="1287"/>
      <c r="BH887" s="1287"/>
      <c r="BI887" s="1287"/>
      <c r="BJ887" s="1287"/>
      <c r="BK887" s="1287"/>
      <c r="BL887" s="1287"/>
      <c r="BM887" s="1287"/>
      <c r="BN887" s="1287"/>
      <c r="BO887" s="1287"/>
      <c r="BP887" s="1287"/>
      <c r="BQ887" s="1287"/>
      <c r="BR887" s="1287"/>
      <c r="BS887" s="1287"/>
      <c r="BT887" s="1287"/>
      <c r="BU887" s="1287"/>
      <c r="BV887" s="1287"/>
      <c r="BW887" s="1287"/>
      <c r="BX887" s="1287"/>
      <c r="BY887" s="1287"/>
    </row>
    <row r="888" spans="1:77" s="1288" customFormat="1" ht="45" hidden="1">
      <c r="A888" s="1380"/>
      <c r="B888" s="1283"/>
      <c r="C888" s="1335" t="s">
        <v>575</v>
      </c>
      <c r="D888" s="1264"/>
      <c r="E888" s="1264"/>
      <c r="F888" s="1264"/>
      <c r="G888" s="1264"/>
      <c r="H888" s="1291" t="s">
        <v>1193</v>
      </c>
      <c r="I888" s="1264"/>
      <c r="J888" s="1264"/>
      <c r="K888" s="1264"/>
      <c r="L888" s="1337"/>
      <c r="M888" s="1397" t="s">
        <v>712</v>
      </c>
      <c r="N888" s="1264"/>
      <c r="O888" s="1264"/>
      <c r="P888" s="1264"/>
      <c r="Q888" s="1264"/>
      <c r="R888" s="1336" t="s">
        <v>1742</v>
      </c>
      <c r="S888" s="1336">
        <v>0</v>
      </c>
      <c r="T888" s="1291" t="s">
        <v>1581</v>
      </c>
      <c r="U888" s="1336" t="s">
        <v>1654</v>
      </c>
      <c r="V888" s="1342"/>
      <c r="W888" s="1336">
        <v>0</v>
      </c>
      <c r="X888" s="1336">
        <v>0</v>
      </c>
      <c r="Y888" s="1336">
        <v>0</v>
      </c>
      <c r="Z888" s="1264"/>
      <c r="AA888" s="1264"/>
      <c r="AB888" s="1264"/>
      <c r="AC888" s="1264"/>
      <c r="AD888" s="1264"/>
      <c r="AE888" s="1264"/>
      <c r="AF888" s="1264"/>
      <c r="AG888" s="1264"/>
      <c r="AH888" s="1264"/>
      <c r="AI888" s="1264"/>
      <c r="AJ888" s="1264"/>
      <c r="AK888" s="1264"/>
      <c r="AL888" s="1264"/>
      <c r="AM888" s="1264"/>
      <c r="AN888" s="1264"/>
      <c r="AO888" s="1264"/>
      <c r="AP888" s="1264"/>
      <c r="AQ888" s="1337" t="s">
        <v>204</v>
      </c>
      <c r="AR888" s="1337">
        <v>2007</v>
      </c>
      <c r="AS888" s="1264"/>
      <c r="AT888" s="1264"/>
      <c r="AU888" s="1264"/>
      <c r="AV888" s="1338">
        <v>34693368.521297984</v>
      </c>
      <c r="AW888" s="1291" t="s">
        <v>123</v>
      </c>
      <c r="AX888" s="1291"/>
      <c r="AY888" s="1291" t="s">
        <v>1626</v>
      </c>
      <c r="AZ888" s="1291" t="s">
        <v>1193</v>
      </c>
      <c r="BA888" s="1392"/>
      <c r="BB888" s="1375"/>
      <c r="BC888" s="1291"/>
      <c r="BD888" s="1291"/>
      <c r="BE888" s="1287"/>
      <c r="BF888" s="1287"/>
      <c r="BG888" s="1287"/>
      <c r="BH888" s="1287"/>
      <c r="BI888" s="1287"/>
      <c r="BJ888" s="1287"/>
      <c r="BK888" s="1287"/>
      <c r="BL888" s="1287"/>
      <c r="BM888" s="1287"/>
      <c r="BN888" s="1287"/>
      <c r="BO888" s="1287"/>
      <c r="BP888" s="1287"/>
      <c r="BQ888" s="1287"/>
      <c r="BR888" s="1287"/>
      <c r="BS888" s="1287"/>
      <c r="BT888" s="1287"/>
      <c r="BU888" s="1287"/>
      <c r="BV888" s="1287"/>
      <c r="BW888" s="1287"/>
      <c r="BX888" s="1287"/>
      <c r="BY888" s="1287"/>
    </row>
    <row r="889" spans="1:77" s="1288" customFormat="1" ht="45" hidden="1">
      <c r="A889" s="1380"/>
      <c r="B889" s="1283"/>
      <c r="C889" s="1335" t="s">
        <v>576</v>
      </c>
      <c r="D889" s="1264"/>
      <c r="E889" s="1264"/>
      <c r="F889" s="1264"/>
      <c r="G889" s="1264"/>
      <c r="H889" s="1291" t="s">
        <v>1193</v>
      </c>
      <c r="I889" s="1264"/>
      <c r="J889" s="1264"/>
      <c r="K889" s="1264"/>
      <c r="L889" s="1337"/>
      <c r="M889" s="1397" t="s">
        <v>712</v>
      </c>
      <c r="N889" s="1264"/>
      <c r="O889" s="1264"/>
      <c r="P889" s="1264"/>
      <c r="Q889" s="1264"/>
      <c r="R889" s="1336" t="s">
        <v>1743</v>
      </c>
      <c r="S889" s="1336">
        <v>0</v>
      </c>
      <c r="T889" s="1291" t="s">
        <v>1581</v>
      </c>
      <c r="U889" s="1336" t="s">
        <v>1654</v>
      </c>
      <c r="V889" s="1342"/>
      <c r="W889" s="1336">
        <v>0</v>
      </c>
      <c r="X889" s="1336">
        <v>0</v>
      </c>
      <c r="Y889" s="1336">
        <v>0</v>
      </c>
      <c r="Z889" s="1264"/>
      <c r="AA889" s="1264"/>
      <c r="AB889" s="1264"/>
      <c r="AC889" s="1264"/>
      <c r="AD889" s="1264"/>
      <c r="AE889" s="1264"/>
      <c r="AF889" s="1264"/>
      <c r="AG889" s="1264"/>
      <c r="AH889" s="1264"/>
      <c r="AI889" s="1264"/>
      <c r="AJ889" s="1264"/>
      <c r="AK889" s="1264"/>
      <c r="AL889" s="1264"/>
      <c r="AM889" s="1264"/>
      <c r="AN889" s="1264"/>
      <c r="AO889" s="1264"/>
      <c r="AP889" s="1264"/>
      <c r="AQ889" s="1337" t="s">
        <v>204</v>
      </c>
      <c r="AR889" s="1337">
        <v>2007</v>
      </c>
      <c r="AS889" s="1264"/>
      <c r="AT889" s="1264"/>
      <c r="AU889" s="1264"/>
      <c r="AV889" s="1338">
        <v>16844227.823491409</v>
      </c>
      <c r="AW889" s="1291" t="s">
        <v>123</v>
      </c>
      <c r="AX889" s="1291"/>
      <c r="AY889" s="1291" t="s">
        <v>1626</v>
      </c>
      <c r="AZ889" s="1291" t="s">
        <v>1193</v>
      </c>
      <c r="BA889" s="1392"/>
      <c r="BB889" s="1375"/>
      <c r="BC889" s="1291"/>
      <c r="BD889" s="1291"/>
      <c r="BE889" s="1287"/>
      <c r="BF889" s="1287"/>
      <c r="BG889" s="1287"/>
      <c r="BH889" s="1287"/>
      <c r="BI889" s="1287"/>
      <c r="BJ889" s="1287"/>
      <c r="BK889" s="1287"/>
      <c r="BL889" s="1287"/>
      <c r="BM889" s="1287"/>
      <c r="BN889" s="1287"/>
      <c r="BO889" s="1287"/>
      <c r="BP889" s="1287"/>
      <c r="BQ889" s="1287"/>
      <c r="BR889" s="1287"/>
      <c r="BS889" s="1287"/>
      <c r="BT889" s="1287"/>
      <c r="BU889" s="1287"/>
      <c r="BV889" s="1287"/>
      <c r="BW889" s="1287"/>
      <c r="BX889" s="1287"/>
      <c r="BY889" s="1287"/>
    </row>
    <row r="890" spans="1:77" s="1288" customFormat="1" ht="45" hidden="1">
      <c r="A890" s="1380"/>
      <c r="B890" s="1283"/>
      <c r="C890" s="1335" t="s">
        <v>577</v>
      </c>
      <c r="D890" s="1264"/>
      <c r="E890" s="1264"/>
      <c r="F890" s="1264"/>
      <c r="G890" s="1264"/>
      <c r="H890" s="1291" t="s">
        <v>1193</v>
      </c>
      <c r="I890" s="1264"/>
      <c r="J890" s="1264"/>
      <c r="K890" s="1264"/>
      <c r="L890" s="1337"/>
      <c r="M890" s="1397" t="s">
        <v>713</v>
      </c>
      <c r="N890" s="1264"/>
      <c r="O890" s="1264"/>
      <c r="P890" s="1264"/>
      <c r="Q890" s="1264"/>
      <c r="R890" s="1336" t="s">
        <v>1744</v>
      </c>
      <c r="S890" s="1336">
        <v>0</v>
      </c>
      <c r="T890" s="1291" t="s">
        <v>1581</v>
      </c>
      <c r="U890" s="1336" t="s">
        <v>1654</v>
      </c>
      <c r="V890" s="1342"/>
      <c r="W890" s="1336">
        <v>0</v>
      </c>
      <c r="X890" s="1336">
        <v>0</v>
      </c>
      <c r="Y890" s="1336">
        <v>0</v>
      </c>
      <c r="Z890" s="1264"/>
      <c r="AA890" s="1264"/>
      <c r="AB890" s="1264"/>
      <c r="AC890" s="1264"/>
      <c r="AD890" s="1264"/>
      <c r="AE890" s="1264"/>
      <c r="AF890" s="1264"/>
      <c r="AG890" s="1264"/>
      <c r="AH890" s="1264"/>
      <c r="AI890" s="1264"/>
      <c r="AJ890" s="1264"/>
      <c r="AK890" s="1264"/>
      <c r="AL890" s="1264"/>
      <c r="AM890" s="1264"/>
      <c r="AN890" s="1264"/>
      <c r="AO890" s="1264"/>
      <c r="AP890" s="1264"/>
      <c r="AQ890" s="1337" t="s">
        <v>204</v>
      </c>
      <c r="AR890" s="1337">
        <v>2007</v>
      </c>
      <c r="AS890" s="1264"/>
      <c r="AT890" s="1264"/>
      <c r="AU890" s="1264"/>
      <c r="AV890" s="1338">
        <v>25433827.582210083</v>
      </c>
      <c r="AW890" s="1291" t="s">
        <v>123</v>
      </c>
      <c r="AX890" s="1291"/>
      <c r="AY890" s="1291" t="s">
        <v>1626</v>
      </c>
      <c r="AZ890" s="1291" t="s">
        <v>1193</v>
      </c>
      <c r="BA890" s="1392"/>
      <c r="BB890" s="1375"/>
      <c r="BC890" s="1291"/>
      <c r="BD890" s="1291"/>
      <c r="BE890" s="1287"/>
      <c r="BF890" s="1287"/>
      <c r="BG890" s="1287"/>
      <c r="BH890" s="1287"/>
      <c r="BI890" s="1287"/>
      <c r="BJ890" s="1287"/>
      <c r="BK890" s="1287"/>
      <c r="BL890" s="1287"/>
      <c r="BM890" s="1287"/>
      <c r="BN890" s="1287"/>
      <c r="BO890" s="1287"/>
      <c r="BP890" s="1287"/>
      <c r="BQ890" s="1287"/>
      <c r="BR890" s="1287"/>
      <c r="BS890" s="1287"/>
      <c r="BT890" s="1287"/>
      <c r="BU890" s="1287"/>
      <c r="BV890" s="1287"/>
      <c r="BW890" s="1287"/>
      <c r="BX890" s="1287"/>
      <c r="BY890" s="1287"/>
    </row>
    <row r="891" spans="1:77" s="1288" customFormat="1" hidden="1">
      <c r="A891" s="1380"/>
      <c r="B891" s="1283"/>
      <c r="C891" s="1335" t="s">
        <v>578</v>
      </c>
      <c r="D891" s="1264"/>
      <c r="E891" s="1264"/>
      <c r="F891" s="1264"/>
      <c r="G891" s="1264"/>
      <c r="H891" s="1291" t="s">
        <v>1193</v>
      </c>
      <c r="I891" s="1264"/>
      <c r="J891" s="1264"/>
      <c r="K891" s="1264"/>
      <c r="L891" s="1337"/>
      <c r="M891" s="1397" t="s">
        <v>712</v>
      </c>
      <c r="N891" s="1264"/>
      <c r="O891" s="1264"/>
      <c r="P891" s="1264"/>
      <c r="Q891" s="1264"/>
      <c r="R891" s="1336" t="s">
        <v>1745</v>
      </c>
      <c r="S891" s="1336">
        <v>0</v>
      </c>
      <c r="T891" s="1291" t="s">
        <v>1581</v>
      </c>
      <c r="U891" s="1336" t="s">
        <v>1658</v>
      </c>
      <c r="V891" s="1342"/>
      <c r="W891" s="1336">
        <v>0</v>
      </c>
      <c r="X891" s="1336">
        <v>0</v>
      </c>
      <c r="Y891" s="1336">
        <v>0</v>
      </c>
      <c r="Z891" s="1264"/>
      <c r="AA891" s="1264"/>
      <c r="AB891" s="1264"/>
      <c r="AC891" s="1264"/>
      <c r="AD891" s="1264"/>
      <c r="AE891" s="1264"/>
      <c r="AF891" s="1264"/>
      <c r="AG891" s="1264"/>
      <c r="AH891" s="1264"/>
      <c r="AI891" s="1264"/>
      <c r="AJ891" s="1264"/>
      <c r="AK891" s="1264"/>
      <c r="AL891" s="1264"/>
      <c r="AM891" s="1264"/>
      <c r="AN891" s="1264"/>
      <c r="AO891" s="1264"/>
      <c r="AP891" s="1264"/>
      <c r="AQ891" s="1337" t="s">
        <v>204</v>
      </c>
      <c r="AR891" s="1337">
        <v>2007</v>
      </c>
      <c r="AS891" s="1264"/>
      <c r="AT891" s="1264"/>
      <c r="AU891" s="1264"/>
      <c r="AV891" s="1338">
        <v>9570584.1913039964</v>
      </c>
      <c r="AW891" s="1291" t="s">
        <v>123</v>
      </c>
      <c r="AX891" s="1291"/>
      <c r="AY891" s="1291" t="s">
        <v>1626</v>
      </c>
      <c r="AZ891" s="1291" t="s">
        <v>1193</v>
      </c>
      <c r="BA891" s="1392"/>
      <c r="BB891" s="1375"/>
      <c r="BC891" s="1291"/>
      <c r="BD891" s="1291"/>
      <c r="BE891" s="1287"/>
      <c r="BF891" s="1287"/>
      <c r="BG891" s="1287"/>
      <c r="BH891" s="1287"/>
      <c r="BI891" s="1287"/>
      <c r="BJ891" s="1287"/>
      <c r="BK891" s="1287"/>
      <c r="BL891" s="1287"/>
      <c r="BM891" s="1287"/>
      <c r="BN891" s="1287"/>
      <c r="BO891" s="1287"/>
      <c r="BP891" s="1287"/>
      <c r="BQ891" s="1287"/>
      <c r="BR891" s="1287"/>
      <c r="BS891" s="1287"/>
      <c r="BT891" s="1287"/>
      <c r="BU891" s="1287"/>
      <c r="BV891" s="1287"/>
      <c r="BW891" s="1287"/>
      <c r="BX891" s="1287"/>
      <c r="BY891" s="1287"/>
    </row>
    <row r="892" spans="1:77" s="1288" customFormat="1" ht="45" hidden="1">
      <c r="A892" s="1380"/>
      <c r="B892" s="1283"/>
      <c r="C892" s="1335" t="s">
        <v>579</v>
      </c>
      <c r="D892" s="1264"/>
      <c r="E892" s="1264"/>
      <c r="F892" s="1264"/>
      <c r="G892" s="1264"/>
      <c r="H892" s="1291" t="s">
        <v>1193</v>
      </c>
      <c r="I892" s="1264"/>
      <c r="J892" s="1264"/>
      <c r="K892" s="1264"/>
      <c r="L892" s="1337"/>
      <c r="M892" s="1397" t="s">
        <v>716</v>
      </c>
      <c r="N892" s="1264"/>
      <c r="O892" s="1264"/>
      <c r="P892" s="1264"/>
      <c r="Q892" s="1264"/>
      <c r="R892" s="1336" t="s">
        <v>1746</v>
      </c>
      <c r="S892" s="1336">
        <v>0</v>
      </c>
      <c r="T892" s="1291" t="s">
        <v>1581</v>
      </c>
      <c r="U892" s="1336" t="s">
        <v>1654</v>
      </c>
      <c r="V892" s="1342"/>
      <c r="W892" s="1336">
        <v>0</v>
      </c>
      <c r="X892" s="1336">
        <v>0</v>
      </c>
      <c r="Y892" s="1336">
        <v>0</v>
      </c>
      <c r="Z892" s="1264"/>
      <c r="AA892" s="1264"/>
      <c r="AB892" s="1264"/>
      <c r="AC892" s="1264"/>
      <c r="AD892" s="1264"/>
      <c r="AE892" s="1264"/>
      <c r="AF892" s="1264"/>
      <c r="AG892" s="1264"/>
      <c r="AH892" s="1264"/>
      <c r="AI892" s="1264"/>
      <c r="AJ892" s="1264"/>
      <c r="AK892" s="1264"/>
      <c r="AL892" s="1264"/>
      <c r="AM892" s="1264"/>
      <c r="AN892" s="1264"/>
      <c r="AO892" s="1264"/>
      <c r="AP892" s="1264"/>
      <c r="AQ892" s="1337" t="s">
        <v>204</v>
      </c>
      <c r="AR892" s="1337">
        <v>2007</v>
      </c>
      <c r="AS892" s="1264"/>
      <c r="AT892" s="1264"/>
      <c r="AU892" s="1264"/>
      <c r="AV892" s="1338">
        <v>145712143.81591073</v>
      </c>
      <c r="AW892" s="1291" t="s">
        <v>123</v>
      </c>
      <c r="AX892" s="1291"/>
      <c r="AY892" s="1291" t="s">
        <v>1626</v>
      </c>
      <c r="AZ892" s="1291" t="s">
        <v>1193</v>
      </c>
      <c r="BA892" s="1392"/>
      <c r="BB892" s="1375"/>
      <c r="BC892" s="1291"/>
      <c r="BD892" s="1291"/>
      <c r="BE892" s="1287"/>
      <c r="BF892" s="1287"/>
      <c r="BG892" s="1287"/>
      <c r="BH892" s="1287"/>
      <c r="BI892" s="1287"/>
      <c r="BJ892" s="1287"/>
      <c r="BK892" s="1287"/>
      <c r="BL892" s="1287"/>
      <c r="BM892" s="1287"/>
      <c r="BN892" s="1287"/>
      <c r="BO892" s="1287"/>
      <c r="BP892" s="1287"/>
      <c r="BQ892" s="1287"/>
      <c r="BR892" s="1287"/>
      <c r="BS892" s="1287"/>
      <c r="BT892" s="1287"/>
      <c r="BU892" s="1287"/>
      <c r="BV892" s="1287"/>
      <c r="BW892" s="1287"/>
      <c r="BX892" s="1287"/>
      <c r="BY892" s="1287"/>
    </row>
    <row r="893" spans="1:77" s="1288" customFormat="1" ht="45" hidden="1">
      <c r="A893" s="1380"/>
      <c r="B893" s="1283"/>
      <c r="C893" s="1335" t="s">
        <v>572</v>
      </c>
      <c r="D893" s="1264"/>
      <c r="E893" s="1264"/>
      <c r="F893" s="1264"/>
      <c r="G893" s="1264"/>
      <c r="H893" s="1291" t="s">
        <v>1193</v>
      </c>
      <c r="I893" s="1264"/>
      <c r="J893" s="1264"/>
      <c r="K893" s="1264"/>
      <c r="L893" s="1337"/>
      <c r="M893" s="1397" t="s">
        <v>713</v>
      </c>
      <c r="N893" s="1264"/>
      <c r="O893" s="1264"/>
      <c r="P893" s="1264"/>
      <c r="Q893" s="1264"/>
      <c r="R893" s="1336" t="s">
        <v>1747</v>
      </c>
      <c r="S893" s="1336">
        <v>0</v>
      </c>
      <c r="T893" s="1291" t="s">
        <v>1581</v>
      </c>
      <c r="U893" s="1336" t="s">
        <v>1654</v>
      </c>
      <c r="V893" s="1342"/>
      <c r="W893" s="1336">
        <v>0</v>
      </c>
      <c r="X893" s="1336">
        <v>0</v>
      </c>
      <c r="Y893" s="1336">
        <v>0</v>
      </c>
      <c r="Z893" s="1264"/>
      <c r="AA893" s="1264"/>
      <c r="AB893" s="1264"/>
      <c r="AC893" s="1264"/>
      <c r="AD893" s="1264"/>
      <c r="AE893" s="1264"/>
      <c r="AF893" s="1264"/>
      <c r="AG893" s="1264"/>
      <c r="AH893" s="1264"/>
      <c r="AI893" s="1264"/>
      <c r="AJ893" s="1264"/>
      <c r="AK893" s="1264"/>
      <c r="AL893" s="1264"/>
      <c r="AM893" s="1264"/>
      <c r="AN893" s="1264"/>
      <c r="AO893" s="1264"/>
      <c r="AP893" s="1264"/>
      <c r="AQ893" s="1337" t="s">
        <v>204</v>
      </c>
      <c r="AR893" s="1337">
        <v>2007</v>
      </c>
      <c r="AS893" s="1264"/>
      <c r="AT893" s="1264"/>
      <c r="AU893" s="1264"/>
      <c r="AV893" s="1338">
        <v>17992698.103049699</v>
      </c>
      <c r="AW893" s="1291" t="s">
        <v>123</v>
      </c>
      <c r="AX893" s="1291"/>
      <c r="AY893" s="1291" t="s">
        <v>1626</v>
      </c>
      <c r="AZ893" s="1291" t="s">
        <v>1193</v>
      </c>
      <c r="BA893" s="1392"/>
      <c r="BB893" s="1375"/>
      <c r="BC893" s="1291"/>
      <c r="BD893" s="1291"/>
      <c r="BE893" s="1287"/>
      <c r="BF893" s="1287"/>
      <c r="BG893" s="1287"/>
      <c r="BH893" s="1287"/>
      <c r="BI893" s="1287"/>
      <c r="BJ893" s="1287"/>
      <c r="BK893" s="1287"/>
      <c r="BL893" s="1287"/>
      <c r="BM893" s="1287"/>
      <c r="BN893" s="1287"/>
      <c r="BO893" s="1287"/>
      <c r="BP893" s="1287"/>
      <c r="BQ893" s="1287"/>
      <c r="BR893" s="1287"/>
      <c r="BS893" s="1287"/>
      <c r="BT893" s="1287"/>
      <c r="BU893" s="1287"/>
      <c r="BV893" s="1287"/>
      <c r="BW893" s="1287"/>
      <c r="BX893" s="1287"/>
      <c r="BY893" s="1287"/>
    </row>
    <row r="894" spans="1:77" s="1288" customFormat="1" ht="45" hidden="1">
      <c r="A894" s="1380"/>
      <c r="B894" s="1283"/>
      <c r="C894" s="1335" t="s">
        <v>572</v>
      </c>
      <c r="D894" s="1264"/>
      <c r="E894" s="1264"/>
      <c r="F894" s="1264"/>
      <c r="G894" s="1264"/>
      <c r="H894" s="1291" t="s">
        <v>1193</v>
      </c>
      <c r="I894" s="1264"/>
      <c r="J894" s="1264"/>
      <c r="K894" s="1264"/>
      <c r="L894" s="1337"/>
      <c r="M894" s="1397" t="s">
        <v>713</v>
      </c>
      <c r="N894" s="1264"/>
      <c r="O894" s="1264"/>
      <c r="P894" s="1264"/>
      <c r="Q894" s="1264"/>
      <c r="R894" s="1336" t="s">
        <v>1748</v>
      </c>
      <c r="S894" s="1336">
        <v>0</v>
      </c>
      <c r="T894" s="1291" t="s">
        <v>1581</v>
      </c>
      <c r="U894" s="1336" t="s">
        <v>1654</v>
      </c>
      <c r="V894" s="1342"/>
      <c r="W894" s="1336">
        <v>0</v>
      </c>
      <c r="X894" s="1336">
        <v>0</v>
      </c>
      <c r="Y894" s="1336">
        <v>0</v>
      </c>
      <c r="Z894" s="1264"/>
      <c r="AA894" s="1264"/>
      <c r="AB894" s="1264"/>
      <c r="AC894" s="1264"/>
      <c r="AD894" s="1264"/>
      <c r="AE894" s="1264"/>
      <c r="AF894" s="1264"/>
      <c r="AG894" s="1264"/>
      <c r="AH894" s="1264"/>
      <c r="AI894" s="1264"/>
      <c r="AJ894" s="1264"/>
      <c r="AK894" s="1264"/>
      <c r="AL894" s="1264"/>
      <c r="AM894" s="1264"/>
      <c r="AN894" s="1264"/>
      <c r="AO894" s="1264"/>
      <c r="AP894" s="1264"/>
      <c r="AQ894" s="1337" t="s">
        <v>204</v>
      </c>
      <c r="AR894" s="1337">
        <v>2007</v>
      </c>
      <c r="AS894" s="1264"/>
      <c r="AT894" s="1264"/>
      <c r="AU894" s="1264"/>
      <c r="AV894" s="1338">
        <v>14690846.877140608</v>
      </c>
      <c r="AW894" s="1291" t="s">
        <v>123</v>
      </c>
      <c r="AX894" s="1291"/>
      <c r="AY894" s="1291" t="s">
        <v>1626</v>
      </c>
      <c r="AZ894" s="1291" t="s">
        <v>1193</v>
      </c>
      <c r="BA894" s="1392"/>
      <c r="BB894" s="1375"/>
      <c r="BC894" s="1291"/>
      <c r="BD894" s="1291"/>
      <c r="BE894" s="1287"/>
      <c r="BF894" s="1287"/>
      <c r="BG894" s="1287"/>
      <c r="BH894" s="1287"/>
      <c r="BI894" s="1287"/>
      <c r="BJ894" s="1287"/>
      <c r="BK894" s="1287"/>
      <c r="BL894" s="1287"/>
      <c r="BM894" s="1287"/>
      <c r="BN894" s="1287"/>
      <c r="BO894" s="1287"/>
      <c r="BP894" s="1287"/>
      <c r="BQ894" s="1287"/>
      <c r="BR894" s="1287"/>
      <c r="BS894" s="1287"/>
      <c r="BT894" s="1287"/>
      <c r="BU894" s="1287"/>
      <c r="BV894" s="1287"/>
      <c r="BW894" s="1287"/>
      <c r="BX894" s="1287"/>
      <c r="BY894" s="1287"/>
    </row>
    <row r="895" spans="1:77" s="1288" customFormat="1" ht="45" hidden="1">
      <c r="A895" s="1380"/>
      <c r="B895" s="1283"/>
      <c r="C895" s="1335" t="s">
        <v>580</v>
      </c>
      <c r="D895" s="1264"/>
      <c r="E895" s="1264"/>
      <c r="F895" s="1264"/>
      <c r="G895" s="1264"/>
      <c r="H895" s="1291" t="s">
        <v>1193</v>
      </c>
      <c r="I895" s="1264"/>
      <c r="J895" s="1264"/>
      <c r="K895" s="1264"/>
      <c r="L895" s="1337"/>
      <c r="M895" s="1397" t="s">
        <v>712</v>
      </c>
      <c r="N895" s="1264"/>
      <c r="O895" s="1264"/>
      <c r="P895" s="1264"/>
      <c r="Q895" s="1264"/>
      <c r="R895" s="1336" t="s">
        <v>1749</v>
      </c>
      <c r="S895" s="1336">
        <v>0</v>
      </c>
      <c r="T895" s="1291" t="s">
        <v>1581</v>
      </c>
      <c r="U895" s="1336" t="s">
        <v>1654</v>
      </c>
      <c r="V895" s="1342"/>
      <c r="W895" s="1336">
        <v>0</v>
      </c>
      <c r="X895" s="1336">
        <v>0</v>
      </c>
      <c r="Y895" s="1336">
        <v>0</v>
      </c>
      <c r="Z895" s="1264"/>
      <c r="AA895" s="1264"/>
      <c r="AB895" s="1264"/>
      <c r="AC895" s="1264"/>
      <c r="AD895" s="1264"/>
      <c r="AE895" s="1264"/>
      <c r="AF895" s="1264"/>
      <c r="AG895" s="1264"/>
      <c r="AH895" s="1264"/>
      <c r="AI895" s="1264"/>
      <c r="AJ895" s="1264"/>
      <c r="AK895" s="1264"/>
      <c r="AL895" s="1264"/>
      <c r="AM895" s="1264"/>
      <c r="AN895" s="1264"/>
      <c r="AO895" s="1264"/>
      <c r="AP895" s="1264"/>
      <c r="AQ895" s="1337" t="s">
        <v>204</v>
      </c>
      <c r="AR895" s="1337">
        <v>2007</v>
      </c>
      <c r="AS895" s="1264"/>
      <c r="AT895" s="1264"/>
      <c r="AU895" s="1264"/>
      <c r="AV895" s="1338">
        <v>11125803.763668466</v>
      </c>
      <c r="AW895" s="1291" t="s">
        <v>123</v>
      </c>
      <c r="AX895" s="1291"/>
      <c r="AY895" s="1291" t="s">
        <v>1626</v>
      </c>
      <c r="AZ895" s="1291" t="s">
        <v>1193</v>
      </c>
      <c r="BA895" s="1392"/>
      <c r="BB895" s="1375"/>
      <c r="BC895" s="1291"/>
      <c r="BD895" s="1291"/>
      <c r="BE895" s="1287"/>
      <c r="BF895" s="1287"/>
      <c r="BG895" s="1287"/>
      <c r="BH895" s="1287"/>
      <c r="BI895" s="1287"/>
      <c r="BJ895" s="1287"/>
      <c r="BK895" s="1287"/>
      <c r="BL895" s="1287"/>
      <c r="BM895" s="1287"/>
      <c r="BN895" s="1287"/>
      <c r="BO895" s="1287"/>
      <c r="BP895" s="1287"/>
      <c r="BQ895" s="1287"/>
      <c r="BR895" s="1287"/>
      <c r="BS895" s="1287"/>
      <c r="BT895" s="1287"/>
      <c r="BU895" s="1287"/>
      <c r="BV895" s="1287"/>
      <c r="BW895" s="1287"/>
      <c r="BX895" s="1287"/>
      <c r="BY895" s="1287"/>
    </row>
    <row r="896" spans="1:77" s="1288" customFormat="1" ht="45" hidden="1">
      <c r="A896" s="1380"/>
      <c r="B896" s="1283"/>
      <c r="C896" s="1335" t="s">
        <v>581</v>
      </c>
      <c r="D896" s="1264"/>
      <c r="E896" s="1264"/>
      <c r="F896" s="1264"/>
      <c r="G896" s="1264"/>
      <c r="H896" s="1291" t="s">
        <v>1193</v>
      </c>
      <c r="I896" s="1264"/>
      <c r="J896" s="1264"/>
      <c r="K896" s="1264"/>
      <c r="L896" s="1337"/>
      <c r="M896" s="1397" t="s">
        <v>713</v>
      </c>
      <c r="N896" s="1264"/>
      <c r="O896" s="1264"/>
      <c r="P896" s="1264"/>
      <c r="Q896" s="1264"/>
      <c r="R896" s="1336" t="s">
        <v>1750</v>
      </c>
      <c r="S896" s="1336">
        <v>0</v>
      </c>
      <c r="T896" s="1291" t="s">
        <v>1581</v>
      </c>
      <c r="U896" s="1336" t="s">
        <v>1654</v>
      </c>
      <c r="V896" s="1342"/>
      <c r="W896" s="1336">
        <v>0</v>
      </c>
      <c r="X896" s="1336">
        <v>0</v>
      </c>
      <c r="Y896" s="1336">
        <v>0</v>
      </c>
      <c r="Z896" s="1264"/>
      <c r="AA896" s="1264"/>
      <c r="AB896" s="1264"/>
      <c r="AC896" s="1264"/>
      <c r="AD896" s="1264"/>
      <c r="AE896" s="1264"/>
      <c r="AF896" s="1264"/>
      <c r="AG896" s="1264"/>
      <c r="AH896" s="1264"/>
      <c r="AI896" s="1264"/>
      <c r="AJ896" s="1264"/>
      <c r="AK896" s="1264"/>
      <c r="AL896" s="1264"/>
      <c r="AM896" s="1264"/>
      <c r="AN896" s="1264"/>
      <c r="AO896" s="1264"/>
      <c r="AP896" s="1264"/>
      <c r="AQ896" s="1337" t="s">
        <v>204</v>
      </c>
      <c r="AR896" s="1337">
        <v>2007</v>
      </c>
      <c r="AS896" s="1264"/>
      <c r="AT896" s="1264"/>
      <c r="AU896" s="1264"/>
      <c r="AV896" s="1338">
        <v>119225553.09849378</v>
      </c>
      <c r="AW896" s="1291" t="s">
        <v>123</v>
      </c>
      <c r="AX896" s="1291"/>
      <c r="AY896" s="1291" t="s">
        <v>1626</v>
      </c>
      <c r="AZ896" s="1291" t="s">
        <v>1193</v>
      </c>
      <c r="BA896" s="1392"/>
      <c r="BB896" s="1375"/>
      <c r="BC896" s="1291"/>
      <c r="BD896" s="1291"/>
      <c r="BE896" s="1287"/>
      <c r="BF896" s="1287"/>
      <c r="BG896" s="1287"/>
      <c r="BH896" s="1287"/>
      <c r="BI896" s="1287"/>
      <c r="BJ896" s="1287"/>
      <c r="BK896" s="1287"/>
      <c r="BL896" s="1287"/>
      <c r="BM896" s="1287"/>
      <c r="BN896" s="1287"/>
      <c r="BO896" s="1287"/>
      <c r="BP896" s="1287"/>
      <c r="BQ896" s="1287"/>
      <c r="BR896" s="1287"/>
      <c r="BS896" s="1287"/>
      <c r="BT896" s="1287"/>
      <c r="BU896" s="1287"/>
      <c r="BV896" s="1287"/>
      <c r="BW896" s="1287"/>
      <c r="BX896" s="1287"/>
      <c r="BY896" s="1287"/>
    </row>
    <row r="897" spans="1:77" s="1288" customFormat="1" ht="45" hidden="1">
      <c r="A897" s="1380"/>
      <c r="B897" s="1283"/>
      <c r="C897" s="1335" t="s">
        <v>582</v>
      </c>
      <c r="D897" s="1264"/>
      <c r="E897" s="1264"/>
      <c r="F897" s="1264"/>
      <c r="G897" s="1264"/>
      <c r="H897" s="1291" t="s">
        <v>1193</v>
      </c>
      <c r="I897" s="1264"/>
      <c r="J897" s="1264"/>
      <c r="K897" s="1264"/>
      <c r="L897" s="1337"/>
      <c r="M897" s="1397" t="s">
        <v>713</v>
      </c>
      <c r="N897" s="1264"/>
      <c r="O897" s="1264"/>
      <c r="P897" s="1264"/>
      <c r="Q897" s="1264"/>
      <c r="R897" s="1336" t="s">
        <v>1751</v>
      </c>
      <c r="S897" s="1336">
        <v>0</v>
      </c>
      <c r="T897" s="1291" t="s">
        <v>1581</v>
      </c>
      <c r="U897" s="1336" t="s">
        <v>1654</v>
      </c>
      <c r="V897" s="1342"/>
      <c r="W897" s="1336">
        <v>0</v>
      </c>
      <c r="X897" s="1336">
        <v>0</v>
      </c>
      <c r="Y897" s="1336">
        <v>0</v>
      </c>
      <c r="Z897" s="1264"/>
      <c r="AA897" s="1264"/>
      <c r="AB897" s="1264"/>
      <c r="AC897" s="1264"/>
      <c r="AD897" s="1264"/>
      <c r="AE897" s="1264"/>
      <c r="AF897" s="1264"/>
      <c r="AG897" s="1264"/>
      <c r="AH897" s="1264"/>
      <c r="AI897" s="1264"/>
      <c r="AJ897" s="1264"/>
      <c r="AK897" s="1264"/>
      <c r="AL897" s="1264"/>
      <c r="AM897" s="1264"/>
      <c r="AN897" s="1264"/>
      <c r="AO897" s="1264"/>
      <c r="AP897" s="1264"/>
      <c r="AQ897" s="1337" t="s">
        <v>204</v>
      </c>
      <c r="AR897" s="1337">
        <v>2007</v>
      </c>
      <c r="AS897" s="1264"/>
      <c r="AT897" s="1264"/>
      <c r="AU897" s="1264"/>
      <c r="AV897" s="1338">
        <v>9139908.6642906312</v>
      </c>
      <c r="AW897" s="1291" t="s">
        <v>123</v>
      </c>
      <c r="AX897" s="1291"/>
      <c r="AY897" s="1291" t="s">
        <v>1626</v>
      </c>
      <c r="AZ897" s="1291" t="s">
        <v>1193</v>
      </c>
      <c r="BA897" s="1392"/>
      <c r="BB897" s="1375"/>
      <c r="BC897" s="1291"/>
      <c r="BD897" s="1291"/>
      <c r="BE897" s="1287"/>
      <c r="BF897" s="1287"/>
      <c r="BG897" s="1287"/>
      <c r="BH897" s="1287"/>
      <c r="BI897" s="1287"/>
      <c r="BJ897" s="1287"/>
      <c r="BK897" s="1287"/>
      <c r="BL897" s="1287"/>
      <c r="BM897" s="1287"/>
      <c r="BN897" s="1287"/>
      <c r="BO897" s="1287"/>
      <c r="BP897" s="1287"/>
      <c r="BQ897" s="1287"/>
      <c r="BR897" s="1287"/>
      <c r="BS897" s="1287"/>
      <c r="BT897" s="1287"/>
      <c r="BU897" s="1287"/>
      <c r="BV897" s="1287"/>
      <c r="BW897" s="1287"/>
      <c r="BX897" s="1287"/>
      <c r="BY897" s="1287"/>
    </row>
    <row r="898" spans="1:77" s="1288" customFormat="1" ht="45" hidden="1">
      <c r="A898" s="1380"/>
      <c r="B898" s="1283"/>
      <c r="C898" s="1335" t="s">
        <v>583</v>
      </c>
      <c r="D898" s="1264"/>
      <c r="E898" s="1264"/>
      <c r="F898" s="1264"/>
      <c r="G898" s="1264"/>
      <c r="H898" s="1291" t="s">
        <v>1193</v>
      </c>
      <c r="I898" s="1264"/>
      <c r="J898" s="1264"/>
      <c r="K898" s="1264"/>
      <c r="L898" s="1337"/>
      <c r="M898" s="1397" t="s">
        <v>713</v>
      </c>
      <c r="N898" s="1264"/>
      <c r="O898" s="1264"/>
      <c r="P898" s="1264"/>
      <c r="Q898" s="1264"/>
      <c r="R898" s="1336" t="s">
        <v>1752</v>
      </c>
      <c r="S898" s="1336">
        <v>0</v>
      </c>
      <c r="T898" s="1291" t="s">
        <v>1581</v>
      </c>
      <c r="U898" s="1336" t="s">
        <v>1654</v>
      </c>
      <c r="V898" s="1342"/>
      <c r="W898" s="1336">
        <v>0</v>
      </c>
      <c r="X898" s="1336">
        <v>0</v>
      </c>
      <c r="Y898" s="1336">
        <v>0</v>
      </c>
      <c r="Z898" s="1264"/>
      <c r="AA898" s="1264"/>
      <c r="AB898" s="1264"/>
      <c r="AC898" s="1264"/>
      <c r="AD898" s="1264"/>
      <c r="AE898" s="1264"/>
      <c r="AF898" s="1264"/>
      <c r="AG898" s="1264"/>
      <c r="AH898" s="1264"/>
      <c r="AI898" s="1264"/>
      <c r="AJ898" s="1264"/>
      <c r="AK898" s="1264"/>
      <c r="AL898" s="1264"/>
      <c r="AM898" s="1264"/>
      <c r="AN898" s="1264"/>
      <c r="AO898" s="1264"/>
      <c r="AP898" s="1264"/>
      <c r="AQ898" s="1337" t="s">
        <v>204</v>
      </c>
      <c r="AR898" s="1337">
        <v>2007</v>
      </c>
      <c r="AS898" s="1264"/>
      <c r="AT898" s="1264"/>
      <c r="AU898" s="1264"/>
      <c r="AV898" s="1338">
        <v>120062979.02207464</v>
      </c>
      <c r="AW898" s="1291" t="s">
        <v>123</v>
      </c>
      <c r="AX898" s="1291"/>
      <c r="AY898" s="1291" t="s">
        <v>1626</v>
      </c>
      <c r="AZ898" s="1291" t="s">
        <v>1193</v>
      </c>
      <c r="BA898" s="1392"/>
      <c r="BB898" s="1375"/>
      <c r="BC898" s="1291"/>
      <c r="BD898" s="1291"/>
      <c r="BE898" s="1287"/>
      <c r="BF898" s="1287"/>
      <c r="BG898" s="1287"/>
      <c r="BH898" s="1287"/>
      <c r="BI898" s="1287"/>
      <c r="BJ898" s="1287"/>
      <c r="BK898" s="1287"/>
      <c r="BL898" s="1287"/>
      <c r="BM898" s="1287"/>
      <c r="BN898" s="1287"/>
      <c r="BO898" s="1287"/>
      <c r="BP898" s="1287"/>
      <c r="BQ898" s="1287"/>
      <c r="BR898" s="1287"/>
      <c r="BS898" s="1287"/>
      <c r="BT898" s="1287"/>
      <c r="BU898" s="1287"/>
      <c r="BV898" s="1287"/>
      <c r="BW898" s="1287"/>
      <c r="BX898" s="1287"/>
      <c r="BY898" s="1287"/>
    </row>
    <row r="899" spans="1:77" s="1288" customFormat="1" ht="45" hidden="1">
      <c r="A899" s="1380"/>
      <c r="B899" s="1283"/>
      <c r="C899" s="1335" t="s">
        <v>584</v>
      </c>
      <c r="D899" s="1264"/>
      <c r="E899" s="1264"/>
      <c r="F899" s="1264"/>
      <c r="G899" s="1264"/>
      <c r="H899" s="1291" t="s">
        <v>1193</v>
      </c>
      <c r="I899" s="1264"/>
      <c r="J899" s="1264"/>
      <c r="K899" s="1264"/>
      <c r="L899" s="1337"/>
      <c r="M899" s="1397" t="s">
        <v>713</v>
      </c>
      <c r="N899" s="1264"/>
      <c r="O899" s="1264"/>
      <c r="P899" s="1264"/>
      <c r="Q899" s="1264"/>
      <c r="R899" s="1336" t="s">
        <v>1753</v>
      </c>
      <c r="S899" s="1336">
        <v>0</v>
      </c>
      <c r="T899" s="1291" t="s">
        <v>1581</v>
      </c>
      <c r="U899" s="1336" t="s">
        <v>1654</v>
      </c>
      <c r="V899" s="1342"/>
      <c r="W899" s="1336">
        <v>0</v>
      </c>
      <c r="X899" s="1336">
        <v>0</v>
      </c>
      <c r="Y899" s="1336">
        <v>0</v>
      </c>
      <c r="Z899" s="1264"/>
      <c r="AA899" s="1264"/>
      <c r="AB899" s="1264"/>
      <c r="AC899" s="1264"/>
      <c r="AD899" s="1264"/>
      <c r="AE899" s="1264"/>
      <c r="AF899" s="1264"/>
      <c r="AG899" s="1264"/>
      <c r="AH899" s="1264"/>
      <c r="AI899" s="1264"/>
      <c r="AJ899" s="1264"/>
      <c r="AK899" s="1264"/>
      <c r="AL899" s="1264"/>
      <c r="AM899" s="1264"/>
      <c r="AN899" s="1264"/>
      <c r="AO899" s="1264"/>
      <c r="AP899" s="1264"/>
      <c r="AQ899" s="1337" t="s">
        <v>204</v>
      </c>
      <c r="AR899" s="1337">
        <v>2007</v>
      </c>
      <c r="AS899" s="1264"/>
      <c r="AT899" s="1264"/>
      <c r="AU899" s="1264"/>
      <c r="AV899" s="1338">
        <v>40148601.797319211</v>
      </c>
      <c r="AW899" s="1291" t="s">
        <v>123</v>
      </c>
      <c r="AX899" s="1291"/>
      <c r="AY899" s="1291" t="s">
        <v>1626</v>
      </c>
      <c r="AZ899" s="1291" t="s">
        <v>1193</v>
      </c>
      <c r="BA899" s="1392"/>
      <c r="BB899" s="1375"/>
      <c r="BC899" s="1291"/>
      <c r="BD899" s="1291"/>
      <c r="BE899" s="1287"/>
      <c r="BF899" s="1287"/>
      <c r="BG899" s="1287"/>
      <c r="BH899" s="1287"/>
      <c r="BI899" s="1287"/>
      <c r="BJ899" s="1287"/>
      <c r="BK899" s="1287"/>
      <c r="BL899" s="1287"/>
      <c r="BM899" s="1287"/>
      <c r="BN899" s="1287"/>
      <c r="BO899" s="1287"/>
      <c r="BP899" s="1287"/>
      <c r="BQ899" s="1287"/>
      <c r="BR899" s="1287"/>
      <c r="BS899" s="1287"/>
      <c r="BT899" s="1287"/>
      <c r="BU899" s="1287"/>
      <c r="BV899" s="1287"/>
      <c r="BW899" s="1287"/>
      <c r="BX899" s="1287"/>
      <c r="BY899" s="1287"/>
    </row>
    <row r="900" spans="1:77" s="1288" customFormat="1" ht="45" hidden="1">
      <c r="A900" s="1380"/>
      <c r="B900" s="1283"/>
      <c r="C900" s="1335" t="s">
        <v>585</v>
      </c>
      <c r="D900" s="1264"/>
      <c r="E900" s="1264"/>
      <c r="F900" s="1264"/>
      <c r="G900" s="1264"/>
      <c r="H900" s="1291" t="s">
        <v>1193</v>
      </c>
      <c r="I900" s="1264"/>
      <c r="J900" s="1264"/>
      <c r="K900" s="1264"/>
      <c r="L900" s="1337"/>
      <c r="M900" s="1397" t="s">
        <v>713</v>
      </c>
      <c r="N900" s="1264"/>
      <c r="O900" s="1264"/>
      <c r="P900" s="1264"/>
      <c r="Q900" s="1264"/>
      <c r="R900" s="1336" t="s">
        <v>1754</v>
      </c>
      <c r="S900" s="1336">
        <v>0</v>
      </c>
      <c r="T900" s="1291" t="s">
        <v>1581</v>
      </c>
      <c r="U900" s="1336" t="s">
        <v>1654</v>
      </c>
      <c r="V900" s="1342"/>
      <c r="W900" s="1336">
        <v>0</v>
      </c>
      <c r="X900" s="1336">
        <v>0</v>
      </c>
      <c r="Y900" s="1336">
        <v>0</v>
      </c>
      <c r="Z900" s="1264"/>
      <c r="AA900" s="1264"/>
      <c r="AB900" s="1264"/>
      <c r="AC900" s="1264"/>
      <c r="AD900" s="1264"/>
      <c r="AE900" s="1264"/>
      <c r="AF900" s="1264"/>
      <c r="AG900" s="1264"/>
      <c r="AH900" s="1264"/>
      <c r="AI900" s="1264"/>
      <c r="AJ900" s="1264"/>
      <c r="AK900" s="1264"/>
      <c r="AL900" s="1264"/>
      <c r="AM900" s="1264"/>
      <c r="AN900" s="1264"/>
      <c r="AO900" s="1264"/>
      <c r="AP900" s="1264"/>
      <c r="AQ900" s="1337" t="s">
        <v>204</v>
      </c>
      <c r="AR900" s="1337">
        <v>2007</v>
      </c>
      <c r="AS900" s="1264"/>
      <c r="AT900" s="1264"/>
      <c r="AU900" s="1264"/>
      <c r="AV900" s="1338">
        <v>67807589.02850166</v>
      </c>
      <c r="AW900" s="1291" t="s">
        <v>123</v>
      </c>
      <c r="AX900" s="1291"/>
      <c r="AY900" s="1291" t="s">
        <v>1626</v>
      </c>
      <c r="AZ900" s="1291" t="s">
        <v>1193</v>
      </c>
      <c r="BA900" s="1392"/>
      <c r="BB900" s="1375"/>
      <c r="BC900" s="1291"/>
      <c r="BD900" s="1291"/>
      <c r="BE900" s="1287"/>
      <c r="BF900" s="1287"/>
      <c r="BG900" s="1287"/>
      <c r="BH900" s="1287"/>
      <c r="BI900" s="1287"/>
      <c r="BJ900" s="1287"/>
      <c r="BK900" s="1287"/>
      <c r="BL900" s="1287"/>
      <c r="BM900" s="1287"/>
      <c r="BN900" s="1287"/>
      <c r="BO900" s="1287"/>
      <c r="BP900" s="1287"/>
      <c r="BQ900" s="1287"/>
      <c r="BR900" s="1287"/>
      <c r="BS900" s="1287"/>
      <c r="BT900" s="1287"/>
      <c r="BU900" s="1287"/>
      <c r="BV900" s="1287"/>
      <c r="BW900" s="1287"/>
      <c r="BX900" s="1287"/>
      <c r="BY900" s="1287"/>
    </row>
    <row r="901" spans="1:77" s="1288" customFormat="1" ht="45" hidden="1">
      <c r="A901" s="1380"/>
      <c r="B901" s="1283"/>
      <c r="C901" s="1335" t="s">
        <v>586</v>
      </c>
      <c r="D901" s="1264"/>
      <c r="E901" s="1264"/>
      <c r="F901" s="1264"/>
      <c r="G901" s="1264"/>
      <c r="H901" s="1291" t="s">
        <v>1193</v>
      </c>
      <c r="I901" s="1264"/>
      <c r="J901" s="1264"/>
      <c r="K901" s="1264"/>
      <c r="L901" s="1337"/>
      <c r="M901" s="1397" t="s">
        <v>712</v>
      </c>
      <c r="N901" s="1264"/>
      <c r="O901" s="1264"/>
      <c r="P901" s="1264"/>
      <c r="Q901" s="1264"/>
      <c r="R901" s="1336" t="s">
        <v>1755</v>
      </c>
      <c r="S901" s="1336">
        <v>0</v>
      </c>
      <c r="T901" s="1291" t="s">
        <v>1581</v>
      </c>
      <c r="U901" s="1336" t="s">
        <v>1654</v>
      </c>
      <c r="V901" s="1342"/>
      <c r="W901" s="1336">
        <v>0</v>
      </c>
      <c r="X901" s="1336">
        <v>0</v>
      </c>
      <c r="Y901" s="1336">
        <v>0</v>
      </c>
      <c r="Z901" s="1264"/>
      <c r="AA901" s="1264"/>
      <c r="AB901" s="1264"/>
      <c r="AC901" s="1264"/>
      <c r="AD901" s="1264"/>
      <c r="AE901" s="1264"/>
      <c r="AF901" s="1264"/>
      <c r="AG901" s="1264"/>
      <c r="AH901" s="1264"/>
      <c r="AI901" s="1264"/>
      <c r="AJ901" s="1264"/>
      <c r="AK901" s="1264"/>
      <c r="AL901" s="1264"/>
      <c r="AM901" s="1264"/>
      <c r="AN901" s="1264"/>
      <c r="AO901" s="1264"/>
      <c r="AP901" s="1264"/>
      <c r="AQ901" s="1337" t="s">
        <v>204</v>
      </c>
      <c r="AR901" s="1337">
        <v>2007</v>
      </c>
      <c r="AS901" s="1264"/>
      <c r="AT901" s="1264"/>
      <c r="AU901" s="1264"/>
      <c r="AV901" s="1338">
        <v>33784162.791334219</v>
      </c>
      <c r="AW901" s="1291" t="s">
        <v>123</v>
      </c>
      <c r="AX901" s="1291"/>
      <c r="AY901" s="1291" t="s">
        <v>1626</v>
      </c>
      <c r="AZ901" s="1291" t="s">
        <v>1193</v>
      </c>
      <c r="BA901" s="1392"/>
      <c r="BB901" s="1375"/>
      <c r="BC901" s="1291"/>
      <c r="BD901" s="1291"/>
      <c r="BE901" s="1287"/>
      <c r="BF901" s="1287"/>
      <c r="BG901" s="1287"/>
      <c r="BH901" s="1287"/>
      <c r="BI901" s="1287"/>
      <c r="BJ901" s="1287"/>
      <c r="BK901" s="1287"/>
      <c r="BL901" s="1287"/>
      <c r="BM901" s="1287"/>
      <c r="BN901" s="1287"/>
      <c r="BO901" s="1287"/>
      <c r="BP901" s="1287"/>
      <c r="BQ901" s="1287"/>
      <c r="BR901" s="1287"/>
      <c r="BS901" s="1287"/>
      <c r="BT901" s="1287"/>
      <c r="BU901" s="1287"/>
      <c r="BV901" s="1287"/>
      <c r="BW901" s="1287"/>
      <c r="BX901" s="1287"/>
      <c r="BY901" s="1287"/>
    </row>
    <row r="902" spans="1:77" s="1288" customFormat="1" ht="45" hidden="1">
      <c r="A902" s="1380"/>
      <c r="B902" s="1283"/>
      <c r="C902" s="1335" t="s">
        <v>587</v>
      </c>
      <c r="D902" s="1264"/>
      <c r="E902" s="1264"/>
      <c r="F902" s="1264"/>
      <c r="G902" s="1264"/>
      <c r="H902" s="1291" t="s">
        <v>1193</v>
      </c>
      <c r="I902" s="1264"/>
      <c r="J902" s="1264"/>
      <c r="K902" s="1264"/>
      <c r="L902" s="1337"/>
      <c r="M902" s="1397" t="s">
        <v>712</v>
      </c>
      <c r="N902" s="1264"/>
      <c r="O902" s="1264"/>
      <c r="P902" s="1264"/>
      <c r="Q902" s="1264"/>
      <c r="R902" s="1336" t="s">
        <v>1756</v>
      </c>
      <c r="S902" s="1336">
        <v>0</v>
      </c>
      <c r="T902" s="1291" t="s">
        <v>1581</v>
      </c>
      <c r="U902" s="1336" t="s">
        <v>1654</v>
      </c>
      <c r="V902" s="1342"/>
      <c r="W902" s="1336">
        <v>0</v>
      </c>
      <c r="X902" s="1336">
        <v>0</v>
      </c>
      <c r="Y902" s="1336">
        <v>0</v>
      </c>
      <c r="Z902" s="1264"/>
      <c r="AA902" s="1264"/>
      <c r="AB902" s="1264"/>
      <c r="AC902" s="1264"/>
      <c r="AD902" s="1264"/>
      <c r="AE902" s="1264"/>
      <c r="AF902" s="1264"/>
      <c r="AG902" s="1264"/>
      <c r="AH902" s="1264"/>
      <c r="AI902" s="1264"/>
      <c r="AJ902" s="1264"/>
      <c r="AK902" s="1264"/>
      <c r="AL902" s="1264"/>
      <c r="AM902" s="1264"/>
      <c r="AN902" s="1264"/>
      <c r="AO902" s="1264"/>
      <c r="AP902" s="1264"/>
      <c r="AQ902" s="1337" t="s">
        <v>204</v>
      </c>
      <c r="AR902" s="1337">
        <v>2007</v>
      </c>
      <c r="AS902" s="1264"/>
      <c r="AT902" s="1264"/>
      <c r="AU902" s="1264"/>
      <c r="AV902" s="1338">
        <v>10695127.132893777</v>
      </c>
      <c r="AW902" s="1291" t="s">
        <v>123</v>
      </c>
      <c r="AX902" s="1291"/>
      <c r="AY902" s="1291" t="s">
        <v>1626</v>
      </c>
      <c r="AZ902" s="1291" t="s">
        <v>1193</v>
      </c>
      <c r="BA902" s="1392"/>
      <c r="BB902" s="1375"/>
      <c r="BC902" s="1291"/>
      <c r="BD902" s="1291"/>
      <c r="BE902" s="1287"/>
      <c r="BF902" s="1287"/>
      <c r="BG902" s="1287"/>
      <c r="BH902" s="1287"/>
      <c r="BI902" s="1287"/>
      <c r="BJ902" s="1287"/>
      <c r="BK902" s="1287"/>
      <c r="BL902" s="1287"/>
      <c r="BM902" s="1287"/>
      <c r="BN902" s="1287"/>
      <c r="BO902" s="1287"/>
      <c r="BP902" s="1287"/>
      <c r="BQ902" s="1287"/>
      <c r="BR902" s="1287"/>
      <c r="BS902" s="1287"/>
      <c r="BT902" s="1287"/>
      <c r="BU902" s="1287"/>
      <c r="BV902" s="1287"/>
      <c r="BW902" s="1287"/>
      <c r="BX902" s="1287"/>
      <c r="BY902" s="1287"/>
    </row>
    <row r="903" spans="1:77" s="1288" customFormat="1" ht="45" hidden="1">
      <c r="A903" s="1380"/>
      <c r="B903" s="1283"/>
      <c r="C903" s="1335" t="s">
        <v>588</v>
      </c>
      <c r="D903" s="1264"/>
      <c r="E903" s="1264"/>
      <c r="F903" s="1264"/>
      <c r="G903" s="1264"/>
      <c r="H903" s="1291" t="s">
        <v>1193</v>
      </c>
      <c r="I903" s="1264"/>
      <c r="J903" s="1264"/>
      <c r="K903" s="1264"/>
      <c r="L903" s="1337"/>
      <c r="M903" s="1397" t="s">
        <v>713</v>
      </c>
      <c r="N903" s="1264"/>
      <c r="O903" s="1264"/>
      <c r="P903" s="1264"/>
      <c r="Q903" s="1264"/>
      <c r="R903" s="1336" t="s">
        <v>1757</v>
      </c>
      <c r="S903" s="1336">
        <v>0</v>
      </c>
      <c r="T903" s="1291" t="s">
        <v>1581</v>
      </c>
      <c r="U903" s="1336" t="s">
        <v>1654</v>
      </c>
      <c r="V903" s="1342"/>
      <c r="W903" s="1336">
        <v>0</v>
      </c>
      <c r="X903" s="1336">
        <v>0</v>
      </c>
      <c r="Y903" s="1336">
        <v>0</v>
      </c>
      <c r="Z903" s="1264"/>
      <c r="AA903" s="1264"/>
      <c r="AB903" s="1264"/>
      <c r="AC903" s="1264"/>
      <c r="AD903" s="1264"/>
      <c r="AE903" s="1264"/>
      <c r="AF903" s="1264"/>
      <c r="AG903" s="1264"/>
      <c r="AH903" s="1264"/>
      <c r="AI903" s="1264"/>
      <c r="AJ903" s="1264"/>
      <c r="AK903" s="1264"/>
      <c r="AL903" s="1264"/>
      <c r="AM903" s="1264"/>
      <c r="AN903" s="1264"/>
      <c r="AO903" s="1264"/>
      <c r="AP903" s="1264"/>
      <c r="AQ903" s="1337" t="s">
        <v>204</v>
      </c>
      <c r="AR903" s="1337">
        <v>2007</v>
      </c>
      <c r="AS903" s="1264"/>
      <c r="AT903" s="1264"/>
      <c r="AU903" s="1264"/>
      <c r="AV903" s="1338">
        <v>24046092.753057256</v>
      </c>
      <c r="AW903" s="1291" t="s">
        <v>123</v>
      </c>
      <c r="AX903" s="1291"/>
      <c r="AY903" s="1291" t="s">
        <v>1626</v>
      </c>
      <c r="AZ903" s="1291" t="s">
        <v>1193</v>
      </c>
      <c r="BA903" s="1392"/>
      <c r="BB903" s="1375"/>
      <c r="BC903" s="1291"/>
      <c r="BD903" s="1291"/>
      <c r="BE903" s="1287"/>
      <c r="BF903" s="1287"/>
      <c r="BG903" s="1287"/>
      <c r="BH903" s="1287"/>
      <c r="BI903" s="1287"/>
      <c r="BJ903" s="1287"/>
      <c r="BK903" s="1287"/>
      <c r="BL903" s="1287"/>
      <c r="BM903" s="1287"/>
      <c r="BN903" s="1287"/>
      <c r="BO903" s="1287"/>
      <c r="BP903" s="1287"/>
      <c r="BQ903" s="1287"/>
      <c r="BR903" s="1287"/>
      <c r="BS903" s="1287"/>
      <c r="BT903" s="1287"/>
      <c r="BU903" s="1287"/>
      <c r="BV903" s="1287"/>
      <c r="BW903" s="1287"/>
      <c r="BX903" s="1287"/>
      <c r="BY903" s="1287"/>
    </row>
    <row r="904" spans="1:77" s="1288" customFormat="1" ht="45" hidden="1">
      <c r="A904" s="1380"/>
      <c r="B904" s="1283"/>
      <c r="C904" s="1335" t="s">
        <v>589</v>
      </c>
      <c r="D904" s="1264"/>
      <c r="E904" s="1264"/>
      <c r="F904" s="1264"/>
      <c r="G904" s="1264"/>
      <c r="H904" s="1291" t="s">
        <v>1193</v>
      </c>
      <c r="I904" s="1264"/>
      <c r="J904" s="1264"/>
      <c r="K904" s="1264"/>
      <c r="L904" s="1337"/>
      <c r="M904" s="1397" t="s">
        <v>713</v>
      </c>
      <c r="N904" s="1264"/>
      <c r="O904" s="1264"/>
      <c r="P904" s="1264"/>
      <c r="Q904" s="1264"/>
      <c r="R904" s="1336" t="s">
        <v>1758</v>
      </c>
      <c r="S904" s="1336">
        <v>0</v>
      </c>
      <c r="T904" s="1291" t="s">
        <v>1581</v>
      </c>
      <c r="U904" s="1336" t="s">
        <v>1654</v>
      </c>
      <c r="V904" s="1342"/>
      <c r="W904" s="1336">
        <v>0</v>
      </c>
      <c r="X904" s="1336">
        <v>0</v>
      </c>
      <c r="Y904" s="1336">
        <v>0</v>
      </c>
      <c r="Z904" s="1264"/>
      <c r="AA904" s="1264"/>
      <c r="AB904" s="1264"/>
      <c r="AC904" s="1264"/>
      <c r="AD904" s="1264"/>
      <c r="AE904" s="1264"/>
      <c r="AF904" s="1264"/>
      <c r="AG904" s="1264"/>
      <c r="AH904" s="1264"/>
      <c r="AI904" s="1264"/>
      <c r="AJ904" s="1264"/>
      <c r="AK904" s="1264"/>
      <c r="AL904" s="1264"/>
      <c r="AM904" s="1264"/>
      <c r="AN904" s="1264"/>
      <c r="AO904" s="1264"/>
      <c r="AP904" s="1264"/>
      <c r="AQ904" s="1337" t="s">
        <v>204</v>
      </c>
      <c r="AR904" s="1337">
        <v>2007</v>
      </c>
      <c r="AS904" s="1264"/>
      <c r="AT904" s="1264"/>
      <c r="AU904" s="1264"/>
      <c r="AV904" s="1338">
        <v>128796137.28979778</v>
      </c>
      <c r="AW904" s="1291" t="s">
        <v>123</v>
      </c>
      <c r="AX904" s="1291"/>
      <c r="AY904" s="1291" t="s">
        <v>1626</v>
      </c>
      <c r="AZ904" s="1291" t="s">
        <v>1193</v>
      </c>
      <c r="BA904" s="1392"/>
      <c r="BB904" s="1375"/>
      <c r="BC904" s="1291"/>
      <c r="BD904" s="1291"/>
      <c r="BE904" s="1287"/>
      <c r="BF904" s="1287"/>
      <c r="BG904" s="1287"/>
      <c r="BH904" s="1287"/>
      <c r="BI904" s="1287"/>
      <c r="BJ904" s="1287"/>
      <c r="BK904" s="1287"/>
      <c r="BL904" s="1287"/>
      <c r="BM904" s="1287"/>
      <c r="BN904" s="1287"/>
      <c r="BO904" s="1287"/>
      <c r="BP904" s="1287"/>
      <c r="BQ904" s="1287"/>
      <c r="BR904" s="1287"/>
      <c r="BS904" s="1287"/>
      <c r="BT904" s="1287"/>
      <c r="BU904" s="1287"/>
      <c r="BV904" s="1287"/>
      <c r="BW904" s="1287"/>
      <c r="BX904" s="1287"/>
      <c r="BY904" s="1287"/>
    </row>
    <row r="905" spans="1:77" s="1288" customFormat="1" ht="45" hidden="1">
      <c r="A905" s="1380"/>
      <c r="B905" s="1283"/>
      <c r="C905" s="1335" t="s">
        <v>590</v>
      </c>
      <c r="D905" s="1264"/>
      <c r="E905" s="1264"/>
      <c r="F905" s="1264"/>
      <c r="G905" s="1264"/>
      <c r="H905" s="1291" t="s">
        <v>1193</v>
      </c>
      <c r="I905" s="1264"/>
      <c r="J905" s="1264"/>
      <c r="K905" s="1264"/>
      <c r="L905" s="1337"/>
      <c r="M905" s="1397" t="s">
        <v>712</v>
      </c>
      <c r="N905" s="1264"/>
      <c r="O905" s="1264"/>
      <c r="P905" s="1264"/>
      <c r="Q905" s="1264"/>
      <c r="R905" s="1336" t="s">
        <v>1759</v>
      </c>
      <c r="S905" s="1336">
        <v>0</v>
      </c>
      <c r="T905" s="1291" t="s">
        <v>1581</v>
      </c>
      <c r="U905" s="1336" t="s">
        <v>1654</v>
      </c>
      <c r="V905" s="1342"/>
      <c r="W905" s="1336">
        <v>0</v>
      </c>
      <c r="X905" s="1336">
        <v>0</v>
      </c>
      <c r="Y905" s="1336">
        <v>0</v>
      </c>
      <c r="Z905" s="1264"/>
      <c r="AA905" s="1264"/>
      <c r="AB905" s="1264"/>
      <c r="AC905" s="1264"/>
      <c r="AD905" s="1264"/>
      <c r="AE905" s="1264"/>
      <c r="AF905" s="1264"/>
      <c r="AG905" s="1264"/>
      <c r="AH905" s="1264"/>
      <c r="AI905" s="1264"/>
      <c r="AJ905" s="1264"/>
      <c r="AK905" s="1264"/>
      <c r="AL905" s="1264"/>
      <c r="AM905" s="1264"/>
      <c r="AN905" s="1264"/>
      <c r="AO905" s="1264"/>
      <c r="AP905" s="1264"/>
      <c r="AQ905" s="1337" t="s">
        <v>204</v>
      </c>
      <c r="AR905" s="1337">
        <v>2007</v>
      </c>
      <c r="AS905" s="1264"/>
      <c r="AT905" s="1264"/>
      <c r="AU905" s="1264"/>
      <c r="AV905" s="1338">
        <v>29333839.078344192</v>
      </c>
      <c r="AW905" s="1291" t="s">
        <v>123</v>
      </c>
      <c r="AX905" s="1291"/>
      <c r="AY905" s="1291" t="s">
        <v>1626</v>
      </c>
      <c r="AZ905" s="1291" t="s">
        <v>1193</v>
      </c>
      <c r="BA905" s="1392"/>
      <c r="BB905" s="1375"/>
      <c r="BC905" s="1291"/>
      <c r="BD905" s="1291"/>
      <c r="BE905" s="1287"/>
      <c r="BF905" s="1287"/>
      <c r="BG905" s="1287"/>
      <c r="BH905" s="1287"/>
      <c r="BI905" s="1287"/>
      <c r="BJ905" s="1287"/>
      <c r="BK905" s="1287"/>
      <c r="BL905" s="1287"/>
      <c r="BM905" s="1287"/>
      <c r="BN905" s="1287"/>
      <c r="BO905" s="1287"/>
      <c r="BP905" s="1287"/>
      <c r="BQ905" s="1287"/>
      <c r="BR905" s="1287"/>
      <c r="BS905" s="1287"/>
      <c r="BT905" s="1287"/>
      <c r="BU905" s="1287"/>
      <c r="BV905" s="1287"/>
      <c r="BW905" s="1287"/>
      <c r="BX905" s="1287"/>
      <c r="BY905" s="1287"/>
    </row>
    <row r="906" spans="1:77" s="1288" customFormat="1" ht="45" hidden="1">
      <c r="A906" s="1380"/>
      <c r="B906" s="1283"/>
      <c r="C906" s="1335" t="s">
        <v>591</v>
      </c>
      <c r="D906" s="1264"/>
      <c r="E906" s="1264"/>
      <c r="F906" s="1264"/>
      <c r="G906" s="1264"/>
      <c r="H906" s="1291" t="s">
        <v>1193</v>
      </c>
      <c r="I906" s="1264"/>
      <c r="J906" s="1264"/>
      <c r="K906" s="1264"/>
      <c r="L906" s="1337"/>
      <c r="M906" s="1397" t="s">
        <v>716</v>
      </c>
      <c r="N906" s="1264"/>
      <c r="O906" s="1264"/>
      <c r="P906" s="1264"/>
      <c r="Q906" s="1264"/>
      <c r="R906" s="1336" t="s">
        <v>1760</v>
      </c>
      <c r="S906" s="1336">
        <v>0</v>
      </c>
      <c r="T906" s="1291" t="s">
        <v>1581</v>
      </c>
      <c r="U906" s="1336" t="s">
        <v>1654</v>
      </c>
      <c r="V906" s="1342"/>
      <c r="W906" s="1336">
        <v>0</v>
      </c>
      <c r="X906" s="1336">
        <v>0</v>
      </c>
      <c r="Y906" s="1336">
        <v>0</v>
      </c>
      <c r="Z906" s="1264"/>
      <c r="AA906" s="1264"/>
      <c r="AB906" s="1264"/>
      <c r="AC906" s="1264"/>
      <c r="AD906" s="1264"/>
      <c r="AE906" s="1264"/>
      <c r="AF906" s="1264"/>
      <c r="AG906" s="1264"/>
      <c r="AH906" s="1264"/>
      <c r="AI906" s="1264"/>
      <c r="AJ906" s="1264"/>
      <c r="AK906" s="1264"/>
      <c r="AL906" s="1264"/>
      <c r="AM906" s="1264"/>
      <c r="AN906" s="1264"/>
      <c r="AO906" s="1264"/>
      <c r="AP906" s="1264"/>
      <c r="AQ906" s="1337" t="s">
        <v>204</v>
      </c>
      <c r="AR906" s="1337">
        <v>2007</v>
      </c>
      <c r="AS906" s="1264"/>
      <c r="AT906" s="1264"/>
      <c r="AU906" s="1264"/>
      <c r="AV906" s="1338">
        <v>66611268.488051645</v>
      </c>
      <c r="AW906" s="1291" t="s">
        <v>123</v>
      </c>
      <c r="AX906" s="1291"/>
      <c r="AY906" s="1291" t="s">
        <v>1626</v>
      </c>
      <c r="AZ906" s="1291" t="s">
        <v>1193</v>
      </c>
      <c r="BA906" s="1392"/>
      <c r="BB906" s="1375"/>
      <c r="BC906" s="1291"/>
      <c r="BD906" s="1291"/>
      <c r="BE906" s="1287"/>
      <c r="BF906" s="1287"/>
      <c r="BG906" s="1287"/>
      <c r="BH906" s="1287"/>
      <c r="BI906" s="1287"/>
      <c r="BJ906" s="1287"/>
      <c r="BK906" s="1287"/>
      <c r="BL906" s="1287"/>
      <c r="BM906" s="1287"/>
      <c r="BN906" s="1287"/>
      <c r="BO906" s="1287"/>
      <c r="BP906" s="1287"/>
      <c r="BQ906" s="1287"/>
      <c r="BR906" s="1287"/>
      <c r="BS906" s="1287"/>
      <c r="BT906" s="1287"/>
      <c r="BU906" s="1287"/>
      <c r="BV906" s="1287"/>
      <c r="BW906" s="1287"/>
      <c r="BX906" s="1287"/>
      <c r="BY906" s="1287"/>
    </row>
    <row r="907" spans="1:77" s="1288" customFormat="1" ht="45" hidden="1">
      <c r="A907" s="1380"/>
      <c r="B907" s="1283"/>
      <c r="C907" s="1335" t="s">
        <v>592</v>
      </c>
      <c r="D907" s="1264"/>
      <c r="E907" s="1264"/>
      <c r="F907" s="1264"/>
      <c r="G907" s="1264"/>
      <c r="H907" s="1291" t="s">
        <v>1193</v>
      </c>
      <c r="I907" s="1264"/>
      <c r="J907" s="1264"/>
      <c r="K907" s="1264"/>
      <c r="L907" s="1337"/>
      <c r="M907" s="1397" t="s">
        <v>713</v>
      </c>
      <c r="N907" s="1264"/>
      <c r="O907" s="1264"/>
      <c r="P907" s="1264"/>
      <c r="Q907" s="1264"/>
      <c r="R907" s="1336" t="s">
        <v>1761</v>
      </c>
      <c r="S907" s="1336">
        <v>0</v>
      </c>
      <c r="T907" s="1291" t="s">
        <v>1581</v>
      </c>
      <c r="U907" s="1336" t="s">
        <v>1654</v>
      </c>
      <c r="V907" s="1342"/>
      <c r="W907" s="1336">
        <v>0</v>
      </c>
      <c r="X907" s="1336">
        <v>0</v>
      </c>
      <c r="Y907" s="1336">
        <v>0</v>
      </c>
      <c r="Z907" s="1264"/>
      <c r="AA907" s="1264"/>
      <c r="AB907" s="1264"/>
      <c r="AC907" s="1264"/>
      <c r="AD907" s="1264"/>
      <c r="AE907" s="1264"/>
      <c r="AF907" s="1264"/>
      <c r="AG907" s="1264"/>
      <c r="AH907" s="1264"/>
      <c r="AI907" s="1264"/>
      <c r="AJ907" s="1264"/>
      <c r="AK907" s="1264"/>
      <c r="AL907" s="1264"/>
      <c r="AM907" s="1264"/>
      <c r="AN907" s="1264"/>
      <c r="AO907" s="1264"/>
      <c r="AP907" s="1264"/>
      <c r="AQ907" s="1337" t="s">
        <v>204</v>
      </c>
      <c r="AR907" s="1337">
        <v>2007</v>
      </c>
      <c r="AS907" s="1264"/>
      <c r="AT907" s="1264"/>
      <c r="AU907" s="1264"/>
      <c r="AV907" s="1338">
        <v>48642494.41168648</v>
      </c>
      <c r="AW907" s="1291" t="s">
        <v>123</v>
      </c>
      <c r="AX907" s="1291"/>
      <c r="AY907" s="1291" t="s">
        <v>1626</v>
      </c>
      <c r="AZ907" s="1291" t="s">
        <v>1193</v>
      </c>
      <c r="BA907" s="1392"/>
      <c r="BB907" s="1375"/>
      <c r="BC907" s="1291"/>
      <c r="BD907" s="1291"/>
      <c r="BE907" s="1287"/>
      <c r="BF907" s="1287"/>
      <c r="BG907" s="1287"/>
      <c r="BH907" s="1287"/>
      <c r="BI907" s="1287"/>
      <c r="BJ907" s="1287"/>
      <c r="BK907" s="1287"/>
      <c r="BL907" s="1287"/>
      <c r="BM907" s="1287"/>
      <c r="BN907" s="1287"/>
      <c r="BO907" s="1287"/>
      <c r="BP907" s="1287"/>
      <c r="BQ907" s="1287"/>
      <c r="BR907" s="1287"/>
      <c r="BS907" s="1287"/>
      <c r="BT907" s="1287"/>
      <c r="BU907" s="1287"/>
      <c r="BV907" s="1287"/>
      <c r="BW907" s="1287"/>
      <c r="BX907" s="1287"/>
      <c r="BY907" s="1287"/>
    </row>
    <row r="908" spans="1:77" s="1288" customFormat="1" ht="45" hidden="1">
      <c r="A908" s="1380"/>
      <c r="B908" s="1283"/>
      <c r="C908" s="1335" t="s">
        <v>593</v>
      </c>
      <c r="D908" s="1264"/>
      <c r="E908" s="1264"/>
      <c r="F908" s="1264"/>
      <c r="G908" s="1264"/>
      <c r="H908" s="1291" t="s">
        <v>1193</v>
      </c>
      <c r="I908" s="1264"/>
      <c r="J908" s="1264"/>
      <c r="K908" s="1264"/>
      <c r="L908" s="1337"/>
      <c r="M908" s="1397" t="s">
        <v>713</v>
      </c>
      <c r="N908" s="1264"/>
      <c r="O908" s="1264"/>
      <c r="P908" s="1264"/>
      <c r="Q908" s="1264"/>
      <c r="R908" s="1336" t="s">
        <v>1762</v>
      </c>
      <c r="S908" s="1336">
        <v>0</v>
      </c>
      <c r="T908" s="1291" t="s">
        <v>1581</v>
      </c>
      <c r="U908" s="1336" t="s">
        <v>1654</v>
      </c>
      <c r="V908" s="1342"/>
      <c r="W908" s="1336">
        <v>0</v>
      </c>
      <c r="X908" s="1336">
        <v>0</v>
      </c>
      <c r="Y908" s="1336">
        <v>0</v>
      </c>
      <c r="Z908" s="1264"/>
      <c r="AA908" s="1264"/>
      <c r="AB908" s="1264"/>
      <c r="AC908" s="1264"/>
      <c r="AD908" s="1264"/>
      <c r="AE908" s="1264"/>
      <c r="AF908" s="1264"/>
      <c r="AG908" s="1264"/>
      <c r="AH908" s="1264"/>
      <c r="AI908" s="1264"/>
      <c r="AJ908" s="1264"/>
      <c r="AK908" s="1264"/>
      <c r="AL908" s="1264"/>
      <c r="AM908" s="1264"/>
      <c r="AN908" s="1264"/>
      <c r="AO908" s="1264"/>
      <c r="AP908" s="1264"/>
      <c r="AQ908" s="1337" t="s">
        <v>204</v>
      </c>
      <c r="AR908" s="1337">
        <v>2007</v>
      </c>
      <c r="AS908" s="1264"/>
      <c r="AT908" s="1264"/>
      <c r="AU908" s="1264"/>
      <c r="AV908" s="1338">
        <v>39430807.044774279</v>
      </c>
      <c r="AW908" s="1291" t="s">
        <v>123</v>
      </c>
      <c r="AX908" s="1291"/>
      <c r="AY908" s="1291" t="s">
        <v>1626</v>
      </c>
      <c r="AZ908" s="1291" t="s">
        <v>1193</v>
      </c>
      <c r="BA908" s="1392"/>
      <c r="BB908" s="1375"/>
      <c r="BC908" s="1291"/>
      <c r="BD908" s="1291"/>
      <c r="BE908" s="1287"/>
      <c r="BF908" s="1287"/>
      <c r="BG908" s="1287"/>
      <c r="BH908" s="1287"/>
      <c r="BI908" s="1287"/>
      <c r="BJ908" s="1287"/>
      <c r="BK908" s="1287"/>
      <c r="BL908" s="1287"/>
      <c r="BM908" s="1287"/>
      <c r="BN908" s="1287"/>
      <c r="BO908" s="1287"/>
      <c r="BP908" s="1287"/>
      <c r="BQ908" s="1287"/>
      <c r="BR908" s="1287"/>
      <c r="BS908" s="1287"/>
      <c r="BT908" s="1287"/>
      <c r="BU908" s="1287"/>
      <c r="BV908" s="1287"/>
      <c r="BW908" s="1287"/>
      <c r="BX908" s="1287"/>
      <c r="BY908" s="1287"/>
    </row>
    <row r="909" spans="1:77" s="1288" customFormat="1" ht="45" hidden="1">
      <c r="A909" s="1380"/>
      <c r="B909" s="1283"/>
      <c r="C909" s="1335" t="s">
        <v>594</v>
      </c>
      <c r="D909" s="1264"/>
      <c r="E909" s="1264"/>
      <c r="F909" s="1264"/>
      <c r="G909" s="1264"/>
      <c r="H909" s="1291" t="s">
        <v>1193</v>
      </c>
      <c r="I909" s="1264"/>
      <c r="J909" s="1264"/>
      <c r="K909" s="1264"/>
      <c r="L909" s="1337"/>
      <c r="M909" s="1397" t="s">
        <v>713</v>
      </c>
      <c r="N909" s="1264"/>
      <c r="O909" s="1264"/>
      <c r="P909" s="1264"/>
      <c r="Q909" s="1264"/>
      <c r="R909" s="1336" t="s">
        <v>1694</v>
      </c>
      <c r="S909" s="1336">
        <v>0</v>
      </c>
      <c r="T909" s="1291" t="s">
        <v>1581</v>
      </c>
      <c r="U909" s="1336" t="s">
        <v>1654</v>
      </c>
      <c r="V909" s="1342"/>
      <c r="W909" s="1336">
        <v>0</v>
      </c>
      <c r="X909" s="1336">
        <v>0</v>
      </c>
      <c r="Y909" s="1336">
        <v>0</v>
      </c>
      <c r="Z909" s="1264"/>
      <c r="AA909" s="1264"/>
      <c r="AB909" s="1264"/>
      <c r="AC909" s="1264"/>
      <c r="AD909" s="1264"/>
      <c r="AE909" s="1264"/>
      <c r="AF909" s="1264"/>
      <c r="AG909" s="1264"/>
      <c r="AH909" s="1264"/>
      <c r="AI909" s="1264"/>
      <c r="AJ909" s="1264"/>
      <c r="AK909" s="1264"/>
      <c r="AL909" s="1264"/>
      <c r="AM909" s="1264"/>
      <c r="AN909" s="1264"/>
      <c r="AO909" s="1264"/>
      <c r="AP909" s="1264"/>
      <c r="AQ909" s="1337" t="s">
        <v>204</v>
      </c>
      <c r="AR909" s="1337">
        <v>2007</v>
      </c>
      <c r="AS909" s="1264"/>
      <c r="AT909" s="1264"/>
      <c r="AU909" s="1264"/>
      <c r="AV909" s="1338">
        <v>4546027.5460574646</v>
      </c>
      <c r="AW909" s="1291" t="s">
        <v>123</v>
      </c>
      <c r="AX909" s="1291"/>
      <c r="AY909" s="1291" t="s">
        <v>1626</v>
      </c>
      <c r="AZ909" s="1291" t="s">
        <v>1193</v>
      </c>
      <c r="BA909" s="1392"/>
      <c r="BB909" s="1375"/>
      <c r="BC909" s="1291"/>
      <c r="BD909" s="1291"/>
      <c r="BE909" s="1287"/>
      <c r="BF909" s="1287"/>
      <c r="BG909" s="1287"/>
      <c r="BH909" s="1287"/>
      <c r="BI909" s="1287"/>
      <c r="BJ909" s="1287"/>
      <c r="BK909" s="1287"/>
      <c r="BL909" s="1287"/>
      <c r="BM909" s="1287"/>
      <c r="BN909" s="1287"/>
      <c r="BO909" s="1287"/>
      <c r="BP909" s="1287"/>
      <c r="BQ909" s="1287"/>
      <c r="BR909" s="1287"/>
      <c r="BS909" s="1287"/>
      <c r="BT909" s="1287"/>
      <c r="BU909" s="1287"/>
      <c r="BV909" s="1287"/>
      <c r="BW909" s="1287"/>
      <c r="BX909" s="1287"/>
      <c r="BY909" s="1287"/>
    </row>
    <row r="910" spans="1:77" s="1288" customFormat="1" hidden="1">
      <c r="A910" s="1380"/>
      <c r="B910" s="1283"/>
      <c r="C910" s="1335" t="s">
        <v>595</v>
      </c>
      <c r="D910" s="1264"/>
      <c r="E910" s="1264"/>
      <c r="F910" s="1264"/>
      <c r="G910" s="1264"/>
      <c r="H910" s="1291" t="s">
        <v>1193</v>
      </c>
      <c r="I910" s="1264"/>
      <c r="J910" s="1264"/>
      <c r="K910" s="1264"/>
      <c r="L910" s="1337"/>
      <c r="M910" s="1397" t="s">
        <v>1763</v>
      </c>
      <c r="N910" s="1264"/>
      <c r="O910" s="1264"/>
      <c r="P910" s="1264"/>
      <c r="Q910" s="1264"/>
      <c r="R910" s="1336" t="s">
        <v>1764</v>
      </c>
      <c r="S910" s="1336">
        <v>0</v>
      </c>
      <c r="T910" s="1291"/>
      <c r="U910" s="1336" t="s">
        <v>1765</v>
      </c>
      <c r="V910" s="1342"/>
      <c r="W910" s="1336">
        <v>0</v>
      </c>
      <c r="X910" s="1336">
        <v>0</v>
      </c>
      <c r="Y910" s="1336">
        <v>0</v>
      </c>
      <c r="Z910" s="1264"/>
      <c r="AA910" s="1264"/>
      <c r="AB910" s="1264"/>
      <c r="AC910" s="1264"/>
      <c r="AD910" s="1264"/>
      <c r="AE910" s="1264"/>
      <c r="AF910" s="1264"/>
      <c r="AG910" s="1264"/>
      <c r="AH910" s="1264"/>
      <c r="AI910" s="1264"/>
      <c r="AJ910" s="1264"/>
      <c r="AK910" s="1264"/>
      <c r="AL910" s="1264"/>
      <c r="AM910" s="1264"/>
      <c r="AN910" s="1264"/>
      <c r="AO910" s="1264"/>
      <c r="AP910" s="1264"/>
      <c r="AQ910" s="1337" t="s">
        <v>204</v>
      </c>
      <c r="AR910" s="1337">
        <v>2007</v>
      </c>
      <c r="AS910" s="1264"/>
      <c r="AT910" s="1264"/>
      <c r="AU910" s="1264"/>
      <c r="AV910" s="1338">
        <v>1371883442.366055</v>
      </c>
      <c r="AW910" s="1291" t="s">
        <v>123</v>
      </c>
      <c r="AX910" s="1291"/>
      <c r="AY910" s="1291" t="s">
        <v>1803</v>
      </c>
      <c r="AZ910" s="1291" t="s">
        <v>1193</v>
      </c>
      <c r="BA910" s="1392"/>
      <c r="BB910" s="1375"/>
      <c r="BC910" s="1291"/>
      <c r="BD910" s="1291"/>
      <c r="BE910" s="1287"/>
      <c r="BF910" s="1287"/>
      <c r="BG910" s="1287"/>
      <c r="BH910" s="1287"/>
      <c r="BI910" s="1287"/>
      <c r="BJ910" s="1287"/>
      <c r="BK910" s="1287"/>
      <c r="BL910" s="1287"/>
      <c r="BM910" s="1287"/>
      <c r="BN910" s="1287"/>
      <c r="BO910" s="1287"/>
      <c r="BP910" s="1287"/>
      <c r="BQ910" s="1287"/>
      <c r="BR910" s="1287"/>
      <c r="BS910" s="1287"/>
      <c r="BT910" s="1287"/>
      <c r="BU910" s="1287"/>
      <c r="BV910" s="1287"/>
      <c r="BW910" s="1287"/>
      <c r="BX910" s="1287"/>
      <c r="BY910" s="1287"/>
    </row>
    <row r="911" spans="1:77" s="1288" customFormat="1" ht="45" hidden="1">
      <c r="A911" s="1380"/>
      <c r="B911" s="1283"/>
      <c r="C911" s="1335" t="s">
        <v>596</v>
      </c>
      <c r="D911" s="1264"/>
      <c r="E911" s="1264"/>
      <c r="F911" s="1264"/>
      <c r="G911" s="1264"/>
      <c r="H911" s="1291" t="s">
        <v>1193</v>
      </c>
      <c r="I911" s="1264"/>
      <c r="J911" s="1264"/>
      <c r="K911" s="1264"/>
      <c r="L911" s="1337"/>
      <c r="M911" s="1397" t="s">
        <v>713</v>
      </c>
      <c r="N911" s="1264"/>
      <c r="O911" s="1264"/>
      <c r="P911" s="1264"/>
      <c r="Q911" s="1264"/>
      <c r="R911" s="1336" t="s">
        <v>1766</v>
      </c>
      <c r="S911" s="1336">
        <v>0</v>
      </c>
      <c r="T911" s="1291"/>
      <c r="U911" s="1336" t="s">
        <v>1654</v>
      </c>
      <c r="V911" s="1342"/>
      <c r="W911" s="1336">
        <v>0</v>
      </c>
      <c r="X911" s="1336">
        <v>0</v>
      </c>
      <c r="Y911" s="1336">
        <v>0</v>
      </c>
      <c r="Z911" s="1264"/>
      <c r="AA911" s="1264"/>
      <c r="AB911" s="1264"/>
      <c r="AC911" s="1264"/>
      <c r="AD911" s="1264"/>
      <c r="AE911" s="1264"/>
      <c r="AF911" s="1264"/>
      <c r="AG911" s="1264"/>
      <c r="AH911" s="1264"/>
      <c r="AI911" s="1264"/>
      <c r="AJ911" s="1264"/>
      <c r="AK911" s="1264"/>
      <c r="AL911" s="1264"/>
      <c r="AM911" s="1264"/>
      <c r="AN911" s="1264"/>
      <c r="AO911" s="1264"/>
      <c r="AP911" s="1264"/>
      <c r="AQ911" s="1337" t="s">
        <v>204</v>
      </c>
      <c r="AR911" s="1337">
        <v>2007</v>
      </c>
      <c r="AS911" s="1264"/>
      <c r="AT911" s="1264"/>
      <c r="AU911" s="1264"/>
      <c r="AV911" s="1338">
        <v>326939434.05241859</v>
      </c>
      <c r="AW911" s="1291" t="s">
        <v>123</v>
      </c>
      <c r="AX911" s="1291"/>
      <c r="AY911" s="1291" t="s">
        <v>1803</v>
      </c>
      <c r="AZ911" s="1291" t="s">
        <v>1193</v>
      </c>
      <c r="BA911" s="1392"/>
      <c r="BB911" s="1375"/>
      <c r="BC911" s="1291"/>
      <c r="BD911" s="1291"/>
      <c r="BE911" s="1287"/>
      <c r="BF911" s="1287"/>
      <c r="BG911" s="1287"/>
      <c r="BH911" s="1287"/>
      <c r="BI911" s="1287"/>
      <c r="BJ911" s="1287"/>
      <c r="BK911" s="1287"/>
      <c r="BL911" s="1287"/>
      <c r="BM911" s="1287"/>
      <c r="BN911" s="1287"/>
      <c r="BO911" s="1287"/>
      <c r="BP911" s="1287"/>
      <c r="BQ911" s="1287"/>
      <c r="BR911" s="1287"/>
      <c r="BS911" s="1287"/>
      <c r="BT911" s="1287"/>
      <c r="BU911" s="1287"/>
      <c r="BV911" s="1287"/>
      <c r="BW911" s="1287"/>
      <c r="BX911" s="1287"/>
      <c r="BY911" s="1287"/>
    </row>
    <row r="912" spans="1:77" s="1288" customFormat="1" ht="45" hidden="1">
      <c r="A912" s="1380"/>
      <c r="B912" s="1283"/>
      <c r="C912" s="1335" t="s">
        <v>597</v>
      </c>
      <c r="D912" s="1264"/>
      <c r="E912" s="1264"/>
      <c r="F912" s="1264"/>
      <c r="G912" s="1264"/>
      <c r="H912" s="1291" t="s">
        <v>1193</v>
      </c>
      <c r="I912" s="1264"/>
      <c r="J912" s="1264"/>
      <c r="K912" s="1264"/>
      <c r="L912" s="1337"/>
      <c r="M912" s="1397" t="s">
        <v>725</v>
      </c>
      <c r="N912" s="1264"/>
      <c r="O912" s="1264"/>
      <c r="P912" s="1264"/>
      <c r="Q912" s="1264"/>
      <c r="R912" s="1336" t="s">
        <v>841</v>
      </c>
      <c r="S912" s="1336">
        <v>0</v>
      </c>
      <c r="T912" s="1291"/>
      <c r="U912" s="1336" t="s">
        <v>1654</v>
      </c>
      <c r="V912" s="1342"/>
      <c r="W912" s="1336">
        <v>0</v>
      </c>
      <c r="X912" s="1336">
        <v>0</v>
      </c>
      <c r="Y912" s="1336">
        <v>0</v>
      </c>
      <c r="Z912" s="1264"/>
      <c r="AA912" s="1264"/>
      <c r="AB912" s="1264"/>
      <c r="AC912" s="1264"/>
      <c r="AD912" s="1264"/>
      <c r="AE912" s="1264"/>
      <c r="AF912" s="1264"/>
      <c r="AG912" s="1264"/>
      <c r="AH912" s="1264"/>
      <c r="AI912" s="1264"/>
      <c r="AJ912" s="1264"/>
      <c r="AK912" s="1264"/>
      <c r="AL912" s="1264"/>
      <c r="AM912" s="1264"/>
      <c r="AN912" s="1264"/>
      <c r="AO912" s="1264"/>
      <c r="AP912" s="1264"/>
      <c r="AQ912" s="1337" t="s">
        <v>204</v>
      </c>
      <c r="AR912" s="1337">
        <v>2007</v>
      </c>
      <c r="AS912" s="1264"/>
      <c r="AT912" s="1264"/>
      <c r="AU912" s="1264"/>
      <c r="AV912" s="1338">
        <v>37224891.474475265</v>
      </c>
      <c r="AW912" s="1291" t="s">
        <v>123</v>
      </c>
      <c r="AX912" s="1291"/>
      <c r="AY912" s="1291" t="s">
        <v>1803</v>
      </c>
      <c r="AZ912" s="1291" t="s">
        <v>1193</v>
      </c>
      <c r="BA912" s="1392"/>
      <c r="BB912" s="1375"/>
      <c r="BC912" s="1291"/>
      <c r="BD912" s="1291"/>
      <c r="BE912" s="1287"/>
      <c r="BF912" s="1287"/>
      <c r="BG912" s="1287"/>
      <c r="BH912" s="1287"/>
      <c r="BI912" s="1287"/>
      <c r="BJ912" s="1287"/>
      <c r="BK912" s="1287"/>
      <c r="BL912" s="1287"/>
      <c r="BM912" s="1287"/>
      <c r="BN912" s="1287"/>
      <c r="BO912" s="1287"/>
      <c r="BP912" s="1287"/>
      <c r="BQ912" s="1287"/>
      <c r="BR912" s="1287"/>
      <c r="BS912" s="1287"/>
      <c r="BT912" s="1287"/>
      <c r="BU912" s="1287"/>
      <c r="BV912" s="1287"/>
      <c r="BW912" s="1287"/>
      <c r="BX912" s="1287"/>
      <c r="BY912" s="1287"/>
    </row>
    <row r="913" spans="1:77" s="1288" customFormat="1" hidden="1">
      <c r="A913" s="1380"/>
      <c r="B913" s="1283"/>
      <c r="C913" s="1335" t="s">
        <v>898</v>
      </c>
      <c r="D913" s="1264"/>
      <c r="E913" s="1264"/>
      <c r="F913" s="1264"/>
      <c r="G913" s="1264"/>
      <c r="H913" s="1291" t="s">
        <v>1193</v>
      </c>
      <c r="I913" s="1264"/>
      <c r="J913" s="1264"/>
      <c r="K913" s="1264"/>
      <c r="L913" s="1337"/>
      <c r="M913" s="1397" t="s">
        <v>713</v>
      </c>
      <c r="N913" s="1264"/>
      <c r="O913" s="1264"/>
      <c r="P913" s="1264"/>
      <c r="Q913" s="1264"/>
      <c r="R913" s="1336" t="s">
        <v>1767</v>
      </c>
      <c r="S913" s="1336">
        <v>0</v>
      </c>
      <c r="T913" s="1291" t="s">
        <v>225</v>
      </c>
      <c r="U913" s="1336" t="s">
        <v>1765</v>
      </c>
      <c r="V913" s="1291"/>
      <c r="W913" s="1336">
        <v>0</v>
      </c>
      <c r="X913" s="1336">
        <v>0</v>
      </c>
      <c r="Y913" s="1336">
        <v>0</v>
      </c>
      <c r="Z913" s="1264"/>
      <c r="AA913" s="1264"/>
      <c r="AB913" s="1264"/>
      <c r="AC913" s="1264"/>
      <c r="AD913" s="1264"/>
      <c r="AE913" s="1264"/>
      <c r="AF913" s="1264"/>
      <c r="AG913" s="1264"/>
      <c r="AH913" s="1264"/>
      <c r="AI913" s="1264"/>
      <c r="AJ913" s="1264"/>
      <c r="AK913" s="1264"/>
      <c r="AL913" s="1264"/>
      <c r="AM913" s="1264"/>
      <c r="AN913" s="1264"/>
      <c r="AO913" s="1264"/>
      <c r="AP913" s="1264"/>
      <c r="AQ913" s="1337" t="s">
        <v>204</v>
      </c>
      <c r="AR913" s="1337">
        <v>2007</v>
      </c>
      <c r="AS913" s="1264"/>
      <c r="AT913" s="1264"/>
      <c r="AU913" s="1264"/>
      <c r="AV913" s="1338">
        <v>206075456.54171908</v>
      </c>
      <c r="AW913" s="1291" t="s">
        <v>123</v>
      </c>
      <c r="AX913" s="1291"/>
      <c r="AY913" s="1291" t="s">
        <v>1813</v>
      </c>
      <c r="AZ913" s="1291" t="s">
        <v>1193</v>
      </c>
      <c r="BA913" s="1392"/>
      <c r="BB913" s="1375"/>
      <c r="BC913" s="1291"/>
      <c r="BD913" s="1291"/>
      <c r="BE913" s="1287"/>
      <c r="BF913" s="1287"/>
      <c r="BG913" s="1287"/>
      <c r="BH913" s="1287"/>
      <c r="BI913" s="1287"/>
      <c r="BJ913" s="1287"/>
      <c r="BK913" s="1287"/>
      <c r="BL913" s="1287"/>
      <c r="BM913" s="1287"/>
      <c r="BN913" s="1287"/>
      <c r="BO913" s="1287"/>
      <c r="BP913" s="1287"/>
      <c r="BQ913" s="1287"/>
      <c r="BR913" s="1287"/>
      <c r="BS913" s="1287"/>
      <c r="BT913" s="1287"/>
      <c r="BU913" s="1287"/>
      <c r="BV913" s="1287"/>
      <c r="BW913" s="1287"/>
      <c r="BX913" s="1287"/>
      <c r="BY913" s="1287"/>
    </row>
    <row r="914" spans="1:77" s="1288" customFormat="1" ht="45" hidden="1">
      <c r="A914" s="1380"/>
      <c r="B914" s="1283"/>
      <c r="C914" s="1335" t="s">
        <v>899</v>
      </c>
      <c r="D914" s="1264"/>
      <c r="E914" s="1264"/>
      <c r="F914" s="1264"/>
      <c r="G914" s="1264"/>
      <c r="H914" s="1291" t="s">
        <v>1193</v>
      </c>
      <c r="I914" s="1264"/>
      <c r="J914" s="1264"/>
      <c r="K914" s="1264"/>
      <c r="L914" s="1337"/>
      <c r="M914" s="1397" t="s">
        <v>713</v>
      </c>
      <c r="N914" s="1264"/>
      <c r="O914" s="1264"/>
      <c r="P914" s="1264"/>
      <c r="Q914" s="1264"/>
      <c r="R914" s="1336" t="s">
        <v>1768</v>
      </c>
      <c r="S914" s="1336">
        <v>0</v>
      </c>
      <c r="T914" s="1291" t="s">
        <v>225</v>
      </c>
      <c r="U914" s="1336" t="s">
        <v>1654</v>
      </c>
      <c r="V914" s="1291"/>
      <c r="W914" s="1336">
        <v>0</v>
      </c>
      <c r="X914" s="1336">
        <v>0</v>
      </c>
      <c r="Y914" s="1336">
        <v>0</v>
      </c>
      <c r="Z914" s="1264"/>
      <c r="AA914" s="1264"/>
      <c r="AB914" s="1264"/>
      <c r="AC914" s="1264"/>
      <c r="AD914" s="1264"/>
      <c r="AE914" s="1264"/>
      <c r="AF914" s="1264"/>
      <c r="AG914" s="1264"/>
      <c r="AH914" s="1264"/>
      <c r="AI914" s="1264"/>
      <c r="AJ914" s="1264"/>
      <c r="AK914" s="1264"/>
      <c r="AL914" s="1264"/>
      <c r="AM914" s="1264"/>
      <c r="AN914" s="1264"/>
      <c r="AO914" s="1264"/>
      <c r="AP914" s="1264"/>
      <c r="AQ914" s="1337" t="s">
        <v>204</v>
      </c>
      <c r="AR914" s="1337">
        <v>2007</v>
      </c>
      <c r="AS914" s="1264"/>
      <c r="AT914" s="1264"/>
      <c r="AU914" s="1264"/>
      <c r="AV914" s="1338">
        <v>6512607.9260372473</v>
      </c>
      <c r="AW914" s="1291" t="s">
        <v>123</v>
      </c>
      <c r="AX914" s="1291"/>
      <c r="AY914" s="1291" t="s">
        <v>1803</v>
      </c>
      <c r="AZ914" s="1291" t="s">
        <v>1193</v>
      </c>
      <c r="BA914" s="1392"/>
      <c r="BB914" s="1375"/>
      <c r="BC914" s="1291"/>
      <c r="BD914" s="1291"/>
      <c r="BE914" s="1287"/>
      <c r="BF914" s="1287"/>
      <c r="BG914" s="1287"/>
      <c r="BH914" s="1287"/>
      <c r="BI914" s="1287"/>
      <c r="BJ914" s="1287"/>
      <c r="BK914" s="1287"/>
      <c r="BL914" s="1287"/>
      <c r="BM914" s="1287"/>
      <c r="BN914" s="1287"/>
      <c r="BO914" s="1287"/>
      <c r="BP914" s="1287"/>
      <c r="BQ914" s="1287"/>
      <c r="BR914" s="1287"/>
      <c r="BS914" s="1287"/>
      <c r="BT914" s="1287"/>
      <c r="BU914" s="1287"/>
      <c r="BV914" s="1287"/>
      <c r="BW914" s="1287"/>
      <c r="BX914" s="1287"/>
      <c r="BY914" s="1287"/>
    </row>
    <row r="915" spans="1:77" s="1288" customFormat="1" ht="45" hidden="1">
      <c r="A915" s="1380"/>
      <c r="B915" s="1283"/>
      <c r="C915" s="1335" t="s">
        <v>900</v>
      </c>
      <c r="D915" s="1264"/>
      <c r="E915" s="1264"/>
      <c r="F915" s="1264"/>
      <c r="G915" s="1264"/>
      <c r="H915" s="1291" t="s">
        <v>1193</v>
      </c>
      <c r="I915" s="1264"/>
      <c r="J915" s="1264"/>
      <c r="K915" s="1264"/>
      <c r="L915" s="1337"/>
      <c r="M915" s="1397" t="s">
        <v>715</v>
      </c>
      <c r="N915" s="1264"/>
      <c r="O915" s="1264"/>
      <c r="P915" s="1264"/>
      <c r="Q915" s="1264"/>
      <c r="R915" s="1336" t="s">
        <v>1769</v>
      </c>
      <c r="S915" s="1336">
        <v>0</v>
      </c>
      <c r="T915" s="1291" t="s">
        <v>225</v>
      </c>
      <c r="U915" s="1336" t="s">
        <v>1654</v>
      </c>
      <c r="V915" s="1291"/>
      <c r="W915" s="1336">
        <v>0</v>
      </c>
      <c r="X915" s="1336">
        <v>0</v>
      </c>
      <c r="Y915" s="1336">
        <v>0</v>
      </c>
      <c r="Z915" s="1264"/>
      <c r="AA915" s="1264"/>
      <c r="AB915" s="1264"/>
      <c r="AC915" s="1264"/>
      <c r="AD915" s="1264"/>
      <c r="AE915" s="1264"/>
      <c r="AF915" s="1264"/>
      <c r="AG915" s="1264"/>
      <c r="AH915" s="1264"/>
      <c r="AI915" s="1264"/>
      <c r="AJ915" s="1264"/>
      <c r="AK915" s="1264"/>
      <c r="AL915" s="1264"/>
      <c r="AM915" s="1264"/>
      <c r="AN915" s="1264"/>
      <c r="AO915" s="1264"/>
      <c r="AP915" s="1264"/>
      <c r="AQ915" s="1337" t="s">
        <v>204</v>
      </c>
      <c r="AR915" s="1337">
        <v>2007</v>
      </c>
      <c r="AS915" s="1264"/>
      <c r="AT915" s="1264"/>
      <c r="AU915" s="1264"/>
      <c r="AV915" s="1338">
        <v>57332996.719305754</v>
      </c>
      <c r="AW915" s="1291" t="s">
        <v>123</v>
      </c>
      <c r="AX915" s="1291"/>
      <c r="AY915" s="1291" t="s">
        <v>1803</v>
      </c>
      <c r="AZ915" s="1291" t="s">
        <v>1193</v>
      </c>
      <c r="BA915" s="1392"/>
      <c r="BB915" s="1375"/>
      <c r="BC915" s="1291"/>
      <c r="BD915" s="1291"/>
      <c r="BE915" s="1287"/>
      <c r="BF915" s="1287"/>
      <c r="BG915" s="1287"/>
      <c r="BH915" s="1287"/>
      <c r="BI915" s="1287"/>
      <c r="BJ915" s="1287"/>
      <c r="BK915" s="1287"/>
      <c r="BL915" s="1287"/>
      <c r="BM915" s="1287"/>
      <c r="BN915" s="1287"/>
      <c r="BO915" s="1287"/>
      <c r="BP915" s="1287"/>
      <c r="BQ915" s="1287"/>
      <c r="BR915" s="1287"/>
      <c r="BS915" s="1287"/>
      <c r="BT915" s="1287"/>
      <c r="BU915" s="1287"/>
      <c r="BV915" s="1287"/>
      <c r="BW915" s="1287"/>
      <c r="BX915" s="1287"/>
      <c r="BY915" s="1287"/>
    </row>
    <row r="916" spans="1:77" s="1288" customFormat="1" ht="30" hidden="1">
      <c r="A916" s="1380"/>
      <c r="B916" s="1283"/>
      <c r="C916" s="1335" t="s">
        <v>901</v>
      </c>
      <c r="D916" s="1264"/>
      <c r="E916" s="1264"/>
      <c r="F916" s="1264"/>
      <c r="G916" s="1264"/>
      <c r="H916" s="1291" t="s">
        <v>1193</v>
      </c>
      <c r="I916" s="1264"/>
      <c r="J916" s="1264"/>
      <c r="K916" s="1264"/>
      <c r="L916" s="1337"/>
      <c r="M916" s="1397" t="s">
        <v>712</v>
      </c>
      <c r="N916" s="1264"/>
      <c r="O916" s="1264"/>
      <c r="P916" s="1264"/>
      <c r="Q916" s="1264"/>
      <c r="R916" s="1336" t="s">
        <v>1770</v>
      </c>
      <c r="S916" s="1336">
        <v>0</v>
      </c>
      <c r="T916" s="1291" t="s">
        <v>1581</v>
      </c>
      <c r="U916" s="1336" t="s">
        <v>1653</v>
      </c>
      <c r="V916" s="1291"/>
      <c r="W916" s="1336">
        <v>0</v>
      </c>
      <c r="X916" s="1336">
        <v>0</v>
      </c>
      <c r="Y916" s="1336">
        <v>0</v>
      </c>
      <c r="Z916" s="1264"/>
      <c r="AA916" s="1264"/>
      <c r="AB916" s="1264"/>
      <c r="AC916" s="1264"/>
      <c r="AD916" s="1264"/>
      <c r="AE916" s="1264"/>
      <c r="AF916" s="1264"/>
      <c r="AG916" s="1264"/>
      <c r="AH916" s="1264"/>
      <c r="AI916" s="1264"/>
      <c r="AJ916" s="1264"/>
      <c r="AK916" s="1264"/>
      <c r="AL916" s="1264"/>
      <c r="AM916" s="1264"/>
      <c r="AN916" s="1264"/>
      <c r="AO916" s="1264"/>
      <c r="AP916" s="1264"/>
      <c r="AQ916" s="1337" t="s">
        <v>204</v>
      </c>
      <c r="AR916" s="1337">
        <v>2007</v>
      </c>
      <c r="AS916" s="1264"/>
      <c r="AT916" s="1264"/>
      <c r="AU916" s="1264"/>
      <c r="AV916" s="1338">
        <v>1359789.7999671628</v>
      </c>
      <c r="AW916" s="1291" t="s">
        <v>123</v>
      </c>
      <c r="AX916" s="1291"/>
      <c r="AY916" s="1291" t="s">
        <v>1803</v>
      </c>
      <c r="AZ916" s="1291" t="s">
        <v>1193</v>
      </c>
      <c r="BA916" s="1392"/>
      <c r="BB916" s="1375"/>
      <c r="BC916" s="1291"/>
      <c r="BD916" s="1291"/>
      <c r="BE916" s="1287"/>
      <c r="BF916" s="1287"/>
      <c r="BG916" s="1287"/>
      <c r="BH916" s="1287"/>
      <c r="BI916" s="1287"/>
      <c r="BJ916" s="1287"/>
      <c r="BK916" s="1287"/>
      <c r="BL916" s="1287"/>
      <c r="BM916" s="1287"/>
      <c r="BN916" s="1287"/>
      <c r="BO916" s="1287"/>
      <c r="BP916" s="1287"/>
      <c r="BQ916" s="1287"/>
      <c r="BR916" s="1287"/>
      <c r="BS916" s="1287"/>
      <c r="BT916" s="1287"/>
      <c r="BU916" s="1287"/>
      <c r="BV916" s="1287"/>
      <c r="BW916" s="1287"/>
      <c r="BX916" s="1287"/>
      <c r="BY916" s="1287"/>
    </row>
    <row r="917" spans="1:77" s="1288" customFormat="1" ht="30" hidden="1">
      <c r="A917" s="1380"/>
      <c r="B917" s="1283"/>
      <c r="C917" s="1335" t="s">
        <v>902</v>
      </c>
      <c r="D917" s="1264"/>
      <c r="E917" s="1264"/>
      <c r="F917" s="1264"/>
      <c r="G917" s="1264"/>
      <c r="H917" s="1291" t="s">
        <v>1193</v>
      </c>
      <c r="I917" s="1264"/>
      <c r="J917" s="1264"/>
      <c r="K917" s="1264"/>
      <c r="L917" s="1337"/>
      <c r="M917" s="1397" t="s">
        <v>713</v>
      </c>
      <c r="N917" s="1264"/>
      <c r="O917" s="1264"/>
      <c r="P917" s="1264"/>
      <c r="Q917" s="1264"/>
      <c r="R917" s="1336" t="s">
        <v>819</v>
      </c>
      <c r="S917" s="1336">
        <v>0</v>
      </c>
      <c r="T917" s="1291" t="s">
        <v>1581</v>
      </c>
      <c r="U917" s="1336" t="s">
        <v>1653</v>
      </c>
      <c r="V917" s="1291"/>
      <c r="W917" s="1336">
        <v>0</v>
      </c>
      <c r="X917" s="1336">
        <v>0</v>
      </c>
      <c r="Y917" s="1336">
        <v>0</v>
      </c>
      <c r="Z917" s="1264"/>
      <c r="AA917" s="1264"/>
      <c r="AB917" s="1264"/>
      <c r="AC917" s="1264"/>
      <c r="AD917" s="1264"/>
      <c r="AE917" s="1264"/>
      <c r="AF917" s="1264"/>
      <c r="AG917" s="1264"/>
      <c r="AH917" s="1264"/>
      <c r="AI917" s="1264"/>
      <c r="AJ917" s="1264"/>
      <c r="AK917" s="1264"/>
      <c r="AL917" s="1264"/>
      <c r="AM917" s="1264"/>
      <c r="AN917" s="1264"/>
      <c r="AO917" s="1264"/>
      <c r="AP917" s="1264"/>
      <c r="AQ917" s="1337" t="s">
        <v>204</v>
      </c>
      <c r="AR917" s="1337">
        <v>2007</v>
      </c>
      <c r="AS917" s="1264"/>
      <c r="AT917" s="1264"/>
      <c r="AU917" s="1264"/>
      <c r="AV917" s="1338">
        <v>11499695.185638562</v>
      </c>
      <c r="AW917" s="1291" t="s">
        <v>123</v>
      </c>
      <c r="AX917" s="1291"/>
      <c r="AY917" s="1291" t="s">
        <v>1803</v>
      </c>
      <c r="AZ917" s="1291" t="s">
        <v>1193</v>
      </c>
      <c r="BA917" s="1392"/>
      <c r="BB917" s="1375"/>
      <c r="BC917" s="1291"/>
      <c r="BD917" s="1291"/>
      <c r="BE917" s="1287"/>
      <c r="BF917" s="1287"/>
      <c r="BG917" s="1287"/>
      <c r="BH917" s="1287"/>
      <c r="BI917" s="1287"/>
      <c r="BJ917" s="1287"/>
      <c r="BK917" s="1287"/>
      <c r="BL917" s="1287"/>
      <c r="BM917" s="1287"/>
      <c r="BN917" s="1287"/>
      <c r="BO917" s="1287"/>
      <c r="BP917" s="1287"/>
      <c r="BQ917" s="1287"/>
      <c r="BR917" s="1287"/>
      <c r="BS917" s="1287"/>
      <c r="BT917" s="1287"/>
      <c r="BU917" s="1287"/>
      <c r="BV917" s="1287"/>
      <c r="BW917" s="1287"/>
      <c r="BX917" s="1287"/>
      <c r="BY917" s="1287"/>
    </row>
    <row r="918" spans="1:77" s="1288" customFormat="1" ht="30" hidden="1">
      <c r="A918" s="1380"/>
      <c r="B918" s="1283"/>
      <c r="C918" s="1335" t="s">
        <v>903</v>
      </c>
      <c r="D918" s="1264"/>
      <c r="E918" s="1264"/>
      <c r="F918" s="1264"/>
      <c r="G918" s="1264"/>
      <c r="H918" s="1291" t="s">
        <v>1193</v>
      </c>
      <c r="I918" s="1264"/>
      <c r="J918" s="1264"/>
      <c r="K918" s="1264"/>
      <c r="L918" s="1337"/>
      <c r="M918" s="1397" t="s">
        <v>713</v>
      </c>
      <c r="N918" s="1264"/>
      <c r="O918" s="1264"/>
      <c r="P918" s="1264"/>
      <c r="Q918" s="1264"/>
      <c r="R918" s="1336" t="s">
        <v>1666</v>
      </c>
      <c r="S918" s="1336">
        <v>0</v>
      </c>
      <c r="T918" s="1291" t="s">
        <v>1590</v>
      </c>
      <c r="U918" s="1336" t="s">
        <v>1660</v>
      </c>
      <c r="V918" s="1291"/>
      <c r="W918" s="1336">
        <v>0</v>
      </c>
      <c r="X918" s="1336">
        <v>0</v>
      </c>
      <c r="Y918" s="1336">
        <v>0</v>
      </c>
      <c r="Z918" s="1264"/>
      <c r="AA918" s="1264"/>
      <c r="AB918" s="1264"/>
      <c r="AC918" s="1264"/>
      <c r="AD918" s="1264"/>
      <c r="AE918" s="1264"/>
      <c r="AF918" s="1264"/>
      <c r="AG918" s="1264"/>
      <c r="AH918" s="1264"/>
      <c r="AI918" s="1264"/>
      <c r="AJ918" s="1264"/>
      <c r="AK918" s="1264"/>
      <c r="AL918" s="1264"/>
      <c r="AM918" s="1264"/>
      <c r="AN918" s="1264"/>
      <c r="AO918" s="1264"/>
      <c r="AP918" s="1264"/>
      <c r="AQ918" s="1337" t="s">
        <v>204</v>
      </c>
      <c r="AR918" s="1337">
        <v>2007</v>
      </c>
      <c r="AS918" s="1264"/>
      <c r="AT918" s="1264"/>
      <c r="AU918" s="1264"/>
      <c r="AV918" s="1338">
        <v>6513978.7976009017</v>
      </c>
      <c r="AW918" s="1291" t="s">
        <v>123</v>
      </c>
      <c r="AX918" s="1291"/>
      <c r="AY918" s="1291" t="s">
        <v>1803</v>
      </c>
      <c r="AZ918" s="1291" t="s">
        <v>1193</v>
      </c>
      <c r="BA918" s="1392"/>
      <c r="BB918" s="1375"/>
      <c r="BC918" s="1291"/>
      <c r="BD918" s="1291"/>
      <c r="BE918" s="1287"/>
      <c r="BF918" s="1287"/>
      <c r="BG918" s="1287"/>
      <c r="BH918" s="1287"/>
      <c r="BI918" s="1287"/>
      <c r="BJ918" s="1287"/>
      <c r="BK918" s="1287"/>
      <c r="BL918" s="1287"/>
      <c r="BM918" s="1287"/>
      <c r="BN918" s="1287"/>
      <c r="BO918" s="1287"/>
      <c r="BP918" s="1287"/>
      <c r="BQ918" s="1287"/>
      <c r="BR918" s="1287"/>
      <c r="BS918" s="1287"/>
      <c r="BT918" s="1287"/>
      <c r="BU918" s="1287"/>
      <c r="BV918" s="1287"/>
      <c r="BW918" s="1287"/>
      <c r="BX918" s="1287"/>
      <c r="BY918" s="1287"/>
    </row>
    <row r="919" spans="1:77" s="1288" customFormat="1" ht="30" hidden="1">
      <c r="A919" s="1380"/>
      <c r="B919" s="1283"/>
      <c r="C919" s="1335" t="s">
        <v>904</v>
      </c>
      <c r="D919" s="1264"/>
      <c r="E919" s="1264"/>
      <c r="F919" s="1264"/>
      <c r="G919" s="1264"/>
      <c r="H919" s="1291" t="s">
        <v>1193</v>
      </c>
      <c r="I919" s="1264"/>
      <c r="J919" s="1264"/>
      <c r="K919" s="1264"/>
      <c r="L919" s="1337"/>
      <c r="M919" s="1397" t="s">
        <v>723</v>
      </c>
      <c r="N919" s="1264"/>
      <c r="O919" s="1264"/>
      <c r="P919" s="1264"/>
      <c r="Q919" s="1264"/>
      <c r="R919" s="1336" t="s">
        <v>1711</v>
      </c>
      <c r="S919" s="1336">
        <v>0</v>
      </c>
      <c r="T919" s="1291" t="s">
        <v>1581</v>
      </c>
      <c r="U919" s="1336" t="s">
        <v>1653</v>
      </c>
      <c r="V919" s="1291"/>
      <c r="W919" s="1336">
        <v>0</v>
      </c>
      <c r="X919" s="1336">
        <v>0</v>
      </c>
      <c r="Y919" s="1336">
        <v>0</v>
      </c>
      <c r="Z919" s="1264"/>
      <c r="AA919" s="1264"/>
      <c r="AB919" s="1264"/>
      <c r="AC919" s="1264"/>
      <c r="AD919" s="1264"/>
      <c r="AE919" s="1264"/>
      <c r="AF919" s="1264"/>
      <c r="AG919" s="1264"/>
      <c r="AH919" s="1264"/>
      <c r="AI919" s="1264"/>
      <c r="AJ919" s="1264"/>
      <c r="AK919" s="1264"/>
      <c r="AL919" s="1264"/>
      <c r="AM919" s="1264"/>
      <c r="AN919" s="1264"/>
      <c r="AO919" s="1264"/>
      <c r="AP919" s="1264"/>
      <c r="AQ919" s="1337" t="s">
        <v>204</v>
      </c>
      <c r="AR919" s="1337">
        <v>2007</v>
      </c>
      <c r="AS919" s="1264"/>
      <c r="AT919" s="1264"/>
      <c r="AU919" s="1264"/>
      <c r="AV919" s="1338">
        <v>12782456.7941301</v>
      </c>
      <c r="AW919" s="1291" t="s">
        <v>123</v>
      </c>
      <c r="AX919" s="1291"/>
      <c r="AY919" s="1291" t="s">
        <v>1803</v>
      </c>
      <c r="AZ919" s="1291" t="s">
        <v>1193</v>
      </c>
      <c r="BA919" s="1392"/>
      <c r="BB919" s="1375"/>
      <c r="BC919" s="1291"/>
      <c r="BD919" s="1291"/>
      <c r="BE919" s="1287"/>
      <c r="BF919" s="1287"/>
      <c r="BG919" s="1287"/>
      <c r="BH919" s="1287"/>
      <c r="BI919" s="1287"/>
      <c r="BJ919" s="1287"/>
      <c r="BK919" s="1287"/>
      <c r="BL919" s="1287"/>
      <c r="BM919" s="1287"/>
      <c r="BN919" s="1287"/>
      <c r="BO919" s="1287"/>
      <c r="BP919" s="1287"/>
      <c r="BQ919" s="1287"/>
      <c r="BR919" s="1287"/>
      <c r="BS919" s="1287"/>
      <c r="BT919" s="1287"/>
      <c r="BU919" s="1287"/>
      <c r="BV919" s="1287"/>
      <c r="BW919" s="1287"/>
      <c r="BX919" s="1287"/>
      <c r="BY919" s="1287"/>
    </row>
    <row r="920" spans="1:77" s="1288" customFormat="1" ht="45" hidden="1">
      <c r="A920" s="1380"/>
      <c r="B920" s="1283"/>
      <c r="C920" s="1335" t="s">
        <v>905</v>
      </c>
      <c r="D920" s="1264"/>
      <c r="E920" s="1264"/>
      <c r="F920" s="1264"/>
      <c r="G920" s="1264"/>
      <c r="H920" s="1291" t="s">
        <v>1193</v>
      </c>
      <c r="I920" s="1264"/>
      <c r="J920" s="1264"/>
      <c r="K920" s="1264"/>
      <c r="L920" s="1337"/>
      <c r="M920" s="1397" t="s">
        <v>713</v>
      </c>
      <c r="N920" s="1264"/>
      <c r="O920" s="1264"/>
      <c r="P920" s="1264"/>
      <c r="Q920" s="1264"/>
      <c r="R920" s="1336" t="s">
        <v>1771</v>
      </c>
      <c r="S920" s="1336">
        <v>0</v>
      </c>
      <c r="T920" s="1291" t="s">
        <v>1581</v>
      </c>
      <c r="U920" s="1336" t="s">
        <v>1654</v>
      </c>
      <c r="V920" s="1291"/>
      <c r="W920" s="1336">
        <v>0</v>
      </c>
      <c r="X920" s="1336">
        <v>0</v>
      </c>
      <c r="Y920" s="1336">
        <v>0</v>
      </c>
      <c r="Z920" s="1264"/>
      <c r="AA920" s="1264"/>
      <c r="AB920" s="1264"/>
      <c r="AC920" s="1264"/>
      <c r="AD920" s="1264"/>
      <c r="AE920" s="1264"/>
      <c r="AF920" s="1264"/>
      <c r="AG920" s="1264"/>
      <c r="AH920" s="1264"/>
      <c r="AI920" s="1264"/>
      <c r="AJ920" s="1264"/>
      <c r="AK920" s="1264"/>
      <c r="AL920" s="1264"/>
      <c r="AM920" s="1264"/>
      <c r="AN920" s="1264"/>
      <c r="AO920" s="1264"/>
      <c r="AP920" s="1264"/>
      <c r="AQ920" s="1337" t="s">
        <v>204</v>
      </c>
      <c r="AR920" s="1337">
        <v>2007</v>
      </c>
      <c r="AS920" s="1264"/>
      <c r="AT920" s="1264"/>
      <c r="AU920" s="1264"/>
      <c r="AV920" s="1338">
        <v>28712.143305420468</v>
      </c>
      <c r="AW920" s="1291" t="s">
        <v>123</v>
      </c>
      <c r="AX920" s="1291"/>
      <c r="AY920" s="1291" t="s">
        <v>1803</v>
      </c>
      <c r="AZ920" s="1291" t="s">
        <v>1193</v>
      </c>
      <c r="BA920" s="1392"/>
      <c r="BB920" s="1375"/>
      <c r="BC920" s="1291"/>
      <c r="BD920" s="1291"/>
      <c r="BE920" s="1287"/>
      <c r="BF920" s="1287"/>
      <c r="BG920" s="1287"/>
      <c r="BH920" s="1287"/>
      <c r="BI920" s="1287"/>
      <c r="BJ920" s="1287"/>
      <c r="BK920" s="1287"/>
      <c r="BL920" s="1287"/>
      <c r="BM920" s="1287"/>
      <c r="BN920" s="1287"/>
      <c r="BO920" s="1287"/>
      <c r="BP920" s="1287"/>
      <c r="BQ920" s="1287"/>
      <c r="BR920" s="1287"/>
      <c r="BS920" s="1287"/>
      <c r="BT920" s="1287"/>
      <c r="BU920" s="1287"/>
      <c r="BV920" s="1287"/>
      <c r="BW920" s="1287"/>
      <c r="BX920" s="1287"/>
      <c r="BY920" s="1287"/>
    </row>
    <row r="921" spans="1:77" s="1288" customFormat="1" ht="45" hidden="1">
      <c r="A921" s="1380"/>
      <c r="B921" s="1283"/>
      <c r="C921" s="1356" t="s">
        <v>906</v>
      </c>
      <c r="D921" s="1264"/>
      <c r="E921" s="1264"/>
      <c r="F921" s="1264"/>
      <c r="G921" s="1264"/>
      <c r="H921" s="1291" t="s">
        <v>1193</v>
      </c>
      <c r="I921" s="1264"/>
      <c r="J921" s="1264"/>
      <c r="K921" s="1264"/>
      <c r="L921" s="1357"/>
      <c r="M921" s="1404" t="s">
        <v>713</v>
      </c>
      <c r="N921" s="1291"/>
      <c r="O921" s="1291"/>
      <c r="P921" s="1291"/>
      <c r="Q921" s="1291"/>
      <c r="R921" s="1361" t="s">
        <v>1772</v>
      </c>
      <c r="S921" s="1336">
        <v>0</v>
      </c>
      <c r="T921" s="1291" t="s">
        <v>225</v>
      </c>
      <c r="U921" s="1336" t="s">
        <v>1654</v>
      </c>
      <c r="V921" s="1291"/>
      <c r="W921" s="1336">
        <v>0</v>
      </c>
      <c r="X921" s="1336">
        <v>0</v>
      </c>
      <c r="Y921" s="1336">
        <v>0</v>
      </c>
      <c r="Z921" s="1264"/>
      <c r="AA921" s="1264"/>
      <c r="AB921" s="1264"/>
      <c r="AC921" s="1264"/>
      <c r="AD921" s="1264"/>
      <c r="AE921" s="1264"/>
      <c r="AF921" s="1264"/>
      <c r="AG921" s="1264"/>
      <c r="AH921" s="1264"/>
      <c r="AI921" s="1264"/>
      <c r="AJ921" s="1264"/>
      <c r="AK921" s="1264"/>
      <c r="AL921" s="1264"/>
      <c r="AM921" s="1264"/>
      <c r="AN921" s="1264"/>
      <c r="AO921" s="1264"/>
      <c r="AP921" s="1264"/>
      <c r="AQ921" s="1357" t="s">
        <v>204</v>
      </c>
      <c r="AR921" s="1357">
        <v>2007</v>
      </c>
      <c r="AS921" s="1264"/>
      <c r="AT921" s="1264"/>
      <c r="AU921" s="1264"/>
      <c r="AV921" s="1338">
        <v>5672271.3838465922</v>
      </c>
      <c r="AW921" s="1291" t="s">
        <v>123</v>
      </c>
      <c r="AX921" s="1291"/>
      <c r="AY921" s="1291" t="s">
        <v>1803</v>
      </c>
      <c r="AZ921" s="1291" t="s">
        <v>1193</v>
      </c>
      <c r="BA921" s="1392"/>
      <c r="BB921" s="1375"/>
      <c r="BC921" s="1291"/>
      <c r="BD921" s="1291"/>
      <c r="BE921" s="1287"/>
      <c r="BF921" s="1287"/>
      <c r="BG921" s="1287"/>
      <c r="BH921" s="1287"/>
      <c r="BI921" s="1287"/>
      <c r="BJ921" s="1287"/>
      <c r="BK921" s="1287"/>
      <c r="BL921" s="1287"/>
      <c r="BM921" s="1287"/>
      <c r="BN921" s="1287"/>
      <c r="BO921" s="1287"/>
      <c r="BP921" s="1287"/>
      <c r="BQ921" s="1287"/>
      <c r="BR921" s="1287"/>
      <c r="BS921" s="1287"/>
      <c r="BT921" s="1287"/>
      <c r="BU921" s="1287"/>
      <c r="BV921" s="1287"/>
      <c r="BW921" s="1287"/>
      <c r="BX921" s="1287"/>
      <c r="BY921" s="1287"/>
    </row>
    <row r="922" spans="1:77" s="1288" customFormat="1" ht="45" hidden="1">
      <c r="A922" s="1380"/>
      <c r="B922" s="1283"/>
      <c r="C922" s="1335" t="s">
        <v>907</v>
      </c>
      <c r="D922" s="1264"/>
      <c r="E922" s="1264"/>
      <c r="F922" s="1264"/>
      <c r="G922" s="1264"/>
      <c r="H922" s="1291" t="s">
        <v>1193</v>
      </c>
      <c r="I922" s="1264"/>
      <c r="J922" s="1264"/>
      <c r="K922" s="1264"/>
      <c r="L922" s="1337"/>
      <c r="M922" s="1397" t="s">
        <v>729</v>
      </c>
      <c r="N922" s="1264"/>
      <c r="O922" s="1264"/>
      <c r="P922" s="1264"/>
      <c r="Q922" s="1264"/>
      <c r="R922" s="1336" t="s">
        <v>835</v>
      </c>
      <c r="S922" s="1336">
        <v>0</v>
      </c>
      <c r="T922" s="1291" t="s">
        <v>225</v>
      </c>
      <c r="U922" s="1336" t="s">
        <v>1654</v>
      </c>
      <c r="V922" s="1291"/>
      <c r="W922" s="1336">
        <v>0</v>
      </c>
      <c r="X922" s="1336">
        <v>0</v>
      </c>
      <c r="Y922" s="1336">
        <v>0</v>
      </c>
      <c r="Z922" s="1264"/>
      <c r="AA922" s="1264"/>
      <c r="AB922" s="1264"/>
      <c r="AC922" s="1264"/>
      <c r="AD922" s="1264"/>
      <c r="AE922" s="1264"/>
      <c r="AF922" s="1264"/>
      <c r="AG922" s="1264"/>
      <c r="AH922" s="1264"/>
      <c r="AI922" s="1264"/>
      <c r="AJ922" s="1264"/>
      <c r="AK922" s="1264"/>
      <c r="AL922" s="1264"/>
      <c r="AM922" s="1264"/>
      <c r="AN922" s="1264"/>
      <c r="AO922" s="1264"/>
      <c r="AP922" s="1264"/>
      <c r="AQ922" s="1337" t="s">
        <v>204</v>
      </c>
      <c r="AR922" s="1337">
        <v>2007</v>
      </c>
      <c r="AS922" s="1264"/>
      <c r="AT922" s="1264"/>
      <c r="AU922" s="1264"/>
      <c r="AV922" s="1338">
        <v>88235333.618734822</v>
      </c>
      <c r="AW922" s="1291" t="s">
        <v>123</v>
      </c>
      <c r="AX922" s="1291"/>
      <c r="AY922" s="1291" t="s">
        <v>1803</v>
      </c>
      <c r="AZ922" s="1291" t="s">
        <v>1193</v>
      </c>
      <c r="BA922" s="1392"/>
      <c r="BB922" s="1375"/>
      <c r="BC922" s="1291"/>
      <c r="BD922" s="1291"/>
      <c r="BE922" s="1287"/>
      <c r="BF922" s="1287"/>
      <c r="BG922" s="1287"/>
      <c r="BH922" s="1287"/>
      <c r="BI922" s="1287"/>
      <c r="BJ922" s="1287"/>
      <c r="BK922" s="1287"/>
      <c r="BL922" s="1287"/>
      <c r="BM922" s="1287"/>
      <c r="BN922" s="1287"/>
      <c r="BO922" s="1287"/>
      <c r="BP922" s="1287"/>
      <c r="BQ922" s="1287"/>
      <c r="BR922" s="1287"/>
      <c r="BS922" s="1287"/>
      <c r="BT922" s="1287"/>
      <c r="BU922" s="1287"/>
      <c r="BV922" s="1287"/>
      <c r="BW922" s="1287"/>
      <c r="BX922" s="1287"/>
      <c r="BY922" s="1287"/>
    </row>
    <row r="923" spans="1:77" s="1288" customFormat="1" ht="30" hidden="1">
      <c r="A923" s="1380"/>
      <c r="B923" s="1283"/>
      <c r="C923" s="1335" t="s">
        <v>908</v>
      </c>
      <c r="D923" s="1264"/>
      <c r="E923" s="1264"/>
      <c r="F923" s="1264"/>
      <c r="G923" s="1264"/>
      <c r="H923" s="1291" t="s">
        <v>1193</v>
      </c>
      <c r="I923" s="1264"/>
      <c r="J923" s="1264"/>
      <c r="K923" s="1264"/>
      <c r="L923" s="1337"/>
      <c r="M923" s="1397" t="s">
        <v>713</v>
      </c>
      <c r="N923" s="1264"/>
      <c r="O923" s="1264"/>
      <c r="P923" s="1264"/>
      <c r="Q923" s="1264"/>
      <c r="R923" s="1336" t="s">
        <v>1773</v>
      </c>
      <c r="S923" s="1336">
        <v>0</v>
      </c>
      <c r="T923" s="1291" t="s">
        <v>1581</v>
      </c>
      <c r="U923" s="1336" t="s">
        <v>1653</v>
      </c>
      <c r="V923" s="1291"/>
      <c r="W923" s="1336">
        <v>0</v>
      </c>
      <c r="X923" s="1336">
        <v>0</v>
      </c>
      <c r="Y923" s="1336">
        <v>0</v>
      </c>
      <c r="Z923" s="1264"/>
      <c r="AA923" s="1264"/>
      <c r="AB923" s="1264"/>
      <c r="AC923" s="1264"/>
      <c r="AD923" s="1264"/>
      <c r="AE923" s="1264"/>
      <c r="AF923" s="1264"/>
      <c r="AG923" s="1264"/>
      <c r="AH923" s="1264"/>
      <c r="AI923" s="1264"/>
      <c r="AJ923" s="1264"/>
      <c r="AK923" s="1264"/>
      <c r="AL923" s="1264"/>
      <c r="AM923" s="1264"/>
      <c r="AN923" s="1264"/>
      <c r="AO923" s="1264"/>
      <c r="AP923" s="1264"/>
      <c r="AQ923" s="1337" t="s">
        <v>204</v>
      </c>
      <c r="AR923" s="1337">
        <v>2007</v>
      </c>
      <c r="AS923" s="1264"/>
      <c r="AT923" s="1264"/>
      <c r="AU923" s="1264"/>
      <c r="AV923" s="1338">
        <v>2209369.2394799101</v>
      </c>
      <c r="AW923" s="1291" t="s">
        <v>123</v>
      </c>
      <c r="AX923" s="1291"/>
      <c r="AY923" s="1291" t="s">
        <v>1803</v>
      </c>
      <c r="AZ923" s="1291" t="s">
        <v>1193</v>
      </c>
      <c r="BA923" s="1392"/>
      <c r="BB923" s="1375"/>
      <c r="BC923" s="1291"/>
      <c r="BD923" s="1291"/>
      <c r="BE923" s="1287"/>
      <c r="BF923" s="1287"/>
      <c r="BG923" s="1287"/>
      <c r="BH923" s="1287"/>
      <c r="BI923" s="1287"/>
      <c r="BJ923" s="1287"/>
      <c r="BK923" s="1287"/>
      <c r="BL923" s="1287"/>
      <c r="BM923" s="1287"/>
      <c r="BN923" s="1287"/>
      <c r="BO923" s="1287"/>
      <c r="BP923" s="1287"/>
      <c r="BQ923" s="1287"/>
      <c r="BR923" s="1287"/>
      <c r="BS923" s="1287"/>
      <c r="BT923" s="1287"/>
      <c r="BU923" s="1287"/>
      <c r="BV923" s="1287"/>
      <c r="BW923" s="1287"/>
      <c r="BX923" s="1287"/>
      <c r="BY923" s="1287"/>
    </row>
    <row r="924" spans="1:77" s="1288" customFormat="1" ht="30" hidden="1">
      <c r="A924" s="1380"/>
      <c r="B924" s="1283"/>
      <c r="C924" s="1335" t="s">
        <v>909</v>
      </c>
      <c r="D924" s="1264"/>
      <c r="E924" s="1264"/>
      <c r="F924" s="1264"/>
      <c r="G924" s="1264"/>
      <c r="H924" s="1291" t="s">
        <v>1193</v>
      </c>
      <c r="I924" s="1264"/>
      <c r="J924" s="1264"/>
      <c r="K924" s="1264"/>
      <c r="L924" s="1337"/>
      <c r="M924" s="1397" t="s">
        <v>713</v>
      </c>
      <c r="N924" s="1264"/>
      <c r="O924" s="1264"/>
      <c r="P924" s="1264"/>
      <c r="Q924" s="1264"/>
      <c r="R924" s="1336" t="s">
        <v>1774</v>
      </c>
      <c r="S924" s="1336">
        <v>0</v>
      </c>
      <c r="T924" s="1291" t="s">
        <v>238</v>
      </c>
      <c r="U924" s="1336" t="s">
        <v>1733</v>
      </c>
      <c r="V924" s="1291"/>
      <c r="W924" s="1336">
        <v>0</v>
      </c>
      <c r="X924" s="1336">
        <v>0</v>
      </c>
      <c r="Y924" s="1336">
        <v>0</v>
      </c>
      <c r="Z924" s="1264"/>
      <c r="AA924" s="1264"/>
      <c r="AB924" s="1264"/>
      <c r="AC924" s="1264"/>
      <c r="AD924" s="1264"/>
      <c r="AE924" s="1264"/>
      <c r="AF924" s="1264"/>
      <c r="AG924" s="1264"/>
      <c r="AH924" s="1264"/>
      <c r="AI924" s="1264"/>
      <c r="AJ924" s="1264"/>
      <c r="AK924" s="1264"/>
      <c r="AL924" s="1264"/>
      <c r="AM924" s="1264"/>
      <c r="AN924" s="1264"/>
      <c r="AO924" s="1264"/>
      <c r="AP924" s="1264"/>
      <c r="AQ924" s="1337" t="s">
        <v>204</v>
      </c>
      <c r="AR924" s="1337">
        <v>2007</v>
      </c>
      <c r="AS924" s="1264"/>
      <c r="AT924" s="1264"/>
      <c r="AU924" s="1264"/>
      <c r="AV924" s="1338">
        <v>77246578.379785448</v>
      </c>
      <c r="AW924" s="1291" t="s">
        <v>1573</v>
      </c>
      <c r="AX924" s="1291"/>
      <c r="AY924" s="1291" t="s">
        <v>1599</v>
      </c>
      <c r="AZ924" s="1291" t="s">
        <v>1193</v>
      </c>
      <c r="BA924" s="1392"/>
      <c r="BB924" s="1375"/>
      <c r="BC924" s="1291"/>
      <c r="BD924" s="1291"/>
      <c r="BE924" s="1287"/>
      <c r="BF924" s="1287"/>
      <c r="BG924" s="1287"/>
      <c r="BH924" s="1287"/>
      <c r="BI924" s="1287"/>
      <c r="BJ924" s="1287"/>
      <c r="BK924" s="1287"/>
      <c r="BL924" s="1287"/>
      <c r="BM924" s="1287"/>
      <c r="BN924" s="1287"/>
      <c r="BO924" s="1287"/>
      <c r="BP924" s="1287"/>
      <c r="BQ924" s="1287"/>
      <c r="BR924" s="1287"/>
      <c r="BS924" s="1287"/>
      <c r="BT924" s="1287"/>
      <c r="BU924" s="1287"/>
      <c r="BV924" s="1287"/>
      <c r="BW924" s="1287"/>
      <c r="BX924" s="1287"/>
      <c r="BY924" s="1287"/>
    </row>
    <row r="925" spans="1:77" s="1288" customFormat="1" ht="45" hidden="1">
      <c r="A925" s="1380"/>
      <c r="B925" s="1283"/>
      <c r="C925" s="1335" t="s">
        <v>910</v>
      </c>
      <c r="D925" s="1264"/>
      <c r="E925" s="1264"/>
      <c r="F925" s="1264"/>
      <c r="G925" s="1264"/>
      <c r="H925" s="1291" t="s">
        <v>1193</v>
      </c>
      <c r="I925" s="1264"/>
      <c r="J925" s="1264"/>
      <c r="K925" s="1264"/>
      <c r="L925" s="1337"/>
      <c r="M925" s="1397" t="s">
        <v>730</v>
      </c>
      <c r="N925" s="1264"/>
      <c r="O925" s="1264"/>
      <c r="P925" s="1264"/>
      <c r="Q925" s="1264"/>
      <c r="R925" s="1336" t="s">
        <v>834</v>
      </c>
      <c r="S925" s="1336">
        <v>0</v>
      </c>
      <c r="T925" s="1291" t="s">
        <v>225</v>
      </c>
      <c r="U925" s="1336" t="s">
        <v>1654</v>
      </c>
      <c r="V925" s="1291"/>
      <c r="W925" s="1336">
        <v>0</v>
      </c>
      <c r="X925" s="1336">
        <v>0</v>
      </c>
      <c r="Y925" s="1336">
        <v>0</v>
      </c>
      <c r="Z925" s="1264"/>
      <c r="AA925" s="1264"/>
      <c r="AB925" s="1264"/>
      <c r="AC925" s="1264"/>
      <c r="AD925" s="1264"/>
      <c r="AE925" s="1264"/>
      <c r="AF925" s="1264"/>
      <c r="AG925" s="1264"/>
      <c r="AH925" s="1264"/>
      <c r="AI925" s="1264"/>
      <c r="AJ925" s="1264"/>
      <c r="AK925" s="1264"/>
      <c r="AL925" s="1264"/>
      <c r="AM925" s="1264"/>
      <c r="AN925" s="1264"/>
      <c r="AO925" s="1264"/>
      <c r="AP925" s="1264"/>
      <c r="AQ925" s="1337" t="s">
        <v>204</v>
      </c>
      <c r="AR925" s="1337">
        <v>2007</v>
      </c>
      <c r="AS925" s="1264"/>
      <c r="AT925" s="1264"/>
      <c r="AU925" s="1264"/>
      <c r="AV925" s="1338">
        <v>14705886.728933161</v>
      </c>
      <c r="AW925" s="1291" t="s">
        <v>123</v>
      </c>
      <c r="AX925" s="1291"/>
      <c r="AY925" s="1294" t="s">
        <v>1814</v>
      </c>
      <c r="AZ925" s="1291" t="s">
        <v>1193</v>
      </c>
      <c r="BA925" s="1392"/>
      <c r="BB925" s="1375"/>
      <c r="BC925" s="1291"/>
      <c r="BD925" s="1291"/>
      <c r="BE925" s="1287"/>
      <c r="BF925" s="1287"/>
      <c r="BG925" s="1287"/>
      <c r="BH925" s="1287"/>
      <c r="BI925" s="1287"/>
      <c r="BJ925" s="1287"/>
      <c r="BK925" s="1287"/>
      <c r="BL925" s="1287"/>
      <c r="BM925" s="1287"/>
      <c r="BN925" s="1287"/>
      <c r="BO925" s="1287"/>
      <c r="BP925" s="1287"/>
      <c r="BQ925" s="1287"/>
      <c r="BR925" s="1287"/>
      <c r="BS925" s="1287"/>
      <c r="BT925" s="1287"/>
      <c r="BU925" s="1287"/>
      <c r="BV925" s="1287"/>
      <c r="BW925" s="1287"/>
      <c r="BX925" s="1287"/>
      <c r="BY925" s="1287"/>
    </row>
    <row r="926" spans="1:77" s="1288" customFormat="1" ht="30" hidden="1">
      <c r="A926" s="1380"/>
      <c r="B926" s="1283"/>
      <c r="C926" s="1335" t="s">
        <v>911</v>
      </c>
      <c r="D926" s="1264"/>
      <c r="E926" s="1264"/>
      <c r="F926" s="1264"/>
      <c r="G926" s="1264"/>
      <c r="H926" s="1291" t="s">
        <v>1193</v>
      </c>
      <c r="I926" s="1264"/>
      <c r="J926" s="1264"/>
      <c r="K926" s="1264"/>
      <c r="L926" s="1337"/>
      <c r="M926" s="1397" t="s">
        <v>713</v>
      </c>
      <c r="N926" s="1264"/>
      <c r="O926" s="1264"/>
      <c r="P926" s="1264"/>
      <c r="Q926" s="1264"/>
      <c r="R926" s="1336" t="s">
        <v>1775</v>
      </c>
      <c r="S926" s="1336">
        <v>0</v>
      </c>
      <c r="T926" s="1291" t="s">
        <v>225</v>
      </c>
      <c r="U926" s="1336" t="s">
        <v>1653</v>
      </c>
      <c r="V926" s="1291"/>
      <c r="W926" s="1336">
        <v>0</v>
      </c>
      <c r="X926" s="1336">
        <v>0</v>
      </c>
      <c r="Y926" s="1336">
        <v>0</v>
      </c>
      <c r="Z926" s="1264"/>
      <c r="AA926" s="1264"/>
      <c r="AB926" s="1264"/>
      <c r="AC926" s="1264"/>
      <c r="AD926" s="1264"/>
      <c r="AE926" s="1264"/>
      <c r="AF926" s="1264"/>
      <c r="AG926" s="1264"/>
      <c r="AH926" s="1264"/>
      <c r="AI926" s="1264"/>
      <c r="AJ926" s="1264"/>
      <c r="AK926" s="1264"/>
      <c r="AL926" s="1264"/>
      <c r="AM926" s="1264"/>
      <c r="AN926" s="1264"/>
      <c r="AO926" s="1264"/>
      <c r="AP926" s="1264"/>
      <c r="AQ926" s="1337" t="s">
        <v>204</v>
      </c>
      <c r="AR926" s="1337">
        <v>2007</v>
      </c>
      <c r="AS926" s="1264"/>
      <c r="AT926" s="1264"/>
      <c r="AU926" s="1264"/>
      <c r="AV926" s="1338">
        <v>169858287.01412699</v>
      </c>
      <c r="AW926" s="1291" t="s">
        <v>123</v>
      </c>
      <c r="AX926" s="1291"/>
      <c r="AY926" s="1291" t="s">
        <v>1815</v>
      </c>
      <c r="AZ926" s="1291" t="s">
        <v>1193</v>
      </c>
      <c r="BA926" s="1392"/>
      <c r="BB926" s="1375"/>
      <c r="BC926" s="1291"/>
      <c r="BD926" s="1291"/>
      <c r="BE926" s="1287"/>
      <c r="BF926" s="1287"/>
      <c r="BG926" s="1287"/>
      <c r="BH926" s="1287"/>
      <c r="BI926" s="1287"/>
      <c r="BJ926" s="1287"/>
      <c r="BK926" s="1287"/>
      <c r="BL926" s="1287"/>
      <c r="BM926" s="1287"/>
      <c r="BN926" s="1287"/>
      <c r="BO926" s="1287"/>
      <c r="BP926" s="1287"/>
      <c r="BQ926" s="1287"/>
      <c r="BR926" s="1287"/>
      <c r="BS926" s="1287"/>
      <c r="BT926" s="1287"/>
      <c r="BU926" s="1287"/>
      <c r="BV926" s="1287"/>
      <c r="BW926" s="1287"/>
      <c r="BX926" s="1287"/>
      <c r="BY926" s="1287"/>
    </row>
    <row r="927" spans="1:77" s="1288" customFormat="1" ht="30" hidden="1">
      <c r="A927" s="1380"/>
      <c r="B927" s="1283"/>
      <c r="C927" s="1335" t="s">
        <v>912</v>
      </c>
      <c r="D927" s="1264"/>
      <c r="E927" s="1264"/>
      <c r="F927" s="1264"/>
      <c r="G927" s="1264"/>
      <c r="H927" s="1291" t="s">
        <v>1193</v>
      </c>
      <c r="I927" s="1264"/>
      <c r="J927" s="1264"/>
      <c r="K927" s="1264"/>
      <c r="L927" s="1337"/>
      <c r="M927" s="1397" t="s">
        <v>725</v>
      </c>
      <c r="N927" s="1264"/>
      <c r="O927" s="1264"/>
      <c r="P927" s="1264"/>
      <c r="Q927" s="1264"/>
      <c r="R927" s="1336" t="s">
        <v>1776</v>
      </c>
      <c r="S927" s="1336">
        <v>0</v>
      </c>
      <c r="T927" s="1291" t="s">
        <v>225</v>
      </c>
      <c r="U927" s="1336" t="s">
        <v>1657</v>
      </c>
      <c r="V927" s="1291"/>
      <c r="W927" s="1336">
        <v>0</v>
      </c>
      <c r="X927" s="1336">
        <v>0</v>
      </c>
      <c r="Y927" s="1336">
        <v>0</v>
      </c>
      <c r="Z927" s="1264"/>
      <c r="AA927" s="1264"/>
      <c r="AB927" s="1264"/>
      <c r="AC927" s="1264"/>
      <c r="AD927" s="1264"/>
      <c r="AE927" s="1264"/>
      <c r="AF927" s="1264"/>
      <c r="AG927" s="1264"/>
      <c r="AH927" s="1264"/>
      <c r="AI927" s="1264"/>
      <c r="AJ927" s="1264"/>
      <c r="AK927" s="1264"/>
      <c r="AL927" s="1264"/>
      <c r="AM927" s="1264"/>
      <c r="AN927" s="1264"/>
      <c r="AO927" s="1264"/>
      <c r="AP927" s="1264"/>
      <c r="AQ927" s="1337" t="s">
        <v>204</v>
      </c>
      <c r="AR927" s="1337">
        <v>2007</v>
      </c>
      <c r="AS927" s="1264"/>
      <c r="AT927" s="1264"/>
      <c r="AU927" s="1264"/>
      <c r="AV927" s="1338">
        <v>107669080.43037987</v>
      </c>
      <c r="AW927" s="1291" t="s">
        <v>123</v>
      </c>
      <c r="AX927" s="1291"/>
      <c r="AY927" s="1291" t="s">
        <v>1803</v>
      </c>
      <c r="AZ927" s="1291" t="s">
        <v>1193</v>
      </c>
      <c r="BA927" s="1392"/>
      <c r="BB927" s="1375"/>
      <c r="BC927" s="1291"/>
      <c r="BD927" s="1291"/>
      <c r="BE927" s="1287"/>
      <c r="BF927" s="1287"/>
      <c r="BG927" s="1287"/>
      <c r="BH927" s="1287"/>
      <c r="BI927" s="1287"/>
      <c r="BJ927" s="1287"/>
      <c r="BK927" s="1287"/>
      <c r="BL927" s="1287"/>
      <c r="BM927" s="1287"/>
      <c r="BN927" s="1287"/>
      <c r="BO927" s="1287"/>
      <c r="BP927" s="1287"/>
      <c r="BQ927" s="1287"/>
      <c r="BR927" s="1287"/>
      <c r="BS927" s="1287"/>
      <c r="BT927" s="1287"/>
      <c r="BU927" s="1287"/>
      <c r="BV927" s="1287"/>
      <c r="BW927" s="1287"/>
      <c r="BX927" s="1287"/>
      <c r="BY927" s="1287"/>
    </row>
    <row r="928" spans="1:77" s="1288" customFormat="1" ht="45" hidden="1">
      <c r="A928" s="1380"/>
      <c r="B928" s="1283"/>
      <c r="C928" s="1335" t="s">
        <v>913</v>
      </c>
      <c r="D928" s="1264"/>
      <c r="E928" s="1264"/>
      <c r="F928" s="1264"/>
      <c r="G928" s="1264"/>
      <c r="H928" s="1291" t="s">
        <v>1193</v>
      </c>
      <c r="I928" s="1264"/>
      <c r="J928" s="1264"/>
      <c r="K928" s="1264"/>
      <c r="L928" s="1337"/>
      <c r="M928" s="1397" t="s">
        <v>712</v>
      </c>
      <c r="N928" s="1264"/>
      <c r="O928" s="1264"/>
      <c r="P928" s="1264"/>
      <c r="Q928" s="1264"/>
      <c r="R928" s="1336" t="s">
        <v>828</v>
      </c>
      <c r="S928" s="1336">
        <v>0</v>
      </c>
      <c r="T928" s="1291" t="s">
        <v>225</v>
      </c>
      <c r="U928" s="1336" t="s">
        <v>1654</v>
      </c>
      <c r="V928" s="1291"/>
      <c r="W928" s="1336">
        <v>0</v>
      </c>
      <c r="X928" s="1336">
        <v>0</v>
      </c>
      <c r="Y928" s="1336">
        <v>0</v>
      </c>
      <c r="Z928" s="1264"/>
      <c r="AA928" s="1264"/>
      <c r="AB928" s="1264"/>
      <c r="AC928" s="1264"/>
      <c r="AD928" s="1264"/>
      <c r="AE928" s="1264"/>
      <c r="AF928" s="1264"/>
      <c r="AG928" s="1264"/>
      <c r="AH928" s="1264"/>
      <c r="AI928" s="1264"/>
      <c r="AJ928" s="1264"/>
      <c r="AK928" s="1264"/>
      <c r="AL928" s="1264"/>
      <c r="AM928" s="1264"/>
      <c r="AN928" s="1264"/>
      <c r="AO928" s="1264"/>
      <c r="AP928" s="1264"/>
      <c r="AQ928" s="1337" t="s">
        <v>204</v>
      </c>
      <c r="AR928" s="1337">
        <v>2007</v>
      </c>
      <c r="AS928" s="1264"/>
      <c r="AT928" s="1264"/>
      <c r="AU928" s="1264"/>
      <c r="AV928" s="1338">
        <v>882353.42448825436</v>
      </c>
      <c r="AW928" s="1291" t="s">
        <v>123</v>
      </c>
      <c r="AX928" s="1291"/>
      <c r="AY928" s="1291" t="s">
        <v>1816</v>
      </c>
      <c r="AZ928" s="1291" t="s">
        <v>1193</v>
      </c>
      <c r="BA928" s="1392"/>
      <c r="BB928" s="1375"/>
      <c r="BC928" s="1291"/>
      <c r="BD928" s="1291"/>
      <c r="BE928" s="1287"/>
      <c r="BF928" s="1287"/>
      <c r="BG928" s="1287"/>
      <c r="BH928" s="1287"/>
      <c r="BI928" s="1287"/>
      <c r="BJ928" s="1287"/>
      <c r="BK928" s="1287"/>
      <c r="BL928" s="1287"/>
      <c r="BM928" s="1287"/>
      <c r="BN928" s="1287"/>
      <c r="BO928" s="1287"/>
      <c r="BP928" s="1287"/>
      <c r="BQ928" s="1287"/>
      <c r="BR928" s="1287"/>
      <c r="BS928" s="1287"/>
      <c r="BT928" s="1287"/>
      <c r="BU928" s="1287"/>
      <c r="BV928" s="1287"/>
      <c r="BW928" s="1287"/>
      <c r="BX928" s="1287"/>
      <c r="BY928" s="1287"/>
    </row>
    <row r="929" spans="1:77" s="1288" customFormat="1" ht="45" hidden="1">
      <c r="A929" s="1380"/>
      <c r="B929" s="1283"/>
      <c r="C929" s="1335" t="s">
        <v>914</v>
      </c>
      <c r="D929" s="1264"/>
      <c r="E929" s="1264"/>
      <c r="F929" s="1264"/>
      <c r="G929" s="1264"/>
      <c r="H929" s="1291" t="s">
        <v>1193</v>
      </c>
      <c r="I929" s="1264"/>
      <c r="J929" s="1264"/>
      <c r="K929" s="1264"/>
      <c r="L929" s="1337"/>
      <c r="M929" s="1397" t="s">
        <v>712</v>
      </c>
      <c r="N929" s="1264"/>
      <c r="O929" s="1264"/>
      <c r="P929" s="1264"/>
      <c r="Q929" s="1264"/>
      <c r="R929" s="1336" t="s">
        <v>1777</v>
      </c>
      <c r="S929" s="1336">
        <v>0</v>
      </c>
      <c r="T929" s="1291" t="s">
        <v>225</v>
      </c>
      <c r="U929" s="1336" t="s">
        <v>1654</v>
      </c>
      <c r="V929" s="1291"/>
      <c r="W929" s="1336">
        <v>0</v>
      </c>
      <c r="X929" s="1336">
        <v>0</v>
      </c>
      <c r="Y929" s="1336">
        <v>0</v>
      </c>
      <c r="Z929" s="1264"/>
      <c r="AA929" s="1264"/>
      <c r="AB929" s="1264"/>
      <c r="AC929" s="1264"/>
      <c r="AD929" s="1264"/>
      <c r="AE929" s="1264"/>
      <c r="AF929" s="1264"/>
      <c r="AG929" s="1264"/>
      <c r="AH929" s="1264"/>
      <c r="AI929" s="1264"/>
      <c r="AJ929" s="1264"/>
      <c r="AK929" s="1264"/>
      <c r="AL929" s="1264"/>
      <c r="AM929" s="1264"/>
      <c r="AN929" s="1264"/>
      <c r="AO929" s="1264"/>
      <c r="AP929" s="1264"/>
      <c r="AQ929" s="1337" t="s">
        <v>204</v>
      </c>
      <c r="AR929" s="1337">
        <v>2007</v>
      </c>
      <c r="AS929" s="1264"/>
      <c r="AT929" s="1264"/>
      <c r="AU929" s="1264"/>
      <c r="AV929" s="1338">
        <v>2941177.3457866316</v>
      </c>
      <c r="AW929" s="1291" t="s">
        <v>123</v>
      </c>
      <c r="AX929" s="1291"/>
      <c r="AY929" s="1291" t="s">
        <v>1803</v>
      </c>
      <c r="AZ929" s="1291" t="s">
        <v>1193</v>
      </c>
      <c r="BA929" s="1392"/>
      <c r="BB929" s="1375"/>
      <c r="BC929" s="1291"/>
      <c r="BD929" s="1291"/>
      <c r="BE929" s="1287"/>
      <c r="BF929" s="1287"/>
      <c r="BG929" s="1287"/>
      <c r="BH929" s="1287"/>
      <c r="BI929" s="1287"/>
      <c r="BJ929" s="1287"/>
      <c r="BK929" s="1287"/>
      <c r="BL929" s="1287"/>
      <c r="BM929" s="1287"/>
      <c r="BN929" s="1287"/>
      <c r="BO929" s="1287"/>
      <c r="BP929" s="1287"/>
      <c r="BQ929" s="1287"/>
      <c r="BR929" s="1287"/>
      <c r="BS929" s="1287"/>
      <c r="BT929" s="1287"/>
      <c r="BU929" s="1287"/>
      <c r="BV929" s="1287"/>
      <c r="BW929" s="1287"/>
      <c r="BX929" s="1287"/>
      <c r="BY929" s="1287"/>
    </row>
    <row r="930" spans="1:77" s="1288" customFormat="1" ht="45" hidden="1">
      <c r="A930" s="1380"/>
      <c r="B930" s="1283"/>
      <c r="C930" s="1335" t="s">
        <v>915</v>
      </c>
      <c r="D930" s="1264"/>
      <c r="E930" s="1264"/>
      <c r="F930" s="1264"/>
      <c r="G930" s="1264"/>
      <c r="H930" s="1291" t="s">
        <v>1193</v>
      </c>
      <c r="I930" s="1264"/>
      <c r="J930" s="1264"/>
      <c r="K930" s="1264"/>
      <c r="L930" s="1337"/>
      <c r="M930" s="1397" t="s">
        <v>712</v>
      </c>
      <c r="N930" s="1264"/>
      <c r="O930" s="1264"/>
      <c r="P930" s="1264"/>
      <c r="Q930" s="1264"/>
      <c r="R930" s="1336" t="s">
        <v>839</v>
      </c>
      <c r="S930" s="1336">
        <v>0</v>
      </c>
      <c r="T930" s="1291" t="s">
        <v>1581</v>
      </c>
      <c r="U930" s="1336" t="s">
        <v>1654</v>
      </c>
      <c r="V930" s="1291"/>
      <c r="W930" s="1336">
        <v>0</v>
      </c>
      <c r="X930" s="1336">
        <v>0</v>
      </c>
      <c r="Y930" s="1336">
        <v>0</v>
      </c>
      <c r="Z930" s="1264"/>
      <c r="AA930" s="1264"/>
      <c r="AB930" s="1264"/>
      <c r="AC930" s="1264"/>
      <c r="AD930" s="1264"/>
      <c r="AE930" s="1264"/>
      <c r="AF930" s="1264"/>
      <c r="AG930" s="1264"/>
      <c r="AH930" s="1264"/>
      <c r="AI930" s="1264"/>
      <c r="AJ930" s="1264"/>
      <c r="AK930" s="1264"/>
      <c r="AL930" s="1264"/>
      <c r="AM930" s="1264"/>
      <c r="AN930" s="1264"/>
      <c r="AO930" s="1264"/>
      <c r="AP930" s="1264"/>
      <c r="AQ930" s="1337" t="s">
        <v>204</v>
      </c>
      <c r="AR930" s="1337">
        <v>2007</v>
      </c>
      <c r="AS930" s="1264"/>
      <c r="AT930" s="1264"/>
      <c r="AU930" s="1264"/>
      <c r="AV930" s="1338">
        <v>14005607.56482916</v>
      </c>
      <c r="AW930" s="1291" t="s">
        <v>123</v>
      </c>
      <c r="AX930" s="1291"/>
      <c r="AY930" s="1291" t="s">
        <v>1803</v>
      </c>
      <c r="AZ930" s="1291" t="s">
        <v>1193</v>
      </c>
      <c r="BA930" s="1392"/>
      <c r="BB930" s="1375"/>
      <c r="BC930" s="1291"/>
      <c r="BD930" s="1291"/>
      <c r="BE930" s="1287"/>
      <c r="BF930" s="1287"/>
      <c r="BG930" s="1287"/>
      <c r="BH930" s="1287"/>
      <c r="BI930" s="1287"/>
      <c r="BJ930" s="1287"/>
      <c r="BK930" s="1287"/>
      <c r="BL930" s="1287"/>
      <c r="BM930" s="1287"/>
      <c r="BN930" s="1287"/>
      <c r="BO930" s="1287"/>
      <c r="BP930" s="1287"/>
      <c r="BQ930" s="1287"/>
      <c r="BR930" s="1287"/>
      <c r="BS930" s="1287"/>
      <c r="BT930" s="1287"/>
      <c r="BU930" s="1287"/>
      <c r="BV930" s="1287"/>
      <c r="BW930" s="1287"/>
      <c r="BX930" s="1287"/>
      <c r="BY930" s="1287"/>
    </row>
    <row r="931" spans="1:77" s="1288" customFormat="1" ht="45" hidden="1">
      <c r="A931" s="1380"/>
      <c r="B931" s="1283"/>
      <c r="C931" s="1335" t="s">
        <v>550</v>
      </c>
      <c r="D931" s="1264"/>
      <c r="E931" s="1264"/>
      <c r="F931" s="1264"/>
      <c r="G931" s="1264"/>
      <c r="H931" s="1291" t="s">
        <v>1193</v>
      </c>
      <c r="I931" s="1264"/>
      <c r="J931" s="1264"/>
      <c r="K931" s="1264"/>
      <c r="L931" s="1337"/>
      <c r="M931" s="1397" t="s">
        <v>712</v>
      </c>
      <c r="N931" s="1264"/>
      <c r="O931" s="1264"/>
      <c r="P931" s="1264"/>
      <c r="Q931" s="1264"/>
      <c r="R931" s="1336" t="s">
        <v>842</v>
      </c>
      <c r="S931" s="1336">
        <v>0</v>
      </c>
      <c r="T931" s="1291" t="s">
        <v>1581</v>
      </c>
      <c r="U931" s="1336" t="s">
        <v>1654</v>
      </c>
      <c r="V931" s="1291"/>
      <c r="W931" s="1336">
        <v>0</v>
      </c>
      <c r="X931" s="1336">
        <v>0</v>
      </c>
      <c r="Y931" s="1336">
        <v>0</v>
      </c>
      <c r="Z931" s="1264"/>
      <c r="AA931" s="1264"/>
      <c r="AB931" s="1264"/>
      <c r="AC931" s="1264"/>
      <c r="AD931" s="1264"/>
      <c r="AE931" s="1264"/>
      <c r="AF931" s="1264"/>
      <c r="AG931" s="1264"/>
      <c r="AH931" s="1264"/>
      <c r="AI931" s="1264"/>
      <c r="AJ931" s="1264"/>
      <c r="AK931" s="1264"/>
      <c r="AL931" s="1264"/>
      <c r="AM931" s="1264"/>
      <c r="AN931" s="1264"/>
      <c r="AO931" s="1264"/>
      <c r="AP931" s="1264"/>
      <c r="AQ931" s="1337" t="s">
        <v>204</v>
      </c>
      <c r="AR931" s="1337">
        <v>2007</v>
      </c>
      <c r="AS931" s="1264"/>
      <c r="AT931" s="1264"/>
      <c r="AU931" s="1264"/>
      <c r="AV931" s="1338">
        <v>6162467.2402239246</v>
      </c>
      <c r="AW931" s="1291" t="s">
        <v>123</v>
      </c>
      <c r="AX931" s="1291"/>
      <c r="AY931" s="1291" t="s">
        <v>1803</v>
      </c>
      <c r="AZ931" s="1291" t="s">
        <v>1193</v>
      </c>
      <c r="BA931" s="1392"/>
      <c r="BB931" s="1375"/>
      <c r="BC931" s="1291"/>
      <c r="BD931" s="1291"/>
      <c r="BE931" s="1287"/>
      <c r="BF931" s="1287"/>
      <c r="BG931" s="1287"/>
      <c r="BH931" s="1287"/>
      <c r="BI931" s="1287"/>
      <c r="BJ931" s="1287"/>
      <c r="BK931" s="1287"/>
      <c r="BL931" s="1287"/>
      <c r="BM931" s="1287"/>
      <c r="BN931" s="1287"/>
      <c r="BO931" s="1287"/>
      <c r="BP931" s="1287"/>
      <c r="BQ931" s="1287"/>
      <c r="BR931" s="1287"/>
      <c r="BS931" s="1287"/>
      <c r="BT931" s="1287"/>
      <c r="BU931" s="1287"/>
      <c r="BV931" s="1287"/>
      <c r="BW931" s="1287"/>
      <c r="BX931" s="1287"/>
      <c r="BY931" s="1287"/>
    </row>
    <row r="932" spans="1:77" s="1288" customFormat="1" ht="45" hidden="1">
      <c r="A932" s="1380"/>
      <c r="B932" s="1283"/>
      <c r="C932" s="1335" t="s">
        <v>916</v>
      </c>
      <c r="D932" s="1264"/>
      <c r="E932" s="1264"/>
      <c r="F932" s="1264"/>
      <c r="G932" s="1264"/>
      <c r="H932" s="1291" t="s">
        <v>1193</v>
      </c>
      <c r="I932" s="1264"/>
      <c r="J932" s="1264"/>
      <c r="K932" s="1264"/>
      <c r="L932" s="1337"/>
      <c r="M932" s="1397" t="s">
        <v>712</v>
      </c>
      <c r="N932" s="1264"/>
      <c r="O932" s="1264"/>
      <c r="P932" s="1264"/>
      <c r="Q932" s="1264"/>
      <c r="R932" s="1336" t="s">
        <v>845</v>
      </c>
      <c r="S932" s="1336">
        <v>0</v>
      </c>
      <c r="T932" s="1291" t="s">
        <v>1581</v>
      </c>
      <c r="U932" s="1336" t="s">
        <v>1654</v>
      </c>
      <c r="V932" s="1291"/>
      <c r="W932" s="1336">
        <v>0</v>
      </c>
      <c r="X932" s="1336">
        <v>0</v>
      </c>
      <c r="Y932" s="1336">
        <v>0</v>
      </c>
      <c r="Z932" s="1264"/>
      <c r="AA932" s="1264"/>
      <c r="AB932" s="1264"/>
      <c r="AC932" s="1264"/>
      <c r="AD932" s="1264"/>
      <c r="AE932" s="1264"/>
      <c r="AF932" s="1264"/>
      <c r="AG932" s="1264"/>
      <c r="AH932" s="1264"/>
      <c r="AI932" s="1264"/>
      <c r="AJ932" s="1264"/>
      <c r="AK932" s="1264"/>
      <c r="AL932" s="1264"/>
      <c r="AM932" s="1264"/>
      <c r="AN932" s="1264"/>
      <c r="AO932" s="1264"/>
      <c r="AP932" s="1264"/>
      <c r="AQ932" s="1337" t="s">
        <v>204</v>
      </c>
      <c r="AR932" s="1337">
        <v>2007</v>
      </c>
      <c r="AS932" s="1264"/>
      <c r="AT932" s="1264"/>
      <c r="AU932" s="1264"/>
      <c r="AV932" s="1338">
        <v>16381111.647422204</v>
      </c>
      <c r="AW932" s="1291" t="s">
        <v>123</v>
      </c>
      <c r="AX932" s="1291"/>
      <c r="AY932" s="1291" t="s">
        <v>1803</v>
      </c>
      <c r="AZ932" s="1291" t="s">
        <v>1193</v>
      </c>
      <c r="BA932" s="1392"/>
      <c r="BB932" s="1375"/>
      <c r="BC932" s="1291"/>
      <c r="BD932" s="1291"/>
      <c r="BE932" s="1287"/>
      <c r="BF932" s="1287"/>
      <c r="BG932" s="1287"/>
      <c r="BH932" s="1287"/>
      <c r="BI932" s="1287"/>
      <c r="BJ932" s="1287"/>
      <c r="BK932" s="1287"/>
      <c r="BL932" s="1287"/>
      <c r="BM932" s="1287"/>
      <c r="BN932" s="1287"/>
      <c r="BO932" s="1287"/>
      <c r="BP932" s="1287"/>
      <c r="BQ932" s="1287"/>
      <c r="BR932" s="1287"/>
      <c r="BS932" s="1287"/>
      <c r="BT932" s="1287"/>
      <c r="BU932" s="1287"/>
      <c r="BV932" s="1287"/>
      <c r="BW932" s="1287"/>
      <c r="BX932" s="1287"/>
      <c r="BY932" s="1287"/>
    </row>
    <row r="933" spans="1:77" s="1288" customFormat="1" ht="30" hidden="1">
      <c r="A933" s="1380"/>
      <c r="B933" s="1283"/>
      <c r="C933" s="1335" t="s">
        <v>917</v>
      </c>
      <c r="D933" s="1264"/>
      <c r="E933" s="1264"/>
      <c r="F933" s="1264"/>
      <c r="G933" s="1264"/>
      <c r="H933" s="1291" t="s">
        <v>1193</v>
      </c>
      <c r="I933" s="1264"/>
      <c r="J933" s="1264"/>
      <c r="K933" s="1264"/>
      <c r="L933" s="1337"/>
      <c r="M933" s="1397" t="s">
        <v>720</v>
      </c>
      <c r="N933" s="1264"/>
      <c r="O933" s="1264"/>
      <c r="P933" s="1264"/>
      <c r="Q933" s="1264"/>
      <c r="R933" s="1336" t="s">
        <v>1778</v>
      </c>
      <c r="S933" s="1336">
        <v>0</v>
      </c>
      <c r="T933" s="1291" t="s">
        <v>1581</v>
      </c>
      <c r="U933" s="1336" t="s">
        <v>1653</v>
      </c>
      <c r="V933" s="1291"/>
      <c r="W933" s="1336">
        <v>0</v>
      </c>
      <c r="X933" s="1336">
        <v>0</v>
      </c>
      <c r="Y933" s="1336">
        <v>0</v>
      </c>
      <c r="Z933" s="1264"/>
      <c r="AA933" s="1264"/>
      <c r="AB933" s="1264"/>
      <c r="AC933" s="1264"/>
      <c r="AD933" s="1264"/>
      <c r="AE933" s="1264"/>
      <c r="AF933" s="1264"/>
      <c r="AG933" s="1264"/>
      <c r="AH933" s="1264"/>
      <c r="AI933" s="1264"/>
      <c r="AJ933" s="1264"/>
      <c r="AK933" s="1264"/>
      <c r="AL933" s="1264"/>
      <c r="AM933" s="1264"/>
      <c r="AN933" s="1264"/>
      <c r="AO933" s="1264"/>
      <c r="AP933" s="1264"/>
      <c r="AQ933" s="1337" t="s">
        <v>204</v>
      </c>
      <c r="AR933" s="1337">
        <v>2007</v>
      </c>
      <c r="AS933" s="1264"/>
      <c r="AT933" s="1264"/>
      <c r="AU933" s="1264"/>
      <c r="AV933" s="1338">
        <v>19386181.321174756</v>
      </c>
      <c r="AW933" s="1291" t="s">
        <v>123</v>
      </c>
      <c r="AX933" s="1291"/>
      <c r="AY933" s="1291" t="s">
        <v>1803</v>
      </c>
      <c r="AZ933" s="1291" t="s">
        <v>1193</v>
      </c>
      <c r="BA933" s="1392"/>
      <c r="BB933" s="1375"/>
      <c r="BC933" s="1291"/>
      <c r="BD933" s="1291"/>
      <c r="BE933" s="1287"/>
      <c r="BF933" s="1287"/>
      <c r="BG933" s="1287"/>
      <c r="BH933" s="1287"/>
      <c r="BI933" s="1287"/>
      <c r="BJ933" s="1287"/>
      <c r="BK933" s="1287"/>
      <c r="BL933" s="1287"/>
      <c r="BM933" s="1287"/>
      <c r="BN933" s="1287"/>
      <c r="BO933" s="1287"/>
      <c r="BP933" s="1287"/>
      <c r="BQ933" s="1287"/>
      <c r="BR933" s="1287"/>
      <c r="BS933" s="1287"/>
      <c r="BT933" s="1287"/>
      <c r="BU933" s="1287"/>
      <c r="BV933" s="1287"/>
      <c r="BW933" s="1287"/>
      <c r="BX933" s="1287"/>
      <c r="BY933" s="1287"/>
    </row>
    <row r="934" spans="1:77" s="1288" customFormat="1" ht="30" hidden="1">
      <c r="A934" s="1380"/>
      <c r="B934" s="1283"/>
      <c r="C934" s="1335" t="s">
        <v>918</v>
      </c>
      <c r="D934" s="1264"/>
      <c r="E934" s="1264"/>
      <c r="F934" s="1264"/>
      <c r="G934" s="1264"/>
      <c r="H934" s="1291" t="s">
        <v>1193</v>
      </c>
      <c r="I934" s="1264"/>
      <c r="J934" s="1264"/>
      <c r="K934" s="1264"/>
      <c r="L934" s="1337"/>
      <c r="M934" s="1397" t="s">
        <v>715</v>
      </c>
      <c r="N934" s="1264"/>
      <c r="O934" s="1264"/>
      <c r="P934" s="1264"/>
      <c r="Q934" s="1264"/>
      <c r="R934" s="1336" t="s">
        <v>1779</v>
      </c>
      <c r="S934" s="1336">
        <v>0</v>
      </c>
      <c r="T934" s="1291"/>
      <c r="U934" s="1336" t="s">
        <v>1653</v>
      </c>
      <c r="V934" s="1291"/>
      <c r="W934" s="1336">
        <v>0</v>
      </c>
      <c r="X934" s="1336">
        <v>0</v>
      </c>
      <c r="Y934" s="1336">
        <v>0</v>
      </c>
      <c r="Z934" s="1264"/>
      <c r="AA934" s="1264"/>
      <c r="AB934" s="1264"/>
      <c r="AC934" s="1264"/>
      <c r="AD934" s="1264"/>
      <c r="AE934" s="1264"/>
      <c r="AF934" s="1264"/>
      <c r="AG934" s="1264"/>
      <c r="AH934" s="1264"/>
      <c r="AI934" s="1264"/>
      <c r="AJ934" s="1264"/>
      <c r="AK934" s="1264"/>
      <c r="AL934" s="1264"/>
      <c r="AM934" s="1264"/>
      <c r="AN934" s="1264"/>
      <c r="AO934" s="1264"/>
      <c r="AP934" s="1264"/>
      <c r="AQ934" s="1337" t="s">
        <v>204</v>
      </c>
      <c r="AR934" s="1337">
        <v>2007</v>
      </c>
      <c r="AS934" s="1264"/>
      <c r="AT934" s="1264"/>
      <c r="AU934" s="1264"/>
      <c r="AV934" s="1338">
        <v>11364114.663479589</v>
      </c>
      <c r="AW934" s="1291" t="s">
        <v>123</v>
      </c>
      <c r="AX934" s="1291"/>
      <c r="AY934" s="1291" t="s">
        <v>1817</v>
      </c>
      <c r="AZ934" s="1291" t="s">
        <v>1193</v>
      </c>
      <c r="BA934" s="1392"/>
      <c r="BB934" s="1375"/>
      <c r="BC934" s="1291"/>
      <c r="BD934" s="1291"/>
      <c r="BE934" s="1287"/>
      <c r="BF934" s="1287"/>
      <c r="BG934" s="1287"/>
      <c r="BH934" s="1287"/>
      <c r="BI934" s="1287"/>
      <c r="BJ934" s="1287"/>
      <c r="BK934" s="1287"/>
      <c r="BL934" s="1287"/>
      <c r="BM934" s="1287"/>
      <c r="BN934" s="1287"/>
      <c r="BO934" s="1287"/>
      <c r="BP934" s="1287"/>
      <c r="BQ934" s="1287"/>
      <c r="BR934" s="1287"/>
      <c r="BS934" s="1287"/>
      <c r="BT934" s="1287"/>
      <c r="BU934" s="1287"/>
      <c r="BV934" s="1287"/>
      <c r="BW934" s="1287"/>
      <c r="BX934" s="1287"/>
      <c r="BY934" s="1287"/>
    </row>
    <row r="935" spans="1:77" s="1288" customFormat="1" ht="30" hidden="1">
      <c r="A935" s="1380"/>
      <c r="B935" s="1283"/>
      <c r="C935" s="1335" t="s">
        <v>919</v>
      </c>
      <c r="D935" s="1264"/>
      <c r="E935" s="1264"/>
      <c r="F935" s="1264"/>
      <c r="G935" s="1264"/>
      <c r="H935" s="1291" t="s">
        <v>1193</v>
      </c>
      <c r="I935" s="1264"/>
      <c r="J935" s="1264"/>
      <c r="K935" s="1264"/>
      <c r="L935" s="1337"/>
      <c r="M935" s="1397" t="s">
        <v>1780</v>
      </c>
      <c r="N935" s="1264"/>
      <c r="O935" s="1264"/>
      <c r="P935" s="1264"/>
      <c r="Q935" s="1264"/>
      <c r="R935" s="1336" t="s">
        <v>1781</v>
      </c>
      <c r="S935" s="1336">
        <v>0</v>
      </c>
      <c r="T935" s="1291"/>
      <c r="U935" s="1336" t="s">
        <v>1653</v>
      </c>
      <c r="V935" s="1291"/>
      <c r="W935" s="1336">
        <v>0</v>
      </c>
      <c r="X935" s="1336">
        <v>0</v>
      </c>
      <c r="Y935" s="1336">
        <v>0</v>
      </c>
      <c r="Z935" s="1264"/>
      <c r="AA935" s="1264"/>
      <c r="AB935" s="1264"/>
      <c r="AC935" s="1264"/>
      <c r="AD935" s="1264"/>
      <c r="AE935" s="1264"/>
      <c r="AF935" s="1264"/>
      <c r="AG935" s="1264"/>
      <c r="AH935" s="1264"/>
      <c r="AI935" s="1264"/>
      <c r="AJ935" s="1264"/>
      <c r="AK935" s="1264"/>
      <c r="AL935" s="1264"/>
      <c r="AM935" s="1264"/>
      <c r="AN935" s="1264"/>
      <c r="AO935" s="1264"/>
      <c r="AP935" s="1264"/>
      <c r="AQ935" s="1337" t="s">
        <v>204</v>
      </c>
      <c r="AR935" s="1337">
        <v>2007</v>
      </c>
      <c r="AS935" s="1264"/>
      <c r="AT935" s="1264"/>
      <c r="AU935" s="1264"/>
      <c r="AV935" s="1338">
        <v>119323203.96653569</v>
      </c>
      <c r="AW935" s="1291" t="s">
        <v>123</v>
      </c>
      <c r="AX935" s="1291"/>
      <c r="AY935" s="1291" t="s">
        <v>1817</v>
      </c>
      <c r="AZ935" s="1291" t="s">
        <v>1193</v>
      </c>
      <c r="BA935" s="1392"/>
      <c r="BB935" s="1375"/>
      <c r="BC935" s="1291"/>
      <c r="BD935" s="1291"/>
      <c r="BE935" s="1287"/>
      <c r="BF935" s="1287"/>
      <c r="BG935" s="1287"/>
      <c r="BH935" s="1287"/>
      <c r="BI935" s="1287"/>
      <c r="BJ935" s="1287"/>
      <c r="BK935" s="1287"/>
      <c r="BL935" s="1287"/>
      <c r="BM935" s="1287"/>
      <c r="BN935" s="1287"/>
      <c r="BO935" s="1287"/>
      <c r="BP935" s="1287"/>
      <c r="BQ935" s="1287"/>
      <c r="BR935" s="1287"/>
      <c r="BS935" s="1287"/>
      <c r="BT935" s="1287"/>
      <c r="BU935" s="1287"/>
      <c r="BV935" s="1287"/>
      <c r="BW935" s="1287"/>
      <c r="BX935" s="1287"/>
      <c r="BY935" s="1287"/>
    </row>
    <row r="936" spans="1:77" s="1288" customFormat="1" ht="28.5" hidden="1" customHeight="1">
      <c r="A936" s="1380"/>
      <c r="B936" s="1283"/>
      <c r="C936" s="1335" t="s">
        <v>920</v>
      </c>
      <c r="D936" s="1264"/>
      <c r="E936" s="1264"/>
      <c r="F936" s="1264"/>
      <c r="G936" s="1264"/>
      <c r="H936" s="1291" t="s">
        <v>1193</v>
      </c>
      <c r="I936" s="1264"/>
      <c r="J936" s="1264"/>
      <c r="K936" s="1264"/>
      <c r="L936" s="1337"/>
      <c r="M936" s="1397" t="s">
        <v>712</v>
      </c>
      <c r="N936" s="1264"/>
      <c r="O936" s="1264"/>
      <c r="P936" s="1264"/>
      <c r="Q936" s="1264"/>
      <c r="R936" s="1336" t="s">
        <v>1782</v>
      </c>
      <c r="S936" s="1336">
        <v>0</v>
      </c>
      <c r="T936" s="1291" t="s">
        <v>1581</v>
      </c>
      <c r="U936" s="1336" t="s">
        <v>1653</v>
      </c>
      <c r="V936" s="1291"/>
      <c r="W936" s="1336">
        <v>0</v>
      </c>
      <c r="X936" s="1336">
        <v>0</v>
      </c>
      <c r="Y936" s="1336">
        <v>0</v>
      </c>
      <c r="Z936" s="1264"/>
      <c r="AA936" s="1264"/>
      <c r="AB936" s="1264"/>
      <c r="AC936" s="1264"/>
      <c r="AD936" s="1264"/>
      <c r="AE936" s="1264"/>
      <c r="AF936" s="1264"/>
      <c r="AG936" s="1264"/>
      <c r="AH936" s="1264"/>
      <c r="AI936" s="1264"/>
      <c r="AJ936" s="1264"/>
      <c r="AK936" s="1264"/>
      <c r="AL936" s="1264"/>
      <c r="AM936" s="1264"/>
      <c r="AN936" s="1264"/>
      <c r="AO936" s="1264"/>
      <c r="AP936" s="1264"/>
      <c r="AQ936" s="1337" t="s">
        <v>204</v>
      </c>
      <c r="AR936" s="1337">
        <v>2007</v>
      </c>
      <c r="AS936" s="1264"/>
      <c r="AT936" s="1264"/>
      <c r="AU936" s="1264"/>
      <c r="AV936" s="1338">
        <v>13801740.640875835</v>
      </c>
      <c r="AW936" s="1291" t="s">
        <v>123</v>
      </c>
      <c r="AX936" s="1291"/>
      <c r="AY936" s="1291" t="s">
        <v>1817</v>
      </c>
      <c r="AZ936" s="1291" t="s">
        <v>1193</v>
      </c>
      <c r="BA936" s="1392"/>
      <c r="BB936" s="1375"/>
      <c r="BC936" s="1291"/>
      <c r="BD936" s="1291"/>
      <c r="BE936" s="1287"/>
      <c r="BF936" s="1287"/>
      <c r="BG936" s="1287"/>
      <c r="BH936" s="1287"/>
      <c r="BI936" s="1287"/>
      <c r="BJ936" s="1287"/>
      <c r="BK936" s="1287"/>
      <c r="BL936" s="1287"/>
      <c r="BM936" s="1287"/>
      <c r="BN936" s="1287"/>
      <c r="BO936" s="1287"/>
      <c r="BP936" s="1287"/>
      <c r="BQ936" s="1287"/>
      <c r="BR936" s="1287"/>
      <c r="BS936" s="1287"/>
      <c r="BT936" s="1287"/>
      <c r="BU936" s="1287"/>
      <c r="BV936" s="1287"/>
      <c r="BW936" s="1287"/>
      <c r="BX936" s="1287"/>
      <c r="BY936" s="1287"/>
    </row>
    <row r="937" spans="1:77" s="1288" customFormat="1" ht="30" hidden="1">
      <c r="A937" s="1380"/>
      <c r="B937" s="1283"/>
      <c r="C937" s="1335" t="s">
        <v>921</v>
      </c>
      <c r="D937" s="1264"/>
      <c r="E937" s="1264"/>
      <c r="F937" s="1264"/>
      <c r="G937" s="1264"/>
      <c r="H937" s="1291" t="s">
        <v>1193</v>
      </c>
      <c r="I937" s="1264"/>
      <c r="J937" s="1264"/>
      <c r="K937" s="1264"/>
      <c r="L937" s="1337"/>
      <c r="M937" s="1397" t="s">
        <v>1763</v>
      </c>
      <c r="N937" s="1264"/>
      <c r="O937" s="1264"/>
      <c r="P937" s="1264"/>
      <c r="Q937" s="1264"/>
      <c r="R937" s="1336" t="s">
        <v>1783</v>
      </c>
      <c r="S937" s="1336">
        <v>0</v>
      </c>
      <c r="T937" s="1291" t="s">
        <v>1581</v>
      </c>
      <c r="U937" s="1336" t="s">
        <v>1653</v>
      </c>
      <c r="V937" s="1291"/>
      <c r="W937" s="1336">
        <v>0</v>
      </c>
      <c r="X937" s="1336">
        <v>0</v>
      </c>
      <c r="Y937" s="1336">
        <v>0</v>
      </c>
      <c r="Z937" s="1264"/>
      <c r="AA937" s="1264"/>
      <c r="AB937" s="1264"/>
      <c r="AC937" s="1264"/>
      <c r="AD937" s="1264"/>
      <c r="AE937" s="1264"/>
      <c r="AF937" s="1264"/>
      <c r="AG937" s="1264"/>
      <c r="AH937" s="1264"/>
      <c r="AI937" s="1264"/>
      <c r="AJ937" s="1264"/>
      <c r="AK937" s="1264"/>
      <c r="AL937" s="1264"/>
      <c r="AM937" s="1264"/>
      <c r="AN937" s="1264"/>
      <c r="AO937" s="1264"/>
      <c r="AP937" s="1264"/>
      <c r="AQ937" s="1337" t="s">
        <v>204</v>
      </c>
      <c r="AR937" s="1337">
        <v>2007</v>
      </c>
      <c r="AS937" s="1264"/>
      <c r="AT937" s="1264"/>
      <c r="AU937" s="1264"/>
      <c r="AV937" s="1338">
        <v>117811510.11819787</v>
      </c>
      <c r="AW937" s="1291" t="s">
        <v>123</v>
      </c>
      <c r="AX937" s="1291"/>
      <c r="AY937" s="1291" t="s">
        <v>1803</v>
      </c>
      <c r="AZ937" s="1291" t="s">
        <v>1193</v>
      </c>
      <c r="BA937" s="1392"/>
      <c r="BB937" s="1375"/>
      <c r="BC937" s="1291"/>
      <c r="BD937" s="1291"/>
      <c r="BE937" s="1287"/>
      <c r="BF937" s="1287"/>
      <c r="BG937" s="1287"/>
      <c r="BH937" s="1287"/>
      <c r="BI937" s="1287"/>
      <c r="BJ937" s="1287"/>
      <c r="BK937" s="1287"/>
      <c r="BL937" s="1287"/>
      <c r="BM937" s="1287"/>
      <c r="BN937" s="1287"/>
      <c r="BO937" s="1287"/>
      <c r="BP937" s="1287"/>
      <c r="BQ937" s="1287"/>
      <c r="BR937" s="1287"/>
      <c r="BS937" s="1287"/>
      <c r="BT937" s="1287"/>
      <c r="BU937" s="1287"/>
      <c r="BV937" s="1287"/>
      <c r="BW937" s="1287"/>
      <c r="BX937" s="1287"/>
      <c r="BY937" s="1287"/>
    </row>
    <row r="938" spans="1:77" s="1288" customFormat="1" ht="30" hidden="1">
      <c r="A938" s="1380"/>
      <c r="B938" s="1283"/>
      <c r="C938" s="1335" t="s">
        <v>922</v>
      </c>
      <c r="D938" s="1264"/>
      <c r="E938" s="1264"/>
      <c r="F938" s="1264"/>
      <c r="G938" s="1264"/>
      <c r="H938" s="1291" t="s">
        <v>1193</v>
      </c>
      <c r="I938" s="1264"/>
      <c r="J938" s="1264"/>
      <c r="K938" s="1264"/>
      <c r="L938" s="1337"/>
      <c r="M938" s="1397" t="s">
        <v>716</v>
      </c>
      <c r="N938" s="1264"/>
      <c r="O938" s="1264"/>
      <c r="P938" s="1264"/>
      <c r="Q938" s="1264"/>
      <c r="R938" s="1336" t="s">
        <v>1784</v>
      </c>
      <c r="S938" s="1336">
        <v>0</v>
      </c>
      <c r="T938" s="1291" t="s">
        <v>238</v>
      </c>
      <c r="U938" s="1336" t="s">
        <v>1653</v>
      </c>
      <c r="V938" s="1291"/>
      <c r="W938" s="1336">
        <v>0</v>
      </c>
      <c r="X938" s="1336">
        <v>0</v>
      </c>
      <c r="Y938" s="1336">
        <v>0</v>
      </c>
      <c r="Z938" s="1264"/>
      <c r="AA938" s="1264"/>
      <c r="AB938" s="1264"/>
      <c r="AC938" s="1264"/>
      <c r="AD938" s="1264"/>
      <c r="AE938" s="1264"/>
      <c r="AF938" s="1264"/>
      <c r="AG938" s="1264"/>
      <c r="AH938" s="1264"/>
      <c r="AI938" s="1264"/>
      <c r="AJ938" s="1264"/>
      <c r="AK938" s="1264"/>
      <c r="AL938" s="1264"/>
      <c r="AM938" s="1264"/>
      <c r="AN938" s="1264"/>
      <c r="AO938" s="1264"/>
      <c r="AP938" s="1264"/>
      <c r="AQ938" s="1337" t="s">
        <v>204</v>
      </c>
      <c r="AR938" s="1337">
        <v>2007</v>
      </c>
      <c r="AS938" s="1264"/>
      <c r="AT938" s="1264"/>
      <c r="AU938" s="1264"/>
      <c r="AV938" s="1338">
        <v>74584522.404981077</v>
      </c>
      <c r="AW938" s="1291" t="s">
        <v>123</v>
      </c>
      <c r="AX938" s="1291"/>
      <c r="AY938" s="1291" t="s">
        <v>1803</v>
      </c>
      <c r="AZ938" s="1291" t="s">
        <v>1193</v>
      </c>
      <c r="BA938" s="1392"/>
      <c r="BB938" s="1375"/>
      <c r="BC938" s="1291"/>
      <c r="BD938" s="1291"/>
      <c r="BE938" s="1287"/>
      <c r="BF938" s="1287"/>
      <c r="BG938" s="1287"/>
      <c r="BH938" s="1287"/>
      <c r="BI938" s="1287"/>
      <c r="BJ938" s="1287"/>
      <c r="BK938" s="1287"/>
      <c r="BL938" s="1287"/>
      <c r="BM938" s="1287"/>
      <c r="BN938" s="1287"/>
      <c r="BO938" s="1287"/>
      <c r="BP938" s="1287"/>
      <c r="BQ938" s="1287"/>
      <c r="BR938" s="1287"/>
      <c r="BS938" s="1287"/>
      <c r="BT938" s="1287"/>
      <c r="BU938" s="1287"/>
      <c r="BV938" s="1287"/>
      <c r="BW938" s="1287"/>
      <c r="BX938" s="1287"/>
      <c r="BY938" s="1287"/>
    </row>
    <row r="939" spans="1:77" s="1288" customFormat="1" hidden="1">
      <c r="A939" s="1380"/>
      <c r="B939" s="1283"/>
      <c r="C939" s="1335" t="s">
        <v>923</v>
      </c>
      <c r="D939" s="1264"/>
      <c r="E939" s="1264"/>
      <c r="F939" s="1264"/>
      <c r="G939" s="1264"/>
      <c r="H939" s="1291" t="s">
        <v>1193</v>
      </c>
      <c r="I939" s="1264"/>
      <c r="J939" s="1264"/>
      <c r="K939" s="1264"/>
      <c r="L939" s="1337"/>
      <c r="M939" s="1397" t="s">
        <v>713</v>
      </c>
      <c r="N939" s="1264"/>
      <c r="O939" s="1264"/>
      <c r="P939" s="1264"/>
      <c r="Q939" s="1264"/>
      <c r="R939" s="1336" t="s">
        <v>1785</v>
      </c>
      <c r="S939" s="1336">
        <v>0</v>
      </c>
      <c r="T939" s="1291" t="s">
        <v>238</v>
      </c>
      <c r="U939" s="1336" t="s">
        <v>1658</v>
      </c>
      <c r="V939" s="1291"/>
      <c r="W939" s="1336">
        <v>0</v>
      </c>
      <c r="X939" s="1336">
        <v>0</v>
      </c>
      <c r="Y939" s="1336">
        <v>0</v>
      </c>
      <c r="Z939" s="1264"/>
      <c r="AA939" s="1264"/>
      <c r="AB939" s="1264"/>
      <c r="AC939" s="1264"/>
      <c r="AD939" s="1264"/>
      <c r="AE939" s="1264"/>
      <c r="AF939" s="1264"/>
      <c r="AG939" s="1264"/>
      <c r="AH939" s="1264"/>
      <c r="AI939" s="1264"/>
      <c r="AJ939" s="1264"/>
      <c r="AK939" s="1264"/>
      <c r="AL939" s="1264"/>
      <c r="AM939" s="1264"/>
      <c r="AN939" s="1264"/>
      <c r="AO939" s="1264"/>
      <c r="AP939" s="1264"/>
      <c r="AQ939" s="1337" t="s">
        <v>204</v>
      </c>
      <c r="AR939" s="1337">
        <v>2007</v>
      </c>
      <c r="AS939" s="1264"/>
      <c r="AT939" s="1264"/>
      <c r="AU939" s="1264"/>
      <c r="AV939" s="1338">
        <v>39134193.264338896</v>
      </c>
      <c r="AW939" s="1291" t="s">
        <v>123</v>
      </c>
      <c r="AX939" s="1291"/>
      <c r="AY939" s="1291" t="s">
        <v>1805</v>
      </c>
      <c r="AZ939" s="1291" t="s">
        <v>1193</v>
      </c>
      <c r="BA939" s="1392"/>
      <c r="BB939" s="1375"/>
      <c r="BC939" s="1291"/>
      <c r="BD939" s="1291"/>
      <c r="BE939" s="1287"/>
      <c r="BF939" s="1287"/>
      <c r="BG939" s="1287"/>
      <c r="BH939" s="1287"/>
      <c r="BI939" s="1287"/>
      <c r="BJ939" s="1287"/>
      <c r="BK939" s="1287"/>
      <c r="BL939" s="1287"/>
      <c r="BM939" s="1287"/>
      <c r="BN939" s="1287"/>
      <c r="BO939" s="1287"/>
      <c r="BP939" s="1287"/>
      <c r="BQ939" s="1287"/>
      <c r="BR939" s="1287"/>
      <c r="BS939" s="1287"/>
      <c r="BT939" s="1287"/>
      <c r="BU939" s="1287"/>
      <c r="BV939" s="1287"/>
      <c r="BW939" s="1287"/>
      <c r="BX939" s="1287"/>
      <c r="BY939" s="1287"/>
    </row>
    <row r="940" spans="1:77" s="1288" customFormat="1" hidden="1">
      <c r="A940" s="1380"/>
      <c r="B940" s="1283"/>
      <c r="C940" s="1335" t="s">
        <v>924</v>
      </c>
      <c r="D940" s="1264"/>
      <c r="E940" s="1264"/>
      <c r="F940" s="1264"/>
      <c r="G940" s="1264"/>
      <c r="H940" s="1291" t="s">
        <v>1193</v>
      </c>
      <c r="I940" s="1264"/>
      <c r="J940" s="1264"/>
      <c r="K940" s="1264"/>
      <c r="L940" s="1337"/>
      <c r="M940" s="1397" t="s">
        <v>720</v>
      </c>
      <c r="N940" s="1264"/>
      <c r="O940" s="1264"/>
      <c r="P940" s="1264"/>
      <c r="Q940" s="1264"/>
      <c r="R940" s="1336" t="s">
        <v>837</v>
      </c>
      <c r="S940" s="1336">
        <v>0</v>
      </c>
      <c r="T940" s="1291" t="s">
        <v>225</v>
      </c>
      <c r="U940" s="1336">
        <v>0</v>
      </c>
      <c r="V940" s="1291"/>
      <c r="W940" s="1336">
        <v>0</v>
      </c>
      <c r="X940" s="1336">
        <v>0</v>
      </c>
      <c r="Y940" s="1336">
        <v>0</v>
      </c>
      <c r="Z940" s="1264"/>
      <c r="AA940" s="1264"/>
      <c r="AB940" s="1264"/>
      <c r="AC940" s="1264"/>
      <c r="AD940" s="1264"/>
      <c r="AE940" s="1264"/>
      <c r="AF940" s="1264"/>
      <c r="AG940" s="1264"/>
      <c r="AH940" s="1264"/>
      <c r="AI940" s="1264"/>
      <c r="AJ940" s="1264"/>
      <c r="AK940" s="1264"/>
      <c r="AL940" s="1264"/>
      <c r="AM940" s="1264"/>
      <c r="AN940" s="1264"/>
      <c r="AO940" s="1264"/>
      <c r="AP940" s="1264"/>
      <c r="AQ940" s="1337" t="s">
        <v>204</v>
      </c>
      <c r="AR940" s="1337">
        <v>2007</v>
      </c>
      <c r="AS940" s="1264"/>
      <c r="AT940" s="1264"/>
      <c r="AU940" s="1264"/>
      <c r="AV940" s="1338">
        <v>51540638.310996667</v>
      </c>
      <c r="AW940" s="1291" t="s">
        <v>123</v>
      </c>
      <c r="AX940" s="1291"/>
      <c r="AY940" s="1291" t="s">
        <v>1807</v>
      </c>
      <c r="AZ940" s="1291" t="s">
        <v>1193</v>
      </c>
      <c r="BA940" s="1392"/>
      <c r="BB940" s="1375"/>
      <c r="BC940" s="1291"/>
      <c r="BD940" s="1291"/>
      <c r="BE940" s="1287"/>
      <c r="BF940" s="1287"/>
      <c r="BG940" s="1287"/>
      <c r="BH940" s="1287"/>
      <c r="BI940" s="1287"/>
      <c r="BJ940" s="1287"/>
      <c r="BK940" s="1287"/>
      <c r="BL940" s="1287"/>
      <c r="BM940" s="1287"/>
      <c r="BN940" s="1287"/>
      <c r="BO940" s="1287"/>
      <c r="BP940" s="1287"/>
      <c r="BQ940" s="1287"/>
      <c r="BR940" s="1287"/>
      <c r="BS940" s="1287"/>
      <c r="BT940" s="1287"/>
      <c r="BU940" s="1287"/>
      <c r="BV940" s="1287"/>
      <c r="BW940" s="1287"/>
      <c r="BX940" s="1287"/>
      <c r="BY940" s="1287"/>
    </row>
    <row r="941" spans="1:77" s="1288" customFormat="1" ht="45" hidden="1">
      <c r="A941" s="1380"/>
      <c r="B941" s="1283"/>
      <c r="C941" s="1335" t="s">
        <v>925</v>
      </c>
      <c r="D941" s="1264"/>
      <c r="E941" s="1264"/>
      <c r="F941" s="1264"/>
      <c r="G941" s="1264"/>
      <c r="H941" s="1291" t="s">
        <v>1193</v>
      </c>
      <c r="I941" s="1264"/>
      <c r="J941" s="1264"/>
      <c r="K941" s="1264"/>
      <c r="L941" s="1337"/>
      <c r="M941" s="1397" t="s">
        <v>1786</v>
      </c>
      <c r="N941" s="1264"/>
      <c r="O941" s="1264"/>
      <c r="P941" s="1264"/>
      <c r="Q941" s="1264"/>
      <c r="R941" s="1336" t="s">
        <v>1787</v>
      </c>
      <c r="S941" s="1336">
        <v>0</v>
      </c>
      <c r="T941" s="1291" t="s">
        <v>1587</v>
      </c>
      <c r="U941" s="1336" t="s">
        <v>1654</v>
      </c>
      <c r="V941" s="1291"/>
      <c r="W941" s="1336">
        <v>0</v>
      </c>
      <c r="X941" s="1336">
        <v>0</v>
      </c>
      <c r="Y941" s="1336">
        <v>0</v>
      </c>
      <c r="Z941" s="1264"/>
      <c r="AA941" s="1264"/>
      <c r="AB941" s="1264"/>
      <c r="AC941" s="1264"/>
      <c r="AD941" s="1264"/>
      <c r="AE941" s="1264"/>
      <c r="AF941" s="1264"/>
      <c r="AG941" s="1264"/>
      <c r="AH941" s="1264"/>
      <c r="AI941" s="1264"/>
      <c r="AJ941" s="1264"/>
      <c r="AK941" s="1264"/>
      <c r="AL941" s="1264"/>
      <c r="AM941" s="1264"/>
      <c r="AN941" s="1264"/>
      <c r="AO941" s="1264"/>
      <c r="AP941" s="1264"/>
      <c r="AQ941" s="1337" t="s">
        <v>204</v>
      </c>
      <c r="AR941" s="1337">
        <v>2007</v>
      </c>
      <c r="AS941" s="1264"/>
      <c r="AT941" s="1264"/>
      <c r="AU941" s="1264"/>
      <c r="AV941" s="1338">
        <v>96582683.153479204</v>
      </c>
      <c r="AW941" s="1291" t="s">
        <v>123</v>
      </c>
      <c r="AX941" s="1291"/>
      <c r="AY941" s="1291" t="s">
        <v>1818</v>
      </c>
      <c r="AZ941" s="1291" t="s">
        <v>1193</v>
      </c>
      <c r="BA941" s="1392"/>
      <c r="BB941" s="1375"/>
      <c r="BC941" s="1291"/>
      <c r="BD941" s="1291"/>
      <c r="BE941" s="1287"/>
      <c r="BF941" s="1287"/>
      <c r="BG941" s="1287"/>
      <c r="BH941" s="1287"/>
      <c r="BI941" s="1287"/>
      <c r="BJ941" s="1287"/>
      <c r="BK941" s="1287"/>
      <c r="BL941" s="1287"/>
      <c r="BM941" s="1287"/>
      <c r="BN941" s="1287"/>
      <c r="BO941" s="1287"/>
      <c r="BP941" s="1287"/>
      <c r="BQ941" s="1287"/>
      <c r="BR941" s="1287"/>
      <c r="BS941" s="1287"/>
      <c r="BT941" s="1287"/>
      <c r="BU941" s="1287"/>
      <c r="BV941" s="1287"/>
      <c r="BW941" s="1287"/>
      <c r="BX941" s="1287"/>
      <c r="BY941" s="1287"/>
    </row>
    <row r="942" spans="1:77" s="1288" customFormat="1" ht="30" hidden="1">
      <c r="A942" s="1380"/>
      <c r="B942" s="1283"/>
      <c r="C942" s="1335" t="s">
        <v>926</v>
      </c>
      <c r="D942" s="1264"/>
      <c r="E942" s="1264"/>
      <c r="F942" s="1264"/>
      <c r="G942" s="1264"/>
      <c r="H942" s="1291" t="s">
        <v>1193</v>
      </c>
      <c r="I942" s="1264"/>
      <c r="J942" s="1264"/>
      <c r="K942" s="1264"/>
      <c r="L942" s="1337"/>
      <c r="M942" s="1397" t="s">
        <v>716</v>
      </c>
      <c r="N942" s="1264"/>
      <c r="O942" s="1264"/>
      <c r="P942" s="1264"/>
      <c r="Q942" s="1264"/>
      <c r="R942" s="1336" t="s">
        <v>1788</v>
      </c>
      <c r="S942" s="1336">
        <v>0</v>
      </c>
      <c r="T942" s="1291"/>
      <c r="U942" s="1336" t="s">
        <v>1653</v>
      </c>
      <c r="V942" s="1291"/>
      <c r="W942" s="1336">
        <v>0</v>
      </c>
      <c r="X942" s="1336">
        <v>0</v>
      </c>
      <c r="Y942" s="1336">
        <v>0</v>
      </c>
      <c r="Z942" s="1264"/>
      <c r="AA942" s="1264"/>
      <c r="AB942" s="1264"/>
      <c r="AC942" s="1264"/>
      <c r="AD942" s="1264"/>
      <c r="AE942" s="1264"/>
      <c r="AF942" s="1264"/>
      <c r="AG942" s="1264"/>
      <c r="AH942" s="1264"/>
      <c r="AI942" s="1264"/>
      <c r="AJ942" s="1264"/>
      <c r="AK942" s="1264"/>
      <c r="AL942" s="1264"/>
      <c r="AM942" s="1264"/>
      <c r="AN942" s="1264"/>
      <c r="AO942" s="1264"/>
      <c r="AP942" s="1264"/>
      <c r="AQ942" s="1337" t="s">
        <v>204</v>
      </c>
      <c r="AR942" s="1337">
        <v>2007</v>
      </c>
      <c r="AS942" s="1264"/>
      <c r="AT942" s="1264"/>
      <c r="AU942" s="1264"/>
      <c r="AV942" s="1338">
        <v>22524370.129335117</v>
      </c>
      <c r="AW942" s="1291" t="s">
        <v>123</v>
      </c>
      <c r="AX942" s="1291"/>
      <c r="AY942" s="1291" t="s">
        <v>1803</v>
      </c>
      <c r="AZ942" s="1291" t="s">
        <v>1193</v>
      </c>
      <c r="BA942" s="1392"/>
      <c r="BB942" s="1375"/>
      <c r="BC942" s="1291"/>
      <c r="BD942" s="1291"/>
      <c r="BE942" s="1287"/>
      <c r="BF942" s="1287"/>
      <c r="BG942" s="1287"/>
      <c r="BH942" s="1287"/>
      <c r="BI942" s="1287"/>
      <c r="BJ942" s="1287"/>
      <c r="BK942" s="1287"/>
      <c r="BL942" s="1287"/>
      <c r="BM942" s="1287"/>
      <c r="BN942" s="1287"/>
      <c r="BO942" s="1287"/>
      <c r="BP942" s="1287"/>
      <c r="BQ942" s="1287"/>
      <c r="BR942" s="1287"/>
      <c r="BS942" s="1287"/>
      <c r="BT942" s="1287"/>
      <c r="BU942" s="1287"/>
      <c r="BV942" s="1287"/>
      <c r="BW942" s="1287"/>
      <c r="BX942" s="1287"/>
      <c r="BY942" s="1287"/>
    </row>
    <row r="943" spans="1:77" s="1288" customFormat="1" ht="30" hidden="1">
      <c r="A943" s="1380"/>
      <c r="B943" s="1283"/>
      <c r="C943" s="1335" t="s">
        <v>927</v>
      </c>
      <c r="D943" s="1264"/>
      <c r="E943" s="1264"/>
      <c r="F943" s="1264"/>
      <c r="G943" s="1264"/>
      <c r="H943" s="1291" t="s">
        <v>1193</v>
      </c>
      <c r="I943" s="1264"/>
      <c r="J943" s="1264"/>
      <c r="K943" s="1264"/>
      <c r="L943" s="1337"/>
      <c r="M943" s="1337" t="s">
        <v>713</v>
      </c>
      <c r="N943" s="1264"/>
      <c r="O943" s="1264"/>
      <c r="P943" s="1264"/>
      <c r="Q943" s="1264"/>
      <c r="R943" s="1336" t="s">
        <v>1789</v>
      </c>
      <c r="S943" s="1336">
        <v>0</v>
      </c>
      <c r="T943" s="1291" t="s">
        <v>1591</v>
      </c>
      <c r="U943" s="1336" t="s">
        <v>1655</v>
      </c>
      <c r="V943" s="1291"/>
      <c r="W943" s="1336">
        <v>0</v>
      </c>
      <c r="X943" s="1336">
        <v>0</v>
      </c>
      <c r="Y943" s="1336">
        <v>0</v>
      </c>
      <c r="Z943" s="1264"/>
      <c r="AA943" s="1264"/>
      <c r="AB943" s="1264"/>
      <c r="AC943" s="1264"/>
      <c r="AD943" s="1264"/>
      <c r="AE943" s="1264"/>
      <c r="AF943" s="1264"/>
      <c r="AG943" s="1264"/>
      <c r="AH943" s="1264"/>
      <c r="AI943" s="1264"/>
      <c r="AJ943" s="1264"/>
      <c r="AK943" s="1264"/>
      <c r="AL943" s="1264"/>
      <c r="AM943" s="1264"/>
      <c r="AN943" s="1264"/>
      <c r="AO943" s="1264"/>
      <c r="AP943" s="1264"/>
      <c r="AQ943" s="1337" t="s">
        <v>204</v>
      </c>
      <c r="AR943" s="1337">
        <v>2007</v>
      </c>
      <c r="AS943" s="1264"/>
      <c r="AT943" s="1264"/>
      <c r="AU943" s="1264"/>
      <c r="AV943" s="1338">
        <v>287117526.84288126</v>
      </c>
      <c r="AW943" s="1291" t="s">
        <v>123</v>
      </c>
      <c r="AX943" s="1291"/>
      <c r="AY943" s="1291" t="s">
        <v>1819</v>
      </c>
      <c r="AZ943" s="1291" t="s">
        <v>1193</v>
      </c>
      <c r="BA943" s="1392"/>
      <c r="BB943" s="1375"/>
      <c r="BC943" s="1291"/>
      <c r="BD943" s="1291"/>
      <c r="BE943" s="1287"/>
      <c r="BF943" s="1287"/>
      <c r="BG943" s="1287"/>
      <c r="BH943" s="1287"/>
      <c r="BI943" s="1287"/>
      <c r="BJ943" s="1287"/>
      <c r="BK943" s="1287"/>
      <c r="BL943" s="1287"/>
      <c r="BM943" s="1287"/>
      <c r="BN943" s="1287"/>
      <c r="BO943" s="1287"/>
      <c r="BP943" s="1287"/>
      <c r="BQ943" s="1287"/>
      <c r="BR943" s="1287"/>
      <c r="BS943" s="1287"/>
      <c r="BT943" s="1287"/>
      <c r="BU943" s="1287"/>
      <c r="BV943" s="1287"/>
      <c r="BW943" s="1287"/>
      <c r="BX943" s="1287"/>
      <c r="BY943" s="1287"/>
    </row>
    <row r="944" spans="1:77" s="1288" customFormat="1" ht="30" hidden="1">
      <c r="A944" s="1380"/>
      <c r="B944" s="1283"/>
      <c r="C944" s="1335" t="s">
        <v>928</v>
      </c>
      <c r="D944" s="1264"/>
      <c r="E944" s="1264"/>
      <c r="F944" s="1264"/>
      <c r="G944" s="1264"/>
      <c r="H944" s="1291" t="s">
        <v>1193</v>
      </c>
      <c r="I944" s="1264"/>
      <c r="J944" s="1264"/>
      <c r="K944" s="1264"/>
      <c r="L944" s="1337"/>
      <c r="M944" s="1400" t="s">
        <v>713</v>
      </c>
      <c r="N944" s="1264"/>
      <c r="O944" s="1264"/>
      <c r="P944" s="1264"/>
      <c r="Q944" s="1264"/>
      <c r="R944" s="1353" t="s">
        <v>1790</v>
      </c>
      <c r="S944" s="1353">
        <v>0</v>
      </c>
      <c r="T944" s="1308" t="s">
        <v>238</v>
      </c>
      <c r="U944" s="1353" t="s">
        <v>1653</v>
      </c>
      <c r="V944" s="1291"/>
      <c r="W944" s="1336">
        <v>0</v>
      </c>
      <c r="X944" s="1336">
        <v>0</v>
      </c>
      <c r="Y944" s="1336">
        <v>0</v>
      </c>
      <c r="Z944" s="1264"/>
      <c r="AA944" s="1264"/>
      <c r="AB944" s="1264"/>
      <c r="AC944" s="1264"/>
      <c r="AD944" s="1264"/>
      <c r="AE944" s="1264"/>
      <c r="AF944" s="1264"/>
      <c r="AG944" s="1264"/>
      <c r="AH944" s="1264"/>
      <c r="AI944" s="1264"/>
      <c r="AJ944" s="1264"/>
      <c r="AK944" s="1264"/>
      <c r="AL944" s="1264"/>
      <c r="AM944" s="1264"/>
      <c r="AN944" s="1264"/>
      <c r="AO944" s="1264"/>
      <c r="AP944" s="1264"/>
      <c r="AQ944" s="1337" t="s">
        <v>204</v>
      </c>
      <c r="AR944" s="1337">
        <v>2007</v>
      </c>
      <c r="AS944" s="1264"/>
      <c r="AT944" s="1264"/>
      <c r="AU944" s="1264"/>
      <c r="AV944" s="1338">
        <v>179448455.24259195</v>
      </c>
      <c r="AW944" s="1291" t="s">
        <v>123</v>
      </c>
      <c r="AX944" s="1291"/>
      <c r="AY944" s="1291" t="s">
        <v>1819</v>
      </c>
      <c r="AZ944" s="1291" t="s">
        <v>1193</v>
      </c>
      <c r="BA944" s="1392"/>
      <c r="BB944" s="1375"/>
      <c r="BC944" s="1291"/>
      <c r="BD944" s="1291"/>
      <c r="BE944" s="1287"/>
      <c r="BF944" s="1287"/>
      <c r="BG944" s="1287"/>
      <c r="BH944" s="1287"/>
      <c r="BI944" s="1287"/>
      <c r="BJ944" s="1287"/>
      <c r="BK944" s="1287"/>
      <c r="BL944" s="1287"/>
      <c r="BM944" s="1287"/>
      <c r="BN944" s="1287"/>
      <c r="BO944" s="1287"/>
      <c r="BP944" s="1287"/>
      <c r="BQ944" s="1287"/>
      <c r="BR944" s="1287"/>
      <c r="BS944" s="1287"/>
      <c r="BT944" s="1287"/>
      <c r="BU944" s="1287"/>
      <c r="BV944" s="1287"/>
      <c r="BW944" s="1287"/>
      <c r="BX944" s="1287"/>
      <c r="BY944" s="1287"/>
    </row>
    <row r="945" spans="1:77" s="1288" customFormat="1" hidden="1">
      <c r="A945" s="1380"/>
      <c r="B945" s="1283"/>
      <c r="C945" s="1335" t="s">
        <v>929</v>
      </c>
      <c r="D945" s="1264"/>
      <c r="E945" s="1264"/>
      <c r="F945" s="1264"/>
      <c r="G945" s="1264"/>
      <c r="H945" s="1291" t="s">
        <v>1193</v>
      </c>
      <c r="I945" s="1264"/>
      <c r="J945" s="1264"/>
      <c r="K945" s="1264"/>
      <c r="L945" s="1337"/>
      <c r="M945" s="1337" t="s">
        <v>713</v>
      </c>
      <c r="N945" s="1264"/>
      <c r="O945" s="1264"/>
      <c r="P945" s="1264"/>
      <c r="Q945" s="1264"/>
      <c r="R945" s="1353" t="s">
        <v>1791</v>
      </c>
      <c r="S945" s="1353">
        <v>0</v>
      </c>
      <c r="T945" s="1308" t="s">
        <v>1591</v>
      </c>
      <c r="U945" s="1353" t="s">
        <v>1792</v>
      </c>
      <c r="V945" s="1291"/>
      <c r="W945" s="1336">
        <v>0</v>
      </c>
      <c r="X945" s="1336">
        <v>0</v>
      </c>
      <c r="Y945" s="1336">
        <v>0</v>
      </c>
      <c r="Z945" s="1264"/>
      <c r="AA945" s="1264"/>
      <c r="AB945" s="1264"/>
      <c r="AC945" s="1264"/>
      <c r="AD945" s="1264"/>
      <c r="AE945" s="1264"/>
      <c r="AF945" s="1264"/>
      <c r="AG945" s="1264"/>
      <c r="AH945" s="1264"/>
      <c r="AI945" s="1264"/>
      <c r="AJ945" s="1264"/>
      <c r="AK945" s="1264"/>
      <c r="AL945" s="1264"/>
      <c r="AM945" s="1264"/>
      <c r="AN945" s="1264"/>
      <c r="AO945" s="1264"/>
      <c r="AP945" s="1264"/>
      <c r="AQ945" s="1337" t="s">
        <v>204</v>
      </c>
      <c r="AR945" s="1337">
        <v>2007</v>
      </c>
      <c r="AS945" s="1264"/>
      <c r="AT945" s="1264"/>
      <c r="AU945" s="1264"/>
      <c r="AV945" s="1338">
        <v>263191068.57214391</v>
      </c>
      <c r="AW945" s="1291" t="s">
        <v>123</v>
      </c>
      <c r="AX945" s="1291"/>
      <c r="AY945" s="1291" t="s">
        <v>1819</v>
      </c>
      <c r="AZ945" s="1291" t="s">
        <v>1193</v>
      </c>
      <c r="BA945" s="1392"/>
      <c r="BB945" s="1375"/>
      <c r="BC945" s="1291"/>
      <c r="BD945" s="1291"/>
      <c r="BE945" s="1287"/>
      <c r="BF945" s="1287"/>
      <c r="BG945" s="1287"/>
      <c r="BH945" s="1287"/>
      <c r="BI945" s="1287"/>
      <c r="BJ945" s="1287"/>
      <c r="BK945" s="1287"/>
      <c r="BL945" s="1287"/>
      <c r="BM945" s="1287"/>
      <c r="BN945" s="1287"/>
      <c r="BO945" s="1287"/>
      <c r="BP945" s="1287"/>
      <c r="BQ945" s="1287"/>
      <c r="BR945" s="1287"/>
      <c r="BS945" s="1287"/>
      <c r="BT945" s="1287"/>
      <c r="BU945" s="1287"/>
      <c r="BV945" s="1287"/>
      <c r="BW945" s="1287"/>
      <c r="BX945" s="1287"/>
      <c r="BY945" s="1287"/>
    </row>
    <row r="946" spans="1:77" s="1288" customFormat="1" ht="30" hidden="1">
      <c r="A946" s="1380"/>
      <c r="B946" s="1283"/>
      <c r="C946" s="1335" t="s">
        <v>930</v>
      </c>
      <c r="D946" s="1264"/>
      <c r="E946" s="1264"/>
      <c r="F946" s="1264"/>
      <c r="G946" s="1264"/>
      <c r="H946" s="1291" t="s">
        <v>1193</v>
      </c>
      <c r="I946" s="1264"/>
      <c r="J946" s="1264"/>
      <c r="K946" s="1264"/>
      <c r="L946" s="1337" t="s">
        <v>1000</v>
      </c>
      <c r="M946" s="1337" t="s">
        <v>732</v>
      </c>
      <c r="N946" s="1264"/>
      <c r="O946" s="1264"/>
      <c r="P946" s="1264"/>
      <c r="Q946" s="1264"/>
      <c r="R946" s="1336" t="s">
        <v>1050</v>
      </c>
      <c r="S946" s="1336">
        <v>0</v>
      </c>
      <c r="T946" s="1291" t="s">
        <v>225</v>
      </c>
      <c r="U946" s="1336">
        <v>0</v>
      </c>
      <c r="V946" s="1291"/>
      <c r="W946" s="1336">
        <v>0</v>
      </c>
      <c r="X946" s="1336">
        <v>0</v>
      </c>
      <c r="Y946" s="1336">
        <v>0</v>
      </c>
      <c r="Z946" s="1264"/>
      <c r="AA946" s="1264"/>
      <c r="AB946" s="1264"/>
      <c r="AC946" s="1264"/>
      <c r="AD946" s="1264"/>
      <c r="AE946" s="1264"/>
      <c r="AF946" s="1264"/>
      <c r="AG946" s="1264"/>
      <c r="AH946" s="1264"/>
      <c r="AI946" s="1264"/>
      <c r="AJ946" s="1264"/>
      <c r="AK946" s="1264"/>
      <c r="AL946" s="1264"/>
      <c r="AM946" s="1264"/>
      <c r="AN946" s="1264"/>
      <c r="AO946" s="1264"/>
      <c r="AP946" s="1264"/>
      <c r="AQ946" s="1337" t="s">
        <v>204</v>
      </c>
      <c r="AR946" s="1337">
        <v>2008</v>
      </c>
      <c r="AS946" s="1264"/>
      <c r="AT946" s="1264"/>
      <c r="AU946" s="1264"/>
      <c r="AV946" s="1338">
        <v>1475128536.2985086</v>
      </c>
      <c r="AW946" s="1291" t="s">
        <v>123</v>
      </c>
      <c r="AX946" s="1291"/>
      <c r="AY946" s="1291" t="s">
        <v>1802</v>
      </c>
      <c r="AZ946" s="1291" t="s">
        <v>1193</v>
      </c>
      <c r="BA946" s="1392"/>
      <c r="BB946" s="1375"/>
      <c r="BC946" s="1291"/>
      <c r="BD946" s="1291"/>
      <c r="BE946" s="1287"/>
      <c r="BF946" s="1287"/>
      <c r="BG946" s="1287"/>
      <c r="BH946" s="1287"/>
      <c r="BI946" s="1287"/>
      <c r="BJ946" s="1287"/>
      <c r="BK946" s="1287"/>
      <c r="BL946" s="1287"/>
      <c r="BM946" s="1287"/>
      <c r="BN946" s="1287"/>
      <c r="BO946" s="1287"/>
      <c r="BP946" s="1287"/>
      <c r="BQ946" s="1287"/>
      <c r="BR946" s="1287"/>
      <c r="BS946" s="1287"/>
      <c r="BT946" s="1287"/>
      <c r="BU946" s="1287"/>
      <c r="BV946" s="1287"/>
      <c r="BW946" s="1287"/>
      <c r="BX946" s="1287"/>
      <c r="BY946" s="1287"/>
    </row>
    <row r="947" spans="1:77" s="1288" customFormat="1" hidden="1">
      <c r="A947" s="1380"/>
      <c r="B947" s="1283"/>
      <c r="C947" s="1335" t="s">
        <v>931</v>
      </c>
      <c r="D947" s="1264"/>
      <c r="E947" s="1264"/>
      <c r="F947" s="1264"/>
      <c r="G947" s="1264"/>
      <c r="H947" s="1291" t="s">
        <v>1193</v>
      </c>
      <c r="I947" s="1264"/>
      <c r="J947" s="1264"/>
      <c r="K947" s="1264"/>
      <c r="L947" s="1337" t="s">
        <v>1001</v>
      </c>
      <c r="M947" s="1337" t="s">
        <v>733</v>
      </c>
      <c r="N947" s="1264"/>
      <c r="O947" s="1264"/>
      <c r="P947" s="1264"/>
      <c r="Q947" s="1264"/>
      <c r="R947" s="1336" t="s">
        <v>1051</v>
      </c>
      <c r="S947" s="1336">
        <v>0</v>
      </c>
      <c r="T947" s="1291" t="s">
        <v>1581</v>
      </c>
      <c r="U947" s="1336">
        <v>0</v>
      </c>
      <c r="V947" s="1291"/>
      <c r="W947" s="1336">
        <v>0</v>
      </c>
      <c r="X947" s="1336">
        <v>0</v>
      </c>
      <c r="Y947" s="1336">
        <v>0</v>
      </c>
      <c r="Z947" s="1264"/>
      <c r="AA947" s="1264"/>
      <c r="AB947" s="1264"/>
      <c r="AC947" s="1264"/>
      <c r="AD947" s="1264"/>
      <c r="AE947" s="1264"/>
      <c r="AF947" s="1264"/>
      <c r="AG947" s="1264"/>
      <c r="AH947" s="1264"/>
      <c r="AI947" s="1264"/>
      <c r="AJ947" s="1264"/>
      <c r="AK947" s="1264"/>
      <c r="AL947" s="1264"/>
      <c r="AM947" s="1264"/>
      <c r="AN947" s="1264"/>
      <c r="AO947" s="1264"/>
      <c r="AP947" s="1264"/>
      <c r="AQ947" s="1337" t="s">
        <v>204</v>
      </c>
      <c r="AR947" s="1337">
        <v>2008</v>
      </c>
      <c r="AS947" s="1264"/>
      <c r="AT947" s="1264"/>
      <c r="AU947" s="1264"/>
      <c r="AV947" s="1338">
        <v>198586670.37380198</v>
      </c>
      <c r="AW947" s="1291" t="s">
        <v>123</v>
      </c>
      <c r="AX947" s="1291"/>
      <c r="AY947" s="1291" t="s">
        <v>1802</v>
      </c>
      <c r="AZ947" s="1291" t="s">
        <v>1193</v>
      </c>
      <c r="BA947" s="1392"/>
      <c r="BB947" s="1375"/>
      <c r="BC947" s="1291"/>
      <c r="BD947" s="1291"/>
      <c r="BE947" s="1287"/>
      <c r="BF947" s="1287"/>
      <c r="BG947" s="1287"/>
      <c r="BH947" s="1287"/>
      <c r="BI947" s="1287"/>
      <c r="BJ947" s="1287"/>
      <c r="BK947" s="1287"/>
      <c r="BL947" s="1287"/>
      <c r="BM947" s="1287"/>
      <c r="BN947" s="1287"/>
      <c r="BO947" s="1287"/>
      <c r="BP947" s="1287"/>
      <c r="BQ947" s="1287"/>
      <c r="BR947" s="1287"/>
      <c r="BS947" s="1287"/>
      <c r="BT947" s="1287"/>
      <c r="BU947" s="1287"/>
      <c r="BV947" s="1287"/>
      <c r="BW947" s="1287"/>
      <c r="BX947" s="1287"/>
      <c r="BY947" s="1287"/>
    </row>
    <row r="948" spans="1:77" s="1288" customFormat="1" hidden="1">
      <c r="A948" s="1380"/>
      <c r="B948" s="1283"/>
      <c r="C948" s="1335" t="s">
        <v>932</v>
      </c>
      <c r="D948" s="1264"/>
      <c r="E948" s="1264"/>
      <c r="F948" s="1264"/>
      <c r="G948" s="1264"/>
      <c r="H948" s="1291" t="s">
        <v>1193</v>
      </c>
      <c r="I948" s="1264"/>
      <c r="J948" s="1264"/>
      <c r="K948" s="1264"/>
      <c r="L948" s="1337" t="s">
        <v>1002</v>
      </c>
      <c r="M948" s="1337" t="s">
        <v>732</v>
      </c>
      <c r="N948" s="1264"/>
      <c r="O948" s="1264"/>
      <c r="P948" s="1264"/>
      <c r="Q948" s="1264"/>
      <c r="R948" s="1336" t="s">
        <v>1051</v>
      </c>
      <c r="S948" s="1336">
        <v>0</v>
      </c>
      <c r="T948" s="1291" t="s">
        <v>1581</v>
      </c>
      <c r="U948" s="1336">
        <v>0</v>
      </c>
      <c r="V948" s="1291"/>
      <c r="W948" s="1336">
        <v>0</v>
      </c>
      <c r="X948" s="1336">
        <v>0</v>
      </c>
      <c r="Y948" s="1336">
        <v>0</v>
      </c>
      <c r="Z948" s="1264"/>
      <c r="AA948" s="1264"/>
      <c r="AB948" s="1264"/>
      <c r="AC948" s="1264"/>
      <c r="AD948" s="1264"/>
      <c r="AE948" s="1264"/>
      <c r="AF948" s="1264"/>
      <c r="AG948" s="1264"/>
      <c r="AH948" s="1264"/>
      <c r="AI948" s="1264"/>
      <c r="AJ948" s="1264"/>
      <c r="AK948" s="1264"/>
      <c r="AL948" s="1264"/>
      <c r="AM948" s="1264"/>
      <c r="AN948" s="1264"/>
      <c r="AO948" s="1264"/>
      <c r="AP948" s="1264"/>
      <c r="AQ948" s="1337" t="s">
        <v>204</v>
      </c>
      <c r="AR948" s="1337">
        <v>2008</v>
      </c>
      <c r="AS948" s="1264"/>
      <c r="AT948" s="1264"/>
      <c r="AU948" s="1264"/>
      <c r="AV948" s="1338">
        <v>114258212.39250739</v>
      </c>
      <c r="AW948" s="1291" t="s">
        <v>123</v>
      </c>
      <c r="AX948" s="1291"/>
      <c r="AY948" s="1291" t="s">
        <v>1802</v>
      </c>
      <c r="AZ948" s="1291" t="s">
        <v>1193</v>
      </c>
      <c r="BA948" s="1392"/>
      <c r="BB948" s="1375"/>
      <c r="BC948" s="1291"/>
      <c r="BD948" s="1291"/>
      <c r="BE948" s="1287"/>
      <c r="BF948" s="1287"/>
      <c r="BG948" s="1287"/>
      <c r="BH948" s="1287"/>
      <c r="BI948" s="1287"/>
      <c r="BJ948" s="1287"/>
      <c r="BK948" s="1287"/>
      <c r="BL948" s="1287"/>
      <c r="BM948" s="1287"/>
      <c r="BN948" s="1287"/>
      <c r="BO948" s="1287"/>
      <c r="BP948" s="1287"/>
      <c r="BQ948" s="1287"/>
      <c r="BR948" s="1287"/>
      <c r="BS948" s="1287"/>
      <c r="BT948" s="1287"/>
      <c r="BU948" s="1287"/>
      <c r="BV948" s="1287"/>
      <c r="BW948" s="1287"/>
      <c r="BX948" s="1287"/>
      <c r="BY948" s="1287"/>
    </row>
    <row r="949" spans="1:77" s="1288" customFormat="1" hidden="1">
      <c r="A949" s="1380"/>
      <c r="B949" s="1283"/>
      <c r="C949" s="1335" t="s">
        <v>933</v>
      </c>
      <c r="D949" s="1264"/>
      <c r="E949" s="1264"/>
      <c r="F949" s="1264"/>
      <c r="G949" s="1264"/>
      <c r="H949" s="1291" t="s">
        <v>1193</v>
      </c>
      <c r="I949" s="1264"/>
      <c r="J949" s="1264"/>
      <c r="K949" s="1264"/>
      <c r="L949" s="1337" t="s">
        <v>1003</v>
      </c>
      <c r="M949" s="1337" t="s">
        <v>732</v>
      </c>
      <c r="N949" s="1264"/>
      <c r="O949" s="1264"/>
      <c r="P949" s="1264"/>
      <c r="Q949" s="1264"/>
      <c r="R949" s="1336" t="s">
        <v>1051</v>
      </c>
      <c r="S949" s="1336">
        <v>0</v>
      </c>
      <c r="T949" s="1291" t="s">
        <v>1581</v>
      </c>
      <c r="U949" s="1336">
        <v>0</v>
      </c>
      <c r="V949" s="1291"/>
      <c r="W949" s="1336">
        <v>0</v>
      </c>
      <c r="X949" s="1336">
        <v>0</v>
      </c>
      <c r="Y949" s="1336">
        <v>0</v>
      </c>
      <c r="Z949" s="1264"/>
      <c r="AA949" s="1264"/>
      <c r="AB949" s="1264"/>
      <c r="AC949" s="1264"/>
      <c r="AD949" s="1264"/>
      <c r="AE949" s="1264"/>
      <c r="AF949" s="1264"/>
      <c r="AG949" s="1264"/>
      <c r="AH949" s="1264"/>
      <c r="AI949" s="1264"/>
      <c r="AJ949" s="1264"/>
      <c r="AK949" s="1264"/>
      <c r="AL949" s="1264"/>
      <c r="AM949" s="1264"/>
      <c r="AN949" s="1264"/>
      <c r="AO949" s="1264"/>
      <c r="AP949" s="1264"/>
      <c r="AQ949" s="1337" t="s">
        <v>204</v>
      </c>
      <c r="AR949" s="1337">
        <v>2008</v>
      </c>
      <c r="AS949" s="1264"/>
      <c r="AT949" s="1264"/>
      <c r="AU949" s="1264"/>
      <c r="AV949" s="1338">
        <v>24454921.985003121</v>
      </c>
      <c r="AW949" s="1291" t="s">
        <v>123</v>
      </c>
      <c r="AX949" s="1291"/>
      <c r="AY949" s="1291" t="s">
        <v>1802</v>
      </c>
      <c r="AZ949" s="1291" t="s">
        <v>1193</v>
      </c>
      <c r="BA949" s="1392"/>
      <c r="BB949" s="1375"/>
      <c r="BC949" s="1291"/>
      <c r="BD949" s="1291"/>
      <c r="BE949" s="1287"/>
      <c r="BF949" s="1287"/>
      <c r="BG949" s="1287"/>
      <c r="BH949" s="1287"/>
      <c r="BI949" s="1287"/>
      <c r="BJ949" s="1287"/>
      <c r="BK949" s="1287"/>
      <c r="BL949" s="1287"/>
      <c r="BM949" s="1287"/>
      <c r="BN949" s="1287"/>
      <c r="BO949" s="1287"/>
      <c r="BP949" s="1287"/>
      <c r="BQ949" s="1287"/>
      <c r="BR949" s="1287"/>
      <c r="BS949" s="1287"/>
      <c r="BT949" s="1287"/>
      <c r="BU949" s="1287"/>
      <c r="BV949" s="1287"/>
      <c r="BW949" s="1287"/>
      <c r="BX949" s="1287"/>
      <c r="BY949" s="1287"/>
    </row>
    <row r="950" spans="1:77" s="1288" customFormat="1" hidden="1">
      <c r="A950" s="1380"/>
      <c r="B950" s="1283"/>
      <c r="C950" s="1335" t="s">
        <v>934</v>
      </c>
      <c r="D950" s="1264"/>
      <c r="E950" s="1264"/>
      <c r="F950" s="1264"/>
      <c r="G950" s="1264"/>
      <c r="H950" s="1291" t="s">
        <v>1193</v>
      </c>
      <c r="I950" s="1264"/>
      <c r="J950" s="1264"/>
      <c r="K950" s="1264"/>
      <c r="L950" s="1337" t="s">
        <v>1004</v>
      </c>
      <c r="M950" s="1337" t="s">
        <v>732</v>
      </c>
      <c r="N950" s="1264"/>
      <c r="O950" s="1264"/>
      <c r="P950" s="1264"/>
      <c r="Q950" s="1264"/>
      <c r="R950" s="1336" t="s">
        <v>1051</v>
      </c>
      <c r="S950" s="1336">
        <v>0</v>
      </c>
      <c r="T950" s="1291" t="s">
        <v>1581</v>
      </c>
      <c r="U950" s="1336">
        <v>0</v>
      </c>
      <c r="V950" s="1291"/>
      <c r="W950" s="1336">
        <v>0</v>
      </c>
      <c r="X950" s="1336">
        <v>0</v>
      </c>
      <c r="Y950" s="1336">
        <v>0</v>
      </c>
      <c r="Z950" s="1264"/>
      <c r="AA950" s="1264"/>
      <c r="AB950" s="1264"/>
      <c r="AC950" s="1264"/>
      <c r="AD950" s="1264"/>
      <c r="AE950" s="1264"/>
      <c r="AF950" s="1264"/>
      <c r="AG950" s="1264"/>
      <c r="AH950" s="1264"/>
      <c r="AI950" s="1264"/>
      <c r="AJ950" s="1264"/>
      <c r="AK950" s="1264"/>
      <c r="AL950" s="1264"/>
      <c r="AM950" s="1264"/>
      <c r="AN950" s="1264"/>
      <c r="AO950" s="1264"/>
      <c r="AP950" s="1264"/>
      <c r="AQ950" s="1337" t="s">
        <v>204</v>
      </c>
      <c r="AR950" s="1337">
        <v>2008</v>
      </c>
      <c r="AS950" s="1264"/>
      <c r="AT950" s="1264"/>
      <c r="AU950" s="1264"/>
      <c r="AV950" s="1338">
        <v>49303663.492881618</v>
      </c>
      <c r="AW950" s="1291" t="s">
        <v>123</v>
      </c>
      <c r="AX950" s="1291"/>
      <c r="AY950" s="1291" t="s">
        <v>1802</v>
      </c>
      <c r="AZ950" s="1291" t="s">
        <v>1193</v>
      </c>
      <c r="BA950" s="1392"/>
      <c r="BB950" s="1375"/>
      <c r="BC950" s="1291"/>
      <c r="BD950" s="1291"/>
      <c r="BE950" s="1287"/>
      <c r="BF950" s="1287"/>
      <c r="BG950" s="1287"/>
      <c r="BH950" s="1287"/>
      <c r="BI950" s="1287"/>
      <c r="BJ950" s="1287"/>
      <c r="BK950" s="1287"/>
      <c r="BL950" s="1287"/>
      <c r="BM950" s="1287"/>
      <c r="BN950" s="1287"/>
      <c r="BO950" s="1287"/>
      <c r="BP950" s="1287"/>
      <c r="BQ950" s="1287"/>
      <c r="BR950" s="1287"/>
      <c r="BS950" s="1287"/>
      <c r="BT950" s="1287"/>
      <c r="BU950" s="1287"/>
      <c r="BV950" s="1287"/>
      <c r="BW950" s="1287"/>
      <c r="BX950" s="1287"/>
      <c r="BY950" s="1287"/>
    </row>
    <row r="951" spans="1:77" s="1288" customFormat="1" hidden="1">
      <c r="A951" s="1380"/>
      <c r="B951" s="1283"/>
      <c r="C951" s="1335" t="s">
        <v>935</v>
      </c>
      <c r="D951" s="1264"/>
      <c r="E951" s="1264"/>
      <c r="F951" s="1264"/>
      <c r="G951" s="1264"/>
      <c r="H951" s="1291" t="s">
        <v>1193</v>
      </c>
      <c r="I951" s="1264"/>
      <c r="J951" s="1264"/>
      <c r="K951" s="1264"/>
      <c r="L951" s="1337" t="s">
        <v>1005</v>
      </c>
      <c r="M951" s="1337" t="s">
        <v>732</v>
      </c>
      <c r="N951" s="1264"/>
      <c r="O951" s="1264"/>
      <c r="P951" s="1264"/>
      <c r="Q951" s="1264"/>
      <c r="R951" s="1336" t="s">
        <v>1052</v>
      </c>
      <c r="S951" s="1336">
        <v>0</v>
      </c>
      <c r="T951" s="1291" t="s">
        <v>1581</v>
      </c>
      <c r="U951" s="1336">
        <v>0</v>
      </c>
      <c r="V951" s="1291"/>
      <c r="W951" s="1336">
        <v>0</v>
      </c>
      <c r="X951" s="1336">
        <v>0</v>
      </c>
      <c r="Y951" s="1336">
        <v>0</v>
      </c>
      <c r="Z951" s="1264"/>
      <c r="AA951" s="1264"/>
      <c r="AB951" s="1264"/>
      <c r="AC951" s="1264"/>
      <c r="AD951" s="1264"/>
      <c r="AE951" s="1264"/>
      <c r="AF951" s="1264"/>
      <c r="AG951" s="1264"/>
      <c r="AH951" s="1264"/>
      <c r="AI951" s="1264"/>
      <c r="AJ951" s="1264"/>
      <c r="AK951" s="1264"/>
      <c r="AL951" s="1264"/>
      <c r="AM951" s="1264"/>
      <c r="AN951" s="1264"/>
      <c r="AO951" s="1264"/>
      <c r="AP951" s="1264"/>
      <c r="AQ951" s="1337" t="s">
        <v>204</v>
      </c>
      <c r="AR951" s="1337">
        <v>2008</v>
      </c>
      <c r="AS951" s="1264"/>
      <c r="AT951" s="1264"/>
      <c r="AU951" s="1264"/>
      <c r="AV951" s="1338">
        <v>179886594.96500999</v>
      </c>
      <c r="AW951" s="1291" t="s">
        <v>123</v>
      </c>
      <c r="AX951" s="1291"/>
      <c r="AY951" s="1291" t="s">
        <v>1802</v>
      </c>
      <c r="AZ951" s="1291" t="s">
        <v>1193</v>
      </c>
      <c r="BA951" s="1392"/>
      <c r="BB951" s="1375"/>
      <c r="BC951" s="1291"/>
      <c r="BD951" s="1291"/>
      <c r="BE951" s="1287"/>
      <c r="BF951" s="1287"/>
      <c r="BG951" s="1287"/>
      <c r="BH951" s="1287"/>
      <c r="BI951" s="1287"/>
      <c r="BJ951" s="1287"/>
      <c r="BK951" s="1287"/>
      <c r="BL951" s="1287"/>
      <c r="BM951" s="1287"/>
      <c r="BN951" s="1287"/>
      <c r="BO951" s="1287"/>
      <c r="BP951" s="1287"/>
      <c r="BQ951" s="1287"/>
      <c r="BR951" s="1287"/>
      <c r="BS951" s="1287"/>
      <c r="BT951" s="1287"/>
      <c r="BU951" s="1287"/>
      <c r="BV951" s="1287"/>
      <c r="BW951" s="1287"/>
      <c r="BX951" s="1287"/>
      <c r="BY951" s="1287"/>
    </row>
    <row r="952" spans="1:77" s="1288" customFormat="1" hidden="1">
      <c r="A952" s="1380"/>
      <c r="B952" s="1283"/>
      <c r="C952" s="1335" t="s">
        <v>936</v>
      </c>
      <c r="D952" s="1264"/>
      <c r="E952" s="1264"/>
      <c r="F952" s="1264"/>
      <c r="G952" s="1264"/>
      <c r="H952" s="1291" t="s">
        <v>1193</v>
      </c>
      <c r="I952" s="1264"/>
      <c r="J952" s="1264"/>
      <c r="K952" s="1264"/>
      <c r="L952" s="1337" t="s">
        <v>1006</v>
      </c>
      <c r="M952" s="1337" t="s">
        <v>732</v>
      </c>
      <c r="N952" s="1264"/>
      <c r="O952" s="1264"/>
      <c r="P952" s="1264"/>
      <c r="Q952" s="1264"/>
      <c r="R952" s="1336" t="s">
        <v>1053</v>
      </c>
      <c r="S952" s="1336">
        <v>0</v>
      </c>
      <c r="T952" s="1291" t="s">
        <v>1581</v>
      </c>
      <c r="U952" s="1336">
        <v>0</v>
      </c>
      <c r="V952" s="1291"/>
      <c r="W952" s="1336">
        <v>0</v>
      </c>
      <c r="X952" s="1336">
        <v>0</v>
      </c>
      <c r="Y952" s="1336">
        <v>0</v>
      </c>
      <c r="Z952" s="1264"/>
      <c r="AA952" s="1264"/>
      <c r="AB952" s="1264"/>
      <c r="AC952" s="1264"/>
      <c r="AD952" s="1264"/>
      <c r="AE952" s="1264"/>
      <c r="AF952" s="1264"/>
      <c r="AG952" s="1264"/>
      <c r="AH952" s="1264"/>
      <c r="AI952" s="1264"/>
      <c r="AJ952" s="1264"/>
      <c r="AK952" s="1264"/>
      <c r="AL952" s="1264"/>
      <c r="AM952" s="1264"/>
      <c r="AN952" s="1264"/>
      <c r="AO952" s="1264"/>
      <c r="AP952" s="1264"/>
      <c r="AQ952" s="1337" t="s">
        <v>204</v>
      </c>
      <c r="AR952" s="1337">
        <v>2008</v>
      </c>
      <c r="AS952" s="1264"/>
      <c r="AT952" s="1264"/>
      <c r="AU952" s="1264"/>
      <c r="AV952" s="1338">
        <v>214034261.00836292</v>
      </c>
      <c r="AW952" s="1291" t="s">
        <v>123</v>
      </c>
      <c r="AX952" s="1291"/>
      <c r="AY952" s="1291" t="s">
        <v>1802</v>
      </c>
      <c r="AZ952" s="1291" t="s">
        <v>1193</v>
      </c>
      <c r="BA952" s="1392"/>
      <c r="BB952" s="1375"/>
      <c r="BC952" s="1291"/>
      <c r="BD952" s="1291"/>
      <c r="BE952" s="1287"/>
      <c r="BF952" s="1287"/>
      <c r="BG952" s="1287"/>
      <c r="BH952" s="1287"/>
      <c r="BI952" s="1287"/>
      <c r="BJ952" s="1287"/>
      <c r="BK952" s="1287"/>
      <c r="BL952" s="1287"/>
      <c r="BM952" s="1287"/>
      <c r="BN952" s="1287"/>
      <c r="BO952" s="1287"/>
      <c r="BP952" s="1287"/>
      <c r="BQ952" s="1287"/>
      <c r="BR952" s="1287"/>
      <c r="BS952" s="1287"/>
      <c r="BT952" s="1287"/>
      <c r="BU952" s="1287"/>
      <c r="BV952" s="1287"/>
      <c r="BW952" s="1287"/>
      <c r="BX952" s="1287"/>
      <c r="BY952" s="1287"/>
    </row>
    <row r="953" spans="1:77" s="1288" customFormat="1" hidden="1">
      <c r="A953" s="1380"/>
      <c r="B953" s="1283"/>
      <c r="C953" s="1335" t="s">
        <v>937</v>
      </c>
      <c r="D953" s="1264"/>
      <c r="E953" s="1264"/>
      <c r="F953" s="1264"/>
      <c r="G953" s="1264"/>
      <c r="H953" s="1291" t="s">
        <v>1193</v>
      </c>
      <c r="I953" s="1264"/>
      <c r="J953" s="1264"/>
      <c r="K953" s="1264"/>
      <c r="L953" s="1337" t="s">
        <v>1007</v>
      </c>
      <c r="M953" s="1337" t="s">
        <v>732</v>
      </c>
      <c r="N953" s="1264"/>
      <c r="O953" s="1264"/>
      <c r="P953" s="1264"/>
      <c r="Q953" s="1264"/>
      <c r="R953" s="1336" t="s">
        <v>1054</v>
      </c>
      <c r="S953" s="1336">
        <v>0</v>
      </c>
      <c r="T953" s="1291" t="s">
        <v>1581</v>
      </c>
      <c r="U953" s="1336">
        <v>0</v>
      </c>
      <c r="V953" s="1291"/>
      <c r="W953" s="1336">
        <v>0</v>
      </c>
      <c r="X953" s="1336">
        <v>0</v>
      </c>
      <c r="Y953" s="1336">
        <v>0</v>
      </c>
      <c r="Z953" s="1264"/>
      <c r="AA953" s="1264"/>
      <c r="AB953" s="1264"/>
      <c r="AC953" s="1264"/>
      <c r="AD953" s="1264"/>
      <c r="AE953" s="1264"/>
      <c r="AF953" s="1264"/>
      <c r="AG953" s="1264"/>
      <c r="AH953" s="1264"/>
      <c r="AI953" s="1264"/>
      <c r="AJ953" s="1264"/>
      <c r="AK953" s="1264"/>
      <c r="AL953" s="1264"/>
      <c r="AM953" s="1264"/>
      <c r="AN953" s="1264"/>
      <c r="AO953" s="1264"/>
      <c r="AP953" s="1264"/>
      <c r="AQ953" s="1337" t="s">
        <v>204</v>
      </c>
      <c r="AR953" s="1337">
        <v>2008</v>
      </c>
      <c r="AS953" s="1264"/>
      <c r="AT953" s="1264"/>
      <c r="AU953" s="1264"/>
      <c r="AV953" s="1338">
        <v>2756913.1025661891</v>
      </c>
      <c r="AW953" s="1291" t="s">
        <v>123</v>
      </c>
      <c r="AX953" s="1291"/>
      <c r="AY953" s="1291" t="s">
        <v>1802</v>
      </c>
      <c r="AZ953" s="1291" t="s">
        <v>1193</v>
      </c>
      <c r="BA953" s="1392"/>
      <c r="BB953" s="1375"/>
      <c r="BC953" s="1291"/>
      <c r="BD953" s="1291"/>
      <c r="BE953" s="1287"/>
      <c r="BF953" s="1287"/>
      <c r="BG953" s="1287"/>
      <c r="BH953" s="1287"/>
      <c r="BI953" s="1287"/>
      <c r="BJ953" s="1287"/>
      <c r="BK953" s="1287"/>
      <c r="BL953" s="1287"/>
      <c r="BM953" s="1287"/>
      <c r="BN953" s="1287"/>
      <c r="BO953" s="1287"/>
      <c r="BP953" s="1287"/>
      <c r="BQ953" s="1287"/>
      <c r="BR953" s="1287"/>
      <c r="BS953" s="1287"/>
      <c r="BT953" s="1287"/>
      <c r="BU953" s="1287"/>
      <c r="BV953" s="1287"/>
      <c r="BW953" s="1287"/>
      <c r="BX953" s="1287"/>
      <c r="BY953" s="1287"/>
    </row>
    <row r="954" spans="1:77" s="1288" customFormat="1" hidden="1">
      <c r="A954" s="1380"/>
      <c r="B954" s="1283"/>
      <c r="C954" s="1335" t="s">
        <v>938</v>
      </c>
      <c r="D954" s="1264"/>
      <c r="E954" s="1264"/>
      <c r="F954" s="1264"/>
      <c r="G954" s="1264"/>
      <c r="H954" s="1291" t="s">
        <v>1193</v>
      </c>
      <c r="I954" s="1264"/>
      <c r="J954" s="1264"/>
      <c r="K954" s="1264"/>
      <c r="L954" s="1337" t="s">
        <v>1008</v>
      </c>
      <c r="M954" s="1337" t="s">
        <v>732</v>
      </c>
      <c r="N954" s="1264"/>
      <c r="O954" s="1264"/>
      <c r="P954" s="1264"/>
      <c r="Q954" s="1264"/>
      <c r="R954" s="1336" t="s">
        <v>1055</v>
      </c>
      <c r="S954" s="1336">
        <v>0</v>
      </c>
      <c r="T954" s="1291" t="s">
        <v>225</v>
      </c>
      <c r="U954" s="1336">
        <v>0</v>
      </c>
      <c r="V954" s="1291"/>
      <c r="W954" s="1336">
        <v>0</v>
      </c>
      <c r="X954" s="1336">
        <v>0</v>
      </c>
      <c r="Y954" s="1336">
        <v>0</v>
      </c>
      <c r="Z954" s="1264"/>
      <c r="AA954" s="1264"/>
      <c r="AB954" s="1264"/>
      <c r="AC954" s="1264"/>
      <c r="AD954" s="1264"/>
      <c r="AE954" s="1264"/>
      <c r="AF954" s="1264"/>
      <c r="AG954" s="1264"/>
      <c r="AH954" s="1264"/>
      <c r="AI954" s="1264"/>
      <c r="AJ954" s="1264"/>
      <c r="AK954" s="1264"/>
      <c r="AL954" s="1264"/>
      <c r="AM954" s="1264"/>
      <c r="AN954" s="1264"/>
      <c r="AO954" s="1264"/>
      <c r="AP954" s="1264"/>
      <c r="AQ954" s="1337" t="s">
        <v>204</v>
      </c>
      <c r="AR954" s="1337">
        <v>2008</v>
      </c>
      <c r="AS954" s="1264"/>
      <c r="AT954" s="1264"/>
      <c r="AU954" s="1264"/>
      <c r="AV954" s="1338">
        <v>2756913.1025661891</v>
      </c>
      <c r="AW954" s="1291" t="s">
        <v>123</v>
      </c>
      <c r="AX954" s="1291"/>
      <c r="AY954" s="1291" t="s">
        <v>1802</v>
      </c>
      <c r="AZ954" s="1291" t="s">
        <v>1193</v>
      </c>
      <c r="BA954" s="1392"/>
      <c r="BB954" s="1375"/>
      <c r="BC954" s="1291"/>
      <c r="BD954" s="1291"/>
      <c r="BE954" s="1287"/>
      <c r="BF954" s="1287"/>
      <c r="BG954" s="1287"/>
      <c r="BH954" s="1287"/>
      <c r="BI954" s="1287"/>
      <c r="BJ954" s="1287"/>
      <c r="BK954" s="1287"/>
      <c r="BL954" s="1287"/>
      <c r="BM954" s="1287"/>
      <c r="BN954" s="1287"/>
      <c r="BO954" s="1287"/>
      <c r="BP954" s="1287"/>
      <c r="BQ954" s="1287"/>
      <c r="BR954" s="1287"/>
      <c r="BS954" s="1287"/>
      <c r="BT954" s="1287"/>
      <c r="BU954" s="1287"/>
      <c r="BV954" s="1287"/>
      <c r="BW954" s="1287"/>
      <c r="BX954" s="1287"/>
      <c r="BY954" s="1287"/>
    </row>
    <row r="955" spans="1:77" s="1288" customFormat="1" hidden="1">
      <c r="A955" s="1380"/>
      <c r="B955" s="1283"/>
      <c r="C955" s="1335" t="s">
        <v>939</v>
      </c>
      <c r="D955" s="1264"/>
      <c r="E955" s="1264"/>
      <c r="F955" s="1264"/>
      <c r="G955" s="1264"/>
      <c r="H955" s="1291" t="s">
        <v>1193</v>
      </c>
      <c r="I955" s="1264"/>
      <c r="J955" s="1264"/>
      <c r="K955" s="1264"/>
      <c r="L955" s="1337" t="s">
        <v>1009</v>
      </c>
      <c r="M955" s="1337" t="s">
        <v>732</v>
      </c>
      <c r="N955" s="1264"/>
      <c r="O955" s="1264"/>
      <c r="P955" s="1264"/>
      <c r="Q955" s="1264"/>
      <c r="R955" s="1336" t="s">
        <v>1054</v>
      </c>
      <c r="S955" s="1336">
        <v>0</v>
      </c>
      <c r="T955" s="1291" t="s">
        <v>1581</v>
      </c>
      <c r="U955" s="1336">
        <v>0</v>
      </c>
      <c r="V955" s="1291"/>
      <c r="W955" s="1336">
        <v>0</v>
      </c>
      <c r="X955" s="1336">
        <v>0</v>
      </c>
      <c r="Y955" s="1336">
        <v>0</v>
      </c>
      <c r="Z955" s="1264"/>
      <c r="AA955" s="1264"/>
      <c r="AB955" s="1264"/>
      <c r="AC955" s="1264"/>
      <c r="AD955" s="1264"/>
      <c r="AE955" s="1264"/>
      <c r="AF955" s="1264"/>
      <c r="AG955" s="1264"/>
      <c r="AH955" s="1264"/>
      <c r="AI955" s="1264"/>
      <c r="AJ955" s="1264"/>
      <c r="AK955" s="1264"/>
      <c r="AL955" s="1264"/>
      <c r="AM955" s="1264"/>
      <c r="AN955" s="1264"/>
      <c r="AO955" s="1264"/>
      <c r="AP955" s="1264"/>
      <c r="AQ955" s="1337" t="s">
        <v>204</v>
      </c>
      <c r="AR955" s="1337">
        <v>2008</v>
      </c>
      <c r="AS955" s="1264"/>
      <c r="AT955" s="1264"/>
      <c r="AU955" s="1264"/>
      <c r="AV955" s="1338">
        <v>2646636.5784635413</v>
      </c>
      <c r="AW955" s="1291" t="s">
        <v>123</v>
      </c>
      <c r="AX955" s="1291"/>
      <c r="AY955" s="1291" t="s">
        <v>1802</v>
      </c>
      <c r="AZ955" s="1291" t="s">
        <v>1193</v>
      </c>
      <c r="BA955" s="1392"/>
      <c r="BB955" s="1375"/>
      <c r="BC955" s="1291"/>
      <c r="BD955" s="1291"/>
      <c r="BE955" s="1287"/>
      <c r="BF955" s="1287"/>
      <c r="BG955" s="1287"/>
      <c r="BH955" s="1287"/>
      <c r="BI955" s="1287"/>
      <c r="BJ955" s="1287"/>
      <c r="BK955" s="1287"/>
      <c r="BL955" s="1287"/>
      <c r="BM955" s="1287"/>
      <c r="BN955" s="1287"/>
      <c r="BO955" s="1287"/>
      <c r="BP955" s="1287"/>
      <c r="BQ955" s="1287"/>
      <c r="BR955" s="1287"/>
      <c r="BS955" s="1287"/>
      <c r="BT955" s="1287"/>
      <c r="BU955" s="1287"/>
      <c r="BV955" s="1287"/>
      <c r="BW955" s="1287"/>
      <c r="BX955" s="1287"/>
      <c r="BY955" s="1287"/>
    </row>
    <row r="956" spans="1:77" s="1288" customFormat="1" ht="30" hidden="1">
      <c r="A956" s="1380"/>
      <c r="B956" s="1283"/>
      <c r="C956" s="1335" t="s">
        <v>940</v>
      </c>
      <c r="D956" s="1264"/>
      <c r="E956" s="1264"/>
      <c r="F956" s="1264"/>
      <c r="G956" s="1264"/>
      <c r="H956" s="1291" t="s">
        <v>1193</v>
      </c>
      <c r="I956" s="1264"/>
      <c r="J956" s="1264"/>
      <c r="K956" s="1264"/>
      <c r="L956" s="1337" t="s">
        <v>1010</v>
      </c>
      <c r="M956" s="1337" t="s">
        <v>733</v>
      </c>
      <c r="N956" s="1264"/>
      <c r="O956" s="1264"/>
      <c r="P956" s="1264"/>
      <c r="Q956" s="1264"/>
      <c r="R956" s="1336" t="s">
        <v>1056</v>
      </c>
      <c r="S956" s="1336">
        <v>0</v>
      </c>
      <c r="T956" s="1291" t="s">
        <v>1592</v>
      </c>
      <c r="U956" s="1336">
        <v>0</v>
      </c>
      <c r="V956" s="1291"/>
      <c r="W956" s="1336">
        <v>0</v>
      </c>
      <c r="X956" s="1336">
        <v>0</v>
      </c>
      <c r="Y956" s="1336">
        <v>0</v>
      </c>
      <c r="Z956" s="1264"/>
      <c r="AA956" s="1264"/>
      <c r="AB956" s="1264"/>
      <c r="AC956" s="1264"/>
      <c r="AD956" s="1264"/>
      <c r="AE956" s="1264"/>
      <c r="AF956" s="1264"/>
      <c r="AG956" s="1264"/>
      <c r="AH956" s="1264"/>
      <c r="AI956" s="1264"/>
      <c r="AJ956" s="1264"/>
      <c r="AK956" s="1264"/>
      <c r="AL956" s="1264"/>
      <c r="AM956" s="1264"/>
      <c r="AN956" s="1264"/>
      <c r="AO956" s="1264"/>
      <c r="AP956" s="1264"/>
      <c r="AQ956" s="1337" t="s">
        <v>204</v>
      </c>
      <c r="AR956" s="1337">
        <v>2008</v>
      </c>
      <c r="AS956" s="1264"/>
      <c r="AT956" s="1264"/>
      <c r="AU956" s="1264"/>
      <c r="AV956" s="1338">
        <v>2794848.2268574997</v>
      </c>
      <c r="AW956" s="1291" t="s">
        <v>123</v>
      </c>
      <c r="AX956" s="1291"/>
      <c r="AY956" s="1291" t="s">
        <v>1802</v>
      </c>
      <c r="AZ956" s="1291" t="s">
        <v>1193</v>
      </c>
      <c r="BA956" s="1392"/>
      <c r="BB956" s="1375"/>
      <c r="BC956" s="1291"/>
      <c r="BD956" s="1291"/>
      <c r="BE956" s="1287"/>
      <c r="BF956" s="1287"/>
      <c r="BG956" s="1287"/>
      <c r="BH956" s="1287"/>
      <c r="BI956" s="1287"/>
      <c r="BJ956" s="1287"/>
      <c r="BK956" s="1287"/>
      <c r="BL956" s="1287"/>
      <c r="BM956" s="1287"/>
      <c r="BN956" s="1287"/>
      <c r="BO956" s="1287"/>
      <c r="BP956" s="1287"/>
      <c r="BQ956" s="1287"/>
      <c r="BR956" s="1287"/>
      <c r="BS956" s="1287"/>
      <c r="BT956" s="1287"/>
      <c r="BU956" s="1287"/>
      <c r="BV956" s="1287"/>
      <c r="BW956" s="1287"/>
      <c r="BX956" s="1287"/>
      <c r="BY956" s="1287"/>
    </row>
    <row r="957" spans="1:77" s="1288" customFormat="1" hidden="1">
      <c r="A957" s="1380"/>
      <c r="B957" s="1283"/>
      <c r="C957" s="1335" t="s">
        <v>941</v>
      </c>
      <c r="D957" s="1264"/>
      <c r="E957" s="1264"/>
      <c r="F957" s="1264"/>
      <c r="G957" s="1264"/>
      <c r="H957" s="1291" t="s">
        <v>1193</v>
      </c>
      <c r="I957" s="1264"/>
      <c r="J957" s="1264"/>
      <c r="K957" s="1264"/>
      <c r="L957" s="1337" t="s">
        <v>1011</v>
      </c>
      <c r="M957" s="1337" t="s">
        <v>733</v>
      </c>
      <c r="N957" s="1264"/>
      <c r="O957" s="1264"/>
      <c r="P957" s="1264"/>
      <c r="Q957" s="1264"/>
      <c r="R957" s="1336" t="s">
        <v>1057</v>
      </c>
      <c r="S957" s="1336">
        <v>0</v>
      </c>
      <c r="T957" s="1291" t="s">
        <v>1581</v>
      </c>
      <c r="U957" s="1336">
        <v>0</v>
      </c>
      <c r="V957" s="1291"/>
      <c r="W957" s="1336">
        <v>0</v>
      </c>
      <c r="X957" s="1336">
        <v>0</v>
      </c>
      <c r="Y957" s="1336">
        <v>0</v>
      </c>
      <c r="Z957" s="1264"/>
      <c r="AA957" s="1264"/>
      <c r="AB957" s="1264"/>
      <c r="AC957" s="1264"/>
      <c r="AD957" s="1264"/>
      <c r="AE957" s="1264"/>
      <c r="AF957" s="1264"/>
      <c r="AG957" s="1264"/>
      <c r="AH957" s="1264"/>
      <c r="AI957" s="1264"/>
      <c r="AJ957" s="1264"/>
      <c r="AK957" s="1264"/>
      <c r="AL957" s="1264"/>
      <c r="AM957" s="1264"/>
      <c r="AN957" s="1264"/>
      <c r="AO957" s="1264"/>
      <c r="AP957" s="1264"/>
      <c r="AQ957" s="1337" t="s">
        <v>204</v>
      </c>
      <c r="AR957" s="1337">
        <v>2008</v>
      </c>
      <c r="AS957" s="1264"/>
      <c r="AT957" s="1264"/>
      <c r="AU957" s="1264"/>
      <c r="AV957" s="1338">
        <v>330829.57230794267</v>
      </c>
      <c r="AW957" s="1291" t="s">
        <v>123</v>
      </c>
      <c r="AX957" s="1291"/>
      <c r="AY957" s="1291" t="s">
        <v>1802</v>
      </c>
      <c r="AZ957" s="1291" t="s">
        <v>1193</v>
      </c>
      <c r="BA957" s="1392"/>
      <c r="BB957" s="1375"/>
      <c r="BC957" s="1291"/>
      <c r="BD957" s="1291"/>
      <c r="BE957" s="1287"/>
      <c r="BF957" s="1287"/>
      <c r="BG957" s="1287"/>
      <c r="BH957" s="1287"/>
      <c r="BI957" s="1287"/>
      <c r="BJ957" s="1287"/>
      <c r="BK957" s="1287"/>
      <c r="BL957" s="1287"/>
      <c r="BM957" s="1287"/>
      <c r="BN957" s="1287"/>
      <c r="BO957" s="1287"/>
      <c r="BP957" s="1287"/>
      <c r="BQ957" s="1287"/>
      <c r="BR957" s="1287"/>
      <c r="BS957" s="1287"/>
      <c r="BT957" s="1287"/>
      <c r="BU957" s="1287"/>
      <c r="BV957" s="1287"/>
      <c r="BW957" s="1287"/>
      <c r="BX957" s="1287"/>
      <c r="BY957" s="1287"/>
    </row>
    <row r="958" spans="1:77" s="1288" customFormat="1" hidden="1">
      <c r="A958" s="1380"/>
      <c r="B958" s="1283"/>
      <c r="C958" s="1335" t="s">
        <v>942</v>
      </c>
      <c r="D958" s="1264"/>
      <c r="E958" s="1264"/>
      <c r="F958" s="1264"/>
      <c r="G958" s="1264"/>
      <c r="H958" s="1291" t="s">
        <v>1193</v>
      </c>
      <c r="I958" s="1264"/>
      <c r="J958" s="1264"/>
      <c r="K958" s="1264"/>
      <c r="L958" s="1337" t="s">
        <v>1012</v>
      </c>
      <c r="M958" s="1337" t="s">
        <v>996</v>
      </c>
      <c r="N958" s="1264"/>
      <c r="O958" s="1264"/>
      <c r="P958" s="1264"/>
      <c r="Q958" s="1264"/>
      <c r="R958" s="1336" t="s">
        <v>1057</v>
      </c>
      <c r="S958" s="1336">
        <v>0</v>
      </c>
      <c r="T958" s="1291" t="s">
        <v>1581</v>
      </c>
      <c r="U958" s="1336">
        <v>0</v>
      </c>
      <c r="V958" s="1291"/>
      <c r="W958" s="1336">
        <v>0</v>
      </c>
      <c r="X958" s="1336">
        <v>0</v>
      </c>
      <c r="Y958" s="1336">
        <v>0</v>
      </c>
      <c r="Z958" s="1264"/>
      <c r="AA958" s="1264"/>
      <c r="AB958" s="1264"/>
      <c r="AC958" s="1264"/>
      <c r="AD958" s="1264"/>
      <c r="AE958" s="1264"/>
      <c r="AF958" s="1264"/>
      <c r="AG958" s="1264"/>
      <c r="AH958" s="1264"/>
      <c r="AI958" s="1264"/>
      <c r="AJ958" s="1264"/>
      <c r="AK958" s="1264"/>
      <c r="AL958" s="1264"/>
      <c r="AM958" s="1264"/>
      <c r="AN958" s="1264"/>
      <c r="AO958" s="1264"/>
      <c r="AP958" s="1264"/>
      <c r="AQ958" s="1337" t="s">
        <v>204</v>
      </c>
      <c r="AR958" s="1337">
        <v>2008</v>
      </c>
      <c r="AS958" s="1264"/>
      <c r="AT958" s="1264"/>
      <c r="AU958" s="1264"/>
      <c r="AV958" s="1338">
        <v>661659.14461588534</v>
      </c>
      <c r="AW958" s="1291"/>
      <c r="AX958" s="1291"/>
      <c r="AY958" s="1291" t="s">
        <v>1802</v>
      </c>
      <c r="AZ958" s="1291" t="s">
        <v>1193</v>
      </c>
      <c r="BA958" s="1392"/>
      <c r="BB958" s="1375"/>
      <c r="BC958" s="1291"/>
      <c r="BD958" s="1291"/>
      <c r="BE958" s="1287"/>
      <c r="BF958" s="1287"/>
      <c r="BG958" s="1287"/>
      <c r="BH958" s="1287"/>
      <c r="BI958" s="1287"/>
      <c r="BJ958" s="1287"/>
      <c r="BK958" s="1287"/>
      <c r="BL958" s="1287"/>
      <c r="BM958" s="1287"/>
      <c r="BN958" s="1287"/>
      <c r="BO958" s="1287"/>
      <c r="BP958" s="1287"/>
      <c r="BQ958" s="1287"/>
      <c r="BR958" s="1287"/>
      <c r="BS958" s="1287"/>
      <c r="BT958" s="1287"/>
      <c r="BU958" s="1287"/>
      <c r="BV958" s="1287"/>
      <c r="BW958" s="1287"/>
      <c r="BX958" s="1287"/>
      <c r="BY958" s="1287"/>
    </row>
    <row r="959" spans="1:77" s="1288" customFormat="1" hidden="1">
      <c r="A959" s="1380"/>
      <c r="B959" s="1283"/>
      <c r="C959" s="1335" t="s">
        <v>943</v>
      </c>
      <c r="D959" s="1264"/>
      <c r="E959" s="1264"/>
      <c r="F959" s="1264"/>
      <c r="G959" s="1264"/>
      <c r="H959" s="1291" t="s">
        <v>1193</v>
      </c>
      <c r="I959" s="1264"/>
      <c r="J959" s="1264"/>
      <c r="K959" s="1264"/>
      <c r="L959" s="1337" t="s">
        <v>1013</v>
      </c>
      <c r="M959" s="1337" t="s">
        <v>732</v>
      </c>
      <c r="N959" s="1264"/>
      <c r="O959" s="1264"/>
      <c r="P959" s="1264"/>
      <c r="Q959" s="1264"/>
      <c r="R959" s="1336" t="s">
        <v>1058</v>
      </c>
      <c r="S959" s="1336">
        <v>0</v>
      </c>
      <c r="T959" s="1291" t="s">
        <v>238</v>
      </c>
      <c r="U959" s="1336">
        <v>0</v>
      </c>
      <c r="V959" s="1291"/>
      <c r="W959" s="1336">
        <v>0</v>
      </c>
      <c r="X959" s="1336">
        <v>0</v>
      </c>
      <c r="Y959" s="1336">
        <v>0</v>
      </c>
      <c r="Z959" s="1264"/>
      <c r="AA959" s="1264"/>
      <c r="AB959" s="1264"/>
      <c r="AC959" s="1264"/>
      <c r="AD959" s="1264"/>
      <c r="AE959" s="1264"/>
      <c r="AF959" s="1264"/>
      <c r="AG959" s="1264"/>
      <c r="AH959" s="1264"/>
      <c r="AI959" s="1264"/>
      <c r="AJ959" s="1264"/>
      <c r="AK959" s="1264"/>
      <c r="AL959" s="1264"/>
      <c r="AM959" s="1264"/>
      <c r="AN959" s="1264"/>
      <c r="AO959" s="1264"/>
      <c r="AP959" s="1264"/>
      <c r="AQ959" s="1337" t="s">
        <v>204</v>
      </c>
      <c r="AR959" s="1337">
        <v>2008</v>
      </c>
      <c r="AS959" s="1264"/>
      <c r="AT959" s="1264"/>
      <c r="AU959" s="1264"/>
      <c r="AV959" s="1338">
        <v>12805486.421238</v>
      </c>
      <c r="AW959" s="1291" t="s">
        <v>123</v>
      </c>
      <c r="AX959" s="1291"/>
      <c r="AY959" s="1291" t="s">
        <v>1802</v>
      </c>
      <c r="AZ959" s="1291" t="s">
        <v>1193</v>
      </c>
      <c r="BA959" s="1392"/>
      <c r="BB959" s="1375"/>
      <c r="BC959" s="1291"/>
      <c r="BD959" s="1291"/>
      <c r="BE959" s="1287"/>
      <c r="BF959" s="1287"/>
      <c r="BG959" s="1287"/>
      <c r="BH959" s="1287"/>
      <c r="BI959" s="1287"/>
      <c r="BJ959" s="1287"/>
      <c r="BK959" s="1287"/>
      <c r="BL959" s="1287"/>
      <c r="BM959" s="1287"/>
      <c r="BN959" s="1287"/>
      <c r="BO959" s="1287"/>
      <c r="BP959" s="1287"/>
      <c r="BQ959" s="1287"/>
      <c r="BR959" s="1287"/>
      <c r="BS959" s="1287"/>
      <c r="BT959" s="1287"/>
      <c r="BU959" s="1287"/>
      <c r="BV959" s="1287"/>
      <c r="BW959" s="1287"/>
      <c r="BX959" s="1287"/>
      <c r="BY959" s="1287"/>
    </row>
    <row r="960" spans="1:77" s="1288" customFormat="1" hidden="1">
      <c r="A960" s="1380"/>
      <c r="B960" s="1283"/>
      <c r="C960" s="1335" t="s">
        <v>944</v>
      </c>
      <c r="D960" s="1264"/>
      <c r="E960" s="1264"/>
      <c r="F960" s="1264"/>
      <c r="G960" s="1264"/>
      <c r="H960" s="1291" t="s">
        <v>1193</v>
      </c>
      <c r="I960" s="1264"/>
      <c r="J960" s="1264"/>
      <c r="K960" s="1264"/>
      <c r="L960" s="1337" t="s">
        <v>1014</v>
      </c>
      <c r="M960" s="1337" t="s">
        <v>997</v>
      </c>
      <c r="N960" s="1264"/>
      <c r="O960" s="1264"/>
      <c r="P960" s="1264"/>
      <c r="Q960" s="1264"/>
      <c r="R960" s="1336" t="s">
        <v>849</v>
      </c>
      <c r="S960" s="1336">
        <v>0</v>
      </c>
      <c r="T960" s="1291" t="s">
        <v>1580</v>
      </c>
      <c r="U960" s="1336">
        <v>0</v>
      </c>
      <c r="V960" s="1291"/>
      <c r="W960" s="1336">
        <v>0</v>
      </c>
      <c r="X960" s="1336">
        <v>0</v>
      </c>
      <c r="Y960" s="1336">
        <v>0</v>
      </c>
      <c r="Z960" s="1264"/>
      <c r="AA960" s="1264"/>
      <c r="AB960" s="1264"/>
      <c r="AC960" s="1264"/>
      <c r="AD960" s="1264"/>
      <c r="AE960" s="1264"/>
      <c r="AF960" s="1264"/>
      <c r="AG960" s="1264"/>
      <c r="AH960" s="1264"/>
      <c r="AI960" s="1264"/>
      <c r="AJ960" s="1264"/>
      <c r="AK960" s="1264"/>
      <c r="AL960" s="1264"/>
      <c r="AM960" s="1264"/>
      <c r="AN960" s="1264"/>
      <c r="AO960" s="1264"/>
      <c r="AP960" s="1264"/>
      <c r="AQ960" s="1337" t="s">
        <v>204</v>
      </c>
      <c r="AR960" s="1362">
        <v>2008</v>
      </c>
      <c r="AS960" s="1264"/>
      <c r="AT960" s="1264"/>
      <c r="AU960" s="1264"/>
      <c r="AV960" s="1338">
        <v>22330996.130786132</v>
      </c>
      <c r="AW960" s="1291" t="s">
        <v>1573</v>
      </c>
      <c r="AX960" s="1291"/>
      <c r="AY960" s="1291" t="s">
        <v>1811</v>
      </c>
      <c r="AZ960" s="1291" t="s">
        <v>1193</v>
      </c>
      <c r="BA960" s="1392"/>
      <c r="BB960" s="1375"/>
      <c r="BC960" s="1291"/>
      <c r="BD960" s="1291"/>
      <c r="BE960" s="1287"/>
      <c r="BF960" s="1287"/>
      <c r="BG960" s="1287"/>
      <c r="BH960" s="1287"/>
      <c r="BI960" s="1287"/>
      <c r="BJ960" s="1287"/>
      <c r="BK960" s="1287"/>
      <c r="BL960" s="1287"/>
      <c r="BM960" s="1287"/>
      <c r="BN960" s="1287"/>
      <c r="BO960" s="1287"/>
      <c r="BP960" s="1287"/>
      <c r="BQ960" s="1287"/>
      <c r="BR960" s="1287"/>
      <c r="BS960" s="1287"/>
      <c r="BT960" s="1287"/>
      <c r="BU960" s="1287"/>
      <c r="BV960" s="1287"/>
      <c r="BW960" s="1287"/>
      <c r="BX960" s="1287"/>
      <c r="BY960" s="1287"/>
    </row>
    <row r="961" spans="1:77" s="1288" customFormat="1" hidden="1">
      <c r="A961" s="1380"/>
      <c r="B961" s="1283"/>
      <c r="C961" s="1335" t="s">
        <v>945</v>
      </c>
      <c r="D961" s="1264"/>
      <c r="E961" s="1264"/>
      <c r="F961" s="1264"/>
      <c r="G961" s="1264"/>
      <c r="H961" s="1291" t="s">
        <v>1193</v>
      </c>
      <c r="I961" s="1264"/>
      <c r="J961" s="1264"/>
      <c r="K961" s="1264"/>
      <c r="L961" s="1337" t="s">
        <v>1015</v>
      </c>
      <c r="M961" s="1337" t="s">
        <v>997</v>
      </c>
      <c r="N961" s="1264"/>
      <c r="O961" s="1264"/>
      <c r="P961" s="1264"/>
      <c r="Q961" s="1264"/>
      <c r="R961" s="1336" t="s">
        <v>849</v>
      </c>
      <c r="S961" s="1336">
        <v>0</v>
      </c>
      <c r="T961" s="1291" t="s">
        <v>1580</v>
      </c>
      <c r="U961" s="1336">
        <v>0</v>
      </c>
      <c r="V961" s="1291"/>
      <c r="W961" s="1336">
        <v>0</v>
      </c>
      <c r="X961" s="1336">
        <v>0</v>
      </c>
      <c r="Y961" s="1336">
        <v>0</v>
      </c>
      <c r="Z961" s="1264"/>
      <c r="AA961" s="1264"/>
      <c r="AB961" s="1264"/>
      <c r="AC961" s="1264"/>
      <c r="AD961" s="1264"/>
      <c r="AE961" s="1264"/>
      <c r="AF961" s="1264"/>
      <c r="AG961" s="1264"/>
      <c r="AH961" s="1264"/>
      <c r="AI961" s="1264"/>
      <c r="AJ961" s="1264"/>
      <c r="AK961" s="1264"/>
      <c r="AL961" s="1264"/>
      <c r="AM961" s="1264"/>
      <c r="AN961" s="1264"/>
      <c r="AO961" s="1264"/>
      <c r="AP961" s="1264"/>
      <c r="AQ961" s="1337" t="s">
        <v>204</v>
      </c>
      <c r="AR961" s="1362">
        <v>2008</v>
      </c>
      <c r="AS961" s="1264"/>
      <c r="AT961" s="1264"/>
      <c r="AU961" s="1264"/>
      <c r="AV961" s="1338">
        <v>8270739.3076985674</v>
      </c>
      <c r="AW961" s="1291" t="s">
        <v>1573</v>
      </c>
      <c r="AX961" s="1291"/>
      <c r="AY961" s="1291" t="s">
        <v>1811</v>
      </c>
      <c r="AZ961" s="1291" t="s">
        <v>1193</v>
      </c>
      <c r="BA961" s="1392"/>
      <c r="BB961" s="1375"/>
      <c r="BC961" s="1291"/>
      <c r="BD961" s="1291"/>
      <c r="BE961" s="1287"/>
      <c r="BF961" s="1287"/>
      <c r="BG961" s="1287"/>
      <c r="BH961" s="1287"/>
      <c r="BI961" s="1287"/>
      <c r="BJ961" s="1287"/>
      <c r="BK961" s="1287"/>
      <c r="BL961" s="1287"/>
      <c r="BM961" s="1287"/>
      <c r="BN961" s="1287"/>
      <c r="BO961" s="1287"/>
      <c r="BP961" s="1287"/>
      <c r="BQ961" s="1287"/>
      <c r="BR961" s="1287"/>
      <c r="BS961" s="1287"/>
      <c r="BT961" s="1287"/>
      <c r="BU961" s="1287"/>
      <c r="BV961" s="1287"/>
      <c r="BW961" s="1287"/>
      <c r="BX961" s="1287"/>
      <c r="BY961" s="1287"/>
    </row>
    <row r="962" spans="1:77" s="1288" customFormat="1" hidden="1">
      <c r="A962" s="1380"/>
      <c r="B962" s="1283"/>
      <c r="C962" s="1335" t="s">
        <v>946</v>
      </c>
      <c r="D962" s="1264"/>
      <c r="E962" s="1264"/>
      <c r="F962" s="1264"/>
      <c r="G962" s="1264"/>
      <c r="H962" s="1291" t="s">
        <v>1193</v>
      </c>
      <c r="I962" s="1264"/>
      <c r="J962" s="1264"/>
      <c r="K962" s="1264"/>
      <c r="L962" s="1337" t="s">
        <v>1016</v>
      </c>
      <c r="M962" s="1337" t="s">
        <v>998</v>
      </c>
      <c r="N962" s="1264"/>
      <c r="O962" s="1264"/>
      <c r="P962" s="1264"/>
      <c r="Q962" s="1264"/>
      <c r="R962" s="1336" t="s">
        <v>1059</v>
      </c>
      <c r="S962" s="1336">
        <v>0</v>
      </c>
      <c r="T962" s="1291"/>
      <c r="U962" s="1336">
        <v>0</v>
      </c>
      <c r="V962" s="1291"/>
      <c r="W962" s="1336">
        <v>0</v>
      </c>
      <c r="X962" s="1336">
        <v>0</v>
      </c>
      <c r="Y962" s="1336">
        <v>0</v>
      </c>
      <c r="Z962" s="1264"/>
      <c r="AA962" s="1264"/>
      <c r="AB962" s="1264"/>
      <c r="AC962" s="1264"/>
      <c r="AD962" s="1264"/>
      <c r="AE962" s="1264"/>
      <c r="AF962" s="1264"/>
      <c r="AG962" s="1264"/>
      <c r="AH962" s="1264"/>
      <c r="AI962" s="1264"/>
      <c r="AJ962" s="1264"/>
      <c r="AK962" s="1264"/>
      <c r="AL962" s="1264"/>
      <c r="AM962" s="1264"/>
      <c r="AN962" s="1264"/>
      <c r="AO962" s="1264"/>
      <c r="AP962" s="1264"/>
      <c r="AQ962" s="1337" t="s">
        <v>204</v>
      </c>
      <c r="AR962" s="1337">
        <v>2008</v>
      </c>
      <c r="AS962" s="1264"/>
      <c r="AT962" s="1264"/>
      <c r="AU962" s="1264"/>
      <c r="AV962" s="1338">
        <v>76223133.459749997</v>
      </c>
      <c r="AW962" s="1291" t="s">
        <v>123</v>
      </c>
      <c r="AX962" s="1291"/>
      <c r="AY962" s="1291" t="s">
        <v>1802</v>
      </c>
      <c r="AZ962" s="1291" t="s">
        <v>1193</v>
      </c>
      <c r="BA962" s="1392"/>
      <c r="BB962" s="1375"/>
      <c r="BC962" s="1291"/>
      <c r="BD962" s="1291"/>
      <c r="BE962" s="1287"/>
      <c r="BF962" s="1287"/>
      <c r="BG962" s="1287"/>
      <c r="BH962" s="1287"/>
      <c r="BI962" s="1287"/>
      <c r="BJ962" s="1287"/>
      <c r="BK962" s="1287"/>
      <c r="BL962" s="1287"/>
      <c r="BM962" s="1287"/>
      <c r="BN962" s="1287"/>
      <c r="BO962" s="1287"/>
      <c r="BP962" s="1287"/>
      <c r="BQ962" s="1287"/>
      <c r="BR962" s="1287"/>
      <c r="BS962" s="1287"/>
      <c r="BT962" s="1287"/>
      <c r="BU962" s="1287"/>
      <c r="BV962" s="1287"/>
      <c r="BW962" s="1287"/>
      <c r="BX962" s="1287"/>
      <c r="BY962" s="1287"/>
    </row>
    <row r="963" spans="1:77" s="1288" customFormat="1" hidden="1">
      <c r="A963" s="1380"/>
      <c r="B963" s="1283"/>
      <c r="C963" s="1335" t="s">
        <v>947</v>
      </c>
      <c r="D963" s="1264"/>
      <c r="E963" s="1264"/>
      <c r="F963" s="1264"/>
      <c r="G963" s="1264"/>
      <c r="H963" s="1291" t="s">
        <v>1193</v>
      </c>
      <c r="I963" s="1264"/>
      <c r="J963" s="1264"/>
      <c r="K963" s="1264"/>
      <c r="L963" s="1337" t="s">
        <v>1017</v>
      </c>
      <c r="M963" s="1337" t="s">
        <v>732</v>
      </c>
      <c r="N963" s="1264"/>
      <c r="O963" s="1264"/>
      <c r="P963" s="1264"/>
      <c r="Q963" s="1264"/>
      <c r="R963" s="1336" t="s">
        <v>1060</v>
      </c>
      <c r="S963" s="1336">
        <v>0</v>
      </c>
      <c r="T963" s="1291" t="s">
        <v>238</v>
      </c>
      <c r="U963" s="1336">
        <v>0</v>
      </c>
      <c r="V963" s="1291"/>
      <c r="W963" s="1336">
        <v>0</v>
      </c>
      <c r="X963" s="1336">
        <v>0</v>
      </c>
      <c r="Y963" s="1336">
        <v>0</v>
      </c>
      <c r="Z963" s="1264"/>
      <c r="AA963" s="1264"/>
      <c r="AB963" s="1264"/>
      <c r="AC963" s="1264"/>
      <c r="AD963" s="1264"/>
      <c r="AE963" s="1264"/>
      <c r="AF963" s="1264"/>
      <c r="AG963" s="1264"/>
      <c r="AH963" s="1264"/>
      <c r="AI963" s="1264"/>
      <c r="AJ963" s="1264"/>
      <c r="AK963" s="1264"/>
      <c r="AL963" s="1264"/>
      <c r="AM963" s="1264"/>
      <c r="AN963" s="1264"/>
      <c r="AO963" s="1264"/>
      <c r="AP963" s="1264"/>
      <c r="AQ963" s="1337" t="s">
        <v>204</v>
      </c>
      <c r="AR963" s="1337">
        <v>2008</v>
      </c>
      <c r="AS963" s="1264"/>
      <c r="AT963" s="1264"/>
      <c r="AU963" s="1264"/>
      <c r="AV963" s="1338">
        <v>4488695.637074166</v>
      </c>
      <c r="AW963" s="1291" t="s">
        <v>123</v>
      </c>
      <c r="AX963" s="1291"/>
      <c r="AY963" s="1291" t="s">
        <v>1802</v>
      </c>
      <c r="AZ963" s="1291" t="s">
        <v>1193</v>
      </c>
      <c r="BA963" s="1392"/>
      <c r="BB963" s="1375"/>
      <c r="BC963" s="1291"/>
      <c r="BD963" s="1291"/>
      <c r="BE963" s="1287"/>
      <c r="BF963" s="1287"/>
      <c r="BG963" s="1287"/>
      <c r="BH963" s="1287"/>
      <c r="BI963" s="1287"/>
      <c r="BJ963" s="1287"/>
      <c r="BK963" s="1287"/>
      <c r="BL963" s="1287"/>
      <c r="BM963" s="1287"/>
      <c r="BN963" s="1287"/>
      <c r="BO963" s="1287"/>
      <c r="BP963" s="1287"/>
      <c r="BQ963" s="1287"/>
      <c r="BR963" s="1287"/>
      <c r="BS963" s="1287"/>
      <c r="BT963" s="1287"/>
      <c r="BU963" s="1287"/>
      <c r="BV963" s="1287"/>
      <c r="BW963" s="1287"/>
      <c r="BX963" s="1287"/>
      <c r="BY963" s="1287"/>
    </row>
    <row r="964" spans="1:77" s="1288" customFormat="1" hidden="1">
      <c r="A964" s="1380"/>
      <c r="B964" s="1283"/>
      <c r="C964" s="1335" t="s">
        <v>948</v>
      </c>
      <c r="D964" s="1264"/>
      <c r="E964" s="1264"/>
      <c r="F964" s="1264"/>
      <c r="G964" s="1264"/>
      <c r="H964" s="1291" t="s">
        <v>1193</v>
      </c>
      <c r="I964" s="1264"/>
      <c r="J964" s="1264"/>
      <c r="K964" s="1264"/>
      <c r="L964" s="1337" t="s">
        <v>1018</v>
      </c>
      <c r="M964" s="1337" t="s">
        <v>732</v>
      </c>
      <c r="N964" s="1264"/>
      <c r="O964" s="1264"/>
      <c r="P964" s="1264"/>
      <c r="Q964" s="1264"/>
      <c r="R964" s="1336" t="s">
        <v>1061</v>
      </c>
      <c r="S964" s="1336">
        <v>0</v>
      </c>
      <c r="T964" s="1291" t="s">
        <v>225</v>
      </c>
      <c r="U964" s="1336">
        <v>0</v>
      </c>
      <c r="V964" s="1291"/>
      <c r="W964" s="1336">
        <v>0</v>
      </c>
      <c r="X964" s="1336">
        <v>0</v>
      </c>
      <c r="Y964" s="1336">
        <v>0</v>
      </c>
      <c r="Z964" s="1264"/>
      <c r="AA964" s="1264"/>
      <c r="AB964" s="1264"/>
      <c r="AC964" s="1264"/>
      <c r="AD964" s="1264"/>
      <c r="AE964" s="1264"/>
      <c r="AF964" s="1264"/>
      <c r="AG964" s="1264"/>
      <c r="AH964" s="1264"/>
      <c r="AI964" s="1264"/>
      <c r="AJ964" s="1264"/>
      <c r="AK964" s="1264"/>
      <c r="AL964" s="1264"/>
      <c r="AM964" s="1264"/>
      <c r="AN964" s="1264"/>
      <c r="AO964" s="1264"/>
      <c r="AP964" s="1264"/>
      <c r="AQ964" s="1337" t="s">
        <v>204</v>
      </c>
      <c r="AR964" s="1337">
        <v>2008</v>
      </c>
      <c r="AS964" s="1264"/>
      <c r="AT964" s="1264"/>
      <c r="AU964" s="1264"/>
      <c r="AV964" s="1338">
        <v>707469288.79999995</v>
      </c>
      <c r="AW964" s="1291" t="s">
        <v>1573</v>
      </c>
      <c r="AX964" s="1291"/>
      <c r="AY964" s="1291" t="s">
        <v>1599</v>
      </c>
      <c r="AZ964" s="1291" t="s">
        <v>1193</v>
      </c>
      <c r="BA964" s="1392"/>
      <c r="BB964" s="1375"/>
      <c r="BC964" s="1291"/>
      <c r="BD964" s="1291"/>
      <c r="BE964" s="1287"/>
      <c r="BF964" s="1287"/>
      <c r="BG964" s="1287"/>
      <c r="BH964" s="1287"/>
      <c r="BI964" s="1287"/>
      <c r="BJ964" s="1287"/>
      <c r="BK964" s="1287"/>
      <c r="BL964" s="1287"/>
      <c r="BM964" s="1287"/>
      <c r="BN964" s="1287"/>
      <c r="BO964" s="1287"/>
      <c r="BP964" s="1287"/>
      <c r="BQ964" s="1287"/>
      <c r="BR964" s="1287"/>
      <c r="BS964" s="1287"/>
      <c r="BT964" s="1287"/>
      <c r="BU964" s="1287"/>
      <c r="BV964" s="1287"/>
      <c r="BW964" s="1287"/>
      <c r="BX964" s="1287"/>
      <c r="BY964" s="1287"/>
    </row>
    <row r="965" spans="1:77" s="1257" customFormat="1" hidden="1">
      <c r="A965" s="1380"/>
      <c r="B965" s="1273"/>
      <c r="C965" s="1339" t="s">
        <v>949</v>
      </c>
      <c r="D965" s="1262"/>
      <c r="E965" s="1262"/>
      <c r="F965" s="1262"/>
      <c r="G965" s="1262"/>
      <c r="H965" s="1270" t="s">
        <v>1193</v>
      </c>
      <c r="I965" s="1262"/>
      <c r="J965" s="1262"/>
      <c r="K965" s="1262"/>
      <c r="L965" s="1331" t="s">
        <v>1019</v>
      </c>
      <c r="M965" s="1331" t="s">
        <v>733</v>
      </c>
      <c r="N965" s="1262"/>
      <c r="O965" s="1262"/>
      <c r="P965" s="1262"/>
      <c r="Q965" s="1262"/>
      <c r="R965" s="1332" t="s">
        <v>1062</v>
      </c>
      <c r="S965" s="1332">
        <v>0</v>
      </c>
      <c r="T965" s="1270" t="s">
        <v>1585</v>
      </c>
      <c r="U965" s="1332">
        <v>0</v>
      </c>
      <c r="V965" s="1270"/>
      <c r="W965" s="1332">
        <v>0</v>
      </c>
      <c r="X965" s="1332">
        <v>0</v>
      </c>
      <c r="Y965" s="1332">
        <v>0</v>
      </c>
      <c r="Z965" s="1262"/>
      <c r="AA965" s="1262"/>
      <c r="AB965" s="1262"/>
      <c r="AC965" s="1262"/>
      <c r="AD965" s="1262"/>
      <c r="AE965" s="1262"/>
      <c r="AF965" s="1262"/>
      <c r="AG965" s="1262"/>
      <c r="AH965" s="1262"/>
      <c r="AI965" s="1262"/>
      <c r="AJ965" s="1262"/>
      <c r="AK965" s="1262"/>
      <c r="AL965" s="1262"/>
      <c r="AM965" s="1262"/>
      <c r="AN965" s="1262"/>
      <c r="AO965" s="1262"/>
      <c r="AP965" s="1262"/>
      <c r="AQ965" s="1331" t="s">
        <v>204</v>
      </c>
      <c r="AR965" s="1331">
        <v>2008</v>
      </c>
      <c r="AS965" s="1262"/>
      <c r="AT965" s="1262"/>
      <c r="AU965" s="1262"/>
      <c r="AV965" s="1334">
        <v>77339655.276338905</v>
      </c>
      <c r="AW965" s="1270" t="s">
        <v>123</v>
      </c>
      <c r="AX965" s="1270"/>
      <c r="AY965" s="1270" t="s">
        <v>1570</v>
      </c>
      <c r="AZ965" s="1270" t="s">
        <v>1193</v>
      </c>
      <c r="BA965" s="1385"/>
      <c r="BB965" s="1374"/>
      <c r="BC965" s="1270"/>
      <c r="BD965" s="1270"/>
      <c r="BE965" s="1256"/>
      <c r="BF965" s="1256"/>
      <c r="BG965" s="1256"/>
      <c r="BH965" s="1256"/>
      <c r="BI965" s="1256"/>
      <c r="BJ965" s="1256"/>
      <c r="BK965" s="1256"/>
      <c r="BL965" s="1256"/>
      <c r="BM965" s="1256"/>
      <c r="BN965" s="1256"/>
      <c r="BO965" s="1256"/>
      <c r="BP965" s="1256"/>
      <c r="BQ965" s="1256"/>
      <c r="BR965" s="1256"/>
      <c r="BS965" s="1256"/>
      <c r="BT965" s="1256"/>
      <c r="BU965" s="1256"/>
      <c r="BV965" s="1256"/>
      <c r="BW965" s="1256"/>
      <c r="BX965" s="1256"/>
      <c r="BY965" s="1256"/>
    </row>
    <row r="966" spans="1:77" s="1288" customFormat="1" ht="30" hidden="1">
      <c r="A966" s="1380"/>
      <c r="B966" s="1283"/>
      <c r="C966" s="1356" t="s">
        <v>950</v>
      </c>
      <c r="D966" s="1264"/>
      <c r="E966" s="1264"/>
      <c r="F966" s="1264"/>
      <c r="G966" s="1264"/>
      <c r="H966" s="1291" t="s">
        <v>1193</v>
      </c>
      <c r="I966" s="1264"/>
      <c r="J966" s="1264"/>
      <c r="K966" s="1264"/>
      <c r="L966" s="1337" t="s">
        <v>1020</v>
      </c>
      <c r="M966" s="1337" t="s">
        <v>999</v>
      </c>
      <c r="N966" s="1264"/>
      <c r="O966" s="1264"/>
      <c r="P966" s="1264"/>
      <c r="Q966" s="1264"/>
      <c r="R966" s="1336" t="s">
        <v>1063</v>
      </c>
      <c r="S966" s="1336">
        <v>0</v>
      </c>
      <c r="T966" s="1291" t="s">
        <v>238</v>
      </c>
      <c r="U966" s="1336">
        <v>0</v>
      </c>
      <c r="V966" s="1291"/>
      <c r="W966" s="1336">
        <v>0</v>
      </c>
      <c r="X966" s="1336">
        <v>0</v>
      </c>
      <c r="Y966" s="1336">
        <v>0</v>
      </c>
      <c r="Z966" s="1264"/>
      <c r="AA966" s="1264"/>
      <c r="AB966" s="1264"/>
      <c r="AC966" s="1264"/>
      <c r="AD966" s="1264"/>
      <c r="AE966" s="1264"/>
      <c r="AF966" s="1264"/>
      <c r="AG966" s="1264"/>
      <c r="AH966" s="1264"/>
      <c r="AI966" s="1264"/>
      <c r="AJ966" s="1264"/>
      <c r="AK966" s="1264"/>
      <c r="AL966" s="1264"/>
      <c r="AM966" s="1264"/>
      <c r="AN966" s="1264"/>
      <c r="AO966" s="1264"/>
      <c r="AP966" s="1264"/>
      <c r="AQ966" s="1337" t="s">
        <v>204</v>
      </c>
      <c r="AR966" s="1337">
        <v>2008</v>
      </c>
      <c r="AS966" s="1264"/>
      <c r="AT966" s="1264"/>
      <c r="AU966" s="1264"/>
      <c r="AV966" s="1338">
        <v>16572783.273501195</v>
      </c>
      <c r="AW966" s="1291" t="s">
        <v>123</v>
      </c>
      <c r="AX966" s="1291"/>
      <c r="AY966" s="1291" t="s">
        <v>1570</v>
      </c>
      <c r="AZ966" s="1291" t="s">
        <v>1193</v>
      </c>
      <c r="BA966" s="1392"/>
      <c r="BB966" s="1375"/>
      <c r="BC966" s="1291"/>
      <c r="BD966" s="1291"/>
      <c r="BE966" s="1287"/>
      <c r="BF966" s="1287"/>
      <c r="BG966" s="1287"/>
      <c r="BH966" s="1287"/>
      <c r="BI966" s="1287"/>
      <c r="BJ966" s="1287"/>
      <c r="BK966" s="1287"/>
      <c r="BL966" s="1287"/>
      <c r="BM966" s="1287"/>
      <c r="BN966" s="1287"/>
      <c r="BO966" s="1287"/>
      <c r="BP966" s="1287"/>
      <c r="BQ966" s="1287"/>
      <c r="BR966" s="1287"/>
      <c r="BS966" s="1287"/>
      <c r="BT966" s="1287"/>
      <c r="BU966" s="1287"/>
      <c r="BV966" s="1287"/>
      <c r="BW966" s="1287"/>
      <c r="BX966" s="1287"/>
      <c r="BY966" s="1287"/>
    </row>
    <row r="967" spans="1:77" s="1288" customFormat="1" hidden="1">
      <c r="A967" s="1380"/>
      <c r="B967" s="1283"/>
      <c r="C967" s="1356" t="s">
        <v>951</v>
      </c>
      <c r="D967" s="1264"/>
      <c r="E967" s="1264"/>
      <c r="F967" s="1264"/>
      <c r="G967" s="1264"/>
      <c r="H967" s="1291" t="s">
        <v>1193</v>
      </c>
      <c r="I967" s="1264"/>
      <c r="J967" s="1264"/>
      <c r="K967" s="1264"/>
      <c r="L967" s="1337" t="s">
        <v>1021</v>
      </c>
      <c r="M967" s="1337" t="s">
        <v>999</v>
      </c>
      <c r="N967" s="1264"/>
      <c r="O967" s="1264"/>
      <c r="P967" s="1264"/>
      <c r="Q967" s="1264"/>
      <c r="R967" s="1336" t="s">
        <v>1064</v>
      </c>
      <c r="S967" s="1336">
        <v>0</v>
      </c>
      <c r="T967" s="1291" t="s">
        <v>1581</v>
      </c>
      <c r="U967" s="1336">
        <v>0</v>
      </c>
      <c r="V967" s="1291"/>
      <c r="W967" s="1336">
        <v>0</v>
      </c>
      <c r="X967" s="1336">
        <v>0</v>
      </c>
      <c r="Y967" s="1336">
        <v>0</v>
      </c>
      <c r="Z967" s="1264"/>
      <c r="AA967" s="1264"/>
      <c r="AB967" s="1264"/>
      <c r="AC967" s="1264"/>
      <c r="AD967" s="1264"/>
      <c r="AE967" s="1264"/>
      <c r="AF967" s="1264"/>
      <c r="AG967" s="1264"/>
      <c r="AH967" s="1264"/>
      <c r="AI967" s="1264"/>
      <c r="AJ967" s="1264"/>
      <c r="AK967" s="1264"/>
      <c r="AL967" s="1264"/>
      <c r="AM967" s="1264"/>
      <c r="AN967" s="1264"/>
      <c r="AO967" s="1264"/>
      <c r="AP967" s="1264"/>
      <c r="AQ967" s="1337" t="s">
        <v>204</v>
      </c>
      <c r="AR967" s="1337">
        <v>2008</v>
      </c>
      <c r="AS967" s="1264"/>
      <c r="AT967" s="1264"/>
      <c r="AU967" s="1264"/>
      <c r="AV967" s="1338">
        <v>132582266.18800956</v>
      </c>
      <c r="AW967" s="1291" t="s">
        <v>123</v>
      </c>
      <c r="AX967" s="1291"/>
      <c r="AY967" s="1291" t="s">
        <v>1570</v>
      </c>
      <c r="AZ967" s="1291" t="s">
        <v>1193</v>
      </c>
      <c r="BA967" s="1392"/>
      <c r="BB967" s="1375"/>
      <c r="BC967" s="1291"/>
      <c r="BD967" s="1291"/>
      <c r="BE967" s="1287"/>
      <c r="BF967" s="1287"/>
      <c r="BG967" s="1287"/>
      <c r="BH967" s="1287"/>
      <c r="BI967" s="1287"/>
      <c r="BJ967" s="1287"/>
      <c r="BK967" s="1287"/>
      <c r="BL967" s="1287"/>
      <c r="BM967" s="1287"/>
      <c r="BN967" s="1287"/>
      <c r="BO967" s="1287"/>
      <c r="BP967" s="1287"/>
      <c r="BQ967" s="1287"/>
      <c r="BR967" s="1287"/>
      <c r="BS967" s="1287"/>
      <c r="BT967" s="1287"/>
      <c r="BU967" s="1287"/>
      <c r="BV967" s="1287"/>
      <c r="BW967" s="1287"/>
      <c r="BX967" s="1287"/>
      <c r="BY967" s="1287"/>
    </row>
    <row r="968" spans="1:77" s="1288" customFormat="1" ht="30" hidden="1">
      <c r="A968" s="1380"/>
      <c r="B968" s="1283"/>
      <c r="C968" s="1356" t="s">
        <v>952</v>
      </c>
      <c r="D968" s="1264"/>
      <c r="E968" s="1264"/>
      <c r="F968" s="1264"/>
      <c r="G968" s="1264"/>
      <c r="H968" s="1291" t="s">
        <v>1193</v>
      </c>
      <c r="I968" s="1264"/>
      <c r="J968" s="1264"/>
      <c r="K968" s="1264"/>
      <c r="L968" s="1337" t="s">
        <v>1022</v>
      </c>
      <c r="M968" s="1337" t="s">
        <v>732</v>
      </c>
      <c r="N968" s="1264"/>
      <c r="O968" s="1264"/>
      <c r="P968" s="1264"/>
      <c r="Q968" s="1264"/>
      <c r="R968" s="1336" t="s">
        <v>1065</v>
      </c>
      <c r="S968" s="1336">
        <v>0</v>
      </c>
      <c r="T968" s="1291" t="s">
        <v>1591</v>
      </c>
      <c r="U968" s="1336">
        <v>0</v>
      </c>
      <c r="V968" s="1291"/>
      <c r="W968" s="1336">
        <v>0</v>
      </c>
      <c r="X968" s="1336">
        <v>0</v>
      </c>
      <c r="Y968" s="1336">
        <v>0</v>
      </c>
      <c r="Z968" s="1264"/>
      <c r="AA968" s="1264"/>
      <c r="AB968" s="1264"/>
      <c r="AC968" s="1264"/>
      <c r="AD968" s="1264"/>
      <c r="AE968" s="1264"/>
      <c r="AF968" s="1264"/>
      <c r="AG968" s="1264"/>
      <c r="AH968" s="1264"/>
      <c r="AI968" s="1264"/>
      <c r="AJ968" s="1264"/>
      <c r="AK968" s="1264"/>
      <c r="AL968" s="1264"/>
      <c r="AM968" s="1264"/>
      <c r="AN968" s="1264"/>
      <c r="AO968" s="1264"/>
      <c r="AP968" s="1264"/>
      <c r="AQ968" s="1337" t="s">
        <v>204</v>
      </c>
      <c r="AR968" s="1337">
        <v>2008</v>
      </c>
      <c r="AS968" s="1264"/>
      <c r="AT968" s="1264"/>
      <c r="AU968" s="1264"/>
      <c r="AV968" s="1338">
        <v>220970443.64668259</v>
      </c>
      <c r="AW968" s="1291" t="s">
        <v>123</v>
      </c>
      <c r="AX968" s="1291"/>
      <c r="AY968" s="1291" t="s">
        <v>1807</v>
      </c>
      <c r="AZ968" s="1291" t="s">
        <v>1193</v>
      </c>
      <c r="BA968" s="1392"/>
      <c r="BB968" s="1375"/>
      <c r="BC968" s="1291"/>
      <c r="BD968" s="1291"/>
      <c r="BE968" s="1287"/>
      <c r="BF968" s="1287"/>
      <c r="BG968" s="1287"/>
      <c r="BH968" s="1287"/>
      <c r="BI968" s="1287"/>
      <c r="BJ968" s="1287"/>
      <c r="BK968" s="1287"/>
      <c r="BL968" s="1287"/>
      <c r="BM968" s="1287"/>
      <c r="BN968" s="1287"/>
      <c r="BO968" s="1287"/>
      <c r="BP968" s="1287"/>
      <c r="BQ968" s="1287"/>
      <c r="BR968" s="1287"/>
      <c r="BS968" s="1287"/>
      <c r="BT968" s="1287"/>
      <c r="BU968" s="1287"/>
      <c r="BV968" s="1287"/>
      <c r="BW968" s="1287"/>
      <c r="BX968" s="1287"/>
      <c r="BY968" s="1287"/>
    </row>
    <row r="969" spans="1:77" s="1288" customFormat="1" hidden="1">
      <c r="A969" s="1380"/>
      <c r="B969" s="1283"/>
      <c r="C969" s="1356" t="s">
        <v>953</v>
      </c>
      <c r="D969" s="1264"/>
      <c r="E969" s="1264"/>
      <c r="F969" s="1264"/>
      <c r="G969" s="1264"/>
      <c r="H969" s="1291" t="s">
        <v>1193</v>
      </c>
      <c r="I969" s="1264"/>
      <c r="J969" s="1264"/>
      <c r="K969" s="1264"/>
      <c r="L969" s="1337" t="s">
        <v>1023</v>
      </c>
      <c r="M969" s="1337" t="s">
        <v>733</v>
      </c>
      <c r="N969" s="1264"/>
      <c r="O969" s="1264"/>
      <c r="P969" s="1264"/>
      <c r="Q969" s="1264"/>
      <c r="R969" s="1336" t="s">
        <v>1066</v>
      </c>
      <c r="S969" s="1336">
        <v>0</v>
      </c>
      <c r="T969" s="1291" t="s">
        <v>238</v>
      </c>
      <c r="U969" s="1336">
        <v>0</v>
      </c>
      <c r="V969" s="1291"/>
      <c r="W969" s="1336">
        <v>0</v>
      </c>
      <c r="X969" s="1336">
        <v>0</v>
      </c>
      <c r="Y969" s="1336">
        <v>0</v>
      </c>
      <c r="Z969" s="1264"/>
      <c r="AA969" s="1264"/>
      <c r="AB969" s="1264"/>
      <c r="AC969" s="1264"/>
      <c r="AD969" s="1264"/>
      <c r="AE969" s="1264"/>
      <c r="AF969" s="1264"/>
      <c r="AG969" s="1264"/>
      <c r="AH969" s="1264"/>
      <c r="AI969" s="1264"/>
      <c r="AJ969" s="1264"/>
      <c r="AK969" s="1264"/>
      <c r="AL969" s="1264"/>
      <c r="AM969" s="1264"/>
      <c r="AN969" s="1264"/>
      <c r="AO969" s="1264"/>
      <c r="AP969" s="1264"/>
      <c r="AQ969" s="1337" t="s">
        <v>204</v>
      </c>
      <c r="AR969" s="1337">
        <v>2008</v>
      </c>
      <c r="AS969" s="1264"/>
      <c r="AT969" s="1264"/>
      <c r="AU969" s="1264"/>
      <c r="AV969" s="1338">
        <v>110927162.71063466</v>
      </c>
      <c r="AW969" s="1291" t="s">
        <v>123</v>
      </c>
      <c r="AX969" s="1291"/>
      <c r="AY969" s="1291" t="s">
        <v>1570</v>
      </c>
      <c r="AZ969" s="1291" t="s">
        <v>1193</v>
      </c>
      <c r="BA969" s="1392"/>
      <c r="BB969" s="1375"/>
      <c r="BC969" s="1291"/>
      <c r="BD969" s="1291"/>
      <c r="BE969" s="1287"/>
      <c r="BF969" s="1287"/>
      <c r="BG969" s="1287"/>
      <c r="BH969" s="1287"/>
      <c r="BI969" s="1287"/>
      <c r="BJ969" s="1287"/>
      <c r="BK969" s="1287"/>
      <c r="BL969" s="1287"/>
      <c r="BM969" s="1287"/>
      <c r="BN969" s="1287"/>
      <c r="BO969" s="1287"/>
      <c r="BP969" s="1287"/>
      <c r="BQ969" s="1287"/>
      <c r="BR969" s="1287"/>
      <c r="BS969" s="1287"/>
      <c r="BT969" s="1287"/>
      <c r="BU969" s="1287"/>
      <c r="BV969" s="1287"/>
      <c r="BW969" s="1287"/>
      <c r="BX969" s="1287"/>
      <c r="BY969" s="1287"/>
    </row>
    <row r="970" spans="1:77" s="1288" customFormat="1" ht="30" hidden="1">
      <c r="A970" s="1380"/>
      <c r="B970" s="1283"/>
      <c r="C970" s="1356" t="s">
        <v>954</v>
      </c>
      <c r="D970" s="1264"/>
      <c r="E970" s="1264"/>
      <c r="F970" s="1264"/>
      <c r="G970" s="1264"/>
      <c r="H970" s="1291" t="s">
        <v>1193</v>
      </c>
      <c r="I970" s="1264"/>
      <c r="J970" s="1264"/>
      <c r="K970" s="1264"/>
      <c r="L970" s="1337" t="s">
        <v>1024</v>
      </c>
      <c r="M970" s="1337" t="s">
        <v>999</v>
      </c>
      <c r="N970" s="1264"/>
      <c r="O970" s="1264"/>
      <c r="P970" s="1264"/>
      <c r="Q970" s="1264"/>
      <c r="R970" s="1336" t="s">
        <v>1067</v>
      </c>
      <c r="S970" s="1336">
        <v>0</v>
      </c>
      <c r="T970" s="1291" t="s">
        <v>238</v>
      </c>
      <c r="U970" s="1336">
        <v>0</v>
      </c>
      <c r="V970" s="1291"/>
      <c r="W970" s="1336">
        <v>0</v>
      </c>
      <c r="X970" s="1336">
        <v>0</v>
      </c>
      <c r="Y970" s="1336">
        <v>0</v>
      </c>
      <c r="Z970" s="1264"/>
      <c r="AA970" s="1264"/>
      <c r="AB970" s="1264"/>
      <c r="AC970" s="1264"/>
      <c r="AD970" s="1264"/>
      <c r="AE970" s="1264"/>
      <c r="AF970" s="1264"/>
      <c r="AG970" s="1264"/>
      <c r="AH970" s="1264"/>
      <c r="AI970" s="1264"/>
      <c r="AJ970" s="1264"/>
      <c r="AK970" s="1264"/>
      <c r="AL970" s="1264"/>
      <c r="AM970" s="1264"/>
      <c r="AN970" s="1264"/>
      <c r="AO970" s="1264"/>
      <c r="AP970" s="1264"/>
      <c r="AQ970" s="1337" t="s">
        <v>204</v>
      </c>
      <c r="AR970" s="1337">
        <v>2008</v>
      </c>
      <c r="AS970" s="1264"/>
      <c r="AT970" s="1264"/>
      <c r="AU970" s="1264"/>
      <c r="AV970" s="1338">
        <v>49718349.820503585</v>
      </c>
      <c r="AW970" s="1291" t="s">
        <v>123</v>
      </c>
      <c r="AX970" s="1291"/>
      <c r="AY970" s="1291" t="s">
        <v>1570</v>
      </c>
      <c r="AZ970" s="1291" t="s">
        <v>1193</v>
      </c>
      <c r="BA970" s="1392"/>
      <c r="BB970" s="1375"/>
      <c r="BC970" s="1291"/>
      <c r="BD970" s="1291"/>
      <c r="BE970" s="1287"/>
      <c r="BF970" s="1287"/>
      <c r="BG970" s="1287"/>
      <c r="BH970" s="1287"/>
      <c r="BI970" s="1287"/>
      <c r="BJ970" s="1287"/>
      <c r="BK970" s="1287"/>
      <c r="BL970" s="1287"/>
      <c r="BM970" s="1287"/>
      <c r="BN970" s="1287"/>
      <c r="BO970" s="1287"/>
      <c r="BP970" s="1287"/>
      <c r="BQ970" s="1287"/>
      <c r="BR970" s="1287"/>
      <c r="BS970" s="1287"/>
      <c r="BT970" s="1287"/>
      <c r="BU970" s="1287"/>
      <c r="BV970" s="1287"/>
      <c r="BW970" s="1287"/>
      <c r="BX970" s="1287"/>
      <c r="BY970" s="1287"/>
    </row>
    <row r="971" spans="1:77" s="1288" customFormat="1" hidden="1">
      <c r="A971" s="1380"/>
      <c r="B971" s="1283"/>
      <c r="C971" s="1356" t="s">
        <v>955</v>
      </c>
      <c r="D971" s="1264"/>
      <c r="E971" s="1264"/>
      <c r="F971" s="1264"/>
      <c r="G971" s="1264"/>
      <c r="H971" s="1291" t="s">
        <v>1193</v>
      </c>
      <c r="I971" s="1264"/>
      <c r="J971" s="1264"/>
      <c r="K971" s="1264"/>
      <c r="L971" s="1337" t="s">
        <v>1025</v>
      </c>
      <c r="M971" s="1337" t="s">
        <v>733</v>
      </c>
      <c r="N971" s="1264"/>
      <c r="O971" s="1264"/>
      <c r="P971" s="1264"/>
      <c r="Q971" s="1264"/>
      <c r="R971" s="1336" t="s">
        <v>1060</v>
      </c>
      <c r="S971" s="1336">
        <v>0</v>
      </c>
      <c r="T971" s="1291" t="s">
        <v>1581</v>
      </c>
      <c r="U971" s="1336">
        <v>0</v>
      </c>
      <c r="V971" s="1291"/>
      <c r="W971" s="1336">
        <v>0</v>
      </c>
      <c r="X971" s="1336">
        <v>0</v>
      </c>
      <c r="Y971" s="1336">
        <v>0</v>
      </c>
      <c r="Z971" s="1264"/>
      <c r="AA971" s="1264"/>
      <c r="AB971" s="1264"/>
      <c r="AC971" s="1264"/>
      <c r="AD971" s="1264"/>
      <c r="AE971" s="1264"/>
      <c r="AF971" s="1264"/>
      <c r="AG971" s="1264"/>
      <c r="AH971" s="1264"/>
      <c r="AI971" s="1264"/>
      <c r="AJ971" s="1264"/>
      <c r="AK971" s="1264"/>
      <c r="AL971" s="1264"/>
      <c r="AM971" s="1264"/>
      <c r="AN971" s="1264"/>
      <c r="AO971" s="1264"/>
      <c r="AP971" s="1264"/>
      <c r="AQ971" s="1337" t="s">
        <v>204</v>
      </c>
      <c r="AR971" s="1337">
        <v>2008</v>
      </c>
      <c r="AS971" s="1264"/>
      <c r="AT971" s="1264"/>
      <c r="AU971" s="1264"/>
      <c r="AV971" s="1338">
        <v>9704579.944075007</v>
      </c>
      <c r="AW971" s="1291" t="s">
        <v>123</v>
      </c>
      <c r="AX971" s="1291"/>
      <c r="AY971" s="1291" t="s">
        <v>1570</v>
      </c>
      <c r="AZ971" s="1291" t="s">
        <v>1193</v>
      </c>
      <c r="BA971" s="1392"/>
      <c r="BB971" s="1375"/>
      <c r="BC971" s="1291"/>
      <c r="BD971" s="1291"/>
      <c r="BE971" s="1287"/>
      <c r="BF971" s="1287"/>
      <c r="BG971" s="1287"/>
      <c r="BH971" s="1287"/>
      <c r="BI971" s="1287"/>
      <c r="BJ971" s="1287"/>
      <c r="BK971" s="1287"/>
      <c r="BL971" s="1287"/>
      <c r="BM971" s="1287"/>
      <c r="BN971" s="1287"/>
      <c r="BO971" s="1287"/>
      <c r="BP971" s="1287"/>
      <c r="BQ971" s="1287"/>
      <c r="BR971" s="1287"/>
      <c r="BS971" s="1287"/>
      <c r="BT971" s="1287"/>
      <c r="BU971" s="1287"/>
      <c r="BV971" s="1287"/>
      <c r="BW971" s="1287"/>
      <c r="BX971" s="1287"/>
      <c r="BY971" s="1287"/>
    </row>
    <row r="972" spans="1:77" s="1288" customFormat="1" hidden="1">
      <c r="A972" s="1380"/>
      <c r="B972" s="1283"/>
      <c r="C972" s="1356" t="s">
        <v>956</v>
      </c>
      <c r="D972" s="1264"/>
      <c r="E972" s="1264"/>
      <c r="F972" s="1264"/>
      <c r="G972" s="1264"/>
      <c r="H972" s="1291" t="s">
        <v>1193</v>
      </c>
      <c r="I972" s="1264"/>
      <c r="J972" s="1264"/>
      <c r="K972" s="1264"/>
      <c r="L972" s="1337" t="s">
        <v>1026</v>
      </c>
      <c r="M972" s="1337" t="s">
        <v>733</v>
      </c>
      <c r="N972" s="1264"/>
      <c r="O972" s="1264"/>
      <c r="P972" s="1264"/>
      <c r="Q972" s="1264"/>
      <c r="R972" s="1336" t="s">
        <v>1068</v>
      </c>
      <c r="S972" s="1336">
        <v>0</v>
      </c>
      <c r="T972" s="1291" t="s">
        <v>225</v>
      </c>
      <c r="U972" s="1336">
        <v>0</v>
      </c>
      <c r="V972" s="1291"/>
      <c r="W972" s="1336">
        <v>0</v>
      </c>
      <c r="X972" s="1336">
        <v>0</v>
      </c>
      <c r="Y972" s="1336">
        <v>0</v>
      </c>
      <c r="Z972" s="1264"/>
      <c r="AA972" s="1264"/>
      <c r="AB972" s="1264"/>
      <c r="AC972" s="1264"/>
      <c r="AD972" s="1264"/>
      <c r="AE972" s="1264"/>
      <c r="AF972" s="1264"/>
      <c r="AG972" s="1264"/>
      <c r="AH972" s="1264"/>
      <c r="AI972" s="1264"/>
      <c r="AJ972" s="1264"/>
      <c r="AK972" s="1264"/>
      <c r="AL972" s="1264"/>
      <c r="AM972" s="1264"/>
      <c r="AN972" s="1264"/>
      <c r="AO972" s="1264"/>
      <c r="AP972" s="1264"/>
      <c r="AQ972" s="1337" t="s">
        <v>204</v>
      </c>
      <c r="AR972" s="1337">
        <v>2008</v>
      </c>
      <c r="AS972" s="1264"/>
      <c r="AT972" s="1264"/>
      <c r="AU972" s="1264"/>
      <c r="AV972" s="1338">
        <v>11048522.182334131</v>
      </c>
      <c r="AW972" s="1291" t="s">
        <v>123</v>
      </c>
      <c r="AX972" s="1291"/>
      <c r="AY972" s="1291" t="s">
        <v>1570</v>
      </c>
      <c r="AZ972" s="1291" t="s">
        <v>1193</v>
      </c>
      <c r="BA972" s="1392"/>
      <c r="BB972" s="1375"/>
      <c r="BC972" s="1291"/>
      <c r="BD972" s="1291"/>
      <c r="BE972" s="1287"/>
      <c r="BF972" s="1287"/>
      <c r="BG972" s="1287"/>
      <c r="BH972" s="1287"/>
      <c r="BI972" s="1287"/>
      <c r="BJ972" s="1287"/>
      <c r="BK972" s="1287"/>
      <c r="BL972" s="1287"/>
      <c r="BM972" s="1287"/>
      <c r="BN972" s="1287"/>
      <c r="BO972" s="1287"/>
      <c r="BP972" s="1287"/>
      <c r="BQ972" s="1287"/>
      <c r="BR972" s="1287"/>
      <c r="BS972" s="1287"/>
      <c r="BT972" s="1287"/>
      <c r="BU972" s="1287"/>
      <c r="BV972" s="1287"/>
      <c r="BW972" s="1287"/>
      <c r="BX972" s="1287"/>
      <c r="BY972" s="1287"/>
    </row>
    <row r="973" spans="1:77" s="1288" customFormat="1" hidden="1">
      <c r="A973" s="1380"/>
      <c r="B973" s="1283"/>
      <c r="C973" s="1356" t="s">
        <v>957</v>
      </c>
      <c r="D973" s="1264"/>
      <c r="E973" s="1264"/>
      <c r="F973" s="1264"/>
      <c r="G973" s="1264"/>
      <c r="H973" s="1291" t="s">
        <v>1193</v>
      </c>
      <c r="I973" s="1264"/>
      <c r="J973" s="1264"/>
      <c r="K973" s="1264"/>
      <c r="L973" s="1337" t="s">
        <v>1027</v>
      </c>
      <c r="M973" s="1337" t="s">
        <v>732</v>
      </c>
      <c r="N973" s="1264"/>
      <c r="O973" s="1264"/>
      <c r="P973" s="1264"/>
      <c r="Q973" s="1264"/>
      <c r="R973" s="1336" t="s">
        <v>1060</v>
      </c>
      <c r="S973" s="1336">
        <v>0</v>
      </c>
      <c r="T973" s="1291" t="s">
        <v>225</v>
      </c>
      <c r="U973" s="1336">
        <v>0</v>
      </c>
      <c r="V973" s="1291"/>
      <c r="W973" s="1336">
        <v>0</v>
      </c>
      <c r="X973" s="1336">
        <v>0</v>
      </c>
      <c r="Y973" s="1336">
        <v>0</v>
      </c>
      <c r="Z973" s="1264"/>
      <c r="AA973" s="1264"/>
      <c r="AB973" s="1264"/>
      <c r="AC973" s="1264"/>
      <c r="AD973" s="1264"/>
      <c r="AE973" s="1264"/>
      <c r="AF973" s="1264"/>
      <c r="AG973" s="1264"/>
      <c r="AH973" s="1264"/>
      <c r="AI973" s="1264"/>
      <c r="AJ973" s="1264"/>
      <c r="AK973" s="1264"/>
      <c r="AL973" s="1264"/>
      <c r="AM973" s="1264"/>
      <c r="AN973" s="1264"/>
      <c r="AO973" s="1264"/>
      <c r="AP973" s="1264"/>
      <c r="AQ973" s="1337" t="s">
        <v>204</v>
      </c>
      <c r="AR973" s="1337">
        <v>2008</v>
      </c>
      <c r="AS973" s="1264"/>
      <c r="AT973" s="1264"/>
      <c r="AU973" s="1264"/>
      <c r="AV973" s="1338">
        <v>1886093.2217462594</v>
      </c>
      <c r="AW973" s="1291" t="s">
        <v>123</v>
      </c>
      <c r="AX973" s="1291"/>
      <c r="AY973" s="1291" t="s">
        <v>1570</v>
      </c>
      <c r="AZ973" s="1291" t="s">
        <v>1193</v>
      </c>
      <c r="BA973" s="1392"/>
      <c r="BB973" s="1375"/>
      <c r="BC973" s="1291"/>
      <c r="BD973" s="1291"/>
      <c r="BE973" s="1287"/>
      <c r="BF973" s="1287"/>
      <c r="BG973" s="1287"/>
      <c r="BH973" s="1287"/>
      <c r="BI973" s="1287"/>
      <c r="BJ973" s="1287"/>
      <c r="BK973" s="1287"/>
      <c r="BL973" s="1287"/>
      <c r="BM973" s="1287"/>
      <c r="BN973" s="1287"/>
      <c r="BO973" s="1287"/>
      <c r="BP973" s="1287"/>
      <c r="BQ973" s="1287"/>
      <c r="BR973" s="1287"/>
      <c r="BS973" s="1287"/>
      <c r="BT973" s="1287"/>
      <c r="BU973" s="1287"/>
      <c r="BV973" s="1287"/>
      <c r="BW973" s="1287"/>
      <c r="BX973" s="1287"/>
      <c r="BY973" s="1287"/>
    </row>
    <row r="974" spans="1:77" s="1288" customFormat="1" hidden="1">
      <c r="A974" s="1380"/>
      <c r="B974" s="1283"/>
      <c r="C974" s="1356" t="s">
        <v>958</v>
      </c>
      <c r="D974" s="1264"/>
      <c r="E974" s="1264"/>
      <c r="F974" s="1264"/>
      <c r="G974" s="1264"/>
      <c r="H974" s="1291" t="s">
        <v>1193</v>
      </c>
      <c r="I974" s="1264"/>
      <c r="J974" s="1264"/>
      <c r="K974" s="1264"/>
      <c r="L974" s="1337" t="s">
        <v>1028</v>
      </c>
      <c r="M974" s="1337" t="s">
        <v>733</v>
      </c>
      <c r="N974" s="1264"/>
      <c r="O974" s="1264"/>
      <c r="P974" s="1264"/>
      <c r="Q974" s="1264"/>
      <c r="R974" s="1336" t="s">
        <v>1069</v>
      </c>
      <c r="S974" s="1336">
        <v>0</v>
      </c>
      <c r="T974" s="1291" t="s">
        <v>238</v>
      </c>
      <c r="U974" s="1336">
        <v>0</v>
      </c>
      <c r="V974" s="1291"/>
      <c r="W974" s="1336">
        <v>0</v>
      </c>
      <c r="X974" s="1336">
        <v>0</v>
      </c>
      <c r="Y974" s="1336">
        <v>0</v>
      </c>
      <c r="Z974" s="1264"/>
      <c r="AA974" s="1264"/>
      <c r="AB974" s="1264"/>
      <c r="AC974" s="1264"/>
      <c r="AD974" s="1264"/>
      <c r="AE974" s="1264"/>
      <c r="AF974" s="1264"/>
      <c r="AG974" s="1264"/>
      <c r="AH974" s="1264"/>
      <c r="AI974" s="1264"/>
      <c r="AJ974" s="1264"/>
      <c r="AK974" s="1264"/>
      <c r="AL974" s="1264"/>
      <c r="AM974" s="1264"/>
      <c r="AN974" s="1264"/>
      <c r="AO974" s="1264"/>
      <c r="AP974" s="1264"/>
      <c r="AQ974" s="1337" t="s">
        <v>204</v>
      </c>
      <c r="AR974" s="1337">
        <v>2008</v>
      </c>
      <c r="AS974" s="1264"/>
      <c r="AT974" s="1264"/>
      <c r="AU974" s="1264"/>
      <c r="AV974" s="1338">
        <v>2651645.323760191</v>
      </c>
      <c r="AW974" s="1291" t="s">
        <v>123</v>
      </c>
      <c r="AX974" s="1291"/>
      <c r="AY974" s="1291" t="s">
        <v>1570</v>
      </c>
      <c r="AZ974" s="1291" t="s">
        <v>1193</v>
      </c>
      <c r="BA974" s="1392"/>
      <c r="BB974" s="1375"/>
      <c r="BC974" s="1291"/>
      <c r="BD974" s="1291"/>
      <c r="BE974" s="1287"/>
      <c r="BF974" s="1287"/>
      <c r="BG974" s="1287"/>
      <c r="BH974" s="1287"/>
      <c r="BI974" s="1287"/>
      <c r="BJ974" s="1287"/>
      <c r="BK974" s="1287"/>
      <c r="BL974" s="1287"/>
      <c r="BM974" s="1287"/>
      <c r="BN974" s="1287"/>
      <c r="BO974" s="1287"/>
      <c r="BP974" s="1287"/>
      <c r="BQ974" s="1287"/>
      <c r="BR974" s="1287"/>
      <c r="BS974" s="1287"/>
      <c r="BT974" s="1287"/>
      <c r="BU974" s="1287"/>
      <c r="BV974" s="1287"/>
      <c r="BW974" s="1287"/>
      <c r="BX974" s="1287"/>
      <c r="BY974" s="1287"/>
    </row>
    <row r="975" spans="1:77" s="1288" customFormat="1" hidden="1">
      <c r="A975" s="1380"/>
      <c r="B975" s="1283"/>
      <c r="C975" s="1356" t="s">
        <v>959</v>
      </c>
      <c r="D975" s="1264"/>
      <c r="E975" s="1264"/>
      <c r="F975" s="1264"/>
      <c r="G975" s="1264"/>
      <c r="H975" s="1291" t="s">
        <v>1193</v>
      </c>
      <c r="I975" s="1264"/>
      <c r="J975" s="1264"/>
      <c r="K975" s="1264"/>
      <c r="L975" s="1337" t="s">
        <v>1029</v>
      </c>
      <c r="M975" s="1337" t="s">
        <v>732</v>
      </c>
      <c r="N975" s="1264"/>
      <c r="O975" s="1264"/>
      <c r="P975" s="1264"/>
      <c r="Q975" s="1264"/>
      <c r="R975" s="1336" t="s">
        <v>1070</v>
      </c>
      <c r="S975" s="1336">
        <v>0</v>
      </c>
      <c r="T975" s="1291" t="s">
        <v>1581</v>
      </c>
      <c r="U975" s="1336">
        <v>0</v>
      </c>
      <c r="V975" s="1291"/>
      <c r="W975" s="1336">
        <v>0</v>
      </c>
      <c r="X975" s="1336">
        <v>0</v>
      </c>
      <c r="Y975" s="1336">
        <v>0</v>
      </c>
      <c r="Z975" s="1264"/>
      <c r="AA975" s="1264"/>
      <c r="AB975" s="1264"/>
      <c r="AC975" s="1264"/>
      <c r="AD975" s="1264"/>
      <c r="AE975" s="1264"/>
      <c r="AF975" s="1264"/>
      <c r="AG975" s="1264"/>
      <c r="AH975" s="1264"/>
      <c r="AI975" s="1264"/>
      <c r="AJ975" s="1264"/>
      <c r="AK975" s="1264"/>
      <c r="AL975" s="1264"/>
      <c r="AM975" s="1264"/>
      <c r="AN975" s="1264"/>
      <c r="AO975" s="1264"/>
      <c r="AP975" s="1264"/>
      <c r="AQ975" s="1337" t="s">
        <v>204</v>
      </c>
      <c r="AR975" s="1337">
        <v>2008</v>
      </c>
      <c r="AS975" s="1264"/>
      <c r="AT975" s="1264"/>
      <c r="AU975" s="1264"/>
      <c r="AV975" s="1338">
        <v>36460123.201702632</v>
      </c>
      <c r="AW975" s="1291" t="s">
        <v>123</v>
      </c>
      <c r="AX975" s="1291"/>
      <c r="AY975" s="1291" t="s">
        <v>1812</v>
      </c>
      <c r="AZ975" s="1291" t="s">
        <v>1193</v>
      </c>
      <c r="BA975" s="1392"/>
      <c r="BB975" s="1375"/>
      <c r="BC975" s="1291"/>
      <c r="BD975" s="1291"/>
      <c r="BE975" s="1287"/>
      <c r="BF975" s="1287"/>
      <c r="BG975" s="1287"/>
      <c r="BH975" s="1287"/>
      <c r="BI975" s="1287"/>
      <c r="BJ975" s="1287"/>
      <c r="BK975" s="1287"/>
      <c r="BL975" s="1287"/>
      <c r="BM975" s="1287"/>
      <c r="BN975" s="1287"/>
      <c r="BO975" s="1287"/>
      <c r="BP975" s="1287"/>
      <c r="BQ975" s="1287"/>
      <c r="BR975" s="1287"/>
      <c r="BS975" s="1287"/>
      <c r="BT975" s="1287"/>
      <c r="BU975" s="1287"/>
      <c r="BV975" s="1287"/>
      <c r="BW975" s="1287"/>
      <c r="BX975" s="1287"/>
      <c r="BY975" s="1287"/>
    </row>
    <row r="976" spans="1:77" s="1288" customFormat="1" hidden="1">
      <c r="A976" s="1380"/>
      <c r="B976" s="1283"/>
      <c r="C976" s="1356" t="s">
        <v>960</v>
      </c>
      <c r="D976" s="1264"/>
      <c r="E976" s="1264"/>
      <c r="F976" s="1264"/>
      <c r="G976" s="1264"/>
      <c r="H976" s="1291" t="s">
        <v>1193</v>
      </c>
      <c r="I976" s="1264"/>
      <c r="J976" s="1264"/>
      <c r="K976" s="1264"/>
      <c r="L976" s="1337" t="s">
        <v>1030</v>
      </c>
      <c r="M976" s="1337" t="s">
        <v>732</v>
      </c>
      <c r="N976" s="1264"/>
      <c r="O976" s="1264"/>
      <c r="P976" s="1264"/>
      <c r="Q976" s="1264"/>
      <c r="R976" s="1336" t="s">
        <v>1070</v>
      </c>
      <c r="S976" s="1336">
        <v>0</v>
      </c>
      <c r="T976" s="1291" t="s">
        <v>1581</v>
      </c>
      <c r="U976" s="1336">
        <v>0</v>
      </c>
      <c r="V976" s="1291"/>
      <c r="W976" s="1336">
        <v>0</v>
      </c>
      <c r="X976" s="1336">
        <v>0</v>
      </c>
      <c r="Y976" s="1336">
        <v>0</v>
      </c>
      <c r="Z976" s="1264"/>
      <c r="AA976" s="1264"/>
      <c r="AB976" s="1264"/>
      <c r="AC976" s="1264"/>
      <c r="AD976" s="1264"/>
      <c r="AE976" s="1264"/>
      <c r="AF976" s="1264"/>
      <c r="AG976" s="1264"/>
      <c r="AH976" s="1264"/>
      <c r="AI976" s="1264"/>
      <c r="AJ976" s="1264"/>
      <c r="AK976" s="1264"/>
      <c r="AL976" s="1264"/>
      <c r="AM976" s="1264"/>
      <c r="AN976" s="1264"/>
      <c r="AO976" s="1264"/>
      <c r="AP976" s="1264"/>
      <c r="AQ976" s="1337" t="s">
        <v>204</v>
      </c>
      <c r="AR976" s="1337">
        <v>2008</v>
      </c>
      <c r="AS976" s="1264"/>
      <c r="AT976" s="1264"/>
      <c r="AU976" s="1264"/>
      <c r="AV976" s="1338">
        <v>22097044.364668261</v>
      </c>
      <c r="AW976" s="1291" t="s">
        <v>123</v>
      </c>
      <c r="AX976" s="1291"/>
      <c r="AY976" s="1291" t="s">
        <v>1812</v>
      </c>
      <c r="AZ976" s="1291" t="s">
        <v>1193</v>
      </c>
      <c r="BA976" s="1392"/>
      <c r="BB976" s="1375"/>
      <c r="BC976" s="1291"/>
      <c r="BD976" s="1291"/>
      <c r="BE976" s="1287"/>
      <c r="BF976" s="1287"/>
      <c r="BG976" s="1287"/>
      <c r="BH976" s="1287"/>
      <c r="BI976" s="1287"/>
      <c r="BJ976" s="1287"/>
      <c r="BK976" s="1287"/>
      <c r="BL976" s="1287"/>
      <c r="BM976" s="1287"/>
      <c r="BN976" s="1287"/>
      <c r="BO976" s="1287"/>
      <c r="BP976" s="1287"/>
      <c r="BQ976" s="1287"/>
      <c r="BR976" s="1287"/>
      <c r="BS976" s="1287"/>
      <c r="BT976" s="1287"/>
      <c r="BU976" s="1287"/>
      <c r="BV976" s="1287"/>
      <c r="BW976" s="1287"/>
      <c r="BX976" s="1287"/>
      <c r="BY976" s="1287"/>
    </row>
    <row r="977" spans="1:77" s="1288" customFormat="1" hidden="1">
      <c r="A977" s="1380"/>
      <c r="B977" s="1283"/>
      <c r="C977" s="1356" t="s">
        <v>961</v>
      </c>
      <c r="D977" s="1264"/>
      <c r="E977" s="1264"/>
      <c r="F977" s="1264"/>
      <c r="G977" s="1264"/>
      <c r="H977" s="1291" t="s">
        <v>1193</v>
      </c>
      <c r="I977" s="1264"/>
      <c r="J977" s="1264"/>
      <c r="K977" s="1264"/>
      <c r="L977" s="1337" t="s">
        <v>1031</v>
      </c>
      <c r="M977" s="1337" t="s">
        <v>732</v>
      </c>
      <c r="N977" s="1264"/>
      <c r="O977" s="1264"/>
      <c r="P977" s="1264"/>
      <c r="Q977" s="1264"/>
      <c r="R977" s="1336" t="s">
        <v>1071</v>
      </c>
      <c r="S977" s="1336">
        <v>0</v>
      </c>
      <c r="T977" s="1291" t="s">
        <v>1581</v>
      </c>
      <c r="U977" s="1336">
        <v>0</v>
      </c>
      <c r="V977" s="1291"/>
      <c r="W977" s="1336">
        <v>0</v>
      </c>
      <c r="X977" s="1336">
        <v>0</v>
      </c>
      <c r="Y977" s="1336">
        <v>0</v>
      </c>
      <c r="Z977" s="1264"/>
      <c r="AA977" s="1264"/>
      <c r="AB977" s="1264"/>
      <c r="AC977" s="1264"/>
      <c r="AD977" s="1264"/>
      <c r="AE977" s="1264"/>
      <c r="AF977" s="1264"/>
      <c r="AG977" s="1264"/>
      <c r="AH977" s="1264"/>
      <c r="AI977" s="1264"/>
      <c r="AJ977" s="1264"/>
      <c r="AK977" s="1264"/>
      <c r="AL977" s="1264"/>
      <c r="AM977" s="1264"/>
      <c r="AN977" s="1264"/>
      <c r="AO977" s="1264"/>
      <c r="AP977" s="1264"/>
      <c r="AQ977" s="1337" t="s">
        <v>204</v>
      </c>
      <c r="AR977" s="1337">
        <v>2008</v>
      </c>
      <c r="AS977" s="1264"/>
      <c r="AT977" s="1264"/>
      <c r="AU977" s="1264"/>
      <c r="AV977" s="1338">
        <v>11932403.95692086</v>
      </c>
      <c r="AW977" s="1291" t="s">
        <v>123</v>
      </c>
      <c r="AX977" s="1291"/>
      <c r="AY977" s="1291" t="s">
        <v>1813</v>
      </c>
      <c r="AZ977" s="1291" t="s">
        <v>1193</v>
      </c>
      <c r="BA977" s="1392"/>
      <c r="BB977" s="1375"/>
      <c r="BC977" s="1291"/>
      <c r="BD977" s="1291"/>
      <c r="BE977" s="1287"/>
      <c r="BF977" s="1287"/>
      <c r="BG977" s="1287"/>
      <c r="BH977" s="1287"/>
      <c r="BI977" s="1287"/>
      <c r="BJ977" s="1287"/>
      <c r="BK977" s="1287"/>
      <c r="BL977" s="1287"/>
      <c r="BM977" s="1287"/>
      <c r="BN977" s="1287"/>
      <c r="BO977" s="1287"/>
      <c r="BP977" s="1287"/>
      <c r="BQ977" s="1287"/>
      <c r="BR977" s="1287"/>
      <c r="BS977" s="1287"/>
      <c r="BT977" s="1287"/>
      <c r="BU977" s="1287"/>
      <c r="BV977" s="1287"/>
      <c r="BW977" s="1287"/>
      <c r="BX977" s="1287"/>
      <c r="BY977" s="1287"/>
    </row>
    <row r="978" spans="1:77" s="1288" customFormat="1" hidden="1">
      <c r="A978" s="1380"/>
      <c r="B978" s="1283"/>
      <c r="C978" s="1356" t="s">
        <v>962</v>
      </c>
      <c r="D978" s="1264"/>
      <c r="E978" s="1264"/>
      <c r="F978" s="1264"/>
      <c r="G978" s="1264"/>
      <c r="H978" s="1291" t="s">
        <v>1193</v>
      </c>
      <c r="I978" s="1264"/>
      <c r="J978" s="1264"/>
      <c r="K978" s="1264"/>
      <c r="L978" s="1337" t="s">
        <v>1032</v>
      </c>
      <c r="M978" s="1337" t="s">
        <v>732</v>
      </c>
      <c r="N978" s="1264"/>
      <c r="O978" s="1264"/>
      <c r="P978" s="1264"/>
      <c r="Q978" s="1264"/>
      <c r="R978" s="1336" t="s">
        <v>1072</v>
      </c>
      <c r="S978" s="1336">
        <v>0</v>
      </c>
      <c r="T978" s="1291" t="s">
        <v>238</v>
      </c>
      <c r="U978" s="1336">
        <v>0</v>
      </c>
      <c r="V978" s="1291"/>
      <c r="W978" s="1336">
        <v>0</v>
      </c>
      <c r="X978" s="1336">
        <v>0</v>
      </c>
      <c r="Y978" s="1336">
        <v>0</v>
      </c>
      <c r="Z978" s="1264"/>
      <c r="AA978" s="1264"/>
      <c r="AB978" s="1264"/>
      <c r="AC978" s="1264"/>
      <c r="AD978" s="1264"/>
      <c r="AE978" s="1264"/>
      <c r="AF978" s="1264"/>
      <c r="AG978" s="1264"/>
      <c r="AH978" s="1264"/>
      <c r="AI978" s="1264"/>
      <c r="AJ978" s="1264"/>
      <c r="AK978" s="1264"/>
      <c r="AL978" s="1264"/>
      <c r="AM978" s="1264"/>
      <c r="AN978" s="1264"/>
      <c r="AO978" s="1264"/>
      <c r="AP978" s="1264"/>
      <c r="AQ978" s="1337" t="s">
        <v>204</v>
      </c>
      <c r="AR978" s="1337">
        <v>2008</v>
      </c>
      <c r="AS978" s="1264"/>
      <c r="AT978" s="1264"/>
      <c r="AU978" s="1264"/>
      <c r="AV978" s="1338">
        <v>17677635.491734609</v>
      </c>
      <c r="AW978" s="1291" t="s">
        <v>123</v>
      </c>
      <c r="AX978" s="1291"/>
      <c r="AY978" s="1291" t="s">
        <v>1570</v>
      </c>
      <c r="AZ978" s="1291" t="s">
        <v>1193</v>
      </c>
      <c r="BA978" s="1392"/>
      <c r="BB978" s="1375"/>
      <c r="BC978" s="1291"/>
      <c r="BD978" s="1291"/>
      <c r="BE978" s="1287"/>
      <c r="BF978" s="1287"/>
      <c r="BG978" s="1287"/>
      <c r="BH978" s="1287"/>
      <c r="BI978" s="1287"/>
      <c r="BJ978" s="1287"/>
      <c r="BK978" s="1287"/>
      <c r="BL978" s="1287"/>
      <c r="BM978" s="1287"/>
      <c r="BN978" s="1287"/>
      <c r="BO978" s="1287"/>
      <c r="BP978" s="1287"/>
      <c r="BQ978" s="1287"/>
      <c r="BR978" s="1287"/>
      <c r="BS978" s="1287"/>
      <c r="BT978" s="1287"/>
      <c r="BU978" s="1287"/>
      <c r="BV978" s="1287"/>
      <c r="BW978" s="1287"/>
      <c r="BX978" s="1287"/>
      <c r="BY978" s="1287"/>
    </row>
    <row r="979" spans="1:77" s="1288" customFormat="1" hidden="1">
      <c r="A979" s="1380"/>
      <c r="B979" s="1283"/>
      <c r="C979" s="1356" t="s">
        <v>963</v>
      </c>
      <c r="D979" s="1264"/>
      <c r="E979" s="1264"/>
      <c r="F979" s="1264"/>
      <c r="G979" s="1264"/>
      <c r="H979" s="1291" t="s">
        <v>1193</v>
      </c>
      <c r="I979" s="1264"/>
      <c r="J979" s="1264"/>
      <c r="K979" s="1264"/>
      <c r="L979" s="1337" t="s">
        <v>1033</v>
      </c>
      <c r="M979" s="1337" t="s">
        <v>732</v>
      </c>
      <c r="N979" s="1264"/>
      <c r="O979" s="1264"/>
      <c r="P979" s="1264"/>
      <c r="Q979" s="1264"/>
      <c r="R979" s="1336" t="s">
        <v>1073</v>
      </c>
      <c r="S979" s="1336">
        <v>0</v>
      </c>
      <c r="T979" s="1291" t="s">
        <v>238</v>
      </c>
      <c r="U979" s="1336">
        <v>0</v>
      </c>
      <c r="V979" s="1291"/>
      <c r="W979" s="1336">
        <v>0</v>
      </c>
      <c r="X979" s="1336">
        <v>0</v>
      </c>
      <c r="Y979" s="1336">
        <v>0</v>
      </c>
      <c r="Z979" s="1264"/>
      <c r="AA979" s="1264"/>
      <c r="AB979" s="1264"/>
      <c r="AC979" s="1264"/>
      <c r="AD979" s="1264"/>
      <c r="AE979" s="1264"/>
      <c r="AF979" s="1264"/>
      <c r="AG979" s="1264"/>
      <c r="AH979" s="1264"/>
      <c r="AI979" s="1264"/>
      <c r="AJ979" s="1264"/>
      <c r="AK979" s="1264"/>
      <c r="AL979" s="1264"/>
      <c r="AM979" s="1264"/>
      <c r="AN979" s="1264"/>
      <c r="AO979" s="1264"/>
      <c r="AP979" s="1264"/>
      <c r="AQ979" s="1337" t="s">
        <v>204</v>
      </c>
      <c r="AR979" s="1337">
        <v>2008</v>
      </c>
      <c r="AS979" s="1264"/>
      <c r="AT979" s="1264"/>
      <c r="AU979" s="1264"/>
      <c r="AV979" s="1338">
        <v>1325822.6618800955</v>
      </c>
      <c r="AW979" s="1291" t="s">
        <v>123</v>
      </c>
      <c r="AX979" s="1291"/>
      <c r="AY979" s="1291" t="s">
        <v>1570</v>
      </c>
      <c r="AZ979" s="1291" t="s">
        <v>1193</v>
      </c>
      <c r="BA979" s="1392"/>
      <c r="BB979" s="1375"/>
      <c r="BC979" s="1291"/>
      <c r="BD979" s="1291"/>
      <c r="BE979" s="1287"/>
      <c r="BF979" s="1287"/>
      <c r="BG979" s="1287"/>
      <c r="BH979" s="1287"/>
      <c r="BI979" s="1287"/>
      <c r="BJ979" s="1287"/>
      <c r="BK979" s="1287"/>
      <c r="BL979" s="1287"/>
      <c r="BM979" s="1287"/>
      <c r="BN979" s="1287"/>
      <c r="BO979" s="1287"/>
      <c r="BP979" s="1287"/>
      <c r="BQ979" s="1287"/>
      <c r="BR979" s="1287"/>
      <c r="BS979" s="1287"/>
      <c r="BT979" s="1287"/>
      <c r="BU979" s="1287"/>
      <c r="BV979" s="1287"/>
      <c r="BW979" s="1287"/>
      <c r="BX979" s="1287"/>
      <c r="BY979" s="1287"/>
    </row>
    <row r="980" spans="1:77" s="1288" customFormat="1" hidden="1">
      <c r="A980" s="1380"/>
      <c r="B980" s="1283"/>
      <c r="C980" s="1356" t="s">
        <v>964</v>
      </c>
      <c r="D980" s="1264"/>
      <c r="E980" s="1264"/>
      <c r="F980" s="1264"/>
      <c r="G980" s="1264"/>
      <c r="H980" s="1291" t="s">
        <v>1193</v>
      </c>
      <c r="I980" s="1264"/>
      <c r="J980" s="1264"/>
      <c r="K980" s="1264"/>
      <c r="L980" s="1337" t="s">
        <v>1034</v>
      </c>
      <c r="M980" s="1337" t="s">
        <v>732</v>
      </c>
      <c r="N980" s="1264"/>
      <c r="O980" s="1264"/>
      <c r="P980" s="1264"/>
      <c r="Q980" s="1264"/>
      <c r="R980" s="1336" t="s">
        <v>1074</v>
      </c>
      <c r="S980" s="1336">
        <v>0</v>
      </c>
      <c r="T980" s="1291" t="s">
        <v>225</v>
      </c>
      <c r="U980" s="1336">
        <v>0</v>
      </c>
      <c r="V980" s="1291"/>
      <c r="W980" s="1336">
        <v>0</v>
      </c>
      <c r="X980" s="1336">
        <v>0</v>
      </c>
      <c r="Y980" s="1336">
        <v>0</v>
      </c>
      <c r="Z980" s="1264"/>
      <c r="AA980" s="1264"/>
      <c r="AB980" s="1264"/>
      <c r="AC980" s="1264"/>
      <c r="AD980" s="1264"/>
      <c r="AE980" s="1264"/>
      <c r="AF980" s="1264"/>
      <c r="AG980" s="1264"/>
      <c r="AH980" s="1264"/>
      <c r="AI980" s="1264"/>
      <c r="AJ980" s="1264"/>
      <c r="AK980" s="1264"/>
      <c r="AL980" s="1264"/>
      <c r="AM980" s="1264"/>
      <c r="AN980" s="1264"/>
      <c r="AO980" s="1264"/>
      <c r="AP980" s="1264"/>
      <c r="AQ980" s="1337" t="s">
        <v>204</v>
      </c>
      <c r="AR980" s="1337">
        <v>2008</v>
      </c>
      <c r="AS980" s="1264"/>
      <c r="AT980" s="1264"/>
      <c r="AU980" s="1264"/>
      <c r="AV980" s="1338">
        <v>25411601.0193685</v>
      </c>
      <c r="AW980" s="1291" t="s">
        <v>123</v>
      </c>
      <c r="AX980" s="1291"/>
      <c r="AY980" s="1291" t="s">
        <v>1570</v>
      </c>
      <c r="AZ980" s="1291" t="s">
        <v>1193</v>
      </c>
      <c r="BA980" s="1392"/>
      <c r="BB980" s="1375"/>
      <c r="BC980" s="1291"/>
      <c r="BD980" s="1291"/>
      <c r="BE980" s="1287"/>
      <c r="BF980" s="1287"/>
      <c r="BG980" s="1287"/>
      <c r="BH980" s="1287"/>
      <c r="BI980" s="1287"/>
      <c r="BJ980" s="1287"/>
      <c r="BK980" s="1287"/>
      <c r="BL980" s="1287"/>
      <c r="BM980" s="1287"/>
      <c r="BN980" s="1287"/>
      <c r="BO980" s="1287"/>
      <c r="BP980" s="1287"/>
      <c r="BQ980" s="1287"/>
      <c r="BR980" s="1287"/>
      <c r="BS980" s="1287"/>
      <c r="BT980" s="1287"/>
      <c r="BU980" s="1287"/>
      <c r="BV980" s="1287"/>
      <c r="BW980" s="1287"/>
      <c r="BX980" s="1287"/>
      <c r="BY980" s="1287"/>
    </row>
    <row r="981" spans="1:77" s="1288" customFormat="1" hidden="1">
      <c r="A981" s="1380"/>
      <c r="B981" s="1283"/>
      <c r="C981" s="1356" t="s">
        <v>965</v>
      </c>
      <c r="D981" s="1264"/>
      <c r="E981" s="1264"/>
      <c r="F981" s="1264"/>
      <c r="G981" s="1264"/>
      <c r="H981" s="1291" t="s">
        <v>1193</v>
      </c>
      <c r="I981" s="1264"/>
      <c r="J981" s="1264"/>
      <c r="K981" s="1264"/>
      <c r="L981" s="1337" t="s">
        <v>1035</v>
      </c>
      <c r="M981" s="1337" t="s">
        <v>733</v>
      </c>
      <c r="N981" s="1264"/>
      <c r="O981" s="1264"/>
      <c r="P981" s="1264"/>
      <c r="Q981" s="1264"/>
      <c r="R981" s="1336" t="s">
        <v>1071</v>
      </c>
      <c r="S981" s="1336">
        <v>0</v>
      </c>
      <c r="T981" s="1291" t="s">
        <v>1581</v>
      </c>
      <c r="U981" s="1336">
        <v>0</v>
      </c>
      <c r="V981" s="1291"/>
      <c r="W981" s="1336">
        <v>0</v>
      </c>
      <c r="X981" s="1336">
        <v>0</v>
      </c>
      <c r="Y981" s="1336">
        <v>0</v>
      </c>
      <c r="Z981" s="1264"/>
      <c r="AA981" s="1264"/>
      <c r="AB981" s="1264"/>
      <c r="AC981" s="1264"/>
      <c r="AD981" s="1264"/>
      <c r="AE981" s="1264"/>
      <c r="AF981" s="1264"/>
      <c r="AG981" s="1264"/>
      <c r="AH981" s="1264"/>
      <c r="AI981" s="1264"/>
      <c r="AJ981" s="1264"/>
      <c r="AK981" s="1264"/>
      <c r="AL981" s="1264"/>
      <c r="AM981" s="1264"/>
      <c r="AN981" s="1264"/>
      <c r="AO981" s="1264"/>
      <c r="AP981" s="1264"/>
      <c r="AQ981" s="1337" t="s">
        <v>204</v>
      </c>
      <c r="AR981" s="1337">
        <v>2008</v>
      </c>
      <c r="AS981" s="1264"/>
      <c r="AT981" s="1264"/>
      <c r="AU981" s="1264"/>
      <c r="AV981" s="1338">
        <v>22097044.364668261</v>
      </c>
      <c r="AW981" s="1291" t="s">
        <v>123</v>
      </c>
      <c r="AX981" s="1291"/>
      <c r="AY981" s="1291" t="s">
        <v>1570</v>
      </c>
      <c r="AZ981" s="1291" t="s">
        <v>1193</v>
      </c>
      <c r="BA981" s="1392"/>
      <c r="BB981" s="1375"/>
      <c r="BC981" s="1291"/>
      <c r="BD981" s="1291"/>
      <c r="BE981" s="1287"/>
      <c r="BF981" s="1287"/>
      <c r="BG981" s="1287"/>
      <c r="BH981" s="1287"/>
      <c r="BI981" s="1287"/>
      <c r="BJ981" s="1287"/>
      <c r="BK981" s="1287"/>
      <c r="BL981" s="1287"/>
      <c r="BM981" s="1287"/>
      <c r="BN981" s="1287"/>
      <c r="BO981" s="1287"/>
      <c r="BP981" s="1287"/>
      <c r="BQ981" s="1287"/>
      <c r="BR981" s="1287"/>
      <c r="BS981" s="1287"/>
      <c r="BT981" s="1287"/>
      <c r="BU981" s="1287"/>
      <c r="BV981" s="1287"/>
      <c r="BW981" s="1287"/>
      <c r="BX981" s="1287"/>
      <c r="BY981" s="1287"/>
    </row>
    <row r="982" spans="1:77" s="1288" customFormat="1" hidden="1">
      <c r="A982" s="1380"/>
      <c r="B982" s="1283"/>
      <c r="C982" s="1356" t="s">
        <v>966</v>
      </c>
      <c r="D982" s="1264"/>
      <c r="E982" s="1264"/>
      <c r="F982" s="1264"/>
      <c r="G982" s="1264"/>
      <c r="H982" s="1291" t="s">
        <v>1193</v>
      </c>
      <c r="I982" s="1264"/>
      <c r="J982" s="1264"/>
      <c r="K982" s="1264"/>
      <c r="L982" s="1337" t="s">
        <v>1036</v>
      </c>
      <c r="M982" s="1337" t="s">
        <v>732</v>
      </c>
      <c r="N982" s="1264"/>
      <c r="O982" s="1264"/>
      <c r="P982" s="1264"/>
      <c r="Q982" s="1264"/>
      <c r="R982" s="1336" t="s">
        <v>1070</v>
      </c>
      <c r="S982" s="1336">
        <v>0</v>
      </c>
      <c r="T982" s="1291" t="s">
        <v>1581</v>
      </c>
      <c r="U982" s="1336">
        <v>0</v>
      </c>
      <c r="V982" s="1291"/>
      <c r="W982" s="1336">
        <v>0</v>
      </c>
      <c r="X982" s="1336">
        <v>0</v>
      </c>
      <c r="Y982" s="1336">
        <v>0</v>
      </c>
      <c r="Z982" s="1264"/>
      <c r="AA982" s="1264"/>
      <c r="AB982" s="1264"/>
      <c r="AC982" s="1264"/>
      <c r="AD982" s="1264"/>
      <c r="AE982" s="1264"/>
      <c r="AF982" s="1264"/>
      <c r="AG982" s="1264"/>
      <c r="AH982" s="1264"/>
      <c r="AI982" s="1264"/>
      <c r="AJ982" s="1264"/>
      <c r="AK982" s="1264"/>
      <c r="AL982" s="1264"/>
      <c r="AM982" s="1264"/>
      <c r="AN982" s="1264"/>
      <c r="AO982" s="1264"/>
      <c r="AP982" s="1264"/>
      <c r="AQ982" s="1337" t="s">
        <v>204</v>
      </c>
      <c r="AR982" s="1337">
        <v>2008</v>
      </c>
      <c r="AS982" s="1264"/>
      <c r="AT982" s="1264"/>
      <c r="AU982" s="1264"/>
      <c r="AV982" s="1338">
        <v>80654211.931039155</v>
      </c>
      <c r="AW982" s="1291" t="s">
        <v>123</v>
      </c>
      <c r="AX982" s="1291"/>
      <c r="AY982" s="1291" t="s">
        <v>1570</v>
      </c>
      <c r="AZ982" s="1291" t="s">
        <v>1193</v>
      </c>
      <c r="BA982" s="1392"/>
      <c r="BB982" s="1375"/>
      <c r="BC982" s="1291"/>
      <c r="BD982" s="1291"/>
      <c r="BE982" s="1287"/>
      <c r="BF982" s="1287"/>
      <c r="BG982" s="1287"/>
      <c r="BH982" s="1287"/>
      <c r="BI982" s="1287"/>
      <c r="BJ982" s="1287"/>
      <c r="BK982" s="1287"/>
      <c r="BL982" s="1287"/>
      <c r="BM982" s="1287"/>
      <c r="BN982" s="1287"/>
      <c r="BO982" s="1287"/>
      <c r="BP982" s="1287"/>
      <c r="BQ982" s="1287"/>
      <c r="BR982" s="1287"/>
      <c r="BS982" s="1287"/>
      <c r="BT982" s="1287"/>
      <c r="BU982" s="1287"/>
      <c r="BV982" s="1287"/>
      <c r="BW982" s="1287"/>
      <c r="BX982" s="1287"/>
      <c r="BY982" s="1287"/>
    </row>
    <row r="983" spans="1:77" s="1288" customFormat="1" hidden="1">
      <c r="A983" s="1380"/>
      <c r="B983" s="1283"/>
      <c r="C983" s="1356" t="s">
        <v>967</v>
      </c>
      <c r="D983" s="1264"/>
      <c r="E983" s="1264"/>
      <c r="F983" s="1264"/>
      <c r="G983" s="1264"/>
      <c r="H983" s="1291" t="s">
        <v>1193</v>
      </c>
      <c r="I983" s="1264"/>
      <c r="J983" s="1264"/>
      <c r="K983" s="1264"/>
      <c r="L983" s="1337" t="s">
        <v>1037</v>
      </c>
      <c r="M983" s="1337" t="s">
        <v>732</v>
      </c>
      <c r="N983" s="1264"/>
      <c r="O983" s="1264"/>
      <c r="P983" s="1264"/>
      <c r="Q983" s="1264"/>
      <c r="R983" s="1336" t="s">
        <v>1075</v>
      </c>
      <c r="S983" s="1336">
        <v>0</v>
      </c>
      <c r="T983" s="1291" t="s">
        <v>238</v>
      </c>
      <c r="U983" s="1336">
        <v>0</v>
      </c>
      <c r="V983" s="1291"/>
      <c r="W983" s="1336">
        <v>0</v>
      </c>
      <c r="X983" s="1336">
        <v>0</v>
      </c>
      <c r="Y983" s="1336">
        <v>0</v>
      </c>
      <c r="Z983" s="1264"/>
      <c r="AA983" s="1264"/>
      <c r="AB983" s="1264"/>
      <c r="AC983" s="1264"/>
      <c r="AD983" s="1264"/>
      <c r="AE983" s="1264"/>
      <c r="AF983" s="1264"/>
      <c r="AG983" s="1264"/>
      <c r="AH983" s="1264"/>
      <c r="AI983" s="1264"/>
      <c r="AJ983" s="1264"/>
      <c r="AK983" s="1264"/>
      <c r="AL983" s="1264"/>
      <c r="AM983" s="1264"/>
      <c r="AN983" s="1264"/>
      <c r="AO983" s="1264"/>
      <c r="AP983" s="1264"/>
      <c r="AQ983" s="1337" t="s">
        <v>204</v>
      </c>
      <c r="AR983" s="1337">
        <v>2008</v>
      </c>
      <c r="AS983" s="1264"/>
      <c r="AT983" s="1264"/>
      <c r="AU983" s="1264"/>
      <c r="AV983" s="1338">
        <v>24306748.801135086</v>
      </c>
      <c r="AW983" s="1291" t="s">
        <v>123</v>
      </c>
      <c r="AX983" s="1291"/>
      <c r="AY983" s="1291" t="s">
        <v>1570</v>
      </c>
      <c r="AZ983" s="1291" t="s">
        <v>1193</v>
      </c>
      <c r="BA983" s="1392"/>
      <c r="BB983" s="1375"/>
      <c r="BC983" s="1291"/>
      <c r="BD983" s="1291"/>
      <c r="BE983" s="1287"/>
      <c r="BF983" s="1287"/>
      <c r="BG983" s="1287"/>
      <c r="BH983" s="1287"/>
      <c r="BI983" s="1287"/>
      <c r="BJ983" s="1287"/>
      <c r="BK983" s="1287"/>
      <c r="BL983" s="1287"/>
      <c r="BM983" s="1287"/>
      <c r="BN983" s="1287"/>
      <c r="BO983" s="1287"/>
      <c r="BP983" s="1287"/>
      <c r="BQ983" s="1287"/>
      <c r="BR983" s="1287"/>
      <c r="BS983" s="1287"/>
      <c r="BT983" s="1287"/>
      <c r="BU983" s="1287"/>
      <c r="BV983" s="1287"/>
      <c r="BW983" s="1287"/>
      <c r="BX983" s="1287"/>
      <c r="BY983" s="1287"/>
    </row>
    <row r="984" spans="1:77" s="1288" customFormat="1" hidden="1">
      <c r="A984" s="1380"/>
      <c r="B984" s="1283"/>
      <c r="C984" s="1356" t="s">
        <v>968</v>
      </c>
      <c r="D984" s="1264"/>
      <c r="E984" s="1264"/>
      <c r="F984" s="1264"/>
      <c r="G984" s="1264"/>
      <c r="H984" s="1291" t="s">
        <v>1193</v>
      </c>
      <c r="I984" s="1264"/>
      <c r="J984" s="1264"/>
      <c r="K984" s="1264"/>
      <c r="L984" s="1337" t="s">
        <v>706</v>
      </c>
      <c r="M984" s="1337" t="s">
        <v>732</v>
      </c>
      <c r="N984" s="1264"/>
      <c r="O984" s="1264"/>
      <c r="P984" s="1264"/>
      <c r="Q984" s="1264"/>
      <c r="R984" s="1336" t="s">
        <v>1076</v>
      </c>
      <c r="S984" s="1336">
        <v>0</v>
      </c>
      <c r="T984" s="1291" t="s">
        <v>238</v>
      </c>
      <c r="U984" s="1336">
        <v>0</v>
      </c>
      <c r="V984" s="1291"/>
      <c r="W984" s="1336">
        <v>0</v>
      </c>
      <c r="X984" s="1336">
        <v>0</v>
      </c>
      <c r="Y984" s="1336">
        <v>0</v>
      </c>
      <c r="Z984" s="1264"/>
      <c r="AA984" s="1264"/>
      <c r="AB984" s="1264"/>
      <c r="AC984" s="1264"/>
      <c r="AD984" s="1264"/>
      <c r="AE984" s="1264"/>
      <c r="AF984" s="1264"/>
      <c r="AG984" s="1264"/>
      <c r="AH984" s="1264"/>
      <c r="AI984" s="1264"/>
      <c r="AJ984" s="1264"/>
      <c r="AK984" s="1264"/>
      <c r="AL984" s="1264"/>
      <c r="AM984" s="1264"/>
      <c r="AN984" s="1264"/>
      <c r="AO984" s="1264"/>
      <c r="AP984" s="1264"/>
      <c r="AQ984" s="1337" t="s">
        <v>204</v>
      </c>
      <c r="AR984" s="1337">
        <v>2008</v>
      </c>
      <c r="AS984" s="1264"/>
      <c r="AT984" s="1264"/>
      <c r="AU984" s="1264"/>
      <c r="AV984" s="1338">
        <v>22097044.364668261</v>
      </c>
      <c r="AW984" s="1291" t="s">
        <v>123</v>
      </c>
      <c r="AX984" s="1291"/>
      <c r="AY984" s="1291" t="s">
        <v>1570</v>
      </c>
      <c r="AZ984" s="1291" t="s">
        <v>1193</v>
      </c>
      <c r="BA984" s="1392"/>
      <c r="BB984" s="1375"/>
      <c r="BC984" s="1291"/>
      <c r="BD984" s="1291"/>
      <c r="BE984" s="1287"/>
      <c r="BF984" s="1287"/>
      <c r="BG984" s="1287"/>
      <c r="BH984" s="1287"/>
      <c r="BI984" s="1287"/>
      <c r="BJ984" s="1287"/>
      <c r="BK984" s="1287"/>
      <c r="BL984" s="1287"/>
      <c r="BM984" s="1287"/>
      <c r="BN984" s="1287"/>
      <c r="BO984" s="1287"/>
      <c r="BP984" s="1287"/>
      <c r="BQ984" s="1287"/>
      <c r="BR984" s="1287"/>
      <c r="BS984" s="1287"/>
      <c r="BT984" s="1287"/>
      <c r="BU984" s="1287"/>
      <c r="BV984" s="1287"/>
      <c r="BW984" s="1287"/>
      <c r="BX984" s="1287"/>
      <c r="BY984" s="1287"/>
    </row>
    <row r="985" spans="1:77" s="1288" customFormat="1" hidden="1">
      <c r="A985" s="1380"/>
      <c r="B985" s="1283"/>
      <c r="C985" s="1356" t="s">
        <v>969</v>
      </c>
      <c r="D985" s="1264"/>
      <c r="E985" s="1264"/>
      <c r="F985" s="1264"/>
      <c r="G985" s="1264"/>
      <c r="H985" s="1291" t="s">
        <v>1193</v>
      </c>
      <c r="I985" s="1264"/>
      <c r="J985" s="1264"/>
      <c r="K985" s="1264"/>
      <c r="L985" s="1337" t="s">
        <v>1038</v>
      </c>
      <c r="M985" s="1337" t="s">
        <v>733</v>
      </c>
      <c r="N985" s="1264"/>
      <c r="O985" s="1264"/>
      <c r="P985" s="1264"/>
      <c r="Q985" s="1264"/>
      <c r="R985" s="1336" t="s">
        <v>1077</v>
      </c>
      <c r="S985" s="1336">
        <v>0</v>
      </c>
      <c r="T985" s="1291" t="s">
        <v>238</v>
      </c>
      <c r="U985" s="1336">
        <v>0</v>
      </c>
      <c r="V985" s="1291"/>
      <c r="W985" s="1336">
        <v>0</v>
      </c>
      <c r="X985" s="1336">
        <v>0</v>
      </c>
      <c r="Y985" s="1336">
        <v>0</v>
      </c>
      <c r="Z985" s="1264"/>
      <c r="AA985" s="1264"/>
      <c r="AB985" s="1264"/>
      <c r="AC985" s="1264"/>
      <c r="AD985" s="1264"/>
      <c r="AE985" s="1264"/>
      <c r="AF985" s="1264"/>
      <c r="AG985" s="1264"/>
      <c r="AH985" s="1264"/>
      <c r="AI985" s="1264"/>
      <c r="AJ985" s="1264"/>
      <c r="AK985" s="1264"/>
      <c r="AL985" s="1264"/>
      <c r="AM985" s="1264"/>
      <c r="AN985" s="1264"/>
      <c r="AO985" s="1264"/>
      <c r="AP985" s="1264"/>
      <c r="AQ985" s="1337" t="s">
        <v>204</v>
      </c>
      <c r="AR985" s="1337">
        <v>2008</v>
      </c>
      <c r="AS985" s="1264"/>
      <c r="AT985" s="1264"/>
      <c r="AU985" s="1264"/>
      <c r="AV985" s="1338">
        <v>50823202.038736999</v>
      </c>
      <c r="AW985" s="1291" t="s">
        <v>123</v>
      </c>
      <c r="AX985" s="1291"/>
      <c r="AY985" s="1291" t="s">
        <v>1570</v>
      </c>
      <c r="AZ985" s="1291" t="s">
        <v>1193</v>
      </c>
      <c r="BA985" s="1392"/>
      <c r="BB985" s="1375"/>
      <c r="BC985" s="1291"/>
      <c r="BD985" s="1291"/>
      <c r="BE985" s="1287"/>
      <c r="BF985" s="1287"/>
      <c r="BG985" s="1287"/>
      <c r="BH985" s="1287"/>
      <c r="BI985" s="1287"/>
      <c r="BJ985" s="1287"/>
      <c r="BK985" s="1287"/>
      <c r="BL985" s="1287"/>
      <c r="BM985" s="1287"/>
      <c r="BN985" s="1287"/>
      <c r="BO985" s="1287"/>
      <c r="BP985" s="1287"/>
      <c r="BQ985" s="1287"/>
      <c r="BR985" s="1287"/>
      <c r="BS985" s="1287"/>
      <c r="BT985" s="1287"/>
      <c r="BU985" s="1287"/>
      <c r="BV985" s="1287"/>
      <c r="BW985" s="1287"/>
      <c r="BX985" s="1287"/>
      <c r="BY985" s="1287"/>
    </row>
    <row r="986" spans="1:77" s="1288" customFormat="1" hidden="1">
      <c r="A986" s="1380"/>
      <c r="B986" s="1283"/>
      <c r="C986" s="1356" t="s">
        <v>970</v>
      </c>
      <c r="D986" s="1264"/>
      <c r="E986" s="1264"/>
      <c r="F986" s="1264"/>
      <c r="G986" s="1264"/>
      <c r="H986" s="1291" t="s">
        <v>1193</v>
      </c>
      <c r="I986" s="1264"/>
      <c r="J986" s="1264"/>
      <c r="K986" s="1264"/>
      <c r="L986" s="1337" t="s">
        <v>1039</v>
      </c>
      <c r="M986" s="1337" t="s">
        <v>732</v>
      </c>
      <c r="N986" s="1264"/>
      <c r="O986" s="1264"/>
      <c r="P986" s="1264"/>
      <c r="Q986" s="1264"/>
      <c r="R986" s="1336" t="s">
        <v>1070</v>
      </c>
      <c r="S986" s="1336">
        <v>0</v>
      </c>
      <c r="T986" s="1291" t="s">
        <v>1581</v>
      </c>
      <c r="U986" s="1336">
        <v>0</v>
      </c>
      <c r="V986" s="1291"/>
      <c r="W986" s="1336">
        <v>0</v>
      </c>
      <c r="X986" s="1336">
        <v>0</v>
      </c>
      <c r="Y986" s="1336">
        <v>0</v>
      </c>
      <c r="Z986" s="1264"/>
      <c r="AA986" s="1264"/>
      <c r="AB986" s="1264"/>
      <c r="AC986" s="1264"/>
      <c r="AD986" s="1264"/>
      <c r="AE986" s="1264"/>
      <c r="AF986" s="1264"/>
      <c r="AG986" s="1264"/>
      <c r="AH986" s="1264"/>
      <c r="AI986" s="1264"/>
      <c r="AJ986" s="1264"/>
      <c r="AK986" s="1264"/>
      <c r="AL986" s="1264"/>
      <c r="AM986" s="1264"/>
      <c r="AN986" s="1264"/>
      <c r="AO986" s="1264"/>
      <c r="AP986" s="1264"/>
      <c r="AQ986" s="1337" t="s">
        <v>204</v>
      </c>
      <c r="AR986" s="1337">
        <v>2008</v>
      </c>
      <c r="AS986" s="1264"/>
      <c r="AT986" s="1264"/>
      <c r="AU986" s="1264"/>
      <c r="AV986" s="1338">
        <v>88388177.458673045</v>
      </c>
      <c r="AW986" s="1291" t="s">
        <v>123</v>
      </c>
      <c r="AX986" s="1291"/>
      <c r="AY986" s="1291" t="s">
        <v>1570</v>
      </c>
      <c r="AZ986" s="1291" t="s">
        <v>1193</v>
      </c>
      <c r="BA986" s="1392"/>
      <c r="BB986" s="1375"/>
      <c r="BC986" s="1291"/>
      <c r="BD986" s="1291"/>
      <c r="BE986" s="1287"/>
      <c r="BF986" s="1287"/>
      <c r="BG986" s="1287"/>
      <c r="BH986" s="1287"/>
      <c r="BI986" s="1287"/>
      <c r="BJ986" s="1287"/>
      <c r="BK986" s="1287"/>
      <c r="BL986" s="1287"/>
      <c r="BM986" s="1287"/>
      <c r="BN986" s="1287"/>
      <c r="BO986" s="1287"/>
      <c r="BP986" s="1287"/>
      <c r="BQ986" s="1287"/>
      <c r="BR986" s="1287"/>
      <c r="BS986" s="1287"/>
      <c r="BT986" s="1287"/>
      <c r="BU986" s="1287"/>
      <c r="BV986" s="1287"/>
      <c r="BW986" s="1287"/>
      <c r="BX986" s="1287"/>
      <c r="BY986" s="1287"/>
    </row>
    <row r="987" spans="1:77" s="1288" customFormat="1" ht="30" hidden="1">
      <c r="A987" s="1380"/>
      <c r="B987" s="1283"/>
      <c r="C987" s="1356" t="s">
        <v>971</v>
      </c>
      <c r="D987" s="1264"/>
      <c r="E987" s="1264"/>
      <c r="F987" s="1264"/>
      <c r="G987" s="1264"/>
      <c r="H987" s="1291" t="s">
        <v>1193</v>
      </c>
      <c r="I987" s="1264"/>
      <c r="J987" s="1264"/>
      <c r="K987" s="1264"/>
      <c r="L987" s="1357" t="s">
        <v>1040</v>
      </c>
      <c r="M987" s="1357" t="s">
        <v>732</v>
      </c>
      <c r="N987" s="1291"/>
      <c r="O987" s="1291"/>
      <c r="P987" s="1291"/>
      <c r="Q987" s="1291"/>
      <c r="R987" s="1361" t="s">
        <v>1078</v>
      </c>
      <c r="S987" s="1336">
        <v>0</v>
      </c>
      <c r="T987" s="1291" t="s">
        <v>225</v>
      </c>
      <c r="U987" s="1336">
        <v>0</v>
      </c>
      <c r="V987" s="1291"/>
      <c r="W987" s="1336">
        <v>0</v>
      </c>
      <c r="X987" s="1336">
        <v>0</v>
      </c>
      <c r="Y987" s="1336">
        <v>0</v>
      </c>
      <c r="Z987" s="1264"/>
      <c r="AA987" s="1264"/>
      <c r="AB987" s="1264"/>
      <c r="AC987" s="1264"/>
      <c r="AD987" s="1264"/>
      <c r="AE987" s="1264"/>
      <c r="AF987" s="1264"/>
      <c r="AG987" s="1264"/>
      <c r="AH987" s="1264"/>
      <c r="AI987" s="1264"/>
      <c r="AJ987" s="1264"/>
      <c r="AK987" s="1264"/>
      <c r="AL987" s="1264"/>
      <c r="AM987" s="1264"/>
      <c r="AN987" s="1264"/>
      <c r="AO987" s="1264"/>
      <c r="AP987" s="1264"/>
      <c r="AQ987" s="1357" t="s">
        <v>204</v>
      </c>
      <c r="AR987" s="1357">
        <v>2008</v>
      </c>
      <c r="AS987" s="1264"/>
      <c r="AT987" s="1264"/>
      <c r="AU987" s="1264"/>
      <c r="AV987" s="1338">
        <v>86178473.022206217</v>
      </c>
      <c r="AW987" s="1291" t="s">
        <v>123</v>
      </c>
      <c r="AX987" s="1291"/>
      <c r="AY987" s="1291" t="s">
        <v>1570</v>
      </c>
      <c r="AZ987" s="1291" t="s">
        <v>1193</v>
      </c>
      <c r="BA987" s="1392"/>
      <c r="BB987" s="1375"/>
      <c r="BC987" s="1291"/>
      <c r="BD987" s="1291"/>
      <c r="BE987" s="1287"/>
      <c r="BF987" s="1287"/>
      <c r="BG987" s="1287"/>
      <c r="BH987" s="1287"/>
      <c r="BI987" s="1287"/>
      <c r="BJ987" s="1287"/>
      <c r="BK987" s="1287"/>
      <c r="BL987" s="1287"/>
      <c r="BM987" s="1287"/>
      <c r="BN987" s="1287"/>
      <c r="BO987" s="1287"/>
      <c r="BP987" s="1287"/>
      <c r="BQ987" s="1287"/>
      <c r="BR987" s="1287"/>
      <c r="BS987" s="1287"/>
      <c r="BT987" s="1287"/>
      <c r="BU987" s="1287"/>
      <c r="BV987" s="1287"/>
      <c r="BW987" s="1287"/>
      <c r="BX987" s="1287"/>
      <c r="BY987" s="1287"/>
    </row>
    <row r="988" spans="1:77" s="1288" customFormat="1" hidden="1">
      <c r="A988" s="1380"/>
      <c r="B988" s="1283"/>
      <c r="C988" s="1356" t="s">
        <v>972</v>
      </c>
      <c r="D988" s="1264"/>
      <c r="E988" s="1264"/>
      <c r="F988" s="1264"/>
      <c r="G988" s="1264"/>
      <c r="H988" s="1291" t="s">
        <v>1193</v>
      </c>
      <c r="I988" s="1264"/>
      <c r="J988" s="1264"/>
      <c r="K988" s="1264"/>
      <c r="L988" s="1337" t="s">
        <v>1041</v>
      </c>
      <c r="M988" s="1337" t="s">
        <v>732</v>
      </c>
      <c r="N988" s="1264"/>
      <c r="O988" s="1264"/>
      <c r="P988" s="1264"/>
      <c r="Q988" s="1264"/>
      <c r="R988" s="1336" t="s">
        <v>1079</v>
      </c>
      <c r="S988" s="1336">
        <v>0</v>
      </c>
      <c r="T988" s="1291" t="s">
        <v>1591</v>
      </c>
      <c r="U988" s="1336">
        <v>0</v>
      </c>
      <c r="V988" s="1291"/>
      <c r="W988" s="1336">
        <v>0</v>
      </c>
      <c r="X988" s="1336">
        <v>0</v>
      </c>
      <c r="Y988" s="1336">
        <v>0</v>
      </c>
      <c r="Z988" s="1264"/>
      <c r="AA988" s="1264"/>
      <c r="AB988" s="1264"/>
      <c r="AC988" s="1264"/>
      <c r="AD988" s="1264"/>
      <c r="AE988" s="1264"/>
      <c r="AF988" s="1264"/>
      <c r="AG988" s="1264"/>
      <c r="AH988" s="1264"/>
      <c r="AI988" s="1264"/>
      <c r="AJ988" s="1264"/>
      <c r="AK988" s="1264"/>
      <c r="AL988" s="1264"/>
      <c r="AM988" s="1264"/>
      <c r="AN988" s="1264"/>
      <c r="AO988" s="1264"/>
      <c r="AP988" s="1264"/>
      <c r="AQ988" s="1337" t="s">
        <v>204</v>
      </c>
      <c r="AR988" s="1337">
        <v>2008</v>
      </c>
      <c r="AS988" s="1264"/>
      <c r="AT988" s="1264"/>
      <c r="AU988" s="1264"/>
      <c r="AV988" s="1338">
        <v>165727832.73501194</v>
      </c>
      <c r="AW988" s="1291" t="s">
        <v>123</v>
      </c>
      <c r="AX988" s="1291"/>
      <c r="AY988" s="1291" t="s">
        <v>1807</v>
      </c>
      <c r="AZ988" s="1291" t="s">
        <v>1193</v>
      </c>
      <c r="BA988" s="1392"/>
      <c r="BB988" s="1375"/>
      <c r="BC988" s="1291"/>
      <c r="BD988" s="1291"/>
      <c r="BE988" s="1287"/>
      <c r="BF988" s="1287"/>
      <c r="BG988" s="1287"/>
      <c r="BH988" s="1287"/>
      <c r="BI988" s="1287"/>
      <c r="BJ988" s="1287"/>
      <c r="BK988" s="1287"/>
      <c r="BL988" s="1287"/>
      <c r="BM988" s="1287"/>
      <c r="BN988" s="1287"/>
      <c r="BO988" s="1287"/>
      <c r="BP988" s="1287"/>
      <c r="BQ988" s="1287"/>
      <c r="BR988" s="1287"/>
      <c r="BS988" s="1287"/>
      <c r="BT988" s="1287"/>
      <c r="BU988" s="1287"/>
      <c r="BV988" s="1287"/>
      <c r="BW988" s="1287"/>
      <c r="BX988" s="1287"/>
      <c r="BY988" s="1287"/>
    </row>
    <row r="989" spans="1:77" s="1288" customFormat="1" hidden="1">
      <c r="A989" s="1380"/>
      <c r="B989" s="1283"/>
      <c r="C989" s="1356" t="s">
        <v>973</v>
      </c>
      <c r="D989" s="1264"/>
      <c r="E989" s="1264"/>
      <c r="F989" s="1264"/>
      <c r="G989" s="1264"/>
      <c r="H989" s="1291" t="s">
        <v>1193</v>
      </c>
      <c r="I989" s="1264"/>
      <c r="J989" s="1264"/>
      <c r="K989" s="1264"/>
      <c r="L989" s="1337"/>
      <c r="M989" s="1337" t="s">
        <v>732</v>
      </c>
      <c r="N989" s="1264"/>
      <c r="O989" s="1264"/>
      <c r="P989" s="1264"/>
      <c r="Q989" s="1264"/>
      <c r="R989" s="1336" t="s">
        <v>1080</v>
      </c>
      <c r="S989" s="1336">
        <v>0</v>
      </c>
      <c r="T989" s="1291" t="s">
        <v>1591</v>
      </c>
      <c r="U989" s="1336">
        <v>0</v>
      </c>
      <c r="V989" s="1291"/>
      <c r="W989" s="1336">
        <v>0</v>
      </c>
      <c r="X989" s="1336">
        <v>0</v>
      </c>
      <c r="Y989" s="1336">
        <v>0</v>
      </c>
      <c r="Z989" s="1264"/>
      <c r="AA989" s="1264"/>
      <c r="AB989" s="1264"/>
      <c r="AC989" s="1264"/>
      <c r="AD989" s="1264"/>
      <c r="AE989" s="1264"/>
      <c r="AF989" s="1264"/>
      <c r="AG989" s="1264"/>
      <c r="AH989" s="1264"/>
      <c r="AI989" s="1264"/>
      <c r="AJ989" s="1264"/>
      <c r="AK989" s="1264"/>
      <c r="AL989" s="1264"/>
      <c r="AM989" s="1264"/>
      <c r="AN989" s="1264"/>
      <c r="AO989" s="1264"/>
      <c r="AP989" s="1264"/>
      <c r="AQ989" s="1337" t="s">
        <v>204</v>
      </c>
      <c r="AR989" s="1337">
        <v>2009</v>
      </c>
      <c r="AS989" s="1264"/>
      <c r="AT989" s="1264"/>
      <c r="AU989" s="1264"/>
      <c r="AV989" s="1338">
        <v>738870377.89924657</v>
      </c>
      <c r="AW989" s="1291" t="s">
        <v>123</v>
      </c>
      <c r="AX989" s="1291"/>
      <c r="AY989" s="1291" t="s">
        <v>1625</v>
      </c>
      <c r="AZ989" s="1291" t="s">
        <v>1193</v>
      </c>
      <c r="BA989" s="1392"/>
      <c r="BB989" s="1375"/>
      <c r="BC989" s="1291"/>
      <c r="BD989" s="1291"/>
      <c r="BE989" s="1287"/>
      <c r="BF989" s="1287"/>
      <c r="BG989" s="1287"/>
      <c r="BH989" s="1287"/>
      <c r="BI989" s="1287"/>
      <c r="BJ989" s="1287"/>
      <c r="BK989" s="1287"/>
      <c r="BL989" s="1287"/>
      <c r="BM989" s="1287"/>
      <c r="BN989" s="1287"/>
      <c r="BO989" s="1287"/>
      <c r="BP989" s="1287"/>
      <c r="BQ989" s="1287"/>
      <c r="BR989" s="1287"/>
      <c r="BS989" s="1287"/>
      <c r="BT989" s="1287"/>
      <c r="BU989" s="1287"/>
      <c r="BV989" s="1287"/>
      <c r="BW989" s="1287"/>
      <c r="BX989" s="1287"/>
      <c r="BY989" s="1287"/>
    </row>
    <row r="990" spans="1:77" s="1288" customFormat="1" ht="30" hidden="1">
      <c r="A990" s="1380"/>
      <c r="B990" s="1283"/>
      <c r="C990" s="1356" t="s">
        <v>974</v>
      </c>
      <c r="D990" s="1264"/>
      <c r="E990" s="1264"/>
      <c r="F990" s="1264"/>
      <c r="G990" s="1264"/>
      <c r="H990" s="1291" t="s">
        <v>1193</v>
      </c>
      <c r="I990" s="1264"/>
      <c r="J990" s="1264"/>
      <c r="K990" s="1264"/>
      <c r="L990" s="1337"/>
      <c r="M990" s="1337" t="s">
        <v>732</v>
      </c>
      <c r="N990" s="1264"/>
      <c r="O990" s="1264"/>
      <c r="P990" s="1264"/>
      <c r="Q990" s="1264"/>
      <c r="R990" s="1336" t="s">
        <v>1081</v>
      </c>
      <c r="S990" s="1336">
        <v>0</v>
      </c>
      <c r="T990" s="1291" t="s">
        <v>225</v>
      </c>
      <c r="U990" s="1336">
        <v>0</v>
      </c>
      <c r="V990" s="1291"/>
      <c r="W990" s="1336">
        <v>0</v>
      </c>
      <c r="X990" s="1336">
        <v>0</v>
      </c>
      <c r="Y990" s="1336">
        <v>0</v>
      </c>
      <c r="Z990" s="1264"/>
      <c r="AA990" s="1264"/>
      <c r="AB990" s="1264"/>
      <c r="AC990" s="1264"/>
      <c r="AD990" s="1264"/>
      <c r="AE990" s="1264"/>
      <c r="AF990" s="1264"/>
      <c r="AG990" s="1264"/>
      <c r="AH990" s="1264"/>
      <c r="AI990" s="1264"/>
      <c r="AJ990" s="1264"/>
      <c r="AK990" s="1264"/>
      <c r="AL990" s="1264"/>
      <c r="AM990" s="1264"/>
      <c r="AN990" s="1264"/>
      <c r="AO990" s="1264"/>
      <c r="AP990" s="1264"/>
      <c r="AQ990" s="1337" t="s">
        <v>204</v>
      </c>
      <c r="AR990" s="1337">
        <v>2009</v>
      </c>
      <c r="AS990" s="1264"/>
      <c r="AT990" s="1264"/>
      <c r="AU990" s="1264"/>
      <c r="AV990" s="1338">
        <v>56683488.692569062</v>
      </c>
      <c r="AW990" s="1291" t="s">
        <v>123</v>
      </c>
      <c r="AX990" s="1291"/>
      <c r="AY990" s="1291" t="s">
        <v>1820</v>
      </c>
      <c r="AZ990" s="1291" t="s">
        <v>1193</v>
      </c>
      <c r="BA990" s="1392"/>
      <c r="BB990" s="1375"/>
      <c r="BC990" s="1291"/>
      <c r="BD990" s="1291"/>
      <c r="BE990" s="1287"/>
      <c r="BF990" s="1287"/>
      <c r="BG990" s="1287"/>
      <c r="BH990" s="1287"/>
      <c r="BI990" s="1287"/>
      <c r="BJ990" s="1287"/>
      <c r="BK990" s="1287"/>
      <c r="BL990" s="1287"/>
      <c r="BM990" s="1287"/>
      <c r="BN990" s="1287"/>
      <c r="BO990" s="1287"/>
      <c r="BP990" s="1287"/>
      <c r="BQ990" s="1287"/>
      <c r="BR990" s="1287"/>
      <c r="BS990" s="1287"/>
      <c r="BT990" s="1287"/>
      <c r="BU990" s="1287"/>
      <c r="BV990" s="1287"/>
      <c r="BW990" s="1287"/>
      <c r="BX990" s="1287"/>
      <c r="BY990" s="1287"/>
    </row>
    <row r="991" spans="1:77" s="1288" customFormat="1" hidden="1">
      <c r="A991" s="1380"/>
      <c r="B991" s="1283"/>
      <c r="C991" s="1356" t="s">
        <v>975</v>
      </c>
      <c r="D991" s="1264"/>
      <c r="E991" s="1264"/>
      <c r="F991" s="1264"/>
      <c r="G991" s="1264"/>
      <c r="H991" s="1291" t="s">
        <v>1193</v>
      </c>
      <c r="I991" s="1264"/>
      <c r="J991" s="1264"/>
      <c r="K991" s="1264"/>
      <c r="L991" s="1337"/>
      <c r="M991" s="1337" t="s">
        <v>732</v>
      </c>
      <c r="N991" s="1264"/>
      <c r="O991" s="1264"/>
      <c r="P991" s="1264"/>
      <c r="Q991" s="1264"/>
      <c r="R991" s="1336" t="s">
        <v>1082</v>
      </c>
      <c r="S991" s="1336">
        <v>0</v>
      </c>
      <c r="T991" s="1291" t="s">
        <v>225</v>
      </c>
      <c r="U991" s="1336">
        <v>0</v>
      </c>
      <c r="V991" s="1291"/>
      <c r="W991" s="1336">
        <v>0</v>
      </c>
      <c r="X991" s="1336">
        <v>0</v>
      </c>
      <c r="Y991" s="1336">
        <v>0</v>
      </c>
      <c r="Z991" s="1264"/>
      <c r="AA991" s="1264"/>
      <c r="AB991" s="1264"/>
      <c r="AC991" s="1264"/>
      <c r="AD991" s="1264"/>
      <c r="AE991" s="1264"/>
      <c r="AF991" s="1264"/>
      <c r="AG991" s="1264"/>
      <c r="AH991" s="1264"/>
      <c r="AI991" s="1264"/>
      <c r="AJ991" s="1264"/>
      <c r="AK991" s="1264"/>
      <c r="AL991" s="1264"/>
      <c r="AM991" s="1264"/>
      <c r="AN991" s="1264"/>
      <c r="AO991" s="1264"/>
      <c r="AP991" s="1264"/>
      <c r="AQ991" s="1337" t="s">
        <v>204</v>
      </c>
      <c r="AR991" s="1337">
        <v>2009</v>
      </c>
      <c r="AS991" s="1264"/>
      <c r="AT991" s="1264"/>
      <c r="AU991" s="1264"/>
      <c r="AV991" s="1338">
        <v>243275828.90234897</v>
      </c>
      <c r="AW991" s="1291" t="s">
        <v>123</v>
      </c>
      <c r="AX991" s="1291"/>
      <c r="AY991" s="1291" t="s">
        <v>1820</v>
      </c>
      <c r="AZ991" s="1291" t="s">
        <v>1193</v>
      </c>
      <c r="BA991" s="1392"/>
      <c r="BB991" s="1375"/>
      <c r="BC991" s="1291"/>
      <c r="BD991" s="1291"/>
      <c r="BE991" s="1287"/>
      <c r="BF991" s="1287"/>
      <c r="BG991" s="1287"/>
      <c r="BH991" s="1287"/>
      <c r="BI991" s="1287"/>
      <c r="BJ991" s="1287"/>
      <c r="BK991" s="1287"/>
      <c r="BL991" s="1287"/>
      <c r="BM991" s="1287"/>
      <c r="BN991" s="1287"/>
      <c r="BO991" s="1287"/>
      <c r="BP991" s="1287"/>
      <c r="BQ991" s="1287"/>
      <c r="BR991" s="1287"/>
      <c r="BS991" s="1287"/>
      <c r="BT991" s="1287"/>
      <c r="BU991" s="1287"/>
      <c r="BV991" s="1287"/>
      <c r="BW991" s="1287"/>
      <c r="BX991" s="1287"/>
      <c r="BY991" s="1287"/>
    </row>
    <row r="992" spans="1:77" s="1288" customFormat="1" hidden="1">
      <c r="A992" s="1380"/>
      <c r="B992" s="1283"/>
      <c r="C992" s="1356" t="s">
        <v>976</v>
      </c>
      <c r="D992" s="1264"/>
      <c r="E992" s="1264"/>
      <c r="F992" s="1264"/>
      <c r="G992" s="1264"/>
      <c r="H992" s="1291" t="s">
        <v>1193</v>
      </c>
      <c r="I992" s="1264"/>
      <c r="J992" s="1264"/>
      <c r="K992" s="1264"/>
      <c r="L992" s="1337"/>
      <c r="M992" s="1337" t="s">
        <v>732</v>
      </c>
      <c r="N992" s="1264"/>
      <c r="O992" s="1264"/>
      <c r="P992" s="1264"/>
      <c r="Q992" s="1264"/>
      <c r="R992" s="1336" t="s">
        <v>1083</v>
      </c>
      <c r="S992" s="1336">
        <v>0</v>
      </c>
      <c r="T992" s="1291" t="s">
        <v>1587</v>
      </c>
      <c r="U992" s="1336">
        <v>0</v>
      </c>
      <c r="V992" s="1291"/>
      <c r="W992" s="1336">
        <v>0</v>
      </c>
      <c r="X992" s="1336">
        <v>0</v>
      </c>
      <c r="Y992" s="1336">
        <v>0</v>
      </c>
      <c r="Z992" s="1264"/>
      <c r="AA992" s="1264"/>
      <c r="AB992" s="1264"/>
      <c r="AC992" s="1264"/>
      <c r="AD992" s="1264"/>
      <c r="AE992" s="1264"/>
      <c r="AF992" s="1264"/>
      <c r="AG992" s="1264"/>
      <c r="AH992" s="1264"/>
      <c r="AI992" s="1264"/>
      <c r="AJ992" s="1264"/>
      <c r="AK992" s="1264"/>
      <c r="AL992" s="1264"/>
      <c r="AM992" s="1264"/>
      <c r="AN992" s="1264"/>
      <c r="AO992" s="1264"/>
      <c r="AP992" s="1264"/>
      <c r="AQ992" s="1337" t="s">
        <v>204</v>
      </c>
      <c r="AR992" s="1337">
        <v>2009</v>
      </c>
      <c r="AS992" s="1264"/>
      <c r="AT992" s="1264"/>
      <c r="AU992" s="1264"/>
      <c r="AV992" s="1338">
        <v>108073577.66287488</v>
      </c>
      <c r="AW992" s="1291" t="s">
        <v>123</v>
      </c>
      <c r="AX992" s="1291"/>
      <c r="AY992" s="1291" t="s">
        <v>1820</v>
      </c>
      <c r="AZ992" s="1291" t="s">
        <v>1193</v>
      </c>
      <c r="BA992" s="1392"/>
      <c r="BB992" s="1375"/>
      <c r="BC992" s="1291"/>
      <c r="BD992" s="1291"/>
      <c r="BE992" s="1287"/>
      <c r="BF992" s="1287"/>
      <c r="BG992" s="1287"/>
      <c r="BH992" s="1287"/>
      <c r="BI992" s="1287"/>
      <c r="BJ992" s="1287"/>
      <c r="BK992" s="1287"/>
      <c r="BL992" s="1287"/>
      <c r="BM992" s="1287"/>
      <c r="BN992" s="1287"/>
      <c r="BO992" s="1287"/>
      <c r="BP992" s="1287"/>
      <c r="BQ992" s="1287"/>
      <c r="BR992" s="1287"/>
      <c r="BS992" s="1287"/>
      <c r="BT992" s="1287"/>
      <c r="BU992" s="1287"/>
      <c r="BV992" s="1287"/>
      <c r="BW992" s="1287"/>
      <c r="BX992" s="1287"/>
      <c r="BY992" s="1287"/>
    </row>
    <row r="993" spans="1:77" s="1288" customFormat="1" hidden="1">
      <c r="A993" s="1380"/>
      <c r="B993" s="1283"/>
      <c r="C993" s="1356" t="s">
        <v>977</v>
      </c>
      <c r="D993" s="1264"/>
      <c r="E993" s="1264"/>
      <c r="F993" s="1264"/>
      <c r="G993" s="1264"/>
      <c r="H993" s="1291" t="s">
        <v>1193</v>
      </c>
      <c r="I993" s="1264"/>
      <c r="J993" s="1264"/>
      <c r="K993" s="1264"/>
      <c r="L993" s="1337"/>
      <c r="M993" s="1337" t="s">
        <v>732</v>
      </c>
      <c r="N993" s="1264"/>
      <c r="O993" s="1264"/>
      <c r="P993" s="1264"/>
      <c r="Q993" s="1264"/>
      <c r="R993" s="1336" t="s">
        <v>1084</v>
      </c>
      <c r="S993" s="1336">
        <v>0</v>
      </c>
      <c r="T993" s="1291" t="s">
        <v>1593</v>
      </c>
      <c r="U993" s="1336">
        <v>0</v>
      </c>
      <c r="V993" s="1291"/>
      <c r="W993" s="1336">
        <v>0</v>
      </c>
      <c r="X993" s="1336">
        <v>0</v>
      </c>
      <c r="Y993" s="1336">
        <v>0</v>
      </c>
      <c r="Z993" s="1264"/>
      <c r="AA993" s="1264"/>
      <c r="AB993" s="1264"/>
      <c r="AC993" s="1264"/>
      <c r="AD993" s="1264"/>
      <c r="AE993" s="1264"/>
      <c r="AF993" s="1264"/>
      <c r="AG993" s="1264"/>
      <c r="AH993" s="1264"/>
      <c r="AI993" s="1264"/>
      <c r="AJ993" s="1264"/>
      <c r="AK993" s="1264"/>
      <c r="AL993" s="1264"/>
      <c r="AM993" s="1264"/>
      <c r="AN993" s="1264"/>
      <c r="AO993" s="1264"/>
      <c r="AP993" s="1264"/>
      <c r="AQ993" s="1337" t="s">
        <v>204</v>
      </c>
      <c r="AR993" s="1337">
        <v>2009</v>
      </c>
      <c r="AS993" s="1264"/>
      <c r="AT993" s="1264"/>
      <c r="AU993" s="1264"/>
      <c r="AV993" s="1338">
        <v>93737286.748411879</v>
      </c>
      <c r="AW993" s="1291" t="s">
        <v>123</v>
      </c>
      <c r="AX993" s="1291"/>
      <c r="AY993" s="1291" t="s">
        <v>1820</v>
      </c>
      <c r="AZ993" s="1291" t="s">
        <v>1193</v>
      </c>
      <c r="BA993" s="1392"/>
      <c r="BB993" s="1375"/>
      <c r="BC993" s="1291"/>
      <c r="BD993" s="1291"/>
      <c r="BE993" s="1287"/>
      <c r="BF993" s="1287"/>
      <c r="BG993" s="1287"/>
      <c r="BH993" s="1287"/>
      <c r="BI993" s="1287"/>
      <c r="BJ993" s="1287"/>
      <c r="BK993" s="1287"/>
      <c r="BL993" s="1287"/>
      <c r="BM993" s="1287"/>
      <c r="BN993" s="1287"/>
      <c r="BO993" s="1287"/>
      <c r="BP993" s="1287"/>
      <c r="BQ993" s="1287"/>
      <c r="BR993" s="1287"/>
      <c r="BS993" s="1287"/>
      <c r="BT993" s="1287"/>
      <c r="BU993" s="1287"/>
      <c r="BV993" s="1287"/>
      <c r="BW993" s="1287"/>
      <c r="BX993" s="1287"/>
      <c r="BY993" s="1287"/>
    </row>
    <row r="994" spans="1:77" s="1288" customFormat="1" hidden="1">
      <c r="A994" s="1380"/>
      <c r="B994" s="1283"/>
      <c r="C994" s="1356" t="s">
        <v>978</v>
      </c>
      <c r="D994" s="1264"/>
      <c r="E994" s="1264"/>
      <c r="F994" s="1264"/>
      <c r="G994" s="1264"/>
      <c r="H994" s="1291" t="s">
        <v>1193</v>
      </c>
      <c r="I994" s="1264"/>
      <c r="J994" s="1264"/>
      <c r="K994" s="1264"/>
      <c r="L994" s="1337"/>
      <c r="M994" s="1337" t="s">
        <v>732</v>
      </c>
      <c r="N994" s="1264"/>
      <c r="O994" s="1264"/>
      <c r="P994" s="1264"/>
      <c r="Q994" s="1264"/>
      <c r="R994" s="1336" t="s">
        <v>1085</v>
      </c>
      <c r="S994" s="1336">
        <v>0</v>
      </c>
      <c r="T994" s="1291" t="s">
        <v>1591</v>
      </c>
      <c r="U994" s="1336">
        <v>0</v>
      </c>
      <c r="V994" s="1291"/>
      <c r="W994" s="1336">
        <v>0</v>
      </c>
      <c r="X994" s="1336">
        <v>0</v>
      </c>
      <c r="Y994" s="1336">
        <v>0</v>
      </c>
      <c r="Z994" s="1264"/>
      <c r="AA994" s="1264"/>
      <c r="AB994" s="1264"/>
      <c r="AC994" s="1264"/>
      <c r="AD994" s="1264"/>
      <c r="AE994" s="1264"/>
      <c r="AF994" s="1264"/>
      <c r="AG994" s="1264"/>
      <c r="AH994" s="1264"/>
      <c r="AI994" s="1264"/>
      <c r="AJ994" s="1264"/>
      <c r="AK994" s="1264"/>
      <c r="AL994" s="1264"/>
      <c r="AM994" s="1264"/>
      <c r="AN994" s="1264"/>
      <c r="AO994" s="1264"/>
      <c r="AP994" s="1264"/>
      <c r="AQ994" s="1337" t="s">
        <v>204</v>
      </c>
      <c r="AR994" s="1337">
        <v>2009</v>
      </c>
      <c r="AS994" s="1264"/>
      <c r="AT994" s="1264"/>
      <c r="AU994" s="1264"/>
      <c r="AV994" s="1338">
        <v>176446657.4087753</v>
      </c>
      <c r="AW994" s="1291" t="s">
        <v>123</v>
      </c>
      <c r="AX994" s="1291"/>
      <c r="AY994" s="1291" t="s">
        <v>1820</v>
      </c>
      <c r="AZ994" s="1291" t="s">
        <v>1193</v>
      </c>
      <c r="BA994" s="1392"/>
      <c r="BB994" s="1375"/>
      <c r="BC994" s="1291"/>
      <c r="BD994" s="1291"/>
      <c r="BE994" s="1287"/>
      <c r="BF994" s="1287"/>
      <c r="BG994" s="1287"/>
      <c r="BH994" s="1287"/>
      <c r="BI994" s="1287"/>
      <c r="BJ994" s="1287"/>
      <c r="BK994" s="1287"/>
      <c r="BL994" s="1287"/>
      <c r="BM994" s="1287"/>
      <c r="BN994" s="1287"/>
      <c r="BO994" s="1287"/>
      <c r="BP994" s="1287"/>
      <c r="BQ994" s="1287"/>
      <c r="BR994" s="1287"/>
      <c r="BS994" s="1287"/>
      <c r="BT994" s="1287"/>
      <c r="BU994" s="1287"/>
      <c r="BV994" s="1287"/>
      <c r="BW994" s="1287"/>
      <c r="BX994" s="1287"/>
      <c r="BY994" s="1287"/>
    </row>
    <row r="995" spans="1:77" s="1288" customFormat="1" hidden="1">
      <c r="A995" s="1380"/>
      <c r="B995" s="1283"/>
      <c r="C995" s="1356" t="s">
        <v>979</v>
      </c>
      <c r="D995" s="1264"/>
      <c r="E995" s="1264"/>
      <c r="F995" s="1264"/>
      <c r="G995" s="1264"/>
      <c r="H995" s="1291" t="s">
        <v>1193</v>
      </c>
      <c r="I995" s="1264"/>
      <c r="J995" s="1264"/>
      <c r="K995" s="1264"/>
      <c r="L995" s="1337"/>
      <c r="M995" s="1337" t="s">
        <v>732</v>
      </c>
      <c r="N995" s="1264"/>
      <c r="O995" s="1264"/>
      <c r="P995" s="1264"/>
      <c r="Q995" s="1264"/>
      <c r="R995" s="1336" t="s">
        <v>1086</v>
      </c>
      <c r="S995" s="1336">
        <v>0</v>
      </c>
      <c r="T995" s="1291" t="s">
        <v>225</v>
      </c>
      <c r="U995" s="1336">
        <v>0</v>
      </c>
      <c r="V995" s="1291"/>
      <c r="W995" s="1336">
        <v>0</v>
      </c>
      <c r="X995" s="1336">
        <v>0</v>
      </c>
      <c r="Y995" s="1336">
        <v>0</v>
      </c>
      <c r="Z995" s="1264"/>
      <c r="AA995" s="1264"/>
      <c r="AB995" s="1264"/>
      <c r="AC995" s="1264"/>
      <c r="AD995" s="1264"/>
      <c r="AE995" s="1264"/>
      <c r="AF995" s="1264"/>
      <c r="AG995" s="1264"/>
      <c r="AH995" s="1264"/>
      <c r="AI995" s="1264"/>
      <c r="AJ995" s="1264"/>
      <c r="AK995" s="1264"/>
      <c r="AL995" s="1264"/>
      <c r="AM995" s="1264"/>
      <c r="AN995" s="1264"/>
      <c r="AO995" s="1264"/>
      <c r="AP995" s="1264"/>
      <c r="AQ995" s="1337" t="s">
        <v>204</v>
      </c>
      <c r="AR995" s="1337">
        <v>2009</v>
      </c>
      <c r="AS995" s="1264"/>
      <c r="AT995" s="1264"/>
      <c r="AU995" s="1264"/>
      <c r="AV995" s="1338">
        <v>256729886.52976805</v>
      </c>
      <c r="AW995" s="1291" t="s">
        <v>123</v>
      </c>
      <c r="AX995" s="1291"/>
      <c r="AY995" s="1291" t="s">
        <v>1820</v>
      </c>
      <c r="AZ995" s="1291" t="s">
        <v>1193</v>
      </c>
      <c r="BA995" s="1392"/>
      <c r="BB995" s="1375"/>
      <c r="BC995" s="1291"/>
      <c r="BD995" s="1291"/>
      <c r="BE995" s="1287"/>
      <c r="BF995" s="1287"/>
      <c r="BG995" s="1287"/>
      <c r="BH995" s="1287"/>
      <c r="BI995" s="1287"/>
      <c r="BJ995" s="1287"/>
      <c r="BK995" s="1287"/>
      <c r="BL995" s="1287"/>
      <c r="BM995" s="1287"/>
      <c r="BN995" s="1287"/>
      <c r="BO995" s="1287"/>
      <c r="BP995" s="1287"/>
      <c r="BQ995" s="1287"/>
      <c r="BR995" s="1287"/>
      <c r="BS995" s="1287"/>
      <c r="BT995" s="1287"/>
      <c r="BU995" s="1287"/>
      <c r="BV995" s="1287"/>
      <c r="BW995" s="1287"/>
      <c r="BX995" s="1287"/>
      <c r="BY995" s="1287"/>
    </row>
    <row r="996" spans="1:77" s="1288" customFormat="1" hidden="1">
      <c r="A996" s="1380"/>
      <c r="B996" s="1283"/>
      <c r="C996" s="1356" t="s">
        <v>980</v>
      </c>
      <c r="D996" s="1264"/>
      <c r="E996" s="1264"/>
      <c r="F996" s="1264"/>
      <c r="G996" s="1264"/>
      <c r="H996" s="1291" t="s">
        <v>1193</v>
      </c>
      <c r="I996" s="1264"/>
      <c r="J996" s="1264"/>
      <c r="K996" s="1264"/>
      <c r="L996" s="1337"/>
      <c r="M996" s="1337" t="s">
        <v>732</v>
      </c>
      <c r="N996" s="1264"/>
      <c r="O996" s="1264"/>
      <c r="P996" s="1264"/>
      <c r="Q996" s="1264"/>
      <c r="R996" s="1336" t="s">
        <v>1087</v>
      </c>
      <c r="S996" s="1336">
        <v>0</v>
      </c>
      <c r="T996" s="1291" t="s">
        <v>1586</v>
      </c>
      <c r="U996" s="1336">
        <v>0</v>
      </c>
      <c r="V996" s="1291"/>
      <c r="W996" s="1336">
        <v>0</v>
      </c>
      <c r="X996" s="1336">
        <v>0</v>
      </c>
      <c r="Y996" s="1336">
        <v>0</v>
      </c>
      <c r="Z996" s="1264"/>
      <c r="AA996" s="1264"/>
      <c r="AB996" s="1264"/>
      <c r="AC996" s="1264"/>
      <c r="AD996" s="1264"/>
      <c r="AE996" s="1264"/>
      <c r="AF996" s="1264"/>
      <c r="AG996" s="1264"/>
      <c r="AH996" s="1264"/>
      <c r="AI996" s="1264"/>
      <c r="AJ996" s="1264"/>
      <c r="AK996" s="1264"/>
      <c r="AL996" s="1264"/>
      <c r="AM996" s="1264"/>
      <c r="AN996" s="1264"/>
      <c r="AO996" s="1264"/>
      <c r="AP996" s="1264"/>
      <c r="AQ996" s="1337" t="s">
        <v>204</v>
      </c>
      <c r="AR996" s="1337">
        <v>2009</v>
      </c>
      <c r="AS996" s="1264"/>
      <c r="AT996" s="1264"/>
      <c r="AU996" s="1264"/>
      <c r="AV996" s="1338">
        <v>374949146.99364752</v>
      </c>
      <c r="AW996" s="1291" t="s">
        <v>123</v>
      </c>
      <c r="AX996" s="1291"/>
      <c r="AY996" s="1291" t="s">
        <v>1820</v>
      </c>
      <c r="AZ996" s="1291" t="s">
        <v>1193</v>
      </c>
      <c r="BA996" s="1392"/>
      <c r="BB996" s="1375"/>
      <c r="BC996" s="1291"/>
      <c r="BD996" s="1291"/>
      <c r="BE996" s="1287"/>
      <c r="BF996" s="1287"/>
      <c r="BG996" s="1287"/>
      <c r="BH996" s="1287"/>
      <c r="BI996" s="1287"/>
      <c r="BJ996" s="1287"/>
      <c r="BK996" s="1287"/>
      <c r="BL996" s="1287"/>
      <c r="BM996" s="1287"/>
      <c r="BN996" s="1287"/>
      <c r="BO996" s="1287"/>
      <c r="BP996" s="1287"/>
      <c r="BQ996" s="1287"/>
      <c r="BR996" s="1287"/>
      <c r="BS996" s="1287"/>
      <c r="BT996" s="1287"/>
      <c r="BU996" s="1287"/>
      <c r="BV996" s="1287"/>
      <c r="BW996" s="1287"/>
      <c r="BX996" s="1287"/>
      <c r="BY996" s="1287"/>
    </row>
    <row r="997" spans="1:77" s="1288" customFormat="1" hidden="1">
      <c r="A997" s="1380"/>
      <c r="B997" s="1283"/>
      <c r="C997" s="1356" t="s">
        <v>981</v>
      </c>
      <c r="D997" s="1264"/>
      <c r="E997" s="1264"/>
      <c r="F997" s="1264"/>
      <c r="G997" s="1264"/>
      <c r="H997" s="1291" t="s">
        <v>1193</v>
      </c>
      <c r="I997" s="1264"/>
      <c r="J997" s="1264"/>
      <c r="K997" s="1264"/>
      <c r="L997" s="1337"/>
      <c r="M997" s="1337" t="s">
        <v>732</v>
      </c>
      <c r="N997" s="1264"/>
      <c r="O997" s="1264"/>
      <c r="P997" s="1264"/>
      <c r="Q997" s="1264"/>
      <c r="R997" s="1336" t="s">
        <v>1088</v>
      </c>
      <c r="S997" s="1336">
        <v>0</v>
      </c>
      <c r="T997" s="1291" t="s">
        <v>225</v>
      </c>
      <c r="U997" s="1336">
        <v>0</v>
      </c>
      <c r="V997" s="1291"/>
      <c r="W997" s="1336">
        <v>0</v>
      </c>
      <c r="X997" s="1336">
        <v>0</v>
      </c>
      <c r="Y997" s="1336">
        <v>0</v>
      </c>
      <c r="Z997" s="1264"/>
      <c r="AA997" s="1264"/>
      <c r="AB997" s="1264"/>
      <c r="AC997" s="1264"/>
      <c r="AD997" s="1264"/>
      <c r="AE997" s="1264"/>
      <c r="AF997" s="1264"/>
      <c r="AG997" s="1264"/>
      <c r="AH997" s="1264"/>
      <c r="AI997" s="1264"/>
      <c r="AJ997" s="1264"/>
      <c r="AK997" s="1264"/>
      <c r="AL997" s="1264"/>
      <c r="AM997" s="1264"/>
      <c r="AN997" s="1264"/>
      <c r="AO997" s="1264"/>
      <c r="AP997" s="1264"/>
      <c r="AQ997" s="1337" t="s">
        <v>204</v>
      </c>
      <c r="AR997" s="1337">
        <v>2009</v>
      </c>
      <c r="AS997" s="1264"/>
      <c r="AT997" s="1264"/>
      <c r="AU997" s="1264"/>
      <c r="AV997" s="1338">
        <v>113587535.70689911</v>
      </c>
      <c r="AW997" s="1291" t="s">
        <v>123</v>
      </c>
      <c r="AX997" s="1291"/>
      <c r="AY997" s="1291" t="s">
        <v>1820</v>
      </c>
      <c r="AZ997" s="1291" t="s">
        <v>1193</v>
      </c>
      <c r="BA997" s="1392"/>
      <c r="BB997" s="1375"/>
      <c r="BC997" s="1291"/>
      <c r="BD997" s="1291"/>
      <c r="BE997" s="1287"/>
      <c r="BF997" s="1287"/>
      <c r="BG997" s="1287"/>
      <c r="BH997" s="1287"/>
      <c r="BI997" s="1287"/>
      <c r="BJ997" s="1287"/>
      <c r="BK997" s="1287"/>
      <c r="BL997" s="1287"/>
      <c r="BM997" s="1287"/>
      <c r="BN997" s="1287"/>
      <c r="BO997" s="1287"/>
      <c r="BP997" s="1287"/>
      <c r="BQ997" s="1287"/>
      <c r="BR997" s="1287"/>
      <c r="BS997" s="1287"/>
      <c r="BT997" s="1287"/>
      <c r="BU997" s="1287"/>
      <c r="BV997" s="1287"/>
      <c r="BW997" s="1287"/>
      <c r="BX997" s="1287"/>
      <c r="BY997" s="1287"/>
    </row>
    <row r="998" spans="1:77" s="1288" customFormat="1" hidden="1">
      <c r="A998" s="1380"/>
      <c r="B998" s="1283"/>
      <c r="C998" s="1356" t="s">
        <v>982</v>
      </c>
      <c r="D998" s="1264"/>
      <c r="E998" s="1264"/>
      <c r="F998" s="1264"/>
      <c r="G998" s="1264"/>
      <c r="H998" s="1291" t="s">
        <v>1193</v>
      </c>
      <c r="I998" s="1264"/>
      <c r="J998" s="1264"/>
      <c r="K998" s="1264"/>
      <c r="L998" s="1337"/>
      <c r="M998" s="1337" t="s">
        <v>732</v>
      </c>
      <c r="N998" s="1264"/>
      <c r="O998" s="1264"/>
      <c r="P998" s="1264"/>
      <c r="Q998" s="1264"/>
      <c r="R998" s="1336" t="s">
        <v>849</v>
      </c>
      <c r="S998" s="1336">
        <v>0</v>
      </c>
      <c r="T998" s="1291" t="s">
        <v>1537</v>
      </c>
      <c r="U998" s="1336">
        <v>0</v>
      </c>
      <c r="V998" s="1291"/>
      <c r="W998" s="1336">
        <v>0</v>
      </c>
      <c r="X998" s="1336">
        <v>0</v>
      </c>
      <c r="Y998" s="1336">
        <v>0</v>
      </c>
      <c r="Z998" s="1264"/>
      <c r="AA998" s="1264"/>
      <c r="AB998" s="1264"/>
      <c r="AC998" s="1264"/>
      <c r="AD998" s="1264"/>
      <c r="AE998" s="1264"/>
      <c r="AF998" s="1264"/>
      <c r="AG998" s="1264"/>
      <c r="AH998" s="1264"/>
      <c r="AI998" s="1264"/>
      <c r="AJ998" s="1264"/>
      <c r="AK998" s="1264"/>
      <c r="AL998" s="1264"/>
      <c r="AM998" s="1264"/>
      <c r="AN998" s="1264"/>
      <c r="AO998" s="1264"/>
      <c r="AP998" s="1264"/>
      <c r="AQ998" s="1337" t="s">
        <v>204</v>
      </c>
      <c r="AR998" s="1337">
        <v>2009</v>
      </c>
      <c r="AS998" s="1264"/>
      <c r="AT998" s="1264"/>
      <c r="AU998" s="1264"/>
      <c r="AV998" s="1338">
        <v>39149102.112572022</v>
      </c>
      <c r="AW998" s="1291" t="s">
        <v>123</v>
      </c>
      <c r="AX998" s="1291"/>
      <c r="AY998" s="1291" t="s">
        <v>1820</v>
      </c>
      <c r="AZ998" s="1291" t="s">
        <v>1193</v>
      </c>
      <c r="BA998" s="1392"/>
      <c r="BB998" s="1375"/>
      <c r="BC998" s="1291"/>
      <c r="BD998" s="1291"/>
      <c r="BE998" s="1287"/>
      <c r="BF998" s="1287"/>
      <c r="BG998" s="1287"/>
      <c r="BH998" s="1287"/>
      <c r="BI998" s="1287"/>
      <c r="BJ998" s="1287"/>
      <c r="BK998" s="1287"/>
      <c r="BL998" s="1287"/>
      <c r="BM998" s="1287"/>
      <c r="BN998" s="1287"/>
      <c r="BO998" s="1287"/>
      <c r="BP998" s="1287"/>
      <c r="BQ998" s="1287"/>
      <c r="BR998" s="1287"/>
      <c r="BS998" s="1287"/>
      <c r="BT998" s="1287"/>
      <c r="BU998" s="1287"/>
      <c r="BV998" s="1287"/>
      <c r="BW998" s="1287"/>
      <c r="BX998" s="1287"/>
      <c r="BY998" s="1287"/>
    </row>
    <row r="999" spans="1:77" s="1288" customFormat="1" hidden="1">
      <c r="A999" s="1380"/>
      <c r="B999" s="1283"/>
      <c r="C999" s="1356" t="s">
        <v>983</v>
      </c>
      <c r="D999" s="1264"/>
      <c r="E999" s="1264"/>
      <c r="F999" s="1264"/>
      <c r="G999" s="1264"/>
      <c r="H999" s="1291" t="s">
        <v>1193</v>
      </c>
      <c r="I999" s="1264"/>
      <c r="J999" s="1264"/>
      <c r="K999" s="1264"/>
      <c r="L999" s="1337"/>
      <c r="M999" s="1337" t="s">
        <v>999</v>
      </c>
      <c r="N999" s="1264"/>
      <c r="O999" s="1264"/>
      <c r="P999" s="1264"/>
      <c r="Q999" s="1264"/>
      <c r="R999" s="1336" t="s">
        <v>849</v>
      </c>
      <c r="S999" s="1336">
        <v>0</v>
      </c>
      <c r="T999" s="1291" t="s">
        <v>1586</v>
      </c>
      <c r="U999" s="1336">
        <v>0</v>
      </c>
      <c r="V999" s="1291"/>
      <c r="W999" s="1336">
        <v>0</v>
      </c>
      <c r="X999" s="1336">
        <v>0</v>
      </c>
      <c r="Y999" s="1336">
        <v>0</v>
      </c>
      <c r="Z999" s="1264"/>
      <c r="AA999" s="1264"/>
      <c r="AB999" s="1264"/>
      <c r="AC999" s="1264"/>
      <c r="AD999" s="1264"/>
      <c r="AE999" s="1264"/>
      <c r="AF999" s="1264"/>
      <c r="AG999" s="1264"/>
      <c r="AH999" s="1264"/>
      <c r="AI999" s="1264"/>
      <c r="AJ999" s="1264"/>
      <c r="AK999" s="1264"/>
      <c r="AL999" s="1264"/>
      <c r="AM999" s="1264"/>
      <c r="AN999" s="1264"/>
      <c r="AO999" s="1264"/>
      <c r="AP999" s="1264"/>
      <c r="AQ999" s="1337" t="s">
        <v>204</v>
      </c>
      <c r="AR999" s="1337">
        <v>2009</v>
      </c>
      <c r="AS999" s="1264"/>
      <c r="AT999" s="1264"/>
      <c r="AU999" s="1264"/>
      <c r="AV999" s="1338">
        <v>37936031.342886686</v>
      </c>
      <c r="AW999" s="1291" t="s">
        <v>123</v>
      </c>
      <c r="AX999" s="1291"/>
      <c r="AY999" s="1291" t="s">
        <v>1820</v>
      </c>
      <c r="AZ999" s="1291" t="s">
        <v>1193</v>
      </c>
      <c r="BA999" s="1392"/>
      <c r="BB999" s="1375"/>
      <c r="BC999" s="1291"/>
      <c r="BD999" s="1291"/>
      <c r="BE999" s="1287"/>
      <c r="BF999" s="1287"/>
      <c r="BG999" s="1287"/>
      <c r="BH999" s="1287"/>
      <c r="BI999" s="1287"/>
      <c r="BJ999" s="1287"/>
      <c r="BK999" s="1287"/>
      <c r="BL999" s="1287"/>
      <c r="BM999" s="1287"/>
      <c r="BN999" s="1287"/>
      <c r="BO999" s="1287"/>
      <c r="BP999" s="1287"/>
      <c r="BQ999" s="1287"/>
      <c r="BR999" s="1287"/>
      <c r="BS999" s="1287"/>
      <c r="BT999" s="1287"/>
      <c r="BU999" s="1287"/>
      <c r="BV999" s="1287"/>
      <c r="BW999" s="1287"/>
      <c r="BX999" s="1287"/>
      <c r="BY999" s="1287"/>
    </row>
    <row r="1000" spans="1:77" s="1288" customFormat="1" hidden="1">
      <c r="A1000" s="1380"/>
      <c r="B1000" s="1283"/>
      <c r="C1000" s="1356" t="s">
        <v>984</v>
      </c>
      <c r="D1000" s="1264"/>
      <c r="E1000" s="1264"/>
      <c r="F1000" s="1264"/>
      <c r="G1000" s="1264"/>
      <c r="H1000" s="1291" t="s">
        <v>1193</v>
      </c>
      <c r="I1000" s="1264"/>
      <c r="J1000" s="1264"/>
      <c r="K1000" s="1264"/>
      <c r="L1000" s="1337"/>
      <c r="M1000" s="1337"/>
      <c r="N1000" s="1264"/>
      <c r="O1000" s="1264"/>
      <c r="P1000" s="1264"/>
      <c r="Q1000" s="1264"/>
      <c r="R1000" s="1336" t="s">
        <v>1089</v>
      </c>
      <c r="S1000" s="1336">
        <v>0</v>
      </c>
      <c r="T1000" s="1291" t="s">
        <v>1582</v>
      </c>
      <c r="U1000" s="1336">
        <v>0</v>
      </c>
      <c r="V1000" s="1291"/>
      <c r="W1000" s="1336">
        <v>0</v>
      </c>
      <c r="X1000" s="1336">
        <v>0</v>
      </c>
      <c r="Y1000" s="1336">
        <v>0</v>
      </c>
      <c r="Z1000" s="1264"/>
      <c r="AA1000" s="1264"/>
      <c r="AB1000" s="1264"/>
      <c r="AC1000" s="1264"/>
      <c r="AD1000" s="1264"/>
      <c r="AE1000" s="1264"/>
      <c r="AF1000" s="1264"/>
      <c r="AG1000" s="1264"/>
      <c r="AH1000" s="1264"/>
      <c r="AI1000" s="1264"/>
      <c r="AJ1000" s="1264"/>
      <c r="AK1000" s="1264"/>
      <c r="AL1000" s="1264"/>
      <c r="AM1000" s="1264"/>
      <c r="AN1000" s="1264"/>
      <c r="AO1000" s="1264"/>
      <c r="AP1000" s="1264"/>
      <c r="AQ1000" s="1337" t="s">
        <v>204</v>
      </c>
      <c r="AR1000" s="1337">
        <v>2010</v>
      </c>
      <c r="AS1000" s="1264"/>
      <c r="AT1000" s="1264"/>
      <c r="AU1000" s="1264"/>
      <c r="AV1000" s="1338">
        <v>480999200</v>
      </c>
      <c r="AW1000" s="1291" t="s">
        <v>123</v>
      </c>
      <c r="AX1000" s="1291"/>
      <c r="AY1000" s="1291" t="s">
        <v>1813</v>
      </c>
      <c r="AZ1000" s="1291" t="s">
        <v>1193</v>
      </c>
      <c r="BA1000" s="1392"/>
      <c r="BB1000" s="1375"/>
      <c r="BC1000" s="1291"/>
      <c r="BD1000" s="1291"/>
      <c r="BE1000" s="1287"/>
      <c r="BF1000" s="1287"/>
      <c r="BG1000" s="1287"/>
      <c r="BH1000" s="1287"/>
      <c r="BI1000" s="1287"/>
      <c r="BJ1000" s="1287"/>
      <c r="BK1000" s="1287"/>
      <c r="BL1000" s="1287"/>
      <c r="BM1000" s="1287"/>
      <c r="BN1000" s="1287"/>
      <c r="BO1000" s="1287"/>
      <c r="BP1000" s="1287"/>
      <c r="BQ1000" s="1287"/>
      <c r="BR1000" s="1287"/>
      <c r="BS1000" s="1287"/>
      <c r="BT1000" s="1287"/>
      <c r="BU1000" s="1287"/>
      <c r="BV1000" s="1287"/>
      <c r="BW1000" s="1287"/>
      <c r="BX1000" s="1287"/>
      <c r="BY1000" s="1287"/>
    </row>
    <row r="1001" spans="1:77" s="1288" customFormat="1" hidden="1">
      <c r="A1001" s="1380"/>
      <c r="B1001" s="1283"/>
      <c r="C1001" s="1356" t="s">
        <v>985</v>
      </c>
      <c r="D1001" s="1264"/>
      <c r="E1001" s="1264"/>
      <c r="F1001" s="1264"/>
      <c r="G1001" s="1264"/>
      <c r="H1001" s="1291" t="s">
        <v>1193</v>
      </c>
      <c r="I1001" s="1264"/>
      <c r="J1001" s="1264"/>
      <c r="K1001" s="1264"/>
      <c r="L1001" s="1337"/>
      <c r="M1001" s="1337"/>
      <c r="N1001" s="1264"/>
      <c r="O1001" s="1264"/>
      <c r="P1001" s="1264"/>
      <c r="Q1001" s="1264"/>
      <c r="R1001" s="1336" t="s">
        <v>1090</v>
      </c>
      <c r="S1001" s="1336">
        <v>0</v>
      </c>
      <c r="T1001" s="1291" t="s">
        <v>225</v>
      </c>
      <c r="U1001" s="1336">
        <v>0</v>
      </c>
      <c r="V1001" s="1291"/>
      <c r="W1001" s="1336">
        <v>0</v>
      </c>
      <c r="X1001" s="1336">
        <v>0</v>
      </c>
      <c r="Y1001" s="1336">
        <v>0</v>
      </c>
      <c r="Z1001" s="1264"/>
      <c r="AA1001" s="1264"/>
      <c r="AB1001" s="1264"/>
      <c r="AC1001" s="1264"/>
      <c r="AD1001" s="1264"/>
      <c r="AE1001" s="1264"/>
      <c r="AF1001" s="1264"/>
      <c r="AG1001" s="1264"/>
      <c r="AH1001" s="1264"/>
      <c r="AI1001" s="1264"/>
      <c r="AJ1001" s="1264"/>
      <c r="AK1001" s="1264"/>
      <c r="AL1001" s="1264"/>
      <c r="AM1001" s="1264"/>
      <c r="AN1001" s="1264"/>
      <c r="AO1001" s="1264"/>
      <c r="AP1001" s="1264"/>
      <c r="AQ1001" s="1337" t="s">
        <v>204</v>
      </c>
      <c r="AR1001" s="1337">
        <v>2010</v>
      </c>
      <c r="AS1001" s="1264"/>
      <c r="AT1001" s="1264"/>
      <c r="AU1001" s="1264"/>
      <c r="AV1001" s="1338">
        <v>206999100</v>
      </c>
      <c r="AW1001" s="1291" t="s">
        <v>123</v>
      </c>
      <c r="AX1001" s="1291"/>
      <c r="AY1001" s="1291" t="s">
        <v>1813</v>
      </c>
      <c r="AZ1001" s="1291" t="s">
        <v>1193</v>
      </c>
      <c r="BA1001" s="1392"/>
      <c r="BB1001" s="1375"/>
      <c r="BC1001" s="1291"/>
      <c r="BD1001" s="1291"/>
      <c r="BE1001" s="1287"/>
      <c r="BF1001" s="1287"/>
      <c r="BG1001" s="1287"/>
      <c r="BH1001" s="1287"/>
      <c r="BI1001" s="1287"/>
      <c r="BJ1001" s="1287"/>
      <c r="BK1001" s="1287"/>
      <c r="BL1001" s="1287"/>
      <c r="BM1001" s="1287"/>
      <c r="BN1001" s="1287"/>
      <c r="BO1001" s="1287"/>
      <c r="BP1001" s="1287"/>
      <c r="BQ1001" s="1287"/>
      <c r="BR1001" s="1287"/>
      <c r="BS1001" s="1287"/>
      <c r="BT1001" s="1287"/>
      <c r="BU1001" s="1287"/>
      <c r="BV1001" s="1287"/>
      <c r="BW1001" s="1287"/>
      <c r="BX1001" s="1287"/>
      <c r="BY1001" s="1287"/>
    </row>
    <row r="1002" spans="1:77" s="1288" customFormat="1" hidden="1">
      <c r="A1002" s="1380"/>
      <c r="B1002" s="1283"/>
      <c r="C1002" s="1356" t="s">
        <v>986</v>
      </c>
      <c r="D1002" s="1264"/>
      <c r="E1002" s="1264"/>
      <c r="F1002" s="1264"/>
      <c r="G1002" s="1264"/>
      <c r="H1002" s="1291" t="s">
        <v>1193</v>
      </c>
      <c r="I1002" s="1264"/>
      <c r="J1002" s="1264"/>
      <c r="K1002" s="1264"/>
      <c r="L1002" s="1337"/>
      <c r="M1002" s="1337"/>
      <c r="N1002" s="1264"/>
      <c r="O1002" s="1264"/>
      <c r="P1002" s="1264"/>
      <c r="Q1002" s="1264"/>
      <c r="R1002" s="1336" t="s">
        <v>1091</v>
      </c>
      <c r="S1002" s="1336">
        <v>0</v>
      </c>
      <c r="T1002" s="1291" t="s">
        <v>1584</v>
      </c>
      <c r="U1002" s="1336">
        <v>0</v>
      </c>
      <c r="V1002" s="1291"/>
      <c r="W1002" s="1336">
        <v>0</v>
      </c>
      <c r="X1002" s="1336">
        <v>0</v>
      </c>
      <c r="Y1002" s="1336">
        <v>0</v>
      </c>
      <c r="Z1002" s="1264"/>
      <c r="AA1002" s="1264"/>
      <c r="AB1002" s="1264"/>
      <c r="AC1002" s="1264"/>
      <c r="AD1002" s="1264"/>
      <c r="AE1002" s="1264"/>
      <c r="AF1002" s="1264"/>
      <c r="AG1002" s="1264"/>
      <c r="AH1002" s="1264"/>
      <c r="AI1002" s="1264"/>
      <c r="AJ1002" s="1264"/>
      <c r="AK1002" s="1264"/>
      <c r="AL1002" s="1264"/>
      <c r="AM1002" s="1264"/>
      <c r="AN1002" s="1264"/>
      <c r="AO1002" s="1264"/>
      <c r="AP1002" s="1264"/>
      <c r="AQ1002" s="1337" t="s">
        <v>204</v>
      </c>
      <c r="AR1002" s="1337">
        <v>2010</v>
      </c>
      <c r="AS1002" s="1264"/>
      <c r="AT1002" s="1264"/>
      <c r="AU1002" s="1264"/>
      <c r="AV1002" s="1338">
        <v>23997600</v>
      </c>
      <c r="AW1002" s="1291" t="s">
        <v>123</v>
      </c>
      <c r="AX1002" s="1291"/>
      <c r="AY1002" s="1291" t="s">
        <v>1813</v>
      </c>
      <c r="AZ1002" s="1291" t="s">
        <v>1193</v>
      </c>
      <c r="BA1002" s="1392"/>
      <c r="BB1002" s="1375"/>
      <c r="BC1002" s="1291"/>
      <c r="BD1002" s="1291"/>
      <c r="BE1002" s="1287"/>
      <c r="BF1002" s="1287"/>
      <c r="BG1002" s="1287"/>
      <c r="BH1002" s="1287"/>
      <c r="BI1002" s="1287"/>
      <c r="BJ1002" s="1287"/>
      <c r="BK1002" s="1287"/>
      <c r="BL1002" s="1287"/>
      <c r="BM1002" s="1287"/>
      <c r="BN1002" s="1287"/>
      <c r="BO1002" s="1287"/>
      <c r="BP1002" s="1287"/>
      <c r="BQ1002" s="1287"/>
      <c r="BR1002" s="1287"/>
      <c r="BS1002" s="1287"/>
      <c r="BT1002" s="1287"/>
      <c r="BU1002" s="1287"/>
      <c r="BV1002" s="1287"/>
      <c r="BW1002" s="1287"/>
      <c r="BX1002" s="1287"/>
      <c r="BY1002" s="1287"/>
    </row>
    <row r="1003" spans="1:77" s="1288" customFormat="1" ht="30" hidden="1">
      <c r="A1003" s="1380"/>
      <c r="B1003" s="1283"/>
      <c r="C1003" s="1356" t="s">
        <v>987</v>
      </c>
      <c r="D1003" s="1264"/>
      <c r="E1003" s="1264"/>
      <c r="F1003" s="1264"/>
      <c r="G1003" s="1264"/>
      <c r="H1003" s="1291" t="s">
        <v>1193</v>
      </c>
      <c r="I1003" s="1264"/>
      <c r="J1003" s="1264"/>
      <c r="K1003" s="1264"/>
      <c r="L1003" s="1337"/>
      <c r="M1003" s="1337" t="s">
        <v>999</v>
      </c>
      <c r="N1003" s="1264"/>
      <c r="O1003" s="1264"/>
      <c r="P1003" s="1264"/>
      <c r="Q1003" s="1264"/>
      <c r="R1003" s="1336" t="s">
        <v>1091</v>
      </c>
      <c r="S1003" s="1336">
        <v>0</v>
      </c>
      <c r="T1003" s="1291" t="s">
        <v>1585</v>
      </c>
      <c r="U1003" s="1336">
        <v>0</v>
      </c>
      <c r="V1003" s="1291"/>
      <c r="W1003" s="1336">
        <v>0</v>
      </c>
      <c r="X1003" s="1336">
        <v>0</v>
      </c>
      <c r="Y1003" s="1336">
        <v>0</v>
      </c>
      <c r="Z1003" s="1264"/>
      <c r="AA1003" s="1264"/>
      <c r="AB1003" s="1264"/>
      <c r="AC1003" s="1264"/>
      <c r="AD1003" s="1264"/>
      <c r="AE1003" s="1264"/>
      <c r="AF1003" s="1264"/>
      <c r="AG1003" s="1264"/>
      <c r="AH1003" s="1264"/>
      <c r="AI1003" s="1264"/>
      <c r="AJ1003" s="1264"/>
      <c r="AK1003" s="1264"/>
      <c r="AL1003" s="1264"/>
      <c r="AM1003" s="1264"/>
      <c r="AN1003" s="1264"/>
      <c r="AO1003" s="1264"/>
      <c r="AP1003" s="1264"/>
      <c r="AQ1003" s="1337" t="s">
        <v>204</v>
      </c>
      <c r="AR1003" s="1337">
        <v>2010</v>
      </c>
      <c r="AS1003" s="1264"/>
      <c r="AT1003" s="1264"/>
      <c r="AU1003" s="1264"/>
      <c r="AV1003" s="1338">
        <v>30449100</v>
      </c>
      <c r="AW1003" s="1291" t="s">
        <v>123</v>
      </c>
      <c r="AX1003" s="1291"/>
      <c r="AY1003" s="1294" t="s">
        <v>1821</v>
      </c>
      <c r="AZ1003" s="1291" t="s">
        <v>1193</v>
      </c>
      <c r="BA1003" s="1392"/>
      <c r="BB1003" s="1375"/>
      <c r="BC1003" s="1291"/>
      <c r="BD1003" s="1291"/>
      <c r="BE1003" s="1287"/>
      <c r="BF1003" s="1287"/>
      <c r="BG1003" s="1287"/>
      <c r="BH1003" s="1287"/>
      <c r="BI1003" s="1287"/>
      <c r="BJ1003" s="1287"/>
      <c r="BK1003" s="1287"/>
      <c r="BL1003" s="1287"/>
      <c r="BM1003" s="1287"/>
      <c r="BN1003" s="1287"/>
      <c r="BO1003" s="1287"/>
      <c r="BP1003" s="1287"/>
      <c r="BQ1003" s="1287"/>
      <c r="BR1003" s="1287"/>
      <c r="BS1003" s="1287"/>
      <c r="BT1003" s="1287"/>
      <c r="BU1003" s="1287"/>
      <c r="BV1003" s="1287"/>
      <c r="BW1003" s="1287"/>
      <c r="BX1003" s="1287"/>
      <c r="BY1003" s="1287"/>
    </row>
    <row r="1004" spans="1:77" s="1288" customFormat="1" hidden="1">
      <c r="A1004" s="1380"/>
      <c r="B1004" s="1283"/>
      <c r="C1004" s="1356" t="s">
        <v>988</v>
      </c>
      <c r="D1004" s="1264"/>
      <c r="E1004" s="1264"/>
      <c r="F1004" s="1264"/>
      <c r="G1004" s="1264"/>
      <c r="H1004" s="1291" t="s">
        <v>1193</v>
      </c>
      <c r="I1004" s="1264"/>
      <c r="J1004" s="1264"/>
      <c r="K1004" s="1264"/>
      <c r="L1004" s="1337"/>
      <c r="M1004" s="1337"/>
      <c r="N1004" s="1264"/>
      <c r="O1004" s="1264"/>
      <c r="P1004" s="1264"/>
      <c r="Q1004" s="1264"/>
      <c r="R1004" s="1336" t="s">
        <v>1092</v>
      </c>
      <c r="S1004" s="1336">
        <v>0</v>
      </c>
      <c r="T1004" s="1291"/>
      <c r="U1004" s="1336">
        <v>0</v>
      </c>
      <c r="V1004" s="1291"/>
      <c r="W1004" s="1336">
        <v>0</v>
      </c>
      <c r="X1004" s="1336">
        <v>0</v>
      </c>
      <c r="Y1004" s="1336">
        <v>0</v>
      </c>
      <c r="Z1004" s="1264"/>
      <c r="AA1004" s="1264"/>
      <c r="AB1004" s="1264"/>
      <c r="AC1004" s="1264"/>
      <c r="AD1004" s="1264"/>
      <c r="AE1004" s="1264"/>
      <c r="AF1004" s="1264"/>
      <c r="AG1004" s="1264"/>
      <c r="AH1004" s="1264"/>
      <c r="AI1004" s="1264"/>
      <c r="AJ1004" s="1264"/>
      <c r="AK1004" s="1264"/>
      <c r="AL1004" s="1264"/>
      <c r="AM1004" s="1264"/>
      <c r="AN1004" s="1264"/>
      <c r="AO1004" s="1264"/>
      <c r="AP1004" s="1264"/>
      <c r="AQ1004" s="1337" t="s">
        <v>204</v>
      </c>
      <c r="AR1004" s="1337">
        <v>2010</v>
      </c>
      <c r="AS1004" s="1264"/>
      <c r="AT1004" s="1264"/>
      <c r="AU1004" s="1264"/>
      <c r="AV1004" s="1338">
        <v>422749800</v>
      </c>
      <c r="AW1004" s="1291" t="s">
        <v>123</v>
      </c>
      <c r="AX1004" s="1291"/>
      <c r="AY1004" s="1291" t="s">
        <v>1807</v>
      </c>
      <c r="AZ1004" s="1291" t="s">
        <v>1193</v>
      </c>
      <c r="BA1004" s="1392"/>
      <c r="BB1004" s="1375"/>
      <c r="BC1004" s="1291"/>
      <c r="BD1004" s="1291"/>
      <c r="BE1004" s="1287"/>
      <c r="BF1004" s="1287"/>
      <c r="BG1004" s="1287"/>
      <c r="BH1004" s="1287"/>
      <c r="BI1004" s="1287"/>
      <c r="BJ1004" s="1287"/>
      <c r="BK1004" s="1287"/>
      <c r="BL1004" s="1287"/>
      <c r="BM1004" s="1287"/>
      <c r="BN1004" s="1287"/>
      <c r="BO1004" s="1287"/>
      <c r="BP1004" s="1287"/>
      <c r="BQ1004" s="1287"/>
      <c r="BR1004" s="1287"/>
      <c r="BS1004" s="1287"/>
      <c r="BT1004" s="1287"/>
      <c r="BU1004" s="1287"/>
      <c r="BV1004" s="1287"/>
      <c r="BW1004" s="1287"/>
      <c r="BX1004" s="1287"/>
      <c r="BY1004" s="1287"/>
    </row>
    <row r="1005" spans="1:77" s="1288" customFormat="1" hidden="1">
      <c r="A1005" s="1380"/>
      <c r="B1005" s="1283"/>
      <c r="C1005" s="1356" t="s">
        <v>989</v>
      </c>
      <c r="D1005" s="1264"/>
      <c r="E1005" s="1264"/>
      <c r="F1005" s="1264"/>
      <c r="G1005" s="1264"/>
      <c r="H1005" s="1291" t="s">
        <v>1193</v>
      </c>
      <c r="I1005" s="1264"/>
      <c r="J1005" s="1264"/>
      <c r="K1005" s="1264"/>
      <c r="L1005" s="1337"/>
      <c r="M1005" s="1337"/>
      <c r="N1005" s="1264"/>
      <c r="O1005" s="1264"/>
      <c r="P1005" s="1264"/>
      <c r="Q1005" s="1264"/>
      <c r="R1005" s="1336" t="s">
        <v>1093</v>
      </c>
      <c r="S1005" s="1336">
        <v>0</v>
      </c>
      <c r="T1005" s="1291" t="s">
        <v>1581</v>
      </c>
      <c r="U1005" s="1336">
        <v>0</v>
      </c>
      <c r="V1005" s="1291"/>
      <c r="W1005" s="1336">
        <v>0</v>
      </c>
      <c r="X1005" s="1336">
        <v>0</v>
      </c>
      <c r="Y1005" s="1336">
        <v>0</v>
      </c>
      <c r="Z1005" s="1264"/>
      <c r="AA1005" s="1264"/>
      <c r="AB1005" s="1264"/>
      <c r="AC1005" s="1264"/>
      <c r="AD1005" s="1264"/>
      <c r="AE1005" s="1264"/>
      <c r="AF1005" s="1264"/>
      <c r="AG1005" s="1264"/>
      <c r="AH1005" s="1264"/>
      <c r="AI1005" s="1264"/>
      <c r="AJ1005" s="1264"/>
      <c r="AK1005" s="1264"/>
      <c r="AL1005" s="1264"/>
      <c r="AM1005" s="1264"/>
      <c r="AN1005" s="1264"/>
      <c r="AO1005" s="1264"/>
      <c r="AP1005" s="1264"/>
      <c r="AQ1005" s="1337" t="s">
        <v>204</v>
      </c>
      <c r="AR1005" s="1337">
        <v>2010</v>
      </c>
      <c r="AS1005" s="1264"/>
      <c r="AT1005" s="1264"/>
      <c r="AU1005" s="1264"/>
      <c r="AV1005" s="1338">
        <v>199799600</v>
      </c>
      <c r="AW1005" s="1291" t="s">
        <v>123</v>
      </c>
      <c r="AX1005" s="1291"/>
      <c r="AY1005" s="1291" t="s">
        <v>1813</v>
      </c>
      <c r="AZ1005" s="1291" t="s">
        <v>1193</v>
      </c>
      <c r="BA1005" s="1392"/>
      <c r="BB1005" s="1375"/>
      <c r="BC1005" s="1291"/>
      <c r="BD1005" s="1291"/>
      <c r="BE1005" s="1287"/>
      <c r="BF1005" s="1287"/>
      <c r="BG1005" s="1287"/>
      <c r="BH1005" s="1287"/>
      <c r="BI1005" s="1287"/>
      <c r="BJ1005" s="1287"/>
      <c r="BK1005" s="1287"/>
      <c r="BL1005" s="1287"/>
      <c r="BM1005" s="1287"/>
      <c r="BN1005" s="1287"/>
      <c r="BO1005" s="1287"/>
      <c r="BP1005" s="1287"/>
      <c r="BQ1005" s="1287"/>
      <c r="BR1005" s="1287"/>
      <c r="BS1005" s="1287"/>
      <c r="BT1005" s="1287"/>
      <c r="BU1005" s="1287"/>
      <c r="BV1005" s="1287"/>
      <c r="BW1005" s="1287"/>
      <c r="BX1005" s="1287"/>
      <c r="BY1005" s="1287"/>
    </row>
    <row r="1006" spans="1:77" s="1288" customFormat="1" hidden="1">
      <c r="A1006" s="1380"/>
      <c r="B1006" s="1283"/>
      <c r="C1006" s="1356" t="s">
        <v>990</v>
      </c>
      <c r="D1006" s="1264"/>
      <c r="E1006" s="1264"/>
      <c r="F1006" s="1264"/>
      <c r="G1006" s="1264"/>
      <c r="H1006" s="1291" t="s">
        <v>1193</v>
      </c>
      <c r="I1006" s="1264"/>
      <c r="J1006" s="1264"/>
      <c r="K1006" s="1264"/>
      <c r="L1006" s="1337"/>
      <c r="M1006" s="1337"/>
      <c r="N1006" s="1264"/>
      <c r="O1006" s="1264"/>
      <c r="P1006" s="1264"/>
      <c r="Q1006" s="1264"/>
      <c r="R1006" s="1336" t="s">
        <v>1094</v>
      </c>
      <c r="S1006" s="1336">
        <v>0</v>
      </c>
      <c r="T1006" s="1291" t="s">
        <v>238</v>
      </c>
      <c r="U1006" s="1336">
        <v>0</v>
      </c>
      <c r="V1006" s="1291"/>
      <c r="W1006" s="1336">
        <v>0</v>
      </c>
      <c r="X1006" s="1336">
        <v>0</v>
      </c>
      <c r="Y1006" s="1336">
        <v>0</v>
      </c>
      <c r="Z1006" s="1264"/>
      <c r="AA1006" s="1264"/>
      <c r="AB1006" s="1264"/>
      <c r="AC1006" s="1264"/>
      <c r="AD1006" s="1264"/>
      <c r="AE1006" s="1264"/>
      <c r="AF1006" s="1264"/>
      <c r="AG1006" s="1264"/>
      <c r="AH1006" s="1264"/>
      <c r="AI1006" s="1264"/>
      <c r="AJ1006" s="1264"/>
      <c r="AK1006" s="1264"/>
      <c r="AL1006" s="1264"/>
      <c r="AM1006" s="1264"/>
      <c r="AN1006" s="1264"/>
      <c r="AO1006" s="1264"/>
      <c r="AP1006" s="1264"/>
      <c r="AQ1006" s="1337" t="s">
        <v>204</v>
      </c>
      <c r="AR1006" s="1337">
        <v>2010</v>
      </c>
      <c r="AS1006" s="1264"/>
      <c r="AT1006" s="1264"/>
      <c r="AU1006" s="1264"/>
      <c r="AV1006" s="1338">
        <v>63999100</v>
      </c>
      <c r="AW1006" s="1291" t="s">
        <v>123</v>
      </c>
      <c r="AX1006" s="1291"/>
      <c r="AY1006" s="1291" t="s">
        <v>1806</v>
      </c>
      <c r="AZ1006" s="1291" t="s">
        <v>1193</v>
      </c>
      <c r="BA1006" s="1392"/>
      <c r="BB1006" s="1375"/>
      <c r="BC1006" s="1291"/>
      <c r="BD1006" s="1291"/>
      <c r="BE1006" s="1287"/>
      <c r="BF1006" s="1287"/>
      <c r="BG1006" s="1287"/>
      <c r="BH1006" s="1287"/>
      <c r="BI1006" s="1287"/>
      <c r="BJ1006" s="1287"/>
      <c r="BK1006" s="1287"/>
      <c r="BL1006" s="1287"/>
      <c r="BM1006" s="1287"/>
      <c r="BN1006" s="1287"/>
      <c r="BO1006" s="1287"/>
      <c r="BP1006" s="1287"/>
      <c r="BQ1006" s="1287"/>
      <c r="BR1006" s="1287"/>
      <c r="BS1006" s="1287"/>
      <c r="BT1006" s="1287"/>
      <c r="BU1006" s="1287"/>
      <c r="BV1006" s="1287"/>
      <c r="BW1006" s="1287"/>
      <c r="BX1006" s="1287"/>
      <c r="BY1006" s="1287"/>
    </row>
    <row r="1007" spans="1:77" s="1288" customFormat="1" hidden="1">
      <c r="A1007" s="1380"/>
      <c r="B1007" s="1283"/>
      <c r="C1007" s="1356" t="s">
        <v>991</v>
      </c>
      <c r="D1007" s="1264"/>
      <c r="E1007" s="1264"/>
      <c r="F1007" s="1264"/>
      <c r="G1007" s="1264"/>
      <c r="H1007" s="1291" t="s">
        <v>1193</v>
      </c>
      <c r="I1007" s="1264"/>
      <c r="J1007" s="1264"/>
      <c r="K1007" s="1264"/>
      <c r="L1007" s="1337"/>
      <c r="M1007" s="1337" t="s">
        <v>733</v>
      </c>
      <c r="N1007" s="1264"/>
      <c r="O1007" s="1264"/>
      <c r="P1007" s="1264"/>
      <c r="Q1007" s="1264"/>
      <c r="R1007" s="1336" t="s">
        <v>1095</v>
      </c>
      <c r="S1007" s="1336">
        <v>0</v>
      </c>
      <c r="T1007" s="1291" t="s">
        <v>238</v>
      </c>
      <c r="U1007" s="1336">
        <v>0</v>
      </c>
      <c r="V1007" s="1291"/>
      <c r="W1007" s="1336">
        <v>0</v>
      </c>
      <c r="X1007" s="1336">
        <v>0</v>
      </c>
      <c r="Y1007" s="1336">
        <v>0</v>
      </c>
      <c r="Z1007" s="1264"/>
      <c r="AA1007" s="1264"/>
      <c r="AB1007" s="1264"/>
      <c r="AC1007" s="1264"/>
      <c r="AD1007" s="1264"/>
      <c r="AE1007" s="1264"/>
      <c r="AF1007" s="1264"/>
      <c r="AG1007" s="1264"/>
      <c r="AH1007" s="1264"/>
      <c r="AI1007" s="1264"/>
      <c r="AJ1007" s="1264"/>
      <c r="AK1007" s="1264"/>
      <c r="AL1007" s="1264"/>
      <c r="AM1007" s="1264"/>
      <c r="AN1007" s="1264"/>
      <c r="AO1007" s="1264"/>
      <c r="AP1007" s="1264"/>
      <c r="AQ1007" s="1337" t="s">
        <v>204</v>
      </c>
      <c r="AR1007" s="1337">
        <v>2010</v>
      </c>
      <c r="AS1007" s="1264"/>
      <c r="AT1007" s="1264"/>
      <c r="AU1007" s="1264"/>
      <c r="AV1007" s="1338">
        <v>55598400</v>
      </c>
      <c r="AW1007" s="1291" t="s">
        <v>123</v>
      </c>
      <c r="AX1007" s="1291"/>
      <c r="AY1007" s="1294" t="s">
        <v>1822</v>
      </c>
      <c r="AZ1007" s="1291" t="s">
        <v>1193</v>
      </c>
      <c r="BA1007" s="1392"/>
      <c r="BB1007" s="1375"/>
      <c r="BC1007" s="1291"/>
      <c r="BD1007" s="1291"/>
      <c r="BE1007" s="1287"/>
      <c r="BF1007" s="1287"/>
      <c r="BG1007" s="1287"/>
      <c r="BH1007" s="1287"/>
      <c r="BI1007" s="1287"/>
      <c r="BJ1007" s="1287"/>
      <c r="BK1007" s="1287"/>
      <c r="BL1007" s="1287"/>
      <c r="BM1007" s="1287"/>
      <c r="BN1007" s="1287"/>
      <c r="BO1007" s="1287"/>
      <c r="BP1007" s="1287"/>
      <c r="BQ1007" s="1287"/>
      <c r="BR1007" s="1287"/>
      <c r="BS1007" s="1287"/>
      <c r="BT1007" s="1287"/>
      <c r="BU1007" s="1287"/>
      <c r="BV1007" s="1287"/>
      <c r="BW1007" s="1287"/>
      <c r="BX1007" s="1287"/>
      <c r="BY1007" s="1287"/>
    </row>
    <row r="1008" spans="1:77" s="1288" customFormat="1" ht="30" hidden="1">
      <c r="A1008" s="1380"/>
      <c r="B1008" s="1283"/>
      <c r="C1008" s="1356" t="s">
        <v>992</v>
      </c>
      <c r="D1008" s="1264"/>
      <c r="E1008" s="1264"/>
      <c r="F1008" s="1264"/>
      <c r="G1008" s="1264"/>
      <c r="H1008" s="1291" t="s">
        <v>1193</v>
      </c>
      <c r="I1008" s="1264"/>
      <c r="J1008" s="1264"/>
      <c r="K1008" s="1264"/>
      <c r="L1008" s="1337"/>
      <c r="M1008" s="1397" t="s">
        <v>1825</v>
      </c>
      <c r="N1008" s="1264"/>
      <c r="O1008" s="1264"/>
      <c r="P1008" s="1264"/>
      <c r="Q1008" s="1264"/>
      <c r="R1008" s="1336">
        <v>0</v>
      </c>
      <c r="S1008" s="1336">
        <v>0</v>
      </c>
      <c r="T1008" s="1291" t="s">
        <v>225</v>
      </c>
      <c r="U1008" s="1336">
        <v>0</v>
      </c>
      <c r="V1008" s="1291"/>
      <c r="W1008" s="1336">
        <v>0</v>
      </c>
      <c r="X1008" s="1336">
        <v>0</v>
      </c>
      <c r="Y1008" s="1336">
        <v>0</v>
      </c>
      <c r="Z1008" s="1264"/>
      <c r="AA1008" s="1264"/>
      <c r="AB1008" s="1264"/>
      <c r="AC1008" s="1264"/>
      <c r="AD1008" s="1264"/>
      <c r="AE1008" s="1264"/>
      <c r="AF1008" s="1264"/>
      <c r="AG1008" s="1264"/>
      <c r="AH1008" s="1264"/>
      <c r="AI1008" s="1264"/>
      <c r="AJ1008" s="1264"/>
      <c r="AK1008" s="1264"/>
      <c r="AL1008" s="1264"/>
      <c r="AM1008" s="1264"/>
      <c r="AN1008" s="1264"/>
      <c r="AO1008" s="1264"/>
      <c r="AP1008" s="1264"/>
      <c r="AQ1008" s="1337" t="s">
        <v>204</v>
      </c>
      <c r="AR1008" s="1337">
        <v>2010</v>
      </c>
      <c r="AS1008" s="1264"/>
      <c r="AT1008" s="1264"/>
      <c r="AU1008" s="1264"/>
      <c r="AV1008" s="1338">
        <v>69694900</v>
      </c>
      <c r="AW1008" s="1291" t="s">
        <v>123</v>
      </c>
      <c r="AX1008" s="1291"/>
      <c r="AY1008" s="1291" t="s">
        <v>1803</v>
      </c>
      <c r="AZ1008" s="1291" t="s">
        <v>1193</v>
      </c>
      <c r="BA1008" s="1392"/>
      <c r="BB1008" s="1375"/>
      <c r="BC1008" s="1291"/>
      <c r="BD1008" s="1291"/>
      <c r="BE1008" s="1287"/>
      <c r="BF1008" s="1287"/>
      <c r="BG1008" s="1287"/>
      <c r="BH1008" s="1287"/>
      <c r="BI1008" s="1287"/>
      <c r="BJ1008" s="1287"/>
      <c r="BK1008" s="1287"/>
      <c r="BL1008" s="1287"/>
      <c r="BM1008" s="1287"/>
      <c r="BN1008" s="1287"/>
      <c r="BO1008" s="1287"/>
      <c r="BP1008" s="1287"/>
      <c r="BQ1008" s="1287"/>
      <c r="BR1008" s="1287"/>
      <c r="BS1008" s="1287"/>
      <c r="BT1008" s="1287"/>
      <c r="BU1008" s="1287"/>
      <c r="BV1008" s="1287"/>
      <c r="BW1008" s="1287"/>
      <c r="BX1008" s="1287"/>
      <c r="BY1008" s="1287"/>
    </row>
    <row r="1009" spans="1:77" s="1288" customFormat="1" hidden="1">
      <c r="A1009" s="1380"/>
      <c r="B1009" s="1283"/>
      <c r="C1009" s="1356" t="s">
        <v>993</v>
      </c>
      <c r="D1009" s="1264"/>
      <c r="E1009" s="1264"/>
      <c r="F1009" s="1264"/>
      <c r="G1009" s="1264"/>
      <c r="H1009" s="1291" t="s">
        <v>1193</v>
      </c>
      <c r="I1009" s="1264"/>
      <c r="J1009" s="1264"/>
      <c r="K1009" s="1264"/>
      <c r="L1009" s="1337"/>
      <c r="M1009" s="1337"/>
      <c r="N1009" s="1264"/>
      <c r="O1009" s="1264"/>
      <c r="P1009" s="1264"/>
      <c r="Q1009" s="1264"/>
      <c r="R1009" s="1336">
        <v>0</v>
      </c>
      <c r="S1009" s="1336">
        <v>0</v>
      </c>
      <c r="T1009" s="1291"/>
      <c r="U1009" s="1336">
        <v>0</v>
      </c>
      <c r="V1009" s="1291"/>
      <c r="W1009" s="1336">
        <v>0</v>
      </c>
      <c r="X1009" s="1336">
        <v>0</v>
      </c>
      <c r="Y1009" s="1336">
        <v>0</v>
      </c>
      <c r="Z1009" s="1264"/>
      <c r="AA1009" s="1264"/>
      <c r="AB1009" s="1264"/>
      <c r="AC1009" s="1264"/>
      <c r="AD1009" s="1264"/>
      <c r="AE1009" s="1264"/>
      <c r="AF1009" s="1264"/>
      <c r="AG1009" s="1264"/>
      <c r="AH1009" s="1264"/>
      <c r="AI1009" s="1264"/>
      <c r="AJ1009" s="1264"/>
      <c r="AK1009" s="1264"/>
      <c r="AL1009" s="1264"/>
      <c r="AM1009" s="1264"/>
      <c r="AN1009" s="1264"/>
      <c r="AO1009" s="1264"/>
      <c r="AP1009" s="1264"/>
      <c r="AQ1009" s="1337" t="s">
        <v>204</v>
      </c>
      <c r="AR1009" s="1337">
        <v>2010</v>
      </c>
      <c r="AS1009" s="1264"/>
      <c r="AT1009" s="1264"/>
      <c r="AU1009" s="1264"/>
      <c r="AV1009" s="1338">
        <v>58498000</v>
      </c>
      <c r="AW1009" s="1291" t="s">
        <v>123</v>
      </c>
      <c r="AX1009" s="1291"/>
      <c r="AY1009" s="1291" t="s">
        <v>1570</v>
      </c>
      <c r="AZ1009" s="1291" t="s">
        <v>1193</v>
      </c>
      <c r="BA1009" s="1392"/>
      <c r="BB1009" s="1375"/>
      <c r="BC1009" s="1291"/>
      <c r="BD1009" s="1291"/>
      <c r="BE1009" s="1287"/>
      <c r="BF1009" s="1287"/>
      <c r="BG1009" s="1287"/>
      <c r="BH1009" s="1287"/>
      <c r="BI1009" s="1287"/>
      <c r="BJ1009" s="1287"/>
      <c r="BK1009" s="1287"/>
      <c r="BL1009" s="1287"/>
      <c r="BM1009" s="1287"/>
      <c r="BN1009" s="1287"/>
      <c r="BO1009" s="1287"/>
      <c r="BP1009" s="1287"/>
      <c r="BQ1009" s="1287"/>
      <c r="BR1009" s="1287"/>
      <c r="BS1009" s="1287"/>
      <c r="BT1009" s="1287"/>
      <c r="BU1009" s="1287"/>
      <c r="BV1009" s="1287"/>
      <c r="BW1009" s="1287"/>
      <c r="BX1009" s="1287"/>
      <c r="BY1009" s="1287"/>
    </row>
    <row r="1010" spans="1:77" s="1288" customFormat="1" hidden="1">
      <c r="A1010" s="1380"/>
      <c r="B1010" s="1283"/>
      <c r="C1010" s="1356" t="s">
        <v>994</v>
      </c>
      <c r="D1010" s="1264"/>
      <c r="E1010" s="1264"/>
      <c r="F1010" s="1264"/>
      <c r="G1010" s="1264"/>
      <c r="H1010" s="1291" t="s">
        <v>1193</v>
      </c>
      <c r="I1010" s="1264"/>
      <c r="J1010" s="1264"/>
      <c r="K1010" s="1264"/>
      <c r="L1010" s="1337"/>
      <c r="M1010" s="1337"/>
      <c r="N1010" s="1264"/>
      <c r="O1010" s="1264"/>
      <c r="P1010" s="1264"/>
      <c r="Q1010" s="1264"/>
      <c r="R1010" s="1336">
        <v>0</v>
      </c>
      <c r="S1010" s="1336">
        <v>0</v>
      </c>
      <c r="T1010" s="1291" t="s">
        <v>1594</v>
      </c>
      <c r="U1010" s="1336">
        <v>0</v>
      </c>
      <c r="V1010" s="1291"/>
      <c r="W1010" s="1336">
        <v>0</v>
      </c>
      <c r="X1010" s="1336">
        <v>0</v>
      </c>
      <c r="Y1010" s="1336">
        <v>0</v>
      </c>
      <c r="Z1010" s="1264"/>
      <c r="AA1010" s="1264"/>
      <c r="AB1010" s="1264"/>
      <c r="AC1010" s="1264"/>
      <c r="AD1010" s="1264"/>
      <c r="AE1010" s="1264"/>
      <c r="AF1010" s="1264"/>
      <c r="AG1010" s="1264"/>
      <c r="AH1010" s="1264"/>
      <c r="AI1010" s="1264"/>
      <c r="AJ1010" s="1264"/>
      <c r="AK1010" s="1264"/>
      <c r="AL1010" s="1264"/>
      <c r="AM1010" s="1264"/>
      <c r="AN1010" s="1264"/>
      <c r="AO1010" s="1264"/>
      <c r="AP1010" s="1264"/>
      <c r="AQ1010" s="1337" t="s">
        <v>204</v>
      </c>
      <c r="AR1010" s="1337">
        <v>2010</v>
      </c>
      <c r="AS1010" s="1264"/>
      <c r="AT1010" s="1264"/>
      <c r="AU1010" s="1264"/>
      <c r="AV1010" s="1338">
        <v>311998500</v>
      </c>
      <c r="AW1010" s="1291" t="s">
        <v>123</v>
      </c>
      <c r="AX1010" s="1291"/>
      <c r="AY1010" s="1291" t="s">
        <v>1823</v>
      </c>
      <c r="AZ1010" s="1291" t="s">
        <v>1193</v>
      </c>
      <c r="BA1010" s="1392"/>
      <c r="BB1010" s="1375"/>
      <c r="BC1010" s="1291"/>
      <c r="BD1010" s="1291"/>
      <c r="BE1010" s="1287"/>
      <c r="BF1010" s="1287"/>
      <c r="BG1010" s="1287"/>
      <c r="BH1010" s="1287"/>
      <c r="BI1010" s="1287"/>
      <c r="BJ1010" s="1287"/>
      <c r="BK1010" s="1287"/>
      <c r="BL1010" s="1287"/>
      <c r="BM1010" s="1287"/>
      <c r="BN1010" s="1287"/>
      <c r="BO1010" s="1287"/>
      <c r="BP1010" s="1287"/>
      <c r="BQ1010" s="1287"/>
      <c r="BR1010" s="1287"/>
      <c r="BS1010" s="1287"/>
      <c r="BT1010" s="1287"/>
      <c r="BU1010" s="1287"/>
      <c r="BV1010" s="1287"/>
      <c r="BW1010" s="1287"/>
      <c r="BX1010" s="1287"/>
      <c r="BY1010" s="1287"/>
    </row>
    <row r="1011" spans="1:77" s="1288" customFormat="1" ht="30" hidden="1">
      <c r="A1011" s="1380"/>
      <c r="B1011" s="1283"/>
      <c r="C1011" s="1335" t="s">
        <v>1842</v>
      </c>
      <c r="D1011" s="1264"/>
      <c r="E1011" s="1264"/>
      <c r="F1011" s="1264"/>
      <c r="G1011" s="1264"/>
      <c r="H1011" s="1291" t="s">
        <v>1193</v>
      </c>
      <c r="I1011" s="1264"/>
      <c r="J1011" s="1264"/>
      <c r="K1011" s="1264"/>
      <c r="L1011" s="1337" t="s">
        <v>1843</v>
      </c>
      <c r="M1011" s="1292" t="s">
        <v>732</v>
      </c>
      <c r="N1011" s="1264"/>
      <c r="O1011" s="1264"/>
      <c r="P1011" s="1264"/>
      <c r="Q1011" s="1264"/>
      <c r="R1011" s="1336" t="s">
        <v>1844</v>
      </c>
      <c r="S1011" s="1291"/>
      <c r="T1011" s="1291"/>
      <c r="U1011" s="1284"/>
      <c r="V1011" s="1291"/>
      <c r="W1011" s="1291"/>
      <c r="X1011" s="1291"/>
      <c r="Y1011" s="1291"/>
      <c r="Z1011" s="1264"/>
      <c r="AA1011" s="1264"/>
      <c r="AB1011" s="1264"/>
      <c r="AC1011" s="1264"/>
      <c r="AD1011" s="1264"/>
      <c r="AE1011" s="1264"/>
      <c r="AF1011" s="1264"/>
      <c r="AG1011" s="1264"/>
      <c r="AH1011" s="1264"/>
      <c r="AI1011" s="1264"/>
      <c r="AJ1011" s="1264"/>
      <c r="AK1011" s="1264"/>
      <c r="AL1011" s="1264"/>
      <c r="AM1011" s="1264"/>
      <c r="AN1011" s="1264"/>
      <c r="AO1011" s="1264"/>
      <c r="AP1011" s="1264"/>
      <c r="AQ1011" s="1337" t="s">
        <v>204</v>
      </c>
      <c r="AR1011" s="1337">
        <v>2012</v>
      </c>
      <c r="AS1011" s="1264"/>
      <c r="AT1011" s="1264"/>
      <c r="AU1011" s="1264"/>
      <c r="AV1011" s="1363">
        <v>965982385.01680589</v>
      </c>
      <c r="AW1011" s="1294" t="s">
        <v>123</v>
      </c>
      <c r="AX1011" s="1311" t="s">
        <v>145</v>
      </c>
      <c r="AY1011" s="1294" t="s">
        <v>1854</v>
      </c>
      <c r="AZ1011" s="1291" t="s">
        <v>1193</v>
      </c>
      <c r="BA1011" s="1392"/>
      <c r="BB1011" s="1303"/>
      <c r="BC1011" s="1291"/>
      <c r="BD1011" s="1291"/>
      <c r="BE1011" s="1287"/>
      <c r="BF1011" s="1287"/>
      <c r="BG1011" s="1287"/>
      <c r="BH1011" s="1287"/>
      <c r="BI1011" s="1287"/>
      <c r="BJ1011" s="1287"/>
      <c r="BK1011" s="1287"/>
      <c r="BL1011" s="1287"/>
      <c r="BM1011" s="1287"/>
      <c r="BN1011" s="1287"/>
      <c r="BO1011" s="1287"/>
      <c r="BP1011" s="1287"/>
      <c r="BQ1011" s="1287"/>
      <c r="BR1011" s="1287"/>
      <c r="BS1011" s="1287"/>
      <c r="BT1011" s="1287"/>
      <c r="BU1011" s="1287"/>
      <c r="BV1011" s="1287"/>
      <c r="BW1011" s="1287"/>
      <c r="BX1011" s="1287"/>
      <c r="BY1011" s="1287"/>
    </row>
    <row r="1012" spans="1:77" s="1288" customFormat="1" hidden="1">
      <c r="A1012" s="1380"/>
      <c r="B1012" s="1283"/>
      <c r="C1012" s="1335" t="s">
        <v>1845</v>
      </c>
      <c r="D1012" s="1264"/>
      <c r="E1012" s="1264"/>
      <c r="F1012" s="1264"/>
      <c r="G1012" s="1264"/>
      <c r="H1012" s="1291" t="s">
        <v>1193</v>
      </c>
      <c r="I1012" s="1264"/>
      <c r="J1012" s="1264"/>
      <c r="K1012" s="1264"/>
      <c r="L1012" s="1337" t="s">
        <v>1846</v>
      </c>
      <c r="M1012" s="1292" t="s">
        <v>1571</v>
      </c>
      <c r="N1012" s="1264"/>
      <c r="O1012" s="1264"/>
      <c r="P1012" s="1264"/>
      <c r="Q1012" s="1264"/>
      <c r="R1012" s="1337" t="s">
        <v>1847</v>
      </c>
      <c r="S1012" s="1291"/>
      <c r="T1012" s="1291"/>
      <c r="U1012" s="1284"/>
      <c r="V1012" s="1291"/>
      <c r="W1012" s="1291"/>
      <c r="X1012" s="1291"/>
      <c r="Y1012" s="1291"/>
      <c r="Z1012" s="1264"/>
      <c r="AA1012" s="1264"/>
      <c r="AB1012" s="1264"/>
      <c r="AC1012" s="1264"/>
      <c r="AD1012" s="1264"/>
      <c r="AE1012" s="1264"/>
      <c r="AF1012" s="1264"/>
      <c r="AG1012" s="1264"/>
      <c r="AH1012" s="1264"/>
      <c r="AI1012" s="1264"/>
      <c r="AJ1012" s="1264"/>
      <c r="AK1012" s="1264"/>
      <c r="AL1012" s="1264"/>
      <c r="AM1012" s="1264"/>
      <c r="AN1012" s="1264"/>
      <c r="AO1012" s="1264"/>
      <c r="AP1012" s="1264"/>
      <c r="AQ1012" s="1337" t="s">
        <v>204</v>
      </c>
      <c r="AR1012" s="1337">
        <v>2012</v>
      </c>
      <c r="AS1012" s="1264"/>
      <c r="AT1012" s="1264"/>
      <c r="AU1012" s="1264"/>
      <c r="AV1012" s="1363">
        <v>27373282.919442501</v>
      </c>
      <c r="AW1012" s="1294" t="s">
        <v>123</v>
      </c>
      <c r="AX1012" s="1311" t="s">
        <v>145</v>
      </c>
      <c r="AY1012" s="1294" t="s">
        <v>1855</v>
      </c>
      <c r="AZ1012" s="1291" t="s">
        <v>1193</v>
      </c>
      <c r="BA1012" s="1392"/>
      <c r="BB1012" s="1303"/>
      <c r="BC1012" s="1291"/>
      <c r="BD1012" s="1291"/>
      <c r="BE1012" s="1287"/>
      <c r="BF1012" s="1287"/>
      <c r="BG1012" s="1287"/>
      <c r="BH1012" s="1287"/>
      <c r="BI1012" s="1287"/>
      <c r="BJ1012" s="1287"/>
      <c r="BK1012" s="1287"/>
      <c r="BL1012" s="1287"/>
      <c r="BM1012" s="1287"/>
      <c r="BN1012" s="1287"/>
      <c r="BO1012" s="1287"/>
      <c r="BP1012" s="1287"/>
      <c r="BQ1012" s="1287"/>
      <c r="BR1012" s="1287"/>
      <c r="BS1012" s="1287"/>
      <c r="BT1012" s="1287"/>
      <c r="BU1012" s="1287"/>
      <c r="BV1012" s="1287"/>
      <c r="BW1012" s="1287"/>
      <c r="BX1012" s="1287"/>
      <c r="BY1012" s="1287"/>
    </row>
    <row r="1013" spans="1:77" s="1288" customFormat="1" hidden="1">
      <c r="A1013" s="1380"/>
      <c r="B1013" s="1283"/>
      <c r="C1013" s="1335" t="s">
        <v>1848</v>
      </c>
      <c r="D1013" s="1264"/>
      <c r="E1013" s="1264"/>
      <c r="F1013" s="1264"/>
      <c r="G1013" s="1264"/>
      <c r="H1013" s="1291" t="s">
        <v>1193</v>
      </c>
      <c r="I1013" s="1264"/>
      <c r="J1013" s="1264"/>
      <c r="K1013" s="1264"/>
      <c r="L1013" s="1337" t="s">
        <v>1846</v>
      </c>
      <c r="M1013" s="1292" t="s">
        <v>1856</v>
      </c>
      <c r="N1013" s="1264"/>
      <c r="O1013" s="1264"/>
      <c r="P1013" s="1264"/>
      <c r="Q1013" s="1264"/>
      <c r="R1013" s="1337" t="s">
        <v>1474</v>
      </c>
      <c r="S1013" s="1291"/>
      <c r="T1013" s="1291"/>
      <c r="U1013" s="1284"/>
      <c r="V1013" s="1291"/>
      <c r="W1013" s="1291"/>
      <c r="X1013" s="1291"/>
      <c r="Y1013" s="1291"/>
      <c r="Z1013" s="1264"/>
      <c r="AA1013" s="1264"/>
      <c r="AB1013" s="1264"/>
      <c r="AC1013" s="1264"/>
      <c r="AD1013" s="1264"/>
      <c r="AE1013" s="1264"/>
      <c r="AF1013" s="1264"/>
      <c r="AG1013" s="1264"/>
      <c r="AH1013" s="1264"/>
      <c r="AI1013" s="1264"/>
      <c r="AJ1013" s="1264"/>
      <c r="AK1013" s="1264"/>
      <c r="AL1013" s="1264"/>
      <c r="AM1013" s="1264"/>
      <c r="AN1013" s="1264"/>
      <c r="AO1013" s="1264"/>
      <c r="AP1013" s="1264"/>
      <c r="AQ1013" s="1337" t="s">
        <v>204</v>
      </c>
      <c r="AR1013" s="1337">
        <v>2012</v>
      </c>
      <c r="AS1013" s="1264"/>
      <c r="AT1013" s="1264"/>
      <c r="AU1013" s="1264"/>
      <c r="AV1013" s="1363">
        <v>36918753.347070999</v>
      </c>
      <c r="AW1013" s="1294" t="s">
        <v>123</v>
      </c>
      <c r="AX1013" s="1311" t="s">
        <v>145</v>
      </c>
      <c r="AY1013" s="1294" t="s">
        <v>1855</v>
      </c>
      <c r="AZ1013" s="1291" t="s">
        <v>1193</v>
      </c>
      <c r="BA1013" s="1392"/>
      <c r="BB1013" s="1303"/>
      <c r="BC1013" s="1291"/>
      <c r="BD1013" s="1291"/>
      <c r="BE1013" s="1287"/>
      <c r="BF1013" s="1287"/>
      <c r="BG1013" s="1287"/>
      <c r="BH1013" s="1287"/>
      <c r="BI1013" s="1287"/>
      <c r="BJ1013" s="1287"/>
      <c r="BK1013" s="1287"/>
      <c r="BL1013" s="1287"/>
      <c r="BM1013" s="1287"/>
      <c r="BN1013" s="1287"/>
      <c r="BO1013" s="1287"/>
      <c r="BP1013" s="1287"/>
      <c r="BQ1013" s="1287"/>
      <c r="BR1013" s="1287"/>
      <c r="BS1013" s="1287"/>
      <c r="BT1013" s="1287"/>
      <c r="BU1013" s="1287"/>
      <c r="BV1013" s="1287"/>
      <c r="BW1013" s="1287"/>
      <c r="BX1013" s="1287"/>
      <c r="BY1013" s="1287"/>
    </row>
    <row r="1014" spans="1:77" s="1288" customFormat="1" hidden="1">
      <c r="A1014" s="1380"/>
      <c r="B1014" s="1283"/>
      <c r="C1014" s="1335" t="s">
        <v>1849</v>
      </c>
      <c r="D1014" s="1264"/>
      <c r="E1014" s="1264"/>
      <c r="F1014" s="1264"/>
      <c r="G1014" s="1264"/>
      <c r="H1014" s="1291" t="s">
        <v>1193</v>
      </c>
      <c r="I1014" s="1264"/>
      <c r="J1014" s="1264"/>
      <c r="K1014" s="1264"/>
      <c r="L1014" s="1337" t="s">
        <v>1846</v>
      </c>
      <c r="M1014" s="1292" t="s">
        <v>1572</v>
      </c>
      <c r="N1014" s="1264"/>
      <c r="O1014" s="1264"/>
      <c r="P1014" s="1264"/>
      <c r="Q1014" s="1264"/>
      <c r="R1014" s="1337" t="s">
        <v>1850</v>
      </c>
      <c r="S1014" s="1291"/>
      <c r="T1014" s="1291"/>
      <c r="U1014" s="1284"/>
      <c r="V1014" s="1291"/>
      <c r="W1014" s="1291"/>
      <c r="X1014" s="1291"/>
      <c r="Y1014" s="1291"/>
      <c r="Z1014" s="1264"/>
      <c r="AA1014" s="1264"/>
      <c r="AB1014" s="1264"/>
      <c r="AC1014" s="1264"/>
      <c r="AD1014" s="1264"/>
      <c r="AE1014" s="1264"/>
      <c r="AF1014" s="1264"/>
      <c r="AG1014" s="1264"/>
      <c r="AH1014" s="1264"/>
      <c r="AI1014" s="1264"/>
      <c r="AJ1014" s="1264"/>
      <c r="AK1014" s="1264"/>
      <c r="AL1014" s="1264"/>
      <c r="AM1014" s="1264"/>
      <c r="AN1014" s="1264"/>
      <c r="AO1014" s="1264"/>
      <c r="AP1014" s="1264"/>
      <c r="AQ1014" s="1337" t="s">
        <v>204</v>
      </c>
      <c r="AR1014" s="1337">
        <v>2012</v>
      </c>
      <c r="AS1014" s="1264"/>
      <c r="AT1014" s="1264"/>
      <c r="AU1014" s="1264"/>
      <c r="AV1014" s="1363">
        <v>13484370.9215704</v>
      </c>
      <c r="AW1014" s="1294" t="s">
        <v>123</v>
      </c>
      <c r="AX1014" s="1311" t="s">
        <v>145</v>
      </c>
      <c r="AY1014" s="1294" t="s">
        <v>1855</v>
      </c>
      <c r="AZ1014" s="1291" t="s">
        <v>1193</v>
      </c>
      <c r="BA1014" s="1392"/>
      <c r="BB1014" s="1303"/>
      <c r="BC1014" s="1291"/>
      <c r="BD1014" s="1291"/>
      <c r="BE1014" s="1287"/>
      <c r="BF1014" s="1287"/>
      <c r="BG1014" s="1287"/>
      <c r="BH1014" s="1287"/>
      <c r="BI1014" s="1287"/>
      <c r="BJ1014" s="1287"/>
      <c r="BK1014" s="1287"/>
      <c r="BL1014" s="1287"/>
      <c r="BM1014" s="1287"/>
      <c r="BN1014" s="1287"/>
      <c r="BO1014" s="1287"/>
      <c r="BP1014" s="1287"/>
      <c r="BQ1014" s="1287"/>
      <c r="BR1014" s="1287"/>
      <c r="BS1014" s="1287"/>
      <c r="BT1014" s="1287"/>
      <c r="BU1014" s="1287"/>
      <c r="BV1014" s="1287"/>
      <c r="BW1014" s="1287"/>
      <c r="BX1014" s="1287"/>
      <c r="BY1014" s="1287"/>
    </row>
    <row r="1015" spans="1:77" s="1288" customFormat="1" hidden="1">
      <c r="A1015" s="1380"/>
      <c r="B1015" s="1283"/>
      <c r="C1015" s="1335" t="s">
        <v>1851</v>
      </c>
      <c r="D1015" s="1264"/>
      <c r="E1015" s="1264"/>
      <c r="F1015" s="1264"/>
      <c r="G1015" s="1264"/>
      <c r="H1015" s="1291" t="s">
        <v>1193</v>
      </c>
      <c r="I1015" s="1264"/>
      <c r="J1015" s="1264"/>
      <c r="K1015" s="1264"/>
      <c r="L1015" s="1337" t="s">
        <v>1846</v>
      </c>
      <c r="M1015" s="1292" t="s">
        <v>732</v>
      </c>
      <c r="N1015" s="1264"/>
      <c r="O1015" s="1264"/>
      <c r="P1015" s="1264"/>
      <c r="Q1015" s="1264"/>
      <c r="R1015" s="1337" t="s">
        <v>805</v>
      </c>
      <c r="S1015" s="1291"/>
      <c r="T1015" s="1291"/>
      <c r="U1015" s="1284"/>
      <c r="V1015" s="1291"/>
      <c r="W1015" s="1291"/>
      <c r="X1015" s="1291"/>
      <c r="Y1015" s="1291"/>
      <c r="Z1015" s="1264"/>
      <c r="AA1015" s="1264"/>
      <c r="AB1015" s="1264"/>
      <c r="AC1015" s="1264"/>
      <c r="AD1015" s="1264"/>
      <c r="AE1015" s="1264"/>
      <c r="AF1015" s="1264"/>
      <c r="AG1015" s="1264"/>
      <c r="AH1015" s="1264"/>
      <c r="AI1015" s="1264"/>
      <c r="AJ1015" s="1264"/>
      <c r="AK1015" s="1264"/>
      <c r="AL1015" s="1264"/>
      <c r="AM1015" s="1264"/>
      <c r="AN1015" s="1264"/>
      <c r="AO1015" s="1264"/>
      <c r="AP1015" s="1264"/>
      <c r="AQ1015" s="1337" t="s">
        <v>204</v>
      </c>
      <c r="AR1015" s="1337">
        <v>2012</v>
      </c>
      <c r="AS1015" s="1264"/>
      <c r="AT1015" s="1264"/>
      <c r="AU1015" s="1264"/>
      <c r="AV1015" s="1363">
        <v>2726777.2650367101</v>
      </c>
      <c r="AW1015" s="1294" t="s">
        <v>123</v>
      </c>
      <c r="AX1015" s="1311" t="s">
        <v>145</v>
      </c>
      <c r="AY1015" s="1294" t="s">
        <v>1855</v>
      </c>
      <c r="AZ1015" s="1291" t="s">
        <v>1193</v>
      </c>
      <c r="BA1015" s="1392"/>
      <c r="BB1015" s="1303"/>
      <c r="BC1015" s="1291"/>
      <c r="BD1015" s="1291"/>
      <c r="BE1015" s="1287"/>
      <c r="BF1015" s="1287"/>
      <c r="BG1015" s="1287"/>
      <c r="BH1015" s="1287"/>
      <c r="BI1015" s="1287"/>
      <c r="BJ1015" s="1287"/>
      <c r="BK1015" s="1287"/>
      <c r="BL1015" s="1287"/>
      <c r="BM1015" s="1287"/>
      <c r="BN1015" s="1287"/>
      <c r="BO1015" s="1287"/>
      <c r="BP1015" s="1287"/>
      <c r="BQ1015" s="1287"/>
      <c r="BR1015" s="1287"/>
      <c r="BS1015" s="1287"/>
      <c r="BT1015" s="1287"/>
      <c r="BU1015" s="1287"/>
      <c r="BV1015" s="1287"/>
      <c r="BW1015" s="1287"/>
      <c r="BX1015" s="1287"/>
      <c r="BY1015" s="1287"/>
    </row>
    <row r="1016" spans="1:77" s="1288" customFormat="1" hidden="1">
      <c r="A1016" s="1380"/>
      <c r="B1016" s="1283"/>
      <c r="C1016" s="1335" t="s">
        <v>1852</v>
      </c>
      <c r="D1016" s="1264"/>
      <c r="E1016" s="1264"/>
      <c r="F1016" s="1264"/>
      <c r="G1016" s="1264"/>
      <c r="H1016" s="1291" t="s">
        <v>1193</v>
      </c>
      <c r="I1016" s="1264"/>
      <c r="J1016" s="1264"/>
      <c r="K1016" s="1264"/>
      <c r="L1016" s="1337" t="s">
        <v>1846</v>
      </c>
      <c r="M1016" s="1292" t="s">
        <v>732</v>
      </c>
      <c r="N1016" s="1264"/>
      <c r="O1016" s="1264"/>
      <c r="P1016" s="1264"/>
      <c r="Q1016" s="1264"/>
      <c r="R1016" s="1337" t="s">
        <v>805</v>
      </c>
      <c r="S1016" s="1291"/>
      <c r="T1016" s="1291"/>
      <c r="U1016" s="1284"/>
      <c r="V1016" s="1291"/>
      <c r="W1016" s="1291"/>
      <c r="X1016" s="1291"/>
      <c r="Y1016" s="1291"/>
      <c r="Z1016" s="1264"/>
      <c r="AA1016" s="1264"/>
      <c r="AB1016" s="1264"/>
      <c r="AC1016" s="1264"/>
      <c r="AD1016" s="1264"/>
      <c r="AE1016" s="1264"/>
      <c r="AF1016" s="1264"/>
      <c r="AG1016" s="1264"/>
      <c r="AH1016" s="1264"/>
      <c r="AI1016" s="1264"/>
      <c r="AJ1016" s="1264"/>
      <c r="AK1016" s="1264"/>
      <c r="AL1016" s="1264"/>
      <c r="AM1016" s="1264"/>
      <c r="AN1016" s="1264"/>
      <c r="AO1016" s="1264"/>
      <c r="AP1016" s="1264"/>
      <c r="AQ1016" s="1337" t="s">
        <v>204</v>
      </c>
      <c r="AR1016" s="1337">
        <v>2012</v>
      </c>
      <c r="AS1016" s="1264"/>
      <c r="AT1016" s="1264"/>
      <c r="AU1016" s="1264"/>
      <c r="AV1016" s="1363">
        <v>2726777.2650367101</v>
      </c>
      <c r="AW1016" s="1294" t="s">
        <v>123</v>
      </c>
      <c r="AX1016" s="1311" t="s">
        <v>145</v>
      </c>
      <c r="AY1016" s="1294" t="s">
        <v>1855</v>
      </c>
      <c r="AZ1016" s="1291" t="s">
        <v>1193</v>
      </c>
      <c r="BA1016" s="1392"/>
      <c r="BB1016" s="1303"/>
      <c r="BC1016" s="1291"/>
      <c r="BD1016" s="1291"/>
      <c r="BE1016" s="1287"/>
      <c r="BF1016" s="1287"/>
      <c r="BG1016" s="1287"/>
      <c r="BH1016" s="1287"/>
      <c r="BI1016" s="1287"/>
      <c r="BJ1016" s="1287"/>
      <c r="BK1016" s="1287"/>
      <c r="BL1016" s="1287"/>
      <c r="BM1016" s="1287"/>
      <c r="BN1016" s="1287"/>
      <c r="BO1016" s="1287"/>
      <c r="BP1016" s="1287"/>
      <c r="BQ1016" s="1287"/>
      <c r="BR1016" s="1287"/>
      <c r="BS1016" s="1287"/>
      <c r="BT1016" s="1287"/>
      <c r="BU1016" s="1287"/>
      <c r="BV1016" s="1287"/>
      <c r="BW1016" s="1287"/>
      <c r="BX1016" s="1287"/>
      <c r="BY1016" s="1287"/>
    </row>
    <row r="1017" spans="1:77" s="1257" customFormat="1" hidden="1">
      <c r="A1017" s="1380"/>
      <c r="B1017" s="1273"/>
      <c r="C1017" s="1330" t="s">
        <v>1853</v>
      </c>
      <c r="D1017" s="1262"/>
      <c r="E1017" s="1262"/>
      <c r="F1017" s="1262"/>
      <c r="G1017" s="1262"/>
      <c r="H1017" s="1270" t="s">
        <v>1193</v>
      </c>
      <c r="I1017" s="1262"/>
      <c r="J1017" s="1262"/>
      <c r="K1017" s="1262"/>
      <c r="L1017" s="1331" t="s">
        <v>1846</v>
      </c>
      <c r="M1017" s="1289" t="s">
        <v>732</v>
      </c>
      <c r="N1017" s="1262"/>
      <c r="O1017" s="1262"/>
      <c r="P1017" s="1262"/>
      <c r="Q1017" s="1262"/>
      <c r="R1017" s="1331" t="s">
        <v>805</v>
      </c>
      <c r="S1017" s="1270"/>
      <c r="T1017" s="1270"/>
      <c r="U1017" s="1261"/>
      <c r="V1017" s="1270"/>
      <c r="W1017" s="1270"/>
      <c r="X1017" s="1270"/>
      <c r="Y1017" s="1270"/>
      <c r="Z1017" s="1262"/>
      <c r="AA1017" s="1262"/>
      <c r="AB1017" s="1262"/>
      <c r="AC1017" s="1262"/>
      <c r="AD1017" s="1262"/>
      <c r="AE1017" s="1262"/>
      <c r="AF1017" s="1262"/>
      <c r="AG1017" s="1262"/>
      <c r="AH1017" s="1262"/>
      <c r="AI1017" s="1262"/>
      <c r="AJ1017" s="1262"/>
      <c r="AK1017" s="1262"/>
      <c r="AL1017" s="1262"/>
      <c r="AM1017" s="1262"/>
      <c r="AN1017" s="1262"/>
      <c r="AO1017" s="1262"/>
      <c r="AP1017" s="1262"/>
      <c r="AQ1017" s="1331" t="s">
        <v>204</v>
      </c>
      <c r="AR1017" s="1337">
        <v>2012</v>
      </c>
      <c r="AS1017" s="1262"/>
      <c r="AT1017" s="1262"/>
      <c r="AU1017" s="1262"/>
      <c r="AV1017" s="1364">
        <v>2726777.2650367101</v>
      </c>
      <c r="AW1017" s="1293" t="s">
        <v>123</v>
      </c>
      <c r="AX1017" s="1312" t="s">
        <v>145</v>
      </c>
      <c r="AY1017" s="1293" t="s">
        <v>1855</v>
      </c>
      <c r="AZ1017" s="1270" t="s">
        <v>1193</v>
      </c>
      <c r="BA1017" s="1385"/>
      <c r="BB1017" s="1300"/>
      <c r="BC1017" s="1270"/>
      <c r="BD1017" s="1270"/>
      <c r="BE1017" s="1256"/>
      <c r="BF1017" s="1256"/>
      <c r="BG1017" s="1256"/>
      <c r="BH1017" s="1256"/>
      <c r="BI1017" s="1256"/>
      <c r="BJ1017" s="1256"/>
      <c r="BK1017" s="1256"/>
      <c r="BL1017" s="1256"/>
      <c r="BM1017" s="1256"/>
      <c r="BN1017" s="1256"/>
      <c r="BO1017" s="1256"/>
      <c r="BP1017" s="1256"/>
      <c r="BQ1017" s="1256"/>
      <c r="BR1017" s="1256"/>
      <c r="BS1017" s="1256"/>
      <c r="BT1017" s="1256"/>
      <c r="BU1017" s="1256"/>
      <c r="BV1017" s="1256"/>
      <c r="BW1017" s="1256"/>
      <c r="BX1017" s="1256"/>
      <c r="BY1017" s="1256"/>
    </row>
    <row r="1018" spans="1:77" s="1257" customFormat="1" ht="14" hidden="1">
      <c r="A1018" s="1380"/>
      <c r="B1018" s="1273"/>
      <c r="C1018" s="1330"/>
      <c r="D1018" s="1262"/>
      <c r="E1018" s="1262"/>
      <c r="F1018" s="1262"/>
      <c r="G1018" s="1262"/>
      <c r="H1018" s="1270"/>
      <c r="I1018" s="1262"/>
      <c r="J1018" s="1262"/>
      <c r="K1018" s="1262"/>
      <c r="L1018" s="1331"/>
      <c r="M1018" s="1331"/>
      <c r="N1018" s="1262"/>
      <c r="O1018" s="1262"/>
      <c r="P1018" s="1262"/>
      <c r="Q1018" s="1262"/>
      <c r="R1018" s="1332"/>
      <c r="S1018" s="1270"/>
      <c r="T1018" s="1270"/>
      <c r="U1018" s="1261"/>
      <c r="V1018" s="1270"/>
      <c r="W1018" s="1270"/>
      <c r="X1018" s="1270"/>
      <c r="Y1018" s="1270"/>
      <c r="Z1018" s="1262"/>
      <c r="AA1018" s="1262"/>
      <c r="AB1018" s="1262"/>
      <c r="AC1018" s="1262"/>
      <c r="AD1018" s="1262"/>
      <c r="AE1018" s="1262"/>
      <c r="AF1018" s="1262"/>
      <c r="AG1018" s="1262"/>
      <c r="AH1018" s="1262"/>
      <c r="AI1018" s="1262"/>
      <c r="AJ1018" s="1262"/>
      <c r="AK1018" s="1262"/>
      <c r="AL1018" s="1262"/>
      <c r="AM1018" s="1262"/>
      <c r="AN1018" s="1262"/>
      <c r="AO1018" s="1262"/>
      <c r="AP1018" s="1262"/>
      <c r="AQ1018" s="1331"/>
      <c r="AR1018" s="1331"/>
      <c r="AS1018" s="1262"/>
      <c r="AT1018" s="1262"/>
      <c r="AU1018" s="1262"/>
      <c r="AV1018" s="1334"/>
      <c r="AW1018" s="1261"/>
      <c r="AX1018" s="1270"/>
      <c r="AY1018" s="1270"/>
      <c r="AZ1018" s="1270"/>
      <c r="BA1018" s="1385"/>
      <c r="BB1018" s="1300"/>
      <c r="BC1018" s="1270"/>
      <c r="BD1018" s="1270"/>
      <c r="BE1018" s="1256"/>
      <c r="BF1018" s="1256"/>
      <c r="BG1018" s="1256"/>
      <c r="BH1018" s="1256"/>
      <c r="BI1018" s="1256"/>
      <c r="BJ1018" s="1256"/>
      <c r="BK1018" s="1256"/>
      <c r="BL1018" s="1256"/>
      <c r="BM1018" s="1256"/>
      <c r="BN1018" s="1256"/>
      <c r="BO1018" s="1256"/>
      <c r="BP1018" s="1256"/>
      <c r="BQ1018" s="1256"/>
      <c r="BR1018" s="1256"/>
      <c r="BS1018" s="1256"/>
      <c r="BT1018" s="1256"/>
      <c r="BU1018" s="1256"/>
      <c r="BV1018" s="1256"/>
      <c r="BW1018" s="1256"/>
      <c r="BX1018" s="1256"/>
      <c r="BY1018" s="1256"/>
    </row>
    <row r="1019" spans="1:77" s="1257" customFormat="1" hidden="1">
      <c r="A1019" s="1380" t="s">
        <v>43</v>
      </c>
      <c r="B1019" s="1269" t="s">
        <v>44</v>
      </c>
      <c r="C1019" s="1273"/>
      <c r="D1019" s="1261"/>
      <c r="E1019" s="1261"/>
      <c r="F1019" s="1261"/>
      <c r="G1019" s="1261"/>
      <c r="H1019" s="1261"/>
      <c r="I1019" s="1261"/>
      <c r="J1019" s="1261"/>
      <c r="K1019" s="1261"/>
      <c r="L1019" s="1261"/>
      <c r="M1019" s="1261"/>
      <c r="N1019" s="1261"/>
      <c r="O1019" s="1261"/>
      <c r="P1019" s="1261"/>
      <c r="Q1019" s="1261"/>
      <c r="R1019" s="1261"/>
      <c r="S1019" s="1261"/>
      <c r="T1019" s="1261"/>
      <c r="U1019" s="1261"/>
      <c r="V1019" s="1261"/>
      <c r="W1019" s="1270"/>
      <c r="X1019" s="1270"/>
      <c r="Y1019" s="1270"/>
      <c r="Z1019" s="1261"/>
      <c r="AA1019" s="1261"/>
      <c r="AB1019" s="1261"/>
      <c r="AC1019" s="1261"/>
      <c r="AD1019" s="1261"/>
      <c r="AE1019" s="1261"/>
      <c r="AF1019" s="1261"/>
      <c r="AG1019" s="1261"/>
      <c r="AH1019" s="1261"/>
      <c r="AI1019" s="1261"/>
      <c r="AJ1019" s="1261"/>
      <c r="AK1019" s="1261"/>
      <c r="AL1019" s="1261"/>
      <c r="AM1019" s="1261"/>
      <c r="AN1019" s="1261"/>
      <c r="AO1019" s="1261"/>
      <c r="AP1019" s="1261"/>
      <c r="AQ1019" s="1261"/>
      <c r="AR1019" s="1261"/>
      <c r="AS1019" s="1261"/>
      <c r="AT1019" s="1261"/>
      <c r="AU1019" s="1261"/>
      <c r="AV1019" s="1286">
        <f>SUM(AV1020:AV1035)</f>
        <v>11727300</v>
      </c>
      <c r="AW1019" s="1261"/>
      <c r="AX1019" s="1293"/>
      <c r="AY1019" s="1293"/>
      <c r="AZ1019" s="1261"/>
      <c r="BA1019" s="1393"/>
      <c r="BB1019" s="1298"/>
      <c r="BC1019" s="1293"/>
      <c r="BD1019" s="1293"/>
      <c r="BE1019" s="1256"/>
      <c r="BF1019" s="1256"/>
      <c r="BG1019" s="1256"/>
      <c r="BH1019" s="1256"/>
      <c r="BI1019" s="1256"/>
      <c r="BJ1019" s="1256"/>
      <c r="BK1019" s="1256"/>
      <c r="BL1019" s="1256"/>
      <c r="BM1019" s="1256"/>
      <c r="BN1019" s="1256"/>
      <c r="BO1019" s="1256"/>
      <c r="BP1019" s="1256"/>
      <c r="BQ1019" s="1256"/>
      <c r="BR1019" s="1256"/>
      <c r="BS1019" s="1256"/>
      <c r="BT1019" s="1256"/>
      <c r="BU1019" s="1256"/>
      <c r="BV1019" s="1256"/>
      <c r="BW1019" s="1256"/>
      <c r="BX1019" s="1256"/>
      <c r="BY1019" s="1256"/>
    </row>
    <row r="1020" spans="1:77" s="1288" customFormat="1" ht="42" hidden="1" customHeight="1">
      <c r="A1020" s="1380"/>
      <c r="B1020" s="1283" t="s">
        <v>111</v>
      </c>
      <c r="C1020" s="1356" t="s">
        <v>1096</v>
      </c>
      <c r="D1020" s="1291"/>
      <c r="E1020" s="1291"/>
      <c r="F1020" s="1291"/>
      <c r="G1020" s="1291"/>
      <c r="H1020" s="1291"/>
      <c r="I1020" s="1291"/>
      <c r="J1020" s="1291"/>
      <c r="K1020" s="1291"/>
      <c r="L1020" s="1357" t="s">
        <v>1107</v>
      </c>
      <c r="M1020" s="1291"/>
      <c r="N1020" s="1291"/>
      <c r="O1020" s="1291"/>
      <c r="P1020" s="1291"/>
      <c r="Q1020" s="1291"/>
      <c r="R1020" s="1361" t="s">
        <v>1118</v>
      </c>
      <c r="S1020" s="1291"/>
      <c r="T1020" s="1365" t="s">
        <v>222</v>
      </c>
      <c r="U1020" s="1361">
        <v>0</v>
      </c>
      <c r="V1020" s="1291"/>
      <c r="W1020" s="1361">
        <v>0</v>
      </c>
      <c r="X1020" s="1361">
        <v>0</v>
      </c>
      <c r="Y1020" s="1361">
        <v>0</v>
      </c>
      <c r="Z1020" s="1291"/>
      <c r="AA1020" s="1291"/>
      <c r="AB1020" s="1291"/>
      <c r="AC1020" s="1291"/>
      <c r="AD1020" s="1291"/>
      <c r="AE1020" s="1291"/>
      <c r="AF1020" s="1291"/>
      <c r="AG1020" s="1291"/>
      <c r="AH1020" s="1291"/>
      <c r="AI1020" s="1291"/>
      <c r="AJ1020" s="1291"/>
      <c r="AK1020" s="1291"/>
      <c r="AL1020" s="1291"/>
      <c r="AM1020" s="1291"/>
      <c r="AN1020" s="1291"/>
      <c r="AO1020" s="1291"/>
      <c r="AP1020" s="1291"/>
      <c r="AQ1020" s="1357" t="s">
        <v>204</v>
      </c>
      <c r="AR1020" s="1357" t="s">
        <v>166</v>
      </c>
      <c r="AS1020" s="1291"/>
      <c r="AT1020" s="1291"/>
      <c r="AU1020" s="1291"/>
      <c r="AV1020" s="1338">
        <v>455000</v>
      </c>
      <c r="AW1020" s="1291"/>
      <c r="AX1020" s="1291"/>
      <c r="AY1020" s="1291"/>
      <c r="AZ1020" s="1291"/>
      <c r="BA1020" s="1392" t="s">
        <v>1841</v>
      </c>
      <c r="BB1020" s="1375"/>
      <c r="BC1020" s="1291"/>
      <c r="BD1020" s="1291"/>
      <c r="BE1020" s="1287"/>
      <c r="BF1020" s="1287"/>
      <c r="BG1020" s="1287"/>
      <c r="BH1020" s="1287"/>
      <c r="BI1020" s="1287"/>
      <c r="BJ1020" s="1287"/>
      <c r="BK1020" s="1287"/>
      <c r="BL1020" s="1287"/>
      <c r="BM1020" s="1287"/>
      <c r="BN1020" s="1287"/>
      <c r="BO1020" s="1287"/>
      <c r="BP1020" s="1287"/>
      <c r="BQ1020" s="1287"/>
      <c r="BR1020" s="1287"/>
      <c r="BS1020" s="1287"/>
      <c r="BT1020" s="1287"/>
      <c r="BU1020" s="1287"/>
      <c r="BV1020" s="1287"/>
      <c r="BW1020" s="1287"/>
      <c r="BX1020" s="1287"/>
      <c r="BY1020" s="1287"/>
    </row>
    <row r="1021" spans="1:77" s="1257" customFormat="1" hidden="1">
      <c r="A1021" s="1380"/>
      <c r="B1021" s="1273"/>
      <c r="C1021" s="1339" t="s">
        <v>1097</v>
      </c>
      <c r="D1021" s="1270"/>
      <c r="E1021" s="1270"/>
      <c r="F1021" s="1270"/>
      <c r="G1021" s="1270"/>
      <c r="H1021" s="1270" t="s">
        <v>1193</v>
      </c>
      <c r="I1021" s="1270"/>
      <c r="J1021" s="1270"/>
      <c r="K1021" s="1270"/>
      <c r="L1021" s="1340" t="s">
        <v>1108</v>
      </c>
      <c r="M1021" s="1270"/>
      <c r="N1021" s="1270"/>
      <c r="O1021" s="1270"/>
      <c r="P1021" s="1270"/>
      <c r="Q1021" s="1270"/>
      <c r="R1021" s="1343" t="s">
        <v>1119</v>
      </c>
      <c r="S1021" s="1270"/>
      <c r="T1021" s="1344" t="s">
        <v>222</v>
      </c>
      <c r="U1021" s="1343">
        <v>0</v>
      </c>
      <c r="V1021" s="1270"/>
      <c r="W1021" s="1343">
        <v>0</v>
      </c>
      <c r="X1021" s="1343">
        <v>0</v>
      </c>
      <c r="Y1021" s="1343">
        <v>0</v>
      </c>
      <c r="Z1021" s="1270"/>
      <c r="AA1021" s="1270"/>
      <c r="AB1021" s="1270"/>
      <c r="AC1021" s="1270"/>
      <c r="AD1021" s="1270"/>
      <c r="AE1021" s="1270"/>
      <c r="AF1021" s="1270"/>
      <c r="AG1021" s="1270"/>
      <c r="AH1021" s="1270"/>
      <c r="AI1021" s="1270"/>
      <c r="AJ1021" s="1270"/>
      <c r="AK1021" s="1270"/>
      <c r="AL1021" s="1270"/>
      <c r="AM1021" s="1270"/>
      <c r="AN1021" s="1270"/>
      <c r="AO1021" s="1270"/>
      <c r="AP1021" s="1270"/>
      <c r="AQ1021" s="1340" t="s">
        <v>204</v>
      </c>
      <c r="AR1021" s="1340" t="s">
        <v>166</v>
      </c>
      <c r="AS1021" s="1270"/>
      <c r="AT1021" s="1270"/>
      <c r="AU1021" s="1270"/>
      <c r="AV1021" s="1334">
        <v>2100000</v>
      </c>
      <c r="AW1021" s="1270" t="s">
        <v>123</v>
      </c>
      <c r="AX1021" s="1270"/>
      <c r="AY1021" s="1270" t="s">
        <v>1600</v>
      </c>
      <c r="AZ1021" s="1270" t="s">
        <v>1193</v>
      </c>
      <c r="BA1021" s="1385"/>
      <c r="BB1021" s="1374"/>
      <c r="BC1021" s="1270"/>
      <c r="BD1021" s="1270"/>
      <c r="BE1021" s="1256"/>
      <c r="BF1021" s="1256"/>
      <c r="BG1021" s="1256"/>
      <c r="BH1021" s="1256"/>
      <c r="BI1021" s="1256"/>
      <c r="BJ1021" s="1256"/>
      <c r="BK1021" s="1256"/>
      <c r="BL1021" s="1256"/>
      <c r="BM1021" s="1256"/>
      <c r="BN1021" s="1256"/>
      <c r="BO1021" s="1256"/>
      <c r="BP1021" s="1256"/>
      <c r="BQ1021" s="1256"/>
      <c r="BR1021" s="1256"/>
      <c r="BS1021" s="1256"/>
      <c r="BT1021" s="1256"/>
      <c r="BU1021" s="1256"/>
      <c r="BV1021" s="1256"/>
      <c r="BW1021" s="1256"/>
      <c r="BX1021" s="1256"/>
      <c r="BY1021" s="1256"/>
    </row>
    <row r="1022" spans="1:77" s="1257" customFormat="1" hidden="1">
      <c r="A1022" s="1380"/>
      <c r="B1022" s="1273"/>
      <c r="C1022" s="1339" t="s">
        <v>1097</v>
      </c>
      <c r="D1022" s="1270"/>
      <c r="E1022" s="1270"/>
      <c r="F1022" s="1270"/>
      <c r="G1022" s="1270"/>
      <c r="H1022" s="1270" t="s">
        <v>1193</v>
      </c>
      <c r="I1022" s="1270"/>
      <c r="J1022" s="1270"/>
      <c r="K1022" s="1270"/>
      <c r="L1022" s="1340" t="s">
        <v>1108</v>
      </c>
      <c r="M1022" s="1270"/>
      <c r="N1022" s="1270"/>
      <c r="O1022" s="1270"/>
      <c r="P1022" s="1270"/>
      <c r="Q1022" s="1270"/>
      <c r="R1022" s="1343" t="s">
        <v>1120</v>
      </c>
      <c r="S1022" s="1270"/>
      <c r="T1022" s="1344" t="s">
        <v>222</v>
      </c>
      <c r="U1022" s="1343">
        <v>0</v>
      </c>
      <c r="V1022" s="1270"/>
      <c r="W1022" s="1343">
        <v>0</v>
      </c>
      <c r="X1022" s="1343">
        <v>0</v>
      </c>
      <c r="Y1022" s="1343">
        <v>0</v>
      </c>
      <c r="Z1022" s="1270"/>
      <c r="AA1022" s="1270"/>
      <c r="AB1022" s="1270"/>
      <c r="AC1022" s="1270"/>
      <c r="AD1022" s="1270"/>
      <c r="AE1022" s="1270"/>
      <c r="AF1022" s="1270"/>
      <c r="AG1022" s="1270"/>
      <c r="AH1022" s="1270"/>
      <c r="AI1022" s="1270"/>
      <c r="AJ1022" s="1270"/>
      <c r="AK1022" s="1270"/>
      <c r="AL1022" s="1270"/>
      <c r="AM1022" s="1270"/>
      <c r="AN1022" s="1270"/>
      <c r="AO1022" s="1270"/>
      <c r="AP1022" s="1270"/>
      <c r="AQ1022" s="1340" t="s">
        <v>204</v>
      </c>
      <c r="AR1022" s="1340" t="s">
        <v>166</v>
      </c>
      <c r="AS1022" s="1270"/>
      <c r="AT1022" s="1270"/>
      <c r="AU1022" s="1270"/>
      <c r="AV1022" s="1334">
        <v>2100000</v>
      </c>
      <c r="AW1022" s="1270" t="s">
        <v>123</v>
      </c>
      <c r="AX1022" s="1270"/>
      <c r="AY1022" s="1270" t="s">
        <v>1600</v>
      </c>
      <c r="AZ1022" s="1270" t="s">
        <v>1193</v>
      </c>
      <c r="BA1022" s="1385"/>
      <c r="BB1022" s="1374"/>
      <c r="BC1022" s="1270"/>
      <c r="BD1022" s="1270"/>
      <c r="BE1022" s="1256"/>
      <c r="BF1022" s="1256"/>
      <c r="BG1022" s="1256"/>
      <c r="BH1022" s="1256"/>
      <c r="BI1022" s="1256"/>
      <c r="BJ1022" s="1256"/>
      <c r="BK1022" s="1256"/>
      <c r="BL1022" s="1256"/>
      <c r="BM1022" s="1256"/>
      <c r="BN1022" s="1256"/>
      <c r="BO1022" s="1256"/>
      <c r="BP1022" s="1256"/>
      <c r="BQ1022" s="1256"/>
      <c r="BR1022" s="1256"/>
      <c r="BS1022" s="1256"/>
      <c r="BT1022" s="1256"/>
      <c r="BU1022" s="1256"/>
      <c r="BV1022" s="1256"/>
      <c r="BW1022" s="1256"/>
      <c r="BX1022" s="1256"/>
      <c r="BY1022" s="1256"/>
    </row>
    <row r="1023" spans="1:77" s="1257" customFormat="1" hidden="1">
      <c r="A1023" s="1380"/>
      <c r="B1023" s="1273"/>
      <c r="C1023" s="1339" t="s">
        <v>1098</v>
      </c>
      <c r="D1023" s="1270"/>
      <c r="E1023" s="1270"/>
      <c r="F1023" s="1270"/>
      <c r="G1023" s="1270"/>
      <c r="H1023" s="1270" t="s">
        <v>1193</v>
      </c>
      <c r="I1023" s="1270"/>
      <c r="J1023" s="1270"/>
      <c r="K1023" s="1270"/>
      <c r="L1023" s="1340" t="s">
        <v>1109</v>
      </c>
      <c r="M1023" s="1289" t="s">
        <v>712</v>
      </c>
      <c r="N1023" s="1270"/>
      <c r="O1023" s="1270"/>
      <c r="P1023" s="1270"/>
      <c r="Q1023" s="1270"/>
      <c r="R1023" s="1343" t="s">
        <v>1121</v>
      </c>
      <c r="S1023" s="1270"/>
      <c r="T1023" s="1344" t="s">
        <v>222</v>
      </c>
      <c r="U1023" s="1343">
        <v>0</v>
      </c>
      <c r="V1023" s="1270"/>
      <c r="W1023" s="1343">
        <v>0</v>
      </c>
      <c r="X1023" s="1343">
        <v>0</v>
      </c>
      <c r="Y1023" s="1343">
        <v>0</v>
      </c>
      <c r="Z1023" s="1270"/>
      <c r="AA1023" s="1270"/>
      <c r="AB1023" s="1270"/>
      <c r="AC1023" s="1270"/>
      <c r="AD1023" s="1270"/>
      <c r="AE1023" s="1270"/>
      <c r="AF1023" s="1270"/>
      <c r="AG1023" s="1270"/>
      <c r="AH1023" s="1270"/>
      <c r="AI1023" s="1270"/>
      <c r="AJ1023" s="1270"/>
      <c r="AK1023" s="1270"/>
      <c r="AL1023" s="1270"/>
      <c r="AM1023" s="1270"/>
      <c r="AN1023" s="1270"/>
      <c r="AO1023" s="1270"/>
      <c r="AP1023" s="1270"/>
      <c r="AQ1023" s="1340" t="s">
        <v>204</v>
      </c>
      <c r="AR1023" s="1340" t="s">
        <v>850</v>
      </c>
      <c r="AS1023" s="1270"/>
      <c r="AT1023" s="1270"/>
      <c r="AU1023" s="1270"/>
      <c r="AV1023" s="1334">
        <v>240000</v>
      </c>
      <c r="AW1023" s="1270"/>
      <c r="AX1023" s="1270"/>
      <c r="AY1023" s="1270"/>
      <c r="AZ1023" s="1270" t="s">
        <v>1193</v>
      </c>
      <c r="BA1023" s="1385"/>
      <c r="BB1023" s="1374"/>
      <c r="BC1023" s="1270"/>
      <c r="BD1023" s="1270"/>
      <c r="BE1023" s="1256"/>
      <c r="BF1023" s="1256"/>
      <c r="BG1023" s="1256"/>
      <c r="BH1023" s="1256"/>
      <c r="BI1023" s="1256"/>
      <c r="BJ1023" s="1256"/>
      <c r="BK1023" s="1256"/>
      <c r="BL1023" s="1256"/>
      <c r="BM1023" s="1256"/>
      <c r="BN1023" s="1256"/>
      <c r="BO1023" s="1256"/>
      <c r="BP1023" s="1256"/>
      <c r="BQ1023" s="1256"/>
      <c r="BR1023" s="1256"/>
      <c r="BS1023" s="1256"/>
      <c r="BT1023" s="1256"/>
      <c r="BU1023" s="1256"/>
      <c r="BV1023" s="1256"/>
      <c r="BW1023" s="1256"/>
      <c r="BX1023" s="1256"/>
      <c r="BY1023" s="1256"/>
    </row>
    <row r="1024" spans="1:77" s="1257" customFormat="1" hidden="1">
      <c r="A1024" s="1380"/>
      <c r="B1024" s="1273"/>
      <c r="C1024" s="1339" t="s">
        <v>1099</v>
      </c>
      <c r="D1024" s="1270"/>
      <c r="E1024" s="1270"/>
      <c r="F1024" s="1270"/>
      <c r="G1024" s="1270"/>
      <c r="H1024" s="1270" t="s">
        <v>1193</v>
      </c>
      <c r="I1024" s="1270"/>
      <c r="J1024" s="1270"/>
      <c r="K1024" s="1270"/>
      <c r="L1024" s="1340" t="s">
        <v>1110</v>
      </c>
      <c r="M1024" s="1270"/>
      <c r="N1024" s="1270"/>
      <c r="O1024" s="1270"/>
      <c r="P1024" s="1270"/>
      <c r="Q1024" s="1270"/>
      <c r="R1024" s="1343" t="s">
        <v>1122</v>
      </c>
      <c r="S1024" s="1270"/>
      <c r="T1024" s="1344" t="s">
        <v>222</v>
      </c>
      <c r="U1024" s="1343">
        <v>0</v>
      </c>
      <c r="V1024" s="1270"/>
      <c r="W1024" s="1343">
        <v>0</v>
      </c>
      <c r="X1024" s="1343">
        <v>0</v>
      </c>
      <c r="Y1024" s="1343">
        <v>0</v>
      </c>
      <c r="Z1024" s="1270"/>
      <c r="AA1024" s="1270"/>
      <c r="AB1024" s="1270"/>
      <c r="AC1024" s="1270"/>
      <c r="AD1024" s="1270"/>
      <c r="AE1024" s="1270"/>
      <c r="AF1024" s="1270"/>
      <c r="AG1024" s="1270"/>
      <c r="AH1024" s="1270"/>
      <c r="AI1024" s="1270"/>
      <c r="AJ1024" s="1270"/>
      <c r="AK1024" s="1270"/>
      <c r="AL1024" s="1270"/>
      <c r="AM1024" s="1270"/>
      <c r="AN1024" s="1270"/>
      <c r="AO1024" s="1270"/>
      <c r="AP1024" s="1270"/>
      <c r="AQ1024" s="1340" t="s">
        <v>204</v>
      </c>
      <c r="AR1024" s="1340" t="s">
        <v>166</v>
      </c>
      <c r="AS1024" s="1270"/>
      <c r="AT1024" s="1270"/>
      <c r="AU1024" s="1270"/>
      <c r="AV1024" s="1334">
        <v>280000</v>
      </c>
      <c r="AW1024" s="1270" t="s">
        <v>123</v>
      </c>
      <c r="AX1024" s="1270"/>
      <c r="AY1024" s="1270" t="s">
        <v>1600</v>
      </c>
      <c r="AZ1024" s="1270" t="s">
        <v>1193</v>
      </c>
      <c r="BA1024" s="1385"/>
      <c r="BB1024" s="1374"/>
      <c r="BC1024" s="1270"/>
      <c r="BD1024" s="1270"/>
      <c r="BE1024" s="1256"/>
      <c r="BF1024" s="1256"/>
      <c r="BG1024" s="1256"/>
      <c r="BH1024" s="1256"/>
      <c r="BI1024" s="1256"/>
      <c r="BJ1024" s="1256"/>
      <c r="BK1024" s="1256"/>
      <c r="BL1024" s="1256"/>
      <c r="BM1024" s="1256"/>
      <c r="BN1024" s="1256"/>
      <c r="BO1024" s="1256"/>
      <c r="BP1024" s="1256"/>
      <c r="BQ1024" s="1256"/>
      <c r="BR1024" s="1256"/>
      <c r="BS1024" s="1256"/>
      <c r="BT1024" s="1256"/>
      <c r="BU1024" s="1256"/>
      <c r="BV1024" s="1256"/>
      <c r="BW1024" s="1256"/>
      <c r="BX1024" s="1256"/>
      <c r="BY1024" s="1256"/>
    </row>
    <row r="1025" spans="1:77" s="1257" customFormat="1" ht="30" hidden="1">
      <c r="A1025" s="1380"/>
      <c r="B1025" s="1273"/>
      <c r="C1025" s="1339" t="s">
        <v>1100</v>
      </c>
      <c r="D1025" s="1270"/>
      <c r="E1025" s="1270"/>
      <c r="F1025" s="1270"/>
      <c r="G1025" s="1270"/>
      <c r="H1025" s="1270" t="s">
        <v>1193</v>
      </c>
      <c r="I1025" s="1270"/>
      <c r="J1025" s="1270"/>
      <c r="K1025" s="1270"/>
      <c r="L1025" s="1340" t="s">
        <v>1111</v>
      </c>
      <c r="M1025" s="1270"/>
      <c r="N1025" s="1270"/>
      <c r="O1025" s="1270"/>
      <c r="P1025" s="1270"/>
      <c r="Q1025" s="1270"/>
      <c r="R1025" s="1343" t="s">
        <v>1123</v>
      </c>
      <c r="S1025" s="1270"/>
      <c r="T1025" s="1344" t="s">
        <v>221</v>
      </c>
      <c r="U1025" s="1343">
        <v>0</v>
      </c>
      <c r="V1025" s="1270"/>
      <c r="W1025" s="1343">
        <v>0</v>
      </c>
      <c r="X1025" s="1343">
        <v>0</v>
      </c>
      <c r="Y1025" s="1343">
        <v>0</v>
      </c>
      <c r="Z1025" s="1270"/>
      <c r="AA1025" s="1270"/>
      <c r="AB1025" s="1270"/>
      <c r="AC1025" s="1270"/>
      <c r="AD1025" s="1270"/>
      <c r="AE1025" s="1270"/>
      <c r="AF1025" s="1270"/>
      <c r="AG1025" s="1270"/>
      <c r="AH1025" s="1270"/>
      <c r="AI1025" s="1270"/>
      <c r="AJ1025" s="1270"/>
      <c r="AK1025" s="1270"/>
      <c r="AL1025" s="1270"/>
      <c r="AM1025" s="1270"/>
      <c r="AN1025" s="1270"/>
      <c r="AO1025" s="1270"/>
      <c r="AP1025" s="1270"/>
      <c r="AQ1025" s="1340" t="s">
        <v>204</v>
      </c>
      <c r="AR1025" s="1340" t="s">
        <v>166</v>
      </c>
      <c r="AS1025" s="1270"/>
      <c r="AT1025" s="1270"/>
      <c r="AU1025" s="1270"/>
      <c r="AV1025" s="1334">
        <v>105000</v>
      </c>
      <c r="AW1025" s="1270"/>
      <c r="AX1025" s="1270"/>
      <c r="AY1025" s="1270"/>
      <c r="AZ1025" s="1270" t="s">
        <v>1193</v>
      </c>
      <c r="BA1025" s="1385"/>
      <c r="BB1025" s="1374"/>
      <c r="BC1025" s="1270"/>
      <c r="BD1025" s="1270"/>
      <c r="BE1025" s="1256"/>
      <c r="BF1025" s="1256"/>
      <c r="BG1025" s="1256"/>
      <c r="BH1025" s="1256"/>
      <c r="BI1025" s="1256"/>
      <c r="BJ1025" s="1256"/>
      <c r="BK1025" s="1256"/>
      <c r="BL1025" s="1256"/>
      <c r="BM1025" s="1256"/>
      <c r="BN1025" s="1256"/>
      <c r="BO1025" s="1256"/>
      <c r="BP1025" s="1256"/>
      <c r="BQ1025" s="1256"/>
      <c r="BR1025" s="1256"/>
      <c r="BS1025" s="1256"/>
      <c r="BT1025" s="1256"/>
      <c r="BU1025" s="1256"/>
      <c r="BV1025" s="1256"/>
      <c r="BW1025" s="1256"/>
      <c r="BX1025" s="1256"/>
      <c r="BY1025" s="1256"/>
    </row>
    <row r="1026" spans="1:77" s="1257" customFormat="1" hidden="1">
      <c r="A1026" s="1380"/>
      <c r="B1026" s="1273"/>
      <c r="C1026" s="1339" t="s">
        <v>1101</v>
      </c>
      <c r="D1026" s="1270"/>
      <c r="E1026" s="1270"/>
      <c r="F1026" s="1270"/>
      <c r="G1026" s="1270"/>
      <c r="H1026" s="1270" t="s">
        <v>1193</v>
      </c>
      <c r="I1026" s="1270"/>
      <c r="J1026" s="1270"/>
      <c r="K1026" s="1270"/>
      <c r="L1026" s="1340" t="s">
        <v>1110</v>
      </c>
      <c r="M1026" s="1270"/>
      <c r="N1026" s="1270"/>
      <c r="O1026" s="1270"/>
      <c r="P1026" s="1270"/>
      <c r="Q1026" s="1270"/>
      <c r="R1026" s="1343" t="s">
        <v>1124</v>
      </c>
      <c r="S1026" s="1270"/>
      <c r="T1026" s="1344" t="s">
        <v>222</v>
      </c>
      <c r="U1026" s="1343">
        <v>0</v>
      </c>
      <c r="V1026" s="1270"/>
      <c r="W1026" s="1343">
        <v>0</v>
      </c>
      <c r="X1026" s="1343">
        <v>0</v>
      </c>
      <c r="Y1026" s="1343">
        <v>0</v>
      </c>
      <c r="Z1026" s="1270"/>
      <c r="AA1026" s="1270"/>
      <c r="AB1026" s="1270"/>
      <c r="AC1026" s="1270"/>
      <c r="AD1026" s="1270"/>
      <c r="AE1026" s="1270"/>
      <c r="AF1026" s="1270"/>
      <c r="AG1026" s="1270"/>
      <c r="AH1026" s="1270"/>
      <c r="AI1026" s="1270"/>
      <c r="AJ1026" s="1270"/>
      <c r="AK1026" s="1270"/>
      <c r="AL1026" s="1270"/>
      <c r="AM1026" s="1270"/>
      <c r="AN1026" s="1270"/>
      <c r="AO1026" s="1270"/>
      <c r="AP1026" s="1270"/>
      <c r="AQ1026" s="1340" t="s">
        <v>204</v>
      </c>
      <c r="AR1026" s="1340" t="s">
        <v>166</v>
      </c>
      <c r="AS1026" s="1270"/>
      <c r="AT1026" s="1270"/>
      <c r="AU1026" s="1270"/>
      <c r="AV1026" s="1334">
        <v>175000</v>
      </c>
      <c r="AW1026" s="1270" t="s">
        <v>123</v>
      </c>
      <c r="AX1026" s="1270"/>
      <c r="AY1026" s="1270" t="s">
        <v>1600</v>
      </c>
      <c r="AZ1026" s="1270" t="s">
        <v>1193</v>
      </c>
      <c r="BA1026" s="1385"/>
      <c r="BB1026" s="1374"/>
      <c r="BC1026" s="1270"/>
      <c r="BD1026" s="1270"/>
      <c r="BE1026" s="1256"/>
      <c r="BF1026" s="1256"/>
      <c r="BG1026" s="1256"/>
      <c r="BH1026" s="1256"/>
      <c r="BI1026" s="1256"/>
      <c r="BJ1026" s="1256"/>
      <c r="BK1026" s="1256"/>
      <c r="BL1026" s="1256"/>
      <c r="BM1026" s="1256"/>
      <c r="BN1026" s="1256"/>
      <c r="BO1026" s="1256"/>
      <c r="BP1026" s="1256"/>
      <c r="BQ1026" s="1256"/>
      <c r="BR1026" s="1256"/>
      <c r="BS1026" s="1256"/>
      <c r="BT1026" s="1256"/>
      <c r="BU1026" s="1256"/>
      <c r="BV1026" s="1256"/>
      <c r="BW1026" s="1256"/>
      <c r="BX1026" s="1256"/>
      <c r="BY1026" s="1256"/>
    </row>
    <row r="1027" spans="1:77" s="1257" customFormat="1" ht="30" hidden="1">
      <c r="A1027" s="1380"/>
      <c r="B1027" s="1273"/>
      <c r="C1027" s="1339" t="s">
        <v>1102</v>
      </c>
      <c r="D1027" s="1270"/>
      <c r="E1027" s="1270"/>
      <c r="F1027" s="1270"/>
      <c r="G1027" s="1270"/>
      <c r="H1027" s="1270" t="s">
        <v>1193</v>
      </c>
      <c r="I1027" s="1270"/>
      <c r="J1027" s="1270"/>
      <c r="K1027" s="1270"/>
      <c r="L1027" s="1340" t="s">
        <v>1112</v>
      </c>
      <c r="M1027" s="1270"/>
      <c r="N1027" s="1270"/>
      <c r="O1027" s="1270"/>
      <c r="P1027" s="1270"/>
      <c r="Q1027" s="1270"/>
      <c r="R1027" s="1343" t="s">
        <v>1125</v>
      </c>
      <c r="S1027" s="1270"/>
      <c r="T1027" s="1344" t="s">
        <v>221</v>
      </c>
      <c r="U1027" s="1343">
        <v>0</v>
      </c>
      <c r="V1027" s="1270"/>
      <c r="W1027" s="1343">
        <v>0</v>
      </c>
      <c r="X1027" s="1343">
        <v>0</v>
      </c>
      <c r="Y1027" s="1343">
        <v>0</v>
      </c>
      <c r="Z1027" s="1270"/>
      <c r="AA1027" s="1270"/>
      <c r="AB1027" s="1270"/>
      <c r="AC1027" s="1270"/>
      <c r="AD1027" s="1270"/>
      <c r="AE1027" s="1270"/>
      <c r="AF1027" s="1270"/>
      <c r="AG1027" s="1270"/>
      <c r="AH1027" s="1270"/>
      <c r="AI1027" s="1270"/>
      <c r="AJ1027" s="1270"/>
      <c r="AK1027" s="1270"/>
      <c r="AL1027" s="1270"/>
      <c r="AM1027" s="1270"/>
      <c r="AN1027" s="1270"/>
      <c r="AO1027" s="1270"/>
      <c r="AP1027" s="1270"/>
      <c r="AQ1027" s="1340" t="s">
        <v>204</v>
      </c>
      <c r="AR1027" s="1340" t="s">
        <v>850</v>
      </c>
      <c r="AS1027" s="1270"/>
      <c r="AT1027" s="1270"/>
      <c r="AU1027" s="1270"/>
      <c r="AV1027" s="1334">
        <v>124800</v>
      </c>
      <c r="AW1027" s="1270" t="s">
        <v>123</v>
      </c>
      <c r="AX1027" s="1270"/>
      <c r="AY1027" s="1270" t="s">
        <v>1600</v>
      </c>
      <c r="AZ1027" s="1270" t="s">
        <v>1193</v>
      </c>
      <c r="BA1027" s="1385"/>
      <c r="BB1027" s="1374"/>
      <c r="BC1027" s="1270"/>
      <c r="BD1027" s="1270"/>
      <c r="BE1027" s="1256"/>
      <c r="BF1027" s="1256"/>
      <c r="BG1027" s="1256"/>
      <c r="BH1027" s="1256"/>
      <c r="BI1027" s="1256"/>
      <c r="BJ1027" s="1256"/>
      <c r="BK1027" s="1256"/>
      <c r="BL1027" s="1256"/>
      <c r="BM1027" s="1256"/>
      <c r="BN1027" s="1256"/>
      <c r="BO1027" s="1256"/>
      <c r="BP1027" s="1256"/>
      <c r="BQ1027" s="1256"/>
      <c r="BR1027" s="1256"/>
      <c r="BS1027" s="1256"/>
      <c r="BT1027" s="1256"/>
      <c r="BU1027" s="1256"/>
      <c r="BV1027" s="1256"/>
      <c r="BW1027" s="1256"/>
      <c r="BX1027" s="1256"/>
      <c r="BY1027" s="1256"/>
    </row>
    <row r="1028" spans="1:77" s="1257" customFormat="1" hidden="1">
      <c r="A1028" s="1380"/>
      <c r="B1028" s="1273"/>
      <c r="C1028" s="1339" t="s">
        <v>1103</v>
      </c>
      <c r="D1028" s="1270"/>
      <c r="E1028" s="1270"/>
      <c r="F1028" s="1270"/>
      <c r="G1028" s="1270"/>
      <c r="H1028" s="1270"/>
      <c r="I1028" s="1270"/>
      <c r="J1028" s="1270"/>
      <c r="K1028" s="1270"/>
      <c r="L1028" s="1340" t="s">
        <v>1113</v>
      </c>
      <c r="M1028" s="1270"/>
      <c r="N1028" s="1270"/>
      <c r="O1028" s="1270"/>
      <c r="P1028" s="1270"/>
      <c r="Q1028" s="1270"/>
      <c r="R1028" s="1343" t="s">
        <v>1126</v>
      </c>
      <c r="S1028" s="1270"/>
      <c r="T1028" s="1344" t="s">
        <v>239</v>
      </c>
      <c r="U1028" s="1343">
        <v>0</v>
      </c>
      <c r="V1028" s="1270"/>
      <c r="W1028" s="1343">
        <v>0</v>
      </c>
      <c r="X1028" s="1343">
        <v>0</v>
      </c>
      <c r="Y1028" s="1343">
        <v>0</v>
      </c>
      <c r="Z1028" s="1270"/>
      <c r="AA1028" s="1270"/>
      <c r="AB1028" s="1270"/>
      <c r="AC1028" s="1270"/>
      <c r="AD1028" s="1270"/>
      <c r="AE1028" s="1270"/>
      <c r="AF1028" s="1270"/>
      <c r="AG1028" s="1270"/>
      <c r="AH1028" s="1270"/>
      <c r="AI1028" s="1270"/>
      <c r="AJ1028" s="1270"/>
      <c r="AK1028" s="1270"/>
      <c r="AL1028" s="1270"/>
      <c r="AM1028" s="1270"/>
      <c r="AN1028" s="1270"/>
      <c r="AO1028" s="1270"/>
      <c r="AP1028" s="1270"/>
      <c r="AQ1028" s="1340" t="s">
        <v>204</v>
      </c>
      <c r="AR1028" s="1340" t="s">
        <v>166</v>
      </c>
      <c r="AS1028" s="1270"/>
      <c r="AT1028" s="1270"/>
      <c r="AU1028" s="1270"/>
      <c r="AV1028" s="1334">
        <v>350000</v>
      </c>
      <c r="AW1028" s="1270"/>
      <c r="AX1028" s="1270"/>
      <c r="AY1028" s="1270"/>
      <c r="AZ1028" s="1270"/>
      <c r="BA1028" s="1392" t="s">
        <v>1841</v>
      </c>
      <c r="BB1028" s="1374"/>
      <c r="BC1028" s="1270"/>
      <c r="BD1028" s="1270"/>
      <c r="BE1028" s="1256"/>
      <c r="BF1028" s="1256"/>
      <c r="BG1028" s="1256"/>
      <c r="BH1028" s="1256"/>
      <c r="BI1028" s="1256"/>
      <c r="BJ1028" s="1256"/>
      <c r="BK1028" s="1256"/>
      <c r="BL1028" s="1256"/>
      <c r="BM1028" s="1256"/>
      <c r="BN1028" s="1256"/>
      <c r="BO1028" s="1256"/>
      <c r="BP1028" s="1256"/>
      <c r="BQ1028" s="1256"/>
      <c r="BR1028" s="1256"/>
      <c r="BS1028" s="1256"/>
      <c r="BT1028" s="1256"/>
      <c r="BU1028" s="1256"/>
      <c r="BV1028" s="1256"/>
      <c r="BW1028" s="1256"/>
      <c r="BX1028" s="1256"/>
      <c r="BY1028" s="1256"/>
    </row>
    <row r="1029" spans="1:77" s="1257" customFormat="1" hidden="1">
      <c r="A1029" s="1380"/>
      <c r="B1029" s="1273"/>
      <c r="C1029" s="1339" t="s">
        <v>1104</v>
      </c>
      <c r="D1029" s="1270"/>
      <c r="E1029" s="1270"/>
      <c r="F1029" s="1270"/>
      <c r="G1029" s="1270"/>
      <c r="H1029" s="1270"/>
      <c r="I1029" s="1270"/>
      <c r="J1029" s="1270"/>
      <c r="K1029" s="1270"/>
      <c r="L1029" s="1340" t="s">
        <v>1114</v>
      </c>
      <c r="M1029" s="1270"/>
      <c r="N1029" s="1270"/>
      <c r="O1029" s="1270"/>
      <c r="P1029" s="1270"/>
      <c r="Q1029" s="1270"/>
      <c r="R1029" s="1343" t="s">
        <v>1127</v>
      </c>
      <c r="S1029" s="1270"/>
      <c r="T1029" s="1344" t="s">
        <v>221</v>
      </c>
      <c r="U1029" s="1343">
        <v>0</v>
      </c>
      <c r="V1029" s="1270"/>
      <c r="W1029" s="1343">
        <v>0</v>
      </c>
      <c r="X1029" s="1343">
        <v>0</v>
      </c>
      <c r="Y1029" s="1343">
        <v>0</v>
      </c>
      <c r="Z1029" s="1270"/>
      <c r="AA1029" s="1270"/>
      <c r="AB1029" s="1270"/>
      <c r="AC1029" s="1270"/>
      <c r="AD1029" s="1270"/>
      <c r="AE1029" s="1270"/>
      <c r="AF1029" s="1270"/>
      <c r="AG1029" s="1270"/>
      <c r="AH1029" s="1270"/>
      <c r="AI1029" s="1270"/>
      <c r="AJ1029" s="1270"/>
      <c r="AK1029" s="1270"/>
      <c r="AL1029" s="1270"/>
      <c r="AM1029" s="1270"/>
      <c r="AN1029" s="1270"/>
      <c r="AO1029" s="1270"/>
      <c r="AP1029" s="1270"/>
      <c r="AQ1029" s="1340" t="s">
        <v>204</v>
      </c>
      <c r="AR1029" s="1340" t="s">
        <v>166</v>
      </c>
      <c r="AS1029" s="1270"/>
      <c r="AT1029" s="1270"/>
      <c r="AU1029" s="1270"/>
      <c r="AV1029" s="1334">
        <v>105000</v>
      </c>
      <c r="AW1029" s="1270"/>
      <c r="AX1029" s="1270"/>
      <c r="AY1029" s="1270"/>
      <c r="AZ1029" s="1270"/>
      <c r="BA1029" s="1392" t="s">
        <v>1841</v>
      </c>
      <c r="BB1029" s="1374"/>
      <c r="BC1029" s="1270"/>
      <c r="BD1029" s="1270"/>
      <c r="BE1029" s="1256"/>
      <c r="BF1029" s="1256"/>
      <c r="BG1029" s="1256"/>
      <c r="BH1029" s="1256"/>
      <c r="BI1029" s="1256"/>
      <c r="BJ1029" s="1256"/>
      <c r="BK1029" s="1256"/>
      <c r="BL1029" s="1256"/>
      <c r="BM1029" s="1256"/>
      <c r="BN1029" s="1256"/>
      <c r="BO1029" s="1256"/>
      <c r="BP1029" s="1256"/>
      <c r="BQ1029" s="1256"/>
      <c r="BR1029" s="1256"/>
      <c r="BS1029" s="1256"/>
      <c r="BT1029" s="1256"/>
      <c r="BU1029" s="1256"/>
      <c r="BV1029" s="1256"/>
      <c r="BW1029" s="1256"/>
      <c r="BX1029" s="1256"/>
      <c r="BY1029" s="1256"/>
    </row>
    <row r="1030" spans="1:77" s="1257" customFormat="1" hidden="1">
      <c r="A1030" s="1380"/>
      <c r="B1030" s="1273"/>
      <c r="C1030" s="1339" t="s">
        <v>1104</v>
      </c>
      <c r="D1030" s="1270"/>
      <c r="E1030" s="1270"/>
      <c r="F1030" s="1270"/>
      <c r="G1030" s="1270"/>
      <c r="H1030" s="1270"/>
      <c r="I1030" s="1270"/>
      <c r="J1030" s="1270"/>
      <c r="K1030" s="1270"/>
      <c r="L1030" s="1340" t="s">
        <v>1114</v>
      </c>
      <c r="M1030" s="1270"/>
      <c r="N1030" s="1270"/>
      <c r="O1030" s="1270"/>
      <c r="P1030" s="1270"/>
      <c r="Q1030" s="1270"/>
      <c r="R1030" s="1343" t="s">
        <v>1128</v>
      </c>
      <c r="S1030" s="1270"/>
      <c r="T1030" s="1344" t="s">
        <v>221</v>
      </c>
      <c r="U1030" s="1343">
        <v>0</v>
      </c>
      <c r="V1030" s="1270"/>
      <c r="W1030" s="1343">
        <v>0</v>
      </c>
      <c r="X1030" s="1343">
        <v>0</v>
      </c>
      <c r="Y1030" s="1343">
        <v>0</v>
      </c>
      <c r="Z1030" s="1270"/>
      <c r="AA1030" s="1270"/>
      <c r="AB1030" s="1270"/>
      <c r="AC1030" s="1270"/>
      <c r="AD1030" s="1270"/>
      <c r="AE1030" s="1270"/>
      <c r="AF1030" s="1270"/>
      <c r="AG1030" s="1270"/>
      <c r="AH1030" s="1270"/>
      <c r="AI1030" s="1270"/>
      <c r="AJ1030" s="1270"/>
      <c r="AK1030" s="1270"/>
      <c r="AL1030" s="1270"/>
      <c r="AM1030" s="1270"/>
      <c r="AN1030" s="1270"/>
      <c r="AO1030" s="1270"/>
      <c r="AP1030" s="1270"/>
      <c r="AQ1030" s="1340" t="s">
        <v>204</v>
      </c>
      <c r="AR1030" s="1340" t="s">
        <v>166</v>
      </c>
      <c r="AS1030" s="1270"/>
      <c r="AT1030" s="1270"/>
      <c r="AU1030" s="1270"/>
      <c r="AV1030" s="1334">
        <v>105000</v>
      </c>
      <c r="AW1030" s="1270"/>
      <c r="AX1030" s="1270"/>
      <c r="AY1030" s="1270"/>
      <c r="AZ1030" s="1270"/>
      <c r="BA1030" s="1392" t="s">
        <v>1841</v>
      </c>
      <c r="BB1030" s="1374"/>
      <c r="BC1030" s="1270"/>
      <c r="BD1030" s="1270"/>
      <c r="BE1030" s="1256"/>
      <c r="BF1030" s="1256"/>
      <c r="BG1030" s="1256"/>
      <c r="BH1030" s="1256"/>
      <c r="BI1030" s="1256"/>
      <c r="BJ1030" s="1256"/>
      <c r="BK1030" s="1256"/>
      <c r="BL1030" s="1256"/>
      <c r="BM1030" s="1256"/>
      <c r="BN1030" s="1256"/>
      <c r="BO1030" s="1256"/>
      <c r="BP1030" s="1256"/>
      <c r="BQ1030" s="1256"/>
      <c r="BR1030" s="1256"/>
      <c r="BS1030" s="1256"/>
      <c r="BT1030" s="1256"/>
      <c r="BU1030" s="1256"/>
      <c r="BV1030" s="1256"/>
      <c r="BW1030" s="1256"/>
      <c r="BX1030" s="1256"/>
      <c r="BY1030" s="1256"/>
    </row>
    <row r="1031" spans="1:77" s="1272" customFormat="1" ht="30" hidden="1">
      <c r="A1031" s="1382"/>
      <c r="B1031" s="1269"/>
      <c r="C1031" s="1339" t="s">
        <v>1097</v>
      </c>
      <c r="D1031" s="1270"/>
      <c r="E1031" s="1270"/>
      <c r="F1031" s="1270"/>
      <c r="G1031" s="1270"/>
      <c r="H1031" s="1270"/>
      <c r="I1031" s="1270"/>
      <c r="J1031" s="1270"/>
      <c r="K1031" s="1270"/>
      <c r="L1031" s="1340" t="s">
        <v>1108</v>
      </c>
      <c r="M1031" s="1270"/>
      <c r="N1031" s="1270"/>
      <c r="O1031" s="1270"/>
      <c r="P1031" s="1270"/>
      <c r="Q1031" s="1270"/>
      <c r="R1031" s="1343" t="s">
        <v>1129</v>
      </c>
      <c r="S1031" s="1270"/>
      <c r="T1031" s="1344" t="s">
        <v>222</v>
      </c>
      <c r="U1031" s="1343">
        <v>0</v>
      </c>
      <c r="V1031" s="1270"/>
      <c r="W1031" s="1343">
        <v>0</v>
      </c>
      <c r="X1031" s="1343">
        <v>0</v>
      </c>
      <c r="Y1031" s="1343">
        <v>0</v>
      </c>
      <c r="Z1031" s="1270"/>
      <c r="AA1031" s="1270"/>
      <c r="AB1031" s="1270"/>
      <c r="AC1031" s="1270"/>
      <c r="AD1031" s="1270"/>
      <c r="AE1031" s="1270"/>
      <c r="AF1031" s="1270"/>
      <c r="AG1031" s="1270"/>
      <c r="AH1031" s="1270"/>
      <c r="AI1031" s="1270"/>
      <c r="AJ1031" s="1270"/>
      <c r="AK1031" s="1270"/>
      <c r="AL1031" s="1270"/>
      <c r="AM1031" s="1270"/>
      <c r="AN1031" s="1270"/>
      <c r="AO1031" s="1270"/>
      <c r="AP1031" s="1270"/>
      <c r="AQ1031" s="1340" t="s">
        <v>204</v>
      </c>
      <c r="AR1031" s="1340" t="s">
        <v>166</v>
      </c>
      <c r="AS1031" s="1270"/>
      <c r="AT1031" s="1270"/>
      <c r="AU1031" s="1270"/>
      <c r="AV1031" s="1334">
        <v>2100000</v>
      </c>
      <c r="AW1031" s="1270"/>
      <c r="AX1031" s="1270"/>
      <c r="AY1031" s="1270"/>
      <c r="AZ1031" s="1270"/>
      <c r="BA1031" s="1392" t="s">
        <v>1841</v>
      </c>
      <c r="BB1031" s="1374"/>
      <c r="BC1031" s="1270"/>
      <c r="BD1031" s="1270"/>
      <c r="BE1031" s="1271"/>
      <c r="BF1031" s="1271"/>
      <c r="BG1031" s="1271"/>
      <c r="BH1031" s="1271"/>
      <c r="BI1031" s="1271"/>
      <c r="BJ1031" s="1271"/>
      <c r="BK1031" s="1271"/>
      <c r="BL1031" s="1271"/>
      <c r="BM1031" s="1271"/>
      <c r="BN1031" s="1271"/>
      <c r="BO1031" s="1271"/>
      <c r="BP1031" s="1271"/>
      <c r="BQ1031" s="1271"/>
      <c r="BR1031" s="1271"/>
      <c r="BS1031" s="1271"/>
      <c r="BT1031" s="1271"/>
      <c r="BU1031" s="1271"/>
      <c r="BV1031" s="1271"/>
      <c r="BW1031" s="1271"/>
      <c r="BX1031" s="1271"/>
      <c r="BY1031" s="1271"/>
    </row>
    <row r="1032" spans="1:77" s="1272" customFormat="1" ht="30" hidden="1">
      <c r="A1032" s="1382"/>
      <c r="B1032" s="1269"/>
      <c r="C1032" s="1339" t="s">
        <v>1105</v>
      </c>
      <c r="D1032" s="1270"/>
      <c r="E1032" s="1270"/>
      <c r="F1032" s="1270"/>
      <c r="G1032" s="1270"/>
      <c r="H1032" s="1270"/>
      <c r="I1032" s="1270"/>
      <c r="J1032" s="1270"/>
      <c r="K1032" s="1270"/>
      <c r="L1032" s="1340" t="s">
        <v>1108</v>
      </c>
      <c r="M1032" s="1270"/>
      <c r="N1032" s="1270"/>
      <c r="O1032" s="1270"/>
      <c r="P1032" s="1270"/>
      <c r="Q1032" s="1270"/>
      <c r="R1032" s="1343" t="s">
        <v>1130</v>
      </c>
      <c r="S1032" s="1270"/>
      <c r="T1032" s="1344" t="s">
        <v>222</v>
      </c>
      <c r="U1032" s="1343">
        <v>0</v>
      </c>
      <c r="V1032" s="1270"/>
      <c r="W1032" s="1343">
        <v>0</v>
      </c>
      <c r="X1032" s="1343">
        <v>0</v>
      </c>
      <c r="Y1032" s="1343">
        <v>0</v>
      </c>
      <c r="Z1032" s="1270"/>
      <c r="AA1032" s="1270"/>
      <c r="AB1032" s="1270"/>
      <c r="AC1032" s="1270"/>
      <c r="AD1032" s="1270"/>
      <c r="AE1032" s="1270"/>
      <c r="AF1032" s="1270"/>
      <c r="AG1032" s="1270"/>
      <c r="AH1032" s="1270"/>
      <c r="AI1032" s="1270"/>
      <c r="AJ1032" s="1270"/>
      <c r="AK1032" s="1270"/>
      <c r="AL1032" s="1270"/>
      <c r="AM1032" s="1270"/>
      <c r="AN1032" s="1270"/>
      <c r="AO1032" s="1270"/>
      <c r="AP1032" s="1270"/>
      <c r="AQ1032" s="1340" t="s">
        <v>204</v>
      </c>
      <c r="AR1032" s="1340" t="s">
        <v>166</v>
      </c>
      <c r="AS1032" s="1270"/>
      <c r="AT1032" s="1270"/>
      <c r="AU1032" s="1270"/>
      <c r="AV1032" s="1334">
        <v>1800000</v>
      </c>
      <c r="AW1032" s="1270"/>
      <c r="AX1032" s="1270"/>
      <c r="AY1032" s="1270"/>
      <c r="AZ1032" s="1270"/>
      <c r="BA1032" s="1392" t="s">
        <v>1841</v>
      </c>
      <c r="BB1032" s="1374"/>
      <c r="BC1032" s="1270"/>
      <c r="BD1032" s="1270"/>
      <c r="BE1032" s="1271"/>
      <c r="BF1032" s="1271"/>
      <c r="BG1032" s="1271"/>
      <c r="BH1032" s="1271"/>
      <c r="BI1032" s="1271"/>
      <c r="BJ1032" s="1271"/>
      <c r="BK1032" s="1271"/>
      <c r="BL1032" s="1271"/>
      <c r="BM1032" s="1271"/>
      <c r="BN1032" s="1271"/>
      <c r="BO1032" s="1271"/>
      <c r="BP1032" s="1271"/>
      <c r="BQ1032" s="1271"/>
      <c r="BR1032" s="1271"/>
      <c r="BS1032" s="1271"/>
      <c r="BT1032" s="1271"/>
      <c r="BU1032" s="1271"/>
      <c r="BV1032" s="1271"/>
      <c r="BW1032" s="1271"/>
      <c r="BX1032" s="1271"/>
      <c r="BY1032" s="1271"/>
    </row>
    <row r="1033" spans="1:77" s="1257" customFormat="1" hidden="1">
      <c r="A1033" s="1380"/>
      <c r="B1033" s="1273"/>
      <c r="C1033" s="1339" t="s">
        <v>1106</v>
      </c>
      <c r="D1033" s="1270"/>
      <c r="E1033" s="1270"/>
      <c r="F1033" s="1270"/>
      <c r="G1033" s="1270"/>
      <c r="H1033" s="1270"/>
      <c r="I1033" s="1270"/>
      <c r="J1033" s="1270"/>
      <c r="K1033" s="1270"/>
      <c r="L1033" s="1340" t="s">
        <v>1115</v>
      </c>
      <c r="M1033" s="1270"/>
      <c r="N1033" s="1270"/>
      <c r="O1033" s="1270"/>
      <c r="P1033" s="1270"/>
      <c r="Q1033" s="1270"/>
      <c r="R1033" s="1343" t="s">
        <v>145</v>
      </c>
      <c r="S1033" s="1270"/>
      <c r="T1033" s="1344" t="s">
        <v>223</v>
      </c>
      <c r="U1033" s="1343">
        <v>0</v>
      </c>
      <c r="V1033" s="1270"/>
      <c r="W1033" s="1343">
        <v>0</v>
      </c>
      <c r="X1033" s="1343">
        <v>0</v>
      </c>
      <c r="Y1033" s="1343">
        <v>0</v>
      </c>
      <c r="Z1033" s="1270"/>
      <c r="AA1033" s="1270"/>
      <c r="AB1033" s="1270"/>
      <c r="AC1033" s="1270"/>
      <c r="AD1033" s="1270"/>
      <c r="AE1033" s="1270"/>
      <c r="AF1033" s="1270"/>
      <c r="AG1033" s="1270"/>
      <c r="AH1033" s="1270"/>
      <c r="AI1033" s="1270"/>
      <c r="AJ1033" s="1270"/>
      <c r="AK1033" s="1270"/>
      <c r="AL1033" s="1270"/>
      <c r="AM1033" s="1270"/>
      <c r="AN1033" s="1270"/>
      <c r="AO1033" s="1270"/>
      <c r="AP1033" s="1270"/>
      <c r="AQ1033" s="1340" t="s">
        <v>204</v>
      </c>
      <c r="AR1033" s="1340" t="s">
        <v>164</v>
      </c>
      <c r="AS1033" s="1270"/>
      <c r="AT1033" s="1270"/>
      <c r="AU1033" s="1270"/>
      <c r="AV1033" s="1334">
        <v>93750</v>
      </c>
      <c r="AW1033" s="1270"/>
      <c r="AX1033" s="1270"/>
      <c r="AY1033" s="1270"/>
      <c r="AZ1033" s="1270"/>
      <c r="BA1033" s="1392" t="s">
        <v>1841</v>
      </c>
      <c r="BB1033" s="1374"/>
      <c r="BC1033" s="1270"/>
      <c r="BD1033" s="1270"/>
      <c r="BE1033" s="1256"/>
      <c r="BF1033" s="1256"/>
      <c r="BG1033" s="1256"/>
      <c r="BH1033" s="1256"/>
      <c r="BI1033" s="1256"/>
      <c r="BJ1033" s="1256"/>
      <c r="BK1033" s="1256"/>
      <c r="BL1033" s="1256"/>
      <c r="BM1033" s="1256"/>
      <c r="BN1033" s="1256"/>
      <c r="BO1033" s="1256"/>
      <c r="BP1033" s="1256"/>
      <c r="BQ1033" s="1256"/>
      <c r="BR1033" s="1256"/>
      <c r="BS1033" s="1256"/>
      <c r="BT1033" s="1256"/>
      <c r="BU1033" s="1256"/>
      <c r="BV1033" s="1256"/>
      <c r="BW1033" s="1256"/>
      <c r="BX1033" s="1256"/>
      <c r="BY1033" s="1256"/>
    </row>
    <row r="1034" spans="1:77" s="1257" customFormat="1" hidden="1">
      <c r="A1034" s="1380"/>
      <c r="B1034" s="1273"/>
      <c r="C1034" s="1339" t="s">
        <v>255</v>
      </c>
      <c r="D1034" s="1270"/>
      <c r="E1034" s="1270"/>
      <c r="F1034" s="1270"/>
      <c r="G1034" s="1270"/>
      <c r="H1034" s="1270" t="s">
        <v>1193</v>
      </c>
      <c r="I1034" s="1270"/>
      <c r="J1034" s="1270"/>
      <c r="K1034" s="1270"/>
      <c r="L1034" s="1340" t="s">
        <v>1116</v>
      </c>
      <c r="M1034" s="1270"/>
      <c r="N1034" s="1270"/>
      <c r="O1034" s="1270"/>
      <c r="P1034" s="1270"/>
      <c r="Q1034" s="1270"/>
      <c r="R1034" s="1343" t="s">
        <v>145</v>
      </c>
      <c r="S1034" s="1270"/>
      <c r="T1034" s="1344" t="s">
        <v>222</v>
      </c>
      <c r="U1034" s="1343">
        <v>0</v>
      </c>
      <c r="V1034" s="1270"/>
      <c r="W1034" s="1343">
        <v>0</v>
      </c>
      <c r="X1034" s="1343">
        <v>0</v>
      </c>
      <c r="Y1034" s="1343">
        <v>0</v>
      </c>
      <c r="Z1034" s="1270"/>
      <c r="AA1034" s="1270"/>
      <c r="AB1034" s="1270"/>
      <c r="AC1034" s="1270"/>
      <c r="AD1034" s="1270"/>
      <c r="AE1034" s="1270"/>
      <c r="AF1034" s="1270"/>
      <c r="AG1034" s="1270"/>
      <c r="AH1034" s="1270"/>
      <c r="AI1034" s="1270"/>
      <c r="AJ1034" s="1270"/>
      <c r="AK1034" s="1270"/>
      <c r="AL1034" s="1270"/>
      <c r="AM1034" s="1270"/>
      <c r="AN1034" s="1270"/>
      <c r="AO1034" s="1270"/>
      <c r="AP1034" s="1270"/>
      <c r="AQ1034" s="1340" t="s">
        <v>204</v>
      </c>
      <c r="AR1034" s="1340" t="s">
        <v>850</v>
      </c>
      <c r="AS1034" s="1270"/>
      <c r="AT1034" s="1270"/>
      <c r="AU1034" s="1270"/>
      <c r="AV1034" s="1334">
        <v>1500000</v>
      </c>
      <c r="AW1034" s="1270" t="s">
        <v>123</v>
      </c>
      <c r="AX1034" s="1270"/>
      <c r="AY1034" s="1270" t="s">
        <v>1599</v>
      </c>
      <c r="AZ1034" s="1270" t="s">
        <v>1193</v>
      </c>
      <c r="BA1034" s="1385"/>
      <c r="BB1034" s="1374"/>
      <c r="BC1034" s="1270"/>
      <c r="BD1034" s="1270"/>
      <c r="BE1034" s="1256"/>
      <c r="BF1034" s="1256"/>
      <c r="BG1034" s="1256"/>
      <c r="BH1034" s="1256"/>
      <c r="BI1034" s="1256"/>
      <c r="BJ1034" s="1256"/>
      <c r="BK1034" s="1256"/>
      <c r="BL1034" s="1256"/>
      <c r="BM1034" s="1256"/>
      <c r="BN1034" s="1256"/>
      <c r="BO1034" s="1256"/>
      <c r="BP1034" s="1256"/>
      <c r="BQ1034" s="1256"/>
      <c r="BR1034" s="1256"/>
      <c r="BS1034" s="1256"/>
      <c r="BT1034" s="1256"/>
      <c r="BU1034" s="1256"/>
      <c r="BV1034" s="1256"/>
      <c r="BW1034" s="1256"/>
      <c r="BX1034" s="1256"/>
      <c r="BY1034" s="1256"/>
    </row>
    <row r="1035" spans="1:77" s="1257" customFormat="1" hidden="1">
      <c r="A1035" s="1380"/>
      <c r="B1035" s="1273"/>
      <c r="C1035" s="1339" t="s">
        <v>248</v>
      </c>
      <c r="D1035" s="1270"/>
      <c r="E1035" s="1270"/>
      <c r="F1035" s="1270"/>
      <c r="G1035" s="1270"/>
      <c r="H1035" s="1270"/>
      <c r="I1035" s="1270"/>
      <c r="J1035" s="1270"/>
      <c r="K1035" s="1270"/>
      <c r="L1035" s="1340" t="s">
        <v>1117</v>
      </c>
      <c r="M1035" s="1270"/>
      <c r="N1035" s="1270"/>
      <c r="O1035" s="1270"/>
      <c r="P1035" s="1270"/>
      <c r="Q1035" s="1270"/>
      <c r="R1035" s="1343" t="s">
        <v>800</v>
      </c>
      <c r="S1035" s="1270"/>
      <c r="T1035" s="1344" t="s">
        <v>221</v>
      </c>
      <c r="U1035" s="1343">
        <v>0</v>
      </c>
      <c r="V1035" s="1270"/>
      <c r="W1035" s="1343">
        <v>0</v>
      </c>
      <c r="X1035" s="1343">
        <v>0</v>
      </c>
      <c r="Y1035" s="1343">
        <v>0</v>
      </c>
      <c r="Z1035" s="1270"/>
      <c r="AA1035" s="1270"/>
      <c r="AB1035" s="1270"/>
      <c r="AC1035" s="1270"/>
      <c r="AD1035" s="1270"/>
      <c r="AE1035" s="1270"/>
      <c r="AF1035" s="1270"/>
      <c r="AG1035" s="1270"/>
      <c r="AH1035" s="1270"/>
      <c r="AI1035" s="1270"/>
      <c r="AJ1035" s="1270"/>
      <c r="AK1035" s="1270"/>
      <c r="AL1035" s="1270"/>
      <c r="AM1035" s="1270"/>
      <c r="AN1035" s="1270"/>
      <c r="AO1035" s="1270"/>
      <c r="AP1035" s="1270"/>
      <c r="AQ1035" s="1340" t="s">
        <v>204</v>
      </c>
      <c r="AR1035" s="1340" t="s">
        <v>166</v>
      </c>
      <c r="AS1035" s="1270"/>
      <c r="AT1035" s="1270"/>
      <c r="AU1035" s="1270"/>
      <c r="AV1035" s="1334">
        <v>93750</v>
      </c>
      <c r="AW1035" s="1270"/>
      <c r="AX1035" s="1270"/>
      <c r="AY1035" s="1270"/>
      <c r="AZ1035" s="1270"/>
      <c r="BA1035" s="1392" t="s">
        <v>1841</v>
      </c>
      <c r="BB1035" s="1300"/>
      <c r="BC1035" s="1270"/>
      <c r="BD1035" s="1270"/>
      <c r="BE1035" s="1256"/>
      <c r="BF1035" s="1256"/>
      <c r="BG1035" s="1256"/>
      <c r="BH1035" s="1256"/>
      <c r="BI1035" s="1256"/>
      <c r="BJ1035" s="1256"/>
      <c r="BK1035" s="1256"/>
      <c r="BL1035" s="1256"/>
      <c r="BM1035" s="1256"/>
      <c r="BN1035" s="1256"/>
      <c r="BO1035" s="1256"/>
      <c r="BP1035" s="1256"/>
      <c r="BQ1035" s="1256"/>
      <c r="BR1035" s="1256"/>
      <c r="BS1035" s="1256"/>
      <c r="BT1035" s="1256"/>
      <c r="BU1035" s="1256"/>
      <c r="BV1035" s="1256"/>
      <c r="BW1035" s="1256"/>
      <c r="BX1035" s="1256"/>
      <c r="BY1035" s="1256"/>
    </row>
    <row r="1036" spans="1:77" s="1257" customFormat="1" ht="14" hidden="1">
      <c r="A1036" s="1380"/>
      <c r="B1036" s="1273"/>
      <c r="C1036" s="1339"/>
      <c r="D1036" s="1270"/>
      <c r="E1036" s="1270"/>
      <c r="F1036" s="1270"/>
      <c r="G1036" s="1270"/>
      <c r="H1036" s="1270"/>
      <c r="I1036" s="1270"/>
      <c r="J1036" s="1270"/>
      <c r="K1036" s="1270"/>
      <c r="L1036" s="1340"/>
      <c r="M1036" s="1293"/>
      <c r="N1036" s="1270"/>
      <c r="O1036" s="1270"/>
      <c r="P1036" s="1270"/>
      <c r="Q1036" s="1270"/>
      <c r="R1036" s="1343"/>
      <c r="S1036" s="1293"/>
      <c r="T1036" s="1344"/>
      <c r="U1036" s="1293"/>
      <c r="V1036" s="1293"/>
      <c r="W1036" s="1293"/>
      <c r="X1036" s="1293"/>
      <c r="Y1036" s="1293"/>
      <c r="Z1036" s="1270"/>
      <c r="AA1036" s="1270"/>
      <c r="AB1036" s="1270"/>
      <c r="AC1036" s="1270"/>
      <c r="AD1036" s="1270"/>
      <c r="AE1036" s="1270"/>
      <c r="AF1036" s="1270"/>
      <c r="AG1036" s="1270"/>
      <c r="AH1036" s="1270"/>
      <c r="AI1036" s="1270"/>
      <c r="AJ1036" s="1270"/>
      <c r="AK1036" s="1270"/>
      <c r="AL1036" s="1270"/>
      <c r="AM1036" s="1270"/>
      <c r="AN1036" s="1270"/>
      <c r="AO1036" s="1270"/>
      <c r="AP1036" s="1270"/>
      <c r="AQ1036" s="1340"/>
      <c r="AR1036" s="1340"/>
      <c r="AS1036" s="1270"/>
      <c r="AT1036" s="1270"/>
      <c r="AU1036" s="1270"/>
      <c r="AV1036" s="1334"/>
      <c r="AW1036" s="1270"/>
      <c r="AX1036" s="1270"/>
      <c r="AY1036" s="1270"/>
      <c r="AZ1036" s="1270"/>
      <c r="BA1036" s="1385"/>
      <c r="BB1036" s="1300"/>
      <c r="BC1036" s="1270"/>
      <c r="BD1036" s="1270"/>
      <c r="BE1036" s="1256"/>
      <c r="BF1036" s="1256"/>
      <c r="BG1036" s="1256"/>
      <c r="BH1036" s="1256"/>
      <c r="BI1036" s="1256"/>
      <c r="BJ1036" s="1256"/>
      <c r="BK1036" s="1256"/>
      <c r="BL1036" s="1256"/>
      <c r="BM1036" s="1256"/>
      <c r="BN1036" s="1256"/>
      <c r="BO1036" s="1256"/>
      <c r="BP1036" s="1256"/>
      <c r="BQ1036" s="1256"/>
      <c r="BR1036" s="1256"/>
      <c r="BS1036" s="1256"/>
      <c r="BT1036" s="1256"/>
      <c r="BU1036" s="1256"/>
      <c r="BV1036" s="1256"/>
      <c r="BW1036" s="1256"/>
      <c r="BX1036" s="1256"/>
      <c r="BY1036" s="1256"/>
    </row>
    <row r="1037" spans="1:77" s="1257" customFormat="1" ht="14" hidden="1">
      <c r="A1037" s="1380"/>
      <c r="B1037" s="1273"/>
      <c r="C1037" s="1273"/>
      <c r="D1037" s="1261"/>
      <c r="E1037" s="1261"/>
      <c r="F1037" s="1261"/>
      <c r="G1037" s="1261"/>
      <c r="H1037" s="1261"/>
      <c r="I1037" s="1261"/>
      <c r="J1037" s="1261"/>
      <c r="K1037" s="1261"/>
      <c r="L1037" s="1261"/>
      <c r="M1037" s="1261"/>
      <c r="N1037" s="1261"/>
      <c r="O1037" s="1261"/>
      <c r="P1037" s="1261"/>
      <c r="Q1037" s="1261"/>
      <c r="R1037" s="1261"/>
      <c r="S1037" s="1261"/>
      <c r="T1037" s="1261"/>
      <c r="U1037" s="1261"/>
      <c r="V1037" s="1261"/>
      <c r="W1037" s="1261"/>
      <c r="X1037" s="1261"/>
      <c r="Y1037" s="1261"/>
      <c r="Z1037" s="1261"/>
      <c r="AA1037" s="1261"/>
      <c r="AB1037" s="1261"/>
      <c r="AC1037" s="1261"/>
      <c r="AD1037" s="1261"/>
      <c r="AE1037" s="1261"/>
      <c r="AF1037" s="1261"/>
      <c r="AG1037" s="1261"/>
      <c r="AH1037" s="1261"/>
      <c r="AI1037" s="1261"/>
      <c r="AJ1037" s="1261"/>
      <c r="AK1037" s="1261"/>
      <c r="AL1037" s="1261"/>
      <c r="AM1037" s="1261"/>
      <c r="AN1037" s="1261"/>
      <c r="AO1037" s="1261"/>
      <c r="AP1037" s="1261"/>
      <c r="AQ1037" s="1261"/>
      <c r="AR1037" s="1261"/>
      <c r="AS1037" s="1261"/>
      <c r="AT1037" s="1261"/>
      <c r="AU1037" s="1261"/>
      <c r="AV1037" s="1293"/>
      <c r="AW1037" s="1261"/>
      <c r="AX1037" s="1293"/>
      <c r="AY1037" s="1293"/>
      <c r="AZ1037" s="1261"/>
      <c r="BA1037" s="1393"/>
      <c r="BB1037" s="1298"/>
      <c r="BC1037" s="1293"/>
      <c r="BD1037" s="1293"/>
      <c r="BE1037" s="1256"/>
      <c r="BF1037" s="1256"/>
      <c r="BG1037" s="1256"/>
      <c r="BH1037" s="1256"/>
      <c r="BI1037" s="1256"/>
      <c r="BJ1037" s="1256"/>
      <c r="BK1037" s="1256"/>
      <c r="BL1037" s="1256"/>
      <c r="BM1037" s="1256"/>
      <c r="BN1037" s="1256"/>
      <c r="BO1037" s="1256"/>
      <c r="BP1037" s="1256"/>
      <c r="BQ1037" s="1256"/>
      <c r="BR1037" s="1256"/>
      <c r="BS1037" s="1256"/>
      <c r="BT1037" s="1256"/>
      <c r="BU1037" s="1256"/>
      <c r="BV1037" s="1256"/>
      <c r="BW1037" s="1256"/>
      <c r="BX1037" s="1256"/>
      <c r="BY1037" s="1256"/>
    </row>
    <row r="1038" spans="1:77" s="1257" customFormat="1" ht="14" hidden="1">
      <c r="A1038" s="1380"/>
      <c r="B1038" s="1273"/>
      <c r="C1038" s="1273"/>
      <c r="D1038" s="1261"/>
      <c r="E1038" s="1261"/>
      <c r="F1038" s="1261"/>
      <c r="G1038" s="1261"/>
      <c r="H1038" s="1261"/>
      <c r="I1038" s="1261"/>
      <c r="J1038" s="1261"/>
      <c r="K1038" s="1261"/>
      <c r="L1038" s="1261"/>
      <c r="M1038" s="1261"/>
      <c r="N1038" s="1261"/>
      <c r="O1038" s="1261"/>
      <c r="P1038" s="1261"/>
      <c r="Q1038" s="1261"/>
      <c r="R1038" s="1261"/>
      <c r="S1038" s="1261"/>
      <c r="T1038" s="1261"/>
      <c r="U1038" s="1261"/>
      <c r="V1038" s="1261"/>
      <c r="W1038" s="1261"/>
      <c r="X1038" s="1261"/>
      <c r="Y1038" s="1261"/>
      <c r="Z1038" s="1261"/>
      <c r="AA1038" s="1261"/>
      <c r="AB1038" s="1261"/>
      <c r="AC1038" s="1261"/>
      <c r="AD1038" s="1261"/>
      <c r="AE1038" s="1261"/>
      <c r="AF1038" s="1261"/>
      <c r="AG1038" s="1261"/>
      <c r="AH1038" s="1261"/>
      <c r="AI1038" s="1261"/>
      <c r="AJ1038" s="1261"/>
      <c r="AK1038" s="1261"/>
      <c r="AL1038" s="1261"/>
      <c r="AM1038" s="1261"/>
      <c r="AN1038" s="1261"/>
      <c r="AO1038" s="1261"/>
      <c r="AP1038" s="1261"/>
      <c r="AQ1038" s="1261"/>
      <c r="AR1038" s="1261"/>
      <c r="AS1038" s="1261"/>
      <c r="AT1038" s="1261"/>
      <c r="AU1038" s="1261"/>
      <c r="AV1038" s="1293"/>
      <c r="AW1038" s="1261"/>
      <c r="AX1038" s="1293"/>
      <c r="AY1038" s="1293"/>
      <c r="AZ1038" s="1261"/>
      <c r="BA1038" s="1393"/>
      <c r="BB1038" s="1298"/>
      <c r="BC1038" s="1293"/>
      <c r="BD1038" s="1293"/>
      <c r="BE1038" s="1256"/>
      <c r="BF1038" s="1256"/>
      <c r="BG1038" s="1256"/>
      <c r="BH1038" s="1256"/>
      <c r="BI1038" s="1256"/>
      <c r="BJ1038" s="1256"/>
      <c r="BK1038" s="1256"/>
      <c r="BL1038" s="1256"/>
      <c r="BM1038" s="1256"/>
      <c r="BN1038" s="1256"/>
      <c r="BO1038" s="1256"/>
      <c r="BP1038" s="1256"/>
      <c r="BQ1038" s="1256"/>
      <c r="BR1038" s="1256"/>
      <c r="BS1038" s="1256"/>
      <c r="BT1038" s="1256"/>
      <c r="BU1038" s="1256"/>
      <c r="BV1038" s="1256"/>
      <c r="BW1038" s="1256"/>
      <c r="BX1038" s="1256"/>
      <c r="BY1038" s="1256"/>
    </row>
    <row r="1039" spans="1:77" s="1257" customFormat="1" ht="14" hidden="1">
      <c r="A1039" s="1380"/>
      <c r="B1039" s="1273"/>
      <c r="C1039" s="1273"/>
      <c r="D1039" s="1261"/>
      <c r="E1039" s="1261"/>
      <c r="F1039" s="1261"/>
      <c r="G1039" s="1261"/>
      <c r="H1039" s="1261"/>
      <c r="I1039" s="1261"/>
      <c r="J1039" s="1261"/>
      <c r="K1039" s="1261"/>
      <c r="L1039" s="1261"/>
      <c r="M1039" s="1261"/>
      <c r="N1039" s="1261"/>
      <c r="O1039" s="1261"/>
      <c r="P1039" s="1261"/>
      <c r="Q1039" s="1261"/>
      <c r="R1039" s="1261"/>
      <c r="S1039" s="1261"/>
      <c r="T1039" s="1261"/>
      <c r="U1039" s="1261"/>
      <c r="V1039" s="1261"/>
      <c r="W1039" s="1261"/>
      <c r="X1039" s="1261"/>
      <c r="Y1039" s="1261"/>
      <c r="Z1039" s="1261"/>
      <c r="AA1039" s="1261"/>
      <c r="AB1039" s="1261"/>
      <c r="AC1039" s="1261"/>
      <c r="AD1039" s="1261"/>
      <c r="AE1039" s="1261"/>
      <c r="AF1039" s="1261"/>
      <c r="AG1039" s="1261"/>
      <c r="AH1039" s="1261"/>
      <c r="AI1039" s="1261"/>
      <c r="AJ1039" s="1261"/>
      <c r="AK1039" s="1261"/>
      <c r="AL1039" s="1261"/>
      <c r="AM1039" s="1261"/>
      <c r="AN1039" s="1261"/>
      <c r="AO1039" s="1261"/>
      <c r="AP1039" s="1261"/>
      <c r="AQ1039" s="1261"/>
      <c r="AR1039" s="1261"/>
      <c r="AS1039" s="1261"/>
      <c r="AT1039" s="1261"/>
      <c r="AU1039" s="1261"/>
      <c r="AV1039" s="1293"/>
      <c r="AW1039" s="1261"/>
      <c r="AX1039" s="1293"/>
      <c r="AY1039" s="1293"/>
      <c r="AZ1039" s="1261"/>
      <c r="BA1039" s="1393"/>
      <c r="BB1039" s="1298"/>
      <c r="BC1039" s="1293"/>
      <c r="BD1039" s="1293"/>
      <c r="BE1039" s="1256"/>
      <c r="BF1039" s="1256"/>
      <c r="BG1039" s="1256"/>
      <c r="BH1039" s="1256"/>
      <c r="BI1039" s="1256"/>
      <c r="BJ1039" s="1256"/>
      <c r="BK1039" s="1256"/>
      <c r="BL1039" s="1256"/>
      <c r="BM1039" s="1256"/>
      <c r="BN1039" s="1256"/>
      <c r="BO1039" s="1256"/>
      <c r="BP1039" s="1256"/>
      <c r="BQ1039" s="1256"/>
      <c r="BR1039" s="1256"/>
      <c r="BS1039" s="1256"/>
      <c r="BT1039" s="1256"/>
      <c r="BU1039" s="1256"/>
      <c r="BV1039" s="1256"/>
      <c r="BW1039" s="1256"/>
      <c r="BX1039" s="1256"/>
      <c r="BY1039" s="1256"/>
    </row>
    <row r="1040" spans="1:77" s="1257" customFormat="1" hidden="1">
      <c r="A1040" s="1380" t="s">
        <v>45</v>
      </c>
      <c r="B1040" s="1273" t="s">
        <v>46</v>
      </c>
      <c r="C1040" s="1273"/>
      <c r="D1040" s="1261"/>
      <c r="E1040" s="1261"/>
      <c r="F1040" s="1261"/>
      <c r="G1040" s="1261"/>
      <c r="H1040" s="1261"/>
      <c r="I1040" s="1261"/>
      <c r="J1040" s="1261"/>
      <c r="K1040" s="1261"/>
      <c r="L1040" s="1261"/>
      <c r="M1040" s="1261"/>
      <c r="N1040" s="1261"/>
      <c r="O1040" s="1261"/>
      <c r="P1040" s="1261"/>
      <c r="Q1040" s="1261"/>
      <c r="R1040" s="1261"/>
      <c r="S1040" s="1261"/>
      <c r="T1040" s="1261"/>
      <c r="U1040" s="1261"/>
      <c r="V1040" s="1261"/>
      <c r="W1040" s="1261"/>
      <c r="X1040" s="1261"/>
      <c r="Y1040" s="1261"/>
      <c r="Z1040" s="1261"/>
      <c r="AA1040" s="1261"/>
      <c r="AB1040" s="1261"/>
      <c r="AC1040" s="1261"/>
      <c r="AD1040" s="1261"/>
      <c r="AE1040" s="1261"/>
      <c r="AF1040" s="1261"/>
      <c r="AG1040" s="1261"/>
      <c r="AH1040" s="1261"/>
      <c r="AI1040" s="1261"/>
      <c r="AJ1040" s="1261"/>
      <c r="AK1040" s="1261"/>
      <c r="AL1040" s="1261"/>
      <c r="AM1040" s="1261"/>
      <c r="AN1040" s="1261"/>
      <c r="AO1040" s="1261"/>
      <c r="AP1040" s="1261"/>
      <c r="AQ1040" s="1261"/>
      <c r="AR1040" s="1261"/>
      <c r="AS1040" s="1261"/>
      <c r="AT1040" s="1261"/>
      <c r="AU1040" s="1261"/>
      <c r="AV1040" s="1293"/>
      <c r="AW1040" s="1261"/>
      <c r="AX1040" s="1293"/>
      <c r="AY1040" s="1293"/>
      <c r="AZ1040" s="1261"/>
      <c r="BA1040" s="1393"/>
      <c r="BB1040" s="1298"/>
      <c r="BC1040" s="1293"/>
      <c r="BD1040" s="1293"/>
      <c r="BE1040" s="1256"/>
      <c r="BF1040" s="1256"/>
      <c r="BG1040" s="1256"/>
      <c r="BH1040" s="1256"/>
      <c r="BI1040" s="1256"/>
      <c r="BJ1040" s="1256"/>
      <c r="BK1040" s="1256"/>
      <c r="BL1040" s="1256"/>
      <c r="BM1040" s="1256"/>
      <c r="BN1040" s="1256"/>
      <c r="BO1040" s="1256"/>
      <c r="BP1040" s="1256"/>
      <c r="BQ1040" s="1256"/>
      <c r="BR1040" s="1256"/>
      <c r="BS1040" s="1256"/>
      <c r="BT1040" s="1256"/>
      <c r="BU1040" s="1256"/>
      <c r="BV1040" s="1256"/>
      <c r="BW1040" s="1256"/>
      <c r="BX1040" s="1256"/>
      <c r="BY1040" s="1256"/>
    </row>
    <row r="1041" spans="1:77" s="1257" customFormat="1" hidden="1">
      <c r="A1041" s="1380"/>
      <c r="B1041" s="1273" t="s">
        <v>111</v>
      </c>
      <c r="C1041" s="1273" t="s">
        <v>145</v>
      </c>
      <c r="D1041" s="1261" t="s">
        <v>145</v>
      </c>
      <c r="E1041" s="1261" t="s">
        <v>145</v>
      </c>
      <c r="F1041" s="1261" t="s">
        <v>145</v>
      </c>
      <c r="G1041" s="1261" t="s">
        <v>145</v>
      </c>
      <c r="H1041" s="1261" t="s">
        <v>145</v>
      </c>
      <c r="I1041" s="1261" t="s">
        <v>145</v>
      </c>
      <c r="J1041" s="1261" t="s">
        <v>145</v>
      </c>
      <c r="K1041" s="1261"/>
      <c r="L1041" s="1261" t="s">
        <v>145</v>
      </c>
      <c r="M1041" s="1261" t="s">
        <v>145</v>
      </c>
      <c r="N1041" s="1261" t="s">
        <v>145</v>
      </c>
      <c r="O1041" s="1261" t="s">
        <v>145</v>
      </c>
      <c r="P1041" s="1261" t="s">
        <v>145</v>
      </c>
      <c r="Q1041" s="1261" t="s">
        <v>145</v>
      </c>
      <c r="R1041" s="1261" t="s">
        <v>145</v>
      </c>
      <c r="S1041" s="1261" t="s">
        <v>145</v>
      </c>
      <c r="T1041" s="1261" t="s">
        <v>145</v>
      </c>
      <c r="U1041" s="1261" t="s">
        <v>145</v>
      </c>
      <c r="V1041" s="1261" t="s">
        <v>145</v>
      </c>
      <c r="W1041" s="1261" t="s">
        <v>145</v>
      </c>
      <c r="X1041" s="1261" t="s">
        <v>145</v>
      </c>
      <c r="Y1041" s="1261" t="s">
        <v>145</v>
      </c>
      <c r="Z1041" s="1261" t="s">
        <v>145</v>
      </c>
      <c r="AA1041" s="1261" t="s">
        <v>145</v>
      </c>
      <c r="AB1041" s="1261" t="s">
        <v>145</v>
      </c>
      <c r="AC1041" s="1261" t="s">
        <v>145</v>
      </c>
      <c r="AD1041" s="1261" t="s">
        <v>145</v>
      </c>
      <c r="AE1041" s="1261" t="s">
        <v>145</v>
      </c>
      <c r="AF1041" s="1261" t="s">
        <v>145</v>
      </c>
      <c r="AG1041" s="1261" t="s">
        <v>145</v>
      </c>
      <c r="AH1041" s="1261" t="s">
        <v>145</v>
      </c>
      <c r="AI1041" s="1261" t="s">
        <v>145</v>
      </c>
      <c r="AJ1041" s="1261" t="s">
        <v>145</v>
      </c>
      <c r="AK1041" s="1261" t="s">
        <v>145</v>
      </c>
      <c r="AL1041" s="1261" t="s">
        <v>145</v>
      </c>
      <c r="AM1041" s="1261" t="s">
        <v>145</v>
      </c>
      <c r="AN1041" s="1261" t="s">
        <v>145</v>
      </c>
      <c r="AO1041" s="1261" t="s">
        <v>145</v>
      </c>
      <c r="AP1041" s="1261" t="s">
        <v>145</v>
      </c>
      <c r="AQ1041" s="1261" t="s">
        <v>145</v>
      </c>
      <c r="AR1041" s="1261" t="s">
        <v>145</v>
      </c>
      <c r="AS1041" s="1261" t="s">
        <v>145</v>
      </c>
      <c r="AT1041" s="1261" t="s">
        <v>145</v>
      </c>
      <c r="AU1041" s="1261" t="s">
        <v>145</v>
      </c>
      <c r="AV1041" s="1293" t="s">
        <v>145</v>
      </c>
      <c r="AW1041" s="1261" t="s">
        <v>145</v>
      </c>
      <c r="AX1041" s="1293" t="s">
        <v>145</v>
      </c>
      <c r="AY1041" s="1293" t="s">
        <v>145</v>
      </c>
      <c r="AZ1041" s="1261" t="s">
        <v>145</v>
      </c>
      <c r="BA1041" s="1393" t="s">
        <v>145</v>
      </c>
      <c r="BB1041" s="1298" t="s">
        <v>145</v>
      </c>
      <c r="BC1041" s="1293" t="s">
        <v>145</v>
      </c>
      <c r="BD1041" s="1293" t="s">
        <v>145</v>
      </c>
      <c r="BE1041" s="1256"/>
      <c r="BF1041" s="1256"/>
      <c r="BG1041" s="1256"/>
      <c r="BH1041" s="1256"/>
      <c r="BI1041" s="1256"/>
      <c r="BJ1041" s="1256"/>
      <c r="BK1041" s="1256"/>
      <c r="BL1041" s="1256"/>
      <c r="BM1041" s="1256"/>
      <c r="BN1041" s="1256"/>
      <c r="BO1041" s="1256"/>
      <c r="BP1041" s="1256"/>
      <c r="BQ1041" s="1256"/>
      <c r="BR1041" s="1256"/>
      <c r="BS1041" s="1256"/>
      <c r="BT1041" s="1256"/>
      <c r="BU1041" s="1256"/>
      <c r="BV1041" s="1256"/>
      <c r="BW1041" s="1256"/>
      <c r="BX1041" s="1256"/>
      <c r="BY1041" s="1256"/>
    </row>
    <row r="1042" spans="1:77" s="1257" customFormat="1" ht="14" hidden="1">
      <c r="A1042" s="1380"/>
      <c r="B1042" s="1313"/>
      <c r="C1042" s="1266"/>
      <c r="D1042" s="1262"/>
      <c r="E1042" s="1262"/>
      <c r="F1042" s="1262"/>
      <c r="G1042" s="1262"/>
      <c r="H1042" s="1262"/>
      <c r="I1042" s="1262"/>
      <c r="J1042" s="1262"/>
      <c r="K1042" s="1262"/>
      <c r="L1042" s="1262"/>
      <c r="M1042" s="1262"/>
      <c r="N1042" s="1262"/>
      <c r="O1042" s="1262"/>
      <c r="P1042" s="1262"/>
      <c r="Q1042" s="1262"/>
      <c r="R1042" s="1262"/>
      <c r="S1042" s="1262"/>
      <c r="T1042" s="1262"/>
      <c r="U1042" s="1262"/>
      <c r="V1042" s="1262"/>
      <c r="W1042" s="1262"/>
      <c r="X1042" s="1262"/>
      <c r="Y1042" s="1262"/>
      <c r="Z1042" s="1262"/>
      <c r="AA1042" s="1262"/>
      <c r="AB1042" s="1262"/>
      <c r="AC1042" s="1262"/>
      <c r="AD1042" s="1262"/>
      <c r="AE1042" s="1262"/>
      <c r="AF1042" s="1262"/>
      <c r="AG1042" s="1262"/>
      <c r="AH1042" s="1262"/>
      <c r="AI1042" s="1262"/>
      <c r="AJ1042" s="1262"/>
      <c r="AK1042" s="1262"/>
      <c r="AL1042" s="1262"/>
      <c r="AM1042" s="1262"/>
      <c r="AN1042" s="1262"/>
      <c r="AO1042" s="1262"/>
      <c r="AP1042" s="1262"/>
      <c r="AQ1042" s="1262"/>
      <c r="AR1042" s="1262"/>
      <c r="AS1042" s="1262"/>
      <c r="AT1042" s="1262"/>
      <c r="AU1042" s="1262"/>
      <c r="AV1042" s="1270"/>
      <c r="AW1042" s="1262"/>
      <c r="AX1042" s="1270"/>
      <c r="AY1042" s="1270"/>
      <c r="AZ1042" s="1262"/>
      <c r="BA1042" s="1385"/>
      <c r="BB1042" s="1300"/>
      <c r="BC1042" s="1270"/>
      <c r="BD1042" s="1270"/>
      <c r="BE1042" s="1256"/>
      <c r="BF1042" s="1256"/>
      <c r="BG1042" s="1256"/>
      <c r="BH1042" s="1256"/>
      <c r="BI1042" s="1256"/>
      <c r="BJ1042" s="1256"/>
      <c r="BK1042" s="1256"/>
      <c r="BL1042" s="1256"/>
      <c r="BM1042" s="1256"/>
      <c r="BN1042" s="1256"/>
      <c r="BO1042" s="1256"/>
      <c r="BP1042" s="1256"/>
      <c r="BQ1042" s="1256"/>
      <c r="BR1042" s="1256"/>
      <c r="BS1042" s="1256"/>
      <c r="BT1042" s="1256"/>
      <c r="BU1042" s="1256"/>
      <c r="BV1042" s="1256"/>
      <c r="BW1042" s="1256"/>
      <c r="BX1042" s="1256"/>
      <c r="BY1042" s="1256"/>
    </row>
    <row r="1043" spans="1:77" s="1288" customFormat="1" ht="24" hidden="1" customHeight="1">
      <c r="A1043" s="1380" t="s">
        <v>47</v>
      </c>
      <c r="B1043" s="1314" t="s">
        <v>48</v>
      </c>
      <c r="C1043" s="1315"/>
      <c r="D1043" s="1264"/>
      <c r="E1043" s="1264"/>
      <c r="F1043" s="1264"/>
      <c r="G1043" s="1264"/>
      <c r="H1043" s="1264"/>
      <c r="I1043" s="1264"/>
      <c r="J1043" s="1264"/>
      <c r="K1043" s="1264"/>
      <c r="L1043" s="1264"/>
      <c r="M1043" s="1264"/>
      <c r="N1043" s="1264"/>
      <c r="O1043" s="1264"/>
      <c r="P1043" s="1264"/>
      <c r="Q1043" s="1264"/>
      <c r="R1043" s="1264"/>
      <c r="S1043" s="1264"/>
      <c r="T1043" s="1264"/>
      <c r="U1043" s="1264"/>
      <c r="V1043" s="1264"/>
      <c r="W1043" s="1264"/>
      <c r="X1043" s="1264"/>
      <c r="Y1043" s="1264"/>
      <c r="Z1043" s="1264"/>
      <c r="AA1043" s="1264"/>
      <c r="AB1043" s="1264"/>
      <c r="AC1043" s="1264"/>
      <c r="AD1043" s="1264"/>
      <c r="AE1043" s="1264"/>
      <c r="AF1043" s="1264"/>
      <c r="AG1043" s="1264"/>
      <c r="AH1043" s="1264"/>
      <c r="AI1043" s="1264"/>
      <c r="AJ1043" s="1264"/>
      <c r="AK1043" s="1264"/>
      <c r="AL1043" s="1264"/>
      <c r="AM1043" s="1264"/>
      <c r="AN1043" s="1264"/>
      <c r="AO1043" s="1264"/>
      <c r="AP1043" s="1264"/>
      <c r="AQ1043" s="1264"/>
      <c r="AR1043" s="1264"/>
      <c r="AS1043" s="1264"/>
      <c r="AT1043" s="1264"/>
      <c r="AU1043" s="1264"/>
      <c r="AV1043" s="1317">
        <f>SUM(AV1044)</f>
        <v>31925943937</v>
      </c>
      <c r="AW1043" s="1264"/>
      <c r="AX1043" s="1291"/>
      <c r="AY1043" s="1291"/>
      <c r="AZ1043" s="1264"/>
      <c r="BA1043" s="1392"/>
      <c r="BB1043" s="1303"/>
      <c r="BC1043" s="1291"/>
      <c r="BD1043" s="1291"/>
      <c r="BE1043" s="1287"/>
      <c r="BF1043" s="1287"/>
      <c r="BG1043" s="1287"/>
      <c r="BH1043" s="1287"/>
      <c r="BI1043" s="1287"/>
      <c r="BJ1043" s="1287"/>
      <c r="BK1043" s="1287"/>
      <c r="BL1043" s="1287"/>
      <c r="BM1043" s="1287"/>
      <c r="BN1043" s="1287"/>
      <c r="BO1043" s="1287"/>
      <c r="BP1043" s="1287"/>
      <c r="BQ1043" s="1287"/>
      <c r="BR1043" s="1287"/>
      <c r="BS1043" s="1287"/>
      <c r="BT1043" s="1287"/>
      <c r="BU1043" s="1287"/>
      <c r="BV1043" s="1287"/>
      <c r="BW1043" s="1287"/>
      <c r="BX1043" s="1287"/>
      <c r="BY1043" s="1287"/>
    </row>
    <row r="1044" spans="1:77" s="1257" customFormat="1" hidden="1">
      <c r="A1044" s="1380" t="s">
        <v>49</v>
      </c>
      <c r="B1044" s="1313" t="s">
        <v>50</v>
      </c>
      <c r="C1044" s="1266"/>
      <c r="D1044" s="1262"/>
      <c r="E1044" s="1262"/>
      <c r="F1044" s="1262"/>
      <c r="G1044" s="1262"/>
      <c r="H1044" s="1262"/>
      <c r="I1044" s="1262"/>
      <c r="J1044" s="1262"/>
      <c r="K1044" s="1262"/>
      <c r="L1044" s="1262"/>
      <c r="M1044" s="1262"/>
      <c r="N1044" s="1262"/>
      <c r="O1044" s="1262"/>
      <c r="P1044" s="1262"/>
      <c r="Q1044" s="1262"/>
      <c r="R1044" s="1262"/>
      <c r="S1044" s="1262"/>
      <c r="T1044" s="1262"/>
      <c r="U1044" s="1262"/>
      <c r="V1044" s="1262"/>
      <c r="W1044" s="1262"/>
      <c r="X1044" s="1262"/>
      <c r="Y1044" s="1262"/>
      <c r="Z1044" s="1262"/>
      <c r="AA1044" s="1262"/>
      <c r="AB1044" s="1262"/>
      <c r="AC1044" s="1262"/>
      <c r="AD1044" s="1262"/>
      <c r="AE1044" s="1262"/>
      <c r="AF1044" s="1262"/>
      <c r="AG1044" s="1262"/>
      <c r="AH1044" s="1262"/>
      <c r="AI1044" s="1262"/>
      <c r="AJ1044" s="1262"/>
      <c r="AK1044" s="1262"/>
      <c r="AL1044" s="1262"/>
      <c r="AM1044" s="1262"/>
      <c r="AN1044" s="1262"/>
      <c r="AO1044" s="1262"/>
      <c r="AP1044" s="1262"/>
      <c r="AQ1044" s="1262"/>
      <c r="AR1044" s="1262"/>
      <c r="AS1044" s="1262"/>
      <c r="AT1044" s="1262"/>
      <c r="AU1044" s="1262"/>
      <c r="AV1044" s="1317">
        <f>SUM(AV1045:AV1102)</f>
        <v>31925943937</v>
      </c>
      <c r="AW1044" s="1262"/>
      <c r="AX1044" s="1270"/>
      <c r="AY1044" s="1270"/>
      <c r="AZ1044" s="1262"/>
      <c r="BA1044" s="1385"/>
      <c r="BB1044" s="1300"/>
      <c r="BC1044" s="1270"/>
      <c r="BD1044" s="1270"/>
      <c r="BE1044" s="1256"/>
      <c r="BF1044" s="1256"/>
      <c r="BG1044" s="1256"/>
      <c r="BH1044" s="1256"/>
      <c r="BI1044" s="1256"/>
      <c r="BJ1044" s="1256"/>
      <c r="BK1044" s="1256"/>
      <c r="BL1044" s="1256"/>
      <c r="BM1044" s="1256"/>
      <c r="BN1044" s="1256"/>
      <c r="BO1044" s="1256"/>
      <c r="BP1044" s="1256"/>
      <c r="BQ1044" s="1256"/>
      <c r="BR1044" s="1256"/>
      <c r="BS1044" s="1256"/>
      <c r="BT1044" s="1256"/>
      <c r="BU1044" s="1256"/>
      <c r="BV1044" s="1256"/>
      <c r="BW1044" s="1256"/>
      <c r="BX1044" s="1256"/>
      <c r="BY1044" s="1256"/>
    </row>
    <row r="1045" spans="1:77" s="1288" customFormat="1" ht="23.25" hidden="1" customHeight="1">
      <c r="A1045" s="1380"/>
      <c r="B1045" s="1283" t="s">
        <v>112</v>
      </c>
      <c r="C1045" s="1313" t="s">
        <v>1132</v>
      </c>
      <c r="D1045" s="1264"/>
      <c r="E1045" s="1291"/>
      <c r="F1045" s="1284" t="s">
        <v>1190</v>
      </c>
      <c r="G1045" s="1320"/>
      <c r="H1045" s="1291" t="s">
        <v>1193</v>
      </c>
      <c r="I1045" s="1366"/>
      <c r="J1045" s="1284"/>
      <c r="K1045" s="1284"/>
      <c r="L1045" s="1264" t="s">
        <v>1186</v>
      </c>
      <c r="M1045" s="1284" t="s">
        <v>145</v>
      </c>
      <c r="N1045" s="1320"/>
      <c r="O1045" s="1320"/>
      <c r="P1045" s="1320"/>
      <c r="Q1045" s="1320"/>
      <c r="R1045" s="1264"/>
      <c r="S1045" s="1264"/>
      <c r="T1045" s="1264"/>
      <c r="U1045" s="1264"/>
      <c r="V1045" s="1264"/>
      <c r="W1045" s="1264"/>
      <c r="X1045" s="1264"/>
      <c r="Y1045" s="1264"/>
      <c r="Z1045" s="1291"/>
      <c r="AA1045" s="1284" t="s">
        <v>1190</v>
      </c>
      <c r="AB1045" s="1320"/>
      <c r="AC1045" s="1366"/>
      <c r="AD1045" s="1284"/>
      <c r="AE1045" s="1264" t="s">
        <v>1197</v>
      </c>
      <c r="AF1045" s="1264"/>
      <c r="AG1045" s="1264"/>
      <c r="AH1045" s="1264"/>
      <c r="AI1045" s="1264"/>
      <c r="AJ1045" s="1264"/>
      <c r="AK1045" s="1264"/>
      <c r="AL1045" s="1264"/>
      <c r="AM1045" s="1264"/>
      <c r="AN1045" s="1264"/>
      <c r="AO1045" s="1264"/>
      <c r="AP1045" s="1264">
        <v>45</v>
      </c>
      <c r="AQ1045" s="1264" t="s">
        <v>204</v>
      </c>
      <c r="AR1045" s="1264"/>
      <c r="AS1045" s="1264"/>
      <c r="AT1045" s="1264"/>
      <c r="AU1045" s="1264"/>
      <c r="AV1045" s="1367">
        <v>29475000</v>
      </c>
      <c r="AW1045" s="1291" t="s">
        <v>123</v>
      </c>
      <c r="AX1045" s="1291"/>
      <c r="AY1045" s="1291"/>
      <c r="AZ1045" s="1291" t="s">
        <v>1193</v>
      </c>
      <c r="BA1045" s="1392"/>
      <c r="BB1045" s="1375"/>
      <c r="BC1045" s="1291"/>
      <c r="BD1045" s="1291"/>
      <c r="BE1045" s="1287"/>
      <c r="BF1045" s="1287"/>
      <c r="BG1045" s="1287"/>
      <c r="BH1045" s="1287"/>
      <c r="BI1045" s="1287"/>
      <c r="BJ1045" s="1287"/>
      <c r="BK1045" s="1287"/>
      <c r="BL1045" s="1287"/>
      <c r="BM1045" s="1287"/>
      <c r="BN1045" s="1287"/>
      <c r="BO1045" s="1287"/>
      <c r="BP1045" s="1287"/>
      <c r="BQ1045" s="1287"/>
      <c r="BR1045" s="1287"/>
      <c r="BS1045" s="1287"/>
      <c r="BT1045" s="1287"/>
      <c r="BU1045" s="1287"/>
      <c r="BV1045" s="1287"/>
      <c r="BW1045" s="1287"/>
      <c r="BX1045" s="1287"/>
      <c r="BY1045" s="1287"/>
    </row>
    <row r="1046" spans="1:77" s="1257" customFormat="1" ht="30" hidden="1">
      <c r="A1046" s="1380"/>
      <c r="B1046" s="1273"/>
      <c r="C1046" s="1368" t="s">
        <v>1133</v>
      </c>
      <c r="D1046" s="1262"/>
      <c r="E1046" s="1270"/>
      <c r="F1046" s="1261" t="s">
        <v>1190</v>
      </c>
      <c r="G1046" s="1321"/>
      <c r="H1046" s="1270" t="s">
        <v>1193</v>
      </c>
      <c r="I1046" s="1369"/>
      <c r="J1046" s="1261"/>
      <c r="K1046" s="1261"/>
      <c r="L1046" s="1262" t="s">
        <v>1186</v>
      </c>
      <c r="M1046" s="1261" t="s">
        <v>145</v>
      </c>
      <c r="N1046" s="1321"/>
      <c r="O1046" s="1321"/>
      <c r="P1046" s="1321"/>
      <c r="Q1046" s="1321"/>
      <c r="R1046" s="1262"/>
      <c r="S1046" s="1262"/>
      <c r="T1046" s="1262"/>
      <c r="U1046" s="1262"/>
      <c r="V1046" s="1262"/>
      <c r="W1046" s="1262"/>
      <c r="X1046" s="1262"/>
      <c r="Y1046" s="1262"/>
      <c r="Z1046" s="1270"/>
      <c r="AA1046" s="1261" t="s">
        <v>1190</v>
      </c>
      <c r="AB1046" s="1321"/>
      <c r="AC1046" s="1369"/>
      <c r="AD1046" s="1261"/>
      <c r="AE1046" s="1262" t="s">
        <v>1197</v>
      </c>
      <c r="AF1046" s="1262"/>
      <c r="AG1046" s="1262"/>
      <c r="AH1046" s="1262"/>
      <c r="AI1046" s="1262"/>
      <c r="AJ1046" s="1262"/>
      <c r="AK1046" s="1262"/>
      <c r="AL1046" s="1262"/>
      <c r="AM1046" s="1262"/>
      <c r="AN1046" s="1262"/>
      <c r="AO1046" s="1262"/>
      <c r="AP1046" s="1262">
        <v>144</v>
      </c>
      <c r="AQ1046" s="1262" t="s">
        <v>204</v>
      </c>
      <c r="AR1046" s="1262"/>
      <c r="AS1046" s="1262"/>
      <c r="AT1046" s="1262"/>
      <c r="AU1046" s="1262"/>
      <c r="AV1046" s="1370">
        <v>94320000</v>
      </c>
      <c r="AW1046" s="1270" t="s">
        <v>123</v>
      </c>
      <c r="AX1046" s="1270"/>
      <c r="AY1046" s="1270"/>
      <c r="AZ1046" s="1270" t="s">
        <v>1193</v>
      </c>
      <c r="BA1046" s="1385"/>
      <c r="BB1046" s="1374"/>
      <c r="BC1046" s="1270"/>
      <c r="BD1046" s="1270"/>
      <c r="BE1046" s="1256"/>
      <c r="BF1046" s="1256"/>
      <c r="BG1046" s="1256"/>
      <c r="BH1046" s="1256"/>
      <c r="BI1046" s="1256"/>
      <c r="BJ1046" s="1256"/>
      <c r="BK1046" s="1256"/>
      <c r="BL1046" s="1256"/>
      <c r="BM1046" s="1256"/>
      <c r="BN1046" s="1256"/>
      <c r="BO1046" s="1256"/>
      <c r="BP1046" s="1256"/>
      <c r="BQ1046" s="1256"/>
      <c r="BR1046" s="1256"/>
      <c r="BS1046" s="1256"/>
      <c r="BT1046" s="1256"/>
      <c r="BU1046" s="1256"/>
      <c r="BV1046" s="1256"/>
      <c r="BW1046" s="1256"/>
      <c r="BX1046" s="1256"/>
      <c r="BY1046" s="1256"/>
    </row>
    <row r="1047" spans="1:77" s="1288" customFormat="1" ht="19.5" hidden="1" customHeight="1">
      <c r="A1047" s="1380"/>
      <c r="B1047" s="1283"/>
      <c r="C1047" s="1313" t="s">
        <v>1134</v>
      </c>
      <c r="D1047" s="1264"/>
      <c r="E1047" s="1291"/>
      <c r="F1047" s="1284" t="s">
        <v>1190</v>
      </c>
      <c r="G1047" s="1320"/>
      <c r="H1047" s="1291" t="s">
        <v>1193</v>
      </c>
      <c r="I1047" s="1366"/>
      <c r="J1047" s="1284"/>
      <c r="K1047" s="1284"/>
      <c r="L1047" s="1264" t="s">
        <v>1186</v>
      </c>
      <c r="M1047" s="1284" t="s">
        <v>145</v>
      </c>
      <c r="N1047" s="1320"/>
      <c r="O1047" s="1320"/>
      <c r="P1047" s="1320"/>
      <c r="Q1047" s="1320"/>
      <c r="R1047" s="1264"/>
      <c r="S1047" s="1264"/>
      <c r="T1047" s="1264"/>
      <c r="U1047" s="1264"/>
      <c r="V1047" s="1264"/>
      <c r="W1047" s="1264"/>
      <c r="X1047" s="1264"/>
      <c r="Y1047" s="1264"/>
      <c r="Z1047" s="1291"/>
      <c r="AA1047" s="1284" t="s">
        <v>1190</v>
      </c>
      <c r="AB1047" s="1320"/>
      <c r="AC1047" s="1366"/>
      <c r="AD1047" s="1284"/>
      <c r="AE1047" s="1264" t="s">
        <v>1197</v>
      </c>
      <c r="AF1047" s="1264"/>
      <c r="AG1047" s="1264"/>
      <c r="AH1047" s="1264"/>
      <c r="AI1047" s="1264"/>
      <c r="AJ1047" s="1264"/>
      <c r="AK1047" s="1264"/>
      <c r="AL1047" s="1264"/>
      <c r="AM1047" s="1264"/>
      <c r="AN1047" s="1264"/>
      <c r="AO1047" s="1264"/>
      <c r="AP1047" s="1264">
        <v>84</v>
      </c>
      <c r="AQ1047" s="1264" t="s">
        <v>204</v>
      </c>
      <c r="AR1047" s="1264"/>
      <c r="AS1047" s="1264"/>
      <c r="AT1047" s="1264"/>
      <c r="AU1047" s="1264"/>
      <c r="AV1047" s="1367">
        <v>55020000</v>
      </c>
      <c r="AW1047" s="1291" t="s">
        <v>123</v>
      </c>
      <c r="AX1047" s="1291"/>
      <c r="AY1047" s="1291"/>
      <c r="AZ1047" s="1291" t="s">
        <v>1193</v>
      </c>
      <c r="BA1047" s="1392"/>
      <c r="BB1047" s="1375"/>
      <c r="BC1047" s="1291"/>
      <c r="BD1047" s="1291"/>
      <c r="BE1047" s="1287"/>
      <c r="BF1047" s="1287"/>
      <c r="BG1047" s="1287"/>
      <c r="BH1047" s="1287"/>
      <c r="BI1047" s="1287"/>
      <c r="BJ1047" s="1287"/>
      <c r="BK1047" s="1287"/>
      <c r="BL1047" s="1287"/>
      <c r="BM1047" s="1287"/>
      <c r="BN1047" s="1287"/>
      <c r="BO1047" s="1287"/>
      <c r="BP1047" s="1287"/>
      <c r="BQ1047" s="1287"/>
      <c r="BR1047" s="1287"/>
      <c r="BS1047" s="1287"/>
      <c r="BT1047" s="1287"/>
      <c r="BU1047" s="1287"/>
      <c r="BV1047" s="1287"/>
      <c r="BW1047" s="1287"/>
      <c r="BX1047" s="1287"/>
      <c r="BY1047" s="1287"/>
    </row>
    <row r="1048" spans="1:77" s="1288" customFormat="1" ht="30" hidden="1">
      <c r="A1048" s="1380"/>
      <c r="B1048" s="1283"/>
      <c r="C1048" s="1313" t="s">
        <v>1135</v>
      </c>
      <c r="D1048" s="1264"/>
      <c r="E1048" s="1291"/>
      <c r="F1048" s="1284" t="s">
        <v>1191</v>
      </c>
      <c r="G1048" s="1320"/>
      <c r="H1048" s="1291" t="s">
        <v>1193</v>
      </c>
      <c r="I1048" s="1366"/>
      <c r="J1048" s="1284"/>
      <c r="K1048" s="1284"/>
      <c r="L1048" s="1264" t="s">
        <v>1186</v>
      </c>
      <c r="M1048" s="1284" t="s">
        <v>145</v>
      </c>
      <c r="N1048" s="1320"/>
      <c r="O1048" s="1320"/>
      <c r="P1048" s="1320"/>
      <c r="Q1048" s="1320"/>
      <c r="R1048" s="1264"/>
      <c r="S1048" s="1264"/>
      <c r="T1048" s="1264"/>
      <c r="U1048" s="1264"/>
      <c r="V1048" s="1264"/>
      <c r="W1048" s="1264"/>
      <c r="X1048" s="1264"/>
      <c r="Y1048" s="1264"/>
      <c r="Z1048" s="1291"/>
      <c r="AA1048" s="1284" t="s">
        <v>1191</v>
      </c>
      <c r="AB1048" s="1320"/>
      <c r="AC1048" s="1366"/>
      <c r="AD1048" s="1284"/>
      <c r="AE1048" s="1264" t="s">
        <v>1197</v>
      </c>
      <c r="AF1048" s="1264"/>
      <c r="AG1048" s="1264"/>
      <c r="AH1048" s="1264"/>
      <c r="AI1048" s="1264"/>
      <c r="AJ1048" s="1264"/>
      <c r="AK1048" s="1264"/>
      <c r="AL1048" s="1264"/>
      <c r="AM1048" s="1264"/>
      <c r="AN1048" s="1264"/>
      <c r="AO1048" s="1264"/>
      <c r="AP1048" s="1264">
        <v>45</v>
      </c>
      <c r="AQ1048" s="1264" t="s">
        <v>204</v>
      </c>
      <c r="AR1048" s="1264"/>
      <c r="AS1048" s="1264"/>
      <c r="AT1048" s="1264"/>
      <c r="AU1048" s="1264"/>
      <c r="AV1048" s="1367">
        <v>38317500</v>
      </c>
      <c r="AW1048" s="1291" t="s">
        <v>123</v>
      </c>
      <c r="AX1048" s="1291"/>
      <c r="AY1048" s="1291"/>
      <c r="AZ1048" s="1291" t="s">
        <v>1193</v>
      </c>
      <c r="BA1048" s="1392"/>
      <c r="BB1048" s="1375"/>
      <c r="BC1048" s="1291"/>
      <c r="BD1048" s="1291"/>
      <c r="BE1048" s="1287"/>
      <c r="BF1048" s="1287"/>
      <c r="BG1048" s="1287"/>
      <c r="BH1048" s="1287"/>
      <c r="BI1048" s="1287"/>
      <c r="BJ1048" s="1287"/>
      <c r="BK1048" s="1287"/>
      <c r="BL1048" s="1287"/>
      <c r="BM1048" s="1287"/>
      <c r="BN1048" s="1287"/>
      <c r="BO1048" s="1287"/>
      <c r="BP1048" s="1287"/>
      <c r="BQ1048" s="1287"/>
      <c r="BR1048" s="1287"/>
      <c r="BS1048" s="1287"/>
      <c r="BT1048" s="1287"/>
      <c r="BU1048" s="1287"/>
      <c r="BV1048" s="1287"/>
      <c r="BW1048" s="1287"/>
      <c r="BX1048" s="1287"/>
      <c r="BY1048" s="1287"/>
    </row>
    <row r="1049" spans="1:77" s="1288" customFormat="1" ht="30" hidden="1">
      <c r="A1049" s="1380"/>
      <c r="B1049" s="1283"/>
      <c r="C1049" s="1313" t="s">
        <v>1136</v>
      </c>
      <c r="D1049" s="1264"/>
      <c r="E1049" s="1291"/>
      <c r="F1049" s="1284" t="s">
        <v>1191</v>
      </c>
      <c r="G1049" s="1320"/>
      <c r="H1049" s="1291" t="s">
        <v>1193</v>
      </c>
      <c r="I1049" s="1366"/>
      <c r="J1049" s="1284"/>
      <c r="K1049" s="1284"/>
      <c r="L1049" s="1264" t="s">
        <v>1186</v>
      </c>
      <c r="M1049" s="1284" t="s">
        <v>145</v>
      </c>
      <c r="N1049" s="1320"/>
      <c r="O1049" s="1320"/>
      <c r="P1049" s="1320"/>
      <c r="Q1049" s="1320"/>
      <c r="R1049" s="1264"/>
      <c r="S1049" s="1264"/>
      <c r="T1049" s="1264"/>
      <c r="U1049" s="1264"/>
      <c r="V1049" s="1264"/>
      <c r="W1049" s="1264"/>
      <c r="X1049" s="1264"/>
      <c r="Y1049" s="1264"/>
      <c r="Z1049" s="1291"/>
      <c r="AA1049" s="1284" t="s">
        <v>1191</v>
      </c>
      <c r="AB1049" s="1320"/>
      <c r="AC1049" s="1366"/>
      <c r="AD1049" s="1284"/>
      <c r="AE1049" s="1264" t="s">
        <v>1197</v>
      </c>
      <c r="AF1049" s="1264"/>
      <c r="AG1049" s="1264"/>
      <c r="AH1049" s="1264"/>
      <c r="AI1049" s="1264"/>
      <c r="AJ1049" s="1264"/>
      <c r="AK1049" s="1264"/>
      <c r="AL1049" s="1264"/>
      <c r="AM1049" s="1264"/>
      <c r="AN1049" s="1264"/>
      <c r="AO1049" s="1264"/>
      <c r="AP1049" s="1264">
        <v>40</v>
      </c>
      <c r="AQ1049" s="1264" t="s">
        <v>204</v>
      </c>
      <c r="AR1049" s="1264"/>
      <c r="AS1049" s="1264"/>
      <c r="AT1049" s="1264"/>
      <c r="AU1049" s="1264"/>
      <c r="AV1049" s="1367">
        <v>26200000</v>
      </c>
      <c r="AW1049" s="1291" t="s">
        <v>123</v>
      </c>
      <c r="AX1049" s="1291"/>
      <c r="AY1049" s="1291"/>
      <c r="AZ1049" s="1291" t="s">
        <v>1193</v>
      </c>
      <c r="BA1049" s="1392"/>
      <c r="BB1049" s="1375"/>
      <c r="BC1049" s="1291"/>
      <c r="BD1049" s="1291"/>
      <c r="BE1049" s="1287"/>
      <c r="BF1049" s="1287"/>
      <c r="BG1049" s="1287"/>
      <c r="BH1049" s="1287"/>
      <c r="BI1049" s="1287"/>
      <c r="BJ1049" s="1287"/>
      <c r="BK1049" s="1287"/>
      <c r="BL1049" s="1287"/>
      <c r="BM1049" s="1287"/>
      <c r="BN1049" s="1287"/>
      <c r="BO1049" s="1287"/>
      <c r="BP1049" s="1287"/>
      <c r="BQ1049" s="1287"/>
      <c r="BR1049" s="1287"/>
      <c r="BS1049" s="1287"/>
      <c r="BT1049" s="1287"/>
      <c r="BU1049" s="1287"/>
      <c r="BV1049" s="1287"/>
      <c r="BW1049" s="1287"/>
      <c r="BX1049" s="1287"/>
      <c r="BY1049" s="1287"/>
    </row>
    <row r="1050" spans="1:77" s="1257" customFormat="1" hidden="1">
      <c r="A1050" s="1380"/>
      <c r="B1050" s="1273"/>
      <c r="C1050" s="1368" t="s">
        <v>1137</v>
      </c>
      <c r="D1050" s="1262"/>
      <c r="E1050" s="1270"/>
      <c r="F1050" s="1261" t="s">
        <v>1190</v>
      </c>
      <c r="G1050" s="1321"/>
      <c r="H1050" s="1270" t="s">
        <v>1193</v>
      </c>
      <c r="I1050" s="1369"/>
      <c r="J1050" s="1261"/>
      <c r="K1050" s="1261"/>
      <c r="L1050" s="1262" t="s">
        <v>1186</v>
      </c>
      <c r="M1050" s="1261" t="s">
        <v>145</v>
      </c>
      <c r="N1050" s="1321"/>
      <c r="O1050" s="1321"/>
      <c r="P1050" s="1321"/>
      <c r="Q1050" s="1321"/>
      <c r="R1050" s="1262"/>
      <c r="S1050" s="1262"/>
      <c r="T1050" s="1262"/>
      <c r="U1050" s="1262"/>
      <c r="V1050" s="1262"/>
      <c r="W1050" s="1262"/>
      <c r="X1050" s="1262"/>
      <c r="Y1050" s="1262"/>
      <c r="Z1050" s="1270"/>
      <c r="AA1050" s="1261" t="s">
        <v>1190</v>
      </c>
      <c r="AB1050" s="1321"/>
      <c r="AC1050" s="1369"/>
      <c r="AD1050" s="1261"/>
      <c r="AE1050" s="1262" t="s">
        <v>1197</v>
      </c>
      <c r="AF1050" s="1262"/>
      <c r="AG1050" s="1262"/>
      <c r="AH1050" s="1262"/>
      <c r="AI1050" s="1262"/>
      <c r="AJ1050" s="1262"/>
      <c r="AK1050" s="1262"/>
      <c r="AL1050" s="1262"/>
      <c r="AM1050" s="1262"/>
      <c r="AN1050" s="1262"/>
      <c r="AO1050" s="1262"/>
      <c r="AP1050" s="1262">
        <v>156</v>
      </c>
      <c r="AQ1050" s="1262" t="s">
        <v>204</v>
      </c>
      <c r="AR1050" s="1262"/>
      <c r="AS1050" s="1262"/>
      <c r="AT1050" s="1262"/>
      <c r="AU1050" s="1262"/>
      <c r="AV1050" s="1370">
        <v>112398000</v>
      </c>
      <c r="AW1050" s="1270" t="s">
        <v>123</v>
      </c>
      <c r="AX1050" s="1270"/>
      <c r="AY1050" s="1270"/>
      <c r="AZ1050" s="1270" t="s">
        <v>1193</v>
      </c>
      <c r="BA1050" s="1385"/>
      <c r="BB1050" s="1374"/>
      <c r="BC1050" s="1270"/>
      <c r="BD1050" s="1270"/>
      <c r="BE1050" s="1256"/>
      <c r="BF1050" s="1256"/>
      <c r="BG1050" s="1256"/>
      <c r="BH1050" s="1256"/>
      <c r="BI1050" s="1256"/>
      <c r="BJ1050" s="1256"/>
      <c r="BK1050" s="1256"/>
      <c r="BL1050" s="1256"/>
      <c r="BM1050" s="1256"/>
      <c r="BN1050" s="1256"/>
      <c r="BO1050" s="1256"/>
      <c r="BP1050" s="1256"/>
      <c r="BQ1050" s="1256"/>
      <c r="BR1050" s="1256"/>
      <c r="BS1050" s="1256"/>
      <c r="BT1050" s="1256"/>
      <c r="BU1050" s="1256"/>
      <c r="BV1050" s="1256"/>
      <c r="BW1050" s="1256"/>
      <c r="BX1050" s="1256"/>
      <c r="BY1050" s="1256"/>
    </row>
    <row r="1051" spans="1:77" s="1257" customFormat="1" hidden="1">
      <c r="A1051" s="1380"/>
      <c r="B1051" s="1273"/>
      <c r="C1051" s="1368" t="s">
        <v>1138</v>
      </c>
      <c r="D1051" s="1262"/>
      <c r="E1051" s="1270"/>
      <c r="F1051" s="1261" t="s">
        <v>1190</v>
      </c>
      <c r="G1051" s="1321"/>
      <c r="H1051" s="1270" t="s">
        <v>1193</v>
      </c>
      <c r="I1051" s="1369"/>
      <c r="J1051" s="1261"/>
      <c r="K1051" s="1261"/>
      <c r="L1051" s="1262" t="s">
        <v>1186</v>
      </c>
      <c r="M1051" s="1261" t="s">
        <v>145</v>
      </c>
      <c r="N1051" s="1321"/>
      <c r="O1051" s="1321"/>
      <c r="P1051" s="1321"/>
      <c r="Q1051" s="1321"/>
      <c r="R1051" s="1262"/>
      <c r="S1051" s="1262"/>
      <c r="T1051" s="1262"/>
      <c r="U1051" s="1262"/>
      <c r="V1051" s="1262"/>
      <c r="W1051" s="1262"/>
      <c r="X1051" s="1262"/>
      <c r="Y1051" s="1262"/>
      <c r="Z1051" s="1270"/>
      <c r="AA1051" s="1261" t="s">
        <v>1190</v>
      </c>
      <c r="AB1051" s="1321"/>
      <c r="AC1051" s="1369"/>
      <c r="AD1051" s="1261"/>
      <c r="AE1051" s="1262" t="s">
        <v>1197</v>
      </c>
      <c r="AF1051" s="1262"/>
      <c r="AG1051" s="1262"/>
      <c r="AH1051" s="1262"/>
      <c r="AI1051" s="1262"/>
      <c r="AJ1051" s="1262"/>
      <c r="AK1051" s="1262"/>
      <c r="AL1051" s="1262"/>
      <c r="AM1051" s="1262"/>
      <c r="AN1051" s="1262"/>
      <c r="AO1051" s="1262"/>
      <c r="AP1051" s="1262">
        <v>114</v>
      </c>
      <c r="AQ1051" s="1262" t="s">
        <v>204</v>
      </c>
      <c r="AR1051" s="1262"/>
      <c r="AS1051" s="1262"/>
      <c r="AT1051" s="1262"/>
      <c r="AU1051" s="1262"/>
      <c r="AV1051" s="1370">
        <v>74670000</v>
      </c>
      <c r="AW1051" s="1270" t="s">
        <v>123</v>
      </c>
      <c r="AX1051" s="1270"/>
      <c r="AY1051" s="1270"/>
      <c r="AZ1051" s="1270" t="s">
        <v>1193</v>
      </c>
      <c r="BA1051" s="1385"/>
      <c r="BB1051" s="1374"/>
      <c r="BC1051" s="1270"/>
      <c r="BD1051" s="1270"/>
      <c r="BE1051" s="1256"/>
      <c r="BF1051" s="1256"/>
      <c r="BG1051" s="1256"/>
      <c r="BH1051" s="1256"/>
      <c r="BI1051" s="1256"/>
      <c r="BJ1051" s="1256"/>
      <c r="BK1051" s="1256"/>
      <c r="BL1051" s="1256"/>
      <c r="BM1051" s="1256"/>
      <c r="BN1051" s="1256"/>
      <c r="BO1051" s="1256"/>
      <c r="BP1051" s="1256"/>
      <c r="BQ1051" s="1256"/>
      <c r="BR1051" s="1256"/>
      <c r="BS1051" s="1256"/>
      <c r="BT1051" s="1256"/>
      <c r="BU1051" s="1256"/>
      <c r="BV1051" s="1256"/>
      <c r="BW1051" s="1256"/>
      <c r="BX1051" s="1256"/>
      <c r="BY1051" s="1256"/>
    </row>
    <row r="1052" spans="1:77" s="1257" customFormat="1" hidden="1">
      <c r="A1052" s="1380"/>
      <c r="B1052" s="1273"/>
      <c r="C1052" s="1368" t="s">
        <v>1139</v>
      </c>
      <c r="D1052" s="1262"/>
      <c r="E1052" s="1270"/>
      <c r="F1052" s="1261" t="s">
        <v>1190</v>
      </c>
      <c r="G1052" s="1321"/>
      <c r="H1052" s="1270" t="s">
        <v>1193</v>
      </c>
      <c r="I1052" s="1369"/>
      <c r="J1052" s="1261"/>
      <c r="K1052" s="1261"/>
      <c r="L1052" s="1262" t="s">
        <v>1186</v>
      </c>
      <c r="M1052" s="1261" t="s">
        <v>145</v>
      </c>
      <c r="N1052" s="1321"/>
      <c r="O1052" s="1321"/>
      <c r="P1052" s="1321"/>
      <c r="Q1052" s="1321"/>
      <c r="R1052" s="1262"/>
      <c r="S1052" s="1262"/>
      <c r="T1052" s="1262"/>
      <c r="U1052" s="1262"/>
      <c r="V1052" s="1262"/>
      <c r="W1052" s="1262"/>
      <c r="X1052" s="1262"/>
      <c r="Y1052" s="1262"/>
      <c r="Z1052" s="1270"/>
      <c r="AA1052" s="1261" t="s">
        <v>1190</v>
      </c>
      <c r="AB1052" s="1321"/>
      <c r="AC1052" s="1369"/>
      <c r="AD1052" s="1261"/>
      <c r="AE1052" s="1262" t="s">
        <v>1197</v>
      </c>
      <c r="AF1052" s="1262"/>
      <c r="AG1052" s="1262"/>
      <c r="AH1052" s="1262"/>
      <c r="AI1052" s="1262"/>
      <c r="AJ1052" s="1262"/>
      <c r="AK1052" s="1262"/>
      <c r="AL1052" s="1262"/>
      <c r="AM1052" s="1262"/>
      <c r="AN1052" s="1262"/>
      <c r="AO1052" s="1262"/>
      <c r="AP1052" s="1262">
        <v>120</v>
      </c>
      <c r="AQ1052" s="1262" t="s">
        <v>204</v>
      </c>
      <c r="AR1052" s="1262"/>
      <c r="AS1052" s="1262"/>
      <c r="AT1052" s="1262"/>
      <c r="AU1052" s="1262"/>
      <c r="AV1052" s="1370">
        <v>78600000</v>
      </c>
      <c r="AW1052" s="1270" t="s">
        <v>123</v>
      </c>
      <c r="AX1052" s="1270"/>
      <c r="AY1052" s="1270"/>
      <c r="AZ1052" s="1270" t="s">
        <v>1193</v>
      </c>
      <c r="BA1052" s="1385"/>
      <c r="BB1052" s="1374"/>
      <c r="BC1052" s="1270"/>
      <c r="BD1052" s="1270"/>
      <c r="BE1052" s="1256"/>
      <c r="BF1052" s="1256"/>
      <c r="BG1052" s="1256"/>
      <c r="BH1052" s="1256"/>
      <c r="BI1052" s="1256"/>
      <c r="BJ1052" s="1256"/>
      <c r="BK1052" s="1256"/>
      <c r="BL1052" s="1256"/>
      <c r="BM1052" s="1256"/>
      <c r="BN1052" s="1256"/>
      <c r="BO1052" s="1256"/>
      <c r="BP1052" s="1256"/>
      <c r="BQ1052" s="1256"/>
      <c r="BR1052" s="1256"/>
      <c r="BS1052" s="1256"/>
      <c r="BT1052" s="1256"/>
      <c r="BU1052" s="1256"/>
      <c r="BV1052" s="1256"/>
      <c r="BW1052" s="1256"/>
      <c r="BX1052" s="1256"/>
      <c r="BY1052" s="1256"/>
    </row>
    <row r="1053" spans="1:77" s="1257" customFormat="1" hidden="1">
      <c r="A1053" s="1380"/>
      <c r="B1053" s="1273"/>
      <c r="C1053" s="1368" t="s">
        <v>1140</v>
      </c>
      <c r="D1053" s="1262"/>
      <c r="E1053" s="1270"/>
      <c r="F1053" s="1261" t="s">
        <v>1190</v>
      </c>
      <c r="G1053" s="1321"/>
      <c r="H1053" s="1270" t="s">
        <v>1193</v>
      </c>
      <c r="I1053" s="1369"/>
      <c r="J1053" s="1261"/>
      <c r="K1053" s="1261"/>
      <c r="L1053" s="1262" t="s">
        <v>1186</v>
      </c>
      <c r="M1053" s="1261" t="s">
        <v>145</v>
      </c>
      <c r="N1053" s="1321"/>
      <c r="O1053" s="1321"/>
      <c r="P1053" s="1321"/>
      <c r="Q1053" s="1321"/>
      <c r="R1053" s="1262"/>
      <c r="S1053" s="1262"/>
      <c r="T1053" s="1262"/>
      <c r="U1053" s="1262"/>
      <c r="V1053" s="1262"/>
      <c r="W1053" s="1262"/>
      <c r="X1053" s="1262"/>
      <c r="Y1053" s="1262"/>
      <c r="Z1053" s="1270"/>
      <c r="AA1053" s="1261" t="s">
        <v>1190</v>
      </c>
      <c r="AB1053" s="1321"/>
      <c r="AC1053" s="1369"/>
      <c r="AD1053" s="1261"/>
      <c r="AE1053" s="1262" t="s">
        <v>1197</v>
      </c>
      <c r="AF1053" s="1262"/>
      <c r="AG1053" s="1262"/>
      <c r="AH1053" s="1262"/>
      <c r="AI1053" s="1262"/>
      <c r="AJ1053" s="1262"/>
      <c r="AK1053" s="1262"/>
      <c r="AL1053" s="1262"/>
      <c r="AM1053" s="1262"/>
      <c r="AN1053" s="1262"/>
      <c r="AO1053" s="1262"/>
      <c r="AP1053" s="1262">
        <v>36</v>
      </c>
      <c r="AQ1053" s="1262" t="s">
        <v>204</v>
      </c>
      <c r="AR1053" s="1262"/>
      <c r="AS1053" s="1262"/>
      <c r="AT1053" s="1262"/>
      <c r="AU1053" s="1262"/>
      <c r="AV1053" s="1370">
        <v>33012000</v>
      </c>
      <c r="AW1053" s="1270" t="s">
        <v>123</v>
      </c>
      <c r="AX1053" s="1270"/>
      <c r="AY1053" s="1270"/>
      <c r="AZ1053" s="1270" t="s">
        <v>1193</v>
      </c>
      <c r="BA1053" s="1385"/>
      <c r="BB1053" s="1374"/>
      <c r="BC1053" s="1270"/>
      <c r="BD1053" s="1270"/>
      <c r="BE1053" s="1256"/>
      <c r="BF1053" s="1256"/>
      <c r="BG1053" s="1256"/>
      <c r="BH1053" s="1256"/>
      <c r="BI1053" s="1256"/>
      <c r="BJ1053" s="1256"/>
      <c r="BK1053" s="1256"/>
      <c r="BL1053" s="1256"/>
      <c r="BM1053" s="1256"/>
      <c r="BN1053" s="1256"/>
      <c r="BO1053" s="1256"/>
      <c r="BP1053" s="1256"/>
      <c r="BQ1053" s="1256"/>
      <c r="BR1053" s="1256"/>
      <c r="BS1053" s="1256"/>
      <c r="BT1053" s="1256"/>
      <c r="BU1053" s="1256"/>
      <c r="BV1053" s="1256"/>
      <c r="BW1053" s="1256"/>
      <c r="BX1053" s="1256"/>
      <c r="BY1053" s="1256"/>
    </row>
    <row r="1054" spans="1:77" s="1257" customFormat="1" hidden="1">
      <c r="A1054" s="1380"/>
      <c r="B1054" s="1273"/>
      <c r="C1054" s="1368" t="s">
        <v>1141</v>
      </c>
      <c r="D1054" s="1262"/>
      <c r="E1054" s="1270"/>
      <c r="F1054" s="1261" t="s">
        <v>1190</v>
      </c>
      <c r="G1054" s="1321"/>
      <c r="H1054" s="1270" t="s">
        <v>1193</v>
      </c>
      <c r="I1054" s="1369"/>
      <c r="J1054" s="1261"/>
      <c r="K1054" s="1261"/>
      <c r="L1054" s="1262" t="s">
        <v>1186</v>
      </c>
      <c r="M1054" s="1261" t="s">
        <v>145</v>
      </c>
      <c r="N1054" s="1321"/>
      <c r="O1054" s="1321"/>
      <c r="P1054" s="1321"/>
      <c r="Q1054" s="1321"/>
      <c r="R1054" s="1262"/>
      <c r="S1054" s="1262"/>
      <c r="T1054" s="1262"/>
      <c r="U1054" s="1262"/>
      <c r="V1054" s="1262"/>
      <c r="W1054" s="1262"/>
      <c r="X1054" s="1262"/>
      <c r="Y1054" s="1262"/>
      <c r="Z1054" s="1270"/>
      <c r="AA1054" s="1261" t="s">
        <v>1190</v>
      </c>
      <c r="AB1054" s="1321"/>
      <c r="AC1054" s="1369"/>
      <c r="AD1054" s="1261"/>
      <c r="AE1054" s="1262" t="s">
        <v>1197</v>
      </c>
      <c r="AF1054" s="1262"/>
      <c r="AG1054" s="1262"/>
      <c r="AH1054" s="1262"/>
      <c r="AI1054" s="1262"/>
      <c r="AJ1054" s="1262"/>
      <c r="AK1054" s="1262"/>
      <c r="AL1054" s="1262"/>
      <c r="AM1054" s="1262"/>
      <c r="AN1054" s="1262"/>
      <c r="AO1054" s="1262"/>
      <c r="AP1054" s="1262">
        <v>24</v>
      </c>
      <c r="AQ1054" s="1262" t="s">
        <v>204</v>
      </c>
      <c r="AR1054" s="1262"/>
      <c r="AS1054" s="1262"/>
      <c r="AT1054" s="1262"/>
      <c r="AU1054" s="1262"/>
      <c r="AV1054" s="1370">
        <v>20436000</v>
      </c>
      <c r="AW1054" s="1270" t="s">
        <v>123</v>
      </c>
      <c r="AX1054" s="1270"/>
      <c r="AY1054" s="1270"/>
      <c r="AZ1054" s="1270" t="s">
        <v>1193</v>
      </c>
      <c r="BA1054" s="1385"/>
      <c r="BB1054" s="1374"/>
      <c r="BC1054" s="1270"/>
      <c r="BD1054" s="1270"/>
      <c r="BE1054" s="1256"/>
      <c r="BF1054" s="1256"/>
      <c r="BG1054" s="1256"/>
      <c r="BH1054" s="1256"/>
      <c r="BI1054" s="1256"/>
      <c r="BJ1054" s="1256"/>
      <c r="BK1054" s="1256"/>
      <c r="BL1054" s="1256"/>
      <c r="BM1054" s="1256"/>
      <c r="BN1054" s="1256"/>
      <c r="BO1054" s="1256"/>
      <c r="BP1054" s="1256"/>
      <c r="BQ1054" s="1256"/>
      <c r="BR1054" s="1256"/>
      <c r="BS1054" s="1256"/>
      <c r="BT1054" s="1256"/>
      <c r="BU1054" s="1256"/>
      <c r="BV1054" s="1256"/>
      <c r="BW1054" s="1256"/>
      <c r="BX1054" s="1256"/>
      <c r="BY1054" s="1256"/>
    </row>
    <row r="1055" spans="1:77" s="1257" customFormat="1" hidden="1">
      <c r="A1055" s="1380"/>
      <c r="B1055" s="1273"/>
      <c r="C1055" s="1368" t="s">
        <v>1142</v>
      </c>
      <c r="D1055" s="1262"/>
      <c r="E1055" s="1270"/>
      <c r="F1055" s="1261" t="s">
        <v>1190</v>
      </c>
      <c r="G1055" s="1321"/>
      <c r="H1055" s="1270" t="s">
        <v>1193</v>
      </c>
      <c r="I1055" s="1369"/>
      <c r="J1055" s="1261"/>
      <c r="K1055" s="1261"/>
      <c r="L1055" s="1262" t="s">
        <v>1186</v>
      </c>
      <c r="M1055" s="1261" t="s">
        <v>145</v>
      </c>
      <c r="N1055" s="1321"/>
      <c r="O1055" s="1321"/>
      <c r="P1055" s="1321"/>
      <c r="Q1055" s="1321"/>
      <c r="R1055" s="1262"/>
      <c r="S1055" s="1262"/>
      <c r="T1055" s="1262"/>
      <c r="U1055" s="1262"/>
      <c r="V1055" s="1262"/>
      <c r="W1055" s="1262"/>
      <c r="X1055" s="1262"/>
      <c r="Y1055" s="1262"/>
      <c r="Z1055" s="1270"/>
      <c r="AA1055" s="1261" t="s">
        <v>1190</v>
      </c>
      <c r="AB1055" s="1321"/>
      <c r="AC1055" s="1369"/>
      <c r="AD1055" s="1261"/>
      <c r="AE1055" s="1262" t="s">
        <v>1197</v>
      </c>
      <c r="AF1055" s="1262"/>
      <c r="AG1055" s="1262"/>
      <c r="AH1055" s="1262"/>
      <c r="AI1055" s="1262"/>
      <c r="AJ1055" s="1262"/>
      <c r="AK1055" s="1262"/>
      <c r="AL1055" s="1262"/>
      <c r="AM1055" s="1262"/>
      <c r="AN1055" s="1262"/>
      <c r="AO1055" s="1262"/>
      <c r="AP1055" s="1262">
        <v>45</v>
      </c>
      <c r="AQ1055" s="1262" t="s">
        <v>204</v>
      </c>
      <c r="AR1055" s="1262"/>
      <c r="AS1055" s="1262"/>
      <c r="AT1055" s="1262"/>
      <c r="AU1055" s="1262"/>
      <c r="AV1055" s="1370">
        <v>35370000</v>
      </c>
      <c r="AW1055" s="1270" t="s">
        <v>123</v>
      </c>
      <c r="AX1055" s="1270"/>
      <c r="AY1055" s="1270"/>
      <c r="AZ1055" s="1270" t="s">
        <v>1193</v>
      </c>
      <c r="BA1055" s="1385"/>
      <c r="BB1055" s="1374"/>
      <c r="BC1055" s="1270"/>
      <c r="BD1055" s="1270"/>
      <c r="BE1055" s="1256"/>
      <c r="BF1055" s="1256"/>
      <c r="BG1055" s="1256"/>
      <c r="BH1055" s="1256"/>
      <c r="BI1055" s="1256"/>
      <c r="BJ1055" s="1256"/>
      <c r="BK1055" s="1256"/>
      <c r="BL1055" s="1256"/>
      <c r="BM1055" s="1256"/>
      <c r="BN1055" s="1256"/>
      <c r="BO1055" s="1256"/>
      <c r="BP1055" s="1256"/>
      <c r="BQ1055" s="1256"/>
      <c r="BR1055" s="1256"/>
      <c r="BS1055" s="1256"/>
      <c r="BT1055" s="1256"/>
      <c r="BU1055" s="1256"/>
      <c r="BV1055" s="1256"/>
      <c r="BW1055" s="1256"/>
      <c r="BX1055" s="1256"/>
      <c r="BY1055" s="1256"/>
    </row>
    <row r="1056" spans="1:77" s="1257" customFormat="1" hidden="1">
      <c r="A1056" s="1380"/>
      <c r="B1056" s="1273"/>
      <c r="C1056" s="1368" t="s">
        <v>1143</v>
      </c>
      <c r="D1056" s="1262"/>
      <c r="E1056" s="1270"/>
      <c r="F1056" s="1261" t="s">
        <v>1190</v>
      </c>
      <c r="G1056" s="1321"/>
      <c r="H1056" s="1270" t="s">
        <v>1193</v>
      </c>
      <c r="I1056" s="1369"/>
      <c r="J1056" s="1261"/>
      <c r="K1056" s="1261"/>
      <c r="L1056" s="1262" t="s">
        <v>1186</v>
      </c>
      <c r="M1056" s="1261" t="s">
        <v>145</v>
      </c>
      <c r="N1056" s="1321"/>
      <c r="O1056" s="1321"/>
      <c r="P1056" s="1321"/>
      <c r="Q1056" s="1321"/>
      <c r="R1056" s="1262"/>
      <c r="S1056" s="1262"/>
      <c r="T1056" s="1262"/>
      <c r="U1056" s="1262"/>
      <c r="V1056" s="1262"/>
      <c r="W1056" s="1262"/>
      <c r="X1056" s="1262"/>
      <c r="Y1056" s="1262"/>
      <c r="Z1056" s="1270"/>
      <c r="AA1056" s="1261" t="s">
        <v>1190</v>
      </c>
      <c r="AB1056" s="1321"/>
      <c r="AC1056" s="1369"/>
      <c r="AD1056" s="1261"/>
      <c r="AE1056" s="1262" t="s">
        <v>1197</v>
      </c>
      <c r="AF1056" s="1262"/>
      <c r="AG1056" s="1262"/>
      <c r="AH1056" s="1262"/>
      <c r="AI1056" s="1262"/>
      <c r="AJ1056" s="1262"/>
      <c r="AK1056" s="1262"/>
      <c r="AL1056" s="1262"/>
      <c r="AM1056" s="1262"/>
      <c r="AN1056" s="1262"/>
      <c r="AO1056" s="1262"/>
      <c r="AP1056" s="1262">
        <v>4</v>
      </c>
      <c r="AQ1056" s="1262" t="s">
        <v>204</v>
      </c>
      <c r="AR1056" s="1262"/>
      <c r="AS1056" s="1262"/>
      <c r="AT1056" s="1262"/>
      <c r="AU1056" s="1262"/>
      <c r="AV1056" s="1370">
        <v>2882000</v>
      </c>
      <c r="AW1056" s="1270" t="s">
        <v>123</v>
      </c>
      <c r="AX1056" s="1270"/>
      <c r="AY1056" s="1270"/>
      <c r="AZ1056" s="1270" t="s">
        <v>1193</v>
      </c>
      <c r="BA1056" s="1385"/>
      <c r="BB1056" s="1374"/>
      <c r="BC1056" s="1270"/>
      <c r="BD1056" s="1270"/>
      <c r="BE1056" s="1256"/>
      <c r="BF1056" s="1256"/>
      <c r="BG1056" s="1256"/>
      <c r="BH1056" s="1256"/>
      <c r="BI1056" s="1256"/>
      <c r="BJ1056" s="1256"/>
      <c r="BK1056" s="1256"/>
      <c r="BL1056" s="1256"/>
      <c r="BM1056" s="1256"/>
      <c r="BN1056" s="1256"/>
      <c r="BO1056" s="1256"/>
      <c r="BP1056" s="1256"/>
      <c r="BQ1056" s="1256"/>
      <c r="BR1056" s="1256"/>
      <c r="BS1056" s="1256"/>
      <c r="BT1056" s="1256"/>
      <c r="BU1056" s="1256"/>
      <c r="BV1056" s="1256"/>
      <c r="BW1056" s="1256"/>
      <c r="BX1056" s="1256"/>
      <c r="BY1056" s="1256"/>
    </row>
    <row r="1057" spans="1:77" s="1257" customFormat="1" hidden="1">
      <c r="A1057" s="1380"/>
      <c r="B1057" s="1273"/>
      <c r="C1057" s="1368" t="s">
        <v>1144</v>
      </c>
      <c r="D1057" s="1262"/>
      <c r="E1057" s="1270"/>
      <c r="F1057" s="1261" t="s">
        <v>1190</v>
      </c>
      <c r="G1057" s="1321"/>
      <c r="H1057" s="1270" t="s">
        <v>1193</v>
      </c>
      <c r="I1057" s="1369"/>
      <c r="J1057" s="1261"/>
      <c r="K1057" s="1261"/>
      <c r="L1057" s="1262" t="s">
        <v>1186</v>
      </c>
      <c r="M1057" s="1261" t="s">
        <v>145</v>
      </c>
      <c r="N1057" s="1321"/>
      <c r="O1057" s="1321"/>
      <c r="P1057" s="1321"/>
      <c r="Q1057" s="1321"/>
      <c r="R1057" s="1262"/>
      <c r="S1057" s="1262"/>
      <c r="T1057" s="1262"/>
      <c r="U1057" s="1262"/>
      <c r="V1057" s="1262"/>
      <c r="W1057" s="1262"/>
      <c r="X1057" s="1262"/>
      <c r="Y1057" s="1262"/>
      <c r="Z1057" s="1270"/>
      <c r="AA1057" s="1261" t="s">
        <v>1190</v>
      </c>
      <c r="AB1057" s="1321"/>
      <c r="AC1057" s="1369"/>
      <c r="AD1057" s="1261"/>
      <c r="AE1057" s="1262" t="s">
        <v>1197</v>
      </c>
      <c r="AF1057" s="1262"/>
      <c r="AG1057" s="1262"/>
      <c r="AH1057" s="1262"/>
      <c r="AI1057" s="1262"/>
      <c r="AJ1057" s="1262"/>
      <c r="AK1057" s="1262"/>
      <c r="AL1057" s="1262"/>
      <c r="AM1057" s="1262"/>
      <c r="AN1057" s="1262"/>
      <c r="AO1057" s="1262"/>
      <c r="AP1057" s="1262">
        <v>99</v>
      </c>
      <c r="AQ1057" s="1262" t="s">
        <v>204</v>
      </c>
      <c r="AR1057" s="1262"/>
      <c r="AS1057" s="1262"/>
      <c r="AT1057" s="1262"/>
      <c r="AU1057" s="1262"/>
      <c r="AV1057" s="1370">
        <v>97267500</v>
      </c>
      <c r="AW1057" s="1270" t="s">
        <v>123</v>
      </c>
      <c r="AX1057" s="1270"/>
      <c r="AY1057" s="1270"/>
      <c r="AZ1057" s="1270" t="s">
        <v>1193</v>
      </c>
      <c r="BA1057" s="1385"/>
      <c r="BB1057" s="1374"/>
      <c r="BC1057" s="1270"/>
      <c r="BD1057" s="1270"/>
      <c r="BE1057" s="1256"/>
      <c r="BF1057" s="1256"/>
      <c r="BG1057" s="1256"/>
      <c r="BH1057" s="1256"/>
      <c r="BI1057" s="1256"/>
      <c r="BJ1057" s="1256"/>
      <c r="BK1057" s="1256"/>
      <c r="BL1057" s="1256"/>
      <c r="BM1057" s="1256"/>
      <c r="BN1057" s="1256"/>
      <c r="BO1057" s="1256"/>
      <c r="BP1057" s="1256"/>
      <c r="BQ1057" s="1256"/>
      <c r="BR1057" s="1256"/>
      <c r="BS1057" s="1256"/>
      <c r="BT1057" s="1256"/>
      <c r="BU1057" s="1256"/>
      <c r="BV1057" s="1256"/>
      <c r="BW1057" s="1256"/>
      <c r="BX1057" s="1256"/>
      <c r="BY1057" s="1256"/>
    </row>
    <row r="1058" spans="1:77" s="1257" customFormat="1" hidden="1">
      <c r="A1058" s="1380"/>
      <c r="B1058" s="1273"/>
      <c r="C1058" s="1368" t="s">
        <v>1145</v>
      </c>
      <c r="D1058" s="1262"/>
      <c r="E1058" s="1270"/>
      <c r="F1058" s="1261" t="s">
        <v>1190</v>
      </c>
      <c r="G1058" s="1321"/>
      <c r="H1058" s="1270" t="s">
        <v>1193</v>
      </c>
      <c r="I1058" s="1369"/>
      <c r="J1058" s="1261"/>
      <c r="K1058" s="1261"/>
      <c r="L1058" s="1262" t="s">
        <v>1186</v>
      </c>
      <c r="M1058" s="1261" t="s">
        <v>145</v>
      </c>
      <c r="N1058" s="1321"/>
      <c r="O1058" s="1321"/>
      <c r="P1058" s="1321"/>
      <c r="Q1058" s="1321"/>
      <c r="R1058" s="1262"/>
      <c r="S1058" s="1262"/>
      <c r="T1058" s="1262"/>
      <c r="U1058" s="1262"/>
      <c r="V1058" s="1262"/>
      <c r="W1058" s="1262"/>
      <c r="X1058" s="1262"/>
      <c r="Y1058" s="1262"/>
      <c r="Z1058" s="1270"/>
      <c r="AA1058" s="1261" t="s">
        <v>1190</v>
      </c>
      <c r="AB1058" s="1321"/>
      <c r="AC1058" s="1369"/>
      <c r="AD1058" s="1261"/>
      <c r="AE1058" s="1262" t="s">
        <v>1197</v>
      </c>
      <c r="AF1058" s="1262"/>
      <c r="AG1058" s="1262"/>
      <c r="AH1058" s="1262"/>
      <c r="AI1058" s="1262"/>
      <c r="AJ1058" s="1262"/>
      <c r="AK1058" s="1262"/>
      <c r="AL1058" s="1262"/>
      <c r="AM1058" s="1262"/>
      <c r="AN1058" s="1262"/>
      <c r="AO1058" s="1262"/>
      <c r="AP1058" s="1262">
        <v>210</v>
      </c>
      <c r="AQ1058" s="1262" t="s">
        <v>204</v>
      </c>
      <c r="AR1058" s="1262"/>
      <c r="AS1058" s="1262"/>
      <c r="AT1058" s="1262"/>
      <c r="AU1058" s="1262"/>
      <c r="AV1058" s="1370">
        <v>206325000</v>
      </c>
      <c r="AW1058" s="1270" t="s">
        <v>123</v>
      </c>
      <c r="AX1058" s="1270"/>
      <c r="AY1058" s="1270"/>
      <c r="AZ1058" s="1270" t="s">
        <v>1193</v>
      </c>
      <c r="BA1058" s="1385"/>
      <c r="BB1058" s="1374"/>
      <c r="BC1058" s="1270"/>
      <c r="BD1058" s="1270"/>
      <c r="BE1058" s="1256"/>
      <c r="BF1058" s="1256"/>
      <c r="BG1058" s="1256"/>
      <c r="BH1058" s="1256"/>
      <c r="BI1058" s="1256"/>
      <c r="BJ1058" s="1256"/>
      <c r="BK1058" s="1256"/>
      <c r="BL1058" s="1256"/>
      <c r="BM1058" s="1256"/>
      <c r="BN1058" s="1256"/>
      <c r="BO1058" s="1256"/>
      <c r="BP1058" s="1256"/>
      <c r="BQ1058" s="1256"/>
      <c r="BR1058" s="1256"/>
      <c r="BS1058" s="1256"/>
      <c r="BT1058" s="1256"/>
      <c r="BU1058" s="1256"/>
      <c r="BV1058" s="1256"/>
      <c r="BW1058" s="1256"/>
      <c r="BX1058" s="1256"/>
      <c r="BY1058" s="1256"/>
    </row>
    <row r="1059" spans="1:77" s="1257" customFormat="1" hidden="1">
      <c r="A1059" s="1380"/>
      <c r="B1059" s="1273"/>
      <c r="C1059" s="1368" t="s">
        <v>1146</v>
      </c>
      <c r="D1059" s="1262"/>
      <c r="E1059" s="1270"/>
      <c r="F1059" s="1261" t="s">
        <v>1190</v>
      </c>
      <c r="G1059" s="1321"/>
      <c r="H1059" s="1270" t="s">
        <v>1193</v>
      </c>
      <c r="I1059" s="1369"/>
      <c r="J1059" s="1261"/>
      <c r="K1059" s="1261"/>
      <c r="L1059" s="1262" t="s">
        <v>1186</v>
      </c>
      <c r="M1059" s="1261" t="s">
        <v>145</v>
      </c>
      <c r="N1059" s="1321"/>
      <c r="O1059" s="1321"/>
      <c r="P1059" s="1321"/>
      <c r="Q1059" s="1321"/>
      <c r="R1059" s="1262"/>
      <c r="S1059" s="1262"/>
      <c r="T1059" s="1262"/>
      <c r="U1059" s="1262"/>
      <c r="V1059" s="1262"/>
      <c r="W1059" s="1262"/>
      <c r="X1059" s="1262"/>
      <c r="Y1059" s="1262"/>
      <c r="Z1059" s="1270"/>
      <c r="AA1059" s="1261" t="s">
        <v>1190</v>
      </c>
      <c r="AB1059" s="1321"/>
      <c r="AC1059" s="1369"/>
      <c r="AD1059" s="1261"/>
      <c r="AE1059" s="1262" t="s">
        <v>1197</v>
      </c>
      <c r="AF1059" s="1262"/>
      <c r="AG1059" s="1262"/>
      <c r="AH1059" s="1262"/>
      <c r="AI1059" s="1262"/>
      <c r="AJ1059" s="1262"/>
      <c r="AK1059" s="1262"/>
      <c r="AL1059" s="1262"/>
      <c r="AM1059" s="1262"/>
      <c r="AN1059" s="1262"/>
      <c r="AO1059" s="1262"/>
      <c r="AP1059" s="1262">
        <v>30</v>
      </c>
      <c r="AQ1059" s="1262" t="s">
        <v>204</v>
      </c>
      <c r="AR1059" s="1262"/>
      <c r="AS1059" s="1262"/>
      <c r="AT1059" s="1262"/>
      <c r="AU1059" s="1262"/>
      <c r="AV1059" s="1370">
        <v>19650000</v>
      </c>
      <c r="AW1059" s="1270" t="s">
        <v>123</v>
      </c>
      <c r="AX1059" s="1270"/>
      <c r="AY1059" s="1270"/>
      <c r="AZ1059" s="1270" t="s">
        <v>1193</v>
      </c>
      <c r="BA1059" s="1385"/>
      <c r="BB1059" s="1374"/>
      <c r="BC1059" s="1270"/>
      <c r="BD1059" s="1270"/>
      <c r="BE1059" s="1256"/>
      <c r="BF1059" s="1256"/>
      <c r="BG1059" s="1256"/>
      <c r="BH1059" s="1256"/>
      <c r="BI1059" s="1256"/>
      <c r="BJ1059" s="1256"/>
      <c r="BK1059" s="1256"/>
      <c r="BL1059" s="1256"/>
      <c r="BM1059" s="1256"/>
      <c r="BN1059" s="1256"/>
      <c r="BO1059" s="1256"/>
      <c r="BP1059" s="1256"/>
      <c r="BQ1059" s="1256"/>
      <c r="BR1059" s="1256"/>
      <c r="BS1059" s="1256"/>
      <c r="BT1059" s="1256"/>
      <c r="BU1059" s="1256"/>
      <c r="BV1059" s="1256"/>
      <c r="BW1059" s="1256"/>
      <c r="BX1059" s="1256"/>
      <c r="BY1059" s="1256"/>
    </row>
    <row r="1060" spans="1:77" s="1257" customFormat="1" hidden="1">
      <c r="A1060" s="1380"/>
      <c r="B1060" s="1273"/>
      <c r="C1060" s="1368" t="s">
        <v>1147</v>
      </c>
      <c r="D1060" s="1262"/>
      <c r="E1060" s="1270"/>
      <c r="F1060" s="1261" t="s">
        <v>1190</v>
      </c>
      <c r="G1060" s="1321"/>
      <c r="H1060" s="1270" t="s">
        <v>1193</v>
      </c>
      <c r="I1060" s="1369"/>
      <c r="J1060" s="1261"/>
      <c r="K1060" s="1261"/>
      <c r="L1060" s="1262" t="s">
        <v>1186</v>
      </c>
      <c r="M1060" s="1261" t="s">
        <v>145</v>
      </c>
      <c r="N1060" s="1321"/>
      <c r="O1060" s="1321"/>
      <c r="P1060" s="1321"/>
      <c r="Q1060" s="1321"/>
      <c r="R1060" s="1262"/>
      <c r="S1060" s="1262"/>
      <c r="T1060" s="1262"/>
      <c r="U1060" s="1262"/>
      <c r="V1060" s="1262"/>
      <c r="W1060" s="1262"/>
      <c r="X1060" s="1262"/>
      <c r="Y1060" s="1262"/>
      <c r="Z1060" s="1270"/>
      <c r="AA1060" s="1261" t="s">
        <v>1190</v>
      </c>
      <c r="AB1060" s="1321"/>
      <c r="AC1060" s="1369"/>
      <c r="AD1060" s="1261"/>
      <c r="AE1060" s="1262" t="s">
        <v>1197</v>
      </c>
      <c r="AF1060" s="1262"/>
      <c r="AG1060" s="1262"/>
      <c r="AH1060" s="1262"/>
      <c r="AI1060" s="1262"/>
      <c r="AJ1060" s="1262"/>
      <c r="AK1060" s="1262"/>
      <c r="AL1060" s="1262"/>
      <c r="AM1060" s="1262"/>
      <c r="AN1060" s="1262"/>
      <c r="AO1060" s="1262"/>
      <c r="AP1060" s="1262">
        <v>60</v>
      </c>
      <c r="AQ1060" s="1262" t="s">
        <v>204</v>
      </c>
      <c r="AR1060" s="1262"/>
      <c r="AS1060" s="1262"/>
      <c r="AT1060" s="1262"/>
      <c r="AU1060" s="1262"/>
      <c r="AV1060" s="1370">
        <v>47160000</v>
      </c>
      <c r="AW1060" s="1270" t="s">
        <v>123</v>
      </c>
      <c r="AX1060" s="1270"/>
      <c r="AY1060" s="1270"/>
      <c r="AZ1060" s="1270" t="s">
        <v>1193</v>
      </c>
      <c r="BA1060" s="1385"/>
      <c r="BB1060" s="1374"/>
      <c r="BC1060" s="1270"/>
      <c r="BD1060" s="1270"/>
      <c r="BE1060" s="1256"/>
      <c r="BF1060" s="1256"/>
      <c r="BG1060" s="1256"/>
      <c r="BH1060" s="1256"/>
      <c r="BI1060" s="1256"/>
      <c r="BJ1060" s="1256"/>
      <c r="BK1060" s="1256"/>
      <c r="BL1060" s="1256"/>
      <c r="BM1060" s="1256"/>
      <c r="BN1060" s="1256"/>
      <c r="BO1060" s="1256"/>
      <c r="BP1060" s="1256"/>
      <c r="BQ1060" s="1256"/>
      <c r="BR1060" s="1256"/>
      <c r="BS1060" s="1256"/>
      <c r="BT1060" s="1256"/>
      <c r="BU1060" s="1256"/>
      <c r="BV1060" s="1256"/>
      <c r="BW1060" s="1256"/>
      <c r="BX1060" s="1256"/>
      <c r="BY1060" s="1256"/>
    </row>
    <row r="1061" spans="1:77" s="1257" customFormat="1" hidden="1">
      <c r="A1061" s="1380"/>
      <c r="B1061" s="1273"/>
      <c r="C1061" s="1368" t="s">
        <v>1148</v>
      </c>
      <c r="D1061" s="1262"/>
      <c r="E1061" s="1270"/>
      <c r="F1061" s="1261" t="s">
        <v>1190</v>
      </c>
      <c r="G1061" s="1321"/>
      <c r="H1061" s="1270" t="s">
        <v>1193</v>
      </c>
      <c r="I1061" s="1369"/>
      <c r="J1061" s="1261"/>
      <c r="K1061" s="1261"/>
      <c r="L1061" s="1262" t="s">
        <v>1186</v>
      </c>
      <c r="M1061" s="1261" t="s">
        <v>145</v>
      </c>
      <c r="N1061" s="1321"/>
      <c r="O1061" s="1321"/>
      <c r="P1061" s="1321"/>
      <c r="Q1061" s="1321"/>
      <c r="R1061" s="1262"/>
      <c r="S1061" s="1262"/>
      <c r="T1061" s="1262"/>
      <c r="U1061" s="1262"/>
      <c r="V1061" s="1262"/>
      <c r="W1061" s="1262"/>
      <c r="X1061" s="1262"/>
      <c r="Y1061" s="1262"/>
      <c r="Z1061" s="1270"/>
      <c r="AA1061" s="1261" t="s">
        <v>1190</v>
      </c>
      <c r="AB1061" s="1321"/>
      <c r="AC1061" s="1369"/>
      <c r="AD1061" s="1261"/>
      <c r="AE1061" s="1262" t="s">
        <v>1197</v>
      </c>
      <c r="AF1061" s="1262"/>
      <c r="AG1061" s="1262"/>
      <c r="AH1061" s="1262"/>
      <c r="AI1061" s="1262"/>
      <c r="AJ1061" s="1262"/>
      <c r="AK1061" s="1262"/>
      <c r="AL1061" s="1262"/>
      <c r="AM1061" s="1262"/>
      <c r="AN1061" s="1262"/>
      <c r="AO1061" s="1262"/>
      <c r="AP1061" s="1262">
        <v>48</v>
      </c>
      <c r="AQ1061" s="1262" t="s">
        <v>204</v>
      </c>
      <c r="AR1061" s="1262"/>
      <c r="AS1061" s="1262"/>
      <c r="AT1061" s="1262"/>
      <c r="AU1061" s="1262"/>
      <c r="AV1061" s="1370">
        <v>34584000</v>
      </c>
      <c r="AW1061" s="1270" t="s">
        <v>123</v>
      </c>
      <c r="AX1061" s="1270"/>
      <c r="AY1061" s="1270"/>
      <c r="AZ1061" s="1270" t="s">
        <v>1193</v>
      </c>
      <c r="BA1061" s="1385"/>
      <c r="BB1061" s="1374"/>
      <c r="BC1061" s="1270"/>
      <c r="BD1061" s="1270"/>
      <c r="BE1061" s="1256"/>
      <c r="BF1061" s="1256"/>
      <c r="BG1061" s="1256"/>
      <c r="BH1061" s="1256"/>
      <c r="BI1061" s="1256"/>
      <c r="BJ1061" s="1256"/>
      <c r="BK1061" s="1256"/>
      <c r="BL1061" s="1256"/>
      <c r="BM1061" s="1256"/>
      <c r="BN1061" s="1256"/>
      <c r="BO1061" s="1256"/>
      <c r="BP1061" s="1256"/>
      <c r="BQ1061" s="1256"/>
      <c r="BR1061" s="1256"/>
      <c r="BS1061" s="1256"/>
      <c r="BT1061" s="1256"/>
      <c r="BU1061" s="1256"/>
      <c r="BV1061" s="1256"/>
      <c r="BW1061" s="1256"/>
      <c r="BX1061" s="1256"/>
      <c r="BY1061" s="1256"/>
    </row>
    <row r="1062" spans="1:77" s="1257" customFormat="1" hidden="1">
      <c r="A1062" s="1380"/>
      <c r="B1062" s="1273"/>
      <c r="C1062" s="1368" t="s">
        <v>1149</v>
      </c>
      <c r="D1062" s="1262"/>
      <c r="E1062" s="1270"/>
      <c r="F1062" s="1261" t="s">
        <v>1190</v>
      </c>
      <c r="G1062" s="1321"/>
      <c r="H1062" s="1270" t="s">
        <v>1193</v>
      </c>
      <c r="I1062" s="1369"/>
      <c r="J1062" s="1261"/>
      <c r="K1062" s="1261"/>
      <c r="L1062" s="1262" t="s">
        <v>1186</v>
      </c>
      <c r="M1062" s="1261" t="s">
        <v>145</v>
      </c>
      <c r="N1062" s="1321"/>
      <c r="O1062" s="1321"/>
      <c r="P1062" s="1321"/>
      <c r="Q1062" s="1321"/>
      <c r="R1062" s="1262"/>
      <c r="S1062" s="1262"/>
      <c r="T1062" s="1262"/>
      <c r="U1062" s="1262"/>
      <c r="V1062" s="1262"/>
      <c r="W1062" s="1262"/>
      <c r="X1062" s="1262"/>
      <c r="Y1062" s="1262"/>
      <c r="Z1062" s="1270"/>
      <c r="AA1062" s="1261" t="s">
        <v>1190</v>
      </c>
      <c r="AB1062" s="1321"/>
      <c r="AC1062" s="1369"/>
      <c r="AD1062" s="1261"/>
      <c r="AE1062" s="1262" t="s">
        <v>1197</v>
      </c>
      <c r="AF1062" s="1262"/>
      <c r="AG1062" s="1262"/>
      <c r="AH1062" s="1262"/>
      <c r="AI1062" s="1262"/>
      <c r="AJ1062" s="1262"/>
      <c r="AK1062" s="1262"/>
      <c r="AL1062" s="1262"/>
      <c r="AM1062" s="1262"/>
      <c r="AN1062" s="1262"/>
      <c r="AO1062" s="1262"/>
      <c r="AP1062" s="1262">
        <v>70</v>
      </c>
      <c r="AQ1062" s="1262" t="s">
        <v>204</v>
      </c>
      <c r="AR1062" s="1262"/>
      <c r="AS1062" s="1262"/>
      <c r="AT1062" s="1262"/>
      <c r="AU1062" s="1262"/>
      <c r="AV1062" s="1370">
        <v>64190000</v>
      </c>
      <c r="AW1062" s="1270" t="s">
        <v>123</v>
      </c>
      <c r="AX1062" s="1270"/>
      <c r="AY1062" s="1270"/>
      <c r="AZ1062" s="1270" t="s">
        <v>1193</v>
      </c>
      <c r="BA1062" s="1385"/>
      <c r="BB1062" s="1374"/>
      <c r="BC1062" s="1270"/>
      <c r="BD1062" s="1270"/>
      <c r="BE1062" s="1256"/>
      <c r="BF1062" s="1256"/>
      <c r="BG1062" s="1256"/>
      <c r="BH1062" s="1256"/>
      <c r="BI1062" s="1256"/>
      <c r="BJ1062" s="1256"/>
      <c r="BK1062" s="1256"/>
      <c r="BL1062" s="1256"/>
      <c r="BM1062" s="1256"/>
      <c r="BN1062" s="1256"/>
      <c r="BO1062" s="1256"/>
      <c r="BP1062" s="1256"/>
      <c r="BQ1062" s="1256"/>
      <c r="BR1062" s="1256"/>
      <c r="BS1062" s="1256"/>
      <c r="BT1062" s="1256"/>
      <c r="BU1062" s="1256"/>
      <c r="BV1062" s="1256"/>
      <c r="BW1062" s="1256"/>
      <c r="BX1062" s="1256"/>
      <c r="BY1062" s="1256"/>
    </row>
    <row r="1063" spans="1:77" s="1257" customFormat="1" hidden="1">
      <c r="A1063" s="1380"/>
      <c r="B1063" s="1273"/>
      <c r="C1063" s="1368" t="s">
        <v>1150</v>
      </c>
      <c r="D1063" s="1262"/>
      <c r="E1063" s="1270"/>
      <c r="F1063" s="1261" t="s">
        <v>1190</v>
      </c>
      <c r="G1063" s="1321"/>
      <c r="H1063" s="1270" t="s">
        <v>1193</v>
      </c>
      <c r="I1063" s="1369"/>
      <c r="J1063" s="1261"/>
      <c r="K1063" s="1261"/>
      <c r="L1063" s="1262" t="s">
        <v>1186</v>
      </c>
      <c r="M1063" s="1261" t="s">
        <v>145</v>
      </c>
      <c r="N1063" s="1321"/>
      <c r="O1063" s="1321"/>
      <c r="P1063" s="1321"/>
      <c r="Q1063" s="1321"/>
      <c r="R1063" s="1262"/>
      <c r="S1063" s="1262"/>
      <c r="T1063" s="1262"/>
      <c r="U1063" s="1262"/>
      <c r="V1063" s="1262"/>
      <c r="W1063" s="1262"/>
      <c r="X1063" s="1262"/>
      <c r="Y1063" s="1262"/>
      <c r="Z1063" s="1270"/>
      <c r="AA1063" s="1261" t="s">
        <v>1190</v>
      </c>
      <c r="AB1063" s="1321"/>
      <c r="AC1063" s="1369"/>
      <c r="AD1063" s="1261"/>
      <c r="AE1063" s="1262" t="s">
        <v>1197</v>
      </c>
      <c r="AF1063" s="1262"/>
      <c r="AG1063" s="1262"/>
      <c r="AH1063" s="1262"/>
      <c r="AI1063" s="1262"/>
      <c r="AJ1063" s="1262"/>
      <c r="AK1063" s="1262"/>
      <c r="AL1063" s="1262"/>
      <c r="AM1063" s="1262"/>
      <c r="AN1063" s="1262"/>
      <c r="AO1063" s="1262"/>
      <c r="AP1063" s="1262">
        <v>154</v>
      </c>
      <c r="AQ1063" s="1262" t="s">
        <v>204</v>
      </c>
      <c r="AR1063" s="1262"/>
      <c r="AS1063" s="1262"/>
      <c r="AT1063" s="1262"/>
      <c r="AU1063" s="1262"/>
      <c r="AV1063" s="1370">
        <v>75398400</v>
      </c>
      <c r="AW1063" s="1270" t="s">
        <v>123</v>
      </c>
      <c r="AX1063" s="1270"/>
      <c r="AY1063" s="1270"/>
      <c r="AZ1063" s="1270" t="s">
        <v>1193</v>
      </c>
      <c r="BA1063" s="1385"/>
      <c r="BB1063" s="1374"/>
      <c r="BC1063" s="1270"/>
      <c r="BD1063" s="1270"/>
      <c r="BE1063" s="1256"/>
      <c r="BF1063" s="1256"/>
      <c r="BG1063" s="1256"/>
      <c r="BH1063" s="1256"/>
      <c r="BI1063" s="1256"/>
      <c r="BJ1063" s="1256"/>
      <c r="BK1063" s="1256"/>
      <c r="BL1063" s="1256"/>
      <c r="BM1063" s="1256"/>
      <c r="BN1063" s="1256"/>
      <c r="BO1063" s="1256"/>
      <c r="BP1063" s="1256"/>
      <c r="BQ1063" s="1256"/>
      <c r="BR1063" s="1256"/>
      <c r="BS1063" s="1256"/>
      <c r="BT1063" s="1256"/>
      <c r="BU1063" s="1256"/>
      <c r="BV1063" s="1256"/>
      <c r="BW1063" s="1256"/>
      <c r="BX1063" s="1256"/>
      <c r="BY1063" s="1256"/>
    </row>
    <row r="1064" spans="1:77" s="1257" customFormat="1" hidden="1">
      <c r="A1064" s="1380"/>
      <c r="B1064" s="1273"/>
      <c r="C1064" s="1368" t="s">
        <v>1151</v>
      </c>
      <c r="D1064" s="1262"/>
      <c r="E1064" s="1270"/>
      <c r="F1064" s="1261" t="s">
        <v>1190</v>
      </c>
      <c r="G1064" s="1321"/>
      <c r="H1064" s="1270" t="s">
        <v>1193</v>
      </c>
      <c r="I1064" s="1369"/>
      <c r="J1064" s="1261"/>
      <c r="K1064" s="1261"/>
      <c r="L1064" s="1262" t="s">
        <v>1187</v>
      </c>
      <c r="M1064" s="1261" t="s">
        <v>145</v>
      </c>
      <c r="N1064" s="1321"/>
      <c r="O1064" s="1321"/>
      <c r="P1064" s="1321"/>
      <c r="Q1064" s="1321"/>
      <c r="R1064" s="1262"/>
      <c r="S1064" s="1262"/>
      <c r="T1064" s="1262"/>
      <c r="U1064" s="1262"/>
      <c r="V1064" s="1262"/>
      <c r="W1064" s="1262"/>
      <c r="X1064" s="1262"/>
      <c r="Y1064" s="1262"/>
      <c r="Z1064" s="1270"/>
      <c r="AA1064" s="1261" t="s">
        <v>1190</v>
      </c>
      <c r="AB1064" s="1321"/>
      <c r="AC1064" s="1369"/>
      <c r="AD1064" s="1261"/>
      <c r="AE1064" s="1262" t="s">
        <v>1197</v>
      </c>
      <c r="AF1064" s="1262"/>
      <c r="AG1064" s="1262"/>
      <c r="AH1064" s="1262"/>
      <c r="AI1064" s="1262"/>
      <c r="AJ1064" s="1262"/>
      <c r="AK1064" s="1262"/>
      <c r="AL1064" s="1262"/>
      <c r="AM1064" s="1262"/>
      <c r="AN1064" s="1262"/>
      <c r="AO1064" s="1262"/>
      <c r="AP1064" s="1262">
        <v>108</v>
      </c>
      <c r="AQ1064" s="1262" t="s">
        <v>204</v>
      </c>
      <c r="AR1064" s="1262"/>
      <c r="AS1064" s="1262"/>
      <c r="AT1064" s="1262"/>
      <c r="AU1064" s="1262"/>
      <c r="AV1064" s="1370">
        <v>104247000</v>
      </c>
      <c r="AW1064" s="1270" t="s">
        <v>123</v>
      </c>
      <c r="AX1064" s="1270"/>
      <c r="AY1064" s="1270"/>
      <c r="AZ1064" s="1270" t="s">
        <v>1193</v>
      </c>
      <c r="BA1064" s="1385"/>
      <c r="BB1064" s="1374"/>
      <c r="BC1064" s="1270"/>
      <c r="BD1064" s="1270"/>
      <c r="BE1064" s="1256"/>
      <c r="BF1064" s="1256"/>
      <c r="BG1064" s="1256"/>
      <c r="BH1064" s="1256"/>
      <c r="BI1064" s="1256"/>
      <c r="BJ1064" s="1256"/>
      <c r="BK1064" s="1256"/>
      <c r="BL1064" s="1256"/>
      <c r="BM1064" s="1256"/>
      <c r="BN1064" s="1256"/>
      <c r="BO1064" s="1256"/>
      <c r="BP1064" s="1256"/>
      <c r="BQ1064" s="1256"/>
      <c r="BR1064" s="1256"/>
      <c r="BS1064" s="1256"/>
      <c r="BT1064" s="1256"/>
      <c r="BU1064" s="1256"/>
      <c r="BV1064" s="1256"/>
      <c r="BW1064" s="1256"/>
      <c r="BX1064" s="1256"/>
      <c r="BY1064" s="1256"/>
    </row>
    <row r="1065" spans="1:77" s="1257" customFormat="1" hidden="1">
      <c r="A1065" s="1380"/>
      <c r="B1065" s="1273"/>
      <c r="C1065" s="1368" t="s">
        <v>1152</v>
      </c>
      <c r="D1065" s="1262"/>
      <c r="E1065" s="1270"/>
      <c r="F1065" s="1261" t="s">
        <v>1190</v>
      </c>
      <c r="G1065" s="1321"/>
      <c r="H1065" s="1270" t="s">
        <v>1193</v>
      </c>
      <c r="I1065" s="1369"/>
      <c r="J1065" s="1261"/>
      <c r="K1065" s="1261"/>
      <c r="L1065" s="1262" t="s">
        <v>1187</v>
      </c>
      <c r="M1065" s="1261" t="s">
        <v>145</v>
      </c>
      <c r="N1065" s="1321"/>
      <c r="O1065" s="1321"/>
      <c r="P1065" s="1321"/>
      <c r="Q1065" s="1321"/>
      <c r="R1065" s="1262"/>
      <c r="S1065" s="1262"/>
      <c r="T1065" s="1262"/>
      <c r="U1065" s="1262"/>
      <c r="V1065" s="1262"/>
      <c r="W1065" s="1262"/>
      <c r="X1065" s="1262"/>
      <c r="Y1065" s="1262"/>
      <c r="Z1065" s="1270"/>
      <c r="AA1065" s="1261" t="s">
        <v>1190</v>
      </c>
      <c r="AB1065" s="1321"/>
      <c r="AC1065" s="1369"/>
      <c r="AD1065" s="1261"/>
      <c r="AE1065" s="1262" t="s">
        <v>1197</v>
      </c>
      <c r="AF1065" s="1262"/>
      <c r="AG1065" s="1262"/>
      <c r="AH1065" s="1262"/>
      <c r="AI1065" s="1262"/>
      <c r="AJ1065" s="1262"/>
      <c r="AK1065" s="1262"/>
      <c r="AL1065" s="1262"/>
      <c r="AM1065" s="1262"/>
      <c r="AN1065" s="1262"/>
      <c r="AO1065" s="1262"/>
      <c r="AP1065" s="1262">
        <v>99</v>
      </c>
      <c r="AQ1065" s="1262" t="s">
        <v>204</v>
      </c>
      <c r="AR1065" s="1262"/>
      <c r="AS1065" s="1262"/>
      <c r="AT1065" s="1262"/>
      <c r="AU1065" s="1262"/>
      <c r="AV1065" s="1370">
        <v>102910500</v>
      </c>
      <c r="AW1065" s="1270" t="s">
        <v>123</v>
      </c>
      <c r="AX1065" s="1270"/>
      <c r="AY1065" s="1270"/>
      <c r="AZ1065" s="1270" t="s">
        <v>1193</v>
      </c>
      <c r="BA1065" s="1385"/>
      <c r="BB1065" s="1374"/>
      <c r="BC1065" s="1270"/>
      <c r="BD1065" s="1270"/>
      <c r="BE1065" s="1256"/>
      <c r="BF1065" s="1256"/>
      <c r="BG1065" s="1256"/>
      <c r="BH1065" s="1256"/>
      <c r="BI1065" s="1256"/>
      <c r="BJ1065" s="1256"/>
      <c r="BK1065" s="1256"/>
      <c r="BL1065" s="1256"/>
      <c r="BM1065" s="1256"/>
      <c r="BN1065" s="1256"/>
      <c r="BO1065" s="1256"/>
      <c r="BP1065" s="1256"/>
      <c r="BQ1065" s="1256"/>
      <c r="BR1065" s="1256"/>
      <c r="BS1065" s="1256"/>
      <c r="BT1065" s="1256"/>
      <c r="BU1065" s="1256"/>
      <c r="BV1065" s="1256"/>
      <c r="BW1065" s="1256"/>
      <c r="BX1065" s="1256"/>
      <c r="BY1065" s="1256"/>
    </row>
    <row r="1066" spans="1:77" s="1257" customFormat="1" hidden="1">
      <c r="A1066" s="1380"/>
      <c r="B1066" s="1273"/>
      <c r="C1066" s="1371" t="s">
        <v>1153</v>
      </c>
      <c r="D1066" s="1262"/>
      <c r="E1066" s="1270"/>
      <c r="F1066" s="1261" t="s">
        <v>1190</v>
      </c>
      <c r="G1066" s="1321"/>
      <c r="H1066" s="1270" t="s">
        <v>1193</v>
      </c>
      <c r="I1066" s="1369"/>
      <c r="J1066" s="1261"/>
      <c r="K1066" s="1261"/>
      <c r="L1066" s="1262" t="s">
        <v>1187</v>
      </c>
      <c r="M1066" s="1261" t="s">
        <v>145</v>
      </c>
      <c r="N1066" s="1321"/>
      <c r="O1066" s="1321"/>
      <c r="P1066" s="1321"/>
      <c r="Q1066" s="1321"/>
      <c r="R1066" s="1262"/>
      <c r="S1066" s="1262"/>
      <c r="T1066" s="1262"/>
      <c r="U1066" s="1262"/>
      <c r="V1066" s="1262"/>
      <c r="W1066" s="1262"/>
      <c r="X1066" s="1262"/>
      <c r="Y1066" s="1262"/>
      <c r="Z1066" s="1270"/>
      <c r="AA1066" s="1261" t="s">
        <v>1190</v>
      </c>
      <c r="AB1066" s="1321"/>
      <c r="AC1066" s="1369"/>
      <c r="AD1066" s="1261"/>
      <c r="AE1066" s="1262" t="s">
        <v>1197</v>
      </c>
      <c r="AF1066" s="1262"/>
      <c r="AG1066" s="1262"/>
      <c r="AH1066" s="1262"/>
      <c r="AI1066" s="1262"/>
      <c r="AJ1066" s="1262"/>
      <c r="AK1066" s="1262"/>
      <c r="AL1066" s="1262"/>
      <c r="AM1066" s="1262"/>
      <c r="AN1066" s="1262"/>
      <c r="AO1066" s="1262"/>
      <c r="AP1066" s="1262">
        <v>154</v>
      </c>
      <c r="AQ1066" s="1262" t="s">
        <v>204</v>
      </c>
      <c r="AR1066" s="1262"/>
      <c r="AS1066" s="1262"/>
      <c r="AT1066" s="1262"/>
      <c r="AU1066" s="1262"/>
      <c r="AV1066" s="1370">
        <v>160083000</v>
      </c>
      <c r="AW1066" s="1270" t="s">
        <v>123</v>
      </c>
      <c r="AX1066" s="1270"/>
      <c r="AY1066" s="1270"/>
      <c r="AZ1066" s="1270" t="s">
        <v>1193</v>
      </c>
      <c r="BA1066" s="1385"/>
      <c r="BB1066" s="1374"/>
      <c r="BC1066" s="1270"/>
      <c r="BD1066" s="1270"/>
      <c r="BE1066" s="1256"/>
      <c r="BF1066" s="1256"/>
      <c r="BG1066" s="1256"/>
      <c r="BH1066" s="1256"/>
      <c r="BI1066" s="1256"/>
      <c r="BJ1066" s="1256"/>
      <c r="BK1066" s="1256"/>
      <c r="BL1066" s="1256"/>
      <c r="BM1066" s="1256"/>
      <c r="BN1066" s="1256"/>
      <c r="BO1066" s="1256"/>
      <c r="BP1066" s="1256"/>
      <c r="BQ1066" s="1256"/>
      <c r="BR1066" s="1256"/>
      <c r="BS1066" s="1256"/>
      <c r="BT1066" s="1256"/>
      <c r="BU1066" s="1256"/>
      <c r="BV1066" s="1256"/>
      <c r="BW1066" s="1256"/>
      <c r="BX1066" s="1256"/>
      <c r="BY1066" s="1256"/>
    </row>
    <row r="1067" spans="1:77" s="1322" customFormat="1" ht="30" hidden="1">
      <c r="A1067" s="1405"/>
      <c r="B1067" s="1273"/>
      <c r="C1067" s="1368" t="s">
        <v>1154</v>
      </c>
      <c r="D1067" s="1262"/>
      <c r="E1067" s="1270"/>
      <c r="F1067" s="1261"/>
      <c r="G1067" s="1321"/>
      <c r="H1067" s="1270"/>
      <c r="I1067" s="1369"/>
      <c r="J1067" s="1261"/>
      <c r="K1067" s="1261"/>
      <c r="L1067" s="1262"/>
      <c r="M1067" s="1261" t="s">
        <v>145</v>
      </c>
      <c r="N1067" s="1321"/>
      <c r="O1067" s="1321"/>
      <c r="P1067" s="1321"/>
      <c r="Q1067" s="1321"/>
      <c r="R1067" s="1262"/>
      <c r="S1067" s="1262"/>
      <c r="T1067" s="1262"/>
      <c r="U1067" s="1262"/>
      <c r="V1067" s="1262"/>
      <c r="W1067" s="1262"/>
      <c r="X1067" s="1262"/>
      <c r="Y1067" s="1262"/>
      <c r="Z1067" s="1270"/>
      <c r="AA1067" s="1261"/>
      <c r="AB1067" s="1321"/>
      <c r="AC1067" s="1369"/>
      <c r="AD1067" s="1261"/>
      <c r="AE1067" s="1262"/>
      <c r="AF1067" s="1262"/>
      <c r="AG1067" s="1262"/>
      <c r="AH1067" s="1262"/>
      <c r="AI1067" s="1262"/>
      <c r="AJ1067" s="1262"/>
      <c r="AK1067" s="1262"/>
      <c r="AL1067" s="1262"/>
      <c r="AM1067" s="1262"/>
      <c r="AN1067" s="1262"/>
      <c r="AO1067" s="1262"/>
      <c r="AP1067" s="1262"/>
      <c r="AQ1067" s="1262" t="s">
        <v>204</v>
      </c>
      <c r="AR1067" s="1262"/>
      <c r="AS1067" s="1262"/>
      <c r="AT1067" s="1262"/>
      <c r="AU1067" s="1262"/>
      <c r="AV1067" s="1370">
        <v>6379171023</v>
      </c>
      <c r="AW1067" s="1270"/>
      <c r="AX1067" s="1270"/>
      <c r="AY1067" s="1270"/>
      <c r="AZ1067" s="1270"/>
      <c r="BA1067" s="1385"/>
      <c r="BB1067" s="1374"/>
      <c r="BC1067" s="1270"/>
      <c r="BD1067" s="1270"/>
      <c r="BE1067" s="1256"/>
      <c r="BF1067" s="1256"/>
      <c r="BG1067" s="1256"/>
      <c r="BH1067" s="1256"/>
      <c r="BI1067" s="1256"/>
      <c r="BJ1067" s="1256"/>
      <c r="BK1067" s="1256"/>
      <c r="BL1067" s="1256"/>
      <c r="BM1067" s="1256"/>
      <c r="BN1067" s="1256"/>
      <c r="BO1067" s="1256"/>
      <c r="BP1067" s="1256"/>
      <c r="BQ1067" s="1256"/>
      <c r="BR1067" s="1256"/>
      <c r="BS1067" s="1256"/>
      <c r="BT1067" s="1256"/>
      <c r="BU1067" s="1256"/>
      <c r="BV1067" s="1256"/>
      <c r="BW1067" s="1256"/>
      <c r="BX1067" s="1256"/>
      <c r="BY1067" s="1256"/>
    </row>
    <row r="1068" spans="1:77" s="1288" customFormat="1" ht="30" hidden="1">
      <c r="A1068" s="1380"/>
      <c r="B1068" s="1283"/>
      <c r="C1068" s="1313" t="s">
        <v>1155</v>
      </c>
      <c r="D1068" s="1264"/>
      <c r="E1068" s="1291" t="s">
        <v>1188</v>
      </c>
      <c r="F1068" s="1284" t="s">
        <v>1192</v>
      </c>
      <c r="G1068" s="1320"/>
      <c r="H1068" s="1291" t="s">
        <v>1193</v>
      </c>
      <c r="I1068" s="1366">
        <v>39701</v>
      </c>
      <c r="J1068" s="1284" t="s">
        <v>1194</v>
      </c>
      <c r="K1068" s="1284"/>
      <c r="L1068" s="1264"/>
      <c r="M1068" s="1284" t="s">
        <v>145</v>
      </c>
      <c r="N1068" s="1320"/>
      <c r="O1068" s="1320"/>
      <c r="P1068" s="1320"/>
      <c r="Q1068" s="1320"/>
      <c r="R1068" s="1264"/>
      <c r="S1068" s="1264"/>
      <c r="T1068" s="1264"/>
      <c r="U1068" s="1264"/>
      <c r="V1068" s="1264"/>
      <c r="W1068" s="1264"/>
      <c r="X1068" s="1264"/>
      <c r="Y1068" s="1264"/>
      <c r="Z1068" s="1291" t="s">
        <v>1188</v>
      </c>
      <c r="AA1068" s="1284" t="s">
        <v>1192</v>
      </c>
      <c r="AB1068" s="1320"/>
      <c r="AC1068" s="1366">
        <v>39701</v>
      </c>
      <c r="AD1068" s="1284" t="s">
        <v>1194</v>
      </c>
      <c r="AE1068" s="1264"/>
      <c r="AF1068" s="1264"/>
      <c r="AG1068" s="1264"/>
      <c r="AH1068" s="1264"/>
      <c r="AI1068" s="1264"/>
      <c r="AJ1068" s="1264"/>
      <c r="AK1068" s="1264"/>
      <c r="AL1068" s="1264"/>
      <c r="AM1068" s="1264"/>
      <c r="AN1068" s="1264"/>
      <c r="AO1068" s="1264"/>
      <c r="AP1068" s="1264"/>
      <c r="AQ1068" s="1264"/>
      <c r="AR1068" s="1264"/>
      <c r="AS1068" s="1264"/>
      <c r="AT1068" s="1264"/>
      <c r="AU1068" s="1264"/>
      <c r="AV1068" s="1367"/>
      <c r="AW1068" s="1291" t="s">
        <v>123</v>
      </c>
      <c r="AX1068" s="1291"/>
      <c r="AY1068" s="1291"/>
      <c r="AZ1068" s="1291" t="s">
        <v>1193</v>
      </c>
      <c r="BA1068" s="1392"/>
      <c r="BB1068" s="1375"/>
      <c r="BC1068" s="1291"/>
      <c r="BD1068" s="1291"/>
      <c r="BE1068" s="1287"/>
      <c r="BF1068" s="1287"/>
      <c r="BG1068" s="1287"/>
      <c r="BH1068" s="1287"/>
      <c r="BI1068" s="1287"/>
      <c r="BJ1068" s="1287"/>
      <c r="BK1068" s="1287"/>
      <c r="BL1068" s="1287"/>
      <c r="BM1068" s="1287"/>
      <c r="BN1068" s="1287"/>
      <c r="BO1068" s="1287"/>
      <c r="BP1068" s="1287"/>
      <c r="BQ1068" s="1287"/>
      <c r="BR1068" s="1287"/>
      <c r="BS1068" s="1287"/>
      <c r="BT1068" s="1287"/>
      <c r="BU1068" s="1287"/>
      <c r="BV1068" s="1287"/>
      <c r="BW1068" s="1287"/>
      <c r="BX1068" s="1287"/>
      <c r="BY1068" s="1287"/>
    </row>
    <row r="1069" spans="1:77" s="1288" customFormat="1" ht="30" hidden="1">
      <c r="A1069" s="1380"/>
      <c r="B1069" s="1283"/>
      <c r="C1069" s="1313" t="s">
        <v>1156</v>
      </c>
      <c r="D1069" s="1264"/>
      <c r="E1069" s="1291" t="s">
        <v>1188</v>
      </c>
      <c r="F1069" s="1284" t="s">
        <v>1192</v>
      </c>
      <c r="G1069" s="1320"/>
      <c r="H1069" s="1291" t="s">
        <v>1193</v>
      </c>
      <c r="I1069" s="1366">
        <v>39701</v>
      </c>
      <c r="J1069" s="1284" t="s">
        <v>1194</v>
      </c>
      <c r="K1069" s="1284"/>
      <c r="L1069" s="1264"/>
      <c r="M1069" s="1284" t="s">
        <v>145</v>
      </c>
      <c r="N1069" s="1320"/>
      <c r="O1069" s="1320"/>
      <c r="P1069" s="1320"/>
      <c r="Q1069" s="1320"/>
      <c r="R1069" s="1264"/>
      <c r="S1069" s="1264"/>
      <c r="T1069" s="1264"/>
      <c r="U1069" s="1264"/>
      <c r="V1069" s="1264"/>
      <c r="W1069" s="1264"/>
      <c r="X1069" s="1264"/>
      <c r="Y1069" s="1264"/>
      <c r="Z1069" s="1291" t="s">
        <v>1188</v>
      </c>
      <c r="AA1069" s="1284" t="s">
        <v>1192</v>
      </c>
      <c r="AB1069" s="1320"/>
      <c r="AC1069" s="1366">
        <v>39701</v>
      </c>
      <c r="AD1069" s="1284" t="s">
        <v>1194</v>
      </c>
      <c r="AE1069" s="1264"/>
      <c r="AF1069" s="1264"/>
      <c r="AG1069" s="1264"/>
      <c r="AH1069" s="1264"/>
      <c r="AI1069" s="1264"/>
      <c r="AJ1069" s="1264"/>
      <c r="AK1069" s="1264"/>
      <c r="AL1069" s="1264"/>
      <c r="AM1069" s="1264"/>
      <c r="AN1069" s="1264"/>
      <c r="AO1069" s="1264"/>
      <c r="AP1069" s="1264"/>
      <c r="AQ1069" s="1264"/>
      <c r="AR1069" s="1264"/>
      <c r="AS1069" s="1264"/>
      <c r="AT1069" s="1264"/>
      <c r="AU1069" s="1264"/>
      <c r="AV1069" s="1367"/>
      <c r="AW1069" s="1291" t="s">
        <v>123</v>
      </c>
      <c r="AX1069" s="1291"/>
      <c r="AY1069" s="1291"/>
      <c r="AZ1069" s="1291" t="s">
        <v>1193</v>
      </c>
      <c r="BA1069" s="1392"/>
      <c r="BB1069" s="1375"/>
      <c r="BC1069" s="1291"/>
      <c r="BD1069" s="1291"/>
      <c r="BE1069" s="1287"/>
      <c r="BF1069" s="1287"/>
      <c r="BG1069" s="1287"/>
      <c r="BH1069" s="1287"/>
      <c r="BI1069" s="1287"/>
      <c r="BJ1069" s="1287"/>
      <c r="BK1069" s="1287"/>
      <c r="BL1069" s="1287"/>
      <c r="BM1069" s="1287"/>
      <c r="BN1069" s="1287"/>
      <c r="BO1069" s="1287"/>
      <c r="BP1069" s="1287"/>
      <c r="BQ1069" s="1287"/>
      <c r="BR1069" s="1287"/>
      <c r="BS1069" s="1287"/>
      <c r="BT1069" s="1287"/>
      <c r="BU1069" s="1287"/>
      <c r="BV1069" s="1287"/>
      <c r="BW1069" s="1287"/>
      <c r="BX1069" s="1287"/>
      <c r="BY1069" s="1287"/>
    </row>
    <row r="1070" spans="1:77" s="1288" customFormat="1" ht="30" hidden="1">
      <c r="A1070" s="1380"/>
      <c r="B1070" s="1283"/>
      <c r="C1070" s="1313" t="s">
        <v>1157</v>
      </c>
      <c r="D1070" s="1264"/>
      <c r="E1070" s="1291" t="s">
        <v>1188</v>
      </c>
      <c r="F1070" s="1284" t="s">
        <v>1192</v>
      </c>
      <c r="G1070" s="1320"/>
      <c r="H1070" s="1291" t="s">
        <v>1193</v>
      </c>
      <c r="I1070" s="1366">
        <v>39701</v>
      </c>
      <c r="J1070" s="1284" t="s">
        <v>1194</v>
      </c>
      <c r="K1070" s="1284"/>
      <c r="L1070" s="1264"/>
      <c r="M1070" s="1284" t="s">
        <v>145</v>
      </c>
      <c r="N1070" s="1320"/>
      <c r="O1070" s="1320"/>
      <c r="P1070" s="1320"/>
      <c r="Q1070" s="1320"/>
      <c r="R1070" s="1264"/>
      <c r="S1070" s="1264"/>
      <c r="T1070" s="1264"/>
      <c r="U1070" s="1264"/>
      <c r="V1070" s="1264"/>
      <c r="W1070" s="1264"/>
      <c r="X1070" s="1264"/>
      <c r="Y1070" s="1264"/>
      <c r="Z1070" s="1291" t="s">
        <v>1188</v>
      </c>
      <c r="AA1070" s="1284" t="s">
        <v>1192</v>
      </c>
      <c r="AB1070" s="1320"/>
      <c r="AC1070" s="1366">
        <v>39701</v>
      </c>
      <c r="AD1070" s="1284" t="s">
        <v>1194</v>
      </c>
      <c r="AE1070" s="1264"/>
      <c r="AF1070" s="1264"/>
      <c r="AG1070" s="1264"/>
      <c r="AH1070" s="1264"/>
      <c r="AI1070" s="1264"/>
      <c r="AJ1070" s="1264"/>
      <c r="AK1070" s="1264"/>
      <c r="AL1070" s="1264"/>
      <c r="AM1070" s="1264"/>
      <c r="AN1070" s="1264"/>
      <c r="AO1070" s="1264"/>
      <c r="AP1070" s="1264"/>
      <c r="AQ1070" s="1264"/>
      <c r="AR1070" s="1264"/>
      <c r="AS1070" s="1264"/>
      <c r="AT1070" s="1264"/>
      <c r="AU1070" s="1264"/>
      <c r="AV1070" s="1367"/>
      <c r="AW1070" s="1291" t="s">
        <v>123</v>
      </c>
      <c r="AX1070" s="1291"/>
      <c r="AY1070" s="1291"/>
      <c r="AZ1070" s="1291" t="s">
        <v>1193</v>
      </c>
      <c r="BA1070" s="1392"/>
      <c r="BB1070" s="1375"/>
      <c r="BC1070" s="1291"/>
      <c r="BD1070" s="1291"/>
      <c r="BE1070" s="1287"/>
      <c r="BF1070" s="1287"/>
      <c r="BG1070" s="1287"/>
      <c r="BH1070" s="1287"/>
      <c r="BI1070" s="1287"/>
      <c r="BJ1070" s="1287"/>
      <c r="BK1070" s="1287"/>
      <c r="BL1070" s="1287"/>
      <c r="BM1070" s="1287"/>
      <c r="BN1070" s="1287"/>
      <c r="BO1070" s="1287"/>
      <c r="BP1070" s="1287"/>
      <c r="BQ1070" s="1287"/>
      <c r="BR1070" s="1287"/>
      <c r="BS1070" s="1287"/>
      <c r="BT1070" s="1287"/>
      <c r="BU1070" s="1287"/>
      <c r="BV1070" s="1287"/>
      <c r="BW1070" s="1287"/>
      <c r="BX1070" s="1287"/>
      <c r="BY1070" s="1287"/>
    </row>
    <row r="1071" spans="1:77" s="1288" customFormat="1" ht="30" hidden="1">
      <c r="A1071" s="1380"/>
      <c r="B1071" s="1283"/>
      <c r="C1071" s="1313" t="s">
        <v>1158</v>
      </c>
      <c r="D1071" s="1264"/>
      <c r="E1071" s="1291" t="s">
        <v>1188</v>
      </c>
      <c r="F1071" s="1284" t="s">
        <v>1192</v>
      </c>
      <c r="G1071" s="1320"/>
      <c r="H1071" s="1291" t="s">
        <v>1193</v>
      </c>
      <c r="I1071" s="1366">
        <v>39701</v>
      </c>
      <c r="J1071" s="1284" t="s">
        <v>1194</v>
      </c>
      <c r="K1071" s="1284"/>
      <c r="L1071" s="1264"/>
      <c r="M1071" s="1284" t="s">
        <v>145</v>
      </c>
      <c r="N1071" s="1320"/>
      <c r="O1071" s="1320"/>
      <c r="P1071" s="1320"/>
      <c r="Q1071" s="1320"/>
      <c r="R1071" s="1264"/>
      <c r="S1071" s="1264"/>
      <c r="T1071" s="1264"/>
      <c r="U1071" s="1264"/>
      <c r="V1071" s="1264"/>
      <c r="W1071" s="1264"/>
      <c r="X1071" s="1264"/>
      <c r="Y1071" s="1264"/>
      <c r="Z1071" s="1291" t="s">
        <v>1188</v>
      </c>
      <c r="AA1071" s="1284" t="s">
        <v>1192</v>
      </c>
      <c r="AB1071" s="1320"/>
      <c r="AC1071" s="1366">
        <v>39701</v>
      </c>
      <c r="AD1071" s="1284" t="s">
        <v>1194</v>
      </c>
      <c r="AE1071" s="1264"/>
      <c r="AF1071" s="1264"/>
      <c r="AG1071" s="1264"/>
      <c r="AH1071" s="1264"/>
      <c r="AI1071" s="1264"/>
      <c r="AJ1071" s="1264"/>
      <c r="AK1071" s="1264"/>
      <c r="AL1071" s="1264"/>
      <c r="AM1071" s="1264"/>
      <c r="AN1071" s="1264"/>
      <c r="AO1071" s="1264"/>
      <c r="AP1071" s="1264"/>
      <c r="AQ1071" s="1264"/>
      <c r="AR1071" s="1264"/>
      <c r="AS1071" s="1264"/>
      <c r="AT1071" s="1264"/>
      <c r="AU1071" s="1264"/>
      <c r="AV1071" s="1367"/>
      <c r="AW1071" s="1291" t="s">
        <v>123</v>
      </c>
      <c r="AX1071" s="1291"/>
      <c r="AY1071" s="1291"/>
      <c r="AZ1071" s="1291" t="s">
        <v>1193</v>
      </c>
      <c r="BA1071" s="1392"/>
      <c r="BB1071" s="1375"/>
      <c r="BC1071" s="1291"/>
      <c r="BD1071" s="1291"/>
      <c r="BE1071" s="1287"/>
      <c r="BF1071" s="1287"/>
      <c r="BG1071" s="1287"/>
      <c r="BH1071" s="1287"/>
      <c r="BI1071" s="1287"/>
      <c r="BJ1071" s="1287"/>
      <c r="BK1071" s="1287"/>
      <c r="BL1071" s="1287"/>
      <c r="BM1071" s="1287"/>
      <c r="BN1071" s="1287"/>
      <c r="BO1071" s="1287"/>
      <c r="BP1071" s="1287"/>
      <c r="BQ1071" s="1287"/>
      <c r="BR1071" s="1287"/>
      <c r="BS1071" s="1287"/>
      <c r="BT1071" s="1287"/>
      <c r="BU1071" s="1287"/>
      <c r="BV1071" s="1287"/>
      <c r="BW1071" s="1287"/>
      <c r="BX1071" s="1287"/>
      <c r="BY1071" s="1287"/>
    </row>
    <row r="1072" spans="1:77" s="1288" customFormat="1" ht="30" hidden="1">
      <c r="A1072" s="1380"/>
      <c r="B1072" s="1283"/>
      <c r="C1072" s="1313" t="s">
        <v>1159</v>
      </c>
      <c r="D1072" s="1264"/>
      <c r="E1072" s="1291" t="s">
        <v>1188</v>
      </c>
      <c r="F1072" s="1284" t="s">
        <v>1192</v>
      </c>
      <c r="G1072" s="1320"/>
      <c r="H1072" s="1291" t="s">
        <v>1193</v>
      </c>
      <c r="I1072" s="1366">
        <v>39701</v>
      </c>
      <c r="J1072" s="1284" t="s">
        <v>1194</v>
      </c>
      <c r="K1072" s="1284"/>
      <c r="L1072" s="1264"/>
      <c r="M1072" s="1284" t="s">
        <v>145</v>
      </c>
      <c r="N1072" s="1320"/>
      <c r="O1072" s="1320"/>
      <c r="P1072" s="1320"/>
      <c r="Q1072" s="1320"/>
      <c r="R1072" s="1264"/>
      <c r="S1072" s="1264"/>
      <c r="T1072" s="1264"/>
      <c r="U1072" s="1264"/>
      <c r="V1072" s="1264"/>
      <c r="W1072" s="1264"/>
      <c r="X1072" s="1264"/>
      <c r="Y1072" s="1264"/>
      <c r="Z1072" s="1291" t="s">
        <v>1188</v>
      </c>
      <c r="AA1072" s="1284" t="s">
        <v>1192</v>
      </c>
      <c r="AB1072" s="1320"/>
      <c r="AC1072" s="1366">
        <v>39701</v>
      </c>
      <c r="AD1072" s="1284" t="s">
        <v>1194</v>
      </c>
      <c r="AE1072" s="1264"/>
      <c r="AF1072" s="1264"/>
      <c r="AG1072" s="1264"/>
      <c r="AH1072" s="1264"/>
      <c r="AI1072" s="1264"/>
      <c r="AJ1072" s="1264"/>
      <c r="AK1072" s="1264"/>
      <c r="AL1072" s="1264"/>
      <c r="AM1072" s="1264"/>
      <c r="AN1072" s="1264"/>
      <c r="AO1072" s="1264"/>
      <c r="AP1072" s="1264"/>
      <c r="AQ1072" s="1264"/>
      <c r="AR1072" s="1264"/>
      <c r="AS1072" s="1264"/>
      <c r="AT1072" s="1264"/>
      <c r="AU1072" s="1264"/>
      <c r="AV1072" s="1367"/>
      <c r="AW1072" s="1291" t="s">
        <v>123</v>
      </c>
      <c r="AX1072" s="1291"/>
      <c r="AY1072" s="1291"/>
      <c r="AZ1072" s="1291" t="s">
        <v>1193</v>
      </c>
      <c r="BA1072" s="1392"/>
      <c r="BB1072" s="1375"/>
      <c r="BC1072" s="1291"/>
      <c r="BD1072" s="1291"/>
      <c r="BE1072" s="1287"/>
      <c r="BF1072" s="1287"/>
      <c r="BG1072" s="1287"/>
      <c r="BH1072" s="1287"/>
      <c r="BI1072" s="1287"/>
      <c r="BJ1072" s="1287"/>
      <c r="BK1072" s="1287"/>
      <c r="BL1072" s="1287"/>
      <c r="BM1072" s="1287"/>
      <c r="BN1072" s="1287"/>
      <c r="BO1072" s="1287"/>
      <c r="BP1072" s="1287"/>
      <c r="BQ1072" s="1287"/>
      <c r="BR1072" s="1287"/>
      <c r="BS1072" s="1287"/>
      <c r="BT1072" s="1287"/>
      <c r="BU1072" s="1287"/>
      <c r="BV1072" s="1287"/>
      <c r="BW1072" s="1287"/>
      <c r="BX1072" s="1287"/>
      <c r="BY1072" s="1287"/>
    </row>
    <row r="1073" spans="1:77" s="1288" customFormat="1" ht="30" hidden="1">
      <c r="A1073" s="1380"/>
      <c r="B1073" s="1283"/>
      <c r="C1073" s="1313" t="s">
        <v>1160</v>
      </c>
      <c r="D1073" s="1264"/>
      <c r="E1073" s="1291" t="s">
        <v>1188</v>
      </c>
      <c r="F1073" s="1284" t="s">
        <v>1192</v>
      </c>
      <c r="G1073" s="1320"/>
      <c r="H1073" s="1291" t="s">
        <v>1193</v>
      </c>
      <c r="I1073" s="1366">
        <v>39701</v>
      </c>
      <c r="J1073" s="1284" t="s">
        <v>1194</v>
      </c>
      <c r="K1073" s="1284"/>
      <c r="L1073" s="1264"/>
      <c r="M1073" s="1284" t="s">
        <v>145</v>
      </c>
      <c r="N1073" s="1320"/>
      <c r="O1073" s="1320"/>
      <c r="P1073" s="1320"/>
      <c r="Q1073" s="1320"/>
      <c r="R1073" s="1264"/>
      <c r="S1073" s="1264"/>
      <c r="T1073" s="1264"/>
      <c r="U1073" s="1264"/>
      <c r="V1073" s="1264"/>
      <c r="W1073" s="1264"/>
      <c r="X1073" s="1264"/>
      <c r="Y1073" s="1264"/>
      <c r="Z1073" s="1291" t="s">
        <v>1188</v>
      </c>
      <c r="AA1073" s="1284" t="s">
        <v>1192</v>
      </c>
      <c r="AB1073" s="1320"/>
      <c r="AC1073" s="1366">
        <v>39701</v>
      </c>
      <c r="AD1073" s="1284" t="s">
        <v>1194</v>
      </c>
      <c r="AE1073" s="1264"/>
      <c r="AF1073" s="1264"/>
      <c r="AG1073" s="1264"/>
      <c r="AH1073" s="1264"/>
      <c r="AI1073" s="1264"/>
      <c r="AJ1073" s="1264"/>
      <c r="AK1073" s="1264"/>
      <c r="AL1073" s="1264"/>
      <c r="AM1073" s="1264"/>
      <c r="AN1073" s="1264"/>
      <c r="AO1073" s="1264"/>
      <c r="AP1073" s="1264"/>
      <c r="AQ1073" s="1264"/>
      <c r="AR1073" s="1264"/>
      <c r="AS1073" s="1264"/>
      <c r="AT1073" s="1264"/>
      <c r="AU1073" s="1264"/>
      <c r="AV1073" s="1367"/>
      <c r="AW1073" s="1291" t="s">
        <v>123</v>
      </c>
      <c r="AX1073" s="1291"/>
      <c r="AY1073" s="1291"/>
      <c r="AZ1073" s="1291" t="s">
        <v>1193</v>
      </c>
      <c r="BA1073" s="1392"/>
      <c r="BB1073" s="1375"/>
      <c r="BC1073" s="1291"/>
      <c r="BD1073" s="1291"/>
      <c r="BE1073" s="1287"/>
      <c r="BF1073" s="1287"/>
      <c r="BG1073" s="1287"/>
      <c r="BH1073" s="1287"/>
      <c r="BI1073" s="1287"/>
      <c r="BJ1073" s="1287"/>
      <c r="BK1073" s="1287"/>
      <c r="BL1073" s="1287"/>
      <c r="BM1073" s="1287"/>
      <c r="BN1073" s="1287"/>
      <c r="BO1073" s="1287"/>
      <c r="BP1073" s="1287"/>
      <c r="BQ1073" s="1287"/>
      <c r="BR1073" s="1287"/>
      <c r="BS1073" s="1287"/>
      <c r="BT1073" s="1287"/>
      <c r="BU1073" s="1287"/>
      <c r="BV1073" s="1287"/>
      <c r="BW1073" s="1287"/>
      <c r="BX1073" s="1287"/>
      <c r="BY1073" s="1287"/>
    </row>
    <row r="1074" spans="1:77" s="1288" customFormat="1" ht="30" hidden="1">
      <c r="A1074" s="1380"/>
      <c r="B1074" s="1283"/>
      <c r="C1074" s="1313" t="s">
        <v>1161</v>
      </c>
      <c r="D1074" s="1264"/>
      <c r="E1074" s="1291" t="s">
        <v>1188</v>
      </c>
      <c r="F1074" s="1284" t="s">
        <v>1192</v>
      </c>
      <c r="G1074" s="1320"/>
      <c r="H1074" s="1291" t="s">
        <v>1193</v>
      </c>
      <c r="I1074" s="1366">
        <v>39701</v>
      </c>
      <c r="J1074" s="1284" t="s">
        <v>1194</v>
      </c>
      <c r="K1074" s="1284"/>
      <c r="L1074" s="1264"/>
      <c r="M1074" s="1284" t="s">
        <v>145</v>
      </c>
      <c r="N1074" s="1320"/>
      <c r="O1074" s="1320"/>
      <c r="P1074" s="1320"/>
      <c r="Q1074" s="1320"/>
      <c r="R1074" s="1264"/>
      <c r="S1074" s="1264"/>
      <c r="T1074" s="1264"/>
      <c r="U1074" s="1264"/>
      <c r="V1074" s="1264"/>
      <c r="W1074" s="1264"/>
      <c r="X1074" s="1264"/>
      <c r="Y1074" s="1264"/>
      <c r="Z1074" s="1291" t="s">
        <v>1188</v>
      </c>
      <c r="AA1074" s="1284" t="s">
        <v>1192</v>
      </c>
      <c r="AB1074" s="1320"/>
      <c r="AC1074" s="1366">
        <v>39701</v>
      </c>
      <c r="AD1074" s="1284" t="s">
        <v>1194</v>
      </c>
      <c r="AE1074" s="1264"/>
      <c r="AF1074" s="1264"/>
      <c r="AG1074" s="1264"/>
      <c r="AH1074" s="1264"/>
      <c r="AI1074" s="1264"/>
      <c r="AJ1074" s="1264"/>
      <c r="AK1074" s="1264"/>
      <c r="AL1074" s="1264"/>
      <c r="AM1074" s="1264"/>
      <c r="AN1074" s="1264"/>
      <c r="AO1074" s="1264"/>
      <c r="AP1074" s="1264"/>
      <c r="AQ1074" s="1264"/>
      <c r="AR1074" s="1264"/>
      <c r="AS1074" s="1264"/>
      <c r="AT1074" s="1264"/>
      <c r="AU1074" s="1264"/>
      <c r="AV1074" s="1367"/>
      <c r="AW1074" s="1291" t="s">
        <v>123</v>
      </c>
      <c r="AX1074" s="1291"/>
      <c r="AY1074" s="1291"/>
      <c r="AZ1074" s="1291" t="s">
        <v>1193</v>
      </c>
      <c r="BA1074" s="1392"/>
      <c r="BB1074" s="1375"/>
      <c r="BC1074" s="1291"/>
      <c r="BD1074" s="1291"/>
      <c r="BE1074" s="1287"/>
      <c r="BF1074" s="1287"/>
      <c r="BG1074" s="1287"/>
      <c r="BH1074" s="1287"/>
      <c r="BI1074" s="1287"/>
      <c r="BJ1074" s="1287"/>
      <c r="BK1074" s="1287"/>
      <c r="BL1074" s="1287"/>
      <c r="BM1074" s="1287"/>
      <c r="BN1074" s="1287"/>
      <c r="BO1074" s="1287"/>
      <c r="BP1074" s="1287"/>
      <c r="BQ1074" s="1287"/>
      <c r="BR1074" s="1287"/>
      <c r="BS1074" s="1287"/>
      <c r="BT1074" s="1287"/>
      <c r="BU1074" s="1287"/>
      <c r="BV1074" s="1287"/>
      <c r="BW1074" s="1287"/>
      <c r="BX1074" s="1287"/>
      <c r="BY1074" s="1287"/>
    </row>
    <row r="1075" spans="1:77" s="1288" customFormat="1" ht="30" hidden="1">
      <c r="A1075" s="1380"/>
      <c r="B1075" s="1283"/>
      <c r="C1075" s="1313" t="s">
        <v>1162</v>
      </c>
      <c r="D1075" s="1264"/>
      <c r="E1075" s="1291" t="s">
        <v>1188</v>
      </c>
      <c r="F1075" s="1284" t="s">
        <v>1192</v>
      </c>
      <c r="G1075" s="1320"/>
      <c r="H1075" s="1291" t="s">
        <v>1193</v>
      </c>
      <c r="I1075" s="1366">
        <v>39701</v>
      </c>
      <c r="J1075" s="1284" t="s">
        <v>1194</v>
      </c>
      <c r="K1075" s="1284"/>
      <c r="L1075" s="1264"/>
      <c r="M1075" s="1284" t="s">
        <v>145</v>
      </c>
      <c r="N1075" s="1320"/>
      <c r="O1075" s="1320"/>
      <c r="P1075" s="1320"/>
      <c r="Q1075" s="1320"/>
      <c r="R1075" s="1264"/>
      <c r="S1075" s="1264"/>
      <c r="T1075" s="1264"/>
      <c r="U1075" s="1264"/>
      <c r="V1075" s="1264"/>
      <c r="W1075" s="1264"/>
      <c r="X1075" s="1264"/>
      <c r="Y1075" s="1264"/>
      <c r="Z1075" s="1291" t="s">
        <v>1188</v>
      </c>
      <c r="AA1075" s="1284" t="s">
        <v>1192</v>
      </c>
      <c r="AB1075" s="1320"/>
      <c r="AC1075" s="1366">
        <v>39701</v>
      </c>
      <c r="AD1075" s="1284" t="s">
        <v>1194</v>
      </c>
      <c r="AE1075" s="1264"/>
      <c r="AF1075" s="1264"/>
      <c r="AG1075" s="1264"/>
      <c r="AH1075" s="1264"/>
      <c r="AI1075" s="1264"/>
      <c r="AJ1075" s="1264"/>
      <c r="AK1075" s="1264"/>
      <c r="AL1075" s="1264"/>
      <c r="AM1075" s="1264"/>
      <c r="AN1075" s="1264"/>
      <c r="AO1075" s="1264"/>
      <c r="AP1075" s="1264"/>
      <c r="AQ1075" s="1264"/>
      <c r="AR1075" s="1264"/>
      <c r="AS1075" s="1264"/>
      <c r="AT1075" s="1264"/>
      <c r="AU1075" s="1264"/>
      <c r="AV1075" s="1367"/>
      <c r="AW1075" s="1291" t="s">
        <v>123</v>
      </c>
      <c r="AX1075" s="1291"/>
      <c r="AY1075" s="1291"/>
      <c r="AZ1075" s="1291" t="s">
        <v>1193</v>
      </c>
      <c r="BA1075" s="1392"/>
      <c r="BB1075" s="1375"/>
      <c r="BC1075" s="1291"/>
      <c r="BD1075" s="1291"/>
      <c r="BE1075" s="1287"/>
      <c r="BF1075" s="1287"/>
      <c r="BG1075" s="1287"/>
      <c r="BH1075" s="1287"/>
      <c r="BI1075" s="1287"/>
      <c r="BJ1075" s="1287"/>
      <c r="BK1075" s="1287"/>
      <c r="BL1075" s="1287"/>
      <c r="BM1075" s="1287"/>
      <c r="BN1075" s="1287"/>
      <c r="BO1075" s="1287"/>
      <c r="BP1075" s="1287"/>
      <c r="BQ1075" s="1287"/>
      <c r="BR1075" s="1287"/>
      <c r="BS1075" s="1287"/>
      <c r="BT1075" s="1287"/>
      <c r="BU1075" s="1287"/>
      <c r="BV1075" s="1287"/>
      <c r="BW1075" s="1287"/>
      <c r="BX1075" s="1287"/>
      <c r="BY1075" s="1287"/>
    </row>
    <row r="1076" spans="1:77" s="1288" customFormat="1" ht="30" hidden="1">
      <c r="A1076" s="1380"/>
      <c r="B1076" s="1283"/>
      <c r="C1076" s="1313" t="s">
        <v>1163</v>
      </c>
      <c r="D1076" s="1264"/>
      <c r="E1076" s="1291" t="s">
        <v>1188</v>
      </c>
      <c r="F1076" s="1284" t="s">
        <v>1192</v>
      </c>
      <c r="G1076" s="1320"/>
      <c r="H1076" s="1291" t="s">
        <v>1193</v>
      </c>
      <c r="I1076" s="1366">
        <v>39701</v>
      </c>
      <c r="J1076" s="1284" t="s">
        <v>1194</v>
      </c>
      <c r="K1076" s="1284"/>
      <c r="L1076" s="1264"/>
      <c r="M1076" s="1284" t="s">
        <v>145</v>
      </c>
      <c r="N1076" s="1320"/>
      <c r="O1076" s="1320"/>
      <c r="P1076" s="1320"/>
      <c r="Q1076" s="1320"/>
      <c r="R1076" s="1264"/>
      <c r="S1076" s="1264"/>
      <c r="T1076" s="1264"/>
      <c r="U1076" s="1264"/>
      <c r="V1076" s="1264"/>
      <c r="W1076" s="1264"/>
      <c r="X1076" s="1264"/>
      <c r="Y1076" s="1264"/>
      <c r="Z1076" s="1291" t="s">
        <v>1188</v>
      </c>
      <c r="AA1076" s="1284" t="s">
        <v>1192</v>
      </c>
      <c r="AB1076" s="1320"/>
      <c r="AC1076" s="1366">
        <v>39701</v>
      </c>
      <c r="AD1076" s="1284" t="s">
        <v>1194</v>
      </c>
      <c r="AE1076" s="1264"/>
      <c r="AF1076" s="1264"/>
      <c r="AG1076" s="1264"/>
      <c r="AH1076" s="1264"/>
      <c r="AI1076" s="1264"/>
      <c r="AJ1076" s="1264"/>
      <c r="AK1076" s="1264"/>
      <c r="AL1076" s="1264"/>
      <c r="AM1076" s="1264"/>
      <c r="AN1076" s="1264"/>
      <c r="AO1076" s="1264"/>
      <c r="AP1076" s="1264"/>
      <c r="AQ1076" s="1264"/>
      <c r="AR1076" s="1264"/>
      <c r="AS1076" s="1264"/>
      <c r="AT1076" s="1264"/>
      <c r="AU1076" s="1264"/>
      <c r="AV1076" s="1367"/>
      <c r="AW1076" s="1291" t="s">
        <v>123</v>
      </c>
      <c r="AX1076" s="1291"/>
      <c r="AY1076" s="1291"/>
      <c r="AZ1076" s="1291" t="s">
        <v>1193</v>
      </c>
      <c r="BA1076" s="1392"/>
      <c r="BB1076" s="1375"/>
      <c r="BC1076" s="1291"/>
      <c r="BD1076" s="1291"/>
      <c r="BE1076" s="1287"/>
      <c r="BF1076" s="1287"/>
      <c r="BG1076" s="1287"/>
      <c r="BH1076" s="1287"/>
      <c r="BI1076" s="1287"/>
      <c r="BJ1076" s="1287"/>
      <c r="BK1076" s="1287"/>
      <c r="BL1076" s="1287"/>
      <c r="BM1076" s="1287"/>
      <c r="BN1076" s="1287"/>
      <c r="BO1076" s="1287"/>
      <c r="BP1076" s="1287"/>
      <c r="BQ1076" s="1287"/>
      <c r="BR1076" s="1287"/>
      <c r="BS1076" s="1287"/>
      <c r="BT1076" s="1287"/>
      <c r="BU1076" s="1287"/>
      <c r="BV1076" s="1287"/>
      <c r="BW1076" s="1287"/>
      <c r="BX1076" s="1287"/>
      <c r="BY1076" s="1287"/>
    </row>
    <row r="1077" spans="1:77" s="1288" customFormat="1" ht="30" hidden="1">
      <c r="A1077" s="1380"/>
      <c r="B1077" s="1283"/>
      <c r="C1077" s="1313" t="s">
        <v>1164</v>
      </c>
      <c r="D1077" s="1264"/>
      <c r="E1077" s="1291" t="s">
        <v>1188</v>
      </c>
      <c r="F1077" s="1284" t="s">
        <v>1192</v>
      </c>
      <c r="G1077" s="1320"/>
      <c r="H1077" s="1291" t="s">
        <v>1193</v>
      </c>
      <c r="I1077" s="1366">
        <v>39701</v>
      </c>
      <c r="J1077" s="1284" t="s">
        <v>1194</v>
      </c>
      <c r="K1077" s="1284"/>
      <c r="L1077" s="1264"/>
      <c r="M1077" s="1284" t="s">
        <v>145</v>
      </c>
      <c r="N1077" s="1320"/>
      <c r="O1077" s="1320"/>
      <c r="P1077" s="1320"/>
      <c r="Q1077" s="1320"/>
      <c r="R1077" s="1264"/>
      <c r="S1077" s="1264"/>
      <c r="T1077" s="1264"/>
      <c r="U1077" s="1264"/>
      <c r="V1077" s="1264"/>
      <c r="W1077" s="1264"/>
      <c r="X1077" s="1264"/>
      <c r="Y1077" s="1264"/>
      <c r="Z1077" s="1291" t="s">
        <v>1188</v>
      </c>
      <c r="AA1077" s="1284" t="s">
        <v>1192</v>
      </c>
      <c r="AB1077" s="1320"/>
      <c r="AC1077" s="1366">
        <v>39701</v>
      </c>
      <c r="AD1077" s="1284" t="s">
        <v>1194</v>
      </c>
      <c r="AE1077" s="1264"/>
      <c r="AF1077" s="1264"/>
      <c r="AG1077" s="1264"/>
      <c r="AH1077" s="1264"/>
      <c r="AI1077" s="1264"/>
      <c r="AJ1077" s="1264"/>
      <c r="AK1077" s="1264"/>
      <c r="AL1077" s="1264"/>
      <c r="AM1077" s="1264"/>
      <c r="AN1077" s="1264"/>
      <c r="AO1077" s="1264"/>
      <c r="AP1077" s="1264"/>
      <c r="AQ1077" s="1264"/>
      <c r="AR1077" s="1264"/>
      <c r="AS1077" s="1264"/>
      <c r="AT1077" s="1264"/>
      <c r="AU1077" s="1264"/>
      <c r="AV1077" s="1367"/>
      <c r="AW1077" s="1291" t="s">
        <v>123</v>
      </c>
      <c r="AX1077" s="1291"/>
      <c r="AY1077" s="1291"/>
      <c r="AZ1077" s="1291" t="s">
        <v>1193</v>
      </c>
      <c r="BA1077" s="1392"/>
      <c r="BB1077" s="1375"/>
      <c r="BC1077" s="1291"/>
      <c r="BD1077" s="1291"/>
      <c r="BE1077" s="1287"/>
      <c r="BF1077" s="1287"/>
      <c r="BG1077" s="1287"/>
      <c r="BH1077" s="1287"/>
      <c r="BI1077" s="1287"/>
      <c r="BJ1077" s="1287"/>
      <c r="BK1077" s="1287"/>
      <c r="BL1077" s="1287"/>
      <c r="BM1077" s="1287"/>
      <c r="BN1077" s="1287"/>
      <c r="BO1077" s="1287"/>
      <c r="BP1077" s="1287"/>
      <c r="BQ1077" s="1287"/>
      <c r="BR1077" s="1287"/>
      <c r="BS1077" s="1287"/>
      <c r="BT1077" s="1287"/>
      <c r="BU1077" s="1287"/>
      <c r="BV1077" s="1287"/>
      <c r="BW1077" s="1287"/>
      <c r="BX1077" s="1287"/>
      <c r="BY1077" s="1287"/>
    </row>
    <row r="1078" spans="1:77" s="1288" customFormat="1" ht="30" hidden="1">
      <c r="A1078" s="1380"/>
      <c r="B1078" s="1283"/>
      <c r="C1078" s="1313" t="s">
        <v>1165</v>
      </c>
      <c r="D1078" s="1264"/>
      <c r="E1078" s="1291" t="s">
        <v>1188</v>
      </c>
      <c r="F1078" s="1284" t="s">
        <v>1192</v>
      </c>
      <c r="G1078" s="1320"/>
      <c r="H1078" s="1291" t="s">
        <v>1193</v>
      </c>
      <c r="I1078" s="1366">
        <v>39700</v>
      </c>
      <c r="J1078" s="1284" t="s">
        <v>1195</v>
      </c>
      <c r="K1078" s="1284"/>
      <c r="L1078" s="1264"/>
      <c r="M1078" s="1284" t="s">
        <v>145</v>
      </c>
      <c r="N1078" s="1320"/>
      <c r="O1078" s="1320"/>
      <c r="P1078" s="1320"/>
      <c r="Q1078" s="1320"/>
      <c r="R1078" s="1264"/>
      <c r="S1078" s="1264"/>
      <c r="T1078" s="1264"/>
      <c r="U1078" s="1264"/>
      <c r="V1078" s="1264"/>
      <c r="W1078" s="1264"/>
      <c r="X1078" s="1264"/>
      <c r="Y1078" s="1264"/>
      <c r="Z1078" s="1291" t="s">
        <v>1188</v>
      </c>
      <c r="AA1078" s="1284" t="s">
        <v>1192</v>
      </c>
      <c r="AB1078" s="1320"/>
      <c r="AC1078" s="1366">
        <v>39700</v>
      </c>
      <c r="AD1078" s="1284" t="s">
        <v>1195</v>
      </c>
      <c r="AE1078" s="1264"/>
      <c r="AF1078" s="1264"/>
      <c r="AG1078" s="1264"/>
      <c r="AH1078" s="1264"/>
      <c r="AI1078" s="1264"/>
      <c r="AJ1078" s="1264"/>
      <c r="AK1078" s="1264"/>
      <c r="AL1078" s="1264"/>
      <c r="AM1078" s="1264"/>
      <c r="AN1078" s="1264"/>
      <c r="AO1078" s="1264"/>
      <c r="AP1078" s="1264"/>
      <c r="AQ1078" s="1264" t="s">
        <v>204</v>
      </c>
      <c r="AR1078" s="1264"/>
      <c r="AS1078" s="1264"/>
      <c r="AT1078" s="1264"/>
      <c r="AU1078" s="1264"/>
      <c r="AV1078" s="1367">
        <v>144225700</v>
      </c>
      <c r="AW1078" s="1291" t="s">
        <v>123</v>
      </c>
      <c r="AX1078" s="1291"/>
      <c r="AY1078" s="1291"/>
      <c r="AZ1078" s="1291" t="s">
        <v>1193</v>
      </c>
      <c r="BA1078" s="1392"/>
      <c r="BB1078" s="1375"/>
      <c r="BC1078" s="1291"/>
      <c r="BD1078" s="1291"/>
      <c r="BE1078" s="1287"/>
      <c r="BF1078" s="1287"/>
      <c r="BG1078" s="1287"/>
      <c r="BH1078" s="1287"/>
      <c r="BI1078" s="1287"/>
      <c r="BJ1078" s="1287"/>
      <c r="BK1078" s="1287"/>
      <c r="BL1078" s="1287"/>
      <c r="BM1078" s="1287"/>
      <c r="BN1078" s="1287"/>
      <c r="BO1078" s="1287"/>
      <c r="BP1078" s="1287"/>
      <c r="BQ1078" s="1287"/>
      <c r="BR1078" s="1287"/>
      <c r="BS1078" s="1287"/>
      <c r="BT1078" s="1287"/>
      <c r="BU1078" s="1287"/>
      <c r="BV1078" s="1287"/>
      <c r="BW1078" s="1287"/>
      <c r="BX1078" s="1287"/>
      <c r="BY1078" s="1287"/>
    </row>
    <row r="1079" spans="1:77" s="1288" customFormat="1" ht="30" hidden="1">
      <c r="A1079" s="1380"/>
      <c r="B1079" s="1283"/>
      <c r="C1079" s="1313" t="s">
        <v>1166</v>
      </c>
      <c r="D1079" s="1264"/>
      <c r="E1079" s="1291" t="s">
        <v>1188</v>
      </c>
      <c r="F1079" s="1284" t="s">
        <v>1192</v>
      </c>
      <c r="G1079" s="1320"/>
      <c r="H1079" s="1291" t="s">
        <v>1193</v>
      </c>
      <c r="I1079" s="1366">
        <v>39700</v>
      </c>
      <c r="J1079" s="1284" t="s">
        <v>1196</v>
      </c>
      <c r="K1079" s="1284"/>
      <c r="L1079" s="1264"/>
      <c r="M1079" s="1284" t="s">
        <v>145</v>
      </c>
      <c r="N1079" s="1320"/>
      <c r="O1079" s="1320"/>
      <c r="P1079" s="1320"/>
      <c r="Q1079" s="1320"/>
      <c r="R1079" s="1264"/>
      <c r="S1079" s="1264"/>
      <c r="T1079" s="1264"/>
      <c r="U1079" s="1264"/>
      <c r="V1079" s="1264"/>
      <c r="W1079" s="1264"/>
      <c r="X1079" s="1264"/>
      <c r="Y1079" s="1264"/>
      <c r="Z1079" s="1291" t="s">
        <v>1188</v>
      </c>
      <c r="AA1079" s="1284" t="s">
        <v>1192</v>
      </c>
      <c r="AB1079" s="1320"/>
      <c r="AC1079" s="1366">
        <v>39700</v>
      </c>
      <c r="AD1079" s="1284" t="s">
        <v>1196</v>
      </c>
      <c r="AE1079" s="1264"/>
      <c r="AF1079" s="1264"/>
      <c r="AG1079" s="1264"/>
      <c r="AH1079" s="1264"/>
      <c r="AI1079" s="1264"/>
      <c r="AJ1079" s="1264"/>
      <c r="AK1079" s="1264"/>
      <c r="AL1079" s="1264"/>
      <c r="AM1079" s="1264"/>
      <c r="AN1079" s="1264"/>
      <c r="AO1079" s="1264"/>
      <c r="AP1079" s="1264"/>
      <c r="AQ1079" s="1264" t="s">
        <v>204</v>
      </c>
      <c r="AR1079" s="1264"/>
      <c r="AS1079" s="1264"/>
      <c r="AT1079" s="1264"/>
      <c r="AU1079" s="1264"/>
      <c r="AV1079" s="1367">
        <v>246798300</v>
      </c>
      <c r="AW1079" s="1291" t="s">
        <v>123</v>
      </c>
      <c r="AX1079" s="1291"/>
      <c r="AY1079" s="1291"/>
      <c r="AZ1079" s="1291" t="s">
        <v>1193</v>
      </c>
      <c r="BA1079" s="1392"/>
      <c r="BB1079" s="1375"/>
      <c r="BC1079" s="1291"/>
      <c r="BD1079" s="1291"/>
      <c r="BE1079" s="1287"/>
      <c r="BF1079" s="1287"/>
      <c r="BG1079" s="1287"/>
      <c r="BH1079" s="1287"/>
      <c r="BI1079" s="1287"/>
      <c r="BJ1079" s="1287"/>
      <c r="BK1079" s="1287"/>
      <c r="BL1079" s="1287"/>
      <c r="BM1079" s="1287"/>
      <c r="BN1079" s="1287"/>
      <c r="BO1079" s="1287"/>
      <c r="BP1079" s="1287"/>
      <c r="BQ1079" s="1287"/>
      <c r="BR1079" s="1287"/>
      <c r="BS1079" s="1287"/>
      <c r="BT1079" s="1287"/>
      <c r="BU1079" s="1287"/>
      <c r="BV1079" s="1287"/>
      <c r="BW1079" s="1287"/>
      <c r="BX1079" s="1287"/>
      <c r="BY1079" s="1287"/>
    </row>
    <row r="1080" spans="1:77" s="1288" customFormat="1" ht="30" hidden="1">
      <c r="A1080" s="1380"/>
      <c r="B1080" s="1283"/>
      <c r="C1080" s="1313" t="s">
        <v>1166</v>
      </c>
      <c r="D1080" s="1264"/>
      <c r="E1080" s="1291" t="s">
        <v>1188</v>
      </c>
      <c r="F1080" s="1284" t="s">
        <v>1192</v>
      </c>
      <c r="G1080" s="1320"/>
      <c r="H1080" s="1291" t="s">
        <v>1193</v>
      </c>
      <c r="I1080" s="1366">
        <v>39700</v>
      </c>
      <c r="J1080" s="1284" t="s">
        <v>1196</v>
      </c>
      <c r="K1080" s="1284"/>
      <c r="L1080" s="1264"/>
      <c r="M1080" s="1284" t="s">
        <v>145</v>
      </c>
      <c r="N1080" s="1320"/>
      <c r="O1080" s="1320"/>
      <c r="P1080" s="1320"/>
      <c r="Q1080" s="1320"/>
      <c r="R1080" s="1264"/>
      <c r="S1080" s="1264"/>
      <c r="T1080" s="1264"/>
      <c r="U1080" s="1264"/>
      <c r="V1080" s="1264"/>
      <c r="W1080" s="1264"/>
      <c r="X1080" s="1264"/>
      <c r="Y1080" s="1264"/>
      <c r="Z1080" s="1291" t="s">
        <v>1188</v>
      </c>
      <c r="AA1080" s="1284" t="s">
        <v>1192</v>
      </c>
      <c r="AB1080" s="1320"/>
      <c r="AC1080" s="1366">
        <v>39700</v>
      </c>
      <c r="AD1080" s="1284" t="s">
        <v>1196</v>
      </c>
      <c r="AE1080" s="1264"/>
      <c r="AF1080" s="1264"/>
      <c r="AG1080" s="1264"/>
      <c r="AH1080" s="1264"/>
      <c r="AI1080" s="1264"/>
      <c r="AJ1080" s="1264"/>
      <c r="AK1080" s="1264"/>
      <c r="AL1080" s="1264"/>
      <c r="AM1080" s="1264"/>
      <c r="AN1080" s="1264"/>
      <c r="AO1080" s="1264"/>
      <c r="AP1080" s="1264"/>
      <c r="AQ1080" s="1264" t="s">
        <v>204</v>
      </c>
      <c r="AR1080" s="1264"/>
      <c r="AS1080" s="1264"/>
      <c r="AT1080" s="1264"/>
      <c r="AU1080" s="1264"/>
      <c r="AV1080" s="1367">
        <v>275915200</v>
      </c>
      <c r="AW1080" s="1291" t="s">
        <v>123</v>
      </c>
      <c r="AX1080" s="1291"/>
      <c r="AY1080" s="1291"/>
      <c r="AZ1080" s="1291" t="s">
        <v>1193</v>
      </c>
      <c r="BA1080" s="1392"/>
      <c r="BB1080" s="1375"/>
      <c r="BC1080" s="1291"/>
      <c r="BD1080" s="1291"/>
      <c r="BE1080" s="1287"/>
      <c r="BF1080" s="1287"/>
      <c r="BG1080" s="1287"/>
      <c r="BH1080" s="1287"/>
      <c r="BI1080" s="1287"/>
      <c r="BJ1080" s="1287"/>
      <c r="BK1080" s="1287"/>
      <c r="BL1080" s="1287"/>
      <c r="BM1080" s="1287"/>
      <c r="BN1080" s="1287"/>
      <c r="BO1080" s="1287"/>
      <c r="BP1080" s="1287"/>
      <c r="BQ1080" s="1287"/>
      <c r="BR1080" s="1287"/>
      <c r="BS1080" s="1287"/>
      <c r="BT1080" s="1287"/>
      <c r="BU1080" s="1287"/>
      <c r="BV1080" s="1287"/>
      <c r="BW1080" s="1287"/>
      <c r="BX1080" s="1287"/>
      <c r="BY1080" s="1287"/>
    </row>
    <row r="1081" spans="1:77" s="1288" customFormat="1" ht="30" hidden="1">
      <c r="A1081" s="1380"/>
      <c r="B1081" s="1283"/>
      <c r="C1081" s="1313" t="s">
        <v>1166</v>
      </c>
      <c r="D1081" s="1264"/>
      <c r="E1081" s="1291" t="s">
        <v>1188</v>
      </c>
      <c r="F1081" s="1284" t="s">
        <v>1192</v>
      </c>
      <c r="G1081" s="1320"/>
      <c r="H1081" s="1291" t="s">
        <v>1193</v>
      </c>
      <c r="I1081" s="1366">
        <v>39700</v>
      </c>
      <c r="J1081" s="1284" t="s">
        <v>1196</v>
      </c>
      <c r="K1081" s="1284"/>
      <c r="L1081" s="1264"/>
      <c r="M1081" s="1284" t="s">
        <v>145</v>
      </c>
      <c r="N1081" s="1320"/>
      <c r="O1081" s="1320"/>
      <c r="P1081" s="1320"/>
      <c r="Q1081" s="1320"/>
      <c r="R1081" s="1264"/>
      <c r="S1081" s="1264"/>
      <c r="T1081" s="1264"/>
      <c r="U1081" s="1264"/>
      <c r="V1081" s="1264"/>
      <c r="W1081" s="1264"/>
      <c r="X1081" s="1264"/>
      <c r="Y1081" s="1264"/>
      <c r="Z1081" s="1291" t="s">
        <v>1188</v>
      </c>
      <c r="AA1081" s="1284" t="s">
        <v>1192</v>
      </c>
      <c r="AB1081" s="1320"/>
      <c r="AC1081" s="1366">
        <v>39700</v>
      </c>
      <c r="AD1081" s="1284" t="s">
        <v>1196</v>
      </c>
      <c r="AE1081" s="1264"/>
      <c r="AF1081" s="1264"/>
      <c r="AG1081" s="1264"/>
      <c r="AH1081" s="1264"/>
      <c r="AI1081" s="1264"/>
      <c r="AJ1081" s="1264"/>
      <c r="AK1081" s="1264"/>
      <c r="AL1081" s="1264"/>
      <c r="AM1081" s="1264"/>
      <c r="AN1081" s="1264"/>
      <c r="AO1081" s="1264"/>
      <c r="AP1081" s="1264"/>
      <c r="AQ1081" s="1264" t="s">
        <v>204</v>
      </c>
      <c r="AR1081" s="1264"/>
      <c r="AS1081" s="1264"/>
      <c r="AT1081" s="1264"/>
      <c r="AU1081" s="1264"/>
      <c r="AV1081" s="1367">
        <v>26584800</v>
      </c>
      <c r="AW1081" s="1291" t="s">
        <v>123</v>
      </c>
      <c r="AX1081" s="1291"/>
      <c r="AY1081" s="1291"/>
      <c r="AZ1081" s="1291" t="s">
        <v>1193</v>
      </c>
      <c r="BA1081" s="1392"/>
      <c r="BB1081" s="1375"/>
      <c r="BC1081" s="1291"/>
      <c r="BD1081" s="1291"/>
      <c r="BE1081" s="1287"/>
      <c r="BF1081" s="1287"/>
      <c r="BG1081" s="1287"/>
      <c r="BH1081" s="1287"/>
      <c r="BI1081" s="1287"/>
      <c r="BJ1081" s="1287"/>
      <c r="BK1081" s="1287"/>
      <c r="BL1081" s="1287"/>
      <c r="BM1081" s="1287"/>
      <c r="BN1081" s="1287"/>
      <c r="BO1081" s="1287"/>
      <c r="BP1081" s="1287"/>
      <c r="BQ1081" s="1287"/>
      <c r="BR1081" s="1287"/>
      <c r="BS1081" s="1287"/>
      <c r="BT1081" s="1287"/>
      <c r="BU1081" s="1287"/>
      <c r="BV1081" s="1287"/>
      <c r="BW1081" s="1287"/>
      <c r="BX1081" s="1287"/>
      <c r="BY1081" s="1287"/>
    </row>
    <row r="1082" spans="1:77" s="1288" customFormat="1" ht="30" hidden="1">
      <c r="A1082" s="1380"/>
      <c r="B1082" s="1283"/>
      <c r="C1082" s="1313" t="s">
        <v>1167</v>
      </c>
      <c r="D1082" s="1264"/>
      <c r="E1082" s="1291"/>
      <c r="F1082" s="1284"/>
      <c r="G1082" s="1320"/>
      <c r="H1082" s="1291" t="s">
        <v>1193</v>
      </c>
      <c r="I1082" s="1366"/>
      <c r="J1082" s="1284"/>
      <c r="K1082" s="1284"/>
      <c r="L1082" s="1264"/>
      <c r="M1082" s="1284" t="s">
        <v>145</v>
      </c>
      <c r="N1082" s="1320"/>
      <c r="O1082" s="1320"/>
      <c r="P1082" s="1320"/>
      <c r="Q1082" s="1320"/>
      <c r="R1082" s="1264"/>
      <c r="S1082" s="1264"/>
      <c r="T1082" s="1264"/>
      <c r="U1082" s="1264"/>
      <c r="V1082" s="1264"/>
      <c r="W1082" s="1264"/>
      <c r="X1082" s="1264"/>
      <c r="Y1082" s="1264"/>
      <c r="Z1082" s="1291"/>
      <c r="AA1082" s="1284"/>
      <c r="AB1082" s="1320"/>
      <c r="AC1082" s="1366"/>
      <c r="AD1082" s="1284"/>
      <c r="AE1082" s="1264"/>
      <c r="AF1082" s="1264"/>
      <c r="AG1082" s="1264"/>
      <c r="AH1082" s="1264"/>
      <c r="AI1082" s="1264"/>
      <c r="AJ1082" s="1264"/>
      <c r="AK1082" s="1264"/>
      <c r="AL1082" s="1264"/>
      <c r="AM1082" s="1264"/>
      <c r="AN1082" s="1264"/>
      <c r="AO1082" s="1264"/>
      <c r="AP1082" s="1264"/>
      <c r="AQ1082" s="1264" t="s">
        <v>204</v>
      </c>
      <c r="AR1082" s="1264"/>
      <c r="AS1082" s="1264"/>
      <c r="AT1082" s="1264"/>
      <c r="AU1082" s="1264"/>
      <c r="AV1082" s="1367">
        <v>16878947000</v>
      </c>
      <c r="AW1082" s="1291"/>
      <c r="AX1082" s="1291"/>
      <c r="AY1082" s="1291"/>
      <c r="AZ1082" s="1291" t="s">
        <v>1193</v>
      </c>
      <c r="BA1082" s="1392"/>
      <c r="BB1082" s="1375"/>
      <c r="BC1082" s="1291"/>
      <c r="BD1082" s="1291"/>
      <c r="BE1082" s="1287"/>
      <c r="BF1082" s="1287"/>
      <c r="BG1082" s="1287"/>
      <c r="BH1082" s="1287"/>
      <c r="BI1082" s="1287"/>
      <c r="BJ1082" s="1287"/>
      <c r="BK1082" s="1287"/>
      <c r="BL1082" s="1287"/>
      <c r="BM1082" s="1287"/>
      <c r="BN1082" s="1287"/>
      <c r="BO1082" s="1287"/>
      <c r="BP1082" s="1287"/>
      <c r="BQ1082" s="1287"/>
      <c r="BR1082" s="1287"/>
      <c r="BS1082" s="1287"/>
      <c r="BT1082" s="1287"/>
      <c r="BU1082" s="1287"/>
      <c r="BV1082" s="1287"/>
      <c r="BW1082" s="1287"/>
      <c r="BX1082" s="1287"/>
      <c r="BY1082" s="1287"/>
    </row>
    <row r="1083" spans="1:77" s="1288" customFormat="1" hidden="1">
      <c r="A1083" s="1380"/>
      <c r="B1083" s="1283"/>
      <c r="C1083" s="1313" t="s">
        <v>1168</v>
      </c>
      <c r="D1083" s="1264"/>
      <c r="E1083" s="1291" t="s">
        <v>1188</v>
      </c>
      <c r="F1083" s="1284" t="s">
        <v>1188</v>
      </c>
      <c r="G1083" s="1320"/>
      <c r="H1083" s="1291" t="s">
        <v>1193</v>
      </c>
      <c r="I1083" s="1366">
        <v>39251</v>
      </c>
      <c r="J1083" s="1284"/>
      <c r="K1083" s="1284"/>
      <c r="L1083" s="1264"/>
      <c r="M1083" s="1284" t="s">
        <v>145</v>
      </c>
      <c r="N1083" s="1320"/>
      <c r="O1083" s="1320"/>
      <c r="P1083" s="1320"/>
      <c r="Q1083" s="1320"/>
      <c r="R1083" s="1264"/>
      <c r="S1083" s="1264"/>
      <c r="T1083" s="1264"/>
      <c r="U1083" s="1264"/>
      <c r="V1083" s="1264"/>
      <c r="W1083" s="1264"/>
      <c r="X1083" s="1264"/>
      <c r="Y1083" s="1264"/>
      <c r="Z1083" s="1291" t="s">
        <v>1188</v>
      </c>
      <c r="AA1083" s="1284" t="s">
        <v>1188</v>
      </c>
      <c r="AB1083" s="1320"/>
      <c r="AC1083" s="1366">
        <v>39251</v>
      </c>
      <c r="AD1083" s="1284"/>
      <c r="AE1083" s="1264"/>
      <c r="AF1083" s="1264"/>
      <c r="AG1083" s="1264"/>
      <c r="AH1083" s="1264"/>
      <c r="AI1083" s="1264"/>
      <c r="AJ1083" s="1264"/>
      <c r="AK1083" s="1264"/>
      <c r="AL1083" s="1264"/>
      <c r="AM1083" s="1264"/>
      <c r="AN1083" s="1264"/>
      <c r="AO1083" s="1264"/>
      <c r="AP1083" s="1264"/>
      <c r="AQ1083" s="1264"/>
      <c r="AR1083" s="1264"/>
      <c r="AS1083" s="1264"/>
      <c r="AT1083" s="1264"/>
      <c r="AU1083" s="1264"/>
      <c r="AV1083" s="1367"/>
      <c r="AW1083" s="1291" t="s">
        <v>123</v>
      </c>
      <c r="AX1083" s="1291"/>
      <c r="AY1083" s="1291"/>
      <c r="AZ1083" s="1291" t="s">
        <v>1193</v>
      </c>
      <c r="BA1083" s="1392"/>
      <c r="BB1083" s="1375"/>
      <c r="BC1083" s="1291"/>
      <c r="BD1083" s="1291"/>
      <c r="BE1083" s="1287"/>
      <c r="BF1083" s="1287"/>
      <c r="BG1083" s="1287"/>
      <c r="BH1083" s="1287"/>
      <c r="BI1083" s="1287"/>
      <c r="BJ1083" s="1287"/>
      <c r="BK1083" s="1287"/>
      <c r="BL1083" s="1287"/>
      <c r="BM1083" s="1287"/>
      <c r="BN1083" s="1287"/>
      <c r="BO1083" s="1287"/>
      <c r="BP1083" s="1287"/>
      <c r="BQ1083" s="1287"/>
      <c r="BR1083" s="1287"/>
      <c r="BS1083" s="1287"/>
      <c r="BT1083" s="1287"/>
      <c r="BU1083" s="1287"/>
      <c r="BV1083" s="1287"/>
      <c r="BW1083" s="1287"/>
      <c r="BX1083" s="1287"/>
      <c r="BY1083" s="1287"/>
    </row>
    <row r="1084" spans="1:77" s="1288" customFormat="1" hidden="1">
      <c r="A1084" s="1380"/>
      <c r="B1084" s="1283"/>
      <c r="C1084" s="1313" t="s">
        <v>1169</v>
      </c>
      <c r="D1084" s="1264"/>
      <c r="E1084" s="1291" t="s">
        <v>1188</v>
      </c>
      <c r="F1084" s="1284" t="s">
        <v>1192</v>
      </c>
      <c r="G1084" s="1320"/>
      <c r="H1084" s="1291" t="s">
        <v>1193</v>
      </c>
      <c r="I1084" s="1366">
        <v>39251</v>
      </c>
      <c r="J1084" s="1284"/>
      <c r="K1084" s="1284"/>
      <c r="L1084" s="1264"/>
      <c r="M1084" s="1284" t="s">
        <v>145</v>
      </c>
      <c r="N1084" s="1320"/>
      <c r="O1084" s="1320"/>
      <c r="P1084" s="1320"/>
      <c r="Q1084" s="1320"/>
      <c r="R1084" s="1264"/>
      <c r="S1084" s="1264"/>
      <c r="T1084" s="1264"/>
      <c r="U1084" s="1264"/>
      <c r="V1084" s="1264"/>
      <c r="W1084" s="1264"/>
      <c r="X1084" s="1264"/>
      <c r="Y1084" s="1264"/>
      <c r="Z1084" s="1291" t="s">
        <v>1188</v>
      </c>
      <c r="AA1084" s="1284" t="s">
        <v>1192</v>
      </c>
      <c r="AB1084" s="1320"/>
      <c r="AC1084" s="1366">
        <v>39251</v>
      </c>
      <c r="AD1084" s="1284"/>
      <c r="AE1084" s="1264"/>
      <c r="AF1084" s="1264"/>
      <c r="AG1084" s="1264"/>
      <c r="AH1084" s="1264"/>
      <c r="AI1084" s="1264"/>
      <c r="AJ1084" s="1264"/>
      <c r="AK1084" s="1264"/>
      <c r="AL1084" s="1264"/>
      <c r="AM1084" s="1264"/>
      <c r="AN1084" s="1264"/>
      <c r="AO1084" s="1264"/>
      <c r="AP1084" s="1264"/>
      <c r="AQ1084" s="1264"/>
      <c r="AR1084" s="1264"/>
      <c r="AS1084" s="1264"/>
      <c r="AT1084" s="1264"/>
      <c r="AU1084" s="1264"/>
      <c r="AV1084" s="1367"/>
      <c r="AW1084" s="1291" t="s">
        <v>123</v>
      </c>
      <c r="AX1084" s="1291"/>
      <c r="AY1084" s="1291"/>
      <c r="AZ1084" s="1291" t="s">
        <v>1193</v>
      </c>
      <c r="BA1084" s="1392"/>
      <c r="BB1084" s="1375"/>
      <c r="BC1084" s="1291"/>
      <c r="BD1084" s="1291"/>
      <c r="BE1084" s="1287"/>
      <c r="BF1084" s="1287"/>
      <c r="BG1084" s="1287"/>
      <c r="BH1084" s="1287"/>
      <c r="BI1084" s="1287"/>
      <c r="BJ1084" s="1287"/>
      <c r="BK1084" s="1287"/>
      <c r="BL1084" s="1287"/>
      <c r="BM1084" s="1287"/>
      <c r="BN1084" s="1287"/>
      <c r="BO1084" s="1287"/>
      <c r="BP1084" s="1287"/>
      <c r="BQ1084" s="1287"/>
      <c r="BR1084" s="1287"/>
      <c r="BS1084" s="1287"/>
      <c r="BT1084" s="1287"/>
      <c r="BU1084" s="1287"/>
      <c r="BV1084" s="1287"/>
      <c r="BW1084" s="1287"/>
      <c r="BX1084" s="1287"/>
      <c r="BY1084" s="1287"/>
    </row>
    <row r="1085" spans="1:77" s="1288" customFormat="1" hidden="1">
      <c r="A1085" s="1380"/>
      <c r="B1085" s="1283"/>
      <c r="C1085" s="1313" t="s">
        <v>1170</v>
      </c>
      <c r="D1085" s="1264"/>
      <c r="E1085" s="1291" t="s">
        <v>1188</v>
      </c>
      <c r="F1085" s="1284" t="s">
        <v>1192</v>
      </c>
      <c r="G1085" s="1320"/>
      <c r="H1085" s="1291" t="s">
        <v>1193</v>
      </c>
      <c r="I1085" s="1366">
        <v>39251</v>
      </c>
      <c r="J1085" s="1284"/>
      <c r="K1085" s="1284"/>
      <c r="L1085" s="1264"/>
      <c r="M1085" s="1284" t="s">
        <v>145</v>
      </c>
      <c r="N1085" s="1320"/>
      <c r="O1085" s="1320"/>
      <c r="P1085" s="1320"/>
      <c r="Q1085" s="1320"/>
      <c r="R1085" s="1264"/>
      <c r="S1085" s="1264"/>
      <c r="T1085" s="1264"/>
      <c r="U1085" s="1264"/>
      <c r="V1085" s="1264"/>
      <c r="W1085" s="1264"/>
      <c r="X1085" s="1264"/>
      <c r="Y1085" s="1264"/>
      <c r="Z1085" s="1291" t="s">
        <v>1188</v>
      </c>
      <c r="AA1085" s="1284" t="s">
        <v>1192</v>
      </c>
      <c r="AB1085" s="1320"/>
      <c r="AC1085" s="1366">
        <v>39251</v>
      </c>
      <c r="AD1085" s="1284"/>
      <c r="AE1085" s="1264"/>
      <c r="AF1085" s="1264"/>
      <c r="AG1085" s="1264"/>
      <c r="AH1085" s="1264"/>
      <c r="AI1085" s="1264"/>
      <c r="AJ1085" s="1264"/>
      <c r="AK1085" s="1264"/>
      <c r="AL1085" s="1264"/>
      <c r="AM1085" s="1264"/>
      <c r="AN1085" s="1264"/>
      <c r="AO1085" s="1264"/>
      <c r="AP1085" s="1264"/>
      <c r="AQ1085" s="1264"/>
      <c r="AR1085" s="1264"/>
      <c r="AS1085" s="1264"/>
      <c r="AT1085" s="1264"/>
      <c r="AU1085" s="1264"/>
      <c r="AV1085" s="1367"/>
      <c r="AW1085" s="1291" t="s">
        <v>123</v>
      </c>
      <c r="AX1085" s="1291"/>
      <c r="AY1085" s="1291"/>
      <c r="AZ1085" s="1291" t="s">
        <v>1193</v>
      </c>
      <c r="BA1085" s="1392"/>
      <c r="BB1085" s="1375"/>
      <c r="BC1085" s="1291"/>
      <c r="BD1085" s="1291"/>
      <c r="BE1085" s="1287"/>
      <c r="BF1085" s="1287"/>
      <c r="BG1085" s="1287"/>
      <c r="BH1085" s="1287"/>
      <c r="BI1085" s="1287"/>
      <c r="BJ1085" s="1287"/>
      <c r="BK1085" s="1287"/>
      <c r="BL1085" s="1287"/>
      <c r="BM1085" s="1287"/>
      <c r="BN1085" s="1287"/>
      <c r="BO1085" s="1287"/>
      <c r="BP1085" s="1287"/>
      <c r="BQ1085" s="1287"/>
      <c r="BR1085" s="1287"/>
      <c r="BS1085" s="1287"/>
      <c r="BT1085" s="1287"/>
      <c r="BU1085" s="1287"/>
      <c r="BV1085" s="1287"/>
      <c r="BW1085" s="1287"/>
      <c r="BX1085" s="1287"/>
      <c r="BY1085" s="1287"/>
    </row>
    <row r="1086" spans="1:77" s="1288" customFormat="1" hidden="1">
      <c r="A1086" s="1380"/>
      <c r="B1086" s="1283"/>
      <c r="C1086" s="1313" t="s">
        <v>1171</v>
      </c>
      <c r="D1086" s="1264"/>
      <c r="E1086" s="1291" t="s">
        <v>1188</v>
      </c>
      <c r="F1086" s="1284" t="s">
        <v>1192</v>
      </c>
      <c r="G1086" s="1320"/>
      <c r="H1086" s="1291" t="s">
        <v>1193</v>
      </c>
      <c r="I1086" s="1366">
        <v>39251</v>
      </c>
      <c r="J1086" s="1284"/>
      <c r="K1086" s="1284"/>
      <c r="L1086" s="1264"/>
      <c r="M1086" s="1284" t="s">
        <v>145</v>
      </c>
      <c r="N1086" s="1320"/>
      <c r="O1086" s="1320"/>
      <c r="P1086" s="1320"/>
      <c r="Q1086" s="1320"/>
      <c r="R1086" s="1264"/>
      <c r="S1086" s="1264"/>
      <c r="T1086" s="1264"/>
      <c r="U1086" s="1264"/>
      <c r="V1086" s="1264"/>
      <c r="W1086" s="1264"/>
      <c r="X1086" s="1264"/>
      <c r="Y1086" s="1264"/>
      <c r="Z1086" s="1291" t="s">
        <v>1188</v>
      </c>
      <c r="AA1086" s="1284" t="s">
        <v>1192</v>
      </c>
      <c r="AB1086" s="1320"/>
      <c r="AC1086" s="1366">
        <v>39251</v>
      </c>
      <c r="AD1086" s="1284"/>
      <c r="AE1086" s="1264"/>
      <c r="AF1086" s="1264"/>
      <c r="AG1086" s="1264"/>
      <c r="AH1086" s="1264"/>
      <c r="AI1086" s="1264"/>
      <c r="AJ1086" s="1264"/>
      <c r="AK1086" s="1264"/>
      <c r="AL1086" s="1264"/>
      <c r="AM1086" s="1264"/>
      <c r="AN1086" s="1264"/>
      <c r="AO1086" s="1264"/>
      <c r="AP1086" s="1264"/>
      <c r="AQ1086" s="1264"/>
      <c r="AR1086" s="1264"/>
      <c r="AS1086" s="1264"/>
      <c r="AT1086" s="1264"/>
      <c r="AU1086" s="1264"/>
      <c r="AV1086" s="1367"/>
      <c r="AW1086" s="1291" t="s">
        <v>123</v>
      </c>
      <c r="AX1086" s="1291"/>
      <c r="AY1086" s="1291"/>
      <c r="AZ1086" s="1291" t="s">
        <v>1193</v>
      </c>
      <c r="BA1086" s="1392"/>
      <c r="BB1086" s="1375"/>
      <c r="BC1086" s="1291"/>
      <c r="BD1086" s="1291"/>
      <c r="BE1086" s="1287"/>
      <c r="BF1086" s="1287"/>
      <c r="BG1086" s="1287"/>
      <c r="BH1086" s="1287"/>
      <c r="BI1086" s="1287"/>
      <c r="BJ1086" s="1287"/>
      <c r="BK1086" s="1287"/>
      <c r="BL1086" s="1287"/>
      <c r="BM1086" s="1287"/>
      <c r="BN1086" s="1287"/>
      <c r="BO1086" s="1287"/>
      <c r="BP1086" s="1287"/>
      <c r="BQ1086" s="1287"/>
      <c r="BR1086" s="1287"/>
      <c r="BS1086" s="1287"/>
      <c r="BT1086" s="1287"/>
      <c r="BU1086" s="1287"/>
      <c r="BV1086" s="1287"/>
      <c r="BW1086" s="1287"/>
      <c r="BX1086" s="1287"/>
      <c r="BY1086" s="1287"/>
    </row>
    <row r="1087" spans="1:77" s="1288" customFormat="1" hidden="1">
      <c r="A1087" s="1380"/>
      <c r="B1087" s="1283"/>
      <c r="C1087" s="1313" t="s">
        <v>1172</v>
      </c>
      <c r="D1087" s="1264"/>
      <c r="E1087" s="1291" t="s">
        <v>1188</v>
      </c>
      <c r="F1087" s="1284" t="s">
        <v>1192</v>
      </c>
      <c r="G1087" s="1320"/>
      <c r="H1087" s="1291" t="s">
        <v>1193</v>
      </c>
      <c r="I1087" s="1366">
        <v>39251</v>
      </c>
      <c r="J1087" s="1284"/>
      <c r="K1087" s="1284"/>
      <c r="L1087" s="1264"/>
      <c r="M1087" s="1284" t="s">
        <v>145</v>
      </c>
      <c r="N1087" s="1320"/>
      <c r="O1087" s="1320"/>
      <c r="P1087" s="1320"/>
      <c r="Q1087" s="1320"/>
      <c r="R1087" s="1264"/>
      <c r="S1087" s="1264"/>
      <c r="T1087" s="1264"/>
      <c r="U1087" s="1264"/>
      <c r="V1087" s="1264"/>
      <c r="W1087" s="1264"/>
      <c r="X1087" s="1264"/>
      <c r="Y1087" s="1264"/>
      <c r="Z1087" s="1291" t="s">
        <v>1188</v>
      </c>
      <c r="AA1087" s="1284" t="s">
        <v>1192</v>
      </c>
      <c r="AB1087" s="1320"/>
      <c r="AC1087" s="1366">
        <v>39251</v>
      </c>
      <c r="AD1087" s="1284"/>
      <c r="AE1087" s="1264"/>
      <c r="AF1087" s="1264"/>
      <c r="AG1087" s="1264"/>
      <c r="AH1087" s="1264"/>
      <c r="AI1087" s="1264"/>
      <c r="AJ1087" s="1264"/>
      <c r="AK1087" s="1264"/>
      <c r="AL1087" s="1264"/>
      <c r="AM1087" s="1264"/>
      <c r="AN1087" s="1264"/>
      <c r="AO1087" s="1264"/>
      <c r="AP1087" s="1264"/>
      <c r="AQ1087" s="1264"/>
      <c r="AR1087" s="1264"/>
      <c r="AS1087" s="1264"/>
      <c r="AT1087" s="1264"/>
      <c r="AU1087" s="1264"/>
      <c r="AV1087" s="1367"/>
      <c r="AW1087" s="1291" t="s">
        <v>123</v>
      </c>
      <c r="AX1087" s="1291"/>
      <c r="AY1087" s="1291"/>
      <c r="AZ1087" s="1291" t="s">
        <v>1193</v>
      </c>
      <c r="BA1087" s="1392"/>
      <c r="BB1087" s="1375"/>
      <c r="BC1087" s="1291"/>
      <c r="BD1087" s="1291"/>
      <c r="BE1087" s="1287"/>
      <c r="BF1087" s="1287"/>
      <c r="BG1087" s="1287"/>
      <c r="BH1087" s="1287"/>
      <c r="BI1087" s="1287"/>
      <c r="BJ1087" s="1287"/>
      <c r="BK1087" s="1287"/>
      <c r="BL1087" s="1287"/>
      <c r="BM1087" s="1287"/>
      <c r="BN1087" s="1287"/>
      <c r="BO1087" s="1287"/>
      <c r="BP1087" s="1287"/>
      <c r="BQ1087" s="1287"/>
      <c r="BR1087" s="1287"/>
      <c r="BS1087" s="1287"/>
      <c r="BT1087" s="1287"/>
      <c r="BU1087" s="1287"/>
      <c r="BV1087" s="1287"/>
      <c r="BW1087" s="1287"/>
      <c r="BX1087" s="1287"/>
      <c r="BY1087" s="1287"/>
    </row>
    <row r="1088" spans="1:77" s="1288" customFormat="1" hidden="1">
      <c r="A1088" s="1380"/>
      <c r="B1088" s="1283"/>
      <c r="C1088" s="1313" t="s">
        <v>1173</v>
      </c>
      <c r="D1088" s="1264"/>
      <c r="E1088" s="1291" t="s">
        <v>1189</v>
      </c>
      <c r="F1088" s="1284" t="s">
        <v>1192</v>
      </c>
      <c r="G1088" s="1320"/>
      <c r="H1088" s="1291" t="s">
        <v>1193</v>
      </c>
      <c r="I1088" s="1366">
        <v>39251</v>
      </c>
      <c r="J1088" s="1284"/>
      <c r="K1088" s="1284"/>
      <c r="L1088" s="1264"/>
      <c r="M1088" s="1284" t="s">
        <v>145</v>
      </c>
      <c r="N1088" s="1320"/>
      <c r="O1088" s="1320"/>
      <c r="P1088" s="1320"/>
      <c r="Q1088" s="1320"/>
      <c r="R1088" s="1264"/>
      <c r="S1088" s="1264"/>
      <c r="T1088" s="1264"/>
      <c r="U1088" s="1264"/>
      <c r="V1088" s="1264"/>
      <c r="W1088" s="1264"/>
      <c r="X1088" s="1264"/>
      <c r="Y1088" s="1264"/>
      <c r="Z1088" s="1291" t="s">
        <v>1189</v>
      </c>
      <c r="AA1088" s="1284" t="s">
        <v>1192</v>
      </c>
      <c r="AB1088" s="1320"/>
      <c r="AC1088" s="1366">
        <v>39251</v>
      </c>
      <c r="AD1088" s="1284"/>
      <c r="AE1088" s="1264"/>
      <c r="AF1088" s="1264"/>
      <c r="AG1088" s="1264"/>
      <c r="AH1088" s="1264"/>
      <c r="AI1088" s="1264"/>
      <c r="AJ1088" s="1264"/>
      <c r="AK1088" s="1264"/>
      <c r="AL1088" s="1264"/>
      <c r="AM1088" s="1264"/>
      <c r="AN1088" s="1264"/>
      <c r="AO1088" s="1264"/>
      <c r="AP1088" s="1264"/>
      <c r="AQ1088" s="1264"/>
      <c r="AR1088" s="1264"/>
      <c r="AS1088" s="1264"/>
      <c r="AT1088" s="1264"/>
      <c r="AU1088" s="1264"/>
      <c r="AV1088" s="1367"/>
      <c r="AW1088" s="1291" t="s">
        <v>123</v>
      </c>
      <c r="AX1088" s="1291"/>
      <c r="AY1088" s="1291"/>
      <c r="AZ1088" s="1291" t="s">
        <v>1193</v>
      </c>
      <c r="BA1088" s="1392"/>
      <c r="BB1088" s="1375"/>
      <c r="BC1088" s="1291"/>
      <c r="BD1088" s="1291"/>
      <c r="BE1088" s="1287"/>
      <c r="BF1088" s="1287"/>
      <c r="BG1088" s="1287"/>
      <c r="BH1088" s="1287"/>
      <c r="BI1088" s="1287"/>
      <c r="BJ1088" s="1287"/>
      <c r="BK1088" s="1287"/>
      <c r="BL1088" s="1287"/>
      <c r="BM1088" s="1287"/>
      <c r="BN1088" s="1287"/>
      <c r="BO1088" s="1287"/>
      <c r="BP1088" s="1287"/>
      <c r="BQ1088" s="1287"/>
      <c r="BR1088" s="1287"/>
      <c r="BS1088" s="1287"/>
      <c r="BT1088" s="1287"/>
      <c r="BU1088" s="1287"/>
      <c r="BV1088" s="1287"/>
      <c r="BW1088" s="1287"/>
      <c r="BX1088" s="1287"/>
      <c r="BY1088" s="1287"/>
    </row>
    <row r="1089" spans="1:77" s="1288" customFormat="1" hidden="1">
      <c r="A1089" s="1380"/>
      <c r="B1089" s="1283"/>
      <c r="C1089" s="1313" t="s">
        <v>1174</v>
      </c>
      <c r="D1089" s="1264"/>
      <c r="E1089" s="1291" t="s">
        <v>1188</v>
      </c>
      <c r="F1089" s="1284" t="s">
        <v>1192</v>
      </c>
      <c r="G1089" s="1320"/>
      <c r="H1089" s="1291" t="s">
        <v>1193</v>
      </c>
      <c r="I1089" s="1366">
        <v>39251</v>
      </c>
      <c r="J1089" s="1284"/>
      <c r="K1089" s="1284"/>
      <c r="L1089" s="1264"/>
      <c r="M1089" s="1284" t="s">
        <v>145</v>
      </c>
      <c r="N1089" s="1320"/>
      <c r="O1089" s="1320"/>
      <c r="P1089" s="1320"/>
      <c r="Q1089" s="1320"/>
      <c r="R1089" s="1264"/>
      <c r="S1089" s="1264"/>
      <c r="T1089" s="1264"/>
      <c r="U1089" s="1264"/>
      <c r="V1089" s="1264"/>
      <c r="W1089" s="1264"/>
      <c r="X1089" s="1264"/>
      <c r="Y1089" s="1264"/>
      <c r="Z1089" s="1291" t="s">
        <v>1188</v>
      </c>
      <c r="AA1089" s="1284" t="s">
        <v>1192</v>
      </c>
      <c r="AB1089" s="1320"/>
      <c r="AC1089" s="1366">
        <v>39251</v>
      </c>
      <c r="AD1089" s="1284"/>
      <c r="AE1089" s="1264"/>
      <c r="AF1089" s="1264"/>
      <c r="AG1089" s="1264"/>
      <c r="AH1089" s="1264"/>
      <c r="AI1089" s="1264"/>
      <c r="AJ1089" s="1264"/>
      <c r="AK1089" s="1264"/>
      <c r="AL1089" s="1264"/>
      <c r="AM1089" s="1264"/>
      <c r="AN1089" s="1264"/>
      <c r="AO1089" s="1264"/>
      <c r="AP1089" s="1264"/>
      <c r="AQ1089" s="1264"/>
      <c r="AR1089" s="1264"/>
      <c r="AS1089" s="1264"/>
      <c r="AT1089" s="1264"/>
      <c r="AU1089" s="1264"/>
      <c r="AV1089" s="1367"/>
      <c r="AW1089" s="1291" t="s">
        <v>123</v>
      </c>
      <c r="AX1089" s="1291"/>
      <c r="AY1089" s="1291"/>
      <c r="AZ1089" s="1291" t="s">
        <v>1193</v>
      </c>
      <c r="BA1089" s="1392"/>
      <c r="BB1089" s="1375"/>
      <c r="BC1089" s="1291"/>
      <c r="BD1089" s="1291"/>
      <c r="BE1089" s="1287"/>
      <c r="BF1089" s="1287"/>
      <c r="BG1089" s="1287"/>
      <c r="BH1089" s="1287"/>
      <c r="BI1089" s="1287"/>
      <c r="BJ1089" s="1287"/>
      <c r="BK1089" s="1287"/>
      <c r="BL1089" s="1287"/>
      <c r="BM1089" s="1287"/>
      <c r="BN1089" s="1287"/>
      <c r="BO1089" s="1287"/>
      <c r="BP1089" s="1287"/>
      <c r="BQ1089" s="1287"/>
      <c r="BR1089" s="1287"/>
      <c r="BS1089" s="1287"/>
      <c r="BT1089" s="1287"/>
      <c r="BU1089" s="1287"/>
      <c r="BV1089" s="1287"/>
      <c r="BW1089" s="1287"/>
      <c r="BX1089" s="1287"/>
      <c r="BY1089" s="1287"/>
    </row>
    <row r="1090" spans="1:77" s="1288" customFormat="1" hidden="1">
      <c r="A1090" s="1380"/>
      <c r="B1090" s="1283"/>
      <c r="C1090" s="1313" t="s">
        <v>1175</v>
      </c>
      <c r="D1090" s="1264"/>
      <c r="E1090" s="1291" t="s">
        <v>1189</v>
      </c>
      <c r="F1090" s="1284" t="s">
        <v>1192</v>
      </c>
      <c r="G1090" s="1320"/>
      <c r="H1090" s="1291" t="s">
        <v>1193</v>
      </c>
      <c r="I1090" s="1366">
        <v>39251</v>
      </c>
      <c r="J1090" s="1284"/>
      <c r="K1090" s="1284"/>
      <c r="L1090" s="1264"/>
      <c r="M1090" s="1284" t="s">
        <v>145</v>
      </c>
      <c r="N1090" s="1320"/>
      <c r="O1090" s="1320"/>
      <c r="P1090" s="1320"/>
      <c r="Q1090" s="1320"/>
      <c r="R1090" s="1264"/>
      <c r="S1090" s="1264"/>
      <c r="T1090" s="1264"/>
      <c r="U1090" s="1264"/>
      <c r="V1090" s="1264"/>
      <c r="W1090" s="1264"/>
      <c r="X1090" s="1264"/>
      <c r="Y1090" s="1264"/>
      <c r="Z1090" s="1291" t="s">
        <v>1189</v>
      </c>
      <c r="AA1090" s="1284" t="s">
        <v>1192</v>
      </c>
      <c r="AB1090" s="1320"/>
      <c r="AC1090" s="1366">
        <v>39251</v>
      </c>
      <c r="AD1090" s="1284"/>
      <c r="AE1090" s="1264"/>
      <c r="AF1090" s="1264"/>
      <c r="AG1090" s="1264"/>
      <c r="AH1090" s="1264"/>
      <c r="AI1090" s="1264"/>
      <c r="AJ1090" s="1264"/>
      <c r="AK1090" s="1264"/>
      <c r="AL1090" s="1264"/>
      <c r="AM1090" s="1264"/>
      <c r="AN1090" s="1264"/>
      <c r="AO1090" s="1264"/>
      <c r="AP1090" s="1264"/>
      <c r="AQ1090" s="1264"/>
      <c r="AR1090" s="1264"/>
      <c r="AS1090" s="1264"/>
      <c r="AT1090" s="1264"/>
      <c r="AU1090" s="1264"/>
      <c r="AV1090" s="1367"/>
      <c r="AW1090" s="1291" t="s">
        <v>123</v>
      </c>
      <c r="AX1090" s="1291"/>
      <c r="AY1090" s="1291"/>
      <c r="AZ1090" s="1291" t="s">
        <v>1193</v>
      </c>
      <c r="BA1090" s="1392"/>
      <c r="BB1090" s="1375"/>
      <c r="BC1090" s="1291"/>
      <c r="BD1090" s="1291"/>
      <c r="BE1090" s="1287"/>
      <c r="BF1090" s="1287"/>
      <c r="BG1090" s="1287"/>
      <c r="BH1090" s="1287"/>
      <c r="BI1090" s="1287"/>
      <c r="BJ1090" s="1287"/>
      <c r="BK1090" s="1287"/>
      <c r="BL1090" s="1287"/>
      <c r="BM1090" s="1287"/>
      <c r="BN1090" s="1287"/>
      <c r="BO1090" s="1287"/>
      <c r="BP1090" s="1287"/>
      <c r="BQ1090" s="1287"/>
      <c r="BR1090" s="1287"/>
      <c r="BS1090" s="1287"/>
      <c r="BT1090" s="1287"/>
      <c r="BU1090" s="1287"/>
      <c r="BV1090" s="1287"/>
      <c r="BW1090" s="1287"/>
      <c r="BX1090" s="1287"/>
      <c r="BY1090" s="1287"/>
    </row>
    <row r="1091" spans="1:77" s="1288" customFormat="1" hidden="1">
      <c r="A1091" s="1380"/>
      <c r="B1091" s="1283"/>
      <c r="C1091" s="1313" t="s">
        <v>1176</v>
      </c>
      <c r="D1091" s="1264"/>
      <c r="E1091" s="1291" t="s">
        <v>1189</v>
      </c>
      <c r="F1091" s="1284" t="s">
        <v>1192</v>
      </c>
      <c r="G1091" s="1320"/>
      <c r="H1091" s="1291" t="s">
        <v>1193</v>
      </c>
      <c r="I1091" s="1366">
        <v>39251</v>
      </c>
      <c r="J1091" s="1284"/>
      <c r="K1091" s="1284"/>
      <c r="L1091" s="1264"/>
      <c r="M1091" s="1284" t="s">
        <v>145</v>
      </c>
      <c r="N1091" s="1320"/>
      <c r="O1091" s="1320"/>
      <c r="P1091" s="1320"/>
      <c r="Q1091" s="1320"/>
      <c r="R1091" s="1264"/>
      <c r="S1091" s="1264"/>
      <c r="T1091" s="1264"/>
      <c r="U1091" s="1264"/>
      <c r="V1091" s="1264"/>
      <c r="W1091" s="1264"/>
      <c r="X1091" s="1264"/>
      <c r="Y1091" s="1264"/>
      <c r="Z1091" s="1291" t="s">
        <v>1189</v>
      </c>
      <c r="AA1091" s="1284" t="s">
        <v>1192</v>
      </c>
      <c r="AB1091" s="1320"/>
      <c r="AC1091" s="1366">
        <v>39251</v>
      </c>
      <c r="AD1091" s="1284"/>
      <c r="AE1091" s="1264"/>
      <c r="AF1091" s="1264"/>
      <c r="AG1091" s="1264"/>
      <c r="AH1091" s="1264"/>
      <c r="AI1091" s="1264"/>
      <c r="AJ1091" s="1264"/>
      <c r="AK1091" s="1264"/>
      <c r="AL1091" s="1264"/>
      <c r="AM1091" s="1264"/>
      <c r="AN1091" s="1264"/>
      <c r="AO1091" s="1264"/>
      <c r="AP1091" s="1264"/>
      <c r="AQ1091" s="1264"/>
      <c r="AR1091" s="1264"/>
      <c r="AS1091" s="1264"/>
      <c r="AT1091" s="1264"/>
      <c r="AU1091" s="1264"/>
      <c r="AV1091" s="1367"/>
      <c r="AW1091" s="1291" t="s">
        <v>123</v>
      </c>
      <c r="AX1091" s="1291"/>
      <c r="AY1091" s="1291"/>
      <c r="AZ1091" s="1291" t="s">
        <v>1193</v>
      </c>
      <c r="BA1091" s="1392"/>
      <c r="BB1091" s="1375"/>
      <c r="BC1091" s="1291"/>
      <c r="BD1091" s="1291"/>
      <c r="BE1091" s="1287"/>
      <c r="BF1091" s="1287"/>
      <c r="BG1091" s="1287"/>
      <c r="BH1091" s="1287"/>
      <c r="BI1091" s="1287"/>
      <c r="BJ1091" s="1287"/>
      <c r="BK1091" s="1287"/>
      <c r="BL1091" s="1287"/>
      <c r="BM1091" s="1287"/>
      <c r="BN1091" s="1287"/>
      <c r="BO1091" s="1287"/>
      <c r="BP1091" s="1287"/>
      <c r="BQ1091" s="1287"/>
      <c r="BR1091" s="1287"/>
      <c r="BS1091" s="1287"/>
      <c r="BT1091" s="1287"/>
      <c r="BU1091" s="1287"/>
      <c r="BV1091" s="1287"/>
      <c r="BW1091" s="1287"/>
      <c r="BX1091" s="1287"/>
      <c r="BY1091" s="1287"/>
    </row>
    <row r="1092" spans="1:77" s="1288" customFormat="1" hidden="1">
      <c r="A1092" s="1380"/>
      <c r="B1092" s="1283"/>
      <c r="C1092" s="1313" t="s">
        <v>1177</v>
      </c>
      <c r="D1092" s="1264"/>
      <c r="E1092" s="1291" t="s">
        <v>1189</v>
      </c>
      <c r="F1092" s="1284" t="s">
        <v>1192</v>
      </c>
      <c r="G1092" s="1320"/>
      <c r="H1092" s="1291" t="s">
        <v>1193</v>
      </c>
      <c r="I1092" s="1366">
        <v>39251</v>
      </c>
      <c r="J1092" s="1284"/>
      <c r="K1092" s="1284"/>
      <c r="L1092" s="1264"/>
      <c r="M1092" s="1284" t="s">
        <v>145</v>
      </c>
      <c r="N1092" s="1320"/>
      <c r="O1092" s="1320"/>
      <c r="P1092" s="1320"/>
      <c r="Q1092" s="1320"/>
      <c r="R1092" s="1264"/>
      <c r="S1092" s="1264"/>
      <c r="T1092" s="1264"/>
      <c r="U1092" s="1264"/>
      <c r="V1092" s="1264"/>
      <c r="W1092" s="1264"/>
      <c r="X1092" s="1264"/>
      <c r="Y1092" s="1264"/>
      <c r="Z1092" s="1291" t="s">
        <v>1189</v>
      </c>
      <c r="AA1092" s="1284" t="s">
        <v>1192</v>
      </c>
      <c r="AB1092" s="1320"/>
      <c r="AC1092" s="1366">
        <v>39251</v>
      </c>
      <c r="AD1092" s="1284"/>
      <c r="AE1092" s="1264"/>
      <c r="AF1092" s="1264"/>
      <c r="AG1092" s="1264"/>
      <c r="AH1092" s="1264"/>
      <c r="AI1092" s="1264"/>
      <c r="AJ1092" s="1264"/>
      <c r="AK1092" s="1264"/>
      <c r="AL1092" s="1264"/>
      <c r="AM1092" s="1264"/>
      <c r="AN1092" s="1264"/>
      <c r="AO1092" s="1264"/>
      <c r="AP1092" s="1264"/>
      <c r="AQ1092" s="1264"/>
      <c r="AR1092" s="1264"/>
      <c r="AS1092" s="1264"/>
      <c r="AT1092" s="1264"/>
      <c r="AU1092" s="1264"/>
      <c r="AV1092" s="1367"/>
      <c r="AW1092" s="1291" t="s">
        <v>123</v>
      </c>
      <c r="AX1092" s="1291"/>
      <c r="AY1092" s="1291"/>
      <c r="AZ1092" s="1291" t="s">
        <v>1193</v>
      </c>
      <c r="BA1092" s="1392"/>
      <c r="BB1092" s="1375"/>
      <c r="BC1092" s="1291"/>
      <c r="BD1092" s="1291"/>
      <c r="BE1092" s="1287"/>
      <c r="BF1092" s="1287"/>
      <c r="BG1092" s="1287"/>
      <c r="BH1092" s="1287"/>
      <c r="BI1092" s="1287"/>
      <c r="BJ1092" s="1287"/>
      <c r="BK1092" s="1287"/>
      <c r="BL1092" s="1287"/>
      <c r="BM1092" s="1287"/>
      <c r="BN1092" s="1287"/>
      <c r="BO1092" s="1287"/>
      <c r="BP1092" s="1287"/>
      <c r="BQ1092" s="1287"/>
      <c r="BR1092" s="1287"/>
      <c r="BS1092" s="1287"/>
      <c r="BT1092" s="1287"/>
      <c r="BU1092" s="1287"/>
      <c r="BV1092" s="1287"/>
      <c r="BW1092" s="1287"/>
      <c r="BX1092" s="1287"/>
      <c r="BY1092" s="1287"/>
    </row>
    <row r="1093" spans="1:77" s="1288" customFormat="1" ht="19.5" hidden="1" customHeight="1">
      <c r="A1093" s="1380"/>
      <c r="B1093" s="1283"/>
      <c r="C1093" s="1313" t="s">
        <v>1178</v>
      </c>
      <c r="D1093" s="1264"/>
      <c r="E1093" s="1291" t="s">
        <v>1188</v>
      </c>
      <c r="F1093" s="1284" t="s">
        <v>1192</v>
      </c>
      <c r="G1093" s="1320"/>
      <c r="H1093" s="1291" t="s">
        <v>1193</v>
      </c>
      <c r="I1093" s="1366">
        <v>39251</v>
      </c>
      <c r="J1093" s="1284"/>
      <c r="K1093" s="1284"/>
      <c r="L1093" s="1264"/>
      <c r="M1093" s="1284" t="s">
        <v>145</v>
      </c>
      <c r="N1093" s="1320"/>
      <c r="O1093" s="1320"/>
      <c r="P1093" s="1320"/>
      <c r="Q1093" s="1320"/>
      <c r="R1093" s="1264"/>
      <c r="S1093" s="1264"/>
      <c r="T1093" s="1264"/>
      <c r="U1093" s="1264"/>
      <c r="V1093" s="1264"/>
      <c r="W1093" s="1264"/>
      <c r="X1093" s="1264"/>
      <c r="Y1093" s="1264"/>
      <c r="Z1093" s="1291" t="s">
        <v>1188</v>
      </c>
      <c r="AA1093" s="1284" t="s">
        <v>1192</v>
      </c>
      <c r="AB1093" s="1320"/>
      <c r="AC1093" s="1366">
        <v>39251</v>
      </c>
      <c r="AD1093" s="1284"/>
      <c r="AE1093" s="1264"/>
      <c r="AF1093" s="1264"/>
      <c r="AG1093" s="1264"/>
      <c r="AH1093" s="1264"/>
      <c r="AI1093" s="1264"/>
      <c r="AJ1093" s="1264"/>
      <c r="AK1093" s="1264"/>
      <c r="AL1093" s="1264"/>
      <c r="AM1093" s="1264"/>
      <c r="AN1093" s="1264"/>
      <c r="AO1093" s="1264"/>
      <c r="AP1093" s="1264"/>
      <c r="AQ1093" s="1264"/>
      <c r="AR1093" s="1264"/>
      <c r="AS1093" s="1264"/>
      <c r="AT1093" s="1264"/>
      <c r="AU1093" s="1264"/>
      <c r="AV1093" s="1367"/>
      <c r="AW1093" s="1291" t="s">
        <v>123</v>
      </c>
      <c r="AX1093" s="1291"/>
      <c r="AY1093" s="1291"/>
      <c r="AZ1093" s="1291" t="s">
        <v>1193</v>
      </c>
      <c r="BA1093" s="1392"/>
      <c r="BB1093" s="1375"/>
      <c r="BC1093" s="1291"/>
      <c r="BD1093" s="1291"/>
      <c r="BE1093" s="1287"/>
      <c r="BF1093" s="1287"/>
      <c r="BG1093" s="1287"/>
      <c r="BH1093" s="1287"/>
      <c r="BI1093" s="1287"/>
      <c r="BJ1093" s="1287"/>
      <c r="BK1093" s="1287"/>
      <c r="BL1093" s="1287"/>
      <c r="BM1093" s="1287"/>
      <c r="BN1093" s="1287"/>
      <c r="BO1093" s="1287"/>
      <c r="BP1093" s="1287"/>
      <c r="BQ1093" s="1287"/>
      <c r="BR1093" s="1287"/>
      <c r="BS1093" s="1287"/>
      <c r="BT1093" s="1287"/>
      <c r="BU1093" s="1287"/>
      <c r="BV1093" s="1287"/>
      <c r="BW1093" s="1287"/>
      <c r="BX1093" s="1287"/>
      <c r="BY1093" s="1287"/>
    </row>
    <row r="1094" spans="1:77" s="1288" customFormat="1" hidden="1">
      <c r="A1094" s="1380"/>
      <c r="B1094" s="1283"/>
      <c r="C1094" s="1313" t="s">
        <v>1179</v>
      </c>
      <c r="D1094" s="1264"/>
      <c r="E1094" s="1291"/>
      <c r="F1094" s="1284"/>
      <c r="G1094" s="1320"/>
      <c r="H1094" s="1291" t="s">
        <v>1193</v>
      </c>
      <c r="I1094" s="1366"/>
      <c r="J1094" s="1284"/>
      <c r="K1094" s="1284"/>
      <c r="L1094" s="1264"/>
      <c r="M1094" s="1284" t="s">
        <v>145</v>
      </c>
      <c r="N1094" s="1320"/>
      <c r="O1094" s="1320"/>
      <c r="P1094" s="1320"/>
      <c r="Q1094" s="1320"/>
      <c r="R1094" s="1264"/>
      <c r="S1094" s="1264"/>
      <c r="T1094" s="1264"/>
      <c r="U1094" s="1264"/>
      <c r="V1094" s="1264"/>
      <c r="W1094" s="1264"/>
      <c r="X1094" s="1264"/>
      <c r="Y1094" s="1264"/>
      <c r="Z1094" s="1291"/>
      <c r="AA1094" s="1284"/>
      <c r="AB1094" s="1320"/>
      <c r="AC1094" s="1366"/>
      <c r="AD1094" s="1284"/>
      <c r="AE1094" s="1264"/>
      <c r="AF1094" s="1264"/>
      <c r="AG1094" s="1264"/>
      <c r="AH1094" s="1264"/>
      <c r="AI1094" s="1264"/>
      <c r="AJ1094" s="1264"/>
      <c r="AK1094" s="1264"/>
      <c r="AL1094" s="1264"/>
      <c r="AM1094" s="1264"/>
      <c r="AN1094" s="1264"/>
      <c r="AO1094" s="1264"/>
      <c r="AP1094" s="1264"/>
      <c r="AQ1094" s="1264" t="s">
        <v>204</v>
      </c>
      <c r="AR1094" s="1264"/>
      <c r="AS1094" s="1264"/>
      <c r="AT1094" s="1264"/>
      <c r="AU1094" s="1264"/>
      <c r="AV1094" s="1367">
        <v>207683097.10241324</v>
      </c>
      <c r="AW1094" s="1291" t="s">
        <v>123</v>
      </c>
      <c r="AX1094" s="1291"/>
      <c r="AY1094" s="1291"/>
      <c r="AZ1094" s="1291" t="s">
        <v>1193</v>
      </c>
      <c r="BA1094" s="1392"/>
      <c r="BB1094" s="1375"/>
      <c r="BC1094" s="1291"/>
      <c r="BD1094" s="1291"/>
      <c r="BE1094" s="1287"/>
      <c r="BF1094" s="1287"/>
      <c r="BG1094" s="1287"/>
      <c r="BH1094" s="1287"/>
      <c r="BI1094" s="1287"/>
      <c r="BJ1094" s="1287"/>
      <c r="BK1094" s="1287"/>
      <c r="BL1094" s="1287"/>
      <c r="BM1094" s="1287"/>
      <c r="BN1094" s="1287"/>
      <c r="BO1094" s="1287"/>
      <c r="BP1094" s="1287"/>
      <c r="BQ1094" s="1287"/>
      <c r="BR1094" s="1287"/>
      <c r="BS1094" s="1287"/>
      <c r="BT1094" s="1287"/>
      <c r="BU1094" s="1287"/>
      <c r="BV1094" s="1287"/>
      <c r="BW1094" s="1287"/>
      <c r="BX1094" s="1287"/>
      <c r="BY1094" s="1287"/>
    </row>
    <row r="1095" spans="1:77" s="1288" customFormat="1" ht="28.5" hidden="1" customHeight="1">
      <c r="A1095" s="1380"/>
      <c r="B1095" s="1283"/>
      <c r="C1095" s="1313" t="s">
        <v>1180</v>
      </c>
      <c r="D1095" s="1264"/>
      <c r="E1095" s="1291"/>
      <c r="F1095" s="1284"/>
      <c r="G1095" s="1320"/>
      <c r="H1095" s="1291" t="s">
        <v>1193</v>
      </c>
      <c r="I1095" s="1366"/>
      <c r="J1095" s="1284"/>
      <c r="K1095" s="1284"/>
      <c r="L1095" s="1264"/>
      <c r="M1095" s="1284" t="s">
        <v>145</v>
      </c>
      <c r="N1095" s="1320"/>
      <c r="O1095" s="1320"/>
      <c r="P1095" s="1320"/>
      <c r="Q1095" s="1320"/>
      <c r="R1095" s="1264"/>
      <c r="S1095" s="1264"/>
      <c r="T1095" s="1264"/>
      <c r="U1095" s="1264"/>
      <c r="V1095" s="1264"/>
      <c r="W1095" s="1264"/>
      <c r="X1095" s="1264"/>
      <c r="Y1095" s="1264"/>
      <c r="Z1095" s="1291"/>
      <c r="AA1095" s="1284"/>
      <c r="AB1095" s="1320"/>
      <c r="AC1095" s="1366"/>
      <c r="AD1095" s="1284"/>
      <c r="AE1095" s="1264"/>
      <c r="AF1095" s="1264"/>
      <c r="AG1095" s="1264"/>
      <c r="AH1095" s="1264"/>
      <c r="AI1095" s="1264"/>
      <c r="AJ1095" s="1264"/>
      <c r="AK1095" s="1264"/>
      <c r="AL1095" s="1264"/>
      <c r="AM1095" s="1264"/>
      <c r="AN1095" s="1264"/>
      <c r="AO1095" s="1264"/>
      <c r="AP1095" s="1264"/>
      <c r="AQ1095" s="1264" t="s">
        <v>204</v>
      </c>
      <c r="AR1095" s="1264"/>
      <c r="AS1095" s="1264"/>
      <c r="AT1095" s="1264"/>
      <c r="AU1095" s="1264"/>
      <c r="AV1095" s="1367">
        <v>512419326.91611767</v>
      </c>
      <c r="AW1095" s="1291" t="s">
        <v>123</v>
      </c>
      <c r="AX1095" s="1291"/>
      <c r="AY1095" s="1291"/>
      <c r="AZ1095" s="1291" t="s">
        <v>1193</v>
      </c>
      <c r="BA1095" s="1392"/>
      <c r="BB1095" s="1375"/>
      <c r="BC1095" s="1291"/>
      <c r="BD1095" s="1291"/>
      <c r="BE1095" s="1287"/>
      <c r="BF1095" s="1287"/>
      <c r="BG1095" s="1287"/>
      <c r="BH1095" s="1287"/>
      <c r="BI1095" s="1287"/>
      <c r="BJ1095" s="1287"/>
      <c r="BK1095" s="1287"/>
      <c r="BL1095" s="1287"/>
      <c r="BM1095" s="1287"/>
      <c r="BN1095" s="1287"/>
      <c r="BO1095" s="1287"/>
      <c r="BP1095" s="1287"/>
      <c r="BQ1095" s="1287"/>
      <c r="BR1095" s="1287"/>
      <c r="BS1095" s="1287"/>
      <c r="BT1095" s="1287"/>
      <c r="BU1095" s="1287"/>
      <c r="BV1095" s="1287"/>
      <c r="BW1095" s="1287"/>
      <c r="BX1095" s="1287"/>
      <c r="BY1095" s="1287"/>
    </row>
    <row r="1096" spans="1:77" s="1288" customFormat="1" ht="32.25" hidden="1" customHeight="1">
      <c r="A1096" s="1380"/>
      <c r="B1096" s="1283"/>
      <c r="C1096" s="1313" t="s">
        <v>1181</v>
      </c>
      <c r="D1096" s="1264"/>
      <c r="E1096" s="1291"/>
      <c r="F1096" s="1284"/>
      <c r="G1096" s="1320"/>
      <c r="H1096" s="1291" t="s">
        <v>1193</v>
      </c>
      <c r="I1096" s="1366"/>
      <c r="J1096" s="1284"/>
      <c r="K1096" s="1284"/>
      <c r="L1096" s="1264"/>
      <c r="M1096" s="1284" t="s">
        <v>145</v>
      </c>
      <c r="N1096" s="1320"/>
      <c r="O1096" s="1320"/>
      <c r="P1096" s="1320"/>
      <c r="Q1096" s="1320"/>
      <c r="R1096" s="1264"/>
      <c r="S1096" s="1264"/>
      <c r="T1096" s="1264"/>
      <c r="U1096" s="1264"/>
      <c r="V1096" s="1264"/>
      <c r="W1096" s="1264"/>
      <c r="X1096" s="1264"/>
      <c r="Y1096" s="1264"/>
      <c r="Z1096" s="1291"/>
      <c r="AA1096" s="1284"/>
      <c r="AB1096" s="1320"/>
      <c r="AC1096" s="1366"/>
      <c r="AD1096" s="1284"/>
      <c r="AE1096" s="1264"/>
      <c r="AF1096" s="1264"/>
      <c r="AG1096" s="1264"/>
      <c r="AH1096" s="1264"/>
      <c r="AI1096" s="1264"/>
      <c r="AJ1096" s="1264"/>
      <c r="AK1096" s="1264"/>
      <c r="AL1096" s="1264"/>
      <c r="AM1096" s="1264"/>
      <c r="AN1096" s="1264"/>
      <c r="AO1096" s="1264"/>
      <c r="AP1096" s="1264"/>
      <c r="AQ1096" s="1264" t="s">
        <v>204</v>
      </c>
      <c r="AR1096" s="1264"/>
      <c r="AS1096" s="1264"/>
      <c r="AT1096" s="1264"/>
      <c r="AU1096" s="1264"/>
      <c r="AV1096" s="1367">
        <v>271642702.59411663</v>
      </c>
      <c r="AW1096" s="1291" t="s">
        <v>123</v>
      </c>
      <c r="AX1096" s="1291"/>
      <c r="AY1096" s="1291"/>
      <c r="AZ1096" s="1291" t="s">
        <v>1193</v>
      </c>
      <c r="BA1096" s="1392"/>
      <c r="BB1096" s="1375"/>
      <c r="BC1096" s="1291"/>
      <c r="BD1096" s="1291"/>
      <c r="BE1096" s="1287"/>
      <c r="BF1096" s="1287"/>
      <c r="BG1096" s="1287"/>
      <c r="BH1096" s="1287"/>
      <c r="BI1096" s="1287"/>
      <c r="BJ1096" s="1287"/>
      <c r="BK1096" s="1287"/>
      <c r="BL1096" s="1287"/>
      <c r="BM1096" s="1287"/>
      <c r="BN1096" s="1287"/>
      <c r="BO1096" s="1287"/>
      <c r="BP1096" s="1287"/>
      <c r="BQ1096" s="1287"/>
      <c r="BR1096" s="1287"/>
      <c r="BS1096" s="1287"/>
      <c r="BT1096" s="1287"/>
      <c r="BU1096" s="1287"/>
      <c r="BV1096" s="1287"/>
      <c r="BW1096" s="1287"/>
      <c r="BX1096" s="1287"/>
      <c r="BY1096" s="1287"/>
    </row>
    <row r="1097" spans="1:77" s="1288" customFormat="1" ht="24" hidden="1" customHeight="1">
      <c r="A1097" s="1380"/>
      <c r="B1097" s="1283"/>
      <c r="C1097" s="1313" t="s">
        <v>1182</v>
      </c>
      <c r="D1097" s="1264"/>
      <c r="E1097" s="1291"/>
      <c r="F1097" s="1284"/>
      <c r="G1097" s="1320"/>
      <c r="H1097" s="1291" t="s">
        <v>1193</v>
      </c>
      <c r="I1097" s="1366"/>
      <c r="J1097" s="1284"/>
      <c r="K1097" s="1284"/>
      <c r="L1097" s="1264"/>
      <c r="M1097" s="1284" t="s">
        <v>145</v>
      </c>
      <c r="N1097" s="1320"/>
      <c r="O1097" s="1320"/>
      <c r="P1097" s="1320"/>
      <c r="Q1097" s="1320"/>
      <c r="R1097" s="1264"/>
      <c r="S1097" s="1264"/>
      <c r="T1097" s="1264"/>
      <c r="U1097" s="1264"/>
      <c r="V1097" s="1264"/>
      <c r="W1097" s="1264"/>
      <c r="X1097" s="1264"/>
      <c r="Y1097" s="1264"/>
      <c r="Z1097" s="1291"/>
      <c r="AA1097" s="1284"/>
      <c r="AB1097" s="1320"/>
      <c r="AC1097" s="1366"/>
      <c r="AD1097" s="1284"/>
      <c r="AE1097" s="1264"/>
      <c r="AF1097" s="1264"/>
      <c r="AG1097" s="1264"/>
      <c r="AH1097" s="1264"/>
      <c r="AI1097" s="1264"/>
      <c r="AJ1097" s="1264"/>
      <c r="AK1097" s="1264"/>
      <c r="AL1097" s="1264"/>
      <c r="AM1097" s="1264"/>
      <c r="AN1097" s="1264"/>
      <c r="AO1097" s="1264"/>
      <c r="AP1097" s="1264"/>
      <c r="AQ1097" s="1264" t="s">
        <v>204</v>
      </c>
      <c r="AR1097" s="1264"/>
      <c r="AS1097" s="1264"/>
      <c r="AT1097" s="1264"/>
      <c r="AU1097" s="1264"/>
      <c r="AV1097" s="1367">
        <v>227836206.62716225</v>
      </c>
      <c r="AW1097" s="1291" t="s">
        <v>123</v>
      </c>
      <c r="AX1097" s="1291"/>
      <c r="AY1097" s="1291"/>
      <c r="AZ1097" s="1291" t="s">
        <v>1193</v>
      </c>
      <c r="BA1097" s="1392"/>
      <c r="BB1097" s="1375"/>
      <c r="BC1097" s="1291"/>
      <c r="BD1097" s="1291"/>
      <c r="BE1097" s="1287"/>
      <c r="BF1097" s="1287"/>
      <c r="BG1097" s="1287"/>
      <c r="BH1097" s="1287"/>
      <c r="BI1097" s="1287"/>
      <c r="BJ1097" s="1287"/>
      <c r="BK1097" s="1287"/>
      <c r="BL1097" s="1287"/>
      <c r="BM1097" s="1287"/>
      <c r="BN1097" s="1287"/>
      <c r="BO1097" s="1287"/>
      <c r="BP1097" s="1287"/>
      <c r="BQ1097" s="1287"/>
      <c r="BR1097" s="1287"/>
      <c r="BS1097" s="1287"/>
      <c r="BT1097" s="1287"/>
      <c r="BU1097" s="1287"/>
      <c r="BV1097" s="1287"/>
      <c r="BW1097" s="1287"/>
      <c r="BX1097" s="1287"/>
      <c r="BY1097" s="1287"/>
    </row>
    <row r="1098" spans="1:77" s="1288" customFormat="1" ht="27" hidden="1" customHeight="1">
      <c r="A1098" s="1380"/>
      <c r="B1098" s="1283"/>
      <c r="C1098" s="1313" t="s">
        <v>1183</v>
      </c>
      <c r="D1098" s="1264"/>
      <c r="E1098" s="1291"/>
      <c r="F1098" s="1284"/>
      <c r="G1098" s="1320"/>
      <c r="H1098" s="1291" t="s">
        <v>1193</v>
      </c>
      <c r="I1098" s="1366"/>
      <c r="J1098" s="1284"/>
      <c r="K1098" s="1284"/>
      <c r="L1098" s="1264"/>
      <c r="M1098" s="1284" t="s">
        <v>145</v>
      </c>
      <c r="N1098" s="1320"/>
      <c r="O1098" s="1320"/>
      <c r="P1098" s="1320"/>
      <c r="Q1098" s="1320"/>
      <c r="R1098" s="1264"/>
      <c r="S1098" s="1264"/>
      <c r="T1098" s="1264"/>
      <c r="U1098" s="1264"/>
      <c r="V1098" s="1264"/>
      <c r="W1098" s="1264"/>
      <c r="X1098" s="1264"/>
      <c r="Y1098" s="1264"/>
      <c r="Z1098" s="1291"/>
      <c r="AA1098" s="1284"/>
      <c r="AB1098" s="1320"/>
      <c r="AC1098" s="1366"/>
      <c r="AD1098" s="1284"/>
      <c r="AE1098" s="1264"/>
      <c r="AF1098" s="1264"/>
      <c r="AG1098" s="1264"/>
      <c r="AH1098" s="1264"/>
      <c r="AI1098" s="1264"/>
      <c r="AJ1098" s="1264"/>
      <c r="AK1098" s="1264"/>
      <c r="AL1098" s="1264"/>
      <c r="AM1098" s="1264"/>
      <c r="AN1098" s="1264"/>
      <c r="AO1098" s="1264"/>
      <c r="AP1098" s="1264"/>
      <c r="AQ1098" s="1264" t="s">
        <v>204</v>
      </c>
      <c r="AR1098" s="1264"/>
      <c r="AS1098" s="1264"/>
      <c r="AT1098" s="1264"/>
      <c r="AU1098" s="1264"/>
      <c r="AV1098" s="1367">
        <v>1791187160.7601902</v>
      </c>
      <c r="AW1098" s="1291" t="s">
        <v>123</v>
      </c>
      <c r="AX1098" s="1291"/>
      <c r="AY1098" s="1291"/>
      <c r="AZ1098" s="1291" t="s">
        <v>1193</v>
      </c>
      <c r="BA1098" s="1392"/>
      <c r="BB1098" s="1375"/>
      <c r="BC1098" s="1291"/>
      <c r="BD1098" s="1291"/>
      <c r="BE1098" s="1287"/>
      <c r="BF1098" s="1287"/>
      <c r="BG1098" s="1287"/>
      <c r="BH1098" s="1287"/>
      <c r="BI1098" s="1287"/>
      <c r="BJ1098" s="1287"/>
      <c r="BK1098" s="1287"/>
      <c r="BL1098" s="1287"/>
      <c r="BM1098" s="1287"/>
      <c r="BN1098" s="1287"/>
      <c r="BO1098" s="1287"/>
      <c r="BP1098" s="1287"/>
      <c r="BQ1098" s="1287"/>
      <c r="BR1098" s="1287"/>
      <c r="BS1098" s="1287"/>
      <c r="BT1098" s="1287"/>
      <c r="BU1098" s="1287"/>
      <c r="BV1098" s="1287"/>
      <c r="BW1098" s="1287"/>
      <c r="BX1098" s="1287"/>
      <c r="BY1098" s="1287"/>
    </row>
    <row r="1099" spans="1:77" s="1288" customFormat="1" ht="30" hidden="1" customHeight="1">
      <c r="A1099" s="1380"/>
      <c r="B1099" s="1283"/>
      <c r="C1099" s="1313" t="s">
        <v>1184</v>
      </c>
      <c r="D1099" s="1264"/>
      <c r="E1099" s="1291"/>
      <c r="F1099" s="1284"/>
      <c r="G1099" s="1320"/>
      <c r="H1099" s="1291" t="s">
        <v>1193</v>
      </c>
      <c r="I1099" s="1366"/>
      <c r="J1099" s="1284"/>
      <c r="K1099" s="1284"/>
      <c r="L1099" s="1264"/>
      <c r="M1099" s="1284" t="s">
        <v>145</v>
      </c>
      <c r="N1099" s="1320"/>
      <c r="O1099" s="1320"/>
      <c r="P1099" s="1320"/>
      <c r="Q1099" s="1320"/>
      <c r="R1099" s="1264"/>
      <c r="S1099" s="1264"/>
      <c r="T1099" s="1264"/>
      <c r="U1099" s="1264"/>
      <c r="V1099" s="1264"/>
      <c r="W1099" s="1264"/>
      <c r="X1099" s="1264"/>
      <c r="Y1099" s="1264"/>
      <c r="Z1099" s="1291"/>
      <c r="AA1099" s="1284"/>
      <c r="AB1099" s="1320"/>
      <c r="AC1099" s="1366"/>
      <c r="AD1099" s="1284"/>
      <c r="AE1099" s="1264"/>
      <c r="AF1099" s="1264"/>
      <c r="AG1099" s="1264"/>
      <c r="AH1099" s="1264"/>
      <c r="AI1099" s="1264"/>
      <c r="AJ1099" s="1264"/>
      <c r="AK1099" s="1264"/>
      <c r="AL1099" s="1264"/>
      <c r="AM1099" s="1264"/>
      <c r="AN1099" s="1264"/>
      <c r="AO1099" s="1264"/>
      <c r="AP1099" s="1264"/>
      <c r="AQ1099" s="1264" t="s">
        <v>204</v>
      </c>
      <c r="AR1099" s="1264"/>
      <c r="AS1099" s="1264"/>
      <c r="AT1099" s="1264"/>
      <c r="AU1099" s="1264"/>
      <c r="AV1099" s="1367">
        <v>841522407</v>
      </c>
      <c r="AW1099" s="1291" t="s">
        <v>123</v>
      </c>
      <c r="AX1099" s="1291"/>
      <c r="AY1099" s="1291"/>
      <c r="AZ1099" s="1291" t="s">
        <v>1193</v>
      </c>
      <c r="BA1099" s="1392"/>
      <c r="BB1099" s="1375"/>
      <c r="BC1099" s="1291"/>
      <c r="BD1099" s="1291"/>
      <c r="BE1099" s="1287"/>
      <c r="BF1099" s="1287"/>
      <c r="BG1099" s="1287"/>
      <c r="BH1099" s="1287"/>
      <c r="BI1099" s="1287"/>
      <c r="BJ1099" s="1287"/>
      <c r="BK1099" s="1287"/>
      <c r="BL1099" s="1287"/>
      <c r="BM1099" s="1287"/>
      <c r="BN1099" s="1287"/>
      <c r="BO1099" s="1287"/>
      <c r="BP1099" s="1287"/>
      <c r="BQ1099" s="1287"/>
      <c r="BR1099" s="1287"/>
      <c r="BS1099" s="1287"/>
      <c r="BT1099" s="1287"/>
      <c r="BU1099" s="1287"/>
      <c r="BV1099" s="1287"/>
      <c r="BW1099" s="1287"/>
      <c r="BX1099" s="1287"/>
      <c r="BY1099" s="1287"/>
    </row>
    <row r="1100" spans="1:77" s="1288" customFormat="1" ht="22.5" hidden="1" customHeight="1">
      <c r="A1100" s="1380"/>
      <c r="B1100" s="1283"/>
      <c r="C1100" s="1313" t="s">
        <v>1185</v>
      </c>
      <c r="D1100" s="1264"/>
      <c r="E1100" s="1291"/>
      <c r="F1100" s="1284"/>
      <c r="G1100" s="1320"/>
      <c r="H1100" s="1291" t="s">
        <v>1193</v>
      </c>
      <c r="I1100" s="1372"/>
      <c r="J1100" s="1284"/>
      <c r="K1100" s="1284"/>
      <c r="L1100" s="1264"/>
      <c r="M1100" s="1284" t="s">
        <v>145</v>
      </c>
      <c r="N1100" s="1320"/>
      <c r="O1100" s="1320"/>
      <c r="P1100" s="1320"/>
      <c r="Q1100" s="1320"/>
      <c r="R1100" s="1264"/>
      <c r="S1100" s="1264"/>
      <c r="T1100" s="1264"/>
      <c r="U1100" s="1264"/>
      <c r="V1100" s="1264"/>
      <c r="W1100" s="1264"/>
      <c r="X1100" s="1264"/>
      <c r="Y1100" s="1264"/>
      <c r="Z1100" s="1291"/>
      <c r="AA1100" s="1284"/>
      <c r="AB1100" s="1320"/>
      <c r="AC1100" s="1372"/>
      <c r="AD1100" s="1284"/>
      <c r="AE1100" s="1264"/>
      <c r="AF1100" s="1264"/>
      <c r="AG1100" s="1264"/>
      <c r="AH1100" s="1264"/>
      <c r="AI1100" s="1264"/>
      <c r="AJ1100" s="1264"/>
      <c r="AK1100" s="1264"/>
      <c r="AL1100" s="1264"/>
      <c r="AM1100" s="1264"/>
      <c r="AN1100" s="1264"/>
      <c r="AO1100" s="1264"/>
      <c r="AP1100" s="1264"/>
      <c r="AQ1100" s="1264" t="s">
        <v>204</v>
      </c>
      <c r="AR1100" s="1264"/>
      <c r="AS1100" s="1264"/>
      <c r="AT1100" s="1264"/>
      <c r="AU1100" s="1264"/>
      <c r="AV1100" s="1367">
        <v>1929132000</v>
      </c>
      <c r="AW1100" s="1291" t="s">
        <v>123</v>
      </c>
      <c r="AX1100" s="1291"/>
      <c r="AY1100" s="1291"/>
      <c r="AZ1100" s="1291" t="s">
        <v>1193</v>
      </c>
      <c r="BA1100" s="1392"/>
      <c r="BB1100" s="1375"/>
      <c r="BC1100" s="1291"/>
      <c r="BD1100" s="1291"/>
      <c r="BE1100" s="1287"/>
      <c r="BF1100" s="1287"/>
      <c r="BG1100" s="1287"/>
      <c r="BH1100" s="1287"/>
      <c r="BI1100" s="1287"/>
      <c r="BJ1100" s="1287"/>
      <c r="BK1100" s="1287"/>
      <c r="BL1100" s="1287"/>
      <c r="BM1100" s="1287"/>
      <c r="BN1100" s="1287"/>
      <c r="BO1100" s="1287"/>
      <c r="BP1100" s="1287"/>
      <c r="BQ1100" s="1287"/>
      <c r="BR1100" s="1287"/>
      <c r="BS1100" s="1287"/>
      <c r="BT1100" s="1287"/>
      <c r="BU1100" s="1287"/>
      <c r="BV1100" s="1287"/>
      <c r="BW1100" s="1287"/>
      <c r="BX1100" s="1287"/>
      <c r="BY1100" s="1287"/>
    </row>
    <row r="1101" spans="1:77" s="1288" customFormat="1" ht="30" hidden="1">
      <c r="A1101" s="1380"/>
      <c r="B1101" s="1283"/>
      <c r="C1101" s="1313" t="s">
        <v>1857</v>
      </c>
      <c r="D1101" s="1264"/>
      <c r="E1101" s="1264" t="s">
        <v>1860</v>
      </c>
      <c r="F1101" s="1264" t="s">
        <v>1859</v>
      </c>
      <c r="G1101" s="1264" t="s">
        <v>1861</v>
      </c>
      <c r="H1101" s="1264" t="s">
        <v>1556</v>
      </c>
      <c r="I1101" s="1372"/>
      <c r="J1101" s="1284"/>
      <c r="K1101" s="1284"/>
      <c r="L1101" s="1264"/>
      <c r="M1101" s="1284"/>
      <c r="N1101" s="1320"/>
      <c r="O1101" s="1320"/>
      <c r="P1101" s="1320"/>
      <c r="Q1101" s="1320"/>
      <c r="R1101" s="1264"/>
      <c r="S1101" s="1264"/>
      <c r="T1101" s="1264"/>
      <c r="U1101" s="1264"/>
      <c r="V1101" s="1264"/>
      <c r="W1101" s="1264"/>
      <c r="X1101" s="1264"/>
      <c r="Y1101" s="1264"/>
      <c r="Z1101" s="1264" t="s">
        <v>1860</v>
      </c>
      <c r="AA1101" s="1264" t="s">
        <v>1859</v>
      </c>
      <c r="AB1101" s="1264" t="s">
        <v>1861</v>
      </c>
      <c r="AC1101" s="1372"/>
      <c r="AD1101" s="1284"/>
      <c r="AE1101" s="1264"/>
      <c r="AF1101" s="1264"/>
      <c r="AG1101" s="1264"/>
      <c r="AH1101" s="1264"/>
      <c r="AI1101" s="1264"/>
      <c r="AJ1101" s="1264"/>
      <c r="AK1101" s="1264"/>
      <c r="AL1101" s="1264"/>
      <c r="AM1101" s="1264"/>
      <c r="AN1101" s="1264"/>
      <c r="AO1101" s="1264"/>
      <c r="AP1101" s="1264"/>
      <c r="AQ1101" s="1264" t="s">
        <v>204</v>
      </c>
      <c r="AR1101" s="1264">
        <v>2012</v>
      </c>
      <c r="AS1101" s="1264"/>
      <c r="AT1101" s="1264"/>
      <c r="AU1101" s="1264"/>
      <c r="AV1101" s="1373">
        <v>620744113</v>
      </c>
      <c r="AW1101" s="1291" t="s">
        <v>123</v>
      </c>
      <c r="AX1101" s="1291"/>
      <c r="AY1101" s="1291" t="s">
        <v>1862</v>
      </c>
      <c r="AZ1101" s="1264" t="s">
        <v>1556</v>
      </c>
      <c r="BA1101" s="1392"/>
      <c r="BB1101" s="1375"/>
      <c r="BC1101" s="1291"/>
      <c r="BD1101" s="1291"/>
      <c r="BE1101" s="1287"/>
      <c r="BF1101" s="1287"/>
      <c r="BG1101" s="1287"/>
      <c r="BH1101" s="1287"/>
      <c r="BI1101" s="1287"/>
      <c r="BJ1101" s="1287"/>
      <c r="BK1101" s="1287"/>
      <c r="BL1101" s="1287"/>
      <c r="BM1101" s="1287"/>
      <c r="BN1101" s="1287"/>
      <c r="BO1101" s="1287"/>
      <c r="BP1101" s="1287"/>
      <c r="BQ1101" s="1287"/>
      <c r="BR1101" s="1287"/>
      <c r="BS1101" s="1287"/>
      <c r="BT1101" s="1287"/>
      <c r="BU1101" s="1287"/>
      <c r="BV1101" s="1287"/>
      <c r="BW1101" s="1287"/>
      <c r="BX1101" s="1287"/>
      <c r="BY1101" s="1287"/>
    </row>
    <row r="1102" spans="1:77" s="1288" customFormat="1" ht="28.5" hidden="1" customHeight="1">
      <c r="A1102" s="1380"/>
      <c r="B1102" s="1283"/>
      <c r="C1102" s="1313" t="s">
        <v>1858</v>
      </c>
      <c r="D1102" s="1264"/>
      <c r="E1102" s="1264" t="s">
        <v>1860</v>
      </c>
      <c r="F1102" s="1264" t="s">
        <v>1859</v>
      </c>
      <c r="G1102" s="1264" t="s">
        <v>1861</v>
      </c>
      <c r="H1102" s="1264" t="s">
        <v>1556</v>
      </c>
      <c r="I1102" s="1372"/>
      <c r="J1102" s="1284"/>
      <c r="K1102" s="1284"/>
      <c r="L1102" s="1264"/>
      <c r="M1102" s="1284"/>
      <c r="N1102" s="1320"/>
      <c r="O1102" s="1320"/>
      <c r="P1102" s="1320"/>
      <c r="Q1102" s="1320"/>
      <c r="R1102" s="1264"/>
      <c r="S1102" s="1264"/>
      <c r="T1102" s="1264"/>
      <c r="U1102" s="1264"/>
      <c r="V1102" s="1264"/>
      <c r="W1102" s="1264"/>
      <c r="X1102" s="1264"/>
      <c r="Y1102" s="1264"/>
      <c r="Z1102" s="1264" t="s">
        <v>1860</v>
      </c>
      <c r="AA1102" s="1264" t="s">
        <v>1859</v>
      </c>
      <c r="AB1102" s="1264" t="s">
        <v>1861</v>
      </c>
      <c r="AC1102" s="1372"/>
      <c r="AD1102" s="1284"/>
      <c r="AE1102" s="1264"/>
      <c r="AF1102" s="1264"/>
      <c r="AG1102" s="1264"/>
      <c r="AH1102" s="1264"/>
      <c r="AI1102" s="1264"/>
      <c r="AJ1102" s="1264"/>
      <c r="AK1102" s="1264"/>
      <c r="AL1102" s="1264"/>
      <c r="AM1102" s="1264"/>
      <c r="AN1102" s="1264"/>
      <c r="AO1102" s="1264"/>
      <c r="AP1102" s="1264"/>
      <c r="AQ1102" s="1264" t="s">
        <v>204</v>
      </c>
      <c r="AR1102" s="1264">
        <v>2012</v>
      </c>
      <c r="AS1102" s="1264"/>
      <c r="AT1102" s="1264"/>
      <c r="AU1102" s="1264"/>
      <c r="AV1102" s="1373">
        <v>59619000</v>
      </c>
      <c r="AW1102" s="1291" t="s">
        <v>123</v>
      </c>
      <c r="AX1102" s="1291"/>
      <c r="AY1102" s="1291" t="s">
        <v>1862</v>
      </c>
      <c r="AZ1102" s="1264" t="s">
        <v>1556</v>
      </c>
      <c r="BA1102" s="1392"/>
      <c r="BB1102" s="1375"/>
      <c r="BC1102" s="1291"/>
      <c r="BD1102" s="1291"/>
      <c r="BE1102" s="1287"/>
      <c r="BF1102" s="1287"/>
      <c r="BG1102" s="1287"/>
      <c r="BH1102" s="1287"/>
      <c r="BI1102" s="1287"/>
      <c r="BJ1102" s="1287"/>
      <c r="BK1102" s="1287"/>
      <c r="BL1102" s="1287"/>
      <c r="BM1102" s="1287"/>
      <c r="BN1102" s="1287"/>
      <c r="BO1102" s="1287"/>
      <c r="BP1102" s="1287"/>
      <c r="BQ1102" s="1287"/>
      <c r="BR1102" s="1287"/>
      <c r="BS1102" s="1287"/>
      <c r="BT1102" s="1287"/>
      <c r="BU1102" s="1287"/>
      <c r="BV1102" s="1287"/>
      <c r="BW1102" s="1287"/>
      <c r="BX1102" s="1287"/>
      <c r="BY1102" s="1287"/>
    </row>
    <row r="1103" spans="1:77" s="1288" customFormat="1" ht="14" hidden="1">
      <c r="A1103" s="1380"/>
      <c r="B1103" s="1283"/>
      <c r="C1103" s="1313"/>
      <c r="D1103" s="1264"/>
      <c r="E1103" s="1291"/>
      <c r="F1103" s="1284"/>
      <c r="G1103" s="1284"/>
      <c r="H1103" s="1291"/>
      <c r="I1103" s="1372"/>
      <c r="J1103" s="1284"/>
      <c r="K1103" s="1284"/>
      <c r="L1103" s="1264"/>
      <c r="M1103" s="1284"/>
      <c r="N1103" s="1284"/>
      <c r="O1103" s="1284"/>
      <c r="P1103" s="1284"/>
      <c r="Q1103" s="1284"/>
      <c r="R1103" s="1264"/>
      <c r="S1103" s="1264"/>
      <c r="T1103" s="1264"/>
      <c r="U1103" s="1264"/>
      <c r="V1103" s="1264"/>
      <c r="W1103" s="1264"/>
      <c r="X1103" s="1264"/>
      <c r="Y1103" s="1264"/>
      <c r="Z1103" s="1291"/>
      <c r="AA1103" s="1284"/>
      <c r="AB1103" s="1284"/>
      <c r="AC1103" s="1372"/>
      <c r="AD1103" s="1284"/>
      <c r="AE1103" s="1264"/>
      <c r="AF1103" s="1264"/>
      <c r="AG1103" s="1264"/>
      <c r="AH1103" s="1264"/>
      <c r="AI1103" s="1264"/>
      <c r="AJ1103" s="1264"/>
      <c r="AK1103" s="1264"/>
      <c r="AL1103" s="1264"/>
      <c r="AM1103" s="1264"/>
      <c r="AN1103" s="1264"/>
      <c r="AO1103" s="1264"/>
      <c r="AP1103" s="1264"/>
      <c r="AQ1103" s="1264"/>
      <c r="AR1103" s="1264"/>
      <c r="AS1103" s="1264"/>
      <c r="AT1103" s="1264"/>
      <c r="AU1103" s="1264"/>
      <c r="AV1103" s="1367"/>
      <c r="AW1103" s="1291"/>
      <c r="AX1103" s="1291"/>
      <c r="AY1103" s="1291"/>
      <c r="AZ1103" s="1291"/>
      <c r="BA1103" s="1392"/>
      <c r="BB1103" s="1375"/>
      <c r="BC1103" s="1291"/>
      <c r="BD1103" s="1291"/>
      <c r="BE1103" s="1287"/>
      <c r="BF1103" s="1287"/>
      <c r="BG1103" s="1287"/>
      <c r="BH1103" s="1287"/>
      <c r="BI1103" s="1287"/>
      <c r="BJ1103" s="1287"/>
      <c r="BK1103" s="1287"/>
      <c r="BL1103" s="1287"/>
      <c r="BM1103" s="1287"/>
      <c r="BN1103" s="1287"/>
      <c r="BO1103" s="1287"/>
      <c r="BP1103" s="1287"/>
      <c r="BQ1103" s="1287"/>
      <c r="BR1103" s="1287"/>
      <c r="BS1103" s="1287"/>
      <c r="BT1103" s="1287"/>
      <c r="BU1103" s="1287"/>
      <c r="BV1103" s="1287"/>
      <c r="BW1103" s="1287"/>
      <c r="BX1103" s="1287"/>
      <c r="BY1103" s="1287"/>
    </row>
    <row r="1104" spans="1:77" s="1257" customFormat="1" ht="14" hidden="1">
      <c r="A1104" s="1380"/>
      <c r="B1104" s="1313"/>
      <c r="C1104" s="1313"/>
      <c r="D1104" s="1284"/>
      <c r="E1104" s="1284"/>
      <c r="F1104" s="1284"/>
      <c r="G1104" s="1284"/>
      <c r="H1104" s="1294"/>
      <c r="I1104" s="1284"/>
      <c r="J1104" s="1284"/>
      <c r="K1104" s="1284"/>
      <c r="L1104" s="1284"/>
      <c r="M1104" s="1284"/>
      <c r="N1104" s="1284"/>
      <c r="O1104" s="1284"/>
      <c r="P1104" s="1284"/>
      <c r="Q1104" s="1284"/>
      <c r="R1104" s="1284"/>
      <c r="S1104" s="1284"/>
      <c r="T1104" s="1284"/>
      <c r="U1104" s="1284"/>
      <c r="V1104" s="1284"/>
      <c r="W1104" s="1284"/>
      <c r="X1104" s="1284"/>
      <c r="Y1104" s="1284"/>
      <c r="Z1104" s="1284"/>
      <c r="AA1104" s="1284"/>
      <c r="AB1104" s="1284"/>
      <c r="AC1104" s="1284"/>
      <c r="AD1104" s="1284"/>
      <c r="AE1104" s="1262"/>
      <c r="AF1104" s="1284"/>
      <c r="AG1104" s="1284"/>
      <c r="AH1104" s="1284"/>
      <c r="AI1104" s="1284"/>
      <c r="AJ1104" s="1284"/>
      <c r="AK1104" s="1284"/>
      <c r="AL1104" s="1284"/>
      <c r="AM1104" s="1284"/>
      <c r="AN1104" s="1284"/>
      <c r="AO1104" s="1284"/>
      <c r="AP1104" s="1262"/>
      <c r="AQ1104" s="1262"/>
      <c r="AR1104" s="1284"/>
      <c r="AS1104" s="1284"/>
      <c r="AT1104" s="1284"/>
      <c r="AU1104" s="1284"/>
      <c r="AV1104" s="1370"/>
      <c r="AW1104" s="1294"/>
      <c r="AX1104" s="1294"/>
      <c r="AY1104" s="1294"/>
      <c r="AZ1104" s="1294"/>
      <c r="BA1104" s="1394"/>
      <c r="BB1104" s="1299"/>
      <c r="BC1104" s="1294"/>
      <c r="BD1104" s="1294"/>
      <c r="BE1104" s="1256"/>
      <c r="BF1104" s="1256"/>
      <c r="BG1104" s="1256"/>
      <c r="BH1104" s="1256"/>
      <c r="BI1104" s="1256"/>
      <c r="BJ1104" s="1256"/>
      <c r="BK1104" s="1256"/>
      <c r="BL1104" s="1256"/>
      <c r="BM1104" s="1256"/>
      <c r="BN1104" s="1256"/>
      <c r="BO1104" s="1256"/>
      <c r="BP1104" s="1256"/>
      <c r="BQ1104" s="1256"/>
      <c r="BR1104" s="1256"/>
      <c r="BS1104" s="1256"/>
      <c r="BT1104" s="1256"/>
      <c r="BU1104" s="1256"/>
      <c r="BV1104" s="1256"/>
      <c r="BW1104" s="1256"/>
      <c r="BX1104" s="1256"/>
      <c r="BY1104" s="1256"/>
    </row>
    <row r="1105" spans="1:77" s="1257" customFormat="1" hidden="1">
      <c r="A1105" s="1380" t="s">
        <v>51</v>
      </c>
      <c r="B1105" s="1313" t="s">
        <v>52</v>
      </c>
      <c r="C1105" s="1313"/>
      <c r="D1105" s="1284"/>
      <c r="E1105" s="1284"/>
      <c r="F1105" s="1284"/>
      <c r="G1105" s="1284"/>
      <c r="H1105" s="1294"/>
      <c r="I1105" s="1284"/>
      <c r="J1105" s="1284"/>
      <c r="K1105" s="1284"/>
      <c r="L1105" s="1284"/>
      <c r="M1105" s="1284"/>
      <c r="N1105" s="1284"/>
      <c r="O1105" s="1284"/>
      <c r="P1105" s="1284"/>
      <c r="Q1105" s="1284"/>
      <c r="R1105" s="1284"/>
      <c r="S1105" s="1284"/>
      <c r="T1105" s="1284"/>
      <c r="U1105" s="1284"/>
      <c r="V1105" s="1284"/>
      <c r="W1105" s="1284"/>
      <c r="X1105" s="1284"/>
      <c r="Y1105" s="1284"/>
      <c r="Z1105" s="1284"/>
      <c r="AA1105" s="1284"/>
      <c r="AB1105" s="1284"/>
      <c r="AC1105" s="1284"/>
      <c r="AD1105" s="1284"/>
      <c r="AE1105" s="1262"/>
      <c r="AF1105" s="1284"/>
      <c r="AG1105" s="1284"/>
      <c r="AH1105" s="1284"/>
      <c r="AI1105" s="1284"/>
      <c r="AJ1105" s="1284"/>
      <c r="AK1105" s="1284"/>
      <c r="AL1105" s="1284"/>
      <c r="AM1105" s="1284"/>
      <c r="AN1105" s="1284"/>
      <c r="AO1105" s="1284"/>
      <c r="AP1105" s="1262"/>
      <c r="AQ1105" s="1262"/>
      <c r="AR1105" s="1284"/>
      <c r="AS1105" s="1284"/>
      <c r="AT1105" s="1284"/>
      <c r="AU1105" s="1284"/>
      <c r="AV1105" s="1370"/>
      <c r="AW1105" s="1294"/>
      <c r="AX1105" s="1294"/>
      <c r="AY1105" s="1294"/>
      <c r="AZ1105" s="1294"/>
      <c r="BA1105" s="1394"/>
      <c r="BB1105" s="1299"/>
      <c r="BC1105" s="1294"/>
      <c r="BD1105" s="1294"/>
      <c r="BE1105" s="1256"/>
      <c r="BF1105" s="1256"/>
      <c r="BG1105" s="1256"/>
      <c r="BH1105" s="1256"/>
      <c r="BI1105" s="1256"/>
      <c r="BJ1105" s="1256"/>
      <c r="BK1105" s="1256"/>
      <c r="BL1105" s="1256"/>
      <c r="BM1105" s="1256"/>
      <c r="BN1105" s="1256"/>
      <c r="BO1105" s="1256"/>
      <c r="BP1105" s="1256"/>
      <c r="BQ1105" s="1256"/>
      <c r="BR1105" s="1256"/>
      <c r="BS1105" s="1256"/>
      <c r="BT1105" s="1256"/>
      <c r="BU1105" s="1256"/>
      <c r="BV1105" s="1256"/>
      <c r="BW1105" s="1256"/>
      <c r="BX1105" s="1256"/>
      <c r="BY1105" s="1256"/>
    </row>
    <row r="1106" spans="1:77" s="1257" customFormat="1" hidden="1">
      <c r="A1106" s="1380"/>
      <c r="B1106" s="1273" t="s">
        <v>112</v>
      </c>
      <c r="C1106" s="1313" t="s">
        <v>145</v>
      </c>
      <c r="D1106" s="1284" t="s">
        <v>145</v>
      </c>
      <c r="E1106" s="1284" t="s">
        <v>145</v>
      </c>
      <c r="F1106" s="1284" t="s">
        <v>145</v>
      </c>
      <c r="G1106" s="1284" t="s">
        <v>145</v>
      </c>
      <c r="H1106" s="1294" t="s">
        <v>145</v>
      </c>
      <c r="I1106" s="1284" t="s">
        <v>145</v>
      </c>
      <c r="J1106" s="1284" t="s">
        <v>145</v>
      </c>
      <c r="K1106" s="1284"/>
      <c r="L1106" s="1284" t="s">
        <v>145</v>
      </c>
      <c r="M1106" s="1284" t="s">
        <v>145</v>
      </c>
      <c r="N1106" s="1284" t="s">
        <v>145</v>
      </c>
      <c r="O1106" s="1284" t="s">
        <v>145</v>
      </c>
      <c r="P1106" s="1284" t="s">
        <v>145</v>
      </c>
      <c r="Q1106" s="1284" t="s">
        <v>145</v>
      </c>
      <c r="R1106" s="1284" t="s">
        <v>145</v>
      </c>
      <c r="S1106" s="1284" t="s">
        <v>145</v>
      </c>
      <c r="T1106" s="1284" t="s">
        <v>145</v>
      </c>
      <c r="U1106" s="1284" t="s">
        <v>145</v>
      </c>
      <c r="V1106" s="1284" t="s">
        <v>145</v>
      </c>
      <c r="W1106" s="1284" t="s">
        <v>145</v>
      </c>
      <c r="X1106" s="1284" t="s">
        <v>145</v>
      </c>
      <c r="Y1106" s="1284" t="s">
        <v>145</v>
      </c>
      <c r="Z1106" s="1284" t="s">
        <v>145</v>
      </c>
      <c r="AA1106" s="1284" t="s">
        <v>145</v>
      </c>
      <c r="AB1106" s="1284" t="s">
        <v>145</v>
      </c>
      <c r="AC1106" s="1284" t="s">
        <v>145</v>
      </c>
      <c r="AD1106" s="1284" t="s">
        <v>145</v>
      </c>
      <c r="AE1106" s="1262"/>
      <c r="AF1106" s="1284" t="s">
        <v>145</v>
      </c>
      <c r="AG1106" s="1284" t="s">
        <v>145</v>
      </c>
      <c r="AH1106" s="1284" t="s">
        <v>145</v>
      </c>
      <c r="AI1106" s="1284" t="s">
        <v>145</v>
      </c>
      <c r="AJ1106" s="1284" t="s">
        <v>145</v>
      </c>
      <c r="AK1106" s="1284" t="s">
        <v>145</v>
      </c>
      <c r="AL1106" s="1284" t="s">
        <v>145</v>
      </c>
      <c r="AM1106" s="1284" t="s">
        <v>145</v>
      </c>
      <c r="AN1106" s="1284" t="s">
        <v>145</v>
      </c>
      <c r="AO1106" s="1284" t="s">
        <v>145</v>
      </c>
      <c r="AP1106" s="1262"/>
      <c r="AQ1106" s="1262"/>
      <c r="AR1106" s="1284"/>
      <c r="AS1106" s="1284"/>
      <c r="AT1106" s="1284"/>
      <c r="AU1106" s="1284"/>
      <c r="AV1106" s="1370"/>
      <c r="AW1106" s="1294" t="s">
        <v>145</v>
      </c>
      <c r="AX1106" s="1294" t="s">
        <v>145</v>
      </c>
      <c r="AY1106" s="1294" t="s">
        <v>145</v>
      </c>
      <c r="AZ1106" s="1294" t="s">
        <v>145</v>
      </c>
      <c r="BA1106" s="1394" t="s">
        <v>145</v>
      </c>
      <c r="BB1106" s="1299" t="s">
        <v>145</v>
      </c>
      <c r="BC1106" s="1294" t="s">
        <v>145</v>
      </c>
      <c r="BD1106" s="1294" t="s">
        <v>145</v>
      </c>
      <c r="BE1106" s="1256"/>
      <c r="BF1106" s="1256"/>
      <c r="BG1106" s="1256"/>
      <c r="BH1106" s="1256"/>
      <c r="BI1106" s="1256"/>
      <c r="BJ1106" s="1256"/>
      <c r="BK1106" s="1256"/>
      <c r="BL1106" s="1256"/>
      <c r="BM1106" s="1256"/>
      <c r="BN1106" s="1256"/>
      <c r="BO1106" s="1256"/>
      <c r="BP1106" s="1256"/>
      <c r="BQ1106" s="1256"/>
      <c r="BR1106" s="1256"/>
      <c r="BS1106" s="1256"/>
      <c r="BT1106" s="1256"/>
      <c r="BU1106" s="1256"/>
      <c r="BV1106" s="1256"/>
      <c r="BW1106" s="1256"/>
      <c r="BX1106" s="1256"/>
      <c r="BY1106" s="1256"/>
    </row>
    <row r="1107" spans="1:77" s="1257" customFormat="1" ht="14" hidden="1">
      <c r="A1107" s="1380"/>
      <c r="B1107" s="1313"/>
      <c r="C1107" s="1266"/>
      <c r="D1107" s="1262"/>
      <c r="E1107" s="1262"/>
      <c r="F1107" s="1262"/>
      <c r="G1107" s="1262"/>
      <c r="H1107" s="1270"/>
      <c r="I1107" s="1262"/>
      <c r="J1107" s="1262"/>
      <c r="K1107" s="1262"/>
      <c r="L1107" s="1262"/>
      <c r="M1107" s="1262"/>
      <c r="N1107" s="1262"/>
      <c r="O1107" s="1262"/>
      <c r="P1107" s="1262"/>
      <c r="Q1107" s="1262"/>
      <c r="R1107" s="1262"/>
      <c r="S1107" s="1262"/>
      <c r="T1107" s="1262"/>
      <c r="U1107" s="1262"/>
      <c r="V1107" s="1262"/>
      <c r="W1107" s="1262"/>
      <c r="X1107" s="1262"/>
      <c r="Y1107" s="1262"/>
      <c r="Z1107" s="1262"/>
      <c r="AA1107" s="1262"/>
      <c r="AB1107" s="1262"/>
      <c r="AC1107" s="1262"/>
      <c r="AD1107" s="1262"/>
      <c r="AE1107" s="1262"/>
      <c r="AF1107" s="1262"/>
      <c r="AG1107" s="1262"/>
      <c r="AH1107" s="1262"/>
      <c r="AI1107" s="1262"/>
      <c r="AJ1107" s="1262"/>
      <c r="AK1107" s="1262"/>
      <c r="AL1107" s="1262"/>
      <c r="AM1107" s="1262"/>
      <c r="AN1107" s="1262"/>
      <c r="AO1107" s="1262"/>
      <c r="AP1107" s="1262"/>
      <c r="AQ1107" s="1262"/>
      <c r="AR1107" s="1262"/>
      <c r="AS1107" s="1262"/>
      <c r="AT1107" s="1262"/>
      <c r="AU1107" s="1262"/>
      <c r="AV1107" s="1370"/>
      <c r="AW1107" s="1270"/>
      <c r="AX1107" s="1270"/>
      <c r="AY1107" s="1270"/>
      <c r="AZ1107" s="1270"/>
      <c r="BA1107" s="1385"/>
      <c r="BB1107" s="1300"/>
      <c r="BC1107" s="1270"/>
      <c r="BD1107" s="1270"/>
      <c r="BE1107" s="1256"/>
      <c r="BF1107" s="1256"/>
      <c r="BG1107" s="1256"/>
      <c r="BH1107" s="1256"/>
      <c r="BI1107" s="1256"/>
      <c r="BJ1107" s="1256"/>
      <c r="BK1107" s="1256"/>
      <c r="BL1107" s="1256"/>
      <c r="BM1107" s="1256"/>
      <c r="BN1107" s="1256"/>
      <c r="BO1107" s="1256"/>
      <c r="BP1107" s="1256"/>
      <c r="BQ1107" s="1256"/>
      <c r="BR1107" s="1256"/>
      <c r="BS1107" s="1256"/>
      <c r="BT1107" s="1256"/>
      <c r="BU1107" s="1256"/>
      <c r="BV1107" s="1256"/>
      <c r="BW1107" s="1256"/>
      <c r="BX1107" s="1256"/>
      <c r="BY1107" s="1256"/>
    </row>
    <row r="1108" spans="1:77" s="1257" customFormat="1" ht="20.25" hidden="1" customHeight="1">
      <c r="A1108" s="1380" t="s">
        <v>53</v>
      </c>
      <c r="B1108" s="1314" t="s">
        <v>54</v>
      </c>
      <c r="C1108" s="1313" t="s">
        <v>145</v>
      </c>
      <c r="D1108" s="1262"/>
      <c r="E1108" s="1321"/>
      <c r="F1108" s="1321"/>
      <c r="G1108" s="1262"/>
      <c r="H1108" s="1270"/>
      <c r="I1108" s="1321"/>
      <c r="J1108" s="1321"/>
      <c r="K1108" s="1321"/>
      <c r="L1108" s="1284" t="s">
        <v>145</v>
      </c>
      <c r="M1108" s="1284" t="s">
        <v>145</v>
      </c>
      <c r="N1108" s="1321"/>
      <c r="O1108" s="1321"/>
      <c r="P1108" s="1321"/>
      <c r="Q1108" s="1321"/>
      <c r="R1108" s="1262"/>
      <c r="S1108" s="1262"/>
      <c r="T1108" s="1262"/>
      <c r="U1108" s="1262"/>
      <c r="V1108" s="1262"/>
      <c r="W1108" s="1262"/>
      <c r="X1108" s="1262"/>
      <c r="Y1108" s="1262"/>
      <c r="Z1108" s="1321"/>
      <c r="AA1108" s="1321"/>
      <c r="AB1108" s="1262"/>
      <c r="AC1108" s="1321"/>
      <c r="AD1108" s="1321"/>
      <c r="AE1108" s="1262"/>
      <c r="AF1108" s="1262"/>
      <c r="AG1108" s="1262"/>
      <c r="AH1108" s="1262"/>
      <c r="AI1108" s="1262"/>
      <c r="AJ1108" s="1262"/>
      <c r="AK1108" s="1262"/>
      <c r="AL1108" s="1262"/>
      <c r="AM1108" s="1262"/>
      <c r="AN1108" s="1321"/>
      <c r="AO1108" s="1321"/>
      <c r="AP1108" s="1262"/>
      <c r="AQ1108" s="1262"/>
      <c r="AR1108" s="1262"/>
      <c r="AS1108" s="1262"/>
      <c r="AT1108" s="1262"/>
      <c r="AU1108" s="1262"/>
      <c r="AV1108" s="1370"/>
      <c r="AW1108" s="1270"/>
      <c r="AX1108" s="1270"/>
      <c r="AY1108" s="1270"/>
      <c r="AZ1108" s="1270"/>
      <c r="BA1108" s="1385"/>
      <c r="BB1108" s="1300"/>
      <c r="BC1108" s="1270"/>
      <c r="BD1108" s="1270"/>
      <c r="BE1108" s="1256"/>
      <c r="BF1108" s="1256"/>
      <c r="BG1108" s="1256"/>
      <c r="BH1108" s="1256"/>
      <c r="BI1108" s="1256"/>
      <c r="BJ1108" s="1256"/>
      <c r="BK1108" s="1256"/>
      <c r="BL1108" s="1256"/>
      <c r="BM1108" s="1256"/>
      <c r="BN1108" s="1256"/>
      <c r="BO1108" s="1256"/>
      <c r="BP1108" s="1256"/>
      <c r="BQ1108" s="1256"/>
      <c r="BR1108" s="1256"/>
      <c r="BS1108" s="1256"/>
      <c r="BT1108" s="1256"/>
      <c r="BU1108" s="1256"/>
      <c r="BV1108" s="1256"/>
      <c r="BW1108" s="1256"/>
      <c r="BX1108" s="1256"/>
      <c r="BY1108" s="1256"/>
    </row>
    <row r="1109" spans="1:77" s="1257" customFormat="1" hidden="1">
      <c r="A1109" s="1380" t="s">
        <v>55</v>
      </c>
      <c r="B1109" s="1313" t="s">
        <v>56</v>
      </c>
      <c r="C1109" s="1313" t="s">
        <v>145</v>
      </c>
      <c r="D1109" s="1262"/>
      <c r="E1109" s="1321"/>
      <c r="F1109" s="1321"/>
      <c r="G1109" s="1262"/>
      <c r="H1109" s="1270"/>
      <c r="I1109" s="1321"/>
      <c r="J1109" s="1321"/>
      <c r="K1109" s="1321"/>
      <c r="L1109" s="1284" t="s">
        <v>145</v>
      </c>
      <c r="M1109" s="1284" t="s">
        <v>145</v>
      </c>
      <c r="N1109" s="1321"/>
      <c r="O1109" s="1321"/>
      <c r="P1109" s="1321"/>
      <c r="Q1109" s="1321"/>
      <c r="R1109" s="1262"/>
      <c r="S1109" s="1262"/>
      <c r="T1109" s="1262"/>
      <c r="U1109" s="1262"/>
      <c r="V1109" s="1262"/>
      <c r="W1109" s="1262"/>
      <c r="X1109" s="1262"/>
      <c r="Y1109" s="1262"/>
      <c r="Z1109" s="1321"/>
      <c r="AA1109" s="1321"/>
      <c r="AB1109" s="1262"/>
      <c r="AC1109" s="1321"/>
      <c r="AD1109" s="1321"/>
      <c r="AE1109" s="1262"/>
      <c r="AF1109" s="1262"/>
      <c r="AG1109" s="1262"/>
      <c r="AH1109" s="1262"/>
      <c r="AI1109" s="1262"/>
      <c r="AJ1109" s="1262"/>
      <c r="AK1109" s="1262"/>
      <c r="AL1109" s="1262"/>
      <c r="AM1109" s="1262"/>
      <c r="AN1109" s="1321"/>
      <c r="AO1109" s="1321"/>
      <c r="AP1109" s="1262"/>
      <c r="AQ1109" s="1262"/>
      <c r="AR1109" s="1262"/>
      <c r="AS1109" s="1262"/>
      <c r="AT1109" s="1262"/>
      <c r="AU1109" s="1262"/>
      <c r="AV1109" s="1370"/>
      <c r="AW1109" s="1270"/>
      <c r="AX1109" s="1270"/>
      <c r="AY1109" s="1270"/>
      <c r="AZ1109" s="1270"/>
      <c r="BA1109" s="1385"/>
      <c r="BB1109" s="1300"/>
      <c r="BC1109" s="1270"/>
      <c r="BD1109" s="1270"/>
      <c r="BE1109" s="1256"/>
      <c r="BF1109" s="1256"/>
      <c r="BG1109" s="1256"/>
      <c r="BH1109" s="1256"/>
      <c r="BI1109" s="1256"/>
      <c r="BJ1109" s="1256"/>
      <c r="BK1109" s="1256"/>
      <c r="BL1109" s="1256"/>
      <c r="BM1109" s="1256"/>
      <c r="BN1109" s="1256"/>
      <c r="BO1109" s="1256"/>
      <c r="BP1109" s="1256"/>
      <c r="BQ1109" s="1256"/>
      <c r="BR1109" s="1256"/>
      <c r="BS1109" s="1256"/>
      <c r="BT1109" s="1256"/>
      <c r="BU1109" s="1256"/>
      <c r="BV1109" s="1256"/>
      <c r="BW1109" s="1256"/>
      <c r="BX1109" s="1256"/>
      <c r="BY1109" s="1256"/>
    </row>
    <row r="1110" spans="1:77" s="1257" customFormat="1" hidden="1">
      <c r="A1110" s="1380"/>
      <c r="B1110" s="1273" t="s">
        <v>113</v>
      </c>
      <c r="C1110" s="1313" t="s">
        <v>145</v>
      </c>
      <c r="D1110" s="1262"/>
      <c r="E1110" s="1321"/>
      <c r="F1110" s="1321"/>
      <c r="G1110" s="1262"/>
      <c r="H1110" s="1270"/>
      <c r="I1110" s="1321"/>
      <c r="J1110" s="1321"/>
      <c r="K1110" s="1321"/>
      <c r="L1110" s="1284" t="s">
        <v>145</v>
      </c>
      <c r="M1110" s="1284" t="s">
        <v>145</v>
      </c>
      <c r="N1110" s="1321"/>
      <c r="O1110" s="1321"/>
      <c r="P1110" s="1321"/>
      <c r="Q1110" s="1321"/>
      <c r="R1110" s="1262"/>
      <c r="S1110" s="1262"/>
      <c r="T1110" s="1262"/>
      <c r="U1110" s="1262"/>
      <c r="V1110" s="1262"/>
      <c r="W1110" s="1262"/>
      <c r="X1110" s="1262"/>
      <c r="Y1110" s="1262"/>
      <c r="Z1110" s="1321"/>
      <c r="AA1110" s="1321"/>
      <c r="AB1110" s="1262"/>
      <c r="AC1110" s="1321"/>
      <c r="AD1110" s="1321"/>
      <c r="AE1110" s="1262"/>
      <c r="AF1110" s="1262"/>
      <c r="AG1110" s="1262"/>
      <c r="AH1110" s="1262"/>
      <c r="AI1110" s="1262"/>
      <c r="AJ1110" s="1262"/>
      <c r="AK1110" s="1262"/>
      <c r="AL1110" s="1262"/>
      <c r="AM1110" s="1262"/>
      <c r="AN1110" s="1321"/>
      <c r="AO1110" s="1321"/>
      <c r="AP1110" s="1262"/>
      <c r="AQ1110" s="1262"/>
      <c r="AR1110" s="1262"/>
      <c r="AS1110" s="1262"/>
      <c r="AT1110" s="1262"/>
      <c r="AU1110" s="1262"/>
      <c r="AV1110" s="1370"/>
      <c r="AW1110" s="1270"/>
      <c r="AX1110" s="1270"/>
      <c r="AY1110" s="1270"/>
      <c r="AZ1110" s="1270"/>
      <c r="BA1110" s="1385"/>
      <c r="BB1110" s="1300"/>
      <c r="BC1110" s="1270"/>
      <c r="BD1110" s="1270"/>
      <c r="BE1110" s="1256"/>
      <c r="BF1110" s="1256"/>
      <c r="BG1110" s="1256"/>
      <c r="BH1110" s="1256"/>
      <c r="BI1110" s="1256"/>
      <c r="BJ1110" s="1256"/>
      <c r="BK1110" s="1256"/>
      <c r="BL1110" s="1256"/>
      <c r="BM1110" s="1256"/>
      <c r="BN1110" s="1256"/>
      <c r="BO1110" s="1256"/>
      <c r="BP1110" s="1256"/>
      <c r="BQ1110" s="1256"/>
      <c r="BR1110" s="1256"/>
      <c r="BS1110" s="1256"/>
      <c r="BT1110" s="1256"/>
      <c r="BU1110" s="1256"/>
      <c r="BV1110" s="1256"/>
      <c r="BW1110" s="1256"/>
      <c r="BX1110" s="1256"/>
      <c r="BY1110" s="1256"/>
    </row>
    <row r="1111" spans="1:77" s="1257" customFormat="1" ht="14" hidden="1">
      <c r="A1111" s="1380"/>
      <c r="B1111" s="1313"/>
      <c r="C1111" s="1268"/>
      <c r="D1111" s="1262"/>
      <c r="E1111" s="1321"/>
      <c r="F1111" s="1321"/>
      <c r="G1111" s="1262"/>
      <c r="H1111" s="1270"/>
      <c r="I1111" s="1321"/>
      <c r="J1111" s="1321"/>
      <c r="K1111" s="1321"/>
      <c r="L1111" s="1270"/>
      <c r="M1111" s="1270"/>
      <c r="N1111" s="1321"/>
      <c r="O1111" s="1321"/>
      <c r="P1111" s="1321"/>
      <c r="Q1111" s="1321"/>
      <c r="R1111" s="1262"/>
      <c r="S1111" s="1262"/>
      <c r="T1111" s="1262"/>
      <c r="U1111" s="1262"/>
      <c r="V1111" s="1262"/>
      <c r="W1111" s="1262"/>
      <c r="X1111" s="1262"/>
      <c r="Y1111" s="1262"/>
      <c r="Z1111" s="1321"/>
      <c r="AA1111" s="1321"/>
      <c r="AB1111" s="1262"/>
      <c r="AC1111" s="1321"/>
      <c r="AD1111" s="1321"/>
      <c r="AE1111" s="1262"/>
      <c r="AF1111" s="1262"/>
      <c r="AG1111" s="1262"/>
      <c r="AH1111" s="1262"/>
      <c r="AI1111" s="1262"/>
      <c r="AJ1111" s="1262"/>
      <c r="AK1111" s="1262"/>
      <c r="AL1111" s="1262"/>
      <c r="AM1111" s="1262"/>
      <c r="AN1111" s="1321"/>
      <c r="AO1111" s="1321"/>
      <c r="AP1111" s="1262"/>
      <c r="AQ1111" s="1262"/>
      <c r="AR1111" s="1262"/>
      <c r="AS1111" s="1262"/>
      <c r="AT1111" s="1262"/>
      <c r="AU1111" s="1262"/>
      <c r="AV1111" s="1370"/>
      <c r="AW1111" s="1270"/>
      <c r="AX1111" s="1270"/>
      <c r="AY1111" s="1270"/>
      <c r="AZ1111" s="1270"/>
      <c r="BA1111" s="1385"/>
      <c r="BB1111" s="1300"/>
      <c r="BC1111" s="1270"/>
      <c r="BD1111" s="1270"/>
      <c r="BE1111" s="1256"/>
      <c r="BF1111" s="1256"/>
      <c r="BG1111" s="1256"/>
      <c r="BH1111" s="1256"/>
      <c r="BI1111" s="1256"/>
      <c r="BJ1111" s="1256"/>
      <c r="BK1111" s="1256"/>
      <c r="BL1111" s="1256"/>
      <c r="BM1111" s="1256"/>
      <c r="BN1111" s="1256"/>
      <c r="BO1111" s="1256"/>
      <c r="BP1111" s="1256"/>
      <c r="BQ1111" s="1256"/>
      <c r="BR1111" s="1256"/>
      <c r="BS1111" s="1256"/>
      <c r="BT1111" s="1256"/>
      <c r="BU1111" s="1256"/>
      <c r="BV1111" s="1256"/>
      <c r="BW1111" s="1256"/>
      <c r="BX1111" s="1256"/>
      <c r="BY1111" s="1256"/>
    </row>
    <row r="1112" spans="1:77" s="1257" customFormat="1" hidden="1">
      <c r="A1112" s="1380" t="s">
        <v>57</v>
      </c>
      <c r="B1112" s="1313" t="s">
        <v>58</v>
      </c>
      <c r="C1112" s="1323" t="s">
        <v>145</v>
      </c>
      <c r="D1112" s="1262"/>
      <c r="E1112" s="1321"/>
      <c r="F1112" s="1321"/>
      <c r="G1112" s="1262"/>
      <c r="H1112" s="1270"/>
      <c r="I1112" s="1321"/>
      <c r="J1112" s="1321"/>
      <c r="K1112" s="1321"/>
      <c r="L1112" s="1294" t="s">
        <v>145</v>
      </c>
      <c r="M1112" s="1294" t="s">
        <v>145</v>
      </c>
      <c r="N1112" s="1321"/>
      <c r="O1112" s="1321"/>
      <c r="P1112" s="1321"/>
      <c r="Q1112" s="1321"/>
      <c r="R1112" s="1262"/>
      <c r="S1112" s="1262"/>
      <c r="T1112" s="1262"/>
      <c r="U1112" s="1262"/>
      <c r="V1112" s="1262"/>
      <c r="W1112" s="1262"/>
      <c r="X1112" s="1262"/>
      <c r="Y1112" s="1262"/>
      <c r="Z1112" s="1321"/>
      <c r="AA1112" s="1321"/>
      <c r="AB1112" s="1262"/>
      <c r="AC1112" s="1321"/>
      <c r="AD1112" s="1321"/>
      <c r="AE1112" s="1262"/>
      <c r="AF1112" s="1262"/>
      <c r="AG1112" s="1262"/>
      <c r="AH1112" s="1262"/>
      <c r="AI1112" s="1262"/>
      <c r="AJ1112" s="1262"/>
      <c r="AK1112" s="1262"/>
      <c r="AL1112" s="1262"/>
      <c r="AM1112" s="1262"/>
      <c r="AN1112" s="1321"/>
      <c r="AO1112" s="1321"/>
      <c r="AP1112" s="1262"/>
      <c r="AQ1112" s="1262"/>
      <c r="AR1112" s="1262"/>
      <c r="AS1112" s="1262"/>
      <c r="AT1112" s="1262"/>
      <c r="AU1112" s="1262"/>
      <c r="AV1112" s="1370"/>
      <c r="AW1112" s="1270"/>
      <c r="AX1112" s="1270"/>
      <c r="AY1112" s="1270"/>
      <c r="AZ1112" s="1270"/>
      <c r="BA1112" s="1385"/>
      <c r="BB1112" s="1300"/>
      <c r="BC1112" s="1270"/>
      <c r="BD1112" s="1270"/>
      <c r="BE1112" s="1256"/>
      <c r="BF1112" s="1256"/>
      <c r="BG1112" s="1256"/>
      <c r="BH1112" s="1256"/>
      <c r="BI1112" s="1256"/>
      <c r="BJ1112" s="1256"/>
      <c r="BK1112" s="1256"/>
      <c r="BL1112" s="1256"/>
      <c r="BM1112" s="1256"/>
      <c r="BN1112" s="1256"/>
      <c r="BO1112" s="1256"/>
      <c r="BP1112" s="1256"/>
      <c r="BQ1112" s="1256"/>
      <c r="BR1112" s="1256"/>
      <c r="BS1112" s="1256"/>
      <c r="BT1112" s="1256"/>
      <c r="BU1112" s="1256"/>
      <c r="BV1112" s="1256"/>
      <c r="BW1112" s="1256"/>
      <c r="BX1112" s="1256"/>
      <c r="BY1112" s="1256"/>
    </row>
    <row r="1113" spans="1:77" s="1257" customFormat="1" hidden="1">
      <c r="A1113" s="1380"/>
      <c r="B1113" s="1273" t="s">
        <v>113</v>
      </c>
      <c r="C1113" s="1323" t="s">
        <v>145</v>
      </c>
      <c r="D1113" s="1262"/>
      <c r="E1113" s="1321"/>
      <c r="F1113" s="1321"/>
      <c r="G1113" s="1262"/>
      <c r="H1113" s="1270"/>
      <c r="I1113" s="1321"/>
      <c r="J1113" s="1321"/>
      <c r="K1113" s="1321"/>
      <c r="L1113" s="1294" t="s">
        <v>145</v>
      </c>
      <c r="M1113" s="1294" t="s">
        <v>145</v>
      </c>
      <c r="N1113" s="1321"/>
      <c r="O1113" s="1321"/>
      <c r="P1113" s="1321"/>
      <c r="Q1113" s="1321"/>
      <c r="R1113" s="1262"/>
      <c r="S1113" s="1262"/>
      <c r="T1113" s="1262"/>
      <c r="U1113" s="1262"/>
      <c r="V1113" s="1262"/>
      <c r="W1113" s="1262"/>
      <c r="X1113" s="1262"/>
      <c r="Y1113" s="1262"/>
      <c r="Z1113" s="1321"/>
      <c r="AA1113" s="1321"/>
      <c r="AB1113" s="1262"/>
      <c r="AC1113" s="1321"/>
      <c r="AD1113" s="1321"/>
      <c r="AE1113" s="1262"/>
      <c r="AF1113" s="1262"/>
      <c r="AG1113" s="1262"/>
      <c r="AH1113" s="1262"/>
      <c r="AI1113" s="1262"/>
      <c r="AJ1113" s="1262"/>
      <c r="AK1113" s="1262"/>
      <c r="AL1113" s="1262"/>
      <c r="AM1113" s="1262"/>
      <c r="AN1113" s="1321"/>
      <c r="AO1113" s="1321"/>
      <c r="AP1113" s="1262"/>
      <c r="AQ1113" s="1262"/>
      <c r="AR1113" s="1262"/>
      <c r="AS1113" s="1262"/>
      <c r="AT1113" s="1262"/>
      <c r="AU1113" s="1262"/>
      <c r="AV1113" s="1370"/>
      <c r="AW1113" s="1270"/>
      <c r="AX1113" s="1270"/>
      <c r="AY1113" s="1270"/>
      <c r="AZ1113" s="1270"/>
      <c r="BA1113" s="1385"/>
      <c r="BB1113" s="1300"/>
      <c r="BC1113" s="1270"/>
      <c r="BD1113" s="1270"/>
      <c r="BE1113" s="1256"/>
      <c r="BF1113" s="1256"/>
      <c r="BG1113" s="1256"/>
      <c r="BH1113" s="1256"/>
      <c r="BI1113" s="1256"/>
      <c r="BJ1113" s="1256"/>
      <c r="BK1113" s="1256"/>
      <c r="BL1113" s="1256"/>
      <c r="BM1113" s="1256"/>
      <c r="BN1113" s="1256"/>
      <c r="BO1113" s="1256"/>
      <c r="BP1113" s="1256"/>
      <c r="BQ1113" s="1256"/>
      <c r="BR1113" s="1256"/>
      <c r="BS1113" s="1256"/>
      <c r="BT1113" s="1256"/>
      <c r="BU1113" s="1256"/>
      <c r="BV1113" s="1256"/>
      <c r="BW1113" s="1256"/>
      <c r="BX1113" s="1256"/>
      <c r="BY1113" s="1256"/>
    </row>
    <row r="1114" spans="1:77" s="1257" customFormat="1" ht="14" hidden="1">
      <c r="A1114" s="1380"/>
      <c r="B1114" s="1313"/>
      <c r="C1114" s="1268"/>
      <c r="D1114" s="1262"/>
      <c r="E1114" s="1321"/>
      <c r="F1114" s="1321"/>
      <c r="G1114" s="1262"/>
      <c r="H1114" s="1270"/>
      <c r="I1114" s="1321"/>
      <c r="J1114" s="1321"/>
      <c r="K1114" s="1321"/>
      <c r="L1114" s="1270"/>
      <c r="M1114" s="1270"/>
      <c r="N1114" s="1321"/>
      <c r="O1114" s="1321"/>
      <c r="P1114" s="1321"/>
      <c r="Q1114" s="1321"/>
      <c r="R1114" s="1262"/>
      <c r="S1114" s="1262"/>
      <c r="T1114" s="1262"/>
      <c r="U1114" s="1262"/>
      <c r="V1114" s="1262"/>
      <c r="W1114" s="1262"/>
      <c r="X1114" s="1262"/>
      <c r="Y1114" s="1262"/>
      <c r="Z1114" s="1321"/>
      <c r="AA1114" s="1321"/>
      <c r="AB1114" s="1262"/>
      <c r="AC1114" s="1321"/>
      <c r="AD1114" s="1321"/>
      <c r="AE1114" s="1262"/>
      <c r="AF1114" s="1262"/>
      <c r="AG1114" s="1262"/>
      <c r="AH1114" s="1262"/>
      <c r="AI1114" s="1262"/>
      <c r="AJ1114" s="1262"/>
      <c r="AK1114" s="1262"/>
      <c r="AL1114" s="1262"/>
      <c r="AM1114" s="1262"/>
      <c r="AN1114" s="1321"/>
      <c r="AO1114" s="1321"/>
      <c r="AP1114" s="1262"/>
      <c r="AQ1114" s="1262"/>
      <c r="AR1114" s="1262"/>
      <c r="AS1114" s="1262"/>
      <c r="AT1114" s="1262"/>
      <c r="AU1114" s="1262"/>
      <c r="AV1114" s="1370"/>
      <c r="AW1114" s="1270"/>
      <c r="AX1114" s="1270"/>
      <c r="AY1114" s="1270"/>
      <c r="AZ1114" s="1270"/>
      <c r="BA1114" s="1385"/>
      <c r="BB1114" s="1300"/>
      <c r="BC1114" s="1270"/>
      <c r="BD1114" s="1270"/>
      <c r="BE1114" s="1256"/>
      <c r="BF1114" s="1256"/>
      <c r="BG1114" s="1256"/>
      <c r="BH1114" s="1256"/>
      <c r="BI1114" s="1256"/>
      <c r="BJ1114" s="1256"/>
      <c r="BK1114" s="1256"/>
      <c r="BL1114" s="1256"/>
      <c r="BM1114" s="1256"/>
      <c r="BN1114" s="1256"/>
      <c r="BO1114" s="1256"/>
      <c r="BP1114" s="1256"/>
      <c r="BQ1114" s="1256"/>
      <c r="BR1114" s="1256"/>
      <c r="BS1114" s="1256"/>
      <c r="BT1114" s="1256"/>
      <c r="BU1114" s="1256"/>
      <c r="BV1114" s="1256"/>
      <c r="BW1114" s="1256"/>
      <c r="BX1114" s="1256"/>
      <c r="BY1114" s="1256"/>
    </row>
    <row r="1115" spans="1:77" s="1257" customFormat="1" hidden="1">
      <c r="A1115" s="1380" t="s">
        <v>59</v>
      </c>
      <c r="B1115" s="1313" t="s">
        <v>60</v>
      </c>
      <c r="C1115" s="1323" t="s">
        <v>145</v>
      </c>
      <c r="D1115" s="1262"/>
      <c r="E1115" s="1321"/>
      <c r="F1115" s="1321"/>
      <c r="G1115" s="1262"/>
      <c r="H1115" s="1270"/>
      <c r="I1115" s="1321"/>
      <c r="J1115" s="1321"/>
      <c r="K1115" s="1321"/>
      <c r="L1115" s="1294" t="s">
        <v>145</v>
      </c>
      <c r="M1115" s="1294" t="s">
        <v>145</v>
      </c>
      <c r="N1115" s="1321"/>
      <c r="O1115" s="1321"/>
      <c r="P1115" s="1321"/>
      <c r="Q1115" s="1321"/>
      <c r="R1115" s="1262"/>
      <c r="S1115" s="1262"/>
      <c r="T1115" s="1262"/>
      <c r="U1115" s="1262"/>
      <c r="V1115" s="1262"/>
      <c r="W1115" s="1262"/>
      <c r="X1115" s="1262"/>
      <c r="Y1115" s="1262"/>
      <c r="Z1115" s="1321"/>
      <c r="AA1115" s="1321"/>
      <c r="AB1115" s="1262"/>
      <c r="AC1115" s="1321"/>
      <c r="AD1115" s="1321"/>
      <c r="AE1115" s="1262"/>
      <c r="AF1115" s="1262"/>
      <c r="AG1115" s="1262"/>
      <c r="AH1115" s="1262"/>
      <c r="AI1115" s="1262"/>
      <c r="AJ1115" s="1262"/>
      <c r="AK1115" s="1262"/>
      <c r="AL1115" s="1262"/>
      <c r="AM1115" s="1262"/>
      <c r="AN1115" s="1321"/>
      <c r="AO1115" s="1321"/>
      <c r="AP1115" s="1262"/>
      <c r="AQ1115" s="1262"/>
      <c r="AR1115" s="1262"/>
      <c r="AS1115" s="1262"/>
      <c r="AT1115" s="1262"/>
      <c r="AU1115" s="1262"/>
      <c r="AV1115" s="1370"/>
      <c r="AW1115" s="1270"/>
      <c r="AX1115" s="1270"/>
      <c r="AY1115" s="1270"/>
      <c r="AZ1115" s="1270"/>
      <c r="BA1115" s="1385"/>
      <c r="BB1115" s="1300"/>
      <c r="BC1115" s="1270"/>
      <c r="BD1115" s="1270"/>
      <c r="BE1115" s="1256"/>
      <c r="BF1115" s="1256"/>
      <c r="BG1115" s="1256"/>
      <c r="BH1115" s="1256"/>
      <c r="BI1115" s="1256"/>
      <c r="BJ1115" s="1256"/>
      <c r="BK1115" s="1256"/>
      <c r="BL1115" s="1256"/>
      <c r="BM1115" s="1256"/>
      <c r="BN1115" s="1256"/>
      <c r="BO1115" s="1256"/>
      <c r="BP1115" s="1256"/>
      <c r="BQ1115" s="1256"/>
      <c r="BR1115" s="1256"/>
      <c r="BS1115" s="1256"/>
      <c r="BT1115" s="1256"/>
      <c r="BU1115" s="1256"/>
      <c r="BV1115" s="1256"/>
      <c r="BW1115" s="1256"/>
      <c r="BX1115" s="1256"/>
      <c r="BY1115" s="1256"/>
    </row>
    <row r="1116" spans="1:77" s="1257" customFormat="1" hidden="1">
      <c r="A1116" s="1380"/>
      <c r="B1116" s="1273" t="s">
        <v>113</v>
      </c>
      <c r="C1116" s="1323" t="s">
        <v>145</v>
      </c>
      <c r="D1116" s="1262"/>
      <c r="E1116" s="1321"/>
      <c r="F1116" s="1321"/>
      <c r="G1116" s="1262"/>
      <c r="H1116" s="1270"/>
      <c r="I1116" s="1321"/>
      <c r="J1116" s="1321"/>
      <c r="K1116" s="1321"/>
      <c r="L1116" s="1294" t="s">
        <v>145</v>
      </c>
      <c r="M1116" s="1294" t="s">
        <v>145</v>
      </c>
      <c r="N1116" s="1321"/>
      <c r="O1116" s="1321"/>
      <c r="P1116" s="1321"/>
      <c r="Q1116" s="1321"/>
      <c r="R1116" s="1262"/>
      <c r="S1116" s="1262"/>
      <c r="T1116" s="1262"/>
      <c r="U1116" s="1262"/>
      <c r="V1116" s="1262"/>
      <c r="W1116" s="1262"/>
      <c r="X1116" s="1262"/>
      <c r="Y1116" s="1262"/>
      <c r="Z1116" s="1321"/>
      <c r="AA1116" s="1321"/>
      <c r="AB1116" s="1262"/>
      <c r="AC1116" s="1321"/>
      <c r="AD1116" s="1321"/>
      <c r="AE1116" s="1262"/>
      <c r="AF1116" s="1262"/>
      <c r="AG1116" s="1262"/>
      <c r="AH1116" s="1262"/>
      <c r="AI1116" s="1262"/>
      <c r="AJ1116" s="1262"/>
      <c r="AK1116" s="1262"/>
      <c r="AL1116" s="1262"/>
      <c r="AM1116" s="1262"/>
      <c r="AN1116" s="1321"/>
      <c r="AO1116" s="1321"/>
      <c r="AP1116" s="1262"/>
      <c r="AQ1116" s="1262"/>
      <c r="AR1116" s="1262"/>
      <c r="AS1116" s="1262"/>
      <c r="AT1116" s="1262"/>
      <c r="AU1116" s="1262"/>
      <c r="AV1116" s="1370"/>
      <c r="AW1116" s="1270"/>
      <c r="AX1116" s="1270"/>
      <c r="AY1116" s="1270"/>
      <c r="AZ1116" s="1270"/>
      <c r="BA1116" s="1385"/>
      <c r="BB1116" s="1300"/>
      <c r="BC1116" s="1270"/>
      <c r="BD1116" s="1270"/>
      <c r="BE1116" s="1256"/>
      <c r="BF1116" s="1256"/>
      <c r="BG1116" s="1256"/>
      <c r="BH1116" s="1256"/>
      <c r="BI1116" s="1256"/>
      <c r="BJ1116" s="1256"/>
      <c r="BK1116" s="1256"/>
      <c r="BL1116" s="1256"/>
      <c r="BM1116" s="1256"/>
      <c r="BN1116" s="1256"/>
      <c r="BO1116" s="1256"/>
      <c r="BP1116" s="1256"/>
      <c r="BQ1116" s="1256"/>
      <c r="BR1116" s="1256"/>
      <c r="BS1116" s="1256"/>
      <c r="BT1116" s="1256"/>
      <c r="BU1116" s="1256"/>
      <c r="BV1116" s="1256"/>
      <c r="BW1116" s="1256"/>
      <c r="BX1116" s="1256"/>
      <c r="BY1116" s="1256"/>
    </row>
    <row r="1117" spans="1:77" s="1257" customFormat="1" ht="14" hidden="1">
      <c r="A1117" s="1380"/>
      <c r="B1117" s="1313"/>
      <c r="C1117" s="1268"/>
      <c r="D1117" s="1262"/>
      <c r="E1117" s="1321"/>
      <c r="F1117" s="1321"/>
      <c r="G1117" s="1262"/>
      <c r="H1117" s="1270"/>
      <c r="I1117" s="1321"/>
      <c r="J1117" s="1321"/>
      <c r="K1117" s="1321"/>
      <c r="L1117" s="1270"/>
      <c r="M1117" s="1270"/>
      <c r="N1117" s="1321"/>
      <c r="O1117" s="1321"/>
      <c r="P1117" s="1321"/>
      <c r="Q1117" s="1321"/>
      <c r="R1117" s="1262"/>
      <c r="S1117" s="1262"/>
      <c r="T1117" s="1262"/>
      <c r="U1117" s="1262"/>
      <c r="V1117" s="1262"/>
      <c r="W1117" s="1262"/>
      <c r="X1117" s="1262"/>
      <c r="Y1117" s="1262"/>
      <c r="Z1117" s="1321"/>
      <c r="AA1117" s="1321"/>
      <c r="AB1117" s="1262"/>
      <c r="AC1117" s="1321"/>
      <c r="AD1117" s="1321"/>
      <c r="AE1117" s="1262"/>
      <c r="AF1117" s="1262"/>
      <c r="AG1117" s="1262"/>
      <c r="AH1117" s="1262"/>
      <c r="AI1117" s="1262"/>
      <c r="AJ1117" s="1262"/>
      <c r="AK1117" s="1262"/>
      <c r="AL1117" s="1262"/>
      <c r="AM1117" s="1262"/>
      <c r="AN1117" s="1321"/>
      <c r="AO1117" s="1321"/>
      <c r="AP1117" s="1262"/>
      <c r="AQ1117" s="1262"/>
      <c r="AR1117" s="1262"/>
      <c r="AS1117" s="1262"/>
      <c r="AT1117" s="1262"/>
      <c r="AU1117" s="1262"/>
      <c r="AV1117" s="1370"/>
      <c r="AW1117" s="1270"/>
      <c r="AX1117" s="1270"/>
      <c r="AY1117" s="1270"/>
      <c r="AZ1117" s="1270"/>
      <c r="BA1117" s="1385"/>
      <c r="BB1117" s="1300"/>
      <c r="BC1117" s="1270"/>
      <c r="BD1117" s="1270"/>
      <c r="BE1117" s="1256"/>
      <c r="BF1117" s="1256"/>
      <c r="BG1117" s="1256"/>
      <c r="BH1117" s="1256"/>
      <c r="BI1117" s="1256"/>
      <c r="BJ1117" s="1256"/>
      <c r="BK1117" s="1256"/>
      <c r="BL1117" s="1256"/>
      <c r="BM1117" s="1256"/>
      <c r="BN1117" s="1256"/>
      <c r="BO1117" s="1256"/>
      <c r="BP1117" s="1256"/>
      <c r="BQ1117" s="1256"/>
      <c r="BR1117" s="1256"/>
      <c r="BS1117" s="1256"/>
      <c r="BT1117" s="1256"/>
      <c r="BU1117" s="1256"/>
      <c r="BV1117" s="1256"/>
      <c r="BW1117" s="1256"/>
      <c r="BX1117" s="1256"/>
      <c r="BY1117" s="1256"/>
    </row>
    <row r="1118" spans="1:77" s="1257" customFormat="1" hidden="1">
      <c r="A1118" s="1380" t="s">
        <v>61</v>
      </c>
      <c r="B1118" s="1313" t="s">
        <v>62</v>
      </c>
      <c r="C1118" s="1313" t="s">
        <v>145</v>
      </c>
      <c r="D1118" s="1262"/>
      <c r="E1118" s="1321"/>
      <c r="F1118" s="1321"/>
      <c r="G1118" s="1262"/>
      <c r="H1118" s="1270"/>
      <c r="I1118" s="1321"/>
      <c r="J1118" s="1321"/>
      <c r="K1118" s="1321"/>
      <c r="L1118" s="1284" t="s">
        <v>145</v>
      </c>
      <c r="M1118" s="1284" t="s">
        <v>145</v>
      </c>
      <c r="N1118" s="1321"/>
      <c r="O1118" s="1321"/>
      <c r="P1118" s="1321"/>
      <c r="Q1118" s="1321"/>
      <c r="R1118" s="1262"/>
      <c r="S1118" s="1262"/>
      <c r="T1118" s="1262"/>
      <c r="U1118" s="1262"/>
      <c r="V1118" s="1262"/>
      <c r="W1118" s="1262"/>
      <c r="X1118" s="1262"/>
      <c r="Y1118" s="1262"/>
      <c r="Z1118" s="1321"/>
      <c r="AA1118" s="1321"/>
      <c r="AB1118" s="1262"/>
      <c r="AC1118" s="1321"/>
      <c r="AD1118" s="1321"/>
      <c r="AE1118" s="1262"/>
      <c r="AF1118" s="1262"/>
      <c r="AG1118" s="1262"/>
      <c r="AH1118" s="1262"/>
      <c r="AI1118" s="1262"/>
      <c r="AJ1118" s="1262"/>
      <c r="AK1118" s="1262"/>
      <c r="AL1118" s="1262"/>
      <c r="AM1118" s="1262"/>
      <c r="AN1118" s="1321"/>
      <c r="AO1118" s="1321"/>
      <c r="AP1118" s="1262"/>
      <c r="AQ1118" s="1262"/>
      <c r="AR1118" s="1262"/>
      <c r="AS1118" s="1262"/>
      <c r="AT1118" s="1262"/>
      <c r="AU1118" s="1262"/>
      <c r="AV1118" s="1370"/>
      <c r="AW1118" s="1270"/>
      <c r="AX1118" s="1270"/>
      <c r="AY1118" s="1270"/>
      <c r="AZ1118" s="1270"/>
      <c r="BA1118" s="1385"/>
      <c r="BB1118" s="1300"/>
      <c r="BC1118" s="1270"/>
      <c r="BD1118" s="1270"/>
      <c r="BE1118" s="1256"/>
      <c r="BF1118" s="1256"/>
      <c r="BG1118" s="1256"/>
      <c r="BH1118" s="1256"/>
      <c r="BI1118" s="1256"/>
      <c r="BJ1118" s="1256"/>
      <c r="BK1118" s="1256"/>
      <c r="BL1118" s="1256"/>
      <c r="BM1118" s="1256"/>
      <c r="BN1118" s="1256"/>
      <c r="BO1118" s="1256"/>
      <c r="BP1118" s="1256"/>
      <c r="BQ1118" s="1256"/>
      <c r="BR1118" s="1256"/>
      <c r="BS1118" s="1256"/>
      <c r="BT1118" s="1256"/>
      <c r="BU1118" s="1256"/>
      <c r="BV1118" s="1256"/>
      <c r="BW1118" s="1256"/>
      <c r="BX1118" s="1256"/>
      <c r="BY1118" s="1256"/>
    </row>
    <row r="1119" spans="1:77" s="1257" customFormat="1" hidden="1">
      <c r="A1119" s="1380"/>
      <c r="B1119" s="1273" t="s">
        <v>113</v>
      </c>
      <c r="C1119" s="1313" t="s">
        <v>145</v>
      </c>
      <c r="D1119" s="1262"/>
      <c r="E1119" s="1321"/>
      <c r="F1119" s="1321"/>
      <c r="G1119" s="1262"/>
      <c r="H1119" s="1270"/>
      <c r="I1119" s="1321"/>
      <c r="J1119" s="1321"/>
      <c r="K1119" s="1321"/>
      <c r="L1119" s="1284" t="s">
        <v>145</v>
      </c>
      <c r="M1119" s="1284" t="s">
        <v>145</v>
      </c>
      <c r="N1119" s="1321"/>
      <c r="O1119" s="1321"/>
      <c r="P1119" s="1321"/>
      <c r="Q1119" s="1321"/>
      <c r="R1119" s="1262"/>
      <c r="S1119" s="1262"/>
      <c r="T1119" s="1262"/>
      <c r="U1119" s="1262"/>
      <c r="V1119" s="1262"/>
      <c r="W1119" s="1262"/>
      <c r="X1119" s="1262"/>
      <c r="Y1119" s="1262"/>
      <c r="Z1119" s="1321"/>
      <c r="AA1119" s="1321"/>
      <c r="AB1119" s="1262"/>
      <c r="AC1119" s="1321"/>
      <c r="AD1119" s="1321"/>
      <c r="AE1119" s="1262"/>
      <c r="AF1119" s="1262"/>
      <c r="AG1119" s="1262"/>
      <c r="AH1119" s="1262"/>
      <c r="AI1119" s="1262"/>
      <c r="AJ1119" s="1262"/>
      <c r="AK1119" s="1262"/>
      <c r="AL1119" s="1262"/>
      <c r="AM1119" s="1262"/>
      <c r="AN1119" s="1321"/>
      <c r="AO1119" s="1321"/>
      <c r="AP1119" s="1262"/>
      <c r="AQ1119" s="1262"/>
      <c r="AR1119" s="1262"/>
      <c r="AS1119" s="1262"/>
      <c r="AT1119" s="1262"/>
      <c r="AU1119" s="1262"/>
      <c r="AV1119" s="1370"/>
      <c r="AW1119" s="1270"/>
      <c r="AX1119" s="1270"/>
      <c r="AY1119" s="1270"/>
      <c r="AZ1119" s="1270"/>
      <c r="BA1119" s="1385"/>
      <c r="BB1119" s="1300"/>
      <c r="BC1119" s="1270"/>
      <c r="BD1119" s="1270"/>
      <c r="BE1119" s="1256"/>
      <c r="BF1119" s="1256"/>
      <c r="BG1119" s="1256"/>
      <c r="BH1119" s="1256"/>
      <c r="BI1119" s="1256"/>
      <c r="BJ1119" s="1256"/>
      <c r="BK1119" s="1256"/>
      <c r="BL1119" s="1256"/>
      <c r="BM1119" s="1256"/>
      <c r="BN1119" s="1256"/>
      <c r="BO1119" s="1256"/>
      <c r="BP1119" s="1256"/>
      <c r="BQ1119" s="1256"/>
      <c r="BR1119" s="1256"/>
      <c r="BS1119" s="1256"/>
      <c r="BT1119" s="1256"/>
      <c r="BU1119" s="1256"/>
      <c r="BV1119" s="1256"/>
      <c r="BW1119" s="1256"/>
      <c r="BX1119" s="1256"/>
      <c r="BY1119" s="1256"/>
    </row>
    <row r="1120" spans="1:77" s="1257" customFormat="1" ht="14" hidden="1">
      <c r="A1120" s="1380"/>
      <c r="B1120" s="1313"/>
      <c r="C1120" s="1266"/>
      <c r="D1120" s="1262"/>
      <c r="E1120" s="1262"/>
      <c r="F1120" s="1262"/>
      <c r="G1120" s="1262"/>
      <c r="H1120" s="1270"/>
      <c r="I1120" s="1262"/>
      <c r="J1120" s="1262"/>
      <c r="K1120" s="1262"/>
      <c r="L1120" s="1262"/>
      <c r="M1120" s="1262"/>
      <c r="N1120" s="1262"/>
      <c r="O1120" s="1262"/>
      <c r="P1120" s="1262"/>
      <c r="Q1120" s="1262"/>
      <c r="R1120" s="1262"/>
      <c r="S1120" s="1262"/>
      <c r="T1120" s="1262"/>
      <c r="U1120" s="1262"/>
      <c r="V1120" s="1262"/>
      <c r="W1120" s="1262"/>
      <c r="X1120" s="1262"/>
      <c r="Y1120" s="1262"/>
      <c r="Z1120" s="1262"/>
      <c r="AA1120" s="1262"/>
      <c r="AB1120" s="1262"/>
      <c r="AC1120" s="1262"/>
      <c r="AD1120" s="1262"/>
      <c r="AE1120" s="1262"/>
      <c r="AF1120" s="1262"/>
      <c r="AG1120" s="1262"/>
      <c r="AH1120" s="1262"/>
      <c r="AI1120" s="1262"/>
      <c r="AJ1120" s="1262"/>
      <c r="AK1120" s="1262"/>
      <c r="AL1120" s="1262"/>
      <c r="AM1120" s="1262"/>
      <c r="AN1120" s="1262"/>
      <c r="AO1120" s="1262"/>
      <c r="AP1120" s="1262"/>
      <c r="AQ1120" s="1262"/>
      <c r="AR1120" s="1262"/>
      <c r="AS1120" s="1262"/>
      <c r="AT1120" s="1262"/>
      <c r="AU1120" s="1262"/>
      <c r="AV1120" s="1370"/>
      <c r="AW1120" s="1270"/>
      <c r="AX1120" s="1270"/>
      <c r="AY1120" s="1270"/>
      <c r="AZ1120" s="1270"/>
      <c r="BA1120" s="1385"/>
      <c r="BB1120" s="1300"/>
      <c r="BC1120" s="1270"/>
      <c r="BD1120" s="1270"/>
      <c r="BE1120" s="1256"/>
      <c r="BF1120" s="1256"/>
      <c r="BG1120" s="1256"/>
      <c r="BH1120" s="1256"/>
      <c r="BI1120" s="1256"/>
      <c r="BJ1120" s="1256"/>
      <c r="BK1120" s="1256"/>
      <c r="BL1120" s="1256"/>
      <c r="BM1120" s="1256"/>
      <c r="BN1120" s="1256"/>
      <c r="BO1120" s="1256"/>
      <c r="BP1120" s="1256"/>
      <c r="BQ1120" s="1256"/>
      <c r="BR1120" s="1256"/>
      <c r="BS1120" s="1256"/>
      <c r="BT1120" s="1256"/>
      <c r="BU1120" s="1256"/>
      <c r="BV1120" s="1256"/>
      <c r="BW1120" s="1256"/>
      <c r="BX1120" s="1256"/>
      <c r="BY1120" s="1256"/>
    </row>
    <row r="1121" spans="1:77" s="1288" customFormat="1" ht="24" hidden="1" customHeight="1">
      <c r="A1121" s="1380" t="s">
        <v>63</v>
      </c>
      <c r="B1121" s="1314" t="s">
        <v>64</v>
      </c>
      <c r="C1121" s="1406"/>
      <c r="D1121" s="1264"/>
      <c r="E1121" s="1264"/>
      <c r="F1121" s="1264"/>
      <c r="G1121" s="1264"/>
      <c r="H1121" s="1291"/>
      <c r="I1121" s="1264"/>
      <c r="J1121" s="1264"/>
      <c r="K1121" s="1264"/>
      <c r="L1121" s="1291"/>
      <c r="M1121" s="1291"/>
      <c r="N1121" s="1264"/>
      <c r="O1121" s="1264"/>
      <c r="P1121" s="1264"/>
      <c r="Q1121" s="1264"/>
      <c r="R1121" s="1264"/>
      <c r="S1121" s="1264"/>
      <c r="T1121" s="1264"/>
      <c r="U1121" s="1264"/>
      <c r="V1121" s="1264"/>
      <c r="W1121" s="1264"/>
      <c r="X1121" s="1264"/>
      <c r="Y1121" s="1264"/>
      <c r="Z1121" s="1264"/>
      <c r="AA1121" s="1264"/>
      <c r="AB1121" s="1264"/>
      <c r="AC1121" s="1264"/>
      <c r="AD1121" s="1264"/>
      <c r="AE1121" s="1264"/>
      <c r="AF1121" s="1320"/>
      <c r="AG1121" s="1320"/>
      <c r="AH1121" s="1320"/>
      <c r="AI1121" s="1320"/>
      <c r="AJ1121" s="1320"/>
      <c r="AK1121" s="1320"/>
      <c r="AL1121" s="1320"/>
      <c r="AM1121" s="1264"/>
      <c r="AN1121" s="1264"/>
      <c r="AO1121" s="1264"/>
      <c r="AP1121" s="1264"/>
      <c r="AQ1121" s="1264"/>
      <c r="AR1121" s="1291"/>
      <c r="AS1121" s="1291"/>
      <c r="AT1121" s="1291"/>
      <c r="AU1121" s="1291"/>
      <c r="AV1121" s="1367"/>
      <c r="AW1121" s="1291"/>
      <c r="AX1121" s="1291"/>
      <c r="AY1121" s="1291"/>
      <c r="AZ1121" s="1291"/>
      <c r="BA1121" s="1392"/>
      <c r="BB1121" s="1303"/>
      <c r="BC1121" s="1291"/>
      <c r="BD1121" s="1291"/>
      <c r="BE1121" s="1287"/>
      <c r="BF1121" s="1287"/>
      <c r="BG1121" s="1287"/>
      <c r="BH1121" s="1287"/>
      <c r="BI1121" s="1287"/>
      <c r="BJ1121" s="1287"/>
      <c r="BK1121" s="1287"/>
      <c r="BL1121" s="1287"/>
      <c r="BM1121" s="1287"/>
      <c r="BN1121" s="1287"/>
      <c r="BO1121" s="1287"/>
      <c r="BP1121" s="1287"/>
      <c r="BQ1121" s="1287"/>
      <c r="BR1121" s="1287"/>
      <c r="BS1121" s="1287"/>
      <c r="BT1121" s="1287"/>
      <c r="BU1121" s="1287"/>
      <c r="BV1121" s="1287"/>
      <c r="BW1121" s="1287"/>
      <c r="BX1121" s="1287"/>
      <c r="BY1121" s="1287"/>
    </row>
    <row r="1122" spans="1:77" s="1257" customFormat="1" hidden="1">
      <c r="A1122" s="1380" t="s">
        <v>65</v>
      </c>
      <c r="B1122" s="1313" t="s">
        <v>66</v>
      </c>
      <c r="C1122" s="1323" t="s">
        <v>145</v>
      </c>
      <c r="D1122" s="1262"/>
      <c r="E1122" s="1262"/>
      <c r="F1122" s="1262"/>
      <c r="G1122" s="1262"/>
      <c r="H1122" s="1294" t="s">
        <v>145</v>
      </c>
      <c r="I1122" s="1262"/>
      <c r="J1122" s="1262"/>
      <c r="K1122" s="1262"/>
      <c r="L1122" s="1294" t="s">
        <v>145</v>
      </c>
      <c r="M1122" s="1294" t="s">
        <v>145</v>
      </c>
      <c r="N1122" s="1262"/>
      <c r="O1122" s="1262"/>
      <c r="P1122" s="1262"/>
      <c r="Q1122" s="1262"/>
      <c r="R1122" s="1262"/>
      <c r="S1122" s="1262"/>
      <c r="T1122" s="1262"/>
      <c r="U1122" s="1262"/>
      <c r="V1122" s="1262"/>
      <c r="W1122" s="1262"/>
      <c r="X1122" s="1262"/>
      <c r="Y1122" s="1262"/>
      <c r="Z1122" s="1262"/>
      <c r="AA1122" s="1262"/>
      <c r="AB1122" s="1262"/>
      <c r="AC1122" s="1262"/>
      <c r="AD1122" s="1262"/>
      <c r="AE1122" s="1262"/>
      <c r="AF1122" s="1321"/>
      <c r="AG1122" s="1321"/>
      <c r="AH1122" s="1321"/>
      <c r="AI1122" s="1321"/>
      <c r="AJ1122" s="1321"/>
      <c r="AK1122" s="1321"/>
      <c r="AL1122" s="1321"/>
      <c r="AM1122" s="1262"/>
      <c r="AN1122" s="1262"/>
      <c r="AO1122" s="1262"/>
      <c r="AP1122" s="1262"/>
      <c r="AQ1122" s="1294" t="s">
        <v>145</v>
      </c>
      <c r="AR1122" s="1294" t="s">
        <v>145</v>
      </c>
      <c r="AS1122" s="1294" t="s">
        <v>145</v>
      </c>
      <c r="AT1122" s="1294" t="s">
        <v>145</v>
      </c>
      <c r="AU1122" s="1294" t="s">
        <v>145</v>
      </c>
      <c r="AV1122" s="1370"/>
      <c r="AW1122" s="1294" t="s">
        <v>145</v>
      </c>
      <c r="AX1122" s="1270"/>
      <c r="AY1122" s="1294" t="s">
        <v>145</v>
      </c>
      <c r="AZ1122" s="1294" t="s">
        <v>145</v>
      </c>
      <c r="BA1122" s="1385"/>
      <c r="BB1122" s="1300"/>
      <c r="BC1122" s="1270"/>
      <c r="BD1122" s="1270"/>
      <c r="BE1122" s="1256"/>
      <c r="BF1122" s="1256"/>
      <c r="BG1122" s="1256"/>
      <c r="BH1122" s="1256"/>
      <c r="BI1122" s="1256"/>
      <c r="BJ1122" s="1256"/>
      <c r="BK1122" s="1256"/>
      <c r="BL1122" s="1256"/>
      <c r="BM1122" s="1256"/>
      <c r="BN1122" s="1256"/>
      <c r="BO1122" s="1256"/>
      <c r="BP1122" s="1256"/>
      <c r="BQ1122" s="1256"/>
      <c r="BR1122" s="1256"/>
      <c r="BS1122" s="1256"/>
      <c r="BT1122" s="1256"/>
      <c r="BU1122" s="1256"/>
      <c r="BV1122" s="1256"/>
      <c r="BW1122" s="1256"/>
      <c r="BX1122" s="1256"/>
      <c r="BY1122" s="1256"/>
    </row>
    <row r="1123" spans="1:77" s="1257" customFormat="1" hidden="1">
      <c r="A1123" s="1380"/>
      <c r="B1123" s="1273" t="s">
        <v>114</v>
      </c>
      <c r="C1123" s="1268"/>
      <c r="D1123" s="1262"/>
      <c r="E1123" s="1262"/>
      <c r="F1123" s="1262"/>
      <c r="G1123" s="1262"/>
      <c r="H1123" s="1294" t="s">
        <v>145</v>
      </c>
      <c r="I1123" s="1262"/>
      <c r="J1123" s="1262"/>
      <c r="K1123" s="1262"/>
      <c r="L1123" s="1270"/>
      <c r="M1123" s="1270"/>
      <c r="N1123" s="1262"/>
      <c r="O1123" s="1262"/>
      <c r="P1123" s="1262"/>
      <c r="Q1123" s="1262"/>
      <c r="R1123" s="1262"/>
      <c r="S1123" s="1262"/>
      <c r="T1123" s="1262"/>
      <c r="U1123" s="1262"/>
      <c r="V1123" s="1262"/>
      <c r="W1123" s="1262"/>
      <c r="X1123" s="1262"/>
      <c r="Y1123" s="1262"/>
      <c r="Z1123" s="1262"/>
      <c r="AA1123" s="1262"/>
      <c r="AB1123" s="1262"/>
      <c r="AC1123" s="1262"/>
      <c r="AD1123" s="1262"/>
      <c r="AE1123" s="1262"/>
      <c r="AF1123" s="1321"/>
      <c r="AG1123" s="1321"/>
      <c r="AH1123" s="1321"/>
      <c r="AI1123" s="1321"/>
      <c r="AJ1123" s="1321"/>
      <c r="AK1123" s="1321"/>
      <c r="AL1123" s="1321"/>
      <c r="AM1123" s="1262"/>
      <c r="AN1123" s="1262"/>
      <c r="AO1123" s="1262"/>
      <c r="AP1123" s="1262"/>
      <c r="AQ1123" s="1294" t="s">
        <v>145</v>
      </c>
      <c r="AR1123" s="1294" t="s">
        <v>145</v>
      </c>
      <c r="AS1123" s="1294" t="s">
        <v>145</v>
      </c>
      <c r="AT1123" s="1294" t="s">
        <v>145</v>
      </c>
      <c r="AU1123" s="1294" t="s">
        <v>145</v>
      </c>
      <c r="AV1123" s="1370"/>
      <c r="AW1123" s="1294" t="s">
        <v>145</v>
      </c>
      <c r="AX1123" s="1270"/>
      <c r="AY1123" s="1294" t="s">
        <v>145</v>
      </c>
      <c r="AZ1123" s="1294" t="s">
        <v>145</v>
      </c>
      <c r="BA1123" s="1385"/>
      <c r="BB1123" s="1300"/>
      <c r="BC1123" s="1270"/>
      <c r="BD1123" s="1270"/>
      <c r="BE1123" s="1256"/>
      <c r="BF1123" s="1256"/>
      <c r="BG1123" s="1256"/>
      <c r="BH1123" s="1256"/>
      <c r="BI1123" s="1256"/>
      <c r="BJ1123" s="1256"/>
      <c r="BK1123" s="1256"/>
      <c r="BL1123" s="1256"/>
      <c r="BM1123" s="1256"/>
      <c r="BN1123" s="1256"/>
      <c r="BO1123" s="1256"/>
      <c r="BP1123" s="1256"/>
      <c r="BQ1123" s="1256"/>
      <c r="BR1123" s="1256"/>
      <c r="BS1123" s="1256"/>
      <c r="BT1123" s="1256"/>
      <c r="BU1123" s="1256"/>
      <c r="BV1123" s="1256"/>
      <c r="BW1123" s="1256"/>
      <c r="BX1123" s="1256"/>
      <c r="BY1123" s="1256"/>
    </row>
    <row r="1124" spans="1:77" s="1257" customFormat="1" hidden="1">
      <c r="A1124" s="1380"/>
      <c r="B1124" s="1313"/>
      <c r="C1124" s="1268"/>
      <c r="D1124" s="1262"/>
      <c r="E1124" s="1262"/>
      <c r="F1124" s="1262"/>
      <c r="G1124" s="1262"/>
      <c r="H1124" s="1294" t="s">
        <v>145</v>
      </c>
      <c r="I1124" s="1262"/>
      <c r="J1124" s="1262"/>
      <c r="K1124" s="1262"/>
      <c r="L1124" s="1270"/>
      <c r="M1124" s="1270"/>
      <c r="N1124" s="1262"/>
      <c r="O1124" s="1262"/>
      <c r="P1124" s="1262"/>
      <c r="Q1124" s="1262"/>
      <c r="R1124" s="1262"/>
      <c r="S1124" s="1262"/>
      <c r="T1124" s="1262"/>
      <c r="U1124" s="1262"/>
      <c r="V1124" s="1262"/>
      <c r="W1124" s="1262"/>
      <c r="X1124" s="1262"/>
      <c r="Y1124" s="1262"/>
      <c r="Z1124" s="1262"/>
      <c r="AA1124" s="1262"/>
      <c r="AB1124" s="1262"/>
      <c r="AC1124" s="1262"/>
      <c r="AD1124" s="1262"/>
      <c r="AE1124" s="1262"/>
      <c r="AF1124" s="1321"/>
      <c r="AG1124" s="1321"/>
      <c r="AH1124" s="1321"/>
      <c r="AI1124" s="1321"/>
      <c r="AJ1124" s="1321"/>
      <c r="AK1124" s="1321"/>
      <c r="AL1124" s="1321"/>
      <c r="AM1124" s="1262"/>
      <c r="AN1124" s="1262"/>
      <c r="AO1124" s="1262"/>
      <c r="AP1124" s="1262"/>
      <c r="AQ1124" s="1294" t="s">
        <v>145</v>
      </c>
      <c r="AR1124" s="1270"/>
      <c r="AS1124" s="1270"/>
      <c r="AT1124" s="1270"/>
      <c r="AU1124" s="1270"/>
      <c r="AV1124" s="1370"/>
      <c r="AW1124" s="1294" t="s">
        <v>145</v>
      </c>
      <c r="AX1124" s="1270"/>
      <c r="AY1124" s="1294" t="s">
        <v>145</v>
      </c>
      <c r="AZ1124" s="1294" t="s">
        <v>145</v>
      </c>
      <c r="BA1124" s="1385"/>
      <c r="BB1124" s="1300"/>
      <c r="BC1124" s="1270"/>
      <c r="BD1124" s="1270"/>
      <c r="BE1124" s="1256"/>
      <c r="BF1124" s="1256"/>
      <c r="BG1124" s="1256"/>
      <c r="BH1124" s="1256"/>
      <c r="BI1124" s="1256"/>
      <c r="BJ1124" s="1256"/>
      <c r="BK1124" s="1256"/>
      <c r="BL1124" s="1256"/>
      <c r="BM1124" s="1256"/>
      <c r="BN1124" s="1256"/>
      <c r="BO1124" s="1256"/>
      <c r="BP1124" s="1256"/>
      <c r="BQ1124" s="1256"/>
      <c r="BR1124" s="1256"/>
      <c r="BS1124" s="1256"/>
      <c r="BT1124" s="1256"/>
      <c r="BU1124" s="1256"/>
      <c r="BV1124" s="1256"/>
      <c r="BW1124" s="1256"/>
      <c r="BX1124" s="1256"/>
      <c r="BY1124" s="1256"/>
    </row>
    <row r="1125" spans="1:77" s="1257" customFormat="1" ht="30" hidden="1">
      <c r="A1125" s="1380" t="s">
        <v>67</v>
      </c>
      <c r="B1125" s="1313" t="s">
        <v>68</v>
      </c>
      <c r="C1125" s="1323" t="s">
        <v>145</v>
      </c>
      <c r="D1125" s="1262"/>
      <c r="E1125" s="1262"/>
      <c r="F1125" s="1262"/>
      <c r="G1125" s="1262"/>
      <c r="H1125" s="1294" t="s">
        <v>145</v>
      </c>
      <c r="I1125" s="1262"/>
      <c r="J1125" s="1262"/>
      <c r="K1125" s="1262"/>
      <c r="L1125" s="1294" t="s">
        <v>145</v>
      </c>
      <c r="M1125" s="1294" t="s">
        <v>145</v>
      </c>
      <c r="N1125" s="1262"/>
      <c r="O1125" s="1262"/>
      <c r="P1125" s="1262"/>
      <c r="Q1125" s="1262"/>
      <c r="R1125" s="1262"/>
      <c r="S1125" s="1262"/>
      <c r="T1125" s="1262"/>
      <c r="U1125" s="1262"/>
      <c r="V1125" s="1262"/>
      <c r="W1125" s="1262"/>
      <c r="X1125" s="1262"/>
      <c r="Y1125" s="1262"/>
      <c r="Z1125" s="1262"/>
      <c r="AA1125" s="1262"/>
      <c r="AB1125" s="1262"/>
      <c r="AC1125" s="1262"/>
      <c r="AD1125" s="1262"/>
      <c r="AE1125" s="1262"/>
      <c r="AF1125" s="1321"/>
      <c r="AG1125" s="1321"/>
      <c r="AH1125" s="1321"/>
      <c r="AI1125" s="1321"/>
      <c r="AJ1125" s="1321"/>
      <c r="AK1125" s="1321"/>
      <c r="AL1125" s="1321"/>
      <c r="AM1125" s="1262"/>
      <c r="AN1125" s="1262"/>
      <c r="AO1125" s="1262"/>
      <c r="AP1125" s="1262"/>
      <c r="AQ1125" s="1294" t="s">
        <v>145</v>
      </c>
      <c r="AR1125" s="1294" t="s">
        <v>145</v>
      </c>
      <c r="AS1125" s="1294" t="s">
        <v>145</v>
      </c>
      <c r="AT1125" s="1294" t="s">
        <v>145</v>
      </c>
      <c r="AU1125" s="1294" t="s">
        <v>145</v>
      </c>
      <c r="AV1125" s="1370"/>
      <c r="AW1125" s="1294" t="s">
        <v>145</v>
      </c>
      <c r="AX1125" s="1270"/>
      <c r="AY1125" s="1294" t="s">
        <v>145</v>
      </c>
      <c r="AZ1125" s="1294" t="s">
        <v>145</v>
      </c>
      <c r="BA1125" s="1385"/>
      <c r="BB1125" s="1300"/>
      <c r="BC1125" s="1270"/>
      <c r="BD1125" s="1270"/>
      <c r="BE1125" s="1256"/>
      <c r="BF1125" s="1256"/>
      <c r="BG1125" s="1256"/>
      <c r="BH1125" s="1256"/>
      <c r="BI1125" s="1256"/>
      <c r="BJ1125" s="1256"/>
      <c r="BK1125" s="1256"/>
      <c r="BL1125" s="1256"/>
      <c r="BM1125" s="1256"/>
      <c r="BN1125" s="1256"/>
      <c r="BO1125" s="1256"/>
      <c r="BP1125" s="1256"/>
      <c r="BQ1125" s="1256"/>
      <c r="BR1125" s="1256"/>
      <c r="BS1125" s="1256"/>
      <c r="BT1125" s="1256"/>
      <c r="BU1125" s="1256"/>
      <c r="BV1125" s="1256"/>
      <c r="BW1125" s="1256"/>
      <c r="BX1125" s="1256"/>
      <c r="BY1125" s="1256"/>
    </row>
    <row r="1126" spans="1:77" s="1257" customFormat="1" hidden="1">
      <c r="A1126" s="1380"/>
      <c r="B1126" s="1273" t="s">
        <v>114</v>
      </c>
      <c r="C1126" s="1268"/>
      <c r="D1126" s="1262"/>
      <c r="E1126" s="1262"/>
      <c r="F1126" s="1262"/>
      <c r="G1126" s="1262"/>
      <c r="H1126" s="1294" t="s">
        <v>145</v>
      </c>
      <c r="I1126" s="1262"/>
      <c r="J1126" s="1262"/>
      <c r="K1126" s="1262"/>
      <c r="L1126" s="1270"/>
      <c r="M1126" s="1270"/>
      <c r="N1126" s="1262"/>
      <c r="O1126" s="1262"/>
      <c r="P1126" s="1262"/>
      <c r="Q1126" s="1262"/>
      <c r="R1126" s="1262"/>
      <c r="S1126" s="1262"/>
      <c r="T1126" s="1262"/>
      <c r="U1126" s="1262"/>
      <c r="V1126" s="1262"/>
      <c r="W1126" s="1262"/>
      <c r="X1126" s="1262"/>
      <c r="Y1126" s="1262"/>
      <c r="Z1126" s="1262"/>
      <c r="AA1126" s="1262"/>
      <c r="AB1126" s="1262"/>
      <c r="AC1126" s="1262"/>
      <c r="AD1126" s="1262"/>
      <c r="AE1126" s="1262"/>
      <c r="AF1126" s="1321"/>
      <c r="AG1126" s="1321"/>
      <c r="AH1126" s="1321"/>
      <c r="AI1126" s="1321"/>
      <c r="AJ1126" s="1321"/>
      <c r="AK1126" s="1321"/>
      <c r="AL1126" s="1321"/>
      <c r="AM1126" s="1262"/>
      <c r="AN1126" s="1262"/>
      <c r="AO1126" s="1262"/>
      <c r="AP1126" s="1262"/>
      <c r="AQ1126" s="1294" t="s">
        <v>145</v>
      </c>
      <c r="AR1126" s="1294" t="s">
        <v>145</v>
      </c>
      <c r="AS1126" s="1294" t="s">
        <v>145</v>
      </c>
      <c r="AT1126" s="1294" t="s">
        <v>145</v>
      </c>
      <c r="AU1126" s="1294" t="s">
        <v>145</v>
      </c>
      <c r="AV1126" s="1370"/>
      <c r="AW1126" s="1294" t="s">
        <v>145</v>
      </c>
      <c r="AX1126" s="1270"/>
      <c r="AY1126" s="1294" t="s">
        <v>145</v>
      </c>
      <c r="AZ1126" s="1294" t="s">
        <v>145</v>
      </c>
      <c r="BA1126" s="1385"/>
      <c r="BB1126" s="1300"/>
      <c r="BC1126" s="1270"/>
      <c r="BD1126" s="1270"/>
      <c r="BE1126" s="1256"/>
      <c r="BF1126" s="1256"/>
      <c r="BG1126" s="1256"/>
      <c r="BH1126" s="1256"/>
      <c r="BI1126" s="1256"/>
      <c r="BJ1126" s="1256"/>
      <c r="BK1126" s="1256"/>
      <c r="BL1126" s="1256"/>
      <c r="BM1126" s="1256"/>
      <c r="BN1126" s="1256"/>
      <c r="BO1126" s="1256"/>
      <c r="BP1126" s="1256"/>
      <c r="BQ1126" s="1256"/>
      <c r="BR1126" s="1256"/>
      <c r="BS1126" s="1256"/>
      <c r="BT1126" s="1256"/>
      <c r="BU1126" s="1256"/>
      <c r="BV1126" s="1256"/>
      <c r="BW1126" s="1256"/>
      <c r="BX1126" s="1256"/>
      <c r="BY1126" s="1256"/>
    </row>
    <row r="1127" spans="1:77" s="1257" customFormat="1" hidden="1">
      <c r="A1127" s="1380"/>
      <c r="B1127" s="1313"/>
      <c r="C1127" s="1268"/>
      <c r="D1127" s="1262"/>
      <c r="E1127" s="1262"/>
      <c r="F1127" s="1262"/>
      <c r="G1127" s="1262"/>
      <c r="H1127" s="1294" t="s">
        <v>145</v>
      </c>
      <c r="I1127" s="1262"/>
      <c r="J1127" s="1262"/>
      <c r="K1127" s="1262"/>
      <c r="L1127" s="1270"/>
      <c r="M1127" s="1270"/>
      <c r="N1127" s="1262"/>
      <c r="O1127" s="1262"/>
      <c r="P1127" s="1262"/>
      <c r="Q1127" s="1262"/>
      <c r="R1127" s="1262"/>
      <c r="S1127" s="1262"/>
      <c r="T1127" s="1262"/>
      <c r="U1127" s="1262"/>
      <c r="V1127" s="1262"/>
      <c r="W1127" s="1262"/>
      <c r="X1127" s="1262"/>
      <c r="Y1127" s="1262"/>
      <c r="Z1127" s="1262"/>
      <c r="AA1127" s="1262"/>
      <c r="AB1127" s="1262"/>
      <c r="AC1127" s="1262"/>
      <c r="AD1127" s="1262"/>
      <c r="AE1127" s="1262"/>
      <c r="AF1127" s="1321"/>
      <c r="AG1127" s="1321"/>
      <c r="AH1127" s="1321"/>
      <c r="AI1127" s="1321"/>
      <c r="AJ1127" s="1321"/>
      <c r="AK1127" s="1321"/>
      <c r="AL1127" s="1321"/>
      <c r="AM1127" s="1262"/>
      <c r="AN1127" s="1262"/>
      <c r="AO1127" s="1262"/>
      <c r="AP1127" s="1262"/>
      <c r="AQ1127" s="1270"/>
      <c r="AR1127" s="1270"/>
      <c r="AS1127" s="1270"/>
      <c r="AT1127" s="1270"/>
      <c r="AU1127" s="1270"/>
      <c r="AV1127" s="1270"/>
      <c r="AW1127" s="1294" t="s">
        <v>145</v>
      </c>
      <c r="AX1127" s="1270"/>
      <c r="AY1127" s="1294" t="s">
        <v>145</v>
      </c>
      <c r="AZ1127" s="1294" t="s">
        <v>145</v>
      </c>
      <c r="BA1127" s="1385"/>
      <c r="BB1127" s="1300"/>
      <c r="BC1127" s="1270"/>
      <c r="BD1127" s="1270"/>
      <c r="BE1127" s="1256"/>
      <c r="BF1127" s="1256"/>
      <c r="BG1127" s="1256"/>
      <c r="BH1127" s="1256"/>
      <c r="BI1127" s="1256"/>
      <c r="BJ1127" s="1256"/>
      <c r="BK1127" s="1256"/>
      <c r="BL1127" s="1256"/>
      <c r="BM1127" s="1256"/>
      <c r="BN1127" s="1256"/>
      <c r="BO1127" s="1256"/>
      <c r="BP1127" s="1256"/>
      <c r="BQ1127" s="1256"/>
      <c r="BR1127" s="1256"/>
      <c r="BS1127" s="1256"/>
      <c r="BT1127" s="1256"/>
      <c r="BU1127" s="1256"/>
      <c r="BV1127" s="1256"/>
      <c r="BW1127" s="1256"/>
      <c r="BX1127" s="1256"/>
      <c r="BY1127" s="1256"/>
    </row>
    <row r="1128" spans="1:77" s="1257" customFormat="1" hidden="1">
      <c r="A1128" s="1380" t="s">
        <v>69</v>
      </c>
      <c r="B1128" s="1313" t="s">
        <v>70</v>
      </c>
      <c r="C1128" s="1323" t="s">
        <v>145</v>
      </c>
      <c r="D1128" s="1262"/>
      <c r="E1128" s="1262"/>
      <c r="F1128" s="1262"/>
      <c r="G1128" s="1262"/>
      <c r="H1128" s="1294" t="s">
        <v>145</v>
      </c>
      <c r="I1128" s="1262"/>
      <c r="J1128" s="1262"/>
      <c r="K1128" s="1262"/>
      <c r="L1128" s="1294" t="s">
        <v>145</v>
      </c>
      <c r="M1128" s="1294" t="s">
        <v>145</v>
      </c>
      <c r="N1128" s="1262"/>
      <c r="O1128" s="1262"/>
      <c r="P1128" s="1262"/>
      <c r="Q1128" s="1262"/>
      <c r="R1128" s="1262"/>
      <c r="S1128" s="1262"/>
      <c r="T1128" s="1262"/>
      <c r="U1128" s="1262"/>
      <c r="V1128" s="1262"/>
      <c r="W1128" s="1262"/>
      <c r="X1128" s="1262"/>
      <c r="Y1128" s="1262"/>
      <c r="Z1128" s="1262"/>
      <c r="AA1128" s="1262"/>
      <c r="AB1128" s="1262"/>
      <c r="AC1128" s="1262"/>
      <c r="AD1128" s="1262"/>
      <c r="AE1128" s="1262"/>
      <c r="AF1128" s="1321"/>
      <c r="AG1128" s="1321"/>
      <c r="AH1128" s="1321"/>
      <c r="AI1128" s="1321"/>
      <c r="AJ1128" s="1321"/>
      <c r="AK1128" s="1321"/>
      <c r="AL1128" s="1321"/>
      <c r="AM1128" s="1262"/>
      <c r="AN1128" s="1262"/>
      <c r="AO1128" s="1262"/>
      <c r="AP1128" s="1262"/>
      <c r="AQ1128" s="1294" t="s">
        <v>145</v>
      </c>
      <c r="AR1128" s="1294" t="s">
        <v>145</v>
      </c>
      <c r="AS1128" s="1294" t="s">
        <v>145</v>
      </c>
      <c r="AT1128" s="1294" t="s">
        <v>145</v>
      </c>
      <c r="AU1128" s="1294" t="s">
        <v>145</v>
      </c>
      <c r="AV1128" s="1270"/>
      <c r="AW1128" s="1294" t="s">
        <v>145</v>
      </c>
      <c r="AX1128" s="1270"/>
      <c r="AY1128" s="1294" t="s">
        <v>145</v>
      </c>
      <c r="AZ1128" s="1294" t="s">
        <v>145</v>
      </c>
      <c r="BA1128" s="1385"/>
      <c r="BB1128" s="1300"/>
      <c r="BC1128" s="1270"/>
      <c r="BD1128" s="1270"/>
      <c r="BE1128" s="1256"/>
      <c r="BF1128" s="1256"/>
      <c r="BG1128" s="1256"/>
      <c r="BH1128" s="1256"/>
      <c r="BI1128" s="1256"/>
      <c r="BJ1128" s="1256"/>
      <c r="BK1128" s="1256"/>
      <c r="BL1128" s="1256"/>
      <c r="BM1128" s="1256"/>
      <c r="BN1128" s="1256"/>
      <c r="BO1128" s="1256"/>
      <c r="BP1128" s="1256"/>
      <c r="BQ1128" s="1256"/>
      <c r="BR1128" s="1256"/>
      <c r="BS1128" s="1256"/>
      <c r="BT1128" s="1256"/>
      <c r="BU1128" s="1256"/>
      <c r="BV1128" s="1256"/>
      <c r="BW1128" s="1256"/>
      <c r="BX1128" s="1256"/>
      <c r="BY1128" s="1256"/>
    </row>
    <row r="1129" spans="1:77" s="1257" customFormat="1" hidden="1">
      <c r="A1129" s="1380"/>
      <c r="B1129" s="1273" t="s">
        <v>114</v>
      </c>
      <c r="C1129" s="1268"/>
      <c r="D1129" s="1262"/>
      <c r="E1129" s="1262"/>
      <c r="F1129" s="1262"/>
      <c r="G1129" s="1262"/>
      <c r="H1129" s="1294" t="s">
        <v>145</v>
      </c>
      <c r="I1129" s="1262"/>
      <c r="J1129" s="1262"/>
      <c r="K1129" s="1262"/>
      <c r="L1129" s="1270"/>
      <c r="M1129" s="1270"/>
      <c r="N1129" s="1262"/>
      <c r="O1129" s="1262"/>
      <c r="P1129" s="1262"/>
      <c r="Q1129" s="1262"/>
      <c r="R1129" s="1262"/>
      <c r="S1129" s="1262"/>
      <c r="T1129" s="1262"/>
      <c r="U1129" s="1262"/>
      <c r="V1129" s="1262"/>
      <c r="W1129" s="1262"/>
      <c r="X1129" s="1262"/>
      <c r="Y1129" s="1262"/>
      <c r="Z1129" s="1262"/>
      <c r="AA1129" s="1262"/>
      <c r="AB1129" s="1262"/>
      <c r="AC1129" s="1262"/>
      <c r="AD1129" s="1262"/>
      <c r="AE1129" s="1262"/>
      <c r="AF1129" s="1321"/>
      <c r="AG1129" s="1321"/>
      <c r="AH1129" s="1321"/>
      <c r="AI1129" s="1321"/>
      <c r="AJ1129" s="1321"/>
      <c r="AK1129" s="1321"/>
      <c r="AL1129" s="1321"/>
      <c r="AM1129" s="1262"/>
      <c r="AN1129" s="1262"/>
      <c r="AO1129" s="1262"/>
      <c r="AP1129" s="1262"/>
      <c r="AQ1129" s="1294" t="s">
        <v>145</v>
      </c>
      <c r="AR1129" s="1294" t="s">
        <v>145</v>
      </c>
      <c r="AS1129" s="1294" t="s">
        <v>145</v>
      </c>
      <c r="AT1129" s="1294" t="s">
        <v>145</v>
      </c>
      <c r="AU1129" s="1294" t="s">
        <v>145</v>
      </c>
      <c r="AV1129" s="1270"/>
      <c r="AW1129" s="1294" t="s">
        <v>145</v>
      </c>
      <c r="AX1129" s="1270"/>
      <c r="AY1129" s="1294" t="s">
        <v>145</v>
      </c>
      <c r="AZ1129" s="1294" t="s">
        <v>145</v>
      </c>
      <c r="BA1129" s="1385"/>
      <c r="BB1129" s="1300"/>
      <c r="BC1129" s="1270"/>
      <c r="BD1129" s="1270"/>
      <c r="BE1129" s="1256"/>
      <c r="BF1129" s="1256"/>
      <c r="BG1129" s="1256"/>
      <c r="BH1129" s="1256"/>
      <c r="BI1129" s="1256"/>
      <c r="BJ1129" s="1256"/>
      <c r="BK1129" s="1256"/>
      <c r="BL1129" s="1256"/>
      <c r="BM1129" s="1256"/>
      <c r="BN1129" s="1256"/>
      <c r="BO1129" s="1256"/>
      <c r="BP1129" s="1256"/>
      <c r="BQ1129" s="1256"/>
      <c r="BR1129" s="1256"/>
      <c r="BS1129" s="1256"/>
      <c r="BT1129" s="1256"/>
      <c r="BU1129" s="1256"/>
      <c r="BV1129" s="1256"/>
      <c r="BW1129" s="1256"/>
      <c r="BX1129" s="1256"/>
      <c r="BY1129" s="1256"/>
    </row>
    <row r="1130" spans="1:77" s="1257" customFormat="1" thickTop="1">
      <c r="A1130" s="1380"/>
      <c r="B1130" s="1313"/>
      <c r="C1130" s="1266"/>
      <c r="D1130" s="1262"/>
      <c r="E1130" s="1262"/>
      <c r="F1130" s="1262"/>
      <c r="G1130" s="1262"/>
      <c r="H1130" s="1262"/>
      <c r="I1130" s="1262"/>
      <c r="J1130" s="1262"/>
      <c r="K1130" s="1262"/>
      <c r="L1130" s="1262"/>
      <c r="M1130" s="1262"/>
      <c r="N1130" s="1262"/>
      <c r="O1130" s="1262"/>
      <c r="P1130" s="1262"/>
      <c r="Q1130" s="1262"/>
      <c r="R1130" s="1262"/>
      <c r="S1130" s="1262"/>
      <c r="T1130" s="1262"/>
      <c r="U1130" s="1262"/>
      <c r="V1130" s="1262"/>
      <c r="W1130" s="1262"/>
      <c r="X1130" s="1262"/>
      <c r="Y1130" s="1262"/>
      <c r="Z1130" s="1262"/>
      <c r="AA1130" s="1262"/>
      <c r="AB1130" s="1262"/>
      <c r="AC1130" s="1262"/>
      <c r="AD1130" s="1262"/>
      <c r="AE1130" s="1262"/>
      <c r="AF1130" s="1262"/>
      <c r="AG1130" s="1262"/>
      <c r="AH1130" s="1262"/>
      <c r="AI1130" s="1262"/>
      <c r="AJ1130" s="1262"/>
      <c r="AK1130" s="1262"/>
      <c r="AL1130" s="1262"/>
      <c r="AM1130" s="1262"/>
      <c r="AN1130" s="1262"/>
      <c r="AO1130" s="1262"/>
      <c r="AP1130" s="1262"/>
      <c r="AQ1130" s="1262"/>
      <c r="AR1130" s="1262"/>
      <c r="AS1130" s="1262"/>
      <c r="AT1130" s="1262"/>
      <c r="AU1130" s="1262"/>
      <c r="AV1130" s="1270"/>
      <c r="AW1130" s="1262"/>
      <c r="AX1130" s="1270"/>
      <c r="AY1130" s="1270"/>
      <c r="AZ1130" s="1262"/>
      <c r="BA1130" s="1385"/>
      <c r="BB1130" s="1267"/>
      <c r="BC1130" s="1262"/>
      <c r="BD1130" s="1262"/>
      <c r="BE1130" s="1256"/>
      <c r="BF1130" s="1256"/>
      <c r="BG1130" s="1256"/>
      <c r="BH1130" s="1256"/>
      <c r="BI1130" s="1256"/>
      <c r="BJ1130" s="1256"/>
      <c r="BK1130" s="1256"/>
      <c r="BL1130" s="1256"/>
      <c r="BM1130" s="1256"/>
      <c r="BN1130" s="1256"/>
      <c r="BO1130" s="1256"/>
      <c r="BP1130" s="1256"/>
      <c r="BQ1130" s="1256"/>
      <c r="BR1130" s="1256"/>
      <c r="BS1130" s="1256"/>
      <c r="BT1130" s="1256"/>
      <c r="BU1130" s="1256"/>
      <c r="BV1130" s="1256"/>
      <c r="BW1130" s="1256"/>
      <c r="BX1130" s="1256"/>
      <c r="BY1130" s="1256"/>
    </row>
    <row r="1131" spans="1:77" s="1288" customFormat="1" ht="31" customHeight="1">
      <c r="A1131" s="1431" t="s">
        <v>71</v>
      </c>
      <c r="B1131" s="1407" t="s">
        <v>72</v>
      </c>
      <c r="C1131" s="1407" t="s">
        <v>3455</v>
      </c>
      <c r="D1131" s="1291"/>
      <c r="E1131" s="1291"/>
      <c r="F1131" s="1291"/>
      <c r="G1131" s="1291"/>
      <c r="H1131" s="1291"/>
      <c r="I1131" s="1291"/>
      <c r="J1131" s="1291"/>
      <c r="K1131" s="1291"/>
      <c r="L1131" s="1291"/>
      <c r="M1131" s="1291"/>
      <c r="N1131" s="1291"/>
      <c r="O1131" s="1291"/>
      <c r="P1131" s="1291"/>
      <c r="Q1131" s="1291"/>
      <c r="R1131" s="1291"/>
      <c r="S1131" s="1291"/>
      <c r="T1131" s="1291"/>
      <c r="U1131" s="1291"/>
      <c r="V1131" s="1291"/>
      <c r="W1131" s="1291"/>
      <c r="X1131" s="1291"/>
      <c r="Y1131" s="1291"/>
      <c r="Z1131" s="1291"/>
      <c r="AA1131" s="1291"/>
      <c r="AB1131" s="1291"/>
      <c r="AC1131" s="1291"/>
      <c r="AD1131" s="1291"/>
      <c r="AE1131" s="1291"/>
      <c r="AF1131" s="1291"/>
      <c r="AG1131" s="1291"/>
      <c r="AH1131" s="1291"/>
      <c r="AI1131" s="1291"/>
      <c r="AJ1131" s="1291"/>
      <c r="AK1131" s="1291"/>
      <c r="AL1131" s="1291"/>
      <c r="AM1131" s="1291"/>
      <c r="AN1131" s="1291"/>
      <c r="AO1131" s="1291"/>
      <c r="AP1131" s="1291"/>
      <c r="AQ1131" s="1291"/>
      <c r="AR1131" s="1291"/>
      <c r="AS1131" s="1291"/>
      <c r="AT1131" s="1291"/>
      <c r="AU1131" s="1291"/>
      <c r="AV1131" s="1291"/>
      <c r="AW1131" s="1291"/>
      <c r="AX1131" s="1291"/>
      <c r="AY1131" s="1291"/>
      <c r="AZ1131" s="1291"/>
      <c r="BA1131" s="1433"/>
      <c r="BB1131" s="1316"/>
      <c r="BC1131" s="1264"/>
      <c r="BD1131" s="1264"/>
      <c r="BE1131" s="1287"/>
      <c r="BF1131" s="1287"/>
      <c r="BG1131" s="1287"/>
      <c r="BH1131" s="1287"/>
      <c r="BI1131" s="1287"/>
      <c r="BJ1131" s="1287"/>
      <c r="BK1131" s="1287"/>
      <c r="BL1131" s="1287"/>
      <c r="BM1131" s="1287"/>
      <c r="BN1131" s="1287"/>
      <c r="BO1131" s="1287"/>
      <c r="BP1131" s="1287"/>
      <c r="BQ1131" s="1287"/>
      <c r="BR1131" s="1287"/>
      <c r="BS1131" s="1287"/>
      <c r="BT1131" s="1287"/>
      <c r="BU1131" s="1287"/>
      <c r="BV1131" s="1287"/>
      <c r="BW1131" s="1287"/>
      <c r="BX1131" s="1287"/>
      <c r="BY1131" s="1287"/>
    </row>
    <row r="1132" spans="1:77" s="1288" customFormat="1" ht="31" customHeight="1">
      <c r="A1132" s="1431" t="s">
        <v>73</v>
      </c>
      <c r="B1132" s="1323" t="s">
        <v>72</v>
      </c>
      <c r="C1132" s="1407" t="s">
        <v>3455</v>
      </c>
      <c r="D1132" s="1408"/>
      <c r="E1132" s="1408"/>
      <c r="F1132" s="1408"/>
      <c r="G1132" s="1408"/>
      <c r="H1132" s="1408"/>
      <c r="I1132" s="1408"/>
      <c r="J1132" s="1291"/>
      <c r="K1132" s="1291"/>
      <c r="L1132" s="1294" t="s">
        <v>145</v>
      </c>
      <c r="M1132" s="1294" t="s">
        <v>145</v>
      </c>
      <c r="N1132" s="1291"/>
      <c r="O1132" s="1291"/>
      <c r="P1132" s="1291"/>
      <c r="Q1132" s="1291"/>
      <c r="R1132" s="1291"/>
      <c r="S1132" s="1291"/>
      <c r="T1132" s="1291"/>
      <c r="U1132" s="1291"/>
      <c r="V1132" s="1291"/>
      <c r="W1132" s="1291"/>
      <c r="X1132" s="1291"/>
      <c r="Y1132" s="1291"/>
      <c r="Z1132" s="1291"/>
      <c r="AA1132" s="1291"/>
      <c r="AB1132" s="1291"/>
      <c r="AC1132" s="1291"/>
      <c r="AD1132" s="1291"/>
      <c r="AE1132" s="1291"/>
      <c r="AF1132" s="1291"/>
      <c r="AG1132" s="1291"/>
      <c r="AH1132" s="1291"/>
      <c r="AI1132" s="1291"/>
      <c r="AJ1132" s="1291"/>
      <c r="AK1132" s="1291"/>
      <c r="AL1132" s="1291"/>
      <c r="AM1132" s="1291"/>
      <c r="AN1132" s="1291"/>
      <c r="AO1132" s="1291"/>
      <c r="AP1132" s="1291"/>
      <c r="AQ1132" s="1291"/>
      <c r="AR1132" s="1291"/>
      <c r="AS1132" s="1291"/>
      <c r="AT1132" s="1291"/>
      <c r="AU1132" s="1291"/>
      <c r="AV1132" s="1317">
        <f>SUM(AV1133:AV1140)</f>
        <v>15949749184</v>
      </c>
      <c r="AW1132" s="1291"/>
      <c r="AX1132" s="1291"/>
      <c r="AY1132" s="1291"/>
      <c r="AZ1132" s="1291"/>
      <c r="BA1132" s="1392"/>
      <c r="BB1132" s="1316"/>
      <c r="BC1132" s="1264"/>
      <c r="BD1132" s="1264"/>
      <c r="BE1132" s="1287"/>
      <c r="BF1132" s="1287"/>
      <c r="BG1132" s="1287"/>
      <c r="BH1132" s="1287"/>
      <c r="BI1132" s="1287"/>
      <c r="BJ1132" s="1287"/>
      <c r="BK1132" s="1287"/>
      <c r="BL1132" s="1287"/>
      <c r="BM1132" s="1287"/>
      <c r="BN1132" s="1287"/>
      <c r="BO1132" s="1287"/>
      <c r="BP1132" s="1287"/>
      <c r="BQ1132" s="1287"/>
      <c r="BR1132" s="1287"/>
      <c r="BS1132" s="1287"/>
      <c r="BT1132" s="1287"/>
      <c r="BU1132" s="1287"/>
      <c r="BV1132" s="1287"/>
      <c r="BW1132" s="1287"/>
      <c r="BX1132" s="1287"/>
      <c r="BY1132" s="1287"/>
    </row>
    <row r="1133" spans="1:77" s="1288" customFormat="1" ht="31" customHeight="1">
      <c r="A1133" s="1459">
        <v>1</v>
      </c>
      <c r="B1133" s="1323"/>
      <c r="C1133" s="1323" t="s">
        <v>3603</v>
      </c>
      <c r="D1133" s="1406"/>
      <c r="E1133" s="1406" t="s">
        <v>3314</v>
      </c>
      <c r="F1133" s="1406" t="s">
        <v>1859</v>
      </c>
      <c r="G1133" s="1291" t="s">
        <v>3619</v>
      </c>
      <c r="H1133" s="1291" t="s">
        <v>3604</v>
      </c>
      <c r="I1133" s="1409">
        <v>43773</v>
      </c>
      <c r="J1133" s="1294" t="s">
        <v>3605</v>
      </c>
      <c r="K1133" s="1291"/>
      <c r="L1133" s="1294"/>
      <c r="M1133" s="1294"/>
      <c r="N1133" s="1291" t="s">
        <v>3604</v>
      </c>
      <c r="O1133" s="1291"/>
      <c r="P1133" s="1291"/>
      <c r="Q1133" s="1291"/>
      <c r="R1133" s="1291"/>
      <c r="S1133" s="1291"/>
      <c r="T1133" s="1291"/>
      <c r="U1133" s="1291"/>
      <c r="V1133" s="1291"/>
      <c r="W1133" s="1291"/>
      <c r="X1133" s="1291"/>
      <c r="Y1133" s="1291"/>
      <c r="Z1133" s="1291"/>
      <c r="AA1133" s="1291"/>
      <c r="AB1133" s="1291"/>
      <c r="AC1133" s="1291"/>
      <c r="AD1133" s="1291"/>
      <c r="AE1133" s="1291"/>
      <c r="AF1133" s="1291"/>
      <c r="AG1133" s="1291"/>
      <c r="AH1133" s="1291"/>
      <c r="AI1133" s="1291"/>
      <c r="AJ1133" s="1291"/>
      <c r="AK1133" s="1291"/>
      <c r="AL1133" s="1291"/>
      <c r="AM1133" s="1291"/>
      <c r="AN1133" s="1291"/>
      <c r="AO1133" s="1291"/>
      <c r="AP1133" s="1291"/>
      <c r="AQ1133" s="1291" t="s">
        <v>204</v>
      </c>
      <c r="AR1133" s="1291">
        <v>2019</v>
      </c>
      <c r="AS1133" s="1291"/>
      <c r="AT1133" s="1291"/>
      <c r="AU1133" s="1291"/>
      <c r="AV1133" s="1410">
        <v>9041007545</v>
      </c>
      <c r="AW1133" s="1291"/>
      <c r="AX1133" s="1291"/>
      <c r="AY1133" s="1291"/>
      <c r="AZ1133" s="1291"/>
      <c r="BA1133" s="1392" t="s">
        <v>3606</v>
      </c>
      <c r="BB1133" s="1434"/>
      <c r="BC1133" s="1319"/>
      <c r="BD1133" s="1319"/>
      <c r="BE1133" s="1435">
        <f>SUM(AV1133:AV1134)</f>
        <v>9041007545</v>
      </c>
      <c r="BF1133" s="1287"/>
      <c r="BG1133" s="1287"/>
      <c r="BH1133" s="1287">
        <v>8226864670</v>
      </c>
      <c r="BI1133" s="1287"/>
      <c r="BJ1133" s="1287"/>
      <c r="BK1133" s="1287"/>
      <c r="BL1133" s="1287"/>
      <c r="BM1133" s="1287"/>
      <c r="BN1133" s="1287"/>
      <c r="BO1133" s="1287"/>
      <c r="BP1133" s="1287"/>
      <c r="BQ1133" s="1287"/>
      <c r="BR1133" s="1287"/>
      <c r="BS1133" s="1287"/>
      <c r="BT1133" s="1287"/>
      <c r="BU1133" s="1287"/>
      <c r="BV1133" s="1287"/>
      <c r="BW1133" s="1287"/>
      <c r="BX1133" s="1287"/>
      <c r="BY1133" s="1287"/>
    </row>
    <row r="1134" spans="1:77" s="1288" customFormat="1" ht="31" customHeight="1">
      <c r="A1134" s="1459"/>
      <c r="B1134" s="1323"/>
      <c r="C1134" s="1323"/>
      <c r="D1134" s="1406"/>
      <c r="E1134" s="1406"/>
      <c r="F1134" s="1406"/>
      <c r="G1134" s="1291"/>
      <c r="H1134" s="1291"/>
      <c r="I1134" s="1409"/>
      <c r="J1134" s="1294"/>
      <c r="K1134" s="1291"/>
      <c r="L1134" s="1294"/>
      <c r="M1134" s="1294"/>
      <c r="N1134" s="1291"/>
      <c r="O1134" s="1291"/>
      <c r="P1134" s="1291"/>
      <c r="Q1134" s="1291"/>
      <c r="R1134" s="1291"/>
      <c r="S1134" s="1291"/>
      <c r="T1134" s="1291"/>
      <c r="U1134" s="1291"/>
      <c r="V1134" s="1291"/>
      <c r="W1134" s="1291"/>
      <c r="X1134" s="1291"/>
      <c r="Y1134" s="1291"/>
      <c r="Z1134" s="1291"/>
      <c r="AA1134" s="1291"/>
      <c r="AB1134" s="1291"/>
      <c r="AC1134" s="1291"/>
      <c r="AD1134" s="1291"/>
      <c r="AE1134" s="1291"/>
      <c r="AF1134" s="1291"/>
      <c r="AG1134" s="1291"/>
      <c r="AH1134" s="1291"/>
      <c r="AI1134" s="1291"/>
      <c r="AJ1134" s="1291"/>
      <c r="AK1134" s="1291"/>
      <c r="AL1134" s="1291"/>
      <c r="AM1134" s="1291"/>
      <c r="AN1134" s="1291"/>
      <c r="AO1134" s="1291"/>
      <c r="AP1134" s="1291"/>
      <c r="AQ1134" s="1291"/>
      <c r="AR1134" s="1291"/>
      <c r="AS1134" s="1291"/>
      <c r="AT1134" s="1291"/>
      <c r="AU1134" s="1291"/>
      <c r="AV1134" s="1410"/>
      <c r="AW1134" s="1291"/>
      <c r="AX1134" s="1291"/>
      <c r="AY1134" s="1291"/>
      <c r="AZ1134" s="1291"/>
      <c r="BA1134" s="1392"/>
      <c r="BB1134" s="1434"/>
      <c r="BC1134" s="1319"/>
      <c r="BD1134" s="1319"/>
      <c r="BE1134" s="1435">
        <f>SUM(AV1135:AV1136)</f>
        <v>125896094</v>
      </c>
      <c r="BF1134" s="1287"/>
      <c r="BG1134" s="1287"/>
      <c r="BH1134" s="1287">
        <v>814142875</v>
      </c>
      <c r="BI1134" s="1287"/>
      <c r="BJ1134" s="1287"/>
      <c r="BK1134" s="1287"/>
      <c r="BL1134" s="1287"/>
      <c r="BM1134" s="1287"/>
      <c r="BN1134" s="1287"/>
      <c r="BO1134" s="1287"/>
      <c r="BP1134" s="1287"/>
      <c r="BQ1134" s="1287"/>
      <c r="BR1134" s="1287"/>
      <c r="BS1134" s="1287"/>
      <c r="BT1134" s="1287"/>
      <c r="BU1134" s="1287"/>
      <c r="BV1134" s="1287"/>
      <c r="BW1134" s="1287"/>
      <c r="BX1134" s="1287"/>
      <c r="BY1134" s="1287"/>
    </row>
    <row r="1135" spans="1:77" s="1288" customFormat="1" ht="31" customHeight="1">
      <c r="A1135" s="1459">
        <v>2</v>
      </c>
      <c r="B1135" s="1323"/>
      <c r="C1135" s="1323" t="s">
        <v>3621</v>
      </c>
      <c r="D1135" s="1406"/>
      <c r="E1135" s="1406" t="s">
        <v>3314</v>
      </c>
      <c r="F1135" s="1406" t="s">
        <v>1859</v>
      </c>
      <c r="G1135" s="1291" t="s">
        <v>3619</v>
      </c>
      <c r="H1135" s="1291" t="s">
        <v>3604</v>
      </c>
      <c r="I1135" s="1409" t="s">
        <v>3620</v>
      </c>
      <c r="J1135" s="1294" t="s">
        <v>3622</v>
      </c>
      <c r="K1135" s="1291"/>
      <c r="L1135" s="1294"/>
      <c r="M1135" s="1294"/>
      <c r="N1135" s="1291" t="s">
        <v>3604</v>
      </c>
      <c r="O1135" s="1291"/>
      <c r="P1135" s="1291"/>
      <c r="Q1135" s="1291"/>
      <c r="R1135" s="1291"/>
      <c r="S1135" s="1291"/>
      <c r="T1135" s="1291"/>
      <c r="U1135" s="1291"/>
      <c r="V1135" s="1291"/>
      <c r="W1135" s="1291"/>
      <c r="X1135" s="1291"/>
      <c r="Y1135" s="1291"/>
      <c r="Z1135" s="1291"/>
      <c r="AA1135" s="1291"/>
      <c r="AB1135" s="1291"/>
      <c r="AC1135" s="1291"/>
      <c r="AD1135" s="1291"/>
      <c r="AE1135" s="1291"/>
      <c r="AF1135" s="1291"/>
      <c r="AG1135" s="1291"/>
      <c r="AH1135" s="1291"/>
      <c r="AI1135" s="1291"/>
      <c r="AJ1135" s="1291"/>
      <c r="AK1135" s="1291"/>
      <c r="AL1135" s="1291"/>
      <c r="AM1135" s="1291"/>
      <c r="AN1135" s="1291"/>
      <c r="AO1135" s="1291"/>
      <c r="AP1135" s="1291"/>
      <c r="AQ1135" s="1291" t="s">
        <v>204</v>
      </c>
      <c r="AR1135" s="1291">
        <v>2019</v>
      </c>
      <c r="AS1135" s="1291"/>
      <c r="AT1135" s="1291"/>
      <c r="AU1135" s="1291"/>
      <c r="AV1135" s="1410">
        <v>125896094</v>
      </c>
      <c r="AW1135" s="1291"/>
      <c r="AX1135" s="1291"/>
      <c r="AY1135" s="1291"/>
      <c r="AZ1135" s="1291"/>
      <c r="BA1135" s="1392" t="s">
        <v>3623</v>
      </c>
      <c r="BB1135" s="1434"/>
      <c r="BC1135" s="1319"/>
      <c r="BD1135" s="1319"/>
      <c r="BE1135" s="1436">
        <v>8900000</v>
      </c>
      <c r="BF1135" s="1287">
        <f>SUM(BE1135:BE1139)</f>
        <v>8226864670</v>
      </c>
      <c r="BG1135" s="1287"/>
      <c r="BH1135" s="1287">
        <v>61776500</v>
      </c>
      <c r="BI1135" s="1287"/>
      <c r="BJ1135" s="1287"/>
      <c r="BK1135" s="1287"/>
      <c r="BL1135" s="1287"/>
      <c r="BM1135" s="1287"/>
      <c r="BN1135" s="1287"/>
      <c r="BO1135" s="1287"/>
      <c r="BP1135" s="1287"/>
      <c r="BQ1135" s="1287"/>
      <c r="BR1135" s="1287"/>
      <c r="BS1135" s="1287"/>
      <c r="BT1135" s="1287"/>
      <c r="BU1135" s="1287"/>
      <c r="BV1135" s="1287"/>
      <c r="BW1135" s="1287"/>
      <c r="BX1135" s="1287"/>
      <c r="BY1135" s="1287"/>
    </row>
    <row r="1136" spans="1:77" s="1288" customFormat="1" ht="31" customHeight="1">
      <c r="A1136" s="1459"/>
      <c r="B1136" s="1323"/>
      <c r="C1136" s="1323"/>
      <c r="D1136" s="1406"/>
      <c r="E1136" s="1406"/>
      <c r="F1136" s="1406"/>
      <c r="G1136" s="1291"/>
      <c r="H1136" s="1291"/>
      <c r="I1136" s="1409"/>
      <c r="J1136" s="1294"/>
      <c r="K1136" s="1291"/>
      <c r="L1136" s="1294"/>
      <c r="M1136" s="1294"/>
      <c r="N1136" s="1291"/>
      <c r="O1136" s="1291"/>
      <c r="P1136" s="1291"/>
      <c r="Q1136" s="1291"/>
      <c r="R1136" s="1291"/>
      <c r="S1136" s="1291"/>
      <c r="T1136" s="1291"/>
      <c r="U1136" s="1291"/>
      <c r="V1136" s="1291"/>
      <c r="W1136" s="1291"/>
      <c r="X1136" s="1291"/>
      <c r="Y1136" s="1291"/>
      <c r="Z1136" s="1291"/>
      <c r="AA1136" s="1291"/>
      <c r="AB1136" s="1291"/>
      <c r="AC1136" s="1291"/>
      <c r="AD1136" s="1291"/>
      <c r="AE1136" s="1291"/>
      <c r="AF1136" s="1291"/>
      <c r="AG1136" s="1291"/>
      <c r="AH1136" s="1291"/>
      <c r="AI1136" s="1291"/>
      <c r="AJ1136" s="1291"/>
      <c r="AK1136" s="1291"/>
      <c r="AL1136" s="1291"/>
      <c r="AM1136" s="1291"/>
      <c r="AN1136" s="1291"/>
      <c r="AO1136" s="1291"/>
      <c r="AP1136" s="1291"/>
      <c r="AQ1136" s="1291"/>
      <c r="AR1136" s="1291"/>
      <c r="AS1136" s="1291"/>
      <c r="AT1136" s="1291"/>
      <c r="AU1136" s="1291"/>
      <c r="AV1136" s="1410"/>
      <c r="AW1136" s="1291"/>
      <c r="AX1136" s="1291"/>
      <c r="AY1136" s="1291"/>
      <c r="AZ1136" s="1291"/>
      <c r="BA1136" s="1392"/>
      <c r="BB1136" s="1434"/>
      <c r="BC1136" s="1319"/>
      <c r="BD1136" s="1319"/>
      <c r="BE1136" s="1436"/>
      <c r="BF1136" s="1287"/>
      <c r="BG1136" s="1287"/>
      <c r="BH1136" s="1287">
        <v>64119594</v>
      </c>
      <c r="BI1136" s="1287"/>
      <c r="BJ1136" s="1287"/>
      <c r="BK1136" s="1287"/>
      <c r="BL1136" s="1287"/>
      <c r="BM1136" s="1287"/>
      <c r="BN1136" s="1287"/>
      <c r="BO1136" s="1287"/>
      <c r="BP1136" s="1287"/>
      <c r="BQ1136" s="1287"/>
      <c r="BR1136" s="1287"/>
      <c r="BS1136" s="1287"/>
      <c r="BT1136" s="1287"/>
      <c r="BU1136" s="1287"/>
      <c r="BV1136" s="1287"/>
      <c r="BW1136" s="1287"/>
      <c r="BX1136" s="1287"/>
      <c r="BY1136" s="1287"/>
    </row>
    <row r="1137" spans="1:77" s="1288" customFormat="1" ht="31" customHeight="1">
      <c r="A1137" s="1459">
        <v>3</v>
      </c>
      <c r="B1137" s="1411" t="s">
        <v>115</v>
      </c>
      <c r="C1137" s="1412" t="s">
        <v>3607</v>
      </c>
      <c r="D1137" s="1291"/>
      <c r="E1137" s="1406" t="s">
        <v>3314</v>
      </c>
      <c r="F1137" s="1406" t="s">
        <v>1859</v>
      </c>
      <c r="G1137" s="1291" t="s">
        <v>3608</v>
      </c>
      <c r="H1137" s="1291" t="s">
        <v>3604</v>
      </c>
      <c r="I1137" s="1413">
        <v>43642</v>
      </c>
      <c r="J1137" s="1294" t="s">
        <v>3609</v>
      </c>
      <c r="K1137" s="1413">
        <v>43642</v>
      </c>
      <c r="L1137" s="1291"/>
      <c r="M1137" s="1291"/>
      <c r="N1137" s="1291" t="s">
        <v>3604</v>
      </c>
      <c r="O1137" s="1291"/>
      <c r="P1137" s="1291"/>
      <c r="Q1137" s="1291"/>
      <c r="R1137" s="1291"/>
      <c r="S1137" s="1291"/>
      <c r="T1137" s="1291"/>
      <c r="U1137" s="1291"/>
      <c r="V1137" s="1291"/>
      <c r="W1137" s="1291"/>
      <c r="X1137" s="1291"/>
      <c r="Y1137" s="1291"/>
      <c r="Z1137" s="1291"/>
      <c r="AA1137" s="1291"/>
      <c r="AB1137" s="1291"/>
      <c r="AC1137" s="1291"/>
      <c r="AD1137" s="1291"/>
      <c r="AE1137" s="1291"/>
      <c r="AF1137" s="1291"/>
      <c r="AG1137" s="1291"/>
      <c r="AH1137" s="1291"/>
      <c r="AI1137" s="1291"/>
      <c r="AJ1137" s="1291"/>
      <c r="AK1137" s="1291"/>
      <c r="AL1137" s="1291"/>
      <c r="AM1137" s="1291"/>
      <c r="AN1137" s="1291"/>
      <c r="AO1137" s="1291"/>
      <c r="AP1137" s="1291"/>
      <c r="AQ1137" s="1291" t="s">
        <v>3611</v>
      </c>
      <c r="AR1137" s="1414" t="s">
        <v>3612</v>
      </c>
      <c r="AS1137" s="1291"/>
      <c r="AT1137" s="1291"/>
      <c r="AU1137" s="1291"/>
      <c r="AV1137" s="1415">
        <v>6586738491</v>
      </c>
      <c r="AW1137" s="1291"/>
      <c r="AX1137" s="1291"/>
      <c r="AY1137" s="1291"/>
      <c r="AZ1137" s="1291"/>
      <c r="BA1137" s="1392" t="s">
        <v>3610</v>
      </c>
      <c r="BB1137" s="1376"/>
      <c r="BC1137" s="1291"/>
      <c r="BD1137" s="1291"/>
      <c r="BE1137" s="1287">
        <v>2878657200</v>
      </c>
      <c r="BF1137" s="1325">
        <f>SUM(AV1137:AV1138)</f>
        <v>6586738491</v>
      </c>
      <c r="BG1137" s="1287"/>
      <c r="BH1137" s="1287">
        <v>5845803177</v>
      </c>
      <c r="BI1137" s="1287"/>
      <c r="BJ1137" s="1287"/>
      <c r="BK1137" s="1287"/>
      <c r="BL1137" s="1287"/>
      <c r="BM1137" s="1287"/>
      <c r="BN1137" s="1287"/>
      <c r="BO1137" s="1287"/>
      <c r="BP1137" s="1287"/>
      <c r="BQ1137" s="1287"/>
      <c r="BR1137" s="1287"/>
      <c r="BS1137" s="1287"/>
      <c r="BT1137" s="1287"/>
      <c r="BU1137" s="1287"/>
      <c r="BV1137" s="1287"/>
      <c r="BW1137" s="1287"/>
      <c r="BX1137" s="1287"/>
      <c r="BY1137" s="1287"/>
    </row>
    <row r="1138" spans="1:77" s="1288" customFormat="1" ht="31" customHeight="1">
      <c r="A1138" s="1459"/>
      <c r="B1138" s="1411"/>
      <c r="C1138" s="1323"/>
      <c r="D1138" s="1291"/>
      <c r="E1138" s="1406"/>
      <c r="F1138" s="1406"/>
      <c r="G1138" s="1291"/>
      <c r="H1138" s="1291"/>
      <c r="I1138" s="1413"/>
      <c r="J1138" s="1294"/>
      <c r="K1138" s="1413"/>
      <c r="L1138" s="1291"/>
      <c r="M1138" s="1291"/>
      <c r="N1138" s="1291"/>
      <c r="O1138" s="1291"/>
      <c r="P1138" s="1291"/>
      <c r="Q1138" s="1291"/>
      <c r="R1138" s="1291"/>
      <c r="S1138" s="1291"/>
      <c r="T1138" s="1291"/>
      <c r="U1138" s="1291"/>
      <c r="V1138" s="1291"/>
      <c r="W1138" s="1291"/>
      <c r="X1138" s="1291"/>
      <c r="Y1138" s="1291"/>
      <c r="Z1138" s="1291"/>
      <c r="AA1138" s="1291"/>
      <c r="AB1138" s="1291"/>
      <c r="AC1138" s="1291"/>
      <c r="AD1138" s="1291"/>
      <c r="AE1138" s="1291"/>
      <c r="AF1138" s="1291"/>
      <c r="AG1138" s="1291"/>
      <c r="AH1138" s="1291"/>
      <c r="AI1138" s="1291"/>
      <c r="AJ1138" s="1291"/>
      <c r="AK1138" s="1291"/>
      <c r="AL1138" s="1291"/>
      <c r="AM1138" s="1291"/>
      <c r="AN1138" s="1291"/>
      <c r="AO1138" s="1291"/>
      <c r="AP1138" s="1291"/>
      <c r="AQ1138" s="1291"/>
      <c r="AR1138" s="1414"/>
      <c r="AS1138" s="1291"/>
      <c r="AT1138" s="1291"/>
      <c r="AU1138" s="1291"/>
      <c r="AV1138" s="1415"/>
      <c r="AW1138" s="1291"/>
      <c r="AX1138" s="1291"/>
      <c r="AY1138" s="1291"/>
      <c r="AZ1138" s="1291"/>
      <c r="BA1138" s="1392"/>
      <c r="BB1138" s="1376"/>
      <c r="BC1138" s="1291"/>
      <c r="BD1138" s="1291"/>
      <c r="BE1138" s="1287"/>
      <c r="BF1138" s="1287"/>
      <c r="BG1138" s="1287"/>
      <c r="BH1138" s="1287">
        <v>740935314</v>
      </c>
      <c r="BI1138" s="1287"/>
      <c r="BJ1138" s="1287"/>
      <c r="BK1138" s="1287"/>
      <c r="BL1138" s="1287"/>
      <c r="BM1138" s="1287"/>
      <c r="BN1138" s="1287"/>
      <c r="BO1138" s="1287"/>
      <c r="BP1138" s="1287"/>
      <c r="BQ1138" s="1287"/>
      <c r="BR1138" s="1287"/>
      <c r="BS1138" s="1287"/>
      <c r="BT1138" s="1287"/>
      <c r="BU1138" s="1287"/>
      <c r="BV1138" s="1287"/>
      <c r="BW1138" s="1287"/>
      <c r="BX1138" s="1287"/>
      <c r="BY1138" s="1287"/>
    </row>
    <row r="1139" spans="1:77" s="1288" customFormat="1" ht="31" customHeight="1">
      <c r="A1139" s="1459">
        <v>4</v>
      </c>
      <c r="B1139" s="1411"/>
      <c r="C1139" s="1411" t="s">
        <v>3624</v>
      </c>
      <c r="D1139" s="1294"/>
      <c r="E1139" s="1406" t="s">
        <v>3314</v>
      </c>
      <c r="F1139" s="1406" t="s">
        <v>1859</v>
      </c>
      <c r="G1139" s="1294"/>
      <c r="H1139" s="1294"/>
      <c r="I1139" s="1294" t="s">
        <v>3626</v>
      </c>
      <c r="J1139" s="1294" t="s">
        <v>3625</v>
      </c>
      <c r="K1139" s="1294"/>
      <c r="L1139" s="1294"/>
      <c r="M1139" s="1294"/>
      <c r="N1139" s="1291" t="s">
        <v>3604</v>
      </c>
      <c r="O1139" s="1294"/>
      <c r="P1139" s="1294"/>
      <c r="Q1139" s="1294"/>
      <c r="R1139" s="1294"/>
      <c r="S1139" s="1294"/>
      <c r="T1139" s="1294"/>
      <c r="U1139" s="1294"/>
      <c r="V1139" s="1294"/>
      <c r="W1139" s="1294"/>
      <c r="X1139" s="1294"/>
      <c r="Y1139" s="1294"/>
      <c r="Z1139" s="1294"/>
      <c r="AA1139" s="1294"/>
      <c r="AB1139" s="1294"/>
      <c r="AC1139" s="1294"/>
      <c r="AD1139" s="1294"/>
      <c r="AE1139" s="1294"/>
      <c r="AF1139" s="1294"/>
      <c r="AG1139" s="1294"/>
      <c r="AH1139" s="1294"/>
      <c r="AI1139" s="1294"/>
      <c r="AJ1139" s="1294"/>
      <c r="AK1139" s="1294"/>
      <c r="AL1139" s="1294"/>
      <c r="AM1139" s="1294"/>
      <c r="AN1139" s="1294"/>
      <c r="AO1139" s="1294"/>
      <c r="AP1139" s="1294"/>
      <c r="AQ1139" s="1291" t="s">
        <v>3611</v>
      </c>
      <c r="AR1139" s="1414" t="s">
        <v>3612</v>
      </c>
      <c r="AS1139" s="1294"/>
      <c r="AT1139" s="1294"/>
      <c r="AU1139" s="1294"/>
      <c r="AV1139" s="1437">
        <v>196107054</v>
      </c>
      <c r="AW1139" s="1294"/>
      <c r="AX1139" s="1294"/>
      <c r="AY1139" s="1294"/>
      <c r="AZ1139" s="1294"/>
      <c r="BA1139" s="1394" t="s">
        <v>3627</v>
      </c>
      <c r="BB1139" s="1438"/>
      <c r="BC1139" s="1318"/>
      <c r="BD1139" s="1318"/>
      <c r="BE1139" s="1436">
        <v>5339307470</v>
      </c>
      <c r="BF1139" s="1439">
        <f>SUM(AV1139:AV1140)</f>
        <v>196107054</v>
      </c>
      <c r="BG1139" s="1287"/>
      <c r="BH1139" s="1287">
        <v>174290902</v>
      </c>
      <c r="BI1139" s="1287"/>
      <c r="BJ1139" s="1287"/>
      <c r="BK1139" s="1287"/>
      <c r="BL1139" s="1287"/>
      <c r="BM1139" s="1287"/>
      <c r="BN1139" s="1287"/>
      <c r="BO1139" s="1287"/>
      <c r="BP1139" s="1287"/>
      <c r="BQ1139" s="1287"/>
      <c r="BR1139" s="1287"/>
      <c r="BS1139" s="1287"/>
      <c r="BT1139" s="1287"/>
      <c r="BU1139" s="1287"/>
      <c r="BV1139" s="1287"/>
      <c r="BW1139" s="1287"/>
      <c r="BX1139" s="1287"/>
      <c r="BY1139" s="1287"/>
    </row>
    <row r="1140" spans="1:77" s="1288" customFormat="1" ht="31" customHeight="1" thickBot="1">
      <c r="A1140" s="1416"/>
      <c r="B1140" s="1417"/>
      <c r="C1140" s="1418"/>
      <c r="D1140" s="1440"/>
      <c r="E1140" s="1440"/>
      <c r="F1140" s="1440"/>
      <c r="G1140" s="1440"/>
      <c r="H1140" s="1440"/>
      <c r="I1140" s="1440"/>
      <c r="J1140" s="1440"/>
      <c r="K1140" s="1440"/>
      <c r="L1140" s="1440"/>
      <c r="M1140" s="1440"/>
      <c r="N1140" s="1440"/>
      <c r="O1140" s="1440"/>
      <c r="P1140" s="1440"/>
      <c r="Q1140" s="1440"/>
      <c r="R1140" s="1440"/>
      <c r="S1140" s="1440"/>
      <c r="T1140" s="1440"/>
      <c r="U1140" s="1440"/>
      <c r="V1140" s="1440"/>
      <c r="W1140" s="1440"/>
      <c r="X1140" s="1440"/>
      <c r="Y1140" s="1440"/>
      <c r="Z1140" s="1440"/>
      <c r="AA1140" s="1440"/>
      <c r="AB1140" s="1440"/>
      <c r="AC1140" s="1440"/>
      <c r="AD1140" s="1440"/>
      <c r="AE1140" s="1440"/>
      <c r="AF1140" s="1440"/>
      <c r="AG1140" s="1440"/>
      <c r="AH1140" s="1440"/>
      <c r="AI1140" s="1440"/>
      <c r="AJ1140" s="1440"/>
      <c r="AK1140" s="1440"/>
      <c r="AL1140" s="1440"/>
      <c r="AM1140" s="1440"/>
      <c r="AN1140" s="1440"/>
      <c r="AO1140" s="1440"/>
      <c r="AP1140" s="1440"/>
      <c r="AQ1140" s="1440"/>
      <c r="AR1140" s="1440"/>
      <c r="AS1140" s="1440"/>
      <c r="AT1140" s="1440"/>
      <c r="AU1140" s="1440"/>
      <c r="AV1140" s="1441"/>
      <c r="AW1140" s="1440"/>
      <c r="AX1140" s="1440"/>
      <c r="AY1140" s="1440"/>
      <c r="AZ1140" s="1440"/>
      <c r="BA1140" s="1442"/>
      <c r="BB1140" s="1316"/>
      <c r="BC1140" s="1264"/>
      <c r="BD1140" s="1264"/>
      <c r="BE1140" s="1287"/>
      <c r="BF1140" s="1287"/>
      <c r="BG1140" s="1287"/>
      <c r="BH1140" s="1287">
        <v>21816152</v>
      </c>
      <c r="BI1140" s="1287"/>
      <c r="BJ1140" s="1287"/>
      <c r="BK1140" s="1287"/>
      <c r="BL1140" s="1287"/>
      <c r="BM1140" s="1287"/>
      <c r="BN1140" s="1287"/>
      <c r="BO1140" s="1287"/>
      <c r="BP1140" s="1287"/>
      <c r="BQ1140" s="1287"/>
      <c r="BR1140" s="1287"/>
      <c r="BS1140" s="1287"/>
      <c r="BT1140" s="1287"/>
      <c r="BU1140" s="1287"/>
      <c r="BV1140" s="1287"/>
      <c r="BW1140" s="1287"/>
      <c r="BX1140" s="1287"/>
      <c r="BY1140" s="1287"/>
    </row>
    <row r="1141" spans="1:77" s="1257" customFormat="1" ht="31" customHeight="1">
      <c r="L1141" s="1256"/>
      <c r="M1141" s="1256"/>
      <c r="N1141" s="1256"/>
      <c r="O1141" s="1256"/>
      <c r="P1141" s="1256"/>
      <c r="Q1141" s="1256"/>
      <c r="R1141" s="1256"/>
      <c r="S1141" s="1256"/>
      <c r="T1141" s="1256"/>
      <c r="U1141" s="1256"/>
      <c r="V1141" s="1256"/>
      <c r="W1141" s="1256"/>
      <c r="X1141" s="1256"/>
      <c r="Y1141" s="1256"/>
      <c r="Z1141" s="1256"/>
      <c r="AA1141" s="1256"/>
      <c r="AB1141" s="1256"/>
      <c r="AC1141" s="1256"/>
      <c r="AD1141" s="1256"/>
      <c r="AE1141" s="1256"/>
      <c r="AF1141" s="1256"/>
      <c r="AG1141" s="1256"/>
      <c r="AH1141" s="1256"/>
      <c r="AI1141" s="1256"/>
      <c r="AJ1141" s="1256"/>
      <c r="AK1141" s="1256"/>
      <c r="AL1141" s="1256"/>
      <c r="AM1141" s="1256"/>
      <c r="AN1141" s="1256"/>
      <c r="AO1141" s="1256"/>
      <c r="AP1141" s="1256"/>
      <c r="AQ1141" s="1256"/>
      <c r="AR1141" s="1256"/>
      <c r="AS1141" s="1256"/>
      <c r="AT1141" s="1256"/>
      <c r="AU1141" s="1256"/>
      <c r="AV1141" s="1256"/>
      <c r="AW1141" s="1256"/>
      <c r="AX1141" s="1256"/>
      <c r="AY1141" s="1256"/>
      <c r="AZ1141" s="1256"/>
      <c r="BA1141" s="1256"/>
      <c r="BB1141" s="1256"/>
      <c r="BC1141" s="1256"/>
      <c r="BD1141" s="1256"/>
      <c r="BE1141" s="1256">
        <f>SUM(BE1137:BE1139)</f>
        <v>8217964670</v>
      </c>
      <c r="BF1141" s="1256"/>
      <c r="BG1141" s="1256"/>
      <c r="BH1141" s="1256"/>
      <c r="BI1141" s="1256"/>
      <c r="BJ1141" s="1256"/>
      <c r="BK1141" s="1256"/>
      <c r="BL1141" s="1256"/>
      <c r="BM1141" s="1256"/>
      <c r="BN1141" s="1256"/>
      <c r="BO1141" s="1256"/>
      <c r="BP1141" s="1256"/>
      <c r="BQ1141" s="1256"/>
      <c r="BR1141" s="1256"/>
      <c r="BS1141" s="1256"/>
      <c r="BT1141" s="1256"/>
      <c r="BU1141" s="1256"/>
      <c r="BV1141" s="1256"/>
      <c r="BW1141" s="1256"/>
      <c r="BX1141" s="1256"/>
      <c r="BY1141" s="1256"/>
    </row>
    <row r="1142" spans="1:77" s="1452" customFormat="1" ht="14">
      <c r="L1142" s="1451"/>
      <c r="M1142" s="1451"/>
      <c r="N1142" s="1451"/>
      <c r="O1142" s="1451"/>
      <c r="P1142" s="1451"/>
      <c r="Q1142" s="1451"/>
      <c r="R1142" s="1451"/>
      <c r="S1142" s="1451"/>
      <c r="T1142" s="1451"/>
      <c r="U1142" s="1451"/>
      <c r="V1142" s="1451"/>
      <c r="W1142" s="1451"/>
      <c r="X1142" s="1451"/>
      <c r="Y1142" s="1451"/>
      <c r="Z1142" s="1451"/>
      <c r="AA1142" s="1451"/>
      <c r="AB1142" s="1451"/>
      <c r="AC1142" s="1451"/>
      <c r="AD1142" s="1451"/>
      <c r="AE1142" s="1451"/>
      <c r="AF1142" s="1451"/>
      <c r="AG1142" s="1451"/>
      <c r="AH1142" s="1451"/>
      <c r="AI1142" s="1451"/>
      <c r="AJ1142" s="1451"/>
      <c r="AK1142" s="1451"/>
      <c r="AL1142" s="1451"/>
      <c r="AM1142" s="1451"/>
      <c r="AN1142" s="1451"/>
      <c r="AO1142" s="1451"/>
      <c r="AP1142" s="1451"/>
      <c r="AQ1142" s="1451"/>
      <c r="AR1142" s="1451"/>
      <c r="AS1142" s="1451"/>
      <c r="AT1142" s="1451"/>
      <c r="AU1142" s="1451"/>
      <c r="AV1142" s="1451"/>
      <c r="AW1142" s="1451"/>
      <c r="AX1142" s="1451"/>
      <c r="AY1142" s="1451"/>
      <c r="AZ1142" s="1451"/>
      <c r="BA1142" s="1451"/>
      <c r="BB1142" s="1451"/>
      <c r="BC1142" s="1451"/>
      <c r="BD1142" s="1451"/>
      <c r="BE1142" s="1451"/>
      <c r="BF1142" s="1451"/>
      <c r="BG1142" s="1451"/>
      <c r="BH1142" s="1451"/>
      <c r="BI1142" s="1451"/>
      <c r="BJ1142" s="1451"/>
      <c r="BK1142" s="1451"/>
      <c r="BL1142" s="1451"/>
      <c r="BM1142" s="1451"/>
      <c r="BN1142" s="1451"/>
      <c r="BO1142" s="1451"/>
      <c r="BP1142" s="1451"/>
      <c r="BQ1142" s="1451"/>
      <c r="BR1142" s="1451"/>
      <c r="BS1142" s="1451"/>
      <c r="BT1142" s="1451"/>
      <c r="BU1142" s="1451"/>
      <c r="BV1142" s="1451"/>
      <c r="BW1142" s="1451"/>
      <c r="BX1142" s="1451"/>
      <c r="BY1142" s="1451"/>
    </row>
    <row r="1143" spans="1:77" s="1451" customFormat="1" ht="14">
      <c r="A1143" s="1452"/>
      <c r="B1143" s="1452"/>
      <c r="C1143" s="1659" t="s">
        <v>143</v>
      </c>
      <c r="D1143" s="1659"/>
      <c r="E1143" s="1659"/>
      <c r="F1143" s="1454"/>
      <c r="G1143" s="1454"/>
      <c r="H1143" s="1454"/>
      <c r="I1143" s="1454"/>
      <c r="J1143" s="1454"/>
      <c r="K1143" s="1455"/>
      <c r="L1143" s="1454"/>
      <c r="M1143" s="1454"/>
      <c r="N1143" s="1659" t="s">
        <v>3713</v>
      </c>
      <c r="O1143" s="1659"/>
      <c r="P1143" s="1659"/>
      <c r="Q1143" s="1659"/>
      <c r="R1143" s="1659"/>
      <c r="S1143" s="1659"/>
      <c r="T1143" s="1659"/>
      <c r="U1143" s="1659"/>
      <c r="V1143" s="1659"/>
      <c r="W1143" s="1659"/>
      <c r="X1143" s="1659"/>
      <c r="Y1143" s="1659"/>
      <c r="Z1143" s="1659"/>
      <c r="AA1143" s="1659"/>
      <c r="AB1143" s="1659"/>
      <c r="AC1143" s="1659"/>
      <c r="AD1143" s="1659"/>
      <c r="AE1143" s="1659"/>
      <c r="AF1143" s="1659"/>
      <c r="AG1143" s="1659"/>
      <c r="AH1143" s="1659"/>
      <c r="AI1143" s="1659"/>
      <c r="AJ1143" s="1659"/>
      <c r="AK1143" s="1659"/>
      <c r="AL1143" s="1659"/>
      <c r="AM1143" s="1659"/>
      <c r="AN1143" s="1659"/>
      <c r="AO1143" s="1659"/>
      <c r="AP1143" s="1659"/>
      <c r="AQ1143" s="1659"/>
      <c r="AR1143" s="1659"/>
      <c r="AS1143" s="1659"/>
      <c r="AT1143" s="1659"/>
      <c r="AU1143" s="1659"/>
      <c r="AV1143" s="1659"/>
      <c r="AW1143" s="1659"/>
      <c r="AX1143" s="1659"/>
      <c r="AY1143" s="1659"/>
      <c r="AZ1143" s="1659"/>
    </row>
    <row r="1144" spans="1:77" s="1451" customFormat="1" ht="14">
      <c r="A1144" s="1452"/>
      <c r="B1144" s="1452"/>
      <c r="C1144" s="1659" t="s">
        <v>1890</v>
      </c>
      <c r="D1144" s="1659"/>
      <c r="E1144" s="1659"/>
      <c r="F1144" s="1454"/>
      <c r="G1144" s="1454"/>
      <c r="H1144" s="1454"/>
      <c r="I1144" s="1454"/>
      <c r="J1144" s="1454"/>
      <c r="K1144" s="1455"/>
      <c r="L1144" s="1454"/>
      <c r="M1144" s="1454"/>
      <c r="N1144" s="1454"/>
      <c r="O1144" s="1454"/>
      <c r="P1144" s="1454"/>
      <c r="AV1144" s="1454"/>
      <c r="AW1144" s="1454"/>
      <c r="AX1144" s="1454"/>
    </row>
    <row r="1145" spans="1:77" s="1451" customFormat="1" ht="14">
      <c r="A1145" s="1452"/>
      <c r="B1145" s="1452"/>
      <c r="C1145" s="1659" t="s">
        <v>144</v>
      </c>
      <c r="D1145" s="1659"/>
      <c r="E1145" s="1659"/>
      <c r="F1145" s="1454"/>
      <c r="G1145" s="1454"/>
      <c r="H1145" s="1454"/>
      <c r="I1145" s="1454"/>
      <c r="J1145" s="1454"/>
      <c r="K1145" s="1455"/>
      <c r="L1145" s="1454"/>
      <c r="M1145" s="1454"/>
      <c r="N1145" s="1659" t="s">
        <v>142</v>
      </c>
      <c r="O1145" s="1659"/>
      <c r="P1145" s="1659"/>
      <c r="Q1145" s="1659"/>
      <c r="R1145" s="1659"/>
      <c r="S1145" s="1659"/>
      <c r="T1145" s="1659"/>
      <c r="U1145" s="1659"/>
      <c r="V1145" s="1659"/>
      <c r="W1145" s="1659"/>
      <c r="X1145" s="1659"/>
      <c r="Y1145" s="1659"/>
      <c r="Z1145" s="1659"/>
      <c r="AA1145" s="1659"/>
      <c r="AB1145" s="1659"/>
      <c r="AC1145" s="1659"/>
      <c r="AD1145" s="1659"/>
      <c r="AE1145" s="1659"/>
      <c r="AF1145" s="1659"/>
      <c r="AG1145" s="1659"/>
      <c r="AH1145" s="1659"/>
      <c r="AI1145" s="1659"/>
      <c r="AJ1145" s="1659"/>
      <c r="AK1145" s="1659"/>
      <c r="AL1145" s="1659"/>
      <c r="AM1145" s="1659"/>
      <c r="AN1145" s="1659"/>
      <c r="AO1145" s="1659"/>
      <c r="AP1145" s="1659"/>
      <c r="AQ1145" s="1659"/>
      <c r="AR1145" s="1659"/>
      <c r="AS1145" s="1659"/>
      <c r="AT1145" s="1659"/>
      <c r="AU1145" s="1659"/>
      <c r="AV1145" s="1659"/>
      <c r="AW1145" s="1659"/>
      <c r="AX1145" s="1659"/>
    </row>
    <row r="1146" spans="1:77" s="1451" customFormat="1" ht="14">
      <c r="A1146" s="1452"/>
      <c r="B1146" s="1452"/>
      <c r="C1146" s="1456"/>
      <c r="D1146" s="1454"/>
      <c r="E1146" s="1454"/>
      <c r="F1146" s="1454"/>
      <c r="G1146" s="1454"/>
      <c r="H1146" s="1454"/>
      <c r="I1146" s="1454"/>
      <c r="J1146" s="1454"/>
      <c r="K1146" s="1454"/>
      <c r="L1146" s="1454"/>
      <c r="M1146" s="1454"/>
      <c r="N1146" s="1454"/>
      <c r="O1146" s="1454"/>
      <c r="P1146" s="1454"/>
      <c r="AV1146" s="1454"/>
      <c r="AW1146" s="1454"/>
      <c r="AX1146" s="1454"/>
    </row>
    <row r="1147" spans="1:77" s="1451" customFormat="1" ht="14">
      <c r="A1147" s="1452"/>
      <c r="B1147" s="1452"/>
      <c r="C1147" s="1456"/>
      <c r="D1147" s="1454"/>
      <c r="E1147" s="1454"/>
      <c r="F1147" s="1454"/>
      <c r="G1147" s="1454"/>
      <c r="H1147" s="1454"/>
      <c r="I1147" s="1454"/>
      <c r="J1147" s="1454"/>
      <c r="K1147" s="1457"/>
      <c r="L1147" s="1454"/>
      <c r="M1147" s="1454"/>
      <c r="N1147" s="1454"/>
      <c r="O1147" s="1454"/>
      <c r="P1147" s="1454"/>
      <c r="AV1147" s="1454"/>
      <c r="AW1147" s="1454"/>
      <c r="AX1147" s="1454"/>
    </row>
    <row r="1148" spans="1:77" s="1451" customFormat="1" ht="14">
      <c r="A1148" s="1452"/>
      <c r="B1148" s="1452"/>
      <c r="C1148" s="1458"/>
      <c r="D1148" s="1454"/>
      <c r="E1148" s="1454"/>
      <c r="F1148" s="1454"/>
      <c r="G1148" s="1454"/>
      <c r="H1148" s="1454"/>
      <c r="I1148" s="1454"/>
      <c r="J1148" s="1454"/>
      <c r="K1148" s="1454"/>
      <c r="L1148" s="1454"/>
      <c r="M1148" s="1454"/>
      <c r="N1148" s="1454"/>
      <c r="O1148" s="1454"/>
      <c r="P1148" s="1454"/>
      <c r="AV1148" s="1454"/>
      <c r="AW1148" s="1454"/>
      <c r="AX1148" s="1454"/>
    </row>
    <row r="1149" spans="1:77" s="1451" customFormat="1" ht="14">
      <c r="A1149" s="1452"/>
      <c r="B1149" s="1452"/>
      <c r="C1149" s="1458"/>
      <c r="D1149" s="1454"/>
      <c r="E1149" s="1454"/>
      <c r="F1149" s="1454"/>
      <c r="G1149" s="1454"/>
      <c r="H1149" s="1454"/>
      <c r="I1149" s="1454"/>
      <c r="J1149" s="1454"/>
      <c r="K1149" s="1454"/>
      <c r="L1149" s="1454"/>
      <c r="M1149" s="1454"/>
      <c r="N1149" s="1454"/>
      <c r="O1149" s="1454"/>
      <c r="P1149" s="1454"/>
      <c r="AV1149" s="1454"/>
      <c r="AW1149" s="1454"/>
      <c r="AX1149" s="1454"/>
    </row>
    <row r="1150" spans="1:77" s="1451" customFormat="1" ht="14">
      <c r="A1150" s="1452"/>
      <c r="B1150" s="1452"/>
      <c r="C1150" s="1458"/>
      <c r="D1150" s="1454"/>
      <c r="E1150" s="1454"/>
      <c r="F1150" s="1454"/>
      <c r="G1150" s="1454"/>
      <c r="H1150" s="1454"/>
      <c r="I1150" s="1454"/>
      <c r="J1150" s="1454"/>
      <c r="K1150" s="1454"/>
      <c r="L1150" s="1454"/>
      <c r="M1150" s="1454"/>
      <c r="N1150" s="1454"/>
      <c r="O1150" s="1454"/>
      <c r="P1150" s="1454"/>
      <c r="AV1150" s="1454"/>
      <c r="AW1150" s="1454"/>
      <c r="AX1150" s="1454"/>
    </row>
    <row r="1151" spans="1:77" s="1451" customFormat="1" ht="14">
      <c r="A1151" s="1452"/>
      <c r="B1151" s="1452"/>
      <c r="C1151" s="1660" t="s">
        <v>3714</v>
      </c>
      <c r="D1151" s="1660"/>
      <c r="E1151" s="1660"/>
      <c r="F1151" s="1328"/>
      <c r="G1151" s="1328"/>
      <c r="H1151" s="1328"/>
      <c r="I1151" s="1328"/>
      <c r="J1151" s="1328"/>
      <c r="K1151" s="1328"/>
      <c r="L1151" s="1328"/>
      <c r="M1151" s="1328"/>
      <c r="N1151" s="1660" t="s">
        <v>2214</v>
      </c>
      <c r="O1151" s="1660"/>
      <c r="P1151" s="1660"/>
      <c r="Q1151" s="1660"/>
      <c r="R1151" s="1660"/>
      <c r="S1151" s="1660"/>
      <c r="T1151" s="1660"/>
      <c r="U1151" s="1660"/>
      <c r="V1151" s="1660"/>
      <c r="W1151" s="1660"/>
      <c r="X1151" s="1660"/>
      <c r="Y1151" s="1660"/>
      <c r="Z1151" s="1660"/>
      <c r="AA1151" s="1660"/>
      <c r="AB1151" s="1660"/>
      <c r="AC1151" s="1660"/>
      <c r="AD1151" s="1660"/>
      <c r="AE1151" s="1660"/>
      <c r="AF1151" s="1660"/>
      <c r="AG1151" s="1660"/>
      <c r="AH1151" s="1660"/>
      <c r="AI1151" s="1660"/>
      <c r="AJ1151" s="1660"/>
      <c r="AK1151" s="1660"/>
      <c r="AL1151" s="1660"/>
      <c r="AM1151" s="1660"/>
      <c r="AN1151" s="1660"/>
      <c r="AO1151" s="1660"/>
      <c r="AP1151" s="1660"/>
      <c r="AQ1151" s="1660"/>
      <c r="AR1151" s="1660"/>
      <c r="AS1151" s="1660"/>
      <c r="AT1151" s="1660"/>
      <c r="AU1151" s="1660"/>
      <c r="AV1151" s="1660"/>
      <c r="AW1151" s="1660"/>
      <c r="AX1151" s="1660"/>
    </row>
    <row r="1152" spans="1:77" s="1451" customFormat="1" ht="14">
      <c r="A1152" s="1452"/>
      <c r="B1152" s="1452"/>
      <c r="C1152" s="1659" t="s">
        <v>3715</v>
      </c>
      <c r="D1152" s="1659"/>
      <c r="E1152" s="1659"/>
      <c r="F1152" s="1454"/>
      <c r="G1152" s="1454"/>
      <c r="H1152" s="1454"/>
      <c r="I1152" s="1454"/>
      <c r="J1152" s="1454"/>
      <c r="K1152" s="1454"/>
      <c r="L1152" s="1454"/>
      <c r="M1152" s="1454"/>
      <c r="N1152" s="1659" t="s">
        <v>2215</v>
      </c>
      <c r="O1152" s="1659"/>
      <c r="P1152" s="1659"/>
      <c r="Q1152" s="1659"/>
      <c r="R1152" s="1659"/>
      <c r="S1152" s="1659"/>
      <c r="T1152" s="1659"/>
      <c r="U1152" s="1659"/>
      <c r="V1152" s="1659"/>
      <c r="W1152" s="1659"/>
      <c r="X1152" s="1659"/>
      <c r="Y1152" s="1659"/>
      <c r="Z1152" s="1659"/>
      <c r="AA1152" s="1659"/>
      <c r="AB1152" s="1659"/>
      <c r="AC1152" s="1659"/>
      <c r="AD1152" s="1659"/>
      <c r="AE1152" s="1659"/>
      <c r="AF1152" s="1659"/>
      <c r="AG1152" s="1659"/>
      <c r="AH1152" s="1659"/>
      <c r="AI1152" s="1659"/>
      <c r="AJ1152" s="1659"/>
      <c r="AK1152" s="1659"/>
      <c r="AL1152" s="1659"/>
      <c r="AM1152" s="1659"/>
      <c r="AN1152" s="1659"/>
      <c r="AO1152" s="1659"/>
      <c r="AP1152" s="1659"/>
      <c r="AQ1152" s="1659"/>
      <c r="AR1152" s="1659"/>
      <c r="AS1152" s="1659"/>
      <c r="AT1152" s="1659"/>
      <c r="AU1152" s="1659"/>
      <c r="AV1152" s="1659"/>
      <c r="AW1152" s="1659"/>
      <c r="AX1152" s="1659"/>
    </row>
    <row r="1153" spans="1:11" s="101" customFormat="1">
      <c r="A1153"/>
      <c r="B1153"/>
      <c r="C1153"/>
      <c r="D1153"/>
      <c r="E1153"/>
      <c r="F1153"/>
      <c r="G1153"/>
      <c r="H1153"/>
      <c r="I1153"/>
      <c r="J1153"/>
      <c r="K1153"/>
    </row>
    <row r="1154" spans="1:11" s="101" customFormat="1">
      <c r="A1154"/>
      <c r="B1154"/>
      <c r="C1154"/>
      <c r="D1154"/>
      <c r="E1154"/>
      <c r="F1154"/>
      <c r="G1154"/>
      <c r="H1154"/>
      <c r="I1154"/>
      <c r="J1154"/>
      <c r="K1154"/>
    </row>
    <row r="1155" spans="1:11" s="101" customFormat="1">
      <c r="A1155"/>
      <c r="B1155"/>
      <c r="C1155"/>
      <c r="D1155"/>
      <c r="E1155"/>
      <c r="F1155"/>
      <c r="G1155"/>
      <c r="H1155"/>
      <c r="I1155"/>
      <c r="J1155"/>
      <c r="K1155"/>
    </row>
    <row r="1156" spans="1:11" s="101" customFormat="1">
      <c r="A1156"/>
      <c r="B1156"/>
      <c r="C1156"/>
      <c r="D1156"/>
      <c r="E1156"/>
      <c r="F1156"/>
      <c r="G1156"/>
      <c r="H1156"/>
      <c r="I1156"/>
      <c r="J1156"/>
      <c r="K1156"/>
    </row>
    <row r="1157" spans="1:11" s="101" customFormat="1">
      <c r="A1157"/>
      <c r="B1157"/>
      <c r="C1157"/>
      <c r="D1157"/>
      <c r="E1157"/>
      <c r="F1157"/>
      <c r="G1157"/>
      <c r="H1157"/>
      <c r="I1157"/>
      <c r="J1157"/>
      <c r="K1157"/>
    </row>
    <row r="1158" spans="1:11" s="101" customFormat="1">
      <c r="A1158"/>
      <c r="B1158"/>
      <c r="C1158"/>
      <c r="D1158"/>
      <c r="E1158"/>
      <c r="F1158"/>
      <c r="G1158"/>
      <c r="H1158"/>
      <c r="I1158"/>
      <c r="J1158"/>
      <c r="K1158"/>
    </row>
    <row r="1159" spans="1:11" s="101" customFormat="1">
      <c r="A1159"/>
      <c r="B1159"/>
      <c r="C1159"/>
      <c r="D1159"/>
      <c r="E1159"/>
      <c r="F1159"/>
      <c r="G1159"/>
      <c r="H1159"/>
      <c r="I1159"/>
      <c r="J1159"/>
      <c r="K1159"/>
    </row>
    <row r="1160" spans="1:11" s="101" customFormat="1">
      <c r="A1160"/>
      <c r="B1160"/>
      <c r="C1160"/>
      <c r="D1160"/>
      <c r="E1160"/>
      <c r="F1160"/>
      <c r="G1160"/>
      <c r="H1160"/>
      <c r="I1160"/>
      <c r="J1160"/>
      <c r="K1160"/>
    </row>
    <row r="1161" spans="1:11" s="101" customFormat="1">
      <c r="A1161"/>
      <c r="B1161"/>
      <c r="C1161"/>
      <c r="D1161"/>
      <c r="E1161"/>
      <c r="F1161"/>
      <c r="G1161"/>
      <c r="H1161"/>
      <c r="I1161"/>
      <c r="J1161"/>
      <c r="K1161"/>
    </row>
    <row r="1162" spans="1:11" s="101" customFormat="1">
      <c r="A1162"/>
      <c r="B1162"/>
      <c r="C1162"/>
      <c r="D1162"/>
      <c r="E1162"/>
      <c r="F1162"/>
      <c r="G1162"/>
      <c r="H1162"/>
      <c r="I1162"/>
      <c r="J1162"/>
      <c r="K1162"/>
    </row>
    <row r="1163" spans="1:11" s="101" customFormat="1">
      <c r="A1163"/>
      <c r="B1163"/>
      <c r="C1163"/>
      <c r="D1163"/>
      <c r="E1163"/>
      <c r="F1163"/>
      <c r="G1163"/>
      <c r="H1163"/>
      <c r="I1163"/>
      <c r="J1163"/>
      <c r="K1163"/>
    </row>
    <row r="1164" spans="1:11" s="101" customFormat="1">
      <c r="A1164"/>
      <c r="B1164"/>
      <c r="C1164"/>
      <c r="D1164"/>
      <c r="E1164"/>
      <c r="F1164"/>
      <c r="G1164"/>
      <c r="H1164"/>
      <c r="I1164"/>
      <c r="J1164"/>
      <c r="K1164"/>
    </row>
    <row r="1165" spans="1:11" s="101" customFormat="1">
      <c r="A1165"/>
      <c r="B1165"/>
      <c r="C1165"/>
      <c r="D1165"/>
      <c r="E1165"/>
      <c r="F1165"/>
      <c r="G1165"/>
      <c r="H1165"/>
      <c r="I1165"/>
      <c r="J1165"/>
      <c r="K1165"/>
    </row>
    <row r="1166" spans="1:11" s="101" customFormat="1">
      <c r="A1166"/>
      <c r="B1166"/>
      <c r="C1166"/>
      <c r="D1166"/>
      <c r="E1166"/>
      <c r="F1166"/>
      <c r="G1166"/>
      <c r="H1166"/>
      <c r="I1166"/>
      <c r="J1166"/>
      <c r="K1166"/>
    </row>
    <row r="1167" spans="1:11" s="101" customFormat="1">
      <c r="A1167"/>
      <c r="B1167"/>
      <c r="C1167"/>
      <c r="D1167"/>
      <c r="E1167"/>
      <c r="F1167"/>
      <c r="G1167"/>
      <c r="H1167"/>
      <c r="I1167"/>
      <c r="J1167"/>
      <c r="K1167"/>
    </row>
    <row r="1168" spans="1:11" s="101" customFormat="1">
      <c r="A1168"/>
      <c r="B1168"/>
      <c r="C1168"/>
      <c r="D1168"/>
      <c r="E1168"/>
      <c r="F1168"/>
      <c r="G1168"/>
      <c r="H1168"/>
      <c r="I1168"/>
      <c r="J1168"/>
      <c r="K1168"/>
    </row>
    <row r="1169" spans="1:11" s="101" customFormat="1">
      <c r="A1169"/>
      <c r="B1169"/>
      <c r="C1169"/>
      <c r="D1169"/>
      <c r="E1169"/>
      <c r="F1169"/>
      <c r="G1169"/>
      <c r="H1169"/>
      <c r="I1169"/>
      <c r="J1169"/>
      <c r="K1169"/>
    </row>
    <row r="1170" spans="1:11" s="101" customFormat="1">
      <c r="A1170"/>
      <c r="B1170"/>
      <c r="C1170"/>
      <c r="D1170"/>
      <c r="E1170"/>
      <c r="F1170"/>
      <c r="G1170"/>
      <c r="H1170"/>
      <c r="I1170"/>
      <c r="J1170"/>
      <c r="K1170"/>
    </row>
    <row r="1171" spans="1:11" s="101" customFormat="1">
      <c r="A1171"/>
      <c r="B1171"/>
      <c r="C1171"/>
      <c r="D1171"/>
      <c r="E1171"/>
      <c r="F1171"/>
      <c r="G1171"/>
      <c r="H1171"/>
      <c r="I1171"/>
      <c r="J1171"/>
      <c r="K1171"/>
    </row>
    <row r="1172" spans="1:11" s="101" customFormat="1">
      <c r="A1172"/>
      <c r="B1172"/>
      <c r="C1172"/>
      <c r="D1172"/>
      <c r="E1172"/>
      <c r="F1172"/>
      <c r="G1172"/>
      <c r="H1172"/>
      <c r="I1172"/>
      <c r="J1172"/>
      <c r="K1172"/>
    </row>
    <row r="1173" spans="1:11" s="101" customFormat="1">
      <c r="A1173"/>
      <c r="B1173"/>
      <c r="C1173"/>
      <c r="D1173"/>
      <c r="E1173"/>
      <c r="F1173"/>
      <c r="G1173"/>
      <c r="H1173"/>
      <c r="I1173"/>
      <c r="J1173"/>
      <c r="K1173"/>
    </row>
    <row r="1174" spans="1:11" s="101" customFormat="1">
      <c r="A1174"/>
      <c r="B1174"/>
      <c r="C1174"/>
      <c r="D1174"/>
      <c r="E1174"/>
      <c r="F1174"/>
      <c r="G1174"/>
      <c r="H1174"/>
      <c r="I1174"/>
      <c r="J1174"/>
      <c r="K1174"/>
    </row>
    <row r="1175" spans="1:11" s="101" customFormat="1">
      <c r="A1175"/>
      <c r="B1175"/>
      <c r="C1175"/>
      <c r="D1175"/>
      <c r="E1175"/>
      <c r="F1175"/>
      <c r="G1175"/>
      <c r="H1175"/>
      <c r="I1175"/>
      <c r="J1175"/>
      <c r="K1175"/>
    </row>
    <row r="1176" spans="1:11" s="101" customFormat="1">
      <c r="A1176"/>
      <c r="B1176"/>
      <c r="C1176"/>
      <c r="D1176"/>
      <c r="E1176"/>
      <c r="F1176"/>
      <c r="G1176"/>
      <c r="H1176"/>
      <c r="I1176"/>
      <c r="J1176"/>
      <c r="K1176"/>
    </row>
    <row r="1177" spans="1:11" s="101" customFormat="1">
      <c r="A1177"/>
      <c r="B1177"/>
      <c r="C1177"/>
      <c r="D1177"/>
      <c r="E1177"/>
      <c r="F1177"/>
      <c r="G1177"/>
      <c r="H1177"/>
      <c r="I1177"/>
      <c r="J1177"/>
      <c r="K1177"/>
    </row>
    <row r="1178" spans="1:11" s="101" customFormat="1">
      <c r="A1178"/>
      <c r="B1178"/>
      <c r="C1178"/>
      <c r="D1178"/>
      <c r="E1178"/>
      <c r="F1178"/>
      <c r="G1178"/>
      <c r="H1178"/>
      <c r="I1178"/>
      <c r="J1178"/>
      <c r="K1178"/>
    </row>
    <row r="1179" spans="1:11" s="101" customFormat="1">
      <c r="A1179"/>
      <c r="B1179"/>
      <c r="C1179"/>
      <c r="D1179"/>
      <c r="E1179"/>
      <c r="F1179"/>
      <c r="G1179"/>
      <c r="H1179"/>
      <c r="I1179"/>
      <c r="J1179"/>
      <c r="K1179"/>
    </row>
    <row r="1180" spans="1:11" s="101" customFormat="1">
      <c r="A1180"/>
      <c r="B1180"/>
      <c r="C1180"/>
      <c r="D1180"/>
      <c r="E1180"/>
      <c r="F1180"/>
      <c r="G1180"/>
      <c r="H1180"/>
      <c r="I1180"/>
      <c r="J1180"/>
      <c r="K1180"/>
    </row>
    <row r="1181" spans="1:11" s="101" customFormat="1">
      <c r="A1181"/>
      <c r="B1181"/>
      <c r="C1181"/>
      <c r="D1181"/>
      <c r="E1181"/>
      <c r="F1181"/>
      <c r="G1181"/>
      <c r="H1181"/>
      <c r="I1181"/>
      <c r="J1181"/>
      <c r="K1181"/>
    </row>
    <row r="1182" spans="1:11" s="101" customFormat="1">
      <c r="A1182"/>
      <c r="B1182"/>
      <c r="C1182"/>
      <c r="D1182"/>
      <c r="E1182"/>
      <c r="F1182"/>
      <c r="G1182"/>
      <c r="H1182"/>
      <c r="I1182"/>
      <c r="J1182"/>
      <c r="K1182"/>
    </row>
    <row r="1183" spans="1:11" s="101" customFormat="1">
      <c r="A1183"/>
      <c r="B1183"/>
      <c r="C1183"/>
      <c r="D1183"/>
      <c r="E1183"/>
      <c r="F1183"/>
      <c r="G1183"/>
      <c r="H1183"/>
      <c r="I1183"/>
      <c r="J1183"/>
      <c r="K1183"/>
    </row>
    <row r="1184" spans="1:11" s="101" customFormat="1">
      <c r="A1184"/>
      <c r="B1184"/>
      <c r="C1184"/>
      <c r="D1184"/>
      <c r="E1184"/>
      <c r="F1184"/>
      <c r="G1184"/>
      <c r="H1184"/>
      <c r="I1184"/>
      <c r="J1184"/>
      <c r="K1184"/>
    </row>
    <row r="1185" spans="1:11" s="101" customFormat="1">
      <c r="A1185"/>
      <c r="B1185"/>
      <c r="C1185"/>
      <c r="D1185"/>
      <c r="E1185"/>
      <c r="F1185"/>
      <c r="G1185"/>
      <c r="H1185"/>
      <c r="I1185"/>
      <c r="J1185"/>
      <c r="K1185"/>
    </row>
    <row r="1186" spans="1:11" s="101" customFormat="1">
      <c r="A1186"/>
      <c r="B1186"/>
      <c r="C1186"/>
      <c r="D1186"/>
      <c r="E1186"/>
      <c r="F1186"/>
      <c r="G1186"/>
      <c r="H1186"/>
      <c r="I1186"/>
      <c r="J1186"/>
      <c r="K1186"/>
    </row>
    <row r="1187" spans="1:11" s="101" customFormat="1">
      <c r="A1187"/>
      <c r="B1187"/>
      <c r="C1187"/>
      <c r="D1187"/>
      <c r="E1187"/>
      <c r="F1187"/>
      <c r="G1187"/>
      <c r="H1187"/>
      <c r="I1187"/>
      <c r="J1187"/>
      <c r="K1187"/>
    </row>
    <row r="1188" spans="1:11" s="101" customFormat="1">
      <c r="A1188"/>
      <c r="B1188"/>
      <c r="C1188"/>
      <c r="D1188"/>
      <c r="E1188"/>
      <c r="F1188"/>
      <c r="G1188"/>
      <c r="H1188"/>
      <c r="I1188"/>
      <c r="J1188"/>
      <c r="K1188"/>
    </row>
    <row r="1189" spans="1:11" s="101" customFormat="1">
      <c r="A1189"/>
      <c r="B1189"/>
      <c r="C1189"/>
      <c r="D1189"/>
      <c r="E1189"/>
      <c r="F1189"/>
      <c r="G1189"/>
      <c r="H1189"/>
      <c r="I1189"/>
      <c r="J1189"/>
      <c r="K1189"/>
    </row>
    <row r="1190" spans="1:11" s="101" customFormat="1">
      <c r="A1190"/>
      <c r="B1190"/>
      <c r="C1190"/>
      <c r="D1190"/>
      <c r="E1190"/>
      <c r="F1190"/>
      <c r="G1190"/>
      <c r="H1190"/>
      <c r="I1190"/>
      <c r="J1190"/>
      <c r="K1190"/>
    </row>
    <row r="1191" spans="1:11" s="101" customFormat="1">
      <c r="A1191"/>
      <c r="B1191"/>
      <c r="C1191"/>
      <c r="D1191"/>
      <c r="E1191"/>
      <c r="F1191"/>
      <c r="G1191"/>
      <c r="H1191"/>
      <c r="I1191"/>
      <c r="J1191"/>
      <c r="K1191"/>
    </row>
    <row r="1192" spans="1:11" s="101" customFormat="1">
      <c r="A1192"/>
      <c r="B1192"/>
      <c r="C1192"/>
      <c r="D1192"/>
      <c r="E1192"/>
      <c r="F1192"/>
      <c r="G1192"/>
      <c r="H1192"/>
      <c r="I1192"/>
      <c r="J1192"/>
      <c r="K1192"/>
    </row>
    <row r="1193" spans="1:11" s="101" customFormat="1">
      <c r="A1193"/>
      <c r="B1193"/>
      <c r="C1193"/>
      <c r="D1193"/>
      <c r="E1193"/>
      <c r="F1193"/>
      <c r="G1193"/>
      <c r="H1193"/>
      <c r="I1193"/>
      <c r="J1193"/>
      <c r="K1193"/>
    </row>
    <row r="1194" spans="1:11" s="101" customFormat="1">
      <c r="A1194"/>
      <c r="B1194"/>
      <c r="C1194"/>
      <c r="D1194"/>
      <c r="E1194"/>
      <c r="F1194"/>
      <c r="G1194"/>
      <c r="H1194"/>
      <c r="I1194"/>
      <c r="J1194"/>
      <c r="K1194"/>
    </row>
    <row r="1195" spans="1:11" s="101" customFormat="1">
      <c r="A1195"/>
      <c r="B1195"/>
      <c r="C1195"/>
      <c r="D1195"/>
      <c r="E1195"/>
      <c r="F1195"/>
      <c r="G1195"/>
      <c r="H1195"/>
      <c r="I1195"/>
      <c r="J1195"/>
      <c r="K1195"/>
    </row>
    <row r="1196" spans="1:11" s="101" customFormat="1">
      <c r="A1196"/>
      <c r="B1196"/>
      <c r="C1196"/>
      <c r="D1196"/>
      <c r="E1196"/>
      <c r="F1196"/>
      <c r="G1196"/>
      <c r="H1196"/>
      <c r="I1196"/>
      <c r="J1196"/>
      <c r="K1196"/>
    </row>
    <row r="1197" spans="1:11" s="101" customFormat="1">
      <c r="A1197"/>
      <c r="B1197"/>
      <c r="C1197"/>
      <c r="D1197"/>
      <c r="E1197"/>
      <c r="F1197"/>
      <c r="G1197"/>
      <c r="H1197"/>
      <c r="I1197"/>
      <c r="J1197"/>
      <c r="K1197"/>
    </row>
    <row r="1198" spans="1:11" s="101" customFormat="1">
      <c r="A1198"/>
      <c r="B1198"/>
      <c r="C1198"/>
      <c r="D1198"/>
      <c r="E1198"/>
      <c r="F1198"/>
      <c r="G1198"/>
      <c r="H1198"/>
      <c r="I1198"/>
      <c r="J1198"/>
      <c r="K1198"/>
    </row>
    <row r="1199" spans="1:11" s="101" customFormat="1">
      <c r="A1199"/>
      <c r="B1199"/>
      <c r="C1199"/>
      <c r="D1199"/>
      <c r="E1199"/>
      <c r="F1199"/>
      <c r="G1199"/>
      <c r="H1199"/>
      <c r="I1199"/>
      <c r="J1199"/>
      <c r="K1199"/>
    </row>
    <row r="1200" spans="1:11" s="101" customFormat="1">
      <c r="A1200"/>
      <c r="B1200"/>
      <c r="C1200"/>
      <c r="D1200"/>
      <c r="E1200"/>
      <c r="F1200"/>
      <c r="G1200"/>
      <c r="H1200"/>
      <c r="I1200"/>
      <c r="J1200"/>
      <c r="K1200"/>
    </row>
    <row r="1201" spans="1:11" s="101" customFormat="1">
      <c r="A1201"/>
      <c r="B1201"/>
      <c r="C1201"/>
      <c r="D1201"/>
      <c r="E1201"/>
      <c r="F1201"/>
      <c r="G1201"/>
      <c r="H1201"/>
      <c r="I1201"/>
      <c r="J1201"/>
      <c r="K1201"/>
    </row>
    <row r="1202" spans="1:11" s="101" customFormat="1">
      <c r="A1202"/>
      <c r="B1202"/>
      <c r="C1202"/>
      <c r="D1202"/>
      <c r="E1202"/>
      <c r="F1202"/>
      <c r="G1202"/>
      <c r="H1202"/>
      <c r="I1202"/>
      <c r="J1202"/>
      <c r="K1202"/>
    </row>
    <row r="1203" spans="1:11" s="101" customFormat="1">
      <c r="A1203"/>
      <c r="B1203"/>
      <c r="C1203"/>
      <c r="D1203"/>
      <c r="E1203"/>
      <c r="F1203"/>
      <c r="G1203"/>
      <c r="H1203"/>
      <c r="I1203"/>
      <c r="J1203"/>
      <c r="K1203"/>
    </row>
    <row r="1204" spans="1:11" s="101" customFormat="1">
      <c r="A1204"/>
      <c r="B1204"/>
      <c r="C1204"/>
      <c r="D1204"/>
      <c r="E1204"/>
      <c r="F1204"/>
      <c r="G1204"/>
      <c r="H1204"/>
      <c r="I1204"/>
      <c r="J1204"/>
      <c r="K1204"/>
    </row>
    <row r="1205" spans="1:11" s="101" customFormat="1">
      <c r="A1205"/>
      <c r="B1205"/>
      <c r="C1205"/>
      <c r="D1205"/>
      <c r="E1205"/>
      <c r="F1205"/>
      <c r="G1205"/>
      <c r="H1205"/>
      <c r="I1205"/>
      <c r="J1205"/>
      <c r="K1205"/>
    </row>
    <row r="1206" spans="1:11" s="101" customFormat="1">
      <c r="A1206"/>
      <c r="B1206"/>
      <c r="C1206"/>
      <c r="D1206"/>
      <c r="E1206"/>
      <c r="F1206"/>
      <c r="G1206"/>
      <c r="H1206"/>
      <c r="I1206"/>
      <c r="J1206"/>
      <c r="K1206"/>
    </row>
    <row r="1207" spans="1:11" s="101" customFormat="1">
      <c r="A1207"/>
      <c r="B1207"/>
      <c r="C1207"/>
      <c r="D1207"/>
      <c r="E1207"/>
      <c r="F1207"/>
      <c r="G1207"/>
      <c r="H1207"/>
      <c r="I1207"/>
      <c r="J1207"/>
      <c r="K1207"/>
    </row>
    <row r="1208" spans="1:11" s="101" customFormat="1">
      <c r="A1208"/>
      <c r="B1208"/>
      <c r="C1208"/>
      <c r="D1208"/>
      <c r="E1208"/>
      <c r="F1208"/>
      <c r="G1208"/>
      <c r="H1208"/>
      <c r="I1208"/>
      <c r="J1208"/>
      <c r="K1208"/>
    </row>
    <row r="1209" spans="1:11" s="101" customFormat="1">
      <c r="A1209"/>
      <c r="B1209"/>
      <c r="C1209"/>
      <c r="D1209"/>
      <c r="E1209"/>
      <c r="F1209"/>
      <c r="G1209"/>
      <c r="H1209"/>
      <c r="I1209"/>
      <c r="J1209"/>
      <c r="K1209"/>
    </row>
    <row r="1210" spans="1:11" s="101" customFormat="1">
      <c r="A1210"/>
      <c r="B1210"/>
      <c r="C1210"/>
      <c r="D1210"/>
      <c r="E1210"/>
      <c r="F1210"/>
      <c r="G1210"/>
      <c r="H1210"/>
      <c r="I1210"/>
      <c r="J1210"/>
      <c r="K1210"/>
    </row>
    <row r="1211" spans="1:11" s="101" customFormat="1">
      <c r="A1211"/>
      <c r="B1211"/>
      <c r="C1211"/>
      <c r="D1211"/>
      <c r="E1211"/>
      <c r="F1211"/>
      <c r="G1211"/>
      <c r="H1211"/>
      <c r="I1211"/>
      <c r="J1211"/>
      <c r="K1211"/>
    </row>
    <row r="1212" spans="1:11" s="101" customFormat="1">
      <c r="A1212"/>
      <c r="B1212"/>
      <c r="C1212"/>
      <c r="D1212"/>
      <c r="E1212"/>
      <c r="F1212"/>
      <c r="G1212"/>
      <c r="H1212"/>
      <c r="I1212"/>
      <c r="J1212"/>
      <c r="K1212"/>
    </row>
    <row r="1213" spans="1:11" s="101" customFormat="1">
      <c r="A1213"/>
      <c r="B1213"/>
      <c r="C1213"/>
      <c r="D1213"/>
      <c r="E1213"/>
      <c r="F1213"/>
      <c r="G1213"/>
      <c r="H1213"/>
      <c r="I1213"/>
      <c r="J1213"/>
      <c r="K1213"/>
    </row>
    <row r="1214" spans="1:11" s="101" customFormat="1">
      <c r="A1214"/>
      <c r="B1214"/>
      <c r="C1214"/>
      <c r="D1214"/>
      <c r="E1214"/>
      <c r="F1214"/>
      <c r="G1214"/>
      <c r="H1214"/>
      <c r="I1214"/>
      <c r="J1214"/>
      <c r="K1214"/>
    </row>
    <row r="1215" spans="1:11" s="101" customFormat="1">
      <c r="A1215"/>
      <c r="B1215"/>
      <c r="C1215"/>
      <c r="D1215"/>
      <c r="E1215"/>
      <c r="F1215"/>
      <c r="G1215"/>
      <c r="H1215"/>
      <c r="I1215"/>
      <c r="J1215"/>
      <c r="K1215"/>
    </row>
    <row r="1216" spans="1:11" s="101" customFormat="1">
      <c r="A1216"/>
      <c r="B1216"/>
      <c r="C1216"/>
      <c r="D1216"/>
      <c r="E1216"/>
      <c r="F1216"/>
      <c r="G1216"/>
      <c r="H1216"/>
      <c r="I1216"/>
      <c r="J1216"/>
      <c r="K1216"/>
    </row>
    <row r="1217" spans="1:11" s="101" customFormat="1">
      <c r="A1217"/>
      <c r="B1217"/>
      <c r="C1217"/>
      <c r="D1217"/>
      <c r="E1217"/>
      <c r="F1217"/>
      <c r="G1217"/>
      <c r="H1217"/>
      <c r="I1217"/>
      <c r="J1217"/>
      <c r="K1217"/>
    </row>
    <row r="1218" spans="1:11" s="101" customFormat="1">
      <c r="A1218"/>
      <c r="B1218"/>
      <c r="C1218"/>
      <c r="D1218"/>
      <c r="E1218"/>
      <c r="F1218"/>
      <c r="G1218"/>
      <c r="H1218"/>
      <c r="I1218"/>
      <c r="J1218"/>
      <c r="K1218"/>
    </row>
    <row r="1219" spans="1:11" s="101" customFormat="1">
      <c r="A1219"/>
      <c r="B1219"/>
      <c r="C1219"/>
      <c r="D1219"/>
      <c r="E1219"/>
      <c r="F1219"/>
      <c r="G1219"/>
      <c r="H1219"/>
      <c r="I1219"/>
      <c r="J1219"/>
      <c r="K1219"/>
    </row>
    <row r="1220" spans="1:11" s="101" customFormat="1">
      <c r="A1220"/>
      <c r="B1220"/>
      <c r="C1220"/>
      <c r="D1220"/>
      <c r="E1220"/>
      <c r="F1220"/>
      <c r="G1220"/>
      <c r="H1220"/>
      <c r="I1220"/>
      <c r="J1220"/>
      <c r="K1220"/>
    </row>
    <row r="1221" spans="1:11" s="101" customFormat="1">
      <c r="A1221"/>
      <c r="B1221"/>
      <c r="C1221"/>
      <c r="D1221"/>
      <c r="E1221"/>
      <c r="F1221"/>
      <c r="G1221"/>
      <c r="H1221"/>
      <c r="I1221"/>
      <c r="J1221"/>
      <c r="K1221"/>
    </row>
    <row r="1222" spans="1:11" s="101" customFormat="1">
      <c r="A1222"/>
      <c r="B1222"/>
      <c r="C1222"/>
      <c r="D1222"/>
      <c r="E1222"/>
      <c r="F1222"/>
      <c r="G1222"/>
      <c r="H1222"/>
      <c r="I1222"/>
      <c r="J1222"/>
      <c r="K1222"/>
    </row>
    <row r="1223" spans="1:11" s="101" customFormat="1">
      <c r="A1223"/>
      <c r="B1223"/>
      <c r="C1223"/>
      <c r="D1223"/>
      <c r="E1223"/>
      <c r="F1223"/>
      <c r="G1223"/>
      <c r="H1223"/>
      <c r="I1223"/>
      <c r="J1223"/>
      <c r="K1223"/>
    </row>
    <row r="1224" spans="1:11" s="101" customFormat="1">
      <c r="A1224"/>
      <c r="B1224"/>
      <c r="C1224"/>
      <c r="D1224"/>
      <c r="E1224"/>
      <c r="F1224"/>
      <c r="G1224"/>
      <c r="H1224"/>
      <c r="I1224"/>
      <c r="J1224"/>
      <c r="K1224"/>
    </row>
    <row r="1225" spans="1:11" s="101" customFormat="1">
      <c r="A1225"/>
      <c r="B1225"/>
      <c r="C1225"/>
      <c r="D1225"/>
      <c r="E1225"/>
      <c r="F1225"/>
      <c r="G1225"/>
      <c r="H1225"/>
      <c r="I1225"/>
      <c r="J1225"/>
      <c r="K1225"/>
    </row>
    <row r="1226" spans="1:11" s="101" customFormat="1">
      <c r="A1226"/>
      <c r="B1226"/>
      <c r="C1226"/>
      <c r="D1226"/>
      <c r="E1226"/>
      <c r="F1226"/>
      <c r="G1226"/>
      <c r="H1226"/>
      <c r="I1226"/>
      <c r="J1226"/>
      <c r="K1226"/>
    </row>
    <row r="1227" spans="1:11" s="101" customFormat="1">
      <c r="A1227"/>
      <c r="B1227"/>
      <c r="C1227"/>
      <c r="D1227"/>
      <c r="E1227"/>
      <c r="F1227"/>
      <c r="G1227"/>
      <c r="H1227"/>
      <c r="I1227"/>
      <c r="J1227"/>
      <c r="K1227"/>
    </row>
    <row r="1228" spans="1:11" s="101" customFormat="1">
      <c r="A1228"/>
      <c r="B1228"/>
      <c r="C1228"/>
      <c r="D1228"/>
      <c r="E1228"/>
      <c r="F1228"/>
      <c r="G1228"/>
      <c r="H1228"/>
      <c r="I1228"/>
      <c r="J1228"/>
      <c r="K1228"/>
    </row>
    <row r="1229" spans="1:11" s="101" customFormat="1">
      <c r="A1229"/>
      <c r="B1229"/>
      <c r="C1229"/>
      <c r="D1229"/>
      <c r="E1229"/>
      <c r="F1229"/>
      <c r="G1229"/>
      <c r="H1229"/>
      <c r="I1229"/>
      <c r="J1229"/>
      <c r="K1229"/>
    </row>
    <row r="1230" spans="1:11" s="101" customFormat="1">
      <c r="A1230"/>
      <c r="B1230"/>
      <c r="C1230"/>
      <c r="D1230"/>
      <c r="E1230"/>
      <c r="F1230"/>
      <c r="G1230"/>
      <c r="H1230"/>
      <c r="I1230"/>
      <c r="J1230"/>
      <c r="K1230"/>
    </row>
    <row r="1231" spans="1:11" s="101" customFormat="1">
      <c r="A1231"/>
      <c r="B1231"/>
      <c r="C1231"/>
      <c r="D1231"/>
      <c r="E1231"/>
      <c r="F1231"/>
      <c r="G1231"/>
      <c r="H1231"/>
      <c r="I1231"/>
      <c r="J1231"/>
      <c r="K1231"/>
    </row>
    <row r="1232" spans="1:11" s="101" customFormat="1">
      <c r="A1232"/>
      <c r="B1232"/>
      <c r="C1232"/>
      <c r="D1232"/>
      <c r="E1232"/>
      <c r="F1232"/>
      <c r="G1232"/>
      <c r="H1232"/>
      <c r="I1232"/>
      <c r="J1232"/>
      <c r="K1232"/>
    </row>
    <row r="1233" spans="1:11" s="101" customFormat="1">
      <c r="A1233"/>
      <c r="B1233"/>
      <c r="C1233"/>
      <c r="D1233"/>
      <c r="E1233"/>
      <c r="F1233"/>
      <c r="G1233"/>
      <c r="H1233"/>
      <c r="I1233"/>
      <c r="J1233"/>
      <c r="K1233"/>
    </row>
    <row r="1234" spans="1:11" s="101" customFormat="1">
      <c r="A1234"/>
      <c r="B1234"/>
      <c r="C1234"/>
      <c r="D1234"/>
      <c r="E1234"/>
      <c r="F1234"/>
      <c r="G1234"/>
      <c r="H1234"/>
      <c r="I1234"/>
      <c r="J1234"/>
      <c r="K1234"/>
    </row>
    <row r="1235" spans="1:11" s="101" customFormat="1">
      <c r="A1235"/>
      <c r="B1235"/>
      <c r="C1235"/>
      <c r="D1235"/>
      <c r="E1235"/>
      <c r="F1235"/>
      <c r="G1235"/>
      <c r="H1235"/>
      <c r="I1235"/>
      <c r="J1235"/>
      <c r="K1235"/>
    </row>
    <row r="1236" spans="1:11" s="101" customFormat="1">
      <c r="A1236"/>
      <c r="B1236"/>
      <c r="C1236"/>
      <c r="D1236"/>
      <c r="E1236"/>
      <c r="F1236"/>
      <c r="G1236"/>
      <c r="H1236"/>
      <c r="I1236"/>
      <c r="J1236"/>
      <c r="K1236"/>
    </row>
    <row r="1237" spans="1:11" s="101" customFormat="1">
      <c r="A1237"/>
      <c r="B1237"/>
      <c r="C1237"/>
      <c r="D1237"/>
      <c r="E1237"/>
      <c r="F1237"/>
      <c r="G1237"/>
      <c r="H1237"/>
      <c r="I1237"/>
      <c r="J1237"/>
      <c r="K1237"/>
    </row>
    <row r="1238" spans="1:11" s="101" customFormat="1">
      <c r="A1238"/>
      <c r="B1238"/>
      <c r="C1238"/>
      <c r="D1238"/>
      <c r="E1238"/>
      <c r="F1238"/>
      <c r="G1238"/>
      <c r="H1238"/>
      <c r="I1238"/>
      <c r="J1238"/>
      <c r="K1238"/>
    </row>
    <row r="1239" spans="1:11" s="101" customFormat="1">
      <c r="A1239"/>
      <c r="B1239"/>
      <c r="C1239"/>
      <c r="D1239"/>
      <c r="E1239"/>
      <c r="F1239"/>
      <c r="G1239"/>
      <c r="H1239"/>
      <c r="I1239"/>
      <c r="J1239"/>
      <c r="K1239"/>
    </row>
    <row r="1240" spans="1:11" s="101" customFormat="1">
      <c r="A1240"/>
      <c r="B1240"/>
      <c r="C1240"/>
      <c r="D1240"/>
      <c r="E1240"/>
      <c r="F1240"/>
      <c r="G1240"/>
      <c r="H1240"/>
      <c r="I1240"/>
      <c r="J1240"/>
      <c r="K1240"/>
    </row>
    <row r="1241" spans="1:11" s="101" customFormat="1">
      <c r="A1241"/>
      <c r="B1241"/>
      <c r="C1241"/>
      <c r="D1241"/>
      <c r="E1241"/>
      <c r="F1241"/>
      <c r="G1241"/>
      <c r="H1241"/>
      <c r="I1241"/>
      <c r="J1241"/>
      <c r="K1241"/>
    </row>
    <row r="1242" spans="1:11" s="101" customFormat="1">
      <c r="A1242"/>
      <c r="B1242"/>
      <c r="C1242"/>
      <c r="D1242"/>
      <c r="E1242"/>
      <c r="F1242"/>
      <c r="G1242"/>
      <c r="H1242"/>
      <c r="I1242"/>
      <c r="J1242"/>
      <c r="K1242"/>
    </row>
    <row r="1243" spans="1:11" s="101" customFormat="1">
      <c r="A1243"/>
      <c r="B1243"/>
      <c r="C1243"/>
      <c r="D1243"/>
      <c r="E1243"/>
      <c r="F1243"/>
      <c r="G1243"/>
      <c r="H1243"/>
      <c r="I1243"/>
      <c r="J1243"/>
      <c r="K1243"/>
    </row>
    <row r="1244" spans="1:11" s="101" customFormat="1">
      <c r="A1244"/>
      <c r="B1244"/>
      <c r="C1244"/>
      <c r="D1244"/>
      <c r="E1244"/>
      <c r="F1244"/>
      <c r="G1244"/>
      <c r="H1244"/>
      <c r="I1244"/>
      <c r="J1244"/>
      <c r="K1244"/>
    </row>
    <row r="1245" spans="1:11" s="101" customFormat="1">
      <c r="A1245"/>
      <c r="B1245"/>
      <c r="C1245"/>
      <c r="D1245"/>
      <c r="E1245"/>
      <c r="F1245"/>
      <c r="G1245"/>
      <c r="H1245"/>
      <c r="I1245"/>
      <c r="J1245"/>
      <c r="K1245"/>
    </row>
    <row r="1246" spans="1:11" s="101" customFormat="1">
      <c r="A1246"/>
      <c r="B1246"/>
      <c r="C1246"/>
      <c r="D1246"/>
      <c r="E1246"/>
      <c r="F1246"/>
      <c r="G1246"/>
      <c r="H1246"/>
      <c r="I1246"/>
      <c r="J1246"/>
      <c r="K1246"/>
    </row>
    <row r="1247" spans="1:11" s="101" customFormat="1">
      <c r="A1247"/>
      <c r="B1247"/>
      <c r="C1247"/>
      <c r="D1247"/>
      <c r="E1247"/>
      <c r="F1247"/>
      <c r="G1247"/>
      <c r="H1247"/>
      <c r="I1247"/>
      <c r="J1247"/>
      <c r="K1247"/>
    </row>
    <row r="1248" spans="1:11" s="101" customFormat="1">
      <c r="A1248"/>
      <c r="B1248"/>
      <c r="C1248"/>
      <c r="D1248"/>
      <c r="E1248"/>
      <c r="F1248"/>
      <c r="G1248"/>
      <c r="H1248"/>
      <c r="I1248"/>
      <c r="J1248"/>
      <c r="K1248"/>
    </row>
    <row r="1249" spans="1:11" s="101" customFormat="1">
      <c r="A1249"/>
      <c r="B1249"/>
      <c r="C1249"/>
      <c r="D1249"/>
      <c r="E1249"/>
      <c r="F1249"/>
      <c r="G1249"/>
      <c r="H1249"/>
      <c r="I1249"/>
      <c r="J1249"/>
      <c r="K1249"/>
    </row>
    <row r="1250" spans="1:11" s="101" customFormat="1">
      <c r="A1250"/>
      <c r="B1250"/>
      <c r="C1250"/>
      <c r="D1250"/>
      <c r="E1250"/>
      <c r="F1250"/>
      <c r="G1250"/>
      <c r="H1250"/>
      <c r="I1250"/>
      <c r="J1250"/>
      <c r="K1250"/>
    </row>
    <row r="1251" spans="1:11" s="101" customFormat="1">
      <c r="A1251"/>
      <c r="B1251"/>
      <c r="C1251"/>
      <c r="D1251"/>
      <c r="E1251"/>
      <c r="F1251"/>
      <c r="G1251"/>
      <c r="H1251"/>
      <c r="I1251"/>
      <c r="J1251"/>
      <c r="K1251"/>
    </row>
    <row r="1252" spans="1:11" s="101" customFormat="1">
      <c r="A1252"/>
      <c r="B1252"/>
      <c r="C1252"/>
      <c r="D1252"/>
      <c r="E1252"/>
      <c r="F1252"/>
      <c r="G1252"/>
      <c r="H1252"/>
      <c r="I1252"/>
      <c r="J1252"/>
      <c r="K1252"/>
    </row>
    <row r="1253" spans="1:11" s="101" customFormat="1">
      <c r="A1253"/>
      <c r="B1253"/>
      <c r="C1253"/>
      <c r="D1253"/>
      <c r="E1253"/>
      <c r="F1253"/>
      <c r="G1253"/>
      <c r="H1253"/>
      <c r="I1253"/>
      <c r="J1253"/>
      <c r="K1253"/>
    </row>
    <row r="1254" spans="1:11" s="101" customFormat="1">
      <c r="A1254"/>
      <c r="B1254"/>
      <c r="C1254"/>
      <c r="D1254"/>
      <c r="E1254"/>
      <c r="F1254"/>
      <c r="G1254"/>
      <c r="H1254"/>
      <c r="I1254"/>
      <c r="J1254"/>
      <c r="K1254"/>
    </row>
    <row r="1255" spans="1:11" s="101" customFormat="1">
      <c r="A1255"/>
      <c r="B1255"/>
      <c r="C1255"/>
      <c r="D1255"/>
      <c r="E1255"/>
      <c r="F1255"/>
      <c r="G1255"/>
      <c r="H1255"/>
      <c r="I1255"/>
      <c r="J1255"/>
      <c r="K1255"/>
    </row>
    <row r="1256" spans="1:11" s="101" customFormat="1">
      <c r="A1256"/>
      <c r="B1256"/>
      <c r="C1256"/>
      <c r="D1256"/>
      <c r="E1256"/>
      <c r="F1256"/>
      <c r="G1256"/>
      <c r="H1256"/>
      <c r="I1256"/>
      <c r="J1256"/>
      <c r="K1256"/>
    </row>
    <row r="1257" spans="1:11" s="101" customFormat="1">
      <c r="A1257"/>
      <c r="B1257"/>
      <c r="C1257"/>
      <c r="D1257"/>
      <c r="E1257"/>
      <c r="F1257"/>
      <c r="G1257"/>
      <c r="H1257"/>
      <c r="I1257"/>
      <c r="J1257"/>
      <c r="K1257"/>
    </row>
    <row r="1258" spans="1:11" s="101" customFormat="1">
      <c r="A1258"/>
      <c r="B1258"/>
      <c r="C1258"/>
      <c r="D1258"/>
      <c r="E1258"/>
      <c r="F1258"/>
      <c r="G1258"/>
      <c r="H1258"/>
      <c r="I1258"/>
      <c r="J1258"/>
      <c r="K1258"/>
    </row>
    <row r="1259" spans="1:11" s="101" customFormat="1">
      <c r="A1259"/>
      <c r="B1259"/>
      <c r="C1259"/>
      <c r="D1259"/>
      <c r="E1259"/>
      <c r="F1259"/>
      <c r="G1259"/>
      <c r="H1259"/>
      <c r="I1259"/>
      <c r="J1259"/>
      <c r="K1259"/>
    </row>
    <row r="1260" spans="1:11" s="101" customFormat="1">
      <c r="A1260"/>
      <c r="B1260"/>
      <c r="C1260"/>
      <c r="D1260"/>
      <c r="E1260"/>
      <c r="F1260"/>
      <c r="G1260"/>
      <c r="H1260"/>
      <c r="I1260"/>
      <c r="J1260"/>
      <c r="K1260"/>
    </row>
    <row r="1261" spans="1:11" s="101" customFormat="1">
      <c r="A1261"/>
      <c r="B1261"/>
      <c r="C1261"/>
      <c r="D1261"/>
      <c r="E1261"/>
      <c r="F1261"/>
      <c r="G1261"/>
      <c r="H1261"/>
      <c r="I1261"/>
      <c r="J1261"/>
      <c r="K1261"/>
    </row>
    <row r="1262" spans="1:11" s="101" customFormat="1">
      <c r="A1262"/>
      <c r="B1262"/>
      <c r="C1262"/>
      <c r="D1262"/>
      <c r="E1262"/>
      <c r="F1262"/>
      <c r="G1262"/>
      <c r="H1262"/>
      <c r="I1262"/>
      <c r="J1262"/>
      <c r="K1262"/>
    </row>
    <row r="1263" spans="1:11" s="101" customFormat="1">
      <c r="A1263"/>
      <c r="B1263"/>
      <c r="C1263"/>
      <c r="D1263"/>
      <c r="E1263"/>
      <c r="F1263"/>
      <c r="G1263"/>
      <c r="H1263"/>
      <c r="I1263"/>
      <c r="J1263"/>
      <c r="K1263"/>
    </row>
    <row r="1264" spans="1:11" s="101" customFormat="1">
      <c r="A1264"/>
      <c r="B1264"/>
      <c r="C1264"/>
      <c r="D1264"/>
      <c r="E1264"/>
      <c r="F1264"/>
      <c r="G1264"/>
      <c r="H1264"/>
      <c r="I1264"/>
      <c r="J1264"/>
      <c r="K1264"/>
    </row>
    <row r="1265" spans="1:11" s="101" customFormat="1">
      <c r="A1265"/>
      <c r="B1265"/>
      <c r="C1265"/>
      <c r="D1265"/>
      <c r="E1265"/>
      <c r="F1265"/>
      <c r="G1265"/>
      <c r="H1265"/>
      <c r="I1265"/>
      <c r="J1265"/>
      <c r="K1265"/>
    </row>
    <row r="1266" spans="1:11" s="101" customFormat="1">
      <c r="A1266"/>
      <c r="B1266"/>
      <c r="C1266"/>
      <c r="D1266"/>
      <c r="E1266"/>
      <c r="F1266"/>
      <c r="G1266"/>
      <c r="H1266"/>
      <c r="I1266"/>
      <c r="J1266"/>
      <c r="K1266"/>
    </row>
    <row r="1267" spans="1:11" s="101" customFormat="1">
      <c r="A1267"/>
      <c r="B1267"/>
      <c r="C1267"/>
      <c r="D1267"/>
      <c r="E1267"/>
      <c r="F1267"/>
      <c r="G1267"/>
      <c r="H1267"/>
      <c r="I1267"/>
      <c r="J1267"/>
      <c r="K1267"/>
    </row>
    <row r="1268" spans="1:11" s="101" customFormat="1">
      <c r="A1268"/>
      <c r="B1268"/>
      <c r="C1268"/>
      <c r="D1268"/>
      <c r="E1268"/>
      <c r="F1268"/>
      <c r="G1268"/>
      <c r="H1268"/>
      <c r="I1268"/>
      <c r="J1268"/>
      <c r="K1268"/>
    </row>
    <row r="1269" spans="1:11" s="101" customFormat="1">
      <c r="A1269"/>
      <c r="B1269"/>
      <c r="C1269"/>
      <c r="D1269"/>
      <c r="E1269"/>
      <c r="F1269"/>
      <c r="G1269"/>
      <c r="H1269"/>
      <c r="I1269"/>
      <c r="J1269"/>
      <c r="K1269"/>
    </row>
    <row r="1270" spans="1:11" s="101" customFormat="1">
      <c r="A1270"/>
      <c r="B1270"/>
      <c r="C1270"/>
      <c r="D1270"/>
      <c r="E1270"/>
      <c r="F1270"/>
      <c r="G1270"/>
      <c r="H1270"/>
      <c r="I1270"/>
      <c r="J1270"/>
      <c r="K1270"/>
    </row>
    <row r="1271" spans="1:11" s="101" customFormat="1">
      <c r="A1271"/>
      <c r="B1271"/>
      <c r="C1271"/>
      <c r="D1271"/>
      <c r="E1271"/>
      <c r="F1271"/>
      <c r="G1271"/>
      <c r="H1271"/>
      <c r="I1271"/>
      <c r="J1271"/>
      <c r="K1271"/>
    </row>
    <row r="1272" spans="1:11" s="101" customFormat="1">
      <c r="A1272"/>
      <c r="B1272"/>
      <c r="C1272"/>
      <c r="D1272"/>
      <c r="E1272"/>
      <c r="F1272"/>
      <c r="G1272"/>
      <c r="H1272"/>
      <c r="I1272"/>
      <c r="J1272"/>
      <c r="K1272"/>
    </row>
    <row r="1273" spans="1:11" s="101" customFormat="1">
      <c r="A1273"/>
      <c r="B1273"/>
      <c r="C1273"/>
      <c r="D1273"/>
      <c r="E1273"/>
      <c r="F1273"/>
      <c r="G1273"/>
      <c r="H1273"/>
      <c r="I1273"/>
      <c r="J1273"/>
      <c r="K1273"/>
    </row>
    <row r="1274" spans="1:11" s="101" customFormat="1">
      <c r="A1274"/>
      <c r="B1274"/>
      <c r="C1274"/>
      <c r="D1274"/>
      <c r="E1274"/>
      <c r="F1274"/>
      <c r="G1274"/>
      <c r="H1274"/>
      <c r="I1274"/>
      <c r="J1274"/>
      <c r="K1274"/>
    </row>
    <row r="1275" spans="1:11" s="101" customFormat="1">
      <c r="A1275"/>
      <c r="B1275"/>
      <c r="C1275"/>
      <c r="D1275"/>
      <c r="E1275"/>
      <c r="F1275"/>
      <c r="G1275"/>
      <c r="H1275"/>
      <c r="I1275"/>
      <c r="J1275"/>
      <c r="K1275"/>
    </row>
    <row r="1276" spans="1:11" s="101" customFormat="1">
      <c r="A1276"/>
      <c r="B1276"/>
      <c r="C1276"/>
      <c r="D1276"/>
      <c r="E1276"/>
      <c r="F1276"/>
      <c r="G1276"/>
      <c r="H1276"/>
      <c r="I1276"/>
      <c r="J1276"/>
      <c r="K1276"/>
    </row>
    <row r="1277" spans="1:11" s="101" customFormat="1">
      <c r="A1277"/>
      <c r="B1277"/>
      <c r="C1277"/>
      <c r="D1277"/>
      <c r="E1277"/>
      <c r="F1277"/>
      <c r="G1277"/>
      <c r="H1277"/>
      <c r="I1277"/>
      <c r="J1277"/>
      <c r="K1277"/>
    </row>
    <row r="1278" spans="1:11" s="101" customFormat="1">
      <c r="A1278"/>
      <c r="B1278"/>
      <c r="C1278"/>
      <c r="D1278"/>
      <c r="E1278"/>
      <c r="F1278"/>
      <c r="G1278"/>
      <c r="H1278"/>
      <c r="I1278"/>
      <c r="J1278"/>
      <c r="K1278"/>
    </row>
    <row r="1279" spans="1:11" s="101" customFormat="1">
      <c r="A1279"/>
      <c r="B1279"/>
      <c r="C1279"/>
      <c r="D1279"/>
      <c r="E1279"/>
      <c r="F1279"/>
      <c r="G1279"/>
      <c r="H1279"/>
      <c r="I1279"/>
      <c r="J1279"/>
      <c r="K1279"/>
    </row>
    <row r="1280" spans="1:11" s="101" customFormat="1">
      <c r="A1280"/>
      <c r="B1280"/>
      <c r="C1280"/>
      <c r="D1280"/>
      <c r="E1280"/>
      <c r="F1280"/>
      <c r="G1280"/>
      <c r="H1280"/>
      <c r="I1280"/>
      <c r="J1280"/>
      <c r="K1280"/>
    </row>
    <row r="1281" spans="1:11" s="101" customFormat="1">
      <c r="A1281"/>
      <c r="B1281"/>
      <c r="C1281"/>
      <c r="D1281"/>
      <c r="E1281"/>
      <c r="F1281"/>
      <c r="G1281"/>
      <c r="H1281"/>
      <c r="I1281"/>
      <c r="J1281"/>
      <c r="K1281"/>
    </row>
    <row r="1282" spans="1:11" s="101" customFormat="1">
      <c r="A1282"/>
      <c r="B1282"/>
      <c r="C1282"/>
      <c r="D1282"/>
      <c r="E1282"/>
      <c r="F1282"/>
      <c r="G1282"/>
      <c r="H1282"/>
      <c r="I1282"/>
      <c r="J1282"/>
      <c r="K1282"/>
    </row>
    <row r="1283" spans="1:11" s="101" customFormat="1">
      <c r="A1283"/>
      <c r="B1283"/>
      <c r="C1283"/>
      <c r="D1283"/>
      <c r="E1283"/>
      <c r="F1283"/>
      <c r="G1283"/>
      <c r="H1283"/>
      <c r="I1283"/>
      <c r="J1283"/>
      <c r="K1283"/>
    </row>
    <row r="1284" spans="1:11" s="101" customFormat="1">
      <c r="A1284"/>
      <c r="B1284"/>
      <c r="C1284"/>
      <c r="D1284"/>
      <c r="E1284"/>
      <c r="F1284"/>
      <c r="G1284"/>
      <c r="H1284"/>
      <c r="I1284"/>
      <c r="J1284"/>
      <c r="K1284"/>
    </row>
    <row r="1285" spans="1:11" s="101" customFormat="1">
      <c r="A1285"/>
      <c r="B1285"/>
      <c r="C1285"/>
      <c r="D1285"/>
      <c r="E1285"/>
      <c r="F1285"/>
      <c r="G1285"/>
      <c r="H1285"/>
      <c r="I1285"/>
      <c r="J1285"/>
      <c r="K1285"/>
    </row>
    <row r="1286" spans="1:11" s="101" customFormat="1">
      <c r="A1286"/>
      <c r="B1286"/>
      <c r="C1286"/>
      <c r="D1286"/>
      <c r="E1286"/>
      <c r="F1286"/>
      <c r="G1286"/>
      <c r="H1286"/>
      <c r="I1286"/>
      <c r="J1286"/>
      <c r="K1286"/>
    </row>
    <row r="1287" spans="1:11" s="101" customFormat="1">
      <c r="A1287"/>
      <c r="B1287"/>
      <c r="C1287"/>
      <c r="D1287"/>
      <c r="E1287"/>
      <c r="F1287"/>
      <c r="G1287"/>
      <c r="H1287"/>
      <c r="I1287"/>
      <c r="J1287"/>
      <c r="K1287"/>
    </row>
    <row r="1288" spans="1:11" s="101" customFormat="1">
      <c r="A1288"/>
      <c r="B1288"/>
      <c r="C1288"/>
      <c r="D1288"/>
      <c r="E1288"/>
      <c r="F1288"/>
      <c r="G1288"/>
      <c r="H1288"/>
      <c r="I1288"/>
      <c r="J1288"/>
      <c r="K1288"/>
    </row>
    <row r="1289" spans="1:11" s="101" customFormat="1">
      <c r="A1289"/>
      <c r="B1289"/>
      <c r="C1289"/>
      <c r="D1289"/>
      <c r="E1289"/>
      <c r="F1289"/>
      <c r="G1289"/>
      <c r="H1289"/>
      <c r="I1289"/>
      <c r="J1289"/>
      <c r="K1289"/>
    </row>
    <row r="1290" spans="1:11" s="101" customFormat="1">
      <c r="A1290"/>
      <c r="B1290"/>
      <c r="C1290"/>
      <c r="D1290"/>
      <c r="E1290"/>
      <c r="F1290"/>
      <c r="G1290"/>
      <c r="H1290"/>
      <c r="I1290"/>
      <c r="J1290"/>
      <c r="K1290"/>
    </row>
    <row r="1291" spans="1:11" s="101" customFormat="1">
      <c r="A1291"/>
      <c r="B1291"/>
      <c r="C1291"/>
      <c r="D1291"/>
      <c r="E1291"/>
      <c r="F1291"/>
      <c r="G1291"/>
      <c r="H1291"/>
      <c r="I1291"/>
      <c r="J1291"/>
      <c r="K1291"/>
    </row>
    <row r="1292" spans="1:11" s="101" customFormat="1">
      <c r="A1292"/>
      <c r="B1292"/>
      <c r="C1292"/>
      <c r="D1292"/>
      <c r="E1292"/>
      <c r="F1292"/>
      <c r="G1292"/>
      <c r="H1292"/>
      <c r="I1292"/>
      <c r="J1292"/>
      <c r="K1292"/>
    </row>
    <row r="1293" spans="1:11" s="101" customFormat="1">
      <c r="A1293"/>
      <c r="B1293"/>
      <c r="C1293"/>
      <c r="D1293"/>
      <c r="E1293"/>
      <c r="F1293"/>
      <c r="G1293"/>
      <c r="H1293"/>
      <c r="I1293"/>
      <c r="J1293"/>
      <c r="K1293"/>
    </row>
    <row r="1294" spans="1:11" s="101" customFormat="1">
      <c r="A1294"/>
      <c r="B1294"/>
      <c r="C1294"/>
      <c r="D1294"/>
      <c r="E1294"/>
      <c r="F1294"/>
      <c r="G1294"/>
      <c r="H1294"/>
      <c r="I1294"/>
      <c r="J1294"/>
      <c r="K1294"/>
    </row>
    <row r="1295" spans="1:11" s="101" customFormat="1">
      <c r="A1295"/>
      <c r="B1295"/>
      <c r="C1295"/>
      <c r="D1295"/>
      <c r="E1295"/>
      <c r="F1295"/>
      <c r="G1295"/>
      <c r="H1295"/>
      <c r="I1295"/>
      <c r="J1295"/>
      <c r="K1295"/>
    </row>
    <row r="1296" spans="1:11" s="101" customFormat="1">
      <c r="A1296"/>
      <c r="B1296"/>
      <c r="C1296"/>
      <c r="D1296"/>
      <c r="E1296"/>
      <c r="F1296"/>
      <c r="G1296"/>
      <c r="H1296"/>
      <c r="I1296"/>
      <c r="J1296"/>
      <c r="K1296"/>
    </row>
    <row r="1297" spans="1:11" s="101" customFormat="1">
      <c r="A1297"/>
      <c r="B1297"/>
      <c r="C1297"/>
      <c r="D1297"/>
      <c r="E1297"/>
      <c r="F1297"/>
      <c r="G1297"/>
      <c r="H1297"/>
      <c r="I1297"/>
      <c r="J1297"/>
      <c r="K1297"/>
    </row>
    <row r="1298" spans="1:11" s="101" customFormat="1">
      <c r="A1298"/>
      <c r="B1298"/>
      <c r="C1298"/>
      <c r="D1298"/>
      <c r="E1298"/>
      <c r="F1298"/>
      <c r="G1298"/>
      <c r="H1298"/>
      <c r="I1298"/>
      <c r="J1298"/>
      <c r="K1298"/>
    </row>
    <row r="1299" spans="1:11" s="101" customFormat="1">
      <c r="A1299"/>
      <c r="B1299"/>
      <c r="C1299"/>
      <c r="D1299"/>
      <c r="E1299"/>
      <c r="F1299"/>
      <c r="G1299"/>
      <c r="H1299"/>
      <c r="I1299"/>
      <c r="J1299"/>
      <c r="K1299"/>
    </row>
    <row r="1300" spans="1:11" s="101" customFormat="1">
      <c r="A1300"/>
      <c r="B1300"/>
      <c r="C1300"/>
      <c r="D1300"/>
      <c r="E1300"/>
      <c r="F1300"/>
      <c r="G1300"/>
      <c r="H1300"/>
      <c r="I1300"/>
      <c r="J1300"/>
      <c r="K1300"/>
    </row>
    <row r="1301" spans="1:11" s="101" customFormat="1">
      <c r="A1301"/>
      <c r="B1301"/>
      <c r="C1301"/>
      <c r="D1301"/>
      <c r="E1301"/>
      <c r="F1301"/>
      <c r="G1301"/>
      <c r="H1301"/>
      <c r="I1301"/>
      <c r="J1301"/>
      <c r="K1301"/>
    </row>
    <row r="1302" spans="1:11" s="101" customFormat="1">
      <c r="A1302"/>
      <c r="B1302"/>
      <c r="C1302"/>
      <c r="D1302"/>
      <c r="E1302"/>
      <c r="F1302"/>
      <c r="G1302"/>
      <c r="H1302"/>
      <c r="I1302"/>
      <c r="J1302"/>
      <c r="K1302"/>
    </row>
    <row r="1303" spans="1:11" s="101" customFormat="1">
      <c r="A1303"/>
      <c r="B1303"/>
      <c r="C1303"/>
      <c r="D1303"/>
      <c r="E1303"/>
      <c r="F1303"/>
      <c r="G1303"/>
      <c r="H1303"/>
      <c r="I1303"/>
      <c r="J1303"/>
      <c r="K1303"/>
    </row>
    <row r="1304" spans="1:11" s="101" customFormat="1">
      <c r="A1304"/>
      <c r="B1304"/>
      <c r="C1304"/>
      <c r="D1304"/>
      <c r="E1304"/>
      <c r="F1304"/>
      <c r="G1304"/>
      <c r="H1304"/>
      <c r="I1304"/>
      <c r="J1304"/>
      <c r="K1304"/>
    </row>
    <row r="1305" spans="1:11" s="101" customFormat="1">
      <c r="A1305"/>
      <c r="B1305"/>
      <c r="C1305"/>
      <c r="D1305"/>
      <c r="E1305"/>
      <c r="F1305"/>
      <c r="G1305"/>
      <c r="H1305"/>
      <c r="I1305"/>
      <c r="J1305"/>
      <c r="K1305"/>
    </row>
    <row r="1306" spans="1:11" s="101" customFormat="1">
      <c r="A1306"/>
      <c r="B1306"/>
      <c r="C1306"/>
      <c r="D1306"/>
      <c r="E1306"/>
      <c r="F1306"/>
      <c r="G1306"/>
      <c r="H1306"/>
      <c r="I1306"/>
      <c r="J1306"/>
      <c r="K1306"/>
    </row>
    <row r="1307" spans="1:11" s="101" customFormat="1">
      <c r="A1307"/>
      <c r="B1307"/>
      <c r="C1307"/>
      <c r="D1307"/>
      <c r="E1307"/>
      <c r="F1307"/>
      <c r="G1307"/>
      <c r="H1307"/>
      <c r="I1307"/>
      <c r="J1307"/>
      <c r="K1307"/>
    </row>
    <row r="1308" spans="1:11" s="101" customFormat="1">
      <c r="A1308"/>
      <c r="B1308"/>
      <c r="C1308"/>
      <c r="D1308"/>
      <c r="E1308"/>
      <c r="F1308"/>
      <c r="G1308"/>
      <c r="H1308"/>
      <c r="I1308"/>
      <c r="J1308"/>
      <c r="K1308"/>
    </row>
    <row r="1309" spans="1:11" s="101" customFormat="1">
      <c r="A1309"/>
      <c r="B1309"/>
      <c r="C1309"/>
      <c r="D1309"/>
      <c r="E1309"/>
      <c r="F1309"/>
      <c r="G1309"/>
      <c r="H1309"/>
      <c r="I1309"/>
      <c r="J1309"/>
      <c r="K1309"/>
    </row>
    <row r="1310" spans="1:11" s="101" customFormat="1">
      <c r="A1310"/>
      <c r="B1310"/>
      <c r="C1310"/>
      <c r="D1310"/>
      <c r="E1310"/>
      <c r="F1310"/>
      <c r="G1310"/>
      <c r="H1310"/>
      <c r="I1310"/>
      <c r="J1310"/>
      <c r="K1310"/>
    </row>
    <row r="1311" spans="1:11" s="101" customFormat="1">
      <c r="A1311"/>
      <c r="B1311"/>
      <c r="C1311"/>
      <c r="D1311"/>
      <c r="E1311"/>
      <c r="F1311"/>
      <c r="G1311"/>
      <c r="H1311"/>
      <c r="I1311"/>
      <c r="J1311"/>
      <c r="K1311"/>
    </row>
    <row r="1312" spans="1:11" s="101" customFormat="1">
      <c r="A1312"/>
      <c r="B1312"/>
      <c r="C1312"/>
      <c r="D1312"/>
      <c r="E1312"/>
      <c r="F1312"/>
      <c r="G1312"/>
      <c r="H1312"/>
      <c r="I1312"/>
      <c r="J1312"/>
      <c r="K1312"/>
    </row>
    <row r="1313" spans="1:11" s="101" customFormat="1">
      <c r="A1313"/>
      <c r="B1313"/>
      <c r="C1313"/>
      <c r="D1313"/>
      <c r="E1313"/>
      <c r="F1313"/>
      <c r="G1313"/>
      <c r="H1313"/>
      <c r="I1313"/>
      <c r="J1313"/>
      <c r="K1313"/>
    </row>
    <row r="1314" spans="1:11" s="101" customFormat="1">
      <c r="A1314"/>
      <c r="B1314"/>
      <c r="C1314"/>
      <c r="D1314"/>
      <c r="E1314"/>
      <c r="F1314"/>
      <c r="G1314"/>
      <c r="H1314"/>
      <c r="I1314"/>
      <c r="J1314"/>
      <c r="K1314"/>
    </row>
    <row r="1315" spans="1:11" s="101" customFormat="1">
      <c r="A1315"/>
      <c r="B1315"/>
      <c r="C1315"/>
      <c r="D1315"/>
      <c r="E1315"/>
      <c r="F1315"/>
      <c r="G1315"/>
      <c r="H1315"/>
      <c r="I1315"/>
      <c r="J1315"/>
      <c r="K1315"/>
    </row>
    <row r="1316" spans="1:11" s="101" customFormat="1">
      <c r="A1316"/>
      <c r="B1316"/>
      <c r="C1316"/>
      <c r="D1316"/>
      <c r="E1316"/>
      <c r="F1316"/>
      <c r="G1316"/>
      <c r="H1316"/>
      <c r="I1316"/>
      <c r="J1316"/>
      <c r="K1316"/>
    </row>
    <row r="1317" spans="1:11" s="101" customFormat="1">
      <c r="A1317"/>
      <c r="B1317"/>
      <c r="C1317"/>
      <c r="D1317"/>
      <c r="E1317"/>
      <c r="F1317"/>
      <c r="G1317"/>
      <c r="H1317"/>
      <c r="I1317"/>
      <c r="J1317"/>
      <c r="K1317"/>
    </row>
    <row r="1318" spans="1:11" s="101" customFormat="1">
      <c r="A1318"/>
      <c r="B1318"/>
      <c r="C1318"/>
      <c r="D1318"/>
      <c r="E1318"/>
      <c r="F1318"/>
      <c r="G1318"/>
      <c r="H1318"/>
      <c r="I1318"/>
      <c r="J1318"/>
      <c r="K1318"/>
    </row>
    <row r="1319" spans="1:11" s="101" customFormat="1">
      <c r="A1319"/>
      <c r="B1319"/>
      <c r="C1319"/>
      <c r="D1319"/>
      <c r="E1319"/>
      <c r="F1319"/>
      <c r="G1319"/>
      <c r="H1319"/>
      <c r="I1319"/>
      <c r="J1319"/>
      <c r="K1319"/>
    </row>
    <row r="1320" spans="1:11" s="101" customFormat="1">
      <c r="A1320"/>
      <c r="B1320"/>
      <c r="C1320"/>
      <c r="D1320"/>
      <c r="E1320"/>
      <c r="F1320"/>
      <c r="G1320"/>
      <c r="H1320"/>
      <c r="I1320"/>
      <c r="J1320"/>
      <c r="K1320"/>
    </row>
    <row r="1321" spans="1:11" s="101" customFormat="1">
      <c r="A1321"/>
      <c r="B1321"/>
      <c r="C1321"/>
      <c r="D1321"/>
      <c r="E1321"/>
      <c r="F1321"/>
      <c r="G1321"/>
      <c r="H1321"/>
      <c r="I1321"/>
      <c r="J1321"/>
      <c r="K1321"/>
    </row>
    <row r="1322" spans="1:11" s="101" customFormat="1">
      <c r="A1322"/>
      <c r="B1322"/>
      <c r="C1322"/>
      <c r="D1322"/>
      <c r="E1322"/>
      <c r="F1322"/>
      <c r="G1322"/>
      <c r="H1322"/>
      <c r="I1322"/>
      <c r="J1322"/>
      <c r="K1322"/>
    </row>
    <row r="1323" spans="1:11" s="101" customFormat="1">
      <c r="A1323"/>
      <c r="B1323"/>
      <c r="C1323"/>
      <c r="D1323"/>
      <c r="E1323"/>
      <c r="F1323"/>
      <c r="G1323"/>
      <c r="H1323"/>
      <c r="I1323"/>
      <c r="J1323"/>
      <c r="K1323"/>
    </row>
    <row r="1324" spans="1:11" s="101" customFormat="1">
      <c r="A1324"/>
      <c r="B1324"/>
      <c r="C1324"/>
      <c r="D1324"/>
      <c r="E1324"/>
      <c r="F1324"/>
      <c r="G1324"/>
      <c r="H1324"/>
      <c r="I1324"/>
      <c r="J1324"/>
      <c r="K1324"/>
    </row>
    <row r="1325" spans="1:11" s="101" customFormat="1">
      <c r="A1325"/>
      <c r="B1325"/>
      <c r="C1325"/>
      <c r="D1325"/>
      <c r="E1325"/>
      <c r="F1325"/>
      <c r="G1325"/>
      <c r="H1325"/>
      <c r="I1325"/>
      <c r="J1325"/>
      <c r="K1325"/>
    </row>
    <row r="1326" spans="1:11" s="101" customFormat="1">
      <c r="A1326"/>
      <c r="B1326"/>
      <c r="C1326"/>
      <c r="D1326"/>
      <c r="E1326"/>
      <c r="F1326"/>
      <c r="G1326"/>
      <c r="H1326"/>
      <c r="I1326"/>
      <c r="J1326"/>
      <c r="K1326"/>
    </row>
    <row r="1327" spans="1:11" s="101" customFormat="1">
      <c r="A1327"/>
      <c r="B1327"/>
      <c r="C1327"/>
      <c r="D1327"/>
      <c r="E1327"/>
      <c r="F1327"/>
      <c r="G1327"/>
      <c r="H1327"/>
      <c r="I1327"/>
      <c r="J1327"/>
      <c r="K1327"/>
    </row>
    <row r="1328" spans="1:11" s="101" customFormat="1">
      <c r="A1328"/>
      <c r="B1328"/>
      <c r="C1328"/>
      <c r="D1328"/>
      <c r="E1328"/>
      <c r="F1328"/>
      <c r="G1328"/>
      <c r="H1328"/>
      <c r="I1328"/>
      <c r="J1328"/>
      <c r="K1328"/>
    </row>
    <row r="1329" spans="1:11" s="101" customFormat="1">
      <c r="A1329"/>
      <c r="B1329"/>
      <c r="C1329"/>
      <c r="D1329"/>
      <c r="E1329"/>
      <c r="F1329"/>
      <c r="G1329"/>
      <c r="H1329"/>
      <c r="I1329"/>
      <c r="J1329"/>
      <c r="K1329"/>
    </row>
    <row r="1330" spans="1:11" s="101" customFormat="1">
      <c r="A1330"/>
      <c r="B1330"/>
      <c r="C1330"/>
      <c r="D1330"/>
      <c r="E1330"/>
      <c r="F1330"/>
      <c r="G1330"/>
      <c r="H1330"/>
      <c r="I1330"/>
      <c r="J1330"/>
      <c r="K1330"/>
    </row>
    <row r="1331" spans="1:11" s="101" customFormat="1">
      <c r="A1331"/>
      <c r="B1331"/>
      <c r="C1331"/>
      <c r="D1331"/>
      <c r="E1331"/>
      <c r="F1331"/>
      <c r="G1331"/>
      <c r="H1331"/>
      <c r="I1331"/>
      <c r="J1331"/>
      <c r="K1331"/>
    </row>
    <row r="1332" spans="1:11" s="101" customFormat="1">
      <c r="A1332"/>
      <c r="B1332"/>
      <c r="C1332"/>
      <c r="D1332"/>
      <c r="E1332"/>
      <c r="F1332"/>
      <c r="G1332"/>
      <c r="H1332"/>
      <c r="I1332"/>
      <c r="J1332"/>
      <c r="K1332"/>
    </row>
    <row r="1333" spans="1:11" s="101" customFormat="1">
      <c r="A1333"/>
      <c r="B1333"/>
      <c r="C1333"/>
      <c r="D1333"/>
      <c r="E1333"/>
      <c r="F1333"/>
      <c r="G1333"/>
      <c r="H1333"/>
      <c r="I1333"/>
      <c r="J1333"/>
      <c r="K1333"/>
    </row>
    <row r="1334" spans="1:11" s="101" customFormat="1">
      <c r="A1334"/>
      <c r="B1334"/>
      <c r="C1334"/>
      <c r="D1334"/>
      <c r="E1334"/>
      <c r="F1334"/>
      <c r="G1334"/>
      <c r="H1334"/>
      <c r="I1334"/>
      <c r="J1334"/>
      <c r="K1334"/>
    </row>
    <row r="1335" spans="1:11" s="101" customFormat="1">
      <c r="A1335"/>
      <c r="B1335"/>
      <c r="C1335"/>
      <c r="D1335"/>
      <c r="E1335"/>
      <c r="F1335"/>
      <c r="G1335"/>
      <c r="H1335"/>
      <c r="I1335"/>
      <c r="J1335"/>
      <c r="K1335"/>
    </row>
    <row r="1336" spans="1:11" s="101" customFormat="1">
      <c r="A1336"/>
      <c r="B1336"/>
      <c r="C1336"/>
      <c r="D1336"/>
      <c r="E1336"/>
      <c r="F1336"/>
      <c r="G1336"/>
      <c r="H1336"/>
      <c r="I1336"/>
      <c r="J1336"/>
      <c r="K1336"/>
    </row>
    <row r="1337" spans="1:11" s="101" customFormat="1">
      <c r="A1337"/>
      <c r="B1337"/>
      <c r="C1337"/>
      <c r="D1337"/>
      <c r="E1337"/>
      <c r="F1337"/>
      <c r="G1337"/>
      <c r="H1337"/>
      <c r="I1337"/>
      <c r="J1337"/>
      <c r="K1337"/>
    </row>
    <row r="1338" spans="1:11" s="101" customFormat="1">
      <c r="A1338"/>
      <c r="B1338"/>
      <c r="C1338"/>
      <c r="D1338"/>
      <c r="E1338"/>
      <c r="F1338"/>
      <c r="G1338"/>
      <c r="H1338"/>
      <c r="I1338"/>
      <c r="J1338"/>
      <c r="K1338"/>
    </row>
    <row r="1339" spans="1:11" s="101" customFormat="1">
      <c r="A1339"/>
      <c r="B1339"/>
      <c r="C1339"/>
      <c r="D1339"/>
      <c r="E1339"/>
      <c r="F1339"/>
      <c r="G1339"/>
      <c r="H1339"/>
      <c r="I1339"/>
      <c r="J1339"/>
      <c r="K1339"/>
    </row>
    <row r="1340" spans="1:11" s="101" customFormat="1">
      <c r="A1340"/>
      <c r="B1340"/>
      <c r="C1340"/>
      <c r="D1340"/>
      <c r="E1340"/>
      <c r="F1340"/>
      <c r="G1340"/>
      <c r="H1340"/>
      <c r="I1340"/>
      <c r="J1340"/>
      <c r="K1340"/>
    </row>
    <row r="1341" spans="1:11" s="101" customFormat="1">
      <c r="A1341"/>
      <c r="B1341"/>
      <c r="C1341"/>
      <c r="D1341"/>
      <c r="E1341"/>
      <c r="F1341"/>
      <c r="G1341"/>
      <c r="H1341"/>
      <c r="I1341"/>
      <c r="J1341"/>
      <c r="K1341"/>
    </row>
    <row r="1342" spans="1:11" s="101" customFormat="1">
      <c r="A1342"/>
      <c r="B1342"/>
      <c r="C1342"/>
      <c r="D1342"/>
      <c r="E1342"/>
      <c r="F1342"/>
      <c r="G1342"/>
      <c r="H1342"/>
      <c r="I1342"/>
      <c r="J1342"/>
      <c r="K1342"/>
    </row>
    <row r="1343" spans="1:11" s="101" customFormat="1">
      <c r="A1343"/>
      <c r="B1343"/>
      <c r="C1343"/>
      <c r="D1343"/>
      <c r="E1343"/>
      <c r="F1343"/>
      <c r="G1343"/>
      <c r="H1343"/>
      <c r="I1343"/>
      <c r="J1343"/>
      <c r="K1343"/>
    </row>
    <row r="1344" spans="1:11" s="101" customFormat="1">
      <c r="A1344"/>
      <c r="B1344"/>
      <c r="C1344"/>
      <c r="D1344"/>
      <c r="E1344"/>
      <c r="F1344"/>
      <c r="G1344"/>
      <c r="H1344"/>
      <c r="I1344"/>
      <c r="J1344"/>
      <c r="K1344"/>
    </row>
    <row r="1345" spans="1:11" s="101" customFormat="1">
      <c r="A1345"/>
      <c r="B1345"/>
      <c r="C1345"/>
      <c r="D1345"/>
      <c r="E1345"/>
      <c r="F1345"/>
      <c r="G1345"/>
      <c r="H1345"/>
      <c r="I1345"/>
      <c r="J1345"/>
      <c r="K1345"/>
    </row>
    <row r="1346" spans="1:11" s="101" customFormat="1">
      <c r="A1346"/>
      <c r="B1346"/>
      <c r="C1346"/>
      <c r="D1346"/>
      <c r="E1346"/>
      <c r="F1346"/>
      <c r="G1346"/>
      <c r="H1346"/>
      <c r="I1346"/>
      <c r="J1346"/>
      <c r="K1346"/>
    </row>
    <row r="1347" spans="1:11" s="101" customFormat="1">
      <c r="A1347"/>
      <c r="B1347"/>
      <c r="C1347"/>
      <c r="D1347"/>
      <c r="E1347"/>
      <c r="F1347"/>
      <c r="G1347"/>
      <c r="H1347"/>
      <c r="I1347"/>
      <c r="J1347"/>
      <c r="K1347"/>
    </row>
    <row r="1348" spans="1:11" s="101" customFormat="1">
      <c r="A1348"/>
      <c r="B1348"/>
      <c r="C1348"/>
      <c r="D1348"/>
      <c r="E1348"/>
      <c r="F1348"/>
      <c r="G1348"/>
      <c r="H1348"/>
      <c r="I1348"/>
      <c r="J1348"/>
      <c r="K1348"/>
    </row>
    <row r="1349" spans="1:11" s="101" customFormat="1">
      <c r="A1349"/>
      <c r="B1349"/>
      <c r="C1349"/>
      <c r="D1349"/>
      <c r="E1349"/>
      <c r="F1349"/>
      <c r="G1349"/>
      <c r="H1349"/>
      <c r="I1349"/>
      <c r="J1349"/>
      <c r="K1349"/>
    </row>
    <row r="1350" spans="1:11" s="101" customFormat="1">
      <c r="A1350"/>
      <c r="B1350"/>
      <c r="C1350"/>
      <c r="D1350"/>
      <c r="E1350"/>
      <c r="F1350"/>
      <c r="G1350"/>
      <c r="H1350"/>
      <c r="I1350"/>
      <c r="J1350"/>
      <c r="K1350"/>
    </row>
    <row r="1351" spans="1:11" s="101" customFormat="1">
      <c r="A1351"/>
      <c r="B1351"/>
      <c r="C1351"/>
      <c r="D1351"/>
      <c r="E1351"/>
      <c r="F1351"/>
      <c r="G1351"/>
      <c r="H1351"/>
      <c r="I1351"/>
      <c r="J1351"/>
      <c r="K1351"/>
    </row>
    <row r="1352" spans="1:11" s="101" customFormat="1">
      <c r="A1352"/>
      <c r="B1352"/>
      <c r="C1352"/>
      <c r="D1352"/>
      <c r="E1352"/>
      <c r="F1352"/>
      <c r="G1352"/>
      <c r="H1352"/>
      <c r="I1352"/>
      <c r="J1352"/>
      <c r="K1352"/>
    </row>
    <row r="1353" spans="1:11" s="101" customFormat="1">
      <c r="A1353"/>
      <c r="B1353"/>
      <c r="C1353"/>
      <c r="D1353"/>
      <c r="E1353"/>
      <c r="F1353"/>
      <c r="G1353"/>
      <c r="H1353"/>
      <c r="I1353"/>
      <c r="J1353"/>
      <c r="K1353"/>
    </row>
    <row r="1354" spans="1:11" s="101" customFormat="1">
      <c r="A1354"/>
      <c r="B1354"/>
      <c r="C1354"/>
      <c r="D1354"/>
      <c r="E1354"/>
      <c r="F1354"/>
      <c r="G1354"/>
      <c r="H1354"/>
      <c r="I1354"/>
      <c r="J1354"/>
      <c r="K1354"/>
    </row>
    <row r="1355" spans="1:11" s="101" customFormat="1">
      <c r="A1355"/>
      <c r="B1355"/>
      <c r="C1355"/>
      <c r="D1355"/>
      <c r="E1355"/>
      <c r="F1355"/>
      <c r="G1355"/>
      <c r="H1355"/>
      <c r="I1355"/>
      <c r="J1355"/>
      <c r="K1355"/>
    </row>
    <row r="1356" spans="1:11" s="101" customFormat="1">
      <c r="A1356"/>
      <c r="B1356"/>
      <c r="C1356"/>
      <c r="D1356"/>
      <c r="E1356"/>
      <c r="F1356"/>
      <c r="G1356"/>
      <c r="H1356"/>
      <c r="I1356"/>
      <c r="J1356"/>
      <c r="K1356"/>
    </row>
    <row r="1357" spans="1:11" s="101" customFormat="1">
      <c r="A1357"/>
      <c r="B1357"/>
      <c r="C1357"/>
      <c r="D1357"/>
      <c r="E1357"/>
      <c r="F1357"/>
      <c r="G1357"/>
      <c r="H1357"/>
      <c r="I1357"/>
      <c r="J1357"/>
      <c r="K1357"/>
    </row>
    <row r="1358" spans="1:11" s="101" customFormat="1">
      <c r="A1358"/>
      <c r="B1358"/>
      <c r="C1358"/>
      <c r="D1358"/>
      <c r="E1358"/>
      <c r="F1358"/>
      <c r="G1358"/>
      <c r="H1358"/>
      <c r="I1358"/>
      <c r="J1358"/>
      <c r="K1358"/>
    </row>
    <row r="1359" spans="1:11" s="101" customFormat="1">
      <c r="A1359"/>
      <c r="B1359"/>
      <c r="C1359"/>
      <c r="D1359"/>
      <c r="E1359"/>
      <c r="F1359"/>
      <c r="G1359"/>
      <c r="H1359"/>
      <c r="I1359"/>
      <c r="J1359"/>
      <c r="K1359"/>
    </row>
    <row r="1360" spans="1:11" s="101" customFormat="1">
      <c r="A1360"/>
      <c r="B1360"/>
      <c r="C1360"/>
      <c r="D1360"/>
      <c r="E1360"/>
      <c r="F1360"/>
      <c r="G1360"/>
      <c r="H1360"/>
      <c r="I1360"/>
      <c r="J1360"/>
      <c r="K1360"/>
    </row>
    <row r="1361" spans="1:11" s="101" customFormat="1">
      <c r="A1361"/>
      <c r="B1361"/>
      <c r="C1361"/>
      <c r="D1361"/>
      <c r="E1361"/>
      <c r="F1361"/>
      <c r="G1361"/>
      <c r="H1361"/>
      <c r="I1361"/>
      <c r="J1361"/>
      <c r="K1361"/>
    </row>
    <row r="1362" spans="1:11" s="101" customFormat="1">
      <c r="A1362"/>
      <c r="B1362"/>
      <c r="C1362"/>
      <c r="D1362"/>
      <c r="E1362"/>
      <c r="F1362"/>
      <c r="G1362"/>
      <c r="H1362"/>
      <c r="I1362"/>
      <c r="J1362"/>
      <c r="K1362"/>
    </row>
    <row r="1363" spans="1:11" s="101" customFormat="1">
      <c r="A1363"/>
      <c r="B1363"/>
      <c r="C1363"/>
      <c r="D1363"/>
      <c r="E1363"/>
      <c r="F1363"/>
      <c r="G1363"/>
      <c r="H1363"/>
      <c r="I1363"/>
      <c r="J1363"/>
      <c r="K1363"/>
    </row>
    <row r="1364" spans="1:11" s="101" customFormat="1">
      <c r="A1364"/>
      <c r="B1364"/>
      <c r="C1364"/>
      <c r="D1364"/>
      <c r="E1364"/>
      <c r="F1364"/>
      <c r="G1364"/>
      <c r="H1364"/>
      <c r="I1364"/>
      <c r="J1364"/>
      <c r="K1364"/>
    </row>
    <row r="1365" spans="1:11" s="101" customFormat="1">
      <c r="A1365"/>
      <c r="B1365"/>
      <c r="C1365"/>
      <c r="D1365"/>
      <c r="E1365"/>
      <c r="F1365"/>
      <c r="G1365"/>
      <c r="H1365"/>
      <c r="I1365"/>
      <c r="J1365"/>
      <c r="K1365"/>
    </row>
    <row r="1366" spans="1:11" s="101" customFormat="1">
      <c r="A1366"/>
      <c r="B1366"/>
      <c r="C1366"/>
      <c r="D1366"/>
      <c r="E1366"/>
      <c r="F1366"/>
      <c r="G1366"/>
      <c r="H1366"/>
      <c r="I1366"/>
      <c r="J1366"/>
      <c r="K1366"/>
    </row>
    <row r="1367" spans="1:11" s="101" customFormat="1">
      <c r="A1367"/>
      <c r="B1367"/>
      <c r="C1367"/>
      <c r="D1367"/>
      <c r="E1367"/>
      <c r="F1367"/>
      <c r="G1367"/>
      <c r="H1367"/>
      <c r="I1367"/>
      <c r="J1367"/>
      <c r="K1367"/>
    </row>
    <row r="1368" spans="1:11" s="101" customFormat="1">
      <c r="A1368"/>
      <c r="B1368"/>
      <c r="C1368"/>
      <c r="D1368"/>
      <c r="E1368"/>
      <c r="F1368"/>
      <c r="G1368"/>
      <c r="H1368"/>
      <c r="I1368"/>
      <c r="J1368"/>
      <c r="K1368"/>
    </row>
    <row r="1369" spans="1:11" s="101" customFormat="1">
      <c r="A1369"/>
      <c r="B1369"/>
      <c r="C1369"/>
      <c r="D1369"/>
      <c r="E1369"/>
      <c r="F1369"/>
      <c r="G1369"/>
      <c r="H1369"/>
      <c r="I1369"/>
      <c r="J1369"/>
      <c r="K1369"/>
    </row>
    <row r="1370" spans="1:11" s="101" customFormat="1">
      <c r="A1370"/>
      <c r="B1370"/>
      <c r="C1370"/>
      <c r="D1370"/>
      <c r="E1370"/>
      <c r="F1370"/>
      <c r="G1370"/>
      <c r="H1370"/>
      <c r="I1370"/>
      <c r="J1370"/>
      <c r="K1370"/>
    </row>
    <row r="1371" spans="1:11" s="101" customFormat="1">
      <c r="A1371"/>
      <c r="B1371"/>
      <c r="C1371"/>
      <c r="D1371"/>
      <c r="E1371"/>
      <c r="F1371"/>
      <c r="G1371"/>
      <c r="H1371"/>
      <c r="I1371"/>
      <c r="J1371"/>
      <c r="K1371"/>
    </row>
    <row r="1372" spans="1:11" s="101" customFormat="1">
      <c r="A1372"/>
      <c r="B1372"/>
      <c r="C1372"/>
      <c r="D1372"/>
      <c r="E1372"/>
      <c r="F1372"/>
      <c r="G1372"/>
      <c r="H1372"/>
      <c r="I1372"/>
      <c r="J1372"/>
      <c r="K1372"/>
    </row>
    <row r="1373" spans="1:11" s="101" customFormat="1">
      <c r="A1373"/>
      <c r="B1373"/>
      <c r="C1373"/>
      <c r="D1373"/>
      <c r="E1373"/>
      <c r="F1373"/>
      <c r="G1373"/>
      <c r="H1373"/>
      <c r="I1373"/>
      <c r="J1373"/>
      <c r="K1373"/>
    </row>
    <row r="1374" spans="1:11" s="101" customFormat="1">
      <c r="A1374"/>
      <c r="B1374"/>
      <c r="C1374"/>
      <c r="D1374"/>
      <c r="E1374"/>
      <c r="F1374"/>
      <c r="G1374"/>
      <c r="H1374"/>
      <c r="I1374"/>
      <c r="J1374"/>
      <c r="K1374"/>
    </row>
    <row r="1375" spans="1:11" s="101" customFormat="1">
      <c r="A1375"/>
      <c r="B1375"/>
      <c r="C1375"/>
      <c r="D1375"/>
      <c r="E1375"/>
      <c r="F1375"/>
      <c r="G1375"/>
      <c r="H1375"/>
      <c r="I1375"/>
      <c r="J1375"/>
      <c r="K1375"/>
    </row>
    <row r="1376" spans="1:11" s="101" customFormat="1">
      <c r="A1376"/>
      <c r="B1376"/>
      <c r="C1376"/>
      <c r="D1376"/>
      <c r="E1376"/>
      <c r="F1376"/>
      <c r="G1376"/>
      <c r="H1376"/>
      <c r="I1376"/>
      <c r="J1376"/>
      <c r="K1376"/>
    </row>
    <row r="1377" spans="1:11" s="101" customFormat="1">
      <c r="A1377"/>
      <c r="B1377"/>
      <c r="C1377"/>
      <c r="D1377"/>
      <c r="E1377"/>
      <c r="F1377"/>
      <c r="G1377"/>
      <c r="H1377"/>
      <c r="I1377"/>
      <c r="J1377"/>
      <c r="K1377"/>
    </row>
    <row r="1378" spans="1:11" s="101" customFormat="1">
      <c r="A1378"/>
      <c r="B1378"/>
      <c r="C1378"/>
      <c r="D1378"/>
      <c r="E1378"/>
      <c r="F1378"/>
      <c r="G1378"/>
      <c r="H1378"/>
      <c r="I1378"/>
      <c r="J1378"/>
      <c r="K1378"/>
    </row>
    <row r="1379" spans="1:11" s="101" customFormat="1">
      <c r="A1379"/>
      <c r="B1379"/>
      <c r="C1379"/>
      <c r="D1379"/>
      <c r="E1379"/>
      <c r="F1379"/>
      <c r="G1379"/>
      <c r="H1379"/>
      <c r="I1379"/>
      <c r="J1379"/>
      <c r="K1379"/>
    </row>
    <row r="1380" spans="1:11" s="101" customFormat="1">
      <c r="A1380"/>
      <c r="B1380"/>
      <c r="C1380"/>
      <c r="D1380"/>
      <c r="E1380"/>
      <c r="F1380"/>
      <c r="G1380"/>
      <c r="H1380"/>
      <c r="I1380"/>
      <c r="J1380"/>
      <c r="K1380"/>
    </row>
    <row r="1381" spans="1:11" s="101" customFormat="1">
      <c r="A1381"/>
      <c r="B1381"/>
      <c r="C1381"/>
      <c r="D1381"/>
      <c r="E1381"/>
      <c r="F1381"/>
      <c r="G1381"/>
      <c r="H1381"/>
      <c r="I1381"/>
      <c r="J1381"/>
      <c r="K1381"/>
    </row>
    <row r="1382" spans="1:11" s="101" customFormat="1">
      <c r="A1382"/>
      <c r="B1382"/>
      <c r="C1382"/>
      <c r="D1382"/>
      <c r="E1382"/>
      <c r="F1382"/>
      <c r="G1382"/>
      <c r="H1382"/>
      <c r="I1382"/>
      <c r="J1382"/>
      <c r="K1382"/>
    </row>
    <row r="1383" spans="1:11" s="101" customFormat="1">
      <c r="A1383"/>
      <c r="B1383"/>
      <c r="C1383"/>
      <c r="D1383"/>
      <c r="E1383"/>
      <c r="F1383"/>
      <c r="G1383"/>
      <c r="H1383"/>
      <c r="I1383"/>
      <c r="J1383"/>
      <c r="K1383"/>
    </row>
    <row r="1384" spans="1:11" s="101" customFormat="1">
      <c r="A1384"/>
      <c r="B1384"/>
      <c r="C1384"/>
      <c r="D1384"/>
      <c r="E1384"/>
      <c r="F1384"/>
      <c r="G1384"/>
      <c r="H1384"/>
      <c r="I1384"/>
      <c r="J1384"/>
      <c r="K1384"/>
    </row>
    <row r="1385" spans="1:11" s="101" customFormat="1">
      <c r="A1385"/>
      <c r="B1385"/>
      <c r="C1385"/>
      <c r="D1385"/>
      <c r="E1385"/>
      <c r="F1385"/>
      <c r="G1385"/>
      <c r="H1385"/>
      <c r="I1385"/>
      <c r="J1385"/>
      <c r="K1385"/>
    </row>
    <row r="1386" spans="1:11" s="101" customFormat="1">
      <c r="A1386"/>
      <c r="B1386"/>
      <c r="C1386"/>
      <c r="D1386"/>
      <c r="E1386"/>
      <c r="F1386"/>
      <c r="G1386"/>
      <c r="H1386"/>
      <c r="I1386"/>
      <c r="J1386"/>
      <c r="K1386"/>
    </row>
    <row r="1387" spans="1:11" s="101" customFormat="1">
      <c r="A1387"/>
      <c r="B1387"/>
      <c r="C1387"/>
      <c r="D1387"/>
      <c r="E1387"/>
      <c r="F1387"/>
      <c r="G1387"/>
      <c r="H1387"/>
      <c r="I1387"/>
      <c r="J1387"/>
      <c r="K1387"/>
    </row>
    <row r="1388" spans="1:11" s="101" customFormat="1">
      <c r="A1388"/>
      <c r="B1388"/>
      <c r="C1388"/>
      <c r="D1388"/>
      <c r="E1388"/>
      <c r="F1388"/>
      <c r="G1388"/>
      <c r="H1388"/>
      <c r="I1388"/>
      <c r="J1388"/>
      <c r="K1388"/>
    </row>
    <row r="1389" spans="1:11" s="101" customFormat="1">
      <c r="A1389"/>
      <c r="B1389"/>
      <c r="C1389"/>
      <c r="D1389"/>
      <c r="E1389"/>
      <c r="F1389"/>
      <c r="G1389"/>
      <c r="H1389"/>
      <c r="I1389"/>
      <c r="J1389"/>
      <c r="K1389"/>
    </row>
    <row r="1390" spans="1:11" s="101" customFormat="1">
      <c r="A1390"/>
      <c r="B1390"/>
      <c r="C1390"/>
      <c r="D1390"/>
      <c r="E1390"/>
      <c r="F1390"/>
      <c r="G1390"/>
      <c r="H1390"/>
      <c r="I1390"/>
      <c r="J1390"/>
      <c r="K1390"/>
    </row>
    <row r="1391" spans="1:11" s="101" customFormat="1">
      <c r="A1391"/>
      <c r="B1391"/>
      <c r="C1391"/>
      <c r="D1391"/>
      <c r="E1391"/>
      <c r="F1391"/>
      <c r="G1391"/>
      <c r="H1391"/>
      <c r="I1391"/>
      <c r="J1391"/>
      <c r="K1391"/>
    </row>
    <row r="1392" spans="1:11" s="101" customFormat="1">
      <c r="A1392"/>
      <c r="B1392"/>
      <c r="C1392"/>
      <c r="D1392"/>
      <c r="E1392"/>
      <c r="F1392"/>
      <c r="G1392"/>
      <c r="H1392"/>
      <c r="I1392"/>
      <c r="J1392"/>
      <c r="K1392"/>
    </row>
    <row r="1393" spans="1:11" s="101" customFormat="1">
      <c r="A1393"/>
      <c r="B1393"/>
      <c r="C1393"/>
      <c r="D1393"/>
      <c r="E1393"/>
      <c r="F1393"/>
      <c r="G1393"/>
      <c r="H1393"/>
      <c r="I1393"/>
      <c r="J1393"/>
      <c r="K1393"/>
    </row>
    <row r="1394" spans="1:11" s="101" customFormat="1">
      <c r="A1394"/>
      <c r="B1394"/>
      <c r="C1394"/>
      <c r="D1394"/>
      <c r="E1394"/>
      <c r="F1394"/>
      <c r="G1394"/>
      <c r="H1394"/>
      <c r="I1394"/>
      <c r="J1394"/>
      <c r="K1394"/>
    </row>
    <row r="1395" spans="1:11" s="101" customFormat="1">
      <c r="A1395"/>
      <c r="B1395"/>
      <c r="C1395"/>
      <c r="D1395"/>
      <c r="E1395"/>
      <c r="F1395"/>
      <c r="G1395"/>
      <c r="H1395"/>
      <c r="I1395"/>
      <c r="J1395"/>
      <c r="K1395"/>
    </row>
    <row r="1396" spans="1:11" s="101" customFormat="1">
      <c r="A1396"/>
      <c r="B1396"/>
      <c r="C1396"/>
      <c r="D1396"/>
      <c r="E1396"/>
      <c r="F1396"/>
      <c r="G1396"/>
      <c r="H1396"/>
      <c r="I1396"/>
      <c r="J1396"/>
      <c r="K1396"/>
    </row>
    <row r="1397" spans="1:11" s="101" customFormat="1">
      <c r="A1397"/>
      <c r="B1397"/>
      <c r="C1397"/>
      <c r="D1397"/>
      <c r="E1397"/>
      <c r="F1397"/>
      <c r="G1397"/>
      <c r="H1397"/>
      <c r="I1397"/>
      <c r="J1397"/>
      <c r="K1397"/>
    </row>
    <row r="1398" spans="1:11" s="101" customFormat="1">
      <c r="A1398"/>
      <c r="B1398"/>
      <c r="C1398"/>
      <c r="D1398"/>
      <c r="E1398"/>
      <c r="F1398"/>
      <c r="G1398"/>
      <c r="H1398"/>
      <c r="I1398"/>
      <c r="J1398"/>
      <c r="K1398"/>
    </row>
    <row r="1399" spans="1:11" s="101" customFormat="1">
      <c r="A1399"/>
      <c r="B1399"/>
      <c r="C1399"/>
      <c r="D1399"/>
      <c r="E1399"/>
      <c r="F1399"/>
      <c r="G1399"/>
      <c r="H1399"/>
      <c r="I1399"/>
      <c r="J1399"/>
      <c r="K1399"/>
    </row>
    <row r="1400" spans="1:11" s="101" customFormat="1">
      <c r="A1400"/>
      <c r="B1400"/>
      <c r="C1400"/>
      <c r="D1400"/>
      <c r="E1400"/>
      <c r="F1400"/>
      <c r="G1400"/>
      <c r="H1400"/>
      <c r="I1400"/>
      <c r="J1400"/>
      <c r="K1400"/>
    </row>
    <row r="1401" spans="1:11" s="101" customFormat="1">
      <c r="A1401"/>
      <c r="B1401"/>
      <c r="C1401"/>
      <c r="D1401"/>
      <c r="E1401"/>
      <c r="F1401"/>
      <c r="G1401"/>
      <c r="H1401"/>
      <c r="I1401"/>
      <c r="J1401"/>
      <c r="K1401"/>
    </row>
    <row r="1402" spans="1:11" s="101" customFormat="1">
      <c r="A1402"/>
      <c r="B1402"/>
      <c r="C1402"/>
      <c r="D1402"/>
      <c r="E1402"/>
      <c r="F1402"/>
      <c r="G1402"/>
      <c r="H1402"/>
      <c r="I1402"/>
      <c r="J1402"/>
      <c r="K1402"/>
    </row>
    <row r="1403" spans="1:11" s="101" customFormat="1">
      <c r="A1403"/>
      <c r="B1403"/>
      <c r="C1403"/>
      <c r="D1403"/>
      <c r="E1403"/>
      <c r="F1403"/>
      <c r="G1403"/>
      <c r="H1403"/>
      <c r="I1403"/>
      <c r="J1403"/>
      <c r="K1403"/>
    </row>
    <row r="1404" spans="1:11" s="101" customFormat="1">
      <c r="A1404"/>
      <c r="B1404"/>
      <c r="C1404"/>
      <c r="D1404"/>
      <c r="E1404"/>
      <c r="F1404"/>
      <c r="G1404"/>
      <c r="H1404"/>
      <c r="I1404"/>
      <c r="J1404"/>
      <c r="K1404"/>
    </row>
    <row r="1405" spans="1:11" s="101" customFormat="1">
      <c r="A1405"/>
      <c r="B1405"/>
      <c r="C1405"/>
      <c r="D1405"/>
      <c r="E1405"/>
      <c r="F1405"/>
      <c r="G1405"/>
      <c r="H1405"/>
      <c r="I1405"/>
      <c r="J1405"/>
      <c r="K1405"/>
    </row>
    <row r="1406" spans="1:11" s="101" customFormat="1">
      <c r="A1406"/>
      <c r="B1406"/>
      <c r="C1406"/>
      <c r="D1406"/>
      <c r="E1406"/>
      <c r="F1406"/>
      <c r="G1406"/>
      <c r="H1406"/>
      <c r="I1406"/>
      <c r="J1406"/>
      <c r="K1406"/>
    </row>
    <row r="1407" spans="1:11" s="101" customFormat="1">
      <c r="A1407"/>
      <c r="B1407"/>
      <c r="C1407"/>
      <c r="D1407"/>
      <c r="E1407"/>
      <c r="F1407"/>
      <c r="G1407"/>
      <c r="H1407"/>
      <c r="I1407"/>
      <c r="J1407"/>
      <c r="K1407"/>
    </row>
    <row r="1408" spans="1:11" s="101" customFormat="1">
      <c r="A1408"/>
      <c r="B1408"/>
      <c r="C1408"/>
      <c r="D1408"/>
      <c r="E1408"/>
      <c r="F1408"/>
      <c r="G1408"/>
      <c r="H1408"/>
      <c r="I1408"/>
      <c r="J1408"/>
      <c r="K1408"/>
    </row>
    <row r="1409" spans="1:11" s="101" customFormat="1">
      <c r="A1409"/>
      <c r="B1409"/>
      <c r="C1409"/>
      <c r="D1409"/>
      <c r="E1409"/>
      <c r="F1409"/>
      <c r="G1409"/>
      <c r="H1409"/>
      <c r="I1409"/>
      <c r="J1409"/>
      <c r="K1409"/>
    </row>
    <row r="1410" spans="1:11" s="101" customFormat="1">
      <c r="A1410"/>
      <c r="B1410"/>
      <c r="C1410"/>
      <c r="D1410"/>
      <c r="E1410"/>
      <c r="F1410"/>
      <c r="G1410"/>
      <c r="H1410"/>
      <c r="I1410"/>
      <c r="J1410"/>
      <c r="K1410"/>
    </row>
    <row r="1411" spans="1:11" s="101" customFormat="1">
      <c r="A1411"/>
      <c r="B1411"/>
      <c r="C1411"/>
      <c r="D1411"/>
      <c r="E1411"/>
      <c r="F1411"/>
      <c r="G1411"/>
      <c r="H1411"/>
      <c r="I1411"/>
      <c r="J1411"/>
      <c r="K1411"/>
    </row>
    <row r="1412" spans="1:11" s="101" customFormat="1">
      <c r="A1412"/>
      <c r="B1412"/>
      <c r="C1412"/>
      <c r="D1412"/>
      <c r="E1412"/>
      <c r="F1412"/>
      <c r="G1412"/>
      <c r="H1412"/>
      <c r="I1412"/>
      <c r="J1412"/>
      <c r="K1412"/>
    </row>
    <row r="1413" spans="1:11" s="101" customFormat="1">
      <c r="A1413"/>
      <c r="B1413"/>
      <c r="C1413"/>
      <c r="D1413"/>
      <c r="E1413"/>
      <c r="F1413"/>
      <c r="G1413"/>
      <c r="H1413"/>
      <c r="I1413"/>
      <c r="J1413"/>
      <c r="K1413"/>
    </row>
    <row r="1414" spans="1:11" s="101" customFormat="1">
      <c r="A1414"/>
      <c r="B1414"/>
      <c r="C1414"/>
      <c r="D1414"/>
      <c r="E1414"/>
      <c r="F1414"/>
      <c r="G1414"/>
      <c r="H1414"/>
      <c r="I1414"/>
      <c r="J1414"/>
      <c r="K1414"/>
    </row>
    <row r="1415" spans="1:11" s="101" customFormat="1">
      <c r="A1415"/>
      <c r="B1415"/>
      <c r="C1415"/>
      <c r="D1415"/>
      <c r="E1415"/>
      <c r="F1415"/>
      <c r="G1415"/>
      <c r="H1415"/>
      <c r="I1415"/>
      <c r="J1415"/>
      <c r="K1415"/>
    </row>
    <row r="1416" spans="1:11" s="101" customFormat="1">
      <c r="A1416"/>
      <c r="B1416"/>
      <c r="C1416"/>
      <c r="D1416"/>
      <c r="E1416"/>
      <c r="F1416"/>
      <c r="G1416"/>
      <c r="H1416"/>
      <c r="I1416"/>
      <c r="J1416"/>
      <c r="K1416"/>
    </row>
    <row r="1417" spans="1:11" s="101" customFormat="1">
      <c r="A1417"/>
      <c r="B1417"/>
      <c r="C1417"/>
      <c r="D1417"/>
      <c r="E1417"/>
      <c r="F1417"/>
      <c r="G1417"/>
      <c r="H1417"/>
      <c r="I1417"/>
      <c r="J1417"/>
      <c r="K1417"/>
    </row>
    <row r="1418" spans="1:11" s="101" customFormat="1">
      <c r="A1418"/>
      <c r="B1418"/>
      <c r="C1418"/>
      <c r="D1418"/>
      <c r="E1418"/>
      <c r="F1418"/>
      <c r="G1418"/>
      <c r="H1418"/>
      <c r="I1418"/>
      <c r="J1418"/>
      <c r="K1418"/>
    </row>
    <row r="1419" spans="1:11" s="101" customFormat="1">
      <c r="A1419"/>
      <c r="B1419"/>
      <c r="C1419"/>
      <c r="D1419"/>
      <c r="E1419"/>
      <c r="F1419"/>
      <c r="G1419"/>
      <c r="H1419"/>
      <c r="I1419"/>
      <c r="J1419"/>
      <c r="K1419"/>
    </row>
    <row r="1420" spans="1:11" s="101" customFormat="1">
      <c r="A1420"/>
      <c r="B1420"/>
      <c r="C1420"/>
      <c r="D1420"/>
      <c r="E1420"/>
      <c r="F1420"/>
      <c r="G1420"/>
      <c r="H1420"/>
      <c r="I1420"/>
      <c r="J1420"/>
      <c r="K1420"/>
    </row>
    <row r="1421" spans="1:11" s="101" customFormat="1">
      <c r="A1421"/>
      <c r="B1421"/>
      <c r="C1421"/>
      <c r="D1421"/>
      <c r="E1421"/>
      <c r="F1421"/>
      <c r="G1421"/>
      <c r="H1421"/>
      <c r="I1421"/>
      <c r="J1421"/>
      <c r="K1421"/>
    </row>
    <row r="1422" spans="1:11" s="101" customFormat="1">
      <c r="A1422"/>
      <c r="B1422"/>
      <c r="C1422"/>
      <c r="D1422"/>
      <c r="E1422"/>
      <c r="F1422"/>
      <c r="G1422"/>
      <c r="H1422"/>
      <c r="I1422"/>
      <c r="J1422"/>
      <c r="K1422"/>
    </row>
  </sheetData>
  <mergeCells count="75">
    <mergeCell ref="X7:X8"/>
    <mergeCell ref="AK6:AL6"/>
    <mergeCell ref="A1:BC1"/>
    <mergeCell ref="A2:BC2"/>
    <mergeCell ref="A6:A8"/>
    <mergeCell ref="B6:B8"/>
    <mergeCell ref="C6:C8"/>
    <mergeCell ref="D6:D8"/>
    <mergeCell ref="E6:F6"/>
    <mergeCell ref="G6:G8"/>
    <mergeCell ref="H6:H8"/>
    <mergeCell ref="I6:J6"/>
    <mergeCell ref="U6:Y6"/>
    <mergeCell ref="Z6:AB6"/>
    <mergeCell ref="AC6:AD6"/>
    <mergeCell ref="AE6:AE8"/>
    <mergeCell ref="AF6:AG6"/>
    <mergeCell ref="AR6:AR8"/>
    <mergeCell ref="AV6:AV8"/>
    <mergeCell ref="AW6:AW8"/>
    <mergeCell ref="AX6:AZ6"/>
    <mergeCell ref="AH6:AJ6"/>
    <mergeCell ref="BA6:BA8"/>
    <mergeCell ref="Q7:Q8"/>
    <mergeCell ref="U7:U8"/>
    <mergeCell ref="V7:V8"/>
    <mergeCell ref="W7:W8"/>
    <mergeCell ref="AQ6:AQ8"/>
    <mergeCell ref="AM6:AM8"/>
    <mergeCell ref="AN6:AN8"/>
    <mergeCell ref="AO6:AO8"/>
    <mergeCell ref="AI7:AI8"/>
    <mergeCell ref="AJ7:AJ8"/>
    <mergeCell ref="AK7:AK8"/>
    <mergeCell ref="AL7:AL8"/>
    <mergeCell ref="Y7:Y8"/>
    <mergeCell ref="Z7:Z8"/>
    <mergeCell ref="AA7:AA8"/>
    <mergeCell ref="E7:E8"/>
    <mergeCell ref="F7:F8"/>
    <mergeCell ref="I7:I8"/>
    <mergeCell ref="J7:J8"/>
    <mergeCell ref="O7:P7"/>
    <mergeCell ref="BC7:BD7"/>
    <mergeCell ref="C1143:E1143"/>
    <mergeCell ref="N1143:AZ1143"/>
    <mergeCell ref="AB7:AB8"/>
    <mergeCell ref="AC7:AC8"/>
    <mergeCell ref="AD7:AD8"/>
    <mergeCell ref="AF7:AF8"/>
    <mergeCell ref="AG7:AG8"/>
    <mergeCell ref="AH7:AH8"/>
    <mergeCell ref="AS7:AS8"/>
    <mergeCell ref="AT7:AT8"/>
    <mergeCell ref="AU7:AU8"/>
    <mergeCell ref="AX7:AX8"/>
    <mergeCell ref="AP6:AP8"/>
    <mergeCell ref="T6:T8"/>
    <mergeCell ref="BB6:BD6"/>
    <mergeCell ref="C1152:E1152"/>
    <mergeCell ref="N1152:AX1152"/>
    <mergeCell ref="AY7:AY8"/>
    <mergeCell ref="AZ7:AZ8"/>
    <mergeCell ref="BB7:BB8"/>
    <mergeCell ref="K6:K8"/>
    <mergeCell ref="L6:L8"/>
    <mergeCell ref="M6:M8"/>
    <mergeCell ref="N6:N8"/>
    <mergeCell ref="R6:R8"/>
    <mergeCell ref="S6:S8"/>
    <mergeCell ref="C1144:E1144"/>
    <mergeCell ref="C1145:E1145"/>
    <mergeCell ref="N1145:AX1145"/>
    <mergeCell ref="C1151:E1151"/>
    <mergeCell ref="N1151:AX1151"/>
  </mergeCells>
  <pageMargins left="0.75" right="0.5" top="1" bottom="1" header="0.75" footer="0.25"/>
  <pageSetup paperSize="5" scale="60" orientation="landscape" horizontalDpi="4294967293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Sheet5">
    <tabColor rgb="FFFF0000"/>
  </sheetPr>
  <dimension ref="A1:BY1417"/>
  <sheetViews>
    <sheetView topLeftCell="AZ3" zoomScale="82" zoomScaleNormal="82" zoomScaleSheetLayoutView="80" workbookViewId="0">
      <selection activeCell="BN1113" sqref="BN1113"/>
    </sheetView>
  </sheetViews>
  <sheetFormatPr baseColWidth="10" defaultColWidth="8.83203125" defaultRowHeight="15"/>
  <cols>
    <col min="1" max="1" width="6.5" bestFit="1" customWidth="1"/>
    <col min="2" max="2" width="28.83203125" hidden="1" customWidth="1"/>
    <col min="3" max="3" width="29.1640625" customWidth="1"/>
    <col min="4" max="4" width="17" style="101" customWidth="1"/>
    <col min="5" max="5" width="13.83203125" style="101" customWidth="1"/>
    <col min="6" max="6" width="10.6640625" style="101" customWidth="1"/>
    <col min="7" max="7" width="10.5" style="101" customWidth="1"/>
    <col min="8" max="8" width="9.6640625" style="101" customWidth="1"/>
    <col min="9" max="9" width="8.83203125" style="101" customWidth="1"/>
    <col min="10" max="10" width="9.33203125" style="101" customWidth="1"/>
    <col min="11" max="11" width="11" style="101" customWidth="1"/>
    <col min="12" max="12" width="9.5" style="101" customWidth="1"/>
    <col min="13" max="13" width="9" style="101" customWidth="1"/>
    <col min="14" max="15" width="9.1640625" style="101" hidden="1" customWidth="1"/>
    <col min="16" max="16" width="10.33203125" style="101" hidden="1" customWidth="1"/>
    <col min="17" max="17" width="20.33203125" style="101" hidden="1" customWidth="1"/>
    <col min="18" max="18" width="9.33203125" style="101" hidden="1" customWidth="1"/>
    <col min="19" max="19" width="15.6640625" style="10" hidden="1" customWidth="1"/>
    <col min="20" max="20" width="8.33203125" style="101" hidden="1" customWidth="1"/>
    <col min="21" max="21" width="16.5" style="101" hidden="1" customWidth="1"/>
    <col min="22" max="22" width="14.33203125" style="101" hidden="1" customWidth="1"/>
    <col min="23" max="23" width="11.1640625" style="101" hidden="1" customWidth="1"/>
    <col min="24" max="24" width="21" style="101" hidden="1" customWidth="1"/>
    <col min="25" max="25" width="9.1640625" style="101" hidden="1" customWidth="1"/>
    <col min="26" max="26" width="12.5" style="101" hidden="1" customWidth="1"/>
    <col min="27" max="27" width="9.1640625" style="101" hidden="1" customWidth="1"/>
    <col min="28" max="28" width="10.6640625" style="101" hidden="1" customWidth="1"/>
    <col min="29" max="29" width="20.83203125" style="101" hidden="1" customWidth="1"/>
    <col min="30" max="30" width="11.83203125" style="101" customWidth="1"/>
    <col min="31" max="31" width="9.1640625" style="101" hidden="1" customWidth="1"/>
    <col min="32" max="32" width="10" style="101" hidden="1" customWidth="1"/>
    <col min="33" max="36" width="9.1640625" style="101" hidden="1" customWidth="1"/>
    <col min="37" max="37" width="9" style="101" hidden="1" customWidth="1"/>
    <col min="38" max="38" width="9.1640625" style="101" hidden="1" customWidth="1"/>
    <col min="39" max="39" width="8" style="101" hidden="1" customWidth="1"/>
    <col min="40" max="40" width="5.83203125" style="101" hidden="1" customWidth="1"/>
    <col min="41" max="41" width="6.5" style="101" hidden="1" customWidth="1"/>
    <col min="42" max="42" width="8.83203125" style="101"/>
    <col min="43" max="43" width="0" style="101" hidden="1" customWidth="1"/>
    <col min="44" max="44" width="6.6640625" style="101" hidden="1" customWidth="1"/>
    <col min="45" max="45" width="6.1640625" style="101" hidden="1" customWidth="1"/>
    <col min="46" max="46" width="6.6640625" style="101" hidden="1" customWidth="1"/>
    <col min="47" max="47" width="20.1640625" style="101" customWidth="1"/>
    <col min="48" max="48" width="13.1640625" style="101" customWidth="1"/>
    <col min="49" max="49" width="0" style="101" hidden="1" customWidth="1"/>
    <col min="50" max="50" width="22.33203125" style="101" hidden="1" customWidth="1"/>
    <col min="51" max="51" width="18.5" style="101" hidden="1" customWidth="1"/>
    <col min="52" max="52" width="14.1640625" style="101" customWidth="1"/>
    <col min="53" max="53" width="19.5" style="101" hidden="1" customWidth="1"/>
    <col min="54" max="54" width="4.1640625" style="101" hidden="1" customWidth="1"/>
    <col min="55" max="55" width="12.33203125" style="101" hidden="1" customWidth="1"/>
    <col min="56" max="57" width="9.1640625" style="101" customWidth="1"/>
    <col min="58" max="59" width="8.83203125" style="101"/>
    <col min="60" max="60" width="9.1640625" style="101" customWidth="1"/>
    <col min="61" max="61" width="15.6640625" style="101" customWidth="1"/>
    <col min="62" max="62" width="16.6640625" style="101" customWidth="1"/>
    <col min="63" max="65" width="16.1640625" style="101" customWidth="1"/>
    <col min="66" max="66" width="8.83203125" style="101"/>
    <col min="67" max="67" width="9.1640625" style="101" customWidth="1"/>
    <col min="68" max="68" width="17.5" style="101" customWidth="1"/>
    <col min="69" max="77" width="8.83203125" style="101"/>
  </cols>
  <sheetData>
    <row r="1" spans="1:77" ht="26">
      <c r="A1" s="1745" t="s">
        <v>1870</v>
      </c>
      <c r="B1" s="1745"/>
      <c r="C1" s="1745"/>
      <c r="D1" s="1745"/>
      <c r="E1" s="1745"/>
      <c r="F1" s="1745"/>
      <c r="G1" s="1745"/>
      <c r="H1" s="1745"/>
      <c r="I1" s="1745"/>
      <c r="J1" s="1745"/>
      <c r="K1" s="1745"/>
      <c r="L1" s="1745"/>
      <c r="M1" s="1745"/>
      <c r="N1" s="1745"/>
      <c r="O1" s="1745"/>
      <c r="P1" s="1745"/>
      <c r="Q1" s="1745"/>
      <c r="R1" s="1745"/>
      <c r="S1" s="1745"/>
      <c r="T1" s="1745"/>
      <c r="U1" s="1745"/>
      <c r="V1" s="1745"/>
      <c r="W1" s="1745"/>
      <c r="X1" s="1745"/>
      <c r="Y1" s="1745"/>
      <c r="Z1" s="1745"/>
      <c r="AA1" s="1745"/>
      <c r="AB1" s="1745"/>
      <c r="AC1" s="1745"/>
      <c r="AD1" s="1745"/>
      <c r="AE1" s="1745"/>
      <c r="AF1" s="1745"/>
      <c r="AG1" s="1745"/>
      <c r="AH1" s="1745"/>
      <c r="AI1" s="1745"/>
      <c r="AJ1" s="1745"/>
      <c r="AK1" s="1745"/>
      <c r="AL1" s="1745"/>
      <c r="AM1" s="1745"/>
      <c r="AN1" s="1745"/>
      <c r="AO1" s="1745"/>
      <c r="AP1" s="1745"/>
      <c r="AQ1" s="1745"/>
      <c r="AR1" s="1745"/>
      <c r="AS1" s="1745"/>
      <c r="AT1" s="1745"/>
      <c r="AU1" s="1745"/>
      <c r="AV1" s="1745"/>
      <c r="AW1" s="1745"/>
      <c r="AX1" s="1745"/>
      <c r="AY1" s="1745"/>
      <c r="AZ1" s="1745"/>
      <c r="BA1" s="1745"/>
      <c r="BB1" s="91"/>
      <c r="BC1" s="91"/>
    </row>
    <row r="2" spans="1:77" ht="26">
      <c r="A2" s="1745" t="s">
        <v>1871</v>
      </c>
      <c r="B2" s="1745"/>
      <c r="C2" s="1745"/>
      <c r="D2" s="1745"/>
      <c r="E2" s="1745"/>
      <c r="F2" s="1745"/>
      <c r="G2" s="1745"/>
      <c r="H2" s="1745"/>
      <c r="I2" s="1745"/>
      <c r="J2" s="1745"/>
      <c r="K2" s="1745"/>
      <c r="L2" s="1745"/>
      <c r="M2" s="1745"/>
      <c r="N2" s="1745"/>
      <c r="O2" s="1745"/>
      <c r="P2" s="1745"/>
      <c r="Q2" s="1745"/>
      <c r="R2" s="1745"/>
      <c r="S2" s="1745"/>
      <c r="T2" s="1745"/>
      <c r="U2" s="1745"/>
      <c r="V2" s="1745"/>
      <c r="W2" s="1745"/>
      <c r="X2" s="1745"/>
      <c r="Y2" s="1745"/>
      <c r="Z2" s="1745"/>
      <c r="AA2" s="1745"/>
      <c r="AB2" s="1745"/>
      <c r="AC2" s="1745"/>
      <c r="AD2" s="1745"/>
      <c r="AE2" s="1745"/>
      <c r="AF2" s="1745"/>
      <c r="AG2" s="1745"/>
      <c r="AH2" s="1745"/>
      <c r="AI2" s="1745"/>
      <c r="AJ2" s="1745"/>
      <c r="AK2" s="1745"/>
      <c r="AL2" s="1745"/>
      <c r="AM2" s="1745"/>
      <c r="AN2" s="1745"/>
      <c r="AO2" s="1745"/>
      <c r="AP2" s="1745"/>
      <c r="AQ2" s="1745"/>
      <c r="AR2" s="1745"/>
      <c r="AS2" s="1745"/>
      <c r="AT2" s="1745"/>
      <c r="AU2" s="1745"/>
      <c r="AV2" s="1745"/>
      <c r="AW2" s="1745"/>
      <c r="AX2" s="1745"/>
      <c r="AY2" s="1745"/>
      <c r="AZ2" s="1745"/>
      <c r="BA2" s="1745"/>
      <c r="BB2" s="91"/>
      <c r="BC2" s="91"/>
    </row>
    <row r="3" spans="1:77" ht="18.75" customHeight="1">
      <c r="A3" s="91"/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  <c r="AS3" s="91"/>
      <c r="AT3" s="91"/>
      <c r="AU3" s="91"/>
      <c r="AV3" s="91"/>
      <c r="AW3" s="91"/>
      <c r="AX3" s="91"/>
      <c r="AY3" s="91"/>
      <c r="AZ3" s="91"/>
      <c r="BA3" s="91"/>
      <c r="BB3" s="91"/>
      <c r="BC3" s="91"/>
    </row>
    <row r="4" spans="1:77" ht="22.5" customHeight="1">
      <c r="A4" s="91"/>
      <c r="B4" s="91"/>
      <c r="C4" s="91" t="s">
        <v>1905</v>
      </c>
      <c r="D4" s="91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  <c r="AC4" s="91"/>
      <c r="AD4" s="91"/>
      <c r="AE4" s="91"/>
      <c r="AF4" s="91"/>
      <c r="AG4" s="91"/>
      <c r="AH4" s="91"/>
      <c r="AI4" s="91"/>
      <c r="AJ4" s="91"/>
      <c r="AK4" s="91"/>
      <c r="AL4" s="91"/>
      <c r="AM4" s="91"/>
      <c r="AN4" s="91"/>
      <c r="AO4" s="91"/>
      <c r="AP4" s="91"/>
      <c r="AQ4" s="91"/>
      <c r="AR4" s="91"/>
      <c r="AS4" s="91"/>
      <c r="AT4" s="91"/>
      <c r="AU4" s="91"/>
      <c r="AV4" s="91"/>
      <c r="AW4" s="91"/>
      <c r="AX4" s="91"/>
      <c r="AY4" s="91"/>
      <c r="AZ4" s="91"/>
      <c r="BA4" s="91"/>
      <c r="BB4" s="91"/>
      <c r="BC4" s="91"/>
    </row>
    <row r="5" spans="1:77" ht="16" thickBot="1">
      <c r="S5" s="221"/>
    </row>
    <row r="6" spans="1:77" s="12" customFormat="1" ht="30" customHeight="1" thickBot="1">
      <c r="A6" s="1746" t="s">
        <v>0</v>
      </c>
      <c r="B6" s="1840" t="s">
        <v>1</v>
      </c>
      <c r="C6" s="1767" t="s">
        <v>2</v>
      </c>
      <c r="D6" s="1767" t="s">
        <v>3</v>
      </c>
      <c r="E6" s="1767" t="s">
        <v>4</v>
      </c>
      <c r="F6" s="1767" t="s">
        <v>1869</v>
      </c>
      <c r="G6" s="1769" t="s">
        <v>90</v>
      </c>
      <c r="H6" s="1769" t="s">
        <v>91</v>
      </c>
      <c r="I6" s="1769" t="s">
        <v>92</v>
      </c>
      <c r="J6" s="1843" t="s">
        <v>139</v>
      </c>
      <c r="K6" s="1767" t="s">
        <v>78</v>
      </c>
      <c r="L6" s="1767"/>
      <c r="M6" s="1767" t="s">
        <v>5</v>
      </c>
      <c r="N6" s="337"/>
      <c r="O6" s="337"/>
      <c r="P6" s="337"/>
      <c r="Q6" s="1767" t="s">
        <v>6</v>
      </c>
      <c r="R6" s="1767" t="s">
        <v>7</v>
      </c>
      <c r="S6" s="1767" t="s">
        <v>8</v>
      </c>
      <c r="T6" s="1767" t="s">
        <v>9</v>
      </c>
      <c r="U6" s="1767"/>
      <c r="V6" s="1767"/>
      <c r="W6" s="1767"/>
      <c r="X6" s="1767"/>
      <c r="Y6" s="1767" t="s">
        <v>74</v>
      </c>
      <c r="Z6" s="1767"/>
      <c r="AA6" s="1767"/>
      <c r="AB6" s="1767" t="s">
        <v>78</v>
      </c>
      <c r="AC6" s="1767"/>
      <c r="AD6" s="1767" t="s">
        <v>79</v>
      </c>
      <c r="AE6" s="1767" t="s">
        <v>80</v>
      </c>
      <c r="AF6" s="1767"/>
      <c r="AG6" s="1767" t="s">
        <v>81</v>
      </c>
      <c r="AH6" s="1767"/>
      <c r="AI6" s="1767"/>
      <c r="AJ6" s="1767" t="s">
        <v>82</v>
      </c>
      <c r="AK6" s="1767"/>
      <c r="AL6" s="1746" t="s">
        <v>89</v>
      </c>
      <c r="AM6" s="1769" t="s">
        <v>90</v>
      </c>
      <c r="AN6" s="1769" t="s">
        <v>91</v>
      </c>
      <c r="AO6" s="1769" t="s">
        <v>92</v>
      </c>
      <c r="AP6" s="1767" t="s">
        <v>127</v>
      </c>
      <c r="AQ6" s="1769" t="s">
        <v>94</v>
      </c>
      <c r="AR6" s="314" t="s">
        <v>105</v>
      </c>
      <c r="AS6" s="314"/>
      <c r="AT6" s="314"/>
      <c r="AU6" s="1769" t="s">
        <v>103</v>
      </c>
      <c r="AV6" s="1769" t="s">
        <v>109</v>
      </c>
      <c r="AW6" s="1769" t="s">
        <v>98</v>
      </c>
      <c r="AX6" s="1769"/>
      <c r="AY6" s="1769"/>
      <c r="AZ6" s="1774" t="s">
        <v>107</v>
      </c>
      <c r="BA6" s="1775" t="s">
        <v>138</v>
      </c>
      <c r="BB6" s="1776"/>
      <c r="BC6" s="1776"/>
      <c r="BD6" s="300" t="s">
        <v>1917</v>
      </c>
      <c r="BE6" s="300" t="s">
        <v>1918</v>
      </c>
      <c r="BF6" s="300" t="s">
        <v>1919</v>
      </c>
      <c r="BG6" s="300" t="s">
        <v>1920</v>
      </c>
      <c r="BH6" s="300" t="s">
        <v>100</v>
      </c>
      <c r="BI6" s="300" t="s">
        <v>1921</v>
      </c>
      <c r="BJ6" s="300" t="s">
        <v>1921</v>
      </c>
      <c r="BK6" s="300" t="s">
        <v>1921</v>
      </c>
      <c r="BL6" s="300" t="s">
        <v>1921</v>
      </c>
      <c r="BM6" s="300" t="s">
        <v>1921</v>
      </c>
      <c r="BN6" s="301" t="s">
        <v>1914</v>
      </c>
      <c r="BO6" s="301" t="s">
        <v>1922</v>
      </c>
      <c r="BP6" s="301" t="s">
        <v>103</v>
      </c>
      <c r="BQ6" s="157"/>
      <c r="BR6" s="157"/>
      <c r="BS6" s="157"/>
      <c r="BT6" s="157"/>
      <c r="BU6" s="157"/>
      <c r="BV6" s="157"/>
      <c r="BW6" s="157"/>
      <c r="BX6" s="157"/>
      <c r="BY6" s="157"/>
    </row>
    <row r="7" spans="1:77" ht="24.75" customHeight="1" thickBot="1">
      <c r="A7" s="1746"/>
      <c r="B7" s="1840"/>
      <c r="C7" s="1767"/>
      <c r="D7" s="1767"/>
      <c r="E7" s="1767"/>
      <c r="F7" s="1767"/>
      <c r="G7" s="1769"/>
      <c r="H7" s="1769"/>
      <c r="I7" s="1769"/>
      <c r="J7" s="1843"/>
      <c r="K7" s="1770" t="s">
        <v>20</v>
      </c>
      <c r="L7" s="1770" t="s">
        <v>9</v>
      </c>
      <c r="M7" s="1767"/>
      <c r="N7" s="1770" t="s">
        <v>12</v>
      </c>
      <c r="O7" s="1770"/>
      <c r="P7" s="1770" t="s">
        <v>13</v>
      </c>
      <c r="Q7" s="1767"/>
      <c r="R7" s="1767"/>
      <c r="S7" s="1767"/>
      <c r="T7" s="1770" t="s">
        <v>15</v>
      </c>
      <c r="U7" s="1770" t="s">
        <v>16</v>
      </c>
      <c r="V7" s="1770" t="s">
        <v>17</v>
      </c>
      <c r="W7" s="1770" t="s">
        <v>18</v>
      </c>
      <c r="X7" s="1770" t="s">
        <v>19</v>
      </c>
      <c r="Y7" s="1767" t="s">
        <v>76</v>
      </c>
      <c r="Z7" s="1767" t="s">
        <v>77</v>
      </c>
      <c r="AA7" s="1767" t="s">
        <v>75</v>
      </c>
      <c r="AB7" s="1770" t="s">
        <v>20</v>
      </c>
      <c r="AC7" s="1770" t="s">
        <v>9</v>
      </c>
      <c r="AD7" s="1767"/>
      <c r="AE7" s="1767" t="s">
        <v>83</v>
      </c>
      <c r="AF7" s="1767" t="s">
        <v>84</v>
      </c>
      <c r="AG7" s="1767" t="s">
        <v>85</v>
      </c>
      <c r="AH7" s="1767" t="s">
        <v>86</v>
      </c>
      <c r="AI7" s="1767" t="s">
        <v>8</v>
      </c>
      <c r="AJ7" s="1770" t="s">
        <v>87</v>
      </c>
      <c r="AK7" s="1770" t="s">
        <v>88</v>
      </c>
      <c r="AL7" s="1746"/>
      <c r="AM7" s="1769"/>
      <c r="AN7" s="1769"/>
      <c r="AO7" s="1769"/>
      <c r="AP7" s="1767"/>
      <c r="AQ7" s="1769"/>
      <c r="AR7" s="1769" t="s">
        <v>101</v>
      </c>
      <c r="AS7" s="1769" t="s">
        <v>102</v>
      </c>
      <c r="AT7" s="1769" t="s">
        <v>104</v>
      </c>
      <c r="AU7" s="1769"/>
      <c r="AV7" s="1769"/>
      <c r="AW7" s="1769" t="s">
        <v>96</v>
      </c>
      <c r="AX7" s="1843" t="s">
        <v>97</v>
      </c>
      <c r="AY7" s="1843" t="s">
        <v>99</v>
      </c>
      <c r="AZ7" s="1774"/>
      <c r="BA7" s="1771" t="s">
        <v>139</v>
      </c>
      <c r="BB7" s="1772" t="s">
        <v>140</v>
      </c>
      <c r="BC7" s="1773"/>
      <c r="BD7" s="302" t="s">
        <v>1923</v>
      </c>
      <c r="BE7" s="302" t="s">
        <v>1924</v>
      </c>
      <c r="BF7" s="302" t="s">
        <v>1925</v>
      </c>
      <c r="BG7" s="302" t="s">
        <v>1926</v>
      </c>
      <c r="BH7" s="302" t="s">
        <v>1927</v>
      </c>
      <c r="BI7" s="302" t="s">
        <v>1928</v>
      </c>
      <c r="BJ7" s="302" t="s">
        <v>1929</v>
      </c>
      <c r="BK7" s="302" t="s">
        <v>1930</v>
      </c>
      <c r="BL7" s="302" t="s">
        <v>2206</v>
      </c>
      <c r="BM7" s="302" t="s">
        <v>2219</v>
      </c>
      <c r="BN7" s="303"/>
      <c r="BO7" s="302" t="s">
        <v>1931</v>
      </c>
      <c r="BP7" s="303" t="s">
        <v>1915</v>
      </c>
    </row>
    <row r="8" spans="1:77" ht="17" thickBot="1">
      <c r="A8" s="1746"/>
      <c r="B8" s="1840"/>
      <c r="C8" s="1767"/>
      <c r="D8" s="1767"/>
      <c r="E8" s="1767"/>
      <c r="F8" s="1767"/>
      <c r="G8" s="1769"/>
      <c r="H8" s="1769"/>
      <c r="I8" s="1769"/>
      <c r="J8" s="1843"/>
      <c r="K8" s="1770"/>
      <c r="L8" s="1770"/>
      <c r="M8" s="1767"/>
      <c r="N8" s="315" t="s">
        <v>20</v>
      </c>
      <c r="O8" s="315" t="s">
        <v>9</v>
      </c>
      <c r="P8" s="1770"/>
      <c r="Q8" s="1767"/>
      <c r="R8" s="1767"/>
      <c r="S8" s="1767"/>
      <c r="T8" s="1770"/>
      <c r="U8" s="1770"/>
      <c r="V8" s="1770"/>
      <c r="W8" s="1770"/>
      <c r="X8" s="1770"/>
      <c r="Y8" s="1767"/>
      <c r="Z8" s="1767"/>
      <c r="AA8" s="1767"/>
      <c r="AB8" s="1770"/>
      <c r="AC8" s="1770"/>
      <c r="AD8" s="1767"/>
      <c r="AE8" s="1767"/>
      <c r="AF8" s="1767"/>
      <c r="AG8" s="1767"/>
      <c r="AH8" s="1767"/>
      <c r="AI8" s="1767"/>
      <c r="AJ8" s="1770"/>
      <c r="AK8" s="1770"/>
      <c r="AL8" s="1746"/>
      <c r="AM8" s="1769"/>
      <c r="AN8" s="1769"/>
      <c r="AO8" s="1769"/>
      <c r="AP8" s="1767"/>
      <c r="AQ8" s="1769"/>
      <c r="AR8" s="1769"/>
      <c r="AS8" s="1769"/>
      <c r="AT8" s="1769"/>
      <c r="AU8" s="1769"/>
      <c r="AV8" s="1769"/>
      <c r="AW8" s="1769"/>
      <c r="AX8" s="1843"/>
      <c r="AY8" s="1843"/>
      <c r="AZ8" s="1774"/>
      <c r="BA8" s="1771"/>
      <c r="BB8" s="217" t="s">
        <v>118</v>
      </c>
      <c r="BC8" s="10" t="s">
        <v>141</v>
      </c>
      <c r="BD8" s="304"/>
      <c r="BE8" s="304"/>
      <c r="BF8" s="304"/>
      <c r="BG8" s="304"/>
      <c r="BH8" s="304"/>
      <c r="BI8" s="304"/>
      <c r="BJ8" s="304"/>
      <c r="BK8" s="304"/>
      <c r="BL8" s="304"/>
      <c r="BM8" s="304"/>
      <c r="BN8" s="304"/>
      <c r="BO8" s="304"/>
      <c r="BP8" s="304"/>
    </row>
    <row r="9" spans="1:77" ht="16" thickBot="1">
      <c r="A9" s="316">
        <v>1</v>
      </c>
      <c r="B9" s="317">
        <v>2</v>
      </c>
      <c r="C9" s="316">
        <v>2</v>
      </c>
      <c r="D9" s="316">
        <v>3</v>
      </c>
      <c r="E9" s="317">
        <v>4</v>
      </c>
      <c r="F9" s="317">
        <v>5</v>
      </c>
      <c r="G9" s="317">
        <v>6</v>
      </c>
      <c r="H9" s="316">
        <v>7</v>
      </c>
      <c r="I9" s="316">
        <v>8</v>
      </c>
      <c r="J9" s="317">
        <v>9</v>
      </c>
      <c r="K9" s="316">
        <v>10</v>
      </c>
      <c r="L9" s="316">
        <v>11</v>
      </c>
      <c r="M9" s="316">
        <v>12</v>
      </c>
      <c r="N9" s="316">
        <v>7</v>
      </c>
      <c r="O9" s="317">
        <v>8</v>
      </c>
      <c r="P9" s="316">
        <v>9</v>
      </c>
      <c r="Q9" s="316">
        <v>10</v>
      </c>
      <c r="R9" s="317">
        <v>11</v>
      </c>
      <c r="S9" s="316">
        <v>12</v>
      </c>
      <c r="T9" s="316">
        <v>13</v>
      </c>
      <c r="U9" s="317">
        <v>14</v>
      </c>
      <c r="V9" s="316">
        <v>15</v>
      </c>
      <c r="W9" s="316">
        <v>16</v>
      </c>
      <c r="X9" s="317">
        <v>17</v>
      </c>
      <c r="Y9" s="316">
        <v>18</v>
      </c>
      <c r="Z9" s="316">
        <v>19</v>
      </c>
      <c r="AA9" s="317">
        <v>20</v>
      </c>
      <c r="AB9" s="316">
        <v>21</v>
      </c>
      <c r="AC9" s="316">
        <v>22</v>
      </c>
      <c r="AD9" s="317">
        <v>13</v>
      </c>
      <c r="AE9" s="316">
        <v>24</v>
      </c>
      <c r="AF9" s="316">
        <v>25</v>
      </c>
      <c r="AG9" s="317">
        <v>26</v>
      </c>
      <c r="AH9" s="316">
        <v>27</v>
      </c>
      <c r="AI9" s="316">
        <v>28</v>
      </c>
      <c r="AJ9" s="317">
        <v>29</v>
      </c>
      <c r="AK9" s="316">
        <v>30</v>
      </c>
      <c r="AL9" s="316">
        <v>31</v>
      </c>
      <c r="AM9" s="317">
        <v>32</v>
      </c>
      <c r="AN9" s="316">
        <v>33</v>
      </c>
      <c r="AO9" s="316">
        <v>34</v>
      </c>
      <c r="AP9" s="317">
        <v>14</v>
      </c>
      <c r="AQ9" s="316">
        <v>36</v>
      </c>
      <c r="AR9" s="316">
        <v>37</v>
      </c>
      <c r="AS9" s="317">
        <v>38</v>
      </c>
      <c r="AT9" s="316">
        <v>39</v>
      </c>
      <c r="AU9" s="316">
        <v>15</v>
      </c>
      <c r="AV9" s="317">
        <v>16</v>
      </c>
      <c r="AW9" s="316">
        <v>42</v>
      </c>
      <c r="AX9" s="316">
        <v>43</v>
      </c>
      <c r="AY9" s="317">
        <v>44</v>
      </c>
      <c r="AZ9" s="316">
        <v>17</v>
      </c>
      <c r="BA9" s="43">
        <v>46</v>
      </c>
      <c r="BB9" s="11">
        <v>47</v>
      </c>
      <c r="BC9" s="1">
        <v>48</v>
      </c>
      <c r="BD9" s="305"/>
      <c r="BE9" s="305"/>
      <c r="BF9" s="305"/>
      <c r="BG9" s="305"/>
      <c r="BH9" s="305"/>
      <c r="BI9" s="305"/>
      <c r="BJ9" s="305"/>
      <c r="BK9" s="305"/>
      <c r="BL9" s="305"/>
      <c r="BM9" s="305"/>
      <c r="BN9" s="305"/>
      <c r="BO9" s="305"/>
      <c r="BP9" s="305"/>
    </row>
    <row r="10" spans="1:77" ht="17" hidden="1" thickBot="1">
      <c r="A10" s="224">
        <v>1</v>
      </c>
      <c r="B10" s="462" t="s">
        <v>21</v>
      </c>
      <c r="C10" s="295"/>
      <c r="D10" s="227"/>
      <c r="E10" s="227"/>
      <c r="F10" s="227"/>
      <c r="G10" s="227"/>
      <c r="H10" s="227"/>
      <c r="I10" s="227"/>
      <c r="J10" s="227"/>
      <c r="K10" s="227"/>
      <c r="L10" s="227"/>
      <c r="M10" s="227"/>
      <c r="N10" s="227"/>
      <c r="O10" s="227"/>
      <c r="P10" s="227"/>
      <c r="Q10" s="227"/>
      <c r="R10" s="222"/>
      <c r="S10" s="227"/>
      <c r="T10" s="296"/>
      <c r="U10" s="227"/>
      <c r="V10" s="227"/>
      <c r="W10" s="227"/>
      <c r="X10" s="227"/>
      <c r="Y10" s="227"/>
      <c r="Z10" s="227"/>
      <c r="AA10" s="227"/>
      <c r="AB10" s="227"/>
      <c r="AC10" s="227"/>
      <c r="AD10" s="227"/>
      <c r="AE10" s="227"/>
      <c r="AF10" s="227"/>
      <c r="AG10" s="227"/>
      <c r="AH10" s="227"/>
      <c r="AI10" s="227"/>
      <c r="AJ10" s="227"/>
      <c r="AK10" s="227"/>
      <c r="AL10" s="227"/>
      <c r="AM10" s="227"/>
      <c r="AN10" s="227"/>
      <c r="AO10" s="227"/>
      <c r="AP10" s="227"/>
      <c r="AQ10" s="227"/>
      <c r="AR10" s="227"/>
      <c r="AS10" s="227"/>
      <c r="AT10" s="227"/>
      <c r="AU10" s="463">
        <f>SUM(AU11,AU15,AU1043,AU1108,AU1121,AU1132)</f>
        <v>67342517237.745415</v>
      </c>
      <c r="AV10" s="227"/>
      <c r="AW10" s="227"/>
      <c r="AX10" s="227"/>
      <c r="AY10" s="227"/>
      <c r="AZ10" s="227"/>
      <c r="BA10" s="10"/>
      <c r="BB10" s="10"/>
      <c r="BC10" s="10"/>
    </row>
    <row r="11" spans="1:77" ht="17" hidden="1" thickBot="1">
      <c r="A11" s="4" t="s">
        <v>22</v>
      </c>
      <c r="B11" s="5" t="s">
        <v>23</v>
      </c>
      <c r="C11" s="52" t="s">
        <v>1602</v>
      </c>
      <c r="D11" s="10" t="s">
        <v>145</v>
      </c>
      <c r="E11" s="10" t="s">
        <v>145</v>
      </c>
      <c r="F11" s="10"/>
      <c r="G11" s="10"/>
      <c r="H11" s="10"/>
      <c r="I11" s="159"/>
      <c r="J11" s="10" t="s">
        <v>145</v>
      </c>
      <c r="K11" s="10"/>
      <c r="L11" s="10"/>
      <c r="M11" s="10" t="s">
        <v>145</v>
      </c>
      <c r="N11" s="10" t="s">
        <v>145</v>
      </c>
      <c r="O11" s="10" t="s">
        <v>145</v>
      </c>
      <c r="P11" s="10" t="s">
        <v>145</v>
      </c>
      <c r="Q11" s="10" t="s">
        <v>145</v>
      </c>
      <c r="R11" s="10" t="s">
        <v>145</v>
      </c>
      <c r="S11" s="10" t="s">
        <v>145</v>
      </c>
      <c r="T11" s="10" t="s">
        <v>145</v>
      </c>
      <c r="U11" s="10" t="s">
        <v>145</v>
      </c>
      <c r="V11" s="10" t="s">
        <v>145</v>
      </c>
      <c r="W11" s="10" t="s">
        <v>145</v>
      </c>
      <c r="X11" s="10" t="s">
        <v>145</v>
      </c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59"/>
      <c r="AP11" s="10" t="s">
        <v>145</v>
      </c>
      <c r="AQ11" s="10" t="s">
        <v>145</v>
      </c>
      <c r="AR11" s="10"/>
      <c r="AS11" s="10"/>
      <c r="AT11" s="10"/>
      <c r="AU11" s="10" t="s">
        <v>145</v>
      </c>
      <c r="AV11" s="10" t="s">
        <v>145</v>
      </c>
      <c r="AW11" s="10" t="s">
        <v>145</v>
      </c>
      <c r="AX11" s="10" t="s">
        <v>145</v>
      </c>
      <c r="AY11" s="10" t="s">
        <v>145</v>
      </c>
      <c r="AZ11" s="10" t="s">
        <v>145</v>
      </c>
      <c r="BA11" s="10" t="s">
        <v>145</v>
      </c>
      <c r="BB11" s="10" t="s">
        <v>145</v>
      </c>
      <c r="BC11" s="10" t="s">
        <v>145</v>
      </c>
    </row>
    <row r="12" spans="1:77" s="15" customFormat="1" ht="17" hidden="1" thickBot="1">
      <c r="A12" s="13" t="s">
        <v>24</v>
      </c>
      <c r="B12" s="14" t="s">
        <v>23</v>
      </c>
      <c r="C12" s="52" t="s">
        <v>1602</v>
      </c>
      <c r="D12" s="10" t="s">
        <v>145</v>
      </c>
      <c r="E12" s="10" t="s">
        <v>145</v>
      </c>
      <c r="F12" s="10"/>
      <c r="G12" s="45"/>
      <c r="H12" s="45"/>
      <c r="I12" s="160"/>
      <c r="J12" s="10" t="s">
        <v>145</v>
      </c>
      <c r="K12" s="45"/>
      <c r="L12" s="45"/>
      <c r="M12" s="10" t="s">
        <v>145</v>
      </c>
      <c r="N12" s="10" t="s">
        <v>145</v>
      </c>
      <c r="O12" s="10" t="s">
        <v>145</v>
      </c>
      <c r="P12" s="10" t="s">
        <v>145</v>
      </c>
      <c r="Q12" s="10" t="s">
        <v>145</v>
      </c>
      <c r="R12" s="10" t="s">
        <v>145</v>
      </c>
      <c r="S12" s="10" t="s">
        <v>145</v>
      </c>
      <c r="T12" s="10" t="s">
        <v>145</v>
      </c>
      <c r="U12" s="10" t="s">
        <v>145</v>
      </c>
      <c r="V12" s="10" t="s">
        <v>145</v>
      </c>
      <c r="W12" s="10" t="s">
        <v>145</v>
      </c>
      <c r="X12" s="10" t="s">
        <v>145</v>
      </c>
      <c r="Y12" s="45"/>
      <c r="Z12" s="45"/>
      <c r="AA12" s="45"/>
      <c r="AB12" s="45"/>
      <c r="AC12" s="45"/>
      <c r="AD12" s="45"/>
      <c r="AE12" s="45"/>
      <c r="AF12" s="45"/>
      <c r="AG12" s="45"/>
      <c r="AH12" s="45"/>
      <c r="AI12" s="45"/>
      <c r="AJ12" s="45"/>
      <c r="AK12" s="45"/>
      <c r="AL12" s="45"/>
      <c r="AM12" s="45"/>
      <c r="AN12" s="45"/>
      <c r="AO12" s="160"/>
      <c r="AP12" s="10" t="s">
        <v>145</v>
      </c>
      <c r="AQ12" s="10" t="s">
        <v>145</v>
      </c>
      <c r="AR12" s="45"/>
      <c r="AS12" s="45"/>
      <c r="AT12" s="45"/>
      <c r="AU12" s="10" t="s">
        <v>145</v>
      </c>
      <c r="AV12" s="10" t="s">
        <v>145</v>
      </c>
      <c r="AW12" s="10" t="s">
        <v>145</v>
      </c>
      <c r="AX12" s="10" t="s">
        <v>145</v>
      </c>
      <c r="AY12" s="10" t="s">
        <v>145</v>
      </c>
      <c r="AZ12" s="10" t="s">
        <v>145</v>
      </c>
      <c r="BA12" s="10" t="s">
        <v>145</v>
      </c>
      <c r="BB12" s="10" t="s">
        <v>145</v>
      </c>
      <c r="BC12" s="10" t="s">
        <v>145</v>
      </c>
      <c r="BD12" s="161"/>
      <c r="BE12" s="161"/>
      <c r="BF12" s="161"/>
      <c r="BG12" s="161"/>
      <c r="BH12" s="161"/>
      <c r="BI12" s="161"/>
      <c r="BJ12" s="161"/>
      <c r="BK12" s="161"/>
      <c r="BL12" s="161"/>
      <c r="BM12" s="161"/>
      <c r="BN12" s="161"/>
      <c r="BO12" s="161"/>
      <c r="BP12" s="161"/>
      <c r="BQ12" s="161"/>
      <c r="BR12" s="161"/>
      <c r="BS12" s="161"/>
      <c r="BT12" s="161"/>
      <c r="BU12" s="161"/>
      <c r="BV12" s="161"/>
      <c r="BW12" s="161"/>
      <c r="BX12" s="161"/>
      <c r="BY12" s="161"/>
    </row>
    <row r="13" spans="1:77" ht="17" hidden="1" thickBot="1">
      <c r="A13" s="4"/>
      <c r="B13" s="6" t="s">
        <v>110</v>
      </c>
      <c r="C13" s="53"/>
      <c r="D13" s="85"/>
      <c r="E13" s="162"/>
      <c r="F13" s="162"/>
      <c r="G13" s="10"/>
      <c r="H13" s="10"/>
      <c r="I13" s="165"/>
      <c r="J13" s="45"/>
      <c r="K13" s="10"/>
      <c r="L13" s="10"/>
      <c r="M13" s="163"/>
      <c r="N13" s="163"/>
      <c r="O13" s="163"/>
      <c r="P13" s="164"/>
      <c r="Q13" s="10"/>
      <c r="R13" s="117"/>
      <c r="T13" s="158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65"/>
      <c r="AP13" s="45"/>
      <c r="AQ13" s="45"/>
      <c r="AR13" s="10"/>
      <c r="AS13" s="10"/>
      <c r="AT13" s="10"/>
      <c r="AU13" s="10"/>
      <c r="AV13" s="10"/>
      <c r="AW13" s="45"/>
      <c r="AX13" s="45"/>
      <c r="AY13" s="45"/>
      <c r="AZ13" s="45"/>
      <c r="BA13" s="10"/>
      <c r="BB13" s="10"/>
      <c r="BC13" s="10"/>
    </row>
    <row r="14" spans="1:77" ht="16" hidden="1" thickBot="1">
      <c r="A14" s="4"/>
      <c r="B14" s="6"/>
      <c r="C14" s="2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17"/>
      <c r="T14" s="158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</row>
    <row r="15" spans="1:77" s="31" customFormat="1" ht="24" hidden="1" customHeight="1">
      <c r="A15" s="26" t="s">
        <v>25</v>
      </c>
      <c r="B15" s="111" t="s">
        <v>26</v>
      </c>
      <c r="C15" s="29"/>
      <c r="D15" s="112"/>
      <c r="E15" s="112"/>
      <c r="F15" s="112"/>
      <c r="G15" s="112"/>
      <c r="H15" s="112"/>
      <c r="I15" s="168"/>
      <c r="J15" s="112"/>
      <c r="K15" s="112"/>
      <c r="L15" s="112"/>
      <c r="M15" s="112"/>
      <c r="N15" s="112"/>
      <c r="O15" s="112"/>
      <c r="P15" s="112"/>
      <c r="Q15" s="112"/>
      <c r="R15" s="166"/>
      <c r="S15" s="112"/>
      <c r="T15" s="167"/>
      <c r="U15" s="112"/>
      <c r="V15" s="112"/>
      <c r="W15" s="112"/>
      <c r="X15" s="112"/>
      <c r="Y15" s="112"/>
      <c r="Z15" s="112"/>
      <c r="AA15" s="112"/>
      <c r="AB15" s="112"/>
      <c r="AC15" s="112"/>
      <c r="AD15" s="112"/>
      <c r="AE15" s="112"/>
      <c r="AF15" s="112"/>
      <c r="AG15" s="112"/>
      <c r="AH15" s="112"/>
      <c r="AI15" s="112"/>
      <c r="AJ15" s="112"/>
      <c r="AK15" s="112"/>
      <c r="AL15" s="112"/>
      <c r="AM15" s="112"/>
      <c r="AN15" s="112"/>
      <c r="AO15" s="168"/>
      <c r="AP15" s="112"/>
      <c r="AQ15" s="112"/>
      <c r="AR15" s="112"/>
      <c r="AS15" s="112"/>
      <c r="AT15" s="112"/>
      <c r="AU15" s="213">
        <f>SUM(AU16,AU19,AU31,AU36,AU39,AU459,AU467,AU470,AU1019,AU1040)</f>
        <v>35267373300.745415</v>
      </c>
      <c r="AV15" s="112"/>
      <c r="AW15" s="112"/>
      <c r="AX15" s="112"/>
      <c r="AY15" s="112"/>
      <c r="AZ15" s="112"/>
      <c r="BA15" s="112"/>
      <c r="BB15" s="112"/>
      <c r="BC15" s="112"/>
      <c r="BD15" s="169"/>
      <c r="BE15" s="169"/>
      <c r="BF15" s="169"/>
      <c r="BG15" s="169"/>
      <c r="BH15" s="169"/>
      <c r="BI15" s="169"/>
      <c r="BJ15" s="169"/>
      <c r="BK15" s="169"/>
      <c r="BL15" s="169"/>
      <c r="BM15" s="169"/>
      <c r="BN15" s="169"/>
      <c r="BO15" s="169"/>
      <c r="BP15" s="169"/>
      <c r="BQ15" s="169"/>
      <c r="BR15" s="169"/>
      <c r="BS15" s="169"/>
      <c r="BT15" s="169"/>
      <c r="BU15" s="169"/>
      <c r="BV15" s="169"/>
      <c r="BW15" s="169"/>
      <c r="BX15" s="169"/>
      <c r="BY15" s="169"/>
    </row>
    <row r="16" spans="1:77" ht="17" hidden="1" thickBot="1">
      <c r="A16" s="4" t="s">
        <v>27</v>
      </c>
      <c r="B16" s="6" t="s">
        <v>28</v>
      </c>
      <c r="C16" s="2"/>
      <c r="D16" s="10"/>
      <c r="E16" s="10"/>
      <c r="F16" s="10"/>
      <c r="G16" s="10"/>
      <c r="H16" s="10"/>
      <c r="I16" s="219"/>
      <c r="J16" s="10"/>
      <c r="K16" s="10"/>
      <c r="L16" s="10"/>
      <c r="M16" s="10"/>
      <c r="N16" s="10"/>
      <c r="O16" s="10"/>
      <c r="P16" s="10"/>
      <c r="Q16" s="10"/>
      <c r="R16" s="117"/>
      <c r="T16" s="158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219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</row>
    <row r="17" spans="1:77" ht="17" hidden="1" thickBot="1">
      <c r="A17" s="4"/>
      <c r="B17" s="6" t="s">
        <v>111</v>
      </c>
      <c r="C17" s="2" t="s">
        <v>145</v>
      </c>
      <c r="D17" s="10" t="s">
        <v>145</v>
      </c>
      <c r="E17" s="10" t="s">
        <v>145</v>
      </c>
      <c r="F17" s="10"/>
      <c r="G17" s="10" t="s">
        <v>145</v>
      </c>
      <c r="H17" s="10" t="s">
        <v>145</v>
      </c>
      <c r="I17" s="10" t="s">
        <v>145</v>
      </c>
      <c r="J17" s="10" t="s">
        <v>145</v>
      </c>
      <c r="K17" s="10" t="s">
        <v>145</v>
      </c>
      <c r="L17" s="10" t="s">
        <v>145</v>
      </c>
      <c r="M17" s="10" t="s">
        <v>145</v>
      </c>
      <c r="N17" s="10" t="s">
        <v>145</v>
      </c>
      <c r="O17" s="10" t="s">
        <v>145</v>
      </c>
      <c r="P17" s="10" t="s">
        <v>145</v>
      </c>
      <c r="Q17" s="10" t="s">
        <v>145</v>
      </c>
      <c r="R17" s="117" t="s">
        <v>145</v>
      </c>
      <c r="S17" s="10" t="s">
        <v>145</v>
      </c>
      <c r="T17" s="158" t="s">
        <v>145</v>
      </c>
      <c r="U17" s="10" t="s">
        <v>145</v>
      </c>
      <c r="V17" s="10" t="s">
        <v>145</v>
      </c>
      <c r="W17" s="10" t="s">
        <v>145</v>
      </c>
      <c r="X17" s="10" t="s">
        <v>145</v>
      </c>
      <c r="Y17" s="10" t="s">
        <v>145</v>
      </c>
      <c r="Z17" s="10" t="s">
        <v>145</v>
      </c>
      <c r="AA17" s="10" t="s">
        <v>145</v>
      </c>
      <c r="AB17" s="10" t="s">
        <v>145</v>
      </c>
      <c r="AC17" s="10" t="s">
        <v>145</v>
      </c>
      <c r="AD17" s="10" t="s">
        <v>145</v>
      </c>
      <c r="AE17" s="10" t="s">
        <v>145</v>
      </c>
      <c r="AF17" s="10" t="s">
        <v>145</v>
      </c>
      <c r="AG17" s="10" t="s">
        <v>145</v>
      </c>
      <c r="AH17" s="10" t="s">
        <v>145</v>
      </c>
      <c r="AI17" s="10" t="s">
        <v>145</v>
      </c>
      <c r="AJ17" s="10" t="s">
        <v>145</v>
      </c>
      <c r="AK17" s="10" t="s">
        <v>145</v>
      </c>
      <c r="AL17" s="10" t="s">
        <v>145</v>
      </c>
      <c r="AM17" s="10" t="s">
        <v>145</v>
      </c>
      <c r="AN17" s="10" t="s">
        <v>145</v>
      </c>
      <c r="AO17" s="10" t="s">
        <v>145</v>
      </c>
      <c r="AP17" s="10" t="s">
        <v>145</v>
      </c>
      <c r="AQ17" s="10" t="s">
        <v>145</v>
      </c>
      <c r="AR17" s="10" t="s">
        <v>145</v>
      </c>
      <c r="AS17" s="10" t="s">
        <v>145</v>
      </c>
      <c r="AT17" s="10" t="s">
        <v>145</v>
      </c>
      <c r="AU17" s="10" t="s">
        <v>145</v>
      </c>
      <c r="AV17" s="10" t="s">
        <v>145</v>
      </c>
      <c r="AW17" s="10" t="s">
        <v>145</v>
      </c>
      <c r="AX17" s="10" t="s">
        <v>145</v>
      </c>
      <c r="AY17" s="10" t="s">
        <v>145</v>
      </c>
      <c r="AZ17" s="10" t="s">
        <v>145</v>
      </c>
      <c r="BA17" s="10" t="s">
        <v>145</v>
      </c>
      <c r="BB17" s="10" t="s">
        <v>145</v>
      </c>
      <c r="BC17" s="10" t="s">
        <v>145</v>
      </c>
    </row>
    <row r="18" spans="1:77" ht="16" hidden="1" thickBot="1">
      <c r="A18" s="4"/>
      <c r="B18" s="6"/>
      <c r="C18" s="6"/>
      <c r="D18" s="56"/>
      <c r="E18" s="56"/>
      <c r="F18" s="56"/>
      <c r="G18" s="56"/>
      <c r="H18" s="56"/>
      <c r="I18" s="56"/>
      <c r="J18" s="56"/>
      <c r="K18" s="56"/>
      <c r="L18" s="56"/>
      <c r="M18" s="56"/>
      <c r="N18" s="56"/>
      <c r="O18" s="56"/>
      <c r="P18" s="56"/>
      <c r="Q18" s="56"/>
      <c r="R18" s="116"/>
      <c r="S18" s="56"/>
      <c r="T18" s="170"/>
      <c r="U18" s="56"/>
      <c r="V18" s="56"/>
      <c r="W18" s="56"/>
      <c r="X18" s="56"/>
      <c r="Y18" s="56"/>
      <c r="Z18" s="56"/>
      <c r="AA18" s="56"/>
      <c r="AB18" s="56"/>
      <c r="AC18" s="56"/>
      <c r="AD18" s="56"/>
      <c r="AE18" s="56"/>
      <c r="AF18" s="56"/>
      <c r="AG18" s="56"/>
      <c r="AH18" s="56"/>
      <c r="AI18" s="56"/>
      <c r="AJ18" s="56"/>
      <c r="AK18" s="56"/>
      <c r="AL18" s="56"/>
      <c r="AM18" s="56"/>
      <c r="AN18" s="56"/>
      <c r="AO18" s="56"/>
      <c r="AP18" s="56"/>
      <c r="AQ18" s="56"/>
      <c r="AR18" s="56"/>
      <c r="AS18" s="56"/>
      <c r="AT18" s="56"/>
      <c r="AU18" s="56"/>
      <c r="AV18" s="56"/>
      <c r="AW18" s="56"/>
      <c r="AX18" s="56"/>
      <c r="AY18" s="56"/>
      <c r="AZ18" s="56"/>
      <c r="BA18" s="56"/>
      <c r="BB18" s="56"/>
      <c r="BC18" s="56"/>
    </row>
    <row r="19" spans="1:77" s="100" customFormat="1" ht="21.75" hidden="1" customHeight="1">
      <c r="A19" s="4" t="s">
        <v>29</v>
      </c>
      <c r="B19" s="98" t="s">
        <v>30</v>
      </c>
      <c r="C19" s="98"/>
      <c r="D19" s="57"/>
      <c r="E19" s="57"/>
      <c r="F19" s="57"/>
      <c r="G19" s="57"/>
      <c r="H19" s="57"/>
      <c r="I19" s="57"/>
      <c r="J19" s="57"/>
      <c r="K19" s="57"/>
      <c r="L19" s="57"/>
      <c r="M19" s="57"/>
      <c r="N19" s="57"/>
      <c r="O19" s="57"/>
      <c r="P19" s="57"/>
      <c r="Q19" s="57"/>
      <c r="R19" s="125"/>
      <c r="S19" s="57"/>
      <c r="T19" s="171"/>
      <c r="U19" s="57"/>
      <c r="V19" s="57"/>
      <c r="W19" s="57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7"/>
      <c r="AU19" s="172">
        <f>SUM(AU20:AU29)</f>
        <v>1018480024.2620631</v>
      </c>
      <c r="AV19" s="57"/>
      <c r="AW19" s="57"/>
      <c r="AX19" s="57"/>
      <c r="AY19" s="57"/>
      <c r="AZ19" s="57"/>
      <c r="BA19" s="57"/>
      <c r="BB19" s="57"/>
      <c r="BC19" s="57"/>
      <c r="BD19" s="121"/>
      <c r="BE19" s="121"/>
      <c r="BF19" s="121"/>
      <c r="BG19" s="121"/>
      <c r="BH19" s="121"/>
      <c r="BI19" s="121"/>
      <c r="BJ19" s="121"/>
      <c r="BK19" s="121"/>
      <c r="BL19" s="121"/>
      <c r="BM19" s="121"/>
      <c r="BN19" s="121"/>
      <c r="BO19" s="121"/>
      <c r="BP19" s="121"/>
      <c r="BQ19" s="121"/>
      <c r="BR19" s="121"/>
      <c r="BS19" s="121"/>
      <c r="BT19" s="121"/>
      <c r="BU19" s="121"/>
      <c r="BV19" s="121"/>
      <c r="BW19" s="121"/>
      <c r="BX19" s="121"/>
      <c r="BY19" s="121"/>
    </row>
    <row r="20" spans="1:77" ht="17" hidden="1" thickBot="1">
      <c r="A20" s="4"/>
      <c r="B20" s="6" t="s">
        <v>111</v>
      </c>
      <c r="C20" s="23" t="s">
        <v>146</v>
      </c>
      <c r="D20" s="24" t="s">
        <v>150</v>
      </c>
      <c r="E20" s="44" t="s">
        <v>732</v>
      </c>
      <c r="F20" s="44"/>
      <c r="G20" s="10" t="s">
        <v>145</v>
      </c>
      <c r="H20" s="10" t="s">
        <v>145</v>
      </c>
      <c r="I20" s="10" t="s">
        <v>145</v>
      </c>
      <c r="J20" s="102" t="s">
        <v>1193</v>
      </c>
      <c r="K20" s="10" t="s">
        <v>145</v>
      </c>
      <c r="L20" s="10" t="s">
        <v>145</v>
      </c>
      <c r="M20" s="10" t="s">
        <v>145</v>
      </c>
      <c r="N20" s="10" t="s">
        <v>145</v>
      </c>
      <c r="O20" s="10" t="s">
        <v>145</v>
      </c>
      <c r="P20" s="10" t="s">
        <v>145</v>
      </c>
      <c r="Q20" s="46" t="s">
        <v>154</v>
      </c>
      <c r="R20" s="42" t="s">
        <v>159</v>
      </c>
      <c r="S20" s="45" t="s">
        <v>1545</v>
      </c>
      <c r="T20" s="45" t="s">
        <v>1546</v>
      </c>
      <c r="U20" s="173" t="s">
        <v>168</v>
      </c>
      <c r="V20" s="25" t="s">
        <v>169</v>
      </c>
      <c r="W20" s="24" t="s">
        <v>170</v>
      </c>
      <c r="X20" s="25" t="s">
        <v>171</v>
      </c>
      <c r="Y20" s="10" t="s">
        <v>145</v>
      </c>
      <c r="Z20" s="10" t="s">
        <v>145</v>
      </c>
      <c r="AA20" s="10" t="s">
        <v>145</v>
      </c>
      <c r="AB20" s="10" t="s">
        <v>145</v>
      </c>
      <c r="AC20" s="10" t="s">
        <v>145</v>
      </c>
      <c r="AD20" s="10" t="s">
        <v>145</v>
      </c>
      <c r="AE20" s="10" t="s">
        <v>145</v>
      </c>
      <c r="AF20" s="10" t="s">
        <v>145</v>
      </c>
      <c r="AG20" s="10" t="s">
        <v>145</v>
      </c>
      <c r="AH20" s="10" t="s">
        <v>145</v>
      </c>
      <c r="AI20" s="10" t="s">
        <v>145</v>
      </c>
      <c r="AJ20" s="10" t="s">
        <v>145</v>
      </c>
      <c r="AK20" s="10" t="s">
        <v>145</v>
      </c>
      <c r="AL20" s="10" t="s">
        <v>145</v>
      </c>
      <c r="AM20" s="10" t="s">
        <v>145</v>
      </c>
      <c r="AN20" s="10" t="s">
        <v>145</v>
      </c>
      <c r="AO20" s="10" t="s">
        <v>145</v>
      </c>
      <c r="AP20" s="24" t="s">
        <v>204</v>
      </c>
      <c r="AQ20" s="24" t="s">
        <v>164</v>
      </c>
      <c r="AR20" s="10"/>
      <c r="AS20" s="10"/>
      <c r="AT20" s="10"/>
      <c r="AU20" s="174">
        <v>95000000</v>
      </c>
      <c r="AV20" s="45" t="s">
        <v>123</v>
      </c>
      <c r="AW20" s="45"/>
      <c r="AX20" s="45" t="s">
        <v>1555</v>
      </c>
      <c r="AY20" s="102" t="s">
        <v>1193</v>
      </c>
      <c r="AZ20" s="45"/>
      <c r="BA20" s="102"/>
      <c r="BB20" s="45"/>
      <c r="BC20" s="58"/>
    </row>
    <row r="21" spans="1:77" ht="31" hidden="1" thickBot="1">
      <c r="A21" s="4"/>
      <c r="B21" s="6"/>
      <c r="C21" s="23" t="s">
        <v>146</v>
      </c>
      <c r="D21" s="24" t="s">
        <v>150</v>
      </c>
      <c r="E21" s="44" t="s">
        <v>732</v>
      </c>
      <c r="F21" s="44"/>
      <c r="G21" s="10" t="s">
        <v>145</v>
      </c>
      <c r="H21" s="10" t="s">
        <v>145</v>
      </c>
      <c r="I21" s="10" t="s">
        <v>145</v>
      </c>
      <c r="J21" s="102" t="s">
        <v>1193</v>
      </c>
      <c r="K21" s="10" t="s">
        <v>145</v>
      </c>
      <c r="L21" s="10" t="s">
        <v>145</v>
      </c>
      <c r="M21" s="10" t="s">
        <v>145</v>
      </c>
      <c r="N21" s="10" t="s">
        <v>145</v>
      </c>
      <c r="O21" s="10" t="s">
        <v>145</v>
      </c>
      <c r="P21" s="10" t="s">
        <v>145</v>
      </c>
      <c r="Q21" s="46" t="s">
        <v>155</v>
      </c>
      <c r="R21" s="42" t="s">
        <v>160</v>
      </c>
      <c r="S21" s="45" t="s">
        <v>1545</v>
      </c>
      <c r="T21" s="175" t="s">
        <v>1547</v>
      </c>
      <c r="U21" s="173" t="s">
        <v>172</v>
      </c>
      <c r="V21" s="25" t="s">
        <v>173</v>
      </c>
      <c r="W21" s="24" t="s">
        <v>174</v>
      </c>
      <c r="X21" s="25" t="s">
        <v>175</v>
      </c>
      <c r="Y21" s="10" t="s">
        <v>145</v>
      </c>
      <c r="Z21" s="10" t="s">
        <v>145</v>
      </c>
      <c r="AA21" s="10" t="s">
        <v>145</v>
      </c>
      <c r="AB21" s="10" t="s">
        <v>145</v>
      </c>
      <c r="AC21" s="10" t="s">
        <v>145</v>
      </c>
      <c r="AD21" s="10" t="s">
        <v>145</v>
      </c>
      <c r="AE21" s="10" t="s">
        <v>145</v>
      </c>
      <c r="AF21" s="10" t="s">
        <v>145</v>
      </c>
      <c r="AG21" s="10" t="s">
        <v>145</v>
      </c>
      <c r="AH21" s="10" t="s">
        <v>145</v>
      </c>
      <c r="AI21" s="10" t="s">
        <v>145</v>
      </c>
      <c r="AJ21" s="10" t="s">
        <v>145</v>
      </c>
      <c r="AK21" s="10" t="s">
        <v>145</v>
      </c>
      <c r="AL21" s="10" t="s">
        <v>145</v>
      </c>
      <c r="AM21" s="10" t="s">
        <v>145</v>
      </c>
      <c r="AN21" s="10" t="s">
        <v>145</v>
      </c>
      <c r="AO21" s="10" t="s">
        <v>145</v>
      </c>
      <c r="AP21" s="24" t="s">
        <v>204</v>
      </c>
      <c r="AQ21" s="24" t="s">
        <v>164</v>
      </c>
      <c r="AR21" s="10"/>
      <c r="AS21" s="10"/>
      <c r="AT21" s="10"/>
      <c r="AU21" s="174">
        <v>95000000</v>
      </c>
      <c r="AV21" s="45" t="s">
        <v>123</v>
      </c>
      <c r="AW21" s="45"/>
      <c r="AX21" s="45" t="s">
        <v>1557</v>
      </c>
      <c r="AY21" s="102" t="s">
        <v>1193</v>
      </c>
      <c r="AZ21" s="45"/>
      <c r="BA21" s="102"/>
      <c r="BB21" s="45"/>
      <c r="BC21" s="45"/>
    </row>
    <row r="22" spans="1:77" ht="16" hidden="1" thickBot="1">
      <c r="A22" s="4"/>
      <c r="B22" s="6"/>
      <c r="C22" s="23" t="s">
        <v>147</v>
      </c>
      <c r="D22" s="24" t="s">
        <v>151</v>
      </c>
      <c r="E22" s="44" t="s">
        <v>732</v>
      </c>
      <c r="F22" s="44"/>
      <c r="G22" s="10" t="s">
        <v>145</v>
      </c>
      <c r="H22" s="10" t="s">
        <v>145</v>
      </c>
      <c r="I22" s="10" t="s">
        <v>145</v>
      </c>
      <c r="J22" s="102" t="s">
        <v>1193</v>
      </c>
      <c r="K22" s="10" t="s">
        <v>145</v>
      </c>
      <c r="L22" s="10" t="s">
        <v>145</v>
      </c>
      <c r="M22" s="10" t="s">
        <v>145</v>
      </c>
      <c r="N22" s="10" t="s">
        <v>145</v>
      </c>
      <c r="O22" s="10" t="s">
        <v>145</v>
      </c>
      <c r="P22" s="10" t="s">
        <v>145</v>
      </c>
      <c r="Q22" s="46" t="s">
        <v>156</v>
      </c>
      <c r="R22" s="42" t="s">
        <v>161</v>
      </c>
      <c r="S22" s="45" t="s">
        <v>1545</v>
      </c>
      <c r="T22" s="45" t="s">
        <v>1548</v>
      </c>
      <c r="U22" s="173" t="s">
        <v>176</v>
      </c>
      <c r="V22" s="25" t="s">
        <v>177</v>
      </c>
      <c r="W22" s="24" t="s">
        <v>178</v>
      </c>
      <c r="X22" s="25" t="s">
        <v>179</v>
      </c>
      <c r="Y22" s="10" t="s">
        <v>145</v>
      </c>
      <c r="Z22" s="10" t="s">
        <v>145</v>
      </c>
      <c r="AA22" s="10" t="s">
        <v>145</v>
      </c>
      <c r="AB22" s="10" t="s">
        <v>145</v>
      </c>
      <c r="AC22" s="10" t="s">
        <v>145</v>
      </c>
      <c r="AD22" s="10" t="s">
        <v>145</v>
      </c>
      <c r="AE22" s="10" t="s">
        <v>145</v>
      </c>
      <c r="AF22" s="10" t="s">
        <v>145</v>
      </c>
      <c r="AG22" s="10" t="s">
        <v>145</v>
      </c>
      <c r="AH22" s="10" t="s">
        <v>145</v>
      </c>
      <c r="AI22" s="10" t="s">
        <v>145</v>
      </c>
      <c r="AJ22" s="10" t="s">
        <v>145</v>
      </c>
      <c r="AK22" s="10" t="s">
        <v>145</v>
      </c>
      <c r="AL22" s="10" t="s">
        <v>145</v>
      </c>
      <c r="AM22" s="10" t="s">
        <v>145</v>
      </c>
      <c r="AN22" s="10" t="s">
        <v>145</v>
      </c>
      <c r="AO22" s="10" t="s">
        <v>145</v>
      </c>
      <c r="AP22" s="24" t="s">
        <v>204</v>
      </c>
      <c r="AQ22" s="24" t="s">
        <v>165</v>
      </c>
      <c r="AR22" s="10"/>
      <c r="AS22" s="10"/>
      <c r="AT22" s="10"/>
      <c r="AU22" s="174">
        <v>130000000</v>
      </c>
      <c r="AV22" s="45" t="s">
        <v>123</v>
      </c>
      <c r="AW22" s="45"/>
      <c r="AX22" s="45" t="s">
        <v>1558</v>
      </c>
      <c r="AY22" s="102" t="s">
        <v>1193</v>
      </c>
      <c r="AZ22" s="45"/>
      <c r="BA22" s="102"/>
      <c r="BB22" s="45"/>
      <c r="BC22" s="45"/>
    </row>
    <row r="23" spans="1:77" ht="16" hidden="1" thickBot="1">
      <c r="A23" s="4"/>
      <c r="B23" s="6"/>
      <c r="C23" s="23" t="s">
        <v>147</v>
      </c>
      <c r="D23" s="24" t="s">
        <v>151</v>
      </c>
      <c r="E23" s="44" t="s">
        <v>732</v>
      </c>
      <c r="F23" s="44"/>
      <c r="G23" s="10" t="s">
        <v>145</v>
      </c>
      <c r="H23" s="10" t="s">
        <v>145</v>
      </c>
      <c r="I23" s="10" t="s">
        <v>145</v>
      </c>
      <c r="J23" s="103"/>
      <c r="K23" s="10" t="s">
        <v>145</v>
      </c>
      <c r="L23" s="10" t="s">
        <v>145</v>
      </c>
      <c r="M23" s="10" t="s">
        <v>145</v>
      </c>
      <c r="N23" s="10" t="s">
        <v>145</v>
      </c>
      <c r="O23" s="10" t="s">
        <v>145</v>
      </c>
      <c r="P23" s="10" t="s">
        <v>145</v>
      </c>
      <c r="Q23" s="46" t="s">
        <v>156</v>
      </c>
      <c r="R23" s="42" t="s">
        <v>161</v>
      </c>
      <c r="S23" s="45" t="s">
        <v>1545</v>
      </c>
      <c r="T23" s="45" t="s">
        <v>1548</v>
      </c>
      <c r="U23" s="173" t="s">
        <v>180</v>
      </c>
      <c r="V23" s="25" t="s">
        <v>181</v>
      </c>
      <c r="W23" s="24" t="s">
        <v>182</v>
      </c>
      <c r="X23" s="25" t="s">
        <v>183</v>
      </c>
      <c r="Y23" s="10" t="s">
        <v>145</v>
      </c>
      <c r="Z23" s="10" t="s">
        <v>145</v>
      </c>
      <c r="AA23" s="10" t="s">
        <v>145</v>
      </c>
      <c r="AB23" s="10" t="s">
        <v>145</v>
      </c>
      <c r="AC23" s="10" t="s">
        <v>145</v>
      </c>
      <c r="AD23" s="10" t="s">
        <v>145</v>
      </c>
      <c r="AE23" s="10" t="s">
        <v>145</v>
      </c>
      <c r="AF23" s="10" t="s">
        <v>145</v>
      </c>
      <c r="AG23" s="10" t="s">
        <v>145</v>
      </c>
      <c r="AH23" s="10" t="s">
        <v>145</v>
      </c>
      <c r="AI23" s="10" t="s">
        <v>145</v>
      </c>
      <c r="AJ23" s="10" t="s">
        <v>145</v>
      </c>
      <c r="AK23" s="10" t="s">
        <v>145</v>
      </c>
      <c r="AL23" s="10" t="s">
        <v>145</v>
      </c>
      <c r="AM23" s="10" t="s">
        <v>145</v>
      </c>
      <c r="AN23" s="10" t="s">
        <v>145</v>
      </c>
      <c r="AO23" s="10" t="s">
        <v>145</v>
      </c>
      <c r="AP23" s="24" t="s">
        <v>204</v>
      </c>
      <c r="AQ23" s="24" t="s">
        <v>166</v>
      </c>
      <c r="AR23" s="10"/>
      <c r="AS23" s="10"/>
      <c r="AT23" s="10"/>
      <c r="AU23" s="174">
        <v>140000000</v>
      </c>
      <c r="AV23" s="45" t="s">
        <v>1573</v>
      </c>
      <c r="AW23" s="45"/>
      <c r="AX23" s="103"/>
      <c r="AY23" s="103"/>
      <c r="AZ23" s="103" t="s">
        <v>1628</v>
      </c>
      <c r="BA23" s="103" t="s">
        <v>1629</v>
      </c>
      <c r="BB23" s="45"/>
      <c r="BC23" s="45"/>
    </row>
    <row r="24" spans="1:77" ht="31" hidden="1" thickBot="1">
      <c r="A24" s="4"/>
      <c r="B24" s="6"/>
      <c r="C24" s="23" t="s">
        <v>148</v>
      </c>
      <c r="D24" s="24" t="s">
        <v>152</v>
      </c>
      <c r="E24" s="44" t="s">
        <v>732</v>
      </c>
      <c r="F24" s="44"/>
      <c r="G24" s="10" t="s">
        <v>145</v>
      </c>
      <c r="H24" s="10" t="s">
        <v>145</v>
      </c>
      <c r="I24" s="10" t="s">
        <v>145</v>
      </c>
      <c r="J24" s="102" t="s">
        <v>1193</v>
      </c>
      <c r="K24" s="10" t="s">
        <v>145</v>
      </c>
      <c r="L24" s="10" t="s">
        <v>145</v>
      </c>
      <c r="M24" s="10" t="s">
        <v>145</v>
      </c>
      <c r="N24" s="10" t="s">
        <v>145</v>
      </c>
      <c r="O24" s="10" t="s">
        <v>145</v>
      </c>
      <c r="P24" s="10" t="s">
        <v>145</v>
      </c>
      <c r="Q24" s="46" t="s">
        <v>154</v>
      </c>
      <c r="R24" s="42" t="s">
        <v>162</v>
      </c>
      <c r="S24" s="45" t="s">
        <v>1545</v>
      </c>
      <c r="T24" s="45" t="s">
        <v>1546</v>
      </c>
      <c r="U24" s="173" t="s">
        <v>184</v>
      </c>
      <c r="V24" s="25" t="s">
        <v>185</v>
      </c>
      <c r="W24" s="24" t="s">
        <v>186</v>
      </c>
      <c r="X24" s="25" t="s">
        <v>187</v>
      </c>
      <c r="Y24" s="10" t="s">
        <v>145</v>
      </c>
      <c r="Z24" s="10" t="s">
        <v>145</v>
      </c>
      <c r="AA24" s="10" t="s">
        <v>145</v>
      </c>
      <c r="AB24" s="10" t="s">
        <v>145</v>
      </c>
      <c r="AC24" s="10" t="s">
        <v>145</v>
      </c>
      <c r="AD24" s="10" t="s">
        <v>145</v>
      </c>
      <c r="AE24" s="10" t="s">
        <v>145</v>
      </c>
      <c r="AF24" s="10" t="s">
        <v>145</v>
      </c>
      <c r="AG24" s="10" t="s">
        <v>145</v>
      </c>
      <c r="AH24" s="10" t="s">
        <v>145</v>
      </c>
      <c r="AI24" s="10" t="s">
        <v>145</v>
      </c>
      <c r="AJ24" s="10" t="s">
        <v>145</v>
      </c>
      <c r="AK24" s="10" t="s">
        <v>145</v>
      </c>
      <c r="AL24" s="10" t="s">
        <v>145</v>
      </c>
      <c r="AM24" s="10" t="s">
        <v>145</v>
      </c>
      <c r="AN24" s="10" t="s">
        <v>145</v>
      </c>
      <c r="AO24" s="10" t="s">
        <v>145</v>
      </c>
      <c r="AP24" s="24" t="s">
        <v>204</v>
      </c>
      <c r="AQ24" s="24" t="s">
        <v>167</v>
      </c>
      <c r="AR24" s="10"/>
      <c r="AS24" s="10"/>
      <c r="AT24" s="10"/>
      <c r="AU24" s="174">
        <v>105000000</v>
      </c>
      <c r="AV24" s="45" t="s">
        <v>123</v>
      </c>
      <c r="AW24" s="45"/>
      <c r="AX24" s="45" t="s">
        <v>1558</v>
      </c>
      <c r="AY24" s="102" t="s">
        <v>1193</v>
      </c>
      <c r="AZ24" s="45"/>
      <c r="BA24" s="102"/>
      <c r="BB24" s="45"/>
      <c r="BC24" s="45"/>
    </row>
    <row r="25" spans="1:77" ht="31" hidden="1" thickBot="1">
      <c r="A25" s="4"/>
      <c r="B25" s="6"/>
      <c r="C25" s="23" t="s">
        <v>149</v>
      </c>
      <c r="D25" s="24" t="s">
        <v>153</v>
      </c>
      <c r="E25" s="44" t="s">
        <v>732</v>
      </c>
      <c r="F25" s="44"/>
      <c r="G25" s="10" t="s">
        <v>145</v>
      </c>
      <c r="H25" s="10" t="s">
        <v>145</v>
      </c>
      <c r="I25" s="10" t="s">
        <v>145</v>
      </c>
      <c r="J25" s="102" t="s">
        <v>1193</v>
      </c>
      <c r="K25" s="10" t="s">
        <v>145</v>
      </c>
      <c r="L25" s="10" t="s">
        <v>145</v>
      </c>
      <c r="M25" s="10" t="s">
        <v>145</v>
      </c>
      <c r="N25" s="10" t="s">
        <v>145</v>
      </c>
      <c r="O25" s="10" t="s">
        <v>145</v>
      </c>
      <c r="P25" s="10" t="s">
        <v>145</v>
      </c>
      <c r="Q25" s="46" t="s">
        <v>157</v>
      </c>
      <c r="R25" s="42" t="s">
        <v>163</v>
      </c>
      <c r="S25" s="45" t="s">
        <v>1545</v>
      </c>
      <c r="T25" s="45" t="s">
        <v>1549</v>
      </c>
      <c r="U25" s="173" t="s">
        <v>188</v>
      </c>
      <c r="V25" s="25" t="s">
        <v>189</v>
      </c>
      <c r="W25" s="24" t="s">
        <v>190</v>
      </c>
      <c r="X25" s="25" t="s">
        <v>191</v>
      </c>
      <c r="Y25" s="10" t="s">
        <v>145</v>
      </c>
      <c r="Z25" s="10" t="s">
        <v>145</v>
      </c>
      <c r="AA25" s="10" t="s">
        <v>145</v>
      </c>
      <c r="AB25" s="10" t="s">
        <v>145</v>
      </c>
      <c r="AC25" s="10" t="s">
        <v>145</v>
      </c>
      <c r="AD25" s="10" t="s">
        <v>145</v>
      </c>
      <c r="AE25" s="10" t="s">
        <v>145</v>
      </c>
      <c r="AF25" s="10" t="s">
        <v>145</v>
      </c>
      <c r="AG25" s="10" t="s">
        <v>145</v>
      </c>
      <c r="AH25" s="10" t="s">
        <v>145</v>
      </c>
      <c r="AI25" s="10" t="s">
        <v>145</v>
      </c>
      <c r="AJ25" s="10" t="s">
        <v>145</v>
      </c>
      <c r="AK25" s="10" t="s">
        <v>145</v>
      </c>
      <c r="AL25" s="10" t="s">
        <v>145</v>
      </c>
      <c r="AM25" s="10" t="s">
        <v>145</v>
      </c>
      <c r="AN25" s="10" t="s">
        <v>145</v>
      </c>
      <c r="AO25" s="10" t="s">
        <v>145</v>
      </c>
      <c r="AP25" s="24" t="s">
        <v>205</v>
      </c>
      <c r="AQ25" s="24" t="s">
        <v>167</v>
      </c>
      <c r="AR25" s="10"/>
      <c r="AS25" s="10"/>
      <c r="AT25" s="10"/>
      <c r="AU25" s="174">
        <v>7000000</v>
      </c>
      <c r="AV25" s="45" t="s">
        <v>123</v>
      </c>
      <c r="AW25" s="45"/>
      <c r="AX25" s="45" t="s">
        <v>1609</v>
      </c>
      <c r="AY25" s="102" t="s">
        <v>1193</v>
      </c>
      <c r="AZ25" s="45"/>
      <c r="BA25" s="102"/>
      <c r="BB25" s="45"/>
      <c r="BC25" s="45"/>
    </row>
    <row r="26" spans="1:77" ht="31" hidden="1" thickBot="1">
      <c r="A26" s="4"/>
      <c r="B26" s="6"/>
      <c r="C26" s="23" t="s">
        <v>149</v>
      </c>
      <c r="D26" s="24" t="s">
        <v>153</v>
      </c>
      <c r="E26" s="44" t="s">
        <v>732</v>
      </c>
      <c r="F26" s="44"/>
      <c r="G26" s="10" t="s">
        <v>145</v>
      </c>
      <c r="H26" s="10" t="s">
        <v>145</v>
      </c>
      <c r="I26" s="10" t="s">
        <v>145</v>
      </c>
      <c r="J26" s="102" t="s">
        <v>1193</v>
      </c>
      <c r="K26" s="10" t="s">
        <v>145</v>
      </c>
      <c r="L26" s="10" t="s">
        <v>145</v>
      </c>
      <c r="M26" s="10" t="s">
        <v>145</v>
      </c>
      <c r="N26" s="10" t="s">
        <v>145</v>
      </c>
      <c r="O26" s="10" t="s">
        <v>145</v>
      </c>
      <c r="P26" s="10" t="s">
        <v>145</v>
      </c>
      <c r="Q26" s="46" t="s">
        <v>157</v>
      </c>
      <c r="R26" s="42" t="s">
        <v>163</v>
      </c>
      <c r="S26" s="45" t="s">
        <v>1545</v>
      </c>
      <c r="T26" s="45" t="s">
        <v>1549</v>
      </c>
      <c r="U26" s="173" t="s">
        <v>192</v>
      </c>
      <c r="V26" s="25" t="s">
        <v>193</v>
      </c>
      <c r="W26" s="24" t="s">
        <v>194</v>
      </c>
      <c r="X26" s="25" t="s">
        <v>195</v>
      </c>
      <c r="Y26" s="10" t="s">
        <v>145</v>
      </c>
      <c r="Z26" s="10" t="s">
        <v>145</v>
      </c>
      <c r="AA26" s="10" t="s">
        <v>145</v>
      </c>
      <c r="AB26" s="10" t="s">
        <v>145</v>
      </c>
      <c r="AC26" s="10" t="s">
        <v>145</v>
      </c>
      <c r="AD26" s="10" t="s">
        <v>145</v>
      </c>
      <c r="AE26" s="10" t="s">
        <v>145</v>
      </c>
      <c r="AF26" s="10" t="s">
        <v>145</v>
      </c>
      <c r="AG26" s="10" t="s">
        <v>145</v>
      </c>
      <c r="AH26" s="10" t="s">
        <v>145</v>
      </c>
      <c r="AI26" s="10" t="s">
        <v>145</v>
      </c>
      <c r="AJ26" s="10" t="s">
        <v>145</v>
      </c>
      <c r="AK26" s="10" t="s">
        <v>145</v>
      </c>
      <c r="AL26" s="10" t="s">
        <v>145</v>
      </c>
      <c r="AM26" s="10" t="s">
        <v>145</v>
      </c>
      <c r="AN26" s="10" t="s">
        <v>145</v>
      </c>
      <c r="AO26" s="10" t="s">
        <v>145</v>
      </c>
      <c r="AP26" s="24" t="s">
        <v>204</v>
      </c>
      <c r="AQ26" s="24" t="s">
        <v>167</v>
      </c>
      <c r="AR26" s="10"/>
      <c r="AS26" s="10"/>
      <c r="AT26" s="10"/>
      <c r="AU26" s="174">
        <v>7000000</v>
      </c>
      <c r="AV26" s="45" t="s">
        <v>123</v>
      </c>
      <c r="AW26" s="45"/>
      <c r="AX26" s="45" t="s">
        <v>1610</v>
      </c>
      <c r="AY26" s="102" t="s">
        <v>1193</v>
      </c>
      <c r="AZ26" s="45"/>
      <c r="BA26" s="102"/>
      <c r="BB26" s="45"/>
      <c r="BC26" s="45"/>
    </row>
    <row r="27" spans="1:77" ht="31" hidden="1" thickBot="1">
      <c r="A27" s="4"/>
      <c r="B27" s="6"/>
      <c r="C27" s="23" t="s">
        <v>149</v>
      </c>
      <c r="D27" s="24" t="s">
        <v>153</v>
      </c>
      <c r="E27" s="44" t="s">
        <v>732</v>
      </c>
      <c r="F27" s="44"/>
      <c r="G27" s="10" t="s">
        <v>145</v>
      </c>
      <c r="H27" s="10" t="s">
        <v>145</v>
      </c>
      <c r="I27" s="10" t="s">
        <v>145</v>
      </c>
      <c r="J27" s="102" t="s">
        <v>1193</v>
      </c>
      <c r="K27" s="10" t="s">
        <v>145</v>
      </c>
      <c r="L27" s="10" t="s">
        <v>145</v>
      </c>
      <c r="M27" s="10" t="s">
        <v>145</v>
      </c>
      <c r="N27" s="10" t="s">
        <v>145</v>
      </c>
      <c r="O27" s="10" t="s">
        <v>145</v>
      </c>
      <c r="P27" s="10" t="s">
        <v>145</v>
      </c>
      <c r="Q27" s="46" t="s">
        <v>157</v>
      </c>
      <c r="R27" s="42" t="s">
        <v>163</v>
      </c>
      <c r="S27" s="45" t="s">
        <v>1545</v>
      </c>
      <c r="T27" s="45" t="s">
        <v>1549</v>
      </c>
      <c r="U27" s="173" t="s">
        <v>196</v>
      </c>
      <c r="V27" s="25" t="s">
        <v>197</v>
      </c>
      <c r="W27" s="24" t="s">
        <v>198</v>
      </c>
      <c r="X27" s="25" t="s">
        <v>199</v>
      </c>
      <c r="Y27" s="10" t="s">
        <v>145</v>
      </c>
      <c r="Z27" s="10" t="s">
        <v>145</v>
      </c>
      <c r="AA27" s="10" t="s">
        <v>145</v>
      </c>
      <c r="AB27" s="10" t="s">
        <v>145</v>
      </c>
      <c r="AC27" s="10" t="s">
        <v>145</v>
      </c>
      <c r="AD27" s="10" t="s">
        <v>145</v>
      </c>
      <c r="AE27" s="10" t="s">
        <v>145</v>
      </c>
      <c r="AF27" s="10" t="s">
        <v>145</v>
      </c>
      <c r="AG27" s="10" t="s">
        <v>145</v>
      </c>
      <c r="AH27" s="10" t="s">
        <v>145</v>
      </c>
      <c r="AI27" s="10" t="s">
        <v>145</v>
      </c>
      <c r="AJ27" s="10" t="s">
        <v>145</v>
      </c>
      <c r="AK27" s="10" t="s">
        <v>145</v>
      </c>
      <c r="AL27" s="10" t="s">
        <v>145</v>
      </c>
      <c r="AM27" s="10" t="s">
        <v>145</v>
      </c>
      <c r="AN27" s="10" t="s">
        <v>145</v>
      </c>
      <c r="AO27" s="10" t="s">
        <v>145</v>
      </c>
      <c r="AP27" s="24" t="s">
        <v>204</v>
      </c>
      <c r="AQ27" s="24" t="s">
        <v>167</v>
      </c>
      <c r="AR27" s="10"/>
      <c r="AS27" s="10"/>
      <c r="AT27" s="10"/>
      <c r="AU27" s="174">
        <v>7000000</v>
      </c>
      <c r="AV27" s="45" t="s">
        <v>123</v>
      </c>
      <c r="AW27" s="45"/>
      <c r="AX27" s="45" t="s">
        <v>1611</v>
      </c>
      <c r="AY27" s="102" t="s">
        <v>1193</v>
      </c>
      <c r="AZ27" s="45"/>
      <c r="BA27" s="102"/>
      <c r="BB27" s="45"/>
      <c r="BC27" s="45"/>
    </row>
    <row r="28" spans="1:77" ht="16" hidden="1" thickBot="1">
      <c r="A28" s="4"/>
      <c r="B28" s="6"/>
      <c r="C28" s="23" t="s">
        <v>149</v>
      </c>
      <c r="D28" s="24" t="s">
        <v>153</v>
      </c>
      <c r="E28" s="44" t="s">
        <v>732</v>
      </c>
      <c r="F28" s="44"/>
      <c r="G28" s="10" t="s">
        <v>145</v>
      </c>
      <c r="H28" s="10" t="s">
        <v>145</v>
      </c>
      <c r="I28" s="10" t="s">
        <v>145</v>
      </c>
      <c r="J28" s="102" t="s">
        <v>1193</v>
      </c>
      <c r="K28" s="10" t="s">
        <v>145</v>
      </c>
      <c r="L28" s="10" t="s">
        <v>145</v>
      </c>
      <c r="M28" s="10" t="s">
        <v>145</v>
      </c>
      <c r="N28" s="10" t="s">
        <v>145</v>
      </c>
      <c r="O28" s="10" t="s">
        <v>145</v>
      </c>
      <c r="P28" s="10" t="s">
        <v>145</v>
      </c>
      <c r="Q28" s="46" t="s">
        <v>158</v>
      </c>
      <c r="R28" s="42" t="s">
        <v>163</v>
      </c>
      <c r="S28" s="45" t="s">
        <v>1545</v>
      </c>
      <c r="T28" s="45" t="s">
        <v>1549</v>
      </c>
      <c r="U28" s="173" t="s">
        <v>200</v>
      </c>
      <c r="V28" s="25" t="s">
        <v>201</v>
      </c>
      <c r="W28" s="24" t="s">
        <v>202</v>
      </c>
      <c r="X28" s="25" t="s">
        <v>203</v>
      </c>
      <c r="Y28" s="10" t="s">
        <v>145</v>
      </c>
      <c r="Z28" s="10" t="s">
        <v>145</v>
      </c>
      <c r="AA28" s="10" t="s">
        <v>145</v>
      </c>
      <c r="AB28" s="10" t="s">
        <v>145</v>
      </c>
      <c r="AC28" s="10" t="s">
        <v>145</v>
      </c>
      <c r="AD28" s="10" t="s">
        <v>145</v>
      </c>
      <c r="AE28" s="10" t="s">
        <v>145</v>
      </c>
      <c r="AF28" s="10" t="s">
        <v>145</v>
      </c>
      <c r="AG28" s="10" t="s">
        <v>145</v>
      </c>
      <c r="AH28" s="10" t="s">
        <v>145</v>
      </c>
      <c r="AI28" s="10" t="s">
        <v>145</v>
      </c>
      <c r="AJ28" s="10" t="s">
        <v>145</v>
      </c>
      <c r="AK28" s="10" t="s">
        <v>145</v>
      </c>
      <c r="AL28" s="10" t="s">
        <v>145</v>
      </c>
      <c r="AM28" s="10" t="s">
        <v>145</v>
      </c>
      <c r="AN28" s="10" t="s">
        <v>145</v>
      </c>
      <c r="AO28" s="10" t="s">
        <v>145</v>
      </c>
      <c r="AP28" s="24" t="s">
        <v>204</v>
      </c>
      <c r="AQ28" s="24" t="s">
        <v>164</v>
      </c>
      <c r="AR28" s="10"/>
      <c r="AS28" s="10"/>
      <c r="AT28" s="10"/>
      <c r="AU28" s="174">
        <v>6000000</v>
      </c>
      <c r="AV28" s="45" t="s">
        <v>123</v>
      </c>
      <c r="AW28" s="45"/>
      <c r="AX28" s="45" t="s">
        <v>1612</v>
      </c>
      <c r="AY28" s="102" t="s">
        <v>1193</v>
      </c>
      <c r="AZ28" s="45"/>
      <c r="BA28" s="102"/>
      <c r="BB28" s="45"/>
      <c r="BC28" s="45"/>
    </row>
    <row r="29" spans="1:77" s="100" customFormat="1" ht="22.5" hidden="1" customHeight="1">
      <c r="A29" s="4"/>
      <c r="B29" s="98"/>
      <c r="C29" s="72" t="s">
        <v>206</v>
      </c>
      <c r="D29" s="75" t="s">
        <v>145</v>
      </c>
      <c r="E29" s="136" t="s">
        <v>732</v>
      </c>
      <c r="F29" s="136"/>
      <c r="G29" s="75" t="s">
        <v>145</v>
      </c>
      <c r="H29" s="75" t="s">
        <v>145</v>
      </c>
      <c r="I29" s="75" t="s">
        <v>145</v>
      </c>
      <c r="J29" s="104" t="s">
        <v>1193</v>
      </c>
      <c r="K29" s="75" t="s">
        <v>145</v>
      </c>
      <c r="L29" s="75" t="s">
        <v>145</v>
      </c>
      <c r="M29" s="75" t="s">
        <v>145</v>
      </c>
      <c r="N29" s="75" t="s">
        <v>145</v>
      </c>
      <c r="O29" s="75" t="s">
        <v>145</v>
      </c>
      <c r="P29" s="75" t="s">
        <v>145</v>
      </c>
      <c r="Q29" s="50" t="s">
        <v>1551</v>
      </c>
      <c r="R29" s="126"/>
      <c r="S29" s="66" t="s">
        <v>1545</v>
      </c>
      <c r="T29" s="103" t="s">
        <v>1551</v>
      </c>
      <c r="U29" s="66"/>
      <c r="V29" s="66"/>
      <c r="W29" s="70" t="s">
        <v>1550</v>
      </c>
      <c r="X29" s="176"/>
      <c r="Y29" s="75" t="s">
        <v>145</v>
      </c>
      <c r="Z29" s="75" t="s">
        <v>145</v>
      </c>
      <c r="AA29" s="75" t="s">
        <v>145</v>
      </c>
      <c r="AB29" s="75" t="s">
        <v>145</v>
      </c>
      <c r="AC29" s="75" t="s">
        <v>145</v>
      </c>
      <c r="AD29" s="75" t="s">
        <v>145</v>
      </c>
      <c r="AE29" s="75" t="s">
        <v>145</v>
      </c>
      <c r="AF29" s="75" t="s">
        <v>145</v>
      </c>
      <c r="AG29" s="75" t="s">
        <v>145</v>
      </c>
      <c r="AH29" s="75" t="s">
        <v>145</v>
      </c>
      <c r="AI29" s="75" t="s">
        <v>145</v>
      </c>
      <c r="AJ29" s="75" t="s">
        <v>145</v>
      </c>
      <c r="AK29" s="75" t="s">
        <v>145</v>
      </c>
      <c r="AL29" s="75" t="s">
        <v>145</v>
      </c>
      <c r="AM29" s="75" t="s">
        <v>145</v>
      </c>
      <c r="AN29" s="75" t="s">
        <v>145</v>
      </c>
      <c r="AO29" s="75" t="s">
        <v>145</v>
      </c>
      <c r="AP29" s="70" t="s">
        <v>204</v>
      </c>
      <c r="AQ29" s="70">
        <v>2007</v>
      </c>
      <c r="AR29" s="75"/>
      <c r="AS29" s="75"/>
      <c r="AT29" s="75"/>
      <c r="AU29" s="71">
        <v>426480024.26206315</v>
      </c>
      <c r="AV29" s="66" t="s">
        <v>123</v>
      </c>
      <c r="AW29" s="66"/>
      <c r="AX29" s="66" t="s">
        <v>1558</v>
      </c>
      <c r="AY29" s="104" t="s">
        <v>1193</v>
      </c>
      <c r="AZ29" s="66"/>
      <c r="BA29" s="104"/>
      <c r="BB29" s="66"/>
      <c r="BC29" s="66"/>
      <c r="BD29" s="121"/>
      <c r="BE29" s="121"/>
      <c r="BF29" s="121"/>
      <c r="BG29" s="121"/>
      <c r="BH29" s="121"/>
      <c r="BI29" s="121"/>
      <c r="BJ29" s="121"/>
      <c r="BK29" s="121"/>
      <c r="BL29" s="121"/>
      <c r="BM29" s="121"/>
      <c r="BN29" s="121"/>
      <c r="BO29" s="121"/>
      <c r="BP29" s="121"/>
      <c r="BQ29" s="121"/>
      <c r="BR29" s="121"/>
      <c r="BS29" s="121"/>
      <c r="BT29" s="121"/>
      <c r="BU29" s="121"/>
      <c r="BV29" s="121"/>
      <c r="BW29" s="121"/>
      <c r="BX29" s="121"/>
      <c r="BY29" s="121"/>
    </row>
    <row r="30" spans="1:77" ht="16" hidden="1" thickBot="1">
      <c r="A30" s="4"/>
      <c r="B30" s="6"/>
      <c r="C30" s="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116"/>
      <c r="S30" s="56"/>
      <c r="T30" s="170"/>
      <c r="U30" s="56"/>
      <c r="V30" s="56"/>
      <c r="W30" s="56"/>
      <c r="X30" s="56"/>
      <c r="Y30" s="56"/>
      <c r="Z30" s="56"/>
      <c r="AA30" s="56"/>
      <c r="AB30" s="56"/>
      <c r="AC30" s="56"/>
      <c r="AD30" s="56"/>
      <c r="AE30" s="56"/>
      <c r="AF30" s="56"/>
      <c r="AG30" s="56"/>
      <c r="AH30" s="56"/>
      <c r="AI30" s="56"/>
      <c r="AJ30" s="56"/>
      <c r="AK30" s="56"/>
      <c r="AL30" s="56"/>
      <c r="AM30" s="56"/>
      <c r="AN30" s="56"/>
      <c r="AO30" s="56"/>
      <c r="AP30" s="56"/>
      <c r="AQ30" s="56"/>
      <c r="AR30" s="56"/>
      <c r="AS30" s="56"/>
      <c r="AT30" s="56"/>
      <c r="AU30" s="105"/>
      <c r="AV30" s="56"/>
      <c r="AW30" s="56"/>
      <c r="AX30" s="56"/>
      <c r="AY30" s="56"/>
      <c r="AZ30" s="105"/>
      <c r="BA30" s="56"/>
      <c r="BB30" s="56"/>
      <c r="BC30" s="56"/>
    </row>
    <row r="31" spans="1:77" s="100" customFormat="1" ht="23.25" hidden="1" customHeight="1">
      <c r="A31" s="4" t="s">
        <v>31</v>
      </c>
      <c r="B31" s="98" t="s">
        <v>32</v>
      </c>
      <c r="C31" s="98"/>
      <c r="D31" s="57"/>
      <c r="E31" s="57"/>
      <c r="F31" s="57"/>
      <c r="G31" s="57"/>
      <c r="H31" s="57"/>
      <c r="I31" s="57"/>
      <c r="J31" s="57"/>
      <c r="K31" s="57"/>
      <c r="L31" s="57"/>
      <c r="M31" s="57"/>
      <c r="N31" s="57"/>
      <c r="O31" s="57"/>
      <c r="P31" s="57"/>
      <c r="Q31" s="57"/>
      <c r="R31" s="125"/>
      <c r="S31" s="57"/>
      <c r="T31" s="171"/>
      <c r="U31" s="57"/>
      <c r="V31" s="57"/>
      <c r="W31" s="57"/>
      <c r="X31" s="57"/>
      <c r="Y31" s="57"/>
      <c r="Z31" s="57"/>
      <c r="AA31" s="57"/>
      <c r="AB31" s="57"/>
      <c r="AC31" s="57"/>
      <c r="AD31" s="57"/>
      <c r="AE31" s="57"/>
      <c r="AF31" s="57"/>
      <c r="AG31" s="57"/>
      <c r="AH31" s="57"/>
      <c r="AI31" s="57"/>
      <c r="AJ31" s="57"/>
      <c r="AK31" s="57"/>
      <c r="AL31" s="57"/>
      <c r="AM31" s="57"/>
      <c r="AN31" s="57"/>
      <c r="AO31" s="57"/>
      <c r="AP31" s="57"/>
      <c r="AQ31" s="57"/>
      <c r="AR31" s="57"/>
      <c r="AS31" s="57"/>
      <c r="AT31" s="57"/>
      <c r="AU31" s="172">
        <f>SUM(AU32:AU34)</f>
        <v>5675000</v>
      </c>
      <c r="AV31" s="57"/>
      <c r="AW31" s="57"/>
      <c r="AX31" s="57"/>
      <c r="AY31" s="57"/>
      <c r="AZ31" s="59"/>
      <c r="BA31" s="57"/>
      <c r="BB31" s="57"/>
      <c r="BC31" s="57"/>
      <c r="BD31" s="121"/>
      <c r="BE31" s="121"/>
      <c r="BF31" s="121"/>
      <c r="BG31" s="121"/>
      <c r="BH31" s="121"/>
      <c r="BI31" s="121"/>
      <c r="BJ31" s="121"/>
      <c r="BK31" s="121"/>
      <c r="BL31" s="121"/>
      <c r="BM31" s="121"/>
      <c r="BN31" s="121"/>
      <c r="BO31" s="121"/>
      <c r="BP31" s="121"/>
      <c r="BQ31" s="121"/>
      <c r="BR31" s="121"/>
      <c r="BS31" s="121"/>
      <c r="BT31" s="121"/>
      <c r="BU31" s="121"/>
      <c r="BV31" s="121"/>
      <c r="BW31" s="121"/>
      <c r="BX31" s="121"/>
      <c r="BY31" s="121"/>
    </row>
    <row r="32" spans="1:77" ht="17" hidden="1" thickBot="1">
      <c r="A32" s="4"/>
      <c r="B32" s="6" t="s">
        <v>111</v>
      </c>
      <c r="C32" s="40" t="s">
        <v>207</v>
      </c>
      <c r="D32" s="39" t="s">
        <v>209</v>
      </c>
      <c r="E32" s="44" t="s">
        <v>732</v>
      </c>
      <c r="F32" s="44"/>
      <c r="G32" s="10"/>
      <c r="H32" s="10"/>
      <c r="I32" s="3"/>
      <c r="J32" s="45"/>
      <c r="K32" s="10"/>
      <c r="L32" s="10"/>
      <c r="M32" s="10"/>
      <c r="N32" s="10"/>
      <c r="O32" s="10"/>
      <c r="P32" s="10"/>
      <c r="Q32" s="45"/>
      <c r="R32" s="45"/>
      <c r="S32" s="45"/>
      <c r="T32" s="45"/>
      <c r="U32" s="45"/>
      <c r="V32" s="45"/>
      <c r="W32" s="45"/>
      <c r="X32" s="45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3"/>
      <c r="AP32" s="24" t="s">
        <v>204</v>
      </c>
      <c r="AQ32" s="24" t="s">
        <v>164</v>
      </c>
      <c r="AR32" s="10"/>
      <c r="AS32" s="10"/>
      <c r="AT32" s="10"/>
      <c r="AU32" s="174">
        <v>1000000</v>
      </c>
      <c r="AV32" s="45" t="s">
        <v>1573</v>
      </c>
      <c r="AW32" s="45"/>
      <c r="AX32" s="103"/>
      <c r="AY32" s="45"/>
      <c r="AZ32" s="103" t="s">
        <v>1628</v>
      </c>
      <c r="BA32" s="66" t="s">
        <v>1652</v>
      </c>
      <c r="BB32" s="45"/>
      <c r="BC32" s="177">
        <v>41025</v>
      </c>
    </row>
    <row r="33" spans="1:55" ht="16" hidden="1" thickBot="1">
      <c r="A33" s="4"/>
      <c r="B33" s="6"/>
      <c r="C33" s="23" t="s">
        <v>208</v>
      </c>
      <c r="D33" s="24" t="s">
        <v>210</v>
      </c>
      <c r="E33" s="44" t="s">
        <v>732</v>
      </c>
      <c r="F33" s="44"/>
      <c r="G33" s="10"/>
      <c r="H33" s="10"/>
      <c r="I33" s="3"/>
      <c r="J33" s="45"/>
      <c r="K33" s="10"/>
      <c r="L33" s="10"/>
      <c r="M33" s="10"/>
      <c r="N33" s="10"/>
      <c r="O33" s="10"/>
      <c r="P33" s="10"/>
      <c r="Q33" s="45"/>
      <c r="R33" s="45"/>
      <c r="S33" s="45"/>
      <c r="T33" s="45"/>
      <c r="U33" s="45"/>
      <c r="V33" s="45"/>
      <c r="W33" s="45"/>
      <c r="X33" s="45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3"/>
      <c r="AP33" s="24" t="s">
        <v>204</v>
      </c>
      <c r="AQ33" s="24" t="s">
        <v>167</v>
      </c>
      <c r="AR33" s="10"/>
      <c r="AS33" s="10"/>
      <c r="AT33" s="10"/>
      <c r="AU33" s="174">
        <v>2800000</v>
      </c>
      <c r="AV33" s="45"/>
      <c r="AW33" s="45"/>
      <c r="AX33" s="45"/>
      <c r="AY33" s="45"/>
      <c r="AZ33" s="45"/>
      <c r="BA33" s="45"/>
      <c r="BB33" s="45"/>
      <c r="BC33" s="45"/>
    </row>
    <row r="34" spans="1:55" s="101" customFormat="1" ht="16" hidden="1" thickBot="1">
      <c r="A34" s="4"/>
      <c r="B34" s="6"/>
      <c r="C34" s="23" t="s">
        <v>1559</v>
      </c>
      <c r="D34" s="24" t="s">
        <v>209</v>
      </c>
      <c r="E34" s="44" t="s">
        <v>732</v>
      </c>
      <c r="F34" s="44"/>
      <c r="G34" s="10"/>
      <c r="H34" s="10"/>
      <c r="I34" s="3"/>
      <c r="J34" s="45"/>
      <c r="K34" s="10"/>
      <c r="L34" s="10"/>
      <c r="M34" s="10"/>
      <c r="N34" s="10"/>
      <c r="O34" s="10"/>
      <c r="P34" s="10"/>
      <c r="Q34" s="45" t="s">
        <v>1552</v>
      </c>
      <c r="R34" s="42" t="s">
        <v>1553</v>
      </c>
      <c r="S34" s="45" t="s">
        <v>1554</v>
      </c>
      <c r="T34" s="178"/>
      <c r="U34" s="179"/>
      <c r="V34" s="179"/>
      <c r="W34" s="45"/>
      <c r="X34" s="45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3"/>
      <c r="AP34" s="24" t="s">
        <v>204</v>
      </c>
      <c r="AQ34" s="24" t="s">
        <v>164</v>
      </c>
      <c r="AR34" s="10"/>
      <c r="AS34" s="10"/>
      <c r="AT34" s="10"/>
      <c r="AU34" s="174">
        <v>1875000</v>
      </c>
      <c r="AV34" s="45"/>
      <c r="AW34" s="45"/>
      <c r="AX34" s="45"/>
      <c r="AY34" s="45"/>
      <c r="AZ34" s="45"/>
      <c r="BA34" s="45"/>
      <c r="BB34" s="45"/>
      <c r="BC34" s="45"/>
    </row>
    <row r="35" spans="1:55" s="101" customFormat="1" ht="16" hidden="1" thickBot="1">
      <c r="A35" s="4"/>
      <c r="B35" s="6"/>
      <c r="C35" s="6"/>
      <c r="D35" s="56"/>
      <c r="E35" s="56"/>
      <c r="F35" s="56"/>
      <c r="G35" s="56"/>
      <c r="H35" s="56"/>
      <c r="I35" s="56"/>
      <c r="J35" s="56"/>
      <c r="K35" s="56"/>
      <c r="L35" s="56"/>
      <c r="M35" s="56"/>
      <c r="N35" s="56"/>
      <c r="O35" s="56"/>
      <c r="P35" s="56"/>
      <c r="Q35" s="56"/>
      <c r="R35" s="116"/>
      <c r="S35" s="56"/>
      <c r="T35" s="170"/>
      <c r="U35" s="56"/>
      <c r="V35" s="56"/>
      <c r="W35" s="56"/>
      <c r="X35" s="56"/>
      <c r="Y35" s="56"/>
      <c r="Z35" s="56"/>
      <c r="AA35" s="56"/>
      <c r="AB35" s="56"/>
      <c r="AC35" s="56"/>
      <c r="AD35" s="56"/>
      <c r="AE35" s="56"/>
      <c r="AF35" s="56"/>
      <c r="AG35" s="56"/>
      <c r="AH35" s="56"/>
      <c r="AI35" s="56"/>
      <c r="AJ35" s="56"/>
      <c r="AK35" s="56"/>
      <c r="AL35" s="56"/>
      <c r="AM35" s="56"/>
      <c r="AN35" s="56"/>
      <c r="AO35" s="56"/>
      <c r="AP35" s="56"/>
      <c r="AQ35" s="56"/>
      <c r="AR35" s="56"/>
      <c r="AS35" s="56"/>
      <c r="AT35" s="56"/>
      <c r="AU35" s="105"/>
      <c r="AV35" s="56"/>
      <c r="AW35" s="56"/>
      <c r="AX35" s="56"/>
      <c r="AY35" s="56"/>
      <c r="AZ35" s="105"/>
      <c r="BA35" s="56"/>
      <c r="BB35" s="56"/>
      <c r="BC35" s="56"/>
    </row>
    <row r="36" spans="1:55" s="101" customFormat="1" ht="17" hidden="1" thickBot="1">
      <c r="A36" s="4" t="s">
        <v>33</v>
      </c>
      <c r="B36" s="6" t="s">
        <v>34</v>
      </c>
      <c r="C36" s="6"/>
      <c r="D36" s="56"/>
      <c r="E36" s="56"/>
      <c r="F36" s="56"/>
      <c r="G36" s="56"/>
      <c r="H36" s="56"/>
      <c r="I36" s="56"/>
      <c r="J36" s="56"/>
      <c r="K36" s="56"/>
      <c r="L36" s="56"/>
      <c r="M36" s="56"/>
      <c r="N36" s="56"/>
      <c r="O36" s="56"/>
      <c r="P36" s="56"/>
      <c r="Q36" s="56"/>
      <c r="R36" s="116"/>
      <c r="S36" s="56"/>
      <c r="T36" s="170"/>
      <c r="U36" s="56"/>
      <c r="V36" s="56"/>
      <c r="W36" s="56"/>
      <c r="X36" s="56"/>
      <c r="Y36" s="56"/>
      <c r="Z36" s="56"/>
      <c r="AA36" s="56"/>
      <c r="AB36" s="56"/>
      <c r="AC36" s="56"/>
      <c r="AD36" s="56"/>
      <c r="AE36" s="56"/>
      <c r="AF36" s="56"/>
      <c r="AG36" s="56"/>
      <c r="AH36" s="56"/>
      <c r="AI36" s="56"/>
      <c r="AJ36" s="56"/>
      <c r="AK36" s="56"/>
      <c r="AL36" s="56"/>
      <c r="AM36" s="56"/>
      <c r="AN36" s="56"/>
      <c r="AO36" s="56"/>
      <c r="AP36" s="56"/>
      <c r="AQ36" s="56"/>
      <c r="AR36" s="56"/>
      <c r="AS36" s="56"/>
      <c r="AT36" s="56"/>
      <c r="AU36" s="105"/>
      <c r="AV36" s="56"/>
      <c r="AW36" s="56"/>
      <c r="AX36" s="56"/>
      <c r="AY36" s="56"/>
      <c r="AZ36" s="105"/>
      <c r="BA36" s="56"/>
      <c r="BB36" s="56"/>
      <c r="BC36" s="56"/>
    </row>
    <row r="37" spans="1:55" s="101" customFormat="1" ht="21" hidden="1" customHeight="1">
      <c r="A37" s="4"/>
      <c r="B37" s="6" t="s">
        <v>111</v>
      </c>
      <c r="C37" s="6" t="s">
        <v>145</v>
      </c>
      <c r="D37" s="56" t="s">
        <v>145</v>
      </c>
      <c r="E37" s="56" t="s">
        <v>145</v>
      </c>
      <c r="F37" s="56"/>
      <c r="G37" s="56" t="s">
        <v>145</v>
      </c>
      <c r="H37" s="56" t="s">
        <v>145</v>
      </c>
      <c r="I37" s="56" t="s">
        <v>145</v>
      </c>
      <c r="J37" s="56" t="s">
        <v>145</v>
      </c>
      <c r="K37" s="56" t="s">
        <v>145</v>
      </c>
      <c r="L37" s="56" t="s">
        <v>145</v>
      </c>
      <c r="M37" s="56" t="s">
        <v>145</v>
      </c>
      <c r="N37" s="56" t="s">
        <v>145</v>
      </c>
      <c r="O37" s="56" t="s">
        <v>145</v>
      </c>
      <c r="P37" s="56" t="s">
        <v>145</v>
      </c>
      <c r="Q37" s="56" t="s">
        <v>145</v>
      </c>
      <c r="R37" s="116" t="s">
        <v>145</v>
      </c>
      <c r="S37" s="56" t="s">
        <v>145</v>
      </c>
      <c r="T37" s="170" t="s">
        <v>145</v>
      </c>
      <c r="U37" s="56" t="s">
        <v>145</v>
      </c>
      <c r="V37" s="56" t="s">
        <v>145</v>
      </c>
      <c r="W37" s="56" t="s">
        <v>145</v>
      </c>
      <c r="X37" s="56" t="s">
        <v>145</v>
      </c>
      <c r="Y37" s="56" t="s">
        <v>145</v>
      </c>
      <c r="Z37" s="56" t="s">
        <v>145</v>
      </c>
      <c r="AA37" s="56" t="s">
        <v>145</v>
      </c>
      <c r="AB37" s="56" t="s">
        <v>145</v>
      </c>
      <c r="AC37" s="56" t="s">
        <v>145</v>
      </c>
      <c r="AD37" s="56" t="s">
        <v>145</v>
      </c>
      <c r="AE37" s="56" t="s">
        <v>145</v>
      </c>
      <c r="AF37" s="56" t="s">
        <v>145</v>
      </c>
      <c r="AG37" s="56" t="s">
        <v>145</v>
      </c>
      <c r="AH37" s="56" t="s">
        <v>145</v>
      </c>
      <c r="AI37" s="56" t="s">
        <v>145</v>
      </c>
      <c r="AJ37" s="56" t="s">
        <v>145</v>
      </c>
      <c r="AK37" s="56" t="s">
        <v>145</v>
      </c>
      <c r="AL37" s="56" t="s">
        <v>145</v>
      </c>
      <c r="AM37" s="56" t="s">
        <v>145</v>
      </c>
      <c r="AN37" s="56" t="s">
        <v>145</v>
      </c>
      <c r="AO37" s="56" t="s">
        <v>145</v>
      </c>
      <c r="AP37" s="56" t="s">
        <v>145</v>
      </c>
      <c r="AQ37" s="56" t="s">
        <v>145</v>
      </c>
      <c r="AR37" s="56" t="s">
        <v>145</v>
      </c>
      <c r="AS37" s="56" t="s">
        <v>145</v>
      </c>
      <c r="AT37" s="56" t="s">
        <v>145</v>
      </c>
      <c r="AU37" s="105" t="s">
        <v>145</v>
      </c>
      <c r="AV37" s="56" t="s">
        <v>145</v>
      </c>
      <c r="AW37" s="56" t="s">
        <v>145</v>
      </c>
      <c r="AX37" s="56" t="s">
        <v>145</v>
      </c>
      <c r="AY37" s="56" t="s">
        <v>145</v>
      </c>
      <c r="AZ37" s="105" t="s">
        <v>145</v>
      </c>
      <c r="BA37" s="56" t="s">
        <v>145</v>
      </c>
      <c r="BB37" s="56" t="s">
        <v>145</v>
      </c>
      <c r="BC37" s="56" t="s">
        <v>145</v>
      </c>
    </row>
    <row r="38" spans="1:55" s="101" customFormat="1" ht="16" hidden="1" thickBot="1">
      <c r="A38" s="4"/>
      <c r="B38" s="6"/>
      <c r="C38" s="6"/>
      <c r="D38" s="56"/>
      <c r="E38" s="56"/>
      <c r="F38" s="56"/>
      <c r="G38" s="56"/>
      <c r="H38" s="56"/>
      <c r="I38" s="56"/>
      <c r="J38" s="56"/>
      <c r="K38" s="56"/>
      <c r="L38" s="56"/>
      <c r="M38" s="56"/>
      <c r="N38" s="56"/>
      <c r="O38" s="56"/>
      <c r="P38" s="56"/>
      <c r="Q38" s="56"/>
      <c r="R38" s="116"/>
      <c r="S38" s="56"/>
      <c r="T38" s="170"/>
      <c r="U38" s="56"/>
      <c r="V38" s="56"/>
      <c r="W38" s="56"/>
      <c r="X38" s="56"/>
      <c r="Y38" s="56"/>
      <c r="Z38" s="56"/>
      <c r="AA38" s="56"/>
      <c r="AB38" s="56"/>
      <c r="AC38" s="56"/>
      <c r="AD38" s="56"/>
      <c r="AE38" s="56"/>
      <c r="AF38" s="56"/>
      <c r="AG38" s="56"/>
      <c r="AH38" s="56"/>
      <c r="AI38" s="56"/>
      <c r="AJ38" s="56"/>
      <c r="AK38" s="56"/>
      <c r="AL38" s="56"/>
      <c r="AM38" s="56"/>
      <c r="AN38" s="56"/>
      <c r="AO38" s="56"/>
      <c r="AP38" s="56"/>
      <c r="AQ38" s="56"/>
      <c r="AR38" s="56"/>
      <c r="AS38" s="56"/>
      <c r="AT38" s="56"/>
      <c r="AU38" s="105"/>
      <c r="AV38" s="56"/>
      <c r="AW38" s="56"/>
      <c r="AX38" s="56"/>
      <c r="AY38" s="56"/>
      <c r="AZ38" s="105"/>
      <c r="BA38" s="56"/>
      <c r="BB38" s="56"/>
      <c r="BC38" s="56"/>
    </row>
    <row r="39" spans="1:55" s="101" customFormat="1" ht="17" hidden="1" thickBot="1">
      <c r="A39" s="4" t="s">
        <v>35</v>
      </c>
      <c r="B39" s="6" t="s">
        <v>36</v>
      </c>
      <c r="C39" s="6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116"/>
      <c r="S39" s="56"/>
      <c r="T39" s="170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172">
        <f>SUM(AU40:AU457)</f>
        <v>2949486920.2463212</v>
      </c>
      <c r="AV39" s="56"/>
      <c r="AW39" s="56"/>
      <c r="AX39" s="56"/>
      <c r="AY39" s="56"/>
      <c r="AZ39" s="105"/>
      <c r="BA39" s="56"/>
      <c r="BB39" s="56"/>
      <c r="BC39" s="56"/>
    </row>
    <row r="40" spans="1:55" s="101" customFormat="1" ht="17" hidden="1" thickBot="1">
      <c r="A40" s="4"/>
      <c r="B40" s="6" t="s">
        <v>111</v>
      </c>
      <c r="C40" s="23" t="s">
        <v>1198</v>
      </c>
      <c r="D40" s="24" t="s">
        <v>1364</v>
      </c>
      <c r="E40" s="34"/>
      <c r="F40" s="34"/>
      <c r="G40" s="10"/>
      <c r="H40" s="10"/>
      <c r="I40" s="10"/>
      <c r="J40" s="45"/>
      <c r="K40" s="10"/>
      <c r="L40" s="10"/>
      <c r="M40" s="10"/>
      <c r="N40" s="10"/>
      <c r="O40" s="10"/>
      <c r="P40" s="10"/>
      <c r="Q40" s="46" t="s">
        <v>747</v>
      </c>
      <c r="R40" s="46">
        <v>0</v>
      </c>
      <c r="S40" s="25" t="s">
        <v>233</v>
      </c>
      <c r="T40" s="46">
        <v>0</v>
      </c>
      <c r="U40" s="46">
        <v>0</v>
      </c>
      <c r="V40" s="46">
        <v>0</v>
      </c>
      <c r="W40" s="46">
        <v>0</v>
      </c>
      <c r="X40" s="46">
        <v>0</v>
      </c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24" t="s">
        <v>204</v>
      </c>
      <c r="AQ40" s="24">
        <v>2006</v>
      </c>
      <c r="AR40" s="10"/>
      <c r="AS40" s="10"/>
      <c r="AT40" s="10"/>
      <c r="AU40" s="174">
        <v>450000</v>
      </c>
      <c r="AV40" s="92" t="s">
        <v>123</v>
      </c>
      <c r="AW40" s="45"/>
      <c r="AX40" s="55" t="s">
        <v>1834</v>
      </c>
      <c r="AY40" s="45"/>
      <c r="AZ40" s="45"/>
      <c r="BA40" s="102"/>
      <c r="BB40" s="45"/>
      <c r="BC40" s="45"/>
    </row>
    <row r="41" spans="1:55" s="101" customFormat="1" ht="17" hidden="1" thickBot="1">
      <c r="A41" s="4"/>
      <c r="B41" s="6"/>
      <c r="C41" s="23" t="s">
        <v>1199</v>
      </c>
      <c r="D41" s="24" t="s">
        <v>1365</v>
      </c>
      <c r="E41" s="34"/>
      <c r="F41" s="34"/>
      <c r="G41" s="10"/>
      <c r="H41" s="10"/>
      <c r="I41" s="10"/>
      <c r="J41" s="45"/>
      <c r="K41" s="10"/>
      <c r="L41" s="10"/>
      <c r="M41" s="10"/>
      <c r="N41" s="10"/>
      <c r="O41" s="10"/>
      <c r="P41" s="10"/>
      <c r="Q41" s="46" t="s">
        <v>1447</v>
      </c>
      <c r="R41" s="46">
        <v>0</v>
      </c>
      <c r="S41" s="25" t="s">
        <v>1523</v>
      </c>
      <c r="T41" s="46">
        <v>0</v>
      </c>
      <c r="U41" s="46">
        <v>0</v>
      </c>
      <c r="V41" s="46">
        <v>0</v>
      </c>
      <c r="W41" s="46">
        <v>0</v>
      </c>
      <c r="X41" s="46">
        <v>0</v>
      </c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24" t="s">
        <v>204</v>
      </c>
      <c r="AQ41" s="24">
        <v>2006</v>
      </c>
      <c r="AR41" s="10"/>
      <c r="AS41" s="10"/>
      <c r="AT41" s="10"/>
      <c r="AU41" s="174">
        <v>525000</v>
      </c>
      <c r="AV41" s="62" t="s">
        <v>123</v>
      </c>
      <c r="AW41" s="45"/>
      <c r="AX41" s="55" t="s">
        <v>1834</v>
      </c>
      <c r="AY41" s="45"/>
      <c r="AZ41" s="45"/>
      <c r="BA41" s="102"/>
      <c r="BB41" s="45"/>
      <c r="BC41" s="45"/>
    </row>
    <row r="42" spans="1:55" s="101" customFormat="1" ht="16" hidden="1" thickBot="1">
      <c r="A42" s="4"/>
      <c r="B42" s="6"/>
      <c r="C42" s="23" t="s">
        <v>1198</v>
      </c>
      <c r="D42" s="24" t="s">
        <v>1364</v>
      </c>
      <c r="E42" s="34"/>
      <c r="F42" s="34"/>
      <c r="G42" s="10"/>
      <c r="H42" s="10"/>
      <c r="I42" s="10"/>
      <c r="J42" s="45"/>
      <c r="K42" s="10"/>
      <c r="L42" s="10"/>
      <c r="M42" s="10"/>
      <c r="N42" s="10"/>
      <c r="O42" s="10"/>
      <c r="P42" s="10"/>
      <c r="Q42" s="46" t="s">
        <v>1448</v>
      </c>
      <c r="R42" s="46">
        <v>0</v>
      </c>
      <c r="S42" s="25" t="s">
        <v>1524</v>
      </c>
      <c r="T42" s="46">
        <v>0</v>
      </c>
      <c r="U42" s="46">
        <v>0</v>
      </c>
      <c r="V42" s="46">
        <v>0</v>
      </c>
      <c r="W42" s="46">
        <v>0</v>
      </c>
      <c r="X42" s="46">
        <v>0</v>
      </c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24" t="s">
        <v>204</v>
      </c>
      <c r="AQ42" s="24">
        <v>2000</v>
      </c>
      <c r="AR42" s="10"/>
      <c r="AS42" s="10"/>
      <c r="AT42" s="10"/>
      <c r="AU42" s="174">
        <v>600000</v>
      </c>
      <c r="AV42" s="62" t="s">
        <v>145</v>
      </c>
      <c r="AW42" s="45"/>
      <c r="AX42" s="63"/>
      <c r="AY42" s="45"/>
      <c r="AZ42" s="45" t="s">
        <v>1840</v>
      </c>
      <c r="BA42" s="102"/>
      <c r="BB42" s="45"/>
      <c r="BC42" s="45"/>
    </row>
    <row r="43" spans="1:55" s="101" customFormat="1" ht="16" hidden="1" thickBot="1">
      <c r="A43" s="4"/>
      <c r="B43" s="6"/>
      <c r="C43" s="23" t="s">
        <v>1200</v>
      </c>
      <c r="D43" s="24" t="s">
        <v>1366</v>
      </c>
      <c r="E43" s="34"/>
      <c r="F43" s="34"/>
      <c r="G43" s="10"/>
      <c r="H43" s="10"/>
      <c r="I43" s="10"/>
      <c r="J43" s="45"/>
      <c r="K43" s="10"/>
      <c r="L43" s="10"/>
      <c r="M43" s="10"/>
      <c r="N43" s="10"/>
      <c r="O43" s="10"/>
      <c r="P43" s="10"/>
      <c r="Q43" s="46" t="s">
        <v>747</v>
      </c>
      <c r="R43" s="46">
        <v>0</v>
      </c>
      <c r="S43" s="25" t="s">
        <v>1523</v>
      </c>
      <c r="T43" s="46">
        <v>0</v>
      </c>
      <c r="U43" s="46">
        <v>0</v>
      </c>
      <c r="V43" s="46">
        <v>0</v>
      </c>
      <c r="W43" s="46">
        <v>0</v>
      </c>
      <c r="X43" s="46">
        <v>0</v>
      </c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24" t="s">
        <v>204</v>
      </c>
      <c r="AQ43" s="24">
        <v>2005</v>
      </c>
      <c r="AR43" s="10"/>
      <c r="AS43" s="10"/>
      <c r="AT43" s="10"/>
      <c r="AU43" s="174">
        <v>187500</v>
      </c>
      <c r="AV43" s="62" t="s">
        <v>145</v>
      </c>
      <c r="AW43" s="45"/>
      <c r="AX43" s="63"/>
      <c r="AY43" s="45"/>
      <c r="AZ43" s="45" t="s">
        <v>1840</v>
      </c>
      <c r="BA43" s="102"/>
      <c r="BB43" s="45"/>
      <c r="BC43" s="45"/>
    </row>
    <row r="44" spans="1:55" s="101" customFormat="1" ht="17" hidden="1" thickBot="1">
      <c r="A44" s="4"/>
      <c r="B44" s="6"/>
      <c r="C44" s="23" t="s">
        <v>1201</v>
      </c>
      <c r="D44" s="24" t="s">
        <v>1367</v>
      </c>
      <c r="E44" s="34"/>
      <c r="F44" s="34"/>
      <c r="G44" s="10"/>
      <c r="H44" s="10"/>
      <c r="I44" s="10"/>
      <c r="J44" s="102" t="s">
        <v>1193</v>
      </c>
      <c r="K44" s="10"/>
      <c r="L44" s="10"/>
      <c r="M44" s="10"/>
      <c r="N44" s="10"/>
      <c r="O44" s="10"/>
      <c r="P44" s="10"/>
      <c r="Q44" s="46" t="s">
        <v>747</v>
      </c>
      <c r="R44" s="46">
        <v>0</v>
      </c>
      <c r="S44" s="25" t="s">
        <v>233</v>
      </c>
      <c r="T44" s="46">
        <v>0</v>
      </c>
      <c r="U44" s="46">
        <v>0</v>
      </c>
      <c r="V44" s="46">
        <v>0</v>
      </c>
      <c r="W44" s="46">
        <v>0</v>
      </c>
      <c r="X44" s="46">
        <v>0</v>
      </c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24" t="s">
        <v>204</v>
      </c>
      <c r="AQ44" s="24">
        <v>2006</v>
      </c>
      <c r="AR44" s="10"/>
      <c r="AS44" s="10"/>
      <c r="AT44" s="10"/>
      <c r="AU44" s="174">
        <v>375000</v>
      </c>
      <c r="AV44" s="76" t="s">
        <v>123</v>
      </c>
      <c r="AW44" s="66"/>
      <c r="AX44" s="77" t="s">
        <v>1647</v>
      </c>
      <c r="AY44" s="102" t="s">
        <v>1193</v>
      </c>
      <c r="AZ44" s="45"/>
      <c r="BA44" s="102"/>
      <c r="BB44" s="45"/>
      <c r="BC44" s="45"/>
    </row>
    <row r="45" spans="1:55" s="101" customFormat="1" ht="16" hidden="1" thickBot="1">
      <c r="A45" s="4"/>
      <c r="B45" s="6"/>
      <c r="C45" s="23" t="s">
        <v>1198</v>
      </c>
      <c r="D45" s="24" t="s">
        <v>1364</v>
      </c>
      <c r="E45" s="34"/>
      <c r="F45" s="34"/>
      <c r="G45" s="10"/>
      <c r="H45" s="10"/>
      <c r="I45" s="10"/>
      <c r="J45" s="102"/>
      <c r="K45" s="10"/>
      <c r="L45" s="10"/>
      <c r="M45" s="10"/>
      <c r="N45" s="10"/>
      <c r="O45" s="10"/>
      <c r="P45" s="10"/>
      <c r="Q45" s="46" t="s">
        <v>747</v>
      </c>
      <c r="R45" s="46">
        <v>0</v>
      </c>
      <c r="S45" s="25" t="s">
        <v>233</v>
      </c>
      <c r="T45" s="46">
        <v>0</v>
      </c>
      <c r="U45" s="46">
        <v>0</v>
      </c>
      <c r="V45" s="46">
        <v>0</v>
      </c>
      <c r="W45" s="46">
        <v>0</v>
      </c>
      <c r="X45" s="46">
        <v>0</v>
      </c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24" t="s">
        <v>204</v>
      </c>
      <c r="AQ45" s="24">
        <v>2000</v>
      </c>
      <c r="AR45" s="10"/>
      <c r="AS45" s="10"/>
      <c r="AT45" s="10"/>
      <c r="AU45" s="174">
        <v>300000</v>
      </c>
      <c r="AV45" s="62" t="s">
        <v>145</v>
      </c>
      <c r="AW45" s="45"/>
      <c r="AX45" s="63"/>
      <c r="AY45" s="102"/>
      <c r="AZ45" s="45" t="s">
        <v>1840</v>
      </c>
      <c r="BA45" s="102"/>
      <c r="BB45" s="45"/>
      <c r="BC45" s="45"/>
    </row>
    <row r="46" spans="1:55" s="101" customFormat="1" ht="16" hidden="1" thickBot="1">
      <c r="A46" s="4"/>
      <c r="B46" s="6"/>
      <c r="C46" s="23" t="s">
        <v>1202</v>
      </c>
      <c r="D46" s="24" t="s">
        <v>1368</v>
      </c>
      <c r="E46" s="34"/>
      <c r="F46" s="34"/>
      <c r="G46" s="10"/>
      <c r="H46" s="10"/>
      <c r="I46" s="10"/>
      <c r="J46" s="102"/>
      <c r="K46" s="10"/>
      <c r="L46" s="10"/>
      <c r="M46" s="10"/>
      <c r="N46" s="10"/>
      <c r="O46" s="10"/>
      <c r="P46" s="10"/>
      <c r="Q46" s="46" t="s">
        <v>1449</v>
      </c>
      <c r="R46" s="46">
        <v>0</v>
      </c>
      <c r="S46" s="25" t="s">
        <v>221</v>
      </c>
      <c r="T46" s="46">
        <v>0</v>
      </c>
      <c r="U46" s="46">
        <v>0</v>
      </c>
      <c r="V46" s="46">
        <v>0</v>
      </c>
      <c r="W46" s="46">
        <v>0</v>
      </c>
      <c r="X46" s="46">
        <v>0</v>
      </c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24" t="s">
        <v>204</v>
      </c>
      <c r="AQ46" s="24">
        <v>2000</v>
      </c>
      <c r="AR46" s="10"/>
      <c r="AS46" s="10"/>
      <c r="AT46" s="10"/>
      <c r="AU46" s="174">
        <v>1125000</v>
      </c>
      <c r="AV46" s="62" t="s">
        <v>145</v>
      </c>
      <c r="AW46" s="45"/>
      <c r="AX46" s="63"/>
      <c r="AY46" s="102"/>
      <c r="AZ46" s="45" t="s">
        <v>1840</v>
      </c>
      <c r="BA46" s="102"/>
      <c r="BB46" s="45"/>
      <c r="BC46" s="45"/>
    </row>
    <row r="47" spans="1:55" s="101" customFormat="1" ht="17" hidden="1" thickBot="1">
      <c r="A47" s="4"/>
      <c r="B47" s="6"/>
      <c r="C47" s="23" t="s">
        <v>1203</v>
      </c>
      <c r="D47" s="24" t="s">
        <v>1369</v>
      </c>
      <c r="E47" s="34" t="s">
        <v>1605</v>
      </c>
      <c r="F47" s="34"/>
      <c r="G47" s="10"/>
      <c r="H47" s="10"/>
      <c r="I47" s="10"/>
      <c r="J47" s="102" t="s">
        <v>1193</v>
      </c>
      <c r="K47" s="10"/>
      <c r="L47" s="10"/>
      <c r="M47" s="10"/>
      <c r="N47" s="10"/>
      <c r="O47" s="10"/>
      <c r="P47" s="10"/>
      <c r="Q47" s="46" t="s">
        <v>747</v>
      </c>
      <c r="R47" s="46">
        <v>0</v>
      </c>
      <c r="S47" s="25" t="s">
        <v>1525</v>
      </c>
      <c r="T47" s="46">
        <v>0</v>
      </c>
      <c r="U47" s="46">
        <v>0</v>
      </c>
      <c r="V47" s="46">
        <v>0</v>
      </c>
      <c r="W47" s="46">
        <v>0</v>
      </c>
      <c r="X47" s="46">
        <v>0</v>
      </c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24" t="s">
        <v>204</v>
      </c>
      <c r="AQ47" s="24">
        <v>2006</v>
      </c>
      <c r="AR47" s="10"/>
      <c r="AS47" s="10"/>
      <c r="AT47" s="10"/>
      <c r="AU47" s="174">
        <v>2470000</v>
      </c>
      <c r="AV47" s="54" t="s">
        <v>123</v>
      </c>
      <c r="AW47" s="45"/>
      <c r="AX47" s="55" t="s">
        <v>1606</v>
      </c>
      <c r="AY47" s="102" t="s">
        <v>1193</v>
      </c>
      <c r="AZ47" s="61"/>
      <c r="BA47" s="102"/>
      <c r="BB47" s="45"/>
      <c r="BC47" s="45"/>
    </row>
    <row r="48" spans="1:55" s="101" customFormat="1" ht="16" hidden="1" thickBot="1">
      <c r="A48" s="4"/>
      <c r="B48" s="6"/>
      <c r="C48" s="23" t="s">
        <v>1204</v>
      </c>
      <c r="D48" s="24" t="s">
        <v>1370</v>
      </c>
      <c r="E48" s="34"/>
      <c r="F48" s="34"/>
      <c r="G48" s="10"/>
      <c r="H48" s="10"/>
      <c r="I48" s="10"/>
      <c r="J48" s="45"/>
      <c r="K48" s="10"/>
      <c r="L48" s="10"/>
      <c r="M48" s="10"/>
      <c r="N48" s="10"/>
      <c r="O48" s="10"/>
      <c r="P48" s="10"/>
      <c r="Q48" s="46" t="s">
        <v>1450</v>
      </c>
      <c r="R48" s="46">
        <v>0</v>
      </c>
      <c r="S48" s="25" t="s">
        <v>220</v>
      </c>
      <c r="T48" s="46">
        <v>0</v>
      </c>
      <c r="U48" s="46">
        <v>0</v>
      </c>
      <c r="V48" s="46">
        <v>0</v>
      </c>
      <c r="W48" s="46">
        <v>0</v>
      </c>
      <c r="X48" s="46">
        <v>0</v>
      </c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24" t="s">
        <v>204</v>
      </c>
      <c r="AQ48" s="24">
        <v>2000</v>
      </c>
      <c r="AR48" s="10"/>
      <c r="AS48" s="10"/>
      <c r="AT48" s="10"/>
      <c r="AU48" s="174">
        <v>39000</v>
      </c>
      <c r="AV48" s="62"/>
      <c r="AW48" s="45"/>
      <c r="AX48" s="63"/>
      <c r="AY48" s="45"/>
      <c r="AZ48" s="45" t="s">
        <v>1840</v>
      </c>
      <c r="BA48" s="102"/>
      <c r="BB48" s="45"/>
      <c r="BC48" s="45"/>
    </row>
    <row r="49" spans="1:77" s="101" customFormat="1" ht="16" hidden="1" thickBot="1">
      <c r="A49" s="4"/>
      <c r="B49" s="6"/>
      <c r="C49" s="23" t="s">
        <v>1205</v>
      </c>
      <c r="D49" s="24" t="s">
        <v>1371</v>
      </c>
      <c r="E49" s="34"/>
      <c r="F49" s="34"/>
      <c r="G49" s="10"/>
      <c r="H49" s="10"/>
      <c r="I49" s="10"/>
      <c r="J49" s="45"/>
      <c r="K49" s="10"/>
      <c r="L49" s="10"/>
      <c r="M49" s="10"/>
      <c r="N49" s="10"/>
      <c r="O49" s="10"/>
      <c r="P49" s="10"/>
      <c r="Q49" s="46" t="s">
        <v>1451</v>
      </c>
      <c r="R49" s="46">
        <v>0</v>
      </c>
      <c r="S49" s="25" t="s">
        <v>1526</v>
      </c>
      <c r="T49" s="46">
        <v>0</v>
      </c>
      <c r="U49" s="46">
        <v>0</v>
      </c>
      <c r="V49" s="46">
        <v>0</v>
      </c>
      <c r="W49" s="46">
        <v>0</v>
      </c>
      <c r="X49" s="46">
        <v>0</v>
      </c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24" t="s">
        <v>204</v>
      </c>
      <c r="AQ49" s="24">
        <v>2006</v>
      </c>
      <c r="AR49" s="10"/>
      <c r="AS49" s="10"/>
      <c r="AT49" s="10"/>
      <c r="AU49" s="174">
        <v>1125000</v>
      </c>
      <c r="AV49" s="62"/>
      <c r="AW49" s="45"/>
      <c r="AX49" s="63"/>
      <c r="AY49" s="45"/>
      <c r="AZ49" s="45" t="s">
        <v>1840</v>
      </c>
      <c r="BA49" s="102"/>
      <c r="BB49" s="45"/>
      <c r="BC49" s="45"/>
    </row>
    <row r="50" spans="1:77" ht="16" hidden="1" thickBot="1">
      <c r="A50" s="4"/>
      <c r="B50" s="6"/>
      <c r="C50" s="23" t="s">
        <v>1200</v>
      </c>
      <c r="D50" s="24" t="s">
        <v>1366</v>
      </c>
      <c r="E50" s="34"/>
      <c r="F50" s="34"/>
      <c r="G50" s="10"/>
      <c r="H50" s="10"/>
      <c r="I50" s="10"/>
      <c r="J50" s="45"/>
      <c r="K50" s="10"/>
      <c r="L50" s="10"/>
      <c r="M50" s="10"/>
      <c r="N50" s="10"/>
      <c r="O50" s="10"/>
      <c r="P50" s="10"/>
      <c r="Q50" s="46" t="s">
        <v>747</v>
      </c>
      <c r="R50" s="46">
        <v>0</v>
      </c>
      <c r="S50" s="25" t="s">
        <v>1523</v>
      </c>
      <c r="T50" s="46">
        <v>0</v>
      </c>
      <c r="U50" s="46">
        <v>0</v>
      </c>
      <c r="V50" s="46">
        <v>0</v>
      </c>
      <c r="W50" s="46">
        <v>0</v>
      </c>
      <c r="X50" s="46">
        <v>0</v>
      </c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24" t="s">
        <v>204</v>
      </c>
      <c r="AQ50" s="24">
        <v>2000</v>
      </c>
      <c r="AR50" s="10"/>
      <c r="AS50" s="10"/>
      <c r="AT50" s="10"/>
      <c r="AU50" s="174">
        <v>375000</v>
      </c>
      <c r="AV50" s="62"/>
      <c r="AW50" s="45"/>
      <c r="AX50" s="63"/>
      <c r="AY50" s="45"/>
      <c r="AZ50" s="45" t="s">
        <v>1840</v>
      </c>
      <c r="BA50" s="102"/>
      <c r="BB50" s="45"/>
      <c r="BC50" s="45"/>
    </row>
    <row r="51" spans="1:77" ht="16" hidden="1" thickBot="1">
      <c r="A51" s="4"/>
      <c r="B51" s="6"/>
      <c r="C51" s="23" t="s">
        <v>1206</v>
      </c>
      <c r="D51" s="24" t="s">
        <v>1372</v>
      </c>
      <c r="E51" s="34"/>
      <c r="F51" s="34"/>
      <c r="G51" s="10"/>
      <c r="H51" s="10"/>
      <c r="I51" s="10"/>
      <c r="J51" s="45"/>
      <c r="K51" s="10"/>
      <c r="L51" s="10"/>
      <c r="M51" s="10"/>
      <c r="N51" s="10"/>
      <c r="O51" s="10"/>
      <c r="P51" s="10"/>
      <c r="Q51" s="46" t="s">
        <v>1452</v>
      </c>
      <c r="R51" s="46">
        <v>0</v>
      </c>
      <c r="S51" s="25" t="s">
        <v>225</v>
      </c>
      <c r="T51" s="46">
        <v>0</v>
      </c>
      <c r="U51" s="46">
        <v>0</v>
      </c>
      <c r="V51" s="46">
        <v>0</v>
      </c>
      <c r="W51" s="46">
        <v>0</v>
      </c>
      <c r="X51" s="46">
        <v>0</v>
      </c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24" t="s">
        <v>204</v>
      </c>
      <c r="AQ51" s="24">
        <v>2006</v>
      </c>
      <c r="AR51" s="10"/>
      <c r="AS51" s="10"/>
      <c r="AT51" s="10"/>
      <c r="AU51" s="174">
        <v>150000</v>
      </c>
      <c r="AV51" s="62"/>
      <c r="AW51" s="45"/>
      <c r="AX51" s="63"/>
      <c r="AY51" s="45"/>
      <c r="AZ51" s="45" t="s">
        <v>1840</v>
      </c>
      <c r="BA51" s="102"/>
      <c r="BB51" s="45"/>
      <c r="BC51" s="45"/>
    </row>
    <row r="52" spans="1:77" ht="16" hidden="1" thickBot="1">
      <c r="A52" s="4"/>
      <c r="B52" s="6"/>
      <c r="C52" s="23" t="s">
        <v>1207</v>
      </c>
      <c r="D52" s="24" t="s">
        <v>1369</v>
      </c>
      <c r="E52" s="34"/>
      <c r="F52" s="34"/>
      <c r="G52" s="10"/>
      <c r="H52" s="10"/>
      <c r="I52" s="10"/>
      <c r="J52" s="45"/>
      <c r="K52" s="10"/>
      <c r="L52" s="10"/>
      <c r="M52" s="10"/>
      <c r="N52" s="10"/>
      <c r="O52" s="10"/>
      <c r="P52" s="10"/>
      <c r="Q52" s="46" t="s">
        <v>1453</v>
      </c>
      <c r="R52" s="46">
        <v>0</v>
      </c>
      <c r="S52" s="25" t="s">
        <v>220</v>
      </c>
      <c r="T52" s="46">
        <v>0</v>
      </c>
      <c r="U52" s="46">
        <v>0</v>
      </c>
      <c r="V52" s="46">
        <v>0</v>
      </c>
      <c r="W52" s="46">
        <v>0</v>
      </c>
      <c r="X52" s="46">
        <v>0</v>
      </c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24" t="s">
        <v>204</v>
      </c>
      <c r="AQ52" s="24">
        <v>2000</v>
      </c>
      <c r="AR52" s="10"/>
      <c r="AS52" s="10"/>
      <c r="AT52" s="10"/>
      <c r="AU52" s="174">
        <v>195000</v>
      </c>
      <c r="AV52" s="62"/>
      <c r="AW52" s="45"/>
      <c r="AX52" s="63"/>
      <c r="AY52" s="45"/>
      <c r="AZ52" s="45" t="s">
        <v>1840</v>
      </c>
      <c r="BA52" s="102"/>
      <c r="BB52" s="45"/>
      <c r="BC52" s="45"/>
    </row>
    <row r="53" spans="1:77" ht="16" hidden="1" thickBot="1">
      <c r="A53" s="4"/>
      <c r="B53" s="6"/>
      <c r="C53" s="23" t="s">
        <v>1198</v>
      </c>
      <c r="D53" s="24" t="s">
        <v>1364</v>
      </c>
      <c r="E53" s="34"/>
      <c r="F53" s="34"/>
      <c r="G53" s="10"/>
      <c r="H53" s="10"/>
      <c r="I53" s="10"/>
      <c r="J53" s="45"/>
      <c r="K53" s="10"/>
      <c r="L53" s="10"/>
      <c r="M53" s="10"/>
      <c r="N53" s="10"/>
      <c r="O53" s="10"/>
      <c r="P53" s="10"/>
      <c r="Q53" s="46" t="s">
        <v>747</v>
      </c>
      <c r="R53" s="46">
        <v>0</v>
      </c>
      <c r="S53" s="25" t="s">
        <v>1527</v>
      </c>
      <c r="T53" s="46">
        <v>0</v>
      </c>
      <c r="U53" s="46">
        <v>0</v>
      </c>
      <c r="V53" s="46">
        <v>0</v>
      </c>
      <c r="W53" s="46">
        <v>0</v>
      </c>
      <c r="X53" s="46">
        <v>0</v>
      </c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24" t="s">
        <v>204</v>
      </c>
      <c r="AQ53" s="24">
        <v>2002</v>
      </c>
      <c r="AR53" s="10"/>
      <c r="AS53" s="10"/>
      <c r="AT53" s="10"/>
      <c r="AU53" s="174">
        <v>280000</v>
      </c>
      <c r="AV53" s="62"/>
      <c r="AW53" s="45"/>
      <c r="AX53" s="63"/>
      <c r="AY53" s="45"/>
      <c r="AZ53" s="45" t="s">
        <v>1840</v>
      </c>
      <c r="BA53" s="102"/>
      <c r="BB53" s="45"/>
      <c r="BC53" s="45"/>
    </row>
    <row r="54" spans="1:77" ht="16" hidden="1" thickBot="1">
      <c r="A54" s="4"/>
      <c r="B54" s="6"/>
      <c r="C54" s="23" t="s">
        <v>1199</v>
      </c>
      <c r="D54" s="24" t="s">
        <v>1365</v>
      </c>
      <c r="E54" s="34"/>
      <c r="F54" s="34"/>
      <c r="G54" s="10"/>
      <c r="H54" s="10"/>
      <c r="I54" s="10"/>
      <c r="J54" s="45"/>
      <c r="K54" s="10"/>
      <c r="L54" s="10"/>
      <c r="M54" s="10"/>
      <c r="N54" s="10"/>
      <c r="O54" s="10"/>
      <c r="P54" s="10"/>
      <c r="Q54" s="46" t="s">
        <v>747</v>
      </c>
      <c r="R54" s="46">
        <v>0</v>
      </c>
      <c r="S54" s="25" t="s">
        <v>1525</v>
      </c>
      <c r="T54" s="46">
        <v>0</v>
      </c>
      <c r="U54" s="46">
        <v>0</v>
      </c>
      <c r="V54" s="46">
        <v>0</v>
      </c>
      <c r="W54" s="46">
        <v>0</v>
      </c>
      <c r="X54" s="46">
        <v>0</v>
      </c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24" t="s">
        <v>204</v>
      </c>
      <c r="AQ54" s="24">
        <v>2000</v>
      </c>
      <c r="AR54" s="10"/>
      <c r="AS54" s="10"/>
      <c r="AT54" s="10"/>
      <c r="AU54" s="174">
        <v>112500</v>
      </c>
      <c r="AV54" s="62"/>
      <c r="AW54" s="45"/>
      <c r="AX54" s="63"/>
      <c r="AY54" s="45"/>
      <c r="AZ54" s="45" t="s">
        <v>1840</v>
      </c>
      <c r="BA54" s="102"/>
      <c r="BB54" s="45"/>
      <c r="BC54" s="45"/>
    </row>
    <row r="55" spans="1:77" ht="16" hidden="1" thickBot="1">
      <c r="A55" s="4"/>
      <c r="B55" s="6"/>
      <c r="C55" s="23" t="s">
        <v>1208</v>
      </c>
      <c r="D55" s="24" t="s">
        <v>1365</v>
      </c>
      <c r="E55" s="34"/>
      <c r="F55" s="34"/>
      <c r="G55" s="10"/>
      <c r="H55" s="10"/>
      <c r="I55" s="10"/>
      <c r="J55" s="45"/>
      <c r="K55" s="10"/>
      <c r="L55" s="10"/>
      <c r="M55" s="10"/>
      <c r="N55" s="10"/>
      <c r="O55" s="10"/>
      <c r="P55" s="10"/>
      <c r="Q55" s="46" t="s">
        <v>747</v>
      </c>
      <c r="R55" s="46">
        <v>0</v>
      </c>
      <c r="S55" s="25" t="s">
        <v>1525</v>
      </c>
      <c r="T55" s="46">
        <v>0</v>
      </c>
      <c r="U55" s="46">
        <v>0</v>
      </c>
      <c r="V55" s="46">
        <v>0</v>
      </c>
      <c r="W55" s="46">
        <v>0</v>
      </c>
      <c r="X55" s="46">
        <v>0</v>
      </c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24" t="s">
        <v>204</v>
      </c>
      <c r="AQ55" s="24">
        <v>2002</v>
      </c>
      <c r="AR55" s="10"/>
      <c r="AS55" s="10"/>
      <c r="AT55" s="10"/>
      <c r="AU55" s="174">
        <v>210000</v>
      </c>
      <c r="AV55" s="62"/>
      <c r="AW55" s="45"/>
      <c r="AX55" s="63"/>
      <c r="AY55" s="45"/>
      <c r="AZ55" s="45" t="s">
        <v>1840</v>
      </c>
      <c r="BA55" s="102"/>
      <c r="BB55" s="45"/>
      <c r="BC55" s="45"/>
    </row>
    <row r="56" spans="1:77" ht="16" hidden="1" thickBot="1">
      <c r="A56" s="4"/>
      <c r="B56" s="6"/>
      <c r="C56" s="23" t="s">
        <v>1209</v>
      </c>
      <c r="D56" s="24" t="s">
        <v>1373</v>
      </c>
      <c r="E56" s="34"/>
      <c r="F56" s="34"/>
      <c r="G56" s="10"/>
      <c r="H56" s="10"/>
      <c r="I56" s="10"/>
      <c r="J56" s="45"/>
      <c r="K56" s="10"/>
      <c r="L56" s="10"/>
      <c r="M56" s="10"/>
      <c r="N56" s="10"/>
      <c r="O56" s="10"/>
      <c r="P56" s="10"/>
      <c r="Q56" s="46" t="s">
        <v>784</v>
      </c>
      <c r="R56" s="46">
        <v>0</v>
      </c>
      <c r="S56" s="25" t="s">
        <v>230</v>
      </c>
      <c r="T56" s="46">
        <v>0</v>
      </c>
      <c r="U56" s="46">
        <v>0</v>
      </c>
      <c r="V56" s="46">
        <v>0</v>
      </c>
      <c r="W56" s="46">
        <v>0</v>
      </c>
      <c r="X56" s="46">
        <v>0</v>
      </c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24" t="s">
        <v>204</v>
      </c>
      <c r="AQ56" s="24">
        <v>2000</v>
      </c>
      <c r="AR56" s="10"/>
      <c r="AS56" s="10"/>
      <c r="AT56" s="10"/>
      <c r="AU56" s="174">
        <v>97500</v>
      </c>
      <c r="AV56" s="62"/>
      <c r="AW56" s="45"/>
      <c r="AX56" s="63"/>
      <c r="AY56" s="45"/>
      <c r="AZ56" s="45" t="s">
        <v>1840</v>
      </c>
      <c r="BA56" s="102"/>
      <c r="BB56" s="45"/>
      <c r="BC56" s="45"/>
    </row>
    <row r="57" spans="1:77" ht="16" hidden="1" thickBot="1">
      <c r="A57" s="4"/>
      <c r="B57" s="6"/>
      <c r="C57" s="23" t="s">
        <v>1200</v>
      </c>
      <c r="D57" s="24" t="s">
        <v>1366</v>
      </c>
      <c r="E57" s="34"/>
      <c r="F57" s="34"/>
      <c r="G57" s="10"/>
      <c r="H57" s="10"/>
      <c r="I57" s="10"/>
      <c r="J57" s="45"/>
      <c r="K57" s="10"/>
      <c r="L57" s="10"/>
      <c r="M57" s="10"/>
      <c r="N57" s="10"/>
      <c r="O57" s="10"/>
      <c r="P57" s="10"/>
      <c r="Q57" s="46" t="s">
        <v>747</v>
      </c>
      <c r="R57" s="46">
        <v>0</v>
      </c>
      <c r="S57" s="25" t="s">
        <v>1523</v>
      </c>
      <c r="T57" s="46">
        <v>0</v>
      </c>
      <c r="U57" s="46">
        <v>0</v>
      </c>
      <c r="V57" s="46">
        <v>0</v>
      </c>
      <c r="W57" s="46">
        <v>0</v>
      </c>
      <c r="X57" s="46">
        <v>0</v>
      </c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24" t="s">
        <v>204</v>
      </c>
      <c r="AQ57" s="24">
        <v>2004</v>
      </c>
      <c r="AR57" s="10"/>
      <c r="AS57" s="10"/>
      <c r="AT57" s="10"/>
      <c r="AU57" s="174">
        <v>175000</v>
      </c>
      <c r="AV57" s="62"/>
      <c r="AW57" s="45"/>
      <c r="AX57" s="63"/>
      <c r="AY57" s="45"/>
      <c r="AZ57" s="45" t="s">
        <v>1840</v>
      </c>
      <c r="BA57" s="102"/>
      <c r="BB57" s="45"/>
      <c r="BC57" s="45"/>
    </row>
    <row r="58" spans="1:77" ht="16" hidden="1" thickBot="1">
      <c r="A58" s="4"/>
      <c r="B58" s="6"/>
      <c r="C58" s="23" t="s">
        <v>1210</v>
      </c>
      <c r="D58" s="24" t="s">
        <v>1374</v>
      </c>
      <c r="E58" s="34"/>
      <c r="F58" s="34"/>
      <c r="G58" s="10"/>
      <c r="H58" s="10"/>
      <c r="I58" s="10"/>
      <c r="J58" s="45"/>
      <c r="K58" s="10"/>
      <c r="L58" s="10"/>
      <c r="M58" s="10"/>
      <c r="N58" s="10"/>
      <c r="O58" s="10"/>
      <c r="P58" s="10"/>
      <c r="Q58" s="46" t="s">
        <v>1454</v>
      </c>
      <c r="R58" s="46">
        <v>0</v>
      </c>
      <c r="S58" s="25" t="s">
        <v>1528</v>
      </c>
      <c r="T58" s="46">
        <v>0</v>
      </c>
      <c r="U58" s="46">
        <v>0</v>
      </c>
      <c r="V58" s="46">
        <v>0</v>
      </c>
      <c r="W58" s="46">
        <v>0</v>
      </c>
      <c r="X58" s="46">
        <v>0</v>
      </c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24" t="s">
        <v>204</v>
      </c>
      <c r="AQ58" s="24">
        <v>2005</v>
      </c>
      <c r="AR58" s="10"/>
      <c r="AS58" s="10"/>
      <c r="AT58" s="10"/>
      <c r="AU58" s="174">
        <v>187500</v>
      </c>
      <c r="AV58" s="62"/>
      <c r="AW58" s="45"/>
      <c r="AX58" s="63"/>
      <c r="AY58" s="45"/>
      <c r="AZ58" s="45" t="s">
        <v>1840</v>
      </c>
      <c r="BA58" s="102"/>
      <c r="BB58" s="45"/>
      <c r="BC58" s="45"/>
    </row>
    <row r="59" spans="1:77" ht="16" hidden="1" thickBot="1">
      <c r="A59" s="4"/>
      <c r="B59" s="6"/>
      <c r="C59" s="23" t="s">
        <v>1211</v>
      </c>
      <c r="D59" s="24" t="s">
        <v>1375</v>
      </c>
      <c r="E59" s="34"/>
      <c r="F59" s="34"/>
      <c r="G59" s="10"/>
      <c r="H59" s="10"/>
      <c r="I59" s="10"/>
      <c r="J59" s="45"/>
      <c r="K59" s="10"/>
      <c r="L59" s="10"/>
      <c r="M59" s="10"/>
      <c r="N59" s="10"/>
      <c r="O59" s="10"/>
      <c r="P59" s="10"/>
      <c r="Q59" s="46" t="s">
        <v>747</v>
      </c>
      <c r="R59" s="46">
        <v>0</v>
      </c>
      <c r="S59" s="25" t="s">
        <v>1529</v>
      </c>
      <c r="T59" s="46">
        <v>0</v>
      </c>
      <c r="U59" s="46">
        <v>0</v>
      </c>
      <c r="V59" s="46">
        <v>0</v>
      </c>
      <c r="W59" s="46">
        <v>0</v>
      </c>
      <c r="X59" s="46">
        <v>0</v>
      </c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24" t="s">
        <v>204</v>
      </c>
      <c r="AQ59" s="24">
        <v>2002</v>
      </c>
      <c r="AR59" s="10"/>
      <c r="AS59" s="10"/>
      <c r="AT59" s="10"/>
      <c r="AU59" s="174">
        <v>84000</v>
      </c>
      <c r="AV59" s="62"/>
      <c r="AW59" s="45"/>
      <c r="AX59" s="63"/>
      <c r="AY59" s="45"/>
      <c r="AZ59" s="45" t="s">
        <v>1840</v>
      </c>
      <c r="BA59" s="102"/>
      <c r="BB59" s="45"/>
      <c r="BC59" s="45"/>
    </row>
    <row r="60" spans="1:77" ht="16" hidden="1" thickBot="1">
      <c r="A60" s="4"/>
      <c r="B60" s="6"/>
      <c r="C60" s="23" t="s">
        <v>1205</v>
      </c>
      <c r="D60" s="24" t="s">
        <v>1371</v>
      </c>
      <c r="E60" s="34"/>
      <c r="F60" s="34"/>
      <c r="G60" s="10"/>
      <c r="H60" s="10"/>
      <c r="I60" s="10"/>
      <c r="J60" s="45"/>
      <c r="K60" s="10"/>
      <c r="L60" s="10"/>
      <c r="M60" s="10"/>
      <c r="N60" s="10"/>
      <c r="O60" s="10"/>
      <c r="P60" s="10"/>
      <c r="Q60" s="46" t="s">
        <v>1451</v>
      </c>
      <c r="R60" s="46">
        <v>0</v>
      </c>
      <c r="S60" s="25" t="s">
        <v>1526</v>
      </c>
      <c r="T60" s="46">
        <v>0</v>
      </c>
      <c r="U60" s="46">
        <v>0</v>
      </c>
      <c r="V60" s="46">
        <v>0</v>
      </c>
      <c r="W60" s="46">
        <v>0</v>
      </c>
      <c r="X60" s="46">
        <v>0</v>
      </c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24" t="s">
        <v>204</v>
      </c>
      <c r="AQ60" s="24">
        <v>2000</v>
      </c>
      <c r="AR60" s="10"/>
      <c r="AS60" s="10"/>
      <c r="AT60" s="10"/>
      <c r="AU60" s="174">
        <v>56320000</v>
      </c>
      <c r="AV60" s="62"/>
      <c r="AW60" s="45"/>
      <c r="AX60" s="63"/>
      <c r="AY60" s="45"/>
      <c r="AZ60" s="45" t="s">
        <v>1840</v>
      </c>
      <c r="BA60" s="102"/>
      <c r="BB60" s="45"/>
      <c r="BC60" s="45"/>
    </row>
    <row r="61" spans="1:77" ht="16" hidden="1" thickBot="1">
      <c r="A61" s="4"/>
      <c r="B61" s="6"/>
      <c r="C61" s="23" t="s">
        <v>1212</v>
      </c>
      <c r="D61" s="24" t="s">
        <v>1376</v>
      </c>
      <c r="E61" s="34"/>
      <c r="F61" s="34"/>
      <c r="G61" s="10"/>
      <c r="H61" s="10"/>
      <c r="I61" s="10"/>
      <c r="J61" s="45"/>
      <c r="K61" s="10"/>
      <c r="L61" s="10"/>
      <c r="M61" s="10"/>
      <c r="N61" s="10"/>
      <c r="O61" s="10"/>
      <c r="P61" s="10"/>
      <c r="Q61" s="46" t="s">
        <v>747</v>
      </c>
      <c r="R61" s="46">
        <v>0</v>
      </c>
      <c r="S61" s="25" t="s">
        <v>233</v>
      </c>
      <c r="T61" s="46">
        <v>0</v>
      </c>
      <c r="U61" s="46">
        <v>0</v>
      </c>
      <c r="V61" s="46">
        <v>0</v>
      </c>
      <c r="W61" s="46">
        <v>0</v>
      </c>
      <c r="X61" s="46">
        <v>0</v>
      </c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24" t="s">
        <v>204</v>
      </c>
      <c r="AQ61" s="24">
        <v>2003</v>
      </c>
      <c r="AR61" s="10"/>
      <c r="AS61" s="10"/>
      <c r="AT61" s="10"/>
      <c r="AU61" s="174">
        <v>1020000</v>
      </c>
      <c r="AV61" s="62"/>
      <c r="AW61" s="45"/>
      <c r="AX61" s="63"/>
      <c r="AY61" s="45"/>
      <c r="AZ61" s="45" t="s">
        <v>1840</v>
      </c>
      <c r="BA61" s="102"/>
      <c r="BB61" s="45"/>
      <c r="BC61" s="45"/>
    </row>
    <row r="62" spans="1:77" s="100" customFormat="1" ht="31" hidden="1" thickBot="1">
      <c r="A62" s="4"/>
      <c r="B62" s="98"/>
      <c r="C62" s="72" t="s">
        <v>1213</v>
      </c>
      <c r="D62" s="70" t="s">
        <v>1377</v>
      </c>
      <c r="E62" s="73"/>
      <c r="F62" s="73"/>
      <c r="G62" s="75"/>
      <c r="H62" s="75"/>
      <c r="I62" s="75"/>
      <c r="J62" s="66"/>
      <c r="K62" s="75"/>
      <c r="L62" s="75"/>
      <c r="M62" s="75"/>
      <c r="N62" s="75"/>
      <c r="O62" s="75"/>
      <c r="P62" s="75"/>
      <c r="Q62" s="50" t="s">
        <v>747</v>
      </c>
      <c r="R62" s="50">
        <v>0</v>
      </c>
      <c r="S62" s="68" t="s">
        <v>1530</v>
      </c>
      <c r="T62" s="50">
        <v>0</v>
      </c>
      <c r="U62" s="50">
        <v>0</v>
      </c>
      <c r="V62" s="50">
        <v>0</v>
      </c>
      <c r="W62" s="50">
        <v>0</v>
      </c>
      <c r="X62" s="50">
        <v>0</v>
      </c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75"/>
      <c r="AK62" s="75"/>
      <c r="AL62" s="75"/>
      <c r="AM62" s="75"/>
      <c r="AN62" s="75"/>
      <c r="AO62" s="75"/>
      <c r="AP62" s="70" t="s">
        <v>204</v>
      </c>
      <c r="AQ62" s="70">
        <v>2002</v>
      </c>
      <c r="AR62" s="75"/>
      <c r="AS62" s="75"/>
      <c r="AT62" s="75"/>
      <c r="AU62" s="71">
        <v>1470000</v>
      </c>
      <c r="AV62" s="103"/>
      <c r="AW62" s="66"/>
      <c r="AX62" s="99"/>
      <c r="AY62" s="66"/>
      <c r="AZ62" s="66" t="s">
        <v>1840</v>
      </c>
      <c r="BA62" s="104"/>
      <c r="BB62" s="66"/>
      <c r="BC62" s="66"/>
      <c r="BD62" s="121"/>
      <c r="BE62" s="121"/>
      <c r="BF62" s="121"/>
      <c r="BG62" s="121"/>
      <c r="BH62" s="121"/>
      <c r="BI62" s="121"/>
      <c r="BJ62" s="121"/>
      <c r="BK62" s="121"/>
      <c r="BL62" s="121"/>
      <c r="BM62" s="121"/>
      <c r="BN62" s="121"/>
      <c r="BO62" s="121"/>
      <c r="BP62" s="121"/>
      <c r="BQ62" s="121"/>
      <c r="BR62" s="121"/>
      <c r="BS62" s="121"/>
      <c r="BT62" s="121"/>
      <c r="BU62" s="121"/>
      <c r="BV62" s="121"/>
      <c r="BW62" s="121"/>
      <c r="BX62" s="121"/>
      <c r="BY62" s="121"/>
    </row>
    <row r="63" spans="1:77" ht="16" hidden="1" thickBot="1">
      <c r="A63" s="4"/>
      <c r="B63" s="6"/>
      <c r="C63" s="23" t="s">
        <v>1214</v>
      </c>
      <c r="D63" s="24" t="s">
        <v>1378</v>
      </c>
      <c r="E63" s="34"/>
      <c r="F63" s="34"/>
      <c r="G63" s="10"/>
      <c r="H63" s="10"/>
      <c r="I63" s="10"/>
      <c r="J63" s="45"/>
      <c r="K63" s="10"/>
      <c r="L63" s="10"/>
      <c r="M63" s="10"/>
      <c r="N63" s="10"/>
      <c r="O63" s="10"/>
      <c r="P63" s="10"/>
      <c r="Q63" s="46" t="s">
        <v>747</v>
      </c>
      <c r="R63" s="46">
        <v>0</v>
      </c>
      <c r="S63" s="25" t="s">
        <v>233</v>
      </c>
      <c r="T63" s="46">
        <v>0</v>
      </c>
      <c r="U63" s="46">
        <v>0</v>
      </c>
      <c r="V63" s="46">
        <v>0</v>
      </c>
      <c r="W63" s="46">
        <v>0</v>
      </c>
      <c r="X63" s="46">
        <v>0</v>
      </c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24" t="s">
        <v>204</v>
      </c>
      <c r="AQ63" s="24">
        <v>2002</v>
      </c>
      <c r="AR63" s="10"/>
      <c r="AS63" s="10"/>
      <c r="AT63" s="10"/>
      <c r="AU63" s="174">
        <v>130000</v>
      </c>
      <c r="AV63" s="62"/>
      <c r="AW63" s="45"/>
      <c r="AX63" s="63"/>
      <c r="AY63" s="45"/>
      <c r="AZ63" s="45" t="s">
        <v>1840</v>
      </c>
      <c r="BA63" s="102"/>
      <c r="BB63" s="45"/>
      <c r="BC63" s="45"/>
    </row>
    <row r="64" spans="1:77" ht="16" hidden="1" thickBot="1">
      <c r="A64" s="4"/>
      <c r="B64" s="6"/>
      <c r="C64" s="23" t="s">
        <v>1210</v>
      </c>
      <c r="D64" s="24" t="s">
        <v>1374</v>
      </c>
      <c r="E64" s="34"/>
      <c r="F64" s="34"/>
      <c r="G64" s="10"/>
      <c r="H64" s="10"/>
      <c r="I64" s="10"/>
      <c r="J64" s="45"/>
      <c r="K64" s="10"/>
      <c r="L64" s="10"/>
      <c r="M64" s="10"/>
      <c r="N64" s="10"/>
      <c r="O64" s="10"/>
      <c r="P64" s="10"/>
      <c r="Q64" s="46" t="s">
        <v>1455</v>
      </c>
      <c r="R64" s="46">
        <v>0</v>
      </c>
      <c r="S64" s="25" t="s">
        <v>1528</v>
      </c>
      <c r="T64" s="46">
        <v>0</v>
      </c>
      <c r="U64" s="46">
        <v>0</v>
      </c>
      <c r="V64" s="46">
        <v>0</v>
      </c>
      <c r="W64" s="46">
        <v>0</v>
      </c>
      <c r="X64" s="46">
        <v>0</v>
      </c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24" t="s">
        <v>204</v>
      </c>
      <c r="AQ64" s="24">
        <v>2002</v>
      </c>
      <c r="AR64" s="10"/>
      <c r="AS64" s="10"/>
      <c r="AT64" s="10"/>
      <c r="AU64" s="174">
        <v>120000</v>
      </c>
      <c r="AV64" s="62"/>
      <c r="AW64" s="45"/>
      <c r="AX64" s="63"/>
      <c r="AY64" s="45"/>
      <c r="AZ64" s="45" t="s">
        <v>1840</v>
      </c>
      <c r="BA64" s="102"/>
      <c r="BB64" s="45"/>
      <c r="BC64" s="45"/>
    </row>
    <row r="65" spans="1:77" ht="16" hidden="1" thickBot="1">
      <c r="A65" s="4"/>
      <c r="B65" s="6"/>
      <c r="C65" s="23" t="s">
        <v>1215</v>
      </c>
      <c r="D65" s="24" t="s">
        <v>1379</v>
      </c>
      <c r="E65" s="34"/>
      <c r="F65" s="34"/>
      <c r="G65" s="10"/>
      <c r="H65" s="10"/>
      <c r="I65" s="10"/>
      <c r="J65" s="45"/>
      <c r="K65" s="10"/>
      <c r="L65" s="10"/>
      <c r="M65" s="10"/>
      <c r="N65" s="10"/>
      <c r="O65" s="10"/>
      <c r="P65" s="10"/>
      <c r="Q65" s="46" t="s">
        <v>1456</v>
      </c>
      <c r="R65" s="46">
        <v>0</v>
      </c>
      <c r="S65" s="25" t="s">
        <v>225</v>
      </c>
      <c r="T65" s="46">
        <v>0</v>
      </c>
      <c r="U65" s="46">
        <v>0</v>
      </c>
      <c r="V65" s="46">
        <v>0</v>
      </c>
      <c r="W65" s="46">
        <v>0</v>
      </c>
      <c r="X65" s="46">
        <v>0</v>
      </c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24" t="s">
        <v>204</v>
      </c>
      <c r="AQ65" s="24">
        <v>2000</v>
      </c>
      <c r="AR65" s="10"/>
      <c r="AS65" s="10"/>
      <c r="AT65" s="10"/>
      <c r="AU65" s="174">
        <v>81250</v>
      </c>
      <c r="AV65" s="62"/>
      <c r="AW65" s="45"/>
      <c r="AX65" s="63"/>
      <c r="AY65" s="45"/>
      <c r="AZ65" s="45" t="s">
        <v>1840</v>
      </c>
      <c r="BA65" s="102"/>
      <c r="BB65" s="45"/>
      <c r="BC65" s="45"/>
    </row>
    <row r="66" spans="1:77" ht="16" hidden="1" thickBot="1">
      <c r="A66" s="4"/>
      <c r="B66" s="6"/>
      <c r="C66" s="23" t="s">
        <v>1216</v>
      </c>
      <c r="D66" s="24" t="s">
        <v>1380</v>
      </c>
      <c r="E66" s="34"/>
      <c r="F66" s="34"/>
      <c r="G66" s="10"/>
      <c r="H66" s="10"/>
      <c r="I66" s="10"/>
      <c r="J66" s="45"/>
      <c r="K66" s="10"/>
      <c r="L66" s="10"/>
      <c r="M66" s="10"/>
      <c r="N66" s="10"/>
      <c r="O66" s="10"/>
      <c r="P66" s="10"/>
      <c r="Q66" s="46" t="s">
        <v>1457</v>
      </c>
      <c r="R66" s="46">
        <v>0</v>
      </c>
      <c r="S66" s="25" t="s">
        <v>220</v>
      </c>
      <c r="T66" s="46">
        <v>0</v>
      </c>
      <c r="U66" s="46">
        <v>0</v>
      </c>
      <c r="V66" s="46">
        <v>0</v>
      </c>
      <c r="W66" s="46">
        <v>0</v>
      </c>
      <c r="X66" s="46">
        <v>0</v>
      </c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24" t="s">
        <v>204</v>
      </c>
      <c r="AQ66" s="24">
        <v>2002</v>
      </c>
      <c r="AR66" s="10"/>
      <c r="AS66" s="10"/>
      <c r="AT66" s="10"/>
      <c r="AU66" s="174">
        <v>150000</v>
      </c>
      <c r="AV66" s="62"/>
      <c r="AW66" s="45"/>
      <c r="AX66" s="63"/>
      <c r="AY66" s="45"/>
      <c r="AZ66" s="45" t="s">
        <v>1840</v>
      </c>
      <c r="BA66" s="102"/>
      <c r="BB66" s="45"/>
      <c r="BC66" s="45"/>
    </row>
    <row r="67" spans="1:77" ht="16" hidden="1" thickBot="1">
      <c r="A67" s="4"/>
      <c r="B67" s="6"/>
      <c r="C67" s="23" t="s">
        <v>1204</v>
      </c>
      <c r="D67" s="24" t="s">
        <v>1365</v>
      </c>
      <c r="E67" s="34"/>
      <c r="F67" s="34"/>
      <c r="G67" s="10"/>
      <c r="H67" s="10"/>
      <c r="I67" s="10"/>
      <c r="J67" s="45"/>
      <c r="K67" s="10"/>
      <c r="L67" s="10"/>
      <c r="M67" s="10"/>
      <c r="N67" s="10"/>
      <c r="O67" s="10"/>
      <c r="P67" s="10"/>
      <c r="Q67" s="46" t="s">
        <v>747</v>
      </c>
      <c r="R67" s="46">
        <v>0</v>
      </c>
      <c r="S67" s="25" t="s">
        <v>220</v>
      </c>
      <c r="T67" s="46">
        <v>0</v>
      </c>
      <c r="U67" s="46">
        <v>0</v>
      </c>
      <c r="V67" s="46">
        <v>0</v>
      </c>
      <c r="W67" s="46">
        <v>0</v>
      </c>
      <c r="X67" s="46">
        <v>0</v>
      </c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  <c r="AN67" s="10"/>
      <c r="AO67" s="10"/>
      <c r="AP67" s="24" t="s">
        <v>204</v>
      </c>
      <c r="AQ67" s="24">
        <v>2003</v>
      </c>
      <c r="AR67" s="10"/>
      <c r="AS67" s="10"/>
      <c r="AT67" s="10"/>
      <c r="AU67" s="174">
        <v>63000</v>
      </c>
      <c r="AV67" s="62"/>
      <c r="AW67" s="45"/>
      <c r="AX67" s="63"/>
      <c r="AY67" s="45"/>
      <c r="AZ67" s="45" t="s">
        <v>1840</v>
      </c>
      <c r="BA67" s="102"/>
      <c r="BB67" s="45"/>
      <c r="BC67" s="45"/>
    </row>
    <row r="68" spans="1:77" ht="16" hidden="1" thickBot="1">
      <c r="A68" s="4"/>
      <c r="B68" s="6"/>
      <c r="C68" s="23" t="s">
        <v>1217</v>
      </c>
      <c r="D68" s="24" t="s">
        <v>1381</v>
      </c>
      <c r="E68" s="34"/>
      <c r="F68" s="34"/>
      <c r="G68" s="10"/>
      <c r="H68" s="10"/>
      <c r="I68" s="10"/>
      <c r="J68" s="45"/>
      <c r="K68" s="10"/>
      <c r="L68" s="10"/>
      <c r="M68" s="10"/>
      <c r="N68" s="10"/>
      <c r="O68" s="10"/>
      <c r="P68" s="10"/>
      <c r="Q68" s="46" t="s">
        <v>747</v>
      </c>
      <c r="R68" s="46">
        <v>0</v>
      </c>
      <c r="S68" s="25" t="s">
        <v>233</v>
      </c>
      <c r="T68" s="46">
        <v>0</v>
      </c>
      <c r="U68" s="46">
        <v>0</v>
      </c>
      <c r="V68" s="46">
        <v>0</v>
      </c>
      <c r="W68" s="46">
        <v>0</v>
      </c>
      <c r="X68" s="46">
        <v>0</v>
      </c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24" t="s">
        <v>204</v>
      </c>
      <c r="AQ68" s="24">
        <v>2000</v>
      </c>
      <c r="AR68" s="10"/>
      <c r="AS68" s="10"/>
      <c r="AT68" s="10"/>
      <c r="AU68" s="174">
        <v>650000</v>
      </c>
      <c r="AV68" s="62"/>
      <c r="AW68" s="45"/>
      <c r="AX68" s="63"/>
      <c r="AY68" s="45"/>
      <c r="AZ68" s="45" t="s">
        <v>1840</v>
      </c>
      <c r="BA68" s="102"/>
      <c r="BB68" s="45"/>
      <c r="BC68" s="45"/>
    </row>
    <row r="69" spans="1:77" ht="16" hidden="1" thickBot="1">
      <c r="A69" s="4"/>
      <c r="B69" s="6"/>
      <c r="C69" s="23" t="s">
        <v>1218</v>
      </c>
      <c r="D69" s="24" t="s">
        <v>1382</v>
      </c>
      <c r="E69" s="34"/>
      <c r="F69" s="34"/>
      <c r="G69" s="10"/>
      <c r="H69" s="10"/>
      <c r="I69" s="10"/>
      <c r="J69" s="45"/>
      <c r="K69" s="10"/>
      <c r="L69" s="10"/>
      <c r="M69" s="10"/>
      <c r="N69" s="10"/>
      <c r="O69" s="10"/>
      <c r="P69" s="10"/>
      <c r="Q69" s="46" t="s">
        <v>747</v>
      </c>
      <c r="R69" s="46">
        <v>0</v>
      </c>
      <c r="S69" s="25" t="s">
        <v>233</v>
      </c>
      <c r="T69" s="46">
        <v>0</v>
      </c>
      <c r="U69" s="46">
        <v>0</v>
      </c>
      <c r="V69" s="46">
        <v>0</v>
      </c>
      <c r="W69" s="46">
        <v>0</v>
      </c>
      <c r="X69" s="46">
        <v>0</v>
      </c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  <c r="AN69" s="10"/>
      <c r="AO69" s="10"/>
      <c r="AP69" s="24" t="s">
        <v>204</v>
      </c>
      <c r="AQ69" s="24">
        <v>2001</v>
      </c>
      <c r="AR69" s="10"/>
      <c r="AS69" s="10"/>
      <c r="AT69" s="10"/>
      <c r="AU69" s="174">
        <v>292500</v>
      </c>
      <c r="AV69" s="62"/>
      <c r="AW69" s="45"/>
      <c r="AX69" s="63"/>
      <c r="AY69" s="45"/>
      <c r="AZ69" s="45" t="s">
        <v>1840</v>
      </c>
      <c r="BA69" s="102"/>
      <c r="BB69" s="45"/>
      <c r="BC69" s="45"/>
    </row>
    <row r="70" spans="1:77" ht="16" hidden="1" thickBot="1">
      <c r="A70" s="4"/>
      <c r="B70" s="6"/>
      <c r="C70" s="23" t="s">
        <v>1219</v>
      </c>
      <c r="D70" s="24" t="s">
        <v>1383</v>
      </c>
      <c r="E70" s="34"/>
      <c r="F70" s="34"/>
      <c r="G70" s="10"/>
      <c r="H70" s="10"/>
      <c r="I70" s="10"/>
      <c r="J70" s="45"/>
      <c r="K70" s="10"/>
      <c r="L70" s="10"/>
      <c r="M70" s="10"/>
      <c r="N70" s="10"/>
      <c r="O70" s="10"/>
      <c r="P70" s="10"/>
      <c r="Q70" s="46" t="s">
        <v>1448</v>
      </c>
      <c r="R70" s="46">
        <v>0</v>
      </c>
      <c r="S70" s="25" t="s">
        <v>1524</v>
      </c>
      <c r="T70" s="46">
        <v>0</v>
      </c>
      <c r="U70" s="46">
        <v>0</v>
      </c>
      <c r="V70" s="46">
        <v>0</v>
      </c>
      <c r="W70" s="46">
        <v>0</v>
      </c>
      <c r="X70" s="46">
        <v>0</v>
      </c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24" t="s">
        <v>204</v>
      </c>
      <c r="AQ70" s="24">
        <v>2000</v>
      </c>
      <c r="AR70" s="10"/>
      <c r="AS70" s="10"/>
      <c r="AT70" s="10"/>
      <c r="AU70" s="174">
        <v>130000</v>
      </c>
      <c r="AV70" s="62"/>
      <c r="AW70" s="45"/>
      <c r="AX70" s="63"/>
      <c r="AY70" s="45"/>
      <c r="AZ70" s="45" t="s">
        <v>1840</v>
      </c>
      <c r="BA70" s="102"/>
      <c r="BB70" s="45"/>
      <c r="BC70" s="45"/>
    </row>
    <row r="71" spans="1:77" ht="16" hidden="1" thickBot="1">
      <c r="A71" s="4"/>
      <c r="B71" s="6"/>
      <c r="C71" s="23" t="s">
        <v>1220</v>
      </c>
      <c r="D71" s="24" t="s">
        <v>1384</v>
      </c>
      <c r="E71" s="34"/>
      <c r="F71" s="34"/>
      <c r="G71" s="10"/>
      <c r="H71" s="10"/>
      <c r="I71" s="10"/>
      <c r="J71" s="45"/>
      <c r="K71" s="10"/>
      <c r="L71" s="10"/>
      <c r="M71" s="10"/>
      <c r="N71" s="10"/>
      <c r="O71" s="10"/>
      <c r="P71" s="10"/>
      <c r="Q71" s="46" t="s">
        <v>1458</v>
      </c>
      <c r="R71" s="46">
        <v>0</v>
      </c>
      <c r="S71" s="25" t="s">
        <v>222</v>
      </c>
      <c r="T71" s="46">
        <v>0</v>
      </c>
      <c r="U71" s="46">
        <v>0</v>
      </c>
      <c r="V71" s="46">
        <v>0</v>
      </c>
      <c r="W71" s="46">
        <v>0</v>
      </c>
      <c r="X71" s="46">
        <v>0</v>
      </c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24" t="s">
        <v>204</v>
      </c>
      <c r="AQ71" s="24">
        <v>2006</v>
      </c>
      <c r="AR71" s="10"/>
      <c r="AS71" s="10"/>
      <c r="AT71" s="10"/>
      <c r="AU71" s="174">
        <v>315000</v>
      </c>
      <c r="AV71" s="62"/>
      <c r="AW71" s="45"/>
      <c r="AX71" s="63"/>
      <c r="AY71" s="45"/>
      <c r="AZ71" s="45" t="s">
        <v>1840</v>
      </c>
      <c r="BA71" s="102"/>
      <c r="BB71" s="45"/>
      <c r="BC71" s="45"/>
    </row>
    <row r="72" spans="1:77" ht="16" hidden="1" thickBot="1">
      <c r="A72" s="4"/>
      <c r="B72" s="6"/>
      <c r="C72" s="23" t="s">
        <v>1216</v>
      </c>
      <c r="D72" s="24" t="s">
        <v>1380</v>
      </c>
      <c r="E72" s="34"/>
      <c r="F72" s="34"/>
      <c r="G72" s="10"/>
      <c r="H72" s="10"/>
      <c r="I72" s="10"/>
      <c r="J72" s="45"/>
      <c r="K72" s="10"/>
      <c r="L72" s="10"/>
      <c r="M72" s="10"/>
      <c r="N72" s="10"/>
      <c r="O72" s="10"/>
      <c r="P72" s="10"/>
      <c r="Q72" s="46" t="s">
        <v>1457</v>
      </c>
      <c r="R72" s="46">
        <v>0</v>
      </c>
      <c r="S72" s="25" t="s">
        <v>238</v>
      </c>
      <c r="T72" s="46">
        <v>0</v>
      </c>
      <c r="U72" s="46">
        <v>0</v>
      </c>
      <c r="V72" s="46">
        <v>0</v>
      </c>
      <c r="W72" s="46">
        <v>0</v>
      </c>
      <c r="X72" s="46">
        <v>0</v>
      </c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  <c r="AN72" s="10"/>
      <c r="AO72" s="10"/>
      <c r="AP72" s="24" t="s">
        <v>204</v>
      </c>
      <c r="AQ72" s="24">
        <v>2000</v>
      </c>
      <c r="AR72" s="10"/>
      <c r="AS72" s="10"/>
      <c r="AT72" s="10"/>
      <c r="AU72" s="174">
        <v>187500</v>
      </c>
      <c r="AV72" s="62"/>
      <c r="AW72" s="45"/>
      <c r="AX72" s="63"/>
      <c r="AY72" s="45"/>
      <c r="AZ72" s="45" t="s">
        <v>1840</v>
      </c>
      <c r="BA72" s="102"/>
      <c r="BB72" s="45"/>
      <c r="BC72" s="45"/>
    </row>
    <row r="73" spans="1:77" ht="16" hidden="1" thickBot="1">
      <c r="A73" s="4"/>
      <c r="B73" s="6"/>
      <c r="C73" s="23" t="s">
        <v>1220</v>
      </c>
      <c r="D73" s="24" t="s">
        <v>1384</v>
      </c>
      <c r="E73" s="34"/>
      <c r="F73" s="34"/>
      <c r="G73" s="10"/>
      <c r="H73" s="10"/>
      <c r="I73" s="10"/>
      <c r="J73" s="45"/>
      <c r="K73" s="10"/>
      <c r="L73" s="10"/>
      <c r="M73" s="10"/>
      <c r="N73" s="10"/>
      <c r="O73" s="10"/>
      <c r="P73" s="10"/>
      <c r="Q73" s="46" t="s">
        <v>1459</v>
      </c>
      <c r="R73" s="46">
        <v>0</v>
      </c>
      <c r="S73" s="25" t="s">
        <v>222</v>
      </c>
      <c r="T73" s="46">
        <v>0</v>
      </c>
      <c r="U73" s="46">
        <v>0</v>
      </c>
      <c r="V73" s="46">
        <v>0</v>
      </c>
      <c r="W73" s="46">
        <v>0</v>
      </c>
      <c r="X73" s="46">
        <v>0</v>
      </c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24" t="s">
        <v>204</v>
      </c>
      <c r="AQ73" s="24">
        <v>2005</v>
      </c>
      <c r="AR73" s="10"/>
      <c r="AS73" s="10"/>
      <c r="AT73" s="10"/>
      <c r="AU73" s="174">
        <v>122500</v>
      </c>
      <c r="AV73" s="62"/>
      <c r="AW73" s="45"/>
      <c r="AX73" s="63"/>
      <c r="AY73" s="45"/>
      <c r="AZ73" s="45" t="s">
        <v>1840</v>
      </c>
      <c r="BA73" s="102"/>
      <c r="BB73" s="45"/>
      <c r="BC73" s="45"/>
    </row>
    <row r="74" spans="1:77" ht="16" hidden="1" thickBot="1">
      <c r="A74" s="4"/>
      <c r="B74" s="6"/>
      <c r="C74" s="23" t="s">
        <v>1221</v>
      </c>
      <c r="D74" s="24" t="s">
        <v>1385</v>
      </c>
      <c r="E74" s="34"/>
      <c r="F74" s="34"/>
      <c r="G74" s="10"/>
      <c r="H74" s="10"/>
      <c r="I74" s="10"/>
      <c r="J74" s="102" t="s">
        <v>1193</v>
      </c>
      <c r="K74" s="10"/>
      <c r="L74" s="10"/>
      <c r="M74" s="10"/>
      <c r="N74" s="10"/>
      <c r="O74" s="10"/>
      <c r="P74" s="10"/>
      <c r="Q74" s="46" t="s">
        <v>747</v>
      </c>
      <c r="R74" s="46">
        <v>0</v>
      </c>
      <c r="S74" s="25" t="s">
        <v>1527</v>
      </c>
      <c r="T74" s="46">
        <v>0</v>
      </c>
      <c r="U74" s="46">
        <v>0</v>
      </c>
      <c r="V74" s="46">
        <v>0</v>
      </c>
      <c r="W74" s="46">
        <v>0</v>
      </c>
      <c r="X74" s="46">
        <v>0</v>
      </c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24" t="s">
        <v>204</v>
      </c>
      <c r="AQ74" s="24">
        <v>2000</v>
      </c>
      <c r="AR74" s="10"/>
      <c r="AS74" s="10"/>
      <c r="AT74" s="10"/>
      <c r="AU74" s="174">
        <v>900000</v>
      </c>
      <c r="AV74" s="45" t="s">
        <v>123</v>
      </c>
      <c r="AW74" s="45"/>
      <c r="AX74" s="45" t="s">
        <v>1648</v>
      </c>
      <c r="AY74" s="102" t="s">
        <v>1193</v>
      </c>
      <c r="AZ74" s="45"/>
      <c r="BA74" s="102"/>
      <c r="BB74" s="45"/>
      <c r="BC74" s="45"/>
    </row>
    <row r="75" spans="1:77" ht="16" hidden="1" thickBot="1">
      <c r="A75" s="4"/>
      <c r="B75" s="6"/>
      <c r="C75" s="23" t="s">
        <v>1222</v>
      </c>
      <c r="D75" s="24" t="s">
        <v>1386</v>
      </c>
      <c r="E75" s="34"/>
      <c r="F75" s="34"/>
      <c r="G75" s="10"/>
      <c r="H75" s="10"/>
      <c r="I75" s="10"/>
      <c r="J75" s="102" t="s">
        <v>1193</v>
      </c>
      <c r="K75" s="10"/>
      <c r="L75" s="10"/>
      <c r="M75" s="10"/>
      <c r="N75" s="10"/>
      <c r="O75" s="10"/>
      <c r="P75" s="10"/>
      <c r="Q75" s="46" t="s">
        <v>747</v>
      </c>
      <c r="R75" s="46">
        <v>0</v>
      </c>
      <c r="S75" s="25" t="s">
        <v>1531</v>
      </c>
      <c r="T75" s="46">
        <v>0</v>
      </c>
      <c r="U75" s="46">
        <v>0</v>
      </c>
      <c r="V75" s="46">
        <v>0</v>
      </c>
      <c r="W75" s="46">
        <v>0</v>
      </c>
      <c r="X75" s="46">
        <v>0</v>
      </c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24" t="s">
        <v>204</v>
      </c>
      <c r="AQ75" s="24">
        <v>2004</v>
      </c>
      <c r="AR75" s="10"/>
      <c r="AS75" s="10"/>
      <c r="AT75" s="10"/>
      <c r="AU75" s="174">
        <v>162500</v>
      </c>
      <c r="AV75" s="45" t="s">
        <v>123</v>
      </c>
      <c r="AW75" s="45"/>
      <c r="AX75" s="45" t="s">
        <v>1649</v>
      </c>
      <c r="AY75" s="102" t="s">
        <v>1193</v>
      </c>
      <c r="AZ75" s="45"/>
      <c r="BA75" s="102"/>
      <c r="BB75" s="45"/>
      <c r="BC75" s="45"/>
    </row>
    <row r="76" spans="1:77" ht="16" hidden="1" thickBot="1">
      <c r="A76" s="4"/>
      <c r="B76" s="6"/>
      <c r="C76" s="23" t="s">
        <v>1223</v>
      </c>
      <c r="D76" s="24" t="s">
        <v>1381</v>
      </c>
      <c r="E76" s="34"/>
      <c r="F76" s="34"/>
      <c r="G76" s="10"/>
      <c r="H76" s="10"/>
      <c r="I76" s="10"/>
      <c r="J76" s="45"/>
      <c r="K76" s="10"/>
      <c r="L76" s="10"/>
      <c r="M76" s="10"/>
      <c r="N76" s="10"/>
      <c r="O76" s="10"/>
      <c r="P76" s="10"/>
      <c r="Q76" s="46" t="s">
        <v>747</v>
      </c>
      <c r="R76" s="46">
        <v>0</v>
      </c>
      <c r="S76" s="25" t="s">
        <v>1531</v>
      </c>
      <c r="T76" s="46">
        <v>0</v>
      </c>
      <c r="U76" s="46">
        <v>0</v>
      </c>
      <c r="V76" s="46">
        <v>0</v>
      </c>
      <c r="W76" s="46">
        <v>0</v>
      </c>
      <c r="X76" s="46">
        <v>0</v>
      </c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24" t="s">
        <v>204</v>
      </c>
      <c r="AQ76" s="24">
        <v>2004</v>
      </c>
      <c r="AR76" s="10"/>
      <c r="AS76" s="10"/>
      <c r="AT76" s="10"/>
      <c r="AU76" s="174">
        <v>1470000</v>
      </c>
      <c r="AV76" s="62"/>
      <c r="AW76" s="45"/>
      <c r="AX76" s="63"/>
      <c r="AY76" s="45"/>
      <c r="AZ76" s="66" t="s">
        <v>1840</v>
      </c>
      <c r="BA76" s="102"/>
      <c r="BB76" s="45"/>
      <c r="BC76" s="45"/>
    </row>
    <row r="77" spans="1:77" s="100" customFormat="1" ht="16" hidden="1" thickBot="1">
      <c r="A77" s="4"/>
      <c r="B77" s="98"/>
      <c r="C77" s="72" t="s">
        <v>1224</v>
      </c>
      <c r="D77" s="70" t="s">
        <v>1387</v>
      </c>
      <c r="E77" s="73"/>
      <c r="F77" s="73"/>
      <c r="G77" s="75"/>
      <c r="H77" s="75"/>
      <c r="I77" s="75"/>
      <c r="J77" s="66"/>
      <c r="K77" s="75"/>
      <c r="L77" s="75"/>
      <c r="M77" s="75"/>
      <c r="N77" s="75"/>
      <c r="O77" s="75"/>
      <c r="P77" s="75"/>
      <c r="Q77" s="50" t="s">
        <v>747</v>
      </c>
      <c r="R77" s="50">
        <v>0</v>
      </c>
      <c r="S77" s="68" t="s">
        <v>229</v>
      </c>
      <c r="T77" s="50">
        <v>0</v>
      </c>
      <c r="U77" s="50">
        <v>0</v>
      </c>
      <c r="V77" s="50">
        <v>0</v>
      </c>
      <c r="W77" s="50">
        <v>0</v>
      </c>
      <c r="X77" s="50">
        <v>0</v>
      </c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  <c r="AP77" s="70" t="s">
        <v>204</v>
      </c>
      <c r="AQ77" s="70">
        <v>2004</v>
      </c>
      <c r="AR77" s="75"/>
      <c r="AS77" s="75"/>
      <c r="AT77" s="75"/>
      <c r="AU77" s="71">
        <v>168000</v>
      </c>
      <c r="AV77" s="103"/>
      <c r="AW77" s="66"/>
      <c r="AX77" s="99"/>
      <c r="AY77" s="66"/>
      <c r="AZ77" s="66" t="s">
        <v>1840</v>
      </c>
      <c r="BA77" s="104"/>
      <c r="BB77" s="66"/>
      <c r="BC77" s="66"/>
      <c r="BD77" s="121"/>
      <c r="BE77" s="121"/>
      <c r="BF77" s="121"/>
      <c r="BG77" s="121"/>
      <c r="BH77" s="121"/>
      <c r="BI77" s="121"/>
      <c r="BJ77" s="121"/>
      <c r="BK77" s="121"/>
      <c r="BL77" s="121"/>
      <c r="BM77" s="121"/>
      <c r="BN77" s="121"/>
      <c r="BO77" s="121"/>
      <c r="BP77" s="121"/>
      <c r="BQ77" s="121"/>
      <c r="BR77" s="121"/>
      <c r="BS77" s="121"/>
      <c r="BT77" s="121"/>
      <c r="BU77" s="121"/>
      <c r="BV77" s="121"/>
      <c r="BW77" s="121"/>
      <c r="BX77" s="121"/>
      <c r="BY77" s="121"/>
    </row>
    <row r="78" spans="1:77" ht="16" hidden="1" thickBot="1">
      <c r="A78" s="4"/>
      <c r="B78" s="6"/>
      <c r="C78" s="23" t="s">
        <v>1225</v>
      </c>
      <c r="D78" s="24" t="s">
        <v>1388</v>
      </c>
      <c r="E78" s="34"/>
      <c r="F78" s="34"/>
      <c r="G78" s="10"/>
      <c r="H78" s="10"/>
      <c r="I78" s="10"/>
      <c r="J78" s="45"/>
      <c r="K78" s="10"/>
      <c r="L78" s="10"/>
      <c r="M78" s="10"/>
      <c r="N78" s="10"/>
      <c r="O78" s="10"/>
      <c r="P78" s="10"/>
      <c r="Q78" s="46" t="s">
        <v>1460</v>
      </c>
      <c r="R78" s="46">
        <v>0</v>
      </c>
      <c r="S78" s="25" t="s">
        <v>222</v>
      </c>
      <c r="T78" s="46">
        <v>0</v>
      </c>
      <c r="U78" s="46">
        <v>0</v>
      </c>
      <c r="V78" s="46">
        <v>0</v>
      </c>
      <c r="W78" s="46">
        <v>0</v>
      </c>
      <c r="X78" s="46">
        <v>0</v>
      </c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24" t="s">
        <v>204</v>
      </c>
      <c r="AQ78" s="24">
        <v>2005</v>
      </c>
      <c r="AR78" s="10"/>
      <c r="AS78" s="10"/>
      <c r="AT78" s="10"/>
      <c r="AU78" s="174">
        <v>5355000</v>
      </c>
      <c r="AV78" s="62"/>
      <c r="AW78" s="45"/>
      <c r="AX78" s="63"/>
      <c r="AY78" s="45"/>
      <c r="AZ78" s="45" t="s">
        <v>1840</v>
      </c>
      <c r="BA78" s="102"/>
      <c r="BB78" s="45"/>
      <c r="BC78" s="45"/>
    </row>
    <row r="79" spans="1:77" ht="16" hidden="1" thickBot="1">
      <c r="A79" s="4"/>
      <c r="B79" s="6"/>
      <c r="C79" s="23" t="s">
        <v>1205</v>
      </c>
      <c r="D79" s="24" t="s">
        <v>1371</v>
      </c>
      <c r="E79" s="34"/>
      <c r="F79" s="34"/>
      <c r="G79" s="10"/>
      <c r="H79" s="10"/>
      <c r="I79" s="10"/>
      <c r="J79" s="45"/>
      <c r="K79" s="10"/>
      <c r="L79" s="10"/>
      <c r="M79" s="10"/>
      <c r="N79" s="10"/>
      <c r="O79" s="10"/>
      <c r="P79" s="10"/>
      <c r="Q79" s="46" t="s">
        <v>1461</v>
      </c>
      <c r="R79" s="46">
        <v>0</v>
      </c>
      <c r="S79" s="25" t="s">
        <v>1526</v>
      </c>
      <c r="T79" s="46">
        <v>0</v>
      </c>
      <c r="U79" s="46">
        <v>0</v>
      </c>
      <c r="V79" s="46">
        <v>0</v>
      </c>
      <c r="W79" s="46">
        <v>0</v>
      </c>
      <c r="X79" s="46">
        <v>0</v>
      </c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24" t="s">
        <v>204</v>
      </c>
      <c r="AQ79" s="24">
        <v>2000</v>
      </c>
      <c r="AR79" s="10"/>
      <c r="AS79" s="10"/>
      <c r="AT79" s="10"/>
      <c r="AU79" s="174">
        <v>450000</v>
      </c>
      <c r="AV79" s="62"/>
      <c r="AW79" s="45"/>
      <c r="AX79" s="63"/>
      <c r="AY79" s="45"/>
      <c r="AZ79" s="45" t="s">
        <v>1840</v>
      </c>
      <c r="BA79" s="102"/>
      <c r="BB79" s="45"/>
      <c r="BC79" s="45"/>
    </row>
    <row r="80" spans="1:77" ht="16" hidden="1" thickBot="1">
      <c r="A80" s="4"/>
      <c r="B80" s="6"/>
      <c r="C80" s="23" t="s">
        <v>1226</v>
      </c>
      <c r="D80" s="24" t="s">
        <v>1389</v>
      </c>
      <c r="E80" s="34"/>
      <c r="F80" s="34"/>
      <c r="G80" s="10"/>
      <c r="H80" s="10"/>
      <c r="I80" s="10"/>
      <c r="J80" s="45"/>
      <c r="K80" s="10"/>
      <c r="L80" s="10"/>
      <c r="M80" s="10"/>
      <c r="N80" s="10"/>
      <c r="O80" s="10"/>
      <c r="P80" s="10"/>
      <c r="Q80" s="46" t="s">
        <v>1462</v>
      </c>
      <c r="R80" s="46">
        <v>0</v>
      </c>
      <c r="S80" s="25" t="s">
        <v>221</v>
      </c>
      <c r="T80" s="46">
        <v>0</v>
      </c>
      <c r="U80" s="46">
        <v>0</v>
      </c>
      <c r="V80" s="46">
        <v>0</v>
      </c>
      <c r="W80" s="46">
        <v>0</v>
      </c>
      <c r="X80" s="46">
        <v>0</v>
      </c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24" t="s">
        <v>204</v>
      </c>
      <c r="AQ80" s="24">
        <v>2000</v>
      </c>
      <c r="AR80" s="10"/>
      <c r="AS80" s="10"/>
      <c r="AT80" s="10"/>
      <c r="AU80" s="174">
        <v>1125000</v>
      </c>
      <c r="AV80" s="62"/>
      <c r="AW80" s="45"/>
      <c r="AX80" s="63"/>
      <c r="AY80" s="45"/>
      <c r="AZ80" s="45" t="s">
        <v>1840</v>
      </c>
      <c r="BA80" s="102"/>
      <c r="BB80" s="45"/>
      <c r="BC80" s="45"/>
    </row>
    <row r="81" spans="1:77" ht="16" hidden="1" thickBot="1">
      <c r="A81" s="4"/>
      <c r="B81" s="6"/>
      <c r="C81" s="23" t="s">
        <v>1204</v>
      </c>
      <c r="D81" s="24" t="s">
        <v>1370</v>
      </c>
      <c r="E81" s="34"/>
      <c r="F81" s="34"/>
      <c r="G81" s="10"/>
      <c r="H81" s="10"/>
      <c r="I81" s="10"/>
      <c r="J81" s="45"/>
      <c r="K81" s="10"/>
      <c r="L81" s="10"/>
      <c r="M81" s="10"/>
      <c r="N81" s="10"/>
      <c r="O81" s="10"/>
      <c r="P81" s="10"/>
      <c r="Q81" s="46" t="s">
        <v>1463</v>
      </c>
      <c r="R81" s="46">
        <v>0</v>
      </c>
      <c r="S81" s="25" t="s">
        <v>220</v>
      </c>
      <c r="T81" s="46">
        <v>0</v>
      </c>
      <c r="U81" s="46">
        <v>0</v>
      </c>
      <c r="V81" s="46">
        <v>0</v>
      </c>
      <c r="W81" s="46">
        <v>0</v>
      </c>
      <c r="X81" s="46">
        <v>0</v>
      </c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24" t="s">
        <v>204</v>
      </c>
      <c r="AQ81" s="24">
        <v>2000</v>
      </c>
      <c r="AR81" s="10"/>
      <c r="AS81" s="10"/>
      <c r="AT81" s="10"/>
      <c r="AU81" s="174">
        <v>54000</v>
      </c>
      <c r="AV81" s="62"/>
      <c r="AW81" s="45"/>
      <c r="AX81" s="63"/>
      <c r="AY81" s="45"/>
      <c r="AZ81" s="45" t="s">
        <v>1840</v>
      </c>
      <c r="BA81" s="102"/>
      <c r="BB81" s="45"/>
      <c r="BC81" s="45"/>
    </row>
    <row r="82" spans="1:77" ht="16" hidden="1" thickBot="1">
      <c r="A82" s="4"/>
      <c r="B82" s="6"/>
      <c r="C82" s="23" t="s">
        <v>1200</v>
      </c>
      <c r="D82" s="24" t="s">
        <v>1366</v>
      </c>
      <c r="E82" s="34"/>
      <c r="F82" s="34"/>
      <c r="G82" s="10"/>
      <c r="H82" s="10"/>
      <c r="I82" s="10"/>
      <c r="J82" s="45"/>
      <c r="K82" s="10"/>
      <c r="L82" s="10"/>
      <c r="M82" s="10"/>
      <c r="N82" s="10"/>
      <c r="O82" s="10"/>
      <c r="P82" s="10"/>
      <c r="Q82" s="46" t="s">
        <v>747</v>
      </c>
      <c r="R82" s="46">
        <v>0</v>
      </c>
      <c r="S82" s="25" t="s">
        <v>238</v>
      </c>
      <c r="T82" s="46">
        <v>0</v>
      </c>
      <c r="U82" s="46">
        <v>0</v>
      </c>
      <c r="V82" s="46">
        <v>0</v>
      </c>
      <c r="W82" s="46">
        <v>0</v>
      </c>
      <c r="X82" s="46">
        <v>0</v>
      </c>
      <c r="Y82" s="10"/>
      <c r="Z82" s="10"/>
      <c r="AA82" s="10"/>
      <c r="AB82" s="10"/>
      <c r="AC82" s="10"/>
      <c r="AD82" s="10"/>
      <c r="AE82" s="10"/>
      <c r="AF82" s="10"/>
      <c r="AG82" s="10"/>
      <c r="AH82" s="10"/>
      <c r="AI82" s="10"/>
      <c r="AJ82" s="10"/>
      <c r="AK82" s="10"/>
      <c r="AL82" s="10"/>
      <c r="AM82" s="10"/>
      <c r="AN82" s="10"/>
      <c r="AO82" s="10"/>
      <c r="AP82" s="24" t="s">
        <v>204</v>
      </c>
      <c r="AQ82" s="24">
        <v>2000</v>
      </c>
      <c r="AR82" s="10"/>
      <c r="AS82" s="10"/>
      <c r="AT82" s="10"/>
      <c r="AU82" s="174">
        <v>525000</v>
      </c>
      <c r="AV82" s="62"/>
      <c r="AW82" s="45"/>
      <c r="AX82" s="63"/>
      <c r="AY82" s="45"/>
      <c r="AZ82" s="45" t="s">
        <v>1840</v>
      </c>
      <c r="BA82" s="102"/>
      <c r="BB82" s="45"/>
      <c r="BC82" s="45"/>
    </row>
    <row r="83" spans="1:77" ht="16" hidden="1" thickBot="1">
      <c r="A83" s="4"/>
      <c r="B83" s="6"/>
      <c r="C83" s="23" t="s">
        <v>1210</v>
      </c>
      <c r="D83" s="24" t="s">
        <v>1374</v>
      </c>
      <c r="E83" s="34"/>
      <c r="F83" s="34"/>
      <c r="G83" s="10"/>
      <c r="H83" s="10"/>
      <c r="I83" s="10"/>
      <c r="J83" s="45"/>
      <c r="K83" s="10"/>
      <c r="L83" s="10"/>
      <c r="M83" s="10"/>
      <c r="N83" s="10"/>
      <c r="O83" s="10"/>
      <c r="P83" s="10"/>
      <c r="Q83" s="46" t="s">
        <v>1464</v>
      </c>
      <c r="R83" s="46">
        <v>0</v>
      </c>
      <c r="S83" s="25" t="s">
        <v>238</v>
      </c>
      <c r="T83" s="46">
        <v>0</v>
      </c>
      <c r="U83" s="46">
        <v>0</v>
      </c>
      <c r="V83" s="46">
        <v>0</v>
      </c>
      <c r="W83" s="46">
        <v>0</v>
      </c>
      <c r="X83" s="46">
        <v>0</v>
      </c>
      <c r="Y83" s="10"/>
      <c r="Z83" s="10"/>
      <c r="AA83" s="10"/>
      <c r="AB83" s="10"/>
      <c r="AC83" s="10"/>
      <c r="AD83" s="10"/>
      <c r="AE83" s="10"/>
      <c r="AF83" s="10"/>
      <c r="AG83" s="10"/>
      <c r="AH83" s="10"/>
      <c r="AI83" s="10"/>
      <c r="AJ83" s="10"/>
      <c r="AK83" s="10"/>
      <c r="AL83" s="10"/>
      <c r="AM83" s="10"/>
      <c r="AN83" s="10"/>
      <c r="AO83" s="10"/>
      <c r="AP83" s="24" t="s">
        <v>204</v>
      </c>
      <c r="AQ83" s="24">
        <v>2000</v>
      </c>
      <c r="AR83" s="10"/>
      <c r="AS83" s="10"/>
      <c r="AT83" s="10"/>
      <c r="AU83" s="174">
        <v>150000</v>
      </c>
      <c r="AV83" s="62"/>
      <c r="AW83" s="45"/>
      <c r="AX83" s="63"/>
      <c r="AY83" s="45"/>
      <c r="AZ83" s="45" t="s">
        <v>1840</v>
      </c>
      <c r="BA83" s="102"/>
      <c r="BB83" s="45"/>
      <c r="BC83" s="45"/>
    </row>
    <row r="84" spans="1:77" ht="16" hidden="1" thickBot="1">
      <c r="A84" s="4"/>
      <c r="B84" s="6"/>
      <c r="C84" s="23" t="s">
        <v>1212</v>
      </c>
      <c r="D84" s="24" t="s">
        <v>1376</v>
      </c>
      <c r="E84" s="34"/>
      <c r="F84" s="34"/>
      <c r="G84" s="10"/>
      <c r="H84" s="10"/>
      <c r="I84" s="10"/>
      <c r="J84" s="45"/>
      <c r="K84" s="10"/>
      <c r="L84" s="10"/>
      <c r="M84" s="10"/>
      <c r="N84" s="10"/>
      <c r="O84" s="10"/>
      <c r="P84" s="10"/>
      <c r="Q84" s="46" t="s">
        <v>747</v>
      </c>
      <c r="R84" s="46">
        <v>0</v>
      </c>
      <c r="S84" s="25" t="s">
        <v>1532</v>
      </c>
      <c r="T84" s="46">
        <v>0</v>
      </c>
      <c r="U84" s="46">
        <v>0</v>
      </c>
      <c r="V84" s="46">
        <v>0</v>
      </c>
      <c r="W84" s="46">
        <v>0</v>
      </c>
      <c r="X84" s="46">
        <v>0</v>
      </c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24" t="s">
        <v>204</v>
      </c>
      <c r="AQ84" s="24">
        <v>2003</v>
      </c>
      <c r="AR84" s="10"/>
      <c r="AS84" s="10"/>
      <c r="AT84" s="10"/>
      <c r="AU84" s="174">
        <v>665000</v>
      </c>
      <c r="AV84" s="62"/>
      <c r="AW84" s="45"/>
      <c r="AX84" s="63"/>
      <c r="AY84" s="45"/>
      <c r="AZ84" s="45" t="s">
        <v>1840</v>
      </c>
      <c r="BA84" s="102"/>
      <c r="BB84" s="45"/>
      <c r="BC84" s="45"/>
    </row>
    <row r="85" spans="1:77" ht="16" hidden="1" thickBot="1">
      <c r="A85" s="4"/>
      <c r="B85" s="6"/>
      <c r="C85" s="23" t="s">
        <v>1198</v>
      </c>
      <c r="D85" s="24" t="s">
        <v>1364</v>
      </c>
      <c r="E85" s="34"/>
      <c r="F85" s="34"/>
      <c r="G85" s="10"/>
      <c r="H85" s="10"/>
      <c r="I85" s="10"/>
      <c r="J85" s="45"/>
      <c r="K85" s="10"/>
      <c r="L85" s="10"/>
      <c r="M85" s="10"/>
      <c r="N85" s="10"/>
      <c r="O85" s="10"/>
      <c r="P85" s="10"/>
      <c r="Q85" s="46" t="s">
        <v>747</v>
      </c>
      <c r="R85" s="46">
        <v>0</v>
      </c>
      <c r="S85" s="25" t="s">
        <v>233</v>
      </c>
      <c r="T85" s="46">
        <v>0</v>
      </c>
      <c r="U85" s="46">
        <v>0</v>
      </c>
      <c r="V85" s="46">
        <v>0</v>
      </c>
      <c r="W85" s="46">
        <v>0</v>
      </c>
      <c r="X85" s="46">
        <v>0</v>
      </c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24" t="s">
        <v>204</v>
      </c>
      <c r="AQ85" s="24">
        <v>2002</v>
      </c>
      <c r="AR85" s="10"/>
      <c r="AS85" s="10"/>
      <c r="AT85" s="10"/>
      <c r="AU85" s="174">
        <v>260000</v>
      </c>
      <c r="AV85" s="62"/>
      <c r="AW85" s="45"/>
      <c r="AX85" s="63"/>
      <c r="AY85" s="45"/>
      <c r="AZ85" s="45" t="s">
        <v>1840</v>
      </c>
      <c r="BA85" s="102"/>
      <c r="BB85" s="45"/>
      <c r="BC85" s="45"/>
    </row>
    <row r="86" spans="1:77" ht="16" hidden="1" thickBot="1">
      <c r="A86" s="4"/>
      <c r="B86" s="6"/>
      <c r="C86" s="23" t="s">
        <v>1204</v>
      </c>
      <c r="D86" s="24" t="s">
        <v>1370</v>
      </c>
      <c r="E86" s="34"/>
      <c r="F86" s="34"/>
      <c r="G86" s="10"/>
      <c r="H86" s="10"/>
      <c r="I86" s="10"/>
      <c r="J86" s="45"/>
      <c r="K86" s="10"/>
      <c r="L86" s="10"/>
      <c r="M86" s="10"/>
      <c r="N86" s="10"/>
      <c r="O86" s="10"/>
      <c r="P86" s="10"/>
      <c r="Q86" s="46" t="s">
        <v>1463</v>
      </c>
      <c r="R86" s="46">
        <v>0</v>
      </c>
      <c r="S86" s="25" t="s">
        <v>220</v>
      </c>
      <c r="T86" s="46">
        <v>0</v>
      </c>
      <c r="U86" s="46">
        <v>0</v>
      </c>
      <c r="V86" s="46">
        <v>0</v>
      </c>
      <c r="W86" s="46">
        <v>0</v>
      </c>
      <c r="X86" s="46">
        <v>0</v>
      </c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24" t="s">
        <v>204</v>
      </c>
      <c r="AQ86" s="24">
        <v>2002</v>
      </c>
      <c r="AR86" s="10"/>
      <c r="AS86" s="10"/>
      <c r="AT86" s="10"/>
      <c r="AU86" s="174">
        <v>156000</v>
      </c>
      <c r="AV86" s="62"/>
      <c r="AW86" s="45"/>
      <c r="AX86" s="63"/>
      <c r="AY86" s="45"/>
      <c r="AZ86" s="45" t="s">
        <v>1840</v>
      </c>
      <c r="BA86" s="102"/>
      <c r="BB86" s="45"/>
      <c r="BC86" s="45"/>
    </row>
    <row r="87" spans="1:77" ht="17" hidden="1" thickBot="1">
      <c r="A87" s="4"/>
      <c r="B87" s="6"/>
      <c r="C87" s="23" t="s">
        <v>1227</v>
      </c>
      <c r="D87" s="24" t="s">
        <v>1390</v>
      </c>
      <c r="E87" s="34"/>
      <c r="F87" s="34"/>
      <c r="G87" s="10"/>
      <c r="H87" s="10"/>
      <c r="I87" s="10"/>
      <c r="J87" s="102" t="s">
        <v>1193</v>
      </c>
      <c r="K87" s="10"/>
      <c r="L87" s="10"/>
      <c r="M87" s="10"/>
      <c r="N87" s="10"/>
      <c r="O87" s="10"/>
      <c r="P87" s="10"/>
      <c r="Q87" s="46" t="s">
        <v>747</v>
      </c>
      <c r="R87" s="46">
        <v>0</v>
      </c>
      <c r="S87" s="25" t="s">
        <v>224</v>
      </c>
      <c r="T87" s="46">
        <v>0</v>
      </c>
      <c r="U87" s="46">
        <v>0</v>
      </c>
      <c r="V87" s="46">
        <v>0</v>
      </c>
      <c r="W87" s="46">
        <v>0</v>
      </c>
      <c r="X87" s="46">
        <v>0</v>
      </c>
      <c r="Y87" s="10"/>
      <c r="Z87" s="10"/>
      <c r="AA87" s="10"/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24" t="s">
        <v>204</v>
      </c>
      <c r="AQ87" s="24">
        <v>2003</v>
      </c>
      <c r="AR87" s="10"/>
      <c r="AS87" s="10"/>
      <c r="AT87" s="10"/>
      <c r="AU87" s="174">
        <v>1312500</v>
      </c>
      <c r="AV87" s="45" t="s">
        <v>123</v>
      </c>
      <c r="AW87" s="45"/>
      <c r="AX87" s="55" t="s">
        <v>1645</v>
      </c>
      <c r="AY87" s="102" t="s">
        <v>1193</v>
      </c>
      <c r="AZ87" s="45"/>
      <c r="BA87" s="102"/>
      <c r="BB87" s="45"/>
      <c r="BC87" s="45"/>
    </row>
    <row r="88" spans="1:77" ht="17" hidden="1" thickBot="1">
      <c r="A88" s="4"/>
      <c r="B88" s="6"/>
      <c r="C88" s="23" t="s">
        <v>1227</v>
      </c>
      <c r="D88" s="24" t="s">
        <v>1390</v>
      </c>
      <c r="E88" s="34"/>
      <c r="F88" s="34"/>
      <c r="G88" s="10"/>
      <c r="H88" s="10"/>
      <c r="I88" s="10"/>
      <c r="J88" s="102" t="s">
        <v>1193</v>
      </c>
      <c r="K88" s="10"/>
      <c r="L88" s="10"/>
      <c r="M88" s="10"/>
      <c r="N88" s="10"/>
      <c r="O88" s="10"/>
      <c r="P88" s="10"/>
      <c r="Q88" s="46" t="s">
        <v>784</v>
      </c>
      <c r="R88" s="46">
        <v>0</v>
      </c>
      <c r="S88" s="25" t="s">
        <v>223</v>
      </c>
      <c r="T88" s="46">
        <v>0</v>
      </c>
      <c r="U88" s="46">
        <v>0</v>
      </c>
      <c r="V88" s="46">
        <v>0</v>
      </c>
      <c r="W88" s="46">
        <v>0</v>
      </c>
      <c r="X88" s="46">
        <v>0</v>
      </c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/>
      <c r="AN88" s="10"/>
      <c r="AO88" s="10"/>
      <c r="AP88" s="24" t="s">
        <v>204</v>
      </c>
      <c r="AQ88" s="24">
        <v>2005</v>
      </c>
      <c r="AR88" s="10"/>
      <c r="AS88" s="10"/>
      <c r="AT88" s="10"/>
      <c r="AU88" s="174">
        <v>825000</v>
      </c>
      <c r="AV88" s="45" t="s">
        <v>123</v>
      </c>
      <c r="AW88" s="45"/>
      <c r="AX88" s="55" t="s">
        <v>1645</v>
      </c>
      <c r="AY88" s="102" t="s">
        <v>1193</v>
      </c>
      <c r="AZ88" s="45"/>
      <c r="BA88" s="102"/>
      <c r="BB88" s="45"/>
      <c r="BC88" s="45"/>
    </row>
    <row r="89" spans="1:77" ht="16" hidden="1" thickBot="1">
      <c r="A89" s="4"/>
      <c r="B89" s="6"/>
      <c r="C89" s="23" t="s">
        <v>1198</v>
      </c>
      <c r="D89" s="24" t="s">
        <v>1376</v>
      </c>
      <c r="E89" s="34"/>
      <c r="F89" s="34"/>
      <c r="G89" s="10"/>
      <c r="H89" s="10"/>
      <c r="I89" s="10"/>
      <c r="J89" s="45"/>
      <c r="K89" s="10"/>
      <c r="L89" s="10"/>
      <c r="M89" s="10"/>
      <c r="N89" s="10"/>
      <c r="O89" s="10"/>
      <c r="P89" s="10"/>
      <c r="Q89" s="46" t="s">
        <v>747</v>
      </c>
      <c r="R89" s="46">
        <v>0</v>
      </c>
      <c r="S89" s="25" t="s">
        <v>233</v>
      </c>
      <c r="T89" s="46">
        <v>0</v>
      </c>
      <c r="U89" s="46">
        <v>0</v>
      </c>
      <c r="V89" s="46">
        <v>0</v>
      </c>
      <c r="W89" s="46">
        <v>0</v>
      </c>
      <c r="X89" s="46">
        <v>0</v>
      </c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24" t="s">
        <v>204</v>
      </c>
      <c r="AQ89" s="24">
        <v>2000</v>
      </c>
      <c r="AR89" s="10"/>
      <c r="AS89" s="10"/>
      <c r="AT89" s="10"/>
      <c r="AU89" s="174">
        <v>260000</v>
      </c>
      <c r="AV89" s="62"/>
      <c r="AW89" s="45"/>
      <c r="AX89" s="63"/>
      <c r="AY89" s="45"/>
      <c r="AZ89" s="45" t="s">
        <v>1840</v>
      </c>
      <c r="BA89" s="102"/>
      <c r="BB89" s="45"/>
      <c r="BC89" s="45"/>
    </row>
    <row r="90" spans="1:77" ht="16" hidden="1" thickBot="1">
      <c r="A90" s="4"/>
      <c r="B90" s="6"/>
      <c r="C90" s="23" t="s">
        <v>1199</v>
      </c>
      <c r="D90" s="24" t="s">
        <v>1365</v>
      </c>
      <c r="E90" s="34"/>
      <c r="F90" s="34"/>
      <c r="G90" s="10"/>
      <c r="H90" s="10"/>
      <c r="I90" s="10"/>
      <c r="J90" s="45"/>
      <c r="K90" s="10"/>
      <c r="L90" s="10"/>
      <c r="M90" s="10"/>
      <c r="N90" s="10"/>
      <c r="O90" s="10"/>
      <c r="P90" s="10"/>
      <c r="Q90" s="46" t="s">
        <v>747</v>
      </c>
      <c r="R90" s="46">
        <v>0</v>
      </c>
      <c r="S90" s="25" t="s">
        <v>1523</v>
      </c>
      <c r="T90" s="46">
        <v>0</v>
      </c>
      <c r="U90" s="46">
        <v>0</v>
      </c>
      <c r="V90" s="46">
        <v>0</v>
      </c>
      <c r="W90" s="46">
        <v>0</v>
      </c>
      <c r="X90" s="46">
        <v>0</v>
      </c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24" t="s">
        <v>204</v>
      </c>
      <c r="AQ90" s="24">
        <v>2000</v>
      </c>
      <c r="AR90" s="10"/>
      <c r="AS90" s="10"/>
      <c r="AT90" s="10"/>
      <c r="AU90" s="174">
        <v>97500</v>
      </c>
      <c r="AV90" s="62"/>
      <c r="AW90" s="45"/>
      <c r="AX90" s="63"/>
      <c r="AY90" s="45"/>
      <c r="AZ90" s="45" t="s">
        <v>1840</v>
      </c>
      <c r="BA90" s="102"/>
      <c r="BB90" s="45"/>
      <c r="BC90" s="45"/>
    </row>
    <row r="91" spans="1:77" ht="16" hidden="1" thickBot="1">
      <c r="A91" s="4"/>
      <c r="B91" s="6"/>
      <c r="C91" s="23" t="s">
        <v>1228</v>
      </c>
      <c r="D91" s="24" t="s">
        <v>1391</v>
      </c>
      <c r="E91" s="34"/>
      <c r="F91" s="34"/>
      <c r="G91" s="10"/>
      <c r="H91" s="10"/>
      <c r="I91" s="10"/>
      <c r="J91" s="45"/>
      <c r="K91" s="10"/>
      <c r="L91" s="10"/>
      <c r="M91" s="10"/>
      <c r="N91" s="10"/>
      <c r="O91" s="10"/>
      <c r="P91" s="10"/>
      <c r="Q91" s="46" t="s">
        <v>1465</v>
      </c>
      <c r="R91" s="46">
        <v>0</v>
      </c>
      <c r="S91" s="25" t="s">
        <v>221</v>
      </c>
      <c r="T91" s="46">
        <v>0</v>
      </c>
      <c r="U91" s="46">
        <v>0</v>
      </c>
      <c r="V91" s="46">
        <v>0</v>
      </c>
      <c r="W91" s="46">
        <v>0</v>
      </c>
      <c r="X91" s="46">
        <v>0</v>
      </c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24" t="s">
        <v>204</v>
      </c>
      <c r="AQ91" s="24">
        <v>2000</v>
      </c>
      <c r="AR91" s="10"/>
      <c r="AS91" s="10"/>
      <c r="AT91" s="10"/>
      <c r="AU91" s="174">
        <v>2275000</v>
      </c>
      <c r="AV91" s="62"/>
      <c r="AW91" s="45"/>
      <c r="AX91" s="63"/>
      <c r="AY91" s="45"/>
      <c r="AZ91" s="45" t="s">
        <v>1840</v>
      </c>
      <c r="BA91" s="102"/>
      <c r="BB91" s="45"/>
      <c r="BC91" s="45"/>
    </row>
    <row r="92" spans="1:77" ht="16" hidden="1" thickBot="1">
      <c r="A92" s="4"/>
      <c r="B92" s="6"/>
      <c r="C92" s="23" t="s">
        <v>1228</v>
      </c>
      <c r="D92" s="24" t="s">
        <v>1391</v>
      </c>
      <c r="E92" s="34"/>
      <c r="F92" s="34"/>
      <c r="G92" s="10"/>
      <c r="H92" s="10"/>
      <c r="I92" s="10"/>
      <c r="J92" s="45"/>
      <c r="K92" s="10"/>
      <c r="L92" s="10"/>
      <c r="M92" s="10"/>
      <c r="N92" s="10"/>
      <c r="O92" s="10"/>
      <c r="P92" s="10"/>
      <c r="Q92" s="46" t="s">
        <v>1465</v>
      </c>
      <c r="R92" s="46">
        <v>0</v>
      </c>
      <c r="S92" s="25" t="s">
        <v>221</v>
      </c>
      <c r="T92" s="46">
        <v>0</v>
      </c>
      <c r="U92" s="46">
        <v>0</v>
      </c>
      <c r="V92" s="46">
        <v>0</v>
      </c>
      <c r="W92" s="46">
        <v>0</v>
      </c>
      <c r="X92" s="46">
        <v>0</v>
      </c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24" t="s">
        <v>204</v>
      </c>
      <c r="AQ92" s="24">
        <v>2000</v>
      </c>
      <c r="AR92" s="10"/>
      <c r="AS92" s="10"/>
      <c r="AT92" s="10"/>
      <c r="AU92" s="174">
        <v>34125000</v>
      </c>
      <c r="AV92" s="62"/>
      <c r="AW92" s="45"/>
      <c r="AX92" s="63"/>
      <c r="AY92" s="45"/>
      <c r="AZ92" s="45" t="s">
        <v>1840</v>
      </c>
      <c r="BA92" s="102"/>
      <c r="BB92" s="45"/>
      <c r="BC92" s="45"/>
    </row>
    <row r="93" spans="1:77" ht="16" hidden="1" thickBot="1">
      <c r="A93" s="4"/>
      <c r="B93" s="6"/>
      <c r="C93" s="23" t="s">
        <v>1229</v>
      </c>
      <c r="D93" s="24" t="s">
        <v>1392</v>
      </c>
      <c r="E93" s="34"/>
      <c r="F93" s="34"/>
      <c r="G93" s="10"/>
      <c r="H93" s="10"/>
      <c r="I93" s="10"/>
      <c r="J93" s="45"/>
      <c r="K93" s="10"/>
      <c r="L93" s="10"/>
      <c r="M93" s="10"/>
      <c r="N93" s="10"/>
      <c r="O93" s="10"/>
      <c r="P93" s="10"/>
      <c r="Q93" s="46" t="s">
        <v>1466</v>
      </c>
      <c r="R93" s="46">
        <v>0</v>
      </c>
      <c r="S93" s="25" t="s">
        <v>225</v>
      </c>
      <c r="T93" s="46">
        <v>0</v>
      </c>
      <c r="U93" s="46">
        <v>0</v>
      </c>
      <c r="V93" s="46">
        <v>0</v>
      </c>
      <c r="W93" s="46">
        <v>0</v>
      </c>
      <c r="X93" s="46">
        <v>0</v>
      </c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24" t="s">
        <v>204</v>
      </c>
      <c r="AQ93" s="24">
        <v>2000</v>
      </c>
      <c r="AR93" s="10"/>
      <c r="AS93" s="10"/>
      <c r="AT93" s="10"/>
      <c r="AU93" s="174">
        <v>750000</v>
      </c>
      <c r="AV93" s="62"/>
      <c r="AW93" s="45"/>
      <c r="AX93" s="63"/>
      <c r="AY93" s="45"/>
      <c r="AZ93" s="45" t="s">
        <v>1840</v>
      </c>
      <c r="BA93" s="102"/>
      <c r="BB93" s="45"/>
      <c r="BC93" s="45"/>
    </row>
    <row r="94" spans="1:77" ht="16" hidden="1" thickBot="1">
      <c r="A94" s="4"/>
      <c r="B94" s="6"/>
      <c r="C94" s="23" t="s">
        <v>1217</v>
      </c>
      <c r="D94" s="24" t="s">
        <v>1381</v>
      </c>
      <c r="E94" s="34"/>
      <c r="F94" s="34"/>
      <c r="G94" s="10"/>
      <c r="H94" s="10"/>
      <c r="I94" s="10"/>
      <c r="J94" s="45"/>
      <c r="K94" s="10"/>
      <c r="L94" s="10"/>
      <c r="M94" s="10"/>
      <c r="N94" s="10"/>
      <c r="O94" s="10"/>
      <c r="P94" s="10"/>
      <c r="Q94" s="46" t="s">
        <v>747</v>
      </c>
      <c r="R94" s="46">
        <v>0</v>
      </c>
      <c r="S94" s="25" t="s">
        <v>233</v>
      </c>
      <c r="T94" s="46">
        <v>0</v>
      </c>
      <c r="U94" s="46">
        <v>0</v>
      </c>
      <c r="V94" s="46">
        <v>0</v>
      </c>
      <c r="W94" s="46">
        <v>0</v>
      </c>
      <c r="X94" s="46">
        <v>0</v>
      </c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24" t="s">
        <v>204</v>
      </c>
      <c r="AQ94" s="24">
        <v>2000</v>
      </c>
      <c r="AR94" s="10"/>
      <c r="AS94" s="10"/>
      <c r="AT94" s="10"/>
      <c r="AU94" s="174">
        <v>650000</v>
      </c>
      <c r="AV94" s="62"/>
      <c r="AW94" s="45"/>
      <c r="AX94" s="63"/>
      <c r="AY94" s="45"/>
      <c r="AZ94" s="45" t="s">
        <v>1840</v>
      </c>
      <c r="BA94" s="102"/>
      <c r="BB94" s="45"/>
      <c r="BC94" s="45"/>
    </row>
    <row r="95" spans="1:77" s="86" customFormat="1" ht="16" hidden="1" thickBot="1">
      <c r="A95" s="13"/>
      <c r="B95" s="14"/>
      <c r="C95" s="40" t="s">
        <v>1230</v>
      </c>
      <c r="D95" s="39" t="s">
        <v>1393</v>
      </c>
      <c r="E95" s="41"/>
      <c r="F95" s="41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142" t="s">
        <v>1451</v>
      </c>
      <c r="R95" s="142">
        <v>0</v>
      </c>
      <c r="S95" s="149" t="s">
        <v>1526</v>
      </c>
      <c r="T95" s="142">
        <v>0</v>
      </c>
      <c r="U95" s="142">
        <v>0</v>
      </c>
      <c r="V95" s="142">
        <v>0</v>
      </c>
      <c r="W95" s="142">
        <v>0</v>
      </c>
      <c r="X95" s="142">
        <v>0</v>
      </c>
      <c r="Y95" s="45"/>
      <c r="Z95" s="45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s="45"/>
      <c r="AP95" s="39" t="s">
        <v>204</v>
      </c>
      <c r="AQ95" s="39">
        <v>2000</v>
      </c>
      <c r="AR95" s="45"/>
      <c r="AS95" s="45"/>
      <c r="AT95" s="45"/>
      <c r="AU95" s="174">
        <v>650000</v>
      </c>
      <c r="AV95" s="62"/>
      <c r="AW95" s="45"/>
      <c r="AX95" s="63"/>
      <c r="AY95" s="45"/>
      <c r="AZ95" s="45" t="s">
        <v>1840</v>
      </c>
      <c r="BA95" s="102"/>
      <c r="BB95" s="45"/>
      <c r="BC95" s="45"/>
      <c r="BD95" s="161"/>
      <c r="BE95" s="161"/>
      <c r="BF95" s="161"/>
      <c r="BG95" s="161"/>
      <c r="BH95" s="161"/>
      <c r="BI95" s="161"/>
      <c r="BJ95" s="161"/>
      <c r="BK95" s="161"/>
      <c r="BL95" s="161"/>
      <c r="BM95" s="161"/>
      <c r="BN95" s="161"/>
      <c r="BO95" s="161"/>
      <c r="BP95" s="161"/>
      <c r="BQ95" s="180"/>
      <c r="BR95" s="180"/>
      <c r="BS95" s="180"/>
      <c r="BT95" s="180"/>
      <c r="BU95" s="180"/>
      <c r="BV95" s="180"/>
      <c r="BW95" s="180"/>
      <c r="BX95" s="180"/>
      <c r="BY95" s="180"/>
    </row>
    <row r="96" spans="1:77" s="86" customFormat="1" ht="16" hidden="1" thickBot="1">
      <c r="A96" s="13"/>
      <c r="B96" s="14"/>
      <c r="C96" s="40" t="s">
        <v>1231</v>
      </c>
      <c r="D96" s="39" t="s">
        <v>1394</v>
      </c>
      <c r="E96" s="41"/>
      <c r="F96" s="41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142" t="s">
        <v>1451</v>
      </c>
      <c r="R96" s="142">
        <v>0</v>
      </c>
      <c r="S96" s="149" t="s">
        <v>222</v>
      </c>
      <c r="T96" s="142">
        <v>0</v>
      </c>
      <c r="U96" s="142">
        <v>0</v>
      </c>
      <c r="V96" s="142">
        <v>0</v>
      </c>
      <c r="W96" s="142">
        <v>0</v>
      </c>
      <c r="X96" s="142">
        <v>0</v>
      </c>
      <c r="Y96" s="45"/>
      <c r="Z96" s="45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s="45"/>
      <c r="AP96" s="39" t="s">
        <v>204</v>
      </c>
      <c r="AQ96" s="39">
        <v>2000</v>
      </c>
      <c r="AR96" s="45"/>
      <c r="AS96" s="45"/>
      <c r="AT96" s="45"/>
      <c r="AU96" s="174">
        <v>4420000</v>
      </c>
      <c r="AV96" s="62"/>
      <c r="AW96" s="45"/>
      <c r="AX96" s="63"/>
      <c r="AY96" s="45"/>
      <c r="AZ96" s="45" t="s">
        <v>1840</v>
      </c>
      <c r="BA96" s="102"/>
      <c r="BB96" s="45"/>
      <c r="BC96" s="45"/>
      <c r="BD96" s="161"/>
      <c r="BE96" s="161"/>
      <c r="BF96" s="161"/>
      <c r="BG96" s="161"/>
      <c r="BH96" s="161"/>
      <c r="BI96" s="161"/>
      <c r="BJ96" s="161"/>
      <c r="BK96" s="161"/>
      <c r="BL96" s="161"/>
      <c r="BM96" s="161"/>
      <c r="BN96" s="161"/>
      <c r="BO96" s="161"/>
      <c r="BP96" s="161"/>
      <c r="BQ96" s="180"/>
      <c r="BR96" s="180"/>
      <c r="BS96" s="180"/>
      <c r="BT96" s="180"/>
      <c r="BU96" s="180"/>
      <c r="BV96" s="180"/>
      <c r="BW96" s="180"/>
      <c r="BX96" s="180"/>
      <c r="BY96" s="180"/>
    </row>
    <row r="97" spans="1:77" s="86" customFormat="1" ht="16" hidden="1" thickBot="1">
      <c r="A97" s="13"/>
      <c r="B97" s="14"/>
      <c r="C97" s="40" t="s">
        <v>1219</v>
      </c>
      <c r="D97" s="39" t="s">
        <v>1383</v>
      </c>
      <c r="E97" s="41"/>
      <c r="F97" s="41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142" t="s">
        <v>1448</v>
      </c>
      <c r="R97" s="142">
        <v>0</v>
      </c>
      <c r="S97" s="149" t="s">
        <v>1524</v>
      </c>
      <c r="T97" s="142">
        <v>0</v>
      </c>
      <c r="U97" s="142">
        <v>0</v>
      </c>
      <c r="V97" s="142">
        <v>0</v>
      </c>
      <c r="W97" s="142">
        <v>0</v>
      </c>
      <c r="X97" s="142">
        <v>0</v>
      </c>
      <c r="Y97" s="45"/>
      <c r="Z97" s="45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s="45"/>
      <c r="AP97" s="39" t="s">
        <v>204</v>
      </c>
      <c r="AQ97" s="39">
        <v>2000</v>
      </c>
      <c r="AR97" s="45"/>
      <c r="AS97" s="45"/>
      <c r="AT97" s="45"/>
      <c r="AU97" s="174">
        <v>100000</v>
      </c>
      <c r="AV97" s="62"/>
      <c r="AW97" s="45"/>
      <c r="AX97" s="63"/>
      <c r="AY97" s="45"/>
      <c r="AZ97" s="45" t="s">
        <v>1840</v>
      </c>
      <c r="BA97" s="102"/>
      <c r="BB97" s="45"/>
      <c r="BC97" s="45"/>
      <c r="BD97" s="161"/>
      <c r="BE97" s="161"/>
      <c r="BF97" s="161"/>
      <c r="BG97" s="161"/>
      <c r="BH97" s="161"/>
      <c r="BI97" s="161"/>
      <c r="BJ97" s="161"/>
      <c r="BK97" s="161"/>
      <c r="BL97" s="161"/>
      <c r="BM97" s="161"/>
      <c r="BN97" s="161"/>
      <c r="BO97" s="161"/>
      <c r="BP97" s="161"/>
      <c r="BQ97" s="180"/>
      <c r="BR97" s="180"/>
      <c r="BS97" s="180"/>
      <c r="BT97" s="180"/>
      <c r="BU97" s="180"/>
      <c r="BV97" s="180"/>
      <c r="BW97" s="180"/>
      <c r="BX97" s="180"/>
      <c r="BY97" s="180"/>
    </row>
    <row r="98" spans="1:77" ht="16" hidden="1" thickBot="1">
      <c r="A98" s="4"/>
      <c r="B98" s="6"/>
      <c r="C98" s="23" t="s">
        <v>1200</v>
      </c>
      <c r="D98" s="24" t="s">
        <v>1366</v>
      </c>
      <c r="E98" s="34"/>
      <c r="F98" s="34"/>
      <c r="G98" s="10"/>
      <c r="H98" s="10"/>
      <c r="I98" s="10"/>
      <c r="J98" s="45"/>
      <c r="K98" s="10"/>
      <c r="L98" s="10"/>
      <c r="M98" s="10"/>
      <c r="N98" s="10"/>
      <c r="O98" s="10"/>
      <c r="P98" s="10"/>
      <c r="Q98" s="46" t="s">
        <v>747</v>
      </c>
      <c r="R98" s="46">
        <v>0</v>
      </c>
      <c r="S98" s="25" t="s">
        <v>238</v>
      </c>
      <c r="T98" s="46">
        <v>0</v>
      </c>
      <c r="U98" s="46">
        <v>0</v>
      </c>
      <c r="V98" s="46">
        <v>0</v>
      </c>
      <c r="W98" s="46">
        <v>0</v>
      </c>
      <c r="X98" s="46">
        <v>0</v>
      </c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24" t="s">
        <v>204</v>
      </c>
      <c r="AQ98" s="24">
        <v>2000</v>
      </c>
      <c r="AR98" s="10"/>
      <c r="AS98" s="10"/>
      <c r="AT98" s="10"/>
      <c r="AU98" s="174">
        <v>525000</v>
      </c>
      <c r="AV98" s="62"/>
      <c r="AW98" s="45"/>
      <c r="AX98" s="63"/>
      <c r="AY98" s="45"/>
      <c r="AZ98" s="45" t="s">
        <v>1840</v>
      </c>
      <c r="BA98" s="102"/>
      <c r="BB98" s="45"/>
      <c r="BC98" s="45"/>
    </row>
    <row r="99" spans="1:77" ht="16" hidden="1" thickBot="1">
      <c r="A99" s="4"/>
      <c r="B99" s="6"/>
      <c r="C99" s="23" t="s">
        <v>1232</v>
      </c>
      <c r="D99" s="24" t="s">
        <v>1395</v>
      </c>
      <c r="E99" s="34"/>
      <c r="F99" s="34"/>
      <c r="G99" s="10"/>
      <c r="H99" s="10"/>
      <c r="I99" s="10"/>
      <c r="J99" s="45"/>
      <c r="K99" s="10"/>
      <c r="L99" s="10"/>
      <c r="M99" s="10"/>
      <c r="N99" s="10"/>
      <c r="O99" s="10"/>
      <c r="P99" s="10"/>
      <c r="Q99" s="46" t="s">
        <v>1467</v>
      </c>
      <c r="R99" s="46">
        <v>0</v>
      </c>
      <c r="S99" s="25" t="s">
        <v>222</v>
      </c>
      <c r="T99" s="46">
        <v>0</v>
      </c>
      <c r="U99" s="46">
        <v>0</v>
      </c>
      <c r="V99" s="46">
        <v>0</v>
      </c>
      <c r="W99" s="46">
        <v>0</v>
      </c>
      <c r="X99" s="46">
        <v>0</v>
      </c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24" t="s">
        <v>204</v>
      </c>
      <c r="AQ99" s="24">
        <v>2000</v>
      </c>
      <c r="AR99" s="10"/>
      <c r="AS99" s="10"/>
      <c r="AT99" s="10"/>
      <c r="AU99" s="174">
        <v>112500</v>
      </c>
      <c r="AV99" s="62"/>
      <c r="AW99" s="45"/>
      <c r="AX99" s="63"/>
      <c r="AY99" s="45"/>
      <c r="AZ99" s="45" t="s">
        <v>1840</v>
      </c>
      <c r="BA99" s="102"/>
      <c r="BB99" s="45"/>
      <c r="BC99" s="45"/>
    </row>
    <row r="100" spans="1:77" ht="16" hidden="1" thickBot="1">
      <c r="A100" s="4"/>
      <c r="B100" s="6"/>
      <c r="C100" s="23" t="s">
        <v>1228</v>
      </c>
      <c r="D100" s="24" t="s">
        <v>1391</v>
      </c>
      <c r="E100" s="34"/>
      <c r="F100" s="34"/>
      <c r="G100" s="10"/>
      <c r="H100" s="10"/>
      <c r="I100" s="10"/>
      <c r="J100" s="45"/>
      <c r="K100" s="10"/>
      <c r="L100" s="10"/>
      <c r="M100" s="10"/>
      <c r="N100" s="10"/>
      <c r="O100" s="10"/>
      <c r="P100" s="10"/>
      <c r="Q100" s="46" t="s">
        <v>1468</v>
      </c>
      <c r="R100" s="46">
        <v>0</v>
      </c>
      <c r="S100" s="25" t="s">
        <v>221</v>
      </c>
      <c r="T100" s="46">
        <v>0</v>
      </c>
      <c r="U100" s="46">
        <v>0</v>
      </c>
      <c r="V100" s="46">
        <v>0</v>
      </c>
      <c r="W100" s="46">
        <v>0</v>
      </c>
      <c r="X100" s="46">
        <v>0</v>
      </c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24" t="s">
        <v>204</v>
      </c>
      <c r="AQ100" s="24">
        <v>2000</v>
      </c>
      <c r="AR100" s="10"/>
      <c r="AS100" s="10"/>
      <c r="AT100" s="10"/>
      <c r="AU100" s="174">
        <v>1250000</v>
      </c>
      <c r="AV100" s="62"/>
      <c r="AW100" s="45"/>
      <c r="AX100" s="63"/>
      <c r="AY100" s="45"/>
      <c r="AZ100" s="45" t="s">
        <v>1840</v>
      </c>
      <c r="BA100" s="102"/>
      <c r="BB100" s="45"/>
      <c r="BC100" s="45"/>
    </row>
    <row r="101" spans="1:77" ht="16" hidden="1" thickBot="1">
      <c r="A101" s="4"/>
      <c r="B101" s="6"/>
      <c r="C101" s="23" t="s">
        <v>1210</v>
      </c>
      <c r="D101" s="24" t="s">
        <v>1374</v>
      </c>
      <c r="E101" s="34"/>
      <c r="F101" s="34"/>
      <c r="G101" s="10"/>
      <c r="H101" s="10"/>
      <c r="I101" s="10"/>
      <c r="J101" s="45"/>
      <c r="K101" s="10"/>
      <c r="L101" s="10"/>
      <c r="M101" s="10"/>
      <c r="N101" s="10"/>
      <c r="O101" s="10"/>
      <c r="P101" s="10"/>
      <c r="Q101" s="46" t="s">
        <v>1465</v>
      </c>
      <c r="R101" s="46">
        <v>0</v>
      </c>
      <c r="S101" s="25" t="s">
        <v>1528</v>
      </c>
      <c r="T101" s="46">
        <v>0</v>
      </c>
      <c r="U101" s="46">
        <v>0</v>
      </c>
      <c r="V101" s="46">
        <v>0</v>
      </c>
      <c r="W101" s="46">
        <v>0</v>
      </c>
      <c r="X101" s="46">
        <v>0</v>
      </c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24" t="s">
        <v>204</v>
      </c>
      <c r="AQ101" s="24">
        <v>2000</v>
      </c>
      <c r="AR101" s="10"/>
      <c r="AS101" s="10"/>
      <c r="AT101" s="10"/>
      <c r="AU101" s="174">
        <v>130000</v>
      </c>
      <c r="AV101" s="62"/>
      <c r="AW101" s="45"/>
      <c r="AX101" s="63"/>
      <c r="AY101" s="45"/>
      <c r="AZ101" s="45" t="s">
        <v>1840</v>
      </c>
      <c r="BA101" s="102"/>
      <c r="BB101" s="45"/>
      <c r="BC101" s="45"/>
    </row>
    <row r="102" spans="1:77" ht="16" hidden="1" thickBot="1">
      <c r="A102" s="4"/>
      <c r="B102" s="6"/>
      <c r="C102" s="23" t="s">
        <v>1200</v>
      </c>
      <c r="D102" s="24" t="s">
        <v>1366</v>
      </c>
      <c r="E102" s="34"/>
      <c r="F102" s="34"/>
      <c r="G102" s="10"/>
      <c r="H102" s="10"/>
      <c r="I102" s="10"/>
      <c r="J102" s="45"/>
      <c r="K102" s="10"/>
      <c r="L102" s="10"/>
      <c r="M102" s="10"/>
      <c r="N102" s="10"/>
      <c r="O102" s="10"/>
      <c r="P102" s="10"/>
      <c r="Q102" s="46" t="s">
        <v>747</v>
      </c>
      <c r="R102" s="46">
        <v>0</v>
      </c>
      <c r="S102" s="25" t="s">
        <v>220</v>
      </c>
      <c r="T102" s="46">
        <v>0</v>
      </c>
      <c r="U102" s="46">
        <v>0</v>
      </c>
      <c r="V102" s="46">
        <v>0</v>
      </c>
      <c r="W102" s="46">
        <v>0</v>
      </c>
      <c r="X102" s="46">
        <v>0</v>
      </c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24" t="s">
        <v>204</v>
      </c>
      <c r="AQ102" s="24">
        <v>2004</v>
      </c>
      <c r="AR102" s="10"/>
      <c r="AS102" s="10"/>
      <c r="AT102" s="10"/>
      <c r="AU102" s="174">
        <v>490000</v>
      </c>
      <c r="AV102" s="62"/>
      <c r="AW102" s="45"/>
      <c r="AX102" s="63"/>
      <c r="AY102" s="45"/>
      <c r="AZ102" s="45" t="s">
        <v>1840</v>
      </c>
      <c r="BA102" s="102"/>
      <c r="BB102" s="45"/>
      <c r="BC102" s="45"/>
    </row>
    <row r="103" spans="1:77" ht="16" hidden="1" thickBot="1">
      <c r="A103" s="4"/>
      <c r="B103" s="6"/>
      <c r="C103" s="23" t="s">
        <v>1204</v>
      </c>
      <c r="D103" s="24" t="s">
        <v>1365</v>
      </c>
      <c r="E103" s="34"/>
      <c r="F103" s="34"/>
      <c r="G103" s="10"/>
      <c r="H103" s="10"/>
      <c r="I103" s="10"/>
      <c r="J103" s="45"/>
      <c r="K103" s="10"/>
      <c r="L103" s="10"/>
      <c r="M103" s="10"/>
      <c r="N103" s="10"/>
      <c r="O103" s="10"/>
      <c r="P103" s="10"/>
      <c r="Q103" s="46" t="s">
        <v>747</v>
      </c>
      <c r="R103" s="46">
        <v>0</v>
      </c>
      <c r="S103" s="25" t="s">
        <v>220</v>
      </c>
      <c r="T103" s="46">
        <v>0</v>
      </c>
      <c r="U103" s="46">
        <v>0</v>
      </c>
      <c r="V103" s="46">
        <v>0</v>
      </c>
      <c r="W103" s="46">
        <v>0</v>
      </c>
      <c r="X103" s="46">
        <v>0</v>
      </c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24" t="s">
        <v>204</v>
      </c>
      <c r="AQ103" s="24">
        <v>2003</v>
      </c>
      <c r="AR103" s="10"/>
      <c r="AS103" s="10"/>
      <c r="AT103" s="10"/>
      <c r="AU103" s="174">
        <v>42000</v>
      </c>
      <c r="AV103" s="62"/>
      <c r="AW103" s="45"/>
      <c r="AX103" s="63"/>
      <c r="AY103" s="45"/>
      <c r="AZ103" s="45" t="s">
        <v>1840</v>
      </c>
      <c r="BA103" s="102"/>
      <c r="BB103" s="45"/>
      <c r="BC103" s="45"/>
    </row>
    <row r="104" spans="1:77" ht="16" hidden="1" thickBot="1">
      <c r="A104" s="4"/>
      <c r="B104" s="6"/>
      <c r="C104" s="23" t="s">
        <v>1218</v>
      </c>
      <c r="D104" s="24" t="s">
        <v>1382</v>
      </c>
      <c r="E104" s="34"/>
      <c r="F104" s="34"/>
      <c r="G104" s="10"/>
      <c r="H104" s="10"/>
      <c r="I104" s="10"/>
      <c r="J104" s="45"/>
      <c r="K104" s="10"/>
      <c r="L104" s="10"/>
      <c r="M104" s="10"/>
      <c r="N104" s="10"/>
      <c r="O104" s="10"/>
      <c r="P104" s="10"/>
      <c r="Q104" s="46" t="s">
        <v>747</v>
      </c>
      <c r="R104" s="46">
        <v>0</v>
      </c>
      <c r="S104" s="25" t="s">
        <v>222</v>
      </c>
      <c r="T104" s="46">
        <v>0</v>
      </c>
      <c r="U104" s="46">
        <v>0</v>
      </c>
      <c r="V104" s="46">
        <v>0</v>
      </c>
      <c r="W104" s="46">
        <v>0</v>
      </c>
      <c r="X104" s="46">
        <v>0</v>
      </c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24" t="s">
        <v>204</v>
      </c>
      <c r="AQ104" s="24">
        <v>2003</v>
      </c>
      <c r="AR104" s="10"/>
      <c r="AS104" s="10"/>
      <c r="AT104" s="10"/>
      <c r="AU104" s="174">
        <v>97500</v>
      </c>
      <c r="AV104" s="62"/>
      <c r="AW104" s="45"/>
      <c r="AX104" s="63"/>
      <c r="AY104" s="45"/>
      <c r="AZ104" s="45" t="s">
        <v>1840</v>
      </c>
      <c r="BA104" s="102"/>
      <c r="BB104" s="45"/>
      <c r="BC104" s="45"/>
    </row>
    <row r="105" spans="1:77" ht="16" hidden="1" thickBot="1">
      <c r="A105" s="4"/>
      <c r="B105" s="6"/>
      <c r="C105" s="23" t="s">
        <v>1233</v>
      </c>
      <c r="D105" s="24" t="s">
        <v>1396</v>
      </c>
      <c r="E105" s="34"/>
      <c r="F105" s="34"/>
      <c r="G105" s="10"/>
      <c r="H105" s="10"/>
      <c r="I105" s="10"/>
      <c r="J105" s="45"/>
      <c r="K105" s="10"/>
      <c r="L105" s="10"/>
      <c r="M105" s="10"/>
      <c r="N105" s="10"/>
      <c r="O105" s="10"/>
      <c r="P105" s="10"/>
      <c r="Q105" s="46" t="s">
        <v>747</v>
      </c>
      <c r="R105" s="46">
        <v>0</v>
      </c>
      <c r="S105" s="25" t="s">
        <v>233</v>
      </c>
      <c r="T105" s="46">
        <v>0</v>
      </c>
      <c r="U105" s="46">
        <v>0</v>
      </c>
      <c r="V105" s="46">
        <v>0</v>
      </c>
      <c r="W105" s="46">
        <v>0</v>
      </c>
      <c r="X105" s="46">
        <v>0</v>
      </c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24" t="s">
        <v>204</v>
      </c>
      <c r="AQ105" s="24">
        <v>2001</v>
      </c>
      <c r="AR105" s="10"/>
      <c r="AS105" s="10"/>
      <c r="AT105" s="10"/>
      <c r="AU105" s="174">
        <v>325000</v>
      </c>
      <c r="AV105" s="62"/>
      <c r="AW105" s="45"/>
      <c r="AX105" s="63"/>
      <c r="AY105" s="45"/>
      <c r="AZ105" s="45" t="s">
        <v>1840</v>
      </c>
      <c r="BA105" s="102"/>
      <c r="BB105" s="45"/>
      <c r="BC105" s="45"/>
    </row>
    <row r="106" spans="1:77" ht="16" hidden="1" thickBot="1">
      <c r="A106" s="4"/>
      <c r="B106" s="6"/>
      <c r="C106" s="23" t="s">
        <v>258</v>
      </c>
      <c r="D106" s="24" t="s">
        <v>1397</v>
      </c>
      <c r="E106" s="34"/>
      <c r="F106" s="34"/>
      <c r="G106" s="10"/>
      <c r="H106" s="10"/>
      <c r="I106" s="10"/>
      <c r="J106" s="45"/>
      <c r="K106" s="10"/>
      <c r="L106" s="10"/>
      <c r="M106" s="10"/>
      <c r="N106" s="10"/>
      <c r="O106" s="10"/>
      <c r="P106" s="10"/>
      <c r="Q106" s="46" t="s">
        <v>1469</v>
      </c>
      <c r="R106" s="46">
        <v>0</v>
      </c>
      <c r="S106" s="25" t="s">
        <v>225</v>
      </c>
      <c r="T106" s="46">
        <v>0</v>
      </c>
      <c r="U106" s="46">
        <v>0</v>
      </c>
      <c r="V106" s="46">
        <v>0</v>
      </c>
      <c r="W106" s="46">
        <v>0</v>
      </c>
      <c r="X106" s="46">
        <v>0</v>
      </c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24" t="s">
        <v>204</v>
      </c>
      <c r="AQ106" s="24">
        <v>2003</v>
      </c>
      <c r="AR106" s="10"/>
      <c r="AS106" s="10"/>
      <c r="AT106" s="10"/>
      <c r="AU106" s="174">
        <v>45500</v>
      </c>
      <c r="AV106" s="62"/>
      <c r="AW106" s="45"/>
      <c r="AX106" s="63"/>
      <c r="AY106" s="45"/>
      <c r="AZ106" s="45" t="s">
        <v>1840</v>
      </c>
      <c r="BA106" s="102"/>
      <c r="BB106" s="45"/>
      <c r="BC106" s="45"/>
    </row>
    <row r="107" spans="1:77" s="100" customFormat="1" ht="16" hidden="1" thickBot="1">
      <c r="A107" s="4"/>
      <c r="B107" s="98"/>
      <c r="C107" s="72" t="s">
        <v>1217</v>
      </c>
      <c r="D107" s="70" t="s">
        <v>1390</v>
      </c>
      <c r="E107" s="73"/>
      <c r="F107" s="73"/>
      <c r="G107" s="75"/>
      <c r="H107" s="75"/>
      <c r="I107" s="75"/>
      <c r="J107" s="66"/>
      <c r="K107" s="75"/>
      <c r="L107" s="75"/>
      <c r="M107" s="75"/>
      <c r="N107" s="75"/>
      <c r="O107" s="75"/>
      <c r="P107" s="75"/>
      <c r="Q107" s="50" t="s">
        <v>747</v>
      </c>
      <c r="R107" s="50">
        <v>0</v>
      </c>
      <c r="S107" s="68" t="s">
        <v>229</v>
      </c>
      <c r="T107" s="50">
        <v>0</v>
      </c>
      <c r="U107" s="50">
        <v>0</v>
      </c>
      <c r="V107" s="50">
        <v>0</v>
      </c>
      <c r="W107" s="50">
        <v>0</v>
      </c>
      <c r="X107" s="50">
        <v>0</v>
      </c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75"/>
      <c r="AK107" s="75"/>
      <c r="AL107" s="75"/>
      <c r="AM107" s="75"/>
      <c r="AN107" s="75"/>
      <c r="AO107" s="75"/>
      <c r="AP107" s="70" t="s">
        <v>204</v>
      </c>
      <c r="AQ107" s="70">
        <v>2005</v>
      </c>
      <c r="AR107" s="75"/>
      <c r="AS107" s="75"/>
      <c r="AT107" s="75"/>
      <c r="AU107" s="71">
        <v>4200000</v>
      </c>
      <c r="AV107" s="103"/>
      <c r="AW107" s="66"/>
      <c r="AX107" s="99"/>
      <c r="AY107" s="66"/>
      <c r="AZ107" s="66" t="s">
        <v>1840</v>
      </c>
      <c r="BA107" s="104"/>
      <c r="BB107" s="66"/>
      <c r="BC107" s="66"/>
      <c r="BD107" s="121"/>
      <c r="BE107" s="121"/>
      <c r="BF107" s="121"/>
      <c r="BG107" s="121"/>
      <c r="BH107" s="121"/>
      <c r="BI107" s="121"/>
      <c r="BJ107" s="121"/>
      <c r="BK107" s="121"/>
      <c r="BL107" s="121"/>
      <c r="BM107" s="121"/>
      <c r="BN107" s="121"/>
      <c r="BO107" s="121"/>
      <c r="BP107" s="121"/>
      <c r="BQ107" s="121"/>
      <c r="BR107" s="121"/>
      <c r="BS107" s="121"/>
      <c r="BT107" s="121"/>
      <c r="BU107" s="121"/>
      <c r="BV107" s="121"/>
      <c r="BW107" s="121"/>
      <c r="BX107" s="121"/>
      <c r="BY107" s="121"/>
    </row>
    <row r="108" spans="1:77" ht="16" hidden="1" thickBot="1">
      <c r="A108" s="4"/>
      <c r="B108" s="6"/>
      <c r="C108" s="23" t="s">
        <v>1225</v>
      </c>
      <c r="D108" s="24" t="s">
        <v>1388</v>
      </c>
      <c r="E108" s="34"/>
      <c r="F108" s="34"/>
      <c r="G108" s="10"/>
      <c r="H108" s="10"/>
      <c r="I108" s="10"/>
      <c r="J108" s="45"/>
      <c r="K108" s="10"/>
      <c r="L108" s="10"/>
      <c r="M108" s="10"/>
      <c r="N108" s="10"/>
      <c r="O108" s="10"/>
      <c r="P108" s="10"/>
      <c r="Q108" s="46" t="s">
        <v>1470</v>
      </c>
      <c r="R108" s="46">
        <v>0</v>
      </c>
      <c r="S108" s="25" t="s">
        <v>222</v>
      </c>
      <c r="T108" s="46">
        <v>0</v>
      </c>
      <c r="U108" s="46">
        <v>0</v>
      </c>
      <c r="V108" s="46">
        <v>0</v>
      </c>
      <c r="W108" s="46">
        <v>0</v>
      </c>
      <c r="X108" s="46">
        <v>0</v>
      </c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24" t="s">
        <v>204</v>
      </c>
      <c r="AQ108" s="24">
        <v>2005</v>
      </c>
      <c r="AR108" s="10"/>
      <c r="AS108" s="10"/>
      <c r="AT108" s="10"/>
      <c r="AU108" s="174">
        <v>1925000</v>
      </c>
      <c r="AV108" s="62"/>
      <c r="AW108" s="45"/>
      <c r="AX108" s="63"/>
      <c r="AY108" s="45"/>
      <c r="AZ108" s="45" t="s">
        <v>1840</v>
      </c>
      <c r="BA108" s="102"/>
      <c r="BB108" s="45"/>
      <c r="BC108" s="45"/>
    </row>
    <row r="109" spans="1:77" ht="16" hidden="1" thickBot="1">
      <c r="A109" s="4"/>
      <c r="B109" s="6"/>
      <c r="C109" s="23" t="s">
        <v>1228</v>
      </c>
      <c r="D109" s="24" t="s">
        <v>1398</v>
      </c>
      <c r="E109" s="34"/>
      <c r="F109" s="34"/>
      <c r="G109" s="10"/>
      <c r="H109" s="10"/>
      <c r="I109" s="10"/>
      <c r="J109" s="45"/>
      <c r="K109" s="10"/>
      <c r="L109" s="10"/>
      <c r="M109" s="10"/>
      <c r="N109" s="10"/>
      <c r="O109" s="10"/>
      <c r="P109" s="10"/>
      <c r="Q109" s="46" t="s">
        <v>1465</v>
      </c>
      <c r="R109" s="46">
        <v>0</v>
      </c>
      <c r="S109" s="25" t="s">
        <v>221</v>
      </c>
      <c r="T109" s="46">
        <v>0</v>
      </c>
      <c r="U109" s="46">
        <v>0</v>
      </c>
      <c r="V109" s="46">
        <v>0</v>
      </c>
      <c r="W109" s="46">
        <v>0</v>
      </c>
      <c r="X109" s="46">
        <v>0</v>
      </c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24" t="s">
        <v>204</v>
      </c>
      <c r="AQ109" s="24">
        <v>2006</v>
      </c>
      <c r="AR109" s="10"/>
      <c r="AS109" s="10"/>
      <c r="AT109" s="10"/>
      <c r="AU109" s="174">
        <v>2625000</v>
      </c>
      <c r="AV109" s="62"/>
      <c r="AW109" s="45"/>
      <c r="AX109" s="63"/>
      <c r="AY109" s="45"/>
      <c r="AZ109" s="45" t="s">
        <v>1840</v>
      </c>
      <c r="BA109" s="102"/>
      <c r="BB109" s="45"/>
      <c r="BC109" s="45"/>
    </row>
    <row r="110" spans="1:77" ht="16" hidden="1" thickBot="1">
      <c r="A110" s="4"/>
      <c r="B110" s="6"/>
      <c r="C110" s="23" t="s">
        <v>1217</v>
      </c>
      <c r="D110" s="24" t="s">
        <v>1381</v>
      </c>
      <c r="E110" s="34"/>
      <c r="F110" s="34"/>
      <c r="G110" s="10"/>
      <c r="H110" s="10"/>
      <c r="I110" s="10"/>
      <c r="J110" s="45"/>
      <c r="K110" s="10"/>
      <c r="L110" s="10"/>
      <c r="M110" s="10"/>
      <c r="N110" s="10"/>
      <c r="O110" s="10"/>
      <c r="P110" s="10"/>
      <c r="Q110" s="46" t="s">
        <v>1471</v>
      </c>
      <c r="R110" s="46">
        <v>0</v>
      </c>
      <c r="S110" s="25" t="s">
        <v>1527</v>
      </c>
      <c r="T110" s="46">
        <v>0</v>
      </c>
      <c r="U110" s="46">
        <v>0</v>
      </c>
      <c r="V110" s="46">
        <v>0</v>
      </c>
      <c r="W110" s="46">
        <v>0</v>
      </c>
      <c r="X110" s="46">
        <v>0</v>
      </c>
      <c r="Y110" s="10"/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24" t="s">
        <v>204</v>
      </c>
      <c r="AQ110" s="24">
        <v>2004</v>
      </c>
      <c r="AR110" s="10"/>
      <c r="AS110" s="10"/>
      <c r="AT110" s="10"/>
      <c r="AU110" s="174">
        <v>1600000</v>
      </c>
      <c r="AV110" s="62"/>
      <c r="AW110" s="45"/>
      <c r="AX110" s="63"/>
      <c r="AY110" s="45"/>
      <c r="AZ110" s="45" t="s">
        <v>1840</v>
      </c>
      <c r="BA110" s="102"/>
      <c r="BB110" s="45"/>
      <c r="BC110" s="45"/>
    </row>
    <row r="111" spans="1:77" ht="16" hidden="1" thickBot="1">
      <c r="A111" s="4"/>
      <c r="B111" s="6"/>
      <c r="C111" s="23" t="s">
        <v>284</v>
      </c>
      <c r="D111" s="24" t="s">
        <v>1373</v>
      </c>
      <c r="E111" s="34"/>
      <c r="F111" s="34"/>
      <c r="G111" s="10"/>
      <c r="H111" s="10"/>
      <c r="I111" s="10"/>
      <c r="J111" s="45"/>
      <c r="K111" s="10"/>
      <c r="L111" s="10"/>
      <c r="M111" s="10"/>
      <c r="N111" s="10"/>
      <c r="O111" s="10"/>
      <c r="P111" s="10"/>
      <c r="Q111" s="46" t="s">
        <v>747</v>
      </c>
      <c r="R111" s="46">
        <v>0</v>
      </c>
      <c r="S111" s="25" t="s">
        <v>225</v>
      </c>
      <c r="T111" s="46">
        <v>0</v>
      </c>
      <c r="U111" s="46">
        <v>0</v>
      </c>
      <c r="V111" s="46">
        <v>0</v>
      </c>
      <c r="W111" s="46">
        <v>0</v>
      </c>
      <c r="X111" s="46">
        <v>0</v>
      </c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24" t="s">
        <v>204</v>
      </c>
      <c r="AQ111" s="24">
        <v>2004</v>
      </c>
      <c r="AR111" s="10"/>
      <c r="AS111" s="10"/>
      <c r="AT111" s="10"/>
      <c r="AU111" s="174">
        <v>2000000</v>
      </c>
      <c r="AV111" s="62"/>
      <c r="AW111" s="45"/>
      <c r="AX111" s="63"/>
      <c r="AY111" s="45"/>
      <c r="AZ111" s="45" t="s">
        <v>1840</v>
      </c>
      <c r="BA111" s="102"/>
      <c r="BB111" s="45"/>
      <c r="BC111" s="45"/>
    </row>
    <row r="112" spans="1:77" ht="16" hidden="1" thickBot="1">
      <c r="A112" s="4"/>
      <c r="B112" s="6"/>
      <c r="C112" s="23" t="s">
        <v>1234</v>
      </c>
      <c r="D112" s="24" t="s">
        <v>1373</v>
      </c>
      <c r="E112" s="34"/>
      <c r="F112" s="34"/>
      <c r="G112" s="10"/>
      <c r="H112" s="10"/>
      <c r="I112" s="10"/>
      <c r="J112" s="45"/>
      <c r="K112" s="10"/>
      <c r="L112" s="10"/>
      <c r="M112" s="10"/>
      <c r="N112" s="10"/>
      <c r="O112" s="10"/>
      <c r="P112" s="10"/>
      <c r="Q112" s="46" t="s">
        <v>747</v>
      </c>
      <c r="R112" s="46">
        <v>0</v>
      </c>
      <c r="S112" s="25" t="s">
        <v>225</v>
      </c>
      <c r="T112" s="46">
        <v>0</v>
      </c>
      <c r="U112" s="46">
        <v>0</v>
      </c>
      <c r="V112" s="46">
        <v>0</v>
      </c>
      <c r="W112" s="46">
        <v>0</v>
      </c>
      <c r="X112" s="46">
        <v>0</v>
      </c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24" t="s">
        <v>204</v>
      </c>
      <c r="AQ112" s="24">
        <v>2000</v>
      </c>
      <c r="AR112" s="10"/>
      <c r="AS112" s="10"/>
      <c r="AT112" s="10"/>
      <c r="AU112" s="174">
        <v>1012500</v>
      </c>
      <c r="AV112" s="62"/>
      <c r="AW112" s="45"/>
      <c r="AX112" s="63"/>
      <c r="AY112" s="45"/>
      <c r="AZ112" s="45" t="s">
        <v>1840</v>
      </c>
      <c r="BA112" s="102"/>
      <c r="BB112" s="45"/>
      <c r="BC112" s="45"/>
    </row>
    <row r="113" spans="1:77" ht="17" hidden="1" thickBot="1">
      <c r="A113" s="4"/>
      <c r="B113" s="6"/>
      <c r="C113" s="23" t="s">
        <v>1225</v>
      </c>
      <c r="D113" s="24" t="s">
        <v>1388</v>
      </c>
      <c r="E113" s="34"/>
      <c r="F113" s="34"/>
      <c r="G113" s="10"/>
      <c r="H113" s="10"/>
      <c r="I113" s="10"/>
      <c r="J113" s="102" t="s">
        <v>1193</v>
      </c>
      <c r="K113" s="10"/>
      <c r="L113" s="10"/>
      <c r="M113" s="10"/>
      <c r="N113" s="10"/>
      <c r="O113" s="10"/>
      <c r="P113" s="10"/>
      <c r="Q113" s="46" t="s">
        <v>1470</v>
      </c>
      <c r="R113" s="46">
        <v>0</v>
      </c>
      <c r="S113" s="25" t="s">
        <v>222</v>
      </c>
      <c r="T113" s="46">
        <v>0</v>
      </c>
      <c r="U113" s="46">
        <v>0</v>
      </c>
      <c r="V113" s="46">
        <v>0</v>
      </c>
      <c r="W113" s="46">
        <v>0</v>
      </c>
      <c r="X113" s="46">
        <v>0</v>
      </c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24" t="s">
        <v>204</v>
      </c>
      <c r="AQ113" s="24">
        <v>2004</v>
      </c>
      <c r="AR113" s="10"/>
      <c r="AS113" s="10"/>
      <c r="AT113" s="10"/>
      <c r="AU113" s="174">
        <v>2200000</v>
      </c>
      <c r="AV113" s="66" t="s">
        <v>123</v>
      </c>
      <c r="AW113" s="45"/>
      <c r="AX113" s="55" t="s">
        <v>1793</v>
      </c>
      <c r="AY113" s="102" t="s">
        <v>1193</v>
      </c>
      <c r="AZ113" s="45"/>
      <c r="BA113" s="102"/>
      <c r="BB113" s="45"/>
      <c r="BC113" s="45"/>
    </row>
    <row r="114" spans="1:77" ht="16" hidden="1" thickBot="1">
      <c r="A114" s="4"/>
      <c r="B114" s="6"/>
      <c r="C114" s="23" t="s">
        <v>1235</v>
      </c>
      <c r="D114" s="24" t="s">
        <v>1374</v>
      </c>
      <c r="E114" s="34"/>
      <c r="F114" s="34"/>
      <c r="G114" s="10"/>
      <c r="H114" s="10"/>
      <c r="I114" s="10"/>
      <c r="J114" s="45"/>
      <c r="K114" s="10"/>
      <c r="L114" s="10"/>
      <c r="M114" s="10"/>
      <c r="N114" s="10"/>
      <c r="O114" s="10"/>
      <c r="P114" s="10"/>
      <c r="Q114" s="46" t="s">
        <v>145</v>
      </c>
      <c r="R114" s="46">
        <v>0</v>
      </c>
      <c r="S114" s="25" t="s">
        <v>220</v>
      </c>
      <c r="T114" s="46">
        <v>0</v>
      </c>
      <c r="U114" s="46">
        <v>0</v>
      </c>
      <c r="V114" s="46">
        <v>0</v>
      </c>
      <c r="W114" s="46">
        <v>0</v>
      </c>
      <c r="X114" s="46">
        <v>0</v>
      </c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24" t="s">
        <v>204</v>
      </c>
      <c r="AQ114" s="24">
        <v>2000</v>
      </c>
      <c r="AR114" s="10"/>
      <c r="AS114" s="10"/>
      <c r="AT114" s="10"/>
      <c r="AU114" s="174">
        <v>70000</v>
      </c>
      <c r="AV114" s="62"/>
      <c r="AW114" s="45"/>
      <c r="AX114" s="63"/>
      <c r="AY114" s="45"/>
      <c r="AZ114" s="45" t="s">
        <v>1840</v>
      </c>
      <c r="BA114" s="102"/>
      <c r="BB114" s="45"/>
      <c r="BC114" s="45"/>
    </row>
    <row r="115" spans="1:77" ht="16" hidden="1" thickBot="1">
      <c r="A115" s="4"/>
      <c r="B115" s="6"/>
      <c r="C115" s="23" t="s">
        <v>1212</v>
      </c>
      <c r="D115" s="24" t="s">
        <v>1376</v>
      </c>
      <c r="E115" s="34"/>
      <c r="F115" s="34"/>
      <c r="G115" s="10"/>
      <c r="H115" s="10"/>
      <c r="I115" s="10"/>
      <c r="J115" s="45"/>
      <c r="K115" s="10"/>
      <c r="L115" s="10"/>
      <c r="M115" s="10"/>
      <c r="N115" s="10"/>
      <c r="O115" s="10"/>
      <c r="P115" s="10"/>
      <c r="Q115" s="46" t="s">
        <v>747</v>
      </c>
      <c r="R115" s="46">
        <v>0</v>
      </c>
      <c r="S115" s="25" t="s">
        <v>1527</v>
      </c>
      <c r="T115" s="46">
        <v>0</v>
      </c>
      <c r="U115" s="46">
        <v>0</v>
      </c>
      <c r="V115" s="46">
        <v>0</v>
      </c>
      <c r="W115" s="46">
        <v>0</v>
      </c>
      <c r="X115" s="46">
        <v>0</v>
      </c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24" t="s">
        <v>204</v>
      </c>
      <c r="AQ115" s="24">
        <v>2000</v>
      </c>
      <c r="AR115" s="10"/>
      <c r="AS115" s="10"/>
      <c r="AT115" s="10"/>
      <c r="AU115" s="174">
        <v>552500</v>
      </c>
      <c r="AV115" s="62"/>
      <c r="AW115" s="45"/>
      <c r="AX115" s="63"/>
      <c r="AY115" s="45"/>
      <c r="AZ115" s="45" t="s">
        <v>1840</v>
      </c>
      <c r="BA115" s="102"/>
      <c r="BB115" s="45"/>
      <c r="BC115" s="45"/>
    </row>
    <row r="116" spans="1:77" ht="16" hidden="1" thickBot="1">
      <c r="A116" s="4"/>
      <c r="B116" s="6"/>
      <c r="C116" s="23" t="s">
        <v>1200</v>
      </c>
      <c r="D116" s="24" t="s">
        <v>1366</v>
      </c>
      <c r="E116" s="34"/>
      <c r="F116" s="34"/>
      <c r="G116" s="10"/>
      <c r="H116" s="10"/>
      <c r="I116" s="10"/>
      <c r="J116" s="45"/>
      <c r="K116" s="10"/>
      <c r="L116" s="10"/>
      <c r="M116" s="10"/>
      <c r="N116" s="10"/>
      <c r="O116" s="10"/>
      <c r="P116" s="10"/>
      <c r="Q116" s="46" t="s">
        <v>747</v>
      </c>
      <c r="R116" s="46">
        <v>0</v>
      </c>
      <c r="S116" s="25" t="s">
        <v>1523</v>
      </c>
      <c r="T116" s="46">
        <v>0</v>
      </c>
      <c r="U116" s="46">
        <v>0</v>
      </c>
      <c r="V116" s="46">
        <v>0</v>
      </c>
      <c r="W116" s="46">
        <v>0</v>
      </c>
      <c r="X116" s="46">
        <v>0</v>
      </c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24" t="s">
        <v>204</v>
      </c>
      <c r="AQ116" s="24">
        <v>2000</v>
      </c>
      <c r="AR116" s="10"/>
      <c r="AS116" s="10"/>
      <c r="AT116" s="10"/>
      <c r="AU116" s="174">
        <v>455000</v>
      </c>
      <c r="AV116" s="62"/>
      <c r="AW116" s="45"/>
      <c r="AX116" s="63"/>
      <c r="AY116" s="45"/>
      <c r="AZ116" s="45" t="s">
        <v>1840</v>
      </c>
      <c r="BA116" s="102"/>
      <c r="BB116" s="45"/>
      <c r="BC116" s="45"/>
    </row>
    <row r="117" spans="1:77" ht="16" hidden="1" thickBot="1">
      <c r="A117" s="4"/>
      <c r="B117" s="6"/>
      <c r="C117" s="23" t="s">
        <v>1204</v>
      </c>
      <c r="D117" s="24" t="s">
        <v>1375</v>
      </c>
      <c r="E117" s="34"/>
      <c r="F117" s="34"/>
      <c r="G117" s="10"/>
      <c r="H117" s="10"/>
      <c r="I117" s="10"/>
      <c r="J117" s="45"/>
      <c r="K117" s="10"/>
      <c r="L117" s="10"/>
      <c r="M117" s="10"/>
      <c r="N117" s="10"/>
      <c r="O117" s="10"/>
      <c r="P117" s="10"/>
      <c r="Q117" s="46" t="s">
        <v>1463</v>
      </c>
      <c r="R117" s="46">
        <v>0</v>
      </c>
      <c r="S117" s="25" t="s">
        <v>220</v>
      </c>
      <c r="T117" s="46">
        <v>0</v>
      </c>
      <c r="U117" s="46">
        <v>0</v>
      </c>
      <c r="V117" s="46">
        <v>0</v>
      </c>
      <c r="W117" s="46">
        <v>0</v>
      </c>
      <c r="X117" s="46">
        <v>0</v>
      </c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24" t="s">
        <v>204</v>
      </c>
      <c r="AQ117" s="24">
        <v>2000</v>
      </c>
      <c r="AR117" s="10"/>
      <c r="AS117" s="10"/>
      <c r="AT117" s="10"/>
      <c r="AU117" s="174">
        <v>58500</v>
      </c>
      <c r="AV117" s="62"/>
      <c r="AW117" s="45"/>
      <c r="AX117" s="63"/>
      <c r="AY117" s="45"/>
      <c r="AZ117" s="45" t="s">
        <v>1840</v>
      </c>
      <c r="BA117" s="102"/>
      <c r="BB117" s="45"/>
      <c r="BC117" s="45"/>
    </row>
    <row r="118" spans="1:77" ht="16" hidden="1" thickBot="1">
      <c r="A118" s="4"/>
      <c r="B118" s="6"/>
      <c r="C118" s="23" t="s">
        <v>1204</v>
      </c>
      <c r="D118" s="24" t="s">
        <v>1375</v>
      </c>
      <c r="E118" s="34"/>
      <c r="F118" s="34"/>
      <c r="G118" s="10"/>
      <c r="H118" s="10"/>
      <c r="I118" s="10"/>
      <c r="J118" s="45"/>
      <c r="K118" s="10"/>
      <c r="L118" s="10"/>
      <c r="M118" s="10"/>
      <c r="N118" s="10"/>
      <c r="O118" s="10"/>
      <c r="P118" s="10"/>
      <c r="Q118" s="46" t="s">
        <v>1463</v>
      </c>
      <c r="R118" s="46">
        <v>0</v>
      </c>
      <c r="S118" s="25" t="s">
        <v>220</v>
      </c>
      <c r="T118" s="46">
        <v>0</v>
      </c>
      <c r="U118" s="46">
        <v>0</v>
      </c>
      <c r="V118" s="46">
        <v>0</v>
      </c>
      <c r="W118" s="46">
        <v>0</v>
      </c>
      <c r="X118" s="46">
        <v>0</v>
      </c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24" t="s">
        <v>204</v>
      </c>
      <c r="AQ118" s="24">
        <v>2000</v>
      </c>
      <c r="AR118" s="10"/>
      <c r="AS118" s="10"/>
      <c r="AT118" s="10"/>
      <c r="AU118" s="174">
        <v>91000</v>
      </c>
      <c r="AV118" s="62"/>
      <c r="AW118" s="45"/>
      <c r="AX118" s="63"/>
      <c r="AY118" s="45"/>
      <c r="AZ118" s="45" t="s">
        <v>1840</v>
      </c>
      <c r="BA118" s="102"/>
      <c r="BB118" s="45"/>
      <c r="BC118" s="45"/>
    </row>
    <row r="119" spans="1:77" s="100" customFormat="1" ht="48" hidden="1" customHeight="1">
      <c r="A119" s="4"/>
      <c r="B119" s="98"/>
      <c r="C119" s="72" t="s">
        <v>1236</v>
      </c>
      <c r="D119" s="70" t="s">
        <v>1399</v>
      </c>
      <c r="E119" s="73"/>
      <c r="F119" s="73"/>
      <c r="G119" s="75"/>
      <c r="H119" s="75"/>
      <c r="I119" s="75"/>
      <c r="J119" s="104" t="s">
        <v>1193</v>
      </c>
      <c r="K119" s="75"/>
      <c r="L119" s="75"/>
      <c r="M119" s="75"/>
      <c r="N119" s="75"/>
      <c r="O119" s="75"/>
      <c r="P119" s="75"/>
      <c r="Q119" s="50" t="s">
        <v>747</v>
      </c>
      <c r="R119" s="50">
        <v>0</v>
      </c>
      <c r="S119" s="68" t="s">
        <v>229</v>
      </c>
      <c r="T119" s="50">
        <v>0</v>
      </c>
      <c r="U119" s="50">
        <v>0</v>
      </c>
      <c r="V119" s="50">
        <v>0</v>
      </c>
      <c r="W119" s="50">
        <v>0</v>
      </c>
      <c r="X119" s="50">
        <v>0</v>
      </c>
      <c r="Y119" s="75"/>
      <c r="Z119" s="75"/>
      <c r="AA119" s="75"/>
      <c r="AB119" s="75"/>
      <c r="AC119" s="75"/>
      <c r="AD119" s="75"/>
      <c r="AE119" s="75"/>
      <c r="AF119" s="75"/>
      <c r="AG119" s="75"/>
      <c r="AH119" s="75"/>
      <c r="AI119" s="75"/>
      <c r="AJ119" s="75"/>
      <c r="AK119" s="75"/>
      <c r="AL119" s="75"/>
      <c r="AM119" s="75"/>
      <c r="AN119" s="75"/>
      <c r="AO119" s="75"/>
      <c r="AP119" s="70" t="s">
        <v>204</v>
      </c>
      <c r="AQ119" s="70">
        <v>2000</v>
      </c>
      <c r="AR119" s="75"/>
      <c r="AS119" s="75"/>
      <c r="AT119" s="75"/>
      <c r="AU119" s="71">
        <v>1050000</v>
      </c>
      <c r="AV119" s="113" t="s">
        <v>145</v>
      </c>
      <c r="AW119" s="66"/>
      <c r="AX119" s="113" t="s">
        <v>1801</v>
      </c>
      <c r="AY119" s="104" t="s">
        <v>1193</v>
      </c>
      <c r="AZ119" s="66" t="s">
        <v>1840</v>
      </c>
      <c r="BA119" s="104"/>
      <c r="BB119" s="66"/>
      <c r="BC119" s="66"/>
      <c r="BD119" s="121"/>
      <c r="BE119" s="121"/>
      <c r="BF119" s="121"/>
      <c r="BG119" s="121"/>
      <c r="BH119" s="121"/>
      <c r="BI119" s="121"/>
      <c r="BJ119" s="121"/>
      <c r="BK119" s="121"/>
      <c r="BL119" s="121"/>
      <c r="BM119" s="121"/>
      <c r="BN119" s="121"/>
      <c r="BO119" s="121"/>
      <c r="BP119" s="121"/>
      <c r="BQ119" s="121"/>
      <c r="BR119" s="121"/>
      <c r="BS119" s="121"/>
      <c r="BT119" s="121"/>
      <c r="BU119" s="121"/>
      <c r="BV119" s="121"/>
      <c r="BW119" s="121"/>
      <c r="BX119" s="121"/>
      <c r="BY119" s="121"/>
    </row>
    <row r="120" spans="1:77" ht="16" hidden="1" thickBot="1">
      <c r="A120" s="4"/>
      <c r="B120" s="6"/>
      <c r="C120" s="23" t="s">
        <v>1237</v>
      </c>
      <c r="D120" s="24" t="s">
        <v>1400</v>
      </c>
      <c r="E120" s="34"/>
      <c r="F120" s="34"/>
      <c r="G120" s="10"/>
      <c r="H120" s="10"/>
      <c r="I120" s="10"/>
      <c r="J120" s="102"/>
      <c r="K120" s="10"/>
      <c r="L120" s="10"/>
      <c r="M120" s="10"/>
      <c r="N120" s="10"/>
      <c r="O120" s="10"/>
      <c r="P120" s="10"/>
      <c r="Q120" s="46" t="s">
        <v>747</v>
      </c>
      <c r="R120" s="46">
        <v>0</v>
      </c>
      <c r="S120" s="25" t="s">
        <v>1532</v>
      </c>
      <c r="T120" s="46">
        <v>0</v>
      </c>
      <c r="U120" s="46">
        <v>0</v>
      </c>
      <c r="V120" s="46">
        <v>0</v>
      </c>
      <c r="W120" s="46">
        <v>0</v>
      </c>
      <c r="X120" s="46">
        <v>0</v>
      </c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24" t="s">
        <v>204</v>
      </c>
      <c r="AQ120" s="24">
        <v>2000</v>
      </c>
      <c r="AR120" s="10"/>
      <c r="AS120" s="10"/>
      <c r="AT120" s="10"/>
      <c r="AU120" s="174">
        <v>715000</v>
      </c>
      <c r="AV120" s="62"/>
      <c r="AW120" s="45"/>
      <c r="AX120" s="63"/>
      <c r="AY120" s="102"/>
      <c r="AZ120" s="45" t="s">
        <v>1840</v>
      </c>
      <c r="BA120" s="102"/>
      <c r="BB120" s="45"/>
      <c r="BC120" s="45"/>
    </row>
    <row r="121" spans="1:77" ht="16" hidden="1" thickBot="1">
      <c r="A121" s="4"/>
      <c r="B121" s="6"/>
      <c r="C121" s="23" t="s">
        <v>1238</v>
      </c>
      <c r="D121" s="24" t="s">
        <v>1367</v>
      </c>
      <c r="E121" s="34"/>
      <c r="F121" s="34"/>
      <c r="G121" s="10"/>
      <c r="H121" s="10"/>
      <c r="I121" s="10"/>
      <c r="J121" s="102"/>
      <c r="K121" s="10"/>
      <c r="L121" s="10"/>
      <c r="M121" s="10"/>
      <c r="N121" s="10"/>
      <c r="O121" s="10"/>
      <c r="P121" s="10"/>
      <c r="Q121" s="46" t="s">
        <v>747</v>
      </c>
      <c r="R121" s="46">
        <v>0</v>
      </c>
      <c r="S121" s="25" t="s">
        <v>233</v>
      </c>
      <c r="T121" s="46">
        <v>0</v>
      </c>
      <c r="U121" s="46">
        <v>0</v>
      </c>
      <c r="V121" s="46">
        <v>0</v>
      </c>
      <c r="W121" s="46">
        <v>0</v>
      </c>
      <c r="X121" s="46">
        <v>0</v>
      </c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24" t="s">
        <v>204</v>
      </c>
      <c r="AQ121" s="24">
        <v>2000</v>
      </c>
      <c r="AR121" s="10"/>
      <c r="AS121" s="10"/>
      <c r="AT121" s="10"/>
      <c r="AU121" s="174">
        <v>650000</v>
      </c>
      <c r="AV121" s="62"/>
      <c r="AW121" s="45"/>
      <c r="AX121" s="63"/>
      <c r="AY121" s="102"/>
      <c r="AZ121" s="45" t="s">
        <v>1840</v>
      </c>
      <c r="BA121" s="102"/>
      <c r="BB121" s="45"/>
      <c r="BC121" s="45"/>
    </row>
    <row r="122" spans="1:77" ht="16" hidden="1" thickBot="1">
      <c r="A122" s="4"/>
      <c r="B122" s="6"/>
      <c r="C122" s="23" t="s">
        <v>1239</v>
      </c>
      <c r="D122" s="24" t="s">
        <v>1381</v>
      </c>
      <c r="E122" s="34"/>
      <c r="F122" s="34"/>
      <c r="G122" s="10"/>
      <c r="H122" s="10"/>
      <c r="I122" s="10"/>
      <c r="J122" s="45"/>
      <c r="K122" s="10"/>
      <c r="L122" s="10"/>
      <c r="M122" s="10"/>
      <c r="N122" s="10"/>
      <c r="O122" s="10"/>
      <c r="P122" s="10"/>
      <c r="Q122" s="46" t="s">
        <v>747</v>
      </c>
      <c r="R122" s="46">
        <v>0</v>
      </c>
      <c r="S122" s="25" t="s">
        <v>1527</v>
      </c>
      <c r="T122" s="46">
        <v>0</v>
      </c>
      <c r="U122" s="46">
        <v>0</v>
      </c>
      <c r="V122" s="46">
        <v>0</v>
      </c>
      <c r="W122" s="46">
        <v>0</v>
      </c>
      <c r="X122" s="46">
        <v>0</v>
      </c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24" t="s">
        <v>204</v>
      </c>
      <c r="AQ122" s="24">
        <v>2000</v>
      </c>
      <c r="AR122" s="10"/>
      <c r="AS122" s="10"/>
      <c r="AT122" s="10"/>
      <c r="AU122" s="174">
        <v>270000</v>
      </c>
      <c r="AV122" s="62"/>
      <c r="AW122" s="45"/>
      <c r="AX122" s="63"/>
      <c r="AY122" s="45"/>
      <c r="AZ122" s="45" t="s">
        <v>1840</v>
      </c>
      <c r="BA122" s="102"/>
      <c r="BB122" s="45"/>
      <c r="BC122" s="45"/>
    </row>
    <row r="123" spans="1:77" ht="16" hidden="1" thickBot="1">
      <c r="A123" s="4"/>
      <c r="B123" s="6"/>
      <c r="C123" s="23" t="s">
        <v>1228</v>
      </c>
      <c r="D123" s="24" t="s">
        <v>1401</v>
      </c>
      <c r="E123" s="34"/>
      <c r="F123" s="34"/>
      <c r="G123" s="10"/>
      <c r="H123" s="10"/>
      <c r="I123" s="10"/>
      <c r="J123" s="45"/>
      <c r="K123" s="10"/>
      <c r="L123" s="10"/>
      <c r="M123" s="10"/>
      <c r="N123" s="10"/>
      <c r="O123" s="10"/>
      <c r="P123" s="10"/>
      <c r="Q123" s="46" t="s">
        <v>1465</v>
      </c>
      <c r="R123" s="46">
        <v>0</v>
      </c>
      <c r="S123" s="25" t="s">
        <v>221</v>
      </c>
      <c r="T123" s="46">
        <v>0</v>
      </c>
      <c r="U123" s="46">
        <v>0</v>
      </c>
      <c r="V123" s="46">
        <v>0</v>
      </c>
      <c r="W123" s="46">
        <v>0</v>
      </c>
      <c r="X123" s="46">
        <v>0</v>
      </c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24" t="s">
        <v>204</v>
      </c>
      <c r="AQ123" s="24">
        <v>2000</v>
      </c>
      <c r="AR123" s="10"/>
      <c r="AS123" s="10"/>
      <c r="AT123" s="10"/>
      <c r="AU123" s="174">
        <v>2625000</v>
      </c>
      <c r="AV123" s="62"/>
      <c r="AW123" s="45"/>
      <c r="AX123" s="63"/>
      <c r="AY123" s="45"/>
      <c r="AZ123" s="45" t="s">
        <v>1840</v>
      </c>
      <c r="BA123" s="102"/>
      <c r="BB123" s="45"/>
      <c r="BC123" s="45"/>
    </row>
    <row r="124" spans="1:77" ht="16" hidden="1" thickBot="1">
      <c r="A124" s="4"/>
      <c r="B124" s="6"/>
      <c r="C124" s="23" t="s">
        <v>1212</v>
      </c>
      <c r="D124" s="24" t="s">
        <v>1376</v>
      </c>
      <c r="E124" s="34"/>
      <c r="F124" s="34"/>
      <c r="G124" s="10"/>
      <c r="H124" s="10"/>
      <c r="I124" s="10"/>
      <c r="J124" s="45"/>
      <c r="K124" s="10"/>
      <c r="L124" s="10"/>
      <c r="M124" s="10"/>
      <c r="N124" s="10"/>
      <c r="O124" s="10"/>
      <c r="P124" s="10"/>
      <c r="Q124" s="46" t="s">
        <v>747</v>
      </c>
      <c r="R124" s="46">
        <v>0</v>
      </c>
      <c r="S124" s="25" t="s">
        <v>1527</v>
      </c>
      <c r="T124" s="46">
        <v>0</v>
      </c>
      <c r="U124" s="46">
        <v>0</v>
      </c>
      <c r="V124" s="46">
        <v>0</v>
      </c>
      <c r="W124" s="46">
        <v>0</v>
      </c>
      <c r="X124" s="46">
        <v>0</v>
      </c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24" t="s">
        <v>204</v>
      </c>
      <c r="AQ124" s="24">
        <v>2002</v>
      </c>
      <c r="AR124" s="10"/>
      <c r="AS124" s="10"/>
      <c r="AT124" s="10"/>
      <c r="AU124" s="174">
        <v>1190000</v>
      </c>
      <c r="AV124" s="62"/>
      <c r="AW124" s="45"/>
      <c r="AX124" s="63"/>
      <c r="AY124" s="45"/>
      <c r="AZ124" s="45" t="s">
        <v>1840</v>
      </c>
      <c r="BA124" s="102"/>
      <c r="BB124" s="45"/>
      <c r="BC124" s="45"/>
    </row>
    <row r="125" spans="1:77" ht="16" hidden="1" thickBot="1">
      <c r="A125" s="4"/>
      <c r="B125" s="6"/>
      <c r="C125" s="23" t="s">
        <v>1240</v>
      </c>
      <c r="D125" s="24" t="s">
        <v>1402</v>
      </c>
      <c r="E125" s="34"/>
      <c r="F125" s="34"/>
      <c r="G125" s="10"/>
      <c r="H125" s="10"/>
      <c r="I125" s="10"/>
      <c r="J125" s="45"/>
      <c r="K125" s="10"/>
      <c r="L125" s="10"/>
      <c r="M125" s="10"/>
      <c r="N125" s="10"/>
      <c r="O125" s="10"/>
      <c r="P125" s="10"/>
      <c r="Q125" s="46" t="s">
        <v>747</v>
      </c>
      <c r="R125" s="46">
        <v>0</v>
      </c>
      <c r="S125" s="25" t="s">
        <v>233</v>
      </c>
      <c r="T125" s="46">
        <v>0</v>
      </c>
      <c r="U125" s="46">
        <v>0</v>
      </c>
      <c r="V125" s="46">
        <v>0</v>
      </c>
      <c r="W125" s="46">
        <v>0</v>
      </c>
      <c r="X125" s="46">
        <v>0</v>
      </c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24" t="s">
        <v>204</v>
      </c>
      <c r="AQ125" s="24">
        <v>2000</v>
      </c>
      <c r="AR125" s="10"/>
      <c r="AS125" s="10"/>
      <c r="AT125" s="10"/>
      <c r="AU125" s="174">
        <v>325000</v>
      </c>
      <c r="AV125" s="62"/>
      <c r="AW125" s="45"/>
      <c r="AX125" s="63"/>
      <c r="AY125" s="45"/>
      <c r="AZ125" s="45" t="s">
        <v>1840</v>
      </c>
      <c r="BA125" s="102"/>
      <c r="BB125" s="45"/>
      <c r="BC125" s="45"/>
    </row>
    <row r="126" spans="1:77" ht="16" hidden="1" thickBot="1">
      <c r="A126" s="4"/>
      <c r="B126" s="6"/>
      <c r="C126" s="23" t="s">
        <v>1241</v>
      </c>
      <c r="D126" s="24" t="s">
        <v>1403</v>
      </c>
      <c r="E126" s="34"/>
      <c r="F126" s="34"/>
      <c r="G126" s="10"/>
      <c r="H126" s="10"/>
      <c r="I126" s="10"/>
      <c r="J126" s="45"/>
      <c r="K126" s="10"/>
      <c r="L126" s="10"/>
      <c r="M126" s="10"/>
      <c r="N126" s="10"/>
      <c r="O126" s="10"/>
      <c r="P126" s="10"/>
      <c r="Q126" s="46" t="s">
        <v>747</v>
      </c>
      <c r="R126" s="46">
        <v>0</v>
      </c>
      <c r="S126" s="25" t="s">
        <v>1523</v>
      </c>
      <c r="T126" s="46">
        <v>0</v>
      </c>
      <c r="U126" s="46">
        <v>0</v>
      </c>
      <c r="V126" s="46">
        <v>0</v>
      </c>
      <c r="W126" s="46">
        <v>0</v>
      </c>
      <c r="X126" s="46">
        <v>0</v>
      </c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24" t="s">
        <v>204</v>
      </c>
      <c r="AQ126" s="24">
        <v>2002</v>
      </c>
      <c r="AR126" s="10"/>
      <c r="AS126" s="10"/>
      <c r="AT126" s="10"/>
      <c r="AU126" s="174">
        <v>105000</v>
      </c>
      <c r="AV126" s="62"/>
      <c r="AW126" s="45"/>
      <c r="AX126" s="63"/>
      <c r="AY126" s="45"/>
      <c r="AZ126" s="45" t="s">
        <v>1840</v>
      </c>
      <c r="BA126" s="102"/>
      <c r="BB126" s="45"/>
      <c r="BC126" s="45"/>
    </row>
    <row r="127" spans="1:77" ht="16" hidden="1" thickBot="1">
      <c r="A127" s="4"/>
      <c r="B127" s="6"/>
      <c r="C127" s="23" t="s">
        <v>1242</v>
      </c>
      <c r="D127" s="24" t="s">
        <v>1399</v>
      </c>
      <c r="E127" s="34"/>
      <c r="F127" s="34"/>
      <c r="G127" s="10"/>
      <c r="H127" s="10"/>
      <c r="I127" s="10"/>
      <c r="J127" s="45"/>
      <c r="K127" s="10"/>
      <c r="L127" s="10"/>
      <c r="M127" s="10"/>
      <c r="N127" s="10"/>
      <c r="O127" s="10"/>
      <c r="P127" s="10"/>
      <c r="Q127" s="46" t="s">
        <v>747</v>
      </c>
      <c r="R127" s="46">
        <v>0</v>
      </c>
      <c r="S127" s="25" t="s">
        <v>229</v>
      </c>
      <c r="T127" s="46">
        <v>0</v>
      </c>
      <c r="U127" s="46">
        <v>0</v>
      </c>
      <c r="V127" s="46">
        <v>0</v>
      </c>
      <c r="W127" s="46">
        <v>0</v>
      </c>
      <c r="X127" s="46">
        <v>0</v>
      </c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24" t="s">
        <v>204</v>
      </c>
      <c r="AQ127" s="24">
        <v>2000</v>
      </c>
      <c r="AR127" s="10"/>
      <c r="AS127" s="10"/>
      <c r="AT127" s="10"/>
      <c r="AU127" s="174">
        <v>1125000</v>
      </c>
      <c r="AV127" s="62"/>
      <c r="AW127" s="45"/>
      <c r="AX127" s="63"/>
      <c r="AY127" s="45"/>
      <c r="AZ127" s="45" t="s">
        <v>1840</v>
      </c>
      <c r="BA127" s="102"/>
      <c r="BB127" s="45"/>
      <c r="BC127" s="45"/>
    </row>
    <row r="128" spans="1:77" s="101" customFormat="1" ht="16" hidden="1" thickBot="1">
      <c r="A128" s="4"/>
      <c r="B128" s="6"/>
      <c r="C128" s="23" t="s">
        <v>1204</v>
      </c>
      <c r="D128" s="24" t="s">
        <v>1375</v>
      </c>
      <c r="E128" s="34"/>
      <c r="F128" s="34"/>
      <c r="G128" s="10"/>
      <c r="H128" s="10"/>
      <c r="I128" s="10"/>
      <c r="J128" s="45"/>
      <c r="K128" s="10"/>
      <c r="L128" s="10"/>
      <c r="M128" s="10"/>
      <c r="N128" s="10"/>
      <c r="O128" s="10"/>
      <c r="P128" s="10"/>
      <c r="Q128" s="46" t="s">
        <v>1463</v>
      </c>
      <c r="R128" s="46">
        <v>0</v>
      </c>
      <c r="S128" s="25" t="s">
        <v>220</v>
      </c>
      <c r="T128" s="46">
        <v>0</v>
      </c>
      <c r="U128" s="46">
        <v>0</v>
      </c>
      <c r="V128" s="46">
        <v>0</v>
      </c>
      <c r="W128" s="46">
        <v>0</v>
      </c>
      <c r="X128" s="46">
        <v>0</v>
      </c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24" t="s">
        <v>204</v>
      </c>
      <c r="AQ128" s="24">
        <v>2002</v>
      </c>
      <c r="AR128" s="10"/>
      <c r="AS128" s="10"/>
      <c r="AT128" s="10"/>
      <c r="AU128" s="174">
        <v>19500</v>
      </c>
      <c r="AV128" s="62"/>
      <c r="AW128" s="45"/>
      <c r="AX128" s="63"/>
      <c r="AY128" s="45"/>
      <c r="AZ128" s="45" t="s">
        <v>1840</v>
      </c>
      <c r="BA128" s="102"/>
      <c r="BB128" s="45"/>
      <c r="BC128" s="45"/>
    </row>
    <row r="129" spans="1:55" s="101" customFormat="1" ht="16" hidden="1" thickBot="1">
      <c r="A129" s="4"/>
      <c r="B129" s="6"/>
      <c r="C129" s="23" t="s">
        <v>1204</v>
      </c>
      <c r="D129" s="24" t="s">
        <v>1365</v>
      </c>
      <c r="E129" s="34"/>
      <c r="F129" s="34"/>
      <c r="G129" s="10"/>
      <c r="H129" s="10"/>
      <c r="I129" s="10"/>
      <c r="J129" s="45"/>
      <c r="K129" s="10"/>
      <c r="L129" s="10"/>
      <c r="M129" s="10"/>
      <c r="N129" s="10"/>
      <c r="O129" s="10"/>
      <c r="P129" s="10"/>
      <c r="Q129" s="46" t="s">
        <v>1463</v>
      </c>
      <c r="R129" s="46">
        <v>0</v>
      </c>
      <c r="S129" s="25" t="s">
        <v>220</v>
      </c>
      <c r="T129" s="46">
        <v>0</v>
      </c>
      <c r="U129" s="46">
        <v>0</v>
      </c>
      <c r="V129" s="46">
        <v>0</v>
      </c>
      <c r="W129" s="46">
        <v>0</v>
      </c>
      <c r="X129" s="46">
        <v>0</v>
      </c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24" t="s">
        <v>204</v>
      </c>
      <c r="AQ129" s="24">
        <v>2002</v>
      </c>
      <c r="AR129" s="10"/>
      <c r="AS129" s="10"/>
      <c r="AT129" s="10"/>
      <c r="AU129" s="174">
        <v>42000</v>
      </c>
      <c r="AV129" s="62"/>
      <c r="AW129" s="45"/>
      <c r="AX129" s="63"/>
      <c r="AY129" s="45"/>
      <c r="AZ129" s="45" t="s">
        <v>1840</v>
      </c>
      <c r="BA129" s="102"/>
      <c r="BB129" s="45"/>
      <c r="BC129" s="45"/>
    </row>
    <row r="130" spans="1:55" s="101" customFormat="1" ht="16" hidden="1" thickBot="1">
      <c r="A130" s="4"/>
      <c r="B130" s="6"/>
      <c r="C130" s="23" t="s">
        <v>1236</v>
      </c>
      <c r="D130" s="24" t="s">
        <v>1399</v>
      </c>
      <c r="E130" s="34"/>
      <c r="F130" s="34"/>
      <c r="G130" s="10"/>
      <c r="H130" s="10"/>
      <c r="I130" s="10"/>
      <c r="J130" s="45"/>
      <c r="K130" s="10"/>
      <c r="L130" s="10"/>
      <c r="M130" s="10"/>
      <c r="N130" s="10"/>
      <c r="O130" s="10"/>
      <c r="P130" s="10"/>
      <c r="Q130" s="46" t="s">
        <v>747</v>
      </c>
      <c r="R130" s="46">
        <v>0</v>
      </c>
      <c r="S130" s="25" t="s">
        <v>229</v>
      </c>
      <c r="T130" s="46">
        <v>0</v>
      </c>
      <c r="U130" s="46">
        <v>0</v>
      </c>
      <c r="V130" s="46">
        <v>0</v>
      </c>
      <c r="W130" s="46">
        <v>0</v>
      </c>
      <c r="X130" s="46">
        <v>0</v>
      </c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24" t="s">
        <v>204</v>
      </c>
      <c r="AQ130" s="24">
        <v>2001</v>
      </c>
      <c r="AR130" s="10"/>
      <c r="AS130" s="10"/>
      <c r="AT130" s="10"/>
      <c r="AU130" s="174">
        <v>975000</v>
      </c>
      <c r="AV130" s="62"/>
      <c r="AW130" s="45"/>
      <c r="AX130" s="63"/>
      <c r="AY130" s="45"/>
      <c r="AZ130" s="45" t="s">
        <v>1840</v>
      </c>
      <c r="BA130" s="102"/>
      <c r="BB130" s="45"/>
      <c r="BC130" s="45"/>
    </row>
    <row r="131" spans="1:55" s="101" customFormat="1" ht="16" hidden="1" thickBot="1">
      <c r="A131" s="4"/>
      <c r="B131" s="6"/>
      <c r="C131" s="23" t="s">
        <v>1243</v>
      </c>
      <c r="D131" s="24" t="s">
        <v>1400</v>
      </c>
      <c r="E131" s="34"/>
      <c r="F131" s="34"/>
      <c r="G131" s="10"/>
      <c r="H131" s="10"/>
      <c r="I131" s="10"/>
      <c r="J131" s="45"/>
      <c r="K131" s="10"/>
      <c r="L131" s="10"/>
      <c r="M131" s="10"/>
      <c r="N131" s="10"/>
      <c r="O131" s="10"/>
      <c r="P131" s="10"/>
      <c r="Q131" s="46" t="s">
        <v>784</v>
      </c>
      <c r="R131" s="46">
        <v>0</v>
      </c>
      <c r="S131" s="25" t="s">
        <v>222</v>
      </c>
      <c r="T131" s="46">
        <v>0</v>
      </c>
      <c r="U131" s="46">
        <v>0</v>
      </c>
      <c r="V131" s="46">
        <v>0</v>
      </c>
      <c r="W131" s="46">
        <v>0</v>
      </c>
      <c r="X131" s="46">
        <v>0</v>
      </c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24" t="s">
        <v>204</v>
      </c>
      <c r="AQ131" s="24">
        <v>2002</v>
      </c>
      <c r="AR131" s="10"/>
      <c r="AS131" s="10"/>
      <c r="AT131" s="10"/>
      <c r="AU131" s="174">
        <v>1625000</v>
      </c>
      <c r="AV131" s="62"/>
      <c r="AW131" s="45"/>
      <c r="AX131" s="63"/>
      <c r="AY131" s="45"/>
      <c r="AZ131" s="45" t="s">
        <v>1840</v>
      </c>
      <c r="BA131" s="102"/>
      <c r="BB131" s="45"/>
      <c r="BC131" s="45"/>
    </row>
    <row r="132" spans="1:55" s="101" customFormat="1" ht="16" hidden="1" thickBot="1">
      <c r="A132" s="4"/>
      <c r="B132" s="6"/>
      <c r="C132" s="23" t="s">
        <v>1228</v>
      </c>
      <c r="D132" s="24" t="s">
        <v>1398</v>
      </c>
      <c r="E132" s="34"/>
      <c r="F132" s="34"/>
      <c r="G132" s="10"/>
      <c r="H132" s="10"/>
      <c r="I132" s="10"/>
      <c r="J132" s="45"/>
      <c r="K132" s="10"/>
      <c r="L132" s="10"/>
      <c r="M132" s="10"/>
      <c r="N132" s="10"/>
      <c r="O132" s="10"/>
      <c r="P132" s="10"/>
      <c r="Q132" s="46" t="s">
        <v>1472</v>
      </c>
      <c r="R132" s="46">
        <v>0</v>
      </c>
      <c r="S132" s="25" t="s">
        <v>221</v>
      </c>
      <c r="T132" s="46">
        <v>0</v>
      </c>
      <c r="U132" s="46">
        <v>0</v>
      </c>
      <c r="V132" s="46">
        <v>0</v>
      </c>
      <c r="W132" s="46">
        <v>0</v>
      </c>
      <c r="X132" s="46">
        <v>0</v>
      </c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24" t="s">
        <v>204</v>
      </c>
      <c r="AQ132" s="24">
        <v>2002</v>
      </c>
      <c r="AR132" s="10"/>
      <c r="AS132" s="10"/>
      <c r="AT132" s="10"/>
      <c r="AU132" s="174">
        <v>4042500</v>
      </c>
      <c r="AV132" s="62"/>
      <c r="AW132" s="45"/>
      <c r="AX132" s="63"/>
      <c r="AY132" s="45"/>
      <c r="AZ132" s="45" t="s">
        <v>1840</v>
      </c>
      <c r="BA132" s="102"/>
      <c r="BB132" s="45"/>
      <c r="BC132" s="45"/>
    </row>
    <row r="133" spans="1:55" s="101" customFormat="1" ht="16" hidden="1" thickBot="1">
      <c r="A133" s="4"/>
      <c r="B133" s="6"/>
      <c r="C133" s="23" t="s">
        <v>1210</v>
      </c>
      <c r="D133" s="24" t="s">
        <v>1374</v>
      </c>
      <c r="E133" s="34"/>
      <c r="F133" s="34"/>
      <c r="G133" s="10"/>
      <c r="H133" s="10"/>
      <c r="I133" s="10"/>
      <c r="J133" s="45"/>
      <c r="K133" s="10"/>
      <c r="L133" s="10"/>
      <c r="M133" s="10"/>
      <c r="N133" s="10"/>
      <c r="O133" s="10"/>
      <c r="P133" s="10"/>
      <c r="Q133" s="46" t="s">
        <v>1473</v>
      </c>
      <c r="R133" s="46">
        <v>0</v>
      </c>
      <c r="S133" s="25" t="s">
        <v>1528</v>
      </c>
      <c r="T133" s="46">
        <v>0</v>
      </c>
      <c r="U133" s="46">
        <v>0</v>
      </c>
      <c r="V133" s="46">
        <v>0</v>
      </c>
      <c r="W133" s="46">
        <v>0</v>
      </c>
      <c r="X133" s="46">
        <v>0</v>
      </c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24" t="s">
        <v>204</v>
      </c>
      <c r="AQ133" s="24">
        <v>2002</v>
      </c>
      <c r="AR133" s="10"/>
      <c r="AS133" s="10"/>
      <c r="AT133" s="10"/>
      <c r="AU133" s="174">
        <v>105000</v>
      </c>
      <c r="AV133" s="62"/>
      <c r="AW133" s="45"/>
      <c r="AX133" s="63"/>
      <c r="AY133" s="45"/>
      <c r="AZ133" s="45" t="s">
        <v>1840</v>
      </c>
      <c r="BA133" s="102"/>
      <c r="BB133" s="45"/>
      <c r="BC133" s="45"/>
    </row>
    <row r="134" spans="1:55" s="101" customFormat="1" ht="16" hidden="1" thickBot="1">
      <c r="A134" s="4"/>
      <c r="B134" s="6"/>
      <c r="C134" s="23" t="s">
        <v>285</v>
      </c>
      <c r="D134" s="24" t="s">
        <v>1373</v>
      </c>
      <c r="E134" s="34"/>
      <c r="F134" s="34"/>
      <c r="G134" s="10"/>
      <c r="H134" s="10"/>
      <c r="I134" s="10"/>
      <c r="J134" s="45"/>
      <c r="K134" s="10"/>
      <c r="L134" s="10"/>
      <c r="M134" s="10"/>
      <c r="N134" s="10"/>
      <c r="O134" s="10"/>
      <c r="P134" s="10"/>
      <c r="Q134" s="46" t="s">
        <v>747</v>
      </c>
      <c r="R134" s="46">
        <v>0</v>
      </c>
      <c r="S134" s="25" t="s">
        <v>233</v>
      </c>
      <c r="T134" s="46">
        <v>0</v>
      </c>
      <c r="U134" s="46">
        <v>0</v>
      </c>
      <c r="V134" s="46">
        <v>0</v>
      </c>
      <c r="W134" s="46">
        <v>0</v>
      </c>
      <c r="X134" s="46">
        <v>0</v>
      </c>
      <c r="Y134" s="10"/>
      <c r="Z134" s="10"/>
      <c r="AA134" s="10"/>
      <c r="AB134" s="10"/>
      <c r="AC134" s="10"/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24" t="s">
        <v>204</v>
      </c>
      <c r="AQ134" s="24">
        <v>2001</v>
      </c>
      <c r="AR134" s="10"/>
      <c r="AS134" s="10"/>
      <c r="AT134" s="10"/>
      <c r="AU134" s="174">
        <v>162500</v>
      </c>
      <c r="AV134" s="62"/>
      <c r="AW134" s="45"/>
      <c r="AX134" s="63"/>
      <c r="AY134" s="45"/>
      <c r="AZ134" s="45" t="s">
        <v>1840</v>
      </c>
      <c r="BA134" s="102"/>
      <c r="BB134" s="45"/>
      <c r="BC134" s="45"/>
    </row>
    <row r="135" spans="1:55" s="101" customFormat="1" ht="16" hidden="1" thickBot="1">
      <c r="A135" s="4"/>
      <c r="B135" s="6"/>
      <c r="C135" s="23" t="s">
        <v>1225</v>
      </c>
      <c r="D135" s="24" t="s">
        <v>1388</v>
      </c>
      <c r="E135" s="34"/>
      <c r="F135" s="34"/>
      <c r="G135" s="10"/>
      <c r="H135" s="10"/>
      <c r="I135" s="10"/>
      <c r="J135" s="45"/>
      <c r="K135" s="10"/>
      <c r="L135" s="10"/>
      <c r="M135" s="10"/>
      <c r="N135" s="10"/>
      <c r="O135" s="10"/>
      <c r="P135" s="10"/>
      <c r="Q135" s="46" t="s">
        <v>1474</v>
      </c>
      <c r="R135" s="46">
        <v>0</v>
      </c>
      <c r="S135" s="25" t="s">
        <v>222</v>
      </c>
      <c r="T135" s="46">
        <v>0</v>
      </c>
      <c r="U135" s="46">
        <v>0</v>
      </c>
      <c r="V135" s="46">
        <v>0</v>
      </c>
      <c r="W135" s="46">
        <v>0</v>
      </c>
      <c r="X135" s="46">
        <v>0</v>
      </c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24" t="s">
        <v>204</v>
      </c>
      <c r="AQ135" s="24">
        <v>2001</v>
      </c>
      <c r="AR135" s="10"/>
      <c r="AS135" s="10"/>
      <c r="AT135" s="10"/>
      <c r="AU135" s="174">
        <v>1950000</v>
      </c>
      <c r="AV135" s="62"/>
      <c r="AW135" s="45"/>
      <c r="AX135" s="63"/>
      <c r="AY135" s="45"/>
      <c r="AZ135" s="45" t="s">
        <v>1840</v>
      </c>
      <c r="BA135" s="102"/>
      <c r="BB135" s="45"/>
      <c r="BC135" s="45"/>
    </row>
    <row r="136" spans="1:55" s="101" customFormat="1" ht="16" hidden="1" thickBot="1">
      <c r="A136" s="4"/>
      <c r="B136" s="6"/>
      <c r="C136" s="23" t="s">
        <v>1216</v>
      </c>
      <c r="D136" s="24" t="s">
        <v>1380</v>
      </c>
      <c r="E136" s="34"/>
      <c r="F136" s="34"/>
      <c r="G136" s="10"/>
      <c r="H136" s="10"/>
      <c r="I136" s="10"/>
      <c r="J136" s="45"/>
      <c r="K136" s="10"/>
      <c r="L136" s="10"/>
      <c r="M136" s="10"/>
      <c r="N136" s="10"/>
      <c r="O136" s="10"/>
      <c r="P136" s="10"/>
      <c r="Q136" s="46" t="s">
        <v>1457</v>
      </c>
      <c r="R136" s="46">
        <v>0</v>
      </c>
      <c r="S136" s="25" t="s">
        <v>220</v>
      </c>
      <c r="T136" s="46">
        <v>0</v>
      </c>
      <c r="U136" s="46">
        <v>0</v>
      </c>
      <c r="V136" s="46">
        <v>0</v>
      </c>
      <c r="W136" s="46">
        <v>0</v>
      </c>
      <c r="X136" s="46">
        <v>0</v>
      </c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24" t="s">
        <v>204</v>
      </c>
      <c r="AQ136" s="24">
        <v>2002</v>
      </c>
      <c r="AR136" s="10"/>
      <c r="AS136" s="10"/>
      <c r="AT136" s="10"/>
      <c r="AU136" s="174">
        <v>350000</v>
      </c>
      <c r="AV136" s="62"/>
      <c r="AW136" s="45"/>
      <c r="AX136" s="63"/>
      <c r="AY136" s="45"/>
      <c r="AZ136" s="45" t="s">
        <v>1840</v>
      </c>
      <c r="BA136" s="102"/>
      <c r="BB136" s="45"/>
      <c r="BC136" s="45"/>
    </row>
    <row r="137" spans="1:55" s="101" customFormat="1" ht="16" hidden="1" thickBot="1">
      <c r="A137" s="4"/>
      <c r="B137" s="6"/>
      <c r="C137" s="23" t="s">
        <v>1244</v>
      </c>
      <c r="D137" s="24" t="s">
        <v>1365</v>
      </c>
      <c r="E137" s="34"/>
      <c r="F137" s="34"/>
      <c r="G137" s="10"/>
      <c r="H137" s="10"/>
      <c r="I137" s="10"/>
      <c r="J137" s="45"/>
      <c r="K137" s="10"/>
      <c r="L137" s="10"/>
      <c r="M137" s="10"/>
      <c r="N137" s="10"/>
      <c r="O137" s="10"/>
      <c r="P137" s="10"/>
      <c r="Q137" s="46" t="s">
        <v>747</v>
      </c>
      <c r="R137" s="46">
        <v>0</v>
      </c>
      <c r="S137" s="25" t="s">
        <v>233</v>
      </c>
      <c r="T137" s="46">
        <v>0</v>
      </c>
      <c r="U137" s="46">
        <v>0</v>
      </c>
      <c r="V137" s="46">
        <v>0</v>
      </c>
      <c r="W137" s="46">
        <v>0</v>
      </c>
      <c r="X137" s="46">
        <v>0</v>
      </c>
      <c r="Y137" s="10"/>
      <c r="Z137" s="10"/>
      <c r="AA137" s="10"/>
      <c r="AB137" s="10"/>
      <c r="AC137" s="10"/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24" t="s">
        <v>204</v>
      </c>
      <c r="AQ137" s="24">
        <v>2001</v>
      </c>
      <c r="AR137" s="10"/>
      <c r="AS137" s="10"/>
      <c r="AT137" s="10"/>
      <c r="AU137" s="174">
        <v>48750</v>
      </c>
      <c r="AV137" s="62"/>
      <c r="AW137" s="45"/>
      <c r="AX137" s="63"/>
      <c r="AY137" s="45"/>
      <c r="AZ137" s="45" t="s">
        <v>1840</v>
      </c>
      <c r="BA137" s="102"/>
      <c r="BB137" s="45"/>
      <c r="BC137" s="45"/>
    </row>
    <row r="138" spans="1:55" s="101" customFormat="1" ht="16" hidden="1" thickBot="1">
      <c r="A138" s="4"/>
      <c r="B138" s="6"/>
      <c r="C138" s="23" t="s">
        <v>1232</v>
      </c>
      <c r="D138" s="24" t="s">
        <v>1404</v>
      </c>
      <c r="E138" s="34"/>
      <c r="F138" s="34"/>
      <c r="G138" s="10"/>
      <c r="H138" s="10"/>
      <c r="I138" s="10"/>
      <c r="J138" s="45"/>
      <c r="K138" s="10"/>
      <c r="L138" s="10"/>
      <c r="M138" s="10"/>
      <c r="N138" s="10"/>
      <c r="O138" s="10"/>
      <c r="P138" s="10"/>
      <c r="Q138" s="46" t="s">
        <v>1475</v>
      </c>
      <c r="R138" s="46">
        <v>0</v>
      </c>
      <c r="S138" s="25" t="s">
        <v>222</v>
      </c>
      <c r="T138" s="46">
        <v>0</v>
      </c>
      <c r="U138" s="46">
        <v>0</v>
      </c>
      <c r="V138" s="46">
        <v>0</v>
      </c>
      <c r="W138" s="46">
        <v>0</v>
      </c>
      <c r="X138" s="46">
        <v>0</v>
      </c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24" t="s">
        <v>204</v>
      </c>
      <c r="AQ138" s="24">
        <v>2001</v>
      </c>
      <c r="AR138" s="10"/>
      <c r="AS138" s="10"/>
      <c r="AT138" s="10"/>
      <c r="AU138" s="174">
        <v>105000</v>
      </c>
      <c r="AV138" s="62"/>
      <c r="AW138" s="45"/>
      <c r="AX138" s="63"/>
      <c r="AY138" s="45"/>
      <c r="AZ138" s="45" t="s">
        <v>1840</v>
      </c>
      <c r="BA138" s="102"/>
      <c r="BB138" s="45"/>
      <c r="BC138" s="45"/>
    </row>
    <row r="139" spans="1:55" s="101" customFormat="1" ht="16" hidden="1" thickBot="1">
      <c r="A139" s="4"/>
      <c r="B139" s="6"/>
      <c r="C139" s="23" t="s">
        <v>1217</v>
      </c>
      <c r="D139" s="24" t="s">
        <v>1381</v>
      </c>
      <c r="E139" s="34"/>
      <c r="F139" s="34"/>
      <c r="G139" s="10"/>
      <c r="H139" s="10"/>
      <c r="I139" s="10"/>
      <c r="J139" s="45"/>
      <c r="K139" s="10"/>
      <c r="L139" s="10"/>
      <c r="M139" s="10"/>
      <c r="N139" s="10"/>
      <c r="O139" s="10"/>
      <c r="P139" s="10"/>
      <c r="Q139" s="46" t="s">
        <v>1471</v>
      </c>
      <c r="R139" s="46">
        <v>0</v>
      </c>
      <c r="S139" s="25" t="s">
        <v>224</v>
      </c>
      <c r="T139" s="46">
        <v>0</v>
      </c>
      <c r="U139" s="46">
        <v>0</v>
      </c>
      <c r="V139" s="46">
        <v>0</v>
      </c>
      <c r="W139" s="46">
        <v>0</v>
      </c>
      <c r="X139" s="46">
        <v>0</v>
      </c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24" t="s">
        <v>204</v>
      </c>
      <c r="AQ139" s="24">
        <v>2005</v>
      </c>
      <c r="AR139" s="10"/>
      <c r="AS139" s="10"/>
      <c r="AT139" s="10"/>
      <c r="AU139" s="174">
        <v>1400000</v>
      </c>
      <c r="AV139" s="62"/>
      <c r="AW139" s="45"/>
      <c r="AX139" s="63"/>
      <c r="AY139" s="45"/>
      <c r="AZ139" s="45" t="s">
        <v>1840</v>
      </c>
      <c r="BA139" s="102"/>
      <c r="BB139" s="45"/>
      <c r="BC139" s="45"/>
    </row>
    <row r="140" spans="1:55" s="101" customFormat="1" ht="16" hidden="1" thickBot="1">
      <c r="A140" s="4"/>
      <c r="B140" s="6"/>
      <c r="C140" s="23" t="s">
        <v>1212</v>
      </c>
      <c r="D140" s="24" t="s">
        <v>1376</v>
      </c>
      <c r="E140" s="34"/>
      <c r="F140" s="34"/>
      <c r="G140" s="10"/>
      <c r="H140" s="10"/>
      <c r="I140" s="10"/>
      <c r="J140" s="45"/>
      <c r="K140" s="10"/>
      <c r="L140" s="10"/>
      <c r="M140" s="10"/>
      <c r="N140" s="10"/>
      <c r="O140" s="10"/>
      <c r="P140" s="10"/>
      <c r="Q140" s="46" t="s">
        <v>747</v>
      </c>
      <c r="R140" s="46">
        <v>0</v>
      </c>
      <c r="S140" s="25" t="s">
        <v>233</v>
      </c>
      <c r="T140" s="46">
        <v>0</v>
      </c>
      <c r="U140" s="46">
        <v>0</v>
      </c>
      <c r="V140" s="46">
        <v>0</v>
      </c>
      <c r="W140" s="46">
        <v>0</v>
      </c>
      <c r="X140" s="46">
        <v>0</v>
      </c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24" t="s">
        <v>204</v>
      </c>
      <c r="AQ140" s="24">
        <v>2005</v>
      </c>
      <c r="AR140" s="10"/>
      <c r="AS140" s="10"/>
      <c r="AT140" s="10"/>
      <c r="AU140" s="174">
        <v>595000</v>
      </c>
      <c r="AV140" s="62"/>
      <c r="AW140" s="45"/>
      <c r="AX140" s="63"/>
      <c r="AY140" s="45"/>
      <c r="AZ140" s="45" t="s">
        <v>1840</v>
      </c>
      <c r="BA140" s="102"/>
      <c r="BB140" s="45"/>
      <c r="BC140" s="45"/>
    </row>
    <row r="141" spans="1:55" s="101" customFormat="1" ht="16" hidden="1" thickBot="1">
      <c r="A141" s="4"/>
      <c r="B141" s="6"/>
      <c r="C141" s="23" t="s">
        <v>1245</v>
      </c>
      <c r="D141" s="24" t="s">
        <v>1388</v>
      </c>
      <c r="E141" s="34"/>
      <c r="F141" s="34"/>
      <c r="G141" s="10"/>
      <c r="H141" s="10"/>
      <c r="I141" s="10"/>
      <c r="J141" s="45"/>
      <c r="K141" s="10"/>
      <c r="L141" s="10"/>
      <c r="M141" s="10"/>
      <c r="N141" s="10"/>
      <c r="O141" s="10"/>
      <c r="P141" s="10"/>
      <c r="Q141" s="46" t="s">
        <v>1470</v>
      </c>
      <c r="R141" s="46">
        <v>0</v>
      </c>
      <c r="S141" s="25" t="s">
        <v>1533</v>
      </c>
      <c r="T141" s="46">
        <v>0</v>
      </c>
      <c r="U141" s="46">
        <v>0</v>
      </c>
      <c r="V141" s="46">
        <v>0</v>
      </c>
      <c r="W141" s="46">
        <v>0</v>
      </c>
      <c r="X141" s="46">
        <v>0</v>
      </c>
      <c r="Y141" s="10"/>
      <c r="Z141" s="10"/>
      <c r="AA141" s="10"/>
      <c r="AB141" s="10"/>
      <c r="AC141" s="10"/>
      <c r="AD141" s="10"/>
      <c r="AE141" s="10"/>
      <c r="AF141" s="10"/>
      <c r="AG141" s="10"/>
      <c r="AH141" s="10"/>
      <c r="AI141" s="10"/>
      <c r="AJ141" s="10"/>
      <c r="AK141" s="10"/>
      <c r="AL141" s="10"/>
      <c r="AM141" s="10"/>
      <c r="AN141" s="10"/>
      <c r="AO141" s="10"/>
      <c r="AP141" s="24" t="s">
        <v>204</v>
      </c>
      <c r="AQ141" s="24">
        <v>2005</v>
      </c>
      <c r="AR141" s="10"/>
      <c r="AS141" s="10"/>
      <c r="AT141" s="10"/>
      <c r="AU141" s="174">
        <v>6650000</v>
      </c>
      <c r="AV141" s="62"/>
      <c r="AW141" s="45"/>
      <c r="AX141" s="63"/>
      <c r="AY141" s="45"/>
      <c r="AZ141" s="45" t="s">
        <v>1840</v>
      </c>
      <c r="BA141" s="102"/>
      <c r="BB141" s="45"/>
      <c r="BC141" s="45"/>
    </row>
    <row r="142" spans="1:55" s="101" customFormat="1" ht="17" hidden="1" thickBot="1">
      <c r="A142" s="4"/>
      <c r="B142" s="6"/>
      <c r="C142" s="23" t="s">
        <v>1246</v>
      </c>
      <c r="D142" s="24" t="s">
        <v>1405</v>
      </c>
      <c r="E142" s="34"/>
      <c r="F142" s="34"/>
      <c r="G142" s="10"/>
      <c r="H142" s="10"/>
      <c r="I142" s="10"/>
      <c r="J142" s="102" t="s">
        <v>1193</v>
      </c>
      <c r="K142" s="10"/>
      <c r="L142" s="10"/>
      <c r="M142" s="10"/>
      <c r="N142" s="10"/>
      <c r="O142" s="10"/>
      <c r="P142" s="10"/>
      <c r="Q142" s="46" t="s">
        <v>784</v>
      </c>
      <c r="R142" s="46">
        <v>0</v>
      </c>
      <c r="S142" s="25" t="s">
        <v>222</v>
      </c>
      <c r="T142" s="46">
        <v>0</v>
      </c>
      <c r="U142" s="46">
        <v>0</v>
      </c>
      <c r="V142" s="46">
        <v>0</v>
      </c>
      <c r="W142" s="46">
        <v>0</v>
      </c>
      <c r="X142" s="46">
        <v>0</v>
      </c>
      <c r="Y142" s="10"/>
      <c r="Z142" s="10"/>
      <c r="AA142" s="10"/>
      <c r="AB142" s="10"/>
      <c r="AC142" s="10"/>
      <c r="AD142" s="10"/>
      <c r="AE142" s="10"/>
      <c r="AF142" s="10"/>
      <c r="AG142" s="10"/>
      <c r="AH142" s="10"/>
      <c r="AI142" s="10"/>
      <c r="AJ142" s="10"/>
      <c r="AK142" s="10"/>
      <c r="AL142" s="10"/>
      <c r="AM142" s="10"/>
      <c r="AN142" s="10"/>
      <c r="AO142" s="10"/>
      <c r="AP142" s="24" t="s">
        <v>204</v>
      </c>
      <c r="AQ142" s="24">
        <v>2005</v>
      </c>
      <c r="AR142" s="10"/>
      <c r="AS142" s="10"/>
      <c r="AT142" s="10"/>
      <c r="AU142" s="174">
        <v>700000</v>
      </c>
      <c r="AV142" s="45" t="s">
        <v>123</v>
      </c>
      <c r="AW142" s="45"/>
      <c r="AX142" s="55" t="s">
        <v>1799</v>
      </c>
      <c r="AY142" s="102" t="s">
        <v>1193</v>
      </c>
      <c r="AZ142" s="45"/>
      <c r="BA142" s="102"/>
      <c r="BB142" s="45"/>
      <c r="BC142" s="45"/>
    </row>
    <row r="143" spans="1:55" s="101" customFormat="1" ht="16" hidden="1" thickBot="1">
      <c r="A143" s="4"/>
      <c r="B143" s="6"/>
      <c r="C143" s="23" t="s">
        <v>1247</v>
      </c>
      <c r="D143" s="24" t="s">
        <v>1406</v>
      </c>
      <c r="E143" s="34"/>
      <c r="F143" s="34"/>
      <c r="G143" s="10"/>
      <c r="H143" s="10"/>
      <c r="I143" s="10"/>
      <c r="J143" s="45"/>
      <c r="K143" s="10"/>
      <c r="L143" s="10"/>
      <c r="M143" s="10"/>
      <c r="N143" s="10"/>
      <c r="O143" s="10"/>
      <c r="P143" s="10"/>
      <c r="Q143" s="46" t="s">
        <v>737</v>
      </c>
      <c r="R143" s="46">
        <v>0</v>
      </c>
      <c r="S143" s="25" t="s">
        <v>225</v>
      </c>
      <c r="T143" s="46">
        <v>0</v>
      </c>
      <c r="U143" s="46">
        <v>0</v>
      </c>
      <c r="V143" s="46">
        <v>0</v>
      </c>
      <c r="W143" s="46">
        <v>0</v>
      </c>
      <c r="X143" s="46">
        <v>0</v>
      </c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24" t="s">
        <v>204</v>
      </c>
      <c r="AQ143" s="24">
        <v>2004</v>
      </c>
      <c r="AR143" s="10"/>
      <c r="AS143" s="10"/>
      <c r="AT143" s="10"/>
      <c r="AU143" s="174">
        <v>49000</v>
      </c>
      <c r="AV143" s="62"/>
      <c r="AW143" s="45"/>
      <c r="AX143" s="63"/>
      <c r="AY143" s="45"/>
      <c r="AZ143" s="45" t="s">
        <v>1840</v>
      </c>
      <c r="BA143" s="102"/>
      <c r="BB143" s="45"/>
      <c r="BC143" s="45"/>
    </row>
    <row r="144" spans="1:55" s="101" customFormat="1" ht="16" hidden="1" thickBot="1">
      <c r="A144" s="4"/>
      <c r="B144" s="6"/>
      <c r="C144" s="23" t="s">
        <v>1228</v>
      </c>
      <c r="D144" s="24" t="s">
        <v>1398</v>
      </c>
      <c r="E144" s="34"/>
      <c r="F144" s="34"/>
      <c r="G144" s="10"/>
      <c r="H144" s="10"/>
      <c r="I144" s="10"/>
      <c r="J144" s="45"/>
      <c r="K144" s="10"/>
      <c r="L144" s="10"/>
      <c r="M144" s="10"/>
      <c r="N144" s="10"/>
      <c r="O144" s="10"/>
      <c r="P144" s="10"/>
      <c r="Q144" s="46" t="s">
        <v>1476</v>
      </c>
      <c r="R144" s="46">
        <v>0</v>
      </c>
      <c r="S144" s="25" t="s">
        <v>221</v>
      </c>
      <c r="T144" s="46">
        <v>0</v>
      </c>
      <c r="U144" s="46">
        <v>0</v>
      </c>
      <c r="V144" s="46">
        <v>0</v>
      </c>
      <c r="W144" s="46">
        <v>0</v>
      </c>
      <c r="X144" s="46">
        <v>0</v>
      </c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24" t="s">
        <v>204</v>
      </c>
      <c r="AQ144" s="24">
        <v>2003</v>
      </c>
      <c r="AR144" s="10"/>
      <c r="AS144" s="10"/>
      <c r="AT144" s="10"/>
      <c r="AU144" s="174">
        <v>2275000</v>
      </c>
      <c r="AV144" s="62"/>
      <c r="AW144" s="45"/>
      <c r="AX144" s="63"/>
      <c r="AY144" s="45"/>
      <c r="AZ144" s="45" t="s">
        <v>1840</v>
      </c>
      <c r="BA144" s="102"/>
      <c r="BB144" s="45"/>
      <c r="BC144" s="45"/>
    </row>
    <row r="145" spans="1:55" s="101" customFormat="1" ht="16" hidden="1" thickBot="1">
      <c r="A145" s="4"/>
      <c r="B145" s="6"/>
      <c r="C145" s="23" t="s">
        <v>1200</v>
      </c>
      <c r="D145" s="24" t="s">
        <v>1366</v>
      </c>
      <c r="E145" s="34"/>
      <c r="F145" s="34"/>
      <c r="G145" s="10"/>
      <c r="H145" s="10"/>
      <c r="I145" s="10"/>
      <c r="J145" s="45"/>
      <c r="K145" s="10"/>
      <c r="L145" s="10"/>
      <c r="M145" s="10"/>
      <c r="N145" s="10"/>
      <c r="O145" s="10"/>
      <c r="P145" s="10"/>
      <c r="Q145" s="46" t="s">
        <v>1477</v>
      </c>
      <c r="R145" s="46">
        <v>0</v>
      </c>
      <c r="S145" s="25" t="s">
        <v>230</v>
      </c>
      <c r="T145" s="46">
        <v>0</v>
      </c>
      <c r="U145" s="46">
        <v>0</v>
      </c>
      <c r="V145" s="46">
        <v>0</v>
      </c>
      <c r="W145" s="46">
        <v>0</v>
      </c>
      <c r="X145" s="46">
        <v>0</v>
      </c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24" t="s">
        <v>204</v>
      </c>
      <c r="AQ145" s="24">
        <v>2004</v>
      </c>
      <c r="AR145" s="10"/>
      <c r="AS145" s="10"/>
      <c r="AT145" s="10"/>
      <c r="AU145" s="174">
        <v>720000</v>
      </c>
      <c r="AV145" s="62"/>
      <c r="AW145" s="45"/>
      <c r="AX145" s="63"/>
      <c r="AY145" s="45"/>
      <c r="AZ145" s="45" t="s">
        <v>1840</v>
      </c>
      <c r="BA145" s="102"/>
      <c r="BB145" s="45"/>
      <c r="BC145" s="45"/>
    </row>
    <row r="146" spans="1:55" s="101" customFormat="1" ht="16" hidden="1" thickBot="1">
      <c r="A146" s="4"/>
      <c r="B146" s="6"/>
      <c r="C146" s="23" t="s">
        <v>1222</v>
      </c>
      <c r="D146" s="24" t="s">
        <v>1386</v>
      </c>
      <c r="E146" s="34"/>
      <c r="F146" s="34"/>
      <c r="G146" s="10"/>
      <c r="H146" s="10"/>
      <c r="I146" s="10"/>
      <c r="J146" s="45"/>
      <c r="K146" s="10"/>
      <c r="L146" s="10"/>
      <c r="M146" s="10"/>
      <c r="N146" s="10"/>
      <c r="O146" s="10"/>
      <c r="P146" s="10"/>
      <c r="Q146" s="46" t="s">
        <v>747</v>
      </c>
      <c r="R146" s="46">
        <v>0</v>
      </c>
      <c r="S146" s="25" t="s">
        <v>1527</v>
      </c>
      <c r="T146" s="46">
        <v>0</v>
      </c>
      <c r="U146" s="46">
        <v>0</v>
      </c>
      <c r="V146" s="46">
        <v>0</v>
      </c>
      <c r="W146" s="46">
        <v>0</v>
      </c>
      <c r="X146" s="46">
        <v>0</v>
      </c>
      <c r="Y146" s="10"/>
      <c r="Z146" s="10"/>
      <c r="AA146" s="10"/>
      <c r="AB146" s="10"/>
      <c r="AC146" s="10"/>
      <c r="AD146" s="10"/>
      <c r="AE146" s="10"/>
      <c r="AF146" s="10"/>
      <c r="AG146" s="10"/>
      <c r="AH146" s="10"/>
      <c r="AI146" s="10"/>
      <c r="AJ146" s="10"/>
      <c r="AK146" s="10"/>
      <c r="AL146" s="10"/>
      <c r="AM146" s="10"/>
      <c r="AN146" s="10"/>
      <c r="AO146" s="10"/>
      <c r="AP146" s="24" t="s">
        <v>204</v>
      </c>
      <c r="AQ146" s="24">
        <v>2000</v>
      </c>
      <c r="AR146" s="10"/>
      <c r="AS146" s="10"/>
      <c r="AT146" s="10"/>
      <c r="AU146" s="174">
        <v>65000</v>
      </c>
      <c r="AV146" s="62"/>
      <c r="AW146" s="45"/>
      <c r="AX146" s="63"/>
      <c r="AY146" s="45"/>
      <c r="AZ146" s="45" t="s">
        <v>1840</v>
      </c>
      <c r="BA146" s="102"/>
      <c r="BB146" s="45"/>
      <c r="BC146" s="45"/>
    </row>
    <row r="147" spans="1:55" s="101" customFormat="1" ht="16" hidden="1" thickBot="1">
      <c r="A147" s="4"/>
      <c r="B147" s="6"/>
      <c r="C147" s="23" t="s">
        <v>1248</v>
      </c>
      <c r="D147" s="24" t="s">
        <v>1407</v>
      </c>
      <c r="E147" s="34"/>
      <c r="F147" s="34"/>
      <c r="G147" s="10"/>
      <c r="H147" s="10"/>
      <c r="I147" s="10"/>
      <c r="J147" s="45"/>
      <c r="K147" s="10"/>
      <c r="L147" s="10"/>
      <c r="M147" s="10"/>
      <c r="N147" s="10"/>
      <c r="O147" s="10"/>
      <c r="P147" s="10"/>
      <c r="Q147" s="46" t="s">
        <v>784</v>
      </c>
      <c r="R147" s="46">
        <v>0</v>
      </c>
      <c r="S147" s="25" t="s">
        <v>222</v>
      </c>
      <c r="T147" s="46">
        <v>0</v>
      </c>
      <c r="U147" s="46">
        <v>0</v>
      </c>
      <c r="V147" s="46">
        <v>0</v>
      </c>
      <c r="W147" s="46">
        <v>0</v>
      </c>
      <c r="X147" s="46">
        <v>0</v>
      </c>
      <c r="Y147" s="10"/>
      <c r="Z147" s="10"/>
      <c r="AA147" s="10"/>
      <c r="AB147" s="10"/>
      <c r="AC147" s="10"/>
      <c r="AD147" s="10"/>
      <c r="AE147" s="10"/>
      <c r="AF147" s="10"/>
      <c r="AG147" s="10"/>
      <c r="AH147" s="10"/>
      <c r="AI147" s="10"/>
      <c r="AJ147" s="10"/>
      <c r="AK147" s="10"/>
      <c r="AL147" s="10"/>
      <c r="AM147" s="10"/>
      <c r="AN147" s="10"/>
      <c r="AO147" s="10"/>
      <c r="AP147" s="24" t="s">
        <v>204</v>
      </c>
      <c r="AQ147" s="24">
        <v>2000</v>
      </c>
      <c r="AR147" s="10"/>
      <c r="AS147" s="10"/>
      <c r="AT147" s="10"/>
      <c r="AU147" s="174">
        <v>680000</v>
      </c>
      <c r="AV147" s="62"/>
      <c r="AW147" s="45"/>
      <c r="AX147" s="63"/>
      <c r="AY147" s="45"/>
      <c r="AZ147" s="45" t="s">
        <v>1840</v>
      </c>
      <c r="BA147" s="102"/>
      <c r="BB147" s="45"/>
      <c r="BC147" s="45"/>
    </row>
    <row r="148" spans="1:55" s="101" customFormat="1" ht="16" hidden="1" thickBot="1">
      <c r="A148" s="4"/>
      <c r="B148" s="6"/>
      <c r="C148" s="23" t="s">
        <v>1212</v>
      </c>
      <c r="D148" s="24" t="s">
        <v>1376</v>
      </c>
      <c r="E148" s="34"/>
      <c r="F148" s="34"/>
      <c r="G148" s="10"/>
      <c r="H148" s="10"/>
      <c r="I148" s="10"/>
      <c r="J148" s="45"/>
      <c r="K148" s="10"/>
      <c r="L148" s="10"/>
      <c r="M148" s="10"/>
      <c r="N148" s="10"/>
      <c r="O148" s="10"/>
      <c r="P148" s="10"/>
      <c r="Q148" s="46" t="s">
        <v>747</v>
      </c>
      <c r="R148" s="46">
        <v>0</v>
      </c>
      <c r="S148" s="25" t="s">
        <v>1532</v>
      </c>
      <c r="T148" s="46">
        <v>0</v>
      </c>
      <c r="U148" s="46">
        <v>0</v>
      </c>
      <c r="V148" s="46">
        <v>0</v>
      </c>
      <c r="W148" s="46">
        <v>0</v>
      </c>
      <c r="X148" s="46">
        <v>0</v>
      </c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24" t="s">
        <v>204</v>
      </c>
      <c r="AQ148" s="24">
        <v>2000</v>
      </c>
      <c r="AR148" s="10"/>
      <c r="AS148" s="10"/>
      <c r="AT148" s="10"/>
      <c r="AU148" s="174">
        <v>665000</v>
      </c>
      <c r="AV148" s="62"/>
      <c r="AW148" s="45"/>
      <c r="AX148" s="63"/>
      <c r="AY148" s="45"/>
      <c r="AZ148" s="45" t="s">
        <v>1840</v>
      </c>
      <c r="BA148" s="102"/>
      <c r="BB148" s="45"/>
      <c r="BC148" s="45"/>
    </row>
    <row r="149" spans="1:55" s="101" customFormat="1" ht="16" hidden="1" thickBot="1">
      <c r="A149" s="4"/>
      <c r="B149" s="6"/>
      <c r="C149" s="23" t="s">
        <v>1200</v>
      </c>
      <c r="D149" s="24" t="s">
        <v>1366</v>
      </c>
      <c r="E149" s="34"/>
      <c r="F149" s="34"/>
      <c r="G149" s="10"/>
      <c r="H149" s="10"/>
      <c r="I149" s="10"/>
      <c r="J149" s="45"/>
      <c r="K149" s="10"/>
      <c r="L149" s="10"/>
      <c r="M149" s="10"/>
      <c r="N149" s="10"/>
      <c r="O149" s="10"/>
      <c r="P149" s="10"/>
      <c r="Q149" s="46" t="s">
        <v>747</v>
      </c>
      <c r="R149" s="46">
        <v>0</v>
      </c>
      <c r="S149" s="25" t="s">
        <v>230</v>
      </c>
      <c r="T149" s="46">
        <v>0</v>
      </c>
      <c r="U149" s="46">
        <v>0</v>
      </c>
      <c r="V149" s="46">
        <v>0</v>
      </c>
      <c r="W149" s="46">
        <v>0</v>
      </c>
      <c r="X149" s="46">
        <v>0</v>
      </c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24" t="s">
        <v>204</v>
      </c>
      <c r="AQ149" s="24">
        <v>2000</v>
      </c>
      <c r="AR149" s="10"/>
      <c r="AS149" s="10"/>
      <c r="AT149" s="10"/>
      <c r="AU149" s="174">
        <v>455000</v>
      </c>
      <c r="AV149" s="62"/>
      <c r="AW149" s="45"/>
      <c r="AX149" s="63"/>
      <c r="AY149" s="45"/>
      <c r="AZ149" s="45" t="s">
        <v>1840</v>
      </c>
      <c r="BA149" s="102"/>
      <c r="BB149" s="45"/>
      <c r="BC149" s="45"/>
    </row>
    <row r="150" spans="1:55" s="101" customFormat="1" ht="16" hidden="1" thickBot="1">
      <c r="A150" s="4"/>
      <c r="B150" s="6"/>
      <c r="C150" s="23" t="s">
        <v>1250</v>
      </c>
      <c r="D150" s="24" t="s">
        <v>1409</v>
      </c>
      <c r="E150" s="34"/>
      <c r="F150" s="34"/>
      <c r="G150" s="10"/>
      <c r="H150" s="10"/>
      <c r="I150" s="10"/>
      <c r="J150" s="45"/>
      <c r="K150" s="10"/>
      <c r="L150" s="10"/>
      <c r="M150" s="10"/>
      <c r="N150" s="10"/>
      <c r="O150" s="10"/>
      <c r="P150" s="10"/>
      <c r="Q150" s="46" t="s">
        <v>747</v>
      </c>
      <c r="R150" s="46">
        <v>0</v>
      </c>
      <c r="S150" s="25" t="s">
        <v>233</v>
      </c>
      <c r="T150" s="46">
        <v>0</v>
      </c>
      <c r="U150" s="46">
        <v>0</v>
      </c>
      <c r="V150" s="46">
        <v>0</v>
      </c>
      <c r="W150" s="46">
        <v>0</v>
      </c>
      <c r="X150" s="46">
        <v>0</v>
      </c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24" t="s">
        <v>204</v>
      </c>
      <c r="AQ150" s="24">
        <v>2000</v>
      </c>
      <c r="AR150" s="10"/>
      <c r="AS150" s="10"/>
      <c r="AT150" s="10"/>
      <c r="AU150" s="174">
        <v>325000</v>
      </c>
      <c r="AV150" s="62"/>
      <c r="AW150" s="45"/>
      <c r="AX150" s="63"/>
      <c r="AY150" s="45"/>
      <c r="AZ150" s="45" t="s">
        <v>1840</v>
      </c>
      <c r="BA150" s="102"/>
      <c r="BB150" s="45"/>
      <c r="BC150" s="45"/>
    </row>
    <row r="151" spans="1:55" s="101" customFormat="1" ht="16" hidden="1" thickBot="1">
      <c r="A151" s="4"/>
      <c r="B151" s="6"/>
      <c r="C151" s="23" t="s">
        <v>1216</v>
      </c>
      <c r="D151" s="24" t="s">
        <v>1380</v>
      </c>
      <c r="E151" s="34"/>
      <c r="F151" s="34"/>
      <c r="G151" s="10"/>
      <c r="H151" s="10"/>
      <c r="I151" s="10"/>
      <c r="J151" s="45"/>
      <c r="K151" s="10"/>
      <c r="L151" s="10"/>
      <c r="M151" s="10"/>
      <c r="N151" s="10"/>
      <c r="O151" s="10"/>
      <c r="P151" s="10"/>
      <c r="Q151" s="46" t="s">
        <v>1479</v>
      </c>
      <c r="R151" s="46">
        <v>0</v>
      </c>
      <c r="S151" s="25" t="s">
        <v>221</v>
      </c>
      <c r="T151" s="46">
        <v>0</v>
      </c>
      <c r="U151" s="46">
        <v>0</v>
      </c>
      <c r="V151" s="46">
        <v>0</v>
      </c>
      <c r="W151" s="46">
        <v>0</v>
      </c>
      <c r="X151" s="46">
        <v>0</v>
      </c>
      <c r="Y151" s="10"/>
      <c r="Z151" s="10"/>
      <c r="AA151" s="10"/>
      <c r="AB151" s="10"/>
      <c r="AC151" s="10"/>
      <c r="AD151" s="10"/>
      <c r="AE151" s="10"/>
      <c r="AF151" s="10"/>
      <c r="AG151" s="10"/>
      <c r="AH151" s="10"/>
      <c r="AI151" s="10"/>
      <c r="AJ151" s="10"/>
      <c r="AK151" s="10"/>
      <c r="AL151" s="10"/>
      <c r="AM151" s="10"/>
      <c r="AN151" s="10"/>
      <c r="AO151" s="10"/>
      <c r="AP151" s="24" t="s">
        <v>204</v>
      </c>
      <c r="AQ151" s="24">
        <v>2000</v>
      </c>
      <c r="AR151" s="10"/>
      <c r="AS151" s="10"/>
      <c r="AT151" s="10"/>
      <c r="AU151" s="174">
        <v>200000</v>
      </c>
      <c r="AV151" s="62"/>
      <c r="AW151" s="45"/>
      <c r="AX151" s="63"/>
      <c r="AY151" s="45"/>
      <c r="AZ151" s="45" t="s">
        <v>1840</v>
      </c>
      <c r="BA151" s="102"/>
      <c r="BB151" s="45"/>
      <c r="BC151" s="45"/>
    </row>
    <row r="152" spans="1:55" s="101" customFormat="1" ht="16" hidden="1" thickBot="1">
      <c r="A152" s="4"/>
      <c r="B152" s="6"/>
      <c r="C152" s="23" t="s">
        <v>1251</v>
      </c>
      <c r="D152" s="24" t="s">
        <v>1410</v>
      </c>
      <c r="E152" s="34"/>
      <c r="F152" s="34"/>
      <c r="G152" s="10"/>
      <c r="H152" s="10"/>
      <c r="I152" s="10"/>
      <c r="J152" s="45"/>
      <c r="K152" s="10"/>
      <c r="L152" s="10"/>
      <c r="M152" s="10"/>
      <c r="N152" s="10"/>
      <c r="O152" s="10"/>
      <c r="P152" s="10"/>
      <c r="Q152" s="46" t="s">
        <v>1480</v>
      </c>
      <c r="R152" s="46">
        <v>0</v>
      </c>
      <c r="S152" s="25" t="s">
        <v>221</v>
      </c>
      <c r="T152" s="46">
        <v>0</v>
      </c>
      <c r="U152" s="46">
        <v>0</v>
      </c>
      <c r="V152" s="46">
        <v>0</v>
      </c>
      <c r="W152" s="46">
        <v>0</v>
      </c>
      <c r="X152" s="46">
        <v>0</v>
      </c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24" t="s">
        <v>204</v>
      </c>
      <c r="AQ152" s="24">
        <v>2000</v>
      </c>
      <c r="AR152" s="10"/>
      <c r="AS152" s="10"/>
      <c r="AT152" s="10"/>
      <c r="AU152" s="174">
        <v>560000</v>
      </c>
      <c r="AV152" s="62"/>
      <c r="AW152" s="45"/>
      <c r="AX152" s="63"/>
      <c r="AY152" s="45"/>
      <c r="AZ152" s="45" t="s">
        <v>1840</v>
      </c>
      <c r="BA152" s="102"/>
      <c r="BB152" s="45"/>
      <c r="BC152" s="45"/>
    </row>
    <row r="153" spans="1:55" s="101" customFormat="1" ht="16" hidden="1" thickBot="1">
      <c r="A153" s="4"/>
      <c r="B153" s="6"/>
      <c r="C153" s="23" t="s">
        <v>1249</v>
      </c>
      <c r="D153" s="24" t="s">
        <v>1408</v>
      </c>
      <c r="E153" s="34"/>
      <c r="F153" s="34"/>
      <c r="G153" s="10"/>
      <c r="H153" s="10"/>
      <c r="I153" s="10"/>
      <c r="J153" s="45"/>
      <c r="K153" s="10"/>
      <c r="L153" s="10"/>
      <c r="M153" s="10"/>
      <c r="N153" s="10"/>
      <c r="O153" s="10"/>
      <c r="P153" s="10"/>
      <c r="Q153" s="46" t="s">
        <v>1478</v>
      </c>
      <c r="R153" s="46">
        <v>0</v>
      </c>
      <c r="S153" s="25" t="s">
        <v>222</v>
      </c>
      <c r="T153" s="46">
        <v>0</v>
      </c>
      <c r="U153" s="46">
        <v>0</v>
      </c>
      <c r="V153" s="46">
        <v>0</v>
      </c>
      <c r="W153" s="46">
        <v>0</v>
      </c>
      <c r="X153" s="46">
        <v>0</v>
      </c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24" t="s">
        <v>204</v>
      </c>
      <c r="AQ153" s="24">
        <v>2000</v>
      </c>
      <c r="AR153" s="10"/>
      <c r="AS153" s="10"/>
      <c r="AT153" s="10"/>
      <c r="AU153" s="174">
        <v>845000</v>
      </c>
      <c r="AV153" s="62"/>
      <c r="AW153" s="45"/>
      <c r="AX153" s="45"/>
      <c r="AY153" s="45"/>
      <c r="AZ153" s="45" t="s">
        <v>1840</v>
      </c>
      <c r="BA153" s="102"/>
      <c r="BB153" s="45"/>
      <c r="BC153" s="45"/>
    </row>
    <row r="154" spans="1:55" s="101" customFormat="1" ht="16" hidden="1" thickBot="1">
      <c r="A154" s="4"/>
      <c r="B154" s="6"/>
      <c r="C154" s="23" t="s">
        <v>1200</v>
      </c>
      <c r="D154" s="24" t="s">
        <v>1366</v>
      </c>
      <c r="E154" s="34"/>
      <c r="F154" s="34"/>
      <c r="G154" s="10"/>
      <c r="H154" s="10"/>
      <c r="I154" s="10"/>
      <c r="J154" s="45"/>
      <c r="K154" s="10"/>
      <c r="L154" s="10"/>
      <c r="M154" s="10"/>
      <c r="N154" s="10"/>
      <c r="O154" s="10"/>
      <c r="P154" s="10"/>
      <c r="Q154" s="46" t="s">
        <v>747</v>
      </c>
      <c r="R154" s="46">
        <v>0</v>
      </c>
      <c r="S154" s="25" t="s">
        <v>1523</v>
      </c>
      <c r="T154" s="46">
        <v>0</v>
      </c>
      <c r="U154" s="46">
        <v>0</v>
      </c>
      <c r="V154" s="46">
        <v>0</v>
      </c>
      <c r="W154" s="46">
        <v>0</v>
      </c>
      <c r="X154" s="46">
        <v>0</v>
      </c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24" t="s">
        <v>204</v>
      </c>
      <c r="AQ154" s="24">
        <v>2000</v>
      </c>
      <c r="AR154" s="10"/>
      <c r="AS154" s="10"/>
      <c r="AT154" s="10"/>
      <c r="AU154" s="174">
        <v>490000</v>
      </c>
      <c r="AV154" s="62"/>
      <c r="AW154" s="45"/>
      <c r="AX154" s="45"/>
      <c r="AY154" s="45"/>
      <c r="AZ154" s="45" t="s">
        <v>1840</v>
      </c>
      <c r="BA154" s="102"/>
      <c r="BB154" s="45"/>
      <c r="BC154" s="45"/>
    </row>
    <row r="155" spans="1:55" s="101" customFormat="1" ht="16" hidden="1" thickBot="1">
      <c r="A155" s="4"/>
      <c r="B155" s="6"/>
      <c r="C155" s="23" t="s">
        <v>1200</v>
      </c>
      <c r="D155" s="24" t="s">
        <v>1366</v>
      </c>
      <c r="E155" s="34"/>
      <c r="F155" s="34"/>
      <c r="G155" s="10"/>
      <c r="H155" s="10"/>
      <c r="I155" s="10"/>
      <c r="J155" s="45"/>
      <c r="K155" s="10"/>
      <c r="L155" s="10"/>
      <c r="M155" s="10"/>
      <c r="N155" s="10"/>
      <c r="O155" s="10"/>
      <c r="P155" s="10"/>
      <c r="Q155" s="46" t="s">
        <v>747</v>
      </c>
      <c r="R155" s="46">
        <v>0</v>
      </c>
      <c r="S155" s="25" t="s">
        <v>1523</v>
      </c>
      <c r="T155" s="46">
        <v>0</v>
      </c>
      <c r="U155" s="46">
        <v>0</v>
      </c>
      <c r="V155" s="46">
        <v>0</v>
      </c>
      <c r="W155" s="46">
        <v>0</v>
      </c>
      <c r="X155" s="46">
        <v>0</v>
      </c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24" t="s">
        <v>204</v>
      </c>
      <c r="AQ155" s="24">
        <v>2000</v>
      </c>
      <c r="AR155" s="10"/>
      <c r="AS155" s="10"/>
      <c r="AT155" s="10"/>
      <c r="AU155" s="174">
        <v>560000</v>
      </c>
      <c r="AV155" s="62"/>
      <c r="AW155" s="45"/>
      <c r="AX155" s="45"/>
      <c r="AY155" s="45"/>
      <c r="AZ155" s="45" t="s">
        <v>1840</v>
      </c>
      <c r="BA155" s="102"/>
      <c r="BB155" s="45"/>
      <c r="BC155" s="45"/>
    </row>
    <row r="156" spans="1:55" s="101" customFormat="1" ht="16" hidden="1" thickBot="1">
      <c r="A156" s="4"/>
      <c r="B156" s="6"/>
      <c r="C156" s="23" t="s">
        <v>1252</v>
      </c>
      <c r="D156" s="24" t="s">
        <v>1409</v>
      </c>
      <c r="E156" s="34"/>
      <c r="F156" s="34"/>
      <c r="G156" s="10"/>
      <c r="H156" s="10"/>
      <c r="I156" s="10"/>
      <c r="J156" s="45"/>
      <c r="K156" s="10"/>
      <c r="L156" s="10"/>
      <c r="M156" s="10"/>
      <c r="N156" s="10"/>
      <c r="O156" s="10"/>
      <c r="P156" s="10"/>
      <c r="Q156" s="46" t="s">
        <v>747</v>
      </c>
      <c r="R156" s="46">
        <v>0</v>
      </c>
      <c r="S156" s="25" t="s">
        <v>220</v>
      </c>
      <c r="T156" s="46">
        <v>0</v>
      </c>
      <c r="U156" s="46">
        <v>0</v>
      </c>
      <c r="V156" s="46">
        <v>0</v>
      </c>
      <c r="W156" s="46">
        <v>0</v>
      </c>
      <c r="X156" s="46">
        <v>0</v>
      </c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24" t="s">
        <v>204</v>
      </c>
      <c r="AQ156" s="24">
        <v>2000</v>
      </c>
      <c r="AR156" s="10"/>
      <c r="AS156" s="10"/>
      <c r="AT156" s="10"/>
      <c r="AU156" s="174">
        <v>55250</v>
      </c>
      <c r="AV156" s="62"/>
      <c r="AW156" s="45"/>
      <c r="AX156" s="45"/>
      <c r="AY156" s="45"/>
      <c r="AZ156" s="45" t="s">
        <v>1840</v>
      </c>
      <c r="BA156" s="102"/>
      <c r="BB156" s="45"/>
      <c r="BC156" s="45"/>
    </row>
    <row r="157" spans="1:55" s="101" customFormat="1" ht="16" hidden="1" thickBot="1">
      <c r="A157" s="4"/>
      <c r="B157" s="6"/>
      <c r="C157" s="23" t="s">
        <v>1236</v>
      </c>
      <c r="D157" s="24" t="s">
        <v>1399</v>
      </c>
      <c r="E157" s="34"/>
      <c r="F157" s="34"/>
      <c r="G157" s="10"/>
      <c r="H157" s="10"/>
      <c r="I157" s="10"/>
      <c r="J157" s="102" t="s">
        <v>1193</v>
      </c>
      <c r="K157" s="10"/>
      <c r="L157" s="10"/>
      <c r="M157" s="10"/>
      <c r="N157" s="10"/>
      <c r="O157" s="10"/>
      <c r="P157" s="10"/>
      <c r="Q157" s="46" t="s">
        <v>747</v>
      </c>
      <c r="R157" s="46">
        <v>0</v>
      </c>
      <c r="S157" s="25" t="s">
        <v>229</v>
      </c>
      <c r="T157" s="46">
        <v>0</v>
      </c>
      <c r="U157" s="46">
        <v>0</v>
      </c>
      <c r="V157" s="46">
        <v>0</v>
      </c>
      <c r="W157" s="46">
        <v>0</v>
      </c>
      <c r="X157" s="46">
        <v>0</v>
      </c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/>
      <c r="AP157" s="24" t="s">
        <v>204</v>
      </c>
      <c r="AQ157" s="24">
        <v>2005</v>
      </c>
      <c r="AR157" s="10"/>
      <c r="AS157" s="10"/>
      <c r="AT157" s="10"/>
      <c r="AU157" s="174">
        <v>1050000</v>
      </c>
      <c r="AV157" s="45" t="s">
        <v>123</v>
      </c>
      <c r="AW157" s="45"/>
      <c r="AX157" s="45" t="s">
        <v>1800</v>
      </c>
      <c r="AY157" s="102" t="s">
        <v>1193</v>
      </c>
      <c r="AZ157" s="45"/>
      <c r="BA157" s="102"/>
      <c r="BB157" s="45"/>
      <c r="BC157" s="45"/>
    </row>
    <row r="158" spans="1:55" s="101" customFormat="1" ht="16" hidden="1" thickBot="1">
      <c r="A158" s="4"/>
      <c r="B158" s="6"/>
      <c r="C158" s="23" t="s">
        <v>1212</v>
      </c>
      <c r="D158" s="24" t="s">
        <v>1376</v>
      </c>
      <c r="E158" s="34"/>
      <c r="F158" s="34"/>
      <c r="G158" s="10"/>
      <c r="H158" s="10"/>
      <c r="I158" s="10"/>
      <c r="J158" s="45"/>
      <c r="K158" s="10"/>
      <c r="L158" s="10"/>
      <c r="M158" s="10"/>
      <c r="N158" s="10"/>
      <c r="O158" s="10"/>
      <c r="P158" s="10"/>
      <c r="Q158" s="46" t="s">
        <v>747</v>
      </c>
      <c r="R158" s="46">
        <v>0</v>
      </c>
      <c r="S158" s="25" t="s">
        <v>233</v>
      </c>
      <c r="T158" s="46">
        <v>0</v>
      </c>
      <c r="U158" s="46">
        <v>0</v>
      </c>
      <c r="V158" s="46">
        <v>0</v>
      </c>
      <c r="W158" s="46">
        <v>0</v>
      </c>
      <c r="X158" s="46">
        <v>0</v>
      </c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/>
      <c r="AP158" s="24" t="s">
        <v>204</v>
      </c>
      <c r="AQ158" s="24">
        <v>2003</v>
      </c>
      <c r="AR158" s="10"/>
      <c r="AS158" s="10"/>
      <c r="AT158" s="10"/>
      <c r="AU158" s="174">
        <v>812500</v>
      </c>
      <c r="AV158" s="62"/>
      <c r="AW158" s="45"/>
      <c r="AX158" s="45"/>
      <c r="AY158" s="45"/>
      <c r="AZ158" s="45" t="s">
        <v>1840</v>
      </c>
      <c r="BA158" s="102"/>
      <c r="BB158" s="45"/>
      <c r="BC158" s="45"/>
    </row>
    <row r="159" spans="1:55" s="101" customFormat="1" ht="16" hidden="1" thickBot="1">
      <c r="A159" s="4"/>
      <c r="B159" s="6"/>
      <c r="C159" s="23" t="s">
        <v>1228</v>
      </c>
      <c r="D159" s="24" t="s">
        <v>1398</v>
      </c>
      <c r="E159" s="34"/>
      <c r="F159" s="34"/>
      <c r="G159" s="10"/>
      <c r="H159" s="10"/>
      <c r="I159" s="10"/>
      <c r="J159" s="45"/>
      <c r="K159" s="10"/>
      <c r="L159" s="10"/>
      <c r="M159" s="10"/>
      <c r="N159" s="10"/>
      <c r="O159" s="10"/>
      <c r="P159" s="10"/>
      <c r="Q159" s="46" t="s">
        <v>1465</v>
      </c>
      <c r="R159" s="46">
        <v>0</v>
      </c>
      <c r="S159" s="25" t="s">
        <v>221</v>
      </c>
      <c r="T159" s="46">
        <v>0</v>
      </c>
      <c r="U159" s="46">
        <v>0</v>
      </c>
      <c r="V159" s="46">
        <v>0</v>
      </c>
      <c r="W159" s="46">
        <v>0</v>
      </c>
      <c r="X159" s="46">
        <v>0</v>
      </c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/>
      <c r="AP159" s="24" t="s">
        <v>204</v>
      </c>
      <c r="AQ159" s="24">
        <v>2003</v>
      </c>
      <c r="AR159" s="10"/>
      <c r="AS159" s="10"/>
      <c r="AT159" s="10"/>
      <c r="AU159" s="174">
        <v>2625000</v>
      </c>
      <c r="AV159" s="62"/>
      <c r="AW159" s="45"/>
      <c r="AX159" s="45"/>
      <c r="AY159" s="45"/>
      <c r="AZ159" s="45" t="s">
        <v>1840</v>
      </c>
      <c r="BA159" s="102"/>
      <c r="BB159" s="45"/>
      <c r="BC159" s="45"/>
    </row>
    <row r="160" spans="1:55" s="101" customFormat="1" ht="16" hidden="1" thickBot="1">
      <c r="A160" s="4"/>
      <c r="B160" s="6"/>
      <c r="C160" s="23" t="s">
        <v>1217</v>
      </c>
      <c r="D160" s="24" t="s">
        <v>1381</v>
      </c>
      <c r="E160" s="34"/>
      <c r="F160" s="34"/>
      <c r="G160" s="10"/>
      <c r="H160" s="10"/>
      <c r="I160" s="10"/>
      <c r="J160" s="45"/>
      <c r="K160" s="10"/>
      <c r="L160" s="10"/>
      <c r="M160" s="10"/>
      <c r="N160" s="10"/>
      <c r="O160" s="10"/>
      <c r="P160" s="10"/>
      <c r="Q160" s="46" t="s">
        <v>1471</v>
      </c>
      <c r="R160" s="46">
        <v>0</v>
      </c>
      <c r="S160" s="25" t="s">
        <v>1532</v>
      </c>
      <c r="T160" s="46">
        <v>0</v>
      </c>
      <c r="U160" s="46">
        <v>0</v>
      </c>
      <c r="V160" s="46">
        <v>0</v>
      </c>
      <c r="W160" s="46">
        <v>0</v>
      </c>
      <c r="X160" s="46">
        <v>0</v>
      </c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24" t="s">
        <v>204</v>
      </c>
      <c r="AQ160" s="24">
        <v>2003</v>
      </c>
      <c r="AR160" s="10"/>
      <c r="AS160" s="10"/>
      <c r="AT160" s="10"/>
      <c r="AU160" s="174">
        <v>1575000</v>
      </c>
      <c r="AV160" s="62"/>
      <c r="AW160" s="45"/>
      <c r="AX160" s="45"/>
      <c r="AY160" s="45"/>
      <c r="AZ160" s="45" t="s">
        <v>1840</v>
      </c>
      <c r="BA160" s="102"/>
      <c r="BB160" s="45"/>
      <c r="BC160" s="45"/>
    </row>
    <row r="161" spans="1:77" s="101" customFormat="1" ht="16" hidden="1" thickBot="1">
      <c r="A161" s="4"/>
      <c r="B161" s="6"/>
      <c r="C161" s="23" t="s">
        <v>1200</v>
      </c>
      <c r="D161" s="24" t="s">
        <v>1366</v>
      </c>
      <c r="E161" s="34"/>
      <c r="F161" s="34"/>
      <c r="G161" s="10"/>
      <c r="H161" s="10"/>
      <c r="I161" s="10"/>
      <c r="J161" s="45"/>
      <c r="K161" s="10"/>
      <c r="L161" s="10"/>
      <c r="M161" s="10"/>
      <c r="N161" s="10"/>
      <c r="O161" s="10"/>
      <c r="P161" s="10"/>
      <c r="Q161" s="46" t="s">
        <v>1477</v>
      </c>
      <c r="R161" s="46">
        <v>0</v>
      </c>
      <c r="S161" s="25" t="s">
        <v>230</v>
      </c>
      <c r="T161" s="46">
        <v>0</v>
      </c>
      <c r="U161" s="46">
        <v>0</v>
      </c>
      <c r="V161" s="46">
        <v>0</v>
      </c>
      <c r="W161" s="46">
        <v>0</v>
      </c>
      <c r="X161" s="46">
        <v>0</v>
      </c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24" t="s">
        <v>204</v>
      </c>
      <c r="AQ161" s="24">
        <v>2000</v>
      </c>
      <c r="AR161" s="10"/>
      <c r="AS161" s="10"/>
      <c r="AT161" s="10"/>
      <c r="AU161" s="174">
        <v>1080000</v>
      </c>
      <c r="AV161" s="62"/>
      <c r="AW161" s="45"/>
      <c r="AX161" s="45"/>
      <c r="AY161" s="45"/>
      <c r="AZ161" s="45" t="s">
        <v>1840</v>
      </c>
      <c r="BA161" s="102"/>
      <c r="BB161" s="45"/>
      <c r="BC161" s="45"/>
    </row>
    <row r="162" spans="1:77" ht="31" hidden="1" thickBot="1">
      <c r="A162" s="4"/>
      <c r="B162" s="6"/>
      <c r="C162" s="23" t="s">
        <v>1212</v>
      </c>
      <c r="D162" s="24" t="s">
        <v>1376</v>
      </c>
      <c r="E162" s="34"/>
      <c r="F162" s="34"/>
      <c r="G162" s="10"/>
      <c r="H162" s="10"/>
      <c r="I162" s="10"/>
      <c r="J162" s="45"/>
      <c r="K162" s="10"/>
      <c r="L162" s="10"/>
      <c r="M162" s="10"/>
      <c r="N162" s="10"/>
      <c r="O162" s="10"/>
      <c r="P162" s="10"/>
      <c r="Q162" s="46" t="s">
        <v>1481</v>
      </c>
      <c r="R162" s="46">
        <v>0</v>
      </c>
      <c r="S162" s="25" t="s">
        <v>1534</v>
      </c>
      <c r="T162" s="46">
        <v>0</v>
      </c>
      <c r="U162" s="46">
        <v>0</v>
      </c>
      <c r="V162" s="46">
        <v>0</v>
      </c>
      <c r="W162" s="46">
        <v>0</v>
      </c>
      <c r="X162" s="46">
        <v>0</v>
      </c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24" t="s">
        <v>204</v>
      </c>
      <c r="AQ162" s="24">
        <v>2000</v>
      </c>
      <c r="AR162" s="10"/>
      <c r="AS162" s="10"/>
      <c r="AT162" s="10"/>
      <c r="AU162" s="174">
        <v>495000</v>
      </c>
      <c r="AV162" s="62"/>
      <c r="AW162" s="45"/>
      <c r="AX162" s="45"/>
      <c r="AY162" s="45"/>
      <c r="AZ162" s="45" t="s">
        <v>1840</v>
      </c>
      <c r="BA162" s="102"/>
      <c r="BB162" s="45"/>
      <c r="BC162" s="45"/>
    </row>
    <row r="163" spans="1:77" ht="16" hidden="1" thickBot="1">
      <c r="A163" s="4"/>
      <c r="B163" s="6"/>
      <c r="C163" s="23" t="s">
        <v>1216</v>
      </c>
      <c r="D163" s="24" t="s">
        <v>1380</v>
      </c>
      <c r="E163" s="34"/>
      <c r="F163" s="34"/>
      <c r="G163" s="10"/>
      <c r="H163" s="10"/>
      <c r="I163" s="10"/>
      <c r="J163" s="45"/>
      <c r="K163" s="10"/>
      <c r="L163" s="10"/>
      <c r="M163" s="10"/>
      <c r="N163" s="10"/>
      <c r="O163" s="10"/>
      <c r="P163" s="10"/>
      <c r="Q163" s="46" t="s">
        <v>1457</v>
      </c>
      <c r="R163" s="46">
        <v>0</v>
      </c>
      <c r="S163" s="25" t="s">
        <v>221</v>
      </c>
      <c r="T163" s="46">
        <v>0</v>
      </c>
      <c r="U163" s="46">
        <v>0</v>
      </c>
      <c r="V163" s="46">
        <v>0</v>
      </c>
      <c r="W163" s="46">
        <v>0</v>
      </c>
      <c r="X163" s="46">
        <v>0</v>
      </c>
      <c r="Y163" s="10"/>
      <c r="Z163" s="10"/>
      <c r="AA163" s="10"/>
      <c r="AB163" s="10"/>
      <c r="AC163" s="10"/>
      <c r="AD163" s="10"/>
      <c r="AE163" s="10"/>
      <c r="AF163" s="10"/>
      <c r="AG163" s="10"/>
      <c r="AH163" s="10"/>
      <c r="AI163" s="10"/>
      <c r="AJ163" s="10"/>
      <c r="AK163" s="10"/>
      <c r="AL163" s="10"/>
      <c r="AM163" s="10"/>
      <c r="AN163" s="10"/>
      <c r="AO163" s="10"/>
      <c r="AP163" s="24" t="s">
        <v>204</v>
      </c>
      <c r="AQ163" s="24">
        <v>2006</v>
      </c>
      <c r="AR163" s="10"/>
      <c r="AS163" s="10"/>
      <c r="AT163" s="10"/>
      <c r="AU163" s="174">
        <v>187500</v>
      </c>
      <c r="AV163" s="62"/>
      <c r="AW163" s="45"/>
      <c r="AX163" s="45"/>
      <c r="AY163" s="45"/>
      <c r="AZ163" s="45" t="s">
        <v>1840</v>
      </c>
      <c r="BA163" s="102"/>
      <c r="BB163" s="45"/>
      <c r="BC163" s="45"/>
    </row>
    <row r="164" spans="1:77" ht="16" hidden="1" thickBot="1">
      <c r="A164" s="4"/>
      <c r="B164" s="6"/>
      <c r="C164" s="40" t="s">
        <v>1253</v>
      </c>
      <c r="D164" s="24" t="s">
        <v>1411</v>
      </c>
      <c r="E164" s="34"/>
      <c r="F164" s="34"/>
      <c r="G164" s="10"/>
      <c r="H164" s="10"/>
      <c r="I164" s="10"/>
      <c r="J164" s="45"/>
      <c r="K164" s="10"/>
      <c r="L164" s="10"/>
      <c r="M164" s="10"/>
      <c r="N164" s="10"/>
      <c r="O164" s="10"/>
      <c r="P164" s="10"/>
      <c r="Q164" s="46" t="s">
        <v>747</v>
      </c>
      <c r="R164" s="46">
        <v>0</v>
      </c>
      <c r="S164" s="25" t="s">
        <v>225</v>
      </c>
      <c r="T164" s="46">
        <v>0</v>
      </c>
      <c r="U164" s="46">
        <v>0</v>
      </c>
      <c r="V164" s="46">
        <v>0</v>
      </c>
      <c r="W164" s="46">
        <v>0</v>
      </c>
      <c r="X164" s="46">
        <v>0</v>
      </c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24" t="s">
        <v>204</v>
      </c>
      <c r="AQ164" s="24">
        <v>2005</v>
      </c>
      <c r="AR164" s="10"/>
      <c r="AS164" s="10"/>
      <c r="AT164" s="10"/>
      <c r="AU164" s="174">
        <v>315000</v>
      </c>
      <c r="AV164" s="62"/>
      <c r="AW164" s="45"/>
      <c r="AX164" s="45"/>
      <c r="AY164" s="45"/>
      <c r="AZ164" s="45" t="s">
        <v>1840</v>
      </c>
      <c r="BA164" s="102"/>
      <c r="BB164" s="45"/>
      <c r="BC164" s="45"/>
    </row>
    <row r="165" spans="1:77" s="15" customFormat="1" ht="16" hidden="1" thickBot="1">
      <c r="A165" s="13"/>
      <c r="B165" s="14"/>
      <c r="C165" s="40" t="s">
        <v>1202</v>
      </c>
      <c r="D165" s="39" t="s">
        <v>1368</v>
      </c>
      <c r="E165" s="41"/>
      <c r="F165" s="41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142" t="s">
        <v>1482</v>
      </c>
      <c r="R165" s="142">
        <v>0</v>
      </c>
      <c r="S165" s="149" t="s">
        <v>221</v>
      </c>
      <c r="T165" s="142">
        <v>0</v>
      </c>
      <c r="U165" s="142">
        <v>0</v>
      </c>
      <c r="V165" s="142">
        <v>0</v>
      </c>
      <c r="W165" s="142">
        <v>0</v>
      </c>
      <c r="X165" s="142">
        <v>0</v>
      </c>
      <c r="Y165" s="45"/>
      <c r="Z165" s="45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s="45"/>
      <c r="AP165" s="39" t="s">
        <v>204</v>
      </c>
      <c r="AQ165" s="39">
        <v>2000</v>
      </c>
      <c r="AR165" s="45"/>
      <c r="AS165" s="45"/>
      <c r="AT165" s="45"/>
      <c r="AU165" s="174">
        <v>432000</v>
      </c>
      <c r="AV165" s="62"/>
      <c r="AW165" s="45"/>
      <c r="AX165" s="45"/>
      <c r="AY165" s="45"/>
      <c r="AZ165" s="45" t="s">
        <v>1840</v>
      </c>
      <c r="BA165" s="102"/>
      <c r="BB165" s="45"/>
      <c r="BC165" s="45"/>
      <c r="BD165" s="161"/>
      <c r="BE165" s="161"/>
      <c r="BF165" s="161"/>
      <c r="BG165" s="161"/>
      <c r="BH165" s="161"/>
      <c r="BI165" s="161"/>
      <c r="BJ165" s="161"/>
      <c r="BK165" s="161"/>
      <c r="BL165" s="161"/>
      <c r="BM165" s="161"/>
      <c r="BN165" s="161"/>
      <c r="BO165" s="161"/>
      <c r="BP165" s="161"/>
      <c r="BQ165" s="161"/>
      <c r="BR165" s="161"/>
      <c r="BS165" s="161"/>
      <c r="BT165" s="161"/>
      <c r="BU165" s="161"/>
      <c r="BV165" s="161"/>
      <c r="BW165" s="161"/>
      <c r="BX165" s="161"/>
      <c r="BY165" s="161"/>
    </row>
    <row r="166" spans="1:77" s="15" customFormat="1" ht="16" hidden="1" thickBot="1">
      <c r="A166" s="13"/>
      <c r="B166" s="14"/>
      <c r="C166" s="40" t="s">
        <v>1231</v>
      </c>
      <c r="D166" s="39" t="s">
        <v>1394</v>
      </c>
      <c r="E166" s="41"/>
      <c r="F166" s="41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142" t="s">
        <v>1483</v>
      </c>
      <c r="R166" s="142">
        <v>0</v>
      </c>
      <c r="S166" s="149" t="s">
        <v>222</v>
      </c>
      <c r="T166" s="142">
        <v>0</v>
      </c>
      <c r="U166" s="142">
        <v>0</v>
      </c>
      <c r="V166" s="142">
        <v>0</v>
      </c>
      <c r="W166" s="142">
        <v>0</v>
      </c>
      <c r="X166" s="142">
        <v>0</v>
      </c>
      <c r="Y166" s="45"/>
      <c r="Z166" s="45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s="45"/>
      <c r="AP166" s="39" t="s">
        <v>204</v>
      </c>
      <c r="AQ166" s="39">
        <v>2000</v>
      </c>
      <c r="AR166" s="45"/>
      <c r="AS166" s="45"/>
      <c r="AT166" s="45"/>
      <c r="AU166" s="174">
        <v>8330000</v>
      </c>
      <c r="AV166" s="62"/>
      <c r="AW166" s="45"/>
      <c r="AX166" s="45"/>
      <c r="AY166" s="45"/>
      <c r="AZ166" s="45" t="s">
        <v>1840</v>
      </c>
      <c r="BA166" s="102"/>
      <c r="BB166" s="45"/>
      <c r="BC166" s="45"/>
      <c r="BD166" s="161"/>
      <c r="BE166" s="161"/>
      <c r="BF166" s="161"/>
      <c r="BG166" s="161"/>
      <c r="BH166" s="161"/>
      <c r="BI166" s="161"/>
      <c r="BJ166" s="161"/>
      <c r="BK166" s="161"/>
      <c r="BL166" s="161"/>
      <c r="BM166" s="161"/>
      <c r="BN166" s="161"/>
      <c r="BO166" s="161"/>
      <c r="BP166" s="161"/>
      <c r="BQ166" s="161"/>
      <c r="BR166" s="161"/>
      <c r="BS166" s="161"/>
      <c r="BT166" s="161"/>
      <c r="BU166" s="161"/>
      <c r="BV166" s="161"/>
      <c r="BW166" s="161"/>
      <c r="BX166" s="161"/>
      <c r="BY166" s="161"/>
    </row>
    <row r="167" spans="1:77" s="15" customFormat="1" ht="16" hidden="1" thickBot="1">
      <c r="A167" s="13"/>
      <c r="B167" s="14"/>
      <c r="C167" s="40" t="s">
        <v>1230</v>
      </c>
      <c r="D167" s="39" t="s">
        <v>1393</v>
      </c>
      <c r="E167" s="41"/>
      <c r="F167" s="41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142" t="s">
        <v>1483</v>
      </c>
      <c r="R167" s="142">
        <v>0</v>
      </c>
      <c r="S167" s="149" t="s">
        <v>1526</v>
      </c>
      <c r="T167" s="142">
        <v>0</v>
      </c>
      <c r="U167" s="142">
        <v>0</v>
      </c>
      <c r="V167" s="142">
        <v>0</v>
      </c>
      <c r="W167" s="142">
        <v>0</v>
      </c>
      <c r="X167" s="142">
        <v>0</v>
      </c>
      <c r="Y167" s="45"/>
      <c r="Z167" s="45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s="45"/>
      <c r="AP167" s="39" t="s">
        <v>204</v>
      </c>
      <c r="AQ167" s="39">
        <v>2000</v>
      </c>
      <c r="AR167" s="45"/>
      <c r="AS167" s="45"/>
      <c r="AT167" s="45"/>
      <c r="AU167" s="174">
        <v>700000</v>
      </c>
      <c r="AV167" s="62"/>
      <c r="AW167" s="45"/>
      <c r="AX167" s="45"/>
      <c r="AY167" s="45"/>
      <c r="AZ167" s="45" t="s">
        <v>1840</v>
      </c>
      <c r="BA167" s="102"/>
      <c r="BB167" s="45"/>
      <c r="BC167" s="45"/>
      <c r="BD167" s="161"/>
      <c r="BE167" s="161"/>
      <c r="BF167" s="161"/>
      <c r="BG167" s="161"/>
      <c r="BH167" s="161"/>
      <c r="BI167" s="161"/>
      <c r="BJ167" s="161"/>
      <c r="BK167" s="161"/>
      <c r="BL167" s="161"/>
      <c r="BM167" s="161"/>
      <c r="BN167" s="161"/>
      <c r="BO167" s="161"/>
      <c r="BP167" s="161"/>
      <c r="BQ167" s="161"/>
      <c r="BR167" s="161"/>
      <c r="BS167" s="161"/>
      <c r="BT167" s="161"/>
      <c r="BU167" s="161"/>
      <c r="BV167" s="161"/>
      <c r="BW167" s="161"/>
      <c r="BX167" s="161"/>
      <c r="BY167" s="161"/>
    </row>
    <row r="168" spans="1:77" ht="16" hidden="1" thickBot="1">
      <c r="A168" s="4"/>
      <c r="B168" s="6"/>
      <c r="C168" s="23" t="s">
        <v>1210</v>
      </c>
      <c r="D168" s="24" t="s">
        <v>1374</v>
      </c>
      <c r="E168" s="34"/>
      <c r="F168" s="34"/>
      <c r="G168" s="10"/>
      <c r="H168" s="10"/>
      <c r="I168" s="10"/>
      <c r="J168" s="45"/>
      <c r="K168" s="10"/>
      <c r="L168" s="10"/>
      <c r="M168" s="10"/>
      <c r="N168" s="10"/>
      <c r="O168" s="10"/>
      <c r="P168" s="10"/>
      <c r="Q168" s="46" t="s">
        <v>1465</v>
      </c>
      <c r="R168" s="46">
        <v>0</v>
      </c>
      <c r="S168" s="25" t="s">
        <v>1528</v>
      </c>
      <c r="T168" s="46">
        <v>0</v>
      </c>
      <c r="U168" s="46">
        <v>0</v>
      </c>
      <c r="V168" s="46">
        <v>0</v>
      </c>
      <c r="W168" s="46">
        <v>0</v>
      </c>
      <c r="X168" s="46">
        <v>0</v>
      </c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24" t="s">
        <v>204</v>
      </c>
      <c r="AQ168" s="24">
        <v>2000</v>
      </c>
      <c r="AR168" s="10"/>
      <c r="AS168" s="10"/>
      <c r="AT168" s="10"/>
      <c r="AU168" s="174">
        <v>192500</v>
      </c>
      <c r="AV168" s="62"/>
      <c r="AW168" s="45"/>
      <c r="AX168" s="45"/>
      <c r="AY168" s="45"/>
      <c r="AZ168" s="45" t="s">
        <v>1840</v>
      </c>
      <c r="BA168" s="102"/>
      <c r="BB168" s="45"/>
      <c r="BC168" s="45"/>
    </row>
    <row r="169" spans="1:77" ht="16" hidden="1" thickBot="1">
      <c r="A169" s="4"/>
      <c r="B169" s="6"/>
      <c r="C169" s="23" t="s">
        <v>1207</v>
      </c>
      <c r="D169" s="24" t="s">
        <v>1365</v>
      </c>
      <c r="E169" s="34"/>
      <c r="F169" s="34"/>
      <c r="G169" s="10"/>
      <c r="H169" s="10"/>
      <c r="I169" s="10"/>
      <c r="J169" s="45"/>
      <c r="K169" s="10"/>
      <c r="L169" s="10"/>
      <c r="M169" s="10"/>
      <c r="N169" s="10"/>
      <c r="O169" s="10"/>
      <c r="P169" s="10"/>
      <c r="Q169" s="46" t="s">
        <v>747</v>
      </c>
      <c r="R169" s="46">
        <v>0</v>
      </c>
      <c r="S169" s="25" t="s">
        <v>1528</v>
      </c>
      <c r="T169" s="46">
        <v>0</v>
      </c>
      <c r="U169" s="46">
        <v>0</v>
      </c>
      <c r="V169" s="46">
        <v>0</v>
      </c>
      <c r="W169" s="46">
        <v>0</v>
      </c>
      <c r="X169" s="46">
        <v>0</v>
      </c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24" t="s">
        <v>204</v>
      </c>
      <c r="AQ169" s="24">
        <v>2000</v>
      </c>
      <c r="AR169" s="10"/>
      <c r="AS169" s="10"/>
      <c r="AT169" s="10"/>
      <c r="AU169" s="174">
        <v>1050000</v>
      </c>
      <c r="AV169" s="62"/>
      <c r="AW169" s="45"/>
      <c r="AX169" s="45"/>
      <c r="AY169" s="45"/>
      <c r="AZ169" s="45" t="s">
        <v>1840</v>
      </c>
      <c r="BA169" s="102"/>
      <c r="BB169" s="45"/>
      <c r="BC169" s="45"/>
    </row>
    <row r="170" spans="1:77" ht="16" hidden="1" thickBot="1">
      <c r="A170" s="4"/>
      <c r="B170" s="6"/>
      <c r="C170" s="23" t="s">
        <v>1207</v>
      </c>
      <c r="D170" s="24" t="s">
        <v>1365</v>
      </c>
      <c r="E170" s="34"/>
      <c r="F170" s="34"/>
      <c r="G170" s="10"/>
      <c r="H170" s="10"/>
      <c r="I170" s="10"/>
      <c r="J170" s="45"/>
      <c r="K170" s="10"/>
      <c r="L170" s="10"/>
      <c r="M170" s="10"/>
      <c r="N170" s="10"/>
      <c r="O170" s="10"/>
      <c r="P170" s="10"/>
      <c r="Q170" s="46" t="s">
        <v>1484</v>
      </c>
      <c r="R170" s="46">
        <v>0</v>
      </c>
      <c r="S170" s="25" t="s">
        <v>230</v>
      </c>
      <c r="T170" s="46">
        <v>0</v>
      </c>
      <c r="U170" s="46">
        <v>0</v>
      </c>
      <c r="V170" s="46">
        <v>0</v>
      </c>
      <c r="W170" s="46">
        <v>0</v>
      </c>
      <c r="X170" s="46">
        <v>0</v>
      </c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24" t="s">
        <v>204</v>
      </c>
      <c r="AQ170" s="24">
        <v>2000</v>
      </c>
      <c r="AR170" s="10"/>
      <c r="AS170" s="10"/>
      <c r="AT170" s="10"/>
      <c r="AU170" s="174">
        <v>1125000</v>
      </c>
      <c r="AV170" s="62"/>
      <c r="AW170" s="45"/>
      <c r="AX170" s="45"/>
      <c r="AY170" s="45"/>
      <c r="AZ170" s="45" t="s">
        <v>1840</v>
      </c>
      <c r="BA170" s="102"/>
      <c r="BB170" s="45"/>
      <c r="BC170" s="45"/>
    </row>
    <row r="171" spans="1:77" ht="16" hidden="1" thickBot="1">
      <c r="A171" s="4"/>
      <c r="B171" s="6"/>
      <c r="C171" s="23" t="s">
        <v>1204</v>
      </c>
      <c r="D171" s="24" t="s">
        <v>1370</v>
      </c>
      <c r="E171" s="34"/>
      <c r="F171" s="34"/>
      <c r="G171" s="10"/>
      <c r="H171" s="10"/>
      <c r="I171" s="10"/>
      <c r="J171" s="45"/>
      <c r="K171" s="10"/>
      <c r="L171" s="10"/>
      <c r="M171" s="10"/>
      <c r="N171" s="10"/>
      <c r="O171" s="10"/>
      <c r="P171" s="10"/>
      <c r="Q171" s="46" t="s">
        <v>1450</v>
      </c>
      <c r="R171" s="46">
        <v>0</v>
      </c>
      <c r="S171" s="25" t="s">
        <v>220</v>
      </c>
      <c r="T171" s="46">
        <v>0</v>
      </c>
      <c r="U171" s="46">
        <v>0</v>
      </c>
      <c r="V171" s="46">
        <v>0</v>
      </c>
      <c r="W171" s="46">
        <v>0</v>
      </c>
      <c r="X171" s="46">
        <v>0</v>
      </c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24" t="s">
        <v>204</v>
      </c>
      <c r="AQ171" s="24">
        <v>2000</v>
      </c>
      <c r="AR171" s="10"/>
      <c r="AS171" s="10"/>
      <c r="AT171" s="10"/>
      <c r="AU171" s="174">
        <v>22500</v>
      </c>
      <c r="AV171" s="62"/>
      <c r="AW171" s="45"/>
      <c r="AX171" s="45"/>
      <c r="AY171" s="45"/>
      <c r="AZ171" s="45" t="s">
        <v>1840</v>
      </c>
      <c r="BA171" s="102"/>
      <c r="BB171" s="45"/>
      <c r="BC171" s="45"/>
    </row>
    <row r="172" spans="1:77" ht="16" hidden="1" thickBot="1">
      <c r="A172" s="4"/>
      <c r="B172" s="6"/>
      <c r="C172" s="23" t="s">
        <v>1245</v>
      </c>
      <c r="D172" s="24" t="s">
        <v>1388</v>
      </c>
      <c r="E172" s="34"/>
      <c r="F172" s="34"/>
      <c r="G172" s="10"/>
      <c r="H172" s="10"/>
      <c r="I172" s="10"/>
      <c r="J172" s="45"/>
      <c r="K172" s="10"/>
      <c r="L172" s="10"/>
      <c r="M172" s="10"/>
      <c r="N172" s="10"/>
      <c r="O172" s="10"/>
      <c r="P172" s="10"/>
      <c r="Q172" s="46" t="s">
        <v>1465</v>
      </c>
      <c r="R172" s="46">
        <v>0</v>
      </c>
      <c r="S172" s="25" t="s">
        <v>222</v>
      </c>
      <c r="T172" s="46">
        <v>0</v>
      </c>
      <c r="U172" s="46">
        <v>0</v>
      </c>
      <c r="V172" s="46">
        <v>0</v>
      </c>
      <c r="W172" s="46">
        <v>0</v>
      </c>
      <c r="X172" s="46">
        <v>0</v>
      </c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24" t="s">
        <v>204</v>
      </c>
      <c r="AQ172" s="24">
        <v>2005</v>
      </c>
      <c r="AR172" s="10"/>
      <c r="AS172" s="10"/>
      <c r="AT172" s="10"/>
      <c r="AU172" s="174">
        <v>875000</v>
      </c>
      <c r="AV172" s="62"/>
      <c r="AW172" s="45"/>
      <c r="AX172" s="45"/>
      <c r="AY172" s="45"/>
      <c r="AZ172" s="45" t="s">
        <v>1840</v>
      </c>
      <c r="BA172" s="102"/>
      <c r="BB172" s="45"/>
      <c r="BC172" s="45"/>
    </row>
    <row r="173" spans="1:77" ht="16" hidden="1" thickBot="1">
      <c r="A173" s="4"/>
      <c r="B173" s="6"/>
      <c r="C173" s="23" t="s">
        <v>1212</v>
      </c>
      <c r="D173" s="24" t="s">
        <v>1376</v>
      </c>
      <c r="E173" s="34"/>
      <c r="F173" s="34"/>
      <c r="G173" s="10"/>
      <c r="H173" s="10"/>
      <c r="I173" s="10"/>
      <c r="J173" s="45"/>
      <c r="K173" s="10"/>
      <c r="L173" s="10"/>
      <c r="M173" s="10"/>
      <c r="N173" s="10"/>
      <c r="O173" s="10"/>
      <c r="P173" s="10"/>
      <c r="Q173" s="46" t="s">
        <v>747</v>
      </c>
      <c r="R173" s="46">
        <v>0</v>
      </c>
      <c r="S173" s="25" t="s">
        <v>1532</v>
      </c>
      <c r="T173" s="46">
        <v>0</v>
      </c>
      <c r="U173" s="46">
        <v>0</v>
      </c>
      <c r="V173" s="46">
        <v>0</v>
      </c>
      <c r="W173" s="46">
        <v>0</v>
      </c>
      <c r="X173" s="46">
        <v>0</v>
      </c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24" t="s">
        <v>204</v>
      </c>
      <c r="AQ173" s="24">
        <v>2001</v>
      </c>
      <c r="AR173" s="10"/>
      <c r="AS173" s="10"/>
      <c r="AT173" s="10"/>
      <c r="AU173" s="174">
        <v>475000</v>
      </c>
      <c r="AV173" s="62"/>
      <c r="AW173" s="45"/>
      <c r="AX173" s="45"/>
      <c r="AY173" s="45"/>
      <c r="AZ173" s="45" t="s">
        <v>1840</v>
      </c>
      <c r="BA173" s="102"/>
      <c r="BB173" s="45"/>
      <c r="BC173" s="45"/>
    </row>
    <row r="174" spans="1:77" ht="16" hidden="1" thickBot="1">
      <c r="A174" s="4"/>
      <c r="B174" s="6"/>
      <c r="C174" s="23" t="s">
        <v>1254</v>
      </c>
      <c r="D174" s="24" t="s">
        <v>1412</v>
      </c>
      <c r="E174" s="34"/>
      <c r="F174" s="34"/>
      <c r="G174" s="10"/>
      <c r="H174" s="10"/>
      <c r="I174" s="10"/>
      <c r="J174" s="45"/>
      <c r="K174" s="10"/>
      <c r="L174" s="10"/>
      <c r="M174" s="10"/>
      <c r="N174" s="10"/>
      <c r="O174" s="10"/>
      <c r="P174" s="10"/>
      <c r="Q174" s="46" t="s">
        <v>747</v>
      </c>
      <c r="R174" s="46">
        <v>0</v>
      </c>
      <c r="S174" s="25" t="s">
        <v>233</v>
      </c>
      <c r="T174" s="46">
        <v>0</v>
      </c>
      <c r="U174" s="46">
        <v>0</v>
      </c>
      <c r="V174" s="46">
        <v>0</v>
      </c>
      <c r="W174" s="46">
        <v>0</v>
      </c>
      <c r="X174" s="46">
        <v>0</v>
      </c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24" t="s">
        <v>204</v>
      </c>
      <c r="AQ174" s="24">
        <v>2000</v>
      </c>
      <c r="AR174" s="10"/>
      <c r="AS174" s="10"/>
      <c r="AT174" s="10"/>
      <c r="AU174" s="174">
        <v>500000</v>
      </c>
      <c r="AV174" s="62"/>
      <c r="AW174" s="45"/>
      <c r="AX174" s="45"/>
      <c r="AY174" s="45"/>
      <c r="AZ174" s="45" t="s">
        <v>1840</v>
      </c>
      <c r="BA174" s="102"/>
      <c r="BB174" s="45"/>
      <c r="BC174" s="45"/>
    </row>
    <row r="175" spans="1:77" s="101" customFormat="1" ht="16" hidden="1" thickBot="1">
      <c r="A175" s="4"/>
      <c r="B175" s="6"/>
      <c r="C175" s="23" t="s">
        <v>1212</v>
      </c>
      <c r="D175" s="24" t="s">
        <v>1376</v>
      </c>
      <c r="E175" s="34"/>
      <c r="F175" s="34"/>
      <c r="G175" s="10"/>
      <c r="H175" s="10"/>
      <c r="I175" s="10"/>
      <c r="J175" s="45"/>
      <c r="K175" s="10"/>
      <c r="L175" s="10"/>
      <c r="M175" s="10"/>
      <c r="N175" s="10"/>
      <c r="O175" s="10"/>
      <c r="P175" s="10"/>
      <c r="Q175" s="46" t="s">
        <v>747</v>
      </c>
      <c r="R175" s="46">
        <v>0</v>
      </c>
      <c r="S175" s="25" t="s">
        <v>233</v>
      </c>
      <c r="T175" s="46">
        <v>0</v>
      </c>
      <c r="U175" s="46">
        <v>0</v>
      </c>
      <c r="V175" s="46">
        <v>0</v>
      </c>
      <c r="W175" s="46">
        <v>0</v>
      </c>
      <c r="X175" s="46">
        <v>0</v>
      </c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24" t="s">
        <v>204</v>
      </c>
      <c r="AQ175" s="24">
        <v>2000</v>
      </c>
      <c r="AR175" s="10"/>
      <c r="AS175" s="10"/>
      <c r="AT175" s="10"/>
      <c r="AU175" s="174">
        <v>425000</v>
      </c>
      <c r="AV175" s="62"/>
      <c r="AW175" s="45"/>
      <c r="AX175" s="45"/>
      <c r="AY175" s="45"/>
      <c r="AZ175" s="45" t="s">
        <v>1840</v>
      </c>
      <c r="BA175" s="102"/>
      <c r="BB175" s="45"/>
      <c r="BC175" s="45"/>
    </row>
    <row r="176" spans="1:77" s="101" customFormat="1" ht="16" hidden="1" thickBot="1">
      <c r="A176" s="4"/>
      <c r="B176" s="6"/>
      <c r="C176" s="23" t="s">
        <v>285</v>
      </c>
      <c r="D176" s="24" t="s">
        <v>1373</v>
      </c>
      <c r="E176" s="34"/>
      <c r="F176" s="34"/>
      <c r="G176" s="10"/>
      <c r="H176" s="10"/>
      <c r="I176" s="10"/>
      <c r="J176" s="45"/>
      <c r="K176" s="10"/>
      <c r="L176" s="10"/>
      <c r="M176" s="10"/>
      <c r="N176" s="10"/>
      <c r="O176" s="10"/>
      <c r="P176" s="10"/>
      <c r="Q176" s="46" t="s">
        <v>747</v>
      </c>
      <c r="R176" s="46">
        <v>0</v>
      </c>
      <c r="S176" s="25" t="s">
        <v>230</v>
      </c>
      <c r="T176" s="46">
        <v>0</v>
      </c>
      <c r="U176" s="46">
        <v>0</v>
      </c>
      <c r="V176" s="46">
        <v>0</v>
      </c>
      <c r="W176" s="46">
        <v>0</v>
      </c>
      <c r="X176" s="46">
        <v>0</v>
      </c>
      <c r="Y176" s="10"/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24" t="s">
        <v>204</v>
      </c>
      <c r="AQ176" s="24">
        <v>2003</v>
      </c>
      <c r="AR176" s="10"/>
      <c r="AS176" s="10"/>
      <c r="AT176" s="10"/>
      <c r="AU176" s="174">
        <v>875000</v>
      </c>
      <c r="AV176" s="62"/>
      <c r="AW176" s="45"/>
      <c r="AX176" s="45"/>
      <c r="AY176" s="45"/>
      <c r="AZ176" s="45" t="s">
        <v>1840</v>
      </c>
      <c r="BA176" s="102"/>
      <c r="BB176" s="45"/>
      <c r="BC176" s="45"/>
    </row>
    <row r="177" spans="1:55" s="101" customFormat="1" ht="16" hidden="1" thickBot="1">
      <c r="A177" s="4"/>
      <c r="B177" s="6"/>
      <c r="C177" s="23" t="s">
        <v>1212</v>
      </c>
      <c r="D177" s="24" t="s">
        <v>1413</v>
      </c>
      <c r="E177" s="34"/>
      <c r="F177" s="34"/>
      <c r="G177" s="10"/>
      <c r="H177" s="10"/>
      <c r="I177" s="10"/>
      <c r="J177" s="45"/>
      <c r="K177" s="10"/>
      <c r="L177" s="10"/>
      <c r="M177" s="10"/>
      <c r="N177" s="10"/>
      <c r="O177" s="10"/>
      <c r="P177" s="10"/>
      <c r="Q177" s="46" t="s">
        <v>747</v>
      </c>
      <c r="R177" s="46">
        <v>0</v>
      </c>
      <c r="S177" s="25" t="s">
        <v>233</v>
      </c>
      <c r="T177" s="46">
        <v>0</v>
      </c>
      <c r="U177" s="46">
        <v>0</v>
      </c>
      <c r="V177" s="46">
        <v>0</v>
      </c>
      <c r="W177" s="46">
        <v>0</v>
      </c>
      <c r="X177" s="46">
        <v>0</v>
      </c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24" t="s">
        <v>204</v>
      </c>
      <c r="AQ177" s="24">
        <v>2004</v>
      </c>
      <c r="AR177" s="10"/>
      <c r="AS177" s="10"/>
      <c r="AT177" s="10"/>
      <c r="AU177" s="174">
        <v>1190000</v>
      </c>
      <c r="AV177" s="62"/>
      <c r="AW177" s="45"/>
      <c r="AX177" s="45"/>
      <c r="AY177" s="45"/>
      <c r="AZ177" s="45" t="s">
        <v>1840</v>
      </c>
      <c r="BA177" s="102"/>
      <c r="BB177" s="45"/>
      <c r="BC177" s="45"/>
    </row>
    <row r="178" spans="1:55" s="101" customFormat="1" ht="16" hidden="1" thickBot="1">
      <c r="A178" s="4"/>
      <c r="B178" s="6"/>
      <c r="C178" s="23" t="s">
        <v>1255</v>
      </c>
      <c r="D178" s="24" t="s">
        <v>1365</v>
      </c>
      <c r="E178" s="34"/>
      <c r="F178" s="34"/>
      <c r="G178" s="10"/>
      <c r="H178" s="10"/>
      <c r="I178" s="10"/>
      <c r="J178" s="45"/>
      <c r="K178" s="10"/>
      <c r="L178" s="10"/>
      <c r="M178" s="10"/>
      <c r="N178" s="10"/>
      <c r="O178" s="10"/>
      <c r="P178" s="10"/>
      <c r="Q178" s="46" t="s">
        <v>145</v>
      </c>
      <c r="R178" s="46">
        <v>0</v>
      </c>
      <c r="S178" s="25" t="s">
        <v>1525</v>
      </c>
      <c r="T178" s="46">
        <v>0</v>
      </c>
      <c r="U178" s="46">
        <v>0</v>
      </c>
      <c r="V178" s="46">
        <v>0</v>
      </c>
      <c r="W178" s="46">
        <v>0</v>
      </c>
      <c r="X178" s="46">
        <v>0</v>
      </c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24" t="s">
        <v>204</v>
      </c>
      <c r="AQ178" s="24">
        <v>2004</v>
      </c>
      <c r="AR178" s="10"/>
      <c r="AS178" s="10"/>
      <c r="AT178" s="10"/>
      <c r="AU178" s="174">
        <v>105000</v>
      </c>
      <c r="AV178" s="62"/>
      <c r="AW178" s="45"/>
      <c r="AX178" s="45"/>
      <c r="AY178" s="45"/>
      <c r="AZ178" s="45" t="s">
        <v>1840</v>
      </c>
      <c r="BA178" s="102"/>
      <c r="BB178" s="45"/>
      <c r="BC178" s="45"/>
    </row>
    <row r="179" spans="1:55" s="101" customFormat="1" ht="16" hidden="1" thickBot="1">
      <c r="A179" s="4"/>
      <c r="B179" s="6"/>
      <c r="C179" s="23" t="s">
        <v>1204</v>
      </c>
      <c r="D179" s="24" t="s">
        <v>1370</v>
      </c>
      <c r="E179" s="34"/>
      <c r="F179" s="34"/>
      <c r="G179" s="10"/>
      <c r="H179" s="10"/>
      <c r="I179" s="10"/>
      <c r="J179" s="45"/>
      <c r="K179" s="10"/>
      <c r="L179" s="10"/>
      <c r="M179" s="10"/>
      <c r="N179" s="10"/>
      <c r="O179" s="10"/>
      <c r="P179" s="10"/>
      <c r="Q179" s="46" t="s">
        <v>1463</v>
      </c>
      <c r="R179" s="46">
        <v>0</v>
      </c>
      <c r="S179" s="25" t="s">
        <v>220</v>
      </c>
      <c r="T179" s="46">
        <v>0</v>
      </c>
      <c r="U179" s="46">
        <v>0</v>
      </c>
      <c r="V179" s="46">
        <v>0</v>
      </c>
      <c r="W179" s="46">
        <v>0</v>
      </c>
      <c r="X179" s="46">
        <v>0</v>
      </c>
      <c r="Y179" s="10"/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24" t="s">
        <v>204</v>
      </c>
      <c r="AQ179" s="24">
        <v>2004</v>
      </c>
      <c r="AR179" s="10"/>
      <c r="AS179" s="10"/>
      <c r="AT179" s="10"/>
      <c r="AU179" s="174">
        <v>54000</v>
      </c>
      <c r="AV179" s="62"/>
      <c r="AW179" s="45"/>
      <c r="AX179" s="45"/>
      <c r="AY179" s="45"/>
      <c r="AZ179" s="45" t="s">
        <v>1840</v>
      </c>
      <c r="BA179" s="102"/>
      <c r="BB179" s="45"/>
      <c r="BC179" s="45"/>
    </row>
    <row r="180" spans="1:55" s="101" customFormat="1" ht="16" hidden="1" thickBot="1">
      <c r="A180" s="4"/>
      <c r="B180" s="6"/>
      <c r="C180" s="23" t="s">
        <v>1217</v>
      </c>
      <c r="D180" s="24" t="s">
        <v>1381</v>
      </c>
      <c r="E180" s="34"/>
      <c r="F180" s="34"/>
      <c r="G180" s="10"/>
      <c r="H180" s="10"/>
      <c r="I180" s="10"/>
      <c r="J180" s="45"/>
      <c r="K180" s="10"/>
      <c r="L180" s="10"/>
      <c r="M180" s="10"/>
      <c r="N180" s="10"/>
      <c r="O180" s="10"/>
      <c r="P180" s="10"/>
      <c r="Q180" s="46" t="s">
        <v>747</v>
      </c>
      <c r="R180" s="46">
        <v>0</v>
      </c>
      <c r="S180" s="25" t="s">
        <v>233</v>
      </c>
      <c r="T180" s="46">
        <v>0</v>
      </c>
      <c r="U180" s="46">
        <v>0</v>
      </c>
      <c r="V180" s="46">
        <v>0</v>
      </c>
      <c r="W180" s="46">
        <v>0</v>
      </c>
      <c r="X180" s="46">
        <v>0</v>
      </c>
      <c r="Y180" s="10"/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24" t="s">
        <v>204</v>
      </c>
      <c r="AQ180" s="24">
        <v>2006</v>
      </c>
      <c r="AR180" s="10"/>
      <c r="AS180" s="10"/>
      <c r="AT180" s="10"/>
      <c r="AU180" s="174">
        <v>1800000</v>
      </c>
      <c r="AV180" s="64"/>
      <c r="AW180" s="45"/>
      <c r="AX180" s="45"/>
      <c r="AY180" s="45"/>
      <c r="AZ180" s="45" t="s">
        <v>1840</v>
      </c>
      <c r="BA180" s="102"/>
      <c r="BB180" s="45"/>
      <c r="BC180" s="45"/>
    </row>
    <row r="181" spans="1:55" s="101" customFormat="1" ht="16" hidden="1" thickBot="1">
      <c r="A181" s="4"/>
      <c r="B181" s="6"/>
      <c r="C181" s="23" t="s">
        <v>1203</v>
      </c>
      <c r="D181" s="24" t="s">
        <v>1369</v>
      </c>
      <c r="E181" s="34"/>
      <c r="F181" s="34"/>
      <c r="G181" s="10"/>
      <c r="H181" s="10"/>
      <c r="I181" s="10"/>
      <c r="J181" s="45"/>
      <c r="K181" s="10"/>
      <c r="L181" s="10"/>
      <c r="M181" s="10"/>
      <c r="N181" s="10"/>
      <c r="O181" s="10"/>
      <c r="P181" s="10"/>
      <c r="Q181" s="46" t="s">
        <v>747</v>
      </c>
      <c r="R181" s="46">
        <v>0</v>
      </c>
      <c r="S181" s="25" t="s">
        <v>1525</v>
      </c>
      <c r="T181" s="46">
        <v>0</v>
      </c>
      <c r="U181" s="46">
        <v>0</v>
      </c>
      <c r="V181" s="46">
        <v>0</v>
      </c>
      <c r="W181" s="46">
        <v>0</v>
      </c>
      <c r="X181" s="46">
        <v>0</v>
      </c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24" t="s">
        <v>204</v>
      </c>
      <c r="AQ181" s="24">
        <v>2005</v>
      </c>
      <c r="AR181" s="10"/>
      <c r="AS181" s="10"/>
      <c r="AT181" s="10"/>
      <c r="AU181" s="174">
        <v>2280000</v>
      </c>
      <c r="AV181" s="62"/>
      <c r="AW181" s="45"/>
      <c r="AX181" s="45"/>
      <c r="AY181" s="45"/>
      <c r="AZ181" s="45" t="s">
        <v>1840</v>
      </c>
      <c r="BA181" s="102"/>
      <c r="BB181" s="45"/>
      <c r="BC181" s="45"/>
    </row>
    <row r="182" spans="1:55" s="101" customFormat="1" ht="16" hidden="1" thickBot="1">
      <c r="A182" s="4"/>
      <c r="B182" s="6"/>
      <c r="C182" s="23" t="s">
        <v>1205</v>
      </c>
      <c r="D182" s="24" t="s">
        <v>1371</v>
      </c>
      <c r="E182" s="34"/>
      <c r="F182" s="34"/>
      <c r="G182" s="10"/>
      <c r="H182" s="10"/>
      <c r="I182" s="10"/>
      <c r="J182" s="45"/>
      <c r="K182" s="10"/>
      <c r="L182" s="10"/>
      <c r="M182" s="10"/>
      <c r="N182" s="10"/>
      <c r="O182" s="10"/>
      <c r="P182" s="10"/>
      <c r="Q182" s="46" t="s">
        <v>1451</v>
      </c>
      <c r="R182" s="46">
        <v>0</v>
      </c>
      <c r="S182" s="25" t="s">
        <v>233</v>
      </c>
      <c r="T182" s="46">
        <v>0</v>
      </c>
      <c r="U182" s="46">
        <v>0</v>
      </c>
      <c r="V182" s="46">
        <v>0</v>
      </c>
      <c r="W182" s="46">
        <v>0</v>
      </c>
      <c r="X182" s="46">
        <v>0</v>
      </c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24" t="s">
        <v>204</v>
      </c>
      <c r="AQ182" s="24">
        <v>2006</v>
      </c>
      <c r="AR182" s="10"/>
      <c r="AS182" s="10"/>
      <c r="AT182" s="10"/>
      <c r="AU182" s="174">
        <v>2560000</v>
      </c>
      <c r="AV182" s="62"/>
      <c r="AW182" s="45"/>
      <c r="AX182" s="45"/>
      <c r="AY182" s="45"/>
      <c r="AZ182" s="45" t="s">
        <v>1840</v>
      </c>
      <c r="BA182" s="102"/>
      <c r="BB182" s="45"/>
      <c r="BC182" s="45"/>
    </row>
    <row r="183" spans="1:55" s="101" customFormat="1" ht="16" hidden="1" thickBot="1">
      <c r="A183" s="4"/>
      <c r="B183" s="6"/>
      <c r="C183" s="23" t="s">
        <v>1256</v>
      </c>
      <c r="D183" s="24" t="s">
        <v>1377</v>
      </c>
      <c r="E183" s="34"/>
      <c r="F183" s="34"/>
      <c r="G183" s="10"/>
      <c r="H183" s="10"/>
      <c r="I183" s="10"/>
      <c r="J183" s="45"/>
      <c r="K183" s="10"/>
      <c r="L183" s="10"/>
      <c r="M183" s="10"/>
      <c r="N183" s="10"/>
      <c r="O183" s="10"/>
      <c r="P183" s="10"/>
      <c r="Q183" s="46" t="s">
        <v>747</v>
      </c>
      <c r="R183" s="46">
        <v>0</v>
      </c>
      <c r="S183" s="25" t="s">
        <v>233</v>
      </c>
      <c r="T183" s="46">
        <v>0</v>
      </c>
      <c r="U183" s="46">
        <v>0</v>
      </c>
      <c r="V183" s="46">
        <v>0</v>
      </c>
      <c r="W183" s="46">
        <v>0</v>
      </c>
      <c r="X183" s="46">
        <v>0</v>
      </c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24" t="s">
        <v>204</v>
      </c>
      <c r="AQ183" s="24">
        <v>2006</v>
      </c>
      <c r="AR183" s="10"/>
      <c r="AS183" s="10"/>
      <c r="AT183" s="10"/>
      <c r="AU183" s="174">
        <v>1400000</v>
      </c>
      <c r="AV183" s="64"/>
      <c r="AW183" s="45"/>
      <c r="AX183" s="45"/>
      <c r="AY183" s="45"/>
      <c r="AZ183" s="45" t="s">
        <v>1840</v>
      </c>
      <c r="BA183" s="102"/>
      <c r="BB183" s="45"/>
      <c r="BC183" s="45"/>
    </row>
    <row r="184" spans="1:55" s="101" customFormat="1" ht="16" hidden="1" thickBot="1">
      <c r="A184" s="4"/>
      <c r="B184" s="6"/>
      <c r="C184" s="23" t="s">
        <v>1204</v>
      </c>
      <c r="D184" s="24" t="s">
        <v>1370</v>
      </c>
      <c r="E184" s="34"/>
      <c r="F184" s="34"/>
      <c r="G184" s="10"/>
      <c r="H184" s="10"/>
      <c r="I184" s="10"/>
      <c r="J184" s="45"/>
      <c r="K184" s="10"/>
      <c r="L184" s="10"/>
      <c r="M184" s="10"/>
      <c r="N184" s="10"/>
      <c r="O184" s="10"/>
      <c r="P184" s="10"/>
      <c r="Q184" s="46" t="s">
        <v>1463</v>
      </c>
      <c r="R184" s="46">
        <v>0</v>
      </c>
      <c r="S184" s="25" t="s">
        <v>220</v>
      </c>
      <c r="T184" s="46">
        <v>0</v>
      </c>
      <c r="U184" s="46">
        <v>0</v>
      </c>
      <c r="V184" s="46">
        <v>0</v>
      </c>
      <c r="W184" s="46">
        <v>0</v>
      </c>
      <c r="X184" s="46">
        <v>0</v>
      </c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24" t="s">
        <v>204</v>
      </c>
      <c r="AQ184" s="24">
        <v>2000</v>
      </c>
      <c r="AR184" s="10"/>
      <c r="AS184" s="10"/>
      <c r="AT184" s="10"/>
      <c r="AU184" s="174">
        <v>21000</v>
      </c>
      <c r="AV184" s="62"/>
      <c r="AW184" s="45"/>
      <c r="AX184" s="45"/>
      <c r="AY184" s="45"/>
      <c r="AZ184" s="45" t="s">
        <v>1840</v>
      </c>
      <c r="BA184" s="102"/>
      <c r="BB184" s="45"/>
      <c r="BC184" s="45"/>
    </row>
    <row r="185" spans="1:55" s="101" customFormat="1" ht="16" hidden="1" thickBot="1">
      <c r="A185" s="4"/>
      <c r="B185" s="6"/>
      <c r="C185" s="23" t="s">
        <v>1230</v>
      </c>
      <c r="D185" s="24" t="s">
        <v>1393</v>
      </c>
      <c r="E185" s="34"/>
      <c r="F185" s="34"/>
      <c r="G185" s="10"/>
      <c r="H185" s="10"/>
      <c r="I185" s="10"/>
      <c r="J185" s="45"/>
      <c r="K185" s="10"/>
      <c r="L185" s="10"/>
      <c r="M185" s="10"/>
      <c r="N185" s="10"/>
      <c r="O185" s="10"/>
      <c r="P185" s="10"/>
      <c r="Q185" s="46" t="s">
        <v>1485</v>
      </c>
      <c r="R185" s="46">
        <v>0</v>
      </c>
      <c r="S185" s="25" t="s">
        <v>221</v>
      </c>
      <c r="T185" s="46">
        <v>0</v>
      </c>
      <c r="U185" s="46">
        <v>0</v>
      </c>
      <c r="V185" s="46">
        <v>0</v>
      </c>
      <c r="W185" s="46">
        <v>0</v>
      </c>
      <c r="X185" s="46">
        <v>0</v>
      </c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24" t="s">
        <v>204</v>
      </c>
      <c r="AQ185" s="24">
        <v>2005</v>
      </c>
      <c r="AR185" s="10"/>
      <c r="AS185" s="10"/>
      <c r="AT185" s="10"/>
      <c r="AU185" s="174">
        <v>510000</v>
      </c>
      <c r="AV185" s="62"/>
      <c r="AW185" s="45"/>
      <c r="AX185" s="45"/>
      <c r="AY185" s="45"/>
      <c r="AZ185" s="45" t="s">
        <v>1840</v>
      </c>
      <c r="BA185" s="102"/>
      <c r="BB185" s="45"/>
      <c r="BC185" s="45"/>
    </row>
    <row r="186" spans="1:55" s="101" customFormat="1" ht="16" hidden="1" thickBot="1">
      <c r="A186" s="4"/>
      <c r="B186" s="6"/>
      <c r="C186" s="23" t="s">
        <v>1231</v>
      </c>
      <c r="D186" s="24" t="s">
        <v>1414</v>
      </c>
      <c r="E186" s="34"/>
      <c r="F186" s="34"/>
      <c r="G186" s="10"/>
      <c r="H186" s="10"/>
      <c r="I186" s="10"/>
      <c r="J186" s="45"/>
      <c r="K186" s="10"/>
      <c r="L186" s="10"/>
      <c r="M186" s="10"/>
      <c r="N186" s="10"/>
      <c r="O186" s="10"/>
      <c r="P186" s="10"/>
      <c r="Q186" s="46" t="s">
        <v>1486</v>
      </c>
      <c r="R186" s="46">
        <v>0</v>
      </c>
      <c r="S186" s="25" t="s">
        <v>222</v>
      </c>
      <c r="T186" s="46">
        <v>0</v>
      </c>
      <c r="U186" s="46">
        <v>0</v>
      </c>
      <c r="V186" s="46">
        <v>0</v>
      </c>
      <c r="W186" s="46">
        <v>0</v>
      </c>
      <c r="X186" s="46">
        <v>0</v>
      </c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24" t="s">
        <v>204</v>
      </c>
      <c r="AQ186" s="24">
        <v>2005</v>
      </c>
      <c r="AR186" s="10"/>
      <c r="AS186" s="10"/>
      <c r="AT186" s="10"/>
      <c r="AU186" s="174">
        <v>1920000</v>
      </c>
      <c r="AV186" s="62"/>
      <c r="AW186" s="45"/>
      <c r="AX186" s="45"/>
      <c r="AY186" s="45"/>
      <c r="AZ186" s="45" t="s">
        <v>1840</v>
      </c>
      <c r="BA186" s="102"/>
      <c r="BB186" s="45"/>
      <c r="BC186" s="45"/>
    </row>
    <row r="187" spans="1:55" s="101" customFormat="1" ht="16" hidden="1" thickBot="1">
      <c r="A187" s="4"/>
      <c r="B187" s="6"/>
      <c r="C187" s="23" t="s">
        <v>1257</v>
      </c>
      <c r="D187" s="24" t="s">
        <v>1415</v>
      </c>
      <c r="E187" s="34"/>
      <c r="F187" s="34"/>
      <c r="G187" s="10"/>
      <c r="H187" s="10"/>
      <c r="I187" s="10"/>
      <c r="J187" s="45"/>
      <c r="K187" s="10"/>
      <c r="L187" s="10"/>
      <c r="M187" s="10"/>
      <c r="N187" s="10"/>
      <c r="O187" s="10"/>
      <c r="P187" s="10"/>
      <c r="Q187" s="46" t="s">
        <v>1487</v>
      </c>
      <c r="R187" s="46">
        <v>0</v>
      </c>
      <c r="S187" s="25" t="s">
        <v>221</v>
      </c>
      <c r="T187" s="46">
        <v>0</v>
      </c>
      <c r="U187" s="46">
        <v>0</v>
      </c>
      <c r="V187" s="46">
        <v>0</v>
      </c>
      <c r="W187" s="46">
        <v>0</v>
      </c>
      <c r="X187" s="46">
        <v>0</v>
      </c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24" t="s">
        <v>204</v>
      </c>
      <c r="AQ187" s="24">
        <v>2005</v>
      </c>
      <c r="AR187" s="10"/>
      <c r="AS187" s="10"/>
      <c r="AT187" s="10"/>
      <c r="AU187" s="174">
        <v>245000</v>
      </c>
      <c r="AV187" s="62"/>
      <c r="AW187" s="45"/>
      <c r="AX187" s="45"/>
      <c r="AY187" s="45"/>
      <c r="AZ187" s="45" t="s">
        <v>1840</v>
      </c>
      <c r="BA187" s="102"/>
      <c r="BB187" s="45"/>
      <c r="BC187" s="45"/>
    </row>
    <row r="188" spans="1:55" s="101" customFormat="1" ht="16" hidden="1" thickBot="1">
      <c r="A188" s="4"/>
      <c r="B188" s="6"/>
      <c r="C188" s="23" t="s">
        <v>1258</v>
      </c>
      <c r="D188" s="24" t="s">
        <v>1416</v>
      </c>
      <c r="E188" s="34"/>
      <c r="F188" s="34"/>
      <c r="G188" s="10"/>
      <c r="H188" s="10"/>
      <c r="I188" s="10"/>
      <c r="J188" s="45"/>
      <c r="K188" s="10"/>
      <c r="L188" s="10"/>
      <c r="M188" s="10"/>
      <c r="N188" s="10"/>
      <c r="O188" s="10"/>
      <c r="P188" s="10"/>
      <c r="Q188" s="46" t="s">
        <v>1488</v>
      </c>
      <c r="R188" s="46">
        <v>0</v>
      </c>
      <c r="S188" s="25" t="s">
        <v>1535</v>
      </c>
      <c r="T188" s="46">
        <v>0</v>
      </c>
      <c r="U188" s="46">
        <v>0</v>
      </c>
      <c r="V188" s="46">
        <v>0</v>
      </c>
      <c r="W188" s="46">
        <v>0</v>
      </c>
      <c r="X188" s="46">
        <v>0</v>
      </c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24" t="s">
        <v>204</v>
      </c>
      <c r="AQ188" s="24">
        <v>2005</v>
      </c>
      <c r="AR188" s="10"/>
      <c r="AS188" s="10"/>
      <c r="AT188" s="10"/>
      <c r="AU188" s="174">
        <v>875000</v>
      </c>
      <c r="AV188" s="62"/>
      <c r="AW188" s="45"/>
      <c r="AX188" s="45"/>
      <c r="AY188" s="45"/>
      <c r="AZ188" s="45" t="s">
        <v>1840</v>
      </c>
      <c r="BA188" s="102"/>
      <c r="BB188" s="45"/>
      <c r="BC188" s="45"/>
    </row>
    <row r="189" spans="1:55" s="101" customFormat="1" ht="16" hidden="1" thickBot="1">
      <c r="A189" s="4"/>
      <c r="B189" s="6"/>
      <c r="C189" s="23" t="s">
        <v>1212</v>
      </c>
      <c r="D189" s="24" t="s">
        <v>1413</v>
      </c>
      <c r="E189" s="34"/>
      <c r="F189" s="34"/>
      <c r="G189" s="10"/>
      <c r="H189" s="10"/>
      <c r="I189" s="10"/>
      <c r="J189" s="45"/>
      <c r="K189" s="10"/>
      <c r="L189" s="10"/>
      <c r="M189" s="10"/>
      <c r="N189" s="10"/>
      <c r="O189" s="10"/>
      <c r="P189" s="10"/>
      <c r="Q189" s="46" t="s">
        <v>1489</v>
      </c>
      <c r="R189" s="46">
        <v>0</v>
      </c>
      <c r="S189" s="25" t="s">
        <v>1524</v>
      </c>
      <c r="T189" s="46">
        <v>0</v>
      </c>
      <c r="U189" s="46">
        <v>0</v>
      </c>
      <c r="V189" s="46">
        <v>0</v>
      </c>
      <c r="W189" s="46">
        <v>0</v>
      </c>
      <c r="X189" s="46">
        <v>0</v>
      </c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24" t="s">
        <v>204</v>
      </c>
      <c r="AQ189" s="24">
        <v>2005</v>
      </c>
      <c r="AR189" s="10"/>
      <c r="AS189" s="10"/>
      <c r="AT189" s="10"/>
      <c r="AU189" s="174">
        <v>945000</v>
      </c>
      <c r="AV189" s="62"/>
      <c r="AW189" s="45"/>
      <c r="AX189" s="45"/>
      <c r="AY189" s="45"/>
      <c r="AZ189" s="45" t="s">
        <v>1840</v>
      </c>
      <c r="BA189" s="102"/>
      <c r="BB189" s="45"/>
      <c r="BC189" s="45"/>
    </row>
    <row r="190" spans="1:55" s="101" customFormat="1" ht="16" hidden="1" thickBot="1">
      <c r="A190" s="4"/>
      <c r="B190" s="6"/>
      <c r="C190" s="23" t="s">
        <v>1232</v>
      </c>
      <c r="D190" s="24" t="s">
        <v>1395</v>
      </c>
      <c r="E190" s="34"/>
      <c r="F190" s="34"/>
      <c r="G190" s="10"/>
      <c r="H190" s="10"/>
      <c r="I190" s="10"/>
      <c r="J190" s="45"/>
      <c r="K190" s="10"/>
      <c r="L190" s="10"/>
      <c r="M190" s="10"/>
      <c r="N190" s="10"/>
      <c r="O190" s="10"/>
      <c r="P190" s="10"/>
      <c r="Q190" s="46" t="s">
        <v>1490</v>
      </c>
      <c r="R190" s="46">
        <v>0</v>
      </c>
      <c r="S190" s="25" t="s">
        <v>222</v>
      </c>
      <c r="T190" s="46">
        <v>0</v>
      </c>
      <c r="U190" s="46">
        <v>0</v>
      </c>
      <c r="V190" s="46">
        <v>0</v>
      </c>
      <c r="W190" s="46">
        <v>0</v>
      </c>
      <c r="X190" s="46">
        <v>0</v>
      </c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24" t="s">
        <v>204</v>
      </c>
      <c r="AQ190" s="24">
        <v>2000</v>
      </c>
      <c r="AR190" s="10"/>
      <c r="AS190" s="10"/>
      <c r="AT190" s="10"/>
      <c r="AU190" s="174">
        <v>77000</v>
      </c>
      <c r="AV190" s="62"/>
      <c r="AW190" s="45"/>
      <c r="AX190" s="45"/>
      <c r="AY190" s="45"/>
      <c r="AZ190" s="45" t="s">
        <v>1840</v>
      </c>
      <c r="BA190" s="102"/>
      <c r="BB190" s="45"/>
      <c r="BC190" s="45"/>
    </row>
    <row r="191" spans="1:55" s="101" customFormat="1" ht="16" hidden="1" thickBot="1">
      <c r="A191" s="4"/>
      <c r="B191" s="6"/>
      <c r="C191" s="23" t="s">
        <v>1212</v>
      </c>
      <c r="D191" s="24" t="s">
        <v>1376</v>
      </c>
      <c r="E191" s="34"/>
      <c r="F191" s="34"/>
      <c r="G191" s="10"/>
      <c r="H191" s="10"/>
      <c r="I191" s="10"/>
      <c r="J191" s="45"/>
      <c r="K191" s="10"/>
      <c r="L191" s="10"/>
      <c r="M191" s="10"/>
      <c r="N191" s="10"/>
      <c r="O191" s="10"/>
      <c r="P191" s="10"/>
      <c r="Q191" s="46" t="s">
        <v>747</v>
      </c>
      <c r="R191" s="46">
        <v>0</v>
      </c>
      <c r="S191" s="25" t="s">
        <v>1524</v>
      </c>
      <c r="T191" s="46">
        <v>0</v>
      </c>
      <c r="U191" s="46">
        <v>0</v>
      </c>
      <c r="V191" s="46">
        <v>0</v>
      </c>
      <c r="W191" s="46">
        <v>0</v>
      </c>
      <c r="X191" s="46">
        <v>0</v>
      </c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24" t="s">
        <v>204</v>
      </c>
      <c r="AQ191" s="24">
        <v>2003</v>
      </c>
      <c r="AR191" s="10"/>
      <c r="AS191" s="10"/>
      <c r="AT191" s="10"/>
      <c r="AU191" s="174">
        <v>425000</v>
      </c>
      <c r="AV191" s="62"/>
      <c r="AW191" s="45"/>
      <c r="AX191" s="45"/>
      <c r="AY191" s="45"/>
      <c r="AZ191" s="45" t="s">
        <v>1840</v>
      </c>
      <c r="BA191" s="102"/>
      <c r="BB191" s="45"/>
      <c r="BC191" s="45"/>
    </row>
    <row r="192" spans="1:55" s="101" customFormat="1" ht="16" hidden="1" thickBot="1">
      <c r="A192" s="4"/>
      <c r="B192" s="6"/>
      <c r="C192" s="23" t="s">
        <v>1212</v>
      </c>
      <c r="D192" s="24" t="s">
        <v>1376</v>
      </c>
      <c r="E192" s="34"/>
      <c r="F192" s="34"/>
      <c r="G192" s="10"/>
      <c r="H192" s="10"/>
      <c r="I192" s="10"/>
      <c r="J192" s="45"/>
      <c r="K192" s="10"/>
      <c r="L192" s="10"/>
      <c r="M192" s="10"/>
      <c r="N192" s="10"/>
      <c r="O192" s="10"/>
      <c r="P192" s="10"/>
      <c r="Q192" s="46" t="s">
        <v>747</v>
      </c>
      <c r="R192" s="46">
        <v>0</v>
      </c>
      <c r="S192" s="25" t="s">
        <v>1524</v>
      </c>
      <c r="T192" s="46">
        <v>0</v>
      </c>
      <c r="U192" s="46">
        <v>0</v>
      </c>
      <c r="V192" s="46">
        <v>0</v>
      </c>
      <c r="W192" s="46">
        <v>0</v>
      </c>
      <c r="X192" s="46">
        <v>0</v>
      </c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24" t="s">
        <v>204</v>
      </c>
      <c r="AQ192" s="24">
        <v>2005</v>
      </c>
      <c r="AR192" s="10"/>
      <c r="AS192" s="10"/>
      <c r="AT192" s="10"/>
      <c r="AU192" s="174">
        <v>680000</v>
      </c>
      <c r="AV192" s="62"/>
      <c r="AW192" s="45"/>
      <c r="AX192" s="45"/>
      <c r="AY192" s="45"/>
      <c r="AZ192" s="45" t="s">
        <v>1840</v>
      </c>
      <c r="BA192" s="102"/>
      <c r="BB192" s="45"/>
      <c r="BC192" s="45"/>
    </row>
    <row r="193" spans="1:55" s="101" customFormat="1" ht="16" hidden="1" thickBot="1">
      <c r="A193" s="4"/>
      <c r="B193" s="6"/>
      <c r="C193" s="23" t="s">
        <v>1217</v>
      </c>
      <c r="D193" s="24" t="s">
        <v>1381</v>
      </c>
      <c r="E193" s="34"/>
      <c r="F193" s="34"/>
      <c r="G193" s="10"/>
      <c r="H193" s="10"/>
      <c r="I193" s="10"/>
      <c r="J193" s="45"/>
      <c r="K193" s="10"/>
      <c r="L193" s="10"/>
      <c r="M193" s="10"/>
      <c r="N193" s="10"/>
      <c r="O193" s="10"/>
      <c r="P193" s="10"/>
      <c r="Q193" s="46" t="s">
        <v>747</v>
      </c>
      <c r="R193" s="46">
        <v>0</v>
      </c>
      <c r="S193" s="25" t="s">
        <v>1532</v>
      </c>
      <c r="T193" s="46">
        <v>0</v>
      </c>
      <c r="U193" s="46">
        <v>0</v>
      </c>
      <c r="V193" s="46">
        <v>0</v>
      </c>
      <c r="W193" s="46">
        <v>0</v>
      </c>
      <c r="X193" s="46">
        <v>0</v>
      </c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24" t="s">
        <v>204</v>
      </c>
      <c r="AQ193" s="24">
        <v>2003</v>
      </c>
      <c r="AR193" s="10"/>
      <c r="AS193" s="10"/>
      <c r="AT193" s="10"/>
      <c r="AU193" s="174">
        <v>660000</v>
      </c>
      <c r="AV193" s="62"/>
      <c r="AW193" s="45"/>
      <c r="AX193" s="45"/>
      <c r="AY193" s="45"/>
      <c r="AZ193" s="45" t="s">
        <v>1840</v>
      </c>
      <c r="BA193" s="102"/>
      <c r="BB193" s="45"/>
      <c r="BC193" s="45"/>
    </row>
    <row r="194" spans="1:55" s="101" customFormat="1" ht="16" hidden="1" thickBot="1">
      <c r="A194" s="4"/>
      <c r="B194" s="6"/>
      <c r="C194" s="23" t="s">
        <v>1210</v>
      </c>
      <c r="D194" s="24" t="s">
        <v>1374</v>
      </c>
      <c r="E194" s="34"/>
      <c r="F194" s="34"/>
      <c r="G194" s="10"/>
      <c r="H194" s="10"/>
      <c r="I194" s="10"/>
      <c r="J194" s="45"/>
      <c r="K194" s="10"/>
      <c r="L194" s="10"/>
      <c r="M194" s="10"/>
      <c r="N194" s="10"/>
      <c r="O194" s="10"/>
      <c r="P194" s="10"/>
      <c r="Q194" s="46" t="s">
        <v>1457</v>
      </c>
      <c r="R194" s="46">
        <v>0</v>
      </c>
      <c r="S194" s="25" t="s">
        <v>1528</v>
      </c>
      <c r="T194" s="46">
        <v>0</v>
      </c>
      <c r="U194" s="46">
        <v>0</v>
      </c>
      <c r="V194" s="46">
        <v>0</v>
      </c>
      <c r="W194" s="46">
        <v>0</v>
      </c>
      <c r="X194" s="46">
        <v>0</v>
      </c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24" t="s">
        <v>204</v>
      </c>
      <c r="AQ194" s="24">
        <v>2005</v>
      </c>
      <c r="AR194" s="10"/>
      <c r="AS194" s="10"/>
      <c r="AT194" s="10"/>
      <c r="AU194" s="174">
        <v>192500</v>
      </c>
      <c r="AV194" s="62"/>
      <c r="AW194" s="45"/>
      <c r="AX194" s="45"/>
      <c r="AY194" s="45"/>
      <c r="AZ194" s="45" t="s">
        <v>1840</v>
      </c>
      <c r="BA194" s="102"/>
      <c r="BB194" s="45"/>
      <c r="BC194" s="45"/>
    </row>
    <row r="195" spans="1:55" s="101" customFormat="1" ht="16" hidden="1" thickBot="1">
      <c r="A195" s="4"/>
      <c r="B195" s="6"/>
      <c r="C195" s="23" t="s">
        <v>1204</v>
      </c>
      <c r="D195" s="24" t="s">
        <v>1365</v>
      </c>
      <c r="E195" s="34"/>
      <c r="F195" s="34"/>
      <c r="G195" s="10"/>
      <c r="H195" s="10"/>
      <c r="I195" s="10"/>
      <c r="J195" s="45"/>
      <c r="K195" s="10"/>
      <c r="L195" s="10"/>
      <c r="M195" s="10"/>
      <c r="N195" s="10"/>
      <c r="O195" s="10"/>
      <c r="P195" s="10"/>
      <c r="Q195" s="46" t="s">
        <v>1463</v>
      </c>
      <c r="R195" s="46">
        <v>0</v>
      </c>
      <c r="S195" s="25" t="s">
        <v>220</v>
      </c>
      <c r="T195" s="46">
        <v>0</v>
      </c>
      <c r="U195" s="46">
        <v>0</v>
      </c>
      <c r="V195" s="46">
        <v>0</v>
      </c>
      <c r="W195" s="46">
        <v>0</v>
      </c>
      <c r="X195" s="46">
        <v>0</v>
      </c>
      <c r="Y195" s="10"/>
      <c r="Z195" s="10"/>
      <c r="AA195" s="10"/>
      <c r="AB195" s="10"/>
      <c r="AC195" s="10"/>
      <c r="AD195" s="10"/>
      <c r="AE195" s="10"/>
      <c r="AF195" s="10"/>
      <c r="AG195" s="10"/>
      <c r="AH195" s="10"/>
      <c r="AI195" s="10"/>
      <c r="AJ195" s="10"/>
      <c r="AK195" s="10"/>
      <c r="AL195" s="10"/>
      <c r="AM195" s="10"/>
      <c r="AN195" s="10"/>
      <c r="AO195" s="10"/>
      <c r="AP195" s="24" t="s">
        <v>204</v>
      </c>
      <c r="AQ195" s="24">
        <v>2003</v>
      </c>
      <c r="AR195" s="10"/>
      <c r="AS195" s="10"/>
      <c r="AT195" s="10"/>
      <c r="AU195" s="174">
        <v>36000</v>
      </c>
      <c r="AV195" s="62"/>
      <c r="AW195" s="45"/>
      <c r="AX195" s="45"/>
      <c r="AY195" s="45"/>
      <c r="AZ195" s="45" t="s">
        <v>1840</v>
      </c>
      <c r="BA195" s="102"/>
      <c r="BB195" s="45"/>
      <c r="BC195" s="45"/>
    </row>
    <row r="196" spans="1:55" s="101" customFormat="1" ht="16" hidden="1" thickBot="1">
      <c r="A196" s="4"/>
      <c r="B196" s="6"/>
      <c r="C196" s="23" t="s">
        <v>1212</v>
      </c>
      <c r="D196" s="24" t="s">
        <v>1376</v>
      </c>
      <c r="E196" s="34"/>
      <c r="F196" s="34"/>
      <c r="G196" s="10"/>
      <c r="H196" s="10"/>
      <c r="I196" s="10"/>
      <c r="J196" s="45"/>
      <c r="K196" s="10"/>
      <c r="L196" s="10"/>
      <c r="M196" s="10"/>
      <c r="N196" s="10"/>
      <c r="O196" s="10"/>
      <c r="P196" s="10"/>
      <c r="Q196" s="46" t="s">
        <v>145</v>
      </c>
      <c r="R196" s="46">
        <v>0</v>
      </c>
      <c r="S196" s="25" t="s">
        <v>233</v>
      </c>
      <c r="T196" s="46">
        <v>0</v>
      </c>
      <c r="U196" s="46">
        <v>0</v>
      </c>
      <c r="V196" s="46">
        <v>0</v>
      </c>
      <c r="W196" s="46">
        <v>0</v>
      </c>
      <c r="X196" s="46">
        <v>0</v>
      </c>
      <c r="Y196" s="10"/>
      <c r="Z196" s="10"/>
      <c r="AA196" s="10"/>
      <c r="AB196" s="10"/>
      <c r="AC196" s="10"/>
      <c r="AD196" s="10"/>
      <c r="AE196" s="10"/>
      <c r="AF196" s="10"/>
      <c r="AG196" s="10"/>
      <c r="AH196" s="10"/>
      <c r="AI196" s="10"/>
      <c r="AJ196" s="10"/>
      <c r="AK196" s="10"/>
      <c r="AL196" s="10"/>
      <c r="AM196" s="10"/>
      <c r="AN196" s="10"/>
      <c r="AO196" s="10"/>
      <c r="AP196" s="24" t="s">
        <v>204</v>
      </c>
      <c r="AQ196" s="24">
        <v>2003</v>
      </c>
      <c r="AR196" s="10"/>
      <c r="AS196" s="10"/>
      <c r="AT196" s="10"/>
      <c r="AU196" s="174">
        <v>480000</v>
      </c>
      <c r="AV196" s="62"/>
      <c r="AW196" s="45"/>
      <c r="AX196" s="45"/>
      <c r="AY196" s="45"/>
      <c r="AZ196" s="45" t="s">
        <v>1840</v>
      </c>
      <c r="BA196" s="102"/>
      <c r="BB196" s="45"/>
      <c r="BC196" s="45"/>
    </row>
    <row r="197" spans="1:55" s="101" customFormat="1" ht="16" hidden="1" thickBot="1">
      <c r="A197" s="4"/>
      <c r="B197" s="6"/>
      <c r="C197" s="23" t="s">
        <v>1204</v>
      </c>
      <c r="D197" s="24" t="s">
        <v>1365</v>
      </c>
      <c r="E197" s="34"/>
      <c r="F197" s="34"/>
      <c r="G197" s="10"/>
      <c r="H197" s="10"/>
      <c r="I197" s="10"/>
      <c r="J197" s="45"/>
      <c r="K197" s="10"/>
      <c r="L197" s="10"/>
      <c r="M197" s="10"/>
      <c r="N197" s="10"/>
      <c r="O197" s="10"/>
      <c r="P197" s="10"/>
      <c r="Q197" s="46" t="s">
        <v>1463</v>
      </c>
      <c r="R197" s="46">
        <v>0</v>
      </c>
      <c r="S197" s="25" t="s">
        <v>220</v>
      </c>
      <c r="T197" s="46">
        <v>0</v>
      </c>
      <c r="U197" s="46">
        <v>0</v>
      </c>
      <c r="V197" s="46">
        <v>0</v>
      </c>
      <c r="W197" s="46">
        <v>0</v>
      </c>
      <c r="X197" s="46">
        <v>0</v>
      </c>
      <c r="Y197" s="10"/>
      <c r="Z197" s="10"/>
      <c r="AA197" s="10"/>
      <c r="AB197" s="10"/>
      <c r="AC197" s="10"/>
      <c r="AD197" s="10"/>
      <c r="AE197" s="10"/>
      <c r="AF197" s="10"/>
      <c r="AG197" s="10"/>
      <c r="AH197" s="10"/>
      <c r="AI197" s="10"/>
      <c r="AJ197" s="10"/>
      <c r="AK197" s="10"/>
      <c r="AL197" s="10"/>
      <c r="AM197" s="10"/>
      <c r="AN197" s="10"/>
      <c r="AO197" s="10"/>
      <c r="AP197" s="24" t="s">
        <v>204</v>
      </c>
      <c r="AQ197" s="24">
        <v>2003</v>
      </c>
      <c r="AR197" s="10"/>
      <c r="AS197" s="10"/>
      <c r="AT197" s="10"/>
      <c r="AU197" s="174">
        <v>30000</v>
      </c>
      <c r="AV197" s="62"/>
      <c r="AW197" s="45"/>
      <c r="AX197" s="45"/>
      <c r="AY197" s="45"/>
      <c r="AZ197" s="45" t="s">
        <v>1840</v>
      </c>
      <c r="BA197" s="102"/>
      <c r="BB197" s="45"/>
      <c r="BC197" s="45"/>
    </row>
    <row r="198" spans="1:55" s="101" customFormat="1" ht="16" hidden="1" thickBot="1">
      <c r="A198" s="4"/>
      <c r="B198" s="6"/>
      <c r="C198" s="23" t="s">
        <v>1204</v>
      </c>
      <c r="D198" s="24" t="s">
        <v>1365</v>
      </c>
      <c r="E198" s="34"/>
      <c r="F198" s="34"/>
      <c r="G198" s="10"/>
      <c r="H198" s="10"/>
      <c r="I198" s="10"/>
      <c r="J198" s="45"/>
      <c r="K198" s="10"/>
      <c r="L198" s="10"/>
      <c r="M198" s="10"/>
      <c r="N198" s="10"/>
      <c r="O198" s="10"/>
      <c r="P198" s="10"/>
      <c r="Q198" s="46" t="s">
        <v>1463</v>
      </c>
      <c r="R198" s="46">
        <v>0</v>
      </c>
      <c r="S198" s="25" t="s">
        <v>220</v>
      </c>
      <c r="T198" s="46">
        <v>0</v>
      </c>
      <c r="U198" s="46">
        <v>0</v>
      </c>
      <c r="V198" s="46">
        <v>0</v>
      </c>
      <c r="W198" s="46">
        <v>0</v>
      </c>
      <c r="X198" s="46">
        <v>0</v>
      </c>
      <c r="Y198" s="10"/>
      <c r="Z198" s="10"/>
      <c r="AA198" s="10"/>
      <c r="AB198" s="10"/>
      <c r="AC198" s="10"/>
      <c r="AD198" s="10"/>
      <c r="AE198" s="10"/>
      <c r="AF198" s="10"/>
      <c r="AG198" s="10"/>
      <c r="AH198" s="10"/>
      <c r="AI198" s="10"/>
      <c r="AJ198" s="10"/>
      <c r="AK198" s="10"/>
      <c r="AL198" s="10"/>
      <c r="AM198" s="10"/>
      <c r="AN198" s="10"/>
      <c r="AO198" s="10"/>
      <c r="AP198" s="24" t="s">
        <v>204</v>
      </c>
      <c r="AQ198" s="24">
        <v>2005</v>
      </c>
      <c r="AR198" s="10"/>
      <c r="AS198" s="10"/>
      <c r="AT198" s="10"/>
      <c r="AU198" s="174">
        <v>21000</v>
      </c>
      <c r="AV198" s="62"/>
      <c r="AW198" s="45"/>
      <c r="AX198" s="45"/>
      <c r="AY198" s="45"/>
      <c r="AZ198" s="45" t="s">
        <v>1840</v>
      </c>
      <c r="BA198" s="102"/>
      <c r="BB198" s="45"/>
      <c r="BC198" s="45"/>
    </row>
    <row r="199" spans="1:55" s="101" customFormat="1" ht="16" hidden="1" thickBot="1">
      <c r="A199" s="4"/>
      <c r="B199" s="6"/>
      <c r="C199" s="23" t="s">
        <v>1259</v>
      </c>
      <c r="D199" s="24" t="s">
        <v>1417</v>
      </c>
      <c r="E199" s="34"/>
      <c r="F199" s="34"/>
      <c r="G199" s="10"/>
      <c r="H199" s="10"/>
      <c r="I199" s="10"/>
      <c r="J199" s="45"/>
      <c r="K199" s="10"/>
      <c r="L199" s="10"/>
      <c r="M199" s="10"/>
      <c r="N199" s="10"/>
      <c r="O199" s="10"/>
      <c r="P199" s="10"/>
      <c r="Q199" s="46" t="s">
        <v>145</v>
      </c>
      <c r="R199" s="46">
        <v>0</v>
      </c>
      <c r="S199" s="25" t="s">
        <v>225</v>
      </c>
      <c r="T199" s="46">
        <v>0</v>
      </c>
      <c r="U199" s="46">
        <v>0</v>
      </c>
      <c r="V199" s="46">
        <v>0</v>
      </c>
      <c r="W199" s="46">
        <v>0</v>
      </c>
      <c r="X199" s="46">
        <v>0</v>
      </c>
      <c r="Y199" s="10"/>
      <c r="Z199" s="10"/>
      <c r="AA199" s="10"/>
      <c r="AB199" s="10"/>
      <c r="AC199" s="10"/>
      <c r="AD199" s="10"/>
      <c r="AE199" s="10"/>
      <c r="AF199" s="10"/>
      <c r="AG199" s="10"/>
      <c r="AH199" s="10"/>
      <c r="AI199" s="10"/>
      <c r="AJ199" s="10"/>
      <c r="AK199" s="10"/>
      <c r="AL199" s="10"/>
      <c r="AM199" s="10"/>
      <c r="AN199" s="10"/>
      <c r="AO199" s="10"/>
      <c r="AP199" s="24" t="s">
        <v>204</v>
      </c>
      <c r="AQ199" s="24">
        <v>2003</v>
      </c>
      <c r="AR199" s="10"/>
      <c r="AS199" s="10"/>
      <c r="AT199" s="10"/>
      <c r="AU199" s="174">
        <v>60000</v>
      </c>
      <c r="AV199" s="62"/>
      <c r="AW199" s="45"/>
      <c r="AX199" s="45"/>
      <c r="AY199" s="45"/>
      <c r="AZ199" s="45" t="s">
        <v>1840</v>
      </c>
      <c r="BA199" s="102"/>
      <c r="BB199" s="45"/>
      <c r="BC199" s="45"/>
    </row>
    <row r="200" spans="1:55" s="101" customFormat="1" ht="16" hidden="1" thickBot="1">
      <c r="A200" s="4"/>
      <c r="B200" s="6"/>
      <c r="C200" s="23" t="s">
        <v>1228</v>
      </c>
      <c r="D200" s="24" t="s">
        <v>1391</v>
      </c>
      <c r="E200" s="34"/>
      <c r="F200" s="34"/>
      <c r="G200" s="10"/>
      <c r="H200" s="10"/>
      <c r="I200" s="10"/>
      <c r="J200" s="45"/>
      <c r="K200" s="10"/>
      <c r="L200" s="10"/>
      <c r="M200" s="10"/>
      <c r="N200" s="10"/>
      <c r="O200" s="10"/>
      <c r="P200" s="10"/>
      <c r="Q200" s="46" t="s">
        <v>1472</v>
      </c>
      <c r="R200" s="46">
        <v>0</v>
      </c>
      <c r="S200" s="25" t="s">
        <v>221</v>
      </c>
      <c r="T200" s="46">
        <v>0</v>
      </c>
      <c r="U200" s="46">
        <v>0</v>
      </c>
      <c r="V200" s="46">
        <v>0</v>
      </c>
      <c r="W200" s="46">
        <v>0</v>
      </c>
      <c r="X200" s="46">
        <v>0</v>
      </c>
      <c r="Y200" s="10"/>
      <c r="Z200" s="10"/>
      <c r="AA200" s="10"/>
      <c r="AB200" s="10"/>
      <c r="AC200" s="10"/>
      <c r="AD200" s="10"/>
      <c r="AE200" s="10"/>
      <c r="AF200" s="10"/>
      <c r="AG200" s="10"/>
      <c r="AH200" s="10"/>
      <c r="AI200" s="10"/>
      <c r="AJ200" s="10"/>
      <c r="AK200" s="10"/>
      <c r="AL200" s="10"/>
      <c r="AM200" s="10"/>
      <c r="AN200" s="10"/>
      <c r="AO200" s="10"/>
      <c r="AP200" s="24" t="s">
        <v>204</v>
      </c>
      <c r="AQ200" s="24">
        <v>2000</v>
      </c>
      <c r="AR200" s="10"/>
      <c r="AS200" s="10"/>
      <c r="AT200" s="10"/>
      <c r="AU200" s="174">
        <v>4331250</v>
      </c>
      <c r="AV200" s="62"/>
      <c r="AW200" s="45"/>
      <c r="AX200" s="45"/>
      <c r="AY200" s="45"/>
      <c r="AZ200" s="45" t="s">
        <v>1840</v>
      </c>
      <c r="BA200" s="102"/>
      <c r="BB200" s="45"/>
      <c r="BC200" s="45"/>
    </row>
    <row r="201" spans="1:55" s="101" customFormat="1" ht="16" hidden="1" thickBot="1">
      <c r="A201" s="4"/>
      <c r="B201" s="6"/>
      <c r="C201" s="23" t="s">
        <v>1211</v>
      </c>
      <c r="D201" s="24" t="s">
        <v>1375</v>
      </c>
      <c r="E201" s="34"/>
      <c r="F201" s="34"/>
      <c r="G201" s="10"/>
      <c r="H201" s="10"/>
      <c r="I201" s="10"/>
      <c r="J201" s="45"/>
      <c r="K201" s="10"/>
      <c r="L201" s="10"/>
      <c r="M201" s="10"/>
      <c r="N201" s="10"/>
      <c r="O201" s="10"/>
      <c r="P201" s="10"/>
      <c r="Q201" s="46" t="s">
        <v>747</v>
      </c>
      <c r="R201" s="46">
        <v>0</v>
      </c>
      <c r="S201" s="25" t="s">
        <v>1529</v>
      </c>
      <c r="T201" s="46">
        <v>0</v>
      </c>
      <c r="U201" s="46">
        <v>0</v>
      </c>
      <c r="V201" s="46">
        <v>0</v>
      </c>
      <c r="W201" s="46">
        <v>0</v>
      </c>
      <c r="X201" s="46">
        <v>0</v>
      </c>
      <c r="Y201" s="10"/>
      <c r="Z201" s="10"/>
      <c r="AA201" s="10"/>
      <c r="AB201" s="10"/>
      <c r="AC201" s="10"/>
      <c r="AD201" s="10"/>
      <c r="AE201" s="10"/>
      <c r="AF201" s="10"/>
      <c r="AG201" s="10"/>
      <c r="AH201" s="10"/>
      <c r="AI201" s="10"/>
      <c r="AJ201" s="10"/>
      <c r="AK201" s="10"/>
      <c r="AL201" s="10"/>
      <c r="AM201" s="10"/>
      <c r="AN201" s="10"/>
      <c r="AO201" s="10"/>
      <c r="AP201" s="24" t="s">
        <v>204</v>
      </c>
      <c r="AQ201" s="24">
        <v>2000</v>
      </c>
      <c r="AR201" s="10"/>
      <c r="AS201" s="10"/>
      <c r="AT201" s="10"/>
      <c r="AU201" s="174">
        <v>90000</v>
      </c>
      <c r="AV201" s="62"/>
      <c r="AW201" s="45"/>
      <c r="AX201" s="45"/>
      <c r="AY201" s="45"/>
      <c r="AZ201" s="45" t="s">
        <v>1840</v>
      </c>
      <c r="BA201" s="102"/>
      <c r="BB201" s="45"/>
      <c r="BC201" s="45"/>
    </row>
    <row r="202" spans="1:55" s="101" customFormat="1" ht="16" hidden="1" thickBot="1">
      <c r="A202" s="4"/>
      <c r="B202" s="6"/>
      <c r="C202" s="23" t="s">
        <v>1216</v>
      </c>
      <c r="D202" s="24" t="s">
        <v>1380</v>
      </c>
      <c r="E202" s="34"/>
      <c r="F202" s="34"/>
      <c r="G202" s="10"/>
      <c r="H202" s="10"/>
      <c r="I202" s="10"/>
      <c r="J202" s="45"/>
      <c r="K202" s="10"/>
      <c r="L202" s="10"/>
      <c r="M202" s="10"/>
      <c r="N202" s="10"/>
      <c r="O202" s="10"/>
      <c r="P202" s="10"/>
      <c r="Q202" s="46" t="s">
        <v>1457</v>
      </c>
      <c r="R202" s="46">
        <v>0</v>
      </c>
      <c r="S202" s="25" t="s">
        <v>220</v>
      </c>
      <c r="T202" s="46">
        <v>0</v>
      </c>
      <c r="U202" s="46">
        <v>0</v>
      </c>
      <c r="V202" s="46">
        <v>0</v>
      </c>
      <c r="W202" s="46">
        <v>0</v>
      </c>
      <c r="X202" s="46">
        <v>0</v>
      </c>
      <c r="Y202" s="10"/>
      <c r="Z202" s="10"/>
      <c r="AA202" s="10"/>
      <c r="AB202" s="10"/>
      <c r="AC202" s="10"/>
      <c r="AD202" s="10"/>
      <c r="AE202" s="10"/>
      <c r="AF202" s="10"/>
      <c r="AG202" s="10"/>
      <c r="AH202" s="10"/>
      <c r="AI202" s="10"/>
      <c r="AJ202" s="10"/>
      <c r="AK202" s="10"/>
      <c r="AL202" s="10"/>
      <c r="AM202" s="10"/>
      <c r="AN202" s="10"/>
      <c r="AO202" s="10"/>
      <c r="AP202" s="24" t="s">
        <v>204</v>
      </c>
      <c r="AQ202" s="24">
        <v>2005</v>
      </c>
      <c r="AR202" s="10"/>
      <c r="AS202" s="10"/>
      <c r="AT202" s="10"/>
      <c r="AU202" s="174">
        <v>175000</v>
      </c>
      <c r="AV202" s="62"/>
      <c r="AW202" s="45"/>
      <c r="AX202" s="45"/>
      <c r="AY202" s="45"/>
      <c r="AZ202" s="45" t="s">
        <v>1840</v>
      </c>
      <c r="BA202" s="102"/>
      <c r="BB202" s="45"/>
      <c r="BC202" s="45"/>
    </row>
    <row r="203" spans="1:55" s="101" customFormat="1" ht="16" hidden="1" thickBot="1">
      <c r="A203" s="4"/>
      <c r="B203" s="6"/>
      <c r="C203" s="23" t="s">
        <v>1260</v>
      </c>
      <c r="D203" s="24" t="s">
        <v>1409</v>
      </c>
      <c r="E203" s="34"/>
      <c r="F203" s="34"/>
      <c r="G203" s="10"/>
      <c r="H203" s="10"/>
      <c r="I203" s="10"/>
      <c r="J203" s="45"/>
      <c r="K203" s="10"/>
      <c r="L203" s="10"/>
      <c r="M203" s="10"/>
      <c r="N203" s="10"/>
      <c r="O203" s="10"/>
      <c r="P203" s="10"/>
      <c r="Q203" s="46" t="s">
        <v>747</v>
      </c>
      <c r="R203" s="46">
        <v>0</v>
      </c>
      <c r="S203" s="25" t="s">
        <v>220</v>
      </c>
      <c r="T203" s="46">
        <v>0</v>
      </c>
      <c r="U203" s="46">
        <v>0</v>
      </c>
      <c r="V203" s="46">
        <v>0</v>
      </c>
      <c r="W203" s="46">
        <v>0</v>
      </c>
      <c r="X203" s="46">
        <v>0</v>
      </c>
      <c r="Y203" s="10"/>
      <c r="Z203" s="10"/>
      <c r="AA203" s="10"/>
      <c r="AB203" s="10"/>
      <c r="AC203" s="10"/>
      <c r="AD203" s="10"/>
      <c r="AE203" s="10"/>
      <c r="AF203" s="10"/>
      <c r="AG203" s="10"/>
      <c r="AH203" s="10"/>
      <c r="AI203" s="10"/>
      <c r="AJ203" s="10"/>
      <c r="AK203" s="10"/>
      <c r="AL203" s="10"/>
      <c r="AM203" s="10"/>
      <c r="AN203" s="10"/>
      <c r="AO203" s="10"/>
      <c r="AP203" s="24" t="s">
        <v>204</v>
      </c>
      <c r="AQ203" s="24">
        <v>2005</v>
      </c>
      <c r="AR203" s="10"/>
      <c r="AS203" s="10"/>
      <c r="AT203" s="10"/>
      <c r="AU203" s="174">
        <v>52000</v>
      </c>
      <c r="AV203" s="62"/>
      <c r="AW203" s="45"/>
      <c r="AX203" s="45"/>
      <c r="AY203" s="45"/>
      <c r="AZ203" s="45" t="s">
        <v>1840</v>
      </c>
      <c r="BA203" s="102"/>
      <c r="BB203" s="45"/>
      <c r="BC203" s="45"/>
    </row>
    <row r="204" spans="1:55" s="101" customFormat="1" ht="16" hidden="1" thickBot="1">
      <c r="A204" s="4"/>
      <c r="B204" s="6"/>
      <c r="C204" s="23" t="s">
        <v>1243</v>
      </c>
      <c r="D204" s="24" t="s">
        <v>1381</v>
      </c>
      <c r="E204" s="34"/>
      <c r="F204" s="34"/>
      <c r="G204" s="10"/>
      <c r="H204" s="10"/>
      <c r="I204" s="10"/>
      <c r="J204" s="45"/>
      <c r="K204" s="10"/>
      <c r="L204" s="10"/>
      <c r="M204" s="10"/>
      <c r="N204" s="10"/>
      <c r="O204" s="10"/>
      <c r="P204" s="10"/>
      <c r="Q204" s="46" t="s">
        <v>1491</v>
      </c>
      <c r="R204" s="46">
        <v>0</v>
      </c>
      <c r="S204" s="25" t="s">
        <v>222</v>
      </c>
      <c r="T204" s="46">
        <v>0</v>
      </c>
      <c r="U204" s="46">
        <v>0</v>
      </c>
      <c r="V204" s="46">
        <v>0</v>
      </c>
      <c r="W204" s="46">
        <v>0</v>
      </c>
      <c r="X204" s="46">
        <v>0</v>
      </c>
      <c r="Y204" s="10"/>
      <c r="Z204" s="10"/>
      <c r="AA204" s="10"/>
      <c r="AB204" s="10"/>
      <c r="AC204" s="10"/>
      <c r="AD204" s="10"/>
      <c r="AE204" s="10"/>
      <c r="AF204" s="10"/>
      <c r="AG204" s="10"/>
      <c r="AH204" s="10"/>
      <c r="AI204" s="10"/>
      <c r="AJ204" s="10"/>
      <c r="AK204" s="10"/>
      <c r="AL204" s="10"/>
      <c r="AM204" s="10"/>
      <c r="AN204" s="10"/>
      <c r="AO204" s="10"/>
      <c r="AP204" s="24" t="s">
        <v>204</v>
      </c>
      <c r="AQ204" s="24">
        <v>2006</v>
      </c>
      <c r="AR204" s="10"/>
      <c r="AS204" s="10"/>
      <c r="AT204" s="10"/>
      <c r="AU204" s="174">
        <v>2062500</v>
      </c>
      <c r="AV204" s="62"/>
      <c r="AW204" s="45"/>
      <c r="AX204" s="45"/>
      <c r="AY204" s="45"/>
      <c r="AZ204" s="45" t="s">
        <v>1840</v>
      </c>
      <c r="BA204" s="102"/>
      <c r="BB204" s="45"/>
      <c r="BC204" s="45"/>
    </row>
    <row r="205" spans="1:55" s="101" customFormat="1" ht="16" hidden="1" thickBot="1">
      <c r="A205" s="4"/>
      <c r="B205" s="6"/>
      <c r="C205" s="23" t="s">
        <v>1210</v>
      </c>
      <c r="D205" s="24" t="s">
        <v>1374</v>
      </c>
      <c r="E205" s="34"/>
      <c r="F205" s="34"/>
      <c r="G205" s="10"/>
      <c r="H205" s="10"/>
      <c r="I205" s="10"/>
      <c r="J205" s="45"/>
      <c r="K205" s="10"/>
      <c r="L205" s="10"/>
      <c r="M205" s="10"/>
      <c r="N205" s="10"/>
      <c r="O205" s="10"/>
      <c r="P205" s="10"/>
      <c r="Q205" s="46" t="s">
        <v>1464</v>
      </c>
      <c r="R205" s="46">
        <v>0</v>
      </c>
      <c r="S205" s="25" t="s">
        <v>1528</v>
      </c>
      <c r="T205" s="46">
        <v>0</v>
      </c>
      <c r="U205" s="46">
        <v>0</v>
      </c>
      <c r="V205" s="46">
        <v>0</v>
      </c>
      <c r="W205" s="46">
        <v>0</v>
      </c>
      <c r="X205" s="46">
        <v>0</v>
      </c>
      <c r="Y205" s="10"/>
      <c r="Z205" s="10"/>
      <c r="AA205" s="10"/>
      <c r="AB205" s="10"/>
      <c r="AC205" s="10"/>
      <c r="AD205" s="10"/>
      <c r="AE205" s="10"/>
      <c r="AF205" s="10"/>
      <c r="AG205" s="10"/>
      <c r="AH205" s="10"/>
      <c r="AI205" s="10"/>
      <c r="AJ205" s="10"/>
      <c r="AK205" s="10"/>
      <c r="AL205" s="10"/>
      <c r="AM205" s="10"/>
      <c r="AN205" s="10"/>
      <c r="AO205" s="10"/>
      <c r="AP205" s="24" t="s">
        <v>204</v>
      </c>
      <c r="AQ205" s="24">
        <v>2006</v>
      </c>
      <c r="AR205" s="10"/>
      <c r="AS205" s="10"/>
      <c r="AT205" s="10"/>
      <c r="AU205" s="174">
        <v>140000</v>
      </c>
      <c r="AV205" s="62"/>
      <c r="AW205" s="45"/>
      <c r="AX205" s="45"/>
      <c r="AY205" s="45"/>
      <c r="AZ205" s="45" t="s">
        <v>1840</v>
      </c>
      <c r="BA205" s="102"/>
      <c r="BB205" s="45"/>
      <c r="BC205" s="45"/>
    </row>
    <row r="206" spans="1:55" s="101" customFormat="1" ht="16" hidden="1" thickBot="1">
      <c r="A206" s="4"/>
      <c r="B206" s="6"/>
      <c r="C206" s="23" t="s">
        <v>1212</v>
      </c>
      <c r="D206" s="24" t="s">
        <v>1413</v>
      </c>
      <c r="E206" s="34"/>
      <c r="F206" s="34"/>
      <c r="G206" s="10"/>
      <c r="H206" s="10"/>
      <c r="I206" s="10"/>
      <c r="J206" s="45"/>
      <c r="K206" s="10"/>
      <c r="L206" s="10"/>
      <c r="M206" s="10"/>
      <c r="N206" s="10"/>
      <c r="O206" s="10"/>
      <c r="P206" s="10"/>
      <c r="Q206" s="46" t="s">
        <v>747</v>
      </c>
      <c r="R206" s="46">
        <v>0</v>
      </c>
      <c r="S206" s="25" t="s">
        <v>233</v>
      </c>
      <c r="T206" s="46">
        <v>0</v>
      </c>
      <c r="U206" s="46">
        <v>0</v>
      </c>
      <c r="V206" s="46">
        <v>0</v>
      </c>
      <c r="W206" s="46">
        <v>0</v>
      </c>
      <c r="X206" s="46">
        <v>0</v>
      </c>
      <c r="Y206" s="10"/>
      <c r="Z206" s="10"/>
      <c r="AA206" s="10"/>
      <c r="AB206" s="10"/>
      <c r="AC206" s="10"/>
      <c r="AD206" s="10"/>
      <c r="AE206" s="10"/>
      <c r="AF206" s="10"/>
      <c r="AG206" s="10"/>
      <c r="AH206" s="10"/>
      <c r="AI206" s="10"/>
      <c r="AJ206" s="10"/>
      <c r="AK206" s="10"/>
      <c r="AL206" s="10"/>
      <c r="AM206" s="10"/>
      <c r="AN206" s="10"/>
      <c r="AO206" s="10"/>
      <c r="AP206" s="24" t="s">
        <v>204</v>
      </c>
      <c r="AQ206" s="24">
        <v>2004</v>
      </c>
      <c r="AR206" s="10"/>
      <c r="AS206" s="10"/>
      <c r="AT206" s="10"/>
      <c r="AU206" s="174">
        <v>552500</v>
      </c>
      <c r="AV206" s="62"/>
      <c r="AW206" s="45"/>
      <c r="AX206" s="45"/>
      <c r="AY206" s="45"/>
      <c r="AZ206" s="45" t="s">
        <v>1840</v>
      </c>
      <c r="BA206" s="102"/>
      <c r="BB206" s="45"/>
      <c r="BC206" s="45"/>
    </row>
    <row r="207" spans="1:55" s="101" customFormat="1" ht="16" hidden="1" thickBot="1">
      <c r="A207" s="4"/>
      <c r="B207" s="6"/>
      <c r="C207" s="23" t="s">
        <v>1204</v>
      </c>
      <c r="D207" s="24" t="s">
        <v>1365</v>
      </c>
      <c r="E207" s="34"/>
      <c r="F207" s="34"/>
      <c r="G207" s="10"/>
      <c r="H207" s="10"/>
      <c r="I207" s="10"/>
      <c r="J207" s="45"/>
      <c r="K207" s="10"/>
      <c r="L207" s="10"/>
      <c r="M207" s="10"/>
      <c r="N207" s="10"/>
      <c r="O207" s="10"/>
      <c r="P207" s="10"/>
      <c r="Q207" s="46" t="s">
        <v>747</v>
      </c>
      <c r="R207" s="46">
        <v>0</v>
      </c>
      <c r="S207" s="25" t="s">
        <v>220</v>
      </c>
      <c r="T207" s="46">
        <v>0</v>
      </c>
      <c r="U207" s="46">
        <v>0</v>
      </c>
      <c r="V207" s="46">
        <v>0</v>
      </c>
      <c r="W207" s="46">
        <v>0</v>
      </c>
      <c r="X207" s="46">
        <v>0</v>
      </c>
      <c r="Y207" s="10"/>
      <c r="Z207" s="10"/>
      <c r="AA207" s="10"/>
      <c r="AB207" s="10"/>
      <c r="AC207" s="10"/>
      <c r="AD207" s="10"/>
      <c r="AE207" s="10"/>
      <c r="AF207" s="10"/>
      <c r="AG207" s="10"/>
      <c r="AH207" s="10"/>
      <c r="AI207" s="10"/>
      <c r="AJ207" s="10"/>
      <c r="AK207" s="10"/>
      <c r="AL207" s="10"/>
      <c r="AM207" s="10"/>
      <c r="AN207" s="10"/>
      <c r="AO207" s="10"/>
      <c r="AP207" s="24" t="s">
        <v>204</v>
      </c>
      <c r="AQ207" s="24">
        <v>2000</v>
      </c>
      <c r="AR207" s="10"/>
      <c r="AS207" s="10"/>
      <c r="AT207" s="10"/>
      <c r="AU207" s="174">
        <v>72000</v>
      </c>
      <c r="AV207" s="62"/>
      <c r="AW207" s="45"/>
      <c r="AX207" s="45"/>
      <c r="AY207" s="45"/>
      <c r="AZ207" s="45" t="s">
        <v>1840</v>
      </c>
      <c r="BA207" s="102"/>
      <c r="BB207" s="45"/>
      <c r="BC207" s="45"/>
    </row>
    <row r="208" spans="1:55" s="101" customFormat="1" ht="16" hidden="1" thickBot="1">
      <c r="A208" s="4"/>
      <c r="B208" s="6"/>
      <c r="C208" s="23" t="s">
        <v>1212</v>
      </c>
      <c r="D208" s="24" t="s">
        <v>1376</v>
      </c>
      <c r="E208" s="34"/>
      <c r="F208" s="34"/>
      <c r="G208" s="10"/>
      <c r="H208" s="10"/>
      <c r="I208" s="10"/>
      <c r="J208" s="45"/>
      <c r="K208" s="10"/>
      <c r="L208" s="10"/>
      <c r="M208" s="10"/>
      <c r="N208" s="10"/>
      <c r="O208" s="10"/>
      <c r="P208" s="10"/>
      <c r="Q208" s="46" t="s">
        <v>747</v>
      </c>
      <c r="R208" s="46">
        <v>0</v>
      </c>
      <c r="S208" s="25" t="s">
        <v>1524</v>
      </c>
      <c r="T208" s="46">
        <v>0</v>
      </c>
      <c r="U208" s="46">
        <v>0</v>
      </c>
      <c r="V208" s="46">
        <v>0</v>
      </c>
      <c r="W208" s="46">
        <v>0</v>
      </c>
      <c r="X208" s="46">
        <v>0</v>
      </c>
      <c r="Y208" s="10"/>
      <c r="Z208" s="10"/>
      <c r="AA208" s="10"/>
      <c r="AB208" s="10"/>
      <c r="AC208" s="10"/>
      <c r="AD208" s="10"/>
      <c r="AE208" s="10"/>
      <c r="AF208" s="10"/>
      <c r="AG208" s="10"/>
      <c r="AH208" s="10"/>
      <c r="AI208" s="10"/>
      <c r="AJ208" s="10"/>
      <c r="AK208" s="10"/>
      <c r="AL208" s="10"/>
      <c r="AM208" s="10"/>
      <c r="AN208" s="10"/>
      <c r="AO208" s="10"/>
      <c r="AP208" s="24" t="s">
        <v>204</v>
      </c>
      <c r="AQ208" s="24">
        <v>2006</v>
      </c>
      <c r="AR208" s="10"/>
      <c r="AS208" s="10"/>
      <c r="AT208" s="10"/>
      <c r="AU208" s="174">
        <v>680000</v>
      </c>
      <c r="AV208" s="62"/>
      <c r="AW208" s="45"/>
      <c r="AX208" s="45"/>
      <c r="AY208" s="45"/>
      <c r="AZ208" s="45" t="s">
        <v>1840</v>
      </c>
      <c r="BA208" s="102"/>
      <c r="BB208" s="45"/>
      <c r="BC208" s="45"/>
    </row>
    <row r="209" spans="1:55" s="101" customFormat="1" ht="16" hidden="1" thickBot="1">
      <c r="A209" s="4"/>
      <c r="B209" s="6"/>
      <c r="C209" s="23" t="s">
        <v>1217</v>
      </c>
      <c r="D209" s="24" t="s">
        <v>1381</v>
      </c>
      <c r="E209" s="34"/>
      <c r="F209" s="34"/>
      <c r="G209" s="10"/>
      <c r="H209" s="10"/>
      <c r="I209" s="10"/>
      <c r="J209" s="45"/>
      <c r="K209" s="10"/>
      <c r="L209" s="10"/>
      <c r="M209" s="10"/>
      <c r="N209" s="10"/>
      <c r="O209" s="10"/>
      <c r="P209" s="10"/>
      <c r="Q209" s="46" t="s">
        <v>747</v>
      </c>
      <c r="R209" s="46">
        <v>0</v>
      </c>
      <c r="S209" s="25" t="s">
        <v>1535</v>
      </c>
      <c r="T209" s="46">
        <v>0</v>
      </c>
      <c r="U209" s="46">
        <v>0</v>
      </c>
      <c r="V209" s="46">
        <v>0</v>
      </c>
      <c r="W209" s="46">
        <v>0</v>
      </c>
      <c r="X209" s="46">
        <v>0</v>
      </c>
      <c r="Y209" s="10"/>
      <c r="Z209" s="10"/>
      <c r="AA209" s="10"/>
      <c r="AB209" s="10"/>
      <c r="AC209" s="10"/>
      <c r="AD209" s="10"/>
      <c r="AE209" s="10"/>
      <c r="AF209" s="10"/>
      <c r="AG209" s="10"/>
      <c r="AH209" s="10"/>
      <c r="AI209" s="10"/>
      <c r="AJ209" s="10"/>
      <c r="AK209" s="10"/>
      <c r="AL209" s="10"/>
      <c r="AM209" s="10"/>
      <c r="AN209" s="10"/>
      <c r="AO209" s="10"/>
      <c r="AP209" s="24" t="s">
        <v>204</v>
      </c>
      <c r="AQ209" s="24">
        <v>2003</v>
      </c>
      <c r="AR209" s="10"/>
      <c r="AS209" s="10"/>
      <c r="AT209" s="10"/>
      <c r="AU209" s="174">
        <v>975000</v>
      </c>
      <c r="AV209" s="62"/>
      <c r="AW209" s="45"/>
      <c r="AX209" s="45"/>
      <c r="AY209" s="45"/>
      <c r="AZ209" s="45" t="s">
        <v>1840</v>
      </c>
      <c r="BA209" s="102"/>
      <c r="BB209" s="45"/>
      <c r="BC209" s="45"/>
    </row>
    <row r="210" spans="1:55" s="101" customFormat="1" ht="16" hidden="1" thickBot="1">
      <c r="A210" s="4"/>
      <c r="B210" s="6"/>
      <c r="C210" s="23" t="s">
        <v>1217</v>
      </c>
      <c r="D210" s="24" t="s">
        <v>1381</v>
      </c>
      <c r="E210" s="34"/>
      <c r="F210" s="34"/>
      <c r="G210" s="10"/>
      <c r="H210" s="10"/>
      <c r="I210" s="10"/>
      <c r="J210" s="45"/>
      <c r="K210" s="10"/>
      <c r="L210" s="10"/>
      <c r="M210" s="10"/>
      <c r="N210" s="10"/>
      <c r="O210" s="10"/>
      <c r="P210" s="10"/>
      <c r="Q210" s="46" t="s">
        <v>747</v>
      </c>
      <c r="R210" s="46">
        <v>0</v>
      </c>
      <c r="S210" s="25" t="s">
        <v>1532</v>
      </c>
      <c r="T210" s="46">
        <v>0</v>
      </c>
      <c r="U210" s="46">
        <v>0</v>
      </c>
      <c r="V210" s="46">
        <v>0</v>
      </c>
      <c r="W210" s="46">
        <v>0</v>
      </c>
      <c r="X210" s="46">
        <v>0</v>
      </c>
      <c r="Y210" s="10"/>
      <c r="Z210" s="10"/>
      <c r="AA210" s="10"/>
      <c r="AB210" s="10"/>
      <c r="AC210" s="10"/>
      <c r="AD210" s="10"/>
      <c r="AE210" s="10"/>
      <c r="AF210" s="10"/>
      <c r="AG210" s="10"/>
      <c r="AH210" s="10"/>
      <c r="AI210" s="10"/>
      <c r="AJ210" s="10"/>
      <c r="AK210" s="10"/>
      <c r="AL210" s="10"/>
      <c r="AM210" s="10"/>
      <c r="AN210" s="10"/>
      <c r="AO210" s="10"/>
      <c r="AP210" s="24" t="s">
        <v>204</v>
      </c>
      <c r="AQ210" s="24">
        <v>2004</v>
      </c>
      <c r="AR210" s="10"/>
      <c r="AS210" s="10"/>
      <c r="AT210" s="10"/>
      <c r="AU210" s="174">
        <v>220000</v>
      </c>
      <c r="AV210" s="62"/>
      <c r="AW210" s="45"/>
      <c r="AX210" s="45"/>
      <c r="AY210" s="45"/>
      <c r="AZ210" s="45" t="s">
        <v>1840</v>
      </c>
      <c r="BA210" s="102"/>
      <c r="BB210" s="45"/>
      <c r="BC210" s="45"/>
    </row>
    <row r="211" spans="1:55" s="101" customFormat="1" ht="16" hidden="1" thickBot="1">
      <c r="A211" s="4"/>
      <c r="B211" s="6"/>
      <c r="C211" s="23" t="s">
        <v>1208</v>
      </c>
      <c r="D211" s="24" t="s">
        <v>1365</v>
      </c>
      <c r="E211" s="34"/>
      <c r="F211" s="34"/>
      <c r="G211" s="10"/>
      <c r="H211" s="10"/>
      <c r="I211" s="10"/>
      <c r="J211" s="45"/>
      <c r="K211" s="10"/>
      <c r="L211" s="10"/>
      <c r="M211" s="10"/>
      <c r="N211" s="10"/>
      <c r="O211" s="10"/>
      <c r="P211" s="10"/>
      <c r="Q211" s="46" t="s">
        <v>747</v>
      </c>
      <c r="R211" s="46">
        <v>0</v>
      </c>
      <c r="S211" s="25" t="s">
        <v>230</v>
      </c>
      <c r="T211" s="46">
        <v>0</v>
      </c>
      <c r="U211" s="46">
        <v>0</v>
      </c>
      <c r="V211" s="46">
        <v>0</v>
      </c>
      <c r="W211" s="46">
        <v>0</v>
      </c>
      <c r="X211" s="46">
        <v>0</v>
      </c>
      <c r="Y211" s="10"/>
      <c r="Z211" s="10"/>
      <c r="AA211" s="10"/>
      <c r="AB211" s="10"/>
      <c r="AC211" s="10"/>
      <c r="AD211" s="10"/>
      <c r="AE211" s="10"/>
      <c r="AF211" s="10"/>
      <c r="AG211" s="10"/>
      <c r="AH211" s="10"/>
      <c r="AI211" s="10"/>
      <c r="AJ211" s="10"/>
      <c r="AK211" s="10"/>
      <c r="AL211" s="10"/>
      <c r="AM211" s="10"/>
      <c r="AN211" s="10"/>
      <c r="AO211" s="10"/>
      <c r="AP211" s="24" t="s">
        <v>204</v>
      </c>
      <c r="AQ211" s="24">
        <v>2006</v>
      </c>
      <c r="AR211" s="10"/>
      <c r="AS211" s="10"/>
      <c r="AT211" s="10"/>
      <c r="AU211" s="174">
        <v>200000</v>
      </c>
      <c r="AV211" s="62"/>
      <c r="AW211" s="45"/>
      <c r="AX211" s="45"/>
      <c r="AY211" s="45"/>
      <c r="AZ211" s="45" t="s">
        <v>1840</v>
      </c>
      <c r="BA211" s="102"/>
      <c r="BB211" s="45"/>
      <c r="BC211" s="45"/>
    </row>
    <row r="212" spans="1:55" s="101" customFormat="1" ht="16" hidden="1" thickBot="1">
      <c r="A212" s="4"/>
      <c r="B212" s="6"/>
      <c r="C212" s="23" t="s">
        <v>1208</v>
      </c>
      <c r="D212" s="24" t="s">
        <v>1365</v>
      </c>
      <c r="E212" s="34"/>
      <c r="F212" s="34"/>
      <c r="G212" s="10"/>
      <c r="H212" s="10"/>
      <c r="I212" s="10"/>
      <c r="J212" s="45"/>
      <c r="K212" s="10"/>
      <c r="L212" s="10"/>
      <c r="M212" s="10"/>
      <c r="N212" s="10"/>
      <c r="O212" s="10"/>
      <c r="P212" s="10"/>
      <c r="Q212" s="46" t="s">
        <v>1453</v>
      </c>
      <c r="R212" s="46">
        <v>0</v>
      </c>
      <c r="S212" s="25" t="s">
        <v>1536</v>
      </c>
      <c r="T212" s="46">
        <v>0</v>
      </c>
      <c r="U212" s="46">
        <v>0</v>
      </c>
      <c r="V212" s="46">
        <v>0</v>
      </c>
      <c r="W212" s="46">
        <v>0</v>
      </c>
      <c r="X212" s="46">
        <v>0</v>
      </c>
      <c r="Y212" s="10"/>
      <c r="Z212" s="10"/>
      <c r="AA212" s="10"/>
      <c r="AB212" s="10"/>
      <c r="AC212" s="10"/>
      <c r="AD212" s="10"/>
      <c r="AE212" s="10"/>
      <c r="AF212" s="10"/>
      <c r="AG212" s="10"/>
      <c r="AH212" s="10"/>
      <c r="AI212" s="10"/>
      <c r="AJ212" s="10"/>
      <c r="AK212" s="10"/>
      <c r="AL212" s="10"/>
      <c r="AM212" s="10"/>
      <c r="AN212" s="10"/>
      <c r="AO212" s="10"/>
      <c r="AP212" s="24" t="s">
        <v>204</v>
      </c>
      <c r="AQ212" s="24">
        <v>2005</v>
      </c>
      <c r="AR212" s="10"/>
      <c r="AS212" s="10"/>
      <c r="AT212" s="10"/>
      <c r="AU212" s="174">
        <v>262500</v>
      </c>
      <c r="AV212" s="62"/>
      <c r="AW212" s="45"/>
      <c r="AX212" s="45"/>
      <c r="AY212" s="45"/>
      <c r="AZ212" s="45" t="s">
        <v>1840</v>
      </c>
      <c r="BA212" s="102"/>
      <c r="BB212" s="45"/>
      <c r="BC212" s="45"/>
    </row>
    <row r="213" spans="1:55" s="101" customFormat="1" ht="16" hidden="1" thickBot="1">
      <c r="A213" s="4"/>
      <c r="B213" s="6"/>
      <c r="C213" s="23" t="s">
        <v>1261</v>
      </c>
      <c r="D213" s="24" t="s">
        <v>1365</v>
      </c>
      <c r="E213" s="34"/>
      <c r="F213" s="34"/>
      <c r="G213" s="10"/>
      <c r="H213" s="10"/>
      <c r="I213" s="10"/>
      <c r="J213" s="45"/>
      <c r="K213" s="10"/>
      <c r="L213" s="10"/>
      <c r="M213" s="10"/>
      <c r="N213" s="10"/>
      <c r="O213" s="10"/>
      <c r="P213" s="10"/>
      <c r="Q213" s="46" t="s">
        <v>145</v>
      </c>
      <c r="R213" s="46">
        <v>0</v>
      </c>
      <c r="S213" s="25" t="s">
        <v>230</v>
      </c>
      <c r="T213" s="46">
        <v>0</v>
      </c>
      <c r="U213" s="46">
        <v>0</v>
      </c>
      <c r="V213" s="46">
        <v>0</v>
      </c>
      <c r="W213" s="46">
        <v>0</v>
      </c>
      <c r="X213" s="46">
        <v>0</v>
      </c>
      <c r="Y213" s="10"/>
      <c r="Z213" s="10"/>
      <c r="AA213" s="10"/>
      <c r="AB213" s="10"/>
      <c r="AC213" s="10"/>
      <c r="AD213" s="10"/>
      <c r="AE213" s="10"/>
      <c r="AF213" s="10"/>
      <c r="AG213" s="10"/>
      <c r="AH213" s="10"/>
      <c r="AI213" s="10"/>
      <c r="AJ213" s="10"/>
      <c r="AK213" s="10"/>
      <c r="AL213" s="10"/>
      <c r="AM213" s="10"/>
      <c r="AN213" s="10"/>
      <c r="AO213" s="10"/>
      <c r="AP213" s="24" t="s">
        <v>204</v>
      </c>
      <c r="AQ213" s="24">
        <v>2003</v>
      </c>
      <c r="AR213" s="10"/>
      <c r="AS213" s="10"/>
      <c r="AT213" s="10"/>
      <c r="AU213" s="174">
        <v>350000</v>
      </c>
      <c r="AV213" s="62"/>
      <c r="AW213" s="45"/>
      <c r="AX213" s="45"/>
      <c r="AY213" s="45"/>
      <c r="AZ213" s="45" t="s">
        <v>1840</v>
      </c>
      <c r="BA213" s="102"/>
      <c r="BB213" s="45"/>
      <c r="BC213" s="45"/>
    </row>
    <row r="214" spans="1:55" s="101" customFormat="1" ht="16" hidden="1" thickBot="1">
      <c r="A214" s="4"/>
      <c r="B214" s="6"/>
      <c r="C214" s="23" t="s">
        <v>1204</v>
      </c>
      <c r="D214" s="24" t="s">
        <v>1365</v>
      </c>
      <c r="E214" s="34"/>
      <c r="F214" s="34"/>
      <c r="G214" s="10"/>
      <c r="H214" s="10"/>
      <c r="I214" s="10"/>
      <c r="J214" s="45"/>
      <c r="K214" s="10"/>
      <c r="L214" s="10"/>
      <c r="M214" s="10"/>
      <c r="N214" s="10"/>
      <c r="O214" s="10"/>
      <c r="P214" s="10"/>
      <c r="Q214" s="46" t="s">
        <v>1463</v>
      </c>
      <c r="R214" s="46">
        <v>0</v>
      </c>
      <c r="S214" s="25" t="s">
        <v>220</v>
      </c>
      <c r="T214" s="46">
        <v>0</v>
      </c>
      <c r="U214" s="46">
        <v>0</v>
      </c>
      <c r="V214" s="46">
        <v>0</v>
      </c>
      <c r="W214" s="46">
        <v>0</v>
      </c>
      <c r="X214" s="46">
        <v>0</v>
      </c>
      <c r="Y214" s="10"/>
      <c r="Z214" s="10"/>
      <c r="AA214" s="10"/>
      <c r="AB214" s="10"/>
      <c r="AC214" s="10"/>
      <c r="AD214" s="10"/>
      <c r="AE214" s="10"/>
      <c r="AF214" s="10"/>
      <c r="AG214" s="10"/>
      <c r="AH214" s="10"/>
      <c r="AI214" s="10"/>
      <c r="AJ214" s="10"/>
      <c r="AK214" s="10"/>
      <c r="AL214" s="10"/>
      <c r="AM214" s="10"/>
      <c r="AN214" s="10"/>
      <c r="AO214" s="10"/>
      <c r="AP214" s="24" t="s">
        <v>204</v>
      </c>
      <c r="AQ214" s="24">
        <v>2005</v>
      </c>
      <c r="AR214" s="10"/>
      <c r="AS214" s="10"/>
      <c r="AT214" s="10"/>
      <c r="AU214" s="174">
        <v>21000</v>
      </c>
      <c r="AV214" s="45"/>
      <c r="AW214" s="45"/>
      <c r="AX214" s="45"/>
      <c r="AY214" s="45"/>
      <c r="AZ214" s="45" t="s">
        <v>1840</v>
      </c>
      <c r="BA214" s="102"/>
      <c r="BB214" s="45"/>
      <c r="BC214" s="45"/>
    </row>
    <row r="215" spans="1:55" s="101" customFormat="1" ht="16" hidden="1" thickBot="1">
      <c r="A215" s="4"/>
      <c r="B215" s="6"/>
      <c r="C215" s="23" t="s">
        <v>284</v>
      </c>
      <c r="D215" s="24" t="s">
        <v>1373</v>
      </c>
      <c r="E215" s="34"/>
      <c r="F215" s="34"/>
      <c r="G215" s="10"/>
      <c r="H215" s="10"/>
      <c r="I215" s="10"/>
      <c r="J215" s="45"/>
      <c r="K215" s="10"/>
      <c r="L215" s="10"/>
      <c r="M215" s="10"/>
      <c r="N215" s="10"/>
      <c r="O215" s="10"/>
      <c r="P215" s="10"/>
      <c r="Q215" s="46" t="s">
        <v>1471</v>
      </c>
      <c r="R215" s="46">
        <v>0</v>
      </c>
      <c r="S215" s="25" t="s">
        <v>230</v>
      </c>
      <c r="T215" s="46">
        <v>0</v>
      </c>
      <c r="U215" s="46">
        <v>0</v>
      </c>
      <c r="V215" s="46">
        <v>0</v>
      </c>
      <c r="W215" s="46">
        <v>0</v>
      </c>
      <c r="X215" s="46">
        <v>0</v>
      </c>
      <c r="Y215" s="10"/>
      <c r="Z215" s="10"/>
      <c r="AA215" s="10"/>
      <c r="AB215" s="10"/>
      <c r="AC215" s="10"/>
      <c r="AD215" s="10"/>
      <c r="AE215" s="10"/>
      <c r="AF215" s="10"/>
      <c r="AG215" s="10"/>
      <c r="AH215" s="10"/>
      <c r="AI215" s="10"/>
      <c r="AJ215" s="10"/>
      <c r="AK215" s="10"/>
      <c r="AL215" s="10"/>
      <c r="AM215" s="10"/>
      <c r="AN215" s="10"/>
      <c r="AO215" s="10"/>
      <c r="AP215" s="24" t="s">
        <v>204</v>
      </c>
      <c r="AQ215" s="24">
        <v>2005</v>
      </c>
      <c r="AR215" s="10"/>
      <c r="AS215" s="10"/>
      <c r="AT215" s="10"/>
      <c r="AU215" s="174">
        <v>1750000</v>
      </c>
      <c r="AV215" s="45"/>
      <c r="AW215" s="45"/>
      <c r="AX215" s="45"/>
      <c r="AY215" s="45"/>
      <c r="AZ215" s="45" t="s">
        <v>1840</v>
      </c>
      <c r="BA215" s="102"/>
      <c r="BB215" s="45"/>
      <c r="BC215" s="45"/>
    </row>
    <row r="216" spans="1:55" s="101" customFormat="1" ht="16" hidden="1" thickBot="1">
      <c r="A216" s="4"/>
      <c r="B216" s="6"/>
      <c r="C216" s="23" t="s">
        <v>1262</v>
      </c>
      <c r="D216" s="24" t="s">
        <v>1382</v>
      </c>
      <c r="E216" s="34"/>
      <c r="F216" s="34"/>
      <c r="G216" s="10"/>
      <c r="H216" s="10"/>
      <c r="I216" s="10"/>
      <c r="J216" s="45"/>
      <c r="K216" s="10"/>
      <c r="L216" s="10"/>
      <c r="M216" s="10"/>
      <c r="N216" s="10"/>
      <c r="O216" s="10"/>
      <c r="P216" s="10"/>
      <c r="Q216" s="46" t="s">
        <v>1471</v>
      </c>
      <c r="R216" s="46">
        <v>0</v>
      </c>
      <c r="S216" s="25" t="s">
        <v>225</v>
      </c>
      <c r="T216" s="46">
        <v>0</v>
      </c>
      <c r="U216" s="46">
        <v>0</v>
      </c>
      <c r="V216" s="46">
        <v>0</v>
      </c>
      <c r="W216" s="46">
        <v>0</v>
      </c>
      <c r="X216" s="46">
        <v>0</v>
      </c>
      <c r="Y216" s="10"/>
      <c r="Z216" s="10"/>
      <c r="AA216" s="10"/>
      <c r="AB216" s="10"/>
      <c r="AC216" s="10"/>
      <c r="AD216" s="10"/>
      <c r="AE216" s="10"/>
      <c r="AF216" s="10"/>
      <c r="AG216" s="10"/>
      <c r="AH216" s="10"/>
      <c r="AI216" s="10"/>
      <c r="AJ216" s="10"/>
      <c r="AK216" s="10"/>
      <c r="AL216" s="10"/>
      <c r="AM216" s="10"/>
      <c r="AN216" s="10"/>
      <c r="AO216" s="10"/>
      <c r="AP216" s="24" t="s">
        <v>204</v>
      </c>
      <c r="AQ216" s="24">
        <v>2005</v>
      </c>
      <c r="AR216" s="10"/>
      <c r="AS216" s="10"/>
      <c r="AT216" s="10"/>
      <c r="AU216" s="174">
        <v>350000</v>
      </c>
      <c r="AV216" s="45"/>
      <c r="AW216" s="45"/>
      <c r="AX216" s="45"/>
      <c r="AY216" s="45"/>
      <c r="AZ216" s="45" t="s">
        <v>1840</v>
      </c>
      <c r="BA216" s="102"/>
      <c r="BB216" s="45"/>
      <c r="BC216" s="45"/>
    </row>
    <row r="217" spans="1:55" s="101" customFormat="1" ht="16" hidden="1" thickBot="1">
      <c r="A217" s="4"/>
      <c r="B217" s="6"/>
      <c r="C217" s="23" t="s">
        <v>1256</v>
      </c>
      <c r="D217" s="24" t="s">
        <v>1381</v>
      </c>
      <c r="E217" s="34"/>
      <c r="F217" s="34"/>
      <c r="G217" s="10"/>
      <c r="H217" s="10"/>
      <c r="I217" s="10"/>
      <c r="J217" s="45"/>
      <c r="K217" s="10"/>
      <c r="L217" s="10"/>
      <c r="M217" s="10"/>
      <c r="N217" s="10"/>
      <c r="O217" s="10"/>
      <c r="P217" s="10"/>
      <c r="Q217" s="46" t="s">
        <v>747</v>
      </c>
      <c r="R217" s="46">
        <v>0</v>
      </c>
      <c r="S217" s="25" t="s">
        <v>233</v>
      </c>
      <c r="T217" s="46">
        <v>0</v>
      </c>
      <c r="U217" s="46">
        <v>0</v>
      </c>
      <c r="V217" s="46">
        <v>0</v>
      </c>
      <c r="W217" s="46">
        <v>0</v>
      </c>
      <c r="X217" s="46">
        <v>0</v>
      </c>
      <c r="Y217" s="10"/>
      <c r="Z217" s="10"/>
      <c r="AA217" s="10"/>
      <c r="AB217" s="10"/>
      <c r="AC217" s="10"/>
      <c r="AD217" s="10"/>
      <c r="AE217" s="10"/>
      <c r="AF217" s="10"/>
      <c r="AG217" s="10"/>
      <c r="AH217" s="10"/>
      <c r="AI217" s="10"/>
      <c r="AJ217" s="10"/>
      <c r="AK217" s="10"/>
      <c r="AL217" s="10"/>
      <c r="AM217" s="10"/>
      <c r="AN217" s="10"/>
      <c r="AO217" s="10"/>
      <c r="AP217" s="24" t="s">
        <v>204</v>
      </c>
      <c r="AQ217" s="24">
        <v>2003</v>
      </c>
      <c r="AR217" s="10"/>
      <c r="AS217" s="10"/>
      <c r="AT217" s="10"/>
      <c r="AU217" s="174">
        <v>600000</v>
      </c>
      <c r="AV217" s="62"/>
      <c r="AW217" s="45"/>
      <c r="AX217" s="45"/>
      <c r="AY217" s="45"/>
      <c r="AZ217" s="45" t="s">
        <v>1840</v>
      </c>
      <c r="BA217" s="102"/>
      <c r="BB217" s="45"/>
      <c r="BC217" s="45"/>
    </row>
    <row r="218" spans="1:55" s="101" customFormat="1" ht="16" hidden="1" thickBot="1">
      <c r="A218" s="4"/>
      <c r="B218" s="6"/>
      <c r="C218" s="23" t="s">
        <v>1263</v>
      </c>
      <c r="D218" s="24" t="s">
        <v>1418</v>
      </c>
      <c r="E218" s="34"/>
      <c r="F218" s="34"/>
      <c r="G218" s="10"/>
      <c r="H218" s="10"/>
      <c r="I218" s="10"/>
      <c r="J218" s="45"/>
      <c r="K218" s="10"/>
      <c r="L218" s="10"/>
      <c r="M218" s="10"/>
      <c r="N218" s="10"/>
      <c r="O218" s="10"/>
      <c r="P218" s="10"/>
      <c r="Q218" s="46" t="s">
        <v>1471</v>
      </c>
      <c r="R218" s="46">
        <v>0</v>
      </c>
      <c r="S218" s="25" t="s">
        <v>230</v>
      </c>
      <c r="T218" s="46">
        <v>0</v>
      </c>
      <c r="U218" s="46">
        <v>0</v>
      </c>
      <c r="V218" s="46">
        <v>0</v>
      </c>
      <c r="W218" s="46">
        <v>0</v>
      </c>
      <c r="X218" s="46">
        <v>0</v>
      </c>
      <c r="Y218" s="10"/>
      <c r="Z218" s="10"/>
      <c r="AA218" s="10"/>
      <c r="AB218" s="10"/>
      <c r="AC218" s="10"/>
      <c r="AD218" s="10"/>
      <c r="AE218" s="10"/>
      <c r="AF218" s="10"/>
      <c r="AG218" s="10"/>
      <c r="AH218" s="10"/>
      <c r="AI218" s="10"/>
      <c r="AJ218" s="10"/>
      <c r="AK218" s="10"/>
      <c r="AL218" s="10"/>
      <c r="AM218" s="10"/>
      <c r="AN218" s="10"/>
      <c r="AO218" s="10"/>
      <c r="AP218" s="24" t="s">
        <v>204</v>
      </c>
      <c r="AQ218" s="24">
        <v>2003</v>
      </c>
      <c r="AR218" s="10"/>
      <c r="AS218" s="10"/>
      <c r="AT218" s="10"/>
      <c r="AU218" s="174">
        <v>1365000</v>
      </c>
      <c r="AV218" s="62"/>
      <c r="AW218" s="45"/>
      <c r="AX218" s="45"/>
      <c r="AY218" s="45"/>
      <c r="AZ218" s="45" t="s">
        <v>1840</v>
      </c>
      <c r="BA218" s="102"/>
      <c r="BB218" s="45"/>
      <c r="BC218" s="45"/>
    </row>
    <row r="219" spans="1:55" s="101" customFormat="1" ht="16" hidden="1" thickBot="1">
      <c r="A219" s="4"/>
      <c r="B219" s="6"/>
      <c r="C219" s="23" t="s">
        <v>1204</v>
      </c>
      <c r="D219" s="24" t="s">
        <v>1365</v>
      </c>
      <c r="E219" s="34"/>
      <c r="F219" s="34"/>
      <c r="G219" s="10"/>
      <c r="H219" s="10"/>
      <c r="I219" s="10"/>
      <c r="J219" s="45"/>
      <c r="K219" s="10"/>
      <c r="L219" s="10"/>
      <c r="M219" s="10"/>
      <c r="N219" s="10"/>
      <c r="O219" s="10"/>
      <c r="P219" s="10"/>
      <c r="Q219" s="46" t="s">
        <v>1463</v>
      </c>
      <c r="R219" s="46">
        <v>0</v>
      </c>
      <c r="S219" s="25" t="s">
        <v>220</v>
      </c>
      <c r="T219" s="46">
        <v>0</v>
      </c>
      <c r="U219" s="46">
        <v>0</v>
      </c>
      <c r="V219" s="46">
        <v>0</v>
      </c>
      <c r="W219" s="46">
        <v>0</v>
      </c>
      <c r="X219" s="46">
        <v>0</v>
      </c>
      <c r="Y219" s="10"/>
      <c r="Z219" s="10"/>
      <c r="AA219" s="10"/>
      <c r="AB219" s="10"/>
      <c r="AC219" s="10"/>
      <c r="AD219" s="10"/>
      <c r="AE219" s="10"/>
      <c r="AF219" s="10"/>
      <c r="AG219" s="10"/>
      <c r="AH219" s="10"/>
      <c r="AI219" s="10"/>
      <c r="AJ219" s="10"/>
      <c r="AK219" s="10"/>
      <c r="AL219" s="10"/>
      <c r="AM219" s="10"/>
      <c r="AN219" s="10"/>
      <c r="AO219" s="10"/>
      <c r="AP219" s="24" t="s">
        <v>204</v>
      </c>
      <c r="AQ219" s="24">
        <v>2004</v>
      </c>
      <c r="AR219" s="10"/>
      <c r="AS219" s="10"/>
      <c r="AT219" s="10"/>
      <c r="AU219" s="174">
        <v>63000</v>
      </c>
      <c r="AV219" s="62"/>
      <c r="AW219" s="45"/>
      <c r="AX219" s="45"/>
      <c r="AY219" s="45"/>
      <c r="AZ219" s="45" t="s">
        <v>1840</v>
      </c>
      <c r="BA219" s="102"/>
      <c r="BB219" s="45"/>
      <c r="BC219" s="45"/>
    </row>
    <row r="220" spans="1:55" s="101" customFormat="1" ht="16" hidden="1" thickBot="1">
      <c r="A220" s="4"/>
      <c r="B220" s="6"/>
      <c r="C220" s="23" t="s">
        <v>1262</v>
      </c>
      <c r="D220" s="24" t="s">
        <v>1405</v>
      </c>
      <c r="E220" s="34"/>
      <c r="F220" s="34"/>
      <c r="G220" s="10"/>
      <c r="H220" s="10"/>
      <c r="I220" s="10"/>
      <c r="J220" s="45"/>
      <c r="K220" s="10"/>
      <c r="L220" s="10"/>
      <c r="M220" s="10"/>
      <c r="N220" s="10"/>
      <c r="O220" s="10"/>
      <c r="P220" s="10"/>
      <c r="Q220" s="46" t="s">
        <v>1471</v>
      </c>
      <c r="R220" s="46">
        <v>0</v>
      </c>
      <c r="S220" s="25" t="s">
        <v>225</v>
      </c>
      <c r="T220" s="46">
        <v>0</v>
      </c>
      <c r="U220" s="46">
        <v>0</v>
      </c>
      <c r="V220" s="46">
        <v>0</v>
      </c>
      <c r="W220" s="46">
        <v>0</v>
      </c>
      <c r="X220" s="46">
        <v>0</v>
      </c>
      <c r="Y220" s="10"/>
      <c r="Z220" s="10"/>
      <c r="AA220" s="10"/>
      <c r="AB220" s="10"/>
      <c r="AC220" s="10"/>
      <c r="AD220" s="10"/>
      <c r="AE220" s="10"/>
      <c r="AF220" s="10"/>
      <c r="AG220" s="10"/>
      <c r="AH220" s="10"/>
      <c r="AI220" s="10"/>
      <c r="AJ220" s="10"/>
      <c r="AK220" s="10"/>
      <c r="AL220" s="10"/>
      <c r="AM220" s="10"/>
      <c r="AN220" s="10"/>
      <c r="AO220" s="10"/>
      <c r="AP220" s="24" t="s">
        <v>204</v>
      </c>
      <c r="AQ220" s="24">
        <v>2005</v>
      </c>
      <c r="AR220" s="10"/>
      <c r="AS220" s="10"/>
      <c r="AT220" s="10"/>
      <c r="AU220" s="174">
        <v>2275000</v>
      </c>
      <c r="AV220" s="45"/>
      <c r="AW220" s="45"/>
      <c r="AX220" s="45"/>
      <c r="AY220" s="45"/>
      <c r="AZ220" s="45" t="s">
        <v>1840</v>
      </c>
      <c r="BA220" s="102"/>
      <c r="BB220" s="45"/>
      <c r="BC220" s="45"/>
    </row>
    <row r="221" spans="1:55" s="101" customFormat="1" ht="16" hidden="1" thickBot="1">
      <c r="A221" s="4"/>
      <c r="B221" s="6"/>
      <c r="C221" s="23" t="s">
        <v>1264</v>
      </c>
      <c r="D221" s="24" t="s">
        <v>1418</v>
      </c>
      <c r="E221" s="34"/>
      <c r="F221" s="34"/>
      <c r="G221" s="10"/>
      <c r="H221" s="10"/>
      <c r="I221" s="10"/>
      <c r="J221" s="45"/>
      <c r="K221" s="10"/>
      <c r="L221" s="10"/>
      <c r="M221" s="10"/>
      <c r="N221" s="10"/>
      <c r="O221" s="10"/>
      <c r="P221" s="10"/>
      <c r="Q221" s="46" t="s">
        <v>145</v>
      </c>
      <c r="R221" s="46">
        <v>0</v>
      </c>
      <c r="S221" s="25" t="s">
        <v>1537</v>
      </c>
      <c r="T221" s="46">
        <v>0</v>
      </c>
      <c r="U221" s="46">
        <v>0</v>
      </c>
      <c r="V221" s="46">
        <v>0</v>
      </c>
      <c r="W221" s="46">
        <v>0</v>
      </c>
      <c r="X221" s="46">
        <v>0</v>
      </c>
      <c r="Y221" s="10"/>
      <c r="Z221" s="10"/>
      <c r="AA221" s="10"/>
      <c r="AB221" s="10"/>
      <c r="AC221" s="10"/>
      <c r="AD221" s="10"/>
      <c r="AE221" s="10"/>
      <c r="AF221" s="10"/>
      <c r="AG221" s="10"/>
      <c r="AH221" s="10"/>
      <c r="AI221" s="10"/>
      <c r="AJ221" s="10"/>
      <c r="AK221" s="10"/>
      <c r="AL221" s="10"/>
      <c r="AM221" s="10"/>
      <c r="AN221" s="10"/>
      <c r="AO221" s="10"/>
      <c r="AP221" s="24" t="s">
        <v>204</v>
      </c>
      <c r="AQ221" s="24">
        <v>2006</v>
      </c>
      <c r="AR221" s="10"/>
      <c r="AS221" s="10"/>
      <c r="AT221" s="10"/>
      <c r="AU221" s="174">
        <v>240000</v>
      </c>
      <c r="AV221" s="45"/>
      <c r="AW221" s="45"/>
      <c r="AX221" s="45"/>
      <c r="AY221" s="45"/>
      <c r="AZ221" s="45" t="s">
        <v>1840</v>
      </c>
      <c r="BA221" s="102"/>
      <c r="BB221" s="45"/>
      <c r="BC221" s="45"/>
    </row>
    <row r="222" spans="1:55" s="101" customFormat="1" ht="16" hidden="1" thickBot="1">
      <c r="A222" s="4"/>
      <c r="B222" s="6"/>
      <c r="C222" s="23" t="s">
        <v>1216</v>
      </c>
      <c r="D222" s="24" t="s">
        <v>1380</v>
      </c>
      <c r="E222" s="34"/>
      <c r="F222" s="34"/>
      <c r="G222" s="10"/>
      <c r="H222" s="10"/>
      <c r="I222" s="10"/>
      <c r="J222" s="45"/>
      <c r="K222" s="10"/>
      <c r="L222" s="10"/>
      <c r="M222" s="10"/>
      <c r="N222" s="10"/>
      <c r="O222" s="10"/>
      <c r="P222" s="10"/>
      <c r="Q222" s="46" t="s">
        <v>1457</v>
      </c>
      <c r="R222" s="46">
        <v>0</v>
      </c>
      <c r="S222" s="25" t="s">
        <v>220</v>
      </c>
      <c r="T222" s="46">
        <v>0</v>
      </c>
      <c r="U222" s="46">
        <v>0</v>
      </c>
      <c r="V222" s="46">
        <v>0</v>
      </c>
      <c r="W222" s="46">
        <v>0</v>
      </c>
      <c r="X222" s="46">
        <v>0</v>
      </c>
      <c r="Y222" s="10"/>
      <c r="Z222" s="10"/>
      <c r="AA222" s="10"/>
      <c r="AB222" s="10"/>
      <c r="AC222" s="10"/>
      <c r="AD222" s="10"/>
      <c r="AE222" s="10"/>
      <c r="AF222" s="10"/>
      <c r="AG222" s="10"/>
      <c r="AH222" s="10"/>
      <c r="AI222" s="10"/>
      <c r="AJ222" s="10"/>
      <c r="AK222" s="10"/>
      <c r="AL222" s="10"/>
      <c r="AM222" s="10"/>
      <c r="AN222" s="10"/>
      <c r="AO222" s="10"/>
      <c r="AP222" s="24" t="s">
        <v>204</v>
      </c>
      <c r="AQ222" s="24">
        <v>2000</v>
      </c>
      <c r="AR222" s="10"/>
      <c r="AS222" s="10"/>
      <c r="AT222" s="10"/>
      <c r="AU222" s="174">
        <v>150000</v>
      </c>
      <c r="AV222" s="62"/>
      <c r="AW222" s="45"/>
      <c r="AX222" s="45"/>
      <c r="AY222" s="45"/>
      <c r="AZ222" s="45" t="s">
        <v>1840</v>
      </c>
      <c r="BA222" s="102"/>
      <c r="BB222" s="45"/>
      <c r="BC222" s="45"/>
    </row>
    <row r="223" spans="1:55" s="101" customFormat="1" ht="16" hidden="1" thickBot="1">
      <c r="A223" s="4"/>
      <c r="B223" s="6"/>
      <c r="C223" s="23" t="s">
        <v>1265</v>
      </c>
      <c r="D223" s="24" t="s">
        <v>1381</v>
      </c>
      <c r="E223" s="34"/>
      <c r="F223" s="34"/>
      <c r="G223" s="10"/>
      <c r="H223" s="10"/>
      <c r="I223" s="10"/>
      <c r="J223" s="45"/>
      <c r="K223" s="10"/>
      <c r="L223" s="10"/>
      <c r="M223" s="10"/>
      <c r="N223" s="10"/>
      <c r="O223" s="10"/>
      <c r="P223" s="10"/>
      <c r="Q223" s="46" t="s">
        <v>1491</v>
      </c>
      <c r="R223" s="46">
        <v>0</v>
      </c>
      <c r="S223" s="25" t="s">
        <v>225</v>
      </c>
      <c r="T223" s="46">
        <v>0</v>
      </c>
      <c r="U223" s="46">
        <v>0</v>
      </c>
      <c r="V223" s="46">
        <v>0</v>
      </c>
      <c r="W223" s="46">
        <v>0</v>
      </c>
      <c r="X223" s="46">
        <v>0</v>
      </c>
      <c r="Y223" s="10"/>
      <c r="Z223" s="10"/>
      <c r="AA223" s="10"/>
      <c r="AB223" s="10"/>
      <c r="AC223" s="10"/>
      <c r="AD223" s="10"/>
      <c r="AE223" s="10"/>
      <c r="AF223" s="10"/>
      <c r="AG223" s="10"/>
      <c r="AH223" s="10"/>
      <c r="AI223" s="10"/>
      <c r="AJ223" s="10"/>
      <c r="AK223" s="10"/>
      <c r="AL223" s="10"/>
      <c r="AM223" s="10"/>
      <c r="AN223" s="10"/>
      <c r="AO223" s="10"/>
      <c r="AP223" s="24" t="s">
        <v>204</v>
      </c>
      <c r="AQ223" s="24">
        <v>2005</v>
      </c>
      <c r="AR223" s="10"/>
      <c r="AS223" s="10"/>
      <c r="AT223" s="10"/>
      <c r="AU223" s="174">
        <v>200000</v>
      </c>
      <c r="AV223" s="62"/>
      <c r="AW223" s="45"/>
      <c r="AX223" s="45"/>
      <c r="AY223" s="45"/>
      <c r="AZ223" s="45" t="s">
        <v>1840</v>
      </c>
      <c r="BA223" s="102"/>
      <c r="BB223" s="45"/>
      <c r="BC223" s="45"/>
    </row>
    <row r="224" spans="1:55" s="101" customFormat="1" ht="16" hidden="1" thickBot="1">
      <c r="A224" s="4"/>
      <c r="B224" s="6"/>
      <c r="C224" s="23" t="s">
        <v>1204</v>
      </c>
      <c r="D224" s="24" t="s">
        <v>1365</v>
      </c>
      <c r="E224" s="34"/>
      <c r="F224" s="34"/>
      <c r="G224" s="10"/>
      <c r="H224" s="10"/>
      <c r="I224" s="10"/>
      <c r="J224" s="45"/>
      <c r="K224" s="10"/>
      <c r="L224" s="10"/>
      <c r="M224" s="10"/>
      <c r="N224" s="10"/>
      <c r="O224" s="10"/>
      <c r="P224" s="10"/>
      <c r="Q224" s="46" t="s">
        <v>747</v>
      </c>
      <c r="R224" s="46">
        <v>0</v>
      </c>
      <c r="S224" s="25" t="s">
        <v>220</v>
      </c>
      <c r="T224" s="46">
        <v>0</v>
      </c>
      <c r="U224" s="46">
        <v>0</v>
      </c>
      <c r="V224" s="46">
        <v>0</v>
      </c>
      <c r="W224" s="46">
        <v>0</v>
      </c>
      <c r="X224" s="46">
        <v>0</v>
      </c>
      <c r="Y224" s="10"/>
      <c r="Z224" s="10"/>
      <c r="AA224" s="10"/>
      <c r="AB224" s="10"/>
      <c r="AC224" s="10"/>
      <c r="AD224" s="10"/>
      <c r="AE224" s="10"/>
      <c r="AF224" s="10"/>
      <c r="AG224" s="10"/>
      <c r="AH224" s="10"/>
      <c r="AI224" s="10"/>
      <c r="AJ224" s="10"/>
      <c r="AK224" s="10"/>
      <c r="AL224" s="10"/>
      <c r="AM224" s="10"/>
      <c r="AN224" s="10"/>
      <c r="AO224" s="10"/>
      <c r="AP224" s="24" t="s">
        <v>204</v>
      </c>
      <c r="AQ224" s="24">
        <v>2003</v>
      </c>
      <c r="AR224" s="10"/>
      <c r="AS224" s="10"/>
      <c r="AT224" s="10"/>
      <c r="AU224" s="174">
        <v>10500</v>
      </c>
      <c r="AV224" s="62"/>
      <c r="AW224" s="45"/>
      <c r="AX224" s="45"/>
      <c r="AY224" s="45"/>
      <c r="AZ224" s="45" t="s">
        <v>1840</v>
      </c>
      <c r="BA224" s="102"/>
      <c r="BB224" s="45"/>
      <c r="BC224" s="45"/>
    </row>
    <row r="225" spans="1:55" s="101" customFormat="1" ht="16" hidden="1" thickBot="1">
      <c r="A225" s="4"/>
      <c r="B225" s="6"/>
      <c r="C225" s="23" t="s">
        <v>1266</v>
      </c>
      <c r="D225" s="24" t="s">
        <v>1419</v>
      </c>
      <c r="E225" s="34"/>
      <c r="F225" s="34"/>
      <c r="G225" s="10"/>
      <c r="H225" s="10"/>
      <c r="I225" s="10"/>
      <c r="J225" s="45"/>
      <c r="K225" s="10"/>
      <c r="L225" s="10"/>
      <c r="M225" s="10"/>
      <c r="N225" s="10"/>
      <c r="O225" s="10"/>
      <c r="P225" s="10"/>
      <c r="Q225" s="46" t="s">
        <v>1491</v>
      </c>
      <c r="R225" s="46">
        <v>0</v>
      </c>
      <c r="S225" s="25" t="s">
        <v>225</v>
      </c>
      <c r="T225" s="46">
        <v>0</v>
      </c>
      <c r="U225" s="46">
        <v>0</v>
      </c>
      <c r="V225" s="46">
        <v>0</v>
      </c>
      <c r="W225" s="46">
        <v>0</v>
      </c>
      <c r="X225" s="46">
        <v>0</v>
      </c>
      <c r="Y225" s="10"/>
      <c r="Z225" s="10"/>
      <c r="AA225" s="10"/>
      <c r="AB225" s="10"/>
      <c r="AC225" s="10"/>
      <c r="AD225" s="10"/>
      <c r="AE225" s="10"/>
      <c r="AF225" s="10"/>
      <c r="AG225" s="10"/>
      <c r="AH225" s="10"/>
      <c r="AI225" s="10"/>
      <c r="AJ225" s="10"/>
      <c r="AK225" s="10"/>
      <c r="AL225" s="10"/>
      <c r="AM225" s="10"/>
      <c r="AN225" s="10"/>
      <c r="AO225" s="10"/>
      <c r="AP225" s="24" t="s">
        <v>204</v>
      </c>
      <c r="AQ225" s="24">
        <v>2006</v>
      </c>
      <c r="AR225" s="10"/>
      <c r="AS225" s="10"/>
      <c r="AT225" s="10"/>
      <c r="AU225" s="174">
        <v>93750</v>
      </c>
      <c r="AV225" s="62"/>
      <c r="AW225" s="45"/>
      <c r="AX225" s="45"/>
      <c r="AY225" s="45"/>
      <c r="AZ225" s="45" t="s">
        <v>1840</v>
      </c>
      <c r="BA225" s="102"/>
      <c r="BB225" s="45"/>
      <c r="BC225" s="45"/>
    </row>
    <row r="226" spans="1:55" s="101" customFormat="1" ht="16" hidden="1" thickBot="1">
      <c r="A226" s="4"/>
      <c r="B226" s="6"/>
      <c r="C226" s="23" t="s">
        <v>1267</v>
      </c>
      <c r="D226" s="24" t="s">
        <v>1419</v>
      </c>
      <c r="E226" s="34"/>
      <c r="F226" s="34"/>
      <c r="G226" s="10"/>
      <c r="H226" s="10"/>
      <c r="I226" s="10"/>
      <c r="J226" s="45"/>
      <c r="K226" s="10"/>
      <c r="L226" s="10"/>
      <c r="M226" s="10"/>
      <c r="N226" s="10"/>
      <c r="O226" s="10"/>
      <c r="P226" s="10"/>
      <c r="Q226" s="46" t="s">
        <v>1491</v>
      </c>
      <c r="R226" s="46">
        <v>0</v>
      </c>
      <c r="S226" s="25" t="s">
        <v>225</v>
      </c>
      <c r="T226" s="46">
        <v>0</v>
      </c>
      <c r="U226" s="46">
        <v>0</v>
      </c>
      <c r="V226" s="46">
        <v>0</v>
      </c>
      <c r="W226" s="46">
        <v>0</v>
      </c>
      <c r="X226" s="46">
        <v>0</v>
      </c>
      <c r="Y226" s="10"/>
      <c r="Z226" s="10"/>
      <c r="AA226" s="10"/>
      <c r="AB226" s="10"/>
      <c r="AC226" s="10"/>
      <c r="AD226" s="10"/>
      <c r="AE226" s="10"/>
      <c r="AF226" s="10"/>
      <c r="AG226" s="10"/>
      <c r="AH226" s="10"/>
      <c r="AI226" s="10"/>
      <c r="AJ226" s="10"/>
      <c r="AK226" s="10"/>
      <c r="AL226" s="10"/>
      <c r="AM226" s="10"/>
      <c r="AN226" s="10"/>
      <c r="AO226" s="10"/>
      <c r="AP226" s="24" t="s">
        <v>204</v>
      </c>
      <c r="AQ226" s="24">
        <v>2000</v>
      </c>
      <c r="AR226" s="10"/>
      <c r="AS226" s="10"/>
      <c r="AT226" s="10"/>
      <c r="AU226" s="174">
        <v>75000</v>
      </c>
      <c r="AV226" s="62"/>
      <c r="AW226" s="45"/>
      <c r="AX226" s="45"/>
      <c r="AY226" s="45"/>
      <c r="AZ226" s="45" t="s">
        <v>1840</v>
      </c>
      <c r="BA226" s="102"/>
      <c r="BB226" s="45"/>
      <c r="BC226" s="45"/>
    </row>
    <row r="227" spans="1:55" s="101" customFormat="1" ht="16" hidden="1" thickBot="1">
      <c r="A227" s="4"/>
      <c r="B227" s="6"/>
      <c r="C227" s="23" t="s">
        <v>1200</v>
      </c>
      <c r="D227" s="24" t="s">
        <v>1365</v>
      </c>
      <c r="E227" s="34"/>
      <c r="F227" s="34"/>
      <c r="G227" s="10"/>
      <c r="H227" s="10"/>
      <c r="I227" s="10"/>
      <c r="J227" s="45"/>
      <c r="K227" s="10"/>
      <c r="L227" s="10"/>
      <c r="M227" s="10"/>
      <c r="N227" s="10"/>
      <c r="O227" s="10"/>
      <c r="P227" s="10"/>
      <c r="Q227" s="46" t="s">
        <v>747</v>
      </c>
      <c r="R227" s="46">
        <v>0</v>
      </c>
      <c r="S227" s="25" t="s">
        <v>221</v>
      </c>
      <c r="T227" s="46">
        <v>0</v>
      </c>
      <c r="U227" s="46">
        <v>0</v>
      </c>
      <c r="V227" s="46">
        <v>0</v>
      </c>
      <c r="W227" s="46">
        <v>0</v>
      </c>
      <c r="X227" s="46">
        <v>0</v>
      </c>
      <c r="Y227" s="10"/>
      <c r="Z227" s="10"/>
      <c r="AA227" s="10"/>
      <c r="AB227" s="10"/>
      <c r="AC227" s="10"/>
      <c r="AD227" s="10"/>
      <c r="AE227" s="10"/>
      <c r="AF227" s="10"/>
      <c r="AG227" s="10"/>
      <c r="AH227" s="10"/>
      <c r="AI227" s="10"/>
      <c r="AJ227" s="10"/>
      <c r="AK227" s="10"/>
      <c r="AL227" s="10"/>
      <c r="AM227" s="10"/>
      <c r="AN227" s="10"/>
      <c r="AO227" s="10"/>
      <c r="AP227" s="24" t="s">
        <v>204</v>
      </c>
      <c r="AQ227" s="24">
        <v>2005</v>
      </c>
      <c r="AR227" s="10"/>
      <c r="AS227" s="10"/>
      <c r="AT227" s="10"/>
      <c r="AU227" s="174">
        <v>490000</v>
      </c>
      <c r="AV227" s="45"/>
      <c r="AW227" s="45"/>
      <c r="AX227" s="45"/>
      <c r="AY227" s="45"/>
      <c r="AZ227" s="45" t="s">
        <v>1840</v>
      </c>
      <c r="BA227" s="102"/>
      <c r="BB227" s="45"/>
      <c r="BC227" s="45"/>
    </row>
    <row r="228" spans="1:55" s="101" customFormat="1" ht="16" hidden="1" thickBot="1">
      <c r="A228" s="4"/>
      <c r="B228" s="6"/>
      <c r="C228" s="23" t="s">
        <v>1212</v>
      </c>
      <c r="D228" s="24" t="s">
        <v>1376</v>
      </c>
      <c r="E228" s="34"/>
      <c r="F228" s="34"/>
      <c r="G228" s="10"/>
      <c r="H228" s="10"/>
      <c r="I228" s="10"/>
      <c r="J228" s="45"/>
      <c r="K228" s="10"/>
      <c r="L228" s="10"/>
      <c r="M228" s="10"/>
      <c r="N228" s="10"/>
      <c r="O228" s="10"/>
      <c r="P228" s="10"/>
      <c r="Q228" s="46" t="s">
        <v>747</v>
      </c>
      <c r="R228" s="46">
        <v>0</v>
      </c>
      <c r="S228" s="25" t="s">
        <v>233</v>
      </c>
      <c r="T228" s="46">
        <v>0</v>
      </c>
      <c r="U228" s="46">
        <v>0</v>
      </c>
      <c r="V228" s="46">
        <v>0</v>
      </c>
      <c r="W228" s="46">
        <v>0</v>
      </c>
      <c r="X228" s="46">
        <v>0</v>
      </c>
      <c r="Y228" s="10"/>
      <c r="Z228" s="10"/>
      <c r="AA228" s="10"/>
      <c r="AB228" s="10"/>
      <c r="AC228" s="10"/>
      <c r="AD228" s="10"/>
      <c r="AE228" s="10"/>
      <c r="AF228" s="10"/>
      <c r="AG228" s="10"/>
      <c r="AH228" s="10"/>
      <c r="AI228" s="10"/>
      <c r="AJ228" s="10"/>
      <c r="AK228" s="10"/>
      <c r="AL228" s="10"/>
      <c r="AM228" s="10"/>
      <c r="AN228" s="10"/>
      <c r="AO228" s="10"/>
      <c r="AP228" s="24" t="s">
        <v>204</v>
      </c>
      <c r="AQ228" s="24">
        <v>2003</v>
      </c>
      <c r="AR228" s="10"/>
      <c r="AS228" s="10"/>
      <c r="AT228" s="10"/>
      <c r="AU228" s="174">
        <v>340000</v>
      </c>
      <c r="AV228" s="62"/>
      <c r="AW228" s="45"/>
      <c r="AX228" s="45"/>
      <c r="AY228" s="45"/>
      <c r="AZ228" s="45" t="s">
        <v>1840</v>
      </c>
      <c r="BA228" s="102"/>
      <c r="BB228" s="45"/>
      <c r="BC228" s="45"/>
    </row>
    <row r="229" spans="1:55" s="101" customFormat="1" ht="16" hidden="1" thickBot="1">
      <c r="A229" s="4"/>
      <c r="B229" s="6"/>
      <c r="C229" s="23" t="s">
        <v>1212</v>
      </c>
      <c r="D229" s="24" t="s">
        <v>1376</v>
      </c>
      <c r="E229" s="34"/>
      <c r="F229" s="34"/>
      <c r="G229" s="10"/>
      <c r="H229" s="10"/>
      <c r="I229" s="10"/>
      <c r="J229" s="45"/>
      <c r="K229" s="10"/>
      <c r="L229" s="10"/>
      <c r="M229" s="10"/>
      <c r="N229" s="10"/>
      <c r="O229" s="10"/>
      <c r="P229" s="10"/>
      <c r="Q229" s="46" t="s">
        <v>747</v>
      </c>
      <c r="R229" s="46">
        <v>0</v>
      </c>
      <c r="S229" s="25" t="s">
        <v>1524</v>
      </c>
      <c r="T229" s="46">
        <v>0</v>
      </c>
      <c r="U229" s="46">
        <v>0</v>
      </c>
      <c r="V229" s="46">
        <v>0</v>
      </c>
      <c r="W229" s="46">
        <v>0</v>
      </c>
      <c r="X229" s="46">
        <v>0</v>
      </c>
      <c r="Y229" s="10"/>
      <c r="Z229" s="10"/>
      <c r="AA229" s="10"/>
      <c r="AB229" s="10"/>
      <c r="AC229" s="10"/>
      <c r="AD229" s="10"/>
      <c r="AE229" s="10"/>
      <c r="AF229" s="10"/>
      <c r="AG229" s="10"/>
      <c r="AH229" s="10"/>
      <c r="AI229" s="10"/>
      <c r="AJ229" s="10"/>
      <c r="AK229" s="10"/>
      <c r="AL229" s="10"/>
      <c r="AM229" s="10"/>
      <c r="AN229" s="10"/>
      <c r="AO229" s="10"/>
      <c r="AP229" s="24" t="s">
        <v>204</v>
      </c>
      <c r="AQ229" s="24">
        <v>2006</v>
      </c>
      <c r="AR229" s="10"/>
      <c r="AS229" s="10"/>
      <c r="AT229" s="10"/>
      <c r="AU229" s="174">
        <v>680000</v>
      </c>
      <c r="AV229" s="45"/>
      <c r="AW229" s="45"/>
      <c r="AX229" s="45"/>
      <c r="AY229" s="45"/>
      <c r="AZ229" s="45" t="s">
        <v>1840</v>
      </c>
      <c r="BA229" s="102"/>
      <c r="BB229" s="45"/>
      <c r="BC229" s="45"/>
    </row>
    <row r="230" spans="1:55" s="101" customFormat="1" ht="16" hidden="1" thickBot="1">
      <c r="A230" s="4"/>
      <c r="B230" s="6"/>
      <c r="C230" s="23" t="s">
        <v>1210</v>
      </c>
      <c r="D230" s="24" t="s">
        <v>1374</v>
      </c>
      <c r="E230" s="34"/>
      <c r="F230" s="34"/>
      <c r="G230" s="10"/>
      <c r="H230" s="10"/>
      <c r="I230" s="10"/>
      <c r="J230" s="45"/>
      <c r="K230" s="10"/>
      <c r="L230" s="10"/>
      <c r="M230" s="10"/>
      <c r="N230" s="10"/>
      <c r="O230" s="10"/>
      <c r="P230" s="10"/>
      <c r="Q230" s="46" t="s">
        <v>1464</v>
      </c>
      <c r="R230" s="46">
        <v>0</v>
      </c>
      <c r="S230" s="25" t="s">
        <v>220</v>
      </c>
      <c r="T230" s="46">
        <v>0</v>
      </c>
      <c r="U230" s="46">
        <v>0</v>
      </c>
      <c r="V230" s="46">
        <v>0</v>
      </c>
      <c r="W230" s="46">
        <v>0</v>
      </c>
      <c r="X230" s="46">
        <v>0</v>
      </c>
      <c r="Y230" s="10"/>
      <c r="Z230" s="10"/>
      <c r="AA230" s="10"/>
      <c r="AB230" s="10"/>
      <c r="AC230" s="10"/>
      <c r="AD230" s="10"/>
      <c r="AE230" s="10"/>
      <c r="AF230" s="10"/>
      <c r="AG230" s="10"/>
      <c r="AH230" s="10"/>
      <c r="AI230" s="10"/>
      <c r="AJ230" s="10"/>
      <c r="AK230" s="10"/>
      <c r="AL230" s="10"/>
      <c r="AM230" s="10"/>
      <c r="AN230" s="10"/>
      <c r="AO230" s="10"/>
      <c r="AP230" s="24" t="s">
        <v>204</v>
      </c>
      <c r="AQ230" s="24">
        <v>2004</v>
      </c>
      <c r="AR230" s="10"/>
      <c r="AS230" s="10"/>
      <c r="AT230" s="10"/>
      <c r="AU230" s="174">
        <v>40000</v>
      </c>
      <c r="AV230" s="62"/>
      <c r="AW230" s="45"/>
      <c r="AX230" s="45"/>
      <c r="AY230" s="45"/>
      <c r="AZ230" s="45" t="s">
        <v>1840</v>
      </c>
      <c r="BA230" s="102"/>
      <c r="BB230" s="45"/>
      <c r="BC230" s="45"/>
    </row>
    <row r="231" spans="1:55" s="101" customFormat="1" ht="16" hidden="1" thickBot="1">
      <c r="A231" s="4"/>
      <c r="B231" s="6"/>
      <c r="C231" s="23" t="s">
        <v>1210</v>
      </c>
      <c r="D231" s="24" t="s">
        <v>1374</v>
      </c>
      <c r="E231" s="34"/>
      <c r="F231" s="34"/>
      <c r="G231" s="10"/>
      <c r="H231" s="10"/>
      <c r="I231" s="10"/>
      <c r="J231" s="45"/>
      <c r="K231" s="10"/>
      <c r="L231" s="10"/>
      <c r="M231" s="10"/>
      <c r="N231" s="10"/>
      <c r="O231" s="10"/>
      <c r="P231" s="10"/>
      <c r="Q231" s="46" t="s">
        <v>1464</v>
      </c>
      <c r="R231" s="46">
        <v>0</v>
      </c>
      <c r="S231" s="25" t="s">
        <v>1528</v>
      </c>
      <c r="T231" s="46">
        <v>0</v>
      </c>
      <c r="U231" s="46">
        <v>0</v>
      </c>
      <c r="V231" s="46">
        <v>0</v>
      </c>
      <c r="W231" s="46">
        <v>0</v>
      </c>
      <c r="X231" s="46">
        <v>0</v>
      </c>
      <c r="Y231" s="10"/>
      <c r="Z231" s="10"/>
      <c r="AA231" s="10"/>
      <c r="AB231" s="10"/>
      <c r="AC231" s="10"/>
      <c r="AD231" s="10"/>
      <c r="AE231" s="10"/>
      <c r="AF231" s="10"/>
      <c r="AG231" s="10"/>
      <c r="AH231" s="10"/>
      <c r="AI231" s="10"/>
      <c r="AJ231" s="10"/>
      <c r="AK231" s="10"/>
      <c r="AL231" s="10"/>
      <c r="AM231" s="10"/>
      <c r="AN231" s="10"/>
      <c r="AO231" s="10"/>
      <c r="AP231" s="24" t="s">
        <v>204</v>
      </c>
      <c r="AQ231" s="24">
        <v>2005</v>
      </c>
      <c r="AR231" s="10"/>
      <c r="AS231" s="10"/>
      <c r="AT231" s="10"/>
      <c r="AU231" s="174">
        <v>100000</v>
      </c>
      <c r="AV231" s="62"/>
      <c r="AW231" s="45"/>
      <c r="AX231" s="45"/>
      <c r="AY231" s="45"/>
      <c r="AZ231" s="45" t="s">
        <v>1840</v>
      </c>
      <c r="BA231" s="102"/>
      <c r="BB231" s="45"/>
      <c r="BC231" s="45"/>
    </row>
    <row r="232" spans="1:55" s="101" customFormat="1" ht="16" hidden="1" thickBot="1">
      <c r="A232" s="4"/>
      <c r="B232" s="6"/>
      <c r="C232" s="23" t="s">
        <v>1212</v>
      </c>
      <c r="D232" s="24" t="s">
        <v>1376</v>
      </c>
      <c r="E232" s="34"/>
      <c r="F232" s="34"/>
      <c r="G232" s="10"/>
      <c r="H232" s="10"/>
      <c r="I232" s="10"/>
      <c r="J232" s="45"/>
      <c r="K232" s="10"/>
      <c r="L232" s="10"/>
      <c r="M232" s="10"/>
      <c r="N232" s="10"/>
      <c r="O232" s="10"/>
      <c r="P232" s="10"/>
      <c r="Q232" s="46" t="s">
        <v>747</v>
      </c>
      <c r="R232" s="46">
        <v>0</v>
      </c>
      <c r="S232" s="25" t="s">
        <v>1524</v>
      </c>
      <c r="T232" s="46">
        <v>0</v>
      </c>
      <c r="U232" s="46">
        <v>0</v>
      </c>
      <c r="V232" s="46">
        <v>0</v>
      </c>
      <c r="W232" s="46">
        <v>0</v>
      </c>
      <c r="X232" s="46">
        <v>0</v>
      </c>
      <c r="Y232" s="10"/>
      <c r="Z232" s="10"/>
      <c r="AA232" s="10"/>
      <c r="AB232" s="10"/>
      <c r="AC232" s="10"/>
      <c r="AD232" s="10"/>
      <c r="AE232" s="10"/>
      <c r="AF232" s="10"/>
      <c r="AG232" s="10"/>
      <c r="AH232" s="10"/>
      <c r="AI232" s="10"/>
      <c r="AJ232" s="10"/>
      <c r="AK232" s="10"/>
      <c r="AL232" s="10"/>
      <c r="AM232" s="10"/>
      <c r="AN232" s="10"/>
      <c r="AO232" s="10"/>
      <c r="AP232" s="24" t="s">
        <v>204</v>
      </c>
      <c r="AQ232" s="24">
        <v>2006</v>
      </c>
      <c r="AR232" s="10"/>
      <c r="AS232" s="10"/>
      <c r="AT232" s="10"/>
      <c r="AU232" s="174">
        <v>680000</v>
      </c>
      <c r="AV232" s="45"/>
      <c r="AW232" s="45"/>
      <c r="AX232" s="45"/>
      <c r="AY232" s="45"/>
      <c r="AZ232" s="45" t="s">
        <v>1840</v>
      </c>
      <c r="BA232" s="102"/>
      <c r="BB232" s="45"/>
      <c r="BC232" s="45"/>
    </row>
    <row r="233" spans="1:55" s="101" customFormat="1" ht="16" hidden="1" thickBot="1">
      <c r="A233" s="4"/>
      <c r="B233" s="6"/>
      <c r="C233" s="23" t="s">
        <v>1212</v>
      </c>
      <c r="D233" s="24" t="s">
        <v>1413</v>
      </c>
      <c r="E233" s="34"/>
      <c r="F233" s="34"/>
      <c r="G233" s="10"/>
      <c r="H233" s="10"/>
      <c r="I233" s="10"/>
      <c r="J233" s="45"/>
      <c r="K233" s="10"/>
      <c r="L233" s="10"/>
      <c r="M233" s="10"/>
      <c r="N233" s="10"/>
      <c r="O233" s="10"/>
      <c r="P233" s="10"/>
      <c r="Q233" s="46" t="s">
        <v>747</v>
      </c>
      <c r="R233" s="46">
        <v>0</v>
      </c>
      <c r="S233" s="25" t="s">
        <v>233</v>
      </c>
      <c r="T233" s="46">
        <v>0</v>
      </c>
      <c r="U233" s="46">
        <v>0</v>
      </c>
      <c r="V233" s="46">
        <v>0</v>
      </c>
      <c r="W233" s="46">
        <v>0</v>
      </c>
      <c r="X233" s="46">
        <v>0</v>
      </c>
      <c r="Y233" s="10"/>
      <c r="Z233" s="10"/>
      <c r="AA233" s="10"/>
      <c r="AB233" s="10"/>
      <c r="AC233" s="10"/>
      <c r="AD233" s="10"/>
      <c r="AE233" s="10"/>
      <c r="AF233" s="10"/>
      <c r="AG233" s="10"/>
      <c r="AH233" s="10"/>
      <c r="AI233" s="10"/>
      <c r="AJ233" s="10"/>
      <c r="AK233" s="10"/>
      <c r="AL233" s="10"/>
      <c r="AM233" s="10"/>
      <c r="AN233" s="10"/>
      <c r="AO233" s="10"/>
      <c r="AP233" s="24" t="s">
        <v>204</v>
      </c>
      <c r="AQ233" s="24">
        <v>2002</v>
      </c>
      <c r="AR233" s="10"/>
      <c r="AS233" s="10"/>
      <c r="AT233" s="10"/>
      <c r="AU233" s="174">
        <v>625000</v>
      </c>
      <c r="AV233" s="62"/>
      <c r="AW233" s="45"/>
      <c r="AX233" s="45"/>
      <c r="AY233" s="45"/>
      <c r="AZ233" s="45" t="s">
        <v>1840</v>
      </c>
      <c r="BA233" s="102"/>
      <c r="BB233" s="45"/>
      <c r="BC233" s="45"/>
    </row>
    <row r="234" spans="1:55" s="101" customFormat="1" ht="16" hidden="1" thickBot="1">
      <c r="A234" s="4"/>
      <c r="B234" s="6"/>
      <c r="C234" s="23" t="s">
        <v>1217</v>
      </c>
      <c r="D234" s="24" t="s">
        <v>1381</v>
      </c>
      <c r="E234" s="34"/>
      <c r="F234" s="34"/>
      <c r="G234" s="10"/>
      <c r="H234" s="10"/>
      <c r="I234" s="10"/>
      <c r="J234" s="45"/>
      <c r="K234" s="10"/>
      <c r="L234" s="10"/>
      <c r="M234" s="10"/>
      <c r="N234" s="10"/>
      <c r="O234" s="10"/>
      <c r="P234" s="10"/>
      <c r="Q234" s="46" t="s">
        <v>747</v>
      </c>
      <c r="R234" s="46">
        <v>0</v>
      </c>
      <c r="S234" s="25" t="s">
        <v>1532</v>
      </c>
      <c r="T234" s="46">
        <v>0</v>
      </c>
      <c r="U234" s="46">
        <v>0</v>
      </c>
      <c r="V234" s="46">
        <v>0</v>
      </c>
      <c r="W234" s="46">
        <v>0</v>
      </c>
      <c r="X234" s="46">
        <v>0</v>
      </c>
      <c r="Y234" s="10"/>
      <c r="Z234" s="10"/>
      <c r="AA234" s="10"/>
      <c r="AB234" s="10"/>
      <c r="AC234" s="10"/>
      <c r="AD234" s="10"/>
      <c r="AE234" s="10"/>
      <c r="AF234" s="10"/>
      <c r="AG234" s="10"/>
      <c r="AH234" s="10"/>
      <c r="AI234" s="10"/>
      <c r="AJ234" s="10"/>
      <c r="AK234" s="10"/>
      <c r="AL234" s="10"/>
      <c r="AM234" s="10"/>
      <c r="AN234" s="10"/>
      <c r="AO234" s="10"/>
      <c r="AP234" s="24" t="s">
        <v>204</v>
      </c>
      <c r="AQ234" s="24">
        <v>2004</v>
      </c>
      <c r="AR234" s="10"/>
      <c r="AS234" s="10"/>
      <c r="AT234" s="10"/>
      <c r="AU234" s="174">
        <v>770000</v>
      </c>
      <c r="AV234" s="62"/>
      <c r="AW234" s="45"/>
      <c r="AX234" s="45"/>
      <c r="AY234" s="45"/>
      <c r="AZ234" s="45" t="s">
        <v>1840</v>
      </c>
      <c r="BA234" s="102"/>
      <c r="BB234" s="45"/>
      <c r="BC234" s="45"/>
    </row>
    <row r="235" spans="1:55" s="101" customFormat="1" ht="16" hidden="1" thickBot="1">
      <c r="A235" s="4"/>
      <c r="B235" s="6"/>
      <c r="C235" s="23" t="s">
        <v>1227</v>
      </c>
      <c r="D235" s="24" t="s">
        <v>1381</v>
      </c>
      <c r="E235" s="34"/>
      <c r="F235" s="34"/>
      <c r="G235" s="10"/>
      <c r="H235" s="10"/>
      <c r="I235" s="10"/>
      <c r="J235" s="45"/>
      <c r="K235" s="10"/>
      <c r="L235" s="10"/>
      <c r="M235" s="10"/>
      <c r="N235" s="10"/>
      <c r="O235" s="10"/>
      <c r="P235" s="10"/>
      <c r="Q235" s="46" t="s">
        <v>1491</v>
      </c>
      <c r="R235" s="46">
        <v>0</v>
      </c>
      <c r="S235" s="25" t="s">
        <v>222</v>
      </c>
      <c r="T235" s="46">
        <v>0</v>
      </c>
      <c r="U235" s="46">
        <v>0</v>
      </c>
      <c r="V235" s="46">
        <v>0</v>
      </c>
      <c r="W235" s="46">
        <v>0</v>
      </c>
      <c r="X235" s="46">
        <v>0</v>
      </c>
      <c r="Y235" s="10"/>
      <c r="Z235" s="10"/>
      <c r="AA235" s="10"/>
      <c r="AB235" s="10"/>
      <c r="AC235" s="10"/>
      <c r="AD235" s="10"/>
      <c r="AE235" s="10"/>
      <c r="AF235" s="10"/>
      <c r="AG235" s="10"/>
      <c r="AH235" s="10"/>
      <c r="AI235" s="10"/>
      <c r="AJ235" s="10"/>
      <c r="AK235" s="10"/>
      <c r="AL235" s="10"/>
      <c r="AM235" s="10"/>
      <c r="AN235" s="10"/>
      <c r="AO235" s="10"/>
      <c r="AP235" s="24" t="s">
        <v>204</v>
      </c>
      <c r="AQ235" s="24">
        <v>2002</v>
      </c>
      <c r="AR235" s="10"/>
      <c r="AS235" s="10"/>
      <c r="AT235" s="10"/>
      <c r="AU235" s="174">
        <v>1225000</v>
      </c>
      <c r="AV235" s="62"/>
      <c r="AW235" s="45"/>
      <c r="AX235" s="45"/>
      <c r="AY235" s="45"/>
      <c r="AZ235" s="45" t="s">
        <v>1840</v>
      </c>
      <c r="BA235" s="102"/>
      <c r="BB235" s="45"/>
      <c r="BC235" s="45"/>
    </row>
    <row r="236" spans="1:55" s="101" customFormat="1" ht="16" hidden="1" thickBot="1">
      <c r="A236" s="4"/>
      <c r="B236" s="6"/>
      <c r="C236" s="23" t="s">
        <v>1208</v>
      </c>
      <c r="D236" s="24" t="s">
        <v>1365</v>
      </c>
      <c r="E236" s="34"/>
      <c r="F236" s="34"/>
      <c r="G236" s="10"/>
      <c r="H236" s="10"/>
      <c r="I236" s="10"/>
      <c r="J236" s="45"/>
      <c r="K236" s="10"/>
      <c r="L236" s="10"/>
      <c r="M236" s="10"/>
      <c r="N236" s="10"/>
      <c r="O236" s="10"/>
      <c r="P236" s="10"/>
      <c r="Q236" s="46" t="s">
        <v>747</v>
      </c>
      <c r="R236" s="46">
        <v>0</v>
      </c>
      <c r="S236" s="25" t="s">
        <v>230</v>
      </c>
      <c r="T236" s="46">
        <v>0</v>
      </c>
      <c r="U236" s="46">
        <v>0</v>
      </c>
      <c r="V236" s="46">
        <v>0</v>
      </c>
      <c r="W236" s="46">
        <v>0</v>
      </c>
      <c r="X236" s="46">
        <v>0</v>
      </c>
      <c r="Y236" s="10"/>
      <c r="Z236" s="10"/>
      <c r="AA236" s="10"/>
      <c r="AB236" s="10"/>
      <c r="AC236" s="10"/>
      <c r="AD236" s="10"/>
      <c r="AE236" s="10"/>
      <c r="AF236" s="10"/>
      <c r="AG236" s="10"/>
      <c r="AH236" s="10"/>
      <c r="AI236" s="10"/>
      <c r="AJ236" s="10"/>
      <c r="AK236" s="10"/>
      <c r="AL236" s="10"/>
      <c r="AM236" s="10"/>
      <c r="AN236" s="10"/>
      <c r="AO236" s="10"/>
      <c r="AP236" s="24" t="s">
        <v>204</v>
      </c>
      <c r="AQ236" s="24">
        <v>2006</v>
      </c>
      <c r="AR236" s="10"/>
      <c r="AS236" s="10"/>
      <c r="AT236" s="10"/>
      <c r="AU236" s="174">
        <v>200000</v>
      </c>
      <c r="AV236" s="45"/>
      <c r="AW236" s="45"/>
      <c r="AX236" s="45"/>
      <c r="AY236" s="45"/>
      <c r="AZ236" s="45" t="s">
        <v>1840</v>
      </c>
      <c r="BA236" s="102"/>
      <c r="BB236" s="45"/>
      <c r="BC236" s="45"/>
    </row>
    <row r="237" spans="1:55" s="101" customFormat="1" ht="16" hidden="1" thickBot="1">
      <c r="A237" s="4"/>
      <c r="B237" s="6"/>
      <c r="C237" s="23" t="s">
        <v>1217</v>
      </c>
      <c r="D237" s="24" t="s">
        <v>1381</v>
      </c>
      <c r="E237" s="34"/>
      <c r="F237" s="34"/>
      <c r="G237" s="10"/>
      <c r="H237" s="10"/>
      <c r="I237" s="10"/>
      <c r="J237" s="45"/>
      <c r="K237" s="10"/>
      <c r="L237" s="10"/>
      <c r="M237" s="10"/>
      <c r="N237" s="10"/>
      <c r="O237" s="10"/>
      <c r="P237" s="10"/>
      <c r="Q237" s="46" t="s">
        <v>747</v>
      </c>
      <c r="R237" s="46">
        <v>0</v>
      </c>
      <c r="S237" s="25" t="s">
        <v>1532</v>
      </c>
      <c r="T237" s="46">
        <v>0</v>
      </c>
      <c r="U237" s="46">
        <v>0</v>
      </c>
      <c r="V237" s="46">
        <v>0</v>
      </c>
      <c r="W237" s="46">
        <v>0</v>
      </c>
      <c r="X237" s="46">
        <v>0</v>
      </c>
      <c r="Y237" s="10"/>
      <c r="Z237" s="10"/>
      <c r="AA237" s="10"/>
      <c r="AB237" s="10"/>
      <c r="AC237" s="10"/>
      <c r="AD237" s="10"/>
      <c r="AE237" s="10"/>
      <c r="AF237" s="10"/>
      <c r="AG237" s="10"/>
      <c r="AH237" s="10"/>
      <c r="AI237" s="10"/>
      <c r="AJ237" s="10"/>
      <c r="AK237" s="10"/>
      <c r="AL237" s="10"/>
      <c r="AM237" s="10"/>
      <c r="AN237" s="10"/>
      <c r="AO237" s="10"/>
      <c r="AP237" s="24" t="s">
        <v>204</v>
      </c>
      <c r="AQ237" s="24">
        <v>2004</v>
      </c>
      <c r="AR237" s="10"/>
      <c r="AS237" s="10"/>
      <c r="AT237" s="10"/>
      <c r="AU237" s="174">
        <v>770000</v>
      </c>
      <c r="AV237" s="45"/>
      <c r="AW237" s="45"/>
      <c r="AX237" s="45"/>
      <c r="AY237" s="45"/>
      <c r="AZ237" s="45" t="s">
        <v>1840</v>
      </c>
      <c r="BA237" s="102"/>
      <c r="BB237" s="45"/>
      <c r="BC237" s="45"/>
    </row>
    <row r="238" spans="1:55" s="101" customFormat="1" ht="16" hidden="1" thickBot="1">
      <c r="A238" s="4"/>
      <c r="B238" s="6"/>
      <c r="C238" s="23" t="s">
        <v>1204</v>
      </c>
      <c r="D238" s="24" t="s">
        <v>1365</v>
      </c>
      <c r="E238" s="34"/>
      <c r="F238" s="34"/>
      <c r="G238" s="10"/>
      <c r="H238" s="10"/>
      <c r="I238" s="10"/>
      <c r="J238" s="45"/>
      <c r="K238" s="10"/>
      <c r="L238" s="10"/>
      <c r="M238" s="10"/>
      <c r="N238" s="10"/>
      <c r="O238" s="10"/>
      <c r="P238" s="10"/>
      <c r="Q238" s="46" t="s">
        <v>1463</v>
      </c>
      <c r="R238" s="46">
        <v>0</v>
      </c>
      <c r="S238" s="25" t="s">
        <v>220</v>
      </c>
      <c r="T238" s="46">
        <v>0</v>
      </c>
      <c r="U238" s="46">
        <v>0</v>
      </c>
      <c r="V238" s="46">
        <v>0</v>
      </c>
      <c r="W238" s="46">
        <v>0</v>
      </c>
      <c r="X238" s="46">
        <v>0</v>
      </c>
      <c r="Y238" s="10"/>
      <c r="Z238" s="10"/>
      <c r="AA238" s="10"/>
      <c r="AB238" s="10"/>
      <c r="AC238" s="10"/>
      <c r="AD238" s="10"/>
      <c r="AE238" s="10"/>
      <c r="AF238" s="10"/>
      <c r="AG238" s="10"/>
      <c r="AH238" s="10"/>
      <c r="AI238" s="10"/>
      <c r="AJ238" s="10"/>
      <c r="AK238" s="10"/>
      <c r="AL238" s="10"/>
      <c r="AM238" s="10"/>
      <c r="AN238" s="10"/>
      <c r="AO238" s="10"/>
      <c r="AP238" s="24" t="s">
        <v>204</v>
      </c>
      <c r="AQ238" s="24">
        <v>2005</v>
      </c>
      <c r="AR238" s="10"/>
      <c r="AS238" s="10"/>
      <c r="AT238" s="10"/>
      <c r="AU238" s="174">
        <v>21000</v>
      </c>
      <c r="AV238" s="45"/>
      <c r="AW238" s="45"/>
      <c r="AX238" s="45"/>
      <c r="AY238" s="45"/>
      <c r="AZ238" s="45" t="s">
        <v>1840</v>
      </c>
      <c r="BA238" s="102"/>
      <c r="BB238" s="45"/>
      <c r="BC238" s="45"/>
    </row>
    <row r="239" spans="1:55" s="101" customFormat="1" ht="16" hidden="1" thickBot="1">
      <c r="A239" s="4"/>
      <c r="B239" s="6"/>
      <c r="C239" s="23" t="s">
        <v>1204</v>
      </c>
      <c r="D239" s="24" t="s">
        <v>1365</v>
      </c>
      <c r="E239" s="34"/>
      <c r="F239" s="34"/>
      <c r="G239" s="10"/>
      <c r="H239" s="10"/>
      <c r="I239" s="10"/>
      <c r="J239" s="45"/>
      <c r="K239" s="10"/>
      <c r="L239" s="10"/>
      <c r="M239" s="10"/>
      <c r="N239" s="10"/>
      <c r="O239" s="10"/>
      <c r="P239" s="10"/>
      <c r="Q239" s="46" t="s">
        <v>1463</v>
      </c>
      <c r="R239" s="46">
        <v>0</v>
      </c>
      <c r="S239" s="25" t="s">
        <v>220</v>
      </c>
      <c r="T239" s="46">
        <v>0</v>
      </c>
      <c r="U239" s="46">
        <v>0</v>
      </c>
      <c r="V239" s="46">
        <v>0</v>
      </c>
      <c r="W239" s="46">
        <v>0</v>
      </c>
      <c r="X239" s="46">
        <v>0</v>
      </c>
      <c r="Y239" s="10"/>
      <c r="Z239" s="10"/>
      <c r="AA239" s="10"/>
      <c r="AB239" s="10"/>
      <c r="AC239" s="10"/>
      <c r="AD239" s="10"/>
      <c r="AE239" s="10"/>
      <c r="AF239" s="10"/>
      <c r="AG239" s="10"/>
      <c r="AH239" s="10"/>
      <c r="AI239" s="10"/>
      <c r="AJ239" s="10"/>
      <c r="AK239" s="10"/>
      <c r="AL239" s="10"/>
      <c r="AM239" s="10"/>
      <c r="AN239" s="10"/>
      <c r="AO239" s="10"/>
      <c r="AP239" s="24" t="s">
        <v>204</v>
      </c>
      <c r="AQ239" s="24">
        <v>2004</v>
      </c>
      <c r="AR239" s="10"/>
      <c r="AS239" s="10"/>
      <c r="AT239" s="10"/>
      <c r="AU239" s="174">
        <v>108000</v>
      </c>
      <c r="AV239" s="45"/>
      <c r="AW239" s="45"/>
      <c r="AX239" s="45"/>
      <c r="AY239" s="45"/>
      <c r="AZ239" s="45" t="s">
        <v>1840</v>
      </c>
      <c r="BA239" s="102"/>
      <c r="BB239" s="45"/>
      <c r="BC239" s="45"/>
    </row>
    <row r="240" spans="1:55" s="101" customFormat="1" ht="16" hidden="1" thickBot="1">
      <c r="A240" s="4"/>
      <c r="B240" s="6"/>
      <c r="C240" s="23" t="s">
        <v>1243</v>
      </c>
      <c r="D240" s="24" t="s">
        <v>1405</v>
      </c>
      <c r="E240" s="34"/>
      <c r="F240" s="34"/>
      <c r="G240" s="10"/>
      <c r="H240" s="10"/>
      <c r="I240" s="10"/>
      <c r="J240" s="45"/>
      <c r="K240" s="10"/>
      <c r="L240" s="10"/>
      <c r="M240" s="10"/>
      <c r="N240" s="10"/>
      <c r="O240" s="10"/>
      <c r="P240" s="10"/>
      <c r="Q240" s="46" t="s">
        <v>747</v>
      </c>
      <c r="R240" s="46">
        <v>0</v>
      </c>
      <c r="S240" s="25" t="s">
        <v>222</v>
      </c>
      <c r="T240" s="46">
        <v>0</v>
      </c>
      <c r="U240" s="46">
        <v>0</v>
      </c>
      <c r="V240" s="46">
        <v>0</v>
      </c>
      <c r="W240" s="46">
        <v>0</v>
      </c>
      <c r="X240" s="46">
        <v>0</v>
      </c>
      <c r="Y240" s="10"/>
      <c r="Z240" s="10"/>
      <c r="AA240" s="10"/>
      <c r="AB240" s="10"/>
      <c r="AC240" s="10"/>
      <c r="AD240" s="10"/>
      <c r="AE240" s="10"/>
      <c r="AF240" s="10"/>
      <c r="AG240" s="10"/>
      <c r="AH240" s="10"/>
      <c r="AI240" s="10"/>
      <c r="AJ240" s="10"/>
      <c r="AK240" s="10"/>
      <c r="AL240" s="10"/>
      <c r="AM240" s="10"/>
      <c r="AN240" s="10"/>
      <c r="AO240" s="10"/>
      <c r="AP240" s="24" t="s">
        <v>204</v>
      </c>
      <c r="AQ240" s="24">
        <v>2004</v>
      </c>
      <c r="AR240" s="10"/>
      <c r="AS240" s="10"/>
      <c r="AT240" s="10"/>
      <c r="AU240" s="174">
        <v>1650000</v>
      </c>
      <c r="AV240" s="45"/>
      <c r="AW240" s="45"/>
      <c r="AX240" s="45"/>
      <c r="AY240" s="45"/>
      <c r="AZ240" s="45" t="s">
        <v>1840</v>
      </c>
      <c r="BA240" s="102"/>
      <c r="BB240" s="45"/>
      <c r="BC240" s="45"/>
    </row>
    <row r="241" spans="1:55" s="101" customFormat="1" ht="16" hidden="1" thickBot="1">
      <c r="A241" s="4"/>
      <c r="B241" s="6"/>
      <c r="C241" s="23" t="s">
        <v>1268</v>
      </c>
      <c r="D241" s="24" t="s">
        <v>1418</v>
      </c>
      <c r="E241" s="34"/>
      <c r="F241" s="34"/>
      <c r="G241" s="10"/>
      <c r="H241" s="10"/>
      <c r="I241" s="10"/>
      <c r="J241" s="45"/>
      <c r="K241" s="10"/>
      <c r="L241" s="10"/>
      <c r="M241" s="10"/>
      <c r="N241" s="10"/>
      <c r="O241" s="10"/>
      <c r="P241" s="10"/>
      <c r="Q241" s="46" t="s">
        <v>145</v>
      </c>
      <c r="R241" s="46">
        <v>0</v>
      </c>
      <c r="S241" s="25" t="s">
        <v>1529</v>
      </c>
      <c r="T241" s="46">
        <v>0</v>
      </c>
      <c r="U241" s="46">
        <v>0</v>
      </c>
      <c r="V241" s="46">
        <v>0</v>
      </c>
      <c r="W241" s="46">
        <v>0</v>
      </c>
      <c r="X241" s="46">
        <v>0</v>
      </c>
      <c r="Y241" s="10"/>
      <c r="Z241" s="10"/>
      <c r="AA241" s="10"/>
      <c r="AB241" s="10"/>
      <c r="AC241" s="10"/>
      <c r="AD241" s="10"/>
      <c r="AE241" s="10"/>
      <c r="AF241" s="10"/>
      <c r="AG241" s="10"/>
      <c r="AH241" s="10"/>
      <c r="AI241" s="10"/>
      <c r="AJ241" s="10"/>
      <c r="AK241" s="10"/>
      <c r="AL241" s="10"/>
      <c r="AM241" s="10"/>
      <c r="AN241" s="10"/>
      <c r="AO241" s="10"/>
      <c r="AP241" s="24" t="s">
        <v>204</v>
      </c>
      <c r="AQ241" s="24">
        <v>2004</v>
      </c>
      <c r="AR241" s="10"/>
      <c r="AS241" s="10"/>
      <c r="AT241" s="10"/>
      <c r="AU241" s="174">
        <v>75000</v>
      </c>
      <c r="AV241" s="45"/>
      <c r="AW241" s="45"/>
      <c r="AX241" s="45"/>
      <c r="AY241" s="45"/>
      <c r="AZ241" s="45" t="s">
        <v>1840</v>
      </c>
      <c r="BA241" s="102"/>
      <c r="BB241" s="45"/>
      <c r="BC241" s="45"/>
    </row>
    <row r="242" spans="1:55" s="101" customFormat="1" ht="16" hidden="1" thickBot="1">
      <c r="A242" s="4"/>
      <c r="B242" s="6"/>
      <c r="C242" s="23" t="s">
        <v>267</v>
      </c>
      <c r="D242" s="24" t="s">
        <v>1373</v>
      </c>
      <c r="E242" s="34"/>
      <c r="F242" s="34"/>
      <c r="G242" s="10"/>
      <c r="H242" s="10"/>
      <c r="I242" s="10"/>
      <c r="J242" s="45"/>
      <c r="K242" s="10"/>
      <c r="L242" s="10"/>
      <c r="M242" s="10"/>
      <c r="N242" s="10"/>
      <c r="O242" s="10"/>
      <c r="P242" s="10"/>
      <c r="Q242" s="46" t="s">
        <v>1471</v>
      </c>
      <c r="R242" s="46">
        <v>0</v>
      </c>
      <c r="S242" s="25" t="s">
        <v>230</v>
      </c>
      <c r="T242" s="46">
        <v>0</v>
      </c>
      <c r="U242" s="46">
        <v>0</v>
      </c>
      <c r="V242" s="46">
        <v>0</v>
      </c>
      <c r="W242" s="46">
        <v>0</v>
      </c>
      <c r="X242" s="46">
        <v>0</v>
      </c>
      <c r="Y242" s="10"/>
      <c r="Z242" s="10"/>
      <c r="AA242" s="10"/>
      <c r="AB242" s="10"/>
      <c r="AC242" s="10"/>
      <c r="AD242" s="10"/>
      <c r="AE242" s="10"/>
      <c r="AF242" s="10"/>
      <c r="AG242" s="10"/>
      <c r="AH242" s="10"/>
      <c r="AI242" s="10"/>
      <c r="AJ242" s="10"/>
      <c r="AK242" s="10"/>
      <c r="AL242" s="10"/>
      <c r="AM242" s="10"/>
      <c r="AN242" s="10"/>
      <c r="AO242" s="10"/>
      <c r="AP242" s="24" t="s">
        <v>204</v>
      </c>
      <c r="AQ242" s="24">
        <v>2004</v>
      </c>
      <c r="AR242" s="10"/>
      <c r="AS242" s="10"/>
      <c r="AT242" s="10"/>
      <c r="AU242" s="174">
        <v>5250000</v>
      </c>
      <c r="AV242" s="45"/>
      <c r="AW242" s="45"/>
      <c r="AX242" s="45"/>
      <c r="AY242" s="45"/>
      <c r="AZ242" s="45" t="s">
        <v>1840</v>
      </c>
      <c r="BA242" s="102"/>
      <c r="BB242" s="45"/>
      <c r="BC242" s="45"/>
    </row>
    <row r="243" spans="1:55" s="101" customFormat="1" ht="16" hidden="1" thickBot="1">
      <c r="A243" s="4"/>
      <c r="B243" s="6"/>
      <c r="C243" s="23" t="s">
        <v>267</v>
      </c>
      <c r="D243" s="24" t="s">
        <v>1373</v>
      </c>
      <c r="E243" s="34"/>
      <c r="F243" s="34"/>
      <c r="G243" s="10"/>
      <c r="H243" s="10"/>
      <c r="I243" s="10"/>
      <c r="J243" s="45"/>
      <c r="K243" s="10"/>
      <c r="L243" s="10"/>
      <c r="M243" s="10"/>
      <c r="N243" s="10"/>
      <c r="O243" s="10"/>
      <c r="P243" s="10"/>
      <c r="Q243" s="46" t="s">
        <v>1471</v>
      </c>
      <c r="R243" s="46">
        <v>0</v>
      </c>
      <c r="S243" s="25" t="s">
        <v>230</v>
      </c>
      <c r="T243" s="46">
        <v>0</v>
      </c>
      <c r="U243" s="46">
        <v>0</v>
      </c>
      <c r="V243" s="46">
        <v>0</v>
      </c>
      <c r="W243" s="46">
        <v>0</v>
      </c>
      <c r="X243" s="46">
        <v>0</v>
      </c>
      <c r="Y243" s="10"/>
      <c r="Z243" s="10"/>
      <c r="AA243" s="10"/>
      <c r="AB243" s="10"/>
      <c r="AC243" s="10"/>
      <c r="AD243" s="10"/>
      <c r="AE243" s="10"/>
      <c r="AF243" s="10"/>
      <c r="AG243" s="10"/>
      <c r="AH243" s="10"/>
      <c r="AI243" s="10"/>
      <c r="AJ243" s="10"/>
      <c r="AK243" s="10"/>
      <c r="AL243" s="10"/>
      <c r="AM243" s="10"/>
      <c r="AN243" s="10"/>
      <c r="AO243" s="10"/>
      <c r="AP243" s="24" t="s">
        <v>204</v>
      </c>
      <c r="AQ243" s="24">
        <v>2002</v>
      </c>
      <c r="AR243" s="10"/>
      <c r="AS243" s="10"/>
      <c r="AT243" s="10"/>
      <c r="AU243" s="174">
        <v>750000</v>
      </c>
      <c r="AV243" s="45"/>
      <c r="AW243" s="45"/>
      <c r="AX243" s="45"/>
      <c r="AY243" s="45"/>
      <c r="AZ243" s="45" t="s">
        <v>1840</v>
      </c>
      <c r="BA243" s="102"/>
      <c r="BB243" s="45"/>
      <c r="BC243" s="45"/>
    </row>
    <row r="244" spans="1:55" s="101" customFormat="1" ht="16" hidden="1" thickBot="1">
      <c r="A244" s="4"/>
      <c r="B244" s="6"/>
      <c r="C244" s="23" t="s">
        <v>267</v>
      </c>
      <c r="D244" s="24" t="s">
        <v>1373</v>
      </c>
      <c r="E244" s="34"/>
      <c r="F244" s="34"/>
      <c r="G244" s="10"/>
      <c r="H244" s="10"/>
      <c r="I244" s="10"/>
      <c r="J244" s="45"/>
      <c r="K244" s="10"/>
      <c r="L244" s="10"/>
      <c r="M244" s="10"/>
      <c r="N244" s="10"/>
      <c r="O244" s="10"/>
      <c r="P244" s="10"/>
      <c r="Q244" s="46" t="s">
        <v>1471</v>
      </c>
      <c r="R244" s="46">
        <v>0</v>
      </c>
      <c r="S244" s="25" t="s">
        <v>230</v>
      </c>
      <c r="T244" s="46">
        <v>0</v>
      </c>
      <c r="U244" s="46">
        <v>0</v>
      </c>
      <c r="V244" s="46">
        <v>0</v>
      </c>
      <c r="W244" s="46">
        <v>0</v>
      </c>
      <c r="X244" s="46">
        <v>0</v>
      </c>
      <c r="Y244" s="10"/>
      <c r="Z244" s="10"/>
      <c r="AA244" s="10"/>
      <c r="AB244" s="10"/>
      <c r="AC244" s="10"/>
      <c r="AD244" s="10"/>
      <c r="AE244" s="10"/>
      <c r="AF244" s="10"/>
      <c r="AG244" s="10"/>
      <c r="AH244" s="10"/>
      <c r="AI244" s="10"/>
      <c r="AJ244" s="10"/>
      <c r="AK244" s="10"/>
      <c r="AL244" s="10"/>
      <c r="AM244" s="10"/>
      <c r="AN244" s="10"/>
      <c r="AO244" s="10"/>
      <c r="AP244" s="24" t="s">
        <v>204</v>
      </c>
      <c r="AQ244" s="24">
        <v>2001</v>
      </c>
      <c r="AR244" s="10"/>
      <c r="AS244" s="10"/>
      <c r="AT244" s="10"/>
      <c r="AU244" s="174">
        <v>875000</v>
      </c>
      <c r="AV244" s="62"/>
      <c r="AW244" s="45"/>
      <c r="AX244" s="45"/>
      <c r="AY244" s="45"/>
      <c r="AZ244" s="45" t="s">
        <v>1840</v>
      </c>
      <c r="BA244" s="102"/>
      <c r="BB244" s="45"/>
      <c r="BC244" s="45"/>
    </row>
    <row r="245" spans="1:55" s="101" customFormat="1" ht="16" hidden="1" thickBot="1">
      <c r="A245" s="4"/>
      <c r="B245" s="6"/>
      <c r="C245" s="23" t="s">
        <v>1217</v>
      </c>
      <c r="D245" s="24" t="s">
        <v>1405</v>
      </c>
      <c r="E245" s="34"/>
      <c r="F245" s="34"/>
      <c r="G245" s="10"/>
      <c r="H245" s="10"/>
      <c r="I245" s="10"/>
      <c r="J245" s="45"/>
      <c r="K245" s="10"/>
      <c r="L245" s="10"/>
      <c r="M245" s="10"/>
      <c r="N245" s="10"/>
      <c r="O245" s="10"/>
      <c r="P245" s="10"/>
      <c r="Q245" s="46" t="s">
        <v>747</v>
      </c>
      <c r="R245" s="46">
        <v>0</v>
      </c>
      <c r="S245" s="25" t="s">
        <v>233</v>
      </c>
      <c r="T245" s="46">
        <v>0</v>
      </c>
      <c r="U245" s="46">
        <v>0</v>
      </c>
      <c r="V245" s="46">
        <v>0</v>
      </c>
      <c r="W245" s="46">
        <v>0</v>
      </c>
      <c r="X245" s="46">
        <v>0</v>
      </c>
      <c r="Y245" s="10"/>
      <c r="Z245" s="10"/>
      <c r="AA245" s="10"/>
      <c r="AB245" s="10"/>
      <c r="AC245" s="10"/>
      <c r="AD245" s="10"/>
      <c r="AE245" s="10"/>
      <c r="AF245" s="10"/>
      <c r="AG245" s="10"/>
      <c r="AH245" s="10"/>
      <c r="AI245" s="10"/>
      <c r="AJ245" s="10"/>
      <c r="AK245" s="10"/>
      <c r="AL245" s="10"/>
      <c r="AM245" s="10"/>
      <c r="AN245" s="10"/>
      <c r="AO245" s="10"/>
      <c r="AP245" s="24" t="s">
        <v>204</v>
      </c>
      <c r="AQ245" s="24">
        <v>2002</v>
      </c>
      <c r="AR245" s="10"/>
      <c r="AS245" s="10"/>
      <c r="AT245" s="10"/>
      <c r="AU245" s="174">
        <v>2520000</v>
      </c>
      <c r="AV245" s="62"/>
      <c r="AW245" s="45"/>
      <c r="AX245" s="45"/>
      <c r="AY245" s="45"/>
      <c r="AZ245" s="45" t="s">
        <v>1840</v>
      </c>
      <c r="BA245" s="102"/>
      <c r="BB245" s="45"/>
      <c r="BC245" s="45"/>
    </row>
    <row r="246" spans="1:55" s="101" customFormat="1" ht="16" hidden="1" thickBot="1">
      <c r="A246" s="4"/>
      <c r="B246" s="6"/>
      <c r="C246" s="23" t="s">
        <v>1204</v>
      </c>
      <c r="D246" s="24" t="s">
        <v>1365</v>
      </c>
      <c r="E246" s="34"/>
      <c r="F246" s="34"/>
      <c r="G246" s="10"/>
      <c r="H246" s="10"/>
      <c r="I246" s="10"/>
      <c r="J246" s="45"/>
      <c r="K246" s="10"/>
      <c r="L246" s="10"/>
      <c r="M246" s="10"/>
      <c r="N246" s="10"/>
      <c r="O246" s="10"/>
      <c r="P246" s="10"/>
      <c r="Q246" s="46" t="s">
        <v>1463</v>
      </c>
      <c r="R246" s="46">
        <v>0</v>
      </c>
      <c r="S246" s="25" t="s">
        <v>220</v>
      </c>
      <c r="T246" s="46">
        <v>0</v>
      </c>
      <c r="U246" s="46">
        <v>0</v>
      </c>
      <c r="V246" s="46">
        <v>0</v>
      </c>
      <c r="W246" s="46">
        <v>0</v>
      </c>
      <c r="X246" s="46">
        <v>0</v>
      </c>
      <c r="Y246" s="10"/>
      <c r="Z246" s="10"/>
      <c r="AA246" s="10"/>
      <c r="AB246" s="10"/>
      <c r="AC246" s="10"/>
      <c r="AD246" s="10"/>
      <c r="AE246" s="10"/>
      <c r="AF246" s="10"/>
      <c r="AG246" s="10"/>
      <c r="AH246" s="10"/>
      <c r="AI246" s="10"/>
      <c r="AJ246" s="10"/>
      <c r="AK246" s="10"/>
      <c r="AL246" s="10"/>
      <c r="AM246" s="10"/>
      <c r="AN246" s="10"/>
      <c r="AO246" s="10"/>
      <c r="AP246" s="24" t="s">
        <v>204</v>
      </c>
      <c r="AQ246" s="24">
        <v>2003</v>
      </c>
      <c r="AR246" s="10"/>
      <c r="AS246" s="10"/>
      <c r="AT246" s="10"/>
      <c r="AU246" s="174">
        <v>96000</v>
      </c>
      <c r="AV246" s="62"/>
      <c r="AW246" s="45"/>
      <c r="AX246" s="45"/>
      <c r="AY246" s="45"/>
      <c r="AZ246" s="45" t="s">
        <v>1840</v>
      </c>
      <c r="BA246" s="102"/>
      <c r="BB246" s="45"/>
      <c r="BC246" s="45"/>
    </row>
    <row r="247" spans="1:55" s="101" customFormat="1" ht="16" hidden="1" thickBot="1">
      <c r="A247" s="4"/>
      <c r="B247" s="6"/>
      <c r="C247" s="23" t="s">
        <v>1269</v>
      </c>
      <c r="D247" s="24" t="s">
        <v>1420</v>
      </c>
      <c r="E247" s="34"/>
      <c r="F247" s="34"/>
      <c r="G247" s="10"/>
      <c r="H247" s="10"/>
      <c r="I247" s="10"/>
      <c r="J247" s="45"/>
      <c r="K247" s="10"/>
      <c r="L247" s="10"/>
      <c r="M247" s="10"/>
      <c r="N247" s="10"/>
      <c r="O247" s="10"/>
      <c r="P247" s="10"/>
      <c r="Q247" s="46" t="s">
        <v>1492</v>
      </c>
      <c r="R247" s="46">
        <v>0</v>
      </c>
      <c r="S247" s="25" t="s">
        <v>225</v>
      </c>
      <c r="T247" s="46">
        <v>0</v>
      </c>
      <c r="U247" s="46">
        <v>0</v>
      </c>
      <c r="V247" s="46">
        <v>0</v>
      </c>
      <c r="W247" s="46">
        <v>0</v>
      </c>
      <c r="X247" s="46">
        <v>0</v>
      </c>
      <c r="Y247" s="10"/>
      <c r="Z247" s="10"/>
      <c r="AA247" s="10"/>
      <c r="AB247" s="10"/>
      <c r="AC247" s="10"/>
      <c r="AD247" s="10"/>
      <c r="AE247" s="10"/>
      <c r="AF247" s="10"/>
      <c r="AG247" s="10"/>
      <c r="AH247" s="10"/>
      <c r="AI247" s="10"/>
      <c r="AJ247" s="10"/>
      <c r="AK247" s="10"/>
      <c r="AL247" s="10"/>
      <c r="AM247" s="10"/>
      <c r="AN247" s="10"/>
      <c r="AO247" s="10"/>
      <c r="AP247" s="24" t="s">
        <v>204</v>
      </c>
      <c r="AQ247" s="24">
        <v>2006</v>
      </c>
      <c r="AR247" s="10"/>
      <c r="AS247" s="10"/>
      <c r="AT247" s="10"/>
      <c r="AU247" s="174">
        <v>175000</v>
      </c>
      <c r="AV247" s="62"/>
      <c r="AW247" s="45"/>
      <c r="AX247" s="45"/>
      <c r="AY247" s="45"/>
      <c r="AZ247" s="45" t="s">
        <v>1840</v>
      </c>
      <c r="BA247" s="102"/>
      <c r="BB247" s="45"/>
      <c r="BC247" s="45"/>
    </row>
    <row r="248" spans="1:55" s="101" customFormat="1" ht="16" hidden="1" thickBot="1">
      <c r="A248" s="4"/>
      <c r="B248" s="6"/>
      <c r="C248" s="23" t="s">
        <v>1270</v>
      </c>
      <c r="D248" s="24" t="s">
        <v>1419</v>
      </c>
      <c r="E248" s="34"/>
      <c r="F248" s="34"/>
      <c r="G248" s="10"/>
      <c r="H248" s="10"/>
      <c r="I248" s="10"/>
      <c r="J248" s="45"/>
      <c r="K248" s="10"/>
      <c r="L248" s="10"/>
      <c r="M248" s="10"/>
      <c r="N248" s="10"/>
      <c r="O248" s="10"/>
      <c r="P248" s="10"/>
      <c r="Q248" s="46" t="s">
        <v>1131</v>
      </c>
      <c r="R248" s="46">
        <v>0</v>
      </c>
      <c r="S248" s="25" t="s">
        <v>223</v>
      </c>
      <c r="T248" s="46">
        <v>0</v>
      </c>
      <c r="U248" s="46">
        <v>0</v>
      </c>
      <c r="V248" s="46">
        <v>0</v>
      </c>
      <c r="W248" s="46">
        <v>0</v>
      </c>
      <c r="X248" s="46">
        <v>0</v>
      </c>
      <c r="Y248" s="10"/>
      <c r="Z248" s="10"/>
      <c r="AA248" s="10"/>
      <c r="AB248" s="10"/>
      <c r="AC248" s="10"/>
      <c r="AD248" s="10"/>
      <c r="AE248" s="10"/>
      <c r="AF248" s="10"/>
      <c r="AG248" s="10"/>
      <c r="AH248" s="10"/>
      <c r="AI248" s="10"/>
      <c r="AJ248" s="10"/>
      <c r="AK248" s="10"/>
      <c r="AL248" s="10"/>
      <c r="AM248" s="10"/>
      <c r="AN248" s="10"/>
      <c r="AO248" s="10"/>
      <c r="AP248" s="24" t="s">
        <v>204</v>
      </c>
      <c r="AQ248" s="24">
        <v>2005</v>
      </c>
      <c r="AR248" s="10"/>
      <c r="AS248" s="10"/>
      <c r="AT248" s="10"/>
      <c r="AU248" s="174">
        <v>87500</v>
      </c>
      <c r="AV248" s="62"/>
      <c r="AW248" s="45"/>
      <c r="AX248" s="45"/>
      <c r="AY248" s="45"/>
      <c r="AZ248" s="45" t="s">
        <v>1840</v>
      </c>
      <c r="BA248" s="102"/>
      <c r="BB248" s="45"/>
      <c r="BC248" s="45"/>
    </row>
    <row r="249" spans="1:55" s="101" customFormat="1" ht="16" hidden="1" thickBot="1">
      <c r="A249" s="4"/>
      <c r="B249" s="6"/>
      <c r="C249" s="23" t="s">
        <v>1271</v>
      </c>
      <c r="D249" s="24" t="s">
        <v>1376</v>
      </c>
      <c r="E249" s="34"/>
      <c r="F249" s="34"/>
      <c r="G249" s="10"/>
      <c r="H249" s="10"/>
      <c r="I249" s="10"/>
      <c r="J249" s="45"/>
      <c r="K249" s="10"/>
      <c r="L249" s="10"/>
      <c r="M249" s="10"/>
      <c r="N249" s="10"/>
      <c r="O249" s="10"/>
      <c r="P249" s="10"/>
      <c r="Q249" s="46" t="s">
        <v>747</v>
      </c>
      <c r="R249" s="46">
        <v>0</v>
      </c>
      <c r="S249" s="25" t="s">
        <v>1524</v>
      </c>
      <c r="T249" s="46">
        <v>0</v>
      </c>
      <c r="U249" s="46">
        <v>0</v>
      </c>
      <c r="V249" s="46">
        <v>0</v>
      </c>
      <c r="W249" s="46">
        <v>0</v>
      </c>
      <c r="X249" s="46">
        <v>0</v>
      </c>
      <c r="Y249" s="10"/>
      <c r="Z249" s="10"/>
      <c r="AA249" s="10"/>
      <c r="AB249" s="10"/>
      <c r="AC249" s="10"/>
      <c r="AD249" s="10"/>
      <c r="AE249" s="10"/>
      <c r="AF249" s="10"/>
      <c r="AG249" s="10"/>
      <c r="AH249" s="10"/>
      <c r="AI249" s="10"/>
      <c r="AJ249" s="10"/>
      <c r="AK249" s="10"/>
      <c r="AL249" s="10"/>
      <c r="AM249" s="10"/>
      <c r="AN249" s="10"/>
      <c r="AO249" s="10"/>
      <c r="AP249" s="24" t="s">
        <v>204</v>
      </c>
      <c r="AQ249" s="24">
        <v>2005</v>
      </c>
      <c r="AR249" s="10"/>
      <c r="AS249" s="10"/>
      <c r="AT249" s="10"/>
      <c r="AU249" s="174">
        <v>480000</v>
      </c>
      <c r="AV249" s="62"/>
      <c r="AW249" s="45"/>
      <c r="AX249" s="45"/>
      <c r="AY249" s="45"/>
      <c r="AZ249" s="45" t="s">
        <v>1840</v>
      </c>
      <c r="BA249" s="102"/>
      <c r="BB249" s="45"/>
      <c r="BC249" s="45"/>
    </row>
    <row r="250" spans="1:55" s="101" customFormat="1" ht="16" hidden="1" thickBot="1">
      <c r="A250" s="4"/>
      <c r="B250" s="6"/>
      <c r="C250" s="23" t="s">
        <v>1241</v>
      </c>
      <c r="D250" s="24" t="s">
        <v>1365</v>
      </c>
      <c r="E250" s="34"/>
      <c r="F250" s="34"/>
      <c r="G250" s="10"/>
      <c r="H250" s="10"/>
      <c r="I250" s="10"/>
      <c r="J250" s="45"/>
      <c r="K250" s="10"/>
      <c r="L250" s="10"/>
      <c r="M250" s="10"/>
      <c r="N250" s="10"/>
      <c r="O250" s="10"/>
      <c r="P250" s="10"/>
      <c r="Q250" s="46" t="s">
        <v>1493</v>
      </c>
      <c r="R250" s="46">
        <v>0</v>
      </c>
      <c r="S250" s="25" t="s">
        <v>230</v>
      </c>
      <c r="T250" s="46">
        <v>0</v>
      </c>
      <c r="U250" s="46">
        <v>0</v>
      </c>
      <c r="V250" s="46">
        <v>0</v>
      </c>
      <c r="W250" s="46">
        <v>0</v>
      </c>
      <c r="X250" s="46">
        <v>0</v>
      </c>
      <c r="Y250" s="10"/>
      <c r="Z250" s="10"/>
      <c r="AA250" s="10"/>
      <c r="AB250" s="10"/>
      <c r="AC250" s="10"/>
      <c r="AD250" s="10"/>
      <c r="AE250" s="10"/>
      <c r="AF250" s="10"/>
      <c r="AG250" s="10"/>
      <c r="AH250" s="10"/>
      <c r="AI250" s="10"/>
      <c r="AJ250" s="10"/>
      <c r="AK250" s="10"/>
      <c r="AL250" s="10"/>
      <c r="AM250" s="10"/>
      <c r="AN250" s="10"/>
      <c r="AO250" s="10"/>
      <c r="AP250" s="24" t="s">
        <v>204</v>
      </c>
      <c r="AQ250" s="24">
        <v>2000</v>
      </c>
      <c r="AR250" s="10"/>
      <c r="AS250" s="10"/>
      <c r="AT250" s="10"/>
      <c r="AU250" s="174">
        <v>262500</v>
      </c>
      <c r="AV250" s="62"/>
      <c r="AW250" s="45"/>
      <c r="AX250" s="45"/>
      <c r="AY250" s="45"/>
      <c r="AZ250" s="45" t="s">
        <v>1840</v>
      </c>
      <c r="BA250" s="102"/>
      <c r="BB250" s="45"/>
      <c r="BC250" s="45"/>
    </row>
    <row r="251" spans="1:55" s="101" customFormat="1" ht="16" hidden="1" thickBot="1">
      <c r="A251" s="4"/>
      <c r="B251" s="6"/>
      <c r="C251" s="23" t="s">
        <v>1263</v>
      </c>
      <c r="D251" s="24" t="s">
        <v>1418</v>
      </c>
      <c r="E251" s="34"/>
      <c r="F251" s="34"/>
      <c r="G251" s="10"/>
      <c r="H251" s="10"/>
      <c r="I251" s="10"/>
      <c r="J251" s="102" t="s">
        <v>1193</v>
      </c>
      <c r="K251" s="10"/>
      <c r="L251" s="10"/>
      <c r="M251" s="10"/>
      <c r="N251" s="10"/>
      <c r="O251" s="10"/>
      <c r="P251" s="10"/>
      <c r="Q251" s="46" t="s">
        <v>1494</v>
      </c>
      <c r="R251" s="46">
        <v>0</v>
      </c>
      <c r="S251" s="25" t="s">
        <v>230</v>
      </c>
      <c r="T251" s="46">
        <v>0</v>
      </c>
      <c r="U251" s="46">
        <v>0</v>
      </c>
      <c r="V251" s="46">
        <v>0</v>
      </c>
      <c r="W251" s="46">
        <v>0</v>
      </c>
      <c r="X251" s="46">
        <v>0</v>
      </c>
      <c r="Y251" s="10"/>
      <c r="Z251" s="10"/>
      <c r="AA251" s="10"/>
      <c r="AB251" s="10"/>
      <c r="AC251" s="10"/>
      <c r="AD251" s="10"/>
      <c r="AE251" s="10"/>
      <c r="AF251" s="10"/>
      <c r="AG251" s="10"/>
      <c r="AH251" s="10"/>
      <c r="AI251" s="10"/>
      <c r="AJ251" s="10"/>
      <c r="AK251" s="10"/>
      <c r="AL251" s="10"/>
      <c r="AM251" s="10"/>
      <c r="AN251" s="10"/>
      <c r="AO251" s="10"/>
      <c r="AP251" s="24" t="s">
        <v>204</v>
      </c>
      <c r="AQ251" s="24">
        <v>2005</v>
      </c>
      <c r="AR251" s="10"/>
      <c r="AS251" s="10"/>
      <c r="AT251" s="10"/>
      <c r="AU251" s="174">
        <v>420000</v>
      </c>
      <c r="AV251" s="45"/>
      <c r="AW251" s="45"/>
      <c r="AX251" s="45" t="s">
        <v>1560</v>
      </c>
      <c r="AY251" s="102" t="s">
        <v>1193</v>
      </c>
      <c r="AZ251" s="45" t="s">
        <v>1840</v>
      </c>
      <c r="BA251" s="102"/>
      <c r="BB251" s="45"/>
      <c r="BC251" s="45"/>
    </row>
    <row r="252" spans="1:55" s="101" customFormat="1" ht="16" hidden="1" thickBot="1">
      <c r="A252" s="4"/>
      <c r="B252" s="6"/>
      <c r="C252" s="23" t="s">
        <v>1243</v>
      </c>
      <c r="D252" s="24" t="s">
        <v>1405</v>
      </c>
      <c r="E252" s="34"/>
      <c r="F252" s="34"/>
      <c r="G252" s="10"/>
      <c r="H252" s="10"/>
      <c r="I252" s="10"/>
      <c r="J252" s="45"/>
      <c r="K252" s="10"/>
      <c r="L252" s="10"/>
      <c r="M252" s="10"/>
      <c r="N252" s="10"/>
      <c r="O252" s="10"/>
      <c r="P252" s="10"/>
      <c r="Q252" s="46" t="s">
        <v>1478</v>
      </c>
      <c r="R252" s="46">
        <v>0</v>
      </c>
      <c r="S252" s="25" t="s">
        <v>222</v>
      </c>
      <c r="T252" s="46">
        <v>0</v>
      </c>
      <c r="U252" s="46">
        <v>0</v>
      </c>
      <c r="V252" s="46">
        <v>0</v>
      </c>
      <c r="W252" s="46">
        <v>0</v>
      </c>
      <c r="X252" s="46">
        <v>0</v>
      </c>
      <c r="Y252" s="10"/>
      <c r="Z252" s="10"/>
      <c r="AA252" s="10"/>
      <c r="AB252" s="10"/>
      <c r="AC252" s="10"/>
      <c r="AD252" s="10"/>
      <c r="AE252" s="10"/>
      <c r="AF252" s="10"/>
      <c r="AG252" s="10"/>
      <c r="AH252" s="10"/>
      <c r="AI252" s="10"/>
      <c r="AJ252" s="10"/>
      <c r="AK252" s="10"/>
      <c r="AL252" s="10"/>
      <c r="AM252" s="10"/>
      <c r="AN252" s="10"/>
      <c r="AO252" s="10"/>
      <c r="AP252" s="24" t="s">
        <v>204</v>
      </c>
      <c r="AQ252" s="24">
        <v>2005</v>
      </c>
      <c r="AR252" s="10"/>
      <c r="AS252" s="10"/>
      <c r="AT252" s="10"/>
      <c r="AU252" s="174">
        <v>1750000</v>
      </c>
      <c r="AV252" s="62"/>
      <c r="AW252" s="45"/>
      <c r="AX252" s="45"/>
      <c r="AY252" s="45"/>
      <c r="AZ252" s="45" t="s">
        <v>1840</v>
      </c>
      <c r="BA252" s="102"/>
      <c r="BB252" s="45"/>
      <c r="BC252" s="45"/>
    </row>
    <row r="253" spans="1:55" s="101" customFormat="1" ht="16" hidden="1" thickBot="1">
      <c r="A253" s="4"/>
      <c r="B253" s="6"/>
      <c r="C253" s="23" t="s">
        <v>1243</v>
      </c>
      <c r="D253" s="24" t="s">
        <v>1381</v>
      </c>
      <c r="E253" s="34"/>
      <c r="F253" s="34"/>
      <c r="G253" s="10"/>
      <c r="H253" s="10"/>
      <c r="I253" s="10"/>
      <c r="J253" s="45"/>
      <c r="K253" s="10"/>
      <c r="L253" s="10"/>
      <c r="M253" s="10"/>
      <c r="N253" s="10"/>
      <c r="O253" s="10"/>
      <c r="P253" s="10"/>
      <c r="Q253" s="46" t="s">
        <v>1471</v>
      </c>
      <c r="R253" s="46">
        <v>0</v>
      </c>
      <c r="S253" s="25" t="s">
        <v>222</v>
      </c>
      <c r="T253" s="46">
        <v>0</v>
      </c>
      <c r="U253" s="46">
        <v>0</v>
      </c>
      <c r="V253" s="46">
        <v>0</v>
      </c>
      <c r="W253" s="46">
        <v>0</v>
      </c>
      <c r="X253" s="46">
        <v>0</v>
      </c>
      <c r="Y253" s="10"/>
      <c r="Z253" s="10"/>
      <c r="AA253" s="10"/>
      <c r="AB253" s="10"/>
      <c r="AC253" s="10"/>
      <c r="AD253" s="10"/>
      <c r="AE253" s="10"/>
      <c r="AF253" s="10"/>
      <c r="AG253" s="10"/>
      <c r="AH253" s="10"/>
      <c r="AI253" s="10"/>
      <c r="AJ253" s="10"/>
      <c r="AK253" s="10"/>
      <c r="AL253" s="10"/>
      <c r="AM253" s="10"/>
      <c r="AN253" s="10"/>
      <c r="AO253" s="10"/>
      <c r="AP253" s="24" t="s">
        <v>204</v>
      </c>
      <c r="AQ253" s="24">
        <v>2003</v>
      </c>
      <c r="AR253" s="10"/>
      <c r="AS253" s="10"/>
      <c r="AT253" s="10"/>
      <c r="AU253" s="174">
        <v>1050000</v>
      </c>
      <c r="AV253" s="62"/>
      <c r="AW253" s="45"/>
      <c r="AX253" s="45"/>
      <c r="AY253" s="45"/>
      <c r="AZ253" s="45" t="s">
        <v>1840</v>
      </c>
      <c r="BA253" s="102"/>
      <c r="BB253" s="45"/>
      <c r="BC253" s="45"/>
    </row>
    <row r="254" spans="1:55" s="101" customFormat="1" ht="16" hidden="1" thickBot="1">
      <c r="A254" s="4"/>
      <c r="B254" s="6"/>
      <c r="C254" s="23" t="s">
        <v>1272</v>
      </c>
      <c r="D254" s="24" t="s">
        <v>1418</v>
      </c>
      <c r="E254" s="34"/>
      <c r="F254" s="34"/>
      <c r="G254" s="10"/>
      <c r="H254" s="10"/>
      <c r="I254" s="10"/>
      <c r="J254" s="45"/>
      <c r="K254" s="10"/>
      <c r="L254" s="10"/>
      <c r="M254" s="10"/>
      <c r="N254" s="10"/>
      <c r="O254" s="10"/>
      <c r="P254" s="10"/>
      <c r="Q254" s="46" t="s">
        <v>145</v>
      </c>
      <c r="R254" s="46">
        <v>0</v>
      </c>
      <c r="S254" s="25" t="s">
        <v>230</v>
      </c>
      <c r="T254" s="46">
        <v>0</v>
      </c>
      <c r="U254" s="46">
        <v>0</v>
      </c>
      <c r="V254" s="46">
        <v>0</v>
      </c>
      <c r="W254" s="46">
        <v>0</v>
      </c>
      <c r="X254" s="46">
        <v>0</v>
      </c>
      <c r="Y254" s="10"/>
      <c r="Z254" s="10"/>
      <c r="AA254" s="10"/>
      <c r="AB254" s="10"/>
      <c r="AC254" s="10"/>
      <c r="AD254" s="10"/>
      <c r="AE254" s="10"/>
      <c r="AF254" s="10"/>
      <c r="AG254" s="10"/>
      <c r="AH254" s="10"/>
      <c r="AI254" s="10"/>
      <c r="AJ254" s="10"/>
      <c r="AK254" s="10"/>
      <c r="AL254" s="10"/>
      <c r="AM254" s="10"/>
      <c r="AN254" s="10"/>
      <c r="AO254" s="10"/>
      <c r="AP254" s="24" t="s">
        <v>204</v>
      </c>
      <c r="AQ254" s="24">
        <v>2005</v>
      </c>
      <c r="AR254" s="10"/>
      <c r="AS254" s="10"/>
      <c r="AT254" s="10"/>
      <c r="AU254" s="174">
        <v>105000</v>
      </c>
      <c r="AV254" s="45"/>
      <c r="AW254" s="45"/>
      <c r="AX254" s="45"/>
      <c r="AY254" s="45"/>
      <c r="AZ254" s="45" t="s">
        <v>1840</v>
      </c>
      <c r="BA254" s="102"/>
      <c r="BB254" s="45"/>
      <c r="BC254" s="45"/>
    </row>
    <row r="255" spans="1:55" s="101" customFormat="1" ht="16" hidden="1" thickBot="1">
      <c r="A255" s="4"/>
      <c r="B255" s="6"/>
      <c r="C255" s="23" t="s">
        <v>1218</v>
      </c>
      <c r="D255" s="24" t="s">
        <v>1382</v>
      </c>
      <c r="E255" s="34"/>
      <c r="F255" s="34"/>
      <c r="G255" s="10"/>
      <c r="H255" s="10"/>
      <c r="I255" s="10"/>
      <c r="J255" s="45"/>
      <c r="K255" s="10"/>
      <c r="L255" s="10"/>
      <c r="M255" s="10"/>
      <c r="N255" s="10"/>
      <c r="O255" s="10"/>
      <c r="P255" s="10"/>
      <c r="Q255" s="46" t="s">
        <v>1471</v>
      </c>
      <c r="R255" s="46">
        <v>0</v>
      </c>
      <c r="S255" s="25" t="s">
        <v>225</v>
      </c>
      <c r="T255" s="46">
        <v>0</v>
      </c>
      <c r="U255" s="46">
        <v>0</v>
      </c>
      <c r="V255" s="46">
        <v>0</v>
      </c>
      <c r="W255" s="46">
        <v>0</v>
      </c>
      <c r="X255" s="46">
        <v>0</v>
      </c>
      <c r="Y255" s="10"/>
      <c r="Z255" s="10"/>
      <c r="AA255" s="10"/>
      <c r="AB255" s="10"/>
      <c r="AC255" s="10"/>
      <c r="AD255" s="10"/>
      <c r="AE255" s="10"/>
      <c r="AF255" s="10"/>
      <c r="AG255" s="10"/>
      <c r="AH255" s="10"/>
      <c r="AI255" s="10"/>
      <c r="AJ255" s="10"/>
      <c r="AK255" s="10"/>
      <c r="AL255" s="10"/>
      <c r="AM255" s="10"/>
      <c r="AN255" s="10"/>
      <c r="AO255" s="10"/>
      <c r="AP255" s="24" t="s">
        <v>204</v>
      </c>
      <c r="AQ255" s="24">
        <v>2004</v>
      </c>
      <c r="AR255" s="10"/>
      <c r="AS255" s="10"/>
      <c r="AT255" s="10"/>
      <c r="AU255" s="174">
        <v>4200000</v>
      </c>
      <c r="AV255" s="45"/>
      <c r="AW255" s="45"/>
      <c r="AX255" s="45"/>
      <c r="AY255" s="45"/>
      <c r="AZ255" s="45" t="s">
        <v>1840</v>
      </c>
      <c r="BA255" s="102"/>
      <c r="BB255" s="45"/>
      <c r="BC255" s="45"/>
    </row>
    <row r="256" spans="1:55" s="101" customFormat="1" ht="16" hidden="1" thickBot="1">
      <c r="A256" s="4"/>
      <c r="B256" s="6"/>
      <c r="C256" s="23" t="s">
        <v>285</v>
      </c>
      <c r="D256" s="24" t="s">
        <v>1373</v>
      </c>
      <c r="E256" s="34"/>
      <c r="F256" s="34"/>
      <c r="G256" s="10"/>
      <c r="H256" s="10"/>
      <c r="I256" s="10"/>
      <c r="J256" s="45"/>
      <c r="K256" s="10"/>
      <c r="L256" s="10"/>
      <c r="M256" s="10"/>
      <c r="N256" s="10"/>
      <c r="O256" s="10"/>
      <c r="P256" s="10"/>
      <c r="Q256" s="46" t="s">
        <v>747</v>
      </c>
      <c r="R256" s="46">
        <v>0</v>
      </c>
      <c r="S256" s="25" t="s">
        <v>230</v>
      </c>
      <c r="T256" s="46">
        <v>0</v>
      </c>
      <c r="U256" s="46">
        <v>0</v>
      </c>
      <c r="V256" s="46">
        <v>0</v>
      </c>
      <c r="W256" s="46">
        <v>0</v>
      </c>
      <c r="X256" s="46">
        <v>0</v>
      </c>
      <c r="Y256" s="10"/>
      <c r="Z256" s="10"/>
      <c r="AA256" s="10"/>
      <c r="AB256" s="10"/>
      <c r="AC256" s="10"/>
      <c r="AD256" s="10"/>
      <c r="AE256" s="10"/>
      <c r="AF256" s="10"/>
      <c r="AG256" s="10"/>
      <c r="AH256" s="10"/>
      <c r="AI256" s="10"/>
      <c r="AJ256" s="10"/>
      <c r="AK256" s="10"/>
      <c r="AL256" s="10"/>
      <c r="AM256" s="10"/>
      <c r="AN256" s="10"/>
      <c r="AO256" s="10"/>
      <c r="AP256" s="24" t="s">
        <v>204</v>
      </c>
      <c r="AQ256" s="24">
        <v>2003</v>
      </c>
      <c r="AR256" s="10"/>
      <c r="AS256" s="10"/>
      <c r="AT256" s="10"/>
      <c r="AU256" s="174">
        <v>875000</v>
      </c>
      <c r="AV256" s="62"/>
      <c r="AW256" s="45"/>
      <c r="AX256" s="45"/>
      <c r="AY256" s="45"/>
      <c r="AZ256" s="45" t="s">
        <v>1840</v>
      </c>
      <c r="BA256" s="102"/>
      <c r="BB256" s="45"/>
      <c r="BC256" s="45"/>
    </row>
    <row r="257" spans="1:55" s="101" customFormat="1" ht="16" hidden="1" thickBot="1">
      <c r="A257" s="4"/>
      <c r="B257" s="6"/>
      <c r="C257" s="23" t="s">
        <v>1212</v>
      </c>
      <c r="D257" s="24" t="s">
        <v>1376</v>
      </c>
      <c r="E257" s="34"/>
      <c r="F257" s="34"/>
      <c r="G257" s="10"/>
      <c r="H257" s="10"/>
      <c r="I257" s="10"/>
      <c r="J257" s="45"/>
      <c r="K257" s="10"/>
      <c r="L257" s="10"/>
      <c r="M257" s="10"/>
      <c r="N257" s="10"/>
      <c r="O257" s="10"/>
      <c r="P257" s="10"/>
      <c r="Q257" s="46" t="s">
        <v>747</v>
      </c>
      <c r="R257" s="46">
        <v>0</v>
      </c>
      <c r="S257" s="25" t="s">
        <v>1532</v>
      </c>
      <c r="T257" s="46">
        <v>0</v>
      </c>
      <c r="U257" s="46">
        <v>0</v>
      </c>
      <c r="V257" s="46">
        <v>0</v>
      </c>
      <c r="W257" s="46">
        <v>0</v>
      </c>
      <c r="X257" s="46">
        <v>0</v>
      </c>
      <c r="Y257" s="10"/>
      <c r="Z257" s="10"/>
      <c r="AA257" s="10"/>
      <c r="AB257" s="10"/>
      <c r="AC257" s="10"/>
      <c r="AD257" s="10"/>
      <c r="AE257" s="10"/>
      <c r="AF257" s="10"/>
      <c r="AG257" s="10"/>
      <c r="AH257" s="10"/>
      <c r="AI257" s="10"/>
      <c r="AJ257" s="10"/>
      <c r="AK257" s="10"/>
      <c r="AL257" s="10"/>
      <c r="AM257" s="10"/>
      <c r="AN257" s="10"/>
      <c r="AO257" s="10"/>
      <c r="AP257" s="24" t="s">
        <v>204</v>
      </c>
      <c r="AQ257" s="24">
        <v>2004</v>
      </c>
      <c r="AR257" s="10"/>
      <c r="AS257" s="10"/>
      <c r="AT257" s="10"/>
      <c r="AU257" s="174">
        <v>1330000</v>
      </c>
      <c r="AV257" s="45"/>
      <c r="AW257" s="45"/>
      <c r="AX257" s="45"/>
      <c r="AY257" s="45"/>
      <c r="AZ257" s="45" t="s">
        <v>1840</v>
      </c>
      <c r="BA257" s="102"/>
      <c r="BB257" s="45"/>
      <c r="BC257" s="45"/>
    </row>
    <row r="258" spans="1:55" s="101" customFormat="1" ht="16" hidden="1" thickBot="1">
      <c r="A258" s="4"/>
      <c r="B258" s="6"/>
      <c r="C258" s="23" t="s">
        <v>1228</v>
      </c>
      <c r="D258" s="24" t="s">
        <v>1391</v>
      </c>
      <c r="E258" s="34"/>
      <c r="F258" s="34"/>
      <c r="G258" s="10"/>
      <c r="H258" s="10"/>
      <c r="I258" s="10"/>
      <c r="J258" s="45"/>
      <c r="K258" s="10"/>
      <c r="L258" s="10"/>
      <c r="M258" s="10"/>
      <c r="N258" s="10"/>
      <c r="O258" s="10"/>
      <c r="P258" s="10"/>
      <c r="Q258" s="46" t="s">
        <v>1465</v>
      </c>
      <c r="R258" s="46">
        <v>0</v>
      </c>
      <c r="S258" s="25" t="s">
        <v>221</v>
      </c>
      <c r="T258" s="46">
        <v>0</v>
      </c>
      <c r="U258" s="46">
        <v>0</v>
      </c>
      <c r="V258" s="46">
        <v>0</v>
      </c>
      <c r="W258" s="46">
        <v>0</v>
      </c>
      <c r="X258" s="46">
        <v>0</v>
      </c>
      <c r="Y258" s="10"/>
      <c r="Z258" s="10"/>
      <c r="AA258" s="10"/>
      <c r="AB258" s="10"/>
      <c r="AC258" s="10"/>
      <c r="AD258" s="10"/>
      <c r="AE258" s="10"/>
      <c r="AF258" s="10"/>
      <c r="AG258" s="10"/>
      <c r="AH258" s="10"/>
      <c r="AI258" s="10"/>
      <c r="AJ258" s="10"/>
      <c r="AK258" s="10"/>
      <c r="AL258" s="10"/>
      <c r="AM258" s="10"/>
      <c r="AN258" s="10"/>
      <c r="AO258" s="10"/>
      <c r="AP258" s="24" t="s">
        <v>204</v>
      </c>
      <c r="AQ258" s="24">
        <v>2002</v>
      </c>
      <c r="AR258" s="10"/>
      <c r="AS258" s="10"/>
      <c r="AT258" s="10"/>
      <c r="AU258" s="174">
        <v>1400000</v>
      </c>
      <c r="AV258" s="62"/>
      <c r="AW258" s="45"/>
      <c r="AX258" s="45"/>
      <c r="AY258" s="45"/>
      <c r="AZ258" s="45" t="s">
        <v>1840</v>
      </c>
      <c r="BA258" s="102"/>
      <c r="BB258" s="45"/>
      <c r="BC258" s="45"/>
    </row>
    <row r="259" spans="1:55" s="101" customFormat="1" ht="16" hidden="1" thickBot="1">
      <c r="A259" s="4"/>
      <c r="B259" s="6"/>
      <c r="C259" s="23" t="s">
        <v>1200</v>
      </c>
      <c r="D259" s="24" t="s">
        <v>1365</v>
      </c>
      <c r="E259" s="34"/>
      <c r="F259" s="34"/>
      <c r="G259" s="10"/>
      <c r="H259" s="10"/>
      <c r="I259" s="10"/>
      <c r="J259" s="45"/>
      <c r="K259" s="10"/>
      <c r="L259" s="10"/>
      <c r="M259" s="10"/>
      <c r="N259" s="10"/>
      <c r="O259" s="10"/>
      <c r="P259" s="10"/>
      <c r="Q259" s="46" t="s">
        <v>747</v>
      </c>
      <c r="R259" s="46">
        <v>0</v>
      </c>
      <c r="S259" s="25" t="s">
        <v>230</v>
      </c>
      <c r="T259" s="46">
        <v>0</v>
      </c>
      <c r="U259" s="46">
        <v>0</v>
      </c>
      <c r="V259" s="46">
        <v>0</v>
      </c>
      <c r="W259" s="46">
        <v>0</v>
      </c>
      <c r="X259" s="46">
        <v>0</v>
      </c>
      <c r="Y259" s="10"/>
      <c r="Z259" s="10"/>
      <c r="AA259" s="10"/>
      <c r="AB259" s="10"/>
      <c r="AC259" s="10"/>
      <c r="AD259" s="10"/>
      <c r="AE259" s="10"/>
      <c r="AF259" s="10"/>
      <c r="AG259" s="10"/>
      <c r="AH259" s="10"/>
      <c r="AI259" s="10"/>
      <c r="AJ259" s="10"/>
      <c r="AK259" s="10"/>
      <c r="AL259" s="10"/>
      <c r="AM259" s="10"/>
      <c r="AN259" s="10"/>
      <c r="AO259" s="10"/>
      <c r="AP259" s="24" t="s">
        <v>204</v>
      </c>
      <c r="AQ259" s="24">
        <v>2003</v>
      </c>
      <c r="AR259" s="10"/>
      <c r="AS259" s="10"/>
      <c r="AT259" s="10"/>
      <c r="AU259" s="174">
        <v>1470000</v>
      </c>
      <c r="AV259" s="62"/>
      <c r="AW259" s="45"/>
      <c r="AX259" s="45"/>
      <c r="AY259" s="45"/>
      <c r="AZ259" s="45" t="s">
        <v>1840</v>
      </c>
      <c r="BA259" s="102"/>
      <c r="BB259" s="45"/>
      <c r="BC259" s="45"/>
    </row>
    <row r="260" spans="1:55" s="101" customFormat="1" ht="16" hidden="1" thickBot="1">
      <c r="A260" s="4"/>
      <c r="B260" s="6"/>
      <c r="C260" s="23" t="s">
        <v>1243</v>
      </c>
      <c r="D260" s="24" t="s">
        <v>1381</v>
      </c>
      <c r="E260" s="34"/>
      <c r="F260" s="34"/>
      <c r="G260" s="10"/>
      <c r="H260" s="10"/>
      <c r="I260" s="10"/>
      <c r="J260" s="45"/>
      <c r="K260" s="10"/>
      <c r="L260" s="10"/>
      <c r="M260" s="10"/>
      <c r="N260" s="10"/>
      <c r="O260" s="10"/>
      <c r="P260" s="10"/>
      <c r="Q260" s="46" t="s">
        <v>1471</v>
      </c>
      <c r="R260" s="46">
        <v>0</v>
      </c>
      <c r="S260" s="25" t="s">
        <v>222</v>
      </c>
      <c r="T260" s="46">
        <v>0</v>
      </c>
      <c r="U260" s="46">
        <v>0</v>
      </c>
      <c r="V260" s="46">
        <v>0</v>
      </c>
      <c r="W260" s="46">
        <v>0</v>
      </c>
      <c r="X260" s="46">
        <v>0</v>
      </c>
      <c r="Y260" s="10"/>
      <c r="Z260" s="10"/>
      <c r="AA260" s="10"/>
      <c r="AB260" s="10"/>
      <c r="AC260" s="10"/>
      <c r="AD260" s="10"/>
      <c r="AE260" s="10"/>
      <c r="AF260" s="10"/>
      <c r="AG260" s="10"/>
      <c r="AH260" s="10"/>
      <c r="AI260" s="10"/>
      <c r="AJ260" s="10"/>
      <c r="AK260" s="10"/>
      <c r="AL260" s="10"/>
      <c r="AM260" s="10"/>
      <c r="AN260" s="10"/>
      <c r="AO260" s="10"/>
      <c r="AP260" s="24" t="s">
        <v>204</v>
      </c>
      <c r="AQ260" s="24">
        <v>2003</v>
      </c>
      <c r="AR260" s="10"/>
      <c r="AS260" s="10"/>
      <c r="AT260" s="10"/>
      <c r="AU260" s="174">
        <v>975000</v>
      </c>
      <c r="AV260" s="62"/>
      <c r="AW260" s="45"/>
      <c r="AX260" s="45"/>
      <c r="AY260" s="45"/>
      <c r="AZ260" s="45" t="s">
        <v>1840</v>
      </c>
      <c r="BA260" s="102"/>
      <c r="BB260" s="45"/>
      <c r="BC260" s="45"/>
    </row>
    <row r="261" spans="1:55" s="101" customFormat="1" ht="16" hidden="1" thickBot="1">
      <c r="A261" s="4"/>
      <c r="B261" s="6"/>
      <c r="C261" s="23" t="s">
        <v>1204</v>
      </c>
      <c r="D261" s="24" t="s">
        <v>1370</v>
      </c>
      <c r="E261" s="34"/>
      <c r="F261" s="34"/>
      <c r="G261" s="10"/>
      <c r="H261" s="10"/>
      <c r="I261" s="10"/>
      <c r="J261" s="45"/>
      <c r="K261" s="10"/>
      <c r="L261" s="10"/>
      <c r="M261" s="10"/>
      <c r="N261" s="10"/>
      <c r="O261" s="10"/>
      <c r="P261" s="10"/>
      <c r="Q261" s="46" t="s">
        <v>1463</v>
      </c>
      <c r="R261" s="46">
        <v>0</v>
      </c>
      <c r="S261" s="25" t="s">
        <v>220</v>
      </c>
      <c r="T261" s="46">
        <v>0</v>
      </c>
      <c r="U261" s="46">
        <v>0</v>
      </c>
      <c r="V261" s="46">
        <v>0</v>
      </c>
      <c r="W261" s="46">
        <v>0</v>
      </c>
      <c r="X261" s="46">
        <v>0</v>
      </c>
      <c r="Y261" s="10"/>
      <c r="Z261" s="10"/>
      <c r="AA261" s="10"/>
      <c r="AB261" s="10"/>
      <c r="AC261" s="10"/>
      <c r="AD261" s="10"/>
      <c r="AE261" s="10"/>
      <c r="AF261" s="10"/>
      <c r="AG261" s="10"/>
      <c r="AH261" s="10"/>
      <c r="AI261" s="10"/>
      <c r="AJ261" s="10"/>
      <c r="AK261" s="10"/>
      <c r="AL261" s="10"/>
      <c r="AM261" s="10"/>
      <c r="AN261" s="10"/>
      <c r="AO261" s="10"/>
      <c r="AP261" s="24" t="s">
        <v>204</v>
      </c>
      <c r="AQ261" s="24">
        <v>2004</v>
      </c>
      <c r="AR261" s="10"/>
      <c r="AS261" s="10"/>
      <c r="AT261" s="10"/>
      <c r="AU261" s="174">
        <v>18000</v>
      </c>
      <c r="AV261" s="62"/>
      <c r="AW261" s="45"/>
      <c r="AX261" s="45"/>
      <c r="AY261" s="45"/>
      <c r="AZ261" s="45" t="s">
        <v>1840</v>
      </c>
      <c r="BA261" s="102"/>
      <c r="BB261" s="45"/>
      <c r="BC261" s="45"/>
    </row>
    <row r="262" spans="1:55" s="101" customFormat="1" ht="16" hidden="1" thickBot="1">
      <c r="A262" s="4"/>
      <c r="B262" s="6"/>
      <c r="C262" s="23" t="s">
        <v>285</v>
      </c>
      <c r="D262" s="24" t="s">
        <v>1373</v>
      </c>
      <c r="E262" s="34"/>
      <c r="F262" s="34"/>
      <c r="G262" s="10"/>
      <c r="H262" s="10"/>
      <c r="I262" s="10"/>
      <c r="J262" s="45"/>
      <c r="K262" s="10"/>
      <c r="L262" s="10"/>
      <c r="M262" s="10"/>
      <c r="N262" s="10"/>
      <c r="O262" s="10"/>
      <c r="P262" s="10"/>
      <c r="Q262" s="46" t="s">
        <v>1471</v>
      </c>
      <c r="R262" s="46">
        <v>0</v>
      </c>
      <c r="S262" s="25" t="s">
        <v>230</v>
      </c>
      <c r="T262" s="46">
        <v>0</v>
      </c>
      <c r="U262" s="46">
        <v>0</v>
      </c>
      <c r="V262" s="46">
        <v>0</v>
      </c>
      <c r="W262" s="46">
        <v>0</v>
      </c>
      <c r="X262" s="46">
        <v>0</v>
      </c>
      <c r="Y262" s="10"/>
      <c r="Z262" s="10"/>
      <c r="AA262" s="10"/>
      <c r="AB262" s="10"/>
      <c r="AC262" s="10"/>
      <c r="AD262" s="10"/>
      <c r="AE262" s="10"/>
      <c r="AF262" s="10"/>
      <c r="AG262" s="10"/>
      <c r="AH262" s="10"/>
      <c r="AI262" s="10"/>
      <c r="AJ262" s="10"/>
      <c r="AK262" s="10"/>
      <c r="AL262" s="10"/>
      <c r="AM262" s="10"/>
      <c r="AN262" s="10"/>
      <c r="AO262" s="10"/>
      <c r="AP262" s="24" t="s">
        <v>204</v>
      </c>
      <c r="AQ262" s="24">
        <v>2003</v>
      </c>
      <c r="AR262" s="10"/>
      <c r="AS262" s="10"/>
      <c r="AT262" s="10"/>
      <c r="AU262" s="174">
        <v>812500</v>
      </c>
      <c r="AV262" s="62"/>
      <c r="AW262" s="45"/>
      <c r="AX262" s="45"/>
      <c r="AY262" s="45"/>
      <c r="AZ262" s="45" t="s">
        <v>1840</v>
      </c>
      <c r="BA262" s="102"/>
      <c r="BB262" s="45"/>
      <c r="BC262" s="45"/>
    </row>
    <row r="263" spans="1:55" s="101" customFormat="1" ht="16" hidden="1" thickBot="1">
      <c r="A263" s="4"/>
      <c r="B263" s="6"/>
      <c r="C263" s="23" t="s">
        <v>1228</v>
      </c>
      <c r="D263" s="24" t="s">
        <v>1401</v>
      </c>
      <c r="E263" s="34"/>
      <c r="F263" s="34"/>
      <c r="G263" s="10"/>
      <c r="H263" s="10"/>
      <c r="I263" s="10"/>
      <c r="J263" s="45"/>
      <c r="K263" s="10"/>
      <c r="L263" s="10"/>
      <c r="M263" s="10"/>
      <c r="N263" s="10"/>
      <c r="O263" s="10"/>
      <c r="P263" s="10"/>
      <c r="Q263" s="46" t="s">
        <v>1465</v>
      </c>
      <c r="R263" s="46">
        <v>0</v>
      </c>
      <c r="S263" s="25" t="s">
        <v>221</v>
      </c>
      <c r="T263" s="46">
        <v>0</v>
      </c>
      <c r="U263" s="46">
        <v>0</v>
      </c>
      <c r="V263" s="46">
        <v>0</v>
      </c>
      <c r="W263" s="46">
        <v>0</v>
      </c>
      <c r="X263" s="46">
        <v>0</v>
      </c>
      <c r="Y263" s="10"/>
      <c r="Z263" s="10"/>
      <c r="AA263" s="10"/>
      <c r="AB263" s="10"/>
      <c r="AC263" s="10"/>
      <c r="AD263" s="10"/>
      <c r="AE263" s="10"/>
      <c r="AF263" s="10"/>
      <c r="AG263" s="10"/>
      <c r="AH263" s="10"/>
      <c r="AI263" s="10"/>
      <c r="AJ263" s="10"/>
      <c r="AK263" s="10"/>
      <c r="AL263" s="10"/>
      <c r="AM263" s="10"/>
      <c r="AN263" s="10"/>
      <c r="AO263" s="10"/>
      <c r="AP263" s="24" t="s">
        <v>204</v>
      </c>
      <c r="AQ263" s="24">
        <v>2002</v>
      </c>
      <c r="AR263" s="10"/>
      <c r="AS263" s="10"/>
      <c r="AT263" s="10"/>
      <c r="AU263" s="174">
        <v>2800000</v>
      </c>
      <c r="AV263" s="62"/>
      <c r="AW263" s="45"/>
      <c r="AX263" s="45"/>
      <c r="AY263" s="45"/>
      <c r="AZ263" s="45" t="s">
        <v>1840</v>
      </c>
      <c r="BA263" s="102"/>
      <c r="BB263" s="45"/>
      <c r="BC263" s="45"/>
    </row>
    <row r="264" spans="1:55" s="101" customFormat="1" ht="16" hidden="1" thickBot="1">
      <c r="A264" s="4"/>
      <c r="B264" s="6"/>
      <c r="C264" s="23" t="s">
        <v>1243</v>
      </c>
      <c r="D264" s="24" t="s">
        <v>1381</v>
      </c>
      <c r="E264" s="34"/>
      <c r="F264" s="34"/>
      <c r="G264" s="10"/>
      <c r="H264" s="10"/>
      <c r="I264" s="10"/>
      <c r="J264" s="45"/>
      <c r="K264" s="10"/>
      <c r="L264" s="10"/>
      <c r="M264" s="10"/>
      <c r="N264" s="10"/>
      <c r="O264" s="10"/>
      <c r="P264" s="10"/>
      <c r="Q264" s="46" t="s">
        <v>1471</v>
      </c>
      <c r="R264" s="46">
        <v>0</v>
      </c>
      <c r="S264" s="25" t="s">
        <v>222</v>
      </c>
      <c r="T264" s="46">
        <v>0</v>
      </c>
      <c r="U264" s="46">
        <v>0</v>
      </c>
      <c r="V264" s="46">
        <v>0</v>
      </c>
      <c r="W264" s="46">
        <v>0</v>
      </c>
      <c r="X264" s="46">
        <v>0</v>
      </c>
      <c r="Y264" s="10"/>
      <c r="Z264" s="10"/>
      <c r="AA264" s="10"/>
      <c r="AB264" s="10"/>
      <c r="AC264" s="10"/>
      <c r="AD264" s="10"/>
      <c r="AE264" s="10"/>
      <c r="AF264" s="10"/>
      <c r="AG264" s="10"/>
      <c r="AH264" s="10"/>
      <c r="AI264" s="10"/>
      <c r="AJ264" s="10"/>
      <c r="AK264" s="10"/>
      <c r="AL264" s="10"/>
      <c r="AM264" s="10"/>
      <c r="AN264" s="10"/>
      <c r="AO264" s="10"/>
      <c r="AP264" s="24" t="s">
        <v>204</v>
      </c>
      <c r="AQ264" s="24">
        <v>2003</v>
      </c>
      <c r="AR264" s="10"/>
      <c r="AS264" s="10"/>
      <c r="AT264" s="10"/>
      <c r="AU264" s="174">
        <v>1050000</v>
      </c>
      <c r="AV264" s="62"/>
      <c r="AW264" s="45"/>
      <c r="AX264" s="45"/>
      <c r="AY264" s="45"/>
      <c r="AZ264" s="45" t="s">
        <v>1840</v>
      </c>
      <c r="BA264" s="102"/>
      <c r="BB264" s="45"/>
      <c r="BC264" s="45"/>
    </row>
    <row r="265" spans="1:55" s="101" customFormat="1" ht="16" hidden="1" thickBot="1">
      <c r="A265" s="4"/>
      <c r="B265" s="6"/>
      <c r="C265" s="23" t="s">
        <v>1228</v>
      </c>
      <c r="D265" s="24" t="s">
        <v>1401</v>
      </c>
      <c r="E265" s="34"/>
      <c r="F265" s="34"/>
      <c r="G265" s="10"/>
      <c r="H265" s="10"/>
      <c r="I265" s="10"/>
      <c r="J265" s="45"/>
      <c r="K265" s="10"/>
      <c r="L265" s="10"/>
      <c r="M265" s="10"/>
      <c r="N265" s="10"/>
      <c r="O265" s="10"/>
      <c r="P265" s="10"/>
      <c r="Q265" s="46" t="s">
        <v>1465</v>
      </c>
      <c r="R265" s="46">
        <v>0</v>
      </c>
      <c r="S265" s="25" t="s">
        <v>221</v>
      </c>
      <c r="T265" s="46">
        <v>0</v>
      </c>
      <c r="U265" s="46">
        <v>0</v>
      </c>
      <c r="V265" s="46">
        <v>0</v>
      </c>
      <c r="W265" s="46">
        <v>0</v>
      </c>
      <c r="X265" s="46">
        <v>0</v>
      </c>
      <c r="Y265" s="10"/>
      <c r="Z265" s="10"/>
      <c r="AA265" s="10"/>
      <c r="AB265" s="10"/>
      <c r="AC265" s="10"/>
      <c r="AD265" s="10"/>
      <c r="AE265" s="10"/>
      <c r="AF265" s="10"/>
      <c r="AG265" s="10"/>
      <c r="AH265" s="10"/>
      <c r="AI265" s="10"/>
      <c r="AJ265" s="10"/>
      <c r="AK265" s="10"/>
      <c r="AL265" s="10"/>
      <c r="AM265" s="10"/>
      <c r="AN265" s="10"/>
      <c r="AO265" s="10"/>
      <c r="AP265" s="24" t="s">
        <v>204</v>
      </c>
      <c r="AQ265" s="24">
        <v>2002</v>
      </c>
      <c r="AR265" s="10"/>
      <c r="AS265" s="10"/>
      <c r="AT265" s="10"/>
      <c r="AU265" s="174">
        <v>2800000</v>
      </c>
      <c r="AV265" s="62"/>
      <c r="AW265" s="45"/>
      <c r="AX265" s="45"/>
      <c r="AY265" s="45"/>
      <c r="AZ265" s="45" t="s">
        <v>1840</v>
      </c>
      <c r="BA265" s="102"/>
      <c r="BB265" s="45"/>
      <c r="BC265" s="45"/>
    </row>
    <row r="266" spans="1:55" s="101" customFormat="1" ht="16" hidden="1" thickBot="1">
      <c r="A266" s="4"/>
      <c r="B266" s="6"/>
      <c r="C266" s="23" t="s">
        <v>285</v>
      </c>
      <c r="D266" s="24" t="s">
        <v>1373</v>
      </c>
      <c r="E266" s="34"/>
      <c r="F266" s="34"/>
      <c r="G266" s="10"/>
      <c r="H266" s="10"/>
      <c r="I266" s="10"/>
      <c r="J266" s="45"/>
      <c r="K266" s="10"/>
      <c r="L266" s="10"/>
      <c r="M266" s="10"/>
      <c r="N266" s="10"/>
      <c r="O266" s="10"/>
      <c r="P266" s="10"/>
      <c r="Q266" s="46" t="s">
        <v>1471</v>
      </c>
      <c r="R266" s="46">
        <v>0</v>
      </c>
      <c r="S266" s="25" t="s">
        <v>230</v>
      </c>
      <c r="T266" s="46">
        <v>0</v>
      </c>
      <c r="U266" s="46">
        <v>0</v>
      </c>
      <c r="V266" s="46">
        <v>0</v>
      </c>
      <c r="W266" s="46">
        <v>0</v>
      </c>
      <c r="X266" s="46">
        <v>0</v>
      </c>
      <c r="Y266" s="10"/>
      <c r="Z266" s="10"/>
      <c r="AA266" s="10"/>
      <c r="AB266" s="10"/>
      <c r="AC266" s="10"/>
      <c r="AD266" s="10"/>
      <c r="AE266" s="10"/>
      <c r="AF266" s="10"/>
      <c r="AG266" s="10"/>
      <c r="AH266" s="10"/>
      <c r="AI266" s="10"/>
      <c r="AJ266" s="10"/>
      <c r="AK266" s="10"/>
      <c r="AL266" s="10"/>
      <c r="AM266" s="10"/>
      <c r="AN266" s="10"/>
      <c r="AO266" s="10"/>
      <c r="AP266" s="24" t="s">
        <v>204</v>
      </c>
      <c r="AQ266" s="24">
        <v>2003</v>
      </c>
      <c r="AR266" s="10"/>
      <c r="AS266" s="10"/>
      <c r="AT266" s="10"/>
      <c r="AU266" s="174">
        <v>875000</v>
      </c>
      <c r="AV266" s="62"/>
      <c r="AW266" s="45"/>
      <c r="AX266" s="45"/>
      <c r="AY266" s="45"/>
      <c r="AZ266" s="45" t="s">
        <v>1840</v>
      </c>
      <c r="BA266" s="102"/>
      <c r="BB266" s="45"/>
      <c r="BC266" s="45"/>
    </row>
    <row r="267" spans="1:55" s="101" customFormat="1" ht="16" hidden="1" thickBot="1">
      <c r="A267" s="4"/>
      <c r="B267" s="6"/>
      <c r="C267" s="23" t="s">
        <v>1228</v>
      </c>
      <c r="D267" s="24" t="s">
        <v>1398</v>
      </c>
      <c r="E267" s="34"/>
      <c r="F267" s="34"/>
      <c r="G267" s="10"/>
      <c r="H267" s="10"/>
      <c r="I267" s="10"/>
      <c r="J267" s="45"/>
      <c r="K267" s="10"/>
      <c r="L267" s="10"/>
      <c r="M267" s="10"/>
      <c r="N267" s="10"/>
      <c r="O267" s="10"/>
      <c r="P267" s="10"/>
      <c r="Q267" s="46" t="s">
        <v>1460</v>
      </c>
      <c r="R267" s="46">
        <v>0</v>
      </c>
      <c r="S267" s="25" t="s">
        <v>221</v>
      </c>
      <c r="T267" s="46">
        <v>0</v>
      </c>
      <c r="U267" s="46">
        <v>0</v>
      </c>
      <c r="V267" s="46">
        <v>0</v>
      </c>
      <c r="W267" s="46">
        <v>0</v>
      </c>
      <c r="X267" s="46">
        <v>0</v>
      </c>
      <c r="Y267" s="10"/>
      <c r="Z267" s="10"/>
      <c r="AA267" s="10"/>
      <c r="AB267" s="10"/>
      <c r="AC267" s="10"/>
      <c r="AD267" s="10"/>
      <c r="AE267" s="10"/>
      <c r="AF267" s="10"/>
      <c r="AG267" s="10"/>
      <c r="AH267" s="10"/>
      <c r="AI267" s="10"/>
      <c r="AJ267" s="10"/>
      <c r="AK267" s="10"/>
      <c r="AL267" s="10"/>
      <c r="AM267" s="10"/>
      <c r="AN267" s="10"/>
      <c r="AO267" s="10"/>
      <c r="AP267" s="24" t="s">
        <v>204</v>
      </c>
      <c r="AQ267" s="24">
        <v>2005</v>
      </c>
      <c r="AR267" s="10"/>
      <c r="AS267" s="10"/>
      <c r="AT267" s="10"/>
      <c r="AU267" s="174">
        <v>2000000</v>
      </c>
      <c r="AV267" s="45"/>
      <c r="AW267" s="45"/>
      <c r="AX267" s="45"/>
      <c r="AY267" s="45"/>
      <c r="AZ267" s="45" t="s">
        <v>1840</v>
      </c>
      <c r="BA267" s="102"/>
      <c r="BB267" s="45"/>
      <c r="BC267" s="45"/>
    </row>
    <row r="268" spans="1:55" s="101" customFormat="1" ht="16" hidden="1" thickBot="1">
      <c r="A268" s="4"/>
      <c r="B268" s="6"/>
      <c r="C268" s="23" t="s">
        <v>1210</v>
      </c>
      <c r="D268" s="24" t="s">
        <v>1374</v>
      </c>
      <c r="E268" s="34"/>
      <c r="F268" s="34"/>
      <c r="G268" s="10"/>
      <c r="H268" s="10"/>
      <c r="I268" s="10"/>
      <c r="J268" s="45"/>
      <c r="K268" s="10"/>
      <c r="L268" s="10"/>
      <c r="M268" s="10"/>
      <c r="N268" s="10"/>
      <c r="O268" s="10"/>
      <c r="P268" s="10"/>
      <c r="Q268" s="46" t="s">
        <v>145</v>
      </c>
      <c r="R268" s="46">
        <v>0</v>
      </c>
      <c r="S268" s="25" t="s">
        <v>220</v>
      </c>
      <c r="T268" s="46">
        <v>0</v>
      </c>
      <c r="U268" s="46">
        <v>0</v>
      </c>
      <c r="V268" s="46">
        <v>0</v>
      </c>
      <c r="W268" s="46">
        <v>0</v>
      </c>
      <c r="X268" s="46">
        <v>0</v>
      </c>
      <c r="Y268" s="10"/>
      <c r="Z268" s="10"/>
      <c r="AA268" s="10"/>
      <c r="AB268" s="10"/>
      <c r="AC268" s="10"/>
      <c r="AD268" s="10"/>
      <c r="AE268" s="10"/>
      <c r="AF268" s="10"/>
      <c r="AG268" s="10"/>
      <c r="AH268" s="10"/>
      <c r="AI268" s="10"/>
      <c r="AJ268" s="10"/>
      <c r="AK268" s="10"/>
      <c r="AL268" s="10"/>
      <c r="AM268" s="10"/>
      <c r="AN268" s="10"/>
      <c r="AO268" s="10"/>
      <c r="AP268" s="24" t="s">
        <v>204</v>
      </c>
      <c r="AQ268" s="24">
        <v>2004</v>
      </c>
      <c r="AR268" s="10"/>
      <c r="AS268" s="10"/>
      <c r="AT268" s="10"/>
      <c r="AU268" s="174">
        <v>70000</v>
      </c>
      <c r="AV268" s="45"/>
      <c r="AW268" s="45"/>
      <c r="AX268" s="45"/>
      <c r="AY268" s="45"/>
      <c r="AZ268" s="45" t="s">
        <v>1840</v>
      </c>
      <c r="BA268" s="102"/>
      <c r="BB268" s="45"/>
      <c r="BC268" s="45"/>
    </row>
    <row r="269" spans="1:55" s="101" customFormat="1" ht="16" hidden="1" thickBot="1">
      <c r="A269" s="4"/>
      <c r="B269" s="6"/>
      <c r="C269" s="23" t="s">
        <v>1262</v>
      </c>
      <c r="D269" s="24" t="s">
        <v>1382</v>
      </c>
      <c r="E269" s="34"/>
      <c r="F269" s="34"/>
      <c r="G269" s="10"/>
      <c r="H269" s="10"/>
      <c r="I269" s="10"/>
      <c r="J269" s="45"/>
      <c r="K269" s="10"/>
      <c r="L269" s="10"/>
      <c r="M269" s="10"/>
      <c r="N269" s="10"/>
      <c r="O269" s="10"/>
      <c r="P269" s="10"/>
      <c r="Q269" s="46" t="s">
        <v>1471</v>
      </c>
      <c r="R269" s="46">
        <v>0</v>
      </c>
      <c r="S269" s="25" t="s">
        <v>225</v>
      </c>
      <c r="T269" s="46">
        <v>0</v>
      </c>
      <c r="U269" s="46">
        <v>0</v>
      </c>
      <c r="V269" s="46">
        <v>0</v>
      </c>
      <c r="W269" s="46">
        <v>0</v>
      </c>
      <c r="X269" s="46">
        <v>0</v>
      </c>
      <c r="Y269" s="10"/>
      <c r="Z269" s="10"/>
      <c r="AA269" s="10"/>
      <c r="AB269" s="10"/>
      <c r="AC269" s="10"/>
      <c r="AD269" s="10"/>
      <c r="AE269" s="10"/>
      <c r="AF269" s="10"/>
      <c r="AG269" s="10"/>
      <c r="AH269" s="10"/>
      <c r="AI269" s="10"/>
      <c r="AJ269" s="10"/>
      <c r="AK269" s="10"/>
      <c r="AL269" s="10"/>
      <c r="AM269" s="10"/>
      <c r="AN269" s="10"/>
      <c r="AO269" s="10"/>
      <c r="AP269" s="24" t="s">
        <v>204</v>
      </c>
      <c r="AQ269" s="24">
        <v>2006</v>
      </c>
      <c r="AR269" s="10"/>
      <c r="AS269" s="10"/>
      <c r="AT269" s="10"/>
      <c r="AU269" s="174">
        <v>350000</v>
      </c>
      <c r="AV269" s="45"/>
      <c r="AW269" s="45"/>
      <c r="AX269" s="45"/>
      <c r="AY269" s="45"/>
      <c r="AZ269" s="45" t="s">
        <v>1840</v>
      </c>
      <c r="BA269" s="102"/>
      <c r="BB269" s="45"/>
      <c r="BC269" s="45"/>
    </row>
    <row r="270" spans="1:55" s="101" customFormat="1" ht="16" hidden="1" thickBot="1">
      <c r="A270" s="4"/>
      <c r="B270" s="6"/>
      <c r="C270" s="23" t="s">
        <v>1228</v>
      </c>
      <c r="D270" s="24" t="s">
        <v>1398</v>
      </c>
      <c r="E270" s="34"/>
      <c r="F270" s="34"/>
      <c r="G270" s="10"/>
      <c r="H270" s="10"/>
      <c r="I270" s="10"/>
      <c r="J270" s="45"/>
      <c r="K270" s="10"/>
      <c r="L270" s="10"/>
      <c r="M270" s="10"/>
      <c r="N270" s="10"/>
      <c r="O270" s="10"/>
      <c r="P270" s="10"/>
      <c r="Q270" s="46" t="s">
        <v>1460</v>
      </c>
      <c r="R270" s="46">
        <v>0</v>
      </c>
      <c r="S270" s="25" t="s">
        <v>221</v>
      </c>
      <c r="T270" s="46">
        <v>0</v>
      </c>
      <c r="U270" s="46">
        <v>0</v>
      </c>
      <c r="V270" s="46">
        <v>0</v>
      </c>
      <c r="W270" s="46">
        <v>0</v>
      </c>
      <c r="X270" s="46">
        <v>0</v>
      </c>
      <c r="Y270" s="10"/>
      <c r="Z270" s="10"/>
      <c r="AA270" s="10"/>
      <c r="AB270" s="10"/>
      <c r="AC270" s="10"/>
      <c r="AD270" s="10"/>
      <c r="AE270" s="10"/>
      <c r="AF270" s="10"/>
      <c r="AG270" s="10"/>
      <c r="AH270" s="10"/>
      <c r="AI270" s="10"/>
      <c r="AJ270" s="10"/>
      <c r="AK270" s="10"/>
      <c r="AL270" s="10"/>
      <c r="AM270" s="10"/>
      <c r="AN270" s="10"/>
      <c r="AO270" s="10"/>
      <c r="AP270" s="24" t="s">
        <v>204</v>
      </c>
      <c r="AQ270" s="24">
        <v>2005</v>
      </c>
      <c r="AR270" s="10"/>
      <c r="AS270" s="10"/>
      <c r="AT270" s="10"/>
      <c r="AU270" s="174">
        <v>2000000</v>
      </c>
      <c r="AV270" s="45"/>
      <c r="AW270" s="45"/>
      <c r="AX270" s="45"/>
      <c r="AY270" s="45"/>
      <c r="AZ270" s="45" t="s">
        <v>1840</v>
      </c>
      <c r="BA270" s="102"/>
      <c r="BB270" s="45"/>
      <c r="BC270" s="45"/>
    </row>
    <row r="271" spans="1:55" s="101" customFormat="1" ht="16" hidden="1" thickBot="1">
      <c r="A271" s="4"/>
      <c r="B271" s="6"/>
      <c r="C271" s="23" t="s">
        <v>1268</v>
      </c>
      <c r="D271" s="24" t="s">
        <v>1418</v>
      </c>
      <c r="E271" s="34"/>
      <c r="F271" s="34"/>
      <c r="G271" s="10"/>
      <c r="H271" s="10"/>
      <c r="I271" s="10"/>
      <c r="J271" s="45"/>
      <c r="K271" s="10"/>
      <c r="L271" s="10"/>
      <c r="M271" s="10"/>
      <c r="N271" s="10"/>
      <c r="O271" s="10"/>
      <c r="P271" s="10"/>
      <c r="Q271" s="46" t="s">
        <v>784</v>
      </c>
      <c r="R271" s="46">
        <v>0</v>
      </c>
      <c r="S271" s="25" t="s">
        <v>1537</v>
      </c>
      <c r="T271" s="46">
        <v>0</v>
      </c>
      <c r="U271" s="46">
        <v>0</v>
      </c>
      <c r="V271" s="46">
        <v>0</v>
      </c>
      <c r="W271" s="46">
        <v>0</v>
      </c>
      <c r="X271" s="46">
        <v>0</v>
      </c>
      <c r="Y271" s="10"/>
      <c r="Z271" s="10"/>
      <c r="AA271" s="10"/>
      <c r="AB271" s="10"/>
      <c r="AC271" s="10"/>
      <c r="AD271" s="10"/>
      <c r="AE271" s="10"/>
      <c r="AF271" s="10"/>
      <c r="AG271" s="10"/>
      <c r="AH271" s="10"/>
      <c r="AI271" s="10"/>
      <c r="AJ271" s="10"/>
      <c r="AK271" s="10"/>
      <c r="AL271" s="10"/>
      <c r="AM271" s="10"/>
      <c r="AN271" s="10"/>
      <c r="AO271" s="10"/>
      <c r="AP271" s="24" t="s">
        <v>204</v>
      </c>
      <c r="AQ271" s="24">
        <v>2005</v>
      </c>
      <c r="AR271" s="10"/>
      <c r="AS271" s="10"/>
      <c r="AT271" s="10"/>
      <c r="AU271" s="174">
        <v>260000</v>
      </c>
      <c r="AV271" s="45"/>
      <c r="AW271" s="45"/>
      <c r="AX271" s="45"/>
      <c r="AY271" s="45"/>
      <c r="AZ271" s="45" t="s">
        <v>1840</v>
      </c>
      <c r="BA271" s="102"/>
      <c r="BB271" s="45"/>
      <c r="BC271" s="45"/>
    </row>
    <row r="272" spans="1:55" s="101" customFormat="1" ht="16" hidden="1" thickBot="1">
      <c r="A272" s="4"/>
      <c r="B272" s="6"/>
      <c r="C272" s="23" t="s">
        <v>1273</v>
      </c>
      <c r="D272" s="24" t="s">
        <v>1421</v>
      </c>
      <c r="E272" s="34"/>
      <c r="F272" s="34"/>
      <c r="G272" s="10"/>
      <c r="H272" s="10"/>
      <c r="I272" s="10"/>
      <c r="J272" s="45"/>
      <c r="K272" s="10"/>
      <c r="L272" s="10"/>
      <c r="M272" s="10"/>
      <c r="N272" s="10"/>
      <c r="O272" s="10"/>
      <c r="P272" s="10"/>
      <c r="Q272" s="46" t="s">
        <v>1495</v>
      </c>
      <c r="R272" s="46">
        <v>0</v>
      </c>
      <c r="S272" s="25" t="s">
        <v>1537</v>
      </c>
      <c r="T272" s="46">
        <v>0</v>
      </c>
      <c r="U272" s="46">
        <v>0</v>
      </c>
      <c r="V272" s="46">
        <v>0</v>
      </c>
      <c r="W272" s="46">
        <v>0</v>
      </c>
      <c r="X272" s="46">
        <v>0</v>
      </c>
      <c r="Y272" s="10"/>
      <c r="Z272" s="10"/>
      <c r="AA272" s="10"/>
      <c r="AB272" s="10"/>
      <c r="AC272" s="10"/>
      <c r="AD272" s="10"/>
      <c r="AE272" s="10"/>
      <c r="AF272" s="10"/>
      <c r="AG272" s="10"/>
      <c r="AH272" s="10"/>
      <c r="AI272" s="10"/>
      <c r="AJ272" s="10"/>
      <c r="AK272" s="10"/>
      <c r="AL272" s="10"/>
      <c r="AM272" s="10"/>
      <c r="AN272" s="10"/>
      <c r="AO272" s="10"/>
      <c r="AP272" s="24" t="s">
        <v>204</v>
      </c>
      <c r="AQ272" s="24">
        <v>2006</v>
      </c>
      <c r="AR272" s="10"/>
      <c r="AS272" s="10"/>
      <c r="AT272" s="10"/>
      <c r="AU272" s="174">
        <v>48750</v>
      </c>
      <c r="AV272" s="45"/>
      <c r="AW272" s="45"/>
      <c r="AX272" s="45"/>
      <c r="AY272" s="45"/>
      <c r="AZ272" s="45" t="s">
        <v>1840</v>
      </c>
      <c r="BA272" s="102"/>
      <c r="BB272" s="45"/>
      <c r="BC272" s="45"/>
    </row>
    <row r="273" spans="1:55" s="101" customFormat="1" ht="16" hidden="1" thickBot="1">
      <c r="A273" s="4"/>
      <c r="B273" s="6"/>
      <c r="C273" s="23" t="s">
        <v>1228</v>
      </c>
      <c r="D273" s="24" t="s">
        <v>1398</v>
      </c>
      <c r="E273" s="34"/>
      <c r="F273" s="34"/>
      <c r="G273" s="10"/>
      <c r="H273" s="10"/>
      <c r="I273" s="10"/>
      <c r="J273" s="45"/>
      <c r="K273" s="10"/>
      <c r="L273" s="10"/>
      <c r="M273" s="10"/>
      <c r="N273" s="10"/>
      <c r="O273" s="10"/>
      <c r="P273" s="10"/>
      <c r="Q273" s="46" t="s">
        <v>1468</v>
      </c>
      <c r="R273" s="46">
        <v>0</v>
      </c>
      <c r="S273" s="25" t="s">
        <v>221</v>
      </c>
      <c r="T273" s="46">
        <v>0</v>
      </c>
      <c r="U273" s="46">
        <v>0</v>
      </c>
      <c r="V273" s="46">
        <v>0</v>
      </c>
      <c r="W273" s="46">
        <v>0</v>
      </c>
      <c r="X273" s="46">
        <v>0</v>
      </c>
      <c r="Y273" s="10"/>
      <c r="Z273" s="10"/>
      <c r="AA273" s="10"/>
      <c r="AB273" s="10"/>
      <c r="AC273" s="10"/>
      <c r="AD273" s="10"/>
      <c r="AE273" s="10"/>
      <c r="AF273" s="10"/>
      <c r="AG273" s="10"/>
      <c r="AH273" s="10"/>
      <c r="AI273" s="10"/>
      <c r="AJ273" s="10"/>
      <c r="AK273" s="10"/>
      <c r="AL273" s="10"/>
      <c r="AM273" s="10"/>
      <c r="AN273" s="10"/>
      <c r="AO273" s="10"/>
      <c r="AP273" s="24" t="s">
        <v>204</v>
      </c>
      <c r="AQ273" s="24">
        <v>2004</v>
      </c>
      <c r="AR273" s="10"/>
      <c r="AS273" s="10"/>
      <c r="AT273" s="10"/>
      <c r="AU273" s="174">
        <v>1925000</v>
      </c>
      <c r="AV273" s="45"/>
      <c r="AW273" s="45"/>
      <c r="AX273" s="45"/>
      <c r="AY273" s="45"/>
      <c r="AZ273" s="45" t="s">
        <v>1840</v>
      </c>
      <c r="BA273" s="102"/>
      <c r="BB273" s="45"/>
      <c r="BC273" s="45"/>
    </row>
    <row r="274" spans="1:55" s="101" customFormat="1" ht="16" hidden="1" thickBot="1">
      <c r="A274" s="4"/>
      <c r="B274" s="6"/>
      <c r="C274" s="23" t="s">
        <v>1217</v>
      </c>
      <c r="D274" s="24" t="s">
        <v>1381</v>
      </c>
      <c r="E274" s="34"/>
      <c r="F274" s="34"/>
      <c r="G274" s="10"/>
      <c r="H274" s="10"/>
      <c r="I274" s="10"/>
      <c r="J274" s="45"/>
      <c r="K274" s="10"/>
      <c r="L274" s="10"/>
      <c r="M274" s="10"/>
      <c r="N274" s="10"/>
      <c r="O274" s="10"/>
      <c r="P274" s="10"/>
      <c r="Q274" s="46" t="s">
        <v>747</v>
      </c>
      <c r="R274" s="46">
        <v>0</v>
      </c>
      <c r="S274" s="25" t="s">
        <v>233</v>
      </c>
      <c r="T274" s="46">
        <v>0</v>
      </c>
      <c r="U274" s="46">
        <v>0</v>
      </c>
      <c r="V274" s="46">
        <v>0</v>
      </c>
      <c r="W274" s="46">
        <v>0</v>
      </c>
      <c r="X274" s="46">
        <v>0</v>
      </c>
      <c r="Y274" s="10"/>
      <c r="Z274" s="10"/>
      <c r="AA274" s="10"/>
      <c r="AB274" s="10"/>
      <c r="AC274" s="10"/>
      <c r="AD274" s="10"/>
      <c r="AE274" s="10"/>
      <c r="AF274" s="10"/>
      <c r="AG274" s="10"/>
      <c r="AH274" s="10"/>
      <c r="AI274" s="10"/>
      <c r="AJ274" s="10"/>
      <c r="AK274" s="10"/>
      <c r="AL274" s="10"/>
      <c r="AM274" s="10"/>
      <c r="AN274" s="10"/>
      <c r="AO274" s="10"/>
      <c r="AP274" s="24" t="s">
        <v>204</v>
      </c>
      <c r="AQ274" s="24">
        <v>2005</v>
      </c>
      <c r="AR274" s="10"/>
      <c r="AS274" s="10"/>
      <c r="AT274" s="10"/>
      <c r="AU274" s="174">
        <v>650000</v>
      </c>
      <c r="AV274" s="45"/>
      <c r="AW274" s="45"/>
      <c r="AX274" s="45"/>
      <c r="AY274" s="45"/>
      <c r="AZ274" s="45" t="s">
        <v>1840</v>
      </c>
      <c r="BA274" s="102"/>
      <c r="BB274" s="45"/>
      <c r="BC274" s="45"/>
    </row>
    <row r="275" spans="1:55" s="101" customFormat="1" ht="16" hidden="1" thickBot="1">
      <c r="A275" s="4"/>
      <c r="B275" s="6"/>
      <c r="C275" s="23" t="s">
        <v>1243</v>
      </c>
      <c r="D275" s="24" t="s">
        <v>1381</v>
      </c>
      <c r="E275" s="34"/>
      <c r="F275" s="34"/>
      <c r="G275" s="10"/>
      <c r="H275" s="10"/>
      <c r="I275" s="10"/>
      <c r="J275" s="45"/>
      <c r="K275" s="10"/>
      <c r="L275" s="10"/>
      <c r="M275" s="10"/>
      <c r="N275" s="10"/>
      <c r="O275" s="10"/>
      <c r="P275" s="10"/>
      <c r="Q275" s="46" t="s">
        <v>747</v>
      </c>
      <c r="R275" s="46">
        <v>0</v>
      </c>
      <c r="S275" s="25" t="s">
        <v>222</v>
      </c>
      <c r="T275" s="46">
        <v>0</v>
      </c>
      <c r="U275" s="46">
        <v>0</v>
      </c>
      <c r="V275" s="46">
        <v>0</v>
      </c>
      <c r="W275" s="46">
        <v>0</v>
      </c>
      <c r="X275" s="46">
        <v>0</v>
      </c>
      <c r="Y275" s="10"/>
      <c r="Z275" s="10"/>
      <c r="AA275" s="10"/>
      <c r="AB275" s="10"/>
      <c r="AC275" s="10"/>
      <c r="AD275" s="10"/>
      <c r="AE275" s="10"/>
      <c r="AF275" s="10"/>
      <c r="AG275" s="10"/>
      <c r="AH275" s="10"/>
      <c r="AI275" s="10"/>
      <c r="AJ275" s="10"/>
      <c r="AK275" s="10"/>
      <c r="AL275" s="10"/>
      <c r="AM275" s="10"/>
      <c r="AN275" s="10"/>
      <c r="AO275" s="10"/>
      <c r="AP275" s="24" t="s">
        <v>204</v>
      </c>
      <c r="AQ275" s="24">
        <v>2006</v>
      </c>
      <c r="AR275" s="10"/>
      <c r="AS275" s="10"/>
      <c r="AT275" s="10"/>
      <c r="AU275" s="174">
        <v>2200000</v>
      </c>
      <c r="AV275" s="45"/>
      <c r="AW275" s="45"/>
      <c r="AX275" s="45"/>
      <c r="AY275" s="45"/>
      <c r="AZ275" s="45" t="s">
        <v>1840</v>
      </c>
      <c r="BA275" s="102"/>
      <c r="BB275" s="45"/>
      <c r="BC275" s="45"/>
    </row>
    <row r="276" spans="1:55" s="101" customFormat="1" ht="16" hidden="1" thickBot="1">
      <c r="A276" s="4"/>
      <c r="B276" s="6"/>
      <c r="C276" s="23" t="s">
        <v>1212</v>
      </c>
      <c r="D276" s="24" t="s">
        <v>1376</v>
      </c>
      <c r="E276" s="34"/>
      <c r="F276" s="34"/>
      <c r="G276" s="10"/>
      <c r="H276" s="10"/>
      <c r="I276" s="10"/>
      <c r="J276" s="45"/>
      <c r="K276" s="10"/>
      <c r="L276" s="10"/>
      <c r="M276" s="10"/>
      <c r="N276" s="10"/>
      <c r="O276" s="10"/>
      <c r="P276" s="10"/>
      <c r="Q276" s="46" t="s">
        <v>747</v>
      </c>
      <c r="R276" s="46">
        <v>0</v>
      </c>
      <c r="S276" s="25" t="s">
        <v>233</v>
      </c>
      <c r="T276" s="46">
        <v>0</v>
      </c>
      <c r="U276" s="46">
        <v>0</v>
      </c>
      <c r="V276" s="46">
        <v>0</v>
      </c>
      <c r="W276" s="46">
        <v>0</v>
      </c>
      <c r="X276" s="46">
        <v>0</v>
      </c>
      <c r="Y276" s="10"/>
      <c r="Z276" s="10"/>
      <c r="AA276" s="10"/>
      <c r="AB276" s="10"/>
      <c r="AC276" s="10"/>
      <c r="AD276" s="10"/>
      <c r="AE276" s="10"/>
      <c r="AF276" s="10"/>
      <c r="AG276" s="10"/>
      <c r="AH276" s="10"/>
      <c r="AI276" s="10"/>
      <c r="AJ276" s="10"/>
      <c r="AK276" s="10"/>
      <c r="AL276" s="10"/>
      <c r="AM276" s="10"/>
      <c r="AN276" s="10"/>
      <c r="AO276" s="10"/>
      <c r="AP276" s="24" t="s">
        <v>204</v>
      </c>
      <c r="AQ276" s="24">
        <v>2001</v>
      </c>
      <c r="AR276" s="10"/>
      <c r="AS276" s="10"/>
      <c r="AT276" s="10"/>
      <c r="AU276" s="174">
        <v>552500</v>
      </c>
      <c r="AV276" s="62"/>
      <c r="AW276" s="45"/>
      <c r="AX276" s="45"/>
      <c r="AY276" s="45"/>
      <c r="AZ276" s="45" t="s">
        <v>1840</v>
      </c>
      <c r="BA276" s="102"/>
      <c r="BB276" s="45"/>
      <c r="BC276" s="45"/>
    </row>
    <row r="277" spans="1:55" s="101" customFormat="1" ht="16" hidden="1" thickBot="1">
      <c r="A277" s="4"/>
      <c r="B277" s="6"/>
      <c r="C277" s="23" t="s">
        <v>1204</v>
      </c>
      <c r="D277" s="24" t="s">
        <v>1365</v>
      </c>
      <c r="E277" s="34"/>
      <c r="F277" s="34"/>
      <c r="G277" s="10"/>
      <c r="H277" s="10"/>
      <c r="I277" s="10"/>
      <c r="J277" s="45"/>
      <c r="K277" s="10"/>
      <c r="L277" s="10"/>
      <c r="M277" s="10"/>
      <c r="N277" s="10"/>
      <c r="O277" s="10"/>
      <c r="P277" s="10"/>
      <c r="Q277" s="46" t="s">
        <v>747</v>
      </c>
      <c r="R277" s="46">
        <v>0</v>
      </c>
      <c r="S277" s="25" t="s">
        <v>220</v>
      </c>
      <c r="T277" s="46">
        <v>0</v>
      </c>
      <c r="U277" s="46">
        <v>0</v>
      </c>
      <c r="V277" s="46">
        <v>0</v>
      </c>
      <c r="W277" s="46">
        <v>0</v>
      </c>
      <c r="X277" s="46">
        <v>0</v>
      </c>
      <c r="Y277" s="10"/>
      <c r="Z277" s="10"/>
      <c r="AA277" s="10"/>
      <c r="AB277" s="10"/>
      <c r="AC277" s="10"/>
      <c r="AD277" s="10"/>
      <c r="AE277" s="10"/>
      <c r="AF277" s="10"/>
      <c r="AG277" s="10"/>
      <c r="AH277" s="10"/>
      <c r="AI277" s="10"/>
      <c r="AJ277" s="10"/>
      <c r="AK277" s="10"/>
      <c r="AL277" s="10"/>
      <c r="AM277" s="10"/>
      <c r="AN277" s="10"/>
      <c r="AO277" s="10"/>
      <c r="AP277" s="24" t="s">
        <v>204</v>
      </c>
      <c r="AQ277" s="24">
        <v>2004</v>
      </c>
      <c r="AR277" s="10"/>
      <c r="AS277" s="10"/>
      <c r="AT277" s="10"/>
      <c r="AU277" s="174">
        <v>24500</v>
      </c>
      <c r="AV277" s="45"/>
      <c r="AW277" s="45"/>
      <c r="AX277" s="45"/>
      <c r="AY277" s="45"/>
      <c r="AZ277" s="45" t="s">
        <v>1840</v>
      </c>
      <c r="BA277" s="102"/>
      <c r="BB277" s="45"/>
      <c r="BC277" s="45"/>
    </row>
    <row r="278" spans="1:55" s="101" customFormat="1" ht="16" hidden="1" thickBot="1">
      <c r="A278" s="4"/>
      <c r="B278" s="6"/>
      <c r="C278" s="23" t="s">
        <v>1204</v>
      </c>
      <c r="D278" s="24" t="s">
        <v>1365</v>
      </c>
      <c r="E278" s="34"/>
      <c r="F278" s="34"/>
      <c r="G278" s="10"/>
      <c r="H278" s="10"/>
      <c r="I278" s="10"/>
      <c r="J278" s="45"/>
      <c r="K278" s="10"/>
      <c r="L278" s="10"/>
      <c r="M278" s="10"/>
      <c r="N278" s="10"/>
      <c r="O278" s="10"/>
      <c r="P278" s="10"/>
      <c r="Q278" s="46" t="s">
        <v>747</v>
      </c>
      <c r="R278" s="46">
        <v>0</v>
      </c>
      <c r="S278" s="25" t="s">
        <v>220</v>
      </c>
      <c r="T278" s="46">
        <v>0</v>
      </c>
      <c r="U278" s="46">
        <v>0</v>
      </c>
      <c r="V278" s="46">
        <v>0</v>
      </c>
      <c r="W278" s="46">
        <v>0</v>
      </c>
      <c r="X278" s="46">
        <v>0</v>
      </c>
      <c r="Y278" s="10"/>
      <c r="Z278" s="10"/>
      <c r="AA278" s="10"/>
      <c r="AB278" s="10"/>
      <c r="AC278" s="10"/>
      <c r="AD278" s="10"/>
      <c r="AE278" s="10"/>
      <c r="AF278" s="10"/>
      <c r="AG278" s="10"/>
      <c r="AH278" s="10"/>
      <c r="AI278" s="10"/>
      <c r="AJ278" s="10"/>
      <c r="AK278" s="10"/>
      <c r="AL278" s="10"/>
      <c r="AM278" s="10"/>
      <c r="AN278" s="10"/>
      <c r="AO278" s="10"/>
      <c r="AP278" s="24" t="s">
        <v>204</v>
      </c>
      <c r="AQ278" s="24">
        <v>2003</v>
      </c>
      <c r="AR278" s="10"/>
      <c r="AS278" s="10"/>
      <c r="AT278" s="10"/>
      <c r="AU278" s="174">
        <v>42000</v>
      </c>
      <c r="AV278" s="62"/>
      <c r="AW278" s="45"/>
      <c r="AX278" s="45"/>
      <c r="AY278" s="45"/>
      <c r="AZ278" s="45" t="s">
        <v>1840</v>
      </c>
      <c r="BA278" s="102"/>
      <c r="BB278" s="45"/>
      <c r="BC278" s="45"/>
    </row>
    <row r="279" spans="1:55" s="101" customFormat="1" ht="16" hidden="1" thickBot="1">
      <c r="A279" s="4"/>
      <c r="B279" s="6"/>
      <c r="C279" s="23" t="s">
        <v>1274</v>
      </c>
      <c r="D279" s="24" t="s">
        <v>1381</v>
      </c>
      <c r="E279" s="34"/>
      <c r="F279" s="34"/>
      <c r="G279" s="10"/>
      <c r="H279" s="10"/>
      <c r="I279" s="10"/>
      <c r="J279" s="45"/>
      <c r="K279" s="10"/>
      <c r="L279" s="10"/>
      <c r="M279" s="10"/>
      <c r="N279" s="10"/>
      <c r="O279" s="10"/>
      <c r="P279" s="10"/>
      <c r="Q279" s="46" t="s">
        <v>747</v>
      </c>
      <c r="R279" s="46">
        <v>0</v>
      </c>
      <c r="S279" s="25" t="s">
        <v>233</v>
      </c>
      <c r="T279" s="46">
        <v>0</v>
      </c>
      <c r="U279" s="46">
        <v>0</v>
      </c>
      <c r="V279" s="46">
        <v>0</v>
      </c>
      <c r="W279" s="46">
        <v>0</v>
      </c>
      <c r="X279" s="46">
        <v>0</v>
      </c>
      <c r="Y279" s="10"/>
      <c r="Z279" s="10"/>
      <c r="AA279" s="10"/>
      <c r="AB279" s="10"/>
      <c r="AC279" s="10"/>
      <c r="AD279" s="10"/>
      <c r="AE279" s="10"/>
      <c r="AF279" s="10"/>
      <c r="AG279" s="10"/>
      <c r="AH279" s="10"/>
      <c r="AI279" s="10"/>
      <c r="AJ279" s="10"/>
      <c r="AK279" s="10"/>
      <c r="AL279" s="10"/>
      <c r="AM279" s="10"/>
      <c r="AN279" s="10"/>
      <c r="AO279" s="10"/>
      <c r="AP279" s="24" t="s">
        <v>204</v>
      </c>
      <c r="AQ279" s="24">
        <v>1997</v>
      </c>
      <c r="AR279" s="10"/>
      <c r="AS279" s="10"/>
      <c r="AT279" s="10"/>
      <c r="AU279" s="174">
        <v>500000</v>
      </c>
      <c r="AV279" s="62"/>
      <c r="AW279" s="45"/>
      <c r="AX279" s="45"/>
      <c r="AY279" s="45"/>
      <c r="AZ279" s="45" t="s">
        <v>1840</v>
      </c>
      <c r="BA279" s="102"/>
      <c r="BB279" s="45"/>
      <c r="BC279" s="45"/>
    </row>
    <row r="280" spans="1:55" s="101" customFormat="1" ht="16" hidden="1" thickBot="1">
      <c r="A280" s="4"/>
      <c r="B280" s="6"/>
      <c r="C280" s="23" t="s">
        <v>1274</v>
      </c>
      <c r="D280" s="24" t="s">
        <v>1381</v>
      </c>
      <c r="E280" s="34"/>
      <c r="F280" s="34"/>
      <c r="G280" s="10"/>
      <c r="H280" s="10"/>
      <c r="I280" s="10"/>
      <c r="J280" s="45"/>
      <c r="K280" s="10"/>
      <c r="L280" s="10"/>
      <c r="M280" s="10"/>
      <c r="N280" s="10"/>
      <c r="O280" s="10"/>
      <c r="P280" s="10"/>
      <c r="Q280" s="46" t="s">
        <v>747</v>
      </c>
      <c r="R280" s="46">
        <v>0</v>
      </c>
      <c r="S280" s="25" t="s">
        <v>233</v>
      </c>
      <c r="T280" s="46">
        <v>0</v>
      </c>
      <c r="U280" s="46">
        <v>0</v>
      </c>
      <c r="V280" s="46">
        <v>0</v>
      </c>
      <c r="W280" s="46">
        <v>0</v>
      </c>
      <c r="X280" s="46">
        <v>0</v>
      </c>
      <c r="Y280" s="10"/>
      <c r="Z280" s="10"/>
      <c r="AA280" s="10"/>
      <c r="AB280" s="10"/>
      <c r="AC280" s="10"/>
      <c r="AD280" s="10"/>
      <c r="AE280" s="10"/>
      <c r="AF280" s="10"/>
      <c r="AG280" s="10"/>
      <c r="AH280" s="10"/>
      <c r="AI280" s="10"/>
      <c r="AJ280" s="10"/>
      <c r="AK280" s="10"/>
      <c r="AL280" s="10"/>
      <c r="AM280" s="10"/>
      <c r="AN280" s="10"/>
      <c r="AO280" s="10"/>
      <c r="AP280" s="24" t="s">
        <v>204</v>
      </c>
      <c r="AQ280" s="24">
        <v>1997</v>
      </c>
      <c r="AR280" s="10"/>
      <c r="AS280" s="10"/>
      <c r="AT280" s="10"/>
      <c r="AU280" s="174">
        <v>500000</v>
      </c>
      <c r="AV280" s="62"/>
      <c r="AW280" s="45"/>
      <c r="AX280" s="45"/>
      <c r="AY280" s="45"/>
      <c r="AZ280" s="45" t="s">
        <v>1840</v>
      </c>
      <c r="BA280" s="102"/>
      <c r="BB280" s="45"/>
      <c r="BC280" s="45"/>
    </row>
    <row r="281" spans="1:55" s="101" customFormat="1" ht="16" hidden="1" thickBot="1">
      <c r="A281" s="4"/>
      <c r="B281" s="6"/>
      <c r="C281" s="23" t="s">
        <v>1275</v>
      </c>
      <c r="D281" s="24" t="s">
        <v>1373</v>
      </c>
      <c r="E281" s="34"/>
      <c r="F281" s="34"/>
      <c r="G281" s="10"/>
      <c r="H281" s="10"/>
      <c r="I281" s="10"/>
      <c r="J281" s="45"/>
      <c r="K281" s="10"/>
      <c r="L281" s="10"/>
      <c r="M281" s="10"/>
      <c r="N281" s="10"/>
      <c r="O281" s="10"/>
      <c r="P281" s="10"/>
      <c r="Q281" s="46" t="s">
        <v>747</v>
      </c>
      <c r="R281" s="46">
        <v>0</v>
      </c>
      <c r="S281" s="25" t="s">
        <v>230</v>
      </c>
      <c r="T281" s="46">
        <v>0</v>
      </c>
      <c r="U281" s="46">
        <v>0</v>
      </c>
      <c r="V281" s="46">
        <v>0</v>
      </c>
      <c r="W281" s="46">
        <v>0</v>
      </c>
      <c r="X281" s="46">
        <v>0</v>
      </c>
      <c r="Y281" s="10"/>
      <c r="Z281" s="10"/>
      <c r="AA281" s="10"/>
      <c r="AB281" s="10"/>
      <c r="AC281" s="10"/>
      <c r="AD281" s="10"/>
      <c r="AE281" s="10"/>
      <c r="AF281" s="10"/>
      <c r="AG281" s="10"/>
      <c r="AH281" s="10"/>
      <c r="AI281" s="10"/>
      <c r="AJ281" s="10"/>
      <c r="AK281" s="10"/>
      <c r="AL281" s="10"/>
      <c r="AM281" s="10"/>
      <c r="AN281" s="10"/>
      <c r="AO281" s="10"/>
      <c r="AP281" s="24" t="s">
        <v>204</v>
      </c>
      <c r="AQ281" s="24">
        <v>1997</v>
      </c>
      <c r="AR281" s="10"/>
      <c r="AS281" s="10"/>
      <c r="AT281" s="10"/>
      <c r="AU281" s="174">
        <v>625000</v>
      </c>
      <c r="AV281" s="62"/>
      <c r="AW281" s="45"/>
      <c r="AX281" s="45"/>
      <c r="AY281" s="45"/>
      <c r="AZ281" s="45" t="s">
        <v>1840</v>
      </c>
      <c r="BA281" s="102"/>
      <c r="BB281" s="45"/>
      <c r="BC281" s="45"/>
    </row>
    <row r="282" spans="1:55" s="101" customFormat="1" ht="16" hidden="1" thickBot="1">
      <c r="A282" s="4"/>
      <c r="B282" s="6"/>
      <c r="C282" s="23" t="s">
        <v>1276</v>
      </c>
      <c r="D282" s="24" t="s">
        <v>1376</v>
      </c>
      <c r="E282" s="34"/>
      <c r="F282" s="34"/>
      <c r="G282" s="10"/>
      <c r="H282" s="10"/>
      <c r="I282" s="10"/>
      <c r="J282" s="45"/>
      <c r="K282" s="10"/>
      <c r="L282" s="10"/>
      <c r="M282" s="10"/>
      <c r="N282" s="10"/>
      <c r="O282" s="10"/>
      <c r="P282" s="10"/>
      <c r="Q282" s="46" t="s">
        <v>747</v>
      </c>
      <c r="R282" s="46">
        <v>0</v>
      </c>
      <c r="S282" s="25" t="s">
        <v>233</v>
      </c>
      <c r="T282" s="46">
        <v>0</v>
      </c>
      <c r="U282" s="46">
        <v>0</v>
      </c>
      <c r="V282" s="46">
        <v>0</v>
      </c>
      <c r="W282" s="46">
        <v>0</v>
      </c>
      <c r="X282" s="46">
        <v>0</v>
      </c>
      <c r="Y282" s="10"/>
      <c r="Z282" s="10"/>
      <c r="AA282" s="10"/>
      <c r="AB282" s="10"/>
      <c r="AC282" s="10"/>
      <c r="AD282" s="10"/>
      <c r="AE282" s="10"/>
      <c r="AF282" s="10"/>
      <c r="AG282" s="10"/>
      <c r="AH282" s="10"/>
      <c r="AI282" s="10"/>
      <c r="AJ282" s="10"/>
      <c r="AK282" s="10"/>
      <c r="AL282" s="10"/>
      <c r="AM282" s="10"/>
      <c r="AN282" s="10"/>
      <c r="AO282" s="10"/>
      <c r="AP282" s="24" t="s">
        <v>204</v>
      </c>
      <c r="AQ282" s="24">
        <v>1997</v>
      </c>
      <c r="AR282" s="10"/>
      <c r="AS282" s="10"/>
      <c r="AT282" s="10"/>
      <c r="AU282" s="174">
        <v>50000</v>
      </c>
      <c r="AV282" s="114"/>
      <c r="AW282" s="87"/>
      <c r="AX282" s="45"/>
      <c r="AY282" s="45"/>
      <c r="AZ282" s="45" t="s">
        <v>1840</v>
      </c>
      <c r="BA282" s="102"/>
      <c r="BB282" s="45"/>
      <c r="BC282" s="45"/>
    </row>
    <row r="283" spans="1:55" s="101" customFormat="1" ht="16" hidden="1" thickBot="1">
      <c r="A283" s="4"/>
      <c r="B283" s="6"/>
      <c r="C283" s="23" t="s">
        <v>1204</v>
      </c>
      <c r="D283" s="24" t="s">
        <v>1375</v>
      </c>
      <c r="E283" s="34"/>
      <c r="F283" s="34"/>
      <c r="G283" s="10"/>
      <c r="H283" s="10"/>
      <c r="I283" s="10"/>
      <c r="J283" s="45"/>
      <c r="K283" s="10"/>
      <c r="L283" s="10"/>
      <c r="M283" s="10"/>
      <c r="N283" s="10"/>
      <c r="O283" s="10"/>
      <c r="P283" s="10"/>
      <c r="Q283" s="46" t="s">
        <v>1496</v>
      </c>
      <c r="R283" s="46">
        <v>0</v>
      </c>
      <c r="S283" s="25" t="s">
        <v>220</v>
      </c>
      <c r="T283" s="46">
        <v>0</v>
      </c>
      <c r="U283" s="46">
        <v>0</v>
      </c>
      <c r="V283" s="46">
        <v>0</v>
      </c>
      <c r="W283" s="46">
        <v>0</v>
      </c>
      <c r="X283" s="46">
        <v>0</v>
      </c>
      <c r="Y283" s="10"/>
      <c r="Z283" s="10"/>
      <c r="AA283" s="10"/>
      <c r="AB283" s="10"/>
      <c r="AC283" s="10"/>
      <c r="AD283" s="10"/>
      <c r="AE283" s="10"/>
      <c r="AF283" s="10"/>
      <c r="AG283" s="10"/>
      <c r="AH283" s="10"/>
      <c r="AI283" s="10"/>
      <c r="AJ283" s="10"/>
      <c r="AK283" s="10"/>
      <c r="AL283" s="10"/>
      <c r="AM283" s="10"/>
      <c r="AN283" s="10"/>
      <c r="AO283" s="10"/>
      <c r="AP283" s="24" t="s">
        <v>204</v>
      </c>
      <c r="AQ283" s="24">
        <v>1997</v>
      </c>
      <c r="AR283" s="10"/>
      <c r="AS283" s="10"/>
      <c r="AT283" s="10"/>
      <c r="AU283" s="174">
        <v>108000</v>
      </c>
      <c r="AV283" s="62"/>
      <c r="AW283" s="45"/>
      <c r="AX283" s="45"/>
      <c r="AY283" s="45"/>
      <c r="AZ283" s="45" t="s">
        <v>1840</v>
      </c>
      <c r="BA283" s="102"/>
      <c r="BB283" s="45"/>
      <c r="BC283" s="45"/>
    </row>
    <row r="284" spans="1:55" s="101" customFormat="1" ht="16" hidden="1" thickBot="1">
      <c r="A284" s="4"/>
      <c r="B284" s="6"/>
      <c r="C284" s="23" t="s">
        <v>1277</v>
      </c>
      <c r="D284" s="24" t="s">
        <v>1422</v>
      </c>
      <c r="E284" s="34"/>
      <c r="F284" s="34"/>
      <c r="G284" s="10"/>
      <c r="H284" s="10"/>
      <c r="I284" s="10"/>
      <c r="J284" s="45"/>
      <c r="K284" s="10"/>
      <c r="L284" s="10"/>
      <c r="M284" s="10"/>
      <c r="N284" s="10"/>
      <c r="O284" s="10"/>
      <c r="P284" s="10"/>
      <c r="Q284" s="46" t="s">
        <v>747</v>
      </c>
      <c r="R284" s="46">
        <v>0</v>
      </c>
      <c r="S284" s="25" t="s">
        <v>1538</v>
      </c>
      <c r="T284" s="46">
        <v>0</v>
      </c>
      <c r="U284" s="46">
        <v>0</v>
      </c>
      <c r="V284" s="46">
        <v>0</v>
      </c>
      <c r="W284" s="46">
        <v>0</v>
      </c>
      <c r="X284" s="46">
        <v>0</v>
      </c>
      <c r="Y284" s="10"/>
      <c r="Z284" s="10"/>
      <c r="AA284" s="10"/>
      <c r="AB284" s="10"/>
      <c r="AC284" s="10"/>
      <c r="AD284" s="10"/>
      <c r="AE284" s="10"/>
      <c r="AF284" s="10"/>
      <c r="AG284" s="10"/>
      <c r="AH284" s="10"/>
      <c r="AI284" s="10"/>
      <c r="AJ284" s="10"/>
      <c r="AK284" s="10"/>
      <c r="AL284" s="10"/>
      <c r="AM284" s="10"/>
      <c r="AN284" s="10"/>
      <c r="AO284" s="10"/>
      <c r="AP284" s="24" t="s">
        <v>204</v>
      </c>
      <c r="AQ284" s="24">
        <v>1997</v>
      </c>
      <c r="AR284" s="10"/>
      <c r="AS284" s="10"/>
      <c r="AT284" s="10"/>
      <c r="AU284" s="174">
        <v>420000</v>
      </c>
      <c r="AV284" s="62"/>
      <c r="AW284" s="45"/>
      <c r="AX284" s="45"/>
      <c r="AY284" s="45"/>
      <c r="AZ284" s="45" t="s">
        <v>1840</v>
      </c>
      <c r="BA284" s="102"/>
      <c r="BB284" s="45"/>
      <c r="BC284" s="45"/>
    </row>
    <row r="285" spans="1:55" s="101" customFormat="1" ht="16" hidden="1" thickBot="1">
      <c r="A285" s="4"/>
      <c r="B285" s="6"/>
      <c r="C285" s="23" t="s">
        <v>1278</v>
      </c>
      <c r="D285" s="24" t="s">
        <v>1373</v>
      </c>
      <c r="E285" s="34"/>
      <c r="F285" s="34"/>
      <c r="G285" s="10"/>
      <c r="H285" s="10"/>
      <c r="I285" s="10"/>
      <c r="J285" s="45"/>
      <c r="K285" s="10"/>
      <c r="L285" s="10"/>
      <c r="M285" s="10"/>
      <c r="N285" s="10"/>
      <c r="O285" s="10"/>
      <c r="P285" s="10"/>
      <c r="Q285" s="46" t="s">
        <v>747</v>
      </c>
      <c r="R285" s="46">
        <v>0</v>
      </c>
      <c r="S285" s="25" t="s">
        <v>225</v>
      </c>
      <c r="T285" s="46">
        <v>0</v>
      </c>
      <c r="U285" s="46">
        <v>0</v>
      </c>
      <c r="V285" s="46">
        <v>0</v>
      </c>
      <c r="W285" s="46">
        <v>0</v>
      </c>
      <c r="X285" s="46">
        <v>0</v>
      </c>
      <c r="Y285" s="10"/>
      <c r="Z285" s="10"/>
      <c r="AA285" s="10"/>
      <c r="AB285" s="10"/>
      <c r="AC285" s="10"/>
      <c r="AD285" s="10"/>
      <c r="AE285" s="10"/>
      <c r="AF285" s="10"/>
      <c r="AG285" s="10"/>
      <c r="AH285" s="10"/>
      <c r="AI285" s="10"/>
      <c r="AJ285" s="10"/>
      <c r="AK285" s="10"/>
      <c r="AL285" s="10"/>
      <c r="AM285" s="10"/>
      <c r="AN285" s="10"/>
      <c r="AO285" s="10"/>
      <c r="AP285" s="24" t="s">
        <v>204</v>
      </c>
      <c r="AQ285" s="24">
        <v>2002</v>
      </c>
      <c r="AR285" s="10"/>
      <c r="AS285" s="10"/>
      <c r="AT285" s="10"/>
      <c r="AU285" s="174">
        <v>3500000</v>
      </c>
      <c r="AV285" s="62"/>
      <c r="AW285" s="45"/>
      <c r="AX285" s="45"/>
      <c r="AY285" s="45"/>
      <c r="AZ285" s="45" t="s">
        <v>1840</v>
      </c>
      <c r="BA285" s="102"/>
      <c r="BB285" s="45"/>
      <c r="BC285" s="45"/>
    </row>
    <row r="286" spans="1:55" s="101" customFormat="1" ht="16" hidden="1" thickBot="1">
      <c r="A286" s="4"/>
      <c r="B286" s="6"/>
      <c r="C286" s="23" t="s">
        <v>1207</v>
      </c>
      <c r="D286" s="24" t="s">
        <v>1423</v>
      </c>
      <c r="E286" s="34"/>
      <c r="F286" s="34"/>
      <c r="G286" s="10"/>
      <c r="H286" s="10"/>
      <c r="I286" s="10"/>
      <c r="J286" s="45"/>
      <c r="K286" s="10"/>
      <c r="L286" s="10"/>
      <c r="M286" s="10"/>
      <c r="N286" s="10"/>
      <c r="O286" s="10"/>
      <c r="P286" s="10"/>
      <c r="Q286" s="46" t="s">
        <v>747</v>
      </c>
      <c r="R286" s="46">
        <v>0</v>
      </c>
      <c r="S286" s="25" t="s">
        <v>226</v>
      </c>
      <c r="T286" s="46">
        <v>0</v>
      </c>
      <c r="U286" s="46">
        <v>0</v>
      </c>
      <c r="V286" s="46">
        <v>0</v>
      </c>
      <c r="W286" s="46">
        <v>0</v>
      </c>
      <c r="X286" s="46">
        <v>0</v>
      </c>
      <c r="Y286" s="10"/>
      <c r="Z286" s="10"/>
      <c r="AA286" s="10"/>
      <c r="AB286" s="10"/>
      <c r="AC286" s="10"/>
      <c r="AD286" s="10"/>
      <c r="AE286" s="10"/>
      <c r="AF286" s="10"/>
      <c r="AG286" s="10"/>
      <c r="AH286" s="10"/>
      <c r="AI286" s="10"/>
      <c r="AJ286" s="10"/>
      <c r="AK286" s="10"/>
      <c r="AL286" s="10"/>
      <c r="AM286" s="10"/>
      <c r="AN286" s="10"/>
      <c r="AO286" s="10"/>
      <c r="AP286" s="24" t="s">
        <v>204</v>
      </c>
      <c r="AQ286" s="24">
        <v>2002</v>
      </c>
      <c r="AR286" s="10"/>
      <c r="AS286" s="10"/>
      <c r="AT286" s="10"/>
      <c r="AU286" s="174">
        <v>2100000</v>
      </c>
      <c r="AV286" s="62"/>
      <c r="AW286" s="45"/>
      <c r="AX286" s="45"/>
      <c r="AY286" s="45"/>
      <c r="AZ286" s="45" t="s">
        <v>1840</v>
      </c>
      <c r="BA286" s="102"/>
      <c r="BB286" s="45"/>
      <c r="BC286" s="45"/>
    </row>
    <row r="287" spans="1:55" s="101" customFormat="1" ht="16" hidden="1" thickBot="1">
      <c r="A287" s="4"/>
      <c r="B287" s="6"/>
      <c r="C287" s="23" t="s">
        <v>1204</v>
      </c>
      <c r="D287" s="24" t="s">
        <v>1375</v>
      </c>
      <c r="E287" s="34"/>
      <c r="F287" s="34"/>
      <c r="G287" s="10"/>
      <c r="H287" s="10"/>
      <c r="I287" s="10"/>
      <c r="J287" s="45"/>
      <c r="K287" s="10"/>
      <c r="L287" s="10"/>
      <c r="M287" s="10"/>
      <c r="N287" s="10"/>
      <c r="O287" s="10"/>
      <c r="P287" s="10"/>
      <c r="Q287" s="46" t="s">
        <v>1463</v>
      </c>
      <c r="R287" s="46">
        <v>0</v>
      </c>
      <c r="S287" s="25" t="s">
        <v>220</v>
      </c>
      <c r="T287" s="46">
        <v>0</v>
      </c>
      <c r="U287" s="46">
        <v>0</v>
      </c>
      <c r="V287" s="46">
        <v>0</v>
      </c>
      <c r="W287" s="46">
        <v>0</v>
      </c>
      <c r="X287" s="46">
        <v>0</v>
      </c>
      <c r="Y287" s="10"/>
      <c r="Z287" s="10"/>
      <c r="AA287" s="10"/>
      <c r="AB287" s="10"/>
      <c r="AC287" s="10"/>
      <c r="AD287" s="10"/>
      <c r="AE287" s="10"/>
      <c r="AF287" s="10"/>
      <c r="AG287" s="10"/>
      <c r="AH287" s="10"/>
      <c r="AI287" s="10"/>
      <c r="AJ287" s="10"/>
      <c r="AK287" s="10"/>
      <c r="AL287" s="10"/>
      <c r="AM287" s="10"/>
      <c r="AN287" s="10"/>
      <c r="AO287" s="10"/>
      <c r="AP287" s="24" t="s">
        <v>204</v>
      </c>
      <c r="AQ287" s="24">
        <v>2002</v>
      </c>
      <c r="AR287" s="10"/>
      <c r="AS287" s="10"/>
      <c r="AT287" s="10"/>
      <c r="AU287" s="174">
        <v>49000</v>
      </c>
      <c r="AV287" s="62"/>
      <c r="AW287" s="45"/>
      <c r="AX287" s="45"/>
      <c r="AY287" s="45"/>
      <c r="AZ287" s="45" t="s">
        <v>1840</v>
      </c>
      <c r="BA287" s="102"/>
      <c r="BB287" s="45"/>
      <c r="BC287" s="45"/>
    </row>
    <row r="288" spans="1:55" s="101" customFormat="1" ht="16" hidden="1" thickBot="1">
      <c r="A288" s="4"/>
      <c r="B288" s="6"/>
      <c r="C288" s="23" t="s">
        <v>1228</v>
      </c>
      <c r="D288" s="24" t="s">
        <v>1401</v>
      </c>
      <c r="E288" s="34"/>
      <c r="F288" s="34"/>
      <c r="G288" s="10"/>
      <c r="H288" s="10"/>
      <c r="I288" s="10"/>
      <c r="J288" s="102" t="s">
        <v>1193</v>
      </c>
      <c r="K288" s="10"/>
      <c r="L288" s="10"/>
      <c r="M288" s="10"/>
      <c r="N288" s="10"/>
      <c r="O288" s="10"/>
      <c r="P288" s="10"/>
      <c r="Q288" s="46" t="s">
        <v>1460</v>
      </c>
      <c r="R288" s="46">
        <v>0</v>
      </c>
      <c r="S288" s="25" t="s">
        <v>221</v>
      </c>
      <c r="T288" s="46">
        <v>0</v>
      </c>
      <c r="U288" s="46">
        <v>0</v>
      </c>
      <c r="V288" s="46">
        <v>0</v>
      </c>
      <c r="W288" s="46">
        <v>0</v>
      </c>
      <c r="X288" s="46">
        <v>0</v>
      </c>
      <c r="Y288" s="10"/>
      <c r="Z288" s="10"/>
      <c r="AA288" s="10"/>
      <c r="AB288" s="10"/>
      <c r="AC288" s="10"/>
      <c r="AD288" s="10"/>
      <c r="AE288" s="10"/>
      <c r="AF288" s="10"/>
      <c r="AG288" s="10"/>
      <c r="AH288" s="10"/>
      <c r="AI288" s="10"/>
      <c r="AJ288" s="10"/>
      <c r="AK288" s="10"/>
      <c r="AL288" s="10"/>
      <c r="AM288" s="10"/>
      <c r="AN288" s="10"/>
      <c r="AO288" s="10"/>
      <c r="AP288" s="24" t="s">
        <v>204</v>
      </c>
      <c r="AQ288" s="24">
        <v>2005</v>
      </c>
      <c r="AR288" s="10"/>
      <c r="AS288" s="10"/>
      <c r="AT288" s="10"/>
      <c r="AU288" s="174">
        <v>9750000</v>
      </c>
      <c r="AV288" s="64" t="s">
        <v>123</v>
      </c>
      <c r="AW288" s="45"/>
      <c r="AX288" s="48" t="s">
        <v>1563</v>
      </c>
      <c r="AY288" s="102" t="s">
        <v>1193</v>
      </c>
      <c r="AZ288" s="61"/>
      <c r="BA288" s="102"/>
      <c r="BB288" s="45"/>
      <c r="BC288" s="45"/>
    </row>
    <row r="289" spans="1:77" s="101" customFormat="1" ht="16" hidden="1" thickBot="1">
      <c r="A289" s="4"/>
      <c r="B289" s="6"/>
      <c r="C289" s="23" t="s">
        <v>1200</v>
      </c>
      <c r="D289" s="24" t="s">
        <v>1366</v>
      </c>
      <c r="E289" s="34"/>
      <c r="F289" s="34"/>
      <c r="G289" s="10"/>
      <c r="H289" s="10"/>
      <c r="I289" s="10"/>
      <c r="J289" s="102"/>
      <c r="K289" s="10"/>
      <c r="L289" s="10"/>
      <c r="M289" s="10"/>
      <c r="N289" s="10"/>
      <c r="O289" s="10"/>
      <c r="P289" s="10"/>
      <c r="Q289" s="46" t="s">
        <v>747</v>
      </c>
      <c r="R289" s="46">
        <v>0</v>
      </c>
      <c r="S289" s="25" t="s">
        <v>230</v>
      </c>
      <c r="T289" s="46">
        <v>0</v>
      </c>
      <c r="U289" s="46">
        <v>0</v>
      </c>
      <c r="V289" s="46">
        <v>0</v>
      </c>
      <c r="W289" s="46">
        <v>0</v>
      </c>
      <c r="X289" s="46">
        <v>0</v>
      </c>
      <c r="Y289" s="10"/>
      <c r="Z289" s="10"/>
      <c r="AA289" s="10"/>
      <c r="AB289" s="10"/>
      <c r="AC289" s="10"/>
      <c r="AD289" s="10"/>
      <c r="AE289" s="10"/>
      <c r="AF289" s="10"/>
      <c r="AG289" s="10"/>
      <c r="AH289" s="10"/>
      <c r="AI289" s="10"/>
      <c r="AJ289" s="10"/>
      <c r="AK289" s="10"/>
      <c r="AL289" s="10"/>
      <c r="AM289" s="10"/>
      <c r="AN289" s="10"/>
      <c r="AO289" s="10"/>
      <c r="AP289" s="24" t="s">
        <v>204</v>
      </c>
      <c r="AQ289" s="24">
        <v>2005</v>
      </c>
      <c r="AR289" s="10"/>
      <c r="AS289" s="10"/>
      <c r="AT289" s="10"/>
      <c r="AU289" s="174">
        <v>1500000</v>
      </c>
      <c r="AV289" s="62"/>
      <c r="AW289" s="45"/>
      <c r="AX289" s="45"/>
      <c r="AY289" s="102"/>
      <c r="AZ289" s="45" t="s">
        <v>1840</v>
      </c>
      <c r="BA289" s="102"/>
      <c r="BB289" s="45"/>
      <c r="BC289" s="45"/>
    </row>
    <row r="290" spans="1:77" ht="16" hidden="1" thickBot="1">
      <c r="A290" s="4"/>
      <c r="B290" s="6"/>
      <c r="C290" s="23" t="s">
        <v>1279</v>
      </c>
      <c r="D290" s="24" t="s">
        <v>1424</v>
      </c>
      <c r="E290" s="34"/>
      <c r="F290" s="34"/>
      <c r="G290" s="10"/>
      <c r="H290" s="10"/>
      <c r="I290" s="10"/>
      <c r="J290" s="102"/>
      <c r="K290" s="10"/>
      <c r="L290" s="10"/>
      <c r="M290" s="10"/>
      <c r="N290" s="10"/>
      <c r="O290" s="10"/>
      <c r="P290" s="10"/>
      <c r="Q290" s="46" t="s">
        <v>145</v>
      </c>
      <c r="R290" s="46">
        <v>0</v>
      </c>
      <c r="S290" s="25" t="s">
        <v>225</v>
      </c>
      <c r="T290" s="46">
        <v>0</v>
      </c>
      <c r="U290" s="46">
        <v>0</v>
      </c>
      <c r="V290" s="46">
        <v>0</v>
      </c>
      <c r="W290" s="46">
        <v>0</v>
      </c>
      <c r="X290" s="46">
        <v>0</v>
      </c>
      <c r="Y290" s="10"/>
      <c r="Z290" s="10"/>
      <c r="AA290" s="10"/>
      <c r="AB290" s="10"/>
      <c r="AC290" s="10"/>
      <c r="AD290" s="10"/>
      <c r="AE290" s="10"/>
      <c r="AF290" s="10"/>
      <c r="AG290" s="10"/>
      <c r="AH290" s="10"/>
      <c r="AI290" s="10"/>
      <c r="AJ290" s="10"/>
      <c r="AK290" s="10"/>
      <c r="AL290" s="10"/>
      <c r="AM290" s="10"/>
      <c r="AN290" s="10"/>
      <c r="AO290" s="10"/>
      <c r="AP290" s="24" t="s">
        <v>204</v>
      </c>
      <c r="AQ290" s="24">
        <v>2001</v>
      </c>
      <c r="AR290" s="10"/>
      <c r="AS290" s="10"/>
      <c r="AT290" s="10"/>
      <c r="AU290" s="174">
        <v>187500</v>
      </c>
      <c r="AV290" s="62"/>
      <c r="AW290" s="45"/>
      <c r="AX290" s="45"/>
      <c r="AY290" s="102"/>
      <c r="AZ290" s="45" t="s">
        <v>1840</v>
      </c>
      <c r="BA290" s="102"/>
      <c r="BB290" s="45"/>
      <c r="BC290" s="45"/>
    </row>
    <row r="291" spans="1:77" ht="16" hidden="1" thickBot="1">
      <c r="A291" s="4"/>
      <c r="B291" s="6"/>
      <c r="C291" s="23" t="s">
        <v>1218</v>
      </c>
      <c r="D291" s="24" t="s">
        <v>1382</v>
      </c>
      <c r="E291" s="34"/>
      <c r="F291" s="34"/>
      <c r="G291" s="10"/>
      <c r="H291" s="10"/>
      <c r="I291" s="10"/>
      <c r="J291" s="102"/>
      <c r="K291" s="10"/>
      <c r="L291" s="10"/>
      <c r="M291" s="10"/>
      <c r="N291" s="10"/>
      <c r="O291" s="10"/>
      <c r="P291" s="10"/>
      <c r="Q291" s="46" t="s">
        <v>1471</v>
      </c>
      <c r="R291" s="46">
        <v>0</v>
      </c>
      <c r="S291" s="25" t="s">
        <v>222</v>
      </c>
      <c r="T291" s="46">
        <v>0</v>
      </c>
      <c r="U291" s="46">
        <v>0</v>
      </c>
      <c r="V291" s="46">
        <v>0</v>
      </c>
      <c r="W291" s="46">
        <v>0</v>
      </c>
      <c r="X291" s="46">
        <v>0</v>
      </c>
      <c r="Y291" s="10"/>
      <c r="Z291" s="10"/>
      <c r="AA291" s="10"/>
      <c r="AB291" s="10"/>
      <c r="AC291" s="10"/>
      <c r="AD291" s="10"/>
      <c r="AE291" s="10"/>
      <c r="AF291" s="10"/>
      <c r="AG291" s="10"/>
      <c r="AH291" s="10"/>
      <c r="AI291" s="10"/>
      <c r="AJ291" s="10"/>
      <c r="AK291" s="10"/>
      <c r="AL291" s="10"/>
      <c r="AM291" s="10"/>
      <c r="AN291" s="10"/>
      <c r="AO291" s="10"/>
      <c r="AP291" s="24" t="s">
        <v>204</v>
      </c>
      <c r="AQ291" s="24">
        <v>2004</v>
      </c>
      <c r="AR291" s="10"/>
      <c r="AS291" s="10"/>
      <c r="AT291" s="10"/>
      <c r="AU291" s="174">
        <v>1125000</v>
      </c>
      <c r="AV291" s="62"/>
      <c r="AW291" s="45"/>
      <c r="AX291" s="45"/>
      <c r="AY291" s="102"/>
      <c r="AZ291" s="45" t="s">
        <v>1840</v>
      </c>
      <c r="BA291" s="102"/>
      <c r="BB291" s="45"/>
      <c r="BC291" s="45"/>
    </row>
    <row r="292" spans="1:77" ht="16" hidden="1" thickBot="1">
      <c r="A292" s="4"/>
      <c r="B292" s="6"/>
      <c r="C292" s="23" t="s">
        <v>1228</v>
      </c>
      <c r="D292" s="24" t="s">
        <v>1398</v>
      </c>
      <c r="E292" s="34"/>
      <c r="F292" s="34"/>
      <c r="G292" s="10"/>
      <c r="H292" s="10"/>
      <c r="I292" s="10"/>
      <c r="J292" s="102" t="s">
        <v>1193</v>
      </c>
      <c r="K292" s="10"/>
      <c r="L292" s="10"/>
      <c r="M292" s="10"/>
      <c r="N292" s="10"/>
      <c r="O292" s="10"/>
      <c r="P292" s="10"/>
      <c r="Q292" s="46" t="s">
        <v>1472</v>
      </c>
      <c r="R292" s="46">
        <v>0</v>
      </c>
      <c r="S292" s="25" t="s">
        <v>221</v>
      </c>
      <c r="T292" s="46">
        <v>0</v>
      </c>
      <c r="U292" s="46">
        <v>0</v>
      </c>
      <c r="V292" s="46">
        <v>0</v>
      </c>
      <c r="W292" s="46">
        <v>0</v>
      </c>
      <c r="X292" s="46">
        <v>0</v>
      </c>
      <c r="Y292" s="10"/>
      <c r="Z292" s="10"/>
      <c r="AA292" s="10"/>
      <c r="AB292" s="10"/>
      <c r="AC292" s="10"/>
      <c r="AD292" s="10"/>
      <c r="AE292" s="10"/>
      <c r="AF292" s="10"/>
      <c r="AG292" s="10"/>
      <c r="AH292" s="10"/>
      <c r="AI292" s="10"/>
      <c r="AJ292" s="10"/>
      <c r="AK292" s="10"/>
      <c r="AL292" s="10"/>
      <c r="AM292" s="10"/>
      <c r="AN292" s="10"/>
      <c r="AO292" s="10"/>
      <c r="AP292" s="24" t="s">
        <v>204</v>
      </c>
      <c r="AQ292" s="24">
        <v>2003</v>
      </c>
      <c r="AR292" s="10"/>
      <c r="AS292" s="10"/>
      <c r="AT292" s="10"/>
      <c r="AU292" s="174">
        <v>5045625</v>
      </c>
      <c r="AV292" s="64" t="s">
        <v>123</v>
      </c>
      <c r="AW292" s="45"/>
      <c r="AX292" s="48" t="s">
        <v>1563</v>
      </c>
      <c r="AY292" s="102" t="s">
        <v>1193</v>
      </c>
      <c r="AZ292" s="45"/>
      <c r="BA292" s="102"/>
      <c r="BB292" s="45"/>
      <c r="BC292" s="45"/>
    </row>
    <row r="293" spans="1:77" ht="16" hidden="1" thickBot="1">
      <c r="A293" s="4"/>
      <c r="B293" s="6"/>
      <c r="C293" s="23" t="s">
        <v>1200</v>
      </c>
      <c r="D293" s="24" t="s">
        <v>1366</v>
      </c>
      <c r="E293" s="34"/>
      <c r="F293" s="34"/>
      <c r="G293" s="10"/>
      <c r="H293" s="10"/>
      <c r="I293" s="10"/>
      <c r="J293" s="102"/>
      <c r="K293" s="10"/>
      <c r="L293" s="10"/>
      <c r="M293" s="10"/>
      <c r="N293" s="10"/>
      <c r="O293" s="10"/>
      <c r="P293" s="10"/>
      <c r="Q293" s="46" t="s">
        <v>784</v>
      </c>
      <c r="R293" s="46">
        <v>0</v>
      </c>
      <c r="S293" s="25" t="s">
        <v>230</v>
      </c>
      <c r="T293" s="46">
        <v>0</v>
      </c>
      <c r="U293" s="46">
        <v>0</v>
      </c>
      <c r="V293" s="46">
        <v>0</v>
      </c>
      <c r="W293" s="46">
        <v>0</v>
      </c>
      <c r="X293" s="46">
        <v>0</v>
      </c>
      <c r="Y293" s="10"/>
      <c r="Z293" s="10"/>
      <c r="AA293" s="10"/>
      <c r="AB293" s="10"/>
      <c r="AC293" s="10"/>
      <c r="AD293" s="10"/>
      <c r="AE293" s="10"/>
      <c r="AF293" s="10"/>
      <c r="AG293" s="10"/>
      <c r="AH293" s="10"/>
      <c r="AI293" s="10"/>
      <c r="AJ293" s="10"/>
      <c r="AK293" s="10"/>
      <c r="AL293" s="10"/>
      <c r="AM293" s="10"/>
      <c r="AN293" s="10"/>
      <c r="AO293" s="10"/>
      <c r="AP293" s="24" t="s">
        <v>204</v>
      </c>
      <c r="AQ293" s="24">
        <v>2005</v>
      </c>
      <c r="AR293" s="10"/>
      <c r="AS293" s="10"/>
      <c r="AT293" s="10"/>
      <c r="AU293" s="174">
        <v>227500</v>
      </c>
      <c r="AV293" s="62"/>
      <c r="AW293" s="45"/>
      <c r="AX293" s="45"/>
      <c r="AY293" s="102"/>
      <c r="AZ293" s="45" t="s">
        <v>1840</v>
      </c>
      <c r="BA293" s="102"/>
      <c r="BB293" s="45"/>
      <c r="BC293" s="45"/>
    </row>
    <row r="294" spans="1:77" ht="16" hidden="1" thickBot="1">
      <c r="A294" s="4"/>
      <c r="B294" s="6"/>
      <c r="C294" s="23" t="s">
        <v>1217</v>
      </c>
      <c r="D294" s="24" t="s">
        <v>1381</v>
      </c>
      <c r="E294" s="34"/>
      <c r="F294" s="34"/>
      <c r="G294" s="10"/>
      <c r="H294" s="10"/>
      <c r="I294" s="10"/>
      <c r="J294" s="102"/>
      <c r="K294" s="10"/>
      <c r="L294" s="10"/>
      <c r="M294" s="10"/>
      <c r="N294" s="10"/>
      <c r="O294" s="10"/>
      <c r="P294" s="10"/>
      <c r="Q294" s="46" t="s">
        <v>747</v>
      </c>
      <c r="R294" s="46">
        <v>0</v>
      </c>
      <c r="S294" s="25" t="s">
        <v>229</v>
      </c>
      <c r="T294" s="46">
        <v>0</v>
      </c>
      <c r="U294" s="46">
        <v>0</v>
      </c>
      <c r="V294" s="46">
        <v>0</v>
      </c>
      <c r="W294" s="46">
        <v>0</v>
      </c>
      <c r="X294" s="46">
        <v>0</v>
      </c>
      <c r="Y294" s="10"/>
      <c r="Z294" s="10"/>
      <c r="AA294" s="10"/>
      <c r="AB294" s="10"/>
      <c r="AC294" s="10"/>
      <c r="AD294" s="10"/>
      <c r="AE294" s="10"/>
      <c r="AF294" s="10"/>
      <c r="AG294" s="10"/>
      <c r="AH294" s="10"/>
      <c r="AI294" s="10"/>
      <c r="AJ294" s="10"/>
      <c r="AK294" s="10"/>
      <c r="AL294" s="10"/>
      <c r="AM294" s="10"/>
      <c r="AN294" s="10"/>
      <c r="AO294" s="10"/>
      <c r="AP294" s="24" t="s">
        <v>204</v>
      </c>
      <c r="AQ294" s="24">
        <v>2004</v>
      </c>
      <c r="AR294" s="10"/>
      <c r="AS294" s="10"/>
      <c r="AT294" s="10"/>
      <c r="AU294" s="174">
        <v>1540000</v>
      </c>
      <c r="AV294" s="62"/>
      <c r="AW294" s="45"/>
      <c r="AX294" s="45"/>
      <c r="AY294" s="102"/>
      <c r="AZ294" s="45" t="s">
        <v>1840</v>
      </c>
      <c r="BA294" s="102"/>
      <c r="BB294" s="45"/>
      <c r="BC294" s="45"/>
    </row>
    <row r="295" spans="1:77" ht="31" hidden="1" thickBot="1">
      <c r="A295" s="4"/>
      <c r="B295" s="6"/>
      <c r="C295" s="23" t="s">
        <v>1198</v>
      </c>
      <c r="D295" s="24" t="s">
        <v>1364</v>
      </c>
      <c r="E295" s="34"/>
      <c r="F295" s="34"/>
      <c r="G295" s="10"/>
      <c r="H295" s="10"/>
      <c r="I295" s="10"/>
      <c r="J295" s="102"/>
      <c r="K295" s="10"/>
      <c r="L295" s="10"/>
      <c r="M295" s="10"/>
      <c r="N295" s="10"/>
      <c r="O295" s="10"/>
      <c r="P295" s="10"/>
      <c r="Q295" s="46" t="s">
        <v>1497</v>
      </c>
      <c r="R295" s="46">
        <v>0</v>
      </c>
      <c r="S295" s="25" t="s">
        <v>1534</v>
      </c>
      <c r="T295" s="46">
        <v>0</v>
      </c>
      <c r="U295" s="46">
        <v>0</v>
      </c>
      <c r="V295" s="46">
        <v>0</v>
      </c>
      <c r="W295" s="46">
        <v>0</v>
      </c>
      <c r="X295" s="46">
        <v>0</v>
      </c>
      <c r="Y295" s="10"/>
      <c r="Z295" s="10"/>
      <c r="AA295" s="10"/>
      <c r="AB295" s="10"/>
      <c r="AC295" s="10"/>
      <c r="AD295" s="10"/>
      <c r="AE295" s="10"/>
      <c r="AF295" s="10"/>
      <c r="AG295" s="10"/>
      <c r="AH295" s="10"/>
      <c r="AI295" s="10"/>
      <c r="AJ295" s="10"/>
      <c r="AK295" s="10"/>
      <c r="AL295" s="10"/>
      <c r="AM295" s="10"/>
      <c r="AN295" s="10"/>
      <c r="AO295" s="10"/>
      <c r="AP295" s="24" t="s">
        <v>204</v>
      </c>
      <c r="AQ295" s="24">
        <v>2006</v>
      </c>
      <c r="AR295" s="10"/>
      <c r="AS295" s="10"/>
      <c r="AT295" s="10"/>
      <c r="AU295" s="174">
        <v>450000</v>
      </c>
      <c r="AV295" s="45"/>
      <c r="AW295" s="45"/>
      <c r="AX295" s="45"/>
      <c r="AY295" s="102"/>
      <c r="AZ295" s="45" t="s">
        <v>1840</v>
      </c>
      <c r="BA295" s="102"/>
      <c r="BB295" s="45"/>
      <c r="BC295" s="45"/>
    </row>
    <row r="296" spans="1:77" ht="16" hidden="1" thickBot="1">
      <c r="A296" s="4"/>
      <c r="B296" s="6"/>
      <c r="C296" s="23" t="s">
        <v>1200</v>
      </c>
      <c r="D296" s="24" t="s">
        <v>1366</v>
      </c>
      <c r="E296" s="34"/>
      <c r="F296" s="34"/>
      <c r="G296" s="10"/>
      <c r="H296" s="10"/>
      <c r="I296" s="10"/>
      <c r="J296" s="102"/>
      <c r="K296" s="10"/>
      <c r="L296" s="10"/>
      <c r="M296" s="10"/>
      <c r="N296" s="10"/>
      <c r="O296" s="10"/>
      <c r="P296" s="10"/>
      <c r="Q296" s="46" t="s">
        <v>1498</v>
      </c>
      <c r="R296" s="46">
        <v>0</v>
      </c>
      <c r="S296" s="25" t="s">
        <v>238</v>
      </c>
      <c r="T296" s="46">
        <v>0</v>
      </c>
      <c r="U296" s="46">
        <v>0</v>
      </c>
      <c r="V296" s="46">
        <v>0</v>
      </c>
      <c r="W296" s="46">
        <v>0</v>
      </c>
      <c r="X296" s="46">
        <v>0</v>
      </c>
      <c r="Y296" s="10"/>
      <c r="Z296" s="10"/>
      <c r="AA296" s="10"/>
      <c r="AB296" s="10"/>
      <c r="AC296" s="10"/>
      <c r="AD296" s="10"/>
      <c r="AE296" s="10"/>
      <c r="AF296" s="10"/>
      <c r="AG296" s="10"/>
      <c r="AH296" s="10"/>
      <c r="AI296" s="10"/>
      <c r="AJ296" s="10"/>
      <c r="AK296" s="10"/>
      <c r="AL296" s="10"/>
      <c r="AM296" s="10"/>
      <c r="AN296" s="10"/>
      <c r="AO296" s="10"/>
      <c r="AP296" s="24" t="s">
        <v>204</v>
      </c>
      <c r="AQ296" s="24">
        <v>2006</v>
      </c>
      <c r="AR296" s="10"/>
      <c r="AS296" s="10"/>
      <c r="AT296" s="10"/>
      <c r="AU296" s="174">
        <v>487500</v>
      </c>
      <c r="AV296" s="45"/>
      <c r="AW296" s="45"/>
      <c r="AX296" s="45"/>
      <c r="AY296" s="102"/>
      <c r="AZ296" s="45" t="s">
        <v>1840</v>
      </c>
      <c r="BA296" s="102"/>
      <c r="BB296" s="45"/>
      <c r="BC296" s="45"/>
    </row>
    <row r="297" spans="1:77" s="15" customFormat="1" ht="16" hidden="1" thickBot="1">
      <c r="A297" s="13"/>
      <c r="B297" s="14"/>
      <c r="C297" s="40" t="s">
        <v>1230</v>
      </c>
      <c r="D297" s="39" t="s">
        <v>1393</v>
      </c>
      <c r="E297" s="41"/>
      <c r="F297" s="41"/>
      <c r="G297" s="45"/>
      <c r="H297" s="45"/>
      <c r="I297" s="45"/>
      <c r="J297" s="102" t="s">
        <v>1193</v>
      </c>
      <c r="K297" s="45"/>
      <c r="L297" s="45"/>
      <c r="M297" s="45"/>
      <c r="N297" s="45"/>
      <c r="O297" s="45"/>
      <c r="P297" s="45"/>
      <c r="Q297" s="142" t="s">
        <v>1451</v>
      </c>
      <c r="R297" s="142">
        <v>0</v>
      </c>
      <c r="S297" s="149" t="s">
        <v>1526</v>
      </c>
      <c r="T297" s="142">
        <v>0</v>
      </c>
      <c r="U297" s="142">
        <v>0</v>
      </c>
      <c r="V297" s="142">
        <v>0</v>
      </c>
      <c r="W297" s="142">
        <v>0</v>
      </c>
      <c r="X297" s="142">
        <v>0</v>
      </c>
      <c r="Y297" s="45"/>
      <c r="Z297" s="45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s="45"/>
      <c r="AP297" s="39" t="s">
        <v>204</v>
      </c>
      <c r="AQ297" s="39">
        <v>2003</v>
      </c>
      <c r="AR297" s="45"/>
      <c r="AS297" s="45"/>
      <c r="AT297" s="45"/>
      <c r="AU297" s="174">
        <v>552500</v>
      </c>
      <c r="AV297" s="114"/>
      <c r="AW297" s="87"/>
      <c r="AX297" s="48"/>
      <c r="AY297" s="102" t="s">
        <v>1193</v>
      </c>
      <c r="AZ297" s="45" t="s">
        <v>1840</v>
      </c>
      <c r="BA297" s="102"/>
      <c r="BB297" s="45"/>
      <c r="BC297" s="45"/>
      <c r="BD297" s="161"/>
      <c r="BE297" s="161"/>
      <c r="BF297" s="161"/>
      <c r="BG297" s="161"/>
      <c r="BH297" s="161"/>
      <c r="BI297" s="161"/>
      <c r="BJ297" s="161"/>
      <c r="BK297" s="161"/>
      <c r="BL297" s="161"/>
      <c r="BM297" s="161"/>
      <c r="BN297" s="161"/>
      <c r="BO297" s="161"/>
      <c r="BP297" s="161"/>
      <c r="BQ297" s="161"/>
      <c r="BR297" s="161"/>
      <c r="BS297" s="161"/>
      <c r="BT297" s="161"/>
      <c r="BU297" s="161"/>
      <c r="BV297" s="161"/>
      <c r="BW297" s="161"/>
      <c r="BX297" s="161"/>
      <c r="BY297" s="161"/>
    </row>
    <row r="298" spans="1:77" s="15" customFormat="1" ht="16" hidden="1" thickBot="1">
      <c r="A298" s="13"/>
      <c r="B298" s="14"/>
      <c r="C298" s="40" t="s">
        <v>1231</v>
      </c>
      <c r="D298" s="39" t="s">
        <v>1414</v>
      </c>
      <c r="E298" s="41"/>
      <c r="F298" s="41"/>
      <c r="G298" s="45"/>
      <c r="H298" s="45"/>
      <c r="I298" s="45"/>
      <c r="J298" s="102" t="s">
        <v>1193</v>
      </c>
      <c r="K298" s="45"/>
      <c r="L298" s="45"/>
      <c r="M298" s="45"/>
      <c r="N298" s="45"/>
      <c r="O298" s="45"/>
      <c r="P298" s="45"/>
      <c r="Q298" s="142" t="s">
        <v>1451</v>
      </c>
      <c r="R298" s="142">
        <v>0</v>
      </c>
      <c r="S298" s="149" t="s">
        <v>222</v>
      </c>
      <c r="T298" s="142">
        <v>0</v>
      </c>
      <c r="U298" s="142">
        <v>0</v>
      </c>
      <c r="V298" s="142">
        <v>0</v>
      </c>
      <c r="W298" s="142">
        <v>0</v>
      </c>
      <c r="X298" s="142">
        <v>0</v>
      </c>
      <c r="Y298" s="45"/>
      <c r="Z298" s="45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s="45"/>
      <c r="AP298" s="39" t="s">
        <v>204</v>
      </c>
      <c r="AQ298" s="39">
        <v>2003</v>
      </c>
      <c r="AR298" s="45"/>
      <c r="AS298" s="45"/>
      <c r="AT298" s="45"/>
      <c r="AU298" s="174">
        <v>4420000</v>
      </c>
      <c r="AV298" s="62"/>
      <c r="AW298" s="45"/>
      <c r="AX298" s="45"/>
      <c r="AY298" s="102" t="s">
        <v>1193</v>
      </c>
      <c r="AZ298" s="45" t="s">
        <v>1840</v>
      </c>
      <c r="BA298" s="102"/>
      <c r="BB298" s="45"/>
      <c r="BC298" s="45"/>
      <c r="BD298" s="161"/>
      <c r="BE298" s="161"/>
      <c r="BF298" s="161"/>
      <c r="BG298" s="161"/>
      <c r="BH298" s="161"/>
      <c r="BI298" s="161"/>
      <c r="BJ298" s="161"/>
      <c r="BK298" s="161"/>
      <c r="BL298" s="161"/>
      <c r="BM298" s="161"/>
      <c r="BN298" s="161"/>
      <c r="BO298" s="161"/>
      <c r="BP298" s="161"/>
      <c r="BQ298" s="161"/>
      <c r="BR298" s="161"/>
      <c r="BS298" s="161"/>
      <c r="BT298" s="161"/>
      <c r="BU298" s="161"/>
      <c r="BV298" s="161"/>
      <c r="BW298" s="161"/>
      <c r="BX298" s="161"/>
      <c r="BY298" s="161"/>
    </row>
    <row r="299" spans="1:77" s="15" customFormat="1" ht="16" hidden="1" thickBot="1">
      <c r="A299" s="13"/>
      <c r="B299" s="14"/>
      <c r="C299" s="40" t="s">
        <v>1219</v>
      </c>
      <c r="D299" s="39" t="s">
        <v>1383</v>
      </c>
      <c r="E299" s="41"/>
      <c r="F299" s="41"/>
      <c r="G299" s="45"/>
      <c r="H299" s="45"/>
      <c r="I299" s="45"/>
      <c r="J299" s="102" t="s">
        <v>1193</v>
      </c>
      <c r="K299" s="45"/>
      <c r="L299" s="45"/>
      <c r="M299" s="45"/>
      <c r="N299" s="45"/>
      <c r="O299" s="45"/>
      <c r="P299" s="45"/>
      <c r="Q299" s="142" t="s">
        <v>1448</v>
      </c>
      <c r="R299" s="142">
        <v>0</v>
      </c>
      <c r="S299" s="149" t="s">
        <v>1524</v>
      </c>
      <c r="T299" s="142">
        <v>0</v>
      </c>
      <c r="U299" s="142">
        <v>0</v>
      </c>
      <c r="V299" s="142">
        <v>0</v>
      </c>
      <c r="W299" s="142">
        <v>0</v>
      </c>
      <c r="X299" s="142">
        <v>0</v>
      </c>
      <c r="Y299" s="45"/>
      <c r="Z299" s="45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s="45"/>
      <c r="AP299" s="39" t="s">
        <v>204</v>
      </c>
      <c r="AQ299" s="39">
        <v>2006</v>
      </c>
      <c r="AR299" s="45"/>
      <c r="AS299" s="45"/>
      <c r="AT299" s="45"/>
      <c r="AU299" s="174">
        <v>150000</v>
      </c>
      <c r="AV299" s="64"/>
      <c r="AW299" s="54"/>
      <c r="AX299" s="48"/>
      <c r="AY299" s="102" t="s">
        <v>1193</v>
      </c>
      <c r="AZ299" s="45" t="s">
        <v>1840</v>
      </c>
      <c r="BA299" s="102"/>
      <c r="BB299" s="45"/>
      <c r="BC299" s="45"/>
      <c r="BD299" s="161"/>
      <c r="BE299" s="161"/>
      <c r="BF299" s="161"/>
      <c r="BG299" s="161"/>
      <c r="BH299" s="161"/>
      <c r="BI299" s="161"/>
      <c r="BJ299" s="161"/>
      <c r="BK299" s="161"/>
      <c r="BL299" s="161"/>
      <c r="BM299" s="161"/>
      <c r="BN299" s="161"/>
      <c r="BO299" s="161"/>
      <c r="BP299" s="161"/>
      <c r="BQ299" s="161"/>
      <c r="BR299" s="161"/>
      <c r="BS299" s="161"/>
      <c r="BT299" s="161"/>
      <c r="BU299" s="161"/>
      <c r="BV299" s="161"/>
      <c r="BW299" s="161"/>
      <c r="BX299" s="161"/>
      <c r="BY299" s="161"/>
    </row>
    <row r="300" spans="1:77" s="100" customFormat="1" ht="31" hidden="1" thickBot="1">
      <c r="A300" s="4"/>
      <c r="B300" s="98"/>
      <c r="C300" s="72" t="s">
        <v>1280</v>
      </c>
      <c r="D300" s="70" t="s">
        <v>1409</v>
      </c>
      <c r="E300" s="73"/>
      <c r="F300" s="73"/>
      <c r="G300" s="75"/>
      <c r="H300" s="75"/>
      <c r="I300" s="75"/>
      <c r="J300" s="66"/>
      <c r="K300" s="75"/>
      <c r="L300" s="75"/>
      <c r="M300" s="75"/>
      <c r="N300" s="75"/>
      <c r="O300" s="75"/>
      <c r="P300" s="75"/>
      <c r="Q300" s="50" t="s">
        <v>1448</v>
      </c>
      <c r="R300" s="50">
        <v>0</v>
      </c>
      <c r="S300" s="68" t="s">
        <v>1534</v>
      </c>
      <c r="T300" s="50">
        <v>0</v>
      </c>
      <c r="U300" s="50">
        <v>0</v>
      </c>
      <c r="V300" s="50">
        <v>0</v>
      </c>
      <c r="W300" s="50">
        <v>0</v>
      </c>
      <c r="X300" s="50">
        <v>0</v>
      </c>
      <c r="Y300" s="75"/>
      <c r="Z300" s="75"/>
      <c r="AA300" s="75"/>
      <c r="AB300" s="75"/>
      <c r="AC300" s="75"/>
      <c r="AD300" s="75"/>
      <c r="AE300" s="75"/>
      <c r="AF300" s="75"/>
      <c r="AG300" s="75"/>
      <c r="AH300" s="75"/>
      <c r="AI300" s="75"/>
      <c r="AJ300" s="75"/>
      <c r="AK300" s="75"/>
      <c r="AL300" s="75"/>
      <c r="AM300" s="75"/>
      <c r="AN300" s="75"/>
      <c r="AO300" s="75"/>
      <c r="AP300" s="70" t="s">
        <v>204</v>
      </c>
      <c r="AQ300" s="70">
        <v>2006</v>
      </c>
      <c r="AR300" s="75"/>
      <c r="AS300" s="75"/>
      <c r="AT300" s="75"/>
      <c r="AU300" s="71">
        <v>375000</v>
      </c>
      <c r="AV300" s="66"/>
      <c r="AW300" s="66"/>
      <c r="AX300" s="66"/>
      <c r="AY300" s="66"/>
      <c r="AZ300" s="66" t="s">
        <v>1840</v>
      </c>
      <c r="BA300" s="104"/>
      <c r="BB300" s="66"/>
      <c r="BC300" s="66"/>
      <c r="BD300" s="121"/>
      <c r="BE300" s="121"/>
      <c r="BF300" s="121"/>
      <c r="BG300" s="121"/>
      <c r="BH300" s="121"/>
      <c r="BI300" s="121"/>
      <c r="BJ300" s="121"/>
      <c r="BK300" s="121"/>
      <c r="BL300" s="121"/>
      <c r="BM300" s="121"/>
      <c r="BN300" s="121"/>
      <c r="BO300" s="121"/>
      <c r="BP300" s="121"/>
      <c r="BQ300" s="121"/>
      <c r="BR300" s="121"/>
      <c r="BS300" s="121"/>
      <c r="BT300" s="121"/>
      <c r="BU300" s="121"/>
      <c r="BV300" s="121"/>
      <c r="BW300" s="121"/>
      <c r="BX300" s="121"/>
      <c r="BY300" s="121"/>
    </row>
    <row r="301" spans="1:77" s="101" customFormat="1" ht="16" hidden="1" thickBot="1">
      <c r="A301" s="4"/>
      <c r="B301" s="6"/>
      <c r="C301" s="23" t="s">
        <v>1203</v>
      </c>
      <c r="D301" s="24" t="s">
        <v>1369</v>
      </c>
      <c r="E301" s="34"/>
      <c r="F301" s="34"/>
      <c r="G301" s="10"/>
      <c r="H301" s="10"/>
      <c r="I301" s="10"/>
      <c r="J301" s="45"/>
      <c r="K301" s="10"/>
      <c r="L301" s="10"/>
      <c r="M301" s="10"/>
      <c r="N301" s="10"/>
      <c r="O301" s="10"/>
      <c r="P301" s="10"/>
      <c r="Q301" s="46" t="s">
        <v>747</v>
      </c>
      <c r="R301" s="46">
        <v>0</v>
      </c>
      <c r="S301" s="25" t="s">
        <v>1525</v>
      </c>
      <c r="T301" s="46">
        <v>0</v>
      </c>
      <c r="U301" s="46">
        <v>0</v>
      </c>
      <c r="V301" s="46">
        <v>0</v>
      </c>
      <c r="W301" s="46">
        <v>0</v>
      </c>
      <c r="X301" s="46">
        <v>0</v>
      </c>
      <c r="Y301" s="10"/>
      <c r="Z301" s="10"/>
      <c r="AA301" s="10"/>
      <c r="AB301" s="10"/>
      <c r="AC301" s="10"/>
      <c r="AD301" s="10"/>
      <c r="AE301" s="10"/>
      <c r="AF301" s="10"/>
      <c r="AG301" s="10"/>
      <c r="AH301" s="10"/>
      <c r="AI301" s="10"/>
      <c r="AJ301" s="10"/>
      <c r="AK301" s="10"/>
      <c r="AL301" s="10"/>
      <c r="AM301" s="10"/>
      <c r="AN301" s="10"/>
      <c r="AO301" s="10"/>
      <c r="AP301" s="24" t="s">
        <v>204</v>
      </c>
      <c r="AQ301" s="24">
        <v>2005</v>
      </c>
      <c r="AR301" s="10"/>
      <c r="AS301" s="10"/>
      <c r="AT301" s="10"/>
      <c r="AU301" s="174">
        <v>2600000</v>
      </c>
      <c r="AV301" s="45"/>
      <c r="AW301" s="45"/>
      <c r="AX301" s="45"/>
      <c r="AY301" s="45"/>
      <c r="AZ301" s="45" t="s">
        <v>1840</v>
      </c>
      <c r="BA301" s="102"/>
      <c r="BB301" s="45"/>
      <c r="BC301" s="45"/>
    </row>
    <row r="302" spans="1:77" s="101" customFormat="1" ht="16" hidden="1" thickBot="1">
      <c r="A302" s="4"/>
      <c r="B302" s="6"/>
      <c r="C302" s="23" t="s">
        <v>1200</v>
      </c>
      <c r="D302" s="24" t="s">
        <v>1366</v>
      </c>
      <c r="E302" s="34"/>
      <c r="F302" s="34"/>
      <c r="G302" s="10"/>
      <c r="H302" s="10"/>
      <c r="I302" s="10"/>
      <c r="J302" s="45"/>
      <c r="K302" s="10"/>
      <c r="L302" s="10"/>
      <c r="M302" s="10"/>
      <c r="N302" s="10"/>
      <c r="O302" s="10"/>
      <c r="P302" s="10"/>
      <c r="Q302" s="46" t="s">
        <v>747</v>
      </c>
      <c r="R302" s="46">
        <v>0</v>
      </c>
      <c r="S302" s="25" t="s">
        <v>238</v>
      </c>
      <c r="T302" s="46">
        <v>0</v>
      </c>
      <c r="U302" s="46">
        <v>0</v>
      </c>
      <c r="V302" s="46">
        <v>0</v>
      </c>
      <c r="W302" s="46">
        <v>0</v>
      </c>
      <c r="X302" s="46">
        <v>0</v>
      </c>
      <c r="Y302" s="10"/>
      <c r="Z302" s="10"/>
      <c r="AA302" s="10"/>
      <c r="AB302" s="10"/>
      <c r="AC302" s="10"/>
      <c r="AD302" s="10"/>
      <c r="AE302" s="10"/>
      <c r="AF302" s="10"/>
      <c r="AG302" s="10"/>
      <c r="AH302" s="10"/>
      <c r="AI302" s="10"/>
      <c r="AJ302" s="10"/>
      <c r="AK302" s="10"/>
      <c r="AL302" s="10"/>
      <c r="AM302" s="10"/>
      <c r="AN302" s="10"/>
      <c r="AO302" s="10"/>
      <c r="AP302" s="24" t="s">
        <v>204</v>
      </c>
      <c r="AQ302" s="24">
        <v>2005</v>
      </c>
      <c r="AR302" s="10"/>
      <c r="AS302" s="10"/>
      <c r="AT302" s="10"/>
      <c r="AU302" s="174">
        <v>227500</v>
      </c>
      <c r="AV302" s="45"/>
      <c r="AW302" s="45"/>
      <c r="AX302" s="45"/>
      <c r="AY302" s="45"/>
      <c r="AZ302" s="45" t="s">
        <v>1840</v>
      </c>
      <c r="BA302" s="102"/>
      <c r="BB302" s="45"/>
      <c r="BC302" s="45"/>
    </row>
    <row r="303" spans="1:77" s="101" customFormat="1" ht="16" hidden="1" thickBot="1">
      <c r="A303" s="4"/>
      <c r="B303" s="6"/>
      <c r="C303" s="23" t="s">
        <v>1228</v>
      </c>
      <c r="D303" s="24" t="s">
        <v>1398</v>
      </c>
      <c r="E303" s="34"/>
      <c r="F303" s="34"/>
      <c r="G303" s="10"/>
      <c r="H303" s="10"/>
      <c r="I303" s="10"/>
      <c r="J303" s="102" t="s">
        <v>1193</v>
      </c>
      <c r="K303" s="10"/>
      <c r="L303" s="10"/>
      <c r="M303" s="10"/>
      <c r="N303" s="10"/>
      <c r="O303" s="10"/>
      <c r="P303" s="10"/>
      <c r="Q303" s="46" t="s">
        <v>1468</v>
      </c>
      <c r="R303" s="46">
        <v>0</v>
      </c>
      <c r="S303" s="25" t="s">
        <v>221</v>
      </c>
      <c r="T303" s="46">
        <v>0</v>
      </c>
      <c r="U303" s="46">
        <v>0</v>
      </c>
      <c r="V303" s="46">
        <v>0</v>
      </c>
      <c r="W303" s="46">
        <v>0</v>
      </c>
      <c r="X303" s="46">
        <v>0</v>
      </c>
      <c r="Y303" s="10"/>
      <c r="Z303" s="10"/>
      <c r="AA303" s="10"/>
      <c r="AB303" s="10"/>
      <c r="AC303" s="10"/>
      <c r="AD303" s="10"/>
      <c r="AE303" s="10"/>
      <c r="AF303" s="10"/>
      <c r="AG303" s="10"/>
      <c r="AH303" s="10"/>
      <c r="AI303" s="10"/>
      <c r="AJ303" s="10"/>
      <c r="AK303" s="10"/>
      <c r="AL303" s="10"/>
      <c r="AM303" s="10"/>
      <c r="AN303" s="10"/>
      <c r="AO303" s="10"/>
      <c r="AP303" s="24" t="s">
        <v>204</v>
      </c>
      <c r="AQ303" s="24">
        <v>2004</v>
      </c>
      <c r="AR303" s="10"/>
      <c r="AS303" s="10"/>
      <c r="AT303" s="10"/>
      <c r="AU303" s="174">
        <v>1875000</v>
      </c>
      <c r="AV303" s="93"/>
      <c r="AW303" s="45"/>
      <c r="AX303" s="61"/>
      <c r="AY303" s="102" t="s">
        <v>1193</v>
      </c>
      <c r="AZ303" s="45" t="s">
        <v>1840</v>
      </c>
      <c r="BA303" s="102"/>
      <c r="BB303" s="45"/>
      <c r="BC303" s="45"/>
    </row>
    <row r="304" spans="1:77" s="101" customFormat="1" ht="16" hidden="1" thickBot="1">
      <c r="A304" s="4"/>
      <c r="B304" s="6"/>
      <c r="C304" s="23" t="s">
        <v>1228</v>
      </c>
      <c r="D304" s="24" t="s">
        <v>1398</v>
      </c>
      <c r="E304" s="34"/>
      <c r="F304" s="34"/>
      <c r="G304" s="10"/>
      <c r="H304" s="10"/>
      <c r="I304" s="10"/>
      <c r="J304" s="102" t="s">
        <v>1193</v>
      </c>
      <c r="K304" s="10"/>
      <c r="L304" s="10"/>
      <c r="M304" s="10"/>
      <c r="N304" s="10"/>
      <c r="O304" s="10"/>
      <c r="P304" s="10"/>
      <c r="Q304" s="46" t="s">
        <v>1468</v>
      </c>
      <c r="R304" s="46">
        <v>0</v>
      </c>
      <c r="S304" s="25" t="s">
        <v>221</v>
      </c>
      <c r="T304" s="46">
        <v>0</v>
      </c>
      <c r="U304" s="46">
        <v>0</v>
      </c>
      <c r="V304" s="46">
        <v>0</v>
      </c>
      <c r="W304" s="46">
        <v>0</v>
      </c>
      <c r="X304" s="46">
        <v>0</v>
      </c>
      <c r="Y304" s="10"/>
      <c r="Z304" s="10"/>
      <c r="AA304" s="10"/>
      <c r="AB304" s="10"/>
      <c r="AC304" s="10"/>
      <c r="AD304" s="10"/>
      <c r="AE304" s="10"/>
      <c r="AF304" s="10"/>
      <c r="AG304" s="10"/>
      <c r="AH304" s="10"/>
      <c r="AI304" s="10"/>
      <c r="AJ304" s="10"/>
      <c r="AK304" s="10"/>
      <c r="AL304" s="10"/>
      <c r="AM304" s="10"/>
      <c r="AN304" s="10"/>
      <c r="AO304" s="10"/>
      <c r="AP304" s="24" t="s">
        <v>204</v>
      </c>
      <c r="AQ304" s="24">
        <v>2003</v>
      </c>
      <c r="AR304" s="10"/>
      <c r="AS304" s="10"/>
      <c r="AT304" s="10"/>
      <c r="AU304" s="174">
        <v>1625000</v>
      </c>
      <c r="AV304" s="93"/>
      <c r="AW304" s="45"/>
      <c r="AX304" s="61"/>
      <c r="AY304" s="102" t="s">
        <v>1193</v>
      </c>
      <c r="AZ304" s="45" t="s">
        <v>1840</v>
      </c>
      <c r="BA304" s="102"/>
      <c r="BB304" s="45"/>
      <c r="BC304" s="45"/>
    </row>
    <row r="305" spans="1:77" s="101" customFormat="1" ht="16" hidden="1" thickBot="1">
      <c r="A305" s="4"/>
      <c r="B305" s="6"/>
      <c r="C305" s="23" t="s">
        <v>1227</v>
      </c>
      <c r="D305" s="24" t="s">
        <v>1390</v>
      </c>
      <c r="E305" s="34"/>
      <c r="F305" s="34"/>
      <c r="G305" s="10"/>
      <c r="H305" s="10"/>
      <c r="I305" s="10"/>
      <c r="J305" s="102" t="s">
        <v>1193</v>
      </c>
      <c r="K305" s="10"/>
      <c r="L305" s="10"/>
      <c r="M305" s="10"/>
      <c r="N305" s="10"/>
      <c r="O305" s="10"/>
      <c r="P305" s="10"/>
      <c r="Q305" s="46" t="s">
        <v>1471</v>
      </c>
      <c r="R305" s="46">
        <v>0</v>
      </c>
      <c r="S305" s="25" t="s">
        <v>224</v>
      </c>
      <c r="T305" s="46">
        <v>0</v>
      </c>
      <c r="U305" s="46">
        <v>0</v>
      </c>
      <c r="V305" s="46">
        <v>0</v>
      </c>
      <c r="W305" s="46">
        <v>0</v>
      </c>
      <c r="X305" s="46">
        <v>0</v>
      </c>
      <c r="Y305" s="10"/>
      <c r="Z305" s="10"/>
      <c r="AA305" s="10"/>
      <c r="AB305" s="10"/>
      <c r="AC305" s="10"/>
      <c r="AD305" s="10"/>
      <c r="AE305" s="10"/>
      <c r="AF305" s="10"/>
      <c r="AG305" s="10"/>
      <c r="AH305" s="10"/>
      <c r="AI305" s="10"/>
      <c r="AJ305" s="10"/>
      <c r="AK305" s="10"/>
      <c r="AL305" s="10"/>
      <c r="AM305" s="10"/>
      <c r="AN305" s="10"/>
      <c r="AO305" s="10"/>
      <c r="AP305" s="24" t="s">
        <v>204</v>
      </c>
      <c r="AQ305" s="24">
        <v>2004</v>
      </c>
      <c r="AR305" s="10"/>
      <c r="AS305" s="10"/>
      <c r="AT305" s="10"/>
      <c r="AU305" s="174">
        <v>1137500</v>
      </c>
      <c r="AV305" s="45" t="s">
        <v>123</v>
      </c>
      <c r="AW305" s="45"/>
      <c r="AX305" s="45" t="s">
        <v>1624</v>
      </c>
      <c r="AY305" s="102" t="s">
        <v>1193</v>
      </c>
      <c r="AZ305" s="61"/>
      <c r="BA305" s="102"/>
      <c r="BB305" s="45"/>
      <c r="BC305" s="45"/>
    </row>
    <row r="306" spans="1:77" s="101" customFormat="1" ht="16" hidden="1" thickBot="1">
      <c r="A306" s="4"/>
      <c r="B306" s="6"/>
      <c r="C306" s="23" t="s">
        <v>1212</v>
      </c>
      <c r="D306" s="24" t="s">
        <v>1425</v>
      </c>
      <c r="E306" s="34"/>
      <c r="F306" s="34"/>
      <c r="G306" s="10"/>
      <c r="H306" s="10"/>
      <c r="I306" s="10"/>
      <c r="J306" s="45"/>
      <c r="K306" s="10"/>
      <c r="L306" s="10"/>
      <c r="M306" s="10"/>
      <c r="N306" s="10"/>
      <c r="O306" s="10"/>
      <c r="P306" s="10"/>
      <c r="Q306" s="46" t="s">
        <v>747</v>
      </c>
      <c r="R306" s="46">
        <v>0</v>
      </c>
      <c r="S306" s="25" t="s">
        <v>1527</v>
      </c>
      <c r="T306" s="46">
        <v>0</v>
      </c>
      <c r="U306" s="46">
        <v>0</v>
      </c>
      <c r="V306" s="46">
        <v>0</v>
      </c>
      <c r="W306" s="46">
        <v>0</v>
      </c>
      <c r="X306" s="46">
        <v>0</v>
      </c>
      <c r="Y306" s="10"/>
      <c r="Z306" s="10"/>
      <c r="AA306" s="10"/>
      <c r="AB306" s="10"/>
      <c r="AC306" s="10"/>
      <c r="AD306" s="10"/>
      <c r="AE306" s="10"/>
      <c r="AF306" s="10"/>
      <c r="AG306" s="10"/>
      <c r="AH306" s="10"/>
      <c r="AI306" s="10"/>
      <c r="AJ306" s="10"/>
      <c r="AK306" s="10"/>
      <c r="AL306" s="10"/>
      <c r="AM306" s="10"/>
      <c r="AN306" s="10"/>
      <c r="AO306" s="10"/>
      <c r="AP306" s="24" t="s">
        <v>204</v>
      </c>
      <c r="AQ306" s="24">
        <v>2006</v>
      </c>
      <c r="AR306" s="10"/>
      <c r="AS306" s="10"/>
      <c r="AT306" s="10"/>
      <c r="AU306" s="174">
        <v>3187500</v>
      </c>
      <c r="AV306" s="45"/>
      <c r="AW306" s="45"/>
      <c r="AX306" s="45"/>
      <c r="AY306" s="45"/>
      <c r="AZ306" s="66" t="s">
        <v>1840</v>
      </c>
      <c r="BA306" s="102"/>
      <c r="BB306" s="45"/>
      <c r="BC306" s="45"/>
    </row>
    <row r="307" spans="1:77" s="101" customFormat="1" ht="16" hidden="1" thickBot="1">
      <c r="A307" s="4"/>
      <c r="B307" s="6"/>
      <c r="C307" s="23" t="s">
        <v>1212</v>
      </c>
      <c r="D307" s="24" t="s">
        <v>1425</v>
      </c>
      <c r="E307" s="34"/>
      <c r="F307" s="34"/>
      <c r="G307" s="10"/>
      <c r="H307" s="10"/>
      <c r="I307" s="10"/>
      <c r="J307" s="45"/>
      <c r="K307" s="10"/>
      <c r="L307" s="10"/>
      <c r="M307" s="10"/>
      <c r="N307" s="10"/>
      <c r="O307" s="10"/>
      <c r="P307" s="10"/>
      <c r="Q307" s="46" t="s">
        <v>747</v>
      </c>
      <c r="R307" s="46">
        <v>0</v>
      </c>
      <c r="S307" s="25" t="s">
        <v>1524</v>
      </c>
      <c r="T307" s="46">
        <v>0</v>
      </c>
      <c r="U307" s="46">
        <v>0</v>
      </c>
      <c r="V307" s="46">
        <v>0</v>
      </c>
      <c r="W307" s="46">
        <v>0</v>
      </c>
      <c r="X307" s="46">
        <v>0</v>
      </c>
      <c r="Y307" s="10"/>
      <c r="Z307" s="10"/>
      <c r="AA307" s="10"/>
      <c r="AB307" s="10"/>
      <c r="AC307" s="10"/>
      <c r="AD307" s="10"/>
      <c r="AE307" s="10"/>
      <c r="AF307" s="10"/>
      <c r="AG307" s="10"/>
      <c r="AH307" s="10"/>
      <c r="AI307" s="10"/>
      <c r="AJ307" s="10"/>
      <c r="AK307" s="10"/>
      <c r="AL307" s="10"/>
      <c r="AM307" s="10"/>
      <c r="AN307" s="10"/>
      <c r="AO307" s="10"/>
      <c r="AP307" s="24" t="s">
        <v>204</v>
      </c>
      <c r="AQ307" s="24">
        <v>2006</v>
      </c>
      <c r="AR307" s="10"/>
      <c r="AS307" s="10"/>
      <c r="AT307" s="10"/>
      <c r="AU307" s="174">
        <v>4080000</v>
      </c>
      <c r="AV307" s="45"/>
      <c r="AW307" s="45"/>
      <c r="AX307" s="45"/>
      <c r="AY307" s="45"/>
      <c r="AZ307" s="66" t="s">
        <v>1840</v>
      </c>
      <c r="BA307" s="102"/>
      <c r="BB307" s="45"/>
      <c r="BC307" s="45"/>
    </row>
    <row r="308" spans="1:77" s="101" customFormat="1" ht="16" hidden="1" thickBot="1">
      <c r="A308" s="4"/>
      <c r="B308" s="6"/>
      <c r="C308" s="23" t="s">
        <v>1219</v>
      </c>
      <c r="D308" s="24" t="s">
        <v>1383</v>
      </c>
      <c r="E308" s="34"/>
      <c r="F308" s="34"/>
      <c r="G308" s="10"/>
      <c r="H308" s="10"/>
      <c r="I308" s="10"/>
      <c r="J308" s="45"/>
      <c r="K308" s="10"/>
      <c r="L308" s="10"/>
      <c r="M308" s="10"/>
      <c r="N308" s="10"/>
      <c r="O308" s="10"/>
      <c r="P308" s="10"/>
      <c r="Q308" s="46" t="s">
        <v>747</v>
      </c>
      <c r="R308" s="46">
        <v>0</v>
      </c>
      <c r="S308" s="25" t="s">
        <v>1539</v>
      </c>
      <c r="T308" s="46">
        <v>0</v>
      </c>
      <c r="U308" s="46">
        <v>0</v>
      </c>
      <c r="V308" s="46">
        <v>0</v>
      </c>
      <c r="W308" s="46">
        <v>0</v>
      </c>
      <c r="X308" s="46">
        <v>0</v>
      </c>
      <c r="Y308" s="10"/>
      <c r="Z308" s="10"/>
      <c r="AA308" s="10"/>
      <c r="AB308" s="10"/>
      <c r="AC308" s="10"/>
      <c r="AD308" s="10"/>
      <c r="AE308" s="10"/>
      <c r="AF308" s="10"/>
      <c r="AG308" s="10"/>
      <c r="AH308" s="10"/>
      <c r="AI308" s="10"/>
      <c r="AJ308" s="10"/>
      <c r="AK308" s="10"/>
      <c r="AL308" s="10"/>
      <c r="AM308" s="10"/>
      <c r="AN308" s="10"/>
      <c r="AO308" s="10"/>
      <c r="AP308" s="24" t="s">
        <v>204</v>
      </c>
      <c r="AQ308" s="24">
        <v>2006</v>
      </c>
      <c r="AR308" s="10"/>
      <c r="AS308" s="10"/>
      <c r="AT308" s="10"/>
      <c r="AU308" s="174">
        <v>1440000</v>
      </c>
      <c r="AV308" s="45"/>
      <c r="AW308" s="45"/>
      <c r="AX308" s="45"/>
      <c r="AY308" s="45"/>
      <c r="AZ308" s="66" t="s">
        <v>1840</v>
      </c>
      <c r="BA308" s="102"/>
      <c r="BB308" s="45"/>
      <c r="BC308" s="45"/>
    </row>
    <row r="309" spans="1:77" s="101" customFormat="1" ht="16" hidden="1" thickBot="1">
      <c r="A309" s="4"/>
      <c r="B309" s="6"/>
      <c r="C309" s="23" t="s">
        <v>1249</v>
      </c>
      <c r="D309" s="24" t="s">
        <v>1408</v>
      </c>
      <c r="E309" s="34"/>
      <c r="F309" s="34"/>
      <c r="G309" s="10"/>
      <c r="H309" s="10"/>
      <c r="I309" s="10"/>
      <c r="J309" s="45"/>
      <c r="K309" s="10"/>
      <c r="L309" s="10"/>
      <c r="M309" s="10"/>
      <c r="N309" s="10"/>
      <c r="O309" s="10"/>
      <c r="P309" s="10"/>
      <c r="Q309" s="46" t="s">
        <v>1499</v>
      </c>
      <c r="R309" s="46">
        <v>0</v>
      </c>
      <c r="S309" s="25" t="s">
        <v>222</v>
      </c>
      <c r="T309" s="46">
        <v>0</v>
      </c>
      <c r="U309" s="46">
        <v>0</v>
      </c>
      <c r="V309" s="46">
        <v>0</v>
      </c>
      <c r="W309" s="46">
        <v>0</v>
      </c>
      <c r="X309" s="46">
        <v>0</v>
      </c>
      <c r="Y309" s="10"/>
      <c r="Z309" s="10"/>
      <c r="AA309" s="10"/>
      <c r="AB309" s="10"/>
      <c r="AC309" s="10"/>
      <c r="AD309" s="10"/>
      <c r="AE309" s="10"/>
      <c r="AF309" s="10"/>
      <c r="AG309" s="10"/>
      <c r="AH309" s="10"/>
      <c r="AI309" s="10"/>
      <c r="AJ309" s="10"/>
      <c r="AK309" s="10"/>
      <c r="AL309" s="10"/>
      <c r="AM309" s="10"/>
      <c r="AN309" s="10"/>
      <c r="AO309" s="10"/>
      <c r="AP309" s="24" t="s">
        <v>204</v>
      </c>
      <c r="AQ309" s="24">
        <v>2003</v>
      </c>
      <c r="AR309" s="10"/>
      <c r="AS309" s="10"/>
      <c r="AT309" s="10"/>
      <c r="AU309" s="174">
        <v>900000</v>
      </c>
      <c r="AV309" s="103"/>
      <c r="AW309" s="66"/>
      <c r="AX309" s="45"/>
      <c r="AY309" s="45"/>
      <c r="AZ309" s="66" t="s">
        <v>1840</v>
      </c>
      <c r="BA309" s="102"/>
      <c r="BB309" s="45"/>
      <c r="BC309" s="45"/>
    </row>
    <row r="310" spans="1:77" s="101" customFormat="1" ht="16" hidden="1" thickBot="1">
      <c r="A310" s="4"/>
      <c r="B310" s="6"/>
      <c r="C310" s="23" t="s">
        <v>1256</v>
      </c>
      <c r="D310" s="24" t="s">
        <v>1426</v>
      </c>
      <c r="E310" s="34"/>
      <c r="F310" s="34"/>
      <c r="G310" s="10"/>
      <c r="H310" s="10"/>
      <c r="I310" s="10"/>
      <c r="J310" s="45"/>
      <c r="K310" s="10"/>
      <c r="L310" s="10"/>
      <c r="M310" s="10"/>
      <c r="N310" s="10"/>
      <c r="O310" s="10"/>
      <c r="P310" s="10"/>
      <c r="Q310" s="46" t="s">
        <v>747</v>
      </c>
      <c r="R310" s="46">
        <v>0</v>
      </c>
      <c r="S310" s="25" t="s">
        <v>1527</v>
      </c>
      <c r="T310" s="46">
        <v>0</v>
      </c>
      <c r="U310" s="46">
        <v>0</v>
      </c>
      <c r="V310" s="46">
        <v>0</v>
      </c>
      <c r="W310" s="46">
        <v>0</v>
      </c>
      <c r="X310" s="46">
        <v>0</v>
      </c>
      <c r="Y310" s="10"/>
      <c r="Z310" s="10"/>
      <c r="AA310" s="10"/>
      <c r="AB310" s="10"/>
      <c r="AC310" s="10"/>
      <c r="AD310" s="10"/>
      <c r="AE310" s="10"/>
      <c r="AF310" s="10"/>
      <c r="AG310" s="10"/>
      <c r="AH310" s="10"/>
      <c r="AI310" s="10"/>
      <c r="AJ310" s="10"/>
      <c r="AK310" s="10"/>
      <c r="AL310" s="10"/>
      <c r="AM310" s="10"/>
      <c r="AN310" s="10"/>
      <c r="AO310" s="10"/>
      <c r="AP310" s="24" t="s">
        <v>204</v>
      </c>
      <c r="AQ310" s="24">
        <v>2005</v>
      </c>
      <c r="AR310" s="10"/>
      <c r="AS310" s="10"/>
      <c r="AT310" s="10"/>
      <c r="AU310" s="174">
        <v>750000</v>
      </c>
      <c r="AV310" s="45"/>
      <c r="AW310" s="45"/>
      <c r="AX310" s="45"/>
      <c r="AY310" s="45"/>
      <c r="AZ310" s="66" t="s">
        <v>1840</v>
      </c>
      <c r="BA310" s="102"/>
      <c r="BB310" s="45"/>
      <c r="BC310" s="45"/>
    </row>
    <row r="311" spans="1:77" s="101" customFormat="1" ht="31" hidden="1" thickBot="1">
      <c r="A311" s="4"/>
      <c r="B311" s="6"/>
      <c r="C311" s="23" t="s">
        <v>1256</v>
      </c>
      <c r="D311" s="24" t="s">
        <v>1426</v>
      </c>
      <c r="E311" s="34"/>
      <c r="F311" s="34"/>
      <c r="G311" s="10"/>
      <c r="H311" s="10"/>
      <c r="I311" s="10"/>
      <c r="J311" s="45"/>
      <c r="K311" s="10"/>
      <c r="L311" s="10"/>
      <c r="M311" s="10"/>
      <c r="N311" s="10"/>
      <c r="O311" s="10"/>
      <c r="P311" s="10"/>
      <c r="Q311" s="46" t="s">
        <v>747</v>
      </c>
      <c r="R311" s="46">
        <v>0</v>
      </c>
      <c r="S311" s="25" t="s">
        <v>1534</v>
      </c>
      <c r="T311" s="46">
        <v>0</v>
      </c>
      <c r="U311" s="46">
        <v>0</v>
      </c>
      <c r="V311" s="46">
        <v>0</v>
      </c>
      <c r="W311" s="46">
        <v>0</v>
      </c>
      <c r="X311" s="46">
        <v>0</v>
      </c>
      <c r="Y311" s="10"/>
      <c r="Z311" s="10"/>
      <c r="AA311" s="10"/>
      <c r="AB311" s="10"/>
      <c r="AC311" s="10"/>
      <c r="AD311" s="10"/>
      <c r="AE311" s="10"/>
      <c r="AF311" s="10"/>
      <c r="AG311" s="10"/>
      <c r="AH311" s="10"/>
      <c r="AI311" s="10"/>
      <c r="AJ311" s="10"/>
      <c r="AK311" s="10"/>
      <c r="AL311" s="10"/>
      <c r="AM311" s="10"/>
      <c r="AN311" s="10"/>
      <c r="AO311" s="10"/>
      <c r="AP311" s="24" t="s">
        <v>204</v>
      </c>
      <c r="AQ311" s="24">
        <v>2006</v>
      </c>
      <c r="AR311" s="10"/>
      <c r="AS311" s="10"/>
      <c r="AT311" s="10"/>
      <c r="AU311" s="174">
        <v>2640000</v>
      </c>
      <c r="AV311" s="64"/>
      <c r="AW311" s="87"/>
      <c r="AX311" s="45"/>
      <c r="AY311" s="45"/>
      <c r="AZ311" s="66" t="s">
        <v>1840</v>
      </c>
      <c r="BA311" s="102"/>
      <c r="BB311" s="45"/>
      <c r="BC311" s="45"/>
    </row>
    <row r="312" spans="1:77" s="101" customFormat="1" ht="16" hidden="1" thickBot="1">
      <c r="A312" s="4"/>
      <c r="B312" s="6"/>
      <c r="C312" s="23" t="s">
        <v>1200</v>
      </c>
      <c r="D312" s="24" t="s">
        <v>1366</v>
      </c>
      <c r="E312" s="34"/>
      <c r="F312" s="34"/>
      <c r="G312" s="10"/>
      <c r="H312" s="10"/>
      <c r="I312" s="10"/>
      <c r="J312" s="45"/>
      <c r="K312" s="10"/>
      <c r="L312" s="10"/>
      <c r="M312" s="10"/>
      <c r="N312" s="10"/>
      <c r="O312" s="10"/>
      <c r="P312" s="10"/>
      <c r="Q312" s="46" t="s">
        <v>747</v>
      </c>
      <c r="R312" s="46">
        <v>0</v>
      </c>
      <c r="S312" s="25" t="s">
        <v>1523</v>
      </c>
      <c r="T312" s="46">
        <v>0</v>
      </c>
      <c r="U312" s="46">
        <v>0</v>
      </c>
      <c r="V312" s="46">
        <v>0</v>
      </c>
      <c r="W312" s="46">
        <v>0</v>
      </c>
      <c r="X312" s="46">
        <v>0</v>
      </c>
      <c r="Y312" s="10"/>
      <c r="Z312" s="10"/>
      <c r="AA312" s="10"/>
      <c r="AB312" s="10"/>
      <c r="AC312" s="10"/>
      <c r="AD312" s="10"/>
      <c r="AE312" s="10"/>
      <c r="AF312" s="10"/>
      <c r="AG312" s="10"/>
      <c r="AH312" s="10"/>
      <c r="AI312" s="10"/>
      <c r="AJ312" s="10"/>
      <c r="AK312" s="10"/>
      <c r="AL312" s="10"/>
      <c r="AM312" s="10"/>
      <c r="AN312" s="10"/>
      <c r="AO312" s="10"/>
      <c r="AP312" s="24" t="s">
        <v>204</v>
      </c>
      <c r="AQ312" s="24">
        <v>2006</v>
      </c>
      <c r="AR312" s="10"/>
      <c r="AS312" s="10"/>
      <c r="AT312" s="10"/>
      <c r="AU312" s="174">
        <v>1600000</v>
      </c>
      <c r="AV312" s="45"/>
      <c r="AW312" s="45"/>
      <c r="AX312" s="45"/>
      <c r="AY312" s="45"/>
      <c r="AZ312" s="66" t="s">
        <v>1840</v>
      </c>
      <c r="BA312" s="102"/>
      <c r="BB312" s="45"/>
      <c r="BC312" s="45"/>
    </row>
    <row r="313" spans="1:77" s="101" customFormat="1" ht="16" hidden="1" thickBot="1">
      <c r="A313" s="4"/>
      <c r="B313" s="6"/>
      <c r="C313" s="23" t="s">
        <v>1200</v>
      </c>
      <c r="D313" s="24" t="s">
        <v>1366</v>
      </c>
      <c r="E313" s="34"/>
      <c r="F313" s="34"/>
      <c r="G313" s="10"/>
      <c r="H313" s="10"/>
      <c r="I313" s="10"/>
      <c r="J313" s="45"/>
      <c r="K313" s="10"/>
      <c r="L313" s="10"/>
      <c r="M313" s="10"/>
      <c r="N313" s="10"/>
      <c r="O313" s="10"/>
      <c r="P313" s="10"/>
      <c r="Q313" s="46" t="s">
        <v>747</v>
      </c>
      <c r="R313" s="46">
        <v>0</v>
      </c>
      <c r="S313" s="25" t="s">
        <v>1523</v>
      </c>
      <c r="T313" s="46">
        <v>0</v>
      </c>
      <c r="U313" s="46">
        <v>0</v>
      </c>
      <c r="V313" s="46">
        <v>0</v>
      </c>
      <c r="W313" s="46">
        <v>0</v>
      </c>
      <c r="X313" s="46">
        <v>0</v>
      </c>
      <c r="Y313" s="10"/>
      <c r="Z313" s="10"/>
      <c r="AA313" s="10"/>
      <c r="AB313" s="10"/>
      <c r="AC313" s="10"/>
      <c r="AD313" s="10"/>
      <c r="AE313" s="10"/>
      <c r="AF313" s="10"/>
      <c r="AG313" s="10"/>
      <c r="AH313" s="10"/>
      <c r="AI313" s="10"/>
      <c r="AJ313" s="10"/>
      <c r="AK313" s="10"/>
      <c r="AL313" s="10"/>
      <c r="AM313" s="10"/>
      <c r="AN313" s="10"/>
      <c r="AO313" s="10"/>
      <c r="AP313" s="24" t="s">
        <v>204</v>
      </c>
      <c r="AQ313" s="24">
        <v>2006</v>
      </c>
      <c r="AR313" s="10"/>
      <c r="AS313" s="10"/>
      <c r="AT313" s="10"/>
      <c r="AU313" s="174">
        <v>490000</v>
      </c>
      <c r="AV313" s="45"/>
      <c r="AW313" s="45"/>
      <c r="AX313" s="45"/>
      <c r="AY313" s="45"/>
      <c r="AZ313" s="66" t="s">
        <v>1840</v>
      </c>
      <c r="BA313" s="102"/>
      <c r="BB313" s="45"/>
      <c r="BC313" s="45"/>
    </row>
    <row r="314" spans="1:77" s="101" customFormat="1" ht="16" hidden="1" thickBot="1">
      <c r="A314" s="4"/>
      <c r="B314" s="6"/>
      <c r="C314" s="23" t="s">
        <v>1208</v>
      </c>
      <c r="D314" s="24" t="s">
        <v>1365</v>
      </c>
      <c r="E314" s="34"/>
      <c r="F314" s="34"/>
      <c r="G314" s="10"/>
      <c r="H314" s="10"/>
      <c r="I314" s="10"/>
      <c r="J314" s="45"/>
      <c r="K314" s="10"/>
      <c r="L314" s="10"/>
      <c r="M314" s="10"/>
      <c r="N314" s="10"/>
      <c r="O314" s="10"/>
      <c r="P314" s="10"/>
      <c r="Q314" s="46" t="s">
        <v>747</v>
      </c>
      <c r="R314" s="46">
        <v>0</v>
      </c>
      <c r="S314" s="25" t="s">
        <v>1525</v>
      </c>
      <c r="T314" s="46">
        <v>0</v>
      </c>
      <c r="U314" s="46">
        <v>0</v>
      </c>
      <c r="V314" s="46">
        <v>0</v>
      </c>
      <c r="W314" s="46">
        <v>0</v>
      </c>
      <c r="X314" s="46">
        <v>0</v>
      </c>
      <c r="Y314" s="10"/>
      <c r="Z314" s="10"/>
      <c r="AA314" s="10"/>
      <c r="AB314" s="10"/>
      <c r="AC314" s="10"/>
      <c r="AD314" s="10"/>
      <c r="AE314" s="10"/>
      <c r="AF314" s="10"/>
      <c r="AG314" s="10"/>
      <c r="AH314" s="10"/>
      <c r="AI314" s="10"/>
      <c r="AJ314" s="10"/>
      <c r="AK314" s="10"/>
      <c r="AL314" s="10"/>
      <c r="AM314" s="10"/>
      <c r="AN314" s="10"/>
      <c r="AO314" s="10"/>
      <c r="AP314" s="24" t="s">
        <v>204</v>
      </c>
      <c r="AQ314" s="24">
        <v>2005</v>
      </c>
      <c r="AR314" s="10"/>
      <c r="AS314" s="10"/>
      <c r="AT314" s="10"/>
      <c r="AU314" s="174">
        <v>210000</v>
      </c>
      <c r="AV314" s="45"/>
      <c r="AW314" s="45"/>
      <c r="AX314" s="45"/>
      <c r="AY314" s="45"/>
      <c r="AZ314" s="66" t="s">
        <v>1840</v>
      </c>
      <c r="BA314" s="102"/>
      <c r="BB314" s="45"/>
      <c r="BC314" s="45"/>
    </row>
    <row r="315" spans="1:77" s="101" customFormat="1" ht="16" hidden="1" thickBot="1">
      <c r="A315" s="4"/>
      <c r="B315" s="6"/>
      <c r="C315" s="23" t="s">
        <v>1204</v>
      </c>
      <c r="D315" s="24" t="s">
        <v>1375</v>
      </c>
      <c r="E315" s="34"/>
      <c r="F315" s="34"/>
      <c r="G315" s="10"/>
      <c r="H315" s="10"/>
      <c r="I315" s="10"/>
      <c r="J315" s="45"/>
      <c r="K315" s="10"/>
      <c r="L315" s="10"/>
      <c r="M315" s="10"/>
      <c r="N315" s="10"/>
      <c r="O315" s="10"/>
      <c r="P315" s="10"/>
      <c r="Q315" s="46" t="s">
        <v>1450</v>
      </c>
      <c r="R315" s="46">
        <v>0</v>
      </c>
      <c r="S315" s="25" t="s">
        <v>220</v>
      </c>
      <c r="T315" s="46">
        <v>0</v>
      </c>
      <c r="U315" s="46">
        <v>0</v>
      </c>
      <c r="V315" s="46">
        <v>0</v>
      </c>
      <c r="W315" s="46">
        <v>0</v>
      </c>
      <c r="X315" s="46">
        <v>0</v>
      </c>
      <c r="Y315" s="10"/>
      <c r="Z315" s="10"/>
      <c r="AA315" s="10"/>
      <c r="AB315" s="10"/>
      <c r="AC315" s="10"/>
      <c r="AD315" s="10"/>
      <c r="AE315" s="10"/>
      <c r="AF315" s="10"/>
      <c r="AG315" s="10"/>
      <c r="AH315" s="10"/>
      <c r="AI315" s="10"/>
      <c r="AJ315" s="10"/>
      <c r="AK315" s="10"/>
      <c r="AL315" s="10"/>
      <c r="AM315" s="10"/>
      <c r="AN315" s="10"/>
      <c r="AO315" s="10"/>
      <c r="AP315" s="24" t="s">
        <v>204</v>
      </c>
      <c r="AQ315" s="24">
        <v>2005</v>
      </c>
      <c r="AR315" s="10"/>
      <c r="AS315" s="10"/>
      <c r="AT315" s="10"/>
      <c r="AU315" s="174">
        <v>67500</v>
      </c>
      <c r="AV315" s="45"/>
      <c r="AW315" s="45"/>
      <c r="AX315" s="45"/>
      <c r="AY315" s="45"/>
      <c r="AZ315" s="66" t="s">
        <v>1840</v>
      </c>
      <c r="BA315" s="102"/>
      <c r="BB315" s="45"/>
      <c r="BC315" s="45"/>
    </row>
    <row r="316" spans="1:77" s="101" customFormat="1" ht="16" hidden="1" thickBot="1">
      <c r="A316" s="4"/>
      <c r="B316" s="6"/>
      <c r="C316" s="23" t="s">
        <v>1241</v>
      </c>
      <c r="D316" s="24" t="s">
        <v>1365</v>
      </c>
      <c r="E316" s="34"/>
      <c r="F316" s="34"/>
      <c r="G316" s="10"/>
      <c r="H316" s="10"/>
      <c r="I316" s="10"/>
      <c r="J316" s="45"/>
      <c r="K316" s="10"/>
      <c r="L316" s="10"/>
      <c r="M316" s="10"/>
      <c r="N316" s="10"/>
      <c r="O316" s="10"/>
      <c r="P316" s="10"/>
      <c r="Q316" s="46" t="s">
        <v>1500</v>
      </c>
      <c r="R316" s="46">
        <v>0</v>
      </c>
      <c r="S316" s="25" t="s">
        <v>230</v>
      </c>
      <c r="T316" s="46">
        <v>0</v>
      </c>
      <c r="U316" s="46">
        <v>0</v>
      </c>
      <c r="V316" s="46">
        <v>0</v>
      </c>
      <c r="W316" s="46">
        <v>0</v>
      </c>
      <c r="X316" s="46">
        <v>0</v>
      </c>
      <c r="Y316" s="10"/>
      <c r="Z316" s="10"/>
      <c r="AA316" s="10"/>
      <c r="AB316" s="10"/>
      <c r="AC316" s="10"/>
      <c r="AD316" s="10"/>
      <c r="AE316" s="10"/>
      <c r="AF316" s="10"/>
      <c r="AG316" s="10"/>
      <c r="AH316" s="10"/>
      <c r="AI316" s="10"/>
      <c r="AJ316" s="10"/>
      <c r="AK316" s="10"/>
      <c r="AL316" s="10"/>
      <c r="AM316" s="10"/>
      <c r="AN316" s="10"/>
      <c r="AO316" s="10"/>
      <c r="AP316" s="24" t="s">
        <v>204</v>
      </c>
      <c r="AQ316" s="24">
        <v>2005</v>
      </c>
      <c r="AR316" s="10"/>
      <c r="AS316" s="10"/>
      <c r="AT316" s="10"/>
      <c r="AU316" s="174">
        <v>262500</v>
      </c>
      <c r="AV316" s="45"/>
      <c r="AW316" s="54"/>
      <c r="AX316" s="45"/>
      <c r="AY316" s="45"/>
      <c r="AZ316" s="66" t="s">
        <v>1840</v>
      </c>
      <c r="BA316" s="102"/>
      <c r="BB316" s="45"/>
      <c r="BC316" s="45"/>
    </row>
    <row r="317" spans="1:77" ht="16" hidden="1" thickBot="1">
      <c r="A317" s="4"/>
      <c r="B317" s="6"/>
      <c r="C317" s="23" t="s">
        <v>1230</v>
      </c>
      <c r="D317" s="24" t="s">
        <v>1393</v>
      </c>
      <c r="E317" s="34"/>
      <c r="F317" s="34"/>
      <c r="G317" s="10"/>
      <c r="H317" s="10"/>
      <c r="I317" s="10"/>
      <c r="J317" s="102" t="s">
        <v>1193</v>
      </c>
      <c r="K317" s="10"/>
      <c r="L317" s="10"/>
      <c r="M317" s="10"/>
      <c r="N317" s="10"/>
      <c r="O317" s="10"/>
      <c r="P317" s="10"/>
      <c r="Q317" s="46" t="s">
        <v>1485</v>
      </c>
      <c r="R317" s="46">
        <v>0</v>
      </c>
      <c r="S317" s="25" t="s">
        <v>1526</v>
      </c>
      <c r="T317" s="46">
        <v>0</v>
      </c>
      <c r="U317" s="46">
        <v>0</v>
      </c>
      <c r="V317" s="46">
        <v>0</v>
      </c>
      <c r="W317" s="46">
        <v>0</v>
      </c>
      <c r="X317" s="46">
        <v>0</v>
      </c>
      <c r="Y317" s="10"/>
      <c r="Z317" s="10"/>
      <c r="AA317" s="10"/>
      <c r="AB317" s="10"/>
      <c r="AC317" s="10"/>
      <c r="AD317" s="10"/>
      <c r="AE317" s="10"/>
      <c r="AF317" s="10"/>
      <c r="AG317" s="10"/>
      <c r="AH317" s="10"/>
      <c r="AI317" s="10"/>
      <c r="AJ317" s="10"/>
      <c r="AK317" s="10"/>
      <c r="AL317" s="10"/>
      <c r="AM317" s="10"/>
      <c r="AN317" s="10"/>
      <c r="AO317" s="10"/>
      <c r="AP317" s="24" t="s">
        <v>204</v>
      </c>
      <c r="AQ317" s="24">
        <v>2005</v>
      </c>
      <c r="AR317" s="10"/>
      <c r="AS317" s="10"/>
      <c r="AT317" s="10"/>
      <c r="AU317" s="174">
        <v>1275000</v>
      </c>
      <c r="AV317" s="45" t="s">
        <v>123</v>
      </c>
      <c r="AW317" s="45"/>
      <c r="AX317" s="45" t="s">
        <v>1828</v>
      </c>
      <c r="AY317" s="102" t="s">
        <v>1193</v>
      </c>
      <c r="AZ317" s="61"/>
      <c r="BA317" s="102"/>
      <c r="BB317" s="45"/>
      <c r="BC317" s="45"/>
    </row>
    <row r="318" spans="1:77" s="15" customFormat="1" ht="16" hidden="1" thickBot="1">
      <c r="A318" s="13"/>
      <c r="B318" s="14"/>
      <c r="C318" s="40" t="s">
        <v>1231</v>
      </c>
      <c r="D318" s="39" t="s">
        <v>1414</v>
      </c>
      <c r="E318" s="41"/>
      <c r="F318" s="41"/>
      <c r="G318" s="45"/>
      <c r="H318" s="45"/>
      <c r="I318" s="45"/>
      <c r="J318" s="102" t="s">
        <v>1193</v>
      </c>
      <c r="K318" s="45"/>
      <c r="L318" s="45"/>
      <c r="M318" s="45"/>
      <c r="N318" s="45"/>
      <c r="O318" s="45"/>
      <c r="P318" s="45"/>
      <c r="Q318" s="142" t="s">
        <v>1486</v>
      </c>
      <c r="R318" s="142">
        <v>0</v>
      </c>
      <c r="S318" s="149" t="s">
        <v>222</v>
      </c>
      <c r="T318" s="142">
        <v>0</v>
      </c>
      <c r="U318" s="142">
        <v>0</v>
      </c>
      <c r="V318" s="142">
        <v>0</v>
      </c>
      <c r="W318" s="142">
        <v>0</v>
      </c>
      <c r="X318" s="142">
        <v>0</v>
      </c>
      <c r="Y318" s="45"/>
      <c r="Z318" s="45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s="45"/>
      <c r="AP318" s="39" t="s">
        <v>204</v>
      </c>
      <c r="AQ318" s="39">
        <v>2005</v>
      </c>
      <c r="AR318" s="45"/>
      <c r="AS318" s="45"/>
      <c r="AT318" s="45"/>
      <c r="AU318" s="174">
        <v>4800000</v>
      </c>
      <c r="AV318" s="45"/>
      <c r="AW318" s="45"/>
      <c r="AX318" s="45"/>
      <c r="AY318" s="102" t="s">
        <v>1193</v>
      </c>
      <c r="AZ318" s="66" t="s">
        <v>1840</v>
      </c>
      <c r="BA318" s="102"/>
      <c r="BB318" s="45"/>
      <c r="BC318" s="45"/>
      <c r="BD318" s="161"/>
      <c r="BE318" s="161"/>
      <c r="BF318" s="161"/>
      <c r="BG318" s="161"/>
      <c r="BH318" s="161"/>
      <c r="BI318" s="161"/>
      <c r="BJ318" s="161"/>
      <c r="BK318" s="161"/>
      <c r="BL318" s="161"/>
      <c r="BM318" s="161"/>
      <c r="BN318" s="161"/>
      <c r="BO318" s="161"/>
      <c r="BP318" s="161"/>
      <c r="BQ318" s="161"/>
      <c r="BR318" s="161"/>
      <c r="BS318" s="161"/>
      <c r="BT318" s="161"/>
      <c r="BU318" s="161"/>
      <c r="BV318" s="161"/>
      <c r="BW318" s="161"/>
      <c r="BX318" s="161"/>
      <c r="BY318" s="161"/>
    </row>
    <row r="319" spans="1:77" s="15" customFormat="1" ht="16" hidden="1" thickBot="1">
      <c r="A319" s="13"/>
      <c r="B319" s="14"/>
      <c r="C319" s="40" t="s">
        <v>1202</v>
      </c>
      <c r="D319" s="39" t="s">
        <v>1368</v>
      </c>
      <c r="E319" s="41"/>
      <c r="F319" s="41"/>
      <c r="G319" s="45"/>
      <c r="H319" s="45"/>
      <c r="I319" s="45"/>
      <c r="J319" s="102" t="s">
        <v>1193</v>
      </c>
      <c r="K319" s="45"/>
      <c r="L319" s="45"/>
      <c r="M319" s="45"/>
      <c r="N319" s="45"/>
      <c r="O319" s="45"/>
      <c r="P319" s="45"/>
      <c r="Q319" s="142" t="s">
        <v>1449</v>
      </c>
      <c r="R319" s="142">
        <v>0</v>
      </c>
      <c r="S319" s="149" t="s">
        <v>221</v>
      </c>
      <c r="T319" s="142">
        <v>0</v>
      </c>
      <c r="U319" s="142">
        <v>0</v>
      </c>
      <c r="V319" s="142">
        <v>0</v>
      </c>
      <c r="W319" s="142">
        <v>0</v>
      </c>
      <c r="X319" s="142">
        <v>0</v>
      </c>
      <c r="Y319" s="45"/>
      <c r="Z319" s="45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s="45"/>
      <c r="AP319" s="39" t="s">
        <v>204</v>
      </c>
      <c r="AQ319" s="39">
        <v>2006</v>
      </c>
      <c r="AR319" s="45"/>
      <c r="AS319" s="45"/>
      <c r="AT319" s="45"/>
      <c r="AU319" s="174">
        <v>412500</v>
      </c>
      <c r="AV319" s="45" t="s">
        <v>123</v>
      </c>
      <c r="AW319" s="45"/>
      <c r="AX319" s="45"/>
      <c r="AY319" s="102" t="s">
        <v>1193</v>
      </c>
      <c r="AZ319" s="61"/>
      <c r="BA319" s="102"/>
      <c r="BB319" s="45"/>
      <c r="BC319" s="45"/>
      <c r="BD319" s="161"/>
      <c r="BE319" s="161"/>
      <c r="BF319" s="161"/>
      <c r="BG319" s="161"/>
      <c r="BH319" s="161"/>
      <c r="BI319" s="161"/>
      <c r="BJ319" s="161"/>
      <c r="BK319" s="161"/>
      <c r="BL319" s="161"/>
      <c r="BM319" s="161"/>
      <c r="BN319" s="161"/>
      <c r="BO319" s="161"/>
      <c r="BP319" s="161"/>
      <c r="BQ319" s="161"/>
      <c r="BR319" s="161"/>
      <c r="BS319" s="161"/>
      <c r="BT319" s="161"/>
      <c r="BU319" s="161"/>
      <c r="BV319" s="161"/>
      <c r="BW319" s="161"/>
      <c r="BX319" s="161"/>
      <c r="BY319" s="161"/>
    </row>
    <row r="320" spans="1:77" s="15" customFormat="1" ht="16" hidden="1" thickBot="1">
      <c r="A320" s="13"/>
      <c r="B320" s="14"/>
      <c r="C320" s="40" t="s">
        <v>1258</v>
      </c>
      <c r="D320" s="39" t="s">
        <v>1416</v>
      </c>
      <c r="E320" s="41"/>
      <c r="F320" s="41"/>
      <c r="G320" s="45"/>
      <c r="H320" s="45"/>
      <c r="I320" s="45"/>
      <c r="J320" s="102" t="s">
        <v>1193</v>
      </c>
      <c r="K320" s="45"/>
      <c r="L320" s="45"/>
      <c r="M320" s="45"/>
      <c r="N320" s="45"/>
      <c r="O320" s="45"/>
      <c r="P320" s="45"/>
      <c r="Q320" s="142" t="s">
        <v>1501</v>
      </c>
      <c r="R320" s="142">
        <v>0</v>
      </c>
      <c r="S320" s="149" t="s">
        <v>221</v>
      </c>
      <c r="T320" s="142">
        <v>0</v>
      </c>
      <c r="U320" s="142">
        <v>0</v>
      </c>
      <c r="V320" s="142">
        <v>0</v>
      </c>
      <c r="W320" s="142">
        <v>0</v>
      </c>
      <c r="X320" s="142">
        <v>0</v>
      </c>
      <c r="Y320" s="45"/>
      <c r="Z320" s="45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s="45"/>
      <c r="AP320" s="39" t="s">
        <v>204</v>
      </c>
      <c r="AQ320" s="39">
        <v>2005</v>
      </c>
      <c r="AR320" s="45"/>
      <c r="AS320" s="45"/>
      <c r="AT320" s="45"/>
      <c r="AU320" s="174">
        <v>2625000</v>
      </c>
      <c r="AV320" s="45"/>
      <c r="AW320" s="45"/>
      <c r="AX320" s="45"/>
      <c r="AY320" s="102" t="s">
        <v>1193</v>
      </c>
      <c r="AZ320" s="66" t="s">
        <v>1840</v>
      </c>
      <c r="BA320" s="102"/>
      <c r="BB320" s="45"/>
      <c r="BC320" s="45"/>
      <c r="BD320" s="161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161"/>
      <c r="BV320" s="161"/>
      <c r="BW320" s="161"/>
      <c r="BX320" s="161"/>
      <c r="BY320" s="161"/>
    </row>
    <row r="321" spans="1:77" ht="16" hidden="1" thickBot="1">
      <c r="A321" s="4"/>
      <c r="B321" s="6"/>
      <c r="C321" s="23" t="s">
        <v>1281</v>
      </c>
      <c r="D321" s="24" t="s">
        <v>1427</v>
      </c>
      <c r="E321" s="34"/>
      <c r="F321" s="34"/>
      <c r="G321" s="10"/>
      <c r="H321" s="10"/>
      <c r="I321" s="10"/>
      <c r="J321" s="102" t="s">
        <v>1193</v>
      </c>
      <c r="K321" s="10"/>
      <c r="L321" s="10"/>
      <c r="M321" s="10"/>
      <c r="N321" s="10"/>
      <c r="O321" s="10"/>
      <c r="P321" s="10"/>
      <c r="Q321" s="46" t="s">
        <v>1467</v>
      </c>
      <c r="R321" s="46">
        <v>0</v>
      </c>
      <c r="S321" s="25" t="s">
        <v>221</v>
      </c>
      <c r="T321" s="46">
        <v>0</v>
      </c>
      <c r="U321" s="46">
        <v>0</v>
      </c>
      <c r="V321" s="46">
        <v>0</v>
      </c>
      <c r="W321" s="46">
        <v>0</v>
      </c>
      <c r="X321" s="46">
        <v>0</v>
      </c>
      <c r="Y321" s="10"/>
      <c r="Z321" s="10"/>
      <c r="AA321" s="10"/>
      <c r="AB321" s="10"/>
      <c r="AC321" s="10"/>
      <c r="AD321" s="10"/>
      <c r="AE321" s="10"/>
      <c r="AF321" s="10"/>
      <c r="AG321" s="10"/>
      <c r="AH321" s="10"/>
      <c r="AI321" s="10"/>
      <c r="AJ321" s="10"/>
      <c r="AK321" s="10"/>
      <c r="AL321" s="10"/>
      <c r="AM321" s="10"/>
      <c r="AN321" s="10"/>
      <c r="AO321" s="10"/>
      <c r="AP321" s="24" t="s">
        <v>204</v>
      </c>
      <c r="AQ321" s="24">
        <v>2005</v>
      </c>
      <c r="AR321" s="10"/>
      <c r="AS321" s="10"/>
      <c r="AT321" s="10"/>
      <c r="AU321" s="174">
        <v>126000</v>
      </c>
      <c r="AV321" s="64" t="s">
        <v>123</v>
      </c>
      <c r="AW321" s="88"/>
      <c r="AX321" s="48" t="s">
        <v>1829</v>
      </c>
      <c r="AY321" s="102" t="s">
        <v>1193</v>
      </c>
      <c r="AZ321" s="61"/>
      <c r="BA321" s="102"/>
      <c r="BB321" s="45"/>
      <c r="BC321" s="45"/>
    </row>
    <row r="322" spans="1:77" ht="16" hidden="1" thickBot="1">
      <c r="A322" s="4"/>
      <c r="B322" s="6"/>
      <c r="C322" s="23" t="s">
        <v>1281</v>
      </c>
      <c r="D322" s="24" t="s">
        <v>1427</v>
      </c>
      <c r="E322" s="34"/>
      <c r="F322" s="34"/>
      <c r="G322" s="10"/>
      <c r="H322" s="10"/>
      <c r="I322" s="10"/>
      <c r="J322" s="102" t="s">
        <v>1193</v>
      </c>
      <c r="K322" s="10"/>
      <c r="L322" s="10"/>
      <c r="M322" s="10"/>
      <c r="N322" s="10"/>
      <c r="O322" s="10"/>
      <c r="P322" s="10"/>
      <c r="Q322" s="46" t="s">
        <v>1467</v>
      </c>
      <c r="R322" s="46">
        <v>0</v>
      </c>
      <c r="S322" s="25" t="s">
        <v>221</v>
      </c>
      <c r="T322" s="46">
        <v>0</v>
      </c>
      <c r="U322" s="46">
        <v>0</v>
      </c>
      <c r="V322" s="46">
        <v>0</v>
      </c>
      <c r="W322" s="46">
        <v>0</v>
      </c>
      <c r="X322" s="46">
        <v>0</v>
      </c>
      <c r="Y322" s="10"/>
      <c r="Z322" s="10"/>
      <c r="AA322" s="10"/>
      <c r="AB322" s="10"/>
      <c r="AC322" s="10"/>
      <c r="AD322" s="10"/>
      <c r="AE322" s="10"/>
      <c r="AF322" s="10"/>
      <c r="AG322" s="10"/>
      <c r="AH322" s="10"/>
      <c r="AI322" s="10"/>
      <c r="AJ322" s="10"/>
      <c r="AK322" s="10"/>
      <c r="AL322" s="10"/>
      <c r="AM322" s="10"/>
      <c r="AN322" s="10"/>
      <c r="AO322" s="10"/>
      <c r="AP322" s="24" t="s">
        <v>204</v>
      </c>
      <c r="AQ322" s="24">
        <v>2006</v>
      </c>
      <c r="AR322" s="10"/>
      <c r="AS322" s="10"/>
      <c r="AT322" s="10"/>
      <c r="AU322" s="174">
        <v>126000</v>
      </c>
      <c r="AV322" s="45" t="s">
        <v>123</v>
      </c>
      <c r="AW322" s="45"/>
      <c r="AX322" s="45" t="s">
        <v>1830</v>
      </c>
      <c r="AY322" s="102" t="s">
        <v>1193</v>
      </c>
      <c r="AZ322" s="61"/>
      <c r="BA322" s="102"/>
      <c r="BB322" s="45"/>
      <c r="BC322" s="45"/>
    </row>
    <row r="323" spans="1:77" ht="16" hidden="1" thickBot="1">
      <c r="A323" s="4"/>
      <c r="B323" s="6"/>
      <c r="C323" s="23" t="s">
        <v>1231</v>
      </c>
      <c r="D323" s="24" t="s">
        <v>1414</v>
      </c>
      <c r="E323" s="34"/>
      <c r="F323" s="34"/>
      <c r="G323" s="10"/>
      <c r="H323" s="10"/>
      <c r="I323" s="10"/>
      <c r="J323" s="102"/>
      <c r="K323" s="10"/>
      <c r="L323" s="10"/>
      <c r="M323" s="10"/>
      <c r="N323" s="10"/>
      <c r="O323" s="10"/>
      <c r="P323" s="10"/>
      <c r="Q323" s="46" t="s">
        <v>1486</v>
      </c>
      <c r="R323" s="46">
        <v>0</v>
      </c>
      <c r="S323" s="25" t="s">
        <v>222</v>
      </c>
      <c r="T323" s="46">
        <v>0</v>
      </c>
      <c r="U323" s="46">
        <v>0</v>
      </c>
      <c r="V323" s="46">
        <v>0</v>
      </c>
      <c r="W323" s="46">
        <v>0</v>
      </c>
      <c r="X323" s="46">
        <v>0</v>
      </c>
      <c r="Y323" s="10"/>
      <c r="Z323" s="10"/>
      <c r="AA323" s="10"/>
      <c r="AB323" s="10"/>
      <c r="AC323" s="10"/>
      <c r="AD323" s="10"/>
      <c r="AE323" s="10"/>
      <c r="AF323" s="10"/>
      <c r="AG323" s="10"/>
      <c r="AH323" s="10"/>
      <c r="AI323" s="10"/>
      <c r="AJ323" s="10"/>
      <c r="AK323" s="10"/>
      <c r="AL323" s="10"/>
      <c r="AM323" s="10"/>
      <c r="AN323" s="10"/>
      <c r="AO323" s="10"/>
      <c r="AP323" s="24" t="s">
        <v>204</v>
      </c>
      <c r="AQ323" s="24">
        <v>2003</v>
      </c>
      <c r="AR323" s="10"/>
      <c r="AS323" s="10"/>
      <c r="AT323" s="10"/>
      <c r="AU323" s="174">
        <v>3000000</v>
      </c>
      <c r="AV323" s="62"/>
      <c r="AW323" s="45"/>
      <c r="AX323" s="45"/>
      <c r="AY323" s="102"/>
      <c r="AZ323" s="66" t="s">
        <v>1840</v>
      </c>
      <c r="BA323" s="102"/>
      <c r="BB323" s="45"/>
      <c r="BC323" s="45"/>
    </row>
    <row r="324" spans="1:77" s="15" customFormat="1" ht="16" hidden="1" thickBot="1">
      <c r="A324" s="13"/>
      <c r="B324" s="14"/>
      <c r="C324" s="40" t="s">
        <v>1230</v>
      </c>
      <c r="D324" s="39" t="s">
        <v>1393</v>
      </c>
      <c r="E324" s="41"/>
      <c r="F324" s="41"/>
      <c r="G324" s="45"/>
      <c r="H324" s="45"/>
      <c r="I324" s="45"/>
      <c r="J324" s="102" t="s">
        <v>1193</v>
      </c>
      <c r="K324" s="45"/>
      <c r="L324" s="45"/>
      <c r="M324" s="45"/>
      <c r="N324" s="45"/>
      <c r="O324" s="45"/>
      <c r="P324" s="45"/>
      <c r="Q324" s="142" t="s">
        <v>1503</v>
      </c>
      <c r="R324" s="142">
        <v>0</v>
      </c>
      <c r="S324" s="149" t="s">
        <v>1526</v>
      </c>
      <c r="T324" s="142">
        <v>0</v>
      </c>
      <c r="U324" s="142">
        <v>0</v>
      </c>
      <c r="V324" s="142">
        <v>0</v>
      </c>
      <c r="W324" s="142">
        <v>0</v>
      </c>
      <c r="X324" s="142">
        <v>0</v>
      </c>
      <c r="Y324" s="45"/>
      <c r="Z324" s="45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s="45"/>
      <c r="AP324" s="39" t="s">
        <v>204</v>
      </c>
      <c r="AQ324" s="39">
        <v>2003</v>
      </c>
      <c r="AR324" s="45"/>
      <c r="AS324" s="45"/>
      <c r="AT324" s="45"/>
      <c r="AU324" s="174">
        <v>750000</v>
      </c>
      <c r="AV324" s="62"/>
      <c r="AW324" s="45"/>
      <c r="AX324" s="45"/>
      <c r="AY324" s="102" t="s">
        <v>1193</v>
      </c>
      <c r="AZ324" s="66" t="s">
        <v>1840</v>
      </c>
      <c r="BA324" s="102"/>
      <c r="BB324" s="45"/>
      <c r="BC324" s="45"/>
      <c r="BD324" s="161"/>
      <c r="BE324" s="161"/>
      <c r="BF324" s="161"/>
      <c r="BG324" s="161"/>
      <c r="BH324" s="161"/>
      <c r="BI324" s="161"/>
      <c r="BJ324" s="161"/>
      <c r="BK324" s="161"/>
      <c r="BL324" s="161"/>
      <c r="BM324" s="161"/>
      <c r="BN324" s="161"/>
      <c r="BO324" s="161"/>
      <c r="BP324" s="161"/>
      <c r="BQ324" s="161"/>
      <c r="BR324" s="161"/>
      <c r="BS324" s="161"/>
      <c r="BT324" s="161"/>
      <c r="BU324" s="161"/>
      <c r="BV324" s="161"/>
      <c r="BW324" s="161"/>
      <c r="BX324" s="161"/>
      <c r="BY324" s="161"/>
    </row>
    <row r="325" spans="1:77" s="15" customFormat="1" ht="16" hidden="1" thickBot="1">
      <c r="A325" s="13"/>
      <c r="B325" s="14"/>
      <c r="C325" s="40" t="s">
        <v>1230</v>
      </c>
      <c r="D325" s="39" t="s">
        <v>1393</v>
      </c>
      <c r="E325" s="41"/>
      <c r="F325" s="41"/>
      <c r="G325" s="45"/>
      <c r="H325" s="45"/>
      <c r="I325" s="45"/>
      <c r="J325" s="102" t="s">
        <v>1193</v>
      </c>
      <c r="K325" s="45"/>
      <c r="L325" s="45"/>
      <c r="M325" s="45"/>
      <c r="N325" s="45"/>
      <c r="O325" s="45"/>
      <c r="P325" s="45"/>
      <c r="Q325" s="142" t="s">
        <v>1451</v>
      </c>
      <c r="R325" s="142">
        <v>0</v>
      </c>
      <c r="S325" s="149" t="s">
        <v>1526</v>
      </c>
      <c r="T325" s="142">
        <v>0</v>
      </c>
      <c r="U325" s="142">
        <v>0</v>
      </c>
      <c r="V325" s="142">
        <v>0</v>
      </c>
      <c r="W325" s="142">
        <v>0</v>
      </c>
      <c r="X325" s="142">
        <v>0</v>
      </c>
      <c r="Y325" s="45"/>
      <c r="Z325" s="45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s="45"/>
      <c r="AP325" s="39" t="s">
        <v>204</v>
      </c>
      <c r="AQ325" s="39">
        <v>2006</v>
      </c>
      <c r="AR325" s="45"/>
      <c r="AS325" s="45"/>
      <c r="AT325" s="45"/>
      <c r="AU325" s="174">
        <v>1400000</v>
      </c>
      <c r="AV325" s="45"/>
      <c r="AW325" s="45"/>
      <c r="AX325" s="45"/>
      <c r="AY325" s="102" t="s">
        <v>1193</v>
      </c>
      <c r="AZ325" s="66" t="s">
        <v>1840</v>
      </c>
      <c r="BA325" s="102"/>
      <c r="BB325" s="45"/>
      <c r="BC325" s="45"/>
      <c r="BD325" s="161"/>
      <c r="BE325" s="161"/>
      <c r="BF325" s="161"/>
      <c r="BG325" s="161"/>
      <c r="BH325" s="161"/>
      <c r="BI325" s="161"/>
      <c r="BJ325" s="161"/>
      <c r="BK325" s="161"/>
      <c r="BL325" s="161"/>
      <c r="BM325" s="161"/>
      <c r="BN325" s="161"/>
      <c r="BO325" s="161"/>
      <c r="BP325" s="161"/>
      <c r="BQ325" s="161"/>
      <c r="BR325" s="161"/>
      <c r="BS325" s="161"/>
      <c r="BT325" s="161"/>
      <c r="BU325" s="161"/>
      <c r="BV325" s="161"/>
      <c r="BW325" s="161"/>
      <c r="BX325" s="161"/>
      <c r="BY325" s="161"/>
    </row>
    <row r="326" spans="1:77" s="15" customFormat="1" ht="16" hidden="1" thickBot="1">
      <c r="A326" s="13"/>
      <c r="B326" s="14"/>
      <c r="C326" s="40" t="s">
        <v>1202</v>
      </c>
      <c r="D326" s="39" t="s">
        <v>1368</v>
      </c>
      <c r="E326" s="41"/>
      <c r="F326" s="41"/>
      <c r="G326" s="45"/>
      <c r="H326" s="45"/>
      <c r="I326" s="45"/>
      <c r="J326" s="102" t="s">
        <v>1193</v>
      </c>
      <c r="K326" s="45"/>
      <c r="L326" s="45"/>
      <c r="M326" s="45"/>
      <c r="N326" s="45"/>
      <c r="O326" s="45"/>
      <c r="P326" s="45"/>
      <c r="Q326" s="142" t="s">
        <v>1449</v>
      </c>
      <c r="R326" s="142">
        <v>0</v>
      </c>
      <c r="S326" s="149" t="s">
        <v>221</v>
      </c>
      <c r="T326" s="142">
        <v>0</v>
      </c>
      <c r="U326" s="142">
        <v>0</v>
      </c>
      <c r="V326" s="142">
        <v>0</v>
      </c>
      <c r="W326" s="142">
        <v>0</v>
      </c>
      <c r="X326" s="142">
        <v>0</v>
      </c>
      <c r="Y326" s="45"/>
      <c r="Z326" s="45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s="45"/>
      <c r="AP326" s="39" t="s">
        <v>204</v>
      </c>
      <c r="AQ326" s="39">
        <v>2006</v>
      </c>
      <c r="AR326" s="45"/>
      <c r="AS326" s="45"/>
      <c r="AT326" s="45"/>
      <c r="AU326" s="174">
        <v>311250</v>
      </c>
      <c r="AV326" s="45"/>
      <c r="AW326" s="45"/>
      <c r="AX326" s="45"/>
      <c r="AY326" s="102" t="s">
        <v>1193</v>
      </c>
      <c r="AZ326" s="66" t="s">
        <v>1840</v>
      </c>
      <c r="BA326" s="102"/>
      <c r="BB326" s="45"/>
      <c r="BC326" s="45"/>
      <c r="BD326" s="161"/>
      <c r="BE326" s="161"/>
      <c r="BF326" s="161"/>
      <c r="BG326" s="161"/>
      <c r="BH326" s="161"/>
      <c r="BI326" s="161"/>
      <c r="BJ326" s="161"/>
      <c r="BK326" s="161"/>
      <c r="BL326" s="161"/>
      <c r="BM326" s="161"/>
      <c r="BN326" s="161"/>
      <c r="BO326" s="161"/>
      <c r="BP326" s="161"/>
      <c r="BQ326" s="161"/>
      <c r="BR326" s="161"/>
      <c r="BS326" s="161"/>
      <c r="BT326" s="161"/>
      <c r="BU326" s="161"/>
      <c r="BV326" s="161"/>
      <c r="BW326" s="161"/>
      <c r="BX326" s="161"/>
      <c r="BY326" s="161"/>
    </row>
    <row r="327" spans="1:77" ht="16" hidden="1" thickBot="1">
      <c r="A327" s="4"/>
      <c r="B327" s="6"/>
      <c r="C327" s="23" t="s">
        <v>1202</v>
      </c>
      <c r="D327" s="24" t="s">
        <v>1368</v>
      </c>
      <c r="E327" s="34"/>
      <c r="F327" s="34"/>
      <c r="G327" s="10"/>
      <c r="H327" s="10"/>
      <c r="I327" s="10"/>
      <c r="J327" s="102"/>
      <c r="K327" s="10"/>
      <c r="L327" s="10"/>
      <c r="M327" s="10"/>
      <c r="N327" s="10"/>
      <c r="O327" s="10"/>
      <c r="P327" s="10"/>
      <c r="Q327" s="46" t="s">
        <v>1482</v>
      </c>
      <c r="R327" s="46">
        <v>0</v>
      </c>
      <c r="S327" s="25" t="s">
        <v>221</v>
      </c>
      <c r="T327" s="46">
        <v>0</v>
      </c>
      <c r="U327" s="46">
        <v>0</v>
      </c>
      <c r="V327" s="46">
        <v>0</v>
      </c>
      <c r="W327" s="46">
        <v>0</v>
      </c>
      <c r="X327" s="46">
        <v>0</v>
      </c>
      <c r="Y327" s="10"/>
      <c r="Z327" s="10"/>
      <c r="AA327" s="10"/>
      <c r="AB327" s="10"/>
      <c r="AC327" s="10"/>
      <c r="AD327" s="10"/>
      <c r="AE327" s="10"/>
      <c r="AF327" s="10"/>
      <c r="AG327" s="10"/>
      <c r="AH327" s="10"/>
      <c r="AI327" s="10"/>
      <c r="AJ327" s="10"/>
      <c r="AK327" s="10"/>
      <c r="AL327" s="10"/>
      <c r="AM327" s="10"/>
      <c r="AN327" s="10"/>
      <c r="AO327" s="10"/>
      <c r="AP327" s="24" t="s">
        <v>204</v>
      </c>
      <c r="AQ327" s="24">
        <v>2004</v>
      </c>
      <c r="AR327" s="10"/>
      <c r="AS327" s="10"/>
      <c r="AT327" s="10"/>
      <c r="AU327" s="174">
        <v>250000</v>
      </c>
      <c r="AV327" s="62"/>
      <c r="AW327" s="45"/>
      <c r="AX327" s="45"/>
      <c r="AY327" s="102"/>
      <c r="AZ327" s="66" t="s">
        <v>1840</v>
      </c>
      <c r="BA327" s="102"/>
      <c r="BB327" s="45"/>
      <c r="BC327" s="45"/>
    </row>
    <row r="328" spans="1:77" ht="16" hidden="1" thickBot="1">
      <c r="A328" s="4"/>
      <c r="B328" s="6"/>
      <c r="C328" s="23" t="s">
        <v>1282</v>
      </c>
      <c r="D328" s="24" t="s">
        <v>1428</v>
      </c>
      <c r="E328" s="34"/>
      <c r="F328" s="34"/>
      <c r="G328" s="10"/>
      <c r="H328" s="10"/>
      <c r="I328" s="10"/>
      <c r="J328" s="102" t="s">
        <v>1193</v>
      </c>
      <c r="K328" s="10"/>
      <c r="L328" s="10"/>
      <c r="M328" s="10"/>
      <c r="N328" s="10"/>
      <c r="O328" s="10"/>
      <c r="P328" s="10"/>
      <c r="Q328" s="46" t="s">
        <v>1504</v>
      </c>
      <c r="R328" s="46">
        <v>0</v>
      </c>
      <c r="S328" s="25" t="s">
        <v>225</v>
      </c>
      <c r="T328" s="46">
        <v>0</v>
      </c>
      <c r="U328" s="46">
        <v>0</v>
      </c>
      <c r="V328" s="46">
        <v>0</v>
      </c>
      <c r="W328" s="46">
        <v>0</v>
      </c>
      <c r="X328" s="46">
        <v>0</v>
      </c>
      <c r="Y328" s="10"/>
      <c r="Z328" s="10"/>
      <c r="AA328" s="10"/>
      <c r="AB328" s="10"/>
      <c r="AC328" s="10"/>
      <c r="AD328" s="10"/>
      <c r="AE328" s="10"/>
      <c r="AF328" s="10"/>
      <c r="AG328" s="10"/>
      <c r="AH328" s="10"/>
      <c r="AI328" s="10"/>
      <c r="AJ328" s="10"/>
      <c r="AK328" s="10"/>
      <c r="AL328" s="10"/>
      <c r="AM328" s="10"/>
      <c r="AN328" s="10"/>
      <c r="AO328" s="10"/>
      <c r="AP328" s="24" t="s">
        <v>204</v>
      </c>
      <c r="AQ328" s="24">
        <v>2002</v>
      </c>
      <c r="AR328" s="10"/>
      <c r="AS328" s="10"/>
      <c r="AT328" s="10"/>
      <c r="AU328" s="174">
        <v>3562500</v>
      </c>
      <c r="AV328" s="45" t="s">
        <v>123</v>
      </c>
      <c r="AW328" s="45"/>
      <c r="AX328" s="45" t="s">
        <v>1637</v>
      </c>
      <c r="AY328" s="102" t="s">
        <v>1193</v>
      </c>
      <c r="AZ328" s="45"/>
      <c r="BA328" s="102"/>
      <c r="BB328" s="45"/>
      <c r="BC328" s="45"/>
    </row>
    <row r="329" spans="1:77" ht="16" hidden="1" thickBot="1">
      <c r="A329" s="4"/>
      <c r="B329" s="6"/>
      <c r="C329" s="23" t="s">
        <v>1256</v>
      </c>
      <c r="D329" s="24" t="s">
        <v>1426</v>
      </c>
      <c r="E329" s="34"/>
      <c r="F329" s="34"/>
      <c r="G329" s="10"/>
      <c r="H329" s="10"/>
      <c r="I329" s="10"/>
      <c r="J329" s="45"/>
      <c r="K329" s="10"/>
      <c r="L329" s="10"/>
      <c r="M329" s="10"/>
      <c r="N329" s="10"/>
      <c r="O329" s="10"/>
      <c r="P329" s="10"/>
      <c r="Q329" s="46" t="s">
        <v>747</v>
      </c>
      <c r="R329" s="46">
        <v>0</v>
      </c>
      <c r="S329" s="25" t="s">
        <v>1527</v>
      </c>
      <c r="T329" s="46">
        <v>0</v>
      </c>
      <c r="U329" s="46">
        <v>0</v>
      </c>
      <c r="V329" s="46">
        <v>0</v>
      </c>
      <c r="W329" s="46">
        <v>0</v>
      </c>
      <c r="X329" s="46">
        <v>0</v>
      </c>
      <c r="Y329" s="10"/>
      <c r="Z329" s="10"/>
      <c r="AA329" s="10"/>
      <c r="AB329" s="10"/>
      <c r="AC329" s="10"/>
      <c r="AD329" s="10"/>
      <c r="AE329" s="10"/>
      <c r="AF329" s="10"/>
      <c r="AG329" s="10"/>
      <c r="AH329" s="10"/>
      <c r="AI329" s="10"/>
      <c r="AJ329" s="10"/>
      <c r="AK329" s="10"/>
      <c r="AL329" s="10"/>
      <c r="AM329" s="10"/>
      <c r="AN329" s="10"/>
      <c r="AO329" s="10"/>
      <c r="AP329" s="24" t="s">
        <v>204</v>
      </c>
      <c r="AQ329" s="24">
        <v>2005</v>
      </c>
      <c r="AR329" s="10"/>
      <c r="AS329" s="10"/>
      <c r="AT329" s="10"/>
      <c r="AU329" s="174">
        <v>1500000</v>
      </c>
      <c r="AV329" s="45"/>
      <c r="AW329" s="45"/>
      <c r="AX329" s="45"/>
      <c r="AY329" s="45"/>
      <c r="AZ329" s="66" t="s">
        <v>1840</v>
      </c>
      <c r="BA329" s="102"/>
      <c r="BB329" s="45"/>
      <c r="BC329" s="45"/>
    </row>
    <row r="330" spans="1:77" s="101" customFormat="1" ht="16" hidden="1" thickBot="1">
      <c r="A330" s="4"/>
      <c r="B330" s="6"/>
      <c r="C330" s="23" t="s">
        <v>1256</v>
      </c>
      <c r="D330" s="24" t="s">
        <v>1426</v>
      </c>
      <c r="E330" s="34"/>
      <c r="F330" s="34"/>
      <c r="G330" s="10"/>
      <c r="H330" s="10"/>
      <c r="I330" s="10"/>
      <c r="J330" s="45"/>
      <c r="K330" s="10"/>
      <c r="L330" s="10"/>
      <c r="M330" s="10"/>
      <c r="N330" s="10"/>
      <c r="O330" s="10"/>
      <c r="P330" s="10"/>
      <c r="Q330" s="46" t="s">
        <v>747</v>
      </c>
      <c r="R330" s="46">
        <v>0</v>
      </c>
      <c r="S330" s="25" t="s">
        <v>233</v>
      </c>
      <c r="T330" s="46">
        <v>0</v>
      </c>
      <c r="U330" s="46">
        <v>0</v>
      </c>
      <c r="V330" s="46">
        <v>0</v>
      </c>
      <c r="W330" s="46">
        <v>0</v>
      </c>
      <c r="X330" s="46">
        <v>0</v>
      </c>
      <c r="Y330" s="10"/>
      <c r="Z330" s="10"/>
      <c r="AA330" s="10"/>
      <c r="AB330" s="10"/>
      <c r="AC330" s="10"/>
      <c r="AD330" s="10"/>
      <c r="AE330" s="10"/>
      <c r="AF330" s="10"/>
      <c r="AG330" s="10"/>
      <c r="AH330" s="10"/>
      <c r="AI330" s="10"/>
      <c r="AJ330" s="10"/>
      <c r="AK330" s="10"/>
      <c r="AL330" s="10"/>
      <c r="AM330" s="10"/>
      <c r="AN330" s="10"/>
      <c r="AO330" s="10"/>
      <c r="AP330" s="24" t="s">
        <v>204</v>
      </c>
      <c r="AQ330" s="24">
        <v>2003</v>
      </c>
      <c r="AR330" s="10"/>
      <c r="AS330" s="10"/>
      <c r="AT330" s="10"/>
      <c r="AU330" s="174">
        <v>700000</v>
      </c>
      <c r="AV330" s="62"/>
      <c r="AW330" s="45"/>
      <c r="AX330" s="45"/>
      <c r="AY330" s="45"/>
      <c r="AZ330" s="66" t="s">
        <v>1840</v>
      </c>
      <c r="BA330" s="102"/>
      <c r="BB330" s="45"/>
      <c r="BC330" s="45"/>
    </row>
    <row r="331" spans="1:77" s="101" customFormat="1" ht="16" hidden="1" thickBot="1">
      <c r="A331" s="4"/>
      <c r="B331" s="6"/>
      <c r="C331" s="23" t="s">
        <v>1249</v>
      </c>
      <c r="D331" s="24" t="s">
        <v>1408</v>
      </c>
      <c r="E331" s="34"/>
      <c r="F331" s="34"/>
      <c r="G331" s="10"/>
      <c r="H331" s="10"/>
      <c r="I331" s="10"/>
      <c r="J331" s="45"/>
      <c r="K331" s="10"/>
      <c r="L331" s="10"/>
      <c r="M331" s="10"/>
      <c r="N331" s="10"/>
      <c r="O331" s="10"/>
      <c r="P331" s="10"/>
      <c r="Q331" s="46" t="s">
        <v>1505</v>
      </c>
      <c r="R331" s="46">
        <v>0</v>
      </c>
      <c r="S331" s="25" t="s">
        <v>222</v>
      </c>
      <c r="T331" s="46">
        <v>0</v>
      </c>
      <c r="U331" s="46">
        <v>0</v>
      </c>
      <c r="V331" s="46">
        <v>0</v>
      </c>
      <c r="W331" s="46">
        <v>0</v>
      </c>
      <c r="X331" s="46">
        <v>0</v>
      </c>
      <c r="Y331" s="10"/>
      <c r="Z331" s="10"/>
      <c r="AA331" s="10"/>
      <c r="AB331" s="10"/>
      <c r="AC331" s="10"/>
      <c r="AD331" s="10"/>
      <c r="AE331" s="10"/>
      <c r="AF331" s="10"/>
      <c r="AG331" s="10"/>
      <c r="AH331" s="10"/>
      <c r="AI331" s="10"/>
      <c r="AJ331" s="10"/>
      <c r="AK331" s="10"/>
      <c r="AL331" s="10"/>
      <c r="AM331" s="10"/>
      <c r="AN331" s="10"/>
      <c r="AO331" s="10"/>
      <c r="AP331" s="24" t="s">
        <v>204</v>
      </c>
      <c r="AQ331" s="24">
        <v>2005</v>
      </c>
      <c r="AR331" s="10"/>
      <c r="AS331" s="10"/>
      <c r="AT331" s="10"/>
      <c r="AU331" s="174">
        <v>1950000</v>
      </c>
      <c r="AV331" s="45"/>
      <c r="AW331" s="45"/>
      <c r="AX331" s="45"/>
      <c r="AY331" s="45"/>
      <c r="AZ331" s="66" t="s">
        <v>1840</v>
      </c>
      <c r="BA331" s="102"/>
      <c r="BB331" s="45"/>
      <c r="BC331" s="45"/>
    </row>
    <row r="332" spans="1:77" s="101" customFormat="1" ht="16" hidden="1" thickBot="1">
      <c r="A332" s="4"/>
      <c r="B332" s="6"/>
      <c r="C332" s="23" t="s">
        <v>1249</v>
      </c>
      <c r="D332" s="24" t="s">
        <v>1408</v>
      </c>
      <c r="E332" s="34"/>
      <c r="F332" s="34"/>
      <c r="G332" s="10"/>
      <c r="H332" s="10"/>
      <c r="I332" s="10"/>
      <c r="J332" s="45"/>
      <c r="K332" s="10"/>
      <c r="L332" s="10"/>
      <c r="M332" s="10"/>
      <c r="N332" s="10"/>
      <c r="O332" s="10"/>
      <c r="P332" s="10"/>
      <c r="Q332" s="46" t="s">
        <v>1506</v>
      </c>
      <c r="R332" s="46">
        <v>0</v>
      </c>
      <c r="S332" s="25" t="s">
        <v>222</v>
      </c>
      <c r="T332" s="46">
        <v>0</v>
      </c>
      <c r="U332" s="46">
        <v>0</v>
      </c>
      <c r="V332" s="46">
        <v>0</v>
      </c>
      <c r="W332" s="46">
        <v>0</v>
      </c>
      <c r="X332" s="46">
        <v>0</v>
      </c>
      <c r="Y332" s="10"/>
      <c r="Z332" s="10"/>
      <c r="AA332" s="10"/>
      <c r="AB332" s="10"/>
      <c r="AC332" s="10"/>
      <c r="AD332" s="10"/>
      <c r="AE332" s="10"/>
      <c r="AF332" s="10"/>
      <c r="AG332" s="10"/>
      <c r="AH332" s="10"/>
      <c r="AI332" s="10"/>
      <c r="AJ332" s="10"/>
      <c r="AK332" s="10"/>
      <c r="AL332" s="10"/>
      <c r="AM332" s="10"/>
      <c r="AN332" s="10"/>
      <c r="AO332" s="10"/>
      <c r="AP332" s="24" t="s">
        <v>204</v>
      </c>
      <c r="AQ332" s="24">
        <v>2003</v>
      </c>
      <c r="AR332" s="10"/>
      <c r="AS332" s="10"/>
      <c r="AT332" s="10"/>
      <c r="AU332" s="174">
        <v>2250000</v>
      </c>
      <c r="AV332" s="62"/>
      <c r="AW332" s="45"/>
      <c r="AX332" s="45"/>
      <c r="AY332" s="45"/>
      <c r="AZ332" s="66" t="s">
        <v>1840</v>
      </c>
      <c r="BA332" s="102"/>
      <c r="BB332" s="45"/>
      <c r="BC332" s="45"/>
    </row>
    <row r="333" spans="1:77" s="101" customFormat="1" ht="16" hidden="1" thickBot="1">
      <c r="A333" s="4"/>
      <c r="B333" s="6"/>
      <c r="C333" s="23" t="s">
        <v>1225</v>
      </c>
      <c r="D333" s="24" t="s">
        <v>1388</v>
      </c>
      <c r="E333" s="34"/>
      <c r="F333" s="34"/>
      <c r="G333" s="10"/>
      <c r="H333" s="10"/>
      <c r="I333" s="10"/>
      <c r="J333" s="45"/>
      <c r="K333" s="10"/>
      <c r="L333" s="10"/>
      <c r="M333" s="10"/>
      <c r="N333" s="10"/>
      <c r="O333" s="10"/>
      <c r="P333" s="10"/>
      <c r="Q333" s="46" t="s">
        <v>1465</v>
      </c>
      <c r="R333" s="46">
        <v>0</v>
      </c>
      <c r="S333" s="25" t="s">
        <v>222</v>
      </c>
      <c r="T333" s="46">
        <v>0</v>
      </c>
      <c r="U333" s="46">
        <v>0</v>
      </c>
      <c r="V333" s="46">
        <v>0</v>
      </c>
      <c r="W333" s="46">
        <v>0</v>
      </c>
      <c r="X333" s="46">
        <v>0</v>
      </c>
      <c r="Y333" s="10"/>
      <c r="Z333" s="10"/>
      <c r="AA333" s="10"/>
      <c r="AB333" s="10"/>
      <c r="AC333" s="10"/>
      <c r="AD333" s="10"/>
      <c r="AE333" s="10"/>
      <c r="AF333" s="10"/>
      <c r="AG333" s="10"/>
      <c r="AH333" s="10"/>
      <c r="AI333" s="10"/>
      <c r="AJ333" s="10"/>
      <c r="AK333" s="10"/>
      <c r="AL333" s="10"/>
      <c r="AM333" s="10"/>
      <c r="AN333" s="10"/>
      <c r="AO333" s="10"/>
      <c r="AP333" s="24" t="s">
        <v>204</v>
      </c>
      <c r="AQ333" s="24">
        <v>2005</v>
      </c>
      <c r="AR333" s="10"/>
      <c r="AS333" s="10"/>
      <c r="AT333" s="10"/>
      <c r="AU333" s="174">
        <v>1500000</v>
      </c>
      <c r="AV333" s="45"/>
      <c r="AW333" s="45"/>
      <c r="AX333" s="45"/>
      <c r="AY333" s="45"/>
      <c r="AZ333" s="66" t="s">
        <v>1840</v>
      </c>
      <c r="BA333" s="102"/>
      <c r="BB333" s="45"/>
      <c r="BC333" s="45"/>
    </row>
    <row r="334" spans="1:77" s="101" customFormat="1" ht="16" hidden="1" thickBot="1">
      <c r="A334" s="4"/>
      <c r="B334" s="6"/>
      <c r="C334" s="23" t="s">
        <v>1216</v>
      </c>
      <c r="D334" s="24" t="s">
        <v>1380</v>
      </c>
      <c r="E334" s="34"/>
      <c r="F334" s="34"/>
      <c r="G334" s="10"/>
      <c r="H334" s="10"/>
      <c r="I334" s="10"/>
      <c r="J334" s="45"/>
      <c r="K334" s="10"/>
      <c r="L334" s="10"/>
      <c r="M334" s="10"/>
      <c r="N334" s="10"/>
      <c r="O334" s="10"/>
      <c r="P334" s="10"/>
      <c r="Q334" s="46" t="s">
        <v>1507</v>
      </c>
      <c r="R334" s="46">
        <v>0</v>
      </c>
      <c r="S334" s="25" t="s">
        <v>220</v>
      </c>
      <c r="T334" s="46">
        <v>0</v>
      </c>
      <c r="U334" s="46">
        <v>0</v>
      </c>
      <c r="V334" s="46">
        <v>0</v>
      </c>
      <c r="W334" s="46">
        <v>0</v>
      </c>
      <c r="X334" s="46">
        <v>0</v>
      </c>
      <c r="Y334" s="10"/>
      <c r="Z334" s="10"/>
      <c r="AA334" s="10"/>
      <c r="AB334" s="10"/>
      <c r="AC334" s="10"/>
      <c r="AD334" s="10"/>
      <c r="AE334" s="10"/>
      <c r="AF334" s="10"/>
      <c r="AG334" s="10"/>
      <c r="AH334" s="10"/>
      <c r="AI334" s="10"/>
      <c r="AJ334" s="10"/>
      <c r="AK334" s="10"/>
      <c r="AL334" s="10"/>
      <c r="AM334" s="10"/>
      <c r="AN334" s="10"/>
      <c r="AO334" s="10"/>
      <c r="AP334" s="24" t="s">
        <v>204</v>
      </c>
      <c r="AQ334" s="24">
        <v>2005</v>
      </c>
      <c r="AR334" s="10"/>
      <c r="AS334" s="10"/>
      <c r="AT334" s="10"/>
      <c r="AU334" s="174">
        <v>62500</v>
      </c>
      <c r="AV334" s="45"/>
      <c r="AW334" s="45"/>
      <c r="AX334" s="45"/>
      <c r="AY334" s="45"/>
      <c r="AZ334" s="66" t="s">
        <v>1840</v>
      </c>
      <c r="BA334" s="102"/>
      <c r="BB334" s="45"/>
      <c r="BC334" s="45"/>
    </row>
    <row r="335" spans="1:77" s="101" customFormat="1" ht="16" hidden="1" thickBot="1">
      <c r="A335" s="4"/>
      <c r="B335" s="6"/>
      <c r="C335" s="23" t="s">
        <v>1283</v>
      </c>
      <c r="D335" s="24" t="s">
        <v>1429</v>
      </c>
      <c r="E335" s="34"/>
      <c r="F335" s="34"/>
      <c r="G335" s="10"/>
      <c r="H335" s="10"/>
      <c r="I335" s="10"/>
      <c r="J335" s="102"/>
      <c r="K335" s="10"/>
      <c r="L335" s="10"/>
      <c r="M335" s="10"/>
      <c r="N335" s="10"/>
      <c r="O335" s="10"/>
      <c r="P335" s="10"/>
      <c r="Q335" s="46" t="s">
        <v>1480</v>
      </c>
      <c r="R335" s="46">
        <v>0</v>
      </c>
      <c r="S335" s="25" t="s">
        <v>221</v>
      </c>
      <c r="T335" s="46">
        <v>0</v>
      </c>
      <c r="U335" s="46">
        <v>0</v>
      </c>
      <c r="V335" s="46">
        <v>0</v>
      </c>
      <c r="W335" s="46">
        <v>0</v>
      </c>
      <c r="X335" s="46">
        <v>0</v>
      </c>
      <c r="Y335" s="10"/>
      <c r="Z335" s="10"/>
      <c r="AA335" s="10"/>
      <c r="AB335" s="10"/>
      <c r="AC335" s="10"/>
      <c r="AD335" s="10"/>
      <c r="AE335" s="10"/>
      <c r="AF335" s="10"/>
      <c r="AG335" s="10"/>
      <c r="AH335" s="10"/>
      <c r="AI335" s="10"/>
      <c r="AJ335" s="10"/>
      <c r="AK335" s="10"/>
      <c r="AL335" s="10"/>
      <c r="AM335" s="10"/>
      <c r="AN335" s="10"/>
      <c r="AO335" s="10"/>
      <c r="AP335" s="24" t="s">
        <v>204</v>
      </c>
      <c r="AQ335" s="24">
        <v>2003</v>
      </c>
      <c r="AR335" s="10"/>
      <c r="AS335" s="10"/>
      <c r="AT335" s="10"/>
      <c r="AU335" s="174">
        <v>260000</v>
      </c>
      <c r="AV335" s="115"/>
      <c r="AW335" s="88"/>
      <c r="AX335" s="48"/>
      <c r="AY335" s="102"/>
      <c r="AZ335" s="66" t="s">
        <v>1840</v>
      </c>
      <c r="BA335" s="102"/>
      <c r="BB335" s="45"/>
      <c r="BC335" s="45"/>
    </row>
    <row r="336" spans="1:77" s="101" customFormat="1" ht="16" hidden="1" thickBot="1">
      <c r="A336" s="4"/>
      <c r="B336" s="6"/>
      <c r="C336" s="23" t="s">
        <v>1198</v>
      </c>
      <c r="D336" s="24" t="s">
        <v>1364</v>
      </c>
      <c r="E336" s="34"/>
      <c r="F336" s="34"/>
      <c r="G336" s="10"/>
      <c r="H336" s="10"/>
      <c r="I336" s="10"/>
      <c r="J336" s="102" t="s">
        <v>1193</v>
      </c>
      <c r="K336" s="10"/>
      <c r="L336" s="10"/>
      <c r="M336" s="10"/>
      <c r="N336" s="10"/>
      <c r="O336" s="10"/>
      <c r="P336" s="10"/>
      <c r="Q336" s="46" t="s">
        <v>1497</v>
      </c>
      <c r="R336" s="46">
        <v>0</v>
      </c>
      <c r="S336" s="25" t="s">
        <v>1524</v>
      </c>
      <c r="T336" s="46">
        <v>0</v>
      </c>
      <c r="U336" s="46">
        <v>0</v>
      </c>
      <c r="V336" s="46">
        <v>0</v>
      </c>
      <c r="W336" s="46">
        <v>0</v>
      </c>
      <c r="X336" s="46">
        <v>0</v>
      </c>
      <c r="Y336" s="10"/>
      <c r="Z336" s="10"/>
      <c r="AA336" s="10"/>
      <c r="AB336" s="10"/>
      <c r="AC336" s="10"/>
      <c r="AD336" s="10"/>
      <c r="AE336" s="10"/>
      <c r="AF336" s="10"/>
      <c r="AG336" s="10"/>
      <c r="AH336" s="10"/>
      <c r="AI336" s="10"/>
      <c r="AJ336" s="10"/>
      <c r="AK336" s="10"/>
      <c r="AL336" s="10"/>
      <c r="AM336" s="10"/>
      <c r="AN336" s="10"/>
      <c r="AO336" s="10"/>
      <c r="AP336" s="24" t="s">
        <v>204</v>
      </c>
      <c r="AQ336" s="24">
        <v>2006</v>
      </c>
      <c r="AR336" s="10"/>
      <c r="AS336" s="10"/>
      <c r="AT336" s="10"/>
      <c r="AU336" s="174">
        <v>480000</v>
      </c>
      <c r="AV336" s="45" t="s">
        <v>123</v>
      </c>
      <c r="AW336" s="45"/>
      <c r="AX336" s="45" t="s">
        <v>1795</v>
      </c>
      <c r="AY336" s="102" t="s">
        <v>1193</v>
      </c>
      <c r="AZ336" s="61"/>
      <c r="BA336" s="102"/>
      <c r="BB336" s="45"/>
      <c r="BC336" s="45"/>
    </row>
    <row r="337" spans="1:77" s="101" customFormat="1" ht="16" hidden="1" thickBot="1">
      <c r="A337" s="4"/>
      <c r="B337" s="6"/>
      <c r="C337" s="23" t="s">
        <v>1200</v>
      </c>
      <c r="D337" s="24" t="s">
        <v>1366</v>
      </c>
      <c r="E337" s="34"/>
      <c r="F337" s="34"/>
      <c r="G337" s="10"/>
      <c r="H337" s="10"/>
      <c r="I337" s="10"/>
      <c r="J337" s="102" t="s">
        <v>1193</v>
      </c>
      <c r="K337" s="10"/>
      <c r="L337" s="10"/>
      <c r="M337" s="10"/>
      <c r="N337" s="10"/>
      <c r="O337" s="10"/>
      <c r="P337" s="10"/>
      <c r="Q337" s="46" t="s">
        <v>1447</v>
      </c>
      <c r="R337" s="46">
        <v>0</v>
      </c>
      <c r="S337" s="25" t="s">
        <v>230</v>
      </c>
      <c r="T337" s="46">
        <v>0</v>
      </c>
      <c r="U337" s="46">
        <v>0</v>
      </c>
      <c r="V337" s="46">
        <v>0</v>
      </c>
      <c r="W337" s="46">
        <v>0</v>
      </c>
      <c r="X337" s="46">
        <v>0</v>
      </c>
      <c r="Y337" s="10"/>
      <c r="Z337" s="10"/>
      <c r="AA337" s="10"/>
      <c r="AB337" s="10"/>
      <c r="AC337" s="10"/>
      <c r="AD337" s="10"/>
      <c r="AE337" s="10"/>
      <c r="AF337" s="10"/>
      <c r="AG337" s="10"/>
      <c r="AH337" s="10"/>
      <c r="AI337" s="10"/>
      <c r="AJ337" s="10"/>
      <c r="AK337" s="10"/>
      <c r="AL337" s="10"/>
      <c r="AM337" s="10"/>
      <c r="AN337" s="10"/>
      <c r="AO337" s="10"/>
      <c r="AP337" s="24" t="s">
        <v>204</v>
      </c>
      <c r="AQ337" s="24">
        <v>2006</v>
      </c>
      <c r="AR337" s="10"/>
      <c r="AS337" s="10"/>
      <c r="AT337" s="10"/>
      <c r="AU337" s="174">
        <v>520000</v>
      </c>
      <c r="AV337" s="45" t="s">
        <v>123</v>
      </c>
      <c r="AW337" s="45"/>
      <c r="AX337" s="45" t="s">
        <v>1795</v>
      </c>
      <c r="AY337" s="102" t="s">
        <v>1193</v>
      </c>
      <c r="AZ337" s="61"/>
      <c r="BA337" s="102"/>
      <c r="BB337" s="45"/>
      <c r="BC337" s="45"/>
    </row>
    <row r="338" spans="1:77" s="101" customFormat="1" ht="16" hidden="1" thickBot="1">
      <c r="A338" s="4"/>
      <c r="B338" s="6"/>
      <c r="C338" s="23" t="s">
        <v>1203</v>
      </c>
      <c r="D338" s="24" t="s">
        <v>1369</v>
      </c>
      <c r="E338" s="34"/>
      <c r="F338" s="34"/>
      <c r="G338" s="10"/>
      <c r="H338" s="10"/>
      <c r="I338" s="10"/>
      <c r="J338" s="102" t="s">
        <v>1193</v>
      </c>
      <c r="K338" s="10"/>
      <c r="L338" s="10"/>
      <c r="M338" s="10"/>
      <c r="N338" s="10"/>
      <c r="O338" s="10"/>
      <c r="P338" s="10"/>
      <c r="Q338" s="46" t="s">
        <v>1508</v>
      </c>
      <c r="R338" s="46">
        <v>0</v>
      </c>
      <c r="S338" s="25" t="s">
        <v>1525</v>
      </c>
      <c r="T338" s="46">
        <v>0</v>
      </c>
      <c r="U338" s="46">
        <v>0</v>
      </c>
      <c r="V338" s="46">
        <v>0</v>
      </c>
      <c r="W338" s="46">
        <v>0</v>
      </c>
      <c r="X338" s="46">
        <v>0</v>
      </c>
      <c r="Y338" s="10"/>
      <c r="Z338" s="10"/>
      <c r="AA338" s="10"/>
      <c r="AB338" s="10"/>
      <c r="AC338" s="10"/>
      <c r="AD338" s="10"/>
      <c r="AE338" s="10"/>
      <c r="AF338" s="10"/>
      <c r="AG338" s="10"/>
      <c r="AH338" s="10"/>
      <c r="AI338" s="10"/>
      <c r="AJ338" s="10"/>
      <c r="AK338" s="10"/>
      <c r="AL338" s="10"/>
      <c r="AM338" s="10"/>
      <c r="AN338" s="10"/>
      <c r="AO338" s="10"/>
      <c r="AP338" s="24" t="s">
        <v>204</v>
      </c>
      <c r="AQ338" s="24">
        <v>2006</v>
      </c>
      <c r="AR338" s="10"/>
      <c r="AS338" s="10"/>
      <c r="AT338" s="10"/>
      <c r="AU338" s="174">
        <v>2800000</v>
      </c>
      <c r="AV338" s="45" t="s">
        <v>123</v>
      </c>
      <c r="AW338" s="45"/>
      <c r="AX338" s="81" t="s">
        <v>1796</v>
      </c>
      <c r="AY338" s="102" t="s">
        <v>1193</v>
      </c>
      <c r="AZ338" s="61"/>
      <c r="BA338" s="102"/>
      <c r="BB338" s="45"/>
      <c r="BC338" s="45"/>
    </row>
    <row r="339" spans="1:77" s="101" customFormat="1" ht="16" hidden="1" thickBot="1">
      <c r="A339" s="4"/>
      <c r="B339" s="6"/>
      <c r="C339" s="23" t="s">
        <v>1249</v>
      </c>
      <c r="D339" s="24" t="s">
        <v>1408</v>
      </c>
      <c r="E339" s="34"/>
      <c r="F339" s="34"/>
      <c r="G339" s="10"/>
      <c r="H339" s="10"/>
      <c r="I339" s="10"/>
      <c r="J339" s="102" t="s">
        <v>1193</v>
      </c>
      <c r="K339" s="10"/>
      <c r="L339" s="10"/>
      <c r="M339" s="10"/>
      <c r="N339" s="10"/>
      <c r="O339" s="10"/>
      <c r="P339" s="10"/>
      <c r="Q339" s="46" t="s">
        <v>1505</v>
      </c>
      <c r="R339" s="46">
        <v>0</v>
      </c>
      <c r="S339" s="25" t="s">
        <v>222</v>
      </c>
      <c r="T339" s="46">
        <v>0</v>
      </c>
      <c r="U339" s="46">
        <v>0</v>
      </c>
      <c r="V339" s="46">
        <v>0</v>
      </c>
      <c r="W339" s="46">
        <v>0</v>
      </c>
      <c r="X339" s="46">
        <v>0</v>
      </c>
      <c r="Y339" s="10"/>
      <c r="Z339" s="10"/>
      <c r="AA339" s="10"/>
      <c r="AB339" s="10"/>
      <c r="AC339" s="10"/>
      <c r="AD339" s="10"/>
      <c r="AE339" s="10"/>
      <c r="AF339" s="10"/>
      <c r="AG339" s="10"/>
      <c r="AH339" s="10"/>
      <c r="AI339" s="10"/>
      <c r="AJ339" s="10"/>
      <c r="AK339" s="10"/>
      <c r="AL339" s="10"/>
      <c r="AM339" s="10"/>
      <c r="AN339" s="10"/>
      <c r="AO339" s="10"/>
      <c r="AP339" s="24" t="s">
        <v>204</v>
      </c>
      <c r="AQ339" s="24">
        <v>2006</v>
      </c>
      <c r="AR339" s="10"/>
      <c r="AS339" s="10"/>
      <c r="AT339" s="10"/>
      <c r="AU339" s="174">
        <v>1040000</v>
      </c>
      <c r="AV339" s="45" t="s">
        <v>123</v>
      </c>
      <c r="AW339" s="45"/>
      <c r="AX339" s="45" t="s">
        <v>1797</v>
      </c>
      <c r="AY339" s="102" t="s">
        <v>1193</v>
      </c>
      <c r="AZ339" s="61"/>
      <c r="BA339" s="102"/>
      <c r="BB339" s="45"/>
      <c r="BC339" s="45"/>
    </row>
    <row r="340" spans="1:77" s="101" customFormat="1" ht="16" hidden="1" thickBot="1">
      <c r="A340" s="4"/>
      <c r="B340" s="6"/>
      <c r="C340" s="23" t="s">
        <v>1254</v>
      </c>
      <c r="D340" s="24" t="s">
        <v>1412</v>
      </c>
      <c r="E340" s="34"/>
      <c r="F340" s="34"/>
      <c r="G340" s="10"/>
      <c r="H340" s="10"/>
      <c r="I340" s="10"/>
      <c r="J340" s="45"/>
      <c r="K340" s="10"/>
      <c r="L340" s="10"/>
      <c r="M340" s="10"/>
      <c r="N340" s="10"/>
      <c r="O340" s="10"/>
      <c r="P340" s="10"/>
      <c r="Q340" s="46" t="s">
        <v>747</v>
      </c>
      <c r="R340" s="46">
        <v>0</v>
      </c>
      <c r="S340" s="25" t="s">
        <v>233</v>
      </c>
      <c r="T340" s="46">
        <v>0</v>
      </c>
      <c r="U340" s="46">
        <v>0</v>
      </c>
      <c r="V340" s="46">
        <v>0</v>
      </c>
      <c r="W340" s="46">
        <v>0</v>
      </c>
      <c r="X340" s="46">
        <v>0</v>
      </c>
      <c r="Y340" s="10"/>
      <c r="Z340" s="10"/>
      <c r="AA340" s="10"/>
      <c r="AB340" s="10"/>
      <c r="AC340" s="10"/>
      <c r="AD340" s="10"/>
      <c r="AE340" s="10"/>
      <c r="AF340" s="10"/>
      <c r="AG340" s="10"/>
      <c r="AH340" s="10"/>
      <c r="AI340" s="10"/>
      <c r="AJ340" s="10"/>
      <c r="AK340" s="10"/>
      <c r="AL340" s="10"/>
      <c r="AM340" s="10"/>
      <c r="AN340" s="10"/>
      <c r="AO340" s="10"/>
      <c r="AP340" s="24" t="s">
        <v>204</v>
      </c>
      <c r="AQ340" s="24">
        <v>2004</v>
      </c>
      <c r="AR340" s="10"/>
      <c r="AS340" s="10"/>
      <c r="AT340" s="10"/>
      <c r="AU340" s="174">
        <v>700000</v>
      </c>
      <c r="AV340" s="114"/>
      <c r="AW340" s="87"/>
      <c r="AX340" s="45"/>
      <c r="AY340" s="45"/>
      <c r="AZ340" s="66" t="s">
        <v>1840</v>
      </c>
      <c r="BA340" s="102"/>
      <c r="BB340" s="45"/>
      <c r="BC340" s="45"/>
    </row>
    <row r="341" spans="1:77" s="101" customFormat="1" ht="16" hidden="1" thickBot="1">
      <c r="A341" s="4"/>
      <c r="B341" s="6"/>
      <c r="C341" s="23" t="s">
        <v>1205</v>
      </c>
      <c r="D341" s="24" t="s">
        <v>1371</v>
      </c>
      <c r="E341" s="34"/>
      <c r="F341" s="34"/>
      <c r="G341" s="10"/>
      <c r="H341" s="10"/>
      <c r="I341" s="10"/>
      <c r="J341" s="45"/>
      <c r="K341" s="10"/>
      <c r="L341" s="10"/>
      <c r="M341" s="10"/>
      <c r="N341" s="10"/>
      <c r="O341" s="10"/>
      <c r="P341" s="10"/>
      <c r="Q341" s="46" t="s">
        <v>1451</v>
      </c>
      <c r="R341" s="46">
        <v>0</v>
      </c>
      <c r="S341" s="25" t="s">
        <v>1526</v>
      </c>
      <c r="T341" s="46">
        <v>0</v>
      </c>
      <c r="U341" s="46">
        <v>0</v>
      </c>
      <c r="V341" s="46">
        <v>0</v>
      </c>
      <c r="W341" s="46">
        <v>0</v>
      </c>
      <c r="X341" s="46">
        <v>0</v>
      </c>
      <c r="Y341" s="10"/>
      <c r="Z341" s="10"/>
      <c r="AA341" s="10"/>
      <c r="AB341" s="10"/>
      <c r="AC341" s="10"/>
      <c r="AD341" s="10"/>
      <c r="AE341" s="10"/>
      <c r="AF341" s="10"/>
      <c r="AG341" s="10"/>
      <c r="AH341" s="10"/>
      <c r="AI341" s="10"/>
      <c r="AJ341" s="10"/>
      <c r="AK341" s="10"/>
      <c r="AL341" s="10"/>
      <c r="AM341" s="10"/>
      <c r="AN341" s="10"/>
      <c r="AO341" s="10"/>
      <c r="AP341" s="24" t="s">
        <v>204</v>
      </c>
      <c r="AQ341" s="24">
        <v>2005</v>
      </c>
      <c r="AR341" s="10"/>
      <c r="AS341" s="10"/>
      <c r="AT341" s="10"/>
      <c r="AU341" s="174">
        <v>2240000</v>
      </c>
      <c r="AV341" s="64"/>
      <c r="AW341" s="45"/>
      <c r="AX341" s="45"/>
      <c r="AY341" s="45"/>
      <c r="AZ341" s="66" t="s">
        <v>1840</v>
      </c>
      <c r="BA341" s="102"/>
      <c r="BB341" s="45"/>
      <c r="BC341" s="45"/>
    </row>
    <row r="342" spans="1:77" s="101" customFormat="1" ht="16" hidden="1" thickBot="1">
      <c r="A342" s="4"/>
      <c r="B342" s="6"/>
      <c r="C342" s="23" t="s">
        <v>1284</v>
      </c>
      <c r="D342" s="24" t="s">
        <v>1430</v>
      </c>
      <c r="E342" s="34"/>
      <c r="F342" s="34"/>
      <c r="G342" s="10"/>
      <c r="H342" s="10"/>
      <c r="I342" s="10"/>
      <c r="J342" s="45"/>
      <c r="K342" s="10"/>
      <c r="L342" s="10"/>
      <c r="M342" s="10"/>
      <c r="N342" s="10"/>
      <c r="O342" s="10"/>
      <c r="P342" s="10"/>
      <c r="Q342" s="46" t="s">
        <v>1462</v>
      </c>
      <c r="R342" s="46">
        <v>0</v>
      </c>
      <c r="S342" s="25" t="s">
        <v>221</v>
      </c>
      <c r="T342" s="46">
        <v>0</v>
      </c>
      <c r="U342" s="46">
        <v>0</v>
      </c>
      <c r="V342" s="46">
        <v>0</v>
      </c>
      <c r="W342" s="46">
        <v>0</v>
      </c>
      <c r="X342" s="46">
        <v>0</v>
      </c>
      <c r="Y342" s="10"/>
      <c r="Z342" s="10"/>
      <c r="AA342" s="10"/>
      <c r="AB342" s="10"/>
      <c r="AC342" s="10"/>
      <c r="AD342" s="10"/>
      <c r="AE342" s="10"/>
      <c r="AF342" s="10"/>
      <c r="AG342" s="10"/>
      <c r="AH342" s="10"/>
      <c r="AI342" s="10"/>
      <c r="AJ342" s="10"/>
      <c r="AK342" s="10"/>
      <c r="AL342" s="10"/>
      <c r="AM342" s="10"/>
      <c r="AN342" s="10"/>
      <c r="AO342" s="10"/>
      <c r="AP342" s="24" t="s">
        <v>204</v>
      </c>
      <c r="AQ342" s="24">
        <v>2005</v>
      </c>
      <c r="AR342" s="10"/>
      <c r="AS342" s="10"/>
      <c r="AT342" s="10"/>
      <c r="AU342" s="174">
        <v>160000</v>
      </c>
      <c r="AV342" s="45"/>
      <c r="AW342" s="45"/>
      <c r="AX342" s="45"/>
      <c r="AY342" s="45"/>
      <c r="AZ342" s="66" t="s">
        <v>1840</v>
      </c>
      <c r="BA342" s="102"/>
      <c r="BB342" s="45"/>
      <c r="BC342" s="45"/>
    </row>
    <row r="343" spans="1:77" s="101" customFormat="1" ht="16" hidden="1" thickBot="1">
      <c r="A343" s="4"/>
      <c r="B343" s="6"/>
      <c r="C343" s="23" t="s">
        <v>1285</v>
      </c>
      <c r="D343" s="24" t="s">
        <v>1431</v>
      </c>
      <c r="E343" s="34"/>
      <c r="F343" s="34"/>
      <c r="G343" s="10"/>
      <c r="H343" s="10"/>
      <c r="I343" s="10"/>
      <c r="J343" s="45"/>
      <c r="K343" s="10"/>
      <c r="L343" s="10"/>
      <c r="M343" s="10"/>
      <c r="N343" s="10"/>
      <c r="O343" s="10"/>
      <c r="P343" s="10"/>
      <c r="Q343" s="46" t="s">
        <v>1509</v>
      </c>
      <c r="R343" s="46">
        <v>0</v>
      </c>
      <c r="S343" s="25" t="s">
        <v>225</v>
      </c>
      <c r="T343" s="46">
        <v>0</v>
      </c>
      <c r="U343" s="46">
        <v>0</v>
      </c>
      <c r="V343" s="46">
        <v>0</v>
      </c>
      <c r="W343" s="46">
        <v>0</v>
      </c>
      <c r="X343" s="46">
        <v>0</v>
      </c>
      <c r="Y343" s="10"/>
      <c r="Z343" s="10"/>
      <c r="AA343" s="10"/>
      <c r="AB343" s="10"/>
      <c r="AC343" s="10"/>
      <c r="AD343" s="10"/>
      <c r="AE343" s="10"/>
      <c r="AF343" s="10"/>
      <c r="AG343" s="10"/>
      <c r="AH343" s="10"/>
      <c r="AI343" s="10"/>
      <c r="AJ343" s="10"/>
      <c r="AK343" s="10"/>
      <c r="AL343" s="10"/>
      <c r="AM343" s="10"/>
      <c r="AN343" s="10"/>
      <c r="AO343" s="10"/>
      <c r="AP343" s="24" t="s">
        <v>204</v>
      </c>
      <c r="AQ343" s="24">
        <v>2005</v>
      </c>
      <c r="AR343" s="10"/>
      <c r="AS343" s="10"/>
      <c r="AT343" s="10"/>
      <c r="AU343" s="174">
        <v>240000</v>
      </c>
      <c r="AV343" s="62"/>
      <c r="AW343" s="45"/>
      <c r="AX343" s="48"/>
      <c r="AY343" s="45"/>
      <c r="AZ343" s="66" t="s">
        <v>1840</v>
      </c>
      <c r="BA343" s="102"/>
      <c r="BB343" s="45"/>
      <c r="BC343" s="45"/>
    </row>
    <row r="344" spans="1:77" s="101" customFormat="1" ht="16" hidden="1" thickBot="1">
      <c r="A344" s="4"/>
      <c r="B344" s="6"/>
      <c r="C344" s="23" t="s">
        <v>1286</v>
      </c>
      <c r="D344" s="24" t="s">
        <v>1432</v>
      </c>
      <c r="E344" s="34"/>
      <c r="F344" s="34"/>
      <c r="G344" s="10"/>
      <c r="H344" s="10"/>
      <c r="I344" s="10"/>
      <c r="J344" s="102" t="s">
        <v>1193</v>
      </c>
      <c r="K344" s="10"/>
      <c r="L344" s="10"/>
      <c r="M344" s="10"/>
      <c r="N344" s="10"/>
      <c r="O344" s="10"/>
      <c r="P344" s="10"/>
      <c r="Q344" s="46" t="s">
        <v>1465</v>
      </c>
      <c r="R344" s="46">
        <v>0</v>
      </c>
      <c r="S344" s="25" t="s">
        <v>221</v>
      </c>
      <c r="T344" s="46">
        <v>0</v>
      </c>
      <c r="U344" s="46">
        <v>0</v>
      </c>
      <c r="V344" s="46">
        <v>0</v>
      </c>
      <c r="W344" s="46">
        <v>0</v>
      </c>
      <c r="X344" s="46">
        <v>0</v>
      </c>
      <c r="Y344" s="10"/>
      <c r="Z344" s="10"/>
      <c r="AA344" s="10"/>
      <c r="AB344" s="10"/>
      <c r="AC344" s="10"/>
      <c r="AD344" s="10"/>
      <c r="AE344" s="10"/>
      <c r="AF344" s="10"/>
      <c r="AG344" s="10"/>
      <c r="AH344" s="10"/>
      <c r="AI344" s="10"/>
      <c r="AJ344" s="10"/>
      <c r="AK344" s="10"/>
      <c r="AL344" s="10"/>
      <c r="AM344" s="10"/>
      <c r="AN344" s="10"/>
      <c r="AO344" s="10"/>
      <c r="AP344" s="24" t="s">
        <v>204</v>
      </c>
      <c r="AQ344" s="24">
        <v>2005</v>
      </c>
      <c r="AR344" s="10"/>
      <c r="AS344" s="10"/>
      <c r="AT344" s="10"/>
      <c r="AU344" s="174">
        <v>1125000</v>
      </c>
      <c r="AV344" s="64" t="s">
        <v>123</v>
      </c>
      <c r="AW344" s="45"/>
      <c r="AX344" s="45" t="s">
        <v>1567</v>
      </c>
      <c r="AY344" s="102" t="s">
        <v>1193</v>
      </c>
      <c r="AZ344" s="181"/>
      <c r="BA344" s="102"/>
      <c r="BB344" s="45"/>
      <c r="BC344" s="45"/>
    </row>
    <row r="345" spans="1:77" ht="16" hidden="1" thickBot="1">
      <c r="A345" s="4"/>
      <c r="B345" s="6"/>
      <c r="C345" s="23" t="s">
        <v>1212</v>
      </c>
      <c r="D345" s="24" t="s">
        <v>1425</v>
      </c>
      <c r="E345" s="34"/>
      <c r="F345" s="34"/>
      <c r="G345" s="10"/>
      <c r="H345" s="10"/>
      <c r="I345" s="10"/>
      <c r="J345" s="102"/>
      <c r="K345" s="10"/>
      <c r="L345" s="10"/>
      <c r="M345" s="10"/>
      <c r="N345" s="10"/>
      <c r="O345" s="10"/>
      <c r="P345" s="10"/>
      <c r="Q345" s="46" t="s">
        <v>1489</v>
      </c>
      <c r="R345" s="46">
        <v>0</v>
      </c>
      <c r="S345" s="25" t="s">
        <v>1524</v>
      </c>
      <c r="T345" s="46">
        <v>0</v>
      </c>
      <c r="U345" s="46">
        <v>0</v>
      </c>
      <c r="V345" s="46">
        <v>0</v>
      </c>
      <c r="W345" s="46">
        <v>0</v>
      </c>
      <c r="X345" s="46">
        <v>0</v>
      </c>
      <c r="Y345" s="10"/>
      <c r="Z345" s="10"/>
      <c r="AA345" s="10"/>
      <c r="AB345" s="10"/>
      <c r="AC345" s="10"/>
      <c r="AD345" s="10"/>
      <c r="AE345" s="10"/>
      <c r="AF345" s="10"/>
      <c r="AG345" s="10"/>
      <c r="AH345" s="10"/>
      <c r="AI345" s="10"/>
      <c r="AJ345" s="10"/>
      <c r="AK345" s="10"/>
      <c r="AL345" s="10"/>
      <c r="AM345" s="10"/>
      <c r="AN345" s="10"/>
      <c r="AO345" s="10"/>
      <c r="AP345" s="24" t="s">
        <v>204</v>
      </c>
      <c r="AQ345" s="24">
        <v>2004</v>
      </c>
      <c r="AR345" s="10"/>
      <c r="AS345" s="10"/>
      <c r="AT345" s="10"/>
      <c r="AU345" s="174">
        <v>877500</v>
      </c>
      <c r="AV345" s="62"/>
      <c r="AW345" s="45"/>
      <c r="AX345" s="45"/>
      <c r="AY345" s="102"/>
      <c r="AZ345" s="66" t="s">
        <v>1840</v>
      </c>
      <c r="BA345" s="102"/>
      <c r="BB345" s="45"/>
      <c r="BC345" s="45"/>
    </row>
    <row r="346" spans="1:77" ht="16" hidden="1" thickBot="1">
      <c r="A346" s="4"/>
      <c r="B346" s="6"/>
      <c r="C346" s="23" t="s">
        <v>1212</v>
      </c>
      <c r="D346" s="24" t="s">
        <v>1425</v>
      </c>
      <c r="E346" s="34"/>
      <c r="F346" s="34"/>
      <c r="G346" s="10"/>
      <c r="H346" s="10"/>
      <c r="I346" s="10"/>
      <c r="J346" s="102"/>
      <c r="K346" s="10"/>
      <c r="L346" s="10"/>
      <c r="M346" s="10"/>
      <c r="N346" s="10"/>
      <c r="O346" s="10"/>
      <c r="P346" s="10"/>
      <c r="Q346" s="46" t="s">
        <v>747</v>
      </c>
      <c r="R346" s="46">
        <v>0</v>
      </c>
      <c r="S346" s="25" t="s">
        <v>1527</v>
      </c>
      <c r="T346" s="46">
        <v>0</v>
      </c>
      <c r="U346" s="46">
        <v>0</v>
      </c>
      <c r="V346" s="46">
        <v>0</v>
      </c>
      <c r="W346" s="46">
        <v>0</v>
      </c>
      <c r="X346" s="46">
        <v>0</v>
      </c>
      <c r="Y346" s="10"/>
      <c r="Z346" s="10"/>
      <c r="AA346" s="10"/>
      <c r="AB346" s="10"/>
      <c r="AC346" s="10"/>
      <c r="AD346" s="10"/>
      <c r="AE346" s="10"/>
      <c r="AF346" s="10"/>
      <c r="AG346" s="10"/>
      <c r="AH346" s="10"/>
      <c r="AI346" s="10"/>
      <c r="AJ346" s="10"/>
      <c r="AK346" s="10"/>
      <c r="AL346" s="10"/>
      <c r="AM346" s="10"/>
      <c r="AN346" s="10"/>
      <c r="AO346" s="10"/>
      <c r="AP346" s="24" t="s">
        <v>204</v>
      </c>
      <c r="AQ346" s="24">
        <v>2004</v>
      </c>
      <c r="AR346" s="10"/>
      <c r="AS346" s="10"/>
      <c r="AT346" s="10"/>
      <c r="AU346" s="174">
        <v>595000</v>
      </c>
      <c r="AV346" s="62"/>
      <c r="AW346" s="45"/>
      <c r="AX346" s="45"/>
      <c r="AY346" s="102"/>
      <c r="AZ346" s="66" t="s">
        <v>1840</v>
      </c>
      <c r="BA346" s="102"/>
      <c r="BB346" s="45"/>
      <c r="BC346" s="45"/>
    </row>
    <row r="347" spans="1:77" ht="16" hidden="1" thickBot="1">
      <c r="A347" s="4"/>
      <c r="B347" s="6"/>
      <c r="C347" s="23" t="s">
        <v>1200</v>
      </c>
      <c r="D347" s="24" t="s">
        <v>1366</v>
      </c>
      <c r="E347" s="34"/>
      <c r="F347" s="34"/>
      <c r="G347" s="10"/>
      <c r="H347" s="10"/>
      <c r="I347" s="10"/>
      <c r="J347" s="102"/>
      <c r="K347" s="10"/>
      <c r="L347" s="10"/>
      <c r="M347" s="10"/>
      <c r="N347" s="10"/>
      <c r="O347" s="10"/>
      <c r="P347" s="10"/>
      <c r="Q347" s="46" t="s">
        <v>1498</v>
      </c>
      <c r="R347" s="46">
        <v>0</v>
      </c>
      <c r="S347" s="25" t="s">
        <v>1523</v>
      </c>
      <c r="T347" s="46">
        <v>0</v>
      </c>
      <c r="U347" s="46">
        <v>0</v>
      </c>
      <c r="V347" s="46">
        <v>0</v>
      </c>
      <c r="W347" s="46">
        <v>0</v>
      </c>
      <c r="X347" s="46">
        <v>0</v>
      </c>
      <c r="Y347" s="10"/>
      <c r="Z347" s="10"/>
      <c r="AA347" s="10"/>
      <c r="AB347" s="10"/>
      <c r="AC347" s="10"/>
      <c r="AD347" s="10"/>
      <c r="AE347" s="10"/>
      <c r="AF347" s="10"/>
      <c r="AG347" s="10"/>
      <c r="AH347" s="10"/>
      <c r="AI347" s="10"/>
      <c r="AJ347" s="10"/>
      <c r="AK347" s="10"/>
      <c r="AL347" s="10"/>
      <c r="AM347" s="10"/>
      <c r="AN347" s="10"/>
      <c r="AO347" s="10"/>
      <c r="AP347" s="24" t="s">
        <v>204</v>
      </c>
      <c r="AQ347" s="24">
        <v>2004</v>
      </c>
      <c r="AR347" s="10"/>
      <c r="AS347" s="10"/>
      <c r="AT347" s="10"/>
      <c r="AU347" s="174">
        <v>455000</v>
      </c>
      <c r="AV347" s="62"/>
      <c r="AW347" s="45"/>
      <c r="AX347" s="45"/>
      <c r="AY347" s="102"/>
      <c r="AZ347" s="66" t="s">
        <v>1840</v>
      </c>
      <c r="BA347" s="102"/>
      <c r="BB347" s="45"/>
      <c r="BC347" s="45"/>
    </row>
    <row r="348" spans="1:77" ht="16" hidden="1" thickBot="1">
      <c r="A348" s="4"/>
      <c r="B348" s="6"/>
      <c r="C348" s="23" t="s">
        <v>1211</v>
      </c>
      <c r="D348" s="24" t="s">
        <v>1375</v>
      </c>
      <c r="E348" s="34"/>
      <c r="F348" s="34"/>
      <c r="G348" s="10"/>
      <c r="H348" s="10"/>
      <c r="I348" s="10"/>
      <c r="J348" s="102"/>
      <c r="K348" s="10"/>
      <c r="L348" s="10"/>
      <c r="M348" s="10"/>
      <c r="N348" s="10"/>
      <c r="O348" s="10"/>
      <c r="P348" s="10"/>
      <c r="Q348" s="46" t="s">
        <v>747</v>
      </c>
      <c r="R348" s="46">
        <v>0</v>
      </c>
      <c r="S348" s="25" t="s">
        <v>1525</v>
      </c>
      <c r="T348" s="46">
        <v>0</v>
      </c>
      <c r="U348" s="46">
        <v>0</v>
      </c>
      <c r="V348" s="46">
        <v>0</v>
      </c>
      <c r="W348" s="46">
        <v>0</v>
      </c>
      <c r="X348" s="46">
        <v>0</v>
      </c>
      <c r="Y348" s="10"/>
      <c r="Z348" s="10"/>
      <c r="AA348" s="10"/>
      <c r="AB348" s="10"/>
      <c r="AC348" s="10"/>
      <c r="AD348" s="10"/>
      <c r="AE348" s="10"/>
      <c r="AF348" s="10"/>
      <c r="AG348" s="10"/>
      <c r="AH348" s="10"/>
      <c r="AI348" s="10"/>
      <c r="AJ348" s="10"/>
      <c r="AK348" s="10"/>
      <c r="AL348" s="10"/>
      <c r="AM348" s="10"/>
      <c r="AN348" s="10"/>
      <c r="AO348" s="10"/>
      <c r="AP348" s="24" t="s">
        <v>204</v>
      </c>
      <c r="AQ348" s="24">
        <v>2004</v>
      </c>
      <c r="AR348" s="10"/>
      <c r="AS348" s="10"/>
      <c r="AT348" s="10"/>
      <c r="AU348" s="174">
        <v>525000</v>
      </c>
      <c r="AV348" s="62"/>
      <c r="AW348" s="45"/>
      <c r="AX348" s="45"/>
      <c r="AY348" s="102"/>
      <c r="AZ348" s="66" t="s">
        <v>1840</v>
      </c>
      <c r="BA348" s="102"/>
      <c r="BB348" s="45"/>
      <c r="BC348" s="45"/>
    </row>
    <row r="349" spans="1:77" ht="16" hidden="1" thickBot="1">
      <c r="A349" s="4"/>
      <c r="B349" s="6"/>
      <c r="C349" s="23" t="s">
        <v>1287</v>
      </c>
      <c r="D349" s="24" t="s">
        <v>1433</v>
      </c>
      <c r="E349" s="34"/>
      <c r="F349" s="34"/>
      <c r="G349" s="10"/>
      <c r="H349" s="10"/>
      <c r="I349" s="10"/>
      <c r="J349" s="102"/>
      <c r="K349" s="10"/>
      <c r="L349" s="10"/>
      <c r="M349" s="10"/>
      <c r="N349" s="10"/>
      <c r="O349" s="10"/>
      <c r="P349" s="10"/>
      <c r="Q349" s="46" t="s">
        <v>747</v>
      </c>
      <c r="R349" s="46">
        <v>0</v>
      </c>
      <c r="S349" s="25" t="s">
        <v>1540</v>
      </c>
      <c r="T349" s="46">
        <v>0</v>
      </c>
      <c r="U349" s="46">
        <v>0</v>
      </c>
      <c r="V349" s="46">
        <v>0</v>
      </c>
      <c r="W349" s="46">
        <v>0</v>
      </c>
      <c r="X349" s="46">
        <v>0</v>
      </c>
      <c r="Y349" s="10"/>
      <c r="Z349" s="10"/>
      <c r="AA349" s="10"/>
      <c r="AB349" s="10"/>
      <c r="AC349" s="10"/>
      <c r="AD349" s="10"/>
      <c r="AE349" s="10"/>
      <c r="AF349" s="10"/>
      <c r="AG349" s="10"/>
      <c r="AH349" s="10"/>
      <c r="AI349" s="10"/>
      <c r="AJ349" s="10"/>
      <c r="AK349" s="10"/>
      <c r="AL349" s="10"/>
      <c r="AM349" s="10"/>
      <c r="AN349" s="10"/>
      <c r="AO349" s="10"/>
      <c r="AP349" s="24" t="s">
        <v>204</v>
      </c>
      <c r="AQ349" s="24">
        <v>2004</v>
      </c>
      <c r="AR349" s="10"/>
      <c r="AS349" s="10"/>
      <c r="AT349" s="10"/>
      <c r="AU349" s="174">
        <v>70000</v>
      </c>
      <c r="AV349" s="62"/>
      <c r="AW349" s="45"/>
      <c r="AX349" s="45"/>
      <c r="AY349" s="102"/>
      <c r="AZ349" s="66" t="s">
        <v>1840</v>
      </c>
      <c r="BA349" s="102"/>
      <c r="BB349" s="45"/>
      <c r="BC349" s="45"/>
    </row>
    <row r="350" spans="1:77" s="100" customFormat="1" ht="17" hidden="1" thickBot="1">
      <c r="A350" s="4"/>
      <c r="B350" s="98"/>
      <c r="C350" s="72" t="s">
        <v>1219</v>
      </c>
      <c r="D350" s="70" t="s">
        <v>1383</v>
      </c>
      <c r="E350" s="73"/>
      <c r="F350" s="73"/>
      <c r="G350" s="75"/>
      <c r="H350" s="75"/>
      <c r="I350" s="75"/>
      <c r="J350" s="104" t="s">
        <v>1193</v>
      </c>
      <c r="K350" s="75"/>
      <c r="L350" s="75"/>
      <c r="M350" s="75"/>
      <c r="N350" s="75"/>
      <c r="O350" s="75"/>
      <c r="P350" s="75"/>
      <c r="Q350" s="50" t="s">
        <v>747</v>
      </c>
      <c r="R350" s="50">
        <v>0</v>
      </c>
      <c r="S350" s="68" t="s">
        <v>1524</v>
      </c>
      <c r="T350" s="50">
        <v>0</v>
      </c>
      <c r="U350" s="50">
        <v>0</v>
      </c>
      <c r="V350" s="50">
        <v>0</v>
      </c>
      <c r="W350" s="50">
        <v>0</v>
      </c>
      <c r="X350" s="50">
        <v>0</v>
      </c>
      <c r="Y350" s="75"/>
      <c r="Z350" s="75"/>
      <c r="AA350" s="75"/>
      <c r="AB350" s="75"/>
      <c r="AC350" s="75"/>
      <c r="AD350" s="75"/>
      <c r="AE350" s="75"/>
      <c r="AF350" s="75"/>
      <c r="AG350" s="75"/>
      <c r="AH350" s="75"/>
      <c r="AI350" s="75"/>
      <c r="AJ350" s="75"/>
      <c r="AK350" s="75"/>
      <c r="AL350" s="75"/>
      <c r="AM350" s="75"/>
      <c r="AN350" s="75"/>
      <c r="AO350" s="75"/>
      <c r="AP350" s="70" t="s">
        <v>204</v>
      </c>
      <c r="AQ350" s="70">
        <v>2004</v>
      </c>
      <c r="AR350" s="75"/>
      <c r="AS350" s="75"/>
      <c r="AT350" s="75"/>
      <c r="AU350" s="71">
        <v>140000</v>
      </c>
      <c r="AV350" s="66" t="s">
        <v>123</v>
      </c>
      <c r="AW350" s="66"/>
      <c r="AX350" s="113" t="s">
        <v>1798</v>
      </c>
      <c r="AY350" s="104" t="s">
        <v>1193</v>
      </c>
      <c r="AZ350" s="95"/>
      <c r="BA350" s="104"/>
      <c r="BB350" s="66"/>
      <c r="BC350" s="66"/>
      <c r="BD350" s="121"/>
      <c r="BE350" s="121"/>
      <c r="BF350" s="121"/>
      <c r="BG350" s="121"/>
      <c r="BH350" s="121"/>
      <c r="BI350" s="121"/>
      <c r="BJ350" s="121"/>
      <c r="BK350" s="121"/>
      <c r="BL350" s="121"/>
      <c r="BM350" s="121"/>
      <c r="BN350" s="121"/>
      <c r="BO350" s="121"/>
      <c r="BP350" s="121"/>
      <c r="BQ350" s="121"/>
      <c r="BR350" s="121"/>
      <c r="BS350" s="121"/>
      <c r="BT350" s="121"/>
      <c r="BU350" s="121"/>
      <c r="BV350" s="121"/>
      <c r="BW350" s="121"/>
      <c r="BX350" s="121"/>
      <c r="BY350" s="121"/>
    </row>
    <row r="351" spans="1:77" ht="16" hidden="1" thickBot="1">
      <c r="A351" s="4"/>
      <c r="B351" s="6"/>
      <c r="C351" s="23" t="s">
        <v>1212</v>
      </c>
      <c r="D351" s="24" t="s">
        <v>1425</v>
      </c>
      <c r="E351" s="34"/>
      <c r="F351" s="34"/>
      <c r="G351" s="10"/>
      <c r="H351" s="10"/>
      <c r="I351" s="10"/>
      <c r="J351" s="45"/>
      <c r="K351" s="10"/>
      <c r="L351" s="10"/>
      <c r="M351" s="10"/>
      <c r="N351" s="10"/>
      <c r="O351" s="10"/>
      <c r="P351" s="10"/>
      <c r="Q351" s="46" t="s">
        <v>747</v>
      </c>
      <c r="R351" s="46">
        <v>0</v>
      </c>
      <c r="S351" s="25" t="s">
        <v>1527</v>
      </c>
      <c r="T351" s="46">
        <v>0</v>
      </c>
      <c r="U351" s="46">
        <v>0</v>
      </c>
      <c r="V351" s="46">
        <v>0</v>
      </c>
      <c r="W351" s="46">
        <v>0</v>
      </c>
      <c r="X351" s="46">
        <v>0</v>
      </c>
      <c r="Y351" s="10"/>
      <c r="Z351" s="10"/>
      <c r="AA351" s="10"/>
      <c r="AB351" s="10"/>
      <c r="AC351" s="10"/>
      <c r="AD351" s="10"/>
      <c r="AE351" s="10"/>
      <c r="AF351" s="10"/>
      <c r="AG351" s="10"/>
      <c r="AH351" s="10"/>
      <c r="AI351" s="10"/>
      <c r="AJ351" s="10"/>
      <c r="AK351" s="10"/>
      <c r="AL351" s="10"/>
      <c r="AM351" s="10"/>
      <c r="AN351" s="10"/>
      <c r="AO351" s="10"/>
      <c r="AP351" s="24" t="s">
        <v>204</v>
      </c>
      <c r="AQ351" s="24">
        <v>2004</v>
      </c>
      <c r="AR351" s="10"/>
      <c r="AS351" s="10"/>
      <c r="AT351" s="10"/>
      <c r="AU351" s="174">
        <v>812500</v>
      </c>
      <c r="AV351" s="62"/>
      <c r="AW351" s="45"/>
      <c r="AX351" s="45"/>
      <c r="AY351" s="45"/>
      <c r="AZ351" s="66" t="s">
        <v>1840</v>
      </c>
      <c r="BA351" s="102"/>
      <c r="BB351" s="45"/>
      <c r="BC351" s="45"/>
    </row>
    <row r="352" spans="1:77" ht="16" hidden="1" thickBot="1">
      <c r="A352" s="4"/>
      <c r="B352" s="6"/>
      <c r="C352" s="23" t="s">
        <v>1204</v>
      </c>
      <c r="D352" s="24" t="s">
        <v>1375</v>
      </c>
      <c r="E352" s="34"/>
      <c r="F352" s="34"/>
      <c r="G352" s="10"/>
      <c r="H352" s="10"/>
      <c r="I352" s="10"/>
      <c r="J352" s="45"/>
      <c r="K352" s="10"/>
      <c r="L352" s="10"/>
      <c r="M352" s="10"/>
      <c r="N352" s="10"/>
      <c r="O352" s="10"/>
      <c r="P352" s="10"/>
      <c r="Q352" s="46" t="s">
        <v>1463</v>
      </c>
      <c r="R352" s="46">
        <v>0</v>
      </c>
      <c r="S352" s="25" t="s">
        <v>220</v>
      </c>
      <c r="T352" s="46">
        <v>0</v>
      </c>
      <c r="U352" s="46">
        <v>0</v>
      </c>
      <c r="V352" s="46">
        <v>0</v>
      </c>
      <c r="W352" s="46">
        <v>0</v>
      </c>
      <c r="X352" s="46">
        <v>0</v>
      </c>
      <c r="Y352" s="10"/>
      <c r="Z352" s="10"/>
      <c r="AA352" s="10"/>
      <c r="AB352" s="10"/>
      <c r="AC352" s="10"/>
      <c r="AD352" s="10"/>
      <c r="AE352" s="10"/>
      <c r="AF352" s="10"/>
      <c r="AG352" s="10"/>
      <c r="AH352" s="10"/>
      <c r="AI352" s="10"/>
      <c r="AJ352" s="10"/>
      <c r="AK352" s="10"/>
      <c r="AL352" s="10"/>
      <c r="AM352" s="10"/>
      <c r="AN352" s="10"/>
      <c r="AO352" s="10"/>
      <c r="AP352" s="24" t="s">
        <v>204</v>
      </c>
      <c r="AQ352" s="24">
        <v>2004</v>
      </c>
      <c r="AR352" s="10"/>
      <c r="AS352" s="10"/>
      <c r="AT352" s="10"/>
      <c r="AU352" s="174">
        <v>24500</v>
      </c>
      <c r="AV352" s="62"/>
      <c r="AW352" s="45"/>
      <c r="AX352" s="45"/>
      <c r="AY352" s="45"/>
      <c r="AZ352" s="66" t="s">
        <v>1840</v>
      </c>
      <c r="BA352" s="102"/>
      <c r="BB352" s="45"/>
      <c r="BC352" s="45"/>
    </row>
    <row r="353" spans="1:77" ht="16" hidden="1" thickBot="1">
      <c r="A353" s="4"/>
      <c r="B353" s="6"/>
      <c r="C353" s="23" t="s">
        <v>1212</v>
      </c>
      <c r="D353" s="24" t="s">
        <v>1425</v>
      </c>
      <c r="E353" s="34"/>
      <c r="F353" s="34"/>
      <c r="G353" s="10"/>
      <c r="H353" s="10"/>
      <c r="I353" s="10"/>
      <c r="J353" s="45"/>
      <c r="K353" s="10"/>
      <c r="L353" s="10"/>
      <c r="M353" s="10"/>
      <c r="N353" s="10"/>
      <c r="O353" s="10"/>
      <c r="P353" s="10"/>
      <c r="Q353" s="46" t="s">
        <v>1497</v>
      </c>
      <c r="R353" s="46">
        <v>0</v>
      </c>
      <c r="S353" s="25" t="s">
        <v>233</v>
      </c>
      <c r="T353" s="46">
        <v>0</v>
      </c>
      <c r="U353" s="46">
        <v>0</v>
      </c>
      <c r="V353" s="46">
        <v>0</v>
      </c>
      <c r="W353" s="46">
        <v>0</v>
      </c>
      <c r="X353" s="46">
        <v>0</v>
      </c>
      <c r="Y353" s="10"/>
      <c r="Z353" s="10"/>
      <c r="AA353" s="10"/>
      <c r="AB353" s="10"/>
      <c r="AC353" s="10"/>
      <c r="AD353" s="10"/>
      <c r="AE353" s="10"/>
      <c r="AF353" s="10"/>
      <c r="AG353" s="10"/>
      <c r="AH353" s="10"/>
      <c r="AI353" s="10"/>
      <c r="AJ353" s="10"/>
      <c r="AK353" s="10"/>
      <c r="AL353" s="10"/>
      <c r="AM353" s="10"/>
      <c r="AN353" s="10"/>
      <c r="AO353" s="10"/>
      <c r="AP353" s="24" t="s">
        <v>204</v>
      </c>
      <c r="AQ353" s="24">
        <v>2006</v>
      </c>
      <c r="AR353" s="10"/>
      <c r="AS353" s="10"/>
      <c r="AT353" s="10"/>
      <c r="AU353" s="174">
        <v>960000</v>
      </c>
      <c r="AV353" s="45"/>
      <c r="AW353" s="45"/>
      <c r="AX353" s="45"/>
      <c r="AY353" s="45"/>
      <c r="AZ353" s="66" t="s">
        <v>1840</v>
      </c>
      <c r="BA353" s="102"/>
      <c r="BB353" s="45"/>
      <c r="BC353" s="45"/>
    </row>
    <row r="354" spans="1:77" ht="16" hidden="1" thickBot="1">
      <c r="A354" s="4"/>
      <c r="B354" s="6"/>
      <c r="C354" s="23" t="s">
        <v>1249</v>
      </c>
      <c r="D354" s="24" t="s">
        <v>1408</v>
      </c>
      <c r="E354" s="34"/>
      <c r="F354" s="34"/>
      <c r="G354" s="10"/>
      <c r="H354" s="10"/>
      <c r="I354" s="10"/>
      <c r="J354" s="45"/>
      <c r="K354" s="10"/>
      <c r="L354" s="10"/>
      <c r="M354" s="10"/>
      <c r="N354" s="10"/>
      <c r="O354" s="10"/>
      <c r="P354" s="10"/>
      <c r="Q354" s="46" t="s">
        <v>1505</v>
      </c>
      <c r="R354" s="46">
        <v>0</v>
      </c>
      <c r="S354" s="25" t="s">
        <v>222</v>
      </c>
      <c r="T354" s="46">
        <v>0</v>
      </c>
      <c r="U354" s="46">
        <v>0</v>
      </c>
      <c r="V354" s="46">
        <v>0</v>
      </c>
      <c r="W354" s="46">
        <v>0</v>
      </c>
      <c r="X354" s="46">
        <v>0</v>
      </c>
      <c r="Y354" s="10"/>
      <c r="Z354" s="10"/>
      <c r="AA354" s="10"/>
      <c r="AB354" s="10"/>
      <c r="AC354" s="10"/>
      <c r="AD354" s="10"/>
      <c r="AE354" s="10"/>
      <c r="AF354" s="10"/>
      <c r="AG354" s="10"/>
      <c r="AH354" s="10"/>
      <c r="AI354" s="10"/>
      <c r="AJ354" s="10"/>
      <c r="AK354" s="10"/>
      <c r="AL354" s="10"/>
      <c r="AM354" s="10"/>
      <c r="AN354" s="10"/>
      <c r="AO354" s="10"/>
      <c r="AP354" s="24" t="s">
        <v>204</v>
      </c>
      <c r="AQ354" s="24">
        <v>2006</v>
      </c>
      <c r="AR354" s="10"/>
      <c r="AS354" s="10"/>
      <c r="AT354" s="10"/>
      <c r="AU354" s="174">
        <v>1950000</v>
      </c>
      <c r="AV354" s="45"/>
      <c r="AW354" s="45"/>
      <c r="AX354" s="45"/>
      <c r="AY354" s="45"/>
      <c r="AZ354" s="66" t="s">
        <v>1840</v>
      </c>
      <c r="BA354" s="102"/>
      <c r="BB354" s="45"/>
      <c r="BC354" s="45"/>
    </row>
    <row r="355" spans="1:77" ht="16" hidden="1" thickBot="1">
      <c r="A355" s="4"/>
      <c r="B355" s="6"/>
      <c r="C355" s="23" t="s">
        <v>1249</v>
      </c>
      <c r="D355" s="24" t="s">
        <v>1408</v>
      </c>
      <c r="E355" s="34"/>
      <c r="F355" s="34"/>
      <c r="G355" s="10"/>
      <c r="H355" s="10"/>
      <c r="I355" s="10"/>
      <c r="J355" s="45"/>
      <c r="K355" s="10"/>
      <c r="L355" s="10"/>
      <c r="M355" s="10"/>
      <c r="N355" s="10"/>
      <c r="O355" s="10"/>
      <c r="P355" s="10"/>
      <c r="Q355" s="46" t="s">
        <v>1506</v>
      </c>
      <c r="R355" s="46">
        <v>0</v>
      </c>
      <c r="S355" s="25" t="s">
        <v>222</v>
      </c>
      <c r="T355" s="46">
        <v>0</v>
      </c>
      <c r="U355" s="46">
        <v>0</v>
      </c>
      <c r="V355" s="46">
        <v>0</v>
      </c>
      <c r="W355" s="46">
        <v>0</v>
      </c>
      <c r="X355" s="46">
        <v>0</v>
      </c>
      <c r="Y355" s="10"/>
      <c r="Z355" s="10"/>
      <c r="AA355" s="10"/>
      <c r="AB355" s="10"/>
      <c r="AC355" s="10"/>
      <c r="AD355" s="10"/>
      <c r="AE355" s="10"/>
      <c r="AF355" s="10"/>
      <c r="AG355" s="10"/>
      <c r="AH355" s="10"/>
      <c r="AI355" s="10"/>
      <c r="AJ355" s="10"/>
      <c r="AK355" s="10"/>
      <c r="AL355" s="10"/>
      <c r="AM355" s="10"/>
      <c r="AN355" s="10"/>
      <c r="AO355" s="10"/>
      <c r="AP355" s="24" t="s">
        <v>204</v>
      </c>
      <c r="AQ355" s="24">
        <v>2006</v>
      </c>
      <c r="AR355" s="10"/>
      <c r="AS355" s="10"/>
      <c r="AT355" s="10"/>
      <c r="AU355" s="174">
        <v>975000</v>
      </c>
      <c r="AV355" s="45"/>
      <c r="AW355" s="45"/>
      <c r="AX355" s="45"/>
      <c r="AY355" s="45"/>
      <c r="AZ355" s="66" t="s">
        <v>1840</v>
      </c>
      <c r="BA355" s="102"/>
      <c r="BB355" s="45"/>
      <c r="BC355" s="45"/>
    </row>
    <row r="356" spans="1:77" s="15" customFormat="1" ht="16" hidden="1" thickBot="1">
      <c r="A356" s="13"/>
      <c r="B356" s="14"/>
      <c r="C356" s="40" t="s">
        <v>1288</v>
      </c>
      <c r="D356" s="39" t="s">
        <v>1434</v>
      </c>
      <c r="E356" s="41"/>
      <c r="F356" s="41"/>
      <c r="G356" s="45"/>
      <c r="H356" s="45"/>
      <c r="I356" s="45"/>
      <c r="J356" s="102" t="s">
        <v>1193</v>
      </c>
      <c r="K356" s="45"/>
      <c r="L356" s="45"/>
      <c r="M356" s="45"/>
      <c r="N356" s="45"/>
      <c r="O356" s="45"/>
      <c r="P356" s="45"/>
      <c r="Q356" s="142" t="s">
        <v>1510</v>
      </c>
      <c r="R356" s="142">
        <v>0</v>
      </c>
      <c r="S356" s="149" t="s">
        <v>1526</v>
      </c>
      <c r="T356" s="142">
        <v>0</v>
      </c>
      <c r="U356" s="142">
        <v>0</v>
      </c>
      <c r="V356" s="142">
        <v>0</v>
      </c>
      <c r="W356" s="142">
        <v>0</v>
      </c>
      <c r="X356" s="142">
        <v>0</v>
      </c>
      <c r="Y356" s="45"/>
      <c r="Z356" s="45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s="45"/>
      <c r="AP356" s="39" t="s">
        <v>204</v>
      </c>
      <c r="AQ356" s="39">
        <v>2004</v>
      </c>
      <c r="AR356" s="45"/>
      <c r="AS356" s="45"/>
      <c r="AT356" s="45"/>
      <c r="AU356" s="174">
        <v>5625000</v>
      </c>
      <c r="AV356" s="62"/>
      <c r="AW356" s="45"/>
      <c r="AX356" s="45"/>
      <c r="AY356" s="102" t="s">
        <v>1193</v>
      </c>
      <c r="AZ356" s="66" t="s">
        <v>1840</v>
      </c>
      <c r="BA356" s="102"/>
      <c r="BB356" s="45"/>
      <c r="BC356" s="45"/>
      <c r="BD356" s="161"/>
      <c r="BE356" s="161"/>
      <c r="BF356" s="161"/>
      <c r="BG356" s="161"/>
      <c r="BH356" s="161"/>
      <c r="BI356" s="161"/>
      <c r="BJ356" s="161"/>
      <c r="BK356" s="161"/>
      <c r="BL356" s="161"/>
      <c r="BM356" s="161"/>
      <c r="BN356" s="161"/>
      <c r="BO356" s="161"/>
      <c r="BP356" s="161"/>
      <c r="BQ356" s="161"/>
      <c r="BR356" s="161"/>
      <c r="BS356" s="161"/>
      <c r="BT356" s="161"/>
      <c r="BU356" s="161"/>
      <c r="BV356" s="161"/>
      <c r="BW356" s="161"/>
      <c r="BX356" s="161"/>
      <c r="BY356" s="161"/>
    </row>
    <row r="357" spans="1:77" s="15" customFormat="1" ht="16" hidden="1" thickBot="1">
      <c r="A357" s="13"/>
      <c r="B357" s="14"/>
      <c r="C357" s="40" t="s">
        <v>1202</v>
      </c>
      <c r="D357" s="39" t="s">
        <v>1368</v>
      </c>
      <c r="E357" s="41"/>
      <c r="F357" s="41"/>
      <c r="G357" s="45"/>
      <c r="H357" s="45"/>
      <c r="I357" s="45"/>
      <c r="J357" s="102" t="s">
        <v>1193</v>
      </c>
      <c r="K357" s="45"/>
      <c r="L357" s="45"/>
      <c r="M357" s="45"/>
      <c r="N357" s="45"/>
      <c r="O357" s="45"/>
      <c r="P357" s="45"/>
      <c r="Q357" s="142" t="s">
        <v>1449</v>
      </c>
      <c r="R357" s="142">
        <v>0</v>
      </c>
      <c r="S357" s="149" t="s">
        <v>221</v>
      </c>
      <c r="T357" s="142">
        <v>0</v>
      </c>
      <c r="U357" s="142">
        <v>0</v>
      </c>
      <c r="V357" s="142">
        <v>0</v>
      </c>
      <c r="W357" s="142">
        <v>0</v>
      </c>
      <c r="X357" s="142">
        <v>0</v>
      </c>
      <c r="Y357" s="45"/>
      <c r="Z357" s="45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s="45"/>
      <c r="AP357" s="39" t="s">
        <v>204</v>
      </c>
      <c r="AQ357" s="39">
        <v>2004</v>
      </c>
      <c r="AR357" s="45"/>
      <c r="AS357" s="45"/>
      <c r="AT357" s="45"/>
      <c r="AU357" s="174">
        <v>1050000</v>
      </c>
      <c r="AV357" s="62"/>
      <c r="AW357" s="45"/>
      <c r="AX357" s="45"/>
      <c r="AY357" s="102" t="s">
        <v>1193</v>
      </c>
      <c r="AZ357" s="66" t="s">
        <v>1840</v>
      </c>
      <c r="BA357" s="102"/>
      <c r="BB357" s="45"/>
      <c r="BC357" s="45"/>
      <c r="BD357" s="161"/>
      <c r="BE357" s="161"/>
      <c r="BF357" s="161"/>
      <c r="BG357" s="161"/>
      <c r="BH357" s="161"/>
      <c r="BI357" s="161"/>
      <c r="BJ357" s="161"/>
      <c r="BK357" s="161"/>
      <c r="BL357" s="161"/>
      <c r="BM357" s="161"/>
      <c r="BN357" s="161"/>
      <c r="BO357" s="161"/>
      <c r="BP357" s="161"/>
      <c r="BQ357" s="161"/>
      <c r="BR357" s="161"/>
      <c r="BS357" s="161"/>
      <c r="BT357" s="161"/>
      <c r="BU357" s="161"/>
      <c r="BV357" s="161"/>
      <c r="BW357" s="161"/>
      <c r="BX357" s="161"/>
      <c r="BY357" s="161"/>
    </row>
    <row r="358" spans="1:77" s="15" customFormat="1" ht="16" hidden="1" thickBot="1">
      <c r="A358" s="13"/>
      <c r="B358" s="14"/>
      <c r="C358" s="40" t="s">
        <v>1200</v>
      </c>
      <c r="D358" s="39" t="s">
        <v>1366</v>
      </c>
      <c r="E358" s="41"/>
      <c r="F358" s="41"/>
      <c r="G358" s="45"/>
      <c r="H358" s="45"/>
      <c r="I358" s="45"/>
      <c r="J358" s="102"/>
      <c r="K358" s="45"/>
      <c r="L358" s="45"/>
      <c r="M358" s="45"/>
      <c r="N358" s="45"/>
      <c r="O358" s="45"/>
      <c r="P358" s="45"/>
      <c r="Q358" s="142" t="s">
        <v>747</v>
      </c>
      <c r="R358" s="142">
        <v>0</v>
      </c>
      <c r="S358" s="149" t="s">
        <v>230</v>
      </c>
      <c r="T358" s="142">
        <v>0</v>
      </c>
      <c r="U358" s="142">
        <v>0</v>
      </c>
      <c r="V358" s="142">
        <v>0</v>
      </c>
      <c r="W358" s="142">
        <v>0</v>
      </c>
      <c r="X358" s="142">
        <v>0</v>
      </c>
      <c r="Y358" s="45"/>
      <c r="Z358" s="45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s="45"/>
      <c r="AP358" s="39" t="s">
        <v>204</v>
      </c>
      <c r="AQ358" s="39">
        <v>2004</v>
      </c>
      <c r="AR358" s="45"/>
      <c r="AS358" s="45"/>
      <c r="AT358" s="45"/>
      <c r="AU358" s="174">
        <v>490000</v>
      </c>
      <c r="AV358" s="62"/>
      <c r="AW358" s="45"/>
      <c r="AX358" s="45"/>
      <c r="AY358" s="102"/>
      <c r="AZ358" s="66" t="s">
        <v>1840</v>
      </c>
      <c r="BA358" s="102"/>
      <c r="BB358" s="45"/>
      <c r="BC358" s="45"/>
      <c r="BD358" s="161"/>
      <c r="BE358" s="161"/>
      <c r="BF358" s="161"/>
      <c r="BG358" s="161"/>
      <c r="BH358" s="161"/>
      <c r="BI358" s="161"/>
      <c r="BJ358" s="161"/>
      <c r="BK358" s="161"/>
      <c r="BL358" s="161"/>
      <c r="BM358" s="161"/>
      <c r="BN358" s="161"/>
      <c r="BO358" s="161"/>
      <c r="BP358" s="161"/>
      <c r="BQ358" s="161"/>
      <c r="BR358" s="161"/>
      <c r="BS358" s="161"/>
      <c r="BT358" s="161"/>
      <c r="BU358" s="161"/>
      <c r="BV358" s="161"/>
      <c r="BW358" s="161"/>
      <c r="BX358" s="161"/>
      <c r="BY358" s="161"/>
    </row>
    <row r="359" spans="1:77" s="15" customFormat="1" ht="16" hidden="1" thickBot="1">
      <c r="A359" s="13"/>
      <c r="B359" s="14"/>
      <c r="C359" s="40" t="s">
        <v>1200</v>
      </c>
      <c r="D359" s="39" t="s">
        <v>1366</v>
      </c>
      <c r="E359" s="41"/>
      <c r="F359" s="41"/>
      <c r="G359" s="45"/>
      <c r="H359" s="45"/>
      <c r="I359" s="45"/>
      <c r="J359" s="102"/>
      <c r="K359" s="45"/>
      <c r="L359" s="45"/>
      <c r="M359" s="45"/>
      <c r="N359" s="45"/>
      <c r="O359" s="45"/>
      <c r="P359" s="45"/>
      <c r="Q359" s="142" t="s">
        <v>747</v>
      </c>
      <c r="R359" s="142">
        <v>0</v>
      </c>
      <c r="S359" s="149" t="s">
        <v>230</v>
      </c>
      <c r="T359" s="142">
        <v>0</v>
      </c>
      <c r="U359" s="142">
        <v>0</v>
      </c>
      <c r="V359" s="142">
        <v>0</v>
      </c>
      <c r="W359" s="142">
        <v>0</v>
      </c>
      <c r="X359" s="142">
        <v>0</v>
      </c>
      <c r="Y359" s="45"/>
      <c r="Z359" s="45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s="45"/>
      <c r="AP359" s="39" t="s">
        <v>204</v>
      </c>
      <c r="AQ359" s="39">
        <v>2004</v>
      </c>
      <c r="AR359" s="45"/>
      <c r="AS359" s="45"/>
      <c r="AT359" s="45"/>
      <c r="AU359" s="174">
        <v>490000</v>
      </c>
      <c r="AV359" s="62"/>
      <c r="AW359" s="45"/>
      <c r="AX359" s="45"/>
      <c r="AY359" s="102"/>
      <c r="AZ359" s="66" t="s">
        <v>1840</v>
      </c>
      <c r="BA359" s="102"/>
      <c r="BB359" s="45"/>
      <c r="BC359" s="45"/>
      <c r="BD359" s="161"/>
      <c r="BE359" s="161"/>
      <c r="BF359" s="161"/>
      <c r="BG359" s="161"/>
      <c r="BH359" s="161"/>
      <c r="BI359" s="161"/>
      <c r="BJ359" s="161"/>
      <c r="BK359" s="161"/>
      <c r="BL359" s="161"/>
      <c r="BM359" s="161"/>
      <c r="BN359" s="161"/>
      <c r="BO359" s="161"/>
      <c r="BP359" s="161"/>
      <c r="BQ359" s="161"/>
      <c r="BR359" s="161"/>
      <c r="BS359" s="161"/>
      <c r="BT359" s="161"/>
      <c r="BU359" s="161"/>
      <c r="BV359" s="161"/>
      <c r="BW359" s="161"/>
      <c r="BX359" s="161"/>
      <c r="BY359" s="161"/>
    </row>
    <row r="360" spans="1:77" s="15" customFormat="1" ht="16" hidden="1" thickBot="1">
      <c r="A360" s="13"/>
      <c r="B360" s="14"/>
      <c r="C360" s="40" t="s">
        <v>1208</v>
      </c>
      <c r="D360" s="39" t="s">
        <v>1365</v>
      </c>
      <c r="E360" s="41"/>
      <c r="F360" s="41"/>
      <c r="G360" s="45"/>
      <c r="H360" s="45"/>
      <c r="I360" s="45"/>
      <c r="J360" s="102"/>
      <c r="K360" s="45"/>
      <c r="L360" s="45"/>
      <c r="M360" s="45"/>
      <c r="N360" s="45"/>
      <c r="O360" s="45"/>
      <c r="P360" s="45"/>
      <c r="Q360" s="142" t="s">
        <v>747</v>
      </c>
      <c r="R360" s="142">
        <v>0</v>
      </c>
      <c r="S360" s="149" t="s">
        <v>233</v>
      </c>
      <c r="T360" s="142">
        <v>0</v>
      </c>
      <c r="U360" s="142">
        <v>0</v>
      </c>
      <c r="V360" s="142">
        <v>0</v>
      </c>
      <c r="W360" s="142">
        <v>0</v>
      </c>
      <c r="X360" s="142">
        <v>0</v>
      </c>
      <c r="Y360" s="45"/>
      <c r="Z360" s="45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s="45"/>
      <c r="AP360" s="39" t="s">
        <v>204</v>
      </c>
      <c r="AQ360" s="39">
        <v>2004</v>
      </c>
      <c r="AR360" s="45"/>
      <c r="AS360" s="45"/>
      <c r="AT360" s="45"/>
      <c r="AU360" s="174">
        <v>97500</v>
      </c>
      <c r="AV360" s="62"/>
      <c r="AW360" s="45"/>
      <c r="AX360" s="45"/>
      <c r="AY360" s="102"/>
      <c r="AZ360" s="66" t="s">
        <v>1840</v>
      </c>
      <c r="BA360" s="102"/>
      <c r="BB360" s="45"/>
      <c r="BC360" s="45"/>
      <c r="BD360" s="161"/>
      <c r="BE360" s="161"/>
      <c r="BF360" s="161"/>
      <c r="BG360" s="161"/>
      <c r="BH360" s="161"/>
      <c r="BI360" s="161"/>
      <c r="BJ360" s="161"/>
      <c r="BK360" s="161"/>
      <c r="BL360" s="161"/>
      <c r="BM360" s="161"/>
      <c r="BN360" s="161"/>
      <c r="BO360" s="161"/>
      <c r="BP360" s="161"/>
      <c r="BQ360" s="161"/>
      <c r="BR360" s="161"/>
      <c r="BS360" s="161"/>
      <c r="BT360" s="161"/>
      <c r="BU360" s="161"/>
      <c r="BV360" s="161"/>
      <c r="BW360" s="161"/>
      <c r="BX360" s="161"/>
      <c r="BY360" s="161"/>
    </row>
    <row r="361" spans="1:77" s="15" customFormat="1" ht="16" hidden="1" thickBot="1">
      <c r="A361" s="13"/>
      <c r="B361" s="14"/>
      <c r="C361" s="40" t="s">
        <v>1230</v>
      </c>
      <c r="D361" s="39" t="s">
        <v>1393</v>
      </c>
      <c r="E361" s="41"/>
      <c r="F361" s="41"/>
      <c r="G361" s="45"/>
      <c r="H361" s="45"/>
      <c r="I361" s="45"/>
      <c r="J361" s="102" t="s">
        <v>1193</v>
      </c>
      <c r="K361" s="45"/>
      <c r="L361" s="45"/>
      <c r="M361" s="45"/>
      <c r="N361" s="45"/>
      <c r="O361" s="45"/>
      <c r="P361" s="45"/>
      <c r="Q361" s="142" t="s">
        <v>1483</v>
      </c>
      <c r="R361" s="142">
        <v>0</v>
      </c>
      <c r="S361" s="149" t="s">
        <v>1526</v>
      </c>
      <c r="T361" s="142">
        <v>0</v>
      </c>
      <c r="U361" s="142">
        <v>0</v>
      </c>
      <c r="V361" s="142">
        <v>0</v>
      </c>
      <c r="W361" s="142">
        <v>0</v>
      </c>
      <c r="X361" s="142">
        <v>0</v>
      </c>
      <c r="Y361" s="45"/>
      <c r="Z361" s="45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s="45"/>
      <c r="AP361" s="39" t="s">
        <v>204</v>
      </c>
      <c r="AQ361" s="39">
        <v>2006</v>
      </c>
      <c r="AR361" s="45"/>
      <c r="AS361" s="45"/>
      <c r="AT361" s="45"/>
      <c r="AU361" s="174">
        <v>700000</v>
      </c>
      <c r="AV361" s="45"/>
      <c r="AW361" s="45"/>
      <c r="AX361" s="45"/>
      <c r="AY361" s="102" t="s">
        <v>1193</v>
      </c>
      <c r="AZ361" s="66" t="s">
        <v>1840</v>
      </c>
      <c r="BA361" s="102"/>
      <c r="BB361" s="45"/>
      <c r="BC361" s="45"/>
      <c r="BD361" s="161"/>
      <c r="BE361" s="161"/>
      <c r="BF361" s="161"/>
      <c r="BG361" s="161"/>
      <c r="BH361" s="161"/>
      <c r="BI361" s="161"/>
      <c r="BJ361" s="161"/>
      <c r="BK361" s="161"/>
      <c r="BL361" s="161"/>
      <c r="BM361" s="161"/>
      <c r="BN361" s="161"/>
      <c r="BO361" s="161"/>
      <c r="BP361" s="161"/>
      <c r="BQ361" s="161"/>
      <c r="BR361" s="161"/>
      <c r="BS361" s="161"/>
      <c r="BT361" s="161"/>
      <c r="BU361" s="161"/>
      <c r="BV361" s="161"/>
      <c r="BW361" s="161"/>
      <c r="BX361" s="161"/>
      <c r="BY361" s="161"/>
    </row>
    <row r="362" spans="1:77" s="15" customFormat="1" ht="16" hidden="1" thickBot="1">
      <c r="A362" s="13"/>
      <c r="B362" s="14"/>
      <c r="C362" s="40" t="s">
        <v>1231</v>
      </c>
      <c r="D362" s="39" t="s">
        <v>1414</v>
      </c>
      <c r="E362" s="41"/>
      <c r="F362" s="41"/>
      <c r="G362" s="45"/>
      <c r="H362" s="45"/>
      <c r="I362" s="45"/>
      <c r="J362" s="102" t="s">
        <v>1193</v>
      </c>
      <c r="K362" s="45"/>
      <c r="L362" s="45"/>
      <c r="M362" s="45"/>
      <c r="N362" s="45"/>
      <c r="O362" s="45"/>
      <c r="P362" s="45"/>
      <c r="Q362" s="142" t="s">
        <v>1483</v>
      </c>
      <c r="R362" s="142">
        <v>0</v>
      </c>
      <c r="S362" s="149" t="s">
        <v>222</v>
      </c>
      <c r="T362" s="142">
        <v>0</v>
      </c>
      <c r="U362" s="142">
        <v>0</v>
      </c>
      <c r="V362" s="142">
        <v>0</v>
      </c>
      <c r="W362" s="142">
        <v>0</v>
      </c>
      <c r="X362" s="142">
        <v>0</v>
      </c>
      <c r="Y362" s="45"/>
      <c r="Z362" s="45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s="45"/>
      <c r="AP362" s="39" t="s">
        <v>204</v>
      </c>
      <c r="AQ362" s="39">
        <v>2006</v>
      </c>
      <c r="AR362" s="45"/>
      <c r="AS362" s="45"/>
      <c r="AT362" s="45"/>
      <c r="AU362" s="174">
        <v>6860000</v>
      </c>
      <c r="AV362" s="45"/>
      <c r="AW362" s="45"/>
      <c r="AX362" s="45"/>
      <c r="AY362" s="102" t="s">
        <v>1193</v>
      </c>
      <c r="AZ362" s="66" t="s">
        <v>1840</v>
      </c>
      <c r="BA362" s="102"/>
      <c r="BB362" s="45"/>
      <c r="BC362" s="45"/>
      <c r="BD362" s="161"/>
      <c r="BE362" s="161"/>
      <c r="BF362" s="161"/>
      <c r="BG362" s="161"/>
      <c r="BH362" s="161"/>
      <c r="BI362" s="161"/>
      <c r="BJ362" s="161"/>
      <c r="BK362" s="161"/>
      <c r="BL362" s="161"/>
      <c r="BM362" s="161"/>
      <c r="BN362" s="161"/>
      <c r="BO362" s="161"/>
      <c r="BP362" s="161"/>
      <c r="BQ362" s="161"/>
      <c r="BR362" s="161"/>
      <c r="BS362" s="161"/>
      <c r="BT362" s="161"/>
      <c r="BU362" s="161"/>
      <c r="BV362" s="161"/>
      <c r="BW362" s="161"/>
      <c r="BX362" s="161"/>
      <c r="BY362" s="161"/>
    </row>
    <row r="363" spans="1:77" ht="16" hidden="1" thickBot="1">
      <c r="A363" s="4"/>
      <c r="B363" s="6"/>
      <c r="C363" s="23" t="s">
        <v>1289</v>
      </c>
      <c r="D363" s="24" t="s">
        <v>1435</v>
      </c>
      <c r="E363" s="34"/>
      <c r="F363" s="34"/>
      <c r="G363" s="10"/>
      <c r="H363" s="10"/>
      <c r="I363" s="10"/>
      <c r="J363" s="45"/>
      <c r="K363" s="10"/>
      <c r="L363" s="10"/>
      <c r="M363" s="10"/>
      <c r="N363" s="10"/>
      <c r="O363" s="10"/>
      <c r="P363" s="10"/>
      <c r="Q363" s="46" t="s">
        <v>1502</v>
      </c>
      <c r="R363" s="46">
        <v>0</v>
      </c>
      <c r="S363" s="25" t="s">
        <v>1526</v>
      </c>
      <c r="T363" s="46">
        <v>0</v>
      </c>
      <c r="U363" s="46">
        <v>0</v>
      </c>
      <c r="V363" s="46">
        <v>0</v>
      </c>
      <c r="W363" s="46">
        <v>0</v>
      </c>
      <c r="X363" s="46">
        <v>0</v>
      </c>
      <c r="Y363" s="10"/>
      <c r="Z363" s="10"/>
      <c r="AA363" s="10"/>
      <c r="AB363" s="10"/>
      <c r="AC363" s="10"/>
      <c r="AD363" s="10"/>
      <c r="AE363" s="10"/>
      <c r="AF363" s="10"/>
      <c r="AG363" s="10"/>
      <c r="AH363" s="10"/>
      <c r="AI363" s="10"/>
      <c r="AJ363" s="10"/>
      <c r="AK363" s="10"/>
      <c r="AL363" s="10"/>
      <c r="AM363" s="10"/>
      <c r="AN363" s="10"/>
      <c r="AO363" s="10"/>
      <c r="AP363" s="24" t="s">
        <v>204</v>
      </c>
      <c r="AQ363" s="24">
        <v>2006</v>
      </c>
      <c r="AR363" s="10"/>
      <c r="AS363" s="10"/>
      <c r="AT363" s="10"/>
      <c r="AU363" s="174">
        <v>412500</v>
      </c>
      <c r="AV363" s="45"/>
      <c r="AW363" s="45"/>
      <c r="AX363" s="45"/>
      <c r="AY363" s="45"/>
      <c r="AZ363" s="66" t="s">
        <v>1840</v>
      </c>
      <c r="BA363" s="102"/>
      <c r="BB363" s="45"/>
      <c r="BC363" s="45"/>
    </row>
    <row r="364" spans="1:77" ht="16" hidden="1" thickBot="1">
      <c r="A364" s="4"/>
      <c r="B364" s="6"/>
      <c r="C364" s="23" t="s">
        <v>1290</v>
      </c>
      <c r="D364" s="24" t="s">
        <v>1436</v>
      </c>
      <c r="E364" s="34"/>
      <c r="F364" s="34"/>
      <c r="G364" s="10"/>
      <c r="H364" s="10"/>
      <c r="I364" s="10"/>
      <c r="J364" s="45"/>
      <c r="K364" s="10"/>
      <c r="L364" s="10"/>
      <c r="M364" s="10"/>
      <c r="N364" s="10"/>
      <c r="O364" s="10"/>
      <c r="P364" s="10"/>
      <c r="Q364" s="46" t="s">
        <v>1511</v>
      </c>
      <c r="R364" s="46">
        <v>0</v>
      </c>
      <c r="S364" s="25" t="s">
        <v>225</v>
      </c>
      <c r="T364" s="46">
        <v>0</v>
      </c>
      <c r="U364" s="46">
        <v>0</v>
      </c>
      <c r="V364" s="46">
        <v>0</v>
      </c>
      <c r="W364" s="46">
        <v>0</v>
      </c>
      <c r="X364" s="46">
        <v>0</v>
      </c>
      <c r="Y364" s="10"/>
      <c r="Z364" s="10"/>
      <c r="AA364" s="10"/>
      <c r="AB364" s="10"/>
      <c r="AC364" s="10"/>
      <c r="AD364" s="10"/>
      <c r="AE364" s="10"/>
      <c r="AF364" s="10"/>
      <c r="AG364" s="10"/>
      <c r="AH364" s="10"/>
      <c r="AI364" s="10"/>
      <c r="AJ364" s="10"/>
      <c r="AK364" s="10"/>
      <c r="AL364" s="10"/>
      <c r="AM364" s="10"/>
      <c r="AN364" s="10"/>
      <c r="AO364" s="10"/>
      <c r="AP364" s="24" t="s">
        <v>204</v>
      </c>
      <c r="AQ364" s="24">
        <v>2004</v>
      </c>
      <c r="AR364" s="10"/>
      <c r="AS364" s="10"/>
      <c r="AT364" s="10"/>
      <c r="AU364" s="174">
        <v>91000000</v>
      </c>
      <c r="AV364" s="45"/>
      <c r="AW364" s="45"/>
      <c r="AX364" s="45"/>
      <c r="AY364" s="45"/>
      <c r="AZ364" s="66" t="s">
        <v>1840</v>
      </c>
      <c r="BA364" s="102"/>
      <c r="BB364" s="45"/>
      <c r="BC364" s="45"/>
    </row>
    <row r="365" spans="1:77" ht="16" hidden="1" thickBot="1">
      <c r="A365" s="4"/>
      <c r="B365" s="6"/>
      <c r="C365" s="23" t="s">
        <v>285</v>
      </c>
      <c r="D365" s="24" t="s">
        <v>1373</v>
      </c>
      <c r="E365" s="34"/>
      <c r="F365" s="34"/>
      <c r="G365" s="10"/>
      <c r="H365" s="10"/>
      <c r="I365" s="10"/>
      <c r="J365" s="45"/>
      <c r="K365" s="10"/>
      <c r="L365" s="10"/>
      <c r="M365" s="10"/>
      <c r="N365" s="10"/>
      <c r="O365" s="10"/>
      <c r="P365" s="10"/>
      <c r="Q365" s="46" t="s">
        <v>747</v>
      </c>
      <c r="R365" s="46">
        <v>0</v>
      </c>
      <c r="S365" s="25" t="s">
        <v>233</v>
      </c>
      <c r="T365" s="46">
        <v>0</v>
      </c>
      <c r="U365" s="46">
        <v>0</v>
      </c>
      <c r="V365" s="46">
        <v>0</v>
      </c>
      <c r="W365" s="46">
        <v>0</v>
      </c>
      <c r="X365" s="46">
        <v>0</v>
      </c>
      <c r="Y365" s="10"/>
      <c r="Z365" s="10"/>
      <c r="AA365" s="10"/>
      <c r="AB365" s="10"/>
      <c r="AC365" s="10"/>
      <c r="AD365" s="10"/>
      <c r="AE365" s="10"/>
      <c r="AF365" s="10"/>
      <c r="AG365" s="10"/>
      <c r="AH365" s="10"/>
      <c r="AI365" s="10"/>
      <c r="AJ365" s="10"/>
      <c r="AK365" s="10"/>
      <c r="AL365" s="10"/>
      <c r="AM365" s="10"/>
      <c r="AN365" s="10"/>
      <c r="AO365" s="10"/>
      <c r="AP365" s="24" t="s">
        <v>204</v>
      </c>
      <c r="AQ365" s="24">
        <v>2006</v>
      </c>
      <c r="AR365" s="10"/>
      <c r="AS365" s="10"/>
      <c r="AT365" s="10"/>
      <c r="AU365" s="174">
        <v>6000000</v>
      </c>
      <c r="AV365" s="45"/>
      <c r="AW365" s="45"/>
      <c r="AX365" s="45"/>
      <c r="AY365" s="45"/>
      <c r="AZ365" s="66" t="s">
        <v>1840</v>
      </c>
      <c r="BA365" s="102"/>
      <c r="BB365" s="45"/>
      <c r="BC365" s="45"/>
    </row>
    <row r="366" spans="1:77" ht="16" hidden="1" thickBot="1">
      <c r="A366" s="4"/>
      <c r="B366" s="6"/>
      <c r="C366" s="23" t="s">
        <v>1203</v>
      </c>
      <c r="D366" s="24" t="s">
        <v>1369</v>
      </c>
      <c r="E366" s="34"/>
      <c r="F366" s="34"/>
      <c r="G366" s="10"/>
      <c r="H366" s="10"/>
      <c r="I366" s="10"/>
      <c r="J366" s="45"/>
      <c r="K366" s="10"/>
      <c r="L366" s="10"/>
      <c r="M366" s="10"/>
      <c r="N366" s="10"/>
      <c r="O366" s="10"/>
      <c r="P366" s="10"/>
      <c r="Q366" s="46" t="s">
        <v>747</v>
      </c>
      <c r="R366" s="46">
        <v>0</v>
      </c>
      <c r="S366" s="25" t="s">
        <v>1525</v>
      </c>
      <c r="T366" s="46">
        <v>0</v>
      </c>
      <c r="U366" s="46">
        <v>0</v>
      </c>
      <c r="V366" s="46">
        <v>0</v>
      </c>
      <c r="W366" s="46">
        <v>0</v>
      </c>
      <c r="X366" s="46">
        <v>0</v>
      </c>
      <c r="Y366" s="10"/>
      <c r="Z366" s="10"/>
      <c r="AA366" s="10"/>
      <c r="AB366" s="10"/>
      <c r="AC366" s="10"/>
      <c r="AD366" s="10"/>
      <c r="AE366" s="10"/>
      <c r="AF366" s="10"/>
      <c r="AG366" s="10"/>
      <c r="AH366" s="10"/>
      <c r="AI366" s="10"/>
      <c r="AJ366" s="10"/>
      <c r="AK366" s="10"/>
      <c r="AL366" s="10"/>
      <c r="AM366" s="10"/>
      <c r="AN366" s="10"/>
      <c r="AO366" s="10"/>
      <c r="AP366" s="24" t="s">
        <v>204</v>
      </c>
      <c r="AQ366" s="24">
        <v>2006</v>
      </c>
      <c r="AR366" s="10"/>
      <c r="AS366" s="10"/>
      <c r="AT366" s="10"/>
      <c r="AU366" s="174">
        <v>2275000</v>
      </c>
      <c r="AV366" s="45"/>
      <c r="AW366" s="45"/>
      <c r="AX366" s="45"/>
      <c r="AY366" s="45"/>
      <c r="AZ366" s="66" t="s">
        <v>1840</v>
      </c>
      <c r="BA366" s="102"/>
      <c r="BB366" s="45"/>
      <c r="BC366" s="45"/>
    </row>
    <row r="367" spans="1:77" ht="16" hidden="1" thickBot="1">
      <c r="A367" s="4"/>
      <c r="B367" s="6"/>
      <c r="C367" s="23" t="s">
        <v>1198</v>
      </c>
      <c r="D367" s="24" t="s">
        <v>1364</v>
      </c>
      <c r="E367" s="34"/>
      <c r="F367" s="34"/>
      <c r="G367" s="10"/>
      <c r="H367" s="10"/>
      <c r="I367" s="10"/>
      <c r="J367" s="45"/>
      <c r="K367" s="10"/>
      <c r="L367" s="10"/>
      <c r="M367" s="10"/>
      <c r="N367" s="10"/>
      <c r="O367" s="10"/>
      <c r="P367" s="10"/>
      <c r="Q367" s="46" t="s">
        <v>1497</v>
      </c>
      <c r="R367" s="46">
        <v>0</v>
      </c>
      <c r="S367" s="25" t="s">
        <v>1524</v>
      </c>
      <c r="T367" s="46">
        <v>0</v>
      </c>
      <c r="U367" s="46">
        <v>0</v>
      </c>
      <c r="V367" s="46">
        <v>0</v>
      </c>
      <c r="W367" s="46">
        <v>0</v>
      </c>
      <c r="X367" s="46">
        <v>0</v>
      </c>
      <c r="Y367" s="10"/>
      <c r="Z367" s="10"/>
      <c r="AA367" s="10"/>
      <c r="AB367" s="10"/>
      <c r="AC367" s="10"/>
      <c r="AD367" s="10"/>
      <c r="AE367" s="10"/>
      <c r="AF367" s="10"/>
      <c r="AG367" s="10"/>
      <c r="AH367" s="10"/>
      <c r="AI367" s="10"/>
      <c r="AJ367" s="10"/>
      <c r="AK367" s="10"/>
      <c r="AL367" s="10"/>
      <c r="AM367" s="10"/>
      <c r="AN367" s="10"/>
      <c r="AO367" s="10"/>
      <c r="AP367" s="24" t="s">
        <v>204</v>
      </c>
      <c r="AQ367" s="24">
        <v>2006</v>
      </c>
      <c r="AR367" s="10"/>
      <c r="AS367" s="10"/>
      <c r="AT367" s="10"/>
      <c r="AU367" s="174">
        <v>480000</v>
      </c>
      <c r="AV367" s="45"/>
      <c r="AW367" s="45"/>
      <c r="AX367" s="45"/>
      <c r="AY367" s="45"/>
      <c r="AZ367" s="66" t="s">
        <v>1840</v>
      </c>
      <c r="BA367" s="102"/>
      <c r="BB367" s="45"/>
      <c r="BC367" s="45"/>
    </row>
    <row r="368" spans="1:77" ht="16" hidden="1" thickBot="1">
      <c r="A368" s="4"/>
      <c r="B368" s="6"/>
      <c r="C368" s="23" t="s">
        <v>1200</v>
      </c>
      <c r="D368" s="24" t="s">
        <v>1366</v>
      </c>
      <c r="E368" s="34"/>
      <c r="F368" s="34"/>
      <c r="G368" s="10"/>
      <c r="H368" s="10"/>
      <c r="I368" s="10"/>
      <c r="J368" s="45"/>
      <c r="K368" s="10"/>
      <c r="L368" s="10"/>
      <c r="M368" s="10"/>
      <c r="N368" s="10"/>
      <c r="O368" s="10"/>
      <c r="P368" s="10"/>
      <c r="Q368" s="46" t="s">
        <v>747</v>
      </c>
      <c r="R368" s="46">
        <v>0</v>
      </c>
      <c r="S368" s="25" t="s">
        <v>230</v>
      </c>
      <c r="T368" s="46">
        <v>0</v>
      </c>
      <c r="U368" s="46">
        <v>0</v>
      </c>
      <c r="V368" s="46">
        <v>0</v>
      </c>
      <c r="W368" s="46">
        <v>0</v>
      </c>
      <c r="X368" s="46">
        <v>0</v>
      </c>
      <c r="Y368" s="10"/>
      <c r="Z368" s="10"/>
      <c r="AA368" s="10"/>
      <c r="AB368" s="10"/>
      <c r="AC368" s="10"/>
      <c r="AD368" s="10"/>
      <c r="AE368" s="10"/>
      <c r="AF368" s="10"/>
      <c r="AG368" s="10"/>
      <c r="AH368" s="10"/>
      <c r="AI368" s="10"/>
      <c r="AJ368" s="10"/>
      <c r="AK368" s="10"/>
      <c r="AL368" s="10"/>
      <c r="AM368" s="10"/>
      <c r="AN368" s="10"/>
      <c r="AO368" s="10"/>
      <c r="AP368" s="24" t="s">
        <v>204</v>
      </c>
      <c r="AQ368" s="24">
        <v>2006</v>
      </c>
      <c r="AR368" s="10"/>
      <c r="AS368" s="10"/>
      <c r="AT368" s="10"/>
      <c r="AU368" s="174">
        <v>560000</v>
      </c>
      <c r="AV368" s="45"/>
      <c r="AW368" s="45"/>
      <c r="AX368" s="45"/>
      <c r="AY368" s="45"/>
      <c r="AZ368" s="66" t="s">
        <v>1840</v>
      </c>
      <c r="BA368" s="102"/>
      <c r="BB368" s="45"/>
      <c r="BC368" s="45"/>
    </row>
    <row r="369" spans="1:77" ht="16" hidden="1" thickBot="1">
      <c r="A369" s="4"/>
      <c r="B369" s="6"/>
      <c r="C369" s="23" t="s">
        <v>1204</v>
      </c>
      <c r="D369" s="24" t="s">
        <v>1370</v>
      </c>
      <c r="E369" s="34"/>
      <c r="F369" s="34"/>
      <c r="G369" s="10"/>
      <c r="H369" s="10"/>
      <c r="I369" s="10"/>
      <c r="J369" s="45"/>
      <c r="K369" s="10"/>
      <c r="L369" s="10"/>
      <c r="M369" s="10"/>
      <c r="N369" s="10"/>
      <c r="O369" s="10"/>
      <c r="P369" s="10"/>
      <c r="Q369" s="46" t="s">
        <v>1496</v>
      </c>
      <c r="R369" s="46">
        <v>0</v>
      </c>
      <c r="S369" s="25" t="s">
        <v>220</v>
      </c>
      <c r="T369" s="46">
        <v>0</v>
      </c>
      <c r="U369" s="46">
        <v>0</v>
      </c>
      <c r="V369" s="46">
        <v>0</v>
      </c>
      <c r="W369" s="46">
        <v>0</v>
      </c>
      <c r="X369" s="46">
        <v>0</v>
      </c>
      <c r="Y369" s="10"/>
      <c r="Z369" s="10"/>
      <c r="AA369" s="10"/>
      <c r="AB369" s="10"/>
      <c r="AC369" s="10"/>
      <c r="AD369" s="10"/>
      <c r="AE369" s="10"/>
      <c r="AF369" s="10"/>
      <c r="AG369" s="10"/>
      <c r="AH369" s="10"/>
      <c r="AI369" s="10"/>
      <c r="AJ369" s="10"/>
      <c r="AK369" s="10"/>
      <c r="AL369" s="10"/>
      <c r="AM369" s="10"/>
      <c r="AN369" s="10"/>
      <c r="AO369" s="10"/>
      <c r="AP369" s="24" t="s">
        <v>204</v>
      </c>
      <c r="AQ369" s="24">
        <v>2004</v>
      </c>
      <c r="AR369" s="10"/>
      <c r="AS369" s="10"/>
      <c r="AT369" s="10"/>
      <c r="AU369" s="174">
        <v>21000</v>
      </c>
      <c r="AV369" s="45"/>
      <c r="AW369" s="45"/>
      <c r="AX369" s="45"/>
      <c r="AY369" s="45"/>
      <c r="AZ369" s="66" t="s">
        <v>1840</v>
      </c>
      <c r="BA369" s="102"/>
      <c r="BB369" s="45"/>
      <c r="BC369" s="45"/>
    </row>
    <row r="370" spans="1:77" ht="16" hidden="1" thickBot="1">
      <c r="A370" s="4"/>
      <c r="B370" s="6"/>
      <c r="C370" s="23" t="s">
        <v>1203</v>
      </c>
      <c r="D370" s="24" t="s">
        <v>1369</v>
      </c>
      <c r="E370" s="34"/>
      <c r="F370" s="34"/>
      <c r="G370" s="10"/>
      <c r="H370" s="10"/>
      <c r="I370" s="10"/>
      <c r="J370" s="45"/>
      <c r="K370" s="10"/>
      <c r="L370" s="10"/>
      <c r="M370" s="10"/>
      <c r="N370" s="10"/>
      <c r="O370" s="10"/>
      <c r="P370" s="10"/>
      <c r="Q370" s="46" t="s">
        <v>747</v>
      </c>
      <c r="R370" s="46">
        <v>0</v>
      </c>
      <c r="S370" s="25" t="s">
        <v>1525</v>
      </c>
      <c r="T370" s="46">
        <v>0</v>
      </c>
      <c r="U370" s="46">
        <v>0</v>
      </c>
      <c r="V370" s="46">
        <v>0</v>
      </c>
      <c r="W370" s="46">
        <v>0</v>
      </c>
      <c r="X370" s="46">
        <v>0</v>
      </c>
      <c r="Y370" s="10"/>
      <c r="Z370" s="10"/>
      <c r="AA370" s="10"/>
      <c r="AB370" s="10"/>
      <c r="AC370" s="10"/>
      <c r="AD370" s="10"/>
      <c r="AE370" s="10"/>
      <c r="AF370" s="10"/>
      <c r="AG370" s="10"/>
      <c r="AH370" s="10"/>
      <c r="AI370" s="10"/>
      <c r="AJ370" s="10"/>
      <c r="AK370" s="10"/>
      <c r="AL370" s="10"/>
      <c r="AM370" s="10"/>
      <c r="AN370" s="10"/>
      <c r="AO370" s="10"/>
      <c r="AP370" s="24" t="s">
        <v>204</v>
      </c>
      <c r="AQ370" s="24">
        <v>2005</v>
      </c>
      <c r="AR370" s="10"/>
      <c r="AS370" s="10"/>
      <c r="AT370" s="10"/>
      <c r="AU370" s="174">
        <v>2800000</v>
      </c>
      <c r="AV370" s="45"/>
      <c r="AW370" s="45"/>
      <c r="AX370" s="45"/>
      <c r="AY370" s="45"/>
      <c r="AZ370" s="66" t="s">
        <v>1840</v>
      </c>
      <c r="BA370" s="102"/>
      <c r="BB370" s="45"/>
      <c r="BC370" s="45"/>
    </row>
    <row r="371" spans="1:77" ht="16" hidden="1" thickBot="1">
      <c r="A371" s="4"/>
      <c r="B371" s="6"/>
      <c r="C371" s="23" t="s">
        <v>1256</v>
      </c>
      <c r="D371" s="24" t="s">
        <v>1377</v>
      </c>
      <c r="E371" s="34"/>
      <c r="F371" s="34"/>
      <c r="G371" s="10"/>
      <c r="H371" s="10"/>
      <c r="I371" s="10"/>
      <c r="J371" s="45"/>
      <c r="K371" s="10"/>
      <c r="L371" s="10"/>
      <c r="M371" s="10"/>
      <c r="N371" s="10"/>
      <c r="O371" s="10"/>
      <c r="P371" s="10"/>
      <c r="Q371" s="46" t="s">
        <v>747</v>
      </c>
      <c r="R371" s="46">
        <v>0</v>
      </c>
      <c r="S371" s="25" t="s">
        <v>1532</v>
      </c>
      <c r="T371" s="46">
        <v>0</v>
      </c>
      <c r="U371" s="46">
        <v>0</v>
      </c>
      <c r="V371" s="46">
        <v>0</v>
      </c>
      <c r="W371" s="46">
        <v>0</v>
      </c>
      <c r="X371" s="46">
        <v>0</v>
      </c>
      <c r="Y371" s="10"/>
      <c r="Z371" s="10"/>
      <c r="AA371" s="10"/>
      <c r="AB371" s="10"/>
      <c r="AC371" s="10"/>
      <c r="AD371" s="10"/>
      <c r="AE371" s="10"/>
      <c r="AF371" s="10"/>
      <c r="AG371" s="10"/>
      <c r="AH371" s="10"/>
      <c r="AI371" s="10"/>
      <c r="AJ371" s="10"/>
      <c r="AK371" s="10"/>
      <c r="AL371" s="10"/>
      <c r="AM371" s="10"/>
      <c r="AN371" s="10"/>
      <c r="AO371" s="10"/>
      <c r="AP371" s="24" t="s">
        <v>204</v>
      </c>
      <c r="AQ371" s="24">
        <v>2005</v>
      </c>
      <c r="AR371" s="10"/>
      <c r="AS371" s="10"/>
      <c r="AT371" s="10"/>
      <c r="AU371" s="174">
        <v>1680000</v>
      </c>
      <c r="AV371" s="45"/>
      <c r="AW371" s="45"/>
      <c r="AX371" s="45"/>
      <c r="AY371" s="45"/>
      <c r="AZ371" s="66" t="s">
        <v>1840</v>
      </c>
      <c r="BA371" s="102"/>
      <c r="BB371" s="45"/>
      <c r="BC371" s="45"/>
    </row>
    <row r="372" spans="1:77" ht="16" hidden="1" thickBot="1">
      <c r="A372" s="4"/>
      <c r="B372" s="6"/>
      <c r="C372" s="23" t="s">
        <v>1274</v>
      </c>
      <c r="D372" s="24" t="s">
        <v>1405</v>
      </c>
      <c r="E372" s="34"/>
      <c r="F372" s="34"/>
      <c r="G372" s="10"/>
      <c r="H372" s="10"/>
      <c r="I372" s="10"/>
      <c r="J372" s="45"/>
      <c r="K372" s="10"/>
      <c r="L372" s="10"/>
      <c r="M372" s="10"/>
      <c r="N372" s="10"/>
      <c r="O372" s="10"/>
      <c r="P372" s="10"/>
      <c r="Q372" s="46" t="s">
        <v>747</v>
      </c>
      <c r="R372" s="46">
        <v>0</v>
      </c>
      <c r="S372" s="25" t="s">
        <v>1527</v>
      </c>
      <c r="T372" s="46">
        <v>0</v>
      </c>
      <c r="U372" s="46">
        <v>0</v>
      </c>
      <c r="V372" s="46">
        <v>0</v>
      </c>
      <c r="W372" s="46">
        <v>0</v>
      </c>
      <c r="X372" s="46">
        <v>0</v>
      </c>
      <c r="Y372" s="10"/>
      <c r="Z372" s="10"/>
      <c r="AA372" s="10"/>
      <c r="AB372" s="10"/>
      <c r="AC372" s="10"/>
      <c r="AD372" s="10"/>
      <c r="AE372" s="10"/>
      <c r="AF372" s="10"/>
      <c r="AG372" s="10"/>
      <c r="AH372" s="10"/>
      <c r="AI372" s="10"/>
      <c r="AJ372" s="10"/>
      <c r="AK372" s="10"/>
      <c r="AL372" s="10"/>
      <c r="AM372" s="10"/>
      <c r="AN372" s="10"/>
      <c r="AO372" s="10"/>
      <c r="AP372" s="24" t="s">
        <v>204</v>
      </c>
      <c r="AQ372" s="24">
        <v>2005</v>
      </c>
      <c r="AR372" s="10"/>
      <c r="AS372" s="10"/>
      <c r="AT372" s="10"/>
      <c r="AU372" s="174">
        <v>800000</v>
      </c>
      <c r="AV372" s="45"/>
      <c r="AW372" s="45"/>
      <c r="AX372" s="45"/>
      <c r="AY372" s="45"/>
      <c r="AZ372" s="66" t="s">
        <v>1840</v>
      </c>
      <c r="BA372" s="102"/>
      <c r="BB372" s="45"/>
      <c r="BC372" s="45"/>
    </row>
    <row r="373" spans="1:77" ht="16" hidden="1" thickBot="1">
      <c r="A373" s="4"/>
      <c r="B373" s="6"/>
      <c r="C373" s="23" t="s">
        <v>1210</v>
      </c>
      <c r="D373" s="24" t="s">
        <v>1374</v>
      </c>
      <c r="E373" s="34"/>
      <c r="F373" s="34"/>
      <c r="G373" s="10"/>
      <c r="H373" s="10"/>
      <c r="I373" s="10"/>
      <c r="J373" s="45"/>
      <c r="K373" s="10"/>
      <c r="L373" s="10"/>
      <c r="M373" s="10"/>
      <c r="N373" s="10"/>
      <c r="O373" s="10"/>
      <c r="P373" s="10"/>
      <c r="Q373" s="46" t="s">
        <v>1457</v>
      </c>
      <c r="R373" s="46">
        <v>0</v>
      </c>
      <c r="S373" s="25" t="s">
        <v>1528</v>
      </c>
      <c r="T373" s="46">
        <v>0</v>
      </c>
      <c r="U373" s="46">
        <v>0</v>
      </c>
      <c r="V373" s="46">
        <v>0</v>
      </c>
      <c r="W373" s="46">
        <v>0</v>
      </c>
      <c r="X373" s="46">
        <v>0</v>
      </c>
      <c r="Y373" s="10"/>
      <c r="Z373" s="10"/>
      <c r="AA373" s="10"/>
      <c r="AB373" s="10"/>
      <c r="AC373" s="10"/>
      <c r="AD373" s="10"/>
      <c r="AE373" s="10"/>
      <c r="AF373" s="10"/>
      <c r="AG373" s="10"/>
      <c r="AH373" s="10"/>
      <c r="AI373" s="10"/>
      <c r="AJ373" s="10"/>
      <c r="AK373" s="10"/>
      <c r="AL373" s="10"/>
      <c r="AM373" s="10"/>
      <c r="AN373" s="10"/>
      <c r="AO373" s="10"/>
      <c r="AP373" s="24" t="s">
        <v>204</v>
      </c>
      <c r="AQ373" s="24">
        <v>2006</v>
      </c>
      <c r="AR373" s="10"/>
      <c r="AS373" s="10"/>
      <c r="AT373" s="10"/>
      <c r="AU373" s="174">
        <v>192500</v>
      </c>
      <c r="AV373" s="45"/>
      <c r="AW373" s="45"/>
      <c r="AX373" s="45"/>
      <c r="AY373" s="45"/>
      <c r="AZ373" s="66" t="s">
        <v>1840</v>
      </c>
      <c r="BA373" s="102"/>
      <c r="BB373" s="45"/>
      <c r="BC373" s="45"/>
    </row>
    <row r="374" spans="1:77" ht="16" hidden="1" thickBot="1">
      <c r="A374" s="4"/>
      <c r="B374" s="6"/>
      <c r="C374" s="23" t="s">
        <v>1291</v>
      </c>
      <c r="D374" s="24" t="s">
        <v>1437</v>
      </c>
      <c r="E374" s="34"/>
      <c r="F374" s="34"/>
      <c r="G374" s="10"/>
      <c r="H374" s="10"/>
      <c r="I374" s="10"/>
      <c r="J374" s="45"/>
      <c r="K374" s="10"/>
      <c r="L374" s="10"/>
      <c r="M374" s="10"/>
      <c r="N374" s="10"/>
      <c r="O374" s="10"/>
      <c r="P374" s="10"/>
      <c r="Q374" s="46" t="s">
        <v>145</v>
      </c>
      <c r="R374" s="46">
        <v>0</v>
      </c>
      <c r="S374" s="25" t="s">
        <v>1541</v>
      </c>
      <c r="T374" s="46">
        <v>0</v>
      </c>
      <c r="U374" s="46">
        <v>0</v>
      </c>
      <c r="V374" s="46">
        <v>0</v>
      </c>
      <c r="W374" s="46">
        <v>0</v>
      </c>
      <c r="X374" s="46">
        <v>0</v>
      </c>
      <c r="Y374" s="10"/>
      <c r="Z374" s="10"/>
      <c r="AA374" s="10"/>
      <c r="AB374" s="10"/>
      <c r="AC374" s="10"/>
      <c r="AD374" s="10"/>
      <c r="AE374" s="10"/>
      <c r="AF374" s="10"/>
      <c r="AG374" s="10"/>
      <c r="AH374" s="10"/>
      <c r="AI374" s="10"/>
      <c r="AJ374" s="10"/>
      <c r="AK374" s="10"/>
      <c r="AL374" s="10"/>
      <c r="AM374" s="10"/>
      <c r="AN374" s="10"/>
      <c r="AO374" s="10"/>
      <c r="AP374" s="24" t="s">
        <v>204</v>
      </c>
      <c r="AQ374" s="24">
        <v>2006</v>
      </c>
      <c r="AR374" s="10"/>
      <c r="AS374" s="10"/>
      <c r="AT374" s="10"/>
      <c r="AU374" s="174">
        <v>240000</v>
      </c>
      <c r="AV374" s="45"/>
      <c r="AW374" s="45"/>
      <c r="AX374" s="45"/>
      <c r="AY374" s="45"/>
      <c r="AZ374" s="66" t="s">
        <v>1840</v>
      </c>
      <c r="BA374" s="102"/>
      <c r="BB374" s="45"/>
      <c r="BC374" s="45"/>
    </row>
    <row r="375" spans="1:77" ht="16" hidden="1" thickBot="1">
      <c r="A375" s="4"/>
      <c r="B375" s="6"/>
      <c r="C375" s="23" t="s">
        <v>1198</v>
      </c>
      <c r="D375" s="24" t="s">
        <v>1364</v>
      </c>
      <c r="E375" s="34"/>
      <c r="F375" s="34"/>
      <c r="G375" s="10"/>
      <c r="H375" s="10"/>
      <c r="I375" s="10"/>
      <c r="J375" s="45"/>
      <c r="K375" s="10"/>
      <c r="L375" s="10"/>
      <c r="M375" s="10"/>
      <c r="N375" s="10"/>
      <c r="O375" s="10"/>
      <c r="P375" s="10"/>
      <c r="Q375" s="46" t="s">
        <v>747</v>
      </c>
      <c r="R375" s="46">
        <v>0</v>
      </c>
      <c r="S375" s="25" t="s">
        <v>1532</v>
      </c>
      <c r="T375" s="46">
        <v>0</v>
      </c>
      <c r="U375" s="46">
        <v>0</v>
      </c>
      <c r="V375" s="46">
        <v>0</v>
      </c>
      <c r="W375" s="46">
        <v>0</v>
      </c>
      <c r="X375" s="46">
        <v>0</v>
      </c>
      <c r="Y375" s="10"/>
      <c r="Z375" s="10"/>
      <c r="AA375" s="10"/>
      <c r="AB375" s="10"/>
      <c r="AC375" s="10"/>
      <c r="AD375" s="10"/>
      <c r="AE375" s="10"/>
      <c r="AF375" s="10"/>
      <c r="AG375" s="10"/>
      <c r="AH375" s="10"/>
      <c r="AI375" s="10"/>
      <c r="AJ375" s="10"/>
      <c r="AK375" s="10"/>
      <c r="AL375" s="10"/>
      <c r="AM375" s="10"/>
      <c r="AN375" s="10"/>
      <c r="AO375" s="10"/>
      <c r="AP375" s="24" t="s">
        <v>204</v>
      </c>
      <c r="AQ375" s="24">
        <v>2005</v>
      </c>
      <c r="AR375" s="10"/>
      <c r="AS375" s="10"/>
      <c r="AT375" s="10"/>
      <c r="AU375" s="174">
        <v>1800000</v>
      </c>
      <c r="AV375" s="45"/>
      <c r="AW375" s="45"/>
      <c r="AX375" s="45"/>
      <c r="AY375" s="45"/>
      <c r="AZ375" s="66" t="s">
        <v>1840</v>
      </c>
      <c r="BA375" s="102"/>
      <c r="BB375" s="45"/>
      <c r="BC375" s="45"/>
    </row>
    <row r="376" spans="1:77" ht="16" hidden="1" thickBot="1">
      <c r="A376" s="4"/>
      <c r="B376" s="6"/>
      <c r="C376" s="23" t="s">
        <v>1219</v>
      </c>
      <c r="D376" s="24" t="s">
        <v>1383</v>
      </c>
      <c r="E376" s="34"/>
      <c r="F376" s="34"/>
      <c r="G376" s="10"/>
      <c r="H376" s="10"/>
      <c r="I376" s="10"/>
      <c r="J376" s="45"/>
      <c r="K376" s="10"/>
      <c r="L376" s="10"/>
      <c r="M376" s="10"/>
      <c r="N376" s="10"/>
      <c r="O376" s="10"/>
      <c r="P376" s="10"/>
      <c r="Q376" s="46" t="s">
        <v>747</v>
      </c>
      <c r="R376" s="46">
        <v>0</v>
      </c>
      <c r="S376" s="25" t="s">
        <v>1542</v>
      </c>
      <c r="T376" s="46">
        <v>0</v>
      </c>
      <c r="U376" s="46">
        <v>0</v>
      </c>
      <c r="V376" s="46">
        <v>0</v>
      </c>
      <c r="W376" s="46">
        <v>0</v>
      </c>
      <c r="X376" s="46">
        <v>0</v>
      </c>
      <c r="Y376" s="10"/>
      <c r="Z376" s="10"/>
      <c r="AA376" s="10"/>
      <c r="AB376" s="10"/>
      <c r="AC376" s="10"/>
      <c r="AD376" s="10"/>
      <c r="AE376" s="10"/>
      <c r="AF376" s="10"/>
      <c r="AG376" s="10"/>
      <c r="AH376" s="10"/>
      <c r="AI376" s="10"/>
      <c r="AJ376" s="10"/>
      <c r="AK376" s="10"/>
      <c r="AL376" s="10"/>
      <c r="AM376" s="10"/>
      <c r="AN376" s="10"/>
      <c r="AO376" s="10"/>
      <c r="AP376" s="24" t="s">
        <v>204</v>
      </c>
      <c r="AQ376" s="24">
        <v>2006</v>
      </c>
      <c r="AR376" s="10"/>
      <c r="AS376" s="10"/>
      <c r="AT376" s="10"/>
      <c r="AU376" s="174">
        <v>480000</v>
      </c>
      <c r="AV376" s="45"/>
      <c r="AW376" s="45"/>
      <c r="AX376" s="45"/>
      <c r="AY376" s="45"/>
      <c r="AZ376" s="66" t="s">
        <v>1840</v>
      </c>
      <c r="BA376" s="102"/>
      <c r="BB376" s="45"/>
      <c r="BC376" s="45"/>
    </row>
    <row r="377" spans="1:77" ht="16" hidden="1" thickBot="1">
      <c r="A377" s="4"/>
      <c r="B377" s="6"/>
      <c r="C377" s="23" t="s">
        <v>1200</v>
      </c>
      <c r="D377" s="24" t="s">
        <v>1366</v>
      </c>
      <c r="E377" s="34"/>
      <c r="F377" s="34"/>
      <c r="G377" s="10"/>
      <c r="H377" s="10"/>
      <c r="I377" s="10"/>
      <c r="J377" s="45"/>
      <c r="K377" s="10"/>
      <c r="L377" s="10"/>
      <c r="M377" s="10"/>
      <c r="N377" s="10"/>
      <c r="O377" s="10"/>
      <c r="P377" s="10"/>
      <c r="Q377" s="46" t="s">
        <v>1447</v>
      </c>
      <c r="R377" s="46">
        <v>0</v>
      </c>
      <c r="S377" s="25" t="s">
        <v>230</v>
      </c>
      <c r="T377" s="46">
        <v>0</v>
      </c>
      <c r="U377" s="46">
        <v>0</v>
      </c>
      <c r="V377" s="46">
        <v>0</v>
      </c>
      <c r="W377" s="46">
        <v>0</v>
      </c>
      <c r="X377" s="46">
        <v>0</v>
      </c>
      <c r="Y377" s="10"/>
      <c r="Z377" s="10"/>
      <c r="AA377" s="10"/>
      <c r="AB377" s="10"/>
      <c r="AC377" s="10"/>
      <c r="AD377" s="10"/>
      <c r="AE377" s="10"/>
      <c r="AF377" s="10"/>
      <c r="AG377" s="10"/>
      <c r="AH377" s="10"/>
      <c r="AI377" s="10"/>
      <c r="AJ377" s="10"/>
      <c r="AK377" s="10"/>
      <c r="AL377" s="10"/>
      <c r="AM377" s="10"/>
      <c r="AN377" s="10"/>
      <c r="AO377" s="10"/>
      <c r="AP377" s="24" t="s">
        <v>204</v>
      </c>
      <c r="AQ377" s="24">
        <v>2006</v>
      </c>
      <c r="AR377" s="10"/>
      <c r="AS377" s="10"/>
      <c r="AT377" s="10"/>
      <c r="AU377" s="174">
        <v>520000</v>
      </c>
      <c r="AV377" s="45"/>
      <c r="AW377" s="45"/>
      <c r="AX377" s="45"/>
      <c r="AY377" s="45"/>
      <c r="AZ377" s="66" t="s">
        <v>1840</v>
      </c>
      <c r="BA377" s="102"/>
      <c r="BB377" s="45"/>
      <c r="BC377" s="45"/>
    </row>
    <row r="378" spans="1:77" ht="16" hidden="1" thickBot="1">
      <c r="A378" s="4"/>
      <c r="B378" s="6"/>
      <c r="C378" s="23" t="s">
        <v>1200</v>
      </c>
      <c r="D378" s="24" t="s">
        <v>1366</v>
      </c>
      <c r="E378" s="34"/>
      <c r="F378" s="34"/>
      <c r="G378" s="10"/>
      <c r="H378" s="10"/>
      <c r="I378" s="10"/>
      <c r="J378" s="45"/>
      <c r="K378" s="10"/>
      <c r="L378" s="10"/>
      <c r="M378" s="10"/>
      <c r="N378" s="10"/>
      <c r="O378" s="10"/>
      <c r="P378" s="10"/>
      <c r="Q378" s="46" t="s">
        <v>747</v>
      </c>
      <c r="R378" s="46">
        <v>0</v>
      </c>
      <c r="S378" s="25" t="s">
        <v>230</v>
      </c>
      <c r="T378" s="46">
        <v>0</v>
      </c>
      <c r="U378" s="46">
        <v>0</v>
      </c>
      <c r="V378" s="46">
        <v>0</v>
      </c>
      <c r="W378" s="46">
        <v>0</v>
      </c>
      <c r="X378" s="46">
        <v>0</v>
      </c>
      <c r="Y378" s="10"/>
      <c r="Z378" s="10"/>
      <c r="AA378" s="10"/>
      <c r="AB378" s="10"/>
      <c r="AC378" s="10"/>
      <c r="AD378" s="10"/>
      <c r="AE378" s="10"/>
      <c r="AF378" s="10"/>
      <c r="AG378" s="10"/>
      <c r="AH378" s="10"/>
      <c r="AI378" s="10"/>
      <c r="AJ378" s="10"/>
      <c r="AK378" s="10"/>
      <c r="AL378" s="10"/>
      <c r="AM378" s="10"/>
      <c r="AN378" s="10"/>
      <c r="AO378" s="10"/>
      <c r="AP378" s="24" t="s">
        <v>204</v>
      </c>
      <c r="AQ378" s="24">
        <v>2006</v>
      </c>
      <c r="AR378" s="10"/>
      <c r="AS378" s="10"/>
      <c r="AT378" s="10"/>
      <c r="AU378" s="174">
        <v>560000</v>
      </c>
      <c r="AV378" s="45"/>
      <c r="AW378" s="45"/>
      <c r="AX378" s="45"/>
      <c r="AY378" s="45"/>
      <c r="AZ378" s="66" t="s">
        <v>1840</v>
      </c>
      <c r="BA378" s="102"/>
      <c r="BB378" s="45"/>
      <c r="BC378" s="45"/>
    </row>
    <row r="379" spans="1:77" s="15" customFormat="1" ht="16" hidden="1" thickBot="1">
      <c r="A379" s="13"/>
      <c r="B379" s="14"/>
      <c r="C379" s="40" t="s">
        <v>1230</v>
      </c>
      <c r="D379" s="39" t="s">
        <v>1393</v>
      </c>
      <c r="E379" s="41"/>
      <c r="F379" s="41"/>
      <c r="G379" s="45"/>
      <c r="H379" s="45"/>
      <c r="I379" s="45"/>
      <c r="J379" s="102" t="s">
        <v>1193</v>
      </c>
      <c r="K379" s="45"/>
      <c r="L379" s="45"/>
      <c r="M379" s="45"/>
      <c r="N379" s="45"/>
      <c r="O379" s="45"/>
      <c r="P379" s="45"/>
      <c r="Q379" s="142" t="s">
        <v>1451</v>
      </c>
      <c r="R379" s="142">
        <v>0</v>
      </c>
      <c r="S379" s="149" t="s">
        <v>1526</v>
      </c>
      <c r="T379" s="142">
        <v>0</v>
      </c>
      <c r="U379" s="142">
        <v>0</v>
      </c>
      <c r="V379" s="142">
        <v>0</v>
      </c>
      <c r="W379" s="142">
        <v>0</v>
      </c>
      <c r="X379" s="142">
        <v>0</v>
      </c>
      <c r="Y379" s="45"/>
      <c r="Z379" s="45"/>
      <c r="AA379" s="45"/>
      <c r="AB379" s="45"/>
      <c r="AC379" s="45"/>
      <c r="AD379" s="45"/>
      <c r="AE379" s="45"/>
      <c r="AF379" s="45"/>
      <c r="AG379" s="45"/>
      <c r="AH379" s="45"/>
      <c r="AI379" s="45"/>
      <c r="AJ379" s="45"/>
      <c r="AK379" s="45"/>
      <c r="AL379" s="45"/>
      <c r="AM379" s="45"/>
      <c r="AN379" s="45"/>
      <c r="AO379" s="45"/>
      <c r="AP379" s="39" t="s">
        <v>204</v>
      </c>
      <c r="AQ379" s="39">
        <v>2005</v>
      </c>
      <c r="AR379" s="45"/>
      <c r="AS379" s="45"/>
      <c r="AT379" s="45"/>
      <c r="AU379" s="174">
        <v>700000</v>
      </c>
      <c r="AV379" s="45" t="s">
        <v>1603</v>
      </c>
      <c r="AW379" s="45"/>
      <c r="AX379" s="45"/>
      <c r="AY379" s="102" t="s">
        <v>1193</v>
      </c>
      <c r="AZ379" s="66" t="s">
        <v>1840</v>
      </c>
      <c r="BA379" s="102"/>
      <c r="BB379" s="45"/>
      <c r="BC379" s="45"/>
      <c r="BD379" s="161"/>
      <c r="BE379" s="161"/>
      <c r="BF379" s="161"/>
      <c r="BG379" s="161"/>
      <c r="BH379" s="161"/>
      <c r="BI379" s="161"/>
      <c r="BJ379" s="161"/>
      <c r="BK379" s="161"/>
      <c r="BL379" s="161"/>
      <c r="BM379" s="161"/>
      <c r="BN379" s="161"/>
      <c r="BO379" s="161"/>
      <c r="BP379" s="161"/>
      <c r="BQ379" s="161"/>
      <c r="BR379" s="161"/>
      <c r="BS379" s="161"/>
      <c r="BT379" s="161"/>
      <c r="BU379" s="161"/>
      <c r="BV379" s="161"/>
      <c r="BW379" s="161"/>
      <c r="BX379" s="161"/>
      <c r="BY379" s="161"/>
    </row>
    <row r="380" spans="1:77" s="15" customFormat="1" ht="16" hidden="1" thickBot="1">
      <c r="A380" s="13"/>
      <c r="B380" s="14"/>
      <c r="C380" s="40" t="s">
        <v>1231</v>
      </c>
      <c r="D380" s="39" t="s">
        <v>1414</v>
      </c>
      <c r="E380" s="41"/>
      <c r="F380" s="41"/>
      <c r="G380" s="45"/>
      <c r="H380" s="45"/>
      <c r="I380" s="45"/>
      <c r="J380" s="102" t="s">
        <v>1193</v>
      </c>
      <c r="K380" s="45"/>
      <c r="L380" s="45"/>
      <c r="M380" s="45"/>
      <c r="N380" s="45"/>
      <c r="O380" s="45"/>
      <c r="P380" s="45"/>
      <c r="Q380" s="142" t="s">
        <v>1486</v>
      </c>
      <c r="R380" s="142">
        <v>0</v>
      </c>
      <c r="S380" s="149" t="s">
        <v>222</v>
      </c>
      <c r="T380" s="142">
        <v>0</v>
      </c>
      <c r="U380" s="142">
        <v>0</v>
      </c>
      <c r="V380" s="142">
        <v>0</v>
      </c>
      <c r="W380" s="142">
        <v>0</v>
      </c>
      <c r="X380" s="142">
        <v>0</v>
      </c>
      <c r="Y380" s="45"/>
      <c r="Z380" s="45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s="45"/>
      <c r="AP380" s="39" t="s">
        <v>204</v>
      </c>
      <c r="AQ380" s="39">
        <v>2005</v>
      </c>
      <c r="AR380" s="45"/>
      <c r="AS380" s="45"/>
      <c r="AT380" s="45"/>
      <c r="AU380" s="174">
        <v>2240000</v>
      </c>
      <c r="AV380" s="45"/>
      <c r="AW380" s="45"/>
      <c r="AX380" s="45"/>
      <c r="AY380" s="102" t="s">
        <v>1193</v>
      </c>
      <c r="AZ380" s="66" t="s">
        <v>1840</v>
      </c>
      <c r="BA380" s="102"/>
      <c r="BB380" s="45"/>
      <c r="BC380" s="45"/>
      <c r="BD380" s="161"/>
      <c r="BE380" s="161"/>
      <c r="BF380" s="161"/>
      <c r="BG380" s="161"/>
      <c r="BH380" s="161"/>
      <c r="BI380" s="161"/>
      <c r="BJ380" s="161"/>
      <c r="BK380" s="161"/>
      <c r="BL380" s="161"/>
      <c r="BM380" s="161"/>
      <c r="BN380" s="161"/>
      <c r="BO380" s="161"/>
      <c r="BP380" s="161"/>
      <c r="BQ380" s="161"/>
      <c r="BR380" s="161"/>
      <c r="BS380" s="161"/>
      <c r="BT380" s="161"/>
      <c r="BU380" s="161"/>
      <c r="BV380" s="161"/>
      <c r="BW380" s="161"/>
      <c r="BX380" s="161"/>
      <c r="BY380" s="161"/>
    </row>
    <row r="381" spans="1:77" s="15" customFormat="1" ht="16" hidden="1" thickBot="1">
      <c r="A381" s="13"/>
      <c r="B381" s="14"/>
      <c r="C381" s="40" t="s">
        <v>1202</v>
      </c>
      <c r="D381" s="39" t="s">
        <v>1438</v>
      </c>
      <c r="E381" s="41"/>
      <c r="F381" s="41"/>
      <c r="G381" s="45"/>
      <c r="H381" s="45"/>
      <c r="I381" s="45"/>
      <c r="J381" s="102" t="s">
        <v>1193</v>
      </c>
      <c r="K381" s="45"/>
      <c r="L381" s="45"/>
      <c r="M381" s="45"/>
      <c r="N381" s="45"/>
      <c r="O381" s="45"/>
      <c r="P381" s="45"/>
      <c r="Q381" s="142" t="s">
        <v>1502</v>
      </c>
      <c r="R381" s="142">
        <v>0</v>
      </c>
      <c r="S381" s="149" t="s">
        <v>221</v>
      </c>
      <c r="T381" s="142">
        <v>0</v>
      </c>
      <c r="U381" s="142">
        <v>0</v>
      </c>
      <c r="V381" s="142">
        <v>0</v>
      </c>
      <c r="W381" s="142">
        <v>0</v>
      </c>
      <c r="X381" s="142">
        <v>0</v>
      </c>
      <c r="Y381" s="45"/>
      <c r="Z381" s="45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s="45"/>
      <c r="AP381" s="39" t="s">
        <v>204</v>
      </c>
      <c r="AQ381" s="39">
        <v>2005</v>
      </c>
      <c r="AR381" s="45"/>
      <c r="AS381" s="45"/>
      <c r="AT381" s="45"/>
      <c r="AU381" s="174">
        <v>259000</v>
      </c>
      <c r="AV381" s="45"/>
      <c r="AW381" s="45"/>
      <c r="AX381" s="45"/>
      <c r="AY381" s="102" t="s">
        <v>1193</v>
      </c>
      <c r="AZ381" s="66" t="s">
        <v>1840</v>
      </c>
      <c r="BA381" s="102"/>
      <c r="BB381" s="45"/>
      <c r="BC381" s="45"/>
      <c r="BD381" s="161"/>
      <c r="BE381" s="161"/>
      <c r="BF381" s="161"/>
      <c r="BG381" s="161"/>
      <c r="BH381" s="161"/>
      <c r="BI381" s="161"/>
      <c r="BJ381" s="161"/>
      <c r="BK381" s="161"/>
      <c r="BL381" s="161"/>
      <c r="BM381" s="161"/>
      <c r="BN381" s="161"/>
      <c r="BO381" s="161"/>
      <c r="BP381" s="161"/>
      <c r="BQ381" s="161"/>
      <c r="BR381" s="161"/>
      <c r="BS381" s="161"/>
      <c r="BT381" s="161"/>
      <c r="BU381" s="161"/>
      <c r="BV381" s="161"/>
      <c r="BW381" s="161"/>
      <c r="BX381" s="161"/>
      <c r="BY381" s="161"/>
    </row>
    <row r="382" spans="1:77" s="15" customFormat="1" ht="16" hidden="1" thickBot="1">
      <c r="A382" s="13"/>
      <c r="B382" s="14"/>
      <c r="C382" s="40" t="s">
        <v>1281</v>
      </c>
      <c r="D382" s="39" t="s">
        <v>1395</v>
      </c>
      <c r="E382" s="41"/>
      <c r="F382" s="41"/>
      <c r="G382" s="45"/>
      <c r="H382" s="45"/>
      <c r="I382" s="45"/>
      <c r="J382" s="102" t="s">
        <v>1193</v>
      </c>
      <c r="K382" s="45"/>
      <c r="L382" s="45"/>
      <c r="M382" s="45"/>
      <c r="N382" s="45"/>
      <c r="O382" s="45"/>
      <c r="P382" s="45"/>
      <c r="Q382" s="142" t="s">
        <v>1467</v>
      </c>
      <c r="R382" s="142">
        <v>0</v>
      </c>
      <c r="S382" s="149" t="s">
        <v>225</v>
      </c>
      <c r="T382" s="142">
        <v>0</v>
      </c>
      <c r="U382" s="142">
        <v>0</v>
      </c>
      <c r="V382" s="142">
        <v>0</v>
      </c>
      <c r="W382" s="142">
        <v>0</v>
      </c>
      <c r="X382" s="142">
        <v>0</v>
      </c>
      <c r="Y382" s="45"/>
      <c r="Z382" s="45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s="45"/>
      <c r="AP382" s="39" t="s">
        <v>204</v>
      </c>
      <c r="AQ382" s="39">
        <v>2005</v>
      </c>
      <c r="AR382" s="45"/>
      <c r="AS382" s="45"/>
      <c r="AT382" s="45"/>
      <c r="AU382" s="174">
        <v>126000</v>
      </c>
      <c r="AV382" s="45"/>
      <c r="AW382" s="45"/>
      <c r="AX382" s="45"/>
      <c r="AY382" s="102" t="s">
        <v>1193</v>
      </c>
      <c r="AZ382" s="66" t="s">
        <v>1840</v>
      </c>
      <c r="BA382" s="102"/>
      <c r="BB382" s="45"/>
      <c r="BC382" s="45"/>
      <c r="BD382" s="161"/>
      <c r="BE382" s="161"/>
      <c r="BF382" s="161"/>
      <c r="BG382" s="161"/>
      <c r="BH382" s="161"/>
      <c r="BI382" s="161"/>
      <c r="BJ382" s="161"/>
      <c r="BK382" s="161"/>
      <c r="BL382" s="161"/>
      <c r="BM382" s="161"/>
      <c r="BN382" s="161"/>
      <c r="BO382" s="161"/>
      <c r="BP382" s="161"/>
      <c r="BQ382" s="161"/>
      <c r="BR382" s="161"/>
      <c r="BS382" s="161"/>
      <c r="BT382" s="161"/>
      <c r="BU382" s="161"/>
      <c r="BV382" s="161"/>
      <c r="BW382" s="161"/>
      <c r="BX382" s="161"/>
      <c r="BY382" s="161"/>
    </row>
    <row r="383" spans="1:77" ht="16" hidden="1" thickBot="1">
      <c r="A383" s="4"/>
      <c r="B383" s="6"/>
      <c r="C383" s="23" t="s">
        <v>1249</v>
      </c>
      <c r="D383" s="24" t="s">
        <v>1408</v>
      </c>
      <c r="E383" s="34"/>
      <c r="F383" s="34"/>
      <c r="G383" s="10"/>
      <c r="H383" s="10"/>
      <c r="I383" s="10"/>
      <c r="J383" s="102" t="s">
        <v>1193</v>
      </c>
      <c r="K383" s="10"/>
      <c r="L383" s="10"/>
      <c r="M383" s="10"/>
      <c r="N383" s="10"/>
      <c r="O383" s="10"/>
      <c r="P383" s="10"/>
      <c r="Q383" s="46" t="s">
        <v>1512</v>
      </c>
      <c r="R383" s="46">
        <v>0</v>
      </c>
      <c r="S383" s="25" t="s">
        <v>222</v>
      </c>
      <c r="T383" s="46">
        <v>0</v>
      </c>
      <c r="U383" s="46">
        <v>0</v>
      </c>
      <c r="V383" s="46">
        <v>0</v>
      </c>
      <c r="W383" s="46">
        <v>0</v>
      </c>
      <c r="X383" s="46">
        <v>0</v>
      </c>
      <c r="Y383" s="10"/>
      <c r="Z383" s="10"/>
      <c r="AA383" s="10"/>
      <c r="AB383" s="10"/>
      <c r="AC383" s="10"/>
      <c r="AD383" s="10"/>
      <c r="AE383" s="10"/>
      <c r="AF383" s="10"/>
      <c r="AG383" s="10"/>
      <c r="AH383" s="10"/>
      <c r="AI383" s="10"/>
      <c r="AJ383" s="10"/>
      <c r="AK383" s="10"/>
      <c r="AL383" s="10"/>
      <c r="AM383" s="10"/>
      <c r="AN383" s="10"/>
      <c r="AO383" s="10"/>
      <c r="AP383" s="24" t="s">
        <v>204</v>
      </c>
      <c r="AQ383" s="24">
        <v>2006</v>
      </c>
      <c r="AR383" s="10"/>
      <c r="AS383" s="10"/>
      <c r="AT383" s="10"/>
      <c r="AU383" s="174">
        <v>1050000</v>
      </c>
      <c r="AV383" s="45" t="s">
        <v>1573</v>
      </c>
      <c r="AW383" s="45"/>
      <c r="AX383" s="45"/>
      <c r="AY383" s="102" t="s">
        <v>1193</v>
      </c>
      <c r="AZ383" s="66" t="s">
        <v>1840</v>
      </c>
      <c r="BA383" s="102"/>
      <c r="BB383" s="45"/>
      <c r="BC383" s="45"/>
    </row>
    <row r="384" spans="1:77" ht="16" hidden="1" thickBot="1">
      <c r="A384" s="4"/>
      <c r="B384" s="6"/>
      <c r="C384" s="23" t="s">
        <v>1292</v>
      </c>
      <c r="D384" s="24" t="s">
        <v>1422</v>
      </c>
      <c r="E384" s="34"/>
      <c r="F384" s="34"/>
      <c r="G384" s="10"/>
      <c r="H384" s="10"/>
      <c r="I384" s="10"/>
      <c r="J384" s="45"/>
      <c r="K384" s="10"/>
      <c r="L384" s="10"/>
      <c r="M384" s="10"/>
      <c r="N384" s="10"/>
      <c r="O384" s="10"/>
      <c r="P384" s="10"/>
      <c r="Q384" s="46" t="s">
        <v>747</v>
      </c>
      <c r="R384" s="46">
        <v>0</v>
      </c>
      <c r="S384" s="25" t="s">
        <v>1525</v>
      </c>
      <c r="T384" s="46">
        <v>0</v>
      </c>
      <c r="U384" s="46">
        <v>0</v>
      </c>
      <c r="V384" s="46">
        <v>0</v>
      </c>
      <c r="W384" s="46">
        <v>0</v>
      </c>
      <c r="X384" s="46">
        <v>0</v>
      </c>
      <c r="Y384" s="10"/>
      <c r="Z384" s="10"/>
      <c r="AA384" s="10"/>
      <c r="AB384" s="10"/>
      <c r="AC384" s="10"/>
      <c r="AD384" s="10"/>
      <c r="AE384" s="10"/>
      <c r="AF384" s="10"/>
      <c r="AG384" s="10"/>
      <c r="AH384" s="10"/>
      <c r="AI384" s="10"/>
      <c r="AJ384" s="10"/>
      <c r="AK384" s="10"/>
      <c r="AL384" s="10"/>
      <c r="AM384" s="10"/>
      <c r="AN384" s="10"/>
      <c r="AO384" s="10"/>
      <c r="AP384" s="24" t="s">
        <v>204</v>
      </c>
      <c r="AQ384" s="24">
        <v>2006</v>
      </c>
      <c r="AR384" s="10"/>
      <c r="AS384" s="10"/>
      <c r="AT384" s="10"/>
      <c r="AU384" s="174">
        <v>337500</v>
      </c>
      <c r="AV384" s="45"/>
      <c r="AW384" s="45"/>
      <c r="AX384" s="45"/>
      <c r="AY384" s="45"/>
      <c r="AZ384" s="66" t="s">
        <v>1840</v>
      </c>
      <c r="BA384" s="102"/>
      <c r="BB384" s="45"/>
      <c r="BC384" s="45"/>
    </row>
    <row r="385" spans="1:77" ht="16" hidden="1" thickBot="1">
      <c r="A385" s="4"/>
      <c r="B385" s="6"/>
      <c r="C385" s="23" t="s">
        <v>1204</v>
      </c>
      <c r="D385" s="24" t="s">
        <v>1375</v>
      </c>
      <c r="E385" s="34"/>
      <c r="F385" s="34"/>
      <c r="G385" s="10"/>
      <c r="H385" s="10"/>
      <c r="I385" s="10"/>
      <c r="J385" s="45"/>
      <c r="K385" s="10"/>
      <c r="L385" s="10"/>
      <c r="M385" s="10"/>
      <c r="N385" s="10"/>
      <c r="O385" s="10"/>
      <c r="P385" s="10"/>
      <c r="Q385" s="46" t="s">
        <v>1496</v>
      </c>
      <c r="R385" s="46">
        <v>0</v>
      </c>
      <c r="S385" s="25" t="s">
        <v>220</v>
      </c>
      <c r="T385" s="46">
        <v>0</v>
      </c>
      <c r="U385" s="46">
        <v>0</v>
      </c>
      <c r="V385" s="46">
        <v>0</v>
      </c>
      <c r="W385" s="46">
        <v>0</v>
      </c>
      <c r="X385" s="46">
        <v>0</v>
      </c>
      <c r="Y385" s="10"/>
      <c r="Z385" s="10"/>
      <c r="AA385" s="10"/>
      <c r="AB385" s="10"/>
      <c r="AC385" s="10"/>
      <c r="AD385" s="10"/>
      <c r="AE385" s="10"/>
      <c r="AF385" s="10"/>
      <c r="AG385" s="10"/>
      <c r="AH385" s="10"/>
      <c r="AI385" s="10"/>
      <c r="AJ385" s="10"/>
      <c r="AK385" s="10"/>
      <c r="AL385" s="10"/>
      <c r="AM385" s="10"/>
      <c r="AN385" s="10"/>
      <c r="AO385" s="10"/>
      <c r="AP385" s="24" t="s">
        <v>204</v>
      </c>
      <c r="AQ385" s="24">
        <v>2005</v>
      </c>
      <c r="AR385" s="10"/>
      <c r="AS385" s="10"/>
      <c r="AT385" s="10"/>
      <c r="AU385" s="174">
        <v>21000</v>
      </c>
      <c r="AV385" s="45"/>
      <c r="AW385" s="45"/>
      <c r="AX385" s="45"/>
      <c r="AY385" s="45"/>
      <c r="AZ385" s="66" t="s">
        <v>1840</v>
      </c>
      <c r="BA385" s="102"/>
      <c r="BB385" s="45"/>
      <c r="BC385" s="45"/>
    </row>
    <row r="386" spans="1:77" ht="16" hidden="1" thickBot="1">
      <c r="A386" s="4"/>
      <c r="B386" s="6"/>
      <c r="C386" s="23" t="s">
        <v>1293</v>
      </c>
      <c r="D386" s="24" t="s">
        <v>1405</v>
      </c>
      <c r="E386" s="34"/>
      <c r="F386" s="34"/>
      <c r="G386" s="10"/>
      <c r="H386" s="10"/>
      <c r="I386" s="10"/>
      <c r="J386" s="102" t="s">
        <v>1193</v>
      </c>
      <c r="K386" s="10"/>
      <c r="L386" s="10"/>
      <c r="M386" s="10"/>
      <c r="N386" s="10"/>
      <c r="O386" s="10"/>
      <c r="P386" s="10"/>
      <c r="Q386" s="46" t="s">
        <v>145</v>
      </c>
      <c r="R386" s="46">
        <v>0</v>
      </c>
      <c r="S386" s="25" t="s">
        <v>225</v>
      </c>
      <c r="T386" s="46">
        <v>0</v>
      </c>
      <c r="U386" s="46">
        <v>0</v>
      </c>
      <c r="V386" s="46">
        <v>0</v>
      </c>
      <c r="W386" s="46">
        <v>0</v>
      </c>
      <c r="X386" s="46">
        <v>0</v>
      </c>
      <c r="Y386" s="10"/>
      <c r="Z386" s="10"/>
      <c r="AA386" s="10"/>
      <c r="AB386" s="10"/>
      <c r="AC386" s="10"/>
      <c r="AD386" s="10"/>
      <c r="AE386" s="10"/>
      <c r="AF386" s="10"/>
      <c r="AG386" s="10"/>
      <c r="AH386" s="10"/>
      <c r="AI386" s="10"/>
      <c r="AJ386" s="10"/>
      <c r="AK386" s="10"/>
      <c r="AL386" s="10"/>
      <c r="AM386" s="10"/>
      <c r="AN386" s="10"/>
      <c r="AO386" s="10"/>
      <c r="AP386" s="24" t="s">
        <v>204</v>
      </c>
      <c r="AQ386" s="24">
        <v>2006</v>
      </c>
      <c r="AR386" s="10"/>
      <c r="AS386" s="10"/>
      <c r="AT386" s="10"/>
      <c r="AU386" s="174">
        <v>6750000</v>
      </c>
      <c r="AV386" s="45" t="s">
        <v>123</v>
      </c>
      <c r="AW386" s="45"/>
      <c r="AX386" s="45" t="s">
        <v>1794</v>
      </c>
      <c r="AY386" s="102" t="s">
        <v>1193</v>
      </c>
      <c r="AZ386" s="61"/>
      <c r="BA386" s="102"/>
      <c r="BB386" s="45"/>
      <c r="BC386" s="45"/>
    </row>
    <row r="387" spans="1:77" ht="16" hidden="1" thickBot="1">
      <c r="A387" s="4"/>
      <c r="B387" s="6"/>
      <c r="C387" s="23" t="s">
        <v>1227</v>
      </c>
      <c r="D387" s="24" t="s">
        <v>1390</v>
      </c>
      <c r="E387" s="34"/>
      <c r="F387" s="34"/>
      <c r="G387" s="10"/>
      <c r="H387" s="10"/>
      <c r="I387" s="10"/>
      <c r="J387" s="102" t="s">
        <v>1193</v>
      </c>
      <c r="K387" s="10"/>
      <c r="L387" s="10"/>
      <c r="M387" s="10"/>
      <c r="N387" s="10"/>
      <c r="O387" s="10"/>
      <c r="P387" s="10"/>
      <c r="Q387" s="46" t="s">
        <v>747</v>
      </c>
      <c r="R387" s="46">
        <v>0</v>
      </c>
      <c r="S387" s="25" t="s">
        <v>225</v>
      </c>
      <c r="T387" s="46">
        <v>0</v>
      </c>
      <c r="U387" s="46">
        <v>0</v>
      </c>
      <c r="V387" s="46">
        <v>0</v>
      </c>
      <c r="W387" s="46">
        <v>0</v>
      </c>
      <c r="X387" s="46">
        <v>0</v>
      </c>
      <c r="Y387" s="10"/>
      <c r="Z387" s="10"/>
      <c r="AA387" s="10"/>
      <c r="AB387" s="10"/>
      <c r="AC387" s="10"/>
      <c r="AD387" s="10"/>
      <c r="AE387" s="10"/>
      <c r="AF387" s="10"/>
      <c r="AG387" s="10"/>
      <c r="AH387" s="10"/>
      <c r="AI387" s="10"/>
      <c r="AJ387" s="10"/>
      <c r="AK387" s="10"/>
      <c r="AL387" s="10"/>
      <c r="AM387" s="10"/>
      <c r="AN387" s="10"/>
      <c r="AO387" s="10"/>
      <c r="AP387" s="24" t="s">
        <v>204</v>
      </c>
      <c r="AQ387" s="24">
        <v>2006</v>
      </c>
      <c r="AR387" s="10"/>
      <c r="AS387" s="10"/>
      <c r="AT387" s="10"/>
      <c r="AU387" s="174">
        <v>5400000</v>
      </c>
      <c r="AV387" s="45" t="s">
        <v>123</v>
      </c>
      <c r="AW387" s="45"/>
      <c r="AX387" s="45" t="s">
        <v>1794</v>
      </c>
      <c r="AY387" s="102" t="s">
        <v>1193</v>
      </c>
      <c r="AZ387" s="61"/>
      <c r="BA387" s="102"/>
      <c r="BB387" s="45"/>
      <c r="BC387" s="45"/>
    </row>
    <row r="388" spans="1:77" ht="16" hidden="1" thickBot="1">
      <c r="A388" s="4"/>
      <c r="B388" s="6"/>
      <c r="C388" s="23" t="s">
        <v>1294</v>
      </c>
      <c r="D388" s="24" t="s">
        <v>1439</v>
      </c>
      <c r="E388" s="34"/>
      <c r="F388" s="34"/>
      <c r="G388" s="10"/>
      <c r="H388" s="10"/>
      <c r="I388" s="10"/>
      <c r="J388" s="102" t="s">
        <v>1193</v>
      </c>
      <c r="K388" s="10"/>
      <c r="L388" s="10"/>
      <c r="M388" s="10"/>
      <c r="N388" s="10"/>
      <c r="O388" s="10"/>
      <c r="P388" s="10"/>
      <c r="Q388" s="46" t="s">
        <v>145</v>
      </c>
      <c r="R388" s="46">
        <v>0</v>
      </c>
      <c r="S388" s="25" t="s">
        <v>225</v>
      </c>
      <c r="T388" s="46">
        <v>0</v>
      </c>
      <c r="U388" s="46">
        <v>0</v>
      </c>
      <c r="V388" s="46">
        <v>0</v>
      </c>
      <c r="W388" s="46">
        <v>0</v>
      </c>
      <c r="X388" s="46">
        <v>0</v>
      </c>
      <c r="Y388" s="10"/>
      <c r="Z388" s="10"/>
      <c r="AA388" s="10"/>
      <c r="AB388" s="10"/>
      <c r="AC388" s="10"/>
      <c r="AD388" s="10"/>
      <c r="AE388" s="10"/>
      <c r="AF388" s="10"/>
      <c r="AG388" s="10"/>
      <c r="AH388" s="10"/>
      <c r="AI388" s="10"/>
      <c r="AJ388" s="10"/>
      <c r="AK388" s="10"/>
      <c r="AL388" s="10"/>
      <c r="AM388" s="10"/>
      <c r="AN388" s="10"/>
      <c r="AO388" s="10"/>
      <c r="AP388" s="24" t="s">
        <v>204</v>
      </c>
      <c r="AQ388" s="24">
        <v>2006</v>
      </c>
      <c r="AR388" s="10"/>
      <c r="AS388" s="10"/>
      <c r="AT388" s="10"/>
      <c r="AU388" s="174">
        <v>180000</v>
      </c>
      <c r="AV388" s="45" t="s">
        <v>123</v>
      </c>
      <c r="AW388" s="45"/>
      <c r="AX388" s="45" t="s">
        <v>1794</v>
      </c>
      <c r="AY388" s="102" t="s">
        <v>1193</v>
      </c>
      <c r="AZ388" s="60"/>
      <c r="BA388" s="102"/>
      <c r="BB388" s="45"/>
      <c r="BC388" s="45"/>
    </row>
    <row r="389" spans="1:77" s="121" customFormat="1" ht="33" hidden="1" thickBot="1">
      <c r="A389" s="11"/>
      <c r="B389" s="57"/>
      <c r="C389" s="69" t="s">
        <v>1295</v>
      </c>
      <c r="D389" s="70"/>
      <c r="E389" s="119" t="s">
        <v>726</v>
      </c>
      <c r="F389" s="119"/>
      <c r="G389" s="75"/>
      <c r="H389" s="75"/>
      <c r="I389" s="75"/>
      <c r="J389" s="104" t="s">
        <v>1193</v>
      </c>
      <c r="K389" s="75"/>
      <c r="L389" s="75"/>
      <c r="M389" s="75"/>
      <c r="N389" s="75"/>
      <c r="O389" s="75"/>
      <c r="P389" s="75"/>
      <c r="Q389" s="50">
        <v>0</v>
      </c>
      <c r="R389" s="50">
        <v>0</v>
      </c>
      <c r="S389" s="68" t="s">
        <v>1537</v>
      </c>
      <c r="T389" s="50">
        <v>0</v>
      </c>
      <c r="U389" s="50">
        <v>0</v>
      </c>
      <c r="V389" s="50">
        <v>0</v>
      </c>
      <c r="W389" s="50">
        <v>0</v>
      </c>
      <c r="X389" s="50">
        <v>0</v>
      </c>
      <c r="Y389" s="75"/>
      <c r="Z389" s="75"/>
      <c r="AA389" s="75"/>
      <c r="AB389" s="75"/>
      <c r="AC389" s="75"/>
      <c r="AD389" s="75"/>
      <c r="AE389" s="75"/>
      <c r="AF389" s="75"/>
      <c r="AG389" s="75"/>
      <c r="AH389" s="75"/>
      <c r="AI389" s="75"/>
      <c r="AJ389" s="75"/>
      <c r="AK389" s="75"/>
      <c r="AL389" s="75"/>
      <c r="AM389" s="75"/>
      <c r="AN389" s="75"/>
      <c r="AO389" s="75"/>
      <c r="AP389" s="70" t="s">
        <v>204</v>
      </c>
      <c r="AQ389" s="70">
        <v>2007</v>
      </c>
      <c r="AR389" s="75"/>
      <c r="AS389" s="75"/>
      <c r="AT389" s="75"/>
      <c r="AU389" s="71">
        <v>28000000</v>
      </c>
      <c r="AV389" s="66" t="s">
        <v>1573</v>
      </c>
      <c r="AW389" s="66"/>
      <c r="AX389" s="113" t="s">
        <v>1630</v>
      </c>
      <c r="AY389" s="104" t="s">
        <v>1193</v>
      </c>
      <c r="AZ389" s="120" t="s">
        <v>1836</v>
      </c>
      <c r="BA389" s="104"/>
      <c r="BB389" s="66"/>
      <c r="BC389" s="66"/>
    </row>
    <row r="390" spans="1:77" s="100" customFormat="1" ht="33" hidden="1" thickBot="1">
      <c r="A390" s="4"/>
      <c r="B390" s="98"/>
      <c r="C390" s="72" t="s">
        <v>1296</v>
      </c>
      <c r="D390" s="70"/>
      <c r="E390" s="119" t="s">
        <v>995</v>
      </c>
      <c r="F390" s="119"/>
      <c r="G390" s="75"/>
      <c r="H390" s="75"/>
      <c r="I390" s="75"/>
      <c r="J390" s="104" t="s">
        <v>1193</v>
      </c>
      <c r="K390" s="75"/>
      <c r="L390" s="75"/>
      <c r="M390" s="75"/>
      <c r="N390" s="75"/>
      <c r="O390" s="75"/>
      <c r="P390" s="75"/>
      <c r="Q390" s="50">
        <v>0</v>
      </c>
      <c r="R390" s="50">
        <v>0</v>
      </c>
      <c r="S390" s="68" t="s">
        <v>1561</v>
      </c>
      <c r="T390" s="50">
        <v>0</v>
      </c>
      <c r="U390" s="50">
        <v>0</v>
      </c>
      <c r="V390" s="50">
        <v>0</v>
      </c>
      <c r="W390" s="50">
        <v>0</v>
      </c>
      <c r="X390" s="50">
        <v>0</v>
      </c>
      <c r="Y390" s="75"/>
      <c r="Z390" s="75"/>
      <c r="AA390" s="75"/>
      <c r="AB390" s="75"/>
      <c r="AC390" s="75"/>
      <c r="AD390" s="75"/>
      <c r="AE390" s="75"/>
      <c r="AF390" s="75"/>
      <c r="AG390" s="75"/>
      <c r="AH390" s="75"/>
      <c r="AI390" s="75"/>
      <c r="AJ390" s="75"/>
      <c r="AK390" s="75"/>
      <c r="AL390" s="75"/>
      <c r="AM390" s="75"/>
      <c r="AN390" s="75"/>
      <c r="AO390" s="75"/>
      <c r="AP390" s="70" t="s">
        <v>204</v>
      </c>
      <c r="AQ390" s="70">
        <v>2007</v>
      </c>
      <c r="AR390" s="75"/>
      <c r="AS390" s="75"/>
      <c r="AT390" s="75"/>
      <c r="AU390" s="71">
        <v>65500000</v>
      </c>
      <c r="AV390" s="76" t="s">
        <v>1573</v>
      </c>
      <c r="AW390" s="211"/>
      <c r="AX390" s="212" t="s">
        <v>1631</v>
      </c>
      <c r="AY390" s="104" t="s">
        <v>1193</v>
      </c>
      <c r="AZ390" s="94" t="s">
        <v>1835</v>
      </c>
      <c r="BA390" s="104"/>
      <c r="BB390" s="66"/>
      <c r="BC390" s="66"/>
      <c r="BD390" s="121"/>
      <c r="BE390" s="121"/>
      <c r="BF390" s="121"/>
      <c r="BG390" s="121"/>
      <c r="BH390" s="121"/>
      <c r="BI390" s="121"/>
      <c r="BJ390" s="121"/>
      <c r="BK390" s="121"/>
      <c r="BL390" s="121"/>
      <c r="BM390" s="121"/>
      <c r="BN390" s="121"/>
      <c r="BO390" s="121"/>
      <c r="BP390" s="121"/>
      <c r="BQ390" s="121"/>
      <c r="BR390" s="121"/>
      <c r="BS390" s="121"/>
      <c r="BT390" s="121"/>
      <c r="BU390" s="121"/>
      <c r="BV390" s="121"/>
      <c r="BW390" s="121"/>
      <c r="BX390" s="121"/>
      <c r="BY390" s="121"/>
    </row>
    <row r="391" spans="1:77" ht="16" hidden="1" thickBot="1">
      <c r="A391" s="4"/>
      <c r="B391" s="6"/>
      <c r="C391" s="23" t="s">
        <v>1297</v>
      </c>
      <c r="D391" s="24"/>
      <c r="E391" s="34" t="s">
        <v>713</v>
      </c>
      <c r="F391" s="34"/>
      <c r="G391" s="10"/>
      <c r="H391" s="10"/>
      <c r="I391" s="10"/>
      <c r="J391" s="102" t="s">
        <v>1193</v>
      </c>
      <c r="K391" s="10"/>
      <c r="L391" s="10"/>
      <c r="M391" s="10"/>
      <c r="N391" s="10"/>
      <c r="O391" s="10"/>
      <c r="P391" s="10"/>
      <c r="Q391" s="46">
        <v>0</v>
      </c>
      <c r="R391" s="46">
        <v>0</v>
      </c>
      <c r="S391" s="25" t="s">
        <v>1562</v>
      </c>
      <c r="T391" s="46">
        <v>0</v>
      </c>
      <c r="U391" s="46">
        <v>0</v>
      </c>
      <c r="V391" s="46">
        <v>0</v>
      </c>
      <c r="W391" s="46">
        <v>0</v>
      </c>
      <c r="X391" s="46">
        <v>0</v>
      </c>
      <c r="Y391" s="10"/>
      <c r="Z391" s="10"/>
      <c r="AA391" s="10"/>
      <c r="AB391" s="10"/>
      <c r="AC391" s="10"/>
      <c r="AD391" s="10"/>
      <c r="AE391" s="10"/>
      <c r="AF391" s="10"/>
      <c r="AG391" s="10"/>
      <c r="AH391" s="10"/>
      <c r="AI391" s="10"/>
      <c r="AJ391" s="10"/>
      <c r="AK391" s="10"/>
      <c r="AL391" s="10"/>
      <c r="AM391" s="10"/>
      <c r="AN391" s="10"/>
      <c r="AO391" s="10"/>
      <c r="AP391" s="24" t="s">
        <v>204</v>
      </c>
      <c r="AQ391" s="24">
        <v>2007</v>
      </c>
      <c r="AR391" s="10"/>
      <c r="AS391" s="10"/>
      <c r="AT391" s="10"/>
      <c r="AU391" s="174">
        <v>8843830.7883581929</v>
      </c>
      <c r="AV391" s="45" t="s">
        <v>123</v>
      </c>
      <c r="AW391" s="45"/>
      <c r="AX391" s="45" t="s">
        <v>1599</v>
      </c>
      <c r="AY391" s="102" t="s">
        <v>1193</v>
      </c>
      <c r="AZ391" s="61"/>
      <c r="BA391" s="102"/>
      <c r="BB391" s="45"/>
      <c r="BC391" s="45"/>
    </row>
    <row r="392" spans="1:77" ht="16" hidden="1" thickBot="1">
      <c r="A392" s="4"/>
      <c r="B392" s="6"/>
      <c r="C392" s="23" t="s">
        <v>1298</v>
      </c>
      <c r="D392" s="24"/>
      <c r="E392" s="34" t="s">
        <v>713</v>
      </c>
      <c r="F392" s="34"/>
      <c r="G392" s="10"/>
      <c r="H392" s="10"/>
      <c r="I392" s="10"/>
      <c r="J392" s="102" t="s">
        <v>1193</v>
      </c>
      <c r="K392" s="10"/>
      <c r="L392" s="10"/>
      <c r="M392" s="10"/>
      <c r="N392" s="10"/>
      <c r="O392" s="10"/>
      <c r="P392" s="10"/>
      <c r="Q392" s="46">
        <v>0</v>
      </c>
      <c r="R392" s="46">
        <v>0</v>
      </c>
      <c r="S392" s="25" t="s">
        <v>1562</v>
      </c>
      <c r="T392" s="46">
        <v>0</v>
      </c>
      <c r="U392" s="46">
        <v>0</v>
      </c>
      <c r="V392" s="46">
        <v>0</v>
      </c>
      <c r="W392" s="46">
        <v>0</v>
      </c>
      <c r="X392" s="46">
        <v>0</v>
      </c>
      <c r="Y392" s="10"/>
      <c r="Z392" s="10"/>
      <c r="AA392" s="10"/>
      <c r="AB392" s="10"/>
      <c r="AC392" s="10"/>
      <c r="AD392" s="10"/>
      <c r="AE392" s="10"/>
      <c r="AF392" s="10"/>
      <c r="AG392" s="10"/>
      <c r="AH392" s="10"/>
      <c r="AI392" s="10"/>
      <c r="AJ392" s="10"/>
      <c r="AK392" s="10"/>
      <c r="AL392" s="10"/>
      <c r="AM392" s="10"/>
      <c r="AN392" s="10"/>
      <c r="AO392" s="10"/>
      <c r="AP392" s="24" t="s">
        <v>204</v>
      </c>
      <c r="AQ392" s="24">
        <v>2007</v>
      </c>
      <c r="AR392" s="10"/>
      <c r="AS392" s="10"/>
      <c r="AT392" s="10"/>
      <c r="AU392" s="174">
        <v>1602944.3303899225</v>
      </c>
      <c r="AV392" s="45" t="s">
        <v>123</v>
      </c>
      <c r="AW392" s="45"/>
      <c r="AX392" s="45" t="s">
        <v>1599</v>
      </c>
      <c r="AY392" s="102" t="s">
        <v>1193</v>
      </c>
      <c r="AZ392" s="61"/>
      <c r="BA392" s="102"/>
      <c r="BB392" s="45"/>
      <c r="BC392" s="45"/>
    </row>
    <row r="393" spans="1:77" s="101" customFormat="1" ht="16" hidden="1" thickBot="1">
      <c r="A393" s="4"/>
      <c r="B393" s="6"/>
      <c r="C393" s="23" t="s">
        <v>1299</v>
      </c>
      <c r="D393" s="24"/>
      <c r="E393" s="34" t="s">
        <v>716</v>
      </c>
      <c r="F393" s="34"/>
      <c r="G393" s="10"/>
      <c r="H393" s="10"/>
      <c r="I393" s="10"/>
      <c r="J393" s="102" t="s">
        <v>1193</v>
      </c>
      <c r="K393" s="10"/>
      <c r="L393" s="10"/>
      <c r="M393" s="10"/>
      <c r="N393" s="10"/>
      <c r="O393" s="10"/>
      <c r="P393" s="10"/>
      <c r="Q393" s="46">
        <v>0</v>
      </c>
      <c r="R393" s="46">
        <v>0</v>
      </c>
      <c r="S393" s="25" t="s">
        <v>225</v>
      </c>
      <c r="T393" s="46">
        <v>0</v>
      </c>
      <c r="U393" s="46">
        <v>0</v>
      </c>
      <c r="V393" s="46">
        <v>0</v>
      </c>
      <c r="W393" s="46">
        <v>0</v>
      </c>
      <c r="X393" s="46">
        <v>0</v>
      </c>
      <c r="Y393" s="10"/>
      <c r="Z393" s="10"/>
      <c r="AA393" s="10"/>
      <c r="AB393" s="10"/>
      <c r="AC393" s="10"/>
      <c r="AD393" s="10"/>
      <c r="AE393" s="10"/>
      <c r="AF393" s="10"/>
      <c r="AG393" s="10"/>
      <c r="AH393" s="10"/>
      <c r="AI393" s="10"/>
      <c r="AJ393" s="10"/>
      <c r="AK393" s="10"/>
      <c r="AL393" s="10"/>
      <c r="AM393" s="10"/>
      <c r="AN393" s="10"/>
      <c r="AO393" s="10"/>
      <c r="AP393" s="24" t="s">
        <v>204</v>
      </c>
      <c r="AQ393" s="24">
        <v>2007</v>
      </c>
      <c r="AR393" s="10"/>
      <c r="AS393" s="10"/>
      <c r="AT393" s="10"/>
      <c r="AU393" s="174">
        <v>3316436.5456343228</v>
      </c>
      <c r="AV393" s="45" t="s">
        <v>123</v>
      </c>
      <c r="AW393" s="45"/>
      <c r="AX393" s="45" t="s">
        <v>1599</v>
      </c>
      <c r="AY393" s="102" t="s">
        <v>1193</v>
      </c>
      <c r="AZ393" s="61"/>
      <c r="BA393" s="102"/>
      <c r="BB393" s="45"/>
      <c r="BC393" s="45"/>
    </row>
    <row r="394" spans="1:77" s="101" customFormat="1" ht="16" hidden="1" thickBot="1">
      <c r="A394" s="4"/>
      <c r="B394" s="6"/>
      <c r="C394" s="23" t="s">
        <v>1300</v>
      </c>
      <c r="D394" s="24"/>
      <c r="E394" s="34" t="s">
        <v>716</v>
      </c>
      <c r="F394" s="34"/>
      <c r="G394" s="10"/>
      <c r="H394" s="10"/>
      <c r="I394" s="10"/>
      <c r="J394" s="102" t="s">
        <v>1193</v>
      </c>
      <c r="K394" s="10"/>
      <c r="L394" s="10"/>
      <c r="M394" s="10"/>
      <c r="N394" s="10"/>
      <c r="O394" s="10"/>
      <c r="P394" s="10"/>
      <c r="Q394" s="46">
        <v>0</v>
      </c>
      <c r="R394" s="46">
        <v>0</v>
      </c>
      <c r="S394" s="25" t="s">
        <v>225</v>
      </c>
      <c r="T394" s="46">
        <v>0</v>
      </c>
      <c r="U394" s="46">
        <v>0</v>
      </c>
      <c r="V394" s="46">
        <v>0</v>
      </c>
      <c r="W394" s="46">
        <v>0</v>
      </c>
      <c r="X394" s="46">
        <v>0</v>
      </c>
      <c r="Y394" s="10"/>
      <c r="Z394" s="10"/>
      <c r="AA394" s="10"/>
      <c r="AB394" s="10"/>
      <c r="AC394" s="10"/>
      <c r="AD394" s="10"/>
      <c r="AE394" s="10"/>
      <c r="AF394" s="10"/>
      <c r="AG394" s="10"/>
      <c r="AH394" s="10"/>
      <c r="AI394" s="10"/>
      <c r="AJ394" s="10"/>
      <c r="AK394" s="10"/>
      <c r="AL394" s="10"/>
      <c r="AM394" s="10"/>
      <c r="AN394" s="10"/>
      <c r="AO394" s="10"/>
      <c r="AP394" s="24" t="s">
        <v>204</v>
      </c>
      <c r="AQ394" s="24">
        <v>2007</v>
      </c>
      <c r="AR394" s="10"/>
      <c r="AS394" s="10"/>
      <c r="AT394" s="10"/>
      <c r="AU394" s="174">
        <v>2929518.9486436509</v>
      </c>
      <c r="AV394" s="45" t="s">
        <v>123</v>
      </c>
      <c r="AW394" s="45"/>
      <c r="AX394" s="45" t="s">
        <v>1599</v>
      </c>
      <c r="AY394" s="102" t="s">
        <v>1193</v>
      </c>
      <c r="AZ394" s="61"/>
      <c r="BA394" s="102"/>
      <c r="BB394" s="45"/>
      <c r="BC394" s="45"/>
    </row>
    <row r="395" spans="1:77" s="101" customFormat="1" ht="16" hidden="1" thickBot="1">
      <c r="A395" s="4"/>
      <c r="B395" s="6"/>
      <c r="C395" s="23" t="s">
        <v>1301</v>
      </c>
      <c r="D395" s="24"/>
      <c r="E395" s="34" t="s">
        <v>712</v>
      </c>
      <c r="F395" s="34"/>
      <c r="G395" s="10"/>
      <c r="H395" s="10"/>
      <c r="I395" s="10"/>
      <c r="J395" s="102" t="s">
        <v>1193</v>
      </c>
      <c r="K395" s="10"/>
      <c r="L395" s="10"/>
      <c r="M395" s="10"/>
      <c r="N395" s="10"/>
      <c r="O395" s="10"/>
      <c r="P395" s="10"/>
      <c r="Q395" s="46">
        <v>0</v>
      </c>
      <c r="R395" s="46">
        <v>0</v>
      </c>
      <c r="S395" s="25" t="s">
        <v>225</v>
      </c>
      <c r="T395" s="46">
        <v>0</v>
      </c>
      <c r="U395" s="46">
        <v>0</v>
      </c>
      <c r="V395" s="46">
        <v>0</v>
      </c>
      <c r="W395" s="46">
        <v>0</v>
      </c>
      <c r="X395" s="46">
        <v>0</v>
      </c>
      <c r="Y395" s="10"/>
      <c r="Z395" s="10"/>
      <c r="AA395" s="10"/>
      <c r="AB395" s="10"/>
      <c r="AC395" s="10"/>
      <c r="AD395" s="10"/>
      <c r="AE395" s="10"/>
      <c r="AF395" s="10"/>
      <c r="AG395" s="10"/>
      <c r="AH395" s="10"/>
      <c r="AI395" s="10"/>
      <c r="AJ395" s="10"/>
      <c r="AK395" s="10"/>
      <c r="AL395" s="10"/>
      <c r="AM395" s="10"/>
      <c r="AN395" s="10"/>
      <c r="AO395" s="10"/>
      <c r="AP395" s="24" t="s">
        <v>204</v>
      </c>
      <c r="AQ395" s="24">
        <v>2007</v>
      </c>
      <c r="AR395" s="10"/>
      <c r="AS395" s="10"/>
      <c r="AT395" s="10"/>
      <c r="AU395" s="174">
        <v>20561906.5829328</v>
      </c>
      <c r="AV395" s="45" t="s">
        <v>123</v>
      </c>
      <c r="AW395" s="45"/>
      <c r="AX395" s="45" t="s">
        <v>1599</v>
      </c>
      <c r="AY395" s="102" t="s">
        <v>1193</v>
      </c>
      <c r="AZ395" s="61"/>
      <c r="BA395" s="102"/>
      <c r="BB395" s="45"/>
      <c r="BC395" s="45"/>
    </row>
    <row r="396" spans="1:77" s="101" customFormat="1" ht="16" hidden="1" thickBot="1">
      <c r="A396" s="4"/>
      <c r="B396" s="6"/>
      <c r="C396" s="23" t="s">
        <v>1302</v>
      </c>
      <c r="D396" s="24"/>
      <c r="E396" s="34" t="s">
        <v>713</v>
      </c>
      <c r="F396" s="34"/>
      <c r="G396" s="10"/>
      <c r="H396" s="10"/>
      <c r="I396" s="10"/>
      <c r="J396" s="102" t="s">
        <v>1193</v>
      </c>
      <c r="K396" s="10"/>
      <c r="L396" s="10"/>
      <c r="M396" s="10"/>
      <c r="N396" s="10"/>
      <c r="O396" s="10"/>
      <c r="P396" s="10"/>
      <c r="Q396" s="46">
        <v>0</v>
      </c>
      <c r="R396" s="46">
        <v>0</v>
      </c>
      <c r="S396" s="25" t="s">
        <v>225</v>
      </c>
      <c r="T396" s="46">
        <v>0</v>
      </c>
      <c r="U396" s="46">
        <v>0</v>
      </c>
      <c r="V396" s="46">
        <v>0</v>
      </c>
      <c r="W396" s="46">
        <v>0</v>
      </c>
      <c r="X396" s="46">
        <v>0</v>
      </c>
      <c r="Y396" s="10"/>
      <c r="Z396" s="10"/>
      <c r="AA396" s="10"/>
      <c r="AB396" s="10"/>
      <c r="AC396" s="10"/>
      <c r="AD396" s="10"/>
      <c r="AE396" s="10"/>
      <c r="AF396" s="10"/>
      <c r="AG396" s="10"/>
      <c r="AH396" s="10"/>
      <c r="AI396" s="10"/>
      <c r="AJ396" s="10"/>
      <c r="AK396" s="10"/>
      <c r="AL396" s="10"/>
      <c r="AM396" s="10"/>
      <c r="AN396" s="10"/>
      <c r="AO396" s="10"/>
      <c r="AP396" s="24" t="s">
        <v>204</v>
      </c>
      <c r="AQ396" s="24">
        <v>2007</v>
      </c>
      <c r="AR396" s="10"/>
      <c r="AS396" s="10"/>
      <c r="AT396" s="10"/>
      <c r="AU396" s="174">
        <v>967293.99247667729</v>
      </c>
      <c r="AV396" s="45" t="s">
        <v>123</v>
      </c>
      <c r="AW396" s="45"/>
      <c r="AX396" s="45" t="s">
        <v>1599</v>
      </c>
      <c r="AY396" s="102" t="s">
        <v>1193</v>
      </c>
      <c r="AZ396" s="61"/>
      <c r="BA396" s="102"/>
      <c r="BB396" s="45"/>
      <c r="BC396" s="45"/>
    </row>
    <row r="397" spans="1:77" s="101" customFormat="1" ht="33" hidden="1" thickBot="1">
      <c r="A397" s="4"/>
      <c r="B397" s="6"/>
      <c r="C397" s="23" t="s">
        <v>1303</v>
      </c>
      <c r="D397" s="24"/>
      <c r="E397" s="51" t="s">
        <v>1440</v>
      </c>
      <c r="F397" s="51"/>
      <c r="G397" s="10"/>
      <c r="H397" s="10"/>
      <c r="I397" s="10"/>
      <c r="J397" s="102" t="s">
        <v>1193</v>
      </c>
      <c r="K397" s="10"/>
      <c r="L397" s="10"/>
      <c r="M397" s="10"/>
      <c r="N397" s="10"/>
      <c r="O397" s="10"/>
      <c r="P397" s="10"/>
      <c r="Q397" s="46">
        <v>0</v>
      </c>
      <c r="R397" s="46">
        <v>0</v>
      </c>
      <c r="S397" s="25" t="s">
        <v>238</v>
      </c>
      <c r="T397" s="46">
        <v>0</v>
      </c>
      <c r="U397" s="46">
        <v>0</v>
      </c>
      <c r="V397" s="46">
        <v>0</v>
      </c>
      <c r="W397" s="46">
        <v>0</v>
      </c>
      <c r="X397" s="46">
        <v>0</v>
      </c>
      <c r="Y397" s="10"/>
      <c r="Z397" s="10"/>
      <c r="AA397" s="10"/>
      <c r="AB397" s="10"/>
      <c r="AC397" s="10"/>
      <c r="AD397" s="10"/>
      <c r="AE397" s="10"/>
      <c r="AF397" s="10"/>
      <c r="AG397" s="10"/>
      <c r="AH397" s="10"/>
      <c r="AI397" s="10"/>
      <c r="AJ397" s="10"/>
      <c r="AK397" s="10"/>
      <c r="AL397" s="10"/>
      <c r="AM397" s="10"/>
      <c r="AN397" s="10"/>
      <c r="AO397" s="10"/>
      <c r="AP397" s="24" t="s">
        <v>204</v>
      </c>
      <c r="AQ397" s="24">
        <v>2007</v>
      </c>
      <c r="AR397" s="10"/>
      <c r="AS397" s="10"/>
      <c r="AT397" s="10"/>
      <c r="AU397" s="174">
        <v>49789094.574409492</v>
      </c>
      <c r="AV397" s="66" t="s">
        <v>123</v>
      </c>
      <c r="AW397" s="45"/>
      <c r="AX397" s="67" t="s">
        <v>1632</v>
      </c>
      <c r="AY397" s="102" t="s">
        <v>1193</v>
      </c>
      <c r="AZ397" s="94" t="s">
        <v>1837</v>
      </c>
      <c r="BA397" s="102"/>
      <c r="BB397" s="45"/>
      <c r="BC397" s="45"/>
    </row>
    <row r="398" spans="1:77" s="101" customFormat="1" ht="17" hidden="1" thickBot="1">
      <c r="A398" s="4"/>
      <c r="B398" s="6"/>
      <c r="C398" s="23" t="s">
        <v>1304</v>
      </c>
      <c r="D398" s="24"/>
      <c r="E398" s="34" t="s">
        <v>712</v>
      </c>
      <c r="F398" s="34"/>
      <c r="G398" s="10"/>
      <c r="H398" s="10"/>
      <c r="I398" s="10"/>
      <c r="J398" s="102" t="s">
        <v>1193</v>
      </c>
      <c r="K398" s="10"/>
      <c r="L398" s="10"/>
      <c r="M398" s="10"/>
      <c r="N398" s="10"/>
      <c r="O398" s="10"/>
      <c r="P398" s="10"/>
      <c r="Q398" s="46">
        <v>0</v>
      </c>
      <c r="R398" s="46">
        <v>0</v>
      </c>
      <c r="S398" s="25" t="s">
        <v>238</v>
      </c>
      <c r="T398" s="46">
        <v>0</v>
      </c>
      <c r="U398" s="46">
        <v>0</v>
      </c>
      <c r="V398" s="46">
        <v>0</v>
      </c>
      <c r="W398" s="46">
        <v>0</v>
      </c>
      <c r="X398" s="46">
        <v>0</v>
      </c>
      <c r="Y398" s="10"/>
      <c r="Z398" s="10"/>
      <c r="AA398" s="10"/>
      <c r="AB398" s="10"/>
      <c r="AC398" s="10"/>
      <c r="AD398" s="10"/>
      <c r="AE398" s="10"/>
      <c r="AF398" s="10"/>
      <c r="AG398" s="10"/>
      <c r="AH398" s="10"/>
      <c r="AI398" s="10"/>
      <c r="AJ398" s="10"/>
      <c r="AK398" s="10"/>
      <c r="AL398" s="10"/>
      <c r="AM398" s="10"/>
      <c r="AN398" s="10"/>
      <c r="AO398" s="10"/>
      <c r="AP398" s="24" t="s">
        <v>204</v>
      </c>
      <c r="AQ398" s="24">
        <v>2007</v>
      </c>
      <c r="AR398" s="10"/>
      <c r="AS398" s="10"/>
      <c r="AT398" s="10"/>
      <c r="AU398" s="174">
        <v>3983127.5659527592</v>
      </c>
      <c r="AV398" s="45" t="s">
        <v>123</v>
      </c>
      <c r="AW398" s="45"/>
      <c r="AX398" s="67" t="s">
        <v>1838</v>
      </c>
      <c r="AY398" s="102" t="s">
        <v>1193</v>
      </c>
      <c r="AZ398" s="61"/>
      <c r="BA398" s="102"/>
      <c r="BB398" s="45"/>
      <c r="BC398" s="45"/>
    </row>
    <row r="399" spans="1:77" s="101" customFormat="1" ht="16" hidden="1" thickBot="1">
      <c r="A399" s="4"/>
      <c r="B399" s="6"/>
      <c r="C399" s="23" t="s">
        <v>1305</v>
      </c>
      <c r="D399" s="24"/>
      <c r="E399" s="34" t="s">
        <v>713</v>
      </c>
      <c r="F399" s="34"/>
      <c r="G399" s="10"/>
      <c r="H399" s="10"/>
      <c r="I399" s="10"/>
      <c r="J399" s="102" t="s">
        <v>1193</v>
      </c>
      <c r="K399" s="10"/>
      <c r="L399" s="10"/>
      <c r="M399" s="10"/>
      <c r="N399" s="10"/>
      <c r="O399" s="10"/>
      <c r="P399" s="10"/>
      <c r="Q399" s="46">
        <v>0</v>
      </c>
      <c r="R399" s="46">
        <v>0</v>
      </c>
      <c r="S399" s="25" t="s">
        <v>1574</v>
      </c>
      <c r="T399" s="46">
        <v>0</v>
      </c>
      <c r="U399" s="46">
        <v>0</v>
      </c>
      <c r="V399" s="46">
        <v>0</v>
      </c>
      <c r="W399" s="46">
        <v>0</v>
      </c>
      <c r="X399" s="46">
        <v>0</v>
      </c>
      <c r="Y399" s="10"/>
      <c r="Z399" s="10"/>
      <c r="AA399" s="10"/>
      <c r="AB399" s="10"/>
      <c r="AC399" s="10"/>
      <c r="AD399" s="10"/>
      <c r="AE399" s="10"/>
      <c r="AF399" s="10"/>
      <c r="AG399" s="10"/>
      <c r="AH399" s="10"/>
      <c r="AI399" s="10"/>
      <c r="AJ399" s="10"/>
      <c r="AK399" s="10"/>
      <c r="AL399" s="10"/>
      <c r="AM399" s="10"/>
      <c r="AN399" s="10"/>
      <c r="AO399" s="10"/>
      <c r="AP399" s="24" t="s">
        <v>204</v>
      </c>
      <c r="AQ399" s="24">
        <v>2007</v>
      </c>
      <c r="AR399" s="10"/>
      <c r="AS399" s="10"/>
      <c r="AT399" s="10"/>
      <c r="AU399" s="174">
        <v>11949382.697858278</v>
      </c>
      <c r="AV399" s="45" t="s">
        <v>123</v>
      </c>
      <c r="AW399" s="45"/>
      <c r="AX399" s="45" t="s">
        <v>1599</v>
      </c>
      <c r="AY399" s="102" t="s">
        <v>1193</v>
      </c>
      <c r="AZ399" s="61"/>
      <c r="BA399" s="102"/>
      <c r="BB399" s="45"/>
      <c r="BC399" s="45"/>
    </row>
    <row r="400" spans="1:77" s="101" customFormat="1" ht="16" hidden="1" thickBot="1">
      <c r="A400" s="4"/>
      <c r="B400" s="6"/>
      <c r="C400" s="23" t="s">
        <v>1306</v>
      </c>
      <c r="D400" s="24"/>
      <c r="E400" s="34" t="s">
        <v>725</v>
      </c>
      <c r="F400" s="34"/>
      <c r="G400" s="10"/>
      <c r="H400" s="10"/>
      <c r="I400" s="10"/>
      <c r="J400" s="102" t="s">
        <v>1193</v>
      </c>
      <c r="K400" s="10"/>
      <c r="L400" s="10"/>
      <c r="M400" s="10"/>
      <c r="N400" s="10"/>
      <c r="O400" s="10"/>
      <c r="P400" s="10"/>
      <c r="Q400" s="46">
        <v>0</v>
      </c>
      <c r="R400" s="46">
        <v>0</v>
      </c>
      <c r="S400" s="25" t="s">
        <v>225</v>
      </c>
      <c r="T400" s="46">
        <v>0</v>
      </c>
      <c r="U400" s="46">
        <v>0</v>
      </c>
      <c r="V400" s="46">
        <v>0</v>
      </c>
      <c r="W400" s="46">
        <v>0</v>
      </c>
      <c r="X400" s="46">
        <v>0</v>
      </c>
      <c r="Y400" s="10"/>
      <c r="Z400" s="10"/>
      <c r="AA400" s="10"/>
      <c r="AB400" s="10"/>
      <c r="AC400" s="10"/>
      <c r="AD400" s="10"/>
      <c r="AE400" s="10"/>
      <c r="AF400" s="10"/>
      <c r="AG400" s="10"/>
      <c r="AH400" s="10"/>
      <c r="AI400" s="10"/>
      <c r="AJ400" s="10"/>
      <c r="AK400" s="10"/>
      <c r="AL400" s="10"/>
      <c r="AM400" s="10"/>
      <c r="AN400" s="10"/>
      <c r="AO400" s="10"/>
      <c r="AP400" s="24" t="s">
        <v>204</v>
      </c>
      <c r="AQ400" s="24">
        <v>2007</v>
      </c>
      <c r="AR400" s="10"/>
      <c r="AS400" s="10"/>
      <c r="AT400" s="10"/>
      <c r="AU400" s="174">
        <v>2284263.3086562413</v>
      </c>
      <c r="AV400" s="45" t="s">
        <v>123</v>
      </c>
      <c r="AW400" s="45"/>
      <c r="AX400" s="45" t="s">
        <v>1565</v>
      </c>
      <c r="AY400" s="102" t="s">
        <v>1193</v>
      </c>
      <c r="AZ400" s="61"/>
      <c r="BA400" s="102"/>
      <c r="BB400" s="45"/>
      <c r="BC400" s="45"/>
    </row>
    <row r="401" spans="1:55" s="101" customFormat="1" ht="16" hidden="1" thickBot="1">
      <c r="A401" s="4"/>
      <c r="B401" s="6"/>
      <c r="C401" s="23" t="s">
        <v>1307</v>
      </c>
      <c r="D401" s="24"/>
      <c r="E401" s="34"/>
      <c r="F401" s="34"/>
      <c r="G401" s="10"/>
      <c r="H401" s="10"/>
      <c r="I401" s="10"/>
      <c r="J401" s="102" t="s">
        <v>1193</v>
      </c>
      <c r="K401" s="10"/>
      <c r="L401" s="10"/>
      <c r="M401" s="10"/>
      <c r="N401" s="10"/>
      <c r="O401" s="10"/>
      <c r="P401" s="10"/>
      <c r="Q401" s="46">
        <v>0</v>
      </c>
      <c r="R401" s="46">
        <v>0</v>
      </c>
      <c r="S401" s="25" t="s">
        <v>1576</v>
      </c>
      <c r="T401" s="46">
        <v>0</v>
      </c>
      <c r="U401" s="46">
        <v>0</v>
      </c>
      <c r="V401" s="46">
        <v>0</v>
      </c>
      <c r="W401" s="46">
        <v>0</v>
      </c>
      <c r="X401" s="46">
        <v>0</v>
      </c>
      <c r="Y401" s="10"/>
      <c r="Z401" s="10"/>
      <c r="AA401" s="10"/>
      <c r="AB401" s="10"/>
      <c r="AC401" s="10"/>
      <c r="AD401" s="10"/>
      <c r="AE401" s="10"/>
      <c r="AF401" s="10"/>
      <c r="AG401" s="10"/>
      <c r="AH401" s="10"/>
      <c r="AI401" s="10"/>
      <c r="AJ401" s="10"/>
      <c r="AK401" s="10"/>
      <c r="AL401" s="10"/>
      <c r="AM401" s="10"/>
      <c r="AN401" s="10"/>
      <c r="AO401" s="10"/>
      <c r="AP401" s="24" t="s">
        <v>204</v>
      </c>
      <c r="AQ401" s="24">
        <v>2007</v>
      </c>
      <c r="AR401" s="10"/>
      <c r="AS401" s="10"/>
      <c r="AT401" s="10"/>
      <c r="AU401" s="174">
        <v>18249966.30218355</v>
      </c>
      <c r="AV401" s="45" t="s">
        <v>123</v>
      </c>
      <c r="AW401" s="45"/>
      <c r="AX401" s="45" t="s">
        <v>1565</v>
      </c>
      <c r="AY401" s="102" t="s">
        <v>1193</v>
      </c>
      <c r="AZ401" s="61"/>
      <c r="BA401" s="102"/>
      <c r="BB401" s="45"/>
      <c r="BC401" s="45"/>
    </row>
    <row r="402" spans="1:55" s="101" customFormat="1" ht="31" hidden="1" thickBot="1">
      <c r="A402" s="4"/>
      <c r="B402" s="6"/>
      <c r="C402" s="23" t="s">
        <v>1308</v>
      </c>
      <c r="D402" s="24"/>
      <c r="E402" s="34"/>
      <c r="F402" s="34"/>
      <c r="G402" s="10"/>
      <c r="H402" s="10"/>
      <c r="I402" s="10"/>
      <c r="J402" s="102" t="s">
        <v>1193</v>
      </c>
      <c r="K402" s="10"/>
      <c r="L402" s="10"/>
      <c r="M402" s="10"/>
      <c r="N402" s="10"/>
      <c r="O402" s="10"/>
      <c r="P402" s="10"/>
      <c r="Q402" s="46">
        <v>0</v>
      </c>
      <c r="R402" s="46">
        <v>0</v>
      </c>
      <c r="S402" s="25" t="s">
        <v>1575</v>
      </c>
      <c r="T402" s="46">
        <v>0</v>
      </c>
      <c r="U402" s="46">
        <v>0</v>
      </c>
      <c r="V402" s="46">
        <v>0</v>
      </c>
      <c r="W402" s="46">
        <v>0</v>
      </c>
      <c r="X402" s="46">
        <v>0</v>
      </c>
      <c r="Y402" s="10"/>
      <c r="Z402" s="10"/>
      <c r="AA402" s="10"/>
      <c r="AB402" s="10"/>
      <c r="AC402" s="10"/>
      <c r="AD402" s="10"/>
      <c r="AE402" s="10"/>
      <c r="AF402" s="10"/>
      <c r="AG402" s="10"/>
      <c r="AH402" s="10"/>
      <c r="AI402" s="10"/>
      <c r="AJ402" s="10"/>
      <c r="AK402" s="10"/>
      <c r="AL402" s="10"/>
      <c r="AM402" s="10"/>
      <c r="AN402" s="10"/>
      <c r="AO402" s="10"/>
      <c r="AP402" s="24" t="s">
        <v>204</v>
      </c>
      <c r="AQ402" s="24">
        <v>2007</v>
      </c>
      <c r="AR402" s="10"/>
      <c r="AS402" s="10"/>
      <c r="AT402" s="10"/>
      <c r="AU402" s="174">
        <v>39765896.040389478</v>
      </c>
      <c r="AV402" s="45" t="s">
        <v>123</v>
      </c>
      <c r="AW402" s="45"/>
      <c r="AX402" s="45" t="s">
        <v>1565</v>
      </c>
      <c r="AY402" s="102" t="s">
        <v>1193</v>
      </c>
      <c r="AZ402" s="61"/>
      <c r="BA402" s="102"/>
      <c r="BB402" s="45"/>
      <c r="BC402" s="45"/>
    </row>
    <row r="403" spans="1:55" s="101" customFormat="1" ht="16" hidden="1" thickBot="1">
      <c r="A403" s="4"/>
      <c r="B403" s="6"/>
      <c r="C403" s="23" t="s">
        <v>1309</v>
      </c>
      <c r="D403" s="24"/>
      <c r="E403" s="34"/>
      <c r="F403" s="34"/>
      <c r="G403" s="10"/>
      <c r="H403" s="10"/>
      <c r="I403" s="10"/>
      <c r="J403" s="102" t="s">
        <v>1193</v>
      </c>
      <c r="K403" s="10"/>
      <c r="L403" s="10"/>
      <c r="M403" s="10"/>
      <c r="N403" s="10"/>
      <c r="O403" s="10"/>
      <c r="P403" s="10"/>
      <c r="Q403" s="46">
        <v>0</v>
      </c>
      <c r="R403" s="46">
        <v>0</v>
      </c>
      <c r="S403" s="25" t="s">
        <v>1576</v>
      </c>
      <c r="T403" s="46">
        <v>0</v>
      </c>
      <c r="U403" s="46">
        <v>0</v>
      </c>
      <c r="V403" s="46">
        <v>0</v>
      </c>
      <c r="W403" s="46">
        <v>0</v>
      </c>
      <c r="X403" s="46">
        <v>0</v>
      </c>
      <c r="Y403" s="10"/>
      <c r="Z403" s="10"/>
      <c r="AA403" s="10"/>
      <c r="AB403" s="10"/>
      <c r="AC403" s="10"/>
      <c r="AD403" s="10"/>
      <c r="AE403" s="10"/>
      <c r="AF403" s="10"/>
      <c r="AG403" s="10"/>
      <c r="AH403" s="10"/>
      <c r="AI403" s="10"/>
      <c r="AJ403" s="10"/>
      <c r="AK403" s="10"/>
      <c r="AL403" s="10"/>
      <c r="AM403" s="10"/>
      <c r="AN403" s="10"/>
      <c r="AO403" s="10"/>
      <c r="AP403" s="24" t="s">
        <v>204</v>
      </c>
      <c r="AQ403" s="24">
        <v>2007</v>
      </c>
      <c r="AR403" s="10"/>
      <c r="AS403" s="10"/>
      <c r="AT403" s="10"/>
      <c r="AU403" s="174">
        <v>152161005.14101475</v>
      </c>
      <c r="AV403" s="45" t="s">
        <v>123</v>
      </c>
      <c r="AW403" s="45"/>
      <c r="AX403" s="45" t="s">
        <v>1564</v>
      </c>
      <c r="AY403" s="102" t="s">
        <v>1193</v>
      </c>
      <c r="AZ403" s="61"/>
      <c r="BA403" s="102"/>
      <c r="BB403" s="45"/>
      <c r="BC403" s="45"/>
    </row>
    <row r="404" spans="1:55" s="101" customFormat="1" ht="16" hidden="1" thickBot="1">
      <c r="A404" s="4"/>
      <c r="B404" s="6"/>
      <c r="C404" s="23" t="s">
        <v>1310</v>
      </c>
      <c r="D404" s="24"/>
      <c r="E404" s="34"/>
      <c r="F404" s="34"/>
      <c r="G404" s="10"/>
      <c r="H404" s="10"/>
      <c r="I404" s="10"/>
      <c r="J404" s="102" t="s">
        <v>1193</v>
      </c>
      <c r="K404" s="10"/>
      <c r="L404" s="10"/>
      <c r="M404" s="10"/>
      <c r="N404" s="10"/>
      <c r="O404" s="10"/>
      <c r="P404" s="10"/>
      <c r="Q404" s="46">
        <v>0</v>
      </c>
      <c r="R404" s="46">
        <v>0</v>
      </c>
      <c r="S404" s="25" t="s">
        <v>1576</v>
      </c>
      <c r="T404" s="46">
        <v>0</v>
      </c>
      <c r="U404" s="46">
        <v>0</v>
      </c>
      <c r="V404" s="46">
        <v>0</v>
      </c>
      <c r="W404" s="46">
        <v>0</v>
      </c>
      <c r="X404" s="46">
        <v>0</v>
      </c>
      <c r="Y404" s="10"/>
      <c r="Z404" s="10"/>
      <c r="AA404" s="10"/>
      <c r="AB404" s="10"/>
      <c r="AC404" s="10"/>
      <c r="AD404" s="10"/>
      <c r="AE404" s="10"/>
      <c r="AF404" s="10"/>
      <c r="AG404" s="10"/>
      <c r="AH404" s="10"/>
      <c r="AI404" s="10"/>
      <c r="AJ404" s="10"/>
      <c r="AK404" s="10"/>
      <c r="AL404" s="10"/>
      <c r="AM404" s="10"/>
      <c r="AN404" s="10"/>
      <c r="AO404" s="10"/>
      <c r="AP404" s="24" t="s">
        <v>204</v>
      </c>
      <c r="AQ404" s="24">
        <v>2007</v>
      </c>
      <c r="AR404" s="10"/>
      <c r="AS404" s="10"/>
      <c r="AT404" s="10"/>
      <c r="AU404" s="174">
        <v>311150691.9260692</v>
      </c>
      <c r="AV404" s="45" t="s">
        <v>123</v>
      </c>
      <c r="AW404" s="45"/>
      <c r="AX404" s="45" t="s">
        <v>1564</v>
      </c>
      <c r="AY404" s="102" t="s">
        <v>1193</v>
      </c>
      <c r="AZ404" s="61"/>
      <c r="BA404" s="102"/>
      <c r="BB404" s="45"/>
      <c r="BC404" s="45"/>
    </row>
    <row r="405" spans="1:55" s="101" customFormat="1" ht="49" hidden="1" thickBot="1">
      <c r="A405" s="4"/>
      <c r="B405" s="6"/>
      <c r="C405" s="69" t="s">
        <v>1311</v>
      </c>
      <c r="D405" s="24"/>
      <c r="E405" s="34"/>
      <c r="F405" s="34"/>
      <c r="G405" s="10"/>
      <c r="H405" s="10"/>
      <c r="I405" s="10"/>
      <c r="J405" s="102" t="s">
        <v>1193</v>
      </c>
      <c r="K405" s="10"/>
      <c r="L405" s="10"/>
      <c r="M405" s="10"/>
      <c r="N405" s="10"/>
      <c r="O405" s="10"/>
      <c r="P405" s="10"/>
      <c r="Q405" s="50">
        <v>0</v>
      </c>
      <c r="R405" s="50">
        <v>0</v>
      </c>
      <c r="S405" s="68" t="s">
        <v>225</v>
      </c>
      <c r="T405" s="50">
        <v>0</v>
      </c>
      <c r="U405" s="50">
        <v>0</v>
      </c>
      <c r="V405" s="50">
        <v>0</v>
      </c>
      <c r="W405" s="50">
        <v>0</v>
      </c>
      <c r="X405" s="50">
        <v>0</v>
      </c>
      <c r="Y405" s="10"/>
      <c r="Z405" s="10"/>
      <c r="AA405" s="10"/>
      <c r="AB405" s="10"/>
      <c r="AC405" s="10"/>
      <c r="AD405" s="10"/>
      <c r="AE405" s="10"/>
      <c r="AF405" s="10"/>
      <c r="AG405" s="10"/>
      <c r="AH405" s="10"/>
      <c r="AI405" s="10"/>
      <c r="AJ405" s="10"/>
      <c r="AK405" s="10"/>
      <c r="AL405" s="10"/>
      <c r="AM405" s="10"/>
      <c r="AN405" s="10"/>
      <c r="AO405" s="10"/>
      <c r="AP405" s="70" t="s">
        <v>204</v>
      </c>
      <c r="AQ405" s="70">
        <v>2007</v>
      </c>
      <c r="AR405" s="10"/>
      <c r="AS405" s="10"/>
      <c r="AT405" s="10"/>
      <c r="AU405" s="71">
        <v>44256972.955030657</v>
      </c>
      <c r="AV405" s="66" t="s">
        <v>123</v>
      </c>
      <c r="AW405" s="45"/>
      <c r="AX405" s="67" t="s">
        <v>1650</v>
      </c>
      <c r="AY405" s="102" t="s">
        <v>1193</v>
      </c>
      <c r="AZ405" s="61"/>
      <c r="BA405" s="102"/>
      <c r="BB405" s="45"/>
      <c r="BC405" s="45"/>
    </row>
    <row r="406" spans="1:55" s="101" customFormat="1" ht="50.25" hidden="1" customHeight="1">
      <c r="A406" s="4"/>
      <c r="B406" s="6"/>
      <c r="C406" s="72" t="s">
        <v>1312</v>
      </c>
      <c r="D406" s="70" t="s">
        <v>1042</v>
      </c>
      <c r="E406" s="73" t="s">
        <v>998</v>
      </c>
      <c r="F406" s="73"/>
      <c r="G406" s="75"/>
      <c r="H406" s="75"/>
      <c r="I406" s="75"/>
      <c r="J406" s="102" t="s">
        <v>1193</v>
      </c>
      <c r="K406" s="75"/>
      <c r="L406" s="75"/>
      <c r="M406" s="75"/>
      <c r="N406" s="75"/>
      <c r="O406" s="75"/>
      <c r="P406" s="75"/>
      <c r="Q406" s="50">
        <v>0</v>
      </c>
      <c r="R406" s="50">
        <v>0</v>
      </c>
      <c r="S406" s="68" t="s">
        <v>238</v>
      </c>
      <c r="T406" s="50">
        <v>0</v>
      </c>
      <c r="U406" s="50">
        <v>0</v>
      </c>
      <c r="V406" s="50">
        <v>0</v>
      </c>
      <c r="W406" s="50">
        <v>0</v>
      </c>
      <c r="X406" s="50">
        <v>0</v>
      </c>
      <c r="Y406" s="75"/>
      <c r="Z406" s="75"/>
      <c r="AA406" s="75"/>
      <c r="AB406" s="75"/>
      <c r="AC406" s="75"/>
      <c r="AD406" s="75"/>
      <c r="AE406" s="75"/>
      <c r="AF406" s="75"/>
      <c r="AG406" s="75"/>
      <c r="AH406" s="75"/>
      <c r="AI406" s="75"/>
      <c r="AJ406" s="75"/>
      <c r="AK406" s="75"/>
      <c r="AL406" s="75"/>
      <c r="AM406" s="75"/>
      <c r="AN406" s="75"/>
      <c r="AO406" s="75"/>
      <c r="AP406" s="70" t="s">
        <v>204</v>
      </c>
      <c r="AQ406" s="70">
        <v>2008</v>
      </c>
      <c r="AR406" s="75"/>
      <c r="AS406" s="75"/>
      <c r="AT406" s="75"/>
      <c r="AU406" s="71">
        <v>98607188.133294329</v>
      </c>
      <c r="AV406" s="66" t="s">
        <v>123</v>
      </c>
      <c r="AW406" s="45"/>
      <c r="AX406" s="67" t="s">
        <v>1633</v>
      </c>
      <c r="AY406" s="102" t="s">
        <v>1193</v>
      </c>
      <c r="AZ406" s="61"/>
      <c r="BA406" s="102"/>
      <c r="BB406" s="45"/>
      <c r="BC406" s="45"/>
    </row>
    <row r="407" spans="1:55" s="101" customFormat="1" ht="16" hidden="1" thickBot="1">
      <c r="A407" s="4"/>
      <c r="B407" s="6"/>
      <c r="C407" s="23" t="s">
        <v>1313</v>
      </c>
      <c r="D407" s="24" t="s">
        <v>1043</v>
      </c>
      <c r="E407" s="34" t="s">
        <v>733</v>
      </c>
      <c r="F407" s="34"/>
      <c r="G407" s="10"/>
      <c r="H407" s="10"/>
      <c r="I407" s="10"/>
      <c r="J407" s="102" t="s">
        <v>1193</v>
      </c>
      <c r="K407" s="10"/>
      <c r="L407" s="10"/>
      <c r="M407" s="10"/>
      <c r="N407" s="10"/>
      <c r="O407" s="10"/>
      <c r="P407" s="10"/>
      <c r="Q407" s="46">
        <v>0</v>
      </c>
      <c r="R407" s="46">
        <v>0</v>
      </c>
      <c r="S407" s="25" t="s">
        <v>238</v>
      </c>
      <c r="T407" s="46">
        <v>0</v>
      </c>
      <c r="U407" s="46">
        <v>0</v>
      </c>
      <c r="V407" s="46">
        <v>0</v>
      </c>
      <c r="W407" s="46">
        <v>0</v>
      </c>
      <c r="X407" s="46">
        <v>0</v>
      </c>
      <c r="Y407" s="10"/>
      <c r="Z407" s="10"/>
      <c r="AA407" s="10"/>
      <c r="AB407" s="10"/>
      <c r="AC407" s="10"/>
      <c r="AD407" s="10"/>
      <c r="AE407" s="10"/>
      <c r="AF407" s="10"/>
      <c r="AG407" s="10"/>
      <c r="AH407" s="10"/>
      <c r="AI407" s="10"/>
      <c r="AJ407" s="10"/>
      <c r="AK407" s="10"/>
      <c r="AL407" s="10"/>
      <c r="AM407" s="10"/>
      <c r="AN407" s="10"/>
      <c r="AO407" s="10"/>
      <c r="AP407" s="24" t="s">
        <v>204</v>
      </c>
      <c r="AQ407" s="24">
        <v>2008</v>
      </c>
      <c r="AR407" s="10"/>
      <c r="AS407" s="10"/>
      <c r="AT407" s="10"/>
      <c r="AU407" s="174">
        <v>47433988.457753785</v>
      </c>
      <c r="AV407" s="66" t="s">
        <v>123</v>
      </c>
      <c r="AW407" s="45"/>
      <c r="AX407" s="45" t="s">
        <v>1634</v>
      </c>
      <c r="AY407" s="102" t="s">
        <v>1193</v>
      </c>
      <c r="AZ407" s="61"/>
      <c r="BA407" s="102"/>
      <c r="BB407" s="45"/>
      <c r="BC407" s="45"/>
    </row>
    <row r="408" spans="1:55" s="101" customFormat="1" ht="17" hidden="1" thickBot="1">
      <c r="A408" s="4"/>
      <c r="B408" s="6"/>
      <c r="C408" s="23" t="s">
        <v>1314</v>
      </c>
      <c r="D408" s="24" t="s">
        <v>1044</v>
      </c>
      <c r="E408" s="34" t="s">
        <v>733</v>
      </c>
      <c r="F408" s="34"/>
      <c r="G408" s="10"/>
      <c r="H408" s="10"/>
      <c r="I408" s="10"/>
      <c r="J408" s="102" t="s">
        <v>1193</v>
      </c>
      <c r="K408" s="10"/>
      <c r="L408" s="10"/>
      <c r="M408" s="10"/>
      <c r="N408" s="10"/>
      <c r="O408" s="10"/>
      <c r="P408" s="10"/>
      <c r="Q408" s="46">
        <v>0</v>
      </c>
      <c r="R408" s="46">
        <v>0</v>
      </c>
      <c r="S408" s="25" t="s">
        <v>238</v>
      </c>
      <c r="T408" s="46">
        <v>0</v>
      </c>
      <c r="U408" s="46">
        <v>0</v>
      </c>
      <c r="V408" s="46">
        <v>0</v>
      </c>
      <c r="W408" s="46">
        <v>0</v>
      </c>
      <c r="X408" s="46">
        <v>0</v>
      </c>
      <c r="Y408" s="10"/>
      <c r="Z408" s="10"/>
      <c r="AA408" s="10"/>
      <c r="AB408" s="10"/>
      <c r="AC408" s="10"/>
      <c r="AD408" s="10"/>
      <c r="AE408" s="10"/>
      <c r="AF408" s="10"/>
      <c r="AG408" s="10"/>
      <c r="AH408" s="10"/>
      <c r="AI408" s="10"/>
      <c r="AJ408" s="10"/>
      <c r="AK408" s="10"/>
      <c r="AL408" s="10"/>
      <c r="AM408" s="10"/>
      <c r="AN408" s="10"/>
      <c r="AO408" s="10"/>
      <c r="AP408" s="24" t="s">
        <v>204</v>
      </c>
      <c r="AQ408" s="24">
        <v>2008</v>
      </c>
      <c r="AR408" s="10"/>
      <c r="AS408" s="10"/>
      <c r="AT408" s="10"/>
      <c r="AU408" s="174">
        <v>20184675.939469695</v>
      </c>
      <c r="AV408" s="66" t="s">
        <v>123</v>
      </c>
      <c r="AW408" s="45"/>
      <c r="AX408" s="67" t="s">
        <v>1635</v>
      </c>
      <c r="AY408" s="102" t="s">
        <v>1193</v>
      </c>
      <c r="AZ408" s="61"/>
      <c r="BA408" s="102"/>
      <c r="BB408" s="45"/>
      <c r="BC408" s="45"/>
    </row>
    <row r="409" spans="1:55" s="101" customFormat="1" ht="16" hidden="1" thickBot="1">
      <c r="A409" s="4"/>
      <c r="B409" s="6"/>
      <c r="C409" s="23" t="s">
        <v>1315</v>
      </c>
      <c r="D409" s="24"/>
      <c r="E409" s="34"/>
      <c r="F409" s="34"/>
      <c r="G409" s="10"/>
      <c r="H409" s="10"/>
      <c r="I409" s="10"/>
      <c r="J409" s="102" t="s">
        <v>1193</v>
      </c>
      <c r="K409" s="10"/>
      <c r="L409" s="10"/>
      <c r="M409" s="10"/>
      <c r="N409" s="10"/>
      <c r="O409" s="10"/>
      <c r="P409" s="10"/>
      <c r="Q409" s="46">
        <v>0</v>
      </c>
      <c r="R409" s="46">
        <v>0</v>
      </c>
      <c r="S409" s="25" t="s">
        <v>238</v>
      </c>
      <c r="T409" s="46">
        <v>0</v>
      </c>
      <c r="U409" s="46">
        <v>0</v>
      </c>
      <c r="V409" s="46">
        <v>0</v>
      </c>
      <c r="W409" s="46">
        <v>0</v>
      </c>
      <c r="X409" s="46">
        <v>0</v>
      </c>
      <c r="Y409" s="10"/>
      <c r="Z409" s="10"/>
      <c r="AA409" s="10"/>
      <c r="AB409" s="10"/>
      <c r="AC409" s="10"/>
      <c r="AD409" s="10"/>
      <c r="AE409" s="10"/>
      <c r="AF409" s="10"/>
      <c r="AG409" s="10"/>
      <c r="AH409" s="10"/>
      <c r="AI409" s="10"/>
      <c r="AJ409" s="10"/>
      <c r="AK409" s="10"/>
      <c r="AL409" s="10"/>
      <c r="AM409" s="10"/>
      <c r="AN409" s="10"/>
      <c r="AO409" s="10"/>
      <c r="AP409" s="24" t="s">
        <v>204</v>
      </c>
      <c r="AQ409" s="24">
        <v>2008</v>
      </c>
      <c r="AR409" s="10"/>
      <c r="AS409" s="10"/>
      <c r="AT409" s="10"/>
      <c r="AU409" s="174">
        <v>908310.41727613623</v>
      </c>
      <c r="AV409" s="45"/>
      <c r="AW409" s="45"/>
      <c r="AX409" s="45"/>
      <c r="AY409" s="102" t="s">
        <v>1193</v>
      </c>
      <c r="AZ409" s="66" t="s">
        <v>1840</v>
      </c>
      <c r="BA409" s="102"/>
      <c r="BB409" s="45"/>
      <c r="BC409" s="45"/>
    </row>
    <row r="410" spans="1:55" s="101" customFormat="1" ht="16" hidden="1" thickBot="1">
      <c r="A410" s="4"/>
      <c r="B410" s="6"/>
      <c r="C410" s="23" t="s">
        <v>1316</v>
      </c>
      <c r="D410" s="24"/>
      <c r="E410" s="34"/>
      <c r="F410" s="34"/>
      <c r="G410" s="10"/>
      <c r="H410" s="10"/>
      <c r="I410" s="10"/>
      <c r="J410" s="102" t="s">
        <v>1193</v>
      </c>
      <c r="K410" s="10"/>
      <c r="L410" s="10"/>
      <c r="M410" s="10"/>
      <c r="N410" s="10"/>
      <c r="O410" s="10"/>
      <c r="P410" s="10"/>
      <c r="Q410" s="46">
        <v>0</v>
      </c>
      <c r="R410" s="46">
        <v>0</v>
      </c>
      <c r="S410" s="25" t="s">
        <v>238</v>
      </c>
      <c r="T410" s="46">
        <v>0</v>
      </c>
      <c r="U410" s="46">
        <v>0</v>
      </c>
      <c r="V410" s="46">
        <v>0</v>
      </c>
      <c r="W410" s="46">
        <v>0</v>
      </c>
      <c r="X410" s="46">
        <v>0</v>
      </c>
      <c r="Y410" s="10"/>
      <c r="Z410" s="10"/>
      <c r="AA410" s="10"/>
      <c r="AB410" s="10"/>
      <c r="AC410" s="10"/>
      <c r="AD410" s="10"/>
      <c r="AE410" s="10"/>
      <c r="AF410" s="10"/>
      <c r="AG410" s="10"/>
      <c r="AH410" s="10"/>
      <c r="AI410" s="10"/>
      <c r="AJ410" s="10"/>
      <c r="AK410" s="10"/>
      <c r="AL410" s="10"/>
      <c r="AM410" s="10"/>
      <c r="AN410" s="10"/>
      <c r="AO410" s="10"/>
      <c r="AP410" s="24" t="s">
        <v>204</v>
      </c>
      <c r="AQ410" s="24">
        <v>2008</v>
      </c>
      <c r="AR410" s="10"/>
      <c r="AS410" s="10"/>
      <c r="AT410" s="10"/>
      <c r="AU410" s="174">
        <v>3027701.3909204542</v>
      </c>
      <c r="AV410" s="45" t="s">
        <v>1573</v>
      </c>
      <c r="AW410" s="45"/>
      <c r="AX410" s="45" t="s">
        <v>1636</v>
      </c>
      <c r="AY410" s="102" t="s">
        <v>1193</v>
      </c>
      <c r="AZ410" s="61"/>
      <c r="BA410" s="102"/>
      <c r="BB410" s="45"/>
      <c r="BC410" s="45"/>
    </row>
    <row r="411" spans="1:55" s="101" customFormat="1" ht="16" hidden="1" thickBot="1">
      <c r="A411" s="4"/>
      <c r="B411" s="6"/>
      <c r="C411" s="23" t="s">
        <v>1317</v>
      </c>
      <c r="D411" s="24"/>
      <c r="E411" s="34"/>
      <c r="F411" s="34"/>
      <c r="G411" s="10"/>
      <c r="H411" s="10"/>
      <c r="I411" s="10"/>
      <c r="J411" s="102" t="s">
        <v>1193</v>
      </c>
      <c r="K411" s="10"/>
      <c r="L411" s="10"/>
      <c r="M411" s="10"/>
      <c r="N411" s="10"/>
      <c r="O411" s="10"/>
      <c r="P411" s="10"/>
      <c r="Q411" s="46">
        <v>0</v>
      </c>
      <c r="R411" s="46">
        <v>0</v>
      </c>
      <c r="S411" s="25" t="s">
        <v>238</v>
      </c>
      <c r="T411" s="46">
        <v>0</v>
      </c>
      <c r="U411" s="46">
        <v>0</v>
      </c>
      <c r="V411" s="46">
        <v>0</v>
      </c>
      <c r="W411" s="46">
        <v>0</v>
      </c>
      <c r="X411" s="46">
        <v>0</v>
      </c>
      <c r="Y411" s="10"/>
      <c r="Z411" s="10"/>
      <c r="AA411" s="10"/>
      <c r="AB411" s="10"/>
      <c r="AC411" s="10"/>
      <c r="AD411" s="10"/>
      <c r="AE411" s="10"/>
      <c r="AF411" s="10"/>
      <c r="AG411" s="10"/>
      <c r="AH411" s="10"/>
      <c r="AI411" s="10"/>
      <c r="AJ411" s="10"/>
      <c r="AK411" s="10"/>
      <c r="AL411" s="10"/>
      <c r="AM411" s="10"/>
      <c r="AN411" s="10"/>
      <c r="AO411" s="10"/>
      <c r="AP411" s="24" t="s">
        <v>204</v>
      </c>
      <c r="AQ411" s="24">
        <v>2008</v>
      </c>
      <c r="AR411" s="10"/>
      <c r="AS411" s="10"/>
      <c r="AT411" s="10"/>
      <c r="AU411" s="174">
        <v>4440628.706683333</v>
      </c>
      <c r="AV411" s="66" t="s">
        <v>123</v>
      </c>
      <c r="AW411" s="45"/>
      <c r="AX411" s="45" t="s">
        <v>1566</v>
      </c>
      <c r="AY411" s="102" t="s">
        <v>1193</v>
      </c>
      <c r="AZ411" s="61"/>
      <c r="BA411" s="102"/>
      <c r="BB411" s="45"/>
      <c r="BC411" s="45"/>
    </row>
    <row r="412" spans="1:55" s="101" customFormat="1" ht="16" hidden="1" thickBot="1">
      <c r="A412" s="4"/>
      <c r="B412" s="6"/>
      <c r="C412" s="23" t="s">
        <v>1318</v>
      </c>
      <c r="D412" s="24"/>
      <c r="E412" s="51" t="s">
        <v>1571</v>
      </c>
      <c r="F412" s="51"/>
      <c r="G412" s="10"/>
      <c r="H412" s="10"/>
      <c r="I412" s="10"/>
      <c r="J412" s="102" t="s">
        <v>1193</v>
      </c>
      <c r="K412" s="10"/>
      <c r="L412" s="10"/>
      <c r="M412" s="10"/>
      <c r="N412" s="10"/>
      <c r="O412" s="10"/>
      <c r="P412" s="10"/>
      <c r="Q412" s="46">
        <v>0</v>
      </c>
      <c r="R412" s="46">
        <v>0</v>
      </c>
      <c r="S412" s="25" t="s">
        <v>225</v>
      </c>
      <c r="T412" s="46">
        <v>0</v>
      </c>
      <c r="U412" s="46">
        <v>0</v>
      </c>
      <c r="V412" s="46">
        <v>0</v>
      </c>
      <c r="W412" s="46">
        <v>0</v>
      </c>
      <c r="X412" s="46">
        <v>0</v>
      </c>
      <c r="Y412" s="10"/>
      <c r="Z412" s="10"/>
      <c r="AA412" s="10"/>
      <c r="AB412" s="10"/>
      <c r="AC412" s="10"/>
      <c r="AD412" s="10"/>
      <c r="AE412" s="10"/>
      <c r="AF412" s="10"/>
      <c r="AG412" s="10"/>
      <c r="AH412" s="10"/>
      <c r="AI412" s="10"/>
      <c r="AJ412" s="10"/>
      <c r="AK412" s="10"/>
      <c r="AL412" s="10"/>
      <c r="AM412" s="10"/>
      <c r="AN412" s="10"/>
      <c r="AO412" s="10"/>
      <c r="AP412" s="24" t="s">
        <v>204</v>
      </c>
      <c r="AQ412" s="24">
        <v>2008</v>
      </c>
      <c r="AR412" s="10"/>
      <c r="AS412" s="10"/>
      <c r="AT412" s="10"/>
      <c r="AU412" s="174">
        <v>2009494.2035208244</v>
      </c>
      <c r="AV412" s="66" t="s">
        <v>123</v>
      </c>
      <c r="AW412" s="45"/>
      <c r="AX412" s="45" t="s">
        <v>1637</v>
      </c>
      <c r="AY412" s="102" t="s">
        <v>1193</v>
      </c>
      <c r="AZ412" s="61"/>
      <c r="BA412" s="102"/>
      <c r="BB412" s="45"/>
      <c r="BC412" s="45"/>
    </row>
    <row r="413" spans="1:55" s="101" customFormat="1" ht="16" hidden="1" thickBot="1">
      <c r="A413" s="4"/>
      <c r="B413" s="6"/>
      <c r="C413" s="23" t="s">
        <v>1319</v>
      </c>
      <c r="D413" s="24" t="s">
        <v>1045</v>
      </c>
      <c r="E413" s="34" t="s">
        <v>998</v>
      </c>
      <c r="F413" s="34"/>
      <c r="G413" s="10"/>
      <c r="H413" s="10"/>
      <c r="I413" s="10"/>
      <c r="J413" s="102" t="s">
        <v>1193</v>
      </c>
      <c r="K413" s="10"/>
      <c r="L413" s="10"/>
      <c r="M413" s="10"/>
      <c r="N413" s="10"/>
      <c r="O413" s="10"/>
      <c r="P413" s="10"/>
      <c r="Q413" s="46">
        <v>0</v>
      </c>
      <c r="R413" s="46">
        <v>0</v>
      </c>
      <c r="S413" s="25" t="s">
        <v>233</v>
      </c>
      <c r="T413" s="46">
        <v>0</v>
      </c>
      <c r="U413" s="46">
        <v>0</v>
      </c>
      <c r="V413" s="46">
        <v>0</v>
      </c>
      <c r="W413" s="46">
        <v>0</v>
      </c>
      <c r="X413" s="46">
        <v>0</v>
      </c>
      <c r="Y413" s="10"/>
      <c r="Z413" s="10"/>
      <c r="AA413" s="10"/>
      <c r="AB413" s="10"/>
      <c r="AC413" s="10"/>
      <c r="AD413" s="10"/>
      <c r="AE413" s="10"/>
      <c r="AF413" s="10"/>
      <c r="AG413" s="10"/>
      <c r="AH413" s="10"/>
      <c r="AI413" s="10"/>
      <c r="AJ413" s="10"/>
      <c r="AK413" s="10"/>
      <c r="AL413" s="10"/>
      <c r="AM413" s="10"/>
      <c r="AN413" s="10"/>
      <c r="AO413" s="10"/>
      <c r="AP413" s="24" t="s">
        <v>204</v>
      </c>
      <c r="AQ413" s="24">
        <v>2008</v>
      </c>
      <c r="AR413" s="10"/>
      <c r="AS413" s="10"/>
      <c r="AT413" s="10"/>
      <c r="AU413" s="174">
        <v>19341381.708887935</v>
      </c>
      <c r="AV413" s="66" t="s">
        <v>123</v>
      </c>
      <c r="AW413" s="45"/>
      <c r="AX413" s="45" t="s">
        <v>1640</v>
      </c>
      <c r="AY413" s="102" t="s">
        <v>1193</v>
      </c>
      <c r="AZ413" s="61"/>
      <c r="BA413" s="102"/>
      <c r="BB413" s="45"/>
      <c r="BC413" s="45"/>
    </row>
    <row r="414" spans="1:55" s="101" customFormat="1" ht="65" hidden="1" thickBot="1">
      <c r="A414" s="4"/>
      <c r="B414" s="6"/>
      <c r="C414" s="69" t="s">
        <v>1320</v>
      </c>
      <c r="D414" s="70" t="s">
        <v>1046</v>
      </c>
      <c r="E414" s="73" t="s">
        <v>1441</v>
      </c>
      <c r="F414" s="73"/>
      <c r="G414" s="75"/>
      <c r="H414" s="75"/>
      <c r="I414" s="75"/>
      <c r="J414" s="102" t="s">
        <v>1193</v>
      </c>
      <c r="K414" s="75"/>
      <c r="L414" s="75"/>
      <c r="M414" s="75"/>
      <c r="N414" s="75"/>
      <c r="O414" s="75"/>
      <c r="P414" s="75"/>
      <c r="Q414" s="50">
        <v>0</v>
      </c>
      <c r="R414" s="50">
        <v>0</v>
      </c>
      <c r="S414" s="68" t="s">
        <v>233</v>
      </c>
      <c r="T414" s="50">
        <v>0</v>
      </c>
      <c r="U414" s="50">
        <v>0</v>
      </c>
      <c r="V414" s="50">
        <v>0</v>
      </c>
      <c r="W414" s="50">
        <v>0</v>
      </c>
      <c r="X414" s="50">
        <v>0</v>
      </c>
      <c r="Y414" s="75"/>
      <c r="Z414" s="75"/>
      <c r="AA414" s="75"/>
      <c r="AB414" s="75"/>
      <c r="AC414" s="75"/>
      <c r="AD414" s="75"/>
      <c r="AE414" s="75"/>
      <c r="AF414" s="75"/>
      <c r="AG414" s="75"/>
      <c r="AH414" s="75"/>
      <c r="AI414" s="75"/>
      <c r="AJ414" s="75"/>
      <c r="AK414" s="75"/>
      <c r="AL414" s="75"/>
      <c r="AM414" s="75"/>
      <c r="AN414" s="75"/>
      <c r="AO414" s="75"/>
      <c r="AP414" s="70" t="s">
        <v>204</v>
      </c>
      <c r="AQ414" s="70">
        <v>2008</v>
      </c>
      <c r="AR414" s="75"/>
      <c r="AS414" s="75"/>
      <c r="AT414" s="75"/>
      <c r="AU414" s="71">
        <v>25696407.127522543</v>
      </c>
      <c r="AV414" s="66" t="s">
        <v>123</v>
      </c>
      <c r="AW414" s="45"/>
      <c r="AX414" s="113" t="s">
        <v>1639</v>
      </c>
      <c r="AY414" s="102" t="s">
        <v>1193</v>
      </c>
      <c r="AZ414" s="61"/>
      <c r="BA414" s="102"/>
      <c r="BB414" s="45"/>
      <c r="BC414" s="45"/>
    </row>
    <row r="415" spans="1:55" s="101" customFormat="1" ht="17" hidden="1" thickBot="1">
      <c r="A415" s="4"/>
      <c r="B415" s="6"/>
      <c r="C415" s="23" t="s">
        <v>1321</v>
      </c>
      <c r="D415" s="24" t="s">
        <v>1047</v>
      </c>
      <c r="E415" s="34" t="s">
        <v>998</v>
      </c>
      <c r="F415" s="34"/>
      <c r="G415" s="10"/>
      <c r="H415" s="10"/>
      <c r="I415" s="10"/>
      <c r="J415" s="102" t="s">
        <v>1193</v>
      </c>
      <c r="K415" s="10"/>
      <c r="L415" s="10"/>
      <c r="M415" s="10"/>
      <c r="N415" s="10"/>
      <c r="O415" s="10"/>
      <c r="P415" s="10"/>
      <c r="Q415" s="46">
        <v>0</v>
      </c>
      <c r="R415" s="46">
        <v>0</v>
      </c>
      <c r="S415" s="25" t="s">
        <v>225</v>
      </c>
      <c r="T415" s="46">
        <v>0</v>
      </c>
      <c r="U415" s="46">
        <v>0</v>
      </c>
      <c r="V415" s="46">
        <v>0</v>
      </c>
      <c r="W415" s="46">
        <v>0</v>
      </c>
      <c r="X415" s="46">
        <v>0</v>
      </c>
      <c r="Y415" s="10"/>
      <c r="Z415" s="10"/>
      <c r="AA415" s="10"/>
      <c r="AB415" s="10"/>
      <c r="AC415" s="10"/>
      <c r="AD415" s="10"/>
      <c r="AE415" s="10"/>
      <c r="AF415" s="10"/>
      <c r="AG415" s="10"/>
      <c r="AH415" s="10"/>
      <c r="AI415" s="10"/>
      <c r="AJ415" s="10"/>
      <c r="AK415" s="10"/>
      <c r="AL415" s="10"/>
      <c r="AM415" s="10"/>
      <c r="AN415" s="10"/>
      <c r="AO415" s="10"/>
      <c r="AP415" s="24" t="s">
        <v>204</v>
      </c>
      <c r="AQ415" s="24">
        <v>2008</v>
      </c>
      <c r="AR415" s="10"/>
      <c r="AS415" s="10"/>
      <c r="AT415" s="10"/>
      <c r="AU415" s="174">
        <v>14091578.102189781</v>
      </c>
      <c r="AV415" s="66" t="s">
        <v>123</v>
      </c>
      <c r="AW415" s="45"/>
      <c r="AX415" s="67" t="s">
        <v>1638</v>
      </c>
      <c r="AY415" s="102" t="s">
        <v>1193</v>
      </c>
      <c r="AZ415" s="61"/>
      <c r="BA415" s="102"/>
      <c r="BB415" s="45"/>
      <c r="BC415" s="45"/>
    </row>
    <row r="416" spans="1:55" s="101" customFormat="1" ht="16" hidden="1" thickBot="1">
      <c r="A416" s="4"/>
      <c r="B416" s="6"/>
      <c r="C416" s="23" t="s">
        <v>1322</v>
      </c>
      <c r="D416" s="24" t="s">
        <v>1048</v>
      </c>
      <c r="E416" s="34" t="s">
        <v>1442</v>
      </c>
      <c r="F416" s="34"/>
      <c r="G416" s="10"/>
      <c r="H416" s="10"/>
      <c r="I416" s="10"/>
      <c r="J416" s="102" t="s">
        <v>1193</v>
      </c>
      <c r="K416" s="10"/>
      <c r="L416" s="10"/>
      <c r="M416" s="10"/>
      <c r="N416" s="10"/>
      <c r="O416" s="10"/>
      <c r="P416" s="10"/>
      <c r="Q416" s="46">
        <v>0</v>
      </c>
      <c r="R416" s="46">
        <v>0</v>
      </c>
      <c r="S416" s="25" t="s">
        <v>225</v>
      </c>
      <c r="T416" s="46">
        <v>0</v>
      </c>
      <c r="U416" s="46">
        <v>0</v>
      </c>
      <c r="V416" s="46">
        <v>0</v>
      </c>
      <c r="W416" s="46">
        <v>0</v>
      </c>
      <c r="X416" s="46">
        <v>0</v>
      </c>
      <c r="Y416" s="10"/>
      <c r="Z416" s="10"/>
      <c r="AA416" s="10"/>
      <c r="AB416" s="10"/>
      <c r="AC416" s="10"/>
      <c r="AD416" s="10"/>
      <c r="AE416" s="10"/>
      <c r="AF416" s="10"/>
      <c r="AG416" s="10"/>
      <c r="AH416" s="10"/>
      <c r="AI416" s="10"/>
      <c r="AJ416" s="10"/>
      <c r="AK416" s="10"/>
      <c r="AL416" s="10"/>
      <c r="AM416" s="10"/>
      <c r="AN416" s="10"/>
      <c r="AO416" s="10"/>
      <c r="AP416" s="24" t="s">
        <v>204</v>
      </c>
      <c r="AQ416" s="24">
        <v>2008</v>
      </c>
      <c r="AR416" s="10"/>
      <c r="AS416" s="10"/>
      <c r="AT416" s="10"/>
      <c r="AU416" s="174">
        <v>33156654.358093601</v>
      </c>
      <c r="AV416" s="66" t="s">
        <v>123</v>
      </c>
      <c r="AW416" s="45"/>
      <c r="AX416" s="45" t="s">
        <v>1566</v>
      </c>
      <c r="AY416" s="102" t="s">
        <v>1193</v>
      </c>
      <c r="AZ416" s="61"/>
      <c r="BA416" s="102"/>
      <c r="BB416" s="45"/>
      <c r="BC416" s="45"/>
    </row>
    <row r="417" spans="1:77" s="101" customFormat="1" ht="16" hidden="1" thickBot="1">
      <c r="A417" s="4"/>
      <c r="B417" s="6"/>
      <c r="C417" s="23" t="s">
        <v>1323</v>
      </c>
      <c r="D417" s="24" t="s">
        <v>1049</v>
      </c>
      <c r="E417" s="34" t="s">
        <v>996</v>
      </c>
      <c r="F417" s="34"/>
      <c r="G417" s="10"/>
      <c r="H417" s="10"/>
      <c r="I417" s="10"/>
      <c r="J417" s="102" t="s">
        <v>1193</v>
      </c>
      <c r="K417" s="10"/>
      <c r="L417" s="10"/>
      <c r="M417" s="10"/>
      <c r="N417" s="10"/>
      <c r="O417" s="10"/>
      <c r="P417" s="10"/>
      <c r="Q417" s="46">
        <v>0</v>
      </c>
      <c r="R417" s="46">
        <v>0</v>
      </c>
      <c r="S417" s="25" t="s">
        <v>233</v>
      </c>
      <c r="T417" s="46">
        <v>0</v>
      </c>
      <c r="U417" s="46">
        <v>0</v>
      </c>
      <c r="V417" s="46">
        <v>0</v>
      </c>
      <c r="W417" s="46">
        <v>0</v>
      </c>
      <c r="X417" s="46">
        <v>0</v>
      </c>
      <c r="Y417" s="10"/>
      <c r="Z417" s="10"/>
      <c r="AA417" s="10"/>
      <c r="AB417" s="10"/>
      <c r="AC417" s="10"/>
      <c r="AD417" s="10"/>
      <c r="AE417" s="10"/>
      <c r="AF417" s="10"/>
      <c r="AG417" s="10"/>
      <c r="AH417" s="10"/>
      <c r="AI417" s="10"/>
      <c r="AJ417" s="10"/>
      <c r="AK417" s="10"/>
      <c r="AL417" s="10"/>
      <c r="AM417" s="10"/>
      <c r="AN417" s="10"/>
      <c r="AO417" s="10"/>
      <c r="AP417" s="24" t="s">
        <v>204</v>
      </c>
      <c r="AQ417" s="24">
        <v>2008</v>
      </c>
      <c r="AR417" s="10"/>
      <c r="AS417" s="10"/>
      <c r="AT417" s="10"/>
      <c r="AU417" s="174">
        <v>490718484.4997853</v>
      </c>
      <c r="AV417" s="66" t="s">
        <v>123</v>
      </c>
      <c r="AW417" s="45"/>
      <c r="AX417" s="45" t="s">
        <v>1566</v>
      </c>
      <c r="AY417" s="102" t="s">
        <v>1193</v>
      </c>
      <c r="AZ417" s="61"/>
      <c r="BA417" s="102"/>
      <c r="BB417" s="45"/>
      <c r="BC417" s="45"/>
    </row>
    <row r="418" spans="1:77" s="100" customFormat="1" ht="67.5" hidden="1" customHeight="1">
      <c r="A418" s="4"/>
      <c r="B418" s="98"/>
      <c r="C418" s="72" t="s">
        <v>1324</v>
      </c>
      <c r="D418" s="70"/>
      <c r="E418" s="70" t="s">
        <v>1443</v>
      </c>
      <c r="F418" s="70"/>
      <c r="G418" s="75"/>
      <c r="H418" s="75"/>
      <c r="I418" s="75"/>
      <c r="J418" s="104" t="s">
        <v>1193</v>
      </c>
      <c r="K418" s="75"/>
      <c r="L418" s="75"/>
      <c r="M418" s="75"/>
      <c r="N418" s="75"/>
      <c r="O418" s="75"/>
      <c r="P418" s="75"/>
      <c r="Q418" s="50">
        <v>0</v>
      </c>
      <c r="R418" s="50">
        <v>0</v>
      </c>
      <c r="S418" s="68" t="s">
        <v>233</v>
      </c>
      <c r="T418" s="50">
        <v>0</v>
      </c>
      <c r="U418" s="50">
        <v>0</v>
      </c>
      <c r="V418" s="50">
        <v>0</v>
      </c>
      <c r="W418" s="50">
        <v>0</v>
      </c>
      <c r="X418" s="50">
        <v>0</v>
      </c>
      <c r="Y418" s="75"/>
      <c r="Z418" s="75"/>
      <c r="AA418" s="75"/>
      <c r="AB418" s="75"/>
      <c r="AC418" s="75"/>
      <c r="AD418" s="75"/>
      <c r="AE418" s="75"/>
      <c r="AF418" s="75"/>
      <c r="AG418" s="75"/>
      <c r="AH418" s="75"/>
      <c r="AI418" s="75"/>
      <c r="AJ418" s="75"/>
      <c r="AK418" s="75"/>
      <c r="AL418" s="75"/>
      <c r="AM418" s="75"/>
      <c r="AN418" s="75"/>
      <c r="AO418" s="75"/>
      <c r="AP418" s="70" t="s">
        <v>204</v>
      </c>
      <c r="AQ418" s="70">
        <v>2009</v>
      </c>
      <c r="AR418" s="75"/>
      <c r="AS418" s="75"/>
      <c r="AT418" s="75"/>
      <c r="AU418" s="71">
        <v>30334344.863339961</v>
      </c>
      <c r="AV418" s="66" t="s">
        <v>123</v>
      </c>
      <c r="AW418" s="66"/>
      <c r="AX418" s="113" t="s">
        <v>1651</v>
      </c>
      <c r="AY418" s="104" t="s">
        <v>1193</v>
      </c>
      <c r="AZ418" s="95"/>
      <c r="BA418" s="104"/>
      <c r="BB418" s="66"/>
      <c r="BC418" s="66"/>
      <c r="BD418" s="121"/>
      <c r="BE418" s="121"/>
      <c r="BF418" s="121"/>
      <c r="BG418" s="121"/>
      <c r="BH418" s="121"/>
      <c r="BI418" s="121"/>
      <c r="BJ418" s="121"/>
      <c r="BK418" s="121"/>
      <c r="BL418" s="121"/>
      <c r="BM418" s="121"/>
      <c r="BN418" s="121"/>
      <c r="BO418" s="121"/>
      <c r="BP418" s="121"/>
      <c r="BQ418" s="121"/>
      <c r="BR418" s="121"/>
      <c r="BS418" s="121"/>
      <c r="BT418" s="121"/>
      <c r="BU418" s="121"/>
      <c r="BV418" s="121"/>
      <c r="BW418" s="121"/>
      <c r="BX418" s="121"/>
      <c r="BY418" s="121"/>
    </row>
    <row r="419" spans="1:77" ht="24" hidden="1" customHeight="1">
      <c r="A419" s="4"/>
      <c r="B419" s="6"/>
      <c r="C419" s="23" t="s">
        <v>1325</v>
      </c>
      <c r="D419" s="24"/>
      <c r="E419" s="24" t="s">
        <v>733</v>
      </c>
      <c r="F419" s="24"/>
      <c r="G419" s="10"/>
      <c r="H419" s="10"/>
      <c r="I419" s="10"/>
      <c r="J419" s="102" t="s">
        <v>1193</v>
      </c>
      <c r="K419" s="10"/>
      <c r="L419" s="10"/>
      <c r="M419" s="10"/>
      <c r="N419" s="10"/>
      <c r="O419" s="10"/>
      <c r="P419" s="10"/>
      <c r="Q419" s="46">
        <v>0</v>
      </c>
      <c r="R419" s="46">
        <v>0</v>
      </c>
      <c r="S419" s="25" t="s">
        <v>1575</v>
      </c>
      <c r="T419" s="46">
        <v>0</v>
      </c>
      <c r="U419" s="46">
        <v>0</v>
      </c>
      <c r="V419" s="46">
        <v>0</v>
      </c>
      <c r="W419" s="46">
        <v>0</v>
      </c>
      <c r="X419" s="46">
        <v>0</v>
      </c>
      <c r="Y419" s="10"/>
      <c r="Z419" s="10"/>
      <c r="AA419" s="10"/>
      <c r="AB419" s="10"/>
      <c r="AC419" s="10"/>
      <c r="AD419" s="10"/>
      <c r="AE419" s="10"/>
      <c r="AF419" s="10"/>
      <c r="AG419" s="10"/>
      <c r="AH419" s="10"/>
      <c r="AI419" s="10"/>
      <c r="AJ419" s="10"/>
      <c r="AK419" s="10"/>
      <c r="AL419" s="10"/>
      <c r="AM419" s="10"/>
      <c r="AN419" s="10"/>
      <c r="AO419" s="10"/>
      <c r="AP419" s="24" t="s">
        <v>204</v>
      </c>
      <c r="AQ419" s="24">
        <v>2009</v>
      </c>
      <c r="AR419" s="10"/>
      <c r="AS419" s="10"/>
      <c r="AT419" s="10"/>
      <c r="AU419" s="174">
        <v>10145744.4990768</v>
      </c>
      <c r="AV419" s="66" t="s">
        <v>123</v>
      </c>
      <c r="AW419" s="45"/>
      <c r="AX419" s="45" t="s">
        <v>1641</v>
      </c>
      <c r="AY419" s="102" t="s">
        <v>1193</v>
      </c>
      <c r="AZ419" s="61"/>
      <c r="BA419" s="102"/>
      <c r="BB419" s="45"/>
      <c r="BC419" s="45"/>
    </row>
    <row r="420" spans="1:77" ht="27.75" hidden="1" customHeight="1">
      <c r="A420" s="4"/>
      <c r="B420" s="6"/>
      <c r="C420" s="23" t="s">
        <v>1326</v>
      </c>
      <c r="D420" s="24"/>
      <c r="E420" s="24" t="s">
        <v>1444</v>
      </c>
      <c r="F420" s="24"/>
      <c r="G420" s="10"/>
      <c r="H420" s="10"/>
      <c r="I420" s="10"/>
      <c r="J420" s="102" t="s">
        <v>1193</v>
      </c>
      <c r="K420" s="10"/>
      <c r="L420" s="10"/>
      <c r="M420" s="10"/>
      <c r="N420" s="10"/>
      <c r="O420" s="10"/>
      <c r="P420" s="10"/>
      <c r="Q420" s="46">
        <v>0</v>
      </c>
      <c r="R420" s="46">
        <v>0</v>
      </c>
      <c r="S420" s="25" t="s">
        <v>225</v>
      </c>
      <c r="T420" s="46">
        <v>0</v>
      </c>
      <c r="U420" s="46">
        <v>0</v>
      </c>
      <c r="V420" s="46">
        <v>0</v>
      </c>
      <c r="W420" s="46">
        <v>0</v>
      </c>
      <c r="X420" s="46">
        <v>0</v>
      </c>
      <c r="Y420" s="10"/>
      <c r="Z420" s="10"/>
      <c r="AA420" s="10"/>
      <c r="AB420" s="10"/>
      <c r="AC420" s="10"/>
      <c r="AD420" s="10"/>
      <c r="AE420" s="10"/>
      <c r="AF420" s="10"/>
      <c r="AG420" s="10"/>
      <c r="AH420" s="10"/>
      <c r="AI420" s="10"/>
      <c r="AJ420" s="10"/>
      <c r="AK420" s="10"/>
      <c r="AL420" s="10"/>
      <c r="AM420" s="10"/>
      <c r="AN420" s="10"/>
      <c r="AO420" s="10"/>
      <c r="AP420" s="24" t="s">
        <v>204</v>
      </c>
      <c r="AQ420" s="24">
        <v>2009</v>
      </c>
      <c r="AR420" s="10"/>
      <c r="AS420" s="10"/>
      <c r="AT420" s="10"/>
      <c r="AU420" s="174">
        <v>8116755.5992614795</v>
      </c>
      <c r="AV420" s="66" t="s">
        <v>123</v>
      </c>
      <c r="AW420" s="45"/>
      <c r="AX420" s="45" t="s">
        <v>1824</v>
      </c>
      <c r="AY420" s="102" t="s">
        <v>1193</v>
      </c>
      <c r="AZ420" s="61"/>
      <c r="BA420" s="102"/>
      <c r="BB420" s="45"/>
      <c r="BC420" s="45"/>
    </row>
    <row r="421" spans="1:77" ht="33" hidden="1" thickBot="1">
      <c r="A421" s="4"/>
      <c r="B421" s="6"/>
      <c r="C421" s="72" t="s">
        <v>1327</v>
      </c>
      <c r="D421" s="70"/>
      <c r="E421" s="70" t="s">
        <v>1445</v>
      </c>
      <c r="F421" s="70"/>
      <c r="G421" s="75"/>
      <c r="H421" s="75"/>
      <c r="I421" s="75"/>
      <c r="J421" s="102" t="s">
        <v>1193</v>
      </c>
      <c r="K421" s="75"/>
      <c r="L421" s="75"/>
      <c r="M421" s="75"/>
      <c r="N421" s="75"/>
      <c r="O421" s="75"/>
      <c r="P421" s="75"/>
      <c r="Q421" s="50">
        <v>0</v>
      </c>
      <c r="R421" s="50">
        <v>0</v>
      </c>
      <c r="S421" s="68" t="s">
        <v>233</v>
      </c>
      <c r="T421" s="50">
        <v>0</v>
      </c>
      <c r="U421" s="50">
        <v>0</v>
      </c>
      <c r="V421" s="50">
        <v>0</v>
      </c>
      <c r="W421" s="50">
        <v>0</v>
      </c>
      <c r="X421" s="50">
        <v>0</v>
      </c>
      <c r="Y421" s="75"/>
      <c r="Z421" s="75"/>
      <c r="AA421" s="75"/>
      <c r="AB421" s="75"/>
      <c r="AC421" s="75"/>
      <c r="AD421" s="75"/>
      <c r="AE421" s="75"/>
      <c r="AF421" s="75"/>
      <c r="AG421" s="75"/>
      <c r="AH421" s="75"/>
      <c r="AI421" s="75"/>
      <c r="AJ421" s="75"/>
      <c r="AK421" s="75"/>
      <c r="AL421" s="75"/>
      <c r="AM421" s="75"/>
      <c r="AN421" s="75"/>
      <c r="AO421" s="75"/>
      <c r="AP421" s="70" t="s">
        <v>204</v>
      </c>
      <c r="AQ421" s="70">
        <v>2009</v>
      </c>
      <c r="AR421" s="75"/>
      <c r="AS421" s="75"/>
      <c r="AT421" s="75"/>
      <c r="AU421" s="71">
        <v>30000604.537549954</v>
      </c>
      <c r="AV421" s="66" t="s">
        <v>123</v>
      </c>
      <c r="AW421" s="45"/>
      <c r="AX421" s="67" t="s">
        <v>1642</v>
      </c>
      <c r="AY421" s="102" t="s">
        <v>1193</v>
      </c>
      <c r="AZ421" s="61"/>
      <c r="BA421" s="102"/>
      <c r="BB421" s="45"/>
      <c r="BC421" s="45"/>
    </row>
    <row r="422" spans="1:77" ht="33" hidden="1" thickBot="1">
      <c r="A422" s="4"/>
      <c r="B422" s="6"/>
      <c r="C422" s="72" t="s">
        <v>1328</v>
      </c>
      <c r="D422" s="70"/>
      <c r="E422" s="70" t="s">
        <v>1446</v>
      </c>
      <c r="F422" s="70"/>
      <c r="G422" s="75"/>
      <c r="H422" s="75"/>
      <c r="I422" s="75"/>
      <c r="J422" s="102" t="s">
        <v>1193</v>
      </c>
      <c r="K422" s="75"/>
      <c r="L422" s="75"/>
      <c r="M422" s="75"/>
      <c r="N422" s="75"/>
      <c r="O422" s="75"/>
      <c r="P422" s="75"/>
      <c r="Q422" s="50">
        <v>0</v>
      </c>
      <c r="R422" s="50">
        <v>0</v>
      </c>
      <c r="S422" s="68" t="s">
        <v>233</v>
      </c>
      <c r="T422" s="50">
        <v>0</v>
      </c>
      <c r="U422" s="50">
        <v>0</v>
      </c>
      <c r="V422" s="50">
        <v>0</v>
      </c>
      <c r="W422" s="50">
        <v>0</v>
      </c>
      <c r="X422" s="50">
        <v>0</v>
      </c>
      <c r="Y422" s="75"/>
      <c r="Z422" s="75"/>
      <c r="AA422" s="75"/>
      <c r="AB422" s="75"/>
      <c r="AC422" s="75"/>
      <c r="AD422" s="75"/>
      <c r="AE422" s="75"/>
      <c r="AF422" s="75"/>
      <c r="AG422" s="75"/>
      <c r="AH422" s="75"/>
      <c r="AI422" s="75"/>
      <c r="AJ422" s="75"/>
      <c r="AK422" s="75"/>
      <c r="AL422" s="75"/>
      <c r="AM422" s="75"/>
      <c r="AN422" s="75"/>
      <c r="AO422" s="75"/>
      <c r="AP422" s="70" t="s">
        <v>204</v>
      </c>
      <c r="AQ422" s="70">
        <v>2009</v>
      </c>
      <c r="AR422" s="75"/>
      <c r="AS422" s="75"/>
      <c r="AT422" s="75"/>
      <c r="AU422" s="71">
        <v>11049385.278176721</v>
      </c>
      <c r="AV422" s="66" t="s">
        <v>123</v>
      </c>
      <c r="AW422" s="45"/>
      <c r="AX422" s="67" t="s">
        <v>1642</v>
      </c>
      <c r="AY422" s="102" t="s">
        <v>1193</v>
      </c>
      <c r="AZ422" s="61"/>
      <c r="BA422" s="102"/>
      <c r="BB422" s="45"/>
      <c r="BC422" s="45"/>
    </row>
    <row r="423" spans="1:77" ht="16" hidden="1" thickBot="1">
      <c r="A423" s="4"/>
      <c r="B423" s="6"/>
      <c r="C423" s="23" t="s">
        <v>1329</v>
      </c>
      <c r="D423" s="24"/>
      <c r="E423" s="24" t="s">
        <v>733</v>
      </c>
      <c r="F423" s="24"/>
      <c r="G423" s="10"/>
      <c r="H423" s="10"/>
      <c r="I423" s="10"/>
      <c r="J423" s="102" t="s">
        <v>1193</v>
      </c>
      <c r="K423" s="10"/>
      <c r="L423" s="10"/>
      <c r="M423" s="10"/>
      <c r="N423" s="10"/>
      <c r="O423" s="10"/>
      <c r="P423" s="10"/>
      <c r="Q423" s="46">
        <v>0</v>
      </c>
      <c r="R423" s="46">
        <v>0</v>
      </c>
      <c r="S423" s="25" t="s">
        <v>233</v>
      </c>
      <c r="T423" s="46">
        <v>0</v>
      </c>
      <c r="U423" s="46">
        <v>0</v>
      </c>
      <c r="V423" s="46">
        <v>0</v>
      </c>
      <c r="W423" s="46">
        <v>0</v>
      </c>
      <c r="X423" s="46">
        <v>0</v>
      </c>
      <c r="Y423" s="10"/>
      <c r="Z423" s="10"/>
      <c r="AA423" s="10"/>
      <c r="AB423" s="10"/>
      <c r="AC423" s="10"/>
      <c r="AD423" s="10"/>
      <c r="AE423" s="10"/>
      <c r="AF423" s="10"/>
      <c r="AG423" s="10"/>
      <c r="AH423" s="10"/>
      <c r="AI423" s="10"/>
      <c r="AJ423" s="10"/>
      <c r="AK423" s="10"/>
      <c r="AL423" s="10"/>
      <c r="AM423" s="10"/>
      <c r="AN423" s="10"/>
      <c r="AO423" s="10"/>
      <c r="AP423" s="24" t="s">
        <v>204</v>
      </c>
      <c r="AQ423" s="24">
        <v>2009</v>
      </c>
      <c r="AR423" s="10"/>
      <c r="AS423" s="10"/>
      <c r="AT423" s="10"/>
      <c r="AU423" s="174">
        <v>8811878.3746088482</v>
      </c>
      <c r="AV423" s="66" t="s">
        <v>123</v>
      </c>
      <c r="AW423" s="45"/>
      <c r="AX423" s="45" t="s">
        <v>1596</v>
      </c>
      <c r="AY423" s="102" t="s">
        <v>1193</v>
      </c>
      <c r="AZ423" s="61"/>
      <c r="BA423" s="102"/>
      <c r="BB423" s="45"/>
      <c r="BC423" s="45"/>
    </row>
    <row r="424" spans="1:77" s="101" customFormat="1" ht="16" hidden="1" thickBot="1">
      <c r="A424" s="4"/>
      <c r="B424" s="6"/>
      <c r="C424" s="23" t="s">
        <v>1330</v>
      </c>
      <c r="D424" s="24"/>
      <c r="E424" s="34" t="s">
        <v>732</v>
      </c>
      <c r="F424" s="34"/>
      <c r="G424" s="10"/>
      <c r="H424" s="10"/>
      <c r="I424" s="10"/>
      <c r="J424" s="102" t="s">
        <v>1193</v>
      </c>
      <c r="K424" s="10"/>
      <c r="L424" s="10"/>
      <c r="M424" s="10"/>
      <c r="N424" s="10"/>
      <c r="O424" s="10"/>
      <c r="P424" s="10"/>
      <c r="Q424" s="46">
        <v>0</v>
      </c>
      <c r="R424" s="46">
        <v>0</v>
      </c>
      <c r="S424" s="25" t="s">
        <v>233</v>
      </c>
      <c r="T424" s="46">
        <v>0</v>
      </c>
      <c r="U424" s="46">
        <v>0</v>
      </c>
      <c r="V424" s="46">
        <v>0</v>
      </c>
      <c r="W424" s="46">
        <v>0</v>
      </c>
      <c r="X424" s="46">
        <v>0</v>
      </c>
      <c r="Y424" s="10"/>
      <c r="Z424" s="10"/>
      <c r="AA424" s="10"/>
      <c r="AB424" s="10"/>
      <c r="AC424" s="10"/>
      <c r="AD424" s="10"/>
      <c r="AE424" s="10"/>
      <c r="AF424" s="10"/>
      <c r="AG424" s="10"/>
      <c r="AH424" s="10"/>
      <c r="AI424" s="10"/>
      <c r="AJ424" s="10"/>
      <c r="AK424" s="10"/>
      <c r="AL424" s="10"/>
      <c r="AM424" s="10"/>
      <c r="AN424" s="10"/>
      <c r="AO424" s="10"/>
      <c r="AP424" s="24" t="s">
        <v>204</v>
      </c>
      <c r="AQ424" s="24">
        <v>2009</v>
      </c>
      <c r="AR424" s="10"/>
      <c r="AS424" s="10"/>
      <c r="AT424" s="10"/>
      <c r="AU424" s="174">
        <v>2956001.241851741</v>
      </c>
      <c r="AV424" s="66" t="s">
        <v>123</v>
      </c>
      <c r="AW424" s="45"/>
      <c r="AX424" s="45" t="s">
        <v>1597</v>
      </c>
      <c r="AY424" s="102" t="s">
        <v>1193</v>
      </c>
      <c r="AZ424" s="61"/>
      <c r="BA424" s="102"/>
      <c r="BB424" s="45"/>
      <c r="BC424" s="45"/>
    </row>
    <row r="425" spans="1:77" s="101" customFormat="1" ht="16" hidden="1" thickBot="1">
      <c r="A425" s="4"/>
      <c r="B425" s="6"/>
      <c r="C425" s="23" t="s">
        <v>1331</v>
      </c>
      <c r="D425" s="24"/>
      <c r="E425" s="34" t="s">
        <v>732</v>
      </c>
      <c r="F425" s="34"/>
      <c r="G425" s="10"/>
      <c r="H425" s="10"/>
      <c r="I425" s="10"/>
      <c r="J425" s="102" t="s">
        <v>1193</v>
      </c>
      <c r="K425" s="10"/>
      <c r="L425" s="10"/>
      <c r="M425" s="10"/>
      <c r="N425" s="10"/>
      <c r="O425" s="10"/>
      <c r="P425" s="10"/>
      <c r="Q425" s="46">
        <v>0</v>
      </c>
      <c r="R425" s="46">
        <v>0</v>
      </c>
      <c r="S425" s="25" t="s">
        <v>233</v>
      </c>
      <c r="T425" s="46">
        <v>0</v>
      </c>
      <c r="U425" s="46">
        <v>0</v>
      </c>
      <c r="V425" s="46">
        <v>0</v>
      </c>
      <c r="W425" s="46">
        <v>0</v>
      </c>
      <c r="X425" s="46">
        <v>0</v>
      </c>
      <c r="Y425" s="10"/>
      <c r="Z425" s="10"/>
      <c r="AA425" s="10"/>
      <c r="AB425" s="10"/>
      <c r="AC425" s="10"/>
      <c r="AD425" s="10"/>
      <c r="AE425" s="10"/>
      <c r="AF425" s="10"/>
      <c r="AG425" s="10"/>
      <c r="AH425" s="10"/>
      <c r="AI425" s="10"/>
      <c r="AJ425" s="10"/>
      <c r="AK425" s="10"/>
      <c r="AL425" s="10"/>
      <c r="AM425" s="10"/>
      <c r="AN425" s="10"/>
      <c r="AO425" s="10"/>
      <c r="AP425" s="24" t="s">
        <v>204</v>
      </c>
      <c r="AQ425" s="24">
        <v>2009</v>
      </c>
      <c r="AR425" s="10"/>
      <c r="AS425" s="10"/>
      <c r="AT425" s="10"/>
      <c r="AU425" s="174">
        <v>26771670.215723787</v>
      </c>
      <c r="AV425" s="66" t="s">
        <v>123</v>
      </c>
      <c r="AW425" s="45"/>
      <c r="AX425" s="45" t="s">
        <v>1568</v>
      </c>
      <c r="AY425" s="102" t="s">
        <v>1193</v>
      </c>
      <c r="AZ425" s="61"/>
      <c r="BA425" s="102"/>
      <c r="BB425" s="45"/>
      <c r="BC425" s="45"/>
    </row>
    <row r="426" spans="1:77" s="101" customFormat="1" ht="16" hidden="1" thickBot="1">
      <c r="A426" s="4"/>
      <c r="B426" s="6"/>
      <c r="C426" s="23" t="s">
        <v>1332</v>
      </c>
      <c r="D426" s="24"/>
      <c r="E426" s="34" t="s">
        <v>732</v>
      </c>
      <c r="F426" s="34"/>
      <c r="G426" s="10"/>
      <c r="H426" s="10"/>
      <c r="I426" s="10"/>
      <c r="J426" s="102" t="s">
        <v>1193</v>
      </c>
      <c r="K426" s="10"/>
      <c r="L426" s="10"/>
      <c r="M426" s="10"/>
      <c r="N426" s="10"/>
      <c r="O426" s="10"/>
      <c r="P426" s="10"/>
      <c r="Q426" s="46">
        <v>0</v>
      </c>
      <c r="R426" s="46">
        <v>0</v>
      </c>
      <c r="S426" s="25" t="s">
        <v>233</v>
      </c>
      <c r="T426" s="46">
        <v>0</v>
      </c>
      <c r="U426" s="46">
        <v>0</v>
      </c>
      <c r="V426" s="46">
        <v>0</v>
      </c>
      <c r="W426" s="46">
        <v>0</v>
      </c>
      <c r="X426" s="46">
        <v>0</v>
      </c>
      <c r="Y426" s="10"/>
      <c r="Z426" s="10"/>
      <c r="AA426" s="10"/>
      <c r="AB426" s="10"/>
      <c r="AC426" s="10"/>
      <c r="AD426" s="10"/>
      <c r="AE426" s="10"/>
      <c r="AF426" s="10"/>
      <c r="AG426" s="10"/>
      <c r="AH426" s="10"/>
      <c r="AI426" s="10"/>
      <c r="AJ426" s="10"/>
      <c r="AK426" s="10"/>
      <c r="AL426" s="10"/>
      <c r="AM426" s="10"/>
      <c r="AN426" s="10"/>
      <c r="AO426" s="10"/>
      <c r="AP426" s="24" t="s">
        <v>204</v>
      </c>
      <c r="AQ426" s="24">
        <v>2009</v>
      </c>
      <c r="AR426" s="10"/>
      <c r="AS426" s="10"/>
      <c r="AT426" s="10"/>
      <c r="AU426" s="174">
        <v>2900592.9046863713</v>
      </c>
      <c r="AV426" s="66" t="s">
        <v>123</v>
      </c>
      <c r="AW426" s="45"/>
      <c r="AX426" s="45" t="s">
        <v>1598</v>
      </c>
      <c r="AY426" s="102" t="s">
        <v>1193</v>
      </c>
      <c r="AZ426" s="61"/>
      <c r="BA426" s="102"/>
      <c r="BB426" s="45"/>
      <c r="BC426" s="45"/>
    </row>
    <row r="427" spans="1:77" s="101" customFormat="1" ht="16" hidden="1" thickBot="1">
      <c r="A427" s="4"/>
      <c r="B427" s="6"/>
      <c r="C427" s="23" t="s">
        <v>1333</v>
      </c>
      <c r="D427" s="24"/>
      <c r="E427" s="34" t="s">
        <v>732</v>
      </c>
      <c r="F427" s="34"/>
      <c r="G427" s="10"/>
      <c r="H427" s="10"/>
      <c r="I427" s="10"/>
      <c r="J427" s="102" t="s">
        <v>1193</v>
      </c>
      <c r="K427" s="10"/>
      <c r="L427" s="10"/>
      <c r="M427" s="10"/>
      <c r="N427" s="10"/>
      <c r="O427" s="10"/>
      <c r="P427" s="10"/>
      <c r="Q427" s="46">
        <v>0</v>
      </c>
      <c r="R427" s="46">
        <v>0</v>
      </c>
      <c r="S427" s="25" t="s">
        <v>233</v>
      </c>
      <c r="T427" s="46">
        <v>0</v>
      </c>
      <c r="U427" s="46">
        <v>0</v>
      </c>
      <c r="V427" s="46">
        <v>0</v>
      </c>
      <c r="W427" s="46">
        <v>0</v>
      </c>
      <c r="X427" s="46">
        <v>0</v>
      </c>
      <c r="Y427" s="10"/>
      <c r="Z427" s="10"/>
      <c r="AA427" s="10"/>
      <c r="AB427" s="10"/>
      <c r="AC427" s="10"/>
      <c r="AD427" s="10"/>
      <c r="AE427" s="10"/>
      <c r="AF427" s="10"/>
      <c r="AG427" s="10"/>
      <c r="AH427" s="10"/>
      <c r="AI427" s="10"/>
      <c r="AJ427" s="10"/>
      <c r="AK427" s="10"/>
      <c r="AL427" s="10"/>
      <c r="AM427" s="10"/>
      <c r="AN427" s="10"/>
      <c r="AO427" s="10"/>
      <c r="AP427" s="24" t="s">
        <v>204</v>
      </c>
      <c r="AQ427" s="24">
        <v>2009</v>
      </c>
      <c r="AR427" s="10"/>
      <c r="AS427" s="10"/>
      <c r="AT427" s="10"/>
      <c r="AU427" s="174">
        <v>2789776.2303556311</v>
      </c>
      <c r="AV427" s="66" t="s">
        <v>123</v>
      </c>
      <c r="AW427" s="45"/>
      <c r="AX427" s="45" t="s">
        <v>1598</v>
      </c>
      <c r="AY427" s="102" t="s">
        <v>1193</v>
      </c>
      <c r="AZ427" s="61"/>
      <c r="BA427" s="102"/>
      <c r="BB427" s="45"/>
      <c r="BC427" s="45"/>
    </row>
    <row r="428" spans="1:77" s="101" customFormat="1" ht="33" hidden="1" thickBot="1">
      <c r="A428" s="4"/>
      <c r="B428" s="6"/>
      <c r="C428" s="72" t="s">
        <v>1334</v>
      </c>
      <c r="D428" s="70"/>
      <c r="E428" s="73" t="s">
        <v>1643</v>
      </c>
      <c r="F428" s="73"/>
      <c r="G428" s="75"/>
      <c r="H428" s="75"/>
      <c r="I428" s="75"/>
      <c r="J428" s="102" t="s">
        <v>1193</v>
      </c>
      <c r="K428" s="75"/>
      <c r="L428" s="75"/>
      <c r="M428" s="75"/>
      <c r="N428" s="75"/>
      <c r="O428" s="75"/>
      <c r="P428" s="75"/>
      <c r="Q428" s="50">
        <v>0</v>
      </c>
      <c r="R428" s="50">
        <v>0</v>
      </c>
      <c r="S428" s="68" t="s">
        <v>1537</v>
      </c>
      <c r="T428" s="50">
        <v>0</v>
      </c>
      <c r="U428" s="50">
        <v>0</v>
      </c>
      <c r="V428" s="50">
        <v>0</v>
      </c>
      <c r="W428" s="50">
        <v>0</v>
      </c>
      <c r="X428" s="50">
        <v>0</v>
      </c>
      <c r="Y428" s="75"/>
      <c r="Z428" s="75"/>
      <c r="AA428" s="75"/>
      <c r="AB428" s="75"/>
      <c r="AC428" s="75"/>
      <c r="AD428" s="75"/>
      <c r="AE428" s="75"/>
      <c r="AF428" s="75"/>
      <c r="AG428" s="75"/>
      <c r="AH428" s="75"/>
      <c r="AI428" s="75"/>
      <c r="AJ428" s="75"/>
      <c r="AK428" s="75"/>
      <c r="AL428" s="75"/>
      <c r="AM428" s="75"/>
      <c r="AN428" s="75"/>
      <c r="AO428" s="75"/>
      <c r="AP428" s="70" t="s">
        <v>204</v>
      </c>
      <c r="AQ428" s="70">
        <v>2009</v>
      </c>
      <c r="AR428" s="75"/>
      <c r="AS428" s="75"/>
      <c r="AT428" s="75"/>
      <c r="AU428" s="71">
        <v>31908995.449596688</v>
      </c>
      <c r="AV428" s="66" t="s">
        <v>123</v>
      </c>
      <c r="AW428" s="45"/>
      <c r="AX428" s="67" t="s">
        <v>1642</v>
      </c>
      <c r="AY428" s="102" t="s">
        <v>1193</v>
      </c>
      <c r="AZ428" s="95" t="s">
        <v>1839</v>
      </c>
      <c r="BA428" s="102"/>
      <c r="BB428" s="45"/>
      <c r="BC428" s="45"/>
    </row>
    <row r="429" spans="1:77" s="101" customFormat="1" ht="16" hidden="1" thickBot="1">
      <c r="A429" s="4"/>
      <c r="B429" s="6"/>
      <c r="C429" s="23" t="s">
        <v>1335</v>
      </c>
      <c r="D429" s="24"/>
      <c r="E429" s="34" t="s">
        <v>996</v>
      </c>
      <c r="F429" s="34"/>
      <c r="G429" s="10"/>
      <c r="H429" s="10"/>
      <c r="I429" s="10"/>
      <c r="J429" s="102" t="s">
        <v>1193</v>
      </c>
      <c r="K429" s="10"/>
      <c r="L429" s="10"/>
      <c r="M429" s="10"/>
      <c r="N429" s="10"/>
      <c r="O429" s="10"/>
      <c r="P429" s="10"/>
      <c r="Q429" s="46">
        <v>0</v>
      </c>
      <c r="R429" s="46">
        <v>0</v>
      </c>
      <c r="S429" s="25" t="s">
        <v>233</v>
      </c>
      <c r="T429" s="46">
        <v>0</v>
      </c>
      <c r="U429" s="46">
        <v>0</v>
      </c>
      <c r="V429" s="46">
        <v>0</v>
      </c>
      <c r="W429" s="46">
        <v>0</v>
      </c>
      <c r="X429" s="46">
        <v>0</v>
      </c>
      <c r="Y429" s="10"/>
      <c r="Z429" s="10"/>
      <c r="AA429" s="10"/>
      <c r="AB429" s="10"/>
      <c r="AC429" s="10"/>
      <c r="AD429" s="10"/>
      <c r="AE429" s="10"/>
      <c r="AF429" s="10"/>
      <c r="AG429" s="10"/>
      <c r="AH429" s="10"/>
      <c r="AI429" s="10"/>
      <c r="AJ429" s="10"/>
      <c r="AK429" s="10"/>
      <c r="AL429" s="10"/>
      <c r="AM429" s="10"/>
      <c r="AN429" s="10"/>
      <c r="AO429" s="10"/>
      <c r="AP429" s="24" t="s">
        <v>204</v>
      </c>
      <c r="AQ429" s="24">
        <v>2009</v>
      </c>
      <c r="AR429" s="10"/>
      <c r="AS429" s="10"/>
      <c r="AT429" s="10"/>
      <c r="AU429" s="174">
        <v>7924269.4592914209</v>
      </c>
      <c r="AV429" s="66" t="s">
        <v>123</v>
      </c>
      <c r="AW429" s="45"/>
      <c r="AX429" s="45" t="s">
        <v>1645</v>
      </c>
      <c r="AY429" s="102" t="s">
        <v>1193</v>
      </c>
      <c r="AZ429" s="61"/>
      <c r="BA429" s="102"/>
      <c r="BB429" s="45"/>
      <c r="BC429" s="45"/>
    </row>
    <row r="430" spans="1:77" s="101" customFormat="1" ht="16" hidden="1" thickBot="1">
      <c r="A430" s="4"/>
      <c r="B430" s="6"/>
      <c r="C430" s="23" t="s">
        <v>1336</v>
      </c>
      <c r="D430" s="24"/>
      <c r="E430" s="34" t="s">
        <v>996</v>
      </c>
      <c r="F430" s="34"/>
      <c r="G430" s="10"/>
      <c r="H430" s="10"/>
      <c r="I430" s="10"/>
      <c r="J430" s="102" t="s">
        <v>1193</v>
      </c>
      <c r="K430" s="10"/>
      <c r="L430" s="10"/>
      <c r="M430" s="10"/>
      <c r="N430" s="10"/>
      <c r="O430" s="10"/>
      <c r="P430" s="10"/>
      <c r="Q430" s="46">
        <v>0</v>
      </c>
      <c r="R430" s="46">
        <v>0</v>
      </c>
      <c r="S430" s="25" t="s">
        <v>1537</v>
      </c>
      <c r="T430" s="46">
        <v>0</v>
      </c>
      <c r="U430" s="46">
        <v>0</v>
      </c>
      <c r="V430" s="46">
        <v>0</v>
      </c>
      <c r="W430" s="46">
        <v>0</v>
      </c>
      <c r="X430" s="46">
        <v>0</v>
      </c>
      <c r="Y430" s="10"/>
      <c r="Z430" s="10"/>
      <c r="AA430" s="10"/>
      <c r="AB430" s="10"/>
      <c r="AC430" s="10"/>
      <c r="AD430" s="10"/>
      <c r="AE430" s="10"/>
      <c r="AF430" s="10"/>
      <c r="AG430" s="10"/>
      <c r="AH430" s="10"/>
      <c r="AI430" s="10"/>
      <c r="AJ430" s="10"/>
      <c r="AK430" s="10"/>
      <c r="AL430" s="10"/>
      <c r="AM430" s="10"/>
      <c r="AN430" s="10"/>
      <c r="AO430" s="10"/>
      <c r="AP430" s="24" t="s">
        <v>204</v>
      </c>
      <c r="AQ430" s="24">
        <v>2009</v>
      </c>
      <c r="AR430" s="10"/>
      <c r="AS430" s="10"/>
      <c r="AT430" s="10"/>
      <c r="AU430" s="174">
        <v>8157052.5717453845</v>
      </c>
      <c r="AV430" s="66" t="s">
        <v>123</v>
      </c>
      <c r="AW430" s="45"/>
      <c r="AX430" s="45" t="s">
        <v>1645</v>
      </c>
      <c r="AY430" s="102" t="s">
        <v>1193</v>
      </c>
      <c r="AZ430" s="61"/>
      <c r="BA430" s="102"/>
      <c r="BB430" s="45"/>
      <c r="BC430" s="45"/>
    </row>
    <row r="431" spans="1:77" s="101" customFormat="1" ht="16" hidden="1" thickBot="1">
      <c r="A431" s="4"/>
      <c r="B431" s="6"/>
      <c r="C431" s="23" t="s">
        <v>1337</v>
      </c>
      <c r="D431" s="24"/>
      <c r="E431" s="34" t="s">
        <v>996</v>
      </c>
      <c r="F431" s="34"/>
      <c r="G431" s="10"/>
      <c r="H431" s="10"/>
      <c r="I431" s="10"/>
      <c r="J431" s="102" t="s">
        <v>1193</v>
      </c>
      <c r="K431" s="10"/>
      <c r="L431" s="10"/>
      <c r="M431" s="10"/>
      <c r="N431" s="10"/>
      <c r="O431" s="10"/>
      <c r="P431" s="10"/>
      <c r="Q431" s="46">
        <v>0</v>
      </c>
      <c r="R431" s="46">
        <v>0</v>
      </c>
      <c r="S431" s="25" t="s">
        <v>1537</v>
      </c>
      <c r="T431" s="46">
        <v>0</v>
      </c>
      <c r="U431" s="46">
        <v>0</v>
      </c>
      <c r="V431" s="46">
        <v>0</v>
      </c>
      <c r="W431" s="46">
        <v>0</v>
      </c>
      <c r="X431" s="46">
        <v>0</v>
      </c>
      <c r="Y431" s="10"/>
      <c r="Z431" s="10"/>
      <c r="AA431" s="10"/>
      <c r="AB431" s="10"/>
      <c r="AC431" s="10"/>
      <c r="AD431" s="10"/>
      <c r="AE431" s="10"/>
      <c r="AF431" s="10"/>
      <c r="AG431" s="10"/>
      <c r="AH431" s="10"/>
      <c r="AI431" s="10"/>
      <c r="AJ431" s="10"/>
      <c r="AK431" s="10"/>
      <c r="AL431" s="10"/>
      <c r="AM431" s="10"/>
      <c r="AN431" s="10"/>
      <c r="AO431" s="10"/>
      <c r="AP431" s="24" t="s">
        <v>204</v>
      </c>
      <c r="AQ431" s="24">
        <v>2009</v>
      </c>
      <c r="AR431" s="10"/>
      <c r="AS431" s="10"/>
      <c r="AT431" s="10"/>
      <c r="AU431" s="174">
        <v>20241159.275658313</v>
      </c>
      <c r="AV431" s="66" t="s">
        <v>123</v>
      </c>
      <c r="AW431" s="45"/>
      <c r="AX431" s="45" t="s">
        <v>1644</v>
      </c>
      <c r="AY431" s="102" t="s">
        <v>1193</v>
      </c>
      <c r="AZ431" s="61"/>
      <c r="BA431" s="102"/>
      <c r="BB431" s="45"/>
      <c r="BC431" s="45"/>
    </row>
    <row r="432" spans="1:77" s="101" customFormat="1" ht="16" hidden="1" thickBot="1">
      <c r="A432" s="4"/>
      <c r="B432" s="6"/>
      <c r="C432" s="23" t="s">
        <v>1338</v>
      </c>
      <c r="D432" s="24"/>
      <c r="E432" s="34" t="s">
        <v>732</v>
      </c>
      <c r="F432" s="34"/>
      <c r="G432" s="10"/>
      <c r="H432" s="10"/>
      <c r="I432" s="10"/>
      <c r="J432" s="102" t="s">
        <v>1193</v>
      </c>
      <c r="K432" s="10"/>
      <c r="L432" s="10"/>
      <c r="M432" s="10"/>
      <c r="N432" s="10"/>
      <c r="O432" s="10"/>
      <c r="P432" s="10"/>
      <c r="Q432" s="46">
        <v>0</v>
      </c>
      <c r="R432" s="46">
        <v>0</v>
      </c>
      <c r="S432" s="25" t="s">
        <v>225</v>
      </c>
      <c r="T432" s="46">
        <v>0</v>
      </c>
      <c r="U432" s="46">
        <v>0</v>
      </c>
      <c r="V432" s="46">
        <v>0</v>
      </c>
      <c r="W432" s="46">
        <v>0</v>
      </c>
      <c r="X432" s="46">
        <v>0</v>
      </c>
      <c r="Y432" s="10"/>
      <c r="Z432" s="10"/>
      <c r="AA432" s="10"/>
      <c r="AB432" s="10"/>
      <c r="AC432" s="10"/>
      <c r="AD432" s="10"/>
      <c r="AE432" s="10"/>
      <c r="AF432" s="10"/>
      <c r="AG432" s="10"/>
      <c r="AH432" s="10"/>
      <c r="AI432" s="10"/>
      <c r="AJ432" s="10"/>
      <c r="AK432" s="10"/>
      <c r="AL432" s="10"/>
      <c r="AM432" s="10"/>
      <c r="AN432" s="10"/>
      <c r="AO432" s="10"/>
      <c r="AP432" s="24" t="s">
        <v>204</v>
      </c>
      <c r="AQ432" s="24">
        <v>2009</v>
      </c>
      <c r="AR432" s="10"/>
      <c r="AS432" s="10"/>
      <c r="AT432" s="10"/>
      <c r="AU432" s="174">
        <v>48635194.443252757</v>
      </c>
      <c r="AV432" s="45" t="s">
        <v>1573</v>
      </c>
      <c r="AW432" s="45"/>
      <c r="AX432" s="45" t="s">
        <v>1599</v>
      </c>
      <c r="AY432" s="102" t="s">
        <v>1193</v>
      </c>
      <c r="AZ432" s="61"/>
      <c r="BA432" s="102"/>
      <c r="BB432" s="45"/>
      <c r="BC432" s="45"/>
    </row>
    <row r="433" spans="1:55" s="101" customFormat="1" ht="16" hidden="1" thickBot="1">
      <c r="A433" s="4"/>
      <c r="B433" s="6"/>
      <c r="C433" s="23" t="s">
        <v>1339</v>
      </c>
      <c r="D433" s="24"/>
      <c r="E433" s="24" t="s">
        <v>733</v>
      </c>
      <c r="F433" s="24"/>
      <c r="G433" s="10"/>
      <c r="H433" s="10"/>
      <c r="I433" s="10"/>
      <c r="J433" s="102" t="s">
        <v>1193</v>
      </c>
      <c r="K433" s="10"/>
      <c r="L433" s="10"/>
      <c r="M433" s="10"/>
      <c r="N433" s="10"/>
      <c r="O433" s="10"/>
      <c r="P433" s="10"/>
      <c r="Q433" s="46" t="s">
        <v>1513</v>
      </c>
      <c r="R433" s="46">
        <v>0</v>
      </c>
      <c r="S433" s="25" t="s">
        <v>238</v>
      </c>
      <c r="T433" s="46">
        <v>0</v>
      </c>
      <c r="U433" s="46">
        <v>0</v>
      </c>
      <c r="V433" s="46">
        <v>0</v>
      </c>
      <c r="W433" s="46">
        <v>0</v>
      </c>
      <c r="X433" s="46">
        <v>0</v>
      </c>
      <c r="Y433" s="10"/>
      <c r="Z433" s="10"/>
      <c r="AA433" s="10"/>
      <c r="AB433" s="10"/>
      <c r="AC433" s="10"/>
      <c r="AD433" s="10"/>
      <c r="AE433" s="10"/>
      <c r="AF433" s="10"/>
      <c r="AG433" s="10"/>
      <c r="AH433" s="10"/>
      <c r="AI433" s="10"/>
      <c r="AJ433" s="10"/>
      <c r="AK433" s="10"/>
      <c r="AL433" s="10"/>
      <c r="AM433" s="10"/>
      <c r="AN433" s="10"/>
      <c r="AO433" s="10"/>
      <c r="AP433" s="24" t="s">
        <v>204</v>
      </c>
      <c r="AQ433" s="24">
        <v>2009</v>
      </c>
      <c r="AR433" s="10"/>
      <c r="AS433" s="10"/>
      <c r="AT433" s="10"/>
      <c r="AU433" s="174">
        <v>93362885.033339068</v>
      </c>
      <c r="AV433" s="66" t="s">
        <v>123</v>
      </c>
      <c r="AW433" s="45"/>
      <c r="AX433" s="45" t="s">
        <v>1599</v>
      </c>
      <c r="AY433" s="102" t="s">
        <v>1193</v>
      </c>
      <c r="AZ433" s="61"/>
      <c r="BA433" s="102"/>
      <c r="BB433" s="45"/>
      <c r="BC433" s="45"/>
    </row>
    <row r="434" spans="1:55" s="101" customFormat="1" ht="16" hidden="1" thickBot="1">
      <c r="A434" s="4"/>
      <c r="B434" s="6"/>
      <c r="C434" s="23" t="s">
        <v>1340</v>
      </c>
      <c r="D434" s="24"/>
      <c r="E434" s="34"/>
      <c r="F434" s="34"/>
      <c r="G434" s="10"/>
      <c r="H434" s="10"/>
      <c r="I434" s="10"/>
      <c r="J434" s="102" t="s">
        <v>1193</v>
      </c>
      <c r="K434" s="10"/>
      <c r="L434" s="10"/>
      <c r="M434" s="10"/>
      <c r="N434" s="10"/>
      <c r="O434" s="10"/>
      <c r="P434" s="10"/>
      <c r="Q434" s="46" t="s">
        <v>1514</v>
      </c>
      <c r="R434" s="46">
        <v>0</v>
      </c>
      <c r="S434" s="25" t="s">
        <v>238</v>
      </c>
      <c r="T434" s="46">
        <v>0</v>
      </c>
      <c r="U434" s="46">
        <v>0</v>
      </c>
      <c r="V434" s="46">
        <v>0</v>
      </c>
      <c r="W434" s="46">
        <v>0</v>
      </c>
      <c r="X434" s="46">
        <v>0</v>
      </c>
      <c r="Y434" s="10"/>
      <c r="Z434" s="10"/>
      <c r="AA434" s="10"/>
      <c r="AB434" s="10"/>
      <c r="AC434" s="10"/>
      <c r="AD434" s="10"/>
      <c r="AE434" s="10"/>
      <c r="AF434" s="10"/>
      <c r="AG434" s="10"/>
      <c r="AH434" s="10"/>
      <c r="AI434" s="10"/>
      <c r="AJ434" s="10"/>
      <c r="AK434" s="10"/>
      <c r="AL434" s="10"/>
      <c r="AM434" s="10"/>
      <c r="AN434" s="10"/>
      <c r="AO434" s="10"/>
      <c r="AP434" s="24" t="s">
        <v>204</v>
      </c>
      <c r="AQ434" s="24">
        <v>2009</v>
      </c>
      <c r="AR434" s="10"/>
      <c r="AS434" s="10"/>
      <c r="AT434" s="10"/>
      <c r="AU434" s="174">
        <v>11447765.194823591</v>
      </c>
      <c r="AV434" s="66" t="s">
        <v>123</v>
      </c>
      <c r="AW434" s="45"/>
      <c r="AX434" s="45" t="s">
        <v>1599</v>
      </c>
      <c r="AY434" s="102" t="s">
        <v>1193</v>
      </c>
      <c r="AZ434" s="61"/>
      <c r="BA434" s="102"/>
      <c r="BB434" s="45"/>
      <c r="BC434" s="45"/>
    </row>
    <row r="435" spans="1:55" s="101" customFormat="1" ht="16" hidden="1" thickBot="1">
      <c r="A435" s="4"/>
      <c r="B435" s="6"/>
      <c r="C435" s="23" t="s">
        <v>1341</v>
      </c>
      <c r="D435" s="24"/>
      <c r="E435" s="24" t="s">
        <v>733</v>
      </c>
      <c r="F435" s="24"/>
      <c r="G435" s="10"/>
      <c r="H435" s="10"/>
      <c r="I435" s="10"/>
      <c r="J435" s="102" t="s">
        <v>1193</v>
      </c>
      <c r="K435" s="10"/>
      <c r="L435" s="10"/>
      <c r="M435" s="10"/>
      <c r="N435" s="10"/>
      <c r="O435" s="10"/>
      <c r="P435" s="10"/>
      <c r="Q435" s="46" t="s">
        <v>1515</v>
      </c>
      <c r="R435" s="46">
        <v>0</v>
      </c>
      <c r="S435" s="25" t="s">
        <v>1577</v>
      </c>
      <c r="T435" s="46">
        <v>0</v>
      </c>
      <c r="U435" s="46">
        <v>0</v>
      </c>
      <c r="V435" s="46">
        <v>0</v>
      </c>
      <c r="W435" s="46">
        <v>0</v>
      </c>
      <c r="X435" s="46">
        <v>0</v>
      </c>
      <c r="Y435" s="10"/>
      <c r="Z435" s="10"/>
      <c r="AA435" s="10"/>
      <c r="AB435" s="10"/>
      <c r="AC435" s="10"/>
      <c r="AD435" s="10"/>
      <c r="AE435" s="10"/>
      <c r="AF435" s="10"/>
      <c r="AG435" s="10"/>
      <c r="AH435" s="10"/>
      <c r="AI435" s="10"/>
      <c r="AJ435" s="10"/>
      <c r="AK435" s="10"/>
      <c r="AL435" s="10"/>
      <c r="AM435" s="10"/>
      <c r="AN435" s="10"/>
      <c r="AO435" s="10"/>
      <c r="AP435" s="24" t="s">
        <v>204</v>
      </c>
      <c r="AQ435" s="24">
        <v>2009</v>
      </c>
      <c r="AR435" s="10"/>
      <c r="AS435" s="10"/>
      <c r="AT435" s="10"/>
      <c r="AU435" s="174">
        <v>2442189.908229033</v>
      </c>
      <c r="AV435" s="45" t="s">
        <v>123</v>
      </c>
      <c r="AW435" s="45"/>
      <c r="AX435" s="45" t="s">
        <v>1599</v>
      </c>
      <c r="AY435" s="102" t="s">
        <v>1193</v>
      </c>
      <c r="AZ435" s="61"/>
      <c r="BA435" s="102"/>
      <c r="BB435" s="45"/>
      <c r="BC435" s="45"/>
    </row>
    <row r="436" spans="1:55" s="101" customFormat="1" ht="16" hidden="1" thickBot="1">
      <c r="A436" s="4"/>
      <c r="B436" s="6"/>
      <c r="C436" s="23" t="s">
        <v>1342</v>
      </c>
      <c r="D436" s="24"/>
      <c r="E436" s="51" t="s">
        <v>732</v>
      </c>
      <c r="F436" s="51"/>
      <c r="G436" s="10"/>
      <c r="H436" s="10"/>
      <c r="I436" s="10"/>
      <c r="J436" s="102" t="s">
        <v>1193</v>
      </c>
      <c r="K436" s="10"/>
      <c r="L436" s="10"/>
      <c r="M436" s="10"/>
      <c r="N436" s="10"/>
      <c r="O436" s="10"/>
      <c r="P436" s="10"/>
      <c r="Q436" s="46" t="s">
        <v>1516</v>
      </c>
      <c r="R436" s="46">
        <v>0</v>
      </c>
      <c r="S436" s="25" t="s">
        <v>1578</v>
      </c>
      <c r="T436" s="46">
        <v>0</v>
      </c>
      <c r="U436" s="46">
        <v>0</v>
      </c>
      <c r="V436" s="46">
        <v>0</v>
      </c>
      <c r="W436" s="46">
        <v>0</v>
      </c>
      <c r="X436" s="46">
        <v>0</v>
      </c>
      <c r="Y436" s="10"/>
      <c r="Z436" s="10"/>
      <c r="AA436" s="10"/>
      <c r="AB436" s="10"/>
      <c r="AC436" s="10"/>
      <c r="AD436" s="10"/>
      <c r="AE436" s="10"/>
      <c r="AF436" s="10"/>
      <c r="AG436" s="10"/>
      <c r="AH436" s="10"/>
      <c r="AI436" s="10"/>
      <c r="AJ436" s="10"/>
      <c r="AK436" s="10"/>
      <c r="AL436" s="10"/>
      <c r="AM436" s="10"/>
      <c r="AN436" s="10"/>
      <c r="AO436" s="10"/>
      <c r="AP436" s="24" t="s">
        <v>204</v>
      </c>
      <c r="AQ436" s="24">
        <v>2009</v>
      </c>
      <c r="AR436" s="10"/>
      <c r="AS436" s="10"/>
      <c r="AT436" s="10"/>
      <c r="AU436" s="174">
        <v>32053742.545506056</v>
      </c>
      <c r="AV436" s="45" t="s">
        <v>123</v>
      </c>
      <c r="AW436" s="45"/>
      <c r="AX436" s="45" t="s">
        <v>1599</v>
      </c>
      <c r="AY436" s="102" t="s">
        <v>1193</v>
      </c>
      <c r="AZ436" s="61"/>
      <c r="BA436" s="102"/>
      <c r="BB436" s="45"/>
      <c r="BC436" s="45"/>
    </row>
    <row r="437" spans="1:55" s="101" customFormat="1" ht="16" hidden="1" thickBot="1">
      <c r="A437" s="4"/>
      <c r="B437" s="6"/>
      <c r="C437" s="23" t="s">
        <v>1343</v>
      </c>
      <c r="D437" s="24"/>
      <c r="E437" s="34"/>
      <c r="F437" s="34"/>
      <c r="G437" s="10"/>
      <c r="H437" s="10"/>
      <c r="I437" s="10"/>
      <c r="J437" s="102" t="s">
        <v>1193</v>
      </c>
      <c r="K437" s="10"/>
      <c r="L437" s="10"/>
      <c r="M437" s="10"/>
      <c r="N437" s="10"/>
      <c r="O437" s="10"/>
      <c r="P437" s="10"/>
      <c r="Q437" s="46" t="s">
        <v>1517</v>
      </c>
      <c r="R437" s="46">
        <v>0</v>
      </c>
      <c r="S437" s="25" t="s">
        <v>225</v>
      </c>
      <c r="T437" s="46">
        <v>0</v>
      </c>
      <c r="U437" s="46">
        <v>0</v>
      </c>
      <c r="V437" s="46">
        <v>0</v>
      </c>
      <c r="W437" s="46">
        <v>0</v>
      </c>
      <c r="X437" s="46">
        <v>0</v>
      </c>
      <c r="Y437" s="10"/>
      <c r="Z437" s="10"/>
      <c r="AA437" s="10"/>
      <c r="AB437" s="10"/>
      <c r="AC437" s="10"/>
      <c r="AD437" s="10"/>
      <c r="AE437" s="10"/>
      <c r="AF437" s="10"/>
      <c r="AG437" s="10"/>
      <c r="AH437" s="10"/>
      <c r="AI437" s="10"/>
      <c r="AJ437" s="10"/>
      <c r="AK437" s="10"/>
      <c r="AL437" s="10"/>
      <c r="AM437" s="10"/>
      <c r="AN437" s="10"/>
      <c r="AO437" s="10"/>
      <c r="AP437" s="24" t="s">
        <v>204</v>
      </c>
      <c r="AQ437" s="24">
        <v>2009</v>
      </c>
      <c r="AR437" s="10"/>
      <c r="AS437" s="10"/>
      <c r="AT437" s="10"/>
      <c r="AU437" s="174">
        <v>3001858.428864853</v>
      </c>
      <c r="AV437" s="45" t="s">
        <v>123</v>
      </c>
      <c r="AW437" s="45"/>
      <c r="AX437" s="45" t="s">
        <v>1599</v>
      </c>
      <c r="AY437" s="102" t="s">
        <v>1193</v>
      </c>
      <c r="AZ437" s="61"/>
      <c r="BA437" s="102"/>
      <c r="BB437" s="45"/>
      <c r="BC437" s="45"/>
    </row>
    <row r="438" spans="1:55" s="101" customFormat="1" ht="16" hidden="1" thickBot="1">
      <c r="A438" s="4"/>
      <c r="B438" s="6"/>
      <c r="C438" s="23" t="s">
        <v>1344</v>
      </c>
      <c r="D438" s="24"/>
      <c r="E438" s="34"/>
      <c r="F438" s="34"/>
      <c r="G438" s="10"/>
      <c r="H438" s="10"/>
      <c r="I438" s="10"/>
      <c r="J438" s="102" t="s">
        <v>1193</v>
      </c>
      <c r="K438" s="10"/>
      <c r="L438" s="10"/>
      <c r="M438" s="10"/>
      <c r="N438" s="10"/>
      <c r="O438" s="10"/>
      <c r="P438" s="10"/>
      <c r="Q438" s="46" t="s">
        <v>1518</v>
      </c>
      <c r="R438" s="46">
        <v>0</v>
      </c>
      <c r="S438" s="25" t="s">
        <v>225</v>
      </c>
      <c r="T438" s="46">
        <v>0</v>
      </c>
      <c r="U438" s="46">
        <v>0</v>
      </c>
      <c r="V438" s="46">
        <v>0</v>
      </c>
      <c r="W438" s="46">
        <v>0</v>
      </c>
      <c r="X438" s="46">
        <v>0</v>
      </c>
      <c r="Y438" s="10"/>
      <c r="Z438" s="10"/>
      <c r="AA438" s="10"/>
      <c r="AB438" s="10"/>
      <c r="AC438" s="10"/>
      <c r="AD438" s="10"/>
      <c r="AE438" s="10"/>
      <c r="AF438" s="10"/>
      <c r="AG438" s="10"/>
      <c r="AH438" s="10"/>
      <c r="AI438" s="10"/>
      <c r="AJ438" s="10"/>
      <c r="AK438" s="10"/>
      <c r="AL438" s="10"/>
      <c r="AM438" s="10"/>
      <c r="AN438" s="10"/>
      <c r="AO438" s="10"/>
      <c r="AP438" s="24" t="s">
        <v>204</v>
      </c>
      <c r="AQ438" s="24">
        <v>2009</v>
      </c>
      <c r="AR438" s="10"/>
      <c r="AS438" s="10"/>
      <c r="AT438" s="10"/>
      <c r="AU438" s="174">
        <v>2493068.8646504707</v>
      </c>
      <c r="AV438" s="45" t="s">
        <v>123</v>
      </c>
      <c r="AW438" s="45"/>
      <c r="AX438" s="45" t="s">
        <v>1599</v>
      </c>
      <c r="AY438" s="102" t="s">
        <v>1193</v>
      </c>
      <c r="AZ438" s="61"/>
      <c r="BA438" s="102"/>
      <c r="BB438" s="45"/>
      <c r="BC438" s="45"/>
    </row>
    <row r="439" spans="1:55" s="101" customFormat="1" ht="16" hidden="1" thickBot="1">
      <c r="A439" s="4"/>
      <c r="B439" s="6"/>
      <c r="C439" s="23" t="s">
        <v>1345</v>
      </c>
      <c r="D439" s="24"/>
      <c r="E439" s="34"/>
      <c r="F439" s="34"/>
      <c r="G439" s="10"/>
      <c r="H439" s="10"/>
      <c r="I439" s="10"/>
      <c r="J439" s="102" t="s">
        <v>1193</v>
      </c>
      <c r="K439" s="10"/>
      <c r="L439" s="10"/>
      <c r="M439" s="10"/>
      <c r="N439" s="10"/>
      <c r="O439" s="10"/>
      <c r="P439" s="10"/>
      <c r="Q439" s="46" t="s">
        <v>1519</v>
      </c>
      <c r="R439" s="46">
        <v>0</v>
      </c>
      <c r="S439" s="25" t="s">
        <v>225</v>
      </c>
      <c r="T439" s="46">
        <v>0</v>
      </c>
      <c r="U439" s="46">
        <v>0</v>
      </c>
      <c r="V439" s="46">
        <v>0</v>
      </c>
      <c r="W439" s="46">
        <v>0</v>
      </c>
      <c r="X439" s="46">
        <v>0</v>
      </c>
      <c r="Y439" s="10"/>
      <c r="Z439" s="10"/>
      <c r="AA439" s="10"/>
      <c r="AB439" s="10"/>
      <c r="AC439" s="10"/>
      <c r="AD439" s="10"/>
      <c r="AE439" s="10"/>
      <c r="AF439" s="10"/>
      <c r="AG439" s="10"/>
      <c r="AH439" s="10"/>
      <c r="AI439" s="10"/>
      <c r="AJ439" s="10"/>
      <c r="AK439" s="10"/>
      <c r="AL439" s="10"/>
      <c r="AM439" s="10"/>
      <c r="AN439" s="10"/>
      <c r="AO439" s="10"/>
      <c r="AP439" s="24" t="s">
        <v>204</v>
      </c>
      <c r="AQ439" s="24">
        <v>2009</v>
      </c>
      <c r="AR439" s="10"/>
      <c r="AS439" s="10"/>
      <c r="AT439" s="10"/>
      <c r="AU439" s="174">
        <v>1170215.9976930784</v>
      </c>
      <c r="AV439" s="45" t="s">
        <v>123</v>
      </c>
      <c r="AW439" s="45"/>
      <c r="AX439" s="45" t="s">
        <v>1599</v>
      </c>
      <c r="AY439" s="102" t="s">
        <v>1193</v>
      </c>
      <c r="AZ439" s="61"/>
      <c r="BA439" s="102"/>
      <c r="BB439" s="45"/>
      <c r="BC439" s="45"/>
    </row>
    <row r="440" spans="1:55" s="101" customFormat="1" ht="16" hidden="1" thickBot="1">
      <c r="A440" s="4"/>
      <c r="B440" s="6"/>
      <c r="C440" s="23" t="s">
        <v>1346</v>
      </c>
      <c r="D440" s="24"/>
      <c r="E440" s="34"/>
      <c r="F440" s="34"/>
      <c r="G440" s="10"/>
      <c r="H440" s="10"/>
      <c r="I440" s="10"/>
      <c r="J440" s="102" t="s">
        <v>1193</v>
      </c>
      <c r="K440" s="10"/>
      <c r="L440" s="10"/>
      <c r="M440" s="10"/>
      <c r="N440" s="10"/>
      <c r="O440" s="10"/>
      <c r="P440" s="10"/>
      <c r="Q440" s="46" t="s">
        <v>1520</v>
      </c>
      <c r="R440" s="46">
        <v>0</v>
      </c>
      <c r="S440" s="25" t="s">
        <v>225</v>
      </c>
      <c r="T440" s="46">
        <v>0</v>
      </c>
      <c r="U440" s="46">
        <v>0</v>
      </c>
      <c r="V440" s="46">
        <v>0</v>
      </c>
      <c r="W440" s="46">
        <v>0</v>
      </c>
      <c r="X440" s="46">
        <v>0</v>
      </c>
      <c r="Y440" s="10"/>
      <c r="Z440" s="10"/>
      <c r="AA440" s="10"/>
      <c r="AB440" s="10"/>
      <c r="AC440" s="10"/>
      <c r="AD440" s="10"/>
      <c r="AE440" s="10"/>
      <c r="AF440" s="10"/>
      <c r="AG440" s="10"/>
      <c r="AH440" s="10"/>
      <c r="AI440" s="10"/>
      <c r="AJ440" s="10"/>
      <c r="AK440" s="10"/>
      <c r="AL440" s="10"/>
      <c r="AM440" s="10"/>
      <c r="AN440" s="10"/>
      <c r="AO440" s="10"/>
      <c r="AP440" s="24" t="s">
        <v>204</v>
      </c>
      <c r="AQ440" s="24">
        <v>2009</v>
      </c>
      <c r="AR440" s="10"/>
      <c r="AS440" s="10"/>
      <c r="AT440" s="10"/>
      <c r="AU440" s="174">
        <v>172988.45183288984</v>
      </c>
      <c r="AV440" s="45" t="s">
        <v>123</v>
      </c>
      <c r="AW440" s="45"/>
      <c r="AX440" s="45" t="s">
        <v>1599</v>
      </c>
      <c r="AY440" s="102" t="s">
        <v>1193</v>
      </c>
      <c r="AZ440" s="61"/>
      <c r="BA440" s="102"/>
      <c r="BB440" s="45"/>
      <c r="BC440" s="45"/>
    </row>
    <row r="441" spans="1:55" s="101" customFormat="1" ht="16" hidden="1" thickBot="1">
      <c r="A441" s="4"/>
      <c r="B441" s="6"/>
      <c r="C441" s="23" t="s">
        <v>1347</v>
      </c>
      <c r="D441" s="24"/>
      <c r="E441" s="34"/>
      <c r="F441" s="34"/>
      <c r="G441" s="10"/>
      <c r="H441" s="10"/>
      <c r="I441" s="10"/>
      <c r="J441" s="102" t="s">
        <v>1193</v>
      </c>
      <c r="K441" s="10"/>
      <c r="L441" s="10"/>
      <c r="M441" s="10"/>
      <c r="N441" s="10"/>
      <c r="O441" s="10"/>
      <c r="P441" s="10"/>
      <c r="Q441" s="46" t="s">
        <v>1521</v>
      </c>
      <c r="R441" s="46">
        <v>0</v>
      </c>
      <c r="S441" s="25" t="s">
        <v>225</v>
      </c>
      <c r="T441" s="46">
        <v>0</v>
      </c>
      <c r="U441" s="46">
        <v>0</v>
      </c>
      <c r="V441" s="46">
        <v>0</v>
      </c>
      <c r="W441" s="46">
        <v>0</v>
      </c>
      <c r="X441" s="46">
        <v>0</v>
      </c>
      <c r="Y441" s="10"/>
      <c r="Z441" s="10"/>
      <c r="AA441" s="10"/>
      <c r="AB441" s="10"/>
      <c r="AC441" s="10"/>
      <c r="AD441" s="10"/>
      <c r="AE441" s="10"/>
      <c r="AF441" s="10"/>
      <c r="AG441" s="10"/>
      <c r="AH441" s="10"/>
      <c r="AI441" s="10"/>
      <c r="AJ441" s="10"/>
      <c r="AK441" s="10"/>
      <c r="AL441" s="10"/>
      <c r="AM441" s="10"/>
      <c r="AN441" s="10"/>
      <c r="AO441" s="10"/>
      <c r="AP441" s="24" t="s">
        <v>204</v>
      </c>
      <c r="AQ441" s="24">
        <v>2009</v>
      </c>
      <c r="AR441" s="10"/>
      <c r="AS441" s="10"/>
      <c r="AT441" s="10"/>
      <c r="AU441" s="174">
        <v>279834.26031791</v>
      </c>
      <c r="AV441" s="45" t="s">
        <v>123</v>
      </c>
      <c r="AW441" s="45"/>
      <c r="AX441" s="45" t="s">
        <v>1599</v>
      </c>
      <c r="AY441" s="102" t="s">
        <v>1193</v>
      </c>
      <c r="AZ441" s="61"/>
      <c r="BA441" s="102"/>
      <c r="BB441" s="45"/>
      <c r="BC441" s="45"/>
    </row>
    <row r="442" spans="1:55" s="101" customFormat="1" ht="16" hidden="1" thickBot="1">
      <c r="A442" s="4"/>
      <c r="B442" s="6"/>
      <c r="C442" s="23" t="s">
        <v>1348</v>
      </c>
      <c r="D442" s="24"/>
      <c r="E442" s="34"/>
      <c r="F442" s="34"/>
      <c r="G442" s="10"/>
      <c r="H442" s="10"/>
      <c r="I442" s="10"/>
      <c r="J442" s="102" t="s">
        <v>1193</v>
      </c>
      <c r="K442" s="10"/>
      <c r="L442" s="10"/>
      <c r="M442" s="10"/>
      <c r="N442" s="10"/>
      <c r="O442" s="10"/>
      <c r="P442" s="10"/>
      <c r="Q442" s="46">
        <v>0</v>
      </c>
      <c r="R442" s="46">
        <v>0</v>
      </c>
      <c r="S442" s="25" t="s">
        <v>225</v>
      </c>
      <c r="T442" s="46">
        <v>0</v>
      </c>
      <c r="U442" s="46">
        <v>0</v>
      </c>
      <c r="V442" s="46">
        <v>0</v>
      </c>
      <c r="W442" s="46">
        <v>0</v>
      </c>
      <c r="X442" s="46">
        <v>0</v>
      </c>
      <c r="Y442" s="10"/>
      <c r="Z442" s="10"/>
      <c r="AA442" s="10"/>
      <c r="AB442" s="10"/>
      <c r="AC442" s="10"/>
      <c r="AD442" s="10"/>
      <c r="AE442" s="10"/>
      <c r="AF442" s="10"/>
      <c r="AG442" s="10"/>
      <c r="AH442" s="10"/>
      <c r="AI442" s="10"/>
      <c r="AJ442" s="10"/>
      <c r="AK442" s="10"/>
      <c r="AL442" s="10"/>
      <c r="AM442" s="10"/>
      <c r="AN442" s="10"/>
      <c r="AO442" s="10"/>
      <c r="AP442" s="24" t="s">
        <v>204</v>
      </c>
      <c r="AQ442" s="24">
        <v>2009</v>
      </c>
      <c r="AR442" s="10"/>
      <c r="AS442" s="10"/>
      <c r="AT442" s="10"/>
      <c r="AU442" s="174">
        <v>91582.12155858874</v>
      </c>
      <c r="AV442" s="45" t="s">
        <v>123</v>
      </c>
      <c r="AW442" s="45"/>
      <c r="AX442" s="45" t="s">
        <v>1599</v>
      </c>
      <c r="AY442" s="102" t="s">
        <v>1193</v>
      </c>
      <c r="AZ442" s="61"/>
      <c r="BA442" s="102"/>
      <c r="BB442" s="45"/>
      <c r="BC442" s="45"/>
    </row>
    <row r="443" spans="1:55" s="101" customFormat="1" ht="16" hidden="1" thickBot="1">
      <c r="A443" s="4"/>
      <c r="B443" s="6"/>
      <c r="C443" s="23" t="s">
        <v>1349</v>
      </c>
      <c r="D443" s="24"/>
      <c r="E443" s="34"/>
      <c r="F443" s="34"/>
      <c r="G443" s="10"/>
      <c r="H443" s="10"/>
      <c r="I443" s="10"/>
      <c r="J443" s="102" t="s">
        <v>1193</v>
      </c>
      <c r="K443" s="10"/>
      <c r="L443" s="10"/>
      <c r="M443" s="10"/>
      <c r="N443" s="10"/>
      <c r="O443" s="10"/>
      <c r="P443" s="10"/>
      <c r="Q443" s="46">
        <v>0</v>
      </c>
      <c r="R443" s="46">
        <v>0</v>
      </c>
      <c r="S443" s="25" t="s">
        <v>225</v>
      </c>
      <c r="T443" s="46">
        <v>0</v>
      </c>
      <c r="U443" s="46">
        <v>0</v>
      </c>
      <c r="V443" s="46">
        <v>0</v>
      </c>
      <c r="W443" s="46">
        <v>0</v>
      </c>
      <c r="X443" s="46">
        <v>0</v>
      </c>
      <c r="Y443" s="10"/>
      <c r="Z443" s="10"/>
      <c r="AA443" s="10"/>
      <c r="AB443" s="10"/>
      <c r="AC443" s="10"/>
      <c r="AD443" s="10"/>
      <c r="AE443" s="10"/>
      <c r="AF443" s="10"/>
      <c r="AG443" s="10"/>
      <c r="AH443" s="10"/>
      <c r="AI443" s="10"/>
      <c r="AJ443" s="10"/>
      <c r="AK443" s="10"/>
      <c r="AL443" s="10"/>
      <c r="AM443" s="10"/>
      <c r="AN443" s="10"/>
      <c r="AO443" s="10"/>
      <c r="AP443" s="24" t="s">
        <v>204</v>
      </c>
      <c r="AQ443" s="24">
        <v>2009</v>
      </c>
      <c r="AR443" s="10"/>
      <c r="AS443" s="10"/>
      <c r="AT443" s="10"/>
      <c r="AU443" s="174">
        <v>356152.69495006726</v>
      </c>
      <c r="AV443" s="45" t="s">
        <v>123</v>
      </c>
      <c r="AW443" s="45"/>
      <c r="AX443" s="45" t="s">
        <v>1599</v>
      </c>
      <c r="AY443" s="102" t="s">
        <v>1193</v>
      </c>
      <c r="AZ443" s="61"/>
      <c r="BA443" s="102"/>
      <c r="BB443" s="45"/>
      <c r="BC443" s="45"/>
    </row>
    <row r="444" spans="1:55" s="101" customFormat="1" ht="16" hidden="1" thickBot="1">
      <c r="A444" s="4"/>
      <c r="B444" s="6"/>
      <c r="C444" s="23" t="s">
        <v>1350</v>
      </c>
      <c r="D444" s="24"/>
      <c r="E444" s="34"/>
      <c r="F444" s="34"/>
      <c r="G444" s="10"/>
      <c r="H444" s="10"/>
      <c r="I444" s="10"/>
      <c r="J444" s="102" t="s">
        <v>1193</v>
      </c>
      <c r="K444" s="10"/>
      <c r="L444" s="10"/>
      <c r="M444" s="10"/>
      <c r="N444" s="10"/>
      <c r="O444" s="10"/>
      <c r="P444" s="10"/>
      <c r="Q444" s="46">
        <v>0</v>
      </c>
      <c r="R444" s="46">
        <v>0</v>
      </c>
      <c r="S444" s="25" t="s">
        <v>225</v>
      </c>
      <c r="T444" s="46">
        <v>0</v>
      </c>
      <c r="U444" s="46">
        <v>0</v>
      </c>
      <c r="V444" s="46">
        <v>0</v>
      </c>
      <c r="W444" s="46">
        <v>0</v>
      </c>
      <c r="X444" s="46">
        <v>0</v>
      </c>
      <c r="Y444" s="10"/>
      <c r="Z444" s="10"/>
      <c r="AA444" s="10"/>
      <c r="AB444" s="10"/>
      <c r="AC444" s="10"/>
      <c r="AD444" s="10"/>
      <c r="AE444" s="10"/>
      <c r="AF444" s="10"/>
      <c r="AG444" s="10"/>
      <c r="AH444" s="10"/>
      <c r="AI444" s="10"/>
      <c r="AJ444" s="10"/>
      <c r="AK444" s="10"/>
      <c r="AL444" s="10"/>
      <c r="AM444" s="10"/>
      <c r="AN444" s="10"/>
      <c r="AO444" s="10"/>
      <c r="AP444" s="24" t="s">
        <v>204</v>
      </c>
      <c r="AQ444" s="24">
        <v>2009</v>
      </c>
      <c r="AR444" s="10"/>
      <c r="AS444" s="10"/>
      <c r="AT444" s="10"/>
      <c r="AU444" s="174">
        <v>508789.5642143818</v>
      </c>
      <c r="AV444" s="45" t="s">
        <v>123</v>
      </c>
      <c r="AW444" s="45"/>
      <c r="AX444" s="45" t="s">
        <v>1599</v>
      </c>
      <c r="AY444" s="102" t="s">
        <v>1193</v>
      </c>
      <c r="AZ444" s="61"/>
      <c r="BA444" s="102"/>
      <c r="BB444" s="45"/>
      <c r="BC444" s="45"/>
    </row>
    <row r="445" spans="1:55" s="101" customFormat="1" ht="16" hidden="1" thickBot="1">
      <c r="A445" s="4"/>
      <c r="B445" s="6"/>
      <c r="C445" s="23" t="s">
        <v>1351</v>
      </c>
      <c r="D445" s="24"/>
      <c r="E445" s="34"/>
      <c r="F445" s="34"/>
      <c r="G445" s="10"/>
      <c r="H445" s="10"/>
      <c r="I445" s="10"/>
      <c r="J445" s="102" t="s">
        <v>1193</v>
      </c>
      <c r="K445" s="10"/>
      <c r="L445" s="10"/>
      <c r="M445" s="10"/>
      <c r="N445" s="10"/>
      <c r="O445" s="10"/>
      <c r="P445" s="10"/>
      <c r="Q445" s="46" t="s">
        <v>1522</v>
      </c>
      <c r="R445" s="46">
        <v>0</v>
      </c>
      <c r="S445" s="25" t="s">
        <v>238</v>
      </c>
      <c r="T445" s="46">
        <v>0</v>
      </c>
      <c r="U445" s="46">
        <v>0</v>
      </c>
      <c r="V445" s="46">
        <v>0</v>
      </c>
      <c r="W445" s="46">
        <v>0</v>
      </c>
      <c r="X445" s="46">
        <v>0</v>
      </c>
      <c r="Y445" s="10"/>
      <c r="Z445" s="10"/>
      <c r="AA445" s="10"/>
      <c r="AB445" s="10"/>
      <c r="AC445" s="10"/>
      <c r="AD445" s="10"/>
      <c r="AE445" s="10"/>
      <c r="AF445" s="10"/>
      <c r="AG445" s="10"/>
      <c r="AH445" s="10"/>
      <c r="AI445" s="10"/>
      <c r="AJ445" s="10"/>
      <c r="AK445" s="10"/>
      <c r="AL445" s="10"/>
      <c r="AM445" s="10"/>
      <c r="AN445" s="10"/>
      <c r="AO445" s="10"/>
      <c r="AP445" s="24" t="s">
        <v>204</v>
      </c>
      <c r="AQ445" s="24">
        <v>2009</v>
      </c>
      <c r="AR445" s="10"/>
      <c r="AS445" s="10"/>
      <c r="AT445" s="10"/>
      <c r="AU445" s="174">
        <v>91582.12155858874</v>
      </c>
      <c r="AV445" s="45" t="s">
        <v>123</v>
      </c>
      <c r="AW445" s="45"/>
      <c r="AX445" s="45" t="s">
        <v>1599</v>
      </c>
      <c r="AY445" s="102" t="s">
        <v>1193</v>
      </c>
      <c r="AZ445" s="61"/>
      <c r="BA445" s="102"/>
      <c r="BB445" s="45"/>
      <c r="BC445" s="45"/>
    </row>
    <row r="446" spans="1:55" s="101" customFormat="1" ht="16" hidden="1" thickBot="1">
      <c r="A446" s="4"/>
      <c r="B446" s="6"/>
      <c r="C446" s="23" t="s">
        <v>1352</v>
      </c>
      <c r="D446" s="24"/>
      <c r="E446" s="34"/>
      <c r="F446" s="34"/>
      <c r="G446" s="10"/>
      <c r="H446" s="10"/>
      <c r="I446" s="10"/>
      <c r="J446" s="102" t="s">
        <v>1193</v>
      </c>
      <c r="K446" s="10"/>
      <c r="L446" s="10"/>
      <c r="M446" s="10"/>
      <c r="N446" s="10"/>
      <c r="O446" s="10"/>
      <c r="P446" s="10"/>
      <c r="Q446" s="46">
        <v>0</v>
      </c>
      <c r="R446" s="46">
        <v>0</v>
      </c>
      <c r="S446" s="25" t="s">
        <v>225</v>
      </c>
      <c r="T446" s="46">
        <v>0</v>
      </c>
      <c r="U446" s="46">
        <v>0</v>
      </c>
      <c r="V446" s="46">
        <v>0</v>
      </c>
      <c r="W446" s="46">
        <v>0</v>
      </c>
      <c r="X446" s="46">
        <v>0</v>
      </c>
      <c r="Y446" s="10"/>
      <c r="Z446" s="10"/>
      <c r="AA446" s="10"/>
      <c r="AB446" s="10"/>
      <c r="AC446" s="10"/>
      <c r="AD446" s="10"/>
      <c r="AE446" s="10"/>
      <c r="AF446" s="10"/>
      <c r="AG446" s="10"/>
      <c r="AH446" s="10"/>
      <c r="AI446" s="10"/>
      <c r="AJ446" s="10"/>
      <c r="AK446" s="10"/>
      <c r="AL446" s="10"/>
      <c r="AM446" s="10"/>
      <c r="AN446" s="10"/>
      <c r="AO446" s="10"/>
      <c r="AP446" s="24" t="s">
        <v>204</v>
      </c>
      <c r="AQ446" s="24">
        <v>2009</v>
      </c>
      <c r="AR446" s="10"/>
      <c r="AS446" s="10"/>
      <c r="AT446" s="10"/>
      <c r="AU446" s="174">
        <v>483350.08600366273</v>
      </c>
      <c r="AV446" s="45" t="s">
        <v>123</v>
      </c>
      <c r="AW446" s="45"/>
      <c r="AX446" s="45" t="s">
        <v>1599</v>
      </c>
      <c r="AY446" s="102" t="s">
        <v>1193</v>
      </c>
      <c r="AZ446" s="61"/>
      <c r="BA446" s="102"/>
      <c r="BB446" s="45"/>
      <c r="BC446" s="45"/>
    </row>
    <row r="447" spans="1:55" s="101" customFormat="1" ht="16" hidden="1" thickBot="1">
      <c r="A447" s="4"/>
      <c r="B447" s="6"/>
      <c r="C447" s="23" t="s">
        <v>1353</v>
      </c>
      <c r="D447" s="24"/>
      <c r="E447" s="24" t="s">
        <v>733</v>
      </c>
      <c r="F447" s="24"/>
      <c r="G447" s="10"/>
      <c r="H447" s="10"/>
      <c r="I447" s="10"/>
      <c r="J447" s="102" t="s">
        <v>1193</v>
      </c>
      <c r="K447" s="10"/>
      <c r="L447" s="10"/>
      <c r="M447" s="10"/>
      <c r="N447" s="10"/>
      <c r="O447" s="10"/>
      <c r="P447" s="10"/>
      <c r="Q447" s="46" t="s">
        <v>219</v>
      </c>
      <c r="R447" s="46">
        <v>0</v>
      </c>
      <c r="S447" s="25" t="s">
        <v>238</v>
      </c>
      <c r="T447" s="46">
        <v>0</v>
      </c>
      <c r="U447" s="46">
        <v>0</v>
      </c>
      <c r="V447" s="46">
        <v>0</v>
      </c>
      <c r="W447" s="46">
        <v>0</v>
      </c>
      <c r="X447" s="46">
        <v>0</v>
      </c>
      <c r="Y447" s="10"/>
      <c r="Z447" s="10"/>
      <c r="AA447" s="10"/>
      <c r="AB447" s="10"/>
      <c r="AC447" s="10"/>
      <c r="AD447" s="10"/>
      <c r="AE447" s="10"/>
      <c r="AF447" s="10"/>
      <c r="AG447" s="10"/>
      <c r="AH447" s="10"/>
      <c r="AI447" s="10"/>
      <c r="AJ447" s="10"/>
      <c r="AK447" s="10"/>
      <c r="AL447" s="10"/>
      <c r="AM447" s="10"/>
      <c r="AN447" s="10"/>
      <c r="AO447" s="10"/>
      <c r="AP447" s="24" t="s">
        <v>204</v>
      </c>
      <c r="AQ447" s="24">
        <v>2009</v>
      </c>
      <c r="AR447" s="10"/>
      <c r="AS447" s="10"/>
      <c r="AT447" s="10"/>
      <c r="AU447" s="174">
        <v>36602321.249582633</v>
      </c>
      <c r="AV447" s="45" t="s">
        <v>123</v>
      </c>
      <c r="AW447" s="45"/>
      <c r="AX447" s="45" t="s">
        <v>1600</v>
      </c>
      <c r="AY447" s="102" t="s">
        <v>1193</v>
      </c>
      <c r="AZ447" s="61"/>
      <c r="BA447" s="102"/>
      <c r="BB447" s="45"/>
      <c r="BC447" s="45"/>
    </row>
    <row r="448" spans="1:55" s="101" customFormat="1" ht="16" hidden="1" thickBot="1">
      <c r="A448" s="4"/>
      <c r="B448" s="6"/>
      <c r="C448" s="23" t="s">
        <v>1354</v>
      </c>
      <c r="D448" s="24"/>
      <c r="E448" s="34"/>
      <c r="F448" s="34"/>
      <c r="G448" s="10"/>
      <c r="H448" s="10"/>
      <c r="I448" s="10"/>
      <c r="J448" s="102" t="s">
        <v>1193</v>
      </c>
      <c r="K448" s="10"/>
      <c r="L448" s="10"/>
      <c r="M448" s="10"/>
      <c r="N448" s="10"/>
      <c r="O448" s="10"/>
      <c r="P448" s="10"/>
      <c r="Q448" s="46">
        <v>0</v>
      </c>
      <c r="R448" s="46">
        <v>0</v>
      </c>
      <c r="S448" s="25" t="s">
        <v>1579</v>
      </c>
      <c r="T448" s="46">
        <v>0</v>
      </c>
      <c r="U448" s="46">
        <v>0</v>
      </c>
      <c r="V448" s="46">
        <v>0</v>
      </c>
      <c r="W448" s="46">
        <v>0</v>
      </c>
      <c r="X448" s="46">
        <v>0</v>
      </c>
      <c r="Y448" s="10"/>
      <c r="Z448" s="10"/>
      <c r="AA448" s="10"/>
      <c r="AB448" s="10"/>
      <c r="AC448" s="10"/>
      <c r="AD448" s="10"/>
      <c r="AE448" s="10"/>
      <c r="AF448" s="10"/>
      <c r="AG448" s="10"/>
      <c r="AH448" s="10"/>
      <c r="AI448" s="10"/>
      <c r="AJ448" s="10"/>
      <c r="AK448" s="10"/>
      <c r="AL448" s="10"/>
      <c r="AM448" s="10"/>
      <c r="AN448" s="10"/>
      <c r="AO448" s="10"/>
      <c r="AP448" s="24" t="s">
        <v>204</v>
      </c>
      <c r="AQ448" s="24">
        <v>2009</v>
      </c>
      <c r="AR448" s="10"/>
      <c r="AS448" s="10"/>
      <c r="AT448" s="10"/>
      <c r="AU448" s="174">
        <v>269658469.03362238</v>
      </c>
      <c r="AV448" s="45" t="s">
        <v>1573</v>
      </c>
      <c r="AW448" s="45"/>
      <c r="AX448" s="81" t="s">
        <v>1569</v>
      </c>
      <c r="AY448" s="102" t="s">
        <v>1193</v>
      </c>
      <c r="AZ448" s="61"/>
      <c r="BA448" s="102"/>
      <c r="BB448" s="45"/>
      <c r="BC448" s="45"/>
    </row>
    <row r="449" spans="1:77" s="101" customFormat="1" ht="16" hidden="1" thickBot="1">
      <c r="A449" s="4"/>
      <c r="B449" s="6"/>
      <c r="C449" s="23" t="s">
        <v>1355</v>
      </c>
      <c r="D449" s="24"/>
      <c r="E449" s="34"/>
      <c r="F449" s="34"/>
      <c r="G449" s="10"/>
      <c r="H449" s="10"/>
      <c r="I449" s="10"/>
      <c r="J449" s="102" t="s">
        <v>1193</v>
      </c>
      <c r="K449" s="10"/>
      <c r="L449" s="10"/>
      <c r="M449" s="10"/>
      <c r="N449" s="10"/>
      <c r="O449" s="10"/>
      <c r="P449" s="10"/>
      <c r="Q449" s="46">
        <v>0</v>
      </c>
      <c r="R449" s="46">
        <v>0</v>
      </c>
      <c r="S449" s="25" t="s">
        <v>1535</v>
      </c>
      <c r="T449" s="46">
        <v>0</v>
      </c>
      <c r="U449" s="46">
        <v>0</v>
      </c>
      <c r="V449" s="46">
        <v>0</v>
      </c>
      <c r="W449" s="46">
        <v>0</v>
      </c>
      <c r="X449" s="46">
        <v>0</v>
      </c>
      <c r="Y449" s="10"/>
      <c r="Z449" s="10"/>
      <c r="AA449" s="10"/>
      <c r="AB449" s="10"/>
      <c r="AC449" s="10"/>
      <c r="AD449" s="10"/>
      <c r="AE449" s="10"/>
      <c r="AF449" s="10"/>
      <c r="AG449" s="10"/>
      <c r="AH449" s="10"/>
      <c r="AI449" s="10"/>
      <c r="AJ449" s="10"/>
      <c r="AK449" s="10"/>
      <c r="AL449" s="10"/>
      <c r="AM449" s="10"/>
      <c r="AN449" s="10"/>
      <c r="AO449" s="10"/>
      <c r="AP449" s="24" t="s">
        <v>204</v>
      </c>
      <c r="AQ449" s="24">
        <v>2010</v>
      </c>
      <c r="AR449" s="10"/>
      <c r="AS449" s="10"/>
      <c r="AT449" s="10"/>
      <c r="AU449" s="174">
        <v>41069250</v>
      </c>
      <c r="AV449" s="45" t="s">
        <v>1573</v>
      </c>
      <c r="AW449" s="45"/>
      <c r="AX449" s="82" t="s">
        <v>1569</v>
      </c>
      <c r="AY449" s="102" t="s">
        <v>1193</v>
      </c>
      <c r="AZ449" s="61"/>
      <c r="BA449" s="102"/>
      <c r="BB449" s="45"/>
      <c r="BC449" s="45"/>
    </row>
    <row r="450" spans="1:77" s="101" customFormat="1" ht="16" hidden="1" thickBot="1">
      <c r="A450" s="4"/>
      <c r="B450" s="6"/>
      <c r="C450" s="23" t="s">
        <v>1356</v>
      </c>
      <c r="D450" s="24"/>
      <c r="E450" s="34"/>
      <c r="F450" s="34"/>
      <c r="G450" s="10"/>
      <c r="H450" s="10"/>
      <c r="I450" s="10"/>
      <c r="J450" s="102" t="s">
        <v>1193</v>
      </c>
      <c r="K450" s="10"/>
      <c r="L450" s="10"/>
      <c r="M450" s="10"/>
      <c r="N450" s="10"/>
      <c r="O450" s="10"/>
      <c r="P450" s="10"/>
      <c r="Q450" s="46">
        <v>0</v>
      </c>
      <c r="R450" s="46">
        <v>0</v>
      </c>
      <c r="S450" s="25" t="s">
        <v>1575</v>
      </c>
      <c r="T450" s="46">
        <v>0</v>
      </c>
      <c r="U450" s="46">
        <v>0</v>
      </c>
      <c r="V450" s="46">
        <v>0</v>
      </c>
      <c r="W450" s="46">
        <v>0</v>
      </c>
      <c r="X450" s="46">
        <v>0</v>
      </c>
      <c r="Y450" s="10"/>
      <c r="Z450" s="10"/>
      <c r="AA450" s="10"/>
      <c r="AB450" s="10"/>
      <c r="AC450" s="10"/>
      <c r="AD450" s="10"/>
      <c r="AE450" s="10"/>
      <c r="AF450" s="10"/>
      <c r="AG450" s="10"/>
      <c r="AH450" s="10"/>
      <c r="AI450" s="10"/>
      <c r="AJ450" s="10"/>
      <c r="AK450" s="10"/>
      <c r="AL450" s="10"/>
      <c r="AM450" s="10"/>
      <c r="AN450" s="10"/>
      <c r="AO450" s="10"/>
      <c r="AP450" s="24" t="s">
        <v>204</v>
      </c>
      <c r="AQ450" s="24">
        <v>2010</v>
      </c>
      <c r="AR450" s="10"/>
      <c r="AS450" s="10"/>
      <c r="AT450" s="10"/>
      <c r="AU450" s="174">
        <v>8867500</v>
      </c>
      <c r="AV450" s="45" t="s">
        <v>123</v>
      </c>
      <c r="AW450" s="45"/>
      <c r="AX450" s="45" t="s">
        <v>1570</v>
      </c>
      <c r="AY450" s="102" t="s">
        <v>1193</v>
      </c>
      <c r="AZ450" s="61"/>
      <c r="BA450" s="102"/>
      <c r="BB450" s="45"/>
      <c r="BC450" s="45"/>
    </row>
    <row r="451" spans="1:77" s="101" customFormat="1" ht="16" hidden="1" thickBot="1">
      <c r="A451" s="4"/>
      <c r="B451" s="6"/>
      <c r="C451" s="23" t="s">
        <v>1357</v>
      </c>
      <c r="D451" s="24"/>
      <c r="E451" s="34"/>
      <c r="F451" s="34"/>
      <c r="G451" s="10"/>
      <c r="H451" s="10"/>
      <c r="I451" s="10"/>
      <c r="J451" s="102" t="s">
        <v>1193</v>
      </c>
      <c r="K451" s="10"/>
      <c r="L451" s="10"/>
      <c r="M451" s="10"/>
      <c r="N451" s="10"/>
      <c r="O451" s="10"/>
      <c r="P451" s="10"/>
      <c r="Q451" s="46">
        <v>0</v>
      </c>
      <c r="R451" s="46">
        <v>0</v>
      </c>
      <c r="S451" s="25" t="s">
        <v>1580</v>
      </c>
      <c r="T451" s="46">
        <v>0</v>
      </c>
      <c r="U451" s="46">
        <v>0</v>
      </c>
      <c r="V451" s="46">
        <v>0</v>
      </c>
      <c r="W451" s="46">
        <v>0</v>
      </c>
      <c r="X451" s="46">
        <v>0</v>
      </c>
      <c r="Y451" s="10"/>
      <c r="Z451" s="10"/>
      <c r="AA451" s="10"/>
      <c r="AB451" s="10"/>
      <c r="AC451" s="10"/>
      <c r="AD451" s="10"/>
      <c r="AE451" s="10"/>
      <c r="AF451" s="10"/>
      <c r="AG451" s="10"/>
      <c r="AH451" s="10"/>
      <c r="AI451" s="10"/>
      <c r="AJ451" s="10"/>
      <c r="AK451" s="10"/>
      <c r="AL451" s="10"/>
      <c r="AM451" s="10"/>
      <c r="AN451" s="10"/>
      <c r="AO451" s="10"/>
      <c r="AP451" s="24" t="s">
        <v>204</v>
      </c>
      <c r="AQ451" s="24">
        <v>2010</v>
      </c>
      <c r="AR451" s="10"/>
      <c r="AS451" s="10"/>
      <c r="AT451" s="10"/>
      <c r="AU451" s="174">
        <v>19041500</v>
      </c>
      <c r="AV451" s="45" t="s">
        <v>1573</v>
      </c>
      <c r="AW451" s="45"/>
      <c r="AX451" s="81" t="s">
        <v>1569</v>
      </c>
      <c r="AY451" s="102" t="s">
        <v>1193</v>
      </c>
      <c r="AZ451" s="61"/>
      <c r="BA451" s="102"/>
      <c r="BB451" s="45"/>
      <c r="BC451" s="45"/>
    </row>
    <row r="452" spans="1:77" s="101" customFormat="1" ht="16" hidden="1" thickBot="1">
      <c r="A452" s="4"/>
      <c r="B452" s="6"/>
      <c r="C452" s="23" t="s">
        <v>1358</v>
      </c>
      <c r="D452" s="24"/>
      <c r="E452" s="34"/>
      <c r="F452" s="34"/>
      <c r="G452" s="10"/>
      <c r="H452" s="10"/>
      <c r="I452" s="10"/>
      <c r="J452" s="102" t="s">
        <v>1193</v>
      </c>
      <c r="K452" s="10"/>
      <c r="L452" s="10"/>
      <c r="M452" s="10"/>
      <c r="N452" s="10"/>
      <c r="O452" s="10"/>
      <c r="P452" s="10"/>
      <c r="Q452" s="46">
        <v>0</v>
      </c>
      <c r="R452" s="46">
        <v>0</v>
      </c>
      <c r="S452" s="25" t="s">
        <v>1580</v>
      </c>
      <c r="T452" s="46">
        <v>0</v>
      </c>
      <c r="U452" s="46">
        <v>0</v>
      </c>
      <c r="V452" s="46">
        <v>0</v>
      </c>
      <c r="W452" s="46">
        <v>0</v>
      </c>
      <c r="X452" s="46">
        <v>0</v>
      </c>
      <c r="Y452" s="10"/>
      <c r="Z452" s="10"/>
      <c r="AA452" s="10"/>
      <c r="AB452" s="10"/>
      <c r="AC452" s="10"/>
      <c r="AD452" s="10"/>
      <c r="AE452" s="10"/>
      <c r="AF452" s="10"/>
      <c r="AG452" s="10"/>
      <c r="AH452" s="10"/>
      <c r="AI452" s="10"/>
      <c r="AJ452" s="10"/>
      <c r="AK452" s="10"/>
      <c r="AL452" s="10"/>
      <c r="AM452" s="10"/>
      <c r="AN452" s="10"/>
      <c r="AO452" s="10"/>
      <c r="AP452" s="24" t="s">
        <v>204</v>
      </c>
      <c r="AQ452" s="24">
        <v>2010</v>
      </c>
      <c r="AR452" s="10"/>
      <c r="AS452" s="10"/>
      <c r="AT452" s="10"/>
      <c r="AU452" s="174">
        <v>3820900</v>
      </c>
      <c r="AV452" s="45" t="s">
        <v>123</v>
      </c>
      <c r="AW452" s="45"/>
      <c r="AX452" s="81" t="s">
        <v>1569</v>
      </c>
      <c r="AY452" s="102" t="s">
        <v>1193</v>
      </c>
      <c r="AZ452" s="61"/>
      <c r="BA452" s="102"/>
      <c r="BB452" s="45"/>
      <c r="BC452" s="45"/>
    </row>
    <row r="453" spans="1:77" s="101" customFormat="1" ht="16" hidden="1" thickBot="1">
      <c r="A453" s="4"/>
      <c r="B453" s="6"/>
      <c r="C453" s="23" t="s">
        <v>1359</v>
      </c>
      <c r="D453" s="24"/>
      <c r="E453" s="34"/>
      <c r="F453" s="34"/>
      <c r="G453" s="10"/>
      <c r="H453" s="10"/>
      <c r="I453" s="10"/>
      <c r="J453" s="102" t="s">
        <v>1193</v>
      </c>
      <c r="K453" s="10"/>
      <c r="L453" s="10"/>
      <c r="M453" s="10"/>
      <c r="N453" s="10"/>
      <c r="O453" s="10"/>
      <c r="P453" s="10"/>
      <c r="Q453" s="46">
        <v>0</v>
      </c>
      <c r="R453" s="46">
        <v>0</v>
      </c>
      <c r="S453" s="25" t="s">
        <v>1580</v>
      </c>
      <c r="T453" s="46">
        <v>0</v>
      </c>
      <c r="U453" s="46">
        <v>0</v>
      </c>
      <c r="V453" s="46">
        <v>0</v>
      </c>
      <c r="W453" s="46">
        <v>0</v>
      </c>
      <c r="X453" s="46">
        <v>0</v>
      </c>
      <c r="Y453" s="10"/>
      <c r="Z453" s="10"/>
      <c r="AA453" s="10"/>
      <c r="AB453" s="10"/>
      <c r="AC453" s="10"/>
      <c r="AD453" s="10"/>
      <c r="AE453" s="10"/>
      <c r="AF453" s="10"/>
      <c r="AG453" s="10"/>
      <c r="AH453" s="10"/>
      <c r="AI453" s="10"/>
      <c r="AJ453" s="10"/>
      <c r="AK453" s="10"/>
      <c r="AL453" s="10"/>
      <c r="AM453" s="10"/>
      <c r="AN453" s="10"/>
      <c r="AO453" s="10"/>
      <c r="AP453" s="24" t="s">
        <v>204</v>
      </c>
      <c r="AQ453" s="24">
        <v>2010</v>
      </c>
      <c r="AR453" s="10"/>
      <c r="AS453" s="10"/>
      <c r="AT453" s="10"/>
      <c r="AU453" s="174">
        <v>7313100</v>
      </c>
      <c r="AV453" s="45" t="s">
        <v>123</v>
      </c>
      <c r="AW453" s="45"/>
      <c r="AX453" s="81" t="s">
        <v>1569</v>
      </c>
      <c r="AY453" s="102" t="s">
        <v>1193</v>
      </c>
      <c r="AZ453" s="61"/>
      <c r="BA453" s="102"/>
      <c r="BB453" s="45"/>
      <c r="BC453" s="45"/>
    </row>
    <row r="454" spans="1:77" s="101" customFormat="1" ht="16" hidden="1" thickBot="1">
      <c r="A454" s="4"/>
      <c r="B454" s="6"/>
      <c r="C454" s="23" t="s">
        <v>1360</v>
      </c>
      <c r="D454" s="24"/>
      <c r="E454" s="34"/>
      <c r="F454" s="34"/>
      <c r="G454" s="10"/>
      <c r="H454" s="10"/>
      <c r="I454" s="10"/>
      <c r="J454" s="102" t="s">
        <v>1193</v>
      </c>
      <c r="K454" s="10"/>
      <c r="L454" s="10"/>
      <c r="M454" s="10"/>
      <c r="N454" s="10"/>
      <c r="O454" s="10"/>
      <c r="P454" s="10"/>
      <c r="Q454" s="46">
        <v>0</v>
      </c>
      <c r="R454" s="46">
        <v>0</v>
      </c>
      <c r="S454" s="25" t="s">
        <v>1580</v>
      </c>
      <c r="T454" s="46">
        <v>0</v>
      </c>
      <c r="U454" s="46">
        <v>0</v>
      </c>
      <c r="V454" s="46">
        <v>0</v>
      </c>
      <c r="W454" s="46">
        <v>0</v>
      </c>
      <c r="X454" s="46">
        <v>0</v>
      </c>
      <c r="Y454" s="10"/>
      <c r="Z454" s="10"/>
      <c r="AA454" s="10"/>
      <c r="AB454" s="10"/>
      <c r="AC454" s="10"/>
      <c r="AD454" s="10"/>
      <c r="AE454" s="10"/>
      <c r="AF454" s="10"/>
      <c r="AG454" s="10"/>
      <c r="AH454" s="10"/>
      <c r="AI454" s="10"/>
      <c r="AJ454" s="10"/>
      <c r="AK454" s="10"/>
      <c r="AL454" s="10"/>
      <c r="AM454" s="10"/>
      <c r="AN454" s="10"/>
      <c r="AO454" s="10"/>
      <c r="AP454" s="24" t="s">
        <v>204</v>
      </c>
      <c r="AQ454" s="24">
        <v>2010</v>
      </c>
      <c r="AR454" s="10"/>
      <c r="AS454" s="10"/>
      <c r="AT454" s="10"/>
      <c r="AU454" s="174">
        <v>20563025</v>
      </c>
      <c r="AV454" s="45" t="s">
        <v>123</v>
      </c>
      <c r="AW454" s="45"/>
      <c r="AX454" s="81" t="s">
        <v>1569</v>
      </c>
      <c r="AY454" s="102" t="s">
        <v>1193</v>
      </c>
      <c r="AZ454" s="61"/>
      <c r="BA454" s="102"/>
      <c r="BB454" s="45"/>
      <c r="BC454" s="45"/>
    </row>
    <row r="455" spans="1:77" s="101" customFormat="1" ht="16" hidden="1" thickBot="1">
      <c r="A455" s="4"/>
      <c r="B455" s="6"/>
      <c r="C455" s="23" t="s">
        <v>1361</v>
      </c>
      <c r="D455" s="24"/>
      <c r="E455" s="34"/>
      <c r="F455" s="34"/>
      <c r="G455" s="10"/>
      <c r="H455" s="10"/>
      <c r="I455" s="10"/>
      <c r="J455" s="102" t="s">
        <v>1193</v>
      </c>
      <c r="K455" s="10"/>
      <c r="L455" s="10"/>
      <c r="M455" s="10"/>
      <c r="N455" s="10"/>
      <c r="O455" s="10"/>
      <c r="P455" s="10"/>
      <c r="Q455" s="46">
        <v>0</v>
      </c>
      <c r="R455" s="46">
        <v>0</v>
      </c>
      <c r="S455" s="25" t="s">
        <v>1581</v>
      </c>
      <c r="T455" s="46">
        <v>0</v>
      </c>
      <c r="U455" s="46">
        <v>0</v>
      </c>
      <c r="V455" s="46">
        <v>0</v>
      </c>
      <c r="W455" s="46">
        <v>0</v>
      </c>
      <c r="X455" s="46">
        <v>0</v>
      </c>
      <c r="Y455" s="10"/>
      <c r="Z455" s="10"/>
      <c r="AA455" s="10"/>
      <c r="AB455" s="10"/>
      <c r="AC455" s="10"/>
      <c r="AD455" s="10"/>
      <c r="AE455" s="10"/>
      <c r="AF455" s="10"/>
      <c r="AG455" s="10"/>
      <c r="AH455" s="10"/>
      <c r="AI455" s="10"/>
      <c r="AJ455" s="10"/>
      <c r="AK455" s="10"/>
      <c r="AL455" s="10"/>
      <c r="AM455" s="10"/>
      <c r="AN455" s="10"/>
      <c r="AO455" s="10"/>
      <c r="AP455" s="24" t="s">
        <v>204</v>
      </c>
      <c r="AQ455" s="24">
        <v>2010</v>
      </c>
      <c r="AR455" s="10"/>
      <c r="AS455" s="10"/>
      <c r="AT455" s="10"/>
      <c r="AU455" s="174">
        <v>1417430</v>
      </c>
      <c r="AV455" s="45" t="s">
        <v>1573</v>
      </c>
      <c r="AW455" s="45"/>
      <c r="AX455" s="81" t="s">
        <v>1569</v>
      </c>
      <c r="AY455" s="102" t="s">
        <v>1193</v>
      </c>
      <c r="AZ455" s="61"/>
      <c r="BA455" s="102"/>
      <c r="BB455" s="45"/>
      <c r="BC455" s="45"/>
    </row>
    <row r="456" spans="1:77" ht="16" hidden="1" thickBot="1">
      <c r="A456" s="4"/>
      <c r="B456" s="6"/>
      <c r="C456" s="23" t="s">
        <v>1362</v>
      </c>
      <c r="D456" s="24"/>
      <c r="E456" s="34"/>
      <c r="F456" s="34"/>
      <c r="G456" s="10"/>
      <c r="H456" s="10"/>
      <c r="I456" s="10"/>
      <c r="J456" s="102" t="s">
        <v>1193</v>
      </c>
      <c r="K456" s="10"/>
      <c r="L456" s="10"/>
      <c r="M456" s="10"/>
      <c r="N456" s="10"/>
      <c r="O456" s="10"/>
      <c r="P456" s="10"/>
      <c r="Q456" s="46">
        <v>0</v>
      </c>
      <c r="R456" s="46">
        <v>0</v>
      </c>
      <c r="S456" s="25" t="s">
        <v>1581</v>
      </c>
      <c r="T456" s="46">
        <v>0</v>
      </c>
      <c r="U456" s="46">
        <v>0</v>
      </c>
      <c r="V456" s="46">
        <v>0</v>
      </c>
      <c r="W456" s="46">
        <v>0</v>
      </c>
      <c r="X456" s="46">
        <v>0</v>
      </c>
      <c r="Y456" s="10"/>
      <c r="Z456" s="10"/>
      <c r="AA456" s="10"/>
      <c r="AB456" s="10"/>
      <c r="AC456" s="10"/>
      <c r="AD456" s="10"/>
      <c r="AE456" s="10"/>
      <c r="AF456" s="10"/>
      <c r="AG456" s="10"/>
      <c r="AH456" s="10"/>
      <c r="AI456" s="10"/>
      <c r="AJ456" s="10"/>
      <c r="AK456" s="10"/>
      <c r="AL456" s="10"/>
      <c r="AM456" s="10"/>
      <c r="AN456" s="10"/>
      <c r="AO456" s="10"/>
      <c r="AP456" s="24" t="s">
        <v>204</v>
      </c>
      <c r="AQ456" s="24">
        <v>2010</v>
      </c>
      <c r="AR456" s="10"/>
      <c r="AS456" s="10"/>
      <c r="AT456" s="10"/>
      <c r="AU456" s="174">
        <v>6025800</v>
      </c>
      <c r="AV456" s="45" t="s">
        <v>1573</v>
      </c>
      <c r="AW456" s="45"/>
      <c r="AX456" s="81" t="s">
        <v>1569</v>
      </c>
      <c r="AY456" s="102" t="s">
        <v>1193</v>
      </c>
      <c r="AZ456" s="61"/>
      <c r="BA456" s="102"/>
      <c r="BB456" s="45"/>
      <c r="BC456" s="45"/>
    </row>
    <row r="457" spans="1:77" ht="16" hidden="1" thickBot="1">
      <c r="A457" s="4"/>
      <c r="B457" s="6"/>
      <c r="C457" s="23" t="s">
        <v>1363</v>
      </c>
      <c r="D457" s="24"/>
      <c r="E457" s="34"/>
      <c r="F457" s="34"/>
      <c r="G457" s="10"/>
      <c r="H457" s="10"/>
      <c r="I457" s="10"/>
      <c r="J457" s="102" t="s">
        <v>1193</v>
      </c>
      <c r="K457" s="10"/>
      <c r="L457" s="10"/>
      <c r="M457" s="10"/>
      <c r="N457" s="10"/>
      <c r="O457" s="10"/>
      <c r="P457" s="10"/>
      <c r="Q457" s="46">
        <v>0</v>
      </c>
      <c r="R457" s="46">
        <v>0</v>
      </c>
      <c r="S457" s="25" t="s">
        <v>1580</v>
      </c>
      <c r="T457" s="46">
        <v>0</v>
      </c>
      <c r="U457" s="46">
        <v>0</v>
      </c>
      <c r="V457" s="46">
        <v>0</v>
      </c>
      <c r="W457" s="46">
        <v>0</v>
      </c>
      <c r="X457" s="46">
        <v>0</v>
      </c>
      <c r="Y457" s="10"/>
      <c r="Z457" s="10"/>
      <c r="AA457" s="10"/>
      <c r="AB457" s="10"/>
      <c r="AC457" s="10"/>
      <c r="AD457" s="10"/>
      <c r="AE457" s="10"/>
      <c r="AF457" s="10"/>
      <c r="AG457" s="10"/>
      <c r="AH457" s="10"/>
      <c r="AI457" s="10"/>
      <c r="AJ457" s="10"/>
      <c r="AK457" s="10"/>
      <c r="AL457" s="10"/>
      <c r="AM457" s="10"/>
      <c r="AN457" s="10"/>
      <c r="AO457" s="10"/>
      <c r="AP457" s="24" t="s">
        <v>204</v>
      </c>
      <c r="AQ457" s="24">
        <v>2010</v>
      </c>
      <c r="AR457" s="10"/>
      <c r="AS457" s="10"/>
      <c r="AT457" s="10"/>
      <c r="AU457" s="174">
        <v>79992495</v>
      </c>
      <c r="AV457" s="45" t="s">
        <v>123</v>
      </c>
      <c r="AW457" s="45"/>
      <c r="AX457" s="48" t="s">
        <v>1601</v>
      </c>
      <c r="AY457" s="102" t="s">
        <v>1193</v>
      </c>
      <c r="AZ457" s="61"/>
      <c r="BA457" s="102"/>
      <c r="BB457" s="45"/>
      <c r="BC457" s="45"/>
    </row>
    <row r="458" spans="1:77" ht="16" hidden="1" thickBot="1">
      <c r="A458" s="4"/>
      <c r="B458" s="6"/>
      <c r="C458" s="6"/>
      <c r="D458" s="56"/>
      <c r="E458" s="56"/>
      <c r="F458" s="56"/>
      <c r="G458" s="56"/>
      <c r="H458" s="56"/>
      <c r="I458" s="56"/>
      <c r="J458" s="102"/>
      <c r="K458" s="56"/>
      <c r="L458" s="56"/>
      <c r="M458" s="56"/>
      <c r="N458" s="56"/>
      <c r="O458" s="56"/>
      <c r="P458" s="56"/>
      <c r="Q458" s="56"/>
      <c r="R458" s="46"/>
      <c r="S458" s="56"/>
      <c r="T458" s="170"/>
      <c r="U458" s="56"/>
      <c r="V458" s="56"/>
      <c r="W458" s="56"/>
      <c r="X458" s="56"/>
      <c r="Y458" s="56"/>
      <c r="Z458" s="56"/>
      <c r="AA458" s="56"/>
      <c r="AB458" s="56"/>
      <c r="AC458" s="56"/>
      <c r="AD458" s="56"/>
      <c r="AE458" s="56"/>
      <c r="AF458" s="56"/>
      <c r="AG458" s="56"/>
      <c r="AH458" s="56"/>
      <c r="AI458" s="56"/>
      <c r="AJ458" s="56"/>
      <c r="AK458" s="56"/>
      <c r="AL458" s="56"/>
      <c r="AM458" s="56"/>
      <c r="AN458" s="56"/>
      <c r="AO458" s="56"/>
      <c r="AP458" s="56"/>
      <c r="AQ458" s="56"/>
      <c r="AR458" s="56"/>
      <c r="AS458" s="56"/>
      <c r="AT458" s="56"/>
      <c r="AU458" s="105"/>
      <c r="AV458" s="116"/>
      <c r="AW458" s="105"/>
      <c r="AX458" s="55"/>
      <c r="AY458" s="102"/>
      <c r="AZ458" s="105"/>
      <c r="BA458" s="102"/>
      <c r="BB458" s="105"/>
      <c r="BC458" s="105"/>
    </row>
    <row r="459" spans="1:77" ht="17" hidden="1" thickBot="1">
      <c r="A459" s="4" t="s">
        <v>37</v>
      </c>
      <c r="B459" s="6" t="s">
        <v>38</v>
      </c>
      <c r="C459" s="6"/>
      <c r="D459" s="56"/>
      <c r="E459" s="56"/>
      <c r="F459" s="56"/>
      <c r="G459" s="56"/>
      <c r="H459" s="56"/>
      <c r="I459" s="56"/>
      <c r="J459" s="102"/>
      <c r="K459" s="56"/>
      <c r="L459" s="56"/>
      <c r="M459" s="56"/>
      <c r="N459" s="56"/>
      <c r="O459" s="56"/>
      <c r="P459" s="56"/>
      <c r="Q459" s="56"/>
      <c r="R459" s="116"/>
      <c r="S459" s="56"/>
      <c r="T459" s="170"/>
      <c r="U459" s="56"/>
      <c r="V459" s="56"/>
      <c r="W459" s="56"/>
      <c r="X459" s="56"/>
      <c r="Y459" s="56"/>
      <c r="Z459" s="56"/>
      <c r="AA459" s="56"/>
      <c r="AB459" s="56"/>
      <c r="AC459" s="56"/>
      <c r="AD459" s="56"/>
      <c r="AE459" s="56"/>
      <c r="AF459" s="56"/>
      <c r="AG459" s="56"/>
      <c r="AH459" s="56"/>
      <c r="AI459" s="56"/>
      <c r="AJ459" s="56"/>
      <c r="AK459" s="56"/>
      <c r="AL459" s="56"/>
      <c r="AM459" s="56"/>
      <c r="AN459" s="56"/>
      <c r="AO459" s="56"/>
      <c r="AP459" s="56"/>
      <c r="AQ459" s="56"/>
      <c r="AR459" s="56"/>
      <c r="AS459" s="56"/>
      <c r="AT459" s="56"/>
      <c r="AU459" s="172">
        <f>SUM(AU460:AU465)</f>
        <v>11335944.499076849</v>
      </c>
      <c r="AV459" s="116"/>
      <c r="AW459" s="105"/>
      <c r="AX459" s="105"/>
      <c r="AY459" s="102"/>
      <c r="AZ459" s="105"/>
      <c r="BA459" s="102"/>
      <c r="BB459" s="105"/>
      <c r="BC459" s="105"/>
    </row>
    <row r="460" spans="1:77" s="31" customFormat="1" ht="31" hidden="1" thickBot="1">
      <c r="A460" s="26"/>
      <c r="B460" s="27" t="s">
        <v>111</v>
      </c>
      <c r="C460" s="28" t="s">
        <v>211</v>
      </c>
      <c r="D460" s="30" t="s">
        <v>214</v>
      </c>
      <c r="E460" s="49" t="s">
        <v>732</v>
      </c>
      <c r="F460" s="49"/>
      <c r="G460" s="112"/>
      <c r="H460" s="112"/>
      <c r="I460" s="112"/>
      <c r="J460" s="102"/>
      <c r="K460" s="112"/>
      <c r="L460" s="112"/>
      <c r="M460" s="112"/>
      <c r="N460" s="112"/>
      <c r="O460" s="112"/>
      <c r="P460" s="112"/>
      <c r="Q460" s="144" t="s">
        <v>216</v>
      </c>
      <c r="R460" s="46">
        <v>0</v>
      </c>
      <c r="S460" s="150" t="s">
        <v>220</v>
      </c>
      <c r="T460" s="110"/>
      <c r="U460" s="110"/>
      <c r="V460" s="110"/>
      <c r="W460" s="110"/>
      <c r="X460" s="110"/>
      <c r="Y460" s="112"/>
      <c r="Z460" s="112"/>
      <c r="AA460" s="112"/>
      <c r="AB460" s="112"/>
      <c r="AC460" s="112"/>
      <c r="AD460" s="112"/>
      <c r="AE460" s="112"/>
      <c r="AF460" s="112"/>
      <c r="AG460" s="112"/>
      <c r="AH460" s="112"/>
      <c r="AI460" s="112"/>
      <c r="AJ460" s="112"/>
      <c r="AK460" s="112"/>
      <c r="AL460" s="112"/>
      <c r="AM460" s="112"/>
      <c r="AN460" s="112"/>
      <c r="AO460" s="112"/>
      <c r="AP460" s="30" t="s">
        <v>204</v>
      </c>
      <c r="AQ460" s="30" t="s">
        <v>167</v>
      </c>
      <c r="AR460" s="112"/>
      <c r="AS460" s="112"/>
      <c r="AT460" s="112"/>
      <c r="AU460" s="182">
        <v>262500</v>
      </c>
      <c r="AV460" s="62"/>
      <c r="AW460" s="110"/>
      <c r="AX460" s="110"/>
      <c r="AY460" s="102"/>
      <c r="AZ460" s="66" t="s">
        <v>1840</v>
      </c>
      <c r="BA460" s="102"/>
      <c r="BB460" s="110"/>
      <c r="BC460" s="110"/>
      <c r="BD460" s="169"/>
      <c r="BE460" s="169"/>
      <c r="BF460" s="169"/>
      <c r="BG460" s="169"/>
      <c r="BH460" s="169"/>
      <c r="BI460" s="169"/>
      <c r="BJ460" s="169"/>
      <c r="BK460" s="169"/>
      <c r="BL460" s="169"/>
      <c r="BM460" s="169"/>
      <c r="BN460" s="169"/>
      <c r="BO460" s="169"/>
      <c r="BP460" s="169"/>
      <c r="BQ460" s="169"/>
      <c r="BR460" s="169"/>
      <c r="BS460" s="169"/>
      <c r="BT460" s="169"/>
      <c r="BU460" s="169"/>
      <c r="BV460" s="169"/>
      <c r="BW460" s="169"/>
      <c r="BX460" s="169"/>
      <c r="BY460" s="169"/>
    </row>
    <row r="461" spans="1:77" ht="16" hidden="1" thickBot="1">
      <c r="A461" s="4"/>
      <c r="B461" s="6"/>
      <c r="C461" s="23" t="s">
        <v>212</v>
      </c>
      <c r="D461" s="24" t="s">
        <v>215</v>
      </c>
      <c r="E461" s="44" t="s">
        <v>732</v>
      </c>
      <c r="F461" s="44"/>
      <c r="G461" s="10"/>
      <c r="H461" s="10"/>
      <c r="I461" s="10"/>
      <c r="J461" s="102"/>
      <c r="K461" s="10"/>
      <c r="L461" s="10"/>
      <c r="M461" s="10"/>
      <c r="N461" s="10"/>
      <c r="O461" s="10"/>
      <c r="P461" s="10"/>
      <c r="Q461" s="46" t="s">
        <v>145</v>
      </c>
      <c r="R461" s="46">
        <v>0</v>
      </c>
      <c r="S461" s="25" t="s">
        <v>221</v>
      </c>
      <c r="T461" s="45"/>
      <c r="U461" s="45"/>
      <c r="V461" s="45"/>
      <c r="W461" s="45"/>
      <c r="X461" s="45"/>
      <c r="Y461" s="10"/>
      <c r="Z461" s="10"/>
      <c r="AA461" s="10"/>
      <c r="AB461" s="10"/>
      <c r="AC461" s="10"/>
      <c r="AD461" s="10"/>
      <c r="AE461" s="10"/>
      <c r="AF461" s="10"/>
      <c r="AG461" s="10"/>
      <c r="AH461" s="10"/>
      <c r="AI461" s="10"/>
      <c r="AJ461" s="10"/>
      <c r="AK461" s="10"/>
      <c r="AL461" s="10"/>
      <c r="AM461" s="10"/>
      <c r="AN461" s="10"/>
      <c r="AO461" s="10"/>
      <c r="AP461" s="24" t="s">
        <v>204</v>
      </c>
      <c r="AQ461" s="24" t="s">
        <v>240</v>
      </c>
      <c r="AR461" s="10"/>
      <c r="AS461" s="10"/>
      <c r="AT461" s="10"/>
      <c r="AU461" s="174">
        <v>175000</v>
      </c>
      <c r="AV461" s="62"/>
      <c r="AW461" s="45"/>
      <c r="AX461" s="45"/>
      <c r="AY461" s="102"/>
      <c r="AZ461" s="66" t="s">
        <v>1840</v>
      </c>
      <c r="BA461" s="102"/>
      <c r="BB461" s="45"/>
      <c r="BC461" s="45"/>
    </row>
    <row r="462" spans="1:77" ht="16" hidden="1" thickBot="1">
      <c r="A462" s="4"/>
      <c r="B462" s="6"/>
      <c r="C462" s="23" t="s">
        <v>212</v>
      </c>
      <c r="D462" s="24" t="s">
        <v>215</v>
      </c>
      <c r="E462" s="45"/>
      <c r="F462" s="45"/>
      <c r="G462" s="10"/>
      <c r="H462" s="10"/>
      <c r="I462" s="10"/>
      <c r="J462" s="102"/>
      <c r="K462" s="10"/>
      <c r="L462" s="10"/>
      <c r="M462" s="10"/>
      <c r="N462" s="10"/>
      <c r="O462" s="10"/>
      <c r="P462" s="10"/>
      <c r="Q462" s="46" t="s">
        <v>217</v>
      </c>
      <c r="R462" s="46">
        <v>0</v>
      </c>
      <c r="S462" s="25" t="s">
        <v>221</v>
      </c>
      <c r="T462" s="45"/>
      <c r="U462" s="45"/>
      <c r="V462" s="45"/>
      <c r="W462" s="45"/>
      <c r="X462" s="45"/>
      <c r="Y462" s="10"/>
      <c r="Z462" s="10"/>
      <c r="AA462" s="10"/>
      <c r="AB462" s="10"/>
      <c r="AC462" s="10"/>
      <c r="AD462" s="10"/>
      <c r="AE462" s="10"/>
      <c r="AF462" s="10"/>
      <c r="AG462" s="10"/>
      <c r="AH462" s="10"/>
      <c r="AI462" s="10"/>
      <c r="AJ462" s="10"/>
      <c r="AK462" s="10"/>
      <c r="AL462" s="10"/>
      <c r="AM462" s="10"/>
      <c r="AN462" s="10"/>
      <c r="AO462" s="10"/>
      <c r="AP462" s="24" t="s">
        <v>204</v>
      </c>
      <c r="AQ462" s="24" t="s">
        <v>241</v>
      </c>
      <c r="AR462" s="10"/>
      <c r="AS462" s="10"/>
      <c r="AT462" s="10"/>
      <c r="AU462" s="174">
        <v>227500</v>
      </c>
      <c r="AV462" s="62"/>
      <c r="AW462" s="45"/>
      <c r="AX462" s="45"/>
      <c r="AY462" s="102"/>
      <c r="AZ462" s="66" t="s">
        <v>1840</v>
      </c>
      <c r="BA462" s="102"/>
      <c r="BB462" s="45"/>
      <c r="BC462" s="45"/>
    </row>
    <row r="463" spans="1:77" ht="16" hidden="1" thickBot="1">
      <c r="A463" s="4"/>
      <c r="B463" s="6"/>
      <c r="C463" s="23" t="s">
        <v>211</v>
      </c>
      <c r="D463" s="24" t="s">
        <v>214</v>
      </c>
      <c r="E463" s="49" t="s">
        <v>1571</v>
      </c>
      <c r="F463" s="49"/>
      <c r="G463" s="10"/>
      <c r="H463" s="10"/>
      <c r="I463" s="10"/>
      <c r="J463" s="102" t="s">
        <v>1193</v>
      </c>
      <c r="K463" s="10"/>
      <c r="L463" s="10"/>
      <c r="M463" s="10"/>
      <c r="N463" s="10"/>
      <c r="O463" s="10"/>
      <c r="P463" s="10"/>
      <c r="Q463" s="46" t="s">
        <v>218</v>
      </c>
      <c r="R463" s="46">
        <v>0</v>
      </c>
      <c r="S463" s="25" t="s">
        <v>221</v>
      </c>
      <c r="T463" s="45"/>
      <c r="U463" s="45"/>
      <c r="V463" s="45"/>
      <c r="W463" s="45"/>
      <c r="X463" s="45"/>
      <c r="Y463" s="10"/>
      <c r="Z463" s="10"/>
      <c r="AA463" s="10"/>
      <c r="AB463" s="10"/>
      <c r="AC463" s="10"/>
      <c r="AD463" s="10"/>
      <c r="AE463" s="10"/>
      <c r="AF463" s="10"/>
      <c r="AG463" s="10"/>
      <c r="AH463" s="10"/>
      <c r="AI463" s="10"/>
      <c r="AJ463" s="10"/>
      <c r="AK463" s="10"/>
      <c r="AL463" s="10"/>
      <c r="AM463" s="10"/>
      <c r="AN463" s="10"/>
      <c r="AO463" s="10"/>
      <c r="AP463" s="24" t="s">
        <v>204</v>
      </c>
      <c r="AQ463" s="24" t="s">
        <v>167</v>
      </c>
      <c r="AR463" s="10"/>
      <c r="AS463" s="10"/>
      <c r="AT463" s="10"/>
      <c r="AU463" s="174">
        <v>262500</v>
      </c>
      <c r="AV463" s="66" t="s">
        <v>123</v>
      </c>
      <c r="AW463" s="45"/>
      <c r="AX463" s="45" t="s">
        <v>1646</v>
      </c>
      <c r="AY463" s="102" t="s">
        <v>1193</v>
      </c>
      <c r="AZ463" s="45"/>
      <c r="BA463" s="102"/>
      <c r="BB463" s="45"/>
      <c r="BC463" s="45"/>
    </row>
    <row r="464" spans="1:77" ht="16" hidden="1" thickBot="1">
      <c r="A464" s="4"/>
      <c r="B464" s="6"/>
      <c r="C464" s="23" t="s">
        <v>211</v>
      </c>
      <c r="D464" s="24" t="s">
        <v>214</v>
      </c>
      <c r="E464" s="49" t="s">
        <v>1572</v>
      </c>
      <c r="F464" s="49"/>
      <c r="G464" s="10"/>
      <c r="H464" s="10"/>
      <c r="I464" s="10"/>
      <c r="J464" s="45"/>
      <c r="K464" s="10"/>
      <c r="L464" s="10"/>
      <c r="M464" s="10"/>
      <c r="N464" s="10"/>
      <c r="O464" s="10"/>
      <c r="P464" s="10"/>
      <c r="Q464" s="46" t="s">
        <v>218</v>
      </c>
      <c r="R464" s="46">
        <v>0</v>
      </c>
      <c r="S464" s="25" t="s">
        <v>221</v>
      </c>
      <c r="T464" s="45"/>
      <c r="U464" s="45"/>
      <c r="V464" s="45"/>
      <c r="W464" s="45"/>
      <c r="X464" s="45"/>
      <c r="Y464" s="10"/>
      <c r="Z464" s="10"/>
      <c r="AA464" s="10"/>
      <c r="AB464" s="10"/>
      <c r="AC464" s="10"/>
      <c r="AD464" s="10"/>
      <c r="AE464" s="10"/>
      <c r="AF464" s="10"/>
      <c r="AG464" s="10"/>
      <c r="AH464" s="10"/>
      <c r="AI464" s="10"/>
      <c r="AJ464" s="10"/>
      <c r="AK464" s="10"/>
      <c r="AL464" s="10"/>
      <c r="AM464" s="10"/>
      <c r="AN464" s="10"/>
      <c r="AO464" s="10"/>
      <c r="AP464" s="24" t="s">
        <v>204</v>
      </c>
      <c r="AQ464" s="24" t="s">
        <v>167</v>
      </c>
      <c r="AR464" s="10"/>
      <c r="AS464" s="10"/>
      <c r="AT464" s="10"/>
      <c r="AU464" s="174">
        <v>262500</v>
      </c>
      <c r="AV464" s="45"/>
      <c r="AW464" s="45"/>
      <c r="AX464" s="45"/>
      <c r="AY464" s="45"/>
      <c r="AZ464" s="66" t="s">
        <v>1840</v>
      </c>
      <c r="BA464" s="102"/>
      <c r="BB464" s="45"/>
      <c r="BC464" s="45"/>
    </row>
    <row r="465" spans="1:77" ht="16" hidden="1" thickBot="1">
      <c r="A465" s="4"/>
      <c r="B465" s="6"/>
      <c r="C465" s="23" t="s">
        <v>213</v>
      </c>
      <c r="D465" s="24"/>
      <c r="E465" s="44" t="s">
        <v>732</v>
      </c>
      <c r="F465" s="44"/>
      <c r="G465" s="10"/>
      <c r="H465" s="10"/>
      <c r="I465" s="10"/>
      <c r="J465" s="45"/>
      <c r="K465" s="10"/>
      <c r="L465" s="10"/>
      <c r="M465" s="10"/>
      <c r="N465" s="10"/>
      <c r="O465" s="10"/>
      <c r="P465" s="10"/>
      <c r="Q465" s="46" t="s">
        <v>219</v>
      </c>
      <c r="R465" s="46">
        <v>0</v>
      </c>
      <c r="S465" s="25"/>
      <c r="T465" s="45"/>
      <c r="U465" s="45"/>
      <c r="V465" s="45"/>
      <c r="W465" s="45"/>
      <c r="X465" s="45"/>
      <c r="Y465" s="10"/>
      <c r="Z465" s="10"/>
      <c r="AA465" s="10"/>
      <c r="AB465" s="10"/>
      <c r="AC465" s="10"/>
      <c r="AD465" s="10"/>
      <c r="AE465" s="10"/>
      <c r="AF465" s="10"/>
      <c r="AG465" s="10"/>
      <c r="AH465" s="10"/>
      <c r="AI465" s="10"/>
      <c r="AJ465" s="10"/>
      <c r="AK465" s="10"/>
      <c r="AL465" s="10"/>
      <c r="AM465" s="10"/>
      <c r="AN465" s="10"/>
      <c r="AO465" s="10"/>
      <c r="AP465" s="24" t="s">
        <v>204</v>
      </c>
      <c r="AQ465" s="24">
        <v>2009</v>
      </c>
      <c r="AR465" s="10"/>
      <c r="AS465" s="10"/>
      <c r="AT465" s="10"/>
      <c r="AU465" s="174">
        <v>10145944.499076849</v>
      </c>
      <c r="AV465" s="45"/>
      <c r="AW465" s="45"/>
      <c r="AX465" s="45"/>
      <c r="AY465" s="45"/>
      <c r="AZ465" s="66" t="s">
        <v>1840</v>
      </c>
      <c r="BA465" s="102"/>
      <c r="BB465" s="45"/>
      <c r="BC465" s="45"/>
    </row>
    <row r="466" spans="1:77" ht="16" hidden="1" thickBot="1">
      <c r="A466" s="4"/>
      <c r="B466" s="6"/>
      <c r="C466" s="6"/>
      <c r="D466" s="56"/>
      <c r="E466" s="56"/>
      <c r="F466" s="56"/>
      <c r="G466" s="56"/>
      <c r="H466" s="56"/>
      <c r="I466" s="56"/>
      <c r="J466" s="45"/>
      <c r="K466" s="56"/>
      <c r="L466" s="56"/>
      <c r="M466" s="56"/>
      <c r="N466" s="56"/>
      <c r="O466" s="56"/>
      <c r="P466" s="56"/>
      <c r="Q466" s="56"/>
      <c r="R466" s="116"/>
      <c r="S466" s="56"/>
      <c r="T466" s="170"/>
      <c r="U466" s="56"/>
      <c r="V466" s="56"/>
      <c r="W466" s="56"/>
      <c r="X466" s="56"/>
      <c r="Y466" s="56"/>
      <c r="Z466" s="56"/>
      <c r="AA466" s="56"/>
      <c r="AB466" s="56"/>
      <c r="AC466" s="56"/>
      <c r="AD466" s="56"/>
      <c r="AE466" s="56"/>
      <c r="AF466" s="56"/>
      <c r="AG466" s="56"/>
      <c r="AH466" s="56"/>
      <c r="AI466" s="56"/>
      <c r="AJ466" s="56"/>
      <c r="AK466" s="56"/>
      <c r="AL466" s="56"/>
      <c r="AM466" s="56"/>
      <c r="AN466" s="56"/>
      <c r="AO466" s="56"/>
      <c r="AP466" s="56"/>
      <c r="AQ466" s="56"/>
      <c r="AR466" s="56"/>
      <c r="AS466" s="56"/>
      <c r="AT466" s="56"/>
      <c r="AU466" s="105"/>
      <c r="AV466" s="116"/>
      <c r="AW466" s="105"/>
      <c r="AX466" s="105"/>
      <c r="AY466" s="45"/>
      <c r="AZ466" s="105"/>
      <c r="BA466" s="102"/>
      <c r="BB466" s="105"/>
      <c r="BC466" s="105"/>
    </row>
    <row r="467" spans="1:77" ht="17" hidden="1" thickBot="1">
      <c r="A467" s="4" t="s">
        <v>39</v>
      </c>
      <c r="B467" s="6" t="s">
        <v>40</v>
      </c>
      <c r="C467" s="6"/>
      <c r="D467" s="56"/>
      <c r="E467" s="56"/>
      <c r="F467" s="56"/>
      <c r="G467" s="56"/>
      <c r="H467" s="56"/>
      <c r="I467" s="56"/>
      <c r="J467" s="45"/>
      <c r="K467" s="56"/>
      <c r="L467" s="56"/>
      <c r="M467" s="56"/>
      <c r="N467" s="56"/>
      <c r="O467" s="56"/>
      <c r="P467" s="56"/>
      <c r="Q467" s="56"/>
      <c r="R467" s="116"/>
      <c r="S467" s="56"/>
      <c r="T467" s="170"/>
      <c r="U467" s="56"/>
      <c r="V467" s="56"/>
      <c r="W467" s="56"/>
      <c r="X467" s="56"/>
      <c r="Y467" s="56"/>
      <c r="Z467" s="56"/>
      <c r="AA467" s="56"/>
      <c r="AB467" s="56"/>
      <c r="AC467" s="56"/>
      <c r="AD467" s="56"/>
      <c r="AE467" s="56"/>
      <c r="AF467" s="56"/>
      <c r="AG467" s="56"/>
      <c r="AH467" s="56"/>
      <c r="AI467" s="56"/>
      <c r="AJ467" s="56"/>
      <c r="AK467" s="56"/>
      <c r="AL467" s="56"/>
      <c r="AM467" s="56"/>
      <c r="AN467" s="56"/>
      <c r="AO467" s="56"/>
      <c r="AP467" s="56"/>
      <c r="AQ467" s="56"/>
      <c r="AR467" s="56"/>
      <c r="AS467" s="56"/>
      <c r="AT467" s="56"/>
      <c r="AU467" s="105"/>
      <c r="AV467" s="116"/>
      <c r="AW467" s="105"/>
      <c r="AX467" s="105"/>
      <c r="AY467" s="45"/>
      <c r="AZ467" s="105"/>
      <c r="BA467" s="102"/>
      <c r="BB467" s="105"/>
      <c r="BC467" s="105"/>
    </row>
    <row r="468" spans="1:77" ht="17" hidden="1" thickBot="1">
      <c r="A468" s="4"/>
      <c r="B468" s="6" t="s">
        <v>111</v>
      </c>
      <c r="C468" s="6" t="s">
        <v>145</v>
      </c>
      <c r="D468" s="56" t="s">
        <v>145</v>
      </c>
      <c r="E468" s="56" t="s">
        <v>145</v>
      </c>
      <c r="F468" s="56"/>
      <c r="G468" s="56" t="s">
        <v>145</v>
      </c>
      <c r="H468" s="56" t="s">
        <v>145</v>
      </c>
      <c r="I468" s="56" t="s">
        <v>145</v>
      </c>
      <c r="J468" s="45"/>
      <c r="K468" s="56" t="s">
        <v>145</v>
      </c>
      <c r="L468" s="56" t="s">
        <v>145</v>
      </c>
      <c r="M468" s="56" t="s">
        <v>145</v>
      </c>
      <c r="N468" s="56" t="s">
        <v>145</v>
      </c>
      <c r="O468" s="56" t="s">
        <v>145</v>
      </c>
      <c r="P468" s="56" t="s">
        <v>145</v>
      </c>
      <c r="Q468" s="56" t="s">
        <v>145</v>
      </c>
      <c r="R468" s="116" t="s">
        <v>145</v>
      </c>
      <c r="S468" s="56" t="s">
        <v>145</v>
      </c>
      <c r="T468" s="170" t="s">
        <v>145</v>
      </c>
      <c r="V468" s="56" t="s">
        <v>145</v>
      </c>
      <c r="W468" s="56" t="s">
        <v>145</v>
      </c>
      <c r="X468" s="56" t="s">
        <v>145</v>
      </c>
      <c r="Y468" s="56" t="s">
        <v>145</v>
      </c>
      <c r="Z468" s="56" t="s">
        <v>145</v>
      </c>
      <c r="AA468" s="56" t="s">
        <v>145</v>
      </c>
      <c r="AB468" s="56" t="s">
        <v>145</v>
      </c>
      <c r="AC468" s="56" t="s">
        <v>145</v>
      </c>
      <c r="AD468" s="56" t="s">
        <v>145</v>
      </c>
      <c r="AE468" s="56" t="s">
        <v>145</v>
      </c>
      <c r="AF468" s="56" t="s">
        <v>145</v>
      </c>
      <c r="AG468" s="56" t="s">
        <v>145</v>
      </c>
      <c r="AH468" s="56" t="s">
        <v>145</v>
      </c>
      <c r="AI468" s="56" t="s">
        <v>145</v>
      </c>
      <c r="AJ468" s="56" t="s">
        <v>145</v>
      </c>
      <c r="AK468" s="56" t="s">
        <v>145</v>
      </c>
      <c r="AL468" s="56" t="s">
        <v>145</v>
      </c>
      <c r="AM468" s="56" t="s">
        <v>145</v>
      </c>
      <c r="AN468" s="56" t="s">
        <v>145</v>
      </c>
      <c r="AO468" s="56" t="s">
        <v>145</v>
      </c>
      <c r="AP468" s="56" t="s">
        <v>145</v>
      </c>
      <c r="AQ468" s="56" t="s">
        <v>145</v>
      </c>
      <c r="AR468" s="56" t="s">
        <v>145</v>
      </c>
      <c r="AS468" s="56" t="s">
        <v>145</v>
      </c>
      <c r="AT468" s="56" t="s">
        <v>145</v>
      </c>
      <c r="AU468" s="105" t="s">
        <v>145</v>
      </c>
      <c r="AV468" s="116" t="s">
        <v>145</v>
      </c>
      <c r="AW468" s="105" t="s">
        <v>145</v>
      </c>
      <c r="AX468" s="105" t="s">
        <v>145</v>
      </c>
      <c r="AY468" s="45"/>
      <c r="AZ468" s="105" t="s">
        <v>145</v>
      </c>
      <c r="BA468" s="105"/>
      <c r="BB468" s="105" t="s">
        <v>145</v>
      </c>
      <c r="BC468" s="105" t="s">
        <v>145</v>
      </c>
    </row>
    <row r="469" spans="1:77" ht="16" hidden="1" thickBot="1">
      <c r="A469" s="4"/>
      <c r="B469" s="6"/>
      <c r="C469" s="6"/>
      <c r="D469" s="56"/>
      <c r="E469" s="56"/>
      <c r="F469" s="56"/>
      <c r="G469" s="56"/>
      <c r="H469" s="56"/>
      <c r="I469" s="56"/>
      <c r="J469" s="45"/>
      <c r="K469" s="56"/>
      <c r="L469" s="56"/>
      <c r="M469" s="56"/>
      <c r="N469" s="56"/>
      <c r="O469" s="56"/>
      <c r="P469" s="56"/>
      <c r="Q469" s="56"/>
      <c r="R469" s="116"/>
      <c r="S469" s="56"/>
      <c r="T469" s="170"/>
      <c r="U469" s="56"/>
      <c r="V469" s="56"/>
      <c r="W469" s="56"/>
      <c r="X469" s="56"/>
      <c r="Y469" s="56"/>
      <c r="Z469" s="56"/>
      <c r="AA469" s="56"/>
      <c r="AB469" s="56"/>
      <c r="AC469" s="56"/>
      <c r="AD469" s="56"/>
      <c r="AE469" s="56"/>
      <c r="AF469" s="56"/>
      <c r="AG469" s="56"/>
      <c r="AH469" s="56"/>
      <c r="AI469" s="56"/>
      <c r="AJ469" s="56"/>
      <c r="AK469" s="56"/>
      <c r="AL469" s="56"/>
      <c r="AM469" s="56"/>
      <c r="AN469" s="56"/>
      <c r="AO469" s="56"/>
      <c r="AP469" s="56"/>
      <c r="AQ469" s="56"/>
      <c r="AR469" s="56"/>
      <c r="AS469" s="56"/>
      <c r="AT469" s="56"/>
      <c r="AU469" s="105"/>
      <c r="AV469" s="116"/>
      <c r="AW469" s="105"/>
      <c r="AX469" s="105"/>
      <c r="AY469" s="45"/>
      <c r="AZ469" s="105"/>
      <c r="BA469" s="102"/>
      <c r="BB469" s="105"/>
      <c r="BC469" s="105"/>
    </row>
    <row r="470" spans="1:77" s="100" customFormat="1" ht="21.75" hidden="1" customHeight="1">
      <c r="A470" s="4" t="s">
        <v>41</v>
      </c>
      <c r="B470" s="98" t="s">
        <v>42</v>
      </c>
      <c r="C470" s="98"/>
      <c r="D470" s="57"/>
      <c r="E470" s="57"/>
      <c r="F470" s="57"/>
      <c r="G470" s="57"/>
      <c r="H470" s="57"/>
      <c r="I470" s="57"/>
      <c r="J470" s="66"/>
      <c r="K470" s="57"/>
      <c r="L470" s="57"/>
      <c r="M470" s="57"/>
      <c r="N470" s="57"/>
      <c r="O470" s="57"/>
      <c r="P470" s="57"/>
      <c r="Q470" s="57"/>
      <c r="R470" s="125"/>
      <c r="S470" s="57"/>
      <c r="T470" s="171"/>
      <c r="U470" s="57"/>
      <c r="V470" s="57"/>
      <c r="W470" s="57"/>
      <c r="X470" s="57"/>
      <c r="Y470" s="57"/>
      <c r="Z470" s="57"/>
      <c r="AA470" s="57"/>
      <c r="AB470" s="57"/>
      <c r="AC470" s="57"/>
      <c r="AD470" s="57"/>
      <c r="AE470" s="57"/>
      <c r="AF470" s="57"/>
      <c r="AG470" s="57"/>
      <c r="AH470" s="57"/>
      <c r="AI470" s="57"/>
      <c r="AJ470" s="57"/>
      <c r="AK470" s="57"/>
      <c r="AL470" s="57"/>
      <c r="AM470" s="57"/>
      <c r="AN470" s="57"/>
      <c r="AO470" s="57"/>
      <c r="AP470" s="57"/>
      <c r="AQ470" s="57"/>
      <c r="AR470" s="57"/>
      <c r="AS470" s="57"/>
      <c r="AT470" s="57"/>
      <c r="AU470" s="183">
        <f>SUM(AU471:AU1017)</f>
        <v>31270668111.737953</v>
      </c>
      <c r="AV470" s="125"/>
      <c r="AW470" s="59"/>
      <c r="AX470" s="77"/>
      <c r="AY470" s="66"/>
      <c r="AZ470" s="59"/>
      <c r="BA470" s="104"/>
      <c r="BB470" s="59"/>
      <c r="BC470" s="59"/>
      <c r="BD470" s="121"/>
      <c r="BE470" s="121"/>
      <c r="BF470" s="121"/>
      <c r="BG470" s="121"/>
      <c r="BH470" s="121"/>
      <c r="BI470" s="121"/>
      <c r="BJ470" s="121"/>
      <c r="BK470" s="121"/>
      <c r="BL470" s="121"/>
      <c r="BM470" s="121"/>
      <c r="BN470" s="121"/>
      <c r="BO470" s="121"/>
      <c r="BP470" s="121"/>
      <c r="BQ470" s="121"/>
      <c r="BR470" s="121"/>
      <c r="BS470" s="121"/>
      <c r="BT470" s="121"/>
      <c r="BU470" s="121"/>
      <c r="BV470" s="121"/>
      <c r="BW470" s="121"/>
      <c r="BX470" s="121"/>
      <c r="BY470" s="121"/>
    </row>
    <row r="471" spans="1:77" ht="17" hidden="1" thickBot="1">
      <c r="A471" s="4"/>
      <c r="B471" s="6" t="s">
        <v>111</v>
      </c>
      <c r="C471" s="23" t="s">
        <v>242</v>
      </c>
      <c r="D471" s="24" t="s">
        <v>598</v>
      </c>
      <c r="E471" s="34"/>
      <c r="F471" s="34"/>
      <c r="G471" s="10"/>
      <c r="H471" s="10"/>
      <c r="I471" s="10"/>
      <c r="J471" s="102" t="s">
        <v>1193</v>
      </c>
      <c r="K471" s="10"/>
      <c r="L471" s="10"/>
      <c r="M471" s="10"/>
      <c r="N471" s="10"/>
      <c r="O471" s="10"/>
      <c r="P471" s="10"/>
      <c r="Q471" s="46" t="s">
        <v>734</v>
      </c>
      <c r="R471" s="46">
        <v>0</v>
      </c>
      <c r="S471" s="25" t="s">
        <v>222</v>
      </c>
      <c r="T471" s="46">
        <v>0</v>
      </c>
      <c r="U471" s="80"/>
      <c r="V471" s="46">
        <v>0</v>
      </c>
      <c r="W471" s="46">
        <v>0</v>
      </c>
      <c r="X471" s="46">
        <v>0</v>
      </c>
      <c r="Y471" s="10"/>
      <c r="Z471" s="10"/>
      <c r="AA471" s="10"/>
      <c r="AB471" s="10"/>
      <c r="AC471" s="10"/>
      <c r="AD471" s="10"/>
      <c r="AE471" s="10"/>
      <c r="AF471" s="10"/>
      <c r="AG471" s="10"/>
      <c r="AH471" s="10"/>
      <c r="AI471" s="10"/>
      <c r="AJ471" s="10"/>
      <c r="AK471" s="10"/>
      <c r="AL471" s="10"/>
      <c r="AM471" s="10"/>
      <c r="AN471" s="10"/>
      <c r="AO471" s="10"/>
      <c r="AP471" s="24" t="s">
        <v>204</v>
      </c>
      <c r="AQ471" s="24" t="s">
        <v>850</v>
      </c>
      <c r="AR471" s="10"/>
      <c r="AS471" s="10"/>
      <c r="AT471" s="10"/>
      <c r="AU471" s="174">
        <v>1875000</v>
      </c>
      <c r="AV471" s="64" t="s">
        <v>123</v>
      </c>
      <c r="AW471" s="45"/>
      <c r="AX471" s="64" t="s">
        <v>1599</v>
      </c>
      <c r="AY471" s="102" t="s">
        <v>1193</v>
      </c>
      <c r="AZ471" s="61"/>
      <c r="BA471" s="102"/>
      <c r="BB471" s="45"/>
      <c r="BC471" s="45"/>
    </row>
    <row r="472" spans="1:77" s="101" customFormat="1" ht="31" hidden="1" thickBot="1">
      <c r="A472" s="4"/>
      <c r="B472" s="6"/>
      <c r="C472" s="23" t="s">
        <v>243</v>
      </c>
      <c r="D472" s="24" t="s">
        <v>599</v>
      </c>
      <c r="E472" s="34"/>
      <c r="F472" s="34"/>
      <c r="G472" s="10"/>
      <c r="H472" s="10"/>
      <c r="I472" s="10"/>
      <c r="J472" s="45"/>
      <c r="K472" s="10"/>
      <c r="L472" s="10"/>
      <c r="M472" s="10"/>
      <c r="N472" s="10"/>
      <c r="O472" s="10"/>
      <c r="P472" s="10"/>
      <c r="Q472" s="46" t="s">
        <v>735</v>
      </c>
      <c r="R472" s="46">
        <v>0</v>
      </c>
      <c r="S472" s="25" t="s">
        <v>223</v>
      </c>
      <c r="T472" s="46">
        <v>0</v>
      </c>
      <c r="U472" s="118" t="s">
        <v>145</v>
      </c>
      <c r="V472" s="46">
        <v>0</v>
      </c>
      <c r="W472" s="46">
        <v>0</v>
      </c>
      <c r="X472" s="46">
        <v>0</v>
      </c>
      <c r="Y472" s="10"/>
      <c r="Z472" s="10"/>
      <c r="AA472" s="10"/>
      <c r="AB472" s="10"/>
      <c r="AC472" s="10"/>
      <c r="AD472" s="10"/>
      <c r="AE472" s="10"/>
      <c r="AF472" s="10"/>
      <c r="AG472" s="10"/>
      <c r="AH472" s="10"/>
      <c r="AI472" s="10"/>
      <c r="AJ472" s="10"/>
      <c r="AK472" s="10"/>
      <c r="AL472" s="10"/>
      <c r="AM472" s="10"/>
      <c r="AN472" s="10"/>
      <c r="AO472" s="10"/>
      <c r="AP472" s="24" t="s">
        <v>204</v>
      </c>
      <c r="AQ472" s="24" t="s">
        <v>164</v>
      </c>
      <c r="AR472" s="10"/>
      <c r="AS472" s="10"/>
      <c r="AT472" s="10"/>
      <c r="AU472" s="174">
        <v>93750</v>
      </c>
      <c r="AV472" s="62"/>
      <c r="AW472" s="45"/>
      <c r="AX472" s="45"/>
      <c r="AY472" s="45"/>
      <c r="AZ472" s="66" t="s">
        <v>1840</v>
      </c>
      <c r="BA472" s="102"/>
      <c r="BB472" s="45"/>
      <c r="BC472" s="45"/>
    </row>
    <row r="473" spans="1:77" s="101" customFormat="1" ht="16" hidden="1" thickBot="1">
      <c r="A473" s="4"/>
      <c r="B473" s="6"/>
      <c r="C473" s="23" t="s">
        <v>244</v>
      </c>
      <c r="D473" s="24" t="s">
        <v>600</v>
      </c>
      <c r="E473" s="34"/>
      <c r="F473" s="34"/>
      <c r="G473" s="10"/>
      <c r="H473" s="10"/>
      <c r="I473" s="10"/>
      <c r="J473" s="102" t="s">
        <v>1193</v>
      </c>
      <c r="K473" s="10"/>
      <c r="L473" s="10"/>
      <c r="M473" s="10"/>
      <c r="N473" s="10"/>
      <c r="O473" s="10"/>
      <c r="P473" s="10"/>
      <c r="Q473" s="46" t="s">
        <v>736</v>
      </c>
      <c r="R473" s="46">
        <v>0</v>
      </c>
      <c r="S473" s="25" t="s">
        <v>222</v>
      </c>
      <c r="T473" s="46">
        <v>0</v>
      </c>
      <c r="U473" s="80"/>
      <c r="V473" s="46">
        <v>0</v>
      </c>
      <c r="W473" s="46">
        <v>0</v>
      </c>
      <c r="X473" s="46">
        <v>0</v>
      </c>
      <c r="Y473" s="10"/>
      <c r="Z473" s="10"/>
      <c r="AA473" s="10"/>
      <c r="AB473" s="10"/>
      <c r="AC473" s="10"/>
      <c r="AD473" s="10"/>
      <c r="AE473" s="10"/>
      <c r="AF473" s="10"/>
      <c r="AG473" s="10"/>
      <c r="AH473" s="10"/>
      <c r="AI473" s="10"/>
      <c r="AJ473" s="10"/>
      <c r="AK473" s="10"/>
      <c r="AL473" s="10"/>
      <c r="AM473" s="10"/>
      <c r="AN473" s="10"/>
      <c r="AO473" s="10"/>
      <c r="AP473" s="24" t="s">
        <v>204</v>
      </c>
      <c r="AQ473" s="24" t="s">
        <v>850</v>
      </c>
      <c r="AR473" s="10"/>
      <c r="AS473" s="10"/>
      <c r="AT473" s="10"/>
      <c r="AU473" s="174">
        <v>63750000</v>
      </c>
      <c r="AV473" s="66" t="s">
        <v>123</v>
      </c>
      <c r="AW473" s="45"/>
      <c r="AX473" s="45" t="s">
        <v>1613</v>
      </c>
      <c r="AY473" s="102" t="s">
        <v>1193</v>
      </c>
      <c r="AZ473" s="45"/>
      <c r="BA473" s="102"/>
      <c r="BB473" s="45"/>
      <c r="BC473" s="45"/>
    </row>
    <row r="474" spans="1:77" s="101" customFormat="1" ht="16" hidden="1" thickBot="1">
      <c r="A474" s="4"/>
      <c r="B474" s="6"/>
      <c r="C474" s="23" t="s">
        <v>246</v>
      </c>
      <c r="D474" s="24" t="s">
        <v>601</v>
      </c>
      <c r="E474" s="34"/>
      <c r="F474" s="34"/>
      <c r="G474" s="10"/>
      <c r="H474" s="10"/>
      <c r="I474" s="10"/>
      <c r="J474" s="45"/>
      <c r="K474" s="10"/>
      <c r="L474" s="10"/>
      <c r="M474" s="10"/>
      <c r="N474" s="10"/>
      <c r="O474" s="10"/>
      <c r="P474" s="10"/>
      <c r="Q474" s="46" t="s">
        <v>145</v>
      </c>
      <c r="R474" s="46">
        <v>0</v>
      </c>
      <c r="S474" s="25" t="s">
        <v>223</v>
      </c>
      <c r="T474" s="46">
        <v>0</v>
      </c>
      <c r="U474" s="44" t="s">
        <v>145</v>
      </c>
      <c r="V474" s="46">
        <v>0</v>
      </c>
      <c r="W474" s="46">
        <v>0</v>
      </c>
      <c r="X474" s="46">
        <v>0</v>
      </c>
      <c r="Y474" s="10"/>
      <c r="Z474" s="10"/>
      <c r="AA474" s="10"/>
      <c r="AB474" s="10"/>
      <c r="AC474" s="10"/>
      <c r="AD474" s="10"/>
      <c r="AE474" s="10"/>
      <c r="AF474" s="10"/>
      <c r="AG474" s="10"/>
      <c r="AH474" s="10"/>
      <c r="AI474" s="10"/>
      <c r="AJ474" s="10"/>
      <c r="AK474" s="10"/>
      <c r="AL474" s="10"/>
      <c r="AM474" s="10"/>
      <c r="AN474" s="10"/>
      <c r="AO474" s="10"/>
      <c r="AP474" s="24" t="s">
        <v>204</v>
      </c>
      <c r="AQ474" s="24" t="s">
        <v>850</v>
      </c>
      <c r="AR474" s="10"/>
      <c r="AS474" s="10"/>
      <c r="AT474" s="10"/>
      <c r="AU474" s="174">
        <v>16875</v>
      </c>
      <c r="AV474" s="62"/>
      <c r="AW474" s="45"/>
      <c r="AX474" s="45"/>
      <c r="AY474" s="45"/>
      <c r="AZ474" s="66" t="s">
        <v>1840</v>
      </c>
      <c r="BA474" s="102"/>
      <c r="BB474" s="45"/>
      <c r="BC474" s="45"/>
    </row>
    <row r="475" spans="1:77" s="101" customFormat="1" ht="16" hidden="1" thickBot="1">
      <c r="A475" s="4"/>
      <c r="B475" s="6"/>
      <c r="C475" s="23" t="s">
        <v>247</v>
      </c>
      <c r="D475" s="24" t="s">
        <v>602</v>
      </c>
      <c r="E475" s="34"/>
      <c r="F475" s="34"/>
      <c r="G475" s="10"/>
      <c r="H475" s="10"/>
      <c r="I475" s="10"/>
      <c r="J475" s="45"/>
      <c r="K475" s="10"/>
      <c r="L475" s="10"/>
      <c r="M475" s="10"/>
      <c r="N475" s="10"/>
      <c r="O475" s="10"/>
      <c r="P475" s="10"/>
      <c r="Q475" s="46" t="s">
        <v>738</v>
      </c>
      <c r="R475" s="46">
        <v>0</v>
      </c>
      <c r="S475" s="25" t="s">
        <v>223</v>
      </c>
      <c r="T475" s="46">
        <v>0</v>
      </c>
      <c r="U475" s="44" t="s">
        <v>145</v>
      </c>
      <c r="V475" s="46">
        <v>0</v>
      </c>
      <c r="W475" s="46">
        <v>0</v>
      </c>
      <c r="X475" s="46">
        <v>0</v>
      </c>
      <c r="Y475" s="10"/>
      <c r="Z475" s="10"/>
      <c r="AA475" s="10"/>
      <c r="AB475" s="10"/>
      <c r="AC475" s="10"/>
      <c r="AD475" s="10"/>
      <c r="AE475" s="10"/>
      <c r="AF475" s="10"/>
      <c r="AG475" s="10"/>
      <c r="AH475" s="10"/>
      <c r="AI475" s="10"/>
      <c r="AJ475" s="10"/>
      <c r="AK475" s="10"/>
      <c r="AL475" s="10"/>
      <c r="AM475" s="10"/>
      <c r="AN475" s="10"/>
      <c r="AO475" s="10"/>
      <c r="AP475" s="24" t="s">
        <v>204</v>
      </c>
      <c r="AQ475" s="24" t="s">
        <v>166</v>
      </c>
      <c r="AR475" s="10"/>
      <c r="AS475" s="10"/>
      <c r="AT475" s="10"/>
      <c r="AU475" s="174">
        <v>157500</v>
      </c>
      <c r="AV475" s="62"/>
      <c r="AW475" s="45"/>
      <c r="AX475" s="45"/>
      <c r="AY475" s="45"/>
      <c r="AZ475" s="66" t="s">
        <v>1840</v>
      </c>
      <c r="BA475" s="102"/>
      <c r="BB475" s="45"/>
      <c r="BC475" s="45"/>
    </row>
    <row r="476" spans="1:77" s="101" customFormat="1" ht="16" hidden="1" thickBot="1">
      <c r="A476" s="4"/>
      <c r="B476" s="6"/>
      <c r="C476" s="23" t="s">
        <v>248</v>
      </c>
      <c r="D476" s="24" t="s">
        <v>603</v>
      </c>
      <c r="E476" s="34"/>
      <c r="F476" s="34"/>
      <c r="G476" s="10"/>
      <c r="H476" s="10"/>
      <c r="I476" s="10"/>
      <c r="J476" s="45"/>
      <c r="K476" s="10"/>
      <c r="L476" s="10"/>
      <c r="M476" s="10"/>
      <c r="N476" s="10"/>
      <c r="O476" s="10"/>
      <c r="P476" s="10"/>
      <c r="Q476" s="46" t="s">
        <v>739</v>
      </c>
      <c r="R476" s="46">
        <v>0</v>
      </c>
      <c r="S476" s="25" t="s">
        <v>222</v>
      </c>
      <c r="T476" s="46">
        <v>0</v>
      </c>
      <c r="U476" s="44" t="s">
        <v>145</v>
      </c>
      <c r="V476" s="46">
        <v>0</v>
      </c>
      <c r="W476" s="46">
        <v>0</v>
      </c>
      <c r="X476" s="46">
        <v>0</v>
      </c>
      <c r="Y476" s="10"/>
      <c r="Z476" s="10"/>
      <c r="AA476" s="10"/>
      <c r="AB476" s="10"/>
      <c r="AC476" s="10"/>
      <c r="AD476" s="10"/>
      <c r="AE476" s="10"/>
      <c r="AF476" s="10"/>
      <c r="AG476" s="10"/>
      <c r="AH476" s="10"/>
      <c r="AI476" s="10"/>
      <c r="AJ476" s="10"/>
      <c r="AK476" s="10"/>
      <c r="AL476" s="10"/>
      <c r="AM476" s="10"/>
      <c r="AN476" s="10"/>
      <c r="AO476" s="10"/>
      <c r="AP476" s="24" t="s">
        <v>204</v>
      </c>
      <c r="AQ476" s="24" t="s">
        <v>166</v>
      </c>
      <c r="AR476" s="10"/>
      <c r="AS476" s="10"/>
      <c r="AT476" s="10"/>
      <c r="AU476" s="174">
        <v>822500</v>
      </c>
      <c r="AV476" s="62"/>
      <c r="AW476" s="45"/>
      <c r="AX476" s="45"/>
      <c r="AY476" s="45"/>
      <c r="AZ476" s="66" t="s">
        <v>1840</v>
      </c>
      <c r="BA476" s="102"/>
      <c r="BB476" s="45"/>
      <c r="BC476" s="45"/>
    </row>
    <row r="477" spans="1:77" s="101" customFormat="1" ht="16" hidden="1" thickBot="1">
      <c r="A477" s="4"/>
      <c r="B477" s="6"/>
      <c r="C477" s="23" t="s">
        <v>249</v>
      </c>
      <c r="D477" s="24" t="s">
        <v>604</v>
      </c>
      <c r="E477" s="34"/>
      <c r="F477" s="34"/>
      <c r="G477" s="10"/>
      <c r="H477" s="10"/>
      <c r="I477" s="10"/>
      <c r="J477" s="45"/>
      <c r="K477" s="10"/>
      <c r="L477" s="10"/>
      <c r="M477" s="10"/>
      <c r="N477" s="10"/>
      <c r="O477" s="10"/>
      <c r="P477" s="10"/>
      <c r="Q477" s="46" t="s">
        <v>740</v>
      </c>
      <c r="R477" s="46">
        <v>0</v>
      </c>
      <c r="S477" s="25" t="s">
        <v>223</v>
      </c>
      <c r="T477" s="46">
        <v>0</v>
      </c>
      <c r="U477" s="44" t="s">
        <v>145</v>
      </c>
      <c r="V477" s="46">
        <v>0</v>
      </c>
      <c r="W477" s="46">
        <v>0</v>
      </c>
      <c r="X477" s="46">
        <v>0</v>
      </c>
      <c r="Y477" s="10"/>
      <c r="Z477" s="10"/>
      <c r="AA477" s="10"/>
      <c r="AB477" s="10"/>
      <c r="AC477" s="10"/>
      <c r="AD477" s="10"/>
      <c r="AE477" s="10"/>
      <c r="AF477" s="10"/>
      <c r="AG477" s="10"/>
      <c r="AH477" s="10"/>
      <c r="AI477" s="10"/>
      <c r="AJ477" s="10"/>
      <c r="AK477" s="10"/>
      <c r="AL477" s="10"/>
      <c r="AM477" s="10"/>
      <c r="AN477" s="10"/>
      <c r="AO477" s="10"/>
      <c r="AP477" s="24" t="s">
        <v>204</v>
      </c>
      <c r="AQ477" s="24" t="s">
        <v>166</v>
      </c>
      <c r="AR477" s="10"/>
      <c r="AS477" s="10"/>
      <c r="AT477" s="10"/>
      <c r="AU477" s="174">
        <v>97500</v>
      </c>
      <c r="AV477" s="62"/>
      <c r="AW477" s="45"/>
      <c r="AX477" s="45"/>
      <c r="AY477" s="45"/>
      <c r="AZ477" s="66" t="s">
        <v>1840</v>
      </c>
      <c r="BA477" s="102"/>
      <c r="BB477" s="45"/>
      <c r="BC477" s="45"/>
    </row>
    <row r="478" spans="1:77" s="101" customFormat="1" ht="16" hidden="1" thickBot="1">
      <c r="A478" s="4"/>
      <c r="B478" s="6"/>
      <c r="C478" s="23" t="s">
        <v>250</v>
      </c>
      <c r="D478" s="24" t="s">
        <v>605</v>
      </c>
      <c r="E478" s="34"/>
      <c r="F478" s="34"/>
      <c r="G478" s="10"/>
      <c r="H478" s="10"/>
      <c r="I478" s="10"/>
      <c r="J478" s="102" t="s">
        <v>1193</v>
      </c>
      <c r="K478" s="10"/>
      <c r="L478" s="10"/>
      <c r="M478" s="10"/>
      <c r="N478" s="10"/>
      <c r="O478" s="10"/>
      <c r="P478" s="10"/>
      <c r="Q478" s="46" t="s">
        <v>741</v>
      </c>
      <c r="R478" s="46">
        <v>0</v>
      </c>
      <c r="S478" s="25" t="s">
        <v>223</v>
      </c>
      <c r="T478" s="46">
        <v>0</v>
      </c>
      <c r="U478" s="44" t="s">
        <v>145</v>
      </c>
      <c r="V478" s="46">
        <v>0</v>
      </c>
      <c r="W478" s="46">
        <v>0</v>
      </c>
      <c r="X478" s="46">
        <v>0</v>
      </c>
      <c r="Y478" s="10"/>
      <c r="Z478" s="10"/>
      <c r="AA478" s="10"/>
      <c r="AB478" s="10"/>
      <c r="AC478" s="10"/>
      <c r="AD478" s="10"/>
      <c r="AE478" s="10"/>
      <c r="AF478" s="10"/>
      <c r="AG478" s="10"/>
      <c r="AH478" s="10"/>
      <c r="AI478" s="10"/>
      <c r="AJ478" s="10"/>
      <c r="AK478" s="10"/>
      <c r="AL478" s="10"/>
      <c r="AM478" s="10"/>
      <c r="AN478" s="10"/>
      <c r="AO478" s="10"/>
      <c r="AP478" s="24" t="s">
        <v>204</v>
      </c>
      <c r="AQ478" s="24" t="s">
        <v>850</v>
      </c>
      <c r="AR478" s="10"/>
      <c r="AS478" s="10"/>
      <c r="AT478" s="10"/>
      <c r="AU478" s="174">
        <v>600000</v>
      </c>
      <c r="AV478" s="64" t="s">
        <v>123</v>
      </c>
      <c r="AW478" s="45"/>
      <c r="AX478" s="45" t="s">
        <v>1595</v>
      </c>
      <c r="AY478" s="102" t="s">
        <v>1193</v>
      </c>
      <c r="AZ478" s="61"/>
      <c r="BA478" s="102"/>
      <c r="BB478" s="45"/>
      <c r="BC478" s="45"/>
    </row>
    <row r="479" spans="1:77" s="101" customFormat="1" ht="16" hidden="1" thickBot="1">
      <c r="A479" s="4"/>
      <c r="B479" s="6"/>
      <c r="C479" s="23" t="s">
        <v>251</v>
      </c>
      <c r="D479" s="24" t="s">
        <v>606</v>
      </c>
      <c r="E479" s="34"/>
      <c r="F479" s="34"/>
      <c r="G479" s="10"/>
      <c r="H479" s="10"/>
      <c r="I479" s="10"/>
      <c r="J479" s="102" t="s">
        <v>1193</v>
      </c>
      <c r="K479" s="10"/>
      <c r="L479" s="10"/>
      <c r="M479" s="10"/>
      <c r="N479" s="10"/>
      <c r="O479" s="10"/>
      <c r="P479" s="10"/>
      <c r="Q479" s="46" t="s">
        <v>741</v>
      </c>
      <c r="R479" s="46">
        <v>0</v>
      </c>
      <c r="S479" s="25" t="s">
        <v>223</v>
      </c>
      <c r="T479" s="46">
        <v>0</v>
      </c>
      <c r="U479" s="44" t="s">
        <v>145</v>
      </c>
      <c r="V479" s="46">
        <v>0</v>
      </c>
      <c r="W479" s="46">
        <v>0</v>
      </c>
      <c r="X479" s="46">
        <v>0</v>
      </c>
      <c r="Y479" s="10"/>
      <c r="Z479" s="10"/>
      <c r="AA479" s="10"/>
      <c r="AB479" s="10"/>
      <c r="AC479" s="10"/>
      <c r="AD479" s="10"/>
      <c r="AE479" s="10"/>
      <c r="AF479" s="10"/>
      <c r="AG479" s="10"/>
      <c r="AH479" s="10"/>
      <c r="AI479" s="10"/>
      <c r="AJ479" s="10"/>
      <c r="AK479" s="10"/>
      <c r="AL479" s="10"/>
      <c r="AM479" s="10"/>
      <c r="AN479" s="10"/>
      <c r="AO479" s="10"/>
      <c r="AP479" s="24" t="s">
        <v>204</v>
      </c>
      <c r="AQ479" s="24" t="s">
        <v>850</v>
      </c>
      <c r="AR479" s="10"/>
      <c r="AS479" s="10"/>
      <c r="AT479" s="10"/>
      <c r="AU479" s="174">
        <v>525000</v>
      </c>
      <c r="AV479" s="45" t="s">
        <v>123</v>
      </c>
      <c r="AW479" s="45"/>
      <c r="AX479" s="45" t="s">
        <v>1595</v>
      </c>
      <c r="AY479" s="102" t="s">
        <v>1193</v>
      </c>
      <c r="AZ479" s="61"/>
      <c r="BA479" s="102"/>
      <c r="BB479" s="45"/>
      <c r="BC479" s="45"/>
    </row>
    <row r="480" spans="1:77" s="101" customFormat="1" ht="16" hidden="1" thickBot="1">
      <c r="A480" s="4"/>
      <c r="B480" s="6"/>
      <c r="C480" s="23" t="s">
        <v>245</v>
      </c>
      <c r="D480" s="24" t="s">
        <v>607</v>
      </c>
      <c r="E480" s="34"/>
      <c r="F480" s="34"/>
      <c r="G480" s="10"/>
      <c r="H480" s="10"/>
      <c r="I480" s="10"/>
      <c r="J480" s="45"/>
      <c r="K480" s="10"/>
      <c r="L480" s="10"/>
      <c r="M480" s="10"/>
      <c r="N480" s="10"/>
      <c r="O480" s="10"/>
      <c r="P480" s="10"/>
      <c r="Q480" s="46" t="s">
        <v>742</v>
      </c>
      <c r="R480" s="46">
        <v>0</v>
      </c>
      <c r="S480" s="25" t="s">
        <v>223</v>
      </c>
      <c r="T480" s="46">
        <v>0</v>
      </c>
      <c r="U480" s="80"/>
      <c r="V480" s="46">
        <v>0</v>
      </c>
      <c r="W480" s="46">
        <v>0</v>
      </c>
      <c r="X480" s="46">
        <v>0</v>
      </c>
      <c r="Y480" s="10"/>
      <c r="Z480" s="10"/>
      <c r="AA480" s="10"/>
      <c r="AB480" s="10"/>
      <c r="AC480" s="10"/>
      <c r="AD480" s="10"/>
      <c r="AE480" s="10"/>
      <c r="AF480" s="10"/>
      <c r="AG480" s="10"/>
      <c r="AH480" s="10"/>
      <c r="AI480" s="10"/>
      <c r="AJ480" s="10"/>
      <c r="AK480" s="10"/>
      <c r="AL480" s="10"/>
      <c r="AM480" s="10"/>
      <c r="AN480" s="10"/>
      <c r="AO480" s="10"/>
      <c r="AP480" s="24" t="s">
        <v>204</v>
      </c>
      <c r="AQ480" s="24" t="s">
        <v>240</v>
      </c>
      <c r="AR480" s="10"/>
      <c r="AS480" s="10"/>
      <c r="AT480" s="10"/>
      <c r="AU480" s="174">
        <v>48750</v>
      </c>
      <c r="AV480" s="62"/>
      <c r="AW480" s="45"/>
      <c r="AX480" s="45"/>
      <c r="AY480" s="45"/>
      <c r="AZ480" s="66" t="s">
        <v>1840</v>
      </c>
      <c r="BA480" s="102"/>
      <c r="BB480" s="45"/>
      <c r="BC480" s="45"/>
    </row>
    <row r="481" spans="1:77" s="101" customFormat="1" ht="16" hidden="1" thickBot="1">
      <c r="A481" s="4"/>
      <c r="B481" s="6"/>
      <c r="C481" s="23" t="s">
        <v>252</v>
      </c>
      <c r="D481" s="24" t="s">
        <v>599</v>
      </c>
      <c r="E481" s="34"/>
      <c r="F481" s="34"/>
      <c r="G481" s="10"/>
      <c r="H481" s="10"/>
      <c r="I481" s="10"/>
      <c r="J481" s="45"/>
      <c r="K481" s="10"/>
      <c r="L481" s="10"/>
      <c r="M481" s="10"/>
      <c r="N481" s="10"/>
      <c r="O481" s="10"/>
      <c r="P481" s="10"/>
      <c r="Q481" s="46" t="s">
        <v>743</v>
      </c>
      <c r="R481" s="46">
        <v>0</v>
      </c>
      <c r="S481" s="25" t="s">
        <v>223</v>
      </c>
      <c r="T481" s="46">
        <v>0</v>
      </c>
      <c r="U481" s="184" t="s">
        <v>145</v>
      </c>
      <c r="V481" s="46">
        <v>0</v>
      </c>
      <c r="W481" s="46">
        <v>0</v>
      </c>
      <c r="X481" s="46">
        <v>0</v>
      </c>
      <c r="Y481" s="10"/>
      <c r="Z481" s="10"/>
      <c r="AA481" s="10"/>
      <c r="AB481" s="10"/>
      <c r="AC481" s="10"/>
      <c r="AD481" s="10"/>
      <c r="AE481" s="10"/>
      <c r="AF481" s="10"/>
      <c r="AG481" s="10"/>
      <c r="AH481" s="10"/>
      <c r="AI481" s="10"/>
      <c r="AJ481" s="10"/>
      <c r="AK481" s="10"/>
      <c r="AL481" s="10"/>
      <c r="AM481" s="10"/>
      <c r="AN481" s="10"/>
      <c r="AO481" s="10"/>
      <c r="AP481" s="24" t="s">
        <v>204</v>
      </c>
      <c r="AQ481" s="24" t="s">
        <v>240</v>
      </c>
      <c r="AR481" s="10"/>
      <c r="AS481" s="10"/>
      <c r="AT481" s="10"/>
      <c r="AU481" s="174">
        <v>97500</v>
      </c>
      <c r="AV481" s="62"/>
      <c r="AW481" s="45"/>
      <c r="AX481" s="48"/>
      <c r="AY481" s="45"/>
      <c r="AZ481" s="66" t="s">
        <v>1840</v>
      </c>
      <c r="BA481" s="102"/>
      <c r="BB481" s="45"/>
      <c r="BC481" s="45"/>
    </row>
    <row r="482" spans="1:77" s="101" customFormat="1" ht="16" hidden="1" thickBot="1">
      <c r="A482" s="4"/>
      <c r="B482" s="6"/>
      <c r="C482" s="23" t="s">
        <v>253</v>
      </c>
      <c r="D482" s="24" t="s">
        <v>608</v>
      </c>
      <c r="E482" s="34"/>
      <c r="F482" s="34"/>
      <c r="G482" s="10"/>
      <c r="H482" s="10"/>
      <c r="I482" s="10"/>
      <c r="J482" s="102" t="s">
        <v>1193</v>
      </c>
      <c r="K482" s="10"/>
      <c r="L482" s="10"/>
      <c r="M482" s="10"/>
      <c r="N482" s="10"/>
      <c r="O482" s="10"/>
      <c r="P482" s="10"/>
      <c r="Q482" s="46" t="s">
        <v>744</v>
      </c>
      <c r="R482" s="46">
        <v>0</v>
      </c>
      <c r="S482" s="25" t="s">
        <v>225</v>
      </c>
      <c r="T482" s="46">
        <v>0</v>
      </c>
      <c r="U482" s="80"/>
      <c r="V482" s="46">
        <v>0</v>
      </c>
      <c r="W482" s="46">
        <v>0</v>
      </c>
      <c r="X482" s="46">
        <v>0</v>
      </c>
      <c r="Y482" s="10"/>
      <c r="Z482" s="10"/>
      <c r="AA482" s="10"/>
      <c r="AB482" s="10"/>
      <c r="AC482" s="10"/>
      <c r="AD482" s="10"/>
      <c r="AE482" s="10"/>
      <c r="AF482" s="10"/>
      <c r="AG482" s="10"/>
      <c r="AH482" s="10"/>
      <c r="AI482" s="10"/>
      <c r="AJ482" s="10"/>
      <c r="AK482" s="10"/>
      <c r="AL482" s="10"/>
      <c r="AM482" s="10"/>
      <c r="AN482" s="10"/>
      <c r="AO482" s="10"/>
      <c r="AP482" s="24" t="s">
        <v>204</v>
      </c>
      <c r="AQ482" s="24" t="s">
        <v>240</v>
      </c>
      <c r="AR482" s="10"/>
      <c r="AS482" s="10"/>
      <c r="AT482" s="10"/>
      <c r="AU482" s="174">
        <v>125000</v>
      </c>
      <c r="AV482" s="45" t="s">
        <v>123</v>
      </c>
      <c r="AW482" s="45"/>
      <c r="AX482" s="45" t="s">
        <v>1620</v>
      </c>
      <c r="AY482" s="102" t="s">
        <v>1193</v>
      </c>
      <c r="AZ482" s="45"/>
      <c r="BA482" s="102"/>
      <c r="BB482" s="45"/>
      <c r="BC482" s="45"/>
    </row>
    <row r="483" spans="1:77" s="101" customFormat="1" ht="16" hidden="1" thickBot="1">
      <c r="A483" s="4"/>
      <c r="B483" s="6"/>
      <c r="C483" s="23" t="s">
        <v>252</v>
      </c>
      <c r="D483" s="24" t="s">
        <v>599</v>
      </c>
      <c r="E483" s="34"/>
      <c r="F483" s="34"/>
      <c r="G483" s="10"/>
      <c r="H483" s="10"/>
      <c r="I483" s="10"/>
      <c r="J483" s="45"/>
      <c r="K483" s="10"/>
      <c r="L483" s="10"/>
      <c r="M483" s="10"/>
      <c r="N483" s="10"/>
      <c r="O483" s="10"/>
      <c r="P483" s="10"/>
      <c r="Q483" s="46" t="s">
        <v>745</v>
      </c>
      <c r="R483" s="46">
        <v>0</v>
      </c>
      <c r="S483" s="25" t="s">
        <v>225</v>
      </c>
      <c r="T483" s="46">
        <v>0</v>
      </c>
      <c r="U483" s="185" t="s">
        <v>145</v>
      </c>
      <c r="V483" s="46">
        <v>0</v>
      </c>
      <c r="W483" s="46">
        <v>0</v>
      </c>
      <c r="X483" s="46">
        <v>0</v>
      </c>
      <c r="Y483" s="10"/>
      <c r="Z483" s="10"/>
      <c r="AA483" s="10"/>
      <c r="AB483" s="10"/>
      <c r="AC483" s="10"/>
      <c r="AD483" s="10"/>
      <c r="AE483" s="10"/>
      <c r="AF483" s="10"/>
      <c r="AG483" s="10"/>
      <c r="AH483" s="10"/>
      <c r="AI483" s="10"/>
      <c r="AJ483" s="10"/>
      <c r="AK483" s="10"/>
      <c r="AL483" s="10"/>
      <c r="AM483" s="10"/>
      <c r="AN483" s="10"/>
      <c r="AO483" s="10"/>
      <c r="AP483" s="24" t="s">
        <v>204</v>
      </c>
      <c r="AQ483" s="24" t="s">
        <v>164</v>
      </c>
      <c r="AR483" s="10"/>
      <c r="AS483" s="10"/>
      <c r="AT483" s="10"/>
      <c r="AU483" s="174">
        <v>56250</v>
      </c>
      <c r="AV483" s="62"/>
      <c r="AW483" s="45"/>
      <c r="AX483" s="48"/>
      <c r="AY483" s="45"/>
      <c r="AZ483" s="66" t="s">
        <v>1840</v>
      </c>
      <c r="BA483" s="102"/>
      <c r="BB483" s="45"/>
      <c r="BC483" s="45"/>
    </row>
    <row r="484" spans="1:77" ht="16" hidden="1" thickBot="1">
      <c r="A484" s="4"/>
      <c r="B484" s="6"/>
      <c r="C484" s="23" t="s">
        <v>254</v>
      </c>
      <c r="D484" s="24" t="s">
        <v>610</v>
      </c>
      <c r="E484" s="34"/>
      <c r="F484" s="34"/>
      <c r="G484" s="10"/>
      <c r="H484" s="10"/>
      <c r="I484" s="10"/>
      <c r="J484" s="102" t="s">
        <v>1193</v>
      </c>
      <c r="K484" s="10"/>
      <c r="L484" s="10"/>
      <c r="M484" s="10"/>
      <c r="N484" s="10"/>
      <c r="O484" s="10"/>
      <c r="P484" s="10"/>
      <c r="Q484" s="46" t="s">
        <v>746</v>
      </c>
      <c r="R484" s="46">
        <v>0</v>
      </c>
      <c r="S484" s="25" t="s">
        <v>225</v>
      </c>
      <c r="T484" s="46">
        <v>0</v>
      </c>
      <c r="U484" s="185" t="s">
        <v>145</v>
      </c>
      <c r="V484" s="46">
        <v>0</v>
      </c>
      <c r="W484" s="46">
        <v>0</v>
      </c>
      <c r="X484" s="46">
        <v>0</v>
      </c>
      <c r="Y484" s="10"/>
      <c r="Z484" s="10"/>
      <c r="AA484" s="10"/>
      <c r="AB484" s="10"/>
      <c r="AC484" s="10"/>
      <c r="AD484" s="10"/>
      <c r="AE484" s="10"/>
      <c r="AF484" s="10"/>
      <c r="AG484" s="10"/>
      <c r="AH484" s="10"/>
      <c r="AI484" s="10"/>
      <c r="AJ484" s="10"/>
      <c r="AK484" s="10"/>
      <c r="AL484" s="10"/>
      <c r="AM484" s="10"/>
      <c r="AN484" s="10"/>
      <c r="AO484" s="10"/>
      <c r="AP484" s="24" t="s">
        <v>204</v>
      </c>
      <c r="AQ484" s="24" t="s">
        <v>164</v>
      </c>
      <c r="AR484" s="10"/>
      <c r="AS484" s="10"/>
      <c r="AT484" s="10"/>
      <c r="AU484" s="174">
        <v>337500</v>
      </c>
      <c r="AV484" s="62"/>
      <c r="AW484" s="45"/>
      <c r="AX484" s="45" t="s">
        <v>1621</v>
      </c>
      <c r="AY484" s="102" t="s">
        <v>1193</v>
      </c>
      <c r="AZ484" s="66" t="s">
        <v>1840</v>
      </c>
      <c r="BA484" s="102"/>
      <c r="BB484" s="45"/>
      <c r="BC484" s="45"/>
    </row>
    <row r="485" spans="1:77" ht="16" hidden="1" thickBot="1">
      <c r="A485" s="4"/>
      <c r="B485" s="6"/>
      <c r="C485" s="23" t="s">
        <v>255</v>
      </c>
      <c r="D485" s="24" t="s">
        <v>611</v>
      </c>
      <c r="E485" s="34"/>
      <c r="F485" s="34"/>
      <c r="G485" s="10"/>
      <c r="H485" s="10"/>
      <c r="I485" s="10"/>
      <c r="J485" s="102" t="s">
        <v>1193</v>
      </c>
      <c r="K485" s="10"/>
      <c r="L485" s="10"/>
      <c r="M485" s="10"/>
      <c r="N485" s="10"/>
      <c r="O485" s="10"/>
      <c r="P485" s="10"/>
      <c r="Q485" s="46" t="s">
        <v>747</v>
      </c>
      <c r="R485" s="46">
        <v>0</v>
      </c>
      <c r="S485" s="25" t="s">
        <v>226</v>
      </c>
      <c r="T485" s="46">
        <v>0</v>
      </c>
      <c r="U485" s="185" t="s">
        <v>145</v>
      </c>
      <c r="V485" s="46">
        <v>0</v>
      </c>
      <c r="W485" s="46">
        <v>0</v>
      </c>
      <c r="X485" s="46">
        <v>0</v>
      </c>
      <c r="Y485" s="10"/>
      <c r="Z485" s="10"/>
      <c r="AA485" s="10"/>
      <c r="AB485" s="10"/>
      <c r="AC485" s="10"/>
      <c r="AD485" s="10"/>
      <c r="AE485" s="10"/>
      <c r="AF485" s="10"/>
      <c r="AG485" s="10"/>
      <c r="AH485" s="10"/>
      <c r="AI485" s="10"/>
      <c r="AJ485" s="10"/>
      <c r="AK485" s="10"/>
      <c r="AL485" s="10"/>
      <c r="AM485" s="10"/>
      <c r="AN485" s="10"/>
      <c r="AO485" s="10"/>
      <c r="AP485" s="24" t="s">
        <v>204</v>
      </c>
      <c r="AQ485" s="24" t="s">
        <v>240</v>
      </c>
      <c r="AR485" s="10"/>
      <c r="AS485" s="10"/>
      <c r="AT485" s="10"/>
      <c r="AU485" s="174">
        <v>2800000</v>
      </c>
      <c r="AV485" s="66" t="s">
        <v>123</v>
      </c>
      <c r="AW485" s="45"/>
      <c r="AX485" s="45" t="s">
        <v>1599</v>
      </c>
      <c r="AY485" s="102" t="s">
        <v>1193</v>
      </c>
      <c r="AZ485" s="45"/>
      <c r="BA485" s="102"/>
      <c r="BB485" s="45"/>
      <c r="BC485" s="45"/>
    </row>
    <row r="486" spans="1:77" ht="16" hidden="1" thickBot="1">
      <c r="A486" s="4"/>
      <c r="B486" s="6"/>
      <c r="C486" s="23" t="s">
        <v>256</v>
      </c>
      <c r="D486" s="24" t="s">
        <v>612</v>
      </c>
      <c r="E486" s="34"/>
      <c r="F486" s="34"/>
      <c r="G486" s="10"/>
      <c r="H486" s="10"/>
      <c r="I486" s="10"/>
      <c r="J486" s="45"/>
      <c r="K486" s="10"/>
      <c r="L486" s="10"/>
      <c r="M486" s="10"/>
      <c r="N486" s="10"/>
      <c r="O486" s="10"/>
      <c r="P486" s="10"/>
      <c r="Q486" s="46" t="s">
        <v>748</v>
      </c>
      <c r="R486" s="46">
        <v>0</v>
      </c>
      <c r="S486" s="25" t="s">
        <v>225</v>
      </c>
      <c r="T486" s="46">
        <v>0</v>
      </c>
      <c r="U486" s="80"/>
      <c r="V486" s="46">
        <v>0</v>
      </c>
      <c r="W486" s="46">
        <v>0</v>
      </c>
      <c r="X486" s="46">
        <v>0</v>
      </c>
      <c r="Y486" s="10"/>
      <c r="Z486" s="10"/>
      <c r="AA486" s="10"/>
      <c r="AB486" s="10"/>
      <c r="AC486" s="10"/>
      <c r="AD486" s="10"/>
      <c r="AE486" s="10"/>
      <c r="AF486" s="10"/>
      <c r="AG486" s="10"/>
      <c r="AH486" s="10"/>
      <c r="AI486" s="10"/>
      <c r="AJ486" s="10"/>
      <c r="AK486" s="10"/>
      <c r="AL486" s="10"/>
      <c r="AM486" s="10"/>
      <c r="AN486" s="10"/>
      <c r="AO486" s="10"/>
      <c r="AP486" s="24" t="s">
        <v>204</v>
      </c>
      <c r="AQ486" s="24" t="s">
        <v>165</v>
      </c>
      <c r="AR486" s="10"/>
      <c r="AS486" s="10"/>
      <c r="AT486" s="10"/>
      <c r="AU486" s="174">
        <v>87500</v>
      </c>
      <c r="AV486" s="66"/>
      <c r="AW486" s="45"/>
      <c r="AX486" s="45"/>
      <c r="AY486" s="45"/>
      <c r="AZ486" s="66" t="s">
        <v>1840</v>
      </c>
      <c r="BA486" s="102"/>
      <c r="BB486" s="45"/>
      <c r="BC486" s="45"/>
    </row>
    <row r="487" spans="1:77" ht="16" hidden="1" thickBot="1">
      <c r="A487" s="4"/>
      <c r="B487" s="6"/>
      <c r="C487" s="23" t="s">
        <v>257</v>
      </c>
      <c r="D487" s="24" t="s">
        <v>613</v>
      </c>
      <c r="E487" s="34"/>
      <c r="F487" s="34"/>
      <c r="G487" s="10"/>
      <c r="H487" s="10"/>
      <c r="I487" s="10"/>
      <c r="J487" s="102" t="s">
        <v>1193</v>
      </c>
      <c r="K487" s="10"/>
      <c r="L487" s="10"/>
      <c r="M487" s="10"/>
      <c r="N487" s="10"/>
      <c r="O487" s="10"/>
      <c r="P487" s="10"/>
      <c r="Q487" s="46" t="s">
        <v>749</v>
      </c>
      <c r="R487" s="46">
        <v>0</v>
      </c>
      <c r="S487" s="25" t="s">
        <v>223</v>
      </c>
      <c r="T487" s="46">
        <v>0</v>
      </c>
      <c r="U487" s="80"/>
      <c r="V487" s="46">
        <v>0</v>
      </c>
      <c r="W487" s="46">
        <v>0</v>
      </c>
      <c r="X487" s="46">
        <v>0</v>
      </c>
      <c r="Y487" s="10"/>
      <c r="Z487" s="10"/>
      <c r="AA487" s="10"/>
      <c r="AB487" s="10"/>
      <c r="AC487" s="10"/>
      <c r="AD487" s="10"/>
      <c r="AE487" s="10"/>
      <c r="AF487" s="10"/>
      <c r="AG487" s="10"/>
      <c r="AH487" s="10"/>
      <c r="AI487" s="10"/>
      <c r="AJ487" s="10"/>
      <c r="AK487" s="10"/>
      <c r="AL487" s="10"/>
      <c r="AM487" s="10"/>
      <c r="AN487" s="10"/>
      <c r="AO487" s="10"/>
      <c r="AP487" s="24" t="s">
        <v>204</v>
      </c>
      <c r="AQ487" s="24" t="s">
        <v>850</v>
      </c>
      <c r="AR487" s="10"/>
      <c r="AS487" s="10"/>
      <c r="AT487" s="10"/>
      <c r="AU487" s="174">
        <v>225000</v>
      </c>
      <c r="AV487" s="66" t="s">
        <v>123</v>
      </c>
      <c r="AW487" s="45"/>
      <c r="AX487" s="45" t="s">
        <v>1803</v>
      </c>
      <c r="AY487" s="102" t="s">
        <v>1193</v>
      </c>
      <c r="AZ487" s="61"/>
      <c r="BA487" s="102"/>
      <c r="BB487" s="45"/>
      <c r="BC487" s="45"/>
    </row>
    <row r="488" spans="1:77" ht="16" hidden="1" thickBot="1">
      <c r="A488" s="4"/>
      <c r="B488" s="6"/>
      <c r="C488" s="23" t="s">
        <v>258</v>
      </c>
      <c r="D488" s="24" t="s">
        <v>614</v>
      </c>
      <c r="E488" s="34"/>
      <c r="F488" s="34"/>
      <c r="G488" s="10"/>
      <c r="H488" s="10"/>
      <c r="I488" s="10"/>
      <c r="J488" s="102" t="s">
        <v>1193</v>
      </c>
      <c r="K488" s="10"/>
      <c r="L488" s="10"/>
      <c r="M488" s="10"/>
      <c r="N488" s="10"/>
      <c r="O488" s="10"/>
      <c r="P488" s="10"/>
      <c r="Q488" s="46" t="s">
        <v>750</v>
      </c>
      <c r="R488" s="46">
        <v>0</v>
      </c>
      <c r="S488" s="25" t="s">
        <v>227</v>
      </c>
      <c r="T488" s="46">
        <v>0</v>
      </c>
      <c r="U488" s="80"/>
      <c r="V488" s="46">
        <v>0</v>
      </c>
      <c r="W488" s="46">
        <v>0</v>
      </c>
      <c r="X488" s="46">
        <v>0</v>
      </c>
      <c r="Y488" s="10"/>
      <c r="Z488" s="10"/>
      <c r="AA488" s="10"/>
      <c r="AB488" s="10"/>
      <c r="AC488" s="10"/>
      <c r="AD488" s="10"/>
      <c r="AE488" s="10"/>
      <c r="AF488" s="10"/>
      <c r="AG488" s="10"/>
      <c r="AH488" s="10"/>
      <c r="AI488" s="10"/>
      <c r="AJ488" s="10"/>
      <c r="AK488" s="10"/>
      <c r="AL488" s="10"/>
      <c r="AM488" s="10"/>
      <c r="AN488" s="10"/>
      <c r="AO488" s="10"/>
      <c r="AP488" s="24" t="s">
        <v>204</v>
      </c>
      <c r="AQ488" s="24" t="s">
        <v>167</v>
      </c>
      <c r="AR488" s="10"/>
      <c r="AS488" s="10"/>
      <c r="AT488" s="10"/>
      <c r="AU488" s="174">
        <v>75000</v>
      </c>
      <c r="AV488" s="45" t="s">
        <v>123</v>
      </c>
      <c r="AW488" s="45"/>
      <c r="AX488" s="45" t="s">
        <v>1803</v>
      </c>
      <c r="AY488" s="102" t="s">
        <v>1193</v>
      </c>
      <c r="AZ488" s="61"/>
      <c r="BA488" s="102"/>
      <c r="BB488" s="45"/>
      <c r="BC488" s="45"/>
    </row>
    <row r="489" spans="1:77" s="100" customFormat="1" ht="23.25" hidden="1" customHeight="1">
      <c r="A489" s="4"/>
      <c r="B489" s="98"/>
      <c r="C489" s="72" t="s">
        <v>259</v>
      </c>
      <c r="D489" s="70" t="s">
        <v>615</v>
      </c>
      <c r="E489" s="73"/>
      <c r="F489" s="73"/>
      <c r="G489" s="75"/>
      <c r="H489" s="75"/>
      <c r="I489" s="75"/>
      <c r="J489" s="104" t="s">
        <v>1193</v>
      </c>
      <c r="K489" s="75"/>
      <c r="L489" s="75"/>
      <c r="M489" s="75"/>
      <c r="N489" s="75"/>
      <c r="O489" s="75"/>
      <c r="P489" s="75"/>
      <c r="Q489" s="50" t="s">
        <v>751</v>
      </c>
      <c r="R489" s="50">
        <v>0</v>
      </c>
      <c r="S489" s="68" t="s">
        <v>225</v>
      </c>
      <c r="T489" s="50">
        <v>0</v>
      </c>
      <c r="U489" s="106"/>
      <c r="V489" s="50">
        <v>0</v>
      </c>
      <c r="W489" s="50">
        <v>0</v>
      </c>
      <c r="X489" s="50">
        <v>0</v>
      </c>
      <c r="Y489" s="75"/>
      <c r="Z489" s="75"/>
      <c r="AA489" s="75"/>
      <c r="AB489" s="75"/>
      <c r="AC489" s="75"/>
      <c r="AD489" s="75"/>
      <c r="AE489" s="75"/>
      <c r="AF489" s="75"/>
      <c r="AG489" s="75"/>
      <c r="AH489" s="75"/>
      <c r="AI489" s="75"/>
      <c r="AJ489" s="75"/>
      <c r="AK489" s="75"/>
      <c r="AL489" s="75"/>
      <c r="AM489" s="75"/>
      <c r="AN489" s="75"/>
      <c r="AO489" s="75"/>
      <c r="AP489" s="70" t="s">
        <v>204</v>
      </c>
      <c r="AQ489" s="70" t="s">
        <v>850</v>
      </c>
      <c r="AR489" s="75"/>
      <c r="AS489" s="75"/>
      <c r="AT489" s="75"/>
      <c r="AU489" s="71">
        <v>1080000</v>
      </c>
      <c r="AV489" s="66" t="s">
        <v>123</v>
      </c>
      <c r="AW489" s="66"/>
      <c r="AX489" s="66" t="s">
        <v>1831</v>
      </c>
      <c r="AY489" s="104" t="s">
        <v>1193</v>
      </c>
      <c r="AZ489" s="95"/>
      <c r="BA489" s="104"/>
      <c r="BB489" s="66"/>
      <c r="BC489" s="66"/>
      <c r="BD489" s="121"/>
      <c r="BE489" s="121"/>
      <c r="BF489" s="121"/>
      <c r="BG489" s="121"/>
      <c r="BH489" s="121"/>
      <c r="BI489" s="121"/>
      <c r="BJ489" s="121"/>
      <c r="BK489" s="121"/>
      <c r="BL489" s="121"/>
      <c r="BM489" s="121"/>
      <c r="BN489" s="121"/>
      <c r="BO489" s="121"/>
      <c r="BP489" s="121"/>
      <c r="BQ489" s="121"/>
      <c r="BR489" s="121"/>
      <c r="BS489" s="121"/>
      <c r="BT489" s="121"/>
      <c r="BU489" s="121"/>
      <c r="BV489" s="121"/>
      <c r="BW489" s="121"/>
      <c r="BX489" s="121"/>
      <c r="BY489" s="121"/>
    </row>
    <row r="490" spans="1:77" s="100" customFormat="1" ht="23.25" hidden="1" customHeight="1">
      <c r="A490" s="4"/>
      <c r="B490" s="98"/>
      <c r="C490" s="72" t="s">
        <v>260</v>
      </c>
      <c r="D490" s="70" t="s">
        <v>616</v>
      </c>
      <c r="E490" s="73"/>
      <c r="F490" s="73"/>
      <c r="G490" s="75"/>
      <c r="H490" s="75"/>
      <c r="I490" s="75"/>
      <c r="J490" s="104" t="s">
        <v>1193</v>
      </c>
      <c r="K490" s="75"/>
      <c r="L490" s="75"/>
      <c r="M490" s="75"/>
      <c r="N490" s="75"/>
      <c r="O490" s="75"/>
      <c r="P490" s="75"/>
      <c r="Q490" s="50" t="s">
        <v>752</v>
      </c>
      <c r="R490" s="50">
        <v>0</v>
      </c>
      <c r="S490" s="68" t="s">
        <v>225</v>
      </c>
      <c r="T490" s="50">
        <v>0</v>
      </c>
      <c r="U490" s="106"/>
      <c r="V490" s="50">
        <v>0</v>
      </c>
      <c r="W490" s="50">
        <v>0</v>
      </c>
      <c r="X490" s="50">
        <v>0</v>
      </c>
      <c r="Y490" s="75"/>
      <c r="Z490" s="75"/>
      <c r="AA490" s="75"/>
      <c r="AB490" s="75"/>
      <c r="AC490" s="75"/>
      <c r="AD490" s="75"/>
      <c r="AE490" s="75"/>
      <c r="AF490" s="75"/>
      <c r="AG490" s="75"/>
      <c r="AH490" s="75"/>
      <c r="AI490" s="75"/>
      <c r="AJ490" s="75"/>
      <c r="AK490" s="75"/>
      <c r="AL490" s="75"/>
      <c r="AM490" s="75"/>
      <c r="AN490" s="75"/>
      <c r="AO490" s="75"/>
      <c r="AP490" s="70" t="s">
        <v>204</v>
      </c>
      <c r="AQ490" s="70" t="s">
        <v>850</v>
      </c>
      <c r="AR490" s="75"/>
      <c r="AS490" s="75"/>
      <c r="AT490" s="75"/>
      <c r="AU490" s="71">
        <v>2025000</v>
      </c>
      <c r="AV490" s="66" t="s">
        <v>123</v>
      </c>
      <c r="AW490" s="66"/>
      <c r="AX490" s="66" t="s">
        <v>1831</v>
      </c>
      <c r="AY490" s="104" t="s">
        <v>1193</v>
      </c>
      <c r="AZ490" s="95"/>
      <c r="BA490" s="104"/>
      <c r="BB490" s="66"/>
      <c r="BC490" s="66"/>
      <c r="BD490" s="121"/>
      <c r="BE490" s="121"/>
      <c r="BF490" s="121"/>
      <c r="BG490" s="121"/>
      <c r="BH490" s="121"/>
      <c r="BI490" s="121"/>
      <c r="BJ490" s="121"/>
      <c r="BK490" s="121"/>
      <c r="BL490" s="121"/>
      <c r="BM490" s="121"/>
      <c r="BN490" s="121"/>
      <c r="BO490" s="121"/>
      <c r="BP490" s="121"/>
      <c r="BQ490" s="121"/>
      <c r="BR490" s="121"/>
      <c r="BS490" s="121"/>
      <c r="BT490" s="121"/>
      <c r="BU490" s="121"/>
      <c r="BV490" s="121"/>
      <c r="BW490" s="121"/>
      <c r="BX490" s="121"/>
      <c r="BY490" s="121"/>
    </row>
    <row r="491" spans="1:77" s="100" customFormat="1" ht="23.25" hidden="1" customHeight="1">
      <c r="A491" s="4"/>
      <c r="B491" s="98"/>
      <c r="C491" s="72" t="s">
        <v>260</v>
      </c>
      <c r="D491" s="70" t="s">
        <v>616</v>
      </c>
      <c r="E491" s="73"/>
      <c r="F491" s="73"/>
      <c r="G491" s="75"/>
      <c r="H491" s="75"/>
      <c r="I491" s="75"/>
      <c r="J491" s="104" t="s">
        <v>1193</v>
      </c>
      <c r="K491" s="75"/>
      <c r="L491" s="75"/>
      <c r="M491" s="75"/>
      <c r="N491" s="75"/>
      <c r="O491" s="75"/>
      <c r="P491" s="75"/>
      <c r="Q491" s="50" t="s">
        <v>753</v>
      </c>
      <c r="R491" s="50">
        <v>0</v>
      </c>
      <c r="S491" s="68" t="s">
        <v>225</v>
      </c>
      <c r="T491" s="50">
        <v>0</v>
      </c>
      <c r="U491" s="106"/>
      <c r="V491" s="50">
        <v>0</v>
      </c>
      <c r="W491" s="50">
        <v>0</v>
      </c>
      <c r="X491" s="50">
        <v>0</v>
      </c>
      <c r="Y491" s="75"/>
      <c r="Z491" s="75"/>
      <c r="AA491" s="75"/>
      <c r="AB491" s="75"/>
      <c r="AC491" s="75"/>
      <c r="AD491" s="75"/>
      <c r="AE491" s="75"/>
      <c r="AF491" s="75"/>
      <c r="AG491" s="75"/>
      <c r="AH491" s="75"/>
      <c r="AI491" s="75"/>
      <c r="AJ491" s="75"/>
      <c r="AK491" s="75"/>
      <c r="AL491" s="75"/>
      <c r="AM491" s="75"/>
      <c r="AN491" s="75"/>
      <c r="AO491" s="75"/>
      <c r="AP491" s="70" t="s">
        <v>204</v>
      </c>
      <c r="AQ491" s="70" t="s">
        <v>850</v>
      </c>
      <c r="AR491" s="75"/>
      <c r="AS491" s="75"/>
      <c r="AT491" s="75"/>
      <c r="AU491" s="71">
        <v>1080000</v>
      </c>
      <c r="AV491" s="66" t="s">
        <v>123</v>
      </c>
      <c r="AW491" s="66"/>
      <c r="AX491" s="66" t="s">
        <v>1621</v>
      </c>
      <c r="AY491" s="104" t="s">
        <v>1193</v>
      </c>
      <c r="AZ491" s="95"/>
      <c r="BA491" s="104"/>
      <c r="BB491" s="66"/>
      <c r="BC491" s="66"/>
      <c r="BD491" s="121"/>
      <c r="BE491" s="121"/>
      <c r="BF491" s="121"/>
      <c r="BG491" s="121"/>
      <c r="BH491" s="121"/>
      <c r="BI491" s="121"/>
      <c r="BJ491" s="121"/>
      <c r="BK491" s="121"/>
      <c r="BL491" s="121"/>
      <c r="BM491" s="121"/>
      <c r="BN491" s="121"/>
      <c r="BO491" s="121"/>
      <c r="BP491" s="121"/>
      <c r="BQ491" s="121"/>
      <c r="BR491" s="121"/>
      <c r="BS491" s="121"/>
      <c r="BT491" s="121"/>
      <c r="BU491" s="121"/>
      <c r="BV491" s="121"/>
      <c r="BW491" s="121"/>
      <c r="BX491" s="121"/>
      <c r="BY491" s="121"/>
    </row>
    <row r="492" spans="1:77" s="100" customFormat="1" ht="23.25" hidden="1" customHeight="1">
      <c r="A492" s="4"/>
      <c r="B492" s="98"/>
      <c r="C492" s="72" t="s">
        <v>260</v>
      </c>
      <c r="D492" s="70" t="s">
        <v>616</v>
      </c>
      <c r="E492" s="73"/>
      <c r="F492" s="73"/>
      <c r="G492" s="75"/>
      <c r="H492" s="75"/>
      <c r="I492" s="75"/>
      <c r="J492" s="104" t="s">
        <v>1193</v>
      </c>
      <c r="K492" s="75"/>
      <c r="L492" s="75"/>
      <c r="M492" s="75"/>
      <c r="N492" s="75"/>
      <c r="O492" s="75"/>
      <c r="P492" s="75"/>
      <c r="Q492" s="50" t="s">
        <v>754</v>
      </c>
      <c r="R492" s="50">
        <v>0</v>
      </c>
      <c r="S492" s="68" t="s">
        <v>225</v>
      </c>
      <c r="T492" s="50">
        <v>0</v>
      </c>
      <c r="U492" s="106"/>
      <c r="V492" s="50">
        <v>0</v>
      </c>
      <c r="W492" s="50">
        <v>0</v>
      </c>
      <c r="X492" s="50">
        <v>0</v>
      </c>
      <c r="Y492" s="75"/>
      <c r="Z492" s="75"/>
      <c r="AA492" s="75"/>
      <c r="AB492" s="75"/>
      <c r="AC492" s="75"/>
      <c r="AD492" s="75"/>
      <c r="AE492" s="75"/>
      <c r="AF492" s="75"/>
      <c r="AG492" s="75"/>
      <c r="AH492" s="75"/>
      <c r="AI492" s="75"/>
      <c r="AJ492" s="75"/>
      <c r="AK492" s="75"/>
      <c r="AL492" s="75"/>
      <c r="AM492" s="75"/>
      <c r="AN492" s="75"/>
      <c r="AO492" s="75"/>
      <c r="AP492" s="70" t="s">
        <v>204</v>
      </c>
      <c r="AQ492" s="70" t="s">
        <v>240</v>
      </c>
      <c r="AR492" s="75"/>
      <c r="AS492" s="75"/>
      <c r="AT492" s="75"/>
      <c r="AU492" s="71">
        <v>1890000</v>
      </c>
      <c r="AV492" s="66" t="s">
        <v>123</v>
      </c>
      <c r="AW492" s="66"/>
      <c r="AX492" s="66" t="s">
        <v>1621</v>
      </c>
      <c r="AY492" s="104" t="s">
        <v>1193</v>
      </c>
      <c r="AZ492" s="66"/>
      <c r="BA492" s="104"/>
      <c r="BB492" s="66"/>
      <c r="BC492" s="66"/>
      <c r="BD492" s="121"/>
      <c r="BE492" s="121"/>
      <c r="BF492" s="121"/>
      <c r="BG492" s="121"/>
      <c r="BH492" s="121"/>
      <c r="BI492" s="121"/>
      <c r="BJ492" s="121"/>
      <c r="BK492" s="121"/>
      <c r="BL492" s="121"/>
      <c r="BM492" s="121"/>
      <c r="BN492" s="121"/>
      <c r="BO492" s="121"/>
      <c r="BP492" s="121"/>
      <c r="BQ492" s="121"/>
      <c r="BR492" s="121"/>
      <c r="BS492" s="121"/>
      <c r="BT492" s="121"/>
      <c r="BU492" s="121"/>
      <c r="BV492" s="121"/>
      <c r="BW492" s="121"/>
      <c r="BX492" s="121"/>
      <c r="BY492" s="121"/>
    </row>
    <row r="493" spans="1:77" s="100" customFormat="1" ht="23.25" hidden="1" customHeight="1">
      <c r="A493" s="4"/>
      <c r="B493" s="98"/>
      <c r="C493" s="72" t="s">
        <v>261</v>
      </c>
      <c r="D493" s="70" t="s">
        <v>617</v>
      </c>
      <c r="E493" s="73" t="s">
        <v>733</v>
      </c>
      <c r="F493" s="73"/>
      <c r="G493" s="75"/>
      <c r="H493" s="75"/>
      <c r="I493" s="75"/>
      <c r="J493" s="104" t="s">
        <v>1193</v>
      </c>
      <c r="K493" s="75"/>
      <c r="L493" s="75"/>
      <c r="M493" s="75"/>
      <c r="N493" s="75"/>
      <c r="O493" s="75"/>
      <c r="P493" s="75"/>
      <c r="Q493" s="50" t="s">
        <v>755</v>
      </c>
      <c r="R493" s="50">
        <v>0</v>
      </c>
      <c r="S493" s="68" t="s">
        <v>225</v>
      </c>
      <c r="T493" s="50">
        <v>0</v>
      </c>
      <c r="U493" s="106"/>
      <c r="V493" s="50">
        <v>0</v>
      </c>
      <c r="W493" s="50">
        <v>0</v>
      </c>
      <c r="X493" s="50">
        <v>0</v>
      </c>
      <c r="Y493" s="75"/>
      <c r="Z493" s="75"/>
      <c r="AA493" s="75"/>
      <c r="AB493" s="75"/>
      <c r="AC493" s="75"/>
      <c r="AD493" s="75"/>
      <c r="AE493" s="75"/>
      <c r="AF493" s="75"/>
      <c r="AG493" s="75"/>
      <c r="AH493" s="75"/>
      <c r="AI493" s="75"/>
      <c r="AJ493" s="75"/>
      <c r="AK493" s="75"/>
      <c r="AL493" s="75"/>
      <c r="AM493" s="75"/>
      <c r="AN493" s="75"/>
      <c r="AO493" s="75"/>
      <c r="AP493" s="70" t="s">
        <v>204</v>
      </c>
      <c r="AQ493" s="70" t="s">
        <v>850</v>
      </c>
      <c r="AR493" s="75"/>
      <c r="AS493" s="75"/>
      <c r="AT493" s="75"/>
      <c r="AU493" s="71">
        <v>1050000</v>
      </c>
      <c r="AV493" s="66" t="s">
        <v>123</v>
      </c>
      <c r="AW493" s="66"/>
      <c r="AX493" s="66" t="s">
        <v>1622</v>
      </c>
      <c r="AY493" s="104" t="s">
        <v>1193</v>
      </c>
      <c r="AZ493" s="95"/>
      <c r="BA493" s="104"/>
      <c r="BB493" s="66"/>
      <c r="BC493" s="66"/>
      <c r="BD493" s="121"/>
      <c r="BE493" s="121"/>
      <c r="BF493" s="121"/>
      <c r="BG493" s="121"/>
      <c r="BH493" s="121"/>
      <c r="BI493" s="121"/>
      <c r="BJ493" s="121"/>
      <c r="BK493" s="121"/>
      <c r="BL493" s="121"/>
      <c r="BM493" s="121"/>
      <c r="BN493" s="121"/>
      <c r="BO493" s="121"/>
      <c r="BP493" s="121"/>
      <c r="BQ493" s="121"/>
      <c r="BR493" s="121"/>
      <c r="BS493" s="121"/>
      <c r="BT493" s="121"/>
      <c r="BU493" s="121"/>
      <c r="BV493" s="121"/>
      <c r="BW493" s="121"/>
      <c r="BX493" s="121"/>
      <c r="BY493" s="121"/>
    </row>
    <row r="494" spans="1:77" s="100" customFormat="1" ht="23.25" hidden="1" customHeight="1">
      <c r="A494" s="4"/>
      <c r="B494" s="98"/>
      <c r="C494" s="72" t="s">
        <v>262</v>
      </c>
      <c r="D494" s="70" t="s">
        <v>618</v>
      </c>
      <c r="E494" s="73"/>
      <c r="F494" s="73"/>
      <c r="G494" s="75"/>
      <c r="H494" s="75"/>
      <c r="I494" s="75"/>
      <c r="J494" s="104" t="s">
        <v>1193</v>
      </c>
      <c r="K494" s="75"/>
      <c r="L494" s="75"/>
      <c r="M494" s="75"/>
      <c r="N494" s="75"/>
      <c r="O494" s="75"/>
      <c r="P494" s="75"/>
      <c r="Q494" s="50" t="s">
        <v>749</v>
      </c>
      <c r="R494" s="50">
        <v>0</v>
      </c>
      <c r="S494" s="68" t="s">
        <v>225</v>
      </c>
      <c r="T494" s="50">
        <v>0</v>
      </c>
      <c r="U494" s="186" t="s">
        <v>145</v>
      </c>
      <c r="V494" s="50">
        <v>0</v>
      </c>
      <c r="W494" s="50">
        <v>0</v>
      </c>
      <c r="X494" s="50">
        <v>0</v>
      </c>
      <c r="Y494" s="75"/>
      <c r="Z494" s="75"/>
      <c r="AA494" s="75"/>
      <c r="AB494" s="75"/>
      <c r="AC494" s="75"/>
      <c r="AD494" s="75"/>
      <c r="AE494" s="75"/>
      <c r="AF494" s="75"/>
      <c r="AG494" s="75"/>
      <c r="AH494" s="75"/>
      <c r="AI494" s="75"/>
      <c r="AJ494" s="75"/>
      <c r="AK494" s="75"/>
      <c r="AL494" s="75"/>
      <c r="AM494" s="75"/>
      <c r="AN494" s="75"/>
      <c r="AO494" s="75"/>
      <c r="AP494" s="70" t="s">
        <v>204</v>
      </c>
      <c r="AQ494" s="70" t="s">
        <v>240</v>
      </c>
      <c r="AR494" s="75"/>
      <c r="AS494" s="75"/>
      <c r="AT494" s="75"/>
      <c r="AU494" s="71">
        <v>2025000</v>
      </c>
      <c r="AV494" s="103"/>
      <c r="AW494" s="66"/>
      <c r="AX494" s="66"/>
      <c r="AY494" s="104" t="s">
        <v>1193</v>
      </c>
      <c r="AZ494" s="66"/>
      <c r="BA494" s="104"/>
      <c r="BB494" s="66"/>
      <c r="BC494" s="66"/>
      <c r="BD494" s="121"/>
      <c r="BE494" s="121"/>
      <c r="BF494" s="121"/>
      <c r="BG494" s="121"/>
      <c r="BH494" s="121"/>
      <c r="BI494" s="121"/>
      <c r="BJ494" s="121"/>
      <c r="BK494" s="121"/>
      <c r="BL494" s="121"/>
      <c r="BM494" s="121"/>
      <c r="BN494" s="121"/>
      <c r="BO494" s="121"/>
      <c r="BP494" s="121"/>
      <c r="BQ494" s="121"/>
      <c r="BR494" s="121"/>
      <c r="BS494" s="121"/>
      <c r="BT494" s="121"/>
      <c r="BU494" s="121"/>
      <c r="BV494" s="121"/>
      <c r="BW494" s="121"/>
      <c r="BX494" s="121"/>
      <c r="BY494" s="121"/>
    </row>
    <row r="495" spans="1:77" ht="16" hidden="1" thickBot="1">
      <c r="A495" s="4"/>
      <c r="B495" s="6"/>
      <c r="C495" s="23" t="s">
        <v>263</v>
      </c>
      <c r="D495" s="24" t="s">
        <v>619</v>
      </c>
      <c r="E495" s="34"/>
      <c r="F495" s="34"/>
      <c r="G495" s="10"/>
      <c r="H495" s="10"/>
      <c r="I495" s="10"/>
      <c r="J495" s="102" t="s">
        <v>1193</v>
      </c>
      <c r="K495" s="10"/>
      <c r="L495" s="10"/>
      <c r="M495" s="10"/>
      <c r="N495" s="10"/>
      <c r="O495" s="10"/>
      <c r="P495" s="10"/>
      <c r="Q495" s="46" t="s">
        <v>756</v>
      </c>
      <c r="R495" s="46">
        <v>0</v>
      </c>
      <c r="S495" s="25" t="s">
        <v>227</v>
      </c>
      <c r="T495" s="46">
        <v>0</v>
      </c>
      <c r="U495" s="80"/>
      <c r="V495" s="46">
        <v>0</v>
      </c>
      <c r="W495" s="46">
        <v>0</v>
      </c>
      <c r="X495" s="46">
        <v>0</v>
      </c>
      <c r="Y495" s="10"/>
      <c r="Z495" s="10"/>
      <c r="AA495" s="10"/>
      <c r="AB495" s="10"/>
      <c r="AC495" s="10"/>
      <c r="AD495" s="10"/>
      <c r="AE495" s="10"/>
      <c r="AF495" s="10"/>
      <c r="AG495" s="10"/>
      <c r="AH495" s="10"/>
      <c r="AI495" s="10"/>
      <c r="AJ495" s="10"/>
      <c r="AK495" s="10"/>
      <c r="AL495" s="10"/>
      <c r="AM495" s="10"/>
      <c r="AN495" s="10"/>
      <c r="AO495" s="10"/>
      <c r="AP495" s="24" t="s">
        <v>204</v>
      </c>
      <c r="AQ495" s="24" t="s">
        <v>850</v>
      </c>
      <c r="AR495" s="10"/>
      <c r="AS495" s="10"/>
      <c r="AT495" s="10"/>
      <c r="AU495" s="174">
        <v>400000</v>
      </c>
      <c r="AV495" s="45"/>
      <c r="AW495" s="45"/>
      <c r="AX495" s="45"/>
      <c r="AY495" s="102" t="s">
        <v>1193</v>
      </c>
      <c r="AZ495" s="61"/>
      <c r="BA495" s="102"/>
      <c r="BB495" s="45"/>
      <c r="BC495" s="45"/>
    </row>
    <row r="496" spans="1:77" ht="16" hidden="1" thickBot="1">
      <c r="A496" s="4"/>
      <c r="B496" s="6"/>
      <c r="C496" s="23" t="s">
        <v>264</v>
      </c>
      <c r="D496" s="24" t="s">
        <v>620</v>
      </c>
      <c r="E496" s="34"/>
      <c r="F496" s="34"/>
      <c r="G496" s="10"/>
      <c r="H496" s="10"/>
      <c r="I496" s="10"/>
      <c r="J496" s="102" t="s">
        <v>1193</v>
      </c>
      <c r="K496" s="10"/>
      <c r="L496" s="10"/>
      <c r="M496" s="10"/>
      <c r="N496" s="10"/>
      <c r="O496" s="10"/>
      <c r="P496" s="10"/>
      <c r="Q496" s="46" t="s">
        <v>757</v>
      </c>
      <c r="R496" s="46">
        <v>0</v>
      </c>
      <c r="S496" s="25" t="s">
        <v>228</v>
      </c>
      <c r="T496" s="46">
        <v>0</v>
      </c>
      <c r="U496" s="185" t="s">
        <v>145</v>
      </c>
      <c r="V496" s="46">
        <v>0</v>
      </c>
      <c r="W496" s="46">
        <v>0</v>
      </c>
      <c r="X496" s="46">
        <v>0</v>
      </c>
      <c r="Y496" s="10"/>
      <c r="Z496" s="10"/>
      <c r="AA496" s="10"/>
      <c r="AB496" s="10"/>
      <c r="AC496" s="10"/>
      <c r="AD496" s="10"/>
      <c r="AE496" s="10"/>
      <c r="AF496" s="10"/>
      <c r="AG496" s="10"/>
      <c r="AH496" s="10"/>
      <c r="AI496" s="10"/>
      <c r="AJ496" s="10"/>
      <c r="AK496" s="10"/>
      <c r="AL496" s="10"/>
      <c r="AM496" s="10"/>
      <c r="AN496" s="10"/>
      <c r="AO496" s="10"/>
      <c r="AP496" s="24" t="s">
        <v>204</v>
      </c>
      <c r="AQ496" s="24" t="s">
        <v>850</v>
      </c>
      <c r="AR496" s="10"/>
      <c r="AS496" s="10"/>
      <c r="AT496" s="10"/>
      <c r="AU496" s="174">
        <v>750000</v>
      </c>
      <c r="AV496" s="45" t="s">
        <v>123</v>
      </c>
      <c r="AW496" s="45"/>
      <c r="AX496" s="45" t="s">
        <v>1831</v>
      </c>
      <c r="AY496" s="102" t="s">
        <v>1193</v>
      </c>
      <c r="AZ496" s="61"/>
      <c r="BA496" s="102"/>
      <c r="BB496" s="45"/>
      <c r="BC496" s="45"/>
    </row>
    <row r="497" spans="1:77" s="100" customFormat="1" ht="16" hidden="1" thickBot="1">
      <c r="A497" s="4"/>
      <c r="B497" s="98"/>
      <c r="C497" s="72" t="s">
        <v>265</v>
      </c>
      <c r="D497" s="70" t="s">
        <v>621</v>
      </c>
      <c r="E497" s="73"/>
      <c r="F497" s="73"/>
      <c r="G497" s="75"/>
      <c r="H497" s="75"/>
      <c r="I497" s="75"/>
      <c r="J497" s="66"/>
      <c r="K497" s="75"/>
      <c r="L497" s="75"/>
      <c r="M497" s="75"/>
      <c r="N497" s="75"/>
      <c r="O497" s="75"/>
      <c r="P497" s="75"/>
      <c r="Q497" s="50" t="s">
        <v>758</v>
      </c>
      <c r="R497" s="50">
        <v>0</v>
      </c>
      <c r="S497" s="68" t="s">
        <v>229</v>
      </c>
      <c r="T497" s="50">
        <v>0</v>
      </c>
      <c r="U497" s="106"/>
      <c r="V497" s="50">
        <v>0</v>
      </c>
      <c r="W497" s="50">
        <v>0</v>
      </c>
      <c r="X497" s="50">
        <v>0</v>
      </c>
      <c r="Y497" s="75"/>
      <c r="Z497" s="75"/>
      <c r="AA497" s="75"/>
      <c r="AB497" s="75"/>
      <c r="AC497" s="75"/>
      <c r="AD497" s="75"/>
      <c r="AE497" s="75"/>
      <c r="AF497" s="75"/>
      <c r="AG497" s="75"/>
      <c r="AH497" s="75"/>
      <c r="AI497" s="75"/>
      <c r="AJ497" s="75"/>
      <c r="AK497" s="75"/>
      <c r="AL497" s="75"/>
      <c r="AM497" s="75"/>
      <c r="AN497" s="75"/>
      <c r="AO497" s="75"/>
      <c r="AP497" s="70" t="s">
        <v>204</v>
      </c>
      <c r="AQ497" s="70" t="s">
        <v>166</v>
      </c>
      <c r="AR497" s="75"/>
      <c r="AS497" s="75"/>
      <c r="AT497" s="75"/>
      <c r="AU497" s="71">
        <v>1225000</v>
      </c>
      <c r="AV497" s="103"/>
      <c r="AW497" s="66"/>
      <c r="AX497" s="126"/>
      <c r="AY497" s="66"/>
      <c r="AZ497" s="66" t="s">
        <v>1840</v>
      </c>
      <c r="BA497" s="104"/>
      <c r="BB497" s="66"/>
      <c r="BC497" s="66"/>
      <c r="BD497" s="121"/>
      <c r="BE497" s="121"/>
      <c r="BF497" s="121"/>
      <c r="BG497" s="121"/>
      <c r="BH497" s="121"/>
      <c r="BI497" s="121"/>
      <c r="BJ497" s="121"/>
      <c r="BK497" s="121"/>
      <c r="BL497" s="121"/>
      <c r="BM497" s="121"/>
      <c r="BN497" s="121"/>
      <c r="BO497" s="121"/>
      <c r="BP497" s="121"/>
      <c r="BQ497" s="121"/>
      <c r="BR497" s="121"/>
      <c r="BS497" s="121"/>
      <c r="BT497" s="121"/>
      <c r="BU497" s="121"/>
      <c r="BV497" s="121"/>
      <c r="BW497" s="121"/>
      <c r="BX497" s="121"/>
      <c r="BY497" s="121"/>
    </row>
    <row r="498" spans="1:77" s="101" customFormat="1" ht="16" hidden="1" thickBot="1">
      <c r="A498" s="4"/>
      <c r="B498" s="6"/>
      <c r="C498" s="23" t="s">
        <v>266</v>
      </c>
      <c r="D498" s="24" t="s">
        <v>622</v>
      </c>
      <c r="E498" s="34"/>
      <c r="F498" s="34"/>
      <c r="G498" s="10"/>
      <c r="H498" s="10"/>
      <c r="I498" s="10"/>
      <c r="J498" s="102" t="s">
        <v>1193</v>
      </c>
      <c r="K498" s="10"/>
      <c r="L498" s="10"/>
      <c r="M498" s="10"/>
      <c r="N498" s="10"/>
      <c r="O498" s="10"/>
      <c r="P498" s="10"/>
      <c r="Q498" s="46" t="s">
        <v>758</v>
      </c>
      <c r="R498" s="46">
        <v>0</v>
      </c>
      <c r="S498" s="25" t="s">
        <v>225</v>
      </c>
      <c r="T498" s="46">
        <v>0</v>
      </c>
      <c r="U498" s="80"/>
      <c r="V498" s="46">
        <v>0</v>
      </c>
      <c r="W498" s="46">
        <v>0</v>
      </c>
      <c r="X498" s="46">
        <v>0</v>
      </c>
      <c r="Y498" s="10"/>
      <c r="Z498" s="10"/>
      <c r="AA498" s="10"/>
      <c r="AB498" s="10"/>
      <c r="AC498" s="10"/>
      <c r="AD498" s="10"/>
      <c r="AE498" s="10"/>
      <c r="AF498" s="10"/>
      <c r="AG498" s="10"/>
      <c r="AH498" s="10"/>
      <c r="AI498" s="10"/>
      <c r="AJ498" s="10"/>
      <c r="AK498" s="10"/>
      <c r="AL498" s="10"/>
      <c r="AM498" s="10"/>
      <c r="AN498" s="10"/>
      <c r="AO498" s="10"/>
      <c r="AP498" s="24" t="s">
        <v>204</v>
      </c>
      <c r="AQ498" s="24" t="s">
        <v>164</v>
      </c>
      <c r="AR498" s="10"/>
      <c r="AS498" s="10"/>
      <c r="AT498" s="10"/>
      <c r="AU498" s="174">
        <v>800000</v>
      </c>
      <c r="AV498" s="45" t="s">
        <v>123</v>
      </c>
      <c r="AW498" s="45"/>
      <c r="AX498" s="45" t="s">
        <v>1623</v>
      </c>
      <c r="AY498" s="102" t="s">
        <v>1193</v>
      </c>
      <c r="AZ498" s="45"/>
      <c r="BA498" s="102"/>
      <c r="BB498" s="45"/>
      <c r="BC498" s="45"/>
    </row>
    <row r="499" spans="1:77" s="101" customFormat="1" ht="16" hidden="1" thickBot="1">
      <c r="A499" s="4"/>
      <c r="B499" s="6"/>
      <c r="C499" s="23" t="s">
        <v>267</v>
      </c>
      <c r="D499" s="24" t="s">
        <v>623</v>
      </c>
      <c r="E499" s="34"/>
      <c r="F499" s="34"/>
      <c r="G499" s="10"/>
      <c r="H499" s="10"/>
      <c r="I499" s="10"/>
      <c r="J499" s="45"/>
      <c r="K499" s="10"/>
      <c r="L499" s="10"/>
      <c r="M499" s="10"/>
      <c r="N499" s="10"/>
      <c r="O499" s="10"/>
      <c r="P499" s="10"/>
      <c r="Q499" s="46" t="s">
        <v>759</v>
      </c>
      <c r="R499" s="46">
        <v>0</v>
      </c>
      <c r="S499" s="25" t="s">
        <v>230</v>
      </c>
      <c r="T499" s="46">
        <v>0</v>
      </c>
      <c r="U499" s="185" t="s">
        <v>145</v>
      </c>
      <c r="V499" s="46">
        <v>0</v>
      </c>
      <c r="W499" s="46">
        <v>0</v>
      </c>
      <c r="X499" s="46">
        <v>0</v>
      </c>
      <c r="Y499" s="10"/>
      <c r="Z499" s="10"/>
      <c r="AA499" s="10"/>
      <c r="AB499" s="10"/>
      <c r="AC499" s="10"/>
      <c r="AD499" s="10"/>
      <c r="AE499" s="10"/>
      <c r="AF499" s="10"/>
      <c r="AG499" s="10"/>
      <c r="AH499" s="10"/>
      <c r="AI499" s="10"/>
      <c r="AJ499" s="10"/>
      <c r="AK499" s="10"/>
      <c r="AL499" s="10"/>
      <c r="AM499" s="10"/>
      <c r="AN499" s="10"/>
      <c r="AO499" s="10"/>
      <c r="AP499" s="24" t="s">
        <v>204</v>
      </c>
      <c r="AQ499" s="24" t="s">
        <v>240</v>
      </c>
      <c r="AR499" s="10"/>
      <c r="AS499" s="10"/>
      <c r="AT499" s="10"/>
      <c r="AU499" s="174">
        <v>245000</v>
      </c>
      <c r="AV499" s="62"/>
      <c r="AW499" s="45"/>
      <c r="AX499" s="45"/>
      <c r="AY499" s="45"/>
      <c r="AZ499" s="66" t="s">
        <v>1840</v>
      </c>
      <c r="BA499" s="102"/>
      <c r="BB499" s="45"/>
      <c r="BC499" s="45"/>
    </row>
    <row r="500" spans="1:77" s="101" customFormat="1" ht="16" hidden="1" thickBot="1">
      <c r="A500" s="4"/>
      <c r="B500" s="6"/>
      <c r="C500" s="23" t="s">
        <v>268</v>
      </c>
      <c r="D500" s="24" t="s">
        <v>607</v>
      </c>
      <c r="E500" s="34"/>
      <c r="F500" s="34"/>
      <c r="G500" s="10"/>
      <c r="H500" s="10"/>
      <c r="I500" s="10"/>
      <c r="J500" s="45"/>
      <c r="K500" s="10"/>
      <c r="L500" s="10"/>
      <c r="M500" s="10"/>
      <c r="N500" s="10"/>
      <c r="O500" s="10"/>
      <c r="P500" s="10"/>
      <c r="Q500" s="46" t="s">
        <v>760</v>
      </c>
      <c r="R500" s="46">
        <v>0</v>
      </c>
      <c r="S500" s="25" t="s">
        <v>223</v>
      </c>
      <c r="T500" s="46">
        <v>0</v>
      </c>
      <c r="U500" s="185" t="s">
        <v>145</v>
      </c>
      <c r="V500" s="46">
        <v>0</v>
      </c>
      <c r="W500" s="46">
        <v>0</v>
      </c>
      <c r="X500" s="46">
        <v>0</v>
      </c>
      <c r="Y500" s="10"/>
      <c r="Z500" s="10"/>
      <c r="AA500" s="10"/>
      <c r="AB500" s="10"/>
      <c r="AC500" s="10"/>
      <c r="AD500" s="10"/>
      <c r="AE500" s="10"/>
      <c r="AF500" s="10"/>
      <c r="AG500" s="10"/>
      <c r="AH500" s="10"/>
      <c r="AI500" s="10"/>
      <c r="AJ500" s="10"/>
      <c r="AK500" s="10"/>
      <c r="AL500" s="10"/>
      <c r="AM500" s="10"/>
      <c r="AN500" s="10"/>
      <c r="AO500" s="10"/>
      <c r="AP500" s="24" t="s">
        <v>204</v>
      </c>
      <c r="AQ500" s="24" t="s">
        <v>166</v>
      </c>
      <c r="AR500" s="10"/>
      <c r="AS500" s="10"/>
      <c r="AT500" s="10"/>
      <c r="AU500" s="174">
        <v>87500</v>
      </c>
      <c r="AV500" s="62"/>
      <c r="AW500" s="45"/>
      <c r="AX500" s="45"/>
      <c r="AY500" s="45"/>
      <c r="AZ500" s="66" t="s">
        <v>1840</v>
      </c>
      <c r="BA500" s="102"/>
      <c r="BB500" s="45"/>
      <c r="BC500" s="45"/>
    </row>
    <row r="501" spans="1:77" s="101" customFormat="1" ht="16" hidden="1" thickBot="1">
      <c r="A501" s="4"/>
      <c r="B501" s="6"/>
      <c r="C501" s="23" t="s">
        <v>269</v>
      </c>
      <c r="D501" s="24" t="s">
        <v>599</v>
      </c>
      <c r="E501" s="34"/>
      <c r="F501" s="34"/>
      <c r="G501" s="10"/>
      <c r="H501" s="10"/>
      <c r="I501" s="10"/>
      <c r="J501" s="45"/>
      <c r="K501" s="10"/>
      <c r="L501" s="10"/>
      <c r="M501" s="10"/>
      <c r="N501" s="10"/>
      <c r="O501" s="10"/>
      <c r="P501" s="10"/>
      <c r="Q501" s="46" t="s">
        <v>145</v>
      </c>
      <c r="R501" s="46">
        <v>0</v>
      </c>
      <c r="S501" s="25" t="s">
        <v>223</v>
      </c>
      <c r="T501" s="46">
        <v>0</v>
      </c>
      <c r="U501" s="185" t="s">
        <v>145</v>
      </c>
      <c r="V501" s="46">
        <v>0</v>
      </c>
      <c r="W501" s="46">
        <v>0</v>
      </c>
      <c r="X501" s="46">
        <v>0</v>
      </c>
      <c r="Y501" s="10"/>
      <c r="Z501" s="10"/>
      <c r="AA501" s="10"/>
      <c r="AB501" s="10"/>
      <c r="AC501" s="10"/>
      <c r="AD501" s="10"/>
      <c r="AE501" s="10"/>
      <c r="AF501" s="10"/>
      <c r="AG501" s="10"/>
      <c r="AH501" s="10"/>
      <c r="AI501" s="10"/>
      <c r="AJ501" s="10"/>
      <c r="AK501" s="10"/>
      <c r="AL501" s="10"/>
      <c r="AM501" s="10"/>
      <c r="AN501" s="10"/>
      <c r="AO501" s="10"/>
      <c r="AP501" s="24" t="s">
        <v>204</v>
      </c>
      <c r="AQ501" s="24" t="s">
        <v>166</v>
      </c>
      <c r="AR501" s="10"/>
      <c r="AS501" s="10"/>
      <c r="AT501" s="10"/>
      <c r="AU501" s="174">
        <v>105000</v>
      </c>
      <c r="AV501" s="62"/>
      <c r="AW501" s="45"/>
      <c r="AX501" s="45"/>
      <c r="AY501" s="45"/>
      <c r="AZ501" s="66" t="s">
        <v>1840</v>
      </c>
      <c r="BA501" s="102"/>
      <c r="BB501" s="45"/>
      <c r="BC501" s="45"/>
    </row>
    <row r="502" spans="1:77" s="101" customFormat="1" ht="16" hidden="1" thickBot="1">
      <c r="A502" s="4"/>
      <c r="B502" s="6"/>
      <c r="C502" s="23" t="s">
        <v>270</v>
      </c>
      <c r="D502" s="24" t="s">
        <v>614</v>
      </c>
      <c r="E502" s="34"/>
      <c r="F502" s="34"/>
      <c r="G502" s="10"/>
      <c r="H502" s="10"/>
      <c r="I502" s="10"/>
      <c r="J502" s="45"/>
      <c r="K502" s="10"/>
      <c r="L502" s="10"/>
      <c r="M502" s="10"/>
      <c r="N502" s="10"/>
      <c r="O502" s="10"/>
      <c r="P502" s="10"/>
      <c r="Q502" s="46" t="s">
        <v>761</v>
      </c>
      <c r="R502" s="46">
        <v>0</v>
      </c>
      <c r="S502" s="25" t="s">
        <v>225</v>
      </c>
      <c r="T502" s="46">
        <v>0</v>
      </c>
      <c r="U502" s="185" t="s">
        <v>145</v>
      </c>
      <c r="V502" s="46">
        <v>0</v>
      </c>
      <c r="W502" s="46">
        <v>0</v>
      </c>
      <c r="X502" s="46">
        <v>0</v>
      </c>
      <c r="Y502" s="10"/>
      <c r="Z502" s="10"/>
      <c r="AA502" s="10"/>
      <c r="AB502" s="10"/>
      <c r="AC502" s="10"/>
      <c r="AD502" s="10"/>
      <c r="AE502" s="10"/>
      <c r="AF502" s="10"/>
      <c r="AG502" s="10"/>
      <c r="AH502" s="10"/>
      <c r="AI502" s="10"/>
      <c r="AJ502" s="10"/>
      <c r="AK502" s="10"/>
      <c r="AL502" s="10"/>
      <c r="AM502" s="10"/>
      <c r="AN502" s="10"/>
      <c r="AO502" s="10"/>
      <c r="AP502" s="24" t="s">
        <v>204</v>
      </c>
      <c r="AQ502" s="24" t="s">
        <v>166</v>
      </c>
      <c r="AR502" s="10"/>
      <c r="AS502" s="10"/>
      <c r="AT502" s="10"/>
      <c r="AU502" s="174">
        <v>65000</v>
      </c>
      <c r="AV502" s="62"/>
      <c r="AW502" s="45"/>
      <c r="AX502" s="45"/>
      <c r="AY502" s="45"/>
      <c r="AZ502" s="66" t="s">
        <v>1840</v>
      </c>
      <c r="BA502" s="102"/>
      <c r="BB502" s="45"/>
      <c r="BC502" s="45"/>
    </row>
    <row r="503" spans="1:77" s="101" customFormat="1" ht="16" hidden="1" thickBot="1">
      <c r="A503" s="4"/>
      <c r="B503" s="6"/>
      <c r="C503" s="23" t="s">
        <v>271</v>
      </c>
      <c r="D503" s="24" t="s">
        <v>624</v>
      </c>
      <c r="E503" s="34"/>
      <c r="F503" s="34"/>
      <c r="G503" s="10"/>
      <c r="H503" s="10"/>
      <c r="I503" s="10"/>
      <c r="J503" s="45"/>
      <c r="K503" s="10"/>
      <c r="L503" s="10"/>
      <c r="M503" s="10"/>
      <c r="N503" s="10"/>
      <c r="O503" s="10"/>
      <c r="P503" s="10"/>
      <c r="Q503" s="46" t="s">
        <v>740</v>
      </c>
      <c r="R503" s="46">
        <v>0</v>
      </c>
      <c r="S503" s="25" t="s">
        <v>222</v>
      </c>
      <c r="T503" s="46">
        <v>0</v>
      </c>
      <c r="U503" s="185" t="s">
        <v>145</v>
      </c>
      <c r="V503" s="46">
        <v>0</v>
      </c>
      <c r="W503" s="46">
        <v>0</v>
      </c>
      <c r="X503" s="46">
        <v>0</v>
      </c>
      <c r="Y503" s="10"/>
      <c r="Z503" s="10"/>
      <c r="AA503" s="10"/>
      <c r="AB503" s="10"/>
      <c r="AC503" s="10"/>
      <c r="AD503" s="10"/>
      <c r="AE503" s="10"/>
      <c r="AF503" s="10"/>
      <c r="AG503" s="10"/>
      <c r="AH503" s="10"/>
      <c r="AI503" s="10"/>
      <c r="AJ503" s="10"/>
      <c r="AK503" s="10"/>
      <c r="AL503" s="10"/>
      <c r="AM503" s="10"/>
      <c r="AN503" s="10"/>
      <c r="AO503" s="10"/>
      <c r="AP503" s="24" t="s">
        <v>204</v>
      </c>
      <c r="AQ503" s="24" t="s">
        <v>166</v>
      </c>
      <c r="AR503" s="10"/>
      <c r="AS503" s="10"/>
      <c r="AT503" s="10"/>
      <c r="AU503" s="174">
        <v>140000</v>
      </c>
      <c r="AV503" s="62"/>
      <c r="AW503" s="45"/>
      <c r="AX503" s="45"/>
      <c r="AY503" s="45"/>
      <c r="AZ503" s="66" t="s">
        <v>1840</v>
      </c>
      <c r="BA503" s="102"/>
      <c r="BB503" s="45"/>
      <c r="BC503" s="45"/>
    </row>
    <row r="504" spans="1:77" s="101" customFormat="1" ht="16" hidden="1" thickBot="1">
      <c r="A504" s="4"/>
      <c r="B504" s="6"/>
      <c r="C504" s="23" t="s">
        <v>257</v>
      </c>
      <c r="D504" s="24" t="s">
        <v>613</v>
      </c>
      <c r="E504" s="34"/>
      <c r="F504" s="34"/>
      <c r="G504" s="10"/>
      <c r="H504" s="10"/>
      <c r="I504" s="10"/>
      <c r="J504" s="45"/>
      <c r="K504" s="10"/>
      <c r="L504" s="10"/>
      <c r="M504" s="10"/>
      <c r="N504" s="10"/>
      <c r="O504" s="10"/>
      <c r="P504" s="10"/>
      <c r="Q504" s="46" t="s">
        <v>762</v>
      </c>
      <c r="R504" s="46">
        <v>0</v>
      </c>
      <c r="S504" s="25" t="s">
        <v>222</v>
      </c>
      <c r="T504" s="46">
        <v>0</v>
      </c>
      <c r="U504" s="185" t="s">
        <v>145</v>
      </c>
      <c r="V504" s="46">
        <v>0</v>
      </c>
      <c r="W504" s="46">
        <v>0</v>
      </c>
      <c r="X504" s="46">
        <v>0</v>
      </c>
      <c r="Y504" s="10"/>
      <c r="Z504" s="10"/>
      <c r="AA504" s="10"/>
      <c r="AB504" s="10"/>
      <c r="AC504" s="10"/>
      <c r="AD504" s="10"/>
      <c r="AE504" s="10"/>
      <c r="AF504" s="10"/>
      <c r="AG504" s="10"/>
      <c r="AH504" s="10"/>
      <c r="AI504" s="10"/>
      <c r="AJ504" s="10"/>
      <c r="AK504" s="10"/>
      <c r="AL504" s="10"/>
      <c r="AM504" s="10"/>
      <c r="AN504" s="10"/>
      <c r="AO504" s="10"/>
      <c r="AP504" s="24" t="s">
        <v>204</v>
      </c>
      <c r="AQ504" s="24" t="s">
        <v>166</v>
      </c>
      <c r="AR504" s="10"/>
      <c r="AS504" s="10"/>
      <c r="AT504" s="10"/>
      <c r="AU504" s="174">
        <v>420000</v>
      </c>
      <c r="AV504" s="62"/>
      <c r="AW504" s="45"/>
      <c r="AX504" s="45"/>
      <c r="AY504" s="45"/>
      <c r="AZ504" s="66" t="s">
        <v>1840</v>
      </c>
      <c r="BA504" s="102"/>
      <c r="BB504" s="45"/>
      <c r="BC504" s="45"/>
    </row>
    <row r="505" spans="1:77" s="101" customFormat="1" ht="31" hidden="1" thickBot="1">
      <c r="A505" s="4"/>
      <c r="B505" s="6"/>
      <c r="C505" s="23" t="s">
        <v>272</v>
      </c>
      <c r="D505" s="24" t="s">
        <v>626</v>
      </c>
      <c r="E505" s="34"/>
      <c r="F505" s="34"/>
      <c r="G505" s="10"/>
      <c r="H505" s="10"/>
      <c r="I505" s="10"/>
      <c r="J505" s="45"/>
      <c r="K505" s="10"/>
      <c r="L505" s="10"/>
      <c r="M505" s="10"/>
      <c r="N505" s="10"/>
      <c r="O505" s="10"/>
      <c r="P505" s="10"/>
      <c r="Q505" s="46" t="s">
        <v>763</v>
      </c>
      <c r="R505" s="46">
        <v>0</v>
      </c>
      <c r="S505" s="25" t="s">
        <v>222</v>
      </c>
      <c r="T505" s="46">
        <v>0</v>
      </c>
      <c r="U505" s="80"/>
      <c r="V505" s="46">
        <v>0</v>
      </c>
      <c r="W505" s="46">
        <v>0</v>
      </c>
      <c r="X505" s="46">
        <v>0</v>
      </c>
      <c r="Y505" s="10"/>
      <c r="Z505" s="10"/>
      <c r="AA505" s="10"/>
      <c r="AB505" s="10"/>
      <c r="AC505" s="10"/>
      <c r="AD505" s="10"/>
      <c r="AE505" s="10"/>
      <c r="AF505" s="10"/>
      <c r="AG505" s="10"/>
      <c r="AH505" s="10"/>
      <c r="AI505" s="10"/>
      <c r="AJ505" s="10"/>
      <c r="AK505" s="10"/>
      <c r="AL505" s="10"/>
      <c r="AM505" s="10"/>
      <c r="AN505" s="10"/>
      <c r="AO505" s="10"/>
      <c r="AP505" s="24" t="s">
        <v>204</v>
      </c>
      <c r="AQ505" s="24" t="s">
        <v>164</v>
      </c>
      <c r="AR505" s="10"/>
      <c r="AS505" s="10"/>
      <c r="AT505" s="10"/>
      <c r="AU505" s="174">
        <v>350000</v>
      </c>
      <c r="AV505" s="45"/>
      <c r="AW505" s="45"/>
      <c r="AX505" s="45"/>
      <c r="AY505" s="45"/>
      <c r="AZ505" s="66" t="s">
        <v>1840</v>
      </c>
      <c r="BA505" s="102"/>
      <c r="BB505" s="45"/>
      <c r="BC505" s="45"/>
    </row>
    <row r="506" spans="1:77" s="101" customFormat="1" ht="16" hidden="1" thickBot="1">
      <c r="A506" s="4"/>
      <c r="B506" s="6"/>
      <c r="C506" s="23" t="s">
        <v>257</v>
      </c>
      <c r="D506" s="24" t="s">
        <v>613</v>
      </c>
      <c r="E506" s="34"/>
      <c r="F506" s="34"/>
      <c r="G506" s="10"/>
      <c r="H506" s="10"/>
      <c r="I506" s="10"/>
      <c r="J506" s="102" t="s">
        <v>1193</v>
      </c>
      <c r="K506" s="10"/>
      <c r="L506" s="10"/>
      <c r="M506" s="10"/>
      <c r="N506" s="10"/>
      <c r="O506" s="10"/>
      <c r="P506" s="10"/>
      <c r="Q506" s="46" t="s">
        <v>738</v>
      </c>
      <c r="R506" s="46">
        <v>0</v>
      </c>
      <c r="S506" s="25" t="s">
        <v>223</v>
      </c>
      <c r="T506" s="46">
        <v>0</v>
      </c>
      <c r="U506" s="185" t="s">
        <v>145</v>
      </c>
      <c r="V506" s="46">
        <v>0</v>
      </c>
      <c r="W506" s="46">
        <v>0</v>
      </c>
      <c r="X506" s="46">
        <v>0</v>
      </c>
      <c r="Y506" s="10"/>
      <c r="Z506" s="10"/>
      <c r="AA506" s="10"/>
      <c r="AB506" s="10"/>
      <c r="AC506" s="10"/>
      <c r="AD506" s="10"/>
      <c r="AE506" s="10"/>
      <c r="AF506" s="10"/>
      <c r="AG506" s="10"/>
      <c r="AH506" s="10"/>
      <c r="AI506" s="10"/>
      <c r="AJ506" s="10"/>
      <c r="AK506" s="10"/>
      <c r="AL506" s="10"/>
      <c r="AM506" s="10"/>
      <c r="AN506" s="10"/>
      <c r="AO506" s="10"/>
      <c r="AP506" s="24" t="s">
        <v>204</v>
      </c>
      <c r="AQ506" s="24" t="s">
        <v>164</v>
      </c>
      <c r="AR506" s="10"/>
      <c r="AS506" s="10"/>
      <c r="AT506" s="10"/>
      <c r="AU506" s="174">
        <v>675000</v>
      </c>
      <c r="AV506" s="45" t="s">
        <v>123</v>
      </c>
      <c r="AW506" s="45"/>
      <c r="AX506" s="45" t="s">
        <v>1619</v>
      </c>
      <c r="AY506" s="102" t="s">
        <v>1193</v>
      </c>
      <c r="AZ506" s="45"/>
      <c r="BA506" s="102"/>
      <c r="BB506" s="45"/>
      <c r="BC506" s="45"/>
    </row>
    <row r="507" spans="1:77" s="101" customFormat="1" ht="16" hidden="1" thickBot="1">
      <c r="A507" s="4"/>
      <c r="B507" s="6"/>
      <c r="C507" s="23" t="s">
        <v>273</v>
      </c>
      <c r="D507" s="24" t="s">
        <v>627</v>
      </c>
      <c r="E507" s="34"/>
      <c r="F507" s="34"/>
      <c r="G507" s="10"/>
      <c r="H507" s="10"/>
      <c r="I507" s="10"/>
      <c r="J507" s="45"/>
      <c r="K507" s="10"/>
      <c r="L507" s="10"/>
      <c r="M507" s="10"/>
      <c r="N507" s="10"/>
      <c r="O507" s="10"/>
      <c r="P507" s="10"/>
      <c r="Q507" s="46" t="s">
        <v>145</v>
      </c>
      <c r="R507" s="46">
        <v>0</v>
      </c>
      <c r="S507" s="25" t="s">
        <v>223</v>
      </c>
      <c r="T507" s="46">
        <v>0</v>
      </c>
      <c r="U507" s="185" t="s">
        <v>145</v>
      </c>
      <c r="V507" s="46">
        <v>0</v>
      </c>
      <c r="W507" s="46">
        <v>0</v>
      </c>
      <c r="X507" s="46">
        <v>0</v>
      </c>
      <c r="Y507" s="10"/>
      <c r="Z507" s="10"/>
      <c r="AA507" s="10"/>
      <c r="AB507" s="10"/>
      <c r="AC507" s="10"/>
      <c r="AD507" s="10"/>
      <c r="AE507" s="10"/>
      <c r="AF507" s="10"/>
      <c r="AG507" s="10"/>
      <c r="AH507" s="10"/>
      <c r="AI507" s="10"/>
      <c r="AJ507" s="10"/>
      <c r="AK507" s="10"/>
      <c r="AL507" s="10"/>
      <c r="AM507" s="10"/>
      <c r="AN507" s="10"/>
      <c r="AO507" s="10"/>
      <c r="AP507" s="24" t="s">
        <v>204</v>
      </c>
      <c r="AQ507" s="24" t="s">
        <v>164</v>
      </c>
      <c r="AR507" s="10"/>
      <c r="AS507" s="10"/>
      <c r="AT507" s="10"/>
      <c r="AU507" s="174">
        <v>11250000</v>
      </c>
      <c r="AV507" s="62"/>
      <c r="AW507" s="45"/>
      <c r="AX507" s="45"/>
      <c r="AY507" s="45"/>
      <c r="AZ507" s="66" t="s">
        <v>1840</v>
      </c>
      <c r="BA507" s="102"/>
      <c r="BB507" s="45"/>
      <c r="BC507" s="45"/>
    </row>
    <row r="508" spans="1:77" s="101" customFormat="1" ht="16" hidden="1" thickBot="1">
      <c r="A508" s="4"/>
      <c r="B508" s="6"/>
      <c r="C508" s="23" t="s">
        <v>274</v>
      </c>
      <c r="D508" s="24" t="s">
        <v>628</v>
      </c>
      <c r="E508" s="34"/>
      <c r="F508" s="34"/>
      <c r="G508" s="10"/>
      <c r="H508" s="10"/>
      <c r="I508" s="10"/>
      <c r="J508" s="45"/>
      <c r="K508" s="10"/>
      <c r="L508" s="10"/>
      <c r="M508" s="10"/>
      <c r="N508" s="10"/>
      <c r="O508" s="10"/>
      <c r="P508" s="10"/>
      <c r="Q508" s="46" t="s">
        <v>145</v>
      </c>
      <c r="R508" s="46">
        <v>0</v>
      </c>
      <c r="S508" s="25" t="s">
        <v>223</v>
      </c>
      <c r="T508" s="46">
        <v>0</v>
      </c>
      <c r="U508" s="185" t="s">
        <v>145</v>
      </c>
      <c r="V508" s="46">
        <v>0</v>
      </c>
      <c r="W508" s="46">
        <v>0</v>
      </c>
      <c r="X508" s="46">
        <v>0</v>
      </c>
      <c r="Y508" s="10"/>
      <c r="Z508" s="10"/>
      <c r="AA508" s="10"/>
      <c r="AB508" s="10"/>
      <c r="AC508" s="10"/>
      <c r="AD508" s="10"/>
      <c r="AE508" s="10"/>
      <c r="AF508" s="10"/>
      <c r="AG508" s="10"/>
      <c r="AH508" s="10"/>
      <c r="AI508" s="10"/>
      <c r="AJ508" s="10"/>
      <c r="AK508" s="10"/>
      <c r="AL508" s="10"/>
      <c r="AM508" s="10"/>
      <c r="AN508" s="10"/>
      <c r="AO508" s="10"/>
      <c r="AP508" s="24" t="s">
        <v>204</v>
      </c>
      <c r="AQ508" s="24" t="s">
        <v>164</v>
      </c>
      <c r="AR508" s="10"/>
      <c r="AS508" s="10"/>
      <c r="AT508" s="10"/>
      <c r="AU508" s="174">
        <v>16500000</v>
      </c>
      <c r="AV508" s="62"/>
      <c r="AW508" s="45"/>
      <c r="AX508" s="45"/>
      <c r="AY508" s="45"/>
      <c r="AZ508" s="66" t="s">
        <v>1840</v>
      </c>
      <c r="BA508" s="102"/>
      <c r="BB508" s="45"/>
      <c r="BC508" s="45"/>
    </row>
    <row r="509" spans="1:77" s="101" customFormat="1" ht="16" hidden="1" thickBot="1">
      <c r="A509" s="4"/>
      <c r="B509" s="6"/>
      <c r="C509" s="23" t="s">
        <v>275</v>
      </c>
      <c r="D509" s="24" t="s">
        <v>629</v>
      </c>
      <c r="E509" s="34"/>
      <c r="F509" s="34"/>
      <c r="G509" s="10"/>
      <c r="H509" s="10"/>
      <c r="I509" s="10"/>
      <c r="J509" s="45"/>
      <c r="K509" s="10"/>
      <c r="L509" s="10"/>
      <c r="M509" s="10"/>
      <c r="N509" s="10"/>
      <c r="O509" s="10"/>
      <c r="P509" s="10"/>
      <c r="Q509" s="46" t="s">
        <v>145</v>
      </c>
      <c r="R509" s="46">
        <v>0</v>
      </c>
      <c r="S509" s="25" t="s">
        <v>223</v>
      </c>
      <c r="T509" s="46">
        <v>0</v>
      </c>
      <c r="U509" s="185" t="s">
        <v>145</v>
      </c>
      <c r="V509" s="46">
        <v>0</v>
      </c>
      <c r="W509" s="46">
        <v>0</v>
      </c>
      <c r="X509" s="46">
        <v>0</v>
      </c>
      <c r="Y509" s="10"/>
      <c r="Z509" s="10"/>
      <c r="AA509" s="10"/>
      <c r="AB509" s="10"/>
      <c r="AC509" s="10"/>
      <c r="AD509" s="10"/>
      <c r="AE509" s="10"/>
      <c r="AF509" s="10"/>
      <c r="AG509" s="10"/>
      <c r="AH509" s="10"/>
      <c r="AI509" s="10"/>
      <c r="AJ509" s="10"/>
      <c r="AK509" s="10"/>
      <c r="AL509" s="10"/>
      <c r="AM509" s="10"/>
      <c r="AN509" s="10"/>
      <c r="AO509" s="10"/>
      <c r="AP509" s="24" t="s">
        <v>204</v>
      </c>
      <c r="AQ509" s="24" t="s">
        <v>164</v>
      </c>
      <c r="AR509" s="10"/>
      <c r="AS509" s="10"/>
      <c r="AT509" s="10"/>
      <c r="AU509" s="174">
        <v>262500</v>
      </c>
      <c r="AV509" s="62"/>
      <c r="AW509" s="45"/>
      <c r="AX509" s="45"/>
      <c r="AY509" s="45"/>
      <c r="AZ509" s="66" t="s">
        <v>1840</v>
      </c>
      <c r="BA509" s="102"/>
      <c r="BB509" s="45"/>
      <c r="BC509" s="45"/>
    </row>
    <row r="510" spans="1:77" s="101" customFormat="1" ht="16" hidden="1" thickBot="1">
      <c r="A510" s="4"/>
      <c r="B510" s="6"/>
      <c r="C510" s="23" t="s">
        <v>276</v>
      </c>
      <c r="D510" s="24" t="s">
        <v>630</v>
      </c>
      <c r="E510" s="34"/>
      <c r="F510" s="34"/>
      <c r="G510" s="10"/>
      <c r="H510" s="10"/>
      <c r="I510" s="10"/>
      <c r="J510" s="45"/>
      <c r="K510" s="10"/>
      <c r="L510" s="10"/>
      <c r="M510" s="10"/>
      <c r="N510" s="10"/>
      <c r="O510" s="10"/>
      <c r="P510" s="10"/>
      <c r="Q510" s="46" t="s">
        <v>764</v>
      </c>
      <c r="R510" s="46">
        <v>0</v>
      </c>
      <c r="S510" s="25" t="s">
        <v>221</v>
      </c>
      <c r="T510" s="46">
        <v>0</v>
      </c>
      <c r="U510" s="80"/>
      <c r="V510" s="46">
        <v>0</v>
      </c>
      <c r="W510" s="46">
        <v>0</v>
      </c>
      <c r="X510" s="46">
        <v>0</v>
      </c>
      <c r="Y510" s="10"/>
      <c r="Z510" s="10"/>
      <c r="AA510" s="10"/>
      <c r="AB510" s="10"/>
      <c r="AC510" s="10"/>
      <c r="AD510" s="10"/>
      <c r="AE510" s="10"/>
      <c r="AF510" s="10"/>
      <c r="AG510" s="10"/>
      <c r="AH510" s="10"/>
      <c r="AI510" s="10"/>
      <c r="AJ510" s="10"/>
      <c r="AK510" s="10"/>
      <c r="AL510" s="10"/>
      <c r="AM510" s="10"/>
      <c r="AN510" s="10"/>
      <c r="AO510" s="10"/>
      <c r="AP510" s="24" t="s">
        <v>204</v>
      </c>
      <c r="AQ510" s="24" t="s">
        <v>164</v>
      </c>
      <c r="AR510" s="10"/>
      <c r="AS510" s="10"/>
      <c r="AT510" s="10"/>
      <c r="AU510" s="174">
        <v>24500000</v>
      </c>
      <c r="AV510" s="62"/>
      <c r="AW510" s="45"/>
      <c r="AX510" s="48"/>
      <c r="AY510" s="45"/>
      <c r="AZ510" s="66" t="s">
        <v>1840</v>
      </c>
      <c r="BA510" s="102"/>
      <c r="BB510" s="45"/>
      <c r="BC510" s="45"/>
    </row>
    <row r="511" spans="1:77" s="101" customFormat="1" ht="16" hidden="1" thickBot="1">
      <c r="A511" s="4"/>
      <c r="B511" s="6"/>
      <c r="C511" s="23" t="s">
        <v>277</v>
      </c>
      <c r="D511" s="24" t="s">
        <v>631</v>
      </c>
      <c r="E511" s="34"/>
      <c r="F511" s="34"/>
      <c r="G511" s="45"/>
      <c r="H511" s="45"/>
      <c r="I511" s="45"/>
      <c r="J511" s="45"/>
      <c r="K511" s="45"/>
      <c r="L511" s="45"/>
      <c r="M511" s="10"/>
      <c r="N511" s="10"/>
      <c r="O511" s="10"/>
      <c r="P511" s="10"/>
      <c r="Q511" s="46" t="s">
        <v>765</v>
      </c>
      <c r="R511" s="46">
        <v>0</v>
      </c>
      <c r="S511" s="149" t="s">
        <v>221</v>
      </c>
      <c r="T511" s="142">
        <v>0</v>
      </c>
      <c r="U511" s="80"/>
      <c r="V511" s="142">
        <v>0</v>
      </c>
      <c r="W511" s="142">
        <v>0</v>
      </c>
      <c r="X511" s="142">
        <v>0</v>
      </c>
      <c r="Y511" s="45"/>
      <c r="Z511" s="45"/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/>
      <c r="AM511" s="45"/>
      <c r="AN511" s="45"/>
      <c r="AO511" s="45"/>
      <c r="AP511" s="39" t="s">
        <v>204</v>
      </c>
      <c r="AQ511" s="39" t="s">
        <v>164</v>
      </c>
      <c r="AR511" s="45"/>
      <c r="AS511" s="45"/>
      <c r="AT511" s="45"/>
      <c r="AU511" s="174">
        <v>147000</v>
      </c>
      <c r="AV511" s="62"/>
      <c r="AW511" s="45"/>
      <c r="AX511" s="45"/>
      <c r="AY511" s="45"/>
      <c r="AZ511" s="66" t="s">
        <v>1840</v>
      </c>
      <c r="BA511" s="102"/>
      <c r="BB511" s="45"/>
      <c r="BC511" s="45"/>
    </row>
    <row r="512" spans="1:77" s="101" customFormat="1" ht="16" hidden="1" thickBot="1">
      <c r="A512" s="4"/>
      <c r="B512" s="6"/>
      <c r="C512" s="23" t="s">
        <v>248</v>
      </c>
      <c r="D512" s="24" t="s">
        <v>632</v>
      </c>
      <c r="E512" s="34"/>
      <c r="F512" s="34"/>
      <c r="G512" s="45"/>
      <c r="H512" s="45"/>
      <c r="I512" s="45"/>
      <c r="J512" s="45"/>
      <c r="K512" s="45"/>
      <c r="L512" s="45"/>
      <c r="M512" s="10"/>
      <c r="N512" s="10"/>
      <c r="O512" s="10"/>
      <c r="P512" s="10"/>
      <c r="Q512" s="46" t="s">
        <v>766</v>
      </c>
      <c r="R512" s="46">
        <v>0</v>
      </c>
      <c r="S512" s="149" t="s">
        <v>222</v>
      </c>
      <c r="T512" s="142">
        <v>0</v>
      </c>
      <c r="U512" s="185" t="s">
        <v>145</v>
      </c>
      <c r="V512" s="142">
        <v>0</v>
      </c>
      <c r="W512" s="142">
        <v>0</v>
      </c>
      <c r="X512" s="142">
        <v>0</v>
      </c>
      <c r="Y512" s="45"/>
      <c r="Z512" s="45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/>
      <c r="AM512" s="45"/>
      <c r="AN512" s="45"/>
      <c r="AO512" s="45"/>
      <c r="AP512" s="39" t="s">
        <v>204</v>
      </c>
      <c r="AQ512" s="39" t="s">
        <v>166</v>
      </c>
      <c r="AR512" s="45"/>
      <c r="AS512" s="45"/>
      <c r="AT512" s="45"/>
      <c r="AU512" s="174">
        <v>822500</v>
      </c>
      <c r="AV512" s="62"/>
      <c r="AW512" s="45"/>
      <c r="AX512" s="48"/>
      <c r="AY512" s="45"/>
      <c r="AZ512" s="66" t="s">
        <v>1840</v>
      </c>
      <c r="BA512" s="102"/>
      <c r="BB512" s="45"/>
      <c r="BC512" s="45"/>
    </row>
    <row r="513" spans="1:55" s="101" customFormat="1" ht="16" hidden="1" thickBot="1">
      <c r="A513" s="4"/>
      <c r="B513" s="6"/>
      <c r="C513" s="23" t="s">
        <v>279</v>
      </c>
      <c r="D513" s="24" t="s">
        <v>633</v>
      </c>
      <c r="E513" s="34"/>
      <c r="F513" s="34"/>
      <c r="G513" s="45"/>
      <c r="H513" s="45"/>
      <c r="I513" s="45"/>
      <c r="J513" s="45"/>
      <c r="K513" s="45"/>
      <c r="L513" s="45"/>
      <c r="M513" s="10"/>
      <c r="N513" s="10"/>
      <c r="O513" s="10"/>
      <c r="P513" s="10"/>
      <c r="Q513" s="46" t="s">
        <v>767</v>
      </c>
      <c r="R513" s="46">
        <v>0</v>
      </c>
      <c r="S513" s="149" t="s">
        <v>221</v>
      </c>
      <c r="T513" s="142">
        <v>0</v>
      </c>
      <c r="U513" s="185" t="s">
        <v>145</v>
      </c>
      <c r="V513" s="142">
        <v>0</v>
      </c>
      <c r="W513" s="142">
        <v>0</v>
      </c>
      <c r="X513" s="142">
        <v>0</v>
      </c>
      <c r="Y513" s="45"/>
      <c r="Z513" s="45"/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/>
      <c r="AM513" s="45"/>
      <c r="AN513" s="45"/>
      <c r="AO513" s="45"/>
      <c r="AP513" s="39" t="s">
        <v>204</v>
      </c>
      <c r="AQ513" s="39" t="s">
        <v>164</v>
      </c>
      <c r="AR513" s="45"/>
      <c r="AS513" s="45"/>
      <c r="AT513" s="45"/>
      <c r="AU513" s="174">
        <v>168000</v>
      </c>
      <c r="AV513" s="62"/>
      <c r="AW513" s="45"/>
      <c r="AX513" s="45"/>
      <c r="AY513" s="45"/>
      <c r="AZ513" s="66" t="s">
        <v>1840</v>
      </c>
      <c r="BA513" s="102"/>
      <c r="BB513" s="45"/>
      <c r="BC513" s="45"/>
    </row>
    <row r="514" spans="1:55" s="101" customFormat="1" ht="16" hidden="1" thickBot="1">
      <c r="A514" s="4"/>
      <c r="B514" s="6"/>
      <c r="C514" s="23" t="s">
        <v>280</v>
      </c>
      <c r="D514" s="24" t="s">
        <v>634</v>
      </c>
      <c r="E514" s="34"/>
      <c r="F514" s="34"/>
      <c r="G514" s="45"/>
      <c r="H514" s="45"/>
      <c r="I514" s="45"/>
      <c r="J514" s="45"/>
      <c r="K514" s="45"/>
      <c r="L514" s="45"/>
      <c r="M514" s="10"/>
      <c r="N514" s="10"/>
      <c r="O514" s="10"/>
      <c r="P514" s="10"/>
      <c r="Q514" s="46" t="s">
        <v>768</v>
      </c>
      <c r="R514" s="46">
        <v>0</v>
      </c>
      <c r="S514" s="149" t="s">
        <v>221</v>
      </c>
      <c r="T514" s="142">
        <v>0</v>
      </c>
      <c r="U514" s="80"/>
      <c r="V514" s="142">
        <v>0</v>
      </c>
      <c r="W514" s="142">
        <v>0</v>
      </c>
      <c r="X514" s="142">
        <v>0</v>
      </c>
      <c r="Y514" s="45"/>
      <c r="Z514" s="45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/>
      <c r="AM514" s="45"/>
      <c r="AN514" s="45"/>
      <c r="AO514" s="45"/>
      <c r="AP514" s="39" t="s">
        <v>204</v>
      </c>
      <c r="AQ514" s="39" t="s">
        <v>164</v>
      </c>
      <c r="AR514" s="45"/>
      <c r="AS514" s="45"/>
      <c r="AT514" s="45"/>
      <c r="AU514" s="174">
        <v>14875000</v>
      </c>
      <c r="AV514" s="62"/>
      <c r="AW514" s="45"/>
      <c r="AX514" s="45"/>
      <c r="AY514" s="45"/>
      <c r="AZ514" s="66" t="s">
        <v>1840</v>
      </c>
      <c r="BA514" s="102"/>
      <c r="BB514" s="45"/>
      <c r="BC514" s="45"/>
    </row>
    <row r="515" spans="1:55" s="101" customFormat="1" ht="16" hidden="1" thickBot="1">
      <c r="A515" s="4"/>
      <c r="B515" s="6"/>
      <c r="C515" s="23" t="s">
        <v>281</v>
      </c>
      <c r="D515" s="24" t="s">
        <v>602</v>
      </c>
      <c r="E515" s="34"/>
      <c r="F515" s="34"/>
      <c r="G515" s="45"/>
      <c r="H515" s="45"/>
      <c r="I515" s="45"/>
      <c r="J515" s="45"/>
      <c r="K515" s="45"/>
      <c r="L515" s="45"/>
      <c r="M515" s="10"/>
      <c r="N515" s="10"/>
      <c r="O515" s="10"/>
      <c r="P515" s="10"/>
      <c r="Q515" s="46" t="s">
        <v>738</v>
      </c>
      <c r="R515" s="46">
        <v>0</v>
      </c>
      <c r="S515" s="149" t="s">
        <v>222</v>
      </c>
      <c r="T515" s="142">
        <v>0</v>
      </c>
      <c r="U515" s="185" t="s">
        <v>145</v>
      </c>
      <c r="V515" s="142">
        <v>0</v>
      </c>
      <c r="W515" s="142">
        <v>0</v>
      </c>
      <c r="X515" s="142">
        <v>0</v>
      </c>
      <c r="Y515" s="45"/>
      <c r="Z515" s="45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/>
      <c r="AM515" s="45"/>
      <c r="AN515" s="45"/>
      <c r="AO515" s="45"/>
      <c r="AP515" s="39" t="s">
        <v>204</v>
      </c>
      <c r="AQ515" s="39" t="s">
        <v>164</v>
      </c>
      <c r="AR515" s="45"/>
      <c r="AS515" s="45"/>
      <c r="AT515" s="45"/>
      <c r="AU515" s="174">
        <v>157500</v>
      </c>
      <c r="AV515" s="62"/>
      <c r="AW515" s="45"/>
      <c r="AX515" s="48"/>
      <c r="AY515" s="45"/>
      <c r="AZ515" s="66" t="s">
        <v>1840</v>
      </c>
      <c r="BA515" s="102"/>
      <c r="BB515" s="45"/>
      <c r="BC515" s="45"/>
    </row>
    <row r="516" spans="1:55" s="101" customFormat="1" ht="16" hidden="1" thickBot="1">
      <c r="A516" s="4"/>
      <c r="B516" s="6"/>
      <c r="C516" s="23" t="s">
        <v>282</v>
      </c>
      <c r="D516" s="24" t="s">
        <v>602</v>
      </c>
      <c r="E516" s="34"/>
      <c r="F516" s="34"/>
      <c r="G516" s="45"/>
      <c r="H516" s="45"/>
      <c r="I516" s="45"/>
      <c r="J516" s="102"/>
      <c r="K516" s="45"/>
      <c r="L516" s="45"/>
      <c r="M516" s="10"/>
      <c r="N516" s="10"/>
      <c r="O516" s="10"/>
      <c r="P516" s="10"/>
      <c r="Q516" s="46" t="s">
        <v>769</v>
      </c>
      <c r="R516" s="46">
        <v>0</v>
      </c>
      <c r="S516" s="149" t="s">
        <v>220</v>
      </c>
      <c r="T516" s="142">
        <v>0</v>
      </c>
      <c r="U516" s="185" t="s">
        <v>145</v>
      </c>
      <c r="V516" s="142">
        <v>0</v>
      </c>
      <c r="W516" s="142">
        <v>0</v>
      </c>
      <c r="X516" s="142">
        <v>0</v>
      </c>
      <c r="Y516" s="45"/>
      <c r="Z516" s="45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/>
      <c r="AM516" s="45"/>
      <c r="AN516" s="45"/>
      <c r="AO516" s="45"/>
      <c r="AP516" s="39" t="s">
        <v>204</v>
      </c>
      <c r="AQ516" s="39" t="s">
        <v>240</v>
      </c>
      <c r="AR516" s="45"/>
      <c r="AS516" s="45"/>
      <c r="AT516" s="45"/>
      <c r="AU516" s="174">
        <v>157500</v>
      </c>
      <c r="AV516" s="62"/>
      <c r="AW516" s="45"/>
      <c r="AX516" s="48"/>
      <c r="AY516" s="102"/>
      <c r="AZ516" s="66" t="s">
        <v>1840</v>
      </c>
      <c r="BA516" s="102"/>
      <c r="BB516" s="45"/>
      <c r="BC516" s="45"/>
    </row>
    <row r="517" spans="1:55" s="101" customFormat="1" ht="16" hidden="1" thickBot="1">
      <c r="A517" s="4"/>
      <c r="B517" s="6"/>
      <c r="C517" s="23" t="s">
        <v>255</v>
      </c>
      <c r="D517" s="24" t="s">
        <v>611</v>
      </c>
      <c r="E517" s="34"/>
      <c r="F517" s="34"/>
      <c r="G517" s="45"/>
      <c r="H517" s="45"/>
      <c r="I517" s="45"/>
      <c r="J517" s="102" t="s">
        <v>1193</v>
      </c>
      <c r="K517" s="45"/>
      <c r="L517" s="45"/>
      <c r="M517" s="10"/>
      <c r="N517" s="10"/>
      <c r="O517" s="10"/>
      <c r="P517" s="10"/>
      <c r="Q517" s="46" t="s">
        <v>145</v>
      </c>
      <c r="R517" s="46">
        <v>0</v>
      </c>
      <c r="S517" s="149" t="s">
        <v>225</v>
      </c>
      <c r="T517" s="142">
        <v>0</v>
      </c>
      <c r="U517" s="185" t="s">
        <v>145</v>
      </c>
      <c r="V517" s="142">
        <v>0</v>
      </c>
      <c r="W517" s="142">
        <v>0</v>
      </c>
      <c r="X517" s="142">
        <v>0</v>
      </c>
      <c r="Y517" s="45"/>
      <c r="Z517" s="45"/>
      <c r="AA517" s="45"/>
      <c r="AB517" s="45"/>
      <c r="AC517" s="45"/>
      <c r="AD517" s="45"/>
      <c r="AE517" s="45"/>
      <c r="AF517" s="45"/>
      <c r="AG517" s="45"/>
      <c r="AH517" s="45"/>
      <c r="AI517" s="45"/>
      <c r="AJ517" s="45"/>
      <c r="AK517" s="45"/>
      <c r="AL517" s="45"/>
      <c r="AM517" s="45"/>
      <c r="AN517" s="45"/>
      <c r="AO517" s="45"/>
      <c r="AP517" s="39" t="s">
        <v>204</v>
      </c>
      <c r="AQ517" s="39" t="s">
        <v>165</v>
      </c>
      <c r="AR517" s="45"/>
      <c r="AS517" s="45"/>
      <c r="AT517" s="45"/>
      <c r="AU517" s="174">
        <v>15600000</v>
      </c>
      <c r="AV517" s="45" t="s">
        <v>123</v>
      </c>
      <c r="AW517" s="45"/>
      <c r="AX517" s="45" t="s">
        <v>1563</v>
      </c>
      <c r="AY517" s="102" t="s">
        <v>1193</v>
      </c>
      <c r="AZ517" s="45"/>
      <c r="BA517" s="102"/>
      <c r="BB517" s="45"/>
      <c r="BC517" s="45"/>
    </row>
    <row r="518" spans="1:55" s="101" customFormat="1" ht="16" hidden="1" thickBot="1">
      <c r="A518" s="4"/>
      <c r="B518" s="6"/>
      <c r="C518" s="23" t="s">
        <v>282</v>
      </c>
      <c r="D518" s="24" t="s">
        <v>602</v>
      </c>
      <c r="E518" s="34"/>
      <c r="F518" s="34"/>
      <c r="G518" s="45"/>
      <c r="H518" s="45"/>
      <c r="I518" s="45"/>
      <c r="J518" s="45"/>
      <c r="K518" s="45"/>
      <c r="L518" s="45"/>
      <c r="M518" s="10"/>
      <c r="N518" s="10"/>
      <c r="O518" s="10"/>
      <c r="P518" s="10"/>
      <c r="Q518" s="46" t="s">
        <v>769</v>
      </c>
      <c r="R518" s="46">
        <v>0</v>
      </c>
      <c r="S518" s="149" t="s">
        <v>220</v>
      </c>
      <c r="T518" s="142">
        <v>0</v>
      </c>
      <c r="U518" s="185" t="s">
        <v>145</v>
      </c>
      <c r="V518" s="142">
        <v>0</v>
      </c>
      <c r="W518" s="142">
        <v>0</v>
      </c>
      <c r="X518" s="142">
        <v>0</v>
      </c>
      <c r="Y518" s="45"/>
      <c r="Z518" s="45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O518" s="45"/>
      <c r="AP518" s="39" t="s">
        <v>204</v>
      </c>
      <c r="AQ518" s="39" t="s">
        <v>240</v>
      </c>
      <c r="AR518" s="45"/>
      <c r="AS518" s="45"/>
      <c r="AT518" s="45"/>
      <c r="AU518" s="174">
        <v>157500</v>
      </c>
      <c r="AV518" s="62"/>
      <c r="AW518" s="45"/>
      <c r="AX518" s="45"/>
      <c r="AY518" s="45"/>
      <c r="AZ518" s="66" t="s">
        <v>1840</v>
      </c>
      <c r="BA518" s="102"/>
      <c r="BB518" s="45"/>
      <c r="BC518" s="45"/>
    </row>
    <row r="519" spans="1:55" s="101" customFormat="1" ht="16" hidden="1" thickBot="1">
      <c r="A519" s="4"/>
      <c r="B519" s="6"/>
      <c r="C519" s="23" t="s">
        <v>283</v>
      </c>
      <c r="D519" s="24" t="s">
        <v>609</v>
      </c>
      <c r="E519" s="34"/>
      <c r="F519" s="34"/>
      <c r="G519" s="45"/>
      <c r="H519" s="45"/>
      <c r="I519" s="45"/>
      <c r="J519" s="45"/>
      <c r="K519" s="45"/>
      <c r="L519" s="45"/>
      <c r="M519" s="10"/>
      <c r="N519" s="10"/>
      <c r="O519" s="10"/>
      <c r="P519" s="10"/>
      <c r="Q519" s="46" t="s">
        <v>770</v>
      </c>
      <c r="R519" s="46">
        <v>0</v>
      </c>
      <c r="S519" s="149" t="s">
        <v>230</v>
      </c>
      <c r="T519" s="142">
        <v>0</v>
      </c>
      <c r="U519" s="185" t="s">
        <v>145</v>
      </c>
      <c r="V519" s="142">
        <v>0</v>
      </c>
      <c r="W519" s="142">
        <v>0</v>
      </c>
      <c r="X519" s="142">
        <v>0</v>
      </c>
      <c r="Y519" s="45"/>
      <c r="Z519" s="45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s="45"/>
      <c r="AP519" s="39" t="s">
        <v>204</v>
      </c>
      <c r="AQ519" s="39" t="s">
        <v>240</v>
      </c>
      <c r="AR519" s="45"/>
      <c r="AS519" s="45"/>
      <c r="AT519" s="45"/>
      <c r="AU519" s="174">
        <v>822500</v>
      </c>
      <c r="AV519" s="62"/>
      <c r="AW519" s="45"/>
      <c r="AX519" s="45"/>
      <c r="AY519" s="45"/>
      <c r="AZ519" s="66" t="s">
        <v>1840</v>
      </c>
      <c r="BA519" s="102"/>
      <c r="BB519" s="45"/>
      <c r="BC519" s="45"/>
    </row>
    <row r="520" spans="1:55" s="101" customFormat="1" ht="16" hidden="1" thickBot="1">
      <c r="A520" s="4"/>
      <c r="B520" s="6"/>
      <c r="C520" s="23" t="s">
        <v>258</v>
      </c>
      <c r="D520" s="24" t="s">
        <v>614</v>
      </c>
      <c r="E520" s="34"/>
      <c r="F520" s="34"/>
      <c r="G520" s="45"/>
      <c r="H520" s="45"/>
      <c r="I520" s="45"/>
      <c r="J520" s="45"/>
      <c r="K520" s="45"/>
      <c r="L520" s="45"/>
      <c r="M520" s="10"/>
      <c r="N520" s="10"/>
      <c r="O520" s="10"/>
      <c r="P520" s="10"/>
      <c r="Q520" s="46" t="s">
        <v>740</v>
      </c>
      <c r="R520" s="46">
        <v>0</v>
      </c>
      <c r="S520" s="149" t="s">
        <v>225</v>
      </c>
      <c r="T520" s="142">
        <v>0</v>
      </c>
      <c r="U520" s="185" t="s">
        <v>145</v>
      </c>
      <c r="V520" s="142">
        <v>0</v>
      </c>
      <c r="W520" s="142">
        <v>0</v>
      </c>
      <c r="X520" s="142">
        <v>0</v>
      </c>
      <c r="Y520" s="45"/>
      <c r="Z520" s="45"/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s="45"/>
      <c r="AP520" s="39" t="s">
        <v>204</v>
      </c>
      <c r="AQ520" s="39" t="s">
        <v>851</v>
      </c>
      <c r="AR520" s="45"/>
      <c r="AS520" s="45"/>
      <c r="AT520" s="45"/>
      <c r="AU520" s="174">
        <v>60000</v>
      </c>
      <c r="AV520" s="62"/>
      <c r="AW520" s="45"/>
      <c r="AX520" s="45"/>
      <c r="AY520" s="45"/>
      <c r="AZ520" s="66" t="s">
        <v>1840</v>
      </c>
      <c r="BA520" s="102"/>
      <c r="BB520" s="45"/>
      <c r="BC520" s="45"/>
    </row>
    <row r="521" spans="1:55" s="101" customFormat="1" ht="16" hidden="1" thickBot="1">
      <c r="A521" s="4"/>
      <c r="B521" s="6"/>
      <c r="C521" s="23" t="s">
        <v>284</v>
      </c>
      <c r="D521" s="24" t="s">
        <v>623</v>
      </c>
      <c r="E521" s="34"/>
      <c r="F521" s="34"/>
      <c r="G521" s="45"/>
      <c r="H521" s="45"/>
      <c r="I521" s="45"/>
      <c r="J521" s="45"/>
      <c r="K521" s="45"/>
      <c r="L521" s="45"/>
      <c r="M521" s="10"/>
      <c r="N521" s="10"/>
      <c r="O521" s="10"/>
      <c r="P521" s="10"/>
      <c r="Q521" s="46" t="s">
        <v>747</v>
      </c>
      <c r="R521" s="46">
        <v>0</v>
      </c>
      <c r="S521" s="149" t="s">
        <v>230</v>
      </c>
      <c r="T521" s="142">
        <v>0</v>
      </c>
      <c r="U521" s="80"/>
      <c r="V521" s="142">
        <v>0</v>
      </c>
      <c r="W521" s="142">
        <v>0</v>
      </c>
      <c r="X521" s="142">
        <v>0</v>
      </c>
      <c r="Y521" s="45"/>
      <c r="Z521" s="45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/>
      <c r="AM521" s="45"/>
      <c r="AN521" s="45"/>
      <c r="AO521" s="45"/>
      <c r="AP521" s="39" t="s">
        <v>204</v>
      </c>
      <c r="AQ521" s="39" t="s">
        <v>240</v>
      </c>
      <c r="AR521" s="45"/>
      <c r="AS521" s="45"/>
      <c r="AT521" s="45"/>
      <c r="AU521" s="174">
        <v>245000</v>
      </c>
      <c r="AV521" s="62"/>
      <c r="AW521" s="45"/>
      <c r="AX521" s="45"/>
      <c r="AY521" s="45"/>
      <c r="AZ521" s="66" t="s">
        <v>1840</v>
      </c>
      <c r="BA521" s="102"/>
      <c r="BB521" s="45"/>
      <c r="BC521" s="45"/>
    </row>
    <row r="522" spans="1:55" s="101" customFormat="1" ht="16" hidden="1" thickBot="1">
      <c r="A522" s="4"/>
      <c r="B522" s="6"/>
      <c r="C522" s="23" t="s">
        <v>282</v>
      </c>
      <c r="D522" s="24" t="s">
        <v>602</v>
      </c>
      <c r="E522" s="34"/>
      <c r="F522" s="34"/>
      <c r="G522" s="45"/>
      <c r="H522" s="45"/>
      <c r="I522" s="45"/>
      <c r="J522" s="45"/>
      <c r="K522" s="45"/>
      <c r="L522" s="45"/>
      <c r="M522" s="10"/>
      <c r="N522" s="10"/>
      <c r="O522" s="10"/>
      <c r="P522" s="10"/>
      <c r="Q522" s="46" t="s">
        <v>770</v>
      </c>
      <c r="R522" s="46">
        <v>0</v>
      </c>
      <c r="S522" s="149" t="s">
        <v>222</v>
      </c>
      <c r="T522" s="142">
        <v>0</v>
      </c>
      <c r="U522" s="185" t="s">
        <v>145</v>
      </c>
      <c r="V522" s="142">
        <v>0</v>
      </c>
      <c r="W522" s="142">
        <v>0</v>
      </c>
      <c r="X522" s="142">
        <v>0</v>
      </c>
      <c r="Y522" s="45"/>
      <c r="Z522" s="45"/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/>
      <c r="AM522" s="45"/>
      <c r="AN522" s="45"/>
      <c r="AO522" s="45"/>
      <c r="AP522" s="39" t="s">
        <v>204</v>
      </c>
      <c r="AQ522" s="39" t="s">
        <v>240</v>
      </c>
      <c r="AR522" s="45"/>
      <c r="AS522" s="45"/>
      <c r="AT522" s="45"/>
      <c r="AU522" s="174">
        <v>157500</v>
      </c>
      <c r="AV522" s="62"/>
      <c r="AW522" s="45"/>
      <c r="AX522" s="45"/>
      <c r="AY522" s="45"/>
      <c r="AZ522" s="66" t="s">
        <v>1840</v>
      </c>
      <c r="BA522" s="102"/>
      <c r="BB522" s="45"/>
      <c r="BC522" s="45"/>
    </row>
    <row r="523" spans="1:55" s="101" customFormat="1" ht="16" hidden="1" thickBot="1">
      <c r="A523" s="4"/>
      <c r="B523" s="6"/>
      <c r="C523" s="23" t="s">
        <v>283</v>
      </c>
      <c r="D523" s="24" t="s">
        <v>609</v>
      </c>
      <c r="E523" s="34"/>
      <c r="F523" s="34"/>
      <c r="G523" s="45"/>
      <c r="H523" s="45"/>
      <c r="I523" s="45"/>
      <c r="J523" s="45"/>
      <c r="K523" s="45"/>
      <c r="L523" s="45"/>
      <c r="M523" s="10"/>
      <c r="N523" s="10"/>
      <c r="O523" s="10"/>
      <c r="P523" s="10"/>
      <c r="Q523" s="46" t="s">
        <v>770</v>
      </c>
      <c r="R523" s="46">
        <v>0</v>
      </c>
      <c r="S523" s="149" t="s">
        <v>230</v>
      </c>
      <c r="T523" s="142">
        <v>0</v>
      </c>
      <c r="U523" s="185" t="s">
        <v>145</v>
      </c>
      <c r="V523" s="142">
        <v>0</v>
      </c>
      <c r="W523" s="142">
        <v>0</v>
      </c>
      <c r="X523" s="142">
        <v>0</v>
      </c>
      <c r="Y523" s="45"/>
      <c r="Z523" s="45"/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s="45"/>
      <c r="AP523" s="39" t="s">
        <v>204</v>
      </c>
      <c r="AQ523" s="39" t="s">
        <v>240</v>
      </c>
      <c r="AR523" s="45"/>
      <c r="AS523" s="45"/>
      <c r="AT523" s="45"/>
      <c r="AU523" s="174">
        <v>822500</v>
      </c>
      <c r="AV523" s="62"/>
      <c r="AW523" s="45"/>
      <c r="AX523" s="45"/>
      <c r="AY523" s="45"/>
      <c r="AZ523" s="66" t="s">
        <v>1840</v>
      </c>
      <c r="BA523" s="102"/>
      <c r="BB523" s="45"/>
      <c r="BC523" s="45"/>
    </row>
    <row r="524" spans="1:55" s="101" customFormat="1" ht="16" hidden="1" thickBot="1">
      <c r="A524" s="4"/>
      <c r="B524" s="6"/>
      <c r="C524" s="23" t="s">
        <v>285</v>
      </c>
      <c r="D524" s="24" t="s">
        <v>623</v>
      </c>
      <c r="E524" s="34"/>
      <c r="F524" s="34"/>
      <c r="G524" s="45"/>
      <c r="H524" s="45"/>
      <c r="I524" s="45"/>
      <c r="J524" s="45"/>
      <c r="K524" s="45"/>
      <c r="L524" s="45"/>
      <c r="M524" s="10"/>
      <c r="N524" s="10"/>
      <c r="O524" s="10"/>
      <c r="P524" s="10"/>
      <c r="Q524" s="46" t="s">
        <v>145</v>
      </c>
      <c r="R524" s="46">
        <v>0</v>
      </c>
      <c r="S524" s="149" t="s">
        <v>230</v>
      </c>
      <c r="T524" s="142">
        <v>0</v>
      </c>
      <c r="U524" s="185" t="s">
        <v>145</v>
      </c>
      <c r="V524" s="142">
        <v>0</v>
      </c>
      <c r="W524" s="142">
        <v>0</v>
      </c>
      <c r="X524" s="142">
        <v>0</v>
      </c>
      <c r="Y524" s="45"/>
      <c r="Z524" s="45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/>
      <c r="AM524" s="45"/>
      <c r="AN524" s="45"/>
      <c r="AO524" s="45"/>
      <c r="AP524" s="39" t="s">
        <v>204</v>
      </c>
      <c r="AQ524" s="39" t="s">
        <v>240</v>
      </c>
      <c r="AR524" s="45"/>
      <c r="AS524" s="45"/>
      <c r="AT524" s="45"/>
      <c r="AU524" s="174">
        <v>210000</v>
      </c>
      <c r="AV524" s="62"/>
      <c r="AW524" s="45"/>
      <c r="AX524" s="45"/>
      <c r="AY524" s="45"/>
      <c r="AZ524" s="66" t="s">
        <v>1840</v>
      </c>
      <c r="BA524" s="102"/>
      <c r="BB524" s="45"/>
      <c r="BC524" s="45"/>
    </row>
    <row r="525" spans="1:55" s="101" customFormat="1" ht="16" hidden="1" thickBot="1">
      <c r="A525" s="4"/>
      <c r="B525" s="6"/>
      <c r="C525" s="23" t="s">
        <v>283</v>
      </c>
      <c r="D525" s="24" t="s">
        <v>635</v>
      </c>
      <c r="E525" s="34"/>
      <c r="F525" s="34"/>
      <c r="G525" s="45"/>
      <c r="H525" s="45"/>
      <c r="I525" s="45"/>
      <c r="J525" s="45"/>
      <c r="K525" s="45"/>
      <c r="L525" s="45"/>
      <c r="M525" s="10"/>
      <c r="N525" s="10"/>
      <c r="O525" s="10"/>
      <c r="P525" s="10"/>
      <c r="Q525" s="46" t="s">
        <v>770</v>
      </c>
      <c r="R525" s="46">
        <v>0</v>
      </c>
      <c r="S525" s="149" t="s">
        <v>225</v>
      </c>
      <c r="T525" s="142">
        <v>0</v>
      </c>
      <c r="U525" s="185" t="s">
        <v>145</v>
      </c>
      <c r="V525" s="142">
        <v>0</v>
      </c>
      <c r="W525" s="142">
        <v>0</v>
      </c>
      <c r="X525" s="142">
        <v>0</v>
      </c>
      <c r="Y525" s="45"/>
      <c r="Z525" s="45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s="45"/>
      <c r="AP525" s="39" t="s">
        <v>204</v>
      </c>
      <c r="AQ525" s="39" t="s">
        <v>167</v>
      </c>
      <c r="AR525" s="45"/>
      <c r="AS525" s="45"/>
      <c r="AT525" s="45"/>
      <c r="AU525" s="174">
        <v>940000</v>
      </c>
      <c r="AV525" s="62"/>
      <c r="AW525" s="45"/>
      <c r="AX525" s="45"/>
      <c r="AY525" s="45"/>
      <c r="AZ525" s="66" t="s">
        <v>1840</v>
      </c>
      <c r="BA525" s="102"/>
      <c r="BB525" s="45"/>
      <c r="BC525" s="45"/>
    </row>
    <row r="526" spans="1:55" s="101" customFormat="1" ht="16" hidden="1" thickBot="1">
      <c r="A526" s="4"/>
      <c r="B526" s="6"/>
      <c r="C526" s="23" t="s">
        <v>276</v>
      </c>
      <c r="D526" s="24" t="s">
        <v>630</v>
      </c>
      <c r="E526" s="34"/>
      <c r="F526" s="34"/>
      <c r="G526" s="45"/>
      <c r="H526" s="45"/>
      <c r="I526" s="45"/>
      <c r="J526" s="45"/>
      <c r="K526" s="45"/>
      <c r="L526" s="45"/>
      <c r="M526" s="10"/>
      <c r="N526" s="10"/>
      <c r="O526" s="10"/>
      <c r="P526" s="10"/>
      <c r="Q526" s="46" t="s">
        <v>771</v>
      </c>
      <c r="R526" s="46">
        <v>0</v>
      </c>
      <c r="S526" s="149" t="s">
        <v>221</v>
      </c>
      <c r="T526" s="142">
        <v>0</v>
      </c>
      <c r="U526" s="185" t="s">
        <v>145</v>
      </c>
      <c r="V526" s="142">
        <v>0</v>
      </c>
      <c r="W526" s="142">
        <v>0</v>
      </c>
      <c r="X526" s="142">
        <v>0</v>
      </c>
      <c r="Y526" s="45"/>
      <c r="Z526" s="45"/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s="45"/>
      <c r="AP526" s="39" t="s">
        <v>204</v>
      </c>
      <c r="AQ526" s="39" t="s">
        <v>850</v>
      </c>
      <c r="AR526" s="45"/>
      <c r="AS526" s="45"/>
      <c r="AT526" s="45"/>
      <c r="AU526" s="174">
        <v>28000000</v>
      </c>
      <c r="AV526" s="62"/>
      <c r="AW526" s="45"/>
      <c r="AX526" s="45"/>
      <c r="AY526" s="45"/>
      <c r="AZ526" s="66" t="s">
        <v>1840</v>
      </c>
      <c r="BA526" s="102"/>
      <c r="BB526" s="45"/>
      <c r="BC526" s="45"/>
    </row>
    <row r="527" spans="1:55" s="101" customFormat="1" ht="16" hidden="1" thickBot="1">
      <c r="A527" s="4"/>
      <c r="B527" s="6"/>
      <c r="C527" s="83" t="s">
        <v>278</v>
      </c>
      <c r="D527" s="187" t="s">
        <v>605</v>
      </c>
      <c r="E527" s="84"/>
      <c r="F527" s="84"/>
      <c r="G527" s="10"/>
      <c r="H527" s="10"/>
      <c r="I527" s="10"/>
      <c r="J527" s="85"/>
      <c r="K527" s="10"/>
      <c r="L527" s="10"/>
      <c r="M527" s="188"/>
      <c r="N527" s="188"/>
      <c r="O527" s="188"/>
      <c r="P527" s="188"/>
      <c r="Q527" s="145" t="s">
        <v>740</v>
      </c>
      <c r="R527" s="145">
        <v>0</v>
      </c>
      <c r="S527" s="25" t="s">
        <v>225</v>
      </c>
      <c r="T527" s="46">
        <v>0</v>
      </c>
      <c r="U527" s="80"/>
      <c r="V527" s="46">
        <v>0</v>
      </c>
      <c r="W527" s="46">
        <v>0</v>
      </c>
      <c r="X527" s="46">
        <v>0</v>
      </c>
      <c r="Y527" s="10"/>
      <c r="Z527" s="10"/>
      <c r="AA527" s="10"/>
      <c r="AB527" s="10"/>
      <c r="AC527" s="10"/>
      <c r="AD527" s="10"/>
      <c r="AE527" s="10"/>
      <c r="AF527" s="10"/>
      <c r="AG527" s="10"/>
      <c r="AH527" s="10"/>
      <c r="AI527" s="10"/>
      <c r="AJ527" s="10"/>
      <c r="AK527" s="10"/>
      <c r="AL527" s="10"/>
      <c r="AM527" s="10"/>
      <c r="AN527" s="10"/>
      <c r="AO527" s="10"/>
      <c r="AP527" s="24" t="s">
        <v>204</v>
      </c>
      <c r="AQ527" s="24" t="s">
        <v>850</v>
      </c>
      <c r="AR527" s="10"/>
      <c r="AS527" s="10"/>
      <c r="AT527" s="10"/>
      <c r="AU527" s="174">
        <v>560000</v>
      </c>
      <c r="AV527" s="62"/>
      <c r="AW527" s="45"/>
      <c r="AX527" s="85"/>
      <c r="AY527" s="85"/>
      <c r="AZ527" s="66" t="s">
        <v>1840</v>
      </c>
      <c r="BA527" s="102"/>
      <c r="BB527" s="45"/>
      <c r="BC527" s="45"/>
    </row>
    <row r="528" spans="1:55" s="101" customFormat="1" ht="16" hidden="1" thickBot="1">
      <c r="A528" s="4"/>
      <c r="B528" s="6"/>
      <c r="C528" s="23" t="s">
        <v>247</v>
      </c>
      <c r="D528" s="24" t="s">
        <v>602</v>
      </c>
      <c r="E528" s="34"/>
      <c r="F528" s="34"/>
      <c r="G528" s="10"/>
      <c r="H528" s="10"/>
      <c r="I528" s="10"/>
      <c r="J528" s="45"/>
      <c r="K528" s="10"/>
      <c r="L528" s="10"/>
      <c r="M528" s="10"/>
      <c r="N528" s="10"/>
      <c r="O528" s="10"/>
      <c r="P528" s="10"/>
      <c r="Q528" s="46" t="s">
        <v>770</v>
      </c>
      <c r="R528" s="46">
        <v>0</v>
      </c>
      <c r="S528" s="25" t="s">
        <v>231</v>
      </c>
      <c r="T528" s="46">
        <v>0</v>
      </c>
      <c r="U528" s="185" t="s">
        <v>145</v>
      </c>
      <c r="V528" s="46">
        <v>0</v>
      </c>
      <c r="W528" s="46">
        <v>0</v>
      </c>
      <c r="X528" s="46">
        <v>0</v>
      </c>
      <c r="Y528" s="10"/>
      <c r="Z528" s="10"/>
      <c r="AA528" s="10"/>
      <c r="AB528" s="10"/>
      <c r="AC528" s="10"/>
      <c r="AD528" s="10"/>
      <c r="AE528" s="10"/>
      <c r="AF528" s="10"/>
      <c r="AG528" s="10"/>
      <c r="AH528" s="10"/>
      <c r="AI528" s="10"/>
      <c r="AJ528" s="10"/>
      <c r="AK528" s="10"/>
      <c r="AL528" s="10"/>
      <c r="AM528" s="10"/>
      <c r="AN528" s="10"/>
      <c r="AO528" s="10"/>
      <c r="AP528" s="24" t="s">
        <v>204</v>
      </c>
      <c r="AQ528" s="24" t="s">
        <v>240</v>
      </c>
      <c r="AR528" s="10"/>
      <c r="AS528" s="10"/>
      <c r="AT528" s="10"/>
      <c r="AU528" s="174">
        <v>135000</v>
      </c>
      <c r="AV528" s="62"/>
      <c r="AW528" s="45"/>
      <c r="AX528" s="45"/>
      <c r="AY528" s="45"/>
      <c r="AZ528" s="66" t="s">
        <v>1840</v>
      </c>
      <c r="BA528" s="102"/>
      <c r="BB528" s="45"/>
      <c r="BC528" s="45"/>
    </row>
    <row r="529" spans="1:77" s="101" customFormat="1" ht="16" hidden="1" thickBot="1">
      <c r="A529" s="4"/>
      <c r="B529" s="6"/>
      <c r="C529" s="23" t="s">
        <v>283</v>
      </c>
      <c r="D529" s="24" t="s">
        <v>609</v>
      </c>
      <c r="E529" s="34"/>
      <c r="F529" s="34"/>
      <c r="G529" s="10"/>
      <c r="H529" s="10"/>
      <c r="I529" s="10"/>
      <c r="J529" s="45"/>
      <c r="K529" s="10"/>
      <c r="L529" s="10"/>
      <c r="M529" s="10"/>
      <c r="N529" s="10"/>
      <c r="O529" s="10"/>
      <c r="P529" s="10"/>
      <c r="Q529" s="46" t="s">
        <v>770</v>
      </c>
      <c r="R529" s="46">
        <v>0</v>
      </c>
      <c r="S529" s="25" t="s">
        <v>231</v>
      </c>
      <c r="T529" s="46">
        <v>0</v>
      </c>
      <c r="U529" s="185" t="s">
        <v>145</v>
      </c>
      <c r="V529" s="46">
        <v>0</v>
      </c>
      <c r="W529" s="46">
        <v>0</v>
      </c>
      <c r="X529" s="46">
        <v>0</v>
      </c>
      <c r="Y529" s="10"/>
      <c r="Z529" s="10"/>
      <c r="AA529" s="10"/>
      <c r="AB529" s="10"/>
      <c r="AC529" s="10"/>
      <c r="AD529" s="10"/>
      <c r="AE529" s="10"/>
      <c r="AF529" s="10"/>
      <c r="AG529" s="10"/>
      <c r="AH529" s="10"/>
      <c r="AI529" s="10"/>
      <c r="AJ529" s="10"/>
      <c r="AK529" s="10"/>
      <c r="AL529" s="10"/>
      <c r="AM529" s="10"/>
      <c r="AN529" s="10"/>
      <c r="AO529" s="10"/>
      <c r="AP529" s="24" t="s">
        <v>204</v>
      </c>
      <c r="AQ529" s="24" t="s">
        <v>240</v>
      </c>
      <c r="AR529" s="10"/>
      <c r="AS529" s="10"/>
      <c r="AT529" s="10"/>
      <c r="AU529" s="174">
        <v>822500</v>
      </c>
      <c r="AV529" s="62"/>
      <c r="AW529" s="45"/>
      <c r="AX529" s="45"/>
      <c r="AY529" s="45"/>
      <c r="AZ529" s="66" t="s">
        <v>1840</v>
      </c>
      <c r="BA529" s="102"/>
      <c r="BB529" s="45"/>
      <c r="BC529" s="45"/>
    </row>
    <row r="530" spans="1:77" ht="16" hidden="1" thickBot="1">
      <c r="A530" s="4"/>
      <c r="B530" s="6"/>
      <c r="C530" s="23" t="s">
        <v>258</v>
      </c>
      <c r="D530" s="24" t="s">
        <v>614</v>
      </c>
      <c r="E530" s="34"/>
      <c r="F530" s="34"/>
      <c r="G530" s="10"/>
      <c r="H530" s="10"/>
      <c r="I530" s="10"/>
      <c r="J530" s="45"/>
      <c r="K530" s="10"/>
      <c r="L530" s="10"/>
      <c r="M530" s="10"/>
      <c r="N530" s="10"/>
      <c r="O530" s="10"/>
      <c r="P530" s="10"/>
      <c r="Q530" s="46" t="s">
        <v>772</v>
      </c>
      <c r="R530" s="46">
        <v>0</v>
      </c>
      <c r="S530" s="25" t="s">
        <v>226</v>
      </c>
      <c r="T530" s="46">
        <v>0</v>
      </c>
      <c r="U530" s="185" t="s">
        <v>145</v>
      </c>
      <c r="V530" s="46">
        <v>0</v>
      </c>
      <c r="W530" s="46">
        <v>0</v>
      </c>
      <c r="X530" s="46">
        <v>0</v>
      </c>
      <c r="Y530" s="10"/>
      <c r="Z530" s="10"/>
      <c r="AA530" s="10"/>
      <c r="AB530" s="10"/>
      <c r="AC530" s="10"/>
      <c r="AD530" s="10"/>
      <c r="AE530" s="10"/>
      <c r="AF530" s="10"/>
      <c r="AG530" s="10"/>
      <c r="AH530" s="10"/>
      <c r="AI530" s="10"/>
      <c r="AJ530" s="10"/>
      <c r="AK530" s="10"/>
      <c r="AL530" s="10"/>
      <c r="AM530" s="10"/>
      <c r="AN530" s="10"/>
      <c r="AO530" s="10"/>
      <c r="AP530" s="24" t="s">
        <v>204</v>
      </c>
      <c r="AQ530" s="24" t="s">
        <v>240</v>
      </c>
      <c r="AR530" s="10"/>
      <c r="AS530" s="10"/>
      <c r="AT530" s="10"/>
      <c r="AU530" s="174">
        <v>60000</v>
      </c>
      <c r="AV530" s="62"/>
      <c r="AW530" s="45"/>
      <c r="AX530" s="45"/>
      <c r="AY530" s="45"/>
      <c r="AZ530" s="66" t="s">
        <v>1840</v>
      </c>
      <c r="BA530" s="102"/>
      <c r="BB530" s="45"/>
      <c r="BC530" s="45"/>
    </row>
    <row r="531" spans="1:77" ht="16" hidden="1" thickBot="1">
      <c r="A531" s="4"/>
      <c r="B531" s="6"/>
      <c r="C531" s="23" t="s">
        <v>286</v>
      </c>
      <c r="D531" s="24" t="s">
        <v>599</v>
      </c>
      <c r="E531" s="34"/>
      <c r="F531" s="34"/>
      <c r="G531" s="10"/>
      <c r="H531" s="10"/>
      <c r="I531" s="10"/>
      <c r="J531" s="45"/>
      <c r="K531" s="10"/>
      <c r="L531" s="10"/>
      <c r="M531" s="10"/>
      <c r="N531" s="10"/>
      <c r="O531" s="10"/>
      <c r="P531" s="10"/>
      <c r="Q531" s="46" t="s">
        <v>773</v>
      </c>
      <c r="R531" s="46">
        <v>0</v>
      </c>
      <c r="S531" s="25" t="s">
        <v>225</v>
      </c>
      <c r="T531" s="46">
        <v>0</v>
      </c>
      <c r="U531" s="185" t="s">
        <v>145</v>
      </c>
      <c r="V531" s="46">
        <v>0</v>
      </c>
      <c r="W531" s="46">
        <v>0</v>
      </c>
      <c r="X531" s="46">
        <v>0</v>
      </c>
      <c r="Y531" s="10"/>
      <c r="Z531" s="10"/>
      <c r="AA531" s="10"/>
      <c r="AB531" s="10"/>
      <c r="AC531" s="10"/>
      <c r="AD531" s="10"/>
      <c r="AE531" s="10"/>
      <c r="AF531" s="10"/>
      <c r="AG531" s="10"/>
      <c r="AH531" s="10"/>
      <c r="AI531" s="10"/>
      <c r="AJ531" s="10"/>
      <c r="AK531" s="10"/>
      <c r="AL531" s="10"/>
      <c r="AM531" s="10"/>
      <c r="AN531" s="10"/>
      <c r="AO531" s="10"/>
      <c r="AP531" s="24" t="s">
        <v>204</v>
      </c>
      <c r="AQ531" s="24" t="s">
        <v>167</v>
      </c>
      <c r="AR531" s="10"/>
      <c r="AS531" s="10"/>
      <c r="AT531" s="10"/>
      <c r="AU531" s="174">
        <v>137500</v>
      </c>
      <c r="AV531" s="62"/>
      <c r="AW531" s="45"/>
      <c r="AX531" s="45"/>
      <c r="AY531" s="45"/>
      <c r="AZ531" s="66" t="s">
        <v>1840</v>
      </c>
      <c r="BA531" s="102"/>
      <c r="BB531" s="45"/>
      <c r="BC531" s="45"/>
    </row>
    <row r="532" spans="1:77" ht="16" hidden="1" thickBot="1">
      <c r="A532" s="4"/>
      <c r="B532" s="6"/>
      <c r="C532" s="23" t="s">
        <v>282</v>
      </c>
      <c r="D532" s="24" t="s">
        <v>602</v>
      </c>
      <c r="E532" s="34"/>
      <c r="F532" s="34"/>
      <c r="G532" s="10"/>
      <c r="H532" s="10"/>
      <c r="I532" s="10"/>
      <c r="J532" s="45"/>
      <c r="K532" s="10"/>
      <c r="L532" s="10"/>
      <c r="M532" s="10"/>
      <c r="N532" s="10"/>
      <c r="O532" s="10"/>
      <c r="P532" s="10"/>
      <c r="Q532" s="46" t="s">
        <v>770</v>
      </c>
      <c r="R532" s="46">
        <v>0</v>
      </c>
      <c r="S532" s="25" t="s">
        <v>222</v>
      </c>
      <c r="T532" s="46">
        <v>0</v>
      </c>
      <c r="U532" s="185" t="s">
        <v>145</v>
      </c>
      <c r="V532" s="46">
        <v>0</v>
      </c>
      <c r="W532" s="46">
        <v>0</v>
      </c>
      <c r="X532" s="46">
        <v>0</v>
      </c>
      <c r="Y532" s="10"/>
      <c r="Z532" s="10"/>
      <c r="AA532" s="10"/>
      <c r="AB532" s="10"/>
      <c r="AC532" s="10"/>
      <c r="AD532" s="10"/>
      <c r="AE532" s="10"/>
      <c r="AF532" s="10"/>
      <c r="AG532" s="10"/>
      <c r="AH532" s="10"/>
      <c r="AI532" s="10"/>
      <c r="AJ532" s="10"/>
      <c r="AK532" s="10"/>
      <c r="AL532" s="10"/>
      <c r="AM532" s="10"/>
      <c r="AN532" s="10"/>
      <c r="AO532" s="10"/>
      <c r="AP532" s="24" t="s">
        <v>204</v>
      </c>
      <c r="AQ532" s="24" t="s">
        <v>240</v>
      </c>
      <c r="AR532" s="10"/>
      <c r="AS532" s="10"/>
      <c r="AT532" s="10"/>
      <c r="AU532" s="174">
        <v>135000</v>
      </c>
      <c r="AV532" s="62"/>
      <c r="AW532" s="45"/>
      <c r="AX532" s="45"/>
      <c r="AY532" s="45"/>
      <c r="AZ532" s="66" t="s">
        <v>1840</v>
      </c>
      <c r="BA532" s="102"/>
      <c r="BB532" s="45"/>
      <c r="BC532" s="45"/>
    </row>
    <row r="533" spans="1:77" ht="16" hidden="1" thickBot="1">
      <c r="A533" s="4"/>
      <c r="B533" s="6"/>
      <c r="C533" s="23" t="s">
        <v>255</v>
      </c>
      <c r="D533" s="24" t="s">
        <v>611</v>
      </c>
      <c r="E533" s="34"/>
      <c r="F533" s="34"/>
      <c r="G533" s="10"/>
      <c r="H533" s="10"/>
      <c r="I533" s="10"/>
      <c r="J533" s="45"/>
      <c r="K533" s="10"/>
      <c r="L533" s="10"/>
      <c r="M533" s="10"/>
      <c r="N533" s="10"/>
      <c r="O533" s="10"/>
      <c r="P533" s="10"/>
      <c r="Q533" s="46" t="s">
        <v>774</v>
      </c>
      <c r="R533" s="46">
        <v>0</v>
      </c>
      <c r="S533" s="25" t="s">
        <v>221</v>
      </c>
      <c r="T533" s="46">
        <v>0</v>
      </c>
      <c r="U533" s="185" t="s">
        <v>145</v>
      </c>
      <c r="V533" s="46">
        <v>0</v>
      </c>
      <c r="W533" s="46">
        <v>0</v>
      </c>
      <c r="X533" s="46">
        <v>0</v>
      </c>
      <c r="Y533" s="10"/>
      <c r="Z533" s="10"/>
      <c r="AA533" s="10"/>
      <c r="AB533" s="10"/>
      <c r="AC533" s="10"/>
      <c r="AD533" s="10"/>
      <c r="AE533" s="10"/>
      <c r="AF533" s="10"/>
      <c r="AG533" s="10"/>
      <c r="AH533" s="10"/>
      <c r="AI533" s="10"/>
      <c r="AJ533" s="10"/>
      <c r="AK533" s="10"/>
      <c r="AL533" s="10"/>
      <c r="AM533" s="10"/>
      <c r="AN533" s="10"/>
      <c r="AO533" s="10"/>
      <c r="AP533" s="24" t="s">
        <v>204</v>
      </c>
      <c r="AQ533" s="24" t="s">
        <v>167</v>
      </c>
      <c r="AR533" s="10"/>
      <c r="AS533" s="10"/>
      <c r="AT533" s="10"/>
      <c r="AU533" s="174">
        <v>600000</v>
      </c>
      <c r="AV533" s="62"/>
      <c r="AW533" s="45"/>
      <c r="AX533" s="45"/>
      <c r="AY533" s="45"/>
      <c r="AZ533" s="66" t="s">
        <v>1840</v>
      </c>
      <c r="BA533" s="102"/>
      <c r="BB533" s="45"/>
      <c r="BC533" s="45"/>
    </row>
    <row r="534" spans="1:77" ht="16" hidden="1" thickBot="1">
      <c r="A534" s="4"/>
      <c r="B534" s="6"/>
      <c r="C534" s="23" t="s">
        <v>267</v>
      </c>
      <c r="D534" s="24" t="s">
        <v>623</v>
      </c>
      <c r="E534" s="34"/>
      <c r="F534" s="34"/>
      <c r="G534" s="10"/>
      <c r="H534" s="10"/>
      <c r="I534" s="10"/>
      <c r="J534" s="45"/>
      <c r="K534" s="10"/>
      <c r="L534" s="10"/>
      <c r="M534" s="10"/>
      <c r="N534" s="10"/>
      <c r="O534" s="10"/>
      <c r="P534" s="10"/>
      <c r="Q534" s="46" t="s">
        <v>759</v>
      </c>
      <c r="R534" s="46">
        <v>0</v>
      </c>
      <c r="S534" s="25" t="s">
        <v>230</v>
      </c>
      <c r="T534" s="46">
        <v>0</v>
      </c>
      <c r="U534" s="185" t="s">
        <v>145</v>
      </c>
      <c r="V534" s="46">
        <v>0</v>
      </c>
      <c r="W534" s="46">
        <v>0</v>
      </c>
      <c r="X534" s="46">
        <v>0</v>
      </c>
      <c r="Y534" s="10"/>
      <c r="Z534" s="10"/>
      <c r="AA534" s="10"/>
      <c r="AB534" s="10"/>
      <c r="AC534" s="10"/>
      <c r="AD534" s="10"/>
      <c r="AE534" s="10"/>
      <c r="AF534" s="10"/>
      <c r="AG534" s="10"/>
      <c r="AH534" s="10"/>
      <c r="AI534" s="10"/>
      <c r="AJ534" s="10"/>
      <c r="AK534" s="10"/>
      <c r="AL534" s="10"/>
      <c r="AM534" s="10"/>
      <c r="AN534" s="10"/>
      <c r="AO534" s="10"/>
      <c r="AP534" s="24" t="s">
        <v>204</v>
      </c>
      <c r="AQ534" s="24" t="s">
        <v>166</v>
      </c>
      <c r="AR534" s="10"/>
      <c r="AS534" s="10"/>
      <c r="AT534" s="10"/>
      <c r="AU534" s="174">
        <v>245000</v>
      </c>
      <c r="AV534" s="62"/>
      <c r="AW534" s="45"/>
      <c r="AX534" s="45"/>
      <c r="AY534" s="45"/>
      <c r="AZ534" s="66" t="s">
        <v>1840</v>
      </c>
      <c r="BA534" s="102"/>
      <c r="BB534" s="45"/>
      <c r="BC534" s="45"/>
    </row>
    <row r="535" spans="1:77" ht="16" hidden="1" thickBot="1">
      <c r="A535" s="4"/>
      <c r="B535" s="6"/>
      <c r="C535" s="23" t="s">
        <v>255</v>
      </c>
      <c r="D535" s="24" t="s">
        <v>611</v>
      </c>
      <c r="E535" s="34"/>
      <c r="F535" s="34"/>
      <c r="G535" s="10"/>
      <c r="H535" s="10"/>
      <c r="I535" s="10"/>
      <c r="J535" s="45"/>
      <c r="K535" s="10"/>
      <c r="L535" s="10"/>
      <c r="M535" s="10"/>
      <c r="N535" s="10"/>
      <c r="O535" s="10"/>
      <c r="P535" s="10"/>
      <c r="Q535" s="46" t="s">
        <v>740</v>
      </c>
      <c r="R535" s="46">
        <v>0</v>
      </c>
      <c r="S535" s="25" t="s">
        <v>225</v>
      </c>
      <c r="T535" s="46">
        <v>0</v>
      </c>
      <c r="U535" s="185" t="s">
        <v>145</v>
      </c>
      <c r="V535" s="46">
        <v>0</v>
      </c>
      <c r="W535" s="46">
        <v>0</v>
      </c>
      <c r="X535" s="46">
        <v>0</v>
      </c>
      <c r="Y535" s="10"/>
      <c r="Z535" s="10"/>
      <c r="AA535" s="10"/>
      <c r="AB535" s="10"/>
      <c r="AC535" s="10"/>
      <c r="AD535" s="10"/>
      <c r="AE535" s="10"/>
      <c r="AF535" s="10"/>
      <c r="AG535" s="10"/>
      <c r="AH535" s="10"/>
      <c r="AI535" s="10"/>
      <c r="AJ535" s="10"/>
      <c r="AK535" s="10"/>
      <c r="AL535" s="10"/>
      <c r="AM535" s="10"/>
      <c r="AN535" s="10"/>
      <c r="AO535" s="10"/>
      <c r="AP535" s="24" t="s">
        <v>204</v>
      </c>
      <c r="AQ535" s="24" t="s">
        <v>851</v>
      </c>
      <c r="AR535" s="10"/>
      <c r="AS535" s="10"/>
      <c r="AT535" s="10"/>
      <c r="AU535" s="174">
        <v>2400000</v>
      </c>
      <c r="AV535" s="62"/>
      <c r="AW535" s="45"/>
      <c r="AX535" s="45"/>
      <c r="AY535" s="45"/>
      <c r="AZ535" s="66" t="s">
        <v>1840</v>
      </c>
      <c r="BA535" s="102"/>
      <c r="BB535" s="45"/>
      <c r="BC535" s="45"/>
    </row>
    <row r="536" spans="1:77" s="100" customFormat="1" ht="31" hidden="1" thickBot="1">
      <c r="A536" s="4"/>
      <c r="B536" s="98"/>
      <c r="C536" s="72" t="s">
        <v>287</v>
      </c>
      <c r="D536" s="70" t="s">
        <v>636</v>
      </c>
      <c r="E536" s="73"/>
      <c r="F536" s="73"/>
      <c r="G536" s="75"/>
      <c r="H536" s="75"/>
      <c r="I536" s="75"/>
      <c r="J536" s="104" t="s">
        <v>1193</v>
      </c>
      <c r="K536" s="75"/>
      <c r="L536" s="75"/>
      <c r="M536" s="75"/>
      <c r="N536" s="75"/>
      <c r="O536" s="75"/>
      <c r="P536" s="75"/>
      <c r="Q536" s="50" t="s">
        <v>775</v>
      </c>
      <c r="R536" s="50">
        <v>0</v>
      </c>
      <c r="S536" s="68" t="s">
        <v>223</v>
      </c>
      <c r="T536" s="50">
        <v>0</v>
      </c>
      <c r="U536" s="186" t="s">
        <v>145</v>
      </c>
      <c r="V536" s="50">
        <v>0</v>
      </c>
      <c r="W536" s="50">
        <v>0</v>
      </c>
      <c r="X536" s="50">
        <v>0</v>
      </c>
      <c r="Y536" s="75"/>
      <c r="Z536" s="75"/>
      <c r="AA536" s="75"/>
      <c r="AB536" s="75"/>
      <c r="AC536" s="75"/>
      <c r="AD536" s="75"/>
      <c r="AE536" s="75"/>
      <c r="AF536" s="75"/>
      <c r="AG536" s="75"/>
      <c r="AH536" s="75"/>
      <c r="AI536" s="75"/>
      <c r="AJ536" s="75"/>
      <c r="AK536" s="75"/>
      <c r="AL536" s="75"/>
      <c r="AM536" s="75"/>
      <c r="AN536" s="75"/>
      <c r="AO536" s="75"/>
      <c r="AP536" s="70" t="s">
        <v>204</v>
      </c>
      <c r="AQ536" s="70" t="s">
        <v>850</v>
      </c>
      <c r="AR536" s="75"/>
      <c r="AS536" s="75"/>
      <c r="AT536" s="75"/>
      <c r="AU536" s="71">
        <v>280000</v>
      </c>
      <c r="AV536" s="66" t="s">
        <v>123</v>
      </c>
      <c r="AW536" s="66"/>
      <c r="AX536" s="66" t="s">
        <v>1607</v>
      </c>
      <c r="AY536" s="104" t="s">
        <v>1193</v>
      </c>
      <c r="AZ536" s="66"/>
      <c r="BA536" s="104"/>
      <c r="BB536" s="66"/>
      <c r="BC536" s="66"/>
      <c r="BD536" s="121"/>
      <c r="BE536" s="121"/>
      <c r="BF536" s="121"/>
      <c r="BG536" s="121"/>
      <c r="BH536" s="121"/>
      <c r="BI536" s="121"/>
      <c r="BJ536" s="121"/>
      <c r="BK536" s="121"/>
      <c r="BL536" s="121"/>
      <c r="BM536" s="121"/>
      <c r="BN536" s="121"/>
      <c r="BO536" s="121"/>
      <c r="BP536" s="121"/>
      <c r="BQ536" s="121"/>
      <c r="BR536" s="121"/>
      <c r="BS536" s="121"/>
      <c r="BT536" s="121"/>
      <c r="BU536" s="121"/>
      <c r="BV536" s="121"/>
      <c r="BW536" s="121"/>
      <c r="BX536" s="121"/>
      <c r="BY536" s="121"/>
    </row>
    <row r="537" spans="1:77" ht="16" hidden="1" thickBot="1">
      <c r="A537" s="4"/>
      <c r="B537" s="6"/>
      <c r="C537" s="23" t="s">
        <v>255</v>
      </c>
      <c r="D537" s="24" t="s">
        <v>611</v>
      </c>
      <c r="E537" s="34"/>
      <c r="F537" s="34"/>
      <c r="G537" s="10"/>
      <c r="H537" s="10"/>
      <c r="I537" s="10"/>
      <c r="J537" s="45"/>
      <c r="K537" s="10"/>
      <c r="L537" s="10"/>
      <c r="M537" s="10"/>
      <c r="N537" s="10"/>
      <c r="O537" s="10"/>
      <c r="P537" s="10"/>
      <c r="Q537" s="46" t="s">
        <v>740</v>
      </c>
      <c r="R537" s="46">
        <v>0</v>
      </c>
      <c r="S537" s="25" t="s">
        <v>225</v>
      </c>
      <c r="T537" s="46">
        <v>0</v>
      </c>
      <c r="U537" s="185" t="s">
        <v>145</v>
      </c>
      <c r="V537" s="46">
        <v>0</v>
      </c>
      <c r="W537" s="46">
        <v>0</v>
      </c>
      <c r="X537" s="46">
        <v>0</v>
      </c>
      <c r="Y537" s="10"/>
      <c r="Z537" s="10"/>
      <c r="AA537" s="10"/>
      <c r="AB537" s="10"/>
      <c r="AC537" s="10"/>
      <c r="AD537" s="10"/>
      <c r="AE537" s="10"/>
      <c r="AF537" s="10"/>
      <c r="AG537" s="10"/>
      <c r="AH537" s="10"/>
      <c r="AI537" s="10"/>
      <c r="AJ537" s="10"/>
      <c r="AK537" s="10"/>
      <c r="AL537" s="10"/>
      <c r="AM537" s="10"/>
      <c r="AN537" s="10"/>
      <c r="AO537" s="10"/>
      <c r="AP537" s="24" t="s">
        <v>204</v>
      </c>
      <c r="AQ537" s="24">
        <v>2005</v>
      </c>
      <c r="AR537" s="10"/>
      <c r="AS537" s="10"/>
      <c r="AT537" s="10"/>
      <c r="AU537" s="174">
        <v>1200000</v>
      </c>
      <c r="AV537" s="62"/>
      <c r="AW537" s="45"/>
      <c r="AX537" s="45"/>
      <c r="AY537" s="45"/>
      <c r="AZ537" s="66" t="s">
        <v>1840</v>
      </c>
      <c r="BA537" s="102"/>
      <c r="BB537" s="45"/>
      <c r="BC537" s="45"/>
    </row>
    <row r="538" spans="1:77" ht="16" hidden="1" thickBot="1">
      <c r="A538" s="4"/>
      <c r="B538" s="6"/>
      <c r="C538" s="23" t="s">
        <v>288</v>
      </c>
      <c r="D538" s="24" t="s">
        <v>637</v>
      </c>
      <c r="E538" s="34"/>
      <c r="F538" s="34"/>
      <c r="G538" s="10"/>
      <c r="H538" s="10"/>
      <c r="I538" s="10"/>
      <c r="J538" s="45"/>
      <c r="K538" s="10"/>
      <c r="L538" s="10"/>
      <c r="M538" s="10"/>
      <c r="N538" s="10"/>
      <c r="O538" s="10"/>
      <c r="P538" s="10"/>
      <c r="Q538" s="46" t="s">
        <v>759</v>
      </c>
      <c r="R538" s="46">
        <v>0</v>
      </c>
      <c r="S538" s="25" t="s">
        <v>230</v>
      </c>
      <c r="T538" s="46">
        <v>0</v>
      </c>
      <c r="U538" s="185" t="s">
        <v>145</v>
      </c>
      <c r="V538" s="46">
        <v>0</v>
      </c>
      <c r="W538" s="46">
        <v>0</v>
      </c>
      <c r="X538" s="46">
        <v>0</v>
      </c>
      <c r="Y538" s="10"/>
      <c r="Z538" s="10"/>
      <c r="AA538" s="10"/>
      <c r="AB538" s="10"/>
      <c r="AC538" s="10"/>
      <c r="AD538" s="10"/>
      <c r="AE538" s="10"/>
      <c r="AF538" s="10"/>
      <c r="AG538" s="10"/>
      <c r="AH538" s="10"/>
      <c r="AI538" s="10"/>
      <c r="AJ538" s="10"/>
      <c r="AK538" s="10"/>
      <c r="AL538" s="10"/>
      <c r="AM538" s="10"/>
      <c r="AN538" s="10"/>
      <c r="AO538" s="10"/>
      <c r="AP538" s="24" t="s">
        <v>204</v>
      </c>
      <c r="AQ538" s="24" t="s">
        <v>167</v>
      </c>
      <c r="AR538" s="10"/>
      <c r="AS538" s="10"/>
      <c r="AT538" s="10"/>
      <c r="AU538" s="174">
        <v>1760000</v>
      </c>
      <c r="AV538" s="62"/>
      <c r="AW538" s="45"/>
      <c r="AX538" s="45"/>
      <c r="AY538" s="45"/>
      <c r="AZ538" s="66" t="s">
        <v>1840</v>
      </c>
      <c r="BA538" s="102"/>
      <c r="BB538" s="45"/>
      <c r="BC538" s="45"/>
    </row>
    <row r="539" spans="1:77" ht="16" hidden="1" thickBot="1">
      <c r="A539" s="4"/>
      <c r="B539" s="6"/>
      <c r="C539" s="23" t="s">
        <v>289</v>
      </c>
      <c r="D539" s="24" t="s">
        <v>599</v>
      </c>
      <c r="E539" s="34"/>
      <c r="F539" s="34"/>
      <c r="G539" s="10"/>
      <c r="H539" s="10"/>
      <c r="I539" s="10"/>
      <c r="J539" s="45"/>
      <c r="K539" s="10"/>
      <c r="L539" s="10"/>
      <c r="M539" s="10"/>
      <c r="N539" s="10"/>
      <c r="O539" s="10"/>
      <c r="P539" s="10"/>
      <c r="Q539" s="46" t="s">
        <v>776</v>
      </c>
      <c r="R539" s="46">
        <v>0</v>
      </c>
      <c r="S539" s="25" t="s">
        <v>225</v>
      </c>
      <c r="T539" s="46">
        <v>0</v>
      </c>
      <c r="U539" s="185" t="s">
        <v>145</v>
      </c>
      <c r="V539" s="46">
        <v>0</v>
      </c>
      <c r="W539" s="46">
        <v>0</v>
      </c>
      <c r="X539" s="46">
        <v>0</v>
      </c>
      <c r="Y539" s="10"/>
      <c r="Z539" s="10"/>
      <c r="AA539" s="10"/>
      <c r="AB539" s="10"/>
      <c r="AC539" s="10"/>
      <c r="AD539" s="10"/>
      <c r="AE539" s="10"/>
      <c r="AF539" s="10"/>
      <c r="AG539" s="10"/>
      <c r="AH539" s="10"/>
      <c r="AI539" s="10"/>
      <c r="AJ539" s="10"/>
      <c r="AK539" s="10"/>
      <c r="AL539" s="10"/>
      <c r="AM539" s="10"/>
      <c r="AN539" s="10"/>
      <c r="AO539" s="10"/>
      <c r="AP539" s="24" t="s">
        <v>204</v>
      </c>
      <c r="AQ539" s="24" t="s">
        <v>165</v>
      </c>
      <c r="AR539" s="10"/>
      <c r="AS539" s="10"/>
      <c r="AT539" s="10"/>
      <c r="AU539" s="174">
        <v>1200000</v>
      </c>
      <c r="AV539" s="62"/>
      <c r="AW539" s="45"/>
      <c r="AX539" s="45"/>
      <c r="AY539" s="45"/>
      <c r="AZ539" s="66" t="s">
        <v>1840</v>
      </c>
      <c r="BA539" s="102"/>
      <c r="BB539" s="45"/>
      <c r="BC539" s="45"/>
    </row>
    <row r="540" spans="1:77" ht="16" hidden="1" thickBot="1">
      <c r="A540" s="4"/>
      <c r="B540" s="6"/>
      <c r="C540" s="23" t="s">
        <v>290</v>
      </c>
      <c r="D540" s="24" t="s">
        <v>613</v>
      </c>
      <c r="E540" s="34"/>
      <c r="F540" s="34"/>
      <c r="G540" s="10"/>
      <c r="H540" s="10"/>
      <c r="I540" s="10"/>
      <c r="J540" s="45"/>
      <c r="K540" s="10"/>
      <c r="L540" s="10"/>
      <c r="M540" s="10"/>
      <c r="N540" s="10"/>
      <c r="O540" s="10"/>
      <c r="P540" s="10"/>
      <c r="Q540" s="46" t="s">
        <v>777</v>
      </c>
      <c r="R540" s="46">
        <v>0</v>
      </c>
      <c r="S540" s="25" t="s">
        <v>225</v>
      </c>
      <c r="T540" s="46">
        <v>0</v>
      </c>
      <c r="U540" s="185" t="s">
        <v>145</v>
      </c>
      <c r="V540" s="46">
        <v>0</v>
      </c>
      <c r="W540" s="46">
        <v>0</v>
      </c>
      <c r="X540" s="46">
        <v>0</v>
      </c>
      <c r="Y540" s="10"/>
      <c r="Z540" s="10"/>
      <c r="AA540" s="10"/>
      <c r="AB540" s="10"/>
      <c r="AC540" s="10"/>
      <c r="AD540" s="10"/>
      <c r="AE540" s="10"/>
      <c r="AF540" s="10"/>
      <c r="AG540" s="10"/>
      <c r="AH540" s="10"/>
      <c r="AI540" s="10"/>
      <c r="AJ540" s="10"/>
      <c r="AK540" s="10"/>
      <c r="AL540" s="10"/>
      <c r="AM540" s="10"/>
      <c r="AN540" s="10"/>
      <c r="AO540" s="10"/>
      <c r="AP540" s="24" t="s">
        <v>204</v>
      </c>
      <c r="AQ540" s="24" t="s">
        <v>165</v>
      </c>
      <c r="AR540" s="10"/>
      <c r="AS540" s="10"/>
      <c r="AT540" s="10"/>
      <c r="AU540" s="174">
        <v>165000</v>
      </c>
      <c r="AV540" s="62"/>
      <c r="AW540" s="45"/>
      <c r="AX540" s="45"/>
      <c r="AY540" s="45"/>
      <c r="AZ540" s="66" t="s">
        <v>1840</v>
      </c>
      <c r="BA540" s="102"/>
      <c r="BB540" s="45"/>
      <c r="BC540" s="45"/>
    </row>
    <row r="541" spans="1:77" ht="16" hidden="1" thickBot="1">
      <c r="A541" s="4"/>
      <c r="B541" s="6"/>
      <c r="C541" s="23" t="s">
        <v>291</v>
      </c>
      <c r="D541" s="24" t="s">
        <v>638</v>
      </c>
      <c r="E541" s="34"/>
      <c r="F541" s="34"/>
      <c r="G541" s="10"/>
      <c r="H541" s="10"/>
      <c r="I541" s="10"/>
      <c r="J541" s="45"/>
      <c r="K541" s="10"/>
      <c r="L541" s="10"/>
      <c r="M541" s="10"/>
      <c r="N541" s="10"/>
      <c r="O541" s="10"/>
      <c r="P541" s="10"/>
      <c r="Q541" s="46" t="s">
        <v>759</v>
      </c>
      <c r="R541" s="46">
        <v>0</v>
      </c>
      <c r="S541" s="25" t="s">
        <v>230</v>
      </c>
      <c r="T541" s="46">
        <v>0</v>
      </c>
      <c r="U541" s="80"/>
      <c r="V541" s="46">
        <v>0</v>
      </c>
      <c r="W541" s="46">
        <v>0</v>
      </c>
      <c r="X541" s="46">
        <v>0</v>
      </c>
      <c r="Y541" s="10"/>
      <c r="Z541" s="10"/>
      <c r="AA541" s="10"/>
      <c r="AB541" s="10"/>
      <c r="AC541" s="10"/>
      <c r="AD541" s="10"/>
      <c r="AE541" s="10"/>
      <c r="AF541" s="10"/>
      <c r="AG541" s="10"/>
      <c r="AH541" s="10"/>
      <c r="AI541" s="10"/>
      <c r="AJ541" s="10"/>
      <c r="AK541" s="10"/>
      <c r="AL541" s="10"/>
      <c r="AM541" s="10"/>
      <c r="AN541" s="10"/>
      <c r="AO541" s="10"/>
      <c r="AP541" s="24" t="s">
        <v>204</v>
      </c>
      <c r="AQ541" s="24" t="s">
        <v>165</v>
      </c>
      <c r="AR541" s="10"/>
      <c r="AS541" s="10"/>
      <c r="AT541" s="10"/>
      <c r="AU541" s="174">
        <v>3000000</v>
      </c>
      <c r="AV541" s="62"/>
      <c r="AW541" s="45"/>
      <c r="AX541" s="45"/>
      <c r="AY541" s="45"/>
      <c r="AZ541" s="66" t="s">
        <v>1840</v>
      </c>
      <c r="BA541" s="102"/>
      <c r="BB541" s="45"/>
      <c r="BC541" s="45"/>
    </row>
    <row r="542" spans="1:77" ht="16" hidden="1" thickBot="1">
      <c r="A542" s="4"/>
      <c r="B542" s="6"/>
      <c r="C542" s="23" t="s">
        <v>290</v>
      </c>
      <c r="D542" s="24" t="s">
        <v>613</v>
      </c>
      <c r="E542" s="34"/>
      <c r="F542" s="34"/>
      <c r="G542" s="10"/>
      <c r="H542" s="10"/>
      <c r="I542" s="10"/>
      <c r="J542" s="45"/>
      <c r="K542" s="10"/>
      <c r="L542" s="10"/>
      <c r="M542" s="10"/>
      <c r="N542" s="10"/>
      <c r="O542" s="10"/>
      <c r="P542" s="10"/>
      <c r="Q542" s="46" t="s">
        <v>778</v>
      </c>
      <c r="R542" s="46">
        <v>0</v>
      </c>
      <c r="S542" s="25" t="s">
        <v>225</v>
      </c>
      <c r="T542" s="46">
        <v>0</v>
      </c>
      <c r="U542" s="185" t="s">
        <v>145</v>
      </c>
      <c r="V542" s="46">
        <v>0</v>
      </c>
      <c r="W542" s="46">
        <v>0</v>
      </c>
      <c r="X542" s="46">
        <v>0</v>
      </c>
      <c r="Y542" s="10"/>
      <c r="Z542" s="10"/>
      <c r="AA542" s="10"/>
      <c r="AB542" s="10"/>
      <c r="AC542" s="10"/>
      <c r="AD542" s="10"/>
      <c r="AE542" s="10"/>
      <c r="AF542" s="10"/>
      <c r="AG542" s="10"/>
      <c r="AH542" s="10"/>
      <c r="AI542" s="10"/>
      <c r="AJ542" s="10"/>
      <c r="AK542" s="10"/>
      <c r="AL542" s="10"/>
      <c r="AM542" s="10"/>
      <c r="AN542" s="10"/>
      <c r="AO542" s="10"/>
      <c r="AP542" s="24" t="s">
        <v>204</v>
      </c>
      <c r="AQ542" s="24" t="s">
        <v>165</v>
      </c>
      <c r="AR542" s="10"/>
      <c r="AS542" s="10"/>
      <c r="AT542" s="10"/>
      <c r="AU542" s="174">
        <v>165000</v>
      </c>
      <c r="AV542" s="62"/>
      <c r="AW542" s="45"/>
      <c r="AX542" s="45"/>
      <c r="AY542" s="45"/>
      <c r="AZ542" s="66" t="s">
        <v>1840</v>
      </c>
      <c r="BA542" s="102"/>
      <c r="BB542" s="45"/>
      <c r="BC542" s="45"/>
    </row>
    <row r="543" spans="1:77" ht="16" hidden="1" thickBot="1">
      <c r="A543" s="4"/>
      <c r="B543" s="6"/>
      <c r="C543" s="23" t="s">
        <v>292</v>
      </c>
      <c r="D543" s="24" t="s">
        <v>639</v>
      </c>
      <c r="E543" s="34"/>
      <c r="F543" s="34"/>
      <c r="G543" s="10"/>
      <c r="H543" s="10"/>
      <c r="I543" s="10"/>
      <c r="J543" s="45"/>
      <c r="K543" s="10"/>
      <c r="L543" s="10"/>
      <c r="M543" s="10"/>
      <c r="N543" s="10"/>
      <c r="O543" s="10"/>
      <c r="P543" s="10"/>
      <c r="Q543" s="46" t="s">
        <v>779</v>
      </c>
      <c r="R543" s="46">
        <v>0</v>
      </c>
      <c r="S543" s="25" t="s">
        <v>222</v>
      </c>
      <c r="T543" s="46">
        <v>0</v>
      </c>
      <c r="U543" s="80"/>
      <c r="V543" s="46">
        <v>0</v>
      </c>
      <c r="W543" s="46">
        <v>0</v>
      </c>
      <c r="X543" s="46">
        <v>0</v>
      </c>
      <c r="Y543" s="10"/>
      <c r="Z543" s="10"/>
      <c r="AA543" s="10"/>
      <c r="AB543" s="10"/>
      <c r="AC543" s="10"/>
      <c r="AD543" s="10"/>
      <c r="AE543" s="10"/>
      <c r="AF543" s="10"/>
      <c r="AG543" s="10"/>
      <c r="AH543" s="10"/>
      <c r="AI543" s="10"/>
      <c r="AJ543" s="10"/>
      <c r="AK543" s="10"/>
      <c r="AL543" s="10"/>
      <c r="AM543" s="10"/>
      <c r="AN543" s="10"/>
      <c r="AO543" s="10"/>
      <c r="AP543" s="24" t="s">
        <v>204</v>
      </c>
      <c r="AQ543" s="24" t="s">
        <v>167</v>
      </c>
      <c r="AR543" s="10"/>
      <c r="AS543" s="10"/>
      <c r="AT543" s="10"/>
      <c r="AU543" s="174">
        <v>136000000</v>
      </c>
      <c r="AV543" s="62"/>
      <c r="AW543" s="45"/>
      <c r="AX543" s="45"/>
      <c r="AY543" s="45"/>
      <c r="AZ543" s="66" t="s">
        <v>1840</v>
      </c>
      <c r="BA543" s="102"/>
      <c r="BB543" s="45"/>
      <c r="BC543" s="45"/>
    </row>
    <row r="544" spans="1:77" ht="16" hidden="1" thickBot="1">
      <c r="A544" s="4"/>
      <c r="B544" s="6"/>
      <c r="C544" s="23" t="s">
        <v>284</v>
      </c>
      <c r="D544" s="24" t="s">
        <v>623</v>
      </c>
      <c r="E544" s="34"/>
      <c r="F544" s="34"/>
      <c r="G544" s="10"/>
      <c r="H544" s="10"/>
      <c r="I544" s="10"/>
      <c r="J544" s="45"/>
      <c r="K544" s="10"/>
      <c r="L544" s="10"/>
      <c r="M544" s="10"/>
      <c r="N544" s="10"/>
      <c r="O544" s="10"/>
      <c r="P544" s="10"/>
      <c r="Q544" s="46" t="s">
        <v>780</v>
      </c>
      <c r="R544" s="46">
        <v>0</v>
      </c>
      <c r="S544" s="25" t="s">
        <v>222</v>
      </c>
      <c r="T544" s="46">
        <v>0</v>
      </c>
      <c r="U544" s="185" t="s">
        <v>145</v>
      </c>
      <c r="V544" s="46">
        <v>0</v>
      </c>
      <c r="W544" s="46">
        <v>0</v>
      </c>
      <c r="X544" s="46">
        <v>0</v>
      </c>
      <c r="Y544" s="10"/>
      <c r="Z544" s="10"/>
      <c r="AA544" s="10"/>
      <c r="AB544" s="10"/>
      <c r="AC544" s="10"/>
      <c r="AD544" s="10"/>
      <c r="AE544" s="10"/>
      <c r="AF544" s="10"/>
      <c r="AG544" s="10"/>
      <c r="AH544" s="10"/>
      <c r="AI544" s="10"/>
      <c r="AJ544" s="10"/>
      <c r="AK544" s="10"/>
      <c r="AL544" s="10"/>
      <c r="AM544" s="10"/>
      <c r="AN544" s="10"/>
      <c r="AO544" s="10"/>
      <c r="AP544" s="24" t="s">
        <v>204</v>
      </c>
      <c r="AQ544" s="24" t="s">
        <v>164</v>
      </c>
      <c r="AR544" s="10"/>
      <c r="AS544" s="10"/>
      <c r="AT544" s="10"/>
      <c r="AU544" s="174">
        <v>525000</v>
      </c>
      <c r="AV544" s="62"/>
      <c r="AW544" s="45"/>
      <c r="AX544" s="45"/>
      <c r="AY544" s="45"/>
      <c r="AZ544" s="66" t="s">
        <v>1840</v>
      </c>
      <c r="BA544" s="102"/>
      <c r="BB544" s="45"/>
      <c r="BC544" s="45"/>
    </row>
    <row r="545" spans="1:77" ht="16" hidden="1" thickBot="1">
      <c r="A545" s="4"/>
      <c r="B545" s="6"/>
      <c r="C545" s="23" t="s">
        <v>290</v>
      </c>
      <c r="D545" s="24" t="s">
        <v>599</v>
      </c>
      <c r="E545" s="34"/>
      <c r="F545" s="34"/>
      <c r="G545" s="10"/>
      <c r="H545" s="10"/>
      <c r="I545" s="10"/>
      <c r="J545" s="45"/>
      <c r="K545" s="10"/>
      <c r="L545" s="10"/>
      <c r="M545" s="10"/>
      <c r="N545" s="10"/>
      <c r="O545" s="10"/>
      <c r="P545" s="10"/>
      <c r="Q545" s="46" t="s">
        <v>781</v>
      </c>
      <c r="R545" s="46">
        <v>0</v>
      </c>
      <c r="S545" s="25" t="s">
        <v>225</v>
      </c>
      <c r="T545" s="46">
        <v>0</v>
      </c>
      <c r="U545" s="185" t="s">
        <v>145</v>
      </c>
      <c r="V545" s="46">
        <v>0</v>
      </c>
      <c r="W545" s="46">
        <v>0</v>
      </c>
      <c r="X545" s="46">
        <v>0</v>
      </c>
      <c r="Y545" s="10"/>
      <c r="Z545" s="10"/>
      <c r="AA545" s="10"/>
      <c r="AB545" s="10"/>
      <c r="AC545" s="10"/>
      <c r="AD545" s="10"/>
      <c r="AE545" s="10"/>
      <c r="AF545" s="10"/>
      <c r="AG545" s="10"/>
      <c r="AH545" s="10"/>
      <c r="AI545" s="10"/>
      <c r="AJ545" s="10"/>
      <c r="AK545" s="10"/>
      <c r="AL545" s="10"/>
      <c r="AM545" s="10"/>
      <c r="AN545" s="10"/>
      <c r="AO545" s="10"/>
      <c r="AP545" s="24" t="s">
        <v>204</v>
      </c>
      <c r="AQ545" s="24" t="s">
        <v>167</v>
      </c>
      <c r="AR545" s="10"/>
      <c r="AS545" s="10"/>
      <c r="AT545" s="10"/>
      <c r="AU545" s="174">
        <v>536250</v>
      </c>
      <c r="AV545" s="62"/>
      <c r="AW545" s="45"/>
      <c r="AX545" s="45"/>
      <c r="AY545" s="45"/>
      <c r="AZ545" s="66" t="s">
        <v>1840</v>
      </c>
      <c r="BA545" s="102"/>
      <c r="BB545" s="45"/>
      <c r="BC545" s="45"/>
    </row>
    <row r="546" spans="1:77" ht="16" hidden="1" thickBot="1">
      <c r="A546" s="4"/>
      <c r="B546" s="6"/>
      <c r="C546" s="23" t="s">
        <v>293</v>
      </c>
      <c r="D546" s="24" t="s">
        <v>599</v>
      </c>
      <c r="E546" s="34"/>
      <c r="F546" s="34"/>
      <c r="G546" s="10"/>
      <c r="H546" s="10"/>
      <c r="I546" s="10"/>
      <c r="J546" s="102" t="s">
        <v>1193</v>
      </c>
      <c r="K546" s="10"/>
      <c r="L546" s="10"/>
      <c r="M546" s="10"/>
      <c r="N546" s="10"/>
      <c r="O546" s="10"/>
      <c r="P546" s="10"/>
      <c r="Q546" s="46" t="s">
        <v>782</v>
      </c>
      <c r="R546" s="46">
        <v>0</v>
      </c>
      <c r="S546" s="25" t="s">
        <v>230</v>
      </c>
      <c r="T546" s="46">
        <v>0</v>
      </c>
      <c r="U546" s="80"/>
      <c r="V546" s="46">
        <v>0</v>
      </c>
      <c r="W546" s="46">
        <v>0</v>
      </c>
      <c r="X546" s="46">
        <v>0</v>
      </c>
      <c r="Y546" s="10"/>
      <c r="Z546" s="10"/>
      <c r="AA546" s="10"/>
      <c r="AB546" s="10"/>
      <c r="AC546" s="10"/>
      <c r="AD546" s="10"/>
      <c r="AE546" s="10"/>
      <c r="AF546" s="10"/>
      <c r="AG546" s="10"/>
      <c r="AH546" s="10"/>
      <c r="AI546" s="10"/>
      <c r="AJ546" s="10"/>
      <c r="AK546" s="10"/>
      <c r="AL546" s="10"/>
      <c r="AM546" s="10"/>
      <c r="AN546" s="10"/>
      <c r="AO546" s="10"/>
      <c r="AP546" s="24" t="s">
        <v>204</v>
      </c>
      <c r="AQ546" s="24" t="s">
        <v>164</v>
      </c>
      <c r="AR546" s="10"/>
      <c r="AS546" s="10"/>
      <c r="AT546" s="10"/>
      <c r="AU546" s="174">
        <v>525000</v>
      </c>
      <c r="AV546" s="45" t="s">
        <v>1573</v>
      </c>
      <c r="AW546" s="45"/>
      <c r="AX546" s="45" t="s">
        <v>1803</v>
      </c>
      <c r="AY546" s="102" t="s">
        <v>1193</v>
      </c>
      <c r="AZ546" s="45"/>
      <c r="BA546" s="102"/>
      <c r="BB546" s="45"/>
      <c r="BC546" s="45"/>
    </row>
    <row r="547" spans="1:77" ht="16" hidden="1" thickBot="1">
      <c r="A547" s="4"/>
      <c r="B547" s="6"/>
      <c r="C547" s="23" t="s">
        <v>271</v>
      </c>
      <c r="D547" s="24" t="s">
        <v>636</v>
      </c>
      <c r="E547" s="34"/>
      <c r="F547" s="34"/>
      <c r="G547" s="10"/>
      <c r="H547" s="10"/>
      <c r="I547" s="10"/>
      <c r="J547" s="45"/>
      <c r="K547" s="10"/>
      <c r="L547" s="10"/>
      <c r="M547" s="10"/>
      <c r="N547" s="10"/>
      <c r="O547" s="10"/>
      <c r="P547" s="10"/>
      <c r="Q547" s="46" t="s">
        <v>740</v>
      </c>
      <c r="R547" s="46">
        <v>0</v>
      </c>
      <c r="S547" s="25" t="s">
        <v>225</v>
      </c>
      <c r="T547" s="46">
        <v>0</v>
      </c>
      <c r="U547" s="185" t="s">
        <v>145</v>
      </c>
      <c r="V547" s="46">
        <v>0</v>
      </c>
      <c r="W547" s="46">
        <v>0</v>
      </c>
      <c r="X547" s="46">
        <v>0</v>
      </c>
      <c r="Y547" s="10"/>
      <c r="Z547" s="10"/>
      <c r="AA547" s="10"/>
      <c r="AB547" s="10"/>
      <c r="AC547" s="10"/>
      <c r="AD547" s="10"/>
      <c r="AE547" s="10"/>
      <c r="AF547" s="10"/>
      <c r="AG547" s="10"/>
      <c r="AH547" s="10"/>
      <c r="AI547" s="10"/>
      <c r="AJ547" s="10"/>
      <c r="AK547" s="10"/>
      <c r="AL547" s="10"/>
      <c r="AM547" s="10"/>
      <c r="AN547" s="10"/>
      <c r="AO547" s="10"/>
      <c r="AP547" s="24" t="s">
        <v>204</v>
      </c>
      <c r="AQ547" s="24" t="s">
        <v>167</v>
      </c>
      <c r="AR547" s="10"/>
      <c r="AS547" s="10"/>
      <c r="AT547" s="10"/>
      <c r="AU547" s="174">
        <v>150000</v>
      </c>
      <c r="AV547" s="62"/>
      <c r="AW547" s="45"/>
      <c r="AX547" s="45"/>
      <c r="AY547" s="45"/>
      <c r="AZ547" s="66" t="s">
        <v>1840</v>
      </c>
      <c r="BA547" s="102"/>
      <c r="BB547" s="45"/>
      <c r="BC547" s="45"/>
    </row>
    <row r="548" spans="1:77" ht="16" hidden="1" thickBot="1">
      <c r="A548" s="4"/>
      <c r="B548" s="6"/>
      <c r="C548" s="23" t="s">
        <v>294</v>
      </c>
      <c r="D548" s="24" t="s">
        <v>640</v>
      </c>
      <c r="E548" s="34"/>
      <c r="F548" s="34"/>
      <c r="G548" s="10"/>
      <c r="H548" s="10"/>
      <c r="I548" s="10"/>
      <c r="J548" s="45"/>
      <c r="K548" s="10"/>
      <c r="L548" s="10"/>
      <c r="M548" s="10"/>
      <c r="N548" s="10"/>
      <c r="O548" s="10"/>
      <c r="P548" s="10"/>
      <c r="Q548" s="46" t="s">
        <v>145</v>
      </c>
      <c r="R548" s="46">
        <v>0</v>
      </c>
      <c r="S548" s="25" t="s">
        <v>221</v>
      </c>
      <c r="T548" s="46">
        <v>0</v>
      </c>
      <c r="U548" s="80"/>
      <c r="V548" s="46">
        <v>0</v>
      </c>
      <c r="W548" s="46">
        <v>0</v>
      </c>
      <c r="X548" s="46">
        <v>0</v>
      </c>
      <c r="Y548" s="10"/>
      <c r="Z548" s="10"/>
      <c r="AA548" s="10"/>
      <c r="AB548" s="10"/>
      <c r="AC548" s="10"/>
      <c r="AD548" s="10"/>
      <c r="AE548" s="10"/>
      <c r="AF548" s="10"/>
      <c r="AG548" s="10"/>
      <c r="AH548" s="10"/>
      <c r="AI548" s="10"/>
      <c r="AJ548" s="10"/>
      <c r="AK548" s="10"/>
      <c r="AL548" s="10"/>
      <c r="AM548" s="10"/>
      <c r="AN548" s="10"/>
      <c r="AO548" s="10"/>
      <c r="AP548" s="24" t="s">
        <v>204</v>
      </c>
      <c r="AQ548" s="24" t="s">
        <v>167</v>
      </c>
      <c r="AR548" s="10"/>
      <c r="AS548" s="10"/>
      <c r="AT548" s="10"/>
      <c r="AU548" s="174">
        <v>187500</v>
      </c>
      <c r="AV548" s="62"/>
      <c r="AW548" s="45"/>
      <c r="AX548" s="45"/>
      <c r="AY548" s="45"/>
      <c r="AZ548" s="66" t="s">
        <v>1840</v>
      </c>
      <c r="BA548" s="102"/>
      <c r="BB548" s="45"/>
      <c r="BC548" s="45"/>
    </row>
    <row r="549" spans="1:77" ht="16" hidden="1" thickBot="1">
      <c r="A549" s="4"/>
      <c r="B549" s="6"/>
      <c r="C549" s="23" t="s">
        <v>248</v>
      </c>
      <c r="D549" s="24" t="s">
        <v>609</v>
      </c>
      <c r="E549" s="34"/>
      <c r="F549" s="34"/>
      <c r="G549" s="10"/>
      <c r="H549" s="10"/>
      <c r="I549" s="10"/>
      <c r="J549" s="45"/>
      <c r="K549" s="10"/>
      <c r="L549" s="10"/>
      <c r="M549" s="10"/>
      <c r="N549" s="10"/>
      <c r="O549" s="10"/>
      <c r="P549" s="10"/>
      <c r="Q549" s="46" t="s">
        <v>783</v>
      </c>
      <c r="R549" s="46">
        <v>0</v>
      </c>
      <c r="S549" s="25" t="s">
        <v>225</v>
      </c>
      <c r="T549" s="46">
        <v>0</v>
      </c>
      <c r="U549" s="185" t="s">
        <v>145</v>
      </c>
      <c r="V549" s="46">
        <v>0</v>
      </c>
      <c r="W549" s="46">
        <v>0</v>
      </c>
      <c r="X549" s="46">
        <v>0</v>
      </c>
      <c r="Y549" s="10"/>
      <c r="Z549" s="10"/>
      <c r="AA549" s="10"/>
      <c r="AB549" s="10"/>
      <c r="AC549" s="10"/>
      <c r="AD549" s="10"/>
      <c r="AE549" s="10"/>
      <c r="AF549" s="10"/>
      <c r="AG549" s="10"/>
      <c r="AH549" s="10"/>
      <c r="AI549" s="10"/>
      <c r="AJ549" s="10"/>
      <c r="AK549" s="10"/>
      <c r="AL549" s="10"/>
      <c r="AM549" s="10"/>
      <c r="AN549" s="10"/>
      <c r="AO549" s="10"/>
      <c r="AP549" s="24" t="s">
        <v>204</v>
      </c>
      <c r="AQ549" s="24" t="s">
        <v>167</v>
      </c>
      <c r="AR549" s="10"/>
      <c r="AS549" s="10"/>
      <c r="AT549" s="10"/>
      <c r="AU549" s="174">
        <v>1410000</v>
      </c>
      <c r="AV549" s="62"/>
      <c r="AW549" s="45"/>
      <c r="AX549" s="45"/>
      <c r="AY549" s="45"/>
      <c r="AZ549" s="66" t="s">
        <v>1840</v>
      </c>
      <c r="BA549" s="102"/>
      <c r="BB549" s="45"/>
      <c r="BC549" s="45"/>
    </row>
    <row r="550" spans="1:77" ht="16" hidden="1" thickBot="1">
      <c r="A550" s="4"/>
      <c r="B550" s="6"/>
      <c r="C550" s="23" t="s">
        <v>295</v>
      </c>
      <c r="D550" s="24" t="s">
        <v>641</v>
      </c>
      <c r="E550" s="34"/>
      <c r="F550" s="34"/>
      <c r="G550" s="10"/>
      <c r="H550" s="10"/>
      <c r="I550" s="10"/>
      <c r="J550" s="102" t="s">
        <v>1193</v>
      </c>
      <c r="K550" s="10"/>
      <c r="L550" s="10"/>
      <c r="M550" s="10"/>
      <c r="N550" s="10"/>
      <c r="O550" s="10"/>
      <c r="P550" s="10"/>
      <c r="Q550" s="46" t="s">
        <v>784</v>
      </c>
      <c r="R550" s="46">
        <v>0</v>
      </c>
      <c r="S550" s="25" t="s">
        <v>230</v>
      </c>
      <c r="T550" s="46">
        <v>0</v>
      </c>
      <c r="U550" s="185" t="s">
        <v>145</v>
      </c>
      <c r="V550" s="46">
        <v>0</v>
      </c>
      <c r="W550" s="46">
        <v>0</v>
      </c>
      <c r="X550" s="46">
        <v>0</v>
      </c>
      <c r="Y550" s="10"/>
      <c r="Z550" s="10"/>
      <c r="AA550" s="10"/>
      <c r="AB550" s="10"/>
      <c r="AC550" s="10"/>
      <c r="AD550" s="10"/>
      <c r="AE550" s="10"/>
      <c r="AF550" s="10"/>
      <c r="AG550" s="10"/>
      <c r="AH550" s="10"/>
      <c r="AI550" s="10"/>
      <c r="AJ550" s="10"/>
      <c r="AK550" s="10"/>
      <c r="AL550" s="10"/>
      <c r="AM550" s="10"/>
      <c r="AN550" s="10"/>
      <c r="AO550" s="10"/>
      <c r="AP550" s="24" t="s">
        <v>204</v>
      </c>
      <c r="AQ550" s="24" t="s">
        <v>240</v>
      </c>
      <c r="AR550" s="10"/>
      <c r="AS550" s="10"/>
      <c r="AT550" s="10"/>
      <c r="AU550" s="174">
        <v>525000</v>
      </c>
      <c r="AV550" s="45" t="s">
        <v>123</v>
      </c>
      <c r="AW550" s="45"/>
      <c r="AX550" s="45" t="s">
        <v>1811</v>
      </c>
      <c r="AY550" s="102" t="s">
        <v>1193</v>
      </c>
      <c r="AZ550" s="45"/>
      <c r="BA550" s="102"/>
      <c r="BB550" s="45"/>
      <c r="BC550" s="45"/>
    </row>
    <row r="551" spans="1:77" ht="16" hidden="1" thickBot="1">
      <c r="A551" s="4"/>
      <c r="B551" s="6"/>
      <c r="C551" s="23" t="s">
        <v>296</v>
      </c>
      <c r="D551" s="24" t="s">
        <v>611</v>
      </c>
      <c r="E551" s="34"/>
      <c r="F551" s="34"/>
      <c r="G551" s="10"/>
      <c r="H551" s="10"/>
      <c r="I551" s="10"/>
      <c r="J551" s="45"/>
      <c r="K551" s="10"/>
      <c r="L551" s="10"/>
      <c r="M551" s="10"/>
      <c r="N551" s="10"/>
      <c r="O551" s="10"/>
      <c r="P551" s="10"/>
      <c r="Q551" s="46" t="s">
        <v>145</v>
      </c>
      <c r="R551" s="46">
        <v>0</v>
      </c>
      <c r="S551" s="25" t="s">
        <v>225</v>
      </c>
      <c r="T551" s="46">
        <v>0</v>
      </c>
      <c r="U551" s="185" t="s">
        <v>145</v>
      </c>
      <c r="V551" s="46">
        <v>0</v>
      </c>
      <c r="W551" s="46">
        <v>0</v>
      </c>
      <c r="X551" s="46">
        <v>0</v>
      </c>
      <c r="Y551" s="10"/>
      <c r="Z551" s="10"/>
      <c r="AA551" s="10"/>
      <c r="AB551" s="10"/>
      <c r="AC551" s="10"/>
      <c r="AD551" s="10"/>
      <c r="AE551" s="10"/>
      <c r="AF551" s="10"/>
      <c r="AG551" s="10"/>
      <c r="AH551" s="10"/>
      <c r="AI551" s="10"/>
      <c r="AJ551" s="10"/>
      <c r="AK551" s="10"/>
      <c r="AL551" s="10"/>
      <c r="AM551" s="10"/>
      <c r="AN551" s="10"/>
      <c r="AO551" s="10"/>
      <c r="AP551" s="24" t="s">
        <v>204</v>
      </c>
      <c r="AQ551" s="24" t="s">
        <v>164</v>
      </c>
      <c r="AR551" s="10"/>
      <c r="AS551" s="10"/>
      <c r="AT551" s="10"/>
      <c r="AU551" s="174">
        <v>4200000</v>
      </c>
      <c r="AV551" s="62"/>
      <c r="AW551" s="45"/>
      <c r="AX551" s="45"/>
      <c r="AY551" s="45"/>
      <c r="AZ551" s="66" t="s">
        <v>1840</v>
      </c>
      <c r="BA551" s="102"/>
      <c r="BB551" s="45"/>
      <c r="BC551" s="45"/>
    </row>
    <row r="552" spans="1:77" ht="16" hidden="1" thickBot="1">
      <c r="A552" s="4"/>
      <c r="B552" s="6"/>
      <c r="C552" s="23" t="s">
        <v>297</v>
      </c>
      <c r="D552" s="24" t="s">
        <v>642</v>
      </c>
      <c r="E552" s="34"/>
      <c r="F552" s="34"/>
      <c r="G552" s="10"/>
      <c r="H552" s="10"/>
      <c r="I552" s="10"/>
      <c r="J552" s="45"/>
      <c r="K552" s="10"/>
      <c r="L552" s="10"/>
      <c r="M552" s="10"/>
      <c r="N552" s="10"/>
      <c r="O552" s="10"/>
      <c r="P552" s="10"/>
      <c r="Q552" s="46" t="s">
        <v>773</v>
      </c>
      <c r="R552" s="46">
        <v>0</v>
      </c>
      <c r="S552" s="25" t="s">
        <v>222</v>
      </c>
      <c r="T552" s="46">
        <v>0</v>
      </c>
      <c r="U552" s="80"/>
      <c r="V552" s="46">
        <v>0</v>
      </c>
      <c r="W552" s="46">
        <v>0</v>
      </c>
      <c r="X552" s="46">
        <v>0</v>
      </c>
      <c r="Y552" s="10"/>
      <c r="Z552" s="10"/>
      <c r="AA552" s="10"/>
      <c r="AB552" s="10"/>
      <c r="AC552" s="10"/>
      <c r="AD552" s="10"/>
      <c r="AE552" s="10"/>
      <c r="AF552" s="10"/>
      <c r="AG552" s="10"/>
      <c r="AH552" s="10"/>
      <c r="AI552" s="10"/>
      <c r="AJ552" s="10"/>
      <c r="AK552" s="10"/>
      <c r="AL552" s="10"/>
      <c r="AM552" s="10"/>
      <c r="AN552" s="10"/>
      <c r="AO552" s="10"/>
      <c r="AP552" s="24" t="s">
        <v>204</v>
      </c>
      <c r="AQ552" s="24" t="s">
        <v>164</v>
      </c>
      <c r="AR552" s="10"/>
      <c r="AS552" s="10"/>
      <c r="AT552" s="10"/>
      <c r="AU552" s="174">
        <v>1050000</v>
      </c>
      <c r="AV552" s="62"/>
      <c r="AW552" s="45"/>
      <c r="AX552" s="45"/>
      <c r="AY552" s="45"/>
      <c r="AZ552" s="66" t="s">
        <v>1840</v>
      </c>
      <c r="BA552" s="102"/>
      <c r="BB552" s="45"/>
      <c r="BC552" s="45"/>
    </row>
    <row r="553" spans="1:77" ht="16" hidden="1" thickBot="1">
      <c r="A553" s="4"/>
      <c r="B553" s="6"/>
      <c r="C553" s="23" t="s">
        <v>243</v>
      </c>
      <c r="D553" s="24" t="s">
        <v>599</v>
      </c>
      <c r="E553" s="34"/>
      <c r="F553" s="34"/>
      <c r="G553" s="10"/>
      <c r="H553" s="10"/>
      <c r="I553" s="10"/>
      <c r="J553" s="45"/>
      <c r="K553" s="10"/>
      <c r="L553" s="10"/>
      <c r="M553" s="10"/>
      <c r="N553" s="10"/>
      <c r="O553" s="10"/>
      <c r="P553" s="10"/>
      <c r="Q553" s="46" t="s">
        <v>785</v>
      </c>
      <c r="R553" s="46">
        <v>0</v>
      </c>
      <c r="S553" s="25" t="s">
        <v>225</v>
      </c>
      <c r="T553" s="46">
        <v>0</v>
      </c>
      <c r="U553" s="185" t="s">
        <v>145</v>
      </c>
      <c r="V553" s="46">
        <v>0</v>
      </c>
      <c r="W553" s="46">
        <v>0</v>
      </c>
      <c r="X553" s="46">
        <v>0</v>
      </c>
      <c r="Y553" s="10"/>
      <c r="Z553" s="10"/>
      <c r="AA553" s="10"/>
      <c r="AB553" s="10"/>
      <c r="AC553" s="10"/>
      <c r="AD553" s="10"/>
      <c r="AE553" s="10"/>
      <c r="AF553" s="10"/>
      <c r="AG553" s="10"/>
      <c r="AH553" s="10"/>
      <c r="AI553" s="10"/>
      <c r="AJ553" s="10"/>
      <c r="AK553" s="10"/>
      <c r="AL553" s="10"/>
      <c r="AM553" s="10"/>
      <c r="AN553" s="10"/>
      <c r="AO553" s="10"/>
      <c r="AP553" s="24" t="s">
        <v>204</v>
      </c>
      <c r="AQ553" s="24" t="s">
        <v>164</v>
      </c>
      <c r="AR553" s="10"/>
      <c r="AS553" s="10"/>
      <c r="AT553" s="10"/>
      <c r="AU553" s="174">
        <v>87500</v>
      </c>
      <c r="AV553" s="62"/>
      <c r="AW553" s="45"/>
      <c r="AX553" s="45"/>
      <c r="AY553" s="45"/>
      <c r="AZ553" s="66" t="s">
        <v>1840</v>
      </c>
      <c r="BA553" s="102"/>
      <c r="BB553" s="45"/>
      <c r="BC553" s="45"/>
    </row>
    <row r="554" spans="1:77" ht="16" hidden="1" thickBot="1">
      <c r="A554" s="4"/>
      <c r="B554" s="6"/>
      <c r="C554" s="23" t="s">
        <v>298</v>
      </c>
      <c r="D554" s="24" t="s">
        <v>643</v>
      </c>
      <c r="E554" s="34"/>
      <c r="F554" s="34"/>
      <c r="G554" s="10"/>
      <c r="H554" s="10"/>
      <c r="I554" s="10"/>
      <c r="J554" s="45"/>
      <c r="K554" s="10"/>
      <c r="L554" s="10"/>
      <c r="M554" s="10"/>
      <c r="N554" s="10"/>
      <c r="O554" s="10"/>
      <c r="P554" s="10"/>
      <c r="Q554" s="46" t="s">
        <v>145</v>
      </c>
      <c r="R554" s="46">
        <v>0</v>
      </c>
      <c r="S554" s="25" t="s">
        <v>225</v>
      </c>
      <c r="T554" s="46">
        <v>0</v>
      </c>
      <c r="U554" s="185" t="s">
        <v>145</v>
      </c>
      <c r="V554" s="46">
        <v>0</v>
      </c>
      <c r="W554" s="46">
        <v>0</v>
      </c>
      <c r="X554" s="46">
        <v>0</v>
      </c>
      <c r="Y554" s="10"/>
      <c r="Z554" s="10"/>
      <c r="AA554" s="10"/>
      <c r="AB554" s="10"/>
      <c r="AC554" s="10"/>
      <c r="AD554" s="10"/>
      <c r="AE554" s="10"/>
      <c r="AF554" s="10"/>
      <c r="AG554" s="10"/>
      <c r="AH554" s="10"/>
      <c r="AI554" s="10"/>
      <c r="AJ554" s="10"/>
      <c r="AK554" s="10"/>
      <c r="AL554" s="10"/>
      <c r="AM554" s="10"/>
      <c r="AN554" s="10"/>
      <c r="AO554" s="10"/>
      <c r="AP554" s="24" t="s">
        <v>204</v>
      </c>
      <c r="AQ554" s="24" t="s">
        <v>850</v>
      </c>
      <c r="AR554" s="10"/>
      <c r="AS554" s="10"/>
      <c r="AT554" s="10"/>
      <c r="AU554" s="174">
        <v>10500000</v>
      </c>
      <c r="AV554" s="62"/>
      <c r="AW554" s="45"/>
      <c r="AX554" s="45"/>
      <c r="AY554" s="45"/>
      <c r="AZ554" s="66" t="s">
        <v>1840</v>
      </c>
      <c r="BA554" s="102"/>
      <c r="BB554" s="45"/>
      <c r="BC554" s="45"/>
    </row>
    <row r="555" spans="1:77" s="100" customFormat="1" ht="16" hidden="1" thickBot="1">
      <c r="A555" s="4"/>
      <c r="B555" s="98"/>
      <c r="C555" s="72" t="s">
        <v>299</v>
      </c>
      <c r="D555" s="70" t="s">
        <v>644</v>
      </c>
      <c r="E555" s="73"/>
      <c r="F555" s="73"/>
      <c r="G555" s="75"/>
      <c r="H555" s="75"/>
      <c r="I555" s="75"/>
      <c r="J555" s="104" t="s">
        <v>1193</v>
      </c>
      <c r="K555" s="75"/>
      <c r="L555" s="75"/>
      <c r="M555" s="75"/>
      <c r="N555" s="75"/>
      <c r="O555" s="75"/>
      <c r="P555" s="75"/>
      <c r="Q555" s="50" t="s">
        <v>145</v>
      </c>
      <c r="R555" s="50">
        <v>0</v>
      </c>
      <c r="S555" s="68" t="s">
        <v>229</v>
      </c>
      <c r="T555" s="50">
        <v>0</v>
      </c>
      <c r="U555" s="106"/>
      <c r="V555" s="50">
        <v>0</v>
      </c>
      <c r="W555" s="50">
        <v>0</v>
      </c>
      <c r="X555" s="50">
        <v>0</v>
      </c>
      <c r="Y555" s="75"/>
      <c r="Z555" s="75"/>
      <c r="AA555" s="75"/>
      <c r="AB555" s="75"/>
      <c r="AC555" s="75"/>
      <c r="AD555" s="75"/>
      <c r="AE555" s="75"/>
      <c r="AF555" s="75"/>
      <c r="AG555" s="75"/>
      <c r="AH555" s="75"/>
      <c r="AI555" s="75"/>
      <c r="AJ555" s="75"/>
      <c r="AK555" s="75"/>
      <c r="AL555" s="75"/>
      <c r="AM555" s="75"/>
      <c r="AN555" s="75"/>
      <c r="AO555" s="75"/>
      <c r="AP555" s="70" t="s">
        <v>204</v>
      </c>
      <c r="AQ555" s="70" t="s">
        <v>167</v>
      </c>
      <c r="AR555" s="75"/>
      <c r="AS555" s="75"/>
      <c r="AT555" s="75"/>
      <c r="AU555" s="71">
        <v>4875000</v>
      </c>
      <c r="AV555" s="66" t="s">
        <v>123</v>
      </c>
      <c r="AW555" s="66"/>
      <c r="AX555" s="66" t="s">
        <v>1832</v>
      </c>
      <c r="AY555" s="104" t="s">
        <v>1193</v>
      </c>
      <c r="AZ555" s="66"/>
      <c r="BA555" s="104"/>
      <c r="BB555" s="66"/>
      <c r="BC555" s="66"/>
      <c r="BD555" s="121"/>
      <c r="BE555" s="121"/>
      <c r="BF555" s="121"/>
      <c r="BG555" s="121"/>
      <c r="BH555" s="121"/>
      <c r="BI555" s="121"/>
      <c r="BJ555" s="121"/>
      <c r="BK555" s="121"/>
      <c r="BL555" s="121"/>
      <c r="BM555" s="121"/>
      <c r="BN555" s="121"/>
      <c r="BO555" s="121"/>
      <c r="BP555" s="121"/>
      <c r="BQ555" s="121"/>
      <c r="BR555" s="121"/>
      <c r="BS555" s="121"/>
      <c r="BT555" s="121"/>
      <c r="BU555" s="121"/>
      <c r="BV555" s="121"/>
      <c r="BW555" s="121"/>
      <c r="BX555" s="121"/>
      <c r="BY555" s="121"/>
    </row>
    <row r="556" spans="1:77" s="101" customFormat="1" ht="16" hidden="1" thickBot="1">
      <c r="A556" s="4"/>
      <c r="B556" s="6"/>
      <c r="C556" s="23" t="s">
        <v>300</v>
      </c>
      <c r="D556" s="24" t="s">
        <v>645</v>
      </c>
      <c r="E556" s="34"/>
      <c r="F556" s="34"/>
      <c r="G556" s="10"/>
      <c r="H556" s="10"/>
      <c r="I556" s="10"/>
      <c r="J556" s="45"/>
      <c r="K556" s="10"/>
      <c r="L556" s="10"/>
      <c r="M556" s="10"/>
      <c r="N556" s="10"/>
      <c r="O556" s="10"/>
      <c r="P556" s="10"/>
      <c r="Q556" s="46" t="s">
        <v>145</v>
      </c>
      <c r="R556" s="46">
        <v>0</v>
      </c>
      <c r="S556" s="25" t="s">
        <v>222</v>
      </c>
      <c r="T556" s="46">
        <v>0</v>
      </c>
      <c r="U556" s="80"/>
      <c r="V556" s="46">
        <v>0</v>
      </c>
      <c r="W556" s="46">
        <v>0</v>
      </c>
      <c r="X556" s="46">
        <v>0</v>
      </c>
      <c r="Y556" s="10"/>
      <c r="Z556" s="10"/>
      <c r="AA556" s="10"/>
      <c r="AB556" s="10"/>
      <c r="AC556" s="10"/>
      <c r="AD556" s="10"/>
      <c r="AE556" s="10"/>
      <c r="AF556" s="10"/>
      <c r="AG556" s="10"/>
      <c r="AH556" s="10"/>
      <c r="AI556" s="10"/>
      <c r="AJ556" s="10"/>
      <c r="AK556" s="10"/>
      <c r="AL556" s="10"/>
      <c r="AM556" s="10"/>
      <c r="AN556" s="10"/>
      <c r="AO556" s="10"/>
      <c r="AP556" s="24" t="s">
        <v>204</v>
      </c>
      <c r="AQ556" s="24" t="s">
        <v>167</v>
      </c>
      <c r="AR556" s="10"/>
      <c r="AS556" s="10"/>
      <c r="AT556" s="10"/>
      <c r="AU556" s="174">
        <v>162300000</v>
      </c>
      <c r="AV556" s="62"/>
      <c r="AW556" s="45"/>
      <c r="AX556" s="45"/>
      <c r="AY556" s="45"/>
      <c r="AZ556" s="66" t="s">
        <v>1840</v>
      </c>
      <c r="BA556" s="102"/>
      <c r="BB556" s="45"/>
      <c r="BC556" s="45"/>
    </row>
    <row r="557" spans="1:77" s="101" customFormat="1" ht="16" hidden="1" thickBot="1">
      <c r="A557" s="4"/>
      <c r="B557" s="6"/>
      <c r="C557" s="23" t="s">
        <v>301</v>
      </c>
      <c r="D557" s="24" t="s">
        <v>637</v>
      </c>
      <c r="E557" s="34"/>
      <c r="F557" s="34"/>
      <c r="G557" s="10"/>
      <c r="H557" s="10"/>
      <c r="I557" s="10"/>
      <c r="J557" s="45"/>
      <c r="K557" s="10"/>
      <c r="L557" s="10"/>
      <c r="M557" s="10"/>
      <c r="N557" s="10"/>
      <c r="O557" s="10"/>
      <c r="P557" s="10"/>
      <c r="Q557" s="46" t="s">
        <v>786</v>
      </c>
      <c r="R557" s="46">
        <v>0</v>
      </c>
      <c r="S557" s="25" t="s">
        <v>222</v>
      </c>
      <c r="T557" s="46">
        <v>0</v>
      </c>
      <c r="U557" s="80"/>
      <c r="V557" s="46">
        <v>0</v>
      </c>
      <c r="W557" s="46">
        <v>0</v>
      </c>
      <c r="X557" s="46">
        <v>0</v>
      </c>
      <c r="Y557" s="10"/>
      <c r="Z557" s="10"/>
      <c r="AA557" s="10"/>
      <c r="AB557" s="10"/>
      <c r="AC557" s="10"/>
      <c r="AD557" s="10"/>
      <c r="AE557" s="10"/>
      <c r="AF557" s="10"/>
      <c r="AG557" s="10"/>
      <c r="AH557" s="10"/>
      <c r="AI557" s="10"/>
      <c r="AJ557" s="10"/>
      <c r="AK557" s="10"/>
      <c r="AL557" s="10"/>
      <c r="AM557" s="10"/>
      <c r="AN557" s="10"/>
      <c r="AO557" s="10"/>
      <c r="AP557" s="24" t="s">
        <v>204</v>
      </c>
      <c r="AQ557" s="24" t="s">
        <v>167</v>
      </c>
      <c r="AR557" s="10"/>
      <c r="AS557" s="10"/>
      <c r="AT557" s="10"/>
      <c r="AU557" s="174">
        <v>11375000</v>
      </c>
      <c r="AV557" s="62"/>
      <c r="AW557" s="45"/>
      <c r="AX557" s="45"/>
      <c r="AY557" s="45"/>
      <c r="AZ557" s="66" t="s">
        <v>1840</v>
      </c>
      <c r="BA557" s="102"/>
      <c r="BB557" s="45"/>
      <c r="BC557" s="45"/>
    </row>
    <row r="558" spans="1:77" s="101" customFormat="1" ht="16" hidden="1" thickBot="1">
      <c r="A558" s="4"/>
      <c r="B558" s="6"/>
      <c r="C558" s="23" t="s">
        <v>285</v>
      </c>
      <c r="D558" s="24" t="s">
        <v>623</v>
      </c>
      <c r="E558" s="34"/>
      <c r="F558" s="34"/>
      <c r="G558" s="10"/>
      <c r="H558" s="10"/>
      <c r="I558" s="10"/>
      <c r="J558" s="45"/>
      <c r="K558" s="10"/>
      <c r="L558" s="10"/>
      <c r="M558" s="10"/>
      <c r="N558" s="10"/>
      <c r="O558" s="10"/>
      <c r="P558" s="10"/>
      <c r="Q558" s="46" t="s">
        <v>787</v>
      </c>
      <c r="R558" s="46">
        <v>0</v>
      </c>
      <c r="S558" s="25" t="s">
        <v>225</v>
      </c>
      <c r="T558" s="46">
        <v>0</v>
      </c>
      <c r="U558" s="185" t="s">
        <v>145</v>
      </c>
      <c r="V558" s="46">
        <v>0</v>
      </c>
      <c r="W558" s="46">
        <v>0</v>
      </c>
      <c r="X558" s="46">
        <v>0</v>
      </c>
      <c r="Y558" s="10"/>
      <c r="Z558" s="10"/>
      <c r="AA558" s="10"/>
      <c r="AB558" s="10"/>
      <c r="AC558" s="10"/>
      <c r="AD558" s="10"/>
      <c r="AE558" s="10"/>
      <c r="AF558" s="10"/>
      <c r="AG558" s="10"/>
      <c r="AH558" s="10"/>
      <c r="AI558" s="10"/>
      <c r="AJ558" s="10"/>
      <c r="AK558" s="10"/>
      <c r="AL558" s="10"/>
      <c r="AM558" s="10"/>
      <c r="AN558" s="10"/>
      <c r="AO558" s="10"/>
      <c r="AP558" s="24" t="s">
        <v>204</v>
      </c>
      <c r="AQ558" s="24" t="s">
        <v>851</v>
      </c>
      <c r="AR558" s="10"/>
      <c r="AS558" s="10"/>
      <c r="AT558" s="10"/>
      <c r="AU558" s="174">
        <v>245000</v>
      </c>
      <c r="AV558" s="62"/>
      <c r="AW558" s="45"/>
      <c r="AX558" s="45"/>
      <c r="AY558" s="45"/>
      <c r="AZ558" s="66" t="s">
        <v>1840</v>
      </c>
      <c r="BA558" s="102"/>
      <c r="BB558" s="45"/>
      <c r="BC558" s="45"/>
    </row>
    <row r="559" spans="1:77" s="101" customFormat="1" ht="16" hidden="1" thickBot="1">
      <c r="A559" s="4"/>
      <c r="B559" s="6"/>
      <c r="C559" s="23" t="s">
        <v>303</v>
      </c>
      <c r="D559" s="24" t="s">
        <v>646</v>
      </c>
      <c r="E559" s="34"/>
      <c r="F559" s="34"/>
      <c r="G559" s="10"/>
      <c r="H559" s="10"/>
      <c r="I559" s="10"/>
      <c r="J559" s="45"/>
      <c r="K559" s="10"/>
      <c r="L559" s="10"/>
      <c r="M559" s="10"/>
      <c r="N559" s="10"/>
      <c r="O559" s="10"/>
      <c r="P559" s="10"/>
      <c r="Q559" s="46" t="s">
        <v>788</v>
      </c>
      <c r="R559" s="46">
        <v>0</v>
      </c>
      <c r="S559" s="25" t="s">
        <v>230</v>
      </c>
      <c r="T559" s="46">
        <v>0</v>
      </c>
      <c r="U559" s="185" t="s">
        <v>145</v>
      </c>
      <c r="V559" s="46">
        <v>0</v>
      </c>
      <c r="W559" s="46">
        <v>0</v>
      </c>
      <c r="X559" s="46">
        <v>0</v>
      </c>
      <c r="Y559" s="10"/>
      <c r="Z559" s="10"/>
      <c r="AA559" s="10"/>
      <c r="AB559" s="10"/>
      <c r="AC559" s="10"/>
      <c r="AD559" s="10"/>
      <c r="AE559" s="10"/>
      <c r="AF559" s="10"/>
      <c r="AG559" s="10"/>
      <c r="AH559" s="10"/>
      <c r="AI559" s="10"/>
      <c r="AJ559" s="10"/>
      <c r="AK559" s="10"/>
      <c r="AL559" s="10"/>
      <c r="AM559" s="10"/>
      <c r="AN559" s="10"/>
      <c r="AO559" s="10"/>
      <c r="AP559" s="24" t="s">
        <v>204</v>
      </c>
      <c r="AQ559" s="24" t="s">
        <v>240</v>
      </c>
      <c r="AR559" s="10"/>
      <c r="AS559" s="10"/>
      <c r="AT559" s="10"/>
      <c r="AU559" s="174">
        <v>2340000</v>
      </c>
      <c r="AV559" s="62"/>
      <c r="AW559" s="45"/>
      <c r="AX559" s="45"/>
      <c r="AY559" s="45"/>
      <c r="AZ559" s="66" t="s">
        <v>1840</v>
      </c>
      <c r="BA559" s="102"/>
      <c r="BB559" s="45"/>
      <c r="BC559" s="45"/>
    </row>
    <row r="560" spans="1:77" s="101" customFormat="1" ht="16" hidden="1" thickBot="1">
      <c r="A560" s="4"/>
      <c r="B560" s="6"/>
      <c r="C560" s="23" t="s">
        <v>304</v>
      </c>
      <c r="D560" s="24" t="s">
        <v>642</v>
      </c>
      <c r="E560" s="34"/>
      <c r="F560" s="34"/>
      <c r="G560" s="10"/>
      <c r="H560" s="10"/>
      <c r="I560" s="10"/>
      <c r="J560" s="45"/>
      <c r="K560" s="10"/>
      <c r="L560" s="10"/>
      <c r="M560" s="10"/>
      <c r="N560" s="10"/>
      <c r="O560" s="10"/>
      <c r="P560" s="10"/>
      <c r="Q560" s="46" t="s">
        <v>789</v>
      </c>
      <c r="R560" s="46">
        <v>0</v>
      </c>
      <c r="S560" s="25" t="s">
        <v>223</v>
      </c>
      <c r="T560" s="46">
        <v>0</v>
      </c>
      <c r="U560" s="185" t="s">
        <v>145</v>
      </c>
      <c r="V560" s="46">
        <v>0</v>
      </c>
      <c r="W560" s="46">
        <v>0</v>
      </c>
      <c r="X560" s="46">
        <v>0</v>
      </c>
      <c r="Y560" s="10"/>
      <c r="Z560" s="10"/>
      <c r="AA560" s="10"/>
      <c r="AB560" s="10"/>
      <c r="AC560" s="10"/>
      <c r="AD560" s="10"/>
      <c r="AE560" s="10"/>
      <c r="AF560" s="10"/>
      <c r="AG560" s="10"/>
      <c r="AH560" s="10"/>
      <c r="AI560" s="10"/>
      <c r="AJ560" s="10"/>
      <c r="AK560" s="10"/>
      <c r="AL560" s="10"/>
      <c r="AM560" s="10"/>
      <c r="AN560" s="10"/>
      <c r="AO560" s="10"/>
      <c r="AP560" s="24" t="s">
        <v>204</v>
      </c>
      <c r="AQ560" s="24" t="s">
        <v>240</v>
      </c>
      <c r="AR560" s="10"/>
      <c r="AS560" s="10"/>
      <c r="AT560" s="10"/>
      <c r="AU560" s="174">
        <v>227500</v>
      </c>
      <c r="AV560" s="62"/>
      <c r="AW560" s="45"/>
      <c r="AX560" s="45"/>
      <c r="AY560" s="45"/>
      <c r="AZ560" s="66" t="s">
        <v>1840</v>
      </c>
      <c r="BA560" s="102"/>
      <c r="BB560" s="45"/>
      <c r="BC560" s="45"/>
    </row>
    <row r="561" spans="1:77" s="101" customFormat="1" ht="16" hidden="1" thickBot="1">
      <c r="A561" s="4"/>
      <c r="B561" s="6"/>
      <c r="C561" s="23" t="s">
        <v>305</v>
      </c>
      <c r="D561" s="24" t="s">
        <v>647</v>
      </c>
      <c r="E561" s="34"/>
      <c r="F561" s="34"/>
      <c r="G561" s="10"/>
      <c r="H561" s="10"/>
      <c r="I561" s="10"/>
      <c r="J561" s="45"/>
      <c r="K561" s="10"/>
      <c r="L561" s="10"/>
      <c r="M561" s="10"/>
      <c r="N561" s="10"/>
      <c r="O561" s="10"/>
      <c r="P561" s="10"/>
      <c r="Q561" s="46" t="s">
        <v>790</v>
      </c>
      <c r="R561" s="46">
        <v>0</v>
      </c>
      <c r="S561" s="25" t="s">
        <v>232</v>
      </c>
      <c r="T561" s="46">
        <v>0</v>
      </c>
      <c r="U561" s="185" t="s">
        <v>145</v>
      </c>
      <c r="V561" s="46">
        <v>0</v>
      </c>
      <c r="W561" s="46">
        <v>0</v>
      </c>
      <c r="X561" s="46">
        <v>0</v>
      </c>
      <c r="Y561" s="10"/>
      <c r="Z561" s="10"/>
      <c r="AA561" s="10"/>
      <c r="AB561" s="10"/>
      <c r="AC561" s="10"/>
      <c r="AD561" s="10"/>
      <c r="AE561" s="10"/>
      <c r="AF561" s="10"/>
      <c r="AG561" s="10"/>
      <c r="AH561" s="10"/>
      <c r="AI561" s="10"/>
      <c r="AJ561" s="10"/>
      <c r="AK561" s="10"/>
      <c r="AL561" s="10"/>
      <c r="AM561" s="10"/>
      <c r="AN561" s="10"/>
      <c r="AO561" s="10"/>
      <c r="AP561" s="24" t="s">
        <v>204</v>
      </c>
      <c r="AQ561" s="24" t="s">
        <v>166</v>
      </c>
      <c r="AR561" s="10"/>
      <c r="AS561" s="10"/>
      <c r="AT561" s="10"/>
      <c r="AU561" s="174">
        <v>325000</v>
      </c>
      <c r="AW561" s="45"/>
      <c r="AX561" s="45"/>
      <c r="AY561" s="45"/>
      <c r="AZ561" s="66" t="s">
        <v>1840</v>
      </c>
      <c r="BA561" s="102"/>
      <c r="BB561" s="45"/>
      <c r="BC561" s="45"/>
    </row>
    <row r="562" spans="1:77" s="101" customFormat="1" ht="16" hidden="1" thickBot="1">
      <c r="A562" s="4"/>
      <c r="B562" s="6"/>
      <c r="C562" s="23" t="s">
        <v>271</v>
      </c>
      <c r="D562" s="24" t="s">
        <v>648</v>
      </c>
      <c r="E562" s="34"/>
      <c r="F562" s="34"/>
      <c r="G562" s="10"/>
      <c r="H562" s="10"/>
      <c r="I562" s="10"/>
      <c r="J562" s="45"/>
      <c r="K562" s="10"/>
      <c r="L562" s="10"/>
      <c r="M562" s="10"/>
      <c r="N562" s="10"/>
      <c r="O562" s="10"/>
      <c r="P562" s="10"/>
      <c r="Q562" s="46" t="s">
        <v>791</v>
      </c>
      <c r="R562" s="46">
        <v>0</v>
      </c>
      <c r="S562" s="25" t="s">
        <v>225</v>
      </c>
      <c r="T562" s="46">
        <v>0</v>
      </c>
      <c r="U562" s="185" t="s">
        <v>145</v>
      </c>
      <c r="V562" s="46">
        <v>0</v>
      </c>
      <c r="W562" s="46">
        <v>0</v>
      </c>
      <c r="X562" s="46">
        <v>0</v>
      </c>
      <c r="Y562" s="10"/>
      <c r="Z562" s="10"/>
      <c r="AA562" s="10"/>
      <c r="AB562" s="10"/>
      <c r="AC562" s="10"/>
      <c r="AD562" s="10"/>
      <c r="AE562" s="10"/>
      <c r="AF562" s="10"/>
      <c r="AG562" s="10"/>
      <c r="AH562" s="10"/>
      <c r="AI562" s="10"/>
      <c r="AJ562" s="10"/>
      <c r="AK562" s="10"/>
      <c r="AL562" s="10"/>
      <c r="AM562" s="10"/>
      <c r="AN562" s="10"/>
      <c r="AO562" s="10"/>
      <c r="AP562" s="24" t="s">
        <v>204</v>
      </c>
      <c r="AQ562" s="24" t="s">
        <v>167</v>
      </c>
      <c r="AR562" s="10"/>
      <c r="AS562" s="10"/>
      <c r="AT562" s="10"/>
      <c r="AU562" s="174">
        <v>130000</v>
      </c>
      <c r="AV562" s="62"/>
      <c r="AW562" s="45"/>
      <c r="AX562" s="45"/>
      <c r="AY562" s="45"/>
      <c r="AZ562" s="66" t="s">
        <v>1840</v>
      </c>
      <c r="BA562" s="102"/>
      <c r="BB562" s="45"/>
      <c r="BC562" s="45"/>
    </row>
    <row r="563" spans="1:77" s="101" customFormat="1" ht="16" hidden="1" thickBot="1">
      <c r="A563" s="4"/>
      <c r="B563" s="6"/>
      <c r="C563" s="23" t="s">
        <v>302</v>
      </c>
      <c r="D563" s="24" t="s">
        <v>649</v>
      </c>
      <c r="E563" s="34"/>
      <c r="F563" s="34"/>
      <c r="G563" s="10"/>
      <c r="H563" s="10"/>
      <c r="I563" s="10"/>
      <c r="J563" s="45"/>
      <c r="K563" s="10"/>
      <c r="L563" s="10"/>
      <c r="M563" s="10"/>
      <c r="N563" s="10"/>
      <c r="O563" s="10"/>
      <c r="P563" s="10"/>
      <c r="Q563" s="46" t="s">
        <v>792</v>
      </c>
      <c r="R563" s="46">
        <v>0</v>
      </c>
      <c r="S563" s="25" t="s">
        <v>225</v>
      </c>
      <c r="T563" s="46">
        <v>0</v>
      </c>
      <c r="U563" s="185" t="s">
        <v>145</v>
      </c>
      <c r="V563" s="46">
        <v>0</v>
      </c>
      <c r="W563" s="46">
        <v>0</v>
      </c>
      <c r="X563" s="46">
        <v>0</v>
      </c>
      <c r="Y563" s="10"/>
      <c r="Z563" s="10"/>
      <c r="AA563" s="10"/>
      <c r="AB563" s="10"/>
      <c r="AC563" s="10"/>
      <c r="AD563" s="10"/>
      <c r="AE563" s="10"/>
      <c r="AF563" s="10"/>
      <c r="AG563" s="10"/>
      <c r="AH563" s="10"/>
      <c r="AI563" s="10"/>
      <c r="AJ563" s="10"/>
      <c r="AK563" s="10"/>
      <c r="AL563" s="10"/>
      <c r="AM563" s="10"/>
      <c r="AN563" s="10"/>
      <c r="AO563" s="10"/>
      <c r="AP563" s="24" t="s">
        <v>204</v>
      </c>
      <c r="AQ563" s="24" t="s">
        <v>166</v>
      </c>
      <c r="AR563" s="10"/>
      <c r="AS563" s="10"/>
      <c r="AT563" s="10"/>
      <c r="AU563" s="174">
        <v>87750000</v>
      </c>
      <c r="AV563" s="45"/>
      <c r="AW563" s="45"/>
      <c r="AX563" s="45"/>
      <c r="AY563" s="45"/>
      <c r="AZ563" s="66" t="s">
        <v>1840</v>
      </c>
      <c r="BA563" s="102"/>
      <c r="BB563" s="45"/>
      <c r="BC563" s="45"/>
    </row>
    <row r="564" spans="1:77" s="101" customFormat="1" ht="16" hidden="1" thickBot="1">
      <c r="A564" s="4"/>
      <c r="B564" s="6"/>
      <c r="C564" s="23" t="s">
        <v>306</v>
      </c>
      <c r="D564" s="24" t="s">
        <v>650</v>
      </c>
      <c r="E564" s="34"/>
      <c r="F564" s="34"/>
      <c r="G564" s="10"/>
      <c r="H564" s="10"/>
      <c r="I564" s="10"/>
      <c r="J564" s="45"/>
      <c r="K564" s="10"/>
      <c r="L564" s="10"/>
      <c r="M564" s="10"/>
      <c r="N564" s="10"/>
      <c r="O564" s="10"/>
      <c r="P564" s="10"/>
      <c r="Q564" s="46" t="s">
        <v>793</v>
      </c>
      <c r="R564" s="46">
        <v>0</v>
      </c>
      <c r="S564" s="25" t="s">
        <v>225</v>
      </c>
      <c r="T564" s="46">
        <v>0</v>
      </c>
      <c r="U564" s="80"/>
      <c r="V564" s="46">
        <v>0</v>
      </c>
      <c r="W564" s="46">
        <v>0</v>
      </c>
      <c r="X564" s="46">
        <v>0</v>
      </c>
      <c r="Y564" s="10"/>
      <c r="Z564" s="10"/>
      <c r="AA564" s="10"/>
      <c r="AB564" s="10"/>
      <c r="AC564" s="10"/>
      <c r="AD564" s="10"/>
      <c r="AE564" s="10"/>
      <c r="AF564" s="10"/>
      <c r="AG564" s="10"/>
      <c r="AH564" s="10"/>
      <c r="AI564" s="10"/>
      <c r="AJ564" s="10"/>
      <c r="AK564" s="10"/>
      <c r="AL564" s="10"/>
      <c r="AM564" s="10"/>
      <c r="AN564" s="10"/>
      <c r="AO564" s="10"/>
      <c r="AP564" s="24" t="s">
        <v>204</v>
      </c>
      <c r="AQ564" s="24" t="s">
        <v>166</v>
      </c>
      <c r="AR564" s="10"/>
      <c r="AS564" s="10"/>
      <c r="AT564" s="10"/>
      <c r="AU564" s="174">
        <v>325000</v>
      </c>
      <c r="AV564" s="45"/>
      <c r="AW564" s="45"/>
      <c r="AX564" s="45"/>
      <c r="AY564" s="45"/>
      <c r="AZ564" s="66" t="s">
        <v>1840</v>
      </c>
      <c r="BA564" s="102"/>
      <c r="BB564" s="45"/>
      <c r="BC564" s="45"/>
    </row>
    <row r="565" spans="1:77" s="101" customFormat="1" ht="16" hidden="1" thickBot="1">
      <c r="A565" s="4"/>
      <c r="B565" s="6"/>
      <c r="C565" s="23" t="s">
        <v>307</v>
      </c>
      <c r="D565" s="24" t="s">
        <v>647</v>
      </c>
      <c r="E565" s="34"/>
      <c r="F565" s="34"/>
      <c r="G565" s="10"/>
      <c r="H565" s="10"/>
      <c r="I565" s="10"/>
      <c r="J565" s="45"/>
      <c r="K565" s="10"/>
      <c r="L565" s="10"/>
      <c r="M565" s="10"/>
      <c r="N565" s="10"/>
      <c r="O565" s="10"/>
      <c r="P565" s="10"/>
      <c r="Q565" s="46" t="s">
        <v>743</v>
      </c>
      <c r="R565" s="46">
        <v>0</v>
      </c>
      <c r="S565" s="25" t="s">
        <v>225</v>
      </c>
      <c r="T565" s="46">
        <v>0</v>
      </c>
      <c r="U565" s="185" t="s">
        <v>145</v>
      </c>
      <c r="V565" s="46">
        <v>0</v>
      </c>
      <c r="W565" s="46">
        <v>0</v>
      </c>
      <c r="X565" s="46">
        <v>0</v>
      </c>
      <c r="Y565" s="10"/>
      <c r="Z565" s="10"/>
      <c r="AA565" s="10"/>
      <c r="AB565" s="10"/>
      <c r="AC565" s="10"/>
      <c r="AD565" s="10"/>
      <c r="AE565" s="10"/>
      <c r="AF565" s="10"/>
      <c r="AG565" s="10"/>
      <c r="AH565" s="10"/>
      <c r="AI565" s="10"/>
      <c r="AJ565" s="10"/>
      <c r="AK565" s="10"/>
      <c r="AL565" s="10"/>
      <c r="AM565" s="10"/>
      <c r="AN565" s="10"/>
      <c r="AO565" s="10"/>
      <c r="AP565" s="24" t="s">
        <v>204</v>
      </c>
      <c r="AQ565" s="24" t="s">
        <v>850</v>
      </c>
      <c r="AR565" s="10"/>
      <c r="AS565" s="10"/>
      <c r="AT565" s="10"/>
      <c r="AU565" s="174">
        <v>41250</v>
      </c>
      <c r="AV565" s="45"/>
      <c r="AW565" s="45"/>
      <c r="AX565" s="45"/>
      <c r="AY565" s="45"/>
      <c r="AZ565" s="66" t="s">
        <v>1840</v>
      </c>
      <c r="BA565" s="102"/>
      <c r="BB565" s="45"/>
      <c r="BC565" s="45"/>
    </row>
    <row r="566" spans="1:77" s="101" customFormat="1" ht="16" hidden="1" thickBot="1">
      <c r="A566" s="4"/>
      <c r="B566" s="6"/>
      <c r="C566" s="23" t="s">
        <v>308</v>
      </c>
      <c r="D566" s="24" t="s">
        <v>651</v>
      </c>
      <c r="E566" s="34"/>
      <c r="F566" s="34"/>
      <c r="G566" s="10"/>
      <c r="H566" s="10"/>
      <c r="I566" s="10"/>
      <c r="J566" s="45"/>
      <c r="K566" s="10"/>
      <c r="L566" s="10"/>
      <c r="M566" s="10"/>
      <c r="N566" s="10"/>
      <c r="O566" s="10"/>
      <c r="P566" s="10"/>
      <c r="Q566" s="46" t="s">
        <v>794</v>
      </c>
      <c r="R566" s="46">
        <v>0</v>
      </c>
      <c r="S566" s="25" t="s">
        <v>225</v>
      </c>
      <c r="T566" s="46">
        <v>0</v>
      </c>
      <c r="U566" s="185" t="s">
        <v>145</v>
      </c>
      <c r="V566" s="46">
        <v>0</v>
      </c>
      <c r="W566" s="46">
        <v>0</v>
      </c>
      <c r="X566" s="46">
        <v>0</v>
      </c>
      <c r="Y566" s="10"/>
      <c r="Z566" s="10"/>
      <c r="AA566" s="10"/>
      <c r="AB566" s="10"/>
      <c r="AC566" s="10"/>
      <c r="AD566" s="10"/>
      <c r="AE566" s="10"/>
      <c r="AF566" s="10"/>
      <c r="AG566" s="10"/>
      <c r="AH566" s="10"/>
      <c r="AI566" s="10"/>
      <c r="AJ566" s="10"/>
      <c r="AK566" s="10"/>
      <c r="AL566" s="10"/>
      <c r="AM566" s="10"/>
      <c r="AN566" s="10"/>
      <c r="AO566" s="10"/>
      <c r="AP566" s="24" t="s">
        <v>204</v>
      </c>
      <c r="AQ566" s="24" t="s">
        <v>164</v>
      </c>
      <c r="AR566" s="10"/>
      <c r="AS566" s="10"/>
      <c r="AT566" s="10"/>
      <c r="AU566" s="174">
        <v>552500</v>
      </c>
      <c r="AV566" s="62"/>
      <c r="AW566" s="45"/>
      <c r="AX566" s="45"/>
      <c r="AY566" s="45"/>
      <c r="AZ566" s="66" t="s">
        <v>1840</v>
      </c>
      <c r="BA566" s="102"/>
      <c r="BB566" s="45"/>
      <c r="BC566" s="45"/>
    </row>
    <row r="567" spans="1:77" s="101" customFormat="1" ht="16" hidden="1" thickBot="1">
      <c r="A567" s="4"/>
      <c r="B567" s="6"/>
      <c r="C567" s="23" t="s">
        <v>309</v>
      </c>
      <c r="D567" s="24" t="s">
        <v>652</v>
      </c>
      <c r="E567" s="34"/>
      <c r="F567" s="34"/>
      <c r="G567" s="10"/>
      <c r="H567" s="10"/>
      <c r="I567" s="10"/>
      <c r="J567" s="45"/>
      <c r="K567" s="10"/>
      <c r="L567" s="10"/>
      <c r="M567" s="10"/>
      <c r="N567" s="10"/>
      <c r="O567" s="10"/>
      <c r="P567" s="10"/>
      <c r="Q567" s="46" t="s">
        <v>795</v>
      </c>
      <c r="R567" s="46">
        <v>0</v>
      </c>
      <c r="S567" s="25" t="s">
        <v>222</v>
      </c>
      <c r="T567" s="46">
        <v>0</v>
      </c>
      <c r="U567" s="185" t="s">
        <v>145</v>
      </c>
      <c r="V567" s="46">
        <v>0</v>
      </c>
      <c r="W567" s="46">
        <v>0</v>
      </c>
      <c r="X567" s="46">
        <v>0</v>
      </c>
      <c r="Y567" s="10"/>
      <c r="Z567" s="10"/>
      <c r="AA567" s="10"/>
      <c r="AB567" s="10"/>
      <c r="AC567" s="10"/>
      <c r="AD567" s="10"/>
      <c r="AE567" s="10"/>
      <c r="AF567" s="10"/>
      <c r="AG567" s="10"/>
      <c r="AH567" s="10"/>
      <c r="AI567" s="10"/>
      <c r="AJ567" s="10"/>
      <c r="AK567" s="10"/>
      <c r="AL567" s="10"/>
      <c r="AM567" s="10"/>
      <c r="AN567" s="10"/>
      <c r="AO567" s="10"/>
      <c r="AP567" s="24" t="s">
        <v>204</v>
      </c>
      <c r="AQ567" s="24" t="s">
        <v>164</v>
      </c>
      <c r="AR567" s="10"/>
      <c r="AS567" s="10"/>
      <c r="AT567" s="10"/>
      <c r="AU567" s="174">
        <v>450000</v>
      </c>
      <c r="AV567" s="62"/>
      <c r="AW567" s="45"/>
      <c r="AX567" s="45"/>
      <c r="AY567" s="45"/>
      <c r="AZ567" s="66" t="s">
        <v>1840</v>
      </c>
      <c r="BA567" s="102"/>
      <c r="BB567" s="45"/>
      <c r="BC567" s="45"/>
    </row>
    <row r="568" spans="1:77" s="101" customFormat="1" ht="16" hidden="1" thickBot="1">
      <c r="A568" s="4"/>
      <c r="B568" s="6"/>
      <c r="C568" s="23" t="s">
        <v>303</v>
      </c>
      <c r="D568" s="24" t="s">
        <v>646</v>
      </c>
      <c r="E568" s="34"/>
      <c r="F568" s="34"/>
      <c r="G568" s="10"/>
      <c r="H568" s="10"/>
      <c r="I568" s="10"/>
      <c r="J568" s="45"/>
      <c r="K568" s="10"/>
      <c r="L568" s="10"/>
      <c r="M568" s="10"/>
      <c r="N568" s="10"/>
      <c r="O568" s="10"/>
      <c r="P568" s="10"/>
      <c r="Q568" s="46" t="s">
        <v>796</v>
      </c>
      <c r="R568" s="46">
        <v>0</v>
      </c>
      <c r="S568" s="25" t="s">
        <v>225</v>
      </c>
      <c r="T568" s="46">
        <v>0</v>
      </c>
      <c r="U568" s="185" t="s">
        <v>145</v>
      </c>
      <c r="V568" s="46">
        <v>0</v>
      </c>
      <c r="W568" s="46">
        <v>0</v>
      </c>
      <c r="X568" s="46">
        <v>0</v>
      </c>
      <c r="Y568" s="10"/>
      <c r="Z568" s="10"/>
      <c r="AA568" s="10"/>
      <c r="AB568" s="10"/>
      <c r="AC568" s="10"/>
      <c r="AD568" s="10"/>
      <c r="AE568" s="10"/>
      <c r="AF568" s="10"/>
      <c r="AG568" s="10"/>
      <c r="AH568" s="10"/>
      <c r="AI568" s="10"/>
      <c r="AJ568" s="10"/>
      <c r="AK568" s="10"/>
      <c r="AL568" s="10"/>
      <c r="AM568" s="10"/>
      <c r="AN568" s="10"/>
      <c r="AO568" s="10"/>
      <c r="AP568" s="24" t="s">
        <v>204</v>
      </c>
      <c r="AQ568" s="24" t="s">
        <v>240</v>
      </c>
      <c r="AR568" s="10"/>
      <c r="AS568" s="10"/>
      <c r="AT568" s="10"/>
      <c r="AU568" s="174">
        <v>3510000</v>
      </c>
      <c r="AV568" s="62"/>
      <c r="AW568" s="45"/>
      <c r="AX568" s="45"/>
      <c r="AY568" s="45"/>
      <c r="AZ568" s="66" t="s">
        <v>1840</v>
      </c>
      <c r="BA568" s="102"/>
      <c r="BB568" s="45"/>
      <c r="BC568" s="45"/>
    </row>
    <row r="569" spans="1:77" s="101" customFormat="1" ht="16" hidden="1" thickBot="1">
      <c r="A569" s="4"/>
      <c r="B569" s="6"/>
      <c r="C569" s="23" t="s">
        <v>271</v>
      </c>
      <c r="D569" s="24" t="s">
        <v>648</v>
      </c>
      <c r="E569" s="34"/>
      <c r="F569" s="34"/>
      <c r="G569" s="10"/>
      <c r="H569" s="10"/>
      <c r="I569" s="10"/>
      <c r="J569" s="45"/>
      <c r="K569" s="10"/>
      <c r="L569" s="10"/>
      <c r="M569" s="10"/>
      <c r="N569" s="10"/>
      <c r="O569" s="10"/>
      <c r="P569" s="10"/>
      <c r="Q569" s="46" t="s">
        <v>797</v>
      </c>
      <c r="R569" s="46">
        <v>0</v>
      </c>
      <c r="S569" s="25" t="s">
        <v>225</v>
      </c>
      <c r="T569" s="46">
        <v>0</v>
      </c>
      <c r="U569" s="185" t="s">
        <v>145</v>
      </c>
      <c r="V569" s="46">
        <v>0</v>
      </c>
      <c r="W569" s="46">
        <v>0</v>
      </c>
      <c r="X569" s="46">
        <v>0</v>
      </c>
      <c r="Y569" s="10"/>
      <c r="Z569" s="10"/>
      <c r="AA569" s="10"/>
      <c r="AB569" s="10"/>
      <c r="AC569" s="10"/>
      <c r="AD569" s="10"/>
      <c r="AE569" s="10"/>
      <c r="AF569" s="10"/>
      <c r="AG569" s="10"/>
      <c r="AH569" s="10"/>
      <c r="AI569" s="10"/>
      <c r="AJ569" s="10"/>
      <c r="AK569" s="10"/>
      <c r="AL569" s="10"/>
      <c r="AM569" s="10"/>
      <c r="AN569" s="10"/>
      <c r="AO569" s="10"/>
      <c r="AP569" s="24" t="s">
        <v>204</v>
      </c>
      <c r="AQ569" s="24" t="s">
        <v>240</v>
      </c>
      <c r="AR569" s="10"/>
      <c r="AS569" s="10"/>
      <c r="AT569" s="10"/>
      <c r="AU569" s="174">
        <v>130000</v>
      </c>
      <c r="AV569" s="62"/>
      <c r="AW569" s="45"/>
      <c r="AX569" s="45"/>
      <c r="AY569" s="45"/>
      <c r="AZ569" s="66" t="s">
        <v>1840</v>
      </c>
      <c r="BA569" s="102"/>
      <c r="BB569" s="45"/>
      <c r="BC569" s="45"/>
    </row>
    <row r="570" spans="1:77" s="101" customFormat="1" ht="16" hidden="1" thickBot="1">
      <c r="A570" s="4"/>
      <c r="B570" s="6"/>
      <c r="C570" s="23" t="s">
        <v>309</v>
      </c>
      <c r="D570" s="24" t="s">
        <v>652</v>
      </c>
      <c r="E570" s="34"/>
      <c r="F570" s="34"/>
      <c r="G570" s="10"/>
      <c r="H570" s="10"/>
      <c r="I570" s="10"/>
      <c r="J570" s="45"/>
      <c r="K570" s="10"/>
      <c r="L570" s="10"/>
      <c r="M570" s="10"/>
      <c r="N570" s="10"/>
      <c r="O570" s="10"/>
      <c r="P570" s="10"/>
      <c r="Q570" s="46" t="s">
        <v>795</v>
      </c>
      <c r="R570" s="46">
        <v>0</v>
      </c>
      <c r="S570" s="25" t="s">
        <v>232</v>
      </c>
      <c r="T570" s="46">
        <v>0</v>
      </c>
      <c r="U570" s="185" t="s">
        <v>145</v>
      </c>
      <c r="V570" s="46">
        <v>0</v>
      </c>
      <c r="W570" s="46">
        <v>0</v>
      </c>
      <c r="X570" s="46">
        <v>0</v>
      </c>
      <c r="Y570" s="10"/>
      <c r="Z570" s="10"/>
      <c r="AA570" s="10"/>
      <c r="AB570" s="10"/>
      <c r="AC570" s="10"/>
      <c r="AD570" s="10"/>
      <c r="AE570" s="10"/>
      <c r="AF570" s="10"/>
      <c r="AG570" s="10"/>
      <c r="AH570" s="10"/>
      <c r="AI570" s="10"/>
      <c r="AJ570" s="10"/>
      <c r="AK570" s="10"/>
      <c r="AL570" s="10"/>
      <c r="AM570" s="10"/>
      <c r="AN570" s="10"/>
      <c r="AO570" s="10"/>
      <c r="AP570" s="24" t="s">
        <v>204</v>
      </c>
      <c r="AQ570" s="24" t="s">
        <v>164</v>
      </c>
      <c r="AR570" s="10"/>
      <c r="AS570" s="10"/>
      <c r="AT570" s="10"/>
      <c r="AU570" s="174">
        <v>450000</v>
      </c>
      <c r="AV570" s="62"/>
      <c r="AW570" s="45"/>
      <c r="AX570" s="45"/>
      <c r="AY570" s="45"/>
      <c r="AZ570" s="66" t="s">
        <v>1840</v>
      </c>
      <c r="BA570" s="102"/>
      <c r="BB570" s="45"/>
      <c r="BC570" s="45"/>
    </row>
    <row r="571" spans="1:77" ht="16" hidden="1" thickBot="1">
      <c r="A571" s="4"/>
      <c r="B571" s="6"/>
      <c r="C571" s="23" t="s">
        <v>310</v>
      </c>
      <c r="D571" s="24" t="s">
        <v>642</v>
      </c>
      <c r="E571" s="34"/>
      <c r="F571" s="34"/>
      <c r="G571" s="10"/>
      <c r="H571" s="10"/>
      <c r="I571" s="10"/>
      <c r="J571" s="45"/>
      <c r="K571" s="10"/>
      <c r="L571" s="10"/>
      <c r="M571" s="10"/>
      <c r="N571" s="10"/>
      <c r="O571" s="10"/>
      <c r="P571" s="10"/>
      <c r="Q571" s="46" t="s">
        <v>798</v>
      </c>
      <c r="R571" s="46">
        <v>0</v>
      </c>
      <c r="S571" s="25" t="s">
        <v>233</v>
      </c>
      <c r="T571" s="46">
        <v>0</v>
      </c>
      <c r="U571" s="185" t="s">
        <v>145</v>
      </c>
      <c r="V571" s="46">
        <v>0</v>
      </c>
      <c r="W571" s="46">
        <v>0</v>
      </c>
      <c r="X571" s="46">
        <v>0</v>
      </c>
      <c r="Y571" s="10"/>
      <c r="Z571" s="10"/>
      <c r="AA571" s="10"/>
      <c r="AB571" s="10"/>
      <c r="AC571" s="10"/>
      <c r="AD571" s="10"/>
      <c r="AE571" s="10"/>
      <c r="AF571" s="10"/>
      <c r="AG571" s="10"/>
      <c r="AH571" s="10"/>
      <c r="AI571" s="10"/>
      <c r="AJ571" s="10"/>
      <c r="AK571" s="10"/>
      <c r="AL571" s="10"/>
      <c r="AM571" s="10"/>
      <c r="AN571" s="10"/>
      <c r="AO571" s="10"/>
      <c r="AP571" s="24" t="s">
        <v>204</v>
      </c>
      <c r="AQ571" s="24" t="s">
        <v>166</v>
      </c>
      <c r="AR571" s="10"/>
      <c r="AS571" s="10"/>
      <c r="AT571" s="10"/>
      <c r="AU571" s="174">
        <v>712500</v>
      </c>
      <c r="AV571" s="62"/>
      <c r="AW571" s="45"/>
      <c r="AX571" s="45"/>
      <c r="AY571" s="45"/>
      <c r="AZ571" s="66" t="s">
        <v>1840</v>
      </c>
      <c r="BA571" s="102"/>
      <c r="BB571" s="45"/>
      <c r="BC571" s="45"/>
    </row>
    <row r="572" spans="1:77" s="100" customFormat="1" ht="31" hidden="1" thickBot="1">
      <c r="A572" s="4"/>
      <c r="B572" s="98"/>
      <c r="C572" s="72" t="s">
        <v>311</v>
      </c>
      <c r="D572" s="70" t="s">
        <v>636</v>
      </c>
      <c r="E572" s="73"/>
      <c r="F572" s="73"/>
      <c r="G572" s="75"/>
      <c r="H572" s="75"/>
      <c r="I572" s="75"/>
      <c r="J572" s="66"/>
      <c r="K572" s="75"/>
      <c r="L572" s="75"/>
      <c r="M572" s="75"/>
      <c r="N572" s="75"/>
      <c r="O572" s="75"/>
      <c r="P572" s="75"/>
      <c r="Q572" s="50" t="s">
        <v>799</v>
      </c>
      <c r="R572" s="50">
        <v>0</v>
      </c>
      <c r="S572" s="68" t="s">
        <v>221</v>
      </c>
      <c r="T572" s="50">
        <v>0</v>
      </c>
      <c r="U572" s="106"/>
      <c r="V572" s="50">
        <v>0</v>
      </c>
      <c r="W572" s="50">
        <v>0</v>
      </c>
      <c r="X572" s="50">
        <v>0</v>
      </c>
      <c r="Y572" s="75"/>
      <c r="Z572" s="75"/>
      <c r="AA572" s="75"/>
      <c r="AB572" s="75"/>
      <c r="AC572" s="75"/>
      <c r="AD572" s="75"/>
      <c r="AE572" s="75"/>
      <c r="AF572" s="75"/>
      <c r="AG572" s="75"/>
      <c r="AH572" s="75"/>
      <c r="AI572" s="75"/>
      <c r="AJ572" s="75"/>
      <c r="AK572" s="75"/>
      <c r="AL572" s="75"/>
      <c r="AM572" s="75"/>
      <c r="AN572" s="75"/>
      <c r="AO572" s="75"/>
      <c r="AP572" s="70" t="s">
        <v>204</v>
      </c>
      <c r="AQ572" s="70" t="s">
        <v>166</v>
      </c>
      <c r="AR572" s="75"/>
      <c r="AS572" s="75"/>
      <c r="AT572" s="75"/>
      <c r="AU572" s="71">
        <v>52000000</v>
      </c>
      <c r="AV572" s="103"/>
      <c r="AW572" s="66"/>
      <c r="AX572" s="66"/>
      <c r="AY572" s="66"/>
      <c r="AZ572" s="66" t="s">
        <v>1840</v>
      </c>
      <c r="BA572" s="104"/>
      <c r="BB572" s="66"/>
      <c r="BC572" s="66"/>
      <c r="BD572" s="121"/>
      <c r="BE572" s="121"/>
      <c r="BF572" s="121"/>
      <c r="BG572" s="121"/>
      <c r="BH572" s="121"/>
      <c r="BI572" s="121"/>
      <c r="BJ572" s="121"/>
      <c r="BK572" s="121"/>
      <c r="BL572" s="121"/>
      <c r="BM572" s="121"/>
      <c r="BN572" s="121"/>
      <c r="BO572" s="121"/>
      <c r="BP572" s="121"/>
      <c r="BQ572" s="121"/>
      <c r="BR572" s="121"/>
      <c r="BS572" s="121"/>
      <c r="BT572" s="121"/>
      <c r="BU572" s="121"/>
      <c r="BV572" s="121"/>
      <c r="BW572" s="121"/>
      <c r="BX572" s="121"/>
      <c r="BY572" s="121"/>
    </row>
    <row r="573" spans="1:77" ht="16" hidden="1" thickBot="1">
      <c r="A573" s="4"/>
      <c r="B573" s="6"/>
      <c r="C573" s="23" t="s">
        <v>255</v>
      </c>
      <c r="D573" s="24" t="s">
        <v>611</v>
      </c>
      <c r="E573" s="34"/>
      <c r="F573" s="34"/>
      <c r="G573" s="10"/>
      <c r="H573" s="10"/>
      <c r="I573" s="10"/>
      <c r="J573" s="102" t="s">
        <v>1193</v>
      </c>
      <c r="K573" s="10"/>
      <c r="L573" s="10"/>
      <c r="M573" s="10"/>
      <c r="N573" s="10"/>
      <c r="O573" s="10"/>
      <c r="P573" s="10"/>
      <c r="Q573" s="46" t="s">
        <v>145</v>
      </c>
      <c r="R573" s="46">
        <v>0</v>
      </c>
      <c r="S573" s="25" t="s">
        <v>222</v>
      </c>
      <c r="T573" s="46">
        <v>0</v>
      </c>
      <c r="U573" s="185" t="s">
        <v>145</v>
      </c>
      <c r="V573" s="46">
        <v>0</v>
      </c>
      <c r="W573" s="46">
        <v>0</v>
      </c>
      <c r="X573" s="46">
        <v>0</v>
      </c>
      <c r="Y573" s="10"/>
      <c r="Z573" s="10"/>
      <c r="AA573" s="10"/>
      <c r="AB573" s="10"/>
      <c r="AC573" s="10"/>
      <c r="AD573" s="10"/>
      <c r="AE573" s="10"/>
      <c r="AF573" s="10"/>
      <c r="AG573" s="10"/>
      <c r="AH573" s="10"/>
      <c r="AI573" s="10"/>
      <c r="AJ573" s="10"/>
      <c r="AK573" s="10"/>
      <c r="AL573" s="10"/>
      <c r="AM573" s="10"/>
      <c r="AN573" s="10"/>
      <c r="AO573" s="10"/>
      <c r="AP573" s="24" t="s">
        <v>204</v>
      </c>
      <c r="AQ573" s="24" t="s">
        <v>850</v>
      </c>
      <c r="AR573" s="10"/>
      <c r="AS573" s="10"/>
      <c r="AT573" s="10"/>
      <c r="AU573" s="174">
        <v>1500000</v>
      </c>
      <c r="AV573" s="45" t="s">
        <v>123</v>
      </c>
      <c r="AW573" s="45"/>
      <c r="AX573" s="45" t="s">
        <v>1599</v>
      </c>
      <c r="AY573" s="102" t="s">
        <v>1193</v>
      </c>
      <c r="AZ573" s="45"/>
      <c r="BA573" s="102"/>
      <c r="BB573" s="45"/>
      <c r="BC573" s="45"/>
    </row>
    <row r="574" spans="1:77" ht="16" hidden="1" thickBot="1">
      <c r="A574" s="4"/>
      <c r="B574" s="6"/>
      <c r="C574" s="23" t="s">
        <v>283</v>
      </c>
      <c r="D574" s="24" t="s">
        <v>609</v>
      </c>
      <c r="E574" s="34"/>
      <c r="F574" s="34"/>
      <c r="G574" s="10"/>
      <c r="H574" s="10"/>
      <c r="I574" s="10"/>
      <c r="J574" s="102"/>
      <c r="K574" s="10"/>
      <c r="L574" s="10"/>
      <c r="M574" s="10"/>
      <c r="N574" s="10"/>
      <c r="O574" s="10"/>
      <c r="P574" s="10"/>
      <c r="Q574" s="46" t="s">
        <v>800</v>
      </c>
      <c r="R574" s="46">
        <v>0</v>
      </c>
      <c r="S574" s="25" t="s">
        <v>221</v>
      </c>
      <c r="T574" s="46">
        <v>0</v>
      </c>
      <c r="U574" s="185" t="s">
        <v>145</v>
      </c>
      <c r="V574" s="46">
        <v>0</v>
      </c>
      <c r="W574" s="46">
        <v>0</v>
      </c>
      <c r="X574" s="46">
        <v>0</v>
      </c>
      <c r="Y574" s="10"/>
      <c r="Z574" s="10"/>
      <c r="AA574" s="10"/>
      <c r="AB574" s="10"/>
      <c r="AC574" s="10"/>
      <c r="AD574" s="10"/>
      <c r="AE574" s="10"/>
      <c r="AF574" s="10"/>
      <c r="AG574" s="10"/>
      <c r="AH574" s="10"/>
      <c r="AI574" s="10"/>
      <c r="AJ574" s="10"/>
      <c r="AK574" s="10"/>
      <c r="AL574" s="10"/>
      <c r="AM574" s="10"/>
      <c r="AN574" s="10"/>
      <c r="AO574" s="10"/>
      <c r="AP574" s="24" t="s">
        <v>204</v>
      </c>
      <c r="AQ574" s="24" t="s">
        <v>166</v>
      </c>
      <c r="AR574" s="10"/>
      <c r="AS574" s="10"/>
      <c r="AT574" s="10"/>
      <c r="AU574" s="174">
        <v>881250</v>
      </c>
      <c r="AV574" s="62"/>
      <c r="AW574" s="45"/>
      <c r="AX574" s="45"/>
      <c r="AY574" s="102"/>
      <c r="AZ574" s="66" t="s">
        <v>1840</v>
      </c>
      <c r="BA574" s="102"/>
      <c r="BB574" s="45"/>
      <c r="BC574" s="45"/>
    </row>
    <row r="575" spans="1:77" ht="16" hidden="1" thickBot="1">
      <c r="A575" s="4"/>
      <c r="B575" s="6"/>
      <c r="C575" s="23" t="s">
        <v>312</v>
      </c>
      <c r="D575" s="24" t="s">
        <v>653</v>
      </c>
      <c r="E575" s="34"/>
      <c r="F575" s="34"/>
      <c r="G575" s="10"/>
      <c r="H575" s="10"/>
      <c r="I575" s="10"/>
      <c r="J575" s="102"/>
      <c r="K575" s="10"/>
      <c r="L575" s="10"/>
      <c r="M575" s="10"/>
      <c r="N575" s="10"/>
      <c r="O575" s="10"/>
      <c r="P575" s="10"/>
      <c r="Q575" s="46" t="s">
        <v>801</v>
      </c>
      <c r="R575" s="46">
        <v>0</v>
      </c>
      <c r="S575" s="25" t="s">
        <v>221</v>
      </c>
      <c r="T575" s="46">
        <v>0</v>
      </c>
      <c r="U575" s="80"/>
      <c r="V575" s="46">
        <v>0</v>
      </c>
      <c r="W575" s="46">
        <v>0</v>
      </c>
      <c r="X575" s="46">
        <v>0</v>
      </c>
      <c r="Y575" s="10"/>
      <c r="Z575" s="10"/>
      <c r="AA575" s="10"/>
      <c r="AB575" s="10"/>
      <c r="AC575" s="10"/>
      <c r="AD575" s="10"/>
      <c r="AE575" s="10"/>
      <c r="AF575" s="10"/>
      <c r="AG575" s="10"/>
      <c r="AH575" s="10"/>
      <c r="AI575" s="10"/>
      <c r="AJ575" s="10"/>
      <c r="AK575" s="10"/>
      <c r="AL575" s="10"/>
      <c r="AM575" s="10"/>
      <c r="AN575" s="10"/>
      <c r="AO575" s="10"/>
      <c r="AP575" s="24" t="s">
        <v>204</v>
      </c>
      <c r="AQ575" s="24" t="s">
        <v>167</v>
      </c>
      <c r="AR575" s="10"/>
      <c r="AS575" s="10"/>
      <c r="AT575" s="10"/>
      <c r="AU575" s="174">
        <v>80000000</v>
      </c>
      <c r="AV575" s="62"/>
      <c r="AW575" s="45"/>
      <c r="AX575" s="45"/>
      <c r="AY575" s="102"/>
      <c r="AZ575" s="66" t="s">
        <v>1840</v>
      </c>
      <c r="BA575" s="102"/>
      <c r="BB575" s="45"/>
      <c r="BC575" s="45"/>
    </row>
    <row r="576" spans="1:77" ht="16" hidden="1" thickBot="1">
      <c r="A576" s="4"/>
      <c r="B576" s="6"/>
      <c r="C576" s="23" t="s">
        <v>313</v>
      </c>
      <c r="D576" s="24" t="s">
        <v>654</v>
      </c>
      <c r="E576" s="34"/>
      <c r="F576" s="34"/>
      <c r="G576" s="10"/>
      <c r="H576" s="10"/>
      <c r="I576" s="10"/>
      <c r="J576" s="102"/>
      <c r="K576" s="10"/>
      <c r="L576" s="10"/>
      <c r="M576" s="10"/>
      <c r="N576" s="10"/>
      <c r="O576" s="10"/>
      <c r="P576" s="10"/>
      <c r="Q576" s="46" t="s">
        <v>802</v>
      </c>
      <c r="R576" s="46">
        <v>0</v>
      </c>
      <c r="S576" s="25" t="s">
        <v>221</v>
      </c>
      <c r="T576" s="46">
        <v>0</v>
      </c>
      <c r="U576" s="80"/>
      <c r="V576" s="46">
        <v>0</v>
      </c>
      <c r="W576" s="46">
        <v>0</v>
      </c>
      <c r="X576" s="46">
        <v>0</v>
      </c>
      <c r="Y576" s="10"/>
      <c r="Z576" s="10"/>
      <c r="AA576" s="10"/>
      <c r="AB576" s="10"/>
      <c r="AC576" s="10"/>
      <c r="AD576" s="10"/>
      <c r="AE576" s="10"/>
      <c r="AF576" s="10"/>
      <c r="AG576" s="10"/>
      <c r="AH576" s="10"/>
      <c r="AI576" s="10"/>
      <c r="AJ576" s="10"/>
      <c r="AK576" s="10"/>
      <c r="AL576" s="10"/>
      <c r="AM576" s="10"/>
      <c r="AN576" s="10"/>
      <c r="AO576" s="10"/>
      <c r="AP576" s="24" t="s">
        <v>204</v>
      </c>
      <c r="AQ576" s="24" t="s">
        <v>166</v>
      </c>
      <c r="AR576" s="10"/>
      <c r="AS576" s="10"/>
      <c r="AT576" s="10"/>
      <c r="AU576" s="174">
        <v>87500</v>
      </c>
      <c r="AV576" s="62"/>
      <c r="AW576" s="45"/>
      <c r="AX576" s="45"/>
      <c r="AY576" s="102"/>
      <c r="AZ576" s="66" t="s">
        <v>1840</v>
      </c>
      <c r="BA576" s="102"/>
      <c r="BB576" s="45"/>
      <c r="BC576" s="45"/>
    </row>
    <row r="577" spans="1:55" ht="16" hidden="1" thickBot="1">
      <c r="A577" s="4"/>
      <c r="B577" s="6"/>
      <c r="C577" s="23" t="s">
        <v>258</v>
      </c>
      <c r="D577" s="24" t="s">
        <v>614</v>
      </c>
      <c r="E577" s="34"/>
      <c r="F577" s="34"/>
      <c r="G577" s="10"/>
      <c r="H577" s="10"/>
      <c r="I577" s="10"/>
      <c r="J577" s="102"/>
      <c r="K577" s="10"/>
      <c r="L577" s="10"/>
      <c r="M577" s="10"/>
      <c r="N577" s="10"/>
      <c r="O577" s="10"/>
      <c r="P577" s="10"/>
      <c r="Q577" s="46" t="s">
        <v>803</v>
      </c>
      <c r="R577" s="46">
        <v>0</v>
      </c>
      <c r="S577" s="25" t="s">
        <v>221</v>
      </c>
      <c r="T577" s="46">
        <v>0</v>
      </c>
      <c r="U577" s="185" t="s">
        <v>145</v>
      </c>
      <c r="V577" s="46">
        <v>0</v>
      </c>
      <c r="W577" s="46">
        <v>0</v>
      </c>
      <c r="X577" s="46">
        <v>0</v>
      </c>
      <c r="Y577" s="10"/>
      <c r="Z577" s="10"/>
      <c r="AA577" s="10"/>
      <c r="AB577" s="10"/>
      <c r="AC577" s="10"/>
      <c r="AD577" s="10"/>
      <c r="AE577" s="10"/>
      <c r="AF577" s="10"/>
      <c r="AG577" s="10"/>
      <c r="AH577" s="10"/>
      <c r="AI577" s="10"/>
      <c r="AJ577" s="10"/>
      <c r="AK577" s="10"/>
      <c r="AL577" s="10"/>
      <c r="AM577" s="10"/>
      <c r="AN577" s="10"/>
      <c r="AO577" s="10"/>
      <c r="AP577" s="24" t="s">
        <v>204</v>
      </c>
      <c r="AQ577" s="24" t="s">
        <v>240</v>
      </c>
      <c r="AR577" s="10"/>
      <c r="AS577" s="10"/>
      <c r="AT577" s="10"/>
      <c r="AU577" s="174">
        <v>70000</v>
      </c>
      <c r="AV577" s="62"/>
      <c r="AW577" s="45"/>
      <c r="AX577" s="45"/>
      <c r="AY577" s="102"/>
      <c r="AZ577" s="66" t="s">
        <v>1840</v>
      </c>
      <c r="BA577" s="102"/>
      <c r="BB577" s="45"/>
      <c r="BC577" s="45"/>
    </row>
    <row r="578" spans="1:55" s="101" customFormat="1" ht="16" hidden="1" thickBot="1">
      <c r="A578" s="4"/>
      <c r="B578" s="6"/>
      <c r="C578" s="23" t="s">
        <v>314</v>
      </c>
      <c r="D578" s="24" t="s">
        <v>639</v>
      </c>
      <c r="E578" s="34"/>
      <c r="F578" s="34"/>
      <c r="G578" s="10"/>
      <c r="H578" s="10"/>
      <c r="I578" s="10"/>
      <c r="J578" s="102"/>
      <c r="K578" s="10"/>
      <c r="L578" s="10"/>
      <c r="M578" s="10"/>
      <c r="N578" s="10"/>
      <c r="O578" s="10"/>
      <c r="P578" s="10"/>
      <c r="Q578" s="46" t="s">
        <v>793</v>
      </c>
      <c r="R578" s="46">
        <v>0</v>
      </c>
      <c r="S578" s="25" t="s">
        <v>223</v>
      </c>
      <c r="T578" s="46">
        <v>0</v>
      </c>
      <c r="U578" s="80"/>
      <c r="V578" s="46">
        <v>0</v>
      </c>
      <c r="W578" s="46">
        <v>0</v>
      </c>
      <c r="X578" s="46">
        <v>0</v>
      </c>
      <c r="Y578" s="10"/>
      <c r="Z578" s="10"/>
      <c r="AA578" s="10"/>
      <c r="AB578" s="10"/>
      <c r="AC578" s="10"/>
      <c r="AD578" s="10"/>
      <c r="AE578" s="10"/>
      <c r="AF578" s="10"/>
      <c r="AG578" s="10"/>
      <c r="AH578" s="10"/>
      <c r="AI578" s="10"/>
      <c r="AJ578" s="10"/>
      <c r="AK578" s="10"/>
      <c r="AL578" s="10"/>
      <c r="AM578" s="10"/>
      <c r="AN578" s="10"/>
      <c r="AO578" s="10"/>
      <c r="AP578" s="24" t="s">
        <v>204</v>
      </c>
      <c r="AQ578" s="24" t="s">
        <v>166</v>
      </c>
      <c r="AR578" s="10"/>
      <c r="AS578" s="10"/>
      <c r="AT578" s="10"/>
      <c r="AU578" s="174">
        <v>750000</v>
      </c>
      <c r="AV578" s="62"/>
      <c r="AW578" s="45"/>
      <c r="AX578" s="45"/>
      <c r="AY578" s="102"/>
      <c r="AZ578" s="66" t="s">
        <v>1840</v>
      </c>
      <c r="BA578" s="102"/>
      <c r="BB578" s="45"/>
      <c r="BC578" s="45"/>
    </row>
    <row r="579" spans="1:55" s="101" customFormat="1" ht="16" hidden="1" thickBot="1">
      <c r="A579" s="4"/>
      <c r="B579" s="6"/>
      <c r="C579" s="23" t="s">
        <v>315</v>
      </c>
      <c r="D579" s="24" t="s">
        <v>620</v>
      </c>
      <c r="E579" s="34"/>
      <c r="F579" s="34"/>
      <c r="G579" s="10"/>
      <c r="H579" s="10"/>
      <c r="I579" s="10"/>
      <c r="J579" s="102"/>
      <c r="K579" s="10"/>
      <c r="L579" s="10"/>
      <c r="M579" s="10"/>
      <c r="N579" s="10"/>
      <c r="O579" s="10"/>
      <c r="P579" s="10"/>
      <c r="Q579" s="46" t="s">
        <v>804</v>
      </c>
      <c r="R579" s="46">
        <v>0</v>
      </c>
      <c r="S579" s="25" t="s">
        <v>223</v>
      </c>
      <c r="T579" s="46">
        <v>0</v>
      </c>
      <c r="U579" s="185" t="s">
        <v>145</v>
      </c>
      <c r="V579" s="46">
        <v>0</v>
      </c>
      <c r="W579" s="46">
        <v>0</v>
      </c>
      <c r="X579" s="46">
        <v>0</v>
      </c>
      <c r="Y579" s="10"/>
      <c r="Z579" s="10"/>
      <c r="AA579" s="10"/>
      <c r="AB579" s="10"/>
      <c r="AC579" s="10"/>
      <c r="AD579" s="10"/>
      <c r="AE579" s="10"/>
      <c r="AF579" s="10"/>
      <c r="AG579" s="10"/>
      <c r="AH579" s="10"/>
      <c r="AI579" s="10"/>
      <c r="AJ579" s="10"/>
      <c r="AK579" s="10"/>
      <c r="AL579" s="10"/>
      <c r="AM579" s="10"/>
      <c r="AN579" s="10"/>
      <c r="AO579" s="10"/>
      <c r="AP579" s="24" t="s">
        <v>204</v>
      </c>
      <c r="AQ579" s="24" t="s">
        <v>164</v>
      </c>
      <c r="AR579" s="10"/>
      <c r="AS579" s="10"/>
      <c r="AT579" s="10"/>
      <c r="AU579" s="174">
        <v>800000</v>
      </c>
      <c r="AV579" s="62"/>
      <c r="AW579" s="62"/>
      <c r="AX579" s="62"/>
      <c r="AY579" s="102"/>
      <c r="AZ579" s="66" t="s">
        <v>1840</v>
      </c>
      <c r="BA579" s="102"/>
      <c r="BB579" s="45"/>
      <c r="BC579" s="45"/>
    </row>
    <row r="580" spans="1:55" s="101" customFormat="1" ht="16" hidden="1" thickBot="1">
      <c r="A580" s="4"/>
      <c r="B580" s="6"/>
      <c r="C580" s="23" t="s">
        <v>316</v>
      </c>
      <c r="D580" s="24" t="s">
        <v>655</v>
      </c>
      <c r="E580" s="34"/>
      <c r="F580" s="34"/>
      <c r="G580" s="10"/>
      <c r="H580" s="10"/>
      <c r="I580" s="10"/>
      <c r="J580" s="102" t="s">
        <v>1193</v>
      </c>
      <c r="K580" s="10"/>
      <c r="L580" s="10"/>
      <c r="M580" s="10"/>
      <c r="N580" s="10"/>
      <c r="O580" s="10"/>
      <c r="P580" s="10"/>
      <c r="Q580" s="46" t="s">
        <v>805</v>
      </c>
      <c r="R580" s="46">
        <v>0</v>
      </c>
      <c r="S580" s="25" t="s">
        <v>220</v>
      </c>
      <c r="T580" s="46">
        <v>0</v>
      </c>
      <c r="U580" s="185" t="s">
        <v>145</v>
      </c>
      <c r="V580" s="46">
        <v>0</v>
      </c>
      <c r="W580" s="46">
        <v>0</v>
      </c>
      <c r="X580" s="46">
        <v>0</v>
      </c>
      <c r="Y580" s="10"/>
      <c r="Z580" s="10"/>
      <c r="AA580" s="10"/>
      <c r="AB580" s="10"/>
      <c r="AC580" s="10"/>
      <c r="AD580" s="10"/>
      <c r="AE580" s="10"/>
      <c r="AF580" s="10"/>
      <c r="AG580" s="10"/>
      <c r="AH580" s="10"/>
      <c r="AI580" s="10"/>
      <c r="AJ580" s="10"/>
      <c r="AK580" s="10"/>
      <c r="AL580" s="10"/>
      <c r="AM580" s="10"/>
      <c r="AN580" s="10"/>
      <c r="AO580" s="10"/>
      <c r="AP580" s="24" t="s">
        <v>204</v>
      </c>
      <c r="AQ580" s="24" t="s">
        <v>850</v>
      </c>
      <c r="AR580" s="10"/>
      <c r="AS580" s="10"/>
      <c r="AT580" s="10"/>
      <c r="AU580" s="174">
        <v>180000</v>
      </c>
      <c r="AV580" s="45" t="s">
        <v>123</v>
      </c>
      <c r="AW580" s="62"/>
      <c r="AX580" s="45" t="s">
        <v>1810</v>
      </c>
      <c r="AY580" s="102" t="s">
        <v>1193</v>
      </c>
      <c r="AZ580" s="61"/>
      <c r="BA580" s="102"/>
      <c r="BB580" s="45"/>
      <c r="BC580" s="45"/>
    </row>
    <row r="581" spans="1:55" s="101" customFormat="1" ht="16" hidden="1" thickBot="1">
      <c r="A581" s="4"/>
      <c r="B581" s="6"/>
      <c r="C581" s="23" t="s">
        <v>317</v>
      </c>
      <c r="D581" s="24" t="s">
        <v>656</v>
      </c>
      <c r="E581" s="34"/>
      <c r="F581" s="34"/>
      <c r="G581" s="10"/>
      <c r="H581" s="10"/>
      <c r="I581" s="10"/>
      <c r="J581" s="102" t="s">
        <v>1193</v>
      </c>
      <c r="K581" s="10"/>
      <c r="L581" s="10"/>
      <c r="M581" s="10"/>
      <c r="N581" s="10"/>
      <c r="O581" s="10"/>
      <c r="P581" s="10"/>
      <c r="Q581" s="46" t="s">
        <v>789</v>
      </c>
      <c r="R581" s="46">
        <v>0</v>
      </c>
      <c r="S581" s="25" t="s">
        <v>234</v>
      </c>
      <c r="T581" s="46">
        <v>0</v>
      </c>
      <c r="U581" s="185" t="s">
        <v>145</v>
      </c>
      <c r="V581" s="46">
        <v>0</v>
      </c>
      <c r="W581" s="46">
        <v>0</v>
      </c>
      <c r="X581" s="46">
        <v>0</v>
      </c>
      <c r="Y581" s="10"/>
      <c r="Z581" s="10"/>
      <c r="AA581" s="10"/>
      <c r="AB581" s="10"/>
      <c r="AC581" s="10"/>
      <c r="AD581" s="10"/>
      <c r="AE581" s="10"/>
      <c r="AF581" s="10"/>
      <c r="AG581" s="10"/>
      <c r="AH581" s="10"/>
      <c r="AI581" s="10"/>
      <c r="AJ581" s="10"/>
      <c r="AK581" s="10"/>
      <c r="AL581" s="10"/>
      <c r="AM581" s="10"/>
      <c r="AN581" s="10"/>
      <c r="AO581" s="10"/>
      <c r="AP581" s="24" t="s">
        <v>204</v>
      </c>
      <c r="AQ581" s="24" t="s">
        <v>850</v>
      </c>
      <c r="AR581" s="10"/>
      <c r="AS581" s="10"/>
      <c r="AT581" s="10"/>
      <c r="AU581" s="174">
        <v>900000</v>
      </c>
      <c r="AV581" s="62" t="s">
        <v>123</v>
      </c>
      <c r="AW581" s="62"/>
      <c r="AX581" s="45" t="s">
        <v>1811</v>
      </c>
      <c r="AY581" s="102" t="s">
        <v>1193</v>
      </c>
      <c r="AZ581" s="61"/>
      <c r="BA581" s="102"/>
      <c r="BB581" s="45"/>
      <c r="BC581" s="45"/>
    </row>
    <row r="582" spans="1:55" s="101" customFormat="1" ht="16" hidden="1" thickBot="1">
      <c r="A582" s="4"/>
      <c r="B582" s="6"/>
      <c r="C582" s="23" t="s">
        <v>317</v>
      </c>
      <c r="D582" s="24" t="s">
        <v>656</v>
      </c>
      <c r="E582" s="34"/>
      <c r="F582" s="34"/>
      <c r="G582" s="10"/>
      <c r="H582" s="10"/>
      <c r="I582" s="10"/>
      <c r="J582" s="45"/>
      <c r="K582" s="10"/>
      <c r="L582" s="10"/>
      <c r="M582" s="10"/>
      <c r="N582" s="10"/>
      <c r="O582" s="10"/>
      <c r="P582" s="10"/>
      <c r="Q582" s="46" t="s">
        <v>145</v>
      </c>
      <c r="R582" s="46">
        <v>0</v>
      </c>
      <c r="S582" s="25" t="s">
        <v>234</v>
      </c>
      <c r="T582" s="46">
        <v>0</v>
      </c>
      <c r="U582" s="185" t="s">
        <v>145</v>
      </c>
      <c r="V582" s="46">
        <v>0</v>
      </c>
      <c r="W582" s="46">
        <v>0</v>
      </c>
      <c r="X582" s="46">
        <v>0</v>
      </c>
      <c r="Y582" s="10"/>
      <c r="Z582" s="10"/>
      <c r="AA582" s="10"/>
      <c r="AB582" s="10"/>
      <c r="AC582" s="10"/>
      <c r="AD582" s="10"/>
      <c r="AE582" s="10"/>
      <c r="AF582" s="10"/>
      <c r="AG582" s="10"/>
      <c r="AH582" s="10"/>
      <c r="AI582" s="10"/>
      <c r="AJ582" s="10"/>
      <c r="AK582" s="10"/>
      <c r="AL582" s="10"/>
      <c r="AM582" s="10"/>
      <c r="AN582" s="10"/>
      <c r="AO582" s="10"/>
      <c r="AP582" s="24" t="s">
        <v>204</v>
      </c>
      <c r="AQ582" s="24" t="s">
        <v>850</v>
      </c>
      <c r="AR582" s="10"/>
      <c r="AS582" s="10"/>
      <c r="AT582" s="10"/>
      <c r="AU582" s="174">
        <v>900000</v>
      </c>
      <c r="AV582" s="92"/>
      <c r="AW582" s="115"/>
      <c r="AX582" s="65"/>
      <c r="AY582" s="45"/>
      <c r="AZ582" s="66" t="s">
        <v>1840</v>
      </c>
      <c r="BA582" s="102"/>
      <c r="BB582" s="45"/>
      <c r="BC582" s="45"/>
    </row>
    <row r="583" spans="1:55" s="101" customFormat="1" ht="16" hidden="1" thickBot="1">
      <c r="A583" s="4"/>
      <c r="B583" s="6"/>
      <c r="C583" s="23" t="s">
        <v>318</v>
      </c>
      <c r="D583" s="24" t="s">
        <v>657</v>
      </c>
      <c r="E583" s="34"/>
      <c r="F583" s="34"/>
      <c r="G583" s="10"/>
      <c r="H583" s="10"/>
      <c r="I583" s="10"/>
      <c r="J583" s="102" t="s">
        <v>1193</v>
      </c>
      <c r="K583" s="10"/>
      <c r="L583" s="10"/>
      <c r="M583" s="10"/>
      <c r="N583" s="10"/>
      <c r="O583" s="10"/>
      <c r="P583" s="10"/>
      <c r="Q583" s="46" t="s">
        <v>145</v>
      </c>
      <c r="R583" s="46">
        <v>0</v>
      </c>
      <c r="S583" s="25" t="s">
        <v>221</v>
      </c>
      <c r="T583" s="46">
        <v>0</v>
      </c>
      <c r="U583" s="185" t="s">
        <v>145</v>
      </c>
      <c r="V583" s="46">
        <v>0</v>
      </c>
      <c r="W583" s="46">
        <v>0</v>
      </c>
      <c r="X583" s="46">
        <v>0</v>
      </c>
      <c r="Y583" s="10"/>
      <c r="Z583" s="10"/>
      <c r="AA583" s="10"/>
      <c r="AB583" s="10"/>
      <c r="AC583" s="10"/>
      <c r="AD583" s="10"/>
      <c r="AE583" s="10"/>
      <c r="AF583" s="10"/>
      <c r="AG583" s="10"/>
      <c r="AH583" s="10"/>
      <c r="AI583" s="10"/>
      <c r="AJ583" s="10"/>
      <c r="AK583" s="10"/>
      <c r="AL583" s="10"/>
      <c r="AM583" s="10"/>
      <c r="AN583" s="10"/>
      <c r="AO583" s="10"/>
      <c r="AP583" s="24" t="s">
        <v>204</v>
      </c>
      <c r="AQ583" s="24" t="s">
        <v>850</v>
      </c>
      <c r="AR583" s="10"/>
      <c r="AS583" s="10"/>
      <c r="AT583" s="10"/>
      <c r="AU583" s="174">
        <v>900000</v>
      </c>
      <c r="AV583" s="45" t="s">
        <v>123</v>
      </c>
      <c r="AW583" s="62"/>
      <c r="AX583" s="45" t="s">
        <v>1809</v>
      </c>
      <c r="AY583" s="102" t="s">
        <v>1193</v>
      </c>
      <c r="AZ583" s="61"/>
      <c r="BA583" s="102"/>
      <c r="BB583" s="45"/>
      <c r="BC583" s="45"/>
    </row>
    <row r="584" spans="1:55" s="101" customFormat="1" ht="16" hidden="1" thickBot="1">
      <c r="A584" s="4"/>
      <c r="B584" s="6"/>
      <c r="C584" s="23" t="s">
        <v>319</v>
      </c>
      <c r="D584" s="24" t="s">
        <v>642</v>
      </c>
      <c r="E584" s="34"/>
      <c r="F584" s="34"/>
      <c r="G584" s="10"/>
      <c r="H584" s="10"/>
      <c r="I584" s="10"/>
      <c r="J584" s="102" t="s">
        <v>1193</v>
      </c>
      <c r="K584" s="10"/>
      <c r="L584" s="10"/>
      <c r="M584" s="10"/>
      <c r="N584" s="10"/>
      <c r="O584" s="10"/>
      <c r="P584" s="10"/>
      <c r="Q584" s="46" t="s">
        <v>145</v>
      </c>
      <c r="R584" s="46">
        <v>0</v>
      </c>
      <c r="S584" s="25" t="s">
        <v>235</v>
      </c>
      <c r="T584" s="46">
        <v>0</v>
      </c>
      <c r="U584" s="185" t="s">
        <v>145</v>
      </c>
      <c r="V584" s="46">
        <v>0</v>
      </c>
      <c r="W584" s="46">
        <v>0</v>
      </c>
      <c r="X584" s="46">
        <v>0</v>
      </c>
      <c r="Y584" s="10"/>
      <c r="Z584" s="10"/>
      <c r="AA584" s="10"/>
      <c r="AB584" s="10"/>
      <c r="AC584" s="10"/>
      <c r="AD584" s="10"/>
      <c r="AE584" s="10"/>
      <c r="AF584" s="10"/>
      <c r="AG584" s="10"/>
      <c r="AH584" s="10"/>
      <c r="AI584" s="10"/>
      <c r="AJ584" s="10"/>
      <c r="AK584" s="10"/>
      <c r="AL584" s="10"/>
      <c r="AM584" s="10"/>
      <c r="AN584" s="10"/>
      <c r="AO584" s="10"/>
      <c r="AP584" s="24" t="s">
        <v>204</v>
      </c>
      <c r="AQ584" s="24" t="s">
        <v>850</v>
      </c>
      <c r="AR584" s="10"/>
      <c r="AS584" s="10"/>
      <c r="AT584" s="10"/>
      <c r="AU584" s="174">
        <v>2025000</v>
      </c>
      <c r="AV584" s="45" t="s">
        <v>123</v>
      </c>
      <c r="AW584" s="62"/>
      <c r="AX584" s="45" t="s">
        <v>1803</v>
      </c>
      <c r="AY584" s="102" t="s">
        <v>1193</v>
      </c>
      <c r="AZ584" s="61"/>
      <c r="BA584" s="102"/>
      <c r="BB584" s="45"/>
      <c r="BC584" s="45"/>
    </row>
    <row r="585" spans="1:55" s="101" customFormat="1" ht="16" hidden="1" thickBot="1">
      <c r="A585" s="4"/>
      <c r="B585" s="6"/>
      <c r="C585" s="23" t="s">
        <v>320</v>
      </c>
      <c r="D585" s="24" t="s">
        <v>658</v>
      </c>
      <c r="E585" s="34"/>
      <c r="F585" s="34"/>
      <c r="G585" s="10"/>
      <c r="H585" s="10"/>
      <c r="I585" s="10"/>
      <c r="J585" s="102" t="s">
        <v>1193</v>
      </c>
      <c r="K585" s="10"/>
      <c r="L585" s="10"/>
      <c r="M585" s="10"/>
      <c r="N585" s="10"/>
      <c r="O585" s="10"/>
      <c r="P585" s="10"/>
      <c r="Q585" s="46" t="s">
        <v>145</v>
      </c>
      <c r="R585" s="46">
        <v>0</v>
      </c>
      <c r="S585" s="25" t="s">
        <v>235</v>
      </c>
      <c r="T585" s="46">
        <v>0</v>
      </c>
      <c r="U585" s="185" t="s">
        <v>145</v>
      </c>
      <c r="V585" s="46">
        <v>0</v>
      </c>
      <c r="W585" s="46">
        <v>0</v>
      </c>
      <c r="X585" s="46">
        <v>0</v>
      </c>
      <c r="Y585" s="10"/>
      <c r="Z585" s="10"/>
      <c r="AA585" s="10"/>
      <c r="AB585" s="10"/>
      <c r="AC585" s="10"/>
      <c r="AD585" s="10"/>
      <c r="AE585" s="10"/>
      <c r="AF585" s="10"/>
      <c r="AG585" s="10"/>
      <c r="AH585" s="10"/>
      <c r="AI585" s="10"/>
      <c r="AJ585" s="10"/>
      <c r="AK585" s="10"/>
      <c r="AL585" s="10"/>
      <c r="AM585" s="10"/>
      <c r="AN585" s="10"/>
      <c r="AO585" s="10"/>
      <c r="AP585" s="24" t="s">
        <v>204</v>
      </c>
      <c r="AQ585" s="24" t="s">
        <v>850</v>
      </c>
      <c r="AR585" s="10"/>
      <c r="AS585" s="10"/>
      <c r="AT585" s="10"/>
      <c r="AU585" s="174">
        <v>360000</v>
      </c>
      <c r="AV585" s="45" t="s">
        <v>123</v>
      </c>
      <c r="AW585" s="62"/>
      <c r="AX585" s="45" t="s">
        <v>1804</v>
      </c>
      <c r="AY585" s="102" t="s">
        <v>1193</v>
      </c>
      <c r="AZ585" s="61"/>
      <c r="BA585" s="102"/>
      <c r="BB585" s="45"/>
      <c r="BC585" s="45"/>
    </row>
    <row r="586" spans="1:55" s="101" customFormat="1" ht="16" hidden="1" thickBot="1">
      <c r="A586" s="4"/>
      <c r="B586" s="6"/>
      <c r="C586" s="23" t="s">
        <v>321</v>
      </c>
      <c r="D586" s="24" t="s">
        <v>623</v>
      </c>
      <c r="E586" s="34"/>
      <c r="F586" s="34"/>
      <c r="G586" s="10"/>
      <c r="H586" s="10"/>
      <c r="I586" s="10"/>
      <c r="J586" s="102" t="s">
        <v>1193</v>
      </c>
      <c r="K586" s="10"/>
      <c r="L586" s="10"/>
      <c r="M586" s="10"/>
      <c r="N586" s="10"/>
      <c r="O586" s="10"/>
      <c r="P586" s="10"/>
      <c r="Q586" s="46" t="s">
        <v>145</v>
      </c>
      <c r="R586" s="46">
        <v>0</v>
      </c>
      <c r="S586" s="25" t="s">
        <v>235</v>
      </c>
      <c r="T586" s="46">
        <v>0</v>
      </c>
      <c r="U586" s="185" t="s">
        <v>145</v>
      </c>
      <c r="V586" s="46">
        <v>0</v>
      </c>
      <c r="W586" s="46">
        <v>0</v>
      </c>
      <c r="X586" s="46">
        <v>0</v>
      </c>
      <c r="Y586" s="10"/>
      <c r="Z586" s="10"/>
      <c r="AA586" s="10"/>
      <c r="AB586" s="10"/>
      <c r="AC586" s="10"/>
      <c r="AD586" s="10"/>
      <c r="AE586" s="10"/>
      <c r="AF586" s="10"/>
      <c r="AG586" s="10"/>
      <c r="AH586" s="10"/>
      <c r="AI586" s="10"/>
      <c r="AJ586" s="10"/>
      <c r="AK586" s="10"/>
      <c r="AL586" s="10"/>
      <c r="AM586" s="10"/>
      <c r="AN586" s="10"/>
      <c r="AO586" s="10"/>
      <c r="AP586" s="24" t="s">
        <v>204</v>
      </c>
      <c r="AQ586" s="24" t="s">
        <v>850</v>
      </c>
      <c r="AR586" s="10"/>
      <c r="AS586" s="10"/>
      <c r="AT586" s="10"/>
      <c r="AU586" s="174">
        <v>450000</v>
      </c>
      <c r="AV586" s="45" t="s">
        <v>123</v>
      </c>
      <c r="AW586" s="62"/>
      <c r="AX586" s="45" t="s">
        <v>1803</v>
      </c>
      <c r="AY586" s="102" t="s">
        <v>1193</v>
      </c>
      <c r="AZ586" s="61"/>
      <c r="BA586" s="102"/>
      <c r="BB586" s="45"/>
      <c r="BC586" s="45"/>
    </row>
    <row r="587" spans="1:55" s="101" customFormat="1" ht="16" hidden="1" thickBot="1">
      <c r="A587" s="4"/>
      <c r="B587" s="6"/>
      <c r="C587" s="23" t="s">
        <v>321</v>
      </c>
      <c r="D587" s="24" t="s">
        <v>623</v>
      </c>
      <c r="E587" s="34"/>
      <c r="F587" s="34"/>
      <c r="G587" s="10"/>
      <c r="H587" s="10"/>
      <c r="I587" s="10"/>
      <c r="J587" s="102" t="s">
        <v>1193</v>
      </c>
      <c r="K587" s="10"/>
      <c r="L587" s="10"/>
      <c r="M587" s="10"/>
      <c r="N587" s="10"/>
      <c r="O587" s="10"/>
      <c r="P587" s="10"/>
      <c r="Q587" s="46" t="s">
        <v>145</v>
      </c>
      <c r="R587" s="46">
        <v>0</v>
      </c>
      <c r="S587" s="25" t="s">
        <v>230</v>
      </c>
      <c r="T587" s="46">
        <v>0</v>
      </c>
      <c r="U587" s="185" t="s">
        <v>145</v>
      </c>
      <c r="V587" s="46">
        <v>0</v>
      </c>
      <c r="W587" s="46">
        <v>0</v>
      </c>
      <c r="X587" s="46">
        <v>0</v>
      </c>
      <c r="Y587" s="10"/>
      <c r="Z587" s="10"/>
      <c r="AA587" s="10"/>
      <c r="AB587" s="10"/>
      <c r="AC587" s="10"/>
      <c r="AD587" s="10"/>
      <c r="AE587" s="10"/>
      <c r="AF587" s="10"/>
      <c r="AG587" s="10"/>
      <c r="AH587" s="10"/>
      <c r="AI587" s="10"/>
      <c r="AJ587" s="10"/>
      <c r="AK587" s="10"/>
      <c r="AL587" s="10"/>
      <c r="AM587" s="10"/>
      <c r="AN587" s="10"/>
      <c r="AO587" s="10"/>
      <c r="AP587" s="24" t="s">
        <v>204</v>
      </c>
      <c r="AQ587" s="24" t="s">
        <v>850</v>
      </c>
      <c r="AR587" s="10"/>
      <c r="AS587" s="10"/>
      <c r="AT587" s="10"/>
      <c r="AU587" s="174">
        <v>337500</v>
      </c>
      <c r="AV587" s="45" t="s">
        <v>123</v>
      </c>
      <c r="AW587" s="62"/>
      <c r="AX587" s="45" t="s">
        <v>1803</v>
      </c>
      <c r="AY587" s="102" t="s">
        <v>1193</v>
      </c>
      <c r="AZ587" s="61"/>
      <c r="BA587" s="102"/>
      <c r="BB587" s="45"/>
      <c r="BC587" s="45"/>
    </row>
    <row r="588" spans="1:55" s="101" customFormat="1" ht="16" hidden="1" thickBot="1">
      <c r="A588" s="4"/>
      <c r="B588" s="6"/>
      <c r="C588" s="23" t="s">
        <v>322</v>
      </c>
      <c r="D588" s="24" t="s">
        <v>659</v>
      </c>
      <c r="E588" s="34"/>
      <c r="F588" s="34"/>
      <c r="G588" s="10"/>
      <c r="H588" s="10"/>
      <c r="I588" s="10"/>
      <c r="J588" s="102" t="s">
        <v>1193</v>
      </c>
      <c r="K588" s="10"/>
      <c r="L588" s="10"/>
      <c r="M588" s="10"/>
      <c r="N588" s="10"/>
      <c r="O588" s="10"/>
      <c r="P588" s="10"/>
      <c r="Q588" s="46" t="s">
        <v>145</v>
      </c>
      <c r="R588" s="46">
        <v>0</v>
      </c>
      <c r="S588" s="25" t="s">
        <v>236</v>
      </c>
      <c r="T588" s="46">
        <v>0</v>
      </c>
      <c r="U588" s="80"/>
      <c r="V588" s="46">
        <v>0</v>
      </c>
      <c r="W588" s="46">
        <v>0</v>
      </c>
      <c r="X588" s="46">
        <v>0</v>
      </c>
      <c r="Y588" s="10"/>
      <c r="Z588" s="10"/>
      <c r="AA588" s="10"/>
      <c r="AB588" s="10"/>
      <c r="AC588" s="10"/>
      <c r="AD588" s="10"/>
      <c r="AE588" s="10"/>
      <c r="AF588" s="10"/>
      <c r="AG588" s="10"/>
      <c r="AH588" s="10"/>
      <c r="AI588" s="10"/>
      <c r="AJ588" s="10"/>
      <c r="AK588" s="10"/>
      <c r="AL588" s="10"/>
      <c r="AM588" s="10"/>
      <c r="AN588" s="10"/>
      <c r="AO588" s="10"/>
      <c r="AP588" s="24" t="s">
        <v>204</v>
      </c>
      <c r="AQ588" s="24" t="s">
        <v>850</v>
      </c>
      <c r="AR588" s="10"/>
      <c r="AS588" s="10"/>
      <c r="AT588" s="10"/>
      <c r="AU588" s="174">
        <v>900000</v>
      </c>
      <c r="AV588" s="45" t="s">
        <v>123</v>
      </c>
      <c r="AW588" s="62"/>
      <c r="AX588" s="45" t="s">
        <v>1560</v>
      </c>
      <c r="AY588" s="102" t="s">
        <v>1193</v>
      </c>
      <c r="AZ588" s="61"/>
      <c r="BA588" s="102"/>
      <c r="BB588" s="45"/>
      <c r="BC588" s="45"/>
    </row>
    <row r="589" spans="1:55" s="101" customFormat="1" ht="16" hidden="1" thickBot="1">
      <c r="A589" s="4"/>
      <c r="B589" s="6"/>
      <c r="C589" s="23" t="s">
        <v>323</v>
      </c>
      <c r="D589" s="24" t="s">
        <v>660</v>
      </c>
      <c r="E589" s="34"/>
      <c r="F589" s="34"/>
      <c r="G589" s="10"/>
      <c r="H589" s="10"/>
      <c r="I589" s="10"/>
      <c r="J589" s="102" t="s">
        <v>1193</v>
      </c>
      <c r="K589" s="10"/>
      <c r="L589" s="10"/>
      <c r="M589" s="10"/>
      <c r="N589" s="10"/>
      <c r="O589" s="10"/>
      <c r="P589" s="10"/>
      <c r="Q589" s="46" t="s">
        <v>145</v>
      </c>
      <c r="R589" s="46">
        <v>0</v>
      </c>
      <c r="S589" s="25" t="s">
        <v>236</v>
      </c>
      <c r="T589" s="46">
        <v>0</v>
      </c>
      <c r="U589" s="80"/>
      <c r="V589" s="46">
        <v>0</v>
      </c>
      <c r="W589" s="46">
        <v>0</v>
      </c>
      <c r="X589" s="46">
        <v>0</v>
      </c>
      <c r="Y589" s="10"/>
      <c r="Z589" s="10"/>
      <c r="AA589" s="10"/>
      <c r="AB589" s="10"/>
      <c r="AC589" s="10"/>
      <c r="AD589" s="10"/>
      <c r="AE589" s="10"/>
      <c r="AF589" s="10"/>
      <c r="AG589" s="10"/>
      <c r="AH589" s="10"/>
      <c r="AI589" s="10"/>
      <c r="AJ589" s="10"/>
      <c r="AK589" s="10"/>
      <c r="AL589" s="10"/>
      <c r="AM589" s="10"/>
      <c r="AN589" s="10"/>
      <c r="AO589" s="10"/>
      <c r="AP589" s="24" t="s">
        <v>204</v>
      </c>
      <c r="AQ589" s="24" t="s">
        <v>850</v>
      </c>
      <c r="AR589" s="10"/>
      <c r="AS589" s="10"/>
      <c r="AT589" s="10"/>
      <c r="AU589" s="174">
        <v>425000</v>
      </c>
      <c r="AV589" s="45" t="s">
        <v>123</v>
      </c>
      <c r="AW589" s="62"/>
      <c r="AX589" s="45" t="s">
        <v>1807</v>
      </c>
      <c r="AY589" s="102" t="s">
        <v>1193</v>
      </c>
      <c r="AZ589" s="61"/>
      <c r="BA589" s="102"/>
      <c r="BB589" s="45"/>
      <c r="BC589" s="45"/>
    </row>
    <row r="590" spans="1:55" s="101" customFormat="1" ht="16" hidden="1" thickBot="1">
      <c r="A590" s="4"/>
      <c r="B590" s="6"/>
      <c r="C590" s="23" t="s">
        <v>324</v>
      </c>
      <c r="D590" s="24" t="s">
        <v>661</v>
      </c>
      <c r="E590" s="34"/>
      <c r="F590" s="34"/>
      <c r="G590" s="10"/>
      <c r="H590" s="10"/>
      <c r="I590" s="10"/>
      <c r="J590" s="102" t="s">
        <v>1193</v>
      </c>
      <c r="K590" s="10"/>
      <c r="L590" s="10"/>
      <c r="M590" s="10"/>
      <c r="N590" s="10"/>
      <c r="O590" s="10"/>
      <c r="P590" s="10"/>
      <c r="Q590" s="46" t="s">
        <v>145</v>
      </c>
      <c r="R590" s="46">
        <v>0</v>
      </c>
      <c r="S590" s="25" t="s">
        <v>235</v>
      </c>
      <c r="T590" s="46">
        <v>0</v>
      </c>
      <c r="U590" s="185" t="s">
        <v>145</v>
      </c>
      <c r="V590" s="46">
        <v>0</v>
      </c>
      <c r="W590" s="46">
        <v>0</v>
      </c>
      <c r="X590" s="46">
        <v>0</v>
      </c>
      <c r="Y590" s="10"/>
      <c r="Z590" s="10"/>
      <c r="AA590" s="10"/>
      <c r="AB590" s="10"/>
      <c r="AC590" s="10"/>
      <c r="AD590" s="10"/>
      <c r="AE590" s="10"/>
      <c r="AF590" s="10"/>
      <c r="AG590" s="10"/>
      <c r="AH590" s="10"/>
      <c r="AI590" s="10"/>
      <c r="AJ590" s="10"/>
      <c r="AK590" s="10"/>
      <c r="AL590" s="10"/>
      <c r="AM590" s="10"/>
      <c r="AN590" s="10"/>
      <c r="AO590" s="10"/>
      <c r="AP590" s="24" t="s">
        <v>204</v>
      </c>
      <c r="AQ590" s="24" t="s">
        <v>850</v>
      </c>
      <c r="AR590" s="10"/>
      <c r="AS590" s="10"/>
      <c r="AT590" s="10"/>
      <c r="AU590" s="174">
        <v>990000</v>
      </c>
      <c r="AV590" s="45" t="s">
        <v>123</v>
      </c>
      <c r="AW590" s="62"/>
      <c r="AX590" s="45" t="s">
        <v>1808</v>
      </c>
      <c r="AY590" s="102" t="s">
        <v>1193</v>
      </c>
      <c r="AZ590" s="61"/>
      <c r="BA590" s="102"/>
      <c r="BB590" s="45"/>
      <c r="BC590" s="45"/>
    </row>
    <row r="591" spans="1:55" s="101" customFormat="1" ht="16" hidden="1" thickBot="1">
      <c r="A591" s="4"/>
      <c r="B591" s="6"/>
      <c r="C591" s="23" t="s">
        <v>325</v>
      </c>
      <c r="D591" s="24" t="s">
        <v>662</v>
      </c>
      <c r="E591" s="34"/>
      <c r="F591" s="34"/>
      <c r="G591" s="10"/>
      <c r="H591" s="10"/>
      <c r="I591" s="10"/>
      <c r="J591" s="102"/>
      <c r="K591" s="10"/>
      <c r="L591" s="10"/>
      <c r="M591" s="10"/>
      <c r="N591" s="10"/>
      <c r="O591" s="10"/>
      <c r="P591" s="10"/>
      <c r="Q591" s="46" t="s">
        <v>145</v>
      </c>
      <c r="R591" s="46">
        <v>0</v>
      </c>
      <c r="S591" s="25" t="s">
        <v>221</v>
      </c>
      <c r="T591" s="46">
        <v>0</v>
      </c>
      <c r="U591" s="185" t="s">
        <v>145</v>
      </c>
      <c r="V591" s="46">
        <v>0</v>
      </c>
      <c r="W591" s="46">
        <v>0</v>
      </c>
      <c r="X591" s="46">
        <v>0</v>
      </c>
      <c r="Y591" s="10"/>
      <c r="Z591" s="10"/>
      <c r="AA591" s="10"/>
      <c r="AB591" s="10"/>
      <c r="AC591" s="10"/>
      <c r="AD591" s="10"/>
      <c r="AE591" s="10"/>
      <c r="AF591" s="10"/>
      <c r="AG591" s="10"/>
      <c r="AH591" s="10"/>
      <c r="AI591" s="10"/>
      <c r="AJ591" s="10"/>
      <c r="AK591" s="10"/>
      <c r="AL591" s="10"/>
      <c r="AM591" s="10"/>
      <c r="AN591" s="10"/>
      <c r="AO591" s="10"/>
      <c r="AP591" s="24" t="s">
        <v>204</v>
      </c>
      <c r="AQ591" s="24" t="s">
        <v>850</v>
      </c>
      <c r="AR591" s="10"/>
      <c r="AS591" s="10"/>
      <c r="AT591" s="10"/>
      <c r="AU591" s="174">
        <v>225000</v>
      </c>
      <c r="AV591" s="62"/>
      <c r="AW591" s="62"/>
      <c r="AX591" s="62"/>
      <c r="AY591" s="102"/>
      <c r="AZ591" s="66" t="s">
        <v>1840</v>
      </c>
      <c r="BA591" s="102"/>
      <c r="BB591" s="45"/>
      <c r="BC591" s="45"/>
    </row>
    <row r="592" spans="1:55" s="101" customFormat="1" ht="16" hidden="1" thickBot="1">
      <c r="A592" s="4"/>
      <c r="B592" s="6"/>
      <c r="C592" s="23" t="s">
        <v>326</v>
      </c>
      <c r="D592" s="24" t="s">
        <v>662</v>
      </c>
      <c r="E592" s="34"/>
      <c r="F592" s="34"/>
      <c r="G592" s="10"/>
      <c r="H592" s="10"/>
      <c r="I592" s="10"/>
      <c r="J592" s="102" t="s">
        <v>1193</v>
      </c>
      <c r="K592" s="10"/>
      <c r="L592" s="10"/>
      <c r="M592" s="10"/>
      <c r="N592" s="10"/>
      <c r="O592" s="10"/>
      <c r="P592" s="10"/>
      <c r="Q592" s="46" t="s">
        <v>145</v>
      </c>
      <c r="R592" s="46">
        <v>0</v>
      </c>
      <c r="S592" s="25" t="s">
        <v>221</v>
      </c>
      <c r="T592" s="46">
        <v>0</v>
      </c>
      <c r="U592" s="185" t="s">
        <v>145</v>
      </c>
      <c r="V592" s="46">
        <v>0</v>
      </c>
      <c r="W592" s="46">
        <v>0</v>
      </c>
      <c r="X592" s="46">
        <v>0</v>
      </c>
      <c r="Y592" s="10"/>
      <c r="Z592" s="10"/>
      <c r="AA592" s="10"/>
      <c r="AB592" s="10"/>
      <c r="AC592" s="10"/>
      <c r="AD592" s="10"/>
      <c r="AE592" s="10"/>
      <c r="AF592" s="10"/>
      <c r="AG592" s="10"/>
      <c r="AH592" s="10"/>
      <c r="AI592" s="10"/>
      <c r="AJ592" s="10"/>
      <c r="AK592" s="10"/>
      <c r="AL592" s="10"/>
      <c r="AM592" s="10"/>
      <c r="AN592" s="10"/>
      <c r="AO592" s="10"/>
      <c r="AP592" s="24" t="s">
        <v>204</v>
      </c>
      <c r="AQ592" s="24" t="s">
        <v>164</v>
      </c>
      <c r="AR592" s="10"/>
      <c r="AS592" s="10"/>
      <c r="AT592" s="10"/>
      <c r="AU592" s="174">
        <v>225000</v>
      </c>
      <c r="AV592" s="45" t="s">
        <v>123</v>
      </c>
      <c r="AW592" s="62"/>
      <c r="AX592" s="45" t="s">
        <v>1803</v>
      </c>
      <c r="AY592" s="102" t="s">
        <v>1193</v>
      </c>
      <c r="AZ592" s="61"/>
      <c r="BA592" s="102"/>
      <c r="BB592" s="45"/>
      <c r="BC592" s="45"/>
    </row>
    <row r="593" spans="1:55" s="101" customFormat="1" ht="16" hidden="1" thickBot="1">
      <c r="A593" s="4"/>
      <c r="B593" s="6"/>
      <c r="C593" s="23" t="s">
        <v>327</v>
      </c>
      <c r="D593" s="24" t="s">
        <v>663</v>
      </c>
      <c r="E593" s="34"/>
      <c r="F593" s="34"/>
      <c r="G593" s="10"/>
      <c r="H593" s="10"/>
      <c r="I593" s="10"/>
      <c r="J593" s="102" t="s">
        <v>1193</v>
      </c>
      <c r="K593" s="10"/>
      <c r="L593" s="10"/>
      <c r="M593" s="10"/>
      <c r="N593" s="10"/>
      <c r="O593" s="10"/>
      <c r="P593" s="10"/>
      <c r="Q593" s="46" t="s">
        <v>145</v>
      </c>
      <c r="R593" s="46">
        <v>0</v>
      </c>
      <c r="S593" s="25" t="s">
        <v>226</v>
      </c>
      <c r="T593" s="46">
        <v>0</v>
      </c>
      <c r="U593" s="185" t="s">
        <v>145</v>
      </c>
      <c r="V593" s="46">
        <v>0</v>
      </c>
      <c r="W593" s="46">
        <v>0</v>
      </c>
      <c r="X593" s="46">
        <v>0</v>
      </c>
      <c r="Y593" s="10"/>
      <c r="Z593" s="10"/>
      <c r="AA593" s="10"/>
      <c r="AB593" s="10"/>
      <c r="AC593" s="10"/>
      <c r="AD593" s="10"/>
      <c r="AE593" s="10"/>
      <c r="AF593" s="10"/>
      <c r="AG593" s="10"/>
      <c r="AH593" s="10"/>
      <c r="AI593" s="10"/>
      <c r="AJ593" s="10"/>
      <c r="AK593" s="10"/>
      <c r="AL593" s="10"/>
      <c r="AM593" s="10"/>
      <c r="AN593" s="10"/>
      <c r="AO593" s="10"/>
      <c r="AP593" s="24" t="s">
        <v>204</v>
      </c>
      <c r="AQ593" s="24" t="s">
        <v>850</v>
      </c>
      <c r="AR593" s="10"/>
      <c r="AS593" s="10"/>
      <c r="AT593" s="10"/>
      <c r="AU593" s="174">
        <v>558000</v>
      </c>
      <c r="AV593" s="45" t="s">
        <v>123</v>
      </c>
      <c r="AW593" s="62"/>
      <c r="AX593" s="45" t="s">
        <v>1806</v>
      </c>
      <c r="AY593" s="102" t="s">
        <v>1193</v>
      </c>
      <c r="AZ593" s="61"/>
      <c r="BA593" s="102"/>
      <c r="BB593" s="45"/>
      <c r="BC593" s="45"/>
    </row>
    <row r="594" spans="1:55" s="101" customFormat="1" ht="16" hidden="1" thickBot="1">
      <c r="A594" s="4"/>
      <c r="B594" s="6"/>
      <c r="C594" s="23" t="s">
        <v>328</v>
      </c>
      <c r="D594" s="24" t="s">
        <v>663</v>
      </c>
      <c r="E594" s="34"/>
      <c r="F594" s="34"/>
      <c r="G594" s="10"/>
      <c r="H594" s="10"/>
      <c r="I594" s="10"/>
      <c r="J594" s="102" t="s">
        <v>1193</v>
      </c>
      <c r="K594" s="10"/>
      <c r="L594" s="10"/>
      <c r="M594" s="10"/>
      <c r="N594" s="10"/>
      <c r="O594" s="10"/>
      <c r="P594" s="10"/>
      <c r="Q594" s="46" t="s">
        <v>145</v>
      </c>
      <c r="R594" s="46">
        <v>0</v>
      </c>
      <c r="S594" s="25" t="s">
        <v>226</v>
      </c>
      <c r="T594" s="46">
        <v>0</v>
      </c>
      <c r="U594" s="185" t="s">
        <v>145</v>
      </c>
      <c r="V594" s="46">
        <v>0</v>
      </c>
      <c r="W594" s="46">
        <v>0</v>
      </c>
      <c r="X594" s="46">
        <v>0</v>
      </c>
      <c r="Y594" s="10"/>
      <c r="Z594" s="10"/>
      <c r="AA594" s="10"/>
      <c r="AB594" s="10"/>
      <c r="AC594" s="10"/>
      <c r="AD594" s="10"/>
      <c r="AE594" s="10"/>
      <c r="AF594" s="10"/>
      <c r="AG594" s="10"/>
      <c r="AH594" s="10"/>
      <c r="AI594" s="10"/>
      <c r="AJ594" s="10"/>
      <c r="AK594" s="10"/>
      <c r="AL594" s="10"/>
      <c r="AM594" s="10"/>
      <c r="AN594" s="10"/>
      <c r="AO594" s="10"/>
      <c r="AP594" s="24" t="s">
        <v>204</v>
      </c>
      <c r="AQ594" s="24" t="s">
        <v>850</v>
      </c>
      <c r="AR594" s="10"/>
      <c r="AS594" s="10"/>
      <c r="AT594" s="10"/>
      <c r="AU594" s="174">
        <v>558000</v>
      </c>
      <c r="AV594" s="45" t="s">
        <v>123</v>
      </c>
      <c r="AW594" s="62"/>
      <c r="AX594" s="45" t="s">
        <v>1806</v>
      </c>
      <c r="AY594" s="102" t="s">
        <v>1193</v>
      </c>
      <c r="AZ594" s="61"/>
      <c r="BA594" s="102"/>
      <c r="BB594" s="45"/>
      <c r="BC594" s="45"/>
    </row>
    <row r="595" spans="1:55" s="101" customFormat="1" ht="16" hidden="1" thickBot="1">
      <c r="A595" s="4"/>
      <c r="B595" s="6"/>
      <c r="C595" s="23" t="s">
        <v>329</v>
      </c>
      <c r="D595" s="24" t="s">
        <v>663</v>
      </c>
      <c r="E595" s="34"/>
      <c r="F595" s="34"/>
      <c r="G595" s="10"/>
      <c r="H595" s="10"/>
      <c r="I595" s="10"/>
      <c r="J595" s="102" t="s">
        <v>1193</v>
      </c>
      <c r="K595" s="10"/>
      <c r="L595" s="10"/>
      <c r="M595" s="10"/>
      <c r="N595" s="10"/>
      <c r="O595" s="10"/>
      <c r="P595" s="10"/>
      <c r="Q595" s="46" t="s">
        <v>145</v>
      </c>
      <c r="R595" s="46">
        <v>0</v>
      </c>
      <c r="S595" s="25" t="s">
        <v>226</v>
      </c>
      <c r="T595" s="46">
        <v>0</v>
      </c>
      <c r="U595" s="185" t="s">
        <v>145</v>
      </c>
      <c r="V595" s="46">
        <v>0</v>
      </c>
      <c r="W595" s="46">
        <v>0</v>
      </c>
      <c r="X595" s="46">
        <v>0</v>
      </c>
      <c r="Y595" s="10"/>
      <c r="Z595" s="10"/>
      <c r="AA595" s="10"/>
      <c r="AB595" s="10"/>
      <c r="AC595" s="10"/>
      <c r="AD595" s="10"/>
      <c r="AE595" s="10"/>
      <c r="AF595" s="10"/>
      <c r="AG595" s="10"/>
      <c r="AH595" s="10"/>
      <c r="AI595" s="10"/>
      <c r="AJ595" s="10"/>
      <c r="AK595" s="10"/>
      <c r="AL595" s="10"/>
      <c r="AM595" s="10"/>
      <c r="AN595" s="10"/>
      <c r="AO595" s="10"/>
      <c r="AP595" s="24" t="s">
        <v>204</v>
      </c>
      <c r="AQ595" s="24" t="s">
        <v>850</v>
      </c>
      <c r="AR595" s="10"/>
      <c r="AS595" s="10"/>
      <c r="AT595" s="10"/>
      <c r="AU595" s="174">
        <v>1530000</v>
      </c>
      <c r="AV595" s="45" t="s">
        <v>123</v>
      </c>
      <c r="AW595" s="62"/>
      <c r="AX595" s="45" t="s">
        <v>1805</v>
      </c>
      <c r="AY595" s="102" t="s">
        <v>1193</v>
      </c>
      <c r="AZ595" s="61"/>
      <c r="BA595" s="102"/>
      <c r="BB595" s="45"/>
      <c r="BC595" s="45"/>
    </row>
    <row r="596" spans="1:55" s="101" customFormat="1" ht="16" hidden="1" thickBot="1">
      <c r="A596" s="4"/>
      <c r="B596" s="6"/>
      <c r="C596" s="23" t="s">
        <v>329</v>
      </c>
      <c r="D596" s="24" t="s">
        <v>663</v>
      </c>
      <c r="E596" s="34"/>
      <c r="F596" s="34"/>
      <c r="G596" s="10"/>
      <c r="H596" s="10"/>
      <c r="I596" s="10"/>
      <c r="J596" s="102" t="s">
        <v>1193</v>
      </c>
      <c r="K596" s="10"/>
      <c r="L596" s="10"/>
      <c r="M596" s="10"/>
      <c r="N596" s="10"/>
      <c r="O596" s="10"/>
      <c r="P596" s="10"/>
      <c r="Q596" s="46" t="s">
        <v>145</v>
      </c>
      <c r="R596" s="46">
        <v>0</v>
      </c>
      <c r="S596" s="25" t="s">
        <v>226</v>
      </c>
      <c r="T596" s="46">
        <v>0</v>
      </c>
      <c r="U596" s="185" t="s">
        <v>145</v>
      </c>
      <c r="V596" s="46">
        <v>0</v>
      </c>
      <c r="W596" s="46">
        <v>0</v>
      </c>
      <c r="X596" s="46">
        <v>0</v>
      </c>
      <c r="Y596" s="10"/>
      <c r="Z596" s="10"/>
      <c r="AA596" s="10"/>
      <c r="AB596" s="10"/>
      <c r="AC596" s="10"/>
      <c r="AD596" s="10"/>
      <c r="AE596" s="10"/>
      <c r="AF596" s="10"/>
      <c r="AG596" s="10"/>
      <c r="AH596" s="10"/>
      <c r="AI596" s="10"/>
      <c r="AJ596" s="10"/>
      <c r="AK596" s="10"/>
      <c r="AL596" s="10"/>
      <c r="AM596" s="10"/>
      <c r="AN596" s="10"/>
      <c r="AO596" s="10"/>
      <c r="AP596" s="24" t="s">
        <v>204</v>
      </c>
      <c r="AQ596" s="24" t="s">
        <v>850</v>
      </c>
      <c r="AR596" s="10"/>
      <c r="AS596" s="10"/>
      <c r="AT596" s="10"/>
      <c r="AU596" s="174">
        <v>1530000</v>
      </c>
      <c r="AV596" s="45" t="s">
        <v>123</v>
      </c>
      <c r="AW596" s="62"/>
      <c r="AX596" s="45" t="s">
        <v>1805</v>
      </c>
      <c r="AY596" s="102" t="s">
        <v>1193</v>
      </c>
      <c r="AZ596" s="61"/>
      <c r="BA596" s="102"/>
      <c r="BB596" s="45"/>
      <c r="BC596" s="45"/>
    </row>
    <row r="597" spans="1:55" s="101" customFormat="1" ht="16" hidden="1" thickBot="1">
      <c r="A597" s="4"/>
      <c r="B597" s="6"/>
      <c r="C597" s="23" t="s">
        <v>330</v>
      </c>
      <c r="D597" s="24" t="s">
        <v>664</v>
      </c>
      <c r="E597" s="34"/>
      <c r="F597" s="34"/>
      <c r="G597" s="10"/>
      <c r="H597" s="10"/>
      <c r="I597" s="10"/>
      <c r="J597" s="102" t="s">
        <v>1193</v>
      </c>
      <c r="K597" s="10"/>
      <c r="L597" s="10"/>
      <c r="M597" s="10"/>
      <c r="N597" s="10"/>
      <c r="O597" s="10"/>
      <c r="P597" s="10"/>
      <c r="Q597" s="46" t="s">
        <v>145</v>
      </c>
      <c r="R597" s="46">
        <v>0</v>
      </c>
      <c r="S597" s="25" t="s">
        <v>226</v>
      </c>
      <c r="T597" s="46">
        <v>0</v>
      </c>
      <c r="U597" s="80"/>
      <c r="V597" s="46">
        <v>0</v>
      </c>
      <c r="W597" s="46">
        <v>0</v>
      </c>
      <c r="X597" s="46">
        <v>0</v>
      </c>
      <c r="Y597" s="10"/>
      <c r="Z597" s="10"/>
      <c r="AA597" s="10"/>
      <c r="AB597" s="10"/>
      <c r="AC597" s="10"/>
      <c r="AD597" s="10"/>
      <c r="AE597" s="10"/>
      <c r="AF597" s="10"/>
      <c r="AG597" s="10"/>
      <c r="AH597" s="10"/>
      <c r="AI597" s="10"/>
      <c r="AJ597" s="10"/>
      <c r="AK597" s="10"/>
      <c r="AL597" s="10"/>
      <c r="AM597" s="10"/>
      <c r="AN597" s="10"/>
      <c r="AO597" s="10"/>
      <c r="AP597" s="24" t="s">
        <v>204</v>
      </c>
      <c r="AQ597" s="24" t="s">
        <v>850</v>
      </c>
      <c r="AR597" s="10"/>
      <c r="AS597" s="10"/>
      <c r="AT597" s="10"/>
      <c r="AU597" s="174">
        <v>2430000</v>
      </c>
      <c r="AV597" s="45" t="s">
        <v>123</v>
      </c>
      <c r="AW597" s="62"/>
      <c r="AX597" s="45" t="s">
        <v>1807</v>
      </c>
      <c r="AY597" s="102" t="s">
        <v>1193</v>
      </c>
      <c r="AZ597" s="61"/>
      <c r="BA597" s="102"/>
      <c r="BB597" s="45"/>
      <c r="BC597" s="45"/>
    </row>
    <row r="598" spans="1:55" s="101" customFormat="1" ht="16" hidden="1" thickBot="1">
      <c r="A598" s="4"/>
      <c r="B598" s="6"/>
      <c r="C598" s="23" t="s">
        <v>331</v>
      </c>
      <c r="D598" s="24" t="s">
        <v>665</v>
      </c>
      <c r="E598" s="34"/>
      <c r="F598" s="34"/>
      <c r="G598" s="10"/>
      <c r="H598" s="10"/>
      <c r="I598" s="10"/>
      <c r="J598" s="102" t="s">
        <v>1193</v>
      </c>
      <c r="K598" s="10"/>
      <c r="L598" s="10"/>
      <c r="M598" s="10"/>
      <c r="N598" s="10"/>
      <c r="O598" s="10"/>
      <c r="P598" s="10"/>
      <c r="Q598" s="46" t="s">
        <v>145</v>
      </c>
      <c r="R598" s="46">
        <v>0</v>
      </c>
      <c r="S598" s="25" t="s">
        <v>225</v>
      </c>
      <c r="T598" s="46">
        <v>0</v>
      </c>
      <c r="U598" s="185" t="s">
        <v>145</v>
      </c>
      <c r="V598" s="46">
        <v>0</v>
      </c>
      <c r="W598" s="46">
        <v>0</v>
      </c>
      <c r="X598" s="46">
        <v>0</v>
      </c>
      <c r="Y598" s="10"/>
      <c r="Z598" s="10"/>
      <c r="AA598" s="10"/>
      <c r="AB598" s="10"/>
      <c r="AC598" s="10"/>
      <c r="AD598" s="10"/>
      <c r="AE598" s="10"/>
      <c r="AF598" s="10"/>
      <c r="AG598" s="10"/>
      <c r="AH598" s="10"/>
      <c r="AI598" s="10"/>
      <c r="AJ598" s="10"/>
      <c r="AK598" s="10"/>
      <c r="AL598" s="10"/>
      <c r="AM598" s="10"/>
      <c r="AN598" s="10"/>
      <c r="AO598" s="10"/>
      <c r="AP598" s="24" t="s">
        <v>204</v>
      </c>
      <c r="AQ598" s="24" t="s">
        <v>850</v>
      </c>
      <c r="AR598" s="10"/>
      <c r="AS598" s="10"/>
      <c r="AT598" s="10"/>
      <c r="AU598" s="174">
        <v>144000</v>
      </c>
      <c r="AV598" s="45" t="s">
        <v>123</v>
      </c>
      <c r="AW598" s="62"/>
      <c r="AX598" s="45" t="s">
        <v>1805</v>
      </c>
      <c r="AY598" s="102" t="s">
        <v>1193</v>
      </c>
      <c r="AZ598" s="61"/>
      <c r="BA598" s="102"/>
      <c r="BB598" s="45"/>
      <c r="BC598" s="45"/>
    </row>
    <row r="599" spans="1:55" s="101" customFormat="1" ht="16" hidden="1" thickBot="1">
      <c r="A599" s="4"/>
      <c r="B599" s="6"/>
      <c r="C599" s="23" t="s">
        <v>332</v>
      </c>
      <c r="D599" s="24" t="s">
        <v>666</v>
      </c>
      <c r="E599" s="34"/>
      <c r="F599" s="34"/>
      <c r="G599" s="10"/>
      <c r="H599" s="10"/>
      <c r="I599" s="10"/>
      <c r="J599" s="102" t="s">
        <v>1193</v>
      </c>
      <c r="K599" s="10"/>
      <c r="L599" s="10"/>
      <c r="M599" s="10"/>
      <c r="N599" s="10"/>
      <c r="O599" s="10"/>
      <c r="P599" s="10"/>
      <c r="Q599" s="46" t="s">
        <v>145</v>
      </c>
      <c r="R599" s="46">
        <v>0</v>
      </c>
      <c r="S599" s="25" t="s">
        <v>235</v>
      </c>
      <c r="T599" s="46">
        <v>0</v>
      </c>
      <c r="U599" s="185" t="s">
        <v>145</v>
      </c>
      <c r="V599" s="46">
        <v>0</v>
      </c>
      <c r="W599" s="46">
        <v>0</v>
      </c>
      <c r="X599" s="46">
        <v>0</v>
      </c>
      <c r="Y599" s="10"/>
      <c r="Z599" s="10"/>
      <c r="AA599" s="10"/>
      <c r="AB599" s="10"/>
      <c r="AC599" s="10"/>
      <c r="AD599" s="10"/>
      <c r="AE599" s="10"/>
      <c r="AF599" s="10"/>
      <c r="AG599" s="10"/>
      <c r="AH599" s="10"/>
      <c r="AI599" s="10"/>
      <c r="AJ599" s="10"/>
      <c r="AK599" s="10"/>
      <c r="AL599" s="10"/>
      <c r="AM599" s="10"/>
      <c r="AN599" s="10"/>
      <c r="AO599" s="10"/>
      <c r="AP599" s="24" t="s">
        <v>204</v>
      </c>
      <c r="AQ599" s="24" t="s">
        <v>850</v>
      </c>
      <c r="AR599" s="10"/>
      <c r="AS599" s="10"/>
      <c r="AT599" s="10"/>
      <c r="AU599" s="174">
        <v>900000</v>
      </c>
      <c r="AV599" s="45" t="s">
        <v>123</v>
      </c>
      <c r="AW599" s="62"/>
      <c r="AX599" s="45" t="s">
        <v>1560</v>
      </c>
      <c r="AY599" s="102" t="s">
        <v>1193</v>
      </c>
      <c r="AZ599" s="61"/>
      <c r="BA599" s="102"/>
      <c r="BB599" s="45"/>
      <c r="BC599" s="45"/>
    </row>
    <row r="600" spans="1:55" s="101" customFormat="1" ht="16" hidden="1" thickBot="1">
      <c r="A600" s="4"/>
      <c r="B600" s="6"/>
      <c r="C600" s="23" t="s">
        <v>333</v>
      </c>
      <c r="D600" s="24" t="s">
        <v>667</v>
      </c>
      <c r="E600" s="34"/>
      <c r="F600" s="34"/>
      <c r="G600" s="10"/>
      <c r="H600" s="10"/>
      <c r="I600" s="10"/>
      <c r="J600" s="102" t="s">
        <v>1193</v>
      </c>
      <c r="K600" s="10"/>
      <c r="L600" s="10"/>
      <c r="M600" s="10"/>
      <c r="N600" s="10"/>
      <c r="O600" s="10"/>
      <c r="P600" s="10"/>
      <c r="Q600" s="46" t="s">
        <v>145</v>
      </c>
      <c r="R600" s="46">
        <v>0</v>
      </c>
      <c r="S600" s="25" t="s">
        <v>226</v>
      </c>
      <c r="T600" s="46">
        <v>0</v>
      </c>
      <c r="U600" s="185" t="s">
        <v>145</v>
      </c>
      <c r="V600" s="46">
        <v>0</v>
      </c>
      <c r="W600" s="46">
        <v>0</v>
      </c>
      <c r="X600" s="46">
        <v>0</v>
      </c>
      <c r="Y600" s="10"/>
      <c r="Z600" s="10"/>
      <c r="AA600" s="10"/>
      <c r="AB600" s="10"/>
      <c r="AC600" s="10"/>
      <c r="AD600" s="10"/>
      <c r="AE600" s="10"/>
      <c r="AF600" s="10"/>
      <c r="AG600" s="10"/>
      <c r="AH600" s="10"/>
      <c r="AI600" s="10"/>
      <c r="AJ600" s="10"/>
      <c r="AK600" s="10"/>
      <c r="AL600" s="10"/>
      <c r="AM600" s="10"/>
      <c r="AN600" s="10"/>
      <c r="AO600" s="10"/>
      <c r="AP600" s="24" t="s">
        <v>204</v>
      </c>
      <c r="AQ600" s="24" t="s">
        <v>850</v>
      </c>
      <c r="AR600" s="10"/>
      <c r="AS600" s="10"/>
      <c r="AT600" s="10"/>
      <c r="AU600" s="174">
        <v>2250000</v>
      </c>
      <c r="AV600" s="45" t="s">
        <v>123</v>
      </c>
      <c r="AW600" s="62"/>
      <c r="AX600" s="45" t="s">
        <v>1803</v>
      </c>
      <c r="AY600" s="102" t="s">
        <v>1193</v>
      </c>
      <c r="AZ600" s="61"/>
      <c r="BA600" s="102"/>
      <c r="BB600" s="45"/>
      <c r="BC600" s="45"/>
    </row>
    <row r="601" spans="1:55" s="101" customFormat="1" ht="16" hidden="1" thickBot="1">
      <c r="A601" s="4"/>
      <c r="B601" s="6"/>
      <c r="C601" s="23" t="s">
        <v>334</v>
      </c>
      <c r="D601" s="24" t="s">
        <v>668</v>
      </c>
      <c r="E601" s="34"/>
      <c r="F601" s="34"/>
      <c r="G601" s="10"/>
      <c r="H601" s="10"/>
      <c r="I601" s="10"/>
      <c r="J601" s="102" t="s">
        <v>1193</v>
      </c>
      <c r="K601" s="10"/>
      <c r="L601" s="10"/>
      <c r="M601" s="10"/>
      <c r="N601" s="10"/>
      <c r="O601" s="10"/>
      <c r="P601" s="10"/>
      <c r="Q601" s="46" t="s">
        <v>145</v>
      </c>
      <c r="R601" s="46">
        <v>0</v>
      </c>
      <c r="S601" s="25" t="s">
        <v>235</v>
      </c>
      <c r="T601" s="46">
        <v>0</v>
      </c>
      <c r="U601" s="185" t="s">
        <v>145</v>
      </c>
      <c r="V601" s="46">
        <v>0</v>
      </c>
      <c r="W601" s="46">
        <v>0</v>
      </c>
      <c r="X601" s="46">
        <v>0</v>
      </c>
      <c r="Y601" s="10"/>
      <c r="Z601" s="10"/>
      <c r="AA601" s="10"/>
      <c r="AB601" s="10"/>
      <c r="AC601" s="10"/>
      <c r="AD601" s="10"/>
      <c r="AE601" s="10"/>
      <c r="AF601" s="10"/>
      <c r="AG601" s="10"/>
      <c r="AH601" s="10"/>
      <c r="AI601" s="10"/>
      <c r="AJ601" s="10"/>
      <c r="AK601" s="10"/>
      <c r="AL601" s="10"/>
      <c r="AM601" s="10"/>
      <c r="AN601" s="10"/>
      <c r="AO601" s="10"/>
      <c r="AP601" s="24" t="s">
        <v>204</v>
      </c>
      <c r="AQ601" s="24" t="s">
        <v>850</v>
      </c>
      <c r="AR601" s="10"/>
      <c r="AS601" s="10"/>
      <c r="AT601" s="10"/>
      <c r="AU601" s="174">
        <v>450000</v>
      </c>
      <c r="AV601" s="45" t="s">
        <v>123</v>
      </c>
      <c r="AW601" s="62"/>
      <c r="AX601" s="45" t="s">
        <v>1811</v>
      </c>
      <c r="AY601" s="102" t="s">
        <v>1193</v>
      </c>
      <c r="AZ601" s="61"/>
      <c r="BA601" s="102"/>
      <c r="BB601" s="45"/>
      <c r="BC601" s="45"/>
    </row>
    <row r="602" spans="1:55" s="101" customFormat="1" ht="16" hidden="1" thickBot="1">
      <c r="A602" s="4"/>
      <c r="B602" s="6"/>
      <c r="C602" s="23" t="s">
        <v>335</v>
      </c>
      <c r="D602" s="24" t="s">
        <v>607</v>
      </c>
      <c r="E602" s="34"/>
      <c r="F602" s="34"/>
      <c r="G602" s="10"/>
      <c r="H602" s="10"/>
      <c r="I602" s="10"/>
      <c r="J602" s="45"/>
      <c r="K602" s="10"/>
      <c r="L602" s="10"/>
      <c r="M602" s="10"/>
      <c r="N602" s="10"/>
      <c r="O602" s="10"/>
      <c r="P602" s="10"/>
      <c r="Q602" s="46" t="s">
        <v>789</v>
      </c>
      <c r="R602" s="46">
        <v>0</v>
      </c>
      <c r="S602" s="25" t="s">
        <v>226</v>
      </c>
      <c r="T602" s="46">
        <v>0</v>
      </c>
      <c r="U602" s="185" t="s">
        <v>145</v>
      </c>
      <c r="V602" s="46">
        <v>0</v>
      </c>
      <c r="W602" s="46">
        <v>0</v>
      </c>
      <c r="X602" s="46">
        <v>0</v>
      </c>
      <c r="Y602" s="10"/>
      <c r="Z602" s="10"/>
      <c r="AA602" s="10"/>
      <c r="AB602" s="10"/>
      <c r="AC602" s="10"/>
      <c r="AD602" s="10"/>
      <c r="AE602" s="10"/>
      <c r="AF602" s="10"/>
      <c r="AG602" s="10"/>
      <c r="AH602" s="10"/>
      <c r="AI602" s="10"/>
      <c r="AJ602" s="10"/>
      <c r="AK602" s="10"/>
      <c r="AL602" s="10"/>
      <c r="AM602" s="10"/>
      <c r="AN602" s="10"/>
      <c r="AO602" s="10"/>
      <c r="AP602" s="24" t="s">
        <v>204</v>
      </c>
      <c r="AQ602" s="24" t="s">
        <v>850</v>
      </c>
      <c r="AR602" s="10"/>
      <c r="AS602" s="10"/>
      <c r="AT602" s="10"/>
      <c r="AU602" s="174">
        <v>112500</v>
      </c>
      <c r="AV602" s="45"/>
      <c r="AW602" s="45"/>
      <c r="AX602" s="45"/>
      <c r="AY602" s="45"/>
      <c r="AZ602" s="66" t="s">
        <v>1840</v>
      </c>
      <c r="BA602" s="102"/>
      <c r="BB602" s="45"/>
      <c r="BC602" s="45"/>
    </row>
    <row r="603" spans="1:55" s="101" customFormat="1" ht="16" hidden="1" thickBot="1">
      <c r="A603" s="4"/>
      <c r="B603" s="6"/>
      <c r="C603" s="23" t="s">
        <v>336</v>
      </c>
      <c r="D603" s="24" t="s">
        <v>669</v>
      </c>
      <c r="E603" s="34"/>
      <c r="F603" s="34"/>
      <c r="G603" s="10"/>
      <c r="H603" s="10"/>
      <c r="I603" s="10"/>
      <c r="J603" s="45"/>
      <c r="K603" s="10"/>
      <c r="L603" s="10"/>
      <c r="M603" s="10"/>
      <c r="N603" s="10"/>
      <c r="O603" s="10"/>
      <c r="P603" s="10"/>
      <c r="Q603" s="46" t="s">
        <v>145</v>
      </c>
      <c r="R603" s="46">
        <v>0</v>
      </c>
      <c r="S603" s="25" t="s">
        <v>235</v>
      </c>
      <c r="T603" s="46">
        <v>0</v>
      </c>
      <c r="U603" s="185" t="s">
        <v>145</v>
      </c>
      <c r="V603" s="46">
        <v>0</v>
      </c>
      <c r="W603" s="46">
        <v>0</v>
      </c>
      <c r="X603" s="46">
        <v>0</v>
      </c>
      <c r="Y603" s="10"/>
      <c r="Z603" s="10"/>
      <c r="AA603" s="10"/>
      <c r="AB603" s="10"/>
      <c r="AC603" s="10"/>
      <c r="AD603" s="10"/>
      <c r="AE603" s="10"/>
      <c r="AF603" s="10"/>
      <c r="AG603" s="10"/>
      <c r="AH603" s="10"/>
      <c r="AI603" s="10"/>
      <c r="AJ603" s="10"/>
      <c r="AK603" s="10"/>
      <c r="AL603" s="10"/>
      <c r="AM603" s="10"/>
      <c r="AN603" s="10"/>
      <c r="AO603" s="10"/>
      <c r="AP603" s="24" t="s">
        <v>204</v>
      </c>
      <c r="AQ603" s="24" t="s">
        <v>850</v>
      </c>
      <c r="AR603" s="10"/>
      <c r="AS603" s="10"/>
      <c r="AT603" s="10"/>
      <c r="AU603" s="174">
        <v>112500</v>
      </c>
      <c r="AV603" s="45"/>
      <c r="AW603" s="45"/>
      <c r="AX603" s="45"/>
      <c r="AY603" s="45"/>
      <c r="AZ603" s="66" t="s">
        <v>1840</v>
      </c>
      <c r="BA603" s="102"/>
      <c r="BB603" s="45"/>
      <c r="BC603" s="45"/>
    </row>
    <row r="604" spans="1:55" s="101" customFormat="1" ht="16" hidden="1" thickBot="1">
      <c r="A604" s="4"/>
      <c r="B604" s="6"/>
      <c r="C604" s="23" t="s">
        <v>247</v>
      </c>
      <c r="D604" s="24" t="s">
        <v>602</v>
      </c>
      <c r="E604" s="34"/>
      <c r="F604" s="34"/>
      <c r="G604" s="10"/>
      <c r="H604" s="10"/>
      <c r="I604" s="10"/>
      <c r="J604" s="45"/>
      <c r="K604" s="10"/>
      <c r="L604" s="10"/>
      <c r="M604" s="10"/>
      <c r="N604" s="10"/>
      <c r="O604" s="10"/>
      <c r="P604" s="10"/>
      <c r="Q604" s="46" t="s">
        <v>145</v>
      </c>
      <c r="R604" s="46">
        <v>0</v>
      </c>
      <c r="S604" s="25" t="s">
        <v>226</v>
      </c>
      <c r="T604" s="46">
        <v>0</v>
      </c>
      <c r="U604" s="185" t="s">
        <v>145</v>
      </c>
      <c r="V604" s="46">
        <v>0</v>
      </c>
      <c r="W604" s="46">
        <v>0</v>
      </c>
      <c r="X604" s="46">
        <v>0</v>
      </c>
      <c r="Y604" s="10"/>
      <c r="Z604" s="10"/>
      <c r="AA604" s="10"/>
      <c r="AB604" s="10"/>
      <c r="AC604" s="10"/>
      <c r="AD604" s="10"/>
      <c r="AE604" s="10"/>
      <c r="AF604" s="10"/>
      <c r="AG604" s="10"/>
      <c r="AH604" s="10"/>
      <c r="AI604" s="10"/>
      <c r="AJ604" s="10"/>
      <c r="AK604" s="10"/>
      <c r="AL604" s="10"/>
      <c r="AM604" s="10"/>
      <c r="AN604" s="10"/>
      <c r="AO604" s="10"/>
      <c r="AP604" s="24" t="s">
        <v>204</v>
      </c>
      <c r="AQ604" s="24" t="s">
        <v>850</v>
      </c>
      <c r="AR604" s="10"/>
      <c r="AS604" s="10"/>
      <c r="AT604" s="10"/>
      <c r="AU604" s="174">
        <v>810000</v>
      </c>
      <c r="AV604" s="45"/>
      <c r="AW604" s="45"/>
      <c r="AX604" s="45"/>
      <c r="AY604" s="45"/>
      <c r="AZ604" s="66" t="s">
        <v>1840</v>
      </c>
      <c r="BA604" s="102"/>
      <c r="BB604" s="45"/>
      <c r="BC604" s="45"/>
    </row>
    <row r="605" spans="1:55" s="101" customFormat="1" ht="16" hidden="1" thickBot="1">
      <c r="A605" s="4"/>
      <c r="B605" s="6"/>
      <c r="C605" s="23" t="s">
        <v>336</v>
      </c>
      <c r="D605" s="24" t="s">
        <v>669</v>
      </c>
      <c r="E605" s="34"/>
      <c r="F605" s="34"/>
      <c r="G605" s="10"/>
      <c r="H605" s="10"/>
      <c r="I605" s="10"/>
      <c r="J605" s="102"/>
      <c r="K605" s="10"/>
      <c r="L605" s="10"/>
      <c r="M605" s="10"/>
      <c r="N605" s="10"/>
      <c r="O605" s="10"/>
      <c r="P605" s="10"/>
      <c r="Q605" s="46" t="s">
        <v>145</v>
      </c>
      <c r="R605" s="46">
        <v>0</v>
      </c>
      <c r="S605" s="25" t="s">
        <v>235</v>
      </c>
      <c r="T605" s="46">
        <v>0</v>
      </c>
      <c r="U605" s="185" t="s">
        <v>145</v>
      </c>
      <c r="V605" s="46">
        <v>0</v>
      </c>
      <c r="W605" s="46">
        <v>0</v>
      </c>
      <c r="X605" s="46">
        <v>0</v>
      </c>
      <c r="Y605" s="10"/>
      <c r="Z605" s="10"/>
      <c r="AA605" s="10"/>
      <c r="AB605" s="10"/>
      <c r="AC605" s="10"/>
      <c r="AD605" s="10"/>
      <c r="AE605" s="10"/>
      <c r="AF605" s="10"/>
      <c r="AG605" s="10"/>
      <c r="AH605" s="10"/>
      <c r="AI605" s="10"/>
      <c r="AJ605" s="10"/>
      <c r="AK605" s="10"/>
      <c r="AL605" s="10"/>
      <c r="AM605" s="10"/>
      <c r="AN605" s="10"/>
      <c r="AO605" s="10"/>
      <c r="AP605" s="24" t="s">
        <v>204</v>
      </c>
      <c r="AQ605" s="24" t="s">
        <v>850</v>
      </c>
      <c r="AR605" s="10"/>
      <c r="AS605" s="10"/>
      <c r="AT605" s="10"/>
      <c r="AU605" s="174">
        <v>112500</v>
      </c>
      <c r="AV605" s="45"/>
      <c r="AW605" s="45"/>
      <c r="AX605" s="45"/>
      <c r="AY605" s="102"/>
      <c r="AZ605" s="66" t="s">
        <v>1840</v>
      </c>
      <c r="BA605" s="102"/>
      <c r="BB605" s="45"/>
      <c r="BC605" s="45"/>
    </row>
    <row r="606" spans="1:55" s="101" customFormat="1" ht="16" hidden="1" thickBot="1">
      <c r="A606" s="4"/>
      <c r="B606" s="6"/>
      <c r="C606" s="23" t="s">
        <v>336</v>
      </c>
      <c r="D606" s="24" t="s">
        <v>669</v>
      </c>
      <c r="E606" s="34"/>
      <c r="F606" s="34"/>
      <c r="G606" s="10"/>
      <c r="H606" s="10"/>
      <c r="I606" s="10"/>
      <c r="J606" s="102"/>
      <c r="K606" s="10"/>
      <c r="L606" s="10"/>
      <c r="M606" s="10"/>
      <c r="N606" s="10"/>
      <c r="O606" s="10"/>
      <c r="P606" s="10"/>
      <c r="Q606" s="46" t="s">
        <v>145</v>
      </c>
      <c r="R606" s="46">
        <v>0</v>
      </c>
      <c r="S606" s="25" t="s">
        <v>235</v>
      </c>
      <c r="T606" s="46">
        <v>0</v>
      </c>
      <c r="U606" s="185" t="s">
        <v>145</v>
      </c>
      <c r="V606" s="46">
        <v>0</v>
      </c>
      <c r="W606" s="46">
        <v>0</v>
      </c>
      <c r="X606" s="46">
        <v>0</v>
      </c>
      <c r="Y606" s="10"/>
      <c r="Z606" s="10"/>
      <c r="AA606" s="10"/>
      <c r="AB606" s="10"/>
      <c r="AC606" s="10"/>
      <c r="AD606" s="10"/>
      <c r="AE606" s="10"/>
      <c r="AF606" s="10"/>
      <c r="AG606" s="10"/>
      <c r="AH606" s="10"/>
      <c r="AI606" s="10"/>
      <c r="AJ606" s="10"/>
      <c r="AK606" s="10"/>
      <c r="AL606" s="10"/>
      <c r="AM606" s="10"/>
      <c r="AN606" s="10"/>
      <c r="AO606" s="10"/>
      <c r="AP606" s="24" t="s">
        <v>204</v>
      </c>
      <c r="AQ606" s="24" t="s">
        <v>850</v>
      </c>
      <c r="AR606" s="10"/>
      <c r="AS606" s="10"/>
      <c r="AT606" s="10"/>
      <c r="AU606" s="174">
        <v>112500</v>
      </c>
      <c r="AV606" s="45"/>
      <c r="AW606" s="45"/>
      <c r="AX606" s="45"/>
      <c r="AY606" s="102"/>
      <c r="AZ606" s="66" t="s">
        <v>1840</v>
      </c>
      <c r="BA606" s="102"/>
      <c r="BB606" s="45"/>
      <c r="BC606" s="45"/>
    </row>
    <row r="607" spans="1:55" s="101" customFormat="1" ht="16" hidden="1" thickBot="1">
      <c r="A607" s="4"/>
      <c r="B607" s="6"/>
      <c r="C607" s="23" t="s">
        <v>338</v>
      </c>
      <c r="D607" s="24" t="s">
        <v>670</v>
      </c>
      <c r="E607" s="34"/>
      <c r="F607" s="34"/>
      <c r="G607" s="10"/>
      <c r="H607" s="10"/>
      <c r="I607" s="10"/>
      <c r="J607" s="102" t="s">
        <v>1193</v>
      </c>
      <c r="K607" s="10"/>
      <c r="L607" s="10"/>
      <c r="M607" s="10"/>
      <c r="N607" s="10"/>
      <c r="O607" s="10"/>
      <c r="P607" s="10"/>
      <c r="Q607" s="46" t="s">
        <v>145</v>
      </c>
      <c r="R607" s="46">
        <v>0</v>
      </c>
      <c r="S607" s="25" t="s">
        <v>221</v>
      </c>
      <c r="T607" s="46">
        <v>0</v>
      </c>
      <c r="U607" s="80"/>
      <c r="V607" s="46">
        <v>0</v>
      </c>
      <c r="W607" s="46">
        <v>0</v>
      </c>
      <c r="X607" s="46">
        <v>0</v>
      </c>
      <c r="Y607" s="10"/>
      <c r="Z607" s="10"/>
      <c r="AA607" s="10"/>
      <c r="AB607" s="10"/>
      <c r="AC607" s="10"/>
      <c r="AD607" s="10"/>
      <c r="AE607" s="10"/>
      <c r="AF607" s="10"/>
      <c r="AG607" s="10"/>
      <c r="AH607" s="10"/>
      <c r="AI607" s="10"/>
      <c r="AJ607" s="10"/>
      <c r="AK607" s="10"/>
      <c r="AL607" s="10"/>
      <c r="AM607" s="10"/>
      <c r="AN607" s="10"/>
      <c r="AO607" s="10"/>
      <c r="AP607" s="24" t="s">
        <v>204</v>
      </c>
      <c r="AQ607" s="24" t="s">
        <v>850</v>
      </c>
      <c r="AR607" s="10"/>
      <c r="AS607" s="10"/>
      <c r="AT607" s="10"/>
      <c r="AU607" s="174">
        <v>112500</v>
      </c>
      <c r="AV607" s="45" t="s">
        <v>123</v>
      </c>
      <c r="AW607" s="62"/>
      <c r="AX607" s="45" t="s">
        <v>1803</v>
      </c>
      <c r="AY607" s="102" t="s">
        <v>1193</v>
      </c>
      <c r="AZ607" s="61"/>
      <c r="BA607" s="102"/>
      <c r="BB607" s="45"/>
      <c r="BC607" s="45"/>
    </row>
    <row r="608" spans="1:55" s="101" customFormat="1" ht="16" hidden="1" thickBot="1">
      <c r="A608" s="4"/>
      <c r="B608" s="6"/>
      <c r="C608" s="23" t="s">
        <v>338</v>
      </c>
      <c r="D608" s="24" t="s">
        <v>670</v>
      </c>
      <c r="E608" s="34"/>
      <c r="F608" s="34"/>
      <c r="G608" s="10"/>
      <c r="H608" s="10"/>
      <c r="I608" s="10"/>
      <c r="J608" s="102"/>
      <c r="K608" s="10"/>
      <c r="L608" s="10"/>
      <c r="M608" s="10"/>
      <c r="N608" s="10"/>
      <c r="O608" s="10"/>
      <c r="P608" s="10"/>
      <c r="Q608" s="46" t="s">
        <v>145</v>
      </c>
      <c r="R608" s="46">
        <v>0</v>
      </c>
      <c r="S608" s="25" t="s">
        <v>221</v>
      </c>
      <c r="T608" s="46">
        <v>0</v>
      </c>
      <c r="U608" s="80"/>
      <c r="V608" s="46">
        <v>0</v>
      </c>
      <c r="W608" s="46">
        <v>0</v>
      </c>
      <c r="X608" s="46">
        <v>0</v>
      </c>
      <c r="Y608" s="10"/>
      <c r="Z608" s="10"/>
      <c r="AA608" s="10"/>
      <c r="AB608" s="10"/>
      <c r="AC608" s="10"/>
      <c r="AD608" s="10"/>
      <c r="AE608" s="10"/>
      <c r="AF608" s="10"/>
      <c r="AG608" s="10"/>
      <c r="AH608" s="10"/>
      <c r="AI608" s="10"/>
      <c r="AJ608" s="10"/>
      <c r="AK608" s="10"/>
      <c r="AL608" s="10"/>
      <c r="AM608" s="10"/>
      <c r="AN608" s="10"/>
      <c r="AO608" s="10"/>
      <c r="AP608" s="24" t="s">
        <v>204</v>
      </c>
      <c r="AQ608" s="24" t="s">
        <v>850</v>
      </c>
      <c r="AR608" s="10"/>
      <c r="AS608" s="10"/>
      <c r="AT608" s="10"/>
      <c r="AU608" s="174">
        <v>675000</v>
      </c>
      <c r="AV608" s="45"/>
      <c r="AW608" s="45"/>
      <c r="AX608" s="45"/>
      <c r="AY608" s="102"/>
      <c r="AZ608" s="66" t="s">
        <v>1840</v>
      </c>
      <c r="BA608" s="102"/>
      <c r="BB608" s="45"/>
      <c r="BC608" s="45"/>
    </row>
    <row r="609" spans="1:55" s="101" customFormat="1" ht="16" hidden="1" thickBot="1">
      <c r="A609" s="4"/>
      <c r="B609" s="6"/>
      <c r="C609" s="23" t="s">
        <v>339</v>
      </c>
      <c r="D609" s="24" t="s">
        <v>671</v>
      </c>
      <c r="E609" s="34"/>
      <c r="F609" s="34"/>
      <c r="G609" s="10"/>
      <c r="H609" s="10"/>
      <c r="I609" s="10"/>
      <c r="J609" s="102" t="s">
        <v>1193</v>
      </c>
      <c r="K609" s="10"/>
      <c r="L609" s="10"/>
      <c r="M609" s="10"/>
      <c r="N609" s="10"/>
      <c r="O609" s="10"/>
      <c r="P609" s="10"/>
      <c r="Q609" s="46" t="s">
        <v>145</v>
      </c>
      <c r="R609" s="46">
        <v>0</v>
      </c>
      <c r="S609" s="25" t="s">
        <v>220</v>
      </c>
      <c r="T609" s="46">
        <v>0</v>
      </c>
      <c r="U609" s="185" t="s">
        <v>145</v>
      </c>
      <c r="V609" s="46">
        <v>0</v>
      </c>
      <c r="W609" s="46">
        <v>0</v>
      </c>
      <c r="X609" s="46">
        <v>0</v>
      </c>
      <c r="Y609" s="10"/>
      <c r="Z609" s="10"/>
      <c r="AA609" s="10"/>
      <c r="AB609" s="10"/>
      <c r="AC609" s="10"/>
      <c r="AD609" s="10"/>
      <c r="AE609" s="10"/>
      <c r="AF609" s="10"/>
      <c r="AG609" s="10"/>
      <c r="AH609" s="10"/>
      <c r="AI609" s="10"/>
      <c r="AJ609" s="10"/>
      <c r="AK609" s="10"/>
      <c r="AL609" s="10"/>
      <c r="AM609" s="10"/>
      <c r="AN609" s="10"/>
      <c r="AO609" s="10"/>
      <c r="AP609" s="24" t="s">
        <v>204</v>
      </c>
      <c r="AQ609" s="24" t="s">
        <v>850</v>
      </c>
      <c r="AR609" s="10"/>
      <c r="AS609" s="10"/>
      <c r="AT609" s="10"/>
      <c r="AU609" s="174">
        <v>3150000</v>
      </c>
      <c r="AV609" s="45" t="s">
        <v>123</v>
      </c>
      <c r="AW609" s="62"/>
      <c r="AX609" s="45" t="s">
        <v>1806</v>
      </c>
      <c r="AY609" s="102" t="s">
        <v>1193</v>
      </c>
      <c r="AZ609" s="61"/>
      <c r="BA609" s="102"/>
      <c r="BB609" s="45"/>
      <c r="BC609" s="45"/>
    </row>
    <row r="610" spans="1:55" s="101" customFormat="1" ht="16" hidden="1" thickBot="1">
      <c r="A610" s="4"/>
      <c r="B610" s="6"/>
      <c r="C610" s="23" t="s">
        <v>339</v>
      </c>
      <c r="D610" s="24" t="s">
        <v>671</v>
      </c>
      <c r="E610" s="34"/>
      <c r="F610" s="34"/>
      <c r="G610" s="10"/>
      <c r="H610" s="10"/>
      <c r="I610" s="10"/>
      <c r="J610" s="102"/>
      <c r="K610" s="10"/>
      <c r="L610" s="10"/>
      <c r="M610" s="10"/>
      <c r="N610" s="10"/>
      <c r="O610" s="10"/>
      <c r="P610" s="10"/>
      <c r="Q610" s="46" t="s">
        <v>145</v>
      </c>
      <c r="R610" s="46">
        <v>0</v>
      </c>
      <c r="S610" s="25" t="s">
        <v>220</v>
      </c>
      <c r="T610" s="46">
        <v>0</v>
      </c>
      <c r="U610" s="185" t="s">
        <v>145</v>
      </c>
      <c r="V610" s="46">
        <v>0</v>
      </c>
      <c r="W610" s="46">
        <v>0</v>
      </c>
      <c r="X610" s="46">
        <v>0</v>
      </c>
      <c r="Y610" s="10"/>
      <c r="Z610" s="10"/>
      <c r="AA610" s="10"/>
      <c r="AB610" s="10"/>
      <c r="AC610" s="10"/>
      <c r="AD610" s="10"/>
      <c r="AE610" s="10"/>
      <c r="AF610" s="10"/>
      <c r="AG610" s="10"/>
      <c r="AH610" s="10"/>
      <c r="AI610" s="10"/>
      <c r="AJ610" s="10"/>
      <c r="AK610" s="10"/>
      <c r="AL610" s="10"/>
      <c r="AM610" s="10"/>
      <c r="AN610" s="10"/>
      <c r="AO610" s="10"/>
      <c r="AP610" s="24" t="s">
        <v>204</v>
      </c>
      <c r="AQ610" s="24" t="s">
        <v>850</v>
      </c>
      <c r="AR610" s="10"/>
      <c r="AS610" s="10"/>
      <c r="AT610" s="10"/>
      <c r="AU610" s="174">
        <v>3150000</v>
      </c>
      <c r="AV610" s="45"/>
      <c r="AW610" s="45"/>
      <c r="AX610" s="45"/>
      <c r="AY610" s="102"/>
      <c r="AZ610" s="66" t="s">
        <v>1840</v>
      </c>
      <c r="BA610" s="102"/>
      <c r="BB610" s="45"/>
      <c r="BC610" s="45"/>
    </row>
    <row r="611" spans="1:55" s="101" customFormat="1" ht="16" hidden="1" thickBot="1">
      <c r="A611" s="4"/>
      <c r="B611" s="6"/>
      <c r="C611" s="23" t="s">
        <v>340</v>
      </c>
      <c r="D611" s="24" t="s">
        <v>599</v>
      </c>
      <c r="E611" s="34"/>
      <c r="F611" s="34"/>
      <c r="G611" s="10"/>
      <c r="H611" s="10"/>
      <c r="I611" s="10"/>
      <c r="J611" s="102" t="s">
        <v>1193</v>
      </c>
      <c r="K611" s="10"/>
      <c r="L611" s="10"/>
      <c r="M611" s="10"/>
      <c r="N611" s="10"/>
      <c r="O611" s="10"/>
      <c r="P611" s="10"/>
      <c r="Q611" s="46" t="s">
        <v>145</v>
      </c>
      <c r="R611" s="46">
        <v>0</v>
      </c>
      <c r="S611" s="25" t="s">
        <v>220</v>
      </c>
      <c r="T611" s="46">
        <v>0</v>
      </c>
      <c r="U611" s="80"/>
      <c r="V611" s="46">
        <v>0</v>
      </c>
      <c r="W611" s="46">
        <v>0</v>
      </c>
      <c r="X611" s="46">
        <v>0</v>
      </c>
      <c r="Y611" s="10"/>
      <c r="Z611" s="10"/>
      <c r="AA611" s="10"/>
      <c r="AB611" s="10"/>
      <c r="AC611" s="10"/>
      <c r="AD611" s="10"/>
      <c r="AE611" s="10"/>
      <c r="AF611" s="10"/>
      <c r="AG611" s="10"/>
      <c r="AH611" s="10"/>
      <c r="AI611" s="10"/>
      <c r="AJ611" s="10"/>
      <c r="AK611" s="10"/>
      <c r="AL611" s="10"/>
      <c r="AM611" s="10"/>
      <c r="AN611" s="10"/>
      <c r="AO611" s="10"/>
      <c r="AP611" s="24" t="s">
        <v>204</v>
      </c>
      <c r="AQ611" s="24" t="s">
        <v>850</v>
      </c>
      <c r="AR611" s="10"/>
      <c r="AS611" s="10"/>
      <c r="AT611" s="10"/>
      <c r="AU611" s="174">
        <v>2000000</v>
      </c>
      <c r="AV611" s="45" t="s">
        <v>123</v>
      </c>
      <c r="AW611" s="45"/>
      <c r="AX611" s="45" t="s">
        <v>1812</v>
      </c>
      <c r="AY611" s="102" t="s">
        <v>1193</v>
      </c>
      <c r="AZ611" s="61"/>
      <c r="BA611" s="102"/>
      <c r="BB611" s="45"/>
      <c r="BC611" s="45"/>
    </row>
    <row r="612" spans="1:55" s="101" customFormat="1" ht="16" hidden="1" thickBot="1">
      <c r="A612" s="4"/>
      <c r="B612" s="6"/>
      <c r="C612" s="23" t="s">
        <v>341</v>
      </c>
      <c r="D612" s="24" t="s">
        <v>672</v>
      </c>
      <c r="E612" s="34"/>
      <c r="F612" s="34"/>
      <c r="G612" s="10"/>
      <c r="H612" s="10"/>
      <c r="I612" s="10"/>
      <c r="J612" s="102" t="s">
        <v>1193</v>
      </c>
      <c r="K612" s="10"/>
      <c r="L612" s="10"/>
      <c r="M612" s="10"/>
      <c r="N612" s="10"/>
      <c r="O612" s="10"/>
      <c r="P612" s="10"/>
      <c r="Q612" s="46" t="s">
        <v>145</v>
      </c>
      <c r="R612" s="46">
        <v>0</v>
      </c>
      <c r="S612" s="25" t="s">
        <v>220</v>
      </c>
      <c r="T612" s="46">
        <v>0</v>
      </c>
      <c r="U612" s="185" t="s">
        <v>145</v>
      </c>
      <c r="V612" s="46">
        <v>0</v>
      </c>
      <c r="W612" s="46">
        <v>0</v>
      </c>
      <c r="X612" s="46">
        <v>0</v>
      </c>
      <c r="Y612" s="10"/>
      <c r="Z612" s="10"/>
      <c r="AA612" s="10"/>
      <c r="AB612" s="10"/>
      <c r="AC612" s="10"/>
      <c r="AD612" s="10"/>
      <c r="AE612" s="10"/>
      <c r="AF612" s="10"/>
      <c r="AG612" s="10"/>
      <c r="AH612" s="10"/>
      <c r="AI612" s="10"/>
      <c r="AJ612" s="10"/>
      <c r="AK612" s="10"/>
      <c r="AL612" s="10"/>
      <c r="AM612" s="10"/>
      <c r="AN612" s="10"/>
      <c r="AO612" s="10"/>
      <c r="AP612" s="24" t="s">
        <v>204</v>
      </c>
      <c r="AQ612" s="24" t="s">
        <v>850</v>
      </c>
      <c r="AR612" s="10"/>
      <c r="AS612" s="10"/>
      <c r="AT612" s="10"/>
      <c r="AU612" s="174">
        <v>65875000</v>
      </c>
      <c r="AV612" s="45" t="s">
        <v>123</v>
      </c>
      <c r="AW612" s="45"/>
      <c r="AX612" s="45" t="s">
        <v>1616</v>
      </c>
      <c r="AY612" s="102" t="s">
        <v>1193</v>
      </c>
      <c r="AZ612" s="61"/>
      <c r="BA612" s="102"/>
      <c r="BB612" s="45"/>
      <c r="BC612" s="45"/>
    </row>
    <row r="613" spans="1:55" s="101" customFormat="1" ht="16" hidden="1" thickBot="1">
      <c r="A613" s="4"/>
      <c r="B613" s="6"/>
      <c r="C613" s="23" t="s">
        <v>342</v>
      </c>
      <c r="D613" s="24" t="s">
        <v>673</v>
      </c>
      <c r="E613" s="34"/>
      <c r="F613" s="34"/>
      <c r="G613" s="10"/>
      <c r="H613" s="10"/>
      <c r="I613" s="10"/>
      <c r="J613" s="102" t="s">
        <v>1193</v>
      </c>
      <c r="K613" s="10"/>
      <c r="L613" s="10"/>
      <c r="M613" s="10"/>
      <c r="N613" s="10"/>
      <c r="O613" s="10"/>
      <c r="P613" s="10"/>
      <c r="Q613" s="46" t="s">
        <v>145</v>
      </c>
      <c r="R613" s="46">
        <v>0</v>
      </c>
      <c r="S613" s="25" t="s">
        <v>220</v>
      </c>
      <c r="T613" s="46">
        <v>0</v>
      </c>
      <c r="U613" s="185" t="s">
        <v>145</v>
      </c>
      <c r="V613" s="46">
        <v>0</v>
      </c>
      <c r="W613" s="46">
        <v>0</v>
      </c>
      <c r="X613" s="46">
        <v>0</v>
      </c>
      <c r="Y613" s="10"/>
      <c r="Z613" s="10"/>
      <c r="AA613" s="10"/>
      <c r="AB613" s="10"/>
      <c r="AC613" s="10"/>
      <c r="AD613" s="10"/>
      <c r="AE613" s="10"/>
      <c r="AF613" s="10"/>
      <c r="AG613" s="10"/>
      <c r="AH613" s="10"/>
      <c r="AI613" s="10"/>
      <c r="AJ613" s="10"/>
      <c r="AK613" s="10"/>
      <c r="AL613" s="10"/>
      <c r="AM613" s="10"/>
      <c r="AN613" s="10"/>
      <c r="AO613" s="10"/>
      <c r="AP613" s="24" t="s">
        <v>204</v>
      </c>
      <c r="AQ613" s="24" t="s">
        <v>850</v>
      </c>
      <c r="AR613" s="10"/>
      <c r="AS613" s="10"/>
      <c r="AT613" s="10"/>
      <c r="AU613" s="174">
        <v>900000</v>
      </c>
      <c r="AV613" s="45" t="s">
        <v>123</v>
      </c>
      <c r="AW613" s="62"/>
      <c r="AX613" s="45" t="s">
        <v>1811</v>
      </c>
      <c r="AY613" s="102" t="s">
        <v>1193</v>
      </c>
      <c r="AZ613" s="61"/>
      <c r="BA613" s="102"/>
      <c r="BB613" s="45"/>
      <c r="BC613" s="45"/>
    </row>
    <row r="614" spans="1:55" s="101" customFormat="1" ht="16" hidden="1" thickBot="1">
      <c r="A614" s="4"/>
      <c r="B614" s="6"/>
      <c r="C614" s="23" t="s">
        <v>343</v>
      </c>
      <c r="D614" s="24" t="s">
        <v>674</v>
      </c>
      <c r="E614" s="34"/>
      <c r="F614" s="34"/>
      <c r="G614" s="10"/>
      <c r="H614" s="10"/>
      <c r="I614" s="10"/>
      <c r="J614" s="102" t="s">
        <v>1193</v>
      </c>
      <c r="K614" s="10"/>
      <c r="L614" s="10"/>
      <c r="M614" s="10"/>
      <c r="N614" s="10"/>
      <c r="O614" s="10"/>
      <c r="P614" s="10"/>
      <c r="Q614" s="46" t="s">
        <v>145</v>
      </c>
      <c r="R614" s="46">
        <v>0</v>
      </c>
      <c r="S614" s="25" t="s">
        <v>235</v>
      </c>
      <c r="T614" s="46">
        <v>0</v>
      </c>
      <c r="U614" s="185" t="s">
        <v>145</v>
      </c>
      <c r="V614" s="46">
        <v>0</v>
      </c>
      <c r="W614" s="46">
        <v>0</v>
      </c>
      <c r="X614" s="46">
        <v>0</v>
      </c>
      <c r="Y614" s="10"/>
      <c r="Z614" s="10"/>
      <c r="AA614" s="10"/>
      <c r="AB614" s="10"/>
      <c r="AC614" s="10"/>
      <c r="AD614" s="10"/>
      <c r="AE614" s="10"/>
      <c r="AF614" s="10"/>
      <c r="AG614" s="10"/>
      <c r="AH614" s="10"/>
      <c r="AI614" s="10"/>
      <c r="AJ614" s="10"/>
      <c r="AK614" s="10"/>
      <c r="AL614" s="10"/>
      <c r="AM614" s="10"/>
      <c r="AN614" s="10"/>
      <c r="AO614" s="10"/>
      <c r="AP614" s="24" t="s">
        <v>204</v>
      </c>
      <c r="AQ614" s="24" t="s">
        <v>850</v>
      </c>
      <c r="AR614" s="10"/>
      <c r="AS614" s="10"/>
      <c r="AT614" s="10"/>
      <c r="AU614" s="174">
        <v>225000</v>
      </c>
      <c r="AV614" s="45" t="s">
        <v>123</v>
      </c>
      <c r="AW614" s="45"/>
      <c r="AX614" s="45" t="s">
        <v>1811</v>
      </c>
      <c r="AY614" s="102" t="s">
        <v>1193</v>
      </c>
      <c r="AZ614" s="61"/>
      <c r="BA614" s="102"/>
      <c r="BB614" s="45"/>
      <c r="BC614" s="45"/>
    </row>
    <row r="615" spans="1:55" s="101" customFormat="1" ht="16" hidden="1" thickBot="1">
      <c r="A615" s="4"/>
      <c r="B615" s="6"/>
      <c r="C615" s="23" t="s">
        <v>344</v>
      </c>
      <c r="D615" s="24" t="s">
        <v>675</v>
      </c>
      <c r="E615" s="34"/>
      <c r="F615" s="34"/>
      <c r="G615" s="10"/>
      <c r="H615" s="10"/>
      <c r="I615" s="10"/>
      <c r="J615" s="102"/>
      <c r="K615" s="10"/>
      <c r="L615" s="10"/>
      <c r="M615" s="10"/>
      <c r="N615" s="10"/>
      <c r="O615" s="10"/>
      <c r="P615" s="10"/>
      <c r="Q615" s="46" t="s">
        <v>145</v>
      </c>
      <c r="R615" s="46">
        <v>0</v>
      </c>
      <c r="S615" s="25" t="s">
        <v>235</v>
      </c>
      <c r="T615" s="46">
        <v>0</v>
      </c>
      <c r="U615" s="185" t="s">
        <v>145</v>
      </c>
      <c r="V615" s="46">
        <v>0</v>
      </c>
      <c r="W615" s="46">
        <v>0</v>
      </c>
      <c r="X615" s="46">
        <v>0</v>
      </c>
      <c r="Y615" s="10"/>
      <c r="Z615" s="10"/>
      <c r="AA615" s="10"/>
      <c r="AB615" s="10"/>
      <c r="AC615" s="10"/>
      <c r="AD615" s="10"/>
      <c r="AE615" s="10"/>
      <c r="AF615" s="10"/>
      <c r="AG615" s="10"/>
      <c r="AH615" s="10"/>
      <c r="AI615" s="10"/>
      <c r="AJ615" s="10"/>
      <c r="AK615" s="10"/>
      <c r="AL615" s="10"/>
      <c r="AM615" s="10"/>
      <c r="AN615" s="10"/>
      <c r="AO615" s="10"/>
      <c r="AP615" s="24" t="s">
        <v>204</v>
      </c>
      <c r="AQ615" s="24" t="s">
        <v>850</v>
      </c>
      <c r="AR615" s="10"/>
      <c r="AS615" s="10"/>
      <c r="AT615" s="10"/>
      <c r="AU615" s="174">
        <v>225000</v>
      </c>
      <c r="AV615" s="45"/>
      <c r="AW615" s="45"/>
      <c r="AX615" s="45"/>
      <c r="AY615" s="102"/>
      <c r="AZ615" s="66" t="s">
        <v>1840</v>
      </c>
      <c r="BA615" s="102"/>
      <c r="BB615" s="45"/>
      <c r="BC615" s="45"/>
    </row>
    <row r="616" spans="1:55" s="101" customFormat="1" ht="16" hidden="1" thickBot="1">
      <c r="A616" s="4"/>
      <c r="B616" s="6"/>
      <c r="C616" s="23" t="s">
        <v>344</v>
      </c>
      <c r="D616" s="24" t="s">
        <v>675</v>
      </c>
      <c r="E616" s="34"/>
      <c r="F616" s="34"/>
      <c r="G616" s="10"/>
      <c r="H616" s="10"/>
      <c r="I616" s="10"/>
      <c r="J616" s="102"/>
      <c r="K616" s="10"/>
      <c r="L616" s="10"/>
      <c r="M616" s="10"/>
      <c r="N616" s="10"/>
      <c r="O616" s="10"/>
      <c r="P616" s="10"/>
      <c r="Q616" s="46" t="s">
        <v>145</v>
      </c>
      <c r="R616" s="46">
        <v>0</v>
      </c>
      <c r="S616" s="25" t="s">
        <v>235</v>
      </c>
      <c r="T616" s="46">
        <v>0</v>
      </c>
      <c r="U616" s="185" t="s">
        <v>145</v>
      </c>
      <c r="V616" s="46">
        <v>0</v>
      </c>
      <c r="W616" s="46">
        <v>0</v>
      </c>
      <c r="X616" s="46">
        <v>0</v>
      </c>
      <c r="Y616" s="10"/>
      <c r="Z616" s="10"/>
      <c r="AA616" s="10"/>
      <c r="AB616" s="10"/>
      <c r="AC616" s="10"/>
      <c r="AD616" s="10"/>
      <c r="AE616" s="10"/>
      <c r="AF616" s="10"/>
      <c r="AG616" s="10"/>
      <c r="AH616" s="10"/>
      <c r="AI616" s="10"/>
      <c r="AJ616" s="10"/>
      <c r="AK616" s="10"/>
      <c r="AL616" s="10"/>
      <c r="AM616" s="10"/>
      <c r="AN616" s="10"/>
      <c r="AO616" s="10"/>
      <c r="AP616" s="24" t="s">
        <v>204</v>
      </c>
      <c r="AQ616" s="24" t="s">
        <v>850</v>
      </c>
      <c r="AR616" s="10"/>
      <c r="AS616" s="10"/>
      <c r="AT616" s="10"/>
      <c r="AU616" s="174">
        <v>225000</v>
      </c>
      <c r="AV616" s="45"/>
      <c r="AW616" s="45"/>
      <c r="AX616" s="45"/>
      <c r="AY616" s="102"/>
      <c r="AZ616" s="66" t="s">
        <v>1840</v>
      </c>
      <c r="BA616" s="102"/>
      <c r="BB616" s="45"/>
      <c r="BC616" s="45"/>
    </row>
    <row r="617" spans="1:55" s="101" customFormat="1" ht="16" hidden="1" thickBot="1">
      <c r="A617" s="4"/>
      <c r="B617" s="6"/>
      <c r="C617" s="23" t="s">
        <v>345</v>
      </c>
      <c r="D617" s="24" t="s">
        <v>599</v>
      </c>
      <c r="E617" s="34"/>
      <c r="F617" s="34"/>
      <c r="G617" s="10"/>
      <c r="H617" s="10"/>
      <c r="I617" s="10"/>
      <c r="J617" s="102" t="s">
        <v>1193</v>
      </c>
      <c r="K617" s="10"/>
      <c r="L617" s="10"/>
      <c r="M617" s="10"/>
      <c r="N617" s="10"/>
      <c r="O617" s="10"/>
      <c r="P617" s="10"/>
      <c r="Q617" s="46" t="s">
        <v>789</v>
      </c>
      <c r="R617" s="46">
        <v>0</v>
      </c>
      <c r="S617" s="25" t="s">
        <v>235</v>
      </c>
      <c r="T617" s="46">
        <v>0</v>
      </c>
      <c r="U617" s="185" t="s">
        <v>145</v>
      </c>
      <c r="V617" s="46">
        <v>0</v>
      </c>
      <c r="W617" s="46">
        <v>0</v>
      </c>
      <c r="X617" s="46">
        <v>0</v>
      </c>
      <c r="Y617" s="10"/>
      <c r="Z617" s="10"/>
      <c r="AA617" s="10"/>
      <c r="AB617" s="10"/>
      <c r="AC617" s="10"/>
      <c r="AD617" s="10"/>
      <c r="AE617" s="10"/>
      <c r="AF617" s="10"/>
      <c r="AG617" s="10"/>
      <c r="AH617" s="10"/>
      <c r="AI617" s="10"/>
      <c r="AJ617" s="10"/>
      <c r="AK617" s="10"/>
      <c r="AL617" s="10"/>
      <c r="AM617" s="10"/>
      <c r="AN617" s="10"/>
      <c r="AO617" s="10"/>
      <c r="AP617" s="24" t="s">
        <v>204</v>
      </c>
      <c r="AQ617" s="24" t="s">
        <v>850</v>
      </c>
      <c r="AR617" s="10"/>
      <c r="AS617" s="10"/>
      <c r="AT617" s="10"/>
      <c r="AU617" s="174">
        <v>247500</v>
      </c>
      <c r="AV617" s="45" t="s">
        <v>123</v>
      </c>
      <c r="AW617" s="45"/>
      <c r="AX617" s="45" t="s">
        <v>1803</v>
      </c>
      <c r="AY617" s="102" t="s">
        <v>1193</v>
      </c>
      <c r="AZ617" s="61"/>
      <c r="BA617" s="102"/>
      <c r="BB617" s="45"/>
      <c r="BC617" s="45"/>
    </row>
    <row r="618" spans="1:55" s="101" customFormat="1" ht="16" hidden="1" thickBot="1">
      <c r="A618" s="4"/>
      <c r="B618" s="6"/>
      <c r="C618" s="23" t="s">
        <v>346</v>
      </c>
      <c r="D618" s="24" t="s">
        <v>676</v>
      </c>
      <c r="E618" s="34"/>
      <c r="F618" s="34"/>
      <c r="G618" s="10"/>
      <c r="H618" s="10"/>
      <c r="I618" s="10"/>
      <c r="J618" s="45"/>
      <c r="K618" s="10"/>
      <c r="L618" s="10"/>
      <c r="M618" s="10"/>
      <c r="N618" s="10"/>
      <c r="O618" s="10"/>
      <c r="P618" s="10"/>
      <c r="Q618" s="46" t="s">
        <v>789</v>
      </c>
      <c r="R618" s="46">
        <v>0</v>
      </c>
      <c r="S618" s="25" t="s">
        <v>235</v>
      </c>
      <c r="T618" s="46">
        <v>0</v>
      </c>
      <c r="U618" s="185" t="s">
        <v>145</v>
      </c>
      <c r="V618" s="46">
        <v>0</v>
      </c>
      <c r="W618" s="46">
        <v>0</v>
      </c>
      <c r="X618" s="46">
        <v>0</v>
      </c>
      <c r="Y618" s="10"/>
      <c r="Z618" s="10"/>
      <c r="AA618" s="10"/>
      <c r="AB618" s="10"/>
      <c r="AC618" s="10"/>
      <c r="AD618" s="10"/>
      <c r="AE618" s="10"/>
      <c r="AF618" s="10"/>
      <c r="AG618" s="10"/>
      <c r="AH618" s="10"/>
      <c r="AI618" s="10"/>
      <c r="AJ618" s="10"/>
      <c r="AK618" s="10"/>
      <c r="AL618" s="10"/>
      <c r="AM618" s="10"/>
      <c r="AN618" s="10"/>
      <c r="AO618" s="10"/>
      <c r="AP618" s="24" t="s">
        <v>204</v>
      </c>
      <c r="AQ618" s="24" t="s">
        <v>850</v>
      </c>
      <c r="AR618" s="10"/>
      <c r="AS618" s="10"/>
      <c r="AT618" s="10"/>
      <c r="AU618" s="174">
        <v>6525000</v>
      </c>
      <c r="AV618" s="45"/>
      <c r="AW618" s="45"/>
      <c r="AX618" s="45"/>
      <c r="AY618" s="45"/>
      <c r="AZ618" s="66" t="s">
        <v>1840</v>
      </c>
      <c r="BA618" s="102"/>
      <c r="BB618" s="45"/>
      <c r="BC618" s="45"/>
    </row>
    <row r="619" spans="1:55" s="101" customFormat="1" ht="16" hidden="1" thickBot="1">
      <c r="A619" s="4"/>
      <c r="B619" s="6"/>
      <c r="C619" s="23" t="s">
        <v>347</v>
      </c>
      <c r="D619" s="24" t="s">
        <v>677</v>
      </c>
      <c r="E619" s="34"/>
      <c r="F619" s="34"/>
      <c r="G619" s="10"/>
      <c r="H619" s="10"/>
      <c r="I619" s="10"/>
      <c r="J619" s="45"/>
      <c r="K619" s="10"/>
      <c r="L619" s="10"/>
      <c r="M619" s="10"/>
      <c r="N619" s="10"/>
      <c r="O619" s="10"/>
      <c r="P619" s="10"/>
      <c r="Q619" s="46" t="s">
        <v>145</v>
      </c>
      <c r="R619" s="46">
        <v>0</v>
      </c>
      <c r="S619" s="25" t="s">
        <v>235</v>
      </c>
      <c r="T619" s="46">
        <v>0</v>
      </c>
      <c r="U619" s="185" t="s">
        <v>145</v>
      </c>
      <c r="V619" s="46">
        <v>0</v>
      </c>
      <c r="W619" s="46">
        <v>0</v>
      </c>
      <c r="X619" s="46">
        <v>0</v>
      </c>
      <c r="Y619" s="10"/>
      <c r="Z619" s="10"/>
      <c r="AA619" s="10"/>
      <c r="AB619" s="10"/>
      <c r="AC619" s="10"/>
      <c r="AD619" s="10"/>
      <c r="AE619" s="10"/>
      <c r="AF619" s="10"/>
      <c r="AG619" s="10"/>
      <c r="AH619" s="10"/>
      <c r="AI619" s="10"/>
      <c r="AJ619" s="10"/>
      <c r="AK619" s="10"/>
      <c r="AL619" s="10"/>
      <c r="AM619" s="10"/>
      <c r="AN619" s="10"/>
      <c r="AO619" s="10"/>
      <c r="AP619" s="24" t="s">
        <v>204</v>
      </c>
      <c r="AQ619" s="24" t="s">
        <v>850</v>
      </c>
      <c r="AR619" s="10"/>
      <c r="AS619" s="10"/>
      <c r="AT619" s="10"/>
      <c r="AU619" s="174">
        <v>135000</v>
      </c>
      <c r="AV619" s="45"/>
      <c r="AW619" s="45"/>
      <c r="AX619" s="45"/>
      <c r="AY619" s="45"/>
      <c r="AZ619" s="66" t="s">
        <v>1840</v>
      </c>
      <c r="BA619" s="102"/>
      <c r="BB619" s="45"/>
      <c r="BC619" s="45"/>
    </row>
    <row r="620" spans="1:55" s="101" customFormat="1" ht="16" hidden="1" thickBot="1">
      <c r="A620" s="4"/>
      <c r="B620" s="6"/>
      <c r="C620" s="23" t="s">
        <v>348</v>
      </c>
      <c r="D620" s="24" t="s">
        <v>678</v>
      </c>
      <c r="E620" s="34"/>
      <c r="F620" s="34"/>
      <c r="G620" s="10"/>
      <c r="H620" s="10"/>
      <c r="I620" s="10"/>
      <c r="J620" s="102" t="s">
        <v>1193</v>
      </c>
      <c r="K620" s="10"/>
      <c r="L620" s="10"/>
      <c r="M620" s="10"/>
      <c r="N620" s="10"/>
      <c r="O620" s="10"/>
      <c r="P620" s="10"/>
      <c r="Q620" s="46" t="s">
        <v>145</v>
      </c>
      <c r="R620" s="46">
        <v>0</v>
      </c>
      <c r="S620" s="25" t="s">
        <v>235</v>
      </c>
      <c r="T620" s="46">
        <v>0</v>
      </c>
      <c r="U620" s="185" t="s">
        <v>145</v>
      </c>
      <c r="V620" s="46">
        <v>0</v>
      </c>
      <c r="W620" s="46">
        <v>0</v>
      </c>
      <c r="X620" s="46">
        <v>0</v>
      </c>
      <c r="Y620" s="10"/>
      <c r="Z620" s="10"/>
      <c r="AA620" s="10"/>
      <c r="AB620" s="10"/>
      <c r="AC620" s="10"/>
      <c r="AD620" s="10"/>
      <c r="AE620" s="10"/>
      <c r="AF620" s="10"/>
      <c r="AG620" s="10"/>
      <c r="AH620" s="10"/>
      <c r="AI620" s="10"/>
      <c r="AJ620" s="10"/>
      <c r="AK620" s="10"/>
      <c r="AL620" s="10"/>
      <c r="AM620" s="10"/>
      <c r="AN620" s="10"/>
      <c r="AO620" s="10"/>
      <c r="AP620" s="24" t="s">
        <v>204</v>
      </c>
      <c r="AQ620" s="24" t="s">
        <v>850</v>
      </c>
      <c r="AR620" s="10"/>
      <c r="AS620" s="10"/>
      <c r="AT620" s="10"/>
      <c r="AU620" s="174">
        <v>189000</v>
      </c>
      <c r="AV620" s="45" t="s">
        <v>123</v>
      </c>
      <c r="AW620" s="45"/>
      <c r="AX620" s="45" t="s">
        <v>1812</v>
      </c>
      <c r="AY620" s="102" t="s">
        <v>1193</v>
      </c>
      <c r="AZ620" s="61"/>
      <c r="BA620" s="102"/>
      <c r="BB620" s="45"/>
      <c r="BC620" s="45"/>
    </row>
    <row r="621" spans="1:55" s="101" customFormat="1" ht="16" hidden="1" thickBot="1">
      <c r="A621" s="4"/>
      <c r="B621" s="6"/>
      <c r="C621" s="23" t="s">
        <v>348</v>
      </c>
      <c r="D621" s="24" t="s">
        <v>678</v>
      </c>
      <c r="E621" s="34"/>
      <c r="F621" s="34"/>
      <c r="G621" s="10"/>
      <c r="H621" s="10"/>
      <c r="I621" s="10"/>
      <c r="J621" s="102" t="s">
        <v>1193</v>
      </c>
      <c r="K621" s="10"/>
      <c r="L621" s="10"/>
      <c r="M621" s="10"/>
      <c r="N621" s="10"/>
      <c r="O621" s="10"/>
      <c r="P621" s="10"/>
      <c r="Q621" s="46" t="s">
        <v>145</v>
      </c>
      <c r="R621" s="46">
        <v>0</v>
      </c>
      <c r="S621" s="25" t="s">
        <v>235</v>
      </c>
      <c r="T621" s="46">
        <v>0</v>
      </c>
      <c r="U621" s="185" t="s">
        <v>145</v>
      </c>
      <c r="V621" s="46">
        <v>0</v>
      </c>
      <c r="W621" s="46">
        <v>0</v>
      </c>
      <c r="X621" s="46">
        <v>0</v>
      </c>
      <c r="Y621" s="10"/>
      <c r="Z621" s="10"/>
      <c r="AA621" s="10"/>
      <c r="AB621" s="10"/>
      <c r="AC621" s="10"/>
      <c r="AD621" s="10"/>
      <c r="AE621" s="10"/>
      <c r="AF621" s="10"/>
      <c r="AG621" s="10"/>
      <c r="AH621" s="10"/>
      <c r="AI621" s="10"/>
      <c r="AJ621" s="10"/>
      <c r="AK621" s="10"/>
      <c r="AL621" s="10"/>
      <c r="AM621" s="10"/>
      <c r="AN621" s="10"/>
      <c r="AO621" s="10"/>
      <c r="AP621" s="24" t="s">
        <v>204</v>
      </c>
      <c r="AQ621" s="24" t="s">
        <v>850</v>
      </c>
      <c r="AR621" s="10"/>
      <c r="AS621" s="10"/>
      <c r="AT621" s="10"/>
      <c r="AU621" s="174">
        <v>180000</v>
      </c>
      <c r="AV621" s="45" t="s">
        <v>123</v>
      </c>
      <c r="AW621" s="45"/>
      <c r="AX621" s="45" t="s">
        <v>1812</v>
      </c>
      <c r="AY621" s="102" t="s">
        <v>1193</v>
      </c>
      <c r="AZ621" s="61"/>
      <c r="BA621" s="102"/>
      <c r="BB621" s="45"/>
      <c r="BC621" s="45"/>
    </row>
    <row r="622" spans="1:55" s="101" customFormat="1" ht="16" hidden="1" thickBot="1">
      <c r="A622" s="4"/>
      <c r="B622" s="6"/>
      <c r="C622" s="23" t="s">
        <v>349</v>
      </c>
      <c r="D622" s="24" t="s">
        <v>679</v>
      </c>
      <c r="E622" s="34"/>
      <c r="F622" s="34"/>
      <c r="G622" s="10"/>
      <c r="H622" s="10"/>
      <c r="I622" s="10"/>
      <c r="J622" s="102" t="s">
        <v>1193</v>
      </c>
      <c r="K622" s="10"/>
      <c r="L622" s="10"/>
      <c r="M622" s="10"/>
      <c r="N622" s="10"/>
      <c r="O622" s="10"/>
      <c r="P622" s="10"/>
      <c r="Q622" s="46" t="s">
        <v>145</v>
      </c>
      <c r="R622" s="46">
        <v>0</v>
      </c>
      <c r="S622" s="25" t="s">
        <v>235</v>
      </c>
      <c r="T622" s="46">
        <v>0</v>
      </c>
      <c r="U622" s="185" t="s">
        <v>145</v>
      </c>
      <c r="V622" s="46">
        <v>0</v>
      </c>
      <c r="W622" s="46">
        <v>0</v>
      </c>
      <c r="X622" s="46">
        <v>0</v>
      </c>
      <c r="Y622" s="10"/>
      <c r="Z622" s="10"/>
      <c r="AA622" s="10"/>
      <c r="AB622" s="10"/>
      <c r="AC622" s="10"/>
      <c r="AD622" s="10"/>
      <c r="AE622" s="10"/>
      <c r="AF622" s="10"/>
      <c r="AG622" s="10"/>
      <c r="AH622" s="10"/>
      <c r="AI622" s="10"/>
      <c r="AJ622" s="10"/>
      <c r="AK622" s="10"/>
      <c r="AL622" s="10"/>
      <c r="AM622" s="10"/>
      <c r="AN622" s="10"/>
      <c r="AO622" s="10"/>
      <c r="AP622" s="24" t="s">
        <v>204</v>
      </c>
      <c r="AQ622" s="24" t="s">
        <v>850</v>
      </c>
      <c r="AR622" s="10"/>
      <c r="AS622" s="10"/>
      <c r="AT622" s="10"/>
      <c r="AU622" s="174">
        <v>180000</v>
      </c>
      <c r="AV622" s="45" t="s">
        <v>123</v>
      </c>
      <c r="AW622" s="45"/>
      <c r="AX622" s="45" t="s">
        <v>1812</v>
      </c>
      <c r="AY622" s="102" t="s">
        <v>1193</v>
      </c>
      <c r="AZ622" s="61"/>
      <c r="BA622" s="102"/>
      <c r="BB622" s="45"/>
      <c r="BC622" s="45"/>
    </row>
    <row r="623" spans="1:55" s="101" customFormat="1" ht="16" hidden="1" thickBot="1">
      <c r="A623" s="4"/>
      <c r="B623" s="6"/>
      <c r="C623" s="23" t="s">
        <v>350</v>
      </c>
      <c r="D623" s="24" t="s">
        <v>680</v>
      </c>
      <c r="E623" s="34"/>
      <c r="F623" s="34"/>
      <c r="G623" s="10"/>
      <c r="H623" s="10"/>
      <c r="I623" s="10"/>
      <c r="J623" s="102" t="s">
        <v>1193</v>
      </c>
      <c r="K623" s="10"/>
      <c r="L623" s="10"/>
      <c r="M623" s="10"/>
      <c r="N623" s="10"/>
      <c r="O623" s="10"/>
      <c r="P623" s="10"/>
      <c r="Q623" s="46" t="s">
        <v>145</v>
      </c>
      <c r="R623" s="46">
        <v>0</v>
      </c>
      <c r="S623" s="25" t="s">
        <v>235</v>
      </c>
      <c r="T623" s="46">
        <v>0</v>
      </c>
      <c r="U623" s="185" t="s">
        <v>145</v>
      </c>
      <c r="V623" s="46">
        <v>0</v>
      </c>
      <c r="W623" s="46">
        <v>0</v>
      </c>
      <c r="X623" s="46">
        <v>0</v>
      </c>
      <c r="Y623" s="10"/>
      <c r="Z623" s="10"/>
      <c r="AA623" s="10"/>
      <c r="AB623" s="10"/>
      <c r="AC623" s="10"/>
      <c r="AD623" s="10"/>
      <c r="AE623" s="10"/>
      <c r="AF623" s="10"/>
      <c r="AG623" s="10"/>
      <c r="AH623" s="10"/>
      <c r="AI623" s="10"/>
      <c r="AJ623" s="10"/>
      <c r="AK623" s="10"/>
      <c r="AL623" s="10"/>
      <c r="AM623" s="10"/>
      <c r="AN623" s="10"/>
      <c r="AO623" s="10"/>
      <c r="AP623" s="24" t="s">
        <v>204</v>
      </c>
      <c r="AQ623" s="24" t="s">
        <v>850</v>
      </c>
      <c r="AR623" s="10"/>
      <c r="AS623" s="10"/>
      <c r="AT623" s="10"/>
      <c r="AU623" s="174">
        <v>495000</v>
      </c>
      <c r="AV623" s="45" t="s">
        <v>123</v>
      </c>
      <c r="AW623" s="45"/>
      <c r="AX623" s="45" t="s">
        <v>1812</v>
      </c>
      <c r="AY623" s="102" t="s">
        <v>1193</v>
      </c>
      <c r="AZ623" s="61"/>
      <c r="BA623" s="102"/>
      <c r="BB623" s="45"/>
      <c r="BC623" s="45"/>
    </row>
    <row r="624" spans="1:55" s="101" customFormat="1" ht="16" hidden="1" thickBot="1">
      <c r="A624" s="4"/>
      <c r="B624" s="6"/>
      <c r="C624" s="23" t="s">
        <v>300</v>
      </c>
      <c r="D624" s="24" t="s">
        <v>681</v>
      </c>
      <c r="E624" s="34"/>
      <c r="F624" s="34"/>
      <c r="G624" s="10"/>
      <c r="H624" s="10"/>
      <c r="I624" s="10"/>
      <c r="J624" s="102" t="s">
        <v>1193</v>
      </c>
      <c r="K624" s="10"/>
      <c r="L624" s="10"/>
      <c r="M624" s="10"/>
      <c r="N624" s="10"/>
      <c r="O624" s="10"/>
      <c r="P624" s="10"/>
      <c r="Q624" s="46" t="s">
        <v>145</v>
      </c>
      <c r="R624" s="46">
        <v>0</v>
      </c>
      <c r="S624" s="25" t="s">
        <v>222</v>
      </c>
      <c r="T624" s="46">
        <v>0</v>
      </c>
      <c r="U624" s="80"/>
      <c r="V624" s="46">
        <v>0</v>
      </c>
      <c r="W624" s="46">
        <v>0</v>
      </c>
      <c r="X624" s="46">
        <v>0</v>
      </c>
      <c r="Y624" s="10"/>
      <c r="Z624" s="10"/>
      <c r="AA624" s="10"/>
      <c r="AB624" s="10"/>
      <c r="AC624" s="10"/>
      <c r="AD624" s="10"/>
      <c r="AE624" s="10"/>
      <c r="AF624" s="10"/>
      <c r="AG624" s="10"/>
      <c r="AH624" s="10"/>
      <c r="AI624" s="10"/>
      <c r="AJ624" s="10"/>
      <c r="AK624" s="10"/>
      <c r="AL624" s="10"/>
      <c r="AM624" s="10"/>
      <c r="AN624" s="10"/>
      <c r="AO624" s="10"/>
      <c r="AP624" s="24" t="s">
        <v>204</v>
      </c>
      <c r="AQ624" s="24" t="s">
        <v>850</v>
      </c>
      <c r="AR624" s="10"/>
      <c r="AS624" s="10"/>
      <c r="AT624" s="10"/>
      <c r="AU624" s="174">
        <v>194760000</v>
      </c>
      <c r="AV624" s="45" t="s">
        <v>123</v>
      </c>
      <c r="AW624" s="62"/>
      <c r="AX624" s="45" t="s">
        <v>1807</v>
      </c>
      <c r="AY624" s="102" t="s">
        <v>1193</v>
      </c>
      <c r="AZ624" s="61"/>
      <c r="BA624" s="102"/>
      <c r="BB624" s="45"/>
      <c r="BC624" s="45"/>
    </row>
    <row r="625" spans="1:55" s="101" customFormat="1" ht="16" hidden="1" thickBot="1">
      <c r="A625" s="4"/>
      <c r="B625" s="6"/>
      <c r="C625" s="23" t="s">
        <v>351</v>
      </c>
      <c r="D625" s="24" t="s">
        <v>682</v>
      </c>
      <c r="E625" s="34"/>
      <c r="F625" s="34"/>
      <c r="G625" s="10"/>
      <c r="H625" s="10"/>
      <c r="I625" s="10"/>
      <c r="J625" s="102" t="s">
        <v>1193</v>
      </c>
      <c r="K625" s="10"/>
      <c r="L625" s="10"/>
      <c r="M625" s="10"/>
      <c r="N625" s="10"/>
      <c r="O625" s="10"/>
      <c r="P625" s="10"/>
      <c r="Q625" s="46" t="s">
        <v>145</v>
      </c>
      <c r="R625" s="46">
        <v>0</v>
      </c>
      <c r="S625" s="25" t="s">
        <v>222</v>
      </c>
      <c r="T625" s="46">
        <v>0</v>
      </c>
      <c r="U625" s="185" t="s">
        <v>145</v>
      </c>
      <c r="V625" s="46">
        <v>0</v>
      </c>
      <c r="W625" s="46">
        <v>0</v>
      </c>
      <c r="X625" s="46">
        <v>0</v>
      </c>
      <c r="Y625" s="10"/>
      <c r="Z625" s="10"/>
      <c r="AA625" s="10"/>
      <c r="AB625" s="10"/>
      <c r="AC625" s="10"/>
      <c r="AD625" s="10"/>
      <c r="AE625" s="10"/>
      <c r="AF625" s="10"/>
      <c r="AG625" s="10"/>
      <c r="AH625" s="10"/>
      <c r="AI625" s="10"/>
      <c r="AJ625" s="10"/>
      <c r="AK625" s="10"/>
      <c r="AL625" s="10"/>
      <c r="AM625" s="10"/>
      <c r="AN625" s="10"/>
      <c r="AO625" s="10"/>
      <c r="AP625" s="24" t="s">
        <v>204</v>
      </c>
      <c r="AQ625" s="24" t="s">
        <v>850</v>
      </c>
      <c r="AR625" s="10"/>
      <c r="AS625" s="10"/>
      <c r="AT625" s="10"/>
      <c r="AU625" s="174">
        <v>540000</v>
      </c>
      <c r="AV625" s="45" t="s">
        <v>123</v>
      </c>
      <c r="AW625" s="62"/>
      <c r="AX625" s="45" t="s">
        <v>1803</v>
      </c>
      <c r="AY625" s="102" t="s">
        <v>1193</v>
      </c>
      <c r="AZ625" s="61"/>
      <c r="BA625" s="102"/>
      <c r="BB625" s="45"/>
      <c r="BC625" s="45"/>
    </row>
    <row r="626" spans="1:55" s="101" customFormat="1" ht="16" hidden="1" thickBot="1">
      <c r="A626" s="4"/>
      <c r="B626" s="6"/>
      <c r="C626" s="23" t="s">
        <v>352</v>
      </c>
      <c r="D626" s="24" t="s">
        <v>683</v>
      </c>
      <c r="E626" s="34"/>
      <c r="F626" s="34"/>
      <c r="G626" s="10"/>
      <c r="H626" s="10"/>
      <c r="I626" s="10"/>
      <c r="J626" s="102" t="s">
        <v>1193</v>
      </c>
      <c r="K626" s="10"/>
      <c r="L626" s="10"/>
      <c r="M626" s="10"/>
      <c r="N626" s="10"/>
      <c r="O626" s="10"/>
      <c r="P626" s="10"/>
      <c r="Q626" s="46" t="s">
        <v>789</v>
      </c>
      <c r="R626" s="46">
        <v>0</v>
      </c>
      <c r="S626" s="25" t="s">
        <v>230</v>
      </c>
      <c r="T626" s="46">
        <v>0</v>
      </c>
      <c r="U626" s="185" t="s">
        <v>145</v>
      </c>
      <c r="V626" s="46">
        <v>0</v>
      </c>
      <c r="W626" s="46">
        <v>0</v>
      </c>
      <c r="X626" s="46">
        <v>0</v>
      </c>
      <c r="Y626" s="10"/>
      <c r="Z626" s="10"/>
      <c r="AA626" s="10"/>
      <c r="AB626" s="10"/>
      <c r="AC626" s="10"/>
      <c r="AD626" s="10"/>
      <c r="AE626" s="10"/>
      <c r="AF626" s="10"/>
      <c r="AG626" s="10"/>
      <c r="AH626" s="10"/>
      <c r="AI626" s="10"/>
      <c r="AJ626" s="10"/>
      <c r="AK626" s="10"/>
      <c r="AL626" s="10"/>
      <c r="AM626" s="10"/>
      <c r="AN626" s="10"/>
      <c r="AO626" s="10"/>
      <c r="AP626" s="24" t="s">
        <v>204</v>
      </c>
      <c r="AQ626" s="24" t="s">
        <v>850</v>
      </c>
      <c r="AR626" s="10"/>
      <c r="AS626" s="10"/>
      <c r="AT626" s="10"/>
      <c r="AU626" s="174">
        <v>198000</v>
      </c>
      <c r="AV626" s="45" t="s">
        <v>123</v>
      </c>
      <c r="AW626" s="62"/>
      <c r="AX626" s="45" t="s">
        <v>1803</v>
      </c>
      <c r="AY626" s="102" t="s">
        <v>1193</v>
      </c>
      <c r="AZ626" s="61"/>
      <c r="BA626" s="102"/>
      <c r="BB626" s="45"/>
      <c r="BC626" s="45"/>
    </row>
    <row r="627" spans="1:55" s="101" customFormat="1" ht="16" hidden="1" thickBot="1">
      <c r="A627" s="4"/>
      <c r="B627" s="6"/>
      <c r="C627" s="23" t="s">
        <v>353</v>
      </c>
      <c r="D627" s="24" t="s">
        <v>684</v>
      </c>
      <c r="E627" s="34"/>
      <c r="F627" s="34"/>
      <c r="G627" s="10"/>
      <c r="H627" s="10"/>
      <c r="I627" s="10"/>
      <c r="J627" s="102" t="s">
        <v>1193</v>
      </c>
      <c r="K627" s="10"/>
      <c r="L627" s="10"/>
      <c r="M627" s="10"/>
      <c r="N627" s="10"/>
      <c r="O627" s="10"/>
      <c r="P627" s="10"/>
      <c r="Q627" s="46" t="s">
        <v>145</v>
      </c>
      <c r="R627" s="46">
        <v>0</v>
      </c>
      <c r="S627" s="25" t="s">
        <v>223</v>
      </c>
      <c r="T627" s="46">
        <v>0</v>
      </c>
      <c r="U627" s="185" t="s">
        <v>145</v>
      </c>
      <c r="V627" s="46">
        <v>0</v>
      </c>
      <c r="W627" s="46">
        <v>0</v>
      </c>
      <c r="X627" s="46">
        <v>0</v>
      </c>
      <c r="Y627" s="10"/>
      <c r="Z627" s="10"/>
      <c r="AA627" s="10"/>
      <c r="AB627" s="10"/>
      <c r="AC627" s="10"/>
      <c r="AD627" s="10"/>
      <c r="AE627" s="10"/>
      <c r="AF627" s="10"/>
      <c r="AG627" s="10"/>
      <c r="AH627" s="10"/>
      <c r="AI627" s="10"/>
      <c r="AJ627" s="10"/>
      <c r="AK627" s="10"/>
      <c r="AL627" s="10"/>
      <c r="AM627" s="10"/>
      <c r="AN627" s="10"/>
      <c r="AO627" s="10"/>
      <c r="AP627" s="24" t="s">
        <v>204</v>
      </c>
      <c r="AQ627" s="24" t="s">
        <v>850</v>
      </c>
      <c r="AR627" s="10"/>
      <c r="AS627" s="10"/>
      <c r="AT627" s="10"/>
      <c r="AU627" s="174">
        <v>225000</v>
      </c>
      <c r="AV627" s="45" t="s">
        <v>123</v>
      </c>
      <c r="AW627" s="62"/>
      <c r="AX627" s="45" t="s">
        <v>1803</v>
      </c>
      <c r="AY627" s="102" t="s">
        <v>1193</v>
      </c>
      <c r="AZ627" s="61"/>
      <c r="BA627" s="102"/>
      <c r="BB627" s="45"/>
      <c r="BC627" s="45"/>
    </row>
    <row r="628" spans="1:55" s="101" customFormat="1" ht="16" hidden="1" thickBot="1">
      <c r="A628" s="4"/>
      <c r="B628" s="6"/>
      <c r="C628" s="23" t="s">
        <v>337</v>
      </c>
      <c r="D628" s="24" t="s">
        <v>685</v>
      </c>
      <c r="E628" s="34"/>
      <c r="F628" s="34"/>
      <c r="G628" s="10"/>
      <c r="H628" s="10"/>
      <c r="I628" s="10"/>
      <c r="J628" s="102" t="s">
        <v>1193</v>
      </c>
      <c r="K628" s="10"/>
      <c r="L628" s="10"/>
      <c r="M628" s="10"/>
      <c r="N628" s="10"/>
      <c r="O628" s="10"/>
      <c r="P628" s="10"/>
      <c r="Q628" s="46" t="s">
        <v>145</v>
      </c>
      <c r="R628" s="46">
        <v>0</v>
      </c>
      <c r="S628" s="25" t="s">
        <v>226</v>
      </c>
      <c r="T628" s="46">
        <v>0</v>
      </c>
      <c r="U628" s="80"/>
      <c r="V628" s="46">
        <v>0</v>
      </c>
      <c r="W628" s="46">
        <v>0</v>
      </c>
      <c r="X628" s="46">
        <v>0</v>
      </c>
      <c r="Y628" s="10"/>
      <c r="Z628" s="10"/>
      <c r="AA628" s="10"/>
      <c r="AB628" s="10"/>
      <c r="AC628" s="10"/>
      <c r="AD628" s="10"/>
      <c r="AE628" s="10"/>
      <c r="AF628" s="10"/>
      <c r="AG628" s="10"/>
      <c r="AH628" s="10"/>
      <c r="AI628" s="10"/>
      <c r="AJ628" s="10"/>
      <c r="AK628" s="10"/>
      <c r="AL628" s="10"/>
      <c r="AM628" s="10"/>
      <c r="AN628" s="10"/>
      <c r="AO628" s="10"/>
      <c r="AP628" s="24" t="s">
        <v>204</v>
      </c>
      <c r="AQ628" s="24" t="s">
        <v>850</v>
      </c>
      <c r="AR628" s="10"/>
      <c r="AS628" s="10"/>
      <c r="AT628" s="10"/>
      <c r="AU628" s="174">
        <v>562500</v>
      </c>
      <c r="AV628" s="45" t="s">
        <v>123</v>
      </c>
      <c r="AW628" s="62"/>
      <c r="AX628" s="45" t="s">
        <v>1803</v>
      </c>
      <c r="AY628" s="102" t="s">
        <v>1193</v>
      </c>
      <c r="AZ628" s="61"/>
      <c r="BA628" s="102"/>
      <c r="BB628" s="45"/>
      <c r="BC628" s="45"/>
    </row>
    <row r="629" spans="1:55" s="101" customFormat="1" ht="16" hidden="1" thickBot="1">
      <c r="A629" s="4"/>
      <c r="B629" s="6"/>
      <c r="C629" s="23" t="s">
        <v>354</v>
      </c>
      <c r="D629" s="24" t="s">
        <v>686</v>
      </c>
      <c r="E629" s="34"/>
      <c r="F629" s="34"/>
      <c r="G629" s="10"/>
      <c r="H629" s="10"/>
      <c r="I629" s="10"/>
      <c r="J629" s="102" t="s">
        <v>1193</v>
      </c>
      <c r="K629" s="10"/>
      <c r="L629" s="10"/>
      <c r="M629" s="10"/>
      <c r="N629" s="10"/>
      <c r="O629" s="10"/>
      <c r="P629" s="10"/>
      <c r="Q629" s="46" t="s">
        <v>145</v>
      </c>
      <c r="R629" s="46">
        <v>0</v>
      </c>
      <c r="S629" s="25" t="s">
        <v>226</v>
      </c>
      <c r="T629" s="46">
        <v>0</v>
      </c>
      <c r="U629" s="185" t="s">
        <v>145</v>
      </c>
      <c r="V629" s="46">
        <v>0</v>
      </c>
      <c r="W629" s="46">
        <v>0</v>
      </c>
      <c r="X629" s="46">
        <v>0</v>
      </c>
      <c r="Y629" s="10"/>
      <c r="Z629" s="10"/>
      <c r="AA629" s="10"/>
      <c r="AB629" s="10"/>
      <c r="AC629" s="10"/>
      <c r="AD629" s="10"/>
      <c r="AE629" s="10"/>
      <c r="AF629" s="10"/>
      <c r="AG629" s="10"/>
      <c r="AH629" s="10"/>
      <c r="AI629" s="10"/>
      <c r="AJ629" s="10"/>
      <c r="AK629" s="10"/>
      <c r="AL629" s="10"/>
      <c r="AM629" s="10"/>
      <c r="AN629" s="10"/>
      <c r="AO629" s="10"/>
      <c r="AP629" s="24" t="s">
        <v>204</v>
      </c>
      <c r="AQ629" s="24" t="s">
        <v>850</v>
      </c>
      <c r="AR629" s="10"/>
      <c r="AS629" s="10"/>
      <c r="AT629" s="10"/>
      <c r="AU629" s="174">
        <v>6075000</v>
      </c>
      <c r="AV629" s="45" t="s">
        <v>123</v>
      </c>
      <c r="AW629" s="62"/>
      <c r="AX629" s="45" t="s">
        <v>1807</v>
      </c>
      <c r="AY629" s="102" t="s">
        <v>1193</v>
      </c>
      <c r="AZ629" s="61"/>
      <c r="BA629" s="102"/>
      <c r="BB629" s="45"/>
      <c r="BC629" s="45"/>
    </row>
    <row r="630" spans="1:55" s="101" customFormat="1" ht="16" hidden="1" thickBot="1">
      <c r="A630" s="4"/>
      <c r="B630" s="6"/>
      <c r="C630" s="23" t="s">
        <v>355</v>
      </c>
      <c r="D630" s="24" t="s">
        <v>684</v>
      </c>
      <c r="E630" s="34"/>
      <c r="F630" s="34"/>
      <c r="G630" s="10"/>
      <c r="H630" s="10"/>
      <c r="I630" s="10"/>
      <c r="J630" s="102" t="s">
        <v>1193</v>
      </c>
      <c r="K630" s="10"/>
      <c r="L630" s="10"/>
      <c r="M630" s="10"/>
      <c r="N630" s="10"/>
      <c r="O630" s="10"/>
      <c r="P630" s="10"/>
      <c r="Q630" s="46" t="s">
        <v>145</v>
      </c>
      <c r="R630" s="46">
        <v>0</v>
      </c>
      <c r="S630" s="25" t="s">
        <v>223</v>
      </c>
      <c r="T630" s="46">
        <v>0</v>
      </c>
      <c r="U630" s="185" t="s">
        <v>145</v>
      </c>
      <c r="V630" s="46">
        <v>0</v>
      </c>
      <c r="W630" s="46">
        <v>0</v>
      </c>
      <c r="X630" s="46">
        <v>0</v>
      </c>
      <c r="Y630" s="10"/>
      <c r="Z630" s="10"/>
      <c r="AA630" s="10"/>
      <c r="AB630" s="10"/>
      <c r="AC630" s="10"/>
      <c r="AD630" s="10"/>
      <c r="AE630" s="10"/>
      <c r="AF630" s="10"/>
      <c r="AG630" s="10"/>
      <c r="AH630" s="10"/>
      <c r="AI630" s="10"/>
      <c r="AJ630" s="10"/>
      <c r="AK630" s="10"/>
      <c r="AL630" s="10"/>
      <c r="AM630" s="10"/>
      <c r="AN630" s="10"/>
      <c r="AO630" s="10"/>
      <c r="AP630" s="24" t="s">
        <v>204</v>
      </c>
      <c r="AQ630" s="24" t="s">
        <v>850</v>
      </c>
      <c r="AR630" s="10"/>
      <c r="AS630" s="10"/>
      <c r="AT630" s="10"/>
      <c r="AU630" s="174">
        <v>3150000</v>
      </c>
      <c r="AV630" s="45" t="s">
        <v>123</v>
      </c>
      <c r="AW630" s="62"/>
      <c r="AX630" s="45" t="s">
        <v>1560</v>
      </c>
      <c r="AY630" s="102" t="s">
        <v>1193</v>
      </c>
      <c r="AZ630" s="61"/>
      <c r="BA630" s="102"/>
      <c r="BB630" s="45"/>
      <c r="BC630" s="45"/>
    </row>
    <row r="631" spans="1:55" s="101" customFormat="1" ht="16" hidden="1" thickBot="1">
      <c r="A631" s="4"/>
      <c r="B631" s="6"/>
      <c r="C631" s="23" t="s">
        <v>356</v>
      </c>
      <c r="D631" s="24" t="s">
        <v>687</v>
      </c>
      <c r="E631" s="34"/>
      <c r="F631" s="34"/>
      <c r="G631" s="10"/>
      <c r="H631" s="10"/>
      <c r="I631" s="10"/>
      <c r="J631" s="45"/>
      <c r="K631" s="10"/>
      <c r="L631" s="10"/>
      <c r="M631" s="10"/>
      <c r="N631" s="10"/>
      <c r="O631" s="10"/>
      <c r="P631" s="10"/>
      <c r="Q631" s="46" t="s">
        <v>145</v>
      </c>
      <c r="R631" s="46">
        <v>0</v>
      </c>
      <c r="S631" s="25" t="s">
        <v>226</v>
      </c>
      <c r="T631" s="46">
        <v>0</v>
      </c>
      <c r="U631" s="185" t="s">
        <v>145</v>
      </c>
      <c r="V631" s="46">
        <v>0</v>
      </c>
      <c r="W631" s="46">
        <v>0</v>
      </c>
      <c r="X631" s="46">
        <v>0</v>
      </c>
      <c r="Y631" s="10"/>
      <c r="Z631" s="10"/>
      <c r="AA631" s="10"/>
      <c r="AB631" s="10"/>
      <c r="AC631" s="10"/>
      <c r="AD631" s="10"/>
      <c r="AE631" s="10"/>
      <c r="AF631" s="10"/>
      <c r="AG631" s="10"/>
      <c r="AH631" s="10"/>
      <c r="AI631" s="10"/>
      <c r="AJ631" s="10"/>
      <c r="AK631" s="10"/>
      <c r="AL631" s="10"/>
      <c r="AM631" s="10"/>
      <c r="AN631" s="10"/>
      <c r="AO631" s="10"/>
      <c r="AP631" s="24" t="s">
        <v>204</v>
      </c>
      <c r="AQ631" s="24" t="s">
        <v>850</v>
      </c>
      <c r="AR631" s="10"/>
      <c r="AS631" s="10"/>
      <c r="AT631" s="10"/>
      <c r="AU631" s="174">
        <v>450000</v>
      </c>
      <c r="AV631" s="45"/>
      <c r="AW631" s="45"/>
      <c r="AX631" s="45"/>
      <c r="AY631" s="45"/>
      <c r="AZ631" s="66" t="s">
        <v>1840</v>
      </c>
      <c r="BA631" s="102"/>
      <c r="BB631" s="45"/>
      <c r="BC631" s="45"/>
    </row>
    <row r="632" spans="1:55" s="101" customFormat="1" ht="16" hidden="1" thickBot="1">
      <c r="A632" s="4"/>
      <c r="B632" s="6"/>
      <c r="C632" s="23" t="s">
        <v>354</v>
      </c>
      <c r="D632" s="24" t="s">
        <v>686</v>
      </c>
      <c r="E632" s="34"/>
      <c r="F632" s="34"/>
      <c r="G632" s="10"/>
      <c r="H632" s="10"/>
      <c r="I632" s="10"/>
      <c r="J632" s="102" t="s">
        <v>1193</v>
      </c>
      <c r="K632" s="10"/>
      <c r="L632" s="10"/>
      <c r="M632" s="10"/>
      <c r="N632" s="10"/>
      <c r="O632" s="10"/>
      <c r="P632" s="10"/>
      <c r="Q632" s="46" t="s">
        <v>145</v>
      </c>
      <c r="R632" s="46">
        <v>0</v>
      </c>
      <c r="S632" s="25" t="s">
        <v>226</v>
      </c>
      <c r="T632" s="46">
        <v>0</v>
      </c>
      <c r="U632" s="185" t="s">
        <v>145</v>
      </c>
      <c r="V632" s="46">
        <v>0</v>
      </c>
      <c r="W632" s="46">
        <v>0</v>
      </c>
      <c r="X632" s="46">
        <v>0</v>
      </c>
      <c r="Y632" s="10"/>
      <c r="Z632" s="10"/>
      <c r="AA632" s="10"/>
      <c r="AB632" s="10"/>
      <c r="AC632" s="10"/>
      <c r="AD632" s="10"/>
      <c r="AE632" s="10"/>
      <c r="AF632" s="10"/>
      <c r="AG632" s="10"/>
      <c r="AH632" s="10"/>
      <c r="AI632" s="10"/>
      <c r="AJ632" s="10"/>
      <c r="AK632" s="10"/>
      <c r="AL632" s="10"/>
      <c r="AM632" s="10"/>
      <c r="AN632" s="10"/>
      <c r="AO632" s="10"/>
      <c r="AP632" s="24" t="s">
        <v>204</v>
      </c>
      <c r="AQ632" s="24" t="s">
        <v>850</v>
      </c>
      <c r="AR632" s="10"/>
      <c r="AS632" s="10"/>
      <c r="AT632" s="10"/>
      <c r="AU632" s="174">
        <v>1215000</v>
      </c>
      <c r="AV632" s="45" t="s">
        <v>123</v>
      </c>
      <c r="AW632" s="62"/>
      <c r="AX632" s="45" t="s">
        <v>1807</v>
      </c>
      <c r="AY632" s="102" t="s">
        <v>1193</v>
      </c>
      <c r="AZ632" s="61"/>
      <c r="BA632" s="102"/>
      <c r="BB632" s="45"/>
      <c r="BC632" s="45"/>
    </row>
    <row r="633" spans="1:55" s="101" customFormat="1" ht="16" hidden="1" thickBot="1">
      <c r="A633" s="4"/>
      <c r="B633" s="6"/>
      <c r="C633" s="23" t="s">
        <v>357</v>
      </c>
      <c r="D633" s="24" t="s">
        <v>688</v>
      </c>
      <c r="E633" s="34"/>
      <c r="F633" s="34"/>
      <c r="G633" s="10"/>
      <c r="H633" s="10"/>
      <c r="I633" s="10"/>
      <c r="J633" s="102" t="s">
        <v>1193</v>
      </c>
      <c r="K633" s="10"/>
      <c r="L633" s="10"/>
      <c r="M633" s="10"/>
      <c r="N633" s="10"/>
      <c r="O633" s="10"/>
      <c r="P633" s="10"/>
      <c r="Q633" s="46" t="s">
        <v>145</v>
      </c>
      <c r="R633" s="46">
        <v>0</v>
      </c>
      <c r="S633" s="25" t="s">
        <v>226</v>
      </c>
      <c r="T633" s="46">
        <v>0</v>
      </c>
      <c r="U633" s="185" t="s">
        <v>145</v>
      </c>
      <c r="V633" s="46">
        <v>0</v>
      </c>
      <c r="W633" s="46">
        <v>0</v>
      </c>
      <c r="X633" s="46">
        <v>0</v>
      </c>
      <c r="Y633" s="10"/>
      <c r="Z633" s="10"/>
      <c r="AA633" s="10"/>
      <c r="AB633" s="10"/>
      <c r="AC633" s="10"/>
      <c r="AD633" s="10"/>
      <c r="AE633" s="10"/>
      <c r="AF633" s="10"/>
      <c r="AG633" s="10"/>
      <c r="AH633" s="10"/>
      <c r="AI633" s="10"/>
      <c r="AJ633" s="10"/>
      <c r="AK633" s="10"/>
      <c r="AL633" s="10"/>
      <c r="AM633" s="10"/>
      <c r="AN633" s="10"/>
      <c r="AO633" s="10"/>
      <c r="AP633" s="24" t="s">
        <v>204</v>
      </c>
      <c r="AQ633" s="24" t="s">
        <v>850</v>
      </c>
      <c r="AR633" s="10"/>
      <c r="AS633" s="10"/>
      <c r="AT633" s="10"/>
      <c r="AU633" s="174">
        <v>450000</v>
      </c>
      <c r="AV633" s="45" t="s">
        <v>123</v>
      </c>
      <c r="AW633" s="62"/>
      <c r="AX633" s="45" t="s">
        <v>1807</v>
      </c>
      <c r="AY633" s="102" t="s">
        <v>1193</v>
      </c>
      <c r="AZ633" s="61"/>
      <c r="BA633" s="102"/>
      <c r="BB633" s="45"/>
      <c r="BC633" s="45"/>
    </row>
    <row r="634" spans="1:55" s="101" customFormat="1" ht="16" hidden="1" thickBot="1">
      <c r="A634" s="4"/>
      <c r="B634" s="6"/>
      <c r="C634" s="23" t="s">
        <v>358</v>
      </c>
      <c r="D634" s="24" t="s">
        <v>636</v>
      </c>
      <c r="E634" s="34"/>
      <c r="F634" s="34"/>
      <c r="G634" s="10"/>
      <c r="H634" s="10"/>
      <c r="I634" s="10"/>
      <c r="J634" s="102" t="s">
        <v>1193</v>
      </c>
      <c r="K634" s="10"/>
      <c r="L634" s="10"/>
      <c r="M634" s="10"/>
      <c r="N634" s="10"/>
      <c r="O634" s="10"/>
      <c r="P634" s="10"/>
      <c r="Q634" s="46" t="s">
        <v>805</v>
      </c>
      <c r="R634" s="46">
        <v>0</v>
      </c>
      <c r="S634" s="25" t="s">
        <v>220</v>
      </c>
      <c r="T634" s="46">
        <v>0</v>
      </c>
      <c r="U634" s="185" t="s">
        <v>145</v>
      </c>
      <c r="V634" s="46">
        <v>0</v>
      </c>
      <c r="W634" s="46">
        <v>0</v>
      </c>
      <c r="X634" s="46">
        <v>0</v>
      </c>
      <c r="Y634" s="10"/>
      <c r="Z634" s="10"/>
      <c r="AA634" s="10"/>
      <c r="AB634" s="10"/>
      <c r="AC634" s="10"/>
      <c r="AD634" s="10"/>
      <c r="AE634" s="10"/>
      <c r="AF634" s="10"/>
      <c r="AG634" s="10"/>
      <c r="AH634" s="10"/>
      <c r="AI634" s="10"/>
      <c r="AJ634" s="10"/>
      <c r="AK634" s="10"/>
      <c r="AL634" s="10"/>
      <c r="AM634" s="10"/>
      <c r="AN634" s="10"/>
      <c r="AO634" s="10"/>
      <c r="AP634" s="24" t="s">
        <v>204</v>
      </c>
      <c r="AQ634" s="24" t="s">
        <v>850</v>
      </c>
      <c r="AR634" s="10"/>
      <c r="AS634" s="10"/>
      <c r="AT634" s="10"/>
      <c r="AU634" s="174">
        <v>270000</v>
      </c>
      <c r="AV634" s="45" t="s">
        <v>123</v>
      </c>
      <c r="AW634" s="62"/>
      <c r="AX634" s="45" t="s">
        <v>1807</v>
      </c>
      <c r="AY634" s="102" t="s">
        <v>1193</v>
      </c>
      <c r="AZ634" s="61"/>
      <c r="BA634" s="102"/>
      <c r="BB634" s="45"/>
      <c r="BC634" s="45"/>
    </row>
    <row r="635" spans="1:55" s="101" customFormat="1" ht="16" hidden="1" thickBot="1">
      <c r="A635" s="4"/>
      <c r="B635" s="6"/>
      <c r="C635" s="23" t="s">
        <v>359</v>
      </c>
      <c r="D635" s="24" t="s">
        <v>636</v>
      </c>
      <c r="E635" s="34"/>
      <c r="F635" s="34"/>
      <c r="G635" s="10"/>
      <c r="H635" s="10"/>
      <c r="I635" s="10"/>
      <c r="J635" s="102" t="s">
        <v>1193</v>
      </c>
      <c r="K635" s="10"/>
      <c r="L635" s="10"/>
      <c r="M635" s="10"/>
      <c r="N635" s="10"/>
      <c r="O635" s="10"/>
      <c r="P635" s="10"/>
      <c r="Q635" s="46" t="s">
        <v>806</v>
      </c>
      <c r="R635" s="46">
        <v>0</v>
      </c>
      <c r="S635" s="25" t="s">
        <v>223</v>
      </c>
      <c r="T635" s="46">
        <v>0</v>
      </c>
      <c r="U635" s="185" t="s">
        <v>145</v>
      </c>
      <c r="V635" s="46">
        <v>0</v>
      </c>
      <c r="W635" s="46">
        <v>0</v>
      </c>
      <c r="X635" s="46">
        <v>0</v>
      </c>
      <c r="Y635" s="10"/>
      <c r="Z635" s="10"/>
      <c r="AA635" s="10"/>
      <c r="AB635" s="10"/>
      <c r="AC635" s="10"/>
      <c r="AD635" s="10"/>
      <c r="AE635" s="10"/>
      <c r="AF635" s="10"/>
      <c r="AG635" s="10"/>
      <c r="AH635" s="10"/>
      <c r="AI635" s="10"/>
      <c r="AJ635" s="10"/>
      <c r="AK635" s="10"/>
      <c r="AL635" s="10"/>
      <c r="AM635" s="10"/>
      <c r="AN635" s="10"/>
      <c r="AO635" s="10"/>
      <c r="AP635" s="24" t="s">
        <v>204</v>
      </c>
      <c r="AQ635" s="24" t="s">
        <v>850</v>
      </c>
      <c r="AR635" s="10"/>
      <c r="AS635" s="10"/>
      <c r="AT635" s="10"/>
      <c r="AU635" s="174">
        <v>765000</v>
      </c>
      <c r="AV635" s="45" t="s">
        <v>123</v>
      </c>
      <c r="AW635" s="62"/>
      <c r="AX635" s="45" t="s">
        <v>1807</v>
      </c>
      <c r="AY635" s="102" t="s">
        <v>1193</v>
      </c>
      <c r="AZ635" s="61"/>
      <c r="BA635" s="102"/>
      <c r="BB635" s="45"/>
      <c r="BC635" s="45"/>
    </row>
    <row r="636" spans="1:55" s="101" customFormat="1" ht="16" hidden="1" thickBot="1">
      <c r="A636" s="4"/>
      <c r="B636" s="6"/>
      <c r="C636" s="23" t="s">
        <v>360</v>
      </c>
      <c r="D636" s="24" t="s">
        <v>636</v>
      </c>
      <c r="E636" s="34"/>
      <c r="F636" s="34"/>
      <c r="G636" s="10"/>
      <c r="H636" s="10"/>
      <c r="I636" s="10"/>
      <c r="J636" s="102" t="s">
        <v>1193</v>
      </c>
      <c r="K636" s="10"/>
      <c r="L636" s="10"/>
      <c r="M636" s="10"/>
      <c r="N636" s="10"/>
      <c r="O636" s="10"/>
      <c r="P636" s="10"/>
      <c r="Q636" s="46" t="s">
        <v>806</v>
      </c>
      <c r="R636" s="46">
        <v>0</v>
      </c>
      <c r="S636" s="25" t="s">
        <v>223</v>
      </c>
      <c r="T636" s="46">
        <v>0</v>
      </c>
      <c r="U636" s="185" t="s">
        <v>145</v>
      </c>
      <c r="V636" s="46">
        <v>0</v>
      </c>
      <c r="W636" s="46">
        <v>0</v>
      </c>
      <c r="X636" s="46">
        <v>0</v>
      </c>
      <c r="Y636" s="10"/>
      <c r="Z636" s="10"/>
      <c r="AA636" s="10"/>
      <c r="AB636" s="10"/>
      <c r="AC636" s="10"/>
      <c r="AD636" s="10"/>
      <c r="AE636" s="10"/>
      <c r="AF636" s="10"/>
      <c r="AG636" s="10"/>
      <c r="AH636" s="10"/>
      <c r="AI636" s="10"/>
      <c r="AJ636" s="10"/>
      <c r="AK636" s="10"/>
      <c r="AL636" s="10"/>
      <c r="AM636" s="10"/>
      <c r="AN636" s="10"/>
      <c r="AO636" s="10"/>
      <c r="AP636" s="24" t="s">
        <v>204</v>
      </c>
      <c r="AQ636" s="24" t="s">
        <v>850</v>
      </c>
      <c r="AR636" s="10"/>
      <c r="AS636" s="10"/>
      <c r="AT636" s="10"/>
      <c r="AU636" s="174">
        <v>675000</v>
      </c>
      <c r="AV636" s="45" t="s">
        <v>123</v>
      </c>
      <c r="AW636" s="45"/>
      <c r="AX636" s="45" t="s">
        <v>1805</v>
      </c>
      <c r="AY636" s="102" t="s">
        <v>1193</v>
      </c>
      <c r="AZ636" s="61"/>
      <c r="BA636" s="102"/>
      <c r="BB636" s="45"/>
      <c r="BC636" s="45"/>
    </row>
    <row r="637" spans="1:55" s="101" customFormat="1" ht="16" hidden="1" thickBot="1">
      <c r="A637" s="4"/>
      <c r="B637" s="6"/>
      <c r="C637" s="23" t="s">
        <v>361</v>
      </c>
      <c r="D637" s="24" t="s">
        <v>652</v>
      </c>
      <c r="E637" s="34"/>
      <c r="F637" s="34"/>
      <c r="G637" s="10"/>
      <c r="H637" s="10"/>
      <c r="I637" s="10"/>
      <c r="J637" s="102" t="s">
        <v>1193</v>
      </c>
      <c r="K637" s="10"/>
      <c r="L637" s="10"/>
      <c r="M637" s="10"/>
      <c r="N637" s="10"/>
      <c r="O637" s="10"/>
      <c r="P637" s="10"/>
      <c r="Q637" s="46" t="s">
        <v>789</v>
      </c>
      <c r="R637" s="46">
        <v>0</v>
      </c>
      <c r="S637" s="25" t="s">
        <v>225</v>
      </c>
      <c r="T637" s="46">
        <v>0</v>
      </c>
      <c r="U637" s="185" t="s">
        <v>145</v>
      </c>
      <c r="V637" s="46">
        <v>0</v>
      </c>
      <c r="W637" s="46">
        <v>0</v>
      </c>
      <c r="X637" s="46">
        <v>0</v>
      </c>
      <c r="Y637" s="10"/>
      <c r="Z637" s="10"/>
      <c r="AA637" s="10"/>
      <c r="AB637" s="10"/>
      <c r="AC637" s="10"/>
      <c r="AD637" s="10"/>
      <c r="AE637" s="10"/>
      <c r="AF637" s="10"/>
      <c r="AG637" s="10"/>
      <c r="AH637" s="10"/>
      <c r="AI637" s="10"/>
      <c r="AJ637" s="10"/>
      <c r="AK637" s="10"/>
      <c r="AL637" s="10"/>
      <c r="AM637" s="10"/>
      <c r="AN637" s="10"/>
      <c r="AO637" s="10"/>
      <c r="AP637" s="24" t="s">
        <v>204</v>
      </c>
      <c r="AQ637" s="24" t="s">
        <v>850</v>
      </c>
      <c r="AR637" s="10"/>
      <c r="AS637" s="10"/>
      <c r="AT637" s="10"/>
      <c r="AU637" s="174">
        <v>472500</v>
      </c>
      <c r="AV637" s="45" t="s">
        <v>123</v>
      </c>
      <c r="AW637" s="45"/>
      <c r="AX637" s="45" t="s">
        <v>1803</v>
      </c>
      <c r="AY637" s="102" t="s">
        <v>1193</v>
      </c>
      <c r="AZ637" s="61"/>
      <c r="BA637" s="102"/>
      <c r="BB637" s="45"/>
      <c r="BC637" s="45"/>
    </row>
    <row r="638" spans="1:55" s="101" customFormat="1" ht="16" hidden="1" thickBot="1">
      <c r="A638" s="4"/>
      <c r="B638" s="6"/>
      <c r="C638" s="23" t="s">
        <v>362</v>
      </c>
      <c r="D638" s="24" t="s">
        <v>636</v>
      </c>
      <c r="E638" s="34"/>
      <c r="F638" s="34"/>
      <c r="G638" s="10"/>
      <c r="H638" s="10"/>
      <c r="I638" s="10"/>
      <c r="J638" s="45"/>
      <c r="K638" s="10"/>
      <c r="L638" s="10"/>
      <c r="M638" s="10"/>
      <c r="N638" s="10"/>
      <c r="O638" s="10"/>
      <c r="P638" s="10"/>
      <c r="Q638" s="46" t="s">
        <v>145</v>
      </c>
      <c r="R638" s="46">
        <v>0</v>
      </c>
      <c r="S638" s="25" t="s">
        <v>223</v>
      </c>
      <c r="T638" s="46">
        <v>0</v>
      </c>
      <c r="U638" s="185" t="s">
        <v>145</v>
      </c>
      <c r="V638" s="46">
        <v>0</v>
      </c>
      <c r="W638" s="46">
        <v>0</v>
      </c>
      <c r="X638" s="46">
        <v>0</v>
      </c>
      <c r="Y638" s="10"/>
      <c r="Z638" s="10"/>
      <c r="AA638" s="10"/>
      <c r="AB638" s="10"/>
      <c r="AC638" s="10"/>
      <c r="AD638" s="10"/>
      <c r="AE638" s="10"/>
      <c r="AF638" s="10"/>
      <c r="AG638" s="10"/>
      <c r="AH638" s="10"/>
      <c r="AI638" s="10"/>
      <c r="AJ638" s="10"/>
      <c r="AK638" s="10"/>
      <c r="AL638" s="10"/>
      <c r="AM638" s="10"/>
      <c r="AN638" s="10"/>
      <c r="AO638" s="10"/>
      <c r="AP638" s="24" t="s">
        <v>204</v>
      </c>
      <c r="AQ638" s="24" t="s">
        <v>850</v>
      </c>
      <c r="AR638" s="10"/>
      <c r="AS638" s="10"/>
      <c r="AT638" s="10"/>
      <c r="AU638" s="174">
        <v>1305000</v>
      </c>
      <c r="AV638" s="45"/>
      <c r="AW638" s="45"/>
      <c r="AX638" s="45"/>
      <c r="AY638" s="45"/>
      <c r="AZ638" s="66" t="s">
        <v>1840</v>
      </c>
      <c r="BA638" s="102"/>
      <c r="BB638" s="45"/>
      <c r="BC638" s="45"/>
    </row>
    <row r="639" spans="1:55" s="101" customFormat="1" ht="16" hidden="1" thickBot="1">
      <c r="A639" s="4"/>
      <c r="B639" s="6"/>
      <c r="C639" s="23" t="s">
        <v>363</v>
      </c>
      <c r="D639" s="24" t="s">
        <v>636</v>
      </c>
      <c r="E639" s="34"/>
      <c r="F639" s="34"/>
      <c r="G639" s="10"/>
      <c r="H639" s="10"/>
      <c r="I639" s="10"/>
      <c r="J639" s="45"/>
      <c r="K639" s="10"/>
      <c r="L639" s="10"/>
      <c r="M639" s="10"/>
      <c r="N639" s="10"/>
      <c r="O639" s="10"/>
      <c r="P639" s="10"/>
      <c r="Q639" s="46" t="s">
        <v>145</v>
      </c>
      <c r="R639" s="46">
        <v>0</v>
      </c>
      <c r="S639" s="25" t="s">
        <v>223</v>
      </c>
      <c r="T639" s="46">
        <v>0</v>
      </c>
      <c r="U639" s="185" t="s">
        <v>145</v>
      </c>
      <c r="V639" s="46">
        <v>0</v>
      </c>
      <c r="W639" s="46">
        <v>0</v>
      </c>
      <c r="X639" s="46">
        <v>0</v>
      </c>
      <c r="Y639" s="10"/>
      <c r="Z639" s="10"/>
      <c r="AA639" s="10"/>
      <c r="AB639" s="10"/>
      <c r="AC639" s="10"/>
      <c r="AD639" s="10"/>
      <c r="AE639" s="10"/>
      <c r="AF639" s="10"/>
      <c r="AG639" s="10"/>
      <c r="AH639" s="10"/>
      <c r="AI639" s="10"/>
      <c r="AJ639" s="10"/>
      <c r="AK639" s="10"/>
      <c r="AL639" s="10"/>
      <c r="AM639" s="10"/>
      <c r="AN639" s="10"/>
      <c r="AO639" s="10"/>
      <c r="AP639" s="24" t="s">
        <v>204</v>
      </c>
      <c r="AQ639" s="24" t="s">
        <v>850</v>
      </c>
      <c r="AR639" s="10"/>
      <c r="AS639" s="10"/>
      <c r="AT639" s="10"/>
      <c r="AU639" s="174">
        <v>900000</v>
      </c>
      <c r="AV639" s="45"/>
      <c r="AW639" s="45"/>
      <c r="AX639" s="45"/>
      <c r="AY639" s="45"/>
      <c r="AZ639" s="66" t="s">
        <v>1840</v>
      </c>
      <c r="BA639" s="102"/>
      <c r="BB639" s="45"/>
      <c r="BC639" s="45"/>
    </row>
    <row r="640" spans="1:55" s="101" customFormat="1" ht="16" hidden="1" thickBot="1">
      <c r="A640" s="4"/>
      <c r="B640" s="6"/>
      <c r="C640" s="23" t="s">
        <v>364</v>
      </c>
      <c r="D640" s="24" t="s">
        <v>636</v>
      </c>
      <c r="E640" s="34"/>
      <c r="F640" s="34"/>
      <c r="G640" s="10"/>
      <c r="H640" s="10"/>
      <c r="I640" s="10"/>
      <c r="J640" s="45"/>
      <c r="K640" s="10"/>
      <c r="L640" s="10"/>
      <c r="M640" s="10"/>
      <c r="N640" s="10"/>
      <c r="O640" s="10"/>
      <c r="P640" s="10"/>
      <c r="Q640" s="46" t="s">
        <v>145</v>
      </c>
      <c r="R640" s="46">
        <v>0</v>
      </c>
      <c r="S640" s="25" t="s">
        <v>223</v>
      </c>
      <c r="T640" s="46">
        <v>0</v>
      </c>
      <c r="U640" s="185" t="s">
        <v>145</v>
      </c>
      <c r="V640" s="46">
        <v>0</v>
      </c>
      <c r="W640" s="46">
        <v>0</v>
      </c>
      <c r="X640" s="46">
        <v>0</v>
      </c>
      <c r="Y640" s="10"/>
      <c r="Z640" s="10"/>
      <c r="AA640" s="10"/>
      <c r="AB640" s="10"/>
      <c r="AC640" s="10"/>
      <c r="AD640" s="10"/>
      <c r="AE640" s="10"/>
      <c r="AF640" s="10"/>
      <c r="AG640" s="10"/>
      <c r="AH640" s="10"/>
      <c r="AI640" s="10"/>
      <c r="AJ640" s="10"/>
      <c r="AK640" s="10"/>
      <c r="AL640" s="10"/>
      <c r="AM640" s="10"/>
      <c r="AN640" s="10"/>
      <c r="AO640" s="10"/>
      <c r="AP640" s="24" t="s">
        <v>204</v>
      </c>
      <c r="AQ640" s="24" t="s">
        <v>850</v>
      </c>
      <c r="AR640" s="10"/>
      <c r="AS640" s="10"/>
      <c r="AT640" s="10"/>
      <c r="AU640" s="174">
        <v>742500</v>
      </c>
      <c r="AV640" s="45"/>
      <c r="AW640" s="45"/>
      <c r="AX640" s="45"/>
      <c r="AY640" s="45"/>
      <c r="AZ640" s="66" t="s">
        <v>1840</v>
      </c>
      <c r="BA640" s="102"/>
      <c r="BB640" s="45"/>
      <c r="BC640" s="45"/>
    </row>
    <row r="641" spans="1:77" s="101" customFormat="1" ht="16" hidden="1" thickBot="1">
      <c r="A641" s="4"/>
      <c r="B641" s="6"/>
      <c r="C641" s="23" t="s">
        <v>365</v>
      </c>
      <c r="D641" s="24" t="s">
        <v>636</v>
      </c>
      <c r="E641" s="34"/>
      <c r="F641" s="34"/>
      <c r="G641" s="10"/>
      <c r="H641" s="10"/>
      <c r="I641" s="10"/>
      <c r="J641" s="45"/>
      <c r="K641" s="10"/>
      <c r="L641" s="10"/>
      <c r="M641" s="10"/>
      <c r="N641" s="10"/>
      <c r="O641" s="10"/>
      <c r="P641" s="10"/>
      <c r="Q641" s="46" t="s">
        <v>805</v>
      </c>
      <c r="R641" s="46">
        <v>0</v>
      </c>
      <c r="S641" s="25" t="s">
        <v>220</v>
      </c>
      <c r="T641" s="46">
        <v>0</v>
      </c>
      <c r="U641" s="185" t="s">
        <v>145</v>
      </c>
      <c r="V641" s="46">
        <v>0</v>
      </c>
      <c r="W641" s="46">
        <v>0</v>
      </c>
      <c r="X641" s="46">
        <v>0</v>
      </c>
      <c r="Y641" s="10"/>
      <c r="Z641" s="10"/>
      <c r="AA641" s="10"/>
      <c r="AB641" s="10"/>
      <c r="AC641" s="10"/>
      <c r="AD641" s="10"/>
      <c r="AE641" s="10"/>
      <c r="AF641" s="10"/>
      <c r="AG641" s="10"/>
      <c r="AH641" s="10"/>
      <c r="AI641" s="10"/>
      <c r="AJ641" s="10"/>
      <c r="AK641" s="10"/>
      <c r="AL641" s="10"/>
      <c r="AM641" s="10"/>
      <c r="AN641" s="10"/>
      <c r="AO641" s="10"/>
      <c r="AP641" s="24" t="s">
        <v>204</v>
      </c>
      <c r="AQ641" s="24" t="s">
        <v>850</v>
      </c>
      <c r="AR641" s="10"/>
      <c r="AS641" s="10"/>
      <c r="AT641" s="10"/>
      <c r="AU641" s="174">
        <v>472500</v>
      </c>
      <c r="AV641" s="45"/>
      <c r="AW641" s="45"/>
      <c r="AX641" s="45"/>
      <c r="AY641" s="45"/>
      <c r="AZ641" s="66" t="s">
        <v>1840</v>
      </c>
      <c r="BA641" s="102"/>
      <c r="BB641" s="45"/>
      <c r="BC641" s="45"/>
    </row>
    <row r="642" spans="1:77" s="101" customFormat="1" ht="16" hidden="1" thickBot="1">
      <c r="A642" s="4"/>
      <c r="B642" s="6"/>
      <c r="C642" s="23" t="s">
        <v>366</v>
      </c>
      <c r="D642" s="24" t="s">
        <v>636</v>
      </c>
      <c r="E642" s="34"/>
      <c r="F642" s="34"/>
      <c r="G642" s="10"/>
      <c r="H642" s="10"/>
      <c r="I642" s="10"/>
      <c r="J642" s="45"/>
      <c r="K642" s="10"/>
      <c r="L642" s="10"/>
      <c r="M642" s="10"/>
      <c r="N642" s="10"/>
      <c r="O642" s="10"/>
      <c r="P642" s="10"/>
      <c r="Q642" s="46" t="s">
        <v>145</v>
      </c>
      <c r="R642" s="46">
        <v>0</v>
      </c>
      <c r="S642" s="25" t="s">
        <v>223</v>
      </c>
      <c r="T642" s="46">
        <v>0</v>
      </c>
      <c r="U642" s="185" t="s">
        <v>145</v>
      </c>
      <c r="V642" s="46">
        <v>0</v>
      </c>
      <c r="W642" s="46">
        <v>0</v>
      </c>
      <c r="X642" s="46">
        <v>0</v>
      </c>
      <c r="Y642" s="10"/>
      <c r="Z642" s="10"/>
      <c r="AA642" s="10"/>
      <c r="AB642" s="10"/>
      <c r="AC642" s="10"/>
      <c r="AD642" s="10"/>
      <c r="AE642" s="10"/>
      <c r="AF642" s="10"/>
      <c r="AG642" s="10"/>
      <c r="AH642" s="10"/>
      <c r="AI642" s="10"/>
      <c r="AJ642" s="10"/>
      <c r="AK642" s="10"/>
      <c r="AL642" s="10"/>
      <c r="AM642" s="10"/>
      <c r="AN642" s="10"/>
      <c r="AO642" s="10"/>
      <c r="AP642" s="24" t="s">
        <v>204</v>
      </c>
      <c r="AQ642" s="24" t="s">
        <v>850</v>
      </c>
      <c r="AR642" s="10"/>
      <c r="AS642" s="10"/>
      <c r="AT642" s="10"/>
      <c r="AU642" s="174">
        <v>2250000</v>
      </c>
      <c r="AV642" s="45"/>
      <c r="AW642" s="45"/>
      <c r="AX642" s="45"/>
      <c r="AY642" s="45"/>
      <c r="AZ642" s="66" t="s">
        <v>1840</v>
      </c>
      <c r="BA642" s="102"/>
      <c r="BB642" s="45"/>
      <c r="BC642" s="45"/>
    </row>
    <row r="643" spans="1:77" s="101" customFormat="1" ht="16" hidden="1" thickBot="1">
      <c r="A643" s="4"/>
      <c r="B643" s="6"/>
      <c r="C643" s="23" t="s">
        <v>367</v>
      </c>
      <c r="D643" s="24" t="s">
        <v>636</v>
      </c>
      <c r="E643" s="34"/>
      <c r="F643" s="34"/>
      <c r="G643" s="10"/>
      <c r="H643" s="10"/>
      <c r="I643" s="10"/>
      <c r="J643" s="102" t="s">
        <v>1193</v>
      </c>
      <c r="K643" s="10"/>
      <c r="L643" s="10"/>
      <c r="M643" s="10"/>
      <c r="N643" s="10"/>
      <c r="O643" s="10"/>
      <c r="P643" s="10"/>
      <c r="Q643" s="46" t="s">
        <v>145</v>
      </c>
      <c r="R643" s="46">
        <v>0</v>
      </c>
      <c r="S643" s="25" t="s">
        <v>223</v>
      </c>
      <c r="T643" s="46">
        <v>0</v>
      </c>
      <c r="U643" s="185" t="s">
        <v>145</v>
      </c>
      <c r="V643" s="46">
        <v>0</v>
      </c>
      <c r="W643" s="46">
        <v>0</v>
      </c>
      <c r="X643" s="46">
        <v>0</v>
      </c>
      <c r="Y643" s="10"/>
      <c r="Z643" s="10"/>
      <c r="AA643" s="10"/>
      <c r="AB643" s="10"/>
      <c r="AC643" s="10"/>
      <c r="AD643" s="10"/>
      <c r="AE643" s="10"/>
      <c r="AF643" s="10"/>
      <c r="AG643" s="10"/>
      <c r="AH643" s="10"/>
      <c r="AI643" s="10"/>
      <c r="AJ643" s="10"/>
      <c r="AK643" s="10"/>
      <c r="AL643" s="10"/>
      <c r="AM643" s="10"/>
      <c r="AN643" s="10"/>
      <c r="AO643" s="10"/>
      <c r="AP643" s="24" t="s">
        <v>204</v>
      </c>
      <c r="AQ643" s="24" t="s">
        <v>850</v>
      </c>
      <c r="AR643" s="10"/>
      <c r="AS643" s="10"/>
      <c r="AT643" s="10"/>
      <c r="AU643" s="174">
        <v>1710000</v>
      </c>
      <c r="AV643" s="45" t="s">
        <v>123</v>
      </c>
      <c r="AW643" s="45"/>
      <c r="AX643" s="45" t="s">
        <v>1812</v>
      </c>
      <c r="AY643" s="102" t="s">
        <v>1193</v>
      </c>
      <c r="AZ643" s="61"/>
      <c r="BA643" s="102"/>
      <c r="BB643" s="45"/>
      <c r="BC643" s="45"/>
    </row>
    <row r="644" spans="1:77" s="101" customFormat="1" ht="16" hidden="1" thickBot="1">
      <c r="A644" s="4"/>
      <c r="B644" s="6"/>
      <c r="C644" s="23" t="s">
        <v>368</v>
      </c>
      <c r="D644" s="24" t="s">
        <v>636</v>
      </c>
      <c r="E644" s="34"/>
      <c r="F644" s="34"/>
      <c r="G644" s="10"/>
      <c r="H644" s="10"/>
      <c r="I644" s="10"/>
      <c r="J644" s="102" t="s">
        <v>1193</v>
      </c>
      <c r="K644" s="10"/>
      <c r="L644" s="10"/>
      <c r="M644" s="10"/>
      <c r="N644" s="10"/>
      <c r="O644" s="10"/>
      <c r="P644" s="10"/>
      <c r="Q644" s="46" t="s">
        <v>145</v>
      </c>
      <c r="R644" s="46">
        <v>0</v>
      </c>
      <c r="S644" s="25" t="s">
        <v>226</v>
      </c>
      <c r="T644" s="46">
        <v>0</v>
      </c>
      <c r="U644" s="185" t="s">
        <v>145</v>
      </c>
      <c r="V644" s="46">
        <v>0</v>
      </c>
      <c r="W644" s="46">
        <v>0</v>
      </c>
      <c r="X644" s="46">
        <v>0</v>
      </c>
      <c r="Y644" s="10"/>
      <c r="Z644" s="10"/>
      <c r="AA644" s="10"/>
      <c r="AB644" s="10"/>
      <c r="AC644" s="10"/>
      <c r="AD644" s="10"/>
      <c r="AE644" s="10"/>
      <c r="AF644" s="10"/>
      <c r="AG644" s="10"/>
      <c r="AH644" s="10"/>
      <c r="AI644" s="10"/>
      <c r="AJ644" s="10"/>
      <c r="AK644" s="10"/>
      <c r="AL644" s="10"/>
      <c r="AM644" s="10"/>
      <c r="AN644" s="10"/>
      <c r="AO644" s="10"/>
      <c r="AP644" s="24" t="s">
        <v>204</v>
      </c>
      <c r="AQ644" s="24" t="s">
        <v>850</v>
      </c>
      <c r="AR644" s="10"/>
      <c r="AS644" s="10"/>
      <c r="AT644" s="10"/>
      <c r="AU644" s="174">
        <v>810000</v>
      </c>
      <c r="AV644" s="45" t="s">
        <v>123</v>
      </c>
      <c r="AW644" s="45"/>
      <c r="AX644" s="45" t="s">
        <v>1812</v>
      </c>
      <c r="AY644" s="102" t="s">
        <v>1193</v>
      </c>
      <c r="AZ644" s="61"/>
      <c r="BA644" s="102"/>
      <c r="BB644" s="45"/>
      <c r="BC644" s="45"/>
    </row>
    <row r="645" spans="1:77" s="101" customFormat="1" ht="16" hidden="1" thickBot="1">
      <c r="A645" s="4"/>
      <c r="B645" s="6"/>
      <c r="C645" s="23" t="s">
        <v>369</v>
      </c>
      <c r="D645" s="24" t="s">
        <v>636</v>
      </c>
      <c r="E645" s="34"/>
      <c r="F645" s="34"/>
      <c r="G645" s="10"/>
      <c r="H645" s="10"/>
      <c r="I645" s="10"/>
      <c r="J645" s="102" t="s">
        <v>1193</v>
      </c>
      <c r="K645" s="10"/>
      <c r="L645" s="10"/>
      <c r="M645" s="10"/>
      <c r="N645" s="10"/>
      <c r="O645" s="10"/>
      <c r="P645" s="10"/>
      <c r="Q645" s="46" t="s">
        <v>145</v>
      </c>
      <c r="R645" s="46">
        <v>0</v>
      </c>
      <c r="S645" s="25" t="s">
        <v>220</v>
      </c>
      <c r="T645" s="46">
        <v>0</v>
      </c>
      <c r="U645" s="185" t="s">
        <v>145</v>
      </c>
      <c r="V645" s="46">
        <v>0</v>
      </c>
      <c r="W645" s="46">
        <v>0</v>
      </c>
      <c r="X645" s="46">
        <v>0</v>
      </c>
      <c r="Y645" s="10"/>
      <c r="Z645" s="10"/>
      <c r="AA645" s="10"/>
      <c r="AB645" s="10"/>
      <c r="AC645" s="10"/>
      <c r="AD645" s="10"/>
      <c r="AE645" s="10"/>
      <c r="AF645" s="10"/>
      <c r="AG645" s="10"/>
      <c r="AH645" s="10"/>
      <c r="AI645" s="10"/>
      <c r="AJ645" s="10"/>
      <c r="AK645" s="10"/>
      <c r="AL645" s="10"/>
      <c r="AM645" s="10"/>
      <c r="AN645" s="10"/>
      <c r="AO645" s="10"/>
      <c r="AP645" s="24" t="s">
        <v>204</v>
      </c>
      <c r="AQ645" s="24" t="s">
        <v>850</v>
      </c>
      <c r="AR645" s="10"/>
      <c r="AS645" s="10"/>
      <c r="AT645" s="10"/>
      <c r="AU645" s="174">
        <v>252000000</v>
      </c>
      <c r="AV645" s="45" t="s">
        <v>123</v>
      </c>
      <c r="AW645" s="45"/>
      <c r="AX645" s="45" t="s">
        <v>1803</v>
      </c>
      <c r="AY645" s="102" t="s">
        <v>1193</v>
      </c>
      <c r="AZ645" s="61"/>
      <c r="BA645" s="102"/>
      <c r="BB645" s="45"/>
      <c r="BC645" s="45"/>
    </row>
    <row r="646" spans="1:77" ht="16" hidden="1" thickBot="1">
      <c r="A646" s="4"/>
      <c r="B646" s="6"/>
      <c r="C646" s="23" t="s">
        <v>370</v>
      </c>
      <c r="D646" s="24" t="s">
        <v>689</v>
      </c>
      <c r="E646" s="34"/>
      <c r="F646" s="34"/>
      <c r="G646" s="10"/>
      <c r="H646" s="10"/>
      <c r="I646" s="10"/>
      <c r="J646" s="102" t="s">
        <v>1193</v>
      </c>
      <c r="K646" s="10"/>
      <c r="L646" s="10"/>
      <c r="M646" s="10"/>
      <c r="N646" s="10"/>
      <c r="O646" s="10"/>
      <c r="P646" s="10"/>
      <c r="Q646" s="46" t="s">
        <v>145</v>
      </c>
      <c r="R646" s="46">
        <v>0</v>
      </c>
      <c r="S646" s="25" t="s">
        <v>223</v>
      </c>
      <c r="T646" s="46">
        <v>0</v>
      </c>
      <c r="U646" s="185" t="s">
        <v>145</v>
      </c>
      <c r="V646" s="46">
        <v>0</v>
      </c>
      <c r="W646" s="46">
        <v>0</v>
      </c>
      <c r="X646" s="46">
        <v>0</v>
      </c>
      <c r="Y646" s="10"/>
      <c r="Z646" s="10"/>
      <c r="AA646" s="10"/>
      <c r="AB646" s="10"/>
      <c r="AC646" s="10"/>
      <c r="AD646" s="10"/>
      <c r="AE646" s="10"/>
      <c r="AF646" s="10"/>
      <c r="AG646" s="10"/>
      <c r="AH646" s="10"/>
      <c r="AI646" s="10"/>
      <c r="AJ646" s="10"/>
      <c r="AK646" s="10"/>
      <c r="AL646" s="10"/>
      <c r="AM646" s="10"/>
      <c r="AN646" s="10"/>
      <c r="AO646" s="10"/>
      <c r="AP646" s="24" t="s">
        <v>204</v>
      </c>
      <c r="AQ646" s="24" t="s">
        <v>850</v>
      </c>
      <c r="AR646" s="10"/>
      <c r="AS646" s="10"/>
      <c r="AT646" s="10"/>
      <c r="AU646" s="174">
        <v>900000</v>
      </c>
      <c r="AV646" s="45" t="s">
        <v>123</v>
      </c>
      <c r="AW646" s="45"/>
      <c r="AX646" s="45" t="s">
        <v>1803</v>
      </c>
      <c r="AY646" s="102" t="s">
        <v>1193</v>
      </c>
      <c r="AZ646" s="61"/>
      <c r="BA646" s="102"/>
      <c r="BB646" s="45"/>
      <c r="BC646" s="45"/>
    </row>
    <row r="647" spans="1:77" ht="16" hidden="1" thickBot="1">
      <c r="A647" s="4"/>
      <c r="B647" s="6"/>
      <c r="C647" s="23" t="s">
        <v>371</v>
      </c>
      <c r="D647" s="24" t="s">
        <v>636</v>
      </c>
      <c r="E647" s="34"/>
      <c r="F647" s="34"/>
      <c r="G647" s="10"/>
      <c r="H647" s="10"/>
      <c r="I647" s="10"/>
      <c r="J647" s="102" t="s">
        <v>1193</v>
      </c>
      <c r="K647" s="10"/>
      <c r="L647" s="10"/>
      <c r="M647" s="10"/>
      <c r="N647" s="10"/>
      <c r="O647" s="10"/>
      <c r="P647" s="10"/>
      <c r="Q647" s="46" t="s">
        <v>806</v>
      </c>
      <c r="R647" s="46">
        <v>0</v>
      </c>
      <c r="S647" s="25" t="s">
        <v>223</v>
      </c>
      <c r="T647" s="46">
        <v>0</v>
      </c>
      <c r="U647" s="185" t="s">
        <v>145</v>
      </c>
      <c r="V647" s="46">
        <v>0</v>
      </c>
      <c r="W647" s="46">
        <v>0</v>
      </c>
      <c r="X647" s="46">
        <v>0</v>
      </c>
      <c r="Y647" s="10"/>
      <c r="Z647" s="10"/>
      <c r="AA647" s="10"/>
      <c r="AB647" s="10"/>
      <c r="AC647" s="10"/>
      <c r="AD647" s="10"/>
      <c r="AE647" s="10"/>
      <c r="AF647" s="10"/>
      <c r="AG647" s="10"/>
      <c r="AH647" s="10"/>
      <c r="AI647" s="10"/>
      <c r="AJ647" s="10"/>
      <c r="AK647" s="10"/>
      <c r="AL647" s="10"/>
      <c r="AM647" s="10"/>
      <c r="AN647" s="10"/>
      <c r="AO647" s="10"/>
      <c r="AP647" s="24" t="s">
        <v>204</v>
      </c>
      <c r="AQ647" s="24" t="s">
        <v>850</v>
      </c>
      <c r="AR647" s="10"/>
      <c r="AS647" s="10"/>
      <c r="AT647" s="10"/>
      <c r="AU647" s="174">
        <v>900000</v>
      </c>
      <c r="AV647" s="45" t="s">
        <v>123</v>
      </c>
      <c r="AW647" s="45"/>
      <c r="AX647" s="45" t="s">
        <v>1812</v>
      </c>
      <c r="AY647" s="102" t="s">
        <v>1193</v>
      </c>
      <c r="AZ647" s="61"/>
      <c r="BA647" s="102"/>
      <c r="BB647" s="45"/>
      <c r="BC647" s="45"/>
    </row>
    <row r="648" spans="1:77" ht="16" hidden="1" thickBot="1">
      <c r="A648" s="4"/>
      <c r="B648" s="6"/>
      <c r="C648" s="23" t="s">
        <v>247</v>
      </c>
      <c r="D648" s="24" t="s">
        <v>602</v>
      </c>
      <c r="E648" s="34"/>
      <c r="F648" s="34"/>
      <c r="G648" s="10"/>
      <c r="H648" s="10"/>
      <c r="I648" s="10"/>
      <c r="J648" s="102" t="s">
        <v>1193</v>
      </c>
      <c r="K648" s="10"/>
      <c r="L648" s="10"/>
      <c r="M648" s="10"/>
      <c r="N648" s="10"/>
      <c r="O648" s="10"/>
      <c r="P648" s="10"/>
      <c r="Q648" s="46" t="s">
        <v>145</v>
      </c>
      <c r="R648" s="46">
        <v>0</v>
      </c>
      <c r="S648" s="25" t="s">
        <v>226</v>
      </c>
      <c r="T648" s="46">
        <v>0</v>
      </c>
      <c r="U648" s="185" t="s">
        <v>145</v>
      </c>
      <c r="V648" s="46">
        <v>0</v>
      </c>
      <c r="W648" s="46">
        <v>0</v>
      </c>
      <c r="X648" s="46">
        <v>0</v>
      </c>
      <c r="Y648" s="10"/>
      <c r="Z648" s="10"/>
      <c r="AA648" s="10"/>
      <c r="AB648" s="10"/>
      <c r="AC648" s="10"/>
      <c r="AD648" s="10"/>
      <c r="AE648" s="10"/>
      <c r="AF648" s="10"/>
      <c r="AG648" s="10"/>
      <c r="AH648" s="10"/>
      <c r="AI648" s="10"/>
      <c r="AJ648" s="10"/>
      <c r="AK648" s="10"/>
      <c r="AL648" s="10"/>
      <c r="AM648" s="10"/>
      <c r="AN648" s="10"/>
      <c r="AO648" s="10"/>
      <c r="AP648" s="24" t="s">
        <v>204</v>
      </c>
      <c r="AQ648" s="24" t="s">
        <v>850</v>
      </c>
      <c r="AR648" s="10"/>
      <c r="AS648" s="10"/>
      <c r="AT648" s="10"/>
      <c r="AU648" s="174">
        <v>202500</v>
      </c>
      <c r="AV648" s="45" t="s">
        <v>123</v>
      </c>
      <c r="AW648" s="45"/>
      <c r="AX648" s="45" t="s">
        <v>1803</v>
      </c>
      <c r="AY648" s="102" t="s">
        <v>1193</v>
      </c>
      <c r="AZ648" s="61"/>
      <c r="BA648" s="102"/>
      <c r="BB648" s="45"/>
      <c r="BC648" s="45"/>
    </row>
    <row r="649" spans="1:77" s="100" customFormat="1" ht="16" hidden="1" thickBot="1">
      <c r="A649" s="4"/>
      <c r="B649" s="98"/>
      <c r="C649" s="72" t="s">
        <v>372</v>
      </c>
      <c r="D649" s="70" t="s">
        <v>636</v>
      </c>
      <c r="E649" s="73"/>
      <c r="F649" s="73"/>
      <c r="G649" s="75"/>
      <c r="H649" s="75"/>
      <c r="I649" s="75"/>
      <c r="J649" s="104" t="s">
        <v>1193</v>
      </c>
      <c r="K649" s="75"/>
      <c r="L649" s="75"/>
      <c r="M649" s="75"/>
      <c r="N649" s="75"/>
      <c r="O649" s="75"/>
      <c r="P649" s="75"/>
      <c r="Q649" s="50" t="s">
        <v>789</v>
      </c>
      <c r="R649" s="50">
        <v>0</v>
      </c>
      <c r="S649" s="68" t="s">
        <v>237</v>
      </c>
      <c r="T649" s="50">
        <v>0</v>
      </c>
      <c r="U649" s="186" t="s">
        <v>145</v>
      </c>
      <c r="V649" s="50">
        <v>0</v>
      </c>
      <c r="W649" s="50">
        <v>0</v>
      </c>
      <c r="X649" s="50">
        <v>0</v>
      </c>
      <c r="Y649" s="75"/>
      <c r="Z649" s="75"/>
      <c r="AA649" s="75"/>
      <c r="AB649" s="75"/>
      <c r="AC649" s="75"/>
      <c r="AD649" s="75"/>
      <c r="AE649" s="75"/>
      <c r="AF649" s="75"/>
      <c r="AG649" s="75"/>
      <c r="AH649" s="75"/>
      <c r="AI649" s="75"/>
      <c r="AJ649" s="75"/>
      <c r="AK649" s="75"/>
      <c r="AL649" s="75"/>
      <c r="AM649" s="75"/>
      <c r="AN649" s="75"/>
      <c r="AO649" s="75"/>
      <c r="AP649" s="70" t="s">
        <v>204</v>
      </c>
      <c r="AQ649" s="70" t="s">
        <v>850</v>
      </c>
      <c r="AR649" s="75"/>
      <c r="AS649" s="75"/>
      <c r="AT649" s="75"/>
      <c r="AU649" s="71">
        <v>900000</v>
      </c>
      <c r="AV649" s="66" t="s">
        <v>123</v>
      </c>
      <c r="AW649" s="66"/>
      <c r="AX649" s="66" t="s">
        <v>1803</v>
      </c>
      <c r="AY649" s="104" t="s">
        <v>1193</v>
      </c>
      <c r="AZ649" s="95"/>
      <c r="BA649" s="104"/>
      <c r="BB649" s="66"/>
      <c r="BC649" s="66"/>
      <c r="BD649" s="121"/>
      <c r="BE649" s="121"/>
      <c r="BF649" s="121"/>
      <c r="BG649" s="121"/>
      <c r="BH649" s="121"/>
      <c r="BI649" s="121"/>
      <c r="BJ649" s="121"/>
      <c r="BK649" s="121"/>
      <c r="BL649" s="121"/>
      <c r="BM649" s="121"/>
      <c r="BN649" s="121"/>
      <c r="BO649" s="121"/>
      <c r="BP649" s="121"/>
      <c r="BQ649" s="121"/>
      <c r="BR649" s="121"/>
      <c r="BS649" s="121"/>
      <c r="BT649" s="121"/>
      <c r="BU649" s="121"/>
      <c r="BV649" s="121"/>
      <c r="BW649" s="121"/>
      <c r="BX649" s="121"/>
      <c r="BY649" s="121"/>
    </row>
    <row r="650" spans="1:77" ht="16" hidden="1" thickBot="1">
      <c r="A650" s="4"/>
      <c r="B650" s="6"/>
      <c r="C650" s="23" t="s">
        <v>290</v>
      </c>
      <c r="D650" s="24" t="s">
        <v>636</v>
      </c>
      <c r="E650" s="34"/>
      <c r="F650" s="34"/>
      <c r="G650" s="10"/>
      <c r="H650" s="10"/>
      <c r="I650" s="10"/>
      <c r="J650" s="102" t="s">
        <v>1193</v>
      </c>
      <c r="K650" s="10"/>
      <c r="L650" s="10"/>
      <c r="M650" s="10"/>
      <c r="N650" s="10"/>
      <c r="O650" s="10"/>
      <c r="P650" s="10"/>
      <c r="Q650" s="46" t="s">
        <v>789</v>
      </c>
      <c r="R650" s="46">
        <v>0</v>
      </c>
      <c r="S650" s="25" t="s">
        <v>225</v>
      </c>
      <c r="T650" s="46">
        <v>0</v>
      </c>
      <c r="U650" s="185" t="s">
        <v>145</v>
      </c>
      <c r="V650" s="46">
        <v>0</v>
      </c>
      <c r="W650" s="46">
        <v>0</v>
      </c>
      <c r="X650" s="46">
        <v>0</v>
      </c>
      <c r="Y650" s="10"/>
      <c r="Z650" s="10"/>
      <c r="AA650" s="10"/>
      <c r="AB650" s="10"/>
      <c r="AC650" s="10"/>
      <c r="AD650" s="10"/>
      <c r="AE650" s="10"/>
      <c r="AF650" s="10"/>
      <c r="AG650" s="10"/>
      <c r="AH650" s="10"/>
      <c r="AI650" s="10"/>
      <c r="AJ650" s="10"/>
      <c r="AK650" s="10"/>
      <c r="AL650" s="10"/>
      <c r="AM650" s="10"/>
      <c r="AN650" s="10"/>
      <c r="AO650" s="10"/>
      <c r="AP650" s="24" t="s">
        <v>204</v>
      </c>
      <c r="AQ650" s="24" t="s">
        <v>850</v>
      </c>
      <c r="AR650" s="10"/>
      <c r="AS650" s="10"/>
      <c r="AT650" s="10"/>
      <c r="AU650" s="174">
        <v>990000</v>
      </c>
      <c r="AV650" s="45" t="s">
        <v>123</v>
      </c>
      <c r="AW650" s="45"/>
      <c r="AX650" s="45" t="s">
        <v>1803</v>
      </c>
      <c r="AY650" s="102" t="s">
        <v>1193</v>
      </c>
      <c r="AZ650" s="61"/>
      <c r="BA650" s="102"/>
      <c r="BB650" s="45"/>
      <c r="BC650" s="45"/>
    </row>
    <row r="651" spans="1:77" ht="16" hidden="1" thickBot="1">
      <c r="A651" s="4"/>
      <c r="B651" s="6"/>
      <c r="C651" s="23" t="s">
        <v>373</v>
      </c>
      <c r="D651" s="24" t="s">
        <v>636</v>
      </c>
      <c r="E651" s="34"/>
      <c r="F651" s="34"/>
      <c r="G651" s="10"/>
      <c r="H651" s="10"/>
      <c r="I651" s="10"/>
      <c r="J651" s="102" t="s">
        <v>1193</v>
      </c>
      <c r="K651" s="10"/>
      <c r="L651" s="10"/>
      <c r="M651" s="10"/>
      <c r="N651" s="10"/>
      <c r="O651" s="10"/>
      <c r="P651" s="10"/>
      <c r="Q651" s="46" t="s">
        <v>145</v>
      </c>
      <c r="R651" s="46">
        <v>0</v>
      </c>
      <c r="S651" s="25" t="s">
        <v>221</v>
      </c>
      <c r="T651" s="46">
        <v>0</v>
      </c>
      <c r="U651" s="80"/>
      <c r="V651" s="46">
        <v>0</v>
      </c>
      <c r="W651" s="46">
        <v>0</v>
      </c>
      <c r="X651" s="46">
        <v>0</v>
      </c>
      <c r="Y651" s="10"/>
      <c r="Z651" s="10"/>
      <c r="AA651" s="10"/>
      <c r="AB651" s="10"/>
      <c r="AC651" s="10"/>
      <c r="AD651" s="10"/>
      <c r="AE651" s="10"/>
      <c r="AF651" s="10"/>
      <c r="AG651" s="10"/>
      <c r="AH651" s="10"/>
      <c r="AI651" s="10"/>
      <c r="AJ651" s="10"/>
      <c r="AK651" s="10"/>
      <c r="AL651" s="10"/>
      <c r="AM651" s="10"/>
      <c r="AN651" s="10"/>
      <c r="AO651" s="10"/>
      <c r="AP651" s="24" t="s">
        <v>204</v>
      </c>
      <c r="AQ651" s="24" t="s">
        <v>850</v>
      </c>
      <c r="AR651" s="10"/>
      <c r="AS651" s="10"/>
      <c r="AT651" s="10"/>
      <c r="AU651" s="174">
        <v>58500000</v>
      </c>
      <c r="AV651" s="45" t="s">
        <v>123</v>
      </c>
      <c r="AW651" s="62"/>
      <c r="AX651" s="45" t="s">
        <v>1607</v>
      </c>
      <c r="AY651" s="102" t="s">
        <v>1193</v>
      </c>
      <c r="AZ651" s="61"/>
      <c r="BA651" s="102"/>
      <c r="BB651" s="45"/>
      <c r="BC651" s="45"/>
    </row>
    <row r="652" spans="1:77" ht="16" hidden="1" thickBot="1">
      <c r="A652" s="4"/>
      <c r="B652" s="6"/>
      <c r="C652" s="23" t="s">
        <v>374</v>
      </c>
      <c r="D652" s="24" t="s">
        <v>636</v>
      </c>
      <c r="E652" s="34"/>
      <c r="F652" s="34"/>
      <c r="G652" s="10"/>
      <c r="H652" s="10"/>
      <c r="I652" s="10"/>
      <c r="J652" s="45"/>
      <c r="K652" s="10"/>
      <c r="L652" s="10"/>
      <c r="M652" s="10"/>
      <c r="N652" s="10"/>
      <c r="O652" s="10"/>
      <c r="P652" s="10"/>
      <c r="Q652" s="46" t="s">
        <v>145</v>
      </c>
      <c r="R652" s="46">
        <v>0</v>
      </c>
      <c r="S652" s="25" t="s">
        <v>221</v>
      </c>
      <c r="T652" s="46">
        <v>0</v>
      </c>
      <c r="U652" s="80"/>
      <c r="V652" s="46">
        <v>0</v>
      </c>
      <c r="W652" s="46">
        <v>0</v>
      </c>
      <c r="X652" s="46">
        <v>0</v>
      </c>
      <c r="Y652" s="10"/>
      <c r="Z652" s="10"/>
      <c r="AA652" s="10"/>
      <c r="AB652" s="10"/>
      <c r="AC652" s="10"/>
      <c r="AD652" s="10"/>
      <c r="AE652" s="10"/>
      <c r="AF652" s="10"/>
      <c r="AG652" s="10"/>
      <c r="AH652" s="10"/>
      <c r="AI652" s="10"/>
      <c r="AJ652" s="10"/>
      <c r="AK652" s="10"/>
      <c r="AL652" s="10"/>
      <c r="AM652" s="10"/>
      <c r="AN652" s="10"/>
      <c r="AO652" s="10"/>
      <c r="AP652" s="24" t="s">
        <v>204</v>
      </c>
      <c r="AQ652" s="24" t="s">
        <v>850</v>
      </c>
      <c r="AR652" s="10"/>
      <c r="AS652" s="10"/>
      <c r="AT652" s="10"/>
      <c r="AU652" s="174">
        <v>99000</v>
      </c>
      <c r="AV652" s="64"/>
      <c r="AW652" s="54"/>
      <c r="AX652" s="48"/>
      <c r="AY652" s="45"/>
      <c r="AZ652" s="66" t="s">
        <v>1840</v>
      </c>
      <c r="BA652" s="102"/>
      <c r="BB652" s="45"/>
      <c r="BC652" s="45"/>
    </row>
    <row r="653" spans="1:77" ht="16" hidden="1" thickBot="1">
      <c r="A653" s="4"/>
      <c r="B653" s="6"/>
      <c r="C653" s="23" t="s">
        <v>375</v>
      </c>
      <c r="D653" s="24" t="s">
        <v>690</v>
      </c>
      <c r="E653" s="34"/>
      <c r="F653" s="34"/>
      <c r="G653" s="10"/>
      <c r="H653" s="10"/>
      <c r="I653" s="10"/>
      <c r="J653" s="45"/>
      <c r="K653" s="10"/>
      <c r="L653" s="10"/>
      <c r="M653" s="10"/>
      <c r="N653" s="10"/>
      <c r="O653" s="10"/>
      <c r="P653" s="10"/>
      <c r="Q653" s="46" t="s">
        <v>145</v>
      </c>
      <c r="R653" s="46">
        <v>0</v>
      </c>
      <c r="S653" s="25" t="s">
        <v>221</v>
      </c>
      <c r="T653" s="46">
        <v>0</v>
      </c>
      <c r="U653" s="80"/>
      <c r="V653" s="46">
        <v>0</v>
      </c>
      <c r="W653" s="46">
        <v>0</v>
      </c>
      <c r="X653" s="46">
        <v>0</v>
      </c>
      <c r="Y653" s="10"/>
      <c r="Z653" s="10"/>
      <c r="AA653" s="10"/>
      <c r="AB653" s="10"/>
      <c r="AC653" s="10"/>
      <c r="AD653" s="10"/>
      <c r="AE653" s="10"/>
      <c r="AF653" s="10"/>
      <c r="AG653" s="10"/>
      <c r="AH653" s="10"/>
      <c r="AI653" s="10"/>
      <c r="AJ653" s="10"/>
      <c r="AK653" s="10"/>
      <c r="AL653" s="10"/>
      <c r="AM653" s="10"/>
      <c r="AN653" s="10"/>
      <c r="AO653" s="10"/>
      <c r="AP653" s="24" t="s">
        <v>204</v>
      </c>
      <c r="AQ653" s="24">
        <v>2006</v>
      </c>
      <c r="AR653" s="10"/>
      <c r="AS653" s="10"/>
      <c r="AT653" s="10"/>
      <c r="AU653" s="174">
        <v>315000</v>
      </c>
      <c r="AV653" s="45"/>
      <c r="AW653" s="45"/>
      <c r="AX653" s="45"/>
      <c r="AY653" s="45"/>
      <c r="AZ653" s="66" t="s">
        <v>1840</v>
      </c>
      <c r="BA653" s="102"/>
      <c r="BB653" s="45"/>
      <c r="BC653" s="45"/>
    </row>
    <row r="654" spans="1:77" ht="16" hidden="1" thickBot="1">
      <c r="A654" s="4"/>
      <c r="B654" s="6"/>
      <c r="C654" s="23" t="s">
        <v>376</v>
      </c>
      <c r="D654" s="24" t="s">
        <v>691</v>
      </c>
      <c r="E654" s="34"/>
      <c r="F654" s="34"/>
      <c r="G654" s="10"/>
      <c r="H654" s="10"/>
      <c r="I654" s="10"/>
      <c r="J654" s="45"/>
      <c r="K654" s="10"/>
      <c r="L654" s="10"/>
      <c r="M654" s="10"/>
      <c r="N654" s="10"/>
      <c r="O654" s="10"/>
      <c r="P654" s="10"/>
      <c r="Q654" s="46" t="s">
        <v>145</v>
      </c>
      <c r="R654" s="46">
        <v>0</v>
      </c>
      <c r="S654" s="25" t="s">
        <v>226</v>
      </c>
      <c r="T654" s="46">
        <v>0</v>
      </c>
      <c r="U654" s="185" t="s">
        <v>145</v>
      </c>
      <c r="V654" s="46">
        <v>0</v>
      </c>
      <c r="W654" s="46">
        <v>0</v>
      </c>
      <c r="X654" s="46">
        <v>0</v>
      </c>
      <c r="Y654" s="10"/>
      <c r="Z654" s="10"/>
      <c r="AA654" s="10"/>
      <c r="AB654" s="10"/>
      <c r="AC654" s="10"/>
      <c r="AD654" s="10"/>
      <c r="AE654" s="10"/>
      <c r="AF654" s="10"/>
      <c r="AG654" s="10"/>
      <c r="AH654" s="10"/>
      <c r="AI654" s="10"/>
      <c r="AJ654" s="10"/>
      <c r="AK654" s="10"/>
      <c r="AL654" s="10"/>
      <c r="AM654" s="10"/>
      <c r="AN654" s="10"/>
      <c r="AO654" s="10"/>
      <c r="AP654" s="24" t="s">
        <v>204</v>
      </c>
      <c r="AQ654" s="24" t="s">
        <v>850</v>
      </c>
      <c r="AR654" s="10"/>
      <c r="AS654" s="10"/>
      <c r="AT654" s="10"/>
      <c r="AU654" s="174">
        <v>81000</v>
      </c>
      <c r="AV654" s="45"/>
      <c r="AW654" s="45"/>
      <c r="AX654" s="45"/>
      <c r="AY654" s="45"/>
      <c r="AZ654" s="66" t="s">
        <v>1840</v>
      </c>
      <c r="BA654" s="102"/>
      <c r="BB654" s="45"/>
      <c r="BC654" s="45"/>
    </row>
    <row r="655" spans="1:77" ht="16" hidden="1" thickBot="1">
      <c r="A655" s="4"/>
      <c r="B655" s="6"/>
      <c r="C655" s="40" t="s">
        <v>377</v>
      </c>
      <c r="D655" s="39" t="s">
        <v>636</v>
      </c>
      <c r="E655" s="41"/>
      <c r="F655" s="41"/>
      <c r="G655" s="10"/>
      <c r="H655" s="10"/>
      <c r="I655" s="10"/>
      <c r="J655" s="45"/>
      <c r="K655" s="10"/>
      <c r="L655" s="10"/>
      <c r="M655" s="10"/>
      <c r="N655" s="10"/>
      <c r="O655" s="10"/>
      <c r="P655" s="10"/>
      <c r="Q655" s="142" t="s">
        <v>145</v>
      </c>
      <c r="R655" s="46">
        <v>0</v>
      </c>
      <c r="S655" s="149" t="s">
        <v>230</v>
      </c>
      <c r="T655" s="46">
        <v>0</v>
      </c>
      <c r="U655" s="185" t="s">
        <v>145</v>
      </c>
      <c r="V655" s="46">
        <v>0</v>
      </c>
      <c r="W655" s="46">
        <v>0</v>
      </c>
      <c r="X655" s="46">
        <v>0</v>
      </c>
      <c r="Y655" s="10"/>
      <c r="Z655" s="10"/>
      <c r="AA655" s="10"/>
      <c r="AB655" s="10"/>
      <c r="AC655" s="10"/>
      <c r="AD655" s="10"/>
      <c r="AE655" s="10"/>
      <c r="AF655" s="10"/>
      <c r="AG655" s="10"/>
      <c r="AH655" s="10"/>
      <c r="AI655" s="10"/>
      <c r="AJ655" s="10"/>
      <c r="AK655" s="10"/>
      <c r="AL655" s="10"/>
      <c r="AM655" s="10"/>
      <c r="AN655" s="10"/>
      <c r="AO655" s="10"/>
      <c r="AP655" s="39" t="s">
        <v>204</v>
      </c>
      <c r="AQ655" s="39" t="s">
        <v>850</v>
      </c>
      <c r="AR655" s="10"/>
      <c r="AS655" s="10"/>
      <c r="AT655" s="10"/>
      <c r="AU655" s="174">
        <v>1530000</v>
      </c>
      <c r="AV655" s="45"/>
      <c r="AW655" s="45"/>
      <c r="AX655" s="45"/>
      <c r="AY655" s="45"/>
      <c r="AZ655" s="66" t="s">
        <v>1840</v>
      </c>
      <c r="BA655" s="102"/>
      <c r="BB655" s="45"/>
      <c r="BC655" s="45"/>
    </row>
    <row r="656" spans="1:77" ht="16" hidden="1" thickBot="1">
      <c r="A656" s="4"/>
      <c r="B656" s="6"/>
      <c r="C656" s="23" t="s">
        <v>378</v>
      </c>
      <c r="D656" s="24" t="s">
        <v>636</v>
      </c>
      <c r="E656" s="34"/>
      <c r="F656" s="34"/>
      <c r="G656" s="10"/>
      <c r="H656" s="10"/>
      <c r="I656" s="10"/>
      <c r="J656" s="45"/>
      <c r="K656" s="10"/>
      <c r="L656" s="10"/>
      <c r="M656" s="10"/>
      <c r="N656" s="10"/>
      <c r="O656" s="10"/>
      <c r="P656" s="10"/>
      <c r="Q656" s="46" t="s">
        <v>145</v>
      </c>
      <c r="R656" s="46">
        <v>0</v>
      </c>
      <c r="S656" s="25" t="s">
        <v>230</v>
      </c>
      <c r="T656" s="46">
        <v>0</v>
      </c>
      <c r="U656" s="185" t="s">
        <v>145</v>
      </c>
      <c r="V656" s="46">
        <v>0</v>
      </c>
      <c r="W656" s="46">
        <v>0</v>
      </c>
      <c r="X656" s="46">
        <v>0</v>
      </c>
      <c r="Y656" s="10"/>
      <c r="Z656" s="10"/>
      <c r="AA656" s="10"/>
      <c r="AB656" s="10"/>
      <c r="AC656" s="10"/>
      <c r="AD656" s="10"/>
      <c r="AE656" s="10"/>
      <c r="AF656" s="10"/>
      <c r="AG656" s="10"/>
      <c r="AH656" s="10"/>
      <c r="AI656" s="10"/>
      <c r="AJ656" s="10"/>
      <c r="AK656" s="10"/>
      <c r="AL656" s="10"/>
      <c r="AM656" s="10"/>
      <c r="AN656" s="10"/>
      <c r="AO656" s="10"/>
      <c r="AP656" s="24" t="s">
        <v>204</v>
      </c>
      <c r="AQ656" s="24" t="s">
        <v>850</v>
      </c>
      <c r="AR656" s="10"/>
      <c r="AS656" s="10"/>
      <c r="AT656" s="10"/>
      <c r="AU656" s="174">
        <v>1530000</v>
      </c>
      <c r="AV656" s="45"/>
      <c r="AW656" s="45"/>
      <c r="AX656" s="45"/>
      <c r="AY656" s="45"/>
      <c r="AZ656" s="66" t="s">
        <v>1840</v>
      </c>
      <c r="BA656" s="102"/>
      <c r="BB656" s="45"/>
      <c r="BC656" s="45"/>
    </row>
    <row r="657" spans="1:55" ht="16" hidden="1" thickBot="1">
      <c r="A657" s="4"/>
      <c r="B657" s="6"/>
      <c r="C657" s="23" t="s">
        <v>379</v>
      </c>
      <c r="D657" s="24" t="s">
        <v>636</v>
      </c>
      <c r="E657" s="34"/>
      <c r="F657" s="34"/>
      <c r="G657" s="10"/>
      <c r="H657" s="10"/>
      <c r="I657" s="10"/>
      <c r="J657" s="45"/>
      <c r="K657" s="10"/>
      <c r="L657" s="10"/>
      <c r="M657" s="10"/>
      <c r="N657" s="10"/>
      <c r="O657" s="10"/>
      <c r="P657" s="10"/>
      <c r="Q657" s="46" t="s">
        <v>789</v>
      </c>
      <c r="R657" s="46">
        <v>0</v>
      </c>
      <c r="S657" s="25" t="s">
        <v>225</v>
      </c>
      <c r="T657" s="46">
        <v>0</v>
      </c>
      <c r="U657" s="185" t="s">
        <v>145</v>
      </c>
      <c r="V657" s="46">
        <v>0</v>
      </c>
      <c r="W657" s="46">
        <v>0</v>
      </c>
      <c r="X657" s="46">
        <v>0</v>
      </c>
      <c r="Y657" s="10"/>
      <c r="Z657" s="10"/>
      <c r="AA657" s="10"/>
      <c r="AB657" s="10"/>
      <c r="AC657" s="10"/>
      <c r="AD657" s="10"/>
      <c r="AE657" s="10"/>
      <c r="AF657" s="10"/>
      <c r="AG657" s="10"/>
      <c r="AH657" s="10"/>
      <c r="AI657" s="10"/>
      <c r="AJ657" s="10"/>
      <c r="AK657" s="10"/>
      <c r="AL657" s="10"/>
      <c r="AM657" s="10"/>
      <c r="AN657" s="10"/>
      <c r="AO657" s="10"/>
      <c r="AP657" s="24" t="s">
        <v>204</v>
      </c>
      <c r="AQ657" s="24" t="s">
        <v>850</v>
      </c>
      <c r="AR657" s="10"/>
      <c r="AS657" s="10"/>
      <c r="AT657" s="10"/>
      <c r="AU657" s="174">
        <v>675000</v>
      </c>
      <c r="AV657" s="45"/>
      <c r="AW657" s="45"/>
      <c r="AX657" s="45"/>
      <c r="AY657" s="45"/>
      <c r="AZ657" s="66" t="s">
        <v>1840</v>
      </c>
      <c r="BA657" s="102"/>
      <c r="BB657" s="45"/>
      <c r="BC657" s="45"/>
    </row>
    <row r="658" spans="1:55" s="101" customFormat="1" ht="16" hidden="1" thickBot="1">
      <c r="A658" s="4"/>
      <c r="B658" s="6"/>
      <c r="C658" s="23" t="s">
        <v>380</v>
      </c>
      <c r="D658" s="24" t="s">
        <v>692</v>
      </c>
      <c r="E658" s="34"/>
      <c r="F658" s="34"/>
      <c r="G658" s="10"/>
      <c r="H658" s="10"/>
      <c r="I658" s="10"/>
      <c r="J658" s="45"/>
      <c r="K658" s="10"/>
      <c r="L658" s="10"/>
      <c r="M658" s="10"/>
      <c r="N658" s="10"/>
      <c r="O658" s="10"/>
      <c r="P658" s="10"/>
      <c r="Q658" s="46" t="s">
        <v>145</v>
      </c>
      <c r="R658" s="46">
        <v>0</v>
      </c>
      <c r="S658" s="25" t="s">
        <v>223</v>
      </c>
      <c r="T658" s="46">
        <v>0</v>
      </c>
      <c r="U658" s="185" t="s">
        <v>145</v>
      </c>
      <c r="V658" s="46">
        <v>0</v>
      </c>
      <c r="W658" s="46">
        <v>0</v>
      </c>
      <c r="X658" s="46">
        <v>0</v>
      </c>
      <c r="Y658" s="10"/>
      <c r="Z658" s="10"/>
      <c r="AA658" s="10"/>
      <c r="AB658" s="10"/>
      <c r="AC658" s="10"/>
      <c r="AD658" s="10"/>
      <c r="AE658" s="10"/>
      <c r="AF658" s="10"/>
      <c r="AG658" s="10"/>
      <c r="AH658" s="10"/>
      <c r="AI658" s="10"/>
      <c r="AJ658" s="10"/>
      <c r="AK658" s="10"/>
      <c r="AL658" s="10"/>
      <c r="AM658" s="10"/>
      <c r="AN658" s="10"/>
      <c r="AO658" s="10"/>
      <c r="AP658" s="24" t="s">
        <v>204</v>
      </c>
      <c r="AQ658" s="24" t="s">
        <v>850</v>
      </c>
      <c r="AR658" s="10"/>
      <c r="AS658" s="10"/>
      <c r="AT658" s="10"/>
      <c r="AU658" s="174">
        <v>1890000</v>
      </c>
      <c r="AV658" s="45"/>
      <c r="AW658" s="45"/>
      <c r="AX658" s="45"/>
      <c r="AY658" s="45"/>
      <c r="AZ658" s="66" t="s">
        <v>1840</v>
      </c>
      <c r="BA658" s="102"/>
      <c r="BB658" s="45"/>
      <c r="BC658" s="45"/>
    </row>
    <row r="659" spans="1:55" s="101" customFormat="1" ht="16" hidden="1" thickBot="1">
      <c r="A659" s="4"/>
      <c r="B659" s="6"/>
      <c r="C659" s="23" t="s">
        <v>381</v>
      </c>
      <c r="D659" s="24" t="s">
        <v>636</v>
      </c>
      <c r="E659" s="34"/>
      <c r="F659" s="34"/>
      <c r="G659" s="10"/>
      <c r="H659" s="10"/>
      <c r="I659" s="10"/>
      <c r="J659" s="45"/>
      <c r="K659" s="10"/>
      <c r="L659" s="10"/>
      <c r="M659" s="10"/>
      <c r="N659" s="10"/>
      <c r="O659" s="10"/>
      <c r="P659" s="10"/>
      <c r="Q659" s="46" t="s">
        <v>145</v>
      </c>
      <c r="R659" s="46">
        <v>0</v>
      </c>
      <c r="S659" s="25" t="s">
        <v>226</v>
      </c>
      <c r="T659" s="46">
        <v>0</v>
      </c>
      <c r="U659" s="185" t="s">
        <v>145</v>
      </c>
      <c r="V659" s="46">
        <v>0</v>
      </c>
      <c r="W659" s="46">
        <v>0</v>
      </c>
      <c r="X659" s="46">
        <v>0</v>
      </c>
      <c r="Y659" s="10"/>
      <c r="Z659" s="10"/>
      <c r="AA659" s="10"/>
      <c r="AB659" s="10"/>
      <c r="AC659" s="10"/>
      <c r="AD659" s="10"/>
      <c r="AE659" s="10"/>
      <c r="AF659" s="10"/>
      <c r="AG659" s="10"/>
      <c r="AH659" s="10"/>
      <c r="AI659" s="10"/>
      <c r="AJ659" s="10"/>
      <c r="AK659" s="10"/>
      <c r="AL659" s="10"/>
      <c r="AM659" s="10"/>
      <c r="AN659" s="10"/>
      <c r="AO659" s="10"/>
      <c r="AP659" s="24" t="s">
        <v>204</v>
      </c>
      <c r="AQ659" s="24" t="s">
        <v>850</v>
      </c>
      <c r="AR659" s="10"/>
      <c r="AS659" s="10"/>
      <c r="AT659" s="10"/>
      <c r="AU659" s="174">
        <v>1800000</v>
      </c>
      <c r="AV659" s="45"/>
      <c r="AW659" s="45"/>
      <c r="AX659" s="45"/>
      <c r="AY659" s="45"/>
      <c r="AZ659" s="66" t="s">
        <v>1840</v>
      </c>
      <c r="BA659" s="102"/>
      <c r="BB659" s="45"/>
      <c r="BC659" s="45"/>
    </row>
    <row r="660" spans="1:55" s="101" customFormat="1" ht="16" hidden="1" thickBot="1">
      <c r="A660" s="4"/>
      <c r="B660" s="6"/>
      <c r="C660" s="23" t="s">
        <v>382</v>
      </c>
      <c r="D660" s="24" t="s">
        <v>636</v>
      </c>
      <c r="E660" s="34"/>
      <c r="F660" s="34"/>
      <c r="G660" s="10"/>
      <c r="H660" s="10"/>
      <c r="I660" s="10"/>
      <c r="J660" s="45"/>
      <c r="K660" s="10"/>
      <c r="L660" s="10"/>
      <c r="M660" s="10"/>
      <c r="N660" s="10"/>
      <c r="O660" s="10"/>
      <c r="P660" s="10"/>
      <c r="Q660" s="46" t="s">
        <v>789</v>
      </c>
      <c r="R660" s="46">
        <v>0</v>
      </c>
      <c r="S660" s="25" t="s">
        <v>225</v>
      </c>
      <c r="T660" s="46">
        <v>0</v>
      </c>
      <c r="U660" s="185" t="s">
        <v>145</v>
      </c>
      <c r="V660" s="46">
        <v>0</v>
      </c>
      <c r="W660" s="46">
        <v>0</v>
      </c>
      <c r="X660" s="46">
        <v>0</v>
      </c>
      <c r="Y660" s="10"/>
      <c r="Z660" s="10"/>
      <c r="AA660" s="10"/>
      <c r="AB660" s="10"/>
      <c r="AC660" s="10"/>
      <c r="AD660" s="10"/>
      <c r="AE660" s="10"/>
      <c r="AF660" s="10"/>
      <c r="AG660" s="10"/>
      <c r="AH660" s="10"/>
      <c r="AI660" s="10"/>
      <c r="AJ660" s="10"/>
      <c r="AK660" s="10"/>
      <c r="AL660" s="10"/>
      <c r="AM660" s="10"/>
      <c r="AN660" s="10"/>
      <c r="AO660" s="10"/>
      <c r="AP660" s="24" t="s">
        <v>204</v>
      </c>
      <c r="AQ660" s="24" t="s">
        <v>850</v>
      </c>
      <c r="AR660" s="10"/>
      <c r="AS660" s="10"/>
      <c r="AT660" s="10"/>
      <c r="AU660" s="174">
        <v>1800000</v>
      </c>
      <c r="AV660" s="45"/>
      <c r="AW660" s="45"/>
      <c r="AX660" s="45"/>
      <c r="AY660" s="45"/>
      <c r="AZ660" s="66" t="s">
        <v>1840</v>
      </c>
      <c r="BA660" s="102"/>
      <c r="BB660" s="45"/>
      <c r="BC660" s="45"/>
    </row>
    <row r="661" spans="1:55" s="101" customFormat="1" ht="16" hidden="1" thickBot="1">
      <c r="A661" s="4"/>
      <c r="B661" s="6"/>
      <c r="C661" s="23" t="s">
        <v>383</v>
      </c>
      <c r="D661" s="24" t="s">
        <v>636</v>
      </c>
      <c r="E661" s="34"/>
      <c r="F661" s="34"/>
      <c r="G661" s="10"/>
      <c r="H661" s="10"/>
      <c r="I661" s="10"/>
      <c r="J661" s="102" t="s">
        <v>1193</v>
      </c>
      <c r="K661" s="10"/>
      <c r="L661" s="10"/>
      <c r="M661" s="10"/>
      <c r="N661" s="10"/>
      <c r="O661" s="10"/>
      <c r="P661" s="10"/>
      <c r="Q661" s="46" t="s">
        <v>145</v>
      </c>
      <c r="R661" s="46">
        <v>0</v>
      </c>
      <c r="S661" s="25" t="s">
        <v>238</v>
      </c>
      <c r="T661" s="46">
        <v>0</v>
      </c>
      <c r="U661" s="185" t="s">
        <v>145</v>
      </c>
      <c r="V661" s="46">
        <v>0</v>
      </c>
      <c r="W661" s="46">
        <v>0</v>
      </c>
      <c r="X661" s="46">
        <v>0</v>
      </c>
      <c r="Y661" s="10"/>
      <c r="Z661" s="10"/>
      <c r="AA661" s="10"/>
      <c r="AB661" s="10"/>
      <c r="AC661" s="10"/>
      <c r="AD661" s="10"/>
      <c r="AE661" s="10"/>
      <c r="AF661" s="10"/>
      <c r="AG661" s="10"/>
      <c r="AH661" s="10"/>
      <c r="AI661" s="10"/>
      <c r="AJ661" s="10"/>
      <c r="AK661" s="10"/>
      <c r="AL661" s="10"/>
      <c r="AM661" s="10"/>
      <c r="AN661" s="10"/>
      <c r="AO661" s="10"/>
      <c r="AP661" s="24" t="s">
        <v>204</v>
      </c>
      <c r="AQ661" s="24" t="s">
        <v>850</v>
      </c>
      <c r="AR661" s="10"/>
      <c r="AS661" s="10"/>
      <c r="AT661" s="10"/>
      <c r="AU661" s="174">
        <v>577800</v>
      </c>
      <c r="AV661" s="45" t="s">
        <v>123</v>
      </c>
      <c r="AW661" s="45"/>
      <c r="AX661" s="45" t="s">
        <v>1833</v>
      </c>
      <c r="AY661" s="102" t="s">
        <v>1193</v>
      </c>
      <c r="AZ661" s="61"/>
      <c r="BA661" s="102"/>
      <c r="BB661" s="45"/>
      <c r="BC661" s="45"/>
    </row>
    <row r="662" spans="1:55" s="101" customFormat="1" ht="16" hidden="1" thickBot="1">
      <c r="A662" s="4"/>
      <c r="B662" s="6"/>
      <c r="C662" s="23" t="s">
        <v>384</v>
      </c>
      <c r="D662" s="24" t="s">
        <v>636</v>
      </c>
      <c r="E662" s="34"/>
      <c r="F662" s="34"/>
      <c r="G662" s="10"/>
      <c r="H662" s="10"/>
      <c r="I662" s="10"/>
      <c r="J662" s="102" t="s">
        <v>1193</v>
      </c>
      <c r="K662" s="10"/>
      <c r="L662" s="10"/>
      <c r="M662" s="10"/>
      <c r="N662" s="10"/>
      <c r="O662" s="10"/>
      <c r="P662" s="10"/>
      <c r="Q662" s="46" t="s">
        <v>145</v>
      </c>
      <c r="R662" s="46">
        <v>0</v>
      </c>
      <c r="S662" s="25" t="s">
        <v>238</v>
      </c>
      <c r="T662" s="46">
        <v>0</v>
      </c>
      <c r="U662" s="185" t="s">
        <v>145</v>
      </c>
      <c r="V662" s="46">
        <v>0</v>
      </c>
      <c r="W662" s="46">
        <v>0</v>
      </c>
      <c r="X662" s="46">
        <v>0</v>
      </c>
      <c r="Y662" s="10"/>
      <c r="Z662" s="10"/>
      <c r="AA662" s="10"/>
      <c r="AB662" s="10"/>
      <c r="AC662" s="10"/>
      <c r="AD662" s="10"/>
      <c r="AE662" s="10"/>
      <c r="AF662" s="10"/>
      <c r="AG662" s="10"/>
      <c r="AH662" s="10"/>
      <c r="AI662" s="10"/>
      <c r="AJ662" s="10"/>
      <c r="AK662" s="10"/>
      <c r="AL662" s="10"/>
      <c r="AM662" s="10"/>
      <c r="AN662" s="10"/>
      <c r="AO662" s="10"/>
      <c r="AP662" s="24" t="s">
        <v>204</v>
      </c>
      <c r="AQ662" s="24" t="s">
        <v>850</v>
      </c>
      <c r="AR662" s="10"/>
      <c r="AS662" s="10"/>
      <c r="AT662" s="10"/>
      <c r="AU662" s="174">
        <v>385200</v>
      </c>
      <c r="AV662" s="45" t="s">
        <v>123</v>
      </c>
      <c r="AW662" s="45"/>
      <c r="AX662" s="45" t="s">
        <v>1803</v>
      </c>
      <c r="AY662" s="102" t="s">
        <v>1193</v>
      </c>
      <c r="AZ662" s="61"/>
      <c r="BA662" s="102"/>
      <c r="BB662" s="45"/>
      <c r="BC662" s="45"/>
    </row>
    <row r="663" spans="1:55" s="101" customFormat="1" ht="16" hidden="1" thickBot="1">
      <c r="A663" s="4"/>
      <c r="B663" s="6"/>
      <c r="C663" s="23" t="s">
        <v>385</v>
      </c>
      <c r="D663" s="24" t="s">
        <v>636</v>
      </c>
      <c r="E663" s="34"/>
      <c r="F663" s="34"/>
      <c r="G663" s="10"/>
      <c r="H663" s="10"/>
      <c r="I663" s="10"/>
      <c r="J663" s="45"/>
      <c r="K663" s="10"/>
      <c r="L663" s="10"/>
      <c r="M663" s="10"/>
      <c r="N663" s="10"/>
      <c r="O663" s="10"/>
      <c r="P663" s="10"/>
      <c r="Q663" s="46" t="s">
        <v>145</v>
      </c>
      <c r="R663" s="46">
        <v>0</v>
      </c>
      <c r="S663" s="25" t="s">
        <v>223</v>
      </c>
      <c r="T663" s="46">
        <v>0</v>
      </c>
      <c r="U663" s="185" t="s">
        <v>145</v>
      </c>
      <c r="V663" s="46">
        <v>0</v>
      </c>
      <c r="W663" s="46">
        <v>0</v>
      </c>
      <c r="X663" s="46">
        <v>0</v>
      </c>
      <c r="Y663" s="10"/>
      <c r="Z663" s="10"/>
      <c r="AA663" s="10"/>
      <c r="AB663" s="10"/>
      <c r="AC663" s="10"/>
      <c r="AD663" s="10"/>
      <c r="AE663" s="10"/>
      <c r="AF663" s="10"/>
      <c r="AG663" s="10"/>
      <c r="AH663" s="10"/>
      <c r="AI663" s="10"/>
      <c r="AJ663" s="10"/>
      <c r="AK663" s="10"/>
      <c r="AL663" s="10"/>
      <c r="AM663" s="10"/>
      <c r="AN663" s="10"/>
      <c r="AO663" s="10"/>
      <c r="AP663" s="24" t="s">
        <v>204</v>
      </c>
      <c r="AQ663" s="24" t="s">
        <v>850</v>
      </c>
      <c r="AR663" s="10"/>
      <c r="AS663" s="10"/>
      <c r="AT663" s="10"/>
      <c r="AU663" s="174">
        <v>112500</v>
      </c>
      <c r="AV663" s="45"/>
      <c r="AW663" s="45"/>
      <c r="AX663" s="45"/>
      <c r="AY663" s="45"/>
      <c r="AZ663" s="66" t="s">
        <v>1840</v>
      </c>
      <c r="BA663" s="102"/>
      <c r="BB663" s="45"/>
      <c r="BC663" s="45"/>
    </row>
    <row r="664" spans="1:55" s="101" customFormat="1" ht="16" hidden="1" thickBot="1">
      <c r="A664" s="4"/>
      <c r="B664" s="6"/>
      <c r="C664" s="23" t="s">
        <v>386</v>
      </c>
      <c r="D664" s="24" t="s">
        <v>636</v>
      </c>
      <c r="E664" s="34"/>
      <c r="F664" s="34"/>
      <c r="G664" s="10"/>
      <c r="H664" s="10"/>
      <c r="I664" s="10"/>
      <c r="J664" s="45"/>
      <c r="K664" s="10"/>
      <c r="L664" s="10"/>
      <c r="M664" s="10"/>
      <c r="N664" s="10"/>
      <c r="O664" s="10"/>
      <c r="P664" s="10"/>
      <c r="Q664" s="46" t="s">
        <v>145</v>
      </c>
      <c r="R664" s="46">
        <v>0</v>
      </c>
      <c r="S664" s="25" t="s">
        <v>220</v>
      </c>
      <c r="T664" s="46">
        <v>0</v>
      </c>
      <c r="U664" s="185" t="s">
        <v>145</v>
      </c>
      <c r="V664" s="46">
        <v>0</v>
      </c>
      <c r="W664" s="46">
        <v>0</v>
      </c>
      <c r="X664" s="46">
        <v>0</v>
      </c>
      <c r="Y664" s="10"/>
      <c r="Z664" s="10"/>
      <c r="AA664" s="10"/>
      <c r="AB664" s="10"/>
      <c r="AC664" s="10"/>
      <c r="AD664" s="10"/>
      <c r="AE664" s="10"/>
      <c r="AF664" s="10"/>
      <c r="AG664" s="10"/>
      <c r="AH664" s="10"/>
      <c r="AI664" s="10"/>
      <c r="AJ664" s="10"/>
      <c r="AK664" s="10"/>
      <c r="AL664" s="10"/>
      <c r="AM664" s="10"/>
      <c r="AN664" s="10"/>
      <c r="AO664" s="10"/>
      <c r="AP664" s="24" t="s">
        <v>204</v>
      </c>
      <c r="AQ664" s="24" t="s">
        <v>850</v>
      </c>
      <c r="AR664" s="10"/>
      <c r="AS664" s="10"/>
      <c r="AT664" s="10"/>
      <c r="AU664" s="174">
        <v>90000</v>
      </c>
      <c r="AV664" s="45"/>
      <c r="AW664" s="45"/>
      <c r="AX664" s="45"/>
      <c r="AY664" s="45"/>
      <c r="AZ664" s="66" t="s">
        <v>1840</v>
      </c>
      <c r="BA664" s="102"/>
      <c r="BB664" s="45"/>
      <c r="BC664" s="45"/>
    </row>
    <row r="665" spans="1:55" s="101" customFormat="1" ht="16" hidden="1" thickBot="1">
      <c r="A665" s="4"/>
      <c r="B665" s="6"/>
      <c r="C665" s="23" t="s">
        <v>387</v>
      </c>
      <c r="D665" s="24" t="s">
        <v>636</v>
      </c>
      <c r="E665" s="34"/>
      <c r="F665" s="34"/>
      <c r="G665" s="10"/>
      <c r="H665" s="10"/>
      <c r="I665" s="10"/>
      <c r="J665" s="45"/>
      <c r="K665" s="10"/>
      <c r="L665" s="10"/>
      <c r="M665" s="10"/>
      <c r="N665" s="10"/>
      <c r="O665" s="10"/>
      <c r="P665" s="10"/>
      <c r="Q665" s="46" t="s">
        <v>145</v>
      </c>
      <c r="R665" s="46">
        <v>0</v>
      </c>
      <c r="S665" s="25" t="s">
        <v>223</v>
      </c>
      <c r="T665" s="46">
        <v>0</v>
      </c>
      <c r="U665" s="185" t="s">
        <v>145</v>
      </c>
      <c r="V665" s="46">
        <v>0</v>
      </c>
      <c r="W665" s="46">
        <v>0</v>
      </c>
      <c r="X665" s="46">
        <v>0</v>
      </c>
      <c r="Y665" s="10"/>
      <c r="Z665" s="10"/>
      <c r="AA665" s="10"/>
      <c r="AB665" s="10"/>
      <c r="AC665" s="10"/>
      <c r="AD665" s="10"/>
      <c r="AE665" s="10"/>
      <c r="AF665" s="10"/>
      <c r="AG665" s="10"/>
      <c r="AH665" s="10"/>
      <c r="AI665" s="10"/>
      <c r="AJ665" s="10"/>
      <c r="AK665" s="10"/>
      <c r="AL665" s="10"/>
      <c r="AM665" s="10"/>
      <c r="AN665" s="10"/>
      <c r="AO665" s="10"/>
      <c r="AP665" s="24" t="s">
        <v>204</v>
      </c>
      <c r="AQ665" s="24" t="s">
        <v>850</v>
      </c>
      <c r="AR665" s="10"/>
      <c r="AS665" s="10"/>
      <c r="AT665" s="10"/>
      <c r="AU665" s="174">
        <v>900000</v>
      </c>
      <c r="AV665" s="45"/>
      <c r="AW665" s="45"/>
      <c r="AX665" s="45"/>
      <c r="AY665" s="45"/>
      <c r="AZ665" s="66" t="s">
        <v>1840</v>
      </c>
      <c r="BA665" s="102"/>
      <c r="BB665" s="45"/>
      <c r="BC665" s="45"/>
    </row>
    <row r="666" spans="1:55" s="101" customFormat="1" ht="16" hidden="1" thickBot="1">
      <c r="A666" s="4"/>
      <c r="B666" s="6"/>
      <c r="C666" s="23" t="s">
        <v>388</v>
      </c>
      <c r="D666" s="24" t="s">
        <v>636</v>
      </c>
      <c r="E666" s="34"/>
      <c r="F666" s="34"/>
      <c r="G666" s="10"/>
      <c r="H666" s="10"/>
      <c r="I666" s="10"/>
      <c r="J666" s="45"/>
      <c r="K666" s="10"/>
      <c r="L666" s="10"/>
      <c r="M666" s="10"/>
      <c r="N666" s="10"/>
      <c r="O666" s="10"/>
      <c r="P666" s="10"/>
      <c r="Q666" s="46" t="s">
        <v>145</v>
      </c>
      <c r="R666" s="46">
        <v>0</v>
      </c>
      <c r="S666" s="25" t="s">
        <v>223</v>
      </c>
      <c r="T666" s="46">
        <v>0</v>
      </c>
      <c r="U666" s="185" t="s">
        <v>145</v>
      </c>
      <c r="V666" s="46">
        <v>0</v>
      </c>
      <c r="W666" s="46">
        <v>0</v>
      </c>
      <c r="X666" s="46">
        <v>0</v>
      </c>
      <c r="Y666" s="10"/>
      <c r="Z666" s="10"/>
      <c r="AA666" s="10"/>
      <c r="AB666" s="10"/>
      <c r="AC666" s="10"/>
      <c r="AD666" s="10"/>
      <c r="AE666" s="10"/>
      <c r="AF666" s="10"/>
      <c r="AG666" s="10"/>
      <c r="AH666" s="10"/>
      <c r="AI666" s="10"/>
      <c r="AJ666" s="10"/>
      <c r="AK666" s="10"/>
      <c r="AL666" s="10"/>
      <c r="AM666" s="10"/>
      <c r="AN666" s="10"/>
      <c r="AO666" s="10"/>
      <c r="AP666" s="24" t="s">
        <v>204</v>
      </c>
      <c r="AQ666" s="24" t="s">
        <v>850</v>
      </c>
      <c r="AR666" s="10"/>
      <c r="AS666" s="10"/>
      <c r="AT666" s="10"/>
      <c r="AU666" s="174">
        <v>742500</v>
      </c>
      <c r="AV666" s="45"/>
      <c r="AW666" s="45"/>
      <c r="AX666" s="45"/>
      <c r="AY666" s="45"/>
      <c r="AZ666" s="66" t="s">
        <v>1840</v>
      </c>
      <c r="BA666" s="102"/>
      <c r="BB666" s="45"/>
      <c r="BC666" s="45"/>
    </row>
    <row r="667" spans="1:55" s="101" customFormat="1" ht="16" hidden="1" thickBot="1">
      <c r="A667" s="4"/>
      <c r="B667" s="6"/>
      <c r="C667" s="23" t="s">
        <v>389</v>
      </c>
      <c r="D667" s="24" t="s">
        <v>599</v>
      </c>
      <c r="E667" s="34"/>
      <c r="F667" s="34"/>
      <c r="G667" s="10"/>
      <c r="H667" s="10"/>
      <c r="I667" s="10"/>
      <c r="J667" s="45"/>
      <c r="K667" s="10"/>
      <c r="L667" s="10"/>
      <c r="M667" s="10"/>
      <c r="N667" s="10"/>
      <c r="O667" s="10"/>
      <c r="P667" s="10"/>
      <c r="Q667" s="46" t="s">
        <v>145</v>
      </c>
      <c r="R667" s="46">
        <v>0</v>
      </c>
      <c r="S667" s="25" t="s">
        <v>223</v>
      </c>
      <c r="T667" s="46">
        <v>0</v>
      </c>
      <c r="U667" s="185" t="s">
        <v>145</v>
      </c>
      <c r="V667" s="46">
        <v>0</v>
      </c>
      <c r="W667" s="46">
        <v>0</v>
      </c>
      <c r="X667" s="46">
        <v>0</v>
      </c>
      <c r="Y667" s="10"/>
      <c r="Z667" s="10"/>
      <c r="AA667" s="10"/>
      <c r="AB667" s="10"/>
      <c r="AC667" s="10"/>
      <c r="AD667" s="10"/>
      <c r="AE667" s="10"/>
      <c r="AF667" s="10"/>
      <c r="AG667" s="10"/>
      <c r="AH667" s="10"/>
      <c r="AI667" s="10"/>
      <c r="AJ667" s="10"/>
      <c r="AK667" s="10"/>
      <c r="AL667" s="10"/>
      <c r="AM667" s="10"/>
      <c r="AN667" s="10"/>
      <c r="AO667" s="10"/>
      <c r="AP667" s="24" t="s">
        <v>204</v>
      </c>
      <c r="AQ667" s="24" t="s">
        <v>850</v>
      </c>
      <c r="AR667" s="10"/>
      <c r="AS667" s="10"/>
      <c r="AT667" s="10"/>
      <c r="AU667" s="174">
        <v>3150000</v>
      </c>
      <c r="AV667" s="45"/>
      <c r="AW667" s="45"/>
      <c r="AX667" s="45"/>
      <c r="AY667" s="45"/>
      <c r="AZ667" s="66" t="s">
        <v>1840</v>
      </c>
      <c r="BA667" s="102"/>
      <c r="BB667" s="45"/>
      <c r="BC667" s="45"/>
    </row>
    <row r="668" spans="1:55" s="101" customFormat="1" ht="16" hidden="1" thickBot="1">
      <c r="A668" s="4"/>
      <c r="B668" s="6"/>
      <c r="C668" s="23" t="s">
        <v>389</v>
      </c>
      <c r="D668" s="24" t="s">
        <v>599</v>
      </c>
      <c r="E668" s="34"/>
      <c r="F668" s="34"/>
      <c r="G668" s="10"/>
      <c r="H668" s="10"/>
      <c r="I668" s="10"/>
      <c r="J668" s="45"/>
      <c r="K668" s="10"/>
      <c r="L668" s="10"/>
      <c r="M668" s="10"/>
      <c r="N668" s="10"/>
      <c r="O668" s="10"/>
      <c r="P668" s="10"/>
      <c r="Q668" s="46" t="s">
        <v>145</v>
      </c>
      <c r="R668" s="46">
        <v>0</v>
      </c>
      <c r="S668" s="25" t="s">
        <v>223</v>
      </c>
      <c r="T668" s="46">
        <v>0</v>
      </c>
      <c r="U668" s="185" t="s">
        <v>145</v>
      </c>
      <c r="V668" s="46">
        <v>0</v>
      </c>
      <c r="W668" s="46">
        <v>0</v>
      </c>
      <c r="X668" s="46">
        <v>0</v>
      </c>
      <c r="Y668" s="10"/>
      <c r="Z668" s="10"/>
      <c r="AA668" s="10"/>
      <c r="AB668" s="10"/>
      <c r="AC668" s="10"/>
      <c r="AD668" s="10"/>
      <c r="AE668" s="10"/>
      <c r="AF668" s="10"/>
      <c r="AG668" s="10"/>
      <c r="AH668" s="10"/>
      <c r="AI668" s="10"/>
      <c r="AJ668" s="10"/>
      <c r="AK668" s="10"/>
      <c r="AL668" s="10"/>
      <c r="AM668" s="10"/>
      <c r="AN668" s="10"/>
      <c r="AO668" s="10"/>
      <c r="AP668" s="24" t="s">
        <v>204</v>
      </c>
      <c r="AQ668" s="24" t="s">
        <v>850</v>
      </c>
      <c r="AR668" s="10"/>
      <c r="AS668" s="10"/>
      <c r="AT668" s="10"/>
      <c r="AU668" s="174">
        <v>6300000</v>
      </c>
      <c r="AV668" s="45"/>
      <c r="AW668" s="45"/>
      <c r="AX668" s="45"/>
      <c r="AY668" s="45"/>
      <c r="AZ668" s="66" t="s">
        <v>1840</v>
      </c>
      <c r="BA668" s="102"/>
      <c r="BB668" s="45"/>
      <c r="BC668" s="45"/>
    </row>
    <row r="669" spans="1:55" s="101" customFormat="1" ht="16" hidden="1" thickBot="1">
      <c r="A669" s="4"/>
      <c r="B669" s="6"/>
      <c r="C669" s="23" t="s">
        <v>390</v>
      </c>
      <c r="D669" s="24" t="s">
        <v>614</v>
      </c>
      <c r="E669" s="34"/>
      <c r="F669" s="34"/>
      <c r="G669" s="10"/>
      <c r="H669" s="10"/>
      <c r="I669" s="10"/>
      <c r="J669" s="102" t="s">
        <v>1193</v>
      </c>
      <c r="K669" s="10"/>
      <c r="L669" s="10"/>
      <c r="M669" s="10"/>
      <c r="N669" s="10"/>
      <c r="O669" s="10"/>
      <c r="P669" s="10"/>
      <c r="Q669" s="46" t="s">
        <v>737</v>
      </c>
      <c r="R669" s="46">
        <v>0</v>
      </c>
      <c r="S669" s="25" t="s">
        <v>225</v>
      </c>
      <c r="T669" s="46">
        <v>0</v>
      </c>
      <c r="U669" s="185" t="s">
        <v>145</v>
      </c>
      <c r="V669" s="46">
        <v>0</v>
      </c>
      <c r="W669" s="46">
        <v>0</v>
      </c>
      <c r="X669" s="46">
        <v>0</v>
      </c>
      <c r="Y669" s="10"/>
      <c r="Z669" s="10"/>
      <c r="AA669" s="10"/>
      <c r="AB669" s="10"/>
      <c r="AC669" s="10"/>
      <c r="AD669" s="10"/>
      <c r="AE669" s="10"/>
      <c r="AF669" s="10"/>
      <c r="AG669" s="10"/>
      <c r="AH669" s="10"/>
      <c r="AI669" s="10"/>
      <c r="AJ669" s="10"/>
      <c r="AK669" s="10"/>
      <c r="AL669" s="10"/>
      <c r="AM669" s="10"/>
      <c r="AN669" s="10"/>
      <c r="AO669" s="10"/>
      <c r="AP669" s="24" t="s">
        <v>204</v>
      </c>
      <c r="AQ669" s="24" t="s">
        <v>850</v>
      </c>
      <c r="AR669" s="10"/>
      <c r="AS669" s="10"/>
      <c r="AT669" s="10"/>
      <c r="AU669" s="174">
        <v>180000</v>
      </c>
      <c r="AV669" s="64" t="s">
        <v>123</v>
      </c>
      <c r="AW669" s="88"/>
      <c r="AX669" s="48" t="s">
        <v>1803</v>
      </c>
      <c r="AY669" s="102" t="s">
        <v>1193</v>
      </c>
      <c r="AZ669" s="61"/>
      <c r="BA669" s="102"/>
      <c r="BB669" s="45"/>
      <c r="BC669" s="45"/>
    </row>
    <row r="670" spans="1:55" s="101" customFormat="1" ht="16" hidden="1" thickBot="1">
      <c r="A670" s="4"/>
      <c r="B670" s="6"/>
      <c r="C670" s="23" t="s">
        <v>391</v>
      </c>
      <c r="D670" s="24" t="s">
        <v>636</v>
      </c>
      <c r="E670" s="34"/>
      <c r="F670" s="34"/>
      <c r="G670" s="10"/>
      <c r="H670" s="10"/>
      <c r="I670" s="10"/>
      <c r="J670" s="102"/>
      <c r="K670" s="10"/>
      <c r="L670" s="10"/>
      <c r="M670" s="10"/>
      <c r="N670" s="10"/>
      <c r="O670" s="10"/>
      <c r="P670" s="10"/>
      <c r="Q670" s="46" t="s">
        <v>145</v>
      </c>
      <c r="R670" s="46">
        <v>0</v>
      </c>
      <c r="S670" s="25" t="s">
        <v>237</v>
      </c>
      <c r="T670" s="46">
        <v>0</v>
      </c>
      <c r="U670" s="185" t="s">
        <v>145</v>
      </c>
      <c r="V670" s="46">
        <v>0</v>
      </c>
      <c r="W670" s="46">
        <v>0</v>
      </c>
      <c r="X670" s="46">
        <v>0</v>
      </c>
      <c r="Y670" s="10"/>
      <c r="Z670" s="10"/>
      <c r="AA670" s="10"/>
      <c r="AB670" s="10"/>
      <c r="AC670" s="10"/>
      <c r="AD670" s="10"/>
      <c r="AE670" s="10"/>
      <c r="AF670" s="10"/>
      <c r="AG670" s="10"/>
      <c r="AH670" s="10"/>
      <c r="AI670" s="10"/>
      <c r="AJ670" s="10"/>
      <c r="AK670" s="10"/>
      <c r="AL670" s="10"/>
      <c r="AM670" s="10"/>
      <c r="AN670" s="10"/>
      <c r="AO670" s="10"/>
      <c r="AP670" s="24" t="s">
        <v>204</v>
      </c>
      <c r="AQ670" s="24" t="s">
        <v>850</v>
      </c>
      <c r="AR670" s="10"/>
      <c r="AS670" s="10"/>
      <c r="AT670" s="10"/>
      <c r="AU670" s="174">
        <v>832500</v>
      </c>
      <c r="AV670" s="45"/>
      <c r="AW670" s="45"/>
      <c r="AX670" s="45"/>
      <c r="AY670" s="102"/>
      <c r="AZ670" s="66" t="s">
        <v>1840</v>
      </c>
      <c r="BA670" s="102"/>
      <c r="BB670" s="45"/>
      <c r="BC670" s="45"/>
    </row>
    <row r="671" spans="1:55" s="101" customFormat="1" ht="16" hidden="1" thickBot="1">
      <c r="A671" s="4"/>
      <c r="B671" s="6"/>
      <c r="C671" s="23" t="s">
        <v>392</v>
      </c>
      <c r="D671" s="24" t="s">
        <v>636</v>
      </c>
      <c r="E671" s="34"/>
      <c r="F671" s="34"/>
      <c r="G671" s="10"/>
      <c r="H671" s="10"/>
      <c r="I671" s="10"/>
      <c r="J671" s="102"/>
      <c r="K671" s="10"/>
      <c r="L671" s="10"/>
      <c r="M671" s="10"/>
      <c r="N671" s="10"/>
      <c r="O671" s="10"/>
      <c r="P671" s="10"/>
      <c r="Q671" s="46" t="s">
        <v>145</v>
      </c>
      <c r="R671" s="46">
        <v>0</v>
      </c>
      <c r="S671" s="25" t="s">
        <v>223</v>
      </c>
      <c r="T671" s="46">
        <v>0</v>
      </c>
      <c r="U671" s="185" t="s">
        <v>145</v>
      </c>
      <c r="V671" s="46">
        <v>0</v>
      </c>
      <c r="W671" s="46">
        <v>0</v>
      </c>
      <c r="X671" s="46">
        <v>0</v>
      </c>
      <c r="Y671" s="10"/>
      <c r="Z671" s="10"/>
      <c r="AA671" s="10"/>
      <c r="AB671" s="10"/>
      <c r="AC671" s="10"/>
      <c r="AD671" s="10"/>
      <c r="AE671" s="10"/>
      <c r="AF671" s="10"/>
      <c r="AG671" s="10"/>
      <c r="AH671" s="10"/>
      <c r="AI671" s="10"/>
      <c r="AJ671" s="10"/>
      <c r="AK671" s="10"/>
      <c r="AL671" s="10"/>
      <c r="AM671" s="10"/>
      <c r="AN671" s="10"/>
      <c r="AO671" s="10"/>
      <c r="AP671" s="24" t="s">
        <v>204</v>
      </c>
      <c r="AQ671" s="24" t="s">
        <v>850</v>
      </c>
      <c r="AR671" s="10"/>
      <c r="AS671" s="10"/>
      <c r="AT671" s="10"/>
      <c r="AU671" s="174">
        <v>675000</v>
      </c>
      <c r="AV671" s="45"/>
      <c r="AW671" s="45"/>
      <c r="AX671" s="45"/>
      <c r="AY671" s="102"/>
      <c r="AZ671" s="66" t="s">
        <v>1840</v>
      </c>
      <c r="BA671" s="102"/>
      <c r="BB671" s="45"/>
      <c r="BC671" s="45"/>
    </row>
    <row r="672" spans="1:55" s="101" customFormat="1" ht="16" hidden="1" thickBot="1">
      <c r="A672" s="4"/>
      <c r="B672" s="6"/>
      <c r="C672" s="23" t="s">
        <v>393</v>
      </c>
      <c r="D672" s="24" t="s">
        <v>636</v>
      </c>
      <c r="E672" s="34"/>
      <c r="F672" s="34"/>
      <c r="G672" s="10"/>
      <c r="H672" s="10"/>
      <c r="I672" s="10"/>
      <c r="J672" s="102"/>
      <c r="K672" s="10"/>
      <c r="L672" s="10"/>
      <c r="M672" s="10"/>
      <c r="N672" s="10"/>
      <c r="O672" s="10"/>
      <c r="P672" s="10"/>
      <c r="Q672" s="46" t="s">
        <v>145</v>
      </c>
      <c r="R672" s="46">
        <v>0</v>
      </c>
      <c r="S672" s="25" t="s">
        <v>223</v>
      </c>
      <c r="T672" s="46">
        <v>0</v>
      </c>
      <c r="U672" s="185" t="s">
        <v>145</v>
      </c>
      <c r="V672" s="46">
        <v>0</v>
      </c>
      <c r="W672" s="46">
        <v>0</v>
      </c>
      <c r="X672" s="46">
        <v>0</v>
      </c>
      <c r="Y672" s="10"/>
      <c r="Z672" s="10"/>
      <c r="AA672" s="10"/>
      <c r="AB672" s="10"/>
      <c r="AC672" s="10"/>
      <c r="AD672" s="10"/>
      <c r="AE672" s="10"/>
      <c r="AF672" s="10"/>
      <c r="AG672" s="10"/>
      <c r="AH672" s="10"/>
      <c r="AI672" s="10"/>
      <c r="AJ672" s="10"/>
      <c r="AK672" s="10"/>
      <c r="AL672" s="10"/>
      <c r="AM672" s="10"/>
      <c r="AN672" s="10"/>
      <c r="AO672" s="10"/>
      <c r="AP672" s="24" t="s">
        <v>204</v>
      </c>
      <c r="AQ672" s="24" t="s">
        <v>850</v>
      </c>
      <c r="AR672" s="10"/>
      <c r="AS672" s="10"/>
      <c r="AT672" s="10"/>
      <c r="AU672" s="174">
        <v>630000</v>
      </c>
      <c r="AV672" s="45"/>
      <c r="AW672" s="45"/>
      <c r="AX672" s="45"/>
      <c r="AY672" s="102"/>
      <c r="AZ672" s="66" t="s">
        <v>1840</v>
      </c>
      <c r="BA672" s="102"/>
      <c r="BB672" s="45"/>
      <c r="BC672" s="45"/>
    </row>
    <row r="673" spans="1:55" s="101" customFormat="1" ht="16" hidden="1" thickBot="1">
      <c r="A673" s="4"/>
      <c r="B673" s="6"/>
      <c r="C673" s="23" t="s">
        <v>394</v>
      </c>
      <c r="D673" s="24" t="s">
        <v>636</v>
      </c>
      <c r="E673" s="34"/>
      <c r="F673" s="34"/>
      <c r="G673" s="10"/>
      <c r="H673" s="10"/>
      <c r="I673" s="10"/>
      <c r="J673" s="102"/>
      <c r="K673" s="10"/>
      <c r="L673" s="10"/>
      <c r="M673" s="10"/>
      <c r="N673" s="10"/>
      <c r="O673" s="10"/>
      <c r="P673" s="10"/>
      <c r="Q673" s="46" t="s">
        <v>145</v>
      </c>
      <c r="R673" s="46">
        <v>0</v>
      </c>
      <c r="S673" s="25" t="s">
        <v>223</v>
      </c>
      <c r="T673" s="46">
        <v>0</v>
      </c>
      <c r="U673" s="185" t="s">
        <v>145</v>
      </c>
      <c r="V673" s="46">
        <v>0</v>
      </c>
      <c r="W673" s="46">
        <v>0</v>
      </c>
      <c r="X673" s="46">
        <v>0</v>
      </c>
      <c r="Y673" s="10"/>
      <c r="Z673" s="10"/>
      <c r="AA673" s="10"/>
      <c r="AB673" s="10"/>
      <c r="AC673" s="10"/>
      <c r="AD673" s="10"/>
      <c r="AE673" s="10"/>
      <c r="AF673" s="10"/>
      <c r="AG673" s="10"/>
      <c r="AH673" s="10"/>
      <c r="AI673" s="10"/>
      <c r="AJ673" s="10"/>
      <c r="AK673" s="10"/>
      <c r="AL673" s="10"/>
      <c r="AM673" s="10"/>
      <c r="AN673" s="10"/>
      <c r="AO673" s="10"/>
      <c r="AP673" s="24" t="s">
        <v>204</v>
      </c>
      <c r="AQ673" s="24" t="s">
        <v>850</v>
      </c>
      <c r="AR673" s="10"/>
      <c r="AS673" s="10"/>
      <c r="AT673" s="10"/>
      <c r="AU673" s="174">
        <v>450000</v>
      </c>
      <c r="AV673" s="45"/>
      <c r="AW673" s="45"/>
      <c r="AX673" s="45"/>
      <c r="AY673" s="102"/>
      <c r="AZ673" s="66" t="s">
        <v>1840</v>
      </c>
      <c r="BA673" s="102"/>
      <c r="BB673" s="45"/>
      <c r="BC673" s="45"/>
    </row>
    <row r="674" spans="1:55" s="101" customFormat="1" ht="16" hidden="1" thickBot="1">
      <c r="A674" s="4"/>
      <c r="B674" s="6"/>
      <c r="C674" s="23" t="s">
        <v>395</v>
      </c>
      <c r="D674" s="24" t="s">
        <v>636</v>
      </c>
      <c r="E674" s="34"/>
      <c r="F674" s="34"/>
      <c r="G674" s="10"/>
      <c r="H674" s="10"/>
      <c r="I674" s="10"/>
      <c r="J674" s="102" t="s">
        <v>1193</v>
      </c>
      <c r="K674" s="10"/>
      <c r="L674" s="10"/>
      <c r="M674" s="10"/>
      <c r="N674" s="10"/>
      <c r="O674" s="10"/>
      <c r="P674" s="10"/>
      <c r="Q674" s="46" t="s">
        <v>145</v>
      </c>
      <c r="R674" s="46">
        <v>0</v>
      </c>
      <c r="S674" s="25" t="s">
        <v>223</v>
      </c>
      <c r="T674" s="46">
        <v>0</v>
      </c>
      <c r="U674" s="185" t="s">
        <v>145</v>
      </c>
      <c r="V674" s="46">
        <v>0</v>
      </c>
      <c r="W674" s="46">
        <v>0</v>
      </c>
      <c r="X674" s="46">
        <v>0</v>
      </c>
      <c r="Y674" s="10"/>
      <c r="Z674" s="10"/>
      <c r="AA674" s="10"/>
      <c r="AB674" s="10"/>
      <c r="AC674" s="10"/>
      <c r="AD674" s="10"/>
      <c r="AE674" s="10"/>
      <c r="AF674" s="10"/>
      <c r="AG674" s="10"/>
      <c r="AH674" s="10"/>
      <c r="AI674" s="10"/>
      <c r="AJ674" s="10"/>
      <c r="AK674" s="10"/>
      <c r="AL674" s="10"/>
      <c r="AM674" s="10"/>
      <c r="AN674" s="10"/>
      <c r="AO674" s="10"/>
      <c r="AP674" s="24" t="s">
        <v>204</v>
      </c>
      <c r="AQ674" s="24" t="s">
        <v>850</v>
      </c>
      <c r="AR674" s="10"/>
      <c r="AS674" s="10"/>
      <c r="AT674" s="10"/>
      <c r="AU674" s="174">
        <v>450000</v>
      </c>
      <c r="AV674" s="45" t="s">
        <v>123</v>
      </c>
      <c r="AW674" s="45"/>
      <c r="AX674" s="45" t="s">
        <v>1803</v>
      </c>
      <c r="AY674" s="102" t="s">
        <v>1193</v>
      </c>
      <c r="AZ674" s="61"/>
      <c r="BA674" s="102"/>
      <c r="BB674" s="45"/>
      <c r="BC674" s="45"/>
    </row>
    <row r="675" spans="1:55" s="101" customFormat="1" ht="16" hidden="1" thickBot="1">
      <c r="A675" s="4"/>
      <c r="B675" s="6"/>
      <c r="C675" s="23" t="s">
        <v>396</v>
      </c>
      <c r="D675" s="24" t="s">
        <v>625</v>
      </c>
      <c r="E675" s="34"/>
      <c r="F675" s="34"/>
      <c r="G675" s="10"/>
      <c r="H675" s="10"/>
      <c r="I675" s="10"/>
      <c r="J675" s="102" t="s">
        <v>1193</v>
      </c>
      <c r="K675" s="10"/>
      <c r="L675" s="10"/>
      <c r="M675" s="10"/>
      <c r="N675" s="10"/>
      <c r="O675" s="10"/>
      <c r="P675" s="10"/>
      <c r="Q675" s="46" t="s">
        <v>145</v>
      </c>
      <c r="R675" s="46">
        <v>0</v>
      </c>
      <c r="S675" s="25" t="s">
        <v>226</v>
      </c>
      <c r="T675" s="46">
        <v>0</v>
      </c>
      <c r="U675" s="185" t="s">
        <v>145</v>
      </c>
      <c r="V675" s="46">
        <v>0</v>
      </c>
      <c r="W675" s="46">
        <v>0</v>
      </c>
      <c r="X675" s="46">
        <v>0</v>
      </c>
      <c r="Y675" s="10"/>
      <c r="Z675" s="10"/>
      <c r="AA675" s="10"/>
      <c r="AB675" s="10"/>
      <c r="AC675" s="10"/>
      <c r="AD675" s="10"/>
      <c r="AE675" s="10"/>
      <c r="AF675" s="10"/>
      <c r="AG675" s="10"/>
      <c r="AH675" s="10"/>
      <c r="AI675" s="10"/>
      <c r="AJ675" s="10"/>
      <c r="AK675" s="10"/>
      <c r="AL675" s="10"/>
      <c r="AM675" s="10"/>
      <c r="AN675" s="10"/>
      <c r="AO675" s="10"/>
      <c r="AP675" s="24" t="s">
        <v>204</v>
      </c>
      <c r="AQ675" s="24" t="s">
        <v>850</v>
      </c>
      <c r="AR675" s="10"/>
      <c r="AS675" s="10"/>
      <c r="AT675" s="10"/>
      <c r="AU675" s="174">
        <v>1105000</v>
      </c>
      <c r="AV675" s="45" t="s">
        <v>123</v>
      </c>
      <c r="AW675" s="45"/>
      <c r="AX675" s="45" t="s">
        <v>1803</v>
      </c>
      <c r="AY675" s="102" t="s">
        <v>1193</v>
      </c>
      <c r="AZ675" s="61"/>
      <c r="BA675" s="102"/>
      <c r="BB675" s="45"/>
      <c r="BC675" s="45"/>
    </row>
    <row r="676" spans="1:55" s="101" customFormat="1" ht="16" hidden="1" thickBot="1">
      <c r="A676" s="4"/>
      <c r="B676" s="6"/>
      <c r="C676" s="23" t="s">
        <v>397</v>
      </c>
      <c r="D676" s="24" t="s">
        <v>693</v>
      </c>
      <c r="E676" s="34"/>
      <c r="F676" s="34"/>
      <c r="G676" s="10"/>
      <c r="H676" s="10"/>
      <c r="I676" s="10"/>
      <c r="J676" s="102" t="s">
        <v>1193</v>
      </c>
      <c r="K676" s="10"/>
      <c r="L676" s="10"/>
      <c r="M676" s="10"/>
      <c r="N676" s="10"/>
      <c r="O676" s="10"/>
      <c r="P676" s="10"/>
      <c r="Q676" s="46" t="s">
        <v>145</v>
      </c>
      <c r="R676" s="46">
        <v>0</v>
      </c>
      <c r="S676" s="25" t="s">
        <v>227</v>
      </c>
      <c r="T676" s="46">
        <v>0</v>
      </c>
      <c r="U676" s="80"/>
      <c r="V676" s="46">
        <v>0</v>
      </c>
      <c r="W676" s="46">
        <v>0</v>
      </c>
      <c r="X676" s="46">
        <v>0</v>
      </c>
      <c r="Y676" s="10"/>
      <c r="Z676" s="10"/>
      <c r="AA676" s="10"/>
      <c r="AB676" s="10"/>
      <c r="AC676" s="10"/>
      <c r="AD676" s="10"/>
      <c r="AE676" s="10"/>
      <c r="AF676" s="10"/>
      <c r="AG676" s="10"/>
      <c r="AH676" s="10"/>
      <c r="AI676" s="10"/>
      <c r="AJ676" s="10"/>
      <c r="AK676" s="10"/>
      <c r="AL676" s="10"/>
      <c r="AM676" s="10"/>
      <c r="AN676" s="10"/>
      <c r="AO676" s="10"/>
      <c r="AP676" s="24" t="s">
        <v>204</v>
      </c>
      <c r="AQ676" s="24" t="s">
        <v>850</v>
      </c>
      <c r="AR676" s="10"/>
      <c r="AS676" s="10"/>
      <c r="AT676" s="10"/>
      <c r="AU676" s="174">
        <v>163800000</v>
      </c>
      <c r="AV676" s="45" t="s">
        <v>123</v>
      </c>
      <c r="AW676" s="45"/>
      <c r="AX676" s="45" t="s">
        <v>1803</v>
      </c>
      <c r="AY676" s="102" t="s">
        <v>1193</v>
      </c>
      <c r="AZ676" s="61"/>
      <c r="BA676" s="102"/>
      <c r="BB676" s="45"/>
      <c r="BC676" s="45"/>
    </row>
    <row r="677" spans="1:55" s="101" customFormat="1" ht="16" hidden="1" thickBot="1">
      <c r="A677" s="4"/>
      <c r="B677" s="6"/>
      <c r="C677" s="23" t="s">
        <v>398</v>
      </c>
      <c r="D677" s="24" t="s">
        <v>648</v>
      </c>
      <c r="E677" s="34"/>
      <c r="F677" s="34"/>
      <c r="G677" s="10"/>
      <c r="H677" s="10"/>
      <c r="I677" s="10"/>
      <c r="J677" s="102" t="s">
        <v>1193</v>
      </c>
      <c r="K677" s="10"/>
      <c r="L677" s="10"/>
      <c r="M677" s="10"/>
      <c r="N677" s="10"/>
      <c r="O677" s="10"/>
      <c r="P677" s="10"/>
      <c r="Q677" s="46" t="s">
        <v>145</v>
      </c>
      <c r="R677" s="46">
        <v>0</v>
      </c>
      <c r="S677" s="25" t="s">
        <v>225</v>
      </c>
      <c r="T677" s="46">
        <v>0</v>
      </c>
      <c r="U677" s="185" t="s">
        <v>145</v>
      </c>
      <c r="V677" s="46">
        <v>0</v>
      </c>
      <c r="W677" s="46">
        <v>0</v>
      </c>
      <c r="X677" s="46">
        <v>0</v>
      </c>
      <c r="Y677" s="10"/>
      <c r="Z677" s="10"/>
      <c r="AA677" s="10"/>
      <c r="AB677" s="10"/>
      <c r="AC677" s="10"/>
      <c r="AD677" s="10"/>
      <c r="AE677" s="10"/>
      <c r="AF677" s="10"/>
      <c r="AG677" s="10"/>
      <c r="AH677" s="10"/>
      <c r="AI677" s="10"/>
      <c r="AJ677" s="10"/>
      <c r="AK677" s="10"/>
      <c r="AL677" s="10"/>
      <c r="AM677" s="10"/>
      <c r="AN677" s="10"/>
      <c r="AO677" s="10"/>
      <c r="AP677" s="24" t="s">
        <v>204</v>
      </c>
      <c r="AQ677" s="24" t="s">
        <v>850</v>
      </c>
      <c r="AR677" s="10"/>
      <c r="AS677" s="10"/>
      <c r="AT677" s="10"/>
      <c r="AU677" s="174">
        <v>3645000</v>
      </c>
      <c r="AV677" s="45" t="s">
        <v>123</v>
      </c>
      <c r="AW677" s="45"/>
      <c r="AX677" s="45" t="s">
        <v>1803</v>
      </c>
      <c r="AY677" s="102" t="s">
        <v>1193</v>
      </c>
      <c r="AZ677" s="61"/>
      <c r="BA677" s="102"/>
      <c r="BB677" s="45"/>
      <c r="BC677" s="45"/>
    </row>
    <row r="678" spans="1:55" s="101" customFormat="1" ht="16" hidden="1" thickBot="1">
      <c r="A678" s="4"/>
      <c r="B678" s="6"/>
      <c r="C678" s="23" t="s">
        <v>399</v>
      </c>
      <c r="D678" s="24" t="s">
        <v>636</v>
      </c>
      <c r="E678" s="34"/>
      <c r="F678" s="34"/>
      <c r="G678" s="10"/>
      <c r="H678" s="10"/>
      <c r="I678" s="10"/>
      <c r="J678" s="102" t="s">
        <v>1193</v>
      </c>
      <c r="K678" s="10"/>
      <c r="L678" s="10"/>
      <c r="M678" s="10"/>
      <c r="N678" s="10"/>
      <c r="O678" s="10"/>
      <c r="P678" s="10"/>
      <c r="Q678" s="46" t="s">
        <v>145</v>
      </c>
      <c r="R678" s="46">
        <v>0</v>
      </c>
      <c r="S678" s="25" t="s">
        <v>225</v>
      </c>
      <c r="T678" s="46">
        <v>0</v>
      </c>
      <c r="U678" s="185" t="s">
        <v>145</v>
      </c>
      <c r="V678" s="46">
        <v>0</v>
      </c>
      <c r="W678" s="46">
        <v>0</v>
      </c>
      <c r="X678" s="46">
        <v>0</v>
      </c>
      <c r="Y678" s="10"/>
      <c r="Z678" s="10"/>
      <c r="AA678" s="10"/>
      <c r="AB678" s="10"/>
      <c r="AC678" s="10"/>
      <c r="AD678" s="10"/>
      <c r="AE678" s="10"/>
      <c r="AF678" s="10"/>
      <c r="AG678" s="10"/>
      <c r="AH678" s="10"/>
      <c r="AI678" s="10"/>
      <c r="AJ678" s="10"/>
      <c r="AK678" s="10"/>
      <c r="AL678" s="10"/>
      <c r="AM678" s="10"/>
      <c r="AN678" s="10"/>
      <c r="AO678" s="10"/>
      <c r="AP678" s="24" t="s">
        <v>204</v>
      </c>
      <c r="AQ678" s="24" t="s">
        <v>850</v>
      </c>
      <c r="AR678" s="10"/>
      <c r="AS678" s="10"/>
      <c r="AT678" s="10"/>
      <c r="AU678" s="174">
        <v>3915000</v>
      </c>
      <c r="AV678" s="45" t="s">
        <v>123</v>
      </c>
      <c r="AW678" s="45"/>
      <c r="AX678" s="45" t="s">
        <v>1803</v>
      </c>
      <c r="AY678" s="102" t="s">
        <v>1193</v>
      </c>
      <c r="AZ678" s="61"/>
      <c r="BA678" s="102"/>
      <c r="BB678" s="45"/>
      <c r="BC678" s="45"/>
    </row>
    <row r="679" spans="1:55" s="101" customFormat="1" ht="16" hidden="1" thickBot="1">
      <c r="A679" s="4"/>
      <c r="B679" s="6"/>
      <c r="C679" s="23" t="s">
        <v>400</v>
      </c>
      <c r="D679" s="24" t="s">
        <v>636</v>
      </c>
      <c r="E679" s="34"/>
      <c r="F679" s="34"/>
      <c r="G679" s="10"/>
      <c r="H679" s="10"/>
      <c r="I679" s="10"/>
      <c r="J679" s="102" t="s">
        <v>1193</v>
      </c>
      <c r="K679" s="10"/>
      <c r="L679" s="10"/>
      <c r="M679" s="10"/>
      <c r="N679" s="10"/>
      <c r="O679" s="10"/>
      <c r="P679" s="10"/>
      <c r="Q679" s="46" t="s">
        <v>145</v>
      </c>
      <c r="R679" s="46">
        <v>0</v>
      </c>
      <c r="S679" s="25" t="s">
        <v>223</v>
      </c>
      <c r="T679" s="46">
        <v>0</v>
      </c>
      <c r="U679" s="185" t="s">
        <v>145</v>
      </c>
      <c r="V679" s="46">
        <v>0</v>
      </c>
      <c r="W679" s="46">
        <v>0</v>
      </c>
      <c r="X679" s="46">
        <v>0</v>
      </c>
      <c r="Y679" s="10"/>
      <c r="Z679" s="10"/>
      <c r="AA679" s="10"/>
      <c r="AB679" s="10"/>
      <c r="AC679" s="10"/>
      <c r="AD679" s="10"/>
      <c r="AE679" s="10"/>
      <c r="AF679" s="10"/>
      <c r="AG679" s="10"/>
      <c r="AH679" s="10"/>
      <c r="AI679" s="10"/>
      <c r="AJ679" s="10"/>
      <c r="AK679" s="10"/>
      <c r="AL679" s="10"/>
      <c r="AM679" s="10"/>
      <c r="AN679" s="10"/>
      <c r="AO679" s="10"/>
      <c r="AP679" s="24" t="s">
        <v>204</v>
      </c>
      <c r="AQ679" s="24" t="s">
        <v>850</v>
      </c>
      <c r="AR679" s="10"/>
      <c r="AS679" s="10"/>
      <c r="AT679" s="10"/>
      <c r="AU679" s="174">
        <v>15525000</v>
      </c>
      <c r="AV679" s="45" t="s">
        <v>123</v>
      </c>
      <c r="AW679" s="45"/>
      <c r="AX679" s="45" t="s">
        <v>1803</v>
      </c>
      <c r="AY679" s="102" t="s">
        <v>1193</v>
      </c>
      <c r="AZ679" s="61"/>
      <c r="BA679" s="102"/>
      <c r="BB679" s="45"/>
      <c r="BC679" s="45"/>
    </row>
    <row r="680" spans="1:55" s="101" customFormat="1" ht="16" hidden="1" thickBot="1">
      <c r="A680" s="4"/>
      <c r="B680" s="6"/>
      <c r="C680" s="23" t="s">
        <v>401</v>
      </c>
      <c r="D680" s="24" t="s">
        <v>636</v>
      </c>
      <c r="E680" s="34"/>
      <c r="F680" s="34"/>
      <c r="G680" s="10"/>
      <c r="H680" s="10"/>
      <c r="I680" s="10"/>
      <c r="J680" s="102" t="s">
        <v>1193</v>
      </c>
      <c r="K680" s="10"/>
      <c r="L680" s="10"/>
      <c r="M680" s="10"/>
      <c r="N680" s="10"/>
      <c r="O680" s="10"/>
      <c r="P680" s="10"/>
      <c r="Q680" s="46" t="s">
        <v>789</v>
      </c>
      <c r="R680" s="46">
        <v>0</v>
      </c>
      <c r="S680" s="25" t="s">
        <v>223</v>
      </c>
      <c r="T680" s="46">
        <v>0</v>
      </c>
      <c r="U680" s="185" t="s">
        <v>145</v>
      </c>
      <c r="V680" s="46">
        <v>0</v>
      </c>
      <c r="W680" s="46">
        <v>0</v>
      </c>
      <c r="X680" s="46">
        <v>0</v>
      </c>
      <c r="Y680" s="10"/>
      <c r="Z680" s="10"/>
      <c r="AA680" s="10"/>
      <c r="AB680" s="10"/>
      <c r="AC680" s="10"/>
      <c r="AD680" s="10"/>
      <c r="AE680" s="10"/>
      <c r="AF680" s="10"/>
      <c r="AG680" s="10"/>
      <c r="AH680" s="10"/>
      <c r="AI680" s="10"/>
      <c r="AJ680" s="10"/>
      <c r="AK680" s="10"/>
      <c r="AL680" s="10"/>
      <c r="AM680" s="10"/>
      <c r="AN680" s="10"/>
      <c r="AO680" s="10"/>
      <c r="AP680" s="24" t="s">
        <v>204</v>
      </c>
      <c r="AQ680" s="24" t="s">
        <v>850</v>
      </c>
      <c r="AR680" s="10"/>
      <c r="AS680" s="10"/>
      <c r="AT680" s="10"/>
      <c r="AU680" s="174">
        <v>19800000</v>
      </c>
      <c r="AV680" s="45" t="s">
        <v>123</v>
      </c>
      <c r="AW680" s="45"/>
      <c r="AX680" s="45" t="s">
        <v>1803</v>
      </c>
      <c r="AY680" s="102" t="s">
        <v>1193</v>
      </c>
      <c r="AZ680" s="61"/>
      <c r="BA680" s="102"/>
      <c r="BB680" s="45"/>
      <c r="BC680" s="45"/>
    </row>
    <row r="681" spans="1:55" s="101" customFormat="1" ht="16" hidden="1" thickBot="1">
      <c r="A681" s="4"/>
      <c r="B681" s="6"/>
      <c r="C681" s="23" t="s">
        <v>244</v>
      </c>
      <c r="D681" s="24" t="s">
        <v>600</v>
      </c>
      <c r="E681" s="34"/>
      <c r="F681" s="34"/>
      <c r="G681" s="10"/>
      <c r="H681" s="10"/>
      <c r="I681" s="10"/>
      <c r="J681" s="45"/>
      <c r="K681" s="10"/>
      <c r="L681" s="10"/>
      <c r="M681" s="10"/>
      <c r="N681" s="10"/>
      <c r="O681" s="10"/>
      <c r="P681" s="10"/>
      <c r="Q681" s="46" t="s">
        <v>807</v>
      </c>
      <c r="R681" s="46">
        <v>0</v>
      </c>
      <c r="S681" s="25" t="s">
        <v>230</v>
      </c>
      <c r="T681" s="46">
        <v>0</v>
      </c>
      <c r="U681" s="185" t="s">
        <v>145</v>
      </c>
      <c r="V681" s="46">
        <v>0</v>
      </c>
      <c r="W681" s="46">
        <v>0</v>
      </c>
      <c r="X681" s="46">
        <v>0</v>
      </c>
      <c r="Y681" s="10"/>
      <c r="Z681" s="10"/>
      <c r="AA681" s="10"/>
      <c r="AB681" s="10"/>
      <c r="AC681" s="10"/>
      <c r="AD681" s="10"/>
      <c r="AE681" s="10"/>
      <c r="AF681" s="10"/>
      <c r="AG681" s="10"/>
      <c r="AH681" s="10"/>
      <c r="AI681" s="10"/>
      <c r="AJ681" s="10"/>
      <c r="AK681" s="10"/>
      <c r="AL681" s="10"/>
      <c r="AM681" s="10"/>
      <c r="AN681" s="10"/>
      <c r="AO681" s="10"/>
      <c r="AP681" s="24" t="s">
        <v>204</v>
      </c>
      <c r="AQ681" s="24" t="s">
        <v>240</v>
      </c>
      <c r="AR681" s="10"/>
      <c r="AS681" s="10"/>
      <c r="AT681" s="10"/>
      <c r="AU681" s="174">
        <v>37500000</v>
      </c>
      <c r="AV681" s="45"/>
      <c r="AW681" s="45"/>
      <c r="AX681" s="45"/>
      <c r="AY681" s="45"/>
      <c r="AZ681" s="66" t="s">
        <v>1840</v>
      </c>
      <c r="BA681" s="102"/>
      <c r="BB681" s="45"/>
      <c r="BC681" s="45"/>
    </row>
    <row r="682" spans="1:55" s="101" customFormat="1" ht="16" hidden="1" thickBot="1">
      <c r="A682" s="4"/>
      <c r="B682" s="6"/>
      <c r="C682" s="23" t="s">
        <v>402</v>
      </c>
      <c r="D682" s="24" t="s">
        <v>636</v>
      </c>
      <c r="E682" s="34"/>
      <c r="F682" s="34"/>
      <c r="G682" s="10"/>
      <c r="H682" s="10"/>
      <c r="I682" s="10"/>
      <c r="J682" s="45"/>
      <c r="K682" s="10"/>
      <c r="L682" s="10"/>
      <c r="M682" s="10"/>
      <c r="N682" s="10"/>
      <c r="O682" s="10"/>
      <c r="P682" s="10"/>
      <c r="Q682" s="46" t="s">
        <v>789</v>
      </c>
      <c r="R682" s="46">
        <v>0</v>
      </c>
      <c r="S682" s="25" t="s">
        <v>225</v>
      </c>
      <c r="T682" s="46">
        <v>0</v>
      </c>
      <c r="U682" s="185" t="s">
        <v>145</v>
      </c>
      <c r="V682" s="46">
        <v>0</v>
      </c>
      <c r="W682" s="46">
        <v>0</v>
      </c>
      <c r="X682" s="46">
        <v>0</v>
      </c>
      <c r="Y682" s="10"/>
      <c r="Z682" s="10"/>
      <c r="AA682" s="10"/>
      <c r="AB682" s="10"/>
      <c r="AC682" s="10"/>
      <c r="AD682" s="10"/>
      <c r="AE682" s="10"/>
      <c r="AF682" s="10"/>
      <c r="AG682" s="10"/>
      <c r="AH682" s="10"/>
      <c r="AI682" s="10"/>
      <c r="AJ682" s="10"/>
      <c r="AK682" s="10"/>
      <c r="AL682" s="10"/>
      <c r="AM682" s="10"/>
      <c r="AN682" s="10"/>
      <c r="AO682" s="10"/>
      <c r="AP682" s="24" t="s">
        <v>204</v>
      </c>
      <c r="AQ682" s="24" t="s">
        <v>240</v>
      </c>
      <c r="AR682" s="10"/>
      <c r="AS682" s="10"/>
      <c r="AT682" s="10"/>
      <c r="AU682" s="174">
        <v>1750000</v>
      </c>
      <c r="AV682" s="45"/>
      <c r="AW682" s="45"/>
      <c r="AX682" s="45"/>
      <c r="AY682" s="45"/>
      <c r="AZ682" s="66" t="s">
        <v>1840</v>
      </c>
      <c r="BA682" s="102"/>
      <c r="BB682" s="45"/>
      <c r="BC682" s="45"/>
    </row>
    <row r="683" spans="1:55" s="101" customFormat="1" ht="16" hidden="1" thickBot="1">
      <c r="A683" s="4"/>
      <c r="B683" s="6"/>
      <c r="C683" s="23" t="s">
        <v>257</v>
      </c>
      <c r="D683" s="24" t="s">
        <v>613</v>
      </c>
      <c r="E683" s="34"/>
      <c r="F683" s="34"/>
      <c r="G683" s="10"/>
      <c r="H683" s="10"/>
      <c r="I683" s="10"/>
      <c r="J683" s="45"/>
      <c r="K683" s="10"/>
      <c r="L683" s="10"/>
      <c r="M683" s="10"/>
      <c r="N683" s="10"/>
      <c r="O683" s="10"/>
      <c r="P683" s="10"/>
      <c r="Q683" s="46" t="s">
        <v>808</v>
      </c>
      <c r="R683" s="46">
        <v>0</v>
      </c>
      <c r="S683" s="25" t="s">
        <v>225</v>
      </c>
      <c r="T683" s="46">
        <v>0</v>
      </c>
      <c r="U683" s="185" t="s">
        <v>145</v>
      </c>
      <c r="V683" s="46">
        <v>0</v>
      </c>
      <c r="W683" s="46">
        <v>0</v>
      </c>
      <c r="X683" s="46">
        <v>0</v>
      </c>
      <c r="Y683" s="10"/>
      <c r="Z683" s="10"/>
      <c r="AA683" s="10"/>
      <c r="AB683" s="10"/>
      <c r="AC683" s="10"/>
      <c r="AD683" s="10"/>
      <c r="AE683" s="10"/>
      <c r="AF683" s="10"/>
      <c r="AG683" s="10"/>
      <c r="AH683" s="10"/>
      <c r="AI683" s="10"/>
      <c r="AJ683" s="10"/>
      <c r="AK683" s="10"/>
      <c r="AL683" s="10"/>
      <c r="AM683" s="10"/>
      <c r="AN683" s="10"/>
      <c r="AO683" s="10"/>
      <c r="AP683" s="24" t="s">
        <v>204</v>
      </c>
      <c r="AQ683" s="24" t="s">
        <v>240</v>
      </c>
      <c r="AR683" s="10"/>
      <c r="AS683" s="10"/>
      <c r="AT683" s="10"/>
      <c r="AU683" s="174">
        <v>195000</v>
      </c>
      <c r="AV683" s="45"/>
      <c r="AW683" s="45"/>
      <c r="AX683" s="45"/>
      <c r="AY683" s="45"/>
      <c r="AZ683" s="66" t="s">
        <v>1840</v>
      </c>
      <c r="BA683" s="102"/>
      <c r="BB683" s="45"/>
      <c r="BC683" s="45"/>
    </row>
    <row r="684" spans="1:55" s="101" customFormat="1" ht="16" hidden="1" thickBot="1">
      <c r="A684" s="4"/>
      <c r="B684" s="6"/>
      <c r="C684" s="23" t="s">
        <v>403</v>
      </c>
      <c r="D684" s="24" t="s">
        <v>694</v>
      </c>
      <c r="E684" s="34"/>
      <c r="F684" s="34"/>
      <c r="G684" s="10"/>
      <c r="H684" s="10"/>
      <c r="I684" s="10"/>
      <c r="J684" s="45"/>
      <c r="K684" s="10"/>
      <c r="L684" s="10"/>
      <c r="M684" s="10"/>
      <c r="N684" s="10"/>
      <c r="O684" s="10"/>
      <c r="P684" s="10"/>
      <c r="Q684" s="46" t="s">
        <v>808</v>
      </c>
      <c r="R684" s="46">
        <v>0</v>
      </c>
      <c r="S684" s="25" t="s">
        <v>233</v>
      </c>
      <c r="T684" s="46">
        <v>0</v>
      </c>
      <c r="U684" s="80"/>
      <c r="V684" s="46">
        <v>0</v>
      </c>
      <c r="W684" s="46">
        <v>0</v>
      </c>
      <c r="X684" s="46">
        <v>0</v>
      </c>
      <c r="Y684" s="10"/>
      <c r="Z684" s="10"/>
      <c r="AA684" s="10"/>
      <c r="AB684" s="10"/>
      <c r="AC684" s="10"/>
      <c r="AD684" s="10"/>
      <c r="AE684" s="10"/>
      <c r="AF684" s="10"/>
      <c r="AG684" s="10"/>
      <c r="AH684" s="10"/>
      <c r="AI684" s="10"/>
      <c r="AJ684" s="10"/>
      <c r="AK684" s="10"/>
      <c r="AL684" s="10"/>
      <c r="AM684" s="10"/>
      <c r="AN684" s="10"/>
      <c r="AO684" s="10"/>
      <c r="AP684" s="24" t="s">
        <v>204</v>
      </c>
      <c r="AQ684" s="24" t="s">
        <v>240</v>
      </c>
      <c r="AR684" s="10"/>
      <c r="AS684" s="10"/>
      <c r="AT684" s="10"/>
      <c r="AU684" s="174">
        <v>2730000</v>
      </c>
      <c r="AV684" s="45"/>
      <c r="AW684" s="45"/>
      <c r="AX684" s="45"/>
      <c r="AY684" s="45"/>
      <c r="AZ684" s="66" t="s">
        <v>1840</v>
      </c>
      <c r="BA684" s="102"/>
      <c r="BB684" s="45"/>
      <c r="BC684" s="45"/>
    </row>
    <row r="685" spans="1:55" s="101" customFormat="1" ht="16" hidden="1" thickBot="1">
      <c r="A685" s="4"/>
      <c r="B685" s="6"/>
      <c r="C685" s="23" t="s">
        <v>284</v>
      </c>
      <c r="D685" s="24" t="s">
        <v>623</v>
      </c>
      <c r="E685" s="34"/>
      <c r="F685" s="34"/>
      <c r="G685" s="10"/>
      <c r="H685" s="10"/>
      <c r="I685" s="10"/>
      <c r="J685" s="102" t="s">
        <v>1193</v>
      </c>
      <c r="K685" s="10"/>
      <c r="L685" s="10"/>
      <c r="M685" s="10"/>
      <c r="N685" s="10"/>
      <c r="O685" s="10"/>
      <c r="P685" s="10"/>
      <c r="Q685" s="46" t="s">
        <v>809</v>
      </c>
      <c r="R685" s="46">
        <v>0</v>
      </c>
      <c r="S685" s="25" t="s">
        <v>230</v>
      </c>
      <c r="T685" s="46">
        <v>0</v>
      </c>
      <c r="U685" s="185" t="s">
        <v>145</v>
      </c>
      <c r="V685" s="46">
        <v>0</v>
      </c>
      <c r="W685" s="46">
        <v>0</v>
      </c>
      <c r="X685" s="46">
        <v>0</v>
      </c>
      <c r="Y685" s="10"/>
      <c r="Z685" s="10"/>
      <c r="AA685" s="10"/>
      <c r="AB685" s="10"/>
      <c r="AC685" s="10"/>
      <c r="AD685" s="10"/>
      <c r="AE685" s="10"/>
      <c r="AF685" s="10"/>
      <c r="AG685" s="10"/>
      <c r="AH685" s="10"/>
      <c r="AI685" s="10"/>
      <c r="AJ685" s="10"/>
      <c r="AK685" s="10"/>
      <c r="AL685" s="10"/>
      <c r="AM685" s="10"/>
      <c r="AN685" s="10"/>
      <c r="AO685" s="10"/>
      <c r="AP685" s="24" t="s">
        <v>204</v>
      </c>
      <c r="AQ685" s="24" t="s">
        <v>850</v>
      </c>
      <c r="AR685" s="10"/>
      <c r="AS685" s="10"/>
      <c r="AT685" s="10"/>
      <c r="AU685" s="174">
        <v>287500</v>
      </c>
      <c r="AV685" s="45" t="s">
        <v>123</v>
      </c>
      <c r="AW685" s="45"/>
      <c r="AX685" s="45" t="s">
        <v>1803</v>
      </c>
      <c r="AY685" s="102" t="s">
        <v>1193</v>
      </c>
      <c r="AZ685" s="61"/>
      <c r="BA685" s="102"/>
      <c r="BB685" s="45"/>
      <c r="BC685" s="45"/>
    </row>
    <row r="686" spans="1:55" s="101" customFormat="1" ht="16" hidden="1" thickBot="1">
      <c r="A686" s="4"/>
      <c r="B686" s="6"/>
      <c r="C686" s="23" t="s">
        <v>404</v>
      </c>
      <c r="D686" s="24" t="s">
        <v>636</v>
      </c>
      <c r="E686" s="34"/>
      <c r="F686" s="34"/>
      <c r="G686" s="10"/>
      <c r="H686" s="10"/>
      <c r="I686" s="10"/>
      <c r="J686" s="45"/>
      <c r="K686" s="10"/>
      <c r="L686" s="10"/>
      <c r="M686" s="10"/>
      <c r="N686" s="10"/>
      <c r="O686" s="10"/>
      <c r="P686" s="10"/>
      <c r="Q686" s="46" t="s">
        <v>805</v>
      </c>
      <c r="R686" s="46">
        <v>0</v>
      </c>
      <c r="S686" s="25" t="s">
        <v>226</v>
      </c>
      <c r="T686" s="46">
        <v>0</v>
      </c>
      <c r="U686" s="185" t="s">
        <v>145</v>
      </c>
      <c r="V686" s="46">
        <v>0</v>
      </c>
      <c r="W686" s="46">
        <v>0</v>
      </c>
      <c r="X686" s="46">
        <v>0</v>
      </c>
      <c r="Y686" s="10"/>
      <c r="Z686" s="10"/>
      <c r="AA686" s="10"/>
      <c r="AB686" s="10"/>
      <c r="AC686" s="10"/>
      <c r="AD686" s="10"/>
      <c r="AE686" s="10"/>
      <c r="AF686" s="10"/>
      <c r="AG686" s="10"/>
      <c r="AH686" s="10"/>
      <c r="AI686" s="10"/>
      <c r="AJ686" s="10"/>
      <c r="AK686" s="10"/>
      <c r="AL686" s="10"/>
      <c r="AM686" s="10"/>
      <c r="AN686" s="10"/>
      <c r="AO686" s="10"/>
      <c r="AP686" s="24" t="s">
        <v>204</v>
      </c>
      <c r="AQ686" s="24" t="s">
        <v>850</v>
      </c>
      <c r="AR686" s="10"/>
      <c r="AS686" s="10"/>
      <c r="AT686" s="10"/>
      <c r="AU686" s="174">
        <v>78750000</v>
      </c>
      <c r="AV686" s="45"/>
      <c r="AW686" s="45"/>
      <c r="AX686" s="45"/>
      <c r="AY686" s="45"/>
      <c r="AZ686" s="66" t="s">
        <v>1840</v>
      </c>
      <c r="BA686" s="102"/>
      <c r="BB686" s="45"/>
      <c r="BC686" s="45"/>
    </row>
    <row r="687" spans="1:55" s="101" customFormat="1" ht="16" hidden="1" thickBot="1">
      <c r="A687" s="4"/>
      <c r="B687" s="6"/>
      <c r="C687" s="23" t="s">
        <v>302</v>
      </c>
      <c r="D687" s="24" t="s">
        <v>649</v>
      </c>
      <c r="E687" s="34"/>
      <c r="F687" s="34"/>
      <c r="G687" s="10"/>
      <c r="H687" s="10"/>
      <c r="I687" s="10"/>
      <c r="J687" s="102" t="s">
        <v>1193</v>
      </c>
      <c r="K687" s="10"/>
      <c r="L687" s="10"/>
      <c r="M687" s="10"/>
      <c r="N687" s="10"/>
      <c r="O687" s="10"/>
      <c r="P687" s="10"/>
      <c r="Q687" s="46" t="s">
        <v>145</v>
      </c>
      <c r="R687" s="46">
        <v>0</v>
      </c>
      <c r="S687" s="25" t="s">
        <v>226</v>
      </c>
      <c r="T687" s="46">
        <v>0</v>
      </c>
      <c r="U687" s="80"/>
      <c r="V687" s="46">
        <v>0</v>
      </c>
      <c r="W687" s="46">
        <v>0</v>
      </c>
      <c r="X687" s="46">
        <v>0</v>
      </c>
      <c r="Y687" s="10"/>
      <c r="Z687" s="10"/>
      <c r="AA687" s="10"/>
      <c r="AB687" s="10"/>
      <c r="AC687" s="10"/>
      <c r="AD687" s="10"/>
      <c r="AE687" s="10"/>
      <c r="AF687" s="10"/>
      <c r="AG687" s="10"/>
      <c r="AH687" s="10"/>
      <c r="AI687" s="10"/>
      <c r="AJ687" s="10"/>
      <c r="AK687" s="10"/>
      <c r="AL687" s="10"/>
      <c r="AM687" s="10"/>
      <c r="AN687" s="10"/>
      <c r="AO687" s="10"/>
      <c r="AP687" s="24" t="s">
        <v>204</v>
      </c>
      <c r="AQ687" s="24" t="s">
        <v>850</v>
      </c>
      <c r="AR687" s="10"/>
      <c r="AS687" s="10"/>
      <c r="AT687" s="10"/>
      <c r="AU687" s="174">
        <v>243000000</v>
      </c>
      <c r="AV687" s="45" t="s">
        <v>123</v>
      </c>
      <c r="AW687" s="45"/>
      <c r="AX687" s="45" t="s">
        <v>1811</v>
      </c>
      <c r="AY687" s="102" t="s">
        <v>1193</v>
      </c>
      <c r="AZ687" s="61"/>
      <c r="BA687" s="102"/>
      <c r="BB687" s="45"/>
      <c r="BC687" s="45"/>
    </row>
    <row r="688" spans="1:55" s="101" customFormat="1" ht="16" hidden="1" thickBot="1">
      <c r="A688" s="4"/>
      <c r="B688" s="6"/>
      <c r="C688" s="23" t="s">
        <v>405</v>
      </c>
      <c r="D688" s="24" t="s">
        <v>636</v>
      </c>
      <c r="E688" s="34"/>
      <c r="F688" s="34"/>
      <c r="G688" s="10"/>
      <c r="H688" s="10"/>
      <c r="I688" s="10"/>
      <c r="J688" s="102" t="s">
        <v>1193</v>
      </c>
      <c r="K688" s="10"/>
      <c r="L688" s="10"/>
      <c r="M688" s="10"/>
      <c r="N688" s="10"/>
      <c r="O688" s="10"/>
      <c r="P688" s="10"/>
      <c r="Q688" s="46" t="s">
        <v>145</v>
      </c>
      <c r="R688" s="46">
        <v>0</v>
      </c>
      <c r="S688" s="25" t="s">
        <v>223</v>
      </c>
      <c r="T688" s="46">
        <v>0</v>
      </c>
      <c r="U688" s="80"/>
      <c r="V688" s="46">
        <v>0</v>
      </c>
      <c r="W688" s="46">
        <v>0</v>
      </c>
      <c r="X688" s="46">
        <v>0</v>
      </c>
      <c r="Y688" s="10"/>
      <c r="Z688" s="10"/>
      <c r="AA688" s="10"/>
      <c r="AB688" s="10"/>
      <c r="AC688" s="10"/>
      <c r="AD688" s="10"/>
      <c r="AE688" s="10"/>
      <c r="AF688" s="10"/>
      <c r="AG688" s="10"/>
      <c r="AH688" s="10"/>
      <c r="AI688" s="10"/>
      <c r="AJ688" s="10"/>
      <c r="AK688" s="10"/>
      <c r="AL688" s="10"/>
      <c r="AM688" s="10"/>
      <c r="AN688" s="10"/>
      <c r="AO688" s="10"/>
      <c r="AP688" s="24" t="s">
        <v>204</v>
      </c>
      <c r="AQ688" s="24" t="s">
        <v>850</v>
      </c>
      <c r="AR688" s="10"/>
      <c r="AS688" s="10"/>
      <c r="AT688" s="10"/>
      <c r="AU688" s="174">
        <v>14625000</v>
      </c>
      <c r="AV688" s="45" t="s">
        <v>123</v>
      </c>
      <c r="AW688" s="45"/>
      <c r="AX688" s="45" t="s">
        <v>1811</v>
      </c>
      <c r="AY688" s="102" t="s">
        <v>1193</v>
      </c>
      <c r="AZ688" s="61"/>
      <c r="BA688" s="102"/>
      <c r="BB688" s="45"/>
      <c r="BC688" s="45"/>
    </row>
    <row r="689" spans="1:55" s="101" customFormat="1" ht="16" hidden="1" thickBot="1">
      <c r="A689" s="4"/>
      <c r="B689" s="6"/>
      <c r="C689" s="23" t="s">
        <v>406</v>
      </c>
      <c r="D689" s="24" t="s">
        <v>636</v>
      </c>
      <c r="E689" s="34"/>
      <c r="F689" s="34"/>
      <c r="G689" s="10"/>
      <c r="H689" s="10"/>
      <c r="I689" s="10"/>
      <c r="J689" s="102" t="s">
        <v>1193</v>
      </c>
      <c r="K689" s="10"/>
      <c r="L689" s="10"/>
      <c r="M689" s="10"/>
      <c r="N689" s="10"/>
      <c r="O689" s="10"/>
      <c r="P689" s="10"/>
      <c r="Q689" s="46" t="s">
        <v>145</v>
      </c>
      <c r="R689" s="46">
        <v>0</v>
      </c>
      <c r="S689" s="25" t="s">
        <v>223</v>
      </c>
      <c r="T689" s="46">
        <v>0</v>
      </c>
      <c r="U689" s="80"/>
      <c r="V689" s="46">
        <v>0</v>
      </c>
      <c r="W689" s="46">
        <v>0</v>
      </c>
      <c r="X689" s="46">
        <v>0</v>
      </c>
      <c r="Y689" s="10"/>
      <c r="Z689" s="10"/>
      <c r="AA689" s="10"/>
      <c r="AB689" s="10"/>
      <c r="AC689" s="10"/>
      <c r="AD689" s="10"/>
      <c r="AE689" s="10"/>
      <c r="AF689" s="10"/>
      <c r="AG689" s="10"/>
      <c r="AH689" s="10"/>
      <c r="AI689" s="10"/>
      <c r="AJ689" s="10"/>
      <c r="AK689" s="10"/>
      <c r="AL689" s="10"/>
      <c r="AM689" s="10"/>
      <c r="AN689" s="10"/>
      <c r="AO689" s="10"/>
      <c r="AP689" s="24" t="s">
        <v>204</v>
      </c>
      <c r="AQ689" s="24" t="s">
        <v>850</v>
      </c>
      <c r="AR689" s="10"/>
      <c r="AS689" s="10"/>
      <c r="AT689" s="10"/>
      <c r="AU689" s="174">
        <v>68850000</v>
      </c>
      <c r="AV689" s="45" t="s">
        <v>123</v>
      </c>
      <c r="AW689" s="45"/>
      <c r="AX689" s="45" t="s">
        <v>1811</v>
      </c>
      <c r="AY689" s="102" t="s">
        <v>1193</v>
      </c>
      <c r="AZ689" s="61"/>
      <c r="BA689" s="102"/>
      <c r="BB689" s="45"/>
      <c r="BC689" s="45"/>
    </row>
    <row r="690" spans="1:55" s="101" customFormat="1" ht="16" hidden="1" thickBot="1">
      <c r="A690" s="4"/>
      <c r="B690" s="6"/>
      <c r="C690" s="23" t="s">
        <v>405</v>
      </c>
      <c r="D690" s="24" t="s">
        <v>636</v>
      </c>
      <c r="E690" s="34"/>
      <c r="F690" s="34"/>
      <c r="G690" s="10"/>
      <c r="H690" s="10"/>
      <c r="I690" s="10"/>
      <c r="J690" s="102" t="s">
        <v>1193</v>
      </c>
      <c r="K690" s="10"/>
      <c r="L690" s="10"/>
      <c r="M690" s="10"/>
      <c r="N690" s="10"/>
      <c r="O690" s="10"/>
      <c r="P690" s="10"/>
      <c r="Q690" s="46" t="s">
        <v>145</v>
      </c>
      <c r="R690" s="46">
        <v>0</v>
      </c>
      <c r="S690" s="25" t="s">
        <v>223</v>
      </c>
      <c r="T690" s="46">
        <v>0</v>
      </c>
      <c r="U690" s="80"/>
      <c r="V690" s="46">
        <v>0</v>
      </c>
      <c r="W690" s="46">
        <v>0</v>
      </c>
      <c r="X690" s="46">
        <v>0</v>
      </c>
      <c r="Y690" s="10"/>
      <c r="Z690" s="10"/>
      <c r="AA690" s="10"/>
      <c r="AB690" s="10"/>
      <c r="AC690" s="10"/>
      <c r="AD690" s="10"/>
      <c r="AE690" s="10"/>
      <c r="AF690" s="10"/>
      <c r="AG690" s="10"/>
      <c r="AH690" s="10"/>
      <c r="AI690" s="10"/>
      <c r="AJ690" s="10"/>
      <c r="AK690" s="10"/>
      <c r="AL690" s="10"/>
      <c r="AM690" s="10"/>
      <c r="AN690" s="10"/>
      <c r="AO690" s="10"/>
      <c r="AP690" s="24" t="s">
        <v>204</v>
      </c>
      <c r="AQ690" s="24" t="s">
        <v>850</v>
      </c>
      <c r="AR690" s="10"/>
      <c r="AS690" s="10"/>
      <c r="AT690" s="10"/>
      <c r="AU690" s="174">
        <v>14625000</v>
      </c>
      <c r="AV690" s="45" t="s">
        <v>123</v>
      </c>
      <c r="AW690" s="45"/>
      <c r="AX690" s="45" t="s">
        <v>1811</v>
      </c>
      <c r="AY690" s="102" t="s">
        <v>1193</v>
      </c>
      <c r="AZ690" s="61"/>
      <c r="BA690" s="102"/>
      <c r="BB690" s="45"/>
      <c r="BC690" s="45"/>
    </row>
    <row r="691" spans="1:55" s="101" customFormat="1" ht="16" hidden="1" thickBot="1">
      <c r="A691" s="4"/>
      <c r="B691" s="6"/>
      <c r="C691" s="23" t="s">
        <v>407</v>
      </c>
      <c r="D691" s="24" t="s">
        <v>636</v>
      </c>
      <c r="E691" s="34"/>
      <c r="F691" s="34"/>
      <c r="G691" s="10"/>
      <c r="H691" s="10"/>
      <c r="I691" s="10"/>
      <c r="J691" s="102" t="s">
        <v>1193</v>
      </c>
      <c r="K691" s="10"/>
      <c r="L691" s="10"/>
      <c r="M691" s="10"/>
      <c r="N691" s="10"/>
      <c r="O691" s="10"/>
      <c r="P691" s="10"/>
      <c r="Q691" s="46" t="s">
        <v>145</v>
      </c>
      <c r="R691" s="46">
        <v>0</v>
      </c>
      <c r="S691" s="25" t="s">
        <v>223</v>
      </c>
      <c r="T691" s="46">
        <v>0</v>
      </c>
      <c r="U691" s="80"/>
      <c r="V691" s="46">
        <v>0</v>
      </c>
      <c r="W691" s="46">
        <v>0</v>
      </c>
      <c r="X691" s="46">
        <v>0</v>
      </c>
      <c r="Y691" s="10"/>
      <c r="Z691" s="10"/>
      <c r="AA691" s="10"/>
      <c r="AB691" s="10"/>
      <c r="AC691" s="10"/>
      <c r="AD691" s="10"/>
      <c r="AE691" s="10"/>
      <c r="AF691" s="10"/>
      <c r="AG691" s="10"/>
      <c r="AH691" s="10"/>
      <c r="AI691" s="10"/>
      <c r="AJ691" s="10"/>
      <c r="AK691" s="10"/>
      <c r="AL691" s="10"/>
      <c r="AM691" s="10"/>
      <c r="AN691" s="10"/>
      <c r="AO691" s="10"/>
      <c r="AP691" s="24" t="s">
        <v>204</v>
      </c>
      <c r="AQ691" s="24" t="s">
        <v>850</v>
      </c>
      <c r="AR691" s="10"/>
      <c r="AS691" s="10"/>
      <c r="AT691" s="10"/>
      <c r="AU691" s="174">
        <v>5850000</v>
      </c>
      <c r="AV691" s="45" t="s">
        <v>123</v>
      </c>
      <c r="AW691" s="45"/>
      <c r="AX691" s="45" t="s">
        <v>1811</v>
      </c>
      <c r="AY691" s="102" t="s">
        <v>1193</v>
      </c>
      <c r="AZ691" s="61"/>
      <c r="BA691" s="102"/>
      <c r="BB691" s="45"/>
      <c r="BC691" s="45"/>
    </row>
    <row r="692" spans="1:55" s="101" customFormat="1" ht="16" hidden="1" thickBot="1">
      <c r="A692" s="4"/>
      <c r="B692" s="6"/>
      <c r="C692" s="23" t="s">
        <v>408</v>
      </c>
      <c r="D692" s="24" t="s">
        <v>636</v>
      </c>
      <c r="E692" s="34"/>
      <c r="F692" s="34"/>
      <c r="G692" s="10"/>
      <c r="H692" s="10"/>
      <c r="I692" s="10"/>
      <c r="J692" s="102" t="s">
        <v>1193</v>
      </c>
      <c r="K692" s="10"/>
      <c r="L692" s="10"/>
      <c r="M692" s="10"/>
      <c r="N692" s="10"/>
      <c r="O692" s="10"/>
      <c r="P692" s="10"/>
      <c r="Q692" s="46" t="s">
        <v>145</v>
      </c>
      <c r="R692" s="46">
        <v>0</v>
      </c>
      <c r="S692" s="25" t="s">
        <v>223</v>
      </c>
      <c r="T692" s="46">
        <v>0</v>
      </c>
      <c r="U692" s="80"/>
      <c r="V692" s="46">
        <v>0</v>
      </c>
      <c r="W692" s="46">
        <v>0</v>
      </c>
      <c r="X692" s="46">
        <v>0</v>
      </c>
      <c r="Y692" s="10"/>
      <c r="Z692" s="10"/>
      <c r="AA692" s="10"/>
      <c r="AB692" s="10"/>
      <c r="AC692" s="10"/>
      <c r="AD692" s="10"/>
      <c r="AE692" s="10"/>
      <c r="AF692" s="10"/>
      <c r="AG692" s="10"/>
      <c r="AH692" s="10"/>
      <c r="AI692" s="10"/>
      <c r="AJ692" s="10"/>
      <c r="AK692" s="10"/>
      <c r="AL692" s="10"/>
      <c r="AM692" s="10"/>
      <c r="AN692" s="10"/>
      <c r="AO692" s="10"/>
      <c r="AP692" s="24" t="s">
        <v>204</v>
      </c>
      <c r="AQ692" s="24" t="s">
        <v>850</v>
      </c>
      <c r="AR692" s="10"/>
      <c r="AS692" s="10"/>
      <c r="AT692" s="10"/>
      <c r="AU692" s="174">
        <v>1260000</v>
      </c>
      <c r="AV692" s="45" t="s">
        <v>123</v>
      </c>
      <c r="AW692" s="45"/>
      <c r="AX692" s="45" t="s">
        <v>1811</v>
      </c>
      <c r="AY692" s="102" t="s">
        <v>1193</v>
      </c>
      <c r="AZ692" s="61"/>
      <c r="BA692" s="102"/>
      <c r="BB692" s="45"/>
      <c r="BC692" s="45"/>
    </row>
    <row r="693" spans="1:55" s="101" customFormat="1" ht="16" hidden="1" thickBot="1">
      <c r="A693" s="4"/>
      <c r="B693" s="6"/>
      <c r="C693" s="23" t="s">
        <v>409</v>
      </c>
      <c r="D693" s="24" t="s">
        <v>644</v>
      </c>
      <c r="E693" s="34"/>
      <c r="F693" s="34"/>
      <c r="G693" s="10"/>
      <c r="H693" s="10"/>
      <c r="I693" s="10"/>
      <c r="J693" s="102" t="s">
        <v>1193</v>
      </c>
      <c r="K693" s="10"/>
      <c r="L693" s="10"/>
      <c r="M693" s="10"/>
      <c r="N693" s="10"/>
      <c r="O693" s="10"/>
      <c r="P693" s="10"/>
      <c r="Q693" s="46" t="s">
        <v>145</v>
      </c>
      <c r="R693" s="46">
        <v>0</v>
      </c>
      <c r="S693" s="25" t="s">
        <v>223</v>
      </c>
      <c r="T693" s="46">
        <v>0</v>
      </c>
      <c r="U693" s="80"/>
      <c r="V693" s="46">
        <v>0</v>
      </c>
      <c r="W693" s="46">
        <v>0</v>
      </c>
      <c r="X693" s="46">
        <v>0</v>
      </c>
      <c r="Y693" s="10"/>
      <c r="Z693" s="10"/>
      <c r="AA693" s="10"/>
      <c r="AB693" s="10"/>
      <c r="AC693" s="10"/>
      <c r="AD693" s="10"/>
      <c r="AE693" s="10"/>
      <c r="AF693" s="10"/>
      <c r="AG693" s="10"/>
      <c r="AH693" s="10"/>
      <c r="AI693" s="10"/>
      <c r="AJ693" s="10"/>
      <c r="AK693" s="10"/>
      <c r="AL693" s="10"/>
      <c r="AM693" s="10"/>
      <c r="AN693" s="10"/>
      <c r="AO693" s="10"/>
      <c r="AP693" s="24" t="s">
        <v>204</v>
      </c>
      <c r="AQ693" s="24" t="s">
        <v>850</v>
      </c>
      <c r="AR693" s="10"/>
      <c r="AS693" s="10"/>
      <c r="AT693" s="10"/>
      <c r="AU693" s="174">
        <v>5850000</v>
      </c>
      <c r="AV693" s="45" t="s">
        <v>123</v>
      </c>
      <c r="AW693" s="45"/>
      <c r="AX693" s="45" t="s">
        <v>1811</v>
      </c>
      <c r="AY693" s="102" t="s">
        <v>1193</v>
      </c>
      <c r="AZ693" s="61"/>
      <c r="BA693" s="102"/>
      <c r="BB693" s="45"/>
      <c r="BC693" s="45"/>
    </row>
    <row r="694" spans="1:55" s="101" customFormat="1" ht="16" hidden="1" thickBot="1">
      <c r="A694" s="4"/>
      <c r="B694" s="6"/>
      <c r="C694" s="23" t="s">
        <v>409</v>
      </c>
      <c r="D694" s="24" t="s">
        <v>644</v>
      </c>
      <c r="E694" s="34"/>
      <c r="F694" s="34"/>
      <c r="G694" s="10"/>
      <c r="H694" s="10"/>
      <c r="I694" s="10"/>
      <c r="J694" s="102" t="s">
        <v>1193</v>
      </c>
      <c r="K694" s="10"/>
      <c r="L694" s="10"/>
      <c r="M694" s="10"/>
      <c r="N694" s="10"/>
      <c r="O694" s="10"/>
      <c r="P694" s="10"/>
      <c r="Q694" s="46" t="s">
        <v>145</v>
      </c>
      <c r="R694" s="46">
        <v>0</v>
      </c>
      <c r="S694" s="25" t="s">
        <v>226</v>
      </c>
      <c r="T694" s="46">
        <v>0</v>
      </c>
      <c r="U694" s="80"/>
      <c r="V694" s="46">
        <v>0</v>
      </c>
      <c r="W694" s="46">
        <v>0</v>
      </c>
      <c r="X694" s="46">
        <v>0</v>
      </c>
      <c r="Y694" s="10"/>
      <c r="Z694" s="10"/>
      <c r="AA694" s="10"/>
      <c r="AB694" s="10"/>
      <c r="AC694" s="10"/>
      <c r="AD694" s="10"/>
      <c r="AE694" s="10"/>
      <c r="AF694" s="10"/>
      <c r="AG694" s="10"/>
      <c r="AH694" s="10"/>
      <c r="AI694" s="10"/>
      <c r="AJ694" s="10"/>
      <c r="AK694" s="10"/>
      <c r="AL694" s="10"/>
      <c r="AM694" s="10"/>
      <c r="AN694" s="10"/>
      <c r="AO694" s="10"/>
      <c r="AP694" s="24" t="s">
        <v>204</v>
      </c>
      <c r="AQ694" s="24" t="s">
        <v>850</v>
      </c>
      <c r="AR694" s="10"/>
      <c r="AS694" s="10"/>
      <c r="AT694" s="10"/>
      <c r="AU694" s="174">
        <v>11700000</v>
      </c>
      <c r="AV694" s="45" t="s">
        <v>123</v>
      </c>
      <c r="AW694" s="45"/>
      <c r="AX694" s="45" t="s">
        <v>1811</v>
      </c>
      <c r="AY694" s="102" t="s">
        <v>1193</v>
      </c>
      <c r="AZ694" s="61"/>
      <c r="BA694" s="102"/>
      <c r="BB694" s="45"/>
      <c r="BC694" s="45"/>
    </row>
    <row r="695" spans="1:55" s="101" customFormat="1" ht="16" hidden="1" thickBot="1">
      <c r="A695" s="4"/>
      <c r="B695" s="6"/>
      <c r="C695" s="23" t="s">
        <v>410</v>
      </c>
      <c r="D695" s="24" t="s">
        <v>636</v>
      </c>
      <c r="E695" s="34"/>
      <c r="F695" s="34"/>
      <c r="G695" s="10"/>
      <c r="H695" s="10"/>
      <c r="I695" s="10"/>
      <c r="J695" s="102" t="s">
        <v>1193</v>
      </c>
      <c r="K695" s="10"/>
      <c r="L695" s="10"/>
      <c r="M695" s="10"/>
      <c r="N695" s="10"/>
      <c r="O695" s="10"/>
      <c r="P695" s="10"/>
      <c r="Q695" s="46" t="s">
        <v>145</v>
      </c>
      <c r="R695" s="46">
        <v>0</v>
      </c>
      <c r="S695" s="25" t="s">
        <v>223</v>
      </c>
      <c r="T695" s="46">
        <v>0</v>
      </c>
      <c r="U695" s="185" t="s">
        <v>145</v>
      </c>
      <c r="V695" s="46">
        <v>0</v>
      </c>
      <c r="W695" s="46">
        <v>0</v>
      </c>
      <c r="X695" s="46">
        <v>0</v>
      </c>
      <c r="Y695" s="10"/>
      <c r="Z695" s="10"/>
      <c r="AA695" s="10"/>
      <c r="AB695" s="10"/>
      <c r="AC695" s="10"/>
      <c r="AD695" s="10"/>
      <c r="AE695" s="10"/>
      <c r="AF695" s="10"/>
      <c r="AG695" s="10"/>
      <c r="AH695" s="10"/>
      <c r="AI695" s="10"/>
      <c r="AJ695" s="10"/>
      <c r="AK695" s="10"/>
      <c r="AL695" s="10"/>
      <c r="AM695" s="10"/>
      <c r="AN695" s="10"/>
      <c r="AO695" s="10"/>
      <c r="AP695" s="24" t="s">
        <v>204</v>
      </c>
      <c r="AQ695" s="24" t="s">
        <v>850</v>
      </c>
      <c r="AR695" s="10"/>
      <c r="AS695" s="10"/>
      <c r="AT695" s="10"/>
      <c r="AU695" s="174">
        <v>1530000</v>
      </c>
      <c r="AV695" s="45" t="s">
        <v>123</v>
      </c>
      <c r="AW695" s="45"/>
      <c r="AX695" s="45" t="s">
        <v>1811</v>
      </c>
      <c r="AY695" s="102" t="s">
        <v>1193</v>
      </c>
      <c r="AZ695" s="61"/>
      <c r="BA695" s="102"/>
      <c r="BB695" s="45"/>
      <c r="BC695" s="45"/>
    </row>
    <row r="696" spans="1:55" s="101" customFormat="1" ht="16" hidden="1" thickBot="1">
      <c r="A696" s="4"/>
      <c r="B696" s="6"/>
      <c r="C696" s="23" t="s">
        <v>411</v>
      </c>
      <c r="D696" s="24" t="s">
        <v>695</v>
      </c>
      <c r="E696" s="34"/>
      <c r="F696" s="34"/>
      <c r="G696" s="10"/>
      <c r="H696" s="10"/>
      <c r="I696" s="10"/>
      <c r="J696" s="102" t="s">
        <v>1193</v>
      </c>
      <c r="K696" s="10"/>
      <c r="L696" s="10"/>
      <c r="M696" s="10"/>
      <c r="N696" s="10"/>
      <c r="O696" s="10"/>
      <c r="P696" s="10"/>
      <c r="Q696" s="46" t="s">
        <v>145</v>
      </c>
      <c r="R696" s="46">
        <v>0</v>
      </c>
      <c r="S696" s="25" t="s">
        <v>223</v>
      </c>
      <c r="T696" s="46">
        <v>0</v>
      </c>
      <c r="U696" s="185" t="s">
        <v>145</v>
      </c>
      <c r="V696" s="46">
        <v>0</v>
      </c>
      <c r="W696" s="46">
        <v>0</v>
      </c>
      <c r="X696" s="46">
        <v>0</v>
      </c>
      <c r="Y696" s="10"/>
      <c r="Z696" s="10"/>
      <c r="AA696" s="10"/>
      <c r="AB696" s="10"/>
      <c r="AC696" s="10"/>
      <c r="AD696" s="10"/>
      <c r="AE696" s="10"/>
      <c r="AF696" s="10"/>
      <c r="AG696" s="10"/>
      <c r="AH696" s="10"/>
      <c r="AI696" s="10"/>
      <c r="AJ696" s="10"/>
      <c r="AK696" s="10"/>
      <c r="AL696" s="10"/>
      <c r="AM696" s="10"/>
      <c r="AN696" s="10"/>
      <c r="AO696" s="10"/>
      <c r="AP696" s="24" t="s">
        <v>204</v>
      </c>
      <c r="AQ696" s="24" t="s">
        <v>850</v>
      </c>
      <c r="AR696" s="10"/>
      <c r="AS696" s="10"/>
      <c r="AT696" s="10"/>
      <c r="AU696" s="174">
        <v>645000</v>
      </c>
      <c r="AV696" s="45" t="s">
        <v>123</v>
      </c>
      <c r="AW696" s="45"/>
      <c r="AX696" s="45" t="s">
        <v>1811</v>
      </c>
      <c r="AY696" s="102" t="s">
        <v>1193</v>
      </c>
      <c r="AZ696" s="61"/>
      <c r="BA696" s="102"/>
      <c r="BB696" s="45"/>
      <c r="BC696" s="45"/>
    </row>
    <row r="697" spans="1:55" s="101" customFormat="1" ht="16" hidden="1" thickBot="1">
      <c r="A697" s="4"/>
      <c r="B697" s="6"/>
      <c r="C697" s="23" t="s">
        <v>412</v>
      </c>
      <c r="D697" s="24" t="s">
        <v>636</v>
      </c>
      <c r="E697" s="34"/>
      <c r="F697" s="34"/>
      <c r="G697" s="10"/>
      <c r="H697" s="10"/>
      <c r="I697" s="10"/>
      <c r="J697" s="102" t="s">
        <v>1193</v>
      </c>
      <c r="K697" s="10"/>
      <c r="L697" s="10"/>
      <c r="M697" s="10"/>
      <c r="N697" s="10"/>
      <c r="O697" s="10"/>
      <c r="P697" s="10"/>
      <c r="Q697" s="46" t="s">
        <v>789</v>
      </c>
      <c r="R697" s="46">
        <v>0</v>
      </c>
      <c r="S697" s="25" t="s">
        <v>223</v>
      </c>
      <c r="T697" s="46">
        <v>0</v>
      </c>
      <c r="U697" s="185" t="s">
        <v>145</v>
      </c>
      <c r="V697" s="46">
        <v>0</v>
      </c>
      <c r="W697" s="46">
        <v>0</v>
      </c>
      <c r="X697" s="46">
        <v>0</v>
      </c>
      <c r="Y697" s="10"/>
      <c r="Z697" s="10"/>
      <c r="AA697" s="10"/>
      <c r="AB697" s="10"/>
      <c r="AC697" s="10"/>
      <c r="AD697" s="10"/>
      <c r="AE697" s="10"/>
      <c r="AF697" s="10"/>
      <c r="AG697" s="10"/>
      <c r="AH697" s="10"/>
      <c r="AI697" s="10"/>
      <c r="AJ697" s="10"/>
      <c r="AK697" s="10"/>
      <c r="AL697" s="10"/>
      <c r="AM697" s="10"/>
      <c r="AN697" s="10"/>
      <c r="AO697" s="10"/>
      <c r="AP697" s="24" t="s">
        <v>204</v>
      </c>
      <c r="AQ697" s="24" t="s">
        <v>850</v>
      </c>
      <c r="AR697" s="10"/>
      <c r="AS697" s="10"/>
      <c r="AT697" s="10"/>
      <c r="AU697" s="174">
        <v>8100000</v>
      </c>
      <c r="AV697" s="45" t="s">
        <v>123</v>
      </c>
      <c r="AW697" s="45"/>
      <c r="AX697" s="45" t="s">
        <v>1811</v>
      </c>
      <c r="AY697" s="102" t="s">
        <v>1193</v>
      </c>
      <c r="AZ697" s="61"/>
      <c r="BA697" s="102"/>
      <c r="BB697" s="45"/>
      <c r="BC697" s="45"/>
    </row>
    <row r="698" spans="1:55" s="101" customFormat="1" ht="16" hidden="1" thickBot="1">
      <c r="A698" s="4"/>
      <c r="B698" s="6"/>
      <c r="C698" s="23" t="s">
        <v>413</v>
      </c>
      <c r="D698" s="24" t="s">
        <v>636</v>
      </c>
      <c r="E698" s="34"/>
      <c r="F698" s="34"/>
      <c r="G698" s="10"/>
      <c r="H698" s="10"/>
      <c r="I698" s="10"/>
      <c r="J698" s="45"/>
      <c r="K698" s="10"/>
      <c r="L698" s="10"/>
      <c r="M698" s="10"/>
      <c r="N698" s="10"/>
      <c r="O698" s="10"/>
      <c r="P698" s="10"/>
      <c r="Q698" s="46" t="s">
        <v>789</v>
      </c>
      <c r="R698" s="46">
        <v>0</v>
      </c>
      <c r="S698" s="25" t="s">
        <v>226</v>
      </c>
      <c r="T698" s="46">
        <v>0</v>
      </c>
      <c r="U698" s="185" t="s">
        <v>145</v>
      </c>
      <c r="V698" s="46">
        <v>0</v>
      </c>
      <c r="W698" s="46">
        <v>0</v>
      </c>
      <c r="X698" s="46">
        <v>0</v>
      </c>
      <c r="Y698" s="10"/>
      <c r="Z698" s="10"/>
      <c r="AA698" s="10"/>
      <c r="AB698" s="10"/>
      <c r="AC698" s="10"/>
      <c r="AD698" s="10"/>
      <c r="AE698" s="10"/>
      <c r="AF698" s="10"/>
      <c r="AG698" s="10"/>
      <c r="AH698" s="10"/>
      <c r="AI698" s="10"/>
      <c r="AJ698" s="10"/>
      <c r="AK698" s="10"/>
      <c r="AL698" s="10"/>
      <c r="AM698" s="10"/>
      <c r="AN698" s="10"/>
      <c r="AO698" s="10"/>
      <c r="AP698" s="24" t="s">
        <v>204</v>
      </c>
      <c r="AQ698" s="24" t="s">
        <v>850</v>
      </c>
      <c r="AR698" s="10"/>
      <c r="AS698" s="10"/>
      <c r="AT698" s="10"/>
      <c r="AU698" s="174">
        <v>2250000</v>
      </c>
      <c r="AV698" s="45"/>
      <c r="AW698" s="45"/>
      <c r="AX698" s="45"/>
      <c r="AY698" s="45"/>
      <c r="AZ698" s="66" t="s">
        <v>1840</v>
      </c>
      <c r="BA698" s="102"/>
      <c r="BB698" s="45"/>
      <c r="BC698" s="45"/>
    </row>
    <row r="699" spans="1:55" s="101" customFormat="1" ht="16" hidden="1" thickBot="1">
      <c r="A699" s="4"/>
      <c r="B699" s="6"/>
      <c r="C699" s="23" t="s">
        <v>414</v>
      </c>
      <c r="D699" s="24" t="s">
        <v>636</v>
      </c>
      <c r="E699" s="34"/>
      <c r="F699" s="34"/>
      <c r="G699" s="10"/>
      <c r="H699" s="10"/>
      <c r="I699" s="10"/>
      <c r="J699" s="45"/>
      <c r="K699" s="10"/>
      <c r="L699" s="10"/>
      <c r="M699" s="10"/>
      <c r="N699" s="10"/>
      <c r="O699" s="10"/>
      <c r="P699" s="10"/>
      <c r="Q699" s="46" t="s">
        <v>789</v>
      </c>
      <c r="R699" s="46">
        <v>0</v>
      </c>
      <c r="S699" s="25" t="s">
        <v>223</v>
      </c>
      <c r="T699" s="46">
        <v>0</v>
      </c>
      <c r="U699" s="185" t="s">
        <v>145</v>
      </c>
      <c r="V699" s="46">
        <v>0</v>
      </c>
      <c r="W699" s="46">
        <v>0</v>
      </c>
      <c r="X699" s="46">
        <v>0</v>
      </c>
      <c r="Y699" s="10"/>
      <c r="Z699" s="10"/>
      <c r="AA699" s="10"/>
      <c r="AB699" s="10"/>
      <c r="AC699" s="10"/>
      <c r="AD699" s="10"/>
      <c r="AE699" s="10"/>
      <c r="AF699" s="10"/>
      <c r="AG699" s="10"/>
      <c r="AH699" s="10"/>
      <c r="AI699" s="10"/>
      <c r="AJ699" s="10"/>
      <c r="AK699" s="10"/>
      <c r="AL699" s="10"/>
      <c r="AM699" s="10"/>
      <c r="AN699" s="10"/>
      <c r="AO699" s="10"/>
      <c r="AP699" s="24" t="s">
        <v>204</v>
      </c>
      <c r="AQ699" s="24" t="s">
        <v>850</v>
      </c>
      <c r="AR699" s="10"/>
      <c r="AS699" s="10"/>
      <c r="AT699" s="10"/>
      <c r="AU699" s="174">
        <v>2250000</v>
      </c>
      <c r="AV699" s="45"/>
      <c r="AW699" s="45"/>
      <c r="AX699" s="45"/>
      <c r="AY699" s="45"/>
      <c r="AZ699" s="66" t="s">
        <v>1840</v>
      </c>
      <c r="BA699" s="102"/>
      <c r="BB699" s="45"/>
      <c r="BC699" s="45"/>
    </row>
    <row r="700" spans="1:55" s="101" customFormat="1" ht="16" hidden="1" thickBot="1">
      <c r="A700" s="4"/>
      <c r="B700" s="6"/>
      <c r="C700" s="23" t="s">
        <v>415</v>
      </c>
      <c r="D700" s="24" t="s">
        <v>696</v>
      </c>
      <c r="E700" s="34"/>
      <c r="F700" s="34"/>
      <c r="G700" s="10"/>
      <c r="H700" s="10"/>
      <c r="I700" s="10"/>
      <c r="J700" s="45" t="s">
        <v>1556</v>
      </c>
      <c r="K700" s="10"/>
      <c r="L700" s="10"/>
      <c r="M700" s="10"/>
      <c r="N700" s="10"/>
      <c r="O700" s="10"/>
      <c r="P700" s="10"/>
      <c r="Q700" s="46" t="s">
        <v>145</v>
      </c>
      <c r="R700" s="46">
        <v>0</v>
      </c>
      <c r="S700" s="25" t="s">
        <v>223</v>
      </c>
      <c r="T700" s="46">
        <v>0</v>
      </c>
      <c r="U700" s="185" t="s">
        <v>145</v>
      </c>
      <c r="V700" s="46">
        <v>0</v>
      </c>
      <c r="W700" s="46">
        <v>0</v>
      </c>
      <c r="X700" s="46">
        <v>0</v>
      </c>
      <c r="Y700" s="10"/>
      <c r="Z700" s="10"/>
      <c r="AA700" s="10"/>
      <c r="AB700" s="10"/>
      <c r="AC700" s="10"/>
      <c r="AD700" s="10"/>
      <c r="AE700" s="10"/>
      <c r="AF700" s="10"/>
      <c r="AG700" s="10"/>
      <c r="AH700" s="10"/>
      <c r="AI700" s="10"/>
      <c r="AJ700" s="10"/>
      <c r="AK700" s="10"/>
      <c r="AL700" s="10"/>
      <c r="AM700" s="10"/>
      <c r="AN700" s="10"/>
      <c r="AO700" s="10"/>
      <c r="AP700" s="24" t="s">
        <v>204</v>
      </c>
      <c r="AQ700" s="24" t="s">
        <v>850</v>
      </c>
      <c r="AR700" s="10"/>
      <c r="AS700" s="10"/>
      <c r="AT700" s="10"/>
      <c r="AU700" s="174">
        <v>1800000</v>
      </c>
      <c r="AV700" s="45" t="s">
        <v>123</v>
      </c>
      <c r="AW700" s="45"/>
      <c r="AX700" s="45" t="s">
        <v>1810</v>
      </c>
      <c r="AY700" s="45" t="s">
        <v>1556</v>
      </c>
      <c r="AZ700" s="61"/>
      <c r="BA700" s="102"/>
      <c r="BB700" s="45"/>
      <c r="BC700" s="45"/>
    </row>
    <row r="701" spans="1:55" s="101" customFormat="1" ht="16" hidden="1" thickBot="1">
      <c r="A701" s="4"/>
      <c r="B701" s="6"/>
      <c r="C701" s="23" t="s">
        <v>416</v>
      </c>
      <c r="D701" s="24" t="s">
        <v>697</v>
      </c>
      <c r="E701" s="34"/>
      <c r="F701" s="34"/>
      <c r="G701" s="10"/>
      <c r="H701" s="10"/>
      <c r="I701" s="10"/>
      <c r="J701" s="45"/>
      <c r="K701" s="10"/>
      <c r="L701" s="10"/>
      <c r="M701" s="10"/>
      <c r="N701" s="10"/>
      <c r="O701" s="10"/>
      <c r="P701" s="10"/>
      <c r="Q701" s="46" t="s">
        <v>145</v>
      </c>
      <c r="R701" s="46">
        <v>0</v>
      </c>
      <c r="S701" s="25" t="s">
        <v>223</v>
      </c>
      <c r="T701" s="46">
        <v>0</v>
      </c>
      <c r="U701" s="185" t="s">
        <v>145</v>
      </c>
      <c r="V701" s="46">
        <v>0</v>
      </c>
      <c r="W701" s="46">
        <v>0</v>
      </c>
      <c r="X701" s="46">
        <v>0</v>
      </c>
      <c r="Y701" s="10"/>
      <c r="Z701" s="10"/>
      <c r="AA701" s="10"/>
      <c r="AB701" s="10"/>
      <c r="AC701" s="10"/>
      <c r="AD701" s="10"/>
      <c r="AE701" s="10"/>
      <c r="AF701" s="10"/>
      <c r="AG701" s="10"/>
      <c r="AH701" s="10"/>
      <c r="AI701" s="10"/>
      <c r="AJ701" s="10"/>
      <c r="AK701" s="10"/>
      <c r="AL701" s="10"/>
      <c r="AM701" s="10"/>
      <c r="AN701" s="10"/>
      <c r="AO701" s="10"/>
      <c r="AP701" s="24" t="s">
        <v>204</v>
      </c>
      <c r="AQ701" s="24" t="s">
        <v>850</v>
      </c>
      <c r="AR701" s="10"/>
      <c r="AS701" s="10"/>
      <c r="AT701" s="10"/>
      <c r="AU701" s="174">
        <v>90000</v>
      </c>
      <c r="AV701" s="45"/>
      <c r="AW701" s="45"/>
      <c r="AX701" s="45"/>
      <c r="AY701" s="45"/>
      <c r="AZ701" s="66" t="s">
        <v>1840</v>
      </c>
      <c r="BA701" s="102"/>
      <c r="BB701" s="45"/>
      <c r="BC701" s="45"/>
    </row>
    <row r="702" spans="1:55" s="101" customFormat="1" ht="16" hidden="1" thickBot="1">
      <c r="A702" s="4"/>
      <c r="B702" s="6"/>
      <c r="C702" s="40" t="s">
        <v>417</v>
      </c>
      <c r="D702" s="39" t="s">
        <v>636</v>
      </c>
      <c r="E702" s="41"/>
      <c r="F702" s="41"/>
      <c r="G702" s="10"/>
      <c r="H702" s="10"/>
      <c r="I702" s="10"/>
      <c r="J702" s="45"/>
      <c r="K702" s="10"/>
      <c r="L702" s="10"/>
      <c r="M702" s="10"/>
      <c r="N702" s="10"/>
      <c r="O702" s="10"/>
      <c r="P702" s="10"/>
      <c r="Q702" s="142" t="s">
        <v>145</v>
      </c>
      <c r="R702" s="46">
        <v>0</v>
      </c>
      <c r="S702" s="45"/>
      <c r="T702" s="46">
        <v>0</v>
      </c>
      <c r="U702" s="80"/>
      <c r="V702" s="46">
        <v>0</v>
      </c>
      <c r="W702" s="46">
        <v>0</v>
      </c>
      <c r="X702" s="46">
        <v>0</v>
      </c>
      <c r="Y702" s="10"/>
      <c r="Z702" s="10"/>
      <c r="AA702" s="10"/>
      <c r="AB702" s="10"/>
      <c r="AC702" s="10"/>
      <c r="AD702" s="10"/>
      <c r="AE702" s="10"/>
      <c r="AF702" s="10"/>
      <c r="AG702" s="10"/>
      <c r="AH702" s="10"/>
      <c r="AI702" s="10"/>
      <c r="AJ702" s="10"/>
      <c r="AK702" s="10"/>
      <c r="AL702" s="10"/>
      <c r="AM702" s="10"/>
      <c r="AN702" s="10"/>
      <c r="AO702" s="10"/>
      <c r="AP702" s="39" t="s">
        <v>204</v>
      </c>
      <c r="AQ702" s="39" t="s">
        <v>850</v>
      </c>
      <c r="AR702" s="10"/>
      <c r="AS702" s="10"/>
      <c r="AT702" s="10"/>
      <c r="AU702" s="174">
        <v>2220000</v>
      </c>
      <c r="AV702" s="45"/>
      <c r="AW702" s="45"/>
      <c r="AX702" s="45"/>
      <c r="AY702" s="45"/>
      <c r="AZ702" s="66" t="s">
        <v>1840</v>
      </c>
      <c r="BA702" s="102"/>
      <c r="BB702" s="45"/>
      <c r="BC702" s="45"/>
    </row>
    <row r="703" spans="1:55" s="101" customFormat="1" ht="25.5" hidden="1" customHeight="1">
      <c r="A703" s="4"/>
      <c r="B703" s="6"/>
      <c r="C703" s="23" t="s">
        <v>418</v>
      </c>
      <c r="D703" s="24" t="s">
        <v>698</v>
      </c>
      <c r="E703" s="34" t="s">
        <v>712</v>
      </c>
      <c r="F703" s="34"/>
      <c r="G703" s="10"/>
      <c r="H703" s="10"/>
      <c r="I703" s="10"/>
      <c r="J703" s="102" t="s">
        <v>1193</v>
      </c>
      <c r="K703" s="10"/>
      <c r="L703" s="10"/>
      <c r="M703" s="10"/>
      <c r="N703" s="10"/>
      <c r="O703" s="10"/>
      <c r="P703" s="10"/>
      <c r="Q703" s="46" t="s">
        <v>810</v>
      </c>
      <c r="R703" s="46">
        <v>0</v>
      </c>
      <c r="S703" s="66" t="s">
        <v>225</v>
      </c>
      <c r="T703" s="46" t="s">
        <v>1653</v>
      </c>
      <c r="U703" s="189" t="s">
        <v>852</v>
      </c>
      <c r="V703" s="46">
        <v>0</v>
      </c>
      <c r="W703" s="46">
        <v>0</v>
      </c>
      <c r="X703" s="46">
        <v>0</v>
      </c>
      <c r="Y703" s="10"/>
      <c r="Z703" s="10"/>
      <c r="AA703" s="10"/>
      <c r="AB703" s="10"/>
      <c r="AC703" s="10"/>
      <c r="AD703" s="10"/>
      <c r="AE703" s="10"/>
      <c r="AF703" s="10"/>
      <c r="AG703" s="10"/>
      <c r="AH703" s="10"/>
      <c r="AI703" s="10"/>
      <c r="AJ703" s="10"/>
      <c r="AK703" s="10"/>
      <c r="AL703" s="10"/>
      <c r="AM703" s="10"/>
      <c r="AN703" s="10"/>
      <c r="AO703" s="10"/>
      <c r="AP703" s="24" t="s">
        <v>204</v>
      </c>
      <c r="AQ703" s="24">
        <v>2007</v>
      </c>
      <c r="AR703" s="10"/>
      <c r="AS703" s="10"/>
      <c r="AT703" s="10"/>
      <c r="AU703" s="174">
        <v>502036480.2567777</v>
      </c>
      <c r="AV703" s="45" t="s">
        <v>123</v>
      </c>
      <c r="AW703" s="45"/>
      <c r="AX703" s="45" t="s">
        <v>1560</v>
      </c>
      <c r="AY703" s="102" t="s">
        <v>1193</v>
      </c>
      <c r="AZ703" s="61"/>
      <c r="BA703" s="102"/>
      <c r="BB703" s="45"/>
      <c r="BC703" s="45"/>
    </row>
    <row r="704" spans="1:55" s="101" customFormat="1" ht="31" hidden="1" thickBot="1">
      <c r="A704" s="4"/>
      <c r="B704" s="6"/>
      <c r="C704" s="23" t="s">
        <v>419</v>
      </c>
      <c r="D704" s="24" t="s">
        <v>699</v>
      </c>
      <c r="E704" s="34" t="s">
        <v>712</v>
      </c>
      <c r="F704" s="34"/>
      <c r="G704" s="10"/>
      <c r="H704" s="10"/>
      <c r="I704" s="10"/>
      <c r="J704" s="102" t="s">
        <v>1193</v>
      </c>
      <c r="K704" s="10"/>
      <c r="L704" s="10"/>
      <c r="M704" s="10"/>
      <c r="N704" s="10"/>
      <c r="O704" s="10"/>
      <c r="P704" s="10"/>
      <c r="Q704" s="46" t="s">
        <v>810</v>
      </c>
      <c r="R704" s="46">
        <v>0</v>
      </c>
      <c r="S704" s="45" t="s">
        <v>225</v>
      </c>
      <c r="T704" s="46" t="s">
        <v>1653</v>
      </c>
      <c r="U704" s="190" t="s">
        <v>852</v>
      </c>
      <c r="V704" s="46">
        <v>0</v>
      </c>
      <c r="W704" s="46">
        <v>0</v>
      </c>
      <c r="X704" s="46">
        <v>0</v>
      </c>
      <c r="Y704" s="10"/>
      <c r="Z704" s="10"/>
      <c r="AA704" s="10"/>
      <c r="AB704" s="10"/>
      <c r="AC704" s="10"/>
      <c r="AD704" s="10"/>
      <c r="AE704" s="10"/>
      <c r="AF704" s="10"/>
      <c r="AG704" s="10"/>
      <c r="AH704" s="10"/>
      <c r="AI704" s="10"/>
      <c r="AJ704" s="10"/>
      <c r="AK704" s="10"/>
      <c r="AL704" s="10"/>
      <c r="AM704" s="10"/>
      <c r="AN704" s="10"/>
      <c r="AO704" s="10"/>
      <c r="AP704" s="24" t="s">
        <v>204</v>
      </c>
      <c r="AQ704" s="24">
        <v>2007</v>
      </c>
      <c r="AR704" s="10"/>
      <c r="AS704" s="10"/>
      <c r="AT704" s="10"/>
      <c r="AU704" s="174">
        <v>404107870.54555315</v>
      </c>
      <c r="AV704" s="45" t="s">
        <v>123</v>
      </c>
      <c r="AW704" s="45"/>
      <c r="AX704" s="45" t="s">
        <v>1560</v>
      </c>
      <c r="AY704" s="102" t="s">
        <v>1193</v>
      </c>
      <c r="AZ704" s="61"/>
      <c r="BA704" s="102"/>
      <c r="BB704" s="45"/>
      <c r="BC704" s="45"/>
    </row>
    <row r="705" spans="1:77" s="101" customFormat="1" ht="31" hidden="1" thickBot="1">
      <c r="A705" s="4"/>
      <c r="B705" s="6"/>
      <c r="C705" s="23" t="s">
        <v>420</v>
      </c>
      <c r="D705" s="24" t="s">
        <v>700</v>
      </c>
      <c r="E705" s="34" t="s">
        <v>713</v>
      </c>
      <c r="F705" s="34"/>
      <c r="G705" s="10"/>
      <c r="H705" s="10"/>
      <c r="I705" s="10"/>
      <c r="J705" s="102" t="s">
        <v>1193</v>
      </c>
      <c r="K705" s="10"/>
      <c r="L705" s="10"/>
      <c r="M705" s="10"/>
      <c r="N705" s="10"/>
      <c r="O705" s="10"/>
      <c r="P705" s="10"/>
      <c r="Q705" s="46" t="s">
        <v>811</v>
      </c>
      <c r="R705" s="46">
        <v>0</v>
      </c>
      <c r="S705" s="45" t="s">
        <v>1582</v>
      </c>
      <c r="T705" s="46" t="s">
        <v>1653</v>
      </c>
      <c r="U705" s="190" t="s">
        <v>853</v>
      </c>
      <c r="V705" s="46">
        <v>0</v>
      </c>
      <c r="W705" s="46">
        <v>0</v>
      </c>
      <c r="X705" s="46">
        <v>0</v>
      </c>
      <c r="Y705" s="10"/>
      <c r="Z705" s="10"/>
      <c r="AA705" s="10"/>
      <c r="AB705" s="10"/>
      <c r="AC705" s="10"/>
      <c r="AD705" s="10"/>
      <c r="AE705" s="10"/>
      <c r="AF705" s="10"/>
      <c r="AG705" s="10"/>
      <c r="AH705" s="10"/>
      <c r="AI705" s="10"/>
      <c r="AJ705" s="10"/>
      <c r="AK705" s="10"/>
      <c r="AL705" s="10"/>
      <c r="AM705" s="10"/>
      <c r="AN705" s="10"/>
      <c r="AO705" s="10"/>
      <c r="AP705" s="24" t="s">
        <v>204</v>
      </c>
      <c r="AQ705" s="24">
        <v>2007</v>
      </c>
      <c r="AR705" s="10"/>
      <c r="AS705" s="10"/>
      <c r="AT705" s="10"/>
      <c r="AU705" s="174">
        <v>938172312.32944679</v>
      </c>
      <c r="AV705" s="45" t="s">
        <v>123</v>
      </c>
      <c r="AW705" s="45"/>
      <c r="AX705" s="45" t="s">
        <v>1560</v>
      </c>
      <c r="AY705" s="102" t="s">
        <v>1193</v>
      </c>
      <c r="AZ705" s="61"/>
      <c r="BA705" s="102"/>
      <c r="BB705" s="45"/>
      <c r="BC705" s="45"/>
    </row>
    <row r="706" spans="1:77" s="100" customFormat="1" ht="16" hidden="1" thickBot="1">
      <c r="A706" s="4"/>
      <c r="B706" s="98"/>
      <c r="C706" s="72" t="s">
        <v>421</v>
      </c>
      <c r="D706" s="70" t="s">
        <v>701</v>
      </c>
      <c r="E706" s="73" t="s">
        <v>713</v>
      </c>
      <c r="F706" s="73"/>
      <c r="G706" s="75"/>
      <c r="H706" s="75"/>
      <c r="I706" s="75"/>
      <c r="J706" s="104" t="s">
        <v>1193</v>
      </c>
      <c r="K706" s="75"/>
      <c r="L706" s="75"/>
      <c r="M706" s="75"/>
      <c r="N706" s="75"/>
      <c r="O706" s="75"/>
      <c r="P706" s="75"/>
      <c r="Q706" s="50" t="s">
        <v>812</v>
      </c>
      <c r="R706" s="50">
        <v>0</v>
      </c>
      <c r="S706" s="66" t="s">
        <v>225</v>
      </c>
      <c r="T706" s="50" t="s">
        <v>1653</v>
      </c>
      <c r="U706" s="189" t="s">
        <v>854</v>
      </c>
      <c r="V706" s="50">
        <v>0</v>
      </c>
      <c r="W706" s="50">
        <v>0</v>
      </c>
      <c r="X706" s="50">
        <v>0</v>
      </c>
      <c r="Y706" s="75"/>
      <c r="Z706" s="75"/>
      <c r="AA706" s="75"/>
      <c r="AB706" s="75"/>
      <c r="AC706" s="75"/>
      <c r="AD706" s="75"/>
      <c r="AE706" s="75"/>
      <c r="AF706" s="75"/>
      <c r="AG706" s="75"/>
      <c r="AH706" s="75"/>
      <c r="AI706" s="75"/>
      <c r="AJ706" s="75"/>
      <c r="AK706" s="75"/>
      <c r="AL706" s="75"/>
      <c r="AM706" s="75"/>
      <c r="AN706" s="75"/>
      <c r="AO706" s="75"/>
      <c r="AP706" s="70" t="s">
        <v>204</v>
      </c>
      <c r="AQ706" s="70">
        <v>2007</v>
      </c>
      <c r="AR706" s="75"/>
      <c r="AS706" s="75"/>
      <c r="AT706" s="75"/>
      <c r="AU706" s="71">
        <v>699361351.24323857</v>
      </c>
      <c r="AV706" s="66" t="s">
        <v>123</v>
      </c>
      <c r="AW706" s="66"/>
      <c r="AX706" s="66" t="s">
        <v>1560</v>
      </c>
      <c r="AY706" s="104" t="s">
        <v>1193</v>
      </c>
      <c r="AZ706" s="95"/>
      <c r="BA706" s="104"/>
      <c r="BB706" s="66"/>
      <c r="BC706" s="66"/>
      <c r="BD706" s="121"/>
      <c r="BE706" s="121"/>
      <c r="BF706" s="121"/>
      <c r="BG706" s="121"/>
      <c r="BH706" s="121"/>
      <c r="BI706" s="121"/>
      <c r="BJ706" s="121"/>
      <c r="BK706" s="121"/>
      <c r="BL706" s="121"/>
      <c r="BM706" s="121"/>
      <c r="BN706" s="121"/>
      <c r="BO706" s="121"/>
      <c r="BP706" s="121"/>
      <c r="BQ706" s="121"/>
      <c r="BR706" s="121"/>
      <c r="BS706" s="121"/>
      <c r="BT706" s="121"/>
      <c r="BU706" s="121"/>
      <c r="BV706" s="121"/>
      <c r="BW706" s="121"/>
      <c r="BX706" s="121"/>
      <c r="BY706" s="121"/>
    </row>
    <row r="707" spans="1:77" s="100" customFormat="1" ht="16" hidden="1" thickBot="1">
      <c r="A707" s="4"/>
      <c r="B707" s="98"/>
      <c r="C707" s="72" t="s">
        <v>422</v>
      </c>
      <c r="D707" s="70" t="s">
        <v>702</v>
      </c>
      <c r="E707" s="73" t="s">
        <v>713</v>
      </c>
      <c r="F707" s="73"/>
      <c r="G707" s="75"/>
      <c r="H707" s="75"/>
      <c r="I707" s="75"/>
      <c r="J707" s="104" t="s">
        <v>1193</v>
      </c>
      <c r="K707" s="75"/>
      <c r="L707" s="75"/>
      <c r="M707" s="75"/>
      <c r="N707" s="75"/>
      <c r="O707" s="75"/>
      <c r="P707" s="75"/>
      <c r="Q707" s="50" t="s">
        <v>813</v>
      </c>
      <c r="R707" s="50">
        <v>0</v>
      </c>
      <c r="S707" s="66" t="s">
        <v>1583</v>
      </c>
      <c r="T707" s="50" t="s">
        <v>1653</v>
      </c>
      <c r="U707" s="189" t="s">
        <v>855</v>
      </c>
      <c r="V707" s="50">
        <v>0</v>
      </c>
      <c r="W707" s="50">
        <v>0</v>
      </c>
      <c r="X707" s="50">
        <v>0</v>
      </c>
      <c r="Y707" s="75"/>
      <c r="Z707" s="75"/>
      <c r="AA707" s="75"/>
      <c r="AB707" s="75"/>
      <c r="AC707" s="75"/>
      <c r="AD707" s="75"/>
      <c r="AE707" s="75"/>
      <c r="AF707" s="75"/>
      <c r="AG707" s="75"/>
      <c r="AH707" s="75"/>
      <c r="AI707" s="75"/>
      <c r="AJ707" s="75"/>
      <c r="AK707" s="75"/>
      <c r="AL707" s="75"/>
      <c r="AM707" s="75"/>
      <c r="AN707" s="75"/>
      <c r="AO707" s="75"/>
      <c r="AP707" s="70" t="s">
        <v>204</v>
      </c>
      <c r="AQ707" s="70">
        <v>2007</v>
      </c>
      <c r="AR707" s="75"/>
      <c r="AS707" s="75"/>
      <c r="AT707" s="75"/>
      <c r="AU707" s="71">
        <v>780045205.74074543</v>
      </c>
      <c r="AV707" s="66" t="s">
        <v>123</v>
      </c>
      <c r="AW707" s="66"/>
      <c r="AX707" s="66" t="s">
        <v>1560</v>
      </c>
      <c r="AY707" s="104" t="s">
        <v>1193</v>
      </c>
      <c r="AZ707" s="95"/>
      <c r="BA707" s="104"/>
      <c r="BB707" s="66"/>
      <c r="BC707" s="66"/>
      <c r="BD707" s="121"/>
      <c r="BE707" s="121"/>
      <c r="BF707" s="121"/>
      <c r="BG707" s="121"/>
      <c r="BH707" s="121"/>
      <c r="BI707" s="121"/>
      <c r="BJ707" s="121"/>
      <c r="BK707" s="121"/>
      <c r="BL707" s="121"/>
      <c r="BM707" s="121"/>
      <c r="BN707" s="121"/>
      <c r="BO707" s="121"/>
      <c r="BP707" s="121"/>
      <c r="BQ707" s="121"/>
      <c r="BR707" s="121"/>
      <c r="BS707" s="121"/>
      <c r="BT707" s="121"/>
      <c r="BU707" s="121"/>
      <c r="BV707" s="121"/>
      <c r="BW707" s="121"/>
      <c r="BX707" s="121"/>
      <c r="BY707" s="121"/>
    </row>
    <row r="708" spans="1:77" s="100" customFormat="1" ht="16" hidden="1" thickBot="1">
      <c r="A708" s="4"/>
      <c r="B708" s="98"/>
      <c r="C708" s="72" t="s">
        <v>423</v>
      </c>
      <c r="D708" s="70" t="s">
        <v>703</v>
      </c>
      <c r="E708" s="73" t="s">
        <v>713</v>
      </c>
      <c r="F708" s="73"/>
      <c r="G708" s="75"/>
      <c r="H708" s="75"/>
      <c r="I708" s="75"/>
      <c r="J708" s="104" t="s">
        <v>1193</v>
      </c>
      <c r="K708" s="75"/>
      <c r="L708" s="75"/>
      <c r="M708" s="75"/>
      <c r="N708" s="75"/>
      <c r="O708" s="75"/>
      <c r="P708" s="75"/>
      <c r="Q708" s="50" t="s">
        <v>814</v>
      </c>
      <c r="R708" s="50">
        <v>0</v>
      </c>
      <c r="S708" s="66" t="s">
        <v>225</v>
      </c>
      <c r="T708" s="50" t="s">
        <v>1653</v>
      </c>
      <c r="U708" s="189" t="s">
        <v>856</v>
      </c>
      <c r="V708" s="50">
        <v>0</v>
      </c>
      <c r="W708" s="50">
        <v>0</v>
      </c>
      <c r="X708" s="50">
        <v>0</v>
      </c>
      <c r="Y708" s="75"/>
      <c r="Z708" s="75"/>
      <c r="AA708" s="75"/>
      <c r="AB708" s="75"/>
      <c r="AC708" s="75"/>
      <c r="AD708" s="75"/>
      <c r="AE708" s="75"/>
      <c r="AF708" s="75"/>
      <c r="AG708" s="75"/>
      <c r="AH708" s="75"/>
      <c r="AI708" s="75"/>
      <c r="AJ708" s="75"/>
      <c r="AK708" s="75"/>
      <c r="AL708" s="75"/>
      <c r="AM708" s="75"/>
      <c r="AN708" s="75"/>
      <c r="AO708" s="75"/>
      <c r="AP708" s="70" t="s">
        <v>204</v>
      </c>
      <c r="AQ708" s="70">
        <v>2007</v>
      </c>
      <c r="AR708" s="75"/>
      <c r="AS708" s="75"/>
      <c r="AT708" s="75"/>
      <c r="AU708" s="71">
        <v>328321763.76237082</v>
      </c>
      <c r="AV708" s="66" t="s">
        <v>123</v>
      </c>
      <c r="AW708" s="66"/>
      <c r="AX708" s="66" t="s">
        <v>1560</v>
      </c>
      <c r="AY708" s="104" t="s">
        <v>1193</v>
      </c>
      <c r="AZ708" s="95"/>
      <c r="BA708" s="104"/>
      <c r="BB708" s="66"/>
      <c r="BC708" s="66"/>
      <c r="BD708" s="121"/>
      <c r="BE708" s="121"/>
      <c r="BF708" s="121"/>
      <c r="BG708" s="121"/>
      <c r="BH708" s="121"/>
      <c r="BI708" s="121"/>
      <c r="BJ708" s="121"/>
      <c r="BK708" s="121"/>
      <c r="BL708" s="121"/>
      <c r="BM708" s="121"/>
      <c r="BN708" s="121"/>
      <c r="BO708" s="121"/>
      <c r="BP708" s="121"/>
      <c r="BQ708" s="121"/>
      <c r="BR708" s="121"/>
      <c r="BS708" s="121"/>
      <c r="BT708" s="121"/>
      <c r="BU708" s="121"/>
      <c r="BV708" s="121"/>
      <c r="BW708" s="121"/>
      <c r="BX708" s="121"/>
      <c r="BY708" s="121"/>
    </row>
    <row r="709" spans="1:77" s="100" customFormat="1" ht="31" hidden="1" thickBot="1">
      <c r="A709" s="4"/>
      <c r="B709" s="98"/>
      <c r="C709" s="72" t="s">
        <v>424</v>
      </c>
      <c r="D709" s="70" t="s">
        <v>704</v>
      </c>
      <c r="E709" s="73" t="s">
        <v>714</v>
      </c>
      <c r="F709" s="73"/>
      <c r="G709" s="75"/>
      <c r="H709" s="75"/>
      <c r="I709" s="75"/>
      <c r="J709" s="104" t="s">
        <v>1193</v>
      </c>
      <c r="K709" s="75"/>
      <c r="L709" s="75"/>
      <c r="M709" s="75"/>
      <c r="N709" s="75"/>
      <c r="O709" s="75"/>
      <c r="P709" s="75"/>
      <c r="Q709" s="50" t="s">
        <v>815</v>
      </c>
      <c r="R709" s="50">
        <v>0</v>
      </c>
      <c r="S709" s="66" t="s">
        <v>1583</v>
      </c>
      <c r="T709" s="50" t="s">
        <v>1654</v>
      </c>
      <c r="U709" s="189" t="s">
        <v>857</v>
      </c>
      <c r="V709" s="50">
        <v>0</v>
      </c>
      <c r="W709" s="50">
        <v>0</v>
      </c>
      <c r="X709" s="50">
        <v>0</v>
      </c>
      <c r="Y709" s="75"/>
      <c r="Z709" s="75"/>
      <c r="AA709" s="75"/>
      <c r="AB709" s="75"/>
      <c r="AC709" s="75"/>
      <c r="AD709" s="75"/>
      <c r="AE709" s="75"/>
      <c r="AF709" s="75"/>
      <c r="AG709" s="75"/>
      <c r="AH709" s="75"/>
      <c r="AI709" s="75"/>
      <c r="AJ709" s="75"/>
      <c r="AK709" s="75"/>
      <c r="AL709" s="75"/>
      <c r="AM709" s="75"/>
      <c r="AN709" s="75"/>
      <c r="AO709" s="75"/>
      <c r="AP709" s="70" t="s">
        <v>204</v>
      </c>
      <c r="AQ709" s="70">
        <v>2007</v>
      </c>
      <c r="AR709" s="75"/>
      <c r="AS709" s="75"/>
      <c r="AT709" s="75"/>
      <c r="AU709" s="71">
        <v>69404154.396279112</v>
      </c>
      <c r="AV709" s="66" t="s">
        <v>123</v>
      </c>
      <c r="AW709" s="66"/>
      <c r="AX709" s="66" t="s">
        <v>1607</v>
      </c>
      <c r="AY709" s="104" t="s">
        <v>1193</v>
      </c>
      <c r="AZ709" s="95"/>
      <c r="BA709" s="104"/>
      <c r="BB709" s="66"/>
      <c r="BC709" s="66"/>
      <c r="BD709" s="121"/>
      <c r="BE709" s="121"/>
      <c r="BF709" s="121"/>
      <c r="BG709" s="121"/>
      <c r="BH709" s="121"/>
      <c r="BI709" s="121"/>
      <c r="BJ709" s="121"/>
      <c r="BK709" s="121"/>
      <c r="BL709" s="121"/>
      <c r="BM709" s="121"/>
      <c r="BN709" s="121"/>
      <c r="BO709" s="121"/>
      <c r="BP709" s="121"/>
      <c r="BQ709" s="121"/>
      <c r="BR709" s="121"/>
      <c r="BS709" s="121"/>
      <c r="BT709" s="121"/>
      <c r="BU709" s="121"/>
      <c r="BV709" s="121"/>
      <c r="BW709" s="121"/>
      <c r="BX709" s="121"/>
      <c r="BY709" s="121"/>
    </row>
    <row r="710" spans="1:77" s="100" customFormat="1" ht="16" hidden="1" thickBot="1">
      <c r="A710" s="4"/>
      <c r="B710" s="98"/>
      <c r="C710" s="72" t="s">
        <v>425</v>
      </c>
      <c r="D710" s="70" t="s">
        <v>705</v>
      </c>
      <c r="E710" s="73" t="s">
        <v>714</v>
      </c>
      <c r="F710" s="73"/>
      <c r="G710" s="75"/>
      <c r="H710" s="75"/>
      <c r="I710" s="75"/>
      <c r="J710" s="104" t="s">
        <v>1193</v>
      </c>
      <c r="K710" s="75"/>
      <c r="L710" s="75"/>
      <c r="M710" s="75"/>
      <c r="N710" s="75"/>
      <c r="O710" s="75"/>
      <c r="P710" s="75"/>
      <c r="Q710" s="50" t="s">
        <v>816</v>
      </c>
      <c r="R710" s="50">
        <v>0</v>
      </c>
      <c r="S710" s="66" t="s">
        <v>238</v>
      </c>
      <c r="T710" s="50" t="s">
        <v>1655</v>
      </c>
      <c r="U710" s="189" t="s">
        <v>858</v>
      </c>
      <c r="V710" s="50">
        <v>0</v>
      </c>
      <c r="W710" s="50">
        <v>0</v>
      </c>
      <c r="X710" s="50">
        <v>0</v>
      </c>
      <c r="Y710" s="75"/>
      <c r="Z710" s="75"/>
      <c r="AA710" s="75"/>
      <c r="AB710" s="75"/>
      <c r="AC710" s="75"/>
      <c r="AD710" s="75"/>
      <c r="AE710" s="75"/>
      <c r="AF710" s="75"/>
      <c r="AG710" s="75"/>
      <c r="AH710" s="75"/>
      <c r="AI710" s="75"/>
      <c r="AJ710" s="75"/>
      <c r="AK710" s="75"/>
      <c r="AL710" s="75"/>
      <c r="AM710" s="75"/>
      <c r="AN710" s="75"/>
      <c r="AO710" s="75"/>
      <c r="AP710" s="70" t="s">
        <v>204</v>
      </c>
      <c r="AQ710" s="70">
        <v>2007</v>
      </c>
      <c r="AR710" s="75"/>
      <c r="AS710" s="75"/>
      <c r="AT710" s="75"/>
      <c r="AU710" s="71">
        <v>717793820.97036767</v>
      </c>
      <c r="AV710" s="66" t="s">
        <v>123</v>
      </c>
      <c r="AW710" s="66"/>
      <c r="AX710" s="66" t="s">
        <v>1607</v>
      </c>
      <c r="AY710" s="104" t="s">
        <v>1193</v>
      </c>
      <c r="AZ710" s="95"/>
      <c r="BA710" s="104"/>
      <c r="BB710" s="66"/>
      <c r="BC710" s="66"/>
      <c r="BD710" s="121"/>
      <c r="BE710" s="121"/>
      <c r="BF710" s="121"/>
      <c r="BG710" s="121"/>
      <c r="BH710" s="121"/>
      <c r="BI710" s="121"/>
      <c r="BJ710" s="121"/>
      <c r="BK710" s="121"/>
      <c r="BL710" s="121"/>
      <c r="BM710" s="121"/>
      <c r="BN710" s="121"/>
      <c r="BO710" s="121"/>
      <c r="BP710" s="121"/>
      <c r="BQ710" s="121"/>
      <c r="BR710" s="121"/>
      <c r="BS710" s="121"/>
      <c r="BT710" s="121"/>
      <c r="BU710" s="121"/>
      <c r="BV710" s="121"/>
      <c r="BW710" s="121"/>
      <c r="BX710" s="121"/>
      <c r="BY710" s="121"/>
    </row>
    <row r="711" spans="1:77" s="100" customFormat="1" ht="20.25" hidden="1" customHeight="1">
      <c r="A711" s="4"/>
      <c r="B711" s="98"/>
      <c r="C711" s="72" t="s">
        <v>426</v>
      </c>
      <c r="D711" s="70" t="s">
        <v>706</v>
      </c>
      <c r="E711" s="73" t="s">
        <v>714</v>
      </c>
      <c r="F711" s="73"/>
      <c r="G711" s="75"/>
      <c r="H711" s="75"/>
      <c r="I711" s="75"/>
      <c r="J711" s="104" t="s">
        <v>1193</v>
      </c>
      <c r="K711" s="75"/>
      <c r="L711" s="75"/>
      <c r="M711" s="75"/>
      <c r="N711" s="75"/>
      <c r="O711" s="75"/>
      <c r="P711" s="75"/>
      <c r="Q711" s="50" t="s">
        <v>817</v>
      </c>
      <c r="R711" s="50">
        <v>0</v>
      </c>
      <c r="S711" s="66" t="s">
        <v>238</v>
      </c>
      <c r="T711" s="50" t="s">
        <v>1656</v>
      </c>
      <c r="U711" s="189" t="s">
        <v>859</v>
      </c>
      <c r="V711" s="50">
        <v>0</v>
      </c>
      <c r="W711" s="50">
        <v>0</v>
      </c>
      <c r="X711" s="50">
        <v>0</v>
      </c>
      <c r="Y711" s="75"/>
      <c r="Z711" s="75"/>
      <c r="AA711" s="75"/>
      <c r="AB711" s="75"/>
      <c r="AC711" s="75"/>
      <c r="AD711" s="75"/>
      <c r="AE711" s="75"/>
      <c r="AF711" s="75"/>
      <c r="AG711" s="75"/>
      <c r="AH711" s="75"/>
      <c r="AI711" s="75"/>
      <c r="AJ711" s="75"/>
      <c r="AK711" s="75"/>
      <c r="AL711" s="75"/>
      <c r="AM711" s="75"/>
      <c r="AN711" s="75"/>
      <c r="AO711" s="75"/>
      <c r="AP711" s="70" t="s">
        <v>204</v>
      </c>
      <c r="AQ711" s="70">
        <v>2007</v>
      </c>
      <c r="AR711" s="75"/>
      <c r="AS711" s="75"/>
      <c r="AT711" s="75"/>
      <c r="AU711" s="71">
        <v>120301615.53147618</v>
      </c>
      <c r="AV711" s="66" t="s">
        <v>123</v>
      </c>
      <c r="AW711" s="66"/>
      <c r="AX711" s="66" t="s">
        <v>1607</v>
      </c>
      <c r="AY711" s="104" t="s">
        <v>1193</v>
      </c>
      <c r="AZ711" s="95"/>
      <c r="BA711" s="104"/>
      <c r="BB711" s="66"/>
      <c r="BC711" s="66"/>
      <c r="BD711" s="121"/>
      <c r="BE711" s="121"/>
      <c r="BF711" s="121"/>
      <c r="BG711" s="121"/>
      <c r="BH711" s="121"/>
      <c r="BI711" s="121"/>
      <c r="BJ711" s="121"/>
      <c r="BK711" s="121"/>
      <c r="BL711" s="121"/>
      <c r="BM711" s="121"/>
      <c r="BN711" s="121"/>
      <c r="BO711" s="121"/>
      <c r="BP711" s="121"/>
      <c r="BQ711" s="121"/>
      <c r="BR711" s="121"/>
      <c r="BS711" s="121"/>
      <c r="BT711" s="121"/>
      <c r="BU711" s="121"/>
      <c r="BV711" s="121"/>
      <c r="BW711" s="121"/>
      <c r="BX711" s="121"/>
      <c r="BY711" s="121"/>
    </row>
    <row r="712" spans="1:77" s="100" customFormat="1" ht="22.5" hidden="1" customHeight="1">
      <c r="A712" s="4"/>
      <c r="B712" s="98"/>
      <c r="C712" s="72" t="s">
        <v>427</v>
      </c>
      <c r="D712" s="70" t="s">
        <v>707</v>
      </c>
      <c r="E712" s="73" t="s">
        <v>714</v>
      </c>
      <c r="F712" s="73"/>
      <c r="G712" s="75"/>
      <c r="H712" s="75"/>
      <c r="I712" s="75"/>
      <c r="J712" s="104" t="s">
        <v>1193</v>
      </c>
      <c r="K712" s="75"/>
      <c r="L712" s="75"/>
      <c r="M712" s="75"/>
      <c r="N712" s="75"/>
      <c r="O712" s="75"/>
      <c r="P712" s="75"/>
      <c r="Q712" s="50" t="s">
        <v>1662</v>
      </c>
      <c r="R712" s="50">
        <v>0</v>
      </c>
      <c r="S712" s="66" t="s">
        <v>238</v>
      </c>
      <c r="T712" s="50" t="s">
        <v>1656</v>
      </c>
      <c r="U712" s="189" t="s">
        <v>860</v>
      </c>
      <c r="V712" s="50">
        <v>0</v>
      </c>
      <c r="W712" s="50">
        <v>0</v>
      </c>
      <c r="X712" s="50">
        <v>0</v>
      </c>
      <c r="Y712" s="75"/>
      <c r="Z712" s="75"/>
      <c r="AA712" s="75"/>
      <c r="AB712" s="75"/>
      <c r="AC712" s="75"/>
      <c r="AD712" s="75"/>
      <c r="AE712" s="75"/>
      <c r="AF712" s="75"/>
      <c r="AG712" s="75"/>
      <c r="AH712" s="75"/>
      <c r="AI712" s="75"/>
      <c r="AJ712" s="75"/>
      <c r="AK712" s="75"/>
      <c r="AL712" s="75"/>
      <c r="AM712" s="75"/>
      <c r="AN712" s="75"/>
      <c r="AO712" s="75"/>
      <c r="AP712" s="70" t="s">
        <v>204</v>
      </c>
      <c r="AQ712" s="70">
        <v>2007</v>
      </c>
      <c r="AR712" s="75"/>
      <c r="AS712" s="75"/>
      <c r="AT712" s="75"/>
      <c r="AU712" s="71">
        <v>180455393.51893553</v>
      </c>
      <c r="AV712" s="66" t="s">
        <v>123</v>
      </c>
      <c r="AW712" s="66"/>
      <c r="AX712" s="66" t="s">
        <v>1607</v>
      </c>
      <c r="AY712" s="104" t="s">
        <v>1193</v>
      </c>
      <c r="AZ712" s="95"/>
      <c r="BA712" s="104"/>
      <c r="BB712" s="66"/>
      <c r="BC712" s="66"/>
      <c r="BD712" s="121"/>
      <c r="BE712" s="121"/>
      <c r="BF712" s="121"/>
      <c r="BG712" s="121"/>
      <c r="BH712" s="121"/>
      <c r="BI712" s="121"/>
      <c r="BJ712" s="121"/>
      <c r="BK712" s="121"/>
      <c r="BL712" s="121"/>
      <c r="BM712" s="121"/>
      <c r="BN712" s="121"/>
      <c r="BO712" s="121"/>
      <c r="BP712" s="121"/>
      <c r="BQ712" s="121"/>
      <c r="BR712" s="121"/>
      <c r="BS712" s="121"/>
      <c r="BT712" s="121"/>
      <c r="BU712" s="121"/>
      <c r="BV712" s="121"/>
      <c r="BW712" s="121"/>
      <c r="BX712" s="121"/>
      <c r="BY712" s="121"/>
    </row>
    <row r="713" spans="1:77" s="100" customFormat="1" ht="16" hidden="1" thickBot="1">
      <c r="A713" s="4"/>
      <c r="B713" s="98"/>
      <c r="C713" s="72" t="s">
        <v>428</v>
      </c>
      <c r="D713" s="70" t="s">
        <v>708</v>
      </c>
      <c r="E713" s="127" t="s">
        <v>714</v>
      </c>
      <c r="F713" s="127"/>
      <c r="G713" s="75"/>
      <c r="H713" s="75"/>
      <c r="I713" s="75"/>
      <c r="J713" s="104" t="s">
        <v>1193</v>
      </c>
      <c r="K713" s="75"/>
      <c r="L713" s="75"/>
      <c r="M713" s="151"/>
      <c r="N713" s="151"/>
      <c r="O713" s="151"/>
      <c r="P713" s="151"/>
      <c r="Q713" s="146" t="s">
        <v>818</v>
      </c>
      <c r="R713" s="146">
        <v>0</v>
      </c>
      <c r="S713" s="151" t="s">
        <v>225</v>
      </c>
      <c r="T713" s="146" t="s">
        <v>1654</v>
      </c>
      <c r="U713" s="106" t="s">
        <v>861</v>
      </c>
      <c r="V713" s="50">
        <v>0</v>
      </c>
      <c r="W713" s="50">
        <v>0</v>
      </c>
      <c r="X713" s="50">
        <v>0</v>
      </c>
      <c r="Y713" s="75"/>
      <c r="Z713" s="75"/>
      <c r="AA713" s="75"/>
      <c r="AB713" s="75"/>
      <c r="AC713" s="75"/>
      <c r="AD713" s="75"/>
      <c r="AE713" s="75"/>
      <c r="AF713" s="75"/>
      <c r="AG713" s="75"/>
      <c r="AH713" s="75"/>
      <c r="AI713" s="75"/>
      <c r="AJ713" s="75"/>
      <c r="AK713" s="75"/>
      <c r="AL713" s="75"/>
      <c r="AM713" s="75"/>
      <c r="AN713" s="75"/>
      <c r="AO713" s="75"/>
      <c r="AP713" s="70" t="s">
        <v>204</v>
      </c>
      <c r="AQ713" s="70">
        <v>2007</v>
      </c>
      <c r="AR713" s="75"/>
      <c r="AS713" s="75"/>
      <c r="AT713" s="75"/>
      <c r="AU713" s="71">
        <v>29037033.243438534</v>
      </c>
      <c r="AV713" s="66" t="s">
        <v>123</v>
      </c>
      <c r="AW713" s="66"/>
      <c r="AX713" s="126" t="s">
        <v>1607</v>
      </c>
      <c r="AY713" s="104" t="s">
        <v>1193</v>
      </c>
      <c r="AZ713" s="95"/>
      <c r="BA713" s="104"/>
      <c r="BB713" s="66"/>
      <c r="BC713" s="66"/>
      <c r="BD713" s="121"/>
      <c r="BE713" s="121"/>
      <c r="BF713" s="121"/>
      <c r="BG713" s="121"/>
      <c r="BH713" s="121"/>
      <c r="BI713" s="121"/>
      <c r="BJ713" s="121"/>
      <c r="BK713" s="121"/>
      <c r="BL713" s="121"/>
      <c r="BM713" s="121"/>
      <c r="BN713" s="121"/>
      <c r="BO713" s="121"/>
      <c r="BP713" s="121"/>
      <c r="BQ713" s="121"/>
      <c r="BR713" s="121"/>
      <c r="BS713" s="121"/>
      <c r="BT713" s="121"/>
      <c r="BU713" s="121"/>
      <c r="BV713" s="121"/>
      <c r="BW713" s="121"/>
      <c r="BX713" s="121"/>
      <c r="BY713" s="121"/>
    </row>
    <row r="714" spans="1:77" s="100" customFormat="1" ht="16" hidden="1" thickBot="1">
      <c r="A714" s="4"/>
      <c r="B714" s="98"/>
      <c r="C714" s="72" t="s">
        <v>429</v>
      </c>
      <c r="D714" s="70" t="s">
        <v>709</v>
      </c>
      <c r="E714" s="127" t="s">
        <v>714</v>
      </c>
      <c r="F714" s="127"/>
      <c r="G714" s="75"/>
      <c r="H714" s="75"/>
      <c r="I714" s="75"/>
      <c r="J714" s="104" t="s">
        <v>1193</v>
      </c>
      <c r="K714" s="75"/>
      <c r="L714" s="75"/>
      <c r="M714" s="151"/>
      <c r="N714" s="151"/>
      <c r="O714" s="151"/>
      <c r="P714" s="151"/>
      <c r="Q714" s="146" t="s">
        <v>833</v>
      </c>
      <c r="R714" s="146">
        <v>0</v>
      </c>
      <c r="S714" s="151" t="s">
        <v>225</v>
      </c>
      <c r="T714" s="146" t="s">
        <v>1654</v>
      </c>
      <c r="U714" s="106"/>
      <c r="V714" s="50">
        <v>0</v>
      </c>
      <c r="W714" s="50">
        <v>0</v>
      </c>
      <c r="X714" s="50">
        <v>0</v>
      </c>
      <c r="Y714" s="75"/>
      <c r="Z714" s="75"/>
      <c r="AA714" s="75"/>
      <c r="AB714" s="75"/>
      <c r="AC714" s="75"/>
      <c r="AD714" s="75"/>
      <c r="AE714" s="75"/>
      <c r="AF714" s="75"/>
      <c r="AG714" s="75"/>
      <c r="AH714" s="75"/>
      <c r="AI714" s="75"/>
      <c r="AJ714" s="75"/>
      <c r="AK714" s="75"/>
      <c r="AL714" s="75"/>
      <c r="AM714" s="75"/>
      <c r="AN714" s="75"/>
      <c r="AO714" s="75"/>
      <c r="AP714" s="70" t="s">
        <v>204</v>
      </c>
      <c r="AQ714" s="70">
        <v>2007</v>
      </c>
      <c r="AR714" s="75"/>
      <c r="AS714" s="75"/>
      <c r="AT714" s="75"/>
      <c r="AU714" s="71">
        <v>8403363.2143839058</v>
      </c>
      <c r="AV714" s="66" t="s">
        <v>123</v>
      </c>
      <c r="AW714" s="66"/>
      <c r="AX714" s="90" t="s">
        <v>1607</v>
      </c>
      <c r="AY714" s="104" t="s">
        <v>1193</v>
      </c>
      <c r="AZ714" s="95"/>
      <c r="BA714" s="104"/>
      <c r="BB714" s="66"/>
      <c r="BC714" s="66"/>
      <c r="BD714" s="121"/>
      <c r="BE714" s="121"/>
      <c r="BF714" s="121"/>
      <c r="BG714" s="121"/>
      <c r="BH714" s="121"/>
      <c r="BI714" s="121"/>
      <c r="BJ714" s="121"/>
      <c r="BK714" s="121"/>
      <c r="BL714" s="121"/>
      <c r="BM714" s="121"/>
      <c r="BN714" s="121"/>
      <c r="BO714" s="121"/>
      <c r="BP714" s="121"/>
      <c r="BQ714" s="121"/>
      <c r="BR714" s="121"/>
      <c r="BS714" s="121"/>
      <c r="BT714" s="121"/>
      <c r="BU714" s="121"/>
      <c r="BV714" s="121"/>
      <c r="BW714" s="121"/>
      <c r="BX714" s="121"/>
      <c r="BY714" s="121"/>
    </row>
    <row r="715" spans="1:77" s="100" customFormat="1" ht="16" hidden="1" thickBot="1">
      <c r="A715" s="4"/>
      <c r="B715" s="98"/>
      <c r="C715" s="72" t="s">
        <v>430</v>
      </c>
      <c r="D715" s="70" t="s">
        <v>710</v>
      </c>
      <c r="E715" s="128" t="s">
        <v>715</v>
      </c>
      <c r="F715" s="128"/>
      <c r="G715" s="75"/>
      <c r="H715" s="75"/>
      <c r="I715" s="75"/>
      <c r="J715" s="104" t="s">
        <v>1193</v>
      </c>
      <c r="K715" s="75"/>
      <c r="L715" s="75"/>
      <c r="M715" s="151"/>
      <c r="N715" s="151"/>
      <c r="O715" s="151"/>
      <c r="P715" s="151"/>
      <c r="Q715" s="146" t="s">
        <v>819</v>
      </c>
      <c r="R715" s="146">
        <v>0</v>
      </c>
      <c r="S715" s="152" t="s">
        <v>223</v>
      </c>
      <c r="T715" s="146" t="s">
        <v>1653</v>
      </c>
      <c r="U715" s="106" t="s">
        <v>862</v>
      </c>
      <c r="V715" s="50">
        <v>0</v>
      </c>
      <c r="W715" s="50">
        <v>0</v>
      </c>
      <c r="X715" s="50">
        <v>0</v>
      </c>
      <c r="Y715" s="75"/>
      <c r="Z715" s="75"/>
      <c r="AA715" s="75"/>
      <c r="AB715" s="75"/>
      <c r="AC715" s="75"/>
      <c r="AD715" s="75"/>
      <c r="AE715" s="75"/>
      <c r="AF715" s="75"/>
      <c r="AG715" s="75"/>
      <c r="AH715" s="75"/>
      <c r="AI715" s="75"/>
      <c r="AJ715" s="75"/>
      <c r="AK715" s="75"/>
      <c r="AL715" s="75"/>
      <c r="AM715" s="75"/>
      <c r="AN715" s="75"/>
      <c r="AO715" s="75"/>
      <c r="AP715" s="70" t="s">
        <v>204</v>
      </c>
      <c r="AQ715" s="70">
        <v>2007</v>
      </c>
      <c r="AR715" s="75"/>
      <c r="AS715" s="75"/>
      <c r="AT715" s="75"/>
      <c r="AU715" s="71">
        <v>73712307.028248191</v>
      </c>
      <c r="AV715" s="66" t="s">
        <v>123</v>
      </c>
      <c r="AW715" s="66"/>
      <c r="AX715" s="90" t="s">
        <v>1607</v>
      </c>
      <c r="AY715" s="104" t="s">
        <v>1193</v>
      </c>
      <c r="AZ715" s="95"/>
      <c r="BA715" s="104"/>
      <c r="BB715" s="66"/>
      <c r="BC715" s="66"/>
      <c r="BD715" s="121"/>
      <c r="BE715" s="121"/>
      <c r="BF715" s="121"/>
      <c r="BG715" s="121"/>
      <c r="BH715" s="121"/>
      <c r="BI715" s="121"/>
      <c r="BJ715" s="121"/>
      <c r="BK715" s="121"/>
      <c r="BL715" s="121"/>
      <c r="BM715" s="121"/>
      <c r="BN715" s="121"/>
      <c r="BO715" s="121"/>
      <c r="BP715" s="121"/>
      <c r="BQ715" s="121"/>
      <c r="BR715" s="121"/>
      <c r="BS715" s="121"/>
      <c r="BT715" s="121"/>
      <c r="BU715" s="121"/>
      <c r="BV715" s="121"/>
      <c r="BW715" s="121"/>
      <c r="BX715" s="121"/>
      <c r="BY715" s="121"/>
    </row>
    <row r="716" spans="1:77" s="100" customFormat="1" ht="16" hidden="1" thickBot="1">
      <c r="A716" s="4"/>
      <c r="B716" s="98"/>
      <c r="C716" s="72" t="s">
        <v>431</v>
      </c>
      <c r="D716" s="70" t="s">
        <v>711</v>
      </c>
      <c r="E716" s="128" t="s">
        <v>713</v>
      </c>
      <c r="F716" s="128"/>
      <c r="G716" s="75"/>
      <c r="H716" s="75"/>
      <c r="I716" s="75"/>
      <c r="J716" s="104" t="s">
        <v>1193</v>
      </c>
      <c r="K716" s="75"/>
      <c r="L716" s="75"/>
      <c r="M716" s="151"/>
      <c r="N716" s="151"/>
      <c r="O716" s="151"/>
      <c r="P716" s="151"/>
      <c r="Q716" s="146" t="s">
        <v>819</v>
      </c>
      <c r="R716" s="146">
        <v>0</v>
      </c>
      <c r="S716" s="152" t="s">
        <v>223</v>
      </c>
      <c r="T716" s="146" t="s">
        <v>1653</v>
      </c>
      <c r="U716" s="106" t="s">
        <v>863</v>
      </c>
      <c r="V716" s="50">
        <v>0</v>
      </c>
      <c r="W716" s="50">
        <v>0</v>
      </c>
      <c r="X716" s="50">
        <v>0</v>
      </c>
      <c r="Y716" s="75"/>
      <c r="Z716" s="75"/>
      <c r="AA716" s="75"/>
      <c r="AB716" s="75"/>
      <c r="AC716" s="75"/>
      <c r="AD716" s="75"/>
      <c r="AE716" s="75"/>
      <c r="AF716" s="75"/>
      <c r="AG716" s="75"/>
      <c r="AH716" s="75"/>
      <c r="AI716" s="75"/>
      <c r="AJ716" s="75"/>
      <c r="AK716" s="75"/>
      <c r="AL716" s="75"/>
      <c r="AM716" s="75"/>
      <c r="AN716" s="75"/>
      <c r="AO716" s="75"/>
      <c r="AP716" s="70" t="s">
        <v>204</v>
      </c>
      <c r="AQ716" s="70">
        <v>2007</v>
      </c>
      <c r="AR716" s="75"/>
      <c r="AS716" s="75"/>
      <c r="AT716" s="75"/>
      <c r="AU716" s="71">
        <v>11010978.369434575</v>
      </c>
      <c r="AV716" s="66" t="s">
        <v>123</v>
      </c>
      <c r="AW716" s="66"/>
      <c r="AX716" s="90" t="s">
        <v>1607</v>
      </c>
      <c r="AY716" s="104" t="s">
        <v>1193</v>
      </c>
      <c r="AZ716" s="95"/>
      <c r="BA716" s="104"/>
      <c r="BB716" s="66"/>
      <c r="BC716" s="66"/>
      <c r="BD716" s="121"/>
      <c r="BE716" s="121"/>
      <c r="BF716" s="121"/>
      <c r="BG716" s="121"/>
      <c r="BH716" s="121"/>
      <c r="BI716" s="121"/>
      <c r="BJ716" s="121"/>
      <c r="BK716" s="121"/>
      <c r="BL716" s="121"/>
      <c r="BM716" s="121"/>
      <c r="BN716" s="121"/>
      <c r="BO716" s="121"/>
      <c r="BP716" s="121"/>
      <c r="BQ716" s="121"/>
      <c r="BR716" s="121"/>
      <c r="BS716" s="121"/>
      <c r="BT716" s="121"/>
      <c r="BU716" s="121"/>
      <c r="BV716" s="121"/>
      <c r="BW716" s="121"/>
      <c r="BX716" s="121"/>
      <c r="BY716" s="121"/>
    </row>
    <row r="717" spans="1:77" s="100" customFormat="1" ht="22.5" hidden="1" customHeight="1">
      <c r="A717" s="4"/>
      <c r="B717" s="98"/>
      <c r="C717" s="72" t="s">
        <v>432</v>
      </c>
      <c r="D717" s="70"/>
      <c r="E717" s="128" t="s">
        <v>713</v>
      </c>
      <c r="F717" s="128"/>
      <c r="G717" s="75"/>
      <c r="H717" s="75"/>
      <c r="I717" s="75"/>
      <c r="J717" s="104" t="s">
        <v>1193</v>
      </c>
      <c r="K717" s="75"/>
      <c r="L717" s="75"/>
      <c r="M717" s="75"/>
      <c r="N717" s="75"/>
      <c r="O717" s="75"/>
      <c r="P717" s="75"/>
      <c r="Q717" s="146" t="s">
        <v>821</v>
      </c>
      <c r="R717" s="146">
        <v>0</v>
      </c>
      <c r="S717" s="152" t="s">
        <v>223</v>
      </c>
      <c r="T717" s="146" t="s">
        <v>1657</v>
      </c>
      <c r="U717" s="189" t="s">
        <v>864</v>
      </c>
      <c r="V717" s="50">
        <v>0</v>
      </c>
      <c r="W717" s="50">
        <v>0</v>
      </c>
      <c r="X717" s="50">
        <v>0</v>
      </c>
      <c r="Y717" s="75"/>
      <c r="Z717" s="75"/>
      <c r="AA717" s="75"/>
      <c r="AB717" s="75"/>
      <c r="AC717" s="75"/>
      <c r="AD717" s="75"/>
      <c r="AE717" s="75"/>
      <c r="AF717" s="75"/>
      <c r="AG717" s="75"/>
      <c r="AH717" s="75"/>
      <c r="AI717" s="75"/>
      <c r="AJ717" s="75"/>
      <c r="AK717" s="75"/>
      <c r="AL717" s="75"/>
      <c r="AM717" s="75"/>
      <c r="AN717" s="75"/>
      <c r="AO717" s="75"/>
      <c r="AP717" s="70" t="s">
        <v>204</v>
      </c>
      <c r="AQ717" s="70">
        <v>2007</v>
      </c>
      <c r="AR717" s="75"/>
      <c r="AS717" s="75"/>
      <c r="AT717" s="75"/>
      <c r="AU717" s="71">
        <v>5397779.1878546495</v>
      </c>
      <c r="AV717" s="66" t="s">
        <v>123</v>
      </c>
      <c r="AW717" s="66"/>
      <c r="AX717" s="90" t="s">
        <v>1607</v>
      </c>
      <c r="AY717" s="104" t="s">
        <v>1193</v>
      </c>
      <c r="AZ717" s="95"/>
      <c r="BA717" s="104"/>
      <c r="BB717" s="66"/>
      <c r="BC717" s="66"/>
      <c r="BD717" s="121"/>
      <c r="BE717" s="121"/>
      <c r="BF717" s="121"/>
      <c r="BG717" s="121"/>
      <c r="BH717" s="121"/>
      <c r="BI717" s="121"/>
      <c r="BJ717" s="121"/>
      <c r="BK717" s="121"/>
      <c r="BL717" s="121"/>
      <c r="BM717" s="121"/>
      <c r="BN717" s="121"/>
      <c r="BO717" s="121"/>
      <c r="BP717" s="121"/>
      <c r="BQ717" s="121"/>
      <c r="BR717" s="121"/>
      <c r="BS717" s="121"/>
      <c r="BT717" s="121"/>
      <c r="BU717" s="121"/>
      <c r="BV717" s="121"/>
      <c r="BW717" s="121"/>
      <c r="BX717" s="121"/>
      <c r="BY717" s="121"/>
    </row>
    <row r="718" spans="1:77" s="100" customFormat="1" ht="21.75" hidden="1" customHeight="1">
      <c r="A718" s="4"/>
      <c r="B718" s="98"/>
      <c r="C718" s="72" t="s">
        <v>433</v>
      </c>
      <c r="D718" s="70"/>
      <c r="E718" s="127" t="s">
        <v>712</v>
      </c>
      <c r="F718" s="127"/>
      <c r="G718" s="75"/>
      <c r="H718" s="75"/>
      <c r="I718" s="75"/>
      <c r="J718" s="104" t="s">
        <v>1193</v>
      </c>
      <c r="K718" s="75"/>
      <c r="L718" s="75"/>
      <c r="M718" s="75"/>
      <c r="N718" s="75"/>
      <c r="O718" s="75"/>
      <c r="P718" s="75"/>
      <c r="Q718" s="146" t="s">
        <v>1669</v>
      </c>
      <c r="R718" s="146">
        <v>0</v>
      </c>
      <c r="S718" s="152" t="s">
        <v>223</v>
      </c>
      <c r="T718" s="146" t="s">
        <v>1658</v>
      </c>
      <c r="U718" s="189" t="s">
        <v>865</v>
      </c>
      <c r="V718" s="50">
        <v>0</v>
      </c>
      <c r="W718" s="50">
        <v>0</v>
      </c>
      <c r="X718" s="50">
        <v>0</v>
      </c>
      <c r="Y718" s="75"/>
      <c r="Z718" s="75"/>
      <c r="AA718" s="75"/>
      <c r="AB718" s="75"/>
      <c r="AC718" s="75"/>
      <c r="AD718" s="75"/>
      <c r="AE718" s="75"/>
      <c r="AF718" s="75"/>
      <c r="AG718" s="75"/>
      <c r="AH718" s="75"/>
      <c r="AI718" s="75"/>
      <c r="AJ718" s="75"/>
      <c r="AK718" s="75"/>
      <c r="AL718" s="75"/>
      <c r="AM718" s="75"/>
      <c r="AN718" s="75"/>
      <c r="AO718" s="75"/>
      <c r="AP718" s="70" t="s">
        <v>204</v>
      </c>
      <c r="AQ718" s="70">
        <v>2007</v>
      </c>
      <c r="AR718" s="75"/>
      <c r="AS718" s="75"/>
      <c r="AT718" s="75"/>
      <c r="AU718" s="71">
        <v>9890577.8440914899</v>
      </c>
      <c r="AV718" s="66" t="s">
        <v>123</v>
      </c>
      <c r="AW718" s="66"/>
      <c r="AX718" s="90" t="s">
        <v>1607</v>
      </c>
      <c r="AY718" s="104" t="s">
        <v>1193</v>
      </c>
      <c r="AZ718" s="95"/>
      <c r="BA718" s="104"/>
      <c r="BB718" s="66"/>
      <c r="BC718" s="66"/>
      <c r="BD718" s="121"/>
      <c r="BE718" s="121"/>
      <c r="BF718" s="121"/>
      <c r="BG718" s="121"/>
      <c r="BH718" s="121"/>
      <c r="BI718" s="121"/>
      <c r="BJ718" s="121"/>
      <c r="BK718" s="121"/>
      <c r="BL718" s="121"/>
      <c r="BM718" s="121"/>
      <c r="BN718" s="121"/>
      <c r="BO718" s="121"/>
      <c r="BP718" s="121"/>
      <c r="BQ718" s="121"/>
      <c r="BR718" s="121"/>
      <c r="BS718" s="121"/>
      <c r="BT718" s="121"/>
      <c r="BU718" s="121"/>
      <c r="BV718" s="121"/>
      <c r="BW718" s="121"/>
      <c r="BX718" s="121"/>
      <c r="BY718" s="121"/>
    </row>
    <row r="719" spans="1:77" s="100" customFormat="1" ht="16" hidden="1" thickBot="1">
      <c r="A719" s="4"/>
      <c r="B719" s="98"/>
      <c r="C719" s="72" t="s">
        <v>434</v>
      </c>
      <c r="D719" s="70"/>
      <c r="E719" s="127" t="s">
        <v>714</v>
      </c>
      <c r="F719" s="127"/>
      <c r="G719" s="75"/>
      <c r="H719" s="75"/>
      <c r="I719" s="75"/>
      <c r="J719" s="104" t="s">
        <v>1193</v>
      </c>
      <c r="K719" s="75"/>
      <c r="L719" s="75"/>
      <c r="M719" s="75"/>
      <c r="N719" s="75"/>
      <c r="O719" s="75"/>
      <c r="P719" s="75"/>
      <c r="Q719" s="146" t="s">
        <v>1663</v>
      </c>
      <c r="R719" s="146">
        <v>0</v>
      </c>
      <c r="S719" s="151" t="s">
        <v>1581</v>
      </c>
      <c r="T719" s="146" t="s">
        <v>1654</v>
      </c>
      <c r="U719" s="189" t="s">
        <v>866</v>
      </c>
      <c r="V719" s="50">
        <v>0</v>
      </c>
      <c r="W719" s="50">
        <v>0</v>
      </c>
      <c r="X719" s="50">
        <v>0</v>
      </c>
      <c r="Y719" s="75"/>
      <c r="Z719" s="75"/>
      <c r="AA719" s="75"/>
      <c r="AB719" s="75"/>
      <c r="AC719" s="75"/>
      <c r="AD719" s="75"/>
      <c r="AE719" s="75"/>
      <c r="AF719" s="75"/>
      <c r="AG719" s="75"/>
      <c r="AH719" s="75"/>
      <c r="AI719" s="75"/>
      <c r="AJ719" s="75"/>
      <c r="AK719" s="75"/>
      <c r="AL719" s="75"/>
      <c r="AM719" s="75"/>
      <c r="AN719" s="75"/>
      <c r="AO719" s="75"/>
      <c r="AP719" s="70" t="s">
        <v>204</v>
      </c>
      <c r="AQ719" s="70">
        <v>2007</v>
      </c>
      <c r="AR719" s="75"/>
      <c r="AS719" s="75"/>
      <c r="AT719" s="75"/>
      <c r="AU719" s="71">
        <v>4411769.3299639178</v>
      </c>
      <c r="AV719" s="66" t="s">
        <v>123</v>
      </c>
      <c r="AW719" s="66"/>
      <c r="AX719" s="90" t="s">
        <v>1607</v>
      </c>
      <c r="AY719" s="104" t="s">
        <v>1193</v>
      </c>
      <c r="AZ719" s="95"/>
      <c r="BA719" s="104"/>
      <c r="BB719" s="66"/>
      <c r="BC719" s="66"/>
      <c r="BD719" s="121"/>
      <c r="BE719" s="121"/>
      <c r="BF719" s="121"/>
      <c r="BG719" s="121"/>
      <c r="BH719" s="121"/>
      <c r="BI719" s="121"/>
      <c r="BJ719" s="121"/>
      <c r="BK719" s="121"/>
      <c r="BL719" s="121"/>
      <c r="BM719" s="121"/>
      <c r="BN719" s="121"/>
      <c r="BO719" s="121"/>
      <c r="BP719" s="121"/>
      <c r="BQ719" s="121"/>
      <c r="BR719" s="121"/>
      <c r="BS719" s="121"/>
      <c r="BT719" s="121"/>
      <c r="BU719" s="121"/>
      <c r="BV719" s="121"/>
      <c r="BW719" s="121"/>
      <c r="BX719" s="121"/>
      <c r="BY719" s="121"/>
    </row>
    <row r="720" spans="1:77" ht="46" hidden="1" thickBot="1">
      <c r="A720" s="4"/>
      <c r="B720" s="6"/>
      <c r="C720" s="23" t="s">
        <v>435</v>
      </c>
      <c r="D720" s="24"/>
      <c r="E720" s="78" t="s">
        <v>714</v>
      </c>
      <c r="F720" s="78"/>
      <c r="G720" s="10"/>
      <c r="H720" s="10"/>
      <c r="I720" s="10"/>
      <c r="J720" s="102" t="s">
        <v>1193</v>
      </c>
      <c r="K720" s="10"/>
      <c r="L720" s="10"/>
      <c r="M720" s="10"/>
      <c r="N720" s="10"/>
      <c r="O720" s="10"/>
      <c r="P720" s="10"/>
      <c r="Q720" s="143" t="s">
        <v>1664</v>
      </c>
      <c r="R720" s="143">
        <v>0</v>
      </c>
      <c r="S720" s="153" t="s">
        <v>225</v>
      </c>
      <c r="T720" s="143" t="s">
        <v>1659</v>
      </c>
      <c r="U720" s="190" t="s">
        <v>867</v>
      </c>
      <c r="V720" s="46">
        <v>0</v>
      </c>
      <c r="W720" s="46">
        <v>0</v>
      </c>
      <c r="X720" s="46">
        <v>0</v>
      </c>
      <c r="Y720" s="10"/>
      <c r="Z720" s="10"/>
      <c r="AA720" s="10"/>
      <c r="AB720" s="10"/>
      <c r="AC720" s="10"/>
      <c r="AD720" s="10"/>
      <c r="AE720" s="10"/>
      <c r="AF720" s="10"/>
      <c r="AG720" s="10"/>
      <c r="AH720" s="10"/>
      <c r="AI720" s="10"/>
      <c r="AJ720" s="10"/>
      <c r="AK720" s="10"/>
      <c r="AL720" s="10"/>
      <c r="AM720" s="10"/>
      <c r="AN720" s="10"/>
      <c r="AO720" s="10"/>
      <c r="AP720" s="24" t="s">
        <v>204</v>
      </c>
      <c r="AQ720" s="24">
        <v>2007</v>
      </c>
      <c r="AR720" s="10"/>
      <c r="AS720" s="10"/>
      <c r="AT720" s="10"/>
      <c r="AU720" s="174">
        <v>28711752.573911995</v>
      </c>
      <c r="AV720" s="45" t="s">
        <v>123</v>
      </c>
      <c r="AW720" s="45"/>
      <c r="AX720" s="45" t="s">
        <v>1607</v>
      </c>
      <c r="AY720" s="102" t="s">
        <v>1193</v>
      </c>
      <c r="AZ720" s="61"/>
      <c r="BA720" s="102"/>
      <c r="BB720" s="45"/>
      <c r="BC720" s="45"/>
    </row>
    <row r="721" spans="1:77" ht="16" hidden="1" thickBot="1">
      <c r="A721" s="4"/>
      <c r="B721" s="6"/>
      <c r="C721" s="23" t="s">
        <v>436</v>
      </c>
      <c r="D721" s="24"/>
      <c r="E721" s="79" t="s">
        <v>712</v>
      </c>
      <c r="F721" s="79"/>
      <c r="G721" s="10"/>
      <c r="H721" s="10"/>
      <c r="I721" s="10"/>
      <c r="J721" s="102" t="s">
        <v>1193</v>
      </c>
      <c r="K721" s="10"/>
      <c r="L721" s="10"/>
      <c r="M721" s="10"/>
      <c r="N721" s="10"/>
      <c r="O721" s="10"/>
      <c r="P721" s="10"/>
      <c r="Q721" s="143" t="s">
        <v>820</v>
      </c>
      <c r="R721" s="143">
        <v>0</v>
      </c>
      <c r="S721" s="153" t="s">
        <v>1584</v>
      </c>
      <c r="T721" s="143" t="s">
        <v>1653</v>
      </c>
      <c r="U721" s="190" t="s">
        <v>868</v>
      </c>
      <c r="V721" s="46">
        <v>0</v>
      </c>
      <c r="W721" s="46">
        <v>0</v>
      </c>
      <c r="X721" s="46">
        <v>0</v>
      </c>
      <c r="Y721" s="10"/>
      <c r="Z721" s="10"/>
      <c r="AA721" s="10"/>
      <c r="AB721" s="10"/>
      <c r="AC721" s="10"/>
      <c r="AD721" s="10"/>
      <c r="AE721" s="10"/>
      <c r="AF721" s="10"/>
      <c r="AG721" s="10"/>
      <c r="AH721" s="10"/>
      <c r="AI721" s="10"/>
      <c r="AJ721" s="10"/>
      <c r="AK721" s="10"/>
      <c r="AL721" s="10"/>
      <c r="AM721" s="10"/>
      <c r="AN721" s="10"/>
      <c r="AO721" s="10"/>
      <c r="AP721" s="24" t="s">
        <v>204</v>
      </c>
      <c r="AQ721" s="24">
        <v>2007</v>
      </c>
      <c r="AR721" s="10"/>
      <c r="AS721" s="10"/>
      <c r="AT721" s="10"/>
      <c r="AU721" s="174">
        <v>715387122.38525295</v>
      </c>
      <c r="AV721" s="45" t="s">
        <v>123</v>
      </c>
      <c r="AW721" s="45"/>
      <c r="AX721" s="45" t="s">
        <v>1607</v>
      </c>
      <c r="AY721" s="102" t="s">
        <v>1193</v>
      </c>
      <c r="AZ721" s="61"/>
      <c r="BA721" s="102"/>
      <c r="BB721" s="45"/>
      <c r="BC721" s="45"/>
    </row>
    <row r="722" spans="1:77" ht="31" hidden="1" thickBot="1">
      <c r="A722" s="4"/>
      <c r="B722" s="6"/>
      <c r="C722" s="23" t="s">
        <v>437</v>
      </c>
      <c r="D722" s="24"/>
      <c r="E722" s="78" t="s">
        <v>713</v>
      </c>
      <c r="F722" s="78"/>
      <c r="G722" s="10"/>
      <c r="H722" s="10"/>
      <c r="I722" s="10"/>
      <c r="J722" s="102" t="s">
        <v>1193</v>
      </c>
      <c r="K722" s="10"/>
      <c r="L722" s="10"/>
      <c r="M722" s="10"/>
      <c r="N722" s="10"/>
      <c r="O722" s="10"/>
      <c r="P722" s="10"/>
      <c r="Q722" s="143" t="s">
        <v>1665</v>
      </c>
      <c r="R722" s="143">
        <v>0</v>
      </c>
      <c r="S722" s="153" t="s">
        <v>1584</v>
      </c>
      <c r="T722" s="143" t="s">
        <v>1653</v>
      </c>
      <c r="U722" s="190" t="s">
        <v>868</v>
      </c>
      <c r="V722" s="46">
        <v>0</v>
      </c>
      <c r="W722" s="46">
        <v>0</v>
      </c>
      <c r="X722" s="46">
        <v>0</v>
      </c>
      <c r="Y722" s="10"/>
      <c r="Z722" s="10"/>
      <c r="AA722" s="10"/>
      <c r="AB722" s="10"/>
      <c r="AC722" s="10"/>
      <c r="AD722" s="10"/>
      <c r="AE722" s="10"/>
      <c r="AF722" s="10"/>
      <c r="AG722" s="10"/>
      <c r="AH722" s="10"/>
      <c r="AI722" s="10"/>
      <c r="AJ722" s="10"/>
      <c r="AK722" s="10"/>
      <c r="AL722" s="10"/>
      <c r="AM722" s="10"/>
      <c r="AN722" s="10"/>
      <c r="AO722" s="10"/>
      <c r="AP722" s="24" t="s">
        <v>204</v>
      </c>
      <c r="AQ722" s="24">
        <v>2007</v>
      </c>
      <c r="AR722" s="10"/>
      <c r="AS722" s="10"/>
      <c r="AT722" s="10"/>
      <c r="AU722" s="174">
        <v>1270760643.4121666</v>
      </c>
      <c r="AV722" s="45" t="s">
        <v>123</v>
      </c>
      <c r="AW722" s="45"/>
      <c r="AX722" s="45" t="s">
        <v>1607</v>
      </c>
      <c r="AY722" s="102" t="s">
        <v>1193</v>
      </c>
      <c r="AZ722" s="61"/>
      <c r="BA722" s="102"/>
      <c r="BB722" s="45"/>
      <c r="BC722" s="45"/>
    </row>
    <row r="723" spans="1:77" ht="16" hidden="1" thickBot="1">
      <c r="A723" s="4"/>
      <c r="B723" s="6"/>
      <c r="C723" s="23" t="s">
        <v>438</v>
      </c>
      <c r="D723" s="24"/>
      <c r="E723" s="79" t="s">
        <v>716</v>
      </c>
      <c r="F723" s="79"/>
      <c r="G723" s="10"/>
      <c r="H723" s="10"/>
      <c r="I723" s="10"/>
      <c r="J723" s="102" t="s">
        <v>1193</v>
      </c>
      <c r="K723" s="10"/>
      <c r="L723" s="10"/>
      <c r="M723" s="10"/>
      <c r="N723" s="10"/>
      <c r="O723" s="10"/>
      <c r="P723" s="10"/>
      <c r="Q723" s="143" t="s">
        <v>1666</v>
      </c>
      <c r="R723" s="143">
        <v>0</v>
      </c>
      <c r="S723" s="153" t="s">
        <v>1585</v>
      </c>
      <c r="T723" s="143" t="s">
        <v>1660</v>
      </c>
      <c r="U723" s="190"/>
      <c r="V723" s="46">
        <v>0</v>
      </c>
      <c r="W723" s="46">
        <v>0</v>
      </c>
      <c r="X723" s="46">
        <v>0</v>
      </c>
      <c r="Y723" s="10"/>
      <c r="Z723" s="10"/>
      <c r="AA723" s="10"/>
      <c r="AB723" s="10"/>
      <c r="AC723" s="10"/>
      <c r="AD723" s="10"/>
      <c r="AE723" s="10"/>
      <c r="AF723" s="10"/>
      <c r="AG723" s="10"/>
      <c r="AH723" s="10"/>
      <c r="AI723" s="10"/>
      <c r="AJ723" s="10"/>
      <c r="AK723" s="10"/>
      <c r="AL723" s="10"/>
      <c r="AM723" s="10"/>
      <c r="AN723" s="10"/>
      <c r="AO723" s="10"/>
      <c r="AP723" s="24" t="s">
        <v>204</v>
      </c>
      <c r="AQ723" s="24">
        <v>2007</v>
      </c>
      <c r="AR723" s="10"/>
      <c r="AS723" s="10"/>
      <c r="AT723" s="10"/>
      <c r="AU723" s="174">
        <v>19541936.392802708</v>
      </c>
      <c r="AV723" s="45" t="s">
        <v>123</v>
      </c>
      <c r="AW723" s="45"/>
      <c r="AX723" s="45" t="s">
        <v>1607</v>
      </c>
      <c r="AY723" s="102" t="s">
        <v>1193</v>
      </c>
      <c r="AZ723" s="61"/>
      <c r="BA723" s="102"/>
      <c r="BB723" s="45"/>
      <c r="BC723" s="45"/>
    </row>
    <row r="724" spans="1:77" s="100" customFormat="1" ht="22.5" hidden="1" customHeight="1">
      <c r="A724" s="4"/>
      <c r="B724" s="98"/>
      <c r="C724" s="72" t="s">
        <v>439</v>
      </c>
      <c r="D724" s="70"/>
      <c r="E724" s="128" t="s">
        <v>712</v>
      </c>
      <c r="F724" s="128"/>
      <c r="G724" s="75"/>
      <c r="H724" s="75"/>
      <c r="I724" s="75"/>
      <c r="J724" s="104" t="s">
        <v>1193</v>
      </c>
      <c r="K724" s="75"/>
      <c r="L724" s="75"/>
      <c r="M724" s="75"/>
      <c r="N724" s="75"/>
      <c r="O724" s="75"/>
      <c r="P724" s="75"/>
      <c r="Q724" s="146" t="s">
        <v>1668</v>
      </c>
      <c r="R724" s="146">
        <v>0</v>
      </c>
      <c r="S724" s="151" t="s">
        <v>238</v>
      </c>
      <c r="T724" s="146" t="s">
        <v>1657</v>
      </c>
      <c r="U724" s="189" t="s">
        <v>869</v>
      </c>
      <c r="V724" s="50">
        <v>0</v>
      </c>
      <c r="W724" s="50">
        <v>0</v>
      </c>
      <c r="X724" s="50">
        <v>0</v>
      </c>
      <c r="Y724" s="75"/>
      <c r="Z724" s="75"/>
      <c r="AA724" s="75"/>
      <c r="AB724" s="75"/>
      <c r="AC724" s="75"/>
      <c r="AD724" s="75"/>
      <c r="AE724" s="75"/>
      <c r="AF724" s="75"/>
      <c r="AG724" s="75"/>
      <c r="AH724" s="75"/>
      <c r="AI724" s="75"/>
      <c r="AJ724" s="75"/>
      <c r="AK724" s="75"/>
      <c r="AL724" s="75"/>
      <c r="AM724" s="75"/>
      <c r="AN724" s="75"/>
      <c r="AO724" s="75"/>
      <c r="AP724" s="70" t="s">
        <v>204</v>
      </c>
      <c r="AQ724" s="70">
        <v>2007</v>
      </c>
      <c r="AR724" s="75"/>
      <c r="AS724" s="75"/>
      <c r="AT724" s="75"/>
      <c r="AU724" s="71">
        <v>30817281.051848412</v>
      </c>
      <c r="AV724" s="66" t="s">
        <v>123</v>
      </c>
      <c r="AW724" s="66"/>
      <c r="AX724" s="66" t="s">
        <v>1607</v>
      </c>
      <c r="AY724" s="104" t="s">
        <v>1193</v>
      </c>
      <c r="AZ724" s="95"/>
      <c r="BA724" s="104"/>
      <c r="BB724" s="66"/>
      <c r="BC724" s="66"/>
      <c r="BD724" s="121"/>
      <c r="BE724" s="121"/>
      <c r="BF724" s="121"/>
      <c r="BG724" s="121"/>
      <c r="BH724" s="121"/>
      <c r="BI724" s="121"/>
      <c r="BJ724" s="121"/>
      <c r="BK724" s="121"/>
      <c r="BL724" s="121"/>
      <c r="BM724" s="121"/>
      <c r="BN724" s="121"/>
      <c r="BO724" s="121"/>
      <c r="BP724" s="121"/>
      <c r="BQ724" s="121"/>
      <c r="BR724" s="121"/>
      <c r="BS724" s="121"/>
      <c r="BT724" s="121"/>
      <c r="BU724" s="121"/>
      <c r="BV724" s="121"/>
      <c r="BW724" s="121"/>
      <c r="BX724" s="121"/>
      <c r="BY724" s="121"/>
    </row>
    <row r="725" spans="1:77" ht="16" hidden="1" thickBot="1">
      <c r="A725" s="4"/>
      <c r="B725" s="6"/>
      <c r="C725" s="23" t="s">
        <v>440</v>
      </c>
      <c r="D725" s="24"/>
      <c r="E725" s="78" t="s">
        <v>713</v>
      </c>
      <c r="F725" s="78"/>
      <c r="G725" s="10"/>
      <c r="H725" s="10"/>
      <c r="I725" s="10"/>
      <c r="J725" s="102" t="s">
        <v>1193</v>
      </c>
      <c r="K725" s="10"/>
      <c r="L725" s="10"/>
      <c r="M725" s="10"/>
      <c r="N725" s="10"/>
      <c r="O725" s="10"/>
      <c r="P725" s="10"/>
      <c r="Q725" s="143" t="s">
        <v>1667</v>
      </c>
      <c r="R725" s="143">
        <v>0</v>
      </c>
      <c r="S725" s="153" t="s">
        <v>238</v>
      </c>
      <c r="T725" s="143" t="s">
        <v>1661</v>
      </c>
      <c r="U725" s="190"/>
      <c r="V725" s="46">
        <v>0</v>
      </c>
      <c r="W725" s="46">
        <v>0</v>
      </c>
      <c r="X725" s="46">
        <v>0</v>
      </c>
      <c r="Y725" s="10"/>
      <c r="Z725" s="10"/>
      <c r="AA725" s="10"/>
      <c r="AB725" s="10"/>
      <c r="AC725" s="10"/>
      <c r="AD725" s="10"/>
      <c r="AE725" s="10"/>
      <c r="AF725" s="10"/>
      <c r="AG725" s="10"/>
      <c r="AH725" s="10"/>
      <c r="AI725" s="10"/>
      <c r="AJ725" s="10"/>
      <c r="AK725" s="10"/>
      <c r="AL725" s="10"/>
      <c r="AM725" s="10"/>
      <c r="AN725" s="10"/>
      <c r="AO725" s="10"/>
      <c r="AP725" s="24" t="s">
        <v>204</v>
      </c>
      <c r="AQ725" s="24">
        <v>2007</v>
      </c>
      <c r="AR725" s="10"/>
      <c r="AS725" s="10"/>
      <c r="AT725" s="10"/>
      <c r="AU725" s="174">
        <v>276350621.00736588</v>
      </c>
      <c r="AV725" s="45" t="s">
        <v>123</v>
      </c>
      <c r="AW725" s="45"/>
      <c r="AX725" s="45" t="s">
        <v>1607</v>
      </c>
      <c r="AY725" s="102" t="s">
        <v>1193</v>
      </c>
      <c r="AZ725" s="61"/>
      <c r="BA725" s="102"/>
      <c r="BB725" s="45"/>
      <c r="BC725" s="45"/>
    </row>
    <row r="726" spans="1:77" ht="16" hidden="1" thickBot="1">
      <c r="A726" s="4"/>
      <c r="B726" s="6"/>
      <c r="C726" s="23" t="s">
        <v>441</v>
      </c>
      <c r="D726" s="24"/>
      <c r="E726" s="34" t="s">
        <v>713</v>
      </c>
      <c r="F726" s="34"/>
      <c r="G726" s="10"/>
      <c r="H726" s="10"/>
      <c r="I726" s="10"/>
      <c r="J726" s="102" t="s">
        <v>1193</v>
      </c>
      <c r="K726" s="10"/>
      <c r="L726" s="10"/>
      <c r="M726" s="10"/>
      <c r="N726" s="10"/>
      <c r="O726" s="10"/>
      <c r="P726" s="10"/>
      <c r="Q726" s="143" t="s">
        <v>1670</v>
      </c>
      <c r="R726" s="143">
        <v>0</v>
      </c>
      <c r="S726" s="153" t="s">
        <v>1581</v>
      </c>
      <c r="T726" s="143" t="s">
        <v>1661</v>
      </c>
      <c r="U726" s="190" t="s">
        <v>870</v>
      </c>
      <c r="V726" s="46">
        <v>0</v>
      </c>
      <c r="W726" s="46">
        <v>0</v>
      </c>
      <c r="X726" s="46">
        <v>0</v>
      </c>
      <c r="Y726" s="10"/>
      <c r="Z726" s="10"/>
      <c r="AA726" s="10"/>
      <c r="AB726" s="10"/>
      <c r="AC726" s="10"/>
      <c r="AD726" s="10"/>
      <c r="AE726" s="10"/>
      <c r="AF726" s="10"/>
      <c r="AG726" s="10"/>
      <c r="AH726" s="10"/>
      <c r="AI726" s="10"/>
      <c r="AJ726" s="10"/>
      <c r="AK726" s="10"/>
      <c r="AL726" s="10"/>
      <c r="AM726" s="10"/>
      <c r="AN726" s="10"/>
      <c r="AO726" s="10"/>
      <c r="AP726" s="24" t="s">
        <v>204</v>
      </c>
      <c r="AQ726" s="24">
        <v>2007</v>
      </c>
      <c r="AR726" s="10"/>
      <c r="AS726" s="10"/>
      <c r="AT726" s="10"/>
      <c r="AU726" s="174">
        <v>16573859.279803665</v>
      </c>
      <c r="AV726" s="45" t="s">
        <v>123</v>
      </c>
      <c r="AW726" s="45"/>
      <c r="AX726" s="45" t="s">
        <v>1607</v>
      </c>
      <c r="AY726" s="102" t="s">
        <v>1193</v>
      </c>
      <c r="AZ726" s="61"/>
      <c r="BA726" s="102"/>
      <c r="BB726" s="45"/>
      <c r="BC726" s="45"/>
    </row>
    <row r="727" spans="1:77" s="100" customFormat="1" ht="16" hidden="1" thickBot="1">
      <c r="A727" s="4"/>
      <c r="B727" s="98"/>
      <c r="C727" s="72" t="s">
        <v>442</v>
      </c>
      <c r="D727" s="70"/>
      <c r="E727" s="73" t="s">
        <v>713</v>
      </c>
      <c r="F727" s="73"/>
      <c r="G727" s="75"/>
      <c r="H727" s="75"/>
      <c r="I727" s="75"/>
      <c r="J727" s="104" t="s">
        <v>1193</v>
      </c>
      <c r="K727" s="75"/>
      <c r="L727" s="75"/>
      <c r="M727" s="75"/>
      <c r="N727" s="75"/>
      <c r="O727" s="75"/>
      <c r="P727" s="75"/>
      <c r="Q727" s="146" t="s">
        <v>819</v>
      </c>
      <c r="R727" s="146">
        <v>0</v>
      </c>
      <c r="S727" s="151" t="s">
        <v>1581</v>
      </c>
      <c r="T727" s="146" t="s">
        <v>1653</v>
      </c>
      <c r="U727" s="189" t="s">
        <v>871</v>
      </c>
      <c r="V727" s="50">
        <v>0</v>
      </c>
      <c r="W727" s="50">
        <v>0</v>
      </c>
      <c r="X727" s="50">
        <v>0</v>
      </c>
      <c r="Y727" s="75"/>
      <c r="Z727" s="75"/>
      <c r="AA727" s="75"/>
      <c r="AB727" s="75"/>
      <c r="AC727" s="75"/>
      <c r="AD727" s="75"/>
      <c r="AE727" s="75"/>
      <c r="AF727" s="75"/>
      <c r="AG727" s="75"/>
      <c r="AH727" s="75"/>
      <c r="AI727" s="75"/>
      <c r="AJ727" s="75"/>
      <c r="AK727" s="75"/>
      <c r="AL727" s="75"/>
      <c r="AM727" s="75"/>
      <c r="AN727" s="75"/>
      <c r="AO727" s="75"/>
      <c r="AP727" s="70" t="s">
        <v>204</v>
      </c>
      <c r="AQ727" s="70">
        <v>2007</v>
      </c>
      <c r="AR727" s="75"/>
      <c r="AS727" s="75"/>
      <c r="AT727" s="75"/>
      <c r="AU727" s="71">
        <v>11499695.185638562</v>
      </c>
      <c r="AV727" s="66" t="s">
        <v>123</v>
      </c>
      <c r="AW727" s="66"/>
      <c r="AX727" s="66" t="s">
        <v>1607</v>
      </c>
      <c r="AY727" s="104" t="s">
        <v>1193</v>
      </c>
      <c r="AZ727" s="95"/>
      <c r="BA727" s="104"/>
      <c r="BB727" s="66"/>
      <c r="BC727" s="66"/>
      <c r="BD727" s="121"/>
      <c r="BE727" s="121"/>
      <c r="BF727" s="121"/>
      <c r="BG727" s="121"/>
      <c r="BH727" s="121"/>
      <c r="BI727" s="121"/>
      <c r="BJ727" s="121"/>
      <c r="BK727" s="121"/>
      <c r="BL727" s="121"/>
      <c r="BM727" s="121"/>
      <c r="BN727" s="121"/>
      <c r="BO727" s="121"/>
      <c r="BP727" s="121"/>
      <c r="BQ727" s="121"/>
      <c r="BR727" s="121"/>
      <c r="BS727" s="121"/>
      <c r="BT727" s="121"/>
      <c r="BU727" s="121"/>
      <c r="BV727" s="121"/>
      <c r="BW727" s="121"/>
      <c r="BX727" s="121"/>
      <c r="BY727" s="121"/>
    </row>
    <row r="728" spans="1:77" s="100" customFormat="1" ht="23.25" hidden="1" customHeight="1">
      <c r="A728" s="4"/>
      <c r="B728" s="98"/>
      <c r="C728" s="72" t="s">
        <v>443</v>
      </c>
      <c r="D728" s="70"/>
      <c r="E728" s="73" t="s">
        <v>713</v>
      </c>
      <c r="F728" s="73"/>
      <c r="G728" s="75"/>
      <c r="H728" s="75"/>
      <c r="I728" s="75"/>
      <c r="J728" s="104" t="s">
        <v>1193</v>
      </c>
      <c r="K728" s="75"/>
      <c r="L728" s="75"/>
      <c r="M728" s="75"/>
      <c r="N728" s="75"/>
      <c r="O728" s="75"/>
      <c r="P728" s="75"/>
      <c r="Q728" s="146" t="s">
        <v>821</v>
      </c>
      <c r="R728" s="146">
        <v>0</v>
      </c>
      <c r="S728" s="151" t="s">
        <v>1581</v>
      </c>
      <c r="T728" s="146" t="s">
        <v>1657</v>
      </c>
      <c r="U728" s="189"/>
      <c r="V728" s="50">
        <v>0</v>
      </c>
      <c r="W728" s="50">
        <v>0</v>
      </c>
      <c r="X728" s="50">
        <v>0</v>
      </c>
      <c r="Y728" s="75"/>
      <c r="Z728" s="75"/>
      <c r="AA728" s="75"/>
      <c r="AB728" s="75"/>
      <c r="AC728" s="75"/>
      <c r="AD728" s="75"/>
      <c r="AE728" s="75"/>
      <c r="AF728" s="75"/>
      <c r="AG728" s="75"/>
      <c r="AH728" s="75"/>
      <c r="AI728" s="75"/>
      <c r="AJ728" s="75"/>
      <c r="AK728" s="75"/>
      <c r="AL728" s="75"/>
      <c r="AM728" s="75"/>
      <c r="AN728" s="75"/>
      <c r="AO728" s="75"/>
      <c r="AP728" s="70" t="s">
        <v>204</v>
      </c>
      <c r="AQ728" s="70">
        <v>2007</v>
      </c>
      <c r="AR728" s="75"/>
      <c r="AS728" s="75"/>
      <c r="AT728" s="75"/>
      <c r="AU728" s="71">
        <v>12668588.36096359</v>
      </c>
      <c r="AV728" s="66" t="s">
        <v>123</v>
      </c>
      <c r="AW728" s="66"/>
      <c r="AX728" s="66" t="s">
        <v>1607</v>
      </c>
      <c r="AY728" s="104" t="s">
        <v>1193</v>
      </c>
      <c r="AZ728" s="95"/>
      <c r="BA728" s="104"/>
      <c r="BB728" s="66"/>
      <c r="BC728" s="66"/>
      <c r="BD728" s="121"/>
      <c r="BE728" s="121"/>
      <c r="BF728" s="121"/>
      <c r="BG728" s="121"/>
      <c r="BH728" s="121"/>
      <c r="BI728" s="121"/>
      <c r="BJ728" s="121"/>
      <c r="BK728" s="121"/>
      <c r="BL728" s="121"/>
      <c r="BM728" s="121"/>
      <c r="BN728" s="121"/>
      <c r="BO728" s="121"/>
      <c r="BP728" s="121"/>
      <c r="BQ728" s="121"/>
      <c r="BR728" s="121"/>
      <c r="BS728" s="121"/>
      <c r="BT728" s="121"/>
      <c r="BU728" s="121"/>
      <c r="BV728" s="121"/>
      <c r="BW728" s="121"/>
      <c r="BX728" s="121"/>
      <c r="BY728" s="121"/>
    </row>
    <row r="729" spans="1:77" s="100" customFormat="1" ht="16" hidden="1" thickBot="1">
      <c r="A729" s="4"/>
      <c r="B729" s="98"/>
      <c r="C729" s="72" t="s">
        <v>444</v>
      </c>
      <c r="D729" s="70"/>
      <c r="E729" s="73" t="s">
        <v>713</v>
      </c>
      <c r="F729" s="73"/>
      <c r="G729" s="75"/>
      <c r="H729" s="75"/>
      <c r="I729" s="75"/>
      <c r="J729" s="104" t="s">
        <v>1193</v>
      </c>
      <c r="K729" s="75"/>
      <c r="L729" s="75"/>
      <c r="M729" s="75"/>
      <c r="N729" s="75"/>
      <c r="O729" s="75"/>
      <c r="P729" s="75"/>
      <c r="Q729" s="146" t="s">
        <v>814</v>
      </c>
      <c r="R729" s="146">
        <v>0</v>
      </c>
      <c r="S729" s="151" t="s">
        <v>1582</v>
      </c>
      <c r="T729" s="146" t="s">
        <v>1653</v>
      </c>
      <c r="U729" s="189"/>
      <c r="V729" s="50">
        <v>0</v>
      </c>
      <c r="W729" s="50">
        <v>0</v>
      </c>
      <c r="X729" s="50">
        <v>0</v>
      </c>
      <c r="Y729" s="75"/>
      <c r="Z729" s="75"/>
      <c r="AA729" s="75"/>
      <c r="AB729" s="75"/>
      <c r="AC729" s="75"/>
      <c r="AD729" s="75"/>
      <c r="AE729" s="75"/>
      <c r="AF729" s="75"/>
      <c r="AG729" s="75"/>
      <c r="AH729" s="75"/>
      <c r="AI729" s="75"/>
      <c r="AJ729" s="75"/>
      <c r="AK729" s="75"/>
      <c r="AL729" s="75"/>
      <c r="AM729" s="75"/>
      <c r="AN729" s="75"/>
      <c r="AO729" s="75"/>
      <c r="AP729" s="70" t="s">
        <v>204</v>
      </c>
      <c r="AQ729" s="70">
        <v>2007</v>
      </c>
      <c r="AR729" s="75"/>
      <c r="AS729" s="75"/>
      <c r="AT729" s="75"/>
      <c r="AU729" s="71">
        <v>328321763.76237082</v>
      </c>
      <c r="AV729" s="66" t="s">
        <v>123</v>
      </c>
      <c r="AW729" s="66"/>
      <c r="AX729" s="66" t="s">
        <v>1607</v>
      </c>
      <c r="AY729" s="104" t="s">
        <v>1193</v>
      </c>
      <c r="AZ729" s="95"/>
      <c r="BA729" s="104"/>
      <c r="BB729" s="66"/>
      <c r="BC729" s="66"/>
      <c r="BD729" s="121"/>
      <c r="BE729" s="121"/>
      <c r="BF729" s="121"/>
      <c r="BG729" s="121"/>
      <c r="BH729" s="121"/>
      <c r="BI729" s="121"/>
      <c r="BJ729" s="121"/>
      <c r="BK729" s="121"/>
      <c r="BL729" s="121"/>
      <c r="BM729" s="121"/>
      <c r="BN729" s="121"/>
      <c r="BO729" s="121"/>
      <c r="BP729" s="121"/>
      <c r="BQ729" s="121"/>
      <c r="BR729" s="121"/>
      <c r="BS729" s="121"/>
      <c r="BT729" s="121"/>
      <c r="BU729" s="121"/>
      <c r="BV729" s="121"/>
      <c r="BW729" s="121"/>
      <c r="BX729" s="121"/>
      <c r="BY729" s="121"/>
    </row>
    <row r="730" spans="1:77" s="100" customFormat="1" ht="16" hidden="1" thickBot="1">
      <c r="A730" s="4"/>
      <c r="B730" s="98"/>
      <c r="C730" s="72" t="s">
        <v>445</v>
      </c>
      <c r="D730" s="70"/>
      <c r="E730" s="73" t="s">
        <v>713</v>
      </c>
      <c r="F730" s="73"/>
      <c r="G730" s="75"/>
      <c r="H730" s="75"/>
      <c r="I730" s="75"/>
      <c r="J730" s="104" t="s">
        <v>1193</v>
      </c>
      <c r="K730" s="75"/>
      <c r="L730" s="75"/>
      <c r="M730" s="75"/>
      <c r="N730" s="75"/>
      <c r="O730" s="75"/>
      <c r="P730" s="75"/>
      <c r="Q730" s="146" t="s">
        <v>822</v>
      </c>
      <c r="R730" s="146">
        <v>0</v>
      </c>
      <c r="S730" s="151" t="s">
        <v>1581</v>
      </c>
      <c r="T730" s="146" t="s">
        <v>1654</v>
      </c>
      <c r="U730" s="189" t="s">
        <v>861</v>
      </c>
      <c r="V730" s="50">
        <v>0</v>
      </c>
      <c r="W730" s="50">
        <v>0</v>
      </c>
      <c r="X730" s="50">
        <v>0</v>
      </c>
      <c r="Y730" s="75"/>
      <c r="Z730" s="75"/>
      <c r="AA730" s="75"/>
      <c r="AB730" s="75"/>
      <c r="AC730" s="75"/>
      <c r="AD730" s="75"/>
      <c r="AE730" s="75"/>
      <c r="AF730" s="75"/>
      <c r="AG730" s="75"/>
      <c r="AH730" s="75"/>
      <c r="AI730" s="75"/>
      <c r="AJ730" s="75"/>
      <c r="AK730" s="75"/>
      <c r="AL730" s="75"/>
      <c r="AM730" s="75"/>
      <c r="AN730" s="75"/>
      <c r="AO730" s="75"/>
      <c r="AP730" s="70" t="s">
        <v>204</v>
      </c>
      <c r="AQ730" s="70">
        <v>2007</v>
      </c>
      <c r="AR730" s="75"/>
      <c r="AS730" s="75"/>
      <c r="AT730" s="75"/>
      <c r="AU730" s="71">
        <v>4502803.1488720737</v>
      </c>
      <c r="AV730" s="66" t="s">
        <v>123</v>
      </c>
      <c r="AW730" s="66"/>
      <c r="AX730" s="66" t="s">
        <v>1608</v>
      </c>
      <c r="AY730" s="104" t="s">
        <v>1193</v>
      </c>
      <c r="AZ730" s="95"/>
      <c r="BA730" s="104"/>
      <c r="BB730" s="66"/>
      <c r="BC730" s="66"/>
      <c r="BD730" s="121"/>
      <c r="BE730" s="121"/>
      <c r="BF730" s="121"/>
      <c r="BG730" s="121"/>
      <c r="BH730" s="121"/>
      <c r="BI730" s="121"/>
      <c r="BJ730" s="121"/>
      <c r="BK730" s="121"/>
      <c r="BL730" s="121"/>
      <c r="BM730" s="121"/>
      <c r="BN730" s="121"/>
      <c r="BO730" s="121"/>
      <c r="BP730" s="121"/>
      <c r="BQ730" s="121"/>
      <c r="BR730" s="121"/>
      <c r="BS730" s="121"/>
      <c r="BT730" s="121"/>
      <c r="BU730" s="121"/>
      <c r="BV730" s="121"/>
      <c r="BW730" s="121"/>
      <c r="BX730" s="121"/>
      <c r="BY730" s="121"/>
    </row>
    <row r="731" spans="1:77" s="100" customFormat="1" ht="16" hidden="1" thickBot="1">
      <c r="A731" s="4"/>
      <c r="B731" s="98"/>
      <c r="C731" s="72" t="s">
        <v>446</v>
      </c>
      <c r="D731" s="70"/>
      <c r="E731" s="73" t="s">
        <v>713</v>
      </c>
      <c r="F731" s="73"/>
      <c r="G731" s="75"/>
      <c r="H731" s="75"/>
      <c r="I731" s="75"/>
      <c r="J731" s="104" t="s">
        <v>1193</v>
      </c>
      <c r="K731" s="75"/>
      <c r="L731" s="75"/>
      <c r="M731" s="75"/>
      <c r="N731" s="75"/>
      <c r="O731" s="75"/>
      <c r="P731" s="75"/>
      <c r="Q731" s="146" t="s">
        <v>1682</v>
      </c>
      <c r="R731" s="146">
        <v>0</v>
      </c>
      <c r="S731" s="151" t="s">
        <v>225</v>
      </c>
      <c r="T731" s="146" t="s">
        <v>1653</v>
      </c>
      <c r="U731" s="189"/>
      <c r="V731" s="50">
        <v>0</v>
      </c>
      <c r="W731" s="50">
        <v>0</v>
      </c>
      <c r="X731" s="50">
        <v>0</v>
      </c>
      <c r="Y731" s="75"/>
      <c r="Z731" s="75"/>
      <c r="AA731" s="75"/>
      <c r="AB731" s="75"/>
      <c r="AC731" s="75"/>
      <c r="AD731" s="75"/>
      <c r="AE731" s="75"/>
      <c r="AF731" s="75"/>
      <c r="AG731" s="75"/>
      <c r="AH731" s="75"/>
      <c r="AI731" s="75"/>
      <c r="AJ731" s="75"/>
      <c r="AK731" s="75"/>
      <c r="AL731" s="75"/>
      <c r="AM731" s="75"/>
      <c r="AN731" s="75"/>
      <c r="AO731" s="75"/>
      <c r="AP731" s="70" t="s">
        <v>204</v>
      </c>
      <c r="AQ731" s="70">
        <v>2007</v>
      </c>
      <c r="AR731" s="75"/>
      <c r="AS731" s="75"/>
      <c r="AT731" s="75"/>
      <c r="AU731" s="71">
        <v>52374861.119217046</v>
      </c>
      <c r="AV731" s="66" t="s">
        <v>123</v>
      </c>
      <c r="AW731" s="66"/>
      <c r="AX731" s="66" t="s">
        <v>1608</v>
      </c>
      <c r="AY731" s="104" t="s">
        <v>1193</v>
      </c>
      <c r="AZ731" s="95"/>
      <c r="BA731" s="104"/>
      <c r="BB731" s="66"/>
      <c r="BC731" s="66"/>
      <c r="BD731" s="121"/>
      <c r="BE731" s="121"/>
      <c r="BF731" s="121"/>
      <c r="BG731" s="121"/>
      <c r="BH731" s="121"/>
      <c r="BI731" s="121"/>
      <c r="BJ731" s="121"/>
      <c r="BK731" s="121"/>
      <c r="BL731" s="121"/>
      <c r="BM731" s="121"/>
      <c r="BN731" s="121"/>
      <c r="BO731" s="121"/>
      <c r="BP731" s="121"/>
      <c r="BQ731" s="121"/>
      <c r="BR731" s="121"/>
      <c r="BS731" s="121"/>
      <c r="BT731" s="121"/>
      <c r="BU731" s="121"/>
      <c r="BV731" s="121"/>
      <c r="BW731" s="121"/>
      <c r="BX731" s="121"/>
      <c r="BY731" s="121"/>
    </row>
    <row r="732" spans="1:77" s="100" customFormat="1" ht="16" hidden="1" thickBot="1">
      <c r="A732" s="4"/>
      <c r="B732" s="98"/>
      <c r="C732" s="72" t="s">
        <v>447</v>
      </c>
      <c r="D732" s="70"/>
      <c r="E732" s="128" t="s">
        <v>713</v>
      </c>
      <c r="F732" s="128"/>
      <c r="G732" s="75"/>
      <c r="H732" s="75"/>
      <c r="I732" s="75"/>
      <c r="J732" s="104" t="s">
        <v>1193</v>
      </c>
      <c r="K732" s="75"/>
      <c r="L732" s="75"/>
      <c r="M732" s="151"/>
      <c r="N732" s="151"/>
      <c r="O732" s="151"/>
      <c r="P732" s="151"/>
      <c r="Q732" s="146" t="s">
        <v>1672</v>
      </c>
      <c r="R732" s="146">
        <v>0</v>
      </c>
      <c r="S732" s="151" t="s">
        <v>225</v>
      </c>
      <c r="T732" s="146" t="s">
        <v>1653</v>
      </c>
      <c r="U732" s="189"/>
      <c r="V732" s="50">
        <v>0</v>
      </c>
      <c r="W732" s="50">
        <v>0</v>
      </c>
      <c r="X732" s="50">
        <v>0</v>
      </c>
      <c r="Y732" s="75"/>
      <c r="Z732" s="75"/>
      <c r="AA732" s="75"/>
      <c r="AB732" s="75"/>
      <c r="AC732" s="75"/>
      <c r="AD732" s="75"/>
      <c r="AE732" s="75"/>
      <c r="AF732" s="75"/>
      <c r="AG732" s="75"/>
      <c r="AH732" s="75"/>
      <c r="AI732" s="75"/>
      <c r="AJ732" s="75"/>
      <c r="AK732" s="75"/>
      <c r="AL732" s="75"/>
      <c r="AM732" s="75"/>
      <c r="AN732" s="75"/>
      <c r="AO732" s="75"/>
      <c r="AP732" s="70" t="s">
        <v>204</v>
      </c>
      <c r="AQ732" s="70">
        <v>2007</v>
      </c>
      <c r="AR732" s="75"/>
      <c r="AS732" s="75"/>
      <c r="AT732" s="75"/>
      <c r="AU732" s="71">
        <v>1059988.35682982</v>
      </c>
      <c r="AV732" s="66" t="s">
        <v>123</v>
      </c>
      <c r="AW732" s="66"/>
      <c r="AX732" s="66" t="s">
        <v>1608</v>
      </c>
      <c r="AY732" s="104" t="s">
        <v>1193</v>
      </c>
      <c r="AZ732" s="95"/>
      <c r="BA732" s="104"/>
      <c r="BB732" s="66"/>
      <c r="BC732" s="66"/>
      <c r="BD732" s="121"/>
      <c r="BE732" s="121"/>
      <c r="BF732" s="121"/>
      <c r="BG732" s="121"/>
      <c r="BH732" s="121"/>
      <c r="BI732" s="121"/>
      <c r="BJ732" s="121"/>
      <c r="BK732" s="121"/>
      <c r="BL732" s="121"/>
      <c r="BM732" s="121"/>
      <c r="BN732" s="121"/>
      <c r="BO732" s="121"/>
      <c r="BP732" s="121"/>
      <c r="BQ732" s="121"/>
      <c r="BR732" s="121"/>
      <c r="BS732" s="121"/>
      <c r="BT732" s="121"/>
      <c r="BU732" s="121"/>
      <c r="BV732" s="121"/>
      <c r="BW732" s="121"/>
      <c r="BX732" s="121"/>
      <c r="BY732" s="121"/>
    </row>
    <row r="733" spans="1:77" s="100" customFormat="1" ht="16" hidden="1" thickBot="1">
      <c r="A733" s="4"/>
      <c r="B733" s="98"/>
      <c r="C733" s="72" t="s">
        <v>448</v>
      </c>
      <c r="D733" s="70"/>
      <c r="E733" s="128" t="s">
        <v>713</v>
      </c>
      <c r="F733" s="128"/>
      <c r="G733" s="75"/>
      <c r="H733" s="75"/>
      <c r="I733" s="75"/>
      <c r="J733" s="104" t="s">
        <v>1193</v>
      </c>
      <c r="K733" s="75"/>
      <c r="L733" s="75"/>
      <c r="M733" s="151"/>
      <c r="N733" s="151"/>
      <c r="O733" s="151"/>
      <c r="P733" s="151"/>
      <c r="Q733" s="146" t="s">
        <v>1676</v>
      </c>
      <c r="R733" s="146">
        <v>0</v>
      </c>
      <c r="S733" s="151" t="s">
        <v>1586</v>
      </c>
      <c r="T733" s="146" t="s">
        <v>1653</v>
      </c>
      <c r="U733" s="189" t="s">
        <v>861</v>
      </c>
      <c r="V733" s="50">
        <v>0</v>
      </c>
      <c r="W733" s="50">
        <v>0</v>
      </c>
      <c r="X733" s="50">
        <v>0</v>
      </c>
      <c r="Y733" s="75"/>
      <c r="Z733" s="75"/>
      <c r="AA733" s="75"/>
      <c r="AB733" s="75"/>
      <c r="AC733" s="75"/>
      <c r="AD733" s="75"/>
      <c r="AE733" s="75"/>
      <c r="AF733" s="75"/>
      <c r="AG733" s="75"/>
      <c r="AH733" s="75"/>
      <c r="AI733" s="75"/>
      <c r="AJ733" s="75"/>
      <c r="AK733" s="75"/>
      <c r="AL733" s="75"/>
      <c r="AM733" s="75"/>
      <c r="AN733" s="75"/>
      <c r="AO733" s="75"/>
      <c r="AP733" s="70" t="s">
        <v>204</v>
      </c>
      <c r="AQ733" s="70">
        <v>2007</v>
      </c>
      <c r="AR733" s="75"/>
      <c r="AS733" s="75"/>
      <c r="AT733" s="75"/>
      <c r="AU733" s="71">
        <v>271368.55144674075</v>
      </c>
      <c r="AV733" s="66" t="s">
        <v>123</v>
      </c>
      <c r="AW733" s="66"/>
      <c r="AX733" s="66" t="s">
        <v>1608</v>
      </c>
      <c r="AY733" s="104" t="s">
        <v>1193</v>
      </c>
      <c r="AZ733" s="95"/>
      <c r="BA733" s="104"/>
      <c r="BB733" s="66"/>
      <c r="BC733" s="66"/>
      <c r="BD733" s="121"/>
      <c r="BE733" s="121"/>
      <c r="BF733" s="121"/>
      <c r="BG733" s="121"/>
      <c r="BH733" s="121"/>
      <c r="BI733" s="121"/>
      <c r="BJ733" s="121"/>
      <c r="BK733" s="121"/>
      <c r="BL733" s="121"/>
      <c r="BM733" s="121"/>
      <c r="BN733" s="121"/>
      <c r="BO733" s="121"/>
      <c r="BP733" s="121"/>
      <c r="BQ733" s="121"/>
      <c r="BR733" s="121"/>
      <c r="BS733" s="121"/>
      <c r="BT733" s="121"/>
      <c r="BU733" s="121"/>
      <c r="BV733" s="121"/>
      <c r="BW733" s="121"/>
      <c r="BX733" s="121"/>
      <c r="BY733" s="121"/>
    </row>
    <row r="734" spans="1:77" s="100" customFormat="1" ht="16" hidden="1" thickBot="1">
      <c r="A734" s="4"/>
      <c r="B734" s="98"/>
      <c r="C734" s="72" t="s">
        <v>449</v>
      </c>
      <c r="D734" s="70"/>
      <c r="E734" s="128" t="s">
        <v>713</v>
      </c>
      <c r="F734" s="128"/>
      <c r="G734" s="75"/>
      <c r="H734" s="75"/>
      <c r="I734" s="75"/>
      <c r="J734" s="104" t="s">
        <v>1193</v>
      </c>
      <c r="K734" s="75"/>
      <c r="L734" s="75"/>
      <c r="M734" s="151"/>
      <c r="N734" s="151"/>
      <c r="O734" s="151"/>
      <c r="P734" s="151"/>
      <c r="Q734" s="146" t="s">
        <v>825</v>
      </c>
      <c r="R734" s="146">
        <v>0</v>
      </c>
      <c r="S734" s="151" t="s">
        <v>1581</v>
      </c>
      <c r="T734" s="146" t="s">
        <v>1654</v>
      </c>
      <c r="U734" s="189" t="s">
        <v>872</v>
      </c>
      <c r="V734" s="50">
        <v>0</v>
      </c>
      <c r="W734" s="50">
        <v>0</v>
      </c>
      <c r="X734" s="50">
        <v>0</v>
      </c>
      <c r="Y734" s="75"/>
      <c r="Z734" s="75"/>
      <c r="AA734" s="75"/>
      <c r="AB734" s="75"/>
      <c r="AC734" s="75"/>
      <c r="AD734" s="75"/>
      <c r="AE734" s="75"/>
      <c r="AF734" s="75"/>
      <c r="AG734" s="75"/>
      <c r="AH734" s="75"/>
      <c r="AI734" s="75"/>
      <c r="AJ734" s="75"/>
      <c r="AK734" s="75"/>
      <c r="AL734" s="75"/>
      <c r="AM734" s="75"/>
      <c r="AN734" s="75"/>
      <c r="AO734" s="75"/>
      <c r="AP734" s="70" t="s">
        <v>204</v>
      </c>
      <c r="AQ734" s="70">
        <v>2007</v>
      </c>
      <c r="AR734" s="75"/>
      <c r="AS734" s="75"/>
      <c r="AT734" s="75"/>
      <c r="AU734" s="71">
        <v>4280997.8958909698</v>
      </c>
      <c r="AV734" s="103" t="s">
        <v>123</v>
      </c>
      <c r="AW734" s="66"/>
      <c r="AX734" s="66" t="s">
        <v>1608</v>
      </c>
      <c r="AY734" s="104" t="s">
        <v>1193</v>
      </c>
      <c r="AZ734" s="95"/>
      <c r="BA734" s="104"/>
      <c r="BB734" s="66"/>
      <c r="BC734" s="66"/>
      <c r="BD734" s="121"/>
      <c r="BE734" s="121"/>
      <c r="BF734" s="121"/>
      <c r="BG734" s="121"/>
      <c r="BH734" s="121"/>
      <c r="BI734" s="121"/>
      <c r="BJ734" s="121"/>
      <c r="BK734" s="121"/>
      <c r="BL734" s="121"/>
      <c r="BM734" s="121"/>
      <c r="BN734" s="121"/>
      <c r="BO734" s="121"/>
      <c r="BP734" s="121"/>
      <c r="BQ734" s="121"/>
      <c r="BR734" s="121"/>
      <c r="BS734" s="121"/>
      <c r="BT734" s="121"/>
      <c r="BU734" s="121"/>
      <c r="BV734" s="121"/>
      <c r="BW734" s="121"/>
      <c r="BX734" s="121"/>
      <c r="BY734" s="121"/>
    </row>
    <row r="735" spans="1:77" s="100" customFormat="1" ht="16" hidden="1" thickBot="1">
      <c r="A735" s="4"/>
      <c r="B735" s="98"/>
      <c r="C735" s="72" t="s">
        <v>450</v>
      </c>
      <c r="D735" s="70"/>
      <c r="E735" s="128" t="s">
        <v>713</v>
      </c>
      <c r="F735" s="128"/>
      <c r="G735" s="75"/>
      <c r="H735" s="75"/>
      <c r="I735" s="75"/>
      <c r="J735" s="104" t="s">
        <v>1193</v>
      </c>
      <c r="K735" s="75"/>
      <c r="L735" s="75"/>
      <c r="M735" s="151"/>
      <c r="N735" s="151"/>
      <c r="O735" s="151"/>
      <c r="P735" s="151"/>
      <c r="Q735" s="146" t="s">
        <v>826</v>
      </c>
      <c r="R735" s="146">
        <v>0</v>
      </c>
      <c r="S735" s="151" t="s">
        <v>1581</v>
      </c>
      <c r="T735" s="146" t="s">
        <v>1653</v>
      </c>
      <c r="U735" s="189"/>
      <c r="V735" s="50">
        <v>0</v>
      </c>
      <c r="W735" s="50">
        <v>0</v>
      </c>
      <c r="X735" s="50">
        <v>0</v>
      </c>
      <c r="Y735" s="75"/>
      <c r="Z735" s="75"/>
      <c r="AA735" s="75"/>
      <c r="AB735" s="75"/>
      <c r="AC735" s="75"/>
      <c r="AD735" s="75"/>
      <c r="AE735" s="75"/>
      <c r="AF735" s="75"/>
      <c r="AG735" s="75"/>
      <c r="AH735" s="75"/>
      <c r="AI735" s="75"/>
      <c r="AJ735" s="75"/>
      <c r="AK735" s="75"/>
      <c r="AL735" s="75"/>
      <c r="AM735" s="75"/>
      <c r="AN735" s="75"/>
      <c r="AO735" s="75"/>
      <c r="AP735" s="70" t="s">
        <v>204</v>
      </c>
      <c r="AQ735" s="70">
        <v>2007</v>
      </c>
      <c r="AR735" s="75"/>
      <c r="AS735" s="75"/>
      <c r="AT735" s="75"/>
      <c r="AU735" s="71">
        <v>7818217.3939230219</v>
      </c>
      <c r="AV735" s="66" t="s">
        <v>123</v>
      </c>
      <c r="AW735" s="66"/>
      <c r="AX735" s="66" t="s">
        <v>1608</v>
      </c>
      <c r="AY735" s="104" t="s">
        <v>1193</v>
      </c>
      <c r="AZ735" s="95"/>
      <c r="BA735" s="104"/>
      <c r="BB735" s="66"/>
      <c r="BC735" s="66"/>
      <c r="BD735" s="121"/>
      <c r="BE735" s="121"/>
      <c r="BF735" s="121"/>
      <c r="BG735" s="121"/>
      <c r="BH735" s="121"/>
      <c r="BI735" s="121"/>
      <c r="BJ735" s="121"/>
      <c r="BK735" s="121"/>
      <c r="BL735" s="121"/>
      <c r="BM735" s="121"/>
      <c r="BN735" s="121"/>
      <c r="BO735" s="121"/>
      <c r="BP735" s="121"/>
      <c r="BQ735" s="121"/>
      <c r="BR735" s="121"/>
      <c r="BS735" s="121"/>
      <c r="BT735" s="121"/>
      <c r="BU735" s="121"/>
      <c r="BV735" s="121"/>
      <c r="BW735" s="121"/>
      <c r="BX735" s="121"/>
      <c r="BY735" s="121"/>
    </row>
    <row r="736" spans="1:77" s="100" customFormat="1" ht="16" hidden="1" thickBot="1">
      <c r="A736" s="4"/>
      <c r="B736" s="98"/>
      <c r="C736" s="72" t="s">
        <v>451</v>
      </c>
      <c r="D736" s="70"/>
      <c r="E736" s="73" t="s">
        <v>713</v>
      </c>
      <c r="F736" s="73"/>
      <c r="G736" s="75"/>
      <c r="H736" s="75"/>
      <c r="I736" s="75"/>
      <c r="J736" s="104" t="s">
        <v>1193</v>
      </c>
      <c r="K736" s="75"/>
      <c r="L736" s="75"/>
      <c r="M736" s="75"/>
      <c r="N736" s="75"/>
      <c r="O736" s="75"/>
      <c r="P736" s="75"/>
      <c r="Q736" s="146" t="s">
        <v>1683</v>
      </c>
      <c r="R736" s="146">
        <v>0</v>
      </c>
      <c r="S736" s="151" t="s">
        <v>1581</v>
      </c>
      <c r="T736" s="146" t="s">
        <v>1653</v>
      </c>
      <c r="U736" s="189" t="s">
        <v>873</v>
      </c>
      <c r="V736" s="50">
        <v>0</v>
      </c>
      <c r="W736" s="50">
        <v>0</v>
      </c>
      <c r="X736" s="50">
        <v>0</v>
      </c>
      <c r="Y736" s="75"/>
      <c r="Z736" s="75"/>
      <c r="AA736" s="75"/>
      <c r="AB736" s="75"/>
      <c r="AC736" s="75"/>
      <c r="AD736" s="75"/>
      <c r="AE736" s="75"/>
      <c r="AF736" s="75"/>
      <c r="AG736" s="75"/>
      <c r="AH736" s="75"/>
      <c r="AI736" s="75"/>
      <c r="AJ736" s="75"/>
      <c r="AK736" s="75"/>
      <c r="AL736" s="75"/>
      <c r="AM736" s="75"/>
      <c r="AN736" s="75"/>
      <c r="AO736" s="75"/>
      <c r="AP736" s="70" t="s">
        <v>204</v>
      </c>
      <c r="AQ736" s="70">
        <v>2007</v>
      </c>
      <c r="AR736" s="75"/>
      <c r="AS736" s="75"/>
      <c r="AT736" s="75"/>
      <c r="AU736" s="71">
        <v>139251.63232057635</v>
      </c>
      <c r="AV736" s="66" t="s">
        <v>123</v>
      </c>
      <c r="AW736" s="66"/>
      <c r="AX736" s="66" t="s">
        <v>1608</v>
      </c>
      <c r="AY736" s="104" t="s">
        <v>1193</v>
      </c>
      <c r="AZ736" s="95"/>
      <c r="BA736" s="104"/>
      <c r="BB736" s="66"/>
      <c r="BC736" s="66"/>
      <c r="BD736" s="121"/>
      <c r="BE736" s="121"/>
      <c r="BF736" s="121"/>
      <c r="BG736" s="121"/>
      <c r="BH736" s="121"/>
      <c r="BI736" s="121"/>
      <c r="BJ736" s="121"/>
      <c r="BK736" s="121"/>
      <c r="BL736" s="121"/>
      <c r="BM736" s="121"/>
      <c r="BN736" s="121"/>
      <c r="BO736" s="121"/>
      <c r="BP736" s="121"/>
      <c r="BQ736" s="121"/>
      <c r="BR736" s="121"/>
      <c r="BS736" s="121"/>
      <c r="BT736" s="121"/>
      <c r="BU736" s="121"/>
      <c r="BV736" s="121"/>
      <c r="BW736" s="121"/>
      <c r="BX736" s="121"/>
      <c r="BY736" s="121"/>
    </row>
    <row r="737" spans="1:77" s="100" customFormat="1" ht="16" hidden="1" thickBot="1">
      <c r="A737" s="4"/>
      <c r="B737" s="98"/>
      <c r="C737" s="72" t="s">
        <v>452</v>
      </c>
      <c r="D737" s="70"/>
      <c r="E737" s="128" t="s">
        <v>713</v>
      </c>
      <c r="F737" s="128"/>
      <c r="G737" s="75"/>
      <c r="H737" s="75"/>
      <c r="I737" s="75"/>
      <c r="J737" s="104" t="s">
        <v>1193</v>
      </c>
      <c r="K737" s="75"/>
      <c r="L737" s="75"/>
      <c r="M737" s="151"/>
      <c r="N737" s="151"/>
      <c r="O737" s="151"/>
      <c r="P737" s="151"/>
      <c r="Q737" s="146" t="s">
        <v>823</v>
      </c>
      <c r="R737" s="146">
        <v>0</v>
      </c>
      <c r="S737" s="151" t="s">
        <v>1581</v>
      </c>
      <c r="T737" s="146" t="s">
        <v>1674</v>
      </c>
      <c r="U737" s="189"/>
      <c r="V737" s="50">
        <v>0</v>
      </c>
      <c r="W737" s="50">
        <v>0</v>
      </c>
      <c r="X737" s="50">
        <v>0</v>
      </c>
      <c r="Y737" s="75"/>
      <c r="Z737" s="75"/>
      <c r="AA737" s="75"/>
      <c r="AB737" s="75"/>
      <c r="AC737" s="75"/>
      <c r="AD737" s="75"/>
      <c r="AE737" s="75"/>
      <c r="AF737" s="75"/>
      <c r="AG737" s="75"/>
      <c r="AH737" s="75"/>
      <c r="AI737" s="75"/>
      <c r="AJ737" s="75"/>
      <c r="AK737" s="75"/>
      <c r="AL737" s="75"/>
      <c r="AM737" s="75"/>
      <c r="AN737" s="75"/>
      <c r="AO737" s="75"/>
      <c r="AP737" s="70" t="s">
        <v>204</v>
      </c>
      <c r="AQ737" s="70">
        <v>2007</v>
      </c>
      <c r="AR737" s="75"/>
      <c r="AS737" s="75"/>
      <c r="AT737" s="75"/>
      <c r="AU737" s="71">
        <v>1127808.9713456992</v>
      </c>
      <c r="AV737" s="103" t="s">
        <v>123</v>
      </c>
      <c r="AW737" s="66"/>
      <c r="AX737" s="66" t="s">
        <v>1608</v>
      </c>
      <c r="AY737" s="104" t="s">
        <v>1193</v>
      </c>
      <c r="AZ737" s="95"/>
      <c r="BA737" s="104"/>
      <c r="BB737" s="66"/>
      <c r="BC737" s="66"/>
      <c r="BD737" s="121"/>
      <c r="BE737" s="121"/>
      <c r="BF737" s="121"/>
      <c r="BG737" s="121"/>
      <c r="BH737" s="121"/>
      <c r="BI737" s="121"/>
      <c r="BJ737" s="121"/>
      <c r="BK737" s="121"/>
      <c r="BL737" s="121"/>
      <c r="BM737" s="121"/>
      <c r="BN737" s="121"/>
      <c r="BO737" s="121"/>
      <c r="BP737" s="121"/>
      <c r="BQ737" s="121"/>
      <c r="BR737" s="121"/>
      <c r="BS737" s="121"/>
      <c r="BT737" s="121"/>
      <c r="BU737" s="121"/>
      <c r="BV737" s="121"/>
      <c r="BW737" s="121"/>
      <c r="BX737" s="121"/>
      <c r="BY737" s="121"/>
    </row>
    <row r="738" spans="1:77" s="100" customFormat="1" ht="16" hidden="1" thickBot="1">
      <c r="A738" s="4"/>
      <c r="B738" s="98"/>
      <c r="C738" s="72" t="s">
        <v>453</v>
      </c>
      <c r="D738" s="70"/>
      <c r="E738" s="128" t="s">
        <v>712</v>
      </c>
      <c r="F738" s="128"/>
      <c r="G738" s="75"/>
      <c r="H738" s="75"/>
      <c r="I738" s="75"/>
      <c r="J738" s="104" t="s">
        <v>1193</v>
      </c>
      <c r="K738" s="75"/>
      <c r="L738" s="75"/>
      <c r="M738" s="151"/>
      <c r="N738" s="151"/>
      <c r="O738" s="151"/>
      <c r="P738" s="151"/>
      <c r="Q738" s="146" t="s">
        <v>824</v>
      </c>
      <c r="R738" s="146">
        <v>0</v>
      </c>
      <c r="S738" s="151" t="s">
        <v>238</v>
      </c>
      <c r="T738" s="146" t="s">
        <v>1653</v>
      </c>
      <c r="U738" s="189"/>
      <c r="V738" s="50">
        <v>0</v>
      </c>
      <c r="W738" s="50">
        <v>0</v>
      </c>
      <c r="X738" s="50">
        <v>0</v>
      </c>
      <c r="Y738" s="75"/>
      <c r="Z738" s="75"/>
      <c r="AA738" s="75"/>
      <c r="AB738" s="75"/>
      <c r="AC738" s="75"/>
      <c r="AD738" s="75"/>
      <c r="AE738" s="75"/>
      <c r="AF738" s="75"/>
      <c r="AG738" s="75"/>
      <c r="AH738" s="75"/>
      <c r="AI738" s="75"/>
      <c r="AJ738" s="75"/>
      <c r="AK738" s="75"/>
      <c r="AL738" s="75"/>
      <c r="AM738" s="75"/>
      <c r="AN738" s="75"/>
      <c r="AO738" s="75"/>
      <c r="AP738" s="70" t="s">
        <v>204</v>
      </c>
      <c r="AQ738" s="70">
        <v>2007</v>
      </c>
      <c r="AR738" s="75"/>
      <c r="AS738" s="75"/>
      <c r="AT738" s="75"/>
      <c r="AU738" s="71">
        <v>71779.806382889481</v>
      </c>
      <c r="AV738" s="66" t="s">
        <v>123</v>
      </c>
      <c r="AW738" s="66"/>
      <c r="AX738" s="66" t="s">
        <v>1608</v>
      </c>
      <c r="AY738" s="104" t="s">
        <v>1193</v>
      </c>
      <c r="AZ738" s="95"/>
      <c r="BA738" s="104"/>
      <c r="BB738" s="66"/>
      <c r="BC738" s="66"/>
      <c r="BD738" s="121"/>
      <c r="BE738" s="121"/>
      <c r="BF738" s="121"/>
      <c r="BG738" s="121"/>
      <c r="BH738" s="121"/>
      <c r="BI738" s="121"/>
      <c r="BJ738" s="121"/>
      <c r="BK738" s="121"/>
      <c r="BL738" s="121"/>
      <c r="BM738" s="121"/>
      <c r="BN738" s="121"/>
      <c r="BO738" s="121"/>
      <c r="BP738" s="121"/>
      <c r="BQ738" s="121"/>
      <c r="BR738" s="121"/>
      <c r="BS738" s="121"/>
      <c r="BT738" s="121"/>
      <c r="BU738" s="121"/>
      <c r="BV738" s="121"/>
      <c r="BW738" s="121"/>
      <c r="BX738" s="121"/>
      <c r="BY738" s="121"/>
    </row>
    <row r="739" spans="1:77" s="100" customFormat="1" ht="16" hidden="1" thickBot="1">
      <c r="A739" s="4"/>
      <c r="B739" s="98"/>
      <c r="C739" s="72" t="s">
        <v>454</v>
      </c>
      <c r="D739" s="70"/>
      <c r="E739" s="128" t="s">
        <v>712</v>
      </c>
      <c r="F739" s="128"/>
      <c r="G739" s="75"/>
      <c r="H739" s="75"/>
      <c r="I739" s="75"/>
      <c r="J739" s="104" t="s">
        <v>1193</v>
      </c>
      <c r="K739" s="75"/>
      <c r="L739" s="75"/>
      <c r="M739" s="151"/>
      <c r="N739" s="151"/>
      <c r="O739" s="151"/>
      <c r="P739" s="151"/>
      <c r="Q739" s="146" t="s">
        <v>1675</v>
      </c>
      <c r="R739" s="146">
        <v>0</v>
      </c>
      <c r="S739" s="151" t="s">
        <v>1581</v>
      </c>
      <c r="T739" s="146" t="s">
        <v>1653</v>
      </c>
      <c r="U739" s="189" t="s">
        <v>871</v>
      </c>
      <c r="V739" s="50">
        <v>0</v>
      </c>
      <c r="W739" s="50">
        <v>0</v>
      </c>
      <c r="X739" s="50">
        <v>0</v>
      </c>
      <c r="Y739" s="75"/>
      <c r="Z739" s="75"/>
      <c r="AA739" s="75"/>
      <c r="AB739" s="75"/>
      <c r="AC739" s="75"/>
      <c r="AD739" s="75"/>
      <c r="AE739" s="75"/>
      <c r="AF739" s="75"/>
      <c r="AG739" s="75"/>
      <c r="AH739" s="75"/>
      <c r="AI739" s="75"/>
      <c r="AJ739" s="75"/>
      <c r="AK739" s="75"/>
      <c r="AL739" s="75"/>
      <c r="AM739" s="75"/>
      <c r="AN739" s="75"/>
      <c r="AO739" s="75"/>
      <c r="AP739" s="70" t="s">
        <v>204</v>
      </c>
      <c r="AQ739" s="70">
        <v>2007</v>
      </c>
      <c r="AR739" s="75"/>
      <c r="AS739" s="75"/>
      <c r="AT739" s="75"/>
      <c r="AU739" s="71">
        <v>534039.4636651451</v>
      </c>
      <c r="AV739" s="103" t="s">
        <v>123</v>
      </c>
      <c r="AW739" s="66"/>
      <c r="AX739" s="66" t="s">
        <v>1608</v>
      </c>
      <c r="AY739" s="104" t="s">
        <v>1193</v>
      </c>
      <c r="AZ739" s="95"/>
      <c r="BA739" s="104"/>
      <c r="BB739" s="66"/>
      <c r="BC739" s="66"/>
      <c r="BD739" s="121"/>
      <c r="BE739" s="121"/>
      <c r="BF739" s="121"/>
      <c r="BG739" s="121"/>
      <c r="BH739" s="121"/>
      <c r="BI739" s="121"/>
      <c r="BJ739" s="121"/>
      <c r="BK739" s="121"/>
      <c r="BL739" s="121"/>
      <c r="BM739" s="121"/>
      <c r="BN739" s="121"/>
      <c r="BO739" s="121"/>
      <c r="BP739" s="121"/>
      <c r="BQ739" s="121"/>
      <c r="BR739" s="121"/>
      <c r="BS739" s="121"/>
      <c r="BT739" s="121"/>
      <c r="BU739" s="121"/>
      <c r="BV739" s="121"/>
      <c r="BW739" s="121"/>
      <c r="BX739" s="121"/>
      <c r="BY739" s="121"/>
    </row>
    <row r="740" spans="1:77" s="100" customFormat="1" ht="16" hidden="1" thickBot="1">
      <c r="A740" s="4"/>
      <c r="B740" s="98"/>
      <c r="C740" s="72" t="s">
        <v>455</v>
      </c>
      <c r="D740" s="70"/>
      <c r="E740" s="73" t="s">
        <v>712</v>
      </c>
      <c r="F740" s="73"/>
      <c r="G740" s="75"/>
      <c r="H740" s="75"/>
      <c r="I740" s="75"/>
      <c r="J740" s="104" t="s">
        <v>1193</v>
      </c>
      <c r="K740" s="75"/>
      <c r="L740" s="75"/>
      <c r="M740" s="75"/>
      <c r="N740" s="75"/>
      <c r="O740" s="75"/>
      <c r="P740" s="75"/>
      <c r="Q740" s="146" t="s">
        <v>819</v>
      </c>
      <c r="R740" s="146">
        <v>0</v>
      </c>
      <c r="S740" s="151" t="s">
        <v>1581</v>
      </c>
      <c r="T740" s="146" t="s">
        <v>1653</v>
      </c>
      <c r="U740" s="189"/>
      <c r="V740" s="50">
        <v>0</v>
      </c>
      <c r="W740" s="50">
        <v>0</v>
      </c>
      <c r="X740" s="50">
        <v>0</v>
      </c>
      <c r="Y740" s="75"/>
      <c r="Z740" s="75"/>
      <c r="AA740" s="75"/>
      <c r="AB740" s="75"/>
      <c r="AC740" s="75"/>
      <c r="AD740" s="75"/>
      <c r="AE740" s="75"/>
      <c r="AF740" s="75"/>
      <c r="AG740" s="75"/>
      <c r="AH740" s="75"/>
      <c r="AI740" s="75"/>
      <c r="AJ740" s="75"/>
      <c r="AK740" s="75"/>
      <c r="AL740" s="75"/>
      <c r="AM740" s="75"/>
      <c r="AN740" s="75"/>
      <c r="AO740" s="75"/>
      <c r="AP740" s="70" t="s">
        <v>204</v>
      </c>
      <c r="AQ740" s="70">
        <v>2007</v>
      </c>
      <c r="AR740" s="75"/>
      <c r="AS740" s="75"/>
      <c r="AT740" s="75"/>
      <c r="AU740" s="71">
        <v>28672990.683757078</v>
      </c>
      <c r="AV740" s="66" t="s">
        <v>123</v>
      </c>
      <c r="AW740" s="66"/>
      <c r="AX740" s="66" t="s">
        <v>1608</v>
      </c>
      <c r="AY740" s="104" t="s">
        <v>1193</v>
      </c>
      <c r="AZ740" s="95"/>
      <c r="BA740" s="104"/>
      <c r="BB740" s="66"/>
      <c r="BC740" s="66"/>
      <c r="BD740" s="121"/>
      <c r="BE740" s="121"/>
      <c r="BF740" s="121"/>
      <c r="BG740" s="121"/>
      <c r="BH740" s="121"/>
      <c r="BI740" s="121"/>
      <c r="BJ740" s="121"/>
      <c r="BK740" s="121"/>
      <c r="BL740" s="121"/>
      <c r="BM740" s="121"/>
      <c r="BN740" s="121"/>
      <c r="BO740" s="121"/>
      <c r="BP740" s="121"/>
      <c r="BQ740" s="121"/>
      <c r="BR740" s="121"/>
      <c r="BS740" s="121"/>
      <c r="BT740" s="121"/>
      <c r="BU740" s="121"/>
      <c r="BV740" s="121"/>
      <c r="BW740" s="121"/>
      <c r="BX740" s="121"/>
      <c r="BY740" s="121"/>
    </row>
    <row r="741" spans="1:77" s="100" customFormat="1" ht="16" hidden="1" thickBot="1">
      <c r="A741" s="4"/>
      <c r="B741" s="98"/>
      <c r="C741" s="72" t="s">
        <v>456</v>
      </c>
      <c r="D741" s="70"/>
      <c r="E741" s="128" t="s">
        <v>712</v>
      </c>
      <c r="F741" s="128"/>
      <c r="G741" s="75"/>
      <c r="H741" s="75"/>
      <c r="I741" s="75"/>
      <c r="J741" s="104" t="s">
        <v>1193</v>
      </c>
      <c r="K741" s="75"/>
      <c r="L741" s="75"/>
      <c r="M741" s="151"/>
      <c r="N741" s="151"/>
      <c r="O741" s="151"/>
      <c r="P741" s="151"/>
      <c r="Q741" s="146" t="s">
        <v>1684</v>
      </c>
      <c r="R741" s="146">
        <v>0</v>
      </c>
      <c r="S741" s="151" t="s">
        <v>238</v>
      </c>
      <c r="T741" s="146" t="s">
        <v>1653</v>
      </c>
      <c r="U741" s="189"/>
      <c r="V741" s="50">
        <v>0</v>
      </c>
      <c r="W741" s="50">
        <v>0</v>
      </c>
      <c r="X741" s="50">
        <v>0</v>
      </c>
      <c r="Y741" s="75"/>
      <c r="Z741" s="75"/>
      <c r="AA741" s="75"/>
      <c r="AB741" s="75"/>
      <c r="AC741" s="75"/>
      <c r="AD741" s="75"/>
      <c r="AE741" s="75"/>
      <c r="AF741" s="75"/>
      <c r="AG741" s="75"/>
      <c r="AH741" s="75"/>
      <c r="AI741" s="75"/>
      <c r="AJ741" s="75"/>
      <c r="AK741" s="75"/>
      <c r="AL741" s="75"/>
      <c r="AM741" s="75"/>
      <c r="AN741" s="75"/>
      <c r="AO741" s="75"/>
      <c r="AP741" s="70" t="s">
        <v>204</v>
      </c>
      <c r="AQ741" s="70">
        <v>2007</v>
      </c>
      <c r="AR741" s="75"/>
      <c r="AS741" s="75"/>
      <c r="AT741" s="75"/>
      <c r="AU741" s="71">
        <v>651757.81632764859</v>
      </c>
      <c r="AV741" s="66" t="s">
        <v>1604</v>
      </c>
      <c r="AW741" s="66"/>
      <c r="AX741" s="66" t="s">
        <v>1608</v>
      </c>
      <c r="AY741" s="104" t="s">
        <v>1193</v>
      </c>
      <c r="AZ741" s="95"/>
      <c r="BA741" s="104"/>
      <c r="BB741" s="66"/>
      <c r="BC741" s="66"/>
      <c r="BD741" s="121"/>
      <c r="BE741" s="121"/>
      <c r="BF741" s="121"/>
      <c r="BG741" s="121"/>
      <c r="BH741" s="121"/>
      <c r="BI741" s="121"/>
      <c r="BJ741" s="121"/>
      <c r="BK741" s="121"/>
      <c r="BL741" s="121"/>
      <c r="BM741" s="121"/>
      <c r="BN741" s="121"/>
      <c r="BO741" s="121"/>
      <c r="BP741" s="121"/>
      <c r="BQ741" s="121"/>
      <c r="BR741" s="121"/>
      <c r="BS741" s="121"/>
      <c r="BT741" s="121"/>
      <c r="BU741" s="121"/>
      <c r="BV741" s="121"/>
      <c r="BW741" s="121"/>
      <c r="BX741" s="121"/>
      <c r="BY741" s="121"/>
    </row>
    <row r="742" spans="1:77" s="100" customFormat="1" ht="16" hidden="1" thickBot="1">
      <c r="A742" s="4"/>
      <c r="B742" s="98"/>
      <c r="C742" s="72" t="s">
        <v>457</v>
      </c>
      <c r="D742" s="70"/>
      <c r="E742" s="128" t="s">
        <v>713</v>
      </c>
      <c r="F742" s="128"/>
      <c r="G742" s="75"/>
      <c r="H742" s="75"/>
      <c r="I742" s="75"/>
      <c r="J742" s="104" t="s">
        <v>1193</v>
      </c>
      <c r="K742" s="75"/>
      <c r="L742" s="75"/>
      <c r="M742" s="151"/>
      <c r="N742" s="151"/>
      <c r="O742" s="151"/>
      <c r="P742" s="151"/>
      <c r="Q742" s="146" t="s">
        <v>1685</v>
      </c>
      <c r="R742" s="146">
        <v>0</v>
      </c>
      <c r="S742" s="151" t="s">
        <v>238</v>
      </c>
      <c r="T742" s="146" t="s">
        <v>1654</v>
      </c>
      <c r="U742" s="189" t="s">
        <v>861</v>
      </c>
      <c r="V742" s="50">
        <v>0</v>
      </c>
      <c r="W742" s="50">
        <v>0</v>
      </c>
      <c r="X742" s="50">
        <v>0</v>
      </c>
      <c r="Y742" s="75"/>
      <c r="Z742" s="75"/>
      <c r="AA742" s="75"/>
      <c r="AB742" s="75"/>
      <c r="AC742" s="75"/>
      <c r="AD742" s="75"/>
      <c r="AE742" s="75"/>
      <c r="AF742" s="75"/>
      <c r="AG742" s="75"/>
      <c r="AH742" s="75"/>
      <c r="AI742" s="75"/>
      <c r="AJ742" s="75"/>
      <c r="AK742" s="75"/>
      <c r="AL742" s="75"/>
      <c r="AM742" s="75"/>
      <c r="AN742" s="75"/>
      <c r="AO742" s="75"/>
      <c r="AP742" s="70" t="s">
        <v>204</v>
      </c>
      <c r="AQ742" s="70">
        <v>2007</v>
      </c>
      <c r="AR742" s="75"/>
      <c r="AS742" s="75"/>
      <c r="AT742" s="75"/>
      <c r="AU742" s="71">
        <v>1712260.5259341698</v>
      </c>
      <c r="AV742" s="66" t="s">
        <v>123</v>
      </c>
      <c r="AW742" s="66"/>
      <c r="AX742" s="66" t="s">
        <v>1608</v>
      </c>
      <c r="AY742" s="104" t="s">
        <v>1193</v>
      </c>
      <c r="AZ742" s="95"/>
      <c r="BA742" s="104"/>
      <c r="BB742" s="66"/>
      <c r="BC742" s="66"/>
      <c r="BD742" s="121"/>
      <c r="BE742" s="121"/>
      <c r="BF742" s="121"/>
      <c r="BG742" s="121"/>
      <c r="BH742" s="121"/>
      <c r="BI742" s="121"/>
      <c r="BJ742" s="121"/>
      <c r="BK742" s="121"/>
      <c r="BL742" s="121"/>
      <c r="BM742" s="121"/>
      <c r="BN742" s="121"/>
      <c r="BO742" s="121"/>
      <c r="BP742" s="121"/>
      <c r="BQ742" s="121"/>
      <c r="BR742" s="121"/>
      <c r="BS742" s="121"/>
      <c r="BT742" s="121"/>
      <c r="BU742" s="121"/>
      <c r="BV742" s="121"/>
      <c r="BW742" s="121"/>
      <c r="BX742" s="121"/>
      <c r="BY742" s="121"/>
    </row>
    <row r="743" spans="1:77" s="100" customFormat="1" ht="16" hidden="1" thickBot="1">
      <c r="A743" s="4"/>
      <c r="B743" s="98"/>
      <c r="C743" s="72" t="s">
        <v>458</v>
      </c>
      <c r="D743" s="70"/>
      <c r="E743" s="128" t="s">
        <v>713</v>
      </c>
      <c r="F743" s="128"/>
      <c r="G743" s="75"/>
      <c r="H743" s="75"/>
      <c r="I743" s="75"/>
      <c r="J743" s="104" t="s">
        <v>1193</v>
      </c>
      <c r="K743" s="75"/>
      <c r="L743" s="75"/>
      <c r="M743" s="151"/>
      <c r="N743" s="151"/>
      <c r="O743" s="151"/>
      <c r="P743" s="151"/>
      <c r="Q743" s="146" t="s">
        <v>822</v>
      </c>
      <c r="R743" s="146">
        <v>0</v>
      </c>
      <c r="S743" s="151" t="s">
        <v>1581</v>
      </c>
      <c r="T743" s="146" t="s">
        <v>1654</v>
      </c>
      <c r="U743" s="189"/>
      <c r="V743" s="50">
        <v>0</v>
      </c>
      <c r="W743" s="50">
        <v>0</v>
      </c>
      <c r="X743" s="50">
        <v>0</v>
      </c>
      <c r="Y743" s="75"/>
      <c r="Z743" s="75"/>
      <c r="AA743" s="75"/>
      <c r="AB743" s="75"/>
      <c r="AC743" s="75"/>
      <c r="AD743" s="75"/>
      <c r="AE743" s="75"/>
      <c r="AF743" s="75"/>
      <c r="AG743" s="75"/>
      <c r="AH743" s="75"/>
      <c r="AI743" s="75"/>
      <c r="AJ743" s="75"/>
      <c r="AK743" s="75"/>
      <c r="AL743" s="75"/>
      <c r="AM743" s="75"/>
      <c r="AN743" s="75"/>
      <c r="AO743" s="75"/>
      <c r="AP743" s="70" t="s">
        <v>204</v>
      </c>
      <c r="AQ743" s="70">
        <v>2007</v>
      </c>
      <c r="AR743" s="75"/>
      <c r="AS743" s="75"/>
      <c r="AT743" s="75"/>
      <c r="AU743" s="71">
        <v>4502803.1488720737</v>
      </c>
      <c r="AV743" s="66" t="s">
        <v>123</v>
      </c>
      <c r="AW743" s="66"/>
      <c r="AX743" s="66" t="s">
        <v>1613</v>
      </c>
      <c r="AY743" s="104" t="s">
        <v>1193</v>
      </c>
      <c r="AZ743" s="95"/>
      <c r="BA743" s="104"/>
      <c r="BB743" s="66"/>
      <c r="BC743" s="66"/>
      <c r="BD743" s="121"/>
      <c r="BE743" s="121"/>
      <c r="BF743" s="121"/>
      <c r="BG743" s="121"/>
      <c r="BH743" s="121"/>
      <c r="BI743" s="121"/>
      <c r="BJ743" s="121"/>
      <c r="BK743" s="121"/>
      <c r="BL743" s="121"/>
      <c r="BM743" s="121"/>
      <c r="BN743" s="121"/>
      <c r="BO743" s="121"/>
      <c r="BP743" s="121"/>
      <c r="BQ743" s="121"/>
      <c r="BR743" s="121"/>
      <c r="BS743" s="121"/>
      <c r="BT743" s="121"/>
      <c r="BU743" s="121"/>
      <c r="BV743" s="121"/>
      <c r="BW743" s="121"/>
      <c r="BX743" s="121"/>
      <c r="BY743" s="121"/>
    </row>
    <row r="744" spans="1:77" s="100" customFormat="1" ht="16" hidden="1" thickBot="1">
      <c r="A744" s="4"/>
      <c r="B744" s="98"/>
      <c r="C744" s="72" t="s">
        <v>459</v>
      </c>
      <c r="D744" s="70"/>
      <c r="E744" s="128" t="s">
        <v>713</v>
      </c>
      <c r="F744" s="128"/>
      <c r="G744" s="75"/>
      <c r="H744" s="75"/>
      <c r="I744" s="75"/>
      <c r="J744" s="104" t="s">
        <v>1193</v>
      </c>
      <c r="K744" s="75"/>
      <c r="L744" s="75"/>
      <c r="M744" s="151"/>
      <c r="N744" s="151"/>
      <c r="O744" s="151"/>
      <c r="P744" s="151"/>
      <c r="Q744" s="146" t="s">
        <v>1682</v>
      </c>
      <c r="R744" s="146">
        <v>0</v>
      </c>
      <c r="S744" s="151" t="s">
        <v>225</v>
      </c>
      <c r="T744" s="146" t="s">
        <v>1653</v>
      </c>
      <c r="U744" s="189" t="s">
        <v>873</v>
      </c>
      <c r="V744" s="50">
        <v>0</v>
      </c>
      <c r="W744" s="50">
        <v>0</v>
      </c>
      <c r="X744" s="50">
        <v>0</v>
      </c>
      <c r="Y744" s="75"/>
      <c r="Z744" s="75"/>
      <c r="AA744" s="75"/>
      <c r="AB744" s="75"/>
      <c r="AC744" s="75"/>
      <c r="AD744" s="75"/>
      <c r="AE744" s="75"/>
      <c r="AF744" s="75"/>
      <c r="AG744" s="75"/>
      <c r="AH744" s="75"/>
      <c r="AI744" s="75"/>
      <c r="AJ744" s="75"/>
      <c r="AK744" s="75"/>
      <c r="AL744" s="75"/>
      <c r="AM744" s="75"/>
      <c r="AN744" s="75"/>
      <c r="AO744" s="75"/>
      <c r="AP744" s="70" t="s">
        <v>204</v>
      </c>
      <c r="AQ744" s="70">
        <v>2007</v>
      </c>
      <c r="AR744" s="75"/>
      <c r="AS744" s="75"/>
      <c r="AT744" s="75"/>
      <c r="AU744" s="71">
        <v>52374861.119217046</v>
      </c>
      <c r="AV744" s="66" t="s">
        <v>123</v>
      </c>
      <c r="AW744" s="66"/>
      <c r="AX744" s="66" t="s">
        <v>1613</v>
      </c>
      <c r="AY744" s="104" t="s">
        <v>1193</v>
      </c>
      <c r="AZ744" s="95"/>
      <c r="BA744" s="104"/>
      <c r="BB744" s="66"/>
      <c r="BC744" s="66"/>
      <c r="BD744" s="121"/>
      <c r="BE744" s="121"/>
      <c r="BF744" s="121"/>
      <c r="BG744" s="121"/>
      <c r="BH744" s="121"/>
      <c r="BI744" s="121"/>
      <c r="BJ744" s="121"/>
      <c r="BK744" s="121"/>
      <c r="BL744" s="121"/>
      <c r="BM744" s="121"/>
      <c r="BN744" s="121"/>
      <c r="BO744" s="121"/>
      <c r="BP744" s="121"/>
      <c r="BQ744" s="121"/>
      <c r="BR744" s="121"/>
      <c r="BS744" s="121"/>
      <c r="BT744" s="121"/>
      <c r="BU744" s="121"/>
      <c r="BV744" s="121"/>
      <c r="BW744" s="121"/>
      <c r="BX744" s="121"/>
      <c r="BY744" s="121"/>
    </row>
    <row r="745" spans="1:77" s="100" customFormat="1" ht="16" hidden="1" thickBot="1">
      <c r="A745" s="4"/>
      <c r="B745" s="98"/>
      <c r="C745" s="72" t="s">
        <v>460</v>
      </c>
      <c r="D745" s="70"/>
      <c r="E745" s="73" t="s">
        <v>713</v>
      </c>
      <c r="F745" s="73"/>
      <c r="G745" s="75"/>
      <c r="H745" s="75"/>
      <c r="I745" s="75"/>
      <c r="J745" s="104" t="s">
        <v>1193</v>
      </c>
      <c r="K745" s="75"/>
      <c r="L745" s="75"/>
      <c r="M745" s="75"/>
      <c r="N745" s="75"/>
      <c r="O745" s="75"/>
      <c r="P745" s="75"/>
      <c r="Q745" s="146" t="s">
        <v>1672</v>
      </c>
      <c r="R745" s="146">
        <v>0</v>
      </c>
      <c r="S745" s="151" t="s">
        <v>225</v>
      </c>
      <c r="T745" s="146" t="s">
        <v>1653</v>
      </c>
      <c r="U745" s="189" t="s">
        <v>874</v>
      </c>
      <c r="V745" s="50">
        <v>0</v>
      </c>
      <c r="W745" s="50">
        <v>0</v>
      </c>
      <c r="X745" s="50">
        <v>0</v>
      </c>
      <c r="Y745" s="75"/>
      <c r="Z745" s="75"/>
      <c r="AA745" s="75"/>
      <c r="AB745" s="75"/>
      <c r="AC745" s="75"/>
      <c r="AD745" s="75"/>
      <c r="AE745" s="75"/>
      <c r="AF745" s="75"/>
      <c r="AG745" s="75"/>
      <c r="AH745" s="75"/>
      <c r="AI745" s="75"/>
      <c r="AJ745" s="75"/>
      <c r="AK745" s="75"/>
      <c r="AL745" s="75"/>
      <c r="AM745" s="75"/>
      <c r="AN745" s="75"/>
      <c r="AO745" s="75"/>
      <c r="AP745" s="70" t="s">
        <v>204</v>
      </c>
      <c r="AQ745" s="70">
        <v>2007</v>
      </c>
      <c r="AR745" s="75"/>
      <c r="AS745" s="75"/>
      <c r="AT745" s="75"/>
      <c r="AU745" s="71">
        <v>1059988.35682982</v>
      </c>
      <c r="AV745" s="66" t="s">
        <v>123</v>
      </c>
      <c r="AW745" s="66"/>
      <c r="AX745" s="66" t="s">
        <v>1613</v>
      </c>
      <c r="AY745" s="104" t="s">
        <v>1193</v>
      </c>
      <c r="AZ745" s="95"/>
      <c r="BA745" s="104"/>
      <c r="BB745" s="66"/>
      <c r="BC745" s="66"/>
      <c r="BD745" s="121"/>
      <c r="BE745" s="121"/>
      <c r="BF745" s="121"/>
      <c r="BG745" s="121"/>
      <c r="BH745" s="121"/>
      <c r="BI745" s="121"/>
      <c r="BJ745" s="121"/>
      <c r="BK745" s="121"/>
      <c r="BL745" s="121"/>
      <c r="BM745" s="121"/>
      <c r="BN745" s="121"/>
      <c r="BO745" s="121"/>
      <c r="BP745" s="121"/>
      <c r="BQ745" s="121"/>
      <c r="BR745" s="121"/>
      <c r="BS745" s="121"/>
      <c r="BT745" s="121"/>
      <c r="BU745" s="121"/>
      <c r="BV745" s="121"/>
      <c r="BW745" s="121"/>
      <c r="BX745" s="121"/>
      <c r="BY745" s="121"/>
    </row>
    <row r="746" spans="1:77" s="100" customFormat="1" ht="16" hidden="1" thickBot="1">
      <c r="A746" s="4"/>
      <c r="B746" s="98"/>
      <c r="C746" s="72" t="s">
        <v>461</v>
      </c>
      <c r="D746" s="70"/>
      <c r="E746" s="119" t="s">
        <v>715</v>
      </c>
      <c r="F746" s="119"/>
      <c r="G746" s="75"/>
      <c r="H746" s="75"/>
      <c r="I746" s="75"/>
      <c r="J746" s="104" t="s">
        <v>1193</v>
      </c>
      <c r="K746" s="75"/>
      <c r="L746" s="75"/>
      <c r="M746" s="75"/>
      <c r="N746" s="75"/>
      <c r="O746" s="75"/>
      <c r="P746" s="75"/>
      <c r="Q746" s="146" t="s">
        <v>1676</v>
      </c>
      <c r="R746" s="146">
        <v>0</v>
      </c>
      <c r="S746" s="151" t="s">
        <v>1586</v>
      </c>
      <c r="T746" s="146" t="s">
        <v>1653</v>
      </c>
      <c r="U746" s="189" t="s">
        <v>875</v>
      </c>
      <c r="V746" s="50">
        <v>0</v>
      </c>
      <c r="W746" s="50">
        <v>0</v>
      </c>
      <c r="X746" s="50">
        <v>0</v>
      </c>
      <c r="Y746" s="75"/>
      <c r="Z746" s="75"/>
      <c r="AA746" s="75"/>
      <c r="AB746" s="75"/>
      <c r="AC746" s="75"/>
      <c r="AD746" s="75"/>
      <c r="AE746" s="75"/>
      <c r="AF746" s="75"/>
      <c r="AG746" s="75"/>
      <c r="AH746" s="75"/>
      <c r="AI746" s="75"/>
      <c r="AJ746" s="75"/>
      <c r="AK746" s="75"/>
      <c r="AL746" s="75"/>
      <c r="AM746" s="75"/>
      <c r="AN746" s="75"/>
      <c r="AO746" s="75"/>
      <c r="AP746" s="70" t="s">
        <v>204</v>
      </c>
      <c r="AQ746" s="70">
        <v>2007</v>
      </c>
      <c r="AR746" s="75"/>
      <c r="AS746" s="75"/>
      <c r="AT746" s="75"/>
      <c r="AU746" s="71">
        <v>271368.55144674075</v>
      </c>
      <c r="AV746" s="66" t="s">
        <v>123</v>
      </c>
      <c r="AW746" s="66"/>
      <c r="AX746" s="66" t="s">
        <v>1613</v>
      </c>
      <c r="AY746" s="104" t="s">
        <v>1193</v>
      </c>
      <c r="AZ746" s="95"/>
      <c r="BA746" s="104"/>
      <c r="BB746" s="66"/>
      <c r="BC746" s="66"/>
      <c r="BD746" s="121"/>
      <c r="BE746" s="121"/>
      <c r="BF746" s="121"/>
      <c r="BG746" s="121"/>
      <c r="BH746" s="121"/>
      <c r="BI746" s="121"/>
      <c r="BJ746" s="121"/>
      <c r="BK746" s="121"/>
      <c r="BL746" s="121"/>
      <c r="BM746" s="121"/>
      <c r="BN746" s="121"/>
      <c r="BO746" s="121"/>
      <c r="BP746" s="121"/>
      <c r="BQ746" s="121"/>
      <c r="BR746" s="121"/>
      <c r="BS746" s="121"/>
      <c r="BT746" s="121"/>
      <c r="BU746" s="121"/>
      <c r="BV746" s="121"/>
      <c r="BW746" s="121"/>
      <c r="BX746" s="121"/>
      <c r="BY746" s="121"/>
    </row>
    <row r="747" spans="1:77" s="100" customFormat="1" ht="16" hidden="1" thickBot="1">
      <c r="A747" s="4"/>
      <c r="B747" s="98"/>
      <c r="C747" s="72" t="s">
        <v>462</v>
      </c>
      <c r="D747" s="70"/>
      <c r="E747" s="128" t="s">
        <v>715</v>
      </c>
      <c r="F747" s="128"/>
      <c r="G747" s="75"/>
      <c r="H747" s="75"/>
      <c r="I747" s="75"/>
      <c r="J747" s="104" t="s">
        <v>1193</v>
      </c>
      <c r="K747" s="75"/>
      <c r="L747" s="75"/>
      <c r="M747" s="75"/>
      <c r="N747" s="75"/>
      <c r="O747" s="75"/>
      <c r="P747" s="75"/>
      <c r="Q747" s="146" t="s">
        <v>1675</v>
      </c>
      <c r="R747" s="146">
        <v>0</v>
      </c>
      <c r="S747" s="151" t="s">
        <v>1581</v>
      </c>
      <c r="T747" s="146" t="s">
        <v>1653</v>
      </c>
      <c r="U747" s="189"/>
      <c r="V747" s="50">
        <v>0</v>
      </c>
      <c r="W747" s="50">
        <v>0</v>
      </c>
      <c r="X747" s="50">
        <v>0</v>
      </c>
      <c r="Y747" s="75"/>
      <c r="Z747" s="75"/>
      <c r="AA747" s="75"/>
      <c r="AB747" s="75"/>
      <c r="AC747" s="75"/>
      <c r="AD747" s="75"/>
      <c r="AE747" s="75"/>
      <c r="AF747" s="75"/>
      <c r="AG747" s="75"/>
      <c r="AH747" s="75"/>
      <c r="AI747" s="75"/>
      <c r="AJ747" s="75"/>
      <c r="AK747" s="75"/>
      <c r="AL747" s="75"/>
      <c r="AM747" s="75"/>
      <c r="AN747" s="75"/>
      <c r="AO747" s="75"/>
      <c r="AP747" s="70" t="s">
        <v>204</v>
      </c>
      <c r="AQ747" s="70">
        <v>2007</v>
      </c>
      <c r="AR747" s="75"/>
      <c r="AS747" s="75"/>
      <c r="AT747" s="75"/>
      <c r="AU747" s="71">
        <v>1068078.9273302902</v>
      </c>
      <c r="AV747" s="129" t="s">
        <v>123</v>
      </c>
      <c r="AW747" s="66"/>
      <c r="AX747" s="66" t="s">
        <v>1613</v>
      </c>
      <c r="AY747" s="104" t="s">
        <v>1193</v>
      </c>
      <c r="AZ747" s="95"/>
      <c r="BA747" s="104"/>
      <c r="BB747" s="66"/>
      <c r="BC747" s="66"/>
      <c r="BD747" s="121"/>
      <c r="BE747" s="121"/>
      <c r="BF747" s="121"/>
      <c r="BG747" s="121"/>
      <c r="BH747" s="121"/>
      <c r="BI747" s="121"/>
      <c r="BJ747" s="121"/>
      <c r="BK747" s="121"/>
      <c r="BL747" s="121"/>
      <c r="BM747" s="121"/>
      <c r="BN747" s="121"/>
      <c r="BO747" s="121"/>
      <c r="BP747" s="121"/>
      <c r="BQ747" s="121"/>
      <c r="BR747" s="121"/>
      <c r="BS747" s="121"/>
      <c r="BT747" s="121"/>
      <c r="BU747" s="121"/>
      <c r="BV747" s="121"/>
      <c r="BW747" s="121"/>
      <c r="BX747" s="121"/>
      <c r="BY747" s="121"/>
    </row>
    <row r="748" spans="1:77" s="100" customFormat="1" ht="16" hidden="1" thickBot="1">
      <c r="A748" s="4"/>
      <c r="B748" s="98"/>
      <c r="C748" s="72" t="s">
        <v>463</v>
      </c>
      <c r="D748" s="70"/>
      <c r="E748" s="73" t="s">
        <v>713</v>
      </c>
      <c r="F748" s="73"/>
      <c r="G748" s="75"/>
      <c r="H748" s="75"/>
      <c r="I748" s="75"/>
      <c r="J748" s="104" t="s">
        <v>1193</v>
      </c>
      <c r="K748" s="75"/>
      <c r="L748" s="75"/>
      <c r="M748" s="75"/>
      <c r="N748" s="75"/>
      <c r="O748" s="75"/>
      <c r="P748" s="75"/>
      <c r="Q748" s="146" t="s">
        <v>824</v>
      </c>
      <c r="R748" s="146">
        <v>0</v>
      </c>
      <c r="S748" s="151" t="s">
        <v>238</v>
      </c>
      <c r="T748" s="146" t="s">
        <v>1653</v>
      </c>
      <c r="U748" s="189" t="s">
        <v>870</v>
      </c>
      <c r="V748" s="50">
        <v>0</v>
      </c>
      <c r="W748" s="50">
        <v>0</v>
      </c>
      <c r="X748" s="50">
        <v>0</v>
      </c>
      <c r="Y748" s="75"/>
      <c r="Z748" s="75"/>
      <c r="AA748" s="75"/>
      <c r="AB748" s="75"/>
      <c r="AC748" s="75"/>
      <c r="AD748" s="75"/>
      <c r="AE748" s="75"/>
      <c r="AF748" s="75"/>
      <c r="AG748" s="75"/>
      <c r="AH748" s="75"/>
      <c r="AI748" s="75"/>
      <c r="AJ748" s="75"/>
      <c r="AK748" s="75"/>
      <c r="AL748" s="75"/>
      <c r="AM748" s="75"/>
      <c r="AN748" s="75"/>
      <c r="AO748" s="75"/>
      <c r="AP748" s="70" t="s">
        <v>204</v>
      </c>
      <c r="AQ748" s="70">
        <v>2007</v>
      </c>
      <c r="AR748" s="75"/>
      <c r="AS748" s="75"/>
      <c r="AT748" s="75"/>
      <c r="AU748" s="71">
        <v>35889.903191444741</v>
      </c>
      <c r="AV748" s="129" t="s">
        <v>123</v>
      </c>
      <c r="AW748" s="66"/>
      <c r="AX748" s="103" t="s">
        <v>1613</v>
      </c>
      <c r="AY748" s="104" t="s">
        <v>1193</v>
      </c>
      <c r="AZ748" s="95"/>
      <c r="BA748" s="104"/>
      <c r="BB748" s="66"/>
      <c r="BC748" s="66"/>
      <c r="BD748" s="121"/>
      <c r="BE748" s="121"/>
      <c r="BF748" s="121"/>
      <c r="BG748" s="121"/>
      <c r="BH748" s="121"/>
      <c r="BI748" s="121"/>
      <c r="BJ748" s="121"/>
      <c r="BK748" s="121"/>
      <c r="BL748" s="121"/>
      <c r="BM748" s="121"/>
      <c r="BN748" s="121"/>
      <c r="BO748" s="121"/>
      <c r="BP748" s="121"/>
      <c r="BQ748" s="121"/>
      <c r="BR748" s="121"/>
      <c r="BS748" s="121"/>
      <c r="BT748" s="121"/>
      <c r="BU748" s="121"/>
      <c r="BV748" s="121"/>
      <c r="BW748" s="121"/>
      <c r="BX748" s="121"/>
      <c r="BY748" s="121"/>
    </row>
    <row r="749" spans="1:77" s="100" customFormat="1" ht="16" hidden="1" thickBot="1">
      <c r="A749" s="4"/>
      <c r="B749" s="98"/>
      <c r="C749" s="72" t="s">
        <v>464</v>
      </c>
      <c r="D749" s="70"/>
      <c r="E749" s="73" t="s">
        <v>713</v>
      </c>
      <c r="F749" s="73"/>
      <c r="G749" s="75"/>
      <c r="H749" s="75"/>
      <c r="I749" s="75"/>
      <c r="J749" s="104" t="s">
        <v>1193</v>
      </c>
      <c r="K749" s="75"/>
      <c r="L749" s="75"/>
      <c r="M749" s="75"/>
      <c r="N749" s="75"/>
      <c r="O749" s="75"/>
      <c r="P749" s="75"/>
      <c r="Q749" s="146" t="s">
        <v>1685</v>
      </c>
      <c r="R749" s="146">
        <v>0</v>
      </c>
      <c r="S749" s="151" t="s">
        <v>238</v>
      </c>
      <c r="T749" s="146" t="s">
        <v>1654</v>
      </c>
      <c r="U749" s="189" t="s">
        <v>871</v>
      </c>
      <c r="V749" s="50">
        <v>0</v>
      </c>
      <c r="W749" s="50">
        <v>0</v>
      </c>
      <c r="X749" s="50">
        <v>0</v>
      </c>
      <c r="Y749" s="75"/>
      <c r="Z749" s="75"/>
      <c r="AA749" s="75"/>
      <c r="AB749" s="75"/>
      <c r="AC749" s="75"/>
      <c r="AD749" s="75"/>
      <c r="AE749" s="75"/>
      <c r="AF749" s="75"/>
      <c r="AG749" s="75"/>
      <c r="AH749" s="75"/>
      <c r="AI749" s="75"/>
      <c r="AJ749" s="75"/>
      <c r="AK749" s="75"/>
      <c r="AL749" s="75"/>
      <c r="AM749" s="75"/>
      <c r="AN749" s="75"/>
      <c r="AO749" s="75"/>
      <c r="AP749" s="70" t="s">
        <v>204</v>
      </c>
      <c r="AQ749" s="70">
        <v>2007</v>
      </c>
      <c r="AR749" s="75"/>
      <c r="AS749" s="75"/>
      <c r="AT749" s="75"/>
      <c r="AU749" s="71">
        <v>1712260.5259341698</v>
      </c>
      <c r="AV749" s="66" t="s">
        <v>123</v>
      </c>
      <c r="AW749" s="66"/>
      <c r="AX749" s="103" t="s">
        <v>1613</v>
      </c>
      <c r="AY749" s="104" t="s">
        <v>1193</v>
      </c>
      <c r="AZ749" s="95"/>
      <c r="BA749" s="104"/>
      <c r="BB749" s="66"/>
      <c r="BC749" s="66"/>
      <c r="BD749" s="121"/>
      <c r="BE749" s="121"/>
      <c r="BF749" s="121"/>
      <c r="BG749" s="121"/>
      <c r="BH749" s="121"/>
      <c r="BI749" s="121"/>
      <c r="BJ749" s="121"/>
      <c r="BK749" s="121"/>
      <c r="BL749" s="121"/>
      <c r="BM749" s="121"/>
      <c r="BN749" s="121"/>
      <c r="BO749" s="121"/>
      <c r="BP749" s="121"/>
      <c r="BQ749" s="121"/>
      <c r="BR749" s="121"/>
      <c r="BS749" s="121"/>
      <c r="BT749" s="121"/>
      <c r="BU749" s="121"/>
      <c r="BV749" s="121"/>
      <c r="BW749" s="121"/>
      <c r="BX749" s="121"/>
      <c r="BY749" s="121"/>
    </row>
    <row r="750" spans="1:77" s="100" customFormat="1" ht="16" hidden="1" thickBot="1">
      <c r="A750" s="4"/>
      <c r="B750" s="98"/>
      <c r="C750" s="72" t="s">
        <v>456</v>
      </c>
      <c r="D750" s="70"/>
      <c r="E750" s="73" t="s">
        <v>713</v>
      </c>
      <c r="F750" s="73"/>
      <c r="G750" s="75"/>
      <c r="H750" s="75"/>
      <c r="I750" s="75"/>
      <c r="J750" s="104" t="s">
        <v>1193</v>
      </c>
      <c r="K750" s="75"/>
      <c r="L750" s="75"/>
      <c r="M750" s="75"/>
      <c r="N750" s="75"/>
      <c r="O750" s="75"/>
      <c r="P750" s="75"/>
      <c r="Q750" s="146" t="s">
        <v>1684</v>
      </c>
      <c r="R750" s="146">
        <v>0</v>
      </c>
      <c r="S750" s="151" t="s">
        <v>238</v>
      </c>
      <c r="T750" s="146" t="s">
        <v>1653</v>
      </c>
      <c r="U750" s="189"/>
      <c r="V750" s="50">
        <v>0</v>
      </c>
      <c r="W750" s="50">
        <v>0</v>
      </c>
      <c r="X750" s="50">
        <v>0</v>
      </c>
      <c r="Y750" s="75"/>
      <c r="Z750" s="75"/>
      <c r="AA750" s="75"/>
      <c r="AB750" s="75"/>
      <c r="AC750" s="75"/>
      <c r="AD750" s="75"/>
      <c r="AE750" s="75"/>
      <c r="AF750" s="75"/>
      <c r="AG750" s="75"/>
      <c r="AH750" s="75"/>
      <c r="AI750" s="75"/>
      <c r="AJ750" s="75"/>
      <c r="AK750" s="75"/>
      <c r="AL750" s="75"/>
      <c r="AM750" s="75"/>
      <c r="AN750" s="75"/>
      <c r="AO750" s="75"/>
      <c r="AP750" s="70" t="s">
        <v>204</v>
      </c>
      <c r="AQ750" s="70">
        <v>2007</v>
      </c>
      <c r="AR750" s="75"/>
      <c r="AS750" s="75"/>
      <c r="AT750" s="75"/>
      <c r="AU750" s="71">
        <v>325878.90816382429</v>
      </c>
      <c r="AV750" s="129"/>
      <c r="AW750" s="66"/>
      <c r="AX750" s="66"/>
      <c r="AY750" s="104" t="s">
        <v>1193</v>
      </c>
      <c r="AZ750" s="95"/>
      <c r="BA750" s="104"/>
      <c r="BB750" s="66"/>
      <c r="BC750" s="66"/>
      <c r="BD750" s="121"/>
      <c r="BE750" s="121"/>
      <c r="BF750" s="121"/>
      <c r="BG750" s="121"/>
      <c r="BH750" s="121"/>
      <c r="BI750" s="121"/>
      <c r="BJ750" s="121"/>
      <c r="BK750" s="121"/>
      <c r="BL750" s="121"/>
      <c r="BM750" s="121"/>
      <c r="BN750" s="121"/>
      <c r="BO750" s="121"/>
      <c r="BP750" s="121"/>
      <c r="BQ750" s="121"/>
      <c r="BR750" s="121"/>
      <c r="BS750" s="121"/>
      <c r="BT750" s="121"/>
      <c r="BU750" s="121"/>
      <c r="BV750" s="121"/>
      <c r="BW750" s="121"/>
      <c r="BX750" s="121"/>
      <c r="BY750" s="121"/>
    </row>
    <row r="751" spans="1:77" ht="30" hidden="1" customHeight="1">
      <c r="A751" s="4"/>
      <c r="B751" s="6"/>
      <c r="C751" s="23" t="s">
        <v>465</v>
      </c>
      <c r="D751" s="24"/>
      <c r="E751" s="34" t="s">
        <v>713</v>
      </c>
      <c r="F751" s="34"/>
      <c r="G751" s="10"/>
      <c r="H751" s="10"/>
      <c r="I751" s="10"/>
      <c r="J751" s="102" t="s">
        <v>1193</v>
      </c>
      <c r="K751" s="10"/>
      <c r="L751" s="10"/>
      <c r="M751" s="10"/>
      <c r="N751" s="10"/>
      <c r="O751" s="10"/>
      <c r="P751" s="10"/>
      <c r="Q751" s="143" t="s">
        <v>1677</v>
      </c>
      <c r="R751" s="143">
        <v>0</v>
      </c>
      <c r="S751" s="153" t="s">
        <v>225</v>
      </c>
      <c r="T751" s="143" t="s">
        <v>1654</v>
      </c>
      <c r="U751" s="190"/>
      <c r="V751" s="46">
        <v>0</v>
      </c>
      <c r="W751" s="46">
        <v>0</v>
      </c>
      <c r="X751" s="46">
        <v>0</v>
      </c>
      <c r="Y751" s="10"/>
      <c r="Z751" s="10"/>
      <c r="AA751" s="10"/>
      <c r="AB751" s="10"/>
      <c r="AC751" s="10"/>
      <c r="AD751" s="10"/>
      <c r="AE751" s="10"/>
      <c r="AF751" s="10"/>
      <c r="AG751" s="10"/>
      <c r="AH751" s="10"/>
      <c r="AI751" s="10"/>
      <c r="AJ751" s="10"/>
      <c r="AK751" s="10"/>
      <c r="AL751" s="10"/>
      <c r="AM751" s="10"/>
      <c r="AN751" s="10"/>
      <c r="AO751" s="10"/>
      <c r="AP751" s="24" t="s">
        <v>204</v>
      </c>
      <c r="AQ751" s="24">
        <v>2007</v>
      </c>
      <c r="AR751" s="10"/>
      <c r="AS751" s="10"/>
      <c r="AT751" s="10"/>
      <c r="AU751" s="174">
        <v>359255806.20581436</v>
      </c>
      <c r="AV751" s="89" t="s">
        <v>123</v>
      </c>
      <c r="AW751" s="45"/>
      <c r="AX751" s="45" t="s">
        <v>1613</v>
      </c>
      <c r="AY751" s="102" t="s">
        <v>1193</v>
      </c>
      <c r="AZ751" s="61"/>
      <c r="BA751" s="102"/>
      <c r="BB751" s="45"/>
      <c r="BC751" s="45"/>
    </row>
    <row r="752" spans="1:77" s="100" customFormat="1" ht="27.75" hidden="1" customHeight="1">
      <c r="A752" s="4"/>
      <c r="B752" s="98"/>
      <c r="C752" s="72" t="s">
        <v>466</v>
      </c>
      <c r="D752" s="70"/>
      <c r="E752" s="73" t="s">
        <v>713</v>
      </c>
      <c r="F752" s="73"/>
      <c r="G752" s="75"/>
      <c r="H752" s="75"/>
      <c r="I752" s="75"/>
      <c r="J752" s="104" t="s">
        <v>1193</v>
      </c>
      <c r="K752" s="75"/>
      <c r="L752" s="75"/>
      <c r="M752" s="75"/>
      <c r="N752" s="75"/>
      <c r="O752" s="75"/>
      <c r="P752" s="75"/>
      <c r="Q752" s="146" t="s">
        <v>1678</v>
      </c>
      <c r="R752" s="146">
        <v>0</v>
      </c>
      <c r="S752" s="151" t="s">
        <v>225</v>
      </c>
      <c r="T752" s="146" t="s">
        <v>1679</v>
      </c>
      <c r="U752" s="189" t="s">
        <v>876</v>
      </c>
      <c r="V752" s="50">
        <v>0</v>
      </c>
      <c r="W752" s="50">
        <v>0</v>
      </c>
      <c r="X752" s="50">
        <v>0</v>
      </c>
      <c r="Y752" s="75"/>
      <c r="Z752" s="75"/>
      <c r="AA752" s="75"/>
      <c r="AB752" s="75"/>
      <c r="AC752" s="75"/>
      <c r="AD752" s="75"/>
      <c r="AE752" s="75"/>
      <c r="AF752" s="75"/>
      <c r="AG752" s="75"/>
      <c r="AH752" s="75"/>
      <c r="AI752" s="75"/>
      <c r="AJ752" s="75"/>
      <c r="AK752" s="75"/>
      <c r="AL752" s="75"/>
      <c r="AM752" s="75"/>
      <c r="AN752" s="75"/>
      <c r="AO752" s="75"/>
      <c r="AP752" s="70" t="s">
        <v>204</v>
      </c>
      <c r="AQ752" s="70">
        <v>2007</v>
      </c>
      <c r="AR752" s="75"/>
      <c r="AS752" s="75"/>
      <c r="AT752" s="75"/>
      <c r="AU752" s="71">
        <v>119217657.89374755</v>
      </c>
      <c r="AV752" s="129" t="s">
        <v>123</v>
      </c>
      <c r="AW752" s="66"/>
      <c r="AX752" s="66" t="s">
        <v>1613</v>
      </c>
      <c r="AY752" s="104" t="s">
        <v>1193</v>
      </c>
      <c r="AZ752" s="95"/>
      <c r="BA752" s="104"/>
      <c r="BB752" s="66"/>
      <c r="BC752" s="66"/>
      <c r="BD752" s="121"/>
      <c r="BE752" s="121"/>
      <c r="BF752" s="121"/>
      <c r="BG752" s="121"/>
      <c r="BH752" s="121"/>
      <c r="BI752" s="121"/>
      <c r="BJ752" s="121"/>
      <c r="BK752" s="121"/>
      <c r="BL752" s="121"/>
      <c r="BM752" s="121"/>
      <c r="BN752" s="121"/>
      <c r="BO752" s="121"/>
      <c r="BP752" s="121"/>
      <c r="BQ752" s="121"/>
      <c r="BR752" s="121"/>
      <c r="BS752" s="121"/>
      <c r="BT752" s="121"/>
      <c r="BU752" s="121"/>
      <c r="BV752" s="121"/>
      <c r="BW752" s="121"/>
      <c r="BX752" s="121"/>
      <c r="BY752" s="121"/>
    </row>
    <row r="753" spans="1:77" s="100" customFormat="1" ht="16" hidden="1" thickBot="1">
      <c r="A753" s="4"/>
      <c r="B753" s="98"/>
      <c r="C753" s="72" t="s">
        <v>467</v>
      </c>
      <c r="D753" s="70"/>
      <c r="E753" s="73" t="s">
        <v>713</v>
      </c>
      <c r="F753" s="73"/>
      <c r="G753" s="75"/>
      <c r="H753" s="75"/>
      <c r="I753" s="75"/>
      <c r="J753" s="104" t="s">
        <v>1193</v>
      </c>
      <c r="K753" s="75"/>
      <c r="L753" s="75"/>
      <c r="M753" s="75"/>
      <c r="N753" s="75"/>
      <c r="O753" s="75"/>
      <c r="P753" s="75"/>
      <c r="Q753" s="146" t="s">
        <v>822</v>
      </c>
      <c r="R753" s="146">
        <v>0</v>
      </c>
      <c r="S753" s="151" t="s">
        <v>1581</v>
      </c>
      <c r="T753" s="146" t="s">
        <v>1654</v>
      </c>
      <c r="U753" s="189"/>
      <c r="V753" s="50">
        <v>0</v>
      </c>
      <c r="W753" s="50">
        <v>0</v>
      </c>
      <c r="X753" s="50">
        <v>0</v>
      </c>
      <c r="Y753" s="75"/>
      <c r="Z753" s="75"/>
      <c r="AA753" s="75"/>
      <c r="AB753" s="75"/>
      <c r="AC753" s="75"/>
      <c r="AD753" s="75"/>
      <c r="AE753" s="75"/>
      <c r="AF753" s="75"/>
      <c r="AG753" s="75"/>
      <c r="AH753" s="75"/>
      <c r="AI753" s="75"/>
      <c r="AJ753" s="75"/>
      <c r="AK753" s="75"/>
      <c r="AL753" s="75"/>
      <c r="AM753" s="75"/>
      <c r="AN753" s="75"/>
      <c r="AO753" s="75"/>
      <c r="AP753" s="70" t="s">
        <v>204</v>
      </c>
      <c r="AQ753" s="70">
        <v>2007</v>
      </c>
      <c r="AR753" s="75"/>
      <c r="AS753" s="75"/>
      <c r="AT753" s="75"/>
      <c r="AU753" s="71">
        <v>4502803.1488720737</v>
      </c>
      <c r="AV753" s="66" t="s">
        <v>123</v>
      </c>
      <c r="AW753" s="66"/>
      <c r="AX753" s="66" t="s">
        <v>1614</v>
      </c>
      <c r="AY753" s="104" t="s">
        <v>1193</v>
      </c>
      <c r="AZ753" s="95"/>
      <c r="BA753" s="104"/>
      <c r="BB753" s="66"/>
      <c r="BC753" s="66"/>
      <c r="BD753" s="121"/>
      <c r="BE753" s="121"/>
      <c r="BF753" s="121"/>
      <c r="BG753" s="121"/>
      <c r="BH753" s="121"/>
      <c r="BI753" s="121"/>
      <c r="BJ753" s="121"/>
      <c r="BK753" s="121"/>
      <c r="BL753" s="121"/>
      <c r="BM753" s="121"/>
      <c r="BN753" s="121"/>
      <c r="BO753" s="121"/>
      <c r="BP753" s="121"/>
      <c r="BQ753" s="121"/>
      <c r="BR753" s="121"/>
      <c r="BS753" s="121"/>
      <c r="BT753" s="121"/>
      <c r="BU753" s="121"/>
      <c r="BV753" s="121"/>
      <c r="BW753" s="121"/>
      <c r="BX753" s="121"/>
      <c r="BY753" s="121"/>
    </row>
    <row r="754" spans="1:77" s="100" customFormat="1" ht="16" hidden="1" thickBot="1">
      <c r="A754" s="4"/>
      <c r="B754" s="98"/>
      <c r="C754" s="107" t="s">
        <v>468</v>
      </c>
      <c r="D754" s="108"/>
      <c r="E754" s="130" t="s">
        <v>713</v>
      </c>
      <c r="F754" s="130"/>
      <c r="G754" s="75"/>
      <c r="H754" s="75"/>
      <c r="I754" s="75"/>
      <c r="J754" s="104" t="s">
        <v>1193</v>
      </c>
      <c r="K754" s="75"/>
      <c r="L754" s="75"/>
      <c r="M754" s="66"/>
      <c r="N754" s="66"/>
      <c r="O754" s="66"/>
      <c r="P754" s="66"/>
      <c r="Q754" s="146" t="s">
        <v>1682</v>
      </c>
      <c r="R754" s="146">
        <v>0</v>
      </c>
      <c r="S754" s="151" t="s">
        <v>225</v>
      </c>
      <c r="T754" s="146" t="s">
        <v>1653</v>
      </c>
      <c r="U754" s="106"/>
      <c r="V754" s="50">
        <v>0</v>
      </c>
      <c r="W754" s="50">
        <v>0</v>
      </c>
      <c r="X754" s="50">
        <v>0</v>
      </c>
      <c r="Y754" s="75"/>
      <c r="Z754" s="75"/>
      <c r="AA754" s="75"/>
      <c r="AB754" s="75"/>
      <c r="AC754" s="75"/>
      <c r="AD754" s="75"/>
      <c r="AE754" s="75"/>
      <c r="AF754" s="75"/>
      <c r="AG754" s="75"/>
      <c r="AH754" s="75"/>
      <c r="AI754" s="75"/>
      <c r="AJ754" s="75"/>
      <c r="AK754" s="75"/>
      <c r="AL754" s="75"/>
      <c r="AM754" s="75"/>
      <c r="AN754" s="75"/>
      <c r="AO754" s="75"/>
      <c r="AP754" s="108" t="s">
        <v>204</v>
      </c>
      <c r="AQ754" s="108">
        <v>2007</v>
      </c>
      <c r="AR754" s="75"/>
      <c r="AS754" s="75"/>
      <c r="AT754" s="75"/>
      <c r="AU754" s="71">
        <v>52374861.119217046</v>
      </c>
      <c r="AV754" s="66" t="s">
        <v>123</v>
      </c>
      <c r="AW754" s="66"/>
      <c r="AX754" s="66" t="s">
        <v>1614</v>
      </c>
      <c r="AY754" s="104" t="s">
        <v>1193</v>
      </c>
      <c r="AZ754" s="95"/>
      <c r="BA754" s="104"/>
      <c r="BB754" s="66"/>
      <c r="BC754" s="66"/>
      <c r="BD754" s="121"/>
      <c r="BE754" s="121"/>
      <c r="BF754" s="121"/>
      <c r="BG754" s="121"/>
      <c r="BH754" s="121"/>
      <c r="BI754" s="121"/>
      <c r="BJ754" s="121"/>
      <c r="BK754" s="121"/>
      <c r="BL754" s="121"/>
      <c r="BM754" s="121"/>
      <c r="BN754" s="121"/>
      <c r="BO754" s="121"/>
      <c r="BP754" s="121"/>
      <c r="BQ754" s="121"/>
      <c r="BR754" s="121"/>
      <c r="BS754" s="121"/>
      <c r="BT754" s="121"/>
      <c r="BU754" s="121"/>
      <c r="BV754" s="121"/>
      <c r="BW754" s="121"/>
      <c r="BX754" s="121"/>
      <c r="BY754" s="121"/>
    </row>
    <row r="755" spans="1:77" s="100" customFormat="1" ht="16" hidden="1" thickBot="1">
      <c r="A755" s="4"/>
      <c r="B755" s="98"/>
      <c r="C755" s="72" t="s">
        <v>460</v>
      </c>
      <c r="D755" s="70"/>
      <c r="E755" s="73" t="s">
        <v>713</v>
      </c>
      <c r="F755" s="73"/>
      <c r="G755" s="75"/>
      <c r="H755" s="75"/>
      <c r="I755" s="75"/>
      <c r="J755" s="104" t="s">
        <v>1193</v>
      </c>
      <c r="K755" s="75"/>
      <c r="L755" s="75"/>
      <c r="M755" s="75"/>
      <c r="N755" s="75"/>
      <c r="O755" s="75"/>
      <c r="P755" s="75"/>
      <c r="Q755" s="146" t="s">
        <v>1672</v>
      </c>
      <c r="R755" s="146">
        <v>0</v>
      </c>
      <c r="S755" s="151" t="s">
        <v>225</v>
      </c>
      <c r="T755" s="146" t="s">
        <v>1653</v>
      </c>
      <c r="U755" s="189" t="s">
        <v>877</v>
      </c>
      <c r="V755" s="50">
        <v>0</v>
      </c>
      <c r="W755" s="50">
        <v>0</v>
      </c>
      <c r="X755" s="50">
        <v>0</v>
      </c>
      <c r="Y755" s="75"/>
      <c r="Z755" s="75"/>
      <c r="AA755" s="75"/>
      <c r="AB755" s="75"/>
      <c r="AC755" s="75"/>
      <c r="AD755" s="75"/>
      <c r="AE755" s="75"/>
      <c r="AF755" s="75"/>
      <c r="AG755" s="75"/>
      <c r="AH755" s="75"/>
      <c r="AI755" s="75"/>
      <c r="AJ755" s="75"/>
      <c r="AK755" s="75"/>
      <c r="AL755" s="75"/>
      <c r="AM755" s="75"/>
      <c r="AN755" s="75"/>
      <c r="AO755" s="75"/>
      <c r="AP755" s="70" t="s">
        <v>204</v>
      </c>
      <c r="AQ755" s="70">
        <v>2007</v>
      </c>
      <c r="AR755" s="75"/>
      <c r="AS755" s="75"/>
      <c r="AT755" s="75"/>
      <c r="AU755" s="71">
        <v>1059988.35682982</v>
      </c>
      <c r="AV755" s="66" t="s">
        <v>123</v>
      </c>
      <c r="AW755" s="66"/>
      <c r="AX755" s="66" t="s">
        <v>1614</v>
      </c>
      <c r="AY755" s="104" t="s">
        <v>1193</v>
      </c>
      <c r="AZ755" s="95"/>
      <c r="BA755" s="104"/>
      <c r="BB755" s="66"/>
      <c r="BC755" s="66"/>
      <c r="BD755" s="121"/>
      <c r="BE755" s="121"/>
      <c r="BF755" s="121"/>
      <c r="BG755" s="121"/>
      <c r="BH755" s="121"/>
      <c r="BI755" s="121"/>
      <c r="BJ755" s="121"/>
      <c r="BK755" s="121"/>
      <c r="BL755" s="121"/>
      <c r="BM755" s="121"/>
      <c r="BN755" s="121"/>
      <c r="BO755" s="121"/>
      <c r="BP755" s="121"/>
      <c r="BQ755" s="121"/>
      <c r="BR755" s="121"/>
      <c r="BS755" s="121"/>
      <c r="BT755" s="121"/>
      <c r="BU755" s="121"/>
      <c r="BV755" s="121"/>
      <c r="BW755" s="121"/>
      <c r="BX755" s="121"/>
      <c r="BY755" s="121"/>
    </row>
    <row r="756" spans="1:77" s="100" customFormat="1" ht="16" hidden="1" thickBot="1">
      <c r="A756" s="4"/>
      <c r="B756" s="98"/>
      <c r="C756" s="72" t="s">
        <v>461</v>
      </c>
      <c r="D756" s="70"/>
      <c r="E756" s="128" t="s">
        <v>713</v>
      </c>
      <c r="F756" s="128"/>
      <c r="G756" s="75"/>
      <c r="H756" s="75"/>
      <c r="I756" s="75"/>
      <c r="J756" s="104" t="s">
        <v>1193</v>
      </c>
      <c r="K756" s="75"/>
      <c r="L756" s="75"/>
      <c r="M756" s="75"/>
      <c r="N756" s="75"/>
      <c r="O756" s="75"/>
      <c r="P756" s="75"/>
      <c r="Q756" s="146" t="s">
        <v>1676</v>
      </c>
      <c r="R756" s="146">
        <v>0</v>
      </c>
      <c r="S756" s="151" t="s">
        <v>1586</v>
      </c>
      <c r="T756" s="146" t="s">
        <v>1653</v>
      </c>
      <c r="U756" s="189" t="s">
        <v>861</v>
      </c>
      <c r="V756" s="50">
        <v>0</v>
      </c>
      <c r="W756" s="50">
        <v>0</v>
      </c>
      <c r="X756" s="50">
        <v>0</v>
      </c>
      <c r="Y756" s="75"/>
      <c r="Z756" s="75"/>
      <c r="AA756" s="75"/>
      <c r="AB756" s="75"/>
      <c r="AC756" s="75"/>
      <c r="AD756" s="75"/>
      <c r="AE756" s="75"/>
      <c r="AF756" s="75"/>
      <c r="AG756" s="75"/>
      <c r="AH756" s="75"/>
      <c r="AI756" s="75"/>
      <c r="AJ756" s="75"/>
      <c r="AK756" s="75"/>
      <c r="AL756" s="75"/>
      <c r="AM756" s="75"/>
      <c r="AN756" s="75"/>
      <c r="AO756" s="75"/>
      <c r="AP756" s="70" t="s">
        <v>204</v>
      </c>
      <c r="AQ756" s="70">
        <v>2007</v>
      </c>
      <c r="AR756" s="75"/>
      <c r="AS756" s="75"/>
      <c r="AT756" s="75"/>
      <c r="AU756" s="71">
        <v>271368.55144674075</v>
      </c>
      <c r="AV756" s="129" t="s">
        <v>123</v>
      </c>
      <c r="AW756" s="66"/>
      <c r="AX756" s="66" t="s">
        <v>1614</v>
      </c>
      <c r="AY756" s="104" t="s">
        <v>1193</v>
      </c>
      <c r="AZ756" s="95"/>
      <c r="BA756" s="104"/>
      <c r="BB756" s="66"/>
      <c r="BC756" s="66"/>
      <c r="BD756" s="121"/>
      <c r="BE756" s="121"/>
      <c r="BF756" s="121"/>
      <c r="BG756" s="121"/>
      <c r="BH756" s="121"/>
      <c r="BI756" s="121"/>
      <c r="BJ756" s="121"/>
      <c r="BK756" s="121"/>
      <c r="BL756" s="121"/>
      <c r="BM756" s="121"/>
      <c r="BN756" s="121"/>
      <c r="BO756" s="121"/>
      <c r="BP756" s="121"/>
      <c r="BQ756" s="121"/>
      <c r="BR756" s="121"/>
      <c r="BS756" s="121"/>
      <c r="BT756" s="121"/>
      <c r="BU756" s="121"/>
      <c r="BV756" s="121"/>
      <c r="BW756" s="121"/>
      <c r="BX756" s="121"/>
      <c r="BY756" s="121"/>
    </row>
    <row r="757" spans="1:77" s="100" customFormat="1" ht="16" hidden="1" thickBot="1">
      <c r="A757" s="4"/>
      <c r="B757" s="98"/>
      <c r="C757" s="72" t="s">
        <v>449</v>
      </c>
      <c r="D757" s="70"/>
      <c r="E757" s="119" t="s">
        <v>712</v>
      </c>
      <c r="F757" s="119"/>
      <c r="G757" s="75"/>
      <c r="H757" s="75"/>
      <c r="I757" s="75"/>
      <c r="J757" s="104" t="s">
        <v>1193</v>
      </c>
      <c r="K757" s="75"/>
      <c r="L757" s="75"/>
      <c r="M757" s="75"/>
      <c r="N757" s="75"/>
      <c r="O757" s="75"/>
      <c r="P757" s="75"/>
      <c r="Q757" s="146" t="s">
        <v>825</v>
      </c>
      <c r="R757" s="146">
        <v>0</v>
      </c>
      <c r="S757" s="151" t="s">
        <v>1581</v>
      </c>
      <c r="T757" s="146" t="s">
        <v>1654</v>
      </c>
      <c r="U757" s="189" t="s">
        <v>873</v>
      </c>
      <c r="V757" s="50">
        <v>0</v>
      </c>
      <c r="W757" s="50">
        <v>0</v>
      </c>
      <c r="X757" s="50">
        <v>0</v>
      </c>
      <c r="Y757" s="75"/>
      <c r="Z757" s="75"/>
      <c r="AA757" s="75"/>
      <c r="AB757" s="75"/>
      <c r="AC757" s="75"/>
      <c r="AD757" s="75"/>
      <c r="AE757" s="75"/>
      <c r="AF757" s="75"/>
      <c r="AG757" s="75"/>
      <c r="AH757" s="75"/>
      <c r="AI757" s="75"/>
      <c r="AJ757" s="75"/>
      <c r="AK757" s="75"/>
      <c r="AL757" s="75"/>
      <c r="AM757" s="75"/>
      <c r="AN757" s="75"/>
      <c r="AO757" s="75"/>
      <c r="AP757" s="70" t="s">
        <v>204</v>
      </c>
      <c r="AQ757" s="70">
        <v>2007</v>
      </c>
      <c r="AR757" s="75"/>
      <c r="AS757" s="75"/>
      <c r="AT757" s="75"/>
      <c r="AU757" s="71">
        <v>8561995.7917819396</v>
      </c>
      <c r="AV757" s="129" t="s">
        <v>123</v>
      </c>
      <c r="AW757" s="66"/>
      <c r="AX757" s="66" t="s">
        <v>1614</v>
      </c>
      <c r="AY757" s="104" t="s">
        <v>1193</v>
      </c>
      <c r="AZ757" s="95"/>
      <c r="BA757" s="104"/>
      <c r="BB757" s="66"/>
      <c r="BC757" s="66"/>
      <c r="BD757" s="121"/>
      <c r="BE757" s="121"/>
      <c r="BF757" s="121"/>
      <c r="BG757" s="121"/>
      <c r="BH757" s="121"/>
      <c r="BI757" s="121"/>
      <c r="BJ757" s="121"/>
      <c r="BK757" s="121"/>
      <c r="BL757" s="121"/>
      <c r="BM757" s="121"/>
      <c r="BN757" s="121"/>
      <c r="BO757" s="121"/>
      <c r="BP757" s="121"/>
      <c r="BQ757" s="121"/>
      <c r="BR757" s="121"/>
      <c r="BS757" s="121"/>
      <c r="BT757" s="121"/>
      <c r="BU757" s="121"/>
      <c r="BV757" s="121"/>
      <c r="BW757" s="121"/>
      <c r="BX757" s="121"/>
      <c r="BY757" s="121"/>
    </row>
    <row r="758" spans="1:77" s="100" customFormat="1" ht="16" hidden="1" thickBot="1">
      <c r="A758" s="4"/>
      <c r="B758" s="98"/>
      <c r="C758" s="72" t="s">
        <v>463</v>
      </c>
      <c r="D758" s="70"/>
      <c r="E758" s="119" t="s">
        <v>712</v>
      </c>
      <c r="F758" s="119"/>
      <c r="G758" s="75"/>
      <c r="H758" s="75"/>
      <c r="I758" s="75"/>
      <c r="J758" s="104" t="s">
        <v>1193</v>
      </c>
      <c r="K758" s="75"/>
      <c r="L758" s="75"/>
      <c r="M758" s="75"/>
      <c r="N758" s="75"/>
      <c r="O758" s="75"/>
      <c r="P758" s="75"/>
      <c r="Q758" s="146" t="s">
        <v>824</v>
      </c>
      <c r="R758" s="146">
        <v>0</v>
      </c>
      <c r="S758" s="151" t="s">
        <v>238</v>
      </c>
      <c r="T758" s="146" t="s">
        <v>1653</v>
      </c>
      <c r="U758" s="189"/>
      <c r="V758" s="50">
        <v>0</v>
      </c>
      <c r="W758" s="50">
        <v>0</v>
      </c>
      <c r="X758" s="50">
        <v>0</v>
      </c>
      <c r="Y758" s="75"/>
      <c r="Z758" s="75"/>
      <c r="AA758" s="75"/>
      <c r="AB758" s="75"/>
      <c r="AC758" s="75"/>
      <c r="AD758" s="75"/>
      <c r="AE758" s="75"/>
      <c r="AF758" s="75"/>
      <c r="AG758" s="75"/>
      <c r="AH758" s="75"/>
      <c r="AI758" s="75"/>
      <c r="AJ758" s="75"/>
      <c r="AK758" s="75"/>
      <c r="AL758" s="75"/>
      <c r="AM758" s="75"/>
      <c r="AN758" s="75"/>
      <c r="AO758" s="75"/>
      <c r="AP758" s="70" t="s">
        <v>204</v>
      </c>
      <c r="AQ758" s="70">
        <v>2007</v>
      </c>
      <c r="AR758" s="75"/>
      <c r="AS758" s="75"/>
      <c r="AT758" s="75"/>
      <c r="AU758" s="71">
        <v>71779.806382889481</v>
      </c>
      <c r="AV758" s="129" t="s">
        <v>123</v>
      </c>
      <c r="AW758" s="66"/>
      <c r="AX758" s="66" t="s">
        <v>1614</v>
      </c>
      <c r="AY758" s="104" t="s">
        <v>1193</v>
      </c>
      <c r="AZ758" s="95"/>
      <c r="BA758" s="104"/>
      <c r="BB758" s="66"/>
      <c r="BC758" s="66"/>
      <c r="BD758" s="121"/>
      <c r="BE758" s="121"/>
      <c r="BF758" s="121"/>
      <c r="BG758" s="121"/>
      <c r="BH758" s="121"/>
      <c r="BI758" s="121"/>
      <c r="BJ758" s="121"/>
      <c r="BK758" s="121"/>
      <c r="BL758" s="121"/>
      <c r="BM758" s="121"/>
      <c r="BN758" s="121"/>
      <c r="BO758" s="121"/>
      <c r="BP758" s="121"/>
      <c r="BQ758" s="121"/>
      <c r="BR758" s="121"/>
      <c r="BS758" s="121"/>
      <c r="BT758" s="121"/>
      <c r="BU758" s="121"/>
      <c r="BV758" s="121"/>
      <c r="BW758" s="121"/>
      <c r="BX758" s="121"/>
      <c r="BY758" s="121"/>
    </row>
    <row r="759" spans="1:77" s="100" customFormat="1" ht="16" hidden="1" thickBot="1">
      <c r="A759" s="4"/>
      <c r="B759" s="98"/>
      <c r="C759" s="72" t="s">
        <v>462</v>
      </c>
      <c r="D759" s="70"/>
      <c r="E759" s="119" t="s">
        <v>712</v>
      </c>
      <c r="F759" s="119"/>
      <c r="G759" s="75"/>
      <c r="H759" s="75"/>
      <c r="I759" s="75"/>
      <c r="J759" s="104" t="s">
        <v>1193</v>
      </c>
      <c r="K759" s="75"/>
      <c r="L759" s="75"/>
      <c r="M759" s="75"/>
      <c r="N759" s="75"/>
      <c r="O759" s="75"/>
      <c r="P759" s="75"/>
      <c r="Q759" s="146" t="s">
        <v>1675</v>
      </c>
      <c r="R759" s="146">
        <v>0</v>
      </c>
      <c r="S759" s="151" t="s">
        <v>1581</v>
      </c>
      <c r="T759" s="146" t="s">
        <v>1653</v>
      </c>
      <c r="U759" s="189" t="s">
        <v>870</v>
      </c>
      <c r="V759" s="50">
        <v>0</v>
      </c>
      <c r="W759" s="50">
        <v>0</v>
      </c>
      <c r="X759" s="50">
        <v>0</v>
      </c>
      <c r="Y759" s="75"/>
      <c r="Z759" s="75"/>
      <c r="AA759" s="75"/>
      <c r="AB759" s="75"/>
      <c r="AC759" s="75"/>
      <c r="AD759" s="75"/>
      <c r="AE759" s="75"/>
      <c r="AF759" s="75"/>
      <c r="AG759" s="75"/>
      <c r="AH759" s="75"/>
      <c r="AI759" s="75"/>
      <c r="AJ759" s="75"/>
      <c r="AK759" s="75"/>
      <c r="AL759" s="75"/>
      <c r="AM759" s="75"/>
      <c r="AN759" s="75"/>
      <c r="AO759" s="75"/>
      <c r="AP759" s="70" t="s">
        <v>204</v>
      </c>
      <c r="AQ759" s="70">
        <v>2007</v>
      </c>
      <c r="AR759" s="75"/>
      <c r="AS759" s="75"/>
      <c r="AT759" s="75"/>
      <c r="AU759" s="71">
        <v>534039.4636651451</v>
      </c>
      <c r="AV759" s="129" t="s">
        <v>123</v>
      </c>
      <c r="AW759" s="66"/>
      <c r="AX759" s="66" t="s">
        <v>1614</v>
      </c>
      <c r="AY759" s="104" t="s">
        <v>1193</v>
      </c>
      <c r="AZ759" s="95"/>
      <c r="BA759" s="104"/>
      <c r="BB759" s="66"/>
      <c r="BC759" s="66"/>
      <c r="BD759" s="121"/>
      <c r="BE759" s="121"/>
      <c r="BF759" s="121"/>
      <c r="BG759" s="121"/>
      <c r="BH759" s="121"/>
      <c r="BI759" s="121"/>
      <c r="BJ759" s="121"/>
      <c r="BK759" s="121"/>
      <c r="BL759" s="121"/>
      <c r="BM759" s="121"/>
      <c r="BN759" s="121"/>
      <c r="BO759" s="121"/>
      <c r="BP759" s="121"/>
      <c r="BQ759" s="121"/>
      <c r="BR759" s="121"/>
      <c r="BS759" s="121"/>
      <c r="BT759" s="121"/>
      <c r="BU759" s="121"/>
      <c r="BV759" s="121"/>
      <c r="BW759" s="121"/>
      <c r="BX759" s="121"/>
      <c r="BY759" s="121"/>
    </row>
    <row r="760" spans="1:77" s="100" customFormat="1" ht="16" hidden="1" thickBot="1">
      <c r="A760" s="4"/>
      <c r="B760" s="98"/>
      <c r="C760" s="72" t="s">
        <v>452</v>
      </c>
      <c r="D760" s="70"/>
      <c r="E760" s="73" t="s">
        <v>713</v>
      </c>
      <c r="F760" s="73"/>
      <c r="G760" s="75"/>
      <c r="H760" s="75"/>
      <c r="I760" s="75"/>
      <c r="J760" s="104" t="s">
        <v>1193</v>
      </c>
      <c r="K760" s="75"/>
      <c r="L760" s="75"/>
      <c r="M760" s="75"/>
      <c r="N760" s="75"/>
      <c r="O760" s="75"/>
      <c r="P760" s="75"/>
      <c r="Q760" s="146" t="s">
        <v>823</v>
      </c>
      <c r="R760" s="146">
        <v>0</v>
      </c>
      <c r="S760" s="151" t="s">
        <v>1581</v>
      </c>
      <c r="T760" s="146" t="s">
        <v>1674</v>
      </c>
      <c r="U760" s="189" t="s">
        <v>871</v>
      </c>
      <c r="V760" s="50">
        <v>0</v>
      </c>
      <c r="W760" s="50">
        <v>0</v>
      </c>
      <c r="X760" s="50">
        <v>0</v>
      </c>
      <c r="Y760" s="75"/>
      <c r="Z760" s="75"/>
      <c r="AA760" s="75"/>
      <c r="AB760" s="75"/>
      <c r="AC760" s="75"/>
      <c r="AD760" s="75"/>
      <c r="AE760" s="75"/>
      <c r="AF760" s="75"/>
      <c r="AG760" s="75"/>
      <c r="AH760" s="75"/>
      <c r="AI760" s="75"/>
      <c r="AJ760" s="75"/>
      <c r="AK760" s="75"/>
      <c r="AL760" s="75"/>
      <c r="AM760" s="75"/>
      <c r="AN760" s="75"/>
      <c r="AO760" s="75"/>
      <c r="AP760" s="70" t="s">
        <v>204</v>
      </c>
      <c r="AQ760" s="70">
        <v>2007</v>
      </c>
      <c r="AR760" s="75"/>
      <c r="AS760" s="75"/>
      <c r="AT760" s="75"/>
      <c r="AU760" s="71">
        <v>1127808.9713456992</v>
      </c>
      <c r="AV760" s="129" t="s">
        <v>123</v>
      </c>
      <c r="AW760" s="66"/>
      <c r="AX760" s="66" t="s">
        <v>1614</v>
      </c>
      <c r="AY760" s="104" t="s">
        <v>1193</v>
      </c>
      <c r="AZ760" s="95"/>
      <c r="BA760" s="104"/>
      <c r="BB760" s="66"/>
      <c r="BC760" s="66"/>
      <c r="BD760" s="121"/>
      <c r="BE760" s="121"/>
      <c r="BF760" s="121"/>
      <c r="BG760" s="121"/>
      <c r="BH760" s="121"/>
      <c r="BI760" s="121"/>
      <c r="BJ760" s="121"/>
      <c r="BK760" s="121"/>
      <c r="BL760" s="121"/>
      <c r="BM760" s="121"/>
      <c r="BN760" s="121"/>
      <c r="BO760" s="121"/>
      <c r="BP760" s="121"/>
      <c r="BQ760" s="121"/>
      <c r="BR760" s="121"/>
      <c r="BS760" s="121"/>
      <c r="BT760" s="121"/>
      <c r="BU760" s="121"/>
      <c r="BV760" s="121"/>
      <c r="BW760" s="121"/>
      <c r="BX760" s="121"/>
      <c r="BY760" s="121"/>
    </row>
    <row r="761" spans="1:77" s="100" customFormat="1" ht="16" hidden="1" thickBot="1">
      <c r="A761" s="4"/>
      <c r="B761" s="98"/>
      <c r="C761" s="72" t="s">
        <v>469</v>
      </c>
      <c r="D761" s="70"/>
      <c r="E761" s="73" t="s">
        <v>713</v>
      </c>
      <c r="F761" s="73"/>
      <c r="G761" s="75"/>
      <c r="H761" s="75"/>
      <c r="I761" s="75"/>
      <c r="J761" s="104" t="s">
        <v>1193</v>
      </c>
      <c r="K761" s="75"/>
      <c r="L761" s="75"/>
      <c r="M761" s="75"/>
      <c r="N761" s="75"/>
      <c r="O761" s="75"/>
      <c r="P761" s="75"/>
      <c r="Q761" s="146" t="s">
        <v>1680</v>
      </c>
      <c r="R761" s="146">
        <v>0</v>
      </c>
      <c r="S761" s="151" t="s">
        <v>238</v>
      </c>
      <c r="T761" s="146" t="s">
        <v>1661</v>
      </c>
      <c r="U761" s="189"/>
      <c r="V761" s="50">
        <v>0</v>
      </c>
      <c r="W761" s="50">
        <v>0</v>
      </c>
      <c r="X761" s="50">
        <v>0</v>
      </c>
      <c r="Y761" s="75"/>
      <c r="Z761" s="75"/>
      <c r="AA761" s="75"/>
      <c r="AB761" s="75"/>
      <c r="AC761" s="75"/>
      <c r="AD761" s="75"/>
      <c r="AE761" s="75"/>
      <c r="AF761" s="75"/>
      <c r="AG761" s="75"/>
      <c r="AH761" s="75"/>
      <c r="AI761" s="75"/>
      <c r="AJ761" s="75"/>
      <c r="AK761" s="75"/>
      <c r="AL761" s="75"/>
      <c r="AM761" s="75"/>
      <c r="AN761" s="75"/>
      <c r="AO761" s="75"/>
      <c r="AP761" s="70" t="s">
        <v>204</v>
      </c>
      <c r="AQ761" s="70">
        <v>2007</v>
      </c>
      <c r="AR761" s="75"/>
      <c r="AS761" s="75"/>
      <c r="AT761" s="75"/>
      <c r="AU761" s="71">
        <v>105013236.42430356</v>
      </c>
      <c r="AV761" s="66" t="s">
        <v>123</v>
      </c>
      <c r="AW761" s="66"/>
      <c r="AX761" s="66" t="s">
        <v>1614</v>
      </c>
      <c r="AY761" s="104" t="s">
        <v>1193</v>
      </c>
      <c r="AZ761" s="95"/>
      <c r="BA761" s="104"/>
      <c r="BB761" s="66"/>
      <c r="BC761" s="66"/>
      <c r="BD761" s="121"/>
      <c r="BE761" s="121"/>
      <c r="BF761" s="121"/>
      <c r="BG761" s="121"/>
      <c r="BH761" s="121"/>
      <c r="BI761" s="121"/>
      <c r="BJ761" s="121"/>
      <c r="BK761" s="121"/>
      <c r="BL761" s="121"/>
      <c r="BM761" s="121"/>
      <c r="BN761" s="121"/>
      <c r="BO761" s="121"/>
      <c r="BP761" s="121"/>
      <c r="BQ761" s="121"/>
      <c r="BR761" s="121"/>
      <c r="BS761" s="121"/>
      <c r="BT761" s="121"/>
      <c r="BU761" s="121"/>
      <c r="BV761" s="121"/>
      <c r="BW761" s="121"/>
      <c r="BX761" s="121"/>
      <c r="BY761" s="121"/>
    </row>
    <row r="762" spans="1:77" s="100" customFormat="1" ht="16" hidden="1" thickBot="1">
      <c r="A762" s="4"/>
      <c r="B762" s="98"/>
      <c r="C762" s="72" t="s">
        <v>470</v>
      </c>
      <c r="D762" s="70"/>
      <c r="E762" s="119" t="s">
        <v>712</v>
      </c>
      <c r="F762" s="119"/>
      <c r="G762" s="75"/>
      <c r="H762" s="75"/>
      <c r="I762" s="75"/>
      <c r="J762" s="104" t="s">
        <v>1193</v>
      </c>
      <c r="K762" s="75"/>
      <c r="L762" s="75"/>
      <c r="M762" s="75"/>
      <c r="N762" s="75"/>
      <c r="O762" s="75"/>
      <c r="P762" s="75"/>
      <c r="Q762" s="146" t="s">
        <v>1683</v>
      </c>
      <c r="R762" s="146">
        <v>0</v>
      </c>
      <c r="S762" s="151" t="s">
        <v>1581</v>
      </c>
      <c r="T762" s="146" t="s">
        <v>1653</v>
      </c>
      <c r="U762" s="189"/>
      <c r="V762" s="50">
        <v>0</v>
      </c>
      <c r="W762" s="50">
        <v>0</v>
      </c>
      <c r="X762" s="50">
        <v>0</v>
      </c>
      <c r="Y762" s="75"/>
      <c r="Z762" s="75"/>
      <c r="AA762" s="75"/>
      <c r="AB762" s="75"/>
      <c r="AC762" s="75"/>
      <c r="AD762" s="75"/>
      <c r="AE762" s="75"/>
      <c r="AF762" s="75"/>
      <c r="AG762" s="75"/>
      <c r="AH762" s="75"/>
      <c r="AI762" s="75"/>
      <c r="AJ762" s="75"/>
      <c r="AK762" s="75"/>
      <c r="AL762" s="75"/>
      <c r="AM762" s="75"/>
      <c r="AN762" s="75"/>
      <c r="AO762" s="75"/>
      <c r="AP762" s="70" t="s">
        <v>204</v>
      </c>
      <c r="AQ762" s="70">
        <v>2007</v>
      </c>
      <c r="AR762" s="75"/>
      <c r="AS762" s="75"/>
      <c r="AT762" s="75"/>
      <c r="AU762" s="71">
        <v>278503.26464115269</v>
      </c>
      <c r="AV762" s="66" t="s">
        <v>123</v>
      </c>
      <c r="AW762" s="66"/>
      <c r="AX762" s="66" t="s">
        <v>1614</v>
      </c>
      <c r="AY762" s="104" t="s">
        <v>1193</v>
      </c>
      <c r="AZ762" s="95"/>
      <c r="BA762" s="104"/>
      <c r="BB762" s="66"/>
      <c r="BC762" s="66"/>
      <c r="BD762" s="121"/>
      <c r="BE762" s="121"/>
      <c r="BF762" s="121"/>
      <c r="BG762" s="121"/>
      <c r="BH762" s="121"/>
      <c r="BI762" s="121"/>
      <c r="BJ762" s="121"/>
      <c r="BK762" s="121"/>
      <c r="BL762" s="121"/>
      <c r="BM762" s="121"/>
      <c r="BN762" s="121"/>
      <c r="BO762" s="121"/>
      <c r="BP762" s="121"/>
      <c r="BQ762" s="121"/>
      <c r="BR762" s="121"/>
      <c r="BS762" s="121"/>
      <c r="BT762" s="121"/>
      <c r="BU762" s="121"/>
      <c r="BV762" s="121"/>
      <c r="BW762" s="121"/>
      <c r="BX762" s="121"/>
      <c r="BY762" s="121"/>
    </row>
    <row r="763" spans="1:77" s="100" customFormat="1" ht="16" hidden="1" thickBot="1">
      <c r="A763" s="4"/>
      <c r="B763" s="98"/>
      <c r="C763" s="72" t="s">
        <v>464</v>
      </c>
      <c r="D763" s="70"/>
      <c r="E763" s="73" t="s">
        <v>712</v>
      </c>
      <c r="F763" s="73"/>
      <c r="G763" s="75"/>
      <c r="H763" s="75"/>
      <c r="I763" s="75"/>
      <c r="J763" s="104" t="s">
        <v>1193</v>
      </c>
      <c r="K763" s="75"/>
      <c r="L763" s="75"/>
      <c r="M763" s="75"/>
      <c r="N763" s="75"/>
      <c r="O763" s="75"/>
      <c r="P763" s="75"/>
      <c r="Q763" s="146" t="s">
        <v>1685</v>
      </c>
      <c r="R763" s="146">
        <v>0</v>
      </c>
      <c r="S763" s="151" t="s">
        <v>238</v>
      </c>
      <c r="T763" s="146" t="s">
        <v>1654</v>
      </c>
      <c r="U763" s="189" t="s">
        <v>876</v>
      </c>
      <c r="V763" s="50">
        <v>0</v>
      </c>
      <c r="W763" s="50">
        <v>0</v>
      </c>
      <c r="X763" s="50">
        <v>0</v>
      </c>
      <c r="Y763" s="75"/>
      <c r="Z763" s="75"/>
      <c r="AA763" s="75"/>
      <c r="AB763" s="75"/>
      <c r="AC763" s="75"/>
      <c r="AD763" s="75"/>
      <c r="AE763" s="75"/>
      <c r="AF763" s="75"/>
      <c r="AG763" s="75"/>
      <c r="AH763" s="75"/>
      <c r="AI763" s="75"/>
      <c r="AJ763" s="75"/>
      <c r="AK763" s="75"/>
      <c r="AL763" s="75"/>
      <c r="AM763" s="75"/>
      <c r="AN763" s="75"/>
      <c r="AO763" s="75"/>
      <c r="AP763" s="70" t="s">
        <v>204</v>
      </c>
      <c r="AQ763" s="70">
        <v>2007</v>
      </c>
      <c r="AR763" s="75"/>
      <c r="AS763" s="75"/>
      <c r="AT763" s="75"/>
      <c r="AU763" s="71">
        <v>1712260.5259341698</v>
      </c>
      <c r="AV763" s="66" t="s">
        <v>123</v>
      </c>
      <c r="AW763" s="66"/>
      <c r="AX763" s="66" t="s">
        <v>1614</v>
      </c>
      <c r="AY763" s="104" t="s">
        <v>1193</v>
      </c>
      <c r="AZ763" s="95"/>
      <c r="BA763" s="104"/>
      <c r="BB763" s="66"/>
      <c r="BC763" s="66"/>
      <c r="BD763" s="121"/>
      <c r="BE763" s="121"/>
      <c r="BF763" s="121"/>
      <c r="BG763" s="121"/>
      <c r="BH763" s="121"/>
      <c r="BI763" s="121"/>
      <c r="BJ763" s="121"/>
      <c r="BK763" s="121"/>
      <c r="BL763" s="121"/>
      <c r="BM763" s="121"/>
      <c r="BN763" s="121"/>
      <c r="BO763" s="121"/>
      <c r="BP763" s="121"/>
      <c r="BQ763" s="121"/>
      <c r="BR763" s="121"/>
      <c r="BS763" s="121"/>
      <c r="BT763" s="121"/>
      <c r="BU763" s="121"/>
      <c r="BV763" s="121"/>
      <c r="BW763" s="121"/>
      <c r="BX763" s="121"/>
      <c r="BY763" s="121"/>
    </row>
    <row r="764" spans="1:77" s="100" customFormat="1" ht="16" hidden="1" thickBot="1">
      <c r="A764" s="4"/>
      <c r="B764" s="98"/>
      <c r="C764" s="72" t="s">
        <v>467</v>
      </c>
      <c r="D764" s="70"/>
      <c r="E764" s="73" t="s">
        <v>713</v>
      </c>
      <c r="F764" s="73"/>
      <c r="G764" s="75"/>
      <c r="H764" s="75"/>
      <c r="I764" s="75"/>
      <c r="J764" s="104" t="s">
        <v>1193</v>
      </c>
      <c r="K764" s="75"/>
      <c r="L764" s="75"/>
      <c r="M764" s="75"/>
      <c r="N764" s="75"/>
      <c r="O764" s="75"/>
      <c r="P764" s="75"/>
      <c r="Q764" s="146" t="s">
        <v>822</v>
      </c>
      <c r="R764" s="146">
        <v>0</v>
      </c>
      <c r="S764" s="151" t="s">
        <v>1581</v>
      </c>
      <c r="T764" s="146" t="s">
        <v>1654</v>
      </c>
      <c r="U764" s="189" t="s">
        <v>873</v>
      </c>
      <c r="V764" s="50">
        <v>0</v>
      </c>
      <c r="W764" s="50">
        <v>0</v>
      </c>
      <c r="X764" s="50">
        <v>0</v>
      </c>
      <c r="Y764" s="75"/>
      <c r="Z764" s="75"/>
      <c r="AA764" s="75"/>
      <c r="AB764" s="75"/>
      <c r="AC764" s="75"/>
      <c r="AD764" s="75"/>
      <c r="AE764" s="75"/>
      <c r="AF764" s="75"/>
      <c r="AG764" s="75"/>
      <c r="AH764" s="75"/>
      <c r="AI764" s="75"/>
      <c r="AJ764" s="75"/>
      <c r="AK764" s="75"/>
      <c r="AL764" s="75"/>
      <c r="AM764" s="75"/>
      <c r="AN764" s="75"/>
      <c r="AO764" s="75"/>
      <c r="AP764" s="70" t="s">
        <v>204</v>
      </c>
      <c r="AQ764" s="70">
        <v>2007</v>
      </c>
      <c r="AR764" s="75"/>
      <c r="AS764" s="75"/>
      <c r="AT764" s="75"/>
      <c r="AU764" s="71">
        <v>4502803.1488720737</v>
      </c>
      <c r="AV764" s="66" t="s">
        <v>123</v>
      </c>
      <c r="AW764" s="66"/>
      <c r="AX764" s="66" t="s">
        <v>1615</v>
      </c>
      <c r="AY764" s="104" t="s">
        <v>1193</v>
      </c>
      <c r="AZ764" s="95"/>
      <c r="BA764" s="104"/>
      <c r="BB764" s="66"/>
      <c r="BC764" s="66"/>
      <c r="BD764" s="121"/>
      <c r="BE764" s="121"/>
      <c r="BF764" s="121"/>
      <c r="BG764" s="121"/>
      <c r="BH764" s="121"/>
      <c r="BI764" s="121"/>
      <c r="BJ764" s="121"/>
      <c r="BK764" s="121"/>
      <c r="BL764" s="121"/>
      <c r="BM764" s="121"/>
      <c r="BN764" s="121"/>
      <c r="BO764" s="121"/>
      <c r="BP764" s="121"/>
      <c r="BQ764" s="121"/>
      <c r="BR764" s="121"/>
      <c r="BS764" s="121"/>
      <c r="BT764" s="121"/>
      <c r="BU764" s="121"/>
      <c r="BV764" s="121"/>
      <c r="BW764" s="121"/>
      <c r="BX764" s="121"/>
      <c r="BY764" s="121"/>
    </row>
    <row r="765" spans="1:77" s="100" customFormat="1" ht="16" hidden="1" thickBot="1">
      <c r="A765" s="4"/>
      <c r="B765" s="98"/>
      <c r="C765" s="107" t="s">
        <v>471</v>
      </c>
      <c r="D765" s="108"/>
      <c r="E765" s="130" t="s">
        <v>713</v>
      </c>
      <c r="F765" s="130"/>
      <c r="G765" s="75"/>
      <c r="H765" s="75"/>
      <c r="I765" s="75"/>
      <c r="J765" s="104" t="s">
        <v>1193</v>
      </c>
      <c r="K765" s="75"/>
      <c r="L765" s="75"/>
      <c r="M765" s="66"/>
      <c r="N765" s="66"/>
      <c r="O765" s="66"/>
      <c r="P765" s="66"/>
      <c r="Q765" s="146" t="s">
        <v>1682</v>
      </c>
      <c r="R765" s="146">
        <v>0</v>
      </c>
      <c r="S765" s="151" t="s">
        <v>225</v>
      </c>
      <c r="T765" s="146" t="s">
        <v>1653</v>
      </c>
      <c r="U765" s="106" t="s">
        <v>878</v>
      </c>
      <c r="V765" s="50">
        <v>0</v>
      </c>
      <c r="W765" s="50">
        <v>0</v>
      </c>
      <c r="X765" s="50">
        <v>0</v>
      </c>
      <c r="Y765" s="75"/>
      <c r="Z765" s="75"/>
      <c r="AA765" s="75"/>
      <c r="AB765" s="75"/>
      <c r="AC765" s="75"/>
      <c r="AD765" s="75"/>
      <c r="AE765" s="75"/>
      <c r="AF765" s="75"/>
      <c r="AG765" s="75"/>
      <c r="AH765" s="75"/>
      <c r="AI765" s="75"/>
      <c r="AJ765" s="75"/>
      <c r="AK765" s="75"/>
      <c r="AL765" s="75"/>
      <c r="AM765" s="75"/>
      <c r="AN765" s="75"/>
      <c r="AO765" s="75"/>
      <c r="AP765" s="108" t="s">
        <v>204</v>
      </c>
      <c r="AQ765" s="108">
        <v>2007</v>
      </c>
      <c r="AR765" s="75"/>
      <c r="AS765" s="75"/>
      <c r="AT765" s="75"/>
      <c r="AU765" s="71">
        <v>52374861.119217046</v>
      </c>
      <c r="AV765" s="66" t="s">
        <v>123</v>
      </c>
      <c r="AW765" s="66"/>
      <c r="AX765" s="66" t="s">
        <v>1615</v>
      </c>
      <c r="AY765" s="104" t="s">
        <v>1193</v>
      </c>
      <c r="AZ765" s="95"/>
      <c r="BA765" s="104"/>
      <c r="BB765" s="66"/>
      <c r="BC765" s="66"/>
      <c r="BD765" s="121"/>
      <c r="BE765" s="121"/>
      <c r="BF765" s="121"/>
      <c r="BG765" s="121"/>
      <c r="BH765" s="121"/>
      <c r="BI765" s="121"/>
      <c r="BJ765" s="121"/>
      <c r="BK765" s="121"/>
      <c r="BL765" s="121"/>
      <c r="BM765" s="121"/>
      <c r="BN765" s="121"/>
      <c r="BO765" s="121"/>
      <c r="BP765" s="121"/>
      <c r="BQ765" s="121"/>
      <c r="BR765" s="121"/>
      <c r="BS765" s="121"/>
      <c r="BT765" s="121"/>
      <c r="BU765" s="121"/>
      <c r="BV765" s="121"/>
      <c r="BW765" s="121"/>
      <c r="BX765" s="121"/>
      <c r="BY765" s="121"/>
    </row>
    <row r="766" spans="1:77" s="100" customFormat="1" ht="16" hidden="1" thickBot="1">
      <c r="A766" s="4"/>
      <c r="B766" s="98"/>
      <c r="C766" s="107" t="s">
        <v>460</v>
      </c>
      <c r="D766" s="108"/>
      <c r="E766" s="130" t="s">
        <v>713</v>
      </c>
      <c r="F766" s="130"/>
      <c r="G766" s="75"/>
      <c r="H766" s="75"/>
      <c r="I766" s="75"/>
      <c r="J766" s="104" t="s">
        <v>1193</v>
      </c>
      <c r="K766" s="75"/>
      <c r="L766" s="75"/>
      <c r="M766" s="66"/>
      <c r="N766" s="66"/>
      <c r="O766" s="66"/>
      <c r="P766" s="66"/>
      <c r="Q766" s="146" t="s">
        <v>1672</v>
      </c>
      <c r="R766" s="146">
        <v>0</v>
      </c>
      <c r="S766" s="151" t="s">
        <v>225</v>
      </c>
      <c r="T766" s="146" t="s">
        <v>1653</v>
      </c>
      <c r="U766" s="189"/>
      <c r="V766" s="50">
        <v>0</v>
      </c>
      <c r="W766" s="50">
        <v>0</v>
      </c>
      <c r="X766" s="50">
        <v>0</v>
      </c>
      <c r="Y766" s="75"/>
      <c r="Z766" s="75"/>
      <c r="AA766" s="75"/>
      <c r="AB766" s="75"/>
      <c r="AC766" s="75"/>
      <c r="AD766" s="75"/>
      <c r="AE766" s="75"/>
      <c r="AF766" s="75"/>
      <c r="AG766" s="75"/>
      <c r="AH766" s="75"/>
      <c r="AI766" s="75"/>
      <c r="AJ766" s="75"/>
      <c r="AK766" s="75"/>
      <c r="AL766" s="75"/>
      <c r="AM766" s="75"/>
      <c r="AN766" s="75"/>
      <c r="AO766" s="75"/>
      <c r="AP766" s="70" t="s">
        <v>204</v>
      </c>
      <c r="AQ766" s="70">
        <v>2007</v>
      </c>
      <c r="AR766" s="75"/>
      <c r="AS766" s="75"/>
      <c r="AT766" s="75"/>
      <c r="AU766" s="71">
        <v>1059988.35682982</v>
      </c>
      <c r="AV766" s="66" t="s">
        <v>123</v>
      </c>
      <c r="AW766" s="66"/>
      <c r="AX766" s="66" t="s">
        <v>1615</v>
      </c>
      <c r="AY766" s="104" t="s">
        <v>1193</v>
      </c>
      <c r="AZ766" s="95"/>
      <c r="BA766" s="104"/>
      <c r="BB766" s="66"/>
      <c r="BC766" s="66"/>
      <c r="BD766" s="121"/>
      <c r="BE766" s="121"/>
      <c r="BF766" s="121"/>
      <c r="BG766" s="121"/>
      <c r="BH766" s="121"/>
      <c r="BI766" s="121"/>
      <c r="BJ766" s="121"/>
      <c r="BK766" s="121"/>
      <c r="BL766" s="121"/>
      <c r="BM766" s="121"/>
      <c r="BN766" s="121"/>
      <c r="BO766" s="121"/>
      <c r="BP766" s="121"/>
      <c r="BQ766" s="121"/>
      <c r="BR766" s="121"/>
      <c r="BS766" s="121"/>
      <c r="BT766" s="121"/>
      <c r="BU766" s="121"/>
      <c r="BV766" s="121"/>
      <c r="BW766" s="121"/>
      <c r="BX766" s="121"/>
      <c r="BY766" s="121"/>
    </row>
    <row r="767" spans="1:77" s="100" customFormat="1" ht="16" hidden="1" thickBot="1">
      <c r="A767" s="4"/>
      <c r="B767" s="98"/>
      <c r="C767" s="72" t="s">
        <v>472</v>
      </c>
      <c r="D767" s="70"/>
      <c r="E767" s="119" t="s">
        <v>713</v>
      </c>
      <c r="F767" s="119"/>
      <c r="G767" s="75"/>
      <c r="H767" s="75"/>
      <c r="I767" s="75"/>
      <c r="J767" s="104" t="s">
        <v>1193</v>
      </c>
      <c r="K767" s="75"/>
      <c r="L767" s="75"/>
      <c r="M767" s="75"/>
      <c r="N767" s="75"/>
      <c r="O767" s="75"/>
      <c r="P767" s="75"/>
      <c r="Q767" s="146" t="s">
        <v>1676</v>
      </c>
      <c r="R767" s="146">
        <v>0</v>
      </c>
      <c r="S767" s="151" t="s">
        <v>1586</v>
      </c>
      <c r="T767" s="146" t="s">
        <v>1653</v>
      </c>
      <c r="U767" s="189" t="s">
        <v>872</v>
      </c>
      <c r="V767" s="50">
        <v>0</v>
      </c>
      <c r="W767" s="50">
        <v>0</v>
      </c>
      <c r="X767" s="50">
        <v>0</v>
      </c>
      <c r="Y767" s="75"/>
      <c r="Z767" s="75"/>
      <c r="AA767" s="75"/>
      <c r="AB767" s="75"/>
      <c r="AC767" s="75"/>
      <c r="AD767" s="75"/>
      <c r="AE767" s="75"/>
      <c r="AF767" s="75"/>
      <c r="AG767" s="75"/>
      <c r="AH767" s="75"/>
      <c r="AI767" s="75"/>
      <c r="AJ767" s="75"/>
      <c r="AK767" s="75"/>
      <c r="AL767" s="75"/>
      <c r="AM767" s="75"/>
      <c r="AN767" s="75"/>
      <c r="AO767" s="75"/>
      <c r="AP767" s="70" t="s">
        <v>204</v>
      </c>
      <c r="AQ767" s="70">
        <v>2007</v>
      </c>
      <c r="AR767" s="75"/>
      <c r="AS767" s="75"/>
      <c r="AT767" s="75"/>
      <c r="AU767" s="71">
        <v>268847.56058411126</v>
      </c>
      <c r="AV767" s="66" t="s">
        <v>123</v>
      </c>
      <c r="AW767" s="66"/>
      <c r="AX767" s="66" t="s">
        <v>1615</v>
      </c>
      <c r="AY767" s="104" t="s">
        <v>1193</v>
      </c>
      <c r="AZ767" s="95"/>
      <c r="BA767" s="104"/>
      <c r="BB767" s="66"/>
      <c r="BC767" s="66"/>
      <c r="BD767" s="121"/>
      <c r="BE767" s="121"/>
      <c r="BF767" s="121"/>
      <c r="BG767" s="121"/>
      <c r="BH767" s="121"/>
      <c r="BI767" s="121"/>
      <c r="BJ767" s="121"/>
      <c r="BK767" s="121"/>
      <c r="BL767" s="121"/>
      <c r="BM767" s="121"/>
      <c r="BN767" s="121"/>
      <c r="BO767" s="121"/>
      <c r="BP767" s="121"/>
      <c r="BQ767" s="121"/>
      <c r="BR767" s="121"/>
      <c r="BS767" s="121"/>
      <c r="BT767" s="121"/>
      <c r="BU767" s="121"/>
      <c r="BV767" s="121"/>
      <c r="BW767" s="121"/>
      <c r="BX767" s="121"/>
      <c r="BY767" s="121"/>
    </row>
    <row r="768" spans="1:77" s="100" customFormat="1" ht="16" hidden="1" thickBot="1">
      <c r="A768" s="4"/>
      <c r="B768" s="98"/>
      <c r="C768" s="72" t="s">
        <v>473</v>
      </c>
      <c r="D768" s="70"/>
      <c r="E768" s="128" t="s">
        <v>712</v>
      </c>
      <c r="F768" s="128"/>
      <c r="G768" s="75"/>
      <c r="H768" s="75"/>
      <c r="I768" s="75"/>
      <c r="J768" s="104" t="s">
        <v>1193</v>
      </c>
      <c r="K768" s="75"/>
      <c r="L768" s="75"/>
      <c r="M768" s="75"/>
      <c r="N768" s="75"/>
      <c r="O768" s="75"/>
      <c r="P768" s="75"/>
      <c r="Q768" s="146" t="s">
        <v>825</v>
      </c>
      <c r="R768" s="146">
        <v>0</v>
      </c>
      <c r="S768" s="151" t="s">
        <v>1581</v>
      </c>
      <c r="T768" s="146" t="s">
        <v>1654</v>
      </c>
      <c r="U768" s="189"/>
      <c r="V768" s="50">
        <v>0</v>
      </c>
      <c r="W768" s="50">
        <v>0</v>
      </c>
      <c r="X768" s="50">
        <v>0</v>
      </c>
      <c r="Y768" s="75"/>
      <c r="Z768" s="75"/>
      <c r="AA768" s="75"/>
      <c r="AB768" s="75"/>
      <c r="AC768" s="75"/>
      <c r="AD768" s="75"/>
      <c r="AE768" s="75"/>
      <c r="AF768" s="75"/>
      <c r="AG768" s="75"/>
      <c r="AH768" s="75"/>
      <c r="AI768" s="75"/>
      <c r="AJ768" s="75"/>
      <c r="AK768" s="75"/>
      <c r="AL768" s="75"/>
      <c r="AM768" s="75"/>
      <c r="AN768" s="75"/>
      <c r="AO768" s="75"/>
      <c r="AP768" s="70" t="s">
        <v>204</v>
      </c>
      <c r="AQ768" s="70">
        <v>2007</v>
      </c>
      <c r="AR768" s="75"/>
      <c r="AS768" s="75"/>
      <c r="AT768" s="75"/>
      <c r="AU768" s="71">
        <v>8561995.7917819396</v>
      </c>
      <c r="AV768" s="66" t="s">
        <v>123</v>
      </c>
      <c r="AW768" s="66"/>
      <c r="AX768" s="66" t="s">
        <v>1615</v>
      </c>
      <c r="AY768" s="104" t="s">
        <v>1193</v>
      </c>
      <c r="AZ768" s="95"/>
      <c r="BA768" s="104"/>
      <c r="BB768" s="66"/>
      <c r="BC768" s="66"/>
      <c r="BD768" s="121"/>
      <c r="BE768" s="121"/>
      <c r="BF768" s="121"/>
      <c r="BG768" s="121"/>
      <c r="BH768" s="121"/>
      <c r="BI768" s="121"/>
      <c r="BJ768" s="121"/>
      <c r="BK768" s="121"/>
      <c r="BL768" s="121"/>
      <c r="BM768" s="121"/>
      <c r="BN768" s="121"/>
      <c r="BO768" s="121"/>
      <c r="BP768" s="121"/>
      <c r="BQ768" s="121"/>
      <c r="BR768" s="121"/>
      <c r="BS768" s="121"/>
      <c r="BT768" s="121"/>
      <c r="BU768" s="121"/>
      <c r="BV768" s="121"/>
      <c r="BW768" s="121"/>
      <c r="BX768" s="121"/>
      <c r="BY768" s="121"/>
    </row>
    <row r="769" spans="1:77" s="100" customFormat="1" ht="16" hidden="1" thickBot="1">
      <c r="A769" s="4"/>
      <c r="B769" s="98"/>
      <c r="C769" s="72" t="s">
        <v>474</v>
      </c>
      <c r="D769" s="70"/>
      <c r="E769" s="73" t="s">
        <v>712</v>
      </c>
      <c r="F769" s="73"/>
      <c r="G769" s="75"/>
      <c r="H769" s="75"/>
      <c r="I769" s="75"/>
      <c r="J769" s="104" t="s">
        <v>1193</v>
      </c>
      <c r="K769" s="75"/>
      <c r="L769" s="75"/>
      <c r="M769" s="75"/>
      <c r="N769" s="75"/>
      <c r="O769" s="75"/>
      <c r="P769" s="75"/>
      <c r="Q769" s="146" t="s">
        <v>824</v>
      </c>
      <c r="R769" s="146">
        <v>0</v>
      </c>
      <c r="S769" s="151" t="s">
        <v>238</v>
      </c>
      <c r="T769" s="146" t="s">
        <v>1653</v>
      </c>
      <c r="U769" s="189" t="s">
        <v>870</v>
      </c>
      <c r="V769" s="50">
        <v>0</v>
      </c>
      <c r="W769" s="50">
        <v>0</v>
      </c>
      <c r="X769" s="50">
        <v>0</v>
      </c>
      <c r="Y769" s="75"/>
      <c r="Z769" s="75"/>
      <c r="AA769" s="75"/>
      <c r="AB769" s="75"/>
      <c r="AC769" s="75"/>
      <c r="AD769" s="75"/>
      <c r="AE769" s="75"/>
      <c r="AF769" s="75"/>
      <c r="AG769" s="75"/>
      <c r="AH769" s="75"/>
      <c r="AI769" s="75"/>
      <c r="AJ769" s="75"/>
      <c r="AK769" s="75"/>
      <c r="AL769" s="75"/>
      <c r="AM769" s="75"/>
      <c r="AN769" s="75"/>
      <c r="AO769" s="75"/>
      <c r="AP769" s="70" t="s">
        <v>204</v>
      </c>
      <c r="AQ769" s="70">
        <v>2007</v>
      </c>
      <c r="AR769" s="75"/>
      <c r="AS769" s="75"/>
      <c r="AT769" s="75"/>
      <c r="AU769" s="71">
        <v>71779.806382889481</v>
      </c>
      <c r="AV769" s="66" t="s">
        <v>123</v>
      </c>
      <c r="AW769" s="66"/>
      <c r="AX769" s="66" t="s">
        <v>1615</v>
      </c>
      <c r="AY769" s="104" t="s">
        <v>1193</v>
      </c>
      <c r="AZ769" s="95"/>
      <c r="BA769" s="104"/>
      <c r="BB769" s="66"/>
      <c r="BC769" s="66"/>
      <c r="BD769" s="121"/>
      <c r="BE769" s="121"/>
      <c r="BF769" s="121"/>
      <c r="BG769" s="121"/>
      <c r="BH769" s="121"/>
      <c r="BI769" s="121"/>
      <c r="BJ769" s="121"/>
      <c r="BK769" s="121"/>
      <c r="BL769" s="121"/>
      <c r="BM769" s="121"/>
      <c r="BN769" s="121"/>
      <c r="BO769" s="121"/>
      <c r="BP769" s="121"/>
      <c r="BQ769" s="121"/>
      <c r="BR769" s="121"/>
      <c r="BS769" s="121"/>
      <c r="BT769" s="121"/>
      <c r="BU769" s="121"/>
      <c r="BV769" s="121"/>
      <c r="BW769" s="121"/>
      <c r="BX769" s="121"/>
      <c r="BY769" s="121"/>
    </row>
    <row r="770" spans="1:77" s="100" customFormat="1" ht="16" hidden="1" thickBot="1">
      <c r="A770" s="4"/>
      <c r="B770" s="98"/>
      <c r="C770" s="72" t="s">
        <v>475</v>
      </c>
      <c r="D770" s="70"/>
      <c r="E770" s="73" t="s">
        <v>713</v>
      </c>
      <c r="F770" s="73"/>
      <c r="G770" s="75"/>
      <c r="H770" s="75"/>
      <c r="I770" s="75"/>
      <c r="J770" s="104" t="s">
        <v>1193</v>
      </c>
      <c r="K770" s="75"/>
      <c r="L770" s="75"/>
      <c r="M770" s="75"/>
      <c r="N770" s="75"/>
      <c r="O770" s="75"/>
      <c r="P770" s="75"/>
      <c r="Q770" s="146" t="s">
        <v>1685</v>
      </c>
      <c r="R770" s="146">
        <v>0</v>
      </c>
      <c r="S770" s="151" t="s">
        <v>238</v>
      </c>
      <c r="T770" s="146" t="s">
        <v>1654</v>
      </c>
      <c r="U770" s="189"/>
      <c r="V770" s="50">
        <v>0</v>
      </c>
      <c r="W770" s="50">
        <v>0</v>
      </c>
      <c r="X770" s="50">
        <v>0</v>
      </c>
      <c r="Y770" s="75"/>
      <c r="Z770" s="75"/>
      <c r="AA770" s="75"/>
      <c r="AB770" s="75"/>
      <c r="AC770" s="75"/>
      <c r="AD770" s="75"/>
      <c r="AE770" s="75"/>
      <c r="AF770" s="75"/>
      <c r="AG770" s="75"/>
      <c r="AH770" s="75"/>
      <c r="AI770" s="75"/>
      <c r="AJ770" s="75"/>
      <c r="AK770" s="75"/>
      <c r="AL770" s="75"/>
      <c r="AM770" s="75"/>
      <c r="AN770" s="75"/>
      <c r="AO770" s="75"/>
      <c r="AP770" s="70" t="s">
        <v>204</v>
      </c>
      <c r="AQ770" s="70">
        <v>2007</v>
      </c>
      <c r="AR770" s="75"/>
      <c r="AS770" s="75"/>
      <c r="AT770" s="75"/>
      <c r="AU770" s="71">
        <v>1712260.5259341698</v>
      </c>
      <c r="AV770" s="66" t="s">
        <v>123</v>
      </c>
      <c r="AW770" s="66"/>
      <c r="AX770" s="66" t="s">
        <v>1615</v>
      </c>
      <c r="AY770" s="104" t="s">
        <v>1193</v>
      </c>
      <c r="AZ770" s="95"/>
      <c r="BA770" s="104"/>
      <c r="BB770" s="66"/>
      <c r="BC770" s="66"/>
      <c r="BD770" s="121"/>
      <c r="BE770" s="121"/>
      <c r="BF770" s="121"/>
      <c r="BG770" s="121"/>
      <c r="BH770" s="121"/>
      <c r="BI770" s="121"/>
      <c r="BJ770" s="121"/>
      <c r="BK770" s="121"/>
      <c r="BL770" s="121"/>
      <c r="BM770" s="121"/>
      <c r="BN770" s="121"/>
      <c r="BO770" s="121"/>
      <c r="BP770" s="121"/>
      <c r="BQ770" s="121"/>
      <c r="BR770" s="121"/>
      <c r="BS770" s="121"/>
      <c r="BT770" s="121"/>
      <c r="BU770" s="121"/>
      <c r="BV770" s="121"/>
      <c r="BW770" s="121"/>
      <c r="BX770" s="121"/>
      <c r="BY770" s="121"/>
    </row>
    <row r="771" spans="1:77" s="100" customFormat="1" ht="16" hidden="1" thickBot="1">
      <c r="A771" s="4"/>
      <c r="B771" s="98"/>
      <c r="C771" s="72" t="s">
        <v>476</v>
      </c>
      <c r="D771" s="70"/>
      <c r="E771" s="73" t="s">
        <v>713</v>
      </c>
      <c r="F771" s="73"/>
      <c r="G771" s="75"/>
      <c r="H771" s="75"/>
      <c r="I771" s="75"/>
      <c r="J771" s="104" t="s">
        <v>1193</v>
      </c>
      <c r="K771" s="75"/>
      <c r="L771" s="75"/>
      <c r="M771" s="75"/>
      <c r="N771" s="75"/>
      <c r="O771" s="75"/>
      <c r="P771" s="75"/>
      <c r="Q771" s="146" t="s">
        <v>826</v>
      </c>
      <c r="R771" s="146">
        <v>0</v>
      </c>
      <c r="S771" s="151" t="s">
        <v>1581</v>
      </c>
      <c r="T771" s="146" t="s">
        <v>1653</v>
      </c>
      <c r="U771" s="189"/>
      <c r="V771" s="50">
        <v>0</v>
      </c>
      <c r="W771" s="50">
        <v>0</v>
      </c>
      <c r="X771" s="50">
        <v>0</v>
      </c>
      <c r="Y771" s="75"/>
      <c r="Z771" s="75"/>
      <c r="AA771" s="75"/>
      <c r="AB771" s="75"/>
      <c r="AC771" s="75"/>
      <c r="AD771" s="75"/>
      <c r="AE771" s="75"/>
      <c r="AF771" s="75"/>
      <c r="AG771" s="75"/>
      <c r="AH771" s="75"/>
      <c r="AI771" s="75"/>
      <c r="AJ771" s="75"/>
      <c r="AK771" s="75"/>
      <c r="AL771" s="75"/>
      <c r="AM771" s="75"/>
      <c r="AN771" s="75"/>
      <c r="AO771" s="75"/>
      <c r="AP771" s="70" t="s">
        <v>204</v>
      </c>
      <c r="AQ771" s="70">
        <v>2007</v>
      </c>
      <c r="AR771" s="75"/>
      <c r="AS771" s="75"/>
      <c r="AT771" s="75"/>
      <c r="AU771" s="71">
        <v>7819321.1552464142</v>
      </c>
      <c r="AV771" s="66" t="s">
        <v>123</v>
      </c>
      <c r="AW771" s="66"/>
      <c r="AX771" s="66" t="s">
        <v>1615</v>
      </c>
      <c r="AY771" s="104" t="s">
        <v>1193</v>
      </c>
      <c r="AZ771" s="95"/>
      <c r="BA771" s="104"/>
      <c r="BB771" s="66"/>
      <c r="BC771" s="66"/>
      <c r="BD771" s="121"/>
      <c r="BE771" s="121"/>
      <c r="BF771" s="121"/>
      <c r="BG771" s="121"/>
      <c r="BH771" s="121"/>
      <c r="BI771" s="121"/>
      <c r="BJ771" s="121"/>
      <c r="BK771" s="121"/>
      <c r="BL771" s="121"/>
      <c r="BM771" s="121"/>
      <c r="BN771" s="121"/>
      <c r="BO771" s="121"/>
      <c r="BP771" s="121"/>
      <c r="BQ771" s="121"/>
      <c r="BR771" s="121"/>
      <c r="BS771" s="121"/>
      <c r="BT771" s="121"/>
      <c r="BU771" s="121"/>
      <c r="BV771" s="121"/>
      <c r="BW771" s="121"/>
      <c r="BX771" s="121"/>
      <c r="BY771" s="121"/>
    </row>
    <row r="772" spans="1:77" s="100" customFormat="1" ht="16" hidden="1" thickBot="1">
      <c r="A772" s="4"/>
      <c r="B772" s="98"/>
      <c r="C772" s="72" t="s">
        <v>477</v>
      </c>
      <c r="D772" s="70"/>
      <c r="E772" s="128" t="s">
        <v>713</v>
      </c>
      <c r="F772" s="128"/>
      <c r="G772" s="75"/>
      <c r="H772" s="75"/>
      <c r="I772" s="75"/>
      <c r="J772" s="104" t="s">
        <v>1193</v>
      </c>
      <c r="K772" s="75"/>
      <c r="L772" s="75"/>
      <c r="M772" s="151"/>
      <c r="N772" s="151"/>
      <c r="O772" s="151"/>
      <c r="P772" s="151"/>
      <c r="Q772" s="146" t="s">
        <v>1666</v>
      </c>
      <c r="R772" s="146">
        <v>0</v>
      </c>
      <c r="S772" s="151" t="s">
        <v>1585</v>
      </c>
      <c r="T772" s="146" t="s">
        <v>1653</v>
      </c>
      <c r="U772" s="189" t="s">
        <v>876</v>
      </c>
      <c r="V772" s="50">
        <v>0</v>
      </c>
      <c r="W772" s="50">
        <v>0</v>
      </c>
      <c r="X772" s="50">
        <v>0</v>
      </c>
      <c r="Y772" s="75"/>
      <c r="Z772" s="75"/>
      <c r="AA772" s="75"/>
      <c r="AB772" s="75"/>
      <c r="AC772" s="75"/>
      <c r="AD772" s="75"/>
      <c r="AE772" s="75"/>
      <c r="AF772" s="75"/>
      <c r="AG772" s="75"/>
      <c r="AH772" s="75"/>
      <c r="AI772" s="75"/>
      <c r="AJ772" s="75"/>
      <c r="AK772" s="75"/>
      <c r="AL772" s="75"/>
      <c r="AM772" s="75"/>
      <c r="AN772" s="75"/>
      <c r="AO772" s="75"/>
      <c r="AP772" s="70" t="s">
        <v>204</v>
      </c>
      <c r="AQ772" s="70">
        <v>2007</v>
      </c>
      <c r="AR772" s="75"/>
      <c r="AS772" s="75"/>
      <c r="AT772" s="75"/>
      <c r="AU772" s="71">
        <v>6298913.1112604346</v>
      </c>
      <c r="AV772" s="66" t="s">
        <v>123</v>
      </c>
      <c r="AW772" s="66"/>
      <c r="AX772" s="66" t="s">
        <v>1615</v>
      </c>
      <c r="AY772" s="104" t="s">
        <v>1193</v>
      </c>
      <c r="AZ772" s="95"/>
      <c r="BA772" s="104"/>
      <c r="BB772" s="66"/>
      <c r="BC772" s="66"/>
      <c r="BD772" s="121"/>
      <c r="BE772" s="121"/>
      <c r="BF772" s="121"/>
      <c r="BG772" s="121"/>
      <c r="BH772" s="121"/>
      <c r="BI772" s="121"/>
      <c r="BJ772" s="121"/>
      <c r="BK772" s="121"/>
      <c r="BL772" s="121"/>
      <c r="BM772" s="121"/>
      <c r="BN772" s="121"/>
      <c r="BO772" s="121"/>
      <c r="BP772" s="121"/>
      <c r="BQ772" s="121"/>
      <c r="BR772" s="121"/>
      <c r="BS772" s="121"/>
      <c r="BT772" s="121"/>
      <c r="BU772" s="121"/>
      <c r="BV772" s="121"/>
      <c r="BW772" s="121"/>
      <c r="BX772" s="121"/>
      <c r="BY772" s="121"/>
    </row>
    <row r="773" spans="1:77" s="100" customFormat="1" ht="16" hidden="1" thickBot="1">
      <c r="A773" s="4"/>
      <c r="B773" s="98"/>
      <c r="C773" s="72" t="s">
        <v>455</v>
      </c>
      <c r="D773" s="70"/>
      <c r="E773" s="73" t="s">
        <v>712</v>
      </c>
      <c r="F773" s="73"/>
      <c r="G773" s="75"/>
      <c r="H773" s="75"/>
      <c r="I773" s="75"/>
      <c r="J773" s="104" t="s">
        <v>1193</v>
      </c>
      <c r="K773" s="75"/>
      <c r="L773" s="75"/>
      <c r="M773" s="75"/>
      <c r="N773" s="75"/>
      <c r="O773" s="75"/>
      <c r="P773" s="75"/>
      <c r="Q773" s="146" t="s">
        <v>819</v>
      </c>
      <c r="R773" s="146">
        <v>0</v>
      </c>
      <c r="S773" s="151" t="s">
        <v>1581</v>
      </c>
      <c r="T773" s="146" t="s">
        <v>1653</v>
      </c>
      <c r="U773" s="189"/>
      <c r="V773" s="50">
        <v>0</v>
      </c>
      <c r="W773" s="50">
        <v>0</v>
      </c>
      <c r="X773" s="50">
        <v>0</v>
      </c>
      <c r="Y773" s="75"/>
      <c r="Z773" s="75"/>
      <c r="AA773" s="75"/>
      <c r="AB773" s="75"/>
      <c r="AC773" s="75"/>
      <c r="AD773" s="75"/>
      <c r="AE773" s="75"/>
      <c r="AF773" s="75"/>
      <c r="AG773" s="75"/>
      <c r="AH773" s="75"/>
      <c r="AI773" s="75"/>
      <c r="AJ773" s="75"/>
      <c r="AK773" s="75"/>
      <c r="AL773" s="75"/>
      <c r="AM773" s="75"/>
      <c r="AN773" s="75"/>
      <c r="AO773" s="75"/>
      <c r="AP773" s="70" t="s">
        <v>204</v>
      </c>
      <c r="AQ773" s="70">
        <v>2007</v>
      </c>
      <c r="AR773" s="75"/>
      <c r="AS773" s="75"/>
      <c r="AT773" s="75"/>
      <c r="AU773" s="71">
        <v>25277827.475568343</v>
      </c>
      <c r="AV773" s="66" t="s">
        <v>123</v>
      </c>
      <c r="AW773" s="66"/>
      <c r="AX773" s="66" t="s">
        <v>1615</v>
      </c>
      <c r="AY773" s="104" t="s">
        <v>1193</v>
      </c>
      <c r="AZ773" s="95"/>
      <c r="BA773" s="104"/>
      <c r="BB773" s="66"/>
      <c r="BC773" s="66"/>
      <c r="BD773" s="121"/>
      <c r="BE773" s="121"/>
      <c r="BF773" s="121"/>
      <c r="BG773" s="121"/>
      <c r="BH773" s="121"/>
      <c r="BI773" s="121"/>
      <c r="BJ773" s="121"/>
      <c r="BK773" s="121"/>
      <c r="BL773" s="121"/>
      <c r="BM773" s="121"/>
      <c r="BN773" s="121"/>
      <c r="BO773" s="121"/>
      <c r="BP773" s="121"/>
      <c r="BQ773" s="121"/>
      <c r="BR773" s="121"/>
      <c r="BS773" s="121"/>
      <c r="BT773" s="121"/>
      <c r="BU773" s="121"/>
      <c r="BV773" s="121"/>
      <c r="BW773" s="121"/>
      <c r="BX773" s="121"/>
      <c r="BY773" s="121"/>
    </row>
    <row r="774" spans="1:77" s="100" customFormat="1" ht="16" hidden="1" thickBot="1">
      <c r="A774" s="4"/>
      <c r="B774" s="98"/>
      <c r="C774" s="72" t="s">
        <v>467</v>
      </c>
      <c r="D774" s="70"/>
      <c r="E774" s="73" t="s">
        <v>712</v>
      </c>
      <c r="F774" s="73"/>
      <c r="G774" s="75"/>
      <c r="H774" s="75"/>
      <c r="I774" s="75"/>
      <c r="J774" s="104" t="s">
        <v>1193</v>
      </c>
      <c r="K774" s="75"/>
      <c r="L774" s="75"/>
      <c r="M774" s="75"/>
      <c r="N774" s="75"/>
      <c r="O774" s="75"/>
      <c r="P774" s="75"/>
      <c r="Q774" s="146" t="s">
        <v>822</v>
      </c>
      <c r="R774" s="146">
        <v>0</v>
      </c>
      <c r="S774" s="151" t="s">
        <v>1581</v>
      </c>
      <c r="T774" s="146" t="s">
        <v>1654</v>
      </c>
      <c r="U774" s="189" t="s">
        <v>861</v>
      </c>
      <c r="V774" s="50">
        <v>0</v>
      </c>
      <c r="W774" s="50">
        <v>0</v>
      </c>
      <c r="X774" s="50">
        <v>0</v>
      </c>
      <c r="Y774" s="75"/>
      <c r="Z774" s="75"/>
      <c r="AA774" s="75"/>
      <c r="AB774" s="75"/>
      <c r="AC774" s="75"/>
      <c r="AD774" s="75"/>
      <c r="AE774" s="75"/>
      <c r="AF774" s="75"/>
      <c r="AG774" s="75"/>
      <c r="AH774" s="75"/>
      <c r="AI774" s="75"/>
      <c r="AJ774" s="75"/>
      <c r="AK774" s="75"/>
      <c r="AL774" s="75"/>
      <c r="AM774" s="75"/>
      <c r="AN774" s="75"/>
      <c r="AO774" s="75"/>
      <c r="AP774" s="70" t="s">
        <v>204</v>
      </c>
      <c r="AQ774" s="70">
        <v>2007</v>
      </c>
      <c r="AR774" s="75"/>
      <c r="AS774" s="75"/>
      <c r="AT774" s="75"/>
      <c r="AU774" s="71">
        <v>9005606.2977441475</v>
      </c>
      <c r="AV774" s="66" t="s">
        <v>123</v>
      </c>
      <c r="AW774" s="66"/>
      <c r="AX774" s="90" t="s">
        <v>1616</v>
      </c>
      <c r="AY774" s="104" t="s">
        <v>1193</v>
      </c>
      <c r="AZ774" s="95"/>
      <c r="BA774" s="104"/>
      <c r="BB774" s="66"/>
      <c r="BC774" s="66"/>
      <c r="BD774" s="121"/>
      <c r="BE774" s="121"/>
      <c r="BF774" s="121"/>
      <c r="BG774" s="121"/>
      <c r="BH774" s="121"/>
      <c r="BI774" s="121"/>
      <c r="BJ774" s="121"/>
      <c r="BK774" s="121"/>
      <c r="BL774" s="121"/>
      <c r="BM774" s="121"/>
      <c r="BN774" s="121"/>
      <c r="BO774" s="121"/>
      <c r="BP774" s="121"/>
      <c r="BQ774" s="121"/>
      <c r="BR774" s="121"/>
      <c r="BS774" s="121"/>
      <c r="BT774" s="121"/>
      <c r="BU774" s="121"/>
      <c r="BV774" s="121"/>
      <c r="BW774" s="121"/>
      <c r="BX774" s="121"/>
      <c r="BY774" s="121"/>
    </row>
    <row r="775" spans="1:77" s="100" customFormat="1" ht="16" hidden="1" thickBot="1">
      <c r="A775" s="4"/>
      <c r="B775" s="98"/>
      <c r="C775" s="72" t="s">
        <v>460</v>
      </c>
      <c r="D775" s="70"/>
      <c r="E775" s="73" t="s">
        <v>713</v>
      </c>
      <c r="F775" s="73"/>
      <c r="G775" s="75"/>
      <c r="H775" s="75"/>
      <c r="I775" s="75"/>
      <c r="J775" s="104" t="s">
        <v>1193</v>
      </c>
      <c r="K775" s="75"/>
      <c r="L775" s="75"/>
      <c r="M775" s="75"/>
      <c r="N775" s="75"/>
      <c r="O775" s="75"/>
      <c r="P775" s="75"/>
      <c r="Q775" s="146" t="s">
        <v>1672</v>
      </c>
      <c r="R775" s="146">
        <v>0</v>
      </c>
      <c r="S775" s="151" t="s">
        <v>225</v>
      </c>
      <c r="T775" s="146" t="s">
        <v>1653</v>
      </c>
      <c r="U775" s="189" t="s">
        <v>871</v>
      </c>
      <c r="V775" s="50">
        <v>0</v>
      </c>
      <c r="W775" s="50">
        <v>0</v>
      </c>
      <c r="X775" s="50">
        <v>0</v>
      </c>
      <c r="Y775" s="75"/>
      <c r="Z775" s="75"/>
      <c r="AA775" s="75"/>
      <c r="AB775" s="75"/>
      <c r="AC775" s="75"/>
      <c r="AD775" s="75"/>
      <c r="AE775" s="75"/>
      <c r="AF775" s="75"/>
      <c r="AG775" s="75"/>
      <c r="AH775" s="75"/>
      <c r="AI775" s="75"/>
      <c r="AJ775" s="75"/>
      <c r="AK775" s="75"/>
      <c r="AL775" s="75"/>
      <c r="AM775" s="75"/>
      <c r="AN775" s="75"/>
      <c r="AO775" s="75"/>
      <c r="AP775" s="70" t="s">
        <v>204</v>
      </c>
      <c r="AQ775" s="70">
        <v>2007</v>
      </c>
      <c r="AR775" s="75"/>
      <c r="AS775" s="75"/>
      <c r="AT775" s="75"/>
      <c r="AU775" s="71">
        <v>1059988.35682982</v>
      </c>
      <c r="AV775" s="66" t="s">
        <v>123</v>
      </c>
      <c r="AW775" s="66"/>
      <c r="AX775" s="90" t="s">
        <v>1616</v>
      </c>
      <c r="AY775" s="104" t="s">
        <v>1193</v>
      </c>
      <c r="AZ775" s="95"/>
      <c r="BA775" s="104"/>
      <c r="BB775" s="66"/>
      <c r="BC775" s="66"/>
      <c r="BD775" s="121"/>
      <c r="BE775" s="121"/>
      <c r="BF775" s="121"/>
      <c r="BG775" s="121"/>
      <c r="BH775" s="121"/>
      <c r="BI775" s="121"/>
      <c r="BJ775" s="121"/>
      <c r="BK775" s="121"/>
      <c r="BL775" s="121"/>
      <c r="BM775" s="121"/>
      <c r="BN775" s="121"/>
      <c r="BO775" s="121"/>
      <c r="BP775" s="121"/>
      <c r="BQ775" s="121"/>
      <c r="BR775" s="121"/>
      <c r="BS775" s="121"/>
      <c r="BT775" s="121"/>
      <c r="BU775" s="121"/>
      <c r="BV775" s="121"/>
      <c r="BW775" s="121"/>
      <c r="BX775" s="121"/>
      <c r="BY775" s="121"/>
    </row>
    <row r="776" spans="1:77" s="100" customFormat="1" ht="16" hidden="1" thickBot="1">
      <c r="A776" s="4"/>
      <c r="B776" s="98"/>
      <c r="C776" s="72" t="s">
        <v>461</v>
      </c>
      <c r="D776" s="70"/>
      <c r="E776" s="128" t="s">
        <v>713</v>
      </c>
      <c r="F776" s="128"/>
      <c r="G776" s="75"/>
      <c r="H776" s="75"/>
      <c r="I776" s="75"/>
      <c r="J776" s="104" t="s">
        <v>1193</v>
      </c>
      <c r="K776" s="75"/>
      <c r="L776" s="75"/>
      <c r="M776" s="75"/>
      <c r="N776" s="75"/>
      <c r="O776" s="75"/>
      <c r="P776" s="75"/>
      <c r="Q776" s="146" t="s">
        <v>1676</v>
      </c>
      <c r="R776" s="146">
        <v>0</v>
      </c>
      <c r="S776" s="151" t="s">
        <v>1586</v>
      </c>
      <c r="T776" s="146" t="s">
        <v>1653</v>
      </c>
      <c r="U776" s="189"/>
      <c r="V776" s="50">
        <v>0</v>
      </c>
      <c r="W776" s="50">
        <v>0</v>
      </c>
      <c r="X776" s="50">
        <v>0</v>
      </c>
      <c r="Y776" s="75"/>
      <c r="Z776" s="75"/>
      <c r="AA776" s="75"/>
      <c r="AB776" s="75"/>
      <c r="AC776" s="75"/>
      <c r="AD776" s="75"/>
      <c r="AE776" s="75"/>
      <c r="AF776" s="75"/>
      <c r="AG776" s="75"/>
      <c r="AH776" s="75"/>
      <c r="AI776" s="75"/>
      <c r="AJ776" s="75"/>
      <c r="AK776" s="75"/>
      <c r="AL776" s="75"/>
      <c r="AM776" s="75"/>
      <c r="AN776" s="75"/>
      <c r="AO776" s="75"/>
      <c r="AP776" s="70" t="s">
        <v>204</v>
      </c>
      <c r="AQ776" s="70">
        <v>2007</v>
      </c>
      <c r="AR776" s="75"/>
      <c r="AS776" s="75"/>
      <c r="AT776" s="75"/>
      <c r="AU776" s="71">
        <v>271368.55144674075</v>
      </c>
      <c r="AV776" s="66" t="s">
        <v>123</v>
      </c>
      <c r="AW776" s="66"/>
      <c r="AX776" s="90" t="s">
        <v>1616</v>
      </c>
      <c r="AY776" s="104" t="s">
        <v>1193</v>
      </c>
      <c r="AZ776" s="95"/>
      <c r="BA776" s="104"/>
      <c r="BB776" s="66"/>
      <c r="BC776" s="66"/>
      <c r="BD776" s="121"/>
      <c r="BE776" s="121"/>
      <c r="BF776" s="121"/>
      <c r="BG776" s="121"/>
      <c r="BH776" s="121"/>
      <c r="BI776" s="121"/>
      <c r="BJ776" s="121"/>
      <c r="BK776" s="121"/>
      <c r="BL776" s="121"/>
      <c r="BM776" s="121"/>
      <c r="BN776" s="121"/>
      <c r="BO776" s="121"/>
      <c r="BP776" s="121"/>
      <c r="BQ776" s="121"/>
      <c r="BR776" s="121"/>
      <c r="BS776" s="121"/>
      <c r="BT776" s="121"/>
      <c r="BU776" s="121"/>
      <c r="BV776" s="121"/>
      <c r="BW776" s="121"/>
      <c r="BX776" s="121"/>
      <c r="BY776" s="121"/>
    </row>
    <row r="777" spans="1:77" s="100" customFormat="1" ht="16" hidden="1" thickBot="1">
      <c r="A777" s="4"/>
      <c r="B777" s="98"/>
      <c r="C777" s="72" t="s">
        <v>449</v>
      </c>
      <c r="D777" s="70"/>
      <c r="E777" s="128" t="s">
        <v>712</v>
      </c>
      <c r="F777" s="128"/>
      <c r="G777" s="75"/>
      <c r="H777" s="75"/>
      <c r="I777" s="75"/>
      <c r="J777" s="104" t="s">
        <v>1193</v>
      </c>
      <c r="K777" s="75"/>
      <c r="L777" s="75"/>
      <c r="M777" s="75"/>
      <c r="N777" s="75"/>
      <c r="O777" s="75"/>
      <c r="P777" s="75"/>
      <c r="Q777" s="146" t="s">
        <v>825</v>
      </c>
      <c r="R777" s="146">
        <v>0</v>
      </c>
      <c r="S777" s="151" t="s">
        <v>1581</v>
      </c>
      <c r="T777" s="146" t="s">
        <v>1654</v>
      </c>
      <c r="U777" s="189" t="s">
        <v>871</v>
      </c>
      <c r="V777" s="50">
        <v>0</v>
      </c>
      <c r="W777" s="50">
        <v>0</v>
      </c>
      <c r="X777" s="50">
        <v>0</v>
      </c>
      <c r="Y777" s="75"/>
      <c r="Z777" s="75"/>
      <c r="AA777" s="75"/>
      <c r="AB777" s="75"/>
      <c r="AC777" s="75"/>
      <c r="AD777" s="75"/>
      <c r="AE777" s="75"/>
      <c r="AF777" s="75"/>
      <c r="AG777" s="75"/>
      <c r="AH777" s="75"/>
      <c r="AI777" s="75"/>
      <c r="AJ777" s="75"/>
      <c r="AK777" s="75"/>
      <c r="AL777" s="75"/>
      <c r="AM777" s="75"/>
      <c r="AN777" s="75"/>
      <c r="AO777" s="75"/>
      <c r="AP777" s="70" t="s">
        <v>204</v>
      </c>
      <c r="AQ777" s="70">
        <v>2007</v>
      </c>
      <c r="AR777" s="75"/>
      <c r="AS777" s="75"/>
      <c r="AT777" s="75"/>
      <c r="AU777" s="71">
        <v>8561995.7917819396</v>
      </c>
      <c r="AV777" s="66" t="s">
        <v>123</v>
      </c>
      <c r="AW777" s="66"/>
      <c r="AX777" s="90" t="s">
        <v>1616</v>
      </c>
      <c r="AY777" s="104" t="s">
        <v>1193</v>
      </c>
      <c r="AZ777" s="95"/>
      <c r="BA777" s="104"/>
      <c r="BB777" s="66"/>
      <c r="BC777" s="66"/>
      <c r="BD777" s="121"/>
      <c r="BE777" s="121"/>
      <c r="BF777" s="121"/>
      <c r="BG777" s="121"/>
      <c r="BH777" s="121"/>
      <c r="BI777" s="121"/>
      <c r="BJ777" s="121"/>
      <c r="BK777" s="121"/>
      <c r="BL777" s="121"/>
      <c r="BM777" s="121"/>
      <c r="BN777" s="121"/>
      <c r="BO777" s="121"/>
      <c r="BP777" s="121"/>
      <c r="BQ777" s="121"/>
      <c r="BR777" s="121"/>
      <c r="BS777" s="121"/>
      <c r="BT777" s="121"/>
      <c r="BU777" s="121"/>
      <c r="BV777" s="121"/>
      <c r="BW777" s="121"/>
      <c r="BX777" s="121"/>
      <c r="BY777" s="121"/>
    </row>
    <row r="778" spans="1:77" s="100" customFormat="1" ht="16" hidden="1" thickBot="1">
      <c r="A778" s="4"/>
      <c r="B778" s="98"/>
      <c r="C778" s="72" t="s">
        <v>463</v>
      </c>
      <c r="D778" s="70"/>
      <c r="E778" s="128" t="s">
        <v>712</v>
      </c>
      <c r="F778" s="128"/>
      <c r="G778" s="75"/>
      <c r="H778" s="75"/>
      <c r="I778" s="75"/>
      <c r="J778" s="104" t="s">
        <v>1193</v>
      </c>
      <c r="K778" s="75"/>
      <c r="L778" s="75"/>
      <c r="M778" s="75"/>
      <c r="N778" s="75"/>
      <c r="O778" s="75"/>
      <c r="P778" s="75"/>
      <c r="Q778" s="146" t="s">
        <v>824</v>
      </c>
      <c r="R778" s="146">
        <v>0</v>
      </c>
      <c r="S778" s="151" t="s">
        <v>238</v>
      </c>
      <c r="T778" s="146" t="s">
        <v>1653</v>
      </c>
      <c r="U778" s="189" t="s">
        <v>879</v>
      </c>
      <c r="V778" s="50">
        <v>0</v>
      </c>
      <c r="W778" s="50">
        <v>0</v>
      </c>
      <c r="X778" s="50">
        <v>0</v>
      </c>
      <c r="Y778" s="75"/>
      <c r="Z778" s="75"/>
      <c r="AA778" s="75"/>
      <c r="AB778" s="75"/>
      <c r="AC778" s="75"/>
      <c r="AD778" s="75"/>
      <c r="AE778" s="75"/>
      <c r="AF778" s="75"/>
      <c r="AG778" s="75"/>
      <c r="AH778" s="75"/>
      <c r="AI778" s="75"/>
      <c r="AJ778" s="75"/>
      <c r="AK778" s="75"/>
      <c r="AL778" s="75"/>
      <c r="AM778" s="75"/>
      <c r="AN778" s="75"/>
      <c r="AO778" s="75"/>
      <c r="AP778" s="70" t="s">
        <v>204</v>
      </c>
      <c r="AQ778" s="70">
        <v>2007</v>
      </c>
      <c r="AR778" s="75"/>
      <c r="AS778" s="75"/>
      <c r="AT778" s="75"/>
      <c r="AU778" s="71">
        <v>71779.806382889481</v>
      </c>
      <c r="AV778" s="66" t="s">
        <v>123</v>
      </c>
      <c r="AW778" s="66"/>
      <c r="AX778" s="90" t="s">
        <v>1616</v>
      </c>
      <c r="AY778" s="104" t="s">
        <v>1193</v>
      </c>
      <c r="AZ778" s="95"/>
      <c r="BA778" s="104"/>
      <c r="BB778" s="66"/>
      <c r="BC778" s="66"/>
      <c r="BD778" s="121"/>
      <c r="BE778" s="121"/>
      <c r="BF778" s="121"/>
      <c r="BG778" s="121"/>
      <c r="BH778" s="121"/>
      <c r="BI778" s="121"/>
      <c r="BJ778" s="121"/>
      <c r="BK778" s="121"/>
      <c r="BL778" s="121"/>
      <c r="BM778" s="121"/>
      <c r="BN778" s="121"/>
      <c r="BO778" s="121"/>
      <c r="BP778" s="121"/>
      <c r="BQ778" s="121"/>
      <c r="BR778" s="121"/>
      <c r="BS778" s="121"/>
      <c r="BT778" s="121"/>
      <c r="BU778" s="121"/>
      <c r="BV778" s="121"/>
      <c r="BW778" s="121"/>
      <c r="BX778" s="121"/>
      <c r="BY778" s="121"/>
    </row>
    <row r="779" spans="1:77" s="100" customFormat="1" ht="16" hidden="1" thickBot="1">
      <c r="A779" s="4"/>
      <c r="B779" s="98"/>
      <c r="C779" s="72" t="s">
        <v>450</v>
      </c>
      <c r="D779" s="70"/>
      <c r="E779" s="73" t="s">
        <v>713</v>
      </c>
      <c r="F779" s="73"/>
      <c r="G779" s="75"/>
      <c r="H779" s="75"/>
      <c r="I779" s="75"/>
      <c r="J779" s="104" t="s">
        <v>1193</v>
      </c>
      <c r="K779" s="75"/>
      <c r="L779" s="75"/>
      <c r="M779" s="75"/>
      <c r="N779" s="75"/>
      <c r="O779" s="75"/>
      <c r="P779" s="75"/>
      <c r="Q779" s="146" t="s">
        <v>826</v>
      </c>
      <c r="R779" s="146">
        <v>0</v>
      </c>
      <c r="S779" s="151" t="s">
        <v>1581</v>
      </c>
      <c r="T779" s="146" t="s">
        <v>1653</v>
      </c>
      <c r="U779" s="189"/>
      <c r="V779" s="50">
        <v>0</v>
      </c>
      <c r="W779" s="50">
        <v>0</v>
      </c>
      <c r="X779" s="50">
        <v>0</v>
      </c>
      <c r="Y779" s="75"/>
      <c r="Z779" s="75"/>
      <c r="AA779" s="75"/>
      <c r="AB779" s="75"/>
      <c r="AC779" s="75"/>
      <c r="AD779" s="75"/>
      <c r="AE779" s="75"/>
      <c r="AF779" s="75"/>
      <c r="AG779" s="75"/>
      <c r="AH779" s="75"/>
      <c r="AI779" s="75"/>
      <c r="AJ779" s="75"/>
      <c r="AK779" s="75"/>
      <c r="AL779" s="75"/>
      <c r="AM779" s="75"/>
      <c r="AN779" s="75"/>
      <c r="AO779" s="75"/>
      <c r="AP779" s="70" t="s">
        <v>204</v>
      </c>
      <c r="AQ779" s="70">
        <v>2007</v>
      </c>
      <c r="AR779" s="75"/>
      <c r="AS779" s="75"/>
      <c r="AT779" s="75"/>
      <c r="AU779" s="71">
        <v>7818217.3939230219</v>
      </c>
      <c r="AV779" s="66" t="s">
        <v>123</v>
      </c>
      <c r="AW779" s="66"/>
      <c r="AX779" s="90" t="s">
        <v>1616</v>
      </c>
      <c r="AY779" s="104" t="s">
        <v>1193</v>
      </c>
      <c r="AZ779" s="95"/>
      <c r="BA779" s="104"/>
      <c r="BB779" s="66"/>
      <c r="BC779" s="66"/>
      <c r="BD779" s="121"/>
      <c r="BE779" s="121"/>
      <c r="BF779" s="121"/>
      <c r="BG779" s="121"/>
      <c r="BH779" s="121"/>
      <c r="BI779" s="121"/>
      <c r="BJ779" s="121"/>
      <c r="BK779" s="121"/>
      <c r="BL779" s="121"/>
      <c r="BM779" s="121"/>
      <c r="BN779" s="121"/>
      <c r="BO779" s="121"/>
      <c r="BP779" s="121"/>
      <c r="BQ779" s="121"/>
      <c r="BR779" s="121"/>
      <c r="BS779" s="121"/>
      <c r="BT779" s="121"/>
      <c r="BU779" s="121"/>
      <c r="BV779" s="121"/>
      <c r="BW779" s="121"/>
      <c r="BX779" s="121"/>
      <c r="BY779" s="121"/>
    </row>
    <row r="780" spans="1:77" s="100" customFormat="1" ht="16" hidden="1" thickBot="1">
      <c r="A780" s="4"/>
      <c r="B780" s="98"/>
      <c r="C780" s="72" t="s">
        <v>464</v>
      </c>
      <c r="D780" s="70"/>
      <c r="E780" s="73" t="s">
        <v>713</v>
      </c>
      <c r="F780" s="73"/>
      <c r="G780" s="75"/>
      <c r="H780" s="75"/>
      <c r="I780" s="75"/>
      <c r="J780" s="104" t="s">
        <v>1193</v>
      </c>
      <c r="K780" s="75"/>
      <c r="L780" s="75"/>
      <c r="M780" s="75"/>
      <c r="N780" s="75"/>
      <c r="O780" s="75"/>
      <c r="P780" s="75"/>
      <c r="Q780" s="146" t="s">
        <v>1685</v>
      </c>
      <c r="R780" s="146">
        <v>0</v>
      </c>
      <c r="S780" s="151" t="s">
        <v>238</v>
      </c>
      <c r="T780" s="146" t="s">
        <v>1654</v>
      </c>
      <c r="U780" s="189"/>
      <c r="V780" s="50">
        <v>0</v>
      </c>
      <c r="W780" s="50">
        <v>0</v>
      </c>
      <c r="X780" s="50">
        <v>0</v>
      </c>
      <c r="Y780" s="75"/>
      <c r="Z780" s="75"/>
      <c r="AA780" s="75"/>
      <c r="AB780" s="75"/>
      <c r="AC780" s="75"/>
      <c r="AD780" s="75"/>
      <c r="AE780" s="75"/>
      <c r="AF780" s="75"/>
      <c r="AG780" s="75"/>
      <c r="AH780" s="75"/>
      <c r="AI780" s="75"/>
      <c r="AJ780" s="75"/>
      <c r="AK780" s="75"/>
      <c r="AL780" s="75"/>
      <c r="AM780" s="75"/>
      <c r="AN780" s="75"/>
      <c r="AO780" s="75"/>
      <c r="AP780" s="70" t="s">
        <v>204</v>
      </c>
      <c r="AQ780" s="70">
        <v>2007</v>
      </c>
      <c r="AR780" s="75"/>
      <c r="AS780" s="75"/>
      <c r="AT780" s="75"/>
      <c r="AU780" s="71">
        <v>1712260.5259341698</v>
      </c>
      <c r="AV780" s="66" t="s">
        <v>123</v>
      </c>
      <c r="AW780" s="66"/>
      <c r="AX780" s="90" t="s">
        <v>1616</v>
      </c>
      <c r="AY780" s="104" t="s">
        <v>1193</v>
      </c>
      <c r="AZ780" s="95"/>
      <c r="BA780" s="104"/>
      <c r="BB780" s="66"/>
      <c r="BC780" s="66"/>
      <c r="BD780" s="121"/>
      <c r="BE780" s="121"/>
      <c r="BF780" s="121"/>
      <c r="BG780" s="121"/>
      <c r="BH780" s="121"/>
      <c r="BI780" s="121"/>
      <c r="BJ780" s="121"/>
      <c r="BK780" s="121"/>
      <c r="BL780" s="121"/>
      <c r="BM780" s="121"/>
      <c r="BN780" s="121"/>
      <c r="BO780" s="121"/>
      <c r="BP780" s="121"/>
      <c r="BQ780" s="121"/>
      <c r="BR780" s="121"/>
      <c r="BS780" s="121"/>
      <c r="BT780" s="121"/>
      <c r="BU780" s="121"/>
      <c r="BV780" s="121"/>
      <c r="BW780" s="121"/>
      <c r="BX780" s="121"/>
      <c r="BY780" s="121"/>
    </row>
    <row r="781" spans="1:77" s="100" customFormat="1" ht="16" hidden="1" thickBot="1">
      <c r="A781" s="4"/>
      <c r="B781" s="98"/>
      <c r="C781" s="72" t="s">
        <v>478</v>
      </c>
      <c r="D781" s="70"/>
      <c r="E781" s="128" t="s">
        <v>713</v>
      </c>
      <c r="F781" s="128"/>
      <c r="G781" s="75"/>
      <c r="H781" s="75"/>
      <c r="I781" s="75"/>
      <c r="J781" s="104" t="s">
        <v>1193</v>
      </c>
      <c r="K781" s="75"/>
      <c r="L781" s="75"/>
      <c r="M781" s="75"/>
      <c r="N781" s="75"/>
      <c r="O781" s="75"/>
      <c r="P781" s="75"/>
      <c r="Q781" s="146" t="s">
        <v>1686</v>
      </c>
      <c r="R781" s="146">
        <v>0</v>
      </c>
      <c r="S781" s="151" t="s">
        <v>1581</v>
      </c>
      <c r="T781" s="146" t="s">
        <v>1653</v>
      </c>
      <c r="U781" s="189" t="s">
        <v>876</v>
      </c>
      <c r="V781" s="50">
        <v>0</v>
      </c>
      <c r="W781" s="50">
        <v>0</v>
      </c>
      <c r="X781" s="50">
        <v>0</v>
      </c>
      <c r="Y781" s="75"/>
      <c r="Z781" s="75"/>
      <c r="AA781" s="75"/>
      <c r="AB781" s="75"/>
      <c r="AC781" s="75"/>
      <c r="AD781" s="75"/>
      <c r="AE781" s="75"/>
      <c r="AF781" s="75"/>
      <c r="AG781" s="75"/>
      <c r="AH781" s="75"/>
      <c r="AI781" s="75"/>
      <c r="AJ781" s="75"/>
      <c r="AK781" s="75"/>
      <c r="AL781" s="75"/>
      <c r="AM781" s="75"/>
      <c r="AN781" s="75"/>
      <c r="AO781" s="75"/>
      <c r="AP781" s="70" t="s">
        <v>204</v>
      </c>
      <c r="AQ781" s="70">
        <v>2007</v>
      </c>
      <c r="AR781" s="75"/>
      <c r="AS781" s="75"/>
      <c r="AT781" s="75"/>
      <c r="AU781" s="71">
        <v>13569173.71499165</v>
      </c>
      <c r="AV781" s="66" t="s">
        <v>123</v>
      </c>
      <c r="AW781" s="66"/>
      <c r="AX781" s="90" t="s">
        <v>1616</v>
      </c>
      <c r="AY781" s="104" t="s">
        <v>1193</v>
      </c>
      <c r="AZ781" s="95"/>
      <c r="BA781" s="104"/>
      <c r="BB781" s="66"/>
      <c r="BC781" s="66"/>
      <c r="BD781" s="121"/>
      <c r="BE781" s="121"/>
      <c r="BF781" s="121"/>
      <c r="BG781" s="121"/>
      <c r="BH781" s="121"/>
      <c r="BI781" s="121"/>
      <c r="BJ781" s="121"/>
      <c r="BK781" s="121"/>
      <c r="BL781" s="121"/>
      <c r="BM781" s="121"/>
      <c r="BN781" s="121"/>
      <c r="BO781" s="121"/>
      <c r="BP781" s="121"/>
      <c r="BQ781" s="121"/>
      <c r="BR781" s="121"/>
      <c r="BS781" s="121"/>
      <c r="BT781" s="121"/>
      <c r="BU781" s="121"/>
      <c r="BV781" s="121"/>
      <c r="BW781" s="121"/>
      <c r="BX781" s="121"/>
      <c r="BY781" s="121"/>
    </row>
    <row r="782" spans="1:77" s="100" customFormat="1" ht="16" hidden="1" thickBot="1">
      <c r="A782" s="4"/>
      <c r="B782" s="98"/>
      <c r="C782" s="72" t="s">
        <v>479</v>
      </c>
      <c r="D782" s="70"/>
      <c r="E782" s="128" t="s">
        <v>713</v>
      </c>
      <c r="F782" s="128"/>
      <c r="G782" s="75"/>
      <c r="H782" s="75"/>
      <c r="I782" s="75"/>
      <c r="J782" s="104" t="s">
        <v>1193</v>
      </c>
      <c r="K782" s="75"/>
      <c r="L782" s="75"/>
      <c r="M782" s="75"/>
      <c r="N782" s="75"/>
      <c r="O782" s="75"/>
      <c r="P782" s="75"/>
      <c r="Q782" s="146" t="s">
        <v>1687</v>
      </c>
      <c r="R782" s="146">
        <v>0</v>
      </c>
      <c r="S782" s="151" t="s">
        <v>1581</v>
      </c>
      <c r="T782" s="146" t="s">
        <v>1653</v>
      </c>
      <c r="U782" s="189" t="s">
        <v>880</v>
      </c>
      <c r="V782" s="50">
        <v>0</v>
      </c>
      <c r="W782" s="50">
        <v>0</v>
      </c>
      <c r="X782" s="50">
        <v>0</v>
      </c>
      <c r="Y782" s="75"/>
      <c r="Z782" s="75"/>
      <c r="AA782" s="75"/>
      <c r="AB782" s="75"/>
      <c r="AC782" s="75"/>
      <c r="AD782" s="75"/>
      <c r="AE782" s="75"/>
      <c r="AF782" s="75"/>
      <c r="AG782" s="75"/>
      <c r="AH782" s="75"/>
      <c r="AI782" s="75"/>
      <c r="AJ782" s="75"/>
      <c r="AK782" s="75"/>
      <c r="AL782" s="75"/>
      <c r="AM782" s="75"/>
      <c r="AN782" s="75"/>
      <c r="AO782" s="75"/>
      <c r="AP782" s="70" t="s">
        <v>204</v>
      </c>
      <c r="AQ782" s="70">
        <v>2007</v>
      </c>
      <c r="AR782" s="75"/>
      <c r="AS782" s="75"/>
      <c r="AT782" s="75"/>
      <c r="AU782" s="71">
        <v>6435739.779953517</v>
      </c>
      <c r="AV782" s="66" t="s">
        <v>123</v>
      </c>
      <c r="AW782" s="66"/>
      <c r="AX782" s="90" t="s">
        <v>1616</v>
      </c>
      <c r="AY782" s="104" t="s">
        <v>1193</v>
      </c>
      <c r="AZ782" s="95"/>
      <c r="BA782" s="104"/>
      <c r="BB782" s="66"/>
      <c r="BC782" s="66"/>
      <c r="BD782" s="121"/>
      <c r="BE782" s="121"/>
      <c r="BF782" s="121"/>
      <c r="BG782" s="121"/>
      <c r="BH782" s="121"/>
      <c r="BI782" s="121"/>
      <c r="BJ782" s="121"/>
      <c r="BK782" s="121"/>
      <c r="BL782" s="121"/>
      <c r="BM782" s="121"/>
      <c r="BN782" s="121"/>
      <c r="BO782" s="121"/>
      <c r="BP782" s="121"/>
      <c r="BQ782" s="121"/>
      <c r="BR782" s="121"/>
      <c r="BS782" s="121"/>
      <c r="BT782" s="121"/>
      <c r="BU782" s="121"/>
      <c r="BV782" s="121"/>
      <c r="BW782" s="121"/>
      <c r="BX782" s="121"/>
      <c r="BY782" s="121"/>
    </row>
    <row r="783" spans="1:77" s="100" customFormat="1" ht="16" hidden="1" thickBot="1">
      <c r="A783" s="4"/>
      <c r="B783" s="98"/>
      <c r="C783" s="72" t="s">
        <v>480</v>
      </c>
      <c r="D783" s="70"/>
      <c r="E783" s="73" t="s">
        <v>712</v>
      </c>
      <c r="F783" s="73"/>
      <c r="G783" s="75"/>
      <c r="H783" s="75"/>
      <c r="I783" s="75"/>
      <c r="J783" s="104" t="s">
        <v>1193</v>
      </c>
      <c r="K783" s="75"/>
      <c r="L783" s="75"/>
      <c r="M783" s="75"/>
      <c r="N783" s="75"/>
      <c r="O783" s="75"/>
      <c r="P783" s="75"/>
      <c r="Q783" s="146" t="s">
        <v>819</v>
      </c>
      <c r="R783" s="146">
        <v>0</v>
      </c>
      <c r="S783" s="152" t="s">
        <v>223</v>
      </c>
      <c r="T783" s="146" t="s">
        <v>1653</v>
      </c>
      <c r="U783" s="106" t="s">
        <v>878</v>
      </c>
      <c r="V783" s="50">
        <v>0</v>
      </c>
      <c r="W783" s="50">
        <v>0</v>
      </c>
      <c r="X783" s="50">
        <v>0</v>
      </c>
      <c r="Y783" s="75"/>
      <c r="Z783" s="75"/>
      <c r="AA783" s="75"/>
      <c r="AB783" s="75"/>
      <c r="AC783" s="75"/>
      <c r="AD783" s="75"/>
      <c r="AE783" s="75"/>
      <c r="AF783" s="75"/>
      <c r="AG783" s="75"/>
      <c r="AH783" s="75"/>
      <c r="AI783" s="75"/>
      <c r="AJ783" s="75"/>
      <c r="AK783" s="75"/>
      <c r="AL783" s="75"/>
      <c r="AM783" s="75"/>
      <c r="AN783" s="75"/>
      <c r="AO783" s="75"/>
      <c r="AP783" s="70" t="s">
        <v>204</v>
      </c>
      <c r="AQ783" s="70">
        <v>2007</v>
      </c>
      <c r="AR783" s="75"/>
      <c r="AS783" s="75"/>
      <c r="AT783" s="75"/>
      <c r="AU783" s="71">
        <v>36853634.730784111</v>
      </c>
      <c r="AV783" s="66" t="s">
        <v>123</v>
      </c>
      <c r="AW783" s="66"/>
      <c r="AX783" s="90" t="s">
        <v>1616</v>
      </c>
      <c r="AY783" s="104" t="s">
        <v>1193</v>
      </c>
      <c r="AZ783" s="95"/>
      <c r="BA783" s="104"/>
      <c r="BB783" s="66"/>
      <c r="BC783" s="66"/>
      <c r="BD783" s="121"/>
      <c r="BE783" s="121"/>
      <c r="BF783" s="121"/>
      <c r="BG783" s="121"/>
      <c r="BH783" s="121"/>
      <c r="BI783" s="121"/>
      <c r="BJ783" s="121"/>
      <c r="BK783" s="121"/>
      <c r="BL783" s="121"/>
      <c r="BM783" s="121"/>
      <c r="BN783" s="121"/>
      <c r="BO783" s="121"/>
      <c r="BP783" s="121"/>
      <c r="BQ783" s="121"/>
      <c r="BR783" s="121"/>
      <c r="BS783" s="121"/>
      <c r="BT783" s="121"/>
      <c r="BU783" s="121"/>
      <c r="BV783" s="121"/>
      <c r="BW783" s="121"/>
      <c r="BX783" s="121"/>
      <c r="BY783" s="121"/>
    </row>
    <row r="784" spans="1:77" s="100" customFormat="1" ht="27.75" hidden="1" customHeight="1">
      <c r="A784" s="4"/>
      <c r="B784" s="98"/>
      <c r="C784" s="131" t="s">
        <v>468</v>
      </c>
      <c r="D784" s="191"/>
      <c r="E784" s="132" t="s">
        <v>713</v>
      </c>
      <c r="F784" s="132"/>
      <c r="G784" s="75"/>
      <c r="H784" s="75"/>
      <c r="I784" s="75"/>
      <c r="J784" s="104" t="s">
        <v>1193</v>
      </c>
      <c r="K784" s="75"/>
      <c r="L784" s="75"/>
      <c r="M784" s="154"/>
      <c r="N784" s="154"/>
      <c r="O784" s="154"/>
      <c r="P784" s="154"/>
      <c r="Q784" s="147" t="s">
        <v>827</v>
      </c>
      <c r="R784" s="147">
        <v>0</v>
      </c>
      <c r="S784" s="154" t="s">
        <v>225</v>
      </c>
      <c r="T784" s="147">
        <v>0</v>
      </c>
      <c r="U784" s="192" t="s">
        <v>881</v>
      </c>
      <c r="V784" s="50">
        <v>0</v>
      </c>
      <c r="W784" s="50">
        <v>0</v>
      </c>
      <c r="X784" s="50">
        <v>0</v>
      </c>
      <c r="Y784" s="75"/>
      <c r="Z784" s="75"/>
      <c r="AA784" s="75"/>
      <c r="AB784" s="75"/>
      <c r="AC784" s="75"/>
      <c r="AD784" s="75"/>
      <c r="AE784" s="75"/>
      <c r="AF784" s="75"/>
      <c r="AG784" s="75"/>
      <c r="AH784" s="75"/>
      <c r="AI784" s="75"/>
      <c r="AJ784" s="75"/>
      <c r="AK784" s="75"/>
      <c r="AL784" s="75"/>
      <c r="AM784" s="75"/>
      <c r="AN784" s="75"/>
      <c r="AO784" s="75"/>
      <c r="AP784" s="108" t="s">
        <v>204</v>
      </c>
      <c r="AQ784" s="108">
        <v>2007</v>
      </c>
      <c r="AR784" s="75"/>
      <c r="AS784" s="75"/>
      <c r="AT784" s="75"/>
      <c r="AU784" s="71">
        <v>52374861.119217046</v>
      </c>
      <c r="AV784" s="66" t="s">
        <v>123</v>
      </c>
      <c r="AW784" s="66"/>
      <c r="AX784" s="90" t="s">
        <v>1616</v>
      </c>
      <c r="AY784" s="104" t="s">
        <v>1193</v>
      </c>
      <c r="AZ784" s="95"/>
      <c r="BA784" s="104"/>
      <c r="BB784" s="66"/>
      <c r="BC784" s="66"/>
      <c r="BD784" s="121"/>
      <c r="BE784" s="121"/>
      <c r="BF784" s="121"/>
      <c r="BG784" s="121"/>
      <c r="BH784" s="121"/>
      <c r="BI784" s="121"/>
      <c r="BJ784" s="121"/>
      <c r="BK784" s="121"/>
      <c r="BL784" s="121"/>
      <c r="BM784" s="121"/>
      <c r="BN784" s="121"/>
      <c r="BO784" s="121"/>
      <c r="BP784" s="121"/>
      <c r="BQ784" s="121"/>
      <c r="BR784" s="121"/>
      <c r="BS784" s="121"/>
      <c r="BT784" s="121"/>
      <c r="BU784" s="121"/>
      <c r="BV784" s="121"/>
      <c r="BW784" s="121"/>
      <c r="BX784" s="121"/>
      <c r="BY784" s="121"/>
    </row>
    <row r="785" spans="1:77" s="100" customFormat="1" ht="16" hidden="1" thickBot="1">
      <c r="A785" s="4"/>
      <c r="B785" s="98"/>
      <c r="C785" s="107" t="s">
        <v>468</v>
      </c>
      <c r="D785" s="108"/>
      <c r="E785" s="128" t="s">
        <v>713</v>
      </c>
      <c r="F785" s="128"/>
      <c r="G785" s="75"/>
      <c r="H785" s="75"/>
      <c r="I785" s="75"/>
      <c r="J785" s="104" t="s">
        <v>1193</v>
      </c>
      <c r="K785" s="75"/>
      <c r="L785" s="75"/>
      <c r="M785" s="66"/>
      <c r="N785" s="66"/>
      <c r="O785" s="66"/>
      <c r="P785" s="66"/>
      <c r="Q785" s="146" t="s">
        <v>1682</v>
      </c>
      <c r="R785" s="146">
        <v>0</v>
      </c>
      <c r="S785" s="151" t="s">
        <v>225</v>
      </c>
      <c r="T785" s="146" t="s">
        <v>1653</v>
      </c>
      <c r="U785" s="106" t="s">
        <v>882</v>
      </c>
      <c r="V785" s="50">
        <v>0</v>
      </c>
      <c r="W785" s="50">
        <v>0</v>
      </c>
      <c r="X785" s="50">
        <v>0</v>
      </c>
      <c r="Y785" s="75"/>
      <c r="Z785" s="75"/>
      <c r="AA785" s="75"/>
      <c r="AB785" s="75"/>
      <c r="AC785" s="75"/>
      <c r="AD785" s="75"/>
      <c r="AE785" s="75"/>
      <c r="AF785" s="75"/>
      <c r="AG785" s="75"/>
      <c r="AH785" s="75"/>
      <c r="AI785" s="75"/>
      <c r="AJ785" s="75"/>
      <c r="AK785" s="75"/>
      <c r="AL785" s="75"/>
      <c r="AM785" s="75"/>
      <c r="AN785" s="75"/>
      <c r="AO785" s="75"/>
      <c r="AP785" s="108" t="s">
        <v>204</v>
      </c>
      <c r="AQ785" s="108">
        <v>2007</v>
      </c>
      <c r="AR785" s="75"/>
      <c r="AS785" s="75"/>
      <c r="AT785" s="75"/>
      <c r="AU785" s="71">
        <v>52374861.119217046</v>
      </c>
      <c r="AV785" s="66" t="s">
        <v>123</v>
      </c>
      <c r="AW785" s="66"/>
      <c r="AX785" s="90" t="s">
        <v>1617</v>
      </c>
      <c r="AY785" s="104" t="s">
        <v>1193</v>
      </c>
      <c r="AZ785" s="95"/>
      <c r="BA785" s="104"/>
      <c r="BB785" s="66"/>
      <c r="BC785" s="66"/>
      <c r="BD785" s="121"/>
      <c r="BE785" s="121"/>
      <c r="BF785" s="121"/>
      <c r="BG785" s="121"/>
      <c r="BH785" s="121"/>
      <c r="BI785" s="121"/>
      <c r="BJ785" s="121"/>
      <c r="BK785" s="121"/>
      <c r="BL785" s="121"/>
      <c r="BM785" s="121"/>
      <c r="BN785" s="121"/>
      <c r="BO785" s="121"/>
      <c r="BP785" s="121"/>
      <c r="BQ785" s="121"/>
      <c r="BR785" s="121"/>
      <c r="BS785" s="121"/>
      <c r="BT785" s="121"/>
      <c r="BU785" s="121"/>
      <c r="BV785" s="121"/>
      <c r="BW785" s="121"/>
      <c r="BX785" s="121"/>
      <c r="BY785" s="121"/>
    </row>
    <row r="786" spans="1:77" s="100" customFormat="1" ht="16" hidden="1" thickBot="1">
      <c r="A786" s="4"/>
      <c r="B786" s="98"/>
      <c r="C786" s="72" t="s">
        <v>481</v>
      </c>
      <c r="D786" s="70"/>
      <c r="E786" s="73" t="s">
        <v>713</v>
      </c>
      <c r="F786" s="73"/>
      <c r="G786" s="75"/>
      <c r="H786" s="75"/>
      <c r="I786" s="75"/>
      <c r="J786" s="104" t="s">
        <v>1193</v>
      </c>
      <c r="K786" s="75"/>
      <c r="L786" s="75"/>
      <c r="M786" s="75"/>
      <c r="N786" s="75"/>
      <c r="O786" s="75"/>
      <c r="P786" s="75"/>
      <c r="Q786" s="146" t="s">
        <v>1681</v>
      </c>
      <c r="R786" s="146">
        <v>0</v>
      </c>
      <c r="S786" s="151" t="s">
        <v>1587</v>
      </c>
      <c r="T786" s="146" t="s">
        <v>1654</v>
      </c>
      <c r="U786" s="106" t="s">
        <v>883</v>
      </c>
      <c r="V786" s="50">
        <v>0</v>
      </c>
      <c r="W786" s="50">
        <v>0</v>
      </c>
      <c r="X786" s="50">
        <v>0</v>
      </c>
      <c r="Y786" s="75"/>
      <c r="Z786" s="75"/>
      <c r="AA786" s="75"/>
      <c r="AB786" s="75"/>
      <c r="AC786" s="75"/>
      <c r="AD786" s="75"/>
      <c r="AE786" s="75"/>
      <c r="AF786" s="75"/>
      <c r="AG786" s="75"/>
      <c r="AH786" s="75"/>
      <c r="AI786" s="75"/>
      <c r="AJ786" s="75"/>
      <c r="AK786" s="75"/>
      <c r="AL786" s="75"/>
      <c r="AM786" s="75"/>
      <c r="AN786" s="75"/>
      <c r="AO786" s="75"/>
      <c r="AP786" s="70" t="s">
        <v>204</v>
      </c>
      <c r="AQ786" s="70">
        <v>2007</v>
      </c>
      <c r="AR786" s="75"/>
      <c r="AS786" s="75"/>
      <c r="AT786" s="75"/>
      <c r="AU786" s="71">
        <v>8403365.4219065532</v>
      </c>
      <c r="AV786" s="66" t="s">
        <v>123</v>
      </c>
      <c r="AW786" s="66"/>
      <c r="AX786" s="90" t="s">
        <v>1617</v>
      </c>
      <c r="AY786" s="104" t="s">
        <v>1193</v>
      </c>
      <c r="AZ786" s="95"/>
      <c r="BA786" s="104"/>
      <c r="BB786" s="66"/>
      <c r="BC786" s="66"/>
      <c r="BD786" s="121"/>
      <c r="BE786" s="121"/>
      <c r="BF786" s="121"/>
      <c r="BG786" s="121"/>
      <c r="BH786" s="121"/>
      <c r="BI786" s="121"/>
      <c r="BJ786" s="121"/>
      <c r="BK786" s="121"/>
      <c r="BL786" s="121"/>
      <c r="BM786" s="121"/>
      <c r="BN786" s="121"/>
      <c r="BO786" s="121"/>
      <c r="BP786" s="121"/>
      <c r="BQ786" s="121"/>
      <c r="BR786" s="121"/>
      <c r="BS786" s="121"/>
      <c r="BT786" s="121"/>
      <c r="BU786" s="121"/>
      <c r="BV786" s="121"/>
      <c r="BW786" s="121"/>
      <c r="BX786" s="121"/>
      <c r="BY786" s="121"/>
    </row>
    <row r="787" spans="1:77" s="100" customFormat="1" ht="16" hidden="1" thickBot="1">
      <c r="A787" s="4"/>
      <c r="B787" s="98"/>
      <c r="C787" s="72" t="s">
        <v>460</v>
      </c>
      <c r="D787" s="70"/>
      <c r="E787" s="73" t="s">
        <v>713</v>
      </c>
      <c r="F787" s="73"/>
      <c r="G787" s="75"/>
      <c r="H787" s="75"/>
      <c r="I787" s="75"/>
      <c r="J787" s="104" t="s">
        <v>1193</v>
      </c>
      <c r="K787" s="75"/>
      <c r="L787" s="75"/>
      <c r="M787" s="75"/>
      <c r="N787" s="75"/>
      <c r="O787" s="75"/>
      <c r="P787" s="75"/>
      <c r="Q787" s="146" t="s">
        <v>1672</v>
      </c>
      <c r="R787" s="146">
        <v>0</v>
      </c>
      <c r="S787" s="151" t="s">
        <v>225</v>
      </c>
      <c r="T787" s="146" t="s">
        <v>1653</v>
      </c>
      <c r="U787" s="189" t="s">
        <v>883</v>
      </c>
      <c r="V787" s="50">
        <v>0</v>
      </c>
      <c r="W787" s="50">
        <v>0</v>
      </c>
      <c r="X787" s="50">
        <v>0</v>
      </c>
      <c r="Y787" s="75"/>
      <c r="Z787" s="75"/>
      <c r="AA787" s="75"/>
      <c r="AB787" s="75"/>
      <c r="AC787" s="75"/>
      <c r="AD787" s="75"/>
      <c r="AE787" s="75"/>
      <c r="AF787" s="75"/>
      <c r="AG787" s="75"/>
      <c r="AH787" s="75"/>
      <c r="AI787" s="75"/>
      <c r="AJ787" s="75"/>
      <c r="AK787" s="75"/>
      <c r="AL787" s="75"/>
      <c r="AM787" s="75"/>
      <c r="AN787" s="75"/>
      <c r="AO787" s="75"/>
      <c r="AP787" s="70" t="s">
        <v>204</v>
      </c>
      <c r="AQ787" s="70">
        <v>2007</v>
      </c>
      <c r="AR787" s="75"/>
      <c r="AS787" s="75"/>
      <c r="AT787" s="75"/>
      <c r="AU787" s="71">
        <v>1059988.35682982</v>
      </c>
      <c r="AV787" s="66" t="s">
        <v>123</v>
      </c>
      <c r="AW787" s="66"/>
      <c r="AX787" s="90" t="s">
        <v>1617</v>
      </c>
      <c r="AY787" s="104" t="s">
        <v>1193</v>
      </c>
      <c r="AZ787" s="95"/>
      <c r="BA787" s="104"/>
      <c r="BB787" s="66"/>
      <c r="BC787" s="66"/>
      <c r="BD787" s="121"/>
      <c r="BE787" s="121"/>
      <c r="BF787" s="121"/>
      <c r="BG787" s="121"/>
      <c r="BH787" s="121"/>
      <c r="BI787" s="121"/>
      <c r="BJ787" s="121"/>
      <c r="BK787" s="121"/>
      <c r="BL787" s="121"/>
      <c r="BM787" s="121"/>
      <c r="BN787" s="121"/>
      <c r="BO787" s="121"/>
      <c r="BP787" s="121"/>
      <c r="BQ787" s="121"/>
      <c r="BR787" s="121"/>
      <c r="BS787" s="121"/>
      <c r="BT787" s="121"/>
      <c r="BU787" s="121"/>
      <c r="BV787" s="121"/>
      <c r="BW787" s="121"/>
      <c r="BX787" s="121"/>
      <c r="BY787" s="121"/>
    </row>
    <row r="788" spans="1:77" s="100" customFormat="1" ht="16" hidden="1" thickBot="1">
      <c r="A788" s="4"/>
      <c r="B788" s="98"/>
      <c r="C788" s="72" t="s">
        <v>482</v>
      </c>
      <c r="D788" s="70"/>
      <c r="E788" s="73" t="s">
        <v>712</v>
      </c>
      <c r="F788" s="73"/>
      <c r="G788" s="75"/>
      <c r="H788" s="75"/>
      <c r="I788" s="75"/>
      <c r="J788" s="104" t="s">
        <v>1193</v>
      </c>
      <c r="K788" s="75"/>
      <c r="L788" s="75"/>
      <c r="M788" s="75"/>
      <c r="N788" s="75"/>
      <c r="O788" s="75"/>
      <c r="P788" s="75"/>
      <c r="Q788" s="146" t="s">
        <v>1676</v>
      </c>
      <c r="R788" s="146">
        <v>0</v>
      </c>
      <c r="S788" s="151" t="s">
        <v>1586</v>
      </c>
      <c r="T788" s="146" t="s">
        <v>1653</v>
      </c>
      <c r="U788" s="189" t="s">
        <v>861</v>
      </c>
      <c r="V788" s="50">
        <v>0</v>
      </c>
      <c r="W788" s="50">
        <v>0</v>
      </c>
      <c r="X788" s="50">
        <v>0</v>
      </c>
      <c r="Y788" s="75"/>
      <c r="Z788" s="75"/>
      <c r="AA788" s="75"/>
      <c r="AB788" s="75"/>
      <c r="AC788" s="75"/>
      <c r="AD788" s="75"/>
      <c r="AE788" s="75"/>
      <c r="AF788" s="75"/>
      <c r="AG788" s="75"/>
      <c r="AH788" s="75"/>
      <c r="AI788" s="75"/>
      <c r="AJ788" s="75"/>
      <c r="AK788" s="75"/>
      <c r="AL788" s="75"/>
      <c r="AM788" s="75"/>
      <c r="AN788" s="75"/>
      <c r="AO788" s="75"/>
      <c r="AP788" s="70" t="s">
        <v>204</v>
      </c>
      <c r="AQ788" s="70">
        <v>2007</v>
      </c>
      <c r="AR788" s="75"/>
      <c r="AS788" s="75"/>
      <c r="AT788" s="75"/>
      <c r="AU788" s="71">
        <v>271368.55144674075</v>
      </c>
      <c r="AV788" s="66" t="s">
        <v>123</v>
      </c>
      <c r="AW788" s="66"/>
      <c r="AX788" s="90" t="s">
        <v>1617</v>
      </c>
      <c r="AY788" s="104" t="s">
        <v>1193</v>
      </c>
      <c r="AZ788" s="95"/>
      <c r="BA788" s="104"/>
      <c r="BB788" s="66"/>
      <c r="BC788" s="66"/>
      <c r="BD788" s="121"/>
      <c r="BE788" s="121"/>
      <c r="BF788" s="121"/>
      <c r="BG788" s="121"/>
      <c r="BH788" s="121"/>
      <c r="BI788" s="121"/>
      <c r="BJ788" s="121"/>
      <c r="BK788" s="121"/>
      <c r="BL788" s="121"/>
      <c r="BM788" s="121"/>
      <c r="BN788" s="121"/>
      <c r="BO788" s="121"/>
      <c r="BP788" s="121"/>
      <c r="BQ788" s="121"/>
      <c r="BR788" s="121"/>
      <c r="BS788" s="121"/>
      <c r="BT788" s="121"/>
      <c r="BU788" s="121"/>
      <c r="BV788" s="121"/>
      <c r="BW788" s="121"/>
      <c r="BX788" s="121"/>
      <c r="BY788" s="121"/>
    </row>
    <row r="789" spans="1:77" s="100" customFormat="1" ht="16" hidden="1" thickBot="1">
      <c r="A789" s="4"/>
      <c r="B789" s="98"/>
      <c r="C789" s="72" t="s">
        <v>449</v>
      </c>
      <c r="D789" s="70"/>
      <c r="E789" s="73" t="s">
        <v>713</v>
      </c>
      <c r="F789" s="73"/>
      <c r="G789" s="75"/>
      <c r="H789" s="75"/>
      <c r="I789" s="75"/>
      <c r="J789" s="104" t="s">
        <v>1193</v>
      </c>
      <c r="K789" s="75"/>
      <c r="L789" s="75"/>
      <c r="M789" s="75"/>
      <c r="N789" s="75"/>
      <c r="O789" s="75"/>
      <c r="P789" s="75"/>
      <c r="Q789" s="146" t="s">
        <v>825</v>
      </c>
      <c r="R789" s="146">
        <v>0</v>
      </c>
      <c r="S789" s="151" t="s">
        <v>1581</v>
      </c>
      <c r="T789" s="146" t="s">
        <v>1654</v>
      </c>
      <c r="U789" s="189" t="s">
        <v>879</v>
      </c>
      <c r="V789" s="50">
        <v>0</v>
      </c>
      <c r="W789" s="50">
        <v>0</v>
      </c>
      <c r="X789" s="50">
        <v>0</v>
      </c>
      <c r="Y789" s="75"/>
      <c r="Z789" s="75"/>
      <c r="AA789" s="75"/>
      <c r="AB789" s="75"/>
      <c r="AC789" s="75"/>
      <c r="AD789" s="75"/>
      <c r="AE789" s="75"/>
      <c r="AF789" s="75"/>
      <c r="AG789" s="75"/>
      <c r="AH789" s="75"/>
      <c r="AI789" s="75"/>
      <c r="AJ789" s="75"/>
      <c r="AK789" s="75"/>
      <c r="AL789" s="75"/>
      <c r="AM789" s="75"/>
      <c r="AN789" s="75"/>
      <c r="AO789" s="75"/>
      <c r="AP789" s="70" t="s">
        <v>204</v>
      </c>
      <c r="AQ789" s="70">
        <v>2007</v>
      </c>
      <c r="AR789" s="75"/>
      <c r="AS789" s="75"/>
      <c r="AT789" s="75"/>
      <c r="AU789" s="71">
        <v>4280997.8958909698</v>
      </c>
      <c r="AV789" s="66" t="s">
        <v>123</v>
      </c>
      <c r="AW789" s="66"/>
      <c r="AX789" s="90" t="s">
        <v>1617</v>
      </c>
      <c r="AY789" s="104" t="s">
        <v>1193</v>
      </c>
      <c r="AZ789" s="95"/>
      <c r="BA789" s="104"/>
      <c r="BB789" s="66"/>
      <c r="BC789" s="66"/>
      <c r="BD789" s="121"/>
      <c r="BE789" s="121"/>
      <c r="BF789" s="121"/>
      <c r="BG789" s="121"/>
      <c r="BH789" s="121"/>
      <c r="BI789" s="121"/>
      <c r="BJ789" s="121"/>
      <c r="BK789" s="121"/>
      <c r="BL789" s="121"/>
      <c r="BM789" s="121"/>
      <c r="BN789" s="121"/>
      <c r="BO789" s="121"/>
      <c r="BP789" s="121"/>
      <c r="BQ789" s="121"/>
      <c r="BR789" s="121"/>
      <c r="BS789" s="121"/>
      <c r="BT789" s="121"/>
      <c r="BU789" s="121"/>
      <c r="BV789" s="121"/>
      <c r="BW789" s="121"/>
      <c r="BX789" s="121"/>
      <c r="BY789" s="121"/>
    </row>
    <row r="790" spans="1:77" s="100" customFormat="1" ht="16" hidden="1" thickBot="1">
      <c r="A790" s="4"/>
      <c r="B790" s="98"/>
      <c r="C790" s="72" t="s">
        <v>483</v>
      </c>
      <c r="D790" s="70"/>
      <c r="E790" s="119" t="s">
        <v>712</v>
      </c>
      <c r="F790" s="119"/>
      <c r="G790" s="75"/>
      <c r="H790" s="75"/>
      <c r="I790" s="75"/>
      <c r="J790" s="104" t="s">
        <v>1193</v>
      </c>
      <c r="K790" s="75"/>
      <c r="L790" s="75"/>
      <c r="M790" s="75"/>
      <c r="N790" s="75"/>
      <c r="O790" s="75"/>
      <c r="P790" s="75"/>
      <c r="Q790" s="146" t="s">
        <v>819</v>
      </c>
      <c r="R790" s="146">
        <v>0</v>
      </c>
      <c r="S790" s="151" t="s">
        <v>1581</v>
      </c>
      <c r="T790" s="146" t="s">
        <v>1653</v>
      </c>
      <c r="U790" s="189" t="s">
        <v>884</v>
      </c>
      <c r="V790" s="50">
        <v>0</v>
      </c>
      <c r="W790" s="50">
        <v>0</v>
      </c>
      <c r="X790" s="50">
        <v>0</v>
      </c>
      <c r="Y790" s="75"/>
      <c r="Z790" s="75"/>
      <c r="AA790" s="75"/>
      <c r="AB790" s="75"/>
      <c r="AC790" s="75"/>
      <c r="AD790" s="75"/>
      <c r="AE790" s="75"/>
      <c r="AF790" s="75"/>
      <c r="AG790" s="75"/>
      <c r="AH790" s="75"/>
      <c r="AI790" s="75"/>
      <c r="AJ790" s="75"/>
      <c r="AK790" s="75"/>
      <c r="AL790" s="75"/>
      <c r="AM790" s="75"/>
      <c r="AN790" s="75"/>
      <c r="AO790" s="75"/>
      <c r="AP790" s="70" t="s">
        <v>204</v>
      </c>
      <c r="AQ790" s="70">
        <v>2007</v>
      </c>
      <c r="AR790" s="75"/>
      <c r="AS790" s="75"/>
      <c r="AT790" s="75"/>
      <c r="AU790" s="71">
        <v>5821078.2779437806</v>
      </c>
      <c r="AV790" s="66" t="s">
        <v>123</v>
      </c>
      <c r="AW790" s="66"/>
      <c r="AX790" s="90" t="s">
        <v>1617</v>
      </c>
      <c r="AY790" s="104" t="s">
        <v>1193</v>
      </c>
      <c r="AZ790" s="95"/>
      <c r="BA790" s="104"/>
      <c r="BB790" s="66"/>
      <c r="BC790" s="66"/>
      <c r="BD790" s="121"/>
      <c r="BE790" s="121"/>
      <c r="BF790" s="121"/>
      <c r="BG790" s="121"/>
      <c r="BH790" s="121"/>
      <c r="BI790" s="121"/>
      <c r="BJ790" s="121"/>
      <c r="BK790" s="121"/>
      <c r="BL790" s="121"/>
      <c r="BM790" s="121"/>
      <c r="BN790" s="121"/>
      <c r="BO790" s="121"/>
      <c r="BP790" s="121"/>
      <c r="BQ790" s="121"/>
      <c r="BR790" s="121"/>
      <c r="BS790" s="121"/>
      <c r="BT790" s="121"/>
      <c r="BU790" s="121"/>
      <c r="BV790" s="121"/>
      <c r="BW790" s="121"/>
      <c r="BX790" s="121"/>
      <c r="BY790" s="121"/>
    </row>
    <row r="791" spans="1:77" s="100" customFormat="1" ht="16" hidden="1" thickBot="1">
      <c r="A791" s="4"/>
      <c r="B791" s="98"/>
      <c r="C791" s="72" t="s">
        <v>450</v>
      </c>
      <c r="D791" s="70"/>
      <c r="E791" s="119" t="s">
        <v>712</v>
      </c>
      <c r="F791" s="119"/>
      <c r="G791" s="75"/>
      <c r="H791" s="75"/>
      <c r="I791" s="75"/>
      <c r="J791" s="104" t="s">
        <v>1193</v>
      </c>
      <c r="K791" s="75"/>
      <c r="L791" s="75"/>
      <c r="M791" s="75"/>
      <c r="N791" s="75"/>
      <c r="O791" s="75"/>
      <c r="P791" s="75"/>
      <c r="Q791" s="146" t="s">
        <v>826</v>
      </c>
      <c r="R791" s="146">
        <v>0</v>
      </c>
      <c r="S791" s="151" t="s">
        <v>1581</v>
      </c>
      <c r="T791" s="146" t="s">
        <v>1653</v>
      </c>
      <c r="U791" s="189"/>
      <c r="V791" s="50">
        <v>0</v>
      </c>
      <c r="W791" s="50">
        <v>0</v>
      </c>
      <c r="X791" s="50">
        <v>0</v>
      </c>
      <c r="Y791" s="75"/>
      <c r="Z791" s="75"/>
      <c r="AA791" s="75"/>
      <c r="AB791" s="75"/>
      <c r="AC791" s="75"/>
      <c r="AD791" s="75"/>
      <c r="AE791" s="75"/>
      <c r="AF791" s="75"/>
      <c r="AG791" s="75"/>
      <c r="AH791" s="75"/>
      <c r="AI791" s="75"/>
      <c r="AJ791" s="75"/>
      <c r="AK791" s="75"/>
      <c r="AL791" s="75"/>
      <c r="AM791" s="75"/>
      <c r="AN791" s="75"/>
      <c r="AO791" s="75"/>
      <c r="AP791" s="70" t="s">
        <v>204</v>
      </c>
      <c r="AQ791" s="70">
        <v>2007</v>
      </c>
      <c r="AR791" s="75"/>
      <c r="AS791" s="75"/>
      <c r="AT791" s="75"/>
      <c r="AU791" s="71">
        <v>7818217.3939230219</v>
      </c>
      <c r="AV791" s="66" t="s">
        <v>123</v>
      </c>
      <c r="AW791" s="66"/>
      <c r="AX791" s="90" t="s">
        <v>1617</v>
      </c>
      <c r="AY791" s="104" t="s">
        <v>1193</v>
      </c>
      <c r="AZ791" s="95"/>
      <c r="BA791" s="104"/>
      <c r="BB791" s="66"/>
      <c r="BC791" s="66"/>
      <c r="BD791" s="121"/>
      <c r="BE791" s="121"/>
      <c r="BF791" s="121"/>
      <c r="BG791" s="121"/>
      <c r="BH791" s="121"/>
      <c r="BI791" s="121"/>
      <c r="BJ791" s="121"/>
      <c r="BK791" s="121"/>
      <c r="BL791" s="121"/>
      <c r="BM791" s="121"/>
      <c r="BN791" s="121"/>
      <c r="BO791" s="121"/>
      <c r="BP791" s="121"/>
      <c r="BQ791" s="121"/>
      <c r="BR791" s="121"/>
      <c r="BS791" s="121"/>
      <c r="BT791" s="121"/>
      <c r="BU791" s="121"/>
      <c r="BV791" s="121"/>
      <c r="BW791" s="121"/>
      <c r="BX791" s="121"/>
      <c r="BY791" s="121"/>
    </row>
    <row r="792" spans="1:77" s="100" customFormat="1" ht="16" hidden="1" thickBot="1">
      <c r="A792" s="4"/>
      <c r="B792" s="98"/>
      <c r="C792" s="72" t="s">
        <v>484</v>
      </c>
      <c r="D792" s="70"/>
      <c r="E792" s="73" t="s">
        <v>713</v>
      </c>
      <c r="F792" s="73"/>
      <c r="G792" s="75"/>
      <c r="H792" s="75"/>
      <c r="I792" s="75"/>
      <c r="J792" s="104" t="s">
        <v>1193</v>
      </c>
      <c r="K792" s="75"/>
      <c r="L792" s="75"/>
      <c r="M792" s="75"/>
      <c r="N792" s="75"/>
      <c r="O792" s="75"/>
      <c r="P792" s="75"/>
      <c r="Q792" s="146" t="s">
        <v>827</v>
      </c>
      <c r="R792" s="146">
        <v>0</v>
      </c>
      <c r="S792" s="151" t="s">
        <v>238</v>
      </c>
      <c r="T792" s="146" t="s">
        <v>1658</v>
      </c>
      <c r="U792" s="189"/>
      <c r="V792" s="50">
        <v>0</v>
      </c>
      <c r="W792" s="50">
        <v>0</v>
      </c>
      <c r="X792" s="50">
        <v>0</v>
      </c>
      <c r="Y792" s="75"/>
      <c r="Z792" s="75"/>
      <c r="AA792" s="75"/>
      <c r="AB792" s="75"/>
      <c r="AC792" s="75"/>
      <c r="AD792" s="75"/>
      <c r="AE792" s="75"/>
      <c r="AF792" s="75"/>
      <c r="AG792" s="75"/>
      <c r="AH792" s="75"/>
      <c r="AI792" s="75"/>
      <c r="AJ792" s="75"/>
      <c r="AK792" s="75"/>
      <c r="AL792" s="75"/>
      <c r="AM792" s="75"/>
      <c r="AN792" s="75"/>
      <c r="AO792" s="75"/>
      <c r="AP792" s="70" t="s">
        <v>204</v>
      </c>
      <c r="AQ792" s="70">
        <v>2007</v>
      </c>
      <c r="AR792" s="75"/>
      <c r="AS792" s="75"/>
      <c r="AT792" s="75"/>
      <c r="AU792" s="71">
        <v>10153249.860071218</v>
      </c>
      <c r="AV792" s="66" t="s">
        <v>123</v>
      </c>
      <c r="AW792" s="66"/>
      <c r="AX792" s="90" t="s">
        <v>1617</v>
      </c>
      <c r="AY792" s="104" t="s">
        <v>1193</v>
      </c>
      <c r="AZ792" s="95"/>
      <c r="BA792" s="104"/>
      <c r="BB792" s="66"/>
      <c r="BC792" s="66"/>
      <c r="BD792" s="121"/>
      <c r="BE792" s="121"/>
      <c r="BF792" s="121"/>
      <c r="BG792" s="121"/>
      <c r="BH792" s="121"/>
      <c r="BI792" s="121"/>
      <c r="BJ792" s="121"/>
      <c r="BK792" s="121"/>
      <c r="BL792" s="121"/>
      <c r="BM792" s="121"/>
      <c r="BN792" s="121"/>
      <c r="BO792" s="121"/>
      <c r="BP792" s="121"/>
      <c r="BQ792" s="121"/>
      <c r="BR792" s="121"/>
      <c r="BS792" s="121"/>
      <c r="BT792" s="121"/>
      <c r="BU792" s="121"/>
      <c r="BV792" s="121"/>
      <c r="BW792" s="121"/>
      <c r="BX792" s="121"/>
      <c r="BY792" s="121"/>
    </row>
    <row r="793" spans="1:77" s="100" customFormat="1" ht="16" hidden="1" thickBot="1">
      <c r="A793" s="4"/>
      <c r="B793" s="98"/>
      <c r="C793" s="72" t="s">
        <v>485</v>
      </c>
      <c r="D793" s="70"/>
      <c r="E793" s="73" t="s">
        <v>713</v>
      </c>
      <c r="F793" s="73"/>
      <c r="G793" s="75"/>
      <c r="H793" s="75"/>
      <c r="I793" s="75"/>
      <c r="J793" s="104" t="s">
        <v>1193</v>
      </c>
      <c r="K793" s="75"/>
      <c r="L793" s="75"/>
      <c r="M793" s="75"/>
      <c r="N793" s="75"/>
      <c r="O793" s="75"/>
      <c r="P793" s="75"/>
      <c r="Q793" s="146" t="s">
        <v>1688</v>
      </c>
      <c r="R793" s="146">
        <v>0</v>
      </c>
      <c r="S793" s="151" t="s">
        <v>1581</v>
      </c>
      <c r="T793" s="146" t="s">
        <v>1653</v>
      </c>
      <c r="U793" s="189"/>
      <c r="V793" s="50">
        <v>0</v>
      </c>
      <c r="W793" s="50">
        <v>0</v>
      </c>
      <c r="X793" s="50">
        <v>0</v>
      </c>
      <c r="Y793" s="75"/>
      <c r="Z793" s="75"/>
      <c r="AA793" s="75"/>
      <c r="AB793" s="75"/>
      <c r="AC793" s="75"/>
      <c r="AD793" s="75"/>
      <c r="AE793" s="75"/>
      <c r="AF793" s="75"/>
      <c r="AG793" s="75"/>
      <c r="AH793" s="75"/>
      <c r="AI793" s="75"/>
      <c r="AJ793" s="75"/>
      <c r="AK793" s="75"/>
      <c r="AL793" s="75"/>
      <c r="AM793" s="75"/>
      <c r="AN793" s="75"/>
      <c r="AO793" s="75"/>
      <c r="AP793" s="70" t="s">
        <v>204</v>
      </c>
      <c r="AQ793" s="70">
        <v>2007</v>
      </c>
      <c r="AR793" s="75"/>
      <c r="AS793" s="75"/>
      <c r="AT793" s="75"/>
      <c r="AU793" s="71">
        <v>6544844.3792482624</v>
      </c>
      <c r="AV793" s="66" t="s">
        <v>123</v>
      </c>
      <c r="AW793" s="66"/>
      <c r="AX793" s="90" t="s">
        <v>1617</v>
      </c>
      <c r="AY793" s="104" t="s">
        <v>1193</v>
      </c>
      <c r="AZ793" s="95"/>
      <c r="BA793" s="104"/>
      <c r="BB793" s="66"/>
      <c r="BC793" s="66"/>
      <c r="BD793" s="121"/>
      <c r="BE793" s="121"/>
      <c r="BF793" s="121"/>
      <c r="BG793" s="121"/>
      <c r="BH793" s="121"/>
      <c r="BI793" s="121"/>
      <c r="BJ793" s="121"/>
      <c r="BK793" s="121"/>
      <c r="BL793" s="121"/>
      <c r="BM793" s="121"/>
      <c r="BN793" s="121"/>
      <c r="BO793" s="121"/>
      <c r="BP793" s="121"/>
      <c r="BQ793" s="121"/>
      <c r="BR793" s="121"/>
      <c r="BS793" s="121"/>
      <c r="BT793" s="121"/>
      <c r="BU793" s="121"/>
      <c r="BV793" s="121"/>
      <c r="BW793" s="121"/>
      <c r="BX793" s="121"/>
      <c r="BY793" s="121"/>
    </row>
    <row r="794" spans="1:77" s="100" customFormat="1" ht="16" hidden="1" thickBot="1">
      <c r="A794" s="4"/>
      <c r="B794" s="98"/>
      <c r="C794" s="72" t="s">
        <v>486</v>
      </c>
      <c r="D794" s="70"/>
      <c r="E794" s="119" t="s">
        <v>712</v>
      </c>
      <c r="F794" s="119"/>
      <c r="G794" s="75"/>
      <c r="H794" s="75"/>
      <c r="I794" s="75"/>
      <c r="J794" s="104" t="s">
        <v>1193</v>
      </c>
      <c r="K794" s="75"/>
      <c r="L794" s="75"/>
      <c r="M794" s="75"/>
      <c r="N794" s="75"/>
      <c r="O794" s="75"/>
      <c r="P794" s="75"/>
      <c r="Q794" s="146" t="s">
        <v>1689</v>
      </c>
      <c r="R794" s="146">
        <v>0</v>
      </c>
      <c r="S794" s="151" t="s">
        <v>1581</v>
      </c>
      <c r="T794" s="146" t="s">
        <v>1653</v>
      </c>
      <c r="U794" s="189"/>
      <c r="V794" s="50">
        <v>0</v>
      </c>
      <c r="W794" s="50">
        <v>0</v>
      </c>
      <c r="X794" s="50">
        <v>0</v>
      </c>
      <c r="Y794" s="75"/>
      <c r="Z794" s="75"/>
      <c r="AA794" s="75"/>
      <c r="AB794" s="75"/>
      <c r="AC794" s="75"/>
      <c r="AD794" s="75"/>
      <c r="AE794" s="75"/>
      <c r="AF794" s="75"/>
      <c r="AG794" s="75"/>
      <c r="AH794" s="75"/>
      <c r="AI794" s="75"/>
      <c r="AJ794" s="75"/>
      <c r="AK794" s="75"/>
      <c r="AL794" s="75"/>
      <c r="AM794" s="75"/>
      <c r="AN794" s="75"/>
      <c r="AO794" s="75"/>
      <c r="AP794" s="70" t="s">
        <v>204</v>
      </c>
      <c r="AQ794" s="70">
        <v>2007</v>
      </c>
      <c r="AR794" s="75"/>
      <c r="AS794" s="75"/>
      <c r="AT794" s="75"/>
      <c r="AU794" s="71">
        <v>18866492.962236371</v>
      </c>
      <c r="AV794" s="66" t="s">
        <v>123</v>
      </c>
      <c r="AW794" s="66"/>
      <c r="AX794" s="90" t="s">
        <v>1617</v>
      </c>
      <c r="AY794" s="104" t="s">
        <v>1193</v>
      </c>
      <c r="AZ794" s="95"/>
      <c r="BA794" s="104"/>
      <c r="BB794" s="66"/>
      <c r="BC794" s="66"/>
      <c r="BD794" s="121"/>
      <c r="BE794" s="121"/>
      <c r="BF794" s="121"/>
      <c r="BG794" s="121"/>
      <c r="BH794" s="121"/>
      <c r="BI794" s="121"/>
      <c r="BJ794" s="121"/>
      <c r="BK794" s="121"/>
      <c r="BL794" s="121"/>
      <c r="BM794" s="121"/>
      <c r="BN794" s="121"/>
      <c r="BO794" s="121"/>
      <c r="BP794" s="121"/>
      <c r="BQ794" s="121"/>
      <c r="BR794" s="121"/>
      <c r="BS794" s="121"/>
      <c r="BT794" s="121"/>
      <c r="BU794" s="121"/>
      <c r="BV794" s="121"/>
      <c r="BW794" s="121"/>
      <c r="BX794" s="121"/>
      <c r="BY794" s="121"/>
    </row>
    <row r="795" spans="1:77" s="100" customFormat="1" ht="16" hidden="1" thickBot="1">
      <c r="A795" s="4"/>
      <c r="B795" s="98"/>
      <c r="C795" s="72" t="s">
        <v>487</v>
      </c>
      <c r="D795" s="70"/>
      <c r="E795" s="73" t="s">
        <v>713</v>
      </c>
      <c r="F795" s="73"/>
      <c r="G795" s="75"/>
      <c r="H795" s="75"/>
      <c r="I795" s="75"/>
      <c r="J795" s="104" t="s">
        <v>1193</v>
      </c>
      <c r="K795" s="75"/>
      <c r="L795" s="75"/>
      <c r="M795" s="75"/>
      <c r="N795" s="75"/>
      <c r="O795" s="75"/>
      <c r="P795" s="75"/>
      <c r="Q795" s="146" t="s">
        <v>1690</v>
      </c>
      <c r="R795" s="146">
        <v>0</v>
      </c>
      <c r="S795" s="151" t="s">
        <v>1581</v>
      </c>
      <c r="T795" s="146" t="s">
        <v>1653</v>
      </c>
      <c r="U795" s="189"/>
      <c r="V795" s="50">
        <v>0</v>
      </c>
      <c r="W795" s="50">
        <v>0</v>
      </c>
      <c r="X795" s="50">
        <v>0</v>
      </c>
      <c r="Y795" s="75"/>
      <c r="Z795" s="75"/>
      <c r="AA795" s="75"/>
      <c r="AB795" s="75"/>
      <c r="AC795" s="75"/>
      <c r="AD795" s="75"/>
      <c r="AE795" s="75"/>
      <c r="AF795" s="75"/>
      <c r="AG795" s="75"/>
      <c r="AH795" s="75"/>
      <c r="AI795" s="75"/>
      <c r="AJ795" s="75"/>
      <c r="AK795" s="75"/>
      <c r="AL795" s="75"/>
      <c r="AM795" s="75"/>
      <c r="AN795" s="75"/>
      <c r="AO795" s="75"/>
      <c r="AP795" s="70" t="s">
        <v>204</v>
      </c>
      <c r="AQ795" s="70">
        <v>2007</v>
      </c>
      <c r="AR795" s="75"/>
      <c r="AS795" s="75"/>
      <c r="AT795" s="75"/>
      <c r="AU795" s="71">
        <v>1221684.9756615916</v>
      </c>
      <c r="AV795" s="66" t="s">
        <v>123</v>
      </c>
      <c r="AW795" s="66"/>
      <c r="AX795" s="90" t="s">
        <v>1617</v>
      </c>
      <c r="AY795" s="104" t="s">
        <v>1193</v>
      </c>
      <c r="AZ795" s="95"/>
      <c r="BA795" s="104"/>
      <c r="BB795" s="66"/>
      <c r="BC795" s="66"/>
      <c r="BD795" s="121"/>
      <c r="BE795" s="121"/>
      <c r="BF795" s="121"/>
      <c r="BG795" s="121"/>
      <c r="BH795" s="121"/>
      <c r="BI795" s="121"/>
      <c r="BJ795" s="121"/>
      <c r="BK795" s="121"/>
      <c r="BL795" s="121"/>
      <c r="BM795" s="121"/>
      <c r="BN795" s="121"/>
      <c r="BO795" s="121"/>
      <c r="BP795" s="121"/>
      <c r="BQ795" s="121"/>
      <c r="BR795" s="121"/>
      <c r="BS795" s="121"/>
      <c r="BT795" s="121"/>
      <c r="BU795" s="121"/>
      <c r="BV795" s="121"/>
      <c r="BW795" s="121"/>
      <c r="BX795" s="121"/>
      <c r="BY795" s="121"/>
    </row>
    <row r="796" spans="1:77" s="100" customFormat="1" ht="16" hidden="1" thickBot="1">
      <c r="A796" s="4"/>
      <c r="B796" s="98"/>
      <c r="C796" s="72" t="s">
        <v>488</v>
      </c>
      <c r="D796" s="70"/>
      <c r="E796" s="73" t="s">
        <v>713</v>
      </c>
      <c r="F796" s="73"/>
      <c r="G796" s="75"/>
      <c r="H796" s="75"/>
      <c r="I796" s="75"/>
      <c r="J796" s="104" t="s">
        <v>1193</v>
      </c>
      <c r="K796" s="75"/>
      <c r="L796" s="75"/>
      <c r="M796" s="75"/>
      <c r="N796" s="75"/>
      <c r="O796" s="75"/>
      <c r="P796" s="75"/>
      <c r="Q796" s="146" t="s">
        <v>1691</v>
      </c>
      <c r="R796" s="146">
        <v>0</v>
      </c>
      <c r="S796" s="151" t="s">
        <v>1581</v>
      </c>
      <c r="T796" s="146" t="s">
        <v>1653</v>
      </c>
      <c r="U796" s="189"/>
      <c r="V796" s="50">
        <v>0</v>
      </c>
      <c r="W796" s="50">
        <v>0</v>
      </c>
      <c r="X796" s="50">
        <v>0</v>
      </c>
      <c r="Y796" s="75"/>
      <c r="Z796" s="75"/>
      <c r="AA796" s="75"/>
      <c r="AB796" s="75"/>
      <c r="AC796" s="75"/>
      <c r="AD796" s="75"/>
      <c r="AE796" s="75"/>
      <c r="AF796" s="75"/>
      <c r="AG796" s="75"/>
      <c r="AH796" s="75"/>
      <c r="AI796" s="75"/>
      <c r="AJ796" s="75"/>
      <c r="AK796" s="75"/>
      <c r="AL796" s="75"/>
      <c r="AM796" s="75"/>
      <c r="AN796" s="75"/>
      <c r="AO796" s="75"/>
      <c r="AP796" s="70" t="s">
        <v>204</v>
      </c>
      <c r="AQ796" s="70">
        <v>2007</v>
      </c>
      <c r="AR796" s="75"/>
      <c r="AS796" s="75"/>
      <c r="AT796" s="75"/>
      <c r="AU796" s="71">
        <v>8118248.4194156304</v>
      </c>
      <c r="AV796" s="66" t="s">
        <v>123</v>
      </c>
      <c r="AW796" s="66"/>
      <c r="AX796" s="90" t="s">
        <v>1617</v>
      </c>
      <c r="AY796" s="104" t="s">
        <v>1193</v>
      </c>
      <c r="AZ796" s="95"/>
      <c r="BA796" s="104"/>
      <c r="BB796" s="66"/>
      <c r="BC796" s="66"/>
      <c r="BD796" s="121"/>
      <c r="BE796" s="121"/>
      <c r="BF796" s="121"/>
      <c r="BG796" s="121"/>
      <c r="BH796" s="121"/>
      <c r="BI796" s="121"/>
      <c r="BJ796" s="121"/>
      <c r="BK796" s="121"/>
      <c r="BL796" s="121"/>
      <c r="BM796" s="121"/>
      <c r="BN796" s="121"/>
      <c r="BO796" s="121"/>
      <c r="BP796" s="121"/>
      <c r="BQ796" s="121"/>
      <c r="BR796" s="121"/>
      <c r="BS796" s="121"/>
      <c r="BT796" s="121"/>
      <c r="BU796" s="121"/>
      <c r="BV796" s="121"/>
      <c r="BW796" s="121"/>
      <c r="BX796" s="121"/>
      <c r="BY796" s="121"/>
    </row>
    <row r="797" spans="1:77" s="100" customFormat="1" ht="16" hidden="1" thickBot="1">
      <c r="A797" s="4"/>
      <c r="B797" s="98"/>
      <c r="C797" s="72" t="s">
        <v>489</v>
      </c>
      <c r="D797" s="70"/>
      <c r="E797" s="73" t="s">
        <v>712</v>
      </c>
      <c r="F797" s="73"/>
      <c r="G797" s="75"/>
      <c r="H797" s="75"/>
      <c r="I797" s="75"/>
      <c r="J797" s="104" t="s">
        <v>1193</v>
      </c>
      <c r="K797" s="75"/>
      <c r="L797" s="75"/>
      <c r="M797" s="75"/>
      <c r="N797" s="75"/>
      <c r="O797" s="75"/>
      <c r="P797" s="75"/>
      <c r="Q797" s="146" t="s">
        <v>1692</v>
      </c>
      <c r="R797" s="146">
        <v>0</v>
      </c>
      <c r="S797" s="151" t="s">
        <v>1581</v>
      </c>
      <c r="T797" s="146" t="s">
        <v>1653</v>
      </c>
      <c r="U797" s="189"/>
      <c r="V797" s="50">
        <v>0</v>
      </c>
      <c r="W797" s="50">
        <v>0</v>
      </c>
      <c r="X797" s="50">
        <v>0</v>
      </c>
      <c r="Y797" s="75"/>
      <c r="Z797" s="75"/>
      <c r="AA797" s="75"/>
      <c r="AB797" s="75"/>
      <c r="AC797" s="75"/>
      <c r="AD797" s="75"/>
      <c r="AE797" s="75"/>
      <c r="AF797" s="75"/>
      <c r="AG797" s="75"/>
      <c r="AH797" s="75"/>
      <c r="AI797" s="75"/>
      <c r="AJ797" s="75"/>
      <c r="AK797" s="75"/>
      <c r="AL797" s="75"/>
      <c r="AM797" s="75"/>
      <c r="AN797" s="75"/>
      <c r="AO797" s="75"/>
      <c r="AP797" s="70" t="s">
        <v>204</v>
      </c>
      <c r="AQ797" s="70">
        <v>2007</v>
      </c>
      <c r="AR797" s="75"/>
      <c r="AS797" s="75"/>
      <c r="AT797" s="75"/>
      <c r="AU797" s="71">
        <v>1635134.0997007648</v>
      </c>
      <c r="AV797" s="66" t="s">
        <v>123</v>
      </c>
      <c r="AW797" s="66"/>
      <c r="AX797" s="90" t="s">
        <v>1617</v>
      </c>
      <c r="AY797" s="104" t="s">
        <v>1193</v>
      </c>
      <c r="AZ797" s="95"/>
      <c r="BA797" s="104"/>
      <c r="BB797" s="66"/>
      <c r="BC797" s="66"/>
      <c r="BD797" s="121"/>
      <c r="BE797" s="121"/>
      <c r="BF797" s="121"/>
      <c r="BG797" s="121"/>
      <c r="BH797" s="121"/>
      <c r="BI797" s="121"/>
      <c r="BJ797" s="121"/>
      <c r="BK797" s="121"/>
      <c r="BL797" s="121"/>
      <c r="BM797" s="121"/>
      <c r="BN797" s="121"/>
      <c r="BO797" s="121"/>
      <c r="BP797" s="121"/>
      <c r="BQ797" s="121"/>
      <c r="BR797" s="121"/>
      <c r="BS797" s="121"/>
      <c r="BT797" s="121"/>
      <c r="BU797" s="121"/>
      <c r="BV797" s="121"/>
      <c r="BW797" s="121"/>
      <c r="BX797" s="121"/>
      <c r="BY797" s="121"/>
    </row>
    <row r="798" spans="1:77" s="100" customFormat="1" ht="16" hidden="1" thickBot="1">
      <c r="A798" s="4"/>
      <c r="B798" s="98"/>
      <c r="C798" s="72" t="s">
        <v>490</v>
      </c>
      <c r="D798" s="70"/>
      <c r="E798" s="73" t="s">
        <v>712</v>
      </c>
      <c r="F798" s="73"/>
      <c r="G798" s="75"/>
      <c r="H798" s="75"/>
      <c r="I798" s="75"/>
      <c r="J798" s="104" t="s">
        <v>1193</v>
      </c>
      <c r="K798" s="75"/>
      <c r="L798" s="75"/>
      <c r="M798" s="75"/>
      <c r="N798" s="75"/>
      <c r="O798" s="75"/>
      <c r="P798" s="75"/>
      <c r="Q798" s="146" t="s">
        <v>828</v>
      </c>
      <c r="R798" s="146">
        <v>0</v>
      </c>
      <c r="S798" s="151" t="s">
        <v>225</v>
      </c>
      <c r="T798" s="146" t="s">
        <v>1654</v>
      </c>
      <c r="U798" s="189"/>
      <c r="V798" s="50">
        <v>0</v>
      </c>
      <c r="W798" s="50">
        <v>0</v>
      </c>
      <c r="X798" s="50">
        <v>0</v>
      </c>
      <c r="Y798" s="75"/>
      <c r="Z798" s="75"/>
      <c r="AA798" s="75"/>
      <c r="AB798" s="75"/>
      <c r="AC798" s="75"/>
      <c r="AD798" s="75"/>
      <c r="AE798" s="75"/>
      <c r="AF798" s="75"/>
      <c r="AG798" s="75"/>
      <c r="AH798" s="75"/>
      <c r="AI798" s="75"/>
      <c r="AJ798" s="75"/>
      <c r="AK798" s="75"/>
      <c r="AL798" s="75"/>
      <c r="AM798" s="75"/>
      <c r="AN798" s="75"/>
      <c r="AO798" s="75"/>
      <c r="AP798" s="70" t="s">
        <v>204</v>
      </c>
      <c r="AQ798" s="70">
        <v>2007</v>
      </c>
      <c r="AR798" s="75"/>
      <c r="AS798" s="75"/>
      <c r="AT798" s="75"/>
      <c r="AU798" s="71">
        <v>1172328.0805634297</v>
      </c>
      <c r="AV798" s="66" t="s">
        <v>123</v>
      </c>
      <c r="AW798" s="66"/>
      <c r="AX798" s="90" t="s">
        <v>1617</v>
      </c>
      <c r="AY798" s="104" t="s">
        <v>1193</v>
      </c>
      <c r="AZ798" s="95"/>
      <c r="BA798" s="104"/>
      <c r="BB798" s="66"/>
      <c r="BC798" s="66"/>
      <c r="BD798" s="121"/>
      <c r="BE798" s="121"/>
      <c r="BF798" s="121"/>
      <c r="BG798" s="121"/>
      <c r="BH798" s="121"/>
      <c r="BI798" s="121"/>
      <c r="BJ798" s="121"/>
      <c r="BK798" s="121"/>
      <c r="BL798" s="121"/>
      <c r="BM798" s="121"/>
      <c r="BN798" s="121"/>
      <c r="BO798" s="121"/>
      <c r="BP798" s="121"/>
      <c r="BQ798" s="121"/>
      <c r="BR798" s="121"/>
      <c r="BS798" s="121"/>
      <c r="BT798" s="121"/>
      <c r="BU798" s="121"/>
      <c r="BV798" s="121"/>
      <c r="BW798" s="121"/>
      <c r="BX798" s="121"/>
      <c r="BY798" s="121"/>
    </row>
    <row r="799" spans="1:77" s="100" customFormat="1" ht="16" hidden="1" thickBot="1">
      <c r="A799" s="4"/>
      <c r="B799" s="98"/>
      <c r="C799" s="72" t="s">
        <v>491</v>
      </c>
      <c r="D799" s="70"/>
      <c r="E799" s="73" t="s">
        <v>713</v>
      </c>
      <c r="F799" s="73"/>
      <c r="G799" s="75"/>
      <c r="H799" s="75"/>
      <c r="I799" s="75"/>
      <c r="J799" s="104" t="s">
        <v>1193</v>
      </c>
      <c r="K799" s="75"/>
      <c r="L799" s="75"/>
      <c r="M799" s="75"/>
      <c r="N799" s="75"/>
      <c r="O799" s="75"/>
      <c r="P799" s="75"/>
      <c r="Q799" s="146" t="s">
        <v>1693</v>
      </c>
      <c r="R799" s="146">
        <v>0</v>
      </c>
      <c r="S799" s="151" t="s">
        <v>238</v>
      </c>
      <c r="T799" s="146" t="s">
        <v>1655</v>
      </c>
      <c r="U799" s="189"/>
      <c r="V799" s="50">
        <v>0</v>
      </c>
      <c r="W799" s="50">
        <v>0</v>
      </c>
      <c r="X799" s="50">
        <v>0</v>
      </c>
      <c r="Y799" s="75"/>
      <c r="Z799" s="75"/>
      <c r="AA799" s="75"/>
      <c r="AB799" s="75"/>
      <c r="AC799" s="75"/>
      <c r="AD799" s="75"/>
      <c r="AE799" s="75"/>
      <c r="AF799" s="75"/>
      <c r="AG799" s="75"/>
      <c r="AH799" s="75"/>
      <c r="AI799" s="75"/>
      <c r="AJ799" s="75"/>
      <c r="AK799" s="75"/>
      <c r="AL799" s="75"/>
      <c r="AM799" s="75"/>
      <c r="AN799" s="75"/>
      <c r="AO799" s="75"/>
      <c r="AP799" s="70" t="s">
        <v>204</v>
      </c>
      <c r="AQ799" s="70">
        <v>2007</v>
      </c>
      <c r="AR799" s="75"/>
      <c r="AS799" s="75"/>
      <c r="AT799" s="75"/>
      <c r="AU799" s="71">
        <v>260401418.89211667</v>
      </c>
      <c r="AV799" s="66" t="s">
        <v>123</v>
      </c>
      <c r="AW799" s="66"/>
      <c r="AX799" s="90" t="s">
        <v>1617</v>
      </c>
      <c r="AY799" s="104" t="s">
        <v>1193</v>
      </c>
      <c r="AZ799" s="95"/>
      <c r="BA799" s="104"/>
      <c r="BB799" s="66"/>
      <c r="BC799" s="66"/>
      <c r="BD799" s="121"/>
      <c r="BE799" s="121"/>
      <c r="BF799" s="121"/>
      <c r="BG799" s="121"/>
      <c r="BH799" s="121"/>
      <c r="BI799" s="121"/>
      <c r="BJ799" s="121"/>
      <c r="BK799" s="121"/>
      <c r="BL799" s="121"/>
      <c r="BM799" s="121"/>
      <c r="BN799" s="121"/>
      <c r="BO799" s="121"/>
      <c r="BP799" s="121"/>
      <c r="BQ799" s="121"/>
      <c r="BR799" s="121"/>
      <c r="BS799" s="121"/>
      <c r="BT799" s="121"/>
      <c r="BU799" s="121"/>
      <c r="BV799" s="121"/>
      <c r="BW799" s="121"/>
      <c r="BX799" s="121"/>
      <c r="BY799" s="121"/>
    </row>
    <row r="800" spans="1:77" s="100" customFormat="1" ht="31" hidden="1" thickBot="1">
      <c r="A800" s="4"/>
      <c r="B800" s="98"/>
      <c r="C800" s="72" t="s">
        <v>492</v>
      </c>
      <c r="D800" s="70"/>
      <c r="E800" s="128" t="s">
        <v>713</v>
      </c>
      <c r="F800" s="128"/>
      <c r="G800" s="75"/>
      <c r="H800" s="75"/>
      <c r="I800" s="75"/>
      <c r="J800" s="104" t="s">
        <v>1193</v>
      </c>
      <c r="K800" s="75"/>
      <c r="L800" s="75"/>
      <c r="M800" s="75"/>
      <c r="N800" s="75"/>
      <c r="O800" s="75"/>
      <c r="P800" s="75"/>
      <c r="Q800" s="146" t="s">
        <v>1694</v>
      </c>
      <c r="R800" s="146">
        <v>0</v>
      </c>
      <c r="S800" s="151" t="s">
        <v>1581</v>
      </c>
      <c r="T800" s="146" t="s">
        <v>1654</v>
      </c>
      <c r="U800" s="189"/>
      <c r="V800" s="50">
        <v>0</v>
      </c>
      <c r="W800" s="50">
        <v>0</v>
      </c>
      <c r="X800" s="50">
        <v>0</v>
      </c>
      <c r="Y800" s="75"/>
      <c r="Z800" s="75"/>
      <c r="AA800" s="75"/>
      <c r="AB800" s="75"/>
      <c r="AC800" s="75"/>
      <c r="AD800" s="75"/>
      <c r="AE800" s="75"/>
      <c r="AF800" s="75"/>
      <c r="AG800" s="75"/>
      <c r="AH800" s="75"/>
      <c r="AI800" s="75"/>
      <c r="AJ800" s="75"/>
      <c r="AK800" s="75"/>
      <c r="AL800" s="75"/>
      <c r="AM800" s="75"/>
      <c r="AN800" s="75"/>
      <c r="AO800" s="75"/>
      <c r="AP800" s="70" t="s">
        <v>204</v>
      </c>
      <c r="AQ800" s="70">
        <v>2007</v>
      </c>
      <c r="AR800" s="75"/>
      <c r="AS800" s="75"/>
      <c r="AT800" s="75"/>
      <c r="AU800" s="71">
        <v>11245436.038465731</v>
      </c>
      <c r="AV800" s="66" t="s">
        <v>123</v>
      </c>
      <c r="AW800" s="66"/>
      <c r="AX800" s="90" t="s">
        <v>1618</v>
      </c>
      <c r="AY800" s="104" t="s">
        <v>1193</v>
      </c>
      <c r="AZ800" s="95"/>
      <c r="BA800" s="104"/>
      <c r="BB800" s="66"/>
      <c r="BC800" s="66"/>
      <c r="BD800" s="121"/>
      <c r="BE800" s="121"/>
      <c r="BF800" s="121"/>
      <c r="BG800" s="121"/>
      <c r="BH800" s="121"/>
      <c r="BI800" s="121"/>
      <c r="BJ800" s="121"/>
      <c r="BK800" s="121"/>
      <c r="BL800" s="121"/>
      <c r="BM800" s="121"/>
      <c r="BN800" s="121"/>
      <c r="BO800" s="121"/>
      <c r="BP800" s="121"/>
      <c r="BQ800" s="121"/>
      <c r="BR800" s="121"/>
      <c r="BS800" s="121"/>
      <c r="BT800" s="121"/>
      <c r="BU800" s="121"/>
      <c r="BV800" s="121"/>
      <c r="BW800" s="121"/>
      <c r="BX800" s="121"/>
      <c r="BY800" s="121"/>
    </row>
    <row r="801" spans="1:77" s="100" customFormat="1" ht="31" hidden="1" thickBot="1">
      <c r="A801" s="4"/>
      <c r="B801" s="98"/>
      <c r="C801" s="72" t="s">
        <v>493</v>
      </c>
      <c r="D801" s="70"/>
      <c r="E801" s="128" t="s">
        <v>713</v>
      </c>
      <c r="F801" s="128"/>
      <c r="G801" s="75"/>
      <c r="H801" s="75"/>
      <c r="I801" s="75"/>
      <c r="J801" s="104" t="s">
        <v>1193</v>
      </c>
      <c r="K801" s="75"/>
      <c r="L801" s="75"/>
      <c r="M801" s="75"/>
      <c r="N801" s="75"/>
      <c r="O801" s="75"/>
      <c r="P801" s="75"/>
      <c r="Q801" s="146" t="s">
        <v>1694</v>
      </c>
      <c r="R801" s="146">
        <v>0</v>
      </c>
      <c r="S801" s="151" t="s">
        <v>1581</v>
      </c>
      <c r="T801" s="146" t="s">
        <v>1654</v>
      </c>
      <c r="U801" s="189" t="s">
        <v>885</v>
      </c>
      <c r="V801" s="50">
        <v>0</v>
      </c>
      <c r="W801" s="50">
        <v>0</v>
      </c>
      <c r="X801" s="50">
        <v>0</v>
      </c>
      <c r="Y801" s="75"/>
      <c r="Z801" s="75"/>
      <c r="AA801" s="75"/>
      <c r="AB801" s="75"/>
      <c r="AC801" s="75"/>
      <c r="AD801" s="75"/>
      <c r="AE801" s="75"/>
      <c r="AF801" s="75"/>
      <c r="AG801" s="75"/>
      <c r="AH801" s="75"/>
      <c r="AI801" s="75"/>
      <c r="AJ801" s="75"/>
      <c r="AK801" s="75"/>
      <c r="AL801" s="75"/>
      <c r="AM801" s="75"/>
      <c r="AN801" s="75"/>
      <c r="AO801" s="75"/>
      <c r="AP801" s="70" t="s">
        <v>204</v>
      </c>
      <c r="AQ801" s="70">
        <v>2007</v>
      </c>
      <c r="AR801" s="75"/>
      <c r="AS801" s="75"/>
      <c r="AT801" s="75"/>
      <c r="AU801" s="71">
        <v>8422113.9117457047</v>
      </c>
      <c r="AV801" s="66" t="s">
        <v>123</v>
      </c>
      <c r="AW801" s="66"/>
      <c r="AX801" s="90" t="s">
        <v>1618</v>
      </c>
      <c r="AY801" s="104" t="s">
        <v>1193</v>
      </c>
      <c r="AZ801" s="95"/>
      <c r="BA801" s="104"/>
      <c r="BB801" s="66"/>
      <c r="BC801" s="66"/>
      <c r="BD801" s="121"/>
      <c r="BE801" s="121"/>
      <c r="BF801" s="121"/>
      <c r="BG801" s="121"/>
      <c r="BH801" s="121"/>
      <c r="BI801" s="121"/>
      <c r="BJ801" s="121"/>
      <c r="BK801" s="121"/>
      <c r="BL801" s="121"/>
      <c r="BM801" s="121"/>
      <c r="BN801" s="121"/>
      <c r="BO801" s="121"/>
      <c r="BP801" s="121"/>
      <c r="BQ801" s="121"/>
      <c r="BR801" s="121"/>
      <c r="BS801" s="121"/>
      <c r="BT801" s="121"/>
      <c r="BU801" s="121"/>
      <c r="BV801" s="121"/>
      <c r="BW801" s="121"/>
      <c r="BX801" s="121"/>
      <c r="BY801" s="121"/>
    </row>
    <row r="802" spans="1:77" s="100" customFormat="1" ht="31" hidden="1" thickBot="1">
      <c r="A802" s="4"/>
      <c r="B802" s="98"/>
      <c r="C802" s="72" t="s">
        <v>494</v>
      </c>
      <c r="D802" s="70"/>
      <c r="E802" s="128" t="s">
        <v>713</v>
      </c>
      <c r="F802" s="128"/>
      <c r="G802" s="75"/>
      <c r="H802" s="75"/>
      <c r="I802" s="75"/>
      <c r="J802" s="104" t="s">
        <v>1193</v>
      </c>
      <c r="K802" s="75"/>
      <c r="L802" s="75"/>
      <c r="M802" s="75"/>
      <c r="N802" s="75"/>
      <c r="O802" s="75"/>
      <c r="P802" s="75"/>
      <c r="Q802" s="146" t="s">
        <v>1694</v>
      </c>
      <c r="R802" s="146">
        <v>0</v>
      </c>
      <c r="S802" s="151" t="s">
        <v>1581</v>
      </c>
      <c r="T802" s="146" t="s">
        <v>1654</v>
      </c>
      <c r="U802" s="189" t="s">
        <v>886</v>
      </c>
      <c r="V802" s="50">
        <v>0</v>
      </c>
      <c r="W802" s="50">
        <v>0</v>
      </c>
      <c r="X802" s="50">
        <v>0</v>
      </c>
      <c r="Y802" s="75"/>
      <c r="Z802" s="75"/>
      <c r="AA802" s="75"/>
      <c r="AB802" s="75"/>
      <c r="AC802" s="75"/>
      <c r="AD802" s="75"/>
      <c r="AE802" s="75"/>
      <c r="AF802" s="75"/>
      <c r="AG802" s="75"/>
      <c r="AH802" s="75"/>
      <c r="AI802" s="75"/>
      <c r="AJ802" s="75"/>
      <c r="AK802" s="75"/>
      <c r="AL802" s="75"/>
      <c r="AM802" s="75"/>
      <c r="AN802" s="75"/>
      <c r="AO802" s="75"/>
      <c r="AP802" s="70" t="s">
        <v>204</v>
      </c>
      <c r="AQ802" s="70">
        <v>2007</v>
      </c>
      <c r="AR802" s="75"/>
      <c r="AS802" s="75"/>
      <c r="AT802" s="75"/>
      <c r="AU802" s="71">
        <v>10288377.840087598</v>
      </c>
      <c r="AV802" s="66" t="s">
        <v>123</v>
      </c>
      <c r="AW802" s="66"/>
      <c r="AX802" s="90" t="s">
        <v>1618</v>
      </c>
      <c r="AY802" s="104" t="s">
        <v>1193</v>
      </c>
      <c r="AZ802" s="95"/>
      <c r="BA802" s="104"/>
      <c r="BB802" s="66"/>
      <c r="BC802" s="66"/>
      <c r="BD802" s="121"/>
      <c r="BE802" s="121"/>
      <c r="BF802" s="121"/>
      <c r="BG802" s="121"/>
      <c r="BH802" s="121"/>
      <c r="BI802" s="121"/>
      <c r="BJ802" s="121"/>
      <c r="BK802" s="121"/>
      <c r="BL802" s="121"/>
      <c r="BM802" s="121"/>
      <c r="BN802" s="121"/>
      <c r="BO802" s="121"/>
      <c r="BP802" s="121"/>
      <c r="BQ802" s="121"/>
      <c r="BR802" s="121"/>
      <c r="BS802" s="121"/>
      <c r="BT802" s="121"/>
      <c r="BU802" s="121"/>
      <c r="BV802" s="121"/>
      <c r="BW802" s="121"/>
      <c r="BX802" s="121"/>
      <c r="BY802" s="121"/>
    </row>
    <row r="803" spans="1:77" s="100" customFormat="1" ht="16" hidden="1" thickBot="1">
      <c r="A803" s="4"/>
      <c r="B803" s="98"/>
      <c r="C803" s="72" t="s">
        <v>495</v>
      </c>
      <c r="D803" s="70"/>
      <c r="E803" s="128" t="s">
        <v>713</v>
      </c>
      <c r="F803" s="128"/>
      <c r="G803" s="75"/>
      <c r="H803" s="75"/>
      <c r="I803" s="75"/>
      <c r="J803" s="104" t="s">
        <v>1193</v>
      </c>
      <c r="K803" s="75"/>
      <c r="L803" s="75"/>
      <c r="M803" s="75"/>
      <c r="N803" s="75"/>
      <c r="O803" s="75"/>
      <c r="P803" s="75"/>
      <c r="Q803" s="146" t="s">
        <v>829</v>
      </c>
      <c r="R803" s="146">
        <v>0</v>
      </c>
      <c r="S803" s="151" t="s">
        <v>1581</v>
      </c>
      <c r="T803" s="146" t="s">
        <v>1695</v>
      </c>
      <c r="U803" s="189" t="s">
        <v>887</v>
      </c>
      <c r="V803" s="50">
        <v>0</v>
      </c>
      <c r="W803" s="50">
        <v>0</v>
      </c>
      <c r="X803" s="50">
        <v>0</v>
      </c>
      <c r="Y803" s="75"/>
      <c r="Z803" s="75"/>
      <c r="AA803" s="75"/>
      <c r="AB803" s="75"/>
      <c r="AC803" s="75"/>
      <c r="AD803" s="75"/>
      <c r="AE803" s="75"/>
      <c r="AF803" s="75"/>
      <c r="AG803" s="75"/>
      <c r="AH803" s="75"/>
      <c r="AI803" s="75"/>
      <c r="AJ803" s="75"/>
      <c r="AK803" s="75"/>
      <c r="AL803" s="75"/>
      <c r="AM803" s="75"/>
      <c r="AN803" s="75"/>
      <c r="AO803" s="75"/>
      <c r="AP803" s="70" t="s">
        <v>204</v>
      </c>
      <c r="AQ803" s="70">
        <v>2007</v>
      </c>
      <c r="AR803" s="75"/>
      <c r="AS803" s="75"/>
      <c r="AT803" s="75"/>
      <c r="AU803" s="71">
        <v>61694378.241095468</v>
      </c>
      <c r="AV803" s="66" t="s">
        <v>123</v>
      </c>
      <c r="AW803" s="66"/>
      <c r="AX803" s="90" t="s">
        <v>1618</v>
      </c>
      <c r="AY803" s="104" t="s">
        <v>1193</v>
      </c>
      <c r="AZ803" s="95"/>
      <c r="BA803" s="104"/>
      <c r="BB803" s="66"/>
      <c r="BC803" s="66"/>
      <c r="BD803" s="121"/>
      <c r="BE803" s="121"/>
      <c r="BF803" s="121"/>
      <c r="BG803" s="121"/>
      <c r="BH803" s="121"/>
      <c r="BI803" s="121"/>
      <c r="BJ803" s="121"/>
      <c r="BK803" s="121"/>
      <c r="BL803" s="121"/>
      <c r="BM803" s="121"/>
      <c r="BN803" s="121"/>
      <c r="BO803" s="121"/>
      <c r="BP803" s="121"/>
      <c r="BQ803" s="121"/>
      <c r="BR803" s="121"/>
      <c r="BS803" s="121"/>
      <c r="BT803" s="121"/>
      <c r="BU803" s="121"/>
      <c r="BV803" s="121"/>
      <c r="BW803" s="121"/>
      <c r="BX803" s="121"/>
      <c r="BY803" s="121"/>
    </row>
    <row r="804" spans="1:77" s="100" customFormat="1" ht="16" hidden="1" thickBot="1">
      <c r="A804" s="4"/>
      <c r="B804" s="98"/>
      <c r="C804" s="72" t="s">
        <v>496</v>
      </c>
      <c r="D804" s="70"/>
      <c r="E804" s="128" t="s">
        <v>713</v>
      </c>
      <c r="F804" s="128"/>
      <c r="G804" s="75"/>
      <c r="H804" s="75"/>
      <c r="I804" s="75"/>
      <c r="J804" s="104" t="s">
        <v>1193</v>
      </c>
      <c r="K804" s="75"/>
      <c r="L804" s="75"/>
      <c r="M804" s="75"/>
      <c r="N804" s="75"/>
      <c r="O804" s="75"/>
      <c r="P804" s="75"/>
      <c r="Q804" s="146" t="s">
        <v>830</v>
      </c>
      <c r="R804" s="146">
        <v>0</v>
      </c>
      <c r="S804" s="151" t="s">
        <v>1581</v>
      </c>
      <c r="T804" s="146" t="s">
        <v>1695</v>
      </c>
      <c r="U804" s="189" t="s">
        <v>887</v>
      </c>
      <c r="V804" s="50">
        <v>0</v>
      </c>
      <c r="W804" s="50">
        <v>0</v>
      </c>
      <c r="X804" s="50">
        <v>0</v>
      </c>
      <c r="Y804" s="75"/>
      <c r="Z804" s="75"/>
      <c r="AA804" s="75"/>
      <c r="AB804" s="75"/>
      <c r="AC804" s="75"/>
      <c r="AD804" s="75"/>
      <c r="AE804" s="75"/>
      <c r="AF804" s="75"/>
      <c r="AG804" s="75"/>
      <c r="AH804" s="75"/>
      <c r="AI804" s="75"/>
      <c r="AJ804" s="75"/>
      <c r="AK804" s="75"/>
      <c r="AL804" s="75"/>
      <c r="AM804" s="75"/>
      <c r="AN804" s="75"/>
      <c r="AO804" s="75"/>
      <c r="AP804" s="70" t="s">
        <v>204</v>
      </c>
      <c r="AQ804" s="70">
        <v>2007</v>
      </c>
      <c r="AR804" s="75"/>
      <c r="AS804" s="75"/>
      <c r="AT804" s="75"/>
      <c r="AU804" s="71">
        <v>49527773.907443047</v>
      </c>
      <c r="AV804" s="66" t="s">
        <v>123</v>
      </c>
      <c r="AW804" s="66"/>
      <c r="AX804" s="90" t="s">
        <v>1618</v>
      </c>
      <c r="AY804" s="104" t="s">
        <v>1193</v>
      </c>
      <c r="AZ804" s="95"/>
      <c r="BA804" s="104"/>
      <c r="BB804" s="66"/>
      <c r="BC804" s="66"/>
      <c r="BD804" s="121"/>
      <c r="BE804" s="121"/>
      <c r="BF804" s="121"/>
      <c r="BG804" s="121"/>
      <c r="BH804" s="121"/>
      <c r="BI804" s="121"/>
      <c r="BJ804" s="121"/>
      <c r="BK804" s="121"/>
      <c r="BL804" s="121"/>
      <c r="BM804" s="121"/>
      <c r="BN804" s="121"/>
      <c r="BO804" s="121"/>
      <c r="BP804" s="121"/>
      <c r="BQ804" s="121"/>
      <c r="BR804" s="121"/>
      <c r="BS804" s="121"/>
      <c r="BT804" s="121"/>
      <c r="BU804" s="121"/>
      <c r="BV804" s="121"/>
      <c r="BW804" s="121"/>
      <c r="BX804" s="121"/>
      <c r="BY804" s="121"/>
    </row>
    <row r="805" spans="1:77" s="100" customFormat="1" ht="16" hidden="1" thickBot="1">
      <c r="A805" s="4"/>
      <c r="B805" s="98"/>
      <c r="C805" s="72" t="s">
        <v>497</v>
      </c>
      <c r="D805" s="70"/>
      <c r="E805" s="128" t="s">
        <v>712</v>
      </c>
      <c r="F805" s="128"/>
      <c r="G805" s="75"/>
      <c r="H805" s="75"/>
      <c r="I805" s="75"/>
      <c r="J805" s="104" t="s">
        <v>1193</v>
      </c>
      <c r="K805" s="75"/>
      <c r="L805" s="75"/>
      <c r="M805" s="75"/>
      <c r="N805" s="75"/>
      <c r="O805" s="75"/>
      <c r="P805" s="75"/>
      <c r="Q805" s="146" t="s">
        <v>1694</v>
      </c>
      <c r="R805" s="146">
        <v>0</v>
      </c>
      <c r="S805" s="151" t="s">
        <v>1581</v>
      </c>
      <c r="T805" s="146" t="s">
        <v>1654</v>
      </c>
      <c r="U805" s="189" t="s">
        <v>888</v>
      </c>
      <c r="V805" s="50">
        <v>0</v>
      </c>
      <c r="W805" s="50">
        <v>0</v>
      </c>
      <c r="X805" s="50">
        <v>0</v>
      </c>
      <c r="Y805" s="75"/>
      <c r="Z805" s="75"/>
      <c r="AA805" s="75"/>
      <c r="AB805" s="75"/>
      <c r="AC805" s="75"/>
      <c r="AD805" s="75"/>
      <c r="AE805" s="75"/>
      <c r="AF805" s="75"/>
      <c r="AG805" s="75"/>
      <c r="AH805" s="75"/>
      <c r="AI805" s="75"/>
      <c r="AJ805" s="75"/>
      <c r="AK805" s="75"/>
      <c r="AL805" s="75"/>
      <c r="AM805" s="75"/>
      <c r="AN805" s="75"/>
      <c r="AO805" s="75"/>
      <c r="AP805" s="70" t="s">
        <v>204</v>
      </c>
      <c r="AQ805" s="70">
        <v>2007</v>
      </c>
      <c r="AR805" s="75"/>
      <c r="AS805" s="75"/>
      <c r="AT805" s="75"/>
      <c r="AU805" s="71">
        <v>32779252.124541711</v>
      </c>
      <c r="AV805" s="66" t="s">
        <v>123</v>
      </c>
      <c r="AW805" s="66"/>
      <c r="AX805" s="90" t="s">
        <v>1618</v>
      </c>
      <c r="AY805" s="104" t="s">
        <v>1193</v>
      </c>
      <c r="AZ805" s="95"/>
      <c r="BA805" s="104"/>
      <c r="BB805" s="66"/>
      <c r="BC805" s="66"/>
      <c r="BD805" s="121"/>
      <c r="BE805" s="121"/>
      <c r="BF805" s="121"/>
      <c r="BG805" s="121"/>
      <c r="BH805" s="121"/>
      <c r="BI805" s="121"/>
      <c r="BJ805" s="121"/>
      <c r="BK805" s="121"/>
      <c r="BL805" s="121"/>
      <c r="BM805" s="121"/>
      <c r="BN805" s="121"/>
      <c r="BO805" s="121"/>
      <c r="BP805" s="121"/>
      <c r="BQ805" s="121"/>
      <c r="BR805" s="121"/>
      <c r="BS805" s="121"/>
      <c r="BT805" s="121"/>
      <c r="BU805" s="121"/>
      <c r="BV805" s="121"/>
      <c r="BW805" s="121"/>
      <c r="BX805" s="121"/>
      <c r="BY805" s="121"/>
    </row>
    <row r="806" spans="1:77" s="100" customFormat="1" ht="31" hidden="1" thickBot="1">
      <c r="A806" s="4"/>
      <c r="B806" s="98"/>
      <c r="C806" s="72" t="s">
        <v>498</v>
      </c>
      <c r="D806" s="70"/>
      <c r="E806" s="128" t="s">
        <v>712</v>
      </c>
      <c r="F806" s="128"/>
      <c r="G806" s="75"/>
      <c r="H806" s="75"/>
      <c r="I806" s="75"/>
      <c r="J806" s="104" t="s">
        <v>1193</v>
      </c>
      <c r="K806" s="75"/>
      <c r="L806" s="75"/>
      <c r="M806" s="75"/>
      <c r="N806" s="75"/>
      <c r="O806" s="75"/>
      <c r="P806" s="75"/>
      <c r="Q806" s="146" t="s">
        <v>1694</v>
      </c>
      <c r="R806" s="146">
        <v>0</v>
      </c>
      <c r="S806" s="151" t="s">
        <v>1581</v>
      </c>
      <c r="T806" s="146" t="s">
        <v>1654</v>
      </c>
      <c r="U806" s="189" t="s">
        <v>889</v>
      </c>
      <c r="V806" s="50">
        <v>0</v>
      </c>
      <c r="W806" s="50">
        <v>0</v>
      </c>
      <c r="X806" s="50">
        <v>0</v>
      </c>
      <c r="Y806" s="75"/>
      <c r="Z806" s="75"/>
      <c r="AA806" s="75"/>
      <c r="AB806" s="75"/>
      <c r="AC806" s="75"/>
      <c r="AD806" s="75"/>
      <c r="AE806" s="75"/>
      <c r="AF806" s="75"/>
      <c r="AG806" s="75"/>
      <c r="AH806" s="75"/>
      <c r="AI806" s="75"/>
      <c r="AJ806" s="75"/>
      <c r="AK806" s="75"/>
      <c r="AL806" s="75"/>
      <c r="AM806" s="75"/>
      <c r="AN806" s="75"/>
      <c r="AO806" s="75"/>
      <c r="AP806" s="70" t="s">
        <v>204</v>
      </c>
      <c r="AQ806" s="70">
        <v>2007</v>
      </c>
      <c r="AR806" s="75"/>
      <c r="AS806" s="75"/>
      <c r="AT806" s="75"/>
      <c r="AU806" s="71">
        <v>22251607.527336933</v>
      </c>
      <c r="AV806" s="66" t="s">
        <v>123</v>
      </c>
      <c r="AW806" s="66"/>
      <c r="AX806" s="90" t="s">
        <v>1618</v>
      </c>
      <c r="AY806" s="104" t="s">
        <v>1193</v>
      </c>
      <c r="AZ806" s="95"/>
      <c r="BA806" s="104"/>
      <c r="BB806" s="66"/>
      <c r="BC806" s="66"/>
      <c r="BD806" s="121"/>
      <c r="BE806" s="121"/>
      <c r="BF806" s="121"/>
      <c r="BG806" s="121"/>
      <c r="BH806" s="121"/>
      <c r="BI806" s="121"/>
      <c r="BJ806" s="121"/>
      <c r="BK806" s="121"/>
      <c r="BL806" s="121"/>
      <c r="BM806" s="121"/>
      <c r="BN806" s="121"/>
      <c r="BO806" s="121"/>
      <c r="BP806" s="121"/>
      <c r="BQ806" s="121"/>
      <c r="BR806" s="121"/>
      <c r="BS806" s="121"/>
      <c r="BT806" s="121"/>
      <c r="BU806" s="121"/>
      <c r="BV806" s="121"/>
      <c r="BW806" s="121"/>
      <c r="BX806" s="121"/>
      <c r="BY806" s="121"/>
    </row>
    <row r="807" spans="1:77" s="100" customFormat="1" ht="16" hidden="1" thickBot="1">
      <c r="A807" s="4"/>
      <c r="B807" s="98"/>
      <c r="C807" s="72" t="s">
        <v>499</v>
      </c>
      <c r="D807" s="70"/>
      <c r="E807" s="128" t="s">
        <v>713</v>
      </c>
      <c r="F807" s="128"/>
      <c r="G807" s="75"/>
      <c r="H807" s="75"/>
      <c r="I807" s="75"/>
      <c r="J807" s="104" t="s">
        <v>1193</v>
      </c>
      <c r="K807" s="75"/>
      <c r="L807" s="75"/>
      <c r="M807" s="151"/>
      <c r="N807" s="151"/>
      <c r="O807" s="151"/>
      <c r="P807" s="151"/>
      <c r="Q807" s="146" t="s">
        <v>1696</v>
      </c>
      <c r="R807" s="146">
        <v>0</v>
      </c>
      <c r="S807" s="151" t="s">
        <v>225</v>
      </c>
      <c r="T807" s="146"/>
      <c r="U807" s="189"/>
      <c r="V807" s="50">
        <v>0</v>
      </c>
      <c r="W807" s="50">
        <v>0</v>
      </c>
      <c r="X807" s="50">
        <v>0</v>
      </c>
      <c r="Y807" s="75"/>
      <c r="Z807" s="75"/>
      <c r="AA807" s="75"/>
      <c r="AB807" s="75"/>
      <c r="AC807" s="75"/>
      <c r="AD807" s="75"/>
      <c r="AE807" s="75"/>
      <c r="AF807" s="75"/>
      <c r="AG807" s="75"/>
      <c r="AH807" s="75"/>
      <c r="AI807" s="75"/>
      <c r="AJ807" s="75"/>
      <c r="AK807" s="75"/>
      <c r="AL807" s="75"/>
      <c r="AM807" s="75"/>
      <c r="AN807" s="75"/>
      <c r="AO807" s="75"/>
      <c r="AP807" s="70" t="s">
        <v>204</v>
      </c>
      <c r="AQ807" s="70">
        <v>2007</v>
      </c>
      <c r="AR807" s="75"/>
      <c r="AS807" s="75"/>
      <c r="AT807" s="75"/>
      <c r="AU807" s="71">
        <v>20337492.234341986</v>
      </c>
      <c r="AV807" s="66" t="s">
        <v>123</v>
      </c>
      <c r="AW807" s="66"/>
      <c r="AX807" s="90" t="s">
        <v>1618</v>
      </c>
      <c r="AY807" s="104" t="s">
        <v>1193</v>
      </c>
      <c r="AZ807" s="95"/>
      <c r="BA807" s="104"/>
      <c r="BB807" s="66"/>
      <c r="BC807" s="66"/>
      <c r="BD807" s="121"/>
      <c r="BE807" s="121"/>
      <c r="BF807" s="121"/>
      <c r="BG807" s="121"/>
      <c r="BH807" s="121"/>
      <c r="BI807" s="121"/>
      <c r="BJ807" s="121"/>
      <c r="BK807" s="121"/>
      <c r="BL807" s="121"/>
      <c r="BM807" s="121"/>
      <c r="BN807" s="121"/>
      <c r="BO807" s="121"/>
      <c r="BP807" s="121"/>
      <c r="BQ807" s="121"/>
      <c r="BR807" s="121"/>
      <c r="BS807" s="121"/>
      <c r="BT807" s="121"/>
      <c r="BU807" s="121"/>
      <c r="BV807" s="121"/>
      <c r="BW807" s="121"/>
      <c r="BX807" s="121"/>
      <c r="BY807" s="121"/>
    </row>
    <row r="808" spans="1:77" s="100" customFormat="1" ht="16" hidden="1" thickBot="1">
      <c r="A808" s="4"/>
      <c r="B808" s="98"/>
      <c r="C808" s="72" t="s">
        <v>500</v>
      </c>
      <c r="D808" s="70"/>
      <c r="E808" s="128" t="s">
        <v>713</v>
      </c>
      <c r="F808" s="128"/>
      <c r="G808" s="75"/>
      <c r="H808" s="75"/>
      <c r="I808" s="75"/>
      <c r="J808" s="104" t="s">
        <v>1193</v>
      </c>
      <c r="K808" s="75"/>
      <c r="L808" s="75"/>
      <c r="M808" s="151"/>
      <c r="N808" s="151"/>
      <c r="O808" s="151"/>
      <c r="P808" s="151"/>
      <c r="Q808" s="146" t="s">
        <v>1697</v>
      </c>
      <c r="R808" s="146">
        <v>0</v>
      </c>
      <c r="S808" s="151" t="s">
        <v>1581</v>
      </c>
      <c r="T808" s="146" t="s">
        <v>1698</v>
      </c>
      <c r="U808" s="189"/>
      <c r="V808" s="50">
        <v>0</v>
      </c>
      <c r="W808" s="50">
        <v>0</v>
      </c>
      <c r="X808" s="50">
        <v>0</v>
      </c>
      <c r="Y808" s="75"/>
      <c r="Z808" s="75"/>
      <c r="AA808" s="75"/>
      <c r="AB808" s="75"/>
      <c r="AC808" s="75"/>
      <c r="AD808" s="75"/>
      <c r="AE808" s="75"/>
      <c r="AF808" s="75"/>
      <c r="AG808" s="75"/>
      <c r="AH808" s="75"/>
      <c r="AI808" s="75"/>
      <c r="AJ808" s="75"/>
      <c r="AK808" s="75"/>
      <c r="AL808" s="75"/>
      <c r="AM808" s="75"/>
      <c r="AN808" s="75"/>
      <c r="AO808" s="75"/>
      <c r="AP808" s="70" t="s">
        <v>204</v>
      </c>
      <c r="AQ808" s="70">
        <v>2007</v>
      </c>
      <c r="AR808" s="75"/>
      <c r="AS808" s="75"/>
      <c r="AT808" s="75"/>
      <c r="AU808" s="71">
        <v>1428313514.8610885</v>
      </c>
      <c r="AV808" s="66" t="s">
        <v>123</v>
      </c>
      <c r="AW808" s="66"/>
      <c r="AX808" s="90" t="s">
        <v>1618</v>
      </c>
      <c r="AY808" s="104" t="s">
        <v>1193</v>
      </c>
      <c r="AZ808" s="95"/>
      <c r="BA808" s="104"/>
      <c r="BB808" s="66"/>
      <c r="BC808" s="66"/>
      <c r="BD808" s="121"/>
      <c r="BE808" s="121"/>
      <c r="BF808" s="121"/>
      <c r="BG808" s="121"/>
      <c r="BH808" s="121"/>
      <c r="BI808" s="121"/>
      <c r="BJ808" s="121"/>
      <c r="BK808" s="121"/>
      <c r="BL808" s="121"/>
      <c r="BM808" s="121"/>
      <c r="BN808" s="121"/>
      <c r="BO808" s="121"/>
      <c r="BP808" s="121"/>
      <c r="BQ808" s="121"/>
      <c r="BR808" s="121"/>
      <c r="BS808" s="121"/>
      <c r="BT808" s="121"/>
      <c r="BU808" s="121"/>
      <c r="BV808" s="121"/>
      <c r="BW808" s="121"/>
      <c r="BX808" s="121"/>
      <c r="BY808" s="121"/>
    </row>
    <row r="809" spans="1:77" s="100" customFormat="1" ht="16" hidden="1" thickBot="1">
      <c r="A809" s="4"/>
      <c r="B809" s="98"/>
      <c r="C809" s="72" t="s">
        <v>501</v>
      </c>
      <c r="D809" s="70"/>
      <c r="E809" s="128" t="s">
        <v>717</v>
      </c>
      <c r="F809" s="128"/>
      <c r="G809" s="75"/>
      <c r="H809" s="75"/>
      <c r="I809" s="75"/>
      <c r="J809" s="104" t="s">
        <v>1193</v>
      </c>
      <c r="K809" s="75"/>
      <c r="L809" s="75"/>
      <c r="M809" s="151"/>
      <c r="N809" s="151"/>
      <c r="O809" s="151"/>
      <c r="P809" s="151"/>
      <c r="Q809" s="146" t="s">
        <v>1699</v>
      </c>
      <c r="R809" s="146">
        <v>0</v>
      </c>
      <c r="S809" s="151" t="s">
        <v>1588</v>
      </c>
      <c r="T809" s="146" t="s">
        <v>1654</v>
      </c>
      <c r="U809" s="189"/>
      <c r="V809" s="50">
        <v>0</v>
      </c>
      <c r="W809" s="50">
        <v>0</v>
      </c>
      <c r="X809" s="50">
        <v>0</v>
      </c>
      <c r="Y809" s="75"/>
      <c r="Z809" s="75"/>
      <c r="AA809" s="75"/>
      <c r="AB809" s="75"/>
      <c r="AC809" s="75"/>
      <c r="AD809" s="75"/>
      <c r="AE809" s="75"/>
      <c r="AF809" s="75"/>
      <c r="AG809" s="75"/>
      <c r="AH809" s="75"/>
      <c r="AI809" s="75"/>
      <c r="AJ809" s="75"/>
      <c r="AK809" s="75"/>
      <c r="AL809" s="75"/>
      <c r="AM809" s="75"/>
      <c r="AN809" s="75"/>
      <c r="AO809" s="75"/>
      <c r="AP809" s="70" t="s">
        <v>204</v>
      </c>
      <c r="AQ809" s="70">
        <v>2007</v>
      </c>
      <c r="AR809" s="75"/>
      <c r="AS809" s="75"/>
      <c r="AT809" s="75"/>
      <c r="AU809" s="71">
        <v>481652898.26085472</v>
      </c>
      <c r="AV809" s="66" t="s">
        <v>123</v>
      </c>
      <c r="AW809" s="66"/>
      <c r="AX809" s="90" t="s">
        <v>1619</v>
      </c>
      <c r="AY809" s="104" t="s">
        <v>1193</v>
      </c>
      <c r="AZ809" s="95"/>
      <c r="BA809" s="104"/>
      <c r="BB809" s="66"/>
      <c r="BC809" s="66"/>
      <c r="BD809" s="121"/>
      <c r="BE809" s="121"/>
      <c r="BF809" s="121"/>
      <c r="BG809" s="121"/>
      <c r="BH809" s="121"/>
      <c r="BI809" s="121"/>
      <c r="BJ809" s="121"/>
      <c r="BK809" s="121"/>
      <c r="BL809" s="121"/>
      <c r="BM809" s="121"/>
      <c r="BN809" s="121"/>
      <c r="BO809" s="121"/>
      <c r="BP809" s="121"/>
      <c r="BQ809" s="121"/>
      <c r="BR809" s="121"/>
      <c r="BS809" s="121"/>
      <c r="BT809" s="121"/>
      <c r="BU809" s="121"/>
      <c r="BV809" s="121"/>
      <c r="BW809" s="121"/>
      <c r="BX809" s="121"/>
      <c r="BY809" s="121"/>
    </row>
    <row r="810" spans="1:77" s="100" customFormat="1" ht="16" hidden="1" thickBot="1">
      <c r="A810" s="4"/>
      <c r="B810" s="98"/>
      <c r="C810" s="72" t="s">
        <v>502</v>
      </c>
      <c r="D810" s="70"/>
      <c r="E810" s="128" t="s">
        <v>714</v>
      </c>
      <c r="F810" s="128"/>
      <c r="G810" s="75"/>
      <c r="H810" s="75"/>
      <c r="I810" s="75"/>
      <c r="J810" s="104" t="s">
        <v>1193</v>
      </c>
      <c r="K810" s="75"/>
      <c r="L810" s="75"/>
      <c r="M810" s="151"/>
      <c r="N810" s="151"/>
      <c r="O810" s="151"/>
      <c r="P810" s="151"/>
      <c r="Q810" s="146" t="s">
        <v>831</v>
      </c>
      <c r="R810" s="146">
        <v>0</v>
      </c>
      <c r="S810" s="151" t="s">
        <v>1588</v>
      </c>
      <c r="T810" s="146" t="s">
        <v>1654</v>
      </c>
      <c r="U810" s="189"/>
      <c r="V810" s="50">
        <v>0</v>
      </c>
      <c r="W810" s="50">
        <v>0</v>
      </c>
      <c r="X810" s="50">
        <v>0</v>
      </c>
      <c r="Y810" s="75"/>
      <c r="Z810" s="75"/>
      <c r="AA810" s="75"/>
      <c r="AB810" s="75"/>
      <c r="AC810" s="75"/>
      <c r="AD810" s="75"/>
      <c r="AE810" s="75"/>
      <c r="AF810" s="75"/>
      <c r="AG810" s="75"/>
      <c r="AH810" s="75"/>
      <c r="AI810" s="75"/>
      <c r="AJ810" s="75"/>
      <c r="AK810" s="75"/>
      <c r="AL810" s="75"/>
      <c r="AM810" s="75"/>
      <c r="AN810" s="75"/>
      <c r="AO810" s="75"/>
      <c r="AP810" s="70" t="s">
        <v>204</v>
      </c>
      <c r="AQ810" s="70">
        <v>2007</v>
      </c>
      <c r="AR810" s="75"/>
      <c r="AS810" s="75"/>
      <c r="AT810" s="75"/>
      <c r="AU810" s="71">
        <v>88235333.618734822</v>
      </c>
      <c r="AV810" s="66" t="s">
        <v>123</v>
      </c>
      <c r="AW810" s="66"/>
      <c r="AX810" s="90" t="s">
        <v>1619</v>
      </c>
      <c r="AY810" s="104" t="s">
        <v>1193</v>
      </c>
      <c r="AZ810" s="95"/>
      <c r="BA810" s="104"/>
      <c r="BB810" s="66"/>
      <c r="BC810" s="66"/>
      <c r="BD810" s="121"/>
      <c r="BE810" s="121"/>
      <c r="BF810" s="121"/>
      <c r="BG810" s="121"/>
      <c r="BH810" s="121"/>
      <c r="BI810" s="121"/>
      <c r="BJ810" s="121"/>
      <c r="BK810" s="121"/>
      <c r="BL810" s="121"/>
      <c r="BM810" s="121"/>
      <c r="BN810" s="121"/>
      <c r="BO810" s="121"/>
      <c r="BP810" s="121"/>
      <c r="BQ810" s="121"/>
      <c r="BR810" s="121"/>
      <c r="BS810" s="121"/>
      <c r="BT810" s="121"/>
      <c r="BU810" s="121"/>
      <c r="BV810" s="121"/>
      <c r="BW810" s="121"/>
      <c r="BX810" s="121"/>
      <c r="BY810" s="121"/>
    </row>
    <row r="811" spans="1:77" s="100" customFormat="1" ht="16" hidden="1" thickBot="1">
      <c r="A811" s="4"/>
      <c r="B811" s="98"/>
      <c r="C811" s="72" t="s">
        <v>503</v>
      </c>
      <c r="D811" s="70"/>
      <c r="E811" s="128" t="s">
        <v>717</v>
      </c>
      <c r="F811" s="128"/>
      <c r="G811" s="75"/>
      <c r="H811" s="75"/>
      <c r="I811" s="75"/>
      <c r="J811" s="104" t="s">
        <v>1193</v>
      </c>
      <c r="K811" s="75"/>
      <c r="L811" s="75"/>
      <c r="M811" s="75"/>
      <c r="N811" s="75"/>
      <c r="O811" s="75"/>
      <c r="P811" s="75"/>
      <c r="Q811" s="146" t="s">
        <v>832</v>
      </c>
      <c r="R811" s="146">
        <v>0</v>
      </c>
      <c r="S811" s="151" t="s">
        <v>1588</v>
      </c>
      <c r="T811" s="146" t="s">
        <v>1654</v>
      </c>
      <c r="U811" s="189"/>
      <c r="V811" s="50">
        <v>0</v>
      </c>
      <c r="W811" s="50">
        <v>0</v>
      </c>
      <c r="X811" s="50">
        <v>0</v>
      </c>
      <c r="Y811" s="75"/>
      <c r="Z811" s="75"/>
      <c r="AA811" s="75"/>
      <c r="AB811" s="75"/>
      <c r="AC811" s="75"/>
      <c r="AD811" s="75"/>
      <c r="AE811" s="75"/>
      <c r="AF811" s="75"/>
      <c r="AG811" s="75"/>
      <c r="AH811" s="75"/>
      <c r="AI811" s="75"/>
      <c r="AJ811" s="75"/>
      <c r="AK811" s="75"/>
      <c r="AL811" s="75"/>
      <c r="AM811" s="75"/>
      <c r="AN811" s="75"/>
      <c r="AO811" s="75"/>
      <c r="AP811" s="70" t="s">
        <v>204</v>
      </c>
      <c r="AQ811" s="70">
        <v>2007</v>
      </c>
      <c r="AR811" s="75"/>
      <c r="AS811" s="75"/>
      <c r="AT811" s="75"/>
      <c r="AU811" s="71">
        <v>122409015.98861706</v>
      </c>
      <c r="AV811" s="66" t="s">
        <v>123</v>
      </c>
      <c r="AW811" s="66"/>
      <c r="AX811" s="90" t="s">
        <v>1619</v>
      </c>
      <c r="AY811" s="104" t="s">
        <v>1193</v>
      </c>
      <c r="AZ811" s="95"/>
      <c r="BA811" s="104"/>
      <c r="BB811" s="66"/>
      <c r="BC811" s="66"/>
      <c r="BD811" s="121"/>
      <c r="BE811" s="121"/>
      <c r="BF811" s="121"/>
      <c r="BG811" s="121"/>
      <c r="BH811" s="121"/>
      <c r="BI811" s="121"/>
      <c r="BJ811" s="121"/>
      <c r="BK811" s="121"/>
      <c r="BL811" s="121"/>
      <c r="BM811" s="121"/>
      <c r="BN811" s="121"/>
      <c r="BO811" s="121"/>
      <c r="BP811" s="121"/>
      <c r="BQ811" s="121"/>
      <c r="BR811" s="121"/>
      <c r="BS811" s="121"/>
      <c r="BT811" s="121"/>
      <c r="BU811" s="121"/>
      <c r="BV811" s="121"/>
      <c r="BW811" s="121"/>
      <c r="BX811" s="121"/>
      <c r="BY811" s="121"/>
    </row>
    <row r="812" spans="1:77" s="100" customFormat="1" ht="16" hidden="1" thickBot="1">
      <c r="A812" s="4"/>
      <c r="B812" s="98"/>
      <c r="C812" s="72" t="s">
        <v>504</v>
      </c>
      <c r="D812" s="70"/>
      <c r="E812" s="128" t="s">
        <v>714</v>
      </c>
      <c r="F812" s="128"/>
      <c r="G812" s="75"/>
      <c r="H812" s="75"/>
      <c r="I812" s="75"/>
      <c r="J812" s="104" t="s">
        <v>1193</v>
      </c>
      <c r="K812" s="75"/>
      <c r="L812" s="75"/>
      <c r="M812" s="75"/>
      <c r="N812" s="75"/>
      <c r="O812" s="75"/>
      <c r="P812" s="75"/>
      <c r="Q812" s="146" t="s">
        <v>1700</v>
      </c>
      <c r="R812" s="146">
        <v>0</v>
      </c>
      <c r="S812" s="151" t="s">
        <v>1588</v>
      </c>
      <c r="T812" s="146" t="s">
        <v>1654</v>
      </c>
      <c r="U812" s="189"/>
      <c r="V812" s="50">
        <v>0</v>
      </c>
      <c r="W812" s="50">
        <v>0</v>
      </c>
      <c r="X812" s="50">
        <v>0</v>
      </c>
      <c r="Y812" s="75"/>
      <c r="Z812" s="75"/>
      <c r="AA812" s="75"/>
      <c r="AB812" s="75"/>
      <c r="AC812" s="75"/>
      <c r="AD812" s="75"/>
      <c r="AE812" s="75"/>
      <c r="AF812" s="75"/>
      <c r="AG812" s="75"/>
      <c r="AH812" s="75"/>
      <c r="AI812" s="75"/>
      <c r="AJ812" s="75"/>
      <c r="AK812" s="75"/>
      <c r="AL812" s="75"/>
      <c r="AM812" s="75"/>
      <c r="AN812" s="75"/>
      <c r="AO812" s="75"/>
      <c r="AP812" s="70" t="s">
        <v>204</v>
      </c>
      <c r="AQ812" s="70">
        <v>2007</v>
      </c>
      <c r="AR812" s="75"/>
      <c r="AS812" s="75"/>
      <c r="AT812" s="75"/>
      <c r="AU812" s="71">
        <v>14285720.113479817</v>
      </c>
      <c r="AV812" s="66" t="s">
        <v>123</v>
      </c>
      <c r="AW812" s="66"/>
      <c r="AX812" s="90" t="s">
        <v>1619</v>
      </c>
      <c r="AY812" s="104" t="s">
        <v>1193</v>
      </c>
      <c r="AZ812" s="95"/>
      <c r="BA812" s="104"/>
      <c r="BB812" s="66"/>
      <c r="BC812" s="66"/>
      <c r="BD812" s="121"/>
      <c r="BE812" s="121"/>
      <c r="BF812" s="121"/>
      <c r="BG812" s="121"/>
      <c r="BH812" s="121"/>
      <c r="BI812" s="121"/>
      <c r="BJ812" s="121"/>
      <c r="BK812" s="121"/>
      <c r="BL812" s="121"/>
      <c r="BM812" s="121"/>
      <c r="BN812" s="121"/>
      <c r="BO812" s="121"/>
      <c r="BP812" s="121"/>
      <c r="BQ812" s="121"/>
      <c r="BR812" s="121"/>
      <c r="BS812" s="121"/>
      <c r="BT812" s="121"/>
      <c r="BU812" s="121"/>
      <c r="BV812" s="121"/>
      <c r="BW812" s="121"/>
      <c r="BX812" s="121"/>
      <c r="BY812" s="121"/>
    </row>
    <row r="813" spans="1:77" s="100" customFormat="1" ht="16" hidden="1" thickBot="1">
      <c r="A813" s="4"/>
      <c r="B813" s="98"/>
      <c r="C813" s="72" t="s">
        <v>505</v>
      </c>
      <c r="D813" s="70"/>
      <c r="E813" s="128" t="s">
        <v>718</v>
      </c>
      <c r="F813" s="128"/>
      <c r="G813" s="75"/>
      <c r="H813" s="75"/>
      <c r="I813" s="75"/>
      <c r="J813" s="104" t="s">
        <v>1193</v>
      </c>
      <c r="K813" s="75"/>
      <c r="L813" s="75"/>
      <c r="M813" s="151"/>
      <c r="N813" s="151"/>
      <c r="O813" s="151"/>
      <c r="P813" s="151"/>
      <c r="Q813" s="146" t="s">
        <v>833</v>
      </c>
      <c r="R813" s="146">
        <v>0</v>
      </c>
      <c r="S813" s="151" t="s">
        <v>1581</v>
      </c>
      <c r="T813" s="146" t="s">
        <v>1654</v>
      </c>
      <c r="U813" s="189"/>
      <c r="V813" s="50">
        <v>0</v>
      </c>
      <c r="W813" s="50">
        <v>0</v>
      </c>
      <c r="X813" s="50">
        <v>0</v>
      </c>
      <c r="Y813" s="75"/>
      <c r="Z813" s="75"/>
      <c r="AA813" s="75"/>
      <c r="AB813" s="75"/>
      <c r="AC813" s="75"/>
      <c r="AD813" s="75"/>
      <c r="AE813" s="75"/>
      <c r="AF813" s="75"/>
      <c r="AG813" s="75"/>
      <c r="AH813" s="75"/>
      <c r="AI813" s="75"/>
      <c r="AJ813" s="75"/>
      <c r="AK813" s="75"/>
      <c r="AL813" s="75"/>
      <c r="AM813" s="75"/>
      <c r="AN813" s="75"/>
      <c r="AO813" s="75"/>
      <c r="AP813" s="70" t="s">
        <v>204</v>
      </c>
      <c r="AQ813" s="70">
        <v>2007</v>
      </c>
      <c r="AR813" s="75"/>
      <c r="AS813" s="75"/>
      <c r="AT813" s="75"/>
      <c r="AU813" s="71">
        <v>109243721.78699079</v>
      </c>
      <c r="AV813" s="66" t="s">
        <v>123</v>
      </c>
      <c r="AW813" s="66"/>
      <c r="AX813" s="90" t="s">
        <v>1619</v>
      </c>
      <c r="AY813" s="104" t="s">
        <v>1193</v>
      </c>
      <c r="AZ813" s="95"/>
      <c r="BA813" s="104"/>
      <c r="BB813" s="66"/>
      <c r="BC813" s="66"/>
      <c r="BD813" s="121"/>
      <c r="BE813" s="121"/>
      <c r="BF813" s="121"/>
      <c r="BG813" s="121"/>
      <c r="BH813" s="121"/>
      <c r="BI813" s="121"/>
      <c r="BJ813" s="121"/>
      <c r="BK813" s="121"/>
      <c r="BL813" s="121"/>
      <c r="BM813" s="121"/>
      <c r="BN813" s="121"/>
      <c r="BO813" s="121"/>
      <c r="BP813" s="121"/>
      <c r="BQ813" s="121"/>
      <c r="BR813" s="121"/>
      <c r="BS813" s="121"/>
      <c r="BT813" s="121"/>
      <c r="BU813" s="121"/>
      <c r="BV813" s="121"/>
      <c r="BW813" s="121"/>
      <c r="BX813" s="121"/>
      <c r="BY813" s="121"/>
    </row>
    <row r="814" spans="1:77" s="100" customFormat="1" ht="16" hidden="1" thickBot="1">
      <c r="A814" s="4"/>
      <c r="B814" s="98"/>
      <c r="C814" s="72" t="s">
        <v>506</v>
      </c>
      <c r="D814" s="70"/>
      <c r="E814" s="128" t="s">
        <v>719</v>
      </c>
      <c r="F814" s="128"/>
      <c r="G814" s="75"/>
      <c r="H814" s="75"/>
      <c r="I814" s="75"/>
      <c r="J814" s="104" t="s">
        <v>1193</v>
      </c>
      <c r="K814" s="75"/>
      <c r="L814" s="75"/>
      <c r="M814" s="151"/>
      <c r="N814" s="151"/>
      <c r="O814" s="151"/>
      <c r="P814" s="151"/>
      <c r="Q814" s="146" t="s">
        <v>1701</v>
      </c>
      <c r="R814" s="146">
        <v>0</v>
      </c>
      <c r="S814" s="151" t="s">
        <v>1537</v>
      </c>
      <c r="T814" s="146" t="s">
        <v>1654</v>
      </c>
      <c r="U814" s="189"/>
      <c r="V814" s="50">
        <v>0</v>
      </c>
      <c r="W814" s="50">
        <v>0</v>
      </c>
      <c r="X814" s="50">
        <v>0</v>
      </c>
      <c r="Y814" s="75"/>
      <c r="Z814" s="75"/>
      <c r="AA814" s="75"/>
      <c r="AB814" s="75"/>
      <c r="AC814" s="75"/>
      <c r="AD814" s="75"/>
      <c r="AE814" s="75"/>
      <c r="AF814" s="75"/>
      <c r="AG814" s="75"/>
      <c r="AH814" s="75"/>
      <c r="AI814" s="75"/>
      <c r="AJ814" s="75"/>
      <c r="AK814" s="75"/>
      <c r="AL814" s="75"/>
      <c r="AM814" s="75"/>
      <c r="AN814" s="75"/>
      <c r="AO814" s="75"/>
      <c r="AP814" s="70" t="s">
        <v>204</v>
      </c>
      <c r="AQ814" s="70">
        <v>2007</v>
      </c>
      <c r="AR814" s="75"/>
      <c r="AS814" s="75"/>
      <c r="AT814" s="75"/>
      <c r="AU814" s="71">
        <v>161828436.63157922</v>
      </c>
      <c r="AV814" s="66" t="s">
        <v>123</v>
      </c>
      <c r="AW814" s="66"/>
      <c r="AX814" s="90" t="s">
        <v>1619</v>
      </c>
      <c r="AY814" s="104" t="s">
        <v>1193</v>
      </c>
      <c r="AZ814" s="95"/>
      <c r="BA814" s="104"/>
      <c r="BB814" s="66"/>
      <c r="BC814" s="66"/>
      <c r="BD814" s="121"/>
      <c r="BE814" s="121"/>
      <c r="BF814" s="121"/>
      <c r="BG814" s="121"/>
      <c r="BH814" s="121"/>
      <c r="BI814" s="121"/>
      <c r="BJ814" s="121"/>
      <c r="BK814" s="121"/>
      <c r="BL814" s="121"/>
      <c r="BM814" s="121"/>
      <c r="BN814" s="121"/>
      <c r="BO814" s="121"/>
      <c r="BP814" s="121"/>
      <c r="BQ814" s="121"/>
      <c r="BR814" s="121"/>
      <c r="BS814" s="121"/>
      <c r="BT814" s="121"/>
      <c r="BU814" s="121"/>
      <c r="BV814" s="121"/>
      <c r="BW814" s="121"/>
      <c r="BX814" s="121"/>
      <c r="BY814" s="121"/>
    </row>
    <row r="815" spans="1:77" s="100" customFormat="1" ht="16" hidden="1" thickBot="1">
      <c r="A815" s="4"/>
      <c r="B815" s="98"/>
      <c r="C815" s="72" t="s">
        <v>460</v>
      </c>
      <c r="D815" s="70"/>
      <c r="E815" s="128" t="s">
        <v>714</v>
      </c>
      <c r="F815" s="128"/>
      <c r="G815" s="75"/>
      <c r="H815" s="75"/>
      <c r="I815" s="75"/>
      <c r="J815" s="104" t="s">
        <v>1193</v>
      </c>
      <c r="K815" s="75"/>
      <c r="L815" s="75"/>
      <c r="M815" s="75"/>
      <c r="N815" s="75"/>
      <c r="O815" s="75"/>
      <c r="P815" s="75"/>
      <c r="Q815" s="146" t="s">
        <v>1672</v>
      </c>
      <c r="R815" s="146">
        <v>0</v>
      </c>
      <c r="S815" s="151" t="s">
        <v>225</v>
      </c>
      <c r="T815" s="146" t="s">
        <v>1653</v>
      </c>
      <c r="U815" s="189"/>
      <c r="V815" s="50">
        <v>0</v>
      </c>
      <c r="W815" s="50">
        <v>0</v>
      </c>
      <c r="X815" s="50">
        <v>0</v>
      </c>
      <c r="Y815" s="75"/>
      <c r="Z815" s="75"/>
      <c r="AA815" s="75"/>
      <c r="AB815" s="75"/>
      <c r="AC815" s="75"/>
      <c r="AD815" s="75"/>
      <c r="AE815" s="75"/>
      <c r="AF815" s="75"/>
      <c r="AG815" s="75"/>
      <c r="AH815" s="75"/>
      <c r="AI815" s="75"/>
      <c r="AJ815" s="75"/>
      <c r="AK815" s="75"/>
      <c r="AL815" s="75"/>
      <c r="AM815" s="75"/>
      <c r="AN815" s="75"/>
      <c r="AO815" s="75"/>
      <c r="AP815" s="70" t="s">
        <v>204</v>
      </c>
      <c r="AQ815" s="70">
        <v>2007</v>
      </c>
      <c r="AR815" s="75"/>
      <c r="AS815" s="75"/>
      <c r="AT815" s="75"/>
      <c r="AU815" s="71">
        <v>6359930.1409789193</v>
      </c>
      <c r="AV815" s="66" t="s">
        <v>123</v>
      </c>
      <c r="AW815" s="66"/>
      <c r="AX815" s="90" t="s">
        <v>1619</v>
      </c>
      <c r="AY815" s="104" t="s">
        <v>1193</v>
      </c>
      <c r="AZ815" s="95"/>
      <c r="BA815" s="104"/>
      <c r="BB815" s="66"/>
      <c r="BC815" s="66"/>
      <c r="BD815" s="121"/>
      <c r="BE815" s="121"/>
      <c r="BF815" s="121"/>
      <c r="BG815" s="121"/>
      <c r="BH815" s="121"/>
      <c r="BI815" s="121"/>
      <c r="BJ815" s="121"/>
      <c r="BK815" s="121"/>
      <c r="BL815" s="121"/>
      <c r="BM815" s="121"/>
      <c r="BN815" s="121"/>
      <c r="BO815" s="121"/>
      <c r="BP815" s="121"/>
      <c r="BQ815" s="121"/>
      <c r="BR815" s="121"/>
      <c r="BS815" s="121"/>
      <c r="BT815" s="121"/>
      <c r="BU815" s="121"/>
      <c r="BV815" s="121"/>
      <c r="BW815" s="121"/>
      <c r="BX815" s="121"/>
      <c r="BY815" s="121"/>
    </row>
    <row r="816" spans="1:77" s="100" customFormat="1" ht="16" hidden="1" thickBot="1">
      <c r="A816" s="4"/>
      <c r="B816" s="98"/>
      <c r="C816" s="72" t="s">
        <v>507</v>
      </c>
      <c r="D816" s="70"/>
      <c r="E816" s="128" t="s">
        <v>715</v>
      </c>
      <c r="F816" s="128"/>
      <c r="G816" s="75"/>
      <c r="H816" s="75"/>
      <c r="I816" s="75"/>
      <c r="J816" s="104" t="s">
        <v>1193</v>
      </c>
      <c r="K816" s="75"/>
      <c r="L816" s="75"/>
      <c r="M816" s="151"/>
      <c r="N816" s="151"/>
      <c r="O816" s="151"/>
      <c r="P816" s="151"/>
      <c r="Q816" s="146" t="s">
        <v>1060</v>
      </c>
      <c r="R816" s="146">
        <v>0</v>
      </c>
      <c r="S816" s="151" t="s">
        <v>225</v>
      </c>
      <c r="T816" s="146" t="s">
        <v>1653</v>
      </c>
      <c r="U816" s="189"/>
      <c r="V816" s="50">
        <v>0</v>
      </c>
      <c r="W816" s="50">
        <v>0</v>
      </c>
      <c r="X816" s="50">
        <v>0</v>
      </c>
      <c r="Y816" s="75"/>
      <c r="Z816" s="75"/>
      <c r="AA816" s="75"/>
      <c r="AB816" s="75"/>
      <c r="AC816" s="75"/>
      <c r="AD816" s="75"/>
      <c r="AE816" s="75"/>
      <c r="AF816" s="75"/>
      <c r="AG816" s="75"/>
      <c r="AH816" s="75"/>
      <c r="AI816" s="75"/>
      <c r="AJ816" s="75"/>
      <c r="AK816" s="75"/>
      <c r="AL816" s="75"/>
      <c r="AM816" s="75"/>
      <c r="AN816" s="75"/>
      <c r="AO816" s="75"/>
      <c r="AP816" s="70" t="s">
        <v>204</v>
      </c>
      <c r="AQ816" s="70">
        <v>2007</v>
      </c>
      <c r="AR816" s="75"/>
      <c r="AS816" s="75"/>
      <c r="AT816" s="75"/>
      <c r="AU816" s="71">
        <v>4239953.4273192799</v>
      </c>
      <c r="AV816" s="66" t="s">
        <v>123</v>
      </c>
      <c r="AW816" s="66"/>
      <c r="AX816" s="90" t="s">
        <v>1619</v>
      </c>
      <c r="AY816" s="104" t="s">
        <v>1193</v>
      </c>
      <c r="AZ816" s="95"/>
      <c r="BA816" s="104"/>
      <c r="BB816" s="66"/>
      <c r="BC816" s="66"/>
      <c r="BD816" s="121"/>
      <c r="BE816" s="121"/>
      <c r="BF816" s="121"/>
      <c r="BG816" s="121"/>
      <c r="BH816" s="121"/>
      <c r="BI816" s="121"/>
      <c r="BJ816" s="121"/>
      <c r="BK816" s="121"/>
      <c r="BL816" s="121"/>
      <c r="BM816" s="121"/>
      <c r="BN816" s="121"/>
      <c r="BO816" s="121"/>
      <c r="BP816" s="121"/>
      <c r="BQ816" s="121"/>
      <c r="BR816" s="121"/>
      <c r="BS816" s="121"/>
      <c r="BT816" s="121"/>
      <c r="BU816" s="121"/>
      <c r="BV816" s="121"/>
      <c r="BW816" s="121"/>
      <c r="BX816" s="121"/>
      <c r="BY816" s="121"/>
    </row>
    <row r="817" spans="1:77" s="100" customFormat="1" ht="16" hidden="1" thickBot="1">
      <c r="A817" s="4"/>
      <c r="B817" s="98"/>
      <c r="C817" s="72" t="s">
        <v>482</v>
      </c>
      <c r="D817" s="70"/>
      <c r="E817" s="128" t="s">
        <v>720</v>
      </c>
      <c r="F817" s="128"/>
      <c r="G817" s="75"/>
      <c r="H817" s="75"/>
      <c r="I817" s="75"/>
      <c r="J817" s="104" t="s">
        <v>1193</v>
      </c>
      <c r="K817" s="75"/>
      <c r="L817" s="75"/>
      <c r="M817" s="75"/>
      <c r="N817" s="75"/>
      <c r="O817" s="75"/>
      <c r="P817" s="75"/>
      <c r="Q817" s="146" t="s">
        <v>1676</v>
      </c>
      <c r="R817" s="146">
        <v>0</v>
      </c>
      <c r="S817" s="151" t="s">
        <v>1586</v>
      </c>
      <c r="T817" s="146" t="s">
        <v>1653</v>
      </c>
      <c r="U817" s="189"/>
      <c r="V817" s="50">
        <v>0</v>
      </c>
      <c r="W817" s="50">
        <v>0</v>
      </c>
      <c r="X817" s="50">
        <v>0</v>
      </c>
      <c r="Y817" s="75"/>
      <c r="Z817" s="75"/>
      <c r="AA817" s="75"/>
      <c r="AB817" s="75"/>
      <c r="AC817" s="75"/>
      <c r="AD817" s="75"/>
      <c r="AE817" s="75"/>
      <c r="AF817" s="75"/>
      <c r="AG817" s="75"/>
      <c r="AH817" s="75"/>
      <c r="AI817" s="75"/>
      <c r="AJ817" s="75"/>
      <c r="AK817" s="75"/>
      <c r="AL817" s="75"/>
      <c r="AM817" s="75"/>
      <c r="AN817" s="75"/>
      <c r="AO817" s="75"/>
      <c r="AP817" s="70" t="s">
        <v>204</v>
      </c>
      <c r="AQ817" s="70">
        <v>2007</v>
      </c>
      <c r="AR817" s="75"/>
      <c r="AS817" s="75"/>
      <c r="AT817" s="75"/>
      <c r="AU817" s="71">
        <v>4341896.823147852</v>
      </c>
      <c r="AV817" s="66" t="s">
        <v>123</v>
      </c>
      <c r="AW817" s="66"/>
      <c r="AX817" s="90" t="s">
        <v>1619</v>
      </c>
      <c r="AY817" s="104" t="s">
        <v>1193</v>
      </c>
      <c r="AZ817" s="95"/>
      <c r="BA817" s="104"/>
      <c r="BB817" s="66"/>
      <c r="BC817" s="66"/>
      <c r="BD817" s="121"/>
      <c r="BE817" s="121"/>
      <c r="BF817" s="121"/>
      <c r="BG817" s="121"/>
      <c r="BH817" s="121"/>
      <c r="BI817" s="121"/>
      <c r="BJ817" s="121"/>
      <c r="BK817" s="121"/>
      <c r="BL817" s="121"/>
      <c r="BM817" s="121"/>
      <c r="BN817" s="121"/>
      <c r="BO817" s="121"/>
      <c r="BP817" s="121"/>
      <c r="BQ817" s="121"/>
      <c r="BR817" s="121"/>
      <c r="BS817" s="121"/>
      <c r="BT817" s="121"/>
      <c r="BU817" s="121"/>
      <c r="BV817" s="121"/>
      <c r="BW817" s="121"/>
      <c r="BX817" s="121"/>
      <c r="BY817" s="121"/>
    </row>
    <row r="818" spans="1:77" s="100" customFormat="1" ht="16" hidden="1" thickBot="1">
      <c r="A818" s="4"/>
      <c r="B818" s="98"/>
      <c r="C818" s="72" t="s">
        <v>508</v>
      </c>
      <c r="D818" s="70"/>
      <c r="E818" s="128" t="s">
        <v>730</v>
      </c>
      <c r="F818" s="128"/>
      <c r="G818" s="75"/>
      <c r="H818" s="75"/>
      <c r="I818" s="75"/>
      <c r="J818" s="104" t="s">
        <v>1193</v>
      </c>
      <c r="K818" s="75"/>
      <c r="L818" s="75"/>
      <c r="M818" s="75"/>
      <c r="N818" s="75"/>
      <c r="O818" s="75"/>
      <c r="P818" s="75"/>
      <c r="Q818" s="146" t="s">
        <v>823</v>
      </c>
      <c r="R818" s="146">
        <v>0</v>
      </c>
      <c r="S818" s="151" t="s">
        <v>1581</v>
      </c>
      <c r="T818" s="146" t="s">
        <v>1674</v>
      </c>
      <c r="U818" s="189"/>
      <c r="V818" s="50">
        <v>0</v>
      </c>
      <c r="W818" s="50">
        <v>0</v>
      </c>
      <c r="X818" s="50">
        <v>0</v>
      </c>
      <c r="Y818" s="75"/>
      <c r="Z818" s="75"/>
      <c r="AA818" s="75"/>
      <c r="AB818" s="75"/>
      <c r="AC818" s="75"/>
      <c r="AD818" s="75"/>
      <c r="AE818" s="75"/>
      <c r="AF818" s="75"/>
      <c r="AG818" s="75"/>
      <c r="AH818" s="75"/>
      <c r="AI818" s="75"/>
      <c r="AJ818" s="75"/>
      <c r="AK818" s="75"/>
      <c r="AL818" s="75"/>
      <c r="AM818" s="75"/>
      <c r="AN818" s="75"/>
      <c r="AO818" s="75"/>
      <c r="AP818" s="70" t="s">
        <v>204</v>
      </c>
      <c r="AQ818" s="70">
        <v>2007</v>
      </c>
      <c r="AR818" s="75"/>
      <c r="AS818" s="75"/>
      <c r="AT818" s="75"/>
      <c r="AU818" s="71">
        <v>5639044.8567284951</v>
      </c>
      <c r="AV818" s="66" t="s">
        <v>123</v>
      </c>
      <c r="AW818" s="66"/>
      <c r="AX818" s="90" t="s">
        <v>1619</v>
      </c>
      <c r="AY818" s="104" t="s">
        <v>1193</v>
      </c>
      <c r="AZ818" s="95"/>
      <c r="BA818" s="104"/>
      <c r="BB818" s="66"/>
      <c r="BC818" s="66"/>
      <c r="BD818" s="121"/>
      <c r="BE818" s="121"/>
      <c r="BF818" s="121"/>
      <c r="BG818" s="121"/>
      <c r="BH818" s="121"/>
      <c r="BI818" s="121"/>
      <c r="BJ818" s="121"/>
      <c r="BK818" s="121"/>
      <c r="BL818" s="121"/>
      <c r="BM818" s="121"/>
      <c r="BN818" s="121"/>
      <c r="BO818" s="121"/>
      <c r="BP818" s="121"/>
      <c r="BQ818" s="121"/>
      <c r="BR818" s="121"/>
      <c r="BS818" s="121"/>
      <c r="BT818" s="121"/>
      <c r="BU818" s="121"/>
      <c r="BV818" s="121"/>
      <c r="BW818" s="121"/>
      <c r="BX818" s="121"/>
      <c r="BY818" s="121"/>
    </row>
    <row r="819" spans="1:77" s="100" customFormat="1" ht="16" hidden="1" thickBot="1">
      <c r="A819" s="4"/>
      <c r="B819" s="98"/>
      <c r="C819" s="72" t="s">
        <v>509</v>
      </c>
      <c r="D819" s="70"/>
      <c r="E819" s="128" t="s">
        <v>721</v>
      </c>
      <c r="F819" s="128"/>
      <c r="G819" s="75"/>
      <c r="H819" s="75"/>
      <c r="I819" s="75"/>
      <c r="J819" s="104" t="s">
        <v>1193</v>
      </c>
      <c r="K819" s="75"/>
      <c r="L819" s="75"/>
      <c r="M819" s="151"/>
      <c r="N819" s="151"/>
      <c r="O819" s="151"/>
      <c r="P819" s="151"/>
      <c r="Q819" s="146" t="s">
        <v>1702</v>
      </c>
      <c r="R819" s="146">
        <v>0</v>
      </c>
      <c r="S819" s="151" t="s">
        <v>1581</v>
      </c>
      <c r="T819" s="146" t="s">
        <v>1653</v>
      </c>
      <c r="U819" s="189"/>
      <c r="V819" s="50">
        <v>0</v>
      </c>
      <c r="W819" s="50">
        <v>0</v>
      </c>
      <c r="X819" s="50">
        <v>0</v>
      </c>
      <c r="Y819" s="75"/>
      <c r="Z819" s="75"/>
      <c r="AA819" s="75"/>
      <c r="AB819" s="75"/>
      <c r="AC819" s="75"/>
      <c r="AD819" s="75"/>
      <c r="AE819" s="75"/>
      <c r="AF819" s="75"/>
      <c r="AG819" s="75"/>
      <c r="AH819" s="75"/>
      <c r="AI819" s="75"/>
      <c r="AJ819" s="75"/>
      <c r="AK819" s="75"/>
      <c r="AL819" s="75"/>
      <c r="AM819" s="75"/>
      <c r="AN819" s="75"/>
      <c r="AO819" s="75"/>
      <c r="AP819" s="70" t="s">
        <v>204</v>
      </c>
      <c r="AQ819" s="70">
        <v>2007</v>
      </c>
      <c r="AR819" s="75"/>
      <c r="AS819" s="75"/>
      <c r="AT819" s="75"/>
      <c r="AU819" s="71">
        <v>1605566.5413697145</v>
      </c>
      <c r="AV819" s="66" t="s">
        <v>123</v>
      </c>
      <c r="AW819" s="66"/>
      <c r="AX819" s="90" t="s">
        <v>1619</v>
      </c>
      <c r="AY819" s="104" t="s">
        <v>1193</v>
      </c>
      <c r="AZ819" s="95"/>
      <c r="BA819" s="104"/>
      <c r="BB819" s="66"/>
      <c r="BC819" s="66"/>
      <c r="BD819" s="121"/>
      <c r="BE819" s="121"/>
      <c r="BF819" s="121"/>
      <c r="BG819" s="121"/>
      <c r="BH819" s="121"/>
      <c r="BI819" s="121"/>
      <c r="BJ819" s="121"/>
      <c r="BK819" s="121"/>
      <c r="BL819" s="121"/>
      <c r="BM819" s="121"/>
      <c r="BN819" s="121"/>
      <c r="BO819" s="121"/>
      <c r="BP819" s="121"/>
      <c r="BQ819" s="121"/>
      <c r="BR819" s="121"/>
      <c r="BS819" s="121"/>
      <c r="BT819" s="121"/>
      <c r="BU819" s="121"/>
      <c r="BV819" s="121"/>
      <c r="BW819" s="121"/>
      <c r="BX819" s="121"/>
      <c r="BY819" s="121"/>
    </row>
    <row r="820" spans="1:77" s="100" customFormat="1" ht="16" hidden="1" thickBot="1">
      <c r="A820" s="4"/>
      <c r="B820" s="98"/>
      <c r="C820" s="72" t="s">
        <v>510</v>
      </c>
      <c r="D820" s="70"/>
      <c r="E820" s="128" t="s">
        <v>721</v>
      </c>
      <c r="F820" s="128"/>
      <c r="G820" s="75"/>
      <c r="H820" s="75"/>
      <c r="I820" s="75"/>
      <c r="J820" s="104" t="s">
        <v>1193</v>
      </c>
      <c r="K820" s="75"/>
      <c r="L820" s="75"/>
      <c r="M820" s="75"/>
      <c r="N820" s="75"/>
      <c r="O820" s="75"/>
      <c r="P820" s="75"/>
      <c r="Q820" s="146" t="s">
        <v>1703</v>
      </c>
      <c r="R820" s="146">
        <v>0</v>
      </c>
      <c r="S820" s="151" t="s">
        <v>1581</v>
      </c>
      <c r="T820" s="146" t="s">
        <v>1653</v>
      </c>
      <c r="U820" s="189"/>
      <c r="V820" s="50">
        <v>0</v>
      </c>
      <c r="W820" s="50">
        <v>0</v>
      </c>
      <c r="X820" s="50">
        <v>0</v>
      </c>
      <c r="Y820" s="75"/>
      <c r="Z820" s="75"/>
      <c r="AA820" s="75"/>
      <c r="AB820" s="75"/>
      <c r="AC820" s="75"/>
      <c r="AD820" s="75"/>
      <c r="AE820" s="75"/>
      <c r="AF820" s="75"/>
      <c r="AG820" s="75"/>
      <c r="AH820" s="75"/>
      <c r="AI820" s="75"/>
      <c r="AJ820" s="75"/>
      <c r="AK820" s="75"/>
      <c r="AL820" s="75"/>
      <c r="AM820" s="75"/>
      <c r="AN820" s="75"/>
      <c r="AO820" s="75"/>
      <c r="AP820" s="70" t="s">
        <v>204</v>
      </c>
      <c r="AQ820" s="70">
        <v>2007</v>
      </c>
      <c r="AR820" s="75"/>
      <c r="AS820" s="75"/>
      <c r="AT820" s="75"/>
      <c r="AU820" s="71">
        <v>1745673.5887159207</v>
      </c>
      <c r="AV820" s="66" t="s">
        <v>123</v>
      </c>
      <c r="AW820" s="66"/>
      <c r="AX820" s="90" t="s">
        <v>1619</v>
      </c>
      <c r="AY820" s="104" t="s">
        <v>1193</v>
      </c>
      <c r="AZ820" s="95"/>
      <c r="BA820" s="104"/>
      <c r="BB820" s="66"/>
      <c r="BC820" s="66"/>
      <c r="BD820" s="121"/>
      <c r="BE820" s="121"/>
      <c r="BF820" s="121"/>
      <c r="BG820" s="121"/>
      <c r="BH820" s="121"/>
      <c r="BI820" s="121"/>
      <c r="BJ820" s="121"/>
      <c r="BK820" s="121"/>
      <c r="BL820" s="121"/>
      <c r="BM820" s="121"/>
      <c r="BN820" s="121"/>
      <c r="BO820" s="121"/>
      <c r="BP820" s="121"/>
      <c r="BQ820" s="121"/>
      <c r="BR820" s="121"/>
      <c r="BS820" s="121"/>
      <c r="BT820" s="121"/>
      <c r="BU820" s="121"/>
      <c r="BV820" s="121"/>
      <c r="BW820" s="121"/>
      <c r="BX820" s="121"/>
      <c r="BY820" s="121"/>
    </row>
    <row r="821" spans="1:77" s="100" customFormat="1" ht="16" hidden="1" thickBot="1">
      <c r="A821" s="4"/>
      <c r="B821" s="98"/>
      <c r="C821" s="72" t="s">
        <v>511</v>
      </c>
      <c r="D821" s="70"/>
      <c r="E821" s="128" t="s">
        <v>721</v>
      </c>
      <c r="F821" s="128"/>
      <c r="G821" s="75"/>
      <c r="H821" s="75"/>
      <c r="I821" s="75"/>
      <c r="J821" s="104" t="s">
        <v>1193</v>
      </c>
      <c r="K821" s="75"/>
      <c r="L821" s="75"/>
      <c r="M821" s="75"/>
      <c r="N821" s="75"/>
      <c r="O821" s="75"/>
      <c r="P821" s="75"/>
      <c r="Q821" s="146" t="s">
        <v>1704</v>
      </c>
      <c r="R821" s="146">
        <v>0</v>
      </c>
      <c r="S821" s="151" t="s">
        <v>1581</v>
      </c>
      <c r="T821" s="146" t="s">
        <v>1653</v>
      </c>
      <c r="U821" s="189"/>
      <c r="V821" s="50">
        <v>0</v>
      </c>
      <c r="W821" s="50">
        <v>0</v>
      </c>
      <c r="X821" s="50">
        <v>0</v>
      </c>
      <c r="Y821" s="75"/>
      <c r="Z821" s="75"/>
      <c r="AA821" s="75"/>
      <c r="AB821" s="75"/>
      <c r="AC821" s="75"/>
      <c r="AD821" s="75"/>
      <c r="AE821" s="75"/>
      <c r="AF821" s="75"/>
      <c r="AG821" s="75"/>
      <c r="AH821" s="75"/>
      <c r="AI821" s="75"/>
      <c r="AJ821" s="75"/>
      <c r="AK821" s="75"/>
      <c r="AL821" s="75"/>
      <c r="AM821" s="75"/>
      <c r="AN821" s="75"/>
      <c r="AO821" s="75"/>
      <c r="AP821" s="70" t="s">
        <v>204</v>
      </c>
      <c r="AQ821" s="70">
        <v>2007</v>
      </c>
      <c r="AR821" s="75"/>
      <c r="AS821" s="75"/>
      <c r="AT821" s="75"/>
      <c r="AU821" s="71">
        <v>6422239.6752070989</v>
      </c>
      <c r="AV821" s="66" t="s">
        <v>123</v>
      </c>
      <c r="AW821" s="66"/>
      <c r="AX821" s="90" t="s">
        <v>1619</v>
      </c>
      <c r="AY821" s="104" t="s">
        <v>1193</v>
      </c>
      <c r="AZ821" s="95"/>
      <c r="BA821" s="104"/>
      <c r="BB821" s="66"/>
      <c r="BC821" s="66"/>
      <c r="BD821" s="121"/>
      <c r="BE821" s="121"/>
      <c r="BF821" s="121"/>
      <c r="BG821" s="121"/>
      <c r="BH821" s="121"/>
      <c r="BI821" s="121"/>
      <c r="BJ821" s="121"/>
      <c r="BK821" s="121"/>
      <c r="BL821" s="121"/>
      <c r="BM821" s="121"/>
      <c r="BN821" s="121"/>
      <c r="BO821" s="121"/>
      <c r="BP821" s="121"/>
      <c r="BQ821" s="121"/>
      <c r="BR821" s="121"/>
      <c r="BS821" s="121"/>
      <c r="BT821" s="121"/>
      <c r="BU821" s="121"/>
      <c r="BV821" s="121"/>
      <c r="BW821" s="121"/>
      <c r="BX821" s="121"/>
      <c r="BY821" s="121"/>
    </row>
    <row r="822" spans="1:77" s="100" customFormat="1" ht="16" hidden="1" thickBot="1">
      <c r="A822" s="4"/>
      <c r="B822" s="98"/>
      <c r="C822" s="72" t="s">
        <v>512</v>
      </c>
      <c r="D822" s="70"/>
      <c r="E822" s="128" t="s">
        <v>721</v>
      </c>
      <c r="F822" s="128"/>
      <c r="G822" s="75"/>
      <c r="H822" s="75"/>
      <c r="I822" s="75"/>
      <c r="J822" s="104" t="s">
        <v>1193</v>
      </c>
      <c r="K822" s="75"/>
      <c r="L822" s="75"/>
      <c r="M822" s="75"/>
      <c r="N822" s="75"/>
      <c r="O822" s="75"/>
      <c r="P822" s="75"/>
      <c r="Q822" s="146" t="s">
        <v>1705</v>
      </c>
      <c r="R822" s="146">
        <v>0</v>
      </c>
      <c r="S822" s="151" t="s">
        <v>1581</v>
      </c>
      <c r="T822" s="146" t="s">
        <v>1653</v>
      </c>
      <c r="U822" s="189"/>
      <c r="V822" s="50">
        <v>0</v>
      </c>
      <c r="W822" s="50">
        <v>0</v>
      </c>
      <c r="X822" s="50">
        <v>0</v>
      </c>
      <c r="Y822" s="75"/>
      <c r="Z822" s="75"/>
      <c r="AA822" s="75"/>
      <c r="AB822" s="75"/>
      <c r="AC822" s="75"/>
      <c r="AD822" s="75"/>
      <c r="AE822" s="75"/>
      <c r="AF822" s="75"/>
      <c r="AG822" s="75"/>
      <c r="AH822" s="75"/>
      <c r="AI822" s="75"/>
      <c r="AJ822" s="75"/>
      <c r="AK822" s="75"/>
      <c r="AL822" s="75"/>
      <c r="AM822" s="75"/>
      <c r="AN822" s="75"/>
      <c r="AO822" s="75"/>
      <c r="AP822" s="70" t="s">
        <v>204</v>
      </c>
      <c r="AQ822" s="70">
        <v>2007</v>
      </c>
      <c r="AR822" s="75"/>
      <c r="AS822" s="75"/>
      <c r="AT822" s="75"/>
      <c r="AU822" s="71">
        <v>13896487.512875885</v>
      </c>
      <c r="AV822" s="66" t="s">
        <v>123</v>
      </c>
      <c r="AW822" s="66"/>
      <c r="AX822" s="90" t="s">
        <v>1619</v>
      </c>
      <c r="AY822" s="104" t="s">
        <v>1193</v>
      </c>
      <c r="AZ822" s="95"/>
      <c r="BA822" s="104"/>
      <c r="BB822" s="66"/>
      <c r="BC822" s="66"/>
      <c r="BD822" s="121"/>
      <c r="BE822" s="121"/>
      <c r="BF822" s="121"/>
      <c r="BG822" s="121"/>
      <c r="BH822" s="121"/>
      <c r="BI822" s="121"/>
      <c r="BJ822" s="121"/>
      <c r="BK822" s="121"/>
      <c r="BL822" s="121"/>
      <c r="BM822" s="121"/>
      <c r="BN822" s="121"/>
      <c r="BO822" s="121"/>
      <c r="BP822" s="121"/>
      <c r="BQ822" s="121"/>
      <c r="BR822" s="121"/>
      <c r="BS822" s="121"/>
      <c r="BT822" s="121"/>
      <c r="BU822" s="121"/>
      <c r="BV822" s="121"/>
      <c r="BW822" s="121"/>
      <c r="BX822" s="121"/>
      <c r="BY822" s="121"/>
    </row>
    <row r="823" spans="1:77" s="100" customFormat="1" ht="16" hidden="1" thickBot="1">
      <c r="A823" s="4"/>
      <c r="B823" s="98"/>
      <c r="C823" s="72" t="s">
        <v>513</v>
      </c>
      <c r="D823" s="70"/>
      <c r="E823" s="128" t="s">
        <v>715</v>
      </c>
      <c r="F823" s="128"/>
      <c r="G823" s="75"/>
      <c r="H823" s="75"/>
      <c r="I823" s="75"/>
      <c r="J823" s="104" t="s">
        <v>1193</v>
      </c>
      <c r="K823" s="75"/>
      <c r="L823" s="75"/>
      <c r="M823" s="151"/>
      <c r="N823" s="151"/>
      <c r="O823" s="151"/>
      <c r="P823" s="151"/>
      <c r="Q823" s="146" t="s">
        <v>819</v>
      </c>
      <c r="R823" s="146">
        <v>0</v>
      </c>
      <c r="S823" s="151" t="s">
        <v>1581</v>
      </c>
      <c r="T823" s="146" t="s">
        <v>1653</v>
      </c>
      <c r="U823" s="189"/>
      <c r="V823" s="50">
        <v>0</v>
      </c>
      <c r="W823" s="50">
        <v>0</v>
      </c>
      <c r="X823" s="50">
        <v>0</v>
      </c>
      <c r="Y823" s="75"/>
      <c r="Z823" s="75"/>
      <c r="AA823" s="75"/>
      <c r="AB823" s="75"/>
      <c r="AC823" s="75"/>
      <c r="AD823" s="75"/>
      <c r="AE823" s="75"/>
      <c r="AF823" s="75"/>
      <c r="AG823" s="75"/>
      <c r="AH823" s="75"/>
      <c r="AI823" s="75"/>
      <c r="AJ823" s="75"/>
      <c r="AK823" s="75"/>
      <c r="AL823" s="75"/>
      <c r="AM823" s="75"/>
      <c r="AN823" s="75"/>
      <c r="AO823" s="75"/>
      <c r="AP823" s="70" t="s">
        <v>204</v>
      </c>
      <c r="AQ823" s="70">
        <v>2007</v>
      </c>
      <c r="AR823" s="75"/>
      <c r="AS823" s="75"/>
      <c r="AT823" s="75"/>
      <c r="AU823" s="71">
        <v>45998780.742554247</v>
      </c>
      <c r="AV823" s="66" t="s">
        <v>123</v>
      </c>
      <c r="AW823" s="66"/>
      <c r="AX823" s="90" t="s">
        <v>1619</v>
      </c>
      <c r="AY823" s="104" t="s">
        <v>1193</v>
      </c>
      <c r="AZ823" s="95"/>
      <c r="BA823" s="104"/>
      <c r="BB823" s="66"/>
      <c r="BC823" s="66"/>
      <c r="BD823" s="121"/>
      <c r="BE823" s="121"/>
      <c r="BF823" s="121"/>
      <c r="BG823" s="121"/>
      <c r="BH823" s="121"/>
      <c r="BI823" s="121"/>
      <c r="BJ823" s="121"/>
      <c r="BK823" s="121"/>
      <c r="BL823" s="121"/>
      <c r="BM823" s="121"/>
      <c r="BN823" s="121"/>
      <c r="BO823" s="121"/>
      <c r="BP823" s="121"/>
      <c r="BQ823" s="121"/>
      <c r="BR823" s="121"/>
      <c r="BS823" s="121"/>
      <c r="BT823" s="121"/>
      <c r="BU823" s="121"/>
      <c r="BV823" s="121"/>
      <c r="BW823" s="121"/>
      <c r="BX823" s="121"/>
      <c r="BY823" s="121"/>
    </row>
    <row r="824" spans="1:77" s="100" customFormat="1" ht="16" hidden="1" thickBot="1">
      <c r="A824" s="4"/>
      <c r="B824" s="98"/>
      <c r="C824" s="72" t="s">
        <v>514</v>
      </c>
      <c r="D824" s="70"/>
      <c r="E824" s="128" t="s">
        <v>722</v>
      </c>
      <c r="F824" s="128"/>
      <c r="G824" s="75"/>
      <c r="H824" s="75"/>
      <c r="I824" s="75"/>
      <c r="J824" s="104" t="s">
        <v>1193</v>
      </c>
      <c r="K824" s="75"/>
      <c r="L824" s="75"/>
      <c r="M824" s="151"/>
      <c r="N824" s="151"/>
      <c r="O824" s="151"/>
      <c r="P824" s="151"/>
      <c r="Q824" s="146" t="s">
        <v>1673</v>
      </c>
      <c r="R824" s="146">
        <v>0</v>
      </c>
      <c r="S824" s="151" t="s">
        <v>1581</v>
      </c>
      <c r="T824" s="146" t="s">
        <v>1653</v>
      </c>
      <c r="U824" s="189"/>
      <c r="V824" s="50">
        <v>0</v>
      </c>
      <c r="W824" s="50">
        <v>0</v>
      </c>
      <c r="X824" s="50">
        <v>0</v>
      </c>
      <c r="Y824" s="75"/>
      <c r="Z824" s="75"/>
      <c r="AA824" s="75"/>
      <c r="AB824" s="75"/>
      <c r="AC824" s="75"/>
      <c r="AD824" s="75"/>
      <c r="AE824" s="75"/>
      <c r="AF824" s="75"/>
      <c r="AG824" s="75"/>
      <c r="AH824" s="75"/>
      <c r="AI824" s="75"/>
      <c r="AJ824" s="75"/>
      <c r="AK824" s="75"/>
      <c r="AL824" s="75"/>
      <c r="AM824" s="75"/>
      <c r="AN824" s="75"/>
      <c r="AO824" s="75"/>
      <c r="AP824" s="70" t="s">
        <v>204</v>
      </c>
      <c r="AQ824" s="70">
        <v>2007</v>
      </c>
      <c r="AR824" s="75"/>
      <c r="AS824" s="75"/>
      <c r="AT824" s="75"/>
      <c r="AU824" s="71">
        <v>33074216.885559946</v>
      </c>
      <c r="AV824" s="66" t="s">
        <v>123</v>
      </c>
      <c r="AW824" s="66"/>
      <c r="AX824" s="90" t="s">
        <v>1619</v>
      </c>
      <c r="AY824" s="104" t="s">
        <v>1193</v>
      </c>
      <c r="AZ824" s="95"/>
      <c r="BA824" s="104"/>
      <c r="BB824" s="66"/>
      <c r="BC824" s="66"/>
      <c r="BD824" s="121"/>
      <c r="BE824" s="121"/>
      <c r="BF824" s="121"/>
      <c r="BG824" s="121"/>
      <c r="BH824" s="121"/>
      <c r="BI824" s="121"/>
      <c r="BJ824" s="121"/>
      <c r="BK824" s="121"/>
      <c r="BL824" s="121"/>
      <c r="BM824" s="121"/>
      <c r="BN824" s="121"/>
      <c r="BO824" s="121"/>
      <c r="BP824" s="121"/>
      <c r="BQ824" s="121"/>
      <c r="BR824" s="121"/>
      <c r="BS824" s="121"/>
      <c r="BT824" s="121"/>
      <c r="BU824" s="121"/>
      <c r="BV824" s="121"/>
      <c r="BW824" s="121"/>
      <c r="BX824" s="121"/>
      <c r="BY824" s="121"/>
    </row>
    <row r="825" spans="1:77" s="100" customFormat="1" ht="31" hidden="1" thickBot="1">
      <c r="A825" s="4"/>
      <c r="B825" s="98"/>
      <c r="C825" s="72" t="s">
        <v>515</v>
      </c>
      <c r="D825" s="70"/>
      <c r="E825" s="128" t="s">
        <v>723</v>
      </c>
      <c r="F825" s="128"/>
      <c r="G825" s="75"/>
      <c r="H825" s="75"/>
      <c r="I825" s="75"/>
      <c r="J825" s="104" t="s">
        <v>1193</v>
      </c>
      <c r="K825" s="75"/>
      <c r="L825" s="75"/>
      <c r="M825" s="75"/>
      <c r="N825" s="75"/>
      <c r="O825" s="75"/>
      <c r="P825" s="75"/>
      <c r="Q825" s="146" t="s">
        <v>1706</v>
      </c>
      <c r="R825" s="146">
        <v>0</v>
      </c>
      <c r="S825" s="151" t="s">
        <v>1581</v>
      </c>
      <c r="T825" s="146" t="s">
        <v>1653</v>
      </c>
      <c r="U825" s="189"/>
      <c r="V825" s="50">
        <v>0</v>
      </c>
      <c r="W825" s="50">
        <v>0</v>
      </c>
      <c r="X825" s="50">
        <v>0</v>
      </c>
      <c r="Y825" s="75"/>
      <c r="Z825" s="75"/>
      <c r="AA825" s="75"/>
      <c r="AB825" s="75"/>
      <c r="AC825" s="75"/>
      <c r="AD825" s="75"/>
      <c r="AE825" s="75"/>
      <c r="AF825" s="75"/>
      <c r="AG825" s="75"/>
      <c r="AH825" s="75"/>
      <c r="AI825" s="75"/>
      <c r="AJ825" s="75"/>
      <c r="AK825" s="75"/>
      <c r="AL825" s="75"/>
      <c r="AM825" s="75"/>
      <c r="AN825" s="75"/>
      <c r="AO825" s="75"/>
      <c r="AP825" s="70" t="s">
        <v>204</v>
      </c>
      <c r="AQ825" s="70">
        <v>2007</v>
      </c>
      <c r="AR825" s="75"/>
      <c r="AS825" s="75"/>
      <c r="AT825" s="75"/>
      <c r="AU825" s="71">
        <v>85928534.263477713</v>
      </c>
      <c r="AV825" s="66" t="s">
        <v>123</v>
      </c>
      <c r="AW825" s="66"/>
      <c r="AX825" s="90" t="s">
        <v>1619</v>
      </c>
      <c r="AY825" s="104" t="s">
        <v>1193</v>
      </c>
      <c r="AZ825" s="95"/>
      <c r="BA825" s="104"/>
      <c r="BB825" s="66"/>
      <c r="BC825" s="66"/>
      <c r="BD825" s="121"/>
      <c r="BE825" s="121"/>
      <c r="BF825" s="121"/>
      <c r="BG825" s="121"/>
      <c r="BH825" s="121"/>
      <c r="BI825" s="121"/>
      <c r="BJ825" s="121"/>
      <c r="BK825" s="121"/>
      <c r="BL825" s="121"/>
      <c r="BM825" s="121"/>
      <c r="BN825" s="121"/>
      <c r="BO825" s="121"/>
      <c r="BP825" s="121"/>
      <c r="BQ825" s="121"/>
      <c r="BR825" s="121"/>
      <c r="BS825" s="121"/>
      <c r="BT825" s="121"/>
      <c r="BU825" s="121"/>
      <c r="BV825" s="121"/>
      <c r="BW825" s="121"/>
      <c r="BX825" s="121"/>
      <c r="BY825" s="121"/>
    </row>
    <row r="826" spans="1:77" s="100" customFormat="1" ht="16" hidden="1" thickBot="1">
      <c r="A826" s="4"/>
      <c r="B826" s="98"/>
      <c r="C826" s="72" t="s">
        <v>462</v>
      </c>
      <c r="D826" s="70"/>
      <c r="E826" s="128" t="s">
        <v>724</v>
      </c>
      <c r="F826" s="128"/>
      <c r="G826" s="75"/>
      <c r="H826" s="75"/>
      <c r="I826" s="75"/>
      <c r="J826" s="104" t="s">
        <v>1193</v>
      </c>
      <c r="K826" s="75"/>
      <c r="L826" s="75"/>
      <c r="M826" s="151"/>
      <c r="N826" s="151"/>
      <c r="O826" s="151"/>
      <c r="P826" s="151"/>
      <c r="Q826" s="146" t="s">
        <v>1675</v>
      </c>
      <c r="R826" s="146">
        <v>0</v>
      </c>
      <c r="S826" s="151" t="s">
        <v>1581</v>
      </c>
      <c r="T826" s="146" t="s">
        <v>1653</v>
      </c>
      <c r="U826" s="189" t="s">
        <v>890</v>
      </c>
      <c r="V826" s="50">
        <v>0</v>
      </c>
      <c r="W826" s="50">
        <v>0</v>
      </c>
      <c r="X826" s="50">
        <v>0</v>
      </c>
      <c r="Y826" s="75"/>
      <c r="Z826" s="75"/>
      <c r="AA826" s="75"/>
      <c r="AB826" s="75"/>
      <c r="AC826" s="75"/>
      <c r="AD826" s="75"/>
      <c r="AE826" s="75"/>
      <c r="AF826" s="75"/>
      <c r="AG826" s="75"/>
      <c r="AH826" s="75"/>
      <c r="AI826" s="75"/>
      <c r="AJ826" s="75"/>
      <c r="AK826" s="75"/>
      <c r="AL826" s="75"/>
      <c r="AM826" s="75"/>
      <c r="AN826" s="75"/>
      <c r="AO826" s="75"/>
      <c r="AP826" s="70" t="s">
        <v>204</v>
      </c>
      <c r="AQ826" s="70">
        <v>2007</v>
      </c>
      <c r="AR826" s="75"/>
      <c r="AS826" s="75"/>
      <c r="AT826" s="75"/>
      <c r="AU826" s="71">
        <v>14367369.753616488</v>
      </c>
      <c r="AV826" s="66" t="s">
        <v>123</v>
      </c>
      <c r="AW826" s="66"/>
      <c r="AX826" s="90" t="s">
        <v>1619</v>
      </c>
      <c r="AY826" s="104" t="s">
        <v>1193</v>
      </c>
      <c r="AZ826" s="95"/>
      <c r="BA826" s="104"/>
      <c r="BB826" s="66"/>
      <c r="BC826" s="66"/>
      <c r="BD826" s="121"/>
      <c r="BE826" s="121"/>
      <c r="BF826" s="121"/>
      <c r="BG826" s="121"/>
      <c r="BH826" s="121"/>
      <c r="BI826" s="121"/>
      <c r="BJ826" s="121"/>
      <c r="BK826" s="121"/>
      <c r="BL826" s="121"/>
      <c r="BM826" s="121"/>
      <c r="BN826" s="121"/>
      <c r="BO826" s="121"/>
      <c r="BP826" s="121"/>
      <c r="BQ826" s="121"/>
      <c r="BR826" s="121"/>
      <c r="BS826" s="121"/>
      <c r="BT826" s="121"/>
      <c r="BU826" s="121"/>
      <c r="BV826" s="121"/>
      <c r="BW826" s="121"/>
      <c r="BX826" s="121"/>
      <c r="BY826" s="121"/>
    </row>
    <row r="827" spans="1:77" s="100" customFormat="1" ht="16" hidden="1" thickBot="1">
      <c r="A827" s="4"/>
      <c r="B827" s="98"/>
      <c r="C827" s="72" t="s">
        <v>516</v>
      </c>
      <c r="D827" s="70"/>
      <c r="E827" s="128" t="s">
        <v>721</v>
      </c>
      <c r="F827" s="128"/>
      <c r="G827" s="75"/>
      <c r="H827" s="75"/>
      <c r="I827" s="75"/>
      <c r="J827" s="104" t="s">
        <v>1193</v>
      </c>
      <c r="K827" s="75"/>
      <c r="L827" s="75"/>
      <c r="M827" s="151"/>
      <c r="N827" s="151"/>
      <c r="O827" s="151"/>
      <c r="P827" s="151"/>
      <c r="Q827" s="146" t="s">
        <v>1707</v>
      </c>
      <c r="R827" s="146">
        <v>0</v>
      </c>
      <c r="S827" s="151" t="s">
        <v>1581</v>
      </c>
      <c r="T827" s="146" t="s">
        <v>1654</v>
      </c>
      <c r="U827" s="189"/>
      <c r="V827" s="50">
        <v>0</v>
      </c>
      <c r="W827" s="50">
        <v>0</v>
      </c>
      <c r="X827" s="50">
        <v>0</v>
      </c>
      <c r="Y827" s="75"/>
      <c r="Z827" s="75"/>
      <c r="AA827" s="75"/>
      <c r="AB827" s="75"/>
      <c r="AC827" s="75"/>
      <c r="AD827" s="75"/>
      <c r="AE827" s="75"/>
      <c r="AF827" s="75"/>
      <c r="AG827" s="75"/>
      <c r="AH827" s="75"/>
      <c r="AI827" s="75"/>
      <c r="AJ827" s="75"/>
      <c r="AK827" s="75"/>
      <c r="AL827" s="75"/>
      <c r="AM827" s="75"/>
      <c r="AN827" s="75"/>
      <c r="AO827" s="75"/>
      <c r="AP827" s="70" t="s">
        <v>204</v>
      </c>
      <c r="AQ827" s="70">
        <v>2007</v>
      </c>
      <c r="AR827" s="75"/>
      <c r="AS827" s="75"/>
      <c r="AT827" s="75"/>
      <c r="AU827" s="71">
        <v>803926.76741589257</v>
      </c>
      <c r="AV827" s="66" t="s">
        <v>123</v>
      </c>
      <c r="AW827" s="66"/>
      <c r="AX827" s="90" t="s">
        <v>1619</v>
      </c>
      <c r="AY827" s="104" t="s">
        <v>1193</v>
      </c>
      <c r="AZ827" s="95"/>
      <c r="BA827" s="104"/>
      <c r="BB827" s="66"/>
      <c r="BC827" s="66"/>
      <c r="BD827" s="121"/>
      <c r="BE827" s="121"/>
      <c r="BF827" s="121"/>
      <c r="BG827" s="121"/>
      <c r="BH827" s="121"/>
      <c r="BI827" s="121"/>
      <c r="BJ827" s="121"/>
      <c r="BK827" s="121"/>
      <c r="BL827" s="121"/>
      <c r="BM827" s="121"/>
      <c r="BN827" s="121"/>
      <c r="BO827" s="121"/>
      <c r="BP827" s="121"/>
      <c r="BQ827" s="121"/>
      <c r="BR827" s="121"/>
      <c r="BS827" s="121"/>
      <c r="BT827" s="121"/>
      <c r="BU827" s="121"/>
      <c r="BV827" s="121"/>
      <c r="BW827" s="121"/>
      <c r="BX827" s="121"/>
      <c r="BY827" s="121"/>
    </row>
    <row r="828" spans="1:77" s="100" customFormat="1" ht="16" hidden="1" thickBot="1">
      <c r="A828" s="4"/>
      <c r="B828" s="98"/>
      <c r="C828" s="72" t="s">
        <v>517</v>
      </c>
      <c r="D828" s="70"/>
      <c r="E828" s="128" t="s">
        <v>715</v>
      </c>
      <c r="F828" s="128"/>
      <c r="G828" s="75"/>
      <c r="H828" s="75"/>
      <c r="I828" s="75"/>
      <c r="J828" s="104" t="s">
        <v>1193</v>
      </c>
      <c r="K828" s="75"/>
      <c r="L828" s="75"/>
      <c r="M828" s="151"/>
      <c r="N828" s="151"/>
      <c r="O828" s="151"/>
      <c r="P828" s="151"/>
      <c r="Q828" s="146" t="s">
        <v>1708</v>
      </c>
      <c r="R828" s="146">
        <v>0</v>
      </c>
      <c r="S828" s="151" t="s">
        <v>1581</v>
      </c>
      <c r="T828" s="146" t="s">
        <v>1653</v>
      </c>
      <c r="U828" s="189" t="s">
        <v>891</v>
      </c>
      <c r="V828" s="50">
        <v>0</v>
      </c>
      <c r="W828" s="50">
        <v>0</v>
      </c>
      <c r="X828" s="50">
        <v>0</v>
      </c>
      <c r="Y828" s="75"/>
      <c r="Z828" s="75"/>
      <c r="AA828" s="75"/>
      <c r="AB828" s="75"/>
      <c r="AC828" s="75"/>
      <c r="AD828" s="75"/>
      <c r="AE828" s="75"/>
      <c r="AF828" s="75"/>
      <c r="AG828" s="75"/>
      <c r="AH828" s="75"/>
      <c r="AI828" s="75"/>
      <c r="AJ828" s="75"/>
      <c r="AK828" s="75"/>
      <c r="AL828" s="75"/>
      <c r="AM828" s="75"/>
      <c r="AN828" s="75"/>
      <c r="AO828" s="75"/>
      <c r="AP828" s="70" t="s">
        <v>204</v>
      </c>
      <c r="AQ828" s="70">
        <v>2007</v>
      </c>
      <c r="AR828" s="75"/>
      <c r="AS828" s="75"/>
      <c r="AT828" s="75"/>
      <c r="AU828" s="71">
        <v>14476465.522820644</v>
      </c>
      <c r="AV828" s="66" t="s">
        <v>123</v>
      </c>
      <c r="AW828" s="66"/>
      <c r="AX828" s="90" t="s">
        <v>1619</v>
      </c>
      <c r="AY828" s="104" t="s">
        <v>1193</v>
      </c>
      <c r="AZ828" s="95"/>
      <c r="BA828" s="104"/>
      <c r="BB828" s="66"/>
      <c r="BC828" s="66"/>
      <c r="BD828" s="121"/>
      <c r="BE828" s="121"/>
      <c r="BF828" s="121"/>
      <c r="BG828" s="121"/>
      <c r="BH828" s="121"/>
      <c r="BI828" s="121"/>
      <c r="BJ828" s="121"/>
      <c r="BK828" s="121"/>
      <c r="BL828" s="121"/>
      <c r="BM828" s="121"/>
      <c r="BN828" s="121"/>
      <c r="BO828" s="121"/>
      <c r="BP828" s="121"/>
      <c r="BQ828" s="121"/>
      <c r="BR828" s="121"/>
      <c r="BS828" s="121"/>
      <c r="BT828" s="121"/>
      <c r="BU828" s="121"/>
      <c r="BV828" s="121"/>
      <c r="BW828" s="121"/>
      <c r="BX828" s="121"/>
      <c r="BY828" s="121"/>
    </row>
    <row r="829" spans="1:77" s="100" customFormat="1" ht="16" hidden="1" thickBot="1">
      <c r="A829" s="4"/>
      <c r="B829" s="98"/>
      <c r="C829" s="72" t="s">
        <v>518</v>
      </c>
      <c r="D829" s="70"/>
      <c r="E829" s="128" t="s">
        <v>727</v>
      </c>
      <c r="F829" s="128"/>
      <c r="G829" s="75"/>
      <c r="H829" s="75"/>
      <c r="I829" s="75"/>
      <c r="J829" s="104" t="s">
        <v>1193</v>
      </c>
      <c r="K829" s="75"/>
      <c r="L829" s="75"/>
      <c r="M829" s="151"/>
      <c r="N829" s="151"/>
      <c r="O829" s="151"/>
      <c r="P829" s="151"/>
      <c r="Q829" s="146" t="s">
        <v>1709</v>
      </c>
      <c r="R829" s="146">
        <v>0</v>
      </c>
      <c r="S829" s="151" t="s">
        <v>1581</v>
      </c>
      <c r="T829" s="146" t="s">
        <v>1653</v>
      </c>
      <c r="U829" s="189" t="s">
        <v>859</v>
      </c>
      <c r="V829" s="50">
        <v>0</v>
      </c>
      <c r="W829" s="50">
        <v>0</v>
      </c>
      <c r="X829" s="50">
        <v>0</v>
      </c>
      <c r="Y829" s="75"/>
      <c r="Z829" s="75"/>
      <c r="AA829" s="75"/>
      <c r="AB829" s="75"/>
      <c r="AC829" s="75"/>
      <c r="AD829" s="75"/>
      <c r="AE829" s="75"/>
      <c r="AF829" s="75"/>
      <c r="AG829" s="75"/>
      <c r="AH829" s="75"/>
      <c r="AI829" s="75"/>
      <c r="AJ829" s="75"/>
      <c r="AK829" s="75"/>
      <c r="AL829" s="75"/>
      <c r="AM829" s="75"/>
      <c r="AN829" s="75"/>
      <c r="AO829" s="75"/>
      <c r="AP829" s="70" t="s">
        <v>204</v>
      </c>
      <c r="AQ829" s="70">
        <v>2007</v>
      </c>
      <c r="AR829" s="75"/>
      <c r="AS829" s="75"/>
      <c r="AT829" s="75"/>
      <c r="AU829" s="71">
        <v>96815982.976882115</v>
      </c>
      <c r="AV829" s="66" t="s">
        <v>123</v>
      </c>
      <c r="AW829" s="66"/>
      <c r="AX829" s="90" t="s">
        <v>1619</v>
      </c>
      <c r="AY829" s="104" t="s">
        <v>1193</v>
      </c>
      <c r="AZ829" s="95"/>
      <c r="BA829" s="104"/>
      <c r="BB829" s="66"/>
      <c r="BC829" s="66"/>
      <c r="BD829" s="121"/>
      <c r="BE829" s="121"/>
      <c r="BF829" s="121"/>
      <c r="BG829" s="121"/>
      <c r="BH829" s="121"/>
      <c r="BI829" s="121"/>
      <c r="BJ829" s="121"/>
      <c r="BK829" s="121"/>
      <c r="BL829" s="121"/>
      <c r="BM829" s="121"/>
      <c r="BN829" s="121"/>
      <c r="BO829" s="121"/>
      <c r="BP829" s="121"/>
      <c r="BQ829" s="121"/>
      <c r="BR829" s="121"/>
      <c r="BS829" s="121"/>
      <c r="BT829" s="121"/>
      <c r="BU829" s="121"/>
      <c r="BV829" s="121"/>
      <c r="BW829" s="121"/>
      <c r="BX829" s="121"/>
      <c r="BY829" s="121"/>
    </row>
    <row r="830" spans="1:77" s="100" customFormat="1" ht="16" hidden="1" thickBot="1">
      <c r="A830" s="4"/>
      <c r="B830" s="98"/>
      <c r="C830" s="72" t="s">
        <v>519</v>
      </c>
      <c r="D830" s="70"/>
      <c r="E830" s="128" t="s">
        <v>1710</v>
      </c>
      <c r="F830" s="128"/>
      <c r="G830" s="75"/>
      <c r="H830" s="75"/>
      <c r="I830" s="75"/>
      <c r="J830" s="104" t="s">
        <v>1193</v>
      </c>
      <c r="K830" s="75"/>
      <c r="L830" s="75"/>
      <c r="M830" s="151"/>
      <c r="N830" s="151"/>
      <c r="O830" s="151"/>
      <c r="P830" s="151"/>
      <c r="Q830" s="146" t="s">
        <v>1707</v>
      </c>
      <c r="R830" s="146">
        <v>0</v>
      </c>
      <c r="S830" s="151" t="s">
        <v>1581</v>
      </c>
      <c r="T830" s="146" t="s">
        <v>1654</v>
      </c>
      <c r="U830" s="189" t="s">
        <v>892</v>
      </c>
      <c r="V830" s="50">
        <v>0</v>
      </c>
      <c r="W830" s="50">
        <v>0</v>
      </c>
      <c r="X830" s="50">
        <v>0</v>
      </c>
      <c r="Y830" s="75"/>
      <c r="Z830" s="75"/>
      <c r="AA830" s="75"/>
      <c r="AB830" s="75"/>
      <c r="AC830" s="75"/>
      <c r="AD830" s="75"/>
      <c r="AE830" s="75"/>
      <c r="AF830" s="75"/>
      <c r="AG830" s="75"/>
      <c r="AH830" s="75"/>
      <c r="AI830" s="75"/>
      <c r="AJ830" s="75"/>
      <c r="AK830" s="75"/>
      <c r="AL830" s="75"/>
      <c r="AM830" s="75"/>
      <c r="AN830" s="75"/>
      <c r="AO830" s="75"/>
      <c r="AP830" s="70" t="s">
        <v>204</v>
      </c>
      <c r="AQ830" s="70">
        <v>2007</v>
      </c>
      <c r="AR830" s="75"/>
      <c r="AS830" s="75"/>
      <c r="AT830" s="75"/>
      <c r="AU830" s="71">
        <v>16150357.097631028</v>
      </c>
      <c r="AV830" s="66" t="s">
        <v>123</v>
      </c>
      <c r="AW830" s="66"/>
      <c r="AX830" s="90" t="s">
        <v>1619</v>
      </c>
      <c r="AY830" s="104" t="s">
        <v>1193</v>
      </c>
      <c r="AZ830" s="95"/>
      <c r="BA830" s="104"/>
      <c r="BB830" s="66"/>
      <c r="BC830" s="66"/>
      <c r="BD830" s="121"/>
      <c r="BE830" s="121"/>
      <c r="BF830" s="121"/>
      <c r="BG830" s="121"/>
      <c r="BH830" s="121"/>
      <c r="BI830" s="121"/>
      <c r="BJ830" s="121"/>
      <c r="BK830" s="121"/>
      <c r="BL830" s="121"/>
      <c r="BM830" s="121"/>
      <c r="BN830" s="121"/>
      <c r="BO830" s="121"/>
      <c r="BP830" s="121"/>
      <c r="BQ830" s="121"/>
      <c r="BR830" s="121"/>
      <c r="BS830" s="121"/>
      <c r="BT830" s="121"/>
      <c r="BU830" s="121"/>
      <c r="BV830" s="121"/>
      <c r="BW830" s="121"/>
      <c r="BX830" s="121"/>
      <c r="BY830" s="121"/>
    </row>
    <row r="831" spans="1:77" s="100" customFormat="1" ht="16" hidden="1" thickBot="1">
      <c r="A831" s="4"/>
      <c r="B831" s="98"/>
      <c r="C831" s="72" t="s">
        <v>520</v>
      </c>
      <c r="D831" s="70"/>
      <c r="E831" s="128" t="s">
        <v>720</v>
      </c>
      <c r="F831" s="128"/>
      <c r="G831" s="75"/>
      <c r="H831" s="75"/>
      <c r="I831" s="75"/>
      <c r="J831" s="104" t="s">
        <v>1193</v>
      </c>
      <c r="K831" s="75"/>
      <c r="L831" s="75"/>
      <c r="M831" s="151"/>
      <c r="N831" s="151"/>
      <c r="O831" s="151"/>
      <c r="P831" s="151"/>
      <c r="Q831" s="146" t="s">
        <v>1671</v>
      </c>
      <c r="R831" s="146">
        <v>0</v>
      </c>
      <c r="S831" s="151" t="s">
        <v>1589</v>
      </c>
      <c r="T831" s="146" t="s">
        <v>1654</v>
      </c>
      <c r="U831" s="189"/>
      <c r="V831" s="50">
        <v>0</v>
      </c>
      <c r="W831" s="50">
        <v>0</v>
      </c>
      <c r="X831" s="50">
        <v>0</v>
      </c>
      <c r="Y831" s="75"/>
      <c r="Z831" s="75"/>
      <c r="AA831" s="75"/>
      <c r="AB831" s="75"/>
      <c r="AC831" s="75"/>
      <c r="AD831" s="75"/>
      <c r="AE831" s="75"/>
      <c r="AF831" s="75"/>
      <c r="AG831" s="75"/>
      <c r="AH831" s="75"/>
      <c r="AI831" s="75"/>
      <c r="AJ831" s="75"/>
      <c r="AK831" s="75"/>
      <c r="AL831" s="75"/>
      <c r="AM831" s="75"/>
      <c r="AN831" s="75"/>
      <c r="AO831" s="75"/>
      <c r="AP831" s="70" t="s">
        <v>204</v>
      </c>
      <c r="AQ831" s="70">
        <v>2007</v>
      </c>
      <c r="AR831" s="75"/>
      <c r="AS831" s="75"/>
      <c r="AT831" s="75"/>
      <c r="AU831" s="71">
        <v>96358593.114558682</v>
      </c>
      <c r="AV831" s="66" t="s">
        <v>123</v>
      </c>
      <c r="AW831" s="66"/>
      <c r="AX831" s="90" t="s">
        <v>1619</v>
      </c>
      <c r="AY831" s="104" t="s">
        <v>1193</v>
      </c>
      <c r="AZ831" s="95"/>
      <c r="BA831" s="104"/>
      <c r="BB831" s="66"/>
      <c r="BC831" s="66"/>
      <c r="BD831" s="121"/>
      <c r="BE831" s="121"/>
      <c r="BF831" s="121"/>
      <c r="BG831" s="121"/>
      <c r="BH831" s="121"/>
      <c r="BI831" s="121"/>
      <c r="BJ831" s="121"/>
      <c r="BK831" s="121"/>
      <c r="BL831" s="121"/>
      <c r="BM831" s="121"/>
      <c r="BN831" s="121"/>
      <c r="BO831" s="121"/>
      <c r="BP831" s="121"/>
      <c r="BQ831" s="121"/>
      <c r="BR831" s="121"/>
      <c r="BS831" s="121"/>
      <c r="BT831" s="121"/>
      <c r="BU831" s="121"/>
      <c r="BV831" s="121"/>
      <c r="BW831" s="121"/>
      <c r="BX831" s="121"/>
      <c r="BY831" s="121"/>
    </row>
    <row r="832" spans="1:77" s="100" customFormat="1" ht="16" hidden="1" thickBot="1">
      <c r="A832" s="4"/>
      <c r="B832" s="98"/>
      <c r="C832" s="72" t="s">
        <v>521</v>
      </c>
      <c r="D832" s="70"/>
      <c r="E832" s="127" t="s">
        <v>713</v>
      </c>
      <c r="F832" s="127"/>
      <c r="G832" s="75"/>
      <c r="H832" s="75"/>
      <c r="I832" s="75"/>
      <c r="J832" s="104" t="s">
        <v>1193</v>
      </c>
      <c r="K832" s="75"/>
      <c r="L832" s="75"/>
      <c r="M832" s="151"/>
      <c r="N832" s="151"/>
      <c r="O832" s="151"/>
      <c r="P832" s="151"/>
      <c r="Q832" s="146" t="s">
        <v>1711</v>
      </c>
      <c r="R832" s="146">
        <v>0</v>
      </c>
      <c r="S832" s="151"/>
      <c r="T832" s="146" t="s">
        <v>1653</v>
      </c>
      <c r="U832" s="189"/>
      <c r="V832" s="50">
        <v>0</v>
      </c>
      <c r="W832" s="50">
        <v>0</v>
      </c>
      <c r="X832" s="50">
        <v>0</v>
      </c>
      <c r="Y832" s="75"/>
      <c r="Z832" s="75"/>
      <c r="AA832" s="75"/>
      <c r="AB832" s="75"/>
      <c r="AC832" s="75"/>
      <c r="AD832" s="75"/>
      <c r="AE832" s="75"/>
      <c r="AF832" s="75"/>
      <c r="AG832" s="75"/>
      <c r="AH832" s="75"/>
      <c r="AI832" s="75"/>
      <c r="AJ832" s="75"/>
      <c r="AK832" s="75"/>
      <c r="AL832" s="75"/>
      <c r="AM832" s="75"/>
      <c r="AN832" s="75"/>
      <c r="AO832" s="75"/>
      <c r="AP832" s="70" t="s">
        <v>204</v>
      </c>
      <c r="AQ832" s="70">
        <v>2007</v>
      </c>
      <c r="AR832" s="75"/>
      <c r="AS832" s="75"/>
      <c r="AT832" s="75"/>
      <c r="AU832" s="71">
        <v>532602.36642208754</v>
      </c>
      <c r="AV832" s="66" t="s">
        <v>123</v>
      </c>
      <c r="AW832" s="66"/>
      <c r="AX832" s="90" t="s">
        <v>1619</v>
      </c>
      <c r="AY832" s="104" t="s">
        <v>1193</v>
      </c>
      <c r="AZ832" s="95"/>
      <c r="BA832" s="104"/>
      <c r="BB832" s="66"/>
      <c r="BC832" s="66"/>
      <c r="BD832" s="121"/>
      <c r="BE832" s="121"/>
      <c r="BF832" s="121"/>
      <c r="BG832" s="121"/>
      <c r="BH832" s="121"/>
      <c r="BI832" s="121"/>
      <c r="BJ832" s="121"/>
      <c r="BK832" s="121"/>
      <c r="BL832" s="121"/>
      <c r="BM832" s="121"/>
      <c r="BN832" s="121"/>
      <c r="BO832" s="121"/>
      <c r="BP832" s="121"/>
      <c r="BQ832" s="121"/>
      <c r="BR832" s="121"/>
      <c r="BS832" s="121"/>
      <c r="BT832" s="121"/>
      <c r="BU832" s="121"/>
      <c r="BV832" s="121"/>
      <c r="BW832" s="121"/>
      <c r="BX832" s="121"/>
      <c r="BY832" s="121"/>
    </row>
    <row r="833" spans="1:77" s="100" customFormat="1" ht="16" hidden="1" thickBot="1">
      <c r="A833" s="4"/>
      <c r="B833" s="98"/>
      <c r="C833" s="72" t="s">
        <v>522</v>
      </c>
      <c r="D833" s="70"/>
      <c r="E833" s="128" t="s">
        <v>714</v>
      </c>
      <c r="F833" s="128"/>
      <c r="G833" s="75"/>
      <c r="H833" s="75"/>
      <c r="I833" s="75"/>
      <c r="J833" s="104" t="s">
        <v>1193</v>
      </c>
      <c r="K833" s="75"/>
      <c r="L833" s="75"/>
      <c r="M833" s="151"/>
      <c r="N833" s="151"/>
      <c r="O833" s="151"/>
      <c r="P833" s="151"/>
      <c r="Q833" s="146" t="s">
        <v>1683</v>
      </c>
      <c r="R833" s="146">
        <v>0</v>
      </c>
      <c r="S833" s="151" t="s">
        <v>1581</v>
      </c>
      <c r="T833" s="146" t="s">
        <v>1653</v>
      </c>
      <c r="U833" s="189" t="s">
        <v>873</v>
      </c>
      <c r="V833" s="50">
        <v>0</v>
      </c>
      <c r="W833" s="50">
        <v>0</v>
      </c>
      <c r="X833" s="50">
        <v>0</v>
      </c>
      <c r="Y833" s="75"/>
      <c r="Z833" s="75"/>
      <c r="AA833" s="75"/>
      <c r="AB833" s="75"/>
      <c r="AC833" s="75"/>
      <c r="AD833" s="75"/>
      <c r="AE833" s="75"/>
      <c r="AF833" s="75"/>
      <c r="AG833" s="75"/>
      <c r="AH833" s="75"/>
      <c r="AI833" s="75"/>
      <c r="AJ833" s="75"/>
      <c r="AK833" s="75"/>
      <c r="AL833" s="75"/>
      <c r="AM833" s="75"/>
      <c r="AN833" s="75"/>
      <c r="AO833" s="75"/>
      <c r="AP833" s="70" t="s">
        <v>204</v>
      </c>
      <c r="AQ833" s="70">
        <v>2007</v>
      </c>
      <c r="AR833" s="75"/>
      <c r="AS833" s="75"/>
      <c r="AT833" s="75"/>
      <c r="AU833" s="71">
        <v>835509.79392345808</v>
      </c>
      <c r="AV833" s="66" t="s">
        <v>123</v>
      </c>
      <c r="AW833" s="66"/>
      <c r="AX833" s="90" t="s">
        <v>1619</v>
      </c>
      <c r="AY833" s="104" t="s">
        <v>1193</v>
      </c>
      <c r="AZ833" s="95"/>
      <c r="BA833" s="104"/>
      <c r="BB833" s="66"/>
      <c r="BC833" s="66"/>
      <c r="BD833" s="121"/>
      <c r="BE833" s="121"/>
      <c r="BF833" s="121"/>
      <c r="BG833" s="121"/>
      <c r="BH833" s="121"/>
      <c r="BI833" s="121"/>
      <c r="BJ833" s="121"/>
      <c r="BK833" s="121"/>
      <c r="BL833" s="121"/>
      <c r="BM833" s="121"/>
      <c r="BN833" s="121"/>
      <c r="BO833" s="121"/>
      <c r="BP833" s="121"/>
      <c r="BQ833" s="121"/>
      <c r="BR833" s="121"/>
      <c r="BS833" s="121"/>
      <c r="BT833" s="121"/>
      <c r="BU833" s="121"/>
      <c r="BV833" s="121"/>
      <c r="BW833" s="121"/>
      <c r="BX833" s="121"/>
      <c r="BY833" s="121"/>
    </row>
    <row r="834" spans="1:77" s="100" customFormat="1" ht="31" hidden="1" thickBot="1">
      <c r="A834" s="4"/>
      <c r="B834" s="98"/>
      <c r="C834" s="72" t="s">
        <v>523</v>
      </c>
      <c r="D834" s="70"/>
      <c r="E834" s="128" t="s">
        <v>725</v>
      </c>
      <c r="F834" s="128"/>
      <c r="G834" s="75"/>
      <c r="H834" s="75"/>
      <c r="I834" s="75"/>
      <c r="J834" s="104" t="s">
        <v>1193</v>
      </c>
      <c r="K834" s="75"/>
      <c r="L834" s="75"/>
      <c r="M834" s="151"/>
      <c r="N834" s="151"/>
      <c r="O834" s="151"/>
      <c r="P834" s="151"/>
      <c r="Q834" s="146" t="s">
        <v>825</v>
      </c>
      <c r="R834" s="146">
        <v>0</v>
      </c>
      <c r="S834" s="151" t="s">
        <v>1581</v>
      </c>
      <c r="T834" s="146" t="s">
        <v>1654</v>
      </c>
      <c r="U834" s="189" t="s">
        <v>879</v>
      </c>
      <c r="V834" s="50">
        <v>0</v>
      </c>
      <c r="W834" s="50">
        <v>0</v>
      </c>
      <c r="X834" s="50">
        <v>0</v>
      </c>
      <c r="Y834" s="75"/>
      <c r="Z834" s="75"/>
      <c r="AA834" s="75"/>
      <c r="AB834" s="75"/>
      <c r="AC834" s="75"/>
      <c r="AD834" s="75"/>
      <c r="AE834" s="75"/>
      <c r="AF834" s="75"/>
      <c r="AG834" s="75"/>
      <c r="AH834" s="75"/>
      <c r="AI834" s="75"/>
      <c r="AJ834" s="75"/>
      <c r="AK834" s="75"/>
      <c r="AL834" s="75"/>
      <c r="AM834" s="75"/>
      <c r="AN834" s="75"/>
      <c r="AO834" s="75"/>
      <c r="AP834" s="70" t="s">
        <v>204</v>
      </c>
      <c r="AQ834" s="70">
        <v>2007</v>
      </c>
      <c r="AR834" s="75"/>
      <c r="AS834" s="75"/>
      <c r="AT834" s="75"/>
      <c r="AU834" s="71">
        <v>42809978.958909698</v>
      </c>
      <c r="AV834" s="66" t="s">
        <v>123</v>
      </c>
      <c r="AW834" s="66"/>
      <c r="AX834" s="90" t="s">
        <v>1619</v>
      </c>
      <c r="AY834" s="104" t="s">
        <v>1193</v>
      </c>
      <c r="AZ834" s="95"/>
      <c r="BA834" s="104"/>
      <c r="BB834" s="66"/>
      <c r="BC834" s="66"/>
      <c r="BD834" s="121"/>
      <c r="BE834" s="121"/>
      <c r="BF834" s="121"/>
      <c r="BG834" s="121"/>
      <c r="BH834" s="121"/>
      <c r="BI834" s="121"/>
      <c r="BJ834" s="121"/>
      <c r="BK834" s="121"/>
      <c r="BL834" s="121"/>
      <c r="BM834" s="121"/>
      <c r="BN834" s="121"/>
      <c r="BO834" s="121"/>
      <c r="BP834" s="121"/>
      <c r="BQ834" s="121"/>
      <c r="BR834" s="121"/>
      <c r="BS834" s="121"/>
      <c r="BT834" s="121"/>
      <c r="BU834" s="121"/>
      <c r="BV834" s="121"/>
      <c r="BW834" s="121"/>
      <c r="BX834" s="121"/>
      <c r="BY834" s="121"/>
    </row>
    <row r="835" spans="1:77" s="100" customFormat="1" ht="16" hidden="1" thickBot="1">
      <c r="A835" s="4"/>
      <c r="B835" s="98"/>
      <c r="C835" s="72" t="s">
        <v>524</v>
      </c>
      <c r="D835" s="70"/>
      <c r="E835" s="128" t="s">
        <v>726</v>
      </c>
      <c r="F835" s="128"/>
      <c r="G835" s="75"/>
      <c r="H835" s="75"/>
      <c r="I835" s="75"/>
      <c r="J835" s="104" t="s">
        <v>1193</v>
      </c>
      <c r="K835" s="75"/>
      <c r="L835" s="75"/>
      <c r="M835" s="151"/>
      <c r="N835" s="151"/>
      <c r="O835" s="151"/>
      <c r="P835" s="151"/>
      <c r="Q835" s="146" t="s">
        <v>1712</v>
      </c>
      <c r="R835" s="146">
        <v>0</v>
      </c>
      <c r="S835" s="151" t="s">
        <v>1581</v>
      </c>
      <c r="T835" s="146" t="s">
        <v>1653</v>
      </c>
      <c r="U835" s="189" t="s">
        <v>879</v>
      </c>
      <c r="V835" s="50">
        <v>0</v>
      </c>
      <c r="W835" s="50">
        <v>0</v>
      </c>
      <c r="X835" s="50">
        <v>0</v>
      </c>
      <c r="Y835" s="75"/>
      <c r="Z835" s="75"/>
      <c r="AA835" s="75"/>
      <c r="AB835" s="75"/>
      <c r="AC835" s="75"/>
      <c r="AD835" s="75"/>
      <c r="AE835" s="75"/>
      <c r="AF835" s="75"/>
      <c r="AG835" s="75"/>
      <c r="AH835" s="75"/>
      <c r="AI835" s="75"/>
      <c r="AJ835" s="75"/>
      <c r="AK835" s="75"/>
      <c r="AL835" s="75"/>
      <c r="AM835" s="75"/>
      <c r="AN835" s="75"/>
      <c r="AO835" s="75"/>
      <c r="AP835" s="70" t="s">
        <v>204</v>
      </c>
      <c r="AQ835" s="70">
        <v>2007</v>
      </c>
      <c r="AR835" s="75"/>
      <c r="AS835" s="75"/>
      <c r="AT835" s="75"/>
      <c r="AU835" s="71">
        <v>88547000.496098652</v>
      </c>
      <c r="AV835" s="66" t="s">
        <v>123</v>
      </c>
      <c r="AW835" s="66"/>
      <c r="AX835" s="90" t="s">
        <v>1619</v>
      </c>
      <c r="AY835" s="104" t="s">
        <v>1193</v>
      </c>
      <c r="AZ835" s="95"/>
      <c r="BA835" s="104"/>
      <c r="BB835" s="66"/>
      <c r="BC835" s="66"/>
      <c r="BD835" s="121"/>
      <c r="BE835" s="121"/>
      <c r="BF835" s="121"/>
      <c r="BG835" s="121"/>
      <c r="BH835" s="121"/>
      <c r="BI835" s="121"/>
      <c r="BJ835" s="121"/>
      <c r="BK835" s="121"/>
      <c r="BL835" s="121"/>
      <c r="BM835" s="121"/>
      <c r="BN835" s="121"/>
      <c r="BO835" s="121"/>
      <c r="BP835" s="121"/>
      <c r="BQ835" s="121"/>
      <c r="BR835" s="121"/>
      <c r="BS835" s="121"/>
      <c r="BT835" s="121"/>
      <c r="BU835" s="121"/>
      <c r="BV835" s="121"/>
      <c r="BW835" s="121"/>
      <c r="BX835" s="121"/>
      <c r="BY835" s="121"/>
    </row>
    <row r="836" spans="1:77" s="100" customFormat="1" ht="16" hidden="1" thickBot="1">
      <c r="A836" s="4"/>
      <c r="B836" s="98"/>
      <c r="C836" s="72" t="s">
        <v>525</v>
      </c>
      <c r="D836" s="70"/>
      <c r="E836" s="119" t="s">
        <v>713</v>
      </c>
      <c r="F836" s="119"/>
      <c r="G836" s="75"/>
      <c r="H836" s="75"/>
      <c r="I836" s="75"/>
      <c r="J836" s="104" t="s">
        <v>1193</v>
      </c>
      <c r="K836" s="75"/>
      <c r="L836" s="75"/>
      <c r="M836" s="75"/>
      <c r="N836" s="75"/>
      <c r="O836" s="75"/>
      <c r="P836" s="75"/>
      <c r="Q836" s="146" t="s">
        <v>827</v>
      </c>
      <c r="R836" s="146">
        <v>0</v>
      </c>
      <c r="S836" s="151" t="s">
        <v>238</v>
      </c>
      <c r="T836" s="146" t="s">
        <v>1658</v>
      </c>
      <c r="U836" s="189"/>
      <c r="V836" s="50">
        <v>0</v>
      </c>
      <c r="W836" s="50">
        <v>0</v>
      </c>
      <c r="X836" s="50">
        <v>0</v>
      </c>
      <c r="Y836" s="75"/>
      <c r="Z836" s="75"/>
      <c r="AA836" s="75"/>
      <c r="AB836" s="75"/>
      <c r="AC836" s="75"/>
      <c r="AD836" s="75"/>
      <c r="AE836" s="75"/>
      <c r="AF836" s="75"/>
      <c r="AG836" s="75"/>
      <c r="AH836" s="75"/>
      <c r="AI836" s="75"/>
      <c r="AJ836" s="75"/>
      <c r="AK836" s="75"/>
      <c r="AL836" s="75"/>
      <c r="AM836" s="75"/>
      <c r="AN836" s="75"/>
      <c r="AO836" s="75"/>
      <c r="AP836" s="70" t="s">
        <v>204</v>
      </c>
      <c r="AQ836" s="70">
        <v>2007</v>
      </c>
      <c r="AR836" s="75"/>
      <c r="AS836" s="75"/>
      <c r="AT836" s="75"/>
      <c r="AU836" s="71">
        <v>10153249.860071218</v>
      </c>
      <c r="AV836" s="66" t="s">
        <v>123</v>
      </c>
      <c r="AW836" s="66"/>
      <c r="AX836" s="90" t="s">
        <v>1619</v>
      </c>
      <c r="AY836" s="104" t="s">
        <v>1193</v>
      </c>
      <c r="AZ836" s="95"/>
      <c r="BA836" s="104"/>
      <c r="BB836" s="66"/>
      <c r="BC836" s="66"/>
      <c r="BD836" s="121"/>
      <c r="BE836" s="121"/>
      <c r="BF836" s="121"/>
      <c r="BG836" s="121"/>
      <c r="BH836" s="121"/>
      <c r="BI836" s="121"/>
      <c r="BJ836" s="121"/>
      <c r="BK836" s="121"/>
      <c r="BL836" s="121"/>
      <c r="BM836" s="121"/>
      <c r="BN836" s="121"/>
      <c r="BO836" s="121"/>
      <c r="BP836" s="121"/>
      <c r="BQ836" s="121"/>
      <c r="BR836" s="121"/>
      <c r="BS836" s="121"/>
      <c r="BT836" s="121"/>
      <c r="BU836" s="121"/>
      <c r="BV836" s="121"/>
      <c r="BW836" s="121"/>
      <c r="BX836" s="121"/>
      <c r="BY836" s="121"/>
    </row>
    <row r="837" spans="1:77" s="100" customFormat="1" ht="16" hidden="1" thickBot="1">
      <c r="A837" s="4"/>
      <c r="B837" s="98"/>
      <c r="C837" s="72" t="s">
        <v>526</v>
      </c>
      <c r="D837" s="70"/>
      <c r="E837" s="128" t="s">
        <v>727</v>
      </c>
      <c r="F837" s="128"/>
      <c r="G837" s="75"/>
      <c r="H837" s="75"/>
      <c r="I837" s="75"/>
      <c r="J837" s="104" t="s">
        <v>1193</v>
      </c>
      <c r="K837" s="75"/>
      <c r="L837" s="75"/>
      <c r="M837" s="151"/>
      <c r="N837" s="151"/>
      <c r="O837" s="151"/>
      <c r="P837" s="151"/>
      <c r="Q837" s="146" t="s">
        <v>1713</v>
      </c>
      <c r="R837" s="146">
        <v>0</v>
      </c>
      <c r="S837" s="151"/>
      <c r="T837" s="146" t="s">
        <v>1653</v>
      </c>
      <c r="U837" s="189" t="s">
        <v>871</v>
      </c>
      <c r="V837" s="50">
        <v>0</v>
      </c>
      <c r="W837" s="50">
        <v>0</v>
      </c>
      <c r="X837" s="50">
        <v>0</v>
      </c>
      <c r="Y837" s="75"/>
      <c r="Z837" s="75"/>
      <c r="AA837" s="75"/>
      <c r="AB837" s="75"/>
      <c r="AC837" s="75"/>
      <c r="AD837" s="75"/>
      <c r="AE837" s="75"/>
      <c r="AF837" s="75"/>
      <c r="AG837" s="75"/>
      <c r="AH837" s="75"/>
      <c r="AI837" s="75"/>
      <c r="AJ837" s="75"/>
      <c r="AK837" s="75"/>
      <c r="AL837" s="75"/>
      <c r="AM837" s="75"/>
      <c r="AN837" s="75"/>
      <c r="AO837" s="75"/>
      <c r="AP837" s="70" t="s">
        <v>204</v>
      </c>
      <c r="AQ837" s="70">
        <v>2007</v>
      </c>
      <c r="AR837" s="75"/>
      <c r="AS837" s="75"/>
      <c r="AT837" s="75"/>
      <c r="AU837" s="71">
        <v>59777881.031164646</v>
      </c>
      <c r="AV837" s="66" t="s">
        <v>123</v>
      </c>
      <c r="AW837" s="66"/>
      <c r="AX837" s="90" t="s">
        <v>1619</v>
      </c>
      <c r="AY837" s="104" t="s">
        <v>1193</v>
      </c>
      <c r="AZ837" s="95"/>
      <c r="BA837" s="104"/>
      <c r="BB837" s="66"/>
      <c r="BC837" s="66"/>
      <c r="BD837" s="121"/>
      <c r="BE837" s="121"/>
      <c r="BF837" s="121"/>
      <c r="BG837" s="121"/>
      <c r="BH837" s="121"/>
      <c r="BI837" s="121"/>
      <c r="BJ837" s="121"/>
      <c r="BK837" s="121"/>
      <c r="BL837" s="121"/>
      <c r="BM837" s="121"/>
      <c r="BN837" s="121"/>
      <c r="BO837" s="121"/>
      <c r="BP837" s="121"/>
      <c r="BQ837" s="121"/>
      <c r="BR837" s="121"/>
      <c r="BS837" s="121"/>
      <c r="BT837" s="121"/>
      <c r="BU837" s="121"/>
      <c r="BV837" s="121"/>
      <c r="BW837" s="121"/>
      <c r="BX837" s="121"/>
      <c r="BY837" s="121"/>
    </row>
    <row r="838" spans="1:77" s="100" customFormat="1" ht="16" hidden="1" thickBot="1">
      <c r="A838" s="4"/>
      <c r="B838" s="98"/>
      <c r="C838" s="72" t="s">
        <v>527</v>
      </c>
      <c r="D838" s="70"/>
      <c r="E838" s="128" t="s">
        <v>714</v>
      </c>
      <c r="F838" s="128"/>
      <c r="G838" s="75"/>
      <c r="H838" s="75"/>
      <c r="I838" s="75"/>
      <c r="J838" s="104" t="s">
        <v>1193</v>
      </c>
      <c r="K838" s="75"/>
      <c r="L838" s="75"/>
      <c r="M838" s="151"/>
      <c r="N838" s="151"/>
      <c r="O838" s="151"/>
      <c r="P838" s="151"/>
      <c r="Q838" s="146" t="s">
        <v>1714</v>
      </c>
      <c r="R838" s="146">
        <v>0</v>
      </c>
      <c r="S838" s="151" t="s">
        <v>238</v>
      </c>
      <c r="T838" s="146" t="s">
        <v>1656</v>
      </c>
      <c r="U838" s="189"/>
      <c r="V838" s="50">
        <v>0</v>
      </c>
      <c r="W838" s="50">
        <v>0</v>
      </c>
      <c r="X838" s="50">
        <v>0</v>
      </c>
      <c r="Y838" s="75"/>
      <c r="Z838" s="75"/>
      <c r="AA838" s="75"/>
      <c r="AB838" s="75"/>
      <c r="AC838" s="75"/>
      <c r="AD838" s="75"/>
      <c r="AE838" s="75"/>
      <c r="AF838" s="75"/>
      <c r="AG838" s="75"/>
      <c r="AH838" s="75"/>
      <c r="AI838" s="75"/>
      <c r="AJ838" s="75"/>
      <c r="AK838" s="75"/>
      <c r="AL838" s="75"/>
      <c r="AM838" s="75"/>
      <c r="AN838" s="75"/>
      <c r="AO838" s="75"/>
      <c r="AP838" s="70" t="s">
        <v>204</v>
      </c>
      <c r="AQ838" s="70">
        <v>2007</v>
      </c>
      <c r="AR838" s="75"/>
      <c r="AS838" s="75"/>
      <c r="AT838" s="75"/>
      <c r="AU838" s="71">
        <v>180503420.381639</v>
      </c>
      <c r="AV838" s="66" t="s">
        <v>123</v>
      </c>
      <c r="AW838" s="66"/>
      <c r="AX838" s="90" t="s">
        <v>1619</v>
      </c>
      <c r="AY838" s="104" t="s">
        <v>1193</v>
      </c>
      <c r="AZ838" s="95"/>
      <c r="BA838" s="104"/>
      <c r="BB838" s="66"/>
      <c r="BC838" s="66"/>
      <c r="BD838" s="121"/>
      <c r="BE838" s="121"/>
      <c r="BF838" s="121"/>
      <c r="BG838" s="121"/>
      <c r="BH838" s="121"/>
      <c r="BI838" s="121"/>
      <c r="BJ838" s="121"/>
      <c r="BK838" s="121"/>
      <c r="BL838" s="121"/>
      <c r="BM838" s="121"/>
      <c r="BN838" s="121"/>
      <c r="BO838" s="121"/>
      <c r="BP838" s="121"/>
      <c r="BQ838" s="121"/>
      <c r="BR838" s="121"/>
      <c r="BS838" s="121"/>
      <c r="BT838" s="121"/>
      <c r="BU838" s="121"/>
      <c r="BV838" s="121"/>
      <c r="BW838" s="121"/>
      <c r="BX838" s="121"/>
      <c r="BY838" s="121"/>
    </row>
    <row r="839" spans="1:77" s="100" customFormat="1" ht="16" hidden="1" thickBot="1">
      <c r="A839" s="4"/>
      <c r="B839" s="98"/>
      <c r="C839" s="72" t="s">
        <v>528</v>
      </c>
      <c r="D839" s="70"/>
      <c r="E839" s="128" t="s">
        <v>714</v>
      </c>
      <c r="F839" s="128"/>
      <c r="G839" s="75"/>
      <c r="H839" s="75"/>
      <c r="I839" s="75"/>
      <c r="J839" s="104" t="s">
        <v>1193</v>
      </c>
      <c r="K839" s="75"/>
      <c r="L839" s="75"/>
      <c r="M839" s="75"/>
      <c r="N839" s="75"/>
      <c r="O839" s="75"/>
      <c r="P839" s="75"/>
      <c r="Q839" s="146" t="s">
        <v>1715</v>
      </c>
      <c r="R839" s="146">
        <v>0</v>
      </c>
      <c r="S839" s="151" t="s">
        <v>238</v>
      </c>
      <c r="T839" s="146" t="s">
        <v>1656</v>
      </c>
      <c r="U839" s="189" t="s">
        <v>893</v>
      </c>
      <c r="V839" s="50">
        <v>0</v>
      </c>
      <c r="W839" s="50">
        <v>0</v>
      </c>
      <c r="X839" s="50">
        <v>0</v>
      </c>
      <c r="Y839" s="75"/>
      <c r="Z839" s="75"/>
      <c r="AA839" s="75"/>
      <c r="AB839" s="75"/>
      <c r="AC839" s="75"/>
      <c r="AD839" s="75"/>
      <c r="AE839" s="75"/>
      <c r="AF839" s="75"/>
      <c r="AG839" s="75"/>
      <c r="AH839" s="75"/>
      <c r="AI839" s="75"/>
      <c r="AJ839" s="75"/>
      <c r="AK839" s="75"/>
      <c r="AL839" s="75"/>
      <c r="AM839" s="75"/>
      <c r="AN839" s="75"/>
      <c r="AO839" s="75"/>
      <c r="AP839" s="70" t="s">
        <v>204</v>
      </c>
      <c r="AQ839" s="70">
        <v>2007</v>
      </c>
      <c r="AR839" s="75"/>
      <c r="AS839" s="75"/>
      <c r="AT839" s="75"/>
      <c r="AU839" s="71">
        <v>120335609.17271401</v>
      </c>
      <c r="AV839" s="66" t="s">
        <v>123</v>
      </c>
      <c r="AW839" s="66"/>
      <c r="AX839" s="90" t="s">
        <v>1619</v>
      </c>
      <c r="AY839" s="104" t="s">
        <v>1193</v>
      </c>
      <c r="AZ839" s="95"/>
      <c r="BA839" s="104"/>
      <c r="BB839" s="66"/>
      <c r="BC839" s="66"/>
      <c r="BD839" s="121"/>
      <c r="BE839" s="121"/>
      <c r="BF839" s="121"/>
      <c r="BG839" s="121"/>
      <c r="BH839" s="121"/>
      <c r="BI839" s="121"/>
      <c r="BJ839" s="121"/>
      <c r="BK839" s="121"/>
      <c r="BL839" s="121"/>
      <c r="BM839" s="121"/>
      <c r="BN839" s="121"/>
      <c r="BO839" s="121"/>
      <c r="BP839" s="121"/>
      <c r="BQ839" s="121"/>
      <c r="BR839" s="121"/>
      <c r="BS839" s="121"/>
      <c r="BT839" s="121"/>
      <c r="BU839" s="121"/>
      <c r="BV839" s="121"/>
      <c r="BW839" s="121"/>
      <c r="BX839" s="121"/>
      <c r="BY839" s="121"/>
    </row>
    <row r="840" spans="1:77" s="100" customFormat="1" ht="16" hidden="1" thickBot="1">
      <c r="A840" s="4"/>
      <c r="B840" s="98"/>
      <c r="C840" s="72" t="s">
        <v>529</v>
      </c>
      <c r="D840" s="70"/>
      <c r="E840" s="73" t="s">
        <v>713</v>
      </c>
      <c r="F840" s="73"/>
      <c r="G840" s="75"/>
      <c r="H840" s="75"/>
      <c r="I840" s="75"/>
      <c r="J840" s="104" t="s">
        <v>1193</v>
      </c>
      <c r="K840" s="75"/>
      <c r="L840" s="75"/>
      <c r="M840" s="75"/>
      <c r="N840" s="75"/>
      <c r="O840" s="75"/>
      <c r="P840" s="75"/>
      <c r="Q840" s="146" t="s">
        <v>1716</v>
      </c>
      <c r="R840" s="146">
        <v>0</v>
      </c>
      <c r="S840" s="151" t="s">
        <v>238</v>
      </c>
      <c r="T840" s="146" t="s">
        <v>1661</v>
      </c>
      <c r="U840" s="189"/>
      <c r="V840" s="50">
        <v>0</v>
      </c>
      <c r="W840" s="50">
        <v>0</v>
      </c>
      <c r="X840" s="50">
        <v>0</v>
      </c>
      <c r="Y840" s="75"/>
      <c r="Z840" s="75"/>
      <c r="AA840" s="75"/>
      <c r="AB840" s="75"/>
      <c r="AC840" s="75"/>
      <c r="AD840" s="75"/>
      <c r="AE840" s="75"/>
      <c r="AF840" s="75"/>
      <c r="AG840" s="75"/>
      <c r="AH840" s="75"/>
      <c r="AI840" s="75"/>
      <c r="AJ840" s="75"/>
      <c r="AK840" s="75"/>
      <c r="AL840" s="75"/>
      <c r="AM840" s="75"/>
      <c r="AN840" s="75"/>
      <c r="AO840" s="75"/>
      <c r="AP840" s="70" t="s">
        <v>204</v>
      </c>
      <c r="AQ840" s="70">
        <v>2007</v>
      </c>
      <c r="AR840" s="75"/>
      <c r="AS840" s="75"/>
      <c r="AT840" s="75"/>
      <c r="AU840" s="71">
        <v>48295561.256278932</v>
      </c>
      <c r="AV840" s="66" t="s">
        <v>123</v>
      </c>
      <c r="AW840" s="66"/>
      <c r="AX840" s="90" t="s">
        <v>1619</v>
      </c>
      <c r="AY840" s="104" t="s">
        <v>1193</v>
      </c>
      <c r="AZ840" s="95"/>
      <c r="BA840" s="104"/>
      <c r="BB840" s="66"/>
      <c r="BC840" s="66"/>
      <c r="BD840" s="121"/>
      <c r="BE840" s="121"/>
      <c r="BF840" s="121"/>
      <c r="BG840" s="121"/>
      <c r="BH840" s="121"/>
      <c r="BI840" s="121"/>
      <c r="BJ840" s="121"/>
      <c r="BK840" s="121"/>
      <c r="BL840" s="121"/>
      <c r="BM840" s="121"/>
      <c r="BN840" s="121"/>
      <c r="BO840" s="121"/>
      <c r="BP840" s="121"/>
      <c r="BQ840" s="121"/>
      <c r="BR840" s="121"/>
      <c r="BS840" s="121"/>
      <c r="BT840" s="121"/>
      <c r="BU840" s="121"/>
      <c r="BV840" s="121"/>
      <c r="BW840" s="121"/>
      <c r="BX840" s="121"/>
      <c r="BY840" s="121"/>
    </row>
    <row r="841" spans="1:77" s="100" customFormat="1" ht="16" hidden="1" thickBot="1">
      <c r="A841" s="4"/>
      <c r="B841" s="98"/>
      <c r="C841" s="72" t="s">
        <v>530</v>
      </c>
      <c r="D841" s="70"/>
      <c r="E841" s="128" t="s">
        <v>728</v>
      </c>
      <c r="F841" s="128"/>
      <c r="G841" s="75"/>
      <c r="H841" s="75"/>
      <c r="I841" s="75"/>
      <c r="J841" s="104" t="s">
        <v>1193</v>
      </c>
      <c r="K841" s="75"/>
      <c r="L841" s="75"/>
      <c r="M841" s="151"/>
      <c r="N841" s="151"/>
      <c r="O841" s="151"/>
      <c r="P841" s="151"/>
      <c r="Q841" s="146" t="s">
        <v>1717</v>
      </c>
      <c r="R841" s="146">
        <v>0</v>
      </c>
      <c r="S841" s="151" t="s">
        <v>225</v>
      </c>
      <c r="T841" s="146" t="s">
        <v>1653</v>
      </c>
      <c r="U841" s="189"/>
      <c r="V841" s="50">
        <v>0</v>
      </c>
      <c r="W841" s="50">
        <v>0</v>
      </c>
      <c r="X841" s="50">
        <v>0</v>
      </c>
      <c r="Y841" s="75"/>
      <c r="Z841" s="75"/>
      <c r="AA841" s="75"/>
      <c r="AB841" s="75"/>
      <c r="AC841" s="75"/>
      <c r="AD841" s="75"/>
      <c r="AE841" s="75"/>
      <c r="AF841" s="75"/>
      <c r="AG841" s="75"/>
      <c r="AH841" s="75"/>
      <c r="AI841" s="75"/>
      <c r="AJ841" s="75"/>
      <c r="AK841" s="75"/>
      <c r="AL841" s="75"/>
      <c r="AM841" s="75"/>
      <c r="AN841" s="75"/>
      <c r="AO841" s="75"/>
      <c r="AP841" s="70" t="s">
        <v>204</v>
      </c>
      <c r="AQ841" s="70">
        <v>2007</v>
      </c>
      <c r="AR841" s="75"/>
      <c r="AS841" s="75"/>
      <c r="AT841" s="75"/>
      <c r="AU841" s="71">
        <v>46742746.779838145</v>
      </c>
      <c r="AV841" s="66" t="s">
        <v>123</v>
      </c>
      <c r="AW841" s="66"/>
      <c r="AX841" s="90" t="s">
        <v>1619</v>
      </c>
      <c r="AY841" s="104" t="s">
        <v>1193</v>
      </c>
      <c r="AZ841" s="95"/>
      <c r="BA841" s="104"/>
      <c r="BB841" s="66"/>
      <c r="BC841" s="66"/>
      <c r="BD841" s="121"/>
      <c r="BE841" s="121"/>
      <c r="BF841" s="121"/>
      <c r="BG841" s="121"/>
      <c r="BH841" s="121"/>
      <c r="BI841" s="121"/>
      <c r="BJ841" s="121"/>
      <c r="BK841" s="121"/>
      <c r="BL841" s="121"/>
      <c r="BM841" s="121"/>
      <c r="BN841" s="121"/>
      <c r="BO841" s="121"/>
      <c r="BP841" s="121"/>
      <c r="BQ841" s="121"/>
      <c r="BR841" s="121"/>
      <c r="BS841" s="121"/>
      <c r="BT841" s="121"/>
      <c r="BU841" s="121"/>
      <c r="BV841" s="121"/>
      <c r="BW841" s="121"/>
      <c r="BX841" s="121"/>
      <c r="BY841" s="121"/>
    </row>
    <row r="842" spans="1:77" s="100" customFormat="1" ht="16" hidden="1" thickBot="1">
      <c r="A842" s="4"/>
      <c r="B842" s="98"/>
      <c r="C842" s="72" t="s">
        <v>531</v>
      </c>
      <c r="D842" s="70"/>
      <c r="E842" s="128" t="s">
        <v>713</v>
      </c>
      <c r="F842" s="128"/>
      <c r="G842" s="75"/>
      <c r="H842" s="75"/>
      <c r="I842" s="75"/>
      <c r="J842" s="104" t="s">
        <v>1193</v>
      </c>
      <c r="K842" s="75"/>
      <c r="L842" s="75"/>
      <c r="M842" s="151"/>
      <c r="N842" s="151"/>
      <c r="O842" s="151"/>
      <c r="P842" s="151"/>
      <c r="Q842" s="146" t="s">
        <v>1718</v>
      </c>
      <c r="R842" s="146">
        <v>0</v>
      </c>
      <c r="S842" s="151" t="s">
        <v>238</v>
      </c>
      <c r="T842" s="146" t="s">
        <v>1653</v>
      </c>
      <c r="U842" s="189" t="s">
        <v>855</v>
      </c>
      <c r="V842" s="50">
        <v>0</v>
      </c>
      <c r="W842" s="50">
        <v>0</v>
      </c>
      <c r="X842" s="50">
        <v>0</v>
      </c>
      <c r="Y842" s="75"/>
      <c r="Z842" s="75"/>
      <c r="AA842" s="75"/>
      <c r="AB842" s="75"/>
      <c r="AC842" s="75"/>
      <c r="AD842" s="75"/>
      <c r="AE842" s="75"/>
      <c r="AF842" s="75"/>
      <c r="AG842" s="75"/>
      <c r="AH842" s="75"/>
      <c r="AI842" s="75"/>
      <c r="AJ842" s="75"/>
      <c r="AK842" s="75"/>
      <c r="AL842" s="75"/>
      <c r="AM842" s="75"/>
      <c r="AN842" s="75"/>
      <c r="AO842" s="75"/>
      <c r="AP842" s="70" t="s">
        <v>204</v>
      </c>
      <c r="AQ842" s="70">
        <v>2007</v>
      </c>
      <c r="AR842" s="75"/>
      <c r="AS842" s="75"/>
      <c r="AT842" s="75"/>
      <c r="AU842" s="71">
        <v>35889.903191444741</v>
      </c>
      <c r="AV842" s="66" t="s">
        <v>123</v>
      </c>
      <c r="AW842" s="66"/>
      <c r="AX842" s="90" t="s">
        <v>1619</v>
      </c>
      <c r="AY842" s="104" t="s">
        <v>1193</v>
      </c>
      <c r="AZ842" s="95"/>
      <c r="BA842" s="104"/>
      <c r="BB842" s="66"/>
      <c r="BC842" s="66"/>
      <c r="BD842" s="121"/>
      <c r="BE842" s="121"/>
      <c r="BF842" s="121"/>
      <c r="BG842" s="121"/>
      <c r="BH842" s="121"/>
      <c r="BI842" s="121"/>
      <c r="BJ842" s="121"/>
      <c r="BK842" s="121"/>
      <c r="BL842" s="121"/>
      <c r="BM842" s="121"/>
      <c r="BN842" s="121"/>
      <c r="BO842" s="121"/>
      <c r="BP842" s="121"/>
      <c r="BQ842" s="121"/>
      <c r="BR842" s="121"/>
      <c r="BS842" s="121"/>
      <c r="BT842" s="121"/>
      <c r="BU842" s="121"/>
      <c r="BV842" s="121"/>
      <c r="BW842" s="121"/>
      <c r="BX842" s="121"/>
      <c r="BY842" s="121"/>
    </row>
    <row r="843" spans="1:77" s="100" customFormat="1" ht="16" hidden="1" thickBot="1">
      <c r="A843" s="4"/>
      <c r="B843" s="98"/>
      <c r="C843" s="72" t="s">
        <v>464</v>
      </c>
      <c r="D843" s="70"/>
      <c r="E843" s="128" t="s">
        <v>725</v>
      </c>
      <c r="F843" s="128"/>
      <c r="G843" s="75"/>
      <c r="H843" s="75"/>
      <c r="I843" s="75"/>
      <c r="J843" s="104" t="s">
        <v>1193</v>
      </c>
      <c r="K843" s="75"/>
      <c r="L843" s="75"/>
      <c r="M843" s="151"/>
      <c r="N843" s="151"/>
      <c r="O843" s="151"/>
      <c r="P843" s="151"/>
      <c r="Q843" s="146" t="s">
        <v>1685</v>
      </c>
      <c r="R843" s="146">
        <v>0</v>
      </c>
      <c r="S843" s="151" t="s">
        <v>238</v>
      </c>
      <c r="T843" s="146" t="s">
        <v>1654</v>
      </c>
      <c r="U843" s="189" t="s">
        <v>861</v>
      </c>
      <c r="V843" s="50">
        <v>0</v>
      </c>
      <c r="W843" s="50">
        <v>0</v>
      </c>
      <c r="X843" s="50">
        <v>0</v>
      </c>
      <c r="Y843" s="75"/>
      <c r="Z843" s="75"/>
      <c r="AA843" s="75"/>
      <c r="AB843" s="75"/>
      <c r="AC843" s="75"/>
      <c r="AD843" s="75"/>
      <c r="AE843" s="75"/>
      <c r="AF843" s="75"/>
      <c r="AG843" s="75"/>
      <c r="AH843" s="75"/>
      <c r="AI843" s="75"/>
      <c r="AJ843" s="75"/>
      <c r="AK843" s="75"/>
      <c r="AL843" s="75"/>
      <c r="AM843" s="75"/>
      <c r="AN843" s="75"/>
      <c r="AO843" s="75"/>
      <c r="AP843" s="70" t="s">
        <v>204</v>
      </c>
      <c r="AQ843" s="70">
        <v>2007</v>
      </c>
      <c r="AR843" s="75"/>
      <c r="AS843" s="75"/>
      <c r="AT843" s="75"/>
      <c r="AU843" s="71">
        <v>17122605.259341698</v>
      </c>
      <c r="AV843" s="66" t="s">
        <v>123</v>
      </c>
      <c r="AW843" s="66"/>
      <c r="AX843" s="90" t="s">
        <v>1619</v>
      </c>
      <c r="AY843" s="104" t="s">
        <v>1193</v>
      </c>
      <c r="AZ843" s="95"/>
      <c r="BA843" s="104"/>
      <c r="BB843" s="66"/>
      <c r="BC843" s="66"/>
      <c r="BD843" s="121"/>
      <c r="BE843" s="121"/>
      <c r="BF843" s="121"/>
      <c r="BG843" s="121"/>
      <c r="BH843" s="121"/>
      <c r="BI843" s="121"/>
      <c r="BJ843" s="121"/>
      <c r="BK843" s="121"/>
      <c r="BL843" s="121"/>
      <c r="BM843" s="121"/>
      <c r="BN843" s="121"/>
      <c r="BO843" s="121"/>
      <c r="BP843" s="121"/>
      <c r="BQ843" s="121"/>
      <c r="BR843" s="121"/>
      <c r="BS843" s="121"/>
      <c r="BT843" s="121"/>
      <c r="BU843" s="121"/>
      <c r="BV843" s="121"/>
      <c r="BW843" s="121"/>
      <c r="BX843" s="121"/>
      <c r="BY843" s="121"/>
    </row>
    <row r="844" spans="1:77" s="100" customFormat="1" ht="16" hidden="1" thickBot="1">
      <c r="A844" s="4"/>
      <c r="B844" s="98"/>
      <c r="C844" s="72" t="s">
        <v>532</v>
      </c>
      <c r="D844" s="70"/>
      <c r="E844" s="128" t="s">
        <v>715</v>
      </c>
      <c r="F844" s="128"/>
      <c r="G844" s="75"/>
      <c r="H844" s="75"/>
      <c r="I844" s="75"/>
      <c r="J844" s="104" t="s">
        <v>1193</v>
      </c>
      <c r="K844" s="75"/>
      <c r="L844" s="75"/>
      <c r="M844" s="151"/>
      <c r="N844" s="151"/>
      <c r="O844" s="151"/>
      <c r="P844" s="151"/>
      <c r="Q844" s="146" t="s">
        <v>834</v>
      </c>
      <c r="R844" s="146">
        <v>0</v>
      </c>
      <c r="S844" s="151" t="s">
        <v>225</v>
      </c>
      <c r="T844" s="146" t="s">
        <v>1654</v>
      </c>
      <c r="U844" s="189"/>
      <c r="V844" s="50">
        <v>0</v>
      </c>
      <c r="W844" s="50">
        <v>0</v>
      </c>
      <c r="X844" s="50">
        <v>0</v>
      </c>
      <c r="Y844" s="75"/>
      <c r="Z844" s="75"/>
      <c r="AA844" s="75"/>
      <c r="AB844" s="75"/>
      <c r="AC844" s="75"/>
      <c r="AD844" s="75"/>
      <c r="AE844" s="75"/>
      <c r="AF844" s="75"/>
      <c r="AG844" s="75"/>
      <c r="AH844" s="75"/>
      <c r="AI844" s="75"/>
      <c r="AJ844" s="75"/>
      <c r="AK844" s="75"/>
      <c r="AL844" s="75"/>
      <c r="AM844" s="75"/>
      <c r="AN844" s="75"/>
      <c r="AO844" s="75"/>
      <c r="AP844" s="70" t="s">
        <v>204</v>
      </c>
      <c r="AQ844" s="70">
        <v>2007</v>
      </c>
      <c r="AR844" s="75"/>
      <c r="AS844" s="75"/>
      <c r="AT844" s="75"/>
      <c r="AU844" s="71">
        <v>11764709.383146526</v>
      </c>
      <c r="AV844" s="66" t="s">
        <v>123</v>
      </c>
      <c r="AW844" s="66"/>
      <c r="AX844" s="90" t="s">
        <v>1619</v>
      </c>
      <c r="AY844" s="104" t="s">
        <v>1193</v>
      </c>
      <c r="AZ844" s="95"/>
      <c r="BA844" s="104"/>
      <c r="BB844" s="66"/>
      <c r="BC844" s="66"/>
      <c r="BD844" s="121"/>
      <c r="BE844" s="121"/>
      <c r="BF844" s="121"/>
      <c r="BG844" s="121"/>
      <c r="BH844" s="121"/>
      <c r="BI844" s="121"/>
      <c r="BJ844" s="121"/>
      <c r="BK844" s="121"/>
      <c r="BL844" s="121"/>
      <c r="BM844" s="121"/>
      <c r="BN844" s="121"/>
      <c r="BO844" s="121"/>
      <c r="BP844" s="121"/>
      <c r="BQ844" s="121"/>
      <c r="BR844" s="121"/>
      <c r="BS844" s="121"/>
      <c r="BT844" s="121"/>
      <c r="BU844" s="121"/>
      <c r="BV844" s="121"/>
      <c r="BW844" s="121"/>
      <c r="BX844" s="121"/>
      <c r="BY844" s="121"/>
    </row>
    <row r="845" spans="1:77" s="100" customFormat="1" ht="16" hidden="1" thickBot="1">
      <c r="A845" s="4"/>
      <c r="B845" s="98"/>
      <c r="C845" s="72" t="s">
        <v>533</v>
      </c>
      <c r="D845" s="70"/>
      <c r="E845" s="128" t="s">
        <v>729</v>
      </c>
      <c r="F845" s="128"/>
      <c r="G845" s="75"/>
      <c r="H845" s="75"/>
      <c r="I845" s="75"/>
      <c r="J845" s="104" t="s">
        <v>1193</v>
      </c>
      <c r="K845" s="75"/>
      <c r="L845" s="75"/>
      <c r="M845" s="151"/>
      <c r="N845" s="151"/>
      <c r="O845" s="151"/>
      <c r="P845" s="151"/>
      <c r="Q845" s="146" t="s">
        <v>835</v>
      </c>
      <c r="R845" s="146">
        <v>0</v>
      </c>
      <c r="S845" s="151" t="s">
        <v>225</v>
      </c>
      <c r="T845" s="146" t="s">
        <v>1654</v>
      </c>
      <c r="U845" s="189"/>
      <c r="V845" s="50">
        <v>0</v>
      </c>
      <c r="W845" s="50">
        <v>0</v>
      </c>
      <c r="X845" s="50">
        <v>0</v>
      </c>
      <c r="Y845" s="75"/>
      <c r="Z845" s="75"/>
      <c r="AA845" s="75"/>
      <c r="AB845" s="75"/>
      <c r="AC845" s="75"/>
      <c r="AD845" s="75"/>
      <c r="AE845" s="75"/>
      <c r="AF845" s="75"/>
      <c r="AG845" s="75"/>
      <c r="AH845" s="75"/>
      <c r="AI845" s="75"/>
      <c r="AJ845" s="75"/>
      <c r="AK845" s="75"/>
      <c r="AL845" s="75"/>
      <c r="AM845" s="75"/>
      <c r="AN845" s="75"/>
      <c r="AO845" s="75"/>
      <c r="AP845" s="70" t="s">
        <v>204</v>
      </c>
      <c r="AQ845" s="70">
        <v>2007</v>
      </c>
      <c r="AR845" s="75"/>
      <c r="AS845" s="75"/>
      <c r="AT845" s="75"/>
      <c r="AU845" s="71">
        <v>88235333.618734822</v>
      </c>
      <c r="AV845" s="66" t="s">
        <v>123</v>
      </c>
      <c r="AW845" s="66"/>
      <c r="AX845" s="90" t="s">
        <v>1619</v>
      </c>
      <c r="AY845" s="104" t="s">
        <v>1193</v>
      </c>
      <c r="AZ845" s="95"/>
      <c r="BA845" s="104"/>
      <c r="BB845" s="66"/>
      <c r="BC845" s="66"/>
      <c r="BD845" s="121"/>
      <c r="BE845" s="121"/>
      <c r="BF845" s="121"/>
      <c r="BG845" s="121"/>
      <c r="BH845" s="121"/>
      <c r="BI845" s="121"/>
      <c r="BJ845" s="121"/>
      <c r="BK845" s="121"/>
      <c r="BL845" s="121"/>
      <c r="BM845" s="121"/>
      <c r="BN845" s="121"/>
      <c r="BO845" s="121"/>
      <c r="BP845" s="121"/>
      <c r="BQ845" s="121"/>
      <c r="BR845" s="121"/>
      <c r="BS845" s="121"/>
      <c r="BT845" s="121"/>
      <c r="BU845" s="121"/>
      <c r="BV845" s="121"/>
      <c r="BW845" s="121"/>
      <c r="BX845" s="121"/>
      <c r="BY845" s="121"/>
    </row>
    <row r="846" spans="1:77" s="100" customFormat="1" ht="16" hidden="1" thickBot="1">
      <c r="A846" s="4"/>
      <c r="B846" s="98"/>
      <c r="C846" s="72" t="s">
        <v>534</v>
      </c>
      <c r="D846" s="70"/>
      <c r="E846" s="128" t="s">
        <v>721</v>
      </c>
      <c r="F846" s="128"/>
      <c r="G846" s="75"/>
      <c r="H846" s="75"/>
      <c r="I846" s="75"/>
      <c r="J846" s="104" t="s">
        <v>1193</v>
      </c>
      <c r="K846" s="75"/>
      <c r="L846" s="75"/>
      <c r="M846" s="151"/>
      <c r="N846" s="151"/>
      <c r="O846" s="151"/>
      <c r="P846" s="151"/>
      <c r="Q846" s="146" t="s">
        <v>836</v>
      </c>
      <c r="R846" s="146">
        <v>0</v>
      </c>
      <c r="S846" s="151" t="s">
        <v>225</v>
      </c>
      <c r="T846" s="146" t="s">
        <v>1654</v>
      </c>
      <c r="U846" s="189"/>
      <c r="V846" s="50">
        <v>0</v>
      </c>
      <c r="W846" s="50">
        <v>0</v>
      </c>
      <c r="X846" s="50">
        <v>0</v>
      </c>
      <c r="Y846" s="75"/>
      <c r="Z846" s="75"/>
      <c r="AA846" s="75"/>
      <c r="AB846" s="75"/>
      <c r="AC846" s="75"/>
      <c r="AD846" s="75"/>
      <c r="AE846" s="75"/>
      <c r="AF846" s="75"/>
      <c r="AG846" s="75"/>
      <c r="AH846" s="75"/>
      <c r="AI846" s="75"/>
      <c r="AJ846" s="75"/>
      <c r="AK846" s="75"/>
      <c r="AL846" s="75"/>
      <c r="AM846" s="75"/>
      <c r="AN846" s="75"/>
      <c r="AO846" s="75"/>
      <c r="AP846" s="70" t="s">
        <v>204</v>
      </c>
      <c r="AQ846" s="70">
        <v>2007</v>
      </c>
      <c r="AR846" s="75"/>
      <c r="AS846" s="75"/>
      <c r="AT846" s="75"/>
      <c r="AU846" s="71">
        <v>15350150.005874969</v>
      </c>
      <c r="AV846" s="66" t="s">
        <v>123</v>
      </c>
      <c r="AW846" s="66"/>
      <c r="AX846" s="90" t="s">
        <v>1619</v>
      </c>
      <c r="AY846" s="104" t="s">
        <v>1193</v>
      </c>
      <c r="AZ846" s="95"/>
      <c r="BA846" s="104"/>
      <c r="BB846" s="66"/>
      <c r="BC846" s="66"/>
      <c r="BD846" s="121"/>
      <c r="BE846" s="121"/>
      <c r="BF846" s="121"/>
      <c r="BG846" s="121"/>
      <c r="BH846" s="121"/>
      <c r="BI846" s="121"/>
      <c r="BJ846" s="121"/>
      <c r="BK846" s="121"/>
      <c r="BL846" s="121"/>
      <c r="BM846" s="121"/>
      <c r="BN846" s="121"/>
      <c r="BO846" s="121"/>
      <c r="BP846" s="121"/>
      <c r="BQ846" s="121"/>
      <c r="BR846" s="121"/>
      <c r="BS846" s="121"/>
      <c r="BT846" s="121"/>
      <c r="BU846" s="121"/>
      <c r="BV846" s="121"/>
      <c r="BW846" s="121"/>
      <c r="BX846" s="121"/>
      <c r="BY846" s="121"/>
    </row>
    <row r="847" spans="1:77" s="100" customFormat="1" ht="16" hidden="1" thickBot="1">
      <c r="A847" s="4"/>
      <c r="B847" s="98"/>
      <c r="C847" s="107" t="s">
        <v>535</v>
      </c>
      <c r="D847" s="108"/>
      <c r="E847" s="128" t="s">
        <v>713</v>
      </c>
      <c r="F847" s="128"/>
      <c r="G847" s="75"/>
      <c r="H847" s="75"/>
      <c r="I847" s="75"/>
      <c r="J847" s="104" t="s">
        <v>1193</v>
      </c>
      <c r="K847" s="75"/>
      <c r="L847" s="75"/>
      <c r="M847" s="151"/>
      <c r="N847" s="151"/>
      <c r="O847" s="151"/>
      <c r="P847" s="151"/>
      <c r="Q847" s="146" t="s">
        <v>1719</v>
      </c>
      <c r="R847" s="146">
        <v>0</v>
      </c>
      <c r="S847" s="151" t="s">
        <v>225</v>
      </c>
      <c r="T847" s="146" t="s">
        <v>1653</v>
      </c>
      <c r="U847" s="106"/>
      <c r="V847" s="50">
        <v>0</v>
      </c>
      <c r="W847" s="50">
        <v>0</v>
      </c>
      <c r="X847" s="50">
        <v>0</v>
      </c>
      <c r="Y847" s="75"/>
      <c r="Z847" s="75"/>
      <c r="AA847" s="75"/>
      <c r="AB847" s="75"/>
      <c r="AC847" s="75"/>
      <c r="AD847" s="75"/>
      <c r="AE847" s="75"/>
      <c r="AF847" s="75"/>
      <c r="AG847" s="75"/>
      <c r="AH847" s="75"/>
      <c r="AI847" s="75"/>
      <c r="AJ847" s="75"/>
      <c r="AK847" s="75"/>
      <c r="AL847" s="75"/>
      <c r="AM847" s="75"/>
      <c r="AN847" s="75"/>
      <c r="AO847" s="75"/>
      <c r="AP847" s="108" t="s">
        <v>204</v>
      </c>
      <c r="AQ847" s="108">
        <v>2007</v>
      </c>
      <c r="AR847" s="75"/>
      <c r="AS847" s="75"/>
      <c r="AT847" s="75"/>
      <c r="AU847" s="71">
        <v>52374861.119217046</v>
      </c>
      <c r="AV847" s="66" t="s">
        <v>123</v>
      </c>
      <c r="AW847" s="66"/>
      <c r="AX847" s="90" t="s">
        <v>1619</v>
      </c>
      <c r="AY847" s="104" t="s">
        <v>1193</v>
      </c>
      <c r="AZ847" s="95"/>
      <c r="BA847" s="104"/>
      <c r="BB847" s="66"/>
      <c r="BC847" s="66"/>
      <c r="BD847" s="121"/>
      <c r="BE847" s="121"/>
      <c r="BF847" s="121"/>
      <c r="BG847" s="121"/>
      <c r="BH847" s="121"/>
      <c r="BI847" s="121"/>
      <c r="BJ847" s="121"/>
      <c r="BK847" s="121"/>
      <c r="BL847" s="121"/>
      <c r="BM847" s="121"/>
      <c r="BN847" s="121"/>
      <c r="BO847" s="121"/>
      <c r="BP847" s="121"/>
      <c r="BQ847" s="121"/>
      <c r="BR847" s="121"/>
      <c r="BS847" s="121"/>
      <c r="BT847" s="121"/>
      <c r="BU847" s="121"/>
      <c r="BV847" s="121"/>
      <c r="BW847" s="121"/>
      <c r="BX847" s="121"/>
      <c r="BY847" s="121"/>
    </row>
    <row r="848" spans="1:77" s="100" customFormat="1" ht="16" hidden="1" thickBot="1">
      <c r="A848" s="4"/>
      <c r="B848" s="98"/>
      <c r="C848" s="72" t="s">
        <v>536</v>
      </c>
      <c r="D848" s="70"/>
      <c r="E848" s="128" t="s">
        <v>715</v>
      </c>
      <c r="F848" s="128"/>
      <c r="G848" s="75"/>
      <c r="H848" s="75"/>
      <c r="I848" s="75"/>
      <c r="J848" s="104" t="s">
        <v>1193</v>
      </c>
      <c r="K848" s="75"/>
      <c r="L848" s="75"/>
      <c r="M848" s="151"/>
      <c r="N848" s="151"/>
      <c r="O848" s="151"/>
      <c r="P848" s="151"/>
      <c r="Q848" s="146" t="s">
        <v>1720</v>
      </c>
      <c r="R848" s="146">
        <v>0</v>
      </c>
      <c r="S848" s="151" t="s">
        <v>238</v>
      </c>
      <c r="T848" s="146" t="s">
        <v>1653</v>
      </c>
      <c r="U848" s="189" t="s">
        <v>878</v>
      </c>
      <c r="V848" s="50">
        <v>0</v>
      </c>
      <c r="W848" s="50">
        <v>0</v>
      </c>
      <c r="X848" s="50">
        <v>0</v>
      </c>
      <c r="Y848" s="75"/>
      <c r="Z848" s="75"/>
      <c r="AA848" s="75"/>
      <c r="AB848" s="75"/>
      <c r="AC848" s="75"/>
      <c r="AD848" s="75"/>
      <c r="AE848" s="75"/>
      <c r="AF848" s="75"/>
      <c r="AG848" s="75"/>
      <c r="AH848" s="75"/>
      <c r="AI848" s="75"/>
      <c r="AJ848" s="75"/>
      <c r="AK848" s="75"/>
      <c r="AL848" s="75"/>
      <c r="AM848" s="75"/>
      <c r="AN848" s="75"/>
      <c r="AO848" s="75"/>
      <c r="AP848" s="70" t="s">
        <v>204</v>
      </c>
      <c r="AQ848" s="70">
        <v>2007</v>
      </c>
      <c r="AR848" s="75"/>
      <c r="AS848" s="75"/>
      <c r="AT848" s="75"/>
      <c r="AU848" s="71">
        <v>18160185.053783998</v>
      </c>
      <c r="AV848" s="66" t="s">
        <v>123</v>
      </c>
      <c r="AW848" s="66"/>
      <c r="AX848" s="90" t="s">
        <v>1619</v>
      </c>
      <c r="AY848" s="104" t="s">
        <v>1193</v>
      </c>
      <c r="AZ848" s="95"/>
      <c r="BA848" s="104"/>
      <c r="BB848" s="66"/>
      <c r="BC848" s="66"/>
      <c r="BD848" s="121"/>
      <c r="BE848" s="121"/>
      <c r="BF848" s="121"/>
      <c r="BG848" s="121"/>
      <c r="BH848" s="121"/>
      <c r="BI848" s="121"/>
      <c r="BJ848" s="121"/>
      <c r="BK848" s="121"/>
      <c r="BL848" s="121"/>
      <c r="BM848" s="121"/>
      <c r="BN848" s="121"/>
      <c r="BO848" s="121"/>
      <c r="BP848" s="121"/>
      <c r="BQ848" s="121"/>
      <c r="BR848" s="121"/>
      <c r="BS848" s="121"/>
      <c r="BT848" s="121"/>
      <c r="BU848" s="121"/>
      <c r="BV848" s="121"/>
      <c r="BW848" s="121"/>
      <c r="BX848" s="121"/>
      <c r="BY848" s="121"/>
    </row>
    <row r="849" spans="1:77" s="100" customFormat="1" ht="16" hidden="1" thickBot="1">
      <c r="A849" s="4"/>
      <c r="B849" s="98"/>
      <c r="C849" s="72" t="s">
        <v>537</v>
      </c>
      <c r="D849" s="70"/>
      <c r="E849" s="128" t="s">
        <v>713</v>
      </c>
      <c r="F849" s="128"/>
      <c r="G849" s="75"/>
      <c r="H849" s="75"/>
      <c r="I849" s="75"/>
      <c r="J849" s="104" t="s">
        <v>1193</v>
      </c>
      <c r="K849" s="75"/>
      <c r="L849" s="75"/>
      <c r="M849" s="151"/>
      <c r="N849" s="151"/>
      <c r="O849" s="151"/>
      <c r="P849" s="151"/>
      <c r="Q849" s="146" t="s">
        <v>837</v>
      </c>
      <c r="R849" s="146">
        <v>0</v>
      </c>
      <c r="S849" s="151" t="s">
        <v>238</v>
      </c>
      <c r="T849" s="146" t="s">
        <v>1653</v>
      </c>
      <c r="U849" s="189" t="s">
        <v>879</v>
      </c>
      <c r="V849" s="50">
        <v>0</v>
      </c>
      <c r="W849" s="50">
        <v>0</v>
      </c>
      <c r="X849" s="50">
        <v>0</v>
      </c>
      <c r="Y849" s="75"/>
      <c r="Z849" s="75"/>
      <c r="AA849" s="75"/>
      <c r="AB849" s="75"/>
      <c r="AC849" s="75"/>
      <c r="AD849" s="75"/>
      <c r="AE849" s="75"/>
      <c r="AF849" s="75"/>
      <c r="AG849" s="75"/>
      <c r="AH849" s="75"/>
      <c r="AI849" s="75"/>
      <c r="AJ849" s="75"/>
      <c r="AK849" s="75"/>
      <c r="AL849" s="75"/>
      <c r="AM849" s="75"/>
      <c r="AN849" s="75"/>
      <c r="AO849" s="75"/>
      <c r="AP849" s="70" t="s">
        <v>204</v>
      </c>
      <c r="AQ849" s="70">
        <v>2007</v>
      </c>
      <c r="AR849" s="75"/>
      <c r="AS849" s="75"/>
      <c r="AT849" s="75"/>
      <c r="AU849" s="71">
        <v>3221289.8944372917</v>
      </c>
      <c r="AV849" s="66" t="s">
        <v>123</v>
      </c>
      <c r="AW849" s="66"/>
      <c r="AX849" s="90" t="s">
        <v>1619</v>
      </c>
      <c r="AY849" s="104" t="s">
        <v>1193</v>
      </c>
      <c r="AZ849" s="95"/>
      <c r="BA849" s="104"/>
      <c r="BB849" s="66"/>
      <c r="BC849" s="66"/>
      <c r="BD849" s="121"/>
      <c r="BE849" s="121"/>
      <c r="BF849" s="121"/>
      <c r="BG849" s="121"/>
      <c r="BH849" s="121"/>
      <c r="BI849" s="121"/>
      <c r="BJ849" s="121"/>
      <c r="BK849" s="121"/>
      <c r="BL849" s="121"/>
      <c r="BM849" s="121"/>
      <c r="BN849" s="121"/>
      <c r="BO849" s="121"/>
      <c r="BP849" s="121"/>
      <c r="BQ849" s="121"/>
      <c r="BR849" s="121"/>
      <c r="BS849" s="121"/>
      <c r="BT849" s="121"/>
      <c r="BU849" s="121"/>
      <c r="BV849" s="121"/>
      <c r="BW849" s="121"/>
      <c r="BX849" s="121"/>
      <c r="BY849" s="121"/>
    </row>
    <row r="850" spans="1:77" s="100" customFormat="1" ht="16" hidden="1" thickBot="1">
      <c r="A850" s="4"/>
      <c r="B850" s="98"/>
      <c r="C850" s="72" t="s">
        <v>538</v>
      </c>
      <c r="D850" s="70"/>
      <c r="E850" s="73" t="s">
        <v>713</v>
      </c>
      <c r="F850" s="73"/>
      <c r="G850" s="75"/>
      <c r="H850" s="75"/>
      <c r="I850" s="75"/>
      <c r="J850" s="104" t="s">
        <v>1193</v>
      </c>
      <c r="K850" s="75"/>
      <c r="L850" s="75"/>
      <c r="M850" s="75"/>
      <c r="N850" s="75"/>
      <c r="O850" s="75"/>
      <c r="P850" s="75"/>
      <c r="Q850" s="146" t="s">
        <v>1721</v>
      </c>
      <c r="R850" s="146">
        <v>0</v>
      </c>
      <c r="S850" s="151" t="s">
        <v>1581</v>
      </c>
      <c r="T850" s="146" t="s">
        <v>1653</v>
      </c>
      <c r="U850" s="189" t="s">
        <v>894</v>
      </c>
      <c r="V850" s="50">
        <v>0</v>
      </c>
      <c r="W850" s="50">
        <v>0</v>
      </c>
      <c r="X850" s="50">
        <v>0</v>
      </c>
      <c r="Y850" s="75"/>
      <c r="Z850" s="75"/>
      <c r="AA850" s="75"/>
      <c r="AB850" s="75"/>
      <c r="AC850" s="75"/>
      <c r="AD850" s="75"/>
      <c r="AE850" s="75"/>
      <c r="AF850" s="75"/>
      <c r="AG850" s="75"/>
      <c r="AH850" s="75"/>
      <c r="AI850" s="75"/>
      <c r="AJ850" s="75"/>
      <c r="AK850" s="75"/>
      <c r="AL850" s="75"/>
      <c r="AM850" s="75"/>
      <c r="AN850" s="75"/>
      <c r="AO850" s="75"/>
      <c r="AP850" s="70" t="s">
        <v>204</v>
      </c>
      <c r="AQ850" s="70">
        <v>2007</v>
      </c>
      <c r="AR850" s="75"/>
      <c r="AS850" s="75"/>
      <c r="AT850" s="75"/>
      <c r="AU850" s="71">
        <v>1794485.2257203262</v>
      </c>
      <c r="AV850" s="66" t="s">
        <v>123</v>
      </c>
      <c r="AW850" s="66"/>
      <c r="AX850" s="90" t="s">
        <v>1619</v>
      </c>
      <c r="AY850" s="104" t="s">
        <v>1193</v>
      </c>
      <c r="AZ850" s="95"/>
      <c r="BA850" s="104"/>
      <c r="BB850" s="66"/>
      <c r="BC850" s="66"/>
      <c r="BD850" s="121"/>
      <c r="BE850" s="121"/>
      <c r="BF850" s="121"/>
      <c r="BG850" s="121"/>
      <c r="BH850" s="121"/>
      <c r="BI850" s="121"/>
      <c r="BJ850" s="121"/>
      <c r="BK850" s="121"/>
      <c r="BL850" s="121"/>
      <c r="BM850" s="121"/>
      <c r="BN850" s="121"/>
      <c r="BO850" s="121"/>
      <c r="BP850" s="121"/>
      <c r="BQ850" s="121"/>
      <c r="BR850" s="121"/>
      <c r="BS850" s="121"/>
      <c r="BT850" s="121"/>
      <c r="BU850" s="121"/>
      <c r="BV850" s="121"/>
      <c r="BW850" s="121"/>
      <c r="BX850" s="121"/>
      <c r="BY850" s="121"/>
    </row>
    <row r="851" spans="1:77" s="100" customFormat="1" ht="16" hidden="1" thickBot="1">
      <c r="A851" s="4"/>
      <c r="B851" s="98"/>
      <c r="C851" s="72" t="s">
        <v>539</v>
      </c>
      <c r="D851" s="70"/>
      <c r="E851" s="128" t="s">
        <v>713</v>
      </c>
      <c r="F851" s="128"/>
      <c r="G851" s="75"/>
      <c r="H851" s="75"/>
      <c r="I851" s="75"/>
      <c r="J851" s="104" t="s">
        <v>1193</v>
      </c>
      <c r="K851" s="75"/>
      <c r="L851" s="75"/>
      <c r="M851" s="75"/>
      <c r="N851" s="75"/>
      <c r="O851" s="75"/>
      <c r="P851" s="75"/>
      <c r="Q851" s="146" t="s">
        <v>1722</v>
      </c>
      <c r="R851" s="146">
        <v>0</v>
      </c>
      <c r="S851" s="151" t="s">
        <v>238</v>
      </c>
      <c r="T851" s="146" t="s">
        <v>1653</v>
      </c>
      <c r="U851" s="189" t="s">
        <v>879</v>
      </c>
      <c r="V851" s="50">
        <v>0</v>
      </c>
      <c r="W851" s="50">
        <v>0</v>
      </c>
      <c r="X851" s="50">
        <v>0</v>
      </c>
      <c r="Y851" s="75"/>
      <c r="Z851" s="75"/>
      <c r="AA851" s="75"/>
      <c r="AB851" s="75"/>
      <c r="AC851" s="75"/>
      <c r="AD851" s="75"/>
      <c r="AE851" s="75"/>
      <c r="AF851" s="75"/>
      <c r="AG851" s="75"/>
      <c r="AH851" s="75"/>
      <c r="AI851" s="75"/>
      <c r="AJ851" s="75"/>
      <c r="AK851" s="75"/>
      <c r="AL851" s="75"/>
      <c r="AM851" s="75"/>
      <c r="AN851" s="75"/>
      <c r="AO851" s="75"/>
      <c r="AP851" s="70" t="s">
        <v>204</v>
      </c>
      <c r="AQ851" s="70">
        <v>2007</v>
      </c>
      <c r="AR851" s="75"/>
      <c r="AS851" s="75"/>
      <c r="AT851" s="75"/>
      <c r="AU851" s="71">
        <v>15380557.526573123</v>
      </c>
      <c r="AV851" s="66" t="s">
        <v>123</v>
      </c>
      <c r="AW851" s="66"/>
      <c r="AX851" s="90" t="s">
        <v>1619</v>
      </c>
      <c r="AY851" s="104" t="s">
        <v>1193</v>
      </c>
      <c r="AZ851" s="95"/>
      <c r="BA851" s="104"/>
      <c r="BB851" s="66"/>
      <c r="BC851" s="66"/>
      <c r="BD851" s="121"/>
      <c r="BE851" s="121"/>
      <c r="BF851" s="121"/>
      <c r="BG851" s="121"/>
      <c r="BH851" s="121"/>
      <c r="BI851" s="121"/>
      <c r="BJ851" s="121"/>
      <c r="BK851" s="121"/>
      <c r="BL851" s="121"/>
      <c r="BM851" s="121"/>
      <c r="BN851" s="121"/>
      <c r="BO851" s="121"/>
      <c r="BP851" s="121"/>
      <c r="BQ851" s="121"/>
      <c r="BR851" s="121"/>
      <c r="BS851" s="121"/>
      <c r="BT851" s="121"/>
      <c r="BU851" s="121"/>
      <c r="BV851" s="121"/>
      <c r="BW851" s="121"/>
      <c r="BX851" s="121"/>
      <c r="BY851" s="121"/>
    </row>
    <row r="852" spans="1:77" s="100" customFormat="1" ht="16" hidden="1" thickBot="1">
      <c r="A852" s="4"/>
      <c r="B852" s="98"/>
      <c r="C852" s="72" t="s">
        <v>540</v>
      </c>
      <c r="D852" s="70"/>
      <c r="E852" s="128" t="s">
        <v>723</v>
      </c>
      <c r="F852" s="128"/>
      <c r="G852" s="75"/>
      <c r="H852" s="75"/>
      <c r="I852" s="75"/>
      <c r="J852" s="104" t="s">
        <v>1193</v>
      </c>
      <c r="K852" s="75"/>
      <c r="L852" s="75"/>
      <c r="M852" s="151"/>
      <c r="N852" s="151"/>
      <c r="O852" s="151"/>
      <c r="P852" s="151"/>
      <c r="Q852" s="146" t="s">
        <v>1723</v>
      </c>
      <c r="R852" s="146">
        <v>0</v>
      </c>
      <c r="S852" s="151" t="s">
        <v>1581</v>
      </c>
      <c r="T852" s="146" t="s">
        <v>1653</v>
      </c>
      <c r="U852" s="189" t="s">
        <v>879</v>
      </c>
      <c r="V852" s="50">
        <v>0</v>
      </c>
      <c r="W852" s="50">
        <v>0</v>
      </c>
      <c r="X852" s="50">
        <v>0</v>
      </c>
      <c r="Y852" s="75"/>
      <c r="Z852" s="75"/>
      <c r="AA852" s="75"/>
      <c r="AB852" s="75"/>
      <c r="AC852" s="75"/>
      <c r="AD852" s="75"/>
      <c r="AE852" s="75"/>
      <c r="AF852" s="75"/>
      <c r="AG852" s="75"/>
      <c r="AH852" s="75"/>
      <c r="AI852" s="75"/>
      <c r="AJ852" s="75"/>
      <c r="AK852" s="75"/>
      <c r="AL852" s="75"/>
      <c r="AM852" s="75"/>
      <c r="AN852" s="75"/>
      <c r="AO852" s="75"/>
      <c r="AP852" s="70" t="s">
        <v>204</v>
      </c>
      <c r="AQ852" s="70">
        <v>2007</v>
      </c>
      <c r="AR852" s="75"/>
      <c r="AS852" s="75"/>
      <c r="AT852" s="75"/>
      <c r="AU852" s="71">
        <v>31697782.364836019</v>
      </c>
      <c r="AV852" s="66" t="s">
        <v>123</v>
      </c>
      <c r="AW852" s="66"/>
      <c r="AX852" s="90" t="s">
        <v>1619</v>
      </c>
      <c r="AY852" s="104" t="s">
        <v>1193</v>
      </c>
      <c r="AZ852" s="95"/>
      <c r="BA852" s="104"/>
      <c r="BB852" s="66"/>
      <c r="BC852" s="66"/>
      <c r="BD852" s="121"/>
      <c r="BE852" s="121"/>
      <c r="BF852" s="121"/>
      <c r="BG852" s="121"/>
      <c r="BH852" s="121"/>
      <c r="BI852" s="121"/>
      <c r="BJ852" s="121"/>
      <c r="BK852" s="121"/>
      <c r="BL852" s="121"/>
      <c r="BM852" s="121"/>
      <c r="BN852" s="121"/>
      <c r="BO852" s="121"/>
      <c r="BP852" s="121"/>
      <c r="BQ852" s="121"/>
      <c r="BR852" s="121"/>
      <c r="BS852" s="121"/>
      <c r="BT852" s="121"/>
      <c r="BU852" s="121"/>
      <c r="BV852" s="121"/>
      <c r="BW852" s="121"/>
      <c r="BX852" s="121"/>
      <c r="BY852" s="121"/>
    </row>
    <row r="853" spans="1:77" s="100" customFormat="1" ht="16" hidden="1" thickBot="1">
      <c r="A853" s="4"/>
      <c r="B853" s="98"/>
      <c r="C853" s="72" t="s">
        <v>541</v>
      </c>
      <c r="D853" s="70"/>
      <c r="E853" s="128" t="s">
        <v>723</v>
      </c>
      <c r="F853" s="128"/>
      <c r="G853" s="75"/>
      <c r="H853" s="75"/>
      <c r="I853" s="75"/>
      <c r="J853" s="104" t="s">
        <v>1193</v>
      </c>
      <c r="K853" s="75"/>
      <c r="L853" s="75"/>
      <c r="M853" s="151"/>
      <c r="N853" s="151"/>
      <c r="O853" s="151"/>
      <c r="P853" s="151"/>
      <c r="Q853" s="146" t="s">
        <v>1724</v>
      </c>
      <c r="R853" s="146">
        <v>0</v>
      </c>
      <c r="S853" s="151" t="s">
        <v>1581</v>
      </c>
      <c r="T853" s="146" t="s">
        <v>1653</v>
      </c>
      <c r="U853" s="189" t="s">
        <v>879</v>
      </c>
      <c r="V853" s="50">
        <v>0</v>
      </c>
      <c r="W853" s="50">
        <v>0</v>
      </c>
      <c r="X853" s="50">
        <v>0</v>
      </c>
      <c r="Y853" s="75"/>
      <c r="Z853" s="75"/>
      <c r="AA853" s="75"/>
      <c r="AB853" s="75"/>
      <c r="AC853" s="75"/>
      <c r="AD853" s="75"/>
      <c r="AE853" s="75"/>
      <c r="AF853" s="75"/>
      <c r="AG853" s="75"/>
      <c r="AH853" s="75"/>
      <c r="AI853" s="75"/>
      <c r="AJ853" s="75"/>
      <c r="AK853" s="75"/>
      <c r="AL853" s="75"/>
      <c r="AM853" s="75"/>
      <c r="AN853" s="75"/>
      <c r="AO853" s="75"/>
      <c r="AP853" s="70" t="s">
        <v>204</v>
      </c>
      <c r="AQ853" s="70">
        <v>2007</v>
      </c>
      <c r="AR853" s="75"/>
      <c r="AS853" s="75"/>
      <c r="AT853" s="75"/>
      <c r="AU853" s="71">
        <v>5616017.0842385469</v>
      </c>
      <c r="AV853" s="66" t="s">
        <v>123</v>
      </c>
      <c r="AW853" s="66"/>
      <c r="AX853" s="90" t="s">
        <v>1619</v>
      </c>
      <c r="AY853" s="104" t="s">
        <v>1193</v>
      </c>
      <c r="AZ853" s="95"/>
      <c r="BA853" s="104"/>
      <c r="BB853" s="66"/>
      <c r="BC853" s="66"/>
      <c r="BD853" s="121"/>
      <c r="BE853" s="121"/>
      <c r="BF853" s="121"/>
      <c r="BG853" s="121"/>
      <c r="BH853" s="121"/>
      <c r="BI853" s="121"/>
      <c r="BJ853" s="121"/>
      <c r="BK853" s="121"/>
      <c r="BL853" s="121"/>
      <c r="BM853" s="121"/>
      <c r="BN853" s="121"/>
      <c r="BO853" s="121"/>
      <c r="BP853" s="121"/>
      <c r="BQ853" s="121"/>
      <c r="BR853" s="121"/>
      <c r="BS853" s="121"/>
      <c r="BT853" s="121"/>
      <c r="BU853" s="121"/>
      <c r="BV853" s="121"/>
      <c r="BW853" s="121"/>
      <c r="BX853" s="121"/>
      <c r="BY853" s="121"/>
    </row>
    <row r="854" spans="1:77" s="100" customFormat="1" ht="16" hidden="1" thickBot="1">
      <c r="A854" s="4"/>
      <c r="B854" s="98"/>
      <c r="C854" s="72" t="s">
        <v>542</v>
      </c>
      <c r="D854" s="70"/>
      <c r="E854" s="128" t="s">
        <v>713</v>
      </c>
      <c r="F854" s="128"/>
      <c r="G854" s="75"/>
      <c r="H854" s="75"/>
      <c r="I854" s="75"/>
      <c r="J854" s="104" t="s">
        <v>1193</v>
      </c>
      <c r="K854" s="75"/>
      <c r="L854" s="75"/>
      <c r="M854" s="151"/>
      <c r="N854" s="151"/>
      <c r="O854" s="151"/>
      <c r="P854" s="151"/>
      <c r="Q854" s="146" t="s">
        <v>1725</v>
      </c>
      <c r="R854" s="146">
        <v>0</v>
      </c>
      <c r="S854" s="151" t="s">
        <v>1581</v>
      </c>
      <c r="T854" s="146" t="s">
        <v>1654</v>
      </c>
      <c r="U854" s="189" t="s">
        <v>895</v>
      </c>
      <c r="V854" s="50">
        <v>0</v>
      </c>
      <c r="W854" s="50">
        <v>0</v>
      </c>
      <c r="X854" s="50">
        <v>0</v>
      </c>
      <c r="Y854" s="75"/>
      <c r="Z854" s="75"/>
      <c r="AA854" s="75"/>
      <c r="AB854" s="75"/>
      <c r="AC854" s="75"/>
      <c r="AD854" s="75"/>
      <c r="AE854" s="75"/>
      <c r="AF854" s="75"/>
      <c r="AG854" s="75"/>
      <c r="AH854" s="75"/>
      <c r="AI854" s="75"/>
      <c r="AJ854" s="75"/>
      <c r="AK854" s="75"/>
      <c r="AL854" s="75"/>
      <c r="AM854" s="75"/>
      <c r="AN854" s="75"/>
      <c r="AO854" s="75"/>
      <c r="AP854" s="70" t="s">
        <v>204</v>
      </c>
      <c r="AQ854" s="70">
        <v>2007</v>
      </c>
      <c r="AR854" s="75"/>
      <c r="AS854" s="75"/>
      <c r="AT854" s="75"/>
      <c r="AU854" s="71">
        <v>1196323.8517339921</v>
      </c>
      <c r="AV854" s="66" t="s">
        <v>123</v>
      </c>
      <c r="AW854" s="66"/>
      <c r="AX854" s="90" t="s">
        <v>1619</v>
      </c>
      <c r="AY854" s="104" t="s">
        <v>1193</v>
      </c>
      <c r="AZ854" s="95"/>
      <c r="BA854" s="104"/>
      <c r="BB854" s="66"/>
      <c r="BC854" s="66"/>
      <c r="BD854" s="121"/>
      <c r="BE854" s="121"/>
      <c r="BF854" s="121"/>
      <c r="BG854" s="121"/>
      <c r="BH854" s="121"/>
      <c r="BI854" s="121"/>
      <c r="BJ854" s="121"/>
      <c r="BK854" s="121"/>
      <c r="BL854" s="121"/>
      <c r="BM854" s="121"/>
      <c r="BN854" s="121"/>
      <c r="BO854" s="121"/>
      <c r="BP854" s="121"/>
      <c r="BQ854" s="121"/>
      <c r="BR854" s="121"/>
      <c r="BS854" s="121"/>
      <c r="BT854" s="121"/>
      <c r="BU854" s="121"/>
      <c r="BV854" s="121"/>
      <c r="BW854" s="121"/>
      <c r="BX854" s="121"/>
      <c r="BY854" s="121"/>
    </row>
    <row r="855" spans="1:77" s="100" customFormat="1" ht="16" hidden="1" thickBot="1">
      <c r="A855" s="4"/>
      <c r="B855" s="98"/>
      <c r="C855" s="72" t="s">
        <v>543</v>
      </c>
      <c r="D855" s="70"/>
      <c r="E855" s="128" t="s">
        <v>712</v>
      </c>
      <c r="F855" s="128"/>
      <c r="G855" s="75"/>
      <c r="H855" s="75"/>
      <c r="I855" s="75"/>
      <c r="J855" s="104" t="s">
        <v>1193</v>
      </c>
      <c r="K855" s="75"/>
      <c r="L855" s="75"/>
      <c r="M855" s="151"/>
      <c r="N855" s="151"/>
      <c r="O855" s="151"/>
      <c r="P855" s="151"/>
      <c r="Q855" s="146" t="s">
        <v>1726</v>
      </c>
      <c r="R855" s="146">
        <v>0</v>
      </c>
      <c r="S855" s="151" t="s">
        <v>1581</v>
      </c>
      <c r="T855" s="146" t="s">
        <v>1727</v>
      </c>
      <c r="U855" s="189" t="s">
        <v>896</v>
      </c>
      <c r="V855" s="50">
        <v>0</v>
      </c>
      <c r="W855" s="50">
        <v>0</v>
      </c>
      <c r="X855" s="50">
        <v>0</v>
      </c>
      <c r="Y855" s="75"/>
      <c r="Z855" s="75"/>
      <c r="AA855" s="75"/>
      <c r="AB855" s="75"/>
      <c r="AC855" s="75"/>
      <c r="AD855" s="75"/>
      <c r="AE855" s="75"/>
      <c r="AF855" s="75"/>
      <c r="AG855" s="75"/>
      <c r="AH855" s="75"/>
      <c r="AI855" s="75"/>
      <c r="AJ855" s="75"/>
      <c r="AK855" s="75"/>
      <c r="AL855" s="75"/>
      <c r="AM855" s="75"/>
      <c r="AN855" s="75"/>
      <c r="AO855" s="75"/>
      <c r="AP855" s="70" t="s">
        <v>204</v>
      </c>
      <c r="AQ855" s="70">
        <v>2007</v>
      </c>
      <c r="AR855" s="75"/>
      <c r="AS855" s="75"/>
      <c r="AT855" s="75"/>
      <c r="AU855" s="71">
        <v>9890577.8440914899</v>
      </c>
      <c r="AV855" s="66" t="s">
        <v>123</v>
      </c>
      <c r="AW855" s="66"/>
      <c r="AX855" s="90" t="s">
        <v>1619</v>
      </c>
      <c r="AY855" s="104" t="s">
        <v>1193</v>
      </c>
      <c r="AZ855" s="95"/>
      <c r="BA855" s="104"/>
      <c r="BB855" s="66"/>
      <c r="BC855" s="66"/>
      <c r="BD855" s="121"/>
      <c r="BE855" s="121"/>
      <c r="BF855" s="121"/>
      <c r="BG855" s="121"/>
      <c r="BH855" s="121"/>
      <c r="BI855" s="121"/>
      <c r="BJ855" s="121"/>
      <c r="BK855" s="121"/>
      <c r="BL855" s="121"/>
      <c r="BM855" s="121"/>
      <c r="BN855" s="121"/>
      <c r="BO855" s="121"/>
      <c r="BP855" s="121"/>
      <c r="BQ855" s="121"/>
      <c r="BR855" s="121"/>
      <c r="BS855" s="121"/>
      <c r="BT855" s="121"/>
      <c r="BU855" s="121"/>
      <c r="BV855" s="121"/>
      <c r="BW855" s="121"/>
      <c r="BX855" s="121"/>
      <c r="BY855" s="121"/>
    </row>
    <row r="856" spans="1:77" s="100" customFormat="1" ht="16" hidden="1" thickBot="1">
      <c r="A856" s="4"/>
      <c r="B856" s="98"/>
      <c r="C856" s="72" t="s">
        <v>544</v>
      </c>
      <c r="D856" s="70"/>
      <c r="E856" s="128" t="s">
        <v>725</v>
      </c>
      <c r="F856" s="128"/>
      <c r="G856" s="75"/>
      <c r="H856" s="75"/>
      <c r="I856" s="75"/>
      <c r="J856" s="104" t="s">
        <v>1193</v>
      </c>
      <c r="K856" s="75"/>
      <c r="L856" s="75"/>
      <c r="M856" s="151"/>
      <c r="N856" s="151"/>
      <c r="O856" s="151"/>
      <c r="P856" s="151"/>
      <c r="Q856" s="146" t="s">
        <v>838</v>
      </c>
      <c r="R856" s="146">
        <v>0</v>
      </c>
      <c r="S856" s="151" t="s">
        <v>1581</v>
      </c>
      <c r="T856" s="146" t="s">
        <v>1654</v>
      </c>
      <c r="U856" s="189" t="s">
        <v>879</v>
      </c>
      <c r="V856" s="50">
        <v>0</v>
      </c>
      <c r="W856" s="50">
        <v>0</v>
      </c>
      <c r="X856" s="50">
        <v>0</v>
      </c>
      <c r="Y856" s="75"/>
      <c r="Z856" s="75"/>
      <c r="AA856" s="75"/>
      <c r="AB856" s="75"/>
      <c r="AC856" s="75"/>
      <c r="AD856" s="75"/>
      <c r="AE856" s="75"/>
      <c r="AF856" s="75"/>
      <c r="AG856" s="75"/>
      <c r="AH856" s="75"/>
      <c r="AI856" s="75"/>
      <c r="AJ856" s="75"/>
      <c r="AK856" s="75"/>
      <c r="AL856" s="75"/>
      <c r="AM856" s="75"/>
      <c r="AN856" s="75"/>
      <c r="AO856" s="75"/>
      <c r="AP856" s="70" t="s">
        <v>204</v>
      </c>
      <c r="AQ856" s="70">
        <v>2007</v>
      </c>
      <c r="AR856" s="75"/>
      <c r="AS856" s="75"/>
      <c r="AT856" s="75"/>
      <c r="AU856" s="71">
        <v>35014024.430879511</v>
      </c>
      <c r="AV856" s="66" t="s">
        <v>123</v>
      </c>
      <c r="AW856" s="66"/>
      <c r="AX856" s="90" t="s">
        <v>1619</v>
      </c>
      <c r="AY856" s="104" t="s">
        <v>1193</v>
      </c>
      <c r="AZ856" s="95"/>
      <c r="BA856" s="104"/>
      <c r="BB856" s="66"/>
      <c r="BC856" s="66"/>
      <c r="BD856" s="121"/>
      <c r="BE856" s="121"/>
      <c r="BF856" s="121"/>
      <c r="BG856" s="121"/>
      <c r="BH856" s="121"/>
      <c r="BI856" s="121"/>
      <c r="BJ856" s="121"/>
      <c r="BK856" s="121"/>
      <c r="BL856" s="121"/>
      <c r="BM856" s="121"/>
      <c r="BN856" s="121"/>
      <c r="BO856" s="121"/>
      <c r="BP856" s="121"/>
      <c r="BQ856" s="121"/>
      <c r="BR856" s="121"/>
      <c r="BS856" s="121"/>
      <c r="BT856" s="121"/>
      <c r="BU856" s="121"/>
      <c r="BV856" s="121"/>
      <c r="BW856" s="121"/>
      <c r="BX856" s="121"/>
      <c r="BY856" s="121"/>
    </row>
    <row r="857" spans="1:77" s="100" customFormat="1" ht="31" hidden="1" thickBot="1">
      <c r="A857" s="4"/>
      <c r="B857" s="98"/>
      <c r="C857" s="72" t="s">
        <v>545</v>
      </c>
      <c r="D857" s="70"/>
      <c r="E857" s="128" t="s">
        <v>730</v>
      </c>
      <c r="F857" s="128"/>
      <c r="G857" s="75"/>
      <c r="H857" s="75"/>
      <c r="I857" s="75"/>
      <c r="J857" s="104" t="s">
        <v>1193</v>
      </c>
      <c r="K857" s="75"/>
      <c r="L857" s="75"/>
      <c r="M857" s="151"/>
      <c r="N857" s="151"/>
      <c r="O857" s="151"/>
      <c r="P857" s="151"/>
      <c r="Q857" s="146" t="s">
        <v>839</v>
      </c>
      <c r="R857" s="146">
        <v>0</v>
      </c>
      <c r="S857" s="151" t="s">
        <v>1581</v>
      </c>
      <c r="T857" s="146" t="s">
        <v>1654</v>
      </c>
      <c r="U857" s="189" t="s">
        <v>897</v>
      </c>
      <c r="V857" s="50">
        <v>0</v>
      </c>
      <c r="W857" s="50">
        <v>0</v>
      </c>
      <c r="X857" s="50">
        <v>0</v>
      </c>
      <c r="Y857" s="75"/>
      <c r="Z857" s="75"/>
      <c r="AA857" s="75"/>
      <c r="AB857" s="75"/>
      <c r="AC857" s="75"/>
      <c r="AD857" s="75"/>
      <c r="AE857" s="75"/>
      <c r="AF857" s="75"/>
      <c r="AG857" s="75"/>
      <c r="AH857" s="75"/>
      <c r="AI857" s="75"/>
      <c r="AJ857" s="75"/>
      <c r="AK857" s="75"/>
      <c r="AL857" s="75"/>
      <c r="AM857" s="75"/>
      <c r="AN857" s="75"/>
      <c r="AO857" s="75"/>
      <c r="AP857" s="70" t="s">
        <v>204</v>
      </c>
      <c r="AQ857" s="70">
        <v>2007</v>
      </c>
      <c r="AR857" s="75"/>
      <c r="AS857" s="75"/>
      <c r="AT857" s="75"/>
      <c r="AU857" s="71">
        <v>35014018.91207289</v>
      </c>
      <c r="AV857" s="66" t="s">
        <v>123</v>
      </c>
      <c r="AW857" s="66"/>
      <c r="AX857" s="90" t="s">
        <v>1619</v>
      </c>
      <c r="AY857" s="104" t="s">
        <v>1193</v>
      </c>
      <c r="AZ857" s="95"/>
      <c r="BA857" s="104"/>
      <c r="BB857" s="66"/>
      <c r="BC857" s="66"/>
      <c r="BD857" s="121"/>
      <c r="BE857" s="121"/>
      <c r="BF857" s="121"/>
      <c r="BG857" s="121"/>
      <c r="BH857" s="121"/>
      <c r="BI857" s="121"/>
      <c r="BJ857" s="121"/>
      <c r="BK857" s="121"/>
      <c r="BL857" s="121"/>
      <c r="BM857" s="121"/>
      <c r="BN857" s="121"/>
      <c r="BO857" s="121"/>
      <c r="BP857" s="121"/>
      <c r="BQ857" s="121"/>
      <c r="BR857" s="121"/>
      <c r="BS857" s="121"/>
      <c r="BT857" s="121"/>
      <c r="BU857" s="121"/>
      <c r="BV857" s="121"/>
      <c r="BW857" s="121"/>
      <c r="BX857" s="121"/>
      <c r="BY857" s="121"/>
    </row>
    <row r="858" spans="1:77" s="100" customFormat="1" ht="16" hidden="1" thickBot="1">
      <c r="A858" s="4"/>
      <c r="B858" s="98"/>
      <c r="C858" s="72" t="s">
        <v>546</v>
      </c>
      <c r="D858" s="70"/>
      <c r="E858" s="73" t="s">
        <v>725</v>
      </c>
      <c r="F858" s="73"/>
      <c r="G858" s="75"/>
      <c r="H858" s="75"/>
      <c r="I858" s="75"/>
      <c r="J858" s="104" t="s">
        <v>1193</v>
      </c>
      <c r="K858" s="75"/>
      <c r="L858" s="75"/>
      <c r="M858" s="75"/>
      <c r="N858" s="75"/>
      <c r="O858" s="75"/>
      <c r="P858" s="75"/>
      <c r="Q858" s="146" t="s">
        <v>826</v>
      </c>
      <c r="R858" s="146">
        <v>0</v>
      </c>
      <c r="S858" s="151" t="s">
        <v>1581</v>
      </c>
      <c r="T858" s="146" t="s">
        <v>1654</v>
      </c>
      <c r="U858" s="189" t="s">
        <v>879</v>
      </c>
      <c r="V858" s="50">
        <v>0</v>
      </c>
      <c r="W858" s="50">
        <v>0</v>
      </c>
      <c r="X858" s="50">
        <v>0</v>
      </c>
      <c r="Y858" s="75"/>
      <c r="Z858" s="75"/>
      <c r="AA858" s="75"/>
      <c r="AB858" s="75"/>
      <c r="AC858" s="75"/>
      <c r="AD858" s="75"/>
      <c r="AE858" s="75"/>
      <c r="AF858" s="75"/>
      <c r="AG858" s="75"/>
      <c r="AH858" s="75"/>
      <c r="AI858" s="75"/>
      <c r="AJ858" s="75"/>
      <c r="AK858" s="75"/>
      <c r="AL858" s="75"/>
      <c r="AM858" s="75"/>
      <c r="AN858" s="75"/>
      <c r="AO858" s="75"/>
      <c r="AP858" s="70" t="s">
        <v>204</v>
      </c>
      <c r="AQ858" s="70">
        <v>2007</v>
      </c>
      <c r="AR858" s="75"/>
      <c r="AS858" s="75"/>
      <c r="AT858" s="75"/>
      <c r="AU858" s="71">
        <v>78182173.939230204</v>
      </c>
      <c r="AV858" s="66" t="s">
        <v>123</v>
      </c>
      <c r="AW858" s="66"/>
      <c r="AX858" s="90" t="s">
        <v>1619</v>
      </c>
      <c r="AY858" s="104" t="s">
        <v>1193</v>
      </c>
      <c r="AZ858" s="95"/>
      <c r="BA858" s="104"/>
      <c r="BB858" s="66"/>
      <c r="BC858" s="66"/>
      <c r="BD858" s="121"/>
      <c r="BE858" s="121"/>
      <c r="BF858" s="121"/>
      <c r="BG858" s="121"/>
      <c r="BH858" s="121"/>
      <c r="BI858" s="121"/>
      <c r="BJ858" s="121"/>
      <c r="BK858" s="121"/>
      <c r="BL858" s="121"/>
      <c r="BM858" s="121"/>
      <c r="BN858" s="121"/>
      <c r="BO858" s="121"/>
      <c r="BP858" s="121"/>
      <c r="BQ858" s="121"/>
      <c r="BR858" s="121"/>
      <c r="BS858" s="121"/>
      <c r="BT858" s="121"/>
      <c r="BU858" s="121"/>
      <c r="BV858" s="121"/>
      <c r="BW858" s="121"/>
      <c r="BX858" s="121"/>
      <c r="BY858" s="121"/>
    </row>
    <row r="859" spans="1:77" s="100" customFormat="1" ht="16" hidden="1" thickBot="1">
      <c r="A859" s="4"/>
      <c r="B859" s="98"/>
      <c r="C859" s="72" t="s">
        <v>547</v>
      </c>
      <c r="D859" s="70"/>
      <c r="E859" s="73" t="s">
        <v>713</v>
      </c>
      <c r="F859" s="73"/>
      <c r="G859" s="75"/>
      <c r="H859" s="75"/>
      <c r="I859" s="75"/>
      <c r="J859" s="104" t="s">
        <v>1193</v>
      </c>
      <c r="K859" s="75"/>
      <c r="L859" s="75"/>
      <c r="M859" s="75"/>
      <c r="N859" s="75"/>
      <c r="O859" s="75"/>
      <c r="P859" s="75"/>
      <c r="Q859" s="146" t="s">
        <v>840</v>
      </c>
      <c r="R859" s="146">
        <v>0</v>
      </c>
      <c r="S859" s="151" t="s">
        <v>1581</v>
      </c>
      <c r="T859" s="146" t="s">
        <v>1654</v>
      </c>
      <c r="U859" s="189"/>
      <c r="V859" s="50">
        <v>0</v>
      </c>
      <c r="W859" s="50">
        <v>0</v>
      </c>
      <c r="X859" s="50">
        <v>0</v>
      </c>
      <c r="Y859" s="75"/>
      <c r="Z859" s="75"/>
      <c r="AA859" s="75"/>
      <c r="AB859" s="75"/>
      <c r="AC859" s="75"/>
      <c r="AD859" s="75"/>
      <c r="AE859" s="75"/>
      <c r="AF859" s="75"/>
      <c r="AG859" s="75"/>
      <c r="AH859" s="75"/>
      <c r="AI859" s="75"/>
      <c r="AJ859" s="75"/>
      <c r="AK859" s="75"/>
      <c r="AL859" s="75"/>
      <c r="AM859" s="75"/>
      <c r="AN859" s="75"/>
      <c r="AO859" s="75"/>
      <c r="AP859" s="70" t="s">
        <v>204</v>
      </c>
      <c r="AQ859" s="70">
        <v>2007</v>
      </c>
      <c r="AR859" s="75"/>
      <c r="AS859" s="75"/>
      <c r="AT859" s="75"/>
      <c r="AU859" s="71">
        <v>37114857.508146219</v>
      </c>
      <c r="AV859" s="66" t="s">
        <v>123</v>
      </c>
      <c r="AW859" s="66"/>
      <c r="AX859" s="90" t="s">
        <v>1619</v>
      </c>
      <c r="AY859" s="104" t="s">
        <v>1193</v>
      </c>
      <c r="AZ859" s="95"/>
      <c r="BA859" s="104"/>
      <c r="BB859" s="66"/>
      <c r="BC859" s="66"/>
      <c r="BD859" s="121"/>
      <c r="BE859" s="121"/>
      <c r="BF859" s="121"/>
      <c r="BG859" s="121"/>
      <c r="BH859" s="121"/>
      <c r="BI859" s="121"/>
      <c r="BJ859" s="121"/>
      <c r="BK859" s="121"/>
      <c r="BL859" s="121"/>
      <c r="BM859" s="121"/>
      <c r="BN859" s="121"/>
      <c r="BO859" s="121"/>
      <c r="BP859" s="121"/>
      <c r="BQ859" s="121"/>
      <c r="BR859" s="121"/>
      <c r="BS859" s="121"/>
      <c r="BT859" s="121"/>
      <c r="BU859" s="121"/>
      <c r="BV859" s="121"/>
      <c r="BW859" s="121"/>
      <c r="BX859" s="121"/>
      <c r="BY859" s="121"/>
    </row>
    <row r="860" spans="1:77" s="100" customFormat="1" ht="16" hidden="1" thickBot="1">
      <c r="A860" s="4"/>
      <c r="B860" s="98"/>
      <c r="C860" s="72" t="s">
        <v>548</v>
      </c>
      <c r="D860" s="70"/>
      <c r="E860" s="73" t="s">
        <v>713</v>
      </c>
      <c r="F860" s="73"/>
      <c r="G860" s="75"/>
      <c r="H860" s="75"/>
      <c r="I860" s="75"/>
      <c r="J860" s="104" t="s">
        <v>1193</v>
      </c>
      <c r="K860" s="75"/>
      <c r="L860" s="75"/>
      <c r="M860" s="75"/>
      <c r="N860" s="75"/>
      <c r="O860" s="75"/>
      <c r="P860" s="75"/>
      <c r="Q860" s="146" t="s">
        <v>841</v>
      </c>
      <c r="R860" s="146">
        <v>0</v>
      </c>
      <c r="S860" s="151" t="s">
        <v>1581</v>
      </c>
      <c r="T860" s="146" t="s">
        <v>1654</v>
      </c>
      <c r="U860" s="189"/>
      <c r="V860" s="50">
        <v>0</v>
      </c>
      <c r="W860" s="50">
        <v>0</v>
      </c>
      <c r="X860" s="50">
        <v>0</v>
      </c>
      <c r="Y860" s="75"/>
      <c r="Z860" s="75"/>
      <c r="AA860" s="75"/>
      <c r="AB860" s="75"/>
      <c r="AC860" s="75"/>
      <c r="AD860" s="75"/>
      <c r="AE860" s="75"/>
      <c r="AF860" s="75"/>
      <c r="AG860" s="75"/>
      <c r="AH860" s="75"/>
      <c r="AI860" s="75"/>
      <c r="AJ860" s="75"/>
      <c r="AK860" s="75"/>
      <c r="AL860" s="75"/>
      <c r="AM860" s="75"/>
      <c r="AN860" s="75"/>
      <c r="AO860" s="75"/>
      <c r="AP860" s="70" t="s">
        <v>204</v>
      </c>
      <c r="AQ860" s="70">
        <v>2007</v>
      </c>
      <c r="AR860" s="75"/>
      <c r="AS860" s="75"/>
      <c r="AT860" s="75"/>
      <c r="AU860" s="71">
        <v>3722489.1474475265</v>
      </c>
      <c r="AV860" s="66" t="s">
        <v>123</v>
      </c>
      <c r="AW860" s="66"/>
      <c r="AX860" s="90" t="s">
        <v>1619</v>
      </c>
      <c r="AY860" s="104" t="s">
        <v>1193</v>
      </c>
      <c r="AZ860" s="95"/>
      <c r="BA860" s="104"/>
      <c r="BB860" s="66"/>
      <c r="BC860" s="66"/>
      <c r="BD860" s="121"/>
      <c r="BE860" s="121"/>
      <c r="BF860" s="121"/>
      <c r="BG860" s="121"/>
      <c r="BH860" s="121"/>
      <c r="BI860" s="121"/>
      <c r="BJ860" s="121"/>
      <c r="BK860" s="121"/>
      <c r="BL860" s="121"/>
      <c r="BM860" s="121"/>
      <c r="BN860" s="121"/>
      <c r="BO860" s="121"/>
      <c r="BP860" s="121"/>
      <c r="BQ860" s="121"/>
      <c r="BR860" s="121"/>
      <c r="BS860" s="121"/>
      <c r="BT860" s="121"/>
      <c r="BU860" s="121"/>
      <c r="BV860" s="121"/>
      <c r="BW860" s="121"/>
      <c r="BX860" s="121"/>
      <c r="BY860" s="121"/>
    </row>
    <row r="861" spans="1:77" s="100" customFormat="1" ht="16" hidden="1" thickBot="1">
      <c r="A861" s="4"/>
      <c r="B861" s="98"/>
      <c r="C861" s="72" t="s">
        <v>549</v>
      </c>
      <c r="D861" s="70"/>
      <c r="E861" s="128" t="s">
        <v>731</v>
      </c>
      <c r="F861" s="128"/>
      <c r="G861" s="75"/>
      <c r="H861" s="75"/>
      <c r="I861" s="75"/>
      <c r="J861" s="104" t="s">
        <v>1193</v>
      </c>
      <c r="K861" s="75"/>
      <c r="L861" s="75"/>
      <c r="M861" s="151"/>
      <c r="N861" s="151"/>
      <c r="O861" s="151"/>
      <c r="P861" s="151"/>
      <c r="Q861" s="146" t="s">
        <v>1728</v>
      </c>
      <c r="R861" s="146">
        <v>0</v>
      </c>
      <c r="S861" s="151" t="s">
        <v>1581</v>
      </c>
      <c r="T861" s="146" t="s">
        <v>1654</v>
      </c>
      <c r="U861" s="189"/>
      <c r="V861" s="50">
        <v>0</v>
      </c>
      <c r="W861" s="50">
        <v>0</v>
      </c>
      <c r="X861" s="50">
        <v>0</v>
      </c>
      <c r="Y861" s="75"/>
      <c r="Z861" s="75"/>
      <c r="AA861" s="75"/>
      <c r="AB861" s="75"/>
      <c r="AC861" s="75"/>
      <c r="AD861" s="75"/>
      <c r="AE861" s="75"/>
      <c r="AF861" s="75"/>
      <c r="AG861" s="75"/>
      <c r="AH861" s="75"/>
      <c r="AI861" s="75"/>
      <c r="AJ861" s="75"/>
      <c r="AK861" s="75"/>
      <c r="AL861" s="75"/>
      <c r="AM861" s="75"/>
      <c r="AN861" s="75"/>
      <c r="AO861" s="75"/>
      <c r="AP861" s="70" t="s">
        <v>204</v>
      </c>
      <c r="AQ861" s="70">
        <v>2007</v>
      </c>
      <c r="AR861" s="75"/>
      <c r="AS861" s="75"/>
      <c r="AT861" s="75"/>
      <c r="AU861" s="71">
        <v>33823543.891591564</v>
      </c>
      <c r="AV861" s="66" t="s">
        <v>123</v>
      </c>
      <c r="AW861" s="66"/>
      <c r="AX861" s="90" t="s">
        <v>1619</v>
      </c>
      <c r="AY861" s="104" t="s">
        <v>1193</v>
      </c>
      <c r="AZ861" s="95"/>
      <c r="BA861" s="104"/>
      <c r="BB861" s="66"/>
      <c r="BC861" s="66"/>
      <c r="BD861" s="121"/>
      <c r="BE861" s="121"/>
      <c r="BF861" s="121"/>
      <c r="BG861" s="121"/>
      <c r="BH861" s="121"/>
      <c r="BI861" s="121"/>
      <c r="BJ861" s="121"/>
      <c r="BK861" s="121"/>
      <c r="BL861" s="121"/>
      <c r="BM861" s="121"/>
      <c r="BN861" s="121"/>
      <c r="BO861" s="121"/>
      <c r="BP861" s="121"/>
      <c r="BQ861" s="121"/>
      <c r="BR861" s="121"/>
      <c r="BS861" s="121"/>
      <c r="BT861" s="121"/>
      <c r="BU861" s="121"/>
      <c r="BV861" s="121"/>
      <c r="BW861" s="121"/>
      <c r="BX861" s="121"/>
      <c r="BY861" s="121"/>
    </row>
    <row r="862" spans="1:77" s="100" customFormat="1" ht="16" hidden="1" thickBot="1">
      <c r="A862" s="4"/>
      <c r="B862" s="98"/>
      <c r="C862" s="72" t="s">
        <v>550</v>
      </c>
      <c r="D862" s="70"/>
      <c r="E862" s="128" t="s">
        <v>714</v>
      </c>
      <c r="F862" s="128"/>
      <c r="G862" s="75"/>
      <c r="H862" s="75"/>
      <c r="I862" s="75"/>
      <c r="J862" s="104" t="s">
        <v>1193</v>
      </c>
      <c r="K862" s="75"/>
      <c r="L862" s="75"/>
      <c r="M862" s="151"/>
      <c r="N862" s="151"/>
      <c r="O862" s="151"/>
      <c r="P862" s="151"/>
      <c r="Q862" s="146" t="s">
        <v>842</v>
      </c>
      <c r="R862" s="146">
        <v>0</v>
      </c>
      <c r="S862" s="151" t="s">
        <v>1581</v>
      </c>
      <c r="T862" s="146" t="s">
        <v>1654</v>
      </c>
      <c r="U862" s="189"/>
      <c r="V862" s="50">
        <v>0</v>
      </c>
      <c r="W862" s="50">
        <v>0</v>
      </c>
      <c r="X862" s="50">
        <v>0</v>
      </c>
      <c r="Y862" s="75"/>
      <c r="Z862" s="75"/>
      <c r="AA862" s="75"/>
      <c r="AB862" s="75"/>
      <c r="AC862" s="75"/>
      <c r="AD862" s="75"/>
      <c r="AE862" s="75"/>
      <c r="AF862" s="75"/>
      <c r="AG862" s="75"/>
      <c r="AH862" s="75"/>
      <c r="AI862" s="75"/>
      <c r="AJ862" s="75"/>
      <c r="AK862" s="75"/>
      <c r="AL862" s="75"/>
      <c r="AM862" s="75"/>
      <c r="AN862" s="75"/>
      <c r="AO862" s="75"/>
      <c r="AP862" s="70" t="s">
        <v>204</v>
      </c>
      <c r="AQ862" s="70">
        <v>2007</v>
      </c>
      <c r="AR862" s="75"/>
      <c r="AS862" s="75"/>
      <c r="AT862" s="75"/>
      <c r="AU862" s="71">
        <v>18487401.720671773</v>
      </c>
      <c r="AV862" s="66" t="s">
        <v>123</v>
      </c>
      <c r="AW862" s="66"/>
      <c r="AX862" s="90" t="s">
        <v>1619</v>
      </c>
      <c r="AY862" s="104" t="s">
        <v>1193</v>
      </c>
      <c r="AZ862" s="95"/>
      <c r="BA862" s="104"/>
      <c r="BB862" s="66"/>
      <c r="BC862" s="66"/>
      <c r="BD862" s="121"/>
      <c r="BE862" s="121"/>
      <c r="BF862" s="121"/>
      <c r="BG862" s="121"/>
      <c r="BH862" s="121"/>
      <c r="BI862" s="121"/>
      <c r="BJ862" s="121"/>
      <c r="BK862" s="121"/>
      <c r="BL862" s="121"/>
      <c r="BM862" s="121"/>
      <c r="BN862" s="121"/>
      <c r="BO862" s="121"/>
      <c r="BP862" s="121"/>
      <c r="BQ862" s="121"/>
      <c r="BR862" s="121"/>
      <c r="BS862" s="121"/>
      <c r="BT862" s="121"/>
      <c r="BU862" s="121"/>
      <c r="BV862" s="121"/>
      <c r="BW862" s="121"/>
      <c r="BX862" s="121"/>
      <c r="BY862" s="121"/>
    </row>
    <row r="863" spans="1:77" s="100" customFormat="1" ht="16" hidden="1" thickBot="1">
      <c r="A863" s="4"/>
      <c r="B863" s="98"/>
      <c r="C863" s="72" t="s">
        <v>551</v>
      </c>
      <c r="D863" s="70"/>
      <c r="E863" s="128" t="s">
        <v>713</v>
      </c>
      <c r="F863" s="128"/>
      <c r="G863" s="75"/>
      <c r="H863" s="75"/>
      <c r="I863" s="75"/>
      <c r="J863" s="104" t="s">
        <v>1193</v>
      </c>
      <c r="K863" s="75"/>
      <c r="L863" s="75"/>
      <c r="M863" s="151"/>
      <c r="N863" s="151"/>
      <c r="O863" s="151"/>
      <c r="P863" s="151"/>
      <c r="Q863" s="146" t="s">
        <v>818</v>
      </c>
      <c r="R863" s="146">
        <v>0</v>
      </c>
      <c r="S863" s="151" t="s">
        <v>1581</v>
      </c>
      <c r="T863" s="146" t="s">
        <v>1654</v>
      </c>
      <c r="U863" s="189"/>
      <c r="V863" s="50">
        <v>0</v>
      </c>
      <c r="W863" s="50">
        <v>0</v>
      </c>
      <c r="X863" s="50">
        <v>0</v>
      </c>
      <c r="Y863" s="75"/>
      <c r="Z863" s="75"/>
      <c r="AA863" s="75"/>
      <c r="AB863" s="75"/>
      <c r="AC863" s="75"/>
      <c r="AD863" s="75"/>
      <c r="AE863" s="75"/>
      <c r="AF863" s="75"/>
      <c r="AG863" s="75"/>
      <c r="AH863" s="75"/>
      <c r="AI863" s="75"/>
      <c r="AJ863" s="75"/>
      <c r="AK863" s="75"/>
      <c r="AL863" s="75"/>
      <c r="AM863" s="75"/>
      <c r="AN863" s="75"/>
      <c r="AO863" s="75"/>
      <c r="AP863" s="70" t="s">
        <v>204</v>
      </c>
      <c r="AQ863" s="70">
        <v>2007</v>
      </c>
      <c r="AR863" s="75"/>
      <c r="AS863" s="75"/>
      <c r="AT863" s="75"/>
      <c r="AU863" s="71">
        <v>4839505.5405730903</v>
      </c>
      <c r="AV863" s="66" t="s">
        <v>123</v>
      </c>
      <c r="AW863" s="66"/>
      <c r="AX863" s="90" t="s">
        <v>1619</v>
      </c>
      <c r="AY863" s="104" t="s">
        <v>1193</v>
      </c>
      <c r="AZ863" s="95"/>
      <c r="BA863" s="104"/>
      <c r="BB863" s="66"/>
      <c r="BC863" s="66"/>
      <c r="BD863" s="121"/>
      <c r="BE863" s="121"/>
      <c r="BF863" s="121"/>
      <c r="BG863" s="121"/>
      <c r="BH863" s="121"/>
      <c r="BI863" s="121"/>
      <c r="BJ863" s="121"/>
      <c r="BK863" s="121"/>
      <c r="BL863" s="121"/>
      <c r="BM863" s="121"/>
      <c r="BN863" s="121"/>
      <c r="BO863" s="121"/>
      <c r="BP863" s="121"/>
      <c r="BQ863" s="121"/>
      <c r="BR863" s="121"/>
      <c r="BS863" s="121"/>
      <c r="BT863" s="121"/>
      <c r="BU863" s="121"/>
      <c r="BV863" s="121"/>
      <c r="BW863" s="121"/>
      <c r="BX863" s="121"/>
      <c r="BY863" s="121"/>
    </row>
    <row r="864" spans="1:77" s="100" customFormat="1" ht="16" hidden="1" thickBot="1">
      <c r="A864" s="4"/>
      <c r="B864" s="98"/>
      <c r="C864" s="72" t="s">
        <v>552</v>
      </c>
      <c r="D864" s="70"/>
      <c r="E864" s="128" t="s">
        <v>715</v>
      </c>
      <c r="F864" s="128"/>
      <c r="G864" s="75"/>
      <c r="H864" s="75"/>
      <c r="I864" s="75"/>
      <c r="J864" s="104" t="s">
        <v>1193</v>
      </c>
      <c r="K864" s="75"/>
      <c r="L864" s="75"/>
      <c r="M864" s="151"/>
      <c r="N864" s="151"/>
      <c r="O864" s="151"/>
      <c r="P864" s="151"/>
      <c r="Q864" s="146" t="s">
        <v>843</v>
      </c>
      <c r="R864" s="146">
        <v>0</v>
      </c>
      <c r="S864" s="151" t="s">
        <v>225</v>
      </c>
      <c r="T864" s="146" t="s">
        <v>1654</v>
      </c>
      <c r="U864" s="189"/>
      <c r="V864" s="50">
        <v>0</v>
      </c>
      <c r="W864" s="50">
        <v>0</v>
      </c>
      <c r="X864" s="50">
        <v>0</v>
      </c>
      <c r="Y864" s="75"/>
      <c r="Z864" s="75"/>
      <c r="AA864" s="75"/>
      <c r="AB864" s="75"/>
      <c r="AC864" s="75"/>
      <c r="AD864" s="75"/>
      <c r="AE864" s="75"/>
      <c r="AF864" s="75"/>
      <c r="AG864" s="75"/>
      <c r="AH864" s="75"/>
      <c r="AI864" s="75"/>
      <c r="AJ864" s="75"/>
      <c r="AK864" s="75"/>
      <c r="AL864" s="75"/>
      <c r="AM864" s="75"/>
      <c r="AN864" s="75"/>
      <c r="AO864" s="75"/>
      <c r="AP864" s="70" t="s">
        <v>204</v>
      </c>
      <c r="AQ864" s="70">
        <v>2007</v>
      </c>
      <c r="AR864" s="75"/>
      <c r="AS864" s="75"/>
      <c r="AT864" s="75"/>
      <c r="AU864" s="71">
        <v>12044821.931797188</v>
      </c>
      <c r="AV864" s="66" t="s">
        <v>123</v>
      </c>
      <c r="AW864" s="66"/>
      <c r="AX864" s="90" t="s">
        <v>1619</v>
      </c>
      <c r="AY864" s="104" t="s">
        <v>1193</v>
      </c>
      <c r="AZ864" s="95"/>
      <c r="BA864" s="104"/>
      <c r="BB864" s="66"/>
      <c r="BC864" s="66"/>
      <c r="BD864" s="121"/>
      <c r="BE864" s="121"/>
      <c r="BF864" s="121"/>
      <c r="BG864" s="121"/>
      <c r="BH864" s="121"/>
      <c r="BI864" s="121"/>
      <c r="BJ864" s="121"/>
      <c r="BK864" s="121"/>
      <c r="BL864" s="121"/>
      <c r="BM864" s="121"/>
      <c r="BN864" s="121"/>
      <c r="BO864" s="121"/>
      <c r="BP864" s="121"/>
      <c r="BQ864" s="121"/>
      <c r="BR864" s="121"/>
      <c r="BS864" s="121"/>
      <c r="BT864" s="121"/>
      <c r="BU864" s="121"/>
      <c r="BV864" s="121"/>
      <c r="BW864" s="121"/>
      <c r="BX864" s="121"/>
      <c r="BY864" s="121"/>
    </row>
    <row r="865" spans="1:77" s="100" customFormat="1" ht="16" hidden="1" thickBot="1">
      <c r="A865" s="4"/>
      <c r="B865" s="98"/>
      <c r="C865" s="72" t="s">
        <v>553</v>
      </c>
      <c r="D865" s="70"/>
      <c r="E865" s="128" t="s">
        <v>715</v>
      </c>
      <c r="F865" s="128"/>
      <c r="G865" s="75"/>
      <c r="H865" s="75"/>
      <c r="I865" s="75"/>
      <c r="J865" s="104" t="s">
        <v>1193</v>
      </c>
      <c r="K865" s="75"/>
      <c r="L865" s="75"/>
      <c r="M865" s="151"/>
      <c r="N865" s="151"/>
      <c r="O865" s="151"/>
      <c r="P865" s="151"/>
      <c r="Q865" s="146" t="s">
        <v>844</v>
      </c>
      <c r="R865" s="146">
        <v>0</v>
      </c>
      <c r="S865" s="151" t="s">
        <v>225</v>
      </c>
      <c r="T865" s="146" t="s">
        <v>1654</v>
      </c>
      <c r="U865" s="189"/>
      <c r="V865" s="50">
        <v>0</v>
      </c>
      <c r="W865" s="50">
        <v>0</v>
      </c>
      <c r="X865" s="50">
        <v>0</v>
      </c>
      <c r="Y865" s="75"/>
      <c r="Z865" s="75"/>
      <c r="AA865" s="75"/>
      <c r="AB865" s="75"/>
      <c r="AC865" s="75"/>
      <c r="AD865" s="75"/>
      <c r="AE865" s="75"/>
      <c r="AF865" s="75"/>
      <c r="AG865" s="75"/>
      <c r="AH865" s="75"/>
      <c r="AI865" s="75"/>
      <c r="AJ865" s="75"/>
      <c r="AK865" s="75"/>
      <c r="AL865" s="75"/>
      <c r="AM865" s="75"/>
      <c r="AN865" s="75"/>
      <c r="AO865" s="75"/>
      <c r="AP865" s="70" t="s">
        <v>204</v>
      </c>
      <c r="AQ865" s="70">
        <v>2007</v>
      </c>
      <c r="AR865" s="75"/>
      <c r="AS865" s="75"/>
      <c r="AT865" s="75"/>
      <c r="AU865" s="71">
        <v>37230293.282391943</v>
      </c>
      <c r="AV865" s="66" t="s">
        <v>123</v>
      </c>
      <c r="AW865" s="66"/>
      <c r="AX865" s="90" t="s">
        <v>1619</v>
      </c>
      <c r="AY865" s="104" t="s">
        <v>1193</v>
      </c>
      <c r="AZ865" s="95"/>
      <c r="BA865" s="104"/>
      <c r="BB865" s="66"/>
      <c r="BC865" s="66"/>
      <c r="BD865" s="121"/>
      <c r="BE865" s="121"/>
      <c r="BF865" s="121"/>
      <c r="BG865" s="121"/>
      <c r="BH865" s="121"/>
      <c r="BI865" s="121"/>
      <c r="BJ865" s="121"/>
      <c r="BK865" s="121"/>
      <c r="BL865" s="121"/>
      <c r="BM865" s="121"/>
      <c r="BN865" s="121"/>
      <c r="BO865" s="121"/>
      <c r="BP865" s="121"/>
      <c r="BQ865" s="121"/>
      <c r="BR865" s="121"/>
      <c r="BS865" s="121"/>
      <c r="BT865" s="121"/>
      <c r="BU865" s="121"/>
      <c r="BV865" s="121"/>
      <c r="BW865" s="121"/>
      <c r="BX865" s="121"/>
      <c r="BY865" s="121"/>
    </row>
    <row r="866" spans="1:77" s="100" customFormat="1" ht="16" hidden="1" thickBot="1">
      <c r="A866" s="4"/>
      <c r="B866" s="98"/>
      <c r="C866" s="72" t="s">
        <v>554</v>
      </c>
      <c r="D866" s="70"/>
      <c r="E866" s="128" t="s">
        <v>714</v>
      </c>
      <c r="F866" s="128"/>
      <c r="G866" s="75"/>
      <c r="H866" s="75"/>
      <c r="I866" s="75"/>
      <c r="J866" s="104" t="s">
        <v>1193</v>
      </c>
      <c r="K866" s="75"/>
      <c r="L866" s="75"/>
      <c r="M866" s="151"/>
      <c r="N866" s="151"/>
      <c r="O866" s="151"/>
      <c r="P866" s="151"/>
      <c r="Q866" s="146" t="s">
        <v>845</v>
      </c>
      <c r="R866" s="146">
        <v>0</v>
      </c>
      <c r="S866" s="151" t="s">
        <v>225</v>
      </c>
      <c r="T866" s="146" t="s">
        <v>1654</v>
      </c>
      <c r="U866" s="189"/>
      <c r="V866" s="50">
        <v>0</v>
      </c>
      <c r="W866" s="50">
        <v>0</v>
      </c>
      <c r="X866" s="50">
        <v>0</v>
      </c>
      <c r="Y866" s="75"/>
      <c r="Z866" s="75"/>
      <c r="AA866" s="75"/>
      <c r="AB866" s="75"/>
      <c r="AC866" s="75"/>
      <c r="AD866" s="75"/>
      <c r="AE866" s="75"/>
      <c r="AF866" s="75"/>
      <c r="AG866" s="75"/>
      <c r="AH866" s="75"/>
      <c r="AI866" s="75"/>
      <c r="AJ866" s="75"/>
      <c r="AK866" s="75"/>
      <c r="AL866" s="75"/>
      <c r="AM866" s="75"/>
      <c r="AN866" s="75"/>
      <c r="AO866" s="75"/>
      <c r="AP866" s="70" t="s">
        <v>204</v>
      </c>
      <c r="AQ866" s="70">
        <v>2007</v>
      </c>
      <c r="AR866" s="75"/>
      <c r="AS866" s="75"/>
      <c r="AT866" s="75"/>
      <c r="AU866" s="71">
        <v>49143334.942266613</v>
      </c>
      <c r="AV866" s="66" t="s">
        <v>123</v>
      </c>
      <c r="AW866" s="66"/>
      <c r="AX866" s="90" t="s">
        <v>1619</v>
      </c>
      <c r="AY866" s="104" t="s">
        <v>1193</v>
      </c>
      <c r="AZ866" s="95"/>
      <c r="BA866" s="104"/>
      <c r="BB866" s="66"/>
      <c r="BC866" s="66"/>
      <c r="BD866" s="121"/>
      <c r="BE866" s="121"/>
      <c r="BF866" s="121"/>
      <c r="BG866" s="121"/>
      <c r="BH866" s="121"/>
      <c r="BI866" s="121"/>
      <c r="BJ866" s="121"/>
      <c r="BK866" s="121"/>
      <c r="BL866" s="121"/>
      <c r="BM866" s="121"/>
      <c r="BN866" s="121"/>
      <c r="BO866" s="121"/>
      <c r="BP866" s="121"/>
      <c r="BQ866" s="121"/>
      <c r="BR866" s="121"/>
      <c r="BS866" s="121"/>
      <c r="BT866" s="121"/>
      <c r="BU866" s="121"/>
      <c r="BV866" s="121"/>
      <c r="BW866" s="121"/>
      <c r="BX866" s="121"/>
      <c r="BY866" s="121"/>
    </row>
    <row r="867" spans="1:77" s="100" customFormat="1" ht="16" hidden="1" thickBot="1">
      <c r="A867" s="4"/>
      <c r="B867" s="98"/>
      <c r="C867" s="72" t="s">
        <v>555</v>
      </c>
      <c r="D867" s="70"/>
      <c r="E867" s="128" t="s">
        <v>714</v>
      </c>
      <c r="F867" s="128"/>
      <c r="G867" s="75"/>
      <c r="H867" s="75"/>
      <c r="I867" s="75"/>
      <c r="J867" s="104" t="s">
        <v>1193</v>
      </c>
      <c r="K867" s="75"/>
      <c r="L867" s="75"/>
      <c r="M867" s="151"/>
      <c r="N867" s="151"/>
      <c r="O867" s="151"/>
      <c r="P867" s="151"/>
      <c r="Q867" s="146" t="s">
        <v>846</v>
      </c>
      <c r="R867" s="146">
        <v>0</v>
      </c>
      <c r="S867" s="151" t="s">
        <v>1581</v>
      </c>
      <c r="T867" s="146" t="s">
        <v>1654</v>
      </c>
      <c r="U867" s="189"/>
      <c r="V867" s="50">
        <v>0</v>
      </c>
      <c r="W867" s="50">
        <v>0</v>
      </c>
      <c r="X867" s="50">
        <v>0</v>
      </c>
      <c r="Y867" s="75"/>
      <c r="Z867" s="75"/>
      <c r="AA867" s="75"/>
      <c r="AB867" s="75"/>
      <c r="AC867" s="75"/>
      <c r="AD867" s="75"/>
      <c r="AE867" s="75"/>
      <c r="AF867" s="75"/>
      <c r="AG867" s="75"/>
      <c r="AH867" s="75"/>
      <c r="AI867" s="75"/>
      <c r="AJ867" s="75"/>
      <c r="AK867" s="75"/>
      <c r="AL867" s="75"/>
      <c r="AM867" s="75"/>
      <c r="AN867" s="75"/>
      <c r="AO867" s="75"/>
      <c r="AP867" s="70" t="s">
        <v>204</v>
      </c>
      <c r="AQ867" s="70">
        <v>2007</v>
      </c>
      <c r="AR867" s="75"/>
      <c r="AS867" s="75"/>
      <c r="AT867" s="75"/>
      <c r="AU867" s="71">
        <v>12605044.82157586</v>
      </c>
      <c r="AV867" s="66" t="s">
        <v>123</v>
      </c>
      <c r="AW867" s="66"/>
      <c r="AX867" s="90" t="s">
        <v>1619</v>
      </c>
      <c r="AY867" s="104" t="s">
        <v>1193</v>
      </c>
      <c r="AZ867" s="95"/>
      <c r="BA867" s="104"/>
      <c r="BB867" s="66"/>
      <c r="BC867" s="66"/>
      <c r="BD867" s="121"/>
      <c r="BE867" s="121"/>
      <c r="BF867" s="121"/>
      <c r="BG867" s="121"/>
      <c r="BH867" s="121"/>
      <c r="BI867" s="121"/>
      <c r="BJ867" s="121"/>
      <c r="BK867" s="121"/>
      <c r="BL867" s="121"/>
      <c r="BM867" s="121"/>
      <c r="BN867" s="121"/>
      <c r="BO867" s="121"/>
      <c r="BP867" s="121"/>
      <c r="BQ867" s="121"/>
      <c r="BR867" s="121"/>
      <c r="BS867" s="121"/>
      <c r="BT867" s="121"/>
      <c r="BU867" s="121"/>
      <c r="BV867" s="121"/>
      <c r="BW867" s="121"/>
      <c r="BX867" s="121"/>
      <c r="BY867" s="121"/>
    </row>
    <row r="868" spans="1:77" s="100" customFormat="1" ht="16" hidden="1" thickBot="1">
      <c r="A868" s="4"/>
      <c r="B868" s="98"/>
      <c r="C868" s="72" t="s">
        <v>556</v>
      </c>
      <c r="D868" s="70"/>
      <c r="E868" s="128" t="s">
        <v>725</v>
      </c>
      <c r="F868" s="128"/>
      <c r="G868" s="75"/>
      <c r="H868" s="75"/>
      <c r="I868" s="75"/>
      <c r="J868" s="104" t="s">
        <v>1193</v>
      </c>
      <c r="K868" s="75"/>
      <c r="L868" s="75"/>
      <c r="M868" s="151"/>
      <c r="N868" s="151"/>
      <c r="O868" s="151"/>
      <c r="P868" s="151"/>
      <c r="Q868" s="146" t="s">
        <v>847</v>
      </c>
      <c r="R868" s="146">
        <v>0</v>
      </c>
      <c r="S868" s="151" t="s">
        <v>225</v>
      </c>
      <c r="T868" s="146" t="s">
        <v>1654</v>
      </c>
      <c r="U868" s="189"/>
      <c r="V868" s="50">
        <v>0</v>
      </c>
      <c r="W868" s="50">
        <v>0</v>
      </c>
      <c r="X868" s="50">
        <v>0</v>
      </c>
      <c r="Y868" s="75"/>
      <c r="Z868" s="75"/>
      <c r="AA868" s="75"/>
      <c r="AB868" s="75"/>
      <c r="AC868" s="75"/>
      <c r="AD868" s="75"/>
      <c r="AE868" s="75"/>
      <c r="AF868" s="75"/>
      <c r="AG868" s="75"/>
      <c r="AH868" s="75"/>
      <c r="AI868" s="75"/>
      <c r="AJ868" s="75"/>
      <c r="AK868" s="75"/>
      <c r="AL868" s="75"/>
      <c r="AM868" s="75"/>
      <c r="AN868" s="75"/>
      <c r="AO868" s="75"/>
      <c r="AP868" s="70" t="s">
        <v>204</v>
      </c>
      <c r="AQ868" s="70">
        <v>2007</v>
      </c>
      <c r="AR868" s="75"/>
      <c r="AS868" s="75"/>
      <c r="AT868" s="75"/>
      <c r="AU868" s="71">
        <v>40616264.366279468</v>
      </c>
      <c r="AV868" s="66" t="s">
        <v>123</v>
      </c>
      <c r="AW868" s="66"/>
      <c r="AX868" s="90" t="s">
        <v>1619</v>
      </c>
      <c r="AY868" s="104" t="s">
        <v>1193</v>
      </c>
      <c r="AZ868" s="95"/>
      <c r="BA868" s="104"/>
      <c r="BB868" s="66"/>
      <c r="BC868" s="66"/>
      <c r="BD868" s="121"/>
      <c r="BE868" s="121"/>
      <c r="BF868" s="121"/>
      <c r="BG868" s="121"/>
      <c r="BH868" s="121"/>
      <c r="BI868" s="121"/>
      <c r="BJ868" s="121"/>
      <c r="BK868" s="121"/>
      <c r="BL868" s="121"/>
      <c r="BM868" s="121"/>
      <c r="BN868" s="121"/>
      <c r="BO868" s="121"/>
      <c r="BP868" s="121"/>
      <c r="BQ868" s="121"/>
      <c r="BR868" s="121"/>
      <c r="BS868" s="121"/>
      <c r="BT868" s="121"/>
      <c r="BU868" s="121"/>
      <c r="BV868" s="121"/>
      <c r="BW868" s="121"/>
      <c r="BX868" s="121"/>
      <c r="BY868" s="121"/>
    </row>
    <row r="869" spans="1:77" s="100" customFormat="1" ht="16" hidden="1" thickBot="1">
      <c r="A869" s="4"/>
      <c r="B869" s="98"/>
      <c r="C869" s="72" t="s">
        <v>557</v>
      </c>
      <c r="D869" s="70"/>
      <c r="E869" s="128" t="s">
        <v>713</v>
      </c>
      <c r="F869" s="128"/>
      <c r="G869" s="75"/>
      <c r="H869" s="75"/>
      <c r="I869" s="75"/>
      <c r="J869" s="104" t="s">
        <v>1193</v>
      </c>
      <c r="K869" s="75"/>
      <c r="L869" s="75"/>
      <c r="M869" s="151"/>
      <c r="N869" s="151"/>
      <c r="O869" s="151"/>
      <c r="P869" s="151"/>
      <c r="Q869" s="146" t="s">
        <v>1729</v>
      </c>
      <c r="R869" s="146">
        <v>0</v>
      </c>
      <c r="S869" s="151"/>
      <c r="T869" s="146" t="s">
        <v>1654</v>
      </c>
      <c r="U869" s="189"/>
      <c r="V869" s="50">
        <v>0</v>
      </c>
      <c r="W869" s="50">
        <v>0</v>
      </c>
      <c r="X869" s="50">
        <v>0</v>
      </c>
      <c r="Y869" s="75"/>
      <c r="Z869" s="75"/>
      <c r="AA869" s="75"/>
      <c r="AB869" s="75"/>
      <c r="AC869" s="75"/>
      <c r="AD869" s="75"/>
      <c r="AE869" s="75"/>
      <c r="AF869" s="75"/>
      <c r="AG869" s="75"/>
      <c r="AH869" s="75"/>
      <c r="AI869" s="75"/>
      <c r="AJ869" s="75"/>
      <c r="AK869" s="75"/>
      <c r="AL869" s="75"/>
      <c r="AM869" s="75"/>
      <c r="AN869" s="75"/>
      <c r="AO869" s="75"/>
      <c r="AP869" s="70" t="s">
        <v>204</v>
      </c>
      <c r="AQ869" s="70">
        <v>2007</v>
      </c>
      <c r="AR869" s="75"/>
      <c r="AS869" s="75"/>
      <c r="AT869" s="75"/>
      <c r="AU869" s="71">
        <v>59816.137398633444</v>
      </c>
      <c r="AV869" s="66" t="s">
        <v>123</v>
      </c>
      <c r="AW869" s="66"/>
      <c r="AX869" s="90" t="s">
        <v>1619</v>
      </c>
      <c r="AY869" s="104" t="s">
        <v>1193</v>
      </c>
      <c r="AZ869" s="95"/>
      <c r="BA869" s="104"/>
      <c r="BB869" s="66"/>
      <c r="BC869" s="66"/>
      <c r="BD869" s="121"/>
      <c r="BE869" s="121"/>
      <c r="BF869" s="121"/>
      <c r="BG869" s="121"/>
      <c r="BH869" s="121"/>
      <c r="BI869" s="121"/>
      <c r="BJ869" s="121"/>
      <c r="BK869" s="121"/>
      <c r="BL869" s="121"/>
      <c r="BM869" s="121"/>
      <c r="BN869" s="121"/>
      <c r="BO869" s="121"/>
      <c r="BP869" s="121"/>
      <c r="BQ869" s="121"/>
      <c r="BR869" s="121"/>
      <c r="BS869" s="121"/>
      <c r="BT869" s="121"/>
      <c r="BU869" s="121"/>
      <c r="BV869" s="121"/>
      <c r="BW869" s="121"/>
      <c r="BX869" s="121"/>
      <c r="BY869" s="121"/>
    </row>
    <row r="870" spans="1:77" s="100" customFormat="1" ht="16" hidden="1" thickBot="1">
      <c r="A870" s="4"/>
      <c r="B870" s="98"/>
      <c r="C870" s="72" t="s">
        <v>558</v>
      </c>
      <c r="D870" s="70"/>
      <c r="E870" s="128" t="s">
        <v>713</v>
      </c>
      <c r="F870" s="128"/>
      <c r="G870" s="75"/>
      <c r="H870" s="75"/>
      <c r="I870" s="75"/>
      <c r="J870" s="104" t="s">
        <v>1193</v>
      </c>
      <c r="K870" s="75"/>
      <c r="L870" s="75"/>
      <c r="M870" s="151"/>
      <c r="N870" s="151"/>
      <c r="O870" s="151"/>
      <c r="P870" s="151"/>
      <c r="Q870" s="146" t="s">
        <v>1730</v>
      </c>
      <c r="R870" s="146"/>
      <c r="S870" s="151"/>
      <c r="T870" s="146" t="s">
        <v>1653</v>
      </c>
      <c r="U870" s="189"/>
      <c r="V870" s="50">
        <v>0</v>
      </c>
      <c r="W870" s="50">
        <v>0</v>
      </c>
      <c r="X870" s="50">
        <v>0</v>
      </c>
      <c r="Y870" s="75"/>
      <c r="Z870" s="75"/>
      <c r="AA870" s="75"/>
      <c r="AB870" s="75"/>
      <c r="AC870" s="75"/>
      <c r="AD870" s="75"/>
      <c r="AE870" s="75"/>
      <c r="AF870" s="75"/>
      <c r="AG870" s="75"/>
      <c r="AH870" s="75"/>
      <c r="AI870" s="75"/>
      <c r="AJ870" s="75"/>
      <c r="AK870" s="75"/>
      <c r="AL870" s="75"/>
      <c r="AM870" s="75"/>
      <c r="AN870" s="75"/>
      <c r="AO870" s="75"/>
      <c r="AP870" s="70" t="s">
        <v>204</v>
      </c>
      <c r="AQ870" s="70">
        <v>2007</v>
      </c>
      <c r="AR870" s="75"/>
      <c r="AS870" s="75"/>
      <c r="AT870" s="75"/>
      <c r="AU870" s="71">
        <v>348848.18130363128</v>
      </c>
      <c r="AV870" s="66" t="s">
        <v>123</v>
      </c>
      <c r="AW870" s="66"/>
      <c r="AX870" s="90" t="s">
        <v>1619</v>
      </c>
      <c r="AY870" s="104" t="s">
        <v>1193</v>
      </c>
      <c r="AZ870" s="95"/>
      <c r="BA870" s="104"/>
      <c r="BB870" s="66"/>
      <c r="BC870" s="66"/>
      <c r="BD870" s="121"/>
      <c r="BE870" s="121"/>
      <c r="BF870" s="121"/>
      <c r="BG870" s="121"/>
      <c r="BH870" s="121"/>
      <c r="BI870" s="121"/>
      <c r="BJ870" s="121"/>
      <c r="BK870" s="121"/>
      <c r="BL870" s="121"/>
      <c r="BM870" s="121"/>
      <c r="BN870" s="121"/>
      <c r="BO870" s="121"/>
      <c r="BP870" s="121"/>
      <c r="BQ870" s="121"/>
      <c r="BR870" s="121"/>
      <c r="BS870" s="121"/>
      <c r="BT870" s="121"/>
      <c r="BU870" s="121"/>
      <c r="BV870" s="121"/>
      <c r="BW870" s="121"/>
      <c r="BX870" s="121"/>
      <c r="BY870" s="121"/>
    </row>
    <row r="871" spans="1:77" s="100" customFormat="1" ht="16" hidden="1" thickBot="1">
      <c r="A871" s="4"/>
      <c r="B871" s="98"/>
      <c r="C871" s="72" t="s">
        <v>559</v>
      </c>
      <c r="D871" s="70"/>
      <c r="E871" s="128" t="s">
        <v>722</v>
      </c>
      <c r="F871" s="128"/>
      <c r="G871" s="75"/>
      <c r="H871" s="75"/>
      <c r="I871" s="75"/>
      <c r="J871" s="104" t="s">
        <v>1193</v>
      </c>
      <c r="K871" s="75"/>
      <c r="L871" s="75"/>
      <c r="M871" s="151"/>
      <c r="N871" s="151"/>
      <c r="O871" s="151"/>
      <c r="P871" s="151"/>
      <c r="Q871" s="146" t="s">
        <v>1731</v>
      </c>
      <c r="R871" s="146">
        <v>0</v>
      </c>
      <c r="S871" s="151"/>
      <c r="T871" s="146" t="s">
        <v>1653</v>
      </c>
      <c r="U871" s="189"/>
      <c r="V871" s="50">
        <v>0</v>
      </c>
      <c r="W871" s="50">
        <v>0</v>
      </c>
      <c r="X871" s="50">
        <v>0</v>
      </c>
      <c r="Y871" s="75"/>
      <c r="Z871" s="75"/>
      <c r="AA871" s="75"/>
      <c r="AB871" s="75"/>
      <c r="AC871" s="75"/>
      <c r="AD871" s="75"/>
      <c r="AE871" s="75"/>
      <c r="AF871" s="75"/>
      <c r="AG871" s="75"/>
      <c r="AH871" s="75"/>
      <c r="AI871" s="75"/>
      <c r="AJ871" s="75"/>
      <c r="AK871" s="75"/>
      <c r="AL871" s="75"/>
      <c r="AM871" s="75"/>
      <c r="AN871" s="75"/>
      <c r="AO871" s="75"/>
      <c r="AP871" s="70" t="s">
        <v>204</v>
      </c>
      <c r="AQ871" s="70">
        <v>2007</v>
      </c>
      <c r="AR871" s="75"/>
      <c r="AS871" s="75"/>
      <c r="AT871" s="75"/>
      <c r="AU871" s="71">
        <v>4186178.1756435754</v>
      </c>
      <c r="AV871" s="66" t="s">
        <v>123</v>
      </c>
      <c r="AW871" s="66"/>
      <c r="AX871" s="90" t="s">
        <v>1619</v>
      </c>
      <c r="AY871" s="104" t="s">
        <v>1193</v>
      </c>
      <c r="AZ871" s="95"/>
      <c r="BA871" s="104"/>
      <c r="BB871" s="66"/>
      <c r="BC871" s="66"/>
      <c r="BD871" s="121"/>
      <c r="BE871" s="121"/>
      <c r="BF871" s="121"/>
      <c r="BG871" s="121"/>
      <c r="BH871" s="121"/>
      <c r="BI871" s="121"/>
      <c r="BJ871" s="121"/>
      <c r="BK871" s="121"/>
      <c r="BL871" s="121"/>
      <c r="BM871" s="121"/>
      <c r="BN871" s="121"/>
      <c r="BO871" s="121"/>
      <c r="BP871" s="121"/>
      <c r="BQ871" s="121"/>
      <c r="BR871" s="121"/>
      <c r="BS871" s="121"/>
      <c r="BT871" s="121"/>
      <c r="BU871" s="121"/>
      <c r="BV871" s="121"/>
      <c r="BW871" s="121"/>
      <c r="BX871" s="121"/>
      <c r="BY871" s="121"/>
    </row>
    <row r="872" spans="1:77" s="100" customFormat="1" ht="16" hidden="1" thickBot="1">
      <c r="A872" s="4"/>
      <c r="B872" s="98"/>
      <c r="C872" s="72" t="s">
        <v>560</v>
      </c>
      <c r="D872" s="70"/>
      <c r="E872" s="128" t="s">
        <v>727</v>
      </c>
      <c r="F872" s="128"/>
      <c r="G872" s="75"/>
      <c r="H872" s="75"/>
      <c r="I872" s="75"/>
      <c r="J872" s="104" t="s">
        <v>1193</v>
      </c>
      <c r="K872" s="75"/>
      <c r="L872" s="75"/>
      <c r="M872" s="151"/>
      <c r="N872" s="151"/>
      <c r="O872" s="151"/>
      <c r="P872" s="151"/>
      <c r="Q872" s="146" t="s">
        <v>848</v>
      </c>
      <c r="R872" s="146">
        <v>0</v>
      </c>
      <c r="S872" s="151"/>
      <c r="T872" s="146" t="s">
        <v>1653</v>
      </c>
      <c r="U872" s="189"/>
      <c r="V872" s="50">
        <v>0</v>
      </c>
      <c r="W872" s="50">
        <v>0</v>
      </c>
      <c r="X872" s="50">
        <v>0</v>
      </c>
      <c r="Y872" s="75"/>
      <c r="Z872" s="75"/>
      <c r="AA872" s="75"/>
      <c r="AB872" s="75"/>
      <c r="AC872" s="75"/>
      <c r="AD872" s="75"/>
      <c r="AE872" s="75"/>
      <c r="AF872" s="75"/>
      <c r="AG872" s="75"/>
      <c r="AH872" s="75"/>
      <c r="AI872" s="75"/>
      <c r="AJ872" s="75"/>
      <c r="AK872" s="75"/>
      <c r="AL872" s="75"/>
      <c r="AM872" s="75"/>
      <c r="AN872" s="75"/>
      <c r="AO872" s="75"/>
      <c r="AP872" s="70" t="s">
        <v>204</v>
      </c>
      <c r="AQ872" s="70">
        <v>2007</v>
      </c>
      <c r="AR872" s="75"/>
      <c r="AS872" s="75"/>
      <c r="AT872" s="75"/>
      <c r="AU872" s="71">
        <v>7177936.4878360126</v>
      </c>
      <c r="AV872" s="66" t="s">
        <v>123</v>
      </c>
      <c r="AW872" s="66"/>
      <c r="AX872" s="90" t="s">
        <v>1619</v>
      </c>
      <c r="AY872" s="104" t="s">
        <v>1193</v>
      </c>
      <c r="AZ872" s="95"/>
      <c r="BA872" s="104"/>
      <c r="BB872" s="66"/>
      <c r="BC872" s="66"/>
      <c r="BD872" s="121"/>
      <c r="BE872" s="121"/>
      <c r="BF872" s="121"/>
      <c r="BG872" s="121"/>
      <c r="BH872" s="121"/>
      <c r="BI872" s="121"/>
      <c r="BJ872" s="121"/>
      <c r="BK872" s="121"/>
      <c r="BL872" s="121"/>
      <c r="BM872" s="121"/>
      <c r="BN872" s="121"/>
      <c r="BO872" s="121"/>
      <c r="BP872" s="121"/>
      <c r="BQ872" s="121"/>
      <c r="BR872" s="121"/>
      <c r="BS872" s="121"/>
      <c r="BT872" s="121"/>
      <c r="BU872" s="121"/>
      <c r="BV872" s="121"/>
      <c r="BW872" s="121"/>
      <c r="BX872" s="121"/>
      <c r="BY872" s="121"/>
    </row>
    <row r="873" spans="1:77" s="100" customFormat="1" ht="16" hidden="1" thickBot="1">
      <c r="A873" s="4"/>
      <c r="B873" s="98"/>
      <c r="C873" s="72" t="s">
        <v>561</v>
      </c>
      <c r="D873" s="70"/>
      <c r="E873" s="128" t="s">
        <v>728</v>
      </c>
      <c r="F873" s="128"/>
      <c r="G873" s="75"/>
      <c r="H873" s="75"/>
      <c r="I873" s="75"/>
      <c r="J873" s="104" t="s">
        <v>1193</v>
      </c>
      <c r="K873" s="75"/>
      <c r="L873" s="75"/>
      <c r="M873" s="151"/>
      <c r="N873" s="151"/>
      <c r="O873" s="151"/>
      <c r="P873" s="151"/>
      <c r="Q873" s="146" t="s">
        <v>1671</v>
      </c>
      <c r="R873" s="146">
        <v>0</v>
      </c>
      <c r="S873" s="151" t="s">
        <v>1581</v>
      </c>
      <c r="T873" s="146" t="s">
        <v>1654</v>
      </c>
      <c r="U873" s="189"/>
      <c r="V873" s="50">
        <v>0</v>
      </c>
      <c r="W873" s="50">
        <v>0</v>
      </c>
      <c r="X873" s="50">
        <v>0</v>
      </c>
      <c r="Y873" s="75"/>
      <c r="Z873" s="75"/>
      <c r="AA873" s="75"/>
      <c r="AB873" s="75"/>
      <c r="AC873" s="75"/>
      <c r="AD873" s="75"/>
      <c r="AE873" s="75"/>
      <c r="AF873" s="75"/>
      <c r="AG873" s="75"/>
      <c r="AH873" s="75"/>
      <c r="AI873" s="75"/>
      <c r="AJ873" s="75"/>
      <c r="AK873" s="75"/>
      <c r="AL873" s="75"/>
      <c r="AM873" s="75"/>
      <c r="AN873" s="75"/>
      <c r="AO873" s="75"/>
      <c r="AP873" s="70" t="s">
        <v>204</v>
      </c>
      <c r="AQ873" s="70">
        <v>2007</v>
      </c>
      <c r="AR873" s="75"/>
      <c r="AS873" s="75"/>
      <c r="AT873" s="75"/>
      <c r="AU873" s="71">
        <v>21524272.965673923</v>
      </c>
      <c r="AV873" s="66" t="s">
        <v>123</v>
      </c>
      <c r="AW873" s="66"/>
      <c r="AX873" s="90" t="s">
        <v>1619</v>
      </c>
      <c r="AY873" s="104" t="s">
        <v>1193</v>
      </c>
      <c r="AZ873" s="95"/>
      <c r="BA873" s="104"/>
      <c r="BB873" s="66"/>
      <c r="BC873" s="66"/>
      <c r="BD873" s="121"/>
      <c r="BE873" s="121"/>
      <c r="BF873" s="121"/>
      <c r="BG873" s="121"/>
      <c r="BH873" s="121"/>
      <c r="BI873" s="121"/>
      <c r="BJ873" s="121"/>
      <c r="BK873" s="121"/>
      <c r="BL873" s="121"/>
      <c r="BM873" s="121"/>
      <c r="BN873" s="121"/>
      <c r="BO873" s="121"/>
      <c r="BP873" s="121"/>
      <c r="BQ873" s="121"/>
      <c r="BR873" s="121"/>
      <c r="BS873" s="121"/>
      <c r="BT873" s="121"/>
      <c r="BU873" s="121"/>
      <c r="BV873" s="121"/>
      <c r="BW873" s="121"/>
      <c r="BX873" s="121"/>
      <c r="BY873" s="121"/>
    </row>
    <row r="874" spans="1:77" s="100" customFormat="1" ht="16" hidden="1" thickBot="1">
      <c r="A874" s="4"/>
      <c r="B874" s="98"/>
      <c r="C874" s="72"/>
      <c r="D874" s="70"/>
      <c r="E874" s="73"/>
      <c r="F874" s="73"/>
      <c r="G874" s="75"/>
      <c r="H874" s="75"/>
      <c r="I874" s="75"/>
      <c r="J874" s="104" t="s">
        <v>1193</v>
      </c>
      <c r="K874" s="75"/>
      <c r="L874" s="75"/>
      <c r="M874" s="75"/>
      <c r="N874" s="75"/>
      <c r="O874" s="75"/>
      <c r="P874" s="75"/>
      <c r="Q874" s="50">
        <v>0</v>
      </c>
      <c r="R874" s="50">
        <v>0</v>
      </c>
      <c r="S874" s="75"/>
      <c r="T874" s="50">
        <v>0</v>
      </c>
      <c r="U874" s="189"/>
      <c r="V874" s="50">
        <v>0</v>
      </c>
      <c r="W874" s="50">
        <v>0</v>
      </c>
      <c r="X874" s="50">
        <v>0</v>
      </c>
      <c r="Y874" s="75"/>
      <c r="Z874" s="75"/>
      <c r="AA874" s="75"/>
      <c r="AB874" s="75"/>
      <c r="AC874" s="75"/>
      <c r="AD874" s="75"/>
      <c r="AE874" s="75"/>
      <c r="AF874" s="75"/>
      <c r="AG874" s="75"/>
      <c r="AH874" s="75"/>
      <c r="AI874" s="75"/>
      <c r="AJ874" s="75"/>
      <c r="AK874" s="75"/>
      <c r="AL874" s="75"/>
      <c r="AM874" s="75"/>
      <c r="AN874" s="75"/>
      <c r="AO874" s="75"/>
      <c r="AP874" s="70"/>
      <c r="AQ874" s="70"/>
      <c r="AR874" s="75"/>
      <c r="AS874" s="75"/>
      <c r="AT874" s="75"/>
      <c r="AU874" s="71"/>
      <c r="AV874" s="66" t="s">
        <v>123</v>
      </c>
      <c r="AW874" s="66"/>
      <c r="AX874" s="90"/>
      <c r="AY874" s="104" t="s">
        <v>1193</v>
      </c>
      <c r="AZ874" s="95"/>
      <c r="BA874" s="104"/>
      <c r="BB874" s="66"/>
      <c r="BC874" s="66"/>
      <c r="BD874" s="121"/>
      <c r="BE874" s="121"/>
      <c r="BF874" s="121"/>
      <c r="BG874" s="121"/>
      <c r="BH874" s="121"/>
      <c r="BI874" s="121"/>
      <c r="BJ874" s="121"/>
      <c r="BK874" s="121"/>
      <c r="BL874" s="121"/>
      <c r="BM874" s="121"/>
      <c r="BN874" s="121"/>
      <c r="BO874" s="121"/>
      <c r="BP874" s="121"/>
      <c r="BQ874" s="121"/>
      <c r="BR874" s="121"/>
      <c r="BS874" s="121"/>
      <c r="BT874" s="121"/>
      <c r="BU874" s="121"/>
      <c r="BV874" s="121"/>
      <c r="BW874" s="121"/>
      <c r="BX874" s="121"/>
      <c r="BY874" s="121"/>
    </row>
    <row r="875" spans="1:77" s="100" customFormat="1" ht="31" hidden="1" thickBot="1">
      <c r="A875" s="4"/>
      <c r="B875" s="98"/>
      <c r="C875" s="72" t="s">
        <v>562</v>
      </c>
      <c r="D875" s="70"/>
      <c r="E875" s="73"/>
      <c r="F875" s="73"/>
      <c r="G875" s="75"/>
      <c r="H875" s="75"/>
      <c r="I875" s="75"/>
      <c r="J875" s="66"/>
      <c r="K875" s="75"/>
      <c r="L875" s="75"/>
      <c r="M875" s="75"/>
      <c r="N875" s="75"/>
      <c r="O875" s="75"/>
      <c r="P875" s="75"/>
      <c r="Q875" s="50"/>
      <c r="R875" s="50"/>
      <c r="S875" s="66"/>
      <c r="T875" s="50"/>
      <c r="U875" s="189"/>
      <c r="V875" s="50"/>
      <c r="W875" s="50"/>
      <c r="X875" s="50"/>
      <c r="Y875" s="75"/>
      <c r="Z875" s="75"/>
      <c r="AA875" s="75"/>
      <c r="AB875" s="75"/>
      <c r="AC875" s="75"/>
      <c r="AD875" s="75"/>
      <c r="AE875" s="75"/>
      <c r="AF875" s="75"/>
      <c r="AG875" s="75"/>
      <c r="AH875" s="75"/>
      <c r="AI875" s="75"/>
      <c r="AJ875" s="75"/>
      <c r="AK875" s="75"/>
      <c r="AL875" s="75"/>
      <c r="AM875" s="75"/>
      <c r="AN875" s="75"/>
      <c r="AO875" s="75"/>
      <c r="AP875" s="70"/>
      <c r="AQ875" s="70"/>
      <c r="AR875" s="75"/>
      <c r="AS875" s="75"/>
      <c r="AT875" s="75"/>
      <c r="AU875" s="71"/>
      <c r="AV875" s="66"/>
      <c r="AW875" s="66"/>
      <c r="AX875" s="90"/>
      <c r="AY875" s="66"/>
      <c r="AZ875" s="95"/>
      <c r="BA875" s="104"/>
      <c r="BB875" s="66"/>
      <c r="BC875" s="66"/>
      <c r="BD875" s="121"/>
      <c r="BE875" s="121"/>
      <c r="BF875" s="121"/>
      <c r="BG875" s="121"/>
      <c r="BH875" s="121"/>
      <c r="BI875" s="121"/>
      <c r="BJ875" s="121"/>
      <c r="BK875" s="121"/>
      <c r="BL875" s="121"/>
      <c r="BM875" s="121"/>
      <c r="BN875" s="121"/>
      <c r="BO875" s="121"/>
      <c r="BP875" s="121"/>
      <c r="BQ875" s="121"/>
      <c r="BR875" s="121"/>
      <c r="BS875" s="121"/>
      <c r="BT875" s="121"/>
      <c r="BU875" s="121"/>
      <c r="BV875" s="121"/>
      <c r="BW875" s="121"/>
      <c r="BX875" s="121"/>
      <c r="BY875" s="121"/>
    </row>
    <row r="876" spans="1:77" s="100" customFormat="1" ht="16" hidden="1" thickBot="1">
      <c r="A876" s="4"/>
      <c r="B876" s="98"/>
      <c r="C876" s="72" t="s">
        <v>563</v>
      </c>
      <c r="D876" s="70"/>
      <c r="E876" s="73"/>
      <c r="F876" s="73"/>
      <c r="G876" s="75"/>
      <c r="H876" s="75"/>
      <c r="I876" s="75"/>
      <c r="J876" s="66"/>
      <c r="K876" s="75"/>
      <c r="L876" s="75"/>
      <c r="M876" s="75"/>
      <c r="N876" s="75"/>
      <c r="O876" s="75"/>
      <c r="P876" s="75"/>
      <c r="Q876" s="50"/>
      <c r="R876" s="50"/>
      <c r="S876" s="66"/>
      <c r="T876" s="50"/>
      <c r="U876" s="189"/>
      <c r="V876" s="50"/>
      <c r="W876" s="50"/>
      <c r="X876" s="50"/>
      <c r="Y876" s="75"/>
      <c r="Z876" s="75"/>
      <c r="AA876" s="75"/>
      <c r="AB876" s="75"/>
      <c r="AC876" s="75"/>
      <c r="AD876" s="75"/>
      <c r="AE876" s="75"/>
      <c r="AF876" s="75"/>
      <c r="AG876" s="75"/>
      <c r="AH876" s="75"/>
      <c r="AI876" s="75"/>
      <c r="AJ876" s="75"/>
      <c r="AK876" s="75"/>
      <c r="AL876" s="75"/>
      <c r="AM876" s="75"/>
      <c r="AN876" s="75"/>
      <c r="AO876" s="75"/>
      <c r="AP876" s="70"/>
      <c r="AQ876" s="70"/>
      <c r="AR876" s="75"/>
      <c r="AS876" s="75"/>
      <c r="AT876" s="75"/>
      <c r="AU876" s="71"/>
      <c r="AV876" s="66"/>
      <c r="AW876" s="66"/>
      <c r="AX876" s="90"/>
      <c r="AY876" s="66"/>
      <c r="AZ876" s="95"/>
      <c r="BA876" s="104"/>
      <c r="BB876" s="66"/>
      <c r="BC876" s="66"/>
      <c r="BD876" s="121"/>
      <c r="BE876" s="121"/>
      <c r="BF876" s="121"/>
      <c r="BG876" s="121"/>
      <c r="BH876" s="121"/>
      <c r="BI876" s="121"/>
      <c r="BJ876" s="121"/>
      <c r="BK876" s="121"/>
      <c r="BL876" s="121"/>
      <c r="BM876" s="121"/>
      <c r="BN876" s="121"/>
      <c r="BO876" s="121"/>
      <c r="BP876" s="121"/>
      <c r="BQ876" s="121"/>
      <c r="BR876" s="121"/>
      <c r="BS876" s="121"/>
      <c r="BT876" s="121"/>
      <c r="BU876" s="121"/>
      <c r="BV876" s="121"/>
      <c r="BW876" s="121"/>
      <c r="BX876" s="121"/>
      <c r="BY876" s="121"/>
    </row>
    <row r="877" spans="1:77" s="100" customFormat="1" ht="16" hidden="1" thickBot="1">
      <c r="A877" s="4"/>
      <c r="B877" s="98"/>
      <c r="C877" s="72" t="s">
        <v>564</v>
      </c>
      <c r="D877" s="70"/>
      <c r="E877" s="119" t="s">
        <v>713</v>
      </c>
      <c r="F877" s="119"/>
      <c r="G877" s="75"/>
      <c r="H877" s="75"/>
      <c r="I877" s="75"/>
      <c r="J877" s="104" t="s">
        <v>1193</v>
      </c>
      <c r="K877" s="75"/>
      <c r="L877" s="75"/>
      <c r="M877" s="75"/>
      <c r="N877" s="75"/>
      <c r="O877" s="75"/>
      <c r="P877" s="75"/>
      <c r="Q877" s="50" t="s">
        <v>1694</v>
      </c>
      <c r="R877" s="50">
        <v>0</v>
      </c>
      <c r="S877" s="66" t="s">
        <v>1581</v>
      </c>
      <c r="T877" s="50" t="s">
        <v>1654</v>
      </c>
      <c r="U877" s="189"/>
      <c r="V877" s="50">
        <v>0</v>
      </c>
      <c r="W877" s="50">
        <v>0</v>
      </c>
      <c r="X877" s="50">
        <v>0</v>
      </c>
      <c r="Y877" s="75"/>
      <c r="Z877" s="75"/>
      <c r="AA877" s="75"/>
      <c r="AB877" s="75"/>
      <c r="AC877" s="75"/>
      <c r="AD877" s="75"/>
      <c r="AE877" s="75"/>
      <c r="AF877" s="75"/>
      <c r="AG877" s="75"/>
      <c r="AH877" s="75"/>
      <c r="AI877" s="75"/>
      <c r="AJ877" s="75"/>
      <c r="AK877" s="75"/>
      <c r="AL877" s="75"/>
      <c r="AM877" s="75"/>
      <c r="AN877" s="75"/>
      <c r="AO877" s="75"/>
      <c r="AP877" s="70" t="s">
        <v>204</v>
      </c>
      <c r="AQ877" s="70">
        <v>2007</v>
      </c>
      <c r="AR877" s="75"/>
      <c r="AS877" s="75"/>
      <c r="AT877" s="75"/>
      <c r="AU877" s="71">
        <v>9570584.1913039964</v>
      </c>
      <c r="AV877" s="66" t="s">
        <v>123</v>
      </c>
      <c r="AW877" s="66"/>
      <c r="AX877" s="66" t="s">
        <v>1627</v>
      </c>
      <c r="AY877" s="104" t="s">
        <v>1193</v>
      </c>
      <c r="AZ877" s="95"/>
      <c r="BA877" s="104"/>
      <c r="BB877" s="66"/>
      <c r="BC877" s="66"/>
      <c r="BD877" s="121"/>
      <c r="BE877" s="121"/>
      <c r="BF877" s="121"/>
      <c r="BG877" s="121"/>
      <c r="BH877" s="121"/>
      <c r="BI877" s="121"/>
      <c r="BJ877" s="121"/>
      <c r="BK877" s="121"/>
      <c r="BL877" s="121"/>
      <c r="BM877" s="121"/>
      <c r="BN877" s="121"/>
      <c r="BO877" s="121"/>
      <c r="BP877" s="121"/>
      <c r="BQ877" s="121"/>
      <c r="BR877" s="121"/>
      <c r="BS877" s="121"/>
      <c r="BT877" s="121"/>
      <c r="BU877" s="121"/>
      <c r="BV877" s="121"/>
      <c r="BW877" s="121"/>
      <c r="BX877" s="121"/>
      <c r="BY877" s="121"/>
    </row>
    <row r="878" spans="1:77" s="100" customFormat="1" ht="16" hidden="1" thickBot="1">
      <c r="A878" s="4"/>
      <c r="B878" s="98"/>
      <c r="C878" s="72" t="s">
        <v>565</v>
      </c>
      <c r="D878" s="70"/>
      <c r="E878" s="119" t="s">
        <v>712</v>
      </c>
      <c r="F878" s="119"/>
      <c r="G878" s="75"/>
      <c r="H878" s="75"/>
      <c r="I878" s="75"/>
      <c r="J878" s="104" t="s">
        <v>1193</v>
      </c>
      <c r="K878" s="75"/>
      <c r="L878" s="75"/>
      <c r="M878" s="75"/>
      <c r="N878" s="75"/>
      <c r="O878" s="75"/>
      <c r="P878" s="75"/>
      <c r="Q878" s="50" t="s">
        <v>1732</v>
      </c>
      <c r="R878" s="50">
        <v>0</v>
      </c>
      <c r="S878" s="66" t="s">
        <v>1581</v>
      </c>
      <c r="T878" s="50" t="s">
        <v>1733</v>
      </c>
      <c r="U878" s="189"/>
      <c r="V878" s="50">
        <v>0</v>
      </c>
      <c r="W878" s="50">
        <v>0</v>
      </c>
      <c r="X878" s="50">
        <v>0</v>
      </c>
      <c r="Y878" s="75"/>
      <c r="Z878" s="75"/>
      <c r="AA878" s="75"/>
      <c r="AB878" s="75"/>
      <c r="AC878" s="75"/>
      <c r="AD878" s="75"/>
      <c r="AE878" s="75"/>
      <c r="AF878" s="75"/>
      <c r="AG878" s="75"/>
      <c r="AH878" s="75"/>
      <c r="AI878" s="75"/>
      <c r="AJ878" s="75"/>
      <c r="AK878" s="75"/>
      <c r="AL878" s="75"/>
      <c r="AM878" s="75"/>
      <c r="AN878" s="75"/>
      <c r="AO878" s="75"/>
      <c r="AP878" s="70" t="s">
        <v>204</v>
      </c>
      <c r="AQ878" s="70">
        <v>2007</v>
      </c>
      <c r="AR878" s="75"/>
      <c r="AS878" s="75"/>
      <c r="AT878" s="75"/>
      <c r="AU878" s="71">
        <v>470901457.22524154</v>
      </c>
      <c r="AV878" s="66" t="s">
        <v>123</v>
      </c>
      <c r="AW878" s="66"/>
      <c r="AX878" s="66" t="s">
        <v>1627</v>
      </c>
      <c r="AY878" s="104" t="s">
        <v>1193</v>
      </c>
      <c r="AZ878" s="95"/>
      <c r="BA878" s="104"/>
      <c r="BB878" s="66"/>
      <c r="BC878" s="66"/>
      <c r="BD878" s="121"/>
      <c r="BE878" s="121"/>
      <c r="BF878" s="121"/>
      <c r="BG878" s="121"/>
      <c r="BH878" s="121"/>
      <c r="BI878" s="121"/>
      <c r="BJ878" s="121"/>
      <c r="BK878" s="121"/>
      <c r="BL878" s="121"/>
      <c r="BM878" s="121"/>
      <c r="BN878" s="121"/>
      <c r="BO878" s="121"/>
      <c r="BP878" s="121"/>
      <c r="BQ878" s="121"/>
      <c r="BR878" s="121"/>
      <c r="BS878" s="121"/>
      <c r="BT878" s="121"/>
      <c r="BU878" s="121"/>
      <c r="BV878" s="121"/>
      <c r="BW878" s="121"/>
      <c r="BX878" s="121"/>
      <c r="BY878" s="121"/>
    </row>
    <row r="879" spans="1:77" s="100" customFormat="1" ht="16" hidden="1" thickBot="1">
      <c r="A879" s="4"/>
      <c r="B879" s="98"/>
      <c r="C879" s="72" t="s">
        <v>566</v>
      </c>
      <c r="D879" s="70"/>
      <c r="E879" s="119" t="s">
        <v>712</v>
      </c>
      <c r="F879" s="119"/>
      <c r="G879" s="75"/>
      <c r="H879" s="75"/>
      <c r="I879" s="75"/>
      <c r="J879" s="104" t="s">
        <v>1193</v>
      </c>
      <c r="K879" s="75"/>
      <c r="L879" s="75"/>
      <c r="M879" s="75"/>
      <c r="N879" s="75"/>
      <c r="O879" s="75"/>
      <c r="P879" s="75"/>
      <c r="Q879" s="50" t="s">
        <v>1734</v>
      </c>
      <c r="R879" s="50">
        <v>0</v>
      </c>
      <c r="S879" s="66" t="s">
        <v>1581</v>
      </c>
      <c r="T879" s="50" t="s">
        <v>1733</v>
      </c>
      <c r="U879" s="189"/>
      <c r="V879" s="50">
        <v>0</v>
      </c>
      <c r="W879" s="50">
        <v>0</v>
      </c>
      <c r="X879" s="50">
        <v>0</v>
      </c>
      <c r="Y879" s="75"/>
      <c r="Z879" s="75"/>
      <c r="AA879" s="75"/>
      <c r="AB879" s="75"/>
      <c r="AC879" s="75"/>
      <c r="AD879" s="75"/>
      <c r="AE879" s="75"/>
      <c r="AF879" s="75"/>
      <c r="AG879" s="75"/>
      <c r="AH879" s="75"/>
      <c r="AI879" s="75"/>
      <c r="AJ879" s="75"/>
      <c r="AK879" s="75"/>
      <c r="AL879" s="75"/>
      <c r="AM879" s="75"/>
      <c r="AN879" s="75"/>
      <c r="AO879" s="75"/>
      <c r="AP879" s="70" t="s">
        <v>204</v>
      </c>
      <c r="AQ879" s="70">
        <v>2007</v>
      </c>
      <c r="AR879" s="75"/>
      <c r="AS879" s="75"/>
      <c r="AT879" s="75"/>
      <c r="AU879" s="71">
        <v>336564909.39809626</v>
      </c>
      <c r="AV879" s="66" t="s">
        <v>123</v>
      </c>
      <c r="AW879" s="66"/>
      <c r="AX879" s="66" t="s">
        <v>1627</v>
      </c>
      <c r="AY879" s="104" t="s">
        <v>1193</v>
      </c>
      <c r="AZ879" s="95"/>
      <c r="BA879" s="104"/>
      <c r="BB879" s="66"/>
      <c r="BC879" s="66"/>
      <c r="BD879" s="121"/>
      <c r="BE879" s="121"/>
      <c r="BF879" s="121"/>
      <c r="BG879" s="121"/>
      <c r="BH879" s="121"/>
      <c r="BI879" s="121"/>
      <c r="BJ879" s="121"/>
      <c r="BK879" s="121"/>
      <c r="BL879" s="121"/>
      <c r="BM879" s="121"/>
      <c r="BN879" s="121"/>
      <c r="BO879" s="121"/>
      <c r="BP879" s="121"/>
      <c r="BQ879" s="121"/>
      <c r="BR879" s="121"/>
      <c r="BS879" s="121"/>
      <c r="BT879" s="121"/>
      <c r="BU879" s="121"/>
      <c r="BV879" s="121"/>
      <c r="BW879" s="121"/>
      <c r="BX879" s="121"/>
      <c r="BY879" s="121"/>
    </row>
    <row r="880" spans="1:77" s="100" customFormat="1" ht="16" hidden="1" thickBot="1">
      <c r="A880" s="4"/>
      <c r="B880" s="98"/>
      <c r="C880" s="72" t="s">
        <v>567</v>
      </c>
      <c r="D880" s="70"/>
      <c r="E880" s="119" t="s">
        <v>713</v>
      </c>
      <c r="F880" s="119"/>
      <c r="G880" s="75"/>
      <c r="H880" s="75"/>
      <c r="I880" s="75"/>
      <c r="J880" s="104" t="s">
        <v>1193</v>
      </c>
      <c r="K880" s="75"/>
      <c r="L880" s="75"/>
      <c r="M880" s="75"/>
      <c r="N880" s="75"/>
      <c r="O880" s="75"/>
      <c r="P880" s="75"/>
      <c r="Q880" s="50" t="s">
        <v>1735</v>
      </c>
      <c r="R880" s="50">
        <v>0</v>
      </c>
      <c r="S880" s="66" t="s">
        <v>1581</v>
      </c>
      <c r="T880" s="50" t="s">
        <v>1733</v>
      </c>
      <c r="U880" s="189"/>
      <c r="V880" s="50">
        <v>0</v>
      </c>
      <c r="W880" s="50">
        <v>0</v>
      </c>
      <c r="X880" s="50">
        <v>0</v>
      </c>
      <c r="Y880" s="75"/>
      <c r="Z880" s="75"/>
      <c r="AA880" s="75"/>
      <c r="AB880" s="75"/>
      <c r="AC880" s="75"/>
      <c r="AD880" s="75"/>
      <c r="AE880" s="75"/>
      <c r="AF880" s="75"/>
      <c r="AG880" s="75"/>
      <c r="AH880" s="75"/>
      <c r="AI880" s="75"/>
      <c r="AJ880" s="75"/>
      <c r="AK880" s="75"/>
      <c r="AL880" s="75"/>
      <c r="AM880" s="75"/>
      <c r="AN880" s="75"/>
      <c r="AO880" s="75"/>
      <c r="AP880" s="70" t="s">
        <v>204</v>
      </c>
      <c r="AQ880" s="70">
        <v>2007</v>
      </c>
      <c r="AR880" s="75"/>
      <c r="AS880" s="75"/>
      <c r="AT880" s="75"/>
      <c r="AU880" s="71">
        <v>172261902.79386553</v>
      </c>
      <c r="AV880" s="66" t="s">
        <v>123</v>
      </c>
      <c r="AW880" s="66"/>
      <c r="AX880" s="66" t="s">
        <v>1627</v>
      </c>
      <c r="AY880" s="104" t="s">
        <v>1193</v>
      </c>
      <c r="AZ880" s="95"/>
      <c r="BA880" s="104"/>
      <c r="BB880" s="66"/>
      <c r="BC880" s="66"/>
      <c r="BD880" s="121"/>
      <c r="BE880" s="121"/>
      <c r="BF880" s="121"/>
      <c r="BG880" s="121"/>
      <c r="BH880" s="121"/>
      <c r="BI880" s="121"/>
      <c r="BJ880" s="121"/>
      <c r="BK880" s="121"/>
      <c r="BL880" s="121"/>
      <c r="BM880" s="121"/>
      <c r="BN880" s="121"/>
      <c r="BO880" s="121"/>
      <c r="BP880" s="121"/>
      <c r="BQ880" s="121"/>
      <c r="BR880" s="121"/>
      <c r="BS880" s="121"/>
      <c r="BT880" s="121"/>
      <c r="BU880" s="121"/>
      <c r="BV880" s="121"/>
      <c r="BW880" s="121"/>
      <c r="BX880" s="121"/>
      <c r="BY880" s="121"/>
    </row>
    <row r="881" spans="1:77" s="100" customFormat="1" ht="31" hidden="1" thickBot="1">
      <c r="A881" s="4"/>
      <c r="B881" s="98"/>
      <c r="C881" s="72" t="s">
        <v>568</v>
      </c>
      <c r="D881" s="70"/>
      <c r="E881" s="119" t="s">
        <v>713</v>
      </c>
      <c r="F881" s="119"/>
      <c r="G881" s="75"/>
      <c r="H881" s="75"/>
      <c r="I881" s="75"/>
      <c r="J881" s="104" t="s">
        <v>1193</v>
      </c>
      <c r="K881" s="75"/>
      <c r="L881" s="75"/>
      <c r="M881" s="75"/>
      <c r="N881" s="75"/>
      <c r="O881" s="75"/>
      <c r="P881" s="75"/>
      <c r="Q881" s="50" t="s">
        <v>1694</v>
      </c>
      <c r="R881" s="50">
        <v>0</v>
      </c>
      <c r="S881" s="66" t="s">
        <v>1581</v>
      </c>
      <c r="T881" s="50" t="s">
        <v>1654</v>
      </c>
      <c r="U881" s="189"/>
      <c r="V881" s="50">
        <v>0</v>
      </c>
      <c r="W881" s="50">
        <v>0</v>
      </c>
      <c r="X881" s="50">
        <v>0</v>
      </c>
      <c r="Y881" s="75"/>
      <c r="Z881" s="75"/>
      <c r="AA881" s="75"/>
      <c r="AB881" s="75"/>
      <c r="AC881" s="75"/>
      <c r="AD881" s="75"/>
      <c r="AE881" s="75"/>
      <c r="AF881" s="75"/>
      <c r="AG881" s="75"/>
      <c r="AH881" s="75"/>
      <c r="AI881" s="75"/>
      <c r="AJ881" s="75"/>
      <c r="AK881" s="75"/>
      <c r="AL881" s="75"/>
      <c r="AM881" s="75"/>
      <c r="AN881" s="75"/>
      <c r="AO881" s="75"/>
      <c r="AP881" s="70" t="s">
        <v>204</v>
      </c>
      <c r="AQ881" s="70">
        <v>2007</v>
      </c>
      <c r="AR881" s="75"/>
      <c r="AS881" s="75"/>
      <c r="AT881" s="75"/>
      <c r="AU881" s="71">
        <v>10049113.290493065</v>
      </c>
      <c r="AV881" s="66" t="s">
        <v>123</v>
      </c>
      <c r="AW881" s="66"/>
      <c r="AX881" s="66" t="s">
        <v>1627</v>
      </c>
      <c r="AY881" s="104" t="s">
        <v>1193</v>
      </c>
      <c r="AZ881" s="95"/>
      <c r="BA881" s="104"/>
      <c r="BB881" s="66"/>
      <c r="BC881" s="66"/>
      <c r="BD881" s="121"/>
      <c r="BE881" s="121"/>
      <c r="BF881" s="121"/>
      <c r="BG881" s="121"/>
      <c r="BH881" s="121"/>
      <c r="BI881" s="121"/>
      <c r="BJ881" s="121"/>
      <c r="BK881" s="121"/>
      <c r="BL881" s="121"/>
      <c r="BM881" s="121"/>
      <c r="BN881" s="121"/>
      <c r="BO881" s="121"/>
      <c r="BP881" s="121"/>
      <c r="BQ881" s="121"/>
      <c r="BR881" s="121"/>
      <c r="BS881" s="121"/>
      <c r="BT881" s="121"/>
      <c r="BU881" s="121"/>
      <c r="BV881" s="121"/>
      <c r="BW881" s="121"/>
      <c r="BX881" s="121"/>
      <c r="BY881" s="121"/>
    </row>
    <row r="882" spans="1:77" s="100" customFormat="1" ht="31" hidden="1" thickBot="1">
      <c r="A882" s="4"/>
      <c r="B882" s="98"/>
      <c r="C882" s="72" t="s">
        <v>569</v>
      </c>
      <c r="D882" s="70"/>
      <c r="E882" s="119" t="s">
        <v>712</v>
      </c>
      <c r="F882" s="119"/>
      <c r="G882" s="75"/>
      <c r="H882" s="75"/>
      <c r="I882" s="75"/>
      <c r="J882" s="104" t="s">
        <v>1193</v>
      </c>
      <c r="K882" s="75"/>
      <c r="L882" s="75"/>
      <c r="M882" s="75"/>
      <c r="N882" s="75"/>
      <c r="O882" s="75"/>
      <c r="P882" s="75"/>
      <c r="Q882" s="50" t="s">
        <v>1694</v>
      </c>
      <c r="R882" s="50">
        <v>0</v>
      </c>
      <c r="S882" s="66" t="s">
        <v>1581</v>
      </c>
      <c r="T882" s="50" t="s">
        <v>1654</v>
      </c>
      <c r="U882" s="189"/>
      <c r="V882" s="50">
        <v>0</v>
      </c>
      <c r="W882" s="50">
        <v>0</v>
      </c>
      <c r="X882" s="50">
        <v>0</v>
      </c>
      <c r="Y882" s="75"/>
      <c r="Z882" s="75"/>
      <c r="AA882" s="75"/>
      <c r="AB882" s="75"/>
      <c r="AC882" s="75"/>
      <c r="AD882" s="75"/>
      <c r="AE882" s="75"/>
      <c r="AF882" s="75"/>
      <c r="AG882" s="75"/>
      <c r="AH882" s="75"/>
      <c r="AI882" s="75"/>
      <c r="AJ882" s="75"/>
      <c r="AK882" s="75"/>
      <c r="AL882" s="75"/>
      <c r="AM882" s="75"/>
      <c r="AN882" s="75"/>
      <c r="AO882" s="75"/>
      <c r="AP882" s="70" t="s">
        <v>204</v>
      </c>
      <c r="AQ882" s="70">
        <v>2007</v>
      </c>
      <c r="AR882" s="75"/>
      <c r="AS882" s="75"/>
      <c r="AT882" s="75"/>
      <c r="AU882" s="71">
        <v>29668810.772290125</v>
      </c>
      <c r="AV882" s="66" t="s">
        <v>123</v>
      </c>
      <c r="AW882" s="66"/>
      <c r="AX882" s="66" t="s">
        <v>1627</v>
      </c>
      <c r="AY882" s="104" t="s">
        <v>1193</v>
      </c>
      <c r="AZ882" s="95"/>
      <c r="BA882" s="104"/>
      <c r="BB882" s="66"/>
      <c r="BC882" s="66"/>
      <c r="BD882" s="121"/>
      <c r="BE882" s="121"/>
      <c r="BF882" s="121"/>
      <c r="BG882" s="121"/>
      <c r="BH882" s="121"/>
      <c r="BI882" s="121"/>
      <c r="BJ882" s="121"/>
      <c r="BK882" s="121"/>
      <c r="BL882" s="121"/>
      <c r="BM882" s="121"/>
      <c r="BN882" s="121"/>
      <c r="BO882" s="121"/>
      <c r="BP882" s="121"/>
      <c r="BQ882" s="121"/>
      <c r="BR882" s="121"/>
      <c r="BS882" s="121"/>
      <c r="BT882" s="121"/>
      <c r="BU882" s="121"/>
      <c r="BV882" s="121"/>
      <c r="BW882" s="121"/>
      <c r="BX882" s="121"/>
      <c r="BY882" s="121"/>
    </row>
    <row r="883" spans="1:77" s="100" customFormat="1" ht="31" hidden="1" thickBot="1">
      <c r="A883" s="4"/>
      <c r="B883" s="98"/>
      <c r="C883" s="72" t="s">
        <v>570</v>
      </c>
      <c r="D883" s="70"/>
      <c r="E883" s="119" t="s">
        <v>712</v>
      </c>
      <c r="F883" s="119"/>
      <c r="G883" s="75"/>
      <c r="H883" s="75"/>
      <c r="I883" s="75"/>
      <c r="J883" s="104" t="s">
        <v>1193</v>
      </c>
      <c r="K883" s="75"/>
      <c r="L883" s="75"/>
      <c r="M883" s="75"/>
      <c r="N883" s="75"/>
      <c r="O883" s="75"/>
      <c r="P883" s="75"/>
      <c r="Q883" s="50" t="s">
        <v>1736</v>
      </c>
      <c r="R883" s="50">
        <v>0</v>
      </c>
      <c r="S883" s="66" t="s">
        <v>1581</v>
      </c>
      <c r="T883" s="50" t="s">
        <v>1654</v>
      </c>
      <c r="U883" s="189"/>
      <c r="V883" s="50">
        <v>0</v>
      </c>
      <c r="W883" s="50">
        <v>0</v>
      </c>
      <c r="X883" s="50">
        <v>0</v>
      </c>
      <c r="Y883" s="75"/>
      <c r="Z883" s="75"/>
      <c r="AA883" s="75"/>
      <c r="AB883" s="75"/>
      <c r="AC883" s="75"/>
      <c r="AD883" s="75"/>
      <c r="AE883" s="75"/>
      <c r="AF883" s="75"/>
      <c r="AG883" s="75"/>
      <c r="AH883" s="75"/>
      <c r="AI883" s="75"/>
      <c r="AJ883" s="75"/>
      <c r="AK883" s="75"/>
      <c r="AL883" s="75"/>
      <c r="AM883" s="75"/>
      <c r="AN883" s="75"/>
      <c r="AO883" s="75"/>
      <c r="AP883" s="70" t="s">
        <v>204</v>
      </c>
      <c r="AQ883" s="70">
        <v>2007</v>
      </c>
      <c r="AR883" s="75"/>
      <c r="AS883" s="75"/>
      <c r="AT883" s="75"/>
      <c r="AU883" s="71">
        <v>13877346.084005604</v>
      </c>
      <c r="AV883" s="66" t="s">
        <v>123</v>
      </c>
      <c r="AW883" s="66"/>
      <c r="AX883" s="66" t="s">
        <v>1627</v>
      </c>
      <c r="AY883" s="104" t="s">
        <v>1193</v>
      </c>
      <c r="AZ883" s="95"/>
      <c r="BA883" s="104"/>
      <c r="BB883" s="66"/>
      <c r="BC883" s="66"/>
      <c r="BD883" s="121"/>
      <c r="BE883" s="121"/>
      <c r="BF883" s="121"/>
      <c r="BG883" s="121"/>
      <c r="BH883" s="121"/>
      <c r="BI883" s="121"/>
      <c r="BJ883" s="121"/>
      <c r="BK883" s="121"/>
      <c r="BL883" s="121"/>
      <c r="BM883" s="121"/>
      <c r="BN883" s="121"/>
      <c r="BO883" s="121"/>
      <c r="BP883" s="121"/>
      <c r="BQ883" s="121"/>
      <c r="BR883" s="121"/>
      <c r="BS883" s="121"/>
      <c r="BT883" s="121"/>
      <c r="BU883" s="121"/>
      <c r="BV883" s="121"/>
      <c r="BW883" s="121"/>
      <c r="BX883" s="121"/>
      <c r="BY883" s="121"/>
    </row>
    <row r="884" spans="1:77" s="100" customFormat="1" ht="16" hidden="1" thickBot="1">
      <c r="A884" s="4"/>
      <c r="B884" s="98"/>
      <c r="C884" s="72" t="s">
        <v>571</v>
      </c>
      <c r="D884" s="70"/>
      <c r="E884" s="119" t="s">
        <v>713</v>
      </c>
      <c r="F884" s="119"/>
      <c r="G884" s="75"/>
      <c r="H884" s="75"/>
      <c r="I884" s="75"/>
      <c r="J884" s="104" t="s">
        <v>1193</v>
      </c>
      <c r="K884" s="75"/>
      <c r="L884" s="75"/>
      <c r="M884" s="75"/>
      <c r="N884" s="75"/>
      <c r="O884" s="75"/>
      <c r="P884" s="75"/>
      <c r="Q884" s="50" t="s">
        <v>1737</v>
      </c>
      <c r="R884" s="50">
        <v>0</v>
      </c>
      <c r="S884" s="66" t="s">
        <v>1581</v>
      </c>
      <c r="T884" s="50" t="s">
        <v>1738</v>
      </c>
      <c r="U884" s="189"/>
      <c r="V884" s="50">
        <v>0</v>
      </c>
      <c r="W884" s="50">
        <v>0</v>
      </c>
      <c r="X884" s="50">
        <v>0</v>
      </c>
      <c r="Y884" s="75"/>
      <c r="Z884" s="75"/>
      <c r="AA884" s="75"/>
      <c r="AB884" s="75"/>
      <c r="AC884" s="75"/>
      <c r="AD884" s="75"/>
      <c r="AE884" s="75"/>
      <c r="AF884" s="75"/>
      <c r="AG884" s="75"/>
      <c r="AH884" s="75"/>
      <c r="AI884" s="75"/>
      <c r="AJ884" s="75"/>
      <c r="AK884" s="75"/>
      <c r="AL884" s="75"/>
      <c r="AM884" s="75"/>
      <c r="AN884" s="75"/>
      <c r="AO884" s="75"/>
      <c r="AP884" s="70" t="s">
        <v>204</v>
      </c>
      <c r="AQ884" s="70">
        <v>2007</v>
      </c>
      <c r="AR884" s="75"/>
      <c r="AS884" s="75"/>
      <c r="AT884" s="75"/>
      <c r="AU884" s="71">
        <v>7177937.5915973363</v>
      </c>
      <c r="AV884" s="66" t="s">
        <v>123</v>
      </c>
      <c r="AW884" s="66"/>
      <c r="AX884" s="66" t="s">
        <v>1626</v>
      </c>
      <c r="AY884" s="104" t="s">
        <v>1193</v>
      </c>
      <c r="AZ884" s="95"/>
      <c r="BA884" s="104"/>
      <c r="BB884" s="66"/>
      <c r="BC884" s="66"/>
      <c r="BD884" s="121"/>
      <c r="BE884" s="121"/>
      <c r="BF884" s="121"/>
      <c r="BG884" s="121"/>
      <c r="BH884" s="121"/>
      <c r="BI884" s="121"/>
      <c r="BJ884" s="121"/>
      <c r="BK884" s="121"/>
      <c r="BL884" s="121"/>
      <c r="BM884" s="121"/>
      <c r="BN884" s="121"/>
      <c r="BO884" s="121"/>
      <c r="BP884" s="121"/>
      <c r="BQ884" s="121"/>
      <c r="BR884" s="121"/>
      <c r="BS884" s="121"/>
      <c r="BT884" s="121"/>
      <c r="BU884" s="121"/>
      <c r="BV884" s="121"/>
      <c r="BW884" s="121"/>
      <c r="BX884" s="121"/>
      <c r="BY884" s="121"/>
    </row>
    <row r="885" spans="1:77" s="100" customFormat="1" ht="31" hidden="1" thickBot="1">
      <c r="A885" s="4"/>
      <c r="B885" s="98"/>
      <c r="C885" s="72" t="s">
        <v>572</v>
      </c>
      <c r="D885" s="70"/>
      <c r="E885" s="119" t="s">
        <v>713</v>
      </c>
      <c r="F885" s="119"/>
      <c r="G885" s="75"/>
      <c r="H885" s="75"/>
      <c r="I885" s="75"/>
      <c r="J885" s="104" t="s">
        <v>1193</v>
      </c>
      <c r="K885" s="75"/>
      <c r="L885" s="75"/>
      <c r="M885" s="75"/>
      <c r="N885" s="75"/>
      <c r="O885" s="75"/>
      <c r="P885" s="75"/>
      <c r="Q885" s="50" t="s">
        <v>1739</v>
      </c>
      <c r="R885" s="50">
        <v>0</v>
      </c>
      <c r="S885" s="66" t="s">
        <v>1581</v>
      </c>
      <c r="T885" s="50" t="s">
        <v>1654</v>
      </c>
      <c r="U885" s="189"/>
      <c r="V885" s="50">
        <v>0</v>
      </c>
      <c r="W885" s="50">
        <v>0</v>
      </c>
      <c r="X885" s="50">
        <v>0</v>
      </c>
      <c r="Y885" s="75"/>
      <c r="Z885" s="75"/>
      <c r="AA885" s="75"/>
      <c r="AB885" s="75"/>
      <c r="AC885" s="75"/>
      <c r="AD885" s="75"/>
      <c r="AE885" s="75"/>
      <c r="AF885" s="75"/>
      <c r="AG885" s="75"/>
      <c r="AH885" s="75"/>
      <c r="AI885" s="75"/>
      <c r="AJ885" s="75"/>
      <c r="AK885" s="75"/>
      <c r="AL885" s="75"/>
      <c r="AM885" s="75"/>
      <c r="AN885" s="75"/>
      <c r="AO885" s="75"/>
      <c r="AP885" s="70" t="s">
        <v>204</v>
      </c>
      <c r="AQ885" s="70">
        <v>2007</v>
      </c>
      <c r="AR885" s="75"/>
      <c r="AS885" s="75"/>
      <c r="AT885" s="75"/>
      <c r="AU885" s="71">
        <v>10288377.840087598</v>
      </c>
      <c r="AV885" s="66" t="s">
        <v>123</v>
      </c>
      <c r="AW885" s="66"/>
      <c r="AX885" s="66" t="s">
        <v>1626</v>
      </c>
      <c r="AY885" s="104" t="s">
        <v>1193</v>
      </c>
      <c r="AZ885" s="95"/>
      <c r="BA885" s="104"/>
      <c r="BB885" s="66"/>
      <c r="BC885" s="66"/>
      <c r="BD885" s="121"/>
      <c r="BE885" s="121"/>
      <c r="BF885" s="121"/>
      <c r="BG885" s="121"/>
      <c r="BH885" s="121"/>
      <c r="BI885" s="121"/>
      <c r="BJ885" s="121"/>
      <c r="BK885" s="121"/>
      <c r="BL885" s="121"/>
      <c r="BM885" s="121"/>
      <c r="BN885" s="121"/>
      <c r="BO885" s="121"/>
      <c r="BP885" s="121"/>
      <c r="BQ885" s="121"/>
      <c r="BR885" s="121"/>
      <c r="BS885" s="121"/>
      <c r="BT885" s="121"/>
      <c r="BU885" s="121"/>
      <c r="BV885" s="121"/>
      <c r="BW885" s="121"/>
      <c r="BX885" s="121"/>
      <c r="BY885" s="121"/>
    </row>
    <row r="886" spans="1:77" s="100" customFormat="1" ht="31" hidden="1" thickBot="1">
      <c r="A886" s="4"/>
      <c r="B886" s="98"/>
      <c r="C886" s="72" t="s">
        <v>573</v>
      </c>
      <c r="D886" s="70"/>
      <c r="E886" s="119" t="s">
        <v>713</v>
      </c>
      <c r="F886" s="119"/>
      <c r="G886" s="75"/>
      <c r="H886" s="75"/>
      <c r="I886" s="75"/>
      <c r="J886" s="104" t="s">
        <v>1193</v>
      </c>
      <c r="K886" s="75"/>
      <c r="L886" s="75"/>
      <c r="M886" s="75"/>
      <c r="N886" s="75"/>
      <c r="O886" s="75"/>
      <c r="P886" s="75"/>
      <c r="Q886" s="50" t="s">
        <v>1740</v>
      </c>
      <c r="R886" s="50">
        <v>0</v>
      </c>
      <c r="S886" s="66" t="s">
        <v>1581</v>
      </c>
      <c r="T886" s="50" t="s">
        <v>1654</v>
      </c>
      <c r="U886" s="189"/>
      <c r="V886" s="50">
        <v>0</v>
      </c>
      <c r="W886" s="50">
        <v>0</v>
      </c>
      <c r="X886" s="50">
        <v>0</v>
      </c>
      <c r="Y886" s="75"/>
      <c r="Z886" s="75"/>
      <c r="AA886" s="75"/>
      <c r="AB886" s="75"/>
      <c r="AC886" s="75"/>
      <c r="AD886" s="75"/>
      <c r="AE886" s="75"/>
      <c r="AF886" s="75"/>
      <c r="AG886" s="75"/>
      <c r="AH886" s="75"/>
      <c r="AI886" s="75"/>
      <c r="AJ886" s="75"/>
      <c r="AK886" s="75"/>
      <c r="AL886" s="75"/>
      <c r="AM886" s="75"/>
      <c r="AN886" s="75"/>
      <c r="AO886" s="75"/>
      <c r="AP886" s="70" t="s">
        <v>204</v>
      </c>
      <c r="AQ886" s="70">
        <v>2007</v>
      </c>
      <c r="AR886" s="75"/>
      <c r="AS886" s="75"/>
      <c r="AT886" s="75"/>
      <c r="AU886" s="71">
        <v>80153642.878111318</v>
      </c>
      <c r="AV886" s="66" t="s">
        <v>123</v>
      </c>
      <c r="AW886" s="66"/>
      <c r="AX886" s="66" t="s">
        <v>1626</v>
      </c>
      <c r="AY886" s="104" t="s">
        <v>1193</v>
      </c>
      <c r="AZ886" s="95"/>
      <c r="BA886" s="104"/>
      <c r="BB886" s="66"/>
      <c r="BC886" s="66"/>
      <c r="BD886" s="121"/>
      <c r="BE886" s="121"/>
      <c r="BF886" s="121"/>
      <c r="BG886" s="121"/>
      <c r="BH886" s="121"/>
      <c r="BI886" s="121"/>
      <c r="BJ886" s="121"/>
      <c r="BK886" s="121"/>
      <c r="BL886" s="121"/>
      <c r="BM886" s="121"/>
      <c r="BN886" s="121"/>
      <c r="BO886" s="121"/>
      <c r="BP886" s="121"/>
      <c r="BQ886" s="121"/>
      <c r="BR886" s="121"/>
      <c r="BS886" s="121"/>
      <c r="BT886" s="121"/>
      <c r="BU886" s="121"/>
      <c r="BV886" s="121"/>
      <c r="BW886" s="121"/>
      <c r="BX886" s="121"/>
      <c r="BY886" s="121"/>
    </row>
    <row r="887" spans="1:77" s="100" customFormat="1" ht="31" hidden="1" thickBot="1">
      <c r="A887" s="4"/>
      <c r="B887" s="98"/>
      <c r="C887" s="72" t="s">
        <v>574</v>
      </c>
      <c r="D887" s="70"/>
      <c r="E887" s="119" t="s">
        <v>713</v>
      </c>
      <c r="F887" s="119"/>
      <c r="G887" s="75"/>
      <c r="H887" s="75"/>
      <c r="I887" s="75"/>
      <c r="J887" s="104" t="s">
        <v>1193</v>
      </c>
      <c r="K887" s="75"/>
      <c r="L887" s="75"/>
      <c r="M887" s="75"/>
      <c r="N887" s="75"/>
      <c r="O887" s="75"/>
      <c r="P887" s="75"/>
      <c r="Q887" s="50" t="s">
        <v>1741</v>
      </c>
      <c r="R887" s="50">
        <v>0</v>
      </c>
      <c r="S887" s="66" t="s">
        <v>1581</v>
      </c>
      <c r="T887" s="50" t="s">
        <v>1654</v>
      </c>
      <c r="U887" s="189"/>
      <c r="V887" s="50">
        <v>0</v>
      </c>
      <c r="W887" s="50">
        <v>0</v>
      </c>
      <c r="X887" s="50">
        <v>0</v>
      </c>
      <c r="Y887" s="75"/>
      <c r="Z887" s="75"/>
      <c r="AA887" s="75"/>
      <c r="AB887" s="75"/>
      <c r="AC887" s="75"/>
      <c r="AD887" s="75"/>
      <c r="AE887" s="75"/>
      <c r="AF887" s="75"/>
      <c r="AG887" s="75"/>
      <c r="AH887" s="75"/>
      <c r="AI887" s="75"/>
      <c r="AJ887" s="75"/>
      <c r="AK887" s="75"/>
      <c r="AL887" s="75"/>
      <c r="AM887" s="75"/>
      <c r="AN887" s="75"/>
      <c r="AO887" s="75"/>
      <c r="AP887" s="70" t="s">
        <v>204</v>
      </c>
      <c r="AQ887" s="70">
        <v>2007</v>
      </c>
      <c r="AR887" s="75"/>
      <c r="AS887" s="75"/>
      <c r="AT887" s="75"/>
      <c r="AU887" s="71">
        <v>92236505.943919227</v>
      </c>
      <c r="AV887" s="66" t="s">
        <v>123</v>
      </c>
      <c r="AW887" s="66"/>
      <c r="AX887" s="66" t="s">
        <v>1626</v>
      </c>
      <c r="AY887" s="104" t="s">
        <v>1193</v>
      </c>
      <c r="AZ887" s="95"/>
      <c r="BA887" s="104"/>
      <c r="BB887" s="66"/>
      <c r="BC887" s="66"/>
      <c r="BD887" s="121"/>
      <c r="BE887" s="121"/>
      <c r="BF887" s="121"/>
      <c r="BG887" s="121"/>
      <c r="BH887" s="121"/>
      <c r="BI887" s="121"/>
      <c r="BJ887" s="121"/>
      <c r="BK887" s="121"/>
      <c r="BL887" s="121"/>
      <c r="BM887" s="121"/>
      <c r="BN887" s="121"/>
      <c r="BO887" s="121"/>
      <c r="BP887" s="121"/>
      <c r="BQ887" s="121"/>
      <c r="BR887" s="121"/>
      <c r="BS887" s="121"/>
      <c r="BT887" s="121"/>
      <c r="BU887" s="121"/>
      <c r="BV887" s="121"/>
      <c r="BW887" s="121"/>
      <c r="BX887" s="121"/>
      <c r="BY887" s="121"/>
    </row>
    <row r="888" spans="1:77" s="100" customFormat="1" ht="31" hidden="1" thickBot="1">
      <c r="A888" s="4"/>
      <c r="B888" s="98"/>
      <c r="C888" s="72" t="s">
        <v>575</v>
      </c>
      <c r="D888" s="70"/>
      <c r="E888" s="119" t="s">
        <v>712</v>
      </c>
      <c r="F888" s="119"/>
      <c r="G888" s="75"/>
      <c r="H888" s="75"/>
      <c r="I888" s="75"/>
      <c r="J888" s="104" t="s">
        <v>1193</v>
      </c>
      <c r="K888" s="75"/>
      <c r="L888" s="75"/>
      <c r="M888" s="75"/>
      <c r="N888" s="75"/>
      <c r="O888" s="75"/>
      <c r="P888" s="75"/>
      <c r="Q888" s="50" t="s">
        <v>1742</v>
      </c>
      <c r="R888" s="50">
        <v>0</v>
      </c>
      <c r="S888" s="66" t="s">
        <v>1581</v>
      </c>
      <c r="T888" s="50" t="s">
        <v>1654</v>
      </c>
      <c r="U888" s="189"/>
      <c r="V888" s="50">
        <v>0</v>
      </c>
      <c r="W888" s="50">
        <v>0</v>
      </c>
      <c r="X888" s="50">
        <v>0</v>
      </c>
      <c r="Y888" s="75"/>
      <c r="Z888" s="75"/>
      <c r="AA888" s="75"/>
      <c r="AB888" s="75"/>
      <c r="AC888" s="75"/>
      <c r="AD888" s="75"/>
      <c r="AE888" s="75"/>
      <c r="AF888" s="75"/>
      <c r="AG888" s="75"/>
      <c r="AH888" s="75"/>
      <c r="AI888" s="75"/>
      <c r="AJ888" s="75"/>
      <c r="AK888" s="75"/>
      <c r="AL888" s="75"/>
      <c r="AM888" s="75"/>
      <c r="AN888" s="75"/>
      <c r="AO888" s="75"/>
      <c r="AP888" s="70" t="s">
        <v>204</v>
      </c>
      <c r="AQ888" s="70">
        <v>2007</v>
      </c>
      <c r="AR888" s="75"/>
      <c r="AS888" s="75"/>
      <c r="AT888" s="75"/>
      <c r="AU888" s="71">
        <v>34693368.521297984</v>
      </c>
      <c r="AV888" s="66" t="s">
        <v>123</v>
      </c>
      <c r="AW888" s="66"/>
      <c r="AX888" s="66" t="s">
        <v>1626</v>
      </c>
      <c r="AY888" s="104" t="s">
        <v>1193</v>
      </c>
      <c r="AZ888" s="95"/>
      <c r="BA888" s="104"/>
      <c r="BB888" s="66"/>
      <c r="BC888" s="66"/>
      <c r="BD888" s="121"/>
      <c r="BE888" s="121"/>
      <c r="BF888" s="121"/>
      <c r="BG888" s="121"/>
      <c r="BH888" s="121"/>
      <c r="BI888" s="121"/>
      <c r="BJ888" s="121"/>
      <c r="BK888" s="121"/>
      <c r="BL888" s="121"/>
      <c r="BM888" s="121"/>
      <c r="BN888" s="121"/>
      <c r="BO888" s="121"/>
      <c r="BP888" s="121"/>
      <c r="BQ888" s="121"/>
      <c r="BR888" s="121"/>
      <c r="BS888" s="121"/>
      <c r="BT888" s="121"/>
      <c r="BU888" s="121"/>
      <c r="BV888" s="121"/>
      <c r="BW888" s="121"/>
      <c r="BX888" s="121"/>
      <c r="BY888" s="121"/>
    </row>
    <row r="889" spans="1:77" s="100" customFormat="1" ht="16" hidden="1" thickBot="1">
      <c r="A889" s="4"/>
      <c r="B889" s="98"/>
      <c r="C889" s="72" t="s">
        <v>576</v>
      </c>
      <c r="D889" s="70"/>
      <c r="E889" s="119" t="s">
        <v>712</v>
      </c>
      <c r="F889" s="119"/>
      <c r="G889" s="75"/>
      <c r="H889" s="75"/>
      <c r="I889" s="75"/>
      <c r="J889" s="104" t="s">
        <v>1193</v>
      </c>
      <c r="K889" s="75"/>
      <c r="L889" s="75"/>
      <c r="M889" s="75"/>
      <c r="N889" s="75"/>
      <c r="O889" s="75"/>
      <c r="P889" s="75"/>
      <c r="Q889" s="50" t="s">
        <v>1743</v>
      </c>
      <c r="R889" s="50">
        <v>0</v>
      </c>
      <c r="S889" s="66" t="s">
        <v>1581</v>
      </c>
      <c r="T889" s="50" t="s">
        <v>1654</v>
      </c>
      <c r="U889" s="189"/>
      <c r="V889" s="50">
        <v>0</v>
      </c>
      <c r="W889" s="50">
        <v>0</v>
      </c>
      <c r="X889" s="50">
        <v>0</v>
      </c>
      <c r="Y889" s="75"/>
      <c r="Z889" s="75"/>
      <c r="AA889" s="75"/>
      <c r="AB889" s="75"/>
      <c r="AC889" s="75"/>
      <c r="AD889" s="75"/>
      <c r="AE889" s="75"/>
      <c r="AF889" s="75"/>
      <c r="AG889" s="75"/>
      <c r="AH889" s="75"/>
      <c r="AI889" s="75"/>
      <c r="AJ889" s="75"/>
      <c r="AK889" s="75"/>
      <c r="AL889" s="75"/>
      <c r="AM889" s="75"/>
      <c r="AN889" s="75"/>
      <c r="AO889" s="75"/>
      <c r="AP889" s="70" t="s">
        <v>204</v>
      </c>
      <c r="AQ889" s="70">
        <v>2007</v>
      </c>
      <c r="AR889" s="75"/>
      <c r="AS889" s="75"/>
      <c r="AT889" s="75"/>
      <c r="AU889" s="71">
        <v>16844227.823491409</v>
      </c>
      <c r="AV889" s="66" t="s">
        <v>123</v>
      </c>
      <c r="AW889" s="66"/>
      <c r="AX889" s="66" t="s">
        <v>1626</v>
      </c>
      <c r="AY889" s="104" t="s">
        <v>1193</v>
      </c>
      <c r="AZ889" s="95"/>
      <c r="BA889" s="104"/>
      <c r="BB889" s="66"/>
      <c r="BC889" s="66"/>
      <c r="BD889" s="121"/>
      <c r="BE889" s="121"/>
      <c r="BF889" s="121"/>
      <c r="BG889" s="121"/>
      <c r="BH889" s="121"/>
      <c r="BI889" s="121"/>
      <c r="BJ889" s="121"/>
      <c r="BK889" s="121"/>
      <c r="BL889" s="121"/>
      <c r="BM889" s="121"/>
      <c r="BN889" s="121"/>
      <c r="BO889" s="121"/>
      <c r="BP889" s="121"/>
      <c r="BQ889" s="121"/>
      <c r="BR889" s="121"/>
      <c r="BS889" s="121"/>
      <c r="BT889" s="121"/>
      <c r="BU889" s="121"/>
      <c r="BV889" s="121"/>
      <c r="BW889" s="121"/>
      <c r="BX889" s="121"/>
      <c r="BY889" s="121"/>
    </row>
    <row r="890" spans="1:77" s="100" customFormat="1" ht="16" hidden="1" thickBot="1">
      <c r="A890" s="4"/>
      <c r="B890" s="98"/>
      <c r="C890" s="72" t="s">
        <v>577</v>
      </c>
      <c r="D890" s="70"/>
      <c r="E890" s="119" t="s">
        <v>713</v>
      </c>
      <c r="F890" s="119"/>
      <c r="G890" s="75"/>
      <c r="H890" s="75"/>
      <c r="I890" s="75"/>
      <c r="J890" s="104" t="s">
        <v>1193</v>
      </c>
      <c r="K890" s="75"/>
      <c r="L890" s="75"/>
      <c r="M890" s="75"/>
      <c r="N890" s="75"/>
      <c r="O890" s="75"/>
      <c r="P890" s="75"/>
      <c r="Q890" s="50" t="s">
        <v>1744</v>
      </c>
      <c r="R890" s="50">
        <v>0</v>
      </c>
      <c r="S890" s="66" t="s">
        <v>1581</v>
      </c>
      <c r="T890" s="50" t="s">
        <v>1654</v>
      </c>
      <c r="U890" s="189"/>
      <c r="V890" s="50">
        <v>0</v>
      </c>
      <c r="W890" s="50">
        <v>0</v>
      </c>
      <c r="X890" s="50">
        <v>0</v>
      </c>
      <c r="Y890" s="75"/>
      <c r="Z890" s="75"/>
      <c r="AA890" s="75"/>
      <c r="AB890" s="75"/>
      <c r="AC890" s="75"/>
      <c r="AD890" s="75"/>
      <c r="AE890" s="75"/>
      <c r="AF890" s="75"/>
      <c r="AG890" s="75"/>
      <c r="AH890" s="75"/>
      <c r="AI890" s="75"/>
      <c r="AJ890" s="75"/>
      <c r="AK890" s="75"/>
      <c r="AL890" s="75"/>
      <c r="AM890" s="75"/>
      <c r="AN890" s="75"/>
      <c r="AO890" s="75"/>
      <c r="AP890" s="70" t="s">
        <v>204</v>
      </c>
      <c r="AQ890" s="70">
        <v>2007</v>
      </c>
      <c r="AR890" s="75"/>
      <c r="AS890" s="75"/>
      <c r="AT890" s="75"/>
      <c r="AU890" s="71">
        <v>25433827.582210083</v>
      </c>
      <c r="AV890" s="66" t="s">
        <v>123</v>
      </c>
      <c r="AW890" s="66"/>
      <c r="AX890" s="66" t="s">
        <v>1626</v>
      </c>
      <c r="AY890" s="104" t="s">
        <v>1193</v>
      </c>
      <c r="AZ890" s="95"/>
      <c r="BA890" s="104"/>
      <c r="BB890" s="66"/>
      <c r="BC890" s="66"/>
      <c r="BD890" s="121"/>
      <c r="BE890" s="121"/>
      <c r="BF890" s="121"/>
      <c r="BG890" s="121"/>
      <c r="BH890" s="121"/>
      <c r="BI890" s="121"/>
      <c r="BJ890" s="121"/>
      <c r="BK890" s="121"/>
      <c r="BL890" s="121"/>
      <c r="BM890" s="121"/>
      <c r="BN890" s="121"/>
      <c r="BO890" s="121"/>
      <c r="BP890" s="121"/>
      <c r="BQ890" s="121"/>
      <c r="BR890" s="121"/>
      <c r="BS890" s="121"/>
      <c r="BT890" s="121"/>
      <c r="BU890" s="121"/>
      <c r="BV890" s="121"/>
      <c r="BW890" s="121"/>
      <c r="BX890" s="121"/>
      <c r="BY890" s="121"/>
    </row>
    <row r="891" spans="1:77" s="100" customFormat="1" ht="16" hidden="1" thickBot="1">
      <c r="A891" s="4"/>
      <c r="B891" s="98"/>
      <c r="C891" s="72" t="s">
        <v>578</v>
      </c>
      <c r="D891" s="70"/>
      <c r="E891" s="119" t="s">
        <v>712</v>
      </c>
      <c r="F891" s="119"/>
      <c r="G891" s="75"/>
      <c r="H891" s="75"/>
      <c r="I891" s="75"/>
      <c r="J891" s="104" t="s">
        <v>1193</v>
      </c>
      <c r="K891" s="75"/>
      <c r="L891" s="75"/>
      <c r="M891" s="75"/>
      <c r="N891" s="75"/>
      <c r="O891" s="75"/>
      <c r="P891" s="75"/>
      <c r="Q891" s="50" t="s">
        <v>1745</v>
      </c>
      <c r="R891" s="50">
        <v>0</v>
      </c>
      <c r="S891" s="66" t="s">
        <v>1581</v>
      </c>
      <c r="T891" s="50" t="s">
        <v>1658</v>
      </c>
      <c r="U891" s="189"/>
      <c r="V891" s="50">
        <v>0</v>
      </c>
      <c r="W891" s="50">
        <v>0</v>
      </c>
      <c r="X891" s="50">
        <v>0</v>
      </c>
      <c r="Y891" s="75"/>
      <c r="Z891" s="75"/>
      <c r="AA891" s="75"/>
      <c r="AB891" s="75"/>
      <c r="AC891" s="75"/>
      <c r="AD891" s="75"/>
      <c r="AE891" s="75"/>
      <c r="AF891" s="75"/>
      <c r="AG891" s="75"/>
      <c r="AH891" s="75"/>
      <c r="AI891" s="75"/>
      <c r="AJ891" s="75"/>
      <c r="AK891" s="75"/>
      <c r="AL891" s="75"/>
      <c r="AM891" s="75"/>
      <c r="AN891" s="75"/>
      <c r="AO891" s="75"/>
      <c r="AP891" s="70" t="s">
        <v>204</v>
      </c>
      <c r="AQ891" s="70">
        <v>2007</v>
      </c>
      <c r="AR891" s="75"/>
      <c r="AS891" s="75"/>
      <c r="AT891" s="75"/>
      <c r="AU891" s="71">
        <v>9570584.1913039964</v>
      </c>
      <c r="AV891" s="66" t="s">
        <v>123</v>
      </c>
      <c r="AW891" s="66"/>
      <c r="AX891" s="66" t="s">
        <v>1626</v>
      </c>
      <c r="AY891" s="104" t="s">
        <v>1193</v>
      </c>
      <c r="AZ891" s="95"/>
      <c r="BA891" s="104"/>
      <c r="BB891" s="66"/>
      <c r="BC891" s="66"/>
      <c r="BD891" s="121"/>
      <c r="BE891" s="121"/>
      <c r="BF891" s="121"/>
      <c r="BG891" s="121"/>
      <c r="BH891" s="121"/>
      <c r="BI891" s="121"/>
      <c r="BJ891" s="121"/>
      <c r="BK891" s="121"/>
      <c r="BL891" s="121"/>
      <c r="BM891" s="121"/>
      <c r="BN891" s="121"/>
      <c r="BO891" s="121"/>
      <c r="BP891" s="121"/>
      <c r="BQ891" s="121"/>
      <c r="BR891" s="121"/>
      <c r="BS891" s="121"/>
      <c r="BT891" s="121"/>
      <c r="BU891" s="121"/>
      <c r="BV891" s="121"/>
      <c r="BW891" s="121"/>
      <c r="BX891" s="121"/>
      <c r="BY891" s="121"/>
    </row>
    <row r="892" spans="1:77" s="100" customFormat="1" ht="16" hidden="1" thickBot="1">
      <c r="A892" s="4"/>
      <c r="B892" s="98"/>
      <c r="C892" s="72" t="s">
        <v>579</v>
      </c>
      <c r="D892" s="70"/>
      <c r="E892" s="119" t="s">
        <v>716</v>
      </c>
      <c r="F892" s="119"/>
      <c r="G892" s="75"/>
      <c r="H892" s="75"/>
      <c r="I892" s="75"/>
      <c r="J892" s="104" t="s">
        <v>1193</v>
      </c>
      <c r="K892" s="75"/>
      <c r="L892" s="75"/>
      <c r="M892" s="75"/>
      <c r="N892" s="75"/>
      <c r="O892" s="75"/>
      <c r="P892" s="75"/>
      <c r="Q892" s="50" t="s">
        <v>1746</v>
      </c>
      <c r="R892" s="50">
        <v>0</v>
      </c>
      <c r="S892" s="66" t="s">
        <v>1581</v>
      </c>
      <c r="T892" s="50" t="s">
        <v>1654</v>
      </c>
      <c r="U892" s="189"/>
      <c r="V892" s="50">
        <v>0</v>
      </c>
      <c r="W892" s="50">
        <v>0</v>
      </c>
      <c r="X892" s="50">
        <v>0</v>
      </c>
      <c r="Y892" s="75"/>
      <c r="Z892" s="75"/>
      <c r="AA892" s="75"/>
      <c r="AB892" s="75"/>
      <c r="AC892" s="75"/>
      <c r="AD892" s="75"/>
      <c r="AE892" s="75"/>
      <c r="AF892" s="75"/>
      <c r="AG892" s="75"/>
      <c r="AH892" s="75"/>
      <c r="AI892" s="75"/>
      <c r="AJ892" s="75"/>
      <c r="AK892" s="75"/>
      <c r="AL892" s="75"/>
      <c r="AM892" s="75"/>
      <c r="AN892" s="75"/>
      <c r="AO892" s="75"/>
      <c r="AP892" s="70" t="s">
        <v>204</v>
      </c>
      <c r="AQ892" s="70">
        <v>2007</v>
      </c>
      <c r="AR892" s="75"/>
      <c r="AS892" s="75"/>
      <c r="AT892" s="75"/>
      <c r="AU892" s="71">
        <v>145712143.81591073</v>
      </c>
      <c r="AV892" s="66" t="s">
        <v>123</v>
      </c>
      <c r="AW892" s="66"/>
      <c r="AX892" s="66" t="s">
        <v>1626</v>
      </c>
      <c r="AY892" s="104" t="s">
        <v>1193</v>
      </c>
      <c r="AZ892" s="95"/>
      <c r="BA892" s="104"/>
      <c r="BB892" s="66"/>
      <c r="BC892" s="66"/>
      <c r="BD892" s="121"/>
      <c r="BE892" s="121"/>
      <c r="BF892" s="121"/>
      <c r="BG892" s="121"/>
      <c r="BH892" s="121"/>
      <c r="BI892" s="121"/>
      <c r="BJ892" s="121"/>
      <c r="BK892" s="121"/>
      <c r="BL892" s="121"/>
      <c r="BM892" s="121"/>
      <c r="BN892" s="121"/>
      <c r="BO892" s="121"/>
      <c r="BP892" s="121"/>
      <c r="BQ892" s="121"/>
      <c r="BR892" s="121"/>
      <c r="BS892" s="121"/>
      <c r="BT892" s="121"/>
      <c r="BU892" s="121"/>
      <c r="BV892" s="121"/>
      <c r="BW892" s="121"/>
      <c r="BX892" s="121"/>
      <c r="BY892" s="121"/>
    </row>
    <row r="893" spans="1:77" s="100" customFormat="1" ht="31" hidden="1" thickBot="1">
      <c r="A893" s="4"/>
      <c r="B893" s="98"/>
      <c r="C893" s="72" t="s">
        <v>572</v>
      </c>
      <c r="D893" s="70"/>
      <c r="E893" s="119" t="s">
        <v>713</v>
      </c>
      <c r="F893" s="119"/>
      <c r="G893" s="75"/>
      <c r="H893" s="75"/>
      <c r="I893" s="75"/>
      <c r="J893" s="104" t="s">
        <v>1193</v>
      </c>
      <c r="K893" s="75"/>
      <c r="L893" s="75"/>
      <c r="M893" s="75"/>
      <c r="N893" s="75"/>
      <c r="O893" s="75"/>
      <c r="P893" s="75"/>
      <c r="Q893" s="50" t="s">
        <v>1747</v>
      </c>
      <c r="R893" s="50">
        <v>0</v>
      </c>
      <c r="S893" s="66" t="s">
        <v>1581</v>
      </c>
      <c r="T893" s="50" t="s">
        <v>1654</v>
      </c>
      <c r="U893" s="189"/>
      <c r="V893" s="50">
        <v>0</v>
      </c>
      <c r="W893" s="50">
        <v>0</v>
      </c>
      <c r="X893" s="50">
        <v>0</v>
      </c>
      <c r="Y893" s="75"/>
      <c r="Z893" s="75"/>
      <c r="AA893" s="75"/>
      <c r="AB893" s="75"/>
      <c r="AC893" s="75"/>
      <c r="AD893" s="75"/>
      <c r="AE893" s="75"/>
      <c r="AF893" s="75"/>
      <c r="AG893" s="75"/>
      <c r="AH893" s="75"/>
      <c r="AI893" s="75"/>
      <c r="AJ893" s="75"/>
      <c r="AK893" s="75"/>
      <c r="AL893" s="75"/>
      <c r="AM893" s="75"/>
      <c r="AN893" s="75"/>
      <c r="AO893" s="75"/>
      <c r="AP893" s="70" t="s">
        <v>204</v>
      </c>
      <c r="AQ893" s="70">
        <v>2007</v>
      </c>
      <c r="AR893" s="75"/>
      <c r="AS893" s="75"/>
      <c r="AT893" s="75"/>
      <c r="AU893" s="71">
        <v>17992698.103049699</v>
      </c>
      <c r="AV893" s="66" t="s">
        <v>123</v>
      </c>
      <c r="AW893" s="66"/>
      <c r="AX893" s="66" t="s">
        <v>1626</v>
      </c>
      <c r="AY893" s="104" t="s">
        <v>1193</v>
      </c>
      <c r="AZ893" s="95"/>
      <c r="BA893" s="104"/>
      <c r="BB893" s="66"/>
      <c r="BC893" s="66"/>
      <c r="BD893" s="121"/>
      <c r="BE893" s="121"/>
      <c r="BF893" s="121"/>
      <c r="BG893" s="121"/>
      <c r="BH893" s="121"/>
      <c r="BI893" s="121"/>
      <c r="BJ893" s="121"/>
      <c r="BK893" s="121"/>
      <c r="BL893" s="121"/>
      <c r="BM893" s="121"/>
      <c r="BN893" s="121"/>
      <c r="BO893" s="121"/>
      <c r="BP893" s="121"/>
      <c r="BQ893" s="121"/>
      <c r="BR893" s="121"/>
      <c r="BS893" s="121"/>
      <c r="BT893" s="121"/>
      <c r="BU893" s="121"/>
      <c r="BV893" s="121"/>
      <c r="BW893" s="121"/>
      <c r="BX893" s="121"/>
      <c r="BY893" s="121"/>
    </row>
    <row r="894" spans="1:77" s="100" customFormat="1" ht="31" hidden="1" thickBot="1">
      <c r="A894" s="4"/>
      <c r="B894" s="98"/>
      <c r="C894" s="72" t="s">
        <v>572</v>
      </c>
      <c r="D894" s="70"/>
      <c r="E894" s="119" t="s">
        <v>713</v>
      </c>
      <c r="F894" s="119"/>
      <c r="G894" s="75"/>
      <c r="H894" s="75"/>
      <c r="I894" s="75"/>
      <c r="J894" s="104" t="s">
        <v>1193</v>
      </c>
      <c r="K894" s="75"/>
      <c r="L894" s="75"/>
      <c r="M894" s="75"/>
      <c r="N894" s="75"/>
      <c r="O894" s="75"/>
      <c r="P894" s="75"/>
      <c r="Q894" s="50" t="s">
        <v>1748</v>
      </c>
      <c r="R894" s="50">
        <v>0</v>
      </c>
      <c r="S894" s="66" t="s">
        <v>1581</v>
      </c>
      <c r="T894" s="50" t="s">
        <v>1654</v>
      </c>
      <c r="U894" s="189"/>
      <c r="V894" s="50">
        <v>0</v>
      </c>
      <c r="W894" s="50">
        <v>0</v>
      </c>
      <c r="X894" s="50">
        <v>0</v>
      </c>
      <c r="Y894" s="75"/>
      <c r="Z894" s="75"/>
      <c r="AA894" s="75"/>
      <c r="AB894" s="75"/>
      <c r="AC894" s="75"/>
      <c r="AD894" s="75"/>
      <c r="AE894" s="75"/>
      <c r="AF894" s="75"/>
      <c r="AG894" s="75"/>
      <c r="AH894" s="75"/>
      <c r="AI894" s="75"/>
      <c r="AJ894" s="75"/>
      <c r="AK894" s="75"/>
      <c r="AL894" s="75"/>
      <c r="AM894" s="75"/>
      <c r="AN894" s="75"/>
      <c r="AO894" s="75"/>
      <c r="AP894" s="70" t="s">
        <v>204</v>
      </c>
      <c r="AQ894" s="70">
        <v>2007</v>
      </c>
      <c r="AR894" s="75"/>
      <c r="AS894" s="75"/>
      <c r="AT894" s="75"/>
      <c r="AU894" s="71">
        <v>14690846.877140608</v>
      </c>
      <c r="AV894" s="66" t="s">
        <v>123</v>
      </c>
      <c r="AW894" s="66"/>
      <c r="AX894" s="66" t="s">
        <v>1626</v>
      </c>
      <c r="AY894" s="104" t="s">
        <v>1193</v>
      </c>
      <c r="AZ894" s="95"/>
      <c r="BA894" s="104"/>
      <c r="BB894" s="66"/>
      <c r="BC894" s="66"/>
      <c r="BD894" s="121"/>
      <c r="BE894" s="121"/>
      <c r="BF894" s="121"/>
      <c r="BG894" s="121"/>
      <c r="BH894" s="121"/>
      <c r="BI894" s="121"/>
      <c r="BJ894" s="121"/>
      <c r="BK894" s="121"/>
      <c r="BL894" s="121"/>
      <c r="BM894" s="121"/>
      <c r="BN894" s="121"/>
      <c r="BO894" s="121"/>
      <c r="BP894" s="121"/>
      <c r="BQ894" s="121"/>
      <c r="BR894" s="121"/>
      <c r="BS894" s="121"/>
      <c r="BT894" s="121"/>
      <c r="BU894" s="121"/>
      <c r="BV894" s="121"/>
      <c r="BW894" s="121"/>
      <c r="BX894" s="121"/>
      <c r="BY894" s="121"/>
    </row>
    <row r="895" spans="1:77" s="100" customFormat="1" ht="16" hidden="1" thickBot="1">
      <c r="A895" s="4"/>
      <c r="B895" s="98"/>
      <c r="C895" s="72" t="s">
        <v>580</v>
      </c>
      <c r="D895" s="70"/>
      <c r="E895" s="119" t="s">
        <v>712</v>
      </c>
      <c r="F895" s="119"/>
      <c r="G895" s="75"/>
      <c r="H895" s="75"/>
      <c r="I895" s="75"/>
      <c r="J895" s="104" t="s">
        <v>1193</v>
      </c>
      <c r="K895" s="75"/>
      <c r="L895" s="75"/>
      <c r="M895" s="75"/>
      <c r="N895" s="75"/>
      <c r="O895" s="75"/>
      <c r="P895" s="75"/>
      <c r="Q895" s="50" t="s">
        <v>1749</v>
      </c>
      <c r="R895" s="50">
        <v>0</v>
      </c>
      <c r="S895" s="66" t="s">
        <v>1581</v>
      </c>
      <c r="T895" s="50" t="s">
        <v>1654</v>
      </c>
      <c r="U895" s="189"/>
      <c r="V895" s="50">
        <v>0</v>
      </c>
      <c r="W895" s="50">
        <v>0</v>
      </c>
      <c r="X895" s="50">
        <v>0</v>
      </c>
      <c r="Y895" s="75"/>
      <c r="Z895" s="75"/>
      <c r="AA895" s="75"/>
      <c r="AB895" s="75"/>
      <c r="AC895" s="75"/>
      <c r="AD895" s="75"/>
      <c r="AE895" s="75"/>
      <c r="AF895" s="75"/>
      <c r="AG895" s="75"/>
      <c r="AH895" s="75"/>
      <c r="AI895" s="75"/>
      <c r="AJ895" s="75"/>
      <c r="AK895" s="75"/>
      <c r="AL895" s="75"/>
      <c r="AM895" s="75"/>
      <c r="AN895" s="75"/>
      <c r="AO895" s="75"/>
      <c r="AP895" s="70" t="s">
        <v>204</v>
      </c>
      <c r="AQ895" s="70">
        <v>2007</v>
      </c>
      <c r="AR895" s="75"/>
      <c r="AS895" s="75"/>
      <c r="AT895" s="75"/>
      <c r="AU895" s="71">
        <v>11125803.763668466</v>
      </c>
      <c r="AV895" s="66" t="s">
        <v>123</v>
      </c>
      <c r="AW895" s="66"/>
      <c r="AX895" s="66" t="s">
        <v>1626</v>
      </c>
      <c r="AY895" s="104" t="s">
        <v>1193</v>
      </c>
      <c r="AZ895" s="95"/>
      <c r="BA895" s="104"/>
      <c r="BB895" s="66"/>
      <c r="BC895" s="66"/>
      <c r="BD895" s="121"/>
      <c r="BE895" s="121"/>
      <c r="BF895" s="121"/>
      <c r="BG895" s="121"/>
      <c r="BH895" s="121"/>
      <c r="BI895" s="121"/>
      <c r="BJ895" s="121"/>
      <c r="BK895" s="121"/>
      <c r="BL895" s="121"/>
      <c r="BM895" s="121"/>
      <c r="BN895" s="121"/>
      <c r="BO895" s="121"/>
      <c r="BP895" s="121"/>
      <c r="BQ895" s="121"/>
      <c r="BR895" s="121"/>
      <c r="BS895" s="121"/>
      <c r="BT895" s="121"/>
      <c r="BU895" s="121"/>
      <c r="BV895" s="121"/>
      <c r="BW895" s="121"/>
      <c r="BX895" s="121"/>
      <c r="BY895" s="121"/>
    </row>
    <row r="896" spans="1:77" s="100" customFormat="1" ht="16" hidden="1" thickBot="1">
      <c r="A896" s="4"/>
      <c r="B896" s="98"/>
      <c r="C896" s="72" t="s">
        <v>581</v>
      </c>
      <c r="D896" s="70"/>
      <c r="E896" s="119" t="s">
        <v>713</v>
      </c>
      <c r="F896" s="119"/>
      <c r="G896" s="75"/>
      <c r="H896" s="75"/>
      <c r="I896" s="75"/>
      <c r="J896" s="104" t="s">
        <v>1193</v>
      </c>
      <c r="K896" s="75"/>
      <c r="L896" s="75"/>
      <c r="M896" s="75"/>
      <c r="N896" s="75"/>
      <c r="O896" s="75"/>
      <c r="P896" s="75"/>
      <c r="Q896" s="50" t="s">
        <v>1750</v>
      </c>
      <c r="R896" s="50">
        <v>0</v>
      </c>
      <c r="S896" s="66" t="s">
        <v>1581</v>
      </c>
      <c r="T896" s="50" t="s">
        <v>1654</v>
      </c>
      <c r="U896" s="189"/>
      <c r="V896" s="50">
        <v>0</v>
      </c>
      <c r="W896" s="50">
        <v>0</v>
      </c>
      <c r="X896" s="50">
        <v>0</v>
      </c>
      <c r="Y896" s="75"/>
      <c r="Z896" s="75"/>
      <c r="AA896" s="75"/>
      <c r="AB896" s="75"/>
      <c r="AC896" s="75"/>
      <c r="AD896" s="75"/>
      <c r="AE896" s="75"/>
      <c r="AF896" s="75"/>
      <c r="AG896" s="75"/>
      <c r="AH896" s="75"/>
      <c r="AI896" s="75"/>
      <c r="AJ896" s="75"/>
      <c r="AK896" s="75"/>
      <c r="AL896" s="75"/>
      <c r="AM896" s="75"/>
      <c r="AN896" s="75"/>
      <c r="AO896" s="75"/>
      <c r="AP896" s="70" t="s">
        <v>204</v>
      </c>
      <c r="AQ896" s="70">
        <v>2007</v>
      </c>
      <c r="AR896" s="75"/>
      <c r="AS896" s="75"/>
      <c r="AT896" s="75"/>
      <c r="AU896" s="71">
        <v>119225553.09849378</v>
      </c>
      <c r="AV896" s="66" t="s">
        <v>123</v>
      </c>
      <c r="AW896" s="66"/>
      <c r="AX896" s="66" t="s">
        <v>1626</v>
      </c>
      <c r="AY896" s="104" t="s">
        <v>1193</v>
      </c>
      <c r="AZ896" s="95"/>
      <c r="BA896" s="104"/>
      <c r="BB896" s="66"/>
      <c r="BC896" s="66"/>
      <c r="BD896" s="121"/>
      <c r="BE896" s="121"/>
      <c r="BF896" s="121"/>
      <c r="BG896" s="121"/>
      <c r="BH896" s="121"/>
      <c r="BI896" s="121"/>
      <c r="BJ896" s="121"/>
      <c r="BK896" s="121"/>
      <c r="BL896" s="121"/>
      <c r="BM896" s="121"/>
      <c r="BN896" s="121"/>
      <c r="BO896" s="121"/>
      <c r="BP896" s="121"/>
      <c r="BQ896" s="121"/>
      <c r="BR896" s="121"/>
      <c r="BS896" s="121"/>
      <c r="BT896" s="121"/>
      <c r="BU896" s="121"/>
      <c r="BV896" s="121"/>
      <c r="BW896" s="121"/>
      <c r="BX896" s="121"/>
      <c r="BY896" s="121"/>
    </row>
    <row r="897" spans="1:77" s="100" customFormat="1" ht="16" hidden="1" thickBot="1">
      <c r="A897" s="4"/>
      <c r="B897" s="98"/>
      <c r="C897" s="72" t="s">
        <v>582</v>
      </c>
      <c r="D897" s="70"/>
      <c r="E897" s="119" t="s">
        <v>713</v>
      </c>
      <c r="F897" s="119"/>
      <c r="G897" s="75"/>
      <c r="H897" s="75"/>
      <c r="I897" s="75"/>
      <c r="J897" s="104" t="s">
        <v>1193</v>
      </c>
      <c r="K897" s="75"/>
      <c r="L897" s="75"/>
      <c r="M897" s="75"/>
      <c r="N897" s="75"/>
      <c r="O897" s="75"/>
      <c r="P897" s="75"/>
      <c r="Q897" s="50" t="s">
        <v>1751</v>
      </c>
      <c r="R897" s="50">
        <v>0</v>
      </c>
      <c r="S897" s="66" t="s">
        <v>1581</v>
      </c>
      <c r="T897" s="50" t="s">
        <v>1654</v>
      </c>
      <c r="U897" s="189"/>
      <c r="V897" s="50">
        <v>0</v>
      </c>
      <c r="W897" s="50">
        <v>0</v>
      </c>
      <c r="X897" s="50">
        <v>0</v>
      </c>
      <c r="Y897" s="75"/>
      <c r="Z897" s="75"/>
      <c r="AA897" s="75"/>
      <c r="AB897" s="75"/>
      <c r="AC897" s="75"/>
      <c r="AD897" s="75"/>
      <c r="AE897" s="75"/>
      <c r="AF897" s="75"/>
      <c r="AG897" s="75"/>
      <c r="AH897" s="75"/>
      <c r="AI897" s="75"/>
      <c r="AJ897" s="75"/>
      <c r="AK897" s="75"/>
      <c r="AL897" s="75"/>
      <c r="AM897" s="75"/>
      <c r="AN897" s="75"/>
      <c r="AO897" s="75"/>
      <c r="AP897" s="70" t="s">
        <v>204</v>
      </c>
      <c r="AQ897" s="70">
        <v>2007</v>
      </c>
      <c r="AR897" s="75"/>
      <c r="AS897" s="75"/>
      <c r="AT897" s="75"/>
      <c r="AU897" s="71">
        <v>9139908.6642906312</v>
      </c>
      <c r="AV897" s="66" t="s">
        <v>123</v>
      </c>
      <c r="AW897" s="66"/>
      <c r="AX897" s="66" t="s">
        <v>1626</v>
      </c>
      <c r="AY897" s="104" t="s">
        <v>1193</v>
      </c>
      <c r="AZ897" s="95"/>
      <c r="BA897" s="104"/>
      <c r="BB897" s="66"/>
      <c r="BC897" s="66"/>
      <c r="BD897" s="121"/>
      <c r="BE897" s="121"/>
      <c r="BF897" s="121"/>
      <c r="BG897" s="121"/>
      <c r="BH897" s="121"/>
      <c r="BI897" s="121"/>
      <c r="BJ897" s="121"/>
      <c r="BK897" s="121"/>
      <c r="BL897" s="121"/>
      <c r="BM897" s="121"/>
      <c r="BN897" s="121"/>
      <c r="BO897" s="121"/>
      <c r="BP897" s="121"/>
      <c r="BQ897" s="121"/>
      <c r="BR897" s="121"/>
      <c r="BS897" s="121"/>
      <c r="BT897" s="121"/>
      <c r="BU897" s="121"/>
      <c r="BV897" s="121"/>
      <c r="BW897" s="121"/>
      <c r="BX897" s="121"/>
      <c r="BY897" s="121"/>
    </row>
    <row r="898" spans="1:77" s="100" customFormat="1" ht="16" hidden="1" thickBot="1">
      <c r="A898" s="4"/>
      <c r="B898" s="98"/>
      <c r="C898" s="72" t="s">
        <v>583</v>
      </c>
      <c r="D898" s="70"/>
      <c r="E898" s="119" t="s">
        <v>713</v>
      </c>
      <c r="F898" s="119"/>
      <c r="G898" s="75"/>
      <c r="H898" s="75"/>
      <c r="I898" s="75"/>
      <c r="J898" s="104" t="s">
        <v>1193</v>
      </c>
      <c r="K898" s="75"/>
      <c r="L898" s="75"/>
      <c r="M898" s="75"/>
      <c r="N898" s="75"/>
      <c r="O898" s="75"/>
      <c r="P898" s="75"/>
      <c r="Q898" s="50" t="s">
        <v>1752</v>
      </c>
      <c r="R898" s="50">
        <v>0</v>
      </c>
      <c r="S898" s="66" t="s">
        <v>1581</v>
      </c>
      <c r="T898" s="50" t="s">
        <v>1654</v>
      </c>
      <c r="U898" s="189"/>
      <c r="V898" s="50">
        <v>0</v>
      </c>
      <c r="W898" s="50">
        <v>0</v>
      </c>
      <c r="X898" s="50">
        <v>0</v>
      </c>
      <c r="Y898" s="75"/>
      <c r="Z898" s="75"/>
      <c r="AA898" s="75"/>
      <c r="AB898" s="75"/>
      <c r="AC898" s="75"/>
      <c r="AD898" s="75"/>
      <c r="AE898" s="75"/>
      <c r="AF898" s="75"/>
      <c r="AG898" s="75"/>
      <c r="AH898" s="75"/>
      <c r="AI898" s="75"/>
      <c r="AJ898" s="75"/>
      <c r="AK898" s="75"/>
      <c r="AL898" s="75"/>
      <c r="AM898" s="75"/>
      <c r="AN898" s="75"/>
      <c r="AO898" s="75"/>
      <c r="AP898" s="70" t="s">
        <v>204</v>
      </c>
      <c r="AQ898" s="70">
        <v>2007</v>
      </c>
      <c r="AR898" s="75"/>
      <c r="AS898" s="75"/>
      <c r="AT898" s="75"/>
      <c r="AU898" s="71">
        <v>120062979.02207464</v>
      </c>
      <c r="AV898" s="66" t="s">
        <v>123</v>
      </c>
      <c r="AW898" s="66"/>
      <c r="AX898" s="66" t="s">
        <v>1626</v>
      </c>
      <c r="AY898" s="104" t="s">
        <v>1193</v>
      </c>
      <c r="AZ898" s="95"/>
      <c r="BA898" s="104"/>
      <c r="BB898" s="66"/>
      <c r="BC898" s="66"/>
      <c r="BD898" s="121"/>
      <c r="BE898" s="121"/>
      <c r="BF898" s="121"/>
      <c r="BG898" s="121"/>
      <c r="BH898" s="121"/>
      <c r="BI898" s="121"/>
      <c r="BJ898" s="121"/>
      <c r="BK898" s="121"/>
      <c r="BL898" s="121"/>
      <c r="BM898" s="121"/>
      <c r="BN898" s="121"/>
      <c r="BO898" s="121"/>
      <c r="BP898" s="121"/>
      <c r="BQ898" s="121"/>
      <c r="BR898" s="121"/>
      <c r="BS898" s="121"/>
      <c r="BT898" s="121"/>
      <c r="BU898" s="121"/>
      <c r="BV898" s="121"/>
      <c r="BW898" s="121"/>
      <c r="BX898" s="121"/>
      <c r="BY898" s="121"/>
    </row>
    <row r="899" spans="1:77" s="100" customFormat="1" ht="31" hidden="1" thickBot="1">
      <c r="A899" s="4"/>
      <c r="B899" s="98"/>
      <c r="C899" s="72" t="s">
        <v>584</v>
      </c>
      <c r="D899" s="70"/>
      <c r="E899" s="119" t="s">
        <v>713</v>
      </c>
      <c r="F899" s="119"/>
      <c r="G899" s="75"/>
      <c r="H899" s="75"/>
      <c r="I899" s="75"/>
      <c r="J899" s="104" t="s">
        <v>1193</v>
      </c>
      <c r="K899" s="75"/>
      <c r="L899" s="75"/>
      <c r="M899" s="75"/>
      <c r="N899" s="75"/>
      <c r="O899" s="75"/>
      <c r="P899" s="75"/>
      <c r="Q899" s="50" t="s">
        <v>1753</v>
      </c>
      <c r="R899" s="50">
        <v>0</v>
      </c>
      <c r="S899" s="66" t="s">
        <v>1581</v>
      </c>
      <c r="T899" s="50" t="s">
        <v>1654</v>
      </c>
      <c r="U899" s="189"/>
      <c r="V899" s="50">
        <v>0</v>
      </c>
      <c r="W899" s="50">
        <v>0</v>
      </c>
      <c r="X899" s="50">
        <v>0</v>
      </c>
      <c r="Y899" s="75"/>
      <c r="Z899" s="75"/>
      <c r="AA899" s="75"/>
      <c r="AB899" s="75"/>
      <c r="AC899" s="75"/>
      <c r="AD899" s="75"/>
      <c r="AE899" s="75"/>
      <c r="AF899" s="75"/>
      <c r="AG899" s="75"/>
      <c r="AH899" s="75"/>
      <c r="AI899" s="75"/>
      <c r="AJ899" s="75"/>
      <c r="AK899" s="75"/>
      <c r="AL899" s="75"/>
      <c r="AM899" s="75"/>
      <c r="AN899" s="75"/>
      <c r="AO899" s="75"/>
      <c r="AP899" s="70" t="s">
        <v>204</v>
      </c>
      <c r="AQ899" s="70">
        <v>2007</v>
      </c>
      <c r="AR899" s="75"/>
      <c r="AS899" s="75"/>
      <c r="AT899" s="75"/>
      <c r="AU899" s="71">
        <v>40148601.797319211</v>
      </c>
      <c r="AV899" s="66" t="s">
        <v>123</v>
      </c>
      <c r="AW899" s="66"/>
      <c r="AX899" s="66" t="s">
        <v>1626</v>
      </c>
      <c r="AY899" s="104" t="s">
        <v>1193</v>
      </c>
      <c r="AZ899" s="95"/>
      <c r="BA899" s="104"/>
      <c r="BB899" s="66"/>
      <c r="BC899" s="66"/>
      <c r="BD899" s="121"/>
      <c r="BE899" s="121"/>
      <c r="BF899" s="121"/>
      <c r="BG899" s="121"/>
      <c r="BH899" s="121"/>
      <c r="BI899" s="121"/>
      <c r="BJ899" s="121"/>
      <c r="BK899" s="121"/>
      <c r="BL899" s="121"/>
      <c r="BM899" s="121"/>
      <c r="BN899" s="121"/>
      <c r="BO899" s="121"/>
      <c r="BP899" s="121"/>
      <c r="BQ899" s="121"/>
      <c r="BR899" s="121"/>
      <c r="BS899" s="121"/>
      <c r="BT899" s="121"/>
      <c r="BU899" s="121"/>
      <c r="BV899" s="121"/>
      <c r="BW899" s="121"/>
      <c r="BX899" s="121"/>
      <c r="BY899" s="121"/>
    </row>
    <row r="900" spans="1:77" s="100" customFormat="1" ht="16" hidden="1" thickBot="1">
      <c r="A900" s="4"/>
      <c r="B900" s="98"/>
      <c r="C900" s="72" t="s">
        <v>585</v>
      </c>
      <c r="D900" s="70"/>
      <c r="E900" s="119" t="s">
        <v>713</v>
      </c>
      <c r="F900" s="119"/>
      <c r="G900" s="75"/>
      <c r="H900" s="75"/>
      <c r="I900" s="75"/>
      <c r="J900" s="104" t="s">
        <v>1193</v>
      </c>
      <c r="K900" s="75"/>
      <c r="L900" s="75"/>
      <c r="M900" s="75"/>
      <c r="N900" s="75"/>
      <c r="O900" s="75"/>
      <c r="P900" s="75"/>
      <c r="Q900" s="50" t="s">
        <v>1754</v>
      </c>
      <c r="R900" s="50">
        <v>0</v>
      </c>
      <c r="S900" s="66" t="s">
        <v>1581</v>
      </c>
      <c r="T900" s="50" t="s">
        <v>1654</v>
      </c>
      <c r="U900" s="189"/>
      <c r="V900" s="50">
        <v>0</v>
      </c>
      <c r="W900" s="50">
        <v>0</v>
      </c>
      <c r="X900" s="50">
        <v>0</v>
      </c>
      <c r="Y900" s="75"/>
      <c r="Z900" s="75"/>
      <c r="AA900" s="75"/>
      <c r="AB900" s="75"/>
      <c r="AC900" s="75"/>
      <c r="AD900" s="75"/>
      <c r="AE900" s="75"/>
      <c r="AF900" s="75"/>
      <c r="AG900" s="75"/>
      <c r="AH900" s="75"/>
      <c r="AI900" s="75"/>
      <c r="AJ900" s="75"/>
      <c r="AK900" s="75"/>
      <c r="AL900" s="75"/>
      <c r="AM900" s="75"/>
      <c r="AN900" s="75"/>
      <c r="AO900" s="75"/>
      <c r="AP900" s="70" t="s">
        <v>204</v>
      </c>
      <c r="AQ900" s="70">
        <v>2007</v>
      </c>
      <c r="AR900" s="75"/>
      <c r="AS900" s="75"/>
      <c r="AT900" s="75"/>
      <c r="AU900" s="71">
        <v>67807589.02850166</v>
      </c>
      <c r="AV900" s="66" t="s">
        <v>123</v>
      </c>
      <c r="AW900" s="66"/>
      <c r="AX900" s="66" t="s">
        <v>1626</v>
      </c>
      <c r="AY900" s="104" t="s">
        <v>1193</v>
      </c>
      <c r="AZ900" s="95"/>
      <c r="BA900" s="104"/>
      <c r="BB900" s="66"/>
      <c r="BC900" s="66"/>
      <c r="BD900" s="121"/>
      <c r="BE900" s="121"/>
      <c r="BF900" s="121"/>
      <c r="BG900" s="121"/>
      <c r="BH900" s="121"/>
      <c r="BI900" s="121"/>
      <c r="BJ900" s="121"/>
      <c r="BK900" s="121"/>
      <c r="BL900" s="121"/>
      <c r="BM900" s="121"/>
      <c r="BN900" s="121"/>
      <c r="BO900" s="121"/>
      <c r="BP900" s="121"/>
      <c r="BQ900" s="121"/>
      <c r="BR900" s="121"/>
      <c r="BS900" s="121"/>
      <c r="BT900" s="121"/>
      <c r="BU900" s="121"/>
      <c r="BV900" s="121"/>
      <c r="BW900" s="121"/>
      <c r="BX900" s="121"/>
      <c r="BY900" s="121"/>
    </row>
    <row r="901" spans="1:77" s="100" customFormat="1" ht="16" hidden="1" thickBot="1">
      <c r="A901" s="4"/>
      <c r="B901" s="98"/>
      <c r="C901" s="72" t="s">
        <v>586</v>
      </c>
      <c r="D901" s="70"/>
      <c r="E901" s="119" t="s">
        <v>712</v>
      </c>
      <c r="F901" s="119"/>
      <c r="G901" s="75"/>
      <c r="H901" s="75"/>
      <c r="I901" s="75"/>
      <c r="J901" s="104" t="s">
        <v>1193</v>
      </c>
      <c r="K901" s="75"/>
      <c r="L901" s="75"/>
      <c r="M901" s="75"/>
      <c r="N901" s="75"/>
      <c r="O901" s="75"/>
      <c r="P901" s="75"/>
      <c r="Q901" s="50" t="s">
        <v>1755</v>
      </c>
      <c r="R901" s="50">
        <v>0</v>
      </c>
      <c r="S901" s="66" t="s">
        <v>1581</v>
      </c>
      <c r="T901" s="50" t="s">
        <v>1654</v>
      </c>
      <c r="U901" s="189"/>
      <c r="V901" s="50">
        <v>0</v>
      </c>
      <c r="W901" s="50">
        <v>0</v>
      </c>
      <c r="X901" s="50">
        <v>0</v>
      </c>
      <c r="Y901" s="75"/>
      <c r="Z901" s="75"/>
      <c r="AA901" s="75"/>
      <c r="AB901" s="75"/>
      <c r="AC901" s="75"/>
      <c r="AD901" s="75"/>
      <c r="AE901" s="75"/>
      <c r="AF901" s="75"/>
      <c r="AG901" s="75"/>
      <c r="AH901" s="75"/>
      <c r="AI901" s="75"/>
      <c r="AJ901" s="75"/>
      <c r="AK901" s="75"/>
      <c r="AL901" s="75"/>
      <c r="AM901" s="75"/>
      <c r="AN901" s="75"/>
      <c r="AO901" s="75"/>
      <c r="AP901" s="70" t="s">
        <v>204</v>
      </c>
      <c r="AQ901" s="70">
        <v>2007</v>
      </c>
      <c r="AR901" s="75"/>
      <c r="AS901" s="75"/>
      <c r="AT901" s="75"/>
      <c r="AU901" s="71">
        <v>33784162.791334219</v>
      </c>
      <c r="AV901" s="66" t="s">
        <v>123</v>
      </c>
      <c r="AW901" s="66"/>
      <c r="AX901" s="66" t="s">
        <v>1626</v>
      </c>
      <c r="AY901" s="104" t="s">
        <v>1193</v>
      </c>
      <c r="AZ901" s="95"/>
      <c r="BA901" s="104"/>
      <c r="BB901" s="66"/>
      <c r="BC901" s="66"/>
      <c r="BD901" s="121"/>
      <c r="BE901" s="121"/>
      <c r="BF901" s="121"/>
      <c r="BG901" s="121"/>
      <c r="BH901" s="121"/>
      <c r="BI901" s="121"/>
      <c r="BJ901" s="121"/>
      <c r="BK901" s="121"/>
      <c r="BL901" s="121"/>
      <c r="BM901" s="121"/>
      <c r="BN901" s="121"/>
      <c r="BO901" s="121"/>
      <c r="BP901" s="121"/>
      <c r="BQ901" s="121"/>
      <c r="BR901" s="121"/>
      <c r="BS901" s="121"/>
      <c r="BT901" s="121"/>
      <c r="BU901" s="121"/>
      <c r="BV901" s="121"/>
      <c r="BW901" s="121"/>
      <c r="BX901" s="121"/>
      <c r="BY901" s="121"/>
    </row>
    <row r="902" spans="1:77" s="100" customFormat="1" ht="16" hidden="1" thickBot="1">
      <c r="A902" s="4"/>
      <c r="B902" s="98"/>
      <c r="C902" s="72" t="s">
        <v>587</v>
      </c>
      <c r="D902" s="70"/>
      <c r="E902" s="119" t="s">
        <v>712</v>
      </c>
      <c r="F902" s="119"/>
      <c r="G902" s="75"/>
      <c r="H902" s="75"/>
      <c r="I902" s="75"/>
      <c r="J902" s="104" t="s">
        <v>1193</v>
      </c>
      <c r="K902" s="75"/>
      <c r="L902" s="75"/>
      <c r="M902" s="75"/>
      <c r="N902" s="75"/>
      <c r="O902" s="75"/>
      <c r="P902" s="75"/>
      <c r="Q902" s="50" t="s">
        <v>1756</v>
      </c>
      <c r="R902" s="50">
        <v>0</v>
      </c>
      <c r="S902" s="66" t="s">
        <v>1581</v>
      </c>
      <c r="T902" s="50" t="s">
        <v>1654</v>
      </c>
      <c r="U902" s="189"/>
      <c r="V902" s="50">
        <v>0</v>
      </c>
      <c r="W902" s="50">
        <v>0</v>
      </c>
      <c r="X902" s="50">
        <v>0</v>
      </c>
      <c r="Y902" s="75"/>
      <c r="Z902" s="75"/>
      <c r="AA902" s="75"/>
      <c r="AB902" s="75"/>
      <c r="AC902" s="75"/>
      <c r="AD902" s="75"/>
      <c r="AE902" s="75"/>
      <c r="AF902" s="75"/>
      <c r="AG902" s="75"/>
      <c r="AH902" s="75"/>
      <c r="AI902" s="75"/>
      <c r="AJ902" s="75"/>
      <c r="AK902" s="75"/>
      <c r="AL902" s="75"/>
      <c r="AM902" s="75"/>
      <c r="AN902" s="75"/>
      <c r="AO902" s="75"/>
      <c r="AP902" s="70" t="s">
        <v>204</v>
      </c>
      <c r="AQ902" s="70">
        <v>2007</v>
      </c>
      <c r="AR902" s="75"/>
      <c r="AS902" s="75"/>
      <c r="AT902" s="75"/>
      <c r="AU902" s="71">
        <v>10695127.132893777</v>
      </c>
      <c r="AV902" s="66" t="s">
        <v>123</v>
      </c>
      <c r="AW902" s="66"/>
      <c r="AX902" s="66" t="s">
        <v>1626</v>
      </c>
      <c r="AY902" s="104" t="s">
        <v>1193</v>
      </c>
      <c r="AZ902" s="95"/>
      <c r="BA902" s="104"/>
      <c r="BB902" s="66"/>
      <c r="BC902" s="66"/>
      <c r="BD902" s="121"/>
      <c r="BE902" s="121"/>
      <c r="BF902" s="121"/>
      <c r="BG902" s="121"/>
      <c r="BH902" s="121"/>
      <c r="BI902" s="121"/>
      <c r="BJ902" s="121"/>
      <c r="BK902" s="121"/>
      <c r="BL902" s="121"/>
      <c r="BM902" s="121"/>
      <c r="BN902" s="121"/>
      <c r="BO902" s="121"/>
      <c r="BP902" s="121"/>
      <c r="BQ902" s="121"/>
      <c r="BR902" s="121"/>
      <c r="BS902" s="121"/>
      <c r="BT902" s="121"/>
      <c r="BU902" s="121"/>
      <c r="BV902" s="121"/>
      <c r="BW902" s="121"/>
      <c r="BX902" s="121"/>
      <c r="BY902" s="121"/>
    </row>
    <row r="903" spans="1:77" s="100" customFormat="1" ht="31" hidden="1" thickBot="1">
      <c r="A903" s="4"/>
      <c r="B903" s="98"/>
      <c r="C903" s="72" t="s">
        <v>588</v>
      </c>
      <c r="D903" s="70"/>
      <c r="E903" s="119" t="s">
        <v>713</v>
      </c>
      <c r="F903" s="119"/>
      <c r="G903" s="75"/>
      <c r="H903" s="75"/>
      <c r="I903" s="75"/>
      <c r="J903" s="104" t="s">
        <v>1193</v>
      </c>
      <c r="K903" s="75"/>
      <c r="L903" s="75"/>
      <c r="M903" s="75"/>
      <c r="N903" s="75"/>
      <c r="O903" s="75"/>
      <c r="P903" s="75"/>
      <c r="Q903" s="50" t="s">
        <v>1757</v>
      </c>
      <c r="R903" s="50">
        <v>0</v>
      </c>
      <c r="S903" s="66" t="s">
        <v>1581</v>
      </c>
      <c r="T903" s="50" t="s">
        <v>1654</v>
      </c>
      <c r="U903" s="189"/>
      <c r="V903" s="50">
        <v>0</v>
      </c>
      <c r="W903" s="50">
        <v>0</v>
      </c>
      <c r="X903" s="50">
        <v>0</v>
      </c>
      <c r="Y903" s="75"/>
      <c r="Z903" s="75"/>
      <c r="AA903" s="75"/>
      <c r="AB903" s="75"/>
      <c r="AC903" s="75"/>
      <c r="AD903" s="75"/>
      <c r="AE903" s="75"/>
      <c r="AF903" s="75"/>
      <c r="AG903" s="75"/>
      <c r="AH903" s="75"/>
      <c r="AI903" s="75"/>
      <c r="AJ903" s="75"/>
      <c r="AK903" s="75"/>
      <c r="AL903" s="75"/>
      <c r="AM903" s="75"/>
      <c r="AN903" s="75"/>
      <c r="AO903" s="75"/>
      <c r="AP903" s="70" t="s">
        <v>204</v>
      </c>
      <c r="AQ903" s="70">
        <v>2007</v>
      </c>
      <c r="AR903" s="75"/>
      <c r="AS903" s="75"/>
      <c r="AT903" s="75"/>
      <c r="AU903" s="71">
        <v>24046092.753057256</v>
      </c>
      <c r="AV903" s="66" t="s">
        <v>123</v>
      </c>
      <c r="AW903" s="66"/>
      <c r="AX903" s="66" t="s">
        <v>1626</v>
      </c>
      <c r="AY903" s="104" t="s">
        <v>1193</v>
      </c>
      <c r="AZ903" s="95"/>
      <c r="BA903" s="104"/>
      <c r="BB903" s="66"/>
      <c r="BC903" s="66"/>
      <c r="BD903" s="121"/>
      <c r="BE903" s="121"/>
      <c r="BF903" s="121"/>
      <c r="BG903" s="121"/>
      <c r="BH903" s="121"/>
      <c r="BI903" s="121"/>
      <c r="BJ903" s="121"/>
      <c r="BK903" s="121"/>
      <c r="BL903" s="121"/>
      <c r="BM903" s="121"/>
      <c r="BN903" s="121"/>
      <c r="BO903" s="121"/>
      <c r="BP903" s="121"/>
      <c r="BQ903" s="121"/>
      <c r="BR903" s="121"/>
      <c r="BS903" s="121"/>
      <c r="BT903" s="121"/>
      <c r="BU903" s="121"/>
      <c r="BV903" s="121"/>
      <c r="BW903" s="121"/>
      <c r="BX903" s="121"/>
      <c r="BY903" s="121"/>
    </row>
    <row r="904" spans="1:77" s="100" customFormat="1" ht="16" hidden="1" thickBot="1">
      <c r="A904" s="4"/>
      <c r="B904" s="98"/>
      <c r="C904" s="72" t="s">
        <v>589</v>
      </c>
      <c r="D904" s="70"/>
      <c r="E904" s="119" t="s">
        <v>713</v>
      </c>
      <c r="F904" s="119"/>
      <c r="G904" s="75"/>
      <c r="H904" s="75"/>
      <c r="I904" s="75"/>
      <c r="J904" s="104" t="s">
        <v>1193</v>
      </c>
      <c r="K904" s="75"/>
      <c r="L904" s="75"/>
      <c r="M904" s="75"/>
      <c r="N904" s="75"/>
      <c r="O904" s="75"/>
      <c r="P904" s="75"/>
      <c r="Q904" s="50" t="s">
        <v>1758</v>
      </c>
      <c r="R904" s="50">
        <v>0</v>
      </c>
      <c r="S904" s="66" t="s">
        <v>1581</v>
      </c>
      <c r="T904" s="50" t="s">
        <v>1654</v>
      </c>
      <c r="U904" s="189"/>
      <c r="V904" s="50">
        <v>0</v>
      </c>
      <c r="W904" s="50">
        <v>0</v>
      </c>
      <c r="X904" s="50">
        <v>0</v>
      </c>
      <c r="Y904" s="75"/>
      <c r="Z904" s="75"/>
      <c r="AA904" s="75"/>
      <c r="AB904" s="75"/>
      <c r="AC904" s="75"/>
      <c r="AD904" s="75"/>
      <c r="AE904" s="75"/>
      <c r="AF904" s="75"/>
      <c r="AG904" s="75"/>
      <c r="AH904" s="75"/>
      <c r="AI904" s="75"/>
      <c r="AJ904" s="75"/>
      <c r="AK904" s="75"/>
      <c r="AL904" s="75"/>
      <c r="AM904" s="75"/>
      <c r="AN904" s="75"/>
      <c r="AO904" s="75"/>
      <c r="AP904" s="70" t="s">
        <v>204</v>
      </c>
      <c r="AQ904" s="70">
        <v>2007</v>
      </c>
      <c r="AR904" s="75"/>
      <c r="AS904" s="75"/>
      <c r="AT904" s="75"/>
      <c r="AU904" s="71">
        <v>128796137.28979778</v>
      </c>
      <c r="AV904" s="66" t="s">
        <v>123</v>
      </c>
      <c r="AW904" s="66"/>
      <c r="AX904" s="66" t="s">
        <v>1626</v>
      </c>
      <c r="AY904" s="104" t="s">
        <v>1193</v>
      </c>
      <c r="AZ904" s="95"/>
      <c r="BA904" s="104"/>
      <c r="BB904" s="66"/>
      <c r="BC904" s="66"/>
      <c r="BD904" s="121"/>
      <c r="BE904" s="121"/>
      <c r="BF904" s="121"/>
      <c r="BG904" s="121"/>
      <c r="BH904" s="121"/>
      <c r="BI904" s="121"/>
      <c r="BJ904" s="121"/>
      <c r="BK904" s="121"/>
      <c r="BL904" s="121"/>
      <c r="BM904" s="121"/>
      <c r="BN904" s="121"/>
      <c r="BO904" s="121"/>
      <c r="BP904" s="121"/>
      <c r="BQ904" s="121"/>
      <c r="BR904" s="121"/>
      <c r="BS904" s="121"/>
      <c r="BT904" s="121"/>
      <c r="BU904" s="121"/>
      <c r="BV904" s="121"/>
      <c r="BW904" s="121"/>
      <c r="BX904" s="121"/>
      <c r="BY904" s="121"/>
    </row>
    <row r="905" spans="1:77" s="100" customFormat="1" ht="31" hidden="1" thickBot="1">
      <c r="A905" s="4"/>
      <c r="B905" s="98"/>
      <c r="C905" s="72" t="s">
        <v>590</v>
      </c>
      <c r="D905" s="70"/>
      <c r="E905" s="119" t="s">
        <v>712</v>
      </c>
      <c r="F905" s="119"/>
      <c r="G905" s="75"/>
      <c r="H905" s="75"/>
      <c r="I905" s="75"/>
      <c r="J905" s="104" t="s">
        <v>1193</v>
      </c>
      <c r="K905" s="75"/>
      <c r="L905" s="75"/>
      <c r="M905" s="75"/>
      <c r="N905" s="75"/>
      <c r="O905" s="75"/>
      <c r="P905" s="75"/>
      <c r="Q905" s="50" t="s">
        <v>1759</v>
      </c>
      <c r="R905" s="50">
        <v>0</v>
      </c>
      <c r="S905" s="66" t="s">
        <v>1581</v>
      </c>
      <c r="T905" s="50" t="s">
        <v>1654</v>
      </c>
      <c r="U905" s="189"/>
      <c r="V905" s="50">
        <v>0</v>
      </c>
      <c r="W905" s="50">
        <v>0</v>
      </c>
      <c r="X905" s="50">
        <v>0</v>
      </c>
      <c r="Y905" s="75"/>
      <c r="Z905" s="75"/>
      <c r="AA905" s="75"/>
      <c r="AB905" s="75"/>
      <c r="AC905" s="75"/>
      <c r="AD905" s="75"/>
      <c r="AE905" s="75"/>
      <c r="AF905" s="75"/>
      <c r="AG905" s="75"/>
      <c r="AH905" s="75"/>
      <c r="AI905" s="75"/>
      <c r="AJ905" s="75"/>
      <c r="AK905" s="75"/>
      <c r="AL905" s="75"/>
      <c r="AM905" s="75"/>
      <c r="AN905" s="75"/>
      <c r="AO905" s="75"/>
      <c r="AP905" s="70" t="s">
        <v>204</v>
      </c>
      <c r="AQ905" s="70">
        <v>2007</v>
      </c>
      <c r="AR905" s="75"/>
      <c r="AS905" s="75"/>
      <c r="AT905" s="75"/>
      <c r="AU905" s="71">
        <v>29333839.078344192</v>
      </c>
      <c r="AV905" s="66" t="s">
        <v>123</v>
      </c>
      <c r="AW905" s="66"/>
      <c r="AX905" s="66" t="s">
        <v>1626</v>
      </c>
      <c r="AY905" s="104" t="s">
        <v>1193</v>
      </c>
      <c r="AZ905" s="95"/>
      <c r="BA905" s="104"/>
      <c r="BB905" s="66"/>
      <c r="BC905" s="66"/>
      <c r="BD905" s="121"/>
      <c r="BE905" s="121"/>
      <c r="BF905" s="121"/>
      <c r="BG905" s="121"/>
      <c r="BH905" s="121"/>
      <c r="BI905" s="121"/>
      <c r="BJ905" s="121"/>
      <c r="BK905" s="121"/>
      <c r="BL905" s="121"/>
      <c r="BM905" s="121"/>
      <c r="BN905" s="121"/>
      <c r="BO905" s="121"/>
      <c r="BP905" s="121"/>
      <c r="BQ905" s="121"/>
      <c r="BR905" s="121"/>
      <c r="BS905" s="121"/>
      <c r="BT905" s="121"/>
      <c r="BU905" s="121"/>
      <c r="BV905" s="121"/>
      <c r="BW905" s="121"/>
      <c r="BX905" s="121"/>
      <c r="BY905" s="121"/>
    </row>
    <row r="906" spans="1:77" s="100" customFormat="1" ht="31" hidden="1" thickBot="1">
      <c r="A906" s="4"/>
      <c r="B906" s="98"/>
      <c r="C906" s="72" t="s">
        <v>591</v>
      </c>
      <c r="D906" s="70"/>
      <c r="E906" s="119" t="s">
        <v>716</v>
      </c>
      <c r="F906" s="119"/>
      <c r="G906" s="75"/>
      <c r="H906" s="75"/>
      <c r="I906" s="75"/>
      <c r="J906" s="104" t="s">
        <v>1193</v>
      </c>
      <c r="K906" s="75"/>
      <c r="L906" s="75"/>
      <c r="M906" s="75"/>
      <c r="N906" s="75"/>
      <c r="O906" s="75"/>
      <c r="P906" s="75"/>
      <c r="Q906" s="50" t="s">
        <v>1760</v>
      </c>
      <c r="R906" s="50">
        <v>0</v>
      </c>
      <c r="S906" s="66" t="s">
        <v>1581</v>
      </c>
      <c r="T906" s="50" t="s">
        <v>1654</v>
      </c>
      <c r="U906" s="189"/>
      <c r="V906" s="50">
        <v>0</v>
      </c>
      <c r="W906" s="50">
        <v>0</v>
      </c>
      <c r="X906" s="50">
        <v>0</v>
      </c>
      <c r="Y906" s="75"/>
      <c r="Z906" s="75"/>
      <c r="AA906" s="75"/>
      <c r="AB906" s="75"/>
      <c r="AC906" s="75"/>
      <c r="AD906" s="75"/>
      <c r="AE906" s="75"/>
      <c r="AF906" s="75"/>
      <c r="AG906" s="75"/>
      <c r="AH906" s="75"/>
      <c r="AI906" s="75"/>
      <c r="AJ906" s="75"/>
      <c r="AK906" s="75"/>
      <c r="AL906" s="75"/>
      <c r="AM906" s="75"/>
      <c r="AN906" s="75"/>
      <c r="AO906" s="75"/>
      <c r="AP906" s="70" t="s">
        <v>204</v>
      </c>
      <c r="AQ906" s="70">
        <v>2007</v>
      </c>
      <c r="AR906" s="75"/>
      <c r="AS906" s="75"/>
      <c r="AT906" s="75"/>
      <c r="AU906" s="71">
        <v>66611268.488051645</v>
      </c>
      <c r="AV906" s="66" t="s">
        <v>123</v>
      </c>
      <c r="AW906" s="66"/>
      <c r="AX906" s="66" t="s">
        <v>1626</v>
      </c>
      <c r="AY906" s="104" t="s">
        <v>1193</v>
      </c>
      <c r="AZ906" s="95"/>
      <c r="BA906" s="104"/>
      <c r="BB906" s="66"/>
      <c r="BC906" s="66"/>
      <c r="BD906" s="121"/>
      <c r="BE906" s="121"/>
      <c r="BF906" s="121"/>
      <c r="BG906" s="121"/>
      <c r="BH906" s="121"/>
      <c r="BI906" s="121"/>
      <c r="BJ906" s="121"/>
      <c r="BK906" s="121"/>
      <c r="BL906" s="121"/>
      <c r="BM906" s="121"/>
      <c r="BN906" s="121"/>
      <c r="BO906" s="121"/>
      <c r="BP906" s="121"/>
      <c r="BQ906" s="121"/>
      <c r="BR906" s="121"/>
      <c r="BS906" s="121"/>
      <c r="BT906" s="121"/>
      <c r="BU906" s="121"/>
      <c r="BV906" s="121"/>
      <c r="BW906" s="121"/>
      <c r="BX906" s="121"/>
      <c r="BY906" s="121"/>
    </row>
    <row r="907" spans="1:77" s="100" customFormat="1" ht="16" hidden="1" thickBot="1">
      <c r="A907" s="4"/>
      <c r="B907" s="98"/>
      <c r="C907" s="72" t="s">
        <v>592</v>
      </c>
      <c r="D907" s="70"/>
      <c r="E907" s="119" t="s">
        <v>713</v>
      </c>
      <c r="F907" s="119"/>
      <c r="G907" s="75"/>
      <c r="H907" s="75"/>
      <c r="I907" s="75"/>
      <c r="J907" s="104" t="s">
        <v>1193</v>
      </c>
      <c r="K907" s="75"/>
      <c r="L907" s="75"/>
      <c r="M907" s="75"/>
      <c r="N907" s="75"/>
      <c r="O907" s="75"/>
      <c r="P907" s="75"/>
      <c r="Q907" s="50" t="s">
        <v>1761</v>
      </c>
      <c r="R907" s="50">
        <v>0</v>
      </c>
      <c r="S907" s="66" t="s">
        <v>1581</v>
      </c>
      <c r="T907" s="50" t="s">
        <v>1654</v>
      </c>
      <c r="U907" s="189"/>
      <c r="V907" s="50">
        <v>0</v>
      </c>
      <c r="W907" s="50">
        <v>0</v>
      </c>
      <c r="X907" s="50">
        <v>0</v>
      </c>
      <c r="Y907" s="75"/>
      <c r="Z907" s="75"/>
      <c r="AA907" s="75"/>
      <c r="AB907" s="75"/>
      <c r="AC907" s="75"/>
      <c r="AD907" s="75"/>
      <c r="AE907" s="75"/>
      <c r="AF907" s="75"/>
      <c r="AG907" s="75"/>
      <c r="AH907" s="75"/>
      <c r="AI907" s="75"/>
      <c r="AJ907" s="75"/>
      <c r="AK907" s="75"/>
      <c r="AL907" s="75"/>
      <c r="AM907" s="75"/>
      <c r="AN907" s="75"/>
      <c r="AO907" s="75"/>
      <c r="AP907" s="70" t="s">
        <v>204</v>
      </c>
      <c r="AQ907" s="70">
        <v>2007</v>
      </c>
      <c r="AR907" s="75"/>
      <c r="AS907" s="75"/>
      <c r="AT907" s="75"/>
      <c r="AU907" s="71">
        <v>48642494.41168648</v>
      </c>
      <c r="AV907" s="66" t="s">
        <v>123</v>
      </c>
      <c r="AW907" s="66"/>
      <c r="AX907" s="66" t="s">
        <v>1626</v>
      </c>
      <c r="AY907" s="104" t="s">
        <v>1193</v>
      </c>
      <c r="AZ907" s="95"/>
      <c r="BA907" s="104"/>
      <c r="BB907" s="66"/>
      <c r="BC907" s="66"/>
      <c r="BD907" s="121"/>
      <c r="BE907" s="121"/>
      <c r="BF907" s="121"/>
      <c r="BG907" s="121"/>
      <c r="BH907" s="121"/>
      <c r="BI907" s="121"/>
      <c r="BJ907" s="121"/>
      <c r="BK907" s="121"/>
      <c r="BL907" s="121"/>
      <c r="BM907" s="121"/>
      <c r="BN907" s="121"/>
      <c r="BO907" s="121"/>
      <c r="BP907" s="121"/>
      <c r="BQ907" s="121"/>
      <c r="BR907" s="121"/>
      <c r="BS907" s="121"/>
      <c r="BT907" s="121"/>
      <c r="BU907" s="121"/>
      <c r="BV907" s="121"/>
      <c r="BW907" s="121"/>
      <c r="BX907" s="121"/>
      <c r="BY907" s="121"/>
    </row>
    <row r="908" spans="1:77" s="100" customFormat="1" ht="16" hidden="1" thickBot="1">
      <c r="A908" s="4"/>
      <c r="B908" s="98"/>
      <c r="C908" s="72" t="s">
        <v>593</v>
      </c>
      <c r="D908" s="70"/>
      <c r="E908" s="119" t="s">
        <v>713</v>
      </c>
      <c r="F908" s="119"/>
      <c r="G908" s="75"/>
      <c r="H908" s="75"/>
      <c r="I908" s="75"/>
      <c r="J908" s="104" t="s">
        <v>1193</v>
      </c>
      <c r="K908" s="75"/>
      <c r="L908" s="75"/>
      <c r="M908" s="75"/>
      <c r="N908" s="75"/>
      <c r="O908" s="75"/>
      <c r="P908" s="75"/>
      <c r="Q908" s="50" t="s">
        <v>1762</v>
      </c>
      <c r="R908" s="50">
        <v>0</v>
      </c>
      <c r="S908" s="66" t="s">
        <v>1581</v>
      </c>
      <c r="T908" s="50" t="s">
        <v>1654</v>
      </c>
      <c r="U908" s="189"/>
      <c r="V908" s="50">
        <v>0</v>
      </c>
      <c r="W908" s="50">
        <v>0</v>
      </c>
      <c r="X908" s="50">
        <v>0</v>
      </c>
      <c r="Y908" s="75"/>
      <c r="Z908" s="75"/>
      <c r="AA908" s="75"/>
      <c r="AB908" s="75"/>
      <c r="AC908" s="75"/>
      <c r="AD908" s="75"/>
      <c r="AE908" s="75"/>
      <c r="AF908" s="75"/>
      <c r="AG908" s="75"/>
      <c r="AH908" s="75"/>
      <c r="AI908" s="75"/>
      <c r="AJ908" s="75"/>
      <c r="AK908" s="75"/>
      <c r="AL908" s="75"/>
      <c r="AM908" s="75"/>
      <c r="AN908" s="75"/>
      <c r="AO908" s="75"/>
      <c r="AP908" s="70" t="s">
        <v>204</v>
      </c>
      <c r="AQ908" s="70">
        <v>2007</v>
      </c>
      <c r="AR908" s="75"/>
      <c r="AS908" s="75"/>
      <c r="AT908" s="75"/>
      <c r="AU908" s="71">
        <v>39430807.044774279</v>
      </c>
      <c r="AV908" s="66" t="s">
        <v>123</v>
      </c>
      <c r="AW908" s="66"/>
      <c r="AX908" s="66" t="s">
        <v>1626</v>
      </c>
      <c r="AY908" s="104" t="s">
        <v>1193</v>
      </c>
      <c r="AZ908" s="95"/>
      <c r="BA908" s="104"/>
      <c r="BB908" s="66"/>
      <c r="BC908" s="66"/>
      <c r="BD908" s="121"/>
      <c r="BE908" s="121"/>
      <c r="BF908" s="121"/>
      <c r="BG908" s="121"/>
      <c r="BH908" s="121"/>
      <c r="BI908" s="121"/>
      <c r="BJ908" s="121"/>
      <c r="BK908" s="121"/>
      <c r="BL908" s="121"/>
      <c r="BM908" s="121"/>
      <c r="BN908" s="121"/>
      <c r="BO908" s="121"/>
      <c r="BP908" s="121"/>
      <c r="BQ908" s="121"/>
      <c r="BR908" s="121"/>
      <c r="BS908" s="121"/>
      <c r="BT908" s="121"/>
      <c r="BU908" s="121"/>
      <c r="BV908" s="121"/>
      <c r="BW908" s="121"/>
      <c r="BX908" s="121"/>
      <c r="BY908" s="121"/>
    </row>
    <row r="909" spans="1:77" s="100" customFormat="1" ht="16" hidden="1" thickBot="1">
      <c r="A909" s="4"/>
      <c r="B909" s="98"/>
      <c r="C909" s="72" t="s">
        <v>594</v>
      </c>
      <c r="D909" s="70"/>
      <c r="E909" s="119" t="s">
        <v>713</v>
      </c>
      <c r="F909" s="119"/>
      <c r="G909" s="75"/>
      <c r="H909" s="75"/>
      <c r="I909" s="75"/>
      <c r="J909" s="104" t="s">
        <v>1193</v>
      </c>
      <c r="K909" s="75"/>
      <c r="L909" s="75"/>
      <c r="M909" s="75"/>
      <c r="N909" s="75"/>
      <c r="O909" s="75"/>
      <c r="P909" s="75"/>
      <c r="Q909" s="50" t="s">
        <v>1694</v>
      </c>
      <c r="R909" s="50">
        <v>0</v>
      </c>
      <c r="S909" s="66" t="s">
        <v>1581</v>
      </c>
      <c r="T909" s="50" t="s">
        <v>1654</v>
      </c>
      <c r="U909" s="189"/>
      <c r="V909" s="50">
        <v>0</v>
      </c>
      <c r="W909" s="50">
        <v>0</v>
      </c>
      <c r="X909" s="50">
        <v>0</v>
      </c>
      <c r="Y909" s="75"/>
      <c r="Z909" s="75"/>
      <c r="AA909" s="75"/>
      <c r="AB909" s="75"/>
      <c r="AC909" s="75"/>
      <c r="AD909" s="75"/>
      <c r="AE909" s="75"/>
      <c r="AF909" s="75"/>
      <c r="AG909" s="75"/>
      <c r="AH909" s="75"/>
      <c r="AI909" s="75"/>
      <c r="AJ909" s="75"/>
      <c r="AK909" s="75"/>
      <c r="AL909" s="75"/>
      <c r="AM909" s="75"/>
      <c r="AN909" s="75"/>
      <c r="AO909" s="75"/>
      <c r="AP909" s="70" t="s">
        <v>204</v>
      </c>
      <c r="AQ909" s="70">
        <v>2007</v>
      </c>
      <c r="AR909" s="75"/>
      <c r="AS909" s="75"/>
      <c r="AT909" s="75"/>
      <c r="AU909" s="71">
        <v>4546027.5460574646</v>
      </c>
      <c r="AV909" s="66" t="s">
        <v>123</v>
      </c>
      <c r="AW909" s="66"/>
      <c r="AX909" s="66" t="s">
        <v>1626</v>
      </c>
      <c r="AY909" s="104" t="s">
        <v>1193</v>
      </c>
      <c r="AZ909" s="95"/>
      <c r="BA909" s="104"/>
      <c r="BB909" s="66"/>
      <c r="BC909" s="66"/>
      <c r="BD909" s="121"/>
      <c r="BE909" s="121"/>
      <c r="BF909" s="121"/>
      <c r="BG909" s="121"/>
      <c r="BH909" s="121"/>
      <c r="BI909" s="121"/>
      <c r="BJ909" s="121"/>
      <c r="BK909" s="121"/>
      <c r="BL909" s="121"/>
      <c r="BM909" s="121"/>
      <c r="BN909" s="121"/>
      <c r="BO909" s="121"/>
      <c r="BP909" s="121"/>
      <c r="BQ909" s="121"/>
      <c r="BR909" s="121"/>
      <c r="BS909" s="121"/>
      <c r="BT909" s="121"/>
      <c r="BU909" s="121"/>
      <c r="BV909" s="121"/>
      <c r="BW909" s="121"/>
      <c r="BX909" s="121"/>
      <c r="BY909" s="121"/>
    </row>
    <row r="910" spans="1:77" s="100" customFormat="1" ht="16" hidden="1" thickBot="1">
      <c r="A910" s="4"/>
      <c r="B910" s="98"/>
      <c r="C910" s="72" t="s">
        <v>595</v>
      </c>
      <c r="D910" s="70"/>
      <c r="E910" s="119" t="s">
        <v>1763</v>
      </c>
      <c r="F910" s="119"/>
      <c r="G910" s="75"/>
      <c r="H910" s="75"/>
      <c r="I910" s="75"/>
      <c r="J910" s="104" t="s">
        <v>1193</v>
      </c>
      <c r="K910" s="75"/>
      <c r="L910" s="75"/>
      <c r="M910" s="75"/>
      <c r="N910" s="75"/>
      <c r="O910" s="75"/>
      <c r="P910" s="75"/>
      <c r="Q910" s="50" t="s">
        <v>1764</v>
      </c>
      <c r="R910" s="50">
        <v>0</v>
      </c>
      <c r="S910" s="66"/>
      <c r="T910" s="50" t="s">
        <v>1765</v>
      </c>
      <c r="U910" s="189"/>
      <c r="V910" s="50">
        <v>0</v>
      </c>
      <c r="W910" s="50">
        <v>0</v>
      </c>
      <c r="X910" s="50">
        <v>0</v>
      </c>
      <c r="Y910" s="75"/>
      <c r="Z910" s="75"/>
      <c r="AA910" s="75"/>
      <c r="AB910" s="75"/>
      <c r="AC910" s="75"/>
      <c r="AD910" s="75"/>
      <c r="AE910" s="75"/>
      <c r="AF910" s="75"/>
      <c r="AG910" s="75"/>
      <c r="AH910" s="75"/>
      <c r="AI910" s="75"/>
      <c r="AJ910" s="75"/>
      <c r="AK910" s="75"/>
      <c r="AL910" s="75"/>
      <c r="AM910" s="75"/>
      <c r="AN910" s="75"/>
      <c r="AO910" s="75"/>
      <c r="AP910" s="70" t="s">
        <v>204</v>
      </c>
      <c r="AQ910" s="70">
        <v>2007</v>
      </c>
      <c r="AR910" s="75"/>
      <c r="AS910" s="75"/>
      <c r="AT910" s="75"/>
      <c r="AU910" s="71">
        <v>1371883442.366055</v>
      </c>
      <c r="AV910" s="66" t="s">
        <v>123</v>
      </c>
      <c r="AW910" s="66"/>
      <c r="AX910" s="66" t="s">
        <v>1803</v>
      </c>
      <c r="AY910" s="104" t="s">
        <v>1193</v>
      </c>
      <c r="AZ910" s="95"/>
      <c r="BA910" s="104"/>
      <c r="BB910" s="66"/>
      <c r="BC910" s="66"/>
      <c r="BD910" s="121"/>
      <c r="BE910" s="121"/>
      <c r="BF910" s="121"/>
      <c r="BG910" s="121"/>
      <c r="BH910" s="121"/>
      <c r="BI910" s="121"/>
      <c r="BJ910" s="121"/>
      <c r="BK910" s="121"/>
      <c r="BL910" s="121"/>
      <c r="BM910" s="121"/>
      <c r="BN910" s="121"/>
      <c r="BO910" s="121"/>
      <c r="BP910" s="121"/>
      <c r="BQ910" s="121"/>
      <c r="BR910" s="121"/>
      <c r="BS910" s="121"/>
      <c r="BT910" s="121"/>
      <c r="BU910" s="121"/>
      <c r="BV910" s="121"/>
      <c r="BW910" s="121"/>
      <c r="BX910" s="121"/>
      <c r="BY910" s="121"/>
    </row>
    <row r="911" spans="1:77" s="100" customFormat="1" ht="16" hidden="1" thickBot="1">
      <c r="A911" s="4"/>
      <c r="B911" s="98"/>
      <c r="C911" s="72" t="s">
        <v>596</v>
      </c>
      <c r="D911" s="70"/>
      <c r="E911" s="119" t="s">
        <v>713</v>
      </c>
      <c r="F911" s="119"/>
      <c r="G911" s="75"/>
      <c r="H911" s="75"/>
      <c r="I911" s="75"/>
      <c r="J911" s="104" t="s">
        <v>1193</v>
      </c>
      <c r="K911" s="75"/>
      <c r="L911" s="75"/>
      <c r="M911" s="75"/>
      <c r="N911" s="75"/>
      <c r="O911" s="75"/>
      <c r="P911" s="75"/>
      <c r="Q911" s="50" t="s">
        <v>1766</v>
      </c>
      <c r="R911" s="50">
        <v>0</v>
      </c>
      <c r="S911" s="66"/>
      <c r="T911" s="50" t="s">
        <v>1654</v>
      </c>
      <c r="U911" s="189"/>
      <c r="V911" s="50">
        <v>0</v>
      </c>
      <c r="W911" s="50">
        <v>0</v>
      </c>
      <c r="X911" s="50">
        <v>0</v>
      </c>
      <c r="Y911" s="75"/>
      <c r="Z911" s="75"/>
      <c r="AA911" s="75"/>
      <c r="AB911" s="75"/>
      <c r="AC911" s="75"/>
      <c r="AD911" s="75"/>
      <c r="AE911" s="75"/>
      <c r="AF911" s="75"/>
      <c r="AG911" s="75"/>
      <c r="AH911" s="75"/>
      <c r="AI911" s="75"/>
      <c r="AJ911" s="75"/>
      <c r="AK911" s="75"/>
      <c r="AL911" s="75"/>
      <c r="AM911" s="75"/>
      <c r="AN911" s="75"/>
      <c r="AO911" s="75"/>
      <c r="AP911" s="70" t="s">
        <v>204</v>
      </c>
      <c r="AQ911" s="70">
        <v>2007</v>
      </c>
      <c r="AR911" s="75"/>
      <c r="AS911" s="75"/>
      <c r="AT911" s="75"/>
      <c r="AU911" s="71">
        <v>326939434.05241859</v>
      </c>
      <c r="AV911" s="66" t="s">
        <v>123</v>
      </c>
      <c r="AW911" s="66"/>
      <c r="AX911" s="66" t="s">
        <v>1803</v>
      </c>
      <c r="AY911" s="104" t="s">
        <v>1193</v>
      </c>
      <c r="AZ911" s="95"/>
      <c r="BA911" s="104"/>
      <c r="BB911" s="66"/>
      <c r="BC911" s="66"/>
      <c r="BD911" s="121"/>
      <c r="BE911" s="121"/>
      <c r="BF911" s="121"/>
      <c r="BG911" s="121"/>
      <c r="BH911" s="121"/>
      <c r="BI911" s="121"/>
      <c r="BJ911" s="121"/>
      <c r="BK911" s="121"/>
      <c r="BL911" s="121"/>
      <c r="BM911" s="121"/>
      <c r="BN911" s="121"/>
      <c r="BO911" s="121"/>
      <c r="BP911" s="121"/>
      <c r="BQ911" s="121"/>
      <c r="BR911" s="121"/>
      <c r="BS911" s="121"/>
      <c r="BT911" s="121"/>
      <c r="BU911" s="121"/>
      <c r="BV911" s="121"/>
      <c r="BW911" s="121"/>
      <c r="BX911" s="121"/>
      <c r="BY911" s="121"/>
    </row>
    <row r="912" spans="1:77" s="100" customFormat="1" ht="16" hidden="1" thickBot="1">
      <c r="A912" s="4"/>
      <c r="B912" s="98"/>
      <c r="C912" s="72" t="s">
        <v>597</v>
      </c>
      <c r="D912" s="70"/>
      <c r="E912" s="119" t="s">
        <v>725</v>
      </c>
      <c r="F912" s="119"/>
      <c r="G912" s="75"/>
      <c r="H912" s="75"/>
      <c r="I912" s="75"/>
      <c r="J912" s="104" t="s">
        <v>1193</v>
      </c>
      <c r="K912" s="75"/>
      <c r="L912" s="75"/>
      <c r="M912" s="75"/>
      <c r="N912" s="75"/>
      <c r="O912" s="75"/>
      <c r="P912" s="75"/>
      <c r="Q912" s="50" t="s">
        <v>841</v>
      </c>
      <c r="R912" s="50">
        <v>0</v>
      </c>
      <c r="S912" s="66"/>
      <c r="T912" s="50" t="s">
        <v>1654</v>
      </c>
      <c r="U912" s="189"/>
      <c r="V912" s="50">
        <v>0</v>
      </c>
      <c r="W912" s="50">
        <v>0</v>
      </c>
      <c r="X912" s="50">
        <v>0</v>
      </c>
      <c r="Y912" s="75"/>
      <c r="Z912" s="75"/>
      <c r="AA912" s="75"/>
      <c r="AB912" s="75"/>
      <c r="AC912" s="75"/>
      <c r="AD912" s="75"/>
      <c r="AE912" s="75"/>
      <c r="AF912" s="75"/>
      <c r="AG912" s="75"/>
      <c r="AH912" s="75"/>
      <c r="AI912" s="75"/>
      <c r="AJ912" s="75"/>
      <c r="AK912" s="75"/>
      <c r="AL912" s="75"/>
      <c r="AM912" s="75"/>
      <c r="AN912" s="75"/>
      <c r="AO912" s="75"/>
      <c r="AP912" s="70" t="s">
        <v>204</v>
      </c>
      <c r="AQ912" s="70">
        <v>2007</v>
      </c>
      <c r="AR912" s="75"/>
      <c r="AS912" s="75"/>
      <c r="AT912" s="75"/>
      <c r="AU912" s="71">
        <v>37224891.474475265</v>
      </c>
      <c r="AV912" s="66" t="s">
        <v>123</v>
      </c>
      <c r="AW912" s="66"/>
      <c r="AX912" s="66" t="s">
        <v>1803</v>
      </c>
      <c r="AY912" s="104" t="s">
        <v>1193</v>
      </c>
      <c r="AZ912" s="95"/>
      <c r="BA912" s="104"/>
      <c r="BB912" s="66"/>
      <c r="BC912" s="66"/>
      <c r="BD912" s="121"/>
      <c r="BE912" s="121"/>
      <c r="BF912" s="121"/>
      <c r="BG912" s="121"/>
      <c r="BH912" s="121"/>
      <c r="BI912" s="121"/>
      <c r="BJ912" s="121"/>
      <c r="BK912" s="121"/>
      <c r="BL912" s="121"/>
      <c r="BM912" s="121"/>
      <c r="BN912" s="121"/>
      <c r="BO912" s="121"/>
      <c r="BP912" s="121"/>
      <c r="BQ912" s="121"/>
      <c r="BR912" s="121"/>
      <c r="BS912" s="121"/>
      <c r="BT912" s="121"/>
      <c r="BU912" s="121"/>
      <c r="BV912" s="121"/>
      <c r="BW912" s="121"/>
      <c r="BX912" s="121"/>
      <c r="BY912" s="121"/>
    </row>
    <row r="913" spans="1:77" s="100" customFormat="1" ht="16" hidden="1" thickBot="1">
      <c r="A913" s="4"/>
      <c r="B913" s="98"/>
      <c r="C913" s="72" t="s">
        <v>898</v>
      </c>
      <c r="D913" s="70"/>
      <c r="E913" s="119" t="s">
        <v>713</v>
      </c>
      <c r="F913" s="119"/>
      <c r="G913" s="75"/>
      <c r="H913" s="75"/>
      <c r="I913" s="75"/>
      <c r="J913" s="104" t="s">
        <v>1193</v>
      </c>
      <c r="K913" s="75"/>
      <c r="L913" s="75"/>
      <c r="M913" s="75"/>
      <c r="N913" s="75"/>
      <c r="O913" s="75"/>
      <c r="P913" s="75"/>
      <c r="Q913" s="50" t="s">
        <v>1767</v>
      </c>
      <c r="R913" s="50">
        <v>0</v>
      </c>
      <c r="S913" s="66" t="s">
        <v>225</v>
      </c>
      <c r="T913" s="50" t="s">
        <v>1765</v>
      </c>
      <c r="U913" s="66"/>
      <c r="V913" s="50">
        <v>0</v>
      </c>
      <c r="W913" s="50">
        <v>0</v>
      </c>
      <c r="X913" s="50">
        <v>0</v>
      </c>
      <c r="Y913" s="75"/>
      <c r="Z913" s="75"/>
      <c r="AA913" s="75"/>
      <c r="AB913" s="75"/>
      <c r="AC913" s="75"/>
      <c r="AD913" s="75"/>
      <c r="AE913" s="75"/>
      <c r="AF913" s="75"/>
      <c r="AG913" s="75"/>
      <c r="AH913" s="75"/>
      <c r="AI913" s="75"/>
      <c r="AJ913" s="75"/>
      <c r="AK913" s="75"/>
      <c r="AL913" s="75"/>
      <c r="AM913" s="75"/>
      <c r="AN913" s="75"/>
      <c r="AO913" s="75"/>
      <c r="AP913" s="70" t="s">
        <v>204</v>
      </c>
      <c r="AQ913" s="70">
        <v>2007</v>
      </c>
      <c r="AR913" s="75"/>
      <c r="AS913" s="75"/>
      <c r="AT913" s="75"/>
      <c r="AU913" s="71">
        <v>206075456.54171908</v>
      </c>
      <c r="AV913" s="66" t="s">
        <v>123</v>
      </c>
      <c r="AW913" s="66"/>
      <c r="AX913" s="66" t="s">
        <v>1813</v>
      </c>
      <c r="AY913" s="104" t="s">
        <v>1193</v>
      </c>
      <c r="AZ913" s="95"/>
      <c r="BA913" s="104"/>
      <c r="BB913" s="66"/>
      <c r="BC913" s="66"/>
      <c r="BD913" s="121"/>
      <c r="BE913" s="121"/>
      <c r="BF913" s="121"/>
      <c r="BG913" s="121"/>
      <c r="BH913" s="121"/>
      <c r="BI913" s="121"/>
      <c r="BJ913" s="121"/>
      <c r="BK913" s="121"/>
      <c r="BL913" s="121"/>
      <c r="BM913" s="121"/>
      <c r="BN913" s="121"/>
      <c r="BO913" s="121"/>
      <c r="BP913" s="121"/>
      <c r="BQ913" s="121"/>
      <c r="BR913" s="121"/>
      <c r="BS913" s="121"/>
      <c r="BT913" s="121"/>
      <c r="BU913" s="121"/>
      <c r="BV913" s="121"/>
      <c r="BW913" s="121"/>
      <c r="BX913" s="121"/>
      <c r="BY913" s="121"/>
    </row>
    <row r="914" spans="1:77" s="100" customFormat="1" ht="16" hidden="1" thickBot="1">
      <c r="A914" s="4"/>
      <c r="B914" s="98"/>
      <c r="C914" s="72" t="s">
        <v>899</v>
      </c>
      <c r="D914" s="70"/>
      <c r="E914" s="119" t="s">
        <v>713</v>
      </c>
      <c r="F914" s="119"/>
      <c r="G914" s="75"/>
      <c r="H914" s="75"/>
      <c r="I914" s="75"/>
      <c r="J914" s="104" t="s">
        <v>1193</v>
      </c>
      <c r="K914" s="75"/>
      <c r="L914" s="75"/>
      <c r="M914" s="75"/>
      <c r="N914" s="75"/>
      <c r="O914" s="75"/>
      <c r="P914" s="75"/>
      <c r="Q914" s="50" t="s">
        <v>1768</v>
      </c>
      <c r="R914" s="50">
        <v>0</v>
      </c>
      <c r="S914" s="66" t="s">
        <v>225</v>
      </c>
      <c r="T914" s="50" t="s">
        <v>1654</v>
      </c>
      <c r="U914" s="66"/>
      <c r="V914" s="50">
        <v>0</v>
      </c>
      <c r="W914" s="50">
        <v>0</v>
      </c>
      <c r="X914" s="50">
        <v>0</v>
      </c>
      <c r="Y914" s="75"/>
      <c r="Z914" s="75"/>
      <c r="AA914" s="75"/>
      <c r="AB914" s="75"/>
      <c r="AC914" s="75"/>
      <c r="AD914" s="75"/>
      <c r="AE914" s="75"/>
      <c r="AF914" s="75"/>
      <c r="AG914" s="75"/>
      <c r="AH914" s="75"/>
      <c r="AI914" s="75"/>
      <c r="AJ914" s="75"/>
      <c r="AK914" s="75"/>
      <c r="AL914" s="75"/>
      <c r="AM914" s="75"/>
      <c r="AN914" s="75"/>
      <c r="AO914" s="75"/>
      <c r="AP914" s="70" t="s">
        <v>204</v>
      </c>
      <c r="AQ914" s="70">
        <v>2007</v>
      </c>
      <c r="AR914" s="75"/>
      <c r="AS914" s="75"/>
      <c r="AT914" s="75"/>
      <c r="AU914" s="71">
        <v>6512607.9260372473</v>
      </c>
      <c r="AV914" s="66" t="s">
        <v>123</v>
      </c>
      <c r="AW914" s="66"/>
      <c r="AX914" s="66" t="s">
        <v>1803</v>
      </c>
      <c r="AY914" s="104" t="s">
        <v>1193</v>
      </c>
      <c r="AZ914" s="95"/>
      <c r="BA914" s="104"/>
      <c r="BB914" s="66"/>
      <c r="BC914" s="66"/>
      <c r="BD914" s="121"/>
      <c r="BE914" s="121"/>
      <c r="BF914" s="121"/>
      <c r="BG914" s="121"/>
      <c r="BH914" s="121"/>
      <c r="BI914" s="121"/>
      <c r="BJ914" s="121"/>
      <c r="BK914" s="121"/>
      <c r="BL914" s="121"/>
      <c r="BM914" s="121"/>
      <c r="BN914" s="121"/>
      <c r="BO914" s="121"/>
      <c r="BP914" s="121"/>
      <c r="BQ914" s="121"/>
      <c r="BR914" s="121"/>
      <c r="BS914" s="121"/>
      <c r="BT914" s="121"/>
      <c r="BU914" s="121"/>
      <c r="BV914" s="121"/>
      <c r="BW914" s="121"/>
      <c r="BX914" s="121"/>
      <c r="BY914" s="121"/>
    </row>
    <row r="915" spans="1:77" s="100" customFormat="1" ht="16" hidden="1" thickBot="1">
      <c r="A915" s="4"/>
      <c r="B915" s="98"/>
      <c r="C915" s="72" t="s">
        <v>900</v>
      </c>
      <c r="D915" s="70"/>
      <c r="E915" s="119" t="s">
        <v>715</v>
      </c>
      <c r="F915" s="119"/>
      <c r="G915" s="75"/>
      <c r="H915" s="75"/>
      <c r="I915" s="75"/>
      <c r="J915" s="104" t="s">
        <v>1193</v>
      </c>
      <c r="K915" s="75"/>
      <c r="L915" s="75"/>
      <c r="M915" s="75"/>
      <c r="N915" s="75"/>
      <c r="O915" s="75"/>
      <c r="P915" s="75"/>
      <c r="Q915" s="50" t="s">
        <v>1769</v>
      </c>
      <c r="R915" s="50">
        <v>0</v>
      </c>
      <c r="S915" s="66" t="s">
        <v>225</v>
      </c>
      <c r="T915" s="50" t="s">
        <v>1654</v>
      </c>
      <c r="U915" s="66"/>
      <c r="V915" s="50">
        <v>0</v>
      </c>
      <c r="W915" s="50">
        <v>0</v>
      </c>
      <c r="X915" s="50">
        <v>0</v>
      </c>
      <c r="Y915" s="75"/>
      <c r="Z915" s="75"/>
      <c r="AA915" s="75"/>
      <c r="AB915" s="75"/>
      <c r="AC915" s="75"/>
      <c r="AD915" s="75"/>
      <c r="AE915" s="75"/>
      <c r="AF915" s="75"/>
      <c r="AG915" s="75"/>
      <c r="AH915" s="75"/>
      <c r="AI915" s="75"/>
      <c r="AJ915" s="75"/>
      <c r="AK915" s="75"/>
      <c r="AL915" s="75"/>
      <c r="AM915" s="75"/>
      <c r="AN915" s="75"/>
      <c r="AO915" s="75"/>
      <c r="AP915" s="70" t="s">
        <v>204</v>
      </c>
      <c r="AQ915" s="70">
        <v>2007</v>
      </c>
      <c r="AR915" s="75"/>
      <c r="AS915" s="75"/>
      <c r="AT915" s="75"/>
      <c r="AU915" s="71">
        <v>57332996.719305754</v>
      </c>
      <c r="AV915" s="66" t="s">
        <v>123</v>
      </c>
      <c r="AW915" s="66"/>
      <c r="AX915" s="66" t="s">
        <v>1803</v>
      </c>
      <c r="AY915" s="104" t="s">
        <v>1193</v>
      </c>
      <c r="AZ915" s="95"/>
      <c r="BA915" s="104"/>
      <c r="BB915" s="66"/>
      <c r="BC915" s="66"/>
      <c r="BD915" s="121"/>
      <c r="BE915" s="121"/>
      <c r="BF915" s="121"/>
      <c r="BG915" s="121"/>
      <c r="BH915" s="121"/>
      <c r="BI915" s="121"/>
      <c r="BJ915" s="121"/>
      <c r="BK915" s="121"/>
      <c r="BL915" s="121"/>
      <c r="BM915" s="121"/>
      <c r="BN915" s="121"/>
      <c r="BO915" s="121"/>
      <c r="BP915" s="121"/>
      <c r="BQ915" s="121"/>
      <c r="BR915" s="121"/>
      <c r="BS915" s="121"/>
      <c r="BT915" s="121"/>
      <c r="BU915" s="121"/>
      <c r="BV915" s="121"/>
      <c r="BW915" s="121"/>
      <c r="BX915" s="121"/>
      <c r="BY915" s="121"/>
    </row>
    <row r="916" spans="1:77" s="100" customFormat="1" ht="16" hidden="1" thickBot="1">
      <c r="A916" s="4"/>
      <c r="B916" s="98"/>
      <c r="C916" s="72" t="s">
        <v>901</v>
      </c>
      <c r="D916" s="70"/>
      <c r="E916" s="119" t="s">
        <v>712</v>
      </c>
      <c r="F916" s="119"/>
      <c r="G916" s="75"/>
      <c r="H916" s="75"/>
      <c r="I916" s="75"/>
      <c r="J916" s="104" t="s">
        <v>1193</v>
      </c>
      <c r="K916" s="75"/>
      <c r="L916" s="75"/>
      <c r="M916" s="75"/>
      <c r="N916" s="75"/>
      <c r="O916" s="75"/>
      <c r="P916" s="75"/>
      <c r="Q916" s="50" t="s">
        <v>1770</v>
      </c>
      <c r="R916" s="50">
        <v>0</v>
      </c>
      <c r="S916" s="66" t="s">
        <v>1581</v>
      </c>
      <c r="T916" s="50" t="s">
        <v>1653</v>
      </c>
      <c r="U916" s="66"/>
      <c r="V916" s="50">
        <v>0</v>
      </c>
      <c r="W916" s="50">
        <v>0</v>
      </c>
      <c r="X916" s="50">
        <v>0</v>
      </c>
      <c r="Y916" s="75"/>
      <c r="Z916" s="75"/>
      <c r="AA916" s="75"/>
      <c r="AB916" s="75"/>
      <c r="AC916" s="75"/>
      <c r="AD916" s="75"/>
      <c r="AE916" s="75"/>
      <c r="AF916" s="75"/>
      <c r="AG916" s="75"/>
      <c r="AH916" s="75"/>
      <c r="AI916" s="75"/>
      <c r="AJ916" s="75"/>
      <c r="AK916" s="75"/>
      <c r="AL916" s="75"/>
      <c r="AM916" s="75"/>
      <c r="AN916" s="75"/>
      <c r="AO916" s="75"/>
      <c r="AP916" s="70" t="s">
        <v>204</v>
      </c>
      <c r="AQ916" s="70">
        <v>2007</v>
      </c>
      <c r="AR916" s="75"/>
      <c r="AS916" s="75"/>
      <c r="AT916" s="75"/>
      <c r="AU916" s="71">
        <v>1359789.7999671628</v>
      </c>
      <c r="AV916" s="66" t="s">
        <v>123</v>
      </c>
      <c r="AW916" s="66"/>
      <c r="AX916" s="66" t="s">
        <v>1803</v>
      </c>
      <c r="AY916" s="104" t="s">
        <v>1193</v>
      </c>
      <c r="AZ916" s="95"/>
      <c r="BA916" s="104"/>
      <c r="BB916" s="66"/>
      <c r="BC916" s="66"/>
      <c r="BD916" s="121"/>
      <c r="BE916" s="121"/>
      <c r="BF916" s="121"/>
      <c r="BG916" s="121"/>
      <c r="BH916" s="121"/>
      <c r="BI916" s="121"/>
      <c r="BJ916" s="121"/>
      <c r="BK916" s="121"/>
      <c r="BL916" s="121"/>
      <c r="BM916" s="121"/>
      <c r="BN916" s="121"/>
      <c r="BO916" s="121"/>
      <c r="BP916" s="121"/>
      <c r="BQ916" s="121"/>
      <c r="BR916" s="121"/>
      <c r="BS916" s="121"/>
      <c r="BT916" s="121"/>
      <c r="BU916" s="121"/>
      <c r="BV916" s="121"/>
      <c r="BW916" s="121"/>
      <c r="BX916" s="121"/>
      <c r="BY916" s="121"/>
    </row>
    <row r="917" spans="1:77" s="100" customFormat="1" ht="16" hidden="1" thickBot="1">
      <c r="A917" s="4"/>
      <c r="B917" s="98"/>
      <c r="C917" s="72" t="s">
        <v>902</v>
      </c>
      <c r="D917" s="70"/>
      <c r="E917" s="119" t="s">
        <v>713</v>
      </c>
      <c r="F917" s="119"/>
      <c r="G917" s="75"/>
      <c r="H917" s="75"/>
      <c r="I917" s="75"/>
      <c r="J917" s="104" t="s">
        <v>1193</v>
      </c>
      <c r="K917" s="75"/>
      <c r="L917" s="75"/>
      <c r="M917" s="75"/>
      <c r="N917" s="75"/>
      <c r="O917" s="75"/>
      <c r="P917" s="75"/>
      <c r="Q917" s="50" t="s">
        <v>819</v>
      </c>
      <c r="R917" s="50">
        <v>0</v>
      </c>
      <c r="S917" s="66" t="s">
        <v>1581</v>
      </c>
      <c r="T917" s="50" t="s">
        <v>1653</v>
      </c>
      <c r="U917" s="66"/>
      <c r="V917" s="50">
        <v>0</v>
      </c>
      <c r="W917" s="50">
        <v>0</v>
      </c>
      <c r="X917" s="50">
        <v>0</v>
      </c>
      <c r="Y917" s="75"/>
      <c r="Z917" s="75"/>
      <c r="AA917" s="75"/>
      <c r="AB917" s="75"/>
      <c r="AC917" s="75"/>
      <c r="AD917" s="75"/>
      <c r="AE917" s="75"/>
      <c r="AF917" s="75"/>
      <c r="AG917" s="75"/>
      <c r="AH917" s="75"/>
      <c r="AI917" s="75"/>
      <c r="AJ917" s="75"/>
      <c r="AK917" s="75"/>
      <c r="AL917" s="75"/>
      <c r="AM917" s="75"/>
      <c r="AN917" s="75"/>
      <c r="AO917" s="75"/>
      <c r="AP917" s="70" t="s">
        <v>204</v>
      </c>
      <c r="AQ917" s="70">
        <v>2007</v>
      </c>
      <c r="AR917" s="75"/>
      <c r="AS917" s="75"/>
      <c r="AT917" s="75"/>
      <c r="AU917" s="71">
        <v>11499695.185638562</v>
      </c>
      <c r="AV917" s="66" t="s">
        <v>123</v>
      </c>
      <c r="AW917" s="66"/>
      <c r="AX917" s="66" t="s">
        <v>1803</v>
      </c>
      <c r="AY917" s="104" t="s">
        <v>1193</v>
      </c>
      <c r="AZ917" s="95"/>
      <c r="BA917" s="104"/>
      <c r="BB917" s="66"/>
      <c r="BC917" s="66"/>
      <c r="BD917" s="121"/>
      <c r="BE917" s="121"/>
      <c r="BF917" s="121"/>
      <c r="BG917" s="121"/>
      <c r="BH917" s="121"/>
      <c r="BI917" s="121"/>
      <c r="BJ917" s="121"/>
      <c r="BK917" s="121"/>
      <c r="BL917" s="121"/>
      <c r="BM917" s="121"/>
      <c r="BN917" s="121"/>
      <c r="BO917" s="121"/>
      <c r="BP917" s="121"/>
      <c r="BQ917" s="121"/>
      <c r="BR917" s="121"/>
      <c r="BS917" s="121"/>
      <c r="BT917" s="121"/>
      <c r="BU917" s="121"/>
      <c r="BV917" s="121"/>
      <c r="BW917" s="121"/>
      <c r="BX917" s="121"/>
      <c r="BY917" s="121"/>
    </row>
    <row r="918" spans="1:77" s="100" customFormat="1" ht="16" hidden="1" thickBot="1">
      <c r="A918" s="4"/>
      <c r="B918" s="98"/>
      <c r="C918" s="72" t="s">
        <v>903</v>
      </c>
      <c r="D918" s="70"/>
      <c r="E918" s="119" t="s">
        <v>713</v>
      </c>
      <c r="F918" s="119"/>
      <c r="G918" s="75"/>
      <c r="H918" s="75"/>
      <c r="I918" s="75"/>
      <c r="J918" s="104" t="s">
        <v>1193</v>
      </c>
      <c r="K918" s="75"/>
      <c r="L918" s="75"/>
      <c r="M918" s="75"/>
      <c r="N918" s="75"/>
      <c r="O918" s="75"/>
      <c r="P918" s="75"/>
      <c r="Q918" s="50" t="s">
        <v>1666</v>
      </c>
      <c r="R918" s="50">
        <v>0</v>
      </c>
      <c r="S918" s="66" t="s">
        <v>1590</v>
      </c>
      <c r="T918" s="50" t="s">
        <v>1660</v>
      </c>
      <c r="U918" s="66"/>
      <c r="V918" s="50">
        <v>0</v>
      </c>
      <c r="W918" s="50">
        <v>0</v>
      </c>
      <c r="X918" s="50">
        <v>0</v>
      </c>
      <c r="Y918" s="75"/>
      <c r="Z918" s="75"/>
      <c r="AA918" s="75"/>
      <c r="AB918" s="75"/>
      <c r="AC918" s="75"/>
      <c r="AD918" s="75"/>
      <c r="AE918" s="75"/>
      <c r="AF918" s="75"/>
      <c r="AG918" s="75"/>
      <c r="AH918" s="75"/>
      <c r="AI918" s="75"/>
      <c r="AJ918" s="75"/>
      <c r="AK918" s="75"/>
      <c r="AL918" s="75"/>
      <c r="AM918" s="75"/>
      <c r="AN918" s="75"/>
      <c r="AO918" s="75"/>
      <c r="AP918" s="70" t="s">
        <v>204</v>
      </c>
      <c r="AQ918" s="70">
        <v>2007</v>
      </c>
      <c r="AR918" s="75"/>
      <c r="AS918" s="75"/>
      <c r="AT918" s="75"/>
      <c r="AU918" s="71">
        <v>6513978.7976009017</v>
      </c>
      <c r="AV918" s="66" t="s">
        <v>123</v>
      </c>
      <c r="AW918" s="66"/>
      <c r="AX918" s="66" t="s">
        <v>1803</v>
      </c>
      <c r="AY918" s="104" t="s">
        <v>1193</v>
      </c>
      <c r="AZ918" s="95"/>
      <c r="BA918" s="104"/>
      <c r="BB918" s="66"/>
      <c r="BC918" s="66"/>
      <c r="BD918" s="121"/>
      <c r="BE918" s="121"/>
      <c r="BF918" s="121"/>
      <c r="BG918" s="121"/>
      <c r="BH918" s="121"/>
      <c r="BI918" s="121"/>
      <c r="BJ918" s="121"/>
      <c r="BK918" s="121"/>
      <c r="BL918" s="121"/>
      <c r="BM918" s="121"/>
      <c r="BN918" s="121"/>
      <c r="BO918" s="121"/>
      <c r="BP918" s="121"/>
      <c r="BQ918" s="121"/>
      <c r="BR918" s="121"/>
      <c r="BS918" s="121"/>
      <c r="BT918" s="121"/>
      <c r="BU918" s="121"/>
      <c r="BV918" s="121"/>
      <c r="BW918" s="121"/>
      <c r="BX918" s="121"/>
      <c r="BY918" s="121"/>
    </row>
    <row r="919" spans="1:77" s="100" customFormat="1" ht="16" hidden="1" thickBot="1">
      <c r="A919" s="4"/>
      <c r="B919" s="98"/>
      <c r="C919" s="72" t="s">
        <v>904</v>
      </c>
      <c r="D919" s="70"/>
      <c r="E919" s="119" t="s">
        <v>723</v>
      </c>
      <c r="F919" s="119"/>
      <c r="G919" s="75"/>
      <c r="H919" s="75"/>
      <c r="I919" s="75"/>
      <c r="J919" s="104" t="s">
        <v>1193</v>
      </c>
      <c r="K919" s="75"/>
      <c r="L919" s="75"/>
      <c r="M919" s="75"/>
      <c r="N919" s="75"/>
      <c r="O919" s="75"/>
      <c r="P919" s="75"/>
      <c r="Q919" s="50" t="s">
        <v>1711</v>
      </c>
      <c r="R919" s="50">
        <v>0</v>
      </c>
      <c r="S919" s="66" t="s">
        <v>1581</v>
      </c>
      <c r="T919" s="50" t="s">
        <v>1653</v>
      </c>
      <c r="U919" s="66"/>
      <c r="V919" s="50">
        <v>0</v>
      </c>
      <c r="W919" s="50">
        <v>0</v>
      </c>
      <c r="X919" s="50">
        <v>0</v>
      </c>
      <c r="Y919" s="75"/>
      <c r="Z919" s="75"/>
      <c r="AA919" s="75"/>
      <c r="AB919" s="75"/>
      <c r="AC919" s="75"/>
      <c r="AD919" s="75"/>
      <c r="AE919" s="75"/>
      <c r="AF919" s="75"/>
      <c r="AG919" s="75"/>
      <c r="AH919" s="75"/>
      <c r="AI919" s="75"/>
      <c r="AJ919" s="75"/>
      <c r="AK919" s="75"/>
      <c r="AL919" s="75"/>
      <c r="AM919" s="75"/>
      <c r="AN919" s="75"/>
      <c r="AO919" s="75"/>
      <c r="AP919" s="70" t="s">
        <v>204</v>
      </c>
      <c r="AQ919" s="70">
        <v>2007</v>
      </c>
      <c r="AR919" s="75"/>
      <c r="AS919" s="75"/>
      <c r="AT919" s="75"/>
      <c r="AU919" s="71">
        <v>12782456.7941301</v>
      </c>
      <c r="AV919" s="66" t="s">
        <v>123</v>
      </c>
      <c r="AW919" s="66"/>
      <c r="AX919" s="66" t="s">
        <v>1803</v>
      </c>
      <c r="AY919" s="104" t="s">
        <v>1193</v>
      </c>
      <c r="AZ919" s="95"/>
      <c r="BA919" s="104"/>
      <c r="BB919" s="66"/>
      <c r="BC919" s="66"/>
      <c r="BD919" s="121"/>
      <c r="BE919" s="121"/>
      <c r="BF919" s="121"/>
      <c r="BG919" s="121"/>
      <c r="BH919" s="121"/>
      <c r="BI919" s="121"/>
      <c r="BJ919" s="121"/>
      <c r="BK919" s="121"/>
      <c r="BL919" s="121"/>
      <c r="BM919" s="121"/>
      <c r="BN919" s="121"/>
      <c r="BO919" s="121"/>
      <c r="BP919" s="121"/>
      <c r="BQ919" s="121"/>
      <c r="BR919" s="121"/>
      <c r="BS919" s="121"/>
      <c r="BT919" s="121"/>
      <c r="BU919" s="121"/>
      <c r="BV919" s="121"/>
      <c r="BW919" s="121"/>
      <c r="BX919" s="121"/>
      <c r="BY919" s="121"/>
    </row>
    <row r="920" spans="1:77" s="100" customFormat="1" ht="16" hidden="1" thickBot="1">
      <c r="A920" s="4"/>
      <c r="B920" s="98"/>
      <c r="C920" s="72" t="s">
        <v>905</v>
      </c>
      <c r="D920" s="70"/>
      <c r="E920" s="119" t="s">
        <v>713</v>
      </c>
      <c r="F920" s="119"/>
      <c r="G920" s="75"/>
      <c r="H920" s="75"/>
      <c r="I920" s="75"/>
      <c r="J920" s="104" t="s">
        <v>1193</v>
      </c>
      <c r="K920" s="75"/>
      <c r="L920" s="75"/>
      <c r="M920" s="75"/>
      <c r="N920" s="75"/>
      <c r="O920" s="75"/>
      <c r="P920" s="75"/>
      <c r="Q920" s="50" t="s">
        <v>1771</v>
      </c>
      <c r="R920" s="50">
        <v>0</v>
      </c>
      <c r="S920" s="66" t="s">
        <v>1581</v>
      </c>
      <c r="T920" s="50" t="s">
        <v>1654</v>
      </c>
      <c r="U920" s="66"/>
      <c r="V920" s="50">
        <v>0</v>
      </c>
      <c r="W920" s="50">
        <v>0</v>
      </c>
      <c r="X920" s="50">
        <v>0</v>
      </c>
      <c r="Y920" s="75"/>
      <c r="Z920" s="75"/>
      <c r="AA920" s="75"/>
      <c r="AB920" s="75"/>
      <c r="AC920" s="75"/>
      <c r="AD920" s="75"/>
      <c r="AE920" s="75"/>
      <c r="AF920" s="75"/>
      <c r="AG920" s="75"/>
      <c r="AH920" s="75"/>
      <c r="AI920" s="75"/>
      <c r="AJ920" s="75"/>
      <c r="AK920" s="75"/>
      <c r="AL920" s="75"/>
      <c r="AM920" s="75"/>
      <c r="AN920" s="75"/>
      <c r="AO920" s="75"/>
      <c r="AP920" s="70" t="s">
        <v>204</v>
      </c>
      <c r="AQ920" s="70">
        <v>2007</v>
      </c>
      <c r="AR920" s="75"/>
      <c r="AS920" s="75"/>
      <c r="AT920" s="75"/>
      <c r="AU920" s="71">
        <v>28712.143305420468</v>
      </c>
      <c r="AV920" s="66" t="s">
        <v>123</v>
      </c>
      <c r="AW920" s="66"/>
      <c r="AX920" s="66" t="s">
        <v>1803</v>
      </c>
      <c r="AY920" s="104" t="s">
        <v>1193</v>
      </c>
      <c r="AZ920" s="95"/>
      <c r="BA920" s="104"/>
      <c r="BB920" s="66"/>
      <c r="BC920" s="66"/>
      <c r="BD920" s="121"/>
      <c r="BE920" s="121"/>
      <c r="BF920" s="121"/>
      <c r="BG920" s="121"/>
      <c r="BH920" s="121"/>
      <c r="BI920" s="121"/>
      <c r="BJ920" s="121"/>
      <c r="BK920" s="121"/>
      <c r="BL920" s="121"/>
      <c r="BM920" s="121"/>
      <c r="BN920" s="121"/>
      <c r="BO920" s="121"/>
      <c r="BP920" s="121"/>
      <c r="BQ920" s="121"/>
      <c r="BR920" s="121"/>
      <c r="BS920" s="121"/>
      <c r="BT920" s="121"/>
      <c r="BU920" s="121"/>
      <c r="BV920" s="121"/>
      <c r="BW920" s="121"/>
      <c r="BX920" s="121"/>
      <c r="BY920" s="121"/>
    </row>
    <row r="921" spans="1:77" s="100" customFormat="1" ht="16" hidden="1" thickBot="1">
      <c r="A921" s="4"/>
      <c r="B921" s="98"/>
      <c r="C921" s="107" t="s">
        <v>906</v>
      </c>
      <c r="D921" s="108"/>
      <c r="E921" s="133" t="s">
        <v>713</v>
      </c>
      <c r="F921" s="133"/>
      <c r="G921" s="75"/>
      <c r="H921" s="75"/>
      <c r="I921" s="75"/>
      <c r="J921" s="104" t="s">
        <v>1193</v>
      </c>
      <c r="K921" s="75"/>
      <c r="L921" s="75"/>
      <c r="M921" s="66"/>
      <c r="N921" s="66"/>
      <c r="O921" s="66"/>
      <c r="P921" s="66"/>
      <c r="Q921" s="148" t="s">
        <v>1772</v>
      </c>
      <c r="R921" s="50">
        <v>0</v>
      </c>
      <c r="S921" s="66" t="s">
        <v>225</v>
      </c>
      <c r="T921" s="50" t="s">
        <v>1654</v>
      </c>
      <c r="U921" s="66"/>
      <c r="V921" s="50">
        <v>0</v>
      </c>
      <c r="W921" s="50">
        <v>0</v>
      </c>
      <c r="X921" s="50">
        <v>0</v>
      </c>
      <c r="Y921" s="75"/>
      <c r="Z921" s="75"/>
      <c r="AA921" s="75"/>
      <c r="AB921" s="75"/>
      <c r="AC921" s="75"/>
      <c r="AD921" s="75"/>
      <c r="AE921" s="75"/>
      <c r="AF921" s="75"/>
      <c r="AG921" s="75"/>
      <c r="AH921" s="75"/>
      <c r="AI921" s="75"/>
      <c r="AJ921" s="75"/>
      <c r="AK921" s="75"/>
      <c r="AL921" s="75"/>
      <c r="AM921" s="75"/>
      <c r="AN921" s="75"/>
      <c r="AO921" s="75"/>
      <c r="AP921" s="108" t="s">
        <v>204</v>
      </c>
      <c r="AQ921" s="108">
        <v>2007</v>
      </c>
      <c r="AR921" s="75"/>
      <c r="AS921" s="75"/>
      <c r="AT921" s="75"/>
      <c r="AU921" s="71">
        <v>5672271.3838465922</v>
      </c>
      <c r="AV921" s="66" t="s">
        <v>123</v>
      </c>
      <c r="AW921" s="66"/>
      <c r="AX921" s="66" t="s">
        <v>1803</v>
      </c>
      <c r="AY921" s="104" t="s">
        <v>1193</v>
      </c>
      <c r="AZ921" s="95"/>
      <c r="BA921" s="104"/>
      <c r="BB921" s="66"/>
      <c r="BC921" s="66"/>
      <c r="BD921" s="121"/>
      <c r="BE921" s="121"/>
      <c r="BF921" s="121"/>
      <c r="BG921" s="121"/>
      <c r="BH921" s="121"/>
      <c r="BI921" s="121"/>
      <c r="BJ921" s="121"/>
      <c r="BK921" s="121"/>
      <c r="BL921" s="121"/>
      <c r="BM921" s="121"/>
      <c r="BN921" s="121"/>
      <c r="BO921" s="121"/>
      <c r="BP921" s="121"/>
      <c r="BQ921" s="121"/>
      <c r="BR921" s="121"/>
      <c r="BS921" s="121"/>
      <c r="BT921" s="121"/>
      <c r="BU921" s="121"/>
      <c r="BV921" s="121"/>
      <c r="BW921" s="121"/>
      <c r="BX921" s="121"/>
      <c r="BY921" s="121"/>
    </row>
    <row r="922" spans="1:77" s="100" customFormat="1" ht="16" hidden="1" thickBot="1">
      <c r="A922" s="4"/>
      <c r="B922" s="98"/>
      <c r="C922" s="72" t="s">
        <v>907</v>
      </c>
      <c r="D922" s="70"/>
      <c r="E922" s="119" t="s">
        <v>729</v>
      </c>
      <c r="F922" s="119"/>
      <c r="G922" s="75"/>
      <c r="H922" s="75"/>
      <c r="I922" s="75"/>
      <c r="J922" s="104" t="s">
        <v>1193</v>
      </c>
      <c r="K922" s="75"/>
      <c r="L922" s="75"/>
      <c r="M922" s="75"/>
      <c r="N922" s="75"/>
      <c r="O922" s="75"/>
      <c r="P922" s="75"/>
      <c r="Q922" s="50" t="s">
        <v>835</v>
      </c>
      <c r="R922" s="50">
        <v>0</v>
      </c>
      <c r="S922" s="66" t="s">
        <v>225</v>
      </c>
      <c r="T922" s="50" t="s">
        <v>1654</v>
      </c>
      <c r="U922" s="66"/>
      <c r="V922" s="50">
        <v>0</v>
      </c>
      <c r="W922" s="50">
        <v>0</v>
      </c>
      <c r="X922" s="50">
        <v>0</v>
      </c>
      <c r="Y922" s="75"/>
      <c r="Z922" s="75"/>
      <c r="AA922" s="75"/>
      <c r="AB922" s="75"/>
      <c r="AC922" s="75"/>
      <c r="AD922" s="75"/>
      <c r="AE922" s="75"/>
      <c r="AF922" s="75"/>
      <c r="AG922" s="75"/>
      <c r="AH922" s="75"/>
      <c r="AI922" s="75"/>
      <c r="AJ922" s="75"/>
      <c r="AK922" s="75"/>
      <c r="AL922" s="75"/>
      <c r="AM922" s="75"/>
      <c r="AN922" s="75"/>
      <c r="AO922" s="75"/>
      <c r="AP922" s="70" t="s">
        <v>204</v>
      </c>
      <c r="AQ922" s="70">
        <v>2007</v>
      </c>
      <c r="AR922" s="75"/>
      <c r="AS922" s="75"/>
      <c r="AT922" s="75"/>
      <c r="AU922" s="71">
        <v>88235333.618734822</v>
      </c>
      <c r="AV922" s="66" t="s">
        <v>123</v>
      </c>
      <c r="AW922" s="66"/>
      <c r="AX922" s="66" t="s">
        <v>1803</v>
      </c>
      <c r="AY922" s="104" t="s">
        <v>1193</v>
      </c>
      <c r="AZ922" s="95"/>
      <c r="BA922" s="104"/>
      <c r="BB922" s="66"/>
      <c r="BC922" s="66"/>
      <c r="BD922" s="121"/>
      <c r="BE922" s="121"/>
      <c r="BF922" s="121"/>
      <c r="BG922" s="121"/>
      <c r="BH922" s="121"/>
      <c r="BI922" s="121"/>
      <c r="BJ922" s="121"/>
      <c r="BK922" s="121"/>
      <c r="BL922" s="121"/>
      <c r="BM922" s="121"/>
      <c r="BN922" s="121"/>
      <c r="BO922" s="121"/>
      <c r="BP922" s="121"/>
      <c r="BQ922" s="121"/>
      <c r="BR922" s="121"/>
      <c r="BS922" s="121"/>
      <c r="BT922" s="121"/>
      <c r="BU922" s="121"/>
      <c r="BV922" s="121"/>
      <c r="BW922" s="121"/>
      <c r="BX922" s="121"/>
      <c r="BY922" s="121"/>
    </row>
    <row r="923" spans="1:77" s="100" customFormat="1" ht="16" hidden="1" thickBot="1">
      <c r="A923" s="4"/>
      <c r="B923" s="98"/>
      <c r="C923" s="72" t="s">
        <v>908</v>
      </c>
      <c r="D923" s="70"/>
      <c r="E923" s="119" t="s">
        <v>713</v>
      </c>
      <c r="F923" s="119"/>
      <c r="G923" s="75"/>
      <c r="H923" s="75"/>
      <c r="I923" s="75"/>
      <c r="J923" s="104" t="s">
        <v>1193</v>
      </c>
      <c r="K923" s="75"/>
      <c r="L923" s="75"/>
      <c r="M923" s="75"/>
      <c r="N923" s="75"/>
      <c r="O923" s="75"/>
      <c r="P923" s="75"/>
      <c r="Q923" s="50" t="s">
        <v>1773</v>
      </c>
      <c r="R923" s="50">
        <v>0</v>
      </c>
      <c r="S923" s="66" t="s">
        <v>1581</v>
      </c>
      <c r="T923" s="50" t="s">
        <v>1653</v>
      </c>
      <c r="U923" s="66"/>
      <c r="V923" s="50">
        <v>0</v>
      </c>
      <c r="W923" s="50">
        <v>0</v>
      </c>
      <c r="X923" s="50">
        <v>0</v>
      </c>
      <c r="Y923" s="75"/>
      <c r="Z923" s="75"/>
      <c r="AA923" s="75"/>
      <c r="AB923" s="75"/>
      <c r="AC923" s="75"/>
      <c r="AD923" s="75"/>
      <c r="AE923" s="75"/>
      <c r="AF923" s="75"/>
      <c r="AG923" s="75"/>
      <c r="AH923" s="75"/>
      <c r="AI923" s="75"/>
      <c r="AJ923" s="75"/>
      <c r="AK923" s="75"/>
      <c r="AL923" s="75"/>
      <c r="AM923" s="75"/>
      <c r="AN923" s="75"/>
      <c r="AO923" s="75"/>
      <c r="AP923" s="70" t="s">
        <v>204</v>
      </c>
      <c r="AQ923" s="70">
        <v>2007</v>
      </c>
      <c r="AR923" s="75"/>
      <c r="AS923" s="75"/>
      <c r="AT923" s="75"/>
      <c r="AU923" s="71">
        <v>2209369.2394799101</v>
      </c>
      <c r="AV923" s="66" t="s">
        <v>123</v>
      </c>
      <c r="AW923" s="66"/>
      <c r="AX923" s="66" t="s">
        <v>1803</v>
      </c>
      <c r="AY923" s="104" t="s">
        <v>1193</v>
      </c>
      <c r="AZ923" s="95"/>
      <c r="BA923" s="104"/>
      <c r="BB923" s="66"/>
      <c r="BC923" s="66"/>
      <c r="BD923" s="121"/>
      <c r="BE923" s="121"/>
      <c r="BF923" s="121"/>
      <c r="BG923" s="121"/>
      <c r="BH923" s="121"/>
      <c r="BI923" s="121"/>
      <c r="BJ923" s="121"/>
      <c r="BK923" s="121"/>
      <c r="BL923" s="121"/>
      <c r="BM923" s="121"/>
      <c r="BN923" s="121"/>
      <c r="BO923" s="121"/>
      <c r="BP923" s="121"/>
      <c r="BQ923" s="121"/>
      <c r="BR923" s="121"/>
      <c r="BS923" s="121"/>
      <c r="BT923" s="121"/>
      <c r="BU923" s="121"/>
      <c r="BV923" s="121"/>
      <c r="BW923" s="121"/>
      <c r="BX923" s="121"/>
      <c r="BY923" s="121"/>
    </row>
    <row r="924" spans="1:77" s="100" customFormat="1" ht="31" hidden="1" thickBot="1">
      <c r="A924" s="4"/>
      <c r="B924" s="98"/>
      <c r="C924" s="72" t="s">
        <v>909</v>
      </c>
      <c r="D924" s="70"/>
      <c r="E924" s="119" t="s">
        <v>713</v>
      </c>
      <c r="F924" s="119"/>
      <c r="G924" s="75"/>
      <c r="H924" s="75"/>
      <c r="I924" s="75"/>
      <c r="J924" s="104" t="s">
        <v>1193</v>
      </c>
      <c r="K924" s="75"/>
      <c r="L924" s="75"/>
      <c r="M924" s="75"/>
      <c r="N924" s="75"/>
      <c r="O924" s="75"/>
      <c r="P924" s="75"/>
      <c r="Q924" s="50" t="s">
        <v>1774</v>
      </c>
      <c r="R924" s="50">
        <v>0</v>
      </c>
      <c r="S924" s="66" t="s">
        <v>238</v>
      </c>
      <c r="T924" s="50" t="s">
        <v>1733</v>
      </c>
      <c r="U924" s="66"/>
      <c r="V924" s="50">
        <v>0</v>
      </c>
      <c r="W924" s="50">
        <v>0</v>
      </c>
      <c r="X924" s="50">
        <v>0</v>
      </c>
      <c r="Y924" s="75"/>
      <c r="Z924" s="75"/>
      <c r="AA924" s="75"/>
      <c r="AB924" s="75"/>
      <c r="AC924" s="75"/>
      <c r="AD924" s="75"/>
      <c r="AE924" s="75"/>
      <c r="AF924" s="75"/>
      <c r="AG924" s="75"/>
      <c r="AH924" s="75"/>
      <c r="AI924" s="75"/>
      <c r="AJ924" s="75"/>
      <c r="AK924" s="75"/>
      <c r="AL924" s="75"/>
      <c r="AM924" s="75"/>
      <c r="AN924" s="75"/>
      <c r="AO924" s="75"/>
      <c r="AP924" s="70" t="s">
        <v>204</v>
      </c>
      <c r="AQ924" s="70">
        <v>2007</v>
      </c>
      <c r="AR924" s="75"/>
      <c r="AS924" s="75"/>
      <c r="AT924" s="75"/>
      <c r="AU924" s="71">
        <v>77246578.379785448</v>
      </c>
      <c r="AV924" s="66" t="s">
        <v>1573</v>
      </c>
      <c r="AW924" s="66"/>
      <c r="AX924" s="66" t="s">
        <v>1599</v>
      </c>
      <c r="AY924" s="104" t="s">
        <v>1193</v>
      </c>
      <c r="AZ924" s="95"/>
      <c r="BA924" s="104"/>
      <c r="BB924" s="66"/>
      <c r="BC924" s="66"/>
      <c r="BD924" s="121"/>
      <c r="BE924" s="121"/>
      <c r="BF924" s="121"/>
      <c r="BG924" s="121"/>
      <c r="BH924" s="121"/>
      <c r="BI924" s="121"/>
      <c r="BJ924" s="121"/>
      <c r="BK924" s="121"/>
      <c r="BL924" s="121"/>
      <c r="BM924" s="121"/>
      <c r="BN924" s="121"/>
      <c r="BO924" s="121"/>
      <c r="BP924" s="121"/>
      <c r="BQ924" s="121"/>
      <c r="BR924" s="121"/>
      <c r="BS924" s="121"/>
      <c r="BT924" s="121"/>
      <c r="BU924" s="121"/>
      <c r="BV924" s="121"/>
      <c r="BW924" s="121"/>
      <c r="BX924" s="121"/>
      <c r="BY924" s="121"/>
    </row>
    <row r="925" spans="1:77" s="100" customFormat="1" ht="33" hidden="1" thickBot="1">
      <c r="A925" s="4"/>
      <c r="B925" s="98"/>
      <c r="C925" s="72" t="s">
        <v>910</v>
      </c>
      <c r="D925" s="70"/>
      <c r="E925" s="119" t="s">
        <v>730</v>
      </c>
      <c r="F925" s="119"/>
      <c r="G925" s="75"/>
      <c r="H925" s="75"/>
      <c r="I925" s="75"/>
      <c r="J925" s="104" t="s">
        <v>1193</v>
      </c>
      <c r="K925" s="75"/>
      <c r="L925" s="75"/>
      <c r="M925" s="75"/>
      <c r="N925" s="75"/>
      <c r="O925" s="75"/>
      <c r="P925" s="75"/>
      <c r="Q925" s="50" t="s">
        <v>834</v>
      </c>
      <c r="R925" s="50">
        <v>0</v>
      </c>
      <c r="S925" s="66" t="s">
        <v>225</v>
      </c>
      <c r="T925" s="50" t="s">
        <v>1654</v>
      </c>
      <c r="U925" s="66"/>
      <c r="V925" s="50">
        <v>0</v>
      </c>
      <c r="W925" s="50">
        <v>0</v>
      </c>
      <c r="X925" s="50">
        <v>0</v>
      </c>
      <c r="Y925" s="75"/>
      <c r="Z925" s="75"/>
      <c r="AA925" s="75"/>
      <c r="AB925" s="75"/>
      <c r="AC925" s="75"/>
      <c r="AD925" s="75"/>
      <c r="AE925" s="75"/>
      <c r="AF925" s="75"/>
      <c r="AG925" s="75"/>
      <c r="AH925" s="75"/>
      <c r="AI925" s="75"/>
      <c r="AJ925" s="75"/>
      <c r="AK925" s="75"/>
      <c r="AL925" s="75"/>
      <c r="AM925" s="75"/>
      <c r="AN925" s="75"/>
      <c r="AO925" s="75"/>
      <c r="AP925" s="70" t="s">
        <v>204</v>
      </c>
      <c r="AQ925" s="70">
        <v>2007</v>
      </c>
      <c r="AR925" s="75"/>
      <c r="AS925" s="75"/>
      <c r="AT925" s="75"/>
      <c r="AU925" s="71">
        <v>14705886.728933161</v>
      </c>
      <c r="AV925" s="66" t="s">
        <v>123</v>
      </c>
      <c r="AW925" s="66"/>
      <c r="AX925" s="113" t="s">
        <v>1814</v>
      </c>
      <c r="AY925" s="104" t="s">
        <v>1193</v>
      </c>
      <c r="AZ925" s="95"/>
      <c r="BA925" s="104"/>
      <c r="BB925" s="66"/>
      <c r="BC925" s="66"/>
      <c r="BD925" s="121"/>
      <c r="BE925" s="121"/>
      <c r="BF925" s="121"/>
      <c r="BG925" s="121"/>
      <c r="BH925" s="121"/>
      <c r="BI925" s="121"/>
      <c r="BJ925" s="121"/>
      <c r="BK925" s="121"/>
      <c r="BL925" s="121"/>
      <c r="BM925" s="121"/>
      <c r="BN925" s="121"/>
      <c r="BO925" s="121"/>
      <c r="BP925" s="121"/>
      <c r="BQ925" s="121"/>
      <c r="BR925" s="121"/>
      <c r="BS925" s="121"/>
      <c r="BT925" s="121"/>
      <c r="BU925" s="121"/>
      <c r="BV925" s="121"/>
      <c r="BW925" s="121"/>
      <c r="BX925" s="121"/>
      <c r="BY925" s="121"/>
    </row>
    <row r="926" spans="1:77" s="100" customFormat="1" ht="16" hidden="1" thickBot="1">
      <c r="A926" s="4"/>
      <c r="B926" s="98"/>
      <c r="C926" s="72" t="s">
        <v>911</v>
      </c>
      <c r="D926" s="70"/>
      <c r="E926" s="119" t="s">
        <v>713</v>
      </c>
      <c r="F926" s="119"/>
      <c r="G926" s="75"/>
      <c r="H926" s="75"/>
      <c r="I926" s="75"/>
      <c r="J926" s="104" t="s">
        <v>1193</v>
      </c>
      <c r="K926" s="75"/>
      <c r="L926" s="75"/>
      <c r="M926" s="75"/>
      <c r="N926" s="75"/>
      <c r="O926" s="75"/>
      <c r="P926" s="75"/>
      <c r="Q926" s="50" t="s">
        <v>1775</v>
      </c>
      <c r="R926" s="50">
        <v>0</v>
      </c>
      <c r="S926" s="66" t="s">
        <v>225</v>
      </c>
      <c r="T926" s="50" t="s">
        <v>1653</v>
      </c>
      <c r="U926" s="66"/>
      <c r="V926" s="50">
        <v>0</v>
      </c>
      <c r="W926" s="50">
        <v>0</v>
      </c>
      <c r="X926" s="50">
        <v>0</v>
      </c>
      <c r="Y926" s="75"/>
      <c r="Z926" s="75"/>
      <c r="AA926" s="75"/>
      <c r="AB926" s="75"/>
      <c r="AC926" s="75"/>
      <c r="AD926" s="75"/>
      <c r="AE926" s="75"/>
      <c r="AF926" s="75"/>
      <c r="AG926" s="75"/>
      <c r="AH926" s="75"/>
      <c r="AI926" s="75"/>
      <c r="AJ926" s="75"/>
      <c r="AK926" s="75"/>
      <c r="AL926" s="75"/>
      <c r="AM926" s="75"/>
      <c r="AN926" s="75"/>
      <c r="AO926" s="75"/>
      <c r="AP926" s="70" t="s">
        <v>204</v>
      </c>
      <c r="AQ926" s="70">
        <v>2007</v>
      </c>
      <c r="AR926" s="75"/>
      <c r="AS926" s="75"/>
      <c r="AT926" s="75"/>
      <c r="AU926" s="71">
        <v>169858287.01412699</v>
      </c>
      <c r="AV926" s="66" t="s">
        <v>123</v>
      </c>
      <c r="AW926" s="66"/>
      <c r="AX926" s="66" t="s">
        <v>1815</v>
      </c>
      <c r="AY926" s="104" t="s">
        <v>1193</v>
      </c>
      <c r="AZ926" s="95"/>
      <c r="BA926" s="104"/>
      <c r="BB926" s="66"/>
      <c r="BC926" s="66"/>
      <c r="BD926" s="121"/>
      <c r="BE926" s="121"/>
      <c r="BF926" s="121"/>
      <c r="BG926" s="121"/>
      <c r="BH926" s="121"/>
      <c r="BI926" s="121"/>
      <c r="BJ926" s="121"/>
      <c r="BK926" s="121"/>
      <c r="BL926" s="121"/>
      <c r="BM926" s="121"/>
      <c r="BN926" s="121"/>
      <c r="BO926" s="121"/>
      <c r="BP926" s="121"/>
      <c r="BQ926" s="121"/>
      <c r="BR926" s="121"/>
      <c r="BS926" s="121"/>
      <c r="BT926" s="121"/>
      <c r="BU926" s="121"/>
      <c r="BV926" s="121"/>
      <c r="BW926" s="121"/>
      <c r="BX926" s="121"/>
      <c r="BY926" s="121"/>
    </row>
    <row r="927" spans="1:77" s="100" customFormat="1" ht="46" hidden="1" thickBot="1">
      <c r="A927" s="4"/>
      <c r="B927" s="98"/>
      <c r="C927" s="72" t="s">
        <v>912</v>
      </c>
      <c r="D927" s="70"/>
      <c r="E927" s="119" t="s">
        <v>725</v>
      </c>
      <c r="F927" s="119"/>
      <c r="G927" s="75"/>
      <c r="H927" s="75"/>
      <c r="I927" s="75"/>
      <c r="J927" s="104" t="s">
        <v>1193</v>
      </c>
      <c r="K927" s="75"/>
      <c r="L927" s="75"/>
      <c r="M927" s="75"/>
      <c r="N927" s="75"/>
      <c r="O927" s="75"/>
      <c r="P927" s="75"/>
      <c r="Q927" s="50" t="s">
        <v>1776</v>
      </c>
      <c r="R927" s="50">
        <v>0</v>
      </c>
      <c r="S927" s="66" t="s">
        <v>225</v>
      </c>
      <c r="T927" s="50" t="s">
        <v>1657</v>
      </c>
      <c r="U927" s="66"/>
      <c r="V927" s="50">
        <v>0</v>
      </c>
      <c r="W927" s="50">
        <v>0</v>
      </c>
      <c r="X927" s="50">
        <v>0</v>
      </c>
      <c r="Y927" s="75"/>
      <c r="Z927" s="75"/>
      <c r="AA927" s="75"/>
      <c r="AB927" s="75"/>
      <c r="AC927" s="75"/>
      <c r="AD927" s="75"/>
      <c r="AE927" s="75"/>
      <c r="AF927" s="75"/>
      <c r="AG927" s="75"/>
      <c r="AH927" s="75"/>
      <c r="AI927" s="75"/>
      <c r="AJ927" s="75"/>
      <c r="AK927" s="75"/>
      <c r="AL927" s="75"/>
      <c r="AM927" s="75"/>
      <c r="AN927" s="75"/>
      <c r="AO927" s="75"/>
      <c r="AP927" s="70" t="s">
        <v>204</v>
      </c>
      <c r="AQ927" s="70">
        <v>2007</v>
      </c>
      <c r="AR927" s="75"/>
      <c r="AS927" s="75"/>
      <c r="AT927" s="75"/>
      <c r="AU927" s="71">
        <v>107669080.43037987</v>
      </c>
      <c r="AV927" s="66" t="s">
        <v>123</v>
      </c>
      <c r="AW927" s="66"/>
      <c r="AX927" s="66" t="s">
        <v>1803</v>
      </c>
      <c r="AY927" s="104" t="s">
        <v>1193</v>
      </c>
      <c r="AZ927" s="95"/>
      <c r="BA927" s="104"/>
      <c r="BB927" s="66"/>
      <c r="BC927" s="66"/>
      <c r="BD927" s="121"/>
      <c r="BE927" s="121"/>
      <c r="BF927" s="121"/>
      <c r="BG927" s="121"/>
      <c r="BH927" s="121"/>
      <c r="BI927" s="121"/>
      <c r="BJ927" s="121"/>
      <c r="BK927" s="121"/>
      <c r="BL927" s="121"/>
      <c r="BM927" s="121"/>
      <c r="BN927" s="121"/>
      <c r="BO927" s="121"/>
      <c r="BP927" s="121"/>
      <c r="BQ927" s="121"/>
      <c r="BR927" s="121"/>
      <c r="BS927" s="121"/>
      <c r="BT927" s="121"/>
      <c r="BU927" s="121"/>
      <c r="BV927" s="121"/>
      <c r="BW927" s="121"/>
      <c r="BX927" s="121"/>
      <c r="BY927" s="121"/>
    </row>
    <row r="928" spans="1:77" s="100" customFormat="1" ht="16" hidden="1" thickBot="1">
      <c r="A928" s="4"/>
      <c r="B928" s="98"/>
      <c r="C928" s="72" t="s">
        <v>913</v>
      </c>
      <c r="D928" s="70"/>
      <c r="E928" s="119" t="s">
        <v>712</v>
      </c>
      <c r="F928" s="119"/>
      <c r="G928" s="75"/>
      <c r="H928" s="75"/>
      <c r="I928" s="75"/>
      <c r="J928" s="104" t="s">
        <v>1193</v>
      </c>
      <c r="K928" s="75"/>
      <c r="L928" s="75"/>
      <c r="M928" s="75"/>
      <c r="N928" s="75"/>
      <c r="O928" s="75"/>
      <c r="P928" s="75"/>
      <c r="Q928" s="50" t="s">
        <v>828</v>
      </c>
      <c r="R928" s="50">
        <v>0</v>
      </c>
      <c r="S928" s="66" t="s">
        <v>225</v>
      </c>
      <c r="T928" s="50" t="s">
        <v>1654</v>
      </c>
      <c r="U928" s="66"/>
      <c r="V928" s="50">
        <v>0</v>
      </c>
      <c r="W928" s="50">
        <v>0</v>
      </c>
      <c r="X928" s="50">
        <v>0</v>
      </c>
      <c r="Y928" s="75"/>
      <c r="Z928" s="75"/>
      <c r="AA928" s="75"/>
      <c r="AB928" s="75"/>
      <c r="AC928" s="75"/>
      <c r="AD928" s="75"/>
      <c r="AE928" s="75"/>
      <c r="AF928" s="75"/>
      <c r="AG928" s="75"/>
      <c r="AH928" s="75"/>
      <c r="AI928" s="75"/>
      <c r="AJ928" s="75"/>
      <c r="AK928" s="75"/>
      <c r="AL928" s="75"/>
      <c r="AM928" s="75"/>
      <c r="AN928" s="75"/>
      <c r="AO928" s="75"/>
      <c r="AP928" s="70" t="s">
        <v>204</v>
      </c>
      <c r="AQ928" s="70">
        <v>2007</v>
      </c>
      <c r="AR928" s="75"/>
      <c r="AS928" s="75"/>
      <c r="AT928" s="75"/>
      <c r="AU928" s="71">
        <v>882353.42448825436</v>
      </c>
      <c r="AV928" s="66" t="s">
        <v>123</v>
      </c>
      <c r="AW928" s="66"/>
      <c r="AX928" s="66" t="s">
        <v>1816</v>
      </c>
      <c r="AY928" s="104" t="s">
        <v>1193</v>
      </c>
      <c r="AZ928" s="95"/>
      <c r="BA928" s="104"/>
      <c r="BB928" s="66"/>
      <c r="BC928" s="66"/>
      <c r="BD928" s="121"/>
      <c r="BE928" s="121"/>
      <c r="BF928" s="121"/>
      <c r="BG928" s="121"/>
      <c r="BH928" s="121"/>
      <c r="BI928" s="121"/>
      <c r="BJ928" s="121"/>
      <c r="BK928" s="121"/>
      <c r="BL928" s="121"/>
      <c r="BM928" s="121"/>
      <c r="BN928" s="121"/>
      <c r="BO928" s="121"/>
      <c r="BP928" s="121"/>
      <c r="BQ928" s="121"/>
      <c r="BR928" s="121"/>
      <c r="BS928" s="121"/>
      <c r="BT928" s="121"/>
      <c r="BU928" s="121"/>
      <c r="BV928" s="121"/>
      <c r="BW928" s="121"/>
      <c r="BX928" s="121"/>
      <c r="BY928" s="121"/>
    </row>
    <row r="929" spans="1:77" s="100" customFormat="1" ht="16" hidden="1" thickBot="1">
      <c r="A929" s="4"/>
      <c r="B929" s="98"/>
      <c r="C929" s="72" t="s">
        <v>914</v>
      </c>
      <c r="D929" s="70"/>
      <c r="E929" s="119" t="s">
        <v>712</v>
      </c>
      <c r="F929" s="119"/>
      <c r="G929" s="75"/>
      <c r="H929" s="75"/>
      <c r="I929" s="75"/>
      <c r="J929" s="104" t="s">
        <v>1193</v>
      </c>
      <c r="K929" s="75"/>
      <c r="L929" s="75"/>
      <c r="M929" s="75"/>
      <c r="N929" s="75"/>
      <c r="O929" s="75"/>
      <c r="P929" s="75"/>
      <c r="Q929" s="50" t="s">
        <v>1777</v>
      </c>
      <c r="R929" s="50">
        <v>0</v>
      </c>
      <c r="S929" s="66" t="s">
        <v>225</v>
      </c>
      <c r="T929" s="50" t="s">
        <v>1654</v>
      </c>
      <c r="U929" s="66"/>
      <c r="V929" s="50">
        <v>0</v>
      </c>
      <c r="W929" s="50">
        <v>0</v>
      </c>
      <c r="X929" s="50">
        <v>0</v>
      </c>
      <c r="Y929" s="75"/>
      <c r="Z929" s="75"/>
      <c r="AA929" s="75"/>
      <c r="AB929" s="75"/>
      <c r="AC929" s="75"/>
      <c r="AD929" s="75"/>
      <c r="AE929" s="75"/>
      <c r="AF929" s="75"/>
      <c r="AG929" s="75"/>
      <c r="AH929" s="75"/>
      <c r="AI929" s="75"/>
      <c r="AJ929" s="75"/>
      <c r="AK929" s="75"/>
      <c r="AL929" s="75"/>
      <c r="AM929" s="75"/>
      <c r="AN929" s="75"/>
      <c r="AO929" s="75"/>
      <c r="AP929" s="70" t="s">
        <v>204</v>
      </c>
      <c r="AQ929" s="70">
        <v>2007</v>
      </c>
      <c r="AR929" s="75"/>
      <c r="AS929" s="75"/>
      <c r="AT929" s="75"/>
      <c r="AU929" s="71">
        <v>2941177.3457866316</v>
      </c>
      <c r="AV929" s="66" t="s">
        <v>123</v>
      </c>
      <c r="AW929" s="66"/>
      <c r="AX929" s="66" t="s">
        <v>1803</v>
      </c>
      <c r="AY929" s="104" t="s">
        <v>1193</v>
      </c>
      <c r="AZ929" s="95"/>
      <c r="BA929" s="104"/>
      <c r="BB929" s="66"/>
      <c r="BC929" s="66"/>
      <c r="BD929" s="121"/>
      <c r="BE929" s="121"/>
      <c r="BF929" s="121"/>
      <c r="BG929" s="121"/>
      <c r="BH929" s="121"/>
      <c r="BI929" s="121"/>
      <c r="BJ929" s="121"/>
      <c r="BK929" s="121"/>
      <c r="BL929" s="121"/>
      <c r="BM929" s="121"/>
      <c r="BN929" s="121"/>
      <c r="BO929" s="121"/>
      <c r="BP929" s="121"/>
      <c r="BQ929" s="121"/>
      <c r="BR929" s="121"/>
      <c r="BS929" s="121"/>
      <c r="BT929" s="121"/>
      <c r="BU929" s="121"/>
      <c r="BV929" s="121"/>
      <c r="BW929" s="121"/>
      <c r="BX929" s="121"/>
      <c r="BY929" s="121"/>
    </row>
    <row r="930" spans="1:77" s="100" customFormat="1" ht="31" hidden="1" thickBot="1">
      <c r="A930" s="4"/>
      <c r="B930" s="98"/>
      <c r="C930" s="72" t="s">
        <v>915</v>
      </c>
      <c r="D930" s="70"/>
      <c r="E930" s="119" t="s">
        <v>712</v>
      </c>
      <c r="F930" s="119"/>
      <c r="G930" s="75"/>
      <c r="H930" s="75"/>
      <c r="I930" s="75"/>
      <c r="J930" s="104" t="s">
        <v>1193</v>
      </c>
      <c r="K930" s="75"/>
      <c r="L930" s="75"/>
      <c r="M930" s="75"/>
      <c r="N930" s="75"/>
      <c r="O930" s="75"/>
      <c r="P930" s="75"/>
      <c r="Q930" s="50" t="s">
        <v>839</v>
      </c>
      <c r="R930" s="50">
        <v>0</v>
      </c>
      <c r="S930" s="66" t="s">
        <v>1581</v>
      </c>
      <c r="T930" s="50" t="s">
        <v>1654</v>
      </c>
      <c r="U930" s="66"/>
      <c r="V930" s="50">
        <v>0</v>
      </c>
      <c r="W930" s="50">
        <v>0</v>
      </c>
      <c r="X930" s="50">
        <v>0</v>
      </c>
      <c r="Y930" s="75"/>
      <c r="Z930" s="75"/>
      <c r="AA930" s="75"/>
      <c r="AB930" s="75"/>
      <c r="AC930" s="75"/>
      <c r="AD930" s="75"/>
      <c r="AE930" s="75"/>
      <c r="AF930" s="75"/>
      <c r="AG930" s="75"/>
      <c r="AH930" s="75"/>
      <c r="AI930" s="75"/>
      <c r="AJ930" s="75"/>
      <c r="AK930" s="75"/>
      <c r="AL930" s="75"/>
      <c r="AM930" s="75"/>
      <c r="AN930" s="75"/>
      <c r="AO930" s="75"/>
      <c r="AP930" s="70" t="s">
        <v>204</v>
      </c>
      <c r="AQ930" s="70">
        <v>2007</v>
      </c>
      <c r="AR930" s="75"/>
      <c r="AS930" s="75"/>
      <c r="AT930" s="75"/>
      <c r="AU930" s="71">
        <v>14005607.56482916</v>
      </c>
      <c r="AV930" s="66" t="s">
        <v>123</v>
      </c>
      <c r="AW930" s="66"/>
      <c r="AX930" s="66" t="s">
        <v>1803</v>
      </c>
      <c r="AY930" s="104" t="s">
        <v>1193</v>
      </c>
      <c r="AZ930" s="95"/>
      <c r="BA930" s="104"/>
      <c r="BB930" s="66"/>
      <c r="BC930" s="66"/>
      <c r="BD930" s="121"/>
      <c r="BE930" s="121"/>
      <c r="BF930" s="121"/>
      <c r="BG930" s="121"/>
      <c r="BH930" s="121"/>
      <c r="BI930" s="121"/>
      <c r="BJ930" s="121"/>
      <c r="BK930" s="121"/>
      <c r="BL930" s="121"/>
      <c r="BM930" s="121"/>
      <c r="BN930" s="121"/>
      <c r="BO930" s="121"/>
      <c r="BP930" s="121"/>
      <c r="BQ930" s="121"/>
      <c r="BR930" s="121"/>
      <c r="BS930" s="121"/>
      <c r="BT930" s="121"/>
      <c r="BU930" s="121"/>
      <c r="BV930" s="121"/>
      <c r="BW930" s="121"/>
      <c r="BX930" s="121"/>
      <c r="BY930" s="121"/>
    </row>
    <row r="931" spans="1:77" s="100" customFormat="1" ht="16" hidden="1" thickBot="1">
      <c r="A931" s="4"/>
      <c r="B931" s="98"/>
      <c r="C931" s="72" t="s">
        <v>550</v>
      </c>
      <c r="D931" s="70"/>
      <c r="E931" s="119" t="s">
        <v>712</v>
      </c>
      <c r="F931" s="119"/>
      <c r="G931" s="75"/>
      <c r="H931" s="75"/>
      <c r="I931" s="75"/>
      <c r="J931" s="104" t="s">
        <v>1193</v>
      </c>
      <c r="K931" s="75"/>
      <c r="L931" s="75"/>
      <c r="M931" s="75"/>
      <c r="N931" s="75"/>
      <c r="O931" s="75"/>
      <c r="P931" s="75"/>
      <c r="Q931" s="50" t="s">
        <v>842</v>
      </c>
      <c r="R931" s="50">
        <v>0</v>
      </c>
      <c r="S931" s="66" t="s">
        <v>1581</v>
      </c>
      <c r="T931" s="50" t="s">
        <v>1654</v>
      </c>
      <c r="U931" s="66"/>
      <c r="V931" s="50">
        <v>0</v>
      </c>
      <c r="W931" s="50">
        <v>0</v>
      </c>
      <c r="X931" s="50">
        <v>0</v>
      </c>
      <c r="Y931" s="75"/>
      <c r="Z931" s="75"/>
      <c r="AA931" s="75"/>
      <c r="AB931" s="75"/>
      <c r="AC931" s="75"/>
      <c r="AD931" s="75"/>
      <c r="AE931" s="75"/>
      <c r="AF931" s="75"/>
      <c r="AG931" s="75"/>
      <c r="AH931" s="75"/>
      <c r="AI931" s="75"/>
      <c r="AJ931" s="75"/>
      <c r="AK931" s="75"/>
      <c r="AL931" s="75"/>
      <c r="AM931" s="75"/>
      <c r="AN931" s="75"/>
      <c r="AO931" s="75"/>
      <c r="AP931" s="70" t="s">
        <v>204</v>
      </c>
      <c r="AQ931" s="70">
        <v>2007</v>
      </c>
      <c r="AR931" s="75"/>
      <c r="AS931" s="75"/>
      <c r="AT931" s="75"/>
      <c r="AU931" s="71">
        <v>6162467.2402239246</v>
      </c>
      <c r="AV931" s="66" t="s">
        <v>123</v>
      </c>
      <c r="AW931" s="66"/>
      <c r="AX931" s="66" t="s">
        <v>1803</v>
      </c>
      <c r="AY931" s="104" t="s">
        <v>1193</v>
      </c>
      <c r="AZ931" s="95"/>
      <c r="BA931" s="104"/>
      <c r="BB931" s="66"/>
      <c r="BC931" s="66"/>
      <c r="BD931" s="121"/>
      <c r="BE931" s="121"/>
      <c r="BF931" s="121"/>
      <c r="BG931" s="121"/>
      <c r="BH931" s="121"/>
      <c r="BI931" s="121"/>
      <c r="BJ931" s="121"/>
      <c r="BK931" s="121"/>
      <c r="BL931" s="121"/>
      <c r="BM931" s="121"/>
      <c r="BN931" s="121"/>
      <c r="BO931" s="121"/>
      <c r="BP931" s="121"/>
      <c r="BQ931" s="121"/>
      <c r="BR931" s="121"/>
      <c r="BS931" s="121"/>
      <c r="BT931" s="121"/>
      <c r="BU931" s="121"/>
      <c r="BV931" s="121"/>
      <c r="BW931" s="121"/>
      <c r="BX931" s="121"/>
      <c r="BY931" s="121"/>
    </row>
    <row r="932" spans="1:77" s="100" customFormat="1" ht="16" hidden="1" thickBot="1">
      <c r="A932" s="4"/>
      <c r="B932" s="98"/>
      <c r="C932" s="72" t="s">
        <v>916</v>
      </c>
      <c r="D932" s="70"/>
      <c r="E932" s="119" t="s">
        <v>712</v>
      </c>
      <c r="F932" s="119"/>
      <c r="G932" s="75"/>
      <c r="H932" s="75"/>
      <c r="I932" s="75"/>
      <c r="J932" s="104" t="s">
        <v>1193</v>
      </c>
      <c r="K932" s="75"/>
      <c r="L932" s="75"/>
      <c r="M932" s="75"/>
      <c r="N932" s="75"/>
      <c r="O932" s="75"/>
      <c r="P932" s="75"/>
      <c r="Q932" s="50" t="s">
        <v>845</v>
      </c>
      <c r="R932" s="50">
        <v>0</v>
      </c>
      <c r="S932" s="66" t="s">
        <v>1581</v>
      </c>
      <c r="T932" s="50" t="s">
        <v>1654</v>
      </c>
      <c r="U932" s="66"/>
      <c r="V932" s="50">
        <v>0</v>
      </c>
      <c r="W932" s="50">
        <v>0</v>
      </c>
      <c r="X932" s="50">
        <v>0</v>
      </c>
      <c r="Y932" s="75"/>
      <c r="Z932" s="75"/>
      <c r="AA932" s="75"/>
      <c r="AB932" s="75"/>
      <c r="AC932" s="75"/>
      <c r="AD932" s="75"/>
      <c r="AE932" s="75"/>
      <c r="AF932" s="75"/>
      <c r="AG932" s="75"/>
      <c r="AH932" s="75"/>
      <c r="AI932" s="75"/>
      <c r="AJ932" s="75"/>
      <c r="AK932" s="75"/>
      <c r="AL932" s="75"/>
      <c r="AM932" s="75"/>
      <c r="AN932" s="75"/>
      <c r="AO932" s="75"/>
      <c r="AP932" s="70" t="s">
        <v>204</v>
      </c>
      <c r="AQ932" s="70">
        <v>2007</v>
      </c>
      <c r="AR932" s="75"/>
      <c r="AS932" s="75"/>
      <c r="AT932" s="75"/>
      <c r="AU932" s="71">
        <v>16381111.647422204</v>
      </c>
      <c r="AV932" s="66" t="s">
        <v>123</v>
      </c>
      <c r="AW932" s="66"/>
      <c r="AX932" s="66" t="s">
        <v>1803</v>
      </c>
      <c r="AY932" s="104" t="s">
        <v>1193</v>
      </c>
      <c r="AZ932" s="95"/>
      <c r="BA932" s="104"/>
      <c r="BB932" s="66"/>
      <c r="BC932" s="66"/>
      <c r="BD932" s="121"/>
      <c r="BE932" s="121"/>
      <c r="BF932" s="121"/>
      <c r="BG932" s="121"/>
      <c r="BH932" s="121"/>
      <c r="BI932" s="121"/>
      <c r="BJ932" s="121"/>
      <c r="BK932" s="121"/>
      <c r="BL932" s="121"/>
      <c r="BM932" s="121"/>
      <c r="BN932" s="121"/>
      <c r="BO932" s="121"/>
      <c r="BP932" s="121"/>
      <c r="BQ932" s="121"/>
      <c r="BR932" s="121"/>
      <c r="BS932" s="121"/>
      <c r="BT932" s="121"/>
      <c r="BU932" s="121"/>
      <c r="BV932" s="121"/>
      <c r="BW932" s="121"/>
      <c r="BX932" s="121"/>
      <c r="BY932" s="121"/>
    </row>
    <row r="933" spans="1:77" s="100" customFormat="1" ht="16" hidden="1" thickBot="1">
      <c r="A933" s="4"/>
      <c r="B933" s="98"/>
      <c r="C933" s="72" t="s">
        <v>917</v>
      </c>
      <c r="D933" s="70"/>
      <c r="E933" s="119" t="s">
        <v>720</v>
      </c>
      <c r="F933" s="119"/>
      <c r="G933" s="75"/>
      <c r="H933" s="75"/>
      <c r="I933" s="75"/>
      <c r="J933" s="104" t="s">
        <v>1193</v>
      </c>
      <c r="K933" s="75"/>
      <c r="L933" s="75"/>
      <c r="M933" s="75"/>
      <c r="N933" s="75"/>
      <c r="O933" s="75"/>
      <c r="P933" s="75"/>
      <c r="Q933" s="50" t="s">
        <v>1778</v>
      </c>
      <c r="R933" s="50">
        <v>0</v>
      </c>
      <c r="S933" s="66" t="s">
        <v>1581</v>
      </c>
      <c r="T933" s="50" t="s">
        <v>1653</v>
      </c>
      <c r="U933" s="66"/>
      <c r="V933" s="50">
        <v>0</v>
      </c>
      <c r="W933" s="50">
        <v>0</v>
      </c>
      <c r="X933" s="50">
        <v>0</v>
      </c>
      <c r="Y933" s="75"/>
      <c r="Z933" s="75"/>
      <c r="AA933" s="75"/>
      <c r="AB933" s="75"/>
      <c r="AC933" s="75"/>
      <c r="AD933" s="75"/>
      <c r="AE933" s="75"/>
      <c r="AF933" s="75"/>
      <c r="AG933" s="75"/>
      <c r="AH933" s="75"/>
      <c r="AI933" s="75"/>
      <c r="AJ933" s="75"/>
      <c r="AK933" s="75"/>
      <c r="AL933" s="75"/>
      <c r="AM933" s="75"/>
      <c r="AN933" s="75"/>
      <c r="AO933" s="75"/>
      <c r="AP933" s="70" t="s">
        <v>204</v>
      </c>
      <c r="AQ933" s="70">
        <v>2007</v>
      </c>
      <c r="AR933" s="75"/>
      <c r="AS933" s="75"/>
      <c r="AT933" s="75"/>
      <c r="AU933" s="71">
        <v>19386181.321174756</v>
      </c>
      <c r="AV933" s="66" t="s">
        <v>123</v>
      </c>
      <c r="AW933" s="66"/>
      <c r="AX933" s="66" t="s">
        <v>1803</v>
      </c>
      <c r="AY933" s="104" t="s">
        <v>1193</v>
      </c>
      <c r="AZ933" s="95"/>
      <c r="BA933" s="104"/>
      <c r="BB933" s="66"/>
      <c r="BC933" s="66"/>
      <c r="BD933" s="121"/>
      <c r="BE933" s="121"/>
      <c r="BF933" s="121"/>
      <c r="BG933" s="121"/>
      <c r="BH933" s="121"/>
      <c r="BI933" s="121"/>
      <c r="BJ933" s="121"/>
      <c r="BK933" s="121"/>
      <c r="BL933" s="121"/>
      <c r="BM933" s="121"/>
      <c r="BN933" s="121"/>
      <c r="BO933" s="121"/>
      <c r="BP933" s="121"/>
      <c r="BQ933" s="121"/>
      <c r="BR933" s="121"/>
      <c r="BS933" s="121"/>
      <c r="BT933" s="121"/>
      <c r="BU933" s="121"/>
      <c r="BV933" s="121"/>
      <c r="BW933" s="121"/>
      <c r="BX933" s="121"/>
      <c r="BY933" s="121"/>
    </row>
    <row r="934" spans="1:77" s="100" customFormat="1" ht="16" hidden="1" thickBot="1">
      <c r="A934" s="4"/>
      <c r="B934" s="98"/>
      <c r="C934" s="72" t="s">
        <v>918</v>
      </c>
      <c r="D934" s="70"/>
      <c r="E934" s="119" t="s">
        <v>715</v>
      </c>
      <c r="F934" s="119"/>
      <c r="G934" s="75"/>
      <c r="H934" s="75"/>
      <c r="I934" s="75"/>
      <c r="J934" s="104" t="s">
        <v>1193</v>
      </c>
      <c r="K934" s="75"/>
      <c r="L934" s="75"/>
      <c r="M934" s="75"/>
      <c r="N934" s="75"/>
      <c r="O934" s="75"/>
      <c r="P934" s="75"/>
      <c r="Q934" s="50" t="s">
        <v>1779</v>
      </c>
      <c r="R934" s="50">
        <v>0</v>
      </c>
      <c r="S934" s="66"/>
      <c r="T934" s="50" t="s">
        <v>1653</v>
      </c>
      <c r="U934" s="66"/>
      <c r="V934" s="50">
        <v>0</v>
      </c>
      <c r="W934" s="50">
        <v>0</v>
      </c>
      <c r="X934" s="50">
        <v>0</v>
      </c>
      <c r="Y934" s="75"/>
      <c r="Z934" s="75"/>
      <c r="AA934" s="75"/>
      <c r="AB934" s="75"/>
      <c r="AC934" s="75"/>
      <c r="AD934" s="75"/>
      <c r="AE934" s="75"/>
      <c r="AF934" s="75"/>
      <c r="AG934" s="75"/>
      <c r="AH934" s="75"/>
      <c r="AI934" s="75"/>
      <c r="AJ934" s="75"/>
      <c r="AK934" s="75"/>
      <c r="AL934" s="75"/>
      <c r="AM934" s="75"/>
      <c r="AN934" s="75"/>
      <c r="AO934" s="75"/>
      <c r="AP934" s="70" t="s">
        <v>204</v>
      </c>
      <c r="AQ934" s="70">
        <v>2007</v>
      </c>
      <c r="AR934" s="75"/>
      <c r="AS934" s="75"/>
      <c r="AT934" s="75"/>
      <c r="AU934" s="71">
        <v>11364114.663479589</v>
      </c>
      <c r="AV934" s="66" t="s">
        <v>123</v>
      </c>
      <c r="AW934" s="66"/>
      <c r="AX934" s="66" t="s">
        <v>1817</v>
      </c>
      <c r="AY934" s="104" t="s">
        <v>1193</v>
      </c>
      <c r="AZ934" s="95"/>
      <c r="BA934" s="104"/>
      <c r="BB934" s="66"/>
      <c r="BC934" s="66"/>
      <c r="BD934" s="121"/>
      <c r="BE934" s="121"/>
      <c r="BF934" s="121"/>
      <c r="BG934" s="121"/>
      <c r="BH934" s="121"/>
      <c r="BI934" s="121"/>
      <c r="BJ934" s="121"/>
      <c r="BK934" s="121"/>
      <c r="BL934" s="121"/>
      <c r="BM934" s="121"/>
      <c r="BN934" s="121"/>
      <c r="BO934" s="121"/>
      <c r="BP934" s="121"/>
      <c r="BQ934" s="121"/>
      <c r="BR934" s="121"/>
      <c r="BS934" s="121"/>
      <c r="BT934" s="121"/>
      <c r="BU934" s="121"/>
      <c r="BV934" s="121"/>
      <c r="BW934" s="121"/>
      <c r="BX934" s="121"/>
      <c r="BY934" s="121"/>
    </row>
    <row r="935" spans="1:77" s="100" customFormat="1" ht="16" hidden="1" thickBot="1">
      <c r="A935" s="4"/>
      <c r="B935" s="98"/>
      <c r="C935" s="72" t="s">
        <v>919</v>
      </c>
      <c r="D935" s="70"/>
      <c r="E935" s="119" t="s">
        <v>1780</v>
      </c>
      <c r="F935" s="119"/>
      <c r="G935" s="75"/>
      <c r="H935" s="75"/>
      <c r="I935" s="75"/>
      <c r="J935" s="104" t="s">
        <v>1193</v>
      </c>
      <c r="K935" s="75"/>
      <c r="L935" s="75"/>
      <c r="M935" s="75"/>
      <c r="N935" s="75"/>
      <c r="O935" s="75"/>
      <c r="P935" s="75"/>
      <c r="Q935" s="50" t="s">
        <v>1781</v>
      </c>
      <c r="R935" s="50">
        <v>0</v>
      </c>
      <c r="S935" s="66"/>
      <c r="T935" s="50" t="s">
        <v>1653</v>
      </c>
      <c r="U935" s="66"/>
      <c r="V935" s="50">
        <v>0</v>
      </c>
      <c r="W935" s="50">
        <v>0</v>
      </c>
      <c r="X935" s="50">
        <v>0</v>
      </c>
      <c r="Y935" s="75"/>
      <c r="Z935" s="75"/>
      <c r="AA935" s="75"/>
      <c r="AB935" s="75"/>
      <c r="AC935" s="75"/>
      <c r="AD935" s="75"/>
      <c r="AE935" s="75"/>
      <c r="AF935" s="75"/>
      <c r="AG935" s="75"/>
      <c r="AH935" s="75"/>
      <c r="AI935" s="75"/>
      <c r="AJ935" s="75"/>
      <c r="AK935" s="75"/>
      <c r="AL935" s="75"/>
      <c r="AM935" s="75"/>
      <c r="AN935" s="75"/>
      <c r="AO935" s="75"/>
      <c r="AP935" s="70" t="s">
        <v>204</v>
      </c>
      <c r="AQ935" s="70">
        <v>2007</v>
      </c>
      <c r="AR935" s="75"/>
      <c r="AS935" s="75"/>
      <c r="AT935" s="75"/>
      <c r="AU935" s="71">
        <v>119323203.96653569</v>
      </c>
      <c r="AV935" s="66" t="s">
        <v>123</v>
      </c>
      <c r="AW935" s="66"/>
      <c r="AX935" s="66" t="s">
        <v>1817</v>
      </c>
      <c r="AY935" s="104" t="s">
        <v>1193</v>
      </c>
      <c r="AZ935" s="95"/>
      <c r="BA935" s="104"/>
      <c r="BB935" s="66"/>
      <c r="BC935" s="66"/>
      <c r="BD935" s="121"/>
      <c r="BE935" s="121"/>
      <c r="BF935" s="121"/>
      <c r="BG935" s="121"/>
      <c r="BH935" s="121"/>
      <c r="BI935" s="121"/>
      <c r="BJ935" s="121"/>
      <c r="BK935" s="121"/>
      <c r="BL935" s="121"/>
      <c r="BM935" s="121"/>
      <c r="BN935" s="121"/>
      <c r="BO935" s="121"/>
      <c r="BP935" s="121"/>
      <c r="BQ935" s="121"/>
      <c r="BR935" s="121"/>
      <c r="BS935" s="121"/>
      <c r="BT935" s="121"/>
      <c r="BU935" s="121"/>
      <c r="BV935" s="121"/>
      <c r="BW935" s="121"/>
      <c r="BX935" s="121"/>
      <c r="BY935" s="121"/>
    </row>
    <row r="936" spans="1:77" s="100" customFormat="1" ht="28.5" hidden="1" customHeight="1">
      <c r="A936" s="4"/>
      <c r="B936" s="98"/>
      <c r="C936" s="72" t="s">
        <v>920</v>
      </c>
      <c r="D936" s="70"/>
      <c r="E936" s="119" t="s">
        <v>712</v>
      </c>
      <c r="F936" s="119"/>
      <c r="G936" s="75"/>
      <c r="H936" s="75"/>
      <c r="I936" s="75"/>
      <c r="J936" s="104" t="s">
        <v>1193</v>
      </c>
      <c r="K936" s="75"/>
      <c r="L936" s="75"/>
      <c r="M936" s="75"/>
      <c r="N936" s="75"/>
      <c r="O936" s="75"/>
      <c r="P936" s="75"/>
      <c r="Q936" s="50" t="s">
        <v>1782</v>
      </c>
      <c r="R936" s="50">
        <v>0</v>
      </c>
      <c r="S936" s="66" t="s">
        <v>1581</v>
      </c>
      <c r="T936" s="50" t="s">
        <v>1653</v>
      </c>
      <c r="U936" s="66"/>
      <c r="V936" s="50">
        <v>0</v>
      </c>
      <c r="W936" s="50">
        <v>0</v>
      </c>
      <c r="X936" s="50">
        <v>0</v>
      </c>
      <c r="Y936" s="75"/>
      <c r="Z936" s="75"/>
      <c r="AA936" s="75"/>
      <c r="AB936" s="75"/>
      <c r="AC936" s="75"/>
      <c r="AD936" s="75"/>
      <c r="AE936" s="75"/>
      <c r="AF936" s="75"/>
      <c r="AG936" s="75"/>
      <c r="AH936" s="75"/>
      <c r="AI936" s="75"/>
      <c r="AJ936" s="75"/>
      <c r="AK936" s="75"/>
      <c r="AL936" s="75"/>
      <c r="AM936" s="75"/>
      <c r="AN936" s="75"/>
      <c r="AO936" s="75"/>
      <c r="AP936" s="70" t="s">
        <v>204</v>
      </c>
      <c r="AQ936" s="70">
        <v>2007</v>
      </c>
      <c r="AR936" s="75"/>
      <c r="AS936" s="75"/>
      <c r="AT936" s="75"/>
      <c r="AU936" s="71">
        <v>13801740.640875835</v>
      </c>
      <c r="AV936" s="66" t="s">
        <v>123</v>
      </c>
      <c r="AW936" s="66"/>
      <c r="AX936" s="66" t="s">
        <v>1817</v>
      </c>
      <c r="AY936" s="104" t="s">
        <v>1193</v>
      </c>
      <c r="AZ936" s="95"/>
      <c r="BA936" s="104"/>
      <c r="BB936" s="66"/>
      <c r="BC936" s="66"/>
      <c r="BD936" s="121"/>
      <c r="BE936" s="121"/>
      <c r="BF936" s="121"/>
      <c r="BG936" s="121"/>
      <c r="BH936" s="121"/>
      <c r="BI936" s="121"/>
      <c r="BJ936" s="121"/>
      <c r="BK936" s="121"/>
      <c r="BL936" s="121"/>
      <c r="BM936" s="121"/>
      <c r="BN936" s="121"/>
      <c r="BO936" s="121"/>
      <c r="BP936" s="121"/>
      <c r="BQ936" s="121"/>
      <c r="BR936" s="121"/>
      <c r="BS936" s="121"/>
      <c r="BT936" s="121"/>
      <c r="BU936" s="121"/>
      <c r="BV936" s="121"/>
      <c r="BW936" s="121"/>
      <c r="BX936" s="121"/>
      <c r="BY936" s="121"/>
    </row>
    <row r="937" spans="1:77" s="100" customFormat="1" ht="16" hidden="1" thickBot="1">
      <c r="A937" s="4"/>
      <c r="B937" s="98"/>
      <c r="C937" s="72" t="s">
        <v>921</v>
      </c>
      <c r="D937" s="70"/>
      <c r="E937" s="119" t="s">
        <v>1763</v>
      </c>
      <c r="F937" s="119"/>
      <c r="G937" s="75"/>
      <c r="H937" s="75"/>
      <c r="I937" s="75"/>
      <c r="J937" s="104" t="s">
        <v>1193</v>
      </c>
      <c r="K937" s="75"/>
      <c r="L937" s="75"/>
      <c r="M937" s="75"/>
      <c r="N937" s="75"/>
      <c r="O937" s="75"/>
      <c r="P937" s="75"/>
      <c r="Q937" s="50" t="s">
        <v>1783</v>
      </c>
      <c r="R937" s="50">
        <v>0</v>
      </c>
      <c r="S937" s="66" t="s">
        <v>1581</v>
      </c>
      <c r="T937" s="50" t="s">
        <v>1653</v>
      </c>
      <c r="U937" s="66"/>
      <c r="V937" s="50">
        <v>0</v>
      </c>
      <c r="W937" s="50">
        <v>0</v>
      </c>
      <c r="X937" s="50">
        <v>0</v>
      </c>
      <c r="Y937" s="75"/>
      <c r="Z937" s="75"/>
      <c r="AA937" s="75"/>
      <c r="AB937" s="75"/>
      <c r="AC937" s="75"/>
      <c r="AD937" s="75"/>
      <c r="AE937" s="75"/>
      <c r="AF937" s="75"/>
      <c r="AG937" s="75"/>
      <c r="AH937" s="75"/>
      <c r="AI937" s="75"/>
      <c r="AJ937" s="75"/>
      <c r="AK937" s="75"/>
      <c r="AL937" s="75"/>
      <c r="AM937" s="75"/>
      <c r="AN937" s="75"/>
      <c r="AO937" s="75"/>
      <c r="AP937" s="70" t="s">
        <v>204</v>
      </c>
      <c r="AQ937" s="70">
        <v>2007</v>
      </c>
      <c r="AR937" s="75"/>
      <c r="AS937" s="75"/>
      <c r="AT937" s="75"/>
      <c r="AU937" s="71">
        <v>117811510.11819787</v>
      </c>
      <c r="AV937" s="66" t="s">
        <v>123</v>
      </c>
      <c r="AW937" s="66"/>
      <c r="AX937" s="66" t="s">
        <v>1803</v>
      </c>
      <c r="AY937" s="104" t="s">
        <v>1193</v>
      </c>
      <c r="AZ937" s="95"/>
      <c r="BA937" s="104"/>
      <c r="BB937" s="66"/>
      <c r="BC937" s="66"/>
      <c r="BD937" s="121"/>
      <c r="BE937" s="121"/>
      <c r="BF937" s="121"/>
      <c r="BG937" s="121"/>
      <c r="BH937" s="121"/>
      <c r="BI937" s="121"/>
      <c r="BJ937" s="121"/>
      <c r="BK937" s="121"/>
      <c r="BL937" s="121"/>
      <c r="BM937" s="121"/>
      <c r="BN937" s="121"/>
      <c r="BO937" s="121"/>
      <c r="BP937" s="121"/>
      <c r="BQ937" s="121"/>
      <c r="BR937" s="121"/>
      <c r="BS937" s="121"/>
      <c r="BT937" s="121"/>
      <c r="BU937" s="121"/>
      <c r="BV937" s="121"/>
      <c r="BW937" s="121"/>
      <c r="BX937" s="121"/>
      <c r="BY937" s="121"/>
    </row>
    <row r="938" spans="1:77" s="100" customFormat="1" ht="16" hidden="1" thickBot="1">
      <c r="A938" s="4"/>
      <c r="B938" s="98"/>
      <c r="C938" s="72" t="s">
        <v>922</v>
      </c>
      <c r="D938" s="70"/>
      <c r="E938" s="119" t="s">
        <v>716</v>
      </c>
      <c r="F938" s="119"/>
      <c r="G938" s="75"/>
      <c r="H938" s="75"/>
      <c r="I938" s="75"/>
      <c r="J938" s="104" t="s">
        <v>1193</v>
      </c>
      <c r="K938" s="75"/>
      <c r="L938" s="75"/>
      <c r="M938" s="75"/>
      <c r="N938" s="75"/>
      <c r="O938" s="75"/>
      <c r="P938" s="75"/>
      <c r="Q938" s="50" t="s">
        <v>1784</v>
      </c>
      <c r="R938" s="50">
        <v>0</v>
      </c>
      <c r="S938" s="66" t="s">
        <v>238</v>
      </c>
      <c r="T938" s="50" t="s">
        <v>1653</v>
      </c>
      <c r="U938" s="66"/>
      <c r="V938" s="50">
        <v>0</v>
      </c>
      <c r="W938" s="50">
        <v>0</v>
      </c>
      <c r="X938" s="50">
        <v>0</v>
      </c>
      <c r="Y938" s="75"/>
      <c r="Z938" s="75"/>
      <c r="AA938" s="75"/>
      <c r="AB938" s="75"/>
      <c r="AC938" s="75"/>
      <c r="AD938" s="75"/>
      <c r="AE938" s="75"/>
      <c r="AF938" s="75"/>
      <c r="AG938" s="75"/>
      <c r="AH938" s="75"/>
      <c r="AI938" s="75"/>
      <c r="AJ938" s="75"/>
      <c r="AK938" s="75"/>
      <c r="AL938" s="75"/>
      <c r="AM938" s="75"/>
      <c r="AN938" s="75"/>
      <c r="AO938" s="75"/>
      <c r="AP938" s="70" t="s">
        <v>204</v>
      </c>
      <c r="AQ938" s="70">
        <v>2007</v>
      </c>
      <c r="AR938" s="75"/>
      <c r="AS938" s="75"/>
      <c r="AT938" s="75"/>
      <c r="AU938" s="71">
        <v>74584522.404981077</v>
      </c>
      <c r="AV938" s="66" t="s">
        <v>123</v>
      </c>
      <c r="AW938" s="66"/>
      <c r="AX938" s="66" t="s">
        <v>1803</v>
      </c>
      <c r="AY938" s="104" t="s">
        <v>1193</v>
      </c>
      <c r="AZ938" s="95"/>
      <c r="BA938" s="104"/>
      <c r="BB938" s="66"/>
      <c r="BC938" s="66"/>
      <c r="BD938" s="121"/>
      <c r="BE938" s="121"/>
      <c r="BF938" s="121"/>
      <c r="BG938" s="121"/>
      <c r="BH938" s="121"/>
      <c r="BI938" s="121"/>
      <c r="BJ938" s="121"/>
      <c r="BK938" s="121"/>
      <c r="BL938" s="121"/>
      <c r="BM938" s="121"/>
      <c r="BN938" s="121"/>
      <c r="BO938" s="121"/>
      <c r="BP938" s="121"/>
      <c r="BQ938" s="121"/>
      <c r="BR938" s="121"/>
      <c r="BS938" s="121"/>
      <c r="BT938" s="121"/>
      <c r="BU938" s="121"/>
      <c r="BV938" s="121"/>
      <c r="BW938" s="121"/>
      <c r="BX938" s="121"/>
      <c r="BY938" s="121"/>
    </row>
    <row r="939" spans="1:77" s="100" customFormat="1" ht="16" hidden="1" thickBot="1">
      <c r="A939" s="4"/>
      <c r="B939" s="98"/>
      <c r="C939" s="72" t="s">
        <v>923</v>
      </c>
      <c r="D939" s="70"/>
      <c r="E939" s="119" t="s">
        <v>713</v>
      </c>
      <c r="F939" s="119"/>
      <c r="G939" s="75"/>
      <c r="H939" s="75"/>
      <c r="I939" s="75"/>
      <c r="J939" s="104" t="s">
        <v>1193</v>
      </c>
      <c r="K939" s="75"/>
      <c r="L939" s="75"/>
      <c r="M939" s="75"/>
      <c r="N939" s="75"/>
      <c r="O939" s="75"/>
      <c r="P939" s="75"/>
      <c r="Q939" s="50" t="s">
        <v>1785</v>
      </c>
      <c r="R939" s="50">
        <v>0</v>
      </c>
      <c r="S939" s="66" t="s">
        <v>238</v>
      </c>
      <c r="T939" s="50" t="s">
        <v>1658</v>
      </c>
      <c r="U939" s="66"/>
      <c r="V939" s="50">
        <v>0</v>
      </c>
      <c r="W939" s="50">
        <v>0</v>
      </c>
      <c r="X939" s="50">
        <v>0</v>
      </c>
      <c r="Y939" s="75"/>
      <c r="Z939" s="75"/>
      <c r="AA939" s="75"/>
      <c r="AB939" s="75"/>
      <c r="AC939" s="75"/>
      <c r="AD939" s="75"/>
      <c r="AE939" s="75"/>
      <c r="AF939" s="75"/>
      <c r="AG939" s="75"/>
      <c r="AH939" s="75"/>
      <c r="AI939" s="75"/>
      <c r="AJ939" s="75"/>
      <c r="AK939" s="75"/>
      <c r="AL939" s="75"/>
      <c r="AM939" s="75"/>
      <c r="AN939" s="75"/>
      <c r="AO939" s="75"/>
      <c r="AP939" s="70" t="s">
        <v>204</v>
      </c>
      <c r="AQ939" s="70">
        <v>2007</v>
      </c>
      <c r="AR939" s="75"/>
      <c r="AS939" s="75"/>
      <c r="AT939" s="75"/>
      <c r="AU939" s="71">
        <v>39134193.264338896</v>
      </c>
      <c r="AV939" s="66" t="s">
        <v>123</v>
      </c>
      <c r="AW939" s="66"/>
      <c r="AX939" s="66" t="s">
        <v>1805</v>
      </c>
      <c r="AY939" s="104" t="s">
        <v>1193</v>
      </c>
      <c r="AZ939" s="95"/>
      <c r="BA939" s="104"/>
      <c r="BB939" s="66"/>
      <c r="BC939" s="66"/>
      <c r="BD939" s="121"/>
      <c r="BE939" s="121"/>
      <c r="BF939" s="121"/>
      <c r="BG939" s="121"/>
      <c r="BH939" s="121"/>
      <c r="BI939" s="121"/>
      <c r="BJ939" s="121"/>
      <c r="BK939" s="121"/>
      <c r="BL939" s="121"/>
      <c r="BM939" s="121"/>
      <c r="BN939" s="121"/>
      <c r="BO939" s="121"/>
      <c r="BP939" s="121"/>
      <c r="BQ939" s="121"/>
      <c r="BR939" s="121"/>
      <c r="BS939" s="121"/>
      <c r="BT939" s="121"/>
      <c r="BU939" s="121"/>
      <c r="BV939" s="121"/>
      <c r="BW939" s="121"/>
      <c r="BX939" s="121"/>
      <c r="BY939" s="121"/>
    </row>
    <row r="940" spans="1:77" s="100" customFormat="1" ht="16" hidden="1" thickBot="1">
      <c r="A940" s="4"/>
      <c r="B940" s="98"/>
      <c r="C940" s="72" t="s">
        <v>924</v>
      </c>
      <c r="D940" s="70"/>
      <c r="E940" s="119" t="s">
        <v>720</v>
      </c>
      <c r="F940" s="119"/>
      <c r="G940" s="75"/>
      <c r="H940" s="75"/>
      <c r="I940" s="75"/>
      <c r="J940" s="104" t="s">
        <v>1193</v>
      </c>
      <c r="K940" s="75"/>
      <c r="L940" s="75"/>
      <c r="M940" s="75"/>
      <c r="N940" s="75"/>
      <c r="O940" s="75"/>
      <c r="P940" s="75"/>
      <c r="Q940" s="50" t="s">
        <v>837</v>
      </c>
      <c r="R940" s="50">
        <v>0</v>
      </c>
      <c r="S940" s="66" t="s">
        <v>225</v>
      </c>
      <c r="T940" s="50">
        <v>0</v>
      </c>
      <c r="U940" s="66"/>
      <c r="V940" s="50">
        <v>0</v>
      </c>
      <c r="W940" s="50">
        <v>0</v>
      </c>
      <c r="X940" s="50">
        <v>0</v>
      </c>
      <c r="Y940" s="75"/>
      <c r="Z940" s="75"/>
      <c r="AA940" s="75"/>
      <c r="AB940" s="75"/>
      <c r="AC940" s="75"/>
      <c r="AD940" s="75"/>
      <c r="AE940" s="75"/>
      <c r="AF940" s="75"/>
      <c r="AG940" s="75"/>
      <c r="AH940" s="75"/>
      <c r="AI940" s="75"/>
      <c r="AJ940" s="75"/>
      <c r="AK940" s="75"/>
      <c r="AL940" s="75"/>
      <c r="AM940" s="75"/>
      <c r="AN940" s="75"/>
      <c r="AO940" s="75"/>
      <c r="AP940" s="70" t="s">
        <v>204</v>
      </c>
      <c r="AQ940" s="70">
        <v>2007</v>
      </c>
      <c r="AR940" s="75"/>
      <c r="AS940" s="75"/>
      <c r="AT940" s="75"/>
      <c r="AU940" s="71">
        <v>51540638.310996667</v>
      </c>
      <c r="AV940" s="66" t="s">
        <v>123</v>
      </c>
      <c r="AW940" s="66"/>
      <c r="AX940" s="66" t="s">
        <v>1807</v>
      </c>
      <c r="AY940" s="104" t="s">
        <v>1193</v>
      </c>
      <c r="AZ940" s="95"/>
      <c r="BA940" s="104"/>
      <c r="BB940" s="66"/>
      <c r="BC940" s="66"/>
      <c r="BD940" s="121"/>
      <c r="BE940" s="121"/>
      <c r="BF940" s="121"/>
      <c r="BG940" s="121"/>
      <c r="BH940" s="121"/>
      <c r="BI940" s="121"/>
      <c r="BJ940" s="121"/>
      <c r="BK940" s="121"/>
      <c r="BL940" s="121"/>
      <c r="BM940" s="121"/>
      <c r="BN940" s="121"/>
      <c r="BO940" s="121"/>
      <c r="BP940" s="121"/>
      <c r="BQ940" s="121"/>
      <c r="BR940" s="121"/>
      <c r="BS940" s="121"/>
      <c r="BT940" s="121"/>
      <c r="BU940" s="121"/>
      <c r="BV940" s="121"/>
      <c r="BW940" s="121"/>
      <c r="BX940" s="121"/>
      <c r="BY940" s="121"/>
    </row>
    <row r="941" spans="1:77" s="100" customFormat="1" ht="16" hidden="1" thickBot="1">
      <c r="A941" s="4"/>
      <c r="B941" s="98"/>
      <c r="C941" s="72" t="s">
        <v>925</v>
      </c>
      <c r="D941" s="70"/>
      <c r="E941" s="119" t="s">
        <v>1786</v>
      </c>
      <c r="F941" s="119"/>
      <c r="G941" s="75"/>
      <c r="H941" s="75"/>
      <c r="I941" s="75"/>
      <c r="J941" s="104" t="s">
        <v>1193</v>
      </c>
      <c r="K941" s="75"/>
      <c r="L941" s="75"/>
      <c r="M941" s="75"/>
      <c r="N941" s="75"/>
      <c r="O941" s="75"/>
      <c r="P941" s="75"/>
      <c r="Q941" s="50" t="s">
        <v>1787</v>
      </c>
      <c r="R941" s="50">
        <v>0</v>
      </c>
      <c r="S941" s="66" t="s">
        <v>1587</v>
      </c>
      <c r="T941" s="50" t="s">
        <v>1654</v>
      </c>
      <c r="U941" s="66"/>
      <c r="V941" s="50">
        <v>0</v>
      </c>
      <c r="W941" s="50">
        <v>0</v>
      </c>
      <c r="X941" s="50">
        <v>0</v>
      </c>
      <c r="Y941" s="75"/>
      <c r="Z941" s="75"/>
      <c r="AA941" s="75"/>
      <c r="AB941" s="75"/>
      <c r="AC941" s="75"/>
      <c r="AD941" s="75"/>
      <c r="AE941" s="75"/>
      <c r="AF941" s="75"/>
      <c r="AG941" s="75"/>
      <c r="AH941" s="75"/>
      <c r="AI941" s="75"/>
      <c r="AJ941" s="75"/>
      <c r="AK941" s="75"/>
      <c r="AL941" s="75"/>
      <c r="AM941" s="75"/>
      <c r="AN941" s="75"/>
      <c r="AO941" s="75"/>
      <c r="AP941" s="70" t="s">
        <v>204</v>
      </c>
      <c r="AQ941" s="70">
        <v>2007</v>
      </c>
      <c r="AR941" s="75"/>
      <c r="AS941" s="75"/>
      <c r="AT941" s="75"/>
      <c r="AU941" s="71">
        <v>96582683.153479204</v>
      </c>
      <c r="AV941" s="66" t="s">
        <v>123</v>
      </c>
      <c r="AW941" s="66"/>
      <c r="AX941" s="66" t="s">
        <v>1818</v>
      </c>
      <c r="AY941" s="104" t="s">
        <v>1193</v>
      </c>
      <c r="AZ941" s="95"/>
      <c r="BA941" s="104"/>
      <c r="BB941" s="66"/>
      <c r="BC941" s="66"/>
      <c r="BD941" s="121"/>
      <c r="BE941" s="121"/>
      <c r="BF941" s="121"/>
      <c r="BG941" s="121"/>
      <c r="BH941" s="121"/>
      <c r="BI941" s="121"/>
      <c r="BJ941" s="121"/>
      <c r="BK941" s="121"/>
      <c r="BL941" s="121"/>
      <c r="BM941" s="121"/>
      <c r="BN941" s="121"/>
      <c r="BO941" s="121"/>
      <c r="BP941" s="121"/>
      <c r="BQ941" s="121"/>
      <c r="BR941" s="121"/>
      <c r="BS941" s="121"/>
      <c r="BT941" s="121"/>
      <c r="BU941" s="121"/>
      <c r="BV941" s="121"/>
      <c r="BW941" s="121"/>
      <c r="BX941" s="121"/>
      <c r="BY941" s="121"/>
    </row>
    <row r="942" spans="1:77" s="100" customFormat="1" ht="16" hidden="1" thickBot="1">
      <c r="A942" s="4"/>
      <c r="B942" s="98"/>
      <c r="C942" s="72" t="s">
        <v>926</v>
      </c>
      <c r="D942" s="70"/>
      <c r="E942" s="119" t="s">
        <v>716</v>
      </c>
      <c r="F942" s="119"/>
      <c r="G942" s="75"/>
      <c r="H942" s="75"/>
      <c r="I942" s="75"/>
      <c r="J942" s="104" t="s">
        <v>1193</v>
      </c>
      <c r="K942" s="75"/>
      <c r="L942" s="75"/>
      <c r="M942" s="75"/>
      <c r="N942" s="75"/>
      <c r="O942" s="75"/>
      <c r="P942" s="75"/>
      <c r="Q942" s="50" t="s">
        <v>1788</v>
      </c>
      <c r="R942" s="50">
        <v>0</v>
      </c>
      <c r="S942" s="66"/>
      <c r="T942" s="50" t="s">
        <v>1653</v>
      </c>
      <c r="U942" s="66"/>
      <c r="V942" s="50">
        <v>0</v>
      </c>
      <c r="W942" s="50">
        <v>0</v>
      </c>
      <c r="X942" s="50">
        <v>0</v>
      </c>
      <c r="Y942" s="75"/>
      <c r="Z942" s="75"/>
      <c r="AA942" s="75"/>
      <c r="AB942" s="75"/>
      <c r="AC942" s="75"/>
      <c r="AD942" s="75"/>
      <c r="AE942" s="75"/>
      <c r="AF942" s="75"/>
      <c r="AG942" s="75"/>
      <c r="AH942" s="75"/>
      <c r="AI942" s="75"/>
      <c r="AJ942" s="75"/>
      <c r="AK942" s="75"/>
      <c r="AL942" s="75"/>
      <c r="AM942" s="75"/>
      <c r="AN942" s="75"/>
      <c r="AO942" s="75"/>
      <c r="AP942" s="70" t="s">
        <v>204</v>
      </c>
      <c r="AQ942" s="70">
        <v>2007</v>
      </c>
      <c r="AR942" s="75"/>
      <c r="AS942" s="75"/>
      <c r="AT942" s="75"/>
      <c r="AU942" s="71">
        <v>22524370.129335117</v>
      </c>
      <c r="AV942" s="66" t="s">
        <v>123</v>
      </c>
      <c r="AW942" s="66"/>
      <c r="AX942" s="66" t="s">
        <v>1803</v>
      </c>
      <c r="AY942" s="104" t="s">
        <v>1193</v>
      </c>
      <c r="AZ942" s="95"/>
      <c r="BA942" s="104"/>
      <c r="BB942" s="66"/>
      <c r="BC942" s="66"/>
      <c r="BD942" s="121"/>
      <c r="BE942" s="121"/>
      <c r="BF942" s="121"/>
      <c r="BG942" s="121"/>
      <c r="BH942" s="121"/>
      <c r="BI942" s="121"/>
      <c r="BJ942" s="121"/>
      <c r="BK942" s="121"/>
      <c r="BL942" s="121"/>
      <c r="BM942" s="121"/>
      <c r="BN942" s="121"/>
      <c r="BO942" s="121"/>
      <c r="BP942" s="121"/>
      <c r="BQ942" s="121"/>
      <c r="BR942" s="121"/>
      <c r="BS942" s="121"/>
      <c r="BT942" s="121"/>
      <c r="BU942" s="121"/>
      <c r="BV942" s="121"/>
      <c r="BW942" s="121"/>
      <c r="BX942" s="121"/>
      <c r="BY942" s="121"/>
    </row>
    <row r="943" spans="1:77" s="100" customFormat="1" ht="31" hidden="1" thickBot="1">
      <c r="A943" s="4"/>
      <c r="B943" s="98"/>
      <c r="C943" s="72" t="s">
        <v>927</v>
      </c>
      <c r="D943" s="70"/>
      <c r="E943" s="73" t="s">
        <v>713</v>
      </c>
      <c r="F943" s="73"/>
      <c r="G943" s="75"/>
      <c r="H943" s="75"/>
      <c r="I943" s="75"/>
      <c r="J943" s="104" t="s">
        <v>1193</v>
      </c>
      <c r="K943" s="75"/>
      <c r="L943" s="75"/>
      <c r="M943" s="75"/>
      <c r="N943" s="75"/>
      <c r="O943" s="75"/>
      <c r="P943" s="75"/>
      <c r="Q943" s="50" t="s">
        <v>1789</v>
      </c>
      <c r="R943" s="50">
        <v>0</v>
      </c>
      <c r="S943" s="66" t="s">
        <v>1591</v>
      </c>
      <c r="T943" s="50" t="s">
        <v>1655</v>
      </c>
      <c r="U943" s="66"/>
      <c r="V943" s="50">
        <v>0</v>
      </c>
      <c r="W943" s="50">
        <v>0</v>
      </c>
      <c r="X943" s="50">
        <v>0</v>
      </c>
      <c r="Y943" s="75"/>
      <c r="Z943" s="75"/>
      <c r="AA943" s="75"/>
      <c r="AB943" s="75"/>
      <c r="AC943" s="75"/>
      <c r="AD943" s="75"/>
      <c r="AE943" s="75"/>
      <c r="AF943" s="75"/>
      <c r="AG943" s="75"/>
      <c r="AH943" s="75"/>
      <c r="AI943" s="75"/>
      <c r="AJ943" s="75"/>
      <c r="AK943" s="75"/>
      <c r="AL943" s="75"/>
      <c r="AM943" s="75"/>
      <c r="AN943" s="75"/>
      <c r="AO943" s="75"/>
      <c r="AP943" s="70" t="s">
        <v>204</v>
      </c>
      <c r="AQ943" s="70">
        <v>2007</v>
      </c>
      <c r="AR943" s="75"/>
      <c r="AS943" s="75"/>
      <c r="AT943" s="75"/>
      <c r="AU943" s="71">
        <v>287117526.84288126</v>
      </c>
      <c r="AV943" s="66" t="s">
        <v>123</v>
      </c>
      <c r="AW943" s="66"/>
      <c r="AX943" s="66" t="s">
        <v>1819</v>
      </c>
      <c r="AY943" s="104" t="s">
        <v>1193</v>
      </c>
      <c r="AZ943" s="95"/>
      <c r="BA943" s="104"/>
      <c r="BB943" s="66"/>
      <c r="BC943" s="66"/>
      <c r="BD943" s="121"/>
      <c r="BE943" s="121"/>
      <c r="BF943" s="121"/>
      <c r="BG943" s="121"/>
      <c r="BH943" s="121"/>
      <c r="BI943" s="121"/>
      <c r="BJ943" s="121"/>
      <c r="BK943" s="121"/>
      <c r="BL943" s="121"/>
      <c r="BM943" s="121"/>
      <c r="BN943" s="121"/>
      <c r="BO943" s="121"/>
      <c r="BP943" s="121"/>
      <c r="BQ943" s="121"/>
      <c r="BR943" s="121"/>
      <c r="BS943" s="121"/>
      <c r="BT943" s="121"/>
      <c r="BU943" s="121"/>
      <c r="BV943" s="121"/>
      <c r="BW943" s="121"/>
      <c r="BX943" s="121"/>
      <c r="BY943" s="121"/>
    </row>
    <row r="944" spans="1:77" s="100" customFormat="1" ht="16" hidden="1" thickBot="1">
      <c r="A944" s="4"/>
      <c r="B944" s="98"/>
      <c r="C944" s="72" t="s">
        <v>928</v>
      </c>
      <c r="D944" s="70"/>
      <c r="E944" s="128" t="s">
        <v>713</v>
      </c>
      <c r="F944" s="128"/>
      <c r="G944" s="75"/>
      <c r="H944" s="75"/>
      <c r="I944" s="75"/>
      <c r="J944" s="104" t="s">
        <v>1193</v>
      </c>
      <c r="K944" s="75"/>
      <c r="L944" s="75"/>
      <c r="M944" s="75"/>
      <c r="N944" s="75"/>
      <c r="O944" s="75"/>
      <c r="P944" s="75"/>
      <c r="Q944" s="146" t="s">
        <v>1790</v>
      </c>
      <c r="R944" s="146">
        <v>0</v>
      </c>
      <c r="S944" s="151" t="s">
        <v>238</v>
      </c>
      <c r="T944" s="146" t="s">
        <v>1653</v>
      </c>
      <c r="U944" s="66"/>
      <c r="V944" s="50">
        <v>0</v>
      </c>
      <c r="W944" s="50">
        <v>0</v>
      </c>
      <c r="X944" s="50">
        <v>0</v>
      </c>
      <c r="Y944" s="75"/>
      <c r="Z944" s="75"/>
      <c r="AA944" s="75"/>
      <c r="AB944" s="75"/>
      <c r="AC944" s="75"/>
      <c r="AD944" s="75"/>
      <c r="AE944" s="75"/>
      <c r="AF944" s="75"/>
      <c r="AG944" s="75"/>
      <c r="AH944" s="75"/>
      <c r="AI944" s="75"/>
      <c r="AJ944" s="75"/>
      <c r="AK944" s="75"/>
      <c r="AL944" s="75"/>
      <c r="AM944" s="75"/>
      <c r="AN944" s="75"/>
      <c r="AO944" s="75"/>
      <c r="AP944" s="70" t="s">
        <v>204</v>
      </c>
      <c r="AQ944" s="70">
        <v>2007</v>
      </c>
      <c r="AR944" s="75"/>
      <c r="AS944" s="75"/>
      <c r="AT944" s="75"/>
      <c r="AU944" s="71">
        <v>179448455.24259195</v>
      </c>
      <c r="AV944" s="66" t="s">
        <v>123</v>
      </c>
      <c r="AW944" s="66"/>
      <c r="AX944" s="66" t="s">
        <v>1819</v>
      </c>
      <c r="AY944" s="104" t="s">
        <v>1193</v>
      </c>
      <c r="AZ944" s="95"/>
      <c r="BA944" s="104"/>
      <c r="BB944" s="66"/>
      <c r="BC944" s="66"/>
      <c r="BD944" s="121"/>
      <c r="BE944" s="121"/>
      <c r="BF944" s="121"/>
      <c r="BG944" s="121"/>
      <c r="BH944" s="121"/>
      <c r="BI944" s="121"/>
      <c r="BJ944" s="121"/>
      <c r="BK944" s="121"/>
      <c r="BL944" s="121"/>
      <c r="BM944" s="121"/>
      <c r="BN944" s="121"/>
      <c r="BO944" s="121"/>
      <c r="BP944" s="121"/>
      <c r="BQ944" s="121"/>
      <c r="BR944" s="121"/>
      <c r="BS944" s="121"/>
      <c r="BT944" s="121"/>
      <c r="BU944" s="121"/>
      <c r="BV944" s="121"/>
      <c r="BW944" s="121"/>
      <c r="BX944" s="121"/>
      <c r="BY944" s="121"/>
    </row>
    <row r="945" spans="1:77" s="100" customFormat="1" ht="16" hidden="1" thickBot="1">
      <c r="A945" s="4"/>
      <c r="B945" s="98"/>
      <c r="C945" s="72" t="s">
        <v>929</v>
      </c>
      <c r="D945" s="70"/>
      <c r="E945" s="73" t="s">
        <v>713</v>
      </c>
      <c r="F945" s="73"/>
      <c r="G945" s="75"/>
      <c r="H945" s="75"/>
      <c r="I945" s="75"/>
      <c r="J945" s="104" t="s">
        <v>1193</v>
      </c>
      <c r="K945" s="75"/>
      <c r="L945" s="75"/>
      <c r="M945" s="75"/>
      <c r="N945" s="75"/>
      <c r="O945" s="75"/>
      <c r="P945" s="75"/>
      <c r="Q945" s="146" t="s">
        <v>1791</v>
      </c>
      <c r="R945" s="146">
        <v>0</v>
      </c>
      <c r="S945" s="151" t="s">
        <v>1591</v>
      </c>
      <c r="T945" s="146" t="s">
        <v>1792</v>
      </c>
      <c r="U945" s="66"/>
      <c r="V945" s="50">
        <v>0</v>
      </c>
      <c r="W945" s="50">
        <v>0</v>
      </c>
      <c r="X945" s="50">
        <v>0</v>
      </c>
      <c r="Y945" s="75"/>
      <c r="Z945" s="75"/>
      <c r="AA945" s="75"/>
      <c r="AB945" s="75"/>
      <c r="AC945" s="75"/>
      <c r="AD945" s="75"/>
      <c r="AE945" s="75"/>
      <c r="AF945" s="75"/>
      <c r="AG945" s="75"/>
      <c r="AH945" s="75"/>
      <c r="AI945" s="75"/>
      <c r="AJ945" s="75"/>
      <c r="AK945" s="75"/>
      <c r="AL945" s="75"/>
      <c r="AM945" s="75"/>
      <c r="AN945" s="75"/>
      <c r="AO945" s="75"/>
      <c r="AP945" s="70" t="s">
        <v>204</v>
      </c>
      <c r="AQ945" s="70">
        <v>2007</v>
      </c>
      <c r="AR945" s="75"/>
      <c r="AS945" s="75"/>
      <c r="AT945" s="75"/>
      <c r="AU945" s="71">
        <v>263191068.57214391</v>
      </c>
      <c r="AV945" s="66" t="s">
        <v>123</v>
      </c>
      <c r="AW945" s="66"/>
      <c r="AX945" s="66" t="s">
        <v>1819</v>
      </c>
      <c r="AY945" s="104" t="s">
        <v>1193</v>
      </c>
      <c r="AZ945" s="95"/>
      <c r="BA945" s="104"/>
      <c r="BB945" s="66"/>
      <c r="BC945" s="66"/>
      <c r="BD945" s="121"/>
      <c r="BE945" s="121"/>
      <c r="BF945" s="121"/>
      <c r="BG945" s="121"/>
      <c r="BH945" s="121"/>
      <c r="BI945" s="121"/>
      <c r="BJ945" s="121"/>
      <c r="BK945" s="121"/>
      <c r="BL945" s="121"/>
      <c r="BM945" s="121"/>
      <c r="BN945" s="121"/>
      <c r="BO945" s="121"/>
      <c r="BP945" s="121"/>
      <c r="BQ945" s="121"/>
      <c r="BR945" s="121"/>
      <c r="BS945" s="121"/>
      <c r="BT945" s="121"/>
      <c r="BU945" s="121"/>
      <c r="BV945" s="121"/>
      <c r="BW945" s="121"/>
      <c r="BX945" s="121"/>
      <c r="BY945" s="121"/>
    </row>
    <row r="946" spans="1:77" s="100" customFormat="1" ht="16" hidden="1" thickBot="1">
      <c r="A946" s="4"/>
      <c r="B946" s="98"/>
      <c r="C946" s="72" t="s">
        <v>930</v>
      </c>
      <c r="D946" s="70" t="s">
        <v>1000</v>
      </c>
      <c r="E946" s="73" t="s">
        <v>732</v>
      </c>
      <c r="F946" s="73"/>
      <c r="G946" s="75"/>
      <c r="H946" s="75"/>
      <c r="I946" s="75"/>
      <c r="J946" s="104" t="s">
        <v>1193</v>
      </c>
      <c r="K946" s="75"/>
      <c r="L946" s="75"/>
      <c r="M946" s="75"/>
      <c r="N946" s="75"/>
      <c r="O946" s="75"/>
      <c r="P946" s="75"/>
      <c r="Q946" s="50" t="s">
        <v>1050</v>
      </c>
      <c r="R946" s="50">
        <v>0</v>
      </c>
      <c r="S946" s="66" t="s">
        <v>225</v>
      </c>
      <c r="T946" s="50">
        <v>0</v>
      </c>
      <c r="U946" s="66"/>
      <c r="V946" s="50">
        <v>0</v>
      </c>
      <c r="W946" s="50">
        <v>0</v>
      </c>
      <c r="X946" s="50">
        <v>0</v>
      </c>
      <c r="Y946" s="75"/>
      <c r="Z946" s="75"/>
      <c r="AA946" s="75"/>
      <c r="AB946" s="75"/>
      <c r="AC946" s="75"/>
      <c r="AD946" s="75"/>
      <c r="AE946" s="75"/>
      <c r="AF946" s="75"/>
      <c r="AG946" s="75"/>
      <c r="AH946" s="75"/>
      <c r="AI946" s="75"/>
      <c r="AJ946" s="75"/>
      <c r="AK946" s="75"/>
      <c r="AL946" s="75"/>
      <c r="AM946" s="75"/>
      <c r="AN946" s="75"/>
      <c r="AO946" s="75"/>
      <c r="AP946" s="70" t="s">
        <v>204</v>
      </c>
      <c r="AQ946" s="70">
        <v>2008</v>
      </c>
      <c r="AR946" s="75"/>
      <c r="AS946" s="75"/>
      <c r="AT946" s="75"/>
      <c r="AU946" s="71">
        <v>1475128536.2985086</v>
      </c>
      <c r="AV946" s="66" t="s">
        <v>123</v>
      </c>
      <c r="AW946" s="66"/>
      <c r="AX946" s="66" t="s">
        <v>1802</v>
      </c>
      <c r="AY946" s="104" t="s">
        <v>1193</v>
      </c>
      <c r="AZ946" s="95"/>
      <c r="BA946" s="104"/>
      <c r="BB946" s="66"/>
      <c r="BC946" s="66"/>
      <c r="BD946" s="121"/>
      <c r="BE946" s="121"/>
      <c r="BF946" s="121"/>
      <c r="BG946" s="121"/>
      <c r="BH946" s="121"/>
      <c r="BI946" s="121"/>
      <c r="BJ946" s="121"/>
      <c r="BK946" s="121"/>
      <c r="BL946" s="121"/>
      <c r="BM946" s="121"/>
      <c r="BN946" s="121"/>
      <c r="BO946" s="121"/>
      <c r="BP946" s="121"/>
      <c r="BQ946" s="121"/>
      <c r="BR946" s="121"/>
      <c r="BS946" s="121"/>
      <c r="BT946" s="121"/>
      <c r="BU946" s="121"/>
      <c r="BV946" s="121"/>
      <c r="BW946" s="121"/>
      <c r="BX946" s="121"/>
      <c r="BY946" s="121"/>
    </row>
    <row r="947" spans="1:77" s="100" customFormat="1" ht="16" hidden="1" thickBot="1">
      <c r="A947" s="4"/>
      <c r="B947" s="98"/>
      <c r="C947" s="72" t="s">
        <v>931</v>
      </c>
      <c r="D947" s="70" t="s">
        <v>1001</v>
      </c>
      <c r="E947" s="73" t="s">
        <v>733</v>
      </c>
      <c r="F947" s="73"/>
      <c r="G947" s="75"/>
      <c r="H947" s="75"/>
      <c r="I947" s="75"/>
      <c r="J947" s="104" t="s">
        <v>1193</v>
      </c>
      <c r="K947" s="75"/>
      <c r="L947" s="75"/>
      <c r="M947" s="75"/>
      <c r="N947" s="75"/>
      <c r="O947" s="75"/>
      <c r="P947" s="75"/>
      <c r="Q947" s="50" t="s">
        <v>1051</v>
      </c>
      <c r="R947" s="50">
        <v>0</v>
      </c>
      <c r="S947" s="66" t="s">
        <v>1581</v>
      </c>
      <c r="T947" s="50">
        <v>0</v>
      </c>
      <c r="U947" s="66"/>
      <c r="V947" s="50">
        <v>0</v>
      </c>
      <c r="W947" s="50">
        <v>0</v>
      </c>
      <c r="X947" s="50">
        <v>0</v>
      </c>
      <c r="Y947" s="75"/>
      <c r="Z947" s="75"/>
      <c r="AA947" s="75"/>
      <c r="AB947" s="75"/>
      <c r="AC947" s="75"/>
      <c r="AD947" s="75"/>
      <c r="AE947" s="75"/>
      <c r="AF947" s="75"/>
      <c r="AG947" s="75"/>
      <c r="AH947" s="75"/>
      <c r="AI947" s="75"/>
      <c r="AJ947" s="75"/>
      <c r="AK947" s="75"/>
      <c r="AL947" s="75"/>
      <c r="AM947" s="75"/>
      <c r="AN947" s="75"/>
      <c r="AO947" s="75"/>
      <c r="AP947" s="70" t="s">
        <v>204</v>
      </c>
      <c r="AQ947" s="70">
        <v>2008</v>
      </c>
      <c r="AR947" s="75"/>
      <c r="AS947" s="75"/>
      <c r="AT947" s="75"/>
      <c r="AU947" s="71">
        <v>198586670.37380198</v>
      </c>
      <c r="AV947" s="66" t="s">
        <v>123</v>
      </c>
      <c r="AW947" s="66"/>
      <c r="AX947" s="66" t="s">
        <v>1802</v>
      </c>
      <c r="AY947" s="104" t="s">
        <v>1193</v>
      </c>
      <c r="AZ947" s="95"/>
      <c r="BA947" s="104"/>
      <c r="BB947" s="66"/>
      <c r="BC947" s="66"/>
      <c r="BD947" s="121"/>
      <c r="BE947" s="121"/>
      <c r="BF947" s="121"/>
      <c r="BG947" s="121"/>
      <c r="BH947" s="121"/>
      <c r="BI947" s="121"/>
      <c r="BJ947" s="121"/>
      <c r="BK947" s="121"/>
      <c r="BL947" s="121"/>
      <c r="BM947" s="121"/>
      <c r="BN947" s="121"/>
      <c r="BO947" s="121"/>
      <c r="BP947" s="121"/>
      <c r="BQ947" s="121"/>
      <c r="BR947" s="121"/>
      <c r="BS947" s="121"/>
      <c r="BT947" s="121"/>
      <c r="BU947" s="121"/>
      <c r="BV947" s="121"/>
      <c r="BW947" s="121"/>
      <c r="BX947" s="121"/>
      <c r="BY947" s="121"/>
    </row>
    <row r="948" spans="1:77" s="100" customFormat="1" ht="16" hidden="1" thickBot="1">
      <c r="A948" s="4"/>
      <c r="B948" s="98"/>
      <c r="C948" s="72" t="s">
        <v>932</v>
      </c>
      <c r="D948" s="70" t="s">
        <v>1002</v>
      </c>
      <c r="E948" s="73" t="s">
        <v>732</v>
      </c>
      <c r="F948" s="73"/>
      <c r="G948" s="75"/>
      <c r="H948" s="75"/>
      <c r="I948" s="75"/>
      <c r="J948" s="104" t="s">
        <v>1193</v>
      </c>
      <c r="K948" s="75"/>
      <c r="L948" s="75"/>
      <c r="M948" s="75"/>
      <c r="N948" s="75"/>
      <c r="O948" s="75"/>
      <c r="P948" s="75"/>
      <c r="Q948" s="50" t="s">
        <v>1051</v>
      </c>
      <c r="R948" s="50">
        <v>0</v>
      </c>
      <c r="S948" s="66" t="s">
        <v>1581</v>
      </c>
      <c r="T948" s="50">
        <v>0</v>
      </c>
      <c r="U948" s="66"/>
      <c r="V948" s="50">
        <v>0</v>
      </c>
      <c r="W948" s="50">
        <v>0</v>
      </c>
      <c r="X948" s="50">
        <v>0</v>
      </c>
      <c r="Y948" s="75"/>
      <c r="Z948" s="75"/>
      <c r="AA948" s="75"/>
      <c r="AB948" s="75"/>
      <c r="AC948" s="75"/>
      <c r="AD948" s="75"/>
      <c r="AE948" s="75"/>
      <c r="AF948" s="75"/>
      <c r="AG948" s="75"/>
      <c r="AH948" s="75"/>
      <c r="AI948" s="75"/>
      <c r="AJ948" s="75"/>
      <c r="AK948" s="75"/>
      <c r="AL948" s="75"/>
      <c r="AM948" s="75"/>
      <c r="AN948" s="75"/>
      <c r="AO948" s="75"/>
      <c r="AP948" s="70" t="s">
        <v>204</v>
      </c>
      <c r="AQ948" s="70">
        <v>2008</v>
      </c>
      <c r="AR948" s="75"/>
      <c r="AS948" s="75"/>
      <c r="AT948" s="75"/>
      <c r="AU948" s="71">
        <v>114258212.39250739</v>
      </c>
      <c r="AV948" s="66" t="s">
        <v>123</v>
      </c>
      <c r="AW948" s="66"/>
      <c r="AX948" s="66" t="s">
        <v>1802</v>
      </c>
      <c r="AY948" s="104" t="s">
        <v>1193</v>
      </c>
      <c r="AZ948" s="95"/>
      <c r="BA948" s="104"/>
      <c r="BB948" s="66"/>
      <c r="BC948" s="66"/>
      <c r="BD948" s="121"/>
      <c r="BE948" s="121"/>
      <c r="BF948" s="121"/>
      <c r="BG948" s="121"/>
      <c r="BH948" s="121"/>
      <c r="BI948" s="121"/>
      <c r="BJ948" s="121"/>
      <c r="BK948" s="121"/>
      <c r="BL948" s="121"/>
      <c r="BM948" s="121"/>
      <c r="BN948" s="121"/>
      <c r="BO948" s="121"/>
      <c r="BP948" s="121"/>
      <c r="BQ948" s="121"/>
      <c r="BR948" s="121"/>
      <c r="BS948" s="121"/>
      <c r="BT948" s="121"/>
      <c r="BU948" s="121"/>
      <c r="BV948" s="121"/>
      <c r="BW948" s="121"/>
      <c r="BX948" s="121"/>
      <c r="BY948" s="121"/>
    </row>
    <row r="949" spans="1:77" s="100" customFormat="1" ht="16" hidden="1" thickBot="1">
      <c r="A949" s="4"/>
      <c r="B949" s="98"/>
      <c r="C949" s="72" t="s">
        <v>933</v>
      </c>
      <c r="D949" s="70" t="s">
        <v>1003</v>
      </c>
      <c r="E949" s="73" t="s">
        <v>732</v>
      </c>
      <c r="F949" s="73"/>
      <c r="G949" s="75"/>
      <c r="H949" s="75"/>
      <c r="I949" s="75"/>
      <c r="J949" s="104" t="s">
        <v>1193</v>
      </c>
      <c r="K949" s="75"/>
      <c r="L949" s="75"/>
      <c r="M949" s="75"/>
      <c r="N949" s="75"/>
      <c r="O949" s="75"/>
      <c r="P949" s="75"/>
      <c r="Q949" s="50" t="s">
        <v>1051</v>
      </c>
      <c r="R949" s="50">
        <v>0</v>
      </c>
      <c r="S949" s="66" t="s">
        <v>1581</v>
      </c>
      <c r="T949" s="50">
        <v>0</v>
      </c>
      <c r="U949" s="66"/>
      <c r="V949" s="50">
        <v>0</v>
      </c>
      <c r="W949" s="50">
        <v>0</v>
      </c>
      <c r="X949" s="50">
        <v>0</v>
      </c>
      <c r="Y949" s="75"/>
      <c r="Z949" s="75"/>
      <c r="AA949" s="75"/>
      <c r="AB949" s="75"/>
      <c r="AC949" s="75"/>
      <c r="AD949" s="75"/>
      <c r="AE949" s="75"/>
      <c r="AF949" s="75"/>
      <c r="AG949" s="75"/>
      <c r="AH949" s="75"/>
      <c r="AI949" s="75"/>
      <c r="AJ949" s="75"/>
      <c r="AK949" s="75"/>
      <c r="AL949" s="75"/>
      <c r="AM949" s="75"/>
      <c r="AN949" s="75"/>
      <c r="AO949" s="75"/>
      <c r="AP949" s="70" t="s">
        <v>204</v>
      </c>
      <c r="AQ949" s="70">
        <v>2008</v>
      </c>
      <c r="AR949" s="75"/>
      <c r="AS949" s="75"/>
      <c r="AT949" s="75"/>
      <c r="AU949" s="71">
        <v>24454921.985003121</v>
      </c>
      <c r="AV949" s="66" t="s">
        <v>123</v>
      </c>
      <c r="AW949" s="66"/>
      <c r="AX949" s="66" t="s">
        <v>1802</v>
      </c>
      <c r="AY949" s="104" t="s">
        <v>1193</v>
      </c>
      <c r="AZ949" s="95"/>
      <c r="BA949" s="104"/>
      <c r="BB949" s="66"/>
      <c r="BC949" s="66"/>
      <c r="BD949" s="121"/>
      <c r="BE949" s="121"/>
      <c r="BF949" s="121"/>
      <c r="BG949" s="121"/>
      <c r="BH949" s="121"/>
      <c r="BI949" s="121"/>
      <c r="BJ949" s="121"/>
      <c r="BK949" s="121"/>
      <c r="BL949" s="121"/>
      <c r="BM949" s="121"/>
      <c r="BN949" s="121"/>
      <c r="BO949" s="121"/>
      <c r="BP949" s="121"/>
      <c r="BQ949" s="121"/>
      <c r="BR949" s="121"/>
      <c r="BS949" s="121"/>
      <c r="BT949" s="121"/>
      <c r="BU949" s="121"/>
      <c r="BV949" s="121"/>
      <c r="BW949" s="121"/>
      <c r="BX949" s="121"/>
      <c r="BY949" s="121"/>
    </row>
    <row r="950" spans="1:77" s="100" customFormat="1" ht="16" hidden="1" thickBot="1">
      <c r="A950" s="4"/>
      <c r="B950" s="98"/>
      <c r="C950" s="72" t="s">
        <v>934</v>
      </c>
      <c r="D950" s="70" t="s">
        <v>1004</v>
      </c>
      <c r="E950" s="73" t="s">
        <v>732</v>
      </c>
      <c r="F950" s="73"/>
      <c r="G950" s="75"/>
      <c r="H950" s="75"/>
      <c r="I950" s="75"/>
      <c r="J950" s="104" t="s">
        <v>1193</v>
      </c>
      <c r="K950" s="75"/>
      <c r="L950" s="75"/>
      <c r="M950" s="75"/>
      <c r="N950" s="75"/>
      <c r="O950" s="75"/>
      <c r="P950" s="75"/>
      <c r="Q950" s="50" t="s">
        <v>1051</v>
      </c>
      <c r="R950" s="50">
        <v>0</v>
      </c>
      <c r="S950" s="66" t="s">
        <v>1581</v>
      </c>
      <c r="T950" s="50">
        <v>0</v>
      </c>
      <c r="U950" s="66"/>
      <c r="V950" s="50">
        <v>0</v>
      </c>
      <c r="W950" s="50">
        <v>0</v>
      </c>
      <c r="X950" s="50">
        <v>0</v>
      </c>
      <c r="Y950" s="75"/>
      <c r="Z950" s="75"/>
      <c r="AA950" s="75"/>
      <c r="AB950" s="75"/>
      <c r="AC950" s="75"/>
      <c r="AD950" s="75"/>
      <c r="AE950" s="75"/>
      <c r="AF950" s="75"/>
      <c r="AG950" s="75"/>
      <c r="AH950" s="75"/>
      <c r="AI950" s="75"/>
      <c r="AJ950" s="75"/>
      <c r="AK950" s="75"/>
      <c r="AL950" s="75"/>
      <c r="AM950" s="75"/>
      <c r="AN950" s="75"/>
      <c r="AO950" s="75"/>
      <c r="AP950" s="70" t="s">
        <v>204</v>
      </c>
      <c r="AQ950" s="70">
        <v>2008</v>
      </c>
      <c r="AR950" s="75"/>
      <c r="AS950" s="75"/>
      <c r="AT950" s="75"/>
      <c r="AU950" s="71">
        <v>49303663.492881618</v>
      </c>
      <c r="AV950" s="66" t="s">
        <v>123</v>
      </c>
      <c r="AW950" s="66"/>
      <c r="AX950" s="66" t="s">
        <v>1802</v>
      </c>
      <c r="AY950" s="104" t="s">
        <v>1193</v>
      </c>
      <c r="AZ950" s="95"/>
      <c r="BA950" s="104"/>
      <c r="BB950" s="66"/>
      <c r="BC950" s="66"/>
      <c r="BD950" s="121"/>
      <c r="BE950" s="121"/>
      <c r="BF950" s="121"/>
      <c r="BG950" s="121"/>
      <c r="BH950" s="121"/>
      <c r="BI950" s="121"/>
      <c r="BJ950" s="121"/>
      <c r="BK950" s="121"/>
      <c r="BL950" s="121"/>
      <c r="BM950" s="121"/>
      <c r="BN950" s="121"/>
      <c r="BO950" s="121"/>
      <c r="BP950" s="121"/>
      <c r="BQ950" s="121"/>
      <c r="BR950" s="121"/>
      <c r="BS950" s="121"/>
      <c r="BT950" s="121"/>
      <c r="BU950" s="121"/>
      <c r="BV950" s="121"/>
      <c r="BW950" s="121"/>
      <c r="BX950" s="121"/>
      <c r="BY950" s="121"/>
    </row>
    <row r="951" spans="1:77" s="100" customFormat="1" ht="16" hidden="1" thickBot="1">
      <c r="A951" s="4"/>
      <c r="B951" s="98"/>
      <c r="C951" s="72" t="s">
        <v>935</v>
      </c>
      <c r="D951" s="70" t="s">
        <v>1005</v>
      </c>
      <c r="E951" s="73" t="s">
        <v>732</v>
      </c>
      <c r="F951" s="73"/>
      <c r="G951" s="75"/>
      <c r="H951" s="75"/>
      <c r="I951" s="75"/>
      <c r="J951" s="104" t="s">
        <v>1193</v>
      </c>
      <c r="K951" s="75"/>
      <c r="L951" s="75"/>
      <c r="M951" s="75"/>
      <c r="N951" s="75"/>
      <c r="O951" s="75"/>
      <c r="P951" s="75"/>
      <c r="Q951" s="50" t="s">
        <v>1052</v>
      </c>
      <c r="R951" s="50">
        <v>0</v>
      </c>
      <c r="S951" s="66" t="s">
        <v>1581</v>
      </c>
      <c r="T951" s="50">
        <v>0</v>
      </c>
      <c r="U951" s="66"/>
      <c r="V951" s="50">
        <v>0</v>
      </c>
      <c r="W951" s="50">
        <v>0</v>
      </c>
      <c r="X951" s="50">
        <v>0</v>
      </c>
      <c r="Y951" s="75"/>
      <c r="Z951" s="75"/>
      <c r="AA951" s="75"/>
      <c r="AB951" s="75"/>
      <c r="AC951" s="75"/>
      <c r="AD951" s="75"/>
      <c r="AE951" s="75"/>
      <c r="AF951" s="75"/>
      <c r="AG951" s="75"/>
      <c r="AH951" s="75"/>
      <c r="AI951" s="75"/>
      <c r="AJ951" s="75"/>
      <c r="AK951" s="75"/>
      <c r="AL951" s="75"/>
      <c r="AM951" s="75"/>
      <c r="AN951" s="75"/>
      <c r="AO951" s="75"/>
      <c r="AP951" s="70" t="s">
        <v>204</v>
      </c>
      <c r="AQ951" s="70">
        <v>2008</v>
      </c>
      <c r="AR951" s="75"/>
      <c r="AS951" s="75"/>
      <c r="AT951" s="75"/>
      <c r="AU951" s="71">
        <v>179886594.96500999</v>
      </c>
      <c r="AV951" s="66" t="s">
        <v>123</v>
      </c>
      <c r="AW951" s="66"/>
      <c r="AX951" s="66" t="s">
        <v>1802</v>
      </c>
      <c r="AY951" s="104" t="s">
        <v>1193</v>
      </c>
      <c r="AZ951" s="95"/>
      <c r="BA951" s="104"/>
      <c r="BB951" s="66"/>
      <c r="BC951" s="66"/>
      <c r="BD951" s="121"/>
      <c r="BE951" s="121"/>
      <c r="BF951" s="121"/>
      <c r="BG951" s="121"/>
      <c r="BH951" s="121"/>
      <c r="BI951" s="121"/>
      <c r="BJ951" s="121"/>
      <c r="BK951" s="121"/>
      <c r="BL951" s="121"/>
      <c r="BM951" s="121"/>
      <c r="BN951" s="121"/>
      <c r="BO951" s="121"/>
      <c r="BP951" s="121"/>
      <c r="BQ951" s="121"/>
      <c r="BR951" s="121"/>
      <c r="BS951" s="121"/>
      <c r="BT951" s="121"/>
      <c r="BU951" s="121"/>
      <c r="BV951" s="121"/>
      <c r="BW951" s="121"/>
      <c r="BX951" s="121"/>
      <c r="BY951" s="121"/>
    </row>
    <row r="952" spans="1:77" s="100" customFormat="1" ht="16" hidden="1" thickBot="1">
      <c r="A952" s="4"/>
      <c r="B952" s="98"/>
      <c r="C952" s="72" t="s">
        <v>936</v>
      </c>
      <c r="D952" s="70" t="s">
        <v>1006</v>
      </c>
      <c r="E952" s="73" t="s">
        <v>732</v>
      </c>
      <c r="F952" s="73"/>
      <c r="G952" s="75"/>
      <c r="H952" s="75"/>
      <c r="I952" s="75"/>
      <c r="J952" s="104" t="s">
        <v>1193</v>
      </c>
      <c r="K952" s="75"/>
      <c r="L952" s="75"/>
      <c r="M952" s="75"/>
      <c r="N952" s="75"/>
      <c r="O952" s="75"/>
      <c r="P952" s="75"/>
      <c r="Q952" s="50" t="s">
        <v>1053</v>
      </c>
      <c r="R952" s="50">
        <v>0</v>
      </c>
      <c r="S952" s="66" t="s">
        <v>1581</v>
      </c>
      <c r="T952" s="50">
        <v>0</v>
      </c>
      <c r="U952" s="66"/>
      <c r="V952" s="50">
        <v>0</v>
      </c>
      <c r="W952" s="50">
        <v>0</v>
      </c>
      <c r="X952" s="50">
        <v>0</v>
      </c>
      <c r="Y952" s="75"/>
      <c r="Z952" s="75"/>
      <c r="AA952" s="75"/>
      <c r="AB952" s="75"/>
      <c r="AC952" s="75"/>
      <c r="AD952" s="75"/>
      <c r="AE952" s="75"/>
      <c r="AF952" s="75"/>
      <c r="AG952" s="75"/>
      <c r="AH952" s="75"/>
      <c r="AI952" s="75"/>
      <c r="AJ952" s="75"/>
      <c r="AK952" s="75"/>
      <c r="AL952" s="75"/>
      <c r="AM952" s="75"/>
      <c r="AN952" s="75"/>
      <c r="AO952" s="75"/>
      <c r="AP952" s="70" t="s">
        <v>204</v>
      </c>
      <c r="AQ952" s="70">
        <v>2008</v>
      </c>
      <c r="AR952" s="75"/>
      <c r="AS952" s="75"/>
      <c r="AT952" s="75"/>
      <c r="AU952" s="71">
        <v>214034261.00836292</v>
      </c>
      <c r="AV952" s="66" t="s">
        <v>123</v>
      </c>
      <c r="AW952" s="66"/>
      <c r="AX952" s="66" t="s">
        <v>1802</v>
      </c>
      <c r="AY952" s="104" t="s">
        <v>1193</v>
      </c>
      <c r="AZ952" s="95"/>
      <c r="BA952" s="104"/>
      <c r="BB952" s="66"/>
      <c r="BC952" s="66"/>
      <c r="BD952" s="121"/>
      <c r="BE952" s="121"/>
      <c r="BF952" s="121"/>
      <c r="BG952" s="121"/>
      <c r="BH952" s="121"/>
      <c r="BI952" s="121"/>
      <c r="BJ952" s="121"/>
      <c r="BK952" s="121"/>
      <c r="BL952" s="121"/>
      <c r="BM952" s="121"/>
      <c r="BN952" s="121"/>
      <c r="BO952" s="121"/>
      <c r="BP952" s="121"/>
      <c r="BQ952" s="121"/>
      <c r="BR952" s="121"/>
      <c r="BS952" s="121"/>
      <c r="BT952" s="121"/>
      <c r="BU952" s="121"/>
      <c r="BV952" s="121"/>
      <c r="BW952" s="121"/>
      <c r="BX952" s="121"/>
      <c r="BY952" s="121"/>
    </row>
    <row r="953" spans="1:77" s="100" customFormat="1" ht="16" hidden="1" thickBot="1">
      <c r="A953" s="4"/>
      <c r="B953" s="98"/>
      <c r="C953" s="72" t="s">
        <v>937</v>
      </c>
      <c r="D953" s="70" t="s">
        <v>1007</v>
      </c>
      <c r="E953" s="73" t="s">
        <v>732</v>
      </c>
      <c r="F953" s="73"/>
      <c r="G953" s="75"/>
      <c r="H953" s="75"/>
      <c r="I953" s="75"/>
      <c r="J953" s="104" t="s">
        <v>1193</v>
      </c>
      <c r="K953" s="75"/>
      <c r="L953" s="75"/>
      <c r="M953" s="75"/>
      <c r="N953" s="75"/>
      <c r="O953" s="75"/>
      <c r="P953" s="75"/>
      <c r="Q953" s="50" t="s">
        <v>1054</v>
      </c>
      <c r="R953" s="50">
        <v>0</v>
      </c>
      <c r="S953" s="66" t="s">
        <v>1581</v>
      </c>
      <c r="T953" s="50">
        <v>0</v>
      </c>
      <c r="U953" s="66"/>
      <c r="V953" s="50">
        <v>0</v>
      </c>
      <c r="W953" s="50">
        <v>0</v>
      </c>
      <c r="X953" s="50">
        <v>0</v>
      </c>
      <c r="Y953" s="75"/>
      <c r="Z953" s="75"/>
      <c r="AA953" s="75"/>
      <c r="AB953" s="75"/>
      <c r="AC953" s="75"/>
      <c r="AD953" s="75"/>
      <c r="AE953" s="75"/>
      <c r="AF953" s="75"/>
      <c r="AG953" s="75"/>
      <c r="AH953" s="75"/>
      <c r="AI953" s="75"/>
      <c r="AJ953" s="75"/>
      <c r="AK953" s="75"/>
      <c r="AL953" s="75"/>
      <c r="AM953" s="75"/>
      <c r="AN953" s="75"/>
      <c r="AO953" s="75"/>
      <c r="AP953" s="70" t="s">
        <v>204</v>
      </c>
      <c r="AQ953" s="70">
        <v>2008</v>
      </c>
      <c r="AR953" s="75"/>
      <c r="AS953" s="75"/>
      <c r="AT953" s="75"/>
      <c r="AU953" s="71">
        <v>2756913.1025661891</v>
      </c>
      <c r="AV953" s="66" t="s">
        <v>123</v>
      </c>
      <c r="AW953" s="66"/>
      <c r="AX953" s="66" t="s">
        <v>1802</v>
      </c>
      <c r="AY953" s="104" t="s">
        <v>1193</v>
      </c>
      <c r="AZ953" s="95"/>
      <c r="BA953" s="104"/>
      <c r="BB953" s="66"/>
      <c r="BC953" s="66"/>
      <c r="BD953" s="121"/>
      <c r="BE953" s="121"/>
      <c r="BF953" s="121"/>
      <c r="BG953" s="121"/>
      <c r="BH953" s="121"/>
      <c r="BI953" s="121"/>
      <c r="BJ953" s="121"/>
      <c r="BK953" s="121"/>
      <c r="BL953" s="121"/>
      <c r="BM953" s="121"/>
      <c r="BN953" s="121"/>
      <c r="BO953" s="121"/>
      <c r="BP953" s="121"/>
      <c r="BQ953" s="121"/>
      <c r="BR953" s="121"/>
      <c r="BS953" s="121"/>
      <c r="BT953" s="121"/>
      <c r="BU953" s="121"/>
      <c r="BV953" s="121"/>
      <c r="BW953" s="121"/>
      <c r="BX953" s="121"/>
      <c r="BY953" s="121"/>
    </row>
    <row r="954" spans="1:77" s="100" customFormat="1" ht="16" hidden="1" thickBot="1">
      <c r="A954" s="4"/>
      <c r="B954" s="98"/>
      <c r="C954" s="72" t="s">
        <v>938</v>
      </c>
      <c r="D954" s="70" t="s">
        <v>1008</v>
      </c>
      <c r="E954" s="73" t="s">
        <v>732</v>
      </c>
      <c r="F954" s="73"/>
      <c r="G954" s="75"/>
      <c r="H954" s="75"/>
      <c r="I954" s="75"/>
      <c r="J954" s="104" t="s">
        <v>1193</v>
      </c>
      <c r="K954" s="75"/>
      <c r="L954" s="75"/>
      <c r="M954" s="75"/>
      <c r="N954" s="75"/>
      <c r="O954" s="75"/>
      <c r="P954" s="75"/>
      <c r="Q954" s="50" t="s">
        <v>1055</v>
      </c>
      <c r="R954" s="50">
        <v>0</v>
      </c>
      <c r="S954" s="66" t="s">
        <v>225</v>
      </c>
      <c r="T954" s="50">
        <v>0</v>
      </c>
      <c r="U954" s="66"/>
      <c r="V954" s="50">
        <v>0</v>
      </c>
      <c r="W954" s="50">
        <v>0</v>
      </c>
      <c r="X954" s="50">
        <v>0</v>
      </c>
      <c r="Y954" s="75"/>
      <c r="Z954" s="75"/>
      <c r="AA954" s="75"/>
      <c r="AB954" s="75"/>
      <c r="AC954" s="75"/>
      <c r="AD954" s="75"/>
      <c r="AE954" s="75"/>
      <c r="AF954" s="75"/>
      <c r="AG954" s="75"/>
      <c r="AH954" s="75"/>
      <c r="AI954" s="75"/>
      <c r="AJ954" s="75"/>
      <c r="AK954" s="75"/>
      <c r="AL954" s="75"/>
      <c r="AM954" s="75"/>
      <c r="AN954" s="75"/>
      <c r="AO954" s="75"/>
      <c r="AP954" s="70" t="s">
        <v>204</v>
      </c>
      <c r="AQ954" s="70">
        <v>2008</v>
      </c>
      <c r="AR954" s="75"/>
      <c r="AS954" s="75"/>
      <c r="AT954" s="75"/>
      <c r="AU954" s="71">
        <v>2756913.1025661891</v>
      </c>
      <c r="AV954" s="66" t="s">
        <v>123</v>
      </c>
      <c r="AW954" s="66"/>
      <c r="AX954" s="66" t="s">
        <v>1802</v>
      </c>
      <c r="AY954" s="104" t="s">
        <v>1193</v>
      </c>
      <c r="AZ954" s="95"/>
      <c r="BA954" s="104"/>
      <c r="BB954" s="66"/>
      <c r="BC954" s="66"/>
      <c r="BD954" s="121"/>
      <c r="BE954" s="121"/>
      <c r="BF954" s="121"/>
      <c r="BG954" s="121"/>
      <c r="BH954" s="121"/>
      <c r="BI954" s="121"/>
      <c r="BJ954" s="121"/>
      <c r="BK954" s="121"/>
      <c r="BL954" s="121"/>
      <c r="BM954" s="121"/>
      <c r="BN954" s="121"/>
      <c r="BO954" s="121"/>
      <c r="BP954" s="121"/>
      <c r="BQ954" s="121"/>
      <c r="BR954" s="121"/>
      <c r="BS954" s="121"/>
      <c r="BT954" s="121"/>
      <c r="BU954" s="121"/>
      <c r="BV954" s="121"/>
      <c r="BW954" s="121"/>
      <c r="BX954" s="121"/>
      <c r="BY954" s="121"/>
    </row>
    <row r="955" spans="1:77" s="100" customFormat="1" ht="16" hidden="1" thickBot="1">
      <c r="A955" s="4"/>
      <c r="B955" s="98"/>
      <c r="C955" s="72" t="s">
        <v>939</v>
      </c>
      <c r="D955" s="70" t="s">
        <v>1009</v>
      </c>
      <c r="E955" s="73" t="s">
        <v>732</v>
      </c>
      <c r="F955" s="73"/>
      <c r="G955" s="75"/>
      <c r="H955" s="75"/>
      <c r="I955" s="75"/>
      <c r="J955" s="104" t="s">
        <v>1193</v>
      </c>
      <c r="K955" s="75"/>
      <c r="L955" s="75"/>
      <c r="M955" s="75"/>
      <c r="N955" s="75"/>
      <c r="O955" s="75"/>
      <c r="P955" s="75"/>
      <c r="Q955" s="50" t="s">
        <v>1054</v>
      </c>
      <c r="R955" s="50">
        <v>0</v>
      </c>
      <c r="S955" s="66" t="s">
        <v>1581</v>
      </c>
      <c r="T955" s="50">
        <v>0</v>
      </c>
      <c r="U955" s="66"/>
      <c r="V955" s="50">
        <v>0</v>
      </c>
      <c r="W955" s="50">
        <v>0</v>
      </c>
      <c r="X955" s="50">
        <v>0</v>
      </c>
      <c r="Y955" s="75"/>
      <c r="Z955" s="75"/>
      <c r="AA955" s="75"/>
      <c r="AB955" s="75"/>
      <c r="AC955" s="75"/>
      <c r="AD955" s="75"/>
      <c r="AE955" s="75"/>
      <c r="AF955" s="75"/>
      <c r="AG955" s="75"/>
      <c r="AH955" s="75"/>
      <c r="AI955" s="75"/>
      <c r="AJ955" s="75"/>
      <c r="AK955" s="75"/>
      <c r="AL955" s="75"/>
      <c r="AM955" s="75"/>
      <c r="AN955" s="75"/>
      <c r="AO955" s="75"/>
      <c r="AP955" s="70" t="s">
        <v>204</v>
      </c>
      <c r="AQ955" s="70">
        <v>2008</v>
      </c>
      <c r="AR955" s="75"/>
      <c r="AS955" s="75"/>
      <c r="AT955" s="75"/>
      <c r="AU955" s="71">
        <v>2646636.5784635413</v>
      </c>
      <c r="AV955" s="66" t="s">
        <v>123</v>
      </c>
      <c r="AW955" s="66"/>
      <c r="AX955" s="66" t="s">
        <v>1802</v>
      </c>
      <c r="AY955" s="104" t="s">
        <v>1193</v>
      </c>
      <c r="AZ955" s="95"/>
      <c r="BA955" s="104"/>
      <c r="BB955" s="66"/>
      <c r="BC955" s="66"/>
      <c r="BD955" s="121"/>
      <c r="BE955" s="121"/>
      <c r="BF955" s="121"/>
      <c r="BG955" s="121"/>
      <c r="BH955" s="121"/>
      <c r="BI955" s="121"/>
      <c r="BJ955" s="121"/>
      <c r="BK955" s="121"/>
      <c r="BL955" s="121"/>
      <c r="BM955" s="121"/>
      <c r="BN955" s="121"/>
      <c r="BO955" s="121"/>
      <c r="BP955" s="121"/>
      <c r="BQ955" s="121"/>
      <c r="BR955" s="121"/>
      <c r="BS955" s="121"/>
      <c r="BT955" s="121"/>
      <c r="BU955" s="121"/>
      <c r="BV955" s="121"/>
      <c r="BW955" s="121"/>
      <c r="BX955" s="121"/>
      <c r="BY955" s="121"/>
    </row>
    <row r="956" spans="1:77" s="100" customFormat="1" ht="16" hidden="1" thickBot="1">
      <c r="A956" s="4"/>
      <c r="B956" s="98"/>
      <c r="C956" s="72" t="s">
        <v>940</v>
      </c>
      <c r="D956" s="70" t="s">
        <v>1010</v>
      </c>
      <c r="E956" s="73" t="s">
        <v>733</v>
      </c>
      <c r="F956" s="73"/>
      <c r="G956" s="75"/>
      <c r="H956" s="75"/>
      <c r="I956" s="75"/>
      <c r="J956" s="104" t="s">
        <v>1193</v>
      </c>
      <c r="K956" s="75"/>
      <c r="L956" s="75"/>
      <c r="M956" s="75"/>
      <c r="N956" s="75"/>
      <c r="O956" s="75"/>
      <c r="P956" s="75"/>
      <c r="Q956" s="50" t="s">
        <v>1056</v>
      </c>
      <c r="R956" s="50">
        <v>0</v>
      </c>
      <c r="S956" s="66" t="s">
        <v>1592</v>
      </c>
      <c r="T956" s="50">
        <v>0</v>
      </c>
      <c r="U956" s="66"/>
      <c r="V956" s="50">
        <v>0</v>
      </c>
      <c r="W956" s="50">
        <v>0</v>
      </c>
      <c r="X956" s="50">
        <v>0</v>
      </c>
      <c r="Y956" s="75"/>
      <c r="Z956" s="75"/>
      <c r="AA956" s="75"/>
      <c r="AB956" s="75"/>
      <c r="AC956" s="75"/>
      <c r="AD956" s="75"/>
      <c r="AE956" s="75"/>
      <c r="AF956" s="75"/>
      <c r="AG956" s="75"/>
      <c r="AH956" s="75"/>
      <c r="AI956" s="75"/>
      <c r="AJ956" s="75"/>
      <c r="AK956" s="75"/>
      <c r="AL956" s="75"/>
      <c r="AM956" s="75"/>
      <c r="AN956" s="75"/>
      <c r="AO956" s="75"/>
      <c r="AP956" s="70" t="s">
        <v>204</v>
      </c>
      <c r="AQ956" s="70">
        <v>2008</v>
      </c>
      <c r="AR956" s="75"/>
      <c r="AS956" s="75"/>
      <c r="AT956" s="75"/>
      <c r="AU956" s="71">
        <v>2794848.2268574997</v>
      </c>
      <c r="AV956" s="66" t="s">
        <v>123</v>
      </c>
      <c r="AW956" s="66"/>
      <c r="AX956" s="66" t="s">
        <v>1802</v>
      </c>
      <c r="AY956" s="104" t="s">
        <v>1193</v>
      </c>
      <c r="AZ956" s="95"/>
      <c r="BA956" s="104"/>
      <c r="BB956" s="66"/>
      <c r="BC956" s="66"/>
      <c r="BD956" s="121"/>
      <c r="BE956" s="121"/>
      <c r="BF956" s="121"/>
      <c r="BG956" s="121"/>
      <c r="BH956" s="121"/>
      <c r="BI956" s="121"/>
      <c r="BJ956" s="121"/>
      <c r="BK956" s="121"/>
      <c r="BL956" s="121"/>
      <c r="BM956" s="121"/>
      <c r="BN956" s="121"/>
      <c r="BO956" s="121"/>
      <c r="BP956" s="121"/>
      <c r="BQ956" s="121"/>
      <c r="BR956" s="121"/>
      <c r="BS956" s="121"/>
      <c r="BT956" s="121"/>
      <c r="BU956" s="121"/>
      <c r="BV956" s="121"/>
      <c r="BW956" s="121"/>
      <c r="BX956" s="121"/>
      <c r="BY956" s="121"/>
    </row>
    <row r="957" spans="1:77" s="100" customFormat="1" ht="16" hidden="1" thickBot="1">
      <c r="A957" s="4"/>
      <c r="B957" s="98"/>
      <c r="C957" s="72" t="s">
        <v>941</v>
      </c>
      <c r="D957" s="70" t="s">
        <v>1011</v>
      </c>
      <c r="E957" s="73" t="s">
        <v>733</v>
      </c>
      <c r="F957" s="73"/>
      <c r="G957" s="75"/>
      <c r="H957" s="75"/>
      <c r="I957" s="75"/>
      <c r="J957" s="104" t="s">
        <v>1193</v>
      </c>
      <c r="K957" s="75"/>
      <c r="L957" s="75"/>
      <c r="M957" s="75"/>
      <c r="N957" s="75"/>
      <c r="O957" s="75"/>
      <c r="P957" s="75"/>
      <c r="Q957" s="50" t="s">
        <v>1057</v>
      </c>
      <c r="R957" s="50">
        <v>0</v>
      </c>
      <c r="S957" s="66" t="s">
        <v>1581</v>
      </c>
      <c r="T957" s="50">
        <v>0</v>
      </c>
      <c r="U957" s="66"/>
      <c r="V957" s="50">
        <v>0</v>
      </c>
      <c r="W957" s="50">
        <v>0</v>
      </c>
      <c r="X957" s="50">
        <v>0</v>
      </c>
      <c r="Y957" s="75"/>
      <c r="Z957" s="75"/>
      <c r="AA957" s="75"/>
      <c r="AB957" s="75"/>
      <c r="AC957" s="75"/>
      <c r="AD957" s="75"/>
      <c r="AE957" s="75"/>
      <c r="AF957" s="75"/>
      <c r="AG957" s="75"/>
      <c r="AH957" s="75"/>
      <c r="AI957" s="75"/>
      <c r="AJ957" s="75"/>
      <c r="AK957" s="75"/>
      <c r="AL957" s="75"/>
      <c r="AM957" s="75"/>
      <c r="AN957" s="75"/>
      <c r="AO957" s="75"/>
      <c r="AP957" s="70" t="s">
        <v>204</v>
      </c>
      <c r="AQ957" s="70">
        <v>2008</v>
      </c>
      <c r="AR957" s="75"/>
      <c r="AS957" s="75"/>
      <c r="AT957" s="75"/>
      <c r="AU957" s="71">
        <v>330829.57230794267</v>
      </c>
      <c r="AV957" s="66" t="s">
        <v>123</v>
      </c>
      <c r="AW957" s="66"/>
      <c r="AX957" s="66" t="s">
        <v>1802</v>
      </c>
      <c r="AY957" s="104" t="s">
        <v>1193</v>
      </c>
      <c r="AZ957" s="95"/>
      <c r="BA957" s="104"/>
      <c r="BB957" s="66"/>
      <c r="BC957" s="66"/>
      <c r="BD957" s="121"/>
      <c r="BE957" s="121"/>
      <c r="BF957" s="121"/>
      <c r="BG957" s="121"/>
      <c r="BH957" s="121"/>
      <c r="BI957" s="121"/>
      <c r="BJ957" s="121"/>
      <c r="BK957" s="121"/>
      <c r="BL957" s="121"/>
      <c r="BM957" s="121"/>
      <c r="BN957" s="121"/>
      <c r="BO957" s="121"/>
      <c r="BP957" s="121"/>
      <c r="BQ957" s="121"/>
      <c r="BR957" s="121"/>
      <c r="BS957" s="121"/>
      <c r="BT957" s="121"/>
      <c r="BU957" s="121"/>
      <c r="BV957" s="121"/>
      <c r="BW957" s="121"/>
      <c r="BX957" s="121"/>
      <c r="BY957" s="121"/>
    </row>
    <row r="958" spans="1:77" s="100" customFormat="1" ht="16" hidden="1" thickBot="1">
      <c r="A958" s="4"/>
      <c r="B958" s="98"/>
      <c r="C958" s="72" t="s">
        <v>942</v>
      </c>
      <c r="D958" s="70" t="s">
        <v>1012</v>
      </c>
      <c r="E958" s="73" t="s">
        <v>996</v>
      </c>
      <c r="F958" s="73"/>
      <c r="G958" s="75"/>
      <c r="H958" s="75"/>
      <c r="I958" s="75"/>
      <c r="J958" s="104" t="s">
        <v>1193</v>
      </c>
      <c r="K958" s="75"/>
      <c r="L958" s="75"/>
      <c r="M958" s="75"/>
      <c r="N958" s="75"/>
      <c r="O958" s="75"/>
      <c r="P958" s="75"/>
      <c r="Q958" s="50" t="s">
        <v>1057</v>
      </c>
      <c r="R958" s="50">
        <v>0</v>
      </c>
      <c r="S958" s="66" t="s">
        <v>1581</v>
      </c>
      <c r="T958" s="50">
        <v>0</v>
      </c>
      <c r="U958" s="66"/>
      <c r="V958" s="50">
        <v>0</v>
      </c>
      <c r="W958" s="50">
        <v>0</v>
      </c>
      <c r="X958" s="50">
        <v>0</v>
      </c>
      <c r="Y958" s="75"/>
      <c r="Z958" s="75"/>
      <c r="AA958" s="75"/>
      <c r="AB958" s="75"/>
      <c r="AC958" s="75"/>
      <c r="AD958" s="75"/>
      <c r="AE958" s="75"/>
      <c r="AF958" s="75"/>
      <c r="AG958" s="75"/>
      <c r="AH958" s="75"/>
      <c r="AI958" s="75"/>
      <c r="AJ958" s="75"/>
      <c r="AK958" s="75"/>
      <c r="AL958" s="75"/>
      <c r="AM958" s="75"/>
      <c r="AN958" s="75"/>
      <c r="AO958" s="75"/>
      <c r="AP958" s="70" t="s">
        <v>204</v>
      </c>
      <c r="AQ958" s="70">
        <v>2008</v>
      </c>
      <c r="AR958" s="75"/>
      <c r="AS958" s="75"/>
      <c r="AT958" s="75"/>
      <c r="AU958" s="71">
        <v>661659.14461588534</v>
      </c>
      <c r="AV958" s="66"/>
      <c r="AW958" s="66"/>
      <c r="AX958" s="66" t="s">
        <v>1802</v>
      </c>
      <c r="AY958" s="104" t="s">
        <v>1193</v>
      </c>
      <c r="AZ958" s="95"/>
      <c r="BA958" s="104"/>
      <c r="BB958" s="66"/>
      <c r="BC958" s="66"/>
      <c r="BD958" s="121"/>
      <c r="BE958" s="121"/>
      <c r="BF958" s="121"/>
      <c r="BG958" s="121"/>
      <c r="BH958" s="121"/>
      <c r="BI958" s="121"/>
      <c r="BJ958" s="121"/>
      <c r="BK958" s="121"/>
      <c r="BL958" s="121"/>
      <c r="BM958" s="121"/>
      <c r="BN958" s="121"/>
      <c r="BO958" s="121"/>
      <c r="BP958" s="121"/>
      <c r="BQ958" s="121"/>
      <c r="BR958" s="121"/>
      <c r="BS958" s="121"/>
      <c r="BT958" s="121"/>
      <c r="BU958" s="121"/>
      <c r="BV958" s="121"/>
      <c r="BW958" s="121"/>
      <c r="BX958" s="121"/>
      <c r="BY958" s="121"/>
    </row>
    <row r="959" spans="1:77" s="100" customFormat="1" ht="16" hidden="1" thickBot="1">
      <c r="A959" s="4"/>
      <c r="B959" s="98"/>
      <c r="C959" s="72" t="s">
        <v>943</v>
      </c>
      <c r="D959" s="70" t="s">
        <v>1013</v>
      </c>
      <c r="E959" s="73" t="s">
        <v>732</v>
      </c>
      <c r="F959" s="73"/>
      <c r="G959" s="75"/>
      <c r="H959" s="75"/>
      <c r="I959" s="75"/>
      <c r="J959" s="104" t="s">
        <v>1193</v>
      </c>
      <c r="K959" s="75"/>
      <c r="L959" s="75"/>
      <c r="M959" s="75"/>
      <c r="N959" s="75"/>
      <c r="O959" s="75"/>
      <c r="P959" s="75"/>
      <c r="Q959" s="50" t="s">
        <v>1058</v>
      </c>
      <c r="R959" s="50">
        <v>0</v>
      </c>
      <c r="S959" s="66" t="s">
        <v>238</v>
      </c>
      <c r="T959" s="50">
        <v>0</v>
      </c>
      <c r="U959" s="66"/>
      <c r="V959" s="50">
        <v>0</v>
      </c>
      <c r="W959" s="50">
        <v>0</v>
      </c>
      <c r="X959" s="50">
        <v>0</v>
      </c>
      <c r="Y959" s="75"/>
      <c r="Z959" s="75"/>
      <c r="AA959" s="75"/>
      <c r="AB959" s="75"/>
      <c r="AC959" s="75"/>
      <c r="AD959" s="75"/>
      <c r="AE959" s="75"/>
      <c r="AF959" s="75"/>
      <c r="AG959" s="75"/>
      <c r="AH959" s="75"/>
      <c r="AI959" s="75"/>
      <c r="AJ959" s="75"/>
      <c r="AK959" s="75"/>
      <c r="AL959" s="75"/>
      <c r="AM959" s="75"/>
      <c r="AN959" s="75"/>
      <c r="AO959" s="75"/>
      <c r="AP959" s="70" t="s">
        <v>204</v>
      </c>
      <c r="AQ959" s="70">
        <v>2008</v>
      </c>
      <c r="AR959" s="75"/>
      <c r="AS959" s="75"/>
      <c r="AT959" s="75"/>
      <c r="AU959" s="71">
        <v>12805486.421238</v>
      </c>
      <c r="AV959" s="66" t="s">
        <v>123</v>
      </c>
      <c r="AW959" s="66"/>
      <c r="AX959" s="66" t="s">
        <v>1802</v>
      </c>
      <c r="AY959" s="104" t="s">
        <v>1193</v>
      </c>
      <c r="AZ959" s="95"/>
      <c r="BA959" s="104"/>
      <c r="BB959" s="66"/>
      <c r="BC959" s="66"/>
      <c r="BD959" s="121"/>
      <c r="BE959" s="121"/>
      <c r="BF959" s="121"/>
      <c r="BG959" s="121"/>
      <c r="BH959" s="121"/>
      <c r="BI959" s="121"/>
      <c r="BJ959" s="121"/>
      <c r="BK959" s="121"/>
      <c r="BL959" s="121"/>
      <c r="BM959" s="121"/>
      <c r="BN959" s="121"/>
      <c r="BO959" s="121"/>
      <c r="BP959" s="121"/>
      <c r="BQ959" s="121"/>
      <c r="BR959" s="121"/>
      <c r="BS959" s="121"/>
      <c r="BT959" s="121"/>
      <c r="BU959" s="121"/>
      <c r="BV959" s="121"/>
      <c r="BW959" s="121"/>
      <c r="BX959" s="121"/>
      <c r="BY959" s="121"/>
    </row>
    <row r="960" spans="1:77" s="100" customFormat="1" ht="16" hidden="1" thickBot="1">
      <c r="A960" s="4"/>
      <c r="B960" s="98"/>
      <c r="C960" s="72" t="s">
        <v>944</v>
      </c>
      <c r="D960" s="70" t="s">
        <v>1014</v>
      </c>
      <c r="E960" s="73" t="s">
        <v>997</v>
      </c>
      <c r="F960" s="73"/>
      <c r="G960" s="75"/>
      <c r="H960" s="75"/>
      <c r="I960" s="75"/>
      <c r="J960" s="104" t="s">
        <v>1193</v>
      </c>
      <c r="K960" s="75"/>
      <c r="L960" s="75"/>
      <c r="M960" s="75"/>
      <c r="N960" s="75"/>
      <c r="O960" s="75"/>
      <c r="P960" s="75"/>
      <c r="Q960" s="50" t="s">
        <v>849</v>
      </c>
      <c r="R960" s="50">
        <v>0</v>
      </c>
      <c r="S960" s="66" t="s">
        <v>1580</v>
      </c>
      <c r="T960" s="50">
        <v>0</v>
      </c>
      <c r="U960" s="66"/>
      <c r="V960" s="50">
        <v>0</v>
      </c>
      <c r="W960" s="50">
        <v>0</v>
      </c>
      <c r="X960" s="50">
        <v>0</v>
      </c>
      <c r="Y960" s="75"/>
      <c r="Z960" s="75"/>
      <c r="AA960" s="75"/>
      <c r="AB960" s="75"/>
      <c r="AC960" s="75"/>
      <c r="AD960" s="75"/>
      <c r="AE960" s="75"/>
      <c r="AF960" s="75"/>
      <c r="AG960" s="75"/>
      <c r="AH960" s="75"/>
      <c r="AI960" s="75"/>
      <c r="AJ960" s="75"/>
      <c r="AK960" s="75"/>
      <c r="AL960" s="75"/>
      <c r="AM960" s="75"/>
      <c r="AN960" s="75"/>
      <c r="AO960" s="75"/>
      <c r="AP960" s="70" t="s">
        <v>204</v>
      </c>
      <c r="AQ960" s="134">
        <v>2008</v>
      </c>
      <c r="AR960" s="75"/>
      <c r="AS960" s="75"/>
      <c r="AT960" s="75"/>
      <c r="AU960" s="71">
        <v>22330996.130786132</v>
      </c>
      <c r="AV960" s="66" t="s">
        <v>1573</v>
      </c>
      <c r="AW960" s="66"/>
      <c r="AX960" s="66" t="s">
        <v>1811</v>
      </c>
      <c r="AY960" s="104" t="s">
        <v>1193</v>
      </c>
      <c r="AZ960" s="95"/>
      <c r="BA960" s="104"/>
      <c r="BB960" s="66"/>
      <c r="BC960" s="66"/>
      <c r="BD960" s="121"/>
      <c r="BE960" s="121"/>
      <c r="BF960" s="121"/>
      <c r="BG960" s="121"/>
      <c r="BH960" s="121"/>
      <c r="BI960" s="121"/>
      <c r="BJ960" s="121"/>
      <c r="BK960" s="121"/>
      <c r="BL960" s="121"/>
      <c r="BM960" s="121"/>
      <c r="BN960" s="121"/>
      <c r="BO960" s="121"/>
      <c r="BP960" s="121"/>
      <c r="BQ960" s="121"/>
      <c r="BR960" s="121"/>
      <c r="BS960" s="121"/>
      <c r="BT960" s="121"/>
      <c r="BU960" s="121"/>
      <c r="BV960" s="121"/>
      <c r="BW960" s="121"/>
      <c r="BX960" s="121"/>
      <c r="BY960" s="121"/>
    </row>
    <row r="961" spans="1:77" s="100" customFormat="1" ht="16" hidden="1" thickBot="1">
      <c r="A961" s="4"/>
      <c r="B961" s="98"/>
      <c r="C961" s="72" t="s">
        <v>945</v>
      </c>
      <c r="D961" s="70" t="s">
        <v>1015</v>
      </c>
      <c r="E961" s="73" t="s">
        <v>997</v>
      </c>
      <c r="F961" s="73"/>
      <c r="G961" s="75"/>
      <c r="H961" s="75"/>
      <c r="I961" s="75"/>
      <c r="J961" s="104" t="s">
        <v>1193</v>
      </c>
      <c r="K961" s="75"/>
      <c r="L961" s="75"/>
      <c r="M961" s="75"/>
      <c r="N961" s="75"/>
      <c r="O961" s="75"/>
      <c r="P961" s="75"/>
      <c r="Q961" s="50" t="s">
        <v>849</v>
      </c>
      <c r="R961" s="50">
        <v>0</v>
      </c>
      <c r="S961" s="66" t="s">
        <v>1580</v>
      </c>
      <c r="T961" s="50">
        <v>0</v>
      </c>
      <c r="U961" s="66"/>
      <c r="V961" s="50">
        <v>0</v>
      </c>
      <c r="W961" s="50">
        <v>0</v>
      </c>
      <c r="X961" s="50">
        <v>0</v>
      </c>
      <c r="Y961" s="75"/>
      <c r="Z961" s="75"/>
      <c r="AA961" s="75"/>
      <c r="AB961" s="75"/>
      <c r="AC961" s="75"/>
      <c r="AD961" s="75"/>
      <c r="AE961" s="75"/>
      <c r="AF961" s="75"/>
      <c r="AG961" s="75"/>
      <c r="AH961" s="75"/>
      <c r="AI961" s="75"/>
      <c r="AJ961" s="75"/>
      <c r="AK961" s="75"/>
      <c r="AL961" s="75"/>
      <c r="AM961" s="75"/>
      <c r="AN961" s="75"/>
      <c r="AO961" s="75"/>
      <c r="AP961" s="70" t="s">
        <v>204</v>
      </c>
      <c r="AQ961" s="134">
        <v>2008</v>
      </c>
      <c r="AR961" s="75"/>
      <c r="AS961" s="75"/>
      <c r="AT961" s="75"/>
      <c r="AU961" s="71">
        <v>8270739.3076985674</v>
      </c>
      <c r="AV961" s="66" t="s">
        <v>1573</v>
      </c>
      <c r="AW961" s="66"/>
      <c r="AX961" s="66" t="s">
        <v>1811</v>
      </c>
      <c r="AY961" s="104" t="s">
        <v>1193</v>
      </c>
      <c r="AZ961" s="95"/>
      <c r="BA961" s="104"/>
      <c r="BB961" s="66"/>
      <c r="BC961" s="66"/>
      <c r="BD961" s="121"/>
      <c r="BE961" s="121"/>
      <c r="BF961" s="121"/>
      <c r="BG961" s="121"/>
      <c r="BH961" s="121"/>
      <c r="BI961" s="121"/>
      <c r="BJ961" s="121"/>
      <c r="BK961" s="121"/>
      <c r="BL961" s="121"/>
      <c r="BM961" s="121"/>
      <c r="BN961" s="121"/>
      <c r="BO961" s="121"/>
      <c r="BP961" s="121"/>
      <c r="BQ961" s="121"/>
      <c r="BR961" s="121"/>
      <c r="BS961" s="121"/>
      <c r="BT961" s="121"/>
      <c r="BU961" s="121"/>
      <c r="BV961" s="121"/>
      <c r="BW961" s="121"/>
      <c r="BX961" s="121"/>
      <c r="BY961" s="121"/>
    </row>
    <row r="962" spans="1:77" s="100" customFormat="1" ht="16" hidden="1" thickBot="1">
      <c r="A962" s="4"/>
      <c r="B962" s="98"/>
      <c r="C962" s="72" t="s">
        <v>946</v>
      </c>
      <c r="D962" s="70" t="s">
        <v>1016</v>
      </c>
      <c r="E962" s="73" t="s">
        <v>998</v>
      </c>
      <c r="F962" s="73"/>
      <c r="G962" s="75"/>
      <c r="H962" s="75"/>
      <c r="I962" s="75"/>
      <c r="J962" s="104" t="s">
        <v>1193</v>
      </c>
      <c r="K962" s="75"/>
      <c r="L962" s="75"/>
      <c r="M962" s="75"/>
      <c r="N962" s="75"/>
      <c r="O962" s="75"/>
      <c r="P962" s="75"/>
      <c r="Q962" s="50" t="s">
        <v>1059</v>
      </c>
      <c r="R962" s="50">
        <v>0</v>
      </c>
      <c r="S962" s="66"/>
      <c r="T962" s="50">
        <v>0</v>
      </c>
      <c r="U962" s="66"/>
      <c r="V962" s="50">
        <v>0</v>
      </c>
      <c r="W962" s="50">
        <v>0</v>
      </c>
      <c r="X962" s="50">
        <v>0</v>
      </c>
      <c r="Y962" s="75"/>
      <c r="Z962" s="75"/>
      <c r="AA962" s="75"/>
      <c r="AB962" s="75"/>
      <c r="AC962" s="75"/>
      <c r="AD962" s="75"/>
      <c r="AE962" s="75"/>
      <c r="AF962" s="75"/>
      <c r="AG962" s="75"/>
      <c r="AH962" s="75"/>
      <c r="AI962" s="75"/>
      <c r="AJ962" s="75"/>
      <c r="AK962" s="75"/>
      <c r="AL962" s="75"/>
      <c r="AM962" s="75"/>
      <c r="AN962" s="75"/>
      <c r="AO962" s="75"/>
      <c r="AP962" s="70" t="s">
        <v>204</v>
      </c>
      <c r="AQ962" s="70">
        <v>2008</v>
      </c>
      <c r="AR962" s="75"/>
      <c r="AS962" s="75"/>
      <c r="AT962" s="75"/>
      <c r="AU962" s="71">
        <v>76223133.459749997</v>
      </c>
      <c r="AV962" s="66" t="s">
        <v>123</v>
      </c>
      <c r="AW962" s="66"/>
      <c r="AX962" s="66" t="s">
        <v>1802</v>
      </c>
      <c r="AY962" s="104" t="s">
        <v>1193</v>
      </c>
      <c r="AZ962" s="95"/>
      <c r="BA962" s="104"/>
      <c r="BB962" s="66"/>
      <c r="BC962" s="66"/>
      <c r="BD962" s="121"/>
      <c r="BE962" s="121"/>
      <c r="BF962" s="121"/>
      <c r="BG962" s="121"/>
      <c r="BH962" s="121"/>
      <c r="BI962" s="121"/>
      <c r="BJ962" s="121"/>
      <c r="BK962" s="121"/>
      <c r="BL962" s="121"/>
      <c r="BM962" s="121"/>
      <c r="BN962" s="121"/>
      <c r="BO962" s="121"/>
      <c r="BP962" s="121"/>
      <c r="BQ962" s="121"/>
      <c r="BR962" s="121"/>
      <c r="BS962" s="121"/>
      <c r="BT962" s="121"/>
      <c r="BU962" s="121"/>
      <c r="BV962" s="121"/>
      <c r="BW962" s="121"/>
      <c r="BX962" s="121"/>
      <c r="BY962" s="121"/>
    </row>
    <row r="963" spans="1:77" s="100" customFormat="1" ht="16" hidden="1" thickBot="1">
      <c r="A963" s="4"/>
      <c r="B963" s="98"/>
      <c r="C963" s="72" t="s">
        <v>947</v>
      </c>
      <c r="D963" s="70" t="s">
        <v>1017</v>
      </c>
      <c r="E963" s="73" t="s">
        <v>732</v>
      </c>
      <c r="F963" s="73"/>
      <c r="G963" s="75"/>
      <c r="H963" s="75"/>
      <c r="I963" s="75"/>
      <c r="J963" s="104" t="s">
        <v>1193</v>
      </c>
      <c r="K963" s="75"/>
      <c r="L963" s="75"/>
      <c r="M963" s="75"/>
      <c r="N963" s="75"/>
      <c r="O963" s="75"/>
      <c r="P963" s="75"/>
      <c r="Q963" s="50" t="s">
        <v>1060</v>
      </c>
      <c r="R963" s="50">
        <v>0</v>
      </c>
      <c r="S963" s="66" t="s">
        <v>238</v>
      </c>
      <c r="T963" s="50">
        <v>0</v>
      </c>
      <c r="U963" s="66"/>
      <c r="V963" s="50">
        <v>0</v>
      </c>
      <c r="W963" s="50">
        <v>0</v>
      </c>
      <c r="X963" s="50">
        <v>0</v>
      </c>
      <c r="Y963" s="75"/>
      <c r="Z963" s="75"/>
      <c r="AA963" s="75"/>
      <c r="AB963" s="75"/>
      <c r="AC963" s="75"/>
      <c r="AD963" s="75"/>
      <c r="AE963" s="75"/>
      <c r="AF963" s="75"/>
      <c r="AG963" s="75"/>
      <c r="AH963" s="75"/>
      <c r="AI963" s="75"/>
      <c r="AJ963" s="75"/>
      <c r="AK963" s="75"/>
      <c r="AL963" s="75"/>
      <c r="AM963" s="75"/>
      <c r="AN963" s="75"/>
      <c r="AO963" s="75"/>
      <c r="AP963" s="70" t="s">
        <v>204</v>
      </c>
      <c r="AQ963" s="70">
        <v>2008</v>
      </c>
      <c r="AR963" s="75"/>
      <c r="AS963" s="75"/>
      <c r="AT963" s="75"/>
      <c r="AU963" s="71">
        <v>4488695.637074166</v>
      </c>
      <c r="AV963" s="66" t="s">
        <v>123</v>
      </c>
      <c r="AW963" s="66"/>
      <c r="AX963" s="66" t="s">
        <v>1802</v>
      </c>
      <c r="AY963" s="104" t="s">
        <v>1193</v>
      </c>
      <c r="AZ963" s="95"/>
      <c r="BA963" s="104"/>
      <c r="BB963" s="66"/>
      <c r="BC963" s="66"/>
      <c r="BD963" s="121"/>
      <c r="BE963" s="121"/>
      <c r="BF963" s="121"/>
      <c r="BG963" s="121"/>
      <c r="BH963" s="121"/>
      <c r="BI963" s="121"/>
      <c r="BJ963" s="121"/>
      <c r="BK963" s="121"/>
      <c r="BL963" s="121"/>
      <c r="BM963" s="121"/>
      <c r="BN963" s="121"/>
      <c r="BO963" s="121"/>
      <c r="BP963" s="121"/>
      <c r="BQ963" s="121"/>
      <c r="BR963" s="121"/>
      <c r="BS963" s="121"/>
      <c r="BT963" s="121"/>
      <c r="BU963" s="121"/>
      <c r="BV963" s="121"/>
      <c r="BW963" s="121"/>
      <c r="BX963" s="121"/>
      <c r="BY963" s="121"/>
    </row>
    <row r="964" spans="1:77" s="100" customFormat="1" ht="16" hidden="1" thickBot="1">
      <c r="A964" s="4"/>
      <c r="B964" s="98"/>
      <c r="C964" s="72" t="s">
        <v>948</v>
      </c>
      <c r="D964" s="70" t="s">
        <v>1018</v>
      </c>
      <c r="E964" s="73" t="s">
        <v>732</v>
      </c>
      <c r="F964" s="73"/>
      <c r="G964" s="75"/>
      <c r="H964" s="75"/>
      <c r="I964" s="75"/>
      <c r="J964" s="104" t="s">
        <v>1193</v>
      </c>
      <c r="K964" s="75"/>
      <c r="L964" s="75"/>
      <c r="M964" s="75"/>
      <c r="N964" s="75"/>
      <c r="O964" s="75"/>
      <c r="P964" s="75"/>
      <c r="Q964" s="50" t="s">
        <v>1061</v>
      </c>
      <c r="R964" s="50">
        <v>0</v>
      </c>
      <c r="S964" s="66" t="s">
        <v>225</v>
      </c>
      <c r="T964" s="50">
        <v>0</v>
      </c>
      <c r="U964" s="66"/>
      <c r="V964" s="50">
        <v>0</v>
      </c>
      <c r="W964" s="50">
        <v>0</v>
      </c>
      <c r="X964" s="50">
        <v>0</v>
      </c>
      <c r="Y964" s="75"/>
      <c r="Z964" s="75"/>
      <c r="AA964" s="75"/>
      <c r="AB964" s="75"/>
      <c r="AC964" s="75"/>
      <c r="AD964" s="75"/>
      <c r="AE964" s="75"/>
      <c r="AF964" s="75"/>
      <c r="AG964" s="75"/>
      <c r="AH964" s="75"/>
      <c r="AI964" s="75"/>
      <c r="AJ964" s="75"/>
      <c r="AK964" s="75"/>
      <c r="AL964" s="75"/>
      <c r="AM964" s="75"/>
      <c r="AN964" s="75"/>
      <c r="AO964" s="75"/>
      <c r="AP964" s="70" t="s">
        <v>204</v>
      </c>
      <c r="AQ964" s="70">
        <v>2008</v>
      </c>
      <c r="AR964" s="75"/>
      <c r="AS964" s="75"/>
      <c r="AT964" s="75"/>
      <c r="AU964" s="71">
        <v>707469288.79999995</v>
      </c>
      <c r="AV964" s="103" t="s">
        <v>1573</v>
      </c>
      <c r="AW964" s="66"/>
      <c r="AX964" s="135" t="s">
        <v>1599</v>
      </c>
      <c r="AY964" s="104" t="s">
        <v>1193</v>
      </c>
      <c r="AZ964" s="95"/>
      <c r="BA964" s="104"/>
      <c r="BB964" s="66"/>
      <c r="BC964" s="66"/>
      <c r="BD964" s="121"/>
      <c r="BE964" s="121"/>
      <c r="BF964" s="121"/>
      <c r="BG964" s="121"/>
      <c r="BH964" s="121"/>
      <c r="BI964" s="121"/>
      <c r="BJ964" s="121"/>
      <c r="BK964" s="121"/>
      <c r="BL964" s="121"/>
      <c r="BM964" s="121"/>
      <c r="BN964" s="121"/>
      <c r="BO964" s="121"/>
      <c r="BP964" s="121"/>
      <c r="BQ964" s="121"/>
      <c r="BR964" s="121"/>
      <c r="BS964" s="121"/>
      <c r="BT964" s="121"/>
      <c r="BU964" s="121"/>
      <c r="BV964" s="121"/>
      <c r="BW964" s="121"/>
      <c r="BX964" s="121"/>
      <c r="BY964" s="121"/>
    </row>
    <row r="965" spans="1:77" ht="16" hidden="1" thickBot="1">
      <c r="A965" s="4"/>
      <c r="B965" s="6"/>
      <c r="C965" s="40" t="s">
        <v>949</v>
      </c>
      <c r="D965" s="24" t="s">
        <v>1019</v>
      </c>
      <c r="E965" s="34" t="s">
        <v>733</v>
      </c>
      <c r="F965" s="34"/>
      <c r="G965" s="10"/>
      <c r="H965" s="10"/>
      <c r="I965" s="10"/>
      <c r="J965" s="102" t="s">
        <v>1193</v>
      </c>
      <c r="K965" s="10"/>
      <c r="L965" s="10"/>
      <c r="M965" s="10"/>
      <c r="N965" s="10"/>
      <c r="O965" s="10"/>
      <c r="P965" s="10"/>
      <c r="Q965" s="46" t="s">
        <v>1062</v>
      </c>
      <c r="R965" s="46">
        <v>0</v>
      </c>
      <c r="S965" s="45" t="s">
        <v>1585</v>
      </c>
      <c r="T965" s="46">
        <v>0</v>
      </c>
      <c r="U965" s="45"/>
      <c r="V965" s="46">
        <v>0</v>
      </c>
      <c r="W965" s="46">
        <v>0</v>
      </c>
      <c r="X965" s="46">
        <v>0</v>
      </c>
      <c r="Y965" s="10"/>
      <c r="Z965" s="10"/>
      <c r="AA965" s="10"/>
      <c r="AB965" s="10"/>
      <c r="AC965" s="10"/>
      <c r="AD965" s="10"/>
      <c r="AE965" s="10"/>
      <c r="AF965" s="10"/>
      <c r="AG965" s="10"/>
      <c r="AH965" s="10"/>
      <c r="AI965" s="10"/>
      <c r="AJ965" s="10"/>
      <c r="AK965" s="10"/>
      <c r="AL965" s="10"/>
      <c r="AM965" s="10"/>
      <c r="AN965" s="10"/>
      <c r="AO965" s="10"/>
      <c r="AP965" s="24" t="s">
        <v>204</v>
      </c>
      <c r="AQ965" s="24">
        <v>2008</v>
      </c>
      <c r="AR965" s="10"/>
      <c r="AS965" s="10"/>
      <c r="AT965" s="10"/>
      <c r="AU965" s="174">
        <v>77339655.276338905</v>
      </c>
      <c r="AV965" s="45" t="s">
        <v>123</v>
      </c>
      <c r="AW965" s="45"/>
      <c r="AX965" s="45" t="s">
        <v>1570</v>
      </c>
      <c r="AY965" s="102" t="s">
        <v>1193</v>
      </c>
      <c r="AZ965" s="61"/>
      <c r="BA965" s="102"/>
      <c r="BB965" s="45"/>
      <c r="BC965" s="45"/>
    </row>
    <row r="966" spans="1:77" s="100" customFormat="1" ht="16" hidden="1" thickBot="1">
      <c r="A966" s="4"/>
      <c r="B966" s="98"/>
      <c r="C966" s="107" t="s">
        <v>950</v>
      </c>
      <c r="D966" s="70" t="s">
        <v>1020</v>
      </c>
      <c r="E966" s="73" t="s">
        <v>999</v>
      </c>
      <c r="F966" s="73"/>
      <c r="G966" s="75"/>
      <c r="H966" s="75"/>
      <c r="I966" s="75"/>
      <c r="J966" s="104" t="s">
        <v>1193</v>
      </c>
      <c r="K966" s="75"/>
      <c r="L966" s="75"/>
      <c r="M966" s="75"/>
      <c r="N966" s="75"/>
      <c r="O966" s="75"/>
      <c r="P966" s="75"/>
      <c r="Q966" s="50" t="s">
        <v>1063</v>
      </c>
      <c r="R966" s="50">
        <v>0</v>
      </c>
      <c r="S966" s="66" t="s">
        <v>238</v>
      </c>
      <c r="T966" s="50">
        <v>0</v>
      </c>
      <c r="U966" s="66"/>
      <c r="V966" s="50">
        <v>0</v>
      </c>
      <c r="W966" s="50">
        <v>0</v>
      </c>
      <c r="X966" s="50">
        <v>0</v>
      </c>
      <c r="Y966" s="75"/>
      <c r="Z966" s="75"/>
      <c r="AA966" s="75"/>
      <c r="AB966" s="75"/>
      <c r="AC966" s="75"/>
      <c r="AD966" s="75"/>
      <c r="AE966" s="75"/>
      <c r="AF966" s="75"/>
      <c r="AG966" s="75"/>
      <c r="AH966" s="75"/>
      <c r="AI966" s="75"/>
      <c r="AJ966" s="75"/>
      <c r="AK966" s="75"/>
      <c r="AL966" s="75"/>
      <c r="AM966" s="75"/>
      <c r="AN966" s="75"/>
      <c r="AO966" s="75"/>
      <c r="AP966" s="70" t="s">
        <v>204</v>
      </c>
      <c r="AQ966" s="70">
        <v>2008</v>
      </c>
      <c r="AR966" s="75"/>
      <c r="AS966" s="75"/>
      <c r="AT966" s="75"/>
      <c r="AU966" s="71">
        <v>16572783.273501195</v>
      </c>
      <c r="AV966" s="66" t="s">
        <v>123</v>
      </c>
      <c r="AW966" s="66"/>
      <c r="AX966" s="66" t="s">
        <v>1570</v>
      </c>
      <c r="AY966" s="104" t="s">
        <v>1193</v>
      </c>
      <c r="AZ966" s="95"/>
      <c r="BA966" s="104"/>
      <c r="BB966" s="66"/>
      <c r="BC966" s="66"/>
      <c r="BD966" s="121"/>
      <c r="BE966" s="121"/>
      <c r="BF966" s="121"/>
      <c r="BG966" s="121"/>
      <c r="BH966" s="121"/>
      <c r="BI966" s="121"/>
      <c r="BJ966" s="121"/>
      <c r="BK966" s="121"/>
      <c r="BL966" s="121"/>
      <c r="BM966" s="121"/>
      <c r="BN966" s="121"/>
      <c r="BO966" s="121"/>
      <c r="BP966" s="121"/>
      <c r="BQ966" s="121"/>
      <c r="BR966" s="121"/>
      <c r="BS966" s="121"/>
      <c r="BT966" s="121"/>
      <c r="BU966" s="121"/>
      <c r="BV966" s="121"/>
      <c r="BW966" s="121"/>
      <c r="BX966" s="121"/>
      <c r="BY966" s="121"/>
    </row>
    <row r="967" spans="1:77" s="100" customFormat="1" ht="16" hidden="1" thickBot="1">
      <c r="A967" s="4"/>
      <c r="B967" s="98"/>
      <c r="C967" s="107" t="s">
        <v>951</v>
      </c>
      <c r="D967" s="70" t="s">
        <v>1021</v>
      </c>
      <c r="E967" s="73" t="s">
        <v>999</v>
      </c>
      <c r="F967" s="73"/>
      <c r="G967" s="75"/>
      <c r="H967" s="75"/>
      <c r="I967" s="75"/>
      <c r="J967" s="104" t="s">
        <v>1193</v>
      </c>
      <c r="K967" s="75"/>
      <c r="L967" s="75"/>
      <c r="M967" s="75"/>
      <c r="N967" s="75"/>
      <c r="O967" s="75"/>
      <c r="P967" s="75"/>
      <c r="Q967" s="50" t="s">
        <v>1064</v>
      </c>
      <c r="R967" s="50">
        <v>0</v>
      </c>
      <c r="S967" s="66" t="s">
        <v>1581</v>
      </c>
      <c r="T967" s="50">
        <v>0</v>
      </c>
      <c r="U967" s="66"/>
      <c r="V967" s="50">
        <v>0</v>
      </c>
      <c r="W967" s="50">
        <v>0</v>
      </c>
      <c r="X967" s="50">
        <v>0</v>
      </c>
      <c r="Y967" s="75"/>
      <c r="Z967" s="75"/>
      <c r="AA967" s="75"/>
      <c r="AB967" s="75"/>
      <c r="AC967" s="75"/>
      <c r="AD967" s="75"/>
      <c r="AE967" s="75"/>
      <c r="AF967" s="75"/>
      <c r="AG967" s="75"/>
      <c r="AH967" s="75"/>
      <c r="AI967" s="75"/>
      <c r="AJ967" s="75"/>
      <c r="AK967" s="75"/>
      <c r="AL967" s="75"/>
      <c r="AM967" s="75"/>
      <c r="AN967" s="75"/>
      <c r="AO967" s="75"/>
      <c r="AP967" s="70" t="s">
        <v>204</v>
      </c>
      <c r="AQ967" s="70">
        <v>2008</v>
      </c>
      <c r="AR967" s="75"/>
      <c r="AS967" s="75"/>
      <c r="AT967" s="75"/>
      <c r="AU967" s="71">
        <v>132582266.18800956</v>
      </c>
      <c r="AV967" s="66" t="s">
        <v>123</v>
      </c>
      <c r="AW967" s="66"/>
      <c r="AX967" s="66" t="s">
        <v>1570</v>
      </c>
      <c r="AY967" s="104" t="s">
        <v>1193</v>
      </c>
      <c r="AZ967" s="95"/>
      <c r="BA967" s="104"/>
      <c r="BB967" s="66"/>
      <c r="BC967" s="66"/>
      <c r="BD967" s="121"/>
      <c r="BE967" s="121"/>
      <c r="BF967" s="121"/>
      <c r="BG967" s="121"/>
      <c r="BH967" s="121"/>
      <c r="BI967" s="121"/>
      <c r="BJ967" s="121"/>
      <c r="BK967" s="121"/>
      <c r="BL967" s="121"/>
      <c r="BM967" s="121"/>
      <c r="BN967" s="121"/>
      <c r="BO967" s="121"/>
      <c r="BP967" s="121"/>
      <c r="BQ967" s="121"/>
      <c r="BR967" s="121"/>
      <c r="BS967" s="121"/>
      <c r="BT967" s="121"/>
      <c r="BU967" s="121"/>
      <c r="BV967" s="121"/>
      <c r="BW967" s="121"/>
      <c r="BX967" s="121"/>
      <c r="BY967" s="121"/>
    </row>
    <row r="968" spans="1:77" s="100" customFormat="1" ht="31" hidden="1" thickBot="1">
      <c r="A968" s="4"/>
      <c r="B968" s="98"/>
      <c r="C968" s="107" t="s">
        <v>952</v>
      </c>
      <c r="D968" s="70" t="s">
        <v>1022</v>
      </c>
      <c r="E968" s="73" t="s">
        <v>732</v>
      </c>
      <c r="F968" s="73"/>
      <c r="G968" s="75"/>
      <c r="H968" s="75"/>
      <c r="I968" s="75"/>
      <c r="J968" s="104" t="s">
        <v>1193</v>
      </c>
      <c r="K968" s="75"/>
      <c r="L968" s="75"/>
      <c r="M968" s="75"/>
      <c r="N968" s="75"/>
      <c r="O968" s="75"/>
      <c r="P968" s="75"/>
      <c r="Q968" s="50" t="s">
        <v>1065</v>
      </c>
      <c r="R968" s="50">
        <v>0</v>
      </c>
      <c r="S968" s="66" t="s">
        <v>1591</v>
      </c>
      <c r="T968" s="50">
        <v>0</v>
      </c>
      <c r="U968" s="66"/>
      <c r="V968" s="50">
        <v>0</v>
      </c>
      <c r="W968" s="50">
        <v>0</v>
      </c>
      <c r="X968" s="50">
        <v>0</v>
      </c>
      <c r="Y968" s="75"/>
      <c r="Z968" s="75"/>
      <c r="AA968" s="75"/>
      <c r="AB968" s="75"/>
      <c r="AC968" s="75"/>
      <c r="AD968" s="75"/>
      <c r="AE968" s="75"/>
      <c r="AF968" s="75"/>
      <c r="AG968" s="75"/>
      <c r="AH968" s="75"/>
      <c r="AI968" s="75"/>
      <c r="AJ968" s="75"/>
      <c r="AK968" s="75"/>
      <c r="AL968" s="75"/>
      <c r="AM968" s="75"/>
      <c r="AN968" s="75"/>
      <c r="AO968" s="75"/>
      <c r="AP968" s="70" t="s">
        <v>204</v>
      </c>
      <c r="AQ968" s="70">
        <v>2008</v>
      </c>
      <c r="AR968" s="75"/>
      <c r="AS968" s="75"/>
      <c r="AT968" s="75"/>
      <c r="AU968" s="71">
        <v>220970443.64668259</v>
      </c>
      <c r="AV968" s="66" t="s">
        <v>123</v>
      </c>
      <c r="AW968" s="66"/>
      <c r="AX968" s="66" t="s">
        <v>1807</v>
      </c>
      <c r="AY968" s="104" t="s">
        <v>1193</v>
      </c>
      <c r="AZ968" s="95"/>
      <c r="BA968" s="104"/>
      <c r="BB968" s="66"/>
      <c r="BC968" s="66"/>
      <c r="BD968" s="121"/>
      <c r="BE968" s="121"/>
      <c r="BF968" s="121"/>
      <c r="BG968" s="121"/>
      <c r="BH968" s="121"/>
      <c r="BI968" s="121"/>
      <c r="BJ968" s="121"/>
      <c r="BK968" s="121"/>
      <c r="BL968" s="121"/>
      <c r="BM968" s="121"/>
      <c r="BN968" s="121"/>
      <c r="BO968" s="121"/>
      <c r="BP968" s="121"/>
      <c r="BQ968" s="121"/>
      <c r="BR968" s="121"/>
      <c r="BS968" s="121"/>
      <c r="BT968" s="121"/>
      <c r="BU968" s="121"/>
      <c r="BV968" s="121"/>
      <c r="BW968" s="121"/>
      <c r="BX968" s="121"/>
      <c r="BY968" s="121"/>
    </row>
    <row r="969" spans="1:77" s="100" customFormat="1" ht="16" hidden="1" thickBot="1">
      <c r="A969" s="4"/>
      <c r="B969" s="98"/>
      <c r="C969" s="107" t="s">
        <v>953</v>
      </c>
      <c r="D969" s="70" t="s">
        <v>1023</v>
      </c>
      <c r="E969" s="73" t="s">
        <v>733</v>
      </c>
      <c r="F969" s="73"/>
      <c r="G969" s="75"/>
      <c r="H969" s="75"/>
      <c r="I969" s="75"/>
      <c r="J969" s="104" t="s">
        <v>1193</v>
      </c>
      <c r="K969" s="75"/>
      <c r="L969" s="75"/>
      <c r="M969" s="75"/>
      <c r="N969" s="75"/>
      <c r="O969" s="75"/>
      <c r="P969" s="75"/>
      <c r="Q969" s="50" t="s">
        <v>1066</v>
      </c>
      <c r="R969" s="50">
        <v>0</v>
      </c>
      <c r="S969" s="66" t="s">
        <v>238</v>
      </c>
      <c r="T969" s="50">
        <v>0</v>
      </c>
      <c r="U969" s="66"/>
      <c r="V969" s="50">
        <v>0</v>
      </c>
      <c r="W969" s="50">
        <v>0</v>
      </c>
      <c r="X969" s="50">
        <v>0</v>
      </c>
      <c r="Y969" s="75"/>
      <c r="Z969" s="75"/>
      <c r="AA969" s="75"/>
      <c r="AB969" s="75"/>
      <c r="AC969" s="75"/>
      <c r="AD969" s="75"/>
      <c r="AE969" s="75"/>
      <c r="AF969" s="75"/>
      <c r="AG969" s="75"/>
      <c r="AH969" s="75"/>
      <c r="AI969" s="75"/>
      <c r="AJ969" s="75"/>
      <c r="AK969" s="75"/>
      <c r="AL969" s="75"/>
      <c r="AM969" s="75"/>
      <c r="AN969" s="75"/>
      <c r="AO969" s="75"/>
      <c r="AP969" s="70" t="s">
        <v>204</v>
      </c>
      <c r="AQ969" s="70">
        <v>2008</v>
      </c>
      <c r="AR969" s="75"/>
      <c r="AS969" s="75"/>
      <c r="AT969" s="75"/>
      <c r="AU969" s="71">
        <v>110927162.71063466</v>
      </c>
      <c r="AV969" s="66" t="s">
        <v>123</v>
      </c>
      <c r="AW969" s="66"/>
      <c r="AX969" s="66" t="s">
        <v>1570</v>
      </c>
      <c r="AY969" s="104" t="s">
        <v>1193</v>
      </c>
      <c r="AZ969" s="95"/>
      <c r="BA969" s="104"/>
      <c r="BB969" s="66"/>
      <c r="BC969" s="66"/>
      <c r="BD969" s="121"/>
      <c r="BE969" s="121"/>
      <c r="BF969" s="121"/>
      <c r="BG969" s="121"/>
      <c r="BH969" s="121"/>
      <c r="BI969" s="121"/>
      <c r="BJ969" s="121"/>
      <c r="BK969" s="121"/>
      <c r="BL969" s="121"/>
      <c r="BM969" s="121"/>
      <c r="BN969" s="121"/>
      <c r="BO969" s="121"/>
      <c r="BP969" s="121"/>
      <c r="BQ969" s="121"/>
      <c r="BR969" s="121"/>
      <c r="BS969" s="121"/>
      <c r="BT969" s="121"/>
      <c r="BU969" s="121"/>
      <c r="BV969" s="121"/>
      <c r="BW969" s="121"/>
      <c r="BX969" s="121"/>
      <c r="BY969" s="121"/>
    </row>
    <row r="970" spans="1:77" s="100" customFormat="1" ht="31" hidden="1" thickBot="1">
      <c r="A970" s="4"/>
      <c r="B970" s="98"/>
      <c r="C970" s="107" t="s">
        <v>954</v>
      </c>
      <c r="D970" s="70" t="s">
        <v>1024</v>
      </c>
      <c r="E970" s="73" t="s">
        <v>999</v>
      </c>
      <c r="F970" s="73"/>
      <c r="G970" s="75"/>
      <c r="H970" s="75"/>
      <c r="I970" s="75"/>
      <c r="J970" s="104" t="s">
        <v>1193</v>
      </c>
      <c r="K970" s="75"/>
      <c r="L970" s="75"/>
      <c r="M970" s="75"/>
      <c r="N970" s="75"/>
      <c r="O970" s="75"/>
      <c r="P970" s="75"/>
      <c r="Q970" s="50" t="s">
        <v>1067</v>
      </c>
      <c r="R970" s="50">
        <v>0</v>
      </c>
      <c r="S970" s="66" t="s">
        <v>238</v>
      </c>
      <c r="T970" s="50">
        <v>0</v>
      </c>
      <c r="U970" s="66"/>
      <c r="V970" s="50">
        <v>0</v>
      </c>
      <c r="W970" s="50">
        <v>0</v>
      </c>
      <c r="X970" s="50">
        <v>0</v>
      </c>
      <c r="Y970" s="75"/>
      <c r="Z970" s="75"/>
      <c r="AA970" s="75"/>
      <c r="AB970" s="75"/>
      <c r="AC970" s="75"/>
      <c r="AD970" s="75"/>
      <c r="AE970" s="75"/>
      <c r="AF970" s="75"/>
      <c r="AG970" s="75"/>
      <c r="AH970" s="75"/>
      <c r="AI970" s="75"/>
      <c r="AJ970" s="75"/>
      <c r="AK970" s="75"/>
      <c r="AL970" s="75"/>
      <c r="AM970" s="75"/>
      <c r="AN970" s="75"/>
      <c r="AO970" s="75"/>
      <c r="AP970" s="70" t="s">
        <v>204</v>
      </c>
      <c r="AQ970" s="70">
        <v>2008</v>
      </c>
      <c r="AR970" s="75"/>
      <c r="AS970" s="75"/>
      <c r="AT970" s="75"/>
      <c r="AU970" s="71">
        <v>49718349.820503585</v>
      </c>
      <c r="AV970" s="66" t="s">
        <v>123</v>
      </c>
      <c r="AW970" s="66"/>
      <c r="AX970" s="66" t="s">
        <v>1570</v>
      </c>
      <c r="AY970" s="104" t="s">
        <v>1193</v>
      </c>
      <c r="AZ970" s="95"/>
      <c r="BA970" s="104"/>
      <c r="BB970" s="66"/>
      <c r="BC970" s="66"/>
      <c r="BD970" s="121"/>
      <c r="BE970" s="121"/>
      <c r="BF970" s="121"/>
      <c r="BG970" s="121"/>
      <c r="BH970" s="121"/>
      <c r="BI970" s="121"/>
      <c r="BJ970" s="121"/>
      <c r="BK970" s="121"/>
      <c r="BL970" s="121"/>
      <c r="BM970" s="121"/>
      <c r="BN970" s="121"/>
      <c r="BO970" s="121"/>
      <c r="BP970" s="121"/>
      <c r="BQ970" s="121"/>
      <c r="BR970" s="121"/>
      <c r="BS970" s="121"/>
      <c r="BT970" s="121"/>
      <c r="BU970" s="121"/>
      <c r="BV970" s="121"/>
      <c r="BW970" s="121"/>
      <c r="BX970" s="121"/>
      <c r="BY970" s="121"/>
    </row>
    <row r="971" spans="1:77" s="100" customFormat="1" ht="16" hidden="1" thickBot="1">
      <c r="A971" s="4"/>
      <c r="B971" s="98"/>
      <c r="C971" s="107" t="s">
        <v>955</v>
      </c>
      <c r="D971" s="70" t="s">
        <v>1025</v>
      </c>
      <c r="E971" s="73" t="s">
        <v>733</v>
      </c>
      <c r="F971" s="73"/>
      <c r="G971" s="75"/>
      <c r="H971" s="75"/>
      <c r="I971" s="75"/>
      <c r="J971" s="104" t="s">
        <v>1193</v>
      </c>
      <c r="K971" s="75"/>
      <c r="L971" s="75"/>
      <c r="M971" s="75"/>
      <c r="N971" s="75"/>
      <c r="O971" s="75"/>
      <c r="P971" s="75"/>
      <c r="Q971" s="50" t="s">
        <v>1060</v>
      </c>
      <c r="R971" s="50">
        <v>0</v>
      </c>
      <c r="S971" s="66" t="s">
        <v>1581</v>
      </c>
      <c r="T971" s="50">
        <v>0</v>
      </c>
      <c r="U971" s="66"/>
      <c r="V971" s="50">
        <v>0</v>
      </c>
      <c r="W971" s="50">
        <v>0</v>
      </c>
      <c r="X971" s="50">
        <v>0</v>
      </c>
      <c r="Y971" s="75"/>
      <c r="Z971" s="75"/>
      <c r="AA971" s="75"/>
      <c r="AB971" s="75"/>
      <c r="AC971" s="75"/>
      <c r="AD971" s="75"/>
      <c r="AE971" s="75"/>
      <c r="AF971" s="75"/>
      <c r="AG971" s="75"/>
      <c r="AH971" s="75"/>
      <c r="AI971" s="75"/>
      <c r="AJ971" s="75"/>
      <c r="AK971" s="75"/>
      <c r="AL971" s="75"/>
      <c r="AM971" s="75"/>
      <c r="AN971" s="75"/>
      <c r="AO971" s="75"/>
      <c r="AP971" s="70" t="s">
        <v>204</v>
      </c>
      <c r="AQ971" s="70">
        <v>2008</v>
      </c>
      <c r="AR971" s="75"/>
      <c r="AS971" s="75"/>
      <c r="AT971" s="75"/>
      <c r="AU971" s="71">
        <v>9704579.944075007</v>
      </c>
      <c r="AV971" s="66" t="s">
        <v>123</v>
      </c>
      <c r="AW971" s="66"/>
      <c r="AX971" s="66" t="s">
        <v>1570</v>
      </c>
      <c r="AY971" s="104" t="s">
        <v>1193</v>
      </c>
      <c r="AZ971" s="95"/>
      <c r="BA971" s="104"/>
      <c r="BB971" s="66"/>
      <c r="BC971" s="66"/>
      <c r="BD971" s="121"/>
      <c r="BE971" s="121"/>
      <c r="BF971" s="121"/>
      <c r="BG971" s="121"/>
      <c r="BH971" s="121"/>
      <c r="BI971" s="121"/>
      <c r="BJ971" s="121"/>
      <c r="BK971" s="121"/>
      <c r="BL971" s="121"/>
      <c r="BM971" s="121"/>
      <c r="BN971" s="121"/>
      <c r="BO971" s="121"/>
      <c r="BP971" s="121"/>
      <c r="BQ971" s="121"/>
      <c r="BR971" s="121"/>
      <c r="BS971" s="121"/>
      <c r="BT971" s="121"/>
      <c r="BU971" s="121"/>
      <c r="BV971" s="121"/>
      <c r="BW971" s="121"/>
      <c r="BX971" s="121"/>
      <c r="BY971" s="121"/>
    </row>
    <row r="972" spans="1:77" s="100" customFormat="1" ht="16" hidden="1" thickBot="1">
      <c r="A972" s="4"/>
      <c r="B972" s="98"/>
      <c r="C972" s="107" t="s">
        <v>956</v>
      </c>
      <c r="D972" s="70" t="s">
        <v>1026</v>
      </c>
      <c r="E972" s="73" t="s">
        <v>733</v>
      </c>
      <c r="F972" s="73"/>
      <c r="G972" s="75"/>
      <c r="H972" s="75"/>
      <c r="I972" s="75"/>
      <c r="J972" s="104" t="s">
        <v>1193</v>
      </c>
      <c r="K972" s="75"/>
      <c r="L972" s="75"/>
      <c r="M972" s="75"/>
      <c r="N972" s="75"/>
      <c r="O972" s="75"/>
      <c r="P972" s="75"/>
      <c r="Q972" s="50" t="s">
        <v>1068</v>
      </c>
      <c r="R972" s="50">
        <v>0</v>
      </c>
      <c r="S972" s="66" t="s">
        <v>225</v>
      </c>
      <c r="T972" s="50">
        <v>0</v>
      </c>
      <c r="U972" s="66"/>
      <c r="V972" s="50">
        <v>0</v>
      </c>
      <c r="W972" s="50">
        <v>0</v>
      </c>
      <c r="X972" s="50">
        <v>0</v>
      </c>
      <c r="Y972" s="75"/>
      <c r="Z972" s="75"/>
      <c r="AA972" s="75"/>
      <c r="AB972" s="75"/>
      <c r="AC972" s="75"/>
      <c r="AD972" s="75"/>
      <c r="AE972" s="75"/>
      <c r="AF972" s="75"/>
      <c r="AG972" s="75"/>
      <c r="AH972" s="75"/>
      <c r="AI972" s="75"/>
      <c r="AJ972" s="75"/>
      <c r="AK972" s="75"/>
      <c r="AL972" s="75"/>
      <c r="AM972" s="75"/>
      <c r="AN972" s="75"/>
      <c r="AO972" s="75"/>
      <c r="AP972" s="70" t="s">
        <v>204</v>
      </c>
      <c r="AQ972" s="70">
        <v>2008</v>
      </c>
      <c r="AR972" s="75"/>
      <c r="AS972" s="75"/>
      <c r="AT972" s="75"/>
      <c r="AU972" s="71">
        <v>11048522.182334131</v>
      </c>
      <c r="AV972" s="66" t="s">
        <v>123</v>
      </c>
      <c r="AW972" s="66"/>
      <c r="AX972" s="66" t="s">
        <v>1570</v>
      </c>
      <c r="AY972" s="104" t="s">
        <v>1193</v>
      </c>
      <c r="AZ972" s="95"/>
      <c r="BA972" s="104"/>
      <c r="BB972" s="66"/>
      <c r="BC972" s="66"/>
      <c r="BD972" s="121"/>
      <c r="BE972" s="121"/>
      <c r="BF972" s="121"/>
      <c r="BG972" s="121"/>
      <c r="BH972" s="121"/>
      <c r="BI972" s="121"/>
      <c r="BJ972" s="121"/>
      <c r="BK972" s="121"/>
      <c r="BL972" s="121"/>
      <c r="BM972" s="121"/>
      <c r="BN972" s="121"/>
      <c r="BO972" s="121"/>
      <c r="BP972" s="121"/>
      <c r="BQ972" s="121"/>
      <c r="BR972" s="121"/>
      <c r="BS972" s="121"/>
      <c r="BT972" s="121"/>
      <c r="BU972" s="121"/>
      <c r="BV972" s="121"/>
      <c r="BW972" s="121"/>
      <c r="BX972" s="121"/>
      <c r="BY972" s="121"/>
    </row>
    <row r="973" spans="1:77" s="100" customFormat="1" ht="16" hidden="1" thickBot="1">
      <c r="A973" s="4"/>
      <c r="B973" s="98"/>
      <c r="C973" s="107" t="s">
        <v>957</v>
      </c>
      <c r="D973" s="70" t="s">
        <v>1027</v>
      </c>
      <c r="E973" s="73" t="s">
        <v>732</v>
      </c>
      <c r="F973" s="73"/>
      <c r="G973" s="75"/>
      <c r="H973" s="75"/>
      <c r="I973" s="75"/>
      <c r="J973" s="104" t="s">
        <v>1193</v>
      </c>
      <c r="K973" s="75"/>
      <c r="L973" s="75"/>
      <c r="M973" s="75"/>
      <c r="N973" s="75"/>
      <c r="O973" s="75"/>
      <c r="P973" s="75"/>
      <c r="Q973" s="50" t="s">
        <v>1060</v>
      </c>
      <c r="R973" s="50">
        <v>0</v>
      </c>
      <c r="S973" s="66" t="s">
        <v>225</v>
      </c>
      <c r="T973" s="50">
        <v>0</v>
      </c>
      <c r="U973" s="66"/>
      <c r="V973" s="50">
        <v>0</v>
      </c>
      <c r="W973" s="50">
        <v>0</v>
      </c>
      <c r="X973" s="50">
        <v>0</v>
      </c>
      <c r="Y973" s="75"/>
      <c r="Z973" s="75"/>
      <c r="AA973" s="75"/>
      <c r="AB973" s="75"/>
      <c r="AC973" s="75"/>
      <c r="AD973" s="75"/>
      <c r="AE973" s="75"/>
      <c r="AF973" s="75"/>
      <c r="AG973" s="75"/>
      <c r="AH973" s="75"/>
      <c r="AI973" s="75"/>
      <c r="AJ973" s="75"/>
      <c r="AK973" s="75"/>
      <c r="AL973" s="75"/>
      <c r="AM973" s="75"/>
      <c r="AN973" s="75"/>
      <c r="AO973" s="75"/>
      <c r="AP973" s="70" t="s">
        <v>204</v>
      </c>
      <c r="AQ973" s="70">
        <v>2008</v>
      </c>
      <c r="AR973" s="75"/>
      <c r="AS973" s="75"/>
      <c r="AT973" s="75"/>
      <c r="AU973" s="71">
        <v>1886093.2217462594</v>
      </c>
      <c r="AV973" s="66" t="s">
        <v>123</v>
      </c>
      <c r="AW973" s="66"/>
      <c r="AX973" s="66" t="s">
        <v>1570</v>
      </c>
      <c r="AY973" s="104" t="s">
        <v>1193</v>
      </c>
      <c r="AZ973" s="95"/>
      <c r="BA973" s="104"/>
      <c r="BB973" s="66"/>
      <c r="BC973" s="66"/>
      <c r="BD973" s="121"/>
      <c r="BE973" s="121"/>
      <c r="BF973" s="121"/>
      <c r="BG973" s="121"/>
      <c r="BH973" s="121"/>
      <c r="BI973" s="121"/>
      <c r="BJ973" s="121"/>
      <c r="BK973" s="121"/>
      <c r="BL973" s="121"/>
      <c r="BM973" s="121"/>
      <c r="BN973" s="121"/>
      <c r="BO973" s="121"/>
      <c r="BP973" s="121"/>
      <c r="BQ973" s="121"/>
      <c r="BR973" s="121"/>
      <c r="BS973" s="121"/>
      <c r="BT973" s="121"/>
      <c r="BU973" s="121"/>
      <c r="BV973" s="121"/>
      <c r="BW973" s="121"/>
      <c r="BX973" s="121"/>
      <c r="BY973" s="121"/>
    </row>
    <row r="974" spans="1:77" s="100" customFormat="1" ht="16" hidden="1" thickBot="1">
      <c r="A974" s="4"/>
      <c r="B974" s="98"/>
      <c r="C974" s="107" t="s">
        <v>958</v>
      </c>
      <c r="D974" s="70" t="s">
        <v>1028</v>
      </c>
      <c r="E974" s="73" t="s">
        <v>733</v>
      </c>
      <c r="F974" s="73"/>
      <c r="G974" s="75"/>
      <c r="H974" s="75"/>
      <c r="I974" s="75"/>
      <c r="J974" s="104" t="s">
        <v>1193</v>
      </c>
      <c r="K974" s="75"/>
      <c r="L974" s="75"/>
      <c r="M974" s="75"/>
      <c r="N974" s="75"/>
      <c r="O974" s="75"/>
      <c r="P974" s="75"/>
      <c r="Q974" s="50" t="s">
        <v>1069</v>
      </c>
      <c r="R974" s="50">
        <v>0</v>
      </c>
      <c r="S974" s="66" t="s">
        <v>238</v>
      </c>
      <c r="T974" s="50">
        <v>0</v>
      </c>
      <c r="U974" s="66"/>
      <c r="V974" s="50">
        <v>0</v>
      </c>
      <c r="W974" s="50">
        <v>0</v>
      </c>
      <c r="X974" s="50">
        <v>0</v>
      </c>
      <c r="Y974" s="75"/>
      <c r="Z974" s="75"/>
      <c r="AA974" s="75"/>
      <c r="AB974" s="75"/>
      <c r="AC974" s="75"/>
      <c r="AD974" s="75"/>
      <c r="AE974" s="75"/>
      <c r="AF974" s="75"/>
      <c r="AG974" s="75"/>
      <c r="AH974" s="75"/>
      <c r="AI974" s="75"/>
      <c r="AJ974" s="75"/>
      <c r="AK974" s="75"/>
      <c r="AL974" s="75"/>
      <c r="AM974" s="75"/>
      <c r="AN974" s="75"/>
      <c r="AO974" s="75"/>
      <c r="AP974" s="70" t="s">
        <v>204</v>
      </c>
      <c r="AQ974" s="70">
        <v>2008</v>
      </c>
      <c r="AR974" s="75"/>
      <c r="AS974" s="75"/>
      <c r="AT974" s="75"/>
      <c r="AU974" s="71">
        <v>2651645.323760191</v>
      </c>
      <c r="AV974" s="66" t="s">
        <v>123</v>
      </c>
      <c r="AW974" s="66"/>
      <c r="AX974" s="66" t="s">
        <v>1570</v>
      </c>
      <c r="AY974" s="104" t="s">
        <v>1193</v>
      </c>
      <c r="AZ974" s="95"/>
      <c r="BA974" s="104"/>
      <c r="BB974" s="66"/>
      <c r="BC974" s="66"/>
      <c r="BD974" s="121"/>
      <c r="BE974" s="121"/>
      <c r="BF974" s="121"/>
      <c r="BG974" s="121"/>
      <c r="BH974" s="121"/>
      <c r="BI974" s="121"/>
      <c r="BJ974" s="121"/>
      <c r="BK974" s="121"/>
      <c r="BL974" s="121"/>
      <c r="BM974" s="121"/>
      <c r="BN974" s="121"/>
      <c r="BO974" s="121"/>
      <c r="BP974" s="121"/>
      <c r="BQ974" s="121"/>
      <c r="BR974" s="121"/>
      <c r="BS974" s="121"/>
      <c r="BT974" s="121"/>
      <c r="BU974" s="121"/>
      <c r="BV974" s="121"/>
      <c r="BW974" s="121"/>
      <c r="BX974" s="121"/>
      <c r="BY974" s="121"/>
    </row>
    <row r="975" spans="1:77" s="100" customFormat="1" ht="16" hidden="1" thickBot="1">
      <c r="A975" s="4"/>
      <c r="B975" s="98"/>
      <c r="C975" s="107" t="s">
        <v>959</v>
      </c>
      <c r="D975" s="70" t="s">
        <v>1029</v>
      </c>
      <c r="E975" s="73" t="s">
        <v>732</v>
      </c>
      <c r="F975" s="73"/>
      <c r="G975" s="75"/>
      <c r="H975" s="75"/>
      <c r="I975" s="75"/>
      <c r="J975" s="104" t="s">
        <v>1193</v>
      </c>
      <c r="K975" s="75"/>
      <c r="L975" s="75"/>
      <c r="M975" s="75"/>
      <c r="N975" s="75"/>
      <c r="O975" s="75"/>
      <c r="P975" s="75"/>
      <c r="Q975" s="50" t="s">
        <v>1070</v>
      </c>
      <c r="R975" s="50">
        <v>0</v>
      </c>
      <c r="S975" s="66" t="s">
        <v>1581</v>
      </c>
      <c r="T975" s="50">
        <v>0</v>
      </c>
      <c r="U975" s="66"/>
      <c r="V975" s="50">
        <v>0</v>
      </c>
      <c r="W975" s="50">
        <v>0</v>
      </c>
      <c r="X975" s="50">
        <v>0</v>
      </c>
      <c r="Y975" s="75"/>
      <c r="Z975" s="75"/>
      <c r="AA975" s="75"/>
      <c r="AB975" s="75"/>
      <c r="AC975" s="75"/>
      <c r="AD975" s="75"/>
      <c r="AE975" s="75"/>
      <c r="AF975" s="75"/>
      <c r="AG975" s="75"/>
      <c r="AH975" s="75"/>
      <c r="AI975" s="75"/>
      <c r="AJ975" s="75"/>
      <c r="AK975" s="75"/>
      <c r="AL975" s="75"/>
      <c r="AM975" s="75"/>
      <c r="AN975" s="75"/>
      <c r="AO975" s="75"/>
      <c r="AP975" s="70" t="s">
        <v>204</v>
      </c>
      <c r="AQ975" s="70">
        <v>2008</v>
      </c>
      <c r="AR975" s="75"/>
      <c r="AS975" s="75"/>
      <c r="AT975" s="75"/>
      <c r="AU975" s="71">
        <v>36460123.201702632</v>
      </c>
      <c r="AV975" s="66" t="s">
        <v>123</v>
      </c>
      <c r="AW975" s="66"/>
      <c r="AX975" s="66" t="s">
        <v>1812</v>
      </c>
      <c r="AY975" s="104" t="s">
        <v>1193</v>
      </c>
      <c r="AZ975" s="95"/>
      <c r="BA975" s="104"/>
      <c r="BB975" s="66"/>
      <c r="BC975" s="66"/>
      <c r="BD975" s="121"/>
      <c r="BE975" s="121"/>
      <c r="BF975" s="121"/>
      <c r="BG975" s="121"/>
      <c r="BH975" s="121"/>
      <c r="BI975" s="121"/>
      <c r="BJ975" s="121"/>
      <c r="BK975" s="121"/>
      <c r="BL975" s="121"/>
      <c r="BM975" s="121"/>
      <c r="BN975" s="121"/>
      <c r="BO975" s="121"/>
      <c r="BP975" s="121"/>
      <c r="BQ975" s="121"/>
      <c r="BR975" s="121"/>
      <c r="BS975" s="121"/>
      <c r="BT975" s="121"/>
      <c r="BU975" s="121"/>
      <c r="BV975" s="121"/>
      <c r="BW975" s="121"/>
      <c r="BX975" s="121"/>
      <c r="BY975" s="121"/>
    </row>
    <row r="976" spans="1:77" s="100" customFormat="1" ht="16" hidden="1" thickBot="1">
      <c r="A976" s="4"/>
      <c r="B976" s="98"/>
      <c r="C976" s="107" t="s">
        <v>960</v>
      </c>
      <c r="D976" s="70" t="s">
        <v>1030</v>
      </c>
      <c r="E976" s="73" t="s">
        <v>732</v>
      </c>
      <c r="F976" s="73"/>
      <c r="G976" s="75"/>
      <c r="H976" s="75"/>
      <c r="I976" s="75"/>
      <c r="J976" s="104" t="s">
        <v>1193</v>
      </c>
      <c r="K976" s="75"/>
      <c r="L976" s="75"/>
      <c r="M976" s="75"/>
      <c r="N976" s="75"/>
      <c r="O976" s="75"/>
      <c r="P976" s="75"/>
      <c r="Q976" s="50" t="s">
        <v>1070</v>
      </c>
      <c r="R976" s="50">
        <v>0</v>
      </c>
      <c r="S976" s="66" t="s">
        <v>1581</v>
      </c>
      <c r="T976" s="50">
        <v>0</v>
      </c>
      <c r="U976" s="66"/>
      <c r="V976" s="50">
        <v>0</v>
      </c>
      <c r="W976" s="50">
        <v>0</v>
      </c>
      <c r="X976" s="50">
        <v>0</v>
      </c>
      <c r="Y976" s="75"/>
      <c r="Z976" s="75"/>
      <c r="AA976" s="75"/>
      <c r="AB976" s="75"/>
      <c r="AC976" s="75"/>
      <c r="AD976" s="75"/>
      <c r="AE976" s="75"/>
      <c r="AF976" s="75"/>
      <c r="AG976" s="75"/>
      <c r="AH976" s="75"/>
      <c r="AI976" s="75"/>
      <c r="AJ976" s="75"/>
      <c r="AK976" s="75"/>
      <c r="AL976" s="75"/>
      <c r="AM976" s="75"/>
      <c r="AN976" s="75"/>
      <c r="AO976" s="75"/>
      <c r="AP976" s="70" t="s">
        <v>204</v>
      </c>
      <c r="AQ976" s="70">
        <v>2008</v>
      </c>
      <c r="AR976" s="75"/>
      <c r="AS976" s="75"/>
      <c r="AT976" s="75"/>
      <c r="AU976" s="71">
        <v>22097044.364668261</v>
      </c>
      <c r="AV976" s="66" t="s">
        <v>123</v>
      </c>
      <c r="AW976" s="66"/>
      <c r="AX976" s="66" t="s">
        <v>1812</v>
      </c>
      <c r="AY976" s="104" t="s">
        <v>1193</v>
      </c>
      <c r="AZ976" s="95"/>
      <c r="BA976" s="104"/>
      <c r="BB976" s="66"/>
      <c r="BC976" s="66"/>
      <c r="BD976" s="121"/>
      <c r="BE976" s="121"/>
      <c r="BF976" s="121"/>
      <c r="BG976" s="121"/>
      <c r="BH976" s="121"/>
      <c r="BI976" s="121"/>
      <c r="BJ976" s="121"/>
      <c r="BK976" s="121"/>
      <c r="BL976" s="121"/>
      <c r="BM976" s="121"/>
      <c r="BN976" s="121"/>
      <c r="BO976" s="121"/>
      <c r="BP976" s="121"/>
      <c r="BQ976" s="121"/>
      <c r="BR976" s="121"/>
      <c r="BS976" s="121"/>
      <c r="BT976" s="121"/>
      <c r="BU976" s="121"/>
      <c r="BV976" s="121"/>
      <c r="BW976" s="121"/>
      <c r="BX976" s="121"/>
      <c r="BY976" s="121"/>
    </row>
    <row r="977" spans="1:77" s="100" customFormat="1" ht="16" hidden="1" thickBot="1">
      <c r="A977" s="4"/>
      <c r="B977" s="98"/>
      <c r="C977" s="107" t="s">
        <v>961</v>
      </c>
      <c r="D977" s="70" t="s">
        <v>1031</v>
      </c>
      <c r="E977" s="73" t="s">
        <v>732</v>
      </c>
      <c r="F977" s="73"/>
      <c r="G977" s="75"/>
      <c r="H977" s="75"/>
      <c r="I977" s="75"/>
      <c r="J977" s="104" t="s">
        <v>1193</v>
      </c>
      <c r="K977" s="75"/>
      <c r="L977" s="75"/>
      <c r="M977" s="75"/>
      <c r="N977" s="75"/>
      <c r="O977" s="75"/>
      <c r="P977" s="75"/>
      <c r="Q977" s="50" t="s">
        <v>1071</v>
      </c>
      <c r="R977" s="50">
        <v>0</v>
      </c>
      <c r="S977" s="66" t="s">
        <v>1581</v>
      </c>
      <c r="T977" s="50">
        <v>0</v>
      </c>
      <c r="U977" s="66"/>
      <c r="V977" s="50">
        <v>0</v>
      </c>
      <c r="W977" s="50">
        <v>0</v>
      </c>
      <c r="X977" s="50">
        <v>0</v>
      </c>
      <c r="Y977" s="75"/>
      <c r="Z977" s="75"/>
      <c r="AA977" s="75"/>
      <c r="AB977" s="75"/>
      <c r="AC977" s="75"/>
      <c r="AD977" s="75"/>
      <c r="AE977" s="75"/>
      <c r="AF977" s="75"/>
      <c r="AG977" s="75"/>
      <c r="AH977" s="75"/>
      <c r="AI977" s="75"/>
      <c r="AJ977" s="75"/>
      <c r="AK977" s="75"/>
      <c r="AL977" s="75"/>
      <c r="AM977" s="75"/>
      <c r="AN977" s="75"/>
      <c r="AO977" s="75"/>
      <c r="AP977" s="70" t="s">
        <v>204</v>
      </c>
      <c r="AQ977" s="70">
        <v>2008</v>
      </c>
      <c r="AR977" s="75"/>
      <c r="AS977" s="75"/>
      <c r="AT977" s="75"/>
      <c r="AU977" s="71">
        <v>11932403.95692086</v>
      </c>
      <c r="AV977" s="66" t="s">
        <v>123</v>
      </c>
      <c r="AW977" s="66"/>
      <c r="AX977" s="66" t="s">
        <v>1813</v>
      </c>
      <c r="AY977" s="104" t="s">
        <v>1193</v>
      </c>
      <c r="AZ977" s="95"/>
      <c r="BA977" s="104"/>
      <c r="BB977" s="66"/>
      <c r="BC977" s="66"/>
      <c r="BD977" s="121"/>
      <c r="BE977" s="121"/>
      <c r="BF977" s="121"/>
      <c r="BG977" s="121"/>
      <c r="BH977" s="121"/>
      <c r="BI977" s="121"/>
      <c r="BJ977" s="121"/>
      <c r="BK977" s="121"/>
      <c r="BL977" s="121"/>
      <c r="BM977" s="121"/>
      <c r="BN977" s="121"/>
      <c r="BO977" s="121"/>
      <c r="BP977" s="121"/>
      <c r="BQ977" s="121"/>
      <c r="BR977" s="121"/>
      <c r="BS977" s="121"/>
      <c r="BT977" s="121"/>
      <c r="BU977" s="121"/>
      <c r="BV977" s="121"/>
      <c r="BW977" s="121"/>
      <c r="BX977" s="121"/>
      <c r="BY977" s="121"/>
    </row>
    <row r="978" spans="1:77" s="100" customFormat="1" ht="16" hidden="1" thickBot="1">
      <c r="A978" s="4"/>
      <c r="B978" s="98"/>
      <c r="C978" s="107" t="s">
        <v>962</v>
      </c>
      <c r="D978" s="70" t="s">
        <v>1032</v>
      </c>
      <c r="E978" s="73" t="s">
        <v>732</v>
      </c>
      <c r="F978" s="73"/>
      <c r="G978" s="75"/>
      <c r="H978" s="75"/>
      <c r="I978" s="75"/>
      <c r="J978" s="104" t="s">
        <v>1193</v>
      </c>
      <c r="K978" s="75"/>
      <c r="L978" s="75"/>
      <c r="M978" s="75"/>
      <c r="N978" s="75"/>
      <c r="O978" s="75"/>
      <c r="P978" s="75"/>
      <c r="Q978" s="50" t="s">
        <v>1072</v>
      </c>
      <c r="R978" s="50">
        <v>0</v>
      </c>
      <c r="S978" s="66" t="s">
        <v>238</v>
      </c>
      <c r="T978" s="50">
        <v>0</v>
      </c>
      <c r="U978" s="66"/>
      <c r="V978" s="50">
        <v>0</v>
      </c>
      <c r="W978" s="50">
        <v>0</v>
      </c>
      <c r="X978" s="50">
        <v>0</v>
      </c>
      <c r="Y978" s="75"/>
      <c r="Z978" s="75"/>
      <c r="AA978" s="75"/>
      <c r="AB978" s="75"/>
      <c r="AC978" s="75"/>
      <c r="AD978" s="75"/>
      <c r="AE978" s="75"/>
      <c r="AF978" s="75"/>
      <c r="AG978" s="75"/>
      <c r="AH978" s="75"/>
      <c r="AI978" s="75"/>
      <c r="AJ978" s="75"/>
      <c r="AK978" s="75"/>
      <c r="AL978" s="75"/>
      <c r="AM978" s="75"/>
      <c r="AN978" s="75"/>
      <c r="AO978" s="75"/>
      <c r="AP978" s="70" t="s">
        <v>204</v>
      </c>
      <c r="AQ978" s="70">
        <v>2008</v>
      </c>
      <c r="AR978" s="75"/>
      <c r="AS978" s="75"/>
      <c r="AT978" s="75"/>
      <c r="AU978" s="71">
        <v>17677635.491734609</v>
      </c>
      <c r="AV978" s="66" t="s">
        <v>123</v>
      </c>
      <c r="AW978" s="66"/>
      <c r="AX978" s="66" t="s">
        <v>1570</v>
      </c>
      <c r="AY978" s="104" t="s">
        <v>1193</v>
      </c>
      <c r="AZ978" s="95"/>
      <c r="BA978" s="104"/>
      <c r="BB978" s="66"/>
      <c r="BC978" s="66"/>
      <c r="BD978" s="121"/>
      <c r="BE978" s="121"/>
      <c r="BF978" s="121"/>
      <c r="BG978" s="121"/>
      <c r="BH978" s="121"/>
      <c r="BI978" s="121"/>
      <c r="BJ978" s="121"/>
      <c r="BK978" s="121"/>
      <c r="BL978" s="121"/>
      <c r="BM978" s="121"/>
      <c r="BN978" s="121"/>
      <c r="BO978" s="121"/>
      <c r="BP978" s="121"/>
      <c r="BQ978" s="121"/>
      <c r="BR978" s="121"/>
      <c r="BS978" s="121"/>
      <c r="BT978" s="121"/>
      <c r="BU978" s="121"/>
      <c r="BV978" s="121"/>
      <c r="BW978" s="121"/>
      <c r="BX978" s="121"/>
      <c r="BY978" s="121"/>
    </row>
    <row r="979" spans="1:77" s="100" customFormat="1" ht="16" hidden="1" thickBot="1">
      <c r="A979" s="4"/>
      <c r="B979" s="98"/>
      <c r="C979" s="107" t="s">
        <v>963</v>
      </c>
      <c r="D979" s="70" t="s">
        <v>1033</v>
      </c>
      <c r="E979" s="73" t="s">
        <v>732</v>
      </c>
      <c r="F979" s="73"/>
      <c r="G979" s="75"/>
      <c r="H979" s="75"/>
      <c r="I979" s="75"/>
      <c r="J979" s="104" t="s">
        <v>1193</v>
      </c>
      <c r="K979" s="75"/>
      <c r="L979" s="75"/>
      <c r="M979" s="75"/>
      <c r="N979" s="75"/>
      <c r="O979" s="75"/>
      <c r="P979" s="75"/>
      <c r="Q979" s="50" t="s">
        <v>1073</v>
      </c>
      <c r="R979" s="50">
        <v>0</v>
      </c>
      <c r="S979" s="66" t="s">
        <v>238</v>
      </c>
      <c r="T979" s="50">
        <v>0</v>
      </c>
      <c r="U979" s="66"/>
      <c r="V979" s="50">
        <v>0</v>
      </c>
      <c r="W979" s="50">
        <v>0</v>
      </c>
      <c r="X979" s="50">
        <v>0</v>
      </c>
      <c r="Y979" s="75"/>
      <c r="Z979" s="75"/>
      <c r="AA979" s="75"/>
      <c r="AB979" s="75"/>
      <c r="AC979" s="75"/>
      <c r="AD979" s="75"/>
      <c r="AE979" s="75"/>
      <c r="AF979" s="75"/>
      <c r="AG979" s="75"/>
      <c r="AH979" s="75"/>
      <c r="AI979" s="75"/>
      <c r="AJ979" s="75"/>
      <c r="AK979" s="75"/>
      <c r="AL979" s="75"/>
      <c r="AM979" s="75"/>
      <c r="AN979" s="75"/>
      <c r="AO979" s="75"/>
      <c r="AP979" s="70" t="s">
        <v>204</v>
      </c>
      <c r="AQ979" s="70">
        <v>2008</v>
      </c>
      <c r="AR979" s="75"/>
      <c r="AS979" s="75"/>
      <c r="AT979" s="75"/>
      <c r="AU979" s="71">
        <v>1325822.6618800955</v>
      </c>
      <c r="AV979" s="66" t="s">
        <v>123</v>
      </c>
      <c r="AW979" s="66"/>
      <c r="AX979" s="66" t="s">
        <v>1570</v>
      </c>
      <c r="AY979" s="104" t="s">
        <v>1193</v>
      </c>
      <c r="AZ979" s="95"/>
      <c r="BA979" s="104"/>
      <c r="BB979" s="66"/>
      <c r="BC979" s="66"/>
      <c r="BD979" s="121"/>
      <c r="BE979" s="121"/>
      <c r="BF979" s="121"/>
      <c r="BG979" s="121"/>
      <c r="BH979" s="121"/>
      <c r="BI979" s="121"/>
      <c r="BJ979" s="121"/>
      <c r="BK979" s="121"/>
      <c r="BL979" s="121"/>
      <c r="BM979" s="121"/>
      <c r="BN979" s="121"/>
      <c r="BO979" s="121"/>
      <c r="BP979" s="121"/>
      <c r="BQ979" s="121"/>
      <c r="BR979" s="121"/>
      <c r="BS979" s="121"/>
      <c r="BT979" s="121"/>
      <c r="BU979" s="121"/>
      <c r="BV979" s="121"/>
      <c r="BW979" s="121"/>
      <c r="BX979" s="121"/>
      <c r="BY979" s="121"/>
    </row>
    <row r="980" spans="1:77" s="100" customFormat="1" ht="16" hidden="1" thickBot="1">
      <c r="A980" s="4"/>
      <c r="B980" s="98"/>
      <c r="C980" s="107" t="s">
        <v>964</v>
      </c>
      <c r="D980" s="70" t="s">
        <v>1034</v>
      </c>
      <c r="E980" s="73" t="s">
        <v>732</v>
      </c>
      <c r="F980" s="73"/>
      <c r="G980" s="75"/>
      <c r="H980" s="75"/>
      <c r="I980" s="75"/>
      <c r="J980" s="104" t="s">
        <v>1193</v>
      </c>
      <c r="K980" s="75"/>
      <c r="L980" s="75"/>
      <c r="M980" s="75"/>
      <c r="N980" s="75"/>
      <c r="O980" s="75"/>
      <c r="P980" s="75"/>
      <c r="Q980" s="50" t="s">
        <v>1074</v>
      </c>
      <c r="R980" s="50">
        <v>0</v>
      </c>
      <c r="S980" s="66" t="s">
        <v>225</v>
      </c>
      <c r="T980" s="50">
        <v>0</v>
      </c>
      <c r="U980" s="66"/>
      <c r="V980" s="50">
        <v>0</v>
      </c>
      <c r="W980" s="50">
        <v>0</v>
      </c>
      <c r="X980" s="50">
        <v>0</v>
      </c>
      <c r="Y980" s="75"/>
      <c r="Z980" s="75"/>
      <c r="AA980" s="75"/>
      <c r="AB980" s="75"/>
      <c r="AC980" s="75"/>
      <c r="AD980" s="75"/>
      <c r="AE980" s="75"/>
      <c r="AF980" s="75"/>
      <c r="AG980" s="75"/>
      <c r="AH980" s="75"/>
      <c r="AI980" s="75"/>
      <c r="AJ980" s="75"/>
      <c r="AK980" s="75"/>
      <c r="AL980" s="75"/>
      <c r="AM980" s="75"/>
      <c r="AN980" s="75"/>
      <c r="AO980" s="75"/>
      <c r="AP980" s="70" t="s">
        <v>204</v>
      </c>
      <c r="AQ980" s="70">
        <v>2008</v>
      </c>
      <c r="AR980" s="75"/>
      <c r="AS980" s="75"/>
      <c r="AT980" s="75"/>
      <c r="AU980" s="71">
        <v>25411601.0193685</v>
      </c>
      <c r="AV980" s="66" t="s">
        <v>123</v>
      </c>
      <c r="AW980" s="66"/>
      <c r="AX980" s="66" t="s">
        <v>1570</v>
      </c>
      <c r="AY980" s="104" t="s">
        <v>1193</v>
      </c>
      <c r="AZ980" s="95"/>
      <c r="BA980" s="104"/>
      <c r="BB980" s="66"/>
      <c r="BC980" s="66"/>
      <c r="BD980" s="121"/>
      <c r="BE980" s="121"/>
      <c r="BF980" s="121"/>
      <c r="BG980" s="121"/>
      <c r="BH980" s="121"/>
      <c r="BI980" s="121"/>
      <c r="BJ980" s="121"/>
      <c r="BK980" s="121"/>
      <c r="BL980" s="121"/>
      <c r="BM980" s="121"/>
      <c r="BN980" s="121"/>
      <c r="BO980" s="121"/>
      <c r="BP980" s="121"/>
      <c r="BQ980" s="121"/>
      <c r="BR980" s="121"/>
      <c r="BS980" s="121"/>
      <c r="BT980" s="121"/>
      <c r="BU980" s="121"/>
      <c r="BV980" s="121"/>
      <c r="BW980" s="121"/>
      <c r="BX980" s="121"/>
      <c r="BY980" s="121"/>
    </row>
    <row r="981" spans="1:77" s="100" customFormat="1" ht="16" hidden="1" thickBot="1">
      <c r="A981" s="4"/>
      <c r="B981" s="98"/>
      <c r="C981" s="107" t="s">
        <v>965</v>
      </c>
      <c r="D981" s="70" t="s">
        <v>1035</v>
      </c>
      <c r="E981" s="73" t="s">
        <v>733</v>
      </c>
      <c r="F981" s="73"/>
      <c r="G981" s="75"/>
      <c r="H981" s="75"/>
      <c r="I981" s="75"/>
      <c r="J981" s="104" t="s">
        <v>1193</v>
      </c>
      <c r="K981" s="75"/>
      <c r="L981" s="75"/>
      <c r="M981" s="75"/>
      <c r="N981" s="75"/>
      <c r="O981" s="75"/>
      <c r="P981" s="75"/>
      <c r="Q981" s="50" t="s">
        <v>1071</v>
      </c>
      <c r="R981" s="50">
        <v>0</v>
      </c>
      <c r="S981" s="66" t="s">
        <v>1581</v>
      </c>
      <c r="T981" s="50">
        <v>0</v>
      </c>
      <c r="U981" s="66"/>
      <c r="V981" s="50">
        <v>0</v>
      </c>
      <c r="W981" s="50">
        <v>0</v>
      </c>
      <c r="X981" s="50">
        <v>0</v>
      </c>
      <c r="Y981" s="75"/>
      <c r="Z981" s="75"/>
      <c r="AA981" s="75"/>
      <c r="AB981" s="75"/>
      <c r="AC981" s="75"/>
      <c r="AD981" s="75"/>
      <c r="AE981" s="75"/>
      <c r="AF981" s="75"/>
      <c r="AG981" s="75"/>
      <c r="AH981" s="75"/>
      <c r="AI981" s="75"/>
      <c r="AJ981" s="75"/>
      <c r="AK981" s="75"/>
      <c r="AL981" s="75"/>
      <c r="AM981" s="75"/>
      <c r="AN981" s="75"/>
      <c r="AO981" s="75"/>
      <c r="AP981" s="70" t="s">
        <v>204</v>
      </c>
      <c r="AQ981" s="70">
        <v>2008</v>
      </c>
      <c r="AR981" s="75"/>
      <c r="AS981" s="75"/>
      <c r="AT981" s="75"/>
      <c r="AU981" s="71">
        <v>22097044.364668261</v>
      </c>
      <c r="AV981" s="66" t="s">
        <v>123</v>
      </c>
      <c r="AW981" s="66"/>
      <c r="AX981" s="66" t="s">
        <v>1570</v>
      </c>
      <c r="AY981" s="104" t="s">
        <v>1193</v>
      </c>
      <c r="AZ981" s="95"/>
      <c r="BA981" s="104"/>
      <c r="BB981" s="66"/>
      <c r="BC981" s="66"/>
      <c r="BD981" s="121"/>
      <c r="BE981" s="121"/>
      <c r="BF981" s="121"/>
      <c r="BG981" s="121"/>
      <c r="BH981" s="121"/>
      <c r="BI981" s="121"/>
      <c r="BJ981" s="121"/>
      <c r="BK981" s="121"/>
      <c r="BL981" s="121"/>
      <c r="BM981" s="121"/>
      <c r="BN981" s="121"/>
      <c r="BO981" s="121"/>
      <c r="BP981" s="121"/>
      <c r="BQ981" s="121"/>
      <c r="BR981" s="121"/>
      <c r="BS981" s="121"/>
      <c r="BT981" s="121"/>
      <c r="BU981" s="121"/>
      <c r="BV981" s="121"/>
      <c r="BW981" s="121"/>
      <c r="BX981" s="121"/>
      <c r="BY981" s="121"/>
    </row>
    <row r="982" spans="1:77" s="100" customFormat="1" ht="16" hidden="1" thickBot="1">
      <c r="A982" s="4"/>
      <c r="B982" s="98"/>
      <c r="C982" s="107" t="s">
        <v>966</v>
      </c>
      <c r="D982" s="70" t="s">
        <v>1036</v>
      </c>
      <c r="E982" s="73" t="s">
        <v>732</v>
      </c>
      <c r="F982" s="73"/>
      <c r="G982" s="75"/>
      <c r="H982" s="75"/>
      <c r="I982" s="75"/>
      <c r="J982" s="104" t="s">
        <v>1193</v>
      </c>
      <c r="K982" s="75"/>
      <c r="L982" s="75"/>
      <c r="M982" s="75"/>
      <c r="N982" s="75"/>
      <c r="O982" s="75"/>
      <c r="P982" s="75"/>
      <c r="Q982" s="50" t="s">
        <v>1070</v>
      </c>
      <c r="R982" s="50">
        <v>0</v>
      </c>
      <c r="S982" s="66" t="s">
        <v>1581</v>
      </c>
      <c r="T982" s="50">
        <v>0</v>
      </c>
      <c r="U982" s="66"/>
      <c r="V982" s="50">
        <v>0</v>
      </c>
      <c r="W982" s="50">
        <v>0</v>
      </c>
      <c r="X982" s="50">
        <v>0</v>
      </c>
      <c r="Y982" s="75"/>
      <c r="Z982" s="75"/>
      <c r="AA982" s="75"/>
      <c r="AB982" s="75"/>
      <c r="AC982" s="75"/>
      <c r="AD982" s="75"/>
      <c r="AE982" s="75"/>
      <c r="AF982" s="75"/>
      <c r="AG982" s="75"/>
      <c r="AH982" s="75"/>
      <c r="AI982" s="75"/>
      <c r="AJ982" s="75"/>
      <c r="AK982" s="75"/>
      <c r="AL982" s="75"/>
      <c r="AM982" s="75"/>
      <c r="AN982" s="75"/>
      <c r="AO982" s="75"/>
      <c r="AP982" s="70" t="s">
        <v>204</v>
      </c>
      <c r="AQ982" s="70">
        <v>2008</v>
      </c>
      <c r="AR982" s="75"/>
      <c r="AS982" s="75"/>
      <c r="AT982" s="75"/>
      <c r="AU982" s="71">
        <v>80654211.931039155</v>
      </c>
      <c r="AV982" s="66" t="s">
        <v>123</v>
      </c>
      <c r="AW982" s="66"/>
      <c r="AX982" s="66" t="s">
        <v>1570</v>
      </c>
      <c r="AY982" s="104" t="s">
        <v>1193</v>
      </c>
      <c r="AZ982" s="95"/>
      <c r="BA982" s="104"/>
      <c r="BB982" s="66"/>
      <c r="BC982" s="66"/>
      <c r="BD982" s="121"/>
      <c r="BE982" s="121"/>
      <c r="BF982" s="121"/>
      <c r="BG982" s="121"/>
      <c r="BH982" s="121"/>
      <c r="BI982" s="121"/>
      <c r="BJ982" s="121"/>
      <c r="BK982" s="121"/>
      <c r="BL982" s="121"/>
      <c r="BM982" s="121"/>
      <c r="BN982" s="121"/>
      <c r="BO982" s="121"/>
      <c r="BP982" s="121"/>
      <c r="BQ982" s="121"/>
      <c r="BR982" s="121"/>
      <c r="BS982" s="121"/>
      <c r="BT982" s="121"/>
      <c r="BU982" s="121"/>
      <c r="BV982" s="121"/>
      <c r="BW982" s="121"/>
      <c r="BX982" s="121"/>
      <c r="BY982" s="121"/>
    </row>
    <row r="983" spans="1:77" s="100" customFormat="1" ht="16" hidden="1" thickBot="1">
      <c r="A983" s="4"/>
      <c r="B983" s="98"/>
      <c r="C983" s="107" t="s">
        <v>967</v>
      </c>
      <c r="D983" s="70" t="s">
        <v>1037</v>
      </c>
      <c r="E983" s="73" t="s">
        <v>732</v>
      </c>
      <c r="F983" s="73"/>
      <c r="G983" s="75"/>
      <c r="H983" s="75"/>
      <c r="I983" s="75"/>
      <c r="J983" s="104" t="s">
        <v>1193</v>
      </c>
      <c r="K983" s="75"/>
      <c r="L983" s="75"/>
      <c r="M983" s="75"/>
      <c r="N983" s="75"/>
      <c r="O983" s="75"/>
      <c r="P983" s="75"/>
      <c r="Q983" s="50" t="s">
        <v>1075</v>
      </c>
      <c r="R983" s="50">
        <v>0</v>
      </c>
      <c r="S983" s="66" t="s">
        <v>238</v>
      </c>
      <c r="T983" s="50">
        <v>0</v>
      </c>
      <c r="U983" s="66"/>
      <c r="V983" s="50">
        <v>0</v>
      </c>
      <c r="W983" s="50">
        <v>0</v>
      </c>
      <c r="X983" s="50">
        <v>0</v>
      </c>
      <c r="Y983" s="75"/>
      <c r="Z983" s="75"/>
      <c r="AA983" s="75"/>
      <c r="AB983" s="75"/>
      <c r="AC983" s="75"/>
      <c r="AD983" s="75"/>
      <c r="AE983" s="75"/>
      <c r="AF983" s="75"/>
      <c r="AG983" s="75"/>
      <c r="AH983" s="75"/>
      <c r="AI983" s="75"/>
      <c r="AJ983" s="75"/>
      <c r="AK983" s="75"/>
      <c r="AL983" s="75"/>
      <c r="AM983" s="75"/>
      <c r="AN983" s="75"/>
      <c r="AO983" s="75"/>
      <c r="AP983" s="70" t="s">
        <v>204</v>
      </c>
      <c r="AQ983" s="70">
        <v>2008</v>
      </c>
      <c r="AR983" s="75"/>
      <c r="AS983" s="75"/>
      <c r="AT983" s="75"/>
      <c r="AU983" s="71">
        <v>24306748.801135086</v>
      </c>
      <c r="AV983" s="66" t="s">
        <v>123</v>
      </c>
      <c r="AW983" s="66"/>
      <c r="AX983" s="66" t="s">
        <v>1570</v>
      </c>
      <c r="AY983" s="104" t="s">
        <v>1193</v>
      </c>
      <c r="AZ983" s="95"/>
      <c r="BA983" s="104"/>
      <c r="BB983" s="66"/>
      <c r="BC983" s="66"/>
      <c r="BD983" s="121"/>
      <c r="BE983" s="121"/>
      <c r="BF983" s="121"/>
      <c r="BG983" s="121"/>
      <c r="BH983" s="121"/>
      <c r="BI983" s="121"/>
      <c r="BJ983" s="121"/>
      <c r="BK983" s="121"/>
      <c r="BL983" s="121"/>
      <c r="BM983" s="121"/>
      <c r="BN983" s="121"/>
      <c r="BO983" s="121"/>
      <c r="BP983" s="121"/>
      <c r="BQ983" s="121"/>
      <c r="BR983" s="121"/>
      <c r="BS983" s="121"/>
      <c r="BT983" s="121"/>
      <c r="BU983" s="121"/>
      <c r="BV983" s="121"/>
      <c r="BW983" s="121"/>
      <c r="BX983" s="121"/>
      <c r="BY983" s="121"/>
    </row>
    <row r="984" spans="1:77" s="100" customFormat="1" ht="16" hidden="1" thickBot="1">
      <c r="A984" s="4"/>
      <c r="B984" s="98"/>
      <c r="C984" s="107" t="s">
        <v>968</v>
      </c>
      <c r="D984" s="70" t="s">
        <v>706</v>
      </c>
      <c r="E984" s="73" t="s">
        <v>732</v>
      </c>
      <c r="F984" s="73"/>
      <c r="G984" s="75"/>
      <c r="H984" s="75"/>
      <c r="I984" s="75"/>
      <c r="J984" s="104" t="s">
        <v>1193</v>
      </c>
      <c r="K984" s="75"/>
      <c r="L984" s="75"/>
      <c r="M984" s="75"/>
      <c r="N984" s="75"/>
      <c r="O984" s="75"/>
      <c r="P984" s="75"/>
      <c r="Q984" s="50" t="s">
        <v>1076</v>
      </c>
      <c r="R984" s="50">
        <v>0</v>
      </c>
      <c r="S984" s="66" t="s">
        <v>238</v>
      </c>
      <c r="T984" s="50">
        <v>0</v>
      </c>
      <c r="U984" s="66"/>
      <c r="V984" s="50">
        <v>0</v>
      </c>
      <c r="W984" s="50">
        <v>0</v>
      </c>
      <c r="X984" s="50">
        <v>0</v>
      </c>
      <c r="Y984" s="75"/>
      <c r="Z984" s="75"/>
      <c r="AA984" s="75"/>
      <c r="AB984" s="75"/>
      <c r="AC984" s="75"/>
      <c r="AD984" s="75"/>
      <c r="AE984" s="75"/>
      <c r="AF984" s="75"/>
      <c r="AG984" s="75"/>
      <c r="AH984" s="75"/>
      <c r="AI984" s="75"/>
      <c r="AJ984" s="75"/>
      <c r="AK984" s="75"/>
      <c r="AL984" s="75"/>
      <c r="AM984" s="75"/>
      <c r="AN984" s="75"/>
      <c r="AO984" s="75"/>
      <c r="AP984" s="70" t="s">
        <v>204</v>
      </c>
      <c r="AQ984" s="70">
        <v>2008</v>
      </c>
      <c r="AR984" s="75"/>
      <c r="AS984" s="75"/>
      <c r="AT984" s="75"/>
      <c r="AU984" s="71">
        <v>22097044.364668261</v>
      </c>
      <c r="AV984" s="66" t="s">
        <v>123</v>
      </c>
      <c r="AW984" s="66"/>
      <c r="AX984" s="66" t="s">
        <v>1570</v>
      </c>
      <c r="AY984" s="104" t="s">
        <v>1193</v>
      </c>
      <c r="AZ984" s="95"/>
      <c r="BA984" s="104"/>
      <c r="BB984" s="66"/>
      <c r="BC984" s="66"/>
      <c r="BD984" s="121"/>
      <c r="BE984" s="121"/>
      <c r="BF984" s="121"/>
      <c r="BG984" s="121"/>
      <c r="BH984" s="121"/>
      <c r="BI984" s="121"/>
      <c r="BJ984" s="121"/>
      <c r="BK984" s="121"/>
      <c r="BL984" s="121"/>
      <c r="BM984" s="121"/>
      <c r="BN984" s="121"/>
      <c r="BO984" s="121"/>
      <c r="BP984" s="121"/>
      <c r="BQ984" s="121"/>
      <c r="BR984" s="121"/>
      <c r="BS984" s="121"/>
      <c r="BT984" s="121"/>
      <c r="BU984" s="121"/>
      <c r="BV984" s="121"/>
      <c r="BW984" s="121"/>
      <c r="BX984" s="121"/>
      <c r="BY984" s="121"/>
    </row>
    <row r="985" spans="1:77" s="100" customFormat="1" ht="16" hidden="1" thickBot="1">
      <c r="A985" s="4"/>
      <c r="B985" s="98"/>
      <c r="C985" s="107" t="s">
        <v>969</v>
      </c>
      <c r="D985" s="70" t="s">
        <v>1038</v>
      </c>
      <c r="E985" s="73" t="s">
        <v>733</v>
      </c>
      <c r="F985" s="73"/>
      <c r="G985" s="75"/>
      <c r="H985" s="75"/>
      <c r="I985" s="75"/>
      <c r="J985" s="104" t="s">
        <v>1193</v>
      </c>
      <c r="K985" s="75"/>
      <c r="L985" s="75"/>
      <c r="M985" s="75"/>
      <c r="N985" s="75"/>
      <c r="O985" s="75"/>
      <c r="P985" s="75"/>
      <c r="Q985" s="50" t="s">
        <v>1077</v>
      </c>
      <c r="R985" s="50">
        <v>0</v>
      </c>
      <c r="S985" s="66" t="s">
        <v>238</v>
      </c>
      <c r="T985" s="50">
        <v>0</v>
      </c>
      <c r="U985" s="66"/>
      <c r="V985" s="50">
        <v>0</v>
      </c>
      <c r="W985" s="50">
        <v>0</v>
      </c>
      <c r="X985" s="50">
        <v>0</v>
      </c>
      <c r="Y985" s="75"/>
      <c r="Z985" s="75"/>
      <c r="AA985" s="75"/>
      <c r="AB985" s="75"/>
      <c r="AC985" s="75"/>
      <c r="AD985" s="75"/>
      <c r="AE985" s="75"/>
      <c r="AF985" s="75"/>
      <c r="AG985" s="75"/>
      <c r="AH985" s="75"/>
      <c r="AI985" s="75"/>
      <c r="AJ985" s="75"/>
      <c r="AK985" s="75"/>
      <c r="AL985" s="75"/>
      <c r="AM985" s="75"/>
      <c r="AN985" s="75"/>
      <c r="AO985" s="75"/>
      <c r="AP985" s="70" t="s">
        <v>204</v>
      </c>
      <c r="AQ985" s="70">
        <v>2008</v>
      </c>
      <c r="AR985" s="75"/>
      <c r="AS985" s="75"/>
      <c r="AT985" s="75"/>
      <c r="AU985" s="71">
        <v>50823202.038736999</v>
      </c>
      <c r="AV985" s="66" t="s">
        <v>123</v>
      </c>
      <c r="AW985" s="66"/>
      <c r="AX985" s="66" t="s">
        <v>1570</v>
      </c>
      <c r="AY985" s="104" t="s">
        <v>1193</v>
      </c>
      <c r="AZ985" s="95"/>
      <c r="BA985" s="104"/>
      <c r="BB985" s="66"/>
      <c r="BC985" s="66"/>
      <c r="BD985" s="121"/>
      <c r="BE985" s="121"/>
      <c r="BF985" s="121"/>
      <c r="BG985" s="121"/>
      <c r="BH985" s="121"/>
      <c r="BI985" s="121"/>
      <c r="BJ985" s="121"/>
      <c r="BK985" s="121"/>
      <c r="BL985" s="121"/>
      <c r="BM985" s="121"/>
      <c r="BN985" s="121"/>
      <c r="BO985" s="121"/>
      <c r="BP985" s="121"/>
      <c r="BQ985" s="121"/>
      <c r="BR985" s="121"/>
      <c r="BS985" s="121"/>
      <c r="BT985" s="121"/>
      <c r="BU985" s="121"/>
      <c r="BV985" s="121"/>
      <c r="BW985" s="121"/>
      <c r="BX985" s="121"/>
      <c r="BY985" s="121"/>
    </row>
    <row r="986" spans="1:77" s="100" customFormat="1" ht="16" hidden="1" thickBot="1">
      <c r="A986" s="4"/>
      <c r="B986" s="98"/>
      <c r="C986" s="107" t="s">
        <v>970</v>
      </c>
      <c r="D986" s="70" t="s">
        <v>1039</v>
      </c>
      <c r="E986" s="73" t="s">
        <v>732</v>
      </c>
      <c r="F986" s="73"/>
      <c r="G986" s="75"/>
      <c r="H986" s="75"/>
      <c r="I986" s="75"/>
      <c r="J986" s="104" t="s">
        <v>1193</v>
      </c>
      <c r="K986" s="75"/>
      <c r="L986" s="75"/>
      <c r="M986" s="75"/>
      <c r="N986" s="75"/>
      <c r="O986" s="75"/>
      <c r="P986" s="75"/>
      <c r="Q986" s="50" t="s">
        <v>1070</v>
      </c>
      <c r="R986" s="50">
        <v>0</v>
      </c>
      <c r="S986" s="66" t="s">
        <v>1581</v>
      </c>
      <c r="T986" s="50">
        <v>0</v>
      </c>
      <c r="U986" s="66"/>
      <c r="V986" s="50">
        <v>0</v>
      </c>
      <c r="W986" s="50">
        <v>0</v>
      </c>
      <c r="X986" s="50">
        <v>0</v>
      </c>
      <c r="Y986" s="75"/>
      <c r="Z986" s="75"/>
      <c r="AA986" s="75"/>
      <c r="AB986" s="75"/>
      <c r="AC986" s="75"/>
      <c r="AD986" s="75"/>
      <c r="AE986" s="75"/>
      <c r="AF986" s="75"/>
      <c r="AG986" s="75"/>
      <c r="AH986" s="75"/>
      <c r="AI986" s="75"/>
      <c r="AJ986" s="75"/>
      <c r="AK986" s="75"/>
      <c r="AL986" s="75"/>
      <c r="AM986" s="75"/>
      <c r="AN986" s="75"/>
      <c r="AO986" s="75"/>
      <c r="AP986" s="70" t="s">
        <v>204</v>
      </c>
      <c r="AQ986" s="70">
        <v>2008</v>
      </c>
      <c r="AR986" s="75"/>
      <c r="AS986" s="75"/>
      <c r="AT986" s="75"/>
      <c r="AU986" s="71">
        <v>88388177.458673045</v>
      </c>
      <c r="AV986" s="66" t="s">
        <v>123</v>
      </c>
      <c r="AW986" s="66"/>
      <c r="AX986" s="66" t="s">
        <v>1570</v>
      </c>
      <c r="AY986" s="104" t="s">
        <v>1193</v>
      </c>
      <c r="AZ986" s="95"/>
      <c r="BA986" s="104"/>
      <c r="BB986" s="66"/>
      <c r="BC986" s="66"/>
      <c r="BD986" s="121"/>
      <c r="BE986" s="121"/>
      <c r="BF986" s="121"/>
      <c r="BG986" s="121"/>
      <c r="BH986" s="121"/>
      <c r="BI986" s="121"/>
      <c r="BJ986" s="121"/>
      <c r="BK986" s="121"/>
      <c r="BL986" s="121"/>
      <c r="BM986" s="121"/>
      <c r="BN986" s="121"/>
      <c r="BO986" s="121"/>
      <c r="BP986" s="121"/>
      <c r="BQ986" s="121"/>
      <c r="BR986" s="121"/>
      <c r="BS986" s="121"/>
      <c r="BT986" s="121"/>
      <c r="BU986" s="121"/>
      <c r="BV986" s="121"/>
      <c r="BW986" s="121"/>
      <c r="BX986" s="121"/>
      <c r="BY986" s="121"/>
    </row>
    <row r="987" spans="1:77" s="100" customFormat="1" ht="16" hidden="1" thickBot="1">
      <c r="A987" s="4"/>
      <c r="B987" s="98"/>
      <c r="C987" s="107" t="s">
        <v>971</v>
      </c>
      <c r="D987" s="108" t="s">
        <v>1040</v>
      </c>
      <c r="E987" s="130" t="s">
        <v>732</v>
      </c>
      <c r="F987" s="130"/>
      <c r="G987" s="75"/>
      <c r="H987" s="75"/>
      <c r="I987" s="75"/>
      <c r="J987" s="104" t="s">
        <v>1193</v>
      </c>
      <c r="K987" s="75"/>
      <c r="L987" s="75"/>
      <c r="M987" s="66"/>
      <c r="N987" s="66"/>
      <c r="O987" s="66"/>
      <c r="P987" s="66"/>
      <c r="Q987" s="148" t="s">
        <v>1078</v>
      </c>
      <c r="R987" s="50">
        <v>0</v>
      </c>
      <c r="S987" s="66" t="s">
        <v>225</v>
      </c>
      <c r="T987" s="50">
        <v>0</v>
      </c>
      <c r="U987" s="66"/>
      <c r="V987" s="50">
        <v>0</v>
      </c>
      <c r="W987" s="50">
        <v>0</v>
      </c>
      <c r="X987" s="50">
        <v>0</v>
      </c>
      <c r="Y987" s="75"/>
      <c r="Z987" s="75"/>
      <c r="AA987" s="75"/>
      <c r="AB987" s="75"/>
      <c r="AC987" s="75"/>
      <c r="AD987" s="75"/>
      <c r="AE987" s="75"/>
      <c r="AF987" s="75"/>
      <c r="AG987" s="75"/>
      <c r="AH987" s="75"/>
      <c r="AI987" s="75"/>
      <c r="AJ987" s="75"/>
      <c r="AK987" s="75"/>
      <c r="AL987" s="75"/>
      <c r="AM987" s="75"/>
      <c r="AN987" s="75"/>
      <c r="AO987" s="75"/>
      <c r="AP987" s="108" t="s">
        <v>204</v>
      </c>
      <c r="AQ987" s="108">
        <v>2008</v>
      </c>
      <c r="AR987" s="75"/>
      <c r="AS987" s="75"/>
      <c r="AT987" s="75"/>
      <c r="AU987" s="71">
        <v>86178473.022206217</v>
      </c>
      <c r="AV987" s="66" t="s">
        <v>123</v>
      </c>
      <c r="AW987" s="66"/>
      <c r="AX987" s="66" t="s">
        <v>1570</v>
      </c>
      <c r="AY987" s="104" t="s">
        <v>1193</v>
      </c>
      <c r="AZ987" s="95"/>
      <c r="BA987" s="104"/>
      <c r="BB987" s="66"/>
      <c r="BC987" s="66"/>
      <c r="BD987" s="121"/>
      <c r="BE987" s="121"/>
      <c r="BF987" s="121"/>
      <c r="BG987" s="121"/>
      <c r="BH987" s="121"/>
      <c r="BI987" s="121"/>
      <c r="BJ987" s="121"/>
      <c r="BK987" s="121"/>
      <c r="BL987" s="121"/>
      <c r="BM987" s="121"/>
      <c r="BN987" s="121"/>
      <c r="BO987" s="121"/>
      <c r="BP987" s="121"/>
      <c r="BQ987" s="121"/>
      <c r="BR987" s="121"/>
      <c r="BS987" s="121"/>
      <c r="BT987" s="121"/>
      <c r="BU987" s="121"/>
      <c r="BV987" s="121"/>
      <c r="BW987" s="121"/>
      <c r="BX987" s="121"/>
      <c r="BY987" s="121"/>
    </row>
    <row r="988" spans="1:77" s="100" customFormat="1" ht="16" hidden="1" thickBot="1">
      <c r="A988" s="4"/>
      <c r="B988" s="98"/>
      <c r="C988" s="107" t="s">
        <v>972</v>
      </c>
      <c r="D988" s="70" t="s">
        <v>1041</v>
      </c>
      <c r="E988" s="73" t="s">
        <v>732</v>
      </c>
      <c r="F988" s="73"/>
      <c r="G988" s="75"/>
      <c r="H988" s="75"/>
      <c r="I988" s="75"/>
      <c r="J988" s="104" t="s">
        <v>1193</v>
      </c>
      <c r="K988" s="75"/>
      <c r="L988" s="75"/>
      <c r="M988" s="75"/>
      <c r="N988" s="75"/>
      <c r="O988" s="75"/>
      <c r="P988" s="75"/>
      <c r="Q988" s="50" t="s">
        <v>1079</v>
      </c>
      <c r="R988" s="50">
        <v>0</v>
      </c>
      <c r="S988" s="66" t="s">
        <v>1591</v>
      </c>
      <c r="T988" s="50">
        <v>0</v>
      </c>
      <c r="U988" s="66"/>
      <c r="V988" s="50">
        <v>0</v>
      </c>
      <c r="W988" s="50">
        <v>0</v>
      </c>
      <c r="X988" s="50">
        <v>0</v>
      </c>
      <c r="Y988" s="75"/>
      <c r="Z988" s="75"/>
      <c r="AA988" s="75"/>
      <c r="AB988" s="75"/>
      <c r="AC988" s="75"/>
      <c r="AD988" s="75"/>
      <c r="AE988" s="75"/>
      <c r="AF988" s="75"/>
      <c r="AG988" s="75"/>
      <c r="AH988" s="75"/>
      <c r="AI988" s="75"/>
      <c r="AJ988" s="75"/>
      <c r="AK988" s="75"/>
      <c r="AL988" s="75"/>
      <c r="AM988" s="75"/>
      <c r="AN988" s="75"/>
      <c r="AO988" s="75"/>
      <c r="AP988" s="70" t="s">
        <v>204</v>
      </c>
      <c r="AQ988" s="70">
        <v>2008</v>
      </c>
      <c r="AR988" s="75"/>
      <c r="AS988" s="75"/>
      <c r="AT988" s="75"/>
      <c r="AU988" s="71">
        <v>165727832.73501194</v>
      </c>
      <c r="AV988" s="66" t="s">
        <v>123</v>
      </c>
      <c r="AW988" s="66"/>
      <c r="AX988" s="66" t="s">
        <v>1807</v>
      </c>
      <c r="AY988" s="104" t="s">
        <v>1193</v>
      </c>
      <c r="AZ988" s="95"/>
      <c r="BA988" s="104"/>
      <c r="BB988" s="66"/>
      <c r="BC988" s="66"/>
      <c r="BD988" s="121"/>
      <c r="BE988" s="121"/>
      <c r="BF988" s="121"/>
      <c r="BG988" s="121"/>
      <c r="BH988" s="121"/>
      <c r="BI988" s="121"/>
      <c r="BJ988" s="121"/>
      <c r="BK988" s="121"/>
      <c r="BL988" s="121"/>
      <c r="BM988" s="121"/>
      <c r="BN988" s="121"/>
      <c r="BO988" s="121"/>
      <c r="BP988" s="121"/>
      <c r="BQ988" s="121"/>
      <c r="BR988" s="121"/>
      <c r="BS988" s="121"/>
      <c r="BT988" s="121"/>
      <c r="BU988" s="121"/>
      <c r="BV988" s="121"/>
      <c r="BW988" s="121"/>
      <c r="BX988" s="121"/>
      <c r="BY988" s="121"/>
    </row>
    <row r="989" spans="1:77" s="100" customFormat="1" ht="16" hidden="1" thickBot="1">
      <c r="A989" s="4"/>
      <c r="B989" s="98"/>
      <c r="C989" s="107" t="s">
        <v>973</v>
      </c>
      <c r="D989" s="70"/>
      <c r="E989" s="73" t="s">
        <v>732</v>
      </c>
      <c r="F989" s="73"/>
      <c r="G989" s="75"/>
      <c r="H989" s="75"/>
      <c r="I989" s="75"/>
      <c r="J989" s="104" t="s">
        <v>1193</v>
      </c>
      <c r="K989" s="75"/>
      <c r="L989" s="75"/>
      <c r="M989" s="75"/>
      <c r="N989" s="75"/>
      <c r="O989" s="75"/>
      <c r="P989" s="75"/>
      <c r="Q989" s="50" t="s">
        <v>1080</v>
      </c>
      <c r="R989" s="50">
        <v>0</v>
      </c>
      <c r="S989" s="66" t="s">
        <v>1591</v>
      </c>
      <c r="T989" s="50">
        <v>0</v>
      </c>
      <c r="U989" s="66"/>
      <c r="V989" s="50">
        <v>0</v>
      </c>
      <c r="W989" s="50">
        <v>0</v>
      </c>
      <c r="X989" s="50">
        <v>0</v>
      </c>
      <c r="Y989" s="75"/>
      <c r="Z989" s="75"/>
      <c r="AA989" s="75"/>
      <c r="AB989" s="75"/>
      <c r="AC989" s="75"/>
      <c r="AD989" s="75"/>
      <c r="AE989" s="75"/>
      <c r="AF989" s="75"/>
      <c r="AG989" s="75"/>
      <c r="AH989" s="75"/>
      <c r="AI989" s="75"/>
      <c r="AJ989" s="75"/>
      <c r="AK989" s="75"/>
      <c r="AL989" s="75"/>
      <c r="AM989" s="75"/>
      <c r="AN989" s="75"/>
      <c r="AO989" s="75"/>
      <c r="AP989" s="70" t="s">
        <v>204</v>
      </c>
      <c r="AQ989" s="70">
        <v>2009</v>
      </c>
      <c r="AR989" s="75"/>
      <c r="AS989" s="75"/>
      <c r="AT989" s="75"/>
      <c r="AU989" s="71">
        <v>738870377.89924657</v>
      </c>
      <c r="AV989" s="66" t="s">
        <v>123</v>
      </c>
      <c r="AW989" s="66"/>
      <c r="AX989" s="66" t="s">
        <v>1625</v>
      </c>
      <c r="AY989" s="104" t="s">
        <v>1193</v>
      </c>
      <c r="AZ989" s="95"/>
      <c r="BA989" s="104"/>
      <c r="BB989" s="66"/>
      <c r="BC989" s="66"/>
      <c r="BD989" s="121"/>
      <c r="BE989" s="121"/>
      <c r="BF989" s="121"/>
      <c r="BG989" s="121"/>
      <c r="BH989" s="121"/>
      <c r="BI989" s="121"/>
      <c r="BJ989" s="121"/>
      <c r="BK989" s="121"/>
      <c r="BL989" s="121"/>
      <c r="BM989" s="121"/>
      <c r="BN989" s="121"/>
      <c r="BO989" s="121"/>
      <c r="BP989" s="121"/>
      <c r="BQ989" s="121"/>
      <c r="BR989" s="121"/>
      <c r="BS989" s="121"/>
      <c r="BT989" s="121"/>
      <c r="BU989" s="121"/>
      <c r="BV989" s="121"/>
      <c r="BW989" s="121"/>
      <c r="BX989" s="121"/>
      <c r="BY989" s="121"/>
    </row>
    <row r="990" spans="1:77" s="100" customFormat="1" ht="31" hidden="1" thickBot="1">
      <c r="A990" s="4"/>
      <c r="B990" s="98"/>
      <c r="C990" s="107" t="s">
        <v>974</v>
      </c>
      <c r="D990" s="70"/>
      <c r="E990" s="73" t="s">
        <v>732</v>
      </c>
      <c r="F990" s="73"/>
      <c r="G990" s="75"/>
      <c r="H990" s="75"/>
      <c r="I990" s="75"/>
      <c r="J990" s="104" t="s">
        <v>1193</v>
      </c>
      <c r="K990" s="75"/>
      <c r="L990" s="75"/>
      <c r="M990" s="75"/>
      <c r="N990" s="75"/>
      <c r="O990" s="75"/>
      <c r="P990" s="75"/>
      <c r="Q990" s="50" t="s">
        <v>1081</v>
      </c>
      <c r="R990" s="50">
        <v>0</v>
      </c>
      <c r="S990" s="66" t="s">
        <v>225</v>
      </c>
      <c r="T990" s="50">
        <v>0</v>
      </c>
      <c r="U990" s="66"/>
      <c r="V990" s="50">
        <v>0</v>
      </c>
      <c r="W990" s="50">
        <v>0</v>
      </c>
      <c r="X990" s="50">
        <v>0</v>
      </c>
      <c r="Y990" s="75"/>
      <c r="Z990" s="75"/>
      <c r="AA990" s="75"/>
      <c r="AB990" s="75"/>
      <c r="AC990" s="75"/>
      <c r="AD990" s="75"/>
      <c r="AE990" s="75"/>
      <c r="AF990" s="75"/>
      <c r="AG990" s="75"/>
      <c r="AH990" s="75"/>
      <c r="AI990" s="75"/>
      <c r="AJ990" s="75"/>
      <c r="AK990" s="75"/>
      <c r="AL990" s="75"/>
      <c r="AM990" s="75"/>
      <c r="AN990" s="75"/>
      <c r="AO990" s="75"/>
      <c r="AP990" s="70" t="s">
        <v>204</v>
      </c>
      <c r="AQ990" s="70">
        <v>2009</v>
      </c>
      <c r="AR990" s="75"/>
      <c r="AS990" s="75"/>
      <c r="AT990" s="75"/>
      <c r="AU990" s="71">
        <v>56683488.692569062</v>
      </c>
      <c r="AV990" s="66" t="s">
        <v>123</v>
      </c>
      <c r="AW990" s="66"/>
      <c r="AX990" s="66" t="s">
        <v>1820</v>
      </c>
      <c r="AY990" s="104" t="s">
        <v>1193</v>
      </c>
      <c r="AZ990" s="95"/>
      <c r="BA990" s="104"/>
      <c r="BB990" s="66"/>
      <c r="BC990" s="66"/>
      <c r="BD990" s="121"/>
      <c r="BE990" s="121"/>
      <c r="BF990" s="121"/>
      <c r="BG990" s="121"/>
      <c r="BH990" s="121"/>
      <c r="BI990" s="121"/>
      <c r="BJ990" s="121"/>
      <c r="BK990" s="121"/>
      <c r="BL990" s="121"/>
      <c r="BM990" s="121"/>
      <c r="BN990" s="121"/>
      <c r="BO990" s="121"/>
      <c r="BP990" s="121"/>
      <c r="BQ990" s="121"/>
      <c r="BR990" s="121"/>
      <c r="BS990" s="121"/>
      <c r="BT990" s="121"/>
      <c r="BU990" s="121"/>
      <c r="BV990" s="121"/>
      <c r="BW990" s="121"/>
      <c r="BX990" s="121"/>
      <c r="BY990" s="121"/>
    </row>
    <row r="991" spans="1:77" s="100" customFormat="1" ht="16" hidden="1" thickBot="1">
      <c r="A991" s="4"/>
      <c r="B991" s="98"/>
      <c r="C991" s="107" t="s">
        <v>975</v>
      </c>
      <c r="D991" s="70"/>
      <c r="E991" s="73" t="s">
        <v>732</v>
      </c>
      <c r="F991" s="73"/>
      <c r="G991" s="75"/>
      <c r="H991" s="75"/>
      <c r="I991" s="75"/>
      <c r="J991" s="104" t="s">
        <v>1193</v>
      </c>
      <c r="K991" s="75"/>
      <c r="L991" s="75"/>
      <c r="M991" s="75"/>
      <c r="N991" s="75"/>
      <c r="O991" s="75"/>
      <c r="P991" s="75"/>
      <c r="Q991" s="50" t="s">
        <v>1082</v>
      </c>
      <c r="R991" s="50">
        <v>0</v>
      </c>
      <c r="S991" s="66" t="s">
        <v>225</v>
      </c>
      <c r="T991" s="50">
        <v>0</v>
      </c>
      <c r="U991" s="66"/>
      <c r="V991" s="50">
        <v>0</v>
      </c>
      <c r="W991" s="50">
        <v>0</v>
      </c>
      <c r="X991" s="50">
        <v>0</v>
      </c>
      <c r="Y991" s="75"/>
      <c r="Z991" s="75"/>
      <c r="AA991" s="75"/>
      <c r="AB991" s="75"/>
      <c r="AC991" s="75"/>
      <c r="AD991" s="75"/>
      <c r="AE991" s="75"/>
      <c r="AF991" s="75"/>
      <c r="AG991" s="75"/>
      <c r="AH991" s="75"/>
      <c r="AI991" s="75"/>
      <c r="AJ991" s="75"/>
      <c r="AK991" s="75"/>
      <c r="AL991" s="75"/>
      <c r="AM991" s="75"/>
      <c r="AN991" s="75"/>
      <c r="AO991" s="75"/>
      <c r="AP991" s="70" t="s">
        <v>204</v>
      </c>
      <c r="AQ991" s="70">
        <v>2009</v>
      </c>
      <c r="AR991" s="75"/>
      <c r="AS991" s="75"/>
      <c r="AT991" s="75"/>
      <c r="AU991" s="71">
        <v>243275828.90234897</v>
      </c>
      <c r="AV991" s="66" t="s">
        <v>123</v>
      </c>
      <c r="AW991" s="66"/>
      <c r="AX991" s="66" t="s">
        <v>1820</v>
      </c>
      <c r="AY991" s="104" t="s">
        <v>1193</v>
      </c>
      <c r="AZ991" s="95"/>
      <c r="BA991" s="104"/>
      <c r="BB991" s="66"/>
      <c r="BC991" s="66"/>
      <c r="BD991" s="121"/>
      <c r="BE991" s="121"/>
      <c r="BF991" s="121"/>
      <c r="BG991" s="121"/>
      <c r="BH991" s="121"/>
      <c r="BI991" s="121"/>
      <c r="BJ991" s="121"/>
      <c r="BK991" s="121"/>
      <c r="BL991" s="121"/>
      <c r="BM991" s="121"/>
      <c r="BN991" s="121"/>
      <c r="BO991" s="121"/>
      <c r="BP991" s="121"/>
      <c r="BQ991" s="121"/>
      <c r="BR991" s="121"/>
      <c r="BS991" s="121"/>
      <c r="BT991" s="121"/>
      <c r="BU991" s="121"/>
      <c r="BV991" s="121"/>
      <c r="BW991" s="121"/>
      <c r="BX991" s="121"/>
      <c r="BY991" s="121"/>
    </row>
    <row r="992" spans="1:77" s="100" customFormat="1" ht="16" hidden="1" thickBot="1">
      <c r="A992" s="4"/>
      <c r="B992" s="98"/>
      <c r="C992" s="107" t="s">
        <v>976</v>
      </c>
      <c r="D992" s="70"/>
      <c r="E992" s="73" t="s">
        <v>732</v>
      </c>
      <c r="F992" s="73"/>
      <c r="G992" s="75"/>
      <c r="H992" s="75"/>
      <c r="I992" s="75"/>
      <c r="J992" s="104" t="s">
        <v>1193</v>
      </c>
      <c r="K992" s="75"/>
      <c r="L992" s="75"/>
      <c r="M992" s="75"/>
      <c r="N992" s="75"/>
      <c r="O992" s="75"/>
      <c r="P992" s="75"/>
      <c r="Q992" s="50" t="s">
        <v>1083</v>
      </c>
      <c r="R992" s="50">
        <v>0</v>
      </c>
      <c r="S992" s="66" t="s">
        <v>1587</v>
      </c>
      <c r="T992" s="50">
        <v>0</v>
      </c>
      <c r="U992" s="66"/>
      <c r="V992" s="50">
        <v>0</v>
      </c>
      <c r="W992" s="50">
        <v>0</v>
      </c>
      <c r="X992" s="50">
        <v>0</v>
      </c>
      <c r="Y992" s="75"/>
      <c r="Z992" s="75"/>
      <c r="AA992" s="75"/>
      <c r="AB992" s="75"/>
      <c r="AC992" s="75"/>
      <c r="AD992" s="75"/>
      <c r="AE992" s="75"/>
      <c r="AF992" s="75"/>
      <c r="AG992" s="75"/>
      <c r="AH992" s="75"/>
      <c r="AI992" s="75"/>
      <c r="AJ992" s="75"/>
      <c r="AK992" s="75"/>
      <c r="AL992" s="75"/>
      <c r="AM992" s="75"/>
      <c r="AN992" s="75"/>
      <c r="AO992" s="75"/>
      <c r="AP992" s="70" t="s">
        <v>204</v>
      </c>
      <c r="AQ992" s="70">
        <v>2009</v>
      </c>
      <c r="AR992" s="75"/>
      <c r="AS992" s="75"/>
      <c r="AT992" s="75"/>
      <c r="AU992" s="71">
        <v>108073577.66287488</v>
      </c>
      <c r="AV992" s="66" t="s">
        <v>123</v>
      </c>
      <c r="AW992" s="66"/>
      <c r="AX992" s="66" t="s">
        <v>1820</v>
      </c>
      <c r="AY992" s="104" t="s">
        <v>1193</v>
      </c>
      <c r="AZ992" s="95"/>
      <c r="BA992" s="104"/>
      <c r="BB992" s="66"/>
      <c r="BC992" s="66"/>
      <c r="BD992" s="121"/>
      <c r="BE992" s="121"/>
      <c r="BF992" s="121"/>
      <c r="BG992" s="121"/>
      <c r="BH992" s="121"/>
      <c r="BI992" s="121"/>
      <c r="BJ992" s="121"/>
      <c r="BK992" s="121"/>
      <c r="BL992" s="121"/>
      <c r="BM992" s="121"/>
      <c r="BN992" s="121"/>
      <c r="BO992" s="121"/>
      <c r="BP992" s="121"/>
      <c r="BQ992" s="121"/>
      <c r="BR992" s="121"/>
      <c r="BS992" s="121"/>
      <c r="BT992" s="121"/>
      <c r="BU992" s="121"/>
      <c r="BV992" s="121"/>
      <c r="BW992" s="121"/>
      <c r="BX992" s="121"/>
      <c r="BY992" s="121"/>
    </row>
    <row r="993" spans="1:77" s="100" customFormat="1" ht="16" hidden="1" thickBot="1">
      <c r="A993" s="4"/>
      <c r="B993" s="98"/>
      <c r="C993" s="107" t="s">
        <v>977</v>
      </c>
      <c r="D993" s="70"/>
      <c r="E993" s="73" t="s">
        <v>732</v>
      </c>
      <c r="F993" s="73"/>
      <c r="G993" s="75"/>
      <c r="H993" s="75"/>
      <c r="I993" s="75"/>
      <c r="J993" s="104" t="s">
        <v>1193</v>
      </c>
      <c r="K993" s="75"/>
      <c r="L993" s="75"/>
      <c r="M993" s="75"/>
      <c r="N993" s="75"/>
      <c r="O993" s="75"/>
      <c r="P993" s="75"/>
      <c r="Q993" s="50" t="s">
        <v>1084</v>
      </c>
      <c r="R993" s="50">
        <v>0</v>
      </c>
      <c r="S993" s="155" t="s">
        <v>1593</v>
      </c>
      <c r="T993" s="50">
        <v>0</v>
      </c>
      <c r="U993" s="66"/>
      <c r="V993" s="50">
        <v>0</v>
      </c>
      <c r="W993" s="50">
        <v>0</v>
      </c>
      <c r="X993" s="50">
        <v>0</v>
      </c>
      <c r="Y993" s="75"/>
      <c r="Z993" s="75"/>
      <c r="AA993" s="75"/>
      <c r="AB993" s="75"/>
      <c r="AC993" s="75"/>
      <c r="AD993" s="75"/>
      <c r="AE993" s="75"/>
      <c r="AF993" s="75"/>
      <c r="AG993" s="75"/>
      <c r="AH993" s="75"/>
      <c r="AI993" s="75"/>
      <c r="AJ993" s="75"/>
      <c r="AK993" s="75"/>
      <c r="AL993" s="75"/>
      <c r="AM993" s="75"/>
      <c r="AN993" s="75"/>
      <c r="AO993" s="75"/>
      <c r="AP993" s="70" t="s">
        <v>204</v>
      </c>
      <c r="AQ993" s="70">
        <v>2009</v>
      </c>
      <c r="AR993" s="75"/>
      <c r="AS993" s="75"/>
      <c r="AT993" s="75"/>
      <c r="AU993" s="71">
        <v>93737286.748411879</v>
      </c>
      <c r="AV993" s="66" t="s">
        <v>123</v>
      </c>
      <c r="AW993" s="66"/>
      <c r="AX993" s="66" t="s">
        <v>1820</v>
      </c>
      <c r="AY993" s="104" t="s">
        <v>1193</v>
      </c>
      <c r="AZ993" s="95"/>
      <c r="BA993" s="104"/>
      <c r="BB993" s="66"/>
      <c r="BC993" s="66"/>
      <c r="BD993" s="121"/>
      <c r="BE993" s="121"/>
      <c r="BF993" s="121"/>
      <c r="BG993" s="121"/>
      <c r="BH993" s="121"/>
      <c r="BI993" s="121"/>
      <c r="BJ993" s="121"/>
      <c r="BK993" s="121"/>
      <c r="BL993" s="121"/>
      <c r="BM993" s="121"/>
      <c r="BN993" s="121"/>
      <c r="BO993" s="121"/>
      <c r="BP993" s="121"/>
      <c r="BQ993" s="121"/>
      <c r="BR993" s="121"/>
      <c r="BS993" s="121"/>
      <c r="BT993" s="121"/>
      <c r="BU993" s="121"/>
      <c r="BV993" s="121"/>
      <c r="BW993" s="121"/>
      <c r="BX993" s="121"/>
      <c r="BY993" s="121"/>
    </row>
    <row r="994" spans="1:77" s="100" customFormat="1" ht="16" hidden="1" thickBot="1">
      <c r="A994" s="4"/>
      <c r="B994" s="98"/>
      <c r="C994" s="107" t="s">
        <v>978</v>
      </c>
      <c r="D994" s="70"/>
      <c r="E994" s="73" t="s">
        <v>732</v>
      </c>
      <c r="F994" s="73"/>
      <c r="G994" s="75"/>
      <c r="H994" s="75"/>
      <c r="I994" s="75"/>
      <c r="J994" s="104" t="s">
        <v>1193</v>
      </c>
      <c r="K994" s="75"/>
      <c r="L994" s="75"/>
      <c r="M994" s="75"/>
      <c r="N994" s="75"/>
      <c r="O994" s="75"/>
      <c r="P994" s="75"/>
      <c r="Q994" s="50" t="s">
        <v>1085</v>
      </c>
      <c r="R994" s="50">
        <v>0</v>
      </c>
      <c r="S994" s="66" t="s">
        <v>1591</v>
      </c>
      <c r="T994" s="50">
        <v>0</v>
      </c>
      <c r="U994" s="66"/>
      <c r="V994" s="50">
        <v>0</v>
      </c>
      <c r="W994" s="50">
        <v>0</v>
      </c>
      <c r="X994" s="50">
        <v>0</v>
      </c>
      <c r="Y994" s="75"/>
      <c r="Z994" s="75"/>
      <c r="AA994" s="75"/>
      <c r="AB994" s="75"/>
      <c r="AC994" s="75"/>
      <c r="AD994" s="75"/>
      <c r="AE994" s="75"/>
      <c r="AF994" s="75"/>
      <c r="AG994" s="75"/>
      <c r="AH994" s="75"/>
      <c r="AI994" s="75"/>
      <c r="AJ994" s="75"/>
      <c r="AK994" s="75"/>
      <c r="AL994" s="75"/>
      <c r="AM994" s="75"/>
      <c r="AN994" s="75"/>
      <c r="AO994" s="75"/>
      <c r="AP994" s="70" t="s">
        <v>204</v>
      </c>
      <c r="AQ994" s="70">
        <v>2009</v>
      </c>
      <c r="AR994" s="75"/>
      <c r="AS994" s="75"/>
      <c r="AT994" s="75"/>
      <c r="AU994" s="71">
        <v>176446657.4087753</v>
      </c>
      <c r="AV994" s="66" t="s">
        <v>123</v>
      </c>
      <c r="AW994" s="66"/>
      <c r="AX994" s="66" t="s">
        <v>1820</v>
      </c>
      <c r="AY994" s="104" t="s">
        <v>1193</v>
      </c>
      <c r="AZ994" s="95"/>
      <c r="BA994" s="104"/>
      <c r="BB994" s="66"/>
      <c r="BC994" s="66"/>
      <c r="BD994" s="121"/>
      <c r="BE994" s="121"/>
      <c r="BF994" s="121"/>
      <c r="BG994" s="121"/>
      <c r="BH994" s="121"/>
      <c r="BI994" s="121"/>
      <c r="BJ994" s="121"/>
      <c r="BK994" s="121"/>
      <c r="BL994" s="121"/>
      <c r="BM994" s="121"/>
      <c r="BN994" s="121"/>
      <c r="BO994" s="121"/>
      <c r="BP994" s="121"/>
      <c r="BQ994" s="121"/>
      <c r="BR994" s="121"/>
      <c r="BS994" s="121"/>
      <c r="BT994" s="121"/>
      <c r="BU994" s="121"/>
      <c r="BV994" s="121"/>
      <c r="BW994" s="121"/>
      <c r="BX994" s="121"/>
      <c r="BY994" s="121"/>
    </row>
    <row r="995" spans="1:77" s="100" customFormat="1" ht="16" hidden="1" thickBot="1">
      <c r="A995" s="4"/>
      <c r="B995" s="98"/>
      <c r="C995" s="107" t="s">
        <v>979</v>
      </c>
      <c r="D995" s="70"/>
      <c r="E995" s="73" t="s">
        <v>732</v>
      </c>
      <c r="F995" s="73"/>
      <c r="G995" s="75"/>
      <c r="H995" s="75"/>
      <c r="I995" s="75"/>
      <c r="J995" s="104" t="s">
        <v>1193</v>
      </c>
      <c r="K995" s="75"/>
      <c r="L995" s="75"/>
      <c r="M995" s="75"/>
      <c r="N995" s="75"/>
      <c r="O995" s="75"/>
      <c r="P995" s="75"/>
      <c r="Q995" s="50" t="s">
        <v>1086</v>
      </c>
      <c r="R995" s="50">
        <v>0</v>
      </c>
      <c r="S995" s="66" t="s">
        <v>225</v>
      </c>
      <c r="T995" s="50">
        <v>0</v>
      </c>
      <c r="U995" s="66"/>
      <c r="V995" s="50">
        <v>0</v>
      </c>
      <c r="W995" s="50">
        <v>0</v>
      </c>
      <c r="X995" s="50">
        <v>0</v>
      </c>
      <c r="Y995" s="75"/>
      <c r="Z995" s="75"/>
      <c r="AA995" s="75"/>
      <c r="AB995" s="75"/>
      <c r="AC995" s="75"/>
      <c r="AD995" s="75"/>
      <c r="AE995" s="75"/>
      <c r="AF995" s="75"/>
      <c r="AG995" s="75"/>
      <c r="AH995" s="75"/>
      <c r="AI995" s="75"/>
      <c r="AJ995" s="75"/>
      <c r="AK995" s="75"/>
      <c r="AL995" s="75"/>
      <c r="AM995" s="75"/>
      <c r="AN995" s="75"/>
      <c r="AO995" s="75"/>
      <c r="AP995" s="70" t="s">
        <v>204</v>
      </c>
      <c r="AQ995" s="70">
        <v>2009</v>
      </c>
      <c r="AR995" s="75"/>
      <c r="AS995" s="75"/>
      <c r="AT995" s="75"/>
      <c r="AU995" s="71">
        <v>256729886.52976805</v>
      </c>
      <c r="AV995" s="66" t="s">
        <v>123</v>
      </c>
      <c r="AW995" s="66"/>
      <c r="AX995" s="66" t="s">
        <v>1820</v>
      </c>
      <c r="AY995" s="104" t="s">
        <v>1193</v>
      </c>
      <c r="AZ995" s="95"/>
      <c r="BA995" s="104"/>
      <c r="BB995" s="66"/>
      <c r="BC995" s="66"/>
      <c r="BD995" s="121"/>
      <c r="BE995" s="121"/>
      <c r="BF995" s="121"/>
      <c r="BG995" s="121"/>
      <c r="BH995" s="121"/>
      <c r="BI995" s="121"/>
      <c r="BJ995" s="121"/>
      <c r="BK995" s="121"/>
      <c r="BL995" s="121"/>
      <c r="BM995" s="121"/>
      <c r="BN995" s="121"/>
      <c r="BO995" s="121"/>
      <c r="BP995" s="121"/>
      <c r="BQ995" s="121"/>
      <c r="BR995" s="121"/>
      <c r="BS995" s="121"/>
      <c r="BT995" s="121"/>
      <c r="BU995" s="121"/>
      <c r="BV995" s="121"/>
      <c r="BW995" s="121"/>
      <c r="BX995" s="121"/>
      <c r="BY995" s="121"/>
    </row>
    <row r="996" spans="1:77" s="100" customFormat="1" ht="16" hidden="1" thickBot="1">
      <c r="A996" s="4"/>
      <c r="B996" s="98"/>
      <c r="C996" s="107" t="s">
        <v>980</v>
      </c>
      <c r="D996" s="70"/>
      <c r="E996" s="73" t="s">
        <v>732</v>
      </c>
      <c r="F996" s="73"/>
      <c r="G996" s="75"/>
      <c r="H996" s="75"/>
      <c r="I996" s="75"/>
      <c r="J996" s="104" t="s">
        <v>1193</v>
      </c>
      <c r="K996" s="75"/>
      <c r="L996" s="75"/>
      <c r="M996" s="75"/>
      <c r="N996" s="75"/>
      <c r="O996" s="75"/>
      <c r="P996" s="75"/>
      <c r="Q996" s="50" t="s">
        <v>1087</v>
      </c>
      <c r="R996" s="50">
        <v>0</v>
      </c>
      <c r="S996" s="66" t="s">
        <v>1586</v>
      </c>
      <c r="T996" s="50">
        <v>0</v>
      </c>
      <c r="U996" s="66"/>
      <c r="V996" s="50">
        <v>0</v>
      </c>
      <c r="W996" s="50">
        <v>0</v>
      </c>
      <c r="X996" s="50">
        <v>0</v>
      </c>
      <c r="Y996" s="75"/>
      <c r="Z996" s="75"/>
      <c r="AA996" s="75"/>
      <c r="AB996" s="75"/>
      <c r="AC996" s="75"/>
      <c r="AD996" s="75"/>
      <c r="AE996" s="75"/>
      <c r="AF996" s="75"/>
      <c r="AG996" s="75"/>
      <c r="AH996" s="75"/>
      <c r="AI996" s="75"/>
      <c r="AJ996" s="75"/>
      <c r="AK996" s="75"/>
      <c r="AL996" s="75"/>
      <c r="AM996" s="75"/>
      <c r="AN996" s="75"/>
      <c r="AO996" s="75"/>
      <c r="AP996" s="70" t="s">
        <v>204</v>
      </c>
      <c r="AQ996" s="70">
        <v>2009</v>
      </c>
      <c r="AR996" s="75"/>
      <c r="AS996" s="75"/>
      <c r="AT996" s="75"/>
      <c r="AU996" s="71">
        <v>374949146.99364752</v>
      </c>
      <c r="AV996" s="66" t="s">
        <v>123</v>
      </c>
      <c r="AW996" s="66"/>
      <c r="AX996" s="66" t="s">
        <v>1820</v>
      </c>
      <c r="AY996" s="104" t="s">
        <v>1193</v>
      </c>
      <c r="AZ996" s="95"/>
      <c r="BA996" s="104"/>
      <c r="BB996" s="66"/>
      <c r="BC996" s="66"/>
      <c r="BD996" s="121"/>
      <c r="BE996" s="121"/>
      <c r="BF996" s="121"/>
      <c r="BG996" s="121"/>
      <c r="BH996" s="121"/>
      <c r="BI996" s="121"/>
      <c r="BJ996" s="121"/>
      <c r="BK996" s="121"/>
      <c r="BL996" s="121"/>
      <c r="BM996" s="121"/>
      <c r="BN996" s="121"/>
      <c r="BO996" s="121"/>
      <c r="BP996" s="121"/>
      <c r="BQ996" s="121"/>
      <c r="BR996" s="121"/>
      <c r="BS996" s="121"/>
      <c r="BT996" s="121"/>
      <c r="BU996" s="121"/>
      <c r="BV996" s="121"/>
      <c r="BW996" s="121"/>
      <c r="BX996" s="121"/>
      <c r="BY996" s="121"/>
    </row>
    <row r="997" spans="1:77" s="100" customFormat="1" ht="16" hidden="1" thickBot="1">
      <c r="A997" s="4"/>
      <c r="B997" s="98"/>
      <c r="C997" s="107" t="s">
        <v>981</v>
      </c>
      <c r="D997" s="70"/>
      <c r="E997" s="73" t="s">
        <v>732</v>
      </c>
      <c r="F997" s="73"/>
      <c r="G997" s="75"/>
      <c r="H997" s="75"/>
      <c r="I997" s="75"/>
      <c r="J997" s="104" t="s">
        <v>1193</v>
      </c>
      <c r="K997" s="75"/>
      <c r="L997" s="75"/>
      <c r="M997" s="75"/>
      <c r="N997" s="75"/>
      <c r="O997" s="75"/>
      <c r="P997" s="75"/>
      <c r="Q997" s="50" t="s">
        <v>1088</v>
      </c>
      <c r="R997" s="50">
        <v>0</v>
      </c>
      <c r="S997" s="66" t="s">
        <v>225</v>
      </c>
      <c r="T997" s="50">
        <v>0</v>
      </c>
      <c r="U997" s="66"/>
      <c r="V997" s="50">
        <v>0</v>
      </c>
      <c r="W997" s="50">
        <v>0</v>
      </c>
      <c r="X997" s="50">
        <v>0</v>
      </c>
      <c r="Y997" s="75"/>
      <c r="Z997" s="75"/>
      <c r="AA997" s="75"/>
      <c r="AB997" s="75"/>
      <c r="AC997" s="75"/>
      <c r="AD997" s="75"/>
      <c r="AE997" s="75"/>
      <c r="AF997" s="75"/>
      <c r="AG997" s="75"/>
      <c r="AH997" s="75"/>
      <c r="AI997" s="75"/>
      <c r="AJ997" s="75"/>
      <c r="AK997" s="75"/>
      <c r="AL997" s="75"/>
      <c r="AM997" s="75"/>
      <c r="AN997" s="75"/>
      <c r="AO997" s="75"/>
      <c r="AP997" s="70" t="s">
        <v>204</v>
      </c>
      <c r="AQ997" s="70">
        <v>2009</v>
      </c>
      <c r="AR997" s="75"/>
      <c r="AS997" s="75"/>
      <c r="AT997" s="75"/>
      <c r="AU997" s="71">
        <v>113587535.70689911</v>
      </c>
      <c r="AV997" s="66" t="s">
        <v>123</v>
      </c>
      <c r="AW997" s="66"/>
      <c r="AX997" s="66" t="s">
        <v>1820</v>
      </c>
      <c r="AY997" s="104" t="s">
        <v>1193</v>
      </c>
      <c r="AZ997" s="95"/>
      <c r="BA997" s="104"/>
      <c r="BB997" s="66"/>
      <c r="BC997" s="66"/>
      <c r="BD997" s="121"/>
      <c r="BE997" s="121"/>
      <c r="BF997" s="121"/>
      <c r="BG997" s="121"/>
      <c r="BH997" s="121"/>
      <c r="BI997" s="121"/>
      <c r="BJ997" s="121"/>
      <c r="BK997" s="121"/>
      <c r="BL997" s="121"/>
      <c r="BM997" s="121"/>
      <c r="BN997" s="121"/>
      <c r="BO997" s="121"/>
      <c r="BP997" s="121"/>
      <c r="BQ997" s="121"/>
      <c r="BR997" s="121"/>
      <c r="BS997" s="121"/>
      <c r="BT997" s="121"/>
      <c r="BU997" s="121"/>
      <c r="BV997" s="121"/>
      <c r="BW997" s="121"/>
      <c r="BX997" s="121"/>
      <c r="BY997" s="121"/>
    </row>
    <row r="998" spans="1:77" s="100" customFormat="1" ht="16" hidden="1" thickBot="1">
      <c r="A998" s="4"/>
      <c r="B998" s="98"/>
      <c r="C998" s="107" t="s">
        <v>982</v>
      </c>
      <c r="D998" s="70"/>
      <c r="E998" s="73" t="s">
        <v>732</v>
      </c>
      <c r="F998" s="73"/>
      <c r="G998" s="75"/>
      <c r="H998" s="75"/>
      <c r="I998" s="75"/>
      <c r="J998" s="104" t="s">
        <v>1193</v>
      </c>
      <c r="K998" s="75"/>
      <c r="L998" s="75"/>
      <c r="M998" s="75"/>
      <c r="N998" s="75"/>
      <c r="O998" s="75"/>
      <c r="P998" s="75"/>
      <c r="Q998" s="50" t="s">
        <v>849</v>
      </c>
      <c r="R998" s="50">
        <v>0</v>
      </c>
      <c r="S998" s="66" t="s">
        <v>1537</v>
      </c>
      <c r="T998" s="50">
        <v>0</v>
      </c>
      <c r="U998" s="66"/>
      <c r="V998" s="50">
        <v>0</v>
      </c>
      <c r="W998" s="50">
        <v>0</v>
      </c>
      <c r="X998" s="50">
        <v>0</v>
      </c>
      <c r="Y998" s="75"/>
      <c r="Z998" s="75"/>
      <c r="AA998" s="75"/>
      <c r="AB998" s="75"/>
      <c r="AC998" s="75"/>
      <c r="AD998" s="75"/>
      <c r="AE998" s="75"/>
      <c r="AF998" s="75"/>
      <c r="AG998" s="75"/>
      <c r="AH998" s="75"/>
      <c r="AI998" s="75"/>
      <c r="AJ998" s="75"/>
      <c r="AK998" s="75"/>
      <c r="AL998" s="75"/>
      <c r="AM998" s="75"/>
      <c r="AN998" s="75"/>
      <c r="AO998" s="75"/>
      <c r="AP998" s="70" t="s">
        <v>204</v>
      </c>
      <c r="AQ998" s="70">
        <v>2009</v>
      </c>
      <c r="AR998" s="75"/>
      <c r="AS998" s="75"/>
      <c r="AT998" s="75"/>
      <c r="AU998" s="71">
        <v>39149102.112572022</v>
      </c>
      <c r="AV998" s="66" t="s">
        <v>123</v>
      </c>
      <c r="AW998" s="66"/>
      <c r="AX998" s="66" t="s">
        <v>1820</v>
      </c>
      <c r="AY998" s="104" t="s">
        <v>1193</v>
      </c>
      <c r="AZ998" s="95"/>
      <c r="BA998" s="104"/>
      <c r="BB998" s="66"/>
      <c r="BC998" s="66"/>
      <c r="BD998" s="121"/>
      <c r="BE998" s="121"/>
      <c r="BF998" s="121"/>
      <c r="BG998" s="121"/>
      <c r="BH998" s="121"/>
      <c r="BI998" s="121"/>
      <c r="BJ998" s="121"/>
      <c r="BK998" s="121"/>
      <c r="BL998" s="121"/>
      <c r="BM998" s="121"/>
      <c r="BN998" s="121"/>
      <c r="BO998" s="121"/>
      <c r="BP998" s="121"/>
      <c r="BQ998" s="121"/>
      <c r="BR998" s="121"/>
      <c r="BS998" s="121"/>
      <c r="BT998" s="121"/>
      <c r="BU998" s="121"/>
      <c r="BV998" s="121"/>
      <c r="BW998" s="121"/>
      <c r="BX998" s="121"/>
      <c r="BY998" s="121"/>
    </row>
    <row r="999" spans="1:77" s="100" customFormat="1" ht="16" hidden="1" thickBot="1">
      <c r="A999" s="4"/>
      <c r="B999" s="98"/>
      <c r="C999" s="107" t="s">
        <v>983</v>
      </c>
      <c r="D999" s="70"/>
      <c r="E999" s="73" t="s">
        <v>999</v>
      </c>
      <c r="F999" s="73"/>
      <c r="G999" s="75"/>
      <c r="H999" s="75"/>
      <c r="I999" s="75"/>
      <c r="J999" s="104" t="s">
        <v>1193</v>
      </c>
      <c r="K999" s="75"/>
      <c r="L999" s="75"/>
      <c r="M999" s="75"/>
      <c r="N999" s="75"/>
      <c r="O999" s="75"/>
      <c r="P999" s="75"/>
      <c r="Q999" s="50" t="s">
        <v>849</v>
      </c>
      <c r="R999" s="50">
        <v>0</v>
      </c>
      <c r="S999" s="66" t="s">
        <v>1586</v>
      </c>
      <c r="T999" s="50">
        <v>0</v>
      </c>
      <c r="U999" s="66"/>
      <c r="V999" s="50">
        <v>0</v>
      </c>
      <c r="W999" s="50">
        <v>0</v>
      </c>
      <c r="X999" s="50">
        <v>0</v>
      </c>
      <c r="Y999" s="75"/>
      <c r="Z999" s="75"/>
      <c r="AA999" s="75"/>
      <c r="AB999" s="75"/>
      <c r="AC999" s="75"/>
      <c r="AD999" s="75"/>
      <c r="AE999" s="75"/>
      <c r="AF999" s="75"/>
      <c r="AG999" s="75"/>
      <c r="AH999" s="75"/>
      <c r="AI999" s="75"/>
      <c r="AJ999" s="75"/>
      <c r="AK999" s="75"/>
      <c r="AL999" s="75"/>
      <c r="AM999" s="75"/>
      <c r="AN999" s="75"/>
      <c r="AO999" s="75"/>
      <c r="AP999" s="70" t="s">
        <v>204</v>
      </c>
      <c r="AQ999" s="70">
        <v>2009</v>
      </c>
      <c r="AR999" s="75"/>
      <c r="AS999" s="75"/>
      <c r="AT999" s="75"/>
      <c r="AU999" s="71">
        <v>37936031.342886686</v>
      </c>
      <c r="AV999" s="66" t="s">
        <v>123</v>
      </c>
      <c r="AW999" s="66"/>
      <c r="AX999" s="66" t="s">
        <v>1820</v>
      </c>
      <c r="AY999" s="104" t="s">
        <v>1193</v>
      </c>
      <c r="AZ999" s="95"/>
      <c r="BA999" s="104"/>
      <c r="BB999" s="66"/>
      <c r="BC999" s="66"/>
      <c r="BD999" s="121"/>
      <c r="BE999" s="121"/>
      <c r="BF999" s="121"/>
      <c r="BG999" s="121"/>
      <c r="BH999" s="121"/>
      <c r="BI999" s="121"/>
      <c r="BJ999" s="121"/>
      <c r="BK999" s="121"/>
      <c r="BL999" s="121"/>
      <c r="BM999" s="121"/>
      <c r="BN999" s="121"/>
      <c r="BO999" s="121"/>
      <c r="BP999" s="121"/>
      <c r="BQ999" s="121"/>
      <c r="BR999" s="121"/>
      <c r="BS999" s="121"/>
      <c r="BT999" s="121"/>
      <c r="BU999" s="121"/>
      <c r="BV999" s="121"/>
      <c r="BW999" s="121"/>
      <c r="BX999" s="121"/>
      <c r="BY999" s="121"/>
    </row>
    <row r="1000" spans="1:77" s="100" customFormat="1" ht="16" hidden="1" thickBot="1">
      <c r="A1000" s="4"/>
      <c r="B1000" s="98"/>
      <c r="C1000" s="107" t="s">
        <v>984</v>
      </c>
      <c r="D1000" s="70"/>
      <c r="E1000" s="73"/>
      <c r="F1000" s="73"/>
      <c r="G1000" s="75"/>
      <c r="H1000" s="75"/>
      <c r="I1000" s="75"/>
      <c r="J1000" s="104" t="s">
        <v>1193</v>
      </c>
      <c r="K1000" s="75"/>
      <c r="L1000" s="75"/>
      <c r="M1000" s="75"/>
      <c r="N1000" s="75"/>
      <c r="O1000" s="75"/>
      <c r="P1000" s="75"/>
      <c r="Q1000" s="50" t="s">
        <v>1089</v>
      </c>
      <c r="R1000" s="50">
        <v>0</v>
      </c>
      <c r="S1000" s="66" t="s">
        <v>1582</v>
      </c>
      <c r="T1000" s="50">
        <v>0</v>
      </c>
      <c r="U1000" s="66"/>
      <c r="V1000" s="50">
        <v>0</v>
      </c>
      <c r="W1000" s="50">
        <v>0</v>
      </c>
      <c r="X1000" s="50">
        <v>0</v>
      </c>
      <c r="Y1000" s="75"/>
      <c r="Z1000" s="75"/>
      <c r="AA1000" s="75"/>
      <c r="AB1000" s="75"/>
      <c r="AC1000" s="75"/>
      <c r="AD1000" s="75"/>
      <c r="AE1000" s="75"/>
      <c r="AF1000" s="75"/>
      <c r="AG1000" s="75"/>
      <c r="AH1000" s="75"/>
      <c r="AI1000" s="75"/>
      <c r="AJ1000" s="75"/>
      <c r="AK1000" s="75"/>
      <c r="AL1000" s="75"/>
      <c r="AM1000" s="75"/>
      <c r="AN1000" s="75"/>
      <c r="AO1000" s="75"/>
      <c r="AP1000" s="70" t="s">
        <v>204</v>
      </c>
      <c r="AQ1000" s="70">
        <v>2010</v>
      </c>
      <c r="AR1000" s="75"/>
      <c r="AS1000" s="75"/>
      <c r="AT1000" s="75"/>
      <c r="AU1000" s="71">
        <v>480999200</v>
      </c>
      <c r="AV1000" s="66" t="s">
        <v>123</v>
      </c>
      <c r="AW1000" s="66"/>
      <c r="AX1000" s="66" t="s">
        <v>1813</v>
      </c>
      <c r="AY1000" s="104" t="s">
        <v>1193</v>
      </c>
      <c r="AZ1000" s="95"/>
      <c r="BA1000" s="104"/>
      <c r="BB1000" s="66"/>
      <c r="BC1000" s="66"/>
      <c r="BD1000" s="121"/>
      <c r="BE1000" s="121"/>
      <c r="BF1000" s="121"/>
      <c r="BG1000" s="121"/>
      <c r="BH1000" s="121"/>
      <c r="BI1000" s="121"/>
      <c r="BJ1000" s="121"/>
      <c r="BK1000" s="121"/>
      <c r="BL1000" s="121"/>
      <c r="BM1000" s="121"/>
      <c r="BN1000" s="121"/>
      <c r="BO1000" s="121"/>
      <c r="BP1000" s="121"/>
      <c r="BQ1000" s="121"/>
      <c r="BR1000" s="121"/>
      <c r="BS1000" s="121"/>
      <c r="BT1000" s="121"/>
      <c r="BU1000" s="121"/>
      <c r="BV1000" s="121"/>
      <c r="BW1000" s="121"/>
      <c r="BX1000" s="121"/>
      <c r="BY1000" s="121"/>
    </row>
    <row r="1001" spans="1:77" s="100" customFormat="1" ht="16" hidden="1" thickBot="1">
      <c r="A1001" s="4"/>
      <c r="B1001" s="98"/>
      <c r="C1001" s="107" t="s">
        <v>985</v>
      </c>
      <c r="D1001" s="70"/>
      <c r="E1001" s="73"/>
      <c r="F1001" s="73"/>
      <c r="G1001" s="75"/>
      <c r="H1001" s="75"/>
      <c r="I1001" s="75"/>
      <c r="J1001" s="104" t="s">
        <v>1193</v>
      </c>
      <c r="K1001" s="75"/>
      <c r="L1001" s="75"/>
      <c r="M1001" s="75"/>
      <c r="N1001" s="75"/>
      <c r="O1001" s="75"/>
      <c r="P1001" s="75"/>
      <c r="Q1001" s="50" t="s">
        <v>1090</v>
      </c>
      <c r="R1001" s="50">
        <v>0</v>
      </c>
      <c r="S1001" s="66" t="s">
        <v>225</v>
      </c>
      <c r="T1001" s="50">
        <v>0</v>
      </c>
      <c r="U1001" s="66"/>
      <c r="V1001" s="50">
        <v>0</v>
      </c>
      <c r="W1001" s="50">
        <v>0</v>
      </c>
      <c r="X1001" s="50">
        <v>0</v>
      </c>
      <c r="Y1001" s="75"/>
      <c r="Z1001" s="75"/>
      <c r="AA1001" s="75"/>
      <c r="AB1001" s="75"/>
      <c r="AC1001" s="75"/>
      <c r="AD1001" s="75"/>
      <c r="AE1001" s="75"/>
      <c r="AF1001" s="75"/>
      <c r="AG1001" s="75"/>
      <c r="AH1001" s="75"/>
      <c r="AI1001" s="75"/>
      <c r="AJ1001" s="75"/>
      <c r="AK1001" s="75"/>
      <c r="AL1001" s="75"/>
      <c r="AM1001" s="75"/>
      <c r="AN1001" s="75"/>
      <c r="AO1001" s="75"/>
      <c r="AP1001" s="70" t="s">
        <v>204</v>
      </c>
      <c r="AQ1001" s="70">
        <v>2010</v>
      </c>
      <c r="AR1001" s="75"/>
      <c r="AS1001" s="75"/>
      <c r="AT1001" s="75"/>
      <c r="AU1001" s="71">
        <v>206999100</v>
      </c>
      <c r="AV1001" s="66" t="s">
        <v>123</v>
      </c>
      <c r="AW1001" s="66"/>
      <c r="AX1001" s="66" t="s">
        <v>1813</v>
      </c>
      <c r="AY1001" s="104" t="s">
        <v>1193</v>
      </c>
      <c r="AZ1001" s="95"/>
      <c r="BA1001" s="104"/>
      <c r="BB1001" s="66"/>
      <c r="BC1001" s="66"/>
      <c r="BD1001" s="121"/>
      <c r="BE1001" s="121"/>
      <c r="BF1001" s="121"/>
      <c r="BG1001" s="121"/>
      <c r="BH1001" s="121"/>
      <c r="BI1001" s="121"/>
      <c r="BJ1001" s="121"/>
      <c r="BK1001" s="121"/>
      <c r="BL1001" s="121"/>
      <c r="BM1001" s="121"/>
      <c r="BN1001" s="121"/>
      <c r="BO1001" s="121"/>
      <c r="BP1001" s="121"/>
      <c r="BQ1001" s="121"/>
      <c r="BR1001" s="121"/>
      <c r="BS1001" s="121"/>
      <c r="BT1001" s="121"/>
      <c r="BU1001" s="121"/>
      <c r="BV1001" s="121"/>
      <c r="BW1001" s="121"/>
      <c r="BX1001" s="121"/>
      <c r="BY1001" s="121"/>
    </row>
    <row r="1002" spans="1:77" s="100" customFormat="1" ht="16" hidden="1" thickBot="1">
      <c r="A1002" s="4"/>
      <c r="B1002" s="98"/>
      <c r="C1002" s="107" t="s">
        <v>986</v>
      </c>
      <c r="D1002" s="70"/>
      <c r="E1002" s="73"/>
      <c r="F1002" s="73"/>
      <c r="G1002" s="75"/>
      <c r="H1002" s="75"/>
      <c r="I1002" s="75"/>
      <c r="J1002" s="104" t="s">
        <v>1193</v>
      </c>
      <c r="K1002" s="75"/>
      <c r="L1002" s="75"/>
      <c r="M1002" s="75"/>
      <c r="N1002" s="75"/>
      <c r="O1002" s="75"/>
      <c r="P1002" s="75"/>
      <c r="Q1002" s="50" t="s">
        <v>1091</v>
      </c>
      <c r="R1002" s="50">
        <v>0</v>
      </c>
      <c r="S1002" s="66" t="s">
        <v>1584</v>
      </c>
      <c r="T1002" s="50">
        <v>0</v>
      </c>
      <c r="U1002" s="66"/>
      <c r="V1002" s="50">
        <v>0</v>
      </c>
      <c r="W1002" s="50">
        <v>0</v>
      </c>
      <c r="X1002" s="50">
        <v>0</v>
      </c>
      <c r="Y1002" s="75"/>
      <c r="Z1002" s="75"/>
      <c r="AA1002" s="75"/>
      <c r="AB1002" s="75"/>
      <c r="AC1002" s="75"/>
      <c r="AD1002" s="75"/>
      <c r="AE1002" s="75"/>
      <c r="AF1002" s="75"/>
      <c r="AG1002" s="75"/>
      <c r="AH1002" s="75"/>
      <c r="AI1002" s="75"/>
      <c r="AJ1002" s="75"/>
      <c r="AK1002" s="75"/>
      <c r="AL1002" s="75"/>
      <c r="AM1002" s="75"/>
      <c r="AN1002" s="75"/>
      <c r="AO1002" s="75"/>
      <c r="AP1002" s="70" t="s">
        <v>204</v>
      </c>
      <c r="AQ1002" s="70">
        <v>2010</v>
      </c>
      <c r="AR1002" s="75"/>
      <c r="AS1002" s="75"/>
      <c r="AT1002" s="75"/>
      <c r="AU1002" s="71">
        <v>23997600</v>
      </c>
      <c r="AV1002" s="66" t="s">
        <v>123</v>
      </c>
      <c r="AW1002" s="66"/>
      <c r="AX1002" s="66" t="s">
        <v>1813</v>
      </c>
      <c r="AY1002" s="104" t="s">
        <v>1193</v>
      </c>
      <c r="AZ1002" s="95"/>
      <c r="BA1002" s="104"/>
      <c r="BB1002" s="66"/>
      <c r="BC1002" s="66"/>
      <c r="BD1002" s="121"/>
      <c r="BE1002" s="121"/>
      <c r="BF1002" s="121"/>
      <c r="BG1002" s="121"/>
      <c r="BH1002" s="121"/>
      <c r="BI1002" s="121"/>
      <c r="BJ1002" s="121"/>
      <c r="BK1002" s="121"/>
      <c r="BL1002" s="121"/>
      <c r="BM1002" s="121"/>
      <c r="BN1002" s="121"/>
      <c r="BO1002" s="121"/>
      <c r="BP1002" s="121"/>
      <c r="BQ1002" s="121"/>
      <c r="BR1002" s="121"/>
      <c r="BS1002" s="121"/>
      <c r="BT1002" s="121"/>
      <c r="BU1002" s="121"/>
      <c r="BV1002" s="121"/>
      <c r="BW1002" s="121"/>
      <c r="BX1002" s="121"/>
      <c r="BY1002" s="121"/>
    </row>
    <row r="1003" spans="1:77" s="100" customFormat="1" ht="33" hidden="1" thickBot="1">
      <c r="A1003" s="4"/>
      <c r="B1003" s="98"/>
      <c r="C1003" s="107" t="s">
        <v>987</v>
      </c>
      <c r="D1003" s="70"/>
      <c r="E1003" s="73" t="s">
        <v>999</v>
      </c>
      <c r="F1003" s="73"/>
      <c r="G1003" s="75"/>
      <c r="H1003" s="75"/>
      <c r="I1003" s="75"/>
      <c r="J1003" s="104" t="s">
        <v>1193</v>
      </c>
      <c r="K1003" s="75"/>
      <c r="L1003" s="75"/>
      <c r="M1003" s="75"/>
      <c r="N1003" s="75"/>
      <c r="O1003" s="75"/>
      <c r="P1003" s="75"/>
      <c r="Q1003" s="50" t="s">
        <v>1091</v>
      </c>
      <c r="R1003" s="50">
        <v>0</v>
      </c>
      <c r="S1003" s="66" t="s">
        <v>1585</v>
      </c>
      <c r="T1003" s="50">
        <v>0</v>
      </c>
      <c r="U1003" s="66"/>
      <c r="V1003" s="50">
        <v>0</v>
      </c>
      <c r="W1003" s="50">
        <v>0</v>
      </c>
      <c r="X1003" s="50">
        <v>0</v>
      </c>
      <c r="Y1003" s="75"/>
      <c r="Z1003" s="75"/>
      <c r="AA1003" s="75"/>
      <c r="AB1003" s="75"/>
      <c r="AC1003" s="75"/>
      <c r="AD1003" s="75"/>
      <c r="AE1003" s="75"/>
      <c r="AF1003" s="75"/>
      <c r="AG1003" s="75"/>
      <c r="AH1003" s="75"/>
      <c r="AI1003" s="75"/>
      <c r="AJ1003" s="75"/>
      <c r="AK1003" s="75"/>
      <c r="AL1003" s="75"/>
      <c r="AM1003" s="75"/>
      <c r="AN1003" s="75"/>
      <c r="AO1003" s="75"/>
      <c r="AP1003" s="70" t="s">
        <v>204</v>
      </c>
      <c r="AQ1003" s="70">
        <v>2010</v>
      </c>
      <c r="AR1003" s="75"/>
      <c r="AS1003" s="75"/>
      <c r="AT1003" s="75"/>
      <c r="AU1003" s="71">
        <v>30449100</v>
      </c>
      <c r="AV1003" s="66" t="s">
        <v>123</v>
      </c>
      <c r="AW1003" s="66"/>
      <c r="AX1003" s="113" t="s">
        <v>1821</v>
      </c>
      <c r="AY1003" s="104" t="s">
        <v>1193</v>
      </c>
      <c r="AZ1003" s="95"/>
      <c r="BA1003" s="104"/>
      <c r="BB1003" s="66"/>
      <c r="BC1003" s="66"/>
      <c r="BD1003" s="121"/>
      <c r="BE1003" s="121"/>
      <c r="BF1003" s="121"/>
      <c r="BG1003" s="121"/>
      <c r="BH1003" s="121"/>
      <c r="BI1003" s="121"/>
      <c r="BJ1003" s="121"/>
      <c r="BK1003" s="121"/>
      <c r="BL1003" s="121"/>
      <c r="BM1003" s="121"/>
      <c r="BN1003" s="121"/>
      <c r="BO1003" s="121"/>
      <c r="BP1003" s="121"/>
      <c r="BQ1003" s="121"/>
      <c r="BR1003" s="121"/>
      <c r="BS1003" s="121"/>
      <c r="BT1003" s="121"/>
      <c r="BU1003" s="121"/>
      <c r="BV1003" s="121"/>
      <c r="BW1003" s="121"/>
      <c r="BX1003" s="121"/>
      <c r="BY1003" s="121"/>
    </row>
    <row r="1004" spans="1:77" s="100" customFormat="1" ht="16" hidden="1" thickBot="1">
      <c r="A1004" s="4"/>
      <c r="B1004" s="98"/>
      <c r="C1004" s="107" t="s">
        <v>988</v>
      </c>
      <c r="D1004" s="70"/>
      <c r="E1004" s="73"/>
      <c r="F1004" s="73"/>
      <c r="G1004" s="75"/>
      <c r="H1004" s="75"/>
      <c r="I1004" s="75"/>
      <c r="J1004" s="104" t="s">
        <v>1193</v>
      </c>
      <c r="K1004" s="75"/>
      <c r="L1004" s="75"/>
      <c r="M1004" s="75"/>
      <c r="N1004" s="75"/>
      <c r="O1004" s="75"/>
      <c r="P1004" s="75"/>
      <c r="Q1004" s="50" t="s">
        <v>1092</v>
      </c>
      <c r="R1004" s="50">
        <v>0</v>
      </c>
      <c r="S1004" s="66"/>
      <c r="T1004" s="50">
        <v>0</v>
      </c>
      <c r="U1004" s="66"/>
      <c r="V1004" s="50">
        <v>0</v>
      </c>
      <c r="W1004" s="50">
        <v>0</v>
      </c>
      <c r="X1004" s="50">
        <v>0</v>
      </c>
      <c r="Y1004" s="75"/>
      <c r="Z1004" s="75"/>
      <c r="AA1004" s="75"/>
      <c r="AB1004" s="75"/>
      <c r="AC1004" s="75"/>
      <c r="AD1004" s="75"/>
      <c r="AE1004" s="75"/>
      <c r="AF1004" s="75"/>
      <c r="AG1004" s="75"/>
      <c r="AH1004" s="75"/>
      <c r="AI1004" s="75"/>
      <c r="AJ1004" s="75"/>
      <c r="AK1004" s="75"/>
      <c r="AL1004" s="75"/>
      <c r="AM1004" s="75"/>
      <c r="AN1004" s="75"/>
      <c r="AO1004" s="75"/>
      <c r="AP1004" s="70" t="s">
        <v>204</v>
      </c>
      <c r="AQ1004" s="70">
        <v>2010</v>
      </c>
      <c r="AR1004" s="75"/>
      <c r="AS1004" s="75"/>
      <c r="AT1004" s="75"/>
      <c r="AU1004" s="71">
        <v>422749800</v>
      </c>
      <c r="AV1004" s="66" t="s">
        <v>123</v>
      </c>
      <c r="AW1004" s="66"/>
      <c r="AX1004" s="66" t="s">
        <v>1807</v>
      </c>
      <c r="AY1004" s="104" t="s">
        <v>1193</v>
      </c>
      <c r="AZ1004" s="95"/>
      <c r="BA1004" s="104"/>
      <c r="BB1004" s="66"/>
      <c r="BC1004" s="66"/>
      <c r="BD1004" s="121"/>
      <c r="BE1004" s="121"/>
      <c r="BF1004" s="121"/>
      <c r="BG1004" s="121"/>
      <c r="BH1004" s="121"/>
      <c r="BI1004" s="121"/>
      <c r="BJ1004" s="121"/>
      <c r="BK1004" s="121"/>
      <c r="BL1004" s="121"/>
      <c r="BM1004" s="121"/>
      <c r="BN1004" s="121"/>
      <c r="BO1004" s="121"/>
      <c r="BP1004" s="121"/>
      <c r="BQ1004" s="121"/>
      <c r="BR1004" s="121"/>
      <c r="BS1004" s="121"/>
      <c r="BT1004" s="121"/>
      <c r="BU1004" s="121"/>
      <c r="BV1004" s="121"/>
      <c r="BW1004" s="121"/>
      <c r="BX1004" s="121"/>
      <c r="BY1004" s="121"/>
    </row>
    <row r="1005" spans="1:77" s="100" customFormat="1" ht="16" hidden="1" thickBot="1">
      <c r="A1005" s="4"/>
      <c r="B1005" s="98"/>
      <c r="C1005" s="107" t="s">
        <v>989</v>
      </c>
      <c r="D1005" s="70"/>
      <c r="E1005" s="73"/>
      <c r="F1005" s="73"/>
      <c r="G1005" s="75"/>
      <c r="H1005" s="75"/>
      <c r="I1005" s="75"/>
      <c r="J1005" s="104" t="s">
        <v>1193</v>
      </c>
      <c r="K1005" s="75"/>
      <c r="L1005" s="75"/>
      <c r="M1005" s="75"/>
      <c r="N1005" s="75"/>
      <c r="O1005" s="75"/>
      <c r="P1005" s="75"/>
      <c r="Q1005" s="50" t="s">
        <v>1093</v>
      </c>
      <c r="R1005" s="50">
        <v>0</v>
      </c>
      <c r="S1005" s="66" t="s">
        <v>1581</v>
      </c>
      <c r="T1005" s="50">
        <v>0</v>
      </c>
      <c r="U1005" s="66"/>
      <c r="V1005" s="50">
        <v>0</v>
      </c>
      <c r="W1005" s="50">
        <v>0</v>
      </c>
      <c r="X1005" s="50">
        <v>0</v>
      </c>
      <c r="Y1005" s="75"/>
      <c r="Z1005" s="75"/>
      <c r="AA1005" s="75"/>
      <c r="AB1005" s="75"/>
      <c r="AC1005" s="75"/>
      <c r="AD1005" s="75"/>
      <c r="AE1005" s="75"/>
      <c r="AF1005" s="75"/>
      <c r="AG1005" s="75"/>
      <c r="AH1005" s="75"/>
      <c r="AI1005" s="75"/>
      <c r="AJ1005" s="75"/>
      <c r="AK1005" s="75"/>
      <c r="AL1005" s="75"/>
      <c r="AM1005" s="75"/>
      <c r="AN1005" s="75"/>
      <c r="AO1005" s="75"/>
      <c r="AP1005" s="70" t="s">
        <v>204</v>
      </c>
      <c r="AQ1005" s="70">
        <v>2010</v>
      </c>
      <c r="AR1005" s="75"/>
      <c r="AS1005" s="75"/>
      <c r="AT1005" s="75"/>
      <c r="AU1005" s="71">
        <v>199799600</v>
      </c>
      <c r="AV1005" s="66" t="s">
        <v>123</v>
      </c>
      <c r="AW1005" s="66"/>
      <c r="AX1005" s="66" t="s">
        <v>1813</v>
      </c>
      <c r="AY1005" s="104" t="s">
        <v>1193</v>
      </c>
      <c r="AZ1005" s="95"/>
      <c r="BA1005" s="104"/>
      <c r="BB1005" s="66"/>
      <c r="BC1005" s="66"/>
      <c r="BD1005" s="121"/>
      <c r="BE1005" s="121"/>
      <c r="BF1005" s="121"/>
      <c r="BG1005" s="121"/>
      <c r="BH1005" s="121"/>
      <c r="BI1005" s="121"/>
      <c r="BJ1005" s="121"/>
      <c r="BK1005" s="121"/>
      <c r="BL1005" s="121"/>
      <c r="BM1005" s="121"/>
      <c r="BN1005" s="121"/>
      <c r="BO1005" s="121"/>
      <c r="BP1005" s="121"/>
      <c r="BQ1005" s="121"/>
      <c r="BR1005" s="121"/>
      <c r="BS1005" s="121"/>
      <c r="BT1005" s="121"/>
      <c r="BU1005" s="121"/>
      <c r="BV1005" s="121"/>
      <c r="BW1005" s="121"/>
      <c r="BX1005" s="121"/>
      <c r="BY1005" s="121"/>
    </row>
    <row r="1006" spans="1:77" s="100" customFormat="1" ht="31" hidden="1" thickBot="1">
      <c r="A1006" s="4"/>
      <c r="B1006" s="98"/>
      <c r="C1006" s="107" t="s">
        <v>990</v>
      </c>
      <c r="D1006" s="70"/>
      <c r="E1006" s="73"/>
      <c r="F1006" s="73"/>
      <c r="G1006" s="75"/>
      <c r="H1006" s="75"/>
      <c r="I1006" s="75"/>
      <c r="J1006" s="104" t="s">
        <v>1193</v>
      </c>
      <c r="K1006" s="75"/>
      <c r="L1006" s="75"/>
      <c r="M1006" s="75"/>
      <c r="N1006" s="75"/>
      <c r="O1006" s="75"/>
      <c r="P1006" s="75"/>
      <c r="Q1006" s="50" t="s">
        <v>1094</v>
      </c>
      <c r="R1006" s="50">
        <v>0</v>
      </c>
      <c r="S1006" s="66" t="s">
        <v>238</v>
      </c>
      <c r="T1006" s="50">
        <v>0</v>
      </c>
      <c r="U1006" s="66"/>
      <c r="V1006" s="50">
        <v>0</v>
      </c>
      <c r="W1006" s="50">
        <v>0</v>
      </c>
      <c r="X1006" s="50">
        <v>0</v>
      </c>
      <c r="Y1006" s="75"/>
      <c r="Z1006" s="75"/>
      <c r="AA1006" s="75"/>
      <c r="AB1006" s="75"/>
      <c r="AC1006" s="75"/>
      <c r="AD1006" s="75"/>
      <c r="AE1006" s="75"/>
      <c r="AF1006" s="75"/>
      <c r="AG1006" s="75"/>
      <c r="AH1006" s="75"/>
      <c r="AI1006" s="75"/>
      <c r="AJ1006" s="75"/>
      <c r="AK1006" s="75"/>
      <c r="AL1006" s="75"/>
      <c r="AM1006" s="75"/>
      <c r="AN1006" s="75"/>
      <c r="AO1006" s="75"/>
      <c r="AP1006" s="70" t="s">
        <v>204</v>
      </c>
      <c r="AQ1006" s="70">
        <v>2010</v>
      </c>
      <c r="AR1006" s="75"/>
      <c r="AS1006" s="75"/>
      <c r="AT1006" s="75"/>
      <c r="AU1006" s="71">
        <v>63999100</v>
      </c>
      <c r="AV1006" s="66" t="s">
        <v>123</v>
      </c>
      <c r="AW1006" s="66"/>
      <c r="AX1006" s="66" t="s">
        <v>1806</v>
      </c>
      <c r="AY1006" s="104" t="s">
        <v>1193</v>
      </c>
      <c r="AZ1006" s="95"/>
      <c r="BA1006" s="104"/>
      <c r="BB1006" s="66"/>
      <c r="BC1006" s="66"/>
      <c r="BD1006" s="121"/>
      <c r="BE1006" s="121"/>
      <c r="BF1006" s="121"/>
      <c r="BG1006" s="121"/>
      <c r="BH1006" s="121"/>
      <c r="BI1006" s="121"/>
      <c r="BJ1006" s="121"/>
      <c r="BK1006" s="121"/>
      <c r="BL1006" s="121"/>
      <c r="BM1006" s="121"/>
      <c r="BN1006" s="121"/>
      <c r="BO1006" s="121"/>
      <c r="BP1006" s="121"/>
      <c r="BQ1006" s="121"/>
      <c r="BR1006" s="121"/>
      <c r="BS1006" s="121"/>
      <c r="BT1006" s="121"/>
      <c r="BU1006" s="121"/>
      <c r="BV1006" s="121"/>
      <c r="BW1006" s="121"/>
      <c r="BX1006" s="121"/>
      <c r="BY1006" s="121"/>
    </row>
    <row r="1007" spans="1:77" s="100" customFormat="1" ht="17" hidden="1" thickBot="1">
      <c r="A1007" s="4"/>
      <c r="B1007" s="98"/>
      <c r="C1007" s="107" t="s">
        <v>991</v>
      </c>
      <c r="D1007" s="70"/>
      <c r="E1007" s="73" t="s">
        <v>733</v>
      </c>
      <c r="F1007" s="73"/>
      <c r="G1007" s="75"/>
      <c r="H1007" s="75"/>
      <c r="I1007" s="75"/>
      <c r="J1007" s="104" t="s">
        <v>1193</v>
      </c>
      <c r="K1007" s="75"/>
      <c r="L1007" s="75"/>
      <c r="M1007" s="75"/>
      <c r="N1007" s="75"/>
      <c r="O1007" s="75"/>
      <c r="P1007" s="75"/>
      <c r="Q1007" s="50" t="s">
        <v>1095</v>
      </c>
      <c r="R1007" s="50">
        <v>0</v>
      </c>
      <c r="S1007" s="66" t="s">
        <v>238</v>
      </c>
      <c r="T1007" s="50">
        <v>0</v>
      </c>
      <c r="U1007" s="66"/>
      <c r="V1007" s="50">
        <v>0</v>
      </c>
      <c r="W1007" s="50">
        <v>0</v>
      </c>
      <c r="X1007" s="50">
        <v>0</v>
      </c>
      <c r="Y1007" s="75"/>
      <c r="Z1007" s="75"/>
      <c r="AA1007" s="75"/>
      <c r="AB1007" s="75"/>
      <c r="AC1007" s="75"/>
      <c r="AD1007" s="75"/>
      <c r="AE1007" s="75"/>
      <c r="AF1007" s="75"/>
      <c r="AG1007" s="75"/>
      <c r="AH1007" s="75"/>
      <c r="AI1007" s="75"/>
      <c r="AJ1007" s="75"/>
      <c r="AK1007" s="75"/>
      <c r="AL1007" s="75"/>
      <c r="AM1007" s="75"/>
      <c r="AN1007" s="75"/>
      <c r="AO1007" s="75"/>
      <c r="AP1007" s="70" t="s">
        <v>204</v>
      </c>
      <c r="AQ1007" s="70">
        <v>2010</v>
      </c>
      <c r="AR1007" s="75"/>
      <c r="AS1007" s="75"/>
      <c r="AT1007" s="75"/>
      <c r="AU1007" s="71">
        <v>55598400</v>
      </c>
      <c r="AV1007" s="66" t="s">
        <v>123</v>
      </c>
      <c r="AW1007" s="66"/>
      <c r="AX1007" s="113" t="s">
        <v>1822</v>
      </c>
      <c r="AY1007" s="104" t="s">
        <v>1193</v>
      </c>
      <c r="AZ1007" s="95"/>
      <c r="BA1007" s="104"/>
      <c r="BB1007" s="66"/>
      <c r="BC1007" s="66"/>
      <c r="BD1007" s="121"/>
      <c r="BE1007" s="121"/>
      <c r="BF1007" s="121"/>
      <c r="BG1007" s="121"/>
      <c r="BH1007" s="121"/>
      <c r="BI1007" s="121"/>
      <c r="BJ1007" s="121"/>
      <c r="BK1007" s="121"/>
      <c r="BL1007" s="121"/>
      <c r="BM1007" s="121"/>
      <c r="BN1007" s="121"/>
      <c r="BO1007" s="121"/>
      <c r="BP1007" s="121"/>
      <c r="BQ1007" s="121"/>
      <c r="BR1007" s="121"/>
      <c r="BS1007" s="121"/>
      <c r="BT1007" s="121"/>
      <c r="BU1007" s="121"/>
      <c r="BV1007" s="121"/>
      <c r="BW1007" s="121"/>
      <c r="BX1007" s="121"/>
      <c r="BY1007" s="121"/>
    </row>
    <row r="1008" spans="1:77" s="100" customFormat="1" ht="31" hidden="1" thickBot="1">
      <c r="A1008" s="4"/>
      <c r="B1008" s="98"/>
      <c r="C1008" s="107" t="s">
        <v>992</v>
      </c>
      <c r="D1008" s="70"/>
      <c r="E1008" s="119" t="s">
        <v>1825</v>
      </c>
      <c r="F1008" s="119"/>
      <c r="G1008" s="75"/>
      <c r="H1008" s="75"/>
      <c r="I1008" s="75"/>
      <c r="J1008" s="104" t="s">
        <v>1193</v>
      </c>
      <c r="K1008" s="75"/>
      <c r="L1008" s="75"/>
      <c r="M1008" s="75"/>
      <c r="N1008" s="75"/>
      <c r="O1008" s="75"/>
      <c r="P1008" s="75"/>
      <c r="Q1008" s="50">
        <v>0</v>
      </c>
      <c r="R1008" s="50">
        <v>0</v>
      </c>
      <c r="S1008" s="66" t="s">
        <v>225</v>
      </c>
      <c r="T1008" s="50">
        <v>0</v>
      </c>
      <c r="U1008" s="66"/>
      <c r="V1008" s="50">
        <v>0</v>
      </c>
      <c r="W1008" s="50">
        <v>0</v>
      </c>
      <c r="X1008" s="50">
        <v>0</v>
      </c>
      <c r="Y1008" s="75"/>
      <c r="Z1008" s="75"/>
      <c r="AA1008" s="75"/>
      <c r="AB1008" s="75"/>
      <c r="AC1008" s="75"/>
      <c r="AD1008" s="75"/>
      <c r="AE1008" s="75"/>
      <c r="AF1008" s="75"/>
      <c r="AG1008" s="75"/>
      <c r="AH1008" s="75"/>
      <c r="AI1008" s="75"/>
      <c r="AJ1008" s="75"/>
      <c r="AK1008" s="75"/>
      <c r="AL1008" s="75"/>
      <c r="AM1008" s="75"/>
      <c r="AN1008" s="75"/>
      <c r="AO1008" s="75"/>
      <c r="AP1008" s="70" t="s">
        <v>204</v>
      </c>
      <c r="AQ1008" s="70">
        <v>2010</v>
      </c>
      <c r="AR1008" s="75"/>
      <c r="AS1008" s="75"/>
      <c r="AT1008" s="75"/>
      <c r="AU1008" s="71">
        <v>69694900</v>
      </c>
      <c r="AV1008" s="66" t="s">
        <v>123</v>
      </c>
      <c r="AW1008" s="66"/>
      <c r="AX1008" s="66" t="s">
        <v>1803</v>
      </c>
      <c r="AY1008" s="104" t="s">
        <v>1193</v>
      </c>
      <c r="AZ1008" s="95"/>
      <c r="BA1008" s="104"/>
      <c r="BB1008" s="66"/>
      <c r="BC1008" s="66"/>
      <c r="BD1008" s="121"/>
      <c r="BE1008" s="121"/>
      <c r="BF1008" s="121"/>
      <c r="BG1008" s="121"/>
      <c r="BH1008" s="121"/>
      <c r="BI1008" s="121"/>
      <c r="BJ1008" s="121"/>
      <c r="BK1008" s="121"/>
      <c r="BL1008" s="121"/>
      <c r="BM1008" s="121"/>
      <c r="BN1008" s="121"/>
      <c r="BO1008" s="121"/>
      <c r="BP1008" s="121"/>
      <c r="BQ1008" s="121"/>
      <c r="BR1008" s="121"/>
      <c r="BS1008" s="121"/>
      <c r="BT1008" s="121"/>
      <c r="BU1008" s="121"/>
      <c r="BV1008" s="121"/>
      <c r="BW1008" s="121"/>
      <c r="BX1008" s="121"/>
      <c r="BY1008" s="121"/>
    </row>
    <row r="1009" spans="1:77" s="100" customFormat="1" ht="16" hidden="1" thickBot="1">
      <c r="A1009" s="4"/>
      <c r="B1009" s="98"/>
      <c r="C1009" s="107" t="s">
        <v>993</v>
      </c>
      <c r="D1009" s="70"/>
      <c r="E1009" s="73"/>
      <c r="F1009" s="73"/>
      <c r="G1009" s="75"/>
      <c r="H1009" s="75"/>
      <c r="I1009" s="75"/>
      <c r="J1009" s="104" t="s">
        <v>1193</v>
      </c>
      <c r="K1009" s="75"/>
      <c r="L1009" s="75"/>
      <c r="M1009" s="75"/>
      <c r="N1009" s="75"/>
      <c r="O1009" s="75"/>
      <c r="P1009" s="75"/>
      <c r="Q1009" s="50">
        <v>0</v>
      </c>
      <c r="R1009" s="50">
        <v>0</v>
      </c>
      <c r="S1009" s="66"/>
      <c r="T1009" s="50">
        <v>0</v>
      </c>
      <c r="U1009" s="66"/>
      <c r="V1009" s="50">
        <v>0</v>
      </c>
      <c r="W1009" s="50">
        <v>0</v>
      </c>
      <c r="X1009" s="50">
        <v>0</v>
      </c>
      <c r="Y1009" s="75"/>
      <c r="Z1009" s="75"/>
      <c r="AA1009" s="75"/>
      <c r="AB1009" s="75"/>
      <c r="AC1009" s="75"/>
      <c r="AD1009" s="75"/>
      <c r="AE1009" s="75"/>
      <c r="AF1009" s="75"/>
      <c r="AG1009" s="75"/>
      <c r="AH1009" s="75"/>
      <c r="AI1009" s="75"/>
      <c r="AJ1009" s="75"/>
      <c r="AK1009" s="75"/>
      <c r="AL1009" s="75"/>
      <c r="AM1009" s="75"/>
      <c r="AN1009" s="75"/>
      <c r="AO1009" s="75"/>
      <c r="AP1009" s="70" t="s">
        <v>204</v>
      </c>
      <c r="AQ1009" s="70">
        <v>2010</v>
      </c>
      <c r="AR1009" s="75"/>
      <c r="AS1009" s="75"/>
      <c r="AT1009" s="75"/>
      <c r="AU1009" s="71">
        <v>58498000</v>
      </c>
      <c r="AV1009" s="66" t="s">
        <v>123</v>
      </c>
      <c r="AW1009" s="66"/>
      <c r="AX1009" s="66" t="s">
        <v>1570</v>
      </c>
      <c r="AY1009" s="104" t="s">
        <v>1193</v>
      </c>
      <c r="AZ1009" s="95"/>
      <c r="BA1009" s="104"/>
      <c r="BB1009" s="66"/>
      <c r="BC1009" s="66"/>
      <c r="BD1009" s="121"/>
      <c r="BE1009" s="121"/>
      <c r="BF1009" s="121"/>
      <c r="BG1009" s="121"/>
      <c r="BH1009" s="121"/>
      <c r="BI1009" s="121"/>
      <c r="BJ1009" s="121"/>
      <c r="BK1009" s="121"/>
      <c r="BL1009" s="121"/>
      <c r="BM1009" s="121"/>
      <c r="BN1009" s="121"/>
      <c r="BO1009" s="121"/>
      <c r="BP1009" s="121"/>
      <c r="BQ1009" s="121"/>
      <c r="BR1009" s="121"/>
      <c r="BS1009" s="121"/>
      <c r="BT1009" s="121"/>
      <c r="BU1009" s="121"/>
      <c r="BV1009" s="121"/>
      <c r="BW1009" s="121"/>
      <c r="BX1009" s="121"/>
      <c r="BY1009" s="121"/>
    </row>
    <row r="1010" spans="1:77" s="100" customFormat="1" ht="16" hidden="1" thickBot="1">
      <c r="A1010" s="4"/>
      <c r="B1010" s="98"/>
      <c r="C1010" s="107" t="s">
        <v>994</v>
      </c>
      <c r="D1010" s="70"/>
      <c r="E1010" s="73"/>
      <c r="F1010" s="73"/>
      <c r="G1010" s="75"/>
      <c r="H1010" s="75"/>
      <c r="I1010" s="75"/>
      <c r="J1010" s="104" t="s">
        <v>1193</v>
      </c>
      <c r="K1010" s="75"/>
      <c r="L1010" s="75"/>
      <c r="M1010" s="75"/>
      <c r="N1010" s="75"/>
      <c r="O1010" s="75"/>
      <c r="P1010" s="75"/>
      <c r="Q1010" s="50">
        <v>0</v>
      </c>
      <c r="R1010" s="50">
        <v>0</v>
      </c>
      <c r="S1010" s="66" t="s">
        <v>1594</v>
      </c>
      <c r="T1010" s="50">
        <v>0</v>
      </c>
      <c r="U1010" s="66"/>
      <c r="V1010" s="50">
        <v>0</v>
      </c>
      <c r="W1010" s="50">
        <v>0</v>
      </c>
      <c r="X1010" s="50">
        <v>0</v>
      </c>
      <c r="Y1010" s="75"/>
      <c r="Z1010" s="75"/>
      <c r="AA1010" s="75"/>
      <c r="AB1010" s="75"/>
      <c r="AC1010" s="75"/>
      <c r="AD1010" s="75"/>
      <c r="AE1010" s="75"/>
      <c r="AF1010" s="75"/>
      <c r="AG1010" s="75"/>
      <c r="AH1010" s="75"/>
      <c r="AI1010" s="75"/>
      <c r="AJ1010" s="75"/>
      <c r="AK1010" s="75"/>
      <c r="AL1010" s="75"/>
      <c r="AM1010" s="75"/>
      <c r="AN1010" s="75"/>
      <c r="AO1010" s="75"/>
      <c r="AP1010" s="70" t="s">
        <v>204</v>
      </c>
      <c r="AQ1010" s="70">
        <v>2010</v>
      </c>
      <c r="AR1010" s="75"/>
      <c r="AS1010" s="75"/>
      <c r="AT1010" s="75"/>
      <c r="AU1010" s="71">
        <v>311998500</v>
      </c>
      <c r="AV1010" s="66" t="s">
        <v>123</v>
      </c>
      <c r="AW1010" s="66"/>
      <c r="AX1010" s="66" t="s">
        <v>1823</v>
      </c>
      <c r="AY1010" s="104" t="s">
        <v>1193</v>
      </c>
      <c r="AZ1010" s="95"/>
      <c r="BA1010" s="104"/>
      <c r="BB1010" s="66"/>
      <c r="BC1010" s="66"/>
      <c r="BD1010" s="121"/>
      <c r="BE1010" s="121"/>
      <c r="BF1010" s="121"/>
      <c r="BG1010" s="121"/>
      <c r="BH1010" s="121"/>
      <c r="BI1010" s="121"/>
      <c r="BJ1010" s="121"/>
      <c r="BK1010" s="121"/>
      <c r="BL1010" s="121"/>
      <c r="BM1010" s="121"/>
      <c r="BN1010" s="121"/>
      <c r="BO1010" s="121"/>
      <c r="BP1010" s="121"/>
      <c r="BQ1010" s="121"/>
      <c r="BR1010" s="121"/>
      <c r="BS1010" s="121"/>
      <c r="BT1010" s="121"/>
      <c r="BU1010" s="121"/>
      <c r="BV1010" s="121"/>
      <c r="BW1010" s="121"/>
      <c r="BX1010" s="121"/>
      <c r="BY1010" s="121"/>
    </row>
    <row r="1011" spans="1:77" s="100" customFormat="1" ht="31" hidden="1" thickBot="1">
      <c r="A1011" s="4"/>
      <c r="B1011" s="98"/>
      <c r="C1011" s="72" t="s">
        <v>1842</v>
      </c>
      <c r="D1011" s="70" t="s">
        <v>1843</v>
      </c>
      <c r="E1011" s="136" t="s">
        <v>732</v>
      </c>
      <c r="F1011" s="136"/>
      <c r="G1011" s="75"/>
      <c r="H1011" s="75"/>
      <c r="I1011" s="75"/>
      <c r="J1011" s="104" t="s">
        <v>1193</v>
      </c>
      <c r="K1011" s="75"/>
      <c r="L1011" s="75"/>
      <c r="M1011" s="75"/>
      <c r="N1011" s="75"/>
      <c r="O1011" s="75"/>
      <c r="P1011" s="75"/>
      <c r="Q1011" s="50" t="s">
        <v>1844</v>
      </c>
      <c r="R1011" s="66"/>
      <c r="S1011" s="66"/>
      <c r="T1011" s="171"/>
      <c r="U1011" s="66"/>
      <c r="V1011" s="66"/>
      <c r="W1011" s="66"/>
      <c r="X1011" s="66"/>
      <c r="Y1011" s="75"/>
      <c r="Z1011" s="75"/>
      <c r="AA1011" s="75"/>
      <c r="AB1011" s="75"/>
      <c r="AC1011" s="75"/>
      <c r="AD1011" s="75"/>
      <c r="AE1011" s="75"/>
      <c r="AF1011" s="75"/>
      <c r="AG1011" s="75"/>
      <c r="AH1011" s="75"/>
      <c r="AI1011" s="75"/>
      <c r="AJ1011" s="75"/>
      <c r="AK1011" s="75"/>
      <c r="AL1011" s="75"/>
      <c r="AM1011" s="75"/>
      <c r="AN1011" s="75"/>
      <c r="AO1011" s="75"/>
      <c r="AP1011" s="70" t="s">
        <v>204</v>
      </c>
      <c r="AQ1011" s="70">
        <v>2012</v>
      </c>
      <c r="AR1011" s="75"/>
      <c r="AS1011" s="75"/>
      <c r="AT1011" s="75"/>
      <c r="AU1011" s="214">
        <v>965982385.01680589</v>
      </c>
      <c r="AV1011" s="137" t="s">
        <v>123</v>
      </c>
      <c r="AW1011" s="193" t="s">
        <v>145</v>
      </c>
      <c r="AX1011" s="137" t="s">
        <v>1854</v>
      </c>
      <c r="AY1011" s="104" t="s">
        <v>1193</v>
      </c>
      <c r="AZ1011" s="95"/>
      <c r="BA1011" s="66"/>
      <c r="BB1011" s="66"/>
      <c r="BC1011" s="66"/>
      <c r="BD1011" s="121"/>
      <c r="BE1011" s="121"/>
      <c r="BF1011" s="121"/>
      <c r="BG1011" s="121"/>
      <c r="BH1011" s="121"/>
      <c r="BI1011" s="121"/>
      <c r="BJ1011" s="121"/>
      <c r="BK1011" s="121"/>
      <c r="BL1011" s="121"/>
      <c r="BM1011" s="121"/>
      <c r="BN1011" s="121"/>
      <c r="BO1011" s="121"/>
      <c r="BP1011" s="121"/>
      <c r="BQ1011" s="121"/>
      <c r="BR1011" s="121"/>
      <c r="BS1011" s="121"/>
      <c r="BT1011" s="121"/>
      <c r="BU1011" s="121"/>
      <c r="BV1011" s="121"/>
      <c r="BW1011" s="121"/>
      <c r="BX1011" s="121"/>
      <c r="BY1011" s="121"/>
    </row>
    <row r="1012" spans="1:77" s="100" customFormat="1" ht="17" hidden="1" thickBot="1">
      <c r="A1012" s="4"/>
      <c r="B1012" s="98"/>
      <c r="C1012" s="72" t="s">
        <v>1845</v>
      </c>
      <c r="D1012" s="70" t="s">
        <v>1846</v>
      </c>
      <c r="E1012" s="136" t="s">
        <v>1571</v>
      </c>
      <c r="F1012" s="136"/>
      <c r="G1012" s="75"/>
      <c r="H1012" s="75"/>
      <c r="I1012" s="75"/>
      <c r="J1012" s="104" t="s">
        <v>1193</v>
      </c>
      <c r="K1012" s="75"/>
      <c r="L1012" s="75"/>
      <c r="M1012" s="75"/>
      <c r="N1012" s="75"/>
      <c r="O1012" s="75"/>
      <c r="P1012" s="75"/>
      <c r="Q1012" s="70" t="s">
        <v>1847</v>
      </c>
      <c r="R1012" s="66"/>
      <c r="S1012" s="66"/>
      <c r="T1012" s="171"/>
      <c r="U1012" s="66"/>
      <c r="V1012" s="66"/>
      <c r="W1012" s="66"/>
      <c r="X1012" s="66"/>
      <c r="Y1012" s="75"/>
      <c r="Z1012" s="75"/>
      <c r="AA1012" s="75"/>
      <c r="AB1012" s="75"/>
      <c r="AC1012" s="75"/>
      <c r="AD1012" s="75"/>
      <c r="AE1012" s="75"/>
      <c r="AF1012" s="75"/>
      <c r="AG1012" s="75"/>
      <c r="AH1012" s="75"/>
      <c r="AI1012" s="75"/>
      <c r="AJ1012" s="75"/>
      <c r="AK1012" s="75"/>
      <c r="AL1012" s="75"/>
      <c r="AM1012" s="75"/>
      <c r="AN1012" s="75"/>
      <c r="AO1012" s="75"/>
      <c r="AP1012" s="70" t="s">
        <v>204</v>
      </c>
      <c r="AQ1012" s="70">
        <v>2012</v>
      </c>
      <c r="AR1012" s="75"/>
      <c r="AS1012" s="75"/>
      <c r="AT1012" s="75"/>
      <c r="AU1012" s="214">
        <v>27373282.919442501</v>
      </c>
      <c r="AV1012" s="137" t="s">
        <v>123</v>
      </c>
      <c r="AW1012" s="193" t="s">
        <v>145</v>
      </c>
      <c r="AX1012" s="137" t="s">
        <v>1855</v>
      </c>
      <c r="AY1012" s="104" t="s">
        <v>1193</v>
      </c>
      <c r="AZ1012" s="95"/>
      <c r="BA1012" s="66"/>
      <c r="BB1012" s="66"/>
      <c r="BC1012" s="66"/>
      <c r="BD1012" s="121"/>
      <c r="BE1012" s="121"/>
      <c r="BF1012" s="121"/>
      <c r="BG1012" s="121"/>
      <c r="BH1012" s="121"/>
      <c r="BI1012" s="121"/>
      <c r="BJ1012" s="121"/>
      <c r="BK1012" s="121"/>
      <c r="BL1012" s="121"/>
      <c r="BM1012" s="121"/>
      <c r="BN1012" s="121"/>
      <c r="BO1012" s="121"/>
      <c r="BP1012" s="121"/>
      <c r="BQ1012" s="121"/>
      <c r="BR1012" s="121"/>
      <c r="BS1012" s="121"/>
      <c r="BT1012" s="121"/>
      <c r="BU1012" s="121"/>
      <c r="BV1012" s="121"/>
      <c r="BW1012" s="121"/>
      <c r="BX1012" s="121"/>
      <c r="BY1012" s="121"/>
    </row>
    <row r="1013" spans="1:77" s="100" customFormat="1" ht="17" hidden="1" thickBot="1">
      <c r="A1013" s="4"/>
      <c r="B1013" s="98"/>
      <c r="C1013" s="72" t="s">
        <v>1848</v>
      </c>
      <c r="D1013" s="70" t="s">
        <v>1846</v>
      </c>
      <c r="E1013" s="136" t="s">
        <v>1856</v>
      </c>
      <c r="F1013" s="136"/>
      <c r="G1013" s="75"/>
      <c r="H1013" s="75"/>
      <c r="I1013" s="75"/>
      <c r="J1013" s="104" t="s">
        <v>1193</v>
      </c>
      <c r="K1013" s="75"/>
      <c r="L1013" s="75"/>
      <c r="M1013" s="75"/>
      <c r="N1013" s="75"/>
      <c r="O1013" s="75"/>
      <c r="P1013" s="75"/>
      <c r="Q1013" s="70" t="s">
        <v>1474</v>
      </c>
      <c r="R1013" s="66"/>
      <c r="S1013" s="66"/>
      <c r="T1013" s="171"/>
      <c r="U1013" s="66"/>
      <c r="V1013" s="66"/>
      <c r="W1013" s="66"/>
      <c r="X1013" s="66"/>
      <c r="Y1013" s="75"/>
      <c r="Z1013" s="75"/>
      <c r="AA1013" s="75"/>
      <c r="AB1013" s="75"/>
      <c r="AC1013" s="75"/>
      <c r="AD1013" s="75"/>
      <c r="AE1013" s="75"/>
      <c r="AF1013" s="75"/>
      <c r="AG1013" s="75"/>
      <c r="AH1013" s="75"/>
      <c r="AI1013" s="75"/>
      <c r="AJ1013" s="75"/>
      <c r="AK1013" s="75"/>
      <c r="AL1013" s="75"/>
      <c r="AM1013" s="75"/>
      <c r="AN1013" s="75"/>
      <c r="AO1013" s="75"/>
      <c r="AP1013" s="70" t="s">
        <v>204</v>
      </c>
      <c r="AQ1013" s="70">
        <v>2012</v>
      </c>
      <c r="AR1013" s="75"/>
      <c r="AS1013" s="75"/>
      <c r="AT1013" s="75"/>
      <c r="AU1013" s="214">
        <v>36918753.347070999</v>
      </c>
      <c r="AV1013" s="137" t="s">
        <v>123</v>
      </c>
      <c r="AW1013" s="193" t="s">
        <v>145</v>
      </c>
      <c r="AX1013" s="137" t="s">
        <v>1855</v>
      </c>
      <c r="AY1013" s="104" t="s">
        <v>1193</v>
      </c>
      <c r="AZ1013" s="95"/>
      <c r="BA1013" s="66"/>
      <c r="BB1013" s="66"/>
      <c r="BC1013" s="66"/>
      <c r="BD1013" s="121"/>
      <c r="BE1013" s="121"/>
      <c r="BF1013" s="121"/>
      <c r="BG1013" s="121"/>
      <c r="BH1013" s="121"/>
      <c r="BI1013" s="121"/>
      <c r="BJ1013" s="121"/>
      <c r="BK1013" s="121"/>
      <c r="BL1013" s="121"/>
      <c r="BM1013" s="121"/>
      <c r="BN1013" s="121"/>
      <c r="BO1013" s="121"/>
      <c r="BP1013" s="121"/>
      <c r="BQ1013" s="121"/>
      <c r="BR1013" s="121"/>
      <c r="BS1013" s="121"/>
      <c r="BT1013" s="121"/>
      <c r="BU1013" s="121"/>
      <c r="BV1013" s="121"/>
      <c r="BW1013" s="121"/>
      <c r="BX1013" s="121"/>
      <c r="BY1013" s="121"/>
    </row>
    <row r="1014" spans="1:77" s="100" customFormat="1" ht="17" hidden="1" thickBot="1">
      <c r="A1014" s="4"/>
      <c r="B1014" s="98"/>
      <c r="C1014" s="72" t="s">
        <v>1849</v>
      </c>
      <c r="D1014" s="70" t="s">
        <v>1846</v>
      </c>
      <c r="E1014" s="136" t="s">
        <v>1572</v>
      </c>
      <c r="F1014" s="136"/>
      <c r="G1014" s="75"/>
      <c r="H1014" s="75"/>
      <c r="I1014" s="75"/>
      <c r="J1014" s="104" t="s">
        <v>1193</v>
      </c>
      <c r="K1014" s="75"/>
      <c r="L1014" s="75"/>
      <c r="M1014" s="75"/>
      <c r="N1014" s="75"/>
      <c r="O1014" s="75"/>
      <c r="P1014" s="75"/>
      <c r="Q1014" s="70" t="s">
        <v>1850</v>
      </c>
      <c r="R1014" s="66"/>
      <c r="S1014" s="66"/>
      <c r="T1014" s="171"/>
      <c r="U1014" s="66"/>
      <c r="V1014" s="66"/>
      <c r="W1014" s="66"/>
      <c r="X1014" s="66"/>
      <c r="Y1014" s="75"/>
      <c r="Z1014" s="75"/>
      <c r="AA1014" s="75"/>
      <c r="AB1014" s="75"/>
      <c r="AC1014" s="75"/>
      <c r="AD1014" s="75"/>
      <c r="AE1014" s="75"/>
      <c r="AF1014" s="75"/>
      <c r="AG1014" s="75"/>
      <c r="AH1014" s="75"/>
      <c r="AI1014" s="75"/>
      <c r="AJ1014" s="75"/>
      <c r="AK1014" s="75"/>
      <c r="AL1014" s="75"/>
      <c r="AM1014" s="75"/>
      <c r="AN1014" s="75"/>
      <c r="AO1014" s="75"/>
      <c r="AP1014" s="70" t="s">
        <v>204</v>
      </c>
      <c r="AQ1014" s="70">
        <v>2012</v>
      </c>
      <c r="AR1014" s="75"/>
      <c r="AS1014" s="75"/>
      <c r="AT1014" s="75"/>
      <c r="AU1014" s="214">
        <v>13484370.9215704</v>
      </c>
      <c r="AV1014" s="137" t="s">
        <v>123</v>
      </c>
      <c r="AW1014" s="193" t="s">
        <v>145</v>
      </c>
      <c r="AX1014" s="137" t="s">
        <v>1855</v>
      </c>
      <c r="AY1014" s="104" t="s">
        <v>1193</v>
      </c>
      <c r="AZ1014" s="95"/>
      <c r="BA1014" s="66"/>
      <c r="BB1014" s="66"/>
      <c r="BC1014" s="66"/>
      <c r="BD1014" s="121"/>
      <c r="BE1014" s="121"/>
      <c r="BF1014" s="121"/>
      <c r="BG1014" s="121"/>
      <c r="BH1014" s="121"/>
      <c r="BI1014" s="121"/>
      <c r="BJ1014" s="121"/>
      <c r="BK1014" s="121"/>
      <c r="BL1014" s="121"/>
      <c r="BM1014" s="121"/>
      <c r="BN1014" s="121"/>
      <c r="BO1014" s="121"/>
      <c r="BP1014" s="121"/>
      <c r="BQ1014" s="121"/>
      <c r="BR1014" s="121"/>
      <c r="BS1014" s="121"/>
      <c r="BT1014" s="121"/>
      <c r="BU1014" s="121"/>
      <c r="BV1014" s="121"/>
      <c r="BW1014" s="121"/>
      <c r="BX1014" s="121"/>
      <c r="BY1014" s="121"/>
    </row>
    <row r="1015" spans="1:77" s="100" customFormat="1" ht="17" hidden="1" thickBot="1">
      <c r="A1015" s="4"/>
      <c r="B1015" s="98"/>
      <c r="C1015" s="72" t="s">
        <v>1851</v>
      </c>
      <c r="D1015" s="70" t="s">
        <v>1846</v>
      </c>
      <c r="E1015" s="136" t="s">
        <v>732</v>
      </c>
      <c r="F1015" s="136"/>
      <c r="G1015" s="75"/>
      <c r="H1015" s="75"/>
      <c r="I1015" s="75"/>
      <c r="J1015" s="104" t="s">
        <v>1193</v>
      </c>
      <c r="K1015" s="75"/>
      <c r="L1015" s="75"/>
      <c r="M1015" s="75"/>
      <c r="N1015" s="75"/>
      <c r="O1015" s="75"/>
      <c r="P1015" s="75"/>
      <c r="Q1015" s="70" t="s">
        <v>805</v>
      </c>
      <c r="R1015" s="66"/>
      <c r="S1015" s="66"/>
      <c r="T1015" s="171"/>
      <c r="U1015" s="66"/>
      <c r="V1015" s="66"/>
      <c r="W1015" s="66"/>
      <c r="X1015" s="66"/>
      <c r="Y1015" s="75"/>
      <c r="Z1015" s="75"/>
      <c r="AA1015" s="75"/>
      <c r="AB1015" s="75"/>
      <c r="AC1015" s="75"/>
      <c r="AD1015" s="75"/>
      <c r="AE1015" s="75"/>
      <c r="AF1015" s="75"/>
      <c r="AG1015" s="75"/>
      <c r="AH1015" s="75"/>
      <c r="AI1015" s="75"/>
      <c r="AJ1015" s="75"/>
      <c r="AK1015" s="75"/>
      <c r="AL1015" s="75"/>
      <c r="AM1015" s="75"/>
      <c r="AN1015" s="75"/>
      <c r="AO1015" s="75"/>
      <c r="AP1015" s="70" t="s">
        <v>204</v>
      </c>
      <c r="AQ1015" s="70">
        <v>2012</v>
      </c>
      <c r="AR1015" s="75"/>
      <c r="AS1015" s="75"/>
      <c r="AT1015" s="75"/>
      <c r="AU1015" s="214">
        <v>2726777.2650367101</v>
      </c>
      <c r="AV1015" s="137" t="s">
        <v>123</v>
      </c>
      <c r="AW1015" s="193" t="s">
        <v>145</v>
      </c>
      <c r="AX1015" s="137" t="s">
        <v>1855</v>
      </c>
      <c r="AY1015" s="104" t="s">
        <v>1193</v>
      </c>
      <c r="AZ1015" s="95"/>
      <c r="BA1015" s="66"/>
      <c r="BB1015" s="66"/>
      <c r="BC1015" s="66"/>
      <c r="BD1015" s="121"/>
      <c r="BE1015" s="121"/>
      <c r="BF1015" s="121"/>
      <c r="BG1015" s="121"/>
      <c r="BH1015" s="121"/>
      <c r="BI1015" s="121"/>
      <c r="BJ1015" s="121"/>
      <c r="BK1015" s="121"/>
      <c r="BL1015" s="121"/>
      <c r="BM1015" s="121"/>
      <c r="BN1015" s="121"/>
      <c r="BO1015" s="121"/>
      <c r="BP1015" s="121"/>
      <c r="BQ1015" s="121"/>
      <c r="BR1015" s="121"/>
      <c r="BS1015" s="121"/>
      <c r="BT1015" s="121"/>
      <c r="BU1015" s="121"/>
      <c r="BV1015" s="121"/>
      <c r="BW1015" s="121"/>
      <c r="BX1015" s="121"/>
      <c r="BY1015" s="121"/>
    </row>
    <row r="1016" spans="1:77" s="100" customFormat="1" ht="17" hidden="1" thickBot="1">
      <c r="A1016" s="4"/>
      <c r="B1016" s="98"/>
      <c r="C1016" s="72" t="s">
        <v>1852</v>
      </c>
      <c r="D1016" s="70" t="s">
        <v>1846</v>
      </c>
      <c r="E1016" s="136" t="s">
        <v>732</v>
      </c>
      <c r="F1016" s="136"/>
      <c r="G1016" s="75"/>
      <c r="H1016" s="75"/>
      <c r="I1016" s="75"/>
      <c r="J1016" s="104" t="s">
        <v>1193</v>
      </c>
      <c r="K1016" s="75"/>
      <c r="L1016" s="75"/>
      <c r="M1016" s="75"/>
      <c r="N1016" s="75"/>
      <c r="O1016" s="75"/>
      <c r="P1016" s="75"/>
      <c r="Q1016" s="70" t="s">
        <v>805</v>
      </c>
      <c r="R1016" s="66"/>
      <c r="S1016" s="66"/>
      <c r="T1016" s="171"/>
      <c r="U1016" s="66"/>
      <c r="V1016" s="66"/>
      <c r="W1016" s="66"/>
      <c r="X1016" s="66"/>
      <c r="Y1016" s="75"/>
      <c r="Z1016" s="75"/>
      <c r="AA1016" s="75"/>
      <c r="AB1016" s="75"/>
      <c r="AC1016" s="75"/>
      <c r="AD1016" s="75"/>
      <c r="AE1016" s="75"/>
      <c r="AF1016" s="75"/>
      <c r="AG1016" s="75"/>
      <c r="AH1016" s="75"/>
      <c r="AI1016" s="75"/>
      <c r="AJ1016" s="75"/>
      <c r="AK1016" s="75"/>
      <c r="AL1016" s="75"/>
      <c r="AM1016" s="75"/>
      <c r="AN1016" s="75"/>
      <c r="AO1016" s="75"/>
      <c r="AP1016" s="70" t="s">
        <v>204</v>
      </c>
      <c r="AQ1016" s="70">
        <v>2012</v>
      </c>
      <c r="AR1016" s="75"/>
      <c r="AS1016" s="75"/>
      <c r="AT1016" s="75"/>
      <c r="AU1016" s="214">
        <v>2726777.2650367101</v>
      </c>
      <c r="AV1016" s="137" t="s">
        <v>123</v>
      </c>
      <c r="AW1016" s="193" t="s">
        <v>145</v>
      </c>
      <c r="AX1016" s="137" t="s">
        <v>1855</v>
      </c>
      <c r="AY1016" s="104" t="s">
        <v>1193</v>
      </c>
      <c r="AZ1016" s="95"/>
      <c r="BA1016" s="66"/>
      <c r="BB1016" s="66"/>
      <c r="BC1016" s="66"/>
      <c r="BD1016" s="121"/>
      <c r="BE1016" s="121"/>
      <c r="BF1016" s="121"/>
      <c r="BG1016" s="121"/>
      <c r="BH1016" s="121"/>
      <c r="BI1016" s="121"/>
      <c r="BJ1016" s="121"/>
      <c r="BK1016" s="121"/>
      <c r="BL1016" s="121"/>
      <c r="BM1016" s="121"/>
      <c r="BN1016" s="121"/>
      <c r="BO1016" s="121"/>
      <c r="BP1016" s="121"/>
      <c r="BQ1016" s="121"/>
      <c r="BR1016" s="121"/>
      <c r="BS1016" s="121"/>
      <c r="BT1016" s="121"/>
      <c r="BU1016" s="121"/>
      <c r="BV1016" s="121"/>
      <c r="BW1016" s="121"/>
      <c r="BX1016" s="121"/>
      <c r="BY1016" s="121"/>
    </row>
    <row r="1017" spans="1:77" ht="17" hidden="1" thickBot="1">
      <c r="A1017" s="4"/>
      <c r="B1017" s="6"/>
      <c r="C1017" s="23" t="s">
        <v>1853</v>
      </c>
      <c r="D1017" s="24" t="s">
        <v>1846</v>
      </c>
      <c r="E1017" s="44" t="s">
        <v>732</v>
      </c>
      <c r="F1017" s="44"/>
      <c r="G1017" s="10"/>
      <c r="H1017" s="10"/>
      <c r="I1017" s="10"/>
      <c r="J1017" s="102" t="s">
        <v>1193</v>
      </c>
      <c r="K1017" s="10"/>
      <c r="L1017" s="10"/>
      <c r="M1017" s="10"/>
      <c r="N1017" s="10"/>
      <c r="O1017" s="10"/>
      <c r="P1017" s="10"/>
      <c r="Q1017" s="24" t="s">
        <v>805</v>
      </c>
      <c r="R1017" s="45"/>
      <c r="S1017" s="45"/>
      <c r="T1017" s="170"/>
      <c r="U1017" s="45"/>
      <c r="V1017" s="45"/>
      <c r="W1017" s="45"/>
      <c r="X1017" s="45"/>
      <c r="Y1017" s="10"/>
      <c r="Z1017" s="10"/>
      <c r="AA1017" s="10"/>
      <c r="AB1017" s="10"/>
      <c r="AC1017" s="10"/>
      <c r="AD1017" s="10"/>
      <c r="AE1017" s="10"/>
      <c r="AF1017" s="10"/>
      <c r="AG1017" s="10"/>
      <c r="AH1017" s="10"/>
      <c r="AI1017" s="10"/>
      <c r="AJ1017" s="10"/>
      <c r="AK1017" s="10"/>
      <c r="AL1017" s="10"/>
      <c r="AM1017" s="10"/>
      <c r="AN1017" s="10"/>
      <c r="AO1017" s="10"/>
      <c r="AP1017" s="24" t="s">
        <v>204</v>
      </c>
      <c r="AQ1017" s="70">
        <v>2012</v>
      </c>
      <c r="AR1017" s="10"/>
      <c r="AS1017" s="10"/>
      <c r="AT1017" s="10"/>
      <c r="AU1017" s="215">
        <v>2726777.2650367101</v>
      </c>
      <c r="AV1017" s="122" t="s">
        <v>123</v>
      </c>
      <c r="AW1017" s="194" t="s">
        <v>145</v>
      </c>
      <c r="AX1017" s="122" t="s">
        <v>1855</v>
      </c>
      <c r="AY1017" s="102" t="s">
        <v>1193</v>
      </c>
      <c r="AZ1017" s="61"/>
      <c r="BA1017" s="45"/>
      <c r="BB1017" s="45"/>
      <c r="BC1017" s="45"/>
    </row>
    <row r="1018" spans="1:77" ht="16" hidden="1" thickBot="1">
      <c r="A1018" s="4"/>
      <c r="B1018" s="6"/>
      <c r="C1018" s="23"/>
      <c r="D1018" s="24"/>
      <c r="E1018" s="34"/>
      <c r="F1018" s="34"/>
      <c r="G1018" s="10"/>
      <c r="H1018" s="10"/>
      <c r="I1018" s="10"/>
      <c r="J1018" s="45"/>
      <c r="K1018" s="10"/>
      <c r="L1018" s="10"/>
      <c r="M1018" s="10"/>
      <c r="N1018" s="10"/>
      <c r="O1018" s="10"/>
      <c r="P1018" s="10"/>
      <c r="Q1018" s="46"/>
      <c r="R1018" s="45"/>
      <c r="S1018" s="45"/>
      <c r="T1018" s="170"/>
      <c r="U1018" s="45"/>
      <c r="V1018" s="45"/>
      <c r="W1018" s="45"/>
      <c r="X1018" s="45"/>
      <c r="Y1018" s="10"/>
      <c r="Z1018" s="10"/>
      <c r="AA1018" s="10"/>
      <c r="AB1018" s="10"/>
      <c r="AC1018" s="10"/>
      <c r="AD1018" s="10"/>
      <c r="AE1018" s="10"/>
      <c r="AF1018" s="10"/>
      <c r="AG1018" s="10"/>
      <c r="AH1018" s="10"/>
      <c r="AI1018" s="10"/>
      <c r="AJ1018" s="10"/>
      <c r="AK1018" s="10"/>
      <c r="AL1018" s="10"/>
      <c r="AM1018" s="10"/>
      <c r="AN1018" s="10"/>
      <c r="AO1018" s="10"/>
      <c r="AP1018" s="24"/>
      <c r="AQ1018" s="24"/>
      <c r="AR1018" s="10"/>
      <c r="AS1018" s="10"/>
      <c r="AT1018" s="10"/>
      <c r="AU1018" s="174"/>
      <c r="AV1018" s="116"/>
      <c r="AW1018" s="45"/>
      <c r="AX1018" s="93"/>
      <c r="AY1018" s="45"/>
      <c r="AZ1018" s="61"/>
      <c r="BA1018" s="45"/>
      <c r="BB1018" s="45"/>
      <c r="BC1018" s="45"/>
    </row>
    <row r="1019" spans="1:77" ht="17" hidden="1" thickBot="1">
      <c r="A1019" s="4" t="s">
        <v>43</v>
      </c>
      <c r="B1019" s="14" t="s">
        <v>44</v>
      </c>
      <c r="C1019" s="6"/>
      <c r="D1019" s="56"/>
      <c r="E1019" s="56"/>
      <c r="F1019" s="56"/>
      <c r="G1019" s="56"/>
      <c r="H1019" s="56"/>
      <c r="I1019" s="56"/>
      <c r="J1019" s="56"/>
      <c r="K1019" s="56"/>
      <c r="L1019" s="56"/>
      <c r="M1019" s="56"/>
      <c r="N1019" s="56"/>
      <c r="O1019" s="56"/>
      <c r="P1019" s="56"/>
      <c r="Q1019" s="56"/>
      <c r="R1019" s="116"/>
      <c r="S1019" s="56"/>
      <c r="T1019" s="170"/>
      <c r="U1019" s="116"/>
      <c r="V1019" s="45"/>
      <c r="W1019" s="45"/>
      <c r="X1019" s="45"/>
      <c r="Y1019" s="56"/>
      <c r="Z1019" s="56"/>
      <c r="AA1019" s="56"/>
      <c r="AB1019" s="56"/>
      <c r="AC1019" s="56"/>
      <c r="AD1019" s="56"/>
      <c r="AE1019" s="56"/>
      <c r="AF1019" s="56"/>
      <c r="AG1019" s="56"/>
      <c r="AH1019" s="56"/>
      <c r="AI1019" s="56"/>
      <c r="AJ1019" s="56"/>
      <c r="AK1019" s="56"/>
      <c r="AL1019" s="56"/>
      <c r="AM1019" s="56"/>
      <c r="AN1019" s="56"/>
      <c r="AO1019" s="56"/>
      <c r="AP1019" s="56"/>
      <c r="AQ1019" s="56"/>
      <c r="AR1019" s="56"/>
      <c r="AS1019" s="56"/>
      <c r="AT1019" s="56"/>
      <c r="AU1019" s="195">
        <f>SUM(AU1020:AU1035)</f>
        <v>11727300</v>
      </c>
      <c r="AV1019" s="116"/>
      <c r="AW1019" s="105"/>
      <c r="AX1019" s="55"/>
      <c r="AY1019" s="56"/>
      <c r="AZ1019" s="105"/>
      <c r="BA1019" s="105"/>
      <c r="BB1019" s="105"/>
      <c r="BC1019" s="105"/>
    </row>
    <row r="1020" spans="1:77" s="100" customFormat="1" ht="42" hidden="1" customHeight="1">
      <c r="A1020" s="4"/>
      <c r="B1020" s="98" t="s">
        <v>111</v>
      </c>
      <c r="C1020" s="107" t="s">
        <v>1096</v>
      </c>
      <c r="D1020" s="108" t="s">
        <v>1107</v>
      </c>
      <c r="E1020" s="66"/>
      <c r="F1020" s="66"/>
      <c r="G1020" s="66"/>
      <c r="H1020" s="66"/>
      <c r="I1020" s="66"/>
      <c r="J1020" s="66"/>
      <c r="K1020" s="66"/>
      <c r="L1020" s="66"/>
      <c r="M1020" s="66"/>
      <c r="N1020" s="66"/>
      <c r="O1020" s="66"/>
      <c r="P1020" s="66"/>
      <c r="Q1020" s="148" t="s">
        <v>1118</v>
      </c>
      <c r="R1020" s="66"/>
      <c r="S1020" s="156" t="s">
        <v>222</v>
      </c>
      <c r="T1020" s="148">
        <v>0</v>
      </c>
      <c r="U1020" s="66"/>
      <c r="V1020" s="148">
        <v>0</v>
      </c>
      <c r="W1020" s="148">
        <v>0</v>
      </c>
      <c r="X1020" s="148">
        <v>0</v>
      </c>
      <c r="Y1020" s="66"/>
      <c r="Z1020" s="66"/>
      <c r="AA1020" s="66"/>
      <c r="AB1020" s="66"/>
      <c r="AC1020" s="66"/>
      <c r="AD1020" s="66"/>
      <c r="AE1020" s="66"/>
      <c r="AF1020" s="66"/>
      <c r="AG1020" s="66"/>
      <c r="AH1020" s="66"/>
      <c r="AI1020" s="66"/>
      <c r="AJ1020" s="66"/>
      <c r="AK1020" s="66"/>
      <c r="AL1020" s="66"/>
      <c r="AM1020" s="66"/>
      <c r="AN1020" s="66"/>
      <c r="AO1020" s="66"/>
      <c r="AP1020" s="108" t="s">
        <v>204</v>
      </c>
      <c r="AQ1020" s="108" t="s">
        <v>166</v>
      </c>
      <c r="AR1020" s="66"/>
      <c r="AS1020" s="66"/>
      <c r="AT1020" s="66"/>
      <c r="AU1020" s="71">
        <v>455000</v>
      </c>
      <c r="AV1020" s="66"/>
      <c r="AW1020" s="66"/>
      <c r="AX1020" s="66"/>
      <c r="AY1020" s="66"/>
      <c r="AZ1020" s="95" t="s">
        <v>1841</v>
      </c>
      <c r="BA1020" s="104"/>
      <c r="BB1020" s="66"/>
      <c r="BC1020" s="66"/>
      <c r="BD1020" s="121"/>
      <c r="BE1020" s="121"/>
      <c r="BF1020" s="121"/>
      <c r="BG1020" s="121"/>
      <c r="BH1020" s="121"/>
      <c r="BI1020" s="121"/>
      <c r="BJ1020" s="121"/>
      <c r="BK1020" s="121"/>
      <c r="BL1020" s="121"/>
      <c r="BM1020" s="121"/>
      <c r="BN1020" s="121"/>
      <c r="BO1020" s="121"/>
      <c r="BP1020" s="121"/>
      <c r="BQ1020" s="121"/>
      <c r="BR1020" s="121"/>
      <c r="BS1020" s="121"/>
      <c r="BT1020" s="121"/>
      <c r="BU1020" s="121"/>
      <c r="BV1020" s="121"/>
      <c r="BW1020" s="121"/>
      <c r="BX1020" s="121"/>
      <c r="BY1020" s="121"/>
    </row>
    <row r="1021" spans="1:77" ht="16" hidden="1" thickBot="1">
      <c r="A1021" s="4"/>
      <c r="B1021" s="6"/>
      <c r="C1021" s="40" t="s">
        <v>1097</v>
      </c>
      <c r="D1021" s="39" t="s">
        <v>1108</v>
      </c>
      <c r="E1021" s="45"/>
      <c r="F1021" s="45"/>
      <c r="G1021" s="45"/>
      <c r="H1021" s="45"/>
      <c r="I1021" s="45"/>
      <c r="J1021" s="102" t="s">
        <v>1193</v>
      </c>
      <c r="K1021" s="45"/>
      <c r="L1021" s="45"/>
      <c r="M1021" s="45"/>
      <c r="N1021" s="45"/>
      <c r="O1021" s="45"/>
      <c r="P1021" s="45"/>
      <c r="Q1021" s="142" t="s">
        <v>1119</v>
      </c>
      <c r="R1021" s="45"/>
      <c r="S1021" s="149" t="s">
        <v>222</v>
      </c>
      <c r="T1021" s="142">
        <v>0</v>
      </c>
      <c r="U1021" s="45"/>
      <c r="V1021" s="142">
        <v>0</v>
      </c>
      <c r="W1021" s="142">
        <v>0</v>
      </c>
      <c r="X1021" s="142">
        <v>0</v>
      </c>
      <c r="Y1021" s="45"/>
      <c r="Z1021" s="45"/>
      <c r="AA1021" s="45"/>
      <c r="AB1021" s="45"/>
      <c r="AC1021" s="45"/>
      <c r="AD1021" s="45"/>
      <c r="AE1021" s="45"/>
      <c r="AF1021" s="45"/>
      <c r="AG1021" s="45"/>
      <c r="AH1021" s="45"/>
      <c r="AI1021" s="45"/>
      <c r="AJ1021" s="45"/>
      <c r="AK1021" s="45"/>
      <c r="AL1021" s="45"/>
      <c r="AM1021" s="45"/>
      <c r="AN1021" s="45"/>
      <c r="AO1021" s="45"/>
      <c r="AP1021" s="39" t="s">
        <v>204</v>
      </c>
      <c r="AQ1021" s="39" t="s">
        <v>166</v>
      </c>
      <c r="AR1021" s="45"/>
      <c r="AS1021" s="45"/>
      <c r="AT1021" s="45"/>
      <c r="AU1021" s="174">
        <v>2100000</v>
      </c>
      <c r="AV1021" s="45" t="s">
        <v>123</v>
      </c>
      <c r="AW1021" s="45"/>
      <c r="AX1021" s="45" t="s">
        <v>1600</v>
      </c>
      <c r="AY1021" s="102" t="s">
        <v>1193</v>
      </c>
      <c r="AZ1021" s="61"/>
      <c r="BA1021" s="102"/>
      <c r="BB1021" s="45"/>
      <c r="BC1021" s="45"/>
    </row>
    <row r="1022" spans="1:77" ht="16" hidden="1" thickBot="1">
      <c r="A1022" s="4"/>
      <c r="B1022" s="6"/>
      <c r="C1022" s="40" t="s">
        <v>1097</v>
      </c>
      <c r="D1022" s="39" t="s">
        <v>1108</v>
      </c>
      <c r="E1022" s="45"/>
      <c r="F1022" s="45"/>
      <c r="G1022" s="45"/>
      <c r="H1022" s="45"/>
      <c r="I1022" s="45"/>
      <c r="J1022" s="102" t="s">
        <v>1193</v>
      </c>
      <c r="K1022" s="45"/>
      <c r="L1022" s="45"/>
      <c r="M1022" s="45"/>
      <c r="N1022" s="45"/>
      <c r="O1022" s="45"/>
      <c r="P1022" s="45"/>
      <c r="Q1022" s="142" t="s">
        <v>1120</v>
      </c>
      <c r="R1022" s="45"/>
      <c r="S1022" s="149" t="s">
        <v>222</v>
      </c>
      <c r="T1022" s="142">
        <v>0</v>
      </c>
      <c r="U1022" s="45"/>
      <c r="V1022" s="142">
        <v>0</v>
      </c>
      <c r="W1022" s="142">
        <v>0</v>
      </c>
      <c r="X1022" s="142">
        <v>0</v>
      </c>
      <c r="Y1022" s="45"/>
      <c r="Z1022" s="45"/>
      <c r="AA1022" s="45"/>
      <c r="AB1022" s="45"/>
      <c r="AC1022" s="45"/>
      <c r="AD1022" s="45"/>
      <c r="AE1022" s="45"/>
      <c r="AF1022" s="45"/>
      <c r="AG1022" s="45"/>
      <c r="AH1022" s="45"/>
      <c r="AI1022" s="45"/>
      <c r="AJ1022" s="45"/>
      <c r="AK1022" s="45"/>
      <c r="AL1022" s="45"/>
      <c r="AM1022" s="45"/>
      <c r="AN1022" s="45"/>
      <c r="AO1022" s="45"/>
      <c r="AP1022" s="39" t="s">
        <v>204</v>
      </c>
      <c r="AQ1022" s="39" t="s">
        <v>166</v>
      </c>
      <c r="AR1022" s="45"/>
      <c r="AS1022" s="45"/>
      <c r="AT1022" s="45"/>
      <c r="AU1022" s="174">
        <v>2100000</v>
      </c>
      <c r="AV1022" s="45" t="s">
        <v>123</v>
      </c>
      <c r="AW1022" s="45"/>
      <c r="AX1022" s="45" t="s">
        <v>1600</v>
      </c>
      <c r="AY1022" s="102" t="s">
        <v>1193</v>
      </c>
      <c r="AZ1022" s="61"/>
      <c r="BA1022" s="102"/>
      <c r="BB1022" s="45"/>
      <c r="BC1022" s="45"/>
    </row>
    <row r="1023" spans="1:77" ht="16" hidden="1" thickBot="1">
      <c r="A1023" s="4"/>
      <c r="B1023" s="6"/>
      <c r="C1023" s="40" t="s">
        <v>1098</v>
      </c>
      <c r="D1023" s="39" t="s">
        <v>1109</v>
      </c>
      <c r="E1023" s="44" t="s">
        <v>712</v>
      </c>
      <c r="F1023" s="44"/>
      <c r="G1023" s="45"/>
      <c r="H1023" s="45"/>
      <c r="I1023" s="45"/>
      <c r="J1023" s="102" t="s">
        <v>1193</v>
      </c>
      <c r="K1023" s="45"/>
      <c r="L1023" s="45"/>
      <c r="M1023" s="45"/>
      <c r="N1023" s="45"/>
      <c r="O1023" s="45"/>
      <c r="P1023" s="45"/>
      <c r="Q1023" s="142" t="s">
        <v>1121</v>
      </c>
      <c r="R1023" s="45"/>
      <c r="S1023" s="149" t="s">
        <v>222</v>
      </c>
      <c r="T1023" s="142">
        <v>0</v>
      </c>
      <c r="U1023" s="45"/>
      <c r="V1023" s="142">
        <v>0</v>
      </c>
      <c r="W1023" s="142">
        <v>0</v>
      </c>
      <c r="X1023" s="142">
        <v>0</v>
      </c>
      <c r="Y1023" s="45"/>
      <c r="Z1023" s="45"/>
      <c r="AA1023" s="45"/>
      <c r="AB1023" s="45"/>
      <c r="AC1023" s="45"/>
      <c r="AD1023" s="45"/>
      <c r="AE1023" s="45"/>
      <c r="AF1023" s="45"/>
      <c r="AG1023" s="45"/>
      <c r="AH1023" s="45"/>
      <c r="AI1023" s="45"/>
      <c r="AJ1023" s="45"/>
      <c r="AK1023" s="45"/>
      <c r="AL1023" s="45"/>
      <c r="AM1023" s="45"/>
      <c r="AN1023" s="45"/>
      <c r="AO1023" s="45"/>
      <c r="AP1023" s="39" t="s">
        <v>204</v>
      </c>
      <c r="AQ1023" s="39" t="s">
        <v>850</v>
      </c>
      <c r="AR1023" s="45"/>
      <c r="AS1023" s="45"/>
      <c r="AT1023" s="45"/>
      <c r="AU1023" s="174">
        <v>240000</v>
      </c>
      <c r="AV1023" s="45"/>
      <c r="AW1023" s="45"/>
      <c r="AX1023" s="45"/>
      <c r="AY1023" s="102" t="s">
        <v>1193</v>
      </c>
      <c r="AZ1023" s="61"/>
      <c r="BA1023" s="102"/>
      <c r="BB1023" s="45"/>
      <c r="BC1023" s="45"/>
    </row>
    <row r="1024" spans="1:77" ht="16" hidden="1" thickBot="1">
      <c r="A1024" s="4"/>
      <c r="B1024" s="6"/>
      <c r="C1024" s="40" t="s">
        <v>1099</v>
      </c>
      <c r="D1024" s="39" t="s">
        <v>1110</v>
      </c>
      <c r="E1024" s="45"/>
      <c r="F1024" s="45"/>
      <c r="G1024" s="45"/>
      <c r="H1024" s="45"/>
      <c r="I1024" s="45"/>
      <c r="J1024" s="102" t="s">
        <v>1193</v>
      </c>
      <c r="K1024" s="45"/>
      <c r="L1024" s="45"/>
      <c r="M1024" s="45"/>
      <c r="N1024" s="45"/>
      <c r="O1024" s="45"/>
      <c r="P1024" s="45"/>
      <c r="Q1024" s="142" t="s">
        <v>1122</v>
      </c>
      <c r="R1024" s="45"/>
      <c r="S1024" s="149" t="s">
        <v>222</v>
      </c>
      <c r="T1024" s="142">
        <v>0</v>
      </c>
      <c r="U1024" s="45"/>
      <c r="V1024" s="142">
        <v>0</v>
      </c>
      <c r="W1024" s="142">
        <v>0</v>
      </c>
      <c r="X1024" s="142">
        <v>0</v>
      </c>
      <c r="Y1024" s="45"/>
      <c r="Z1024" s="45"/>
      <c r="AA1024" s="45"/>
      <c r="AB1024" s="45"/>
      <c r="AC1024" s="45"/>
      <c r="AD1024" s="45"/>
      <c r="AE1024" s="45"/>
      <c r="AF1024" s="45"/>
      <c r="AG1024" s="45"/>
      <c r="AH1024" s="45"/>
      <c r="AI1024" s="45"/>
      <c r="AJ1024" s="45"/>
      <c r="AK1024" s="45"/>
      <c r="AL1024" s="45"/>
      <c r="AM1024" s="45"/>
      <c r="AN1024" s="45"/>
      <c r="AO1024" s="45"/>
      <c r="AP1024" s="39" t="s">
        <v>204</v>
      </c>
      <c r="AQ1024" s="39" t="s">
        <v>166</v>
      </c>
      <c r="AR1024" s="45"/>
      <c r="AS1024" s="45"/>
      <c r="AT1024" s="45"/>
      <c r="AU1024" s="174">
        <v>280000</v>
      </c>
      <c r="AV1024" s="45" t="s">
        <v>123</v>
      </c>
      <c r="AW1024" s="45"/>
      <c r="AX1024" s="45" t="s">
        <v>1600</v>
      </c>
      <c r="AY1024" s="102" t="s">
        <v>1193</v>
      </c>
      <c r="AZ1024" s="61"/>
      <c r="BA1024" s="102"/>
      <c r="BB1024" s="45"/>
      <c r="BC1024" s="45"/>
    </row>
    <row r="1025" spans="1:77" ht="31" hidden="1" thickBot="1">
      <c r="A1025" s="4"/>
      <c r="B1025" s="6"/>
      <c r="C1025" s="40" t="s">
        <v>1100</v>
      </c>
      <c r="D1025" s="39" t="s">
        <v>1111</v>
      </c>
      <c r="E1025" s="45"/>
      <c r="F1025" s="45"/>
      <c r="G1025" s="45"/>
      <c r="H1025" s="45"/>
      <c r="I1025" s="45"/>
      <c r="J1025" s="102" t="s">
        <v>1193</v>
      </c>
      <c r="K1025" s="45"/>
      <c r="L1025" s="45"/>
      <c r="M1025" s="45"/>
      <c r="N1025" s="45"/>
      <c r="O1025" s="45"/>
      <c r="P1025" s="45"/>
      <c r="Q1025" s="142" t="s">
        <v>1123</v>
      </c>
      <c r="R1025" s="45"/>
      <c r="S1025" s="149" t="s">
        <v>221</v>
      </c>
      <c r="T1025" s="142">
        <v>0</v>
      </c>
      <c r="U1025" s="45"/>
      <c r="V1025" s="142">
        <v>0</v>
      </c>
      <c r="W1025" s="142">
        <v>0</v>
      </c>
      <c r="X1025" s="142">
        <v>0</v>
      </c>
      <c r="Y1025" s="45"/>
      <c r="Z1025" s="45"/>
      <c r="AA1025" s="45"/>
      <c r="AB1025" s="45"/>
      <c r="AC1025" s="45"/>
      <c r="AD1025" s="45"/>
      <c r="AE1025" s="45"/>
      <c r="AF1025" s="45"/>
      <c r="AG1025" s="45"/>
      <c r="AH1025" s="45"/>
      <c r="AI1025" s="45"/>
      <c r="AJ1025" s="45"/>
      <c r="AK1025" s="45"/>
      <c r="AL1025" s="45"/>
      <c r="AM1025" s="45"/>
      <c r="AN1025" s="45"/>
      <c r="AO1025" s="45"/>
      <c r="AP1025" s="39" t="s">
        <v>204</v>
      </c>
      <c r="AQ1025" s="39" t="s">
        <v>166</v>
      </c>
      <c r="AR1025" s="45"/>
      <c r="AS1025" s="45"/>
      <c r="AT1025" s="45"/>
      <c r="AU1025" s="174">
        <v>105000</v>
      </c>
      <c r="AV1025" s="45"/>
      <c r="AW1025" s="45"/>
      <c r="AX1025" s="45"/>
      <c r="AY1025" s="102" t="s">
        <v>1193</v>
      </c>
      <c r="AZ1025" s="61"/>
      <c r="BA1025" s="102"/>
      <c r="BB1025" s="45"/>
      <c r="BC1025" s="45"/>
    </row>
    <row r="1026" spans="1:77" ht="16" hidden="1" thickBot="1">
      <c r="A1026" s="4"/>
      <c r="B1026" s="6"/>
      <c r="C1026" s="40" t="s">
        <v>1101</v>
      </c>
      <c r="D1026" s="39" t="s">
        <v>1110</v>
      </c>
      <c r="E1026" s="45"/>
      <c r="F1026" s="45"/>
      <c r="G1026" s="45"/>
      <c r="H1026" s="45"/>
      <c r="I1026" s="45"/>
      <c r="J1026" s="102" t="s">
        <v>1193</v>
      </c>
      <c r="K1026" s="45"/>
      <c r="L1026" s="45"/>
      <c r="M1026" s="45"/>
      <c r="N1026" s="45"/>
      <c r="O1026" s="45"/>
      <c r="P1026" s="45"/>
      <c r="Q1026" s="142" t="s">
        <v>1124</v>
      </c>
      <c r="R1026" s="45"/>
      <c r="S1026" s="149" t="s">
        <v>222</v>
      </c>
      <c r="T1026" s="142">
        <v>0</v>
      </c>
      <c r="U1026" s="45"/>
      <c r="V1026" s="142">
        <v>0</v>
      </c>
      <c r="W1026" s="142">
        <v>0</v>
      </c>
      <c r="X1026" s="142">
        <v>0</v>
      </c>
      <c r="Y1026" s="45"/>
      <c r="Z1026" s="45"/>
      <c r="AA1026" s="45"/>
      <c r="AB1026" s="45"/>
      <c r="AC1026" s="45"/>
      <c r="AD1026" s="45"/>
      <c r="AE1026" s="45"/>
      <c r="AF1026" s="45"/>
      <c r="AG1026" s="45"/>
      <c r="AH1026" s="45"/>
      <c r="AI1026" s="45"/>
      <c r="AJ1026" s="45"/>
      <c r="AK1026" s="45"/>
      <c r="AL1026" s="45"/>
      <c r="AM1026" s="45"/>
      <c r="AN1026" s="45"/>
      <c r="AO1026" s="45"/>
      <c r="AP1026" s="39" t="s">
        <v>204</v>
      </c>
      <c r="AQ1026" s="39" t="s">
        <v>166</v>
      </c>
      <c r="AR1026" s="45"/>
      <c r="AS1026" s="45"/>
      <c r="AT1026" s="45"/>
      <c r="AU1026" s="174">
        <v>175000</v>
      </c>
      <c r="AV1026" s="45" t="s">
        <v>123</v>
      </c>
      <c r="AW1026" s="45"/>
      <c r="AX1026" s="45" t="s">
        <v>1600</v>
      </c>
      <c r="AY1026" s="102" t="s">
        <v>1193</v>
      </c>
      <c r="AZ1026" s="61"/>
      <c r="BA1026" s="102"/>
      <c r="BB1026" s="45"/>
      <c r="BC1026" s="45"/>
    </row>
    <row r="1027" spans="1:77" ht="16" hidden="1" thickBot="1">
      <c r="A1027" s="4"/>
      <c r="B1027" s="6"/>
      <c r="C1027" s="40" t="s">
        <v>1102</v>
      </c>
      <c r="D1027" s="39" t="s">
        <v>1112</v>
      </c>
      <c r="E1027" s="45"/>
      <c r="F1027" s="45"/>
      <c r="G1027" s="45"/>
      <c r="H1027" s="45"/>
      <c r="I1027" s="45"/>
      <c r="J1027" s="102" t="s">
        <v>1193</v>
      </c>
      <c r="K1027" s="45"/>
      <c r="L1027" s="45"/>
      <c r="M1027" s="45"/>
      <c r="N1027" s="45"/>
      <c r="O1027" s="45"/>
      <c r="P1027" s="45"/>
      <c r="Q1027" s="142" t="s">
        <v>1125</v>
      </c>
      <c r="R1027" s="45"/>
      <c r="S1027" s="149" t="s">
        <v>221</v>
      </c>
      <c r="T1027" s="142">
        <v>0</v>
      </c>
      <c r="U1027" s="45"/>
      <c r="V1027" s="142">
        <v>0</v>
      </c>
      <c r="W1027" s="142">
        <v>0</v>
      </c>
      <c r="X1027" s="142">
        <v>0</v>
      </c>
      <c r="Y1027" s="45"/>
      <c r="Z1027" s="45"/>
      <c r="AA1027" s="45"/>
      <c r="AB1027" s="45"/>
      <c r="AC1027" s="45"/>
      <c r="AD1027" s="45"/>
      <c r="AE1027" s="45"/>
      <c r="AF1027" s="45"/>
      <c r="AG1027" s="45"/>
      <c r="AH1027" s="45"/>
      <c r="AI1027" s="45"/>
      <c r="AJ1027" s="45"/>
      <c r="AK1027" s="45"/>
      <c r="AL1027" s="45"/>
      <c r="AM1027" s="45"/>
      <c r="AN1027" s="45"/>
      <c r="AO1027" s="45"/>
      <c r="AP1027" s="39" t="s">
        <v>204</v>
      </c>
      <c r="AQ1027" s="39" t="s">
        <v>850</v>
      </c>
      <c r="AR1027" s="45"/>
      <c r="AS1027" s="45"/>
      <c r="AT1027" s="45"/>
      <c r="AU1027" s="174">
        <v>124800</v>
      </c>
      <c r="AV1027" s="45" t="s">
        <v>123</v>
      </c>
      <c r="AW1027" s="45"/>
      <c r="AX1027" s="45" t="s">
        <v>1600</v>
      </c>
      <c r="AY1027" s="102" t="s">
        <v>1193</v>
      </c>
      <c r="AZ1027" s="61"/>
      <c r="BA1027" s="102"/>
      <c r="BB1027" s="45"/>
      <c r="BC1027" s="45"/>
    </row>
    <row r="1028" spans="1:77" ht="16" hidden="1" thickBot="1">
      <c r="A1028" s="4"/>
      <c r="B1028" s="6"/>
      <c r="C1028" s="40" t="s">
        <v>1103</v>
      </c>
      <c r="D1028" s="39" t="s">
        <v>1113</v>
      </c>
      <c r="E1028" s="45"/>
      <c r="F1028" s="45"/>
      <c r="G1028" s="45"/>
      <c r="H1028" s="45"/>
      <c r="I1028" s="45"/>
      <c r="J1028" s="45"/>
      <c r="K1028" s="45"/>
      <c r="L1028" s="45"/>
      <c r="M1028" s="45"/>
      <c r="N1028" s="45"/>
      <c r="O1028" s="45"/>
      <c r="P1028" s="45"/>
      <c r="Q1028" s="142" t="s">
        <v>1126</v>
      </c>
      <c r="R1028" s="45"/>
      <c r="S1028" s="149" t="s">
        <v>239</v>
      </c>
      <c r="T1028" s="142">
        <v>0</v>
      </c>
      <c r="U1028" s="45"/>
      <c r="V1028" s="142">
        <v>0</v>
      </c>
      <c r="W1028" s="142">
        <v>0</v>
      </c>
      <c r="X1028" s="142">
        <v>0</v>
      </c>
      <c r="Y1028" s="45"/>
      <c r="Z1028" s="45"/>
      <c r="AA1028" s="45"/>
      <c r="AB1028" s="45"/>
      <c r="AC1028" s="45"/>
      <c r="AD1028" s="45"/>
      <c r="AE1028" s="45"/>
      <c r="AF1028" s="45"/>
      <c r="AG1028" s="45"/>
      <c r="AH1028" s="45"/>
      <c r="AI1028" s="45"/>
      <c r="AJ1028" s="45"/>
      <c r="AK1028" s="45"/>
      <c r="AL1028" s="45"/>
      <c r="AM1028" s="45"/>
      <c r="AN1028" s="45"/>
      <c r="AO1028" s="45"/>
      <c r="AP1028" s="39" t="s">
        <v>204</v>
      </c>
      <c r="AQ1028" s="39" t="s">
        <v>166</v>
      </c>
      <c r="AR1028" s="45"/>
      <c r="AS1028" s="45"/>
      <c r="AT1028" s="45"/>
      <c r="AU1028" s="174">
        <v>350000</v>
      </c>
      <c r="AV1028" s="45"/>
      <c r="AW1028" s="45"/>
      <c r="AX1028" s="45"/>
      <c r="AY1028" s="45"/>
      <c r="AZ1028" s="95" t="s">
        <v>1841</v>
      </c>
      <c r="BA1028" s="102"/>
      <c r="BB1028" s="45"/>
      <c r="BC1028" s="45"/>
    </row>
    <row r="1029" spans="1:77" ht="16" hidden="1" thickBot="1">
      <c r="A1029" s="4"/>
      <c r="B1029" s="6"/>
      <c r="C1029" s="40" t="s">
        <v>1104</v>
      </c>
      <c r="D1029" s="39" t="s">
        <v>1114</v>
      </c>
      <c r="E1029" s="45"/>
      <c r="F1029" s="45"/>
      <c r="G1029" s="45"/>
      <c r="H1029" s="45"/>
      <c r="I1029" s="45"/>
      <c r="J1029" s="45"/>
      <c r="K1029" s="45"/>
      <c r="L1029" s="45"/>
      <c r="M1029" s="45"/>
      <c r="N1029" s="45"/>
      <c r="O1029" s="45"/>
      <c r="P1029" s="45"/>
      <c r="Q1029" s="142" t="s">
        <v>1127</v>
      </c>
      <c r="R1029" s="45"/>
      <c r="S1029" s="149" t="s">
        <v>221</v>
      </c>
      <c r="T1029" s="142">
        <v>0</v>
      </c>
      <c r="U1029" s="45"/>
      <c r="V1029" s="142">
        <v>0</v>
      </c>
      <c r="W1029" s="142">
        <v>0</v>
      </c>
      <c r="X1029" s="142">
        <v>0</v>
      </c>
      <c r="Y1029" s="45"/>
      <c r="Z1029" s="45"/>
      <c r="AA1029" s="45"/>
      <c r="AB1029" s="45"/>
      <c r="AC1029" s="45"/>
      <c r="AD1029" s="45"/>
      <c r="AE1029" s="45"/>
      <c r="AF1029" s="45"/>
      <c r="AG1029" s="45"/>
      <c r="AH1029" s="45"/>
      <c r="AI1029" s="45"/>
      <c r="AJ1029" s="45"/>
      <c r="AK1029" s="45"/>
      <c r="AL1029" s="45"/>
      <c r="AM1029" s="45"/>
      <c r="AN1029" s="45"/>
      <c r="AO1029" s="45"/>
      <c r="AP1029" s="39" t="s">
        <v>204</v>
      </c>
      <c r="AQ1029" s="39" t="s">
        <v>166</v>
      </c>
      <c r="AR1029" s="45"/>
      <c r="AS1029" s="45"/>
      <c r="AT1029" s="45"/>
      <c r="AU1029" s="174">
        <v>105000</v>
      </c>
      <c r="AV1029" s="45"/>
      <c r="AW1029" s="45"/>
      <c r="AX1029" s="45"/>
      <c r="AY1029" s="45"/>
      <c r="AZ1029" s="95" t="s">
        <v>1841</v>
      </c>
      <c r="BA1029" s="102"/>
      <c r="BB1029" s="45"/>
      <c r="BC1029" s="45"/>
    </row>
    <row r="1030" spans="1:77" ht="16" hidden="1" thickBot="1">
      <c r="A1030" s="4"/>
      <c r="B1030" s="6"/>
      <c r="C1030" s="40" t="s">
        <v>1104</v>
      </c>
      <c r="D1030" s="39" t="s">
        <v>1114</v>
      </c>
      <c r="E1030" s="45"/>
      <c r="F1030" s="45"/>
      <c r="G1030" s="45"/>
      <c r="H1030" s="45"/>
      <c r="I1030" s="45"/>
      <c r="J1030" s="45"/>
      <c r="K1030" s="45"/>
      <c r="L1030" s="45"/>
      <c r="M1030" s="45"/>
      <c r="N1030" s="45"/>
      <c r="O1030" s="45"/>
      <c r="P1030" s="45"/>
      <c r="Q1030" s="142" t="s">
        <v>1128</v>
      </c>
      <c r="R1030" s="45"/>
      <c r="S1030" s="149" t="s">
        <v>221</v>
      </c>
      <c r="T1030" s="142">
        <v>0</v>
      </c>
      <c r="U1030" s="45"/>
      <c r="V1030" s="142">
        <v>0</v>
      </c>
      <c r="W1030" s="142">
        <v>0</v>
      </c>
      <c r="X1030" s="142">
        <v>0</v>
      </c>
      <c r="Y1030" s="45"/>
      <c r="Z1030" s="45"/>
      <c r="AA1030" s="45"/>
      <c r="AB1030" s="45"/>
      <c r="AC1030" s="45"/>
      <c r="AD1030" s="45"/>
      <c r="AE1030" s="45"/>
      <c r="AF1030" s="45"/>
      <c r="AG1030" s="45"/>
      <c r="AH1030" s="45"/>
      <c r="AI1030" s="45"/>
      <c r="AJ1030" s="45"/>
      <c r="AK1030" s="45"/>
      <c r="AL1030" s="45"/>
      <c r="AM1030" s="45"/>
      <c r="AN1030" s="45"/>
      <c r="AO1030" s="45"/>
      <c r="AP1030" s="39" t="s">
        <v>204</v>
      </c>
      <c r="AQ1030" s="39" t="s">
        <v>166</v>
      </c>
      <c r="AR1030" s="45"/>
      <c r="AS1030" s="45"/>
      <c r="AT1030" s="45"/>
      <c r="AU1030" s="174">
        <v>105000</v>
      </c>
      <c r="AV1030" s="45"/>
      <c r="AW1030" s="45"/>
      <c r="AX1030" s="45"/>
      <c r="AY1030" s="45"/>
      <c r="AZ1030" s="95" t="s">
        <v>1841</v>
      </c>
      <c r="BA1030" s="102"/>
      <c r="BB1030" s="45"/>
      <c r="BC1030" s="45"/>
    </row>
    <row r="1031" spans="1:77" s="15" customFormat="1" ht="16" hidden="1" thickBot="1">
      <c r="A1031" s="13"/>
      <c r="B1031" s="14"/>
      <c r="C1031" s="40" t="s">
        <v>1097</v>
      </c>
      <c r="D1031" s="39" t="s">
        <v>1108</v>
      </c>
      <c r="E1031" s="45"/>
      <c r="F1031" s="45"/>
      <c r="G1031" s="45"/>
      <c r="H1031" s="45"/>
      <c r="I1031" s="45"/>
      <c r="J1031" s="45"/>
      <c r="K1031" s="45"/>
      <c r="L1031" s="45"/>
      <c r="M1031" s="45"/>
      <c r="N1031" s="45"/>
      <c r="O1031" s="45"/>
      <c r="P1031" s="45"/>
      <c r="Q1031" s="142" t="s">
        <v>1129</v>
      </c>
      <c r="R1031" s="45"/>
      <c r="S1031" s="149" t="s">
        <v>222</v>
      </c>
      <c r="T1031" s="142">
        <v>0</v>
      </c>
      <c r="U1031" s="45"/>
      <c r="V1031" s="142">
        <v>0</v>
      </c>
      <c r="W1031" s="142">
        <v>0</v>
      </c>
      <c r="X1031" s="142">
        <v>0</v>
      </c>
      <c r="Y1031" s="45"/>
      <c r="Z1031" s="45"/>
      <c r="AA1031" s="45"/>
      <c r="AB1031" s="45"/>
      <c r="AC1031" s="45"/>
      <c r="AD1031" s="45"/>
      <c r="AE1031" s="45"/>
      <c r="AF1031" s="45"/>
      <c r="AG1031" s="45"/>
      <c r="AH1031" s="45"/>
      <c r="AI1031" s="45"/>
      <c r="AJ1031" s="45"/>
      <c r="AK1031" s="45"/>
      <c r="AL1031" s="45"/>
      <c r="AM1031" s="45"/>
      <c r="AN1031" s="45"/>
      <c r="AO1031" s="45"/>
      <c r="AP1031" s="39" t="s">
        <v>204</v>
      </c>
      <c r="AQ1031" s="39" t="s">
        <v>166</v>
      </c>
      <c r="AR1031" s="45"/>
      <c r="AS1031" s="45"/>
      <c r="AT1031" s="45"/>
      <c r="AU1031" s="174">
        <v>2100000</v>
      </c>
      <c r="AV1031" s="45"/>
      <c r="AW1031" s="45"/>
      <c r="AX1031" s="45"/>
      <c r="AY1031" s="45"/>
      <c r="AZ1031" s="95" t="s">
        <v>1841</v>
      </c>
      <c r="BA1031" s="102"/>
      <c r="BB1031" s="45"/>
      <c r="BC1031" s="45"/>
      <c r="BD1031" s="161"/>
      <c r="BE1031" s="161"/>
      <c r="BF1031" s="161"/>
      <c r="BG1031" s="161"/>
      <c r="BH1031" s="161"/>
      <c r="BI1031" s="161"/>
      <c r="BJ1031" s="161"/>
      <c r="BK1031" s="161"/>
      <c r="BL1031" s="161"/>
      <c r="BM1031" s="161"/>
      <c r="BN1031" s="161"/>
      <c r="BO1031" s="161"/>
      <c r="BP1031" s="161"/>
      <c r="BQ1031" s="161"/>
      <c r="BR1031" s="161"/>
      <c r="BS1031" s="161"/>
      <c r="BT1031" s="161"/>
      <c r="BU1031" s="161"/>
      <c r="BV1031" s="161"/>
      <c r="BW1031" s="161"/>
      <c r="BX1031" s="161"/>
      <c r="BY1031" s="161"/>
    </row>
    <row r="1032" spans="1:77" s="15" customFormat="1" ht="16" hidden="1" thickBot="1">
      <c r="A1032" s="13"/>
      <c r="B1032" s="14"/>
      <c r="C1032" s="40" t="s">
        <v>1105</v>
      </c>
      <c r="D1032" s="39" t="s">
        <v>1108</v>
      </c>
      <c r="E1032" s="45"/>
      <c r="F1032" s="45"/>
      <c r="G1032" s="45"/>
      <c r="H1032" s="45"/>
      <c r="I1032" s="45"/>
      <c r="J1032" s="45"/>
      <c r="K1032" s="45"/>
      <c r="L1032" s="45"/>
      <c r="M1032" s="45"/>
      <c r="N1032" s="45"/>
      <c r="O1032" s="45"/>
      <c r="P1032" s="45"/>
      <c r="Q1032" s="142" t="s">
        <v>1130</v>
      </c>
      <c r="R1032" s="45"/>
      <c r="S1032" s="149" t="s">
        <v>222</v>
      </c>
      <c r="T1032" s="142">
        <v>0</v>
      </c>
      <c r="U1032" s="45"/>
      <c r="V1032" s="142">
        <v>0</v>
      </c>
      <c r="W1032" s="142">
        <v>0</v>
      </c>
      <c r="X1032" s="142">
        <v>0</v>
      </c>
      <c r="Y1032" s="45"/>
      <c r="Z1032" s="45"/>
      <c r="AA1032" s="45"/>
      <c r="AB1032" s="45"/>
      <c r="AC1032" s="45"/>
      <c r="AD1032" s="45"/>
      <c r="AE1032" s="45"/>
      <c r="AF1032" s="45"/>
      <c r="AG1032" s="45"/>
      <c r="AH1032" s="45"/>
      <c r="AI1032" s="45"/>
      <c r="AJ1032" s="45"/>
      <c r="AK1032" s="45"/>
      <c r="AL1032" s="45"/>
      <c r="AM1032" s="45"/>
      <c r="AN1032" s="45"/>
      <c r="AO1032" s="45"/>
      <c r="AP1032" s="39" t="s">
        <v>204</v>
      </c>
      <c r="AQ1032" s="39" t="s">
        <v>166</v>
      </c>
      <c r="AR1032" s="45"/>
      <c r="AS1032" s="45"/>
      <c r="AT1032" s="45"/>
      <c r="AU1032" s="174">
        <v>1800000</v>
      </c>
      <c r="AV1032" s="45"/>
      <c r="AW1032" s="45"/>
      <c r="AX1032" s="45"/>
      <c r="AY1032" s="45"/>
      <c r="AZ1032" s="95" t="s">
        <v>1841</v>
      </c>
      <c r="BA1032" s="102"/>
      <c r="BB1032" s="45"/>
      <c r="BC1032" s="45"/>
      <c r="BD1032" s="161"/>
      <c r="BE1032" s="161"/>
      <c r="BF1032" s="161"/>
      <c r="BG1032" s="161"/>
      <c r="BH1032" s="161"/>
      <c r="BI1032" s="161"/>
      <c r="BJ1032" s="161"/>
      <c r="BK1032" s="161"/>
      <c r="BL1032" s="161"/>
      <c r="BM1032" s="161"/>
      <c r="BN1032" s="161"/>
      <c r="BO1032" s="161"/>
      <c r="BP1032" s="161"/>
      <c r="BQ1032" s="161"/>
      <c r="BR1032" s="161"/>
      <c r="BS1032" s="161"/>
      <c r="BT1032" s="161"/>
      <c r="BU1032" s="161"/>
      <c r="BV1032" s="161"/>
      <c r="BW1032" s="161"/>
      <c r="BX1032" s="161"/>
      <c r="BY1032" s="161"/>
    </row>
    <row r="1033" spans="1:77" ht="16" hidden="1" thickBot="1">
      <c r="A1033" s="4"/>
      <c r="B1033" s="6"/>
      <c r="C1033" s="40" t="s">
        <v>1106</v>
      </c>
      <c r="D1033" s="39" t="s">
        <v>1115</v>
      </c>
      <c r="E1033" s="45"/>
      <c r="F1033" s="45"/>
      <c r="G1033" s="45"/>
      <c r="H1033" s="45"/>
      <c r="I1033" s="45"/>
      <c r="J1033" s="45"/>
      <c r="K1033" s="45"/>
      <c r="L1033" s="45"/>
      <c r="M1033" s="45"/>
      <c r="N1033" s="45"/>
      <c r="O1033" s="45"/>
      <c r="P1033" s="45"/>
      <c r="Q1033" s="142" t="s">
        <v>145</v>
      </c>
      <c r="R1033" s="45"/>
      <c r="S1033" s="149" t="s">
        <v>223</v>
      </c>
      <c r="T1033" s="142">
        <v>0</v>
      </c>
      <c r="U1033" s="45"/>
      <c r="V1033" s="142">
        <v>0</v>
      </c>
      <c r="W1033" s="142">
        <v>0</v>
      </c>
      <c r="X1033" s="142">
        <v>0</v>
      </c>
      <c r="Y1033" s="45"/>
      <c r="Z1033" s="45"/>
      <c r="AA1033" s="45"/>
      <c r="AB1033" s="45"/>
      <c r="AC1033" s="45"/>
      <c r="AD1033" s="45"/>
      <c r="AE1033" s="45"/>
      <c r="AF1033" s="45"/>
      <c r="AG1033" s="45"/>
      <c r="AH1033" s="45"/>
      <c r="AI1033" s="45"/>
      <c r="AJ1033" s="45"/>
      <c r="AK1033" s="45"/>
      <c r="AL1033" s="45"/>
      <c r="AM1033" s="45"/>
      <c r="AN1033" s="45"/>
      <c r="AO1033" s="45"/>
      <c r="AP1033" s="39" t="s">
        <v>204</v>
      </c>
      <c r="AQ1033" s="39" t="s">
        <v>164</v>
      </c>
      <c r="AR1033" s="45"/>
      <c r="AS1033" s="45"/>
      <c r="AT1033" s="45"/>
      <c r="AU1033" s="174">
        <v>93750</v>
      </c>
      <c r="AV1033" s="45"/>
      <c r="AW1033" s="45"/>
      <c r="AX1033" s="45"/>
      <c r="AY1033" s="45"/>
      <c r="AZ1033" s="95" t="s">
        <v>1841</v>
      </c>
      <c r="BA1033" s="102"/>
      <c r="BB1033" s="45"/>
      <c r="BC1033" s="45"/>
    </row>
    <row r="1034" spans="1:77" ht="16" hidden="1" thickBot="1">
      <c r="A1034" s="4"/>
      <c r="B1034" s="6"/>
      <c r="C1034" s="40" t="s">
        <v>255</v>
      </c>
      <c r="D1034" s="39" t="s">
        <v>1116</v>
      </c>
      <c r="E1034" s="45"/>
      <c r="F1034" s="45"/>
      <c r="G1034" s="45"/>
      <c r="H1034" s="45"/>
      <c r="I1034" s="45"/>
      <c r="J1034" s="102" t="s">
        <v>1193</v>
      </c>
      <c r="K1034" s="45"/>
      <c r="L1034" s="45"/>
      <c r="M1034" s="45"/>
      <c r="N1034" s="45"/>
      <c r="O1034" s="45"/>
      <c r="P1034" s="45"/>
      <c r="Q1034" s="142" t="s">
        <v>145</v>
      </c>
      <c r="R1034" s="45"/>
      <c r="S1034" s="149" t="s">
        <v>222</v>
      </c>
      <c r="T1034" s="142">
        <v>0</v>
      </c>
      <c r="U1034" s="45"/>
      <c r="V1034" s="142">
        <v>0</v>
      </c>
      <c r="W1034" s="142">
        <v>0</v>
      </c>
      <c r="X1034" s="142">
        <v>0</v>
      </c>
      <c r="Y1034" s="45"/>
      <c r="Z1034" s="45"/>
      <c r="AA1034" s="45"/>
      <c r="AB1034" s="45"/>
      <c r="AC1034" s="45"/>
      <c r="AD1034" s="45"/>
      <c r="AE1034" s="45"/>
      <c r="AF1034" s="45"/>
      <c r="AG1034" s="45"/>
      <c r="AH1034" s="45"/>
      <c r="AI1034" s="45"/>
      <c r="AJ1034" s="45"/>
      <c r="AK1034" s="45"/>
      <c r="AL1034" s="45"/>
      <c r="AM1034" s="45"/>
      <c r="AN1034" s="45"/>
      <c r="AO1034" s="45"/>
      <c r="AP1034" s="39" t="s">
        <v>204</v>
      </c>
      <c r="AQ1034" s="39" t="s">
        <v>850</v>
      </c>
      <c r="AR1034" s="45"/>
      <c r="AS1034" s="45"/>
      <c r="AT1034" s="45"/>
      <c r="AU1034" s="174">
        <v>1500000</v>
      </c>
      <c r="AV1034" s="45" t="s">
        <v>123</v>
      </c>
      <c r="AW1034" s="45"/>
      <c r="AX1034" s="45" t="s">
        <v>1599</v>
      </c>
      <c r="AY1034" s="102" t="s">
        <v>1193</v>
      </c>
      <c r="AZ1034" s="61"/>
      <c r="BA1034" s="102"/>
      <c r="BB1034" s="45"/>
      <c r="BC1034" s="45"/>
    </row>
    <row r="1035" spans="1:77" ht="16" hidden="1" thickBot="1">
      <c r="A1035" s="4"/>
      <c r="B1035" s="6"/>
      <c r="C1035" s="40" t="s">
        <v>248</v>
      </c>
      <c r="D1035" s="39" t="s">
        <v>1117</v>
      </c>
      <c r="E1035" s="45"/>
      <c r="F1035" s="45"/>
      <c r="G1035" s="45"/>
      <c r="H1035" s="45"/>
      <c r="I1035" s="45"/>
      <c r="J1035" s="45"/>
      <c r="K1035" s="45"/>
      <c r="L1035" s="45"/>
      <c r="M1035" s="45"/>
      <c r="N1035" s="45"/>
      <c r="O1035" s="45"/>
      <c r="P1035" s="45"/>
      <c r="Q1035" s="142" t="s">
        <v>800</v>
      </c>
      <c r="R1035" s="45"/>
      <c r="S1035" s="149" t="s">
        <v>221</v>
      </c>
      <c r="T1035" s="142">
        <v>0</v>
      </c>
      <c r="U1035" s="45"/>
      <c r="V1035" s="142">
        <v>0</v>
      </c>
      <c r="W1035" s="142">
        <v>0</v>
      </c>
      <c r="X1035" s="142">
        <v>0</v>
      </c>
      <c r="Y1035" s="45"/>
      <c r="Z1035" s="45"/>
      <c r="AA1035" s="45"/>
      <c r="AB1035" s="45"/>
      <c r="AC1035" s="45"/>
      <c r="AD1035" s="45"/>
      <c r="AE1035" s="45"/>
      <c r="AF1035" s="45"/>
      <c r="AG1035" s="45"/>
      <c r="AH1035" s="45"/>
      <c r="AI1035" s="45"/>
      <c r="AJ1035" s="45"/>
      <c r="AK1035" s="45"/>
      <c r="AL1035" s="45"/>
      <c r="AM1035" s="45"/>
      <c r="AN1035" s="45"/>
      <c r="AO1035" s="45"/>
      <c r="AP1035" s="39" t="s">
        <v>204</v>
      </c>
      <c r="AQ1035" s="39" t="s">
        <v>166</v>
      </c>
      <c r="AR1035" s="45"/>
      <c r="AS1035" s="45"/>
      <c r="AT1035" s="45"/>
      <c r="AU1035" s="174">
        <v>93750</v>
      </c>
      <c r="AV1035" s="62"/>
      <c r="AW1035" s="45"/>
      <c r="AX1035" s="45"/>
      <c r="AY1035" s="45"/>
      <c r="AZ1035" s="95" t="s">
        <v>1841</v>
      </c>
      <c r="BA1035" s="45"/>
      <c r="BB1035" s="45"/>
      <c r="BC1035" s="45"/>
    </row>
    <row r="1036" spans="1:77" ht="16" hidden="1" thickBot="1">
      <c r="A1036" s="4"/>
      <c r="B1036" s="6"/>
      <c r="C1036" s="40"/>
      <c r="D1036" s="39"/>
      <c r="E1036" s="118"/>
      <c r="F1036" s="118"/>
      <c r="G1036" s="45"/>
      <c r="H1036" s="45"/>
      <c r="I1036" s="45"/>
      <c r="J1036" s="45"/>
      <c r="K1036" s="45"/>
      <c r="L1036" s="45"/>
      <c r="M1036" s="45"/>
      <c r="N1036" s="45"/>
      <c r="O1036" s="45"/>
      <c r="P1036" s="45"/>
      <c r="Q1036" s="142"/>
      <c r="R1036" s="118"/>
      <c r="S1036" s="149"/>
      <c r="T1036" s="55"/>
      <c r="U1036" s="105"/>
      <c r="V1036" s="105"/>
      <c r="W1036" s="105"/>
      <c r="X1036" s="105"/>
      <c r="Y1036" s="45"/>
      <c r="Z1036" s="45"/>
      <c r="AA1036" s="45"/>
      <c r="AB1036" s="45"/>
      <c r="AC1036" s="45"/>
      <c r="AD1036" s="45"/>
      <c r="AE1036" s="45"/>
      <c r="AF1036" s="45"/>
      <c r="AG1036" s="45"/>
      <c r="AH1036" s="45"/>
      <c r="AI1036" s="45"/>
      <c r="AJ1036" s="45"/>
      <c r="AK1036" s="45"/>
      <c r="AL1036" s="45"/>
      <c r="AM1036" s="45"/>
      <c r="AN1036" s="45"/>
      <c r="AO1036" s="45"/>
      <c r="AP1036" s="39"/>
      <c r="AQ1036" s="39"/>
      <c r="AR1036" s="45"/>
      <c r="AS1036" s="45"/>
      <c r="AT1036" s="45"/>
      <c r="AU1036" s="174"/>
      <c r="AV1036" s="64"/>
      <c r="AW1036" s="45"/>
      <c r="AX1036" s="48"/>
      <c r="AY1036" s="45"/>
      <c r="AZ1036" s="61"/>
      <c r="BA1036" s="45"/>
      <c r="BB1036" s="45"/>
      <c r="BC1036" s="45"/>
    </row>
    <row r="1037" spans="1:77" ht="16" hidden="1" thickBot="1">
      <c r="A1037" s="4"/>
      <c r="B1037" s="6"/>
      <c r="C1037" s="6"/>
      <c r="D1037" s="56"/>
      <c r="E1037" s="56"/>
      <c r="F1037" s="56"/>
      <c r="G1037" s="56"/>
      <c r="H1037" s="56"/>
      <c r="I1037" s="56"/>
      <c r="J1037" s="56"/>
      <c r="K1037" s="56"/>
      <c r="L1037" s="56"/>
      <c r="M1037" s="56"/>
      <c r="N1037" s="56"/>
      <c r="O1037" s="56"/>
      <c r="P1037" s="56"/>
      <c r="Q1037" s="56"/>
      <c r="R1037" s="116"/>
      <c r="S1037" s="56"/>
      <c r="T1037" s="170"/>
      <c r="U1037" s="56"/>
      <c r="V1037" s="56"/>
      <c r="W1037" s="56"/>
      <c r="X1037" s="56"/>
      <c r="Y1037" s="56"/>
      <c r="Z1037" s="56"/>
      <c r="AA1037" s="56"/>
      <c r="AB1037" s="56"/>
      <c r="AC1037" s="56"/>
      <c r="AD1037" s="56"/>
      <c r="AE1037" s="56"/>
      <c r="AF1037" s="56"/>
      <c r="AG1037" s="56"/>
      <c r="AH1037" s="56"/>
      <c r="AI1037" s="56"/>
      <c r="AJ1037" s="56"/>
      <c r="AK1037" s="56"/>
      <c r="AL1037" s="56"/>
      <c r="AM1037" s="56"/>
      <c r="AN1037" s="56"/>
      <c r="AO1037" s="56"/>
      <c r="AP1037" s="56"/>
      <c r="AQ1037" s="56"/>
      <c r="AR1037" s="56"/>
      <c r="AS1037" s="56"/>
      <c r="AT1037" s="56"/>
      <c r="AU1037" s="105"/>
      <c r="AV1037" s="116"/>
      <c r="AW1037" s="105"/>
      <c r="AX1037" s="55"/>
      <c r="AY1037" s="56"/>
      <c r="AZ1037" s="105"/>
      <c r="BA1037" s="105"/>
      <c r="BB1037" s="105"/>
      <c r="BC1037" s="105"/>
    </row>
    <row r="1038" spans="1:77" ht="16" hidden="1" thickBot="1">
      <c r="A1038" s="4"/>
      <c r="B1038" s="6"/>
      <c r="C1038" s="6"/>
      <c r="D1038" s="56"/>
      <c r="E1038" s="56"/>
      <c r="F1038" s="56"/>
      <c r="G1038" s="56"/>
      <c r="H1038" s="56"/>
      <c r="I1038" s="56"/>
      <c r="J1038" s="56"/>
      <c r="K1038" s="56"/>
      <c r="L1038" s="56"/>
      <c r="M1038" s="56"/>
      <c r="N1038" s="56"/>
      <c r="O1038" s="56"/>
      <c r="P1038" s="56"/>
      <c r="Q1038" s="56"/>
      <c r="R1038" s="116"/>
      <c r="S1038" s="56"/>
      <c r="T1038" s="170"/>
      <c r="U1038" s="56"/>
      <c r="V1038" s="56"/>
      <c r="W1038" s="56"/>
      <c r="X1038" s="56"/>
      <c r="Y1038" s="56"/>
      <c r="Z1038" s="56"/>
      <c r="AA1038" s="56"/>
      <c r="AB1038" s="56"/>
      <c r="AC1038" s="56"/>
      <c r="AD1038" s="56"/>
      <c r="AE1038" s="56"/>
      <c r="AF1038" s="56"/>
      <c r="AG1038" s="56"/>
      <c r="AH1038" s="56"/>
      <c r="AI1038" s="56"/>
      <c r="AJ1038" s="56"/>
      <c r="AK1038" s="56"/>
      <c r="AL1038" s="56"/>
      <c r="AM1038" s="56"/>
      <c r="AN1038" s="56"/>
      <c r="AO1038" s="56"/>
      <c r="AP1038" s="56"/>
      <c r="AQ1038" s="56"/>
      <c r="AR1038" s="56"/>
      <c r="AS1038" s="56"/>
      <c r="AT1038" s="56"/>
      <c r="AU1038" s="105"/>
      <c r="AV1038" s="116"/>
      <c r="AW1038" s="105"/>
      <c r="AX1038" s="55"/>
      <c r="AY1038" s="56"/>
      <c r="AZ1038" s="105"/>
      <c r="BA1038" s="105"/>
      <c r="BB1038" s="105"/>
      <c r="BC1038" s="105"/>
    </row>
    <row r="1039" spans="1:77" ht="16" hidden="1" thickBot="1">
      <c r="A1039" s="4"/>
      <c r="B1039" s="6"/>
      <c r="C1039" s="6"/>
      <c r="D1039" s="56"/>
      <c r="E1039" s="56"/>
      <c r="F1039" s="56"/>
      <c r="G1039" s="56"/>
      <c r="H1039" s="56"/>
      <c r="I1039" s="56"/>
      <c r="J1039" s="56"/>
      <c r="K1039" s="56"/>
      <c r="L1039" s="56"/>
      <c r="M1039" s="56"/>
      <c r="N1039" s="56"/>
      <c r="O1039" s="56"/>
      <c r="P1039" s="56"/>
      <c r="Q1039" s="56"/>
      <c r="R1039" s="116"/>
      <c r="S1039" s="56"/>
      <c r="T1039" s="170"/>
      <c r="U1039" s="56"/>
      <c r="V1039" s="56"/>
      <c r="W1039" s="56"/>
      <c r="X1039" s="56"/>
      <c r="Y1039" s="56"/>
      <c r="Z1039" s="56"/>
      <c r="AA1039" s="56"/>
      <c r="AB1039" s="56"/>
      <c r="AC1039" s="56"/>
      <c r="AD1039" s="56"/>
      <c r="AE1039" s="56"/>
      <c r="AF1039" s="56"/>
      <c r="AG1039" s="56"/>
      <c r="AH1039" s="56"/>
      <c r="AI1039" s="56"/>
      <c r="AJ1039" s="56"/>
      <c r="AK1039" s="56"/>
      <c r="AL1039" s="56"/>
      <c r="AM1039" s="56"/>
      <c r="AN1039" s="56"/>
      <c r="AO1039" s="56"/>
      <c r="AP1039" s="56"/>
      <c r="AQ1039" s="56"/>
      <c r="AR1039" s="56"/>
      <c r="AS1039" s="56"/>
      <c r="AT1039" s="56"/>
      <c r="AU1039" s="105"/>
      <c r="AV1039" s="116"/>
      <c r="AW1039" s="105"/>
      <c r="AX1039" s="55"/>
      <c r="AY1039" s="56"/>
      <c r="AZ1039" s="105"/>
      <c r="BA1039" s="105"/>
      <c r="BB1039" s="105"/>
      <c r="BC1039" s="105"/>
    </row>
    <row r="1040" spans="1:77" ht="17" hidden="1" thickBot="1">
      <c r="A1040" s="4" t="s">
        <v>45</v>
      </c>
      <c r="B1040" s="6" t="s">
        <v>46</v>
      </c>
      <c r="C1040" s="6"/>
      <c r="D1040" s="56"/>
      <c r="E1040" s="56"/>
      <c r="F1040" s="56"/>
      <c r="G1040" s="56"/>
      <c r="H1040" s="56"/>
      <c r="I1040" s="56"/>
      <c r="J1040" s="56"/>
      <c r="K1040" s="56"/>
      <c r="L1040" s="56"/>
      <c r="M1040" s="56"/>
      <c r="N1040" s="56"/>
      <c r="O1040" s="56"/>
      <c r="P1040" s="56"/>
      <c r="Q1040" s="56"/>
      <c r="R1040" s="116"/>
      <c r="S1040" s="56"/>
      <c r="T1040" s="170"/>
      <c r="U1040" s="56"/>
      <c r="V1040" s="56"/>
      <c r="W1040" s="56"/>
      <c r="X1040" s="56"/>
      <c r="Y1040" s="56"/>
      <c r="Z1040" s="56"/>
      <c r="AA1040" s="56"/>
      <c r="AB1040" s="56"/>
      <c r="AC1040" s="56"/>
      <c r="AD1040" s="56"/>
      <c r="AE1040" s="56"/>
      <c r="AF1040" s="56"/>
      <c r="AG1040" s="56"/>
      <c r="AH1040" s="56"/>
      <c r="AI1040" s="56"/>
      <c r="AJ1040" s="56"/>
      <c r="AK1040" s="56"/>
      <c r="AL1040" s="56"/>
      <c r="AM1040" s="56"/>
      <c r="AN1040" s="56"/>
      <c r="AO1040" s="56"/>
      <c r="AP1040" s="56"/>
      <c r="AQ1040" s="56"/>
      <c r="AR1040" s="56"/>
      <c r="AS1040" s="56"/>
      <c r="AT1040" s="56"/>
      <c r="AU1040" s="105"/>
      <c r="AV1040" s="116"/>
      <c r="AW1040" s="105"/>
      <c r="AX1040" s="55"/>
      <c r="AY1040" s="56"/>
      <c r="AZ1040" s="105"/>
      <c r="BA1040" s="105"/>
      <c r="BB1040" s="105"/>
      <c r="BC1040" s="105"/>
    </row>
    <row r="1041" spans="1:77" ht="17" hidden="1" thickBot="1">
      <c r="A1041" s="4"/>
      <c r="B1041" s="6" t="s">
        <v>111</v>
      </c>
      <c r="C1041" s="6" t="s">
        <v>145</v>
      </c>
      <c r="D1041" s="56" t="s">
        <v>145</v>
      </c>
      <c r="E1041" s="56" t="s">
        <v>145</v>
      </c>
      <c r="F1041" s="56"/>
      <c r="G1041" s="56" t="s">
        <v>145</v>
      </c>
      <c r="H1041" s="56" t="s">
        <v>145</v>
      </c>
      <c r="I1041" s="56" t="s">
        <v>145</v>
      </c>
      <c r="J1041" s="56" t="s">
        <v>145</v>
      </c>
      <c r="K1041" s="56" t="s">
        <v>145</v>
      </c>
      <c r="L1041" s="56" t="s">
        <v>145</v>
      </c>
      <c r="M1041" s="56" t="s">
        <v>145</v>
      </c>
      <c r="N1041" s="56" t="s">
        <v>145</v>
      </c>
      <c r="O1041" s="56" t="s">
        <v>145</v>
      </c>
      <c r="P1041" s="56" t="s">
        <v>145</v>
      </c>
      <c r="Q1041" s="56" t="s">
        <v>145</v>
      </c>
      <c r="R1041" s="116" t="s">
        <v>145</v>
      </c>
      <c r="S1041" s="56" t="s">
        <v>145</v>
      </c>
      <c r="T1041" s="170" t="s">
        <v>145</v>
      </c>
      <c r="U1041" s="56" t="s">
        <v>145</v>
      </c>
      <c r="V1041" s="56" t="s">
        <v>145</v>
      </c>
      <c r="W1041" s="56" t="s">
        <v>145</v>
      </c>
      <c r="X1041" s="56" t="s">
        <v>145</v>
      </c>
      <c r="Y1041" s="56" t="s">
        <v>145</v>
      </c>
      <c r="Z1041" s="56" t="s">
        <v>145</v>
      </c>
      <c r="AA1041" s="56" t="s">
        <v>145</v>
      </c>
      <c r="AB1041" s="56" t="s">
        <v>145</v>
      </c>
      <c r="AC1041" s="56" t="s">
        <v>145</v>
      </c>
      <c r="AD1041" s="56" t="s">
        <v>145</v>
      </c>
      <c r="AE1041" s="56" t="s">
        <v>145</v>
      </c>
      <c r="AF1041" s="56" t="s">
        <v>145</v>
      </c>
      <c r="AG1041" s="56" t="s">
        <v>145</v>
      </c>
      <c r="AH1041" s="56" t="s">
        <v>145</v>
      </c>
      <c r="AI1041" s="56" t="s">
        <v>145</v>
      </c>
      <c r="AJ1041" s="56" t="s">
        <v>145</v>
      </c>
      <c r="AK1041" s="56" t="s">
        <v>145</v>
      </c>
      <c r="AL1041" s="56" t="s">
        <v>145</v>
      </c>
      <c r="AM1041" s="56" t="s">
        <v>145</v>
      </c>
      <c r="AN1041" s="56" t="s">
        <v>145</v>
      </c>
      <c r="AO1041" s="56" t="s">
        <v>145</v>
      </c>
      <c r="AP1041" s="56" t="s">
        <v>145</v>
      </c>
      <c r="AQ1041" s="56" t="s">
        <v>145</v>
      </c>
      <c r="AR1041" s="56" t="s">
        <v>145</v>
      </c>
      <c r="AS1041" s="56" t="s">
        <v>145</v>
      </c>
      <c r="AT1041" s="56" t="s">
        <v>145</v>
      </c>
      <c r="AU1041" s="105" t="s">
        <v>145</v>
      </c>
      <c r="AV1041" s="116" t="s">
        <v>145</v>
      </c>
      <c r="AW1041" s="105" t="s">
        <v>145</v>
      </c>
      <c r="AX1041" s="55" t="s">
        <v>145</v>
      </c>
      <c r="AY1041" s="56" t="s">
        <v>145</v>
      </c>
      <c r="AZ1041" s="105" t="s">
        <v>145</v>
      </c>
      <c r="BA1041" s="105" t="s">
        <v>145</v>
      </c>
      <c r="BB1041" s="105" t="s">
        <v>145</v>
      </c>
      <c r="BC1041" s="105" t="s">
        <v>145</v>
      </c>
    </row>
    <row r="1042" spans="1:77" ht="16" hidden="1" thickBot="1">
      <c r="A1042" s="4"/>
      <c r="B1042" s="7"/>
      <c r="C1042" s="2"/>
      <c r="D1042" s="10"/>
      <c r="E1042" s="10"/>
      <c r="F1042" s="10"/>
      <c r="G1042" s="10"/>
      <c r="H1042" s="10"/>
      <c r="I1042" s="10"/>
      <c r="J1042" s="10"/>
      <c r="K1042" s="10"/>
      <c r="L1042" s="10"/>
      <c r="M1042" s="10"/>
      <c r="N1042" s="10"/>
      <c r="O1042" s="10"/>
      <c r="P1042" s="10"/>
      <c r="Q1042" s="10"/>
      <c r="R1042" s="117"/>
      <c r="T1042" s="158"/>
      <c r="U1042" s="10"/>
      <c r="V1042" s="10"/>
      <c r="W1042" s="10"/>
      <c r="X1042" s="10"/>
      <c r="Y1042" s="10"/>
      <c r="Z1042" s="10"/>
      <c r="AA1042" s="10"/>
      <c r="AB1042" s="10"/>
      <c r="AC1042" s="10"/>
      <c r="AD1042" s="10"/>
      <c r="AE1042" s="10"/>
      <c r="AF1042" s="10"/>
      <c r="AG1042" s="10"/>
      <c r="AH1042" s="10"/>
      <c r="AI1042" s="10"/>
      <c r="AJ1042" s="10"/>
      <c r="AK1042" s="10"/>
      <c r="AL1042" s="10"/>
      <c r="AM1042" s="10"/>
      <c r="AN1042" s="10"/>
      <c r="AO1042" s="10"/>
      <c r="AP1042" s="10"/>
      <c r="AQ1042" s="10"/>
      <c r="AR1042" s="10"/>
      <c r="AS1042" s="10"/>
      <c r="AT1042" s="10"/>
      <c r="AU1042" s="45"/>
      <c r="AV1042" s="117"/>
      <c r="AW1042" s="45"/>
      <c r="AX1042" s="61"/>
      <c r="AY1042" s="10"/>
      <c r="AZ1042" s="45"/>
      <c r="BA1042" s="45"/>
      <c r="BB1042" s="45"/>
      <c r="BC1042" s="45"/>
    </row>
    <row r="1043" spans="1:77" s="100" customFormat="1" ht="24" hidden="1" customHeight="1">
      <c r="A1043" s="4" t="s">
        <v>47</v>
      </c>
      <c r="B1043" s="8" t="s">
        <v>48</v>
      </c>
      <c r="C1043" s="74"/>
      <c r="D1043" s="75"/>
      <c r="E1043" s="75"/>
      <c r="F1043" s="75"/>
      <c r="G1043" s="75"/>
      <c r="H1043" s="75"/>
      <c r="I1043" s="75"/>
      <c r="J1043" s="75"/>
      <c r="K1043" s="75"/>
      <c r="L1043" s="75"/>
      <c r="M1043" s="75"/>
      <c r="N1043" s="75"/>
      <c r="O1043" s="75"/>
      <c r="P1043" s="75"/>
      <c r="Q1043" s="75"/>
      <c r="R1043" s="141"/>
      <c r="S1043" s="75"/>
      <c r="T1043" s="196"/>
      <c r="U1043" s="75"/>
      <c r="V1043" s="75"/>
      <c r="W1043" s="75"/>
      <c r="X1043" s="75"/>
      <c r="Y1043" s="75"/>
      <c r="Z1043" s="75"/>
      <c r="AA1043" s="75"/>
      <c r="AB1043" s="75"/>
      <c r="AC1043" s="75"/>
      <c r="AD1043" s="75"/>
      <c r="AE1043" s="75"/>
      <c r="AF1043" s="75"/>
      <c r="AG1043" s="75"/>
      <c r="AH1043" s="75"/>
      <c r="AI1043" s="75"/>
      <c r="AJ1043" s="75"/>
      <c r="AK1043" s="75"/>
      <c r="AL1043" s="75"/>
      <c r="AM1043" s="75"/>
      <c r="AN1043" s="75"/>
      <c r="AO1043" s="75"/>
      <c r="AP1043" s="75"/>
      <c r="AQ1043" s="75"/>
      <c r="AR1043" s="75"/>
      <c r="AS1043" s="75"/>
      <c r="AT1043" s="75"/>
      <c r="AU1043" s="209">
        <f>SUM(AU1044)</f>
        <v>31925943937</v>
      </c>
      <c r="AV1043" s="141"/>
      <c r="AW1043" s="66"/>
      <c r="AX1043" s="95"/>
      <c r="AY1043" s="75"/>
      <c r="AZ1043" s="66"/>
      <c r="BA1043" s="66"/>
      <c r="BB1043" s="66"/>
      <c r="BC1043" s="66"/>
      <c r="BD1043" s="121"/>
      <c r="BE1043" s="121"/>
      <c r="BF1043" s="121"/>
      <c r="BG1043" s="121"/>
      <c r="BH1043" s="121"/>
      <c r="BI1043" s="121"/>
      <c r="BJ1043" s="121"/>
      <c r="BK1043" s="121"/>
      <c r="BL1043" s="121"/>
      <c r="BM1043" s="121"/>
      <c r="BN1043" s="121"/>
      <c r="BO1043" s="121"/>
      <c r="BP1043" s="121"/>
      <c r="BQ1043" s="121"/>
      <c r="BR1043" s="121"/>
      <c r="BS1043" s="121"/>
      <c r="BT1043" s="121"/>
      <c r="BU1043" s="121"/>
      <c r="BV1043" s="121"/>
      <c r="BW1043" s="121"/>
      <c r="BX1043" s="121"/>
      <c r="BY1043" s="121"/>
    </row>
    <row r="1044" spans="1:77" ht="17" hidden="1" thickBot="1">
      <c r="A1044" s="4" t="s">
        <v>49</v>
      </c>
      <c r="B1044" s="7" t="s">
        <v>50</v>
      </c>
      <c r="C1044" s="2"/>
      <c r="D1044" s="10"/>
      <c r="E1044" s="10"/>
      <c r="F1044" s="10"/>
      <c r="G1044" s="10"/>
      <c r="H1044" s="10"/>
      <c r="I1044" s="10"/>
      <c r="J1044" s="10"/>
      <c r="K1044" s="10"/>
      <c r="L1044" s="10"/>
      <c r="M1044" s="10"/>
      <c r="N1044" s="10"/>
      <c r="O1044" s="10"/>
      <c r="P1044" s="10"/>
      <c r="Q1044" s="10"/>
      <c r="R1044" s="117"/>
      <c r="T1044" s="158"/>
      <c r="U1044" s="10"/>
      <c r="V1044" s="10"/>
      <c r="W1044" s="10"/>
      <c r="X1044" s="10"/>
      <c r="Y1044" s="10"/>
      <c r="Z1044" s="10"/>
      <c r="AA1044" s="10"/>
      <c r="AB1044" s="10"/>
      <c r="AC1044" s="10"/>
      <c r="AD1044" s="10"/>
      <c r="AE1044" s="10"/>
      <c r="AF1044" s="10"/>
      <c r="AG1044" s="10"/>
      <c r="AH1044" s="10"/>
      <c r="AI1044" s="10"/>
      <c r="AJ1044" s="10"/>
      <c r="AK1044" s="10"/>
      <c r="AL1044" s="10"/>
      <c r="AM1044" s="10"/>
      <c r="AN1044" s="10"/>
      <c r="AO1044" s="10"/>
      <c r="AP1044" s="10"/>
      <c r="AQ1044" s="10"/>
      <c r="AR1044" s="10"/>
      <c r="AS1044" s="10"/>
      <c r="AT1044" s="10"/>
      <c r="AU1044" s="197">
        <f>SUM(AU1045:AU1102)</f>
        <v>31925943937</v>
      </c>
      <c r="AV1044" s="117"/>
      <c r="AW1044" s="45"/>
      <c r="AX1044" s="61"/>
      <c r="AY1044" s="10"/>
      <c r="AZ1044" s="45"/>
      <c r="BA1044" s="45"/>
      <c r="BB1044" s="45"/>
      <c r="BC1044" s="45"/>
    </row>
    <row r="1045" spans="1:77" s="100" customFormat="1" ht="23.25" hidden="1" customHeight="1">
      <c r="A1045" s="4"/>
      <c r="B1045" s="98" t="s">
        <v>112</v>
      </c>
      <c r="C1045" s="138" t="s">
        <v>1132</v>
      </c>
      <c r="D1045" s="139" t="s">
        <v>1186</v>
      </c>
      <c r="E1045" s="57" t="s">
        <v>145</v>
      </c>
      <c r="F1045" s="57"/>
      <c r="G1045" s="75"/>
      <c r="H1045" s="75"/>
      <c r="I1045" s="139">
        <v>45</v>
      </c>
      <c r="J1045" s="104" t="s">
        <v>1193</v>
      </c>
      <c r="K1045" s="201"/>
      <c r="L1045" s="199"/>
      <c r="M1045" s="198"/>
      <c r="N1045" s="198"/>
      <c r="O1045" s="198"/>
      <c r="P1045" s="198"/>
      <c r="Q1045" s="75"/>
      <c r="R1045" s="141"/>
      <c r="S1045" s="75"/>
      <c r="T1045" s="196"/>
      <c r="U1045" s="75"/>
      <c r="V1045" s="75"/>
      <c r="W1045" s="75"/>
      <c r="X1045" s="75"/>
      <c r="Y1045" s="104"/>
      <c r="Z1045" s="199" t="s">
        <v>1190</v>
      </c>
      <c r="AA1045" s="200"/>
      <c r="AB1045" s="201"/>
      <c r="AC1045" s="199"/>
      <c r="AD1045" s="139" t="s">
        <v>1197</v>
      </c>
      <c r="AE1045" s="75"/>
      <c r="AF1045" s="75"/>
      <c r="AG1045" s="75"/>
      <c r="AH1045" s="75"/>
      <c r="AI1045" s="75"/>
      <c r="AJ1045" s="75"/>
      <c r="AK1045" s="75"/>
      <c r="AL1045" s="75"/>
      <c r="AM1045" s="75"/>
      <c r="AN1045" s="75"/>
      <c r="AO1045" s="139">
        <v>45</v>
      </c>
      <c r="AP1045" s="139" t="s">
        <v>204</v>
      </c>
      <c r="AQ1045" s="75"/>
      <c r="AR1045" s="75"/>
      <c r="AS1045" s="75"/>
      <c r="AT1045" s="75"/>
      <c r="AU1045" s="202">
        <v>29475000</v>
      </c>
      <c r="AV1045" s="140" t="s">
        <v>123</v>
      </c>
      <c r="AW1045" s="66"/>
      <c r="AX1045" s="66"/>
      <c r="AY1045" s="104" t="s">
        <v>1193</v>
      </c>
      <c r="AZ1045" s="95"/>
      <c r="BA1045" s="104"/>
      <c r="BB1045" s="66"/>
      <c r="BC1045" s="66"/>
      <c r="BD1045" s="121"/>
      <c r="BE1045" s="121"/>
      <c r="BF1045" s="121"/>
      <c r="BG1045" s="121"/>
      <c r="BH1045" s="121"/>
      <c r="BI1045" s="121"/>
      <c r="BJ1045" s="121"/>
      <c r="BK1045" s="121"/>
      <c r="BL1045" s="121"/>
      <c r="BM1045" s="121"/>
      <c r="BN1045" s="121"/>
      <c r="BO1045" s="121"/>
      <c r="BP1045" s="121"/>
      <c r="BQ1045" s="121"/>
      <c r="BR1045" s="121"/>
      <c r="BS1045" s="121"/>
      <c r="BT1045" s="121"/>
      <c r="BU1045" s="121"/>
      <c r="BV1045" s="121"/>
      <c r="BW1045" s="121"/>
      <c r="BX1045" s="121"/>
      <c r="BY1045" s="121"/>
    </row>
    <row r="1046" spans="1:77" ht="31" hidden="1" thickBot="1">
      <c r="A1046" s="4"/>
      <c r="B1046" s="6"/>
      <c r="C1046" s="35" t="s">
        <v>1133</v>
      </c>
      <c r="D1046" s="38" t="s">
        <v>1186</v>
      </c>
      <c r="E1046" s="56" t="s">
        <v>145</v>
      </c>
      <c r="F1046" s="56"/>
      <c r="G1046" s="10"/>
      <c r="H1046" s="10"/>
      <c r="I1046" s="38">
        <v>144</v>
      </c>
      <c r="J1046" s="102" t="s">
        <v>1193</v>
      </c>
      <c r="K1046" s="206"/>
      <c r="L1046" s="204"/>
      <c r="M1046" s="203"/>
      <c r="N1046" s="203"/>
      <c r="O1046" s="203"/>
      <c r="P1046" s="203"/>
      <c r="Q1046" s="10"/>
      <c r="R1046" s="117"/>
      <c r="T1046" s="158"/>
      <c r="U1046" s="10"/>
      <c r="V1046" s="10"/>
      <c r="W1046" s="10"/>
      <c r="X1046" s="10"/>
      <c r="Y1046" s="102"/>
      <c r="Z1046" s="204" t="s">
        <v>1190</v>
      </c>
      <c r="AA1046" s="205"/>
      <c r="AB1046" s="206"/>
      <c r="AC1046" s="204"/>
      <c r="AD1046" s="38" t="s">
        <v>1197</v>
      </c>
      <c r="AE1046" s="10"/>
      <c r="AF1046" s="10"/>
      <c r="AG1046" s="10"/>
      <c r="AH1046" s="10"/>
      <c r="AI1046" s="10"/>
      <c r="AJ1046" s="10"/>
      <c r="AK1046" s="10"/>
      <c r="AL1046" s="10"/>
      <c r="AM1046" s="10"/>
      <c r="AN1046" s="10"/>
      <c r="AO1046" s="38">
        <v>144</v>
      </c>
      <c r="AP1046" s="38" t="s">
        <v>204</v>
      </c>
      <c r="AQ1046" s="10"/>
      <c r="AR1046" s="10"/>
      <c r="AS1046" s="10"/>
      <c r="AT1046" s="10"/>
      <c r="AU1046" s="207">
        <v>94320000</v>
      </c>
      <c r="AV1046" s="47" t="s">
        <v>123</v>
      </c>
      <c r="AW1046" s="45"/>
      <c r="AX1046" s="45"/>
      <c r="AY1046" s="102" t="s">
        <v>1193</v>
      </c>
      <c r="AZ1046" s="61"/>
      <c r="BA1046" s="102"/>
      <c r="BB1046" s="45"/>
      <c r="BC1046" s="45"/>
    </row>
    <row r="1047" spans="1:77" s="100" customFormat="1" ht="19.5" hidden="1" customHeight="1">
      <c r="A1047" s="4"/>
      <c r="B1047" s="98"/>
      <c r="C1047" s="138" t="s">
        <v>1134</v>
      </c>
      <c r="D1047" s="139" t="s">
        <v>1186</v>
      </c>
      <c r="E1047" s="57" t="s">
        <v>145</v>
      </c>
      <c r="F1047" s="57"/>
      <c r="G1047" s="75"/>
      <c r="H1047" s="75"/>
      <c r="I1047" s="139">
        <v>84</v>
      </c>
      <c r="J1047" s="104" t="s">
        <v>1193</v>
      </c>
      <c r="K1047" s="201"/>
      <c r="L1047" s="199"/>
      <c r="M1047" s="198"/>
      <c r="N1047" s="198"/>
      <c r="O1047" s="198"/>
      <c r="P1047" s="198"/>
      <c r="Q1047" s="75"/>
      <c r="R1047" s="141"/>
      <c r="S1047" s="75"/>
      <c r="T1047" s="196"/>
      <c r="U1047" s="75"/>
      <c r="V1047" s="75"/>
      <c r="W1047" s="75"/>
      <c r="X1047" s="75"/>
      <c r="Y1047" s="104"/>
      <c r="Z1047" s="199" t="s">
        <v>1190</v>
      </c>
      <c r="AA1047" s="200"/>
      <c r="AB1047" s="201"/>
      <c r="AC1047" s="199"/>
      <c r="AD1047" s="139" t="s">
        <v>1197</v>
      </c>
      <c r="AE1047" s="75"/>
      <c r="AF1047" s="75"/>
      <c r="AG1047" s="75"/>
      <c r="AH1047" s="75"/>
      <c r="AI1047" s="75"/>
      <c r="AJ1047" s="75"/>
      <c r="AK1047" s="75"/>
      <c r="AL1047" s="75"/>
      <c r="AM1047" s="75"/>
      <c r="AN1047" s="75"/>
      <c r="AO1047" s="139">
        <v>84</v>
      </c>
      <c r="AP1047" s="139" t="s">
        <v>204</v>
      </c>
      <c r="AQ1047" s="75"/>
      <c r="AR1047" s="75"/>
      <c r="AS1047" s="75"/>
      <c r="AT1047" s="75"/>
      <c r="AU1047" s="202">
        <v>55020000</v>
      </c>
      <c r="AV1047" s="140" t="s">
        <v>123</v>
      </c>
      <c r="AW1047" s="66"/>
      <c r="AX1047" s="66"/>
      <c r="AY1047" s="104" t="s">
        <v>1193</v>
      </c>
      <c r="AZ1047" s="95"/>
      <c r="BA1047" s="104"/>
      <c r="BB1047" s="66"/>
      <c r="BC1047" s="66"/>
      <c r="BD1047" s="121"/>
      <c r="BE1047" s="121"/>
      <c r="BF1047" s="121"/>
      <c r="BG1047" s="121"/>
      <c r="BH1047" s="121"/>
      <c r="BI1047" s="121"/>
      <c r="BJ1047" s="121"/>
      <c r="BK1047" s="121"/>
      <c r="BL1047" s="121"/>
      <c r="BM1047" s="121"/>
      <c r="BN1047" s="121"/>
      <c r="BO1047" s="121"/>
      <c r="BP1047" s="121"/>
      <c r="BQ1047" s="121"/>
      <c r="BR1047" s="121"/>
      <c r="BS1047" s="121"/>
      <c r="BT1047" s="121"/>
      <c r="BU1047" s="121"/>
      <c r="BV1047" s="121"/>
      <c r="BW1047" s="121"/>
      <c r="BX1047" s="121"/>
      <c r="BY1047" s="121"/>
    </row>
    <row r="1048" spans="1:77" s="100" customFormat="1" ht="17" hidden="1" thickBot="1">
      <c r="A1048" s="4"/>
      <c r="B1048" s="98"/>
      <c r="C1048" s="138" t="s">
        <v>1135</v>
      </c>
      <c r="D1048" s="139" t="s">
        <v>1186</v>
      </c>
      <c r="E1048" s="57" t="s">
        <v>145</v>
      </c>
      <c r="F1048" s="57"/>
      <c r="G1048" s="75"/>
      <c r="H1048" s="75"/>
      <c r="I1048" s="139">
        <v>45</v>
      </c>
      <c r="J1048" s="104" t="s">
        <v>1193</v>
      </c>
      <c r="K1048" s="201"/>
      <c r="L1048" s="199"/>
      <c r="M1048" s="198"/>
      <c r="N1048" s="198"/>
      <c r="O1048" s="198"/>
      <c r="P1048" s="198"/>
      <c r="Q1048" s="75"/>
      <c r="R1048" s="141"/>
      <c r="S1048" s="75"/>
      <c r="T1048" s="196"/>
      <c r="U1048" s="75"/>
      <c r="V1048" s="75"/>
      <c r="W1048" s="75"/>
      <c r="X1048" s="75"/>
      <c r="Y1048" s="104"/>
      <c r="Z1048" s="199" t="s">
        <v>1191</v>
      </c>
      <c r="AA1048" s="200"/>
      <c r="AB1048" s="201"/>
      <c r="AC1048" s="199"/>
      <c r="AD1048" s="139" t="s">
        <v>1197</v>
      </c>
      <c r="AE1048" s="75"/>
      <c r="AF1048" s="75"/>
      <c r="AG1048" s="75"/>
      <c r="AH1048" s="75"/>
      <c r="AI1048" s="75"/>
      <c r="AJ1048" s="75"/>
      <c r="AK1048" s="75"/>
      <c r="AL1048" s="75"/>
      <c r="AM1048" s="75"/>
      <c r="AN1048" s="75"/>
      <c r="AO1048" s="139">
        <v>45</v>
      </c>
      <c r="AP1048" s="139" t="s">
        <v>204</v>
      </c>
      <c r="AQ1048" s="75"/>
      <c r="AR1048" s="75"/>
      <c r="AS1048" s="75"/>
      <c r="AT1048" s="75"/>
      <c r="AU1048" s="202">
        <v>38317500</v>
      </c>
      <c r="AV1048" s="140" t="s">
        <v>123</v>
      </c>
      <c r="AW1048" s="66"/>
      <c r="AX1048" s="66"/>
      <c r="AY1048" s="104" t="s">
        <v>1193</v>
      </c>
      <c r="AZ1048" s="95"/>
      <c r="BA1048" s="104"/>
      <c r="BB1048" s="66"/>
      <c r="BC1048" s="66"/>
      <c r="BD1048" s="121"/>
      <c r="BE1048" s="121"/>
      <c r="BF1048" s="121"/>
      <c r="BG1048" s="121"/>
      <c r="BH1048" s="121"/>
      <c r="BI1048" s="121"/>
      <c r="BJ1048" s="121"/>
      <c r="BK1048" s="121"/>
      <c r="BL1048" s="121"/>
      <c r="BM1048" s="121"/>
      <c r="BN1048" s="121"/>
      <c r="BO1048" s="121"/>
      <c r="BP1048" s="121"/>
      <c r="BQ1048" s="121"/>
      <c r="BR1048" s="121"/>
      <c r="BS1048" s="121"/>
      <c r="BT1048" s="121"/>
      <c r="BU1048" s="121"/>
      <c r="BV1048" s="121"/>
      <c r="BW1048" s="121"/>
      <c r="BX1048" s="121"/>
      <c r="BY1048" s="121"/>
    </row>
    <row r="1049" spans="1:77" s="100" customFormat="1" ht="17" hidden="1" thickBot="1">
      <c r="A1049" s="4"/>
      <c r="B1049" s="98"/>
      <c r="C1049" s="138" t="s">
        <v>1136</v>
      </c>
      <c r="D1049" s="139" t="s">
        <v>1186</v>
      </c>
      <c r="E1049" s="57" t="s">
        <v>145</v>
      </c>
      <c r="F1049" s="57"/>
      <c r="G1049" s="75"/>
      <c r="H1049" s="75"/>
      <c r="I1049" s="139">
        <v>40</v>
      </c>
      <c r="J1049" s="104" t="s">
        <v>1193</v>
      </c>
      <c r="K1049" s="201"/>
      <c r="L1049" s="199"/>
      <c r="M1049" s="198"/>
      <c r="N1049" s="198"/>
      <c r="O1049" s="198"/>
      <c r="P1049" s="198"/>
      <c r="Q1049" s="75"/>
      <c r="R1049" s="141"/>
      <c r="S1049" s="75"/>
      <c r="T1049" s="196"/>
      <c r="U1049" s="75"/>
      <c r="V1049" s="75"/>
      <c r="W1049" s="75"/>
      <c r="X1049" s="75"/>
      <c r="Y1049" s="104"/>
      <c r="Z1049" s="199" t="s">
        <v>1191</v>
      </c>
      <c r="AA1049" s="200"/>
      <c r="AB1049" s="201"/>
      <c r="AC1049" s="199"/>
      <c r="AD1049" s="139" t="s">
        <v>1197</v>
      </c>
      <c r="AE1049" s="75"/>
      <c r="AF1049" s="75"/>
      <c r="AG1049" s="75"/>
      <c r="AH1049" s="75"/>
      <c r="AI1049" s="75"/>
      <c r="AJ1049" s="75"/>
      <c r="AK1049" s="75"/>
      <c r="AL1049" s="75"/>
      <c r="AM1049" s="75"/>
      <c r="AN1049" s="75"/>
      <c r="AO1049" s="139">
        <v>40</v>
      </c>
      <c r="AP1049" s="139" t="s">
        <v>204</v>
      </c>
      <c r="AQ1049" s="75"/>
      <c r="AR1049" s="75"/>
      <c r="AS1049" s="75"/>
      <c r="AT1049" s="75"/>
      <c r="AU1049" s="202">
        <v>26200000</v>
      </c>
      <c r="AV1049" s="140" t="s">
        <v>123</v>
      </c>
      <c r="AW1049" s="66"/>
      <c r="AX1049" s="66"/>
      <c r="AY1049" s="104" t="s">
        <v>1193</v>
      </c>
      <c r="AZ1049" s="95"/>
      <c r="BA1049" s="104"/>
      <c r="BB1049" s="66"/>
      <c r="BC1049" s="66"/>
      <c r="BD1049" s="121"/>
      <c r="BE1049" s="121"/>
      <c r="BF1049" s="121"/>
      <c r="BG1049" s="121"/>
      <c r="BH1049" s="121"/>
      <c r="BI1049" s="121"/>
      <c r="BJ1049" s="121"/>
      <c r="BK1049" s="121"/>
      <c r="BL1049" s="121"/>
      <c r="BM1049" s="121"/>
      <c r="BN1049" s="121"/>
      <c r="BO1049" s="121"/>
      <c r="BP1049" s="121"/>
      <c r="BQ1049" s="121"/>
      <c r="BR1049" s="121"/>
      <c r="BS1049" s="121"/>
      <c r="BT1049" s="121"/>
      <c r="BU1049" s="121"/>
      <c r="BV1049" s="121"/>
      <c r="BW1049" s="121"/>
      <c r="BX1049" s="121"/>
      <c r="BY1049" s="121"/>
    </row>
    <row r="1050" spans="1:77" ht="17" hidden="1" thickBot="1">
      <c r="A1050" s="4"/>
      <c r="B1050" s="6"/>
      <c r="C1050" s="35" t="s">
        <v>1137</v>
      </c>
      <c r="D1050" s="38" t="s">
        <v>1186</v>
      </c>
      <c r="E1050" s="56" t="s">
        <v>145</v>
      </c>
      <c r="F1050" s="56"/>
      <c r="G1050" s="10"/>
      <c r="H1050" s="10"/>
      <c r="I1050" s="38">
        <v>156</v>
      </c>
      <c r="J1050" s="102" t="s">
        <v>1193</v>
      </c>
      <c r="K1050" s="206"/>
      <c r="L1050" s="204"/>
      <c r="M1050" s="203"/>
      <c r="N1050" s="203"/>
      <c r="O1050" s="203"/>
      <c r="P1050" s="203"/>
      <c r="Q1050" s="10"/>
      <c r="R1050" s="117"/>
      <c r="T1050" s="158"/>
      <c r="U1050" s="10"/>
      <c r="V1050" s="10"/>
      <c r="W1050" s="10"/>
      <c r="X1050" s="10"/>
      <c r="Y1050" s="102"/>
      <c r="Z1050" s="204" t="s">
        <v>1190</v>
      </c>
      <c r="AA1050" s="205"/>
      <c r="AB1050" s="206"/>
      <c r="AC1050" s="204"/>
      <c r="AD1050" s="38" t="s">
        <v>1197</v>
      </c>
      <c r="AE1050" s="10"/>
      <c r="AF1050" s="10"/>
      <c r="AG1050" s="10"/>
      <c r="AH1050" s="10"/>
      <c r="AI1050" s="10"/>
      <c r="AJ1050" s="10"/>
      <c r="AK1050" s="10"/>
      <c r="AL1050" s="10"/>
      <c r="AM1050" s="10"/>
      <c r="AN1050" s="10"/>
      <c r="AO1050" s="38">
        <v>156</v>
      </c>
      <c r="AP1050" s="38" t="s">
        <v>204</v>
      </c>
      <c r="AQ1050" s="10"/>
      <c r="AR1050" s="10"/>
      <c r="AS1050" s="10"/>
      <c r="AT1050" s="10"/>
      <c r="AU1050" s="207">
        <v>112398000</v>
      </c>
      <c r="AV1050" s="47" t="s">
        <v>123</v>
      </c>
      <c r="AW1050" s="45"/>
      <c r="AX1050" s="45"/>
      <c r="AY1050" s="102" t="s">
        <v>1193</v>
      </c>
      <c r="AZ1050" s="61"/>
      <c r="BA1050" s="102"/>
      <c r="BB1050" s="45"/>
      <c r="BC1050" s="45"/>
    </row>
    <row r="1051" spans="1:77" ht="17" hidden="1" thickBot="1">
      <c r="A1051" s="4"/>
      <c r="B1051" s="6"/>
      <c r="C1051" s="35" t="s">
        <v>1138</v>
      </c>
      <c r="D1051" s="38" t="s">
        <v>1186</v>
      </c>
      <c r="E1051" s="56" t="s">
        <v>145</v>
      </c>
      <c r="F1051" s="56"/>
      <c r="G1051" s="10"/>
      <c r="H1051" s="10"/>
      <c r="I1051" s="38">
        <v>114</v>
      </c>
      <c r="J1051" s="102" t="s">
        <v>1193</v>
      </c>
      <c r="K1051" s="206"/>
      <c r="L1051" s="204"/>
      <c r="M1051" s="203"/>
      <c r="N1051" s="203"/>
      <c r="O1051" s="203"/>
      <c r="P1051" s="203"/>
      <c r="Q1051" s="10"/>
      <c r="R1051" s="117"/>
      <c r="T1051" s="158"/>
      <c r="U1051" s="10"/>
      <c r="V1051" s="10"/>
      <c r="W1051" s="10"/>
      <c r="X1051" s="10"/>
      <c r="Y1051" s="102"/>
      <c r="Z1051" s="204" t="s">
        <v>1190</v>
      </c>
      <c r="AA1051" s="205"/>
      <c r="AB1051" s="206"/>
      <c r="AC1051" s="204"/>
      <c r="AD1051" s="38" t="s">
        <v>1197</v>
      </c>
      <c r="AE1051" s="10"/>
      <c r="AF1051" s="10"/>
      <c r="AG1051" s="10"/>
      <c r="AH1051" s="10"/>
      <c r="AI1051" s="10"/>
      <c r="AJ1051" s="10"/>
      <c r="AK1051" s="10"/>
      <c r="AL1051" s="10"/>
      <c r="AM1051" s="10"/>
      <c r="AN1051" s="10"/>
      <c r="AO1051" s="38">
        <v>114</v>
      </c>
      <c r="AP1051" s="38" t="s">
        <v>204</v>
      </c>
      <c r="AQ1051" s="10"/>
      <c r="AR1051" s="10"/>
      <c r="AS1051" s="10"/>
      <c r="AT1051" s="10"/>
      <c r="AU1051" s="207">
        <v>74670000</v>
      </c>
      <c r="AV1051" s="47" t="s">
        <v>123</v>
      </c>
      <c r="AW1051" s="45"/>
      <c r="AX1051" s="45"/>
      <c r="AY1051" s="102" t="s">
        <v>1193</v>
      </c>
      <c r="AZ1051" s="61"/>
      <c r="BA1051" s="102"/>
      <c r="BB1051" s="45"/>
      <c r="BC1051" s="45"/>
    </row>
    <row r="1052" spans="1:77" ht="17" hidden="1" thickBot="1">
      <c r="A1052" s="4"/>
      <c r="B1052" s="6"/>
      <c r="C1052" s="35" t="s">
        <v>1139</v>
      </c>
      <c r="D1052" s="38" t="s">
        <v>1186</v>
      </c>
      <c r="E1052" s="56" t="s">
        <v>145</v>
      </c>
      <c r="F1052" s="56"/>
      <c r="G1052" s="10"/>
      <c r="H1052" s="10"/>
      <c r="I1052" s="38">
        <v>120</v>
      </c>
      <c r="J1052" s="102" t="s">
        <v>1193</v>
      </c>
      <c r="K1052" s="206"/>
      <c r="L1052" s="204"/>
      <c r="M1052" s="203"/>
      <c r="N1052" s="203"/>
      <c r="O1052" s="203"/>
      <c r="P1052" s="203"/>
      <c r="Q1052" s="10"/>
      <c r="R1052" s="117"/>
      <c r="T1052" s="158"/>
      <c r="U1052" s="10"/>
      <c r="V1052" s="10"/>
      <c r="W1052" s="10"/>
      <c r="X1052" s="10"/>
      <c r="Y1052" s="102"/>
      <c r="Z1052" s="204" t="s">
        <v>1190</v>
      </c>
      <c r="AA1052" s="205"/>
      <c r="AB1052" s="206"/>
      <c r="AC1052" s="204"/>
      <c r="AD1052" s="38" t="s">
        <v>1197</v>
      </c>
      <c r="AE1052" s="10"/>
      <c r="AF1052" s="10"/>
      <c r="AG1052" s="10"/>
      <c r="AH1052" s="10"/>
      <c r="AI1052" s="10"/>
      <c r="AJ1052" s="10"/>
      <c r="AK1052" s="10"/>
      <c r="AL1052" s="10"/>
      <c r="AM1052" s="10"/>
      <c r="AN1052" s="10"/>
      <c r="AO1052" s="38">
        <v>120</v>
      </c>
      <c r="AP1052" s="38" t="s">
        <v>204</v>
      </c>
      <c r="AQ1052" s="10"/>
      <c r="AR1052" s="10"/>
      <c r="AS1052" s="10"/>
      <c r="AT1052" s="10"/>
      <c r="AU1052" s="207">
        <v>78600000</v>
      </c>
      <c r="AV1052" s="47" t="s">
        <v>123</v>
      </c>
      <c r="AW1052" s="45"/>
      <c r="AX1052" s="45"/>
      <c r="AY1052" s="102" t="s">
        <v>1193</v>
      </c>
      <c r="AZ1052" s="61"/>
      <c r="BA1052" s="102"/>
      <c r="BB1052" s="45"/>
      <c r="BC1052" s="45"/>
    </row>
    <row r="1053" spans="1:77" ht="17" hidden="1" thickBot="1">
      <c r="A1053" s="4"/>
      <c r="B1053" s="6"/>
      <c r="C1053" s="35" t="s">
        <v>1140</v>
      </c>
      <c r="D1053" s="38" t="s">
        <v>1186</v>
      </c>
      <c r="E1053" s="56" t="s">
        <v>145</v>
      </c>
      <c r="F1053" s="56"/>
      <c r="G1053" s="10"/>
      <c r="H1053" s="10"/>
      <c r="I1053" s="38">
        <v>36</v>
      </c>
      <c r="J1053" s="102" t="s">
        <v>1193</v>
      </c>
      <c r="K1053" s="206"/>
      <c r="L1053" s="204"/>
      <c r="M1053" s="203"/>
      <c r="N1053" s="203"/>
      <c r="O1053" s="203"/>
      <c r="P1053" s="203"/>
      <c r="Q1053" s="10"/>
      <c r="R1053" s="117"/>
      <c r="T1053" s="158"/>
      <c r="U1053" s="10"/>
      <c r="V1053" s="10"/>
      <c r="W1053" s="10"/>
      <c r="X1053" s="10"/>
      <c r="Y1053" s="102"/>
      <c r="Z1053" s="204" t="s">
        <v>1190</v>
      </c>
      <c r="AA1053" s="205"/>
      <c r="AB1053" s="206"/>
      <c r="AC1053" s="204"/>
      <c r="AD1053" s="38" t="s">
        <v>1197</v>
      </c>
      <c r="AE1053" s="10"/>
      <c r="AF1053" s="10"/>
      <c r="AG1053" s="10"/>
      <c r="AH1053" s="10"/>
      <c r="AI1053" s="10"/>
      <c r="AJ1053" s="10"/>
      <c r="AK1053" s="10"/>
      <c r="AL1053" s="10"/>
      <c r="AM1053" s="10"/>
      <c r="AN1053" s="10"/>
      <c r="AO1053" s="38">
        <v>36</v>
      </c>
      <c r="AP1053" s="38" t="s">
        <v>204</v>
      </c>
      <c r="AQ1053" s="10"/>
      <c r="AR1053" s="10"/>
      <c r="AS1053" s="10"/>
      <c r="AT1053" s="10"/>
      <c r="AU1053" s="207">
        <v>33012000</v>
      </c>
      <c r="AV1053" s="47" t="s">
        <v>123</v>
      </c>
      <c r="AW1053" s="45"/>
      <c r="AX1053" s="45"/>
      <c r="AY1053" s="102" t="s">
        <v>1193</v>
      </c>
      <c r="AZ1053" s="61"/>
      <c r="BA1053" s="102"/>
      <c r="BB1053" s="45"/>
      <c r="BC1053" s="45"/>
    </row>
    <row r="1054" spans="1:77" ht="17" hidden="1" thickBot="1">
      <c r="A1054" s="4"/>
      <c r="B1054" s="6"/>
      <c r="C1054" s="35" t="s">
        <v>1141</v>
      </c>
      <c r="D1054" s="38" t="s">
        <v>1186</v>
      </c>
      <c r="E1054" s="56" t="s">
        <v>145</v>
      </c>
      <c r="F1054" s="56"/>
      <c r="G1054" s="10"/>
      <c r="H1054" s="10"/>
      <c r="I1054" s="38">
        <v>24</v>
      </c>
      <c r="J1054" s="102" t="s">
        <v>1193</v>
      </c>
      <c r="K1054" s="206"/>
      <c r="L1054" s="204"/>
      <c r="M1054" s="203"/>
      <c r="N1054" s="203"/>
      <c r="O1054" s="203"/>
      <c r="P1054" s="203"/>
      <c r="Q1054" s="10"/>
      <c r="R1054" s="117"/>
      <c r="T1054" s="158"/>
      <c r="U1054" s="10"/>
      <c r="V1054" s="10"/>
      <c r="W1054" s="10"/>
      <c r="X1054" s="10"/>
      <c r="Y1054" s="102"/>
      <c r="Z1054" s="204" t="s">
        <v>1190</v>
      </c>
      <c r="AA1054" s="205"/>
      <c r="AB1054" s="206"/>
      <c r="AC1054" s="204"/>
      <c r="AD1054" s="38" t="s">
        <v>1197</v>
      </c>
      <c r="AE1054" s="10"/>
      <c r="AF1054" s="10"/>
      <c r="AG1054" s="10"/>
      <c r="AH1054" s="10"/>
      <c r="AI1054" s="10"/>
      <c r="AJ1054" s="10"/>
      <c r="AK1054" s="10"/>
      <c r="AL1054" s="10"/>
      <c r="AM1054" s="10"/>
      <c r="AN1054" s="10"/>
      <c r="AO1054" s="38">
        <v>24</v>
      </c>
      <c r="AP1054" s="38" t="s">
        <v>204</v>
      </c>
      <c r="AQ1054" s="10"/>
      <c r="AR1054" s="10"/>
      <c r="AS1054" s="10"/>
      <c r="AT1054" s="10"/>
      <c r="AU1054" s="207">
        <v>20436000</v>
      </c>
      <c r="AV1054" s="47" t="s">
        <v>123</v>
      </c>
      <c r="AW1054" s="45"/>
      <c r="AX1054" s="45"/>
      <c r="AY1054" s="102" t="s">
        <v>1193</v>
      </c>
      <c r="AZ1054" s="61"/>
      <c r="BA1054" s="102"/>
      <c r="BB1054" s="45"/>
      <c r="BC1054" s="45"/>
    </row>
    <row r="1055" spans="1:77" ht="17" hidden="1" thickBot="1">
      <c r="A1055" s="4"/>
      <c r="B1055" s="6"/>
      <c r="C1055" s="35" t="s">
        <v>1142</v>
      </c>
      <c r="D1055" s="38" t="s">
        <v>1186</v>
      </c>
      <c r="E1055" s="56" t="s">
        <v>145</v>
      </c>
      <c r="F1055" s="56"/>
      <c r="G1055" s="10"/>
      <c r="H1055" s="10"/>
      <c r="I1055" s="38">
        <v>45</v>
      </c>
      <c r="J1055" s="102" t="s">
        <v>1193</v>
      </c>
      <c r="K1055" s="206"/>
      <c r="L1055" s="204"/>
      <c r="M1055" s="203"/>
      <c r="N1055" s="203"/>
      <c r="O1055" s="203"/>
      <c r="P1055" s="203"/>
      <c r="Q1055" s="10"/>
      <c r="R1055" s="117"/>
      <c r="T1055" s="158"/>
      <c r="U1055" s="10"/>
      <c r="V1055" s="10"/>
      <c r="W1055" s="10"/>
      <c r="X1055" s="10"/>
      <c r="Y1055" s="102"/>
      <c r="Z1055" s="204" t="s">
        <v>1190</v>
      </c>
      <c r="AA1055" s="205"/>
      <c r="AB1055" s="206"/>
      <c r="AC1055" s="204"/>
      <c r="AD1055" s="38" t="s">
        <v>1197</v>
      </c>
      <c r="AE1055" s="10"/>
      <c r="AF1055" s="10"/>
      <c r="AG1055" s="10"/>
      <c r="AH1055" s="10"/>
      <c r="AI1055" s="10"/>
      <c r="AJ1055" s="10"/>
      <c r="AK1055" s="10"/>
      <c r="AL1055" s="10"/>
      <c r="AM1055" s="10"/>
      <c r="AN1055" s="10"/>
      <c r="AO1055" s="38">
        <v>45</v>
      </c>
      <c r="AP1055" s="38" t="s">
        <v>204</v>
      </c>
      <c r="AQ1055" s="10"/>
      <c r="AR1055" s="10"/>
      <c r="AS1055" s="10"/>
      <c r="AT1055" s="10"/>
      <c r="AU1055" s="207">
        <v>35370000</v>
      </c>
      <c r="AV1055" s="47" t="s">
        <v>123</v>
      </c>
      <c r="AW1055" s="45"/>
      <c r="AX1055" s="45"/>
      <c r="AY1055" s="102" t="s">
        <v>1193</v>
      </c>
      <c r="AZ1055" s="61"/>
      <c r="BA1055" s="102"/>
      <c r="BB1055" s="45"/>
      <c r="BC1055" s="45"/>
    </row>
    <row r="1056" spans="1:77" ht="17" hidden="1" thickBot="1">
      <c r="A1056" s="4"/>
      <c r="B1056" s="6"/>
      <c r="C1056" s="35" t="s">
        <v>1143</v>
      </c>
      <c r="D1056" s="38" t="s">
        <v>1186</v>
      </c>
      <c r="E1056" s="56" t="s">
        <v>145</v>
      </c>
      <c r="F1056" s="56"/>
      <c r="G1056" s="10"/>
      <c r="H1056" s="10"/>
      <c r="I1056" s="38">
        <v>4</v>
      </c>
      <c r="J1056" s="102" t="s">
        <v>1193</v>
      </c>
      <c r="K1056" s="206"/>
      <c r="L1056" s="204"/>
      <c r="M1056" s="203"/>
      <c r="N1056" s="203"/>
      <c r="O1056" s="203"/>
      <c r="P1056" s="203"/>
      <c r="Q1056" s="10"/>
      <c r="R1056" s="117"/>
      <c r="T1056" s="158"/>
      <c r="U1056" s="10"/>
      <c r="V1056" s="10"/>
      <c r="W1056" s="10"/>
      <c r="X1056" s="10"/>
      <c r="Y1056" s="102"/>
      <c r="Z1056" s="204" t="s">
        <v>1190</v>
      </c>
      <c r="AA1056" s="205"/>
      <c r="AB1056" s="206"/>
      <c r="AC1056" s="204"/>
      <c r="AD1056" s="38" t="s">
        <v>1197</v>
      </c>
      <c r="AE1056" s="10"/>
      <c r="AF1056" s="10"/>
      <c r="AG1056" s="10"/>
      <c r="AH1056" s="10"/>
      <c r="AI1056" s="10"/>
      <c r="AJ1056" s="10"/>
      <c r="AK1056" s="10"/>
      <c r="AL1056" s="10"/>
      <c r="AM1056" s="10"/>
      <c r="AN1056" s="10"/>
      <c r="AO1056" s="38">
        <v>4</v>
      </c>
      <c r="AP1056" s="38" t="s">
        <v>204</v>
      </c>
      <c r="AQ1056" s="10"/>
      <c r="AR1056" s="10"/>
      <c r="AS1056" s="10"/>
      <c r="AT1056" s="10"/>
      <c r="AU1056" s="207">
        <v>2882000</v>
      </c>
      <c r="AV1056" s="47" t="s">
        <v>123</v>
      </c>
      <c r="AW1056" s="45"/>
      <c r="AX1056" s="45"/>
      <c r="AY1056" s="102" t="s">
        <v>1193</v>
      </c>
      <c r="AZ1056" s="61"/>
      <c r="BA1056" s="102"/>
      <c r="BB1056" s="45"/>
      <c r="BC1056" s="45"/>
    </row>
    <row r="1057" spans="1:77" ht="17" hidden="1" thickBot="1">
      <c r="A1057" s="4"/>
      <c r="B1057" s="6"/>
      <c r="C1057" s="35" t="s">
        <v>1144</v>
      </c>
      <c r="D1057" s="38" t="s">
        <v>1186</v>
      </c>
      <c r="E1057" s="56" t="s">
        <v>145</v>
      </c>
      <c r="F1057" s="56"/>
      <c r="G1057" s="10"/>
      <c r="H1057" s="10"/>
      <c r="I1057" s="38">
        <v>99</v>
      </c>
      <c r="J1057" s="102" t="s">
        <v>1193</v>
      </c>
      <c r="K1057" s="206"/>
      <c r="L1057" s="204"/>
      <c r="M1057" s="203"/>
      <c r="N1057" s="203"/>
      <c r="O1057" s="203"/>
      <c r="P1057" s="203"/>
      <c r="Q1057" s="10"/>
      <c r="R1057" s="117"/>
      <c r="T1057" s="158"/>
      <c r="U1057" s="10"/>
      <c r="V1057" s="10"/>
      <c r="W1057" s="10"/>
      <c r="X1057" s="10"/>
      <c r="Y1057" s="102"/>
      <c r="Z1057" s="204" t="s">
        <v>1190</v>
      </c>
      <c r="AA1057" s="205"/>
      <c r="AB1057" s="206"/>
      <c r="AC1057" s="204"/>
      <c r="AD1057" s="38" t="s">
        <v>1197</v>
      </c>
      <c r="AE1057" s="10"/>
      <c r="AF1057" s="10"/>
      <c r="AG1057" s="10"/>
      <c r="AH1057" s="10"/>
      <c r="AI1057" s="10"/>
      <c r="AJ1057" s="10"/>
      <c r="AK1057" s="10"/>
      <c r="AL1057" s="10"/>
      <c r="AM1057" s="10"/>
      <c r="AN1057" s="10"/>
      <c r="AO1057" s="38">
        <v>99</v>
      </c>
      <c r="AP1057" s="38" t="s">
        <v>204</v>
      </c>
      <c r="AQ1057" s="10"/>
      <c r="AR1057" s="10"/>
      <c r="AS1057" s="10"/>
      <c r="AT1057" s="10"/>
      <c r="AU1057" s="207">
        <v>97267500</v>
      </c>
      <c r="AV1057" s="47" t="s">
        <v>123</v>
      </c>
      <c r="AW1057" s="45"/>
      <c r="AX1057" s="45"/>
      <c r="AY1057" s="102" t="s">
        <v>1193</v>
      </c>
      <c r="AZ1057" s="61"/>
      <c r="BA1057" s="102"/>
      <c r="BB1057" s="45"/>
      <c r="BC1057" s="45"/>
    </row>
    <row r="1058" spans="1:77" ht="17" hidden="1" thickBot="1">
      <c r="A1058" s="4"/>
      <c r="B1058" s="6"/>
      <c r="C1058" s="35" t="s">
        <v>1145</v>
      </c>
      <c r="D1058" s="38" t="s">
        <v>1186</v>
      </c>
      <c r="E1058" s="56" t="s">
        <v>145</v>
      </c>
      <c r="F1058" s="56"/>
      <c r="G1058" s="10"/>
      <c r="H1058" s="10"/>
      <c r="I1058" s="38">
        <v>210</v>
      </c>
      <c r="J1058" s="102" t="s">
        <v>1193</v>
      </c>
      <c r="K1058" s="206"/>
      <c r="L1058" s="204"/>
      <c r="M1058" s="203"/>
      <c r="N1058" s="203"/>
      <c r="O1058" s="203"/>
      <c r="P1058" s="203"/>
      <c r="Q1058" s="10"/>
      <c r="R1058" s="117"/>
      <c r="T1058" s="158"/>
      <c r="U1058" s="10"/>
      <c r="V1058" s="10"/>
      <c r="W1058" s="10"/>
      <c r="X1058" s="10"/>
      <c r="Y1058" s="102"/>
      <c r="Z1058" s="204" t="s">
        <v>1190</v>
      </c>
      <c r="AA1058" s="205"/>
      <c r="AB1058" s="206"/>
      <c r="AC1058" s="204"/>
      <c r="AD1058" s="38" t="s">
        <v>1197</v>
      </c>
      <c r="AE1058" s="10"/>
      <c r="AF1058" s="10"/>
      <c r="AG1058" s="10"/>
      <c r="AH1058" s="10"/>
      <c r="AI1058" s="10"/>
      <c r="AJ1058" s="10"/>
      <c r="AK1058" s="10"/>
      <c r="AL1058" s="10"/>
      <c r="AM1058" s="10"/>
      <c r="AN1058" s="10"/>
      <c r="AO1058" s="38">
        <v>210</v>
      </c>
      <c r="AP1058" s="38" t="s">
        <v>204</v>
      </c>
      <c r="AQ1058" s="10"/>
      <c r="AR1058" s="10"/>
      <c r="AS1058" s="10"/>
      <c r="AT1058" s="10"/>
      <c r="AU1058" s="207">
        <v>206325000</v>
      </c>
      <c r="AV1058" s="47" t="s">
        <v>123</v>
      </c>
      <c r="AW1058" s="45"/>
      <c r="AX1058" s="45"/>
      <c r="AY1058" s="102" t="s">
        <v>1193</v>
      </c>
      <c r="AZ1058" s="61"/>
      <c r="BA1058" s="102"/>
      <c r="BB1058" s="45"/>
      <c r="BC1058" s="45"/>
    </row>
    <row r="1059" spans="1:77" ht="17" hidden="1" thickBot="1">
      <c r="A1059" s="4"/>
      <c r="B1059" s="6"/>
      <c r="C1059" s="35" t="s">
        <v>1146</v>
      </c>
      <c r="D1059" s="38" t="s">
        <v>1186</v>
      </c>
      <c r="E1059" s="56" t="s">
        <v>145</v>
      </c>
      <c r="F1059" s="56"/>
      <c r="G1059" s="10"/>
      <c r="H1059" s="10"/>
      <c r="I1059" s="38">
        <v>30</v>
      </c>
      <c r="J1059" s="102" t="s">
        <v>1193</v>
      </c>
      <c r="K1059" s="206"/>
      <c r="L1059" s="204"/>
      <c r="M1059" s="203"/>
      <c r="N1059" s="203"/>
      <c r="O1059" s="203"/>
      <c r="P1059" s="203"/>
      <c r="Q1059" s="10"/>
      <c r="R1059" s="117"/>
      <c r="T1059" s="158"/>
      <c r="U1059" s="10"/>
      <c r="V1059" s="10"/>
      <c r="W1059" s="10"/>
      <c r="X1059" s="10"/>
      <c r="Y1059" s="102"/>
      <c r="Z1059" s="204" t="s">
        <v>1190</v>
      </c>
      <c r="AA1059" s="205"/>
      <c r="AB1059" s="206"/>
      <c r="AC1059" s="204"/>
      <c r="AD1059" s="38" t="s">
        <v>1197</v>
      </c>
      <c r="AE1059" s="10"/>
      <c r="AF1059" s="10"/>
      <c r="AG1059" s="10"/>
      <c r="AH1059" s="10"/>
      <c r="AI1059" s="10"/>
      <c r="AJ1059" s="10"/>
      <c r="AK1059" s="10"/>
      <c r="AL1059" s="10"/>
      <c r="AM1059" s="10"/>
      <c r="AN1059" s="10"/>
      <c r="AO1059" s="38">
        <v>30</v>
      </c>
      <c r="AP1059" s="38" t="s">
        <v>204</v>
      </c>
      <c r="AQ1059" s="10"/>
      <c r="AR1059" s="10"/>
      <c r="AS1059" s="10"/>
      <c r="AT1059" s="10"/>
      <c r="AU1059" s="207">
        <v>19650000</v>
      </c>
      <c r="AV1059" s="47" t="s">
        <v>123</v>
      </c>
      <c r="AW1059" s="45"/>
      <c r="AX1059" s="45"/>
      <c r="AY1059" s="102" t="s">
        <v>1193</v>
      </c>
      <c r="AZ1059" s="61"/>
      <c r="BA1059" s="102"/>
      <c r="BB1059" s="45"/>
      <c r="BC1059" s="45"/>
    </row>
    <row r="1060" spans="1:77" ht="17" hidden="1" thickBot="1">
      <c r="A1060" s="4"/>
      <c r="B1060" s="6"/>
      <c r="C1060" s="35" t="s">
        <v>1147</v>
      </c>
      <c r="D1060" s="38" t="s">
        <v>1186</v>
      </c>
      <c r="E1060" s="56" t="s">
        <v>145</v>
      </c>
      <c r="F1060" s="56"/>
      <c r="G1060" s="10"/>
      <c r="H1060" s="10"/>
      <c r="I1060" s="38">
        <v>60</v>
      </c>
      <c r="J1060" s="102" t="s">
        <v>1193</v>
      </c>
      <c r="K1060" s="206"/>
      <c r="L1060" s="204"/>
      <c r="M1060" s="203"/>
      <c r="N1060" s="203"/>
      <c r="O1060" s="203"/>
      <c r="P1060" s="203"/>
      <c r="Q1060" s="10"/>
      <c r="R1060" s="117"/>
      <c r="T1060" s="158"/>
      <c r="U1060" s="10"/>
      <c r="V1060" s="10"/>
      <c r="W1060" s="10"/>
      <c r="X1060" s="10"/>
      <c r="Y1060" s="102"/>
      <c r="Z1060" s="204" t="s">
        <v>1190</v>
      </c>
      <c r="AA1060" s="205"/>
      <c r="AB1060" s="206"/>
      <c r="AC1060" s="204"/>
      <c r="AD1060" s="38" t="s">
        <v>1197</v>
      </c>
      <c r="AE1060" s="10"/>
      <c r="AF1060" s="10"/>
      <c r="AG1060" s="10"/>
      <c r="AH1060" s="10"/>
      <c r="AI1060" s="10"/>
      <c r="AJ1060" s="10"/>
      <c r="AK1060" s="10"/>
      <c r="AL1060" s="10"/>
      <c r="AM1060" s="10"/>
      <c r="AN1060" s="10"/>
      <c r="AO1060" s="38">
        <v>60</v>
      </c>
      <c r="AP1060" s="38" t="s">
        <v>204</v>
      </c>
      <c r="AQ1060" s="10"/>
      <c r="AR1060" s="10"/>
      <c r="AS1060" s="10"/>
      <c r="AT1060" s="10"/>
      <c r="AU1060" s="207">
        <v>47160000</v>
      </c>
      <c r="AV1060" s="47" t="s">
        <v>123</v>
      </c>
      <c r="AW1060" s="45"/>
      <c r="AX1060" s="45"/>
      <c r="AY1060" s="102" t="s">
        <v>1193</v>
      </c>
      <c r="AZ1060" s="61"/>
      <c r="BA1060" s="102"/>
      <c r="BB1060" s="45"/>
      <c r="BC1060" s="45"/>
    </row>
    <row r="1061" spans="1:77" ht="17" hidden="1" thickBot="1">
      <c r="A1061" s="4"/>
      <c r="B1061" s="6"/>
      <c r="C1061" s="35" t="s">
        <v>1148</v>
      </c>
      <c r="D1061" s="38" t="s">
        <v>1186</v>
      </c>
      <c r="E1061" s="56" t="s">
        <v>145</v>
      </c>
      <c r="F1061" s="56"/>
      <c r="G1061" s="10"/>
      <c r="H1061" s="10"/>
      <c r="I1061" s="38">
        <v>48</v>
      </c>
      <c r="J1061" s="102" t="s">
        <v>1193</v>
      </c>
      <c r="K1061" s="206"/>
      <c r="L1061" s="204"/>
      <c r="M1061" s="203"/>
      <c r="N1061" s="203"/>
      <c r="O1061" s="203"/>
      <c r="P1061" s="203"/>
      <c r="Q1061" s="10"/>
      <c r="R1061" s="117"/>
      <c r="T1061" s="158"/>
      <c r="U1061" s="10"/>
      <c r="V1061" s="10"/>
      <c r="W1061" s="10"/>
      <c r="X1061" s="10"/>
      <c r="Y1061" s="102"/>
      <c r="Z1061" s="204" t="s">
        <v>1190</v>
      </c>
      <c r="AA1061" s="205"/>
      <c r="AB1061" s="206"/>
      <c r="AC1061" s="204"/>
      <c r="AD1061" s="38" t="s">
        <v>1197</v>
      </c>
      <c r="AE1061" s="10"/>
      <c r="AF1061" s="10"/>
      <c r="AG1061" s="10"/>
      <c r="AH1061" s="10"/>
      <c r="AI1061" s="10"/>
      <c r="AJ1061" s="10"/>
      <c r="AK1061" s="10"/>
      <c r="AL1061" s="10"/>
      <c r="AM1061" s="10"/>
      <c r="AN1061" s="10"/>
      <c r="AO1061" s="38">
        <v>48</v>
      </c>
      <c r="AP1061" s="38" t="s">
        <v>204</v>
      </c>
      <c r="AQ1061" s="10"/>
      <c r="AR1061" s="10"/>
      <c r="AS1061" s="10"/>
      <c r="AT1061" s="10"/>
      <c r="AU1061" s="207">
        <v>34584000</v>
      </c>
      <c r="AV1061" s="47" t="s">
        <v>123</v>
      </c>
      <c r="AW1061" s="45"/>
      <c r="AX1061" s="45"/>
      <c r="AY1061" s="102" t="s">
        <v>1193</v>
      </c>
      <c r="AZ1061" s="61"/>
      <c r="BA1061" s="102"/>
      <c r="BB1061" s="45"/>
      <c r="BC1061" s="45"/>
    </row>
    <row r="1062" spans="1:77" ht="17" hidden="1" thickBot="1">
      <c r="A1062" s="4"/>
      <c r="B1062" s="6"/>
      <c r="C1062" s="35" t="s">
        <v>1149</v>
      </c>
      <c r="D1062" s="38" t="s">
        <v>1186</v>
      </c>
      <c r="E1062" s="56" t="s">
        <v>145</v>
      </c>
      <c r="F1062" s="56"/>
      <c r="G1062" s="10"/>
      <c r="H1062" s="10"/>
      <c r="I1062" s="38">
        <v>70</v>
      </c>
      <c r="J1062" s="102" t="s">
        <v>1193</v>
      </c>
      <c r="K1062" s="206"/>
      <c r="L1062" s="204"/>
      <c r="M1062" s="203"/>
      <c r="N1062" s="203"/>
      <c r="O1062" s="203"/>
      <c r="P1062" s="203"/>
      <c r="Q1062" s="10"/>
      <c r="R1062" s="117"/>
      <c r="T1062" s="158"/>
      <c r="U1062" s="10"/>
      <c r="V1062" s="10"/>
      <c r="W1062" s="10"/>
      <c r="X1062" s="10"/>
      <c r="Y1062" s="102"/>
      <c r="Z1062" s="204" t="s">
        <v>1190</v>
      </c>
      <c r="AA1062" s="205"/>
      <c r="AB1062" s="206"/>
      <c r="AC1062" s="204"/>
      <c r="AD1062" s="38" t="s">
        <v>1197</v>
      </c>
      <c r="AE1062" s="10"/>
      <c r="AF1062" s="10"/>
      <c r="AG1062" s="10"/>
      <c r="AH1062" s="10"/>
      <c r="AI1062" s="10"/>
      <c r="AJ1062" s="10"/>
      <c r="AK1062" s="10"/>
      <c r="AL1062" s="10"/>
      <c r="AM1062" s="10"/>
      <c r="AN1062" s="10"/>
      <c r="AO1062" s="38">
        <v>70</v>
      </c>
      <c r="AP1062" s="38" t="s">
        <v>204</v>
      </c>
      <c r="AQ1062" s="10"/>
      <c r="AR1062" s="10"/>
      <c r="AS1062" s="10"/>
      <c r="AT1062" s="10"/>
      <c r="AU1062" s="207">
        <v>64190000</v>
      </c>
      <c r="AV1062" s="47" t="s">
        <v>123</v>
      </c>
      <c r="AW1062" s="45"/>
      <c r="AX1062" s="45"/>
      <c r="AY1062" s="102" t="s">
        <v>1193</v>
      </c>
      <c r="AZ1062" s="61"/>
      <c r="BA1062" s="102"/>
      <c r="BB1062" s="45"/>
      <c r="BC1062" s="45"/>
    </row>
    <row r="1063" spans="1:77" ht="17" hidden="1" thickBot="1">
      <c r="A1063" s="4"/>
      <c r="B1063" s="6"/>
      <c r="C1063" s="35" t="s">
        <v>1150</v>
      </c>
      <c r="D1063" s="38" t="s">
        <v>1186</v>
      </c>
      <c r="E1063" s="56" t="s">
        <v>145</v>
      </c>
      <c r="F1063" s="56"/>
      <c r="G1063" s="10"/>
      <c r="H1063" s="10"/>
      <c r="I1063" s="38">
        <v>154</v>
      </c>
      <c r="J1063" s="102" t="s">
        <v>1193</v>
      </c>
      <c r="K1063" s="206"/>
      <c r="L1063" s="204"/>
      <c r="M1063" s="203"/>
      <c r="N1063" s="203"/>
      <c r="O1063" s="203"/>
      <c r="P1063" s="203"/>
      <c r="Q1063" s="10"/>
      <c r="R1063" s="117"/>
      <c r="T1063" s="158"/>
      <c r="U1063" s="10"/>
      <c r="V1063" s="10"/>
      <c r="W1063" s="10"/>
      <c r="X1063" s="10"/>
      <c r="Y1063" s="102"/>
      <c r="Z1063" s="204" t="s">
        <v>1190</v>
      </c>
      <c r="AA1063" s="205"/>
      <c r="AB1063" s="206"/>
      <c r="AC1063" s="204"/>
      <c r="AD1063" s="38" t="s">
        <v>1197</v>
      </c>
      <c r="AE1063" s="10"/>
      <c r="AF1063" s="10"/>
      <c r="AG1063" s="10"/>
      <c r="AH1063" s="10"/>
      <c r="AI1063" s="10"/>
      <c r="AJ1063" s="10"/>
      <c r="AK1063" s="10"/>
      <c r="AL1063" s="10"/>
      <c r="AM1063" s="10"/>
      <c r="AN1063" s="10"/>
      <c r="AO1063" s="38">
        <v>154</v>
      </c>
      <c r="AP1063" s="38" t="s">
        <v>204</v>
      </c>
      <c r="AQ1063" s="10"/>
      <c r="AR1063" s="10"/>
      <c r="AS1063" s="10"/>
      <c r="AT1063" s="10"/>
      <c r="AU1063" s="207">
        <v>75398400</v>
      </c>
      <c r="AV1063" s="47" t="s">
        <v>123</v>
      </c>
      <c r="AW1063" s="45"/>
      <c r="AX1063" s="45"/>
      <c r="AY1063" s="102" t="s">
        <v>1193</v>
      </c>
      <c r="AZ1063" s="61"/>
      <c r="BA1063" s="102"/>
      <c r="BB1063" s="45"/>
      <c r="BC1063" s="45"/>
    </row>
    <row r="1064" spans="1:77" ht="17" hidden="1" thickBot="1">
      <c r="A1064" s="4"/>
      <c r="B1064" s="6"/>
      <c r="C1064" s="35" t="s">
        <v>1151</v>
      </c>
      <c r="D1064" s="38" t="s">
        <v>1187</v>
      </c>
      <c r="E1064" s="56" t="s">
        <v>145</v>
      </c>
      <c r="F1064" s="56"/>
      <c r="G1064" s="10"/>
      <c r="H1064" s="10"/>
      <c r="I1064" s="38">
        <v>108</v>
      </c>
      <c r="J1064" s="102" t="s">
        <v>1193</v>
      </c>
      <c r="K1064" s="206"/>
      <c r="L1064" s="204"/>
      <c r="M1064" s="203"/>
      <c r="N1064" s="203"/>
      <c r="O1064" s="203"/>
      <c r="P1064" s="203"/>
      <c r="Q1064" s="10"/>
      <c r="R1064" s="117"/>
      <c r="T1064" s="158"/>
      <c r="U1064" s="10"/>
      <c r="V1064" s="10"/>
      <c r="W1064" s="10"/>
      <c r="X1064" s="10"/>
      <c r="Y1064" s="102"/>
      <c r="Z1064" s="204" t="s">
        <v>1190</v>
      </c>
      <c r="AA1064" s="205"/>
      <c r="AB1064" s="206"/>
      <c r="AC1064" s="204"/>
      <c r="AD1064" s="38" t="s">
        <v>1197</v>
      </c>
      <c r="AE1064" s="10"/>
      <c r="AF1064" s="10"/>
      <c r="AG1064" s="10"/>
      <c r="AH1064" s="10"/>
      <c r="AI1064" s="10"/>
      <c r="AJ1064" s="10"/>
      <c r="AK1064" s="10"/>
      <c r="AL1064" s="10"/>
      <c r="AM1064" s="10"/>
      <c r="AN1064" s="10"/>
      <c r="AO1064" s="38">
        <v>108</v>
      </c>
      <c r="AP1064" s="38" t="s">
        <v>204</v>
      </c>
      <c r="AQ1064" s="10"/>
      <c r="AR1064" s="10"/>
      <c r="AS1064" s="10"/>
      <c r="AT1064" s="10"/>
      <c r="AU1064" s="207">
        <v>104247000</v>
      </c>
      <c r="AV1064" s="47" t="s">
        <v>123</v>
      </c>
      <c r="AW1064" s="45"/>
      <c r="AX1064" s="45"/>
      <c r="AY1064" s="102" t="s">
        <v>1193</v>
      </c>
      <c r="AZ1064" s="61"/>
      <c r="BA1064" s="102"/>
      <c r="BB1064" s="45"/>
      <c r="BC1064" s="45"/>
    </row>
    <row r="1065" spans="1:77" ht="17" hidden="1" thickBot="1">
      <c r="A1065" s="4"/>
      <c r="B1065" s="6"/>
      <c r="C1065" s="35" t="s">
        <v>1152</v>
      </c>
      <c r="D1065" s="38" t="s">
        <v>1187</v>
      </c>
      <c r="E1065" s="56" t="s">
        <v>145</v>
      </c>
      <c r="F1065" s="56"/>
      <c r="G1065" s="10"/>
      <c r="H1065" s="10"/>
      <c r="I1065" s="38">
        <v>99</v>
      </c>
      <c r="J1065" s="102" t="s">
        <v>1193</v>
      </c>
      <c r="K1065" s="206"/>
      <c r="L1065" s="204"/>
      <c r="M1065" s="203"/>
      <c r="N1065" s="203"/>
      <c r="O1065" s="203"/>
      <c r="P1065" s="203"/>
      <c r="Q1065" s="10"/>
      <c r="R1065" s="117"/>
      <c r="T1065" s="158"/>
      <c r="U1065" s="10"/>
      <c r="V1065" s="10"/>
      <c r="W1065" s="10"/>
      <c r="X1065" s="10"/>
      <c r="Y1065" s="102"/>
      <c r="Z1065" s="204" t="s">
        <v>1190</v>
      </c>
      <c r="AA1065" s="205"/>
      <c r="AB1065" s="206"/>
      <c r="AC1065" s="204"/>
      <c r="AD1065" s="38" t="s">
        <v>1197</v>
      </c>
      <c r="AE1065" s="10"/>
      <c r="AF1065" s="10"/>
      <c r="AG1065" s="10"/>
      <c r="AH1065" s="10"/>
      <c r="AI1065" s="10"/>
      <c r="AJ1065" s="10"/>
      <c r="AK1065" s="10"/>
      <c r="AL1065" s="10"/>
      <c r="AM1065" s="10"/>
      <c r="AN1065" s="10"/>
      <c r="AO1065" s="38">
        <v>99</v>
      </c>
      <c r="AP1065" s="38" t="s">
        <v>204</v>
      </c>
      <c r="AQ1065" s="10"/>
      <c r="AR1065" s="10"/>
      <c r="AS1065" s="10"/>
      <c r="AT1065" s="10"/>
      <c r="AU1065" s="207">
        <v>102910500</v>
      </c>
      <c r="AV1065" s="47" t="s">
        <v>123</v>
      </c>
      <c r="AW1065" s="45"/>
      <c r="AX1065" s="45"/>
      <c r="AY1065" s="102" t="s">
        <v>1193</v>
      </c>
      <c r="AZ1065" s="61"/>
      <c r="BA1065" s="102"/>
      <c r="BB1065" s="45"/>
      <c r="BC1065" s="45"/>
    </row>
    <row r="1066" spans="1:77" ht="17" hidden="1" thickBot="1">
      <c r="A1066" s="4"/>
      <c r="B1066" s="6"/>
      <c r="C1066" s="36" t="s">
        <v>1153</v>
      </c>
      <c r="D1066" s="38" t="s">
        <v>1187</v>
      </c>
      <c r="E1066" s="56" t="s">
        <v>145</v>
      </c>
      <c r="F1066" s="56"/>
      <c r="G1066" s="10"/>
      <c r="H1066" s="10"/>
      <c r="I1066" s="38">
        <v>154</v>
      </c>
      <c r="J1066" s="102" t="s">
        <v>1193</v>
      </c>
      <c r="K1066" s="206"/>
      <c r="L1066" s="204"/>
      <c r="M1066" s="203"/>
      <c r="N1066" s="203"/>
      <c r="O1066" s="203"/>
      <c r="P1066" s="203"/>
      <c r="Q1066" s="10"/>
      <c r="R1066" s="117"/>
      <c r="T1066" s="158"/>
      <c r="U1066" s="10"/>
      <c r="V1066" s="10"/>
      <c r="W1066" s="10"/>
      <c r="X1066" s="10"/>
      <c r="Y1066" s="102"/>
      <c r="Z1066" s="204" t="s">
        <v>1190</v>
      </c>
      <c r="AA1066" s="205"/>
      <c r="AB1066" s="206"/>
      <c r="AC1066" s="204"/>
      <c r="AD1066" s="38" t="s">
        <v>1197</v>
      </c>
      <c r="AE1066" s="10"/>
      <c r="AF1066" s="10"/>
      <c r="AG1066" s="10"/>
      <c r="AH1066" s="10"/>
      <c r="AI1066" s="10"/>
      <c r="AJ1066" s="10"/>
      <c r="AK1066" s="10"/>
      <c r="AL1066" s="10"/>
      <c r="AM1066" s="10"/>
      <c r="AN1066" s="10"/>
      <c r="AO1066" s="38">
        <v>154</v>
      </c>
      <c r="AP1066" s="38" t="s">
        <v>204</v>
      </c>
      <c r="AQ1066" s="10"/>
      <c r="AR1066" s="10"/>
      <c r="AS1066" s="10"/>
      <c r="AT1066" s="10"/>
      <c r="AU1066" s="207">
        <v>160083000</v>
      </c>
      <c r="AV1066" s="47" t="s">
        <v>123</v>
      </c>
      <c r="AW1066" s="45"/>
      <c r="AX1066" s="45"/>
      <c r="AY1066" s="102" t="s">
        <v>1193</v>
      </c>
      <c r="AZ1066" s="61"/>
      <c r="BA1066" s="102"/>
      <c r="BB1066" s="45"/>
      <c r="BC1066" s="45"/>
    </row>
    <row r="1067" spans="1:77" s="97" customFormat="1" ht="31" hidden="1" thickBot="1">
      <c r="A1067" s="96"/>
      <c r="B1067" s="6"/>
      <c r="C1067" s="35" t="s">
        <v>1154</v>
      </c>
      <c r="D1067" s="38"/>
      <c r="E1067" s="56" t="s">
        <v>145</v>
      </c>
      <c r="F1067" s="56"/>
      <c r="G1067" s="10"/>
      <c r="H1067" s="10"/>
      <c r="I1067" s="38"/>
      <c r="J1067" s="45"/>
      <c r="K1067" s="206"/>
      <c r="L1067" s="204"/>
      <c r="M1067" s="203"/>
      <c r="N1067" s="203"/>
      <c r="O1067" s="203"/>
      <c r="P1067" s="203"/>
      <c r="Q1067" s="10"/>
      <c r="R1067" s="117"/>
      <c r="S1067" s="10"/>
      <c r="T1067" s="158"/>
      <c r="U1067" s="10"/>
      <c r="V1067" s="10"/>
      <c r="W1067" s="10"/>
      <c r="X1067" s="10"/>
      <c r="Y1067" s="102"/>
      <c r="Z1067" s="204"/>
      <c r="AA1067" s="205"/>
      <c r="AB1067" s="206"/>
      <c r="AC1067" s="204"/>
      <c r="AD1067" s="38"/>
      <c r="AE1067" s="10"/>
      <c r="AF1067" s="10"/>
      <c r="AG1067" s="10"/>
      <c r="AH1067" s="10"/>
      <c r="AI1067" s="10"/>
      <c r="AJ1067" s="10"/>
      <c r="AK1067" s="10"/>
      <c r="AL1067" s="10"/>
      <c r="AM1067" s="10"/>
      <c r="AN1067" s="10"/>
      <c r="AO1067" s="38"/>
      <c r="AP1067" s="38" t="s">
        <v>204</v>
      </c>
      <c r="AQ1067" s="10"/>
      <c r="AR1067" s="10"/>
      <c r="AS1067" s="10"/>
      <c r="AT1067" s="10"/>
      <c r="AU1067" s="207">
        <v>6379171023</v>
      </c>
      <c r="AV1067" s="47"/>
      <c r="AW1067" s="45"/>
      <c r="AX1067" s="45"/>
      <c r="AY1067" s="45"/>
      <c r="AZ1067" s="61"/>
      <c r="BA1067" s="102"/>
      <c r="BB1067" s="45"/>
      <c r="BC1067" s="45"/>
      <c r="BD1067" s="101"/>
      <c r="BE1067" s="101"/>
      <c r="BF1067" s="101"/>
      <c r="BG1067" s="101"/>
      <c r="BH1067" s="101"/>
      <c r="BI1067" s="101"/>
      <c r="BJ1067" s="101"/>
      <c r="BK1067" s="101"/>
      <c r="BL1067" s="101"/>
      <c r="BM1067" s="101"/>
      <c r="BN1067" s="101"/>
      <c r="BO1067" s="101"/>
      <c r="BP1067" s="101"/>
      <c r="BQ1067" s="101"/>
      <c r="BR1067" s="101"/>
      <c r="BS1067" s="101"/>
      <c r="BT1067" s="101"/>
      <c r="BU1067" s="101"/>
      <c r="BV1067" s="101"/>
      <c r="BW1067" s="101"/>
      <c r="BX1067" s="101"/>
      <c r="BY1067" s="101"/>
    </row>
    <row r="1068" spans="1:77" s="100" customFormat="1" ht="61" hidden="1" thickBot="1">
      <c r="A1068" s="4"/>
      <c r="B1068" s="98"/>
      <c r="C1068" s="138" t="s">
        <v>1155</v>
      </c>
      <c r="D1068" s="139"/>
      <c r="E1068" s="57" t="s">
        <v>145</v>
      </c>
      <c r="F1068" s="57"/>
      <c r="G1068" s="75"/>
      <c r="H1068" s="75"/>
      <c r="I1068" s="139"/>
      <c r="J1068" s="104" t="s">
        <v>1193</v>
      </c>
      <c r="K1068" s="201">
        <v>39701</v>
      </c>
      <c r="L1068" s="199" t="s">
        <v>1194</v>
      </c>
      <c r="M1068" s="198"/>
      <c r="N1068" s="198"/>
      <c r="O1068" s="198"/>
      <c r="P1068" s="198"/>
      <c r="Q1068" s="75"/>
      <c r="R1068" s="141"/>
      <c r="S1068" s="75"/>
      <c r="T1068" s="196"/>
      <c r="U1068" s="75"/>
      <c r="V1068" s="75"/>
      <c r="W1068" s="75"/>
      <c r="X1068" s="75"/>
      <c r="Y1068" s="104" t="s">
        <v>1188</v>
      </c>
      <c r="Z1068" s="199" t="s">
        <v>1192</v>
      </c>
      <c r="AA1068" s="200"/>
      <c r="AB1068" s="201">
        <v>39701</v>
      </c>
      <c r="AC1068" s="199" t="s">
        <v>1194</v>
      </c>
      <c r="AD1068" s="139"/>
      <c r="AE1068" s="75"/>
      <c r="AF1068" s="75"/>
      <c r="AG1068" s="75"/>
      <c r="AH1068" s="75"/>
      <c r="AI1068" s="75"/>
      <c r="AJ1068" s="75"/>
      <c r="AK1068" s="75"/>
      <c r="AL1068" s="75"/>
      <c r="AM1068" s="75"/>
      <c r="AN1068" s="75"/>
      <c r="AO1068" s="139"/>
      <c r="AP1068" s="139"/>
      <c r="AQ1068" s="75"/>
      <c r="AR1068" s="75"/>
      <c r="AS1068" s="75"/>
      <c r="AT1068" s="75"/>
      <c r="AU1068" s="202"/>
      <c r="AV1068" s="140" t="s">
        <v>123</v>
      </c>
      <c r="AW1068" s="66"/>
      <c r="AX1068" s="66"/>
      <c r="AY1068" s="104" t="s">
        <v>1193</v>
      </c>
      <c r="AZ1068" s="95"/>
      <c r="BA1068" s="104"/>
      <c r="BB1068" s="66"/>
      <c r="BC1068" s="66"/>
      <c r="BD1068" s="121"/>
      <c r="BE1068" s="121"/>
      <c r="BF1068" s="121"/>
      <c r="BG1068" s="121"/>
      <c r="BH1068" s="121"/>
      <c r="BI1068" s="121"/>
      <c r="BJ1068" s="121"/>
      <c r="BK1068" s="121"/>
      <c r="BL1068" s="121"/>
      <c r="BM1068" s="121"/>
      <c r="BN1068" s="121"/>
      <c r="BO1068" s="121"/>
      <c r="BP1068" s="121"/>
      <c r="BQ1068" s="121"/>
      <c r="BR1068" s="121"/>
      <c r="BS1068" s="121"/>
      <c r="BT1068" s="121"/>
      <c r="BU1068" s="121"/>
      <c r="BV1068" s="121"/>
      <c r="BW1068" s="121"/>
      <c r="BX1068" s="121"/>
      <c r="BY1068" s="121"/>
    </row>
    <row r="1069" spans="1:77" s="100" customFormat="1" ht="61" hidden="1" thickBot="1">
      <c r="A1069" s="4"/>
      <c r="B1069" s="98"/>
      <c r="C1069" s="138" t="s">
        <v>1156</v>
      </c>
      <c r="D1069" s="139"/>
      <c r="E1069" s="57" t="s">
        <v>145</v>
      </c>
      <c r="F1069" s="57"/>
      <c r="G1069" s="75"/>
      <c r="H1069" s="75"/>
      <c r="I1069" s="139"/>
      <c r="J1069" s="104" t="s">
        <v>1193</v>
      </c>
      <c r="K1069" s="201">
        <v>39701</v>
      </c>
      <c r="L1069" s="199" t="s">
        <v>1194</v>
      </c>
      <c r="M1069" s="198"/>
      <c r="N1069" s="198"/>
      <c r="O1069" s="198"/>
      <c r="P1069" s="198"/>
      <c r="Q1069" s="75"/>
      <c r="R1069" s="141"/>
      <c r="S1069" s="75"/>
      <c r="T1069" s="196"/>
      <c r="U1069" s="75"/>
      <c r="V1069" s="75"/>
      <c r="W1069" s="75"/>
      <c r="X1069" s="75"/>
      <c r="Y1069" s="104" t="s">
        <v>1188</v>
      </c>
      <c r="Z1069" s="199" t="s">
        <v>1192</v>
      </c>
      <c r="AA1069" s="200"/>
      <c r="AB1069" s="201">
        <v>39701</v>
      </c>
      <c r="AC1069" s="199" t="s">
        <v>1194</v>
      </c>
      <c r="AD1069" s="139"/>
      <c r="AE1069" s="75"/>
      <c r="AF1069" s="75"/>
      <c r="AG1069" s="75"/>
      <c r="AH1069" s="75"/>
      <c r="AI1069" s="75"/>
      <c r="AJ1069" s="75"/>
      <c r="AK1069" s="75"/>
      <c r="AL1069" s="75"/>
      <c r="AM1069" s="75"/>
      <c r="AN1069" s="75"/>
      <c r="AO1069" s="139"/>
      <c r="AP1069" s="139"/>
      <c r="AQ1069" s="75"/>
      <c r="AR1069" s="75"/>
      <c r="AS1069" s="75"/>
      <c r="AT1069" s="75"/>
      <c r="AU1069" s="202"/>
      <c r="AV1069" s="140" t="s">
        <v>123</v>
      </c>
      <c r="AW1069" s="66"/>
      <c r="AX1069" s="66"/>
      <c r="AY1069" s="104" t="s">
        <v>1193</v>
      </c>
      <c r="AZ1069" s="95"/>
      <c r="BA1069" s="104"/>
      <c r="BB1069" s="66"/>
      <c r="BC1069" s="66"/>
      <c r="BD1069" s="121"/>
      <c r="BE1069" s="121"/>
      <c r="BF1069" s="121"/>
      <c r="BG1069" s="121"/>
      <c r="BH1069" s="121"/>
      <c r="BI1069" s="121"/>
      <c r="BJ1069" s="121"/>
      <c r="BK1069" s="121"/>
      <c r="BL1069" s="121"/>
      <c r="BM1069" s="121"/>
      <c r="BN1069" s="121"/>
      <c r="BO1069" s="121"/>
      <c r="BP1069" s="121"/>
      <c r="BQ1069" s="121"/>
      <c r="BR1069" s="121"/>
      <c r="BS1069" s="121"/>
      <c r="BT1069" s="121"/>
      <c r="BU1069" s="121"/>
      <c r="BV1069" s="121"/>
      <c r="BW1069" s="121"/>
      <c r="BX1069" s="121"/>
      <c r="BY1069" s="121"/>
    </row>
    <row r="1070" spans="1:77" s="100" customFormat="1" ht="61" hidden="1" thickBot="1">
      <c r="A1070" s="4"/>
      <c r="B1070" s="98"/>
      <c r="C1070" s="138" t="s">
        <v>1157</v>
      </c>
      <c r="D1070" s="139"/>
      <c r="E1070" s="57" t="s">
        <v>145</v>
      </c>
      <c r="F1070" s="57"/>
      <c r="G1070" s="75"/>
      <c r="H1070" s="75"/>
      <c r="I1070" s="139"/>
      <c r="J1070" s="104" t="s">
        <v>1193</v>
      </c>
      <c r="K1070" s="201">
        <v>39701</v>
      </c>
      <c r="L1070" s="199" t="s">
        <v>1194</v>
      </c>
      <c r="M1070" s="198"/>
      <c r="N1070" s="198"/>
      <c r="O1070" s="198"/>
      <c r="P1070" s="198"/>
      <c r="Q1070" s="75"/>
      <c r="R1070" s="141"/>
      <c r="S1070" s="75"/>
      <c r="T1070" s="196"/>
      <c r="U1070" s="75"/>
      <c r="V1070" s="75"/>
      <c r="W1070" s="75"/>
      <c r="X1070" s="75"/>
      <c r="Y1070" s="104" t="s">
        <v>1188</v>
      </c>
      <c r="Z1070" s="199" t="s">
        <v>1192</v>
      </c>
      <c r="AA1070" s="200"/>
      <c r="AB1070" s="201">
        <v>39701</v>
      </c>
      <c r="AC1070" s="199" t="s">
        <v>1194</v>
      </c>
      <c r="AD1070" s="139"/>
      <c r="AE1070" s="75"/>
      <c r="AF1070" s="75"/>
      <c r="AG1070" s="75"/>
      <c r="AH1070" s="75"/>
      <c r="AI1070" s="75"/>
      <c r="AJ1070" s="75"/>
      <c r="AK1070" s="75"/>
      <c r="AL1070" s="75"/>
      <c r="AM1070" s="75"/>
      <c r="AN1070" s="75"/>
      <c r="AO1070" s="139"/>
      <c r="AP1070" s="139"/>
      <c r="AQ1070" s="75"/>
      <c r="AR1070" s="75"/>
      <c r="AS1070" s="75"/>
      <c r="AT1070" s="75"/>
      <c r="AU1070" s="202"/>
      <c r="AV1070" s="140" t="s">
        <v>123</v>
      </c>
      <c r="AW1070" s="66"/>
      <c r="AX1070" s="66"/>
      <c r="AY1070" s="104" t="s">
        <v>1193</v>
      </c>
      <c r="AZ1070" s="95"/>
      <c r="BA1070" s="104"/>
      <c r="BB1070" s="66"/>
      <c r="BC1070" s="66"/>
      <c r="BD1070" s="121"/>
      <c r="BE1070" s="121"/>
      <c r="BF1070" s="121"/>
      <c r="BG1070" s="121"/>
      <c r="BH1070" s="121"/>
      <c r="BI1070" s="121"/>
      <c r="BJ1070" s="121"/>
      <c r="BK1070" s="121"/>
      <c r="BL1070" s="121"/>
      <c r="BM1070" s="121"/>
      <c r="BN1070" s="121"/>
      <c r="BO1070" s="121"/>
      <c r="BP1070" s="121"/>
      <c r="BQ1070" s="121"/>
      <c r="BR1070" s="121"/>
      <c r="BS1070" s="121"/>
      <c r="BT1070" s="121"/>
      <c r="BU1070" s="121"/>
      <c r="BV1070" s="121"/>
      <c r="BW1070" s="121"/>
      <c r="BX1070" s="121"/>
      <c r="BY1070" s="121"/>
    </row>
    <row r="1071" spans="1:77" s="100" customFormat="1" ht="61" hidden="1" thickBot="1">
      <c r="A1071" s="4"/>
      <c r="B1071" s="98"/>
      <c r="C1071" s="138" t="s">
        <v>1158</v>
      </c>
      <c r="D1071" s="139"/>
      <c r="E1071" s="57" t="s">
        <v>145</v>
      </c>
      <c r="F1071" s="57"/>
      <c r="G1071" s="75"/>
      <c r="H1071" s="75"/>
      <c r="I1071" s="139"/>
      <c r="J1071" s="104" t="s">
        <v>1193</v>
      </c>
      <c r="K1071" s="201">
        <v>39701</v>
      </c>
      <c r="L1071" s="199" t="s">
        <v>1194</v>
      </c>
      <c r="M1071" s="198"/>
      <c r="N1071" s="198"/>
      <c r="O1071" s="198"/>
      <c r="P1071" s="198"/>
      <c r="Q1071" s="75"/>
      <c r="R1071" s="141"/>
      <c r="S1071" s="75"/>
      <c r="T1071" s="196"/>
      <c r="U1071" s="75"/>
      <c r="V1071" s="75"/>
      <c r="W1071" s="75"/>
      <c r="X1071" s="75"/>
      <c r="Y1071" s="104" t="s">
        <v>1188</v>
      </c>
      <c r="Z1071" s="199" t="s">
        <v>1192</v>
      </c>
      <c r="AA1071" s="200"/>
      <c r="AB1071" s="201">
        <v>39701</v>
      </c>
      <c r="AC1071" s="199" t="s">
        <v>1194</v>
      </c>
      <c r="AD1071" s="139"/>
      <c r="AE1071" s="75"/>
      <c r="AF1071" s="75"/>
      <c r="AG1071" s="75"/>
      <c r="AH1071" s="75"/>
      <c r="AI1071" s="75"/>
      <c r="AJ1071" s="75"/>
      <c r="AK1071" s="75"/>
      <c r="AL1071" s="75"/>
      <c r="AM1071" s="75"/>
      <c r="AN1071" s="75"/>
      <c r="AO1071" s="139"/>
      <c r="AP1071" s="139"/>
      <c r="AQ1071" s="75"/>
      <c r="AR1071" s="75"/>
      <c r="AS1071" s="75"/>
      <c r="AT1071" s="75"/>
      <c r="AU1071" s="202"/>
      <c r="AV1071" s="140" t="s">
        <v>123</v>
      </c>
      <c r="AW1071" s="66"/>
      <c r="AX1071" s="66"/>
      <c r="AY1071" s="104" t="s">
        <v>1193</v>
      </c>
      <c r="AZ1071" s="95"/>
      <c r="BA1071" s="104"/>
      <c r="BB1071" s="66"/>
      <c r="BC1071" s="66"/>
      <c r="BD1071" s="121"/>
      <c r="BE1071" s="121"/>
      <c r="BF1071" s="121"/>
      <c r="BG1071" s="121"/>
      <c r="BH1071" s="121"/>
      <c r="BI1071" s="121"/>
      <c r="BJ1071" s="121"/>
      <c r="BK1071" s="121"/>
      <c r="BL1071" s="121"/>
      <c r="BM1071" s="121"/>
      <c r="BN1071" s="121"/>
      <c r="BO1071" s="121"/>
      <c r="BP1071" s="121"/>
      <c r="BQ1071" s="121"/>
      <c r="BR1071" s="121"/>
      <c r="BS1071" s="121"/>
      <c r="BT1071" s="121"/>
      <c r="BU1071" s="121"/>
      <c r="BV1071" s="121"/>
      <c r="BW1071" s="121"/>
      <c r="BX1071" s="121"/>
      <c r="BY1071" s="121"/>
    </row>
    <row r="1072" spans="1:77" s="100" customFormat="1" ht="61" hidden="1" thickBot="1">
      <c r="A1072" s="4"/>
      <c r="B1072" s="98"/>
      <c r="C1072" s="138" t="s">
        <v>1159</v>
      </c>
      <c r="D1072" s="139"/>
      <c r="E1072" s="57" t="s">
        <v>145</v>
      </c>
      <c r="F1072" s="57"/>
      <c r="G1072" s="75"/>
      <c r="H1072" s="75"/>
      <c r="I1072" s="139"/>
      <c r="J1072" s="104" t="s">
        <v>1193</v>
      </c>
      <c r="K1072" s="201">
        <v>39701</v>
      </c>
      <c r="L1072" s="199" t="s">
        <v>1194</v>
      </c>
      <c r="M1072" s="198"/>
      <c r="N1072" s="198"/>
      <c r="O1072" s="198"/>
      <c r="P1072" s="198"/>
      <c r="Q1072" s="75"/>
      <c r="R1072" s="141"/>
      <c r="S1072" s="75"/>
      <c r="T1072" s="196"/>
      <c r="U1072" s="75"/>
      <c r="V1072" s="75"/>
      <c r="W1072" s="75"/>
      <c r="X1072" s="75"/>
      <c r="Y1072" s="104" t="s">
        <v>1188</v>
      </c>
      <c r="Z1072" s="199" t="s">
        <v>1192</v>
      </c>
      <c r="AA1072" s="200"/>
      <c r="AB1072" s="201">
        <v>39701</v>
      </c>
      <c r="AC1072" s="199" t="s">
        <v>1194</v>
      </c>
      <c r="AD1072" s="139"/>
      <c r="AE1072" s="75"/>
      <c r="AF1072" s="75"/>
      <c r="AG1072" s="75"/>
      <c r="AH1072" s="75"/>
      <c r="AI1072" s="75"/>
      <c r="AJ1072" s="75"/>
      <c r="AK1072" s="75"/>
      <c r="AL1072" s="75"/>
      <c r="AM1072" s="75"/>
      <c r="AN1072" s="75"/>
      <c r="AO1072" s="139"/>
      <c r="AP1072" s="139"/>
      <c r="AQ1072" s="75"/>
      <c r="AR1072" s="75"/>
      <c r="AS1072" s="75"/>
      <c r="AT1072" s="75"/>
      <c r="AU1072" s="202"/>
      <c r="AV1072" s="140" t="s">
        <v>123</v>
      </c>
      <c r="AW1072" s="66"/>
      <c r="AX1072" s="66"/>
      <c r="AY1072" s="104" t="s">
        <v>1193</v>
      </c>
      <c r="AZ1072" s="95"/>
      <c r="BA1072" s="104"/>
      <c r="BB1072" s="66"/>
      <c r="BC1072" s="66"/>
      <c r="BD1072" s="121"/>
      <c r="BE1072" s="121"/>
      <c r="BF1072" s="121"/>
      <c r="BG1072" s="121"/>
      <c r="BH1072" s="121"/>
      <c r="BI1072" s="121"/>
      <c r="BJ1072" s="121"/>
      <c r="BK1072" s="121"/>
      <c r="BL1072" s="121"/>
      <c r="BM1072" s="121"/>
      <c r="BN1072" s="121"/>
      <c r="BO1072" s="121"/>
      <c r="BP1072" s="121"/>
      <c r="BQ1072" s="121"/>
      <c r="BR1072" s="121"/>
      <c r="BS1072" s="121"/>
      <c r="BT1072" s="121"/>
      <c r="BU1072" s="121"/>
      <c r="BV1072" s="121"/>
      <c r="BW1072" s="121"/>
      <c r="BX1072" s="121"/>
      <c r="BY1072" s="121"/>
    </row>
    <row r="1073" spans="1:77" s="100" customFormat="1" ht="61" hidden="1" thickBot="1">
      <c r="A1073" s="4"/>
      <c r="B1073" s="98"/>
      <c r="C1073" s="138" t="s">
        <v>1160</v>
      </c>
      <c r="D1073" s="139"/>
      <c r="E1073" s="57" t="s">
        <v>145</v>
      </c>
      <c r="F1073" s="57"/>
      <c r="G1073" s="75"/>
      <c r="H1073" s="75"/>
      <c r="I1073" s="139"/>
      <c r="J1073" s="104" t="s">
        <v>1193</v>
      </c>
      <c r="K1073" s="201">
        <v>39701</v>
      </c>
      <c r="L1073" s="199" t="s">
        <v>1194</v>
      </c>
      <c r="M1073" s="198"/>
      <c r="N1073" s="198"/>
      <c r="O1073" s="198"/>
      <c r="P1073" s="198"/>
      <c r="Q1073" s="75"/>
      <c r="R1073" s="141"/>
      <c r="S1073" s="75"/>
      <c r="T1073" s="196"/>
      <c r="U1073" s="75"/>
      <c r="V1073" s="75"/>
      <c r="W1073" s="75"/>
      <c r="X1073" s="75"/>
      <c r="Y1073" s="104" t="s">
        <v>1188</v>
      </c>
      <c r="Z1073" s="199" t="s">
        <v>1192</v>
      </c>
      <c r="AA1073" s="200"/>
      <c r="AB1073" s="201">
        <v>39701</v>
      </c>
      <c r="AC1073" s="199" t="s">
        <v>1194</v>
      </c>
      <c r="AD1073" s="139"/>
      <c r="AE1073" s="75"/>
      <c r="AF1073" s="75"/>
      <c r="AG1073" s="75"/>
      <c r="AH1073" s="75"/>
      <c r="AI1073" s="75"/>
      <c r="AJ1073" s="75"/>
      <c r="AK1073" s="75"/>
      <c r="AL1073" s="75"/>
      <c r="AM1073" s="75"/>
      <c r="AN1073" s="75"/>
      <c r="AO1073" s="139"/>
      <c r="AP1073" s="139"/>
      <c r="AQ1073" s="75"/>
      <c r="AR1073" s="75"/>
      <c r="AS1073" s="75"/>
      <c r="AT1073" s="75"/>
      <c r="AU1073" s="202"/>
      <c r="AV1073" s="140" t="s">
        <v>123</v>
      </c>
      <c r="AW1073" s="66"/>
      <c r="AX1073" s="66"/>
      <c r="AY1073" s="104" t="s">
        <v>1193</v>
      </c>
      <c r="AZ1073" s="95"/>
      <c r="BA1073" s="104"/>
      <c r="BB1073" s="66"/>
      <c r="BC1073" s="66"/>
      <c r="BD1073" s="121"/>
      <c r="BE1073" s="121"/>
      <c r="BF1073" s="121"/>
      <c r="BG1073" s="121"/>
      <c r="BH1073" s="121"/>
      <c r="BI1073" s="121"/>
      <c r="BJ1073" s="121"/>
      <c r="BK1073" s="121"/>
      <c r="BL1073" s="121"/>
      <c r="BM1073" s="121"/>
      <c r="BN1073" s="121"/>
      <c r="BO1073" s="121"/>
      <c r="BP1073" s="121"/>
      <c r="BQ1073" s="121"/>
      <c r="BR1073" s="121"/>
      <c r="BS1073" s="121"/>
      <c r="BT1073" s="121"/>
      <c r="BU1073" s="121"/>
      <c r="BV1073" s="121"/>
      <c r="BW1073" s="121"/>
      <c r="BX1073" s="121"/>
      <c r="BY1073" s="121"/>
    </row>
    <row r="1074" spans="1:77" s="100" customFormat="1" ht="61" hidden="1" thickBot="1">
      <c r="A1074" s="4"/>
      <c r="B1074" s="98"/>
      <c r="C1074" s="138" t="s">
        <v>1161</v>
      </c>
      <c r="D1074" s="139"/>
      <c r="E1074" s="57" t="s">
        <v>145</v>
      </c>
      <c r="F1074" s="57"/>
      <c r="G1074" s="75"/>
      <c r="H1074" s="75"/>
      <c r="I1074" s="139"/>
      <c r="J1074" s="104" t="s">
        <v>1193</v>
      </c>
      <c r="K1074" s="201">
        <v>39701</v>
      </c>
      <c r="L1074" s="199" t="s">
        <v>1194</v>
      </c>
      <c r="M1074" s="198"/>
      <c r="N1074" s="198"/>
      <c r="O1074" s="198"/>
      <c r="P1074" s="198"/>
      <c r="Q1074" s="75"/>
      <c r="R1074" s="141"/>
      <c r="S1074" s="75"/>
      <c r="T1074" s="196"/>
      <c r="U1074" s="75"/>
      <c r="V1074" s="75"/>
      <c r="W1074" s="75"/>
      <c r="X1074" s="75"/>
      <c r="Y1074" s="104" t="s">
        <v>1188</v>
      </c>
      <c r="Z1074" s="199" t="s">
        <v>1192</v>
      </c>
      <c r="AA1074" s="200"/>
      <c r="AB1074" s="201">
        <v>39701</v>
      </c>
      <c r="AC1074" s="199" t="s">
        <v>1194</v>
      </c>
      <c r="AD1074" s="139"/>
      <c r="AE1074" s="75"/>
      <c r="AF1074" s="75"/>
      <c r="AG1074" s="75"/>
      <c r="AH1074" s="75"/>
      <c r="AI1074" s="75"/>
      <c r="AJ1074" s="75"/>
      <c r="AK1074" s="75"/>
      <c r="AL1074" s="75"/>
      <c r="AM1074" s="75"/>
      <c r="AN1074" s="75"/>
      <c r="AO1074" s="139"/>
      <c r="AP1074" s="139"/>
      <c r="AQ1074" s="75"/>
      <c r="AR1074" s="75"/>
      <c r="AS1074" s="75"/>
      <c r="AT1074" s="75"/>
      <c r="AU1074" s="202"/>
      <c r="AV1074" s="140" t="s">
        <v>123</v>
      </c>
      <c r="AW1074" s="66"/>
      <c r="AX1074" s="66"/>
      <c r="AY1074" s="104" t="s">
        <v>1193</v>
      </c>
      <c r="AZ1074" s="95"/>
      <c r="BA1074" s="104"/>
      <c r="BB1074" s="66"/>
      <c r="BC1074" s="66"/>
      <c r="BD1074" s="121"/>
      <c r="BE1074" s="121"/>
      <c r="BF1074" s="121"/>
      <c r="BG1074" s="121"/>
      <c r="BH1074" s="121"/>
      <c r="BI1074" s="121"/>
      <c r="BJ1074" s="121"/>
      <c r="BK1074" s="121"/>
      <c r="BL1074" s="121"/>
      <c r="BM1074" s="121"/>
      <c r="BN1074" s="121"/>
      <c r="BO1074" s="121"/>
      <c r="BP1074" s="121"/>
      <c r="BQ1074" s="121"/>
      <c r="BR1074" s="121"/>
      <c r="BS1074" s="121"/>
      <c r="BT1074" s="121"/>
      <c r="BU1074" s="121"/>
      <c r="BV1074" s="121"/>
      <c r="BW1074" s="121"/>
      <c r="BX1074" s="121"/>
      <c r="BY1074" s="121"/>
    </row>
    <row r="1075" spans="1:77" s="100" customFormat="1" ht="61" hidden="1" thickBot="1">
      <c r="A1075" s="4"/>
      <c r="B1075" s="98"/>
      <c r="C1075" s="138" t="s">
        <v>1162</v>
      </c>
      <c r="D1075" s="139"/>
      <c r="E1075" s="57" t="s">
        <v>145</v>
      </c>
      <c r="F1075" s="57"/>
      <c r="G1075" s="75"/>
      <c r="H1075" s="75"/>
      <c r="I1075" s="139"/>
      <c r="J1075" s="104" t="s">
        <v>1193</v>
      </c>
      <c r="K1075" s="201">
        <v>39701</v>
      </c>
      <c r="L1075" s="199" t="s">
        <v>1194</v>
      </c>
      <c r="M1075" s="198"/>
      <c r="N1075" s="198"/>
      <c r="O1075" s="198"/>
      <c r="P1075" s="198"/>
      <c r="Q1075" s="75"/>
      <c r="R1075" s="141"/>
      <c r="S1075" s="75"/>
      <c r="T1075" s="196"/>
      <c r="U1075" s="75"/>
      <c r="V1075" s="75"/>
      <c r="W1075" s="75"/>
      <c r="X1075" s="75"/>
      <c r="Y1075" s="104" t="s">
        <v>1188</v>
      </c>
      <c r="Z1075" s="199" t="s">
        <v>1192</v>
      </c>
      <c r="AA1075" s="200"/>
      <c r="AB1075" s="201">
        <v>39701</v>
      </c>
      <c r="AC1075" s="199" t="s">
        <v>1194</v>
      </c>
      <c r="AD1075" s="139"/>
      <c r="AE1075" s="75"/>
      <c r="AF1075" s="75"/>
      <c r="AG1075" s="75"/>
      <c r="AH1075" s="75"/>
      <c r="AI1075" s="75"/>
      <c r="AJ1075" s="75"/>
      <c r="AK1075" s="75"/>
      <c r="AL1075" s="75"/>
      <c r="AM1075" s="75"/>
      <c r="AN1075" s="75"/>
      <c r="AO1075" s="139"/>
      <c r="AP1075" s="139"/>
      <c r="AQ1075" s="75"/>
      <c r="AR1075" s="75"/>
      <c r="AS1075" s="75"/>
      <c r="AT1075" s="75"/>
      <c r="AU1075" s="202"/>
      <c r="AV1075" s="140" t="s">
        <v>123</v>
      </c>
      <c r="AW1075" s="66"/>
      <c r="AX1075" s="66"/>
      <c r="AY1075" s="104" t="s">
        <v>1193</v>
      </c>
      <c r="AZ1075" s="95"/>
      <c r="BA1075" s="104"/>
      <c r="BB1075" s="66"/>
      <c r="BC1075" s="66"/>
      <c r="BD1075" s="121"/>
      <c r="BE1075" s="121"/>
      <c r="BF1075" s="121"/>
      <c r="BG1075" s="121"/>
      <c r="BH1075" s="121"/>
      <c r="BI1075" s="121"/>
      <c r="BJ1075" s="121"/>
      <c r="BK1075" s="121"/>
      <c r="BL1075" s="121"/>
      <c r="BM1075" s="121"/>
      <c r="BN1075" s="121"/>
      <c r="BO1075" s="121"/>
      <c r="BP1075" s="121"/>
      <c r="BQ1075" s="121"/>
      <c r="BR1075" s="121"/>
      <c r="BS1075" s="121"/>
      <c r="BT1075" s="121"/>
      <c r="BU1075" s="121"/>
      <c r="BV1075" s="121"/>
      <c r="BW1075" s="121"/>
      <c r="BX1075" s="121"/>
      <c r="BY1075" s="121"/>
    </row>
    <row r="1076" spans="1:77" s="100" customFormat="1" ht="61" hidden="1" thickBot="1">
      <c r="A1076" s="4"/>
      <c r="B1076" s="98"/>
      <c r="C1076" s="138" t="s">
        <v>1163</v>
      </c>
      <c r="D1076" s="139"/>
      <c r="E1076" s="57" t="s">
        <v>145</v>
      </c>
      <c r="F1076" s="57"/>
      <c r="G1076" s="75"/>
      <c r="H1076" s="75"/>
      <c r="I1076" s="139"/>
      <c r="J1076" s="104" t="s">
        <v>1193</v>
      </c>
      <c r="K1076" s="201">
        <v>39701</v>
      </c>
      <c r="L1076" s="199" t="s">
        <v>1194</v>
      </c>
      <c r="M1076" s="198"/>
      <c r="N1076" s="198"/>
      <c r="O1076" s="198"/>
      <c r="P1076" s="198"/>
      <c r="Q1076" s="75"/>
      <c r="R1076" s="141"/>
      <c r="S1076" s="75"/>
      <c r="T1076" s="196"/>
      <c r="U1076" s="75"/>
      <c r="V1076" s="75"/>
      <c r="W1076" s="75"/>
      <c r="X1076" s="75"/>
      <c r="Y1076" s="104" t="s">
        <v>1188</v>
      </c>
      <c r="Z1076" s="199" t="s">
        <v>1192</v>
      </c>
      <c r="AA1076" s="200"/>
      <c r="AB1076" s="201">
        <v>39701</v>
      </c>
      <c r="AC1076" s="199" t="s">
        <v>1194</v>
      </c>
      <c r="AD1076" s="139"/>
      <c r="AE1076" s="75"/>
      <c r="AF1076" s="75"/>
      <c r="AG1076" s="75"/>
      <c r="AH1076" s="75"/>
      <c r="AI1076" s="75"/>
      <c r="AJ1076" s="75"/>
      <c r="AK1076" s="75"/>
      <c r="AL1076" s="75"/>
      <c r="AM1076" s="75"/>
      <c r="AN1076" s="75"/>
      <c r="AO1076" s="139"/>
      <c r="AP1076" s="139"/>
      <c r="AQ1076" s="75"/>
      <c r="AR1076" s="75"/>
      <c r="AS1076" s="75"/>
      <c r="AT1076" s="75"/>
      <c r="AU1076" s="202"/>
      <c r="AV1076" s="140" t="s">
        <v>123</v>
      </c>
      <c r="AW1076" s="66"/>
      <c r="AX1076" s="66"/>
      <c r="AY1076" s="104" t="s">
        <v>1193</v>
      </c>
      <c r="AZ1076" s="95"/>
      <c r="BA1076" s="104"/>
      <c r="BB1076" s="66"/>
      <c r="BC1076" s="66"/>
      <c r="BD1076" s="121"/>
      <c r="BE1076" s="121"/>
      <c r="BF1076" s="121"/>
      <c r="BG1076" s="121"/>
      <c r="BH1076" s="121"/>
      <c r="BI1076" s="121"/>
      <c r="BJ1076" s="121"/>
      <c r="BK1076" s="121"/>
      <c r="BL1076" s="121"/>
      <c r="BM1076" s="121"/>
      <c r="BN1076" s="121"/>
      <c r="BO1076" s="121"/>
      <c r="BP1076" s="121"/>
      <c r="BQ1076" s="121"/>
      <c r="BR1076" s="121"/>
      <c r="BS1076" s="121"/>
      <c r="BT1076" s="121"/>
      <c r="BU1076" s="121"/>
      <c r="BV1076" s="121"/>
      <c r="BW1076" s="121"/>
      <c r="BX1076" s="121"/>
      <c r="BY1076" s="121"/>
    </row>
    <row r="1077" spans="1:77" s="100" customFormat="1" ht="61" hidden="1" thickBot="1">
      <c r="A1077" s="4"/>
      <c r="B1077" s="98"/>
      <c r="C1077" s="138" t="s">
        <v>1164</v>
      </c>
      <c r="D1077" s="139"/>
      <c r="E1077" s="57" t="s">
        <v>145</v>
      </c>
      <c r="F1077" s="57"/>
      <c r="G1077" s="75"/>
      <c r="H1077" s="75"/>
      <c r="I1077" s="139"/>
      <c r="J1077" s="104" t="s">
        <v>1193</v>
      </c>
      <c r="K1077" s="201">
        <v>39701</v>
      </c>
      <c r="L1077" s="199" t="s">
        <v>1194</v>
      </c>
      <c r="M1077" s="198"/>
      <c r="N1077" s="198"/>
      <c r="O1077" s="198"/>
      <c r="P1077" s="198"/>
      <c r="Q1077" s="75"/>
      <c r="R1077" s="141"/>
      <c r="S1077" s="75"/>
      <c r="T1077" s="196"/>
      <c r="U1077" s="75"/>
      <c r="V1077" s="75"/>
      <c r="W1077" s="75"/>
      <c r="X1077" s="75"/>
      <c r="Y1077" s="104" t="s">
        <v>1188</v>
      </c>
      <c r="Z1077" s="199" t="s">
        <v>1192</v>
      </c>
      <c r="AA1077" s="200"/>
      <c r="AB1077" s="201">
        <v>39701</v>
      </c>
      <c r="AC1077" s="199" t="s">
        <v>1194</v>
      </c>
      <c r="AD1077" s="139"/>
      <c r="AE1077" s="75"/>
      <c r="AF1077" s="75"/>
      <c r="AG1077" s="75"/>
      <c r="AH1077" s="75"/>
      <c r="AI1077" s="75"/>
      <c r="AJ1077" s="75"/>
      <c r="AK1077" s="75"/>
      <c r="AL1077" s="75"/>
      <c r="AM1077" s="75"/>
      <c r="AN1077" s="75"/>
      <c r="AO1077" s="139"/>
      <c r="AP1077" s="139"/>
      <c r="AQ1077" s="75"/>
      <c r="AR1077" s="75"/>
      <c r="AS1077" s="75"/>
      <c r="AT1077" s="75"/>
      <c r="AU1077" s="202"/>
      <c r="AV1077" s="140" t="s">
        <v>123</v>
      </c>
      <c r="AW1077" s="66"/>
      <c r="AX1077" s="66"/>
      <c r="AY1077" s="104" t="s">
        <v>1193</v>
      </c>
      <c r="AZ1077" s="95"/>
      <c r="BA1077" s="104"/>
      <c r="BB1077" s="66"/>
      <c r="BC1077" s="66"/>
      <c r="BD1077" s="121"/>
      <c r="BE1077" s="121"/>
      <c r="BF1077" s="121"/>
      <c r="BG1077" s="121"/>
      <c r="BH1077" s="121"/>
      <c r="BI1077" s="121"/>
      <c r="BJ1077" s="121"/>
      <c r="BK1077" s="121"/>
      <c r="BL1077" s="121"/>
      <c r="BM1077" s="121"/>
      <c r="BN1077" s="121"/>
      <c r="BO1077" s="121"/>
      <c r="BP1077" s="121"/>
      <c r="BQ1077" s="121"/>
      <c r="BR1077" s="121"/>
      <c r="BS1077" s="121"/>
      <c r="BT1077" s="121"/>
      <c r="BU1077" s="121"/>
      <c r="BV1077" s="121"/>
      <c r="BW1077" s="121"/>
      <c r="BX1077" s="121"/>
      <c r="BY1077" s="121"/>
    </row>
    <row r="1078" spans="1:77" s="100" customFormat="1" ht="61" hidden="1" thickBot="1">
      <c r="A1078" s="4"/>
      <c r="B1078" s="98"/>
      <c r="C1078" s="138" t="s">
        <v>1165</v>
      </c>
      <c r="D1078" s="139"/>
      <c r="E1078" s="57" t="s">
        <v>145</v>
      </c>
      <c r="F1078" s="57"/>
      <c r="G1078" s="75"/>
      <c r="H1078" s="75"/>
      <c r="I1078" s="139"/>
      <c r="J1078" s="104" t="s">
        <v>1193</v>
      </c>
      <c r="K1078" s="201">
        <v>39700</v>
      </c>
      <c r="L1078" s="199" t="s">
        <v>1195</v>
      </c>
      <c r="M1078" s="198"/>
      <c r="N1078" s="198"/>
      <c r="O1078" s="198"/>
      <c r="P1078" s="198"/>
      <c r="Q1078" s="75"/>
      <c r="R1078" s="141"/>
      <c r="S1078" s="75"/>
      <c r="T1078" s="196"/>
      <c r="U1078" s="75"/>
      <c r="V1078" s="75"/>
      <c r="W1078" s="75"/>
      <c r="X1078" s="75"/>
      <c r="Y1078" s="104" t="s">
        <v>1188</v>
      </c>
      <c r="Z1078" s="199" t="s">
        <v>1192</v>
      </c>
      <c r="AA1078" s="200"/>
      <c r="AB1078" s="201">
        <v>39700</v>
      </c>
      <c r="AC1078" s="199" t="s">
        <v>1195</v>
      </c>
      <c r="AD1078" s="139"/>
      <c r="AE1078" s="75"/>
      <c r="AF1078" s="75"/>
      <c r="AG1078" s="75"/>
      <c r="AH1078" s="75"/>
      <c r="AI1078" s="75"/>
      <c r="AJ1078" s="75"/>
      <c r="AK1078" s="75"/>
      <c r="AL1078" s="75"/>
      <c r="AM1078" s="75"/>
      <c r="AN1078" s="75"/>
      <c r="AO1078" s="139"/>
      <c r="AP1078" s="139" t="s">
        <v>204</v>
      </c>
      <c r="AQ1078" s="75"/>
      <c r="AR1078" s="75"/>
      <c r="AS1078" s="75"/>
      <c r="AT1078" s="75"/>
      <c r="AU1078" s="202">
        <v>144225700</v>
      </c>
      <c r="AV1078" s="140" t="s">
        <v>123</v>
      </c>
      <c r="AW1078" s="66"/>
      <c r="AX1078" s="66"/>
      <c r="AY1078" s="104" t="s">
        <v>1193</v>
      </c>
      <c r="AZ1078" s="95"/>
      <c r="BA1078" s="104"/>
      <c r="BB1078" s="66"/>
      <c r="BC1078" s="66"/>
      <c r="BD1078" s="121"/>
      <c r="BE1078" s="121"/>
      <c r="BF1078" s="121"/>
      <c r="BG1078" s="121"/>
      <c r="BH1078" s="121"/>
      <c r="BI1078" s="121"/>
      <c r="BJ1078" s="121"/>
      <c r="BK1078" s="121"/>
      <c r="BL1078" s="121"/>
      <c r="BM1078" s="121"/>
      <c r="BN1078" s="121"/>
      <c r="BO1078" s="121"/>
      <c r="BP1078" s="121"/>
      <c r="BQ1078" s="121"/>
      <c r="BR1078" s="121"/>
      <c r="BS1078" s="121"/>
      <c r="BT1078" s="121"/>
      <c r="BU1078" s="121"/>
      <c r="BV1078" s="121"/>
      <c r="BW1078" s="121"/>
      <c r="BX1078" s="121"/>
      <c r="BY1078" s="121"/>
    </row>
    <row r="1079" spans="1:77" s="100" customFormat="1" ht="61" hidden="1" thickBot="1">
      <c r="A1079" s="4"/>
      <c r="B1079" s="98"/>
      <c r="C1079" s="138" t="s">
        <v>1166</v>
      </c>
      <c r="D1079" s="139"/>
      <c r="E1079" s="57" t="s">
        <v>145</v>
      </c>
      <c r="F1079" s="57"/>
      <c r="G1079" s="75"/>
      <c r="H1079" s="75"/>
      <c r="I1079" s="139"/>
      <c r="J1079" s="104" t="s">
        <v>1193</v>
      </c>
      <c r="K1079" s="201">
        <v>39700</v>
      </c>
      <c r="L1079" s="199" t="s">
        <v>1196</v>
      </c>
      <c r="M1079" s="198"/>
      <c r="N1079" s="198"/>
      <c r="O1079" s="198"/>
      <c r="P1079" s="198"/>
      <c r="Q1079" s="75"/>
      <c r="R1079" s="141"/>
      <c r="S1079" s="75"/>
      <c r="T1079" s="196"/>
      <c r="U1079" s="75"/>
      <c r="V1079" s="75"/>
      <c r="W1079" s="75"/>
      <c r="X1079" s="75"/>
      <c r="Y1079" s="104" t="s">
        <v>1188</v>
      </c>
      <c r="Z1079" s="199" t="s">
        <v>1192</v>
      </c>
      <c r="AA1079" s="200"/>
      <c r="AB1079" s="201">
        <v>39700</v>
      </c>
      <c r="AC1079" s="199" t="s">
        <v>1196</v>
      </c>
      <c r="AD1079" s="139"/>
      <c r="AE1079" s="75"/>
      <c r="AF1079" s="75"/>
      <c r="AG1079" s="75"/>
      <c r="AH1079" s="75"/>
      <c r="AI1079" s="75"/>
      <c r="AJ1079" s="75"/>
      <c r="AK1079" s="75"/>
      <c r="AL1079" s="75"/>
      <c r="AM1079" s="75"/>
      <c r="AN1079" s="75"/>
      <c r="AO1079" s="139"/>
      <c r="AP1079" s="139" t="s">
        <v>204</v>
      </c>
      <c r="AQ1079" s="75"/>
      <c r="AR1079" s="75"/>
      <c r="AS1079" s="75"/>
      <c r="AT1079" s="75"/>
      <c r="AU1079" s="202">
        <v>246798300</v>
      </c>
      <c r="AV1079" s="140" t="s">
        <v>123</v>
      </c>
      <c r="AW1079" s="66"/>
      <c r="AX1079" s="66"/>
      <c r="AY1079" s="104" t="s">
        <v>1193</v>
      </c>
      <c r="AZ1079" s="95"/>
      <c r="BA1079" s="104"/>
      <c r="BB1079" s="66"/>
      <c r="BC1079" s="66"/>
      <c r="BD1079" s="121"/>
      <c r="BE1079" s="121"/>
      <c r="BF1079" s="121"/>
      <c r="BG1079" s="121"/>
      <c r="BH1079" s="121"/>
      <c r="BI1079" s="121"/>
      <c r="BJ1079" s="121"/>
      <c r="BK1079" s="121"/>
      <c r="BL1079" s="121"/>
      <c r="BM1079" s="121"/>
      <c r="BN1079" s="121"/>
      <c r="BO1079" s="121"/>
      <c r="BP1079" s="121"/>
      <c r="BQ1079" s="121"/>
      <c r="BR1079" s="121"/>
      <c r="BS1079" s="121"/>
      <c r="BT1079" s="121"/>
      <c r="BU1079" s="121"/>
      <c r="BV1079" s="121"/>
      <c r="BW1079" s="121"/>
      <c r="BX1079" s="121"/>
      <c r="BY1079" s="121"/>
    </row>
    <row r="1080" spans="1:77" s="100" customFormat="1" ht="61" hidden="1" thickBot="1">
      <c r="A1080" s="4"/>
      <c r="B1080" s="98"/>
      <c r="C1080" s="138" t="s">
        <v>1166</v>
      </c>
      <c r="D1080" s="139"/>
      <c r="E1080" s="57" t="s">
        <v>145</v>
      </c>
      <c r="F1080" s="57"/>
      <c r="G1080" s="75"/>
      <c r="H1080" s="75"/>
      <c r="I1080" s="139"/>
      <c r="J1080" s="104" t="s">
        <v>1193</v>
      </c>
      <c r="K1080" s="201">
        <v>39700</v>
      </c>
      <c r="L1080" s="199" t="s">
        <v>1196</v>
      </c>
      <c r="M1080" s="198"/>
      <c r="N1080" s="198"/>
      <c r="O1080" s="198"/>
      <c r="P1080" s="198"/>
      <c r="Q1080" s="75"/>
      <c r="R1080" s="141"/>
      <c r="S1080" s="75"/>
      <c r="T1080" s="196"/>
      <c r="U1080" s="75"/>
      <c r="V1080" s="75"/>
      <c r="W1080" s="75"/>
      <c r="X1080" s="75"/>
      <c r="Y1080" s="104" t="s">
        <v>1188</v>
      </c>
      <c r="Z1080" s="199" t="s">
        <v>1192</v>
      </c>
      <c r="AA1080" s="200"/>
      <c r="AB1080" s="201">
        <v>39700</v>
      </c>
      <c r="AC1080" s="199" t="s">
        <v>1196</v>
      </c>
      <c r="AD1080" s="139"/>
      <c r="AE1080" s="75"/>
      <c r="AF1080" s="75"/>
      <c r="AG1080" s="75"/>
      <c r="AH1080" s="75"/>
      <c r="AI1080" s="75"/>
      <c r="AJ1080" s="75"/>
      <c r="AK1080" s="75"/>
      <c r="AL1080" s="75"/>
      <c r="AM1080" s="75"/>
      <c r="AN1080" s="75"/>
      <c r="AO1080" s="139"/>
      <c r="AP1080" s="139" t="s">
        <v>204</v>
      </c>
      <c r="AQ1080" s="75"/>
      <c r="AR1080" s="75"/>
      <c r="AS1080" s="75"/>
      <c r="AT1080" s="75"/>
      <c r="AU1080" s="202">
        <v>275915200</v>
      </c>
      <c r="AV1080" s="140" t="s">
        <v>123</v>
      </c>
      <c r="AW1080" s="66"/>
      <c r="AX1080" s="66"/>
      <c r="AY1080" s="104" t="s">
        <v>1193</v>
      </c>
      <c r="AZ1080" s="95"/>
      <c r="BA1080" s="104"/>
      <c r="BB1080" s="66"/>
      <c r="BC1080" s="66"/>
      <c r="BD1080" s="121"/>
      <c r="BE1080" s="121"/>
      <c r="BF1080" s="121"/>
      <c r="BG1080" s="121"/>
      <c r="BH1080" s="121"/>
      <c r="BI1080" s="121"/>
      <c r="BJ1080" s="121"/>
      <c r="BK1080" s="121"/>
      <c r="BL1080" s="121"/>
      <c r="BM1080" s="121"/>
      <c r="BN1080" s="121"/>
      <c r="BO1080" s="121"/>
      <c r="BP1080" s="121"/>
      <c r="BQ1080" s="121"/>
      <c r="BR1080" s="121"/>
      <c r="BS1080" s="121"/>
      <c r="BT1080" s="121"/>
      <c r="BU1080" s="121"/>
      <c r="BV1080" s="121"/>
      <c r="BW1080" s="121"/>
      <c r="BX1080" s="121"/>
      <c r="BY1080" s="121"/>
    </row>
    <row r="1081" spans="1:77" s="100" customFormat="1" ht="61" hidden="1" thickBot="1">
      <c r="A1081" s="4"/>
      <c r="B1081" s="98"/>
      <c r="C1081" s="138" t="s">
        <v>1166</v>
      </c>
      <c r="D1081" s="139"/>
      <c r="E1081" s="57" t="s">
        <v>145</v>
      </c>
      <c r="F1081" s="57"/>
      <c r="G1081" s="75"/>
      <c r="H1081" s="75"/>
      <c r="I1081" s="139"/>
      <c r="J1081" s="104" t="s">
        <v>1193</v>
      </c>
      <c r="K1081" s="201">
        <v>39700</v>
      </c>
      <c r="L1081" s="199" t="s">
        <v>1196</v>
      </c>
      <c r="M1081" s="198"/>
      <c r="N1081" s="198"/>
      <c r="O1081" s="198"/>
      <c r="P1081" s="198"/>
      <c r="Q1081" s="75"/>
      <c r="R1081" s="141"/>
      <c r="S1081" s="75"/>
      <c r="T1081" s="196"/>
      <c r="U1081" s="75"/>
      <c r="V1081" s="75"/>
      <c r="W1081" s="75"/>
      <c r="X1081" s="75"/>
      <c r="Y1081" s="104" t="s">
        <v>1188</v>
      </c>
      <c r="Z1081" s="199" t="s">
        <v>1192</v>
      </c>
      <c r="AA1081" s="200"/>
      <c r="AB1081" s="201">
        <v>39700</v>
      </c>
      <c r="AC1081" s="199" t="s">
        <v>1196</v>
      </c>
      <c r="AD1081" s="139"/>
      <c r="AE1081" s="75"/>
      <c r="AF1081" s="75"/>
      <c r="AG1081" s="75"/>
      <c r="AH1081" s="75"/>
      <c r="AI1081" s="75"/>
      <c r="AJ1081" s="75"/>
      <c r="AK1081" s="75"/>
      <c r="AL1081" s="75"/>
      <c r="AM1081" s="75"/>
      <c r="AN1081" s="75"/>
      <c r="AO1081" s="139"/>
      <c r="AP1081" s="139" t="s">
        <v>204</v>
      </c>
      <c r="AQ1081" s="75"/>
      <c r="AR1081" s="75"/>
      <c r="AS1081" s="75"/>
      <c r="AT1081" s="75"/>
      <c r="AU1081" s="202">
        <v>26584800</v>
      </c>
      <c r="AV1081" s="140" t="s">
        <v>123</v>
      </c>
      <c r="AW1081" s="66"/>
      <c r="AX1081" s="66"/>
      <c r="AY1081" s="104" t="s">
        <v>1193</v>
      </c>
      <c r="AZ1081" s="95"/>
      <c r="BA1081" s="104"/>
      <c r="BB1081" s="66"/>
      <c r="BC1081" s="66"/>
      <c r="BD1081" s="121"/>
      <c r="BE1081" s="121"/>
      <c r="BF1081" s="121"/>
      <c r="BG1081" s="121"/>
      <c r="BH1081" s="121"/>
      <c r="BI1081" s="121"/>
      <c r="BJ1081" s="121"/>
      <c r="BK1081" s="121"/>
      <c r="BL1081" s="121"/>
      <c r="BM1081" s="121"/>
      <c r="BN1081" s="121"/>
      <c r="BO1081" s="121"/>
      <c r="BP1081" s="121"/>
      <c r="BQ1081" s="121"/>
      <c r="BR1081" s="121"/>
      <c r="BS1081" s="121"/>
      <c r="BT1081" s="121"/>
      <c r="BU1081" s="121"/>
      <c r="BV1081" s="121"/>
      <c r="BW1081" s="121"/>
      <c r="BX1081" s="121"/>
      <c r="BY1081" s="121"/>
    </row>
    <row r="1082" spans="1:77" s="100" customFormat="1" ht="31" hidden="1" thickBot="1">
      <c r="A1082" s="4"/>
      <c r="B1082" s="98"/>
      <c r="C1082" s="138" t="s">
        <v>1167</v>
      </c>
      <c r="D1082" s="139"/>
      <c r="E1082" s="57" t="s">
        <v>145</v>
      </c>
      <c r="F1082" s="57"/>
      <c r="G1082" s="75"/>
      <c r="H1082" s="75"/>
      <c r="I1082" s="139"/>
      <c r="J1082" s="104" t="s">
        <v>1193</v>
      </c>
      <c r="K1082" s="201"/>
      <c r="L1082" s="199"/>
      <c r="M1082" s="198"/>
      <c r="N1082" s="198"/>
      <c r="O1082" s="198"/>
      <c r="P1082" s="198"/>
      <c r="Q1082" s="75"/>
      <c r="R1082" s="141"/>
      <c r="S1082" s="75"/>
      <c r="T1082" s="196"/>
      <c r="U1082" s="75"/>
      <c r="V1082" s="75"/>
      <c r="W1082" s="75"/>
      <c r="X1082" s="75"/>
      <c r="Y1082" s="104"/>
      <c r="Z1082" s="199"/>
      <c r="AA1082" s="200"/>
      <c r="AB1082" s="201"/>
      <c r="AC1082" s="199"/>
      <c r="AD1082" s="139"/>
      <c r="AE1082" s="75"/>
      <c r="AF1082" s="75"/>
      <c r="AG1082" s="75"/>
      <c r="AH1082" s="75"/>
      <c r="AI1082" s="75"/>
      <c r="AJ1082" s="75"/>
      <c r="AK1082" s="75"/>
      <c r="AL1082" s="75"/>
      <c r="AM1082" s="75"/>
      <c r="AN1082" s="75"/>
      <c r="AO1082" s="139"/>
      <c r="AP1082" s="139" t="s">
        <v>204</v>
      </c>
      <c r="AQ1082" s="75"/>
      <c r="AR1082" s="75"/>
      <c r="AS1082" s="75"/>
      <c r="AT1082" s="75"/>
      <c r="AU1082" s="202">
        <v>16878947000</v>
      </c>
      <c r="AV1082" s="140"/>
      <c r="AW1082" s="66"/>
      <c r="AX1082" s="66"/>
      <c r="AY1082" s="104" t="s">
        <v>1193</v>
      </c>
      <c r="AZ1082" s="95"/>
      <c r="BA1082" s="104"/>
      <c r="BB1082" s="66"/>
      <c r="BC1082" s="66"/>
      <c r="BD1082" s="121"/>
      <c r="BE1082" s="121"/>
      <c r="BF1082" s="121"/>
      <c r="BG1082" s="121"/>
      <c r="BH1082" s="121"/>
      <c r="BI1082" s="121"/>
      <c r="BJ1082" s="121"/>
      <c r="BK1082" s="121"/>
      <c r="BL1082" s="121"/>
      <c r="BM1082" s="121"/>
      <c r="BN1082" s="121"/>
      <c r="BO1082" s="121"/>
      <c r="BP1082" s="121"/>
      <c r="BQ1082" s="121"/>
      <c r="BR1082" s="121"/>
      <c r="BS1082" s="121"/>
      <c r="BT1082" s="121"/>
      <c r="BU1082" s="121"/>
      <c r="BV1082" s="121"/>
      <c r="BW1082" s="121"/>
      <c r="BX1082" s="121"/>
      <c r="BY1082" s="121"/>
    </row>
    <row r="1083" spans="1:77" s="100" customFormat="1" ht="17" hidden="1" thickBot="1">
      <c r="A1083" s="4"/>
      <c r="B1083" s="98"/>
      <c r="C1083" s="138" t="s">
        <v>1168</v>
      </c>
      <c r="D1083" s="139"/>
      <c r="E1083" s="57" t="s">
        <v>145</v>
      </c>
      <c r="F1083" s="57"/>
      <c r="G1083" s="75"/>
      <c r="H1083" s="75"/>
      <c r="I1083" s="139"/>
      <c r="J1083" s="104" t="s">
        <v>1193</v>
      </c>
      <c r="K1083" s="201">
        <v>39251</v>
      </c>
      <c r="L1083" s="199"/>
      <c r="M1083" s="198"/>
      <c r="N1083" s="198"/>
      <c r="O1083" s="198"/>
      <c r="P1083" s="198"/>
      <c r="Q1083" s="75"/>
      <c r="R1083" s="141"/>
      <c r="S1083" s="75"/>
      <c r="T1083" s="196"/>
      <c r="U1083" s="75"/>
      <c r="V1083" s="75"/>
      <c r="W1083" s="75"/>
      <c r="X1083" s="75"/>
      <c r="Y1083" s="104" t="s">
        <v>1188</v>
      </c>
      <c r="Z1083" s="199" t="s">
        <v>1188</v>
      </c>
      <c r="AA1083" s="200"/>
      <c r="AB1083" s="201">
        <v>39251</v>
      </c>
      <c r="AC1083" s="199"/>
      <c r="AD1083" s="139"/>
      <c r="AE1083" s="75"/>
      <c r="AF1083" s="75"/>
      <c r="AG1083" s="75"/>
      <c r="AH1083" s="75"/>
      <c r="AI1083" s="75"/>
      <c r="AJ1083" s="75"/>
      <c r="AK1083" s="75"/>
      <c r="AL1083" s="75"/>
      <c r="AM1083" s="75"/>
      <c r="AN1083" s="75"/>
      <c r="AO1083" s="139"/>
      <c r="AP1083" s="139"/>
      <c r="AQ1083" s="75"/>
      <c r="AR1083" s="75"/>
      <c r="AS1083" s="75"/>
      <c r="AT1083" s="75"/>
      <c r="AU1083" s="202"/>
      <c r="AV1083" s="140" t="s">
        <v>123</v>
      </c>
      <c r="AW1083" s="66"/>
      <c r="AX1083" s="66"/>
      <c r="AY1083" s="104" t="s">
        <v>1193</v>
      </c>
      <c r="AZ1083" s="95"/>
      <c r="BA1083" s="104"/>
      <c r="BB1083" s="66"/>
      <c r="BC1083" s="66"/>
      <c r="BD1083" s="121"/>
      <c r="BE1083" s="121"/>
      <c r="BF1083" s="121"/>
      <c r="BG1083" s="121"/>
      <c r="BH1083" s="121"/>
      <c r="BI1083" s="121"/>
      <c r="BJ1083" s="121"/>
      <c r="BK1083" s="121"/>
      <c r="BL1083" s="121"/>
      <c r="BM1083" s="121"/>
      <c r="BN1083" s="121"/>
      <c r="BO1083" s="121"/>
      <c r="BP1083" s="121"/>
      <c r="BQ1083" s="121"/>
      <c r="BR1083" s="121"/>
      <c r="BS1083" s="121"/>
      <c r="BT1083" s="121"/>
      <c r="BU1083" s="121"/>
      <c r="BV1083" s="121"/>
      <c r="BW1083" s="121"/>
      <c r="BX1083" s="121"/>
      <c r="BY1083" s="121"/>
    </row>
    <row r="1084" spans="1:77" s="100" customFormat="1" ht="17" hidden="1" thickBot="1">
      <c r="A1084" s="4"/>
      <c r="B1084" s="98"/>
      <c r="C1084" s="138" t="s">
        <v>1169</v>
      </c>
      <c r="D1084" s="139"/>
      <c r="E1084" s="57" t="s">
        <v>145</v>
      </c>
      <c r="F1084" s="57"/>
      <c r="G1084" s="75"/>
      <c r="H1084" s="75"/>
      <c r="I1084" s="139"/>
      <c r="J1084" s="104" t="s">
        <v>1193</v>
      </c>
      <c r="K1084" s="201">
        <v>39251</v>
      </c>
      <c r="L1084" s="199"/>
      <c r="M1084" s="198"/>
      <c r="N1084" s="198"/>
      <c r="O1084" s="198"/>
      <c r="P1084" s="198"/>
      <c r="Q1084" s="75"/>
      <c r="R1084" s="141"/>
      <c r="S1084" s="75"/>
      <c r="T1084" s="196"/>
      <c r="U1084" s="75"/>
      <c r="V1084" s="75"/>
      <c r="W1084" s="75"/>
      <c r="X1084" s="75"/>
      <c r="Y1084" s="104" t="s">
        <v>1188</v>
      </c>
      <c r="Z1084" s="199" t="s">
        <v>1192</v>
      </c>
      <c r="AA1084" s="200"/>
      <c r="AB1084" s="201">
        <v>39251</v>
      </c>
      <c r="AC1084" s="199"/>
      <c r="AD1084" s="139"/>
      <c r="AE1084" s="75"/>
      <c r="AF1084" s="75"/>
      <c r="AG1084" s="75"/>
      <c r="AH1084" s="75"/>
      <c r="AI1084" s="75"/>
      <c r="AJ1084" s="75"/>
      <c r="AK1084" s="75"/>
      <c r="AL1084" s="75"/>
      <c r="AM1084" s="75"/>
      <c r="AN1084" s="75"/>
      <c r="AO1084" s="139"/>
      <c r="AP1084" s="139"/>
      <c r="AQ1084" s="75"/>
      <c r="AR1084" s="75"/>
      <c r="AS1084" s="75"/>
      <c r="AT1084" s="75"/>
      <c r="AU1084" s="202"/>
      <c r="AV1084" s="140" t="s">
        <v>123</v>
      </c>
      <c r="AW1084" s="66"/>
      <c r="AX1084" s="66"/>
      <c r="AY1084" s="104" t="s">
        <v>1193</v>
      </c>
      <c r="AZ1084" s="95"/>
      <c r="BA1084" s="104"/>
      <c r="BB1084" s="66"/>
      <c r="BC1084" s="66"/>
      <c r="BD1084" s="121"/>
      <c r="BE1084" s="121"/>
      <c r="BF1084" s="121"/>
      <c r="BG1084" s="121"/>
      <c r="BH1084" s="121"/>
      <c r="BI1084" s="121"/>
      <c r="BJ1084" s="121"/>
      <c r="BK1084" s="121"/>
      <c r="BL1084" s="121"/>
      <c r="BM1084" s="121"/>
      <c r="BN1084" s="121"/>
      <c r="BO1084" s="121"/>
      <c r="BP1084" s="121"/>
      <c r="BQ1084" s="121"/>
      <c r="BR1084" s="121"/>
      <c r="BS1084" s="121"/>
      <c r="BT1084" s="121"/>
      <c r="BU1084" s="121"/>
      <c r="BV1084" s="121"/>
      <c r="BW1084" s="121"/>
      <c r="BX1084" s="121"/>
      <c r="BY1084" s="121"/>
    </row>
    <row r="1085" spans="1:77" s="100" customFormat="1" ht="17" hidden="1" thickBot="1">
      <c r="A1085" s="4"/>
      <c r="B1085" s="98"/>
      <c r="C1085" s="138" t="s">
        <v>1170</v>
      </c>
      <c r="D1085" s="139"/>
      <c r="E1085" s="57" t="s">
        <v>145</v>
      </c>
      <c r="F1085" s="57"/>
      <c r="G1085" s="75"/>
      <c r="H1085" s="75"/>
      <c r="I1085" s="139"/>
      <c r="J1085" s="104" t="s">
        <v>1193</v>
      </c>
      <c r="K1085" s="201">
        <v>39251</v>
      </c>
      <c r="L1085" s="199"/>
      <c r="M1085" s="198"/>
      <c r="N1085" s="198"/>
      <c r="O1085" s="198"/>
      <c r="P1085" s="198"/>
      <c r="Q1085" s="75"/>
      <c r="R1085" s="141"/>
      <c r="S1085" s="75"/>
      <c r="T1085" s="196"/>
      <c r="U1085" s="75"/>
      <c r="V1085" s="75"/>
      <c r="W1085" s="75"/>
      <c r="X1085" s="75"/>
      <c r="Y1085" s="104" t="s">
        <v>1188</v>
      </c>
      <c r="Z1085" s="199" t="s">
        <v>1192</v>
      </c>
      <c r="AA1085" s="200"/>
      <c r="AB1085" s="201">
        <v>39251</v>
      </c>
      <c r="AC1085" s="199"/>
      <c r="AD1085" s="139"/>
      <c r="AE1085" s="75"/>
      <c r="AF1085" s="75"/>
      <c r="AG1085" s="75"/>
      <c r="AH1085" s="75"/>
      <c r="AI1085" s="75"/>
      <c r="AJ1085" s="75"/>
      <c r="AK1085" s="75"/>
      <c r="AL1085" s="75"/>
      <c r="AM1085" s="75"/>
      <c r="AN1085" s="75"/>
      <c r="AO1085" s="139"/>
      <c r="AP1085" s="139"/>
      <c r="AQ1085" s="75"/>
      <c r="AR1085" s="75"/>
      <c r="AS1085" s="75"/>
      <c r="AT1085" s="75"/>
      <c r="AU1085" s="202"/>
      <c r="AV1085" s="140" t="s">
        <v>123</v>
      </c>
      <c r="AW1085" s="66"/>
      <c r="AX1085" s="66"/>
      <c r="AY1085" s="104" t="s">
        <v>1193</v>
      </c>
      <c r="AZ1085" s="95"/>
      <c r="BA1085" s="104"/>
      <c r="BB1085" s="66"/>
      <c r="BC1085" s="66"/>
      <c r="BD1085" s="121"/>
      <c r="BE1085" s="121"/>
      <c r="BF1085" s="121"/>
      <c r="BG1085" s="121"/>
      <c r="BH1085" s="121"/>
      <c r="BI1085" s="121"/>
      <c r="BJ1085" s="121"/>
      <c r="BK1085" s="121"/>
      <c r="BL1085" s="121"/>
      <c r="BM1085" s="121"/>
      <c r="BN1085" s="121"/>
      <c r="BO1085" s="121"/>
      <c r="BP1085" s="121"/>
      <c r="BQ1085" s="121"/>
      <c r="BR1085" s="121"/>
      <c r="BS1085" s="121"/>
      <c r="BT1085" s="121"/>
      <c r="BU1085" s="121"/>
      <c r="BV1085" s="121"/>
      <c r="BW1085" s="121"/>
      <c r="BX1085" s="121"/>
      <c r="BY1085" s="121"/>
    </row>
    <row r="1086" spans="1:77" s="100" customFormat="1" ht="17" hidden="1" thickBot="1">
      <c r="A1086" s="4"/>
      <c r="B1086" s="98"/>
      <c r="C1086" s="138" t="s">
        <v>1171</v>
      </c>
      <c r="D1086" s="139"/>
      <c r="E1086" s="57" t="s">
        <v>145</v>
      </c>
      <c r="F1086" s="57"/>
      <c r="G1086" s="75"/>
      <c r="H1086" s="75"/>
      <c r="I1086" s="139"/>
      <c r="J1086" s="104" t="s">
        <v>1193</v>
      </c>
      <c r="K1086" s="201">
        <v>39251</v>
      </c>
      <c r="L1086" s="199"/>
      <c r="M1086" s="198"/>
      <c r="N1086" s="198"/>
      <c r="O1086" s="198"/>
      <c r="P1086" s="198"/>
      <c r="Q1086" s="75"/>
      <c r="R1086" s="141"/>
      <c r="S1086" s="75"/>
      <c r="T1086" s="196"/>
      <c r="U1086" s="75"/>
      <c r="V1086" s="75"/>
      <c r="W1086" s="75"/>
      <c r="X1086" s="75"/>
      <c r="Y1086" s="104" t="s">
        <v>1188</v>
      </c>
      <c r="Z1086" s="199" t="s">
        <v>1192</v>
      </c>
      <c r="AA1086" s="200"/>
      <c r="AB1086" s="201">
        <v>39251</v>
      </c>
      <c r="AC1086" s="199"/>
      <c r="AD1086" s="139"/>
      <c r="AE1086" s="75"/>
      <c r="AF1086" s="75"/>
      <c r="AG1086" s="75"/>
      <c r="AH1086" s="75"/>
      <c r="AI1086" s="75"/>
      <c r="AJ1086" s="75"/>
      <c r="AK1086" s="75"/>
      <c r="AL1086" s="75"/>
      <c r="AM1086" s="75"/>
      <c r="AN1086" s="75"/>
      <c r="AO1086" s="139"/>
      <c r="AP1086" s="139"/>
      <c r="AQ1086" s="75"/>
      <c r="AR1086" s="75"/>
      <c r="AS1086" s="75"/>
      <c r="AT1086" s="75"/>
      <c r="AU1086" s="202"/>
      <c r="AV1086" s="140" t="s">
        <v>123</v>
      </c>
      <c r="AW1086" s="66"/>
      <c r="AX1086" s="66"/>
      <c r="AY1086" s="104" t="s">
        <v>1193</v>
      </c>
      <c r="AZ1086" s="95"/>
      <c r="BA1086" s="104"/>
      <c r="BB1086" s="66"/>
      <c r="BC1086" s="66"/>
      <c r="BD1086" s="121"/>
      <c r="BE1086" s="121"/>
      <c r="BF1086" s="121"/>
      <c r="BG1086" s="121"/>
      <c r="BH1086" s="121"/>
      <c r="BI1086" s="121"/>
      <c r="BJ1086" s="121"/>
      <c r="BK1086" s="121"/>
      <c r="BL1086" s="121"/>
      <c r="BM1086" s="121"/>
      <c r="BN1086" s="121"/>
      <c r="BO1086" s="121"/>
      <c r="BP1086" s="121"/>
      <c r="BQ1086" s="121"/>
      <c r="BR1086" s="121"/>
      <c r="BS1086" s="121"/>
      <c r="BT1086" s="121"/>
      <c r="BU1086" s="121"/>
      <c r="BV1086" s="121"/>
      <c r="BW1086" s="121"/>
      <c r="BX1086" s="121"/>
      <c r="BY1086" s="121"/>
    </row>
    <row r="1087" spans="1:77" s="100" customFormat="1" ht="17" hidden="1" thickBot="1">
      <c r="A1087" s="4"/>
      <c r="B1087" s="98"/>
      <c r="C1087" s="138" t="s">
        <v>1172</v>
      </c>
      <c r="D1087" s="139"/>
      <c r="E1087" s="57" t="s">
        <v>145</v>
      </c>
      <c r="F1087" s="57"/>
      <c r="G1087" s="75"/>
      <c r="H1087" s="75"/>
      <c r="I1087" s="139"/>
      <c r="J1087" s="104" t="s">
        <v>1193</v>
      </c>
      <c r="K1087" s="201">
        <v>39251</v>
      </c>
      <c r="L1087" s="199"/>
      <c r="M1087" s="198"/>
      <c r="N1087" s="198"/>
      <c r="O1087" s="198"/>
      <c r="P1087" s="198"/>
      <c r="Q1087" s="75"/>
      <c r="R1087" s="141"/>
      <c r="S1087" s="75"/>
      <c r="T1087" s="196"/>
      <c r="U1087" s="75"/>
      <c r="V1087" s="75"/>
      <c r="W1087" s="75"/>
      <c r="X1087" s="75"/>
      <c r="Y1087" s="104" t="s">
        <v>1188</v>
      </c>
      <c r="Z1087" s="199" t="s">
        <v>1192</v>
      </c>
      <c r="AA1087" s="200"/>
      <c r="AB1087" s="201">
        <v>39251</v>
      </c>
      <c r="AC1087" s="199"/>
      <c r="AD1087" s="139"/>
      <c r="AE1087" s="75"/>
      <c r="AF1087" s="75"/>
      <c r="AG1087" s="75"/>
      <c r="AH1087" s="75"/>
      <c r="AI1087" s="75"/>
      <c r="AJ1087" s="75"/>
      <c r="AK1087" s="75"/>
      <c r="AL1087" s="75"/>
      <c r="AM1087" s="75"/>
      <c r="AN1087" s="75"/>
      <c r="AO1087" s="139"/>
      <c r="AP1087" s="139"/>
      <c r="AQ1087" s="75"/>
      <c r="AR1087" s="75"/>
      <c r="AS1087" s="75"/>
      <c r="AT1087" s="75"/>
      <c r="AU1087" s="202"/>
      <c r="AV1087" s="140" t="s">
        <v>123</v>
      </c>
      <c r="AW1087" s="66"/>
      <c r="AX1087" s="66"/>
      <c r="AY1087" s="104" t="s">
        <v>1193</v>
      </c>
      <c r="AZ1087" s="95"/>
      <c r="BA1087" s="104"/>
      <c r="BB1087" s="66"/>
      <c r="BC1087" s="66"/>
      <c r="BD1087" s="121"/>
      <c r="BE1087" s="121"/>
      <c r="BF1087" s="121"/>
      <c r="BG1087" s="121"/>
      <c r="BH1087" s="121"/>
      <c r="BI1087" s="121"/>
      <c r="BJ1087" s="121"/>
      <c r="BK1087" s="121"/>
      <c r="BL1087" s="121"/>
      <c r="BM1087" s="121"/>
      <c r="BN1087" s="121"/>
      <c r="BO1087" s="121"/>
      <c r="BP1087" s="121"/>
      <c r="BQ1087" s="121"/>
      <c r="BR1087" s="121"/>
      <c r="BS1087" s="121"/>
      <c r="BT1087" s="121"/>
      <c r="BU1087" s="121"/>
      <c r="BV1087" s="121"/>
      <c r="BW1087" s="121"/>
      <c r="BX1087" s="121"/>
      <c r="BY1087" s="121"/>
    </row>
    <row r="1088" spans="1:77" s="100" customFormat="1" ht="17" hidden="1" thickBot="1">
      <c r="A1088" s="4"/>
      <c r="B1088" s="98"/>
      <c r="C1088" s="138" t="s">
        <v>1173</v>
      </c>
      <c r="D1088" s="139"/>
      <c r="E1088" s="57" t="s">
        <v>145</v>
      </c>
      <c r="F1088" s="57"/>
      <c r="G1088" s="75"/>
      <c r="H1088" s="75"/>
      <c r="I1088" s="139"/>
      <c r="J1088" s="104" t="s">
        <v>1193</v>
      </c>
      <c r="K1088" s="201">
        <v>39251</v>
      </c>
      <c r="L1088" s="199"/>
      <c r="M1088" s="198"/>
      <c r="N1088" s="198"/>
      <c r="O1088" s="198"/>
      <c r="P1088" s="198"/>
      <c r="Q1088" s="75"/>
      <c r="R1088" s="141"/>
      <c r="S1088" s="75"/>
      <c r="T1088" s="196"/>
      <c r="U1088" s="75"/>
      <c r="V1088" s="75"/>
      <c r="W1088" s="75"/>
      <c r="X1088" s="75"/>
      <c r="Y1088" s="104" t="s">
        <v>1189</v>
      </c>
      <c r="Z1088" s="199" t="s">
        <v>1192</v>
      </c>
      <c r="AA1088" s="200"/>
      <c r="AB1088" s="201">
        <v>39251</v>
      </c>
      <c r="AC1088" s="199"/>
      <c r="AD1088" s="139"/>
      <c r="AE1088" s="75"/>
      <c r="AF1088" s="75"/>
      <c r="AG1088" s="75"/>
      <c r="AH1088" s="75"/>
      <c r="AI1088" s="75"/>
      <c r="AJ1088" s="75"/>
      <c r="AK1088" s="75"/>
      <c r="AL1088" s="75"/>
      <c r="AM1088" s="75"/>
      <c r="AN1088" s="75"/>
      <c r="AO1088" s="139"/>
      <c r="AP1088" s="139"/>
      <c r="AQ1088" s="75"/>
      <c r="AR1088" s="75"/>
      <c r="AS1088" s="75"/>
      <c r="AT1088" s="75"/>
      <c r="AU1088" s="202"/>
      <c r="AV1088" s="140" t="s">
        <v>123</v>
      </c>
      <c r="AW1088" s="66"/>
      <c r="AX1088" s="66"/>
      <c r="AY1088" s="104" t="s">
        <v>1193</v>
      </c>
      <c r="AZ1088" s="95"/>
      <c r="BA1088" s="104"/>
      <c r="BB1088" s="66"/>
      <c r="BC1088" s="66"/>
      <c r="BD1088" s="121"/>
      <c r="BE1088" s="121"/>
      <c r="BF1088" s="121"/>
      <c r="BG1088" s="121"/>
      <c r="BH1088" s="121"/>
      <c r="BI1088" s="121"/>
      <c r="BJ1088" s="121"/>
      <c r="BK1088" s="121"/>
      <c r="BL1088" s="121"/>
      <c r="BM1088" s="121"/>
      <c r="BN1088" s="121"/>
      <c r="BO1088" s="121"/>
      <c r="BP1088" s="121"/>
      <c r="BQ1088" s="121"/>
      <c r="BR1088" s="121"/>
      <c r="BS1088" s="121"/>
      <c r="BT1088" s="121"/>
      <c r="BU1088" s="121"/>
      <c r="BV1088" s="121"/>
      <c r="BW1088" s="121"/>
      <c r="BX1088" s="121"/>
      <c r="BY1088" s="121"/>
    </row>
    <row r="1089" spans="1:77" s="100" customFormat="1" ht="17" hidden="1" thickBot="1">
      <c r="A1089" s="4"/>
      <c r="B1089" s="98"/>
      <c r="C1089" s="138" t="s">
        <v>1174</v>
      </c>
      <c r="D1089" s="139"/>
      <c r="E1089" s="57" t="s">
        <v>145</v>
      </c>
      <c r="F1089" s="57"/>
      <c r="G1089" s="75"/>
      <c r="H1089" s="75"/>
      <c r="I1089" s="139"/>
      <c r="J1089" s="104" t="s">
        <v>1193</v>
      </c>
      <c r="K1089" s="201">
        <v>39251</v>
      </c>
      <c r="L1089" s="199"/>
      <c r="M1089" s="198"/>
      <c r="N1089" s="198"/>
      <c r="O1089" s="198"/>
      <c r="P1089" s="198"/>
      <c r="Q1089" s="75"/>
      <c r="R1089" s="141"/>
      <c r="S1089" s="75"/>
      <c r="T1089" s="196"/>
      <c r="U1089" s="75"/>
      <c r="V1089" s="75"/>
      <c r="W1089" s="75"/>
      <c r="X1089" s="75"/>
      <c r="Y1089" s="104" t="s">
        <v>1188</v>
      </c>
      <c r="Z1089" s="199" t="s">
        <v>1192</v>
      </c>
      <c r="AA1089" s="200"/>
      <c r="AB1089" s="201">
        <v>39251</v>
      </c>
      <c r="AC1089" s="199"/>
      <c r="AD1089" s="139"/>
      <c r="AE1089" s="75"/>
      <c r="AF1089" s="75"/>
      <c r="AG1089" s="75"/>
      <c r="AH1089" s="75"/>
      <c r="AI1089" s="75"/>
      <c r="AJ1089" s="75"/>
      <c r="AK1089" s="75"/>
      <c r="AL1089" s="75"/>
      <c r="AM1089" s="75"/>
      <c r="AN1089" s="75"/>
      <c r="AO1089" s="139"/>
      <c r="AP1089" s="139"/>
      <c r="AQ1089" s="75"/>
      <c r="AR1089" s="75"/>
      <c r="AS1089" s="75"/>
      <c r="AT1089" s="75"/>
      <c r="AU1089" s="202"/>
      <c r="AV1089" s="140" t="s">
        <v>123</v>
      </c>
      <c r="AW1089" s="66"/>
      <c r="AX1089" s="66"/>
      <c r="AY1089" s="104" t="s">
        <v>1193</v>
      </c>
      <c r="AZ1089" s="95"/>
      <c r="BA1089" s="104"/>
      <c r="BB1089" s="66"/>
      <c r="BC1089" s="66"/>
      <c r="BD1089" s="121"/>
      <c r="BE1089" s="121"/>
      <c r="BF1089" s="121"/>
      <c r="BG1089" s="121"/>
      <c r="BH1089" s="121"/>
      <c r="BI1089" s="121"/>
      <c r="BJ1089" s="121"/>
      <c r="BK1089" s="121"/>
      <c r="BL1089" s="121"/>
      <c r="BM1089" s="121"/>
      <c r="BN1089" s="121"/>
      <c r="BO1089" s="121"/>
      <c r="BP1089" s="121"/>
      <c r="BQ1089" s="121"/>
      <c r="BR1089" s="121"/>
      <c r="BS1089" s="121"/>
      <c r="BT1089" s="121"/>
      <c r="BU1089" s="121"/>
      <c r="BV1089" s="121"/>
      <c r="BW1089" s="121"/>
      <c r="BX1089" s="121"/>
      <c r="BY1089" s="121"/>
    </row>
    <row r="1090" spans="1:77" s="100" customFormat="1" ht="17" hidden="1" thickBot="1">
      <c r="A1090" s="4"/>
      <c r="B1090" s="98"/>
      <c r="C1090" s="138" t="s">
        <v>1175</v>
      </c>
      <c r="D1090" s="139"/>
      <c r="E1090" s="57" t="s">
        <v>145</v>
      </c>
      <c r="F1090" s="57"/>
      <c r="G1090" s="75"/>
      <c r="H1090" s="75"/>
      <c r="I1090" s="139"/>
      <c r="J1090" s="104" t="s">
        <v>1193</v>
      </c>
      <c r="K1090" s="201">
        <v>39251</v>
      </c>
      <c r="L1090" s="199"/>
      <c r="M1090" s="198"/>
      <c r="N1090" s="198"/>
      <c r="O1090" s="198"/>
      <c r="P1090" s="198"/>
      <c r="Q1090" s="75"/>
      <c r="R1090" s="141"/>
      <c r="S1090" s="75"/>
      <c r="T1090" s="196"/>
      <c r="U1090" s="75"/>
      <c r="V1090" s="75"/>
      <c r="W1090" s="75"/>
      <c r="X1090" s="75"/>
      <c r="Y1090" s="104" t="s">
        <v>1189</v>
      </c>
      <c r="Z1090" s="199" t="s">
        <v>1192</v>
      </c>
      <c r="AA1090" s="200"/>
      <c r="AB1090" s="201">
        <v>39251</v>
      </c>
      <c r="AC1090" s="199"/>
      <c r="AD1090" s="139"/>
      <c r="AE1090" s="75"/>
      <c r="AF1090" s="75"/>
      <c r="AG1090" s="75"/>
      <c r="AH1090" s="75"/>
      <c r="AI1090" s="75"/>
      <c r="AJ1090" s="75"/>
      <c r="AK1090" s="75"/>
      <c r="AL1090" s="75"/>
      <c r="AM1090" s="75"/>
      <c r="AN1090" s="75"/>
      <c r="AO1090" s="139"/>
      <c r="AP1090" s="139"/>
      <c r="AQ1090" s="75"/>
      <c r="AR1090" s="75"/>
      <c r="AS1090" s="75"/>
      <c r="AT1090" s="75"/>
      <c r="AU1090" s="202"/>
      <c r="AV1090" s="140" t="s">
        <v>123</v>
      </c>
      <c r="AW1090" s="66"/>
      <c r="AX1090" s="66"/>
      <c r="AY1090" s="104" t="s">
        <v>1193</v>
      </c>
      <c r="AZ1090" s="95"/>
      <c r="BA1090" s="104"/>
      <c r="BB1090" s="66"/>
      <c r="BC1090" s="66"/>
      <c r="BD1090" s="121"/>
      <c r="BE1090" s="121"/>
      <c r="BF1090" s="121"/>
      <c r="BG1090" s="121"/>
      <c r="BH1090" s="121"/>
      <c r="BI1090" s="121"/>
      <c r="BJ1090" s="121"/>
      <c r="BK1090" s="121"/>
      <c r="BL1090" s="121"/>
      <c r="BM1090" s="121"/>
      <c r="BN1090" s="121"/>
      <c r="BO1090" s="121"/>
      <c r="BP1090" s="121"/>
      <c r="BQ1090" s="121"/>
      <c r="BR1090" s="121"/>
      <c r="BS1090" s="121"/>
      <c r="BT1090" s="121"/>
      <c r="BU1090" s="121"/>
      <c r="BV1090" s="121"/>
      <c r="BW1090" s="121"/>
      <c r="BX1090" s="121"/>
      <c r="BY1090" s="121"/>
    </row>
    <row r="1091" spans="1:77" s="100" customFormat="1" ht="17" hidden="1" thickBot="1">
      <c r="A1091" s="4"/>
      <c r="B1091" s="98"/>
      <c r="C1091" s="138" t="s">
        <v>1176</v>
      </c>
      <c r="D1091" s="139"/>
      <c r="E1091" s="57" t="s">
        <v>145</v>
      </c>
      <c r="F1091" s="57"/>
      <c r="G1091" s="75"/>
      <c r="H1091" s="75"/>
      <c r="I1091" s="139"/>
      <c r="J1091" s="104" t="s">
        <v>1193</v>
      </c>
      <c r="K1091" s="201">
        <v>39251</v>
      </c>
      <c r="L1091" s="199"/>
      <c r="M1091" s="198"/>
      <c r="N1091" s="198"/>
      <c r="O1091" s="198"/>
      <c r="P1091" s="198"/>
      <c r="Q1091" s="75"/>
      <c r="R1091" s="141"/>
      <c r="S1091" s="75"/>
      <c r="T1091" s="196"/>
      <c r="U1091" s="75"/>
      <c r="V1091" s="75"/>
      <c r="W1091" s="75"/>
      <c r="X1091" s="75"/>
      <c r="Y1091" s="104" t="s">
        <v>1189</v>
      </c>
      <c r="Z1091" s="199" t="s">
        <v>1192</v>
      </c>
      <c r="AA1091" s="200"/>
      <c r="AB1091" s="201">
        <v>39251</v>
      </c>
      <c r="AC1091" s="199"/>
      <c r="AD1091" s="139"/>
      <c r="AE1091" s="75"/>
      <c r="AF1091" s="75"/>
      <c r="AG1091" s="75"/>
      <c r="AH1091" s="75"/>
      <c r="AI1091" s="75"/>
      <c r="AJ1091" s="75"/>
      <c r="AK1091" s="75"/>
      <c r="AL1091" s="75"/>
      <c r="AM1091" s="75"/>
      <c r="AN1091" s="75"/>
      <c r="AO1091" s="139"/>
      <c r="AP1091" s="139"/>
      <c r="AQ1091" s="75"/>
      <c r="AR1091" s="75"/>
      <c r="AS1091" s="75"/>
      <c r="AT1091" s="75"/>
      <c r="AU1091" s="202"/>
      <c r="AV1091" s="140" t="s">
        <v>123</v>
      </c>
      <c r="AW1091" s="66"/>
      <c r="AX1091" s="66"/>
      <c r="AY1091" s="104" t="s">
        <v>1193</v>
      </c>
      <c r="AZ1091" s="95"/>
      <c r="BA1091" s="104"/>
      <c r="BB1091" s="66"/>
      <c r="BC1091" s="66"/>
      <c r="BD1091" s="121"/>
      <c r="BE1091" s="121"/>
      <c r="BF1091" s="121"/>
      <c r="BG1091" s="121"/>
      <c r="BH1091" s="121"/>
      <c r="BI1091" s="121"/>
      <c r="BJ1091" s="121"/>
      <c r="BK1091" s="121"/>
      <c r="BL1091" s="121"/>
      <c r="BM1091" s="121"/>
      <c r="BN1091" s="121"/>
      <c r="BO1091" s="121"/>
      <c r="BP1091" s="121"/>
      <c r="BQ1091" s="121"/>
      <c r="BR1091" s="121"/>
      <c r="BS1091" s="121"/>
      <c r="BT1091" s="121"/>
      <c r="BU1091" s="121"/>
      <c r="BV1091" s="121"/>
      <c r="BW1091" s="121"/>
      <c r="BX1091" s="121"/>
      <c r="BY1091" s="121"/>
    </row>
    <row r="1092" spans="1:77" s="100" customFormat="1" ht="17" hidden="1" thickBot="1">
      <c r="A1092" s="4"/>
      <c r="B1092" s="98"/>
      <c r="C1092" s="138" t="s">
        <v>1177</v>
      </c>
      <c r="D1092" s="139"/>
      <c r="E1092" s="57" t="s">
        <v>145</v>
      </c>
      <c r="F1092" s="57"/>
      <c r="G1092" s="75"/>
      <c r="H1092" s="75"/>
      <c r="I1092" s="139"/>
      <c r="J1092" s="104" t="s">
        <v>1193</v>
      </c>
      <c r="K1092" s="201">
        <v>39251</v>
      </c>
      <c r="L1092" s="199"/>
      <c r="M1092" s="198"/>
      <c r="N1092" s="198"/>
      <c r="O1092" s="198"/>
      <c r="P1092" s="198"/>
      <c r="Q1092" s="75"/>
      <c r="R1092" s="141"/>
      <c r="S1092" s="75"/>
      <c r="T1092" s="196"/>
      <c r="U1092" s="75"/>
      <c r="V1092" s="75"/>
      <c r="W1092" s="75"/>
      <c r="X1092" s="75"/>
      <c r="Y1092" s="104" t="s">
        <v>1189</v>
      </c>
      <c r="Z1092" s="199" t="s">
        <v>1192</v>
      </c>
      <c r="AA1092" s="200"/>
      <c r="AB1092" s="201">
        <v>39251</v>
      </c>
      <c r="AC1092" s="199"/>
      <c r="AD1092" s="139"/>
      <c r="AE1092" s="75"/>
      <c r="AF1092" s="75"/>
      <c r="AG1092" s="75"/>
      <c r="AH1092" s="75"/>
      <c r="AI1092" s="75"/>
      <c r="AJ1092" s="75"/>
      <c r="AK1092" s="75"/>
      <c r="AL1092" s="75"/>
      <c r="AM1092" s="75"/>
      <c r="AN1092" s="75"/>
      <c r="AO1092" s="139"/>
      <c r="AP1092" s="139"/>
      <c r="AQ1092" s="75"/>
      <c r="AR1092" s="75"/>
      <c r="AS1092" s="75"/>
      <c r="AT1092" s="75"/>
      <c r="AU1092" s="202"/>
      <c r="AV1092" s="140" t="s">
        <v>123</v>
      </c>
      <c r="AW1092" s="66"/>
      <c r="AX1092" s="66"/>
      <c r="AY1092" s="104" t="s">
        <v>1193</v>
      </c>
      <c r="AZ1092" s="95"/>
      <c r="BA1092" s="104"/>
      <c r="BB1092" s="66"/>
      <c r="BC1092" s="66"/>
      <c r="BD1092" s="121"/>
      <c r="BE1092" s="121"/>
      <c r="BF1092" s="121"/>
      <c r="BG1092" s="121"/>
      <c r="BH1092" s="121"/>
      <c r="BI1092" s="121"/>
      <c r="BJ1092" s="121"/>
      <c r="BK1092" s="121"/>
      <c r="BL1092" s="121"/>
      <c r="BM1092" s="121"/>
      <c r="BN1092" s="121"/>
      <c r="BO1092" s="121"/>
      <c r="BP1092" s="121"/>
      <c r="BQ1092" s="121"/>
      <c r="BR1092" s="121"/>
      <c r="BS1092" s="121"/>
      <c r="BT1092" s="121"/>
      <c r="BU1092" s="121"/>
      <c r="BV1092" s="121"/>
      <c r="BW1092" s="121"/>
      <c r="BX1092" s="121"/>
      <c r="BY1092" s="121"/>
    </row>
    <row r="1093" spans="1:77" s="100" customFormat="1" ht="19.5" hidden="1" customHeight="1">
      <c r="A1093" s="4"/>
      <c r="B1093" s="98"/>
      <c r="C1093" s="138" t="s">
        <v>1178</v>
      </c>
      <c r="D1093" s="139"/>
      <c r="E1093" s="57" t="s">
        <v>145</v>
      </c>
      <c r="F1093" s="57"/>
      <c r="G1093" s="75"/>
      <c r="H1093" s="75"/>
      <c r="I1093" s="139"/>
      <c r="J1093" s="104" t="s">
        <v>1193</v>
      </c>
      <c r="K1093" s="201">
        <v>39251</v>
      </c>
      <c r="L1093" s="199"/>
      <c r="M1093" s="198"/>
      <c r="N1093" s="198"/>
      <c r="O1093" s="198"/>
      <c r="P1093" s="198"/>
      <c r="Q1093" s="75"/>
      <c r="R1093" s="141"/>
      <c r="S1093" s="75"/>
      <c r="T1093" s="196"/>
      <c r="U1093" s="75"/>
      <c r="V1093" s="75"/>
      <c r="W1093" s="75"/>
      <c r="X1093" s="75"/>
      <c r="Y1093" s="104" t="s">
        <v>1188</v>
      </c>
      <c r="Z1093" s="199" t="s">
        <v>1192</v>
      </c>
      <c r="AA1093" s="200"/>
      <c r="AB1093" s="201">
        <v>39251</v>
      </c>
      <c r="AC1093" s="199"/>
      <c r="AD1093" s="139"/>
      <c r="AE1093" s="75"/>
      <c r="AF1093" s="75"/>
      <c r="AG1093" s="75"/>
      <c r="AH1093" s="75"/>
      <c r="AI1093" s="75"/>
      <c r="AJ1093" s="75"/>
      <c r="AK1093" s="75"/>
      <c r="AL1093" s="75"/>
      <c r="AM1093" s="75"/>
      <c r="AN1093" s="75"/>
      <c r="AO1093" s="139"/>
      <c r="AP1093" s="139"/>
      <c r="AQ1093" s="75"/>
      <c r="AR1093" s="75"/>
      <c r="AS1093" s="75"/>
      <c r="AT1093" s="75"/>
      <c r="AU1093" s="202"/>
      <c r="AV1093" s="140" t="s">
        <v>123</v>
      </c>
      <c r="AW1093" s="66"/>
      <c r="AX1093" s="66"/>
      <c r="AY1093" s="104" t="s">
        <v>1193</v>
      </c>
      <c r="AZ1093" s="95"/>
      <c r="BA1093" s="104"/>
      <c r="BB1093" s="66"/>
      <c r="BC1093" s="66"/>
      <c r="BD1093" s="121"/>
      <c r="BE1093" s="121"/>
      <c r="BF1093" s="121"/>
      <c r="BG1093" s="121"/>
      <c r="BH1093" s="121"/>
      <c r="BI1093" s="121"/>
      <c r="BJ1093" s="121"/>
      <c r="BK1093" s="121"/>
      <c r="BL1093" s="121"/>
      <c r="BM1093" s="121"/>
      <c r="BN1093" s="121"/>
      <c r="BO1093" s="121"/>
      <c r="BP1093" s="121"/>
      <c r="BQ1093" s="121"/>
      <c r="BR1093" s="121"/>
      <c r="BS1093" s="121"/>
      <c r="BT1093" s="121"/>
      <c r="BU1093" s="121"/>
      <c r="BV1093" s="121"/>
      <c r="BW1093" s="121"/>
      <c r="BX1093" s="121"/>
      <c r="BY1093" s="121"/>
    </row>
    <row r="1094" spans="1:77" s="100" customFormat="1" ht="17" hidden="1" thickBot="1">
      <c r="A1094" s="4"/>
      <c r="B1094" s="98"/>
      <c r="C1094" s="138" t="s">
        <v>1179</v>
      </c>
      <c r="D1094" s="139"/>
      <c r="E1094" s="57" t="s">
        <v>145</v>
      </c>
      <c r="F1094" s="57"/>
      <c r="G1094" s="75"/>
      <c r="H1094" s="75"/>
      <c r="I1094" s="139"/>
      <c r="J1094" s="104" t="s">
        <v>1193</v>
      </c>
      <c r="K1094" s="201"/>
      <c r="L1094" s="199"/>
      <c r="M1094" s="198"/>
      <c r="N1094" s="198"/>
      <c r="O1094" s="198"/>
      <c r="P1094" s="198"/>
      <c r="Q1094" s="75"/>
      <c r="R1094" s="141"/>
      <c r="S1094" s="75"/>
      <c r="T1094" s="196"/>
      <c r="U1094" s="75"/>
      <c r="V1094" s="75"/>
      <c r="W1094" s="75"/>
      <c r="X1094" s="75"/>
      <c r="Y1094" s="104"/>
      <c r="Z1094" s="199"/>
      <c r="AA1094" s="200"/>
      <c r="AB1094" s="201"/>
      <c r="AC1094" s="199"/>
      <c r="AD1094" s="139"/>
      <c r="AE1094" s="75"/>
      <c r="AF1094" s="75"/>
      <c r="AG1094" s="75"/>
      <c r="AH1094" s="75"/>
      <c r="AI1094" s="75"/>
      <c r="AJ1094" s="75"/>
      <c r="AK1094" s="75"/>
      <c r="AL1094" s="75"/>
      <c r="AM1094" s="75"/>
      <c r="AN1094" s="75"/>
      <c r="AO1094" s="139"/>
      <c r="AP1094" s="139" t="s">
        <v>204</v>
      </c>
      <c r="AQ1094" s="75"/>
      <c r="AR1094" s="75"/>
      <c r="AS1094" s="75"/>
      <c r="AT1094" s="75"/>
      <c r="AU1094" s="202">
        <v>207683097.10241324</v>
      </c>
      <c r="AV1094" s="140" t="s">
        <v>123</v>
      </c>
      <c r="AW1094" s="66"/>
      <c r="AX1094" s="66"/>
      <c r="AY1094" s="104" t="s">
        <v>1193</v>
      </c>
      <c r="AZ1094" s="95"/>
      <c r="BA1094" s="104"/>
      <c r="BB1094" s="66"/>
      <c r="BC1094" s="66"/>
      <c r="BD1094" s="121"/>
      <c r="BE1094" s="121"/>
      <c r="BF1094" s="121"/>
      <c r="BG1094" s="121"/>
      <c r="BH1094" s="121"/>
      <c r="BI1094" s="121"/>
      <c r="BJ1094" s="121"/>
      <c r="BK1094" s="121"/>
      <c r="BL1094" s="121"/>
      <c r="BM1094" s="121"/>
      <c r="BN1094" s="121"/>
      <c r="BO1094" s="121"/>
      <c r="BP1094" s="121"/>
      <c r="BQ1094" s="121"/>
      <c r="BR1094" s="121"/>
      <c r="BS1094" s="121"/>
      <c r="BT1094" s="121"/>
      <c r="BU1094" s="121"/>
      <c r="BV1094" s="121"/>
      <c r="BW1094" s="121"/>
      <c r="BX1094" s="121"/>
      <c r="BY1094" s="121"/>
    </row>
    <row r="1095" spans="1:77" s="100" customFormat="1" ht="28.5" hidden="1" customHeight="1">
      <c r="A1095" s="4"/>
      <c r="B1095" s="98"/>
      <c r="C1095" s="138" t="s">
        <v>1180</v>
      </c>
      <c r="D1095" s="139"/>
      <c r="E1095" s="57" t="s">
        <v>145</v>
      </c>
      <c r="F1095" s="57"/>
      <c r="G1095" s="75"/>
      <c r="H1095" s="75"/>
      <c r="I1095" s="139"/>
      <c r="J1095" s="104" t="s">
        <v>1193</v>
      </c>
      <c r="K1095" s="201"/>
      <c r="L1095" s="199"/>
      <c r="M1095" s="198"/>
      <c r="N1095" s="198"/>
      <c r="O1095" s="198"/>
      <c r="P1095" s="198"/>
      <c r="Q1095" s="75"/>
      <c r="R1095" s="141"/>
      <c r="S1095" s="75"/>
      <c r="T1095" s="196"/>
      <c r="U1095" s="75"/>
      <c r="V1095" s="75"/>
      <c r="W1095" s="75"/>
      <c r="X1095" s="75"/>
      <c r="Y1095" s="104"/>
      <c r="Z1095" s="199"/>
      <c r="AA1095" s="200"/>
      <c r="AB1095" s="201"/>
      <c r="AC1095" s="199"/>
      <c r="AD1095" s="139"/>
      <c r="AE1095" s="75"/>
      <c r="AF1095" s="75"/>
      <c r="AG1095" s="75"/>
      <c r="AH1095" s="75"/>
      <c r="AI1095" s="75"/>
      <c r="AJ1095" s="75"/>
      <c r="AK1095" s="75"/>
      <c r="AL1095" s="75"/>
      <c r="AM1095" s="75"/>
      <c r="AN1095" s="75"/>
      <c r="AO1095" s="139"/>
      <c r="AP1095" s="139" t="s">
        <v>204</v>
      </c>
      <c r="AQ1095" s="75"/>
      <c r="AR1095" s="75"/>
      <c r="AS1095" s="75"/>
      <c r="AT1095" s="75"/>
      <c r="AU1095" s="202">
        <v>512419326.91611767</v>
      </c>
      <c r="AV1095" s="140" t="s">
        <v>123</v>
      </c>
      <c r="AW1095" s="66"/>
      <c r="AX1095" s="66"/>
      <c r="AY1095" s="104" t="s">
        <v>1193</v>
      </c>
      <c r="AZ1095" s="95"/>
      <c r="BA1095" s="104"/>
      <c r="BB1095" s="66"/>
      <c r="BC1095" s="66"/>
      <c r="BD1095" s="121"/>
      <c r="BE1095" s="121"/>
      <c r="BF1095" s="121"/>
      <c r="BG1095" s="121"/>
      <c r="BH1095" s="121"/>
      <c r="BI1095" s="121"/>
      <c r="BJ1095" s="121"/>
      <c r="BK1095" s="121"/>
      <c r="BL1095" s="121"/>
      <c r="BM1095" s="121"/>
      <c r="BN1095" s="121"/>
      <c r="BO1095" s="121"/>
      <c r="BP1095" s="121"/>
      <c r="BQ1095" s="121"/>
      <c r="BR1095" s="121"/>
      <c r="BS1095" s="121"/>
      <c r="BT1095" s="121"/>
      <c r="BU1095" s="121"/>
      <c r="BV1095" s="121"/>
      <c r="BW1095" s="121"/>
      <c r="BX1095" s="121"/>
      <c r="BY1095" s="121"/>
    </row>
    <row r="1096" spans="1:77" s="100" customFormat="1" ht="32.25" hidden="1" customHeight="1">
      <c r="A1096" s="4"/>
      <c r="B1096" s="98"/>
      <c r="C1096" s="138" t="s">
        <v>1181</v>
      </c>
      <c r="D1096" s="139"/>
      <c r="E1096" s="57" t="s">
        <v>145</v>
      </c>
      <c r="F1096" s="57"/>
      <c r="G1096" s="75"/>
      <c r="H1096" s="75"/>
      <c r="I1096" s="139"/>
      <c r="J1096" s="104" t="s">
        <v>1193</v>
      </c>
      <c r="K1096" s="201"/>
      <c r="L1096" s="199"/>
      <c r="M1096" s="198"/>
      <c r="N1096" s="198"/>
      <c r="O1096" s="198"/>
      <c r="P1096" s="198"/>
      <c r="Q1096" s="75"/>
      <c r="R1096" s="141"/>
      <c r="S1096" s="75"/>
      <c r="T1096" s="196"/>
      <c r="U1096" s="75"/>
      <c r="V1096" s="75"/>
      <c r="W1096" s="75"/>
      <c r="X1096" s="75"/>
      <c r="Y1096" s="104"/>
      <c r="Z1096" s="199"/>
      <c r="AA1096" s="200"/>
      <c r="AB1096" s="201"/>
      <c r="AC1096" s="199"/>
      <c r="AD1096" s="139"/>
      <c r="AE1096" s="75"/>
      <c r="AF1096" s="75"/>
      <c r="AG1096" s="75"/>
      <c r="AH1096" s="75"/>
      <c r="AI1096" s="75"/>
      <c r="AJ1096" s="75"/>
      <c r="AK1096" s="75"/>
      <c r="AL1096" s="75"/>
      <c r="AM1096" s="75"/>
      <c r="AN1096" s="75"/>
      <c r="AO1096" s="139"/>
      <c r="AP1096" s="139" t="s">
        <v>204</v>
      </c>
      <c r="AQ1096" s="75"/>
      <c r="AR1096" s="75"/>
      <c r="AS1096" s="75"/>
      <c r="AT1096" s="75"/>
      <c r="AU1096" s="202">
        <v>271642702.59411663</v>
      </c>
      <c r="AV1096" s="140" t="s">
        <v>123</v>
      </c>
      <c r="AW1096" s="66"/>
      <c r="AX1096" s="66"/>
      <c r="AY1096" s="104" t="s">
        <v>1193</v>
      </c>
      <c r="AZ1096" s="95"/>
      <c r="BA1096" s="104"/>
      <c r="BB1096" s="66"/>
      <c r="BC1096" s="66"/>
      <c r="BD1096" s="121"/>
      <c r="BE1096" s="121"/>
      <c r="BF1096" s="121"/>
      <c r="BG1096" s="121"/>
      <c r="BH1096" s="121"/>
      <c r="BI1096" s="121"/>
      <c r="BJ1096" s="121"/>
      <c r="BK1096" s="121"/>
      <c r="BL1096" s="121"/>
      <c r="BM1096" s="121"/>
      <c r="BN1096" s="121"/>
      <c r="BO1096" s="121"/>
      <c r="BP1096" s="121"/>
      <c r="BQ1096" s="121"/>
      <c r="BR1096" s="121"/>
      <c r="BS1096" s="121"/>
      <c r="BT1096" s="121"/>
      <c r="BU1096" s="121"/>
      <c r="BV1096" s="121"/>
      <c r="BW1096" s="121"/>
      <c r="BX1096" s="121"/>
      <c r="BY1096" s="121"/>
    </row>
    <row r="1097" spans="1:77" s="100" customFormat="1" ht="24" hidden="1" customHeight="1">
      <c r="A1097" s="4"/>
      <c r="B1097" s="98"/>
      <c r="C1097" s="138" t="s">
        <v>1182</v>
      </c>
      <c r="D1097" s="139"/>
      <c r="E1097" s="57" t="s">
        <v>145</v>
      </c>
      <c r="F1097" s="57"/>
      <c r="G1097" s="75"/>
      <c r="H1097" s="75"/>
      <c r="I1097" s="139"/>
      <c r="J1097" s="104" t="s">
        <v>1193</v>
      </c>
      <c r="K1097" s="201"/>
      <c r="L1097" s="199"/>
      <c r="M1097" s="198"/>
      <c r="N1097" s="198"/>
      <c r="O1097" s="198"/>
      <c r="P1097" s="198"/>
      <c r="Q1097" s="75"/>
      <c r="R1097" s="141"/>
      <c r="S1097" s="75"/>
      <c r="T1097" s="196"/>
      <c r="U1097" s="75"/>
      <c r="V1097" s="75"/>
      <c r="W1097" s="75"/>
      <c r="X1097" s="75"/>
      <c r="Y1097" s="104"/>
      <c r="Z1097" s="199"/>
      <c r="AA1097" s="200"/>
      <c r="AB1097" s="201"/>
      <c r="AC1097" s="199"/>
      <c r="AD1097" s="139"/>
      <c r="AE1097" s="75"/>
      <c r="AF1097" s="75"/>
      <c r="AG1097" s="75"/>
      <c r="AH1097" s="75"/>
      <c r="AI1097" s="75"/>
      <c r="AJ1097" s="75"/>
      <c r="AK1097" s="75"/>
      <c r="AL1097" s="75"/>
      <c r="AM1097" s="75"/>
      <c r="AN1097" s="75"/>
      <c r="AO1097" s="139"/>
      <c r="AP1097" s="139" t="s">
        <v>204</v>
      </c>
      <c r="AQ1097" s="75"/>
      <c r="AR1097" s="75"/>
      <c r="AS1097" s="75"/>
      <c r="AT1097" s="75"/>
      <c r="AU1097" s="202">
        <v>227836206.62716225</v>
      </c>
      <c r="AV1097" s="140" t="s">
        <v>123</v>
      </c>
      <c r="AW1097" s="66"/>
      <c r="AX1097" s="66"/>
      <c r="AY1097" s="104" t="s">
        <v>1193</v>
      </c>
      <c r="AZ1097" s="95"/>
      <c r="BA1097" s="104"/>
      <c r="BB1097" s="66"/>
      <c r="BC1097" s="66"/>
      <c r="BD1097" s="121"/>
      <c r="BE1097" s="121"/>
      <c r="BF1097" s="121"/>
      <c r="BG1097" s="121"/>
      <c r="BH1097" s="121"/>
      <c r="BI1097" s="121"/>
      <c r="BJ1097" s="121"/>
      <c r="BK1097" s="121"/>
      <c r="BL1097" s="121"/>
      <c r="BM1097" s="121"/>
      <c r="BN1097" s="121"/>
      <c r="BO1097" s="121"/>
      <c r="BP1097" s="121"/>
      <c r="BQ1097" s="121"/>
      <c r="BR1097" s="121"/>
      <c r="BS1097" s="121"/>
      <c r="BT1097" s="121"/>
      <c r="BU1097" s="121"/>
      <c r="BV1097" s="121"/>
      <c r="BW1097" s="121"/>
      <c r="BX1097" s="121"/>
      <c r="BY1097" s="121"/>
    </row>
    <row r="1098" spans="1:77" s="100" customFormat="1" ht="27" hidden="1" customHeight="1">
      <c r="A1098" s="4"/>
      <c r="B1098" s="98"/>
      <c r="C1098" s="138" t="s">
        <v>1183</v>
      </c>
      <c r="D1098" s="139"/>
      <c r="E1098" s="57" t="s">
        <v>145</v>
      </c>
      <c r="F1098" s="57"/>
      <c r="G1098" s="75"/>
      <c r="H1098" s="75"/>
      <c r="I1098" s="139"/>
      <c r="J1098" s="104" t="s">
        <v>1193</v>
      </c>
      <c r="K1098" s="201"/>
      <c r="L1098" s="199"/>
      <c r="M1098" s="198"/>
      <c r="N1098" s="198"/>
      <c r="O1098" s="198"/>
      <c r="P1098" s="198"/>
      <c r="Q1098" s="75"/>
      <c r="R1098" s="141"/>
      <c r="S1098" s="75"/>
      <c r="T1098" s="196"/>
      <c r="U1098" s="75"/>
      <c r="V1098" s="75"/>
      <c r="W1098" s="75"/>
      <c r="X1098" s="75"/>
      <c r="Y1098" s="104"/>
      <c r="Z1098" s="199"/>
      <c r="AA1098" s="200"/>
      <c r="AB1098" s="201"/>
      <c r="AC1098" s="199"/>
      <c r="AD1098" s="139"/>
      <c r="AE1098" s="75"/>
      <c r="AF1098" s="75"/>
      <c r="AG1098" s="75"/>
      <c r="AH1098" s="75"/>
      <c r="AI1098" s="75"/>
      <c r="AJ1098" s="75"/>
      <c r="AK1098" s="75"/>
      <c r="AL1098" s="75"/>
      <c r="AM1098" s="75"/>
      <c r="AN1098" s="75"/>
      <c r="AO1098" s="139"/>
      <c r="AP1098" s="139" t="s">
        <v>204</v>
      </c>
      <c r="AQ1098" s="75"/>
      <c r="AR1098" s="75"/>
      <c r="AS1098" s="75"/>
      <c r="AT1098" s="75"/>
      <c r="AU1098" s="202">
        <v>1791187160.7601902</v>
      </c>
      <c r="AV1098" s="140" t="s">
        <v>123</v>
      </c>
      <c r="AW1098" s="66"/>
      <c r="AX1098" s="66"/>
      <c r="AY1098" s="104" t="s">
        <v>1193</v>
      </c>
      <c r="AZ1098" s="95"/>
      <c r="BA1098" s="104"/>
      <c r="BB1098" s="66"/>
      <c r="BC1098" s="66"/>
      <c r="BD1098" s="121"/>
      <c r="BE1098" s="121"/>
      <c r="BF1098" s="121"/>
      <c r="BG1098" s="121"/>
      <c r="BH1098" s="121"/>
      <c r="BI1098" s="121"/>
      <c r="BJ1098" s="121"/>
      <c r="BK1098" s="121"/>
      <c r="BL1098" s="121"/>
      <c r="BM1098" s="121"/>
      <c r="BN1098" s="121"/>
      <c r="BO1098" s="121"/>
      <c r="BP1098" s="121"/>
      <c r="BQ1098" s="121"/>
      <c r="BR1098" s="121"/>
      <c r="BS1098" s="121"/>
      <c r="BT1098" s="121"/>
      <c r="BU1098" s="121"/>
      <c r="BV1098" s="121"/>
      <c r="BW1098" s="121"/>
      <c r="BX1098" s="121"/>
      <c r="BY1098" s="121"/>
    </row>
    <row r="1099" spans="1:77" s="100" customFormat="1" ht="30" hidden="1" customHeight="1">
      <c r="A1099" s="4"/>
      <c r="B1099" s="98"/>
      <c r="C1099" s="138" t="s">
        <v>1184</v>
      </c>
      <c r="D1099" s="139"/>
      <c r="E1099" s="57" t="s">
        <v>145</v>
      </c>
      <c r="F1099" s="57"/>
      <c r="G1099" s="75"/>
      <c r="H1099" s="75"/>
      <c r="I1099" s="139"/>
      <c r="J1099" s="104" t="s">
        <v>1193</v>
      </c>
      <c r="K1099" s="201"/>
      <c r="L1099" s="199"/>
      <c r="M1099" s="198"/>
      <c r="N1099" s="198"/>
      <c r="O1099" s="198"/>
      <c r="P1099" s="198"/>
      <c r="Q1099" s="75"/>
      <c r="R1099" s="141"/>
      <c r="S1099" s="75"/>
      <c r="T1099" s="196"/>
      <c r="U1099" s="75"/>
      <c r="V1099" s="75"/>
      <c r="W1099" s="75"/>
      <c r="X1099" s="75"/>
      <c r="Y1099" s="104"/>
      <c r="Z1099" s="199"/>
      <c r="AA1099" s="200"/>
      <c r="AB1099" s="201"/>
      <c r="AC1099" s="199"/>
      <c r="AD1099" s="139"/>
      <c r="AE1099" s="75"/>
      <c r="AF1099" s="75"/>
      <c r="AG1099" s="75"/>
      <c r="AH1099" s="75"/>
      <c r="AI1099" s="75"/>
      <c r="AJ1099" s="75"/>
      <c r="AK1099" s="75"/>
      <c r="AL1099" s="75"/>
      <c r="AM1099" s="75"/>
      <c r="AN1099" s="75"/>
      <c r="AO1099" s="139"/>
      <c r="AP1099" s="139" t="s">
        <v>204</v>
      </c>
      <c r="AQ1099" s="75"/>
      <c r="AR1099" s="75"/>
      <c r="AS1099" s="75"/>
      <c r="AT1099" s="75"/>
      <c r="AU1099" s="202">
        <v>841522407</v>
      </c>
      <c r="AV1099" s="140" t="s">
        <v>123</v>
      </c>
      <c r="AW1099" s="66"/>
      <c r="AX1099" s="66"/>
      <c r="AY1099" s="104" t="s">
        <v>1193</v>
      </c>
      <c r="AZ1099" s="95"/>
      <c r="BA1099" s="104"/>
      <c r="BB1099" s="66"/>
      <c r="BC1099" s="66"/>
      <c r="BD1099" s="121"/>
      <c r="BE1099" s="121"/>
      <c r="BF1099" s="121"/>
      <c r="BG1099" s="121"/>
      <c r="BH1099" s="121"/>
      <c r="BI1099" s="121"/>
      <c r="BJ1099" s="121"/>
      <c r="BK1099" s="121"/>
      <c r="BL1099" s="121"/>
      <c r="BM1099" s="121"/>
      <c r="BN1099" s="121"/>
      <c r="BO1099" s="121"/>
      <c r="BP1099" s="121"/>
      <c r="BQ1099" s="121"/>
      <c r="BR1099" s="121"/>
      <c r="BS1099" s="121"/>
      <c r="BT1099" s="121"/>
      <c r="BU1099" s="121"/>
      <c r="BV1099" s="121"/>
      <c r="BW1099" s="121"/>
      <c r="BX1099" s="121"/>
      <c r="BY1099" s="121"/>
    </row>
    <row r="1100" spans="1:77" s="100" customFormat="1" ht="22.5" hidden="1" customHeight="1">
      <c r="A1100" s="4"/>
      <c r="B1100" s="98"/>
      <c r="C1100" s="138" t="s">
        <v>1185</v>
      </c>
      <c r="D1100" s="139"/>
      <c r="E1100" s="57" t="s">
        <v>145</v>
      </c>
      <c r="F1100" s="57"/>
      <c r="G1100" s="75"/>
      <c r="H1100" s="75"/>
      <c r="I1100" s="139"/>
      <c r="J1100" s="104" t="s">
        <v>1193</v>
      </c>
      <c r="K1100" s="208"/>
      <c r="L1100" s="199"/>
      <c r="M1100" s="198"/>
      <c r="N1100" s="198"/>
      <c r="O1100" s="198"/>
      <c r="P1100" s="198"/>
      <c r="Q1100" s="75"/>
      <c r="R1100" s="141"/>
      <c r="S1100" s="75"/>
      <c r="T1100" s="196"/>
      <c r="U1100" s="75"/>
      <c r="V1100" s="75"/>
      <c r="W1100" s="75"/>
      <c r="X1100" s="75"/>
      <c r="Y1100" s="104"/>
      <c r="Z1100" s="199"/>
      <c r="AA1100" s="200"/>
      <c r="AB1100" s="208"/>
      <c r="AC1100" s="199"/>
      <c r="AD1100" s="139"/>
      <c r="AE1100" s="75"/>
      <c r="AF1100" s="75"/>
      <c r="AG1100" s="75"/>
      <c r="AH1100" s="75"/>
      <c r="AI1100" s="75"/>
      <c r="AJ1100" s="75"/>
      <c r="AK1100" s="75"/>
      <c r="AL1100" s="75"/>
      <c r="AM1100" s="75"/>
      <c r="AN1100" s="75"/>
      <c r="AO1100" s="139"/>
      <c r="AP1100" s="139" t="s">
        <v>204</v>
      </c>
      <c r="AQ1100" s="75"/>
      <c r="AR1100" s="75"/>
      <c r="AS1100" s="75"/>
      <c r="AT1100" s="75"/>
      <c r="AU1100" s="202">
        <v>1929132000</v>
      </c>
      <c r="AV1100" s="140" t="s">
        <v>123</v>
      </c>
      <c r="AW1100" s="66"/>
      <c r="AX1100" s="66"/>
      <c r="AY1100" s="104" t="s">
        <v>1193</v>
      </c>
      <c r="AZ1100" s="95"/>
      <c r="BA1100" s="104"/>
      <c r="BB1100" s="66"/>
      <c r="BC1100" s="66"/>
      <c r="BD1100" s="121"/>
      <c r="BE1100" s="121"/>
      <c r="BF1100" s="121"/>
      <c r="BG1100" s="121"/>
      <c r="BH1100" s="121"/>
      <c r="BI1100" s="121"/>
      <c r="BJ1100" s="121"/>
      <c r="BK1100" s="121"/>
      <c r="BL1100" s="121"/>
      <c r="BM1100" s="121"/>
      <c r="BN1100" s="121"/>
      <c r="BO1100" s="121"/>
      <c r="BP1100" s="121"/>
      <c r="BQ1100" s="121"/>
      <c r="BR1100" s="121"/>
      <c r="BS1100" s="121"/>
      <c r="BT1100" s="121"/>
      <c r="BU1100" s="121"/>
      <c r="BV1100" s="121"/>
      <c r="BW1100" s="121"/>
      <c r="BX1100" s="121"/>
      <c r="BY1100" s="121"/>
    </row>
    <row r="1101" spans="1:77" s="100" customFormat="1" ht="33" hidden="1" thickBot="1">
      <c r="A1101" s="4"/>
      <c r="B1101" s="98"/>
      <c r="C1101" s="123" t="s">
        <v>1857</v>
      </c>
      <c r="D1101" s="139"/>
      <c r="E1101" s="57"/>
      <c r="F1101" s="57"/>
      <c r="G1101" s="75"/>
      <c r="H1101" s="75"/>
      <c r="I1101" s="139"/>
      <c r="J1101" s="75" t="s">
        <v>1556</v>
      </c>
      <c r="K1101" s="208"/>
      <c r="L1101" s="199"/>
      <c r="M1101" s="198"/>
      <c r="N1101" s="198"/>
      <c r="O1101" s="198"/>
      <c r="P1101" s="198"/>
      <c r="Q1101" s="75"/>
      <c r="R1101" s="141"/>
      <c r="S1101" s="75"/>
      <c r="T1101" s="196"/>
      <c r="U1101" s="75"/>
      <c r="V1101" s="75"/>
      <c r="W1101" s="75"/>
      <c r="X1101" s="75"/>
      <c r="Y1101" s="75" t="s">
        <v>1860</v>
      </c>
      <c r="Z1101" s="75" t="s">
        <v>1859</v>
      </c>
      <c r="AA1101" s="75" t="s">
        <v>1861</v>
      </c>
      <c r="AB1101" s="208"/>
      <c r="AC1101" s="199"/>
      <c r="AD1101" s="139"/>
      <c r="AE1101" s="75"/>
      <c r="AF1101" s="75"/>
      <c r="AG1101" s="75"/>
      <c r="AH1101" s="75"/>
      <c r="AI1101" s="75"/>
      <c r="AJ1101" s="75"/>
      <c r="AK1101" s="75"/>
      <c r="AL1101" s="75"/>
      <c r="AM1101" s="75"/>
      <c r="AN1101" s="75"/>
      <c r="AO1101" s="139"/>
      <c r="AP1101" s="139" t="s">
        <v>204</v>
      </c>
      <c r="AQ1101" s="75">
        <v>2012</v>
      </c>
      <c r="AR1101" s="75"/>
      <c r="AS1101" s="75"/>
      <c r="AT1101" s="75"/>
      <c r="AU1101" s="216">
        <v>620744113</v>
      </c>
      <c r="AV1101" s="140" t="s">
        <v>123</v>
      </c>
      <c r="AW1101" s="66"/>
      <c r="AX1101" s="66" t="s">
        <v>1862</v>
      </c>
      <c r="AY1101" s="75" t="s">
        <v>1556</v>
      </c>
      <c r="AZ1101" s="95"/>
      <c r="BA1101" s="104"/>
      <c r="BB1101" s="66"/>
      <c r="BC1101" s="66"/>
      <c r="BD1101" s="121"/>
      <c r="BE1101" s="121"/>
      <c r="BF1101" s="121"/>
      <c r="BG1101" s="121"/>
      <c r="BH1101" s="121"/>
      <c r="BI1101" s="121"/>
      <c r="BJ1101" s="121"/>
      <c r="BK1101" s="121"/>
      <c r="BL1101" s="121"/>
      <c r="BM1101" s="121"/>
      <c r="BN1101" s="121"/>
      <c r="BO1101" s="121"/>
      <c r="BP1101" s="121"/>
      <c r="BQ1101" s="121"/>
      <c r="BR1101" s="121"/>
      <c r="BS1101" s="121"/>
      <c r="BT1101" s="121"/>
      <c r="BU1101" s="121"/>
      <c r="BV1101" s="121"/>
      <c r="BW1101" s="121"/>
      <c r="BX1101" s="121"/>
      <c r="BY1101" s="121"/>
    </row>
    <row r="1102" spans="1:77" s="100" customFormat="1" ht="28.5" hidden="1" customHeight="1">
      <c r="A1102" s="4"/>
      <c r="B1102" s="98"/>
      <c r="C1102" s="124" t="s">
        <v>1858</v>
      </c>
      <c r="D1102" s="139"/>
      <c r="E1102" s="57"/>
      <c r="F1102" s="57"/>
      <c r="G1102" s="75"/>
      <c r="H1102" s="75"/>
      <c r="I1102" s="139"/>
      <c r="J1102" s="75" t="s">
        <v>1556</v>
      </c>
      <c r="K1102" s="208"/>
      <c r="L1102" s="199"/>
      <c r="M1102" s="198"/>
      <c r="N1102" s="198"/>
      <c r="O1102" s="198"/>
      <c r="P1102" s="198"/>
      <c r="Q1102" s="75"/>
      <c r="R1102" s="141"/>
      <c r="S1102" s="75"/>
      <c r="T1102" s="196"/>
      <c r="U1102" s="75"/>
      <c r="V1102" s="75"/>
      <c r="W1102" s="75"/>
      <c r="X1102" s="75"/>
      <c r="Y1102" s="75" t="s">
        <v>1860</v>
      </c>
      <c r="Z1102" s="75" t="s">
        <v>1859</v>
      </c>
      <c r="AA1102" s="75" t="s">
        <v>1861</v>
      </c>
      <c r="AB1102" s="208"/>
      <c r="AC1102" s="199"/>
      <c r="AD1102" s="139"/>
      <c r="AE1102" s="75"/>
      <c r="AF1102" s="75"/>
      <c r="AG1102" s="75"/>
      <c r="AH1102" s="75"/>
      <c r="AI1102" s="75"/>
      <c r="AJ1102" s="75"/>
      <c r="AK1102" s="75"/>
      <c r="AL1102" s="75"/>
      <c r="AM1102" s="75"/>
      <c r="AN1102" s="75"/>
      <c r="AO1102" s="139"/>
      <c r="AP1102" s="139" t="s">
        <v>204</v>
      </c>
      <c r="AQ1102" s="75">
        <v>2012</v>
      </c>
      <c r="AR1102" s="75"/>
      <c r="AS1102" s="75"/>
      <c r="AT1102" s="75"/>
      <c r="AU1102" s="216">
        <v>59619000</v>
      </c>
      <c r="AV1102" s="140" t="s">
        <v>123</v>
      </c>
      <c r="AW1102" s="66"/>
      <c r="AX1102" s="66" t="s">
        <v>1862</v>
      </c>
      <c r="AY1102" s="75" t="s">
        <v>1556</v>
      </c>
      <c r="AZ1102" s="95"/>
      <c r="BA1102" s="104"/>
      <c r="BB1102" s="66"/>
      <c r="BC1102" s="66"/>
      <c r="BD1102" s="121"/>
      <c r="BE1102" s="121"/>
      <c r="BF1102" s="121"/>
      <c r="BG1102" s="121"/>
      <c r="BH1102" s="121"/>
      <c r="BI1102" s="121"/>
      <c r="BJ1102" s="121"/>
      <c r="BK1102" s="121"/>
      <c r="BL1102" s="121"/>
      <c r="BM1102" s="121"/>
      <c r="BN1102" s="121"/>
      <c r="BO1102" s="121"/>
      <c r="BP1102" s="121"/>
      <c r="BQ1102" s="121"/>
      <c r="BR1102" s="121"/>
      <c r="BS1102" s="121"/>
      <c r="BT1102" s="121"/>
      <c r="BU1102" s="121"/>
      <c r="BV1102" s="121"/>
      <c r="BW1102" s="121"/>
      <c r="BX1102" s="121"/>
      <c r="BY1102" s="121"/>
    </row>
    <row r="1103" spans="1:77" s="100" customFormat="1" ht="16" hidden="1" thickBot="1">
      <c r="A1103" s="4"/>
      <c r="B1103" s="98"/>
      <c r="C1103" s="138"/>
      <c r="D1103" s="139"/>
      <c r="E1103" s="57"/>
      <c r="F1103" s="57"/>
      <c r="G1103" s="75"/>
      <c r="H1103" s="75"/>
      <c r="I1103" s="139"/>
      <c r="J1103" s="104"/>
      <c r="K1103" s="208"/>
      <c r="L1103" s="199"/>
      <c r="M1103" s="57"/>
      <c r="N1103" s="57"/>
      <c r="O1103" s="57"/>
      <c r="P1103" s="57"/>
      <c r="Q1103" s="75"/>
      <c r="R1103" s="141"/>
      <c r="S1103" s="75"/>
      <c r="T1103" s="196"/>
      <c r="U1103" s="75"/>
      <c r="V1103" s="75"/>
      <c r="W1103" s="75"/>
      <c r="X1103" s="75"/>
      <c r="Y1103" s="104"/>
      <c r="Z1103" s="199"/>
      <c r="AA1103" s="199"/>
      <c r="AB1103" s="208"/>
      <c r="AC1103" s="199"/>
      <c r="AD1103" s="139"/>
      <c r="AE1103" s="75"/>
      <c r="AF1103" s="75"/>
      <c r="AG1103" s="75"/>
      <c r="AH1103" s="75"/>
      <c r="AI1103" s="75"/>
      <c r="AJ1103" s="75"/>
      <c r="AK1103" s="75"/>
      <c r="AL1103" s="75"/>
      <c r="AM1103" s="75"/>
      <c r="AN1103" s="75"/>
      <c r="AO1103" s="139"/>
      <c r="AP1103" s="139"/>
      <c r="AQ1103" s="75"/>
      <c r="AR1103" s="75"/>
      <c r="AS1103" s="75"/>
      <c r="AT1103" s="75"/>
      <c r="AU1103" s="202"/>
      <c r="AV1103" s="140"/>
      <c r="AW1103" s="66"/>
      <c r="AX1103" s="66"/>
      <c r="AY1103" s="104"/>
      <c r="AZ1103" s="95"/>
      <c r="BA1103" s="104"/>
      <c r="BB1103" s="66"/>
      <c r="BC1103" s="66"/>
      <c r="BD1103" s="121"/>
      <c r="BE1103" s="121"/>
      <c r="BF1103" s="121"/>
      <c r="BG1103" s="121"/>
      <c r="BH1103" s="121"/>
      <c r="BI1103" s="121"/>
      <c r="BJ1103" s="121"/>
      <c r="BK1103" s="121"/>
      <c r="BL1103" s="121"/>
      <c r="BM1103" s="121"/>
      <c r="BN1103" s="121"/>
      <c r="BO1103" s="121"/>
      <c r="BP1103" s="121"/>
      <c r="BQ1103" s="121"/>
      <c r="BR1103" s="121"/>
      <c r="BS1103" s="121"/>
      <c r="BT1103" s="121"/>
      <c r="BU1103" s="121"/>
      <c r="BV1103" s="121"/>
      <c r="BW1103" s="121"/>
      <c r="BX1103" s="121"/>
      <c r="BY1103" s="121"/>
    </row>
    <row r="1104" spans="1:77" ht="16" hidden="1" thickBot="1">
      <c r="A1104" s="4"/>
      <c r="B1104" s="7"/>
      <c r="C1104" s="7"/>
      <c r="D1104" s="57"/>
      <c r="E1104" s="57"/>
      <c r="F1104" s="57"/>
      <c r="G1104" s="57"/>
      <c r="H1104" s="57"/>
      <c r="I1104" s="38"/>
      <c r="J1104" s="59"/>
      <c r="K1104" s="57"/>
      <c r="L1104" s="57"/>
      <c r="M1104" s="57"/>
      <c r="N1104" s="57"/>
      <c r="O1104" s="57"/>
      <c r="P1104" s="57"/>
      <c r="Q1104" s="57"/>
      <c r="R1104" s="125"/>
      <c r="S1104" s="57"/>
      <c r="T1104" s="171"/>
      <c r="U1104" s="57"/>
      <c r="V1104" s="57"/>
      <c r="W1104" s="57"/>
      <c r="X1104" s="57"/>
      <c r="Y1104" s="57"/>
      <c r="Z1104" s="57"/>
      <c r="AA1104" s="57"/>
      <c r="AB1104" s="57"/>
      <c r="AC1104" s="57"/>
      <c r="AD1104" s="38"/>
      <c r="AE1104" s="57"/>
      <c r="AF1104" s="57"/>
      <c r="AG1104" s="57"/>
      <c r="AH1104" s="57"/>
      <c r="AI1104" s="57"/>
      <c r="AJ1104" s="57"/>
      <c r="AK1104" s="57"/>
      <c r="AL1104" s="57"/>
      <c r="AM1104" s="57"/>
      <c r="AN1104" s="57"/>
      <c r="AO1104" s="38"/>
      <c r="AP1104" s="38"/>
      <c r="AQ1104" s="57"/>
      <c r="AR1104" s="57"/>
      <c r="AS1104" s="57"/>
      <c r="AT1104" s="57"/>
      <c r="AU1104" s="207"/>
      <c r="AV1104" s="59"/>
      <c r="AW1104" s="59"/>
      <c r="AX1104" s="59"/>
      <c r="AY1104" s="59"/>
      <c r="AZ1104" s="77"/>
      <c r="BA1104" s="59"/>
      <c r="BB1104" s="59"/>
      <c r="BC1104" s="59"/>
    </row>
    <row r="1105" spans="1:77" ht="17" hidden="1" thickBot="1">
      <c r="A1105" s="4" t="s">
        <v>51</v>
      </c>
      <c r="B1105" s="7" t="s">
        <v>52</v>
      </c>
      <c r="C1105" s="7"/>
      <c r="D1105" s="57"/>
      <c r="E1105" s="57"/>
      <c r="F1105" s="57"/>
      <c r="G1105" s="57"/>
      <c r="H1105" s="57"/>
      <c r="I1105" s="38"/>
      <c r="J1105" s="59"/>
      <c r="K1105" s="57"/>
      <c r="L1105" s="57"/>
      <c r="M1105" s="57"/>
      <c r="N1105" s="57"/>
      <c r="O1105" s="57"/>
      <c r="P1105" s="57"/>
      <c r="Q1105" s="57"/>
      <c r="R1105" s="125"/>
      <c r="S1105" s="57"/>
      <c r="T1105" s="171"/>
      <c r="U1105" s="57"/>
      <c r="V1105" s="57"/>
      <c r="W1105" s="57"/>
      <c r="X1105" s="57"/>
      <c r="Y1105" s="57"/>
      <c r="Z1105" s="57"/>
      <c r="AA1105" s="57"/>
      <c r="AB1105" s="57"/>
      <c r="AC1105" s="57"/>
      <c r="AD1105" s="38"/>
      <c r="AE1105" s="57"/>
      <c r="AF1105" s="57"/>
      <c r="AG1105" s="57"/>
      <c r="AH1105" s="57"/>
      <c r="AI1105" s="57"/>
      <c r="AJ1105" s="57"/>
      <c r="AK1105" s="57"/>
      <c r="AL1105" s="57"/>
      <c r="AM1105" s="57"/>
      <c r="AN1105" s="57"/>
      <c r="AO1105" s="38"/>
      <c r="AP1105" s="38"/>
      <c r="AQ1105" s="57"/>
      <c r="AR1105" s="57"/>
      <c r="AS1105" s="57"/>
      <c r="AT1105" s="57"/>
      <c r="AU1105" s="207"/>
      <c r="AV1105" s="59"/>
      <c r="AW1105" s="59"/>
      <c r="AX1105" s="59"/>
      <c r="AY1105" s="59"/>
      <c r="AZ1105" s="77"/>
      <c r="BA1105" s="59"/>
      <c r="BB1105" s="59"/>
      <c r="BC1105" s="59"/>
    </row>
    <row r="1106" spans="1:77" ht="17" hidden="1" thickBot="1">
      <c r="A1106" s="220"/>
      <c r="B1106" s="223" t="s">
        <v>112</v>
      </c>
      <c r="C1106" s="293" t="s">
        <v>145</v>
      </c>
      <c r="D1106" s="464" t="s">
        <v>145</v>
      </c>
      <c r="E1106" s="464" t="s">
        <v>145</v>
      </c>
      <c r="F1106" s="464"/>
      <c r="G1106" s="464" t="s">
        <v>145</v>
      </c>
      <c r="H1106" s="464" t="s">
        <v>145</v>
      </c>
      <c r="I1106" s="288"/>
      <c r="J1106" s="465" t="s">
        <v>145</v>
      </c>
      <c r="K1106" s="464" t="s">
        <v>145</v>
      </c>
      <c r="L1106" s="464" t="s">
        <v>145</v>
      </c>
      <c r="M1106" s="464" t="s">
        <v>145</v>
      </c>
      <c r="N1106" s="464" t="s">
        <v>145</v>
      </c>
      <c r="O1106" s="464" t="s">
        <v>145</v>
      </c>
      <c r="P1106" s="464" t="s">
        <v>145</v>
      </c>
      <c r="Q1106" s="464" t="s">
        <v>145</v>
      </c>
      <c r="R1106" s="466" t="s">
        <v>145</v>
      </c>
      <c r="S1106" s="464" t="s">
        <v>145</v>
      </c>
      <c r="T1106" s="467" t="s">
        <v>145</v>
      </c>
      <c r="U1106" s="464" t="s">
        <v>145</v>
      </c>
      <c r="V1106" s="464" t="s">
        <v>145</v>
      </c>
      <c r="W1106" s="464" t="s">
        <v>145</v>
      </c>
      <c r="X1106" s="464" t="s">
        <v>145</v>
      </c>
      <c r="Y1106" s="464" t="s">
        <v>145</v>
      </c>
      <c r="Z1106" s="464" t="s">
        <v>145</v>
      </c>
      <c r="AA1106" s="464" t="s">
        <v>145</v>
      </c>
      <c r="AB1106" s="464" t="s">
        <v>145</v>
      </c>
      <c r="AC1106" s="464" t="s">
        <v>145</v>
      </c>
      <c r="AD1106" s="288"/>
      <c r="AE1106" s="464" t="s">
        <v>145</v>
      </c>
      <c r="AF1106" s="464" t="s">
        <v>145</v>
      </c>
      <c r="AG1106" s="464" t="s">
        <v>145</v>
      </c>
      <c r="AH1106" s="464" t="s">
        <v>145</v>
      </c>
      <c r="AI1106" s="464" t="s">
        <v>145</v>
      </c>
      <c r="AJ1106" s="464" t="s">
        <v>145</v>
      </c>
      <c r="AK1106" s="464" t="s">
        <v>145</v>
      </c>
      <c r="AL1106" s="464" t="s">
        <v>145</v>
      </c>
      <c r="AM1106" s="464" t="s">
        <v>145</v>
      </c>
      <c r="AN1106" s="464" t="s">
        <v>145</v>
      </c>
      <c r="AO1106" s="288"/>
      <c r="AP1106" s="288"/>
      <c r="AQ1106" s="464"/>
      <c r="AR1106" s="464"/>
      <c r="AS1106" s="464"/>
      <c r="AT1106" s="464"/>
      <c r="AU1106" s="294"/>
      <c r="AV1106" s="465" t="s">
        <v>145</v>
      </c>
      <c r="AW1106" s="465" t="s">
        <v>145</v>
      </c>
      <c r="AX1106" s="465" t="s">
        <v>145</v>
      </c>
      <c r="AY1106" s="465" t="s">
        <v>145</v>
      </c>
      <c r="AZ1106" s="468" t="s">
        <v>145</v>
      </c>
      <c r="BA1106" s="465" t="s">
        <v>145</v>
      </c>
      <c r="BB1106" s="465" t="s">
        <v>145</v>
      </c>
      <c r="BC1106" s="465" t="s">
        <v>145</v>
      </c>
    </row>
    <row r="1107" spans="1:77">
      <c r="A1107" s="320"/>
      <c r="B1107" s="469"/>
      <c r="C1107" s="322"/>
      <c r="D1107" s="321"/>
      <c r="E1107" s="321"/>
      <c r="F1107" s="321"/>
      <c r="G1107" s="321"/>
      <c r="H1107" s="321"/>
      <c r="I1107" s="348"/>
      <c r="J1107" s="470"/>
      <c r="K1107" s="321"/>
      <c r="L1107" s="321"/>
      <c r="M1107" s="321"/>
      <c r="N1107" s="321"/>
      <c r="O1107" s="321"/>
      <c r="P1107" s="321"/>
      <c r="Q1107" s="321"/>
      <c r="R1107" s="321"/>
      <c r="S1107" s="321"/>
      <c r="T1107" s="321"/>
      <c r="U1107" s="321"/>
      <c r="V1107" s="321"/>
      <c r="W1107" s="321"/>
      <c r="X1107" s="321"/>
      <c r="Y1107" s="321"/>
      <c r="Z1107" s="321"/>
      <c r="AA1107" s="321"/>
      <c r="AB1107" s="321"/>
      <c r="AC1107" s="321"/>
      <c r="AD1107" s="348"/>
      <c r="AE1107" s="321"/>
      <c r="AF1107" s="321"/>
      <c r="AG1107" s="321"/>
      <c r="AH1107" s="321"/>
      <c r="AI1107" s="321"/>
      <c r="AJ1107" s="321"/>
      <c r="AK1107" s="321"/>
      <c r="AL1107" s="321"/>
      <c r="AM1107" s="321"/>
      <c r="AN1107" s="321"/>
      <c r="AO1107" s="348"/>
      <c r="AP1107" s="348"/>
      <c r="AQ1107" s="321"/>
      <c r="AR1107" s="321"/>
      <c r="AS1107" s="321"/>
      <c r="AT1107" s="321"/>
      <c r="AU1107" s="471"/>
      <c r="AV1107" s="470"/>
      <c r="AW1107" s="470"/>
      <c r="AX1107" s="470"/>
      <c r="AY1107" s="470"/>
      <c r="AZ1107" s="470"/>
      <c r="BA1107" s="470"/>
      <c r="BB1107" s="470"/>
      <c r="BC1107" s="470"/>
      <c r="BD1107" s="321"/>
      <c r="BE1107" s="321"/>
      <c r="BF1107" s="321"/>
      <c r="BG1107" s="321"/>
      <c r="BH1107" s="321"/>
      <c r="BI1107" s="321"/>
      <c r="BJ1107" s="321"/>
      <c r="BK1107" s="321"/>
      <c r="BL1107" s="321"/>
      <c r="BM1107" s="321"/>
      <c r="BN1107" s="321"/>
      <c r="BO1107" s="321"/>
      <c r="BP1107" s="321"/>
    </row>
    <row r="1108" spans="1:77" s="538" customFormat="1" ht="20.25" customHeight="1">
      <c r="A1108" s="504" t="s">
        <v>53</v>
      </c>
      <c r="B1108" s="565" t="s">
        <v>54</v>
      </c>
      <c r="C1108" s="565" t="s">
        <v>54</v>
      </c>
      <c r="D1108" s="505" t="s">
        <v>145</v>
      </c>
      <c r="E1108" s="505" t="s">
        <v>145</v>
      </c>
      <c r="F1108" s="505"/>
      <c r="G1108" s="495"/>
      <c r="H1108" s="495"/>
      <c r="I1108" s="495"/>
      <c r="J1108" s="495"/>
      <c r="K1108" s="495"/>
      <c r="L1108" s="495"/>
      <c r="M1108" s="495"/>
      <c r="N1108" s="495"/>
      <c r="O1108" s="495"/>
      <c r="P1108" s="495"/>
      <c r="Q1108" s="495"/>
      <c r="R1108" s="495"/>
      <c r="S1108" s="495"/>
      <c r="T1108" s="495"/>
      <c r="U1108" s="495"/>
      <c r="V1108" s="495"/>
      <c r="W1108" s="495"/>
      <c r="X1108" s="495"/>
      <c r="Y1108" s="495"/>
      <c r="Z1108" s="495"/>
      <c r="AA1108" s="495"/>
      <c r="AB1108" s="495"/>
      <c r="AC1108" s="495"/>
      <c r="AD1108" s="495"/>
      <c r="AE1108" s="495"/>
      <c r="AF1108" s="495"/>
      <c r="AG1108" s="495"/>
      <c r="AH1108" s="495"/>
      <c r="AI1108" s="495"/>
      <c r="AJ1108" s="495"/>
      <c r="AK1108" s="495"/>
      <c r="AL1108" s="495"/>
      <c r="AM1108" s="495"/>
      <c r="AN1108" s="495"/>
      <c r="AO1108" s="495"/>
      <c r="AP1108" s="495"/>
      <c r="AQ1108" s="495"/>
      <c r="AR1108" s="495"/>
      <c r="AS1108" s="495"/>
      <c r="AT1108" s="495"/>
      <c r="AU1108" s="566">
        <f>AU1109+AU1112+AU1115+AU1118</f>
        <v>149200000</v>
      </c>
      <c r="AV1108" s="495"/>
      <c r="AW1108" s="495"/>
      <c r="AX1108" s="495"/>
      <c r="AY1108" s="495"/>
      <c r="AZ1108" s="495"/>
      <c r="BA1108" s="495"/>
      <c r="BB1108" s="495"/>
      <c r="BC1108" s="495"/>
      <c r="BD1108" s="495"/>
      <c r="BE1108" s="495"/>
      <c r="BF1108" s="495"/>
      <c r="BG1108" s="495"/>
      <c r="BH1108" s="495"/>
      <c r="BI1108" s="566">
        <f>BI1109+BI1112+BI1115+BI1118</f>
        <v>149199990</v>
      </c>
      <c r="BJ1108" s="566">
        <f>BJ1109+BJ1112+BJ1115+BJ1118</f>
        <v>0</v>
      </c>
      <c r="BK1108" s="566">
        <f>BK1109+BK1112+BK1115+BK1118</f>
        <v>0</v>
      </c>
      <c r="BL1108" s="566">
        <f>BL1109+BL1112+BL1115+BL1118</f>
        <v>0</v>
      </c>
      <c r="BM1108" s="566">
        <f>BM1109+BM1112+BM1115+BM1118</f>
        <v>0</v>
      </c>
      <c r="BN1108" s="566"/>
      <c r="BO1108" s="566">
        <f>BO1109+BO1112+BO1115+BO1118</f>
        <v>10</v>
      </c>
      <c r="BP1108" s="566">
        <f>BP1109+BP1112+BP1115+BP1118</f>
        <v>149200000</v>
      </c>
      <c r="BQ1108" s="501"/>
      <c r="BR1108" s="501"/>
      <c r="BS1108" s="501"/>
      <c r="BT1108" s="501"/>
      <c r="BU1108" s="501"/>
      <c r="BV1108" s="501"/>
      <c r="BW1108" s="501"/>
      <c r="BX1108" s="501"/>
      <c r="BY1108" s="501"/>
    </row>
    <row r="1109" spans="1:77" s="538" customFormat="1" ht="26.25" customHeight="1" thickBot="1">
      <c r="A1109" s="504" t="s">
        <v>55</v>
      </c>
      <c r="B1109" s="567" t="s">
        <v>56</v>
      </c>
      <c r="C1109" s="567" t="s">
        <v>56</v>
      </c>
      <c r="D1109" s="505" t="s">
        <v>145</v>
      </c>
      <c r="E1109" s="505" t="s">
        <v>145</v>
      </c>
      <c r="F1109" s="505"/>
      <c r="G1109" s="495"/>
      <c r="H1109" s="495"/>
      <c r="I1109" s="495"/>
      <c r="J1109" s="495"/>
      <c r="K1109" s="495"/>
      <c r="L1109" s="495"/>
      <c r="M1109" s="495"/>
      <c r="N1109" s="495"/>
      <c r="O1109" s="495"/>
      <c r="P1109" s="495"/>
      <c r="Q1109" s="495"/>
      <c r="R1109" s="495"/>
      <c r="S1109" s="495"/>
      <c r="T1109" s="495"/>
      <c r="U1109" s="495"/>
      <c r="V1109" s="495"/>
      <c r="W1109" s="495"/>
      <c r="X1109" s="495"/>
      <c r="Y1109" s="495"/>
      <c r="Z1109" s="495"/>
      <c r="AA1109" s="495"/>
      <c r="AB1109" s="495"/>
      <c r="AC1109" s="495"/>
      <c r="AD1109" s="495"/>
      <c r="AE1109" s="495"/>
      <c r="AF1109" s="495"/>
      <c r="AG1109" s="495"/>
      <c r="AH1109" s="495"/>
      <c r="AI1109" s="495"/>
      <c r="AJ1109" s="495"/>
      <c r="AK1109" s="495"/>
      <c r="AL1109" s="495"/>
      <c r="AM1109" s="495"/>
      <c r="AN1109" s="495"/>
      <c r="AO1109" s="495"/>
      <c r="AP1109" s="495"/>
      <c r="AQ1109" s="495"/>
      <c r="AR1109" s="495"/>
      <c r="AS1109" s="495"/>
      <c r="AT1109" s="495"/>
      <c r="AU1109" s="568"/>
      <c r="AV1109" s="495"/>
      <c r="AW1109" s="495"/>
      <c r="AX1109" s="495"/>
      <c r="AY1109" s="495"/>
      <c r="AZ1109" s="495"/>
      <c r="BA1109" s="495"/>
      <c r="BB1109" s="495"/>
      <c r="BC1109" s="495"/>
      <c r="BD1109" s="495"/>
      <c r="BE1109" s="495"/>
      <c r="BF1109" s="495"/>
      <c r="BG1109" s="495"/>
      <c r="BH1109" s="495"/>
      <c r="BI1109" s="495"/>
      <c r="BJ1109" s="495"/>
      <c r="BK1109" s="495"/>
      <c r="BL1109" s="495"/>
      <c r="BM1109" s="495"/>
      <c r="BN1109" s="495"/>
      <c r="BO1109" s="495"/>
      <c r="BP1109" s="495"/>
      <c r="BQ1109" s="501"/>
      <c r="BR1109" s="501"/>
      <c r="BS1109" s="501"/>
      <c r="BT1109" s="501"/>
      <c r="BU1109" s="501"/>
      <c r="BV1109" s="501"/>
      <c r="BW1109" s="501"/>
      <c r="BX1109" s="501"/>
      <c r="BY1109" s="501"/>
    </row>
    <row r="1110" spans="1:77" s="538" customFormat="1" ht="17" thickBot="1">
      <c r="A1110" s="496"/>
      <c r="B1110" s="497" t="s">
        <v>113</v>
      </c>
      <c r="C1110" s="539" t="s">
        <v>145</v>
      </c>
      <c r="D1110" s="1841" t="s">
        <v>1863</v>
      </c>
      <c r="E1110" s="1841"/>
      <c r="F1110" s="1841"/>
      <c r="G1110" s="1841"/>
      <c r="H1110" s="1841"/>
      <c r="I1110" s="1841"/>
      <c r="J1110" s="540"/>
      <c r="K1110" s="498"/>
      <c r="L1110" s="498"/>
      <c r="M1110" s="498"/>
      <c r="N1110" s="498"/>
      <c r="O1110" s="498"/>
      <c r="P1110" s="498"/>
      <c r="Q1110" s="498"/>
      <c r="R1110" s="498"/>
      <c r="S1110" s="498"/>
      <c r="T1110" s="498"/>
      <c r="U1110" s="498"/>
      <c r="V1110" s="498"/>
      <c r="W1110" s="498"/>
      <c r="X1110" s="498"/>
      <c r="Y1110" s="498"/>
      <c r="Z1110" s="498"/>
      <c r="AA1110" s="498"/>
      <c r="AB1110" s="498"/>
      <c r="AC1110" s="498"/>
      <c r="AD1110" s="498"/>
      <c r="AE1110" s="498"/>
      <c r="AF1110" s="498"/>
      <c r="AG1110" s="498"/>
      <c r="AH1110" s="498"/>
      <c r="AI1110" s="498"/>
      <c r="AJ1110" s="498"/>
      <c r="AK1110" s="498"/>
      <c r="AL1110" s="498"/>
      <c r="AM1110" s="498"/>
      <c r="AN1110" s="498"/>
      <c r="AO1110" s="498"/>
      <c r="AP1110" s="498"/>
      <c r="AQ1110" s="498"/>
      <c r="AR1110" s="498"/>
      <c r="AS1110" s="498"/>
      <c r="AT1110" s="498"/>
      <c r="AU1110" s="541"/>
      <c r="AV1110" s="498"/>
      <c r="AW1110" s="498"/>
      <c r="AX1110" s="498"/>
      <c r="AY1110" s="498"/>
      <c r="AZ1110" s="498"/>
      <c r="BA1110" s="498"/>
      <c r="BB1110" s="498"/>
      <c r="BC1110" s="498"/>
      <c r="BD1110" s="499"/>
      <c r="BE1110" s="499"/>
      <c r="BF1110" s="499"/>
      <c r="BG1110" s="499"/>
      <c r="BH1110" s="499"/>
      <c r="BI1110" s="499"/>
      <c r="BJ1110" s="499"/>
      <c r="BK1110" s="499"/>
      <c r="BL1110" s="499"/>
      <c r="BM1110" s="499"/>
      <c r="BN1110" s="499"/>
      <c r="BO1110" s="499"/>
      <c r="BP1110" s="499"/>
      <c r="BQ1110" s="501"/>
      <c r="BR1110" s="501"/>
      <c r="BS1110" s="501"/>
      <c r="BT1110" s="501"/>
      <c r="BU1110" s="501"/>
      <c r="BV1110" s="501"/>
      <c r="BW1110" s="501"/>
      <c r="BX1110" s="501"/>
      <c r="BY1110" s="501"/>
    </row>
    <row r="1111" spans="1:77" s="538" customFormat="1">
      <c r="A1111" s="496"/>
      <c r="B1111" s="532"/>
      <c r="C1111" s="542"/>
      <c r="D1111" s="498"/>
      <c r="E1111" s="498"/>
      <c r="F1111" s="498"/>
      <c r="G1111" s="498"/>
      <c r="H1111" s="498"/>
      <c r="I1111" s="498"/>
      <c r="J1111" s="498"/>
      <c r="K1111" s="498"/>
      <c r="L1111" s="498"/>
      <c r="M1111" s="498"/>
      <c r="N1111" s="498"/>
      <c r="O1111" s="498"/>
      <c r="P1111" s="498"/>
      <c r="Q1111" s="498"/>
      <c r="R1111" s="498"/>
      <c r="S1111" s="498"/>
      <c r="T1111" s="498"/>
      <c r="U1111" s="498"/>
      <c r="V1111" s="498"/>
      <c r="W1111" s="498"/>
      <c r="X1111" s="498"/>
      <c r="Y1111" s="498"/>
      <c r="Z1111" s="498"/>
      <c r="AA1111" s="498"/>
      <c r="AB1111" s="498"/>
      <c r="AC1111" s="498"/>
      <c r="AD1111" s="498"/>
      <c r="AE1111" s="498"/>
      <c r="AF1111" s="498"/>
      <c r="AG1111" s="498"/>
      <c r="AH1111" s="498"/>
      <c r="AI1111" s="498"/>
      <c r="AJ1111" s="498"/>
      <c r="AK1111" s="498"/>
      <c r="AL1111" s="498"/>
      <c r="AM1111" s="498"/>
      <c r="AN1111" s="498"/>
      <c r="AO1111" s="498"/>
      <c r="AP1111" s="498"/>
      <c r="AQ1111" s="498"/>
      <c r="AR1111" s="498"/>
      <c r="AS1111" s="498"/>
      <c r="AT1111" s="498"/>
      <c r="AU1111" s="541"/>
      <c r="AV1111" s="498"/>
      <c r="AW1111" s="498"/>
      <c r="AX1111" s="498"/>
      <c r="AY1111" s="498"/>
      <c r="AZ1111" s="498"/>
      <c r="BA1111" s="498"/>
      <c r="BB1111" s="498"/>
      <c r="BC1111" s="498"/>
      <c r="BD1111" s="499"/>
      <c r="BE1111" s="499"/>
      <c r="BF1111" s="499"/>
      <c r="BG1111" s="499"/>
      <c r="BH1111" s="499"/>
      <c r="BI1111" s="499"/>
      <c r="BJ1111" s="499"/>
      <c r="BK1111" s="499"/>
      <c r="BL1111" s="499"/>
      <c r="BM1111" s="499"/>
      <c r="BN1111" s="499"/>
      <c r="BO1111" s="499"/>
      <c r="BP1111" s="499"/>
      <c r="BQ1111" s="501"/>
      <c r="BR1111" s="501"/>
      <c r="BS1111" s="501"/>
      <c r="BT1111" s="501"/>
      <c r="BU1111" s="501"/>
      <c r="BV1111" s="501"/>
      <c r="BW1111" s="501"/>
      <c r="BX1111" s="501"/>
      <c r="BY1111" s="501"/>
    </row>
    <row r="1112" spans="1:77" s="538" customFormat="1" ht="16">
      <c r="A1112" s="504" t="s">
        <v>57</v>
      </c>
      <c r="B1112" s="567" t="s">
        <v>58</v>
      </c>
      <c r="C1112" s="567" t="s">
        <v>58</v>
      </c>
      <c r="D1112" s="505" t="s">
        <v>145</v>
      </c>
      <c r="E1112" s="505" t="s">
        <v>145</v>
      </c>
      <c r="F1112" s="505"/>
      <c r="G1112" s="495"/>
      <c r="H1112" s="495"/>
      <c r="I1112" s="495"/>
      <c r="J1112" s="495"/>
      <c r="K1112" s="495"/>
      <c r="L1112" s="495"/>
      <c r="M1112" s="495"/>
      <c r="N1112" s="495"/>
      <c r="O1112" s="495"/>
      <c r="P1112" s="495"/>
      <c r="Q1112" s="495"/>
      <c r="R1112" s="495"/>
      <c r="S1112" s="495"/>
      <c r="T1112" s="495"/>
      <c r="U1112" s="495"/>
      <c r="V1112" s="495"/>
      <c r="W1112" s="495"/>
      <c r="X1112" s="495"/>
      <c r="Y1112" s="495"/>
      <c r="Z1112" s="495"/>
      <c r="AA1112" s="495"/>
      <c r="AB1112" s="495"/>
      <c r="AC1112" s="495"/>
      <c r="AD1112" s="495"/>
      <c r="AE1112" s="495"/>
      <c r="AF1112" s="495"/>
      <c r="AG1112" s="495"/>
      <c r="AH1112" s="495"/>
      <c r="AI1112" s="495"/>
      <c r="AJ1112" s="495"/>
      <c r="AK1112" s="495"/>
      <c r="AL1112" s="495"/>
      <c r="AM1112" s="495"/>
      <c r="AN1112" s="495"/>
      <c r="AO1112" s="495"/>
      <c r="AP1112" s="495"/>
      <c r="AQ1112" s="495"/>
      <c r="AR1112" s="495"/>
      <c r="AS1112" s="495"/>
      <c r="AT1112" s="495"/>
      <c r="AU1112" s="568">
        <f>AU1113</f>
        <v>149200000</v>
      </c>
      <c r="AV1112" s="495"/>
      <c r="AW1112" s="495"/>
      <c r="AX1112" s="495"/>
      <c r="AY1112" s="495"/>
      <c r="AZ1112" s="495"/>
      <c r="BA1112" s="495"/>
      <c r="BB1112" s="495"/>
      <c r="BC1112" s="495"/>
      <c r="BD1112" s="495"/>
      <c r="BE1112" s="495"/>
      <c r="BF1112" s="495"/>
      <c r="BG1112" s="495"/>
      <c r="BH1112" s="495"/>
      <c r="BI1112" s="568">
        <f>BI1113</f>
        <v>149199990</v>
      </c>
      <c r="BJ1112" s="568">
        <f>BJ1113</f>
        <v>0</v>
      </c>
      <c r="BK1112" s="568">
        <f>BK1113</f>
        <v>0</v>
      </c>
      <c r="BL1112" s="568">
        <f>BL1113</f>
        <v>0</v>
      </c>
      <c r="BM1112" s="568">
        <f>BM1113</f>
        <v>0</v>
      </c>
      <c r="BN1112" s="495"/>
      <c r="BO1112" s="568">
        <f>BO1113</f>
        <v>10</v>
      </c>
      <c r="BP1112" s="568">
        <f>BP1113</f>
        <v>149200000</v>
      </c>
      <c r="BQ1112" s="501"/>
      <c r="BR1112" s="501"/>
      <c r="BS1112" s="501"/>
      <c r="BT1112" s="501"/>
      <c r="BU1112" s="501"/>
      <c r="BV1112" s="501"/>
      <c r="BW1112" s="501"/>
      <c r="BX1112" s="501"/>
      <c r="BY1112" s="501"/>
    </row>
    <row r="1113" spans="1:77" s="538" customFormat="1" ht="32">
      <c r="A1113" s="496"/>
      <c r="B1113" s="497" t="s">
        <v>113</v>
      </c>
      <c r="C1113" s="532" t="s">
        <v>1887</v>
      </c>
      <c r="D1113" s="532" t="s">
        <v>2205</v>
      </c>
      <c r="E1113" s="532"/>
      <c r="F1113" s="532"/>
      <c r="G1113" s="532"/>
      <c r="H1113" s="532"/>
      <c r="I1113" s="532"/>
      <c r="J1113" s="498"/>
      <c r="K1113" s="498"/>
      <c r="L1113" s="498"/>
      <c r="M1113" s="498"/>
      <c r="N1113" s="498"/>
      <c r="O1113" s="498"/>
      <c r="P1113" s="498"/>
      <c r="Q1113" s="498"/>
      <c r="R1113" s="498"/>
      <c r="S1113" s="498"/>
      <c r="T1113" s="498"/>
      <c r="U1113" s="498"/>
      <c r="V1113" s="498"/>
      <c r="W1113" s="498"/>
      <c r="X1113" s="498"/>
      <c r="Y1113" s="498"/>
      <c r="Z1113" s="498"/>
      <c r="AA1113" s="498"/>
      <c r="AB1113" s="498"/>
      <c r="AC1113" s="498"/>
      <c r="AD1113" s="498"/>
      <c r="AE1113" s="498"/>
      <c r="AF1113" s="498"/>
      <c r="AG1113" s="498"/>
      <c r="AH1113" s="498"/>
      <c r="AI1113" s="498"/>
      <c r="AJ1113" s="498"/>
      <c r="AK1113" s="498"/>
      <c r="AL1113" s="498"/>
      <c r="AM1113" s="498"/>
      <c r="AN1113" s="498"/>
      <c r="AO1113" s="498"/>
      <c r="AP1113" s="498" t="s">
        <v>204</v>
      </c>
      <c r="AQ1113" s="498"/>
      <c r="AR1113" s="498"/>
      <c r="AS1113" s="498"/>
      <c r="AT1113" s="498"/>
      <c r="AU1113" s="541">
        <v>149200000</v>
      </c>
      <c r="AV1113" s="498"/>
      <c r="AW1113" s="498"/>
      <c r="AX1113" s="498"/>
      <c r="AY1113" s="498"/>
      <c r="AZ1113" s="498">
        <v>2013</v>
      </c>
      <c r="BA1113" s="498"/>
      <c r="BB1113" s="498"/>
      <c r="BC1113" s="498"/>
      <c r="BD1113" s="507" t="str">
        <f>MID(D1113,2,7)</f>
        <v>4.15.01</v>
      </c>
      <c r="BE1113" s="508" t="str">
        <f t="shared" ref="BE1113" si="0">VLOOKUP(BD1113,kelompok,2,0)</f>
        <v>INSTALASI AIR MINUM/BERSIH</v>
      </c>
      <c r="BF1113" s="508">
        <f t="shared" ref="BF1113" si="1">VLOOKUP(BD1113,MASAMANFAAT,4,0)</f>
        <v>30</v>
      </c>
      <c r="BG1113" s="509">
        <f>(BB1113-10)/BF1113</f>
        <v>-0.33333333333333331</v>
      </c>
      <c r="BH1113" s="508">
        <f t="shared" ref="BH1113" si="2">2013-BN1113</f>
        <v>2013</v>
      </c>
      <c r="BI1113" s="510">
        <f t="shared" ref="BI1113" si="3">IF(BH1113&gt;BF1113,AU1113-10,BG1113*BH1113)</f>
        <v>149199990</v>
      </c>
      <c r="BJ1113" s="510">
        <f t="shared" ref="BJ1113" si="4">IF(AU1113-10=BI1113,0,BG1113)</f>
        <v>0</v>
      </c>
      <c r="BK1113" s="510">
        <f t="shared" ref="BK1113" si="5">IF(AU1113-10=BI1113+BJ1113,0,BG1113)</f>
        <v>0</v>
      </c>
      <c r="BL1113" s="510">
        <f>IF(AU1113-10=BI1113+BJ1113+BK1113,0,BG1113)</f>
        <v>0</v>
      </c>
      <c r="BM1113" s="510">
        <f>IF(AU1113-10=BJ1113+BK1113+BL1113+BI1113,0,BG1113)</f>
        <v>0</v>
      </c>
      <c r="BN1113" s="530">
        <f>K1113</f>
        <v>0</v>
      </c>
      <c r="BO1113" s="511">
        <f>AU1113-(BI1113+BJ1113+BK1113+BL1113+BM1113)</f>
        <v>10</v>
      </c>
      <c r="BP1113" s="512">
        <f>AU1113</f>
        <v>149200000</v>
      </c>
      <c r="BQ1113" s="501"/>
      <c r="BR1113" s="501"/>
      <c r="BS1113" s="501"/>
      <c r="BT1113" s="501"/>
      <c r="BU1113" s="501"/>
      <c r="BV1113" s="501"/>
      <c r="BW1113" s="501"/>
      <c r="BX1113" s="501"/>
      <c r="BY1113" s="501"/>
    </row>
    <row r="1114" spans="1:77" s="538" customFormat="1">
      <c r="A1114" s="496"/>
      <c r="B1114" s="532"/>
      <c r="C1114" s="542"/>
      <c r="D1114" s="498"/>
      <c r="E1114" s="498"/>
      <c r="F1114" s="498"/>
      <c r="G1114" s="498"/>
      <c r="H1114" s="498"/>
      <c r="I1114" s="498"/>
      <c r="J1114" s="498"/>
      <c r="K1114" s="498"/>
      <c r="L1114" s="498"/>
      <c r="M1114" s="498"/>
      <c r="N1114" s="498"/>
      <c r="O1114" s="498"/>
      <c r="P1114" s="498"/>
      <c r="Q1114" s="498"/>
      <c r="R1114" s="498"/>
      <c r="S1114" s="498"/>
      <c r="T1114" s="498"/>
      <c r="U1114" s="498"/>
      <c r="V1114" s="498"/>
      <c r="W1114" s="498"/>
      <c r="X1114" s="498"/>
      <c r="Y1114" s="498"/>
      <c r="Z1114" s="498"/>
      <c r="AA1114" s="498"/>
      <c r="AB1114" s="498"/>
      <c r="AC1114" s="498"/>
      <c r="AD1114" s="498"/>
      <c r="AE1114" s="498"/>
      <c r="AF1114" s="498"/>
      <c r="AG1114" s="498"/>
      <c r="AH1114" s="498"/>
      <c r="AI1114" s="498"/>
      <c r="AJ1114" s="498"/>
      <c r="AK1114" s="498"/>
      <c r="AL1114" s="498"/>
      <c r="AM1114" s="498"/>
      <c r="AN1114" s="498"/>
      <c r="AO1114" s="498"/>
      <c r="AP1114" s="498"/>
      <c r="AQ1114" s="498"/>
      <c r="AR1114" s="498"/>
      <c r="AS1114" s="498"/>
      <c r="AT1114" s="498"/>
      <c r="AU1114" s="541"/>
      <c r="AV1114" s="498"/>
      <c r="AW1114" s="498"/>
      <c r="AX1114" s="498"/>
      <c r="AY1114" s="498"/>
      <c r="AZ1114" s="498"/>
      <c r="BA1114" s="498"/>
      <c r="BB1114" s="498"/>
      <c r="BC1114" s="498"/>
      <c r="BD1114" s="499"/>
      <c r="BE1114" s="499"/>
      <c r="BF1114" s="499"/>
      <c r="BG1114" s="499"/>
      <c r="BH1114" s="499"/>
      <c r="BI1114" s="499"/>
      <c r="BJ1114" s="499"/>
      <c r="BK1114" s="499"/>
      <c r="BL1114" s="499"/>
      <c r="BM1114" s="499"/>
      <c r="BN1114" s="499"/>
      <c r="BO1114" s="499"/>
      <c r="BP1114" s="499"/>
      <c r="BQ1114" s="501"/>
      <c r="BR1114" s="501"/>
      <c r="BS1114" s="501"/>
      <c r="BT1114" s="501"/>
      <c r="BU1114" s="501"/>
      <c r="BV1114" s="501"/>
      <c r="BW1114" s="501"/>
      <c r="BX1114" s="501"/>
      <c r="BY1114" s="501"/>
    </row>
    <row r="1115" spans="1:77" s="538" customFormat="1" ht="24.75" customHeight="1" thickBot="1">
      <c r="A1115" s="504" t="s">
        <v>59</v>
      </c>
      <c r="B1115" s="567" t="s">
        <v>60</v>
      </c>
      <c r="C1115" s="567" t="s">
        <v>60</v>
      </c>
      <c r="D1115" s="505" t="s">
        <v>145</v>
      </c>
      <c r="E1115" s="505" t="s">
        <v>145</v>
      </c>
      <c r="F1115" s="505"/>
      <c r="G1115" s="495"/>
      <c r="H1115" s="495"/>
      <c r="I1115" s="495"/>
      <c r="J1115" s="495"/>
      <c r="K1115" s="495"/>
      <c r="L1115" s="495"/>
      <c r="M1115" s="495"/>
      <c r="N1115" s="495"/>
      <c r="O1115" s="495"/>
      <c r="P1115" s="495"/>
      <c r="Q1115" s="495"/>
      <c r="R1115" s="495"/>
      <c r="S1115" s="495"/>
      <c r="T1115" s="495"/>
      <c r="U1115" s="495"/>
      <c r="V1115" s="495"/>
      <c r="W1115" s="495"/>
      <c r="X1115" s="495"/>
      <c r="Y1115" s="495"/>
      <c r="Z1115" s="495"/>
      <c r="AA1115" s="495"/>
      <c r="AB1115" s="495"/>
      <c r="AC1115" s="495"/>
      <c r="AD1115" s="495"/>
      <c r="AE1115" s="495"/>
      <c r="AF1115" s="495"/>
      <c r="AG1115" s="495"/>
      <c r="AH1115" s="495"/>
      <c r="AI1115" s="495"/>
      <c r="AJ1115" s="495"/>
      <c r="AK1115" s="495"/>
      <c r="AL1115" s="495"/>
      <c r="AM1115" s="495"/>
      <c r="AN1115" s="495"/>
      <c r="AO1115" s="495"/>
      <c r="AP1115" s="495"/>
      <c r="AQ1115" s="495"/>
      <c r="AR1115" s="495"/>
      <c r="AS1115" s="495"/>
      <c r="AT1115" s="495"/>
      <c r="AU1115" s="568"/>
      <c r="AV1115" s="495"/>
      <c r="AW1115" s="495"/>
      <c r="AX1115" s="495"/>
      <c r="AY1115" s="495"/>
      <c r="AZ1115" s="495"/>
      <c r="BA1115" s="495"/>
      <c r="BB1115" s="495"/>
      <c r="BC1115" s="495"/>
      <c r="BD1115" s="495"/>
      <c r="BE1115" s="495"/>
      <c r="BF1115" s="495"/>
      <c r="BG1115" s="495"/>
      <c r="BH1115" s="495"/>
      <c r="BI1115" s="495"/>
      <c r="BJ1115" s="495"/>
      <c r="BK1115" s="495"/>
      <c r="BL1115" s="495"/>
      <c r="BM1115" s="495"/>
      <c r="BN1115" s="495"/>
      <c r="BO1115" s="495"/>
      <c r="BP1115" s="495"/>
      <c r="BQ1115" s="501"/>
      <c r="BR1115" s="501"/>
      <c r="BS1115" s="501"/>
      <c r="BT1115" s="501"/>
      <c r="BU1115" s="501"/>
      <c r="BV1115" s="501"/>
      <c r="BW1115" s="501"/>
      <c r="BX1115" s="501"/>
      <c r="BY1115" s="501"/>
    </row>
    <row r="1116" spans="1:77" s="538" customFormat="1" ht="27" customHeight="1" thickBot="1">
      <c r="A1116" s="496"/>
      <c r="B1116" s="497" t="s">
        <v>113</v>
      </c>
      <c r="C1116" s="532" t="s">
        <v>145</v>
      </c>
      <c r="D1116" s="1841" t="s">
        <v>1863</v>
      </c>
      <c r="E1116" s="1841"/>
      <c r="F1116" s="1841"/>
      <c r="G1116" s="1841"/>
      <c r="H1116" s="1841"/>
      <c r="I1116" s="1841"/>
      <c r="J1116" s="498"/>
      <c r="K1116" s="498"/>
      <c r="L1116" s="498"/>
      <c r="M1116" s="498"/>
      <c r="N1116" s="498"/>
      <c r="O1116" s="498"/>
      <c r="P1116" s="498"/>
      <c r="Q1116" s="498"/>
      <c r="R1116" s="498"/>
      <c r="S1116" s="498"/>
      <c r="T1116" s="498"/>
      <c r="U1116" s="498"/>
      <c r="V1116" s="498"/>
      <c r="W1116" s="498"/>
      <c r="X1116" s="498"/>
      <c r="Y1116" s="498"/>
      <c r="Z1116" s="498"/>
      <c r="AA1116" s="498"/>
      <c r="AB1116" s="498"/>
      <c r="AC1116" s="498"/>
      <c r="AD1116" s="498"/>
      <c r="AE1116" s="498"/>
      <c r="AF1116" s="498"/>
      <c r="AG1116" s="498"/>
      <c r="AH1116" s="498"/>
      <c r="AI1116" s="498"/>
      <c r="AJ1116" s="498"/>
      <c r="AK1116" s="498"/>
      <c r="AL1116" s="498"/>
      <c r="AM1116" s="498"/>
      <c r="AN1116" s="498"/>
      <c r="AO1116" s="498"/>
      <c r="AP1116" s="498"/>
      <c r="AQ1116" s="498"/>
      <c r="AR1116" s="498"/>
      <c r="AS1116" s="498"/>
      <c r="AT1116" s="498"/>
      <c r="AU1116" s="541"/>
      <c r="AV1116" s="498"/>
      <c r="AW1116" s="498"/>
      <c r="AX1116" s="498"/>
      <c r="AY1116" s="498"/>
      <c r="AZ1116" s="498"/>
      <c r="BA1116" s="498"/>
      <c r="BB1116" s="498"/>
      <c r="BC1116" s="498"/>
      <c r="BD1116" s="499"/>
      <c r="BE1116" s="499"/>
      <c r="BF1116" s="499"/>
      <c r="BG1116" s="499"/>
      <c r="BH1116" s="499"/>
      <c r="BI1116" s="499"/>
      <c r="BJ1116" s="499"/>
      <c r="BK1116" s="499"/>
      <c r="BL1116" s="499"/>
      <c r="BM1116" s="499"/>
      <c r="BN1116" s="499"/>
      <c r="BO1116" s="499"/>
      <c r="BP1116" s="499"/>
      <c r="BQ1116" s="501"/>
      <c r="BR1116" s="501"/>
      <c r="BS1116" s="501"/>
      <c r="BT1116" s="501"/>
      <c r="BU1116" s="501"/>
      <c r="BV1116" s="501"/>
      <c r="BW1116" s="501"/>
      <c r="BX1116" s="501"/>
      <c r="BY1116" s="501"/>
    </row>
    <row r="1117" spans="1:77" s="538" customFormat="1">
      <c r="A1117" s="496"/>
      <c r="B1117" s="532"/>
      <c r="C1117" s="542"/>
      <c r="D1117" s="498"/>
      <c r="E1117" s="498"/>
      <c r="F1117" s="498"/>
      <c r="G1117" s="498"/>
      <c r="H1117" s="498"/>
      <c r="I1117" s="498"/>
      <c r="J1117" s="498"/>
      <c r="K1117" s="498"/>
      <c r="L1117" s="498"/>
      <c r="M1117" s="498"/>
      <c r="N1117" s="498"/>
      <c r="O1117" s="498"/>
      <c r="P1117" s="498"/>
      <c r="Q1117" s="498"/>
      <c r="R1117" s="498"/>
      <c r="S1117" s="498"/>
      <c r="T1117" s="498"/>
      <c r="U1117" s="498"/>
      <c r="V1117" s="498"/>
      <c r="W1117" s="498"/>
      <c r="X1117" s="498"/>
      <c r="Y1117" s="498"/>
      <c r="Z1117" s="498"/>
      <c r="AA1117" s="498"/>
      <c r="AB1117" s="498"/>
      <c r="AC1117" s="498"/>
      <c r="AD1117" s="498"/>
      <c r="AE1117" s="498"/>
      <c r="AF1117" s="498"/>
      <c r="AG1117" s="498"/>
      <c r="AH1117" s="498"/>
      <c r="AI1117" s="498"/>
      <c r="AJ1117" s="498"/>
      <c r="AK1117" s="498"/>
      <c r="AL1117" s="498"/>
      <c r="AM1117" s="498"/>
      <c r="AN1117" s="498"/>
      <c r="AO1117" s="498"/>
      <c r="AP1117" s="498"/>
      <c r="AQ1117" s="498"/>
      <c r="AR1117" s="498"/>
      <c r="AS1117" s="498"/>
      <c r="AT1117" s="498"/>
      <c r="AU1117" s="541"/>
      <c r="AV1117" s="498"/>
      <c r="AW1117" s="498"/>
      <c r="AX1117" s="498"/>
      <c r="AY1117" s="498"/>
      <c r="AZ1117" s="498"/>
      <c r="BA1117" s="498"/>
      <c r="BB1117" s="498"/>
      <c r="BC1117" s="498"/>
      <c r="BD1117" s="499"/>
      <c r="BE1117" s="499"/>
      <c r="BF1117" s="499"/>
      <c r="BG1117" s="499"/>
      <c r="BH1117" s="499"/>
      <c r="BI1117" s="499"/>
      <c r="BJ1117" s="499"/>
      <c r="BK1117" s="499"/>
      <c r="BL1117" s="499"/>
      <c r="BM1117" s="499"/>
      <c r="BN1117" s="499"/>
      <c r="BO1117" s="499"/>
      <c r="BP1117" s="499"/>
      <c r="BQ1117" s="501"/>
      <c r="BR1117" s="501"/>
      <c r="BS1117" s="501"/>
      <c r="BT1117" s="501"/>
      <c r="BU1117" s="501"/>
      <c r="BV1117" s="501"/>
      <c r="BW1117" s="501"/>
      <c r="BX1117" s="501"/>
      <c r="BY1117" s="501"/>
    </row>
    <row r="1118" spans="1:77" s="538" customFormat="1" ht="27" customHeight="1" thickBot="1">
      <c r="A1118" s="504" t="s">
        <v>61</v>
      </c>
      <c r="B1118" s="567" t="s">
        <v>62</v>
      </c>
      <c r="C1118" s="567" t="s">
        <v>62</v>
      </c>
      <c r="D1118" s="505" t="s">
        <v>145</v>
      </c>
      <c r="E1118" s="505" t="s">
        <v>145</v>
      </c>
      <c r="F1118" s="505"/>
      <c r="G1118" s="495"/>
      <c r="H1118" s="495"/>
      <c r="I1118" s="495"/>
      <c r="J1118" s="495"/>
      <c r="K1118" s="495"/>
      <c r="L1118" s="495"/>
      <c r="M1118" s="495"/>
      <c r="N1118" s="495"/>
      <c r="O1118" s="495"/>
      <c r="P1118" s="495"/>
      <c r="Q1118" s="495"/>
      <c r="R1118" s="495"/>
      <c r="S1118" s="495"/>
      <c r="T1118" s="495"/>
      <c r="U1118" s="495"/>
      <c r="V1118" s="495"/>
      <c r="W1118" s="495"/>
      <c r="X1118" s="495"/>
      <c r="Y1118" s="495"/>
      <c r="Z1118" s="495"/>
      <c r="AA1118" s="495"/>
      <c r="AB1118" s="495"/>
      <c r="AC1118" s="495"/>
      <c r="AD1118" s="495"/>
      <c r="AE1118" s="495"/>
      <c r="AF1118" s="495"/>
      <c r="AG1118" s="495"/>
      <c r="AH1118" s="495"/>
      <c r="AI1118" s="495"/>
      <c r="AJ1118" s="495"/>
      <c r="AK1118" s="495"/>
      <c r="AL1118" s="495"/>
      <c r="AM1118" s="495"/>
      <c r="AN1118" s="495"/>
      <c r="AO1118" s="495"/>
      <c r="AP1118" s="495"/>
      <c r="AQ1118" s="495"/>
      <c r="AR1118" s="495"/>
      <c r="AS1118" s="495"/>
      <c r="AT1118" s="495"/>
      <c r="AU1118" s="568"/>
      <c r="AV1118" s="495"/>
      <c r="AW1118" s="495"/>
      <c r="AX1118" s="495"/>
      <c r="AY1118" s="495"/>
      <c r="AZ1118" s="495"/>
      <c r="BA1118" s="495"/>
      <c r="BB1118" s="495"/>
      <c r="BC1118" s="495"/>
      <c r="BD1118" s="495"/>
      <c r="BE1118" s="495"/>
      <c r="BF1118" s="495"/>
      <c r="BG1118" s="495"/>
      <c r="BH1118" s="495"/>
      <c r="BI1118" s="495"/>
      <c r="BJ1118" s="495"/>
      <c r="BK1118" s="495"/>
      <c r="BL1118" s="495"/>
      <c r="BM1118" s="495"/>
      <c r="BN1118" s="495"/>
      <c r="BO1118" s="495"/>
      <c r="BP1118" s="495"/>
      <c r="BQ1118" s="501"/>
      <c r="BR1118" s="501"/>
      <c r="BS1118" s="501"/>
      <c r="BT1118" s="501"/>
      <c r="BU1118" s="501"/>
      <c r="BV1118" s="501"/>
      <c r="BW1118" s="501"/>
      <c r="BX1118" s="501"/>
      <c r="BY1118" s="501"/>
    </row>
    <row r="1119" spans="1:77" s="538" customFormat="1" ht="23.25" customHeight="1" thickBot="1">
      <c r="A1119" s="496"/>
      <c r="B1119" s="497" t="s">
        <v>113</v>
      </c>
      <c r="C1119" s="532" t="s">
        <v>145</v>
      </c>
      <c r="D1119" s="1841" t="s">
        <v>1863</v>
      </c>
      <c r="E1119" s="1841"/>
      <c r="F1119" s="1841"/>
      <c r="G1119" s="1841"/>
      <c r="H1119" s="1841"/>
      <c r="I1119" s="1841"/>
      <c r="J1119" s="498"/>
      <c r="K1119" s="498"/>
      <c r="L1119" s="498"/>
      <c r="M1119" s="498"/>
      <c r="N1119" s="498"/>
      <c r="O1119" s="498"/>
      <c r="P1119" s="498"/>
      <c r="Q1119" s="498"/>
      <c r="R1119" s="498"/>
      <c r="S1119" s="498"/>
      <c r="T1119" s="498"/>
      <c r="U1119" s="498"/>
      <c r="V1119" s="498"/>
      <c r="W1119" s="498"/>
      <c r="X1119" s="498"/>
      <c r="Y1119" s="498"/>
      <c r="Z1119" s="498"/>
      <c r="AA1119" s="498"/>
      <c r="AB1119" s="498"/>
      <c r="AC1119" s="498"/>
      <c r="AD1119" s="498"/>
      <c r="AE1119" s="498"/>
      <c r="AF1119" s="498"/>
      <c r="AG1119" s="498"/>
      <c r="AH1119" s="498"/>
      <c r="AI1119" s="498"/>
      <c r="AJ1119" s="498"/>
      <c r="AK1119" s="498"/>
      <c r="AL1119" s="498"/>
      <c r="AM1119" s="498"/>
      <c r="AN1119" s="498"/>
      <c r="AO1119" s="498"/>
      <c r="AP1119" s="498"/>
      <c r="AQ1119" s="498"/>
      <c r="AR1119" s="498"/>
      <c r="AS1119" s="498"/>
      <c r="AT1119" s="498"/>
      <c r="AU1119" s="541"/>
      <c r="AV1119" s="498"/>
      <c r="AW1119" s="498"/>
      <c r="AX1119" s="498"/>
      <c r="AY1119" s="498"/>
      <c r="AZ1119" s="498"/>
      <c r="BA1119" s="498"/>
      <c r="BB1119" s="498"/>
      <c r="BC1119" s="498"/>
      <c r="BD1119" s="499"/>
      <c r="BE1119" s="499"/>
      <c r="BF1119" s="499"/>
      <c r="BG1119" s="499"/>
      <c r="BH1119" s="499"/>
      <c r="BI1119" s="499"/>
      <c r="BJ1119" s="499"/>
      <c r="BK1119" s="499"/>
      <c r="BL1119" s="499"/>
      <c r="BM1119" s="499"/>
      <c r="BN1119" s="499"/>
      <c r="BO1119" s="499"/>
      <c r="BP1119" s="499"/>
      <c r="BQ1119" s="501"/>
      <c r="BR1119" s="501"/>
      <c r="BS1119" s="501"/>
      <c r="BT1119" s="501"/>
      <c r="BU1119" s="501"/>
      <c r="BV1119" s="501"/>
      <c r="BW1119" s="501"/>
      <c r="BX1119" s="501"/>
      <c r="BY1119" s="501"/>
    </row>
    <row r="1120" spans="1:77" s="538" customFormat="1" ht="23.25" customHeight="1">
      <c r="A1120" s="496"/>
      <c r="B1120" s="532"/>
      <c r="C1120" s="533"/>
      <c r="D1120" s="498"/>
      <c r="E1120" s="498"/>
      <c r="F1120" s="498"/>
      <c r="G1120" s="498"/>
      <c r="H1120" s="498"/>
      <c r="I1120" s="498"/>
      <c r="J1120" s="498"/>
      <c r="K1120" s="498"/>
      <c r="L1120" s="498"/>
      <c r="M1120" s="498"/>
      <c r="N1120" s="498"/>
      <c r="O1120" s="498"/>
      <c r="P1120" s="498"/>
      <c r="Q1120" s="498"/>
      <c r="R1120" s="498"/>
      <c r="S1120" s="498"/>
      <c r="T1120" s="498"/>
      <c r="U1120" s="498"/>
      <c r="V1120" s="498"/>
      <c r="W1120" s="498"/>
      <c r="X1120" s="498"/>
      <c r="Y1120" s="498"/>
      <c r="Z1120" s="498"/>
      <c r="AA1120" s="498"/>
      <c r="AB1120" s="498"/>
      <c r="AC1120" s="498"/>
      <c r="AD1120" s="498"/>
      <c r="AE1120" s="498"/>
      <c r="AF1120" s="498"/>
      <c r="AG1120" s="498"/>
      <c r="AH1120" s="498"/>
      <c r="AI1120" s="498"/>
      <c r="AJ1120" s="498"/>
      <c r="AK1120" s="498"/>
      <c r="AL1120" s="498"/>
      <c r="AM1120" s="498"/>
      <c r="AN1120" s="498"/>
      <c r="AO1120" s="498"/>
      <c r="AP1120" s="498"/>
      <c r="AQ1120" s="498"/>
      <c r="AR1120" s="498"/>
      <c r="AS1120" s="498"/>
      <c r="AT1120" s="498"/>
      <c r="AU1120" s="541"/>
      <c r="AV1120" s="498"/>
      <c r="AW1120" s="498"/>
      <c r="AX1120" s="498"/>
      <c r="AY1120" s="498"/>
      <c r="AZ1120" s="498"/>
      <c r="BA1120" s="498"/>
      <c r="BB1120" s="498"/>
      <c r="BC1120" s="498"/>
      <c r="BD1120" s="499"/>
      <c r="BE1120" s="499"/>
      <c r="BF1120" s="499"/>
      <c r="BG1120" s="499"/>
      <c r="BH1120" s="499"/>
      <c r="BI1120" s="499"/>
      <c r="BJ1120" s="499"/>
      <c r="BK1120" s="499"/>
      <c r="BL1120" s="499"/>
      <c r="BM1120" s="499"/>
      <c r="BN1120" s="499"/>
      <c r="BO1120" s="499"/>
      <c r="BP1120" s="499"/>
      <c r="BQ1120" s="501"/>
      <c r="BR1120" s="501"/>
      <c r="BS1120" s="501"/>
      <c r="BT1120" s="501"/>
      <c r="BU1120" s="501"/>
      <c r="BV1120" s="501"/>
      <c r="BW1120" s="501"/>
      <c r="BX1120" s="501"/>
      <c r="BY1120" s="501"/>
    </row>
    <row r="1121" spans="1:77" s="546" customFormat="1" ht="24" hidden="1" customHeight="1">
      <c r="A1121" s="518" t="s">
        <v>63</v>
      </c>
      <c r="B1121" s="472" t="s">
        <v>64</v>
      </c>
      <c r="C1121" s="543"/>
      <c r="D1121" s="513"/>
      <c r="E1121" s="513"/>
      <c r="F1121" s="513"/>
      <c r="G1121" s="525"/>
      <c r="H1121" s="525"/>
      <c r="I1121" s="525"/>
      <c r="J1121" s="513"/>
      <c r="K1121" s="525"/>
      <c r="L1121" s="525"/>
      <c r="M1121" s="525"/>
      <c r="N1121" s="525"/>
      <c r="O1121" s="525"/>
      <c r="P1121" s="525"/>
      <c r="Q1121" s="525"/>
      <c r="R1121" s="525"/>
      <c r="S1121" s="525"/>
      <c r="T1121" s="525"/>
      <c r="U1121" s="525"/>
      <c r="V1121" s="525"/>
      <c r="W1121" s="525"/>
      <c r="X1121" s="525"/>
      <c r="Y1121" s="525"/>
      <c r="Z1121" s="525"/>
      <c r="AA1121" s="525"/>
      <c r="AB1121" s="525"/>
      <c r="AC1121" s="525"/>
      <c r="AD1121" s="525"/>
      <c r="AE1121" s="544"/>
      <c r="AF1121" s="544"/>
      <c r="AG1121" s="544"/>
      <c r="AH1121" s="544"/>
      <c r="AI1121" s="544"/>
      <c r="AJ1121" s="544"/>
      <c r="AK1121" s="544"/>
      <c r="AL1121" s="525"/>
      <c r="AM1121" s="525"/>
      <c r="AN1121" s="525"/>
      <c r="AO1121" s="525"/>
      <c r="AP1121" s="525"/>
      <c r="AQ1121" s="513"/>
      <c r="AR1121" s="513"/>
      <c r="AS1121" s="513"/>
      <c r="AT1121" s="513"/>
      <c r="AU1121" s="545"/>
      <c r="AV1121" s="513"/>
      <c r="AW1121" s="513"/>
      <c r="AX1121" s="513"/>
      <c r="AY1121" s="513"/>
      <c r="AZ1121" s="513"/>
      <c r="BA1121" s="513"/>
      <c r="BB1121" s="513"/>
      <c r="BC1121" s="513"/>
      <c r="BD1121" s="525"/>
      <c r="BE1121" s="525"/>
      <c r="BF1121" s="525"/>
      <c r="BG1121" s="525"/>
      <c r="BH1121" s="525"/>
      <c r="BI1121" s="525"/>
      <c r="BJ1121" s="525"/>
      <c r="BK1121" s="525"/>
      <c r="BL1121" s="525"/>
      <c r="BM1121" s="525"/>
      <c r="BN1121" s="525"/>
      <c r="BO1121" s="525"/>
      <c r="BP1121" s="525"/>
      <c r="BQ1121" s="506"/>
      <c r="BR1121" s="506"/>
      <c r="BS1121" s="506"/>
      <c r="BT1121" s="506"/>
      <c r="BU1121" s="506"/>
      <c r="BV1121" s="506"/>
      <c r="BW1121" s="506"/>
      <c r="BX1121" s="506"/>
      <c r="BY1121" s="506"/>
    </row>
    <row r="1122" spans="1:77" s="538" customFormat="1" ht="16" hidden="1">
      <c r="A1122" s="518" t="s">
        <v>65</v>
      </c>
      <c r="B1122" s="547" t="s">
        <v>66</v>
      </c>
      <c r="C1122" s="532" t="s">
        <v>145</v>
      </c>
      <c r="D1122" s="520" t="s">
        <v>145</v>
      </c>
      <c r="E1122" s="520" t="s">
        <v>145</v>
      </c>
      <c r="F1122" s="520"/>
      <c r="G1122" s="499"/>
      <c r="H1122" s="499"/>
      <c r="I1122" s="499"/>
      <c r="J1122" s="520" t="s">
        <v>145</v>
      </c>
      <c r="K1122" s="499"/>
      <c r="L1122" s="499"/>
      <c r="M1122" s="499"/>
      <c r="N1122" s="499"/>
      <c r="O1122" s="499"/>
      <c r="P1122" s="499"/>
      <c r="Q1122" s="499"/>
      <c r="R1122" s="499"/>
      <c r="S1122" s="499"/>
      <c r="T1122" s="499"/>
      <c r="U1122" s="499"/>
      <c r="V1122" s="499"/>
      <c r="W1122" s="499"/>
      <c r="X1122" s="499"/>
      <c r="Y1122" s="499"/>
      <c r="Z1122" s="499"/>
      <c r="AA1122" s="499"/>
      <c r="AB1122" s="499"/>
      <c r="AC1122" s="499"/>
      <c r="AD1122" s="499"/>
      <c r="AE1122" s="548"/>
      <c r="AF1122" s="548"/>
      <c r="AG1122" s="548"/>
      <c r="AH1122" s="548"/>
      <c r="AI1122" s="548"/>
      <c r="AJ1122" s="548"/>
      <c r="AK1122" s="548"/>
      <c r="AL1122" s="499"/>
      <c r="AM1122" s="499"/>
      <c r="AN1122" s="499"/>
      <c r="AO1122" s="499"/>
      <c r="AP1122" s="520" t="s">
        <v>145</v>
      </c>
      <c r="AQ1122" s="520" t="s">
        <v>145</v>
      </c>
      <c r="AR1122" s="520" t="s">
        <v>145</v>
      </c>
      <c r="AS1122" s="520" t="s">
        <v>145</v>
      </c>
      <c r="AT1122" s="520" t="s">
        <v>145</v>
      </c>
      <c r="AU1122" s="541"/>
      <c r="AV1122" s="520" t="s">
        <v>145</v>
      </c>
      <c r="AW1122" s="498"/>
      <c r="AX1122" s="520" t="s">
        <v>145</v>
      </c>
      <c r="AY1122" s="520" t="s">
        <v>145</v>
      </c>
      <c r="AZ1122" s="498"/>
      <c r="BA1122" s="498"/>
      <c r="BB1122" s="498"/>
      <c r="BC1122" s="498"/>
      <c r="BD1122" s="499"/>
      <c r="BE1122" s="499"/>
      <c r="BF1122" s="499"/>
      <c r="BG1122" s="499"/>
      <c r="BH1122" s="499"/>
      <c r="BI1122" s="499"/>
      <c r="BJ1122" s="499"/>
      <c r="BK1122" s="499"/>
      <c r="BL1122" s="499"/>
      <c r="BM1122" s="499"/>
      <c r="BN1122" s="499"/>
      <c r="BO1122" s="499"/>
      <c r="BP1122" s="499"/>
      <c r="BQ1122" s="501"/>
      <c r="BR1122" s="501"/>
      <c r="BS1122" s="501"/>
      <c r="BT1122" s="501"/>
      <c r="BU1122" s="501"/>
      <c r="BV1122" s="501"/>
      <c r="BW1122" s="501"/>
      <c r="BX1122" s="501"/>
      <c r="BY1122" s="501"/>
    </row>
    <row r="1123" spans="1:77" s="538" customFormat="1" ht="16" hidden="1">
      <c r="A1123" s="518"/>
      <c r="B1123" s="519" t="s">
        <v>114</v>
      </c>
      <c r="C1123" s="542"/>
      <c r="D1123" s="498"/>
      <c r="E1123" s="498"/>
      <c r="F1123" s="498"/>
      <c r="G1123" s="499"/>
      <c r="H1123" s="499"/>
      <c r="I1123" s="499"/>
      <c r="J1123" s="520" t="s">
        <v>145</v>
      </c>
      <c r="K1123" s="499"/>
      <c r="L1123" s="499"/>
      <c r="M1123" s="499"/>
      <c r="N1123" s="499"/>
      <c r="O1123" s="499"/>
      <c r="P1123" s="499"/>
      <c r="Q1123" s="499"/>
      <c r="R1123" s="499"/>
      <c r="S1123" s="499"/>
      <c r="T1123" s="499"/>
      <c r="U1123" s="499"/>
      <c r="V1123" s="499"/>
      <c r="W1123" s="499"/>
      <c r="X1123" s="499"/>
      <c r="Y1123" s="499"/>
      <c r="Z1123" s="499"/>
      <c r="AA1123" s="499"/>
      <c r="AB1123" s="499"/>
      <c r="AC1123" s="499"/>
      <c r="AD1123" s="499"/>
      <c r="AE1123" s="548"/>
      <c r="AF1123" s="548"/>
      <c r="AG1123" s="548"/>
      <c r="AH1123" s="548"/>
      <c r="AI1123" s="548"/>
      <c r="AJ1123" s="548"/>
      <c r="AK1123" s="548"/>
      <c r="AL1123" s="499"/>
      <c r="AM1123" s="499"/>
      <c r="AN1123" s="499"/>
      <c r="AO1123" s="499"/>
      <c r="AP1123" s="520" t="s">
        <v>145</v>
      </c>
      <c r="AQ1123" s="520" t="s">
        <v>145</v>
      </c>
      <c r="AR1123" s="520" t="s">
        <v>145</v>
      </c>
      <c r="AS1123" s="520" t="s">
        <v>145</v>
      </c>
      <c r="AT1123" s="520" t="s">
        <v>145</v>
      </c>
      <c r="AU1123" s="541"/>
      <c r="AV1123" s="520" t="s">
        <v>145</v>
      </c>
      <c r="AW1123" s="498"/>
      <c r="AX1123" s="520" t="s">
        <v>145</v>
      </c>
      <c r="AY1123" s="520" t="s">
        <v>145</v>
      </c>
      <c r="AZ1123" s="498"/>
      <c r="BA1123" s="498"/>
      <c r="BB1123" s="498"/>
      <c r="BC1123" s="498"/>
      <c r="BD1123" s="499"/>
      <c r="BE1123" s="499"/>
      <c r="BF1123" s="499"/>
      <c r="BG1123" s="499"/>
      <c r="BH1123" s="499"/>
      <c r="BI1123" s="499"/>
      <c r="BJ1123" s="499"/>
      <c r="BK1123" s="499"/>
      <c r="BL1123" s="499"/>
      <c r="BM1123" s="499"/>
      <c r="BN1123" s="499"/>
      <c r="BO1123" s="499"/>
      <c r="BP1123" s="499"/>
      <c r="BQ1123" s="501"/>
      <c r="BR1123" s="501"/>
      <c r="BS1123" s="501"/>
      <c r="BT1123" s="501"/>
      <c r="BU1123" s="501"/>
      <c r="BV1123" s="501"/>
      <c r="BW1123" s="501"/>
      <c r="BX1123" s="501"/>
      <c r="BY1123" s="501"/>
    </row>
    <row r="1124" spans="1:77" s="538" customFormat="1" ht="16" hidden="1">
      <c r="A1124" s="518"/>
      <c r="B1124" s="547"/>
      <c r="C1124" s="542"/>
      <c r="D1124" s="498"/>
      <c r="E1124" s="498"/>
      <c r="F1124" s="498"/>
      <c r="G1124" s="499"/>
      <c r="H1124" s="499"/>
      <c r="I1124" s="499"/>
      <c r="J1124" s="520" t="s">
        <v>145</v>
      </c>
      <c r="K1124" s="499"/>
      <c r="L1124" s="499"/>
      <c r="M1124" s="499"/>
      <c r="N1124" s="499"/>
      <c r="O1124" s="499"/>
      <c r="P1124" s="499"/>
      <c r="Q1124" s="499"/>
      <c r="R1124" s="499"/>
      <c r="S1124" s="499"/>
      <c r="T1124" s="499"/>
      <c r="U1124" s="499"/>
      <c r="V1124" s="499"/>
      <c r="W1124" s="499"/>
      <c r="X1124" s="499"/>
      <c r="Y1124" s="499"/>
      <c r="Z1124" s="499"/>
      <c r="AA1124" s="499"/>
      <c r="AB1124" s="499"/>
      <c r="AC1124" s="499"/>
      <c r="AD1124" s="499"/>
      <c r="AE1124" s="548"/>
      <c r="AF1124" s="548"/>
      <c r="AG1124" s="548"/>
      <c r="AH1124" s="548"/>
      <c r="AI1124" s="548"/>
      <c r="AJ1124" s="548"/>
      <c r="AK1124" s="548"/>
      <c r="AL1124" s="499"/>
      <c r="AM1124" s="499"/>
      <c r="AN1124" s="499"/>
      <c r="AO1124" s="499"/>
      <c r="AP1124" s="520" t="s">
        <v>145</v>
      </c>
      <c r="AQ1124" s="498"/>
      <c r="AR1124" s="498"/>
      <c r="AS1124" s="498"/>
      <c r="AT1124" s="498"/>
      <c r="AU1124" s="541"/>
      <c r="AV1124" s="520" t="s">
        <v>145</v>
      </c>
      <c r="AW1124" s="498"/>
      <c r="AX1124" s="520" t="s">
        <v>145</v>
      </c>
      <c r="AY1124" s="520" t="s">
        <v>145</v>
      </c>
      <c r="AZ1124" s="498"/>
      <c r="BA1124" s="498"/>
      <c r="BB1124" s="498"/>
      <c r="BC1124" s="498"/>
      <c r="BD1124" s="499"/>
      <c r="BE1124" s="499"/>
      <c r="BF1124" s="499"/>
      <c r="BG1124" s="499"/>
      <c r="BH1124" s="499"/>
      <c r="BI1124" s="499"/>
      <c r="BJ1124" s="499"/>
      <c r="BK1124" s="499"/>
      <c r="BL1124" s="499"/>
      <c r="BM1124" s="499"/>
      <c r="BN1124" s="499"/>
      <c r="BO1124" s="499"/>
      <c r="BP1124" s="499"/>
      <c r="BQ1124" s="501"/>
      <c r="BR1124" s="501"/>
      <c r="BS1124" s="501"/>
      <c r="BT1124" s="501"/>
      <c r="BU1124" s="501"/>
      <c r="BV1124" s="501"/>
      <c r="BW1124" s="501"/>
      <c r="BX1124" s="501"/>
      <c r="BY1124" s="501"/>
    </row>
    <row r="1125" spans="1:77" s="538" customFormat="1" ht="32" hidden="1">
      <c r="A1125" s="518" t="s">
        <v>67</v>
      </c>
      <c r="B1125" s="547" t="s">
        <v>68</v>
      </c>
      <c r="C1125" s="532" t="s">
        <v>145</v>
      </c>
      <c r="D1125" s="520" t="s">
        <v>145</v>
      </c>
      <c r="E1125" s="520" t="s">
        <v>145</v>
      </c>
      <c r="F1125" s="520"/>
      <c r="G1125" s="499"/>
      <c r="H1125" s="499"/>
      <c r="I1125" s="499"/>
      <c r="J1125" s="520" t="s">
        <v>145</v>
      </c>
      <c r="K1125" s="499"/>
      <c r="L1125" s="499"/>
      <c r="M1125" s="499"/>
      <c r="N1125" s="499"/>
      <c r="O1125" s="499"/>
      <c r="P1125" s="499"/>
      <c r="Q1125" s="499"/>
      <c r="R1125" s="499"/>
      <c r="S1125" s="499"/>
      <c r="T1125" s="499"/>
      <c r="U1125" s="499"/>
      <c r="V1125" s="499"/>
      <c r="W1125" s="499"/>
      <c r="X1125" s="499"/>
      <c r="Y1125" s="499"/>
      <c r="Z1125" s="499"/>
      <c r="AA1125" s="499"/>
      <c r="AB1125" s="499"/>
      <c r="AC1125" s="499"/>
      <c r="AD1125" s="499"/>
      <c r="AE1125" s="548"/>
      <c r="AF1125" s="548"/>
      <c r="AG1125" s="548"/>
      <c r="AH1125" s="548"/>
      <c r="AI1125" s="548"/>
      <c r="AJ1125" s="548"/>
      <c r="AK1125" s="548"/>
      <c r="AL1125" s="499"/>
      <c r="AM1125" s="499"/>
      <c r="AN1125" s="499"/>
      <c r="AO1125" s="499"/>
      <c r="AP1125" s="520" t="s">
        <v>145</v>
      </c>
      <c r="AQ1125" s="520" t="s">
        <v>145</v>
      </c>
      <c r="AR1125" s="520" t="s">
        <v>145</v>
      </c>
      <c r="AS1125" s="520" t="s">
        <v>145</v>
      </c>
      <c r="AT1125" s="520" t="s">
        <v>145</v>
      </c>
      <c r="AU1125" s="541"/>
      <c r="AV1125" s="520" t="s">
        <v>145</v>
      </c>
      <c r="AW1125" s="498"/>
      <c r="AX1125" s="520" t="s">
        <v>145</v>
      </c>
      <c r="AY1125" s="520" t="s">
        <v>145</v>
      </c>
      <c r="AZ1125" s="498"/>
      <c r="BA1125" s="498"/>
      <c r="BB1125" s="498"/>
      <c r="BC1125" s="498"/>
      <c r="BD1125" s="499"/>
      <c r="BE1125" s="499"/>
      <c r="BF1125" s="499"/>
      <c r="BG1125" s="499"/>
      <c r="BH1125" s="499"/>
      <c r="BI1125" s="499"/>
      <c r="BJ1125" s="499"/>
      <c r="BK1125" s="499"/>
      <c r="BL1125" s="499"/>
      <c r="BM1125" s="499"/>
      <c r="BN1125" s="499"/>
      <c r="BO1125" s="499"/>
      <c r="BP1125" s="499"/>
      <c r="BQ1125" s="501"/>
      <c r="BR1125" s="501"/>
      <c r="BS1125" s="501"/>
      <c r="BT1125" s="501"/>
      <c r="BU1125" s="501"/>
      <c r="BV1125" s="501"/>
      <c r="BW1125" s="501"/>
      <c r="BX1125" s="501"/>
      <c r="BY1125" s="501"/>
    </row>
    <row r="1126" spans="1:77" s="538" customFormat="1" ht="16" hidden="1">
      <c r="A1126" s="518"/>
      <c r="B1126" s="519" t="s">
        <v>114</v>
      </c>
      <c r="C1126" s="542"/>
      <c r="D1126" s="498"/>
      <c r="E1126" s="498"/>
      <c r="F1126" s="498"/>
      <c r="G1126" s="499"/>
      <c r="H1126" s="499"/>
      <c r="I1126" s="499"/>
      <c r="J1126" s="520" t="s">
        <v>145</v>
      </c>
      <c r="K1126" s="499"/>
      <c r="L1126" s="499"/>
      <c r="M1126" s="499"/>
      <c r="N1126" s="499"/>
      <c r="O1126" s="499"/>
      <c r="P1126" s="499"/>
      <c r="Q1126" s="499"/>
      <c r="R1126" s="499"/>
      <c r="S1126" s="499"/>
      <c r="T1126" s="499"/>
      <c r="U1126" s="499"/>
      <c r="V1126" s="499"/>
      <c r="W1126" s="499"/>
      <c r="X1126" s="499"/>
      <c r="Y1126" s="499"/>
      <c r="Z1126" s="499"/>
      <c r="AA1126" s="499"/>
      <c r="AB1126" s="499"/>
      <c r="AC1126" s="499"/>
      <c r="AD1126" s="499"/>
      <c r="AE1126" s="548"/>
      <c r="AF1126" s="548"/>
      <c r="AG1126" s="548"/>
      <c r="AH1126" s="548"/>
      <c r="AI1126" s="548"/>
      <c r="AJ1126" s="548"/>
      <c r="AK1126" s="548"/>
      <c r="AL1126" s="499"/>
      <c r="AM1126" s="499"/>
      <c r="AN1126" s="499"/>
      <c r="AO1126" s="499"/>
      <c r="AP1126" s="520" t="s">
        <v>145</v>
      </c>
      <c r="AQ1126" s="520" t="s">
        <v>145</v>
      </c>
      <c r="AR1126" s="520" t="s">
        <v>145</v>
      </c>
      <c r="AS1126" s="520" t="s">
        <v>145</v>
      </c>
      <c r="AT1126" s="520" t="s">
        <v>145</v>
      </c>
      <c r="AU1126" s="541"/>
      <c r="AV1126" s="520" t="s">
        <v>145</v>
      </c>
      <c r="AW1126" s="498"/>
      <c r="AX1126" s="520" t="s">
        <v>145</v>
      </c>
      <c r="AY1126" s="520" t="s">
        <v>145</v>
      </c>
      <c r="AZ1126" s="498"/>
      <c r="BA1126" s="498"/>
      <c r="BB1126" s="498"/>
      <c r="BC1126" s="498"/>
      <c r="BD1126" s="499"/>
      <c r="BE1126" s="499"/>
      <c r="BF1126" s="499"/>
      <c r="BG1126" s="499"/>
      <c r="BH1126" s="499"/>
      <c r="BI1126" s="499"/>
      <c r="BJ1126" s="499"/>
      <c r="BK1126" s="499"/>
      <c r="BL1126" s="499"/>
      <c r="BM1126" s="499"/>
      <c r="BN1126" s="499"/>
      <c r="BO1126" s="499"/>
      <c r="BP1126" s="499"/>
      <c r="BQ1126" s="501"/>
      <c r="BR1126" s="501"/>
      <c r="BS1126" s="501"/>
      <c r="BT1126" s="501"/>
      <c r="BU1126" s="501"/>
      <c r="BV1126" s="501"/>
      <c r="BW1126" s="501"/>
      <c r="BX1126" s="501"/>
      <c r="BY1126" s="501"/>
    </row>
    <row r="1127" spans="1:77" s="538" customFormat="1" ht="16" hidden="1">
      <c r="A1127" s="518"/>
      <c r="B1127" s="547"/>
      <c r="C1127" s="542"/>
      <c r="D1127" s="498"/>
      <c r="E1127" s="498"/>
      <c r="F1127" s="498"/>
      <c r="G1127" s="499"/>
      <c r="H1127" s="499"/>
      <c r="I1127" s="499"/>
      <c r="J1127" s="520" t="s">
        <v>145</v>
      </c>
      <c r="K1127" s="499"/>
      <c r="L1127" s="499"/>
      <c r="M1127" s="499"/>
      <c r="N1127" s="499"/>
      <c r="O1127" s="499"/>
      <c r="P1127" s="499"/>
      <c r="Q1127" s="499"/>
      <c r="R1127" s="499"/>
      <c r="S1127" s="499"/>
      <c r="T1127" s="499"/>
      <c r="U1127" s="499"/>
      <c r="V1127" s="499"/>
      <c r="W1127" s="499"/>
      <c r="X1127" s="499"/>
      <c r="Y1127" s="499"/>
      <c r="Z1127" s="499"/>
      <c r="AA1127" s="499"/>
      <c r="AB1127" s="499"/>
      <c r="AC1127" s="499"/>
      <c r="AD1127" s="499"/>
      <c r="AE1127" s="548"/>
      <c r="AF1127" s="548"/>
      <c r="AG1127" s="548"/>
      <c r="AH1127" s="548"/>
      <c r="AI1127" s="548"/>
      <c r="AJ1127" s="548"/>
      <c r="AK1127" s="548"/>
      <c r="AL1127" s="499"/>
      <c r="AM1127" s="499"/>
      <c r="AN1127" s="499"/>
      <c r="AO1127" s="499"/>
      <c r="AP1127" s="498"/>
      <c r="AQ1127" s="498"/>
      <c r="AR1127" s="498"/>
      <c r="AS1127" s="498"/>
      <c r="AT1127" s="498"/>
      <c r="AU1127" s="498"/>
      <c r="AV1127" s="520" t="s">
        <v>145</v>
      </c>
      <c r="AW1127" s="498"/>
      <c r="AX1127" s="520" t="s">
        <v>145</v>
      </c>
      <c r="AY1127" s="520" t="s">
        <v>145</v>
      </c>
      <c r="AZ1127" s="498"/>
      <c r="BA1127" s="498"/>
      <c r="BB1127" s="498"/>
      <c r="BC1127" s="498"/>
      <c r="BD1127" s="499"/>
      <c r="BE1127" s="499"/>
      <c r="BF1127" s="499"/>
      <c r="BG1127" s="499"/>
      <c r="BH1127" s="499"/>
      <c r="BI1127" s="499"/>
      <c r="BJ1127" s="499"/>
      <c r="BK1127" s="499"/>
      <c r="BL1127" s="499"/>
      <c r="BM1127" s="499"/>
      <c r="BN1127" s="499"/>
      <c r="BO1127" s="499"/>
      <c r="BP1127" s="499"/>
      <c r="BQ1127" s="501"/>
      <c r="BR1127" s="501"/>
      <c r="BS1127" s="501"/>
      <c r="BT1127" s="501"/>
      <c r="BU1127" s="501"/>
      <c r="BV1127" s="501"/>
      <c r="BW1127" s="501"/>
      <c r="BX1127" s="501"/>
      <c r="BY1127" s="501"/>
    </row>
    <row r="1128" spans="1:77" s="538" customFormat="1" ht="16" hidden="1">
      <c r="A1128" s="518" t="s">
        <v>69</v>
      </c>
      <c r="B1128" s="547" t="s">
        <v>70</v>
      </c>
      <c r="C1128" s="532" t="s">
        <v>145</v>
      </c>
      <c r="D1128" s="520" t="s">
        <v>145</v>
      </c>
      <c r="E1128" s="520" t="s">
        <v>145</v>
      </c>
      <c r="F1128" s="520"/>
      <c r="G1128" s="499"/>
      <c r="H1128" s="499"/>
      <c r="I1128" s="499"/>
      <c r="J1128" s="520" t="s">
        <v>145</v>
      </c>
      <c r="K1128" s="499"/>
      <c r="L1128" s="499"/>
      <c r="M1128" s="499"/>
      <c r="N1128" s="499"/>
      <c r="O1128" s="499"/>
      <c r="P1128" s="499"/>
      <c r="Q1128" s="499"/>
      <c r="R1128" s="499"/>
      <c r="S1128" s="499"/>
      <c r="T1128" s="499"/>
      <c r="U1128" s="499"/>
      <c r="V1128" s="499"/>
      <c r="W1128" s="499"/>
      <c r="X1128" s="499"/>
      <c r="Y1128" s="499"/>
      <c r="Z1128" s="499"/>
      <c r="AA1128" s="499"/>
      <c r="AB1128" s="499"/>
      <c r="AC1128" s="499"/>
      <c r="AD1128" s="499"/>
      <c r="AE1128" s="548"/>
      <c r="AF1128" s="548"/>
      <c r="AG1128" s="548"/>
      <c r="AH1128" s="548"/>
      <c r="AI1128" s="548"/>
      <c r="AJ1128" s="548"/>
      <c r="AK1128" s="548"/>
      <c r="AL1128" s="499"/>
      <c r="AM1128" s="499"/>
      <c r="AN1128" s="499"/>
      <c r="AO1128" s="499"/>
      <c r="AP1128" s="520" t="s">
        <v>145</v>
      </c>
      <c r="AQ1128" s="520" t="s">
        <v>145</v>
      </c>
      <c r="AR1128" s="520" t="s">
        <v>145</v>
      </c>
      <c r="AS1128" s="520" t="s">
        <v>145</v>
      </c>
      <c r="AT1128" s="520" t="s">
        <v>145</v>
      </c>
      <c r="AU1128" s="498"/>
      <c r="AV1128" s="520" t="s">
        <v>145</v>
      </c>
      <c r="AW1128" s="498"/>
      <c r="AX1128" s="520" t="s">
        <v>145</v>
      </c>
      <c r="AY1128" s="520" t="s">
        <v>145</v>
      </c>
      <c r="AZ1128" s="498"/>
      <c r="BA1128" s="498"/>
      <c r="BB1128" s="498"/>
      <c r="BC1128" s="498"/>
      <c r="BD1128" s="499"/>
      <c r="BE1128" s="499"/>
      <c r="BF1128" s="499"/>
      <c r="BG1128" s="499"/>
      <c r="BH1128" s="499"/>
      <c r="BI1128" s="499"/>
      <c r="BJ1128" s="499"/>
      <c r="BK1128" s="499"/>
      <c r="BL1128" s="499"/>
      <c r="BM1128" s="499"/>
      <c r="BN1128" s="499"/>
      <c r="BO1128" s="499"/>
      <c r="BP1128" s="499"/>
      <c r="BQ1128" s="501"/>
      <c r="BR1128" s="501"/>
      <c r="BS1128" s="501"/>
      <c r="BT1128" s="501"/>
      <c r="BU1128" s="501"/>
      <c r="BV1128" s="501"/>
      <c r="BW1128" s="501"/>
      <c r="BX1128" s="501"/>
      <c r="BY1128" s="501"/>
    </row>
    <row r="1129" spans="1:77" s="538" customFormat="1" ht="16" hidden="1">
      <c r="A1129" s="518"/>
      <c r="B1129" s="519" t="s">
        <v>114</v>
      </c>
      <c r="C1129" s="542"/>
      <c r="D1129" s="498"/>
      <c r="E1129" s="498"/>
      <c r="F1129" s="498"/>
      <c r="G1129" s="499"/>
      <c r="H1129" s="499"/>
      <c r="I1129" s="499"/>
      <c r="J1129" s="520" t="s">
        <v>145</v>
      </c>
      <c r="K1129" s="499"/>
      <c r="L1129" s="499"/>
      <c r="M1129" s="499"/>
      <c r="N1129" s="499"/>
      <c r="O1129" s="499"/>
      <c r="P1129" s="499"/>
      <c r="Q1129" s="499"/>
      <c r="R1129" s="499"/>
      <c r="S1129" s="499"/>
      <c r="T1129" s="499"/>
      <c r="U1129" s="499"/>
      <c r="V1129" s="499"/>
      <c r="W1129" s="499"/>
      <c r="X1129" s="499"/>
      <c r="Y1129" s="499"/>
      <c r="Z1129" s="499"/>
      <c r="AA1129" s="499"/>
      <c r="AB1129" s="499"/>
      <c r="AC1129" s="499"/>
      <c r="AD1129" s="499"/>
      <c r="AE1129" s="548"/>
      <c r="AF1129" s="548"/>
      <c r="AG1129" s="548"/>
      <c r="AH1129" s="548"/>
      <c r="AI1129" s="548"/>
      <c r="AJ1129" s="548"/>
      <c r="AK1129" s="548"/>
      <c r="AL1129" s="499"/>
      <c r="AM1129" s="499"/>
      <c r="AN1129" s="499"/>
      <c r="AO1129" s="499"/>
      <c r="AP1129" s="520" t="s">
        <v>145</v>
      </c>
      <c r="AQ1129" s="520" t="s">
        <v>145</v>
      </c>
      <c r="AR1129" s="520" t="s">
        <v>145</v>
      </c>
      <c r="AS1129" s="520" t="s">
        <v>145</v>
      </c>
      <c r="AT1129" s="520" t="s">
        <v>145</v>
      </c>
      <c r="AU1129" s="498"/>
      <c r="AV1129" s="520" t="s">
        <v>145</v>
      </c>
      <c r="AW1129" s="498"/>
      <c r="AX1129" s="520" t="s">
        <v>145</v>
      </c>
      <c r="AY1129" s="520" t="s">
        <v>145</v>
      </c>
      <c r="AZ1129" s="498"/>
      <c r="BA1129" s="498"/>
      <c r="BB1129" s="498"/>
      <c r="BC1129" s="498"/>
      <c r="BD1129" s="499"/>
      <c r="BE1129" s="499"/>
      <c r="BF1129" s="499"/>
      <c r="BG1129" s="499"/>
      <c r="BH1129" s="499"/>
      <c r="BI1129" s="499"/>
      <c r="BJ1129" s="499"/>
      <c r="BK1129" s="499"/>
      <c r="BL1129" s="499"/>
      <c r="BM1129" s="499"/>
      <c r="BN1129" s="499"/>
      <c r="BO1129" s="499"/>
      <c r="BP1129" s="499"/>
      <c r="BQ1129" s="501"/>
      <c r="BR1129" s="501"/>
      <c r="BS1129" s="501"/>
      <c r="BT1129" s="501"/>
      <c r="BU1129" s="501"/>
      <c r="BV1129" s="501"/>
      <c r="BW1129" s="501"/>
      <c r="BX1129" s="501"/>
      <c r="BY1129" s="501"/>
    </row>
    <row r="1130" spans="1:77" s="538" customFormat="1" hidden="1">
      <c r="A1130" s="518"/>
      <c r="B1130" s="547"/>
      <c r="C1130" s="500"/>
      <c r="D1130" s="499"/>
      <c r="E1130" s="499"/>
      <c r="F1130" s="499"/>
      <c r="G1130" s="499"/>
      <c r="H1130" s="499"/>
      <c r="I1130" s="499"/>
      <c r="J1130" s="499"/>
      <c r="K1130" s="499"/>
      <c r="L1130" s="499"/>
      <c r="M1130" s="499"/>
      <c r="N1130" s="499"/>
      <c r="O1130" s="499"/>
      <c r="P1130" s="499"/>
      <c r="Q1130" s="499"/>
      <c r="R1130" s="499"/>
      <c r="S1130" s="499"/>
      <c r="T1130" s="499"/>
      <c r="U1130" s="499"/>
      <c r="V1130" s="499"/>
      <c r="W1130" s="499"/>
      <c r="X1130" s="499"/>
      <c r="Y1130" s="499"/>
      <c r="Z1130" s="499"/>
      <c r="AA1130" s="499"/>
      <c r="AB1130" s="499"/>
      <c r="AC1130" s="499"/>
      <c r="AD1130" s="499"/>
      <c r="AE1130" s="499"/>
      <c r="AF1130" s="499"/>
      <c r="AG1130" s="499"/>
      <c r="AH1130" s="499"/>
      <c r="AI1130" s="499"/>
      <c r="AJ1130" s="499"/>
      <c r="AK1130" s="499"/>
      <c r="AL1130" s="499"/>
      <c r="AM1130" s="499"/>
      <c r="AN1130" s="499"/>
      <c r="AO1130" s="499"/>
      <c r="AP1130" s="499"/>
      <c r="AQ1130" s="499"/>
      <c r="AR1130" s="499"/>
      <c r="AS1130" s="499"/>
      <c r="AT1130" s="499"/>
      <c r="AU1130" s="498"/>
      <c r="AV1130" s="499"/>
      <c r="AW1130" s="498"/>
      <c r="AX1130" s="498"/>
      <c r="AY1130" s="499"/>
      <c r="AZ1130" s="498"/>
      <c r="BA1130" s="499"/>
      <c r="BB1130" s="499"/>
      <c r="BC1130" s="499"/>
      <c r="BD1130" s="499"/>
      <c r="BE1130" s="499"/>
      <c r="BF1130" s="499"/>
      <c r="BG1130" s="499"/>
      <c r="BH1130" s="499"/>
      <c r="BI1130" s="499"/>
      <c r="BJ1130" s="499"/>
      <c r="BK1130" s="499"/>
      <c r="BL1130" s="499"/>
      <c r="BM1130" s="499"/>
      <c r="BN1130" s="499"/>
      <c r="BO1130" s="499"/>
      <c r="BP1130" s="499"/>
      <c r="BQ1130" s="501"/>
      <c r="BR1130" s="501"/>
      <c r="BS1130" s="501"/>
      <c r="BT1130" s="501"/>
      <c r="BU1130" s="501"/>
      <c r="BV1130" s="501"/>
      <c r="BW1130" s="501"/>
      <c r="BX1130" s="501"/>
      <c r="BY1130" s="501"/>
    </row>
    <row r="1131" spans="1:77" s="538" customFormat="1" ht="24" hidden="1" customHeight="1">
      <c r="A1131" s="518" t="s">
        <v>71</v>
      </c>
      <c r="B1131" s="472" t="s">
        <v>72</v>
      </c>
      <c r="C1131" s="500"/>
      <c r="D1131" s="499"/>
      <c r="E1131" s="499"/>
      <c r="F1131" s="499"/>
      <c r="G1131" s="499"/>
      <c r="H1131" s="499"/>
      <c r="I1131" s="499"/>
      <c r="J1131" s="499"/>
      <c r="K1131" s="499"/>
      <c r="L1131" s="499"/>
      <c r="M1131" s="499"/>
      <c r="N1131" s="499"/>
      <c r="O1131" s="499"/>
      <c r="P1131" s="499"/>
      <c r="Q1131" s="499"/>
      <c r="R1131" s="499"/>
      <c r="S1131" s="499"/>
      <c r="T1131" s="499"/>
      <c r="U1131" s="499"/>
      <c r="V1131" s="499"/>
      <c r="W1131" s="499"/>
      <c r="X1131" s="499"/>
      <c r="Y1131" s="499"/>
      <c r="Z1131" s="499"/>
      <c r="AA1131" s="499"/>
      <c r="AB1131" s="499"/>
      <c r="AC1131" s="499"/>
      <c r="AD1131" s="499"/>
      <c r="AE1131" s="499"/>
      <c r="AF1131" s="499"/>
      <c r="AG1131" s="499"/>
      <c r="AH1131" s="499"/>
      <c r="AI1131" s="499"/>
      <c r="AJ1131" s="499"/>
      <c r="AK1131" s="499"/>
      <c r="AL1131" s="499"/>
      <c r="AM1131" s="499"/>
      <c r="AN1131" s="499"/>
      <c r="AO1131" s="499"/>
      <c r="AP1131" s="499"/>
      <c r="AQ1131" s="499"/>
      <c r="AR1131" s="499"/>
      <c r="AS1131" s="499"/>
      <c r="AT1131" s="499"/>
      <c r="AU1131" s="498"/>
      <c r="AV1131" s="499"/>
      <c r="AW1131" s="498"/>
      <c r="AX1131" s="498"/>
      <c r="AY1131" s="499"/>
      <c r="AZ1131" s="498"/>
      <c r="BA1131" s="499"/>
      <c r="BB1131" s="499"/>
      <c r="BC1131" s="499"/>
      <c r="BD1131" s="499"/>
      <c r="BE1131" s="499"/>
      <c r="BF1131" s="499"/>
      <c r="BG1131" s="499"/>
      <c r="BH1131" s="499"/>
      <c r="BI1131" s="499"/>
      <c r="BJ1131" s="499"/>
      <c r="BK1131" s="499"/>
      <c r="BL1131" s="499"/>
      <c r="BM1131" s="499"/>
      <c r="BN1131" s="499"/>
      <c r="BO1131" s="499"/>
      <c r="BP1131" s="499"/>
      <c r="BQ1131" s="501"/>
      <c r="BR1131" s="501"/>
      <c r="BS1131" s="501"/>
      <c r="BT1131" s="501"/>
      <c r="BU1131" s="501"/>
      <c r="BV1131" s="501"/>
      <c r="BW1131" s="501"/>
      <c r="BX1131" s="501"/>
      <c r="BY1131" s="501"/>
    </row>
    <row r="1132" spans="1:77" s="538" customFormat="1" ht="24" hidden="1" customHeight="1">
      <c r="A1132" s="518" t="s">
        <v>73</v>
      </c>
      <c r="B1132" s="547" t="s">
        <v>72</v>
      </c>
      <c r="C1132" s="547" t="s">
        <v>145</v>
      </c>
      <c r="D1132" s="526" t="s">
        <v>145</v>
      </c>
      <c r="E1132" s="526" t="s">
        <v>145</v>
      </c>
      <c r="F1132" s="526"/>
      <c r="G1132" s="499"/>
      <c r="H1132" s="499"/>
      <c r="I1132" s="499"/>
      <c r="J1132" s="499"/>
      <c r="K1132" s="499"/>
      <c r="L1132" s="499"/>
      <c r="M1132" s="499"/>
      <c r="N1132" s="499"/>
      <c r="O1132" s="499"/>
      <c r="P1132" s="499"/>
      <c r="Q1132" s="499"/>
      <c r="R1132" s="499"/>
      <c r="S1132" s="499"/>
      <c r="T1132" s="499"/>
      <c r="U1132" s="499"/>
      <c r="V1132" s="499"/>
      <c r="W1132" s="499"/>
      <c r="X1132" s="499"/>
      <c r="Y1132" s="499"/>
      <c r="Z1132" s="499"/>
      <c r="AA1132" s="499"/>
      <c r="AB1132" s="499"/>
      <c r="AC1132" s="499"/>
      <c r="AD1132" s="499"/>
      <c r="AE1132" s="499"/>
      <c r="AF1132" s="499"/>
      <c r="AG1132" s="499"/>
      <c r="AH1132" s="499"/>
      <c r="AI1132" s="499"/>
      <c r="AJ1132" s="499"/>
      <c r="AK1132" s="499"/>
      <c r="AL1132" s="499"/>
      <c r="AM1132" s="499"/>
      <c r="AN1132" s="499"/>
      <c r="AO1132" s="499"/>
      <c r="AP1132" s="499"/>
      <c r="AQ1132" s="499"/>
      <c r="AR1132" s="499"/>
      <c r="AS1132" s="499"/>
      <c r="AT1132" s="499"/>
      <c r="AU1132" s="473">
        <f>SUM(AU1133)</f>
        <v>0</v>
      </c>
      <c r="AV1132" s="499"/>
      <c r="AW1132" s="498"/>
      <c r="AX1132" s="498"/>
      <c r="AY1132" s="499"/>
      <c r="AZ1132" s="498"/>
      <c r="BA1132" s="499"/>
      <c r="BB1132" s="499"/>
      <c r="BC1132" s="499"/>
      <c r="BD1132" s="499"/>
      <c r="BE1132" s="499"/>
      <c r="BF1132" s="499"/>
      <c r="BG1132" s="499"/>
      <c r="BH1132" s="499"/>
      <c r="BI1132" s="499"/>
      <c r="BJ1132" s="499"/>
      <c r="BK1132" s="499"/>
      <c r="BL1132" s="499"/>
      <c r="BM1132" s="499"/>
      <c r="BN1132" s="499"/>
      <c r="BO1132" s="499"/>
      <c r="BP1132" s="499"/>
      <c r="BQ1132" s="501"/>
      <c r="BR1132" s="501"/>
      <c r="BS1132" s="501"/>
      <c r="BT1132" s="501"/>
      <c r="BU1132" s="501"/>
      <c r="BV1132" s="501"/>
      <c r="BW1132" s="501"/>
      <c r="BX1132" s="501"/>
      <c r="BY1132" s="501"/>
    </row>
    <row r="1133" spans="1:77" s="546" customFormat="1" ht="39" hidden="1" customHeight="1">
      <c r="A1133" s="518"/>
      <c r="B1133" s="522" t="s">
        <v>115</v>
      </c>
      <c r="C1133" s="549"/>
      <c r="D1133" s="525"/>
      <c r="E1133" s="525"/>
      <c r="F1133" s="525"/>
      <c r="G1133" s="525"/>
      <c r="H1133" s="525"/>
      <c r="I1133" s="525"/>
      <c r="J1133" s="513"/>
      <c r="K1133" s="544"/>
      <c r="L1133" s="544"/>
      <c r="M1133" s="544"/>
      <c r="N1133" s="525"/>
      <c r="O1133" s="525"/>
      <c r="P1133" s="525"/>
      <c r="Q1133" s="525"/>
      <c r="R1133" s="525"/>
      <c r="S1133" s="525"/>
      <c r="T1133" s="525"/>
      <c r="U1133" s="525"/>
      <c r="V1133" s="525"/>
      <c r="W1133" s="525"/>
      <c r="X1133" s="525"/>
      <c r="Y1133" s="544"/>
      <c r="Z1133" s="544"/>
      <c r="AA1133" s="544"/>
      <c r="AB1133" s="544"/>
      <c r="AC1133" s="544"/>
      <c r="AD1133" s="544"/>
      <c r="AE1133" s="525"/>
      <c r="AF1133" s="525"/>
      <c r="AG1133" s="525"/>
      <c r="AH1133" s="525"/>
      <c r="AI1133" s="525"/>
      <c r="AJ1133" s="525"/>
      <c r="AK1133" s="525"/>
      <c r="AL1133" s="544"/>
      <c r="AM1133" s="525"/>
      <c r="AN1133" s="525"/>
      <c r="AO1133" s="525"/>
      <c r="AP1133" s="513"/>
      <c r="AQ1133" s="550"/>
      <c r="AR1133" s="513"/>
      <c r="AS1133" s="513"/>
      <c r="AT1133" s="513"/>
      <c r="AU1133" s="551"/>
      <c r="AV1133" s="513"/>
      <c r="AW1133" s="513"/>
      <c r="AX1133" s="513"/>
      <c r="AY1133" s="513"/>
      <c r="AZ1133" s="513"/>
      <c r="BA1133" s="552"/>
      <c r="BB1133" s="513"/>
      <c r="BC1133" s="513"/>
      <c r="BD1133" s="525"/>
      <c r="BE1133" s="525"/>
      <c r="BF1133" s="525"/>
      <c r="BG1133" s="525"/>
      <c r="BH1133" s="525"/>
      <c r="BI1133" s="525"/>
      <c r="BJ1133" s="525"/>
      <c r="BK1133" s="525"/>
      <c r="BL1133" s="525"/>
      <c r="BM1133" s="525"/>
      <c r="BN1133" s="525"/>
      <c r="BO1133" s="525"/>
      <c r="BP1133" s="525"/>
      <c r="BQ1133" s="506"/>
      <c r="BR1133" s="506"/>
      <c r="BS1133" s="506"/>
      <c r="BT1133" s="506"/>
      <c r="BU1133" s="506"/>
      <c r="BV1133" s="506"/>
      <c r="BW1133" s="506"/>
      <c r="BX1133" s="506"/>
      <c r="BY1133" s="506"/>
    </row>
    <row r="1134" spans="1:77" s="538" customFormat="1" hidden="1">
      <c r="A1134" s="518"/>
      <c r="B1134" s="519"/>
      <c r="C1134" s="519"/>
      <c r="D1134" s="503"/>
      <c r="E1134" s="503"/>
      <c r="F1134" s="503"/>
      <c r="G1134" s="503"/>
      <c r="H1134" s="503"/>
      <c r="I1134" s="503"/>
      <c r="J1134" s="502"/>
      <c r="K1134" s="503"/>
      <c r="L1134" s="503"/>
      <c r="M1134" s="503"/>
      <c r="N1134" s="503"/>
      <c r="O1134" s="503"/>
      <c r="P1134" s="503"/>
      <c r="Q1134" s="503"/>
      <c r="R1134" s="503"/>
      <c r="S1134" s="503"/>
      <c r="T1134" s="503"/>
      <c r="U1134" s="503"/>
      <c r="V1134" s="503"/>
      <c r="W1134" s="503"/>
      <c r="X1134" s="503"/>
      <c r="Y1134" s="503"/>
      <c r="Z1134" s="503"/>
      <c r="AA1134" s="503"/>
      <c r="AB1134" s="503"/>
      <c r="AC1134" s="503"/>
      <c r="AD1134" s="503"/>
      <c r="AE1134" s="503"/>
      <c r="AF1134" s="503"/>
      <c r="AG1134" s="503"/>
      <c r="AH1134" s="503"/>
      <c r="AI1134" s="503"/>
      <c r="AJ1134" s="503"/>
      <c r="AK1134" s="503"/>
      <c r="AL1134" s="503"/>
      <c r="AM1134" s="503"/>
      <c r="AN1134" s="503"/>
      <c r="AO1134" s="503"/>
      <c r="AP1134" s="502"/>
      <c r="AQ1134" s="502"/>
      <c r="AR1134" s="502"/>
      <c r="AS1134" s="502"/>
      <c r="AT1134" s="502"/>
      <c r="AU1134" s="553"/>
      <c r="AV1134" s="502"/>
      <c r="AW1134" s="502"/>
      <c r="AX1134" s="502"/>
      <c r="AY1134" s="502"/>
      <c r="AZ1134" s="502"/>
      <c r="BA1134" s="503"/>
      <c r="BB1134" s="503"/>
      <c r="BC1134" s="503"/>
      <c r="BD1134" s="499"/>
      <c r="BE1134" s="499"/>
      <c r="BF1134" s="499"/>
      <c r="BG1134" s="499"/>
      <c r="BH1134" s="499"/>
      <c r="BI1134" s="499"/>
      <c r="BJ1134" s="499"/>
      <c r="BK1134" s="499"/>
      <c r="BL1134" s="499"/>
      <c r="BM1134" s="499"/>
      <c r="BN1134" s="499"/>
      <c r="BO1134" s="499"/>
      <c r="BP1134" s="499"/>
      <c r="BQ1134" s="501"/>
      <c r="BR1134" s="501"/>
      <c r="BS1134" s="501"/>
      <c r="BT1134" s="501"/>
      <c r="BU1134" s="501"/>
      <c r="BV1134" s="501"/>
      <c r="BW1134" s="501"/>
      <c r="BX1134" s="501"/>
      <c r="BY1134" s="501"/>
    </row>
    <row r="1135" spans="1:77" s="538" customFormat="1" ht="24" customHeight="1" thickBot="1">
      <c r="A1135" s="534"/>
      <c r="B1135" s="535"/>
      <c r="C1135" s="537"/>
      <c r="D1135" s="536"/>
      <c r="E1135" s="536"/>
      <c r="F1135" s="536"/>
      <c r="G1135" s="536"/>
      <c r="H1135" s="536"/>
      <c r="I1135" s="536"/>
      <c r="J1135" s="536"/>
      <c r="K1135" s="536"/>
      <c r="L1135" s="536"/>
      <c r="M1135" s="536"/>
      <c r="N1135" s="536"/>
      <c r="O1135" s="536"/>
      <c r="P1135" s="536"/>
      <c r="Q1135" s="536"/>
      <c r="R1135" s="536"/>
      <c r="S1135" s="536"/>
      <c r="T1135" s="536"/>
      <c r="U1135" s="536"/>
      <c r="V1135" s="536"/>
      <c r="W1135" s="536"/>
      <c r="X1135" s="536"/>
      <c r="Y1135" s="536"/>
      <c r="Z1135" s="536"/>
      <c r="AA1135" s="536"/>
      <c r="AB1135" s="536"/>
      <c r="AC1135" s="536"/>
      <c r="AD1135" s="536"/>
      <c r="AE1135" s="536"/>
      <c r="AF1135" s="536"/>
      <c r="AG1135" s="536"/>
      <c r="AH1135" s="536"/>
      <c r="AI1135" s="536"/>
      <c r="AJ1135" s="536"/>
      <c r="AK1135" s="536"/>
      <c r="AL1135" s="536"/>
      <c r="AM1135" s="536"/>
      <c r="AN1135" s="536"/>
      <c r="AO1135" s="536"/>
      <c r="AP1135" s="536"/>
      <c r="AQ1135" s="536"/>
      <c r="AR1135" s="536"/>
      <c r="AS1135" s="536"/>
      <c r="AT1135" s="536"/>
      <c r="AU1135" s="536"/>
      <c r="AV1135" s="536"/>
      <c r="AW1135" s="536"/>
      <c r="AX1135" s="536"/>
      <c r="AY1135" s="536"/>
      <c r="AZ1135" s="554"/>
      <c r="BA1135" s="536"/>
      <c r="BB1135" s="536"/>
      <c r="BC1135" s="536"/>
      <c r="BD1135" s="536"/>
      <c r="BE1135" s="536"/>
      <c r="BF1135" s="536"/>
      <c r="BG1135" s="536"/>
      <c r="BH1135" s="536"/>
      <c r="BI1135" s="536"/>
      <c r="BJ1135" s="536"/>
      <c r="BK1135" s="536"/>
      <c r="BL1135" s="536"/>
      <c r="BM1135" s="536"/>
      <c r="BN1135" s="536"/>
      <c r="BO1135" s="536"/>
      <c r="BP1135" s="536"/>
      <c r="BQ1135" s="501"/>
      <c r="BR1135" s="501"/>
      <c r="BS1135" s="501"/>
      <c r="BT1135" s="501"/>
      <c r="BU1135" s="501"/>
      <c r="BV1135" s="501"/>
      <c r="BW1135" s="501"/>
      <c r="BX1135" s="501"/>
      <c r="BY1135" s="501"/>
    </row>
    <row r="1136" spans="1:77">
      <c r="S1136" s="101"/>
    </row>
    <row r="1137" spans="1:52">
      <c r="S1137" s="101"/>
    </row>
    <row r="1138" spans="1:52" s="101" customFormat="1">
      <c r="A1138"/>
      <c r="B1138"/>
      <c r="C1138" s="1751" t="s">
        <v>143</v>
      </c>
      <c r="D1138" s="1751"/>
      <c r="E1138" s="1751"/>
      <c r="F1138" s="580"/>
      <c r="G1138" s="580"/>
      <c r="H1138" s="580"/>
      <c r="I1138" s="580"/>
      <c r="J1138" s="580"/>
      <c r="K1138" s="580"/>
      <c r="L1138" s="580"/>
      <c r="M1138" s="580"/>
      <c r="N1138" s="1842" t="s">
        <v>2218</v>
      </c>
      <c r="O1138" s="1751"/>
      <c r="P1138" s="1751"/>
      <c r="Q1138" s="1751"/>
      <c r="R1138" s="1751"/>
      <c r="S1138" s="1751"/>
      <c r="T1138" s="1751"/>
      <c r="U1138" s="1751"/>
      <c r="V1138" s="1751"/>
      <c r="W1138" s="1751"/>
      <c r="X1138" s="1751"/>
      <c r="Y1138" s="1751"/>
      <c r="Z1138" s="1751"/>
      <c r="AA1138" s="1751"/>
      <c r="AB1138" s="1751"/>
      <c r="AC1138" s="1751"/>
      <c r="AD1138" s="1751"/>
      <c r="AE1138" s="1751"/>
      <c r="AF1138" s="1751"/>
      <c r="AG1138" s="1751"/>
      <c r="AH1138" s="1751"/>
      <c r="AI1138" s="1751"/>
      <c r="AJ1138" s="1751"/>
      <c r="AK1138" s="1751"/>
      <c r="AL1138" s="1751"/>
      <c r="AM1138" s="1751"/>
      <c r="AN1138" s="1751"/>
      <c r="AO1138" s="1751"/>
      <c r="AP1138" s="1751"/>
      <c r="AQ1138" s="1751"/>
      <c r="AR1138" s="1751"/>
      <c r="AS1138" s="1751"/>
      <c r="AT1138" s="1751"/>
      <c r="AU1138" s="1751"/>
      <c r="AV1138" s="1751"/>
      <c r="AW1138" s="1751"/>
      <c r="AX1138" s="1751"/>
      <c r="AY1138" s="1751"/>
      <c r="AZ1138" s="1751"/>
    </row>
    <row r="1139" spans="1:52" s="101" customFormat="1">
      <c r="A1139"/>
      <c r="B1139"/>
      <c r="C1139" s="1754" t="s">
        <v>1890</v>
      </c>
      <c r="D1139" s="1754"/>
      <c r="E1139" s="1754"/>
      <c r="F1139" s="580"/>
      <c r="G1139" s="580"/>
      <c r="H1139" s="580"/>
      <c r="I1139" s="580"/>
      <c r="J1139" s="580"/>
      <c r="K1139" s="580"/>
      <c r="L1139" s="580"/>
      <c r="M1139" s="580"/>
      <c r="N1139" s="580"/>
      <c r="O1139" s="580"/>
      <c r="P1139" s="580"/>
      <c r="AV1139" s="580"/>
      <c r="AW1139" s="580"/>
      <c r="AX1139" s="580"/>
    </row>
    <row r="1140" spans="1:52" s="101" customFormat="1">
      <c r="A1140"/>
      <c r="B1140"/>
      <c r="C1140" s="1755" t="s">
        <v>144</v>
      </c>
      <c r="D1140" s="1755"/>
      <c r="E1140" s="1755"/>
      <c r="F1140" s="582"/>
      <c r="G1140" s="582"/>
      <c r="H1140" s="582"/>
      <c r="I1140" s="582"/>
      <c r="J1140" s="582"/>
      <c r="K1140" s="582"/>
      <c r="L1140" s="582"/>
      <c r="M1140" s="582"/>
      <c r="N1140" s="1751" t="s">
        <v>142</v>
      </c>
      <c r="O1140" s="1751"/>
      <c r="P1140" s="1751"/>
      <c r="Q1140" s="1751"/>
      <c r="R1140" s="1751"/>
      <c r="S1140" s="1751"/>
      <c r="T1140" s="1751"/>
      <c r="U1140" s="1751"/>
      <c r="V1140" s="1751"/>
      <c r="W1140" s="1751"/>
      <c r="X1140" s="1751"/>
      <c r="Y1140" s="1751"/>
      <c r="Z1140" s="1751"/>
      <c r="AA1140" s="1751"/>
      <c r="AB1140" s="1751"/>
      <c r="AC1140" s="1751"/>
      <c r="AD1140" s="1751"/>
      <c r="AE1140" s="1751"/>
      <c r="AF1140" s="1751"/>
      <c r="AG1140" s="1751"/>
      <c r="AH1140" s="1751"/>
      <c r="AI1140" s="1751"/>
      <c r="AJ1140" s="1751"/>
      <c r="AK1140" s="1751"/>
      <c r="AL1140" s="1751"/>
      <c r="AM1140" s="1751"/>
      <c r="AN1140" s="1751"/>
      <c r="AO1140" s="1751"/>
      <c r="AP1140" s="1751"/>
      <c r="AQ1140" s="1751"/>
      <c r="AR1140" s="1751"/>
      <c r="AS1140" s="1751"/>
      <c r="AT1140" s="1751"/>
      <c r="AU1140" s="1751"/>
      <c r="AV1140" s="1751"/>
      <c r="AW1140" s="1751"/>
      <c r="AX1140" s="1751"/>
    </row>
    <row r="1141" spans="1:52" s="101" customFormat="1">
      <c r="A1141"/>
      <c r="B1141"/>
      <c r="C1141" s="33"/>
      <c r="D1141" s="582"/>
      <c r="E1141" s="582"/>
      <c r="F1141" s="582"/>
      <c r="G1141" s="582"/>
      <c r="H1141" s="582"/>
      <c r="I1141" s="582"/>
      <c r="J1141" s="582"/>
      <c r="K1141" s="582"/>
      <c r="L1141" s="582"/>
      <c r="M1141" s="582"/>
      <c r="N1141" s="582"/>
      <c r="O1141" s="582"/>
      <c r="P1141" s="582"/>
      <c r="AV1141" s="580"/>
      <c r="AW1141" s="580"/>
      <c r="AX1141" s="580"/>
    </row>
    <row r="1142" spans="1:52" s="101" customFormat="1">
      <c r="A1142"/>
      <c r="B1142"/>
      <c r="C1142" s="32"/>
      <c r="D1142" s="580"/>
      <c r="E1142" s="580"/>
      <c r="F1142" s="580"/>
      <c r="G1142" s="580"/>
      <c r="H1142" s="580"/>
      <c r="I1142" s="580"/>
      <c r="J1142" s="580"/>
      <c r="K1142" s="580"/>
      <c r="L1142" s="580"/>
      <c r="M1142" s="580"/>
      <c r="N1142" s="580"/>
      <c r="O1142" s="580"/>
      <c r="P1142" s="580"/>
      <c r="AV1142" s="580"/>
      <c r="AW1142" s="580"/>
      <c r="AX1142" s="580"/>
    </row>
    <row r="1143" spans="1:52" s="101" customFormat="1">
      <c r="A1143"/>
      <c r="B1143"/>
      <c r="C1143" s="22"/>
      <c r="D1143" s="580"/>
      <c r="E1143" s="580"/>
      <c r="F1143" s="580"/>
      <c r="G1143" s="580"/>
      <c r="H1143" s="580"/>
      <c r="I1143" s="580"/>
      <c r="J1143" s="580"/>
      <c r="K1143" s="580"/>
      <c r="L1143" s="580"/>
      <c r="M1143" s="580"/>
      <c r="N1143" s="580"/>
      <c r="O1143" s="580"/>
      <c r="P1143" s="580"/>
      <c r="AV1143" s="580"/>
      <c r="AW1143" s="580"/>
      <c r="AX1143" s="580"/>
    </row>
    <row r="1144" spans="1:52" s="101" customFormat="1">
      <c r="A1144"/>
      <c r="B1144"/>
      <c r="C1144" s="22"/>
      <c r="D1144" s="580"/>
      <c r="E1144" s="580"/>
      <c r="F1144" s="580"/>
      <c r="G1144" s="580"/>
      <c r="H1144" s="580"/>
      <c r="I1144" s="580"/>
      <c r="J1144" s="580"/>
      <c r="K1144" s="580"/>
      <c r="L1144" s="580"/>
      <c r="M1144" s="580"/>
      <c r="N1144" s="580"/>
      <c r="O1144" s="580"/>
      <c r="P1144" s="580"/>
      <c r="AV1144" s="580"/>
      <c r="AW1144" s="580"/>
      <c r="AX1144" s="580"/>
    </row>
    <row r="1145" spans="1:52" s="101" customFormat="1">
      <c r="A1145"/>
      <c r="B1145"/>
      <c r="C1145" s="22"/>
      <c r="D1145" s="580"/>
      <c r="E1145" s="580"/>
      <c r="F1145" s="580"/>
      <c r="G1145" s="580"/>
      <c r="H1145" s="580"/>
      <c r="I1145" s="580"/>
      <c r="J1145" s="580"/>
      <c r="K1145" s="580"/>
      <c r="L1145" s="580"/>
      <c r="M1145" s="580"/>
      <c r="N1145" s="580"/>
      <c r="O1145" s="580"/>
      <c r="P1145" s="580"/>
      <c r="AV1145" s="580"/>
      <c r="AW1145" s="580"/>
      <c r="AX1145" s="580"/>
    </row>
    <row r="1146" spans="1:52" s="101" customFormat="1">
      <c r="A1146"/>
      <c r="B1146"/>
      <c r="C1146" s="1756" t="s">
        <v>2216</v>
      </c>
      <c r="D1146" s="1756"/>
      <c r="E1146" s="1756"/>
      <c r="F1146" s="581"/>
      <c r="G1146" s="581"/>
      <c r="H1146" s="581"/>
      <c r="I1146" s="581"/>
      <c r="J1146" s="581"/>
      <c r="K1146" s="581"/>
      <c r="L1146" s="581"/>
      <c r="M1146" s="581"/>
      <c r="N1146" s="1756" t="s">
        <v>2214</v>
      </c>
      <c r="O1146" s="1756"/>
      <c r="P1146" s="1756"/>
      <c r="Q1146" s="1756"/>
      <c r="R1146" s="1756"/>
      <c r="S1146" s="1756"/>
      <c r="T1146" s="1756"/>
      <c r="U1146" s="1756"/>
      <c r="V1146" s="1756"/>
      <c r="W1146" s="1756"/>
      <c r="X1146" s="1756"/>
      <c r="Y1146" s="1756"/>
      <c r="Z1146" s="1756"/>
      <c r="AA1146" s="1756"/>
      <c r="AB1146" s="1756"/>
      <c r="AC1146" s="1756"/>
      <c r="AD1146" s="1756"/>
      <c r="AE1146" s="1756"/>
      <c r="AF1146" s="1756"/>
      <c r="AG1146" s="1756"/>
      <c r="AH1146" s="1756"/>
      <c r="AI1146" s="1756"/>
      <c r="AJ1146" s="1756"/>
      <c r="AK1146" s="1756"/>
      <c r="AL1146" s="1756"/>
      <c r="AM1146" s="1756"/>
      <c r="AN1146" s="1756"/>
      <c r="AO1146" s="1756"/>
      <c r="AP1146" s="1756"/>
      <c r="AQ1146" s="1756"/>
      <c r="AR1146" s="1756"/>
      <c r="AS1146" s="1756"/>
      <c r="AT1146" s="1756"/>
      <c r="AU1146" s="1756"/>
      <c r="AV1146" s="1756"/>
      <c r="AW1146" s="1756"/>
      <c r="AX1146" s="1756"/>
    </row>
    <row r="1147" spans="1:52" s="101" customFormat="1">
      <c r="A1147"/>
      <c r="B1147"/>
      <c r="C1147" s="1750" t="s">
        <v>2217</v>
      </c>
      <c r="D1147" s="1751"/>
      <c r="E1147" s="1751"/>
      <c r="F1147" s="580"/>
      <c r="G1147" s="580"/>
      <c r="H1147" s="580"/>
      <c r="I1147" s="580"/>
      <c r="J1147" s="580"/>
      <c r="K1147" s="580"/>
      <c r="L1147" s="580"/>
      <c r="M1147" s="580"/>
      <c r="N1147" s="1750" t="s">
        <v>2215</v>
      </c>
      <c r="O1147" s="1751"/>
      <c r="P1147" s="1751"/>
      <c r="Q1147" s="1751"/>
      <c r="R1147" s="1751"/>
      <c r="S1147" s="1751"/>
      <c r="T1147" s="1751"/>
      <c r="U1147" s="1751"/>
      <c r="V1147" s="1751"/>
      <c r="W1147" s="1751"/>
      <c r="X1147" s="1751"/>
      <c r="Y1147" s="1751"/>
      <c r="Z1147" s="1751"/>
      <c r="AA1147" s="1751"/>
      <c r="AB1147" s="1751"/>
      <c r="AC1147" s="1751"/>
      <c r="AD1147" s="1751"/>
      <c r="AE1147" s="1751"/>
      <c r="AF1147" s="1751"/>
      <c r="AG1147" s="1751"/>
      <c r="AH1147" s="1751"/>
      <c r="AI1147" s="1751"/>
      <c r="AJ1147" s="1751"/>
      <c r="AK1147" s="1751"/>
      <c r="AL1147" s="1751"/>
      <c r="AM1147" s="1751"/>
      <c r="AN1147" s="1751"/>
      <c r="AO1147" s="1751"/>
      <c r="AP1147" s="1751"/>
      <c r="AQ1147" s="1751"/>
      <c r="AR1147" s="1751"/>
      <c r="AS1147" s="1751"/>
      <c r="AT1147" s="1751"/>
      <c r="AU1147" s="1751"/>
      <c r="AV1147" s="1751"/>
      <c r="AW1147" s="1751"/>
      <c r="AX1147" s="1751"/>
    </row>
    <row r="1148" spans="1:52" s="101" customFormat="1">
      <c r="A1148"/>
      <c r="B1148"/>
      <c r="C1148"/>
    </row>
    <row r="1149" spans="1:52" s="101" customFormat="1">
      <c r="A1149"/>
      <c r="B1149"/>
      <c r="C1149"/>
    </row>
    <row r="1150" spans="1:52" s="101" customFormat="1">
      <c r="A1150"/>
      <c r="B1150"/>
      <c r="C1150"/>
    </row>
    <row r="1151" spans="1:52" s="101" customFormat="1">
      <c r="A1151"/>
      <c r="B1151"/>
      <c r="C1151"/>
    </row>
    <row r="1152" spans="1:52" s="101" customFormat="1">
      <c r="A1152"/>
      <c r="B1152"/>
      <c r="C1152"/>
    </row>
    <row r="1153" spans="1:3" s="101" customFormat="1">
      <c r="A1153"/>
      <c r="B1153"/>
      <c r="C1153"/>
    </row>
    <row r="1154" spans="1:3" s="101" customFormat="1">
      <c r="A1154"/>
      <c r="B1154"/>
      <c r="C1154"/>
    </row>
    <row r="1155" spans="1:3" s="101" customFormat="1">
      <c r="A1155"/>
      <c r="B1155"/>
      <c r="C1155"/>
    </row>
    <row r="1156" spans="1:3" s="101" customFormat="1">
      <c r="A1156"/>
      <c r="B1156"/>
      <c r="C1156"/>
    </row>
    <row r="1157" spans="1:3" s="101" customFormat="1">
      <c r="A1157"/>
      <c r="B1157"/>
      <c r="C1157"/>
    </row>
    <row r="1158" spans="1:3" s="101" customFormat="1">
      <c r="A1158"/>
      <c r="B1158"/>
      <c r="C1158"/>
    </row>
    <row r="1159" spans="1:3" s="101" customFormat="1">
      <c r="A1159"/>
      <c r="B1159"/>
      <c r="C1159"/>
    </row>
    <row r="1160" spans="1:3" s="101" customFormat="1">
      <c r="A1160"/>
      <c r="B1160"/>
      <c r="C1160"/>
    </row>
    <row r="1161" spans="1:3" s="101" customFormat="1">
      <c r="A1161"/>
      <c r="B1161"/>
      <c r="C1161"/>
    </row>
    <row r="1162" spans="1:3" s="101" customFormat="1">
      <c r="A1162"/>
      <c r="B1162"/>
      <c r="C1162"/>
    </row>
    <row r="1163" spans="1:3" s="101" customFormat="1">
      <c r="A1163"/>
      <c r="B1163"/>
      <c r="C1163"/>
    </row>
    <row r="1164" spans="1:3" s="101" customFormat="1">
      <c r="A1164"/>
      <c r="B1164"/>
      <c r="C1164"/>
    </row>
    <row r="1165" spans="1:3" s="101" customFormat="1">
      <c r="A1165"/>
      <c r="B1165"/>
      <c r="C1165"/>
    </row>
    <row r="1166" spans="1:3" s="101" customFormat="1">
      <c r="A1166"/>
      <c r="B1166"/>
      <c r="C1166"/>
    </row>
    <row r="1167" spans="1:3" s="101" customFormat="1">
      <c r="A1167"/>
      <c r="B1167"/>
      <c r="C1167"/>
    </row>
    <row r="1168" spans="1:3" s="101" customFormat="1">
      <c r="A1168"/>
      <c r="B1168"/>
      <c r="C1168"/>
    </row>
    <row r="1169" spans="1:3" s="101" customFormat="1">
      <c r="A1169"/>
      <c r="B1169"/>
      <c r="C1169"/>
    </row>
    <row r="1170" spans="1:3" s="101" customFormat="1">
      <c r="A1170"/>
      <c r="B1170"/>
      <c r="C1170"/>
    </row>
    <row r="1171" spans="1:3" s="101" customFormat="1">
      <c r="A1171"/>
      <c r="B1171"/>
      <c r="C1171"/>
    </row>
    <row r="1172" spans="1:3" s="101" customFormat="1">
      <c r="A1172"/>
      <c r="B1172"/>
      <c r="C1172"/>
    </row>
    <row r="1173" spans="1:3" s="101" customFormat="1">
      <c r="A1173"/>
      <c r="B1173"/>
      <c r="C1173"/>
    </row>
    <row r="1174" spans="1:3" s="101" customFormat="1">
      <c r="A1174"/>
      <c r="B1174"/>
      <c r="C1174"/>
    </row>
    <row r="1175" spans="1:3" s="101" customFormat="1">
      <c r="A1175"/>
      <c r="B1175"/>
      <c r="C1175"/>
    </row>
    <row r="1176" spans="1:3" s="101" customFormat="1">
      <c r="A1176"/>
      <c r="B1176"/>
      <c r="C1176"/>
    </row>
    <row r="1177" spans="1:3" s="101" customFormat="1">
      <c r="A1177"/>
      <c r="B1177"/>
      <c r="C1177"/>
    </row>
    <row r="1178" spans="1:3" s="101" customFormat="1">
      <c r="A1178"/>
      <c r="B1178"/>
      <c r="C1178"/>
    </row>
    <row r="1179" spans="1:3" s="101" customFormat="1">
      <c r="A1179"/>
      <c r="B1179"/>
      <c r="C1179"/>
    </row>
    <row r="1180" spans="1:3" s="101" customFormat="1">
      <c r="A1180"/>
      <c r="B1180"/>
      <c r="C1180"/>
    </row>
    <row r="1181" spans="1:3" s="101" customFormat="1">
      <c r="A1181"/>
      <c r="B1181"/>
      <c r="C1181"/>
    </row>
    <row r="1182" spans="1:3" s="101" customFormat="1">
      <c r="A1182"/>
      <c r="B1182"/>
      <c r="C1182"/>
    </row>
    <row r="1183" spans="1:3" s="101" customFormat="1">
      <c r="A1183"/>
      <c r="B1183"/>
      <c r="C1183"/>
    </row>
    <row r="1184" spans="1:3" s="101" customFormat="1">
      <c r="A1184"/>
      <c r="B1184"/>
      <c r="C1184"/>
    </row>
    <row r="1185" spans="1:3" s="101" customFormat="1">
      <c r="A1185"/>
      <c r="B1185"/>
      <c r="C1185"/>
    </row>
    <row r="1186" spans="1:3" s="101" customFormat="1">
      <c r="A1186"/>
      <c r="B1186"/>
      <c r="C1186"/>
    </row>
    <row r="1187" spans="1:3" s="101" customFormat="1">
      <c r="A1187"/>
      <c r="B1187"/>
      <c r="C1187"/>
    </row>
    <row r="1188" spans="1:3" s="101" customFormat="1">
      <c r="A1188"/>
      <c r="B1188"/>
      <c r="C1188"/>
    </row>
    <row r="1189" spans="1:3" s="101" customFormat="1">
      <c r="A1189"/>
      <c r="B1189"/>
      <c r="C1189"/>
    </row>
    <row r="1190" spans="1:3" s="101" customFormat="1">
      <c r="A1190"/>
      <c r="B1190"/>
      <c r="C1190"/>
    </row>
    <row r="1191" spans="1:3" s="101" customFormat="1">
      <c r="A1191"/>
      <c r="B1191"/>
      <c r="C1191"/>
    </row>
    <row r="1192" spans="1:3" s="101" customFormat="1">
      <c r="A1192"/>
      <c r="B1192"/>
      <c r="C1192"/>
    </row>
    <row r="1193" spans="1:3" s="101" customFormat="1">
      <c r="A1193"/>
      <c r="B1193"/>
      <c r="C1193"/>
    </row>
    <row r="1194" spans="1:3" s="101" customFormat="1">
      <c r="A1194"/>
      <c r="B1194"/>
      <c r="C1194"/>
    </row>
    <row r="1195" spans="1:3" s="101" customFormat="1">
      <c r="A1195"/>
      <c r="B1195"/>
      <c r="C1195"/>
    </row>
    <row r="1196" spans="1:3" s="101" customFormat="1">
      <c r="A1196"/>
      <c r="B1196"/>
      <c r="C1196"/>
    </row>
    <row r="1197" spans="1:3" s="101" customFormat="1">
      <c r="A1197"/>
      <c r="B1197"/>
      <c r="C1197"/>
    </row>
    <row r="1198" spans="1:3" s="101" customFormat="1">
      <c r="A1198"/>
      <c r="B1198"/>
      <c r="C1198"/>
    </row>
    <row r="1199" spans="1:3" s="101" customFormat="1">
      <c r="A1199"/>
      <c r="B1199"/>
      <c r="C1199"/>
    </row>
    <row r="1200" spans="1:3" s="101" customFormat="1">
      <c r="A1200"/>
      <c r="B1200"/>
      <c r="C1200"/>
    </row>
    <row r="1201" spans="1:3" s="101" customFormat="1">
      <c r="A1201"/>
      <c r="B1201"/>
      <c r="C1201"/>
    </row>
    <row r="1202" spans="1:3" s="101" customFormat="1">
      <c r="A1202"/>
      <c r="B1202"/>
      <c r="C1202"/>
    </row>
    <row r="1203" spans="1:3" s="101" customFormat="1">
      <c r="A1203"/>
      <c r="B1203"/>
      <c r="C1203"/>
    </row>
    <row r="1204" spans="1:3" s="101" customFormat="1">
      <c r="A1204"/>
      <c r="B1204"/>
      <c r="C1204"/>
    </row>
    <row r="1205" spans="1:3" s="101" customFormat="1">
      <c r="A1205"/>
      <c r="B1205"/>
      <c r="C1205"/>
    </row>
    <row r="1206" spans="1:3" s="101" customFormat="1">
      <c r="A1206"/>
      <c r="B1206"/>
      <c r="C1206"/>
    </row>
    <row r="1207" spans="1:3" s="101" customFormat="1">
      <c r="A1207"/>
      <c r="B1207"/>
      <c r="C1207"/>
    </row>
    <row r="1208" spans="1:3" s="101" customFormat="1">
      <c r="A1208"/>
      <c r="B1208"/>
      <c r="C1208"/>
    </row>
    <row r="1209" spans="1:3" s="101" customFormat="1">
      <c r="A1209"/>
      <c r="B1209"/>
      <c r="C1209"/>
    </row>
    <row r="1210" spans="1:3" s="101" customFormat="1">
      <c r="A1210"/>
      <c r="B1210"/>
      <c r="C1210"/>
    </row>
    <row r="1211" spans="1:3" s="101" customFormat="1">
      <c r="A1211"/>
      <c r="B1211"/>
      <c r="C1211"/>
    </row>
    <row r="1212" spans="1:3" s="101" customFormat="1">
      <c r="A1212"/>
      <c r="B1212"/>
      <c r="C1212"/>
    </row>
    <row r="1213" spans="1:3" s="101" customFormat="1">
      <c r="A1213"/>
      <c r="B1213"/>
      <c r="C1213"/>
    </row>
    <row r="1214" spans="1:3" s="101" customFormat="1">
      <c r="A1214"/>
      <c r="B1214"/>
      <c r="C1214"/>
    </row>
    <row r="1215" spans="1:3" s="101" customFormat="1">
      <c r="A1215"/>
      <c r="B1215"/>
      <c r="C1215"/>
    </row>
    <row r="1216" spans="1:3" s="101" customFormat="1">
      <c r="A1216"/>
      <c r="B1216"/>
      <c r="C1216"/>
    </row>
    <row r="1217" spans="1:3" s="101" customFormat="1">
      <c r="A1217"/>
      <c r="B1217"/>
      <c r="C1217"/>
    </row>
    <row r="1218" spans="1:3" s="101" customFormat="1">
      <c r="A1218"/>
      <c r="B1218"/>
      <c r="C1218"/>
    </row>
    <row r="1219" spans="1:3" s="101" customFormat="1">
      <c r="A1219"/>
      <c r="B1219"/>
      <c r="C1219"/>
    </row>
    <row r="1220" spans="1:3" s="101" customFormat="1">
      <c r="A1220"/>
      <c r="B1220"/>
      <c r="C1220"/>
    </row>
    <row r="1221" spans="1:3" s="101" customFormat="1">
      <c r="A1221"/>
      <c r="B1221"/>
      <c r="C1221"/>
    </row>
    <row r="1222" spans="1:3" s="101" customFormat="1">
      <c r="A1222"/>
      <c r="B1222"/>
      <c r="C1222"/>
    </row>
    <row r="1223" spans="1:3" s="101" customFormat="1">
      <c r="A1223"/>
      <c r="B1223"/>
      <c r="C1223"/>
    </row>
    <row r="1224" spans="1:3" s="101" customFormat="1">
      <c r="A1224"/>
      <c r="B1224"/>
      <c r="C1224"/>
    </row>
    <row r="1225" spans="1:3" s="101" customFormat="1">
      <c r="A1225"/>
      <c r="B1225"/>
      <c r="C1225"/>
    </row>
    <row r="1226" spans="1:3" s="101" customFormat="1">
      <c r="A1226"/>
      <c r="B1226"/>
      <c r="C1226"/>
    </row>
    <row r="1227" spans="1:3" s="101" customFormat="1">
      <c r="A1227"/>
      <c r="B1227"/>
      <c r="C1227"/>
    </row>
    <row r="1228" spans="1:3" s="101" customFormat="1">
      <c r="A1228"/>
      <c r="B1228"/>
      <c r="C1228"/>
    </row>
    <row r="1229" spans="1:3" s="101" customFormat="1">
      <c r="A1229"/>
      <c r="B1229"/>
      <c r="C1229"/>
    </row>
    <row r="1230" spans="1:3" s="101" customFormat="1">
      <c r="A1230"/>
      <c r="B1230"/>
      <c r="C1230"/>
    </row>
    <row r="1231" spans="1:3" s="101" customFormat="1">
      <c r="A1231"/>
      <c r="B1231"/>
      <c r="C1231"/>
    </row>
    <row r="1232" spans="1:3" s="101" customFormat="1">
      <c r="A1232"/>
      <c r="B1232"/>
      <c r="C1232"/>
    </row>
    <row r="1233" spans="1:3" s="101" customFormat="1">
      <c r="A1233"/>
      <c r="B1233"/>
      <c r="C1233"/>
    </row>
    <row r="1234" spans="1:3" s="101" customFormat="1">
      <c r="A1234"/>
      <c r="B1234"/>
      <c r="C1234"/>
    </row>
    <row r="1235" spans="1:3" s="101" customFormat="1">
      <c r="A1235"/>
      <c r="B1235"/>
      <c r="C1235"/>
    </row>
    <row r="1236" spans="1:3" s="101" customFormat="1">
      <c r="A1236"/>
      <c r="B1236"/>
      <c r="C1236"/>
    </row>
    <row r="1237" spans="1:3" s="101" customFormat="1">
      <c r="A1237"/>
      <c r="B1237"/>
      <c r="C1237"/>
    </row>
    <row r="1238" spans="1:3" s="101" customFormat="1">
      <c r="A1238"/>
      <c r="B1238"/>
      <c r="C1238"/>
    </row>
    <row r="1239" spans="1:3" s="101" customFormat="1">
      <c r="A1239"/>
      <c r="B1239"/>
      <c r="C1239"/>
    </row>
    <row r="1240" spans="1:3" s="101" customFormat="1">
      <c r="A1240"/>
      <c r="B1240"/>
      <c r="C1240"/>
    </row>
    <row r="1241" spans="1:3" s="101" customFormat="1">
      <c r="A1241"/>
      <c r="B1241"/>
      <c r="C1241"/>
    </row>
    <row r="1242" spans="1:3" s="101" customFormat="1">
      <c r="A1242"/>
      <c r="B1242"/>
      <c r="C1242"/>
    </row>
    <row r="1243" spans="1:3" s="101" customFormat="1">
      <c r="A1243"/>
      <c r="B1243"/>
      <c r="C1243"/>
    </row>
    <row r="1244" spans="1:3" s="101" customFormat="1">
      <c r="A1244"/>
      <c r="B1244"/>
      <c r="C1244"/>
    </row>
    <row r="1245" spans="1:3" s="101" customFormat="1">
      <c r="A1245"/>
      <c r="B1245"/>
      <c r="C1245"/>
    </row>
    <row r="1246" spans="1:3" s="101" customFormat="1">
      <c r="A1246"/>
      <c r="B1246"/>
      <c r="C1246"/>
    </row>
    <row r="1247" spans="1:3" s="101" customFormat="1">
      <c r="A1247"/>
      <c r="B1247"/>
      <c r="C1247"/>
    </row>
    <row r="1248" spans="1:3" s="101" customFormat="1">
      <c r="A1248"/>
      <c r="B1248"/>
      <c r="C1248"/>
    </row>
    <row r="1249" spans="1:3" s="101" customFormat="1">
      <c r="A1249"/>
      <c r="B1249"/>
      <c r="C1249"/>
    </row>
    <row r="1250" spans="1:3" s="101" customFormat="1">
      <c r="A1250"/>
      <c r="B1250"/>
      <c r="C1250"/>
    </row>
    <row r="1251" spans="1:3" s="101" customFormat="1">
      <c r="A1251"/>
      <c r="B1251"/>
      <c r="C1251"/>
    </row>
    <row r="1252" spans="1:3" s="101" customFormat="1">
      <c r="A1252"/>
      <c r="B1252"/>
      <c r="C1252"/>
    </row>
    <row r="1253" spans="1:3" s="101" customFormat="1">
      <c r="A1253"/>
      <c r="B1253"/>
      <c r="C1253"/>
    </row>
    <row r="1254" spans="1:3" s="101" customFormat="1">
      <c r="A1254"/>
      <c r="B1254"/>
      <c r="C1254"/>
    </row>
    <row r="1255" spans="1:3" s="101" customFormat="1">
      <c r="A1255"/>
      <c r="B1255"/>
      <c r="C1255"/>
    </row>
    <row r="1256" spans="1:3" s="101" customFormat="1">
      <c r="A1256"/>
      <c r="B1256"/>
      <c r="C1256"/>
    </row>
    <row r="1257" spans="1:3" s="101" customFormat="1">
      <c r="A1257"/>
      <c r="B1257"/>
      <c r="C1257"/>
    </row>
    <row r="1258" spans="1:3" s="101" customFormat="1">
      <c r="A1258"/>
      <c r="B1258"/>
      <c r="C1258"/>
    </row>
    <row r="1259" spans="1:3" s="101" customFormat="1">
      <c r="A1259"/>
      <c r="B1259"/>
      <c r="C1259"/>
    </row>
    <row r="1260" spans="1:3" s="101" customFormat="1">
      <c r="A1260"/>
      <c r="B1260"/>
      <c r="C1260"/>
    </row>
    <row r="1261" spans="1:3" s="101" customFormat="1">
      <c r="A1261"/>
      <c r="B1261"/>
      <c r="C1261"/>
    </row>
    <row r="1262" spans="1:3" s="101" customFormat="1">
      <c r="A1262"/>
      <c r="B1262"/>
      <c r="C1262"/>
    </row>
    <row r="1263" spans="1:3" s="101" customFormat="1">
      <c r="A1263"/>
      <c r="B1263"/>
      <c r="C1263"/>
    </row>
    <row r="1264" spans="1:3" s="101" customFormat="1">
      <c r="A1264"/>
      <c r="B1264"/>
      <c r="C1264"/>
    </row>
    <row r="1265" spans="1:3" s="101" customFormat="1">
      <c r="A1265"/>
      <c r="B1265"/>
      <c r="C1265"/>
    </row>
    <row r="1266" spans="1:3" s="101" customFormat="1">
      <c r="A1266"/>
      <c r="B1266"/>
      <c r="C1266"/>
    </row>
    <row r="1267" spans="1:3" s="101" customFormat="1">
      <c r="A1267"/>
      <c r="B1267"/>
      <c r="C1267"/>
    </row>
    <row r="1268" spans="1:3" s="101" customFormat="1">
      <c r="A1268"/>
      <c r="B1268"/>
      <c r="C1268"/>
    </row>
    <row r="1269" spans="1:3" s="101" customFormat="1">
      <c r="A1269"/>
      <c r="B1269"/>
      <c r="C1269"/>
    </row>
    <row r="1270" spans="1:3" s="101" customFormat="1">
      <c r="A1270"/>
      <c r="B1270"/>
      <c r="C1270"/>
    </row>
    <row r="1271" spans="1:3" s="101" customFormat="1">
      <c r="A1271"/>
      <c r="B1271"/>
      <c r="C1271"/>
    </row>
    <row r="1272" spans="1:3" s="101" customFormat="1">
      <c r="A1272"/>
      <c r="B1272"/>
      <c r="C1272"/>
    </row>
    <row r="1273" spans="1:3" s="101" customFormat="1">
      <c r="A1273"/>
      <c r="B1273"/>
      <c r="C1273"/>
    </row>
    <row r="1274" spans="1:3" s="101" customFormat="1">
      <c r="A1274"/>
      <c r="B1274"/>
      <c r="C1274"/>
    </row>
    <row r="1275" spans="1:3" s="101" customFormat="1">
      <c r="A1275"/>
      <c r="B1275"/>
      <c r="C1275"/>
    </row>
    <row r="1276" spans="1:3" s="101" customFormat="1">
      <c r="A1276"/>
      <c r="B1276"/>
      <c r="C1276"/>
    </row>
    <row r="1277" spans="1:3" s="101" customFormat="1">
      <c r="A1277"/>
      <c r="B1277"/>
      <c r="C1277"/>
    </row>
    <row r="1278" spans="1:3" s="101" customFormat="1">
      <c r="A1278"/>
      <c r="B1278"/>
      <c r="C1278"/>
    </row>
    <row r="1279" spans="1:3" s="101" customFormat="1">
      <c r="A1279"/>
      <c r="B1279"/>
      <c r="C1279"/>
    </row>
    <row r="1280" spans="1:3" s="101" customFormat="1">
      <c r="A1280"/>
      <c r="B1280"/>
      <c r="C1280"/>
    </row>
    <row r="1281" spans="1:3" s="101" customFormat="1">
      <c r="A1281"/>
      <c r="B1281"/>
      <c r="C1281"/>
    </row>
    <row r="1282" spans="1:3" s="101" customFormat="1">
      <c r="A1282"/>
      <c r="B1282"/>
      <c r="C1282"/>
    </row>
    <row r="1283" spans="1:3" s="101" customFormat="1">
      <c r="A1283"/>
      <c r="B1283"/>
      <c r="C1283"/>
    </row>
    <row r="1284" spans="1:3" s="101" customFormat="1">
      <c r="A1284"/>
      <c r="B1284"/>
      <c r="C1284"/>
    </row>
    <row r="1285" spans="1:3" s="101" customFormat="1">
      <c r="A1285"/>
      <c r="B1285"/>
      <c r="C1285"/>
    </row>
    <row r="1286" spans="1:3" s="101" customFormat="1">
      <c r="A1286"/>
      <c r="B1286"/>
      <c r="C1286"/>
    </row>
    <row r="1287" spans="1:3" s="101" customFormat="1">
      <c r="A1287"/>
      <c r="B1287"/>
      <c r="C1287"/>
    </row>
    <row r="1288" spans="1:3" s="101" customFormat="1">
      <c r="A1288"/>
      <c r="B1288"/>
      <c r="C1288"/>
    </row>
    <row r="1289" spans="1:3" s="101" customFormat="1">
      <c r="A1289"/>
      <c r="B1289"/>
      <c r="C1289"/>
    </row>
    <row r="1290" spans="1:3" s="101" customFormat="1">
      <c r="A1290"/>
      <c r="B1290"/>
      <c r="C1290"/>
    </row>
    <row r="1291" spans="1:3" s="101" customFormat="1">
      <c r="A1291"/>
      <c r="B1291"/>
      <c r="C1291"/>
    </row>
    <row r="1292" spans="1:3" s="101" customFormat="1">
      <c r="A1292"/>
      <c r="B1292"/>
      <c r="C1292"/>
    </row>
    <row r="1293" spans="1:3" s="101" customFormat="1">
      <c r="A1293"/>
      <c r="B1293"/>
      <c r="C1293"/>
    </row>
    <row r="1294" spans="1:3" s="101" customFormat="1">
      <c r="A1294"/>
      <c r="B1294"/>
      <c r="C1294"/>
    </row>
    <row r="1295" spans="1:3" s="101" customFormat="1">
      <c r="A1295"/>
      <c r="B1295"/>
      <c r="C1295"/>
    </row>
    <row r="1296" spans="1:3" s="101" customFormat="1">
      <c r="A1296"/>
      <c r="B1296"/>
      <c r="C1296"/>
    </row>
    <row r="1297" spans="1:3" s="101" customFormat="1">
      <c r="A1297"/>
      <c r="B1297"/>
      <c r="C1297"/>
    </row>
    <row r="1298" spans="1:3" s="101" customFormat="1">
      <c r="A1298"/>
      <c r="B1298"/>
      <c r="C1298"/>
    </row>
    <row r="1299" spans="1:3" s="101" customFormat="1">
      <c r="A1299"/>
      <c r="B1299"/>
      <c r="C1299"/>
    </row>
    <row r="1300" spans="1:3" s="101" customFormat="1">
      <c r="A1300"/>
      <c r="B1300"/>
      <c r="C1300"/>
    </row>
    <row r="1301" spans="1:3" s="101" customFormat="1">
      <c r="A1301"/>
      <c r="B1301"/>
      <c r="C1301"/>
    </row>
    <row r="1302" spans="1:3" s="101" customFormat="1">
      <c r="A1302"/>
      <c r="B1302"/>
      <c r="C1302"/>
    </row>
    <row r="1303" spans="1:3" s="101" customFormat="1">
      <c r="A1303"/>
      <c r="B1303"/>
      <c r="C1303"/>
    </row>
    <row r="1304" spans="1:3" s="101" customFormat="1">
      <c r="A1304"/>
      <c r="B1304"/>
      <c r="C1304"/>
    </row>
    <row r="1305" spans="1:3" s="101" customFormat="1">
      <c r="A1305"/>
      <c r="B1305"/>
      <c r="C1305"/>
    </row>
    <row r="1306" spans="1:3" s="101" customFormat="1">
      <c r="A1306"/>
      <c r="B1306"/>
      <c r="C1306"/>
    </row>
    <row r="1307" spans="1:3" s="101" customFormat="1">
      <c r="A1307"/>
      <c r="B1307"/>
      <c r="C1307"/>
    </row>
    <row r="1308" spans="1:3" s="101" customFormat="1">
      <c r="A1308"/>
      <c r="B1308"/>
      <c r="C1308"/>
    </row>
    <row r="1309" spans="1:3" s="101" customFormat="1">
      <c r="A1309"/>
      <c r="B1309"/>
      <c r="C1309"/>
    </row>
    <row r="1310" spans="1:3" s="101" customFormat="1">
      <c r="A1310"/>
      <c r="B1310"/>
      <c r="C1310"/>
    </row>
    <row r="1311" spans="1:3" s="101" customFormat="1">
      <c r="A1311"/>
      <c r="B1311"/>
      <c r="C1311"/>
    </row>
    <row r="1312" spans="1:3" s="101" customFormat="1">
      <c r="A1312"/>
      <c r="B1312"/>
      <c r="C1312"/>
    </row>
    <row r="1313" spans="1:3" s="101" customFormat="1">
      <c r="A1313"/>
      <c r="B1313"/>
      <c r="C1313"/>
    </row>
    <row r="1314" spans="1:3" s="101" customFormat="1">
      <c r="A1314"/>
      <c r="B1314"/>
      <c r="C1314"/>
    </row>
    <row r="1315" spans="1:3" s="101" customFormat="1">
      <c r="A1315"/>
      <c r="B1315"/>
      <c r="C1315"/>
    </row>
    <row r="1316" spans="1:3" s="101" customFormat="1">
      <c r="A1316"/>
      <c r="B1316"/>
      <c r="C1316"/>
    </row>
    <row r="1317" spans="1:3" s="101" customFormat="1">
      <c r="A1317"/>
      <c r="B1317"/>
      <c r="C1317"/>
    </row>
    <row r="1318" spans="1:3" s="101" customFormat="1">
      <c r="A1318"/>
      <c r="B1318"/>
      <c r="C1318"/>
    </row>
    <row r="1319" spans="1:3" s="101" customFormat="1">
      <c r="A1319"/>
      <c r="B1319"/>
      <c r="C1319"/>
    </row>
    <row r="1320" spans="1:3" s="101" customFormat="1">
      <c r="A1320"/>
      <c r="B1320"/>
      <c r="C1320"/>
    </row>
    <row r="1321" spans="1:3" s="101" customFormat="1">
      <c r="A1321"/>
      <c r="B1321"/>
      <c r="C1321"/>
    </row>
    <row r="1322" spans="1:3" s="101" customFormat="1">
      <c r="A1322"/>
      <c r="B1322"/>
      <c r="C1322"/>
    </row>
    <row r="1323" spans="1:3" s="101" customFormat="1">
      <c r="A1323"/>
      <c r="B1323"/>
      <c r="C1323"/>
    </row>
    <row r="1324" spans="1:3" s="101" customFormat="1">
      <c r="A1324"/>
      <c r="B1324"/>
      <c r="C1324"/>
    </row>
    <row r="1325" spans="1:3" s="101" customFormat="1">
      <c r="A1325"/>
      <c r="B1325"/>
      <c r="C1325"/>
    </row>
    <row r="1326" spans="1:3" s="101" customFormat="1">
      <c r="A1326"/>
      <c r="B1326"/>
      <c r="C1326"/>
    </row>
    <row r="1327" spans="1:3" s="101" customFormat="1">
      <c r="A1327"/>
      <c r="B1327"/>
      <c r="C1327"/>
    </row>
    <row r="1328" spans="1:3" s="101" customFormat="1">
      <c r="A1328"/>
      <c r="B1328"/>
      <c r="C1328"/>
    </row>
    <row r="1329" spans="1:3" s="101" customFormat="1">
      <c r="A1329"/>
      <c r="B1329"/>
      <c r="C1329"/>
    </row>
    <row r="1330" spans="1:3" s="101" customFormat="1">
      <c r="A1330"/>
      <c r="B1330"/>
      <c r="C1330"/>
    </row>
    <row r="1331" spans="1:3" s="101" customFormat="1">
      <c r="A1331"/>
      <c r="B1331"/>
      <c r="C1331"/>
    </row>
    <row r="1332" spans="1:3" s="101" customFormat="1">
      <c r="A1332"/>
      <c r="B1332"/>
      <c r="C1332"/>
    </row>
    <row r="1333" spans="1:3" s="101" customFormat="1">
      <c r="A1333"/>
      <c r="B1333"/>
      <c r="C1333"/>
    </row>
    <row r="1334" spans="1:3" s="101" customFormat="1">
      <c r="A1334"/>
      <c r="B1334"/>
      <c r="C1334"/>
    </row>
    <row r="1335" spans="1:3" s="101" customFormat="1">
      <c r="A1335"/>
      <c r="B1335"/>
      <c r="C1335"/>
    </row>
    <row r="1336" spans="1:3" s="101" customFormat="1">
      <c r="A1336"/>
      <c r="B1336"/>
      <c r="C1336"/>
    </row>
    <row r="1337" spans="1:3" s="101" customFormat="1">
      <c r="A1337"/>
      <c r="B1337"/>
      <c r="C1337"/>
    </row>
    <row r="1338" spans="1:3" s="101" customFormat="1">
      <c r="A1338"/>
      <c r="B1338"/>
      <c r="C1338"/>
    </row>
    <row r="1339" spans="1:3" s="101" customFormat="1">
      <c r="A1339"/>
      <c r="B1339"/>
      <c r="C1339"/>
    </row>
    <row r="1340" spans="1:3" s="101" customFormat="1">
      <c r="A1340"/>
      <c r="B1340"/>
      <c r="C1340"/>
    </row>
    <row r="1341" spans="1:3" s="101" customFormat="1">
      <c r="A1341"/>
      <c r="B1341"/>
      <c r="C1341"/>
    </row>
    <row r="1342" spans="1:3" s="101" customFormat="1">
      <c r="A1342"/>
      <c r="B1342"/>
      <c r="C1342"/>
    </row>
    <row r="1343" spans="1:3" s="101" customFormat="1">
      <c r="A1343"/>
      <c r="B1343"/>
      <c r="C1343"/>
    </row>
    <row r="1344" spans="1:3" s="101" customFormat="1">
      <c r="A1344"/>
      <c r="B1344"/>
      <c r="C1344"/>
    </row>
    <row r="1345" spans="1:3" s="101" customFormat="1">
      <c r="A1345"/>
      <c r="B1345"/>
      <c r="C1345"/>
    </row>
    <row r="1346" spans="1:3" s="101" customFormat="1">
      <c r="A1346"/>
      <c r="B1346"/>
      <c r="C1346"/>
    </row>
    <row r="1347" spans="1:3" s="101" customFormat="1">
      <c r="A1347"/>
      <c r="B1347"/>
      <c r="C1347"/>
    </row>
    <row r="1348" spans="1:3" s="101" customFormat="1">
      <c r="A1348"/>
      <c r="B1348"/>
      <c r="C1348"/>
    </row>
    <row r="1349" spans="1:3" s="101" customFormat="1">
      <c r="A1349"/>
      <c r="B1349"/>
      <c r="C1349"/>
    </row>
    <row r="1350" spans="1:3" s="101" customFormat="1">
      <c r="A1350"/>
      <c r="B1350"/>
      <c r="C1350"/>
    </row>
    <row r="1351" spans="1:3" s="101" customFormat="1">
      <c r="A1351"/>
      <c r="B1351"/>
      <c r="C1351"/>
    </row>
    <row r="1352" spans="1:3" s="101" customFormat="1">
      <c r="A1352"/>
      <c r="B1352"/>
      <c r="C1352"/>
    </row>
    <row r="1353" spans="1:3" s="101" customFormat="1">
      <c r="A1353"/>
      <c r="B1353"/>
      <c r="C1353"/>
    </row>
    <row r="1354" spans="1:3" s="101" customFormat="1">
      <c r="A1354"/>
      <c r="B1354"/>
      <c r="C1354"/>
    </row>
    <row r="1355" spans="1:3" s="101" customFormat="1">
      <c r="A1355"/>
      <c r="B1355"/>
      <c r="C1355"/>
    </row>
    <row r="1356" spans="1:3" s="101" customFormat="1">
      <c r="A1356"/>
      <c r="B1356"/>
      <c r="C1356"/>
    </row>
    <row r="1357" spans="1:3" s="101" customFormat="1">
      <c r="A1357"/>
      <c r="B1357"/>
      <c r="C1357"/>
    </row>
    <row r="1358" spans="1:3" s="101" customFormat="1">
      <c r="A1358"/>
      <c r="B1358"/>
      <c r="C1358"/>
    </row>
    <row r="1359" spans="1:3" s="101" customFormat="1">
      <c r="A1359"/>
      <c r="B1359"/>
      <c r="C1359"/>
    </row>
    <row r="1360" spans="1:3" s="101" customFormat="1">
      <c r="A1360"/>
      <c r="B1360"/>
      <c r="C1360"/>
    </row>
    <row r="1361" spans="1:3" s="101" customFormat="1">
      <c r="A1361"/>
      <c r="B1361"/>
      <c r="C1361"/>
    </row>
    <row r="1362" spans="1:3" s="101" customFormat="1">
      <c r="A1362"/>
      <c r="B1362"/>
      <c r="C1362"/>
    </row>
    <row r="1363" spans="1:3" s="101" customFormat="1">
      <c r="A1363"/>
      <c r="B1363"/>
      <c r="C1363"/>
    </row>
    <row r="1364" spans="1:3" s="101" customFormat="1">
      <c r="A1364"/>
      <c r="B1364"/>
      <c r="C1364"/>
    </row>
    <row r="1365" spans="1:3" s="101" customFormat="1">
      <c r="A1365"/>
      <c r="B1365"/>
      <c r="C1365"/>
    </row>
    <row r="1366" spans="1:3" s="101" customFormat="1">
      <c r="A1366"/>
      <c r="B1366"/>
      <c r="C1366"/>
    </row>
    <row r="1367" spans="1:3" s="101" customFormat="1">
      <c r="A1367"/>
      <c r="B1367"/>
      <c r="C1367"/>
    </row>
    <row r="1368" spans="1:3" s="101" customFormat="1">
      <c r="A1368"/>
      <c r="B1368"/>
      <c r="C1368"/>
    </row>
    <row r="1369" spans="1:3" s="101" customFormat="1">
      <c r="A1369"/>
      <c r="B1369"/>
      <c r="C1369"/>
    </row>
    <row r="1370" spans="1:3" s="101" customFormat="1">
      <c r="A1370"/>
      <c r="B1370"/>
      <c r="C1370"/>
    </row>
    <row r="1371" spans="1:3" s="101" customFormat="1">
      <c r="A1371"/>
      <c r="B1371"/>
      <c r="C1371"/>
    </row>
    <row r="1372" spans="1:3" s="101" customFormat="1">
      <c r="A1372"/>
      <c r="B1372"/>
      <c r="C1372"/>
    </row>
    <row r="1373" spans="1:3" s="101" customFormat="1">
      <c r="A1373"/>
      <c r="B1373"/>
      <c r="C1373"/>
    </row>
    <row r="1374" spans="1:3" s="101" customFormat="1">
      <c r="A1374"/>
      <c r="B1374"/>
      <c r="C1374"/>
    </row>
    <row r="1375" spans="1:3" s="101" customFormat="1">
      <c r="A1375"/>
      <c r="B1375"/>
      <c r="C1375"/>
    </row>
    <row r="1376" spans="1:3" s="101" customFormat="1">
      <c r="A1376"/>
      <c r="B1376"/>
      <c r="C1376"/>
    </row>
    <row r="1377" spans="1:3" s="101" customFormat="1">
      <c r="A1377"/>
      <c r="B1377"/>
      <c r="C1377"/>
    </row>
    <row r="1378" spans="1:3" s="101" customFormat="1">
      <c r="A1378"/>
      <c r="B1378"/>
      <c r="C1378"/>
    </row>
    <row r="1379" spans="1:3" s="101" customFormat="1">
      <c r="A1379"/>
      <c r="B1379"/>
      <c r="C1379"/>
    </row>
    <row r="1380" spans="1:3" s="101" customFormat="1">
      <c r="A1380"/>
      <c r="B1380"/>
      <c r="C1380"/>
    </row>
    <row r="1381" spans="1:3" s="101" customFormat="1">
      <c r="A1381"/>
      <c r="B1381"/>
      <c r="C1381"/>
    </row>
    <row r="1382" spans="1:3" s="101" customFormat="1">
      <c r="A1382"/>
      <c r="B1382"/>
      <c r="C1382"/>
    </row>
    <row r="1383" spans="1:3" s="101" customFormat="1">
      <c r="A1383"/>
      <c r="B1383"/>
      <c r="C1383"/>
    </row>
    <row r="1384" spans="1:3" s="101" customFormat="1">
      <c r="A1384"/>
      <c r="B1384"/>
      <c r="C1384"/>
    </row>
    <row r="1385" spans="1:3" s="101" customFormat="1">
      <c r="A1385"/>
      <c r="B1385"/>
      <c r="C1385"/>
    </row>
    <row r="1386" spans="1:3" s="101" customFormat="1">
      <c r="A1386"/>
      <c r="B1386"/>
      <c r="C1386"/>
    </row>
    <row r="1387" spans="1:3" s="101" customFormat="1">
      <c r="A1387"/>
      <c r="B1387"/>
      <c r="C1387"/>
    </row>
    <row r="1388" spans="1:3" s="101" customFormat="1">
      <c r="A1388"/>
      <c r="B1388"/>
      <c r="C1388"/>
    </row>
    <row r="1389" spans="1:3" s="101" customFormat="1">
      <c r="A1389"/>
      <c r="B1389"/>
      <c r="C1389"/>
    </row>
    <row r="1390" spans="1:3" s="101" customFormat="1">
      <c r="A1390"/>
      <c r="B1390"/>
      <c r="C1390"/>
    </row>
    <row r="1391" spans="1:3" s="101" customFormat="1">
      <c r="A1391"/>
      <c r="B1391"/>
      <c r="C1391"/>
    </row>
    <row r="1392" spans="1:3" s="101" customFormat="1">
      <c r="A1392"/>
      <c r="B1392"/>
      <c r="C1392"/>
    </row>
    <row r="1393" spans="1:3" s="101" customFormat="1">
      <c r="A1393"/>
      <c r="B1393"/>
      <c r="C1393"/>
    </row>
    <row r="1394" spans="1:3" s="101" customFormat="1">
      <c r="A1394"/>
      <c r="B1394"/>
      <c r="C1394"/>
    </row>
    <row r="1395" spans="1:3" s="101" customFormat="1">
      <c r="A1395"/>
      <c r="B1395"/>
      <c r="C1395"/>
    </row>
    <row r="1396" spans="1:3" s="101" customFormat="1">
      <c r="A1396"/>
      <c r="B1396"/>
      <c r="C1396"/>
    </row>
    <row r="1397" spans="1:3" s="101" customFormat="1">
      <c r="A1397"/>
      <c r="B1397"/>
      <c r="C1397"/>
    </row>
    <row r="1398" spans="1:3" s="101" customFormat="1">
      <c r="A1398"/>
      <c r="B1398"/>
      <c r="C1398"/>
    </row>
    <row r="1399" spans="1:3" s="101" customFormat="1">
      <c r="A1399"/>
      <c r="B1399"/>
      <c r="C1399"/>
    </row>
    <row r="1400" spans="1:3" s="101" customFormat="1">
      <c r="A1400"/>
      <c r="B1400"/>
      <c r="C1400"/>
    </row>
    <row r="1401" spans="1:3" s="101" customFormat="1">
      <c r="A1401"/>
      <c r="B1401"/>
      <c r="C1401"/>
    </row>
    <row r="1402" spans="1:3" s="101" customFormat="1">
      <c r="A1402"/>
      <c r="B1402"/>
      <c r="C1402"/>
    </row>
    <row r="1403" spans="1:3" s="101" customFormat="1">
      <c r="A1403"/>
      <c r="B1403"/>
      <c r="C1403"/>
    </row>
    <row r="1404" spans="1:3" s="101" customFormat="1">
      <c r="A1404"/>
      <c r="B1404"/>
      <c r="C1404"/>
    </row>
    <row r="1405" spans="1:3" s="101" customFormat="1">
      <c r="A1405"/>
      <c r="B1405"/>
      <c r="C1405"/>
    </row>
    <row r="1406" spans="1:3" s="101" customFormat="1">
      <c r="A1406"/>
      <c r="B1406"/>
      <c r="C1406"/>
    </row>
    <row r="1407" spans="1:3" s="101" customFormat="1">
      <c r="A1407"/>
      <c r="B1407"/>
      <c r="C1407"/>
    </row>
    <row r="1408" spans="1:3" s="101" customFormat="1">
      <c r="A1408"/>
      <c r="B1408"/>
      <c r="C1408"/>
    </row>
    <row r="1409" spans="1:3" s="101" customFormat="1">
      <c r="A1409"/>
      <c r="B1409"/>
      <c r="C1409"/>
    </row>
    <row r="1410" spans="1:3" s="101" customFormat="1">
      <c r="A1410"/>
      <c r="B1410"/>
      <c r="C1410"/>
    </row>
    <row r="1411" spans="1:3" s="101" customFormat="1">
      <c r="A1411"/>
      <c r="B1411"/>
      <c r="C1411"/>
    </row>
    <row r="1412" spans="1:3" s="101" customFormat="1">
      <c r="A1412"/>
      <c r="B1412"/>
      <c r="C1412"/>
    </row>
    <row r="1413" spans="1:3" s="101" customFormat="1">
      <c r="A1413"/>
      <c r="B1413"/>
      <c r="C1413"/>
    </row>
    <row r="1414" spans="1:3" s="101" customFormat="1">
      <c r="A1414"/>
      <c r="B1414"/>
      <c r="C1414"/>
    </row>
    <row r="1415" spans="1:3" s="101" customFormat="1">
      <c r="A1415"/>
      <c r="B1415"/>
      <c r="C1415"/>
    </row>
    <row r="1416" spans="1:3" s="101" customFormat="1">
      <c r="A1416"/>
      <c r="B1416"/>
      <c r="C1416"/>
    </row>
    <row r="1417" spans="1:3" s="101" customFormat="1">
      <c r="A1417"/>
      <c r="B1417"/>
      <c r="C1417"/>
    </row>
  </sheetData>
  <mergeCells count="76">
    <mergeCell ref="C1139:E1139"/>
    <mergeCell ref="C1140:E1140"/>
    <mergeCell ref="N1140:AX1140"/>
    <mergeCell ref="AU6:AU8"/>
    <mergeCell ref="A1:BA1"/>
    <mergeCell ref="A2:BA2"/>
    <mergeCell ref="I6:I8"/>
    <mergeCell ref="J6:J8"/>
    <mergeCell ref="K6:L6"/>
    <mergeCell ref="K7:K8"/>
    <mergeCell ref="L7:L8"/>
    <mergeCell ref="AX7:AX8"/>
    <mergeCell ref="AY7:AY8"/>
    <mergeCell ref="BA7:BA8"/>
    <mergeCell ref="AT7:AT8"/>
    <mergeCell ref="AE6:AF6"/>
    <mergeCell ref="D1110:I1110"/>
    <mergeCell ref="D1119:I1119"/>
    <mergeCell ref="D1116:I1116"/>
    <mergeCell ref="C1138:E1138"/>
    <mergeCell ref="N1138:AZ1138"/>
    <mergeCell ref="AP6:AP8"/>
    <mergeCell ref="AQ6:AQ8"/>
    <mergeCell ref="AV6:AV8"/>
    <mergeCell ref="AW6:AY6"/>
    <mergeCell ref="AR7:AR8"/>
    <mergeCell ref="AS7:AS8"/>
    <mergeCell ref="U7:U8"/>
    <mergeCell ref="V7:V8"/>
    <mergeCell ref="W7:W8"/>
    <mergeCell ref="X7:X8"/>
    <mergeCell ref="AO6:AO8"/>
    <mergeCell ref="AG6:AI6"/>
    <mergeCell ref="AJ6:AK6"/>
    <mergeCell ref="AL6:AL8"/>
    <mergeCell ref="AM6:AM8"/>
    <mergeCell ref="AN6:AN8"/>
    <mergeCell ref="AJ7:AJ8"/>
    <mergeCell ref="AK7:AK8"/>
    <mergeCell ref="BB7:BC7"/>
    <mergeCell ref="F6:F8"/>
    <mergeCell ref="G6:G8"/>
    <mergeCell ref="H6:H8"/>
    <mergeCell ref="AC7:AC8"/>
    <mergeCell ref="AE7:AE8"/>
    <mergeCell ref="AF7:AF8"/>
    <mergeCell ref="AG7:AG8"/>
    <mergeCell ref="AH7:AH8"/>
    <mergeCell ref="AI7:AI8"/>
    <mergeCell ref="AZ6:AZ8"/>
    <mergeCell ref="BA6:BC6"/>
    <mergeCell ref="N7:O7"/>
    <mergeCell ref="P7:P8"/>
    <mergeCell ref="T7:T8"/>
    <mergeCell ref="AW7:AW8"/>
    <mergeCell ref="A6:A8"/>
    <mergeCell ref="B6:B8"/>
    <mergeCell ref="C6:C8"/>
    <mergeCell ref="D6:D8"/>
    <mergeCell ref="E6:E8"/>
    <mergeCell ref="C1146:E1146"/>
    <mergeCell ref="N1146:AX1146"/>
    <mergeCell ref="C1147:E1147"/>
    <mergeCell ref="N1147:AX1147"/>
    <mergeCell ref="Q6:Q8"/>
    <mergeCell ref="M6:M8"/>
    <mergeCell ref="AD6:AD8"/>
    <mergeCell ref="Y7:Y8"/>
    <mergeCell ref="Z7:Z8"/>
    <mergeCell ref="AA7:AA8"/>
    <mergeCell ref="AB7:AB8"/>
    <mergeCell ref="R6:R8"/>
    <mergeCell ref="S6:S8"/>
    <mergeCell ref="T6:X6"/>
    <mergeCell ref="Y6:AA6"/>
    <mergeCell ref="AB6:AC6"/>
  </mergeCells>
  <pageMargins left="0.5" right="0.5" top="1.25" bottom="1" header="0.75" footer="0.25"/>
  <pageSetup paperSize="258" scale="68" orientation="landscape" horizontalDpi="4294967293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B4:F75"/>
  <sheetViews>
    <sheetView workbookViewId="0">
      <selection activeCell="E37" sqref="E37"/>
    </sheetView>
  </sheetViews>
  <sheetFormatPr baseColWidth="10" defaultColWidth="9.1640625" defaultRowHeight="15"/>
  <cols>
    <col min="1" max="1" width="9.1640625" style="100"/>
    <col min="2" max="2" width="5.33203125" style="121" customWidth="1"/>
    <col min="3" max="3" width="10" style="121" bestFit="1" customWidth="1"/>
    <col min="4" max="4" width="10" style="121" customWidth="1"/>
    <col min="5" max="5" width="64.1640625" style="100" bestFit="1" customWidth="1"/>
    <col min="6" max="6" width="13.6640625" style="121" bestFit="1" customWidth="1"/>
    <col min="7" max="8" width="9.1640625" style="100"/>
    <col min="9" max="9" width="33.5" style="100" customWidth="1"/>
    <col min="10" max="16384" width="9.1640625" style="100"/>
  </cols>
  <sheetData>
    <row r="4" spans="2:6" s="601" customFormat="1">
      <c r="B4" s="601" t="s">
        <v>2354</v>
      </c>
      <c r="C4" s="601" t="s">
        <v>2355</v>
      </c>
      <c r="E4" s="601" t="s">
        <v>2356</v>
      </c>
      <c r="F4" s="601" t="s">
        <v>1913</v>
      </c>
    </row>
    <row r="5" spans="2:6" s="604" customFormat="1">
      <c r="B5" s="602" t="s">
        <v>2141</v>
      </c>
      <c r="C5" s="602"/>
      <c r="D5" s="602"/>
      <c r="E5" s="603" t="s">
        <v>2142</v>
      </c>
      <c r="F5" s="602"/>
    </row>
    <row r="6" spans="2:6">
      <c r="B6" s="121">
        <v>1</v>
      </c>
      <c r="C6" s="606" t="s">
        <v>2357</v>
      </c>
      <c r="D6" s="605" t="str">
        <f>MID(C6,2,7)</f>
        <v>2.02.01</v>
      </c>
      <c r="E6" s="100" t="s">
        <v>2143</v>
      </c>
      <c r="F6" s="121">
        <v>10</v>
      </c>
    </row>
    <row r="7" spans="2:6">
      <c r="B7" s="121">
        <v>2</v>
      </c>
      <c r="C7" s="121" t="s">
        <v>2358</v>
      </c>
      <c r="D7" s="605" t="str">
        <f t="shared" ref="D7:D70" si="0">MID(C7,2,7)</f>
        <v>2.02.02</v>
      </c>
      <c r="E7" s="100" t="s">
        <v>2144</v>
      </c>
      <c r="F7" s="121">
        <v>8</v>
      </c>
    </row>
    <row r="8" spans="2:6">
      <c r="B8" s="121">
        <v>3</v>
      </c>
      <c r="C8" s="121" t="s">
        <v>2359</v>
      </c>
      <c r="D8" s="605" t="str">
        <f t="shared" si="0"/>
        <v>2.02.03</v>
      </c>
      <c r="E8" s="100" t="s">
        <v>1976</v>
      </c>
      <c r="F8" s="121">
        <v>7</v>
      </c>
    </row>
    <row r="9" spans="2:6">
      <c r="B9" s="121">
        <v>4</v>
      </c>
      <c r="C9" s="121" t="s">
        <v>2360</v>
      </c>
      <c r="D9" s="605" t="str">
        <f t="shared" si="0"/>
        <v>2.03.01</v>
      </c>
      <c r="E9" s="100" t="s">
        <v>1980</v>
      </c>
      <c r="F9" s="121">
        <v>7</v>
      </c>
    </row>
    <row r="10" spans="2:6">
      <c r="B10" s="121">
        <v>5</v>
      </c>
      <c r="C10" s="121" t="s">
        <v>2361</v>
      </c>
      <c r="D10" s="605" t="str">
        <f t="shared" si="0"/>
        <v>2.03.02</v>
      </c>
      <c r="E10" s="100" t="s">
        <v>2145</v>
      </c>
      <c r="F10" s="121">
        <v>2</v>
      </c>
    </row>
    <row r="11" spans="2:6">
      <c r="B11" s="121">
        <v>6</v>
      </c>
      <c r="C11" s="121" t="s">
        <v>2362</v>
      </c>
      <c r="D11" s="605" t="str">
        <f t="shared" si="0"/>
        <v>2.03.03</v>
      </c>
      <c r="E11" s="100" t="s">
        <v>1984</v>
      </c>
      <c r="F11" s="121">
        <v>10</v>
      </c>
    </row>
    <row r="12" spans="2:6">
      <c r="B12" s="121">
        <v>7</v>
      </c>
      <c r="C12" s="121" t="s">
        <v>2363</v>
      </c>
      <c r="D12" s="605" t="str">
        <f t="shared" si="0"/>
        <v>2.03.04</v>
      </c>
      <c r="E12" s="100" t="s">
        <v>1986</v>
      </c>
      <c r="F12" s="121">
        <v>3</v>
      </c>
    </row>
    <row r="13" spans="2:6">
      <c r="B13" s="121">
        <v>8</v>
      </c>
      <c r="C13" s="121" t="s">
        <v>2364</v>
      </c>
      <c r="D13" s="605" t="str">
        <f t="shared" si="0"/>
        <v>2.03.05</v>
      </c>
      <c r="E13" s="100" t="s">
        <v>2146</v>
      </c>
      <c r="F13" s="121">
        <v>20</v>
      </c>
    </row>
    <row r="14" spans="2:6">
      <c r="B14" s="121">
        <v>9</v>
      </c>
      <c r="C14" s="121" t="s">
        <v>2365</v>
      </c>
      <c r="D14" s="605" t="str">
        <f t="shared" si="0"/>
        <v>2.04.01</v>
      </c>
      <c r="E14" s="100" t="s">
        <v>1990</v>
      </c>
      <c r="F14" s="121">
        <v>10</v>
      </c>
    </row>
    <row r="15" spans="2:6">
      <c r="B15" s="121">
        <v>10</v>
      </c>
      <c r="C15" s="121" t="s">
        <v>2366</v>
      </c>
      <c r="D15" s="605" t="str">
        <f t="shared" si="0"/>
        <v>2.04.02</v>
      </c>
      <c r="E15" s="100" t="s">
        <v>1992</v>
      </c>
      <c r="F15" s="121">
        <v>5</v>
      </c>
    </row>
    <row r="16" spans="2:6">
      <c r="B16" s="121">
        <v>11</v>
      </c>
      <c r="C16" s="121" t="s">
        <v>2367</v>
      </c>
      <c r="D16" s="605" t="str">
        <f t="shared" si="0"/>
        <v>2.04.03</v>
      </c>
      <c r="E16" s="100" t="s">
        <v>1994</v>
      </c>
      <c r="F16" s="121">
        <v>5</v>
      </c>
    </row>
    <row r="17" spans="2:6">
      <c r="B17" s="121">
        <v>12</v>
      </c>
      <c r="C17" s="121" t="s">
        <v>2368</v>
      </c>
      <c r="D17" s="605" t="str">
        <f t="shared" si="0"/>
        <v>2.05.01</v>
      </c>
      <c r="E17" s="100" t="s">
        <v>2147</v>
      </c>
      <c r="F17" s="121">
        <v>4</v>
      </c>
    </row>
    <row r="18" spans="2:6">
      <c r="B18" s="121">
        <v>13</v>
      </c>
      <c r="C18" s="121" t="s">
        <v>2369</v>
      </c>
      <c r="D18" s="605" t="str">
        <f t="shared" si="0"/>
        <v>2.05.02</v>
      </c>
      <c r="E18" s="100" t="s">
        <v>2148</v>
      </c>
      <c r="F18" s="121">
        <v>4</v>
      </c>
    </row>
    <row r="19" spans="2:6">
      <c r="B19" s="121">
        <v>14</v>
      </c>
      <c r="C19" s="121" t="s">
        <v>2370</v>
      </c>
      <c r="D19" s="605" t="str">
        <f t="shared" si="0"/>
        <v>2.06.01</v>
      </c>
      <c r="E19" s="100" t="s">
        <v>2149</v>
      </c>
      <c r="F19" s="121">
        <v>5</v>
      </c>
    </row>
    <row r="20" spans="2:6">
      <c r="B20" s="121">
        <v>15</v>
      </c>
      <c r="C20" s="606" t="s">
        <v>2422</v>
      </c>
      <c r="D20" s="605" t="str">
        <f t="shared" si="0"/>
        <v>2.06.02</v>
      </c>
      <c r="E20" s="100" t="s">
        <v>2150</v>
      </c>
      <c r="F20" s="121">
        <v>5</v>
      </c>
    </row>
    <row r="21" spans="2:6">
      <c r="B21" s="121">
        <v>16</v>
      </c>
      <c r="C21" s="121" t="s">
        <v>2371</v>
      </c>
      <c r="D21" s="605" t="str">
        <f t="shared" si="0"/>
        <v>2.06.03</v>
      </c>
      <c r="E21" s="100" t="s">
        <v>2151</v>
      </c>
      <c r="F21" s="121">
        <v>4</v>
      </c>
    </row>
    <row r="22" spans="2:6">
      <c r="B22" s="121">
        <v>17</v>
      </c>
      <c r="C22" s="606" t="s">
        <v>2423</v>
      </c>
      <c r="D22" s="605" t="str">
        <f t="shared" si="0"/>
        <v>2.06.04</v>
      </c>
      <c r="E22" s="100" t="s">
        <v>2152</v>
      </c>
      <c r="F22" s="121">
        <v>5</v>
      </c>
    </row>
    <row r="23" spans="2:6">
      <c r="B23" s="121">
        <v>18</v>
      </c>
      <c r="C23" s="121" t="s">
        <v>1932</v>
      </c>
      <c r="D23" s="605" t="str">
        <f t="shared" si="0"/>
        <v>2.07.01</v>
      </c>
      <c r="E23" s="100" t="s">
        <v>2154</v>
      </c>
      <c r="F23" s="121">
        <v>5</v>
      </c>
    </row>
    <row r="24" spans="2:6">
      <c r="B24" s="121">
        <v>19</v>
      </c>
      <c r="C24" s="121" t="s">
        <v>2372</v>
      </c>
      <c r="D24" s="605" t="str">
        <f t="shared" si="0"/>
        <v>2.07.02</v>
      </c>
      <c r="E24" s="100" t="s">
        <v>2155</v>
      </c>
      <c r="F24" s="121">
        <v>5</v>
      </c>
    </row>
    <row r="25" spans="2:6">
      <c r="B25" s="121">
        <v>20</v>
      </c>
      <c r="C25" s="121" t="s">
        <v>2373</v>
      </c>
      <c r="D25" s="605" t="str">
        <f t="shared" si="0"/>
        <v>2.07.03</v>
      </c>
      <c r="E25" s="100" t="s">
        <v>2156</v>
      </c>
      <c r="F25" s="121">
        <v>10</v>
      </c>
    </row>
    <row r="26" spans="2:6">
      <c r="B26" s="121">
        <v>21</v>
      </c>
      <c r="C26" s="121" t="s">
        <v>2374</v>
      </c>
      <c r="D26" s="605" t="str">
        <f t="shared" si="0"/>
        <v>2.08.01</v>
      </c>
      <c r="E26" s="100" t="s">
        <v>2157</v>
      </c>
      <c r="F26" s="121">
        <v>5</v>
      </c>
    </row>
    <row r="27" spans="2:6">
      <c r="B27" s="121">
        <v>22</v>
      </c>
      <c r="C27" s="121" t="s">
        <v>2375</v>
      </c>
      <c r="D27" s="605" t="str">
        <f t="shared" si="0"/>
        <v>2.08.02</v>
      </c>
      <c r="E27" s="100" t="s">
        <v>2158</v>
      </c>
      <c r="F27" s="121">
        <v>5</v>
      </c>
    </row>
    <row r="28" spans="2:6">
      <c r="B28" s="121">
        <v>23</v>
      </c>
      <c r="C28" s="121" t="s">
        <v>2376</v>
      </c>
      <c r="D28" s="605" t="str">
        <f t="shared" si="0"/>
        <v>2.09.01</v>
      </c>
      <c r="E28" s="100" t="s">
        <v>2159</v>
      </c>
      <c r="F28" s="121">
        <v>8</v>
      </c>
    </row>
    <row r="29" spans="2:6">
      <c r="B29" s="121">
        <v>24</v>
      </c>
      <c r="C29" s="121" t="s">
        <v>2377</v>
      </c>
      <c r="D29" s="605" t="str">
        <f t="shared" si="0"/>
        <v>2.09.02</v>
      </c>
      <c r="E29" s="100" t="s">
        <v>2160</v>
      </c>
      <c r="F29" s="121">
        <v>10</v>
      </c>
    </row>
    <row r="30" spans="2:6">
      <c r="B30" s="121">
        <v>25</v>
      </c>
      <c r="C30" s="121" t="s">
        <v>2378</v>
      </c>
      <c r="D30" s="605" t="str">
        <f t="shared" si="0"/>
        <v>2.09.03</v>
      </c>
      <c r="E30" s="100" t="s">
        <v>2161</v>
      </c>
      <c r="F30" s="121">
        <v>15</v>
      </c>
    </row>
    <row r="31" spans="2:6">
      <c r="B31" s="121">
        <v>26</v>
      </c>
      <c r="C31" s="121" t="s">
        <v>2379</v>
      </c>
      <c r="D31" s="605" t="str">
        <f t="shared" si="0"/>
        <v>2.09.04</v>
      </c>
      <c r="E31" s="100" t="s">
        <v>2162</v>
      </c>
      <c r="F31" s="121">
        <v>15</v>
      </c>
    </row>
    <row r="32" spans="2:6">
      <c r="B32" s="121">
        <v>27</v>
      </c>
      <c r="C32" s="121" t="s">
        <v>2380</v>
      </c>
      <c r="D32" s="605" t="str">
        <f t="shared" si="0"/>
        <v>2.09.05</v>
      </c>
      <c r="E32" s="100" t="s">
        <v>2163</v>
      </c>
      <c r="F32" s="121">
        <v>10</v>
      </c>
    </row>
    <row r="33" spans="2:6">
      <c r="B33" s="121">
        <v>28</v>
      </c>
      <c r="C33" s="121" t="s">
        <v>2381</v>
      </c>
      <c r="D33" s="605" t="str">
        <f t="shared" si="0"/>
        <v>2.09.06</v>
      </c>
      <c r="E33" s="100" t="s">
        <v>2164</v>
      </c>
      <c r="F33" s="121">
        <v>10</v>
      </c>
    </row>
    <row r="34" spans="2:6">
      <c r="B34" s="121">
        <v>29</v>
      </c>
      <c r="C34" s="121" t="s">
        <v>2382</v>
      </c>
      <c r="D34" s="605" t="str">
        <f t="shared" si="0"/>
        <v>2.09.07</v>
      </c>
      <c r="E34" s="100" t="s">
        <v>2165</v>
      </c>
      <c r="F34" s="121">
        <v>7</v>
      </c>
    </row>
    <row r="35" spans="2:6">
      <c r="B35" s="121">
        <v>30</v>
      </c>
      <c r="C35" s="121" t="s">
        <v>2383</v>
      </c>
      <c r="D35" s="605" t="str">
        <f t="shared" si="0"/>
        <v>2.09.08</v>
      </c>
      <c r="E35" s="100" t="s">
        <v>2166</v>
      </c>
      <c r="F35" s="121">
        <v>15</v>
      </c>
    </row>
    <row r="36" spans="2:6">
      <c r="B36" s="121">
        <v>31</v>
      </c>
      <c r="C36" s="121" t="s">
        <v>2384</v>
      </c>
      <c r="D36" s="605" t="str">
        <f t="shared" si="0"/>
        <v>2.10.01</v>
      </c>
      <c r="E36" s="100" t="s">
        <v>2167</v>
      </c>
      <c r="F36" s="121">
        <v>10</v>
      </c>
    </row>
    <row r="37" spans="2:6">
      <c r="B37" s="121">
        <v>32</v>
      </c>
      <c r="C37" s="121" t="s">
        <v>2385</v>
      </c>
      <c r="D37" s="605" t="str">
        <f t="shared" si="0"/>
        <v>2.10.02</v>
      </c>
      <c r="E37" s="100" t="s">
        <v>2168</v>
      </c>
      <c r="F37" s="121">
        <v>3</v>
      </c>
    </row>
    <row r="38" spans="2:6">
      <c r="B38" s="121">
        <v>33</v>
      </c>
      <c r="C38" s="121" t="s">
        <v>2386</v>
      </c>
      <c r="D38" s="605" t="str">
        <f t="shared" si="0"/>
        <v>2.10.03</v>
      </c>
      <c r="E38" s="100" t="s">
        <v>2387</v>
      </c>
    </row>
    <row r="39" spans="2:6">
      <c r="B39" s="121">
        <v>34</v>
      </c>
      <c r="C39" s="121" t="s">
        <v>2388</v>
      </c>
      <c r="D39" s="605" t="str">
        <f t="shared" si="0"/>
        <v>2.10.04</v>
      </c>
      <c r="E39" s="100" t="s">
        <v>2169</v>
      </c>
      <c r="F39" s="121">
        <v>5</v>
      </c>
    </row>
    <row r="40" spans="2:6" s="604" customFormat="1">
      <c r="B40" s="602" t="s">
        <v>2170</v>
      </c>
      <c r="C40" s="602"/>
      <c r="D40" s="605" t="str">
        <f t="shared" si="0"/>
        <v/>
      </c>
      <c r="E40" s="603" t="s">
        <v>2171</v>
      </c>
      <c r="F40" s="602"/>
    </row>
    <row r="41" spans="2:6">
      <c r="B41" s="121">
        <v>1</v>
      </c>
      <c r="C41" s="121" t="s">
        <v>2389</v>
      </c>
      <c r="D41" s="605" t="str">
        <f t="shared" si="0"/>
        <v>3.11.01</v>
      </c>
      <c r="E41" s="100" t="s">
        <v>2172</v>
      </c>
      <c r="F41" s="121">
        <v>50</v>
      </c>
    </row>
    <row r="42" spans="2:6">
      <c r="B42" s="121">
        <v>2</v>
      </c>
      <c r="C42" s="121" t="s">
        <v>2390</v>
      </c>
      <c r="D42" s="605" t="str">
        <f t="shared" si="0"/>
        <v>3.11.02</v>
      </c>
      <c r="E42" s="100" t="s">
        <v>2173</v>
      </c>
      <c r="F42" s="121">
        <v>50</v>
      </c>
    </row>
    <row r="43" spans="2:6">
      <c r="B43" s="121">
        <v>3</v>
      </c>
      <c r="C43" s="121" t="s">
        <v>2391</v>
      </c>
      <c r="D43" s="605" t="str">
        <f t="shared" si="0"/>
        <v>3.11.03</v>
      </c>
      <c r="E43" s="100" t="s">
        <v>2174</v>
      </c>
      <c r="F43" s="121">
        <v>40</v>
      </c>
    </row>
    <row r="44" spans="2:6">
      <c r="B44" s="121">
        <v>4</v>
      </c>
      <c r="C44" s="121" t="s">
        <v>2392</v>
      </c>
      <c r="D44" s="605" t="str">
        <f t="shared" si="0"/>
        <v>3.12.01</v>
      </c>
      <c r="E44" s="100" t="s">
        <v>2066</v>
      </c>
      <c r="F44" s="121">
        <v>50</v>
      </c>
    </row>
    <row r="45" spans="2:6">
      <c r="B45" s="121">
        <v>5</v>
      </c>
      <c r="C45" s="121" t="s">
        <v>2393</v>
      </c>
      <c r="D45" s="605" t="str">
        <f t="shared" si="0"/>
        <v>3.12.05</v>
      </c>
      <c r="E45" s="100" t="s">
        <v>2175</v>
      </c>
      <c r="F45" s="121">
        <v>50</v>
      </c>
    </row>
    <row r="46" spans="2:6">
      <c r="B46" s="121">
        <v>6</v>
      </c>
      <c r="C46" s="121" t="s">
        <v>2394</v>
      </c>
      <c r="D46" s="605" t="str">
        <f t="shared" si="0"/>
        <v>3.12.03</v>
      </c>
      <c r="E46" s="100" t="s">
        <v>2176</v>
      </c>
      <c r="F46" s="121">
        <v>50</v>
      </c>
    </row>
    <row r="47" spans="2:6">
      <c r="B47" s="121">
        <v>7</v>
      </c>
      <c r="C47" s="121" t="s">
        <v>2395</v>
      </c>
      <c r="D47" s="605" t="str">
        <f t="shared" si="0"/>
        <v>3.12.04</v>
      </c>
      <c r="E47" s="100" t="s">
        <v>2177</v>
      </c>
      <c r="F47" s="121">
        <v>50</v>
      </c>
    </row>
    <row r="48" spans="2:6">
      <c r="B48" s="121">
        <v>8</v>
      </c>
      <c r="C48" s="121" t="s">
        <v>2393</v>
      </c>
      <c r="D48" s="605" t="str">
        <f t="shared" si="0"/>
        <v>3.12.05</v>
      </c>
      <c r="E48" s="100" t="s">
        <v>2178</v>
      </c>
      <c r="F48" s="121">
        <v>50</v>
      </c>
    </row>
    <row r="49" spans="2:6">
      <c r="B49" s="121">
        <v>9</v>
      </c>
      <c r="C49" s="121" t="s">
        <v>2396</v>
      </c>
      <c r="D49" s="605" t="str">
        <f t="shared" si="0"/>
        <v>3.12.06</v>
      </c>
      <c r="E49" s="100" t="s">
        <v>2179</v>
      </c>
      <c r="F49" s="121">
        <v>50</v>
      </c>
    </row>
    <row r="50" spans="2:6">
      <c r="B50" s="121">
        <v>10</v>
      </c>
      <c r="C50" s="121" t="s">
        <v>2397</v>
      </c>
      <c r="D50" s="605" t="str">
        <f t="shared" si="0"/>
        <v>3.12.07</v>
      </c>
      <c r="E50" s="100" t="s">
        <v>2180</v>
      </c>
      <c r="F50" s="121">
        <v>50</v>
      </c>
    </row>
    <row r="51" spans="2:6">
      <c r="B51" s="121">
        <v>11</v>
      </c>
      <c r="C51" s="121" t="s">
        <v>2398</v>
      </c>
      <c r="D51" s="605" t="str">
        <f t="shared" si="0"/>
        <v>3.12.08</v>
      </c>
      <c r="E51" s="100" t="s">
        <v>2181</v>
      </c>
      <c r="F51" s="121">
        <v>50</v>
      </c>
    </row>
    <row r="52" spans="2:6" s="604" customFormat="1">
      <c r="B52" s="602" t="s">
        <v>2182</v>
      </c>
      <c r="C52" s="602"/>
      <c r="D52" s="605" t="str">
        <f t="shared" si="0"/>
        <v/>
      </c>
      <c r="E52" s="603" t="s">
        <v>2183</v>
      </c>
      <c r="F52" s="602"/>
    </row>
    <row r="53" spans="2:6">
      <c r="B53" s="121">
        <v>1</v>
      </c>
      <c r="C53" s="121" t="s">
        <v>2399</v>
      </c>
      <c r="D53" s="605" t="str">
        <f t="shared" si="0"/>
        <v>4.13.01</v>
      </c>
      <c r="E53" s="100" t="s">
        <v>2184</v>
      </c>
      <c r="F53" s="121">
        <v>10</v>
      </c>
    </row>
    <row r="54" spans="2:6">
      <c r="B54" s="121">
        <v>2</v>
      </c>
      <c r="C54" s="121" t="s">
        <v>2400</v>
      </c>
      <c r="D54" s="605" t="str">
        <f t="shared" si="0"/>
        <v>4.13.02</v>
      </c>
      <c r="E54" s="100" t="s">
        <v>2185</v>
      </c>
      <c r="F54" s="121">
        <v>50</v>
      </c>
    </row>
    <row r="55" spans="2:6">
      <c r="B55" s="121">
        <v>3</v>
      </c>
      <c r="C55" s="121" t="s">
        <v>2401</v>
      </c>
      <c r="D55" s="605" t="str">
        <f t="shared" si="0"/>
        <v>4.14.01</v>
      </c>
      <c r="E55" s="100" t="s">
        <v>2088</v>
      </c>
      <c r="F55" s="121">
        <v>50</v>
      </c>
    </row>
    <row r="56" spans="2:6">
      <c r="B56" s="121">
        <v>4</v>
      </c>
      <c r="C56" s="121" t="s">
        <v>2402</v>
      </c>
      <c r="D56" s="605" t="str">
        <f t="shared" si="0"/>
        <v>4.14.02</v>
      </c>
      <c r="E56" s="100" t="s">
        <v>2186</v>
      </c>
      <c r="F56" s="121">
        <v>50</v>
      </c>
    </row>
    <row r="57" spans="2:6">
      <c r="B57" s="121">
        <v>5</v>
      </c>
      <c r="C57" s="121" t="s">
        <v>2403</v>
      </c>
      <c r="D57" s="605" t="str">
        <f t="shared" si="0"/>
        <v>4.14.03</v>
      </c>
      <c r="E57" s="100" t="s">
        <v>2187</v>
      </c>
      <c r="F57" s="121">
        <v>25</v>
      </c>
    </row>
    <row r="58" spans="2:6">
      <c r="B58" s="121">
        <v>6</v>
      </c>
      <c r="C58" s="121" t="s">
        <v>2404</v>
      </c>
      <c r="D58" s="605" t="str">
        <f t="shared" si="0"/>
        <v>4.14.04</v>
      </c>
      <c r="E58" s="100" t="s">
        <v>2188</v>
      </c>
      <c r="F58" s="121">
        <v>10</v>
      </c>
    </row>
    <row r="59" spans="2:6">
      <c r="B59" s="121">
        <v>7</v>
      </c>
      <c r="C59" s="121" t="s">
        <v>2405</v>
      </c>
      <c r="D59" s="605" t="str">
        <f t="shared" si="0"/>
        <v>4.14.05</v>
      </c>
      <c r="E59" s="100" t="s">
        <v>2189</v>
      </c>
      <c r="F59" s="121">
        <v>30</v>
      </c>
    </row>
    <row r="60" spans="2:6">
      <c r="B60" s="121">
        <v>8</v>
      </c>
      <c r="C60" s="121" t="s">
        <v>2406</v>
      </c>
      <c r="D60" s="605" t="str">
        <f t="shared" si="0"/>
        <v>4.14.06</v>
      </c>
      <c r="E60" s="100" t="s">
        <v>2190</v>
      </c>
      <c r="F60" s="121">
        <v>40</v>
      </c>
    </row>
    <row r="61" spans="2:6">
      <c r="B61" s="121">
        <v>9</v>
      </c>
      <c r="C61" s="121" t="s">
        <v>2407</v>
      </c>
      <c r="D61" s="605" t="str">
        <f t="shared" si="0"/>
        <v>4.14.07</v>
      </c>
      <c r="E61" s="100" t="s">
        <v>2191</v>
      </c>
      <c r="F61" s="121">
        <v>40</v>
      </c>
    </row>
    <row r="62" spans="2:6">
      <c r="B62" s="121">
        <v>10</v>
      </c>
      <c r="C62" s="121" t="s">
        <v>2408</v>
      </c>
      <c r="D62" s="605" t="str">
        <f t="shared" si="0"/>
        <v>4.14.08</v>
      </c>
      <c r="E62" s="100" t="s">
        <v>2409</v>
      </c>
      <c r="F62" s="121">
        <v>40</v>
      </c>
    </row>
    <row r="63" spans="2:6">
      <c r="B63" s="121">
        <v>11</v>
      </c>
      <c r="C63" s="121" t="s">
        <v>2205</v>
      </c>
      <c r="D63" s="605" t="str">
        <f t="shared" si="0"/>
        <v>4.15.01</v>
      </c>
      <c r="E63" s="100" t="s">
        <v>2192</v>
      </c>
      <c r="F63" s="121">
        <v>30</v>
      </c>
    </row>
    <row r="64" spans="2:6">
      <c r="B64" s="121">
        <v>12</v>
      </c>
      <c r="C64" s="121" t="s">
        <v>2410</v>
      </c>
      <c r="D64" s="605" t="str">
        <f t="shared" si="0"/>
        <v>4.15.02</v>
      </c>
      <c r="E64" s="100" t="s">
        <v>2193</v>
      </c>
      <c r="F64" s="121">
        <v>30</v>
      </c>
    </row>
    <row r="65" spans="2:6">
      <c r="B65" s="121">
        <v>13</v>
      </c>
      <c r="C65" s="121" t="s">
        <v>2411</v>
      </c>
      <c r="D65" s="605" t="str">
        <f t="shared" si="0"/>
        <v>4.15.03</v>
      </c>
      <c r="E65" s="100" t="s">
        <v>2194</v>
      </c>
      <c r="F65" s="121">
        <v>10</v>
      </c>
    </row>
    <row r="66" spans="2:6">
      <c r="B66" s="121">
        <v>14</v>
      </c>
      <c r="C66" s="121" t="s">
        <v>2412</v>
      </c>
      <c r="D66" s="605" t="str">
        <f t="shared" si="0"/>
        <v>4.15.04</v>
      </c>
      <c r="E66" s="100" t="s">
        <v>2195</v>
      </c>
      <c r="F66" s="121">
        <v>10</v>
      </c>
    </row>
    <row r="67" spans="2:6">
      <c r="B67" s="121">
        <v>15</v>
      </c>
      <c r="C67" s="121" t="s">
        <v>2413</v>
      </c>
      <c r="D67" s="605" t="str">
        <f t="shared" si="0"/>
        <v>4.15.05</v>
      </c>
      <c r="E67" s="100" t="s">
        <v>2196</v>
      </c>
      <c r="F67" s="121">
        <v>40</v>
      </c>
    </row>
    <row r="68" spans="2:6">
      <c r="B68" s="121">
        <v>16</v>
      </c>
      <c r="C68" s="121" t="s">
        <v>2414</v>
      </c>
      <c r="D68" s="605" t="str">
        <f t="shared" si="0"/>
        <v>4.15.06</v>
      </c>
      <c r="E68" s="100" t="s">
        <v>2197</v>
      </c>
      <c r="F68" s="121">
        <v>40</v>
      </c>
    </row>
    <row r="69" spans="2:6">
      <c r="B69" s="121">
        <v>17</v>
      </c>
      <c r="C69" s="121" t="s">
        <v>2415</v>
      </c>
      <c r="D69" s="605" t="str">
        <f t="shared" si="0"/>
        <v>4.15.07</v>
      </c>
      <c r="E69" s="100" t="s">
        <v>2198</v>
      </c>
      <c r="F69" s="121">
        <v>30</v>
      </c>
    </row>
    <row r="70" spans="2:6">
      <c r="B70" s="121">
        <v>18</v>
      </c>
      <c r="C70" s="121" t="s">
        <v>2416</v>
      </c>
      <c r="D70" s="605" t="str">
        <f t="shared" si="0"/>
        <v>4.15.08</v>
      </c>
      <c r="E70" s="100" t="s">
        <v>2199</v>
      </c>
      <c r="F70" s="121">
        <v>30</v>
      </c>
    </row>
    <row r="71" spans="2:6">
      <c r="B71" s="121">
        <v>19</v>
      </c>
      <c r="C71" s="121" t="s">
        <v>2417</v>
      </c>
      <c r="D71" s="605" t="str">
        <f t="shared" ref="D71:D75" si="1">MID(C71,2,7)</f>
        <v>4.15.09</v>
      </c>
      <c r="E71" s="100" t="s">
        <v>2200</v>
      </c>
      <c r="F71" s="121">
        <v>20</v>
      </c>
    </row>
    <row r="72" spans="2:6">
      <c r="B72" s="121">
        <v>20</v>
      </c>
      <c r="C72" s="121" t="s">
        <v>2418</v>
      </c>
      <c r="D72" s="605" t="str">
        <f t="shared" si="1"/>
        <v>4.16.01</v>
      </c>
      <c r="E72" s="100" t="s">
        <v>2201</v>
      </c>
      <c r="F72" s="121">
        <v>30</v>
      </c>
    </row>
    <row r="73" spans="2:6">
      <c r="B73" s="121">
        <v>21</v>
      </c>
      <c r="C73" s="121" t="s">
        <v>2419</v>
      </c>
      <c r="D73" s="605" t="str">
        <f t="shared" si="1"/>
        <v>4.16.02</v>
      </c>
      <c r="E73" s="100" t="s">
        <v>2202</v>
      </c>
      <c r="F73" s="121">
        <v>40</v>
      </c>
    </row>
    <row r="74" spans="2:6">
      <c r="B74" s="121">
        <v>22</v>
      </c>
      <c r="C74" s="121" t="s">
        <v>2420</v>
      </c>
      <c r="D74" s="605" t="str">
        <f t="shared" si="1"/>
        <v>4.16.03</v>
      </c>
      <c r="E74" s="100" t="s">
        <v>2203</v>
      </c>
      <c r="F74" s="121">
        <v>20</v>
      </c>
    </row>
    <row r="75" spans="2:6">
      <c r="B75" s="121">
        <v>23</v>
      </c>
      <c r="C75" s="121" t="s">
        <v>2421</v>
      </c>
      <c r="D75" s="605" t="str">
        <f t="shared" si="1"/>
        <v>4.16.04</v>
      </c>
      <c r="E75" s="100" t="s">
        <v>2204</v>
      </c>
      <c r="F75" s="121">
        <v>30</v>
      </c>
    </row>
  </sheetData>
  <autoFilter ref="B4:F75" xr:uid="{00000000-0009-0000-0000-000010000000}"/>
  <pageMargins left="0.7" right="0.7" top="0.75" bottom="0.75" header="0.3" footer="0.3"/>
  <pageSetup paperSize="9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tabColor rgb="FFFF0000"/>
  </sheetPr>
  <dimension ref="A1:BY1417"/>
  <sheetViews>
    <sheetView topLeftCell="A4" zoomScale="70" zoomScaleNormal="70" zoomScaleSheetLayoutView="70" workbookViewId="0">
      <pane xSplit="11" ySplit="5" topLeftCell="BJ1063" activePane="bottomRight" state="frozen"/>
      <selection activeCell="A4" sqref="A4"/>
      <selection pane="topRight" activeCell="L4" sqref="L4"/>
      <selection pane="bottomLeft" activeCell="A9" sqref="A9"/>
      <selection pane="bottomRight" activeCell="BL1044" sqref="BL1044"/>
    </sheetView>
  </sheetViews>
  <sheetFormatPr baseColWidth="10" defaultColWidth="8.83203125" defaultRowHeight="15"/>
  <cols>
    <col min="1" max="1" width="6.5" bestFit="1" customWidth="1"/>
    <col min="2" max="2" width="28.83203125" hidden="1" customWidth="1"/>
    <col min="3" max="3" width="37.5" customWidth="1"/>
    <col min="4" max="4" width="20.5" style="101" customWidth="1"/>
    <col min="5" max="11" width="13.83203125" style="101" customWidth="1"/>
    <col min="12" max="12" width="18.5" style="101" customWidth="1"/>
    <col min="13" max="13" width="10.5" style="101" customWidth="1"/>
    <col min="14" max="14" width="10.33203125" style="101" customWidth="1"/>
    <col min="15" max="16" width="9.1640625" style="101" hidden="1" customWidth="1"/>
    <col min="17" max="17" width="10.33203125" style="101" hidden="1" customWidth="1"/>
    <col min="18" max="18" width="20.33203125" style="101" hidden="1" customWidth="1"/>
    <col min="19" max="19" width="9.33203125" style="101" hidden="1" customWidth="1"/>
    <col min="20" max="20" width="15.6640625" style="10" hidden="1" customWidth="1"/>
    <col min="21" max="21" width="8.33203125" style="101" hidden="1" customWidth="1"/>
    <col min="22" max="22" width="16.5" style="101" hidden="1" customWidth="1"/>
    <col min="23" max="23" width="14.33203125" style="101" hidden="1" customWidth="1"/>
    <col min="24" max="24" width="11.1640625" style="101" hidden="1" customWidth="1"/>
    <col min="25" max="25" width="21" style="101" hidden="1" customWidth="1"/>
    <col min="26" max="26" width="9.1640625" style="101" hidden="1" customWidth="1"/>
    <col min="27" max="27" width="12.5" style="101" hidden="1" customWidth="1"/>
    <col min="28" max="28" width="9.1640625" style="101" hidden="1" customWidth="1"/>
    <col min="29" max="29" width="10.6640625" style="101" hidden="1" customWidth="1"/>
    <col min="30" max="30" width="20.83203125" style="101" hidden="1" customWidth="1"/>
    <col min="31" max="31" width="19.6640625" style="101" customWidth="1"/>
    <col min="32" max="37" width="9.1640625" style="101" hidden="1" customWidth="1"/>
    <col min="38" max="38" width="9" style="101" hidden="1" customWidth="1"/>
    <col min="39" max="39" width="9.1640625" style="101" hidden="1" customWidth="1"/>
    <col min="40" max="40" width="8" style="101" hidden="1" customWidth="1"/>
    <col min="41" max="41" width="5.83203125" style="101" hidden="1" customWidth="1"/>
    <col min="42" max="42" width="6.5" style="101" hidden="1" customWidth="1"/>
    <col min="43" max="43" width="10.6640625" style="101" customWidth="1"/>
    <col min="44" max="44" width="0" style="101" hidden="1" customWidth="1"/>
    <col min="45" max="45" width="6.6640625" style="101" hidden="1" customWidth="1"/>
    <col min="46" max="46" width="6.1640625" style="101" hidden="1" customWidth="1"/>
    <col min="47" max="47" width="6.6640625" style="101" hidden="1" customWidth="1"/>
    <col min="48" max="48" width="24.33203125" style="101" customWidth="1"/>
    <col min="49" max="49" width="14.5" style="101" hidden="1" customWidth="1"/>
    <col min="50" max="50" width="0" style="101" hidden="1" customWidth="1"/>
    <col min="51" max="51" width="22.33203125" style="101" hidden="1" customWidth="1"/>
    <col min="52" max="52" width="18.5" style="101" hidden="1" customWidth="1"/>
    <col min="53" max="53" width="13.83203125" style="101" customWidth="1"/>
    <col min="54" max="54" width="19.5" style="101" hidden="1" customWidth="1"/>
    <col min="55" max="55" width="4.1640625" style="101" hidden="1" customWidth="1"/>
    <col min="56" max="56" width="12.33203125" style="101" hidden="1" customWidth="1"/>
    <col min="57" max="59" width="9.83203125" style="101" customWidth="1"/>
    <col min="60" max="60" width="15" style="101" customWidth="1"/>
    <col min="61" max="61" width="13.5" style="101" customWidth="1"/>
    <col min="62" max="62" width="21.1640625" style="101" customWidth="1"/>
    <col min="63" max="63" width="18" style="101" customWidth="1"/>
    <col min="64" max="65" width="20.5" style="101" customWidth="1"/>
    <col min="66" max="66" width="9.83203125" style="101" customWidth="1"/>
    <col min="67" max="67" width="23.5" style="101" customWidth="1"/>
    <col min="68" max="68" width="21.5" style="101" customWidth="1"/>
    <col min="69" max="77" width="8.83203125" style="101"/>
  </cols>
  <sheetData>
    <row r="1" spans="1:77" ht="26">
      <c r="A1" s="1745" t="s">
        <v>1867</v>
      </c>
      <c r="B1" s="1745"/>
      <c r="C1" s="1745"/>
      <c r="D1" s="1745"/>
      <c r="E1" s="1745"/>
      <c r="F1" s="1745"/>
      <c r="G1" s="1745"/>
      <c r="H1" s="1745"/>
      <c r="I1" s="1745"/>
      <c r="J1" s="1745"/>
      <c r="K1" s="1745"/>
      <c r="L1" s="1745"/>
      <c r="M1" s="1745"/>
      <c r="N1" s="1745"/>
      <c r="O1" s="1745"/>
      <c r="P1" s="1745"/>
      <c r="Q1" s="1745"/>
      <c r="R1" s="1745"/>
      <c r="S1" s="1745"/>
      <c r="T1" s="1745"/>
      <c r="U1" s="1745"/>
      <c r="V1" s="1745"/>
      <c r="W1" s="1745"/>
      <c r="X1" s="1745"/>
      <c r="Y1" s="1745"/>
      <c r="Z1" s="1745"/>
      <c r="AA1" s="1745"/>
      <c r="AB1" s="1745"/>
      <c r="AC1" s="1745"/>
      <c r="AD1" s="1745"/>
      <c r="AE1" s="1745"/>
      <c r="AF1" s="1745"/>
      <c r="AG1" s="1745"/>
      <c r="AH1" s="1745"/>
      <c r="AI1" s="1745"/>
      <c r="AJ1" s="1745"/>
      <c r="AK1" s="1745"/>
      <c r="AL1" s="1745"/>
      <c r="AM1" s="1745"/>
      <c r="AN1" s="1745"/>
      <c r="AO1" s="1745"/>
      <c r="AP1" s="1745"/>
      <c r="AQ1" s="1745"/>
      <c r="AR1" s="1745"/>
      <c r="AS1" s="1745"/>
      <c r="AT1" s="1745"/>
      <c r="AU1" s="1745"/>
      <c r="AV1" s="1745"/>
      <c r="AW1" s="1745"/>
      <c r="AX1" s="1745"/>
      <c r="AY1" s="1745"/>
      <c r="AZ1" s="1745"/>
      <c r="BA1" s="1745"/>
      <c r="BB1" s="91"/>
      <c r="BC1" s="91"/>
      <c r="BD1" s="91"/>
    </row>
    <row r="2" spans="1:77" ht="26">
      <c r="A2" s="1745" t="s">
        <v>1868</v>
      </c>
      <c r="B2" s="1745"/>
      <c r="C2" s="1745"/>
      <c r="D2" s="1745"/>
      <c r="E2" s="1745"/>
      <c r="F2" s="1745"/>
      <c r="G2" s="1745"/>
      <c r="H2" s="1745"/>
      <c r="I2" s="1745"/>
      <c r="J2" s="1745"/>
      <c r="K2" s="1745"/>
      <c r="L2" s="1745"/>
      <c r="M2" s="1745"/>
      <c r="N2" s="1745"/>
      <c r="O2" s="1745"/>
      <c r="P2" s="1745"/>
      <c r="Q2" s="1745"/>
      <c r="R2" s="1745"/>
      <c r="S2" s="1745"/>
      <c r="T2" s="1745"/>
      <c r="U2" s="1745"/>
      <c r="V2" s="1745"/>
      <c r="W2" s="1745"/>
      <c r="X2" s="1745"/>
      <c r="Y2" s="1745"/>
      <c r="Z2" s="1745"/>
      <c r="AA2" s="1745"/>
      <c r="AB2" s="1745"/>
      <c r="AC2" s="1745"/>
      <c r="AD2" s="1745"/>
      <c r="AE2" s="1745"/>
      <c r="AF2" s="1745"/>
      <c r="AG2" s="1745"/>
      <c r="AH2" s="1745"/>
      <c r="AI2" s="1745"/>
      <c r="AJ2" s="1745"/>
      <c r="AK2" s="1745"/>
      <c r="AL2" s="1745"/>
      <c r="AM2" s="1745"/>
      <c r="AN2" s="1745"/>
      <c r="AO2" s="1745"/>
      <c r="AP2" s="1745"/>
      <c r="AQ2" s="1745"/>
      <c r="AR2" s="1745"/>
      <c r="AS2" s="1745"/>
      <c r="AT2" s="1745"/>
      <c r="AU2" s="1745"/>
      <c r="AV2" s="1745"/>
      <c r="AW2" s="1745"/>
      <c r="AX2" s="1745"/>
      <c r="AY2" s="1745"/>
      <c r="AZ2" s="1745"/>
      <c r="BA2" s="1745"/>
      <c r="BB2" s="91"/>
      <c r="BC2" s="91"/>
      <c r="BD2" s="91"/>
    </row>
    <row r="3" spans="1:77" ht="26">
      <c r="A3" s="91"/>
      <c r="B3" s="91"/>
      <c r="C3" s="91"/>
      <c r="D3" s="91"/>
      <c r="E3" s="91"/>
      <c r="F3" s="91"/>
      <c r="G3" s="91"/>
      <c r="H3" s="91"/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1"/>
      <c r="AL3" s="91"/>
      <c r="AM3" s="91"/>
      <c r="AN3" s="91"/>
      <c r="AO3" s="91"/>
      <c r="AP3" s="91"/>
      <c r="AQ3" s="91"/>
      <c r="AR3" s="91"/>
      <c r="AS3" s="91"/>
      <c r="AT3" s="91"/>
      <c r="AU3" s="91"/>
      <c r="AV3" s="91"/>
      <c r="AW3" s="91"/>
      <c r="AX3" s="91"/>
      <c r="AY3" s="91"/>
      <c r="AZ3" s="91"/>
      <c r="BA3" s="91"/>
      <c r="BB3" s="91"/>
      <c r="BC3" s="91"/>
      <c r="BD3" s="91"/>
    </row>
    <row r="4" spans="1:77" ht="26">
      <c r="A4" s="91"/>
      <c r="B4" s="91"/>
      <c r="C4" s="297" t="s">
        <v>1905</v>
      </c>
      <c r="D4" s="91"/>
      <c r="E4" s="91"/>
      <c r="F4" s="91"/>
      <c r="G4" s="91"/>
      <c r="H4" s="91"/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1"/>
      <c r="AB4" s="91"/>
      <c r="AC4" s="91"/>
      <c r="AD4" s="91"/>
      <c r="AE4" s="91"/>
      <c r="AF4" s="91"/>
      <c r="AG4" s="91"/>
      <c r="AH4" s="91"/>
      <c r="AI4" s="91"/>
      <c r="AJ4" s="91"/>
      <c r="AK4" s="91"/>
      <c r="AL4" s="91"/>
      <c r="AM4" s="91"/>
      <c r="AN4" s="91"/>
      <c r="AO4" s="91"/>
      <c r="AP4" s="91"/>
      <c r="AQ4" s="91"/>
      <c r="AR4" s="91"/>
      <c r="AS4" s="91"/>
      <c r="AT4" s="91"/>
      <c r="AU4" s="91"/>
      <c r="AV4" s="91"/>
      <c r="AW4" s="91"/>
      <c r="AX4" s="91"/>
      <c r="AY4" s="91"/>
      <c r="AZ4" s="91"/>
      <c r="BA4" s="91"/>
      <c r="BB4" s="91"/>
      <c r="BC4" s="91"/>
      <c r="BD4" s="91"/>
    </row>
    <row r="5" spans="1:77" ht="16" thickBot="1">
      <c r="T5" s="221"/>
    </row>
    <row r="6" spans="1:77" s="12" customFormat="1" ht="30" customHeight="1" thickBot="1">
      <c r="A6" s="1746" t="s">
        <v>0</v>
      </c>
      <c r="B6" s="1768" t="s">
        <v>1</v>
      </c>
      <c r="C6" s="1767" t="s">
        <v>2</v>
      </c>
      <c r="D6" s="1767" t="s">
        <v>3</v>
      </c>
      <c r="E6" s="1767" t="s">
        <v>4</v>
      </c>
      <c r="F6" s="1769" t="s">
        <v>109</v>
      </c>
      <c r="G6" s="1767" t="s">
        <v>74</v>
      </c>
      <c r="H6" s="1767"/>
      <c r="I6" s="1767"/>
      <c r="J6" s="1748" t="s">
        <v>1866</v>
      </c>
      <c r="K6" s="1767" t="s">
        <v>78</v>
      </c>
      <c r="L6" s="1767"/>
      <c r="M6" s="1769" t="s">
        <v>92</v>
      </c>
      <c r="N6" s="1767" t="s">
        <v>5</v>
      </c>
      <c r="O6" s="337"/>
      <c r="P6" s="337"/>
      <c r="Q6" s="337"/>
      <c r="R6" s="1767" t="s">
        <v>6</v>
      </c>
      <c r="S6" s="1767" t="s">
        <v>7</v>
      </c>
      <c r="T6" s="1767" t="s">
        <v>8</v>
      </c>
      <c r="U6" s="1767" t="s">
        <v>9</v>
      </c>
      <c r="V6" s="1767"/>
      <c r="W6" s="1767"/>
      <c r="X6" s="1767"/>
      <c r="Y6" s="1767"/>
      <c r="Z6" s="1767" t="s">
        <v>74</v>
      </c>
      <c r="AA6" s="1767"/>
      <c r="AB6" s="1767"/>
      <c r="AC6" s="1767" t="s">
        <v>78</v>
      </c>
      <c r="AD6" s="1767"/>
      <c r="AE6" s="1767" t="s">
        <v>79</v>
      </c>
      <c r="AF6" s="1767" t="s">
        <v>80</v>
      </c>
      <c r="AG6" s="1767"/>
      <c r="AH6" s="1767" t="s">
        <v>81</v>
      </c>
      <c r="AI6" s="1767"/>
      <c r="AJ6" s="1767"/>
      <c r="AK6" s="1767" t="s">
        <v>82</v>
      </c>
      <c r="AL6" s="1767"/>
      <c r="AM6" s="1746" t="s">
        <v>89</v>
      </c>
      <c r="AN6" s="1769" t="s">
        <v>90</v>
      </c>
      <c r="AO6" s="1769" t="s">
        <v>91</v>
      </c>
      <c r="AP6" s="1769" t="s">
        <v>92</v>
      </c>
      <c r="AQ6" s="1767" t="s">
        <v>10</v>
      </c>
      <c r="AR6" s="1769" t="s">
        <v>94</v>
      </c>
      <c r="AS6" s="314" t="s">
        <v>105</v>
      </c>
      <c r="AT6" s="314"/>
      <c r="AU6" s="314"/>
      <c r="AV6" s="1769" t="s">
        <v>103</v>
      </c>
      <c r="AW6" s="1769" t="s">
        <v>109</v>
      </c>
      <c r="AX6" s="1769" t="s">
        <v>98</v>
      </c>
      <c r="AY6" s="1769"/>
      <c r="AZ6" s="1769"/>
      <c r="BA6" s="1774" t="s">
        <v>107</v>
      </c>
      <c r="BB6" s="1775" t="s">
        <v>138</v>
      </c>
      <c r="BC6" s="1776"/>
      <c r="BD6" s="1776"/>
      <c r="BE6" s="300" t="s">
        <v>1917</v>
      </c>
      <c r="BF6" s="300" t="s">
        <v>1918</v>
      </c>
      <c r="BG6" s="300" t="s">
        <v>1919</v>
      </c>
      <c r="BH6" s="300" t="s">
        <v>1920</v>
      </c>
      <c r="BI6" s="300" t="s">
        <v>100</v>
      </c>
      <c r="BJ6" s="300" t="s">
        <v>1921</v>
      </c>
      <c r="BK6" s="300" t="s">
        <v>1921</v>
      </c>
      <c r="BL6" s="300" t="s">
        <v>1921</v>
      </c>
      <c r="BM6" s="300" t="s">
        <v>1921</v>
      </c>
      <c r="BN6" s="301" t="s">
        <v>1914</v>
      </c>
      <c r="BO6" s="301" t="s">
        <v>1922</v>
      </c>
      <c r="BP6" s="301" t="s">
        <v>103</v>
      </c>
      <c r="BQ6" s="157"/>
      <c r="BR6" s="157"/>
      <c r="BS6" s="157"/>
      <c r="BT6" s="157"/>
      <c r="BU6" s="157"/>
      <c r="BV6" s="157"/>
      <c r="BW6" s="157"/>
      <c r="BX6" s="157"/>
      <c r="BY6" s="157"/>
    </row>
    <row r="7" spans="1:77" ht="38.25" customHeight="1" thickBot="1">
      <c r="A7" s="1746"/>
      <c r="B7" s="1768"/>
      <c r="C7" s="1767"/>
      <c r="D7" s="1767"/>
      <c r="E7" s="1767"/>
      <c r="F7" s="1769"/>
      <c r="G7" s="1767" t="s">
        <v>76</v>
      </c>
      <c r="H7" s="1767" t="s">
        <v>77</v>
      </c>
      <c r="I7" s="1767" t="s">
        <v>75</v>
      </c>
      <c r="J7" s="1748"/>
      <c r="K7" s="1770" t="s">
        <v>20</v>
      </c>
      <c r="L7" s="1770" t="s">
        <v>9</v>
      </c>
      <c r="M7" s="1769"/>
      <c r="N7" s="1767"/>
      <c r="O7" s="1770" t="s">
        <v>12</v>
      </c>
      <c r="P7" s="1770"/>
      <c r="Q7" s="1770" t="s">
        <v>13</v>
      </c>
      <c r="R7" s="1767"/>
      <c r="S7" s="1767"/>
      <c r="T7" s="1767"/>
      <c r="U7" s="1770" t="s">
        <v>15</v>
      </c>
      <c r="V7" s="1770" t="s">
        <v>16</v>
      </c>
      <c r="W7" s="1770" t="s">
        <v>17</v>
      </c>
      <c r="X7" s="1770" t="s">
        <v>18</v>
      </c>
      <c r="Y7" s="1770" t="s">
        <v>19</v>
      </c>
      <c r="Z7" s="1767" t="s">
        <v>76</v>
      </c>
      <c r="AA7" s="1767" t="s">
        <v>77</v>
      </c>
      <c r="AB7" s="1767" t="s">
        <v>75</v>
      </c>
      <c r="AC7" s="1770" t="s">
        <v>20</v>
      </c>
      <c r="AD7" s="1770" t="s">
        <v>9</v>
      </c>
      <c r="AE7" s="1767"/>
      <c r="AF7" s="1767" t="s">
        <v>83</v>
      </c>
      <c r="AG7" s="1767" t="s">
        <v>84</v>
      </c>
      <c r="AH7" s="1767" t="s">
        <v>85</v>
      </c>
      <c r="AI7" s="1767" t="s">
        <v>86</v>
      </c>
      <c r="AJ7" s="1767" t="s">
        <v>8</v>
      </c>
      <c r="AK7" s="1770" t="s">
        <v>87</v>
      </c>
      <c r="AL7" s="1770" t="s">
        <v>88</v>
      </c>
      <c r="AM7" s="1746"/>
      <c r="AN7" s="1769"/>
      <c r="AO7" s="1769"/>
      <c r="AP7" s="1769"/>
      <c r="AQ7" s="1767"/>
      <c r="AR7" s="1769"/>
      <c r="AS7" s="1769" t="s">
        <v>101</v>
      </c>
      <c r="AT7" s="1769" t="s">
        <v>102</v>
      </c>
      <c r="AU7" s="1769" t="s">
        <v>104</v>
      </c>
      <c r="AV7" s="1769"/>
      <c r="AW7" s="1769"/>
      <c r="AX7" s="1769" t="s">
        <v>96</v>
      </c>
      <c r="AY7" s="1748" t="s">
        <v>97</v>
      </c>
      <c r="AZ7" s="1748" t="s">
        <v>99</v>
      </c>
      <c r="BA7" s="1774"/>
      <c r="BB7" s="1771" t="s">
        <v>139</v>
      </c>
      <c r="BC7" s="1772" t="s">
        <v>140</v>
      </c>
      <c r="BD7" s="1773"/>
      <c r="BE7" s="302" t="s">
        <v>1923</v>
      </c>
      <c r="BF7" s="302" t="s">
        <v>1924</v>
      </c>
      <c r="BG7" s="302" t="s">
        <v>1925</v>
      </c>
      <c r="BH7" s="302" t="s">
        <v>1926</v>
      </c>
      <c r="BI7" s="302" t="s">
        <v>1927</v>
      </c>
      <c r="BJ7" s="302" t="s">
        <v>1928</v>
      </c>
      <c r="BK7" s="302" t="s">
        <v>1929</v>
      </c>
      <c r="BL7" s="302" t="s">
        <v>1930</v>
      </c>
      <c r="BM7" s="302" t="s">
        <v>2206</v>
      </c>
      <c r="BN7" s="303"/>
      <c r="BO7" s="302" t="s">
        <v>1931</v>
      </c>
      <c r="BP7" s="303" t="s">
        <v>1915</v>
      </c>
    </row>
    <row r="8" spans="1:77" ht="17" thickBot="1">
      <c r="A8" s="1746"/>
      <c r="B8" s="1768"/>
      <c r="C8" s="1767"/>
      <c r="D8" s="1767"/>
      <c r="E8" s="1767"/>
      <c r="F8" s="1769"/>
      <c r="G8" s="1767"/>
      <c r="H8" s="1767"/>
      <c r="I8" s="1767"/>
      <c r="J8" s="1748"/>
      <c r="K8" s="1770"/>
      <c r="L8" s="1770"/>
      <c r="M8" s="1769"/>
      <c r="N8" s="1767"/>
      <c r="O8" s="484" t="s">
        <v>20</v>
      </c>
      <c r="P8" s="484" t="s">
        <v>9</v>
      </c>
      <c r="Q8" s="1770"/>
      <c r="R8" s="1767"/>
      <c r="S8" s="1767"/>
      <c r="T8" s="1767"/>
      <c r="U8" s="1770"/>
      <c r="V8" s="1770"/>
      <c r="W8" s="1770"/>
      <c r="X8" s="1770"/>
      <c r="Y8" s="1770"/>
      <c r="Z8" s="1767"/>
      <c r="AA8" s="1767"/>
      <c r="AB8" s="1767"/>
      <c r="AC8" s="1770"/>
      <c r="AD8" s="1770"/>
      <c r="AE8" s="1767"/>
      <c r="AF8" s="1767"/>
      <c r="AG8" s="1767"/>
      <c r="AH8" s="1767"/>
      <c r="AI8" s="1767"/>
      <c r="AJ8" s="1767"/>
      <c r="AK8" s="1770"/>
      <c r="AL8" s="1770"/>
      <c r="AM8" s="1746"/>
      <c r="AN8" s="1769"/>
      <c r="AO8" s="1769"/>
      <c r="AP8" s="1769"/>
      <c r="AQ8" s="1767"/>
      <c r="AR8" s="1769"/>
      <c r="AS8" s="1769"/>
      <c r="AT8" s="1769"/>
      <c r="AU8" s="1769"/>
      <c r="AV8" s="314"/>
      <c r="AW8" s="1769"/>
      <c r="AX8" s="1769"/>
      <c r="AY8" s="1748"/>
      <c r="AZ8" s="1748"/>
      <c r="BA8" s="1774"/>
      <c r="BB8" s="1771"/>
      <c r="BC8" s="482" t="s">
        <v>118</v>
      </c>
      <c r="BD8" s="10" t="s">
        <v>141</v>
      </c>
      <c r="BE8" s="304"/>
      <c r="BF8" s="304"/>
      <c r="BG8" s="304"/>
      <c r="BH8" s="304"/>
      <c r="BI8" s="304"/>
      <c r="BJ8" s="304"/>
      <c r="BK8" s="304"/>
      <c r="BL8" s="304"/>
      <c r="BM8" s="304"/>
      <c r="BN8" s="304"/>
      <c r="BO8" s="304"/>
      <c r="BP8" s="304"/>
    </row>
    <row r="9" spans="1:77" ht="16" thickBot="1">
      <c r="A9" s="316">
        <v>1</v>
      </c>
      <c r="B9" s="485">
        <v>2</v>
      </c>
      <c r="C9" s="316">
        <v>2</v>
      </c>
      <c r="D9" s="316">
        <v>3</v>
      </c>
      <c r="E9" s="485">
        <v>4</v>
      </c>
      <c r="F9" s="485">
        <v>5</v>
      </c>
      <c r="G9" s="316">
        <v>6</v>
      </c>
      <c r="H9" s="316">
        <v>7</v>
      </c>
      <c r="I9" s="485">
        <v>8</v>
      </c>
      <c r="J9" s="485">
        <v>9</v>
      </c>
      <c r="K9" s="316">
        <v>10</v>
      </c>
      <c r="L9" s="316">
        <v>11</v>
      </c>
      <c r="M9" s="316">
        <v>12</v>
      </c>
      <c r="N9" s="316">
        <v>13</v>
      </c>
      <c r="O9" s="316">
        <v>7</v>
      </c>
      <c r="P9" s="485">
        <v>8</v>
      </c>
      <c r="Q9" s="316">
        <v>9</v>
      </c>
      <c r="R9" s="316">
        <v>10</v>
      </c>
      <c r="S9" s="485">
        <v>11</v>
      </c>
      <c r="T9" s="316">
        <v>12</v>
      </c>
      <c r="U9" s="316">
        <v>13</v>
      </c>
      <c r="V9" s="485">
        <v>14</v>
      </c>
      <c r="W9" s="316">
        <v>15</v>
      </c>
      <c r="X9" s="316">
        <v>16</v>
      </c>
      <c r="Y9" s="485">
        <v>17</v>
      </c>
      <c r="Z9" s="316">
        <v>18</v>
      </c>
      <c r="AA9" s="316">
        <v>19</v>
      </c>
      <c r="AB9" s="485">
        <v>20</v>
      </c>
      <c r="AC9" s="316">
        <v>21</v>
      </c>
      <c r="AD9" s="316">
        <v>22</v>
      </c>
      <c r="AE9" s="485">
        <v>14</v>
      </c>
      <c r="AF9" s="316">
        <v>24</v>
      </c>
      <c r="AG9" s="316">
        <v>25</v>
      </c>
      <c r="AH9" s="485">
        <v>26</v>
      </c>
      <c r="AI9" s="316">
        <v>27</v>
      </c>
      <c r="AJ9" s="316">
        <v>28</v>
      </c>
      <c r="AK9" s="485">
        <v>29</v>
      </c>
      <c r="AL9" s="316">
        <v>30</v>
      </c>
      <c r="AM9" s="316">
        <v>31</v>
      </c>
      <c r="AN9" s="485">
        <v>32</v>
      </c>
      <c r="AO9" s="316">
        <v>33</v>
      </c>
      <c r="AP9" s="316">
        <v>34</v>
      </c>
      <c r="AQ9" s="485">
        <v>15</v>
      </c>
      <c r="AR9" s="316">
        <v>36</v>
      </c>
      <c r="AS9" s="316">
        <v>37</v>
      </c>
      <c r="AT9" s="485">
        <v>38</v>
      </c>
      <c r="AU9" s="316">
        <v>39</v>
      </c>
      <c r="AV9" s="316">
        <v>16</v>
      </c>
      <c r="AW9" s="485">
        <v>41</v>
      </c>
      <c r="AX9" s="316">
        <v>42</v>
      </c>
      <c r="AY9" s="316">
        <v>43</v>
      </c>
      <c r="AZ9" s="485">
        <v>44</v>
      </c>
      <c r="BA9" s="316">
        <v>17</v>
      </c>
      <c r="BB9" s="43">
        <v>46</v>
      </c>
      <c r="BC9" s="11">
        <v>47</v>
      </c>
      <c r="BD9" s="1">
        <v>48</v>
      </c>
      <c r="BE9" s="305"/>
      <c r="BF9" s="305"/>
      <c r="BG9" s="305"/>
      <c r="BH9" s="305"/>
      <c r="BI9" s="305"/>
      <c r="BJ9" s="305"/>
      <c r="BK9" s="305"/>
      <c r="BL9" s="305"/>
      <c r="BM9" s="305"/>
      <c r="BN9" s="305"/>
      <c r="BO9" s="305"/>
      <c r="BP9" s="305"/>
    </row>
    <row r="10" spans="1:77" ht="16" hidden="1" thickBot="1">
      <c r="A10" s="289">
        <v>1</v>
      </c>
      <c r="B10" s="334" t="s">
        <v>21</v>
      </c>
      <c r="C10" s="335"/>
      <c r="D10" s="290"/>
      <c r="E10" s="290"/>
      <c r="F10" s="290"/>
      <c r="G10" s="290"/>
      <c r="H10" s="290"/>
      <c r="I10" s="290"/>
      <c r="J10" s="290"/>
      <c r="K10" s="290"/>
      <c r="L10" s="290"/>
      <c r="M10" s="290"/>
      <c r="N10" s="290"/>
      <c r="O10" s="290"/>
      <c r="P10" s="290"/>
      <c r="Q10" s="290"/>
      <c r="R10" s="290"/>
      <c r="S10" s="291"/>
      <c r="T10" s="290"/>
      <c r="U10" s="292"/>
      <c r="V10" s="290"/>
      <c r="W10" s="290"/>
      <c r="X10" s="290"/>
      <c r="Y10" s="290"/>
      <c r="Z10" s="290"/>
      <c r="AA10" s="290"/>
      <c r="AB10" s="290"/>
      <c r="AC10" s="290"/>
      <c r="AD10" s="290"/>
      <c r="AE10" s="290"/>
      <c r="AF10" s="290"/>
      <c r="AG10" s="290"/>
      <c r="AH10" s="290"/>
      <c r="AI10" s="290"/>
      <c r="AJ10" s="290"/>
      <c r="AK10" s="290"/>
      <c r="AL10" s="290"/>
      <c r="AM10" s="290"/>
      <c r="AN10" s="290"/>
      <c r="AO10" s="290"/>
      <c r="AP10" s="290"/>
      <c r="AQ10" s="290"/>
      <c r="AR10" s="290"/>
      <c r="AS10" s="290"/>
      <c r="AT10" s="290"/>
      <c r="AU10" s="290"/>
      <c r="AV10" s="336">
        <f>SUM(AV11,AV15,AV1043,AV1108,AV1121,AV1132)</f>
        <v>67193317237.745415</v>
      </c>
      <c r="AW10" s="290"/>
      <c r="AX10" s="290"/>
      <c r="AY10" s="290"/>
      <c r="AZ10" s="290"/>
      <c r="BA10" s="290"/>
      <c r="BB10" s="10"/>
      <c r="BC10" s="10"/>
      <c r="BD10" s="10"/>
      <c r="BE10" s="323"/>
      <c r="BF10" s="323"/>
      <c r="BG10" s="323"/>
      <c r="BH10" s="323"/>
      <c r="BI10" s="323"/>
      <c r="BJ10" s="323"/>
      <c r="BK10" s="323"/>
      <c r="BL10" s="323"/>
      <c r="BM10" s="323"/>
      <c r="BN10" s="323"/>
      <c r="BO10" s="323"/>
      <c r="BP10" s="323"/>
    </row>
    <row r="11" spans="1:77" ht="16" hidden="1" thickBot="1">
      <c r="A11" s="231" t="s">
        <v>22</v>
      </c>
      <c r="B11" s="232" t="s">
        <v>23</v>
      </c>
      <c r="C11" s="235" t="s">
        <v>1602</v>
      </c>
      <c r="D11" s="38" t="s">
        <v>145</v>
      </c>
      <c r="E11" s="38" t="s">
        <v>145</v>
      </c>
      <c r="F11" s="38" t="s">
        <v>145</v>
      </c>
      <c r="G11" s="38"/>
      <c r="H11" s="38"/>
      <c r="I11" s="38"/>
      <c r="J11" s="38" t="s">
        <v>145</v>
      </c>
      <c r="K11" s="38"/>
      <c r="L11" s="38"/>
      <c r="M11" s="236"/>
      <c r="N11" s="38" t="s">
        <v>145</v>
      </c>
      <c r="O11" s="38" t="s">
        <v>145</v>
      </c>
      <c r="P11" s="38" t="s">
        <v>145</v>
      </c>
      <c r="Q11" s="38" t="s">
        <v>145</v>
      </c>
      <c r="R11" s="38" t="s">
        <v>145</v>
      </c>
      <c r="S11" s="38" t="s">
        <v>145</v>
      </c>
      <c r="T11" s="38" t="s">
        <v>145</v>
      </c>
      <c r="U11" s="38" t="s">
        <v>145</v>
      </c>
      <c r="V11" s="38" t="s">
        <v>145</v>
      </c>
      <c r="W11" s="38" t="s">
        <v>145</v>
      </c>
      <c r="X11" s="38" t="s">
        <v>145</v>
      </c>
      <c r="Y11" s="38" t="s">
        <v>145</v>
      </c>
      <c r="Z11" s="38"/>
      <c r="AA11" s="38"/>
      <c r="AB11" s="38"/>
      <c r="AC11" s="38"/>
      <c r="AD11" s="38"/>
      <c r="AE11" s="38"/>
      <c r="AF11" s="38"/>
      <c r="AG11" s="38"/>
      <c r="AH11" s="38"/>
      <c r="AI11" s="38"/>
      <c r="AJ11" s="38"/>
      <c r="AK11" s="38"/>
      <c r="AL11" s="38"/>
      <c r="AM11" s="38"/>
      <c r="AN11" s="38"/>
      <c r="AO11" s="38"/>
      <c r="AP11" s="236"/>
      <c r="AQ11" s="38" t="s">
        <v>145</v>
      </c>
      <c r="AR11" s="38" t="s">
        <v>145</v>
      </c>
      <c r="AS11" s="38"/>
      <c r="AT11" s="38"/>
      <c r="AU11" s="38"/>
      <c r="AV11" s="38" t="s">
        <v>145</v>
      </c>
      <c r="AW11" s="38" t="s">
        <v>145</v>
      </c>
      <c r="AX11" s="38" t="s">
        <v>145</v>
      </c>
      <c r="AY11" s="38" t="s">
        <v>145</v>
      </c>
      <c r="AZ11" s="38" t="s">
        <v>145</v>
      </c>
      <c r="BA11" s="38" t="s">
        <v>145</v>
      </c>
      <c r="BB11" s="10" t="s">
        <v>145</v>
      </c>
      <c r="BC11" s="10" t="s">
        <v>145</v>
      </c>
      <c r="BD11" s="10" t="s">
        <v>145</v>
      </c>
      <c r="BE11" s="306"/>
      <c r="BF11" s="306"/>
      <c r="BG11" s="306"/>
      <c r="BH11" s="306"/>
      <c r="BI11" s="306"/>
      <c r="BJ11" s="333" t="e">
        <f>SUM(BJ12:BJ19)</f>
        <v>#VALUE!</v>
      </c>
      <c r="BK11" s="333" t="e">
        <f>SUM(BK12:BK19)</f>
        <v>#VALUE!</v>
      </c>
      <c r="BL11" s="333" t="e">
        <f>SUM(BL12:BL19)</f>
        <v>#VALUE!</v>
      </c>
      <c r="BM11" s="474"/>
      <c r="BN11" s="306"/>
      <c r="BO11" s="333" t="e">
        <f>SUM(BO12:BO19)</f>
        <v>#VALUE!</v>
      </c>
      <c r="BP11" s="333">
        <f>SUM(BP12:BP19)</f>
        <v>0</v>
      </c>
    </row>
    <row r="12" spans="1:77" s="15" customFormat="1" ht="16" hidden="1" thickBot="1">
      <c r="A12" s="237" t="s">
        <v>24</v>
      </c>
      <c r="B12" s="238" t="s">
        <v>23</v>
      </c>
      <c r="C12" s="235" t="s">
        <v>1602</v>
      </c>
      <c r="D12" s="38" t="s">
        <v>145</v>
      </c>
      <c r="E12" s="38" t="s">
        <v>145</v>
      </c>
      <c r="F12" s="38" t="s">
        <v>145</v>
      </c>
      <c r="G12" s="102"/>
      <c r="H12" s="102"/>
      <c r="I12" s="102"/>
      <c r="J12" s="38" t="s">
        <v>145</v>
      </c>
      <c r="K12" s="102"/>
      <c r="L12" s="102"/>
      <c r="M12" s="239"/>
      <c r="N12" s="38" t="s">
        <v>145</v>
      </c>
      <c r="O12" s="38" t="s">
        <v>145</v>
      </c>
      <c r="P12" s="38" t="s">
        <v>145</v>
      </c>
      <c r="Q12" s="38" t="s">
        <v>145</v>
      </c>
      <c r="R12" s="38" t="s">
        <v>145</v>
      </c>
      <c r="S12" s="38" t="s">
        <v>145</v>
      </c>
      <c r="T12" s="38" t="s">
        <v>145</v>
      </c>
      <c r="U12" s="38" t="s">
        <v>145</v>
      </c>
      <c r="V12" s="38" t="s">
        <v>145</v>
      </c>
      <c r="W12" s="38" t="s">
        <v>145</v>
      </c>
      <c r="X12" s="38" t="s">
        <v>145</v>
      </c>
      <c r="Y12" s="38" t="s">
        <v>145</v>
      </c>
      <c r="Z12" s="102"/>
      <c r="AA12" s="102"/>
      <c r="AB12" s="102"/>
      <c r="AC12" s="102"/>
      <c r="AD12" s="102"/>
      <c r="AE12" s="102"/>
      <c r="AF12" s="102"/>
      <c r="AG12" s="102"/>
      <c r="AH12" s="102"/>
      <c r="AI12" s="102"/>
      <c r="AJ12" s="102"/>
      <c r="AK12" s="102"/>
      <c r="AL12" s="102"/>
      <c r="AM12" s="102"/>
      <c r="AN12" s="102"/>
      <c r="AO12" s="102"/>
      <c r="AP12" s="239"/>
      <c r="AQ12" s="38" t="s">
        <v>145</v>
      </c>
      <c r="AR12" s="38" t="s">
        <v>145</v>
      </c>
      <c r="AS12" s="102"/>
      <c r="AT12" s="102"/>
      <c r="AU12" s="102"/>
      <c r="AV12" s="38" t="s">
        <v>145</v>
      </c>
      <c r="AW12" s="38" t="s">
        <v>145</v>
      </c>
      <c r="AX12" s="38" t="s">
        <v>145</v>
      </c>
      <c r="AY12" s="38" t="s">
        <v>145</v>
      </c>
      <c r="AZ12" s="38" t="s">
        <v>145</v>
      </c>
      <c r="BA12" s="38" t="s">
        <v>145</v>
      </c>
      <c r="BB12" s="10" t="s">
        <v>145</v>
      </c>
      <c r="BC12" s="10" t="s">
        <v>145</v>
      </c>
      <c r="BD12" s="10" t="s">
        <v>145</v>
      </c>
      <c r="BE12" s="307" t="str">
        <f>MID(AP12,2,7)</f>
        <v/>
      </c>
      <c r="BF12" s="308" t="e">
        <f t="shared" ref="BF12:BF19" si="0">VLOOKUP(BE12,kelompok,2,0)</f>
        <v>#N/A</v>
      </c>
      <c r="BG12" s="308" t="e">
        <f t="shared" ref="BG12:BG19" si="1">VLOOKUP(BE12,MASAMANFAAT,4,0)</f>
        <v>#N/A</v>
      </c>
      <c r="BH12" s="309" t="e">
        <f>(BC12-10)/BG12</f>
        <v>#VALUE!</v>
      </c>
      <c r="BI12" s="308" t="e">
        <f>2013-BN12</f>
        <v>#VALUE!</v>
      </c>
      <c r="BJ12" s="310" t="e">
        <f>IF(BI12&gt;BG12,BC12-10,BH12*BI12)</f>
        <v>#VALUE!</v>
      </c>
      <c r="BK12" s="310" t="e">
        <f>IF(BC12-10=BJ12,0,BH12)</f>
        <v>#VALUE!</v>
      </c>
      <c r="BL12" s="310" t="e">
        <f>IF(BC12-10=BJ12+BK12,0,BH12)</f>
        <v>#VALUE!</v>
      </c>
      <c r="BM12" s="310"/>
      <c r="BN12" s="311" t="str">
        <f>AW12</f>
        <v>-</v>
      </c>
      <c r="BO12" s="313" t="e">
        <f>BC12-(BJ12+BK12+BL12)</f>
        <v>#VALUE!</v>
      </c>
      <c r="BP12" s="312" t="str">
        <f t="shared" ref="BP12:BP19" si="2">BC12</f>
        <v>-</v>
      </c>
      <c r="BQ12" s="161"/>
      <c r="BR12" s="161"/>
      <c r="BS12" s="161"/>
      <c r="BT12" s="161"/>
      <c r="BU12" s="161"/>
      <c r="BV12" s="161"/>
      <c r="BW12" s="161"/>
      <c r="BX12" s="161"/>
      <c r="BY12" s="161"/>
    </row>
    <row r="13" spans="1:77" ht="16" hidden="1" thickBot="1">
      <c r="A13" s="231"/>
      <c r="B13" s="240" t="s">
        <v>110</v>
      </c>
      <c r="C13" s="241"/>
      <c r="D13" s="187"/>
      <c r="E13" s="242"/>
      <c r="F13" s="38"/>
      <c r="G13" s="38"/>
      <c r="H13" s="38"/>
      <c r="I13" s="38"/>
      <c r="J13" s="102"/>
      <c r="K13" s="38"/>
      <c r="L13" s="38"/>
      <c r="M13" s="243"/>
      <c r="N13" s="244"/>
      <c r="O13" s="244"/>
      <c r="P13" s="244"/>
      <c r="Q13" s="245"/>
      <c r="R13" s="38"/>
      <c r="S13" s="233"/>
      <c r="T13" s="38"/>
      <c r="U13" s="234"/>
      <c r="V13" s="38"/>
      <c r="W13" s="38"/>
      <c r="X13" s="38"/>
      <c r="Y13" s="38"/>
      <c r="Z13" s="38"/>
      <c r="AA13" s="38"/>
      <c r="AB13" s="38"/>
      <c r="AC13" s="38"/>
      <c r="AD13" s="38"/>
      <c r="AE13" s="38"/>
      <c r="AF13" s="38"/>
      <c r="AG13" s="38"/>
      <c r="AH13" s="38"/>
      <c r="AI13" s="38"/>
      <c r="AJ13" s="38"/>
      <c r="AK13" s="38"/>
      <c r="AL13" s="38"/>
      <c r="AM13" s="38"/>
      <c r="AN13" s="38"/>
      <c r="AO13" s="38"/>
      <c r="AP13" s="243"/>
      <c r="AQ13" s="102"/>
      <c r="AR13" s="102"/>
      <c r="AS13" s="38"/>
      <c r="AT13" s="38"/>
      <c r="AU13" s="38"/>
      <c r="AV13" s="38"/>
      <c r="AW13" s="38"/>
      <c r="AX13" s="102"/>
      <c r="AY13" s="102"/>
      <c r="AZ13" s="102"/>
      <c r="BA13" s="102"/>
      <c r="BB13" s="10"/>
      <c r="BC13" s="10"/>
      <c r="BD13" s="10"/>
      <c r="BE13" s="307" t="str">
        <f t="shared" ref="BE13:BE19" si="3">MID(AP13,2,7)</f>
        <v/>
      </c>
      <c r="BF13" s="308" t="e">
        <f t="shared" si="0"/>
        <v>#N/A</v>
      </c>
      <c r="BG13" s="308" t="e">
        <f t="shared" si="1"/>
        <v>#N/A</v>
      </c>
      <c r="BH13" s="309" t="e">
        <f t="shared" ref="BH13:BH19" si="4">(BC13-10)/BG13</f>
        <v>#N/A</v>
      </c>
      <c r="BI13" s="308">
        <f t="shared" ref="BI13:BI19" si="5">2013-BN13</f>
        <v>2013</v>
      </c>
      <c r="BJ13" s="310" t="e">
        <f t="shared" ref="BJ13:BJ19" si="6">IF(BI13&gt;BG13,BC13-10,BH13*BI13)</f>
        <v>#N/A</v>
      </c>
      <c r="BK13" s="310" t="e">
        <f t="shared" ref="BK13:BK19" si="7">IF(BC13-10=BJ13,0,BH13)</f>
        <v>#N/A</v>
      </c>
      <c r="BL13" s="310" t="e">
        <f t="shared" ref="BL13:BL19" si="8">IF(BC13-10=BJ13+BK13,0,BH13)</f>
        <v>#N/A</v>
      </c>
      <c r="BM13" s="310"/>
      <c r="BN13" s="311">
        <f t="shared" ref="BN13:BN19" si="9">AW13</f>
        <v>0</v>
      </c>
      <c r="BO13" s="313" t="e">
        <f t="shared" ref="BO13:BO19" si="10">BC13-(BJ13+BK13+BL13)</f>
        <v>#N/A</v>
      </c>
      <c r="BP13" s="312">
        <f t="shared" si="2"/>
        <v>0</v>
      </c>
    </row>
    <row r="14" spans="1:77" ht="16" hidden="1" thickBot="1">
      <c r="A14" s="231"/>
      <c r="B14" s="240"/>
      <c r="C14" s="37"/>
      <c r="D14" s="38"/>
      <c r="E14" s="38"/>
      <c r="F14" s="38"/>
      <c r="G14" s="38"/>
      <c r="H14" s="38"/>
      <c r="I14" s="38"/>
      <c r="J14" s="38"/>
      <c r="K14" s="38"/>
      <c r="L14" s="38"/>
      <c r="M14" s="38"/>
      <c r="N14" s="38"/>
      <c r="O14" s="38"/>
      <c r="P14" s="38"/>
      <c r="Q14" s="38"/>
      <c r="R14" s="38"/>
      <c r="S14" s="233"/>
      <c r="T14" s="38"/>
      <c r="U14" s="234"/>
      <c r="V14" s="38"/>
      <c r="W14" s="38"/>
      <c r="X14" s="38"/>
      <c r="Y14" s="38"/>
      <c r="Z14" s="38"/>
      <c r="AA14" s="38"/>
      <c r="AB14" s="38"/>
      <c r="AC14" s="38"/>
      <c r="AD14" s="38"/>
      <c r="AE14" s="38"/>
      <c r="AF14" s="38"/>
      <c r="AG14" s="38"/>
      <c r="AH14" s="38"/>
      <c r="AI14" s="38"/>
      <c r="AJ14" s="38"/>
      <c r="AK14" s="38"/>
      <c r="AL14" s="38"/>
      <c r="AM14" s="38"/>
      <c r="AN14" s="38"/>
      <c r="AO14" s="38"/>
      <c r="AP14" s="38"/>
      <c r="AQ14" s="38"/>
      <c r="AR14" s="38"/>
      <c r="AS14" s="38"/>
      <c r="AT14" s="38"/>
      <c r="AU14" s="38"/>
      <c r="AV14" s="38"/>
      <c r="AW14" s="38"/>
      <c r="AX14" s="38"/>
      <c r="AY14" s="38"/>
      <c r="AZ14" s="38"/>
      <c r="BA14" s="38"/>
      <c r="BB14" s="10"/>
      <c r="BC14" s="10"/>
      <c r="BD14" s="10"/>
      <c r="BE14" s="307" t="str">
        <f t="shared" si="3"/>
        <v/>
      </c>
      <c r="BF14" s="308" t="e">
        <f t="shared" si="0"/>
        <v>#N/A</v>
      </c>
      <c r="BG14" s="308" t="e">
        <f t="shared" si="1"/>
        <v>#N/A</v>
      </c>
      <c r="BH14" s="309" t="e">
        <f t="shared" si="4"/>
        <v>#N/A</v>
      </c>
      <c r="BI14" s="308">
        <f t="shared" si="5"/>
        <v>2013</v>
      </c>
      <c r="BJ14" s="310" t="e">
        <f t="shared" si="6"/>
        <v>#N/A</v>
      </c>
      <c r="BK14" s="310" t="e">
        <f t="shared" si="7"/>
        <v>#N/A</v>
      </c>
      <c r="BL14" s="310" t="e">
        <f t="shared" si="8"/>
        <v>#N/A</v>
      </c>
      <c r="BM14" s="310"/>
      <c r="BN14" s="311">
        <f t="shared" si="9"/>
        <v>0</v>
      </c>
      <c r="BO14" s="313" t="e">
        <f t="shared" si="10"/>
        <v>#N/A</v>
      </c>
      <c r="BP14" s="312">
        <f t="shared" si="2"/>
        <v>0</v>
      </c>
    </row>
    <row r="15" spans="1:77" s="31" customFormat="1" ht="24" hidden="1" customHeight="1">
      <c r="A15" s="246" t="s">
        <v>25</v>
      </c>
      <c r="B15" s="247" t="s">
        <v>26</v>
      </c>
      <c r="C15" s="109"/>
      <c r="D15" s="248"/>
      <c r="E15" s="248"/>
      <c r="F15" s="248"/>
      <c r="G15" s="248"/>
      <c r="H15" s="248"/>
      <c r="I15" s="248"/>
      <c r="J15" s="248"/>
      <c r="K15" s="248"/>
      <c r="L15" s="248"/>
      <c r="M15" s="168"/>
      <c r="N15" s="248"/>
      <c r="O15" s="248"/>
      <c r="P15" s="248"/>
      <c r="Q15" s="248"/>
      <c r="R15" s="248"/>
      <c r="S15" s="249"/>
      <c r="T15" s="248"/>
      <c r="U15" s="250"/>
      <c r="V15" s="248"/>
      <c r="W15" s="248"/>
      <c r="X15" s="248"/>
      <c r="Y15" s="248"/>
      <c r="Z15" s="248"/>
      <c r="AA15" s="248"/>
      <c r="AB15" s="248"/>
      <c r="AC15" s="248"/>
      <c r="AD15" s="248"/>
      <c r="AE15" s="248"/>
      <c r="AF15" s="248"/>
      <c r="AG15" s="248"/>
      <c r="AH15" s="248"/>
      <c r="AI15" s="248"/>
      <c r="AJ15" s="248"/>
      <c r="AK15" s="248"/>
      <c r="AL15" s="248"/>
      <c r="AM15" s="248"/>
      <c r="AN15" s="248"/>
      <c r="AO15" s="248"/>
      <c r="AP15" s="168"/>
      <c r="AQ15" s="248"/>
      <c r="AR15" s="248"/>
      <c r="AS15" s="248"/>
      <c r="AT15" s="248"/>
      <c r="AU15" s="248"/>
      <c r="AV15" s="251">
        <f>SUM(AV16,AV19,AV31,AV36,AV39,AV459,AV467,AV470,AV1019,AV1040)</f>
        <v>35267373300.745415</v>
      </c>
      <c r="AW15" s="248"/>
      <c r="AX15" s="248"/>
      <c r="AY15" s="248"/>
      <c r="AZ15" s="248"/>
      <c r="BA15" s="248"/>
      <c r="BB15" s="112"/>
      <c r="BC15" s="112"/>
      <c r="BD15" s="112"/>
      <c r="BE15" s="307" t="str">
        <f t="shared" si="3"/>
        <v/>
      </c>
      <c r="BF15" s="308" t="e">
        <f t="shared" si="0"/>
        <v>#N/A</v>
      </c>
      <c r="BG15" s="308" t="e">
        <f t="shared" si="1"/>
        <v>#N/A</v>
      </c>
      <c r="BH15" s="309" t="e">
        <f t="shared" si="4"/>
        <v>#N/A</v>
      </c>
      <c r="BI15" s="308">
        <f t="shared" si="5"/>
        <v>2013</v>
      </c>
      <c r="BJ15" s="310" t="e">
        <f t="shared" si="6"/>
        <v>#N/A</v>
      </c>
      <c r="BK15" s="310" t="e">
        <f t="shared" si="7"/>
        <v>#N/A</v>
      </c>
      <c r="BL15" s="310" t="e">
        <f t="shared" si="8"/>
        <v>#N/A</v>
      </c>
      <c r="BM15" s="310"/>
      <c r="BN15" s="311">
        <f t="shared" si="9"/>
        <v>0</v>
      </c>
      <c r="BO15" s="313" t="e">
        <f t="shared" si="10"/>
        <v>#N/A</v>
      </c>
      <c r="BP15" s="312">
        <f t="shared" si="2"/>
        <v>0</v>
      </c>
      <c r="BQ15" s="169"/>
      <c r="BR15" s="169"/>
      <c r="BS15" s="169"/>
      <c r="BT15" s="169"/>
      <c r="BU15" s="169"/>
      <c r="BV15" s="169"/>
      <c r="BW15" s="169"/>
      <c r="BX15" s="169"/>
      <c r="BY15" s="169"/>
    </row>
    <row r="16" spans="1:77" ht="16" hidden="1" thickBot="1">
      <c r="A16" s="231" t="s">
        <v>27</v>
      </c>
      <c r="B16" s="240" t="s">
        <v>28</v>
      </c>
      <c r="C16" s="37"/>
      <c r="D16" s="38"/>
      <c r="E16" s="38"/>
      <c r="F16" s="38"/>
      <c r="G16" s="38"/>
      <c r="H16" s="38"/>
      <c r="I16" s="38"/>
      <c r="J16" s="38"/>
      <c r="K16" s="38"/>
      <c r="L16" s="38"/>
      <c r="M16" s="483"/>
      <c r="N16" s="38"/>
      <c r="O16" s="38"/>
      <c r="P16" s="38"/>
      <c r="Q16" s="38"/>
      <c r="R16" s="38"/>
      <c r="S16" s="233"/>
      <c r="T16" s="38"/>
      <c r="U16" s="234"/>
      <c r="V16" s="38"/>
      <c r="W16" s="38"/>
      <c r="X16" s="38"/>
      <c r="Y16" s="38"/>
      <c r="Z16" s="38"/>
      <c r="AA16" s="38"/>
      <c r="AB16" s="38"/>
      <c r="AC16" s="38"/>
      <c r="AD16" s="38"/>
      <c r="AE16" s="38"/>
      <c r="AF16" s="38"/>
      <c r="AG16" s="38"/>
      <c r="AH16" s="38"/>
      <c r="AI16" s="38"/>
      <c r="AJ16" s="38"/>
      <c r="AK16" s="38"/>
      <c r="AL16" s="38"/>
      <c r="AM16" s="38"/>
      <c r="AN16" s="38"/>
      <c r="AO16" s="38"/>
      <c r="AP16" s="483"/>
      <c r="AQ16" s="38"/>
      <c r="AR16" s="38"/>
      <c r="AS16" s="38"/>
      <c r="AT16" s="38"/>
      <c r="AU16" s="38"/>
      <c r="AV16" s="38"/>
      <c r="AW16" s="38"/>
      <c r="AX16" s="38"/>
      <c r="AY16" s="38"/>
      <c r="AZ16" s="38"/>
      <c r="BA16" s="38"/>
      <c r="BB16" s="10"/>
      <c r="BC16" s="10"/>
      <c r="BD16" s="10"/>
      <c r="BE16" s="307" t="str">
        <f t="shared" si="3"/>
        <v/>
      </c>
      <c r="BF16" s="308" t="e">
        <f t="shared" si="0"/>
        <v>#N/A</v>
      </c>
      <c r="BG16" s="308" t="e">
        <f t="shared" si="1"/>
        <v>#N/A</v>
      </c>
      <c r="BH16" s="309" t="e">
        <f t="shared" si="4"/>
        <v>#N/A</v>
      </c>
      <c r="BI16" s="308">
        <f t="shared" si="5"/>
        <v>2013</v>
      </c>
      <c r="BJ16" s="310" t="e">
        <f t="shared" si="6"/>
        <v>#N/A</v>
      </c>
      <c r="BK16" s="310" t="e">
        <f t="shared" si="7"/>
        <v>#N/A</v>
      </c>
      <c r="BL16" s="310" t="e">
        <f t="shared" si="8"/>
        <v>#N/A</v>
      </c>
      <c r="BM16" s="310"/>
      <c r="BN16" s="311">
        <f t="shared" si="9"/>
        <v>0</v>
      </c>
      <c r="BO16" s="313" t="e">
        <f t="shared" si="10"/>
        <v>#N/A</v>
      </c>
      <c r="BP16" s="312">
        <f t="shared" si="2"/>
        <v>0</v>
      </c>
    </row>
    <row r="17" spans="1:77" ht="16" hidden="1" thickBot="1">
      <c r="A17" s="231"/>
      <c r="B17" s="240" t="s">
        <v>111</v>
      </c>
      <c r="C17" s="37" t="s">
        <v>145</v>
      </c>
      <c r="D17" s="38" t="s">
        <v>145</v>
      </c>
      <c r="E17" s="38" t="s">
        <v>145</v>
      </c>
      <c r="F17" s="38" t="s">
        <v>145</v>
      </c>
      <c r="G17" s="38" t="s">
        <v>145</v>
      </c>
      <c r="H17" s="38" t="s">
        <v>145</v>
      </c>
      <c r="I17" s="38" t="s">
        <v>145</v>
      </c>
      <c r="J17" s="38" t="s">
        <v>145</v>
      </c>
      <c r="K17" s="38" t="s">
        <v>145</v>
      </c>
      <c r="L17" s="38" t="s">
        <v>145</v>
      </c>
      <c r="M17" s="38" t="s">
        <v>145</v>
      </c>
      <c r="N17" s="38" t="s">
        <v>145</v>
      </c>
      <c r="O17" s="38" t="s">
        <v>145</v>
      </c>
      <c r="P17" s="38" t="s">
        <v>145</v>
      </c>
      <c r="Q17" s="38" t="s">
        <v>145</v>
      </c>
      <c r="R17" s="38" t="s">
        <v>145</v>
      </c>
      <c r="S17" s="233" t="s">
        <v>145</v>
      </c>
      <c r="T17" s="38" t="s">
        <v>145</v>
      </c>
      <c r="U17" s="234" t="s">
        <v>145</v>
      </c>
      <c r="V17" s="38" t="s">
        <v>145</v>
      </c>
      <c r="W17" s="38" t="s">
        <v>145</v>
      </c>
      <c r="X17" s="38" t="s">
        <v>145</v>
      </c>
      <c r="Y17" s="38" t="s">
        <v>145</v>
      </c>
      <c r="Z17" s="38" t="s">
        <v>145</v>
      </c>
      <c r="AA17" s="38" t="s">
        <v>145</v>
      </c>
      <c r="AB17" s="38" t="s">
        <v>145</v>
      </c>
      <c r="AC17" s="38" t="s">
        <v>145</v>
      </c>
      <c r="AD17" s="38" t="s">
        <v>145</v>
      </c>
      <c r="AE17" s="38" t="s">
        <v>145</v>
      </c>
      <c r="AF17" s="38" t="s">
        <v>145</v>
      </c>
      <c r="AG17" s="38" t="s">
        <v>145</v>
      </c>
      <c r="AH17" s="38" t="s">
        <v>145</v>
      </c>
      <c r="AI17" s="38" t="s">
        <v>145</v>
      </c>
      <c r="AJ17" s="38" t="s">
        <v>145</v>
      </c>
      <c r="AK17" s="38" t="s">
        <v>145</v>
      </c>
      <c r="AL17" s="38" t="s">
        <v>145</v>
      </c>
      <c r="AM17" s="38" t="s">
        <v>145</v>
      </c>
      <c r="AN17" s="38" t="s">
        <v>145</v>
      </c>
      <c r="AO17" s="38" t="s">
        <v>145</v>
      </c>
      <c r="AP17" s="38" t="s">
        <v>145</v>
      </c>
      <c r="AQ17" s="38" t="s">
        <v>145</v>
      </c>
      <c r="AR17" s="38" t="s">
        <v>145</v>
      </c>
      <c r="AS17" s="38" t="s">
        <v>145</v>
      </c>
      <c r="AT17" s="38" t="s">
        <v>145</v>
      </c>
      <c r="AU17" s="38" t="s">
        <v>145</v>
      </c>
      <c r="AV17" s="38" t="s">
        <v>145</v>
      </c>
      <c r="AW17" s="38" t="s">
        <v>145</v>
      </c>
      <c r="AX17" s="38" t="s">
        <v>145</v>
      </c>
      <c r="AY17" s="38" t="s">
        <v>145</v>
      </c>
      <c r="AZ17" s="38" t="s">
        <v>145</v>
      </c>
      <c r="BA17" s="38" t="s">
        <v>145</v>
      </c>
      <c r="BB17" s="10" t="s">
        <v>145</v>
      </c>
      <c r="BC17" s="10" t="s">
        <v>145</v>
      </c>
      <c r="BD17" s="10" t="s">
        <v>145</v>
      </c>
      <c r="BE17" s="307" t="str">
        <f t="shared" si="3"/>
        <v/>
      </c>
      <c r="BF17" s="308" t="e">
        <f t="shared" si="0"/>
        <v>#N/A</v>
      </c>
      <c r="BG17" s="308" t="e">
        <f t="shared" si="1"/>
        <v>#N/A</v>
      </c>
      <c r="BH17" s="309" t="e">
        <f t="shared" si="4"/>
        <v>#VALUE!</v>
      </c>
      <c r="BI17" s="308" t="e">
        <f t="shared" si="5"/>
        <v>#VALUE!</v>
      </c>
      <c r="BJ17" s="310" t="e">
        <f t="shared" si="6"/>
        <v>#VALUE!</v>
      </c>
      <c r="BK17" s="310" t="e">
        <f t="shared" si="7"/>
        <v>#VALUE!</v>
      </c>
      <c r="BL17" s="310" t="e">
        <f t="shared" si="8"/>
        <v>#VALUE!</v>
      </c>
      <c r="BM17" s="310"/>
      <c r="BN17" s="311" t="str">
        <f t="shared" si="9"/>
        <v>-</v>
      </c>
      <c r="BO17" s="313" t="e">
        <f t="shared" si="10"/>
        <v>#VALUE!</v>
      </c>
      <c r="BP17" s="312" t="str">
        <f t="shared" si="2"/>
        <v>-</v>
      </c>
    </row>
    <row r="18" spans="1:77" ht="16" hidden="1" thickBot="1">
      <c r="A18" s="231"/>
      <c r="B18" s="240"/>
      <c r="C18" s="240"/>
      <c r="D18" s="204"/>
      <c r="E18" s="204"/>
      <c r="F18" s="204"/>
      <c r="G18" s="204"/>
      <c r="H18" s="204"/>
      <c r="I18" s="204"/>
      <c r="J18" s="204"/>
      <c r="K18" s="204"/>
      <c r="L18" s="204"/>
      <c r="M18" s="204"/>
      <c r="N18" s="204"/>
      <c r="O18" s="204"/>
      <c r="P18" s="204"/>
      <c r="Q18" s="204"/>
      <c r="R18" s="204"/>
      <c r="S18" s="252"/>
      <c r="T18" s="204"/>
      <c r="U18" s="253"/>
      <c r="V18" s="204"/>
      <c r="W18" s="204"/>
      <c r="X18" s="204"/>
      <c r="Y18" s="204"/>
      <c r="Z18" s="204"/>
      <c r="AA18" s="204"/>
      <c r="AB18" s="204"/>
      <c r="AC18" s="204"/>
      <c r="AD18" s="204"/>
      <c r="AE18" s="204"/>
      <c r="AF18" s="204"/>
      <c r="AG18" s="204"/>
      <c r="AH18" s="204"/>
      <c r="AI18" s="204"/>
      <c r="AJ18" s="204"/>
      <c r="AK18" s="204"/>
      <c r="AL18" s="204"/>
      <c r="AM18" s="204"/>
      <c r="AN18" s="204"/>
      <c r="AO18" s="204"/>
      <c r="AP18" s="204"/>
      <c r="AQ18" s="204"/>
      <c r="AR18" s="204"/>
      <c r="AS18" s="204"/>
      <c r="AT18" s="204"/>
      <c r="AU18" s="204"/>
      <c r="AV18" s="204"/>
      <c r="AW18" s="204"/>
      <c r="AX18" s="204"/>
      <c r="AY18" s="204"/>
      <c r="AZ18" s="204"/>
      <c r="BA18" s="204"/>
      <c r="BB18" s="56"/>
      <c r="BC18" s="56"/>
      <c r="BD18" s="56"/>
      <c r="BE18" s="307" t="str">
        <f t="shared" si="3"/>
        <v/>
      </c>
      <c r="BF18" s="308" t="e">
        <f t="shared" si="0"/>
        <v>#N/A</v>
      </c>
      <c r="BG18" s="308" t="e">
        <f t="shared" si="1"/>
        <v>#N/A</v>
      </c>
      <c r="BH18" s="309" t="e">
        <f t="shared" si="4"/>
        <v>#N/A</v>
      </c>
      <c r="BI18" s="308">
        <f t="shared" si="5"/>
        <v>2013</v>
      </c>
      <c r="BJ18" s="310" t="e">
        <f t="shared" si="6"/>
        <v>#N/A</v>
      </c>
      <c r="BK18" s="310" t="e">
        <f t="shared" si="7"/>
        <v>#N/A</v>
      </c>
      <c r="BL18" s="310" t="e">
        <f t="shared" si="8"/>
        <v>#N/A</v>
      </c>
      <c r="BM18" s="310"/>
      <c r="BN18" s="311">
        <f t="shared" si="9"/>
        <v>0</v>
      </c>
      <c r="BO18" s="313" t="e">
        <f t="shared" si="10"/>
        <v>#N/A</v>
      </c>
      <c r="BP18" s="312">
        <f t="shared" si="2"/>
        <v>0</v>
      </c>
    </row>
    <row r="19" spans="1:77" s="100" customFormat="1" ht="21.75" hidden="1" customHeight="1">
      <c r="A19" s="231" t="s">
        <v>29</v>
      </c>
      <c r="B19" s="254" t="s">
        <v>30</v>
      </c>
      <c r="C19" s="254"/>
      <c r="D19" s="298"/>
      <c r="E19" s="298"/>
      <c r="F19" s="298"/>
      <c r="G19" s="298"/>
      <c r="H19" s="298"/>
      <c r="I19" s="298"/>
      <c r="J19" s="298"/>
      <c r="K19" s="298"/>
      <c r="L19" s="298"/>
      <c r="M19" s="298"/>
      <c r="N19" s="298"/>
      <c r="O19" s="298"/>
      <c r="P19" s="298"/>
      <c r="Q19" s="298"/>
      <c r="R19" s="298"/>
      <c r="S19" s="255"/>
      <c r="T19" s="298"/>
      <c r="U19" s="256"/>
      <c r="V19" s="298"/>
      <c r="W19" s="298"/>
      <c r="X19" s="298"/>
      <c r="Y19" s="298"/>
      <c r="Z19" s="298"/>
      <c r="AA19" s="298"/>
      <c r="AB19" s="298"/>
      <c r="AC19" s="298"/>
      <c r="AD19" s="298"/>
      <c r="AE19" s="298"/>
      <c r="AF19" s="298"/>
      <c r="AG19" s="298"/>
      <c r="AH19" s="298"/>
      <c r="AI19" s="298"/>
      <c r="AJ19" s="298"/>
      <c r="AK19" s="298"/>
      <c r="AL19" s="298"/>
      <c r="AM19" s="298"/>
      <c r="AN19" s="298"/>
      <c r="AO19" s="298"/>
      <c r="AP19" s="298"/>
      <c r="AQ19" s="298"/>
      <c r="AR19" s="298"/>
      <c r="AS19" s="298"/>
      <c r="AT19" s="298"/>
      <c r="AU19" s="298"/>
      <c r="AV19" s="183">
        <f>SUM(AV20:AV29)</f>
        <v>1018480024.2620631</v>
      </c>
      <c r="AW19" s="298"/>
      <c r="AX19" s="298"/>
      <c r="AY19" s="298"/>
      <c r="AZ19" s="298"/>
      <c r="BA19" s="298"/>
      <c r="BB19" s="57"/>
      <c r="BC19" s="57"/>
      <c r="BD19" s="57"/>
      <c r="BE19" s="307" t="str">
        <f t="shared" si="3"/>
        <v/>
      </c>
      <c r="BF19" s="308" t="e">
        <f t="shared" si="0"/>
        <v>#N/A</v>
      </c>
      <c r="BG19" s="308" t="e">
        <f t="shared" si="1"/>
        <v>#N/A</v>
      </c>
      <c r="BH19" s="309" t="e">
        <f t="shared" si="4"/>
        <v>#N/A</v>
      </c>
      <c r="BI19" s="308">
        <f t="shared" si="5"/>
        <v>2013</v>
      </c>
      <c r="BJ19" s="310" t="e">
        <f t="shared" si="6"/>
        <v>#N/A</v>
      </c>
      <c r="BK19" s="310" t="e">
        <f t="shared" si="7"/>
        <v>#N/A</v>
      </c>
      <c r="BL19" s="310" t="e">
        <f t="shared" si="8"/>
        <v>#N/A</v>
      </c>
      <c r="BM19" s="310"/>
      <c r="BN19" s="311">
        <f t="shared" si="9"/>
        <v>0</v>
      </c>
      <c r="BO19" s="313" t="e">
        <f t="shared" si="10"/>
        <v>#N/A</v>
      </c>
      <c r="BP19" s="312">
        <f t="shared" si="2"/>
        <v>0</v>
      </c>
      <c r="BQ19" s="121"/>
      <c r="BR19" s="121"/>
      <c r="BS19" s="121"/>
      <c r="BT19" s="121"/>
      <c r="BU19" s="121"/>
      <c r="BV19" s="121"/>
      <c r="BW19" s="121"/>
      <c r="BX19" s="121"/>
      <c r="BY19" s="121"/>
    </row>
    <row r="20" spans="1:77" ht="16" hidden="1" thickBot="1">
      <c r="A20" s="231"/>
      <c r="B20" s="240" t="s">
        <v>111</v>
      </c>
      <c r="C20" s="23" t="s">
        <v>146</v>
      </c>
      <c r="D20" s="24" t="s">
        <v>150</v>
      </c>
      <c r="E20" s="257" t="s">
        <v>732</v>
      </c>
      <c r="F20" s="102" t="s">
        <v>123</v>
      </c>
      <c r="G20" s="38" t="s">
        <v>145</v>
      </c>
      <c r="H20" s="38" t="s">
        <v>145</v>
      </c>
      <c r="I20" s="38" t="s">
        <v>145</v>
      </c>
      <c r="J20" s="102" t="s">
        <v>1193</v>
      </c>
      <c r="K20" s="38" t="s">
        <v>145</v>
      </c>
      <c r="L20" s="38" t="s">
        <v>145</v>
      </c>
      <c r="M20" s="38" t="s">
        <v>145</v>
      </c>
      <c r="N20" s="38" t="s">
        <v>145</v>
      </c>
      <c r="O20" s="38" t="s">
        <v>145</v>
      </c>
      <c r="P20" s="38" t="s">
        <v>145</v>
      </c>
      <c r="Q20" s="38" t="s">
        <v>145</v>
      </c>
      <c r="R20" s="46" t="s">
        <v>154</v>
      </c>
      <c r="S20" s="42" t="s">
        <v>159</v>
      </c>
      <c r="T20" s="102" t="s">
        <v>1545</v>
      </c>
      <c r="U20" s="102" t="s">
        <v>1546</v>
      </c>
      <c r="V20" s="173" t="s">
        <v>168</v>
      </c>
      <c r="W20" s="25" t="s">
        <v>169</v>
      </c>
      <c r="X20" s="24" t="s">
        <v>170</v>
      </c>
      <c r="Y20" s="25" t="s">
        <v>171</v>
      </c>
      <c r="Z20" s="38" t="s">
        <v>145</v>
      </c>
      <c r="AA20" s="38" t="s">
        <v>145</v>
      </c>
      <c r="AB20" s="38" t="s">
        <v>145</v>
      </c>
      <c r="AC20" s="38" t="s">
        <v>145</v>
      </c>
      <c r="AD20" s="38" t="s">
        <v>145</v>
      </c>
      <c r="AE20" s="38" t="s">
        <v>145</v>
      </c>
      <c r="AF20" s="38" t="s">
        <v>145</v>
      </c>
      <c r="AG20" s="38" t="s">
        <v>145</v>
      </c>
      <c r="AH20" s="38" t="s">
        <v>145</v>
      </c>
      <c r="AI20" s="38" t="s">
        <v>145</v>
      </c>
      <c r="AJ20" s="38" t="s">
        <v>145</v>
      </c>
      <c r="AK20" s="38" t="s">
        <v>145</v>
      </c>
      <c r="AL20" s="38" t="s">
        <v>145</v>
      </c>
      <c r="AM20" s="38" t="s">
        <v>145</v>
      </c>
      <c r="AN20" s="38" t="s">
        <v>145</v>
      </c>
      <c r="AO20" s="38" t="s">
        <v>145</v>
      </c>
      <c r="AP20" s="38" t="s">
        <v>145</v>
      </c>
      <c r="AQ20" s="24" t="s">
        <v>204</v>
      </c>
      <c r="AR20" s="24" t="s">
        <v>164</v>
      </c>
      <c r="AS20" s="38"/>
      <c r="AT20" s="38"/>
      <c r="AU20" s="38"/>
      <c r="AV20" s="174">
        <v>95000000</v>
      </c>
      <c r="AW20" s="102" t="s">
        <v>123</v>
      </c>
      <c r="AX20" s="102"/>
      <c r="AY20" s="102" t="s">
        <v>1555</v>
      </c>
      <c r="AZ20" s="102" t="s">
        <v>1193</v>
      </c>
      <c r="BA20" s="102"/>
      <c r="BB20" s="102"/>
      <c r="BC20" s="45"/>
      <c r="BD20" s="58"/>
    </row>
    <row r="21" spans="1:77" ht="31" hidden="1" thickBot="1">
      <c r="A21" s="231"/>
      <c r="B21" s="240"/>
      <c r="C21" s="23" t="s">
        <v>146</v>
      </c>
      <c r="D21" s="24" t="s">
        <v>150</v>
      </c>
      <c r="E21" s="257" t="s">
        <v>732</v>
      </c>
      <c r="F21" s="102" t="s">
        <v>123</v>
      </c>
      <c r="G21" s="38" t="s">
        <v>145</v>
      </c>
      <c r="H21" s="38" t="s">
        <v>145</v>
      </c>
      <c r="I21" s="38" t="s">
        <v>145</v>
      </c>
      <c r="J21" s="102" t="s">
        <v>1193</v>
      </c>
      <c r="K21" s="38" t="s">
        <v>145</v>
      </c>
      <c r="L21" s="38" t="s">
        <v>145</v>
      </c>
      <c r="M21" s="38" t="s">
        <v>145</v>
      </c>
      <c r="N21" s="38" t="s">
        <v>145</v>
      </c>
      <c r="O21" s="38" t="s">
        <v>145</v>
      </c>
      <c r="P21" s="38" t="s">
        <v>145</v>
      </c>
      <c r="Q21" s="38" t="s">
        <v>145</v>
      </c>
      <c r="R21" s="46" t="s">
        <v>155</v>
      </c>
      <c r="S21" s="42" t="s">
        <v>160</v>
      </c>
      <c r="T21" s="102" t="s">
        <v>1545</v>
      </c>
      <c r="U21" s="102" t="s">
        <v>1547</v>
      </c>
      <c r="V21" s="173" t="s">
        <v>172</v>
      </c>
      <c r="W21" s="25" t="s">
        <v>173</v>
      </c>
      <c r="X21" s="24" t="s">
        <v>174</v>
      </c>
      <c r="Y21" s="25" t="s">
        <v>175</v>
      </c>
      <c r="Z21" s="38" t="s">
        <v>145</v>
      </c>
      <c r="AA21" s="38" t="s">
        <v>145</v>
      </c>
      <c r="AB21" s="38" t="s">
        <v>145</v>
      </c>
      <c r="AC21" s="38" t="s">
        <v>145</v>
      </c>
      <c r="AD21" s="38" t="s">
        <v>145</v>
      </c>
      <c r="AE21" s="38" t="s">
        <v>145</v>
      </c>
      <c r="AF21" s="38" t="s">
        <v>145</v>
      </c>
      <c r="AG21" s="38" t="s">
        <v>145</v>
      </c>
      <c r="AH21" s="38" t="s">
        <v>145</v>
      </c>
      <c r="AI21" s="38" t="s">
        <v>145</v>
      </c>
      <c r="AJ21" s="38" t="s">
        <v>145</v>
      </c>
      <c r="AK21" s="38" t="s">
        <v>145</v>
      </c>
      <c r="AL21" s="38" t="s">
        <v>145</v>
      </c>
      <c r="AM21" s="38" t="s">
        <v>145</v>
      </c>
      <c r="AN21" s="38" t="s">
        <v>145</v>
      </c>
      <c r="AO21" s="38" t="s">
        <v>145</v>
      </c>
      <c r="AP21" s="38" t="s">
        <v>145</v>
      </c>
      <c r="AQ21" s="24" t="s">
        <v>204</v>
      </c>
      <c r="AR21" s="24" t="s">
        <v>164</v>
      </c>
      <c r="AS21" s="38"/>
      <c r="AT21" s="38"/>
      <c r="AU21" s="38"/>
      <c r="AV21" s="174">
        <v>95000000</v>
      </c>
      <c r="AW21" s="102" t="s">
        <v>123</v>
      </c>
      <c r="AX21" s="102"/>
      <c r="AY21" s="102" t="s">
        <v>1557</v>
      </c>
      <c r="AZ21" s="102" t="s">
        <v>1193</v>
      </c>
      <c r="BA21" s="102"/>
      <c r="BB21" s="102"/>
      <c r="BC21" s="45"/>
      <c r="BD21" s="45"/>
    </row>
    <row r="22" spans="1:77" ht="16" hidden="1" thickBot="1">
      <c r="A22" s="231"/>
      <c r="B22" s="240"/>
      <c r="C22" s="23" t="s">
        <v>147</v>
      </c>
      <c r="D22" s="24" t="s">
        <v>151</v>
      </c>
      <c r="E22" s="257" t="s">
        <v>732</v>
      </c>
      <c r="F22" s="102" t="s">
        <v>123</v>
      </c>
      <c r="G22" s="38" t="s">
        <v>145</v>
      </c>
      <c r="H22" s="38" t="s">
        <v>145</v>
      </c>
      <c r="I22" s="38" t="s">
        <v>145</v>
      </c>
      <c r="J22" s="102" t="s">
        <v>1193</v>
      </c>
      <c r="K22" s="38" t="s">
        <v>145</v>
      </c>
      <c r="L22" s="38" t="s">
        <v>145</v>
      </c>
      <c r="M22" s="38" t="s">
        <v>145</v>
      </c>
      <c r="N22" s="38" t="s">
        <v>145</v>
      </c>
      <c r="O22" s="38" t="s">
        <v>145</v>
      </c>
      <c r="P22" s="38" t="s">
        <v>145</v>
      </c>
      <c r="Q22" s="38" t="s">
        <v>145</v>
      </c>
      <c r="R22" s="46" t="s">
        <v>156</v>
      </c>
      <c r="S22" s="42" t="s">
        <v>161</v>
      </c>
      <c r="T22" s="102" t="s">
        <v>1545</v>
      </c>
      <c r="U22" s="102" t="s">
        <v>1548</v>
      </c>
      <c r="V22" s="173" t="s">
        <v>176</v>
      </c>
      <c r="W22" s="25" t="s">
        <v>177</v>
      </c>
      <c r="X22" s="24" t="s">
        <v>178</v>
      </c>
      <c r="Y22" s="25" t="s">
        <v>179</v>
      </c>
      <c r="Z22" s="38" t="s">
        <v>145</v>
      </c>
      <c r="AA22" s="38" t="s">
        <v>145</v>
      </c>
      <c r="AB22" s="38" t="s">
        <v>145</v>
      </c>
      <c r="AC22" s="38" t="s">
        <v>145</v>
      </c>
      <c r="AD22" s="38" t="s">
        <v>145</v>
      </c>
      <c r="AE22" s="38" t="s">
        <v>145</v>
      </c>
      <c r="AF22" s="38" t="s">
        <v>145</v>
      </c>
      <c r="AG22" s="38" t="s">
        <v>145</v>
      </c>
      <c r="AH22" s="38" t="s">
        <v>145</v>
      </c>
      <c r="AI22" s="38" t="s">
        <v>145</v>
      </c>
      <c r="AJ22" s="38" t="s">
        <v>145</v>
      </c>
      <c r="AK22" s="38" t="s">
        <v>145</v>
      </c>
      <c r="AL22" s="38" t="s">
        <v>145</v>
      </c>
      <c r="AM22" s="38" t="s">
        <v>145</v>
      </c>
      <c r="AN22" s="38" t="s">
        <v>145</v>
      </c>
      <c r="AO22" s="38" t="s">
        <v>145</v>
      </c>
      <c r="AP22" s="38" t="s">
        <v>145</v>
      </c>
      <c r="AQ22" s="24" t="s">
        <v>204</v>
      </c>
      <c r="AR22" s="24" t="s">
        <v>165</v>
      </c>
      <c r="AS22" s="38"/>
      <c r="AT22" s="38"/>
      <c r="AU22" s="38"/>
      <c r="AV22" s="174">
        <v>130000000</v>
      </c>
      <c r="AW22" s="102" t="s">
        <v>123</v>
      </c>
      <c r="AX22" s="102"/>
      <c r="AY22" s="102" t="s">
        <v>1558</v>
      </c>
      <c r="AZ22" s="102" t="s">
        <v>1193</v>
      </c>
      <c r="BA22" s="102"/>
      <c r="BB22" s="102"/>
      <c r="BC22" s="45"/>
      <c r="BD22" s="45"/>
    </row>
    <row r="23" spans="1:77" ht="16" hidden="1" thickBot="1">
      <c r="A23" s="231"/>
      <c r="B23" s="240"/>
      <c r="C23" s="23" t="s">
        <v>147</v>
      </c>
      <c r="D23" s="24" t="s">
        <v>151</v>
      </c>
      <c r="E23" s="257" t="s">
        <v>732</v>
      </c>
      <c r="F23" s="102" t="s">
        <v>1573</v>
      </c>
      <c r="G23" s="38" t="s">
        <v>145</v>
      </c>
      <c r="H23" s="38" t="s">
        <v>145</v>
      </c>
      <c r="I23" s="38" t="s">
        <v>145</v>
      </c>
      <c r="J23" s="104"/>
      <c r="K23" s="38" t="s">
        <v>145</v>
      </c>
      <c r="L23" s="38" t="s">
        <v>145</v>
      </c>
      <c r="M23" s="38" t="s">
        <v>145</v>
      </c>
      <c r="N23" s="38" t="s">
        <v>145</v>
      </c>
      <c r="O23" s="38" t="s">
        <v>145</v>
      </c>
      <c r="P23" s="38" t="s">
        <v>145</v>
      </c>
      <c r="Q23" s="38" t="s">
        <v>145</v>
      </c>
      <c r="R23" s="46" t="s">
        <v>156</v>
      </c>
      <c r="S23" s="42" t="s">
        <v>161</v>
      </c>
      <c r="T23" s="102" t="s">
        <v>1545</v>
      </c>
      <c r="U23" s="102" t="s">
        <v>1548</v>
      </c>
      <c r="V23" s="173" t="s">
        <v>180</v>
      </c>
      <c r="W23" s="25" t="s">
        <v>181</v>
      </c>
      <c r="X23" s="24" t="s">
        <v>182</v>
      </c>
      <c r="Y23" s="25" t="s">
        <v>183</v>
      </c>
      <c r="Z23" s="38" t="s">
        <v>145</v>
      </c>
      <c r="AA23" s="38" t="s">
        <v>145</v>
      </c>
      <c r="AB23" s="38" t="s">
        <v>145</v>
      </c>
      <c r="AC23" s="38" t="s">
        <v>145</v>
      </c>
      <c r="AD23" s="38" t="s">
        <v>145</v>
      </c>
      <c r="AE23" s="38" t="s">
        <v>145</v>
      </c>
      <c r="AF23" s="38" t="s">
        <v>145</v>
      </c>
      <c r="AG23" s="38" t="s">
        <v>145</v>
      </c>
      <c r="AH23" s="38" t="s">
        <v>145</v>
      </c>
      <c r="AI23" s="38" t="s">
        <v>145</v>
      </c>
      <c r="AJ23" s="38" t="s">
        <v>145</v>
      </c>
      <c r="AK23" s="38" t="s">
        <v>145</v>
      </c>
      <c r="AL23" s="38" t="s">
        <v>145</v>
      </c>
      <c r="AM23" s="38" t="s">
        <v>145</v>
      </c>
      <c r="AN23" s="38" t="s">
        <v>145</v>
      </c>
      <c r="AO23" s="38" t="s">
        <v>145</v>
      </c>
      <c r="AP23" s="38" t="s">
        <v>145</v>
      </c>
      <c r="AQ23" s="24" t="s">
        <v>204</v>
      </c>
      <c r="AR23" s="24" t="s">
        <v>166</v>
      </c>
      <c r="AS23" s="38"/>
      <c r="AT23" s="38"/>
      <c r="AU23" s="38"/>
      <c r="AV23" s="174">
        <v>140000000</v>
      </c>
      <c r="AW23" s="102" t="s">
        <v>1573</v>
      </c>
      <c r="AX23" s="102"/>
      <c r="AY23" s="104"/>
      <c r="AZ23" s="104"/>
      <c r="BA23" s="104" t="s">
        <v>1628</v>
      </c>
      <c r="BB23" s="103" t="s">
        <v>1629</v>
      </c>
      <c r="BC23" s="45"/>
      <c r="BD23" s="45"/>
    </row>
    <row r="24" spans="1:77" ht="31" hidden="1" thickBot="1">
      <c r="A24" s="231"/>
      <c r="B24" s="240"/>
      <c r="C24" s="23" t="s">
        <v>148</v>
      </c>
      <c r="D24" s="24" t="s">
        <v>152</v>
      </c>
      <c r="E24" s="257" t="s">
        <v>732</v>
      </c>
      <c r="F24" s="102" t="s">
        <v>123</v>
      </c>
      <c r="G24" s="38" t="s">
        <v>145</v>
      </c>
      <c r="H24" s="38" t="s">
        <v>145</v>
      </c>
      <c r="I24" s="38" t="s">
        <v>145</v>
      </c>
      <c r="J24" s="102" t="s">
        <v>1193</v>
      </c>
      <c r="K24" s="38" t="s">
        <v>145</v>
      </c>
      <c r="L24" s="38" t="s">
        <v>145</v>
      </c>
      <c r="M24" s="38" t="s">
        <v>145</v>
      </c>
      <c r="N24" s="38" t="s">
        <v>145</v>
      </c>
      <c r="O24" s="38" t="s">
        <v>145</v>
      </c>
      <c r="P24" s="38" t="s">
        <v>145</v>
      </c>
      <c r="Q24" s="38" t="s">
        <v>145</v>
      </c>
      <c r="R24" s="46" t="s">
        <v>154</v>
      </c>
      <c r="S24" s="42" t="s">
        <v>162</v>
      </c>
      <c r="T24" s="102" t="s">
        <v>1545</v>
      </c>
      <c r="U24" s="102" t="s">
        <v>1546</v>
      </c>
      <c r="V24" s="173" t="s">
        <v>184</v>
      </c>
      <c r="W24" s="25" t="s">
        <v>185</v>
      </c>
      <c r="X24" s="24" t="s">
        <v>186</v>
      </c>
      <c r="Y24" s="25" t="s">
        <v>187</v>
      </c>
      <c r="Z24" s="38" t="s">
        <v>145</v>
      </c>
      <c r="AA24" s="38" t="s">
        <v>145</v>
      </c>
      <c r="AB24" s="38" t="s">
        <v>145</v>
      </c>
      <c r="AC24" s="38" t="s">
        <v>145</v>
      </c>
      <c r="AD24" s="38" t="s">
        <v>145</v>
      </c>
      <c r="AE24" s="38" t="s">
        <v>145</v>
      </c>
      <c r="AF24" s="38" t="s">
        <v>145</v>
      </c>
      <c r="AG24" s="38" t="s">
        <v>145</v>
      </c>
      <c r="AH24" s="38" t="s">
        <v>145</v>
      </c>
      <c r="AI24" s="38" t="s">
        <v>145</v>
      </c>
      <c r="AJ24" s="38" t="s">
        <v>145</v>
      </c>
      <c r="AK24" s="38" t="s">
        <v>145</v>
      </c>
      <c r="AL24" s="38" t="s">
        <v>145</v>
      </c>
      <c r="AM24" s="38" t="s">
        <v>145</v>
      </c>
      <c r="AN24" s="38" t="s">
        <v>145</v>
      </c>
      <c r="AO24" s="38" t="s">
        <v>145</v>
      </c>
      <c r="AP24" s="38" t="s">
        <v>145</v>
      </c>
      <c r="AQ24" s="24" t="s">
        <v>204</v>
      </c>
      <c r="AR24" s="24" t="s">
        <v>167</v>
      </c>
      <c r="AS24" s="38"/>
      <c r="AT24" s="38"/>
      <c r="AU24" s="38"/>
      <c r="AV24" s="174">
        <v>105000000</v>
      </c>
      <c r="AW24" s="102" t="s">
        <v>123</v>
      </c>
      <c r="AX24" s="102"/>
      <c r="AY24" s="102" t="s">
        <v>1558</v>
      </c>
      <c r="AZ24" s="102" t="s">
        <v>1193</v>
      </c>
      <c r="BA24" s="102"/>
      <c r="BB24" s="102"/>
      <c r="BC24" s="45"/>
      <c r="BD24" s="45"/>
    </row>
    <row r="25" spans="1:77" ht="31" hidden="1" thickBot="1">
      <c r="A25" s="231"/>
      <c r="B25" s="240"/>
      <c r="C25" s="23" t="s">
        <v>149</v>
      </c>
      <c r="D25" s="24" t="s">
        <v>153</v>
      </c>
      <c r="E25" s="257" t="s">
        <v>732</v>
      </c>
      <c r="F25" s="102" t="s">
        <v>123</v>
      </c>
      <c r="G25" s="38" t="s">
        <v>145</v>
      </c>
      <c r="H25" s="38" t="s">
        <v>145</v>
      </c>
      <c r="I25" s="38" t="s">
        <v>145</v>
      </c>
      <c r="J25" s="102" t="s">
        <v>1193</v>
      </c>
      <c r="K25" s="38" t="s">
        <v>145</v>
      </c>
      <c r="L25" s="38" t="s">
        <v>145</v>
      </c>
      <c r="M25" s="38" t="s">
        <v>145</v>
      </c>
      <c r="N25" s="38" t="s">
        <v>145</v>
      </c>
      <c r="O25" s="38" t="s">
        <v>145</v>
      </c>
      <c r="P25" s="38" t="s">
        <v>145</v>
      </c>
      <c r="Q25" s="38" t="s">
        <v>145</v>
      </c>
      <c r="R25" s="46" t="s">
        <v>157</v>
      </c>
      <c r="S25" s="42" t="s">
        <v>163</v>
      </c>
      <c r="T25" s="102" t="s">
        <v>1545</v>
      </c>
      <c r="U25" s="102" t="s">
        <v>1549</v>
      </c>
      <c r="V25" s="173" t="s">
        <v>188</v>
      </c>
      <c r="W25" s="25" t="s">
        <v>189</v>
      </c>
      <c r="X25" s="24" t="s">
        <v>190</v>
      </c>
      <c r="Y25" s="25" t="s">
        <v>191</v>
      </c>
      <c r="Z25" s="38" t="s">
        <v>145</v>
      </c>
      <c r="AA25" s="38" t="s">
        <v>145</v>
      </c>
      <c r="AB25" s="38" t="s">
        <v>145</v>
      </c>
      <c r="AC25" s="38" t="s">
        <v>145</v>
      </c>
      <c r="AD25" s="38" t="s">
        <v>145</v>
      </c>
      <c r="AE25" s="38" t="s">
        <v>145</v>
      </c>
      <c r="AF25" s="38" t="s">
        <v>145</v>
      </c>
      <c r="AG25" s="38" t="s">
        <v>145</v>
      </c>
      <c r="AH25" s="38" t="s">
        <v>145</v>
      </c>
      <c r="AI25" s="38" t="s">
        <v>145</v>
      </c>
      <c r="AJ25" s="38" t="s">
        <v>145</v>
      </c>
      <c r="AK25" s="38" t="s">
        <v>145</v>
      </c>
      <c r="AL25" s="38" t="s">
        <v>145</v>
      </c>
      <c r="AM25" s="38" t="s">
        <v>145</v>
      </c>
      <c r="AN25" s="38" t="s">
        <v>145</v>
      </c>
      <c r="AO25" s="38" t="s">
        <v>145</v>
      </c>
      <c r="AP25" s="38" t="s">
        <v>145</v>
      </c>
      <c r="AQ25" s="24" t="s">
        <v>205</v>
      </c>
      <c r="AR25" s="24" t="s">
        <v>167</v>
      </c>
      <c r="AS25" s="38"/>
      <c r="AT25" s="38"/>
      <c r="AU25" s="38"/>
      <c r="AV25" s="174">
        <v>7000000</v>
      </c>
      <c r="AW25" s="102" t="s">
        <v>123</v>
      </c>
      <c r="AX25" s="102"/>
      <c r="AY25" s="102" t="s">
        <v>1609</v>
      </c>
      <c r="AZ25" s="102" t="s">
        <v>1193</v>
      </c>
      <c r="BA25" s="102"/>
      <c r="BB25" s="102"/>
      <c r="BC25" s="45"/>
      <c r="BD25" s="45"/>
    </row>
    <row r="26" spans="1:77" ht="31" hidden="1" thickBot="1">
      <c r="A26" s="231"/>
      <c r="B26" s="240"/>
      <c r="C26" s="23" t="s">
        <v>149</v>
      </c>
      <c r="D26" s="24" t="s">
        <v>153</v>
      </c>
      <c r="E26" s="257" t="s">
        <v>732</v>
      </c>
      <c r="F26" s="102" t="s">
        <v>123</v>
      </c>
      <c r="G26" s="38" t="s">
        <v>145</v>
      </c>
      <c r="H26" s="38" t="s">
        <v>145</v>
      </c>
      <c r="I26" s="38" t="s">
        <v>145</v>
      </c>
      <c r="J26" s="102" t="s">
        <v>1193</v>
      </c>
      <c r="K26" s="38" t="s">
        <v>145</v>
      </c>
      <c r="L26" s="38" t="s">
        <v>145</v>
      </c>
      <c r="M26" s="38" t="s">
        <v>145</v>
      </c>
      <c r="N26" s="38" t="s">
        <v>145</v>
      </c>
      <c r="O26" s="38" t="s">
        <v>145</v>
      </c>
      <c r="P26" s="38" t="s">
        <v>145</v>
      </c>
      <c r="Q26" s="38" t="s">
        <v>145</v>
      </c>
      <c r="R26" s="46" t="s">
        <v>157</v>
      </c>
      <c r="S26" s="42" t="s">
        <v>163</v>
      </c>
      <c r="T26" s="102" t="s">
        <v>1545</v>
      </c>
      <c r="U26" s="102" t="s">
        <v>1549</v>
      </c>
      <c r="V26" s="173" t="s">
        <v>192</v>
      </c>
      <c r="W26" s="25" t="s">
        <v>193</v>
      </c>
      <c r="X26" s="24" t="s">
        <v>194</v>
      </c>
      <c r="Y26" s="25" t="s">
        <v>195</v>
      </c>
      <c r="Z26" s="38" t="s">
        <v>145</v>
      </c>
      <c r="AA26" s="38" t="s">
        <v>145</v>
      </c>
      <c r="AB26" s="38" t="s">
        <v>145</v>
      </c>
      <c r="AC26" s="38" t="s">
        <v>145</v>
      </c>
      <c r="AD26" s="38" t="s">
        <v>145</v>
      </c>
      <c r="AE26" s="38" t="s">
        <v>145</v>
      </c>
      <c r="AF26" s="38" t="s">
        <v>145</v>
      </c>
      <c r="AG26" s="38" t="s">
        <v>145</v>
      </c>
      <c r="AH26" s="38" t="s">
        <v>145</v>
      </c>
      <c r="AI26" s="38" t="s">
        <v>145</v>
      </c>
      <c r="AJ26" s="38" t="s">
        <v>145</v>
      </c>
      <c r="AK26" s="38" t="s">
        <v>145</v>
      </c>
      <c r="AL26" s="38" t="s">
        <v>145</v>
      </c>
      <c r="AM26" s="38" t="s">
        <v>145</v>
      </c>
      <c r="AN26" s="38" t="s">
        <v>145</v>
      </c>
      <c r="AO26" s="38" t="s">
        <v>145</v>
      </c>
      <c r="AP26" s="38" t="s">
        <v>145</v>
      </c>
      <c r="AQ26" s="24" t="s">
        <v>204</v>
      </c>
      <c r="AR26" s="24" t="s">
        <v>167</v>
      </c>
      <c r="AS26" s="38"/>
      <c r="AT26" s="38"/>
      <c r="AU26" s="38"/>
      <c r="AV26" s="174">
        <v>7000000</v>
      </c>
      <c r="AW26" s="102" t="s">
        <v>123</v>
      </c>
      <c r="AX26" s="102"/>
      <c r="AY26" s="102" t="s">
        <v>1610</v>
      </c>
      <c r="AZ26" s="102" t="s">
        <v>1193</v>
      </c>
      <c r="BA26" s="102"/>
      <c r="BB26" s="102"/>
      <c r="BC26" s="45"/>
      <c r="BD26" s="45"/>
    </row>
    <row r="27" spans="1:77" ht="31" hidden="1" thickBot="1">
      <c r="A27" s="231"/>
      <c r="B27" s="240"/>
      <c r="C27" s="23" t="s">
        <v>149</v>
      </c>
      <c r="D27" s="24" t="s">
        <v>153</v>
      </c>
      <c r="E27" s="257" t="s">
        <v>732</v>
      </c>
      <c r="F27" s="102" t="s">
        <v>123</v>
      </c>
      <c r="G27" s="38" t="s">
        <v>145</v>
      </c>
      <c r="H27" s="38" t="s">
        <v>145</v>
      </c>
      <c r="I27" s="38" t="s">
        <v>145</v>
      </c>
      <c r="J27" s="102" t="s">
        <v>1193</v>
      </c>
      <c r="K27" s="38" t="s">
        <v>145</v>
      </c>
      <c r="L27" s="38" t="s">
        <v>145</v>
      </c>
      <c r="M27" s="38" t="s">
        <v>145</v>
      </c>
      <c r="N27" s="38" t="s">
        <v>145</v>
      </c>
      <c r="O27" s="38" t="s">
        <v>145</v>
      </c>
      <c r="P27" s="38" t="s">
        <v>145</v>
      </c>
      <c r="Q27" s="38" t="s">
        <v>145</v>
      </c>
      <c r="R27" s="46" t="s">
        <v>157</v>
      </c>
      <c r="S27" s="42" t="s">
        <v>163</v>
      </c>
      <c r="T27" s="102" t="s">
        <v>1545</v>
      </c>
      <c r="U27" s="102" t="s">
        <v>1549</v>
      </c>
      <c r="V27" s="173" t="s">
        <v>196</v>
      </c>
      <c r="W27" s="25" t="s">
        <v>197</v>
      </c>
      <c r="X27" s="24" t="s">
        <v>198</v>
      </c>
      <c r="Y27" s="25" t="s">
        <v>199</v>
      </c>
      <c r="Z27" s="38" t="s">
        <v>145</v>
      </c>
      <c r="AA27" s="38" t="s">
        <v>145</v>
      </c>
      <c r="AB27" s="38" t="s">
        <v>145</v>
      </c>
      <c r="AC27" s="38" t="s">
        <v>145</v>
      </c>
      <c r="AD27" s="38" t="s">
        <v>145</v>
      </c>
      <c r="AE27" s="38" t="s">
        <v>145</v>
      </c>
      <c r="AF27" s="38" t="s">
        <v>145</v>
      </c>
      <c r="AG27" s="38" t="s">
        <v>145</v>
      </c>
      <c r="AH27" s="38" t="s">
        <v>145</v>
      </c>
      <c r="AI27" s="38" t="s">
        <v>145</v>
      </c>
      <c r="AJ27" s="38" t="s">
        <v>145</v>
      </c>
      <c r="AK27" s="38" t="s">
        <v>145</v>
      </c>
      <c r="AL27" s="38" t="s">
        <v>145</v>
      </c>
      <c r="AM27" s="38" t="s">
        <v>145</v>
      </c>
      <c r="AN27" s="38" t="s">
        <v>145</v>
      </c>
      <c r="AO27" s="38" t="s">
        <v>145</v>
      </c>
      <c r="AP27" s="38" t="s">
        <v>145</v>
      </c>
      <c r="AQ27" s="24" t="s">
        <v>204</v>
      </c>
      <c r="AR27" s="24" t="s">
        <v>167</v>
      </c>
      <c r="AS27" s="38"/>
      <c r="AT27" s="38"/>
      <c r="AU27" s="38"/>
      <c r="AV27" s="174">
        <v>7000000</v>
      </c>
      <c r="AW27" s="102" t="s">
        <v>123</v>
      </c>
      <c r="AX27" s="102"/>
      <c r="AY27" s="102" t="s">
        <v>1611</v>
      </c>
      <c r="AZ27" s="102" t="s">
        <v>1193</v>
      </c>
      <c r="BA27" s="102"/>
      <c r="BB27" s="102"/>
      <c r="BC27" s="45"/>
      <c r="BD27" s="45"/>
    </row>
    <row r="28" spans="1:77" ht="16" hidden="1" thickBot="1">
      <c r="A28" s="231"/>
      <c r="B28" s="240"/>
      <c r="C28" s="23" t="s">
        <v>149</v>
      </c>
      <c r="D28" s="24" t="s">
        <v>153</v>
      </c>
      <c r="E28" s="257" t="s">
        <v>732</v>
      </c>
      <c r="F28" s="102" t="s">
        <v>123</v>
      </c>
      <c r="G28" s="38" t="s">
        <v>145</v>
      </c>
      <c r="H28" s="38" t="s">
        <v>145</v>
      </c>
      <c r="I28" s="38" t="s">
        <v>145</v>
      </c>
      <c r="J28" s="102" t="s">
        <v>1193</v>
      </c>
      <c r="K28" s="38" t="s">
        <v>145</v>
      </c>
      <c r="L28" s="38" t="s">
        <v>145</v>
      </c>
      <c r="M28" s="38" t="s">
        <v>145</v>
      </c>
      <c r="N28" s="38" t="s">
        <v>145</v>
      </c>
      <c r="O28" s="38" t="s">
        <v>145</v>
      </c>
      <c r="P28" s="38" t="s">
        <v>145</v>
      </c>
      <c r="Q28" s="38" t="s">
        <v>145</v>
      </c>
      <c r="R28" s="46" t="s">
        <v>158</v>
      </c>
      <c r="S28" s="42" t="s">
        <v>163</v>
      </c>
      <c r="T28" s="102" t="s">
        <v>1545</v>
      </c>
      <c r="U28" s="102" t="s">
        <v>1549</v>
      </c>
      <c r="V28" s="173" t="s">
        <v>200</v>
      </c>
      <c r="W28" s="25" t="s">
        <v>201</v>
      </c>
      <c r="X28" s="24" t="s">
        <v>202</v>
      </c>
      <c r="Y28" s="25" t="s">
        <v>203</v>
      </c>
      <c r="Z28" s="38" t="s">
        <v>145</v>
      </c>
      <c r="AA28" s="38" t="s">
        <v>145</v>
      </c>
      <c r="AB28" s="38" t="s">
        <v>145</v>
      </c>
      <c r="AC28" s="38" t="s">
        <v>145</v>
      </c>
      <c r="AD28" s="38" t="s">
        <v>145</v>
      </c>
      <c r="AE28" s="38" t="s">
        <v>145</v>
      </c>
      <c r="AF28" s="38" t="s">
        <v>145</v>
      </c>
      <c r="AG28" s="38" t="s">
        <v>145</v>
      </c>
      <c r="AH28" s="38" t="s">
        <v>145</v>
      </c>
      <c r="AI28" s="38" t="s">
        <v>145</v>
      </c>
      <c r="AJ28" s="38" t="s">
        <v>145</v>
      </c>
      <c r="AK28" s="38" t="s">
        <v>145</v>
      </c>
      <c r="AL28" s="38" t="s">
        <v>145</v>
      </c>
      <c r="AM28" s="38" t="s">
        <v>145</v>
      </c>
      <c r="AN28" s="38" t="s">
        <v>145</v>
      </c>
      <c r="AO28" s="38" t="s">
        <v>145</v>
      </c>
      <c r="AP28" s="38" t="s">
        <v>145</v>
      </c>
      <c r="AQ28" s="24" t="s">
        <v>204</v>
      </c>
      <c r="AR28" s="24" t="s">
        <v>164</v>
      </c>
      <c r="AS28" s="38"/>
      <c r="AT28" s="38"/>
      <c r="AU28" s="38"/>
      <c r="AV28" s="174">
        <v>6000000</v>
      </c>
      <c r="AW28" s="102" t="s">
        <v>123</v>
      </c>
      <c r="AX28" s="102"/>
      <c r="AY28" s="102" t="s">
        <v>1612</v>
      </c>
      <c r="AZ28" s="102" t="s">
        <v>1193</v>
      </c>
      <c r="BA28" s="102"/>
      <c r="BB28" s="102"/>
      <c r="BC28" s="45"/>
      <c r="BD28" s="45"/>
    </row>
    <row r="29" spans="1:77" s="100" customFormat="1" ht="22.5" hidden="1" customHeight="1">
      <c r="A29" s="231"/>
      <c r="B29" s="254"/>
      <c r="C29" s="72" t="s">
        <v>206</v>
      </c>
      <c r="D29" s="139" t="s">
        <v>145</v>
      </c>
      <c r="E29" s="258" t="s">
        <v>732</v>
      </c>
      <c r="F29" s="104" t="s">
        <v>123</v>
      </c>
      <c r="G29" s="139" t="s">
        <v>145</v>
      </c>
      <c r="H29" s="139" t="s">
        <v>145</v>
      </c>
      <c r="I29" s="139" t="s">
        <v>145</v>
      </c>
      <c r="J29" s="104" t="s">
        <v>1193</v>
      </c>
      <c r="K29" s="139" t="s">
        <v>145</v>
      </c>
      <c r="L29" s="139" t="s">
        <v>145</v>
      </c>
      <c r="M29" s="139" t="s">
        <v>145</v>
      </c>
      <c r="N29" s="139" t="s">
        <v>145</v>
      </c>
      <c r="O29" s="139" t="s">
        <v>145</v>
      </c>
      <c r="P29" s="139" t="s">
        <v>145</v>
      </c>
      <c r="Q29" s="139" t="s">
        <v>145</v>
      </c>
      <c r="R29" s="50" t="s">
        <v>1551</v>
      </c>
      <c r="S29" s="259"/>
      <c r="T29" s="104" t="s">
        <v>1545</v>
      </c>
      <c r="U29" s="104" t="s">
        <v>1551</v>
      </c>
      <c r="V29" s="104"/>
      <c r="W29" s="104"/>
      <c r="X29" s="70" t="s">
        <v>1550</v>
      </c>
      <c r="Y29" s="260"/>
      <c r="Z29" s="139" t="s">
        <v>145</v>
      </c>
      <c r="AA29" s="139" t="s">
        <v>145</v>
      </c>
      <c r="AB29" s="139" t="s">
        <v>145</v>
      </c>
      <c r="AC29" s="139" t="s">
        <v>145</v>
      </c>
      <c r="AD29" s="139" t="s">
        <v>145</v>
      </c>
      <c r="AE29" s="139" t="s">
        <v>145</v>
      </c>
      <c r="AF29" s="139" t="s">
        <v>145</v>
      </c>
      <c r="AG29" s="139" t="s">
        <v>145</v>
      </c>
      <c r="AH29" s="139" t="s">
        <v>145</v>
      </c>
      <c r="AI29" s="139" t="s">
        <v>145</v>
      </c>
      <c r="AJ29" s="139" t="s">
        <v>145</v>
      </c>
      <c r="AK29" s="139" t="s">
        <v>145</v>
      </c>
      <c r="AL29" s="139" t="s">
        <v>145</v>
      </c>
      <c r="AM29" s="139" t="s">
        <v>145</v>
      </c>
      <c r="AN29" s="139" t="s">
        <v>145</v>
      </c>
      <c r="AO29" s="139" t="s">
        <v>145</v>
      </c>
      <c r="AP29" s="139" t="s">
        <v>145</v>
      </c>
      <c r="AQ29" s="70" t="s">
        <v>204</v>
      </c>
      <c r="AR29" s="70">
        <v>2007</v>
      </c>
      <c r="AS29" s="139"/>
      <c r="AT29" s="139"/>
      <c r="AU29" s="139"/>
      <c r="AV29" s="71">
        <v>426480024.26206315</v>
      </c>
      <c r="AW29" s="104" t="s">
        <v>123</v>
      </c>
      <c r="AX29" s="104"/>
      <c r="AY29" s="104" t="s">
        <v>1558</v>
      </c>
      <c r="AZ29" s="104" t="s">
        <v>1193</v>
      </c>
      <c r="BA29" s="104"/>
      <c r="BB29" s="104"/>
      <c r="BC29" s="66"/>
      <c r="BD29" s="66"/>
      <c r="BE29" s="121"/>
      <c r="BF29" s="121"/>
      <c r="BG29" s="121"/>
      <c r="BH29" s="121"/>
      <c r="BI29" s="121"/>
      <c r="BJ29" s="121"/>
      <c r="BK29" s="121"/>
      <c r="BL29" s="121"/>
      <c r="BM29" s="121"/>
      <c r="BN29" s="121"/>
      <c r="BO29" s="121"/>
      <c r="BP29" s="121"/>
      <c r="BQ29" s="121"/>
      <c r="BR29" s="121"/>
      <c r="BS29" s="121"/>
      <c r="BT29" s="121"/>
      <c r="BU29" s="121"/>
      <c r="BV29" s="121"/>
      <c r="BW29" s="121"/>
      <c r="BX29" s="121"/>
      <c r="BY29" s="121"/>
    </row>
    <row r="30" spans="1:77" ht="16" hidden="1" thickBot="1">
      <c r="A30" s="231"/>
      <c r="B30" s="240"/>
      <c r="C30" s="240"/>
      <c r="D30" s="204"/>
      <c r="E30" s="204"/>
      <c r="F30" s="204"/>
      <c r="G30" s="204"/>
      <c r="H30" s="204"/>
      <c r="I30" s="204"/>
      <c r="J30" s="204"/>
      <c r="K30" s="204"/>
      <c r="L30" s="204"/>
      <c r="M30" s="204"/>
      <c r="N30" s="204"/>
      <c r="O30" s="204"/>
      <c r="P30" s="204"/>
      <c r="Q30" s="204"/>
      <c r="R30" s="204"/>
      <c r="S30" s="252"/>
      <c r="T30" s="204"/>
      <c r="U30" s="253"/>
      <c r="V30" s="204"/>
      <c r="W30" s="204"/>
      <c r="X30" s="204"/>
      <c r="Y30" s="204"/>
      <c r="Z30" s="204"/>
      <c r="AA30" s="204"/>
      <c r="AB30" s="204"/>
      <c r="AC30" s="204"/>
      <c r="AD30" s="204"/>
      <c r="AE30" s="204"/>
      <c r="AF30" s="204"/>
      <c r="AG30" s="204"/>
      <c r="AH30" s="204"/>
      <c r="AI30" s="204"/>
      <c r="AJ30" s="204"/>
      <c r="AK30" s="204"/>
      <c r="AL30" s="204"/>
      <c r="AM30" s="204"/>
      <c r="AN30" s="204"/>
      <c r="AO30" s="204"/>
      <c r="AP30" s="204"/>
      <c r="AQ30" s="204"/>
      <c r="AR30" s="204"/>
      <c r="AS30" s="204"/>
      <c r="AT30" s="204"/>
      <c r="AU30" s="204"/>
      <c r="AV30" s="261"/>
      <c r="AW30" s="204"/>
      <c r="AX30" s="204"/>
      <c r="AY30" s="204"/>
      <c r="AZ30" s="204"/>
      <c r="BA30" s="261"/>
      <c r="BB30" s="56"/>
      <c r="BC30" s="56"/>
      <c r="BD30" s="56"/>
    </row>
    <row r="31" spans="1:77" s="100" customFormat="1" ht="23.25" hidden="1" customHeight="1">
      <c r="A31" s="231" t="s">
        <v>31</v>
      </c>
      <c r="B31" s="254" t="s">
        <v>32</v>
      </c>
      <c r="C31" s="254"/>
      <c r="D31" s="298"/>
      <c r="E31" s="298"/>
      <c r="F31" s="298"/>
      <c r="G31" s="298"/>
      <c r="H31" s="298"/>
      <c r="I31" s="298"/>
      <c r="J31" s="298"/>
      <c r="K31" s="298"/>
      <c r="L31" s="298"/>
      <c r="M31" s="298"/>
      <c r="N31" s="298"/>
      <c r="O31" s="298"/>
      <c r="P31" s="298"/>
      <c r="Q31" s="298"/>
      <c r="R31" s="298"/>
      <c r="S31" s="255"/>
      <c r="T31" s="298"/>
      <c r="U31" s="256"/>
      <c r="V31" s="298"/>
      <c r="W31" s="298"/>
      <c r="X31" s="298"/>
      <c r="Y31" s="298"/>
      <c r="Z31" s="298"/>
      <c r="AA31" s="298"/>
      <c r="AB31" s="298"/>
      <c r="AC31" s="298"/>
      <c r="AD31" s="298"/>
      <c r="AE31" s="298"/>
      <c r="AF31" s="298"/>
      <c r="AG31" s="298"/>
      <c r="AH31" s="298"/>
      <c r="AI31" s="298"/>
      <c r="AJ31" s="298"/>
      <c r="AK31" s="298"/>
      <c r="AL31" s="298"/>
      <c r="AM31" s="298"/>
      <c r="AN31" s="298"/>
      <c r="AO31" s="298"/>
      <c r="AP31" s="298"/>
      <c r="AQ31" s="298"/>
      <c r="AR31" s="298"/>
      <c r="AS31" s="298"/>
      <c r="AT31" s="298"/>
      <c r="AU31" s="298"/>
      <c r="AV31" s="183">
        <f>SUM(AV32:AV34)</f>
        <v>5675000</v>
      </c>
      <c r="AW31" s="298"/>
      <c r="AX31" s="298"/>
      <c r="AY31" s="298"/>
      <c r="AZ31" s="298"/>
      <c r="BA31" s="262"/>
      <c r="BB31" s="57"/>
      <c r="BC31" s="57"/>
      <c r="BD31" s="57"/>
      <c r="BE31" s="121"/>
      <c r="BF31" s="121"/>
      <c r="BG31" s="121"/>
      <c r="BH31" s="121"/>
      <c r="BI31" s="121"/>
      <c r="BJ31" s="121"/>
      <c r="BK31" s="121"/>
      <c r="BL31" s="121"/>
      <c r="BM31" s="121"/>
      <c r="BN31" s="121"/>
      <c r="BO31" s="121"/>
      <c r="BP31" s="121"/>
      <c r="BQ31" s="121"/>
      <c r="BR31" s="121"/>
      <c r="BS31" s="121"/>
      <c r="BT31" s="121"/>
      <c r="BU31" s="121"/>
      <c r="BV31" s="121"/>
      <c r="BW31" s="121"/>
      <c r="BX31" s="121"/>
      <c r="BY31" s="121"/>
    </row>
    <row r="32" spans="1:77" ht="16" hidden="1" thickBot="1">
      <c r="A32" s="231"/>
      <c r="B32" s="240" t="s">
        <v>111</v>
      </c>
      <c r="C32" s="40" t="s">
        <v>207</v>
      </c>
      <c r="D32" s="39" t="s">
        <v>209</v>
      </c>
      <c r="E32" s="257" t="s">
        <v>732</v>
      </c>
      <c r="F32" s="102" t="s">
        <v>1573</v>
      </c>
      <c r="G32" s="38"/>
      <c r="H32" s="38"/>
      <c r="I32" s="38"/>
      <c r="J32" s="102"/>
      <c r="K32" s="38"/>
      <c r="L32" s="38"/>
      <c r="M32" s="478"/>
      <c r="N32" s="38"/>
      <c r="O32" s="38"/>
      <c r="P32" s="38"/>
      <c r="Q32" s="38"/>
      <c r="R32" s="102"/>
      <c r="S32" s="102"/>
      <c r="T32" s="102"/>
      <c r="U32" s="102"/>
      <c r="V32" s="102"/>
      <c r="W32" s="102"/>
      <c r="X32" s="102"/>
      <c r="Y32" s="102"/>
      <c r="Z32" s="38"/>
      <c r="AA32" s="38"/>
      <c r="AB32" s="38"/>
      <c r="AC32" s="38"/>
      <c r="AD32" s="38"/>
      <c r="AE32" s="38"/>
      <c r="AF32" s="38"/>
      <c r="AG32" s="38"/>
      <c r="AH32" s="38"/>
      <c r="AI32" s="38"/>
      <c r="AJ32" s="38"/>
      <c r="AK32" s="38"/>
      <c r="AL32" s="38"/>
      <c r="AM32" s="38"/>
      <c r="AN32" s="38"/>
      <c r="AO32" s="38"/>
      <c r="AP32" s="478"/>
      <c r="AQ32" s="24" t="s">
        <v>204</v>
      </c>
      <c r="AR32" s="24" t="s">
        <v>164</v>
      </c>
      <c r="AS32" s="38"/>
      <c r="AT32" s="38"/>
      <c r="AU32" s="38"/>
      <c r="AV32" s="174">
        <v>1000000</v>
      </c>
      <c r="AW32" s="102" t="s">
        <v>1573</v>
      </c>
      <c r="AX32" s="102"/>
      <c r="AY32" s="104"/>
      <c r="AZ32" s="102"/>
      <c r="BA32" s="104" t="s">
        <v>1628</v>
      </c>
      <c r="BB32" s="66" t="s">
        <v>1652</v>
      </c>
      <c r="BC32" s="45"/>
      <c r="BD32" s="177">
        <v>41025</v>
      </c>
    </row>
    <row r="33" spans="1:56" ht="16" hidden="1" thickBot="1">
      <c r="A33" s="231"/>
      <c r="B33" s="240"/>
      <c r="C33" s="23" t="s">
        <v>208</v>
      </c>
      <c r="D33" s="24" t="s">
        <v>210</v>
      </c>
      <c r="E33" s="257" t="s">
        <v>732</v>
      </c>
      <c r="F33" s="102"/>
      <c r="G33" s="38"/>
      <c r="H33" s="38"/>
      <c r="I33" s="38"/>
      <c r="J33" s="102"/>
      <c r="K33" s="38"/>
      <c r="L33" s="38"/>
      <c r="M33" s="478"/>
      <c r="N33" s="38"/>
      <c r="O33" s="38"/>
      <c r="P33" s="38"/>
      <c r="Q33" s="38"/>
      <c r="R33" s="102"/>
      <c r="S33" s="102"/>
      <c r="T33" s="102"/>
      <c r="U33" s="102"/>
      <c r="V33" s="102"/>
      <c r="W33" s="102"/>
      <c r="X33" s="102"/>
      <c r="Y33" s="102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478"/>
      <c r="AQ33" s="24" t="s">
        <v>204</v>
      </c>
      <c r="AR33" s="24" t="s">
        <v>167</v>
      </c>
      <c r="AS33" s="38"/>
      <c r="AT33" s="38"/>
      <c r="AU33" s="38"/>
      <c r="AV33" s="174">
        <v>2800000</v>
      </c>
      <c r="AW33" s="102"/>
      <c r="AX33" s="102"/>
      <c r="AY33" s="102"/>
      <c r="AZ33" s="102"/>
      <c r="BA33" s="102"/>
      <c r="BB33" s="45"/>
      <c r="BC33" s="45"/>
      <c r="BD33" s="45"/>
    </row>
    <row r="34" spans="1:56" s="101" customFormat="1" ht="16" hidden="1" thickBot="1">
      <c r="A34" s="231"/>
      <c r="B34" s="240"/>
      <c r="C34" s="23" t="s">
        <v>1559</v>
      </c>
      <c r="D34" s="24" t="s">
        <v>209</v>
      </c>
      <c r="E34" s="257" t="s">
        <v>732</v>
      </c>
      <c r="F34" s="102"/>
      <c r="G34" s="38"/>
      <c r="H34" s="38"/>
      <c r="I34" s="38"/>
      <c r="J34" s="102"/>
      <c r="K34" s="38"/>
      <c r="L34" s="38"/>
      <c r="M34" s="478"/>
      <c r="N34" s="38"/>
      <c r="O34" s="38"/>
      <c r="P34" s="38"/>
      <c r="Q34" s="38"/>
      <c r="R34" s="102" t="s">
        <v>1552</v>
      </c>
      <c r="S34" s="42" t="s">
        <v>1553</v>
      </c>
      <c r="T34" s="102" t="s">
        <v>1554</v>
      </c>
      <c r="U34" s="263"/>
      <c r="V34" s="264"/>
      <c r="W34" s="264"/>
      <c r="X34" s="102"/>
      <c r="Y34" s="102"/>
      <c r="Z34" s="38"/>
      <c r="AA34" s="38"/>
      <c r="AB34" s="38"/>
      <c r="AC34" s="38"/>
      <c r="AD34" s="38"/>
      <c r="AE34" s="38"/>
      <c r="AF34" s="38"/>
      <c r="AG34" s="38"/>
      <c r="AH34" s="38"/>
      <c r="AI34" s="38"/>
      <c r="AJ34" s="38"/>
      <c r="AK34" s="38"/>
      <c r="AL34" s="38"/>
      <c r="AM34" s="38"/>
      <c r="AN34" s="38"/>
      <c r="AO34" s="38"/>
      <c r="AP34" s="478"/>
      <c r="AQ34" s="24" t="s">
        <v>204</v>
      </c>
      <c r="AR34" s="24" t="s">
        <v>164</v>
      </c>
      <c r="AS34" s="38"/>
      <c r="AT34" s="38"/>
      <c r="AU34" s="38"/>
      <c r="AV34" s="174">
        <v>1875000</v>
      </c>
      <c r="AW34" s="102"/>
      <c r="AX34" s="102"/>
      <c r="AY34" s="102"/>
      <c r="AZ34" s="102"/>
      <c r="BA34" s="102"/>
      <c r="BB34" s="45"/>
      <c r="BC34" s="45"/>
      <c r="BD34" s="45"/>
    </row>
    <row r="35" spans="1:56" s="101" customFormat="1" ht="16" hidden="1" thickBot="1">
      <c r="A35" s="231"/>
      <c r="B35" s="240"/>
      <c r="C35" s="240"/>
      <c r="D35" s="204"/>
      <c r="E35" s="204"/>
      <c r="F35" s="204"/>
      <c r="G35" s="204"/>
      <c r="H35" s="204"/>
      <c r="I35" s="204"/>
      <c r="J35" s="204"/>
      <c r="K35" s="204"/>
      <c r="L35" s="204"/>
      <c r="M35" s="204"/>
      <c r="N35" s="204"/>
      <c r="O35" s="204"/>
      <c r="P35" s="204"/>
      <c r="Q35" s="204"/>
      <c r="R35" s="204"/>
      <c r="S35" s="252"/>
      <c r="T35" s="204"/>
      <c r="U35" s="253"/>
      <c r="V35" s="204"/>
      <c r="W35" s="204"/>
      <c r="X35" s="204"/>
      <c r="Y35" s="204"/>
      <c r="Z35" s="204"/>
      <c r="AA35" s="204"/>
      <c r="AB35" s="204"/>
      <c r="AC35" s="204"/>
      <c r="AD35" s="204"/>
      <c r="AE35" s="204"/>
      <c r="AF35" s="204"/>
      <c r="AG35" s="204"/>
      <c r="AH35" s="204"/>
      <c r="AI35" s="204"/>
      <c r="AJ35" s="204"/>
      <c r="AK35" s="204"/>
      <c r="AL35" s="204"/>
      <c r="AM35" s="204"/>
      <c r="AN35" s="204"/>
      <c r="AO35" s="204"/>
      <c r="AP35" s="204"/>
      <c r="AQ35" s="204"/>
      <c r="AR35" s="204"/>
      <c r="AS35" s="204"/>
      <c r="AT35" s="204"/>
      <c r="AU35" s="204"/>
      <c r="AV35" s="261"/>
      <c r="AW35" s="204"/>
      <c r="AX35" s="204"/>
      <c r="AY35" s="204"/>
      <c r="AZ35" s="204"/>
      <c r="BA35" s="261"/>
      <c r="BB35" s="56"/>
      <c r="BC35" s="56"/>
      <c r="BD35" s="56"/>
    </row>
    <row r="36" spans="1:56" s="101" customFormat="1" ht="16" hidden="1" thickBot="1">
      <c r="A36" s="231" t="s">
        <v>33</v>
      </c>
      <c r="B36" s="240" t="s">
        <v>34</v>
      </c>
      <c r="C36" s="240"/>
      <c r="D36" s="204"/>
      <c r="E36" s="204"/>
      <c r="F36" s="204"/>
      <c r="G36" s="204"/>
      <c r="H36" s="204"/>
      <c r="I36" s="204"/>
      <c r="J36" s="204"/>
      <c r="K36" s="204"/>
      <c r="L36" s="204"/>
      <c r="M36" s="204"/>
      <c r="N36" s="204"/>
      <c r="O36" s="204"/>
      <c r="P36" s="204"/>
      <c r="Q36" s="204"/>
      <c r="R36" s="204"/>
      <c r="S36" s="252"/>
      <c r="T36" s="204"/>
      <c r="U36" s="253"/>
      <c r="V36" s="204"/>
      <c r="W36" s="204"/>
      <c r="X36" s="204"/>
      <c r="Y36" s="204"/>
      <c r="Z36" s="204"/>
      <c r="AA36" s="204"/>
      <c r="AB36" s="204"/>
      <c r="AC36" s="204"/>
      <c r="AD36" s="204"/>
      <c r="AE36" s="204"/>
      <c r="AF36" s="204"/>
      <c r="AG36" s="204"/>
      <c r="AH36" s="204"/>
      <c r="AI36" s="204"/>
      <c r="AJ36" s="204"/>
      <c r="AK36" s="204"/>
      <c r="AL36" s="204"/>
      <c r="AM36" s="204"/>
      <c r="AN36" s="204"/>
      <c r="AO36" s="204"/>
      <c r="AP36" s="204"/>
      <c r="AQ36" s="204"/>
      <c r="AR36" s="204"/>
      <c r="AS36" s="204"/>
      <c r="AT36" s="204"/>
      <c r="AU36" s="204"/>
      <c r="AV36" s="261"/>
      <c r="AW36" s="204"/>
      <c r="AX36" s="204"/>
      <c r="AY36" s="204"/>
      <c r="AZ36" s="204"/>
      <c r="BA36" s="261"/>
      <c r="BB36" s="56"/>
      <c r="BC36" s="56"/>
      <c r="BD36" s="56"/>
    </row>
    <row r="37" spans="1:56" s="101" customFormat="1" ht="21" hidden="1" customHeight="1">
      <c r="A37" s="231"/>
      <c r="B37" s="240" t="s">
        <v>111</v>
      </c>
      <c r="C37" s="240" t="s">
        <v>145</v>
      </c>
      <c r="D37" s="204" t="s">
        <v>145</v>
      </c>
      <c r="E37" s="204" t="s">
        <v>145</v>
      </c>
      <c r="F37" s="204" t="s">
        <v>145</v>
      </c>
      <c r="G37" s="204" t="s">
        <v>145</v>
      </c>
      <c r="H37" s="204" t="s">
        <v>145</v>
      </c>
      <c r="I37" s="204" t="s">
        <v>145</v>
      </c>
      <c r="J37" s="204" t="s">
        <v>145</v>
      </c>
      <c r="K37" s="204" t="s">
        <v>145</v>
      </c>
      <c r="L37" s="204" t="s">
        <v>145</v>
      </c>
      <c r="M37" s="204" t="s">
        <v>145</v>
      </c>
      <c r="N37" s="204" t="s">
        <v>145</v>
      </c>
      <c r="O37" s="204" t="s">
        <v>145</v>
      </c>
      <c r="P37" s="204" t="s">
        <v>145</v>
      </c>
      <c r="Q37" s="204" t="s">
        <v>145</v>
      </c>
      <c r="R37" s="204" t="s">
        <v>145</v>
      </c>
      <c r="S37" s="252" t="s">
        <v>145</v>
      </c>
      <c r="T37" s="204" t="s">
        <v>145</v>
      </c>
      <c r="U37" s="253" t="s">
        <v>145</v>
      </c>
      <c r="V37" s="204" t="s">
        <v>145</v>
      </c>
      <c r="W37" s="204" t="s">
        <v>145</v>
      </c>
      <c r="X37" s="204" t="s">
        <v>145</v>
      </c>
      <c r="Y37" s="204" t="s">
        <v>145</v>
      </c>
      <c r="Z37" s="204" t="s">
        <v>145</v>
      </c>
      <c r="AA37" s="204" t="s">
        <v>145</v>
      </c>
      <c r="AB37" s="204" t="s">
        <v>145</v>
      </c>
      <c r="AC37" s="204" t="s">
        <v>145</v>
      </c>
      <c r="AD37" s="204" t="s">
        <v>145</v>
      </c>
      <c r="AE37" s="204" t="s">
        <v>145</v>
      </c>
      <c r="AF37" s="204" t="s">
        <v>145</v>
      </c>
      <c r="AG37" s="204" t="s">
        <v>145</v>
      </c>
      <c r="AH37" s="204" t="s">
        <v>145</v>
      </c>
      <c r="AI37" s="204" t="s">
        <v>145</v>
      </c>
      <c r="AJ37" s="204" t="s">
        <v>145</v>
      </c>
      <c r="AK37" s="204" t="s">
        <v>145</v>
      </c>
      <c r="AL37" s="204" t="s">
        <v>145</v>
      </c>
      <c r="AM37" s="204" t="s">
        <v>145</v>
      </c>
      <c r="AN37" s="204" t="s">
        <v>145</v>
      </c>
      <c r="AO37" s="204" t="s">
        <v>145</v>
      </c>
      <c r="AP37" s="204" t="s">
        <v>145</v>
      </c>
      <c r="AQ37" s="204" t="s">
        <v>145</v>
      </c>
      <c r="AR37" s="204" t="s">
        <v>145</v>
      </c>
      <c r="AS37" s="204" t="s">
        <v>145</v>
      </c>
      <c r="AT37" s="204" t="s">
        <v>145</v>
      </c>
      <c r="AU37" s="204" t="s">
        <v>145</v>
      </c>
      <c r="AV37" s="261" t="s">
        <v>145</v>
      </c>
      <c r="AW37" s="204" t="s">
        <v>145</v>
      </c>
      <c r="AX37" s="204" t="s">
        <v>145</v>
      </c>
      <c r="AY37" s="204" t="s">
        <v>145</v>
      </c>
      <c r="AZ37" s="204" t="s">
        <v>145</v>
      </c>
      <c r="BA37" s="261" t="s">
        <v>145</v>
      </c>
      <c r="BB37" s="56" t="s">
        <v>145</v>
      </c>
      <c r="BC37" s="56" t="s">
        <v>145</v>
      </c>
      <c r="BD37" s="56" t="s">
        <v>145</v>
      </c>
    </row>
    <row r="38" spans="1:56" s="101" customFormat="1" ht="16" hidden="1" thickBot="1">
      <c r="A38" s="231"/>
      <c r="B38" s="240"/>
      <c r="C38" s="240"/>
      <c r="D38" s="204"/>
      <c r="E38" s="204"/>
      <c r="F38" s="204"/>
      <c r="G38" s="204"/>
      <c r="H38" s="204"/>
      <c r="I38" s="204"/>
      <c r="J38" s="204"/>
      <c r="K38" s="204"/>
      <c r="L38" s="204"/>
      <c r="M38" s="204"/>
      <c r="N38" s="204"/>
      <c r="O38" s="204"/>
      <c r="P38" s="204"/>
      <c r="Q38" s="204"/>
      <c r="R38" s="204"/>
      <c r="S38" s="252"/>
      <c r="T38" s="204"/>
      <c r="U38" s="253"/>
      <c r="V38" s="204"/>
      <c r="W38" s="204"/>
      <c r="X38" s="204"/>
      <c r="Y38" s="204"/>
      <c r="Z38" s="204"/>
      <c r="AA38" s="204"/>
      <c r="AB38" s="204"/>
      <c r="AC38" s="204"/>
      <c r="AD38" s="204"/>
      <c r="AE38" s="204"/>
      <c r="AF38" s="204"/>
      <c r="AG38" s="204"/>
      <c r="AH38" s="204"/>
      <c r="AI38" s="204"/>
      <c r="AJ38" s="204"/>
      <c r="AK38" s="204"/>
      <c r="AL38" s="204"/>
      <c r="AM38" s="204"/>
      <c r="AN38" s="204"/>
      <c r="AO38" s="204"/>
      <c r="AP38" s="204"/>
      <c r="AQ38" s="204"/>
      <c r="AR38" s="204"/>
      <c r="AS38" s="204"/>
      <c r="AT38" s="204"/>
      <c r="AU38" s="204"/>
      <c r="AV38" s="261"/>
      <c r="AW38" s="204"/>
      <c r="AX38" s="204"/>
      <c r="AY38" s="204"/>
      <c r="AZ38" s="204"/>
      <c r="BA38" s="261"/>
      <c r="BB38" s="56"/>
      <c r="BC38" s="56"/>
      <c r="BD38" s="56"/>
    </row>
    <row r="39" spans="1:56" s="101" customFormat="1" ht="16" hidden="1" thickBot="1">
      <c r="A39" s="231" t="s">
        <v>35</v>
      </c>
      <c r="B39" s="240" t="s">
        <v>36</v>
      </c>
      <c r="C39" s="240"/>
      <c r="D39" s="204"/>
      <c r="E39" s="204"/>
      <c r="F39" s="204"/>
      <c r="G39" s="204"/>
      <c r="H39" s="204"/>
      <c r="I39" s="204"/>
      <c r="J39" s="204"/>
      <c r="K39" s="204"/>
      <c r="L39" s="204"/>
      <c r="M39" s="204"/>
      <c r="N39" s="204"/>
      <c r="O39" s="204"/>
      <c r="P39" s="204"/>
      <c r="Q39" s="204"/>
      <c r="R39" s="204"/>
      <c r="S39" s="252"/>
      <c r="T39" s="204"/>
      <c r="U39" s="253"/>
      <c r="V39" s="204"/>
      <c r="W39" s="204"/>
      <c r="X39" s="204"/>
      <c r="Y39" s="204"/>
      <c r="Z39" s="204"/>
      <c r="AA39" s="204"/>
      <c r="AB39" s="204"/>
      <c r="AC39" s="204"/>
      <c r="AD39" s="204"/>
      <c r="AE39" s="204"/>
      <c r="AF39" s="204"/>
      <c r="AG39" s="204"/>
      <c r="AH39" s="204"/>
      <c r="AI39" s="204"/>
      <c r="AJ39" s="204"/>
      <c r="AK39" s="204"/>
      <c r="AL39" s="204"/>
      <c r="AM39" s="204"/>
      <c r="AN39" s="204"/>
      <c r="AO39" s="204"/>
      <c r="AP39" s="204"/>
      <c r="AQ39" s="204"/>
      <c r="AR39" s="204"/>
      <c r="AS39" s="204"/>
      <c r="AT39" s="204"/>
      <c r="AU39" s="204"/>
      <c r="AV39" s="183">
        <f>SUM(AV40:AV457)</f>
        <v>2949486920.2463212</v>
      </c>
      <c r="AW39" s="204"/>
      <c r="AX39" s="204"/>
      <c r="AY39" s="204"/>
      <c r="AZ39" s="204"/>
      <c r="BA39" s="261"/>
      <c r="BB39" s="56"/>
      <c r="BC39" s="56"/>
      <c r="BD39" s="56"/>
    </row>
    <row r="40" spans="1:56" s="101" customFormat="1" ht="16" hidden="1" thickBot="1">
      <c r="A40" s="231"/>
      <c r="B40" s="240" t="s">
        <v>111</v>
      </c>
      <c r="C40" s="23" t="s">
        <v>1198</v>
      </c>
      <c r="D40" s="24" t="s">
        <v>1364</v>
      </c>
      <c r="E40" s="34"/>
      <c r="F40" s="265" t="s">
        <v>123</v>
      </c>
      <c r="G40" s="38"/>
      <c r="H40" s="38"/>
      <c r="I40" s="38"/>
      <c r="J40" s="102"/>
      <c r="K40" s="38"/>
      <c r="L40" s="38"/>
      <c r="M40" s="38"/>
      <c r="N40" s="38"/>
      <c r="O40" s="38"/>
      <c r="P40" s="38"/>
      <c r="Q40" s="38"/>
      <c r="R40" s="46" t="s">
        <v>747</v>
      </c>
      <c r="S40" s="46">
        <v>0</v>
      </c>
      <c r="T40" s="25" t="s">
        <v>233</v>
      </c>
      <c r="U40" s="46">
        <v>0</v>
      </c>
      <c r="V40" s="46">
        <v>0</v>
      </c>
      <c r="W40" s="46">
        <v>0</v>
      </c>
      <c r="X40" s="46">
        <v>0</v>
      </c>
      <c r="Y40" s="46">
        <v>0</v>
      </c>
      <c r="Z40" s="38"/>
      <c r="AA40" s="38"/>
      <c r="AB40" s="38"/>
      <c r="AC40" s="38"/>
      <c r="AD40" s="38"/>
      <c r="AE40" s="38"/>
      <c r="AF40" s="38"/>
      <c r="AG40" s="38"/>
      <c r="AH40" s="38"/>
      <c r="AI40" s="38"/>
      <c r="AJ40" s="38"/>
      <c r="AK40" s="38"/>
      <c r="AL40" s="38"/>
      <c r="AM40" s="38"/>
      <c r="AN40" s="38"/>
      <c r="AO40" s="38"/>
      <c r="AP40" s="38"/>
      <c r="AQ40" s="24" t="s">
        <v>204</v>
      </c>
      <c r="AR40" s="24">
        <v>2006</v>
      </c>
      <c r="AS40" s="38"/>
      <c r="AT40" s="38"/>
      <c r="AU40" s="38"/>
      <c r="AV40" s="174">
        <v>450000</v>
      </c>
      <c r="AW40" s="265" t="s">
        <v>123</v>
      </c>
      <c r="AX40" s="102"/>
      <c r="AY40" s="266" t="s">
        <v>1834</v>
      </c>
      <c r="AZ40" s="102"/>
      <c r="BA40" s="102"/>
      <c r="BB40" s="102"/>
      <c r="BC40" s="45"/>
      <c r="BD40" s="45"/>
    </row>
    <row r="41" spans="1:56" s="101" customFormat="1" ht="16" hidden="1" thickBot="1">
      <c r="A41" s="231"/>
      <c r="B41" s="240"/>
      <c r="C41" s="23" t="s">
        <v>1199</v>
      </c>
      <c r="D41" s="24" t="s">
        <v>1365</v>
      </c>
      <c r="E41" s="34"/>
      <c r="F41" s="102" t="s">
        <v>123</v>
      </c>
      <c r="G41" s="38"/>
      <c r="H41" s="38"/>
      <c r="I41" s="38"/>
      <c r="J41" s="102"/>
      <c r="K41" s="38"/>
      <c r="L41" s="38"/>
      <c r="M41" s="38"/>
      <c r="N41" s="38"/>
      <c r="O41" s="38"/>
      <c r="P41" s="38"/>
      <c r="Q41" s="38"/>
      <c r="R41" s="46" t="s">
        <v>1447</v>
      </c>
      <c r="S41" s="46">
        <v>0</v>
      </c>
      <c r="T41" s="25" t="s">
        <v>1523</v>
      </c>
      <c r="U41" s="46">
        <v>0</v>
      </c>
      <c r="V41" s="46">
        <v>0</v>
      </c>
      <c r="W41" s="46">
        <v>0</v>
      </c>
      <c r="X41" s="46">
        <v>0</v>
      </c>
      <c r="Y41" s="46">
        <v>0</v>
      </c>
      <c r="Z41" s="38"/>
      <c r="AA41" s="38"/>
      <c r="AB41" s="38"/>
      <c r="AC41" s="38"/>
      <c r="AD41" s="38"/>
      <c r="AE41" s="38"/>
      <c r="AF41" s="38"/>
      <c r="AG41" s="38"/>
      <c r="AH41" s="38"/>
      <c r="AI41" s="38"/>
      <c r="AJ41" s="38"/>
      <c r="AK41" s="38"/>
      <c r="AL41" s="38"/>
      <c r="AM41" s="38"/>
      <c r="AN41" s="38"/>
      <c r="AO41" s="38"/>
      <c r="AP41" s="38"/>
      <c r="AQ41" s="24" t="s">
        <v>204</v>
      </c>
      <c r="AR41" s="24">
        <v>2006</v>
      </c>
      <c r="AS41" s="38"/>
      <c r="AT41" s="38"/>
      <c r="AU41" s="38"/>
      <c r="AV41" s="174">
        <v>525000</v>
      </c>
      <c r="AW41" s="102" t="s">
        <v>123</v>
      </c>
      <c r="AX41" s="102"/>
      <c r="AY41" s="266" t="s">
        <v>1834</v>
      </c>
      <c r="AZ41" s="102"/>
      <c r="BA41" s="102"/>
      <c r="BB41" s="102"/>
      <c r="BC41" s="45"/>
      <c r="BD41" s="45"/>
    </row>
    <row r="42" spans="1:56" s="101" customFormat="1" ht="16" hidden="1" thickBot="1">
      <c r="A42" s="231"/>
      <c r="B42" s="240"/>
      <c r="C42" s="23" t="s">
        <v>1198</v>
      </c>
      <c r="D42" s="24" t="s">
        <v>1364</v>
      </c>
      <c r="E42" s="34"/>
      <c r="F42" s="102" t="s">
        <v>145</v>
      </c>
      <c r="G42" s="38"/>
      <c r="H42" s="38"/>
      <c r="I42" s="38"/>
      <c r="J42" s="102"/>
      <c r="K42" s="38"/>
      <c r="L42" s="38"/>
      <c r="M42" s="38"/>
      <c r="N42" s="38"/>
      <c r="O42" s="38"/>
      <c r="P42" s="38"/>
      <c r="Q42" s="38"/>
      <c r="R42" s="46" t="s">
        <v>1448</v>
      </c>
      <c r="S42" s="46">
        <v>0</v>
      </c>
      <c r="T42" s="25" t="s">
        <v>1524</v>
      </c>
      <c r="U42" s="46">
        <v>0</v>
      </c>
      <c r="V42" s="46">
        <v>0</v>
      </c>
      <c r="W42" s="46">
        <v>0</v>
      </c>
      <c r="X42" s="46">
        <v>0</v>
      </c>
      <c r="Y42" s="46">
        <v>0</v>
      </c>
      <c r="Z42" s="38"/>
      <c r="AA42" s="38"/>
      <c r="AB42" s="38"/>
      <c r="AC42" s="38"/>
      <c r="AD42" s="38"/>
      <c r="AE42" s="38"/>
      <c r="AF42" s="38"/>
      <c r="AG42" s="38"/>
      <c r="AH42" s="38"/>
      <c r="AI42" s="38"/>
      <c r="AJ42" s="38"/>
      <c r="AK42" s="38"/>
      <c r="AL42" s="38"/>
      <c r="AM42" s="38"/>
      <c r="AN42" s="38"/>
      <c r="AO42" s="38"/>
      <c r="AP42" s="38"/>
      <c r="AQ42" s="24" t="s">
        <v>204</v>
      </c>
      <c r="AR42" s="24">
        <v>2000</v>
      </c>
      <c r="AS42" s="38"/>
      <c r="AT42" s="38"/>
      <c r="AU42" s="38"/>
      <c r="AV42" s="174">
        <v>600000</v>
      </c>
      <c r="AW42" s="102" t="s">
        <v>145</v>
      </c>
      <c r="AX42" s="102"/>
      <c r="AY42" s="267"/>
      <c r="AZ42" s="102"/>
      <c r="BA42" s="102" t="s">
        <v>1840</v>
      </c>
      <c r="BB42" s="102"/>
      <c r="BC42" s="45"/>
      <c r="BD42" s="45"/>
    </row>
    <row r="43" spans="1:56" s="101" customFormat="1" ht="16" hidden="1" thickBot="1">
      <c r="A43" s="231"/>
      <c r="B43" s="240"/>
      <c r="C43" s="23" t="s">
        <v>1200</v>
      </c>
      <c r="D43" s="24" t="s">
        <v>1366</v>
      </c>
      <c r="E43" s="34"/>
      <c r="F43" s="102" t="s">
        <v>145</v>
      </c>
      <c r="G43" s="38"/>
      <c r="H43" s="38"/>
      <c r="I43" s="38"/>
      <c r="J43" s="102"/>
      <c r="K43" s="38"/>
      <c r="L43" s="38"/>
      <c r="M43" s="38"/>
      <c r="N43" s="38"/>
      <c r="O43" s="38"/>
      <c r="P43" s="38"/>
      <c r="Q43" s="38"/>
      <c r="R43" s="46" t="s">
        <v>747</v>
      </c>
      <c r="S43" s="46">
        <v>0</v>
      </c>
      <c r="T43" s="25" t="s">
        <v>1523</v>
      </c>
      <c r="U43" s="46">
        <v>0</v>
      </c>
      <c r="V43" s="46">
        <v>0</v>
      </c>
      <c r="W43" s="46">
        <v>0</v>
      </c>
      <c r="X43" s="46">
        <v>0</v>
      </c>
      <c r="Y43" s="46">
        <v>0</v>
      </c>
      <c r="Z43" s="38"/>
      <c r="AA43" s="38"/>
      <c r="AB43" s="38"/>
      <c r="AC43" s="38"/>
      <c r="AD43" s="38"/>
      <c r="AE43" s="38"/>
      <c r="AF43" s="38"/>
      <c r="AG43" s="38"/>
      <c r="AH43" s="38"/>
      <c r="AI43" s="38"/>
      <c r="AJ43" s="38"/>
      <c r="AK43" s="38"/>
      <c r="AL43" s="38"/>
      <c r="AM43" s="38"/>
      <c r="AN43" s="38"/>
      <c r="AO43" s="38"/>
      <c r="AP43" s="38"/>
      <c r="AQ43" s="24" t="s">
        <v>204</v>
      </c>
      <c r="AR43" s="24">
        <v>2005</v>
      </c>
      <c r="AS43" s="38"/>
      <c r="AT43" s="38"/>
      <c r="AU43" s="38"/>
      <c r="AV43" s="174">
        <v>187500</v>
      </c>
      <c r="AW43" s="102" t="s">
        <v>145</v>
      </c>
      <c r="AX43" s="102"/>
      <c r="AY43" s="267"/>
      <c r="AZ43" s="102"/>
      <c r="BA43" s="102" t="s">
        <v>1840</v>
      </c>
      <c r="BB43" s="102"/>
      <c r="BC43" s="45"/>
      <c r="BD43" s="45"/>
    </row>
    <row r="44" spans="1:56" s="101" customFormat="1" ht="16" hidden="1" thickBot="1">
      <c r="A44" s="231"/>
      <c r="B44" s="240"/>
      <c r="C44" s="23" t="s">
        <v>1201</v>
      </c>
      <c r="D44" s="24" t="s">
        <v>1367</v>
      </c>
      <c r="E44" s="34"/>
      <c r="F44" s="268" t="s">
        <v>123</v>
      </c>
      <c r="G44" s="38"/>
      <c r="H44" s="38"/>
      <c r="I44" s="38"/>
      <c r="J44" s="102" t="s">
        <v>1193</v>
      </c>
      <c r="K44" s="38"/>
      <c r="L44" s="38"/>
      <c r="M44" s="38"/>
      <c r="N44" s="38"/>
      <c r="O44" s="38"/>
      <c r="P44" s="38"/>
      <c r="Q44" s="38"/>
      <c r="R44" s="46" t="s">
        <v>747</v>
      </c>
      <c r="S44" s="46">
        <v>0</v>
      </c>
      <c r="T44" s="25" t="s">
        <v>233</v>
      </c>
      <c r="U44" s="46">
        <v>0</v>
      </c>
      <c r="V44" s="46">
        <v>0</v>
      </c>
      <c r="W44" s="46">
        <v>0</v>
      </c>
      <c r="X44" s="46">
        <v>0</v>
      </c>
      <c r="Y44" s="46">
        <v>0</v>
      </c>
      <c r="Z44" s="38"/>
      <c r="AA44" s="38"/>
      <c r="AB44" s="38"/>
      <c r="AC44" s="38"/>
      <c r="AD44" s="38"/>
      <c r="AE44" s="38"/>
      <c r="AF44" s="38"/>
      <c r="AG44" s="38"/>
      <c r="AH44" s="38"/>
      <c r="AI44" s="38"/>
      <c r="AJ44" s="38"/>
      <c r="AK44" s="38"/>
      <c r="AL44" s="38"/>
      <c r="AM44" s="38"/>
      <c r="AN44" s="38"/>
      <c r="AO44" s="38"/>
      <c r="AP44" s="38"/>
      <c r="AQ44" s="24" t="s">
        <v>204</v>
      </c>
      <c r="AR44" s="24">
        <v>2006</v>
      </c>
      <c r="AS44" s="38"/>
      <c r="AT44" s="38"/>
      <c r="AU44" s="38"/>
      <c r="AV44" s="174">
        <v>375000</v>
      </c>
      <c r="AW44" s="268" t="s">
        <v>123</v>
      </c>
      <c r="AX44" s="104"/>
      <c r="AY44" s="269" t="s">
        <v>1647</v>
      </c>
      <c r="AZ44" s="102" t="s">
        <v>1193</v>
      </c>
      <c r="BA44" s="102"/>
      <c r="BB44" s="102"/>
      <c r="BC44" s="45"/>
      <c r="BD44" s="45"/>
    </row>
    <row r="45" spans="1:56" s="101" customFormat="1" ht="16" hidden="1" thickBot="1">
      <c r="A45" s="231"/>
      <c r="B45" s="240"/>
      <c r="C45" s="23" t="s">
        <v>1198</v>
      </c>
      <c r="D45" s="24" t="s">
        <v>1364</v>
      </c>
      <c r="E45" s="34"/>
      <c r="F45" s="102" t="s">
        <v>145</v>
      </c>
      <c r="G45" s="38"/>
      <c r="H45" s="38"/>
      <c r="I45" s="38"/>
      <c r="J45" s="102"/>
      <c r="K45" s="38"/>
      <c r="L45" s="38"/>
      <c r="M45" s="38"/>
      <c r="N45" s="38"/>
      <c r="O45" s="38"/>
      <c r="P45" s="38"/>
      <c r="Q45" s="38"/>
      <c r="R45" s="46" t="s">
        <v>747</v>
      </c>
      <c r="S45" s="46">
        <v>0</v>
      </c>
      <c r="T45" s="25" t="s">
        <v>233</v>
      </c>
      <c r="U45" s="46">
        <v>0</v>
      </c>
      <c r="V45" s="46">
        <v>0</v>
      </c>
      <c r="W45" s="46">
        <v>0</v>
      </c>
      <c r="X45" s="46">
        <v>0</v>
      </c>
      <c r="Y45" s="46">
        <v>0</v>
      </c>
      <c r="Z45" s="38"/>
      <c r="AA45" s="38"/>
      <c r="AB45" s="38"/>
      <c r="AC45" s="38"/>
      <c r="AD45" s="38"/>
      <c r="AE45" s="38"/>
      <c r="AF45" s="38"/>
      <c r="AG45" s="38"/>
      <c r="AH45" s="38"/>
      <c r="AI45" s="38"/>
      <c r="AJ45" s="38"/>
      <c r="AK45" s="38"/>
      <c r="AL45" s="38"/>
      <c r="AM45" s="38"/>
      <c r="AN45" s="38"/>
      <c r="AO45" s="38"/>
      <c r="AP45" s="38"/>
      <c r="AQ45" s="24" t="s">
        <v>204</v>
      </c>
      <c r="AR45" s="24">
        <v>2000</v>
      </c>
      <c r="AS45" s="38"/>
      <c r="AT45" s="38"/>
      <c r="AU45" s="38"/>
      <c r="AV45" s="174">
        <v>300000</v>
      </c>
      <c r="AW45" s="102" t="s">
        <v>145</v>
      </c>
      <c r="AX45" s="102"/>
      <c r="AY45" s="267"/>
      <c r="AZ45" s="102"/>
      <c r="BA45" s="102" t="s">
        <v>1840</v>
      </c>
      <c r="BB45" s="102"/>
      <c r="BC45" s="45"/>
      <c r="BD45" s="45"/>
    </row>
    <row r="46" spans="1:56" s="101" customFormat="1" ht="16" hidden="1" thickBot="1">
      <c r="A46" s="231"/>
      <c r="B46" s="240"/>
      <c r="C46" s="23" t="s">
        <v>1202</v>
      </c>
      <c r="D46" s="24" t="s">
        <v>1368</v>
      </c>
      <c r="E46" s="34"/>
      <c r="F46" s="102" t="s">
        <v>145</v>
      </c>
      <c r="G46" s="38"/>
      <c r="H46" s="38"/>
      <c r="I46" s="38"/>
      <c r="J46" s="102"/>
      <c r="K46" s="38"/>
      <c r="L46" s="38"/>
      <c r="M46" s="38"/>
      <c r="N46" s="38"/>
      <c r="O46" s="38"/>
      <c r="P46" s="38"/>
      <c r="Q46" s="38"/>
      <c r="R46" s="46" t="s">
        <v>1449</v>
      </c>
      <c r="S46" s="46">
        <v>0</v>
      </c>
      <c r="T46" s="25" t="s">
        <v>221</v>
      </c>
      <c r="U46" s="46">
        <v>0</v>
      </c>
      <c r="V46" s="46">
        <v>0</v>
      </c>
      <c r="W46" s="46">
        <v>0</v>
      </c>
      <c r="X46" s="46">
        <v>0</v>
      </c>
      <c r="Y46" s="46">
        <v>0</v>
      </c>
      <c r="Z46" s="38"/>
      <c r="AA46" s="38"/>
      <c r="AB46" s="38"/>
      <c r="AC46" s="38"/>
      <c r="AD46" s="38"/>
      <c r="AE46" s="38"/>
      <c r="AF46" s="38"/>
      <c r="AG46" s="38"/>
      <c r="AH46" s="38"/>
      <c r="AI46" s="38"/>
      <c r="AJ46" s="38"/>
      <c r="AK46" s="38"/>
      <c r="AL46" s="38"/>
      <c r="AM46" s="38"/>
      <c r="AN46" s="38"/>
      <c r="AO46" s="38"/>
      <c r="AP46" s="38"/>
      <c r="AQ46" s="24" t="s">
        <v>204</v>
      </c>
      <c r="AR46" s="24">
        <v>2000</v>
      </c>
      <c r="AS46" s="38"/>
      <c r="AT46" s="38"/>
      <c r="AU46" s="38"/>
      <c r="AV46" s="174">
        <v>1125000</v>
      </c>
      <c r="AW46" s="102" t="s">
        <v>145</v>
      </c>
      <c r="AX46" s="102"/>
      <c r="AY46" s="267"/>
      <c r="AZ46" s="102"/>
      <c r="BA46" s="102" t="s">
        <v>1840</v>
      </c>
      <c r="BB46" s="102"/>
      <c r="BC46" s="45"/>
      <c r="BD46" s="45"/>
    </row>
    <row r="47" spans="1:56" s="101" customFormat="1" ht="16" hidden="1" thickBot="1">
      <c r="A47" s="231"/>
      <c r="B47" s="240"/>
      <c r="C47" s="23" t="s">
        <v>1203</v>
      </c>
      <c r="D47" s="24" t="s">
        <v>1369</v>
      </c>
      <c r="E47" s="34" t="s">
        <v>1605</v>
      </c>
      <c r="F47" s="229" t="s">
        <v>123</v>
      </c>
      <c r="G47" s="38"/>
      <c r="H47" s="38"/>
      <c r="I47" s="38"/>
      <c r="J47" s="102" t="s">
        <v>1193</v>
      </c>
      <c r="K47" s="38"/>
      <c r="L47" s="38"/>
      <c r="M47" s="38"/>
      <c r="N47" s="38"/>
      <c r="O47" s="38"/>
      <c r="P47" s="38"/>
      <c r="Q47" s="38"/>
      <c r="R47" s="46" t="s">
        <v>747</v>
      </c>
      <c r="S47" s="46">
        <v>0</v>
      </c>
      <c r="T47" s="25" t="s">
        <v>1525</v>
      </c>
      <c r="U47" s="46">
        <v>0</v>
      </c>
      <c r="V47" s="46">
        <v>0</v>
      </c>
      <c r="W47" s="46">
        <v>0</v>
      </c>
      <c r="X47" s="46">
        <v>0</v>
      </c>
      <c r="Y47" s="46">
        <v>0</v>
      </c>
      <c r="Z47" s="38"/>
      <c r="AA47" s="38"/>
      <c r="AB47" s="38"/>
      <c r="AC47" s="38"/>
      <c r="AD47" s="38"/>
      <c r="AE47" s="38"/>
      <c r="AF47" s="38"/>
      <c r="AG47" s="38"/>
      <c r="AH47" s="38"/>
      <c r="AI47" s="38"/>
      <c r="AJ47" s="38"/>
      <c r="AK47" s="38"/>
      <c r="AL47" s="38"/>
      <c r="AM47" s="38"/>
      <c r="AN47" s="38"/>
      <c r="AO47" s="38"/>
      <c r="AP47" s="38"/>
      <c r="AQ47" s="24" t="s">
        <v>204</v>
      </c>
      <c r="AR47" s="24">
        <v>2006</v>
      </c>
      <c r="AS47" s="38"/>
      <c r="AT47" s="38"/>
      <c r="AU47" s="38"/>
      <c r="AV47" s="174">
        <v>2470000</v>
      </c>
      <c r="AW47" s="229" t="s">
        <v>123</v>
      </c>
      <c r="AX47" s="102"/>
      <c r="AY47" s="266" t="s">
        <v>1606</v>
      </c>
      <c r="AZ47" s="102" t="s">
        <v>1193</v>
      </c>
      <c r="BA47" s="102"/>
      <c r="BB47" s="102"/>
      <c r="BC47" s="45"/>
      <c r="BD47" s="45"/>
    </row>
    <row r="48" spans="1:56" s="101" customFormat="1" ht="16" hidden="1" thickBot="1">
      <c r="A48" s="231"/>
      <c r="B48" s="240"/>
      <c r="C48" s="23" t="s">
        <v>1204</v>
      </c>
      <c r="D48" s="24" t="s">
        <v>1370</v>
      </c>
      <c r="E48" s="34"/>
      <c r="F48" s="102"/>
      <c r="G48" s="38"/>
      <c r="H48" s="38"/>
      <c r="I48" s="38"/>
      <c r="J48" s="102"/>
      <c r="K48" s="38"/>
      <c r="L48" s="38"/>
      <c r="M48" s="38"/>
      <c r="N48" s="38"/>
      <c r="O48" s="38"/>
      <c r="P48" s="38"/>
      <c r="Q48" s="38"/>
      <c r="R48" s="46" t="s">
        <v>1450</v>
      </c>
      <c r="S48" s="46">
        <v>0</v>
      </c>
      <c r="T48" s="25" t="s">
        <v>220</v>
      </c>
      <c r="U48" s="46">
        <v>0</v>
      </c>
      <c r="V48" s="46">
        <v>0</v>
      </c>
      <c r="W48" s="46">
        <v>0</v>
      </c>
      <c r="X48" s="46">
        <v>0</v>
      </c>
      <c r="Y48" s="46">
        <v>0</v>
      </c>
      <c r="Z48" s="38"/>
      <c r="AA48" s="38"/>
      <c r="AB48" s="38"/>
      <c r="AC48" s="38"/>
      <c r="AD48" s="38"/>
      <c r="AE48" s="38"/>
      <c r="AF48" s="38"/>
      <c r="AG48" s="38"/>
      <c r="AH48" s="38"/>
      <c r="AI48" s="38"/>
      <c r="AJ48" s="38"/>
      <c r="AK48" s="38"/>
      <c r="AL48" s="38"/>
      <c r="AM48" s="38"/>
      <c r="AN48" s="38"/>
      <c r="AO48" s="38"/>
      <c r="AP48" s="38"/>
      <c r="AQ48" s="24" t="s">
        <v>204</v>
      </c>
      <c r="AR48" s="24">
        <v>2000</v>
      </c>
      <c r="AS48" s="38"/>
      <c r="AT48" s="38"/>
      <c r="AU48" s="38"/>
      <c r="AV48" s="174">
        <v>39000</v>
      </c>
      <c r="AW48" s="102"/>
      <c r="AX48" s="102"/>
      <c r="AY48" s="267"/>
      <c r="AZ48" s="102"/>
      <c r="BA48" s="102" t="s">
        <v>1840</v>
      </c>
      <c r="BB48" s="102"/>
      <c r="BC48" s="45"/>
      <c r="BD48" s="45"/>
    </row>
    <row r="49" spans="1:77" s="101" customFormat="1" ht="16" hidden="1" thickBot="1">
      <c r="A49" s="231"/>
      <c r="B49" s="240"/>
      <c r="C49" s="23" t="s">
        <v>1205</v>
      </c>
      <c r="D49" s="24" t="s">
        <v>1371</v>
      </c>
      <c r="E49" s="34"/>
      <c r="F49" s="102"/>
      <c r="G49" s="38"/>
      <c r="H49" s="38"/>
      <c r="I49" s="38"/>
      <c r="J49" s="102"/>
      <c r="K49" s="38"/>
      <c r="L49" s="38"/>
      <c r="M49" s="38"/>
      <c r="N49" s="38"/>
      <c r="O49" s="38"/>
      <c r="P49" s="38"/>
      <c r="Q49" s="38"/>
      <c r="R49" s="46" t="s">
        <v>1451</v>
      </c>
      <c r="S49" s="46">
        <v>0</v>
      </c>
      <c r="T49" s="25" t="s">
        <v>1526</v>
      </c>
      <c r="U49" s="46">
        <v>0</v>
      </c>
      <c r="V49" s="46">
        <v>0</v>
      </c>
      <c r="W49" s="46">
        <v>0</v>
      </c>
      <c r="X49" s="46">
        <v>0</v>
      </c>
      <c r="Y49" s="46">
        <v>0</v>
      </c>
      <c r="Z49" s="38"/>
      <c r="AA49" s="38"/>
      <c r="AB49" s="38"/>
      <c r="AC49" s="38"/>
      <c r="AD49" s="38"/>
      <c r="AE49" s="38"/>
      <c r="AF49" s="38"/>
      <c r="AG49" s="38"/>
      <c r="AH49" s="38"/>
      <c r="AI49" s="38"/>
      <c r="AJ49" s="38"/>
      <c r="AK49" s="38"/>
      <c r="AL49" s="38"/>
      <c r="AM49" s="38"/>
      <c r="AN49" s="38"/>
      <c r="AO49" s="38"/>
      <c r="AP49" s="38"/>
      <c r="AQ49" s="24" t="s">
        <v>204</v>
      </c>
      <c r="AR49" s="24">
        <v>2006</v>
      </c>
      <c r="AS49" s="38"/>
      <c r="AT49" s="38"/>
      <c r="AU49" s="38"/>
      <c r="AV49" s="174">
        <v>1125000</v>
      </c>
      <c r="AW49" s="102"/>
      <c r="AX49" s="102"/>
      <c r="AY49" s="267"/>
      <c r="AZ49" s="102"/>
      <c r="BA49" s="102" t="s">
        <v>1840</v>
      </c>
      <c r="BB49" s="102"/>
      <c r="BC49" s="45"/>
      <c r="BD49" s="45"/>
    </row>
    <row r="50" spans="1:77" ht="16" hidden="1" thickBot="1">
      <c r="A50" s="231"/>
      <c r="B50" s="240"/>
      <c r="C50" s="23" t="s">
        <v>1200</v>
      </c>
      <c r="D50" s="24" t="s">
        <v>1366</v>
      </c>
      <c r="E50" s="34"/>
      <c r="F50" s="102"/>
      <c r="G50" s="38"/>
      <c r="H50" s="38"/>
      <c r="I50" s="38"/>
      <c r="J50" s="102"/>
      <c r="K50" s="38"/>
      <c r="L50" s="38"/>
      <c r="M50" s="38"/>
      <c r="N50" s="38"/>
      <c r="O50" s="38"/>
      <c r="P50" s="38"/>
      <c r="Q50" s="38"/>
      <c r="R50" s="46" t="s">
        <v>747</v>
      </c>
      <c r="S50" s="46">
        <v>0</v>
      </c>
      <c r="T50" s="25" t="s">
        <v>1523</v>
      </c>
      <c r="U50" s="46">
        <v>0</v>
      </c>
      <c r="V50" s="46">
        <v>0</v>
      </c>
      <c r="W50" s="46">
        <v>0</v>
      </c>
      <c r="X50" s="46">
        <v>0</v>
      </c>
      <c r="Y50" s="46">
        <v>0</v>
      </c>
      <c r="Z50" s="38"/>
      <c r="AA50" s="38"/>
      <c r="AB50" s="38"/>
      <c r="AC50" s="38"/>
      <c r="AD50" s="38"/>
      <c r="AE50" s="38"/>
      <c r="AF50" s="38"/>
      <c r="AG50" s="38"/>
      <c r="AH50" s="38"/>
      <c r="AI50" s="38"/>
      <c r="AJ50" s="38"/>
      <c r="AK50" s="38"/>
      <c r="AL50" s="38"/>
      <c r="AM50" s="38"/>
      <c r="AN50" s="38"/>
      <c r="AO50" s="38"/>
      <c r="AP50" s="38"/>
      <c r="AQ50" s="24" t="s">
        <v>204</v>
      </c>
      <c r="AR50" s="24">
        <v>2000</v>
      </c>
      <c r="AS50" s="38"/>
      <c r="AT50" s="38"/>
      <c r="AU50" s="38"/>
      <c r="AV50" s="174">
        <v>375000</v>
      </c>
      <c r="AW50" s="102"/>
      <c r="AX50" s="102"/>
      <c r="AY50" s="267"/>
      <c r="AZ50" s="102"/>
      <c r="BA50" s="102" t="s">
        <v>1840</v>
      </c>
      <c r="BB50" s="102"/>
      <c r="BC50" s="45"/>
      <c r="BD50" s="45"/>
    </row>
    <row r="51" spans="1:77" ht="16" hidden="1" thickBot="1">
      <c r="A51" s="231"/>
      <c r="B51" s="240"/>
      <c r="C51" s="23" t="s">
        <v>1206</v>
      </c>
      <c r="D51" s="24" t="s">
        <v>1372</v>
      </c>
      <c r="E51" s="34"/>
      <c r="F51" s="102"/>
      <c r="G51" s="38"/>
      <c r="H51" s="38"/>
      <c r="I51" s="38"/>
      <c r="J51" s="102"/>
      <c r="K51" s="38"/>
      <c r="L51" s="38"/>
      <c r="M51" s="38"/>
      <c r="N51" s="38"/>
      <c r="O51" s="38"/>
      <c r="P51" s="38"/>
      <c r="Q51" s="38"/>
      <c r="R51" s="46" t="s">
        <v>1452</v>
      </c>
      <c r="S51" s="46">
        <v>0</v>
      </c>
      <c r="T51" s="25" t="s">
        <v>225</v>
      </c>
      <c r="U51" s="46">
        <v>0</v>
      </c>
      <c r="V51" s="46">
        <v>0</v>
      </c>
      <c r="W51" s="46">
        <v>0</v>
      </c>
      <c r="X51" s="46">
        <v>0</v>
      </c>
      <c r="Y51" s="46">
        <v>0</v>
      </c>
      <c r="Z51" s="38"/>
      <c r="AA51" s="38"/>
      <c r="AB51" s="38"/>
      <c r="AC51" s="38"/>
      <c r="AD51" s="38"/>
      <c r="AE51" s="38"/>
      <c r="AF51" s="38"/>
      <c r="AG51" s="38"/>
      <c r="AH51" s="38"/>
      <c r="AI51" s="38"/>
      <c r="AJ51" s="38"/>
      <c r="AK51" s="38"/>
      <c r="AL51" s="38"/>
      <c r="AM51" s="38"/>
      <c r="AN51" s="38"/>
      <c r="AO51" s="38"/>
      <c r="AP51" s="38"/>
      <c r="AQ51" s="24" t="s">
        <v>204</v>
      </c>
      <c r="AR51" s="24">
        <v>2006</v>
      </c>
      <c r="AS51" s="38"/>
      <c r="AT51" s="38"/>
      <c r="AU51" s="38"/>
      <c r="AV51" s="174">
        <v>150000</v>
      </c>
      <c r="AW51" s="102"/>
      <c r="AX51" s="102"/>
      <c r="AY51" s="267"/>
      <c r="AZ51" s="102"/>
      <c r="BA51" s="102" t="s">
        <v>1840</v>
      </c>
      <c r="BB51" s="102"/>
      <c r="BC51" s="45"/>
      <c r="BD51" s="45"/>
    </row>
    <row r="52" spans="1:77" ht="16" hidden="1" thickBot="1">
      <c r="A52" s="231"/>
      <c r="B52" s="240"/>
      <c r="C52" s="23" t="s">
        <v>1207</v>
      </c>
      <c r="D52" s="24" t="s">
        <v>1369</v>
      </c>
      <c r="E52" s="34"/>
      <c r="F52" s="102"/>
      <c r="G52" s="38"/>
      <c r="H52" s="38"/>
      <c r="I52" s="38"/>
      <c r="J52" s="102"/>
      <c r="K52" s="38"/>
      <c r="L52" s="38"/>
      <c r="M52" s="38"/>
      <c r="N52" s="38"/>
      <c r="O52" s="38"/>
      <c r="P52" s="38"/>
      <c r="Q52" s="38"/>
      <c r="R52" s="46" t="s">
        <v>1453</v>
      </c>
      <c r="S52" s="46">
        <v>0</v>
      </c>
      <c r="T52" s="25" t="s">
        <v>220</v>
      </c>
      <c r="U52" s="46">
        <v>0</v>
      </c>
      <c r="V52" s="46">
        <v>0</v>
      </c>
      <c r="W52" s="46">
        <v>0</v>
      </c>
      <c r="X52" s="46">
        <v>0</v>
      </c>
      <c r="Y52" s="46">
        <v>0</v>
      </c>
      <c r="Z52" s="38"/>
      <c r="AA52" s="38"/>
      <c r="AB52" s="38"/>
      <c r="AC52" s="38"/>
      <c r="AD52" s="38"/>
      <c r="AE52" s="38"/>
      <c r="AF52" s="38"/>
      <c r="AG52" s="38"/>
      <c r="AH52" s="38"/>
      <c r="AI52" s="38"/>
      <c r="AJ52" s="38"/>
      <c r="AK52" s="38"/>
      <c r="AL52" s="38"/>
      <c r="AM52" s="38"/>
      <c r="AN52" s="38"/>
      <c r="AO52" s="38"/>
      <c r="AP52" s="38"/>
      <c r="AQ52" s="24" t="s">
        <v>204</v>
      </c>
      <c r="AR52" s="24">
        <v>2000</v>
      </c>
      <c r="AS52" s="38"/>
      <c r="AT52" s="38"/>
      <c r="AU52" s="38"/>
      <c r="AV52" s="174">
        <v>195000</v>
      </c>
      <c r="AW52" s="102"/>
      <c r="AX52" s="102"/>
      <c r="AY52" s="267"/>
      <c r="AZ52" s="102"/>
      <c r="BA52" s="102" t="s">
        <v>1840</v>
      </c>
      <c r="BB52" s="102"/>
      <c r="BC52" s="45"/>
      <c r="BD52" s="45"/>
    </row>
    <row r="53" spans="1:77" ht="16" hidden="1" thickBot="1">
      <c r="A53" s="231"/>
      <c r="B53" s="240"/>
      <c r="C53" s="23" t="s">
        <v>1198</v>
      </c>
      <c r="D53" s="24" t="s">
        <v>1364</v>
      </c>
      <c r="E53" s="34"/>
      <c r="F53" s="102"/>
      <c r="G53" s="38"/>
      <c r="H53" s="38"/>
      <c r="I53" s="38"/>
      <c r="J53" s="102"/>
      <c r="K53" s="38"/>
      <c r="L53" s="38"/>
      <c r="M53" s="38"/>
      <c r="N53" s="38"/>
      <c r="O53" s="38"/>
      <c r="P53" s="38"/>
      <c r="Q53" s="38"/>
      <c r="R53" s="46" t="s">
        <v>747</v>
      </c>
      <c r="S53" s="46">
        <v>0</v>
      </c>
      <c r="T53" s="25" t="s">
        <v>1527</v>
      </c>
      <c r="U53" s="46">
        <v>0</v>
      </c>
      <c r="V53" s="46">
        <v>0</v>
      </c>
      <c r="W53" s="46">
        <v>0</v>
      </c>
      <c r="X53" s="46">
        <v>0</v>
      </c>
      <c r="Y53" s="46">
        <v>0</v>
      </c>
      <c r="Z53" s="38"/>
      <c r="AA53" s="38"/>
      <c r="AB53" s="38"/>
      <c r="AC53" s="38"/>
      <c r="AD53" s="38"/>
      <c r="AE53" s="38"/>
      <c r="AF53" s="38"/>
      <c r="AG53" s="38"/>
      <c r="AH53" s="38"/>
      <c r="AI53" s="38"/>
      <c r="AJ53" s="38"/>
      <c r="AK53" s="38"/>
      <c r="AL53" s="38"/>
      <c r="AM53" s="38"/>
      <c r="AN53" s="38"/>
      <c r="AO53" s="38"/>
      <c r="AP53" s="38"/>
      <c r="AQ53" s="24" t="s">
        <v>204</v>
      </c>
      <c r="AR53" s="24">
        <v>2002</v>
      </c>
      <c r="AS53" s="38"/>
      <c r="AT53" s="38"/>
      <c r="AU53" s="38"/>
      <c r="AV53" s="174">
        <v>280000</v>
      </c>
      <c r="AW53" s="102"/>
      <c r="AX53" s="102"/>
      <c r="AY53" s="267"/>
      <c r="AZ53" s="102"/>
      <c r="BA53" s="102" t="s">
        <v>1840</v>
      </c>
      <c r="BB53" s="102"/>
      <c r="BC53" s="45"/>
      <c r="BD53" s="45"/>
    </row>
    <row r="54" spans="1:77" ht="16" hidden="1" thickBot="1">
      <c r="A54" s="231"/>
      <c r="B54" s="240"/>
      <c r="C54" s="23" t="s">
        <v>1199</v>
      </c>
      <c r="D54" s="24" t="s">
        <v>1365</v>
      </c>
      <c r="E54" s="34"/>
      <c r="F54" s="102"/>
      <c r="G54" s="38"/>
      <c r="H54" s="38"/>
      <c r="I54" s="38"/>
      <c r="J54" s="102"/>
      <c r="K54" s="38"/>
      <c r="L54" s="38"/>
      <c r="M54" s="38"/>
      <c r="N54" s="38"/>
      <c r="O54" s="38"/>
      <c r="P54" s="38"/>
      <c r="Q54" s="38"/>
      <c r="R54" s="46" t="s">
        <v>747</v>
      </c>
      <c r="S54" s="46">
        <v>0</v>
      </c>
      <c r="T54" s="25" t="s">
        <v>1525</v>
      </c>
      <c r="U54" s="46">
        <v>0</v>
      </c>
      <c r="V54" s="46">
        <v>0</v>
      </c>
      <c r="W54" s="46">
        <v>0</v>
      </c>
      <c r="X54" s="46">
        <v>0</v>
      </c>
      <c r="Y54" s="46">
        <v>0</v>
      </c>
      <c r="Z54" s="38"/>
      <c r="AA54" s="38"/>
      <c r="AB54" s="38"/>
      <c r="AC54" s="38"/>
      <c r="AD54" s="38"/>
      <c r="AE54" s="38"/>
      <c r="AF54" s="38"/>
      <c r="AG54" s="38"/>
      <c r="AH54" s="38"/>
      <c r="AI54" s="38"/>
      <c r="AJ54" s="38"/>
      <c r="AK54" s="38"/>
      <c r="AL54" s="38"/>
      <c r="AM54" s="38"/>
      <c r="AN54" s="38"/>
      <c r="AO54" s="38"/>
      <c r="AP54" s="38"/>
      <c r="AQ54" s="24" t="s">
        <v>204</v>
      </c>
      <c r="AR54" s="24">
        <v>2000</v>
      </c>
      <c r="AS54" s="38"/>
      <c r="AT54" s="38"/>
      <c r="AU54" s="38"/>
      <c r="AV54" s="174">
        <v>112500</v>
      </c>
      <c r="AW54" s="102"/>
      <c r="AX54" s="102"/>
      <c r="AY54" s="267"/>
      <c r="AZ54" s="102"/>
      <c r="BA54" s="102" t="s">
        <v>1840</v>
      </c>
      <c r="BB54" s="102"/>
      <c r="BC54" s="45"/>
      <c r="BD54" s="45"/>
    </row>
    <row r="55" spans="1:77" ht="16" hidden="1" thickBot="1">
      <c r="A55" s="231"/>
      <c r="B55" s="240"/>
      <c r="C55" s="23" t="s">
        <v>1208</v>
      </c>
      <c r="D55" s="24" t="s">
        <v>1365</v>
      </c>
      <c r="E55" s="34"/>
      <c r="F55" s="102"/>
      <c r="G55" s="38"/>
      <c r="H55" s="38"/>
      <c r="I55" s="38"/>
      <c r="J55" s="102"/>
      <c r="K55" s="38"/>
      <c r="L55" s="38"/>
      <c r="M55" s="38"/>
      <c r="N55" s="38"/>
      <c r="O55" s="38"/>
      <c r="P55" s="38"/>
      <c r="Q55" s="38"/>
      <c r="R55" s="46" t="s">
        <v>747</v>
      </c>
      <c r="S55" s="46">
        <v>0</v>
      </c>
      <c r="T55" s="25" t="s">
        <v>1525</v>
      </c>
      <c r="U55" s="46">
        <v>0</v>
      </c>
      <c r="V55" s="46">
        <v>0</v>
      </c>
      <c r="W55" s="46">
        <v>0</v>
      </c>
      <c r="X55" s="46">
        <v>0</v>
      </c>
      <c r="Y55" s="46">
        <v>0</v>
      </c>
      <c r="Z55" s="38"/>
      <c r="AA55" s="38"/>
      <c r="AB55" s="38"/>
      <c r="AC55" s="38"/>
      <c r="AD55" s="38"/>
      <c r="AE55" s="38"/>
      <c r="AF55" s="38"/>
      <c r="AG55" s="38"/>
      <c r="AH55" s="38"/>
      <c r="AI55" s="38"/>
      <c r="AJ55" s="38"/>
      <c r="AK55" s="38"/>
      <c r="AL55" s="38"/>
      <c r="AM55" s="38"/>
      <c r="AN55" s="38"/>
      <c r="AO55" s="38"/>
      <c r="AP55" s="38"/>
      <c r="AQ55" s="24" t="s">
        <v>204</v>
      </c>
      <c r="AR55" s="24">
        <v>2002</v>
      </c>
      <c r="AS55" s="38"/>
      <c r="AT55" s="38"/>
      <c r="AU55" s="38"/>
      <c r="AV55" s="174">
        <v>210000</v>
      </c>
      <c r="AW55" s="102"/>
      <c r="AX55" s="102"/>
      <c r="AY55" s="267"/>
      <c r="AZ55" s="102"/>
      <c r="BA55" s="102" t="s">
        <v>1840</v>
      </c>
      <c r="BB55" s="102"/>
      <c r="BC55" s="45"/>
      <c r="BD55" s="45"/>
    </row>
    <row r="56" spans="1:77" ht="16" hidden="1" thickBot="1">
      <c r="A56" s="231"/>
      <c r="B56" s="240"/>
      <c r="C56" s="23" t="s">
        <v>1209</v>
      </c>
      <c r="D56" s="24" t="s">
        <v>1373</v>
      </c>
      <c r="E56" s="34"/>
      <c r="F56" s="102"/>
      <c r="G56" s="38"/>
      <c r="H56" s="38"/>
      <c r="I56" s="38"/>
      <c r="J56" s="102"/>
      <c r="K56" s="38"/>
      <c r="L56" s="38"/>
      <c r="M56" s="38"/>
      <c r="N56" s="38"/>
      <c r="O56" s="38"/>
      <c r="P56" s="38"/>
      <c r="Q56" s="38"/>
      <c r="R56" s="46" t="s">
        <v>784</v>
      </c>
      <c r="S56" s="46">
        <v>0</v>
      </c>
      <c r="T56" s="25" t="s">
        <v>230</v>
      </c>
      <c r="U56" s="46">
        <v>0</v>
      </c>
      <c r="V56" s="46">
        <v>0</v>
      </c>
      <c r="W56" s="46">
        <v>0</v>
      </c>
      <c r="X56" s="46">
        <v>0</v>
      </c>
      <c r="Y56" s="46">
        <v>0</v>
      </c>
      <c r="Z56" s="38"/>
      <c r="AA56" s="38"/>
      <c r="AB56" s="38"/>
      <c r="AC56" s="38"/>
      <c r="AD56" s="38"/>
      <c r="AE56" s="38"/>
      <c r="AF56" s="38"/>
      <c r="AG56" s="38"/>
      <c r="AH56" s="38"/>
      <c r="AI56" s="38"/>
      <c r="AJ56" s="38"/>
      <c r="AK56" s="38"/>
      <c r="AL56" s="38"/>
      <c r="AM56" s="38"/>
      <c r="AN56" s="38"/>
      <c r="AO56" s="38"/>
      <c r="AP56" s="38"/>
      <c r="AQ56" s="24" t="s">
        <v>204</v>
      </c>
      <c r="AR56" s="24">
        <v>2000</v>
      </c>
      <c r="AS56" s="38"/>
      <c r="AT56" s="38"/>
      <c r="AU56" s="38"/>
      <c r="AV56" s="174">
        <v>97500</v>
      </c>
      <c r="AW56" s="102"/>
      <c r="AX56" s="102"/>
      <c r="AY56" s="267"/>
      <c r="AZ56" s="102"/>
      <c r="BA56" s="102" t="s">
        <v>1840</v>
      </c>
      <c r="BB56" s="102"/>
      <c r="BC56" s="45"/>
      <c r="BD56" s="45"/>
    </row>
    <row r="57" spans="1:77" ht="16" hidden="1" thickBot="1">
      <c r="A57" s="231"/>
      <c r="B57" s="240"/>
      <c r="C57" s="23" t="s">
        <v>1200</v>
      </c>
      <c r="D57" s="24" t="s">
        <v>1366</v>
      </c>
      <c r="E57" s="34"/>
      <c r="F57" s="102"/>
      <c r="G57" s="38"/>
      <c r="H57" s="38"/>
      <c r="I57" s="38"/>
      <c r="J57" s="102"/>
      <c r="K57" s="38"/>
      <c r="L57" s="38"/>
      <c r="M57" s="38"/>
      <c r="N57" s="38"/>
      <c r="O57" s="38"/>
      <c r="P57" s="38"/>
      <c r="Q57" s="38"/>
      <c r="R57" s="46" t="s">
        <v>747</v>
      </c>
      <c r="S57" s="46">
        <v>0</v>
      </c>
      <c r="T57" s="25" t="s">
        <v>1523</v>
      </c>
      <c r="U57" s="46">
        <v>0</v>
      </c>
      <c r="V57" s="46">
        <v>0</v>
      </c>
      <c r="W57" s="46">
        <v>0</v>
      </c>
      <c r="X57" s="46">
        <v>0</v>
      </c>
      <c r="Y57" s="46">
        <v>0</v>
      </c>
      <c r="Z57" s="38"/>
      <c r="AA57" s="38"/>
      <c r="AB57" s="38"/>
      <c r="AC57" s="38"/>
      <c r="AD57" s="38"/>
      <c r="AE57" s="38"/>
      <c r="AF57" s="38"/>
      <c r="AG57" s="38"/>
      <c r="AH57" s="38"/>
      <c r="AI57" s="38"/>
      <c r="AJ57" s="38"/>
      <c r="AK57" s="38"/>
      <c r="AL57" s="38"/>
      <c r="AM57" s="38"/>
      <c r="AN57" s="38"/>
      <c r="AO57" s="38"/>
      <c r="AP57" s="38"/>
      <c r="AQ57" s="24" t="s">
        <v>204</v>
      </c>
      <c r="AR57" s="24">
        <v>2004</v>
      </c>
      <c r="AS57" s="38"/>
      <c r="AT57" s="38"/>
      <c r="AU57" s="38"/>
      <c r="AV57" s="174">
        <v>175000</v>
      </c>
      <c r="AW57" s="102"/>
      <c r="AX57" s="102"/>
      <c r="AY57" s="267"/>
      <c r="AZ57" s="102"/>
      <c r="BA57" s="102" t="s">
        <v>1840</v>
      </c>
      <c r="BB57" s="102"/>
      <c r="BC57" s="45"/>
      <c r="BD57" s="45"/>
    </row>
    <row r="58" spans="1:77" ht="16" hidden="1" thickBot="1">
      <c r="A58" s="231"/>
      <c r="B58" s="240"/>
      <c r="C58" s="23" t="s">
        <v>1210</v>
      </c>
      <c r="D58" s="24" t="s">
        <v>1374</v>
      </c>
      <c r="E58" s="34"/>
      <c r="F58" s="102"/>
      <c r="G58" s="38"/>
      <c r="H58" s="38"/>
      <c r="I58" s="38"/>
      <c r="J58" s="102"/>
      <c r="K58" s="38"/>
      <c r="L58" s="38"/>
      <c r="M58" s="38"/>
      <c r="N58" s="38"/>
      <c r="O58" s="38"/>
      <c r="P58" s="38"/>
      <c r="Q58" s="38"/>
      <c r="R58" s="46" t="s">
        <v>1454</v>
      </c>
      <c r="S58" s="46">
        <v>0</v>
      </c>
      <c r="T58" s="25" t="s">
        <v>1528</v>
      </c>
      <c r="U58" s="46">
        <v>0</v>
      </c>
      <c r="V58" s="46">
        <v>0</v>
      </c>
      <c r="W58" s="46">
        <v>0</v>
      </c>
      <c r="X58" s="46">
        <v>0</v>
      </c>
      <c r="Y58" s="46">
        <v>0</v>
      </c>
      <c r="Z58" s="38"/>
      <c r="AA58" s="38"/>
      <c r="AB58" s="38"/>
      <c r="AC58" s="38"/>
      <c r="AD58" s="38"/>
      <c r="AE58" s="38"/>
      <c r="AF58" s="38"/>
      <c r="AG58" s="38"/>
      <c r="AH58" s="38"/>
      <c r="AI58" s="38"/>
      <c r="AJ58" s="38"/>
      <c r="AK58" s="38"/>
      <c r="AL58" s="38"/>
      <c r="AM58" s="38"/>
      <c r="AN58" s="38"/>
      <c r="AO58" s="38"/>
      <c r="AP58" s="38"/>
      <c r="AQ58" s="24" t="s">
        <v>204</v>
      </c>
      <c r="AR58" s="24">
        <v>2005</v>
      </c>
      <c r="AS58" s="38"/>
      <c r="AT58" s="38"/>
      <c r="AU58" s="38"/>
      <c r="AV58" s="174">
        <v>187500</v>
      </c>
      <c r="AW58" s="102"/>
      <c r="AX58" s="102"/>
      <c r="AY58" s="267"/>
      <c r="AZ58" s="102"/>
      <c r="BA58" s="102" t="s">
        <v>1840</v>
      </c>
      <c r="BB58" s="102"/>
      <c r="BC58" s="45"/>
      <c r="BD58" s="45"/>
    </row>
    <row r="59" spans="1:77" ht="16" hidden="1" thickBot="1">
      <c r="A59" s="231"/>
      <c r="B59" s="240"/>
      <c r="C59" s="23" t="s">
        <v>1211</v>
      </c>
      <c r="D59" s="24" t="s">
        <v>1375</v>
      </c>
      <c r="E59" s="34"/>
      <c r="F59" s="102"/>
      <c r="G59" s="38"/>
      <c r="H59" s="38"/>
      <c r="I59" s="38"/>
      <c r="J59" s="102"/>
      <c r="K59" s="38"/>
      <c r="L59" s="38"/>
      <c r="M59" s="38"/>
      <c r="N59" s="38"/>
      <c r="O59" s="38"/>
      <c r="P59" s="38"/>
      <c r="Q59" s="38"/>
      <c r="R59" s="46" t="s">
        <v>747</v>
      </c>
      <c r="S59" s="46">
        <v>0</v>
      </c>
      <c r="T59" s="25" t="s">
        <v>1529</v>
      </c>
      <c r="U59" s="46">
        <v>0</v>
      </c>
      <c r="V59" s="46">
        <v>0</v>
      </c>
      <c r="W59" s="46">
        <v>0</v>
      </c>
      <c r="X59" s="46">
        <v>0</v>
      </c>
      <c r="Y59" s="46">
        <v>0</v>
      </c>
      <c r="Z59" s="38"/>
      <c r="AA59" s="38"/>
      <c r="AB59" s="38"/>
      <c r="AC59" s="38"/>
      <c r="AD59" s="38"/>
      <c r="AE59" s="38"/>
      <c r="AF59" s="38"/>
      <c r="AG59" s="38"/>
      <c r="AH59" s="38"/>
      <c r="AI59" s="38"/>
      <c r="AJ59" s="38"/>
      <c r="AK59" s="38"/>
      <c r="AL59" s="38"/>
      <c r="AM59" s="38"/>
      <c r="AN59" s="38"/>
      <c r="AO59" s="38"/>
      <c r="AP59" s="38"/>
      <c r="AQ59" s="24" t="s">
        <v>204</v>
      </c>
      <c r="AR59" s="24">
        <v>2002</v>
      </c>
      <c r="AS59" s="38"/>
      <c r="AT59" s="38"/>
      <c r="AU59" s="38"/>
      <c r="AV59" s="174">
        <v>84000</v>
      </c>
      <c r="AW59" s="102"/>
      <c r="AX59" s="102"/>
      <c r="AY59" s="267"/>
      <c r="AZ59" s="102"/>
      <c r="BA59" s="102" t="s">
        <v>1840</v>
      </c>
      <c r="BB59" s="102"/>
      <c r="BC59" s="45"/>
      <c r="BD59" s="45"/>
    </row>
    <row r="60" spans="1:77" ht="16" hidden="1" thickBot="1">
      <c r="A60" s="231"/>
      <c r="B60" s="240"/>
      <c r="C60" s="23" t="s">
        <v>1205</v>
      </c>
      <c r="D60" s="24" t="s">
        <v>1371</v>
      </c>
      <c r="E60" s="34"/>
      <c r="F60" s="102"/>
      <c r="G60" s="38"/>
      <c r="H60" s="38"/>
      <c r="I60" s="38"/>
      <c r="J60" s="102"/>
      <c r="K60" s="38"/>
      <c r="L60" s="38"/>
      <c r="M60" s="38"/>
      <c r="N60" s="38"/>
      <c r="O60" s="38"/>
      <c r="P60" s="38"/>
      <c r="Q60" s="38"/>
      <c r="R60" s="46" t="s">
        <v>1451</v>
      </c>
      <c r="S60" s="46">
        <v>0</v>
      </c>
      <c r="T60" s="25" t="s">
        <v>1526</v>
      </c>
      <c r="U60" s="46">
        <v>0</v>
      </c>
      <c r="V60" s="46">
        <v>0</v>
      </c>
      <c r="W60" s="46">
        <v>0</v>
      </c>
      <c r="X60" s="46">
        <v>0</v>
      </c>
      <c r="Y60" s="46">
        <v>0</v>
      </c>
      <c r="Z60" s="38"/>
      <c r="AA60" s="38"/>
      <c r="AB60" s="38"/>
      <c r="AC60" s="38"/>
      <c r="AD60" s="38"/>
      <c r="AE60" s="38"/>
      <c r="AF60" s="38"/>
      <c r="AG60" s="38"/>
      <c r="AH60" s="38"/>
      <c r="AI60" s="38"/>
      <c r="AJ60" s="38"/>
      <c r="AK60" s="38"/>
      <c r="AL60" s="38"/>
      <c r="AM60" s="38"/>
      <c r="AN60" s="38"/>
      <c r="AO60" s="38"/>
      <c r="AP60" s="38"/>
      <c r="AQ60" s="24" t="s">
        <v>204</v>
      </c>
      <c r="AR60" s="24">
        <v>2000</v>
      </c>
      <c r="AS60" s="38"/>
      <c r="AT60" s="38"/>
      <c r="AU60" s="38"/>
      <c r="AV60" s="174">
        <v>56320000</v>
      </c>
      <c r="AW60" s="102"/>
      <c r="AX60" s="102"/>
      <c r="AY60" s="267"/>
      <c r="AZ60" s="102"/>
      <c r="BA60" s="102" t="s">
        <v>1840</v>
      </c>
      <c r="BB60" s="102"/>
      <c r="BC60" s="45"/>
      <c r="BD60" s="45"/>
    </row>
    <row r="61" spans="1:77" ht="16" hidden="1" thickBot="1">
      <c r="A61" s="231"/>
      <c r="B61" s="240"/>
      <c r="C61" s="23" t="s">
        <v>1212</v>
      </c>
      <c r="D61" s="24" t="s">
        <v>1376</v>
      </c>
      <c r="E61" s="34"/>
      <c r="F61" s="102"/>
      <c r="G61" s="38"/>
      <c r="H61" s="38"/>
      <c r="I61" s="38"/>
      <c r="J61" s="102"/>
      <c r="K61" s="38"/>
      <c r="L61" s="38"/>
      <c r="M61" s="38"/>
      <c r="N61" s="38"/>
      <c r="O61" s="38"/>
      <c r="P61" s="38"/>
      <c r="Q61" s="38"/>
      <c r="R61" s="46" t="s">
        <v>747</v>
      </c>
      <c r="S61" s="46">
        <v>0</v>
      </c>
      <c r="T61" s="25" t="s">
        <v>233</v>
      </c>
      <c r="U61" s="46">
        <v>0</v>
      </c>
      <c r="V61" s="46">
        <v>0</v>
      </c>
      <c r="W61" s="46">
        <v>0</v>
      </c>
      <c r="X61" s="46">
        <v>0</v>
      </c>
      <c r="Y61" s="46">
        <v>0</v>
      </c>
      <c r="Z61" s="38"/>
      <c r="AA61" s="38"/>
      <c r="AB61" s="38"/>
      <c r="AC61" s="38"/>
      <c r="AD61" s="38"/>
      <c r="AE61" s="38"/>
      <c r="AF61" s="38"/>
      <c r="AG61" s="38"/>
      <c r="AH61" s="38"/>
      <c r="AI61" s="38"/>
      <c r="AJ61" s="38"/>
      <c r="AK61" s="38"/>
      <c r="AL61" s="38"/>
      <c r="AM61" s="38"/>
      <c r="AN61" s="38"/>
      <c r="AO61" s="38"/>
      <c r="AP61" s="38"/>
      <c r="AQ61" s="24" t="s">
        <v>204</v>
      </c>
      <c r="AR61" s="24">
        <v>2003</v>
      </c>
      <c r="AS61" s="38"/>
      <c r="AT61" s="38"/>
      <c r="AU61" s="38"/>
      <c r="AV61" s="174">
        <v>1020000</v>
      </c>
      <c r="AW61" s="102"/>
      <c r="AX61" s="102"/>
      <c r="AY61" s="267"/>
      <c r="AZ61" s="102"/>
      <c r="BA61" s="102" t="s">
        <v>1840</v>
      </c>
      <c r="BB61" s="102"/>
      <c r="BC61" s="45"/>
      <c r="BD61" s="45"/>
    </row>
    <row r="62" spans="1:77" s="100" customFormat="1" ht="31" hidden="1" thickBot="1">
      <c r="A62" s="231"/>
      <c r="B62" s="254"/>
      <c r="C62" s="72" t="s">
        <v>1213</v>
      </c>
      <c r="D62" s="70" t="s">
        <v>1377</v>
      </c>
      <c r="E62" s="73"/>
      <c r="F62" s="104"/>
      <c r="G62" s="139"/>
      <c r="H62" s="139"/>
      <c r="I62" s="139"/>
      <c r="J62" s="104"/>
      <c r="K62" s="139"/>
      <c r="L62" s="139"/>
      <c r="M62" s="139"/>
      <c r="N62" s="139"/>
      <c r="O62" s="139"/>
      <c r="P62" s="139"/>
      <c r="Q62" s="139"/>
      <c r="R62" s="50" t="s">
        <v>747</v>
      </c>
      <c r="S62" s="50">
        <v>0</v>
      </c>
      <c r="T62" s="68" t="s">
        <v>1530</v>
      </c>
      <c r="U62" s="50">
        <v>0</v>
      </c>
      <c r="V62" s="50">
        <v>0</v>
      </c>
      <c r="W62" s="50">
        <v>0</v>
      </c>
      <c r="X62" s="50">
        <v>0</v>
      </c>
      <c r="Y62" s="50">
        <v>0</v>
      </c>
      <c r="Z62" s="139"/>
      <c r="AA62" s="139"/>
      <c r="AB62" s="139"/>
      <c r="AC62" s="139"/>
      <c r="AD62" s="139"/>
      <c r="AE62" s="139"/>
      <c r="AF62" s="139"/>
      <c r="AG62" s="139"/>
      <c r="AH62" s="139"/>
      <c r="AI62" s="139"/>
      <c r="AJ62" s="139"/>
      <c r="AK62" s="139"/>
      <c r="AL62" s="139"/>
      <c r="AM62" s="139"/>
      <c r="AN62" s="139"/>
      <c r="AO62" s="139"/>
      <c r="AP62" s="139"/>
      <c r="AQ62" s="70" t="s">
        <v>204</v>
      </c>
      <c r="AR62" s="70">
        <v>2002</v>
      </c>
      <c r="AS62" s="139"/>
      <c r="AT62" s="139"/>
      <c r="AU62" s="139"/>
      <c r="AV62" s="71">
        <v>1470000</v>
      </c>
      <c r="AW62" s="104"/>
      <c r="AX62" s="104"/>
      <c r="AY62" s="270"/>
      <c r="AZ62" s="104"/>
      <c r="BA62" s="104" t="s">
        <v>1840</v>
      </c>
      <c r="BB62" s="104"/>
      <c r="BC62" s="66"/>
      <c r="BD62" s="66"/>
      <c r="BE62" s="121"/>
      <c r="BF62" s="121"/>
      <c r="BG62" s="121"/>
      <c r="BH62" s="121"/>
      <c r="BI62" s="121"/>
      <c r="BJ62" s="121"/>
      <c r="BK62" s="121"/>
      <c r="BL62" s="121"/>
      <c r="BM62" s="121"/>
      <c r="BN62" s="121"/>
      <c r="BO62" s="121"/>
      <c r="BP62" s="121"/>
      <c r="BQ62" s="121"/>
      <c r="BR62" s="121"/>
      <c r="BS62" s="121"/>
      <c r="BT62" s="121"/>
      <c r="BU62" s="121"/>
      <c r="BV62" s="121"/>
      <c r="BW62" s="121"/>
      <c r="BX62" s="121"/>
      <c r="BY62" s="121"/>
    </row>
    <row r="63" spans="1:77" ht="16" hidden="1" thickBot="1">
      <c r="A63" s="231"/>
      <c r="B63" s="240"/>
      <c r="C63" s="23" t="s">
        <v>1214</v>
      </c>
      <c r="D63" s="24" t="s">
        <v>1378</v>
      </c>
      <c r="E63" s="34"/>
      <c r="F63" s="102"/>
      <c r="G63" s="38"/>
      <c r="H63" s="38"/>
      <c r="I63" s="38"/>
      <c r="J63" s="102"/>
      <c r="K63" s="38"/>
      <c r="L63" s="38"/>
      <c r="M63" s="38"/>
      <c r="N63" s="38"/>
      <c r="O63" s="38"/>
      <c r="P63" s="38"/>
      <c r="Q63" s="38"/>
      <c r="R63" s="46" t="s">
        <v>747</v>
      </c>
      <c r="S63" s="46">
        <v>0</v>
      </c>
      <c r="T63" s="25" t="s">
        <v>233</v>
      </c>
      <c r="U63" s="46">
        <v>0</v>
      </c>
      <c r="V63" s="46">
        <v>0</v>
      </c>
      <c r="W63" s="46">
        <v>0</v>
      </c>
      <c r="X63" s="46">
        <v>0</v>
      </c>
      <c r="Y63" s="46">
        <v>0</v>
      </c>
      <c r="Z63" s="38"/>
      <c r="AA63" s="38"/>
      <c r="AB63" s="38"/>
      <c r="AC63" s="38"/>
      <c r="AD63" s="38"/>
      <c r="AE63" s="38"/>
      <c r="AF63" s="38"/>
      <c r="AG63" s="38"/>
      <c r="AH63" s="38"/>
      <c r="AI63" s="38"/>
      <c r="AJ63" s="38"/>
      <c r="AK63" s="38"/>
      <c r="AL63" s="38"/>
      <c r="AM63" s="38"/>
      <c r="AN63" s="38"/>
      <c r="AO63" s="38"/>
      <c r="AP63" s="38"/>
      <c r="AQ63" s="24" t="s">
        <v>204</v>
      </c>
      <c r="AR63" s="24">
        <v>2002</v>
      </c>
      <c r="AS63" s="38"/>
      <c r="AT63" s="38"/>
      <c r="AU63" s="38"/>
      <c r="AV63" s="174">
        <v>130000</v>
      </c>
      <c r="AW63" s="102"/>
      <c r="AX63" s="102"/>
      <c r="AY63" s="267"/>
      <c r="AZ63" s="102"/>
      <c r="BA63" s="102" t="s">
        <v>1840</v>
      </c>
      <c r="BB63" s="102"/>
      <c r="BC63" s="45"/>
      <c r="BD63" s="45"/>
    </row>
    <row r="64" spans="1:77" ht="16" hidden="1" thickBot="1">
      <c r="A64" s="231"/>
      <c r="B64" s="240"/>
      <c r="C64" s="23" t="s">
        <v>1210</v>
      </c>
      <c r="D64" s="24" t="s">
        <v>1374</v>
      </c>
      <c r="E64" s="34"/>
      <c r="F64" s="102"/>
      <c r="G64" s="38"/>
      <c r="H64" s="38"/>
      <c r="I64" s="38"/>
      <c r="J64" s="102"/>
      <c r="K64" s="38"/>
      <c r="L64" s="38"/>
      <c r="M64" s="38"/>
      <c r="N64" s="38"/>
      <c r="O64" s="38"/>
      <c r="P64" s="38"/>
      <c r="Q64" s="38"/>
      <c r="R64" s="46" t="s">
        <v>1455</v>
      </c>
      <c r="S64" s="46">
        <v>0</v>
      </c>
      <c r="T64" s="25" t="s">
        <v>1528</v>
      </c>
      <c r="U64" s="46">
        <v>0</v>
      </c>
      <c r="V64" s="46">
        <v>0</v>
      </c>
      <c r="W64" s="46">
        <v>0</v>
      </c>
      <c r="X64" s="46">
        <v>0</v>
      </c>
      <c r="Y64" s="46">
        <v>0</v>
      </c>
      <c r="Z64" s="38"/>
      <c r="AA64" s="38"/>
      <c r="AB64" s="38"/>
      <c r="AC64" s="38"/>
      <c r="AD64" s="38"/>
      <c r="AE64" s="38"/>
      <c r="AF64" s="38"/>
      <c r="AG64" s="38"/>
      <c r="AH64" s="38"/>
      <c r="AI64" s="38"/>
      <c r="AJ64" s="38"/>
      <c r="AK64" s="38"/>
      <c r="AL64" s="38"/>
      <c r="AM64" s="38"/>
      <c r="AN64" s="38"/>
      <c r="AO64" s="38"/>
      <c r="AP64" s="38"/>
      <c r="AQ64" s="24" t="s">
        <v>204</v>
      </c>
      <c r="AR64" s="24">
        <v>2002</v>
      </c>
      <c r="AS64" s="38"/>
      <c r="AT64" s="38"/>
      <c r="AU64" s="38"/>
      <c r="AV64" s="174">
        <v>120000</v>
      </c>
      <c r="AW64" s="102"/>
      <c r="AX64" s="102"/>
      <c r="AY64" s="267"/>
      <c r="AZ64" s="102"/>
      <c r="BA64" s="102" t="s">
        <v>1840</v>
      </c>
      <c r="BB64" s="102"/>
      <c r="BC64" s="45"/>
      <c r="BD64" s="45"/>
    </row>
    <row r="65" spans="1:77" ht="16" hidden="1" thickBot="1">
      <c r="A65" s="231"/>
      <c r="B65" s="240"/>
      <c r="C65" s="23" t="s">
        <v>1215</v>
      </c>
      <c r="D65" s="24" t="s">
        <v>1379</v>
      </c>
      <c r="E65" s="34"/>
      <c r="F65" s="102"/>
      <c r="G65" s="38"/>
      <c r="H65" s="38"/>
      <c r="I65" s="38"/>
      <c r="J65" s="102"/>
      <c r="K65" s="38"/>
      <c r="L65" s="38"/>
      <c r="M65" s="38"/>
      <c r="N65" s="38"/>
      <c r="O65" s="38"/>
      <c r="P65" s="38"/>
      <c r="Q65" s="38"/>
      <c r="R65" s="46" t="s">
        <v>1456</v>
      </c>
      <c r="S65" s="46">
        <v>0</v>
      </c>
      <c r="T65" s="25" t="s">
        <v>225</v>
      </c>
      <c r="U65" s="46">
        <v>0</v>
      </c>
      <c r="V65" s="46">
        <v>0</v>
      </c>
      <c r="W65" s="46">
        <v>0</v>
      </c>
      <c r="X65" s="46">
        <v>0</v>
      </c>
      <c r="Y65" s="46">
        <v>0</v>
      </c>
      <c r="Z65" s="38"/>
      <c r="AA65" s="38"/>
      <c r="AB65" s="38"/>
      <c r="AC65" s="38"/>
      <c r="AD65" s="38"/>
      <c r="AE65" s="38"/>
      <c r="AF65" s="38"/>
      <c r="AG65" s="38"/>
      <c r="AH65" s="38"/>
      <c r="AI65" s="38"/>
      <c r="AJ65" s="38"/>
      <c r="AK65" s="38"/>
      <c r="AL65" s="38"/>
      <c r="AM65" s="38"/>
      <c r="AN65" s="38"/>
      <c r="AO65" s="38"/>
      <c r="AP65" s="38"/>
      <c r="AQ65" s="24" t="s">
        <v>204</v>
      </c>
      <c r="AR65" s="24">
        <v>2000</v>
      </c>
      <c r="AS65" s="38"/>
      <c r="AT65" s="38"/>
      <c r="AU65" s="38"/>
      <c r="AV65" s="174">
        <v>81250</v>
      </c>
      <c r="AW65" s="102"/>
      <c r="AX65" s="102"/>
      <c r="AY65" s="267"/>
      <c r="AZ65" s="102"/>
      <c r="BA65" s="102" t="s">
        <v>1840</v>
      </c>
      <c r="BB65" s="102"/>
      <c r="BC65" s="45"/>
      <c r="BD65" s="45"/>
    </row>
    <row r="66" spans="1:77" ht="16" hidden="1" thickBot="1">
      <c r="A66" s="231"/>
      <c r="B66" s="240"/>
      <c r="C66" s="23" t="s">
        <v>1216</v>
      </c>
      <c r="D66" s="24" t="s">
        <v>1380</v>
      </c>
      <c r="E66" s="34"/>
      <c r="F66" s="102"/>
      <c r="G66" s="38"/>
      <c r="H66" s="38"/>
      <c r="I66" s="38"/>
      <c r="J66" s="102"/>
      <c r="K66" s="38"/>
      <c r="L66" s="38"/>
      <c r="M66" s="38"/>
      <c r="N66" s="38"/>
      <c r="O66" s="38"/>
      <c r="P66" s="38"/>
      <c r="Q66" s="38"/>
      <c r="R66" s="46" t="s">
        <v>1457</v>
      </c>
      <c r="S66" s="46">
        <v>0</v>
      </c>
      <c r="T66" s="25" t="s">
        <v>220</v>
      </c>
      <c r="U66" s="46">
        <v>0</v>
      </c>
      <c r="V66" s="46">
        <v>0</v>
      </c>
      <c r="W66" s="46">
        <v>0</v>
      </c>
      <c r="X66" s="46">
        <v>0</v>
      </c>
      <c r="Y66" s="46">
        <v>0</v>
      </c>
      <c r="Z66" s="38"/>
      <c r="AA66" s="38"/>
      <c r="AB66" s="38"/>
      <c r="AC66" s="38"/>
      <c r="AD66" s="38"/>
      <c r="AE66" s="38"/>
      <c r="AF66" s="38"/>
      <c r="AG66" s="38"/>
      <c r="AH66" s="38"/>
      <c r="AI66" s="38"/>
      <c r="AJ66" s="38"/>
      <c r="AK66" s="38"/>
      <c r="AL66" s="38"/>
      <c r="AM66" s="38"/>
      <c r="AN66" s="38"/>
      <c r="AO66" s="38"/>
      <c r="AP66" s="38"/>
      <c r="AQ66" s="24" t="s">
        <v>204</v>
      </c>
      <c r="AR66" s="24">
        <v>2002</v>
      </c>
      <c r="AS66" s="38"/>
      <c r="AT66" s="38"/>
      <c r="AU66" s="38"/>
      <c r="AV66" s="174">
        <v>150000</v>
      </c>
      <c r="AW66" s="102"/>
      <c r="AX66" s="102"/>
      <c r="AY66" s="267"/>
      <c r="AZ66" s="102"/>
      <c r="BA66" s="102" t="s">
        <v>1840</v>
      </c>
      <c r="BB66" s="102"/>
      <c r="BC66" s="45"/>
      <c r="BD66" s="45"/>
    </row>
    <row r="67" spans="1:77" ht="16" hidden="1" thickBot="1">
      <c r="A67" s="231"/>
      <c r="B67" s="240"/>
      <c r="C67" s="23" t="s">
        <v>1204</v>
      </c>
      <c r="D67" s="24" t="s">
        <v>1365</v>
      </c>
      <c r="E67" s="34"/>
      <c r="F67" s="102"/>
      <c r="G67" s="38"/>
      <c r="H67" s="38"/>
      <c r="I67" s="38"/>
      <c r="J67" s="102"/>
      <c r="K67" s="38"/>
      <c r="L67" s="38"/>
      <c r="M67" s="38"/>
      <c r="N67" s="38"/>
      <c r="O67" s="38"/>
      <c r="P67" s="38"/>
      <c r="Q67" s="38"/>
      <c r="R67" s="46" t="s">
        <v>747</v>
      </c>
      <c r="S67" s="46">
        <v>0</v>
      </c>
      <c r="T67" s="25" t="s">
        <v>220</v>
      </c>
      <c r="U67" s="46">
        <v>0</v>
      </c>
      <c r="V67" s="46">
        <v>0</v>
      </c>
      <c r="W67" s="46">
        <v>0</v>
      </c>
      <c r="X67" s="46">
        <v>0</v>
      </c>
      <c r="Y67" s="46">
        <v>0</v>
      </c>
      <c r="Z67" s="38"/>
      <c r="AA67" s="38"/>
      <c r="AB67" s="38"/>
      <c r="AC67" s="38"/>
      <c r="AD67" s="38"/>
      <c r="AE67" s="38"/>
      <c r="AF67" s="38"/>
      <c r="AG67" s="38"/>
      <c r="AH67" s="38"/>
      <c r="AI67" s="38"/>
      <c r="AJ67" s="38"/>
      <c r="AK67" s="38"/>
      <c r="AL67" s="38"/>
      <c r="AM67" s="38"/>
      <c r="AN67" s="38"/>
      <c r="AO67" s="38"/>
      <c r="AP67" s="38"/>
      <c r="AQ67" s="24" t="s">
        <v>204</v>
      </c>
      <c r="AR67" s="24">
        <v>2003</v>
      </c>
      <c r="AS67" s="38"/>
      <c r="AT67" s="38"/>
      <c r="AU67" s="38"/>
      <c r="AV67" s="174">
        <v>63000</v>
      </c>
      <c r="AW67" s="102"/>
      <c r="AX67" s="102"/>
      <c r="AY67" s="267"/>
      <c r="AZ67" s="102"/>
      <c r="BA67" s="102" t="s">
        <v>1840</v>
      </c>
      <c r="BB67" s="102"/>
      <c r="BC67" s="45"/>
      <c r="BD67" s="45"/>
    </row>
    <row r="68" spans="1:77" ht="16" hidden="1" thickBot="1">
      <c r="A68" s="231"/>
      <c r="B68" s="240"/>
      <c r="C68" s="23" t="s">
        <v>1217</v>
      </c>
      <c r="D68" s="24" t="s">
        <v>1381</v>
      </c>
      <c r="E68" s="34"/>
      <c r="F68" s="102"/>
      <c r="G68" s="38"/>
      <c r="H68" s="38"/>
      <c r="I68" s="38"/>
      <c r="J68" s="102"/>
      <c r="K68" s="38"/>
      <c r="L68" s="38"/>
      <c r="M68" s="38"/>
      <c r="N68" s="38"/>
      <c r="O68" s="38"/>
      <c r="P68" s="38"/>
      <c r="Q68" s="38"/>
      <c r="R68" s="46" t="s">
        <v>747</v>
      </c>
      <c r="S68" s="46">
        <v>0</v>
      </c>
      <c r="T68" s="25" t="s">
        <v>233</v>
      </c>
      <c r="U68" s="46">
        <v>0</v>
      </c>
      <c r="V68" s="46">
        <v>0</v>
      </c>
      <c r="W68" s="46">
        <v>0</v>
      </c>
      <c r="X68" s="46">
        <v>0</v>
      </c>
      <c r="Y68" s="46">
        <v>0</v>
      </c>
      <c r="Z68" s="38"/>
      <c r="AA68" s="38"/>
      <c r="AB68" s="38"/>
      <c r="AC68" s="38"/>
      <c r="AD68" s="38"/>
      <c r="AE68" s="38"/>
      <c r="AF68" s="38"/>
      <c r="AG68" s="38"/>
      <c r="AH68" s="38"/>
      <c r="AI68" s="38"/>
      <c r="AJ68" s="38"/>
      <c r="AK68" s="38"/>
      <c r="AL68" s="38"/>
      <c r="AM68" s="38"/>
      <c r="AN68" s="38"/>
      <c r="AO68" s="38"/>
      <c r="AP68" s="38"/>
      <c r="AQ68" s="24" t="s">
        <v>204</v>
      </c>
      <c r="AR68" s="24">
        <v>2000</v>
      </c>
      <c r="AS68" s="38"/>
      <c r="AT68" s="38"/>
      <c r="AU68" s="38"/>
      <c r="AV68" s="174">
        <v>650000</v>
      </c>
      <c r="AW68" s="102"/>
      <c r="AX68" s="102"/>
      <c r="AY68" s="267"/>
      <c r="AZ68" s="102"/>
      <c r="BA68" s="102" t="s">
        <v>1840</v>
      </c>
      <c r="BB68" s="102"/>
      <c r="BC68" s="45"/>
      <c r="BD68" s="45"/>
    </row>
    <row r="69" spans="1:77" ht="16" hidden="1" thickBot="1">
      <c r="A69" s="231"/>
      <c r="B69" s="240"/>
      <c r="C69" s="23" t="s">
        <v>1218</v>
      </c>
      <c r="D69" s="24" t="s">
        <v>1382</v>
      </c>
      <c r="E69" s="34"/>
      <c r="F69" s="102"/>
      <c r="G69" s="38"/>
      <c r="H69" s="38"/>
      <c r="I69" s="38"/>
      <c r="J69" s="102"/>
      <c r="K69" s="38"/>
      <c r="L69" s="38"/>
      <c r="M69" s="38"/>
      <c r="N69" s="38"/>
      <c r="O69" s="38"/>
      <c r="P69" s="38"/>
      <c r="Q69" s="38"/>
      <c r="R69" s="46" t="s">
        <v>747</v>
      </c>
      <c r="S69" s="46">
        <v>0</v>
      </c>
      <c r="T69" s="25" t="s">
        <v>233</v>
      </c>
      <c r="U69" s="46">
        <v>0</v>
      </c>
      <c r="V69" s="46">
        <v>0</v>
      </c>
      <c r="W69" s="46">
        <v>0</v>
      </c>
      <c r="X69" s="46">
        <v>0</v>
      </c>
      <c r="Y69" s="46">
        <v>0</v>
      </c>
      <c r="Z69" s="38"/>
      <c r="AA69" s="38"/>
      <c r="AB69" s="38"/>
      <c r="AC69" s="38"/>
      <c r="AD69" s="38"/>
      <c r="AE69" s="38"/>
      <c r="AF69" s="38"/>
      <c r="AG69" s="38"/>
      <c r="AH69" s="38"/>
      <c r="AI69" s="38"/>
      <c r="AJ69" s="38"/>
      <c r="AK69" s="38"/>
      <c r="AL69" s="38"/>
      <c r="AM69" s="38"/>
      <c r="AN69" s="38"/>
      <c r="AO69" s="38"/>
      <c r="AP69" s="38"/>
      <c r="AQ69" s="24" t="s">
        <v>204</v>
      </c>
      <c r="AR69" s="24">
        <v>2001</v>
      </c>
      <c r="AS69" s="38"/>
      <c r="AT69" s="38"/>
      <c r="AU69" s="38"/>
      <c r="AV69" s="174">
        <v>292500</v>
      </c>
      <c r="AW69" s="102"/>
      <c r="AX69" s="102"/>
      <c r="AY69" s="267"/>
      <c r="AZ69" s="102"/>
      <c r="BA69" s="102" t="s">
        <v>1840</v>
      </c>
      <c r="BB69" s="102"/>
      <c r="BC69" s="45"/>
      <c r="BD69" s="45"/>
    </row>
    <row r="70" spans="1:77" ht="16" hidden="1" thickBot="1">
      <c r="A70" s="231"/>
      <c r="B70" s="240"/>
      <c r="C70" s="23" t="s">
        <v>1219</v>
      </c>
      <c r="D70" s="24" t="s">
        <v>1383</v>
      </c>
      <c r="E70" s="34"/>
      <c r="F70" s="102"/>
      <c r="G70" s="38"/>
      <c r="H70" s="38"/>
      <c r="I70" s="38"/>
      <c r="J70" s="102"/>
      <c r="K70" s="38"/>
      <c r="L70" s="38"/>
      <c r="M70" s="38"/>
      <c r="N70" s="38"/>
      <c r="O70" s="38"/>
      <c r="P70" s="38"/>
      <c r="Q70" s="38"/>
      <c r="R70" s="46" t="s">
        <v>1448</v>
      </c>
      <c r="S70" s="46">
        <v>0</v>
      </c>
      <c r="T70" s="25" t="s">
        <v>1524</v>
      </c>
      <c r="U70" s="46">
        <v>0</v>
      </c>
      <c r="V70" s="46">
        <v>0</v>
      </c>
      <c r="W70" s="46">
        <v>0</v>
      </c>
      <c r="X70" s="46">
        <v>0</v>
      </c>
      <c r="Y70" s="46">
        <v>0</v>
      </c>
      <c r="Z70" s="38"/>
      <c r="AA70" s="38"/>
      <c r="AB70" s="38"/>
      <c r="AC70" s="38"/>
      <c r="AD70" s="38"/>
      <c r="AE70" s="38"/>
      <c r="AF70" s="38"/>
      <c r="AG70" s="38"/>
      <c r="AH70" s="38"/>
      <c r="AI70" s="38"/>
      <c r="AJ70" s="38"/>
      <c r="AK70" s="38"/>
      <c r="AL70" s="38"/>
      <c r="AM70" s="38"/>
      <c r="AN70" s="38"/>
      <c r="AO70" s="38"/>
      <c r="AP70" s="38"/>
      <c r="AQ70" s="24" t="s">
        <v>204</v>
      </c>
      <c r="AR70" s="24">
        <v>2000</v>
      </c>
      <c r="AS70" s="38"/>
      <c r="AT70" s="38"/>
      <c r="AU70" s="38"/>
      <c r="AV70" s="174">
        <v>130000</v>
      </c>
      <c r="AW70" s="102"/>
      <c r="AX70" s="102"/>
      <c r="AY70" s="267"/>
      <c r="AZ70" s="102"/>
      <c r="BA70" s="102" t="s">
        <v>1840</v>
      </c>
      <c r="BB70" s="102"/>
      <c r="BC70" s="45"/>
      <c r="BD70" s="45"/>
    </row>
    <row r="71" spans="1:77" ht="16" hidden="1" thickBot="1">
      <c r="A71" s="231"/>
      <c r="B71" s="240"/>
      <c r="C71" s="23" t="s">
        <v>1220</v>
      </c>
      <c r="D71" s="24" t="s">
        <v>1384</v>
      </c>
      <c r="E71" s="34"/>
      <c r="F71" s="102"/>
      <c r="G71" s="38"/>
      <c r="H71" s="38"/>
      <c r="I71" s="38"/>
      <c r="J71" s="102"/>
      <c r="K71" s="38"/>
      <c r="L71" s="38"/>
      <c r="M71" s="38"/>
      <c r="N71" s="38"/>
      <c r="O71" s="38"/>
      <c r="P71" s="38"/>
      <c r="Q71" s="38"/>
      <c r="R71" s="46" t="s">
        <v>1458</v>
      </c>
      <c r="S71" s="46">
        <v>0</v>
      </c>
      <c r="T71" s="25" t="s">
        <v>222</v>
      </c>
      <c r="U71" s="46">
        <v>0</v>
      </c>
      <c r="V71" s="46">
        <v>0</v>
      </c>
      <c r="W71" s="46">
        <v>0</v>
      </c>
      <c r="X71" s="46">
        <v>0</v>
      </c>
      <c r="Y71" s="46">
        <v>0</v>
      </c>
      <c r="Z71" s="38"/>
      <c r="AA71" s="38"/>
      <c r="AB71" s="38"/>
      <c r="AC71" s="38"/>
      <c r="AD71" s="38"/>
      <c r="AE71" s="38"/>
      <c r="AF71" s="38"/>
      <c r="AG71" s="38"/>
      <c r="AH71" s="38"/>
      <c r="AI71" s="38"/>
      <c r="AJ71" s="38"/>
      <c r="AK71" s="38"/>
      <c r="AL71" s="38"/>
      <c r="AM71" s="38"/>
      <c r="AN71" s="38"/>
      <c r="AO71" s="38"/>
      <c r="AP71" s="38"/>
      <c r="AQ71" s="24" t="s">
        <v>204</v>
      </c>
      <c r="AR71" s="24">
        <v>2006</v>
      </c>
      <c r="AS71" s="38"/>
      <c r="AT71" s="38"/>
      <c r="AU71" s="38"/>
      <c r="AV71" s="174">
        <v>315000</v>
      </c>
      <c r="AW71" s="102"/>
      <c r="AX71" s="102"/>
      <c r="AY71" s="267"/>
      <c r="AZ71" s="102"/>
      <c r="BA71" s="102" t="s">
        <v>1840</v>
      </c>
      <c r="BB71" s="102"/>
      <c r="BC71" s="45"/>
      <c r="BD71" s="45"/>
    </row>
    <row r="72" spans="1:77" ht="16" hidden="1" thickBot="1">
      <c r="A72" s="231"/>
      <c r="B72" s="240"/>
      <c r="C72" s="23" t="s">
        <v>1216</v>
      </c>
      <c r="D72" s="24" t="s">
        <v>1380</v>
      </c>
      <c r="E72" s="34"/>
      <c r="F72" s="102"/>
      <c r="G72" s="38"/>
      <c r="H72" s="38"/>
      <c r="I72" s="38"/>
      <c r="J72" s="102"/>
      <c r="K72" s="38"/>
      <c r="L72" s="38"/>
      <c r="M72" s="38"/>
      <c r="N72" s="38"/>
      <c r="O72" s="38"/>
      <c r="P72" s="38"/>
      <c r="Q72" s="38"/>
      <c r="R72" s="46" t="s">
        <v>1457</v>
      </c>
      <c r="S72" s="46">
        <v>0</v>
      </c>
      <c r="T72" s="25" t="s">
        <v>238</v>
      </c>
      <c r="U72" s="46">
        <v>0</v>
      </c>
      <c r="V72" s="46">
        <v>0</v>
      </c>
      <c r="W72" s="46">
        <v>0</v>
      </c>
      <c r="X72" s="46">
        <v>0</v>
      </c>
      <c r="Y72" s="46">
        <v>0</v>
      </c>
      <c r="Z72" s="38"/>
      <c r="AA72" s="38"/>
      <c r="AB72" s="38"/>
      <c r="AC72" s="38"/>
      <c r="AD72" s="38"/>
      <c r="AE72" s="38"/>
      <c r="AF72" s="38"/>
      <c r="AG72" s="38"/>
      <c r="AH72" s="38"/>
      <c r="AI72" s="38"/>
      <c r="AJ72" s="38"/>
      <c r="AK72" s="38"/>
      <c r="AL72" s="38"/>
      <c r="AM72" s="38"/>
      <c r="AN72" s="38"/>
      <c r="AO72" s="38"/>
      <c r="AP72" s="38"/>
      <c r="AQ72" s="24" t="s">
        <v>204</v>
      </c>
      <c r="AR72" s="24">
        <v>2000</v>
      </c>
      <c r="AS72" s="38"/>
      <c r="AT72" s="38"/>
      <c r="AU72" s="38"/>
      <c r="AV72" s="174">
        <v>187500</v>
      </c>
      <c r="AW72" s="102"/>
      <c r="AX72" s="102"/>
      <c r="AY72" s="267"/>
      <c r="AZ72" s="102"/>
      <c r="BA72" s="102" t="s">
        <v>1840</v>
      </c>
      <c r="BB72" s="102"/>
      <c r="BC72" s="45"/>
      <c r="BD72" s="45"/>
    </row>
    <row r="73" spans="1:77" ht="16" hidden="1" thickBot="1">
      <c r="A73" s="231"/>
      <c r="B73" s="240"/>
      <c r="C73" s="23" t="s">
        <v>1220</v>
      </c>
      <c r="D73" s="24" t="s">
        <v>1384</v>
      </c>
      <c r="E73" s="34"/>
      <c r="F73" s="102"/>
      <c r="G73" s="38"/>
      <c r="H73" s="38"/>
      <c r="I73" s="38"/>
      <c r="J73" s="102"/>
      <c r="K73" s="38"/>
      <c r="L73" s="38"/>
      <c r="M73" s="38"/>
      <c r="N73" s="38"/>
      <c r="O73" s="38"/>
      <c r="P73" s="38"/>
      <c r="Q73" s="38"/>
      <c r="R73" s="46" t="s">
        <v>1459</v>
      </c>
      <c r="S73" s="46">
        <v>0</v>
      </c>
      <c r="T73" s="25" t="s">
        <v>222</v>
      </c>
      <c r="U73" s="46">
        <v>0</v>
      </c>
      <c r="V73" s="46">
        <v>0</v>
      </c>
      <c r="W73" s="46">
        <v>0</v>
      </c>
      <c r="X73" s="46">
        <v>0</v>
      </c>
      <c r="Y73" s="46">
        <v>0</v>
      </c>
      <c r="Z73" s="38"/>
      <c r="AA73" s="38"/>
      <c r="AB73" s="38"/>
      <c r="AC73" s="38"/>
      <c r="AD73" s="38"/>
      <c r="AE73" s="38"/>
      <c r="AF73" s="38"/>
      <c r="AG73" s="38"/>
      <c r="AH73" s="38"/>
      <c r="AI73" s="38"/>
      <c r="AJ73" s="38"/>
      <c r="AK73" s="38"/>
      <c r="AL73" s="38"/>
      <c r="AM73" s="38"/>
      <c r="AN73" s="38"/>
      <c r="AO73" s="38"/>
      <c r="AP73" s="38"/>
      <c r="AQ73" s="24" t="s">
        <v>204</v>
      </c>
      <c r="AR73" s="24">
        <v>2005</v>
      </c>
      <c r="AS73" s="38"/>
      <c r="AT73" s="38"/>
      <c r="AU73" s="38"/>
      <c r="AV73" s="174">
        <v>122500</v>
      </c>
      <c r="AW73" s="102"/>
      <c r="AX73" s="102"/>
      <c r="AY73" s="267"/>
      <c r="AZ73" s="102"/>
      <c r="BA73" s="102" t="s">
        <v>1840</v>
      </c>
      <c r="BB73" s="102"/>
      <c r="BC73" s="45"/>
      <c r="BD73" s="45"/>
    </row>
    <row r="74" spans="1:77" ht="16" hidden="1" thickBot="1">
      <c r="A74" s="231"/>
      <c r="B74" s="240"/>
      <c r="C74" s="23" t="s">
        <v>1221</v>
      </c>
      <c r="D74" s="24" t="s">
        <v>1385</v>
      </c>
      <c r="E74" s="34"/>
      <c r="F74" s="102" t="s">
        <v>123</v>
      </c>
      <c r="G74" s="38"/>
      <c r="H74" s="38"/>
      <c r="I74" s="38"/>
      <c r="J74" s="102" t="s">
        <v>1193</v>
      </c>
      <c r="K74" s="38"/>
      <c r="L74" s="38"/>
      <c r="M74" s="38"/>
      <c r="N74" s="38"/>
      <c r="O74" s="38"/>
      <c r="P74" s="38"/>
      <c r="Q74" s="38"/>
      <c r="R74" s="46" t="s">
        <v>747</v>
      </c>
      <c r="S74" s="46">
        <v>0</v>
      </c>
      <c r="T74" s="25" t="s">
        <v>1527</v>
      </c>
      <c r="U74" s="46">
        <v>0</v>
      </c>
      <c r="V74" s="46">
        <v>0</v>
      </c>
      <c r="W74" s="46">
        <v>0</v>
      </c>
      <c r="X74" s="46">
        <v>0</v>
      </c>
      <c r="Y74" s="46">
        <v>0</v>
      </c>
      <c r="Z74" s="38"/>
      <c r="AA74" s="38"/>
      <c r="AB74" s="38"/>
      <c r="AC74" s="38"/>
      <c r="AD74" s="38"/>
      <c r="AE74" s="38"/>
      <c r="AF74" s="38"/>
      <c r="AG74" s="38"/>
      <c r="AH74" s="38"/>
      <c r="AI74" s="38"/>
      <c r="AJ74" s="38"/>
      <c r="AK74" s="38"/>
      <c r="AL74" s="38"/>
      <c r="AM74" s="38"/>
      <c r="AN74" s="38"/>
      <c r="AO74" s="38"/>
      <c r="AP74" s="38"/>
      <c r="AQ74" s="24" t="s">
        <v>204</v>
      </c>
      <c r="AR74" s="24">
        <v>2000</v>
      </c>
      <c r="AS74" s="38"/>
      <c r="AT74" s="38"/>
      <c r="AU74" s="38"/>
      <c r="AV74" s="174">
        <v>900000</v>
      </c>
      <c r="AW74" s="102" t="s">
        <v>123</v>
      </c>
      <c r="AX74" s="102"/>
      <c r="AY74" s="102" t="s">
        <v>1648</v>
      </c>
      <c r="AZ74" s="102" t="s">
        <v>1193</v>
      </c>
      <c r="BA74" s="102"/>
      <c r="BB74" s="102"/>
      <c r="BC74" s="45"/>
      <c r="BD74" s="45"/>
    </row>
    <row r="75" spans="1:77" ht="16" hidden="1" thickBot="1">
      <c r="A75" s="231"/>
      <c r="B75" s="240"/>
      <c r="C75" s="23" t="s">
        <v>1222</v>
      </c>
      <c r="D75" s="24" t="s">
        <v>1386</v>
      </c>
      <c r="E75" s="34"/>
      <c r="F75" s="102" t="s">
        <v>123</v>
      </c>
      <c r="G75" s="38"/>
      <c r="H75" s="38"/>
      <c r="I75" s="38"/>
      <c r="J75" s="102" t="s">
        <v>1193</v>
      </c>
      <c r="K75" s="38"/>
      <c r="L75" s="38"/>
      <c r="M75" s="38"/>
      <c r="N75" s="38"/>
      <c r="O75" s="38"/>
      <c r="P75" s="38"/>
      <c r="Q75" s="38"/>
      <c r="R75" s="46" t="s">
        <v>747</v>
      </c>
      <c r="S75" s="46">
        <v>0</v>
      </c>
      <c r="T75" s="25" t="s">
        <v>1531</v>
      </c>
      <c r="U75" s="46">
        <v>0</v>
      </c>
      <c r="V75" s="46">
        <v>0</v>
      </c>
      <c r="W75" s="46">
        <v>0</v>
      </c>
      <c r="X75" s="46">
        <v>0</v>
      </c>
      <c r="Y75" s="46">
        <v>0</v>
      </c>
      <c r="Z75" s="38"/>
      <c r="AA75" s="38"/>
      <c r="AB75" s="38"/>
      <c r="AC75" s="38"/>
      <c r="AD75" s="38"/>
      <c r="AE75" s="38"/>
      <c r="AF75" s="38"/>
      <c r="AG75" s="38"/>
      <c r="AH75" s="38"/>
      <c r="AI75" s="38"/>
      <c r="AJ75" s="38"/>
      <c r="AK75" s="38"/>
      <c r="AL75" s="38"/>
      <c r="AM75" s="38"/>
      <c r="AN75" s="38"/>
      <c r="AO75" s="38"/>
      <c r="AP75" s="38"/>
      <c r="AQ75" s="24" t="s">
        <v>204</v>
      </c>
      <c r="AR75" s="24">
        <v>2004</v>
      </c>
      <c r="AS75" s="38"/>
      <c r="AT75" s="38"/>
      <c r="AU75" s="38"/>
      <c r="AV75" s="174">
        <v>162500</v>
      </c>
      <c r="AW75" s="102" t="s">
        <v>123</v>
      </c>
      <c r="AX75" s="102"/>
      <c r="AY75" s="102" t="s">
        <v>1649</v>
      </c>
      <c r="AZ75" s="102" t="s">
        <v>1193</v>
      </c>
      <c r="BA75" s="102"/>
      <c r="BB75" s="102"/>
      <c r="BC75" s="45"/>
      <c r="BD75" s="45"/>
    </row>
    <row r="76" spans="1:77" ht="16" hidden="1" thickBot="1">
      <c r="A76" s="231"/>
      <c r="B76" s="240"/>
      <c r="C76" s="23" t="s">
        <v>1223</v>
      </c>
      <c r="D76" s="24" t="s">
        <v>1381</v>
      </c>
      <c r="E76" s="34"/>
      <c r="F76" s="102"/>
      <c r="G76" s="38"/>
      <c r="H76" s="38"/>
      <c r="I76" s="38"/>
      <c r="J76" s="102"/>
      <c r="K76" s="38"/>
      <c r="L76" s="38"/>
      <c r="M76" s="38"/>
      <c r="N76" s="38"/>
      <c r="O76" s="38"/>
      <c r="P76" s="38"/>
      <c r="Q76" s="38"/>
      <c r="R76" s="46" t="s">
        <v>747</v>
      </c>
      <c r="S76" s="46">
        <v>0</v>
      </c>
      <c r="T76" s="25" t="s">
        <v>1531</v>
      </c>
      <c r="U76" s="46">
        <v>0</v>
      </c>
      <c r="V76" s="46">
        <v>0</v>
      </c>
      <c r="W76" s="46">
        <v>0</v>
      </c>
      <c r="X76" s="46">
        <v>0</v>
      </c>
      <c r="Y76" s="46">
        <v>0</v>
      </c>
      <c r="Z76" s="38"/>
      <c r="AA76" s="38"/>
      <c r="AB76" s="38"/>
      <c r="AC76" s="38"/>
      <c r="AD76" s="38"/>
      <c r="AE76" s="38"/>
      <c r="AF76" s="38"/>
      <c r="AG76" s="38"/>
      <c r="AH76" s="38"/>
      <c r="AI76" s="38"/>
      <c r="AJ76" s="38"/>
      <c r="AK76" s="38"/>
      <c r="AL76" s="38"/>
      <c r="AM76" s="38"/>
      <c r="AN76" s="38"/>
      <c r="AO76" s="38"/>
      <c r="AP76" s="38"/>
      <c r="AQ76" s="24" t="s">
        <v>204</v>
      </c>
      <c r="AR76" s="24">
        <v>2004</v>
      </c>
      <c r="AS76" s="38"/>
      <c r="AT76" s="38"/>
      <c r="AU76" s="38"/>
      <c r="AV76" s="174">
        <v>1470000</v>
      </c>
      <c r="AW76" s="102"/>
      <c r="AX76" s="102"/>
      <c r="AY76" s="267"/>
      <c r="AZ76" s="102"/>
      <c r="BA76" s="104" t="s">
        <v>1840</v>
      </c>
      <c r="BB76" s="102"/>
      <c r="BC76" s="45"/>
      <c r="BD76" s="45"/>
    </row>
    <row r="77" spans="1:77" s="100" customFormat="1" ht="16" hidden="1" thickBot="1">
      <c r="A77" s="231"/>
      <c r="B77" s="254"/>
      <c r="C77" s="72" t="s">
        <v>1224</v>
      </c>
      <c r="D77" s="70" t="s">
        <v>1387</v>
      </c>
      <c r="E77" s="73"/>
      <c r="F77" s="104"/>
      <c r="G77" s="139"/>
      <c r="H77" s="139"/>
      <c r="I77" s="139"/>
      <c r="J77" s="104"/>
      <c r="K77" s="139"/>
      <c r="L77" s="139"/>
      <c r="M77" s="139"/>
      <c r="N77" s="139"/>
      <c r="O77" s="139"/>
      <c r="P77" s="139"/>
      <c r="Q77" s="139"/>
      <c r="R77" s="50" t="s">
        <v>747</v>
      </c>
      <c r="S77" s="50">
        <v>0</v>
      </c>
      <c r="T77" s="68" t="s">
        <v>229</v>
      </c>
      <c r="U77" s="50">
        <v>0</v>
      </c>
      <c r="V77" s="50">
        <v>0</v>
      </c>
      <c r="W77" s="50">
        <v>0</v>
      </c>
      <c r="X77" s="50">
        <v>0</v>
      </c>
      <c r="Y77" s="50">
        <v>0</v>
      </c>
      <c r="Z77" s="139"/>
      <c r="AA77" s="139"/>
      <c r="AB77" s="139"/>
      <c r="AC77" s="139"/>
      <c r="AD77" s="139"/>
      <c r="AE77" s="139"/>
      <c r="AF77" s="139"/>
      <c r="AG77" s="139"/>
      <c r="AH77" s="139"/>
      <c r="AI77" s="139"/>
      <c r="AJ77" s="139"/>
      <c r="AK77" s="139"/>
      <c r="AL77" s="139"/>
      <c r="AM77" s="139"/>
      <c r="AN77" s="139"/>
      <c r="AO77" s="139"/>
      <c r="AP77" s="139"/>
      <c r="AQ77" s="70" t="s">
        <v>204</v>
      </c>
      <c r="AR77" s="70">
        <v>2004</v>
      </c>
      <c r="AS77" s="139"/>
      <c r="AT77" s="139"/>
      <c r="AU77" s="139"/>
      <c r="AV77" s="71">
        <v>168000</v>
      </c>
      <c r="AW77" s="104"/>
      <c r="AX77" s="104"/>
      <c r="AY77" s="270"/>
      <c r="AZ77" s="104"/>
      <c r="BA77" s="104" t="s">
        <v>1840</v>
      </c>
      <c r="BB77" s="104"/>
      <c r="BC77" s="66"/>
      <c r="BD77" s="66"/>
      <c r="BE77" s="121"/>
      <c r="BF77" s="121"/>
      <c r="BG77" s="121"/>
      <c r="BH77" s="121"/>
      <c r="BI77" s="121"/>
      <c r="BJ77" s="121"/>
      <c r="BK77" s="121"/>
      <c r="BL77" s="121"/>
      <c r="BM77" s="121"/>
      <c r="BN77" s="121"/>
      <c r="BO77" s="121"/>
      <c r="BP77" s="121"/>
      <c r="BQ77" s="121"/>
      <c r="BR77" s="121"/>
      <c r="BS77" s="121"/>
      <c r="BT77" s="121"/>
      <c r="BU77" s="121"/>
      <c r="BV77" s="121"/>
      <c r="BW77" s="121"/>
      <c r="BX77" s="121"/>
      <c r="BY77" s="121"/>
    </row>
    <row r="78" spans="1:77" ht="16" hidden="1" thickBot="1">
      <c r="A78" s="231"/>
      <c r="B78" s="240"/>
      <c r="C78" s="23" t="s">
        <v>1225</v>
      </c>
      <c r="D78" s="24" t="s">
        <v>1388</v>
      </c>
      <c r="E78" s="34"/>
      <c r="F78" s="102"/>
      <c r="G78" s="38"/>
      <c r="H78" s="38"/>
      <c r="I78" s="38"/>
      <c r="J78" s="102"/>
      <c r="K78" s="38"/>
      <c r="L78" s="38"/>
      <c r="M78" s="38"/>
      <c r="N78" s="38"/>
      <c r="O78" s="38"/>
      <c r="P78" s="38"/>
      <c r="Q78" s="38"/>
      <c r="R78" s="46" t="s">
        <v>1460</v>
      </c>
      <c r="S78" s="46">
        <v>0</v>
      </c>
      <c r="T78" s="25" t="s">
        <v>222</v>
      </c>
      <c r="U78" s="46">
        <v>0</v>
      </c>
      <c r="V78" s="46">
        <v>0</v>
      </c>
      <c r="W78" s="46">
        <v>0</v>
      </c>
      <c r="X78" s="46">
        <v>0</v>
      </c>
      <c r="Y78" s="46">
        <v>0</v>
      </c>
      <c r="Z78" s="38"/>
      <c r="AA78" s="38"/>
      <c r="AB78" s="38"/>
      <c r="AC78" s="38"/>
      <c r="AD78" s="38"/>
      <c r="AE78" s="38"/>
      <c r="AF78" s="38"/>
      <c r="AG78" s="38"/>
      <c r="AH78" s="38"/>
      <c r="AI78" s="38"/>
      <c r="AJ78" s="38"/>
      <c r="AK78" s="38"/>
      <c r="AL78" s="38"/>
      <c r="AM78" s="38"/>
      <c r="AN78" s="38"/>
      <c r="AO78" s="38"/>
      <c r="AP78" s="38"/>
      <c r="AQ78" s="24" t="s">
        <v>204</v>
      </c>
      <c r="AR78" s="24">
        <v>2005</v>
      </c>
      <c r="AS78" s="38"/>
      <c r="AT78" s="38"/>
      <c r="AU78" s="38"/>
      <c r="AV78" s="174">
        <v>5355000</v>
      </c>
      <c r="AW78" s="102"/>
      <c r="AX78" s="102"/>
      <c r="AY78" s="267"/>
      <c r="AZ78" s="102"/>
      <c r="BA78" s="102" t="s">
        <v>1840</v>
      </c>
      <c r="BB78" s="102"/>
      <c r="BC78" s="45"/>
      <c r="BD78" s="45"/>
    </row>
    <row r="79" spans="1:77" ht="16" hidden="1" thickBot="1">
      <c r="A79" s="231"/>
      <c r="B79" s="240"/>
      <c r="C79" s="23" t="s">
        <v>1205</v>
      </c>
      <c r="D79" s="24" t="s">
        <v>1371</v>
      </c>
      <c r="E79" s="34"/>
      <c r="F79" s="102"/>
      <c r="G79" s="38"/>
      <c r="H79" s="38"/>
      <c r="I79" s="38"/>
      <c r="J79" s="102"/>
      <c r="K79" s="38"/>
      <c r="L79" s="38"/>
      <c r="M79" s="38"/>
      <c r="N79" s="38"/>
      <c r="O79" s="38"/>
      <c r="P79" s="38"/>
      <c r="Q79" s="38"/>
      <c r="R79" s="46" t="s">
        <v>1461</v>
      </c>
      <c r="S79" s="46">
        <v>0</v>
      </c>
      <c r="T79" s="25" t="s">
        <v>1526</v>
      </c>
      <c r="U79" s="46">
        <v>0</v>
      </c>
      <c r="V79" s="46">
        <v>0</v>
      </c>
      <c r="W79" s="46">
        <v>0</v>
      </c>
      <c r="X79" s="46">
        <v>0</v>
      </c>
      <c r="Y79" s="46">
        <v>0</v>
      </c>
      <c r="Z79" s="38"/>
      <c r="AA79" s="38"/>
      <c r="AB79" s="38"/>
      <c r="AC79" s="38"/>
      <c r="AD79" s="38"/>
      <c r="AE79" s="38"/>
      <c r="AF79" s="38"/>
      <c r="AG79" s="38"/>
      <c r="AH79" s="38"/>
      <c r="AI79" s="38"/>
      <c r="AJ79" s="38"/>
      <c r="AK79" s="38"/>
      <c r="AL79" s="38"/>
      <c r="AM79" s="38"/>
      <c r="AN79" s="38"/>
      <c r="AO79" s="38"/>
      <c r="AP79" s="38"/>
      <c r="AQ79" s="24" t="s">
        <v>204</v>
      </c>
      <c r="AR79" s="24">
        <v>2000</v>
      </c>
      <c r="AS79" s="38"/>
      <c r="AT79" s="38"/>
      <c r="AU79" s="38"/>
      <c r="AV79" s="174">
        <v>450000</v>
      </c>
      <c r="AW79" s="102"/>
      <c r="AX79" s="102"/>
      <c r="AY79" s="267"/>
      <c r="AZ79" s="102"/>
      <c r="BA79" s="102" t="s">
        <v>1840</v>
      </c>
      <c r="BB79" s="102"/>
      <c r="BC79" s="45"/>
      <c r="BD79" s="45"/>
    </row>
    <row r="80" spans="1:77" ht="16" hidden="1" thickBot="1">
      <c r="A80" s="231"/>
      <c r="B80" s="240"/>
      <c r="C80" s="23" t="s">
        <v>1226</v>
      </c>
      <c r="D80" s="24" t="s">
        <v>1389</v>
      </c>
      <c r="E80" s="34"/>
      <c r="F80" s="102"/>
      <c r="G80" s="38"/>
      <c r="H80" s="38"/>
      <c r="I80" s="38"/>
      <c r="J80" s="102"/>
      <c r="K80" s="38"/>
      <c r="L80" s="38"/>
      <c r="M80" s="38"/>
      <c r="N80" s="38"/>
      <c r="O80" s="38"/>
      <c r="P80" s="38"/>
      <c r="Q80" s="38"/>
      <c r="R80" s="46" t="s">
        <v>1462</v>
      </c>
      <c r="S80" s="46">
        <v>0</v>
      </c>
      <c r="T80" s="25" t="s">
        <v>221</v>
      </c>
      <c r="U80" s="46">
        <v>0</v>
      </c>
      <c r="V80" s="46">
        <v>0</v>
      </c>
      <c r="W80" s="46">
        <v>0</v>
      </c>
      <c r="X80" s="46">
        <v>0</v>
      </c>
      <c r="Y80" s="46">
        <v>0</v>
      </c>
      <c r="Z80" s="38"/>
      <c r="AA80" s="38"/>
      <c r="AB80" s="38"/>
      <c r="AC80" s="38"/>
      <c r="AD80" s="38"/>
      <c r="AE80" s="38"/>
      <c r="AF80" s="38"/>
      <c r="AG80" s="38"/>
      <c r="AH80" s="38"/>
      <c r="AI80" s="38"/>
      <c r="AJ80" s="38"/>
      <c r="AK80" s="38"/>
      <c r="AL80" s="38"/>
      <c r="AM80" s="38"/>
      <c r="AN80" s="38"/>
      <c r="AO80" s="38"/>
      <c r="AP80" s="38"/>
      <c r="AQ80" s="24" t="s">
        <v>204</v>
      </c>
      <c r="AR80" s="24">
        <v>2000</v>
      </c>
      <c r="AS80" s="38"/>
      <c r="AT80" s="38"/>
      <c r="AU80" s="38"/>
      <c r="AV80" s="174">
        <v>1125000</v>
      </c>
      <c r="AW80" s="102"/>
      <c r="AX80" s="102"/>
      <c r="AY80" s="267"/>
      <c r="AZ80" s="102"/>
      <c r="BA80" s="102" t="s">
        <v>1840</v>
      </c>
      <c r="BB80" s="102"/>
      <c r="BC80" s="45"/>
      <c r="BD80" s="45"/>
    </row>
    <row r="81" spans="1:77" ht="16" hidden="1" thickBot="1">
      <c r="A81" s="231"/>
      <c r="B81" s="240"/>
      <c r="C81" s="23" t="s">
        <v>1204</v>
      </c>
      <c r="D81" s="24" t="s">
        <v>1370</v>
      </c>
      <c r="E81" s="34"/>
      <c r="F81" s="102"/>
      <c r="G81" s="38"/>
      <c r="H81" s="38"/>
      <c r="I81" s="38"/>
      <c r="J81" s="102"/>
      <c r="K81" s="38"/>
      <c r="L81" s="38"/>
      <c r="M81" s="38"/>
      <c r="N81" s="38"/>
      <c r="O81" s="38"/>
      <c r="P81" s="38"/>
      <c r="Q81" s="38"/>
      <c r="R81" s="46" t="s">
        <v>1463</v>
      </c>
      <c r="S81" s="46">
        <v>0</v>
      </c>
      <c r="T81" s="25" t="s">
        <v>220</v>
      </c>
      <c r="U81" s="46">
        <v>0</v>
      </c>
      <c r="V81" s="46">
        <v>0</v>
      </c>
      <c r="W81" s="46">
        <v>0</v>
      </c>
      <c r="X81" s="46">
        <v>0</v>
      </c>
      <c r="Y81" s="46">
        <v>0</v>
      </c>
      <c r="Z81" s="38"/>
      <c r="AA81" s="38"/>
      <c r="AB81" s="38"/>
      <c r="AC81" s="38"/>
      <c r="AD81" s="38"/>
      <c r="AE81" s="38"/>
      <c r="AF81" s="38"/>
      <c r="AG81" s="38"/>
      <c r="AH81" s="38"/>
      <c r="AI81" s="38"/>
      <c r="AJ81" s="38"/>
      <c r="AK81" s="38"/>
      <c r="AL81" s="38"/>
      <c r="AM81" s="38"/>
      <c r="AN81" s="38"/>
      <c r="AO81" s="38"/>
      <c r="AP81" s="38"/>
      <c r="AQ81" s="24" t="s">
        <v>204</v>
      </c>
      <c r="AR81" s="24">
        <v>2000</v>
      </c>
      <c r="AS81" s="38"/>
      <c r="AT81" s="38"/>
      <c r="AU81" s="38"/>
      <c r="AV81" s="174">
        <v>54000</v>
      </c>
      <c r="AW81" s="102"/>
      <c r="AX81" s="102"/>
      <c r="AY81" s="267"/>
      <c r="AZ81" s="102"/>
      <c r="BA81" s="102" t="s">
        <v>1840</v>
      </c>
      <c r="BB81" s="102"/>
      <c r="BC81" s="45"/>
      <c r="BD81" s="45"/>
    </row>
    <row r="82" spans="1:77" ht="16" hidden="1" thickBot="1">
      <c r="A82" s="231"/>
      <c r="B82" s="240"/>
      <c r="C82" s="23" t="s">
        <v>1200</v>
      </c>
      <c r="D82" s="24" t="s">
        <v>1366</v>
      </c>
      <c r="E82" s="34"/>
      <c r="F82" s="102"/>
      <c r="G82" s="38"/>
      <c r="H82" s="38"/>
      <c r="I82" s="38"/>
      <c r="J82" s="102"/>
      <c r="K82" s="38"/>
      <c r="L82" s="38"/>
      <c r="M82" s="38"/>
      <c r="N82" s="38"/>
      <c r="O82" s="38"/>
      <c r="P82" s="38"/>
      <c r="Q82" s="38"/>
      <c r="R82" s="46" t="s">
        <v>747</v>
      </c>
      <c r="S82" s="46">
        <v>0</v>
      </c>
      <c r="T82" s="25" t="s">
        <v>238</v>
      </c>
      <c r="U82" s="46">
        <v>0</v>
      </c>
      <c r="V82" s="46">
        <v>0</v>
      </c>
      <c r="W82" s="46">
        <v>0</v>
      </c>
      <c r="X82" s="46">
        <v>0</v>
      </c>
      <c r="Y82" s="46">
        <v>0</v>
      </c>
      <c r="Z82" s="38"/>
      <c r="AA82" s="38"/>
      <c r="AB82" s="38"/>
      <c r="AC82" s="38"/>
      <c r="AD82" s="38"/>
      <c r="AE82" s="38"/>
      <c r="AF82" s="38"/>
      <c r="AG82" s="38"/>
      <c r="AH82" s="38"/>
      <c r="AI82" s="38"/>
      <c r="AJ82" s="38"/>
      <c r="AK82" s="38"/>
      <c r="AL82" s="38"/>
      <c r="AM82" s="38"/>
      <c r="AN82" s="38"/>
      <c r="AO82" s="38"/>
      <c r="AP82" s="38"/>
      <c r="AQ82" s="24" t="s">
        <v>204</v>
      </c>
      <c r="AR82" s="24">
        <v>2000</v>
      </c>
      <c r="AS82" s="38"/>
      <c r="AT82" s="38"/>
      <c r="AU82" s="38"/>
      <c r="AV82" s="174">
        <v>525000</v>
      </c>
      <c r="AW82" s="102"/>
      <c r="AX82" s="102"/>
      <c r="AY82" s="267"/>
      <c r="AZ82" s="102"/>
      <c r="BA82" s="102" t="s">
        <v>1840</v>
      </c>
      <c r="BB82" s="102"/>
      <c r="BC82" s="45"/>
      <c r="BD82" s="45"/>
    </row>
    <row r="83" spans="1:77" ht="16" hidden="1" thickBot="1">
      <c r="A83" s="231"/>
      <c r="B83" s="240"/>
      <c r="C83" s="23" t="s">
        <v>1210</v>
      </c>
      <c r="D83" s="24" t="s">
        <v>1374</v>
      </c>
      <c r="E83" s="34"/>
      <c r="F83" s="102"/>
      <c r="G83" s="38"/>
      <c r="H83" s="38"/>
      <c r="I83" s="38"/>
      <c r="J83" s="102"/>
      <c r="K83" s="38"/>
      <c r="L83" s="38"/>
      <c r="M83" s="38"/>
      <c r="N83" s="38"/>
      <c r="O83" s="38"/>
      <c r="P83" s="38"/>
      <c r="Q83" s="38"/>
      <c r="R83" s="46" t="s">
        <v>1464</v>
      </c>
      <c r="S83" s="46">
        <v>0</v>
      </c>
      <c r="T83" s="25" t="s">
        <v>238</v>
      </c>
      <c r="U83" s="46">
        <v>0</v>
      </c>
      <c r="V83" s="46">
        <v>0</v>
      </c>
      <c r="W83" s="46">
        <v>0</v>
      </c>
      <c r="X83" s="46">
        <v>0</v>
      </c>
      <c r="Y83" s="46">
        <v>0</v>
      </c>
      <c r="Z83" s="38"/>
      <c r="AA83" s="38"/>
      <c r="AB83" s="38"/>
      <c r="AC83" s="38"/>
      <c r="AD83" s="38"/>
      <c r="AE83" s="38"/>
      <c r="AF83" s="38"/>
      <c r="AG83" s="38"/>
      <c r="AH83" s="38"/>
      <c r="AI83" s="38"/>
      <c r="AJ83" s="38"/>
      <c r="AK83" s="38"/>
      <c r="AL83" s="38"/>
      <c r="AM83" s="38"/>
      <c r="AN83" s="38"/>
      <c r="AO83" s="38"/>
      <c r="AP83" s="38"/>
      <c r="AQ83" s="24" t="s">
        <v>204</v>
      </c>
      <c r="AR83" s="24">
        <v>2000</v>
      </c>
      <c r="AS83" s="38"/>
      <c r="AT83" s="38"/>
      <c r="AU83" s="38"/>
      <c r="AV83" s="174">
        <v>150000</v>
      </c>
      <c r="AW83" s="102"/>
      <c r="AX83" s="102"/>
      <c r="AY83" s="267"/>
      <c r="AZ83" s="102"/>
      <c r="BA83" s="102" t="s">
        <v>1840</v>
      </c>
      <c r="BB83" s="102"/>
      <c r="BC83" s="45"/>
      <c r="BD83" s="45"/>
    </row>
    <row r="84" spans="1:77" ht="16" hidden="1" thickBot="1">
      <c r="A84" s="231"/>
      <c r="B84" s="240"/>
      <c r="C84" s="23" t="s">
        <v>1212</v>
      </c>
      <c r="D84" s="24" t="s">
        <v>1376</v>
      </c>
      <c r="E84" s="34"/>
      <c r="F84" s="102"/>
      <c r="G84" s="38"/>
      <c r="H84" s="38"/>
      <c r="I84" s="38"/>
      <c r="J84" s="102"/>
      <c r="K84" s="38"/>
      <c r="L84" s="38"/>
      <c r="M84" s="38"/>
      <c r="N84" s="38"/>
      <c r="O84" s="38"/>
      <c r="P84" s="38"/>
      <c r="Q84" s="38"/>
      <c r="R84" s="46" t="s">
        <v>747</v>
      </c>
      <c r="S84" s="46">
        <v>0</v>
      </c>
      <c r="T84" s="25" t="s">
        <v>1532</v>
      </c>
      <c r="U84" s="46">
        <v>0</v>
      </c>
      <c r="V84" s="46">
        <v>0</v>
      </c>
      <c r="W84" s="46">
        <v>0</v>
      </c>
      <c r="X84" s="46">
        <v>0</v>
      </c>
      <c r="Y84" s="46">
        <v>0</v>
      </c>
      <c r="Z84" s="38"/>
      <c r="AA84" s="38"/>
      <c r="AB84" s="38"/>
      <c r="AC84" s="38"/>
      <c r="AD84" s="38"/>
      <c r="AE84" s="38"/>
      <c r="AF84" s="38"/>
      <c r="AG84" s="38"/>
      <c r="AH84" s="38"/>
      <c r="AI84" s="38"/>
      <c r="AJ84" s="38"/>
      <c r="AK84" s="38"/>
      <c r="AL84" s="38"/>
      <c r="AM84" s="38"/>
      <c r="AN84" s="38"/>
      <c r="AO84" s="38"/>
      <c r="AP84" s="38"/>
      <c r="AQ84" s="24" t="s">
        <v>204</v>
      </c>
      <c r="AR84" s="24">
        <v>2003</v>
      </c>
      <c r="AS84" s="38"/>
      <c r="AT84" s="38"/>
      <c r="AU84" s="38"/>
      <c r="AV84" s="174">
        <v>665000</v>
      </c>
      <c r="AW84" s="102"/>
      <c r="AX84" s="102"/>
      <c r="AY84" s="267"/>
      <c r="AZ84" s="102"/>
      <c r="BA84" s="102" t="s">
        <v>1840</v>
      </c>
      <c r="BB84" s="102"/>
      <c r="BC84" s="45"/>
      <c r="BD84" s="45"/>
    </row>
    <row r="85" spans="1:77" ht="16" hidden="1" thickBot="1">
      <c r="A85" s="231"/>
      <c r="B85" s="240"/>
      <c r="C85" s="23" t="s">
        <v>1198</v>
      </c>
      <c r="D85" s="24" t="s">
        <v>1364</v>
      </c>
      <c r="E85" s="34"/>
      <c r="F85" s="102"/>
      <c r="G85" s="38"/>
      <c r="H85" s="38"/>
      <c r="I85" s="38"/>
      <c r="J85" s="102"/>
      <c r="K85" s="38"/>
      <c r="L85" s="38"/>
      <c r="M85" s="38"/>
      <c r="N85" s="38"/>
      <c r="O85" s="38"/>
      <c r="P85" s="38"/>
      <c r="Q85" s="38"/>
      <c r="R85" s="46" t="s">
        <v>747</v>
      </c>
      <c r="S85" s="46">
        <v>0</v>
      </c>
      <c r="T85" s="25" t="s">
        <v>233</v>
      </c>
      <c r="U85" s="46">
        <v>0</v>
      </c>
      <c r="V85" s="46">
        <v>0</v>
      </c>
      <c r="W85" s="46">
        <v>0</v>
      </c>
      <c r="X85" s="46">
        <v>0</v>
      </c>
      <c r="Y85" s="46">
        <v>0</v>
      </c>
      <c r="Z85" s="38"/>
      <c r="AA85" s="38"/>
      <c r="AB85" s="38"/>
      <c r="AC85" s="38"/>
      <c r="AD85" s="38"/>
      <c r="AE85" s="38"/>
      <c r="AF85" s="38"/>
      <c r="AG85" s="38"/>
      <c r="AH85" s="38"/>
      <c r="AI85" s="38"/>
      <c r="AJ85" s="38"/>
      <c r="AK85" s="38"/>
      <c r="AL85" s="38"/>
      <c r="AM85" s="38"/>
      <c r="AN85" s="38"/>
      <c r="AO85" s="38"/>
      <c r="AP85" s="38"/>
      <c r="AQ85" s="24" t="s">
        <v>204</v>
      </c>
      <c r="AR85" s="24">
        <v>2002</v>
      </c>
      <c r="AS85" s="38"/>
      <c r="AT85" s="38"/>
      <c r="AU85" s="38"/>
      <c r="AV85" s="174">
        <v>260000</v>
      </c>
      <c r="AW85" s="102"/>
      <c r="AX85" s="102"/>
      <c r="AY85" s="267"/>
      <c r="AZ85" s="102"/>
      <c r="BA85" s="102" t="s">
        <v>1840</v>
      </c>
      <c r="BB85" s="102"/>
      <c r="BC85" s="45"/>
      <c r="BD85" s="45"/>
    </row>
    <row r="86" spans="1:77" ht="16" hidden="1" thickBot="1">
      <c r="A86" s="231"/>
      <c r="B86" s="240"/>
      <c r="C86" s="23" t="s">
        <v>1204</v>
      </c>
      <c r="D86" s="24" t="s">
        <v>1370</v>
      </c>
      <c r="E86" s="34"/>
      <c r="F86" s="102"/>
      <c r="G86" s="38"/>
      <c r="H86" s="38"/>
      <c r="I86" s="38"/>
      <c r="J86" s="102"/>
      <c r="K86" s="38"/>
      <c r="L86" s="38"/>
      <c r="M86" s="38"/>
      <c r="N86" s="38"/>
      <c r="O86" s="38"/>
      <c r="P86" s="38"/>
      <c r="Q86" s="38"/>
      <c r="R86" s="46" t="s">
        <v>1463</v>
      </c>
      <c r="S86" s="46">
        <v>0</v>
      </c>
      <c r="T86" s="25" t="s">
        <v>220</v>
      </c>
      <c r="U86" s="46">
        <v>0</v>
      </c>
      <c r="V86" s="46">
        <v>0</v>
      </c>
      <c r="W86" s="46">
        <v>0</v>
      </c>
      <c r="X86" s="46">
        <v>0</v>
      </c>
      <c r="Y86" s="46">
        <v>0</v>
      </c>
      <c r="Z86" s="38"/>
      <c r="AA86" s="38"/>
      <c r="AB86" s="38"/>
      <c r="AC86" s="38"/>
      <c r="AD86" s="38"/>
      <c r="AE86" s="38"/>
      <c r="AF86" s="38"/>
      <c r="AG86" s="38"/>
      <c r="AH86" s="38"/>
      <c r="AI86" s="38"/>
      <c r="AJ86" s="38"/>
      <c r="AK86" s="38"/>
      <c r="AL86" s="38"/>
      <c r="AM86" s="38"/>
      <c r="AN86" s="38"/>
      <c r="AO86" s="38"/>
      <c r="AP86" s="38"/>
      <c r="AQ86" s="24" t="s">
        <v>204</v>
      </c>
      <c r="AR86" s="24">
        <v>2002</v>
      </c>
      <c r="AS86" s="38"/>
      <c r="AT86" s="38"/>
      <c r="AU86" s="38"/>
      <c r="AV86" s="174">
        <v>156000</v>
      </c>
      <c r="AW86" s="102"/>
      <c r="AX86" s="102"/>
      <c r="AY86" s="267"/>
      <c r="AZ86" s="102"/>
      <c r="BA86" s="102" t="s">
        <v>1840</v>
      </c>
      <c r="BB86" s="102"/>
      <c r="BC86" s="45"/>
      <c r="BD86" s="45"/>
    </row>
    <row r="87" spans="1:77" ht="16" hidden="1" thickBot="1">
      <c r="A87" s="231"/>
      <c r="B87" s="240"/>
      <c r="C87" s="23" t="s">
        <v>1227</v>
      </c>
      <c r="D87" s="24" t="s">
        <v>1390</v>
      </c>
      <c r="E87" s="34"/>
      <c r="F87" s="102" t="s">
        <v>123</v>
      </c>
      <c r="G87" s="38"/>
      <c r="H87" s="38"/>
      <c r="I87" s="38"/>
      <c r="J87" s="102" t="s">
        <v>1193</v>
      </c>
      <c r="K87" s="38"/>
      <c r="L87" s="38"/>
      <c r="M87" s="38"/>
      <c r="N87" s="38"/>
      <c r="O87" s="38"/>
      <c r="P87" s="38"/>
      <c r="Q87" s="38"/>
      <c r="R87" s="46" t="s">
        <v>747</v>
      </c>
      <c r="S87" s="46">
        <v>0</v>
      </c>
      <c r="T87" s="25" t="s">
        <v>224</v>
      </c>
      <c r="U87" s="46">
        <v>0</v>
      </c>
      <c r="V87" s="46">
        <v>0</v>
      </c>
      <c r="W87" s="46">
        <v>0</v>
      </c>
      <c r="X87" s="46">
        <v>0</v>
      </c>
      <c r="Y87" s="46">
        <v>0</v>
      </c>
      <c r="Z87" s="38"/>
      <c r="AA87" s="38"/>
      <c r="AB87" s="38"/>
      <c r="AC87" s="38"/>
      <c r="AD87" s="38"/>
      <c r="AE87" s="38"/>
      <c r="AF87" s="38"/>
      <c r="AG87" s="38"/>
      <c r="AH87" s="38"/>
      <c r="AI87" s="38"/>
      <c r="AJ87" s="38"/>
      <c r="AK87" s="38"/>
      <c r="AL87" s="38"/>
      <c r="AM87" s="38"/>
      <c r="AN87" s="38"/>
      <c r="AO87" s="38"/>
      <c r="AP87" s="38"/>
      <c r="AQ87" s="24" t="s">
        <v>204</v>
      </c>
      <c r="AR87" s="24">
        <v>2003</v>
      </c>
      <c r="AS87" s="38"/>
      <c r="AT87" s="38"/>
      <c r="AU87" s="38"/>
      <c r="AV87" s="174">
        <v>1312500</v>
      </c>
      <c r="AW87" s="102" t="s">
        <v>123</v>
      </c>
      <c r="AX87" s="102"/>
      <c r="AY87" s="266" t="s">
        <v>1645</v>
      </c>
      <c r="AZ87" s="102" t="s">
        <v>1193</v>
      </c>
      <c r="BA87" s="102"/>
      <c r="BB87" s="102"/>
      <c r="BC87" s="45"/>
      <c r="BD87" s="45"/>
    </row>
    <row r="88" spans="1:77" ht="16" hidden="1" thickBot="1">
      <c r="A88" s="231"/>
      <c r="B88" s="240"/>
      <c r="C88" s="23" t="s">
        <v>1227</v>
      </c>
      <c r="D88" s="24" t="s">
        <v>1390</v>
      </c>
      <c r="E88" s="34"/>
      <c r="F88" s="102" t="s">
        <v>123</v>
      </c>
      <c r="G88" s="38"/>
      <c r="H88" s="38"/>
      <c r="I88" s="38"/>
      <c r="J88" s="102" t="s">
        <v>1193</v>
      </c>
      <c r="K88" s="38"/>
      <c r="L88" s="38"/>
      <c r="M88" s="38"/>
      <c r="N88" s="38"/>
      <c r="O88" s="38"/>
      <c r="P88" s="38"/>
      <c r="Q88" s="38"/>
      <c r="R88" s="46" t="s">
        <v>784</v>
      </c>
      <c r="S88" s="46">
        <v>0</v>
      </c>
      <c r="T88" s="25" t="s">
        <v>223</v>
      </c>
      <c r="U88" s="46">
        <v>0</v>
      </c>
      <c r="V88" s="46">
        <v>0</v>
      </c>
      <c r="W88" s="46">
        <v>0</v>
      </c>
      <c r="X88" s="46">
        <v>0</v>
      </c>
      <c r="Y88" s="46">
        <v>0</v>
      </c>
      <c r="Z88" s="38"/>
      <c r="AA88" s="38"/>
      <c r="AB88" s="38"/>
      <c r="AC88" s="38"/>
      <c r="AD88" s="38"/>
      <c r="AE88" s="38"/>
      <c r="AF88" s="38"/>
      <c r="AG88" s="38"/>
      <c r="AH88" s="38"/>
      <c r="AI88" s="38"/>
      <c r="AJ88" s="38"/>
      <c r="AK88" s="38"/>
      <c r="AL88" s="38"/>
      <c r="AM88" s="38"/>
      <c r="AN88" s="38"/>
      <c r="AO88" s="38"/>
      <c r="AP88" s="38"/>
      <c r="AQ88" s="24" t="s">
        <v>204</v>
      </c>
      <c r="AR88" s="24">
        <v>2005</v>
      </c>
      <c r="AS88" s="38"/>
      <c r="AT88" s="38"/>
      <c r="AU88" s="38"/>
      <c r="AV88" s="174">
        <v>825000</v>
      </c>
      <c r="AW88" s="102" t="s">
        <v>123</v>
      </c>
      <c r="AX88" s="102"/>
      <c r="AY88" s="266" t="s">
        <v>1645</v>
      </c>
      <c r="AZ88" s="102" t="s">
        <v>1193</v>
      </c>
      <c r="BA88" s="102"/>
      <c r="BB88" s="102"/>
      <c r="BC88" s="45"/>
      <c r="BD88" s="45"/>
    </row>
    <row r="89" spans="1:77" ht="16" hidden="1" thickBot="1">
      <c r="A89" s="231"/>
      <c r="B89" s="240"/>
      <c r="C89" s="23" t="s">
        <v>1198</v>
      </c>
      <c r="D89" s="24" t="s">
        <v>1376</v>
      </c>
      <c r="E89" s="34"/>
      <c r="F89" s="102"/>
      <c r="G89" s="38"/>
      <c r="H89" s="38"/>
      <c r="I89" s="38"/>
      <c r="J89" s="102"/>
      <c r="K89" s="38"/>
      <c r="L89" s="38"/>
      <c r="M89" s="38"/>
      <c r="N89" s="38"/>
      <c r="O89" s="38"/>
      <c r="P89" s="38"/>
      <c r="Q89" s="38"/>
      <c r="R89" s="46" t="s">
        <v>747</v>
      </c>
      <c r="S89" s="46">
        <v>0</v>
      </c>
      <c r="T89" s="25" t="s">
        <v>233</v>
      </c>
      <c r="U89" s="46">
        <v>0</v>
      </c>
      <c r="V89" s="46">
        <v>0</v>
      </c>
      <c r="W89" s="46">
        <v>0</v>
      </c>
      <c r="X89" s="46">
        <v>0</v>
      </c>
      <c r="Y89" s="46">
        <v>0</v>
      </c>
      <c r="Z89" s="38"/>
      <c r="AA89" s="38"/>
      <c r="AB89" s="38"/>
      <c r="AC89" s="38"/>
      <c r="AD89" s="38"/>
      <c r="AE89" s="38"/>
      <c r="AF89" s="38"/>
      <c r="AG89" s="38"/>
      <c r="AH89" s="38"/>
      <c r="AI89" s="38"/>
      <c r="AJ89" s="38"/>
      <c r="AK89" s="38"/>
      <c r="AL89" s="38"/>
      <c r="AM89" s="38"/>
      <c r="AN89" s="38"/>
      <c r="AO89" s="38"/>
      <c r="AP89" s="38"/>
      <c r="AQ89" s="24" t="s">
        <v>204</v>
      </c>
      <c r="AR89" s="24">
        <v>2000</v>
      </c>
      <c r="AS89" s="38"/>
      <c r="AT89" s="38"/>
      <c r="AU89" s="38"/>
      <c r="AV89" s="174">
        <v>260000</v>
      </c>
      <c r="AW89" s="102"/>
      <c r="AX89" s="102"/>
      <c r="AY89" s="267"/>
      <c r="AZ89" s="102"/>
      <c r="BA89" s="102" t="s">
        <v>1840</v>
      </c>
      <c r="BB89" s="102"/>
      <c r="BC89" s="45"/>
      <c r="BD89" s="45"/>
    </row>
    <row r="90" spans="1:77" ht="16" hidden="1" thickBot="1">
      <c r="A90" s="231"/>
      <c r="B90" s="240"/>
      <c r="C90" s="23" t="s">
        <v>1199</v>
      </c>
      <c r="D90" s="24" t="s">
        <v>1365</v>
      </c>
      <c r="E90" s="34"/>
      <c r="F90" s="102"/>
      <c r="G90" s="38"/>
      <c r="H90" s="38"/>
      <c r="I90" s="38"/>
      <c r="J90" s="102"/>
      <c r="K90" s="38"/>
      <c r="L90" s="38"/>
      <c r="M90" s="38"/>
      <c r="N90" s="38"/>
      <c r="O90" s="38"/>
      <c r="P90" s="38"/>
      <c r="Q90" s="38"/>
      <c r="R90" s="46" t="s">
        <v>747</v>
      </c>
      <c r="S90" s="46">
        <v>0</v>
      </c>
      <c r="T90" s="25" t="s">
        <v>1523</v>
      </c>
      <c r="U90" s="46">
        <v>0</v>
      </c>
      <c r="V90" s="46">
        <v>0</v>
      </c>
      <c r="W90" s="46">
        <v>0</v>
      </c>
      <c r="X90" s="46">
        <v>0</v>
      </c>
      <c r="Y90" s="46">
        <v>0</v>
      </c>
      <c r="Z90" s="38"/>
      <c r="AA90" s="38"/>
      <c r="AB90" s="38"/>
      <c r="AC90" s="38"/>
      <c r="AD90" s="38"/>
      <c r="AE90" s="38"/>
      <c r="AF90" s="38"/>
      <c r="AG90" s="38"/>
      <c r="AH90" s="38"/>
      <c r="AI90" s="38"/>
      <c r="AJ90" s="38"/>
      <c r="AK90" s="38"/>
      <c r="AL90" s="38"/>
      <c r="AM90" s="38"/>
      <c r="AN90" s="38"/>
      <c r="AO90" s="38"/>
      <c r="AP90" s="38"/>
      <c r="AQ90" s="24" t="s">
        <v>204</v>
      </c>
      <c r="AR90" s="24">
        <v>2000</v>
      </c>
      <c r="AS90" s="38"/>
      <c r="AT90" s="38"/>
      <c r="AU90" s="38"/>
      <c r="AV90" s="174">
        <v>97500</v>
      </c>
      <c r="AW90" s="102"/>
      <c r="AX90" s="102"/>
      <c r="AY90" s="267"/>
      <c r="AZ90" s="102"/>
      <c r="BA90" s="102" t="s">
        <v>1840</v>
      </c>
      <c r="BB90" s="102"/>
      <c r="BC90" s="45"/>
      <c r="BD90" s="45"/>
    </row>
    <row r="91" spans="1:77" ht="16" hidden="1" thickBot="1">
      <c r="A91" s="231"/>
      <c r="B91" s="240"/>
      <c r="C91" s="23" t="s">
        <v>1228</v>
      </c>
      <c r="D91" s="24" t="s">
        <v>1391</v>
      </c>
      <c r="E91" s="34"/>
      <c r="F91" s="102"/>
      <c r="G91" s="38"/>
      <c r="H91" s="38"/>
      <c r="I91" s="38"/>
      <c r="J91" s="102"/>
      <c r="K91" s="38"/>
      <c r="L91" s="38"/>
      <c r="M91" s="38"/>
      <c r="N91" s="38"/>
      <c r="O91" s="38"/>
      <c r="P91" s="38"/>
      <c r="Q91" s="38"/>
      <c r="R91" s="46" t="s">
        <v>1465</v>
      </c>
      <c r="S91" s="46">
        <v>0</v>
      </c>
      <c r="T91" s="25" t="s">
        <v>221</v>
      </c>
      <c r="U91" s="46">
        <v>0</v>
      </c>
      <c r="V91" s="46">
        <v>0</v>
      </c>
      <c r="W91" s="46">
        <v>0</v>
      </c>
      <c r="X91" s="46">
        <v>0</v>
      </c>
      <c r="Y91" s="46">
        <v>0</v>
      </c>
      <c r="Z91" s="38"/>
      <c r="AA91" s="38"/>
      <c r="AB91" s="38"/>
      <c r="AC91" s="38"/>
      <c r="AD91" s="38"/>
      <c r="AE91" s="38"/>
      <c r="AF91" s="38"/>
      <c r="AG91" s="38"/>
      <c r="AH91" s="38"/>
      <c r="AI91" s="38"/>
      <c r="AJ91" s="38"/>
      <c r="AK91" s="38"/>
      <c r="AL91" s="38"/>
      <c r="AM91" s="38"/>
      <c r="AN91" s="38"/>
      <c r="AO91" s="38"/>
      <c r="AP91" s="38"/>
      <c r="AQ91" s="24" t="s">
        <v>204</v>
      </c>
      <c r="AR91" s="24">
        <v>2000</v>
      </c>
      <c r="AS91" s="38"/>
      <c r="AT91" s="38"/>
      <c r="AU91" s="38"/>
      <c r="AV91" s="174">
        <v>2275000</v>
      </c>
      <c r="AW91" s="102"/>
      <c r="AX91" s="102"/>
      <c r="AY91" s="267"/>
      <c r="AZ91" s="102"/>
      <c r="BA91" s="102" t="s">
        <v>1840</v>
      </c>
      <c r="BB91" s="102"/>
      <c r="BC91" s="45"/>
      <c r="BD91" s="45"/>
    </row>
    <row r="92" spans="1:77" ht="16" hidden="1" thickBot="1">
      <c r="A92" s="231"/>
      <c r="B92" s="240"/>
      <c r="C92" s="23" t="s">
        <v>1228</v>
      </c>
      <c r="D92" s="24" t="s">
        <v>1391</v>
      </c>
      <c r="E92" s="34"/>
      <c r="F92" s="102"/>
      <c r="G92" s="38"/>
      <c r="H92" s="38"/>
      <c r="I92" s="38"/>
      <c r="J92" s="102"/>
      <c r="K92" s="38"/>
      <c r="L92" s="38"/>
      <c r="M92" s="38"/>
      <c r="N92" s="38"/>
      <c r="O92" s="38"/>
      <c r="P92" s="38"/>
      <c r="Q92" s="38"/>
      <c r="R92" s="46" t="s">
        <v>1465</v>
      </c>
      <c r="S92" s="46">
        <v>0</v>
      </c>
      <c r="T92" s="25" t="s">
        <v>221</v>
      </c>
      <c r="U92" s="46">
        <v>0</v>
      </c>
      <c r="V92" s="46">
        <v>0</v>
      </c>
      <c r="W92" s="46">
        <v>0</v>
      </c>
      <c r="X92" s="46">
        <v>0</v>
      </c>
      <c r="Y92" s="46">
        <v>0</v>
      </c>
      <c r="Z92" s="38"/>
      <c r="AA92" s="38"/>
      <c r="AB92" s="38"/>
      <c r="AC92" s="38"/>
      <c r="AD92" s="38"/>
      <c r="AE92" s="38"/>
      <c r="AF92" s="38"/>
      <c r="AG92" s="38"/>
      <c r="AH92" s="38"/>
      <c r="AI92" s="38"/>
      <c r="AJ92" s="38"/>
      <c r="AK92" s="38"/>
      <c r="AL92" s="38"/>
      <c r="AM92" s="38"/>
      <c r="AN92" s="38"/>
      <c r="AO92" s="38"/>
      <c r="AP92" s="38"/>
      <c r="AQ92" s="24" t="s">
        <v>204</v>
      </c>
      <c r="AR92" s="24">
        <v>2000</v>
      </c>
      <c r="AS92" s="38"/>
      <c r="AT92" s="38"/>
      <c r="AU92" s="38"/>
      <c r="AV92" s="174">
        <v>34125000</v>
      </c>
      <c r="AW92" s="102"/>
      <c r="AX92" s="102"/>
      <c r="AY92" s="267"/>
      <c r="AZ92" s="102"/>
      <c r="BA92" s="102" t="s">
        <v>1840</v>
      </c>
      <c r="BB92" s="102"/>
      <c r="BC92" s="45"/>
      <c r="BD92" s="45"/>
    </row>
    <row r="93" spans="1:77" ht="16" hidden="1" thickBot="1">
      <c r="A93" s="231"/>
      <c r="B93" s="240"/>
      <c r="C93" s="23" t="s">
        <v>1229</v>
      </c>
      <c r="D93" s="24" t="s">
        <v>1392</v>
      </c>
      <c r="E93" s="34"/>
      <c r="F93" s="102"/>
      <c r="G93" s="38"/>
      <c r="H93" s="38"/>
      <c r="I93" s="38"/>
      <c r="J93" s="102"/>
      <c r="K93" s="38"/>
      <c r="L93" s="38"/>
      <c r="M93" s="38"/>
      <c r="N93" s="38"/>
      <c r="O93" s="38"/>
      <c r="P93" s="38"/>
      <c r="Q93" s="38"/>
      <c r="R93" s="46" t="s">
        <v>1466</v>
      </c>
      <c r="S93" s="46">
        <v>0</v>
      </c>
      <c r="T93" s="25" t="s">
        <v>225</v>
      </c>
      <c r="U93" s="46">
        <v>0</v>
      </c>
      <c r="V93" s="46">
        <v>0</v>
      </c>
      <c r="W93" s="46">
        <v>0</v>
      </c>
      <c r="X93" s="46">
        <v>0</v>
      </c>
      <c r="Y93" s="46">
        <v>0</v>
      </c>
      <c r="Z93" s="38"/>
      <c r="AA93" s="38"/>
      <c r="AB93" s="38"/>
      <c r="AC93" s="38"/>
      <c r="AD93" s="38"/>
      <c r="AE93" s="38"/>
      <c r="AF93" s="38"/>
      <c r="AG93" s="38"/>
      <c r="AH93" s="38"/>
      <c r="AI93" s="38"/>
      <c r="AJ93" s="38"/>
      <c r="AK93" s="38"/>
      <c r="AL93" s="38"/>
      <c r="AM93" s="38"/>
      <c r="AN93" s="38"/>
      <c r="AO93" s="38"/>
      <c r="AP93" s="38"/>
      <c r="AQ93" s="24" t="s">
        <v>204</v>
      </c>
      <c r="AR93" s="24">
        <v>2000</v>
      </c>
      <c r="AS93" s="38"/>
      <c r="AT93" s="38"/>
      <c r="AU93" s="38"/>
      <c r="AV93" s="174">
        <v>750000</v>
      </c>
      <c r="AW93" s="102"/>
      <c r="AX93" s="102"/>
      <c r="AY93" s="267"/>
      <c r="AZ93" s="102"/>
      <c r="BA93" s="102" t="s">
        <v>1840</v>
      </c>
      <c r="BB93" s="102"/>
      <c r="BC93" s="45"/>
      <c r="BD93" s="45"/>
    </row>
    <row r="94" spans="1:77" ht="16" hidden="1" thickBot="1">
      <c r="A94" s="231"/>
      <c r="B94" s="240"/>
      <c r="C94" s="23" t="s">
        <v>1217</v>
      </c>
      <c r="D94" s="24" t="s">
        <v>1381</v>
      </c>
      <c r="E94" s="34"/>
      <c r="F94" s="102"/>
      <c r="G94" s="38"/>
      <c r="H94" s="38"/>
      <c r="I94" s="38"/>
      <c r="J94" s="102"/>
      <c r="K94" s="38"/>
      <c r="L94" s="38"/>
      <c r="M94" s="38"/>
      <c r="N94" s="38"/>
      <c r="O94" s="38"/>
      <c r="P94" s="38"/>
      <c r="Q94" s="38"/>
      <c r="R94" s="46" t="s">
        <v>747</v>
      </c>
      <c r="S94" s="46">
        <v>0</v>
      </c>
      <c r="T94" s="25" t="s">
        <v>233</v>
      </c>
      <c r="U94" s="46">
        <v>0</v>
      </c>
      <c r="V94" s="46">
        <v>0</v>
      </c>
      <c r="W94" s="46">
        <v>0</v>
      </c>
      <c r="X94" s="46">
        <v>0</v>
      </c>
      <c r="Y94" s="46">
        <v>0</v>
      </c>
      <c r="Z94" s="38"/>
      <c r="AA94" s="38"/>
      <c r="AB94" s="38"/>
      <c r="AC94" s="38"/>
      <c r="AD94" s="38"/>
      <c r="AE94" s="38"/>
      <c r="AF94" s="38"/>
      <c r="AG94" s="38"/>
      <c r="AH94" s="38"/>
      <c r="AI94" s="38"/>
      <c r="AJ94" s="38"/>
      <c r="AK94" s="38"/>
      <c r="AL94" s="38"/>
      <c r="AM94" s="38"/>
      <c r="AN94" s="38"/>
      <c r="AO94" s="38"/>
      <c r="AP94" s="38"/>
      <c r="AQ94" s="24" t="s">
        <v>204</v>
      </c>
      <c r="AR94" s="24">
        <v>2000</v>
      </c>
      <c r="AS94" s="38"/>
      <c r="AT94" s="38"/>
      <c r="AU94" s="38"/>
      <c r="AV94" s="174">
        <v>650000</v>
      </c>
      <c r="AW94" s="102"/>
      <c r="AX94" s="102"/>
      <c r="AY94" s="267"/>
      <c r="AZ94" s="102"/>
      <c r="BA94" s="102" t="s">
        <v>1840</v>
      </c>
      <c r="BB94" s="102"/>
      <c r="BC94" s="45"/>
      <c r="BD94" s="45"/>
    </row>
    <row r="95" spans="1:77" s="86" customFormat="1" ht="16" hidden="1" thickBot="1">
      <c r="A95" s="237"/>
      <c r="B95" s="238"/>
      <c r="C95" s="40" t="s">
        <v>1230</v>
      </c>
      <c r="D95" s="39" t="s">
        <v>1393</v>
      </c>
      <c r="E95" s="41"/>
      <c r="F95" s="102"/>
      <c r="G95" s="102"/>
      <c r="H95" s="102"/>
      <c r="I95" s="102"/>
      <c r="J95" s="102"/>
      <c r="K95" s="102"/>
      <c r="L95" s="102"/>
      <c r="M95" s="102"/>
      <c r="N95" s="102"/>
      <c r="O95" s="102"/>
      <c r="P95" s="102"/>
      <c r="Q95" s="102"/>
      <c r="R95" s="142" t="s">
        <v>1451</v>
      </c>
      <c r="S95" s="142">
        <v>0</v>
      </c>
      <c r="T95" s="149" t="s">
        <v>1526</v>
      </c>
      <c r="U95" s="142">
        <v>0</v>
      </c>
      <c r="V95" s="142">
        <v>0</v>
      </c>
      <c r="W95" s="142">
        <v>0</v>
      </c>
      <c r="X95" s="142">
        <v>0</v>
      </c>
      <c r="Y95" s="142">
        <v>0</v>
      </c>
      <c r="Z95" s="102"/>
      <c r="AA95" s="102"/>
      <c r="AB95" s="102"/>
      <c r="AC95" s="102"/>
      <c r="AD95" s="102"/>
      <c r="AE95" s="102"/>
      <c r="AF95" s="102"/>
      <c r="AG95" s="102"/>
      <c r="AH95" s="102"/>
      <c r="AI95" s="102"/>
      <c r="AJ95" s="102"/>
      <c r="AK95" s="102"/>
      <c r="AL95" s="102"/>
      <c r="AM95" s="102"/>
      <c r="AN95" s="102"/>
      <c r="AO95" s="102"/>
      <c r="AP95" s="102"/>
      <c r="AQ95" s="39" t="s">
        <v>204</v>
      </c>
      <c r="AR95" s="39">
        <v>2000</v>
      </c>
      <c r="AS95" s="102"/>
      <c r="AT95" s="102"/>
      <c r="AU95" s="102"/>
      <c r="AV95" s="174">
        <v>650000</v>
      </c>
      <c r="AW95" s="102"/>
      <c r="AX95" s="102"/>
      <c r="AY95" s="267"/>
      <c r="AZ95" s="102"/>
      <c r="BA95" s="102" t="s">
        <v>1840</v>
      </c>
      <c r="BB95" s="102"/>
      <c r="BC95" s="45"/>
      <c r="BD95" s="45"/>
      <c r="BE95" s="161"/>
      <c r="BF95" s="161"/>
      <c r="BG95" s="161"/>
      <c r="BH95" s="161"/>
      <c r="BI95" s="161"/>
      <c r="BJ95" s="161"/>
      <c r="BK95" s="161"/>
      <c r="BL95" s="161"/>
      <c r="BM95" s="161"/>
      <c r="BN95" s="161"/>
      <c r="BO95" s="161"/>
      <c r="BP95" s="161"/>
      <c r="BQ95" s="180"/>
      <c r="BR95" s="180"/>
      <c r="BS95" s="180"/>
      <c r="BT95" s="180"/>
      <c r="BU95" s="180"/>
      <c r="BV95" s="180"/>
      <c r="BW95" s="180"/>
      <c r="BX95" s="180"/>
      <c r="BY95" s="180"/>
    </row>
    <row r="96" spans="1:77" s="86" customFormat="1" ht="16" hidden="1" thickBot="1">
      <c r="A96" s="237"/>
      <c r="B96" s="238"/>
      <c r="C96" s="40" t="s">
        <v>1231</v>
      </c>
      <c r="D96" s="39" t="s">
        <v>1394</v>
      </c>
      <c r="E96" s="41"/>
      <c r="F96" s="102"/>
      <c r="G96" s="102"/>
      <c r="H96" s="102"/>
      <c r="I96" s="102"/>
      <c r="J96" s="102"/>
      <c r="K96" s="102"/>
      <c r="L96" s="102"/>
      <c r="M96" s="102"/>
      <c r="N96" s="102"/>
      <c r="O96" s="102"/>
      <c r="P96" s="102"/>
      <c r="Q96" s="102"/>
      <c r="R96" s="142" t="s">
        <v>1451</v>
      </c>
      <c r="S96" s="142">
        <v>0</v>
      </c>
      <c r="T96" s="149" t="s">
        <v>222</v>
      </c>
      <c r="U96" s="142">
        <v>0</v>
      </c>
      <c r="V96" s="142">
        <v>0</v>
      </c>
      <c r="W96" s="142">
        <v>0</v>
      </c>
      <c r="X96" s="142">
        <v>0</v>
      </c>
      <c r="Y96" s="142">
        <v>0</v>
      </c>
      <c r="Z96" s="102"/>
      <c r="AA96" s="102"/>
      <c r="AB96" s="102"/>
      <c r="AC96" s="102"/>
      <c r="AD96" s="102"/>
      <c r="AE96" s="102"/>
      <c r="AF96" s="102"/>
      <c r="AG96" s="102"/>
      <c r="AH96" s="102"/>
      <c r="AI96" s="102"/>
      <c r="AJ96" s="102"/>
      <c r="AK96" s="102"/>
      <c r="AL96" s="102"/>
      <c r="AM96" s="102"/>
      <c r="AN96" s="102"/>
      <c r="AO96" s="102"/>
      <c r="AP96" s="102"/>
      <c r="AQ96" s="39" t="s">
        <v>204</v>
      </c>
      <c r="AR96" s="39">
        <v>2000</v>
      </c>
      <c r="AS96" s="102"/>
      <c r="AT96" s="102"/>
      <c r="AU96" s="102"/>
      <c r="AV96" s="174">
        <v>4420000</v>
      </c>
      <c r="AW96" s="102"/>
      <c r="AX96" s="102"/>
      <c r="AY96" s="267"/>
      <c r="AZ96" s="102"/>
      <c r="BA96" s="102" t="s">
        <v>1840</v>
      </c>
      <c r="BB96" s="102"/>
      <c r="BC96" s="45"/>
      <c r="BD96" s="45"/>
      <c r="BE96" s="161"/>
      <c r="BF96" s="161"/>
      <c r="BG96" s="161"/>
      <c r="BH96" s="161"/>
      <c r="BI96" s="161"/>
      <c r="BJ96" s="161"/>
      <c r="BK96" s="161"/>
      <c r="BL96" s="161"/>
      <c r="BM96" s="161"/>
      <c r="BN96" s="161"/>
      <c r="BO96" s="161"/>
      <c r="BP96" s="161"/>
      <c r="BQ96" s="180"/>
      <c r="BR96" s="180"/>
      <c r="BS96" s="180"/>
      <c r="BT96" s="180"/>
      <c r="BU96" s="180"/>
      <c r="BV96" s="180"/>
      <c r="BW96" s="180"/>
      <c r="BX96" s="180"/>
      <c r="BY96" s="180"/>
    </row>
    <row r="97" spans="1:77" s="86" customFormat="1" ht="16" hidden="1" thickBot="1">
      <c r="A97" s="237"/>
      <c r="B97" s="238"/>
      <c r="C97" s="40" t="s">
        <v>1219</v>
      </c>
      <c r="D97" s="39" t="s">
        <v>1383</v>
      </c>
      <c r="E97" s="41"/>
      <c r="F97" s="102"/>
      <c r="G97" s="102"/>
      <c r="H97" s="102"/>
      <c r="I97" s="102"/>
      <c r="J97" s="102"/>
      <c r="K97" s="102"/>
      <c r="L97" s="102"/>
      <c r="M97" s="102"/>
      <c r="N97" s="102"/>
      <c r="O97" s="102"/>
      <c r="P97" s="102"/>
      <c r="Q97" s="102"/>
      <c r="R97" s="142" t="s">
        <v>1448</v>
      </c>
      <c r="S97" s="142">
        <v>0</v>
      </c>
      <c r="T97" s="149" t="s">
        <v>1524</v>
      </c>
      <c r="U97" s="142">
        <v>0</v>
      </c>
      <c r="V97" s="142">
        <v>0</v>
      </c>
      <c r="W97" s="142">
        <v>0</v>
      </c>
      <c r="X97" s="142">
        <v>0</v>
      </c>
      <c r="Y97" s="142">
        <v>0</v>
      </c>
      <c r="Z97" s="102"/>
      <c r="AA97" s="102"/>
      <c r="AB97" s="102"/>
      <c r="AC97" s="102"/>
      <c r="AD97" s="102"/>
      <c r="AE97" s="102"/>
      <c r="AF97" s="102"/>
      <c r="AG97" s="102"/>
      <c r="AH97" s="102"/>
      <c r="AI97" s="102"/>
      <c r="AJ97" s="102"/>
      <c r="AK97" s="102"/>
      <c r="AL97" s="102"/>
      <c r="AM97" s="102"/>
      <c r="AN97" s="102"/>
      <c r="AO97" s="102"/>
      <c r="AP97" s="102"/>
      <c r="AQ97" s="39" t="s">
        <v>204</v>
      </c>
      <c r="AR97" s="39">
        <v>2000</v>
      </c>
      <c r="AS97" s="102"/>
      <c r="AT97" s="102"/>
      <c r="AU97" s="102"/>
      <c r="AV97" s="174">
        <v>100000</v>
      </c>
      <c r="AW97" s="102"/>
      <c r="AX97" s="102"/>
      <c r="AY97" s="267"/>
      <c r="AZ97" s="102"/>
      <c r="BA97" s="102" t="s">
        <v>1840</v>
      </c>
      <c r="BB97" s="102"/>
      <c r="BC97" s="45"/>
      <c r="BD97" s="45"/>
      <c r="BE97" s="161"/>
      <c r="BF97" s="161"/>
      <c r="BG97" s="161"/>
      <c r="BH97" s="161"/>
      <c r="BI97" s="161"/>
      <c r="BJ97" s="161"/>
      <c r="BK97" s="161"/>
      <c r="BL97" s="161"/>
      <c r="BM97" s="161"/>
      <c r="BN97" s="161"/>
      <c r="BO97" s="161"/>
      <c r="BP97" s="161"/>
      <c r="BQ97" s="180"/>
      <c r="BR97" s="180"/>
      <c r="BS97" s="180"/>
      <c r="BT97" s="180"/>
      <c r="BU97" s="180"/>
      <c r="BV97" s="180"/>
      <c r="BW97" s="180"/>
      <c r="BX97" s="180"/>
      <c r="BY97" s="180"/>
    </row>
    <row r="98" spans="1:77" ht="16" hidden="1" thickBot="1">
      <c r="A98" s="231"/>
      <c r="B98" s="240"/>
      <c r="C98" s="23" t="s">
        <v>1200</v>
      </c>
      <c r="D98" s="24" t="s">
        <v>1366</v>
      </c>
      <c r="E98" s="34"/>
      <c r="F98" s="102"/>
      <c r="G98" s="38"/>
      <c r="H98" s="38"/>
      <c r="I98" s="38"/>
      <c r="J98" s="102"/>
      <c r="K98" s="38"/>
      <c r="L98" s="38"/>
      <c r="M98" s="38"/>
      <c r="N98" s="38"/>
      <c r="O98" s="38"/>
      <c r="P98" s="38"/>
      <c r="Q98" s="38"/>
      <c r="R98" s="46" t="s">
        <v>747</v>
      </c>
      <c r="S98" s="46">
        <v>0</v>
      </c>
      <c r="T98" s="25" t="s">
        <v>238</v>
      </c>
      <c r="U98" s="46">
        <v>0</v>
      </c>
      <c r="V98" s="46">
        <v>0</v>
      </c>
      <c r="W98" s="46">
        <v>0</v>
      </c>
      <c r="X98" s="46">
        <v>0</v>
      </c>
      <c r="Y98" s="46">
        <v>0</v>
      </c>
      <c r="Z98" s="38"/>
      <c r="AA98" s="38"/>
      <c r="AB98" s="38"/>
      <c r="AC98" s="38"/>
      <c r="AD98" s="38"/>
      <c r="AE98" s="38"/>
      <c r="AF98" s="38"/>
      <c r="AG98" s="38"/>
      <c r="AH98" s="38"/>
      <c r="AI98" s="38"/>
      <c r="AJ98" s="38"/>
      <c r="AK98" s="38"/>
      <c r="AL98" s="38"/>
      <c r="AM98" s="38"/>
      <c r="AN98" s="38"/>
      <c r="AO98" s="38"/>
      <c r="AP98" s="38"/>
      <c r="AQ98" s="24" t="s">
        <v>204</v>
      </c>
      <c r="AR98" s="24">
        <v>2000</v>
      </c>
      <c r="AS98" s="38"/>
      <c r="AT98" s="38"/>
      <c r="AU98" s="38"/>
      <c r="AV98" s="174">
        <v>525000</v>
      </c>
      <c r="AW98" s="102"/>
      <c r="AX98" s="102"/>
      <c r="AY98" s="267"/>
      <c r="AZ98" s="102"/>
      <c r="BA98" s="102" t="s">
        <v>1840</v>
      </c>
      <c r="BB98" s="102"/>
      <c r="BC98" s="45"/>
      <c r="BD98" s="45"/>
    </row>
    <row r="99" spans="1:77" ht="16" hidden="1" thickBot="1">
      <c r="A99" s="231"/>
      <c r="B99" s="240"/>
      <c r="C99" s="23" t="s">
        <v>1232</v>
      </c>
      <c r="D99" s="24" t="s">
        <v>1395</v>
      </c>
      <c r="E99" s="34"/>
      <c r="F99" s="102"/>
      <c r="G99" s="38"/>
      <c r="H99" s="38"/>
      <c r="I99" s="38"/>
      <c r="J99" s="102"/>
      <c r="K99" s="38"/>
      <c r="L99" s="38"/>
      <c r="M99" s="38"/>
      <c r="N99" s="38"/>
      <c r="O99" s="38"/>
      <c r="P99" s="38"/>
      <c r="Q99" s="38"/>
      <c r="R99" s="46" t="s">
        <v>1467</v>
      </c>
      <c r="S99" s="46">
        <v>0</v>
      </c>
      <c r="T99" s="25" t="s">
        <v>222</v>
      </c>
      <c r="U99" s="46">
        <v>0</v>
      </c>
      <c r="V99" s="46">
        <v>0</v>
      </c>
      <c r="W99" s="46">
        <v>0</v>
      </c>
      <c r="X99" s="46">
        <v>0</v>
      </c>
      <c r="Y99" s="46">
        <v>0</v>
      </c>
      <c r="Z99" s="38"/>
      <c r="AA99" s="38"/>
      <c r="AB99" s="38"/>
      <c r="AC99" s="38"/>
      <c r="AD99" s="38"/>
      <c r="AE99" s="38"/>
      <c r="AF99" s="38"/>
      <c r="AG99" s="38"/>
      <c r="AH99" s="38"/>
      <c r="AI99" s="38"/>
      <c r="AJ99" s="38"/>
      <c r="AK99" s="38"/>
      <c r="AL99" s="38"/>
      <c r="AM99" s="38"/>
      <c r="AN99" s="38"/>
      <c r="AO99" s="38"/>
      <c r="AP99" s="38"/>
      <c r="AQ99" s="24" t="s">
        <v>204</v>
      </c>
      <c r="AR99" s="24">
        <v>2000</v>
      </c>
      <c r="AS99" s="38"/>
      <c r="AT99" s="38"/>
      <c r="AU99" s="38"/>
      <c r="AV99" s="174">
        <v>112500</v>
      </c>
      <c r="AW99" s="102"/>
      <c r="AX99" s="102"/>
      <c r="AY99" s="267"/>
      <c r="AZ99" s="102"/>
      <c r="BA99" s="102" t="s">
        <v>1840</v>
      </c>
      <c r="BB99" s="102"/>
      <c r="BC99" s="45"/>
      <c r="BD99" s="45"/>
    </row>
    <row r="100" spans="1:77" ht="16" hidden="1" thickBot="1">
      <c r="A100" s="231"/>
      <c r="B100" s="240"/>
      <c r="C100" s="23" t="s">
        <v>1228</v>
      </c>
      <c r="D100" s="24" t="s">
        <v>1391</v>
      </c>
      <c r="E100" s="34"/>
      <c r="F100" s="102"/>
      <c r="G100" s="38"/>
      <c r="H100" s="38"/>
      <c r="I100" s="38"/>
      <c r="J100" s="102"/>
      <c r="K100" s="38"/>
      <c r="L100" s="38"/>
      <c r="M100" s="38"/>
      <c r="N100" s="38"/>
      <c r="O100" s="38"/>
      <c r="P100" s="38"/>
      <c r="Q100" s="38"/>
      <c r="R100" s="46" t="s">
        <v>1468</v>
      </c>
      <c r="S100" s="46">
        <v>0</v>
      </c>
      <c r="T100" s="25" t="s">
        <v>221</v>
      </c>
      <c r="U100" s="46">
        <v>0</v>
      </c>
      <c r="V100" s="46">
        <v>0</v>
      </c>
      <c r="W100" s="46">
        <v>0</v>
      </c>
      <c r="X100" s="46">
        <v>0</v>
      </c>
      <c r="Y100" s="46">
        <v>0</v>
      </c>
      <c r="Z100" s="38"/>
      <c r="AA100" s="38"/>
      <c r="AB100" s="38"/>
      <c r="AC100" s="38"/>
      <c r="AD100" s="38"/>
      <c r="AE100" s="38"/>
      <c r="AF100" s="38"/>
      <c r="AG100" s="38"/>
      <c r="AH100" s="38"/>
      <c r="AI100" s="38"/>
      <c r="AJ100" s="38"/>
      <c r="AK100" s="38"/>
      <c r="AL100" s="38"/>
      <c r="AM100" s="38"/>
      <c r="AN100" s="38"/>
      <c r="AO100" s="38"/>
      <c r="AP100" s="38"/>
      <c r="AQ100" s="24" t="s">
        <v>204</v>
      </c>
      <c r="AR100" s="24">
        <v>2000</v>
      </c>
      <c r="AS100" s="38"/>
      <c r="AT100" s="38"/>
      <c r="AU100" s="38"/>
      <c r="AV100" s="174">
        <v>1250000</v>
      </c>
      <c r="AW100" s="102"/>
      <c r="AX100" s="102"/>
      <c r="AY100" s="267"/>
      <c r="AZ100" s="102"/>
      <c r="BA100" s="102" t="s">
        <v>1840</v>
      </c>
      <c r="BB100" s="102"/>
      <c r="BC100" s="45"/>
      <c r="BD100" s="45"/>
    </row>
    <row r="101" spans="1:77" ht="16" hidden="1" thickBot="1">
      <c r="A101" s="231"/>
      <c r="B101" s="240"/>
      <c r="C101" s="23" t="s">
        <v>1210</v>
      </c>
      <c r="D101" s="24" t="s">
        <v>1374</v>
      </c>
      <c r="E101" s="34"/>
      <c r="F101" s="102"/>
      <c r="G101" s="38"/>
      <c r="H101" s="38"/>
      <c r="I101" s="38"/>
      <c r="J101" s="102"/>
      <c r="K101" s="38"/>
      <c r="L101" s="38"/>
      <c r="M101" s="38"/>
      <c r="N101" s="38"/>
      <c r="O101" s="38"/>
      <c r="P101" s="38"/>
      <c r="Q101" s="38"/>
      <c r="R101" s="46" t="s">
        <v>1465</v>
      </c>
      <c r="S101" s="46">
        <v>0</v>
      </c>
      <c r="T101" s="25" t="s">
        <v>1528</v>
      </c>
      <c r="U101" s="46">
        <v>0</v>
      </c>
      <c r="V101" s="46">
        <v>0</v>
      </c>
      <c r="W101" s="46">
        <v>0</v>
      </c>
      <c r="X101" s="46">
        <v>0</v>
      </c>
      <c r="Y101" s="46">
        <v>0</v>
      </c>
      <c r="Z101" s="38"/>
      <c r="AA101" s="38"/>
      <c r="AB101" s="38"/>
      <c r="AC101" s="38"/>
      <c r="AD101" s="38"/>
      <c r="AE101" s="38"/>
      <c r="AF101" s="38"/>
      <c r="AG101" s="38"/>
      <c r="AH101" s="38"/>
      <c r="AI101" s="38"/>
      <c r="AJ101" s="38"/>
      <c r="AK101" s="38"/>
      <c r="AL101" s="38"/>
      <c r="AM101" s="38"/>
      <c r="AN101" s="38"/>
      <c r="AO101" s="38"/>
      <c r="AP101" s="38"/>
      <c r="AQ101" s="24" t="s">
        <v>204</v>
      </c>
      <c r="AR101" s="24">
        <v>2000</v>
      </c>
      <c r="AS101" s="38"/>
      <c r="AT101" s="38"/>
      <c r="AU101" s="38"/>
      <c r="AV101" s="174">
        <v>130000</v>
      </c>
      <c r="AW101" s="102"/>
      <c r="AX101" s="102"/>
      <c r="AY101" s="267"/>
      <c r="AZ101" s="102"/>
      <c r="BA101" s="102" t="s">
        <v>1840</v>
      </c>
      <c r="BB101" s="102"/>
      <c r="BC101" s="45"/>
      <c r="BD101" s="45"/>
    </row>
    <row r="102" spans="1:77" ht="16" hidden="1" thickBot="1">
      <c r="A102" s="231"/>
      <c r="B102" s="240"/>
      <c r="C102" s="23" t="s">
        <v>1200</v>
      </c>
      <c r="D102" s="24" t="s">
        <v>1366</v>
      </c>
      <c r="E102" s="34"/>
      <c r="F102" s="102"/>
      <c r="G102" s="38"/>
      <c r="H102" s="38"/>
      <c r="I102" s="38"/>
      <c r="J102" s="102"/>
      <c r="K102" s="38"/>
      <c r="L102" s="38"/>
      <c r="M102" s="38"/>
      <c r="N102" s="38"/>
      <c r="O102" s="38"/>
      <c r="P102" s="38"/>
      <c r="Q102" s="38"/>
      <c r="R102" s="46" t="s">
        <v>747</v>
      </c>
      <c r="S102" s="46">
        <v>0</v>
      </c>
      <c r="T102" s="25" t="s">
        <v>220</v>
      </c>
      <c r="U102" s="46">
        <v>0</v>
      </c>
      <c r="V102" s="46">
        <v>0</v>
      </c>
      <c r="W102" s="46">
        <v>0</v>
      </c>
      <c r="X102" s="46">
        <v>0</v>
      </c>
      <c r="Y102" s="46">
        <v>0</v>
      </c>
      <c r="Z102" s="38"/>
      <c r="AA102" s="38"/>
      <c r="AB102" s="38"/>
      <c r="AC102" s="38"/>
      <c r="AD102" s="38"/>
      <c r="AE102" s="38"/>
      <c r="AF102" s="38"/>
      <c r="AG102" s="38"/>
      <c r="AH102" s="38"/>
      <c r="AI102" s="38"/>
      <c r="AJ102" s="38"/>
      <c r="AK102" s="38"/>
      <c r="AL102" s="38"/>
      <c r="AM102" s="38"/>
      <c r="AN102" s="38"/>
      <c r="AO102" s="38"/>
      <c r="AP102" s="38"/>
      <c r="AQ102" s="24" t="s">
        <v>204</v>
      </c>
      <c r="AR102" s="24">
        <v>2004</v>
      </c>
      <c r="AS102" s="38"/>
      <c r="AT102" s="38"/>
      <c r="AU102" s="38"/>
      <c r="AV102" s="174">
        <v>490000</v>
      </c>
      <c r="AW102" s="102"/>
      <c r="AX102" s="102"/>
      <c r="AY102" s="267"/>
      <c r="AZ102" s="102"/>
      <c r="BA102" s="102" t="s">
        <v>1840</v>
      </c>
      <c r="BB102" s="102"/>
      <c r="BC102" s="45"/>
      <c r="BD102" s="45"/>
    </row>
    <row r="103" spans="1:77" ht="16" hidden="1" thickBot="1">
      <c r="A103" s="231"/>
      <c r="B103" s="240"/>
      <c r="C103" s="23" t="s">
        <v>1204</v>
      </c>
      <c r="D103" s="24" t="s">
        <v>1365</v>
      </c>
      <c r="E103" s="34"/>
      <c r="F103" s="102"/>
      <c r="G103" s="38"/>
      <c r="H103" s="38"/>
      <c r="I103" s="38"/>
      <c r="J103" s="102"/>
      <c r="K103" s="38"/>
      <c r="L103" s="38"/>
      <c r="M103" s="38"/>
      <c r="N103" s="38"/>
      <c r="O103" s="38"/>
      <c r="P103" s="38"/>
      <c r="Q103" s="38"/>
      <c r="R103" s="46" t="s">
        <v>747</v>
      </c>
      <c r="S103" s="46">
        <v>0</v>
      </c>
      <c r="T103" s="25" t="s">
        <v>220</v>
      </c>
      <c r="U103" s="46">
        <v>0</v>
      </c>
      <c r="V103" s="46">
        <v>0</v>
      </c>
      <c r="W103" s="46">
        <v>0</v>
      </c>
      <c r="X103" s="46">
        <v>0</v>
      </c>
      <c r="Y103" s="46">
        <v>0</v>
      </c>
      <c r="Z103" s="38"/>
      <c r="AA103" s="38"/>
      <c r="AB103" s="38"/>
      <c r="AC103" s="38"/>
      <c r="AD103" s="38"/>
      <c r="AE103" s="38"/>
      <c r="AF103" s="38"/>
      <c r="AG103" s="38"/>
      <c r="AH103" s="38"/>
      <c r="AI103" s="38"/>
      <c r="AJ103" s="38"/>
      <c r="AK103" s="38"/>
      <c r="AL103" s="38"/>
      <c r="AM103" s="38"/>
      <c r="AN103" s="38"/>
      <c r="AO103" s="38"/>
      <c r="AP103" s="38"/>
      <c r="AQ103" s="24" t="s">
        <v>204</v>
      </c>
      <c r="AR103" s="24">
        <v>2003</v>
      </c>
      <c r="AS103" s="38"/>
      <c r="AT103" s="38"/>
      <c r="AU103" s="38"/>
      <c r="AV103" s="174">
        <v>42000</v>
      </c>
      <c r="AW103" s="102"/>
      <c r="AX103" s="102"/>
      <c r="AY103" s="267"/>
      <c r="AZ103" s="102"/>
      <c r="BA103" s="102" t="s">
        <v>1840</v>
      </c>
      <c r="BB103" s="102"/>
      <c r="BC103" s="45"/>
      <c r="BD103" s="45"/>
    </row>
    <row r="104" spans="1:77" ht="16" hidden="1" thickBot="1">
      <c r="A104" s="231"/>
      <c r="B104" s="240"/>
      <c r="C104" s="23" t="s">
        <v>1218</v>
      </c>
      <c r="D104" s="24" t="s">
        <v>1382</v>
      </c>
      <c r="E104" s="34"/>
      <c r="F104" s="102"/>
      <c r="G104" s="38"/>
      <c r="H104" s="38"/>
      <c r="I104" s="38"/>
      <c r="J104" s="102"/>
      <c r="K104" s="38"/>
      <c r="L104" s="38"/>
      <c r="M104" s="38"/>
      <c r="N104" s="38"/>
      <c r="O104" s="38"/>
      <c r="P104" s="38"/>
      <c r="Q104" s="38"/>
      <c r="R104" s="46" t="s">
        <v>747</v>
      </c>
      <c r="S104" s="46">
        <v>0</v>
      </c>
      <c r="T104" s="25" t="s">
        <v>222</v>
      </c>
      <c r="U104" s="46">
        <v>0</v>
      </c>
      <c r="V104" s="46">
        <v>0</v>
      </c>
      <c r="W104" s="46">
        <v>0</v>
      </c>
      <c r="X104" s="46">
        <v>0</v>
      </c>
      <c r="Y104" s="46">
        <v>0</v>
      </c>
      <c r="Z104" s="38"/>
      <c r="AA104" s="38"/>
      <c r="AB104" s="38"/>
      <c r="AC104" s="38"/>
      <c r="AD104" s="38"/>
      <c r="AE104" s="38"/>
      <c r="AF104" s="38"/>
      <c r="AG104" s="38"/>
      <c r="AH104" s="38"/>
      <c r="AI104" s="38"/>
      <c r="AJ104" s="38"/>
      <c r="AK104" s="38"/>
      <c r="AL104" s="38"/>
      <c r="AM104" s="38"/>
      <c r="AN104" s="38"/>
      <c r="AO104" s="38"/>
      <c r="AP104" s="38"/>
      <c r="AQ104" s="24" t="s">
        <v>204</v>
      </c>
      <c r="AR104" s="24">
        <v>2003</v>
      </c>
      <c r="AS104" s="38"/>
      <c r="AT104" s="38"/>
      <c r="AU104" s="38"/>
      <c r="AV104" s="174">
        <v>97500</v>
      </c>
      <c r="AW104" s="102"/>
      <c r="AX104" s="102"/>
      <c r="AY104" s="267"/>
      <c r="AZ104" s="102"/>
      <c r="BA104" s="102" t="s">
        <v>1840</v>
      </c>
      <c r="BB104" s="102"/>
      <c r="BC104" s="45"/>
      <c r="BD104" s="45"/>
    </row>
    <row r="105" spans="1:77" ht="16" hidden="1" thickBot="1">
      <c r="A105" s="231"/>
      <c r="B105" s="240"/>
      <c r="C105" s="23" t="s">
        <v>1233</v>
      </c>
      <c r="D105" s="24" t="s">
        <v>1396</v>
      </c>
      <c r="E105" s="34"/>
      <c r="F105" s="102"/>
      <c r="G105" s="38"/>
      <c r="H105" s="38"/>
      <c r="I105" s="38"/>
      <c r="J105" s="102"/>
      <c r="K105" s="38"/>
      <c r="L105" s="38"/>
      <c r="M105" s="38"/>
      <c r="N105" s="38"/>
      <c r="O105" s="38"/>
      <c r="P105" s="38"/>
      <c r="Q105" s="38"/>
      <c r="R105" s="46" t="s">
        <v>747</v>
      </c>
      <c r="S105" s="46">
        <v>0</v>
      </c>
      <c r="T105" s="25" t="s">
        <v>233</v>
      </c>
      <c r="U105" s="46">
        <v>0</v>
      </c>
      <c r="V105" s="46">
        <v>0</v>
      </c>
      <c r="W105" s="46">
        <v>0</v>
      </c>
      <c r="X105" s="46">
        <v>0</v>
      </c>
      <c r="Y105" s="46">
        <v>0</v>
      </c>
      <c r="Z105" s="38"/>
      <c r="AA105" s="38"/>
      <c r="AB105" s="38"/>
      <c r="AC105" s="38"/>
      <c r="AD105" s="38"/>
      <c r="AE105" s="38"/>
      <c r="AF105" s="38"/>
      <c r="AG105" s="38"/>
      <c r="AH105" s="38"/>
      <c r="AI105" s="38"/>
      <c r="AJ105" s="38"/>
      <c r="AK105" s="38"/>
      <c r="AL105" s="38"/>
      <c r="AM105" s="38"/>
      <c r="AN105" s="38"/>
      <c r="AO105" s="38"/>
      <c r="AP105" s="38"/>
      <c r="AQ105" s="24" t="s">
        <v>204</v>
      </c>
      <c r="AR105" s="24">
        <v>2001</v>
      </c>
      <c r="AS105" s="38"/>
      <c r="AT105" s="38"/>
      <c r="AU105" s="38"/>
      <c r="AV105" s="174">
        <v>325000</v>
      </c>
      <c r="AW105" s="102"/>
      <c r="AX105" s="102"/>
      <c r="AY105" s="267"/>
      <c r="AZ105" s="102"/>
      <c r="BA105" s="102" t="s">
        <v>1840</v>
      </c>
      <c r="BB105" s="102"/>
      <c r="BC105" s="45"/>
      <c r="BD105" s="45"/>
    </row>
    <row r="106" spans="1:77" ht="16" hidden="1" thickBot="1">
      <c r="A106" s="231"/>
      <c r="B106" s="240"/>
      <c r="C106" s="23" t="s">
        <v>258</v>
      </c>
      <c r="D106" s="24" t="s">
        <v>1397</v>
      </c>
      <c r="E106" s="34"/>
      <c r="F106" s="102"/>
      <c r="G106" s="38"/>
      <c r="H106" s="38"/>
      <c r="I106" s="38"/>
      <c r="J106" s="102"/>
      <c r="K106" s="38"/>
      <c r="L106" s="38"/>
      <c r="M106" s="38"/>
      <c r="N106" s="38"/>
      <c r="O106" s="38"/>
      <c r="P106" s="38"/>
      <c r="Q106" s="38"/>
      <c r="R106" s="46" t="s">
        <v>1469</v>
      </c>
      <c r="S106" s="46">
        <v>0</v>
      </c>
      <c r="T106" s="25" t="s">
        <v>225</v>
      </c>
      <c r="U106" s="46">
        <v>0</v>
      </c>
      <c r="V106" s="46">
        <v>0</v>
      </c>
      <c r="W106" s="46">
        <v>0</v>
      </c>
      <c r="X106" s="46">
        <v>0</v>
      </c>
      <c r="Y106" s="46">
        <v>0</v>
      </c>
      <c r="Z106" s="38"/>
      <c r="AA106" s="38"/>
      <c r="AB106" s="38"/>
      <c r="AC106" s="38"/>
      <c r="AD106" s="38"/>
      <c r="AE106" s="38"/>
      <c r="AF106" s="38"/>
      <c r="AG106" s="38"/>
      <c r="AH106" s="38"/>
      <c r="AI106" s="38"/>
      <c r="AJ106" s="38"/>
      <c r="AK106" s="38"/>
      <c r="AL106" s="38"/>
      <c r="AM106" s="38"/>
      <c r="AN106" s="38"/>
      <c r="AO106" s="38"/>
      <c r="AP106" s="38"/>
      <c r="AQ106" s="24" t="s">
        <v>204</v>
      </c>
      <c r="AR106" s="24">
        <v>2003</v>
      </c>
      <c r="AS106" s="38"/>
      <c r="AT106" s="38"/>
      <c r="AU106" s="38"/>
      <c r="AV106" s="174">
        <v>45500</v>
      </c>
      <c r="AW106" s="102"/>
      <c r="AX106" s="102"/>
      <c r="AY106" s="267"/>
      <c r="AZ106" s="102"/>
      <c r="BA106" s="102" t="s">
        <v>1840</v>
      </c>
      <c r="BB106" s="102"/>
      <c r="BC106" s="45"/>
      <c r="BD106" s="45"/>
    </row>
    <row r="107" spans="1:77" s="100" customFormat="1" ht="16" hidden="1" thickBot="1">
      <c r="A107" s="231"/>
      <c r="B107" s="254"/>
      <c r="C107" s="72" t="s">
        <v>1217</v>
      </c>
      <c r="D107" s="70" t="s">
        <v>1390</v>
      </c>
      <c r="E107" s="73"/>
      <c r="F107" s="104"/>
      <c r="G107" s="139"/>
      <c r="H107" s="139"/>
      <c r="I107" s="139"/>
      <c r="J107" s="104"/>
      <c r="K107" s="139"/>
      <c r="L107" s="139"/>
      <c r="M107" s="139"/>
      <c r="N107" s="139"/>
      <c r="O107" s="139"/>
      <c r="P107" s="139"/>
      <c r="Q107" s="139"/>
      <c r="R107" s="50" t="s">
        <v>747</v>
      </c>
      <c r="S107" s="50">
        <v>0</v>
      </c>
      <c r="T107" s="68" t="s">
        <v>229</v>
      </c>
      <c r="U107" s="50">
        <v>0</v>
      </c>
      <c r="V107" s="50">
        <v>0</v>
      </c>
      <c r="W107" s="50">
        <v>0</v>
      </c>
      <c r="X107" s="50">
        <v>0</v>
      </c>
      <c r="Y107" s="50">
        <v>0</v>
      </c>
      <c r="Z107" s="139"/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70" t="s">
        <v>204</v>
      </c>
      <c r="AR107" s="70">
        <v>2005</v>
      </c>
      <c r="AS107" s="139"/>
      <c r="AT107" s="139"/>
      <c r="AU107" s="139"/>
      <c r="AV107" s="71">
        <v>4200000</v>
      </c>
      <c r="AW107" s="104"/>
      <c r="AX107" s="104"/>
      <c r="AY107" s="270"/>
      <c r="AZ107" s="104"/>
      <c r="BA107" s="104" t="s">
        <v>1840</v>
      </c>
      <c r="BB107" s="104"/>
      <c r="BC107" s="66"/>
      <c r="BD107" s="66"/>
      <c r="BE107" s="121"/>
      <c r="BF107" s="121"/>
      <c r="BG107" s="121"/>
      <c r="BH107" s="121"/>
      <c r="BI107" s="121"/>
      <c r="BJ107" s="121"/>
      <c r="BK107" s="121"/>
      <c r="BL107" s="121"/>
      <c r="BM107" s="121"/>
      <c r="BN107" s="121"/>
      <c r="BO107" s="121"/>
      <c r="BP107" s="121"/>
      <c r="BQ107" s="121"/>
      <c r="BR107" s="121"/>
      <c r="BS107" s="121"/>
      <c r="BT107" s="121"/>
      <c r="BU107" s="121"/>
      <c r="BV107" s="121"/>
      <c r="BW107" s="121"/>
      <c r="BX107" s="121"/>
      <c r="BY107" s="121"/>
    </row>
    <row r="108" spans="1:77" ht="16" hidden="1" thickBot="1">
      <c r="A108" s="231"/>
      <c r="B108" s="240"/>
      <c r="C108" s="23" t="s">
        <v>1225</v>
      </c>
      <c r="D108" s="24" t="s">
        <v>1388</v>
      </c>
      <c r="E108" s="34"/>
      <c r="F108" s="102"/>
      <c r="G108" s="38"/>
      <c r="H108" s="38"/>
      <c r="I108" s="38"/>
      <c r="J108" s="102"/>
      <c r="K108" s="38"/>
      <c r="L108" s="38"/>
      <c r="M108" s="38"/>
      <c r="N108" s="38"/>
      <c r="O108" s="38"/>
      <c r="P108" s="38"/>
      <c r="Q108" s="38"/>
      <c r="R108" s="46" t="s">
        <v>1470</v>
      </c>
      <c r="S108" s="46">
        <v>0</v>
      </c>
      <c r="T108" s="25" t="s">
        <v>222</v>
      </c>
      <c r="U108" s="46">
        <v>0</v>
      </c>
      <c r="V108" s="46">
        <v>0</v>
      </c>
      <c r="W108" s="46">
        <v>0</v>
      </c>
      <c r="X108" s="46">
        <v>0</v>
      </c>
      <c r="Y108" s="46">
        <v>0</v>
      </c>
      <c r="Z108" s="38"/>
      <c r="AA108" s="38"/>
      <c r="AB108" s="38"/>
      <c r="AC108" s="38"/>
      <c r="AD108" s="38"/>
      <c r="AE108" s="38"/>
      <c r="AF108" s="38"/>
      <c r="AG108" s="38"/>
      <c r="AH108" s="38"/>
      <c r="AI108" s="38"/>
      <c r="AJ108" s="38"/>
      <c r="AK108" s="38"/>
      <c r="AL108" s="38"/>
      <c r="AM108" s="38"/>
      <c r="AN108" s="38"/>
      <c r="AO108" s="38"/>
      <c r="AP108" s="38"/>
      <c r="AQ108" s="24" t="s">
        <v>204</v>
      </c>
      <c r="AR108" s="24">
        <v>2005</v>
      </c>
      <c r="AS108" s="38"/>
      <c r="AT108" s="38"/>
      <c r="AU108" s="38"/>
      <c r="AV108" s="174">
        <v>1925000</v>
      </c>
      <c r="AW108" s="102"/>
      <c r="AX108" s="102"/>
      <c r="AY108" s="267"/>
      <c r="AZ108" s="102"/>
      <c r="BA108" s="102" t="s">
        <v>1840</v>
      </c>
      <c r="BB108" s="102"/>
      <c r="BC108" s="45"/>
      <c r="BD108" s="45"/>
    </row>
    <row r="109" spans="1:77" ht="16" hidden="1" thickBot="1">
      <c r="A109" s="231"/>
      <c r="B109" s="240"/>
      <c r="C109" s="23" t="s">
        <v>1228</v>
      </c>
      <c r="D109" s="24" t="s">
        <v>1398</v>
      </c>
      <c r="E109" s="34"/>
      <c r="F109" s="102"/>
      <c r="G109" s="38"/>
      <c r="H109" s="38"/>
      <c r="I109" s="38"/>
      <c r="J109" s="102"/>
      <c r="K109" s="38"/>
      <c r="L109" s="38"/>
      <c r="M109" s="38"/>
      <c r="N109" s="38"/>
      <c r="O109" s="38"/>
      <c r="P109" s="38"/>
      <c r="Q109" s="38"/>
      <c r="R109" s="46" t="s">
        <v>1465</v>
      </c>
      <c r="S109" s="46">
        <v>0</v>
      </c>
      <c r="T109" s="25" t="s">
        <v>221</v>
      </c>
      <c r="U109" s="46">
        <v>0</v>
      </c>
      <c r="V109" s="46">
        <v>0</v>
      </c>
      <c r="W109" s="46">
        <v>0</v>
      </c>
      <c r="X109" s="46">
        <v>0</v>
      </c>
      <c r="Y109" s="46">
        <v>0</v>
      </c>
      <c r="Z109" s="38"/>
      <c r="AA109" s="38"/>
      <c r="AB109" s="38"/>
      <c r="AC109" s="38"/>
      <c r="AD109" s="38"/>
      <c r="AE109" s="38"/>
      <c r="AF109" s="38"/>
      <c r="AG109" s="38"/>
      <c r="AH109" s="38"/>
      <c r="AI109" s="38"/>
      <c r="AJ109" s="38"/>
      <c r="AK109" s="38"/>
      <c r="AL109" s="38"/>
      <c r="AM109" s="38"/>
      <c r="AN109" s="38"/>
      <c r="AO109" s="38"/>
      <c r="AP109" s="38"/>
      <c r="AQ109" s="24" t="s">
        <v>204</v>
      </c>
      <c r="AR109" s="24">
        <v>2006</v>
      </c>
      <c r="AS109" s="38"/>
      <c r="AT109" s="38"/>
      <c r="AU109" s="38"/>
      <c r="AV109" s="174">
        <v>2625000</v>
      </c>
      <c r="AW109" s="102"/>
      <c r="AX109" s="102"/>
      <c r="AY109" s="267"/>
      <c r="AZ109" s="102"/>
      <c r="BA109" s="102" t="s">
        <v>1840</v>
      </c>
      <c r="BB109" s="102"/>
      <c r="BC109" s="45"/>
      <c r="BD109" s="45"/>
    </row>
    <row r="110" spans="1:77" ht="16" hidden="1" thickBot="1">
      <c r="A110" s="231"/>
      <c r="B110" s="240"/>
      <c r="C110" s="23" t="s">
        <v>1217</v>
      </c>
      <c r="D110" s="24" t="s">
        <v>1381</v>
      </c>
      <c r="E110" s="34"/>
      <c r="F110" s="102"/>
      <c r="G110" s="38"/>
      <c r="H110" s="38"/>
      <c r="I110" s="38"/>
      <c r="J110" s="102"/>
      <c r="K110" s="38"/>
      <c r="L110" s="38"/>
      <c r="M110" s="38"/>
      <c r="N110" s="38"/>
      <c r="O110" s="38"/>
      <c r="P110" s="38"/>
      <c r="Q110" s="38"/>
      <c r="R110" s="46" t="s">
        <v>1471</v>
      </c>
      <c r="S110" s="46">
        <v>0</v>
      </c>
      <c r="T110" s="25" t="s">
        <v>1527</v>
      </c>
      <c r="U110" s="46">
        <v>0</v>
      </c>
      <c r="V110" s="46">
        <v>0</v>
      </c>
      <c r="W110" s="46">
        <v>0</v>
      </c>
      <c r="X110" s="46">
        <v>0</v>
      </c>
      <c r="Y110" s="46">
        <v>0</v>
      </c>
      <c r="Z110" s="38"/>
      <c r="AA110" s="38"/>
      <c r="AB110" s="38"/>
      <c r="AC110" s="38"/>
      <c r="AD110" s="38"/>
      <c r="AE110" s="38"/>
      <c r="AF110" s="38"/>
      <c r="AG110" s="38"/>
      <c r="AH110" s="38"/>
      <c r="AI110" s="38"/>
      <c r="AJ110" s="38"/>
      <c r="AK110" s="38"/>
      <c r="AL110" s="38"/>
      <c r="AM110" s="38"/>
      <c r="AN110" s="38"/>
      <c r="AO110" s="38"/>
      <c r="AP110" s="38"/>
      <c r="AQ110" s="24" t="s">
        <v>204</v>
      </c>
      <c r="AR110" s="24">
        <v>2004</v>
      </c>
      <c r="AS110" s="38"/>
      <c r="AT110" s="38"/>
      <c r="AU110" s="38"/>
      <c r="AV110" s="174">
        <v>1600000</v>
      </c>
      <c r="AW110" s="102"/>
      <c r="AX110" s="102"/>
      <c r="AY110" s="267"/>
      <c r="AZ110" s="102"/>
      <c r="BA110" s="102" t="s">
        <v>1840</v>
      </c>
      <c r="BB110" s="102"/>
      <c r="BC110" s="45"/>
      <c r="BD110" s="45"/>
    </row>
    <row r="111" spans="1:77" ht="16" hidden="1" thickBot="1">
      <c r="A111" s="231"/>
      <c r="B111" s="240"/>
      <c r="C111" s="23" t="s">
        <v>284</v>
      </c>
      <c r="D111" s="24" t="s">
        <v>1373</v>
      </c>
      <c r="E111" s="34"/>
      <c r="F111" s="102"/>
      <c r="G111" s="38"/>
      <c r="H111" s="38"/>
      <c r="I111" s="38"/>
      <c r="J111" s="102"/>
      <c r="K111" s="38"/>
      <c r="L111" s="38"/>
      <c r="M111" s="38"/>
      <c r="N111" s="38"/>
      <c r="O111" s="38"/>
      <c r="P111" s="38"/>
      <c r="Q111" s="38"/>
      <c r="R111" s="46" t="s">
        <v>747</v>
      </c>
      <c r="S111" s="46">
        <v>0</v>
      </c>
      <c r="T111" s="25" t="s">
        <v>225</v>
      </c>
      <c r="U111" s="46">
        <v>0</v>
      </c>
      <c r="V111" s="46">
        <v>0</v>
      </c>
      <c r="W111" s="46">
        <v>0</v>
      </c>
      <c r="X111" s="46">
        <v>0</v>
      </c>
      <c r="Y111" s="46">
        <v>0</v>
      </c>
      <c r="Z111" s="38"/>
      <c r="AA111" s="38"/>
      <c r="AB111" s="38"/>
      <c r="AC111" s="38"/>
      <c r="AD111" s="38"/>
      <c r="AE111" s="38"/>
      <c r="AF111" s="38"/>
      <c r="AG111" s="38"/>
      <c r="AH111" s="38"/>
      <c r="AI111" s="38"/>
      <c r="AJ111" s="38"/>
      <c r="AK111" s="38"/>
      <c r="AL111" s="38"/>
      <c r="AM111" s="38"/>
      <c r="AN111" s="38"/>
      <c r="AO111" s="38"/>
      <c r="AP111" s="38"/>
      <c r="AQ111" s="24" t="s">
        <v>204</v>
      </c>
      <c r="AR111" s="24">
        <v>2004</v>
      </c>
      <c r="AS111" s="38"/>
      <c r="AT111" s="38"/>
      <c r="AU111" s="38"/>
      <c r="AV111" s="174">
        <v>2000000</v>
      </c>
      <c r="AW111" s="102"/>
      <c r="AX111" s="102"/>
      <c r="AY111" s="267"/>
      <c r="AZ111" s="102"/>
      <c r="BA111" s="102" t="s">
        <v>1840</v>
      </c>
      <c r="BB111" s="102"/>
      <c r="BC111" s="45"/>
      <c r="BD111" s="45"/>
    </row>
    <row r="112" spans="1:77" ht="16" hidden="1" thickBot="1">
      <c r="A112" s="231"/>
      <c r="B112" s="240"/>
      <c r="C112" s="23" t="s">
        <v>1234</v>
      </c>
      <c r="D112" s="24" t="s">
        <v>1373</v>
      </c>
      <c r="E112" s="34"/>
      <c r="F112" s="102"/>
      <c r="G112" s="38"/>
      <c r="H112" s="38"/>
      <c r="I112" s="38"/>
      <c r="J112" s="102"/>
      <c r="K112" s="38"/>
      <c r="L112" s="38"/>
      <c r="M112" s="38"/>
      <c r="N112" s="38"/>
      <c r="O112" s="38"/>
      <c r="P112" s="38"/>
      <c r="Q112" s="38"/>
      <c r="R112" s="46" t="s">
        <v>747</v>
      </c>
      <c r="S112" s="46">
        <v>0</v>
      </c>
      <c r="T112" s="25" t="s">
        <v>225</v>
      </c>
      <c r="U112" s="46">
        <v>0</v>
      </c>
      <c r="V112" s="46">
        <v>0</v>
      </c>
      <c r="W112" s="46">
        <v>0</v>
      </c>
      <c r="X112" s="46">
        <v>0</v>
      </c>
      <c r="Y112" s="46">
        <v>0</v>
      </c>
      <c r="Z112" s="38"/>
      <c r="AA112" s="38"/>
      <c r="AB112" s="38"/>
      <c r="AC112" s="38"/>
      <c r="AD112" s="38"/>
      <c r="AE112" s="38"/>
      <c r="AF112" s="38"/>
      <c r="AG112" s="38"/>
      <c r="AH112" s="38"/>
      <c r="AI112" s="38"/>
      <c r="AJ112" s="38"/>
      <c r="AK112" s="38"/>
      <c r="AL112" s="38"/>
      <c r="AM112" s="38"/>
      <c r="AN112" s="38"/>
      <c r="AO112" s="38"/>
      <c r="AP112" s="38"/>
      <c r="AQ112" s="24" t="s">
        <v>204</v>
      </c>
      <c r="AR112" s="24">
        <v>2000</v>
      </c>
      <c r="AS112" s="38"/>
      <c r="AT112" s="38"/>
      <c r="AU112" s="38"/>
      <c r="AV112" s="174">
        <v>1012500</v>
      </c>
      <c r="AW112" s="102"/>
      <c r="AX112" s="102"/>
      <c r="AY112" s="267"/>
      <c r="AZ112" s="102"/>
      <c r="BA112" s="102" t="s">
        <v>1840</v>
      </c>
      <c r="BB112" s="102"/>
      <c r="BC112" s="45"/>
      <c r="BD112" s="45"/>
    </row>
    <row r="113" spans="1:77" ht="16" hidden="1" thickBot="1">
      <c r="A113" s="231"/>
      <c r="B113" s="240"/>
      <c r="C113" s="23" t="s">
        <v>1225</v>
      </c>
      <c r="D113" s="24" t="s">
        <v>1388</v>
      </c>
      <c r="E113" s="34"/>
      <c r="F113" s="104" t="s">
        <v>123</v>
      </c>
      <c r="G113" s="38"/>
      <c r="H113" s="38"/>
      <c r="I113" s="38"/>
      <c r="J113" s="102" t="s">
        <v>1193</v>
      </c>
      <c r="K113" s="38"/>
      <c r="L113" s="38"/>
      <c r="M113" s="38"/>
      <c r="N113" s="38"/>
      <c r="O113" s="38"/>
      <c r="P113" s="38"/>
      <c r="Q113" s="38"/>
      <c r="R113" s="46" t="s">
        <v>1470</v>
      </c>
      <c r="S113" s="46">
        <v>0</v>
      </c>
      <c r="T113" s="25" t="s">
        <v>222</v>
      </c>
      <c r="U113" s="46">
        <v>0</v>
      </c>
      <c r="V113" s="46">
        <v>0</v>
      </c>
      <c r="W113" s="46">
        <v>0</v>
      </c>
      <c r="X113" s="46">
        <v>0</v>
      </c>
      <c r="Y113" s="46">
        <v>0</v>
      </c>
      <c r="Z113" s="38"/>
      <c r="AA113" s="38"/>
      <c r="AB113" s="38"/>
      <c r="AC113" s="38"/>
      <c r="AD113" s="38"/>
      <c r="AE113" s="38"/>
      <c r="AF113" s="38"/>
      <c r="AG113" s="38"/>
      <c r="AH113" s="38"/>
      <c r="AI113" s="38"/>
      <c r="AJ113" s="38"/>
      <c r="AK113" s="38"/>
      <c r="AL113" s="38"/>
      <c r="AM113" s="38"/>
      <c r="AN113" s="38"/>
      <c r="AO113" s="38"/>
      <c r="AP113" s="38"/>
      <c r="AQ113" s="24" t="s">
        <v>204</v>
      </c>
      <c r="AR113" s="24">
        <v>2004</v>
      </c>
      <c r="AS113" s="38"/>
      <c r="AT113" s="38"/>
      <c r="AU113" s="38"/>
      <c r="AV113" s="174">
        <v>2200000</v>
      </c>
      <c r="AW113" s="104" t="s">
        <v>123</v>
      </c>
      <c r="AX113" s="102"/>
      <c r="AY113" s="266" t="s">
        <v>1793</v>
      </c>
      <c r="AZ113" s="102" t="s">
        <v>1193</v>
      </c>
      <c r="BA113" s="102"/>
      <c r="BB113" s="102"/>
      <c r="BC113" s="45"/>
      <c r="BD113" s="45"/>
    </row>
    <row r="114" spans="1:77" ht="16" hidden="1" thickBot="1">
      <c r="A114" s="231"/>
      <c r="B114" s="240"/>
      <c r="C114" s="23" t="s">
        <v>1235</v>
      </c>
      <c r="D114" s="24" t="s">
        <v>1374</v>
      </c>
      <c r="E114" s="34"/>
      <c r="F114" s="102"/>
      <c r="G114" s="38"/>
      <c r="H114" s="38"/>
      <c r="I114" s="38"/>
      <c r="J114" s="102"/>
      <c r="K114" s="38"/>
      <c r="L114" s="38"/>
      <c r="M114" s="38"/>
      <c r="N114" s="38"/>
      <c r="O114" s="38"/>
      <c r="P114" s="38"/>
      <c r="Q114" s="38"/>
      <c r="R114" s="46" t="s">
        <v>145</v>
      </c>
      <c r="S114" s="46">
        <v>0</v>
      </c>
      <c r="T114" s="25" t="s">
        <v>220</v>
      </c>
      <c r="U114" s="46">
        <v>0</v>
      </c>
      <c r="V114" s="46">
        <v>0</v>
      </c>
      <c r="W114" s="46">
        <v>0</v>
      </c>
      <c r="X114" s="46">
        <v>0</v>
      </c>
      <c r="Y114" s="46">
        <v>0</v>
      </c>
      <c r="Z114" s="38"/>
      <c r="AA114" s="38"/>
      <c r="AB114" s="38"/>
      <c r="AC114" s="38"/>
      <c r="AD114" s="38"/>
      <c r="AE114" s="38"/>
      <c r="AF114" s="38"/>
      <c r="AG114" s="38"/>
      <c r="AH114" s="38"/>
      <c r="AI114" s="38"/>
      <c r="AJ114" s="38"/>
      <c r="AK114" s="38"/>
      <c r="AL114" s="38"/>
      <c r="AM114" s="38"/>
      <c r="AN114" s="38"/>
      <c r="AO114" s="38"/>
      <c r="AP114" s="38"/>
      <c r="AQ114" s="24" t="s">
        <v>204</v>
      </c>
      <c r="AR114" s="24">
        <v>2000</v>
      </c>
      <c r="AS114" s="38"/>
      <c r="AT114" s="38"/>
      <c r="AU114" s="38"/>
      <c r="AV114" s="174">
        <v>70000</v>
      </c>
      <c r="AW114" s="102"/>
      <c r="AX114" s="102"/>
      <c r="AY114" s="267"/>
      <c r="AZ114" s="102"/>
      <c r="BA114" s="102" t="s">
        <v>1840</v>
      </c>
      <c r="BB114" s="102"/>
      <c r="BC114" s="45"/>
      <c r="BD114" s="45"/>
    </row>
    <row r="115" spans="1:77" ht="16" hidden="1" thickBot="1">
      <c r="A115" s="231"/>
      <c r="B115" s="240"/>
      <c r="C115" s="23" t="s">
        <v>1212</v>
      </c>
      <c r="D115" s="24" t="s">
        <v>1376</v>
      </c>
      <c r="E115" s="34"/>
      <c r="F115" s="102"/>
      <c r="G115" s="38"/>
      <c r="H115" s="38"/>
      <c r="I115" s="38"/>
      <c r="J115" s="102"/>
      <c r="K115" s="38"/>
      <c r="L115" s="38"/>
      <c r="M115" s="38"/>
      <c r="N115" s="38"/>
      <c r="O115" s="38"/>
      <c r="P115" s="38"/>
      <c r="Q115" s="38"/>
      <c r="R115" s="46" t="s">
        <v>747</v>
      </c>
      <c r="S115" s="46">
        <v>0</v>
      </c>
      <c r="T115" s="25" t="s">
        <v>1527</v>
      </c>
      <c r="U115" s="46">
        <v>0</v>
      </c>
      <c r="V115" s="46">
        <v>0</v>
      </c>
      <c r="W115" s="46">
        <v>0</v>
      </c>
      <c r="X115" s="46">
        <v>0</v>
      </c>
      <c r="Y115" s="46">
        <v>0</v>
      </c>
      <c r="Z115" s="38"/>
      <c r="AA115" s="38"/>
      <c r="AB115" s="38"/>
      <c r="AC115" s="38"/>
      <c r="AD115" s="38"/>
      <c r="AE115" s="38"/>
      <c r="AF115" s="38"/>
      <c r="AG115" s="38"/>
      <c r="AH115" s="38"/>
      <c r="AI115" s="38"/>
      <c r="AJ115" s="38"/>
      <c r="AK115" s="38"/>
      <c r="AL115" s="38"/>
      <c r="AM115" s="38"/>
      <c r="AN115" s="38"/>
      <c r="AO115" s="38"/>
      <c r="AP115" s="38"/>
      <c r="AQ115" s="24" t="s">
        <v>204</v>
      </c>
      <c r="AR115" s="24">
        <v>2000</v>
      </c>
      <c r="AS115" s="38"/>
      <c r="AT115" s="38"/>
      <c r="AU115" s="38"/>
      <c r="AV115" s="174">
        <v>552500</v>
      </c>
      <c r="AW115" s="102"/>
      <c r="AX115" s="102"/>
      <c r="AY115" s="267"/>
      <c r="AZ115" s="102"/>
      <c r="BA115" s="102" t="s">
        <v>1840</v>
      </c>
      <c r="BB115" s="102"/>
      <c r="BC115" s="45"/>
      <c r="BD115" s="45"/>
    </row>
    <row r="116" spans="1:77" ht="16" hidden="1" thickBot="1">
      <c r="A116" s="231"/>
      <c r="B116" s="240"/>
      <c r="C116" s="23" t="s">
        <v>1200</v>
      </c>
      <c r="D116" s="24" t="s">
        <v>1366</v>
      </c>
      <c r="E116" s="34"/>
      <c r="F116" s="102"/>
      <c r="G116" s="38"/>
      <c r="H116" s="38"/>
      <c r="I116" s="38"/>
      <c r="J116" s="102"/>
      <c r="K116" s="38"/>
      <c r="L116" s="38"/>
      <c r="M116" s="38"/>
      <c r="N116" s="38"/>
      <c r="O116" s="38"/>
      <c r="P116" s="38"/>
      <c r="Q116" s="38"/>
      <c r="R116" s="46" t="s">
        <v>747</v>
      </c>
      <c r="S116" s="46">
        <v>0</v>
      </c>
      <c r="T116" s="25" t="s">
        <v>1523</v>
      </c>
      <c r="U116" s="46">
        <v>0</v>
      </c>
      <c r="V116" s="46">
        <v>0</v>
      </c>
      <c r="W116" s="46">
        <v>0</v>
      </c>
      <c r="X116" s="46">
        <v>0</v>
      </c>
      <c r="Y116" s="46">
        <v>0</v>
      </c>
      <c r="Z116" s="38"/>
      <c r="AA116" s="38"/>
      <c r="AB116" s="38"/>
      <c r="AC116" s="38"/>
      <c r="AD116" s="38"/>
      <c r="AE116" s="38"/>
      <c r="AF116" s="38"/>
      <c r="AG116" s="38"/>
      <c r="AH116" s="38"/>
      <c r="AI116" s="38"/>
      <c r="AJ116" s="38"/>
      <c r="AK116" s="38"/>
      <c r="AL116" s="38"/>
      <c r="AM116" s="38"/>
      <c r="AN116" s="38"/>
      <c r="AO116" s="38"/>
      <c r="AP116" s="38"/>
      <c r="AQ116" s="24" t="s">
        <v>204</v>
      </c>
      <c r="AR116" s="24">
        <v>2000</v>
      </c>
      <c r="AS116" s="38"/>
      <c r="AT116" s="38"/>
      <c r="AU116" s="38"/>
      <c r="AV116" s="174">
        <v>455000</v>
      </c>
      <c r="AW116" s="102"/>
      <c r="AX116" s="102"/>
      <c r="AY116" s="267"/>
      <c r="AZ116" s="102"/>
      <c r="BA116" s="102" t="s">
        <v>1840</v>
      </c>
      <c r="BB116" s="102"/>
      <c r="BC116" s="45"/>
      <c r="BD116" s="45"/>
    </row>
    <row r="117" spans="1:77" ht="16" hidden="1" thickBot="1">
      <c r="A117" s="231"/>
      <c r="B117" s="240"/>
      <c r="C117" s="23" t="s">
        <v>1204</v>
      </c>
      <c r="D117" s="24" t="s">
        <v>1375</v>
      </c>
      <c r="E117" s="34"/>
      <c r="F117" s="102"/>
      <c r="G117" s="38"/>
      <c r="H117" s="38"/>
      <c r="I117" s="38"/>
      <c r="J117" s="102"/>
      <c r="K117" s="38"/>
      <c r="L117" s="38"/>
      <c r="M117" s="38"/>
      <c r="N117" s="38"/>
      <c r="O117" s="38"/>
      <c r="P117" s="38"/>
      <c r="Q117" s="38"/>
      <c r="R117" s="46" t="s">
        <v>1463</v>
      </c>
      <c r="S117" s="46">
        <v>0</v>
      </c>
      <c r="T117" s="25" t="s">
        <v>220</v>
      </c>
      <c r="U117" s="46">
        <v>0</v>
      </c>
      <c r="V117" s="46">
        <v>0</v>
      </c>
      <c r="W117" s="46">
        <v>0</v>
      </c>
      <c r="X117" s="46">
        <v>0</v>
      </c>
      <c r="Y117" s="46">
        <v>0</v>
      </c>
      <c r="Z117" s="38"/>
      <c r="AA117" s="38"/>
      <c r="AB117" s="38"/>
      <c r="AC117" s="38"/>
      <c r="AD117" s="38"/>
      <c r="AE117" s="38"/>
      <c r="AF117" s="38"/>
      <c r="AG117" s="38"/>
      <c r="AH117" s="38"/>
      <c r="AI117" s="38"/>
      <c r="AJ117" s="38"/>
      <c r="AK117" s="38"/>
      <c r="AL117" s="38"/>
      <c r="AM117" s="38"/>
      <c r="AN117" s="38"/>
      <c r="AO117" s="38"/>
      <c r="AP117" s="38"/>
      <c r="AQ117" s="24" t="s">
        <v>204</v>
      </c>
      <c r="AR117" s="24">
        <v>2000</v>
      </c>
      <c r="AS117" s="38"/>
      <c r="AT117" s="38"/>
      <c r="AU117" s="38"/>
      <c r="AV117" s="174">
        <v>58500</v>
      </c>
      <c r="AW117" s="102"/>
      <c r="AX117" s="102"/>
      <c r="AY117" s="267"/>
      <c r="AZ117" s="102"/>
      <c r="BA117" s="102" t="s">
        <v>1840</v>
      </c>
      <c r="BB117" s="102"/>
      <c r="BC117" s="45"/>
      <c r="BD117" s="45"/>
    </row>
    <row r="118" spans="1:77" ht="16" hidden="1" thickBot="1">
      <c r="A118" s="231"/>
      <c r="B118" s="240"/>
      <c r="C118" s="23" t="s">
        <v>1204</v>
      </c>
      <c r="D118" s="24" t="s">
        <v>1375</v>
      </c>
      <c r="E118" s="34"/>
      <c r="F118" s="102"/>
      <c r="G118" s="38"/>
      <c r="H118" s="38"/>
      <c r="I118" s="38"/>
      <c r="J118" s="102"/>
      <c r="K118" s="38"/>
      <c r="L118" s="38"/>
      <c r="M118" s="38"/>
      <c r="N118" s="38"/>
      <c r="O118" s="38"/>
      <c r="P118" s="38"/>
      <c r="Q118" s="38"/>
      <c r="R118" s="46" t="s">
        <v>1463</v>
      </c>
      <c r="S118" s="46">
        <v>0</v>
      </c>
      <c r="T118" s="25" t="s">
        <v>220</v>
      </c>
      <c r="U118" s="46">
        <v>0</v>
      </c>
      <c r="V118" s="46">
        <v>0</v>
      </c>
      <c r="W118" s="46">
        <v>0</v>
      </c>
      <c r="X118" s="46">
        <v>0</v>
      </c>
      <c r="Y118" s="46">
        <v>0</v>
      </c>
      <c r="Z118" s="38"/>
      <c r="AA118" s="38"/>
      <c r="AB118" s="38"/>
      <c r="AC118" s="38"/>
      <c r="AD118" s="38"/>
      <c r="AE118" s="38"/>
      <c r="AF118" s="38"/>
      <c r="AG118" s="38"/>
      <c r="AH118" s="38"/>
      <c r="AI118" s="38"/>
      <c r="AJ118" s="38"/>
      <c r="AK118" s="38"/>
      <c r="AL118" s="38"/>
      <c r="AM118" s="38"/>
      <c r="AN118" s="38"/>
      <c r="AO118" s="38"/>
      <c r="AP118" s="38"/>
      <c r="AQ118" s="24" t="s">
        <v>204</v>
      </c>
      <c r="AR118" s="24">
        <v>2000</v>
      </c>
      <c r="AS118" s="38"/>
      <c r="AT118" s="38"/>
      <c r="AU118" s="38"/>
      <c r="AV118" s="174">
        <v>91000</v>
      </c>
      <c r="AW118" s="102"/>
      <c r="AX118" s="102"/>
      <c r="AY118" s="267"/>
      <c r="AZ118" s="102"/>
      <c r="BA118" s="102" t="s">
        <v>1840</v>
      </c>
      <c r="BB118" s="102"/>
      <c r="BC118" s="45"/>
      <c r="BD118" s="45"/>
    </row>
    <row r="119" spans="1:77" s="100" customFormat="1" ht="48" hidden="1" customHeight="1">
      <c r="A119" s="231"/>
      <c r="B119" s="254"/>
      <c r="C119" s="72" t="s">
        <v>1236</v>
      </c>
      <c r="D119" s="70" t="s">
        <v>1399</v>
      </c>
      <c r="E119" s="73"/>
      <c r="F119" s="262" t="s">
        <v>145</v>
      </c>
      <c r="G119" s="139"/>
      <c r="H119" s="139"/>
      <c r="I119" s="139"/>
      <c r="J119" s="104" t="s">
        <v>1193</v>
      </c>
      <c r="K119" s="139"/>
      <c r="L119" s="139"/>
      <c r="M119" s="139"/>
      <c r="N119" s="139"/>
      <c r="O119" s="139"/>
      <c r="P119" s="139"/>
      <c r="Q119" s="139"/>
      <c r="R119" s="50" t="s">
        <v>747</v>
      </c>
      <c r="S119" s="50">
        <v>0</v>
      </c>
      <c r="T119" s="68" t="s">
        <v>229</v>
      </c>
      <c r="U119" s="50">
        <v>0</v>
      </c>
      <c r="V119" s="50">
        <v>0</v>
      </c>
      <c r="W119" s="50">
        <v>0</v>
      </c>
      <c r="X119" s="50">
        <v>0</v>
      </c>
      <c r="Y119" s="50">
        <v>0</v>
      </c>
      <c r="Z119" s="139"/>
      <c r="AA119" s="139"/>
      <c r="AB119" s="139"/>
      <c r="AC119" s="139"/>
      <c r="AD119" s="139"/>
      <c r="AE119" s="139"/>
      <c r="AF119" s="139"/>
      <c r="AG119" s="139"/>
      <c r="AH119" s="139"/>
      <c r="AI119" s="139"/>
      <c r="AJ119" s="139"/>
      <c r="AK119" s="139"/>
      <c r="AL119" s="139"/>
      <c r="AM119" s="139"/>
      <c r="AN119" s="139"/>
      <c r="AO119" s="139"/>
      <c r="AP119" s="139"/>
      <c r="AQ119" s="70" t="s">
        <v>204</v>
      </c>
      <c r="AR119" s="70">
        <v>2000</v>
      </c>
      <c r="AS119" s="139"/>
      <c r="AT119" s="139"/>
      <c r="AU119" s="139"/>
      <c r="AV119" s="71">
        <v>1050000</v>
      </c>
      <c r="AW119" s="262" t="s">
        <v>145</v>
      </c>
      <c r="AX119" s="104"/>
      <c r="AY119" s="262" t="s">
        <v>1801</v>
      </c>
      <c r="AZ119" s="104" t="s">
        <v>1193</v>
      </c>
      <c r="BA119" s="104" t="s">
        <v>1840</v>
      </c>
      <c r="BB119" s="104"/>
      <c r="BC119" s="66"/>
      <c r="BD119" s="66"/>
      <c r="BE119" s="121"/>
      <c r="BF119" s="121"/>
      <c r="BG119" s="121"/>
      <c r="BH119" s="121"/>
      <c r="BI119" s="121"/>
      <c r="BJ119" s="121"/>
      <c r="BK119" s="121"/>
      <c r="BL119" s="121"/>
      <c r="BM119" s="121"/>
      <c r="BN119" s="121"/>
      <c r="BO119" s="121"/>
      <c r="BP119" s="121"/>
      <c r="BQ119" s="121"/>
      <c r="BR119" s="121"/>
      <c r="BS119" s="121"/>
      <c r="BT119" s="121"/>
      <c r="BU119" s="121"/>
      <c r="BV119" s="121"/>
      <c r="BW119" s="121"/>
      <c r="BX119" s="121"/>
      <c r="BY119" s="121"/>
    </row>
    <row r="120" spans="1:77" ht="16" hidden="1" thickBot="1">
      <c r="A120" s="231"/>
      <c r="B120" s="240"/>
      <c r="C120" s="23" t="s">
        <v>1237</v>
      </c>
      <c r="D120" s="24" t="s">
        <v>1400</v>
      </c>
      <c r="E120" s="34"/>
      <c r="F120" s="102"/>
      <c r="G120" s="38"/>
      <c r="H120" s="38"/>
      <c r="I120" s="38"/>
      <c r="J120" s="102"/>
      <c r="K120" s="38"/>
      <c r="L120" s="38"/>
      <c r="M120" s="38"/>
      <c r="N120" s="38"/>
      <c r="O120" s="38"/>
      <c r="P120" s="38"/>
      <c r="Q120" s="38"/>
      <c r="R120" s="46" t="s">
        <v>747</v>
      </c>
      <c r="S120" s="46">
        <v>0</v>
      </c>
      <c r="T120" s="25" t="s">
        <v>1532</v>
      </c>
      <c r="U120" s="46">
        <v>0</v>
      </c>
      <c r="V120" s="46">
        <v>0</v>
      </c>
      <c r="W120" s="46">
        <v>0</v>
      </c>
      <c r="X120" s="46">
        <v>0</v>
      </c>
      <c r="Y120" s="46">
        <v>0</v>
      </c>
      <c r="Z120" s="38"/>
      <c r="AA120" s="38"/>
      <c r="AB120" s="38"/>
      <c r="AC120" s="38"/>
      <c r="AD120" s="38"/>
      <c r="AE120" s="38"/>
      <c r="AF120" s="38"/>
      <c r="AG120" s="38"/>
      <c r="AH120" s="38"/>
      <c r="AI120" s="38"/>
      <c r="AJ120" s="38"/>
      <c r="AK120" s="38"/>
      <c r="AL120" s="38"/>
      <c r="AM120" s="38"/>
      <c r="AN120" s="38"/>
      <c r="AO120" s="38"/>
      <c r="AP120" s="38"/>
      <c r="AQ120" s="24" t="s">
        <v>204</v>
      </c>
      <c r="AR120" s="24">
        <v>2000</v>
      </c>
      <c r="AS120" s="38"/>
      <c r="AT120" s="38"/>
      <c r="AU120" s="38"/>
      <c r="AV120" s="174">
        <v>715000</v>
      </c>
      <c r="AW120" s="102"/>
      <c r="AX120" s="102"/>
      <c r="AY120" s="267"/>
      <c r="AZ120" s="102"/>
      <c r="BA120" s="102" t="s">
        <v>1840</v>
      </c>
      <c r="BB120" s="102"/>
      <c r="BC120" s="45"/>
      <c r="BD120" s="45"/>
    </row>
    <row r="121" spans="1:77" ht="16" hidden="1" thickBot="1">
      <c r="A121" s="231"/>
      <c r="B121" s="240"/>
      <c r="C121" s="23" t="s">
        <v>1238</v>
      </c>
      <c r="D121" s="24" t="s">
        <v>1367</v>
      </c>
      <c r="E121" s="34"/>
      <c r="F121" s="102"/>
      <c r="G121" s="38"/>
      <c r="H121" s="38"/>
      <c r="I121" s="38"/>
      <c r="J121" s="102"/>
      <c r="K121" s="38"/>
      <c r="L121" s="38"/>
      <c r="M121" s="38"/>
      <c r="N121" s="38"/>
      <c r="O121" s="38"/>
      <c r="P121" s="38"/>
      <c r="Q121" s="38"/>
      <c r="R121" s="46" t="s">
        <v>747</v>
      </c>
      <c r="S121" s="46">
        <v>0</v>
      </c>
      <c r="T121" s="25" t="s">
        <v>233</v>
      </c>
      <c r="U121" s="46">
        <v>0</v>
      </c>
      <c r="V121" s="46">
        <v>0</v>
      </c>
      <c r="W121" s="46">
        <v>0</v>
      </c>
      <c r="X121" s="46">
        <v>0</v>
      </c>
      <c r="Y121" s="46">
        <v>0</v>
      </c>
      <c r="Z121" s="38"/>
      <c r="AA121" s="38"/>
      <c r="AB121" s="38"/>
      <c r="AC121" s="38"/>
      <c r="AD121" s="38"/>
      <c r="AE121" s="38"/>
      <c r="AF121" s="38"/>
      <c r="AG121" s="38"/>
      <c r="AH121" s="38"/>
      <c r="AI121" s="38"/>
      <c r="AJ121" s="38"/>
      <c r="AK121" s="38"/>
      <c r="AL121" s="38"/>
      <c r="AM121" s="38"/>
      <c r="AN121" s="38"/>
      <c r="AO121" s="38"/>
      <c r="AP121" s="38"/>
      <c r="AQ121" s="24" t="s">
        <v>204</v>
      </c>
      <c r="AR121" s="24">
        <v>2000</v>
      </c>
      <c r="AS121" s="38"/>
      <c r="AT121" s="38"/>
      <c r="AU121" s="38"/>
      <c r="AV121" s="174">
        <v>650000</v>
      </c>
      <c r="AW121" s="102"/>
      <c r="AX121" s="102"/>
      <c r="AY121" s="267"/>
      <c r="AZ121" s="102"/>
      <c r="BA121" s="102" t="s">
        <v>1840</v>
      </c>
      <c r="BB121" s="102"/>
      <c r="BC121" s="45"/>
      <c r="BD121" s="45"/>
    </row>
    <row r="122" spans="1:77" ht="16" hidden="1" thickBot="1">
      <c r="A122" s="231"/>
      <c r="B122" s="240"/>
      <c r="C122" s="23" t="s">
        <v>1239</v>
      </c>
      <c r="D122" s="24" t="s">
        <v>1381</v>
      </c>
      <c r="E122" s="34"/>
      <c r="F122" s="102"/>
      <c r="G122" s="38"/>
      <c r="H122" s="38"/>
      <c r="I122" s="38"/>
      <c r="J122" s="102"/>
      <c r="K122" s="38"/>
      <c r="L122" s="38"/>
      <c r="M122" s="38"/>
      <c r="N122" s="38"/>
      <c r="O122" s="38"/>
      <c r="P122" s="38"/>
      <c r="Q122" s="38"/>
      <c r="R122" s="46" t="s">
        <v>747</v>
      </c>
      <c r="S122" s="46">
        <v>0</v>
      </c>
      <c r="T122" s="25" t="s">
        <v>1527</v>
      </c>
      <c r="U122" s="46">
        <v>0</v>
      </c>
      <c r="V122" s="46">
        <v>0</v>
      </c>
      <c r="W122" s="46">
        <v>0</v>
      </c>
      <c r="X122" s="46">
        <v>0</v>
      </c>
      <c r="Y122" s="46">
        <v>0</v>
      </c>
      <c r="Z122" s="38"/>
      <c r="AA122" s="38"/>
      <c r="AB122" s="38"/>
      <c r="AC122" s="38"/>
      <c r="AD122" s="38"/>
      <c r="AE122" s="38"/>
      <c r="AF122" s="38"/>
      <c r="AG122" s="38"/>
      <c r="AH122" s="38"/>
      <c r="AI122" s="38"/>
      <c r="AJ122" s="38"/>
      <c r="AK122" s="38"/>
      <c r="AL122" s="38"/>
      <c r="AM122" s="38"/>
      <c r="AN122" s="38"/>
      <c r="AO122" s="38"/>
      <c r="AP122" s="38"/>
      <c r="AQ122" s="24" t="s">
        <v>204</v>
      </c>
      <c r="AR122" s="24">
        <v>2000</v>
      </c>
      <c r="AS122" s="38"/>
      <c r="AT122" s="38"/>
      <c r="AU122" s="38"/>
      <c r="AV122" s="174">
        <v>270000</v>
      </c>
      <c r="AW122" s="102"/>
      <c r="AX122" s="102"/>
      <c r="AY122" s="267"/>
      <c r="AZ122" s="102"/>
      <c r="BA122" s="102" t="s">
        <v>1840</v>
      </c>
      <c r="BB122" s="102"/>
      <c r="BC122" s="45"/>
      <c r="BD122" s="45"/>
    </row>
    <row r="123" spans="1:77" ht="16" hidden="1" thickBot="1">
      <c r="A123" s="231"/>
      <c r="B123" s="240"/>
      <c r="C123" s="23" t="s">
        <v>1228</v>
      </c>
      <c r="D123" s="24" t="s">
        <v>1401</v>
      </c>
      <c r="E123" s="34"/>
      <c r="F123" s="102"/>
      <c r="G123" s="38"/>
      <c r="H123" s="38"/>
      <c r="I123" s="38"/>
      <c r="J123" s="102"/>
      <c r="K123" s="38"/>
      <c r="L123" s="38"/>
      <c r="M123" s="38"/>
      <c r="N123" s="38"/>
      <c r="O123" s="38"/>
      <c r="P123" s="38"/>
      <c r="Q123" s="38"/>
      <c r="R123" s="46" t="s">
        <v>1465</v>
      </c>
      <c r="S123" s="46">
        <v>0</v>
      </c>
      <c r="T123" s="25" t="s">
        <v>221</v>
      </c>
      <c r="U123" s="46">
        <v>0</v>
      </c>
      <c r="V123" s="46">
        <v>0</v>
      </c>
      <c r="W123" s="46">
        <v>0</v>
      </c>
      <c r="X123" s="46">
        <v>0</v>
      </c>
      <c r="Y123" s="46">
        <v>0</v>
      </c>
      <c r="Z123" s="38"/>
      <c r="AA123" s="38"/>
      <c r="AB123" s="38"/>
      <c r="AC123" s="38"/>
      <c r="AD123" s="38"/>
      <c r="AE123" s="38"/>
      <c r="AF123" s="38"/>
      <c r="AG123" s="38"/>
      <c r="AH123" s="38"/>
      <c r="AI123" s="38"/>
      <c r="AJ123" s="38"/>
      <c r="AK123" s="38"/>
      <c r="AL123" s="38"/>
      <c r="AM123" s="38"/>
      <c r="AN123" s="38"/>
      <c r="AO123" s="38"/>
      <c r="AP123" s="38"/>
      <c r="AQ123" s="24" t="s">
        <v>204</v>
      </c>
      <c r="AR123" s="24">
        <v>2000</v>
      </c>
      <c r="AS123" s="38"/>
      <c r="AT123" s="38"/>
      <c r="AU123" s="38"/>
      <c r="AV123" s="174">
        <v>2625000</v>
      </c>
      <c r="AW123" s="102"/>
      <c r="AX123" s="102"/>
      <c r="AY123" s="267"/>
      <c r="AZ123" s="102"/>
      <c r="BA123" s="102" t="s">
        <v>1840</v>
      </c>
      <c r="BB123" s="102"/>
      <c r="BC123" s="45"/>
      <c r="BD123" s="45"/>
    </row>
    <row r="124" spans="1:77" ht="16" hidden="1" thickBot="1">
      <c r="A124" s="231"/>
      <c r="B124" s="240"/>
      <c r="C124" s="23" t="s">
        <v>1212</v>
      </c>
      <c r="D124" s="24" t="s">
        <v>1376</v>
      </c>
      <c r="E124" s="34"/>
      <c r="F124" s="102"/>
      <c r="G124" s="38"/>
      <c r="H124" s="38"/>
      <c r="I124" s="38"/>
      <c r="J124" s="102"/>
      <c r="K124" s="38"/>
      <c r="L124" s="38"/>
      <c r="M124" s="38"/>
      <c r="N124" s="38"/>
      <c r="O124" s="38"/>
      <c r="P124" s="38"/>
      <c r="Q124" s="38"/>
      <c r="R124" s="46" t="s">
        <v>747</v>
      </c>
      <c r="S124" s="46">
        <v>0</v>
      </c>
      <c r="T124" s="25" t="s">
        <v>1527</v>
      </c>
      <c r="U124" s="46">
        <v>0</v>
      </c>
      <c r="V124" s="46">
        <v>0</v>
      </c>
      <c r="W124" s="46">
        <v>0</v>
      </c>
      <c r="X124" s="46">
        <v>0</v>
      </c>
      <c r="Y124" s="46">
        <v>0</v>
      </c>
      <c r="Z124" s="38"/>
      <c r="AA124" s="38"/>
      <c r="AB124" s="38"/>
      <c r="AC124" s="38"/>
      <c r="AD124" s="38"/>
      <c r="AE124" s="38"/>
      <c r="AF124" s="38"/>
      <c r="AG124" s="38"/>
      <c r="AH124" s="38"/>
      <c r="AI124" s="38"/>
      <c r="AJ124" s="38"/>
      <c r="AK124" s="38"/>
      <c r="AL124" s="38"/>
      <c r="AM124" s="38"/>
      <c r="AN124" s="38"/>
      <c r="AO124" s="38"/>
      <c r="AP124" s="38"/>
      <c r="AQ124" s="24" t="s">
        <v>204</v>
      </c>
      <c r="AR124" s="24">
        <v>2002</v>
      </c>
      <c r="AS124" s="38"/>
      <c r="AT124" s="38"/>
      <c r="AU124" s="38"/>
      <c r="AV124" s="174">
        <v>1190000</v>
      </c>
      <c r="AW124" s="102"/>
      <c r="AX124" s="102"/>
      <c r="AY124" s="267"/>
      <c r="AZ124" s="102"/>
      <c r="BA124" s="102" t="s">
        <v>1840</v>
      </c>
      <c r="BB124" s="102"/>
      <c r="BC124" s="45"/>
      <c r="BD124" s="45"/>
    </row>
    <row r="125" spans="1:77" ht="16" hidden="1" thickBot="1">
      <c r="A125" s="231"/>
      <c r="B125" s="240"/>
      <c r="C125" s="23" t="s">
        <v>1240</v>
      </c>
      <c r="D125" s="24" t="s">
        <v>1402</v>
      </c>
      <c r="E125" s="34"/>
      <c r="F125" s="102"/>
      <c r="G125" s="38"/>
      <c r="H125" s="38"/>
      <c r="I125" s="38"/>
      <c r="J125" s="102"/>
      <c r="K125" s="38"/>
      <c r="L125" s="38"/>
      <c r="M125" s="38"/>
      <c r="N125" s="38"/>
      <c r="O125" s="38"/>
      <c r="P125" s="38"/>
      <c r="Q125" s="38"/>
      <c r="R125" s="46" t="s">
        <v>747</v>
      </c>
      <c r="S125" s="46">
        <v>0</v>
      </c>
      <c r="T125" s="25" t="s">
        <v>233</v>
      </c>
      <c r="U125" s="46">
        <v>0</v>
      </c>
      <c r="V125" s="46">
        <v>0</v>
      </c>
      <c r="W125" s="46">
        <v>0</v>
      </c>
      <c r="X125" s="46">
        <v>0</v>
      </c>
      <c r="Y125" s="46">
        <v>0</v>
      </c>
      <c r="Z125" s="38"/>
      <c r="AA125" s="38"/>
      <c r="AB125" s="38"/>
      <c r="AC125" s="38"/>
      <c r="AD125" s="38"/>
      <c r="AE125" s="38"/>
      <c r="AF125" s="38"/>
      <c r="AG125" s="38"/>
      <c r="AH125" s="38"/>
      <c r="AI125" s="38"/>
      <c r="AJ125" s="38"/>
      <c r="AK125" s="38"/>
      <c r="AL125" s="38"/>
      <c r="AM125" s="38"/>
      <c r="AN125" s="38"/>
      <c r="AO125" s="38"/>
      <c r="AP125" s="38"/>
      <c r="AQ125" s="24" t="s">
        <v>204</v>
      </c>
      <c r="AR125" s="24">
        <v>2000</v>
      </c>
      <c r="AS125" s="38"/>
      <c r="AT125" s="38"/>
      <c r="AU125" s="38"/>
      <c r="AV125" s="174">
        <v>325000</v>
      </c>
      <c r="AW125" s="102"/>
      <c r="AX125" s="102"/>
      <c r="AY125" s="267"/>
      <c r="AZ125" s="102"/>
      <c r="BA125" s="102" t="s">
        <v>1840</v>
      </c>
      <c r="BB125" s="102"/>
      <c r="BC125" s="45"/>
      <c r="BD125" s="45"/>
    </row>
    <row r="126" spans="1:77" ht="16" hidden="1" thickBot="1">
      <c r="A126" s="231"/>
      <c r="B126" s="240"/>
      <c r="C126" s="23" t="s">
        <v>1241</v>
      </c>
      <c r="D126" s="24" t="s">
        <v>1403</v>
      </c>
      <c r="E126" s="34"/>
      <c r="F126" s="102"/>
      <c r="G126" s="38"/>
      <c r="H126" s="38"/>
      <c r="I126" s="38"/>
      <c r="J126" s="102"/>
      <c r="K126" s="38"/>
      <c r="L126" s="38"/>
      <c r="M126" s="38"/>
      <c r="N126" s="38"/>
      <c r="O126" s="38"/>
      <c r="P126" s="38"/>
      <c r="Q126" s="38"/>
      <c r="R126" s="46" t="s">
        <v>747</v>
      </c>
      <c r="S126" s="46">
        <v>0</v>
      </c>
      <c r="T126" s="25" t="s">
        <v>1523</v>
      </c>
      <c r="U126" s="46">
        <v>0</v>
      </c>
      <c r="V126" s="46">
        <v>0</v>
      </c>
      <c r="W126" s="46">
        <v>0</v>
      </c>
      <c r="X126" s="46">
        <v>0</v>
      </c>
      <c r="Y126" s="46">
        <v>0</v>
      </c>
      <c r="Z126" s="38"/>
      <c r="AA126" s="38"/>
      <c r="AB126" s="38"/>
      <c r="AC126" s="38"/>
      <c r="AD126" s="38"/>
      <c r="AE126" s="38"/>
      <c r="AF126" s="38"/>
      <c r="AG126" s="38"/>
      <c r="AH126" s="38"/>
      <c r="AI126" s="38"/>
      <c r="AJ126" s="38"/>
      <c r="AK126" s="38"/>
      <c r="AL126" s="38"/>
      <c r="AM126" s="38"/>
      <c r="AN126" s="38"/>
      <c r="AO126" s="38"/>
      <c r="AP126" s="38"/>
      <c r="AQ126" s="24" t="s">
        <v>204</v>
      </c>
      <c r="AR126" s="24">
        <v>2002</v>
      </c>
      <c r="AS126" s="38"/>
      <c r="AT126" s="38"/>
      <c r="AU126" s="38"/>
      <c r="AV126" s="174">
        <v>105000</v>
      </c>
      <c r="AW126" s="102"/>
      <c r="AX126" s="102"/>
      <c r="AY126" s="267"/>
      <c r="AZ126" s="102"/>
      <c r="BA126" s="102" t="s">
        <v>1840</v>
      </c>
      <c r="BB126" s="102"/>
      <c r="BC126" s="45"/>
      <c r="BD126" s="45"/>
    </row>
    <row r="127" spans="1:77" ht="16" hidden="1" thickBot="1">
      <c r="A127" s="231"/>
      <c r="B127" s="240"/>
      <c r="C127" s="23" t="s">
        <v>1242</v>
      </c>
      <c r="D127" s="24" t="s">
        <v>1399</v>
      </c>
      <c r="E127" s="34"/>
      <c r="F127" s="102"/>
      <c r="G127" s="38"/>
      <c r="H127" s="38"/>
      <c r="I127" s="38"/>
      <c r="J127" s="102"/>
      <c r="K127" s="38"/>
      <c r="L127" s="38"/>
      <c r="M127" s="38"/>
      <c r="N127" s="38"/>
      <c r="O127" s="38"/>
      <c r="P127" s="38"/>
      <c r="Q127" s="38"/>
      <c r="R127" s="46" t="s">
        <v>747</v>
      </c>
      <c r="S127" s="46">
        <v>0</v>
      </c>
      <c r="T127" s="25" t="s">
        <v>229</v>
      </c>
      <c r="U127" s="46">
        <v>0</v>
      </c>
      <c r="V127" s="46">
        <v>0</v>
      </c>
      <c r="W127" s="46">
        <v>0</v>
      </c>
      <c r="X127" s="46">
        <v>0</v>
      </c>
      <c r="Y127" s="46">
        <v>0</v>
      </c>
      <c r="Z127" s="38"/>
      <c r="AA127" s="38"/>
      <c r="AB127" s="38"/>
      <c r="AC127" s="38"/>
      <c r="AD127" s="38"/>
      <c r="AE127" s="38"/>
      <c r="AF127" s="38"/>
      <c r="AG127" s="38"/>
      <c r="AH127" s="38"/>
      <c r="AI127" s="38"/>
      <c r="AJ127" s="38"/>
      <c r="AK127" s="38"/>
      <c r="AL127" s="38"/>
      <c r="AM127" s="38"/>
      <c r="AN127" s="38"/>
      <c r="AO127" s="38"/>
      <c r="AP127" s="38"/>
      <c r="AQ127" s="24" t="s">
        <v>204</v>
      </c>
      <c r="AR127" s="24">
        <v>2000</v>
      </c>
      <c r="AS127" s="38"/>
      <c r="AT127" s="38"/>
      <c r="AU127" s="38"/>
      <c r="AV127" s="174">
        <v>1125000</v>
      </c>
      <c r="AW127" s="102"/>
      <c r="AX127" s="102"/>
      <c r="AY127" s="267"/>
      <c r="AZ127" s="102"/>
      <c r="BA127" s="102" t="s">
        <v>1840</v>
      </c>
      <c r="BB127" s="102"/>
      <c r="BC127" s="45"/>
      <c r="BD127" s="45"/>
    </row>
    <row r="128" spans="1:77" s="101" customFormat="1" ht="16" hidden="1" thickBot="1">
      <c r="A128" s="231"/>
      <c r="B128" s="240"/>
      <c r="C128" s="23" t="s">
        <v>1204</v>
      </c>
      <c r="D128" s="24" t="s">
        <v>1375</v>
      </c>
      <c r="E128" s="34"/>
      <c r="F128" s="102"/>
      <c r="G128" s="38"/>
      <c r="H128" s="38"/>
      <c r="I128" s="38"/>
      <c r="J128" s="102"/>
      <c r="K128" s="38"/>
      <c r="L128" s="38"/>
      <c r="M128" s="38"/>
      <c r="N128" s="38"/>
      <c r="O128" s="38"/>
      <c r="P128" s="38"/>
      <c r="Q128" s="38"/>
      <c r="R128" s="46" t="s">
        <v>1463</v>
      </c>
      <c r="S128" s="46">
        <v>0</v>
      </c>
      <c r="T128" s="25" t="s">
        <v>220</v>
      </c>
      <c r="U128" s="46">
        <v>0</v>
      </c>
      <c r="V128" s="46">
        <v>0</v>
      </c>
      <c r="W128" s="46">
        <v>0</v>
      </c>
      <c r="X128" s="46">
        <v>0</v>
      </c>
      <c r="Y128" s="46">
        <v>0</v>
      </c>
      <c r="Z128" s="38"/>
      <c r="AA128" s="38"/>
      <c r="AB128" s="38"/>
      <c r="AC128" s="38"/>
      <c r="AD128" s="38"/>
      <c r="AE128" s="38"/>
      <c r="AF128" s="38"/>
      <c r="AG128" s="38"/>
      <c r="AH128" s="38"/>
      <c r="AI128" s="38"/>
      <c r="AJ128" s="38"/>
      <c r="AK128" s="38"/>
      <c r="AL128" s="38"/>
      <c r="AM128" s="38"/>
      <c r="AN128" s="38"/>
      <c r="AO128" s="38"/>
      <c r="AP128" s="38"/>
      <c r="AQ128" s="24" t="s">
        <v>204</v>
      </c>
      <c r="AR128" s="24">
        <v>2002</v>
      </c>
      <c r="AS128" s="38"/>
      <c r="AT128" s="38"/>
      <c r="AU128" s="38"/>
      <c r="AV128" s="174">
        <v>19500</v>
      </c>
      <c r="AW128" s="102"/>
      <c r="AX128" s="102"/>
      <c r="AY128" s="267"/>
      <c r="AZ128" s="102"/>
      <c r="BA128" s="102" t="s">
        <v>1840</v>
      </c>
      <c r="BB128" s="102"/>
      <c r="BC128" s="45"/>
      <c r="BD128" s="45"/>
    </row>
    <row r="129" spans="1:56" s="101" customFormat="1" ht="16" hidden="1" thickBot="1">
      <c r="A129" s="231"/>
      <c r="B129" s="240"/>
      <c r="C129" s="23" t="s">
        <v>1204</v>
      </c>
      <c r="D129" s="24" t="s">
        <v>1365</v>
      </c>
      <c r="E129" s="34"/>
      <c r="F129" s="102"/>
      <c r="G129" s="38"/>
      <c r="H129" s="38"/>
      <c r="I129" s="38"/>
      <c r="J129" s="102"/>
      <c r="K129" s="38"/>
      <c r="L129" s="38"/>
      <c r="M129" s="38"/>
      <c r="N129" s="38"/>
      <c r="O129" s="38"/>
      <c r="P129" s="38"/>
      <c r="Q129" s="38"/>
      <c r="R129" s="46" t="s">
        <v>1463</v>
      </c>
      <c r="S129" s="46">
        <v>0</v>
      </c>
      <c r="T129" s="25" t="s">
        <v>220</v>
      </c>
      <c r="U129" s="46">
        <v>0</v>
      </c>
      <c r="V129" s="46">
        <v>0</v>
      </c>
      <c r="W129" s="46">
        <v>0</v>
      </c>
      <c r="X129" s="46">
        <v>0</v>
      </c>
      <c r="Y129" s="46">
        <v>0</v>
      </c>
      <c r="Z129" s="38"/>
      <c r="AA129" s="38"/>
      <c r="AB129" s="38"/>
      <c r="AC129" s="38"/>
      <c r="AD129" s="38"/>
      <c r="AE129" s="38"/>
      <c r="AF129" s="38"/>
      <c r="AG129" s="38"/>
      <c r="AH129" s="38"/>
      <c r="AI129" s="38"/>
      <c r="AJ129" s="38"/>
      <c r="AK129" s="38"/>
      <c r="AL129" s="38"/>
      <c r="AM129" s="38"/>
      <c r="AN129" s="38"/>
      <c r="AO129" s="38"/>
      <c r="AP129" s="38"/>
      <c r="AQ129" s="24" t="s">
        <v>204</v>
      </c>
      <c r="AR129" s="24">
        <v>2002</v>
      </c>
      <c r="AS129" s="38"/>
      <c r="AT129" s="38"/>
      <c r="AU129" s="38"/>
      <c r="AV129" s="174">
        <v>42000</v>
      </c>
      <c r="AW129" s="102"/>
      <c r="AX129" s="102"/>
      <c r="AY129" s="267"/>
      <c r="AZ129" s="102"/>
      <c r="BA129" s="102" t="s">
        <v>1840</v>
      </c>
      <c r="BB129" s="102"/>
      <c r="BC129" s="45"/>
      <c r="BD129" s="45"/>
    </row>
    <row r="130" spans="1:56" s="101" customFormat="1" ht="16" hidden="1" thickBot="1">
      <c r="A130" s="231"/>
      <c r="B130" s="240"/>
      <c r="C130" s="23" t="s">
        <v>1236</v>
      </c>
      <c r="D130" s="24" t="s">
        <v>1399</v>
      </c>
      <c r="E130" s="34"/>
      <c r="F130" s="102"/>
      <c r="G130" s="38"/>
      <c r="H130" s="38"/>
      <c r="I130" s="38"/>
      <c r="J130" s="102"/>
      <c r="K130" s="38"/>
      <c r="L130" s="38"/>
      <c r="M130" s="38"/>
      <c r="N130" s="38"/>
      <c r="O130" s="38"/>
      <c r="P130" s="38"/>
      <c r="Q130" s="38"/>
      <c r="R130" s="46" t="s">
        <v>747</v>
      </c>
      <c r="S130" s="46">
        <v>0</v>
      </c>
      <c r="T130" s="25" t="s">
        <v>229</v>
      </c>
      <c r="U130" s="46">
        <v>0</v>
      </c>
      <c r="V130" s="46">
        <v>0</v>
      </c>
      <c r="W130" s="46">
        <v>0</v>
      </c>
      <c r="X130" s="46">
        <v>0</v>
      </c>
      <c r="Y130" s="46">
        <v>0</v>
      </c>
      <c r="Z130" s="38"/>
      <c r="AA130" s="38"/>
      <c r="AB130" s="38"/>
      <c r="AC130" s="38"/>
      <c r="AD130" s="38"/>
      <c r="AE130" s="38"/>
      <c r="AF130" s="38"/>
      <c r="AG130" s="38"/>
      <c r="AH130" s="38"/>
      <c r="AI130" s="38"/>
      <c r="AJ130" s="38"/>
      <c r="AK130" s="38"/>
      <c r="AL130" s="38"/>
      <c r="AM130" s="38"/>
      <c r="AN130" s="38"/>
      <c r="AO130" s="38"/>
      <c r="AP130" s="38"/>
      <c r="AQ130" s="24" t="s">
        <v>204</v>
      </c>
      <c r="AR130" s="24">
        <v>2001</v>
      </c>
      <c r="AS130" s="38"/>
      <c r="AT130" s="38"/>
      <c r="AU130" s="38"/>
      <c r="AV130" s="174">
        <v>975000</v>
      </c>
      <c r="AW130" s="102"/>
      <c r="AX130" s="102"/>
      <c r="AY130" s="267"/>
      <c r="AZ130" s="102"/>
      <c r="BA130" s="102" t="s">
        <v>1840</v>
      </c>
      <c r="BB130" s="102"/>
      <c r="BC130" s="45"/>
      <c r="BD130" s="45"/>
    </row>
    <row r="131" spans="1:56" s="101" customFormat="1" ht="16" hidden="1" thickBot="1">
      <c r="A131" s="231"/>
      <c r="B131" s="240"/>
      <c r="C131" s="23" t="s">
        <v>1243</v>
      </c>
      <c r="D131" s="24" t="s">
        <v>1400</v>
      </c>
      <c r="E131" s="34"/>
      <c r="F131" s="102"/>
      <c r="G131" s="38"/>
      <c r="H131" s="38"/>
      <c r="I131" s="38"/>
      <c r="J131" s="102"/>
      <c r="K131" s="38"/>
      <c r="L131" s="38"/>
      <c r="M131" s="38"/>
      <c r="N131" s="38"/>
      <c r="O131" s="38"/>
      <c r="P131" s="38"/>
      <c r="Q131" s="38"/>
      <c r="R131" s="46" t="s">
        <v>784</v>
      </c>
      <c r="S131" s="46">
        <v>0</v>
      </c>
      <c r="T131" s="25" t="s">
        <v>222</v>
      </c>
      <c r="U131" s="46">
        <v>0</v>
      </c>
      <c r="V131" s="46">
        <v>0</v>
      </c>
      <c r="W131" s="46">
        <v>0</v>
      </c>
      <c r="X131" s="46">
        <v>0</v>
      </c>
      <c r="Y131" s="46">
        <v>0</v>
      </c>
      <c r="Z131" s="38"/>
      <c r="AA131" s="38"/>
      <c r="AB131" s="38"/>
      <c r="AC131" s="38"/>
      <c r="AD131" s="38"/>
      <c r="AE131" s="38"/>
      <c r="AF131" s="38"/>
      <c r="AG131" s="38"/>
      <c r="AH131" s="38"/>
      <c r="AI131" s="38"/>
      <c r="AJ131" s="38"/>
      <c r="AK131" s="38"/>
      <c r="AL131" s="38"/>
      <c r="AM131" s="38"/>
      <c r="AN131" s="38"/>
      <c r="AO131" s="38"/>
      <c r="AP131" s="38"/>
      <c r="AQ131" s="24" t="s">
        <v>204</v>
      </c>
      <c r="AR131" s="24">
        <v>2002</v>
      </c>
      <c r="AS131" s="38"/>
      <c r="AT131" s="38"/>
      <c r="AU131" s="38"/>
      <c r="AV131" s="174">
        <v>1625000</v>
      </c>
      <c r="AW131" s="102"/>
      <c r="AX131" s="102"/>
      <c r="AY131" s="267"/>
      <c r="AZ131" s="102"/>
      <c r="BA131" s="102" t="s">
        <v>1840</v>
      </c>
      <c r="BB131" s="102"/>
      <c r="BC131" s="45"/>
      <c r="BD131" s="45"/>
    </row>
    <row r="132" spans="1:56" s="101" customFormat="1" ht="16" hidden="1" thickBot="1">
      <c r="A132" s="231"/>
      <c r="B132" s="240"/>
      <c r="C132" s="23" t="s">
        <v>1228</v>
      </c>
      <c r="D132" s="24" t="s">
        <v>1398</v>
      </c>
      <c r="E132" s="34"/>
      <c r="F132" s="102"/>
      <c r="G132" s="38"/>
      <c r="H132" s="38"/>
      <c r="I132" s="38"/>
      <c r="J132" s="102"/>
      <c r="K132" s="38"/>
      <c r="L132" s="38"/>
      <c r="M132" s="38"/>
      <c r="N132" s="38"/>
      <c r="O132" s="38"/>
      <c r="P132" s="38"/>
      <c r="Q132" s="38"/>
      <c r="R132" s="46" t="s">
        <v>1472</v>
      </c>
      <c r="S132" s="46">
        <v>0</v>
      </c>
      <c r="T132" s="25" t="s">
        <v>221</v>
      </c>
      <c r="U132" s="46">
        <v>0</v>
      </c>
      <c r="V132" s="46">
        <v>0</v>
      </c>
      <c r="W132" s="46">
        <v>0</v>
      </c>
      <c r="X132" s="46">
        <v>0</v>
      </c>
      <c r="Y132" s="46">
        <v>0</v>
      </c>
      <c r="Z132" s="38"/>
      <c r="AA132" s="38"/>
      <c r="AB132" s="38"/>
      <c r="AC132" s="38"/>
      <c r="AD132" s="38"/>
      <c r="AE132" s="38"/>
      <c r="AF132" s="38"/>
      <c r="AG132" s="38"/>
      <c r="AH132" s="38"/>
      <c r="AI132" s="38"/>
      <c r="AJ132" s="38"/>
      <c r="AK132" s="38"/>
      <c r="AL132" s="38"/>
      <c r="AM132" s="38"/>
      <c r="AN132" s="38"/>
      <c r="AO132" s="38"/>
      <c r="AP132" s="38"/>
      <c r="AQ132" s="24" t="s">
        <v>204</v>
      </c>
      <c r="AR132" s="24">
        <v>2002</v>
      </c>
      <c r="AS132" s="38"/>
      <c r="AT132" s="38"/>
      <c r="AU132" s="38"/>
      <c r="AV132" s="174">
        <v>4042500</v>
      </c>
      <c r="AW132" s="102"/>
      <c r="AX132" s="102"/>
      <c r="AY132" s="267"/>
      <c r="AZ132" s="102"/>
      <c r="BA132" s="102" t="s">
        <v>1840</v>
      </c>
      <c r="BB132" s="102"/>
      <c r="BC132" s="45"/>
      <c r="BD132" s="45"/>
    </row>
    <row r="133" spans="1:56" s="101" customFormat="1" ht="16" hidden="1" thickBot="1">
      <c r="A133" s="231"/>
      <c r="B133" s="240"/>
      <c r="C133" s="23" t="s">
        <v>1210</v>
      </c>
      <c r="D133" s="24" t="s">
        <v>1374</v>
      </c>
      <c r="E133" s="34"/>
      <c r="F133" s="102"/>
      <c r="G133" s="38"/>
      <c r="H133" s="38"/>
      <c r="I133" s="38"/>
      <c r="J133" s="102"/>
      <c r="K133" s="38"/>
      <c r="L133" s="38"/>
      <c r="M133" s="38"/>
      <c r="N133" s="38"/>
      <c r="O133" s="38"/>
      <c r="P133" s="38"/>
      <c r="Q133" s="38"/>
      <c r="R133" s="46" t="s">
        <v>1473</v>
      </c>
      <c r="S133" s="46">
        <v>0</v>
      </c>
      <c r="T133" s="25" t="s">
        <v>1528</v>
      </c>
      <c r="U133" s="46">
        <v>0</v>
      </c>
      <c r="V133" s="46">
        <v>0</v>
      </c>
      <c r="W133" s="46">
        <v>0</v>
      </c>
      <c r="X133" s="46">
        <v>0</v>
      </c>
      <c r="Y133" s="46">
        <v>0</v>
      </c>
      <c r="Z133" s="38"/>
      <c r="AA133" s="38"/>
      <c r="AB133" s="38"/>
      <c r="AC133" s="38"/>
      <c r="AD133" s="38"/>
      <c r="AE133" s="38"/>
      <c r="AF133" s="38"/>
      <c r="AG133" s="38"/>
      <c r="AH133" s="38"/>
      <c r="AI133" s="38"/>
      <c r="AJ133" s="38"/>
      <c r="AK133" s="38"/>
      <c r="AL133" s="38"/>
      <c r="AM133" s="38"/>
      <c r="AN133" s="38"/>
      <c r="AO133" s="38"/>
      <c r="AP133" s="38"/>
      <c r="AQ133" s="24" t="s">
        <v>204</v>
      </c>
      <c r="AR133" s="24">
        <v>2002</v>
      </c>
      <c r="AS133" s="38"/>
      <c r="AT133" s="38"/>
      <c r="AU133" s="38"/>
      <c r="AV133" s="174">
        <v>105000</v>
      </c>
      <c r="AW133" s="102"/>
      <c r="AX133" s="102"/>
      <c r="AY133" s="267"/>
      <c r="AZ133" s="102"/>
      <c r="BA133" s="102" t="s">
        <v>1840</v>
      </c>
      <c r="BB133" s="102"/>
      <c r="BC133" s="45"/>
      <c r="BD133" s="45"/>
    </row>
    <row r="134" spans="1:56" s="101" customFormat="1" ht="16" hidden="1" thickBot="1">
      <c r="A134" s="231"/>
      <c r="B134" s="240"/>
      <c r="C134" s="23" t="s">
        <v>285</v>
      </c>
      <c r="D134" s="24" t="s">
        <v>1373</v>
      </c>
      <c r="E134" s="34"/>
      <c r="F134" s="102"/>
      <c r="G134" s="38"/>
      <c r="H134" s="38"/>
      <c r="I134" s="38"/>
      <c r="J134" s="102"/>
      <c r="K134" s="38"/>
      <c r="L134" s="38"/>
      <c r="M134" s="38"/>
      <c r="N134" s="38"/>
      <c r="O134" s="38"/>
      <c r="P134" s="38"/>
      <c r="Q134" s="38"/>
      <c r="R134" s="46" t="s">
        <v>747</v>
      </c>
      <c r="S134" s="46">
        <v>0</v>
      </c>
      <c r="T134" s="25" t="s">
        <v>233</v>
      </c>
      <c r="U134" s="46">
        <v>0</v>
      </c>
      <c r="V134" s="46">
        <v>0</v>
      </c>
      <c r="W134" s="46">
        <v>0</v>
      </c>
      <c r="X134" s="46">
        <v>0</v>
      </c>
      <c r="Y134" s="46">
        <v>0</v>
      </c>
      <c r="Z134" s="38"/>
      <c r="AA134" s="38"/>
      <c r="AB134" s="38"/>
      <c r="AC134" s="38"/>
      <c r="AD134" s="38"/>
      <c r="AE134" s="38"/>
      <c r="AF134" s="38"/>
      <c r="AG134" s="38"/>
      <c r="AH134" s="38"/>
      <c r="AI134" s="38"/>
      <c r="AJ134" s="38"/>
      <c r="AK134" s="38"/>
      <c r="AL134" s="38"/>
      <c r="AM134" s="38"/>
      <c r="AN134" s="38"/>
      <c r="AO134" s="38"/>
      <c r="AP134" s="38"/>
      <c r="AQ134" s="24" t="s">
        <v>204</v>
      </c>
      <c r="AR134" s="24">
        <v>2001</v>
      </c>
      <c r="AS134" s="38"/>
      <c r="AT134" s="38"/>
      <c r="AU134" s="38"/>
      <c r="AV134" s="174">
        <v>162500</v>
      </c>
      <c r="AW134" s="102"/>
      <c r="AX134" s="102"/>
      <c r="AY134" s="267"/>
      <c r="AZ134" s="102"/>
      <c r="BA134" s="102" t="s">
        <v>1840</v>
      </c>
      <c r="BB134" s="102"/>
      <c r="BC134" s="45"/>
      <c r="BD134" s="45"/>
    </row>
    <row r="135" spans="1:56" s="101" customFormat="1" ht="16" hidden="1" thickBot="1">
      <c r="A135" s="231"/>
      <c r="B135" s="240"/>
      <c r="C135" s="23" t="s">
        <v>1225</v>
      </c>
      <c r="D135" s="24" t="s">
        <v>1388</v>
      </c>
      <c r="E135" s="34"/>
      <c r="F135" s="102"/>
      <c r="G135" s="38"/>
      <c r="H135" s="38"/>
      <c r="I135" s="38"/>
      <c r="J135" s="102"/>
      <c r="K135" s="38"/>
      <c r="L135" s="38"/>
      <c r="M135" s="38"/>
      <c r="N135" s="38"/>
      <c r="O135" s="38"/>
      <c r="P135" s="38"/>
      <c r="Q135" s="38"/>
      <c r="R135" s="46" t="s">
        <v>1474</v>
      </c>
      <c r="S135" s="46">
        <v>0</v>
      </c>
      <c r="T135" s="25" t="s">
        <v>222</v>
      </c>
      <c r="U135" s="46">
        <v>0</v>
      </c>
      <c r="V135" s="46">
        <v>0</v>
      </c>
      <c r="W135" s="46">
        <v>0</v>
      </c>
      <c r="X135" s="46">
        <v>0</v>
      </c>
      <c r="Y135" s="46">
        <v>0</v>
      </c>
      <c r="Z135" s="38"/>
      <c r="AA135" s="38"/>
      <c r="AB135" s="38"/>
      <c r="AC135" s="38"/>
      <c r="AD135" s="38"/>
      <c r="AE135" s="38"/>
      <c r="AF135" s="38"/>
      <c r="AG135" s="38"/>
      <c r="AH135" s="38"/>
      <c r="AI135" s="38"/>
      <c r="AJ135" s="38"/>
      <c r="AK135" s="38"/>
      <c r="AL135" s="38"/>
      <c r="AM135" s="38"/>
      <c r="AN135" s="38"/>
      <c r="AO135" s="38"/>
      <c r="AP135" s="38"/>
      <c r="AQ135" s="24" t="s">
        <v>204</v>
      </c>
      <c r="AR135" s="24">
        <v>2001</v>
      </c>
      <c r="AS135" s="38"/>
      <c r="AT135" s="38"/>
      <c r="AU135" s="38"/>
      <c r="AV135" s="174">
        <v>1950000</v>
      </c>
      <c r="AW135" s="102"/>
      <c r="AX135" s="102"/>
      <c r="AY135" s="267"/>
      <c r="AZ135" s="102"/>
      <c r="BA135" s="102" t="s">
        <v>1840</v>
      </c>
      <c r="BB135" s="102"/>
      <c r="BC135" s="45"/>
      <c r="BD135" s="45"/>
    </row>
    <row r="136" spans="1:56" s="101" customFormat="1" ht="16" hidden="1" thickBot="1">
      <c r="A136" s="231"/>
      <c r="B136" s="240"/>
      <c r="C136" s="23" t="s">
        <v>1216</v>
      </c>
      <c r="D136" s="24" t="s">
        <v>1380</v>
      </c>
      <c r="E136" s="34"/>
      <c r="F136" s="102"/>
      <c r="G136" s="38"/>
      <c r="H136" s="38"/>
      <c r="I136" s="38"/>
      <c r="J136" s="102"/>
      <c r="K136" s="38"/>
      <c r="L136" s="38"/>
      <c r="M136" s="38"/>
      <c r="N136" s="38"/>
      <c r="O136" s="38"/>
      <c r="P136" s="38"/>
      <c r="Q136" s="38"/>
      <c r="R136" s="46" t="s">
        <v>1457</v>
      </c>
      <c r="S136" s="46">
        <v>0</v>
      </c>
      <c r="T136" s="25" t="s">
        <v>220</v>
      </c>
      <c r="U136" s="46">
        <v>0</v>
      </c>
      <c r="V136" s="46">
        <v>0</v>
      </c>
      <c r="W136" s="46">
        <v>0</v>
      </c>
      <c r="X136" s="46">
        <v>0</v>
      </c>
      <c r="Y136" s="46">
        <v>0</v>
      </c>
      <c r="Z136" s="38"/>
      <c r="AA136" s="38"/>
      <c r="AB136" s="38"/>
      <c r="AC136" s="38"/>
      <c r="AD136" s="38"/>
      <c r="AE136" s="38"/>
      <c r="AF136" s="38"/>
      <c r="AG136" s="38"/>
      <c r="AH136" s="38"/>
      <c r="AI136" s="38"/>
      <c r="AJ136" s="38"/>
      <c r="AK136" s="38"/>
      <c r="AL136" s="38"/>
      <c r="AM136" s="38"/>
      <c r="AN136" s="38"/>
      <c r="AO136" s="38"/>
      <c r="AP136" s="38"/>
      <c r="AQ136" s="24" t="s">
        <v>204</v>
      </c>
      <c r="AR136" s="24">
        <v>2002</v>
      </c>
      <c r="AS136" s="38"/>
      <c r="AT136" s="38"/>
      <c r="AU136" s="38"/>
      <c r="AV136" s="174">
        <v>350000</v>
      </c>
      <c r="AW136" s="102"/>
      <c r="AX136" s="102"/>
      <c r="AY136" s="267"/>
      <c r="AZ136" s="102"/>
      <c r="BA136" s="102" t="s">
        <v>1840</v>
      </c>
      <c r="BB136" s="102"/>
      <c r="BC136" s="45"/>
      <c r="BD136" s="45"/>
    </row>
    <row r="137" spans="1:56" s="101" customFormat="1" ht="16" hidden="1" thickBot="1">
      <c r="A137" s="231"/>
      <c r="B137" s="240"/>
      <c r="C137" s="23" t="s">
        <v>1244</v>
      </c>
      <c r="D137" s="24" t="s">
        <v>1365</v>
      </c>
      <c r="E137" s="34"/>
      <c r="F137" s="102"/>
      <c r="G137" s="38"/>
      <c r="H137" s="38"/>
      <c r="I137" s="38"/>
      <c r="J137" s="102"/>
      <c r="K137" s="38"/>
      <c r="L137" s="38"/>
      <c r="M137" s="38"/>
      <c r="N137" s="38"/>
      <c r="O137" s="38"/>
      <c r="P137" s="38"/>
      <c r="Q137" s="38"/>
      <c r="R137" s="46" t="s">
        <v>747</v>
      </c>
      <c r="S137" s="46">
        <v>0</v>
      </c>
      <c r="T137" s="25" t="s">
        <v>233</v>
      </c>
      <c r="U137" s="46">
        <v>0</v>
      </c>
      <c r="V137" s="46">
        <v>0</v>
      </c>
      <c r="W137" s="46">
        <v>0</v>
      </c>
      <c r="X137" s="46">
        <v>0</v>
      </c>
      <c r="Y137" s="46">
        <v>0</v>
      </c>
      <c r="Z137" s="38"/>
      <c r="AA137" s="38"/>
      <c r="AB137" s="38"/>
      <c r="AC137" s="38"/>
      <c r="AD137" s="38"/>
      <c r="AE137" s="38"/>
      <c r="AF137" s="38"/>
      <c r="AG137" s="38"/>
      <c r="AH137" s="38"/>
      <c r="AI137" s="38"/>
      <c r="AJ137" s="38"/>
      <c r="AK137" s="38"/>
      <c r="AL137" s="38"/>
      <c r="AM137" s="38"/>
      <c r="AN137" s="38"/>
      <c r="AO137" s="38"/>
      <c r="AP137" s="38"/>
      <c r="AQ137" s="24" t="s">
        <v>204</v>
      </c>
      <c r="AR137" s="24">
        <v>2001</v>
      </c>
      <c r="AS137" s="38"/>
      <c r="AT137" s="38"/>
      <c r="AU137" s="38"/>
      <c r="AV137" s="174">
        <v>48750</v>
      </c>
      <c r="AW137" s="102"/>
      <c r="AX137" s="102"/>
      <c r="AY137" s="267"/>
      <c r="AZ137" s="102"/>
      <c r="BA137" s="102" t="s">
        <v>1840</v>
      </c>
      <c r="BB137" s="102"/>
      <c r="BC137" s="45"/>
      <c r="BD137" s="45"/>
    </row>
    <row r="138" spans="1:56" s="101" customFormat="1" ht="16" hidden="1" thickBot="1">
      <c r="A138" s="231"/>
      <c r="B138" s="240"/>
      <c r="C138" s="23" t="s">
        <v>1232</v>
      </c>
      <c r="D138" s="24" t="s">
        <v>1404</v>
      </c>
      <c r="E138" s="34"/>
      <c r="F138" s="102"/>
      <c r="G138" s="38"/>
      <c r="H138" s="38"/>
      <c r="I138" s="38"/>
      <c r="J138" s="102"/>
      <c r="K138" s="38"/>
      <c r="L138" s="38"/>
      <c r="M138" s="38"/>
      <c r="N138" s="38"/>
      <c r="O138" s="38"/>
      <c r="P138" s="38"/>
      <c r="Q138" s="38"/>
      <c r="R138" s="46" t="s">
        <v>1475</v>
      </c>
      <c r="S138" s="46">
        <v>0</v>
      </c>
      <c r="T138" s="25" t="s">
        <v>222</v>
      </c>
      <c r="U138" s="46">
        <v>0</v>
      </c>
      <c r="V138" s="46">
        <v>0</v>
      </c>
      <c r="W138" s="46">
        <v>0</v>
      </c>
      <c r="X138" s="46">
        <v>0</v>
      </c>
      <c r="Y138" s="46">
        <v>0</v>
      </c>
      <c r="Z138" s="38"/>
      <c r="AA138" s="38"/>
      <c r="AB138" s="38"/>
      <c r="AC138" s="38"/>
      <c r="AD138" s="38"/>
      <c r="AE138" s="38"/>
      <c r="AF138" s="38"/>
      <c r="AG138" s="38"/>
      <c r="AH138" s="38"/>
      <c r="AI138" s="38"/>
      <c r="AJ138" s="38"/>
      <c r="AK138" s="38"/>
      <c r="AL138" s="38"/>
      <c r="AM138" s="38"/>
      <c r="AN138" s="38"/>
      <c r="AO138" s="38"/>
      <c r="AP138" s="38"/>
      <c r="AQ138" s="24" t="s">
        <v>204</v>
      </c>
      <c r="AR138" s="24">
        <v>2001</v>
      </c>
      <c r="AS138" s="38"/>
      <c r="AT138" s="38"/>
      <c r="AU138" s="38"/>
      <c r="AV138" s="174">
        <v>105000</v>
      </c>
      <c r="AW138" s="102"/>
      <c r="AX138" s="102"/>
      <c r="AY138" s="267"/>
      <c r="AZ138" s="102"/>
      <c r="BA138" s="102" t="s">
        <v>1840</v>
      </c>
      <c r="BB138" s="102"/>
      <c r="BC138" s="45"/>
      <c r="BD138" s="45"/>
    </row>
    <row r="139" spans="1:56" s="101" customFormat="1" ht="16" hidden="1" thickBot="1">
      <c r="A139" s="231"/>
      <c r="B139" s="240"/>
      <c r="C139" s="23" t="s">
        <v>1217</v>
      </c>
      <c r="D139" s="24" t="s">
        <v>1381</v>
      </c>
      <c r="E139" s="34"/>
      <c r="F139" s="102"/>
      <c r="G139" s="38"/>
      <c r="H139" s="38"/>
      <c r="I139" s="38"/>
      <c r="J139" s="102"/>
      <c r="K139" s="38"/>
      <c r="L139" s="38"/>
      <c r="M139" s="38"/>
      <c r="N139" s="38"/>
      <c r="O139" s="38"/>
      <c r="P139" s="38"/>
      <c r="Q139" s="38"/>
      <c r="R139" s="46" t="s">
        <v>1471</v>
      </c>
      <c r="S139" s="46">
        <v>0</v>
      </c>
      <c r="T139" s="25" t="s">
        <v>224</v>
      </c>
      <c r="U139" s="46">
        <v>0</v>
      </c>
      <c r="V139" s="46">
        <v>0</v>
      </c>
      <c r="W139" s="46">
        <v>0</v>
      </c>
      <c r="X139" s="46">
        <v>0</v>
      </c>
      <c r="Y139" s="46">
        <v>0</v>
      </c>
      <c r="Z139" s="38"/>
      <c r="AA139" s="38"/>
      <c r="AB139" s="38"/>
      <c r="AC139" s="38"/>
      <c r="AD139" s="38"/>
      <c r="AE139" s="38"/>
      <c r="AF139" s="38"/>
      <c r="AG139" s="38"/>
      <c r="AH139" s="38"/>
      <c r="AI139" s="38"/>
      <c r="AJ139" s="38"/>
      <c r="AK139" s="38"/>
      <c r="AL139" s="38"/>
      <c r="AM139" s="38"/>
      <c r="AN139" s="38"/>
      <c r="AO139" s="38"/>
      <c r="AP139" s="38"/>
      <c r="AQ139" s="24" t="s">
        <v>204</v>
      </c>
      <c r="AR139" s="24">
        <v>2005</v>
      </c>
      <c r="AS139" s="38"/>
      <c r="AT139" s="38"/>
      <c r="AU139" s="38"/>
      <c r="AV139" s="174">
        <v>1400000</v>
      </c>
      <c r="AW139" s="102"/>
      <c r="AX139" s="102"/>
      <c r="AY139" s="267"/>
      <c r="AZ139" s="102"/>
      <c r="BA139" s="102" t="s">
        <v>1840</v>
      </c>
      <c r="BB139" s="102"/>
      <c r="BC139" s="45"/>
      <c r="BD139" s="45"/>
    </row>
    <row r="140" spans="1:56" s="101" customFormat="1" ht="16" hidden="1" thickBot="1">
      <c r="A140" s="231"/>
      <c r="B140" s="240"/>
      <c r="C140" s="23" t="s">
        <v>1212</v>
      </c>
      <c r="D140" s="24" t="s">
        <v>1376</v>
      </c>
      <c r="E140" s="34"/>
      <c r="F140" s="102"/>
      <c r="G140" s="38"/>
      <c r="H140" s="38"/>
      <c r="I140" s="38"/>
      <c r="J140" s="102"/>
      <c r="K140" s="38"/>
      <c r="L140" s="38"/>
      <c r="M140" s="38"/>
      <c r="N140" s="38"/>
      <c r="O140" s="38"/>
      <c r="P140" s="38"/>
      <c r="Q140" s="38"/>
      <c r="R140" s="46" t="s">
        <v>747</v>
      </c>
      <c r="S140" s="46">
        <v>0</v>
      </c>
      <c r="T140" s="25" t="s">
        <v>233</v>
      </c>
      <c r="U140" s="46">
        <v>0</v>
      </c>
      <c r="V140" s="46">
        <v>0</v>
      </c>
      <c r="W140" s="46">
        <v>0</v>
      </c>
      <c r="X140" s="46">
        <v>0</v>
      </c>
      <c r="Y140" s="46">
        <v>0</v>
      </c>
      <c r="Z140" s="38"/>
      <c r="AA140" s="38"/>
      <c r="AB140" s="38"/>
      <c r="AC140" s="38"/>
      <c r="AD140" s="38"/>
      <c r="AE140" s="38"/>
      <c r="AF140" s="38"/>
      <c r="AG140" s="38"/>
      <c r="AH140" s="38"/>
      <c r="AI140" s="38"/>
      <c r="AJ140" s="38"/>
      <c r="AK140" s="38"/>
      <c r="AL140" s="38"/>
      <c r="AM140" s="38"/>
      <c r="AN140" s="38"/>
      <c r="AO140" s="38"/>
      <c r="AP140" s="38"/>
      <c r="AQ140" s="24" t="s">
        <v>204</v>
      </c>
      <c r="AR140" s="24">
        <v>2005</v>
      </c>
      <c r="AS140" s="38"/>
      <c r="AT140" s="38"/>
      <c r="AU140" s="38"/>
      <c r="AV140" s="174">
        <v>595000</v>
      </c>
      <c r="AW140" s="102"/>
      <c r="AX140" s="102"/>
      <c r="AY140" s="267"/>
      <c r="AZ140" s="102"/>
      <c r="BA140" s="102" t="s">
        <v>1840</v>
      </c>
      <c r="BB140" s="102"/>
      <c r="BC140" s="45"/>
      <c r="BD140" s="45"/>
    </row>
    <row r="141" spans="1:56" s="101" customFormat="1" ht="16" hidden="1" thickBot="1">
      <c r="A141" s="231"/>
      <c r="B141" s="240"/>
      <c r="C141" s="23" t="s">
        <v>1245</v>
      </c>
      <c r="D141" s="24" t="s">
        <v>1388</v>
      </c>
      <c r="E141" s="34"/>
      <c r="F141" s="102"/>
      <c r="G141" s="38"/>
      <c r="H141" s="38"/>
      <c r="I141" s="38"/>
      <c r="J141" s="102"/>
      <c r="K141" s="38"/>
      <c r="L141" s="38"/>
      <c r="M141" s="38"/>
      <c r="N141" s="38"/>
      <c r="O141" s="38"/>
      <c r="P141" s="38"/>
      <c r="Q141" s="38"/>
      <c r="R141" s="46" t="s">
        <v>1470</v>
      </c>
      <c r="S141" s="46">
        <v>0</v>
      </c>
      <c r="T141" s="25" t="s">
        <v>1533</v>
      </c>
      <c r="U141" s="46">
        <v>0</v>
      </c>
      <c r="V141" s="46">
        <v>0</v>
      </c>
      <c r="W141" s="46">
        <v>0</v>
      </c>
      <c r="X141" s="46">
        <v>0</v>
      </c>
      <c r="Y141" s="46">
        <v>0</v>
      </c>
      <c r="Z141" s="38"/>
      <c r="AA141" s="38"/>
      <c r="AB141" s="38"/>
      <c r="AC141" s="38"/>
      <c r="AD141" s="38"/>
      <c r="AE141" s="38"/>
      <c r="AF141" s="38"/>
      <c r="AG141" s="38"/>
      <c r="AH141" s="38"/>
      <c r="AI141" s="38"/>
      <c r="AJ141" s="38"/>
      <c r="AK141" s="38"/>
      <c r="AL141" s="38"/>
      <c r="AM141" s="38"/>
      <c r="AN141" s="38"/>
      <c r="AO141" s="38"/>
      <c r="AP141" s="38"/>
      <c r="AQ141" s="24" t="s">
        <v>204</v>
      </c>
      <c r="AR141" s="24">
        <v>2005</v>
      </c>
      <c r="AS141" s="38"/>
      <c r="AT141" s="38"/>
      <c r="AU141" s="38"/>
      <c r="AV141" s="174">
        <v>6650000</v>
      </c>
      <c r="AW141" s="102"/>
      <c r="AX141" s="102"/>
      <c r="AY141" s="267"/>
      <c r="AZ141" s="102"/>
      <c r="BA141" s="102" t="s">
        <v>1840</v>
      </c>
      <c r="BB141" s="102"/>
      <c r="BC141" s="45"/>
      <c r="BD141" s="45"/>
    </row>
    <row r="142" spans="1:56" s="101" customFormat="1" ht="16" hidden="1" thickBot="1">
      <c r="A142" s="231"/>
      <c r="B142" s="240"/>
      <c r="C142" s="23" t="s">
        <v>1246</v>
      </c>
      <c r="D142" s="24" t="s">
        <v>1405</v>
      </c>
      <c r="E142" s="34"/>
      <c r="F142" s="102" t="s">
        <v>123</v>
      </c>
      <c r="G142" s="38"/>
      <c r="H142" s="38"/>
      <c r="I142" s="38"/>
      <c r="J142" s="102" t="s">
        <v>1193</v>
      </c>
      <c r="K142" s="38"/>
      <c r="L142" s="38"/>
      <c r="M142" s="38"/>
      <c r="N142" s="38"/>
      <c r="O142" s="38"/>
      <c r="P142" s="38"/>
      <c r="Q142" s="38"/>
      <c r="R142" s="46" t="s">
        <v>784</v>
      </c>
      <c r="S142" s="46">
        <v>0</v>
      </c>
      <c r="T142" s="25" t="s">
        <v>222</v>
      </c>
      <c r="U142" s="46">
        <v>0</v>
      </c>
      <c r="V142" s="46">
        <v>0</v>
      </c>
      <c r="W142" s="46">
        <v>0</v>
      </c>
      <c r="X142" s="46">
        <v>0</v>
      </c>
      <c r="Y142" s="46">
        <v>0</v>
      </c>
      <c r="Z142" s="38"/>
      <c r="AA142" s="38"/>
      <c r="AB142" s="38"/>
      <c r="AC142" s="38"/>
      <c r="AD142" s="38"/>
      <c r="AE142" s="38"/>
      <c r="AF142" s="38"/>
      <c r="AG142" s="38"/>
      <c r="AH142" s="38"/>
      <c r="AI142" s="38"/>
      <c r="AJ142" s="38"/>
      <c r="AK142" s="38"/>
      <c r="AL142" s="38"/>
      <c r="AM142" s="38"/>
      <c r="AN142" s="38"/>
      <c r="AO142" s="38"/>
      <c r="AP142" s="38"/>
      <c r="AQ142" s="24" t="s">
        <v>204</v>
      </c>
      <c r="AR142" s="24">
        <v>2005</v>
      </c>
      <c r="AS142" s="38"/>
      <c r="AT142" s="38"/>
      <c r="AU142" s="38"/>
      <c r="AV142" s="174">
        <v>700000</v>
      </c>
      <c r="AW142" s="102" t="s">
        <v>123</v>
      </c>
      <c r="AX142" s="102"/>
      <c r="AY142" s="266" t="s">
        <v>1799</v>
      </c>
      <c r="AZ142" s="102" t="s">
        <v>1193</v>
      </c>
      <c r="BA142" s="102"/>
      <c r="BB142" s="102"/>
      <c r="BC142" s="45"/>
      <c r="BD142" s="45"/>
    </row>
    <row r="143" spans="1:56" s="101" customFormat="1" ht="16" hidden="1" thickBot="1">
      <c r="A143" s="231"/>
      <c r="B143" s="240"/>
      <c r="C143" s="23" t="s">
        <v>1247</v>
      </c>
      <c r="D143" s="24" t="s">
        <v>1406</v>
      </c>
      <c r="E143" s="34"/>
      <c r="F143" s="102"/>
      <c r="G143" s="38"/>
      <c r="H143" s="38"/>
      <c r="I143" s="38"/>
      <c r="J143" s="102"/>
      <c r="K143" s="38"/>
      <c r="L143" s="38"/>
      <c r="M143" s="38"/>
      <c r="N143" s="38"/>
      <c r="O143" s="38"/>
      <c r="P143" s="38"/>
      <c r="Q143" s="38"/>
      <c r="R143" s="46" t="s">
        <v>737</v>
      </c>
      <c r="S143" s="46">
        <v>0</v>
      </c>
      <c r="T143" s="25" t="s">
        <v>225</v>
      </c>
      <c r="U143" s="46">
        <v>0</v>
      </c>
      <c r="V143" s="46">
        <v>0</v>
      </c>
      <c r="W143" s="46">
        <v>0</v>
      </c>
      <c r="X143" s="46">
        <v>0</v>
      </c>
      <c r="Y143" s="46">
        <v>0</v>
      </c>
      <c r="Z143" s="38"/>
      <c r="AA143" s="38"/>
      <c r="AB143" s="38"/>
      <c r="AC143" s="38"/>
      <c r="AD143" s="38"/>
      <c r="AE143" s="38"/>
      <c r="AF143" s="38"/>
      <c r="AG143" s="38"/>
      <c r="AH143" s="38"/>
      <c r="AI143" s="38"/>
      <c r="AJ143" s="38"/>
      <c r="AK143" s="38"/>
      <c r="AL143" s="38"/>
      <c r="AM143" s="38"/>
      <c r="AN143" s="38"/>
      <c r="AO143" s="38"/>
      <c r="AP143" s="38"/>
      <c r="AQ143" s="24" t="s">
        <v>204</v>
      </c>
      <c r="AR143" s="24">
        <v>2004</v>
      </c>
      <c r="AS143" s="38"/>
      <c r="AT143" s="38"/>
      <c r="AU143" s="38"/>
      <c r="AV143" s="174">
        <v>49000</v>
      </c>
      <c r="AW143" s="102"/>
      <c r="AX143" s="102"/>
      <c r="AY143" s="267"/>
      <c r="AZ143" s="102"/>
      <c r="BA143" s="102" t="s">
        <v>1840</v>
      </c>
      <c r="BB143" s="102"/>
      <c r="BC143" s="45"/>
      <c r="BD143" s="45"/>
    </row>
    <row r="144" spans="1:56" s="101" customFormat="1" ht="16" hidden="1" thickBot="1">
      <c r="A144" s="231"/>
      <c r="B144" s="240"/>
      <c r="C144" s="23" t="s">
        <v>1228</v>
      </c>
      <c r="D144" s="24" t="s">
        <v>1398</v>
      </c>
      <c r="E144" s="34"/>
      <c r="F144" s="102"/>
      <c r="G144" s="38"/>
      <c r="H144" s="38"/>
      <c r="I144" s="38"/>
      <c r="J144" s="102"/>
      <c r="K144" s="38"/>
      <c r="L144" s="38"/>
      <c r="M144" s="38"/>
      <c r="N144" s="38"/>
      <c r="O144" s="38"/>
      <c r="P144" s="38"/>
      <c r="Q144" s="38"/>
      <c r="R144" s="46" t="s">
        <v>1476</v>
      </c>
      <c r="S144" s="46">
        <v>0</v>
      </c>
      <c r="T144" s="25" t="s">
        <v>221</v>
      </c>
      <c r="U144" s="46">
        <v>0</v>
      </c>
      <c r="V144" s="46">
        <v>0</v>
      </c>
      <c r="W144" s="46">
        <v>0</v>
      </c>
      <c r="X144" s="46">
        <v>0</v>
      </c>
      <c r="Y144" s="46">
        <v>0</v>
      </c>
      <c r="Z144" s="38"/>
      <c r="AA144" s="38"/>
      <c r="AB144" s="38"/>
      <c r="AC144" s="38"/>
      <c r="AD144" s="38"/>
      <c r="AE144" s="38"/>
      <c r="AF144" s="38"/>
      <c r="AG144" s="38"/>
      <c r="AH144" s="38"/>
      <c r="AI144" s="38"/>
      <c r="AJ144" s="38"/>
      <c r="AK144" s="38"/>
      <c r="AL144" s="38"/>
      <c r="AM144" s="38"/>
      <c r="AN144" s="38"/>
      <c r="AO144" s="38"/>
      <c r="AP144" s="38"/>
      <c r="AQ144" s="24" t="s">
        <v>204</v>
      </c>
      <c r="AR144" s="24">
        <v>2003</v>
      </c>
      <c r="AS144" s="38"/>
      <c r="AT144" s="38"/>
      <c r="AU144" s="38"/>
      <c r="AV144" s="174">
        <v>2275000</v>
      </c>
      <c r="AW144" s="102"/>
      <c r="AX144" s="102"/>
      <c r="AY144" s="267"/>
      <c r="AZ144" s="102"/>
      <c r="BA144" s="102" t="s">
        <v>1840</v>
      </c>
      <c r="BB144" s="102"/>
      <c r="BC144" s="45"/>
      <c r="BD144" s="45"/>
    </row>
    <row r="145" spans="1:56" s="101" customFormat="1" ht="16" hidden="1" thickBot="1">
      <c r="A145" s="231"/>
      <c r="B145" s="240"/>
      <c r="C145" s="23" t="s">
        <v>1200</v>
      </c>
      <c r="D145" s="24" t="s">
        <v>1366</v>
      </c>
      <c r="E145" s="34"/>
      <c r="F145" s="102"/>
      <c r="G145" s="38"/>
      <c r="H145" s="38"/>
      <c r="I145" s="38"/>
      <c r="J145" s="102"/>
      <c r="K145" s="38"/>
      <c r="L145" s="38"/>
      <c r="M145" s="38"/>
      <c r="N145" s="38"/>
      <c r="O145" s="38"/>
      <c r="P145" s="38"/>
      <c r="Q145" s="38"/>
      <c r="R145" s="46" t="s">
        <v>1477</v>
      </c>
      <c r="S145" s="46">
        <v>0</v>
      </c>
      <c r="T145" s="25" t="s">
        <v>230</v>
      </c>
      <c r="U145" s="46">
        <v>0</v>
      </c>
      <c r="V145" s="46">
        <v>0</v>
      </c>
      <c r="W145" s="46">
        <v>0</v>
      </c>
      <c r="X145" s="46">
        <v>0</v>
      </c>
      <c r="Y145" s="46">
        <v>0</v>
      </c>
      <c r="Z145" s="38"/>
      <c r="AA145" s="38"/>
      <c r="AB145" s="38"/>
      <c r="AC145" s="38"/>
      <c r="AD145" s="38"/>
      <c r="AE145" s="38"/>
      <c r="AF145" s="38"/>
      <c r="AG145" s="38"/>
      <c r="AH145" s="38"/>
      <c r="AI145" s="38"/>
      <c r="AJ145" s="38"/>
      <c r="AK145" s="38"/>
      <c r="AL145" s="38"/>
      <c r="AM145" s="38"/>
      <c r="AN145" s="38"/>
      <c r="AO145" s="38"/>
      <c r="AP145" s="38"/>
      <c r="AQ145" s="24" t="s">
        <v>204</v>
      </c>
      <c r="AR145" s="24">
        <v>2004</v>
      </c>
      <c r="AS145" s="38"/>
      <c r="AT145" s="38"/>
      <c r="AU145" s="38"/>
      <c r="AV145" s="174">
        <v>720000</v>
      </c>
      <c r="AW145" s="102"/>
      <c r="AX145" s="102"/>
      <c r="AY145" s="267"/>
      <c r="AZ145" s="102"/>
      <c r="BA145" s="102" t="s">
        <v>1840</v>
      </c>
      <c r="BB145" s="102"/>
      <c r="BC145" s="45"/>
      <c r="BD145" s="45"/>
    </row>
    <row r="146" spans="1:56" s="101" customFormat="1" ht="16" hidden="1" thickBot="1">
      <c r="A146" s="231"/>
      <c r="B146" s="240"/>
      <c r="C146" s="23" t="s">
        <v>1222</v>
      </c>
      <c r="D146" s="24" t="s">
        <v>1386</v>
      </c>
      <c r="E146" s="34"/>
      <c r="F146" s="102"/>
      <c r="G146" s="38"/>
      <c r="H146" s="38"/>
      <c r="I146" s="38"/>
      <c r="J146" s="102"/>
      <c r="K146" s="38"/>
      <c r="L146" s="38"/>
      <c r="M146" s="38"/>
      <c r="N146" s="38"/>
      <c r="O146" s="38"/>
      <c r="P146" s="38"/>
      <c r="Q146" s="38"/>
      <c r="R146" s="46" t="s">
        <v>747</v>
      </c>
      <c r="S146" s="46">
        <v>0</v>
      </c>
      <c r="T146" s="25" t="s">
        <v>1527</v>
      </c>
      <c r="U146" s="46">
        <v>0</v>
      </c>
      <c r="V146" s="46">
        <v>0</v>
      </c>
      <c r="W146" s="46">
        <v>0</v>
      </c>
      <c r="X146" s="46">
        <v>0</v>
      </c>
      <c r="Y146" s="46">
        <v>0</v>
      </c>
      <c r="Z146" s="38"/>
      <c r="AA146" s="38"/>
      <c r="AB146" s="38"/>
      <c r="AC146" s="38"/>
      <c r="AD146" s="38"/>
      <c r="AE146" s="38"/>
      <c r="AF146" s="38"/>
      <c r="AG146" s="38"/>
      <c r="AH146" s="38"/>
      <c r="AI146" s="38"/>
      <c r="AJ146" s="38"/>
      <c r="AK146" s="38"/>
      <c r="AL146" s="38"/>
      <c r="AM146" s="38"/>
      <c r="AN146" s="38"/>
      <c r="AO146" s="38"/>
      <c r="AP146" s="38"/>
      <c r="AQ146" s="24" t="s">
        <v>204</v>
      </c>
      <c r="AR146" s="24">
        <v>2000</v>
      </c>
      <c r="AS146" s="38"/>
      <c r="AT146" s="38"/>
      <c r="AU146" s="38"/>
      <c r="AV146" s="174">
        <v>65000</v>
      </c>
      <c r="AW146" s="102"/>
      <c r="AX146" s="102"/>
      <c r="AY146" s="267"/>
      <c r="AZ146" s="102"/>
      <c r="BA146" s="102" t="s">
        <v>1840</v>
      </c>
      <c r="BB146" s="102"/>
      <c r="BC146" s="45"/>
      <c r="BD146" s="45"/>
    </row>
    <row r="147" spans="1:56" s="101" customFormat="1" ht="16" hidden="1" thickBot="1">
      <c r="A147" s="231"/>
      <c r="B147" s="240"/>
      <c r="C147" s="23" t="s">
        <v>1248</v>
      </c>
      <c r="D147" s="24" t="s">
        <v>1407</v>
      </c>
      <c r="E147" s="34"/>
      <c r="F147" s="102"/>
      <c r="G147" s="38"/>
      <c r="H147" s="38"/>
      <c r="I147" s="38"/>
      <c r="J147" s="102"/>
      <c r="K147" s="38"/>
      <c r="L147" s="38"/>
      <c r="M147" s="38"/>
      <c r="N147" s="38"/>
      <c r="O147" s="38"/>
      <c r="P147" s="38"/>
      <c r="Q147" s="38"/>
      <c r="R147" s="46" t="s">
        <v>784</v>
      </c>
      <c r="S147" s="46">
        <v>0</v>
      </c>
      <c r="T147" s="25" t="s">
        <v>222</v>
      </c>
      <c r="U147" s="46">
        <v>0</v>
      </c>
      <c r="V147" s="46">
        <v>0</v>
      </c>
      <c r="W147" s="46">
        <v>0</v>
      </c>
      <c r="X147" s="46">
        <v>0</v>
      </c>
      <c r="Y147" s="46">
        <v>0</v>
      </c>
      <c r="Z147" s="38"/>
      <c r="AA147" s="38"/>
      <c r="AB147" s="38"/>
      <c r="AC147" s="38"/>
      <c r="AD147" s="38"/>
      <c r="AE147" s="38"/>
      <c r="AF147" s="38"/>
      <c r="AG147" s="38"/>
      <c r="AH147" s="38"/>
      <c r="AI147" s="38"/>
      <c r="AJ147" s="38"/>
      <c r="AK147" s="38"/>
      <c r="AL147" s="38"/>
      <c r="AM147" s="38"/>
      <c r="AN147" s="38"/>
      <c r="AO147" s="38"/>
      <c r="AP147" s="38"/>
      <c r="AQ147" s="24" t="s">
        <v>204</v>
      </c>
      <c r="AR147" s="24">
        <v>2000</v>
      </c>
      <c r="AS147" s="38"/>
      <c r="AT147" s="38"/>
      <c r="AU147" s="38"/>
      <c r="AV147" s="174">
        <v>680000</v>
      </c>
      <c r="AW147" s="102"/>
      <c r="AX147" s="102"/>
      <c r="AY147" s="267"/>
      <c r="AZ147" s="102"/>
      <c r="BA147" s="102" t="s">
        <v>1840</v>
      </c>
      <c r="BB147" s="102"/>
      <c r="BC147" s="45"/>
      <c r="BD147" s="45"/>
    </row>
    <row r="148" spans="1:56" s="101" customFormat="1" ht="16" hidden="1" thickBot="1">
      <c r="A148" s="231"/>
      <c r="B148" s="240"/>
      <c r="C148" s="23" t="s">
        <v>1212</v>
      </c>
      <c r="D148" s="24" t="s">
        <v>1376</v>
      </c>
      <c r="E148" s="34"/>
      <c r="F148" s="102"/>
      <c r="G148" s="38"/>
      <c r="H148" s="38"/>
      <c r="I148" s="38"/>
      <c r="J148" s="102"/>
      <c r="K148" s="38"/>
      <c r="L148" s="38"/>
      <c r="M148" s="38"/>
      <c r="N148" s="38"/>
      <c r="O148" s="38"/>
      <c r="P148" s="38"/>
      <c r="Q148" s="38"/>
      <c r="R148" s="46" t="s">
        <v>747</v>
      </c>
      <c r="S148" s="46">
        <v>0</v>
      </c>
      <c r="T148" s="25" t="s">
        <v>1532</v>
      </c>
      <c r="U148" s="46">
        <v>0</v>
      </c>
      <c r="V148" s="46">
        <v>0</v>
      </c>
      <c r="W148" s="46">
        <v>0</v>
      </c>
      <c r="X148" s="46">
        <v>0</v>
      </c>
      <c r="Y148" s="46">
        <v>0</v>
      </c>
      <c r="Z148" s="38"/>
      <c r="AA148" s="38"/>
      <c r="AB148" s="38"/>
      <c r="AC148" s="38"/>
      <c r="AD148" s="38"/>
      <c r="AE148" s="38"/>
      <c r="AF148" s="38"/>
      <c r="AG148" s="38"/>
      <c r="AH148" s="38"/>
      <c r="AI148" s="38"/>
      <c r="AJ148" s="38"/>
      <c r="AK148" s="38"/>
      <c r="AL148" s="38"/>
      <c r="AM148" s="38"/>
      <c r="AN148" s="38"/>
      <c r="AO148" s="38"/>
      <c r="AP148" s="38"/>
      <c r="AQ148" s="24" t="s">
        <v>204</v>
      </c>
      <c r="AR148" s="24">
        <v>2000</v>
      </c>
      <c r="AS148" s="38"/>
      <c r="AT148" s="38"/>
      <c r="AU148" s="38"/>
      <c r="AV148" s="174">
        <v>665000</v>
      </c>
      <c r="AW148" s="102"/>
      <c r="AX148" s="102"/>
      <c r="AY148" s="267"/>
      <c r="AZ148" s="102"/>
      <c r="BA148" s="102" t="s">
        <v>1840</v>
      </c>
      <c r="BB148" s="102"/>
      <c r="BC148" s="45"/>
      <c r="BD148" s="45"/>
    </row>
    <row r="149" spans="1:56" s="101" customFormat="1" ht="16" hidden="1" thickBot="1">
      <c r="A149" s="231"/>
      <c r="B149" s="240"/>
      <c r="C149" s="23" t="s">
        <v>1200</v>
      </c>
      <c r="D149" s="24" t="s">
        <v>1366</v>
      </c>
      <c r="E149" s="34"/>
      <c r="F149" s="102"/>
      <c r="G149" s="38"/>
      <c r="H149" s="38"/>
      <c r="I149" s="38"/>
      <c r="J149" s="102"/>
      <c r="K149" s="38"/>
      <c r="L149" s="38"/>
      <c r="M149" s="38"/>
      <c r="N149" s="38"/>
      <c r="O149" s="38"/>
      <c r="P149" s="38"/>
      <c r="Q149" s="38"/>
      <c r="R149" s="46" t="s">
        <v>747</v>
      </c>
      <c r="S149" s="46">
        <v>0</v>
      </c>
      <c r="T149" s="25" t="s">
        <v>230</v>
      </c>
      <c r="U149" s="46">
        <v>0</v>
      </c>
      <c r="V149" s="46">
        <v>0</v>
      </c>
      <c r="W149" s="46">
        <v>0</v>
      </c>
      <c r="X149" s="46">
        <v>0</v>
      </c>
      <c r="Y149" s="46">
        <v>0</v>
      </c>
      <c r="Z149" s="38"/>
      <c r="AA149" s="38"/>
      <c r="AB149" s="38"/>
      <c r="AC149" s="38"/>
      <c r="AD149" s="38"/>
      <c r="AE149" s="38"/>
      <c r="AF149" s="38"/>
      <c r="AG149" s="38"/>
      <c r="AH149" s="38"/>
      <c r="AI149" s="38"/>
      <c r="AJ149" s="38"/>
      <c r="AK149" s="38"/>
      <c r="AL149" s="38"/>
      <c r="AM149" s="38"/>
      <c r="AN149" s="38"/>
      <c r="AO149" s="38"/>
      <c r="AP149" s="38"/>
      <c r="AQ149" s="24" t="s">
        <v>204</v>
      </c>
      <c r="AR149" s="24">
        <v>2000</v>
      </c>
      <c r="AS149" s="38"/>
      <c r="AT149" s="38"/>
      <c r="AU149" s="38"/>
      <c r="AV149" s="174">
        <v>455000</v>
      </c>
      <c r="AW149" s="102"/>
      <c r="AX149" s="102"/>
      <c r="AY149" s="267"/>
      <c r="AZ149" s="102"/>
      <c r="BA149" s="102" t="s">
        <v>1840</v>
      </c>
      <c r="BB149" s="102"/>
      <c r="BC149" s="45"/>
      <c r="BD149" s="45"/>
    </row>
    <row r="150" spans="1:56" s="101" customFormat="1" ht="16" hidden="1" thickBot="1">
      <c r="A150" s="231"/>
      <c r="B150" s="240"/>
      <c r="C150" s="23" t="s">
        <v>1250</v>
      </c>
      <c r="D150" s="24" t="s">
        <v>1409</v>
      </c>
      <c r="E150" s="34"/>
      <c r="F150" s="102"/>
      <c r="G150" s="38"/>
      <c r="H150" s="38"/>
      <c r="I150" s="38"/>
      <c r="J150" s="102"/>
      <c r="K150" s="38"/>
      <c r="L150" s="38"/>
      <c r="M150" s="38"/>
      <c r="N150" s="38"/>
      <c r="O150" s="38"/>
      <c r="P150" s="38"/>
      <c r="Q150" s="38"/>
      <c r="R150" s="46" t="s">
        <v>747</v>
      </c>
      <c r="S150" s="46">
        <v>0</v>
      </c>
      <c r="T150" s="25" t="s">
        <v>233</v>
      </c>
      <c r="U150" s="46">
        <v>0</v>
      </c>
      <c r="V150" s="46">
        <v>0</v>
      </c>
      <c r="W150" s="46">
        <v>0</v>
      </c>
      <c r="X150" s="46">
        <v>0</v>
      </c>
      <c r="Y150" s="46">
        <v>0</v>
      </c>
      <c r="Z150" s="38"/>
      <c r="AA150" s="38"/>
      <c r="AB150" s="38"/>
      <c r="AC150" s="38"/>
      <c r="AD150" s="38"/>
      <c r="AE150" s="38"/>
      <c r="AF150" s="38"/>
      <c r="AG150" s="38"/>
      <c r="AH150" s="38"/>
      <c r="AI150" s="38"/>
      <c r="AJ150" s="38"/>
      <c r="AK150" s="38"/>
      <c r="AL150" s="38"/>
      <c r="AM150" s="38"/>
      <c r="AN150" s="38"/>
      <c r="AO150" s="38"/>
      <c r="AP150" s="38"/>
      <c r="AQ150" s="24" t="s">
        <v>204</v>
      </c>
      <c r="AR150" s="24">
        <v>2000</v>
      </c>
      <c r="AS150" s="38"/>
      <c r="AT150" s="38"/>
      <c r="AU150" s="38"/>
      <c r="AV150" s="174">
        <v>325000</v>
      </c>
      <c r="AW150" s="102"/>
      <c r="AX150" s="102"/>
      <c r="AY150" s="267"/>
      <c r="AZ150" s="102"/>
      <c r="BA150" s="102" t="s">
        <v>1840</v>
      </c>
      <c r="BB150" s="102"/>
      <c r="BC150" s="45"/>
      <c r="BD150" s="45"/>
    </row>
    <row r="151" spans="1:56" s="101" customFormat="1" ht="16" hidden="1" thickBot="1">
      <c r="A151" s="231"/>
      <c r="B151" s="240"/>
      <c r="C151" s="23" t="s">
        <v>1216</v>
      </c>
      <c r="D151" s="24" t="s">
        <v>1380</v>
      </c>
      <c r="E151" s="34"/>
      <c r="F151" s="102"/>
      <c r="G151" s="38"/>
      <c r="H151" s="38"/>
      <c r="I151" s="38"/>
      <c r="J151" s="102"/>
      <c r="K151" s="38"/>
      <c r="L151" s="38"/>
      <c r="M151" s="38"/>
      <c r="N151" s="38"/>
      <c r="O151" s="38"/>
      <c r="P151" s="38"/>
      <c r="Q151" s="38"/>
      <c r="R151" s="46" t="s">
        <v>1479</v>
      </c>
      <c r="S151" s="46">
        <v>0</v>
      </c>
      <c r="T151" s="25" t="s">
        <v>221</v>
      </c>
      <c r="U151" s="46">
        <v>0</v>
      </c>
      <c r="V151" s="46">
        <v>0</v>
      </c>
      <c r="W151" s="46">
        <v>0</v>
      </c>
      <c r="X151" s="46">
        <v>0</v>
      </c>
      <c r="Y151" s="46">
        <v>0</v>
      </c>
      <c r="Z151" s="38"/>
      <c r="AA151" s="38"/>
      <c r="AB151" s="38"/>
      <c r="AC151" s="38"/>
      <c r="AD151" s="38"/>
      <c r="AE151" s="38"/>
      <c r="AF151" s="38"/>
      <c r="AG151" s="38"/>
      <c r="AH151" s="38"/>
      <c r="AI151" s="38"/>
      <c r="AJ151" s="38"/>
      <c r="AK151" s="38"/>
      <c r="AL151" s="38"/>
      <c r="AM151" s="38"/>
      <c r="AN151" s="38"/>
      <c r="AO151" s="38"/>
      <c r="AP151" s="38"/>
      <c r="AQ151" s="24" t="s">
        <v>204</v>
      </c>
      <c r="AR151" s="24">
        <v>2000</v>
      </c>
      <c r="AS151" s="38"/>
      <c r="AT151" s="38"/>
      <c r="AU151" s="38"/>
      <c r="AV151" s="174">
        <v>200000</v>
      </c>
      <c r="AW151" s="102"/>
      <c r="AX151" s="102"/>
      <c r="AY151" s="267"/>
      <c r="AZ151" s="102"/>
      <c r="BA151" s="102" t="s">
        <v>1840</v>
      </c>
      <c r="BB151" s="102"/>
      <c r="BC151" s="45"/>
      <c r="BD151" s="45"/>
    </row>
    <row r="152" spans="1:56" s="101" customFormat="1" ht="16" hidden="1" thickBot="1">
      <c r="A152" s="231"/>
      <c r="B152" s="240"/>
      <c r="C152" s="23" t="s">
        <v>1251</v>
      </c>
      <c r="D152" s="24" t="s">
        <v>1410</v>
      </c>
      <c r="E152" s="34"/>
      <c r="F152" s="102"/>
      <c r="G152" s="38"/>
      <c r="H152" s="38"/>
      <c r="I152" s="38"/>
      <c r="J152" s="102"/>
      <c r="K152" s="38"/>
      <c r="L152" s="38"/>
      <c r="M152" s="38"/>
      <c r="N152" s="38"/>
      <c r="O152" s="38"/>
      <c r="P152" s="38"/>
      <c r="Q152" s="38"/>
      <c r="R152" s="46" t="s">
        <v>1480</v>
      </c>
      <c r="S152" s="46">
        <v>0</v>
      </c>
      <c r="T152" s="25" t="s">
        <v>221</v>
      </c>
      <c r="U152" s="46">
        <v>0</v>
      </c>
      <c r="V152" s="46">
        <v>0</v>
      </c>
      <c r="W152" s="46">
        <v>0</v>
      </c>
      <c r="X152" s="46">
        <v>0</v>
      </c>
      <c r="Y152" s="46">
        <v>0</v>
      </c>
      <c r="Z152" s="38"/>
      <c r="AA152" s="38"/>
      <c r="AB152" s="38"/>
      <c r="AC152" s="38"/>
      <c r="AD152" s="38"/>
      <c r="AE152" s="38"/>
      <c r="AF152" s="38"/>
      <c r="AG152" s="38"/>
      <c r="AH152" s="38"/>
      <c r="AI152" s="38"/>
      <c r="AJ152" s="38"/>
      <c r="AK152" s="38"/>
      <c r="AL152" s="38"/>
      <c r="AM152" s="38"/>
      <c r="AN152" s="38"/>
      <c r="AO152" s="38"/>
      <c r="AP152" s="38"/>
      <c r="AQ152" s="24" t="s">
        <v>204</v>
      </c>
      <c r="AR152" s="24">
        <v>2000</v>
      </c>
      <c r="AS152" s="38"/>
      <c r="AT152" s="38"/>
      <c r="AU152" s="38"/>
      <c r="AV152" s="174">
        <v>560000</v>
      </c>
      <c r="AW152" s="102"/>
      <c r="AX152" s="102"/>
      <c r="AY152" s="267"/>
      <c r="AZ152" s="102"/>
      <c r="BA152" s="102" t="s">
        <v>1840</v>
      </c>
      <c r="BB152" s="102"/>
      <c r="BC152" s="45"/>
      <c r="BD152" s="45"/>
    </row>
    <row r="153" spans="1:56" s="101" customFormat="1" ht="16" hidden="1" thickBot="1">
      <c r="A153" s="231"/>
      <c r="B153" s="240"/>
      <c r="C153" s="23" t="s">
        <v>1249</v>
      </c>
      <c r="D153" s="24" t="s">
        <v>1408</v>
      </c>
      <c r="E153" s="34"/>
      <c r="F153" s="102"/>
      <c r="G153" s="38"/>
      <c r="H153" s="38"/>
      <c r="I153" s="38"/>
      <c r="J153" s="102"/>
      <c r="K153" s="38"/>
      <c r="L153" s="38"/>
      <c r="M153" s="38"/>
      <c r="N153" s="38"/>
      <c r="O153" s="38"/>
      <c r="P153" s="38"/>
      <c r="Q153" s="38"/>
      <c r="R153" s="46" t="s">
        <v>1478</v>
      </c>
      <c r="S153" s="46">
        <v>0</v>
      </c>
      <c r="T153" s="25" t="s">
        <v>222</v>
      </c>
      <c r="U153" s="46">
        <v>0</v>
      </c>
      <c r="V153" s="46">
        <v>0</v>
      </c>
      <c r="W153" s="46">
        <v>0</v>
      </c>
      <c r="X153" s="46">
        <v>0</v>
      </c>
      <c r="Y153" s="46">
        <v>0</v>
      </c>
      <c r="Z153" s="38"/>
      <c r="AA153" s="38"/>
      <c r="AB153" s="38"/>
      <c r="AC153" s="38"/>
      <c r="AD153" s="38"/>
      <c r="AE153" s="38"/>
      <c r="AF153" s="38"/>
      <c r="AG153" s="38"/>
      <c r="AH153" s="38"/>
      <c r="AI153" s="38"/>
      <c r="AJ153" s="38"/>
      <c r="AK153" s="38"/>
      <c r="AL153" s="38"/>
      <c r="AM153" s="38"/>
      <c r="AN153" s="38"/>
      <c r="AO153" s="38"/>
      <c r="AP153" s="38"/>
      <c r="AQ153" s="24" t="s">
        <v>204</v>
      </c>
      <c r="AR153" s="24">
        <v>2000</v>
      </c>
      <c r="AS153" s="38"/>
      <c r="AT153" s="38"/>
      <c r="AU153" s="38"/>
      <c r="AV153" s="174">
        <v>845000</v>
      </c>
      <c r="AW153" s="102"/>
      <c r="AX153" s="102"/>
      <c r="AY153" s="102"/>
      <c r="AZ153" s="102"/>
      <c r="BA153" s="102" t="s">
        <v>1840</v>
      </c>
      <c r="BB153" s="102"/>
      <c r="BC153" s="45"/>
      <c r="BD153" s="45"/>
    </row>
    <row r="154" spans="1:56" s="101" customFormat="1" ht="16" hidden="1" thickBot="1">
      <c r="A154" s="231"/>
      <c r="B154" s="240"/>
      <c r="C154" s="23" t="s">
        <v>1200</v>
      </c>
      <c r="D154" s="24" t="s">
        <v>1366</v>
      </c>
      <c r="E154" s="34"/>
      <c r="F154" s="102"/>
      <c r="G154" s="38"/>
      <c r="H154" s="38"/>
      <c r="I154" s="38"/>
      <c r="J154" s="102"/>
      <c r="K154" s="38"/>
      <c r="L154" s="38"/>
      <c r="M154" s="38"/>
      <c r="N154" s="38"/>
      <c r="O154" s="38"/>
      <c r="P154" s="38"/>
      <c r="Q154" s="38"/>
      <c r="R154" s="46" t="s">
        <v>747</v>
      </c>
      <c r="S154" s="46">
        <v>0</v>
      </c>
      <c r="T154" s="25" t="s">
        <v>1523</v>
      </c>
      <c r="U154" s="46">
        <v>0</v>
      </c>
      <c r="V154" s="46">
        <v>0</v>
      </c>
      <c r="W154" s="46">
        <v>0</v>
      </c>
      <c r="X154" s="46">
        <v>0</v>
      </c>
      <c r="Y154" s="46">
        <v>0</v>
      </c>
      <c r="Z154" s="38"/>
      <c r="AA154" s="38"/>
      <c r="AB154" s="38"/>
      <c r="AC154" s="38"/>
      <c r="AD154" s="38"/>
      <c r="AE154" s="38"/>
      <c r="AF154" s="38"/>
      <c r="AG154" s="38"/>
      <c r="AH154" s="38"/>
      <c r="AI154" s="38"/>
      <c r="AJ154" s="38"/>
      <c r="AK154" s="38"/>
      <c r="AL154" s="38"/>
      <c r="AM154" s="38"/>
      <c r="AN154" s="38"/>
      <c r="AO154" s="38"/>
      <c r="AP154" s="38"/>
      <c r="AQ154" s="24" t="s">
        <v>204</v>
      </c>
      <c r="AR154" s="24">
        <v>2000</v>
      </c>
      <c r="AS154" s="38"/>
      <c r="AT154" s="38"/>
      <c r="AU154" s="38"/>
      <c r="AV154" s="174">
        <v>490000</v>
      </c>
      <c r="AW154" s="102"/>
      <c r="AX154" s="102"/>
      <c r="AY154" s="102"/>
      <c r="AZ154" s="102"/>
      <c r="BA154" s="102" t="s">
        <v>1840</v>
      </c>
      <c r="BB154" s="102"/>
      <c r="BC154" s="45"/>
      <c r="BD154" s="45"/>
    </row>
    <row r="155" spans="1:56" s="101" customFormat="1" ht="16" hidden="1" thickBot="1">
      <c r="A155" s="231"/>
      <c r="B155" s="240"/>
      <c r="C155" s="23" t="s">
        <v>1200</v>
      </c>
      <c r="D155" s="24" t="s">
        <v>1366</v>
      </c>
      <c r="E155" s="34"/>
      <c r="F155" s="102"/>
      <c r="G155" s="38"/>
      <c r="H155" s="38"/>
      <c r="I155" s="38"/>
      <c r="J155" s="102"/>
      <c r="K155" s="38"/>
      <c r="L155" s="38"/>
      <c r="M155" s="38"/>
      <c r="N155" s="38"/>
      <c r="O155" s="38"/>
      <c r="P155" s="38"/>
      <c r="Q155" s="38"/>
      <c r="R155" s="46" t="s">
        <v>747</v>
      </c>
      <c r="S155" s="46">
        <v>0</v>
      </c>
      <c r="T155" s="25" t="s">
        <v>1523</v>
      </c>
      <c r="U155" s="46">
        <v>0</v>
      </c>
      <c r="V155" s="46">
        <v>0</v>
      </c>
      <c r="W155" s="46">
        <v>0</v>
      </c>
      <c r="X155" s="46">
        <v>0</v>
      </c>
      <c r="Y155" s="46">
        <v>0</v>
      </c>
      <c r="Z155" s="38"/>
      <c r="AA155" s="38"/>
      <c r="AB155" s="38"/>
      <c r="AC155" s="38"/>
      <c r="AD155" s="38"/>
      <c r="AE155" s="38"/>
      <c r="AF155" s="38"/>
      <c r="AG155" s="38"/>
      <c r="AH155" s="38"/>
      <c r="AI155" s="38"/>
      <c r="AJ155" s="38"/>
      <c r="AK155" s="38"/>
      <c r="AL155" s="38"/>
      <c r="AM155" s="38"/>
      <c r="AN155" s="38"/>
      <c r="AO155" s="38"/>
      <c r="AP155" s="38"/>
      <c r="AQ155" s="24" t="s">
        <v>204</v>
      </c>
      <c r="AR155" s="24">
        <v>2000</v>
      </c>
      <c r="AS155" s="38"/>
      <c r="AT155" s="38"/>
      <c r="AU155" s="38"/>
      <c r="AV155" s="174">
        <v>560000</v>
      </c>
      <c r="AW155" s="102"/>
      <c r="AX155" s="102"/>
      <c r="AY155" s="102"/>
      <c r="AZ155" s="102"/>
      <c r="BA155" s="102" t="s">
        <v>1840</v>
      </c>
      <c r="BB155" s="102"/>
      <c r="BC155" s="45"/>
      <c r="BD155" s="45"/>
    </row>
    <row r="156" spans="1:56" s="101" customFormat="1" ht="16" hidden="1" thickBot="1">
      <c r="A156" s="231"/>
      <c r="B156" s="240"/>
      <c r="C156" s="23" t="s">
        <v>1252</v>
      </c>
      <c r="D156" s="24" t="s">
        <v>1409</v>
      </c>
      <c r="E156" s="34"/>
      <c r="F156" s="102"/>
      <c r="G156" s="38"/>
      <c r="H156" s="38"/>
      <c r="I156" s="38"/>
      <c r="J156" s="102"/>
      <c r="K156" s="38"/>
      <c r="L156" s="38"/>
      <c r="M156" s="38"/>
      <c r="N156" s="38"/>
      <c r="O156" s="38"/>
      <c r="P156" s="38"/>
      <c r="Q156" s="38"/>
      <c r="R156" s="46" t="s">
        <v>747</v>
      </c>
      <c r="S156" s="46">
        <v>0</v>
      </c>
      <c r="T156" s="25" t="s">
        <v>220</v>
      </c>
      <c r="U156" s="46">
        <v>0</v>
      </c>
      <c r="V156" s="46">
        <v>0</v>
      </c>
      <c r="W156" s="46">
        <v>0</v>
      </c>
      <c r="X156" s="46">
        <v>0</v>
      </c>
      <c r="Y156" s="46">
        <v>0</v>
      </c>
      <c r="Z156" s="38"/>
      <c r="AA156" s="38"/>
      <c r="AB156" s="38"/>
      <c r="AC156" s="38"/>
      <c r="AD156" s="38"/>
      <c r="AE156" s="38"/>
      <c r="AF156" s="38"/>
      <c r="AG156" s="38"/>
      <c r="AH156" s="38"/>
      <c r="AI156" s="38"/>
      <c r="AJ156" s="38"/>
      <c r="AK156" s="38"/>
      <c r="AL156" s="38"/>
      <c r="AM156" s="38"/>
      <c r="AN156" s="38"/>
      <c r="AO156" s="38"/>
      <c r="AP156" s="38"/>
      <c r="AQ156" s="24" t="s">
        <v>204</v>
      </c>
      <c r="AR156" s="24">
        <v>2000</v>
      </c>
      <c r="AS156" s="38"/>
      <c r="AT156" s="38"/>
      <c r="AU156" s="38"/>
      <c r="AV156" s="174">
        <v>55250</v>
      </c>
      <c r="AW156" s="102"/>
      <c r="AX156" s="102"/>
      <c r="AY156" s="102"/>
      <c r="AZ156" s="102"/>
      <c r="BA156" s="102" t="s">
        <v>1840</v>
      </c>
      <c r="BB156" s="102"/>
      <c r="BC156" s="45"/>
      <c r="BD156" s="45"/>
    </row>
    <row r="157" spans="1:56" s="101" customFormat="1" ht="16" hidden="1" thickBot="1">
      <c r="A157" s="231"/>
      <c r="B157" s="240"/>
      <c r="C157" s="23" t="s">
        <v>1236</v>
      </c>
      <c r="D157" s="24" t="s">
        <v>1399</v>
      </c>
      <c r="E157" s="34"/>
      <c r="F157" s="102" t="s">
        <v>123</v>
      </c>
      <c r="G157" s="38"/>
      <c r="H157" s="38"/>
      <c r="I157" s="38"/>
      <c r="J157" s="102" t="s">
        <v>1193</v>
      </c>
      <c r="K157" s="38"/>
      <c r="L157" s="38"/>
      <c r="M157" s="38"/>
      <c r="N157" s="38"/>
      <c r="O157" s="38"/>
      <c r="P157" s="38"/>
      <c r="Q157" s="38"/>
      <c r="R157" s="46" t="s">
        <v>747</v>
      </c>
      <c r="S157" s="46">
        <v>0</v>
      </c>
      <c r="T157" s="25" t="s">
        <v>229</v>
      </c>
      <c r="U157" s="46">
        <v>0</v>
      </c>
      <c r="V157" s="46">
        <v>0</v>
      </c>
      <c r="W157" s="46">
        <v>0</v>
      </c>
      <c r="X157" s="46">
        <v>0</v>
      </c>
      <c r="Y157" s="46">
        <v>0</v>
      </c>
      <c r="Z157" s="38"/>
      <c r="AA157" s="38"/>
      <c r="AB157" s="38"/>
      <c r="AC157" s="38"/>
      <c r="AD157" s="38"/>
      <c r="AE157" s="38"/>
      <c r="AF157" s="38"/>
      <c r="AG157" s="38"/>
      <c r="AH157" s="38"/>
      <c r="AI157" s="38"/>
      <c r="AJ157" s="38"/>
      <c r="AK157" s="38"/>
      <c r="AL157" s="38"/>
      <c r="AM157" s="38"/>
      <c r="AN157" s="38"/>
      <c r="AO157" s="38"/>
      <c r="AP157" s="38"/>
      <c r="AQ157" s="24" t="s">
        <v>204</v>
      </c>
      <c r="AR157" s="24">
        <v>2005</v>
      </c>
      <c r="AS157" s="38"/>
      <c r="AT157" s="38"/>
      <c r="AU157" s="38"/>
      <c r="AV157" s="174">
        <v>1050000</v>
      </c>
      <c r="AW157" s="102" t="s">
        <v>123</v>
      </c>
      <c r="AX157" s="102"/>
      <c r="AY157" s="102" t="s">
        <v>1800</v>
      </c>
      <c r="AZ157" s="102" t="s">
        <v>1193</v>
      </c>
      <c r="BA157" s="102"/>
      <c r="BB157" s="102"/>
      <c r="BC157" s="45"/>
      <c r="BD157" s="45"/>
    </row>
    <row r="158" spans="1:56" s="101" customFormat="1" ht="16" hidden="1" thickBot="1">
      <c r="A158" s="231"/>
      <c r="B158" s="240"/>
      <c r="C158" s="23" t="s">
        <v>1212</v>
      </c>
      <c r="D158" s="24" t="s">
        <v>1376</v>
      </c>
      <c r="E158" s="34"/>
      <c r="F158" s="102"/>
      <c r="G158" s="38"/>
      <c r="H158" s="38"/>
      <c r="I158" s="38"/>
      <c r="J158" s="102"/>
      <c r="K158" s="38"/>
      <c r="L158" s="38"/>
      <c r="M158" s="38"/>
      <c r="N158" s="38"/>
      <c r="O158" s="38"/>
      <c r="P158" s="38"/>
      <c r="Q158" s="38"/>
      <c r="R158" s="46" t="s">
        <v>747</v>
      </c>
      <c r="S158" s="46">
        <v>0</v>
      </c>
      <c r="T158" s="25" t="s">
        <v>233</v>
      </c>
      <c r="U158" s="46">
        <v>0</v>
      </c>
      <c r="V158" s="46">
        <v>0</v>
      </c>
      <c r="W158" s="46">
        <v>0</v>
      </c>
      <c r="X158" s="46">
        <v>0</v>
      </c>
      <c r="Y158" s="46">
        <v>0</v>
      </c>
      <c r="Z158" s="38"/>
      <c r="AA158" s="38"/>
      <c r="AB158" s="38"/>
      <c r="AC158" s="38"/>
      <c r="AD158" s="38"/>
      <c r="AE158" s="38"/>
      <c r="AF158" s="38"/>
      <c r="AG158" s="38"/>
      <c r="AH158" s="38"/>
      <c r="AI158" s="38"/>
      <c r="AJ158" s="38"/>
      <c r="AK158" s="38"/>
      <c r="AL158" s="38"/>
      <c r="AM158" s="38"/>
      <c r="AN158" s="38"/>
      <c r="AO158" s="38"/>
      <c r="AP158" s="38"/>
      <c r="AQ158" s="24" t="s">
        <v>204</v>
      </c>
      <c r="AR158" s="24">
        <v>2003</v>
      </c>
      <c r="AS158" s="38"/>
      <c r="AT158" s="38"/>
      <c r="AU158" s="38"/>
      <c r="AV158" s="174">
        <v>812500</v>
      </c>
      <c r="AW158" s="102"/>
      <c r="AX158" s="102"/>
      <c r="AY158" s="102"/>
      <c r="AZ158" s="102"/>
      <c r="BA158" s="102" t="s">
        <v>1840</v>
      </c>
      <c r="BB158" s="102"/>
      <c r="BC158" s="45"/>
      <c r="BD158" s="45"/>
    </row>
    <row r="159" spans="1:56" s="101" customFormat="1" ht="16" hidden="1" thickBot="1">
      <c r="A159" s="231"/>
      <c r="B159" s="240"/>
      <c r="C159" s="23" t="s">
        <v>1228</v>
      </c>
      <c r="D159" s="24" t="s">
        <v>1398</v>
      </c>
      <c r="E159" s="34"/>
      <c r="F159" s="102"/>
      <c r="G159" s="38"/>
      <c r="H159" s="38"/>
      <c r="I159" s="38"/>
      <c r="J159" s="102"/>
      <c r="K159" s="38"/>
      <c r="L159" s="38"/>
      <c r="M159" s="38"/>
      <c r="N159" s="38"/>
      <c r="O159" s="38"/>
      <c r="P159" s="38"/>
      <c r="Q159" s="38"/>
      <c r="R159" s="46" t="s">
        <v>1465</v>
      </c>
      <c r="S159" s="46">
        <v>0</v>
      </c>
      <c r="T159" s="25" t="s">
        <v>221</v>
      </c>
      <c r="U159" s="46">
        <v>0</v>
      </c>
      <c r="V159" s="46">
        <v>0</v>
      </c>
      <c r="W159" s="46">
        <v>0</v>
      </c>
      <c r="X159" s="46">
        <v>0</v>
      </c>
      <c r="Y159" s="46">
        <v>0</v>
      </c>
      <c r="Z159" s="38"/>
      <c r="AA159" s="38"/>
      <c r="AB159" s="38"/>
      <c r="AC159" s="38"/>
      <c r="AD159" s="38"/>
      <c r="AE159" s="38"/>
      <c r="AF159" s="38"/>
      <c r="AG159" s="38"/>
      <c r="AH159" s="38"/>
      <c r="AI159" s="38"/>
      <c r="AJ159" s="38"/>
      <c r="AK159" s="38"/>
      <c r="AL159" s="38"/>
      <c r="AM159" s="38"/>
      <c r="AN159" s="38"/>
      <c r="AO159" s="38"/>
      <c r="AP159" s="38"/>
      <c r="AQ159" s="24" t="s">
        <v>204</v>
      </c>
      <c r="AR159" s="24">
        <v>2003</v>
      </c>
      <c r="AS159" s="38"/>
      <c r="AT159" s="38"/>
      <c r="AU159" s="38"/>
      <c r="AV159" s="174">
        <v>2625000</v>
      </c>
      <c r="AW159" s="102"/>
      <c r="AX159" s="102"/>
      <c r="AY159" s="102"/>
      <c r="AZ159" s="102"/>
      <c r="BA159" s="102" t="s">
        <v>1840</v>
      </c>
      <c r="BB159" s="102"/>
      <c r="BC159" s="45"/>
      <c r="BD159" s="45"/>
    </row>
    <row r="160" spans="1:56" s="101" customFormat="1" ht="16" hidden="1" thickBot="1">
      <c r="A160" s="231"/>
      <c r="B160" s="240"/>
      <c r="C160" s="23" t="s">
        <v>1217</v>
      </c>
      <c r="D160" s="24" t="s">
        <v>1381</v>
      </c>
      <c r="E160" s="34"/>
      <c r="F160" s="102"/>
      <c r="G160" s="38"/>
      <c r="H160" s="38"/>
      <c r="I160" s="38"/>
      <c r="J160" s="102"/>
      <c r="K160" s="38"/>
      <c r="L160" s="38"/>
      <c r="M160" s="38"/>
      <c r="N160" s="38"/>
      <c r="O160" s="38"/>
      <c r="P160" s="38"/>
      <c r="Q160" s="38"/>
      <c r="R160" s="46" t="s">
        <v>1471</v>
      </c>
      <c r="S160" s="46">
        <v>0</v>
      </c>
      <c r="T160" s="25" t="s">
        <v>1532</v>
      </c>
      <c r="U160" s="46">
        <v>0</v>
      </c>
      <c r="V160" s="46">
        <v>0</v>
      </c>
      <c r="W160" s="46">
        <v>0</v>
      </c>
      <c r="X160" s="46">
        <v>0</v>
      </c>
      <c r="Y160" s="46">
        <v>0</v>
      </c>
      <c r="Z160" s="38"/>
      <c r="AA160" s="38"/>
      <c r="AB160" s="38"/>
      <c r="AC160" s="38"/>
      <c r="AD160" s="38"/>
      <c r="AE160" s="38"/>
      <c r="AF160" s="38"/>
      <c r="AG160" s="38"/>
      <c r="AH160" s="38"/>
      <c r="AI160" s="38"/>
      <c r="AJ160" s="38"/>
      <c r="AK160" s="38"/>
      <c r="AL160" s="38"/>
      <c r="AM160" s="38"/>
      <c r="AN160" s="38"/>
      <c r="AO160" s="38"/>
      <c r="AP160" s="38"/>
      <c r="AQ160" s="24" t="s">
        <v>204</v>
      </c>
      <c r="AR160" s="24">
        <v>2003</v>
      </c>
      <c r="AS160" s="38"/>
      <c r="AT160" s="38"/>
      <c r="AU160" s="38"/>
      <c r="AV160" s="174">
        <v>1575000</v>
      </c>
      <c r="AW160" s="102"/>
      <c r="AX160" s="102"/>
      <c r="AY160" s="102"/>
      <c r="AZ160" s="102"/>
      <c r="BA160" s="102" t="s">
        <v>1840</v>
      </c>
      <c r="BB160" s="102"/>
      <c r="BC160" s="45"/>
      <c r="BD160" s="45"/>
    </row>
    <row r="161" spans="1:77" s="101" customFormat="1" ht="16" hidden="1" thickBot="1">
      <c r="A161" s="231"/>
      <c r="B161" s="240"/>
      <c r="C161" s="23" t="s">
        <v>1200</v>
      </c>
      <c r="D161" s="24" t="s">
        <v>1366</v>
      </c>
      <c r="E161" s="34"/>
      <c r="F161" s="102"/>
      <c r="G161" s="38"/>
      <c r="H161" s="38"/>
      <c r="I161" s="38"/>
      <c r="J161" s="102"/>
      <c r="K161" s="38"/>
      <c r="L161" s="38"/>
      <c r="M161" s="38"/>
      <c r="N161" s="38"/>
      <c r="O161" s="38"/>
      <c r="P161" s="38"/>
      <c r="Q161" s="38"/>
      <c r="R161" s="46" t="s">
        <v>1477</v>
      </c>
      <c r="S161" s="46">
        <v>0</v>
      </c>
      <c r="T161" s="25" t="s">
        <v>230</v>
      </c>
      <c r="U161" s="46">
        <v>0</v>
      </c>
      <c r="V161" s="46">
        <v>0</v>
      </c>
      <c r="W161" s="46">
        <v>0</v>
      </c>
      <c r="X161" s="46">
        <v>0</v>
      </c>
      <c r="Y161" s="46">
        <v>0</v>
      </c>
      <c r="Z161" s="38"/>
      <c r="AA161" s="38"/>
      <c r="AB161" s="38"/>
      <c r="AC161" s="38"/>
      <c r="AD161" s="38"/>
      <c r="AE161" s="38"/>
      <c r="AF161" s="38"/>
      <c r="AG161" s="38"/>
      <c r="AH161" s="38"/>
      <c r="AI161" s="38"/>
      <c r="AJ161" s="38"/>
      <c r="AK161" s="38"/>
      <c r="AL161" s="38"/>
      <c r="AM161" s="38"/>
      <c r="AN161" s="38"/>
      <c r="AO161" s="38"/>
      <c r="AP161" s="38"/>
      <c r="AQ161" s="24" t="s">
        <v>204</v>
      </c>
      <c r="AR161" s="24">
        <v>2000</v>
      </c>
      <c r="AS161" s="38"/>
      <c r="AT161" s="38"/>
      <c r="AU161" s="38"/>
      <c r="AV161" s="174">
        <v>1080000</v>
      </c>
      <c r="AW161" s="102"/>
      <c r="AX161" s="102"/>
      <c r="AY161" s="102"/>
      <c r="AZ161" s="102"/>
      <c r="BA161" s="102" t="s">
        <v>1840</v>
      </c>
      <c r="BB161" s="102"/>
      <c r="BC161" s="45"/>
      <c r="BD161" s="45"/>
    </row>
    <row r="162" spans="1:77" ht="31" hidden="1" thickBot="1">
      <c r="A162" s="231"/>
      <c r="B162" s="240"/>
      <c r="C162" s="23" t="s">
        <v>1212</v>
      </c>
      <c r="D162" s="24" t="s">
        <v>1376</v>
      </c>
      <c r="E162" s="34"/>
      <c r="F162" s="102"/>
      <c r="G162" s="38"/>
      <c r="H162" s="38"/>
      <c r="I162" s="38"/>
      <c r="J162" s="102"/>
      <c r="K162" s="38"/>
      <c r="L162" s="38"/>
      <c r="M162" s="38"/>
      <c r="N162" s="38"/>
      <c r="O162" s="38"/>
      <c r="P162" s="38"/>
      <c r="Q162" s="38"/>
      <c r="R162" s="46" t="s">
        <v>1481</v>
      </c>
      <c r="S162" s="46">
        <v>0</v>
      </c>
      <c r="T162" s="25" t="s">
        <v>1534</v>
      </c>
      <c r="U162" s="46">
        <v>0</v>
      </c>
      <c r="V162" s="46">
        <v>0</v>
      </c>
      <c r="W162" s="46">
        <v>0</v>
      </c>
      <c r="X162" s="46">
        <v>0</v>
      </c>
      <c r="Y162" s="46">
        <v>0</v>
      </c>
      <c r="Z162" s="38"/>
      <c r="AA162" s="38"/>
      <c r="AB162" s="38"/>
      <c r="AC162" s="38"/>
      <c r="AD162" s="38"/>
      <c r="AE162" s="38"/>
      <c r="AF162" s="38"/>
      <c r="AG162" s="38"/>
      <c r="AH162" s="38"/>
      <c r="AI162" s="38"/>
      <c r="AJ162" s="38"/>
      <c r="AK162" s="38"/>
      <c r="AL162" s="38"/>
      <c r="AM162" s="38"/>
      <c r="AN162" s="38"/>
      <c r="AO162" s="38"/>
      <c r="AP162" s="38"/>
      <c r="AQ162" s="24" t="s">
        <v>204</v>
      </c>
      <c r="AR162" s="24">
        <v>2000</v>
      </c>
      <c r="AS162" s="38"/>
      <c r="AT162" s="38"/>
      <c r="AU162" s="38"/>
      <c r="AV162" s="174">
        <v>495000</v>
      </c>
      <c r="AW162" s="102"/>
      <c r="AX162" s="102"/>
      <c r="AY162" s="102"/>
      <c r="AZ162" s="102"/>
      <c r="BA162" s="102" t="s">
        <v>1840</v>
      </c>
      <c r="BB162" s="102"/>
      <c r="BC162" s="45"/>
      <c r="BD162" s="45"/>
    </row>
    <row r="163" spans="1:77" ht="16" hidden="1" thickBot="1">
      <c r="A163" s="231"/>
      <c r="B163" s="240"/>
      <c r="C163" s="23" t="s">
        <v>1216</v>
      </c>
      <c r="D163" s="24" t="s">
        <v>1380</v>
      </c>
      <c r="E163" s="34"/>
      <c r="F163" s="102"/>
      <c r="G163" s="38"/>
      <c r="H163" s="38"/>
      <c r="I163" s="38"/>
      <c r="J163" s="102"/>
      <c r="K163" s="38"/>
      <c r="L163" s="38"/>
      <c r="M163" s="38"/>
      <c r="N163" s="38"/>
      <c r="O163" s="38"/>
      <c r="P163" s="38"/>
      <c r="Q163" s="38"/>
      <c r="R163" s="46" t="s">
        <v>1457</v>
      </c>
      <c r="S163" s="46">
        <v>0</v>
      </c>
      <c r="T163" s="25" t="s">
        <v>221</v>
      </c>
      <c r="U163" s="46">
        <v>0</v>
      </c>
      <c r="V163" s="46">
        <v>0</v>
      </c>
      <c r="W163" s="46">
        <v>0</v>
      </c>
      <c r="X163" s="46">
        <v>0</v>
      </c>
      <c r="Y163" s="46">
        <v>0</v>
      </c>
      <c r="Z163" s="38"/>
      <c r="AA163" s="38"/>
      <c r="AB163" s="38"/>
      <c r="AC163" s="38"/>
      <c r="AD163" s="38"/>
      <c r="AE163" s="38"/>
      <c r="AF163" s="38"/>
      <c r="AG163" s="38"/>
      <c r="AH163" s="38"/>
      <c r="AI163" s="38"/>
      <c r="AJ163" s="38"/>
      <c r="AK163" s="38"/>
      <c r="AL163" s="38"/>
      <c r="AM163" s="38"/>
      <c r="AN163" s="38"/>
      <c r="AO163" s="38"/>
      <c r="AP163" s="38"/>
      <c r="AQ163" s="24" t="s">
        <v>204</v>
      </c>
      <c r="AR163" s="24">
        <v>2006</v>
      </c>
      <c r="AS163" s="38"/>
      <c r="AT163" s="38"/>
      <c r="AU163" s="38"/>
      <c r="AV163" s="174">
        <v>187500</v>
      </c>
      <c r="AW163" s="102"/>
      <c r="AX163" s="102"/>
      <c r="AY163" s="102"/>
      <c r="AZ163" s="102"/>
      <c r="BA163" s="102" t="s">
        <v>1840</v>
      </c>
      <c r="BB163" s="102"/>
      <c r="BC163" s="45"/>
      <c r="BD163" s="45"/>
    </row>
    <row r="164" spans="1:77" ht="16" hidden="1" thickBot="1">
      <c r="A164" s="231"/>
      <c r="B164" s="240"/>
      <c r="C164" s="40" t="s">
        <v>1253</v>
      </c>
      <c r="D164" s="24" t="s">
        <v>1411</v>
      </c>
      <c r="E164" s="34"/>
      <c r="F164" s="102"/>
      <c r="G164" s="38"/>
      <c r="H164" s="38"/>
      <c r="I164" s="38"/>
      <c r="J164" s="102"/>
      <c r="K164" s="38"/>
      <c r="L164" s="38"/>
      <c r="M164" s="38"/>
      <c r="N164" s="38"/>
      <c r="O164" s="38"/>
      <c r="P164" s="38"/>
      <c r="Q164" s="38"/>
      <c r="R164" s="46" t="s">
        <v>747</v>
      </c>
      <c r="S164" s="46">
        <v>0</v>
      </c>
      <c r="T164" s="25" t="s">
        <v>225</v>
      </c>
      <c r="U164" s="46">
        <v>0</v>
      </c>
      <c r="V164" s="46">
        <v>0</v>
      </c>
      <c r="W164" s="46">
        <v>0</v>
      </c>
      <c r="X164" s="46">
        <v>0</v>
      </c>
      <c r="Y164" s="46">
        <v>0</v>
      </c>
      <c r="Z164" s="38"/>
      <c r="AA164" s="38"/>
      <c r="AB164" s="38"/>
      <c r="AC164" s="38"/>
      <c r="AD164" s="38"/>
      <c r="AE164" s="38"/>
      <c r="AF164" s="38"/>
      <c r="AG164" s="38"/>
      <c r="AH164" s="38"/>
      <c r="AI164" s="38"/>
      <c r="AJ164" s="38"/>
      <c r="AK164" s="38"/>
      <c r="AL164" s="38"/>
      <c r="AM164" s="38"/>
      <c r="AN164" s="38"/>
      <c r="AO164" s="38"/>
      <c r="AP164" s="38"/>
      <c r="AQ164" s="24" t="s">
        <v>204</v>
      </c>
      <c r="AR164" s="24">
        <v>2005</v>
      </c>
      <c r="AS164" s="38"/>
      <c r="AT164" s="38"/>
      <c r="AU164" s="38"/>
      <c r="AV164" s="174">
        <v>315000</v>
      </c>
      <c r="AW164" s="102"/>
      <c r="AX164" s="102"/>
      <c r="AY164" s="102"/>
      <c r="AZ164" s="102"/>
      <c r="BA164" s="102" t="s">
        <v>1840</v>
      </c>
      <c r="BB164" s="102"/>
      <c r="BC164" s="45"/>
      <c r="BD164" s="45"/>
    </row>
    <row r="165" spans="1:77" s="15" customFormat="1" ht="16" hidden="1" thickBot="1">
      <c r="A165" s="237"/>
      <c r="B165" s="238"/>
      <c r="C165" s="40" t="s">
        <v>1202</v>
      </c>
      <c r="D165" s="39" t="s">
        <v>1368</v>
      </c>
      <c r="E165" s="41"/>
      <c r="F165" s="102"/>
      <c r="G165" s="102"/>
      <c r="H165" s="102"/>
      <c r="I165" s="102"/>
      <c r="J165" s="102"/>
      <c r="K165" s="102"/>
      <c r="L165" s="102"/>
      <c r="M165" s="102"/>
      <c r="N165" s="102"/>
      <c r="O165" s="102"/>
      <c r="P165" s="102"/>
      <c r="Q165" s="102"/>
      <c r="R165" s="142" t="s">
        <v>1482</v>
      </c>
      <c r="S165" s="142">
        <v>0</v>
      </c>
      <c r="T165" s="149" t="s">
        <v>221</v>
      </c>
      <c r="U165" s="142">
        <v>0</v>
      </c>
      <c r="V165" s="142">
        <v>0</v>
      </c>
      <c r="W165" s="142">
        <v>0</v>
      </c>
      <c r="X165" s="142">
        <v>0</v>
      </c>
      <c r="Y165" s="142">
        <v>0</v>
      </c>
      <c r="Z165" s="102"/>
      <c r="AA165" s="102"/>
      <c r="AB165" s="102"/>
      <c r="AC165" s="102"/>
      <c r="AD165" s="102"/>
      <c r="AE165" s="102"/>
      <c r="AF165" s="102"/>
      <c r="AG165" s="102"/>
      <c r="AH165" s="102"/>
      <c r="AI165" s="102"/>
      <c r="AJ165" s="102"/>
      <c r="AK165" s="102"/>
      <c r="AL165" s="102"/>
      <c r="AM165" s="102"/>
      <c r="AN165" s="102"/>
      <c r="AO165" s="102"/>
      <c r="AP165" s="102"/>
      <c r="AQ165" s="39" t="s">
        <v>204</v>
      </c>
      <c r="AR165" s="39">
        <v>2000</v>
      </c>
      <c r="AS165" s="102"/>
      <c r="AT165" s="102"/>
      <c r="AU165" s="102"/>
      <c r="AV165" s="174">
        <v>432000</v>
      </c>
      <c r="AW165" s="102"/>
      <c r="AX165" s="102"/>
      <c r="AY165" s="102"/>
      <c r="AZ165" s="102"/>
      <c r="BA165" s="102" t="s">
        <v>1840</v>
      </c>
      <c r="BB165" s="102"/>
      <c r="BC165" s="45"/>
      <c r="BD165" s="45"/>
      <c r="BE165" s="161"/>
      <c r="BF165" s="161"/>
      <c r="BG165" s="161"/>
      <c r="BH165" s="161"/>
      <c r="BI165" s="161"/>
      <c r="BJ165" s="161"/>
      <c r="BK165" s="161"/>
      <c r="BL165" s="161"/>
      <c r="BM165" s="161"/>
      <c r="BN165" s="161"/>
      <c r="BO165" s="161"/>
      <c r="BP165" s="161"/>
      <c r="BQ165" s="161"/>
      <c r="BR165" s="161"/>
      <c r="BS165" s="161"/>
      <c r="BT165" s="161"/>
      <c r="BU165" s="161"/>
      <c r="BV165" s="161"/>
      <c r="BW165" s="161"/>
      <c r="BX165" s="161"/>
      <c r="BY165" s="161"/>
    </row>
    <row r="166" spans="1:77" s="15" customFormat="1" ht="16" hidden="1" thickBot="1">
      <c r="A166" s="237"/>
      <c r="B166" s="238"/>
      <c r="C166" s="40" t="s">
        <v>1231</v>
      </c>
      <c r="D166" s="39" t="s">
        <v>1394</v>
      </c>
      <c r="E166" s="41"/>
      <c r="F166" s="102"/>
      <c r="G166" s="102"/>
      <c r="H166" s="102"/>
      <c r="I166" s="102"/>
      <c r="J166" s="102"/>
      <c r="K166" s="102"/>
      <c r="L166" s="102"/>
      <c r="M166" s="102"/>
      <c r="N166" s="102"/>
      <c r="O166" s="102"/>
      <c r="P166" s="102"/>
      <c r="Q166" s="102"/>
      <c r="R166" s="142" t="s">
        <v>1483</v>
      </c>
      <c r="S166" s="142">
        <v>0</v>
      </c>
      <c r="T166" s="149" t="s">
        <v>222</v>
      </c>
      <c r="U166" s="142">
        <v>0</v>
      </c>
      <c r="V166" s="142">
        <v>0</v>
      </c>
      <c r="W166" s="142">
        <v>0</v>
      </c>
      <c r="X166" s="142">
        <v>0</v>
      </c>
      <c r="Y166" s="142">
        <v>0</v>
      </c>
      <c r="Z166" s="102"/>
      <c r="AA166" s="102"/>
      <c r="AB166" s="102"/>
      <c r="AC166" s="102"/>
      <c r="AD166" s="102"/>
      <c r="AE166" s="102"/>
      <c r="AF166" s="102"/>
      <c r="AG166" s="102"/>
      <c r="AH166" s="102"/>
      <c r="AI166" s="102"/>
      <c r="AJ166" s="102"/>
      <c r="AK166" s="102"/>
      <c r="AL166" s="102"/>
      <c r="AM166" s="102"/>
      <c r="AN166" s="102"/>
      <c r="AO166" s="102"/>
      <c r="AP166" s="102"/>
      <c r="AQ166" s="39" t="s">
        <v>204</v>
      </c>
      <c r="AR166" s="39">
        <v>2000</v>
      </c>
      <c r="AS166" s="102"/>
      <c r="AT166" s="102"/>
      <c r="AU166" s="102"/>
      <c r="AV166" s="174">
        <v>8330000</v>
      </c>
      <c r="AW166" s="102"/>
      <c r="AX166" s="102"/>
      <c r="AY166" s="102"/>
      <c r="AZ166" s="102"/>
      <c r="BA166" s="102" t="s">
        <v>1840</v>
      </c>
      <c r="BB166" s="102"/>
      <c r="BC166" s="45"/>
      <c r="BD166" s="45"/>
      <c r="BE166" s="161"/>
      <c r="BF166" s="161"/>
      <c r="BG166" s="161"/>
      <c r="BH166" s="161"/>
      <c r="BI166" s="161"/>
      <c r="BJ166" s="161"/>
      <c r="BK166" s="161"/>
      <c r="BL166" s="161"/>
      <c r="BM166" s="161"/>
      <c r="BN166" s="161"/>
      <c r="BO166" s="161"/>
      <c r="BP166" s="161"/>
      <c r="BQ166" s="161"/>
      <c r="BR166" s="161"/>
      <c r="BS166" s="161"/>
      <c r="BT166" s="161"/>
      <c r="BU166" s="161"/>
      <c r="BV166" s="161"/>
      <c r="BW166" s="161"/>
      <c r="BX166" s="161"/>
      <c r="BY166" s="161"/>
    </row>
    <row r="167" spans="1:77" s="15" customFormat="1" ht="16" hidden="1" thickBot="1">
      <c r="A167" s="237"/>
      <c r="B167" s="238"/>
      <c r="C167" s="40" t="s">
        <v>1230</v>
      </c>
      <c r="D167" s="39" t="s">
        <v>1393</v>
      </c>
      <c r="E167" s="41"/>
      <c r="F167" s="102"/>
      <c r="G167" s="102"/>
      <c r="H167" s="102"/>
      <c r="I167" s="102"/>
      <c r="J167" s="102"/>
      <c r="K167" s="102"/>
      <c r="L167" s="102"/>
      <c r="M167" s="102"/>
      <c r="N167" s="102"/>
      <c r="O167" s="102"/>
      <c r="P167" s="102"/>
      <c r="Q167" s="102"/>
      <c r="R167" s="142" t="s">
        <v>1483</v>
      </c>
      <c r="S167" s="142">
        <v>0</v>
      </c>
      <c r="T167" s="149" t="s">
        <v>1526</v>
      </c>
      <c r="U167" s="142">
        <v>0</v>
      </c>
      <c r="V167" s="142">
        <v>0</v>
      </c>
      <c r="W167" s="142">
        <v>0</v>
      </c>
      <c r="X167" s="142">
        <v>0</v>
      </c>
      <c r="Y167" s="142">
        <v>0</v>
      </c>
      <c r="Z167" s="102"/>
      <c r="AA167" s="102"/>
      <c r="AB167" s="102"/>
      <c r="AC167" s="102"/>
      <c r="AD167" s="102"/>
      <c r="AE167" s="102"/>
      <c r="AF167" s="102"/>
      <c r="AG167" s="102"/>
      <c r="AH167" s="102"/>
      <c r="AI167" s="102"/>
      <c r="AJ167" s="102"/>
      <c r="AK167" s="102"/>
      <c r="AL167" s="102"/>
      <c r="AM167" s="102"/>
      <c r="AN167" s="102"/>
      <c r="AO167" s="102"/>
      <c r="AP167" s="102"/>
      <c r="AQ167" s="39" t="s">
        <v>204</v>
      </c>
      <c r="AR167" s="39">
        <v>2000</v>
      </c>
      <c r="AS167" s="102"/>
      <c r="AT167" s="102"/>
      <c r="AU167" s="102"/>
      <c r="AV167" s="174">
        <v>700000</v>
      </c>
      <c r="AW167" s="102"/>
      <c r="AX167" s="102"/>
      <c r="AY167" s="102"/>
      <c r="AZ167" s="102"/>
      <c r="BA167" s="102" t="s">
        <v>1840</v>
      </c>
      <c r="BB167" s="102"/>
      <c r="BC167" s="45"/>
      <c r="BD167" s="45"/>
      <c r="BE167" s="161"/>
      <c r="BF167" s="161"/>
      <c r="BG167" s="161"/>
      <c r="BH167" s="161"/>
      <c r="BI167" s="161"/>
      <c r="BJ167" s="161"/>
      <c r="BK167" s="161"/>
      <c r="BL167" s="161"/>
      <c r="BM167" s="161"/>
      <c r="BN167" s="161"/>
      <c r="BO167" s="161"/>
      <c r="BP167" s="161"/>
      <c r="BQ167" s="161"/>
      <c r="BR167" s="161"/>
      <c r="BS167" s="161"/>
      <c r="BT167" s="161"/>
      <c r="BU167" s="161"/>
      <c r="BV167" s="161"/>
      <c r="BW167" s="161"/>
      <c r="BX167" s="161"/>
      <c r="BY167" s="161"/>
    </row>
    <row r="168" spans="1:77" ht="16" hidden="1" thickBot="1">
      <c r="A168" s="231"/>
      <c r="B168" s="240"/>
      <c r="C168" s="23" t="s">
        <v>1210</v>
      </c>
      <c r="D168" s="24" t="s">
        <v>1374</v>
      </c>
      <c r="E168" s="34"/>
      <c r="F168" s="102"/>
      <c r="G168" s="38"/>
      <c r="H168" s="38"/>
      <c r="I168" s="38"/>
      <c r="J168" s="102"/>
      <c r="K168" s="38"/>
      <c r="L168" s="38"/>
      <c r="M168" s="38"/>
      <c r="N168" s="38"/>
      <c r="O168" s="38"/>
      <c r="P168" s="38"/>
      <c r="Q168" s="38"/>
      <c r="R168" s="46" t="s">
        <v>1465</v>
      </c>
      <c r="S168" s="46">
        <v>0</v>
      </c>
      <c r="T168" s="25" t="s">
        <v>1528</v>
      </c>
      <c r="U168" s="46">
        <v>0</v>
      </c>
      <c r="V168" s="46">
        <v>0</v>
      </c>
      <c r="W168" s="46">
        <v>0</v>
      </c>
      <c r="X168" s="46">
        <v>0</v>
      </c>
      <c r="Y168" s="46">
        <v>0</v>
      </c>
      <c r="Z168" s="38"/>
      <c r="AA168" s="38"/>
      <c r="AB168" s="38"/>
      <c r="AC168" s="38"/>
      <c r="AD168" s="38"/>
      <c r="AE168" s="38"/>
      <c r="AF168" s="38"/>
      <c r="AG168" s="38"/>
      <c r="AH168" s="38"/>
      <c r="AI168" s="38"/>
      <c r="AJ168" s="38"/>
      <c r="AK168" s="38"/>
      <c r="AL168" s="38"/>
      <c r="AM168" s="38"/>
      <c r="AN168" s="38"/>
      <c r="AO168" s="38"/>
      <c r="AP168" s="38"/>
      <c r="AQ168" s="24" t="s">
        <v>204</v>
      </c>
      <c r="AR168" s="24">
        <v>2000</v>
      </c>
      <c r="AS168" s="38"/>
      <c r="AT168" s="38"/>
      <c r="AU168" s="38"/>
      <c r="AV168" s="174">
        <v>192500</v>
      </c>
      <c r="AW168" s="102"/>
      <c r="AX168" s="102"/>
      <c r="AY168" s="102"/>
      <c r="AZ168" s="102"/>
      <c r="BA168" s="102" t="s">
        <v>1840</v>
      </c>
      <c r="BB168" s="102"/>
      <c r="BC168" s="45"/>
      <c r="BD168" s="45"/>
    </row>
    <row r="169" spans="1:77" ht="16" hidden="1" thickBot="1">
      <c r="A169" s="231"/>
      <c r="B169" s="240"/>
      <c r="C169" s="23" t="s">
        <v>1207</v>
      </c>
      <c r="D169" s="24" t="s">
        <v>1365</v>
      </c>
      <c r="E169" s="34"/>
      <c r="F169" s="102"/>
      <c r="G169" s="38"/>
      <c r="H169" s="38"/>
      <c r="I169" s="38"/>
      <c r="J169" s="102"/>
      <c r="K169" s="38"/>
      <c r="L169" s="38"/>
      <c r="M169" s="38"/>
      <c r="N169" s="38"/>
      <c r="O169" s="38"/>
      <c r="P169" s="38"/>
      <c r="Q169" s="38"/>
      <c r="R169" s="46" t="s">
        <v>747</v>
      </c>
      <c r="S169" s="46">
        <v>0</v>
      </c>
      <c r="T169" s="25" t="s">
        <v>1528</v>
      </c>
      <c r="U169" s="46">
        <v>0</v>
      </c>
      <c r="V169" s="46">
        <v>0</v>
      </c>
      <c r="W169" s="46">
        <v>0</v>
      </c>
      <c r="X169" s="46">
        <v>0</v>
      </c>
      <c r="Y169" s="46">
        <v>0</v>
      </c>
      <c r="Z169" s="38"/>
      <c r="AA169" s="38"/>
      <c r="AB169" s="38"/>
      <c r="AC169" s="38"/>
      <c r="AD169" s="38"/>
      <c r="AE169" s="38"/>
      <c r="AF169" s="38"/>
      <c r="AG169" s="38"/>
      <c r="AH169" s="38"/>
      <c r="AI169" s="38"/>
      <c r="AJ169" s="38"/>
      <c r="AK169" s="38"/>
      <c r="AL169" s="38"/>
      <c r="AM169" s="38"/>
      <c r="AN169" s="38"/>
      <c r="AO169" s="38"/>
      <c r="AP169" s="38"/>
      <c r="AQ169" s="24" t="s">
        <v>204</v>
      </c>
      <c r="AR169" s="24">
        <v>2000</v>
      </c>
      <c r="AS169" s="38"/>
      <c r="AT169" s="38"/>
      <c r="AU169" s="38"/>
      <c r="AV169" s="174">
        <v>1050000</v>
      </c>
      <c r="AW169" s="102"/>
      <c r="AX169" s="102"/>
      <c r="AY169" s="102"/>
      <c r="AZ169" s="102"/>
      <c r="BA169" s="102" t="s">
        <v>1840</v>
      </c>
      <c r="BB169" s="102"/>
      <c r="BC169" s="45"/>
      <c r="BD169" s="45"/>
    </row>
    <row r="170" spans="1:77" ht="16" hidden="1" thickBot="1">
      <c r="A170" s="231"/>
      <c r="B170" s="240"/>
      <c r="C170" s="23" t="s">
        <v>1207</v>
      </c>
      <c r="D170" s="24" t="s">
        <v>1365</v>
      </c>
      <c r="E170" s="34"/>
      <c r="F170" s="102"/>
      <c r="G170" s="38"/>
      <c r="H170" s="38"/>
      <c r="I170" s="38"/>
      <c r="J170" s="102"/>
      <c r="K170" s="38"/>
      <c r="L170" s="38"/>
      <c r="M170" s="38"/>
      <c r="N170" s="38"/>
      <c r="O170" s="38"/>
      <c r="P170" s="38"/>
      <c r="Q170" s="38"/>
      <c r="R170" s="46" t="s">
        <v>1484</v>
      </c>
      <c r="S170" s="46">
        <v>0</v>
      </c>
      <c r="T170" s="25" t="s">
        <v>230</v>
      </c>
      <c r="U170" s="46">
        <v>0</v>
      </c>
      <c r="V170" s="46">
        <v>0</v>
      </c>
      <c r="W170" s="46">
        <v>0</v>
      </c>
      <c r="X170" s="46">
        <v>0</v>
      </c>
      <c r="Y170" s="46">
        <v>0</v>
      </c>
      <c r="Z170" s="38"/>
      <c r="AA170" s="38"/>
      <c r="AB170" s="38"/>
      <c r="AC170" s="38"/>
      <c r="AD170" s="38"/>
      <c r="AE170" s="38"/>
      <c r="AF170" s="38"/>
      <c r="AG170" s="38"/>
      <c r="AH170" s="38"/>
      <c r="AI170" s="38"/>
      <c r="AJ170" s="38"/>
      <c r="AK170" s="38"/>
      <c r="AL170" s="38"/>
      <c r="AM170" s="38"/>
      <c r="AN170" s="38"/>
      <c r="AO170" s="38"/>
      <c r="AP170" s="38"/>
      <c r="AQ170" s="24" t="s">
        <v>204</v>
      </c>
      <c r="AR170" s="24">
        <v>2000</v>
      </c>
      <c r="AS170" s="38"/>
      <c r="AT170" s="38"/>
      <c r="AU170" s="38"/>
      <c r="AV170" s="174">
        <v>1125000</v>
      </c>
      <c r="AW170" s="102"/>
      <c r="AX170" s="102"/>
      <c r="AY170" s="102"/>
      <c r="AZ170" s="102"/>
      <c r="BA170" s="102" t="s">
        <v>1840</v>
      </c>
      <c r="BB170" s="102"/>
      <c r="BC170" s="45"/>
      <c r="BD170" s="45"/>
    </row>
    <row r="171" spans="1:77" ht="16" hidden="1" thickBot="1">
      <c r="A171" s="231"/>
      <c r="B171" s="240"/>
      <c r="C171" s="23" t="s">
        <v>1204</v>
      </c>
      <c r="D171" s="24" t="s">
        <v>1370</v>
      </c>
      <c r="E171" s="34"/>
      <c r="F171" s="102"/>
      <c r="G171" s="38"/>
      <c r="H171" s="38"/>
      <c r="I171" s="38"/>
      <c r="J171" s="102"/>
      <c r="K171" s="38"/>
      <c r="L171" s="38"/>
      <c r="M171" s="38"/>
      <c r="N171" s="38"/>
      <c r="O171" s="38"/>
      <c r="P171" s="38"/>
      <c r="Q171" s="38"/>
      <c r="R171" s="46" t="s">
        <v>1450</v>
      </c>
      <c r="S171" s="46">
        <v>0</v>
      </c>
      <c r="T171" s="25" t="s">
        <v>220</v>
      </c>
      <c r="U171" s="46">
        <v>0</v>
      </c>
      <c r="V171" s="46">
        <v>0</v>
      </c>
      <c r="W171" s="46">
        <v>0</v>
      </c>
      <c r="X171" s="46">
        <v>0</v>
      </c>
      <c r="Y171" s="46">
        <v>0</v>
      </c>
      <c r="Z171" s="38"/>
      <c r="AA171" s="38"/>
      <c r="AB171" s="38"/>
      <c r="AC171" s="38"/>
      <c r="AD171" s="38"/>
      <c r="AE171" s="38"/>
      <c r="AF171" s="38"/>
      <c r="AG171" s="38"/>
      <c r="AH171" s="38"/>
      <c r="AI171" s="38"/>
      <c r="AJ171" s="38"/>
      <c r="AK171" s="38"/>
      <c r="AL171" s="38"/>
      <c r="AM171" s="38"/>
      <c r="AN171" s="38"/>
      <c r="AO171" s="38"/>
      <c r="AP171" s="38"/>
      <c r="AQ171" s="24" t="s">
        <v>204</v>
      </c>
      <c r="AR171" s="24">
        <v>2000</v>
      </c>
      <c r="AS171" s="38"/>
      <c r="AT171" s="38"/>
      <c r="AU171" s="38"/>
      <c r="AV171" s="174">
        <v>22500</v>
      </c>
      <c r="AW171" s="102"/>
      <c r="AX171" s="102"/>
      <c r="AY171" s="102"/>
      <c r="AZ171" s="102"/>
      <c r="BA171" s="102" t="s">
        <v>1840</v>
      </c>
      <c r="BB171" s="102"/>
      <c r="BC171" s="45"/>
      <c r="BD171" s="45"/>
    </row>
    <row r="172" spans="1:77" ht="16" hidden="1" thickBot="1">
      <c r="A172" s="231"/>
      <c r="B172" s="240"/>
      <c r="C172" s="23" t="s">
        <v>1245</v>
      </c>
      <c r="D172" s="24" t="s">
        <v>1388</v>
      </c>
      <c r="E172" s="34"/>
      <c r="F172" s="102"/>
      <c r="G172" s="38"/>
      <c r="H172" s="38"/>
      <c r="I172" s="38"/>
      <c r="J172" s="102"/>
      <c r="K172" s="38"/>
      <c r="L172" s="38"/>
      <c r="M172" s="38"/>
      <c r="N172" s="38"/>
      <c r="O172" s="38"/>
      <c r="P172" s="38"/>
      <c r="Q172" s="38"/>
      <c r="R172" s="46" t="s">
        <v>1465</v>
      </c>
      <c r="S172" s="46">
        <v>0</v>
      </c>
      <c r="T172" s="25" t="s">
        <v>222</v>
      </c>
      <c r="U172" s="46">
        <v>0</v>
      </c>
      <c r="V172" s="46">
        <v>0</v>
      </c>
      <c r="W172" s="46">
        <v>0</v>
      </c>
      <c r="X172" s="46">
        <v>0</v>
      </c>
      <c r="Y172" s="46">
        <v>0</v>
      </c>
      <c r="Z172" s="38"/>
      <c r="AA172" s="38"/>
      <c r="AB172" s="38"/>
      <c r="AC172" s="38"/>
      <c r="AD172" s="38"/>
      <c r="AE172" s="38"/>
      <c r="AF172" s="38"/>
      <c r="AG172" s="38"/>
      <c r="AH172" s="38"/>
      <c r="AI172" s="38"/>
      <c r="AJ172" s="38"/>
      <c r="AK172" s="38"/>
      <c r="AL172" s="38"/>
      <c r="AM172" s="38"/>
      <c r="AN172" s="38"/>
      <c r="AO172" s="38"/>
      <c r="AP172" s="38"/>
      <c r="AQ172" s="24" t="s">
        <v>204</v>
      </c>
      <c r="AR172" s="24">
        <v>2005</v>
      </c>
      <c r="AS172" s="38"/>
      <c r="AT172" s="38"/>
      <c r="AU172" s="38"/>
      <c r="AV172" s="174">
        <v>875000</v>
      </c>
      <c r="AW172" s="102"/>
      <c r="AX172" s="102"/>
      <c r="AY172" s="102"/>
      <c r="AZ172" s="102"/>
      <c r="BA172" s="102" t="s">
        <v>1840</v>
      </c>
      <c r="BB172" s="102"/>
      <c r="BC172" s="45"/>
      <c r="BD172" s="45"/>
    </row>
    <row r="173" spans="1:77" ht="16" hidden="1" thickBot="1">
      <c r="A173" s="231"/>
      <c r="B173" s="240"/>
      <c r="C173" s="23" t="s">
        <v>1212</v>
      </c>
      <c r="D173" s="24" t="s">
        <v>1376</v>
      </c>
      <c r="E173" s="34"/>
      <c r="F173" s="102"/>
      <c r="G173" s="38"/>
      <c r="H173" s="38"/>
      <c r="I173" s="38"/>
      <c r="J173" s="102"/>
      <c r="K173" s="38"/>
      <c r="L173" s="38"/>
      <c r="M173" s="38"/>
      <c r="N173" s="38"/>
      <c r="O173" s="38"/>
      <c r="P173" s="38"/>
      <c r="Q173" s="38"/>
      <c r="R173" s="46" t="s">
        <v>747</v>
      </c>
      <c r="S173" s="46">
        <v>0</v>
      </c>
      <c r="T173" s="25" t="s">
        <v>1532</v>
      </c>
      <c r="U173" s="46">
        <v>0</v>
      </c>
      <c r="V173" s="46">
        <v>0</v>
      </c>
      <c r="W173" s="46">
        <v>0</v>
      </c>
      <c r="X173" s="46">
        <v>0</v>
      </c>
      <c r="Y173" s="46">
        <v>0</v>
      </c>
      <c r="Z173" s="38"/>
      <c r="AA173" s="38"/>
      <c r="AB173" s="38"/>
      <c r="AC173" s="38"/>
      <c r="AD173" s="38"/>
      <c r="AE173" s="38"/>
      <c r="AF173" s="38"/>
      <c r="AG173" s="38"/>
      <c r="AH173" s="38"/>
      <c r="AI173" s="38"/>
      <c r="AJ173" s="38"/>
      <c r="AK173" s="38"/>
      <c r="AL173" s="38"/>
      <c r="AM173" s="38"/>
      <c r="AN173" s="38"/>
      <c r="AO173" s="38"/>
      <c r="AP173" s="38"/>
      <c r="AQ173" s="24" t="s">
        <v>204</v>
      </c>
      <c r="AR173" s="24">
        <v>2001</v>
      </c>
      <c r="AS173" s="38"/>
      <c r="AT173" s="38"/>
      <c r="AU173" s="38"/>
      <c r="AV173" s="174">
        <v>475000</v>
      </c>
      <c r="AW173" s="102"/>
      <c r="AX173" s="102"/>
      <c r="AY173" s="102"/>
      <c r="AZ173" s="102"/>
      <c r="BA173" s="102" t="s">
        <v>1840</v>
      </c>
      <c r="BB173" s="102"/>
      <c r="BC173" s="45"/>
      <c r="BD173" s="45"/>
    </row>
    <row r="174" spans="1:77" ht="16" hidden="1" thickBot="1">
      <c r="A174" s="231"/>
      <c r="B174" s="240"/>
      <c r="C174" s="23" t="s">
        <v>1254</v>
      </c>
      <c r="D174" s="24" t="s">
        <v>1412</v>
      </c>
      <c r="E174" s="34"/>
      <c r="F174" s="102"/>
      <c r="G174" s="38"/>
      <c r="H174" s="38"/>
      <c r="I174" s="38"/>
      <c r="J174" s="102"/>
      <c r="K174" s="38"/>
      <c r="L174" s="38"/>
      <c r="M174" s="38"/>
      <c r="N174" s="38"/>
      <c r="O174" s="38"/>
      <c r="P174" s="38"/>
      <c r="Q174" s="38"/>
      <c r="R174" s="46" t="s">
        <v>747</v>
      </c>
      <c r="S174" s="46">
        <v>0</v>
      </c>
      <c r="T174" s="25" t="s">
        <v>233</v>
      </c>
      <c r="U174" s="46">
        <v>0</v>
      </c>
      <c r="V174" s="46">
        <v>0</v>
      </c>
      <c r="W174" s="46">
        <v>0</v>
      </c>
      <c r="X174" s="46">
        <v>0</v>
      </c>
      <c r="Y174" s="46">
        <v>0</v>
      </c>
      <c r="Z174" s="38"/>
      <c r="AA174" s="38"/>
      <c r="AB174" s="38"/>
      <c r="AC174" s="38"/>
      <c r="AD174" s="38"/>
      <c r="AE174" s="38"/>
      <c r="AF174" s="38"/>
      <c r="AG174" s="38"/>
      <c r="AH174" s="38"/>
      <c r="AI174" s="38"/>
      <c r="AJ174" s="38"/>
      <c r="AK174" s="38"/>
      <c r="AL174" s="38"/>
      <c r="AM174" s="38"/>
      <c r="AN174" s="38"/>
      <c r="AO174" s="38"/>
      <c r="AP174" s="38"/>
      <c r="AQ174" s="24" t="s">
        <v>204</v>
      </c>
      <c r="AR174" s="24">
        <v>2000</v>
      </c>
      <c r="AS174" s="38"/>
      <c r="AT174" s="38"/>
      <c r="AU174" s="38"/>
      <c r="AV174" s="174">
        <v>500000</v>
      </c>
      <c r="AW174" s="102"/>
      <c r="AX174" s="102"/>
      <c r="AY174" s="102"/>
      <c r="AZ174" s="102"/>
      <c r="BA174" s="102" t="s">
        <v>1840</v>
      </c>
      <c r="BB174" s="102"/>
      <c r="BC174" s="45"/>
      <c r="BD174" s="45"/>
    </row>
    <row r="175" spans="1:77" s="101" customFormat="1" ht="16" hidden="1" thickBot="1">
      <c r="A175" s="231"/>
      <c r="B175" s="240"/>
      <c r="C175" s="23" t="s">
        <v>1212</v>
      </c>
      <c r="D175" s="24" t="s">
        <v>1376</v>
      </c>
      <c r="E175" s="34"/>
      <c r="F175" s="102"/>
      <c r="G175" s="38"/>
      <c r="H175" s="38"/>
      <c r="I175" s="38"/>
      <c r="J175" s="102"/>
      <c r="K175" s="38"/>
      <c r="L175" s="38"/>
      <c r="M175" s="38"/>
      <c r="N175" s="38"/>
      <c r="O175" s="38"/>
      <c r="P175" s="38"/>
      <c r="Q175" s="38"/>
      <c r="R175" s="46" t="s">
        <v>747</v>
      </c>
      <c r="S175" s="46">
        <v>0</v>
      </c>
      <c r="T175" s="25" t="s">
        <v>233</v>
      </c>
      <c r="U175" s="46">
        <v>0</v>
      </c>
      <c r="V175" s="46">
        <v>0</v>
      </c>
      <c r="W175" s="46">
        <v>0</v>
      </c>
      <c r="X175" s="46">
        <v>0</v>
      </c>
      <c r="Y175" s="46">
        <v>0</v>
      </c>
      <c r="Z175" s="38"/>
      <c r="AA175" s="38"/>
      <c r="AB175" s="38"/>
      <c r="AC175" s="38"/>
      <c r="AD175" s="38"/>
      <c r="AE175" s="38"/>
      <c r="AF175" s="38"/>
      <c r="AG175" s="38"/>
      <c r="AH175" s="38"/>
      <c r="AI175" s="38"/>
      <c r="AJ175" s="38"/>
      <c r="AK175" s="38"/>
      <c r="AL175" s="38"/>
      <c r="AM175" s="38"/>
      <c r="AN175" s="38"/>
      <c r="AO175" s="38"/>
      <c r="AP175" s="38"/>
      <c r="AQ175" s="24" t="s">
        <v>204</v>
      </c>
      <c r="AR175" s="24">
        <v>2000</v>
      </c>
      <c r="AS175" s="38"/>
      <c r="AT175" s="38"/>
      <c r="AU175" s="38"/>
      <c r="AV175" s="174">
        <v>425000</v>
      </c>
      <c r="AW175" s="102"/>
      <c r="AX175" s="102"/>
      <c r="AY175" s="102"/>
      <c r="AZ175" s="102"/>
      <c r="BA175" s="102" t="s">
        <v>1840</v>
      </c>
      <c r="BB175" s="102"/>
      <c r="BC175" s="45"/>
      <c r="BD175" s="45"/>
    </row>
    <row r="176" spans="1:77" s="101" customFormat="1" ht="16" hidden="1" thickBot="1">
      <c r="A176" s="231"/>
      <c r="B176" s="240"/>
      <c r="C176" s="23" t="s">
        <v>285</v>
      </c>
      <c r="D176" s="24" t="s">
        <v>1373</v>
      </c>
      <c r="E176" s="34"/>
      <c r="F176" s="102"/>
      <c r="G176" s="38"/>
      <c r="H176" s="38"/>
      <c r="I176" s="38"/>
      <c r="J176" s="102"/>
      <c r="K176" s="38"/>
      <c r="L176" s="38"/>
      <c r="M176" s="38"/>
      <c r="N176" s="38"/>
      <c r="O176" s="38"/>
      <c r="P176" s="38"/>
      <c r="Q176" s="38"/>
      <c r="R176" s="46" t="s">
        <v>747</v>
      </c>
      <c r="S176" s="46">
        <v>0</v>
      </c>
      <c r="T176" s="25" t="s">
        <v>230</v>
      </c>
      <c r="U176" s="46">
        <v>0</v>
      </c>
      <c r="V176" s="46">
        <v>0</v>
      </c>
      <c r="W176" s="46">
        <v>0</v>
      </c>
      <c r="X176" s="46">
        <v>0</v>
      </c>
      <c r="Y176" s="46">
        <v>0</v>
      </c>
      <c r="Z176" s="38"/>
      <c r="AA176" s="38"/>
      <c r="AB176" s="38"/>
      <c r="AC176" s="38"/>
      <c r="AD176" s="38"/>
      <c r="AE176" s="38"/>
      <c r="AF176" s="38"/>
      <c r="AG176" s="38"/>
      <c r="AH176" s="38"/>
      <c r="AI176" s="38"/>
      <c r="AJ176" s="38"/>
      <c r="AK176" s="38"/>
      <c r="AL176" s="38"/>
      <c r="AM176" s="38"/>
      <c r="AN176" s="38"/>
      <c r="AO176" s="38"/>
      <c r="AP176" s="38"/>
      <c r="AQ176" s="24" t="s">
        <v>204</v>
      </c>
      <c r="AR176" s="24">
        <v>2003</v>
      </c>
      <c r="AS176" s="38"/>
      <c r="AT176" s="38"/>
      <c r="AU176" s="38"/>
      <c r="AV176" s="174">
        <v>875000</v>
      </c>
      <c r="AW176" s="102"/>
      <c r="AX176" s="102"/>
      <c r="AY176" s="102"/>
      <c r="AZ176" s="102"/>
      <c r="BA176" s="102" t="s">
        <v>1840</v>
      </c>
      <c r="BB176" s="102"/>
      <c r="BC176" s="45"/>
      <c r="BD176" s="45"/>
    </row>
    <row r="177" spans="1:56" s="101" customFormat="1" ht="16" hidden="1" thickBot="1">
      <c r="A177" s="231"/>
      <c r="B177" s="240"/>
      <c r="C177" s="23" t="s">
        <v>1212</v>
      </c>
      <c r="D177" s="24" t="s">
        <v>1413</v>
      </c>
      <c r="E177" s="34"/>
      <c r="F177" s="102"/>
      <c r="G177" s="38"/>
      <c r="H177" s="38"/>
      <c r="I177" s="38"/>
      <c r="J177" s="102"/>
      <c r="K177" s="38"/>
      <c r="L177" s="38"/>
      <c r="M177" s="38"/>
      <c r="N177" s="38"/>
      <c r="O177" s="38"/>
      <c r="P177" s="38"/>
      <c r="Q177" s="38"/>
      <c r="R177" s="46" t="s">
        <v>747</v>
      </c>
      <c r="S177" s="46">
        <v>0</v>
      </c>
      <c r="T177" s="25" t="s">
        <v>233</v>
      </c>
      <c r="U177" s="46">
        <v>0</v>
      </c>
      <c r="V177" s="46">
        <v>0</v>
      </c>
      <c r="W177" s="46">
        <v>0</v>
      </c>
      <c r="X177" s="46">
        <v>0</v>
      </c>
      <c r="Y177" s="46">
        <v>0</v>
      </c>
      <c r="Z177" s="38"/>
      <c r="AA177" s="38"/>
      <c r="AB177" s="38"/>
      <c r="AC177" s="38"/>
      <c r="AD177" s="38"/>
      <c r="AE177" s="38"/>
      <c r="AF177" s="38"/>
      <c r="AG177" s="38"/>
      <c r="AH177" s="38"/>
      <c r="AI177" s="38"/>
      <c r="AJ177" s="38"/>
      <c r="AK177" s="38"/>
      <c r="AL177" s="38"/>
      <c r="AM177" s="38"/>
      <c r="AN177" s="38"/>
      <c r="AO177" s="38"/>
      <c r="AP177" s="38"/>
      <c r="AQ177" s="24" t="s">
        <v>204</v>
      </c>
      <c r="AR177" s="24">
        <v>2004</v>
      </c>
      <c r="AS177" s="38"/>
      <c r="AT177" s="38"/>
      <c r="AU177" s="38"/>
      <c r="AV177" s="174">
        <v>1190000</v>
      </c>
      <c r="AW177" s="102"/>
      <c r="AX177" s="102"/>
      <c r="AY177" s="102"/>
      <c r="AZ177" s="102"/>
      <c r="BA177" s="102" t="s">
        <v>1840</v>
      </c>
      <c r="BB177" s="102"/>
      <c r="BC177" s="45"/>
      <c r="BD177" s="45"/>
    </row>
    <row r="178" spans="1:56" s="101" customFormat="1" ht="16" hidden="1" thickBot="1">
      <c r="A178" s="231"/>
      <c r="B178" s="240"/>
      <c r="C178" s="23" t="s">
        <v>1255</v>
      </c>
      <c r="D178" s="24" t="s">
        <v>1365</v>
      </c>
      <c r="E178" s="34"/>
      <c r="F178" s="102"/>
      <c r="G178" s="38"/>
      <c r="H178" s="38"/>
      <c r="I178" s="38"/>
      <c r="J178" s="102"/>
      <c r="K178" s="38"/>
      <c r="L178" s="38"/>
      <c r="M178" s="38"/>
      <c r="N178" s="38"/>
      <c r="O178" s="38"/>
      <c r="P178" s="38"/>
      <c r="Q178" s="38"/>
      <c r="R178" s="46" t="s">
        <v>145</v>
      </c>
      <c r="S178" s="46">
        <v>0</v>
      </c>
      <c r="T178" s="25" t="s">
        <v>1525</v>
      </c>
      <c r="U178" s="46">
        <v>0</v>
      </c>
      <c r="V178" s="46">
        <v>0</v>
      </c>
      <c r="W178" s="46">
        <v>0</v>
      </c>
      <c r="X178" s="46">
        <v>0</v>
      </c>
      <c r="Y178" s="46">
        <v>0</v>
      </c>
      <c r="Z178" s="38"/>
      <c r="AA178" s="38"/>
      <c r="AB178" s="38"/>
      <c r="AC178" s="38"/>
      <c r="AD178" s="38"/>
      <c r="AE178" s="38"/>
      <c r="AF178" s="38"/>
      <c r="AG178" s="38"/>
      <c r="AH178" s="38"/>
      <c r="AI178" s="38"/>
      <c r="AJ178" s="38"/>
      <c r="AK178" s="38"/>
      <c r="AL178" s="38"/>
      <c r="AM178" s="38"/>
      <c r="AN178" s="38"/>
      <c r="AO178" s="38"/>
      <c r="AP178" s="38"/>
      <c r="AQ178" s="24" t="s">
        <v>204</v>
      </c>
      <c r="AR178" s="24">
        <v>2004</v>
      </c>
      <c r="AS178" s="38"/>
      <c r="AT178" s="38"/>
      <c r="AU178" s="38"/>
      <c r="AV178" s="174">
        <v>105000</v>
      </c>
      <c r="AW178" s="102"/>
      <c r="AX178" s="102"/>
      <c r="AY178" s="102"/>
      <c r="AZ178" s="102"/>
      <c r="BA178" s="102" t="s">
        <v>1840</v>
      </c>
      <c r="BB178" s="102"/>
      <c r="BC178" s="45"/>
      <c r="BD178" s="45"/>
    </row>
    <row r="179" spans="1:56" s="101" customFormat="1" ht="16" hidden="1" thickBot="1">
      <c r="A179" s="231"/>
      <c r="B179" s="240"/>
      <c r="C179" s="23" t="s">
        <v>1204</v>
      </c>
      <c r="D179" s="24" t="s">
        <v>1370</v>
      </c>
      <c r="E179" s="34"/>
      <c r="F179" s="102"/>
      <c r="G179" s="38"/>
      <c r="H179" s="38"/>
      <c r="I179" s="38"/>
      <c r="J179" s="102"/>
      <c r="K179" s="38"/>
      <c r="L179" s="38"/>
      <c r="M179" s="38"/>
      <c r="N179" s="38"/>
      <c r="O179" s="38"/>
      <c r="P179" s="38"/>
      <c r="Q179" s="38"/>
      <c r="R179" s="46" t="s">
        <v>1463</v>
      </c>
      <c r="S179" s="46">
        <v>0</v>
      </c>
      <c r="T179" s="25" t="s">
        <v>220</v>
      </c>
      <c r="U179" s="46">
        <v>0</v>
      </c>
      <c r="V179" s="46">
        <v>0</v>
      </c>
      <c r="W179" s="46">
        <v>0</v>
      </c>
      <c r="X179" s="46">
        <v>0</v>
      </c>
      <c r="Y179" s="46">
        <v>0</v>
      </c>
      <c r="Z179" s="38"/>
      <c r="AA179" s="38"/>
      <c r="AB179" s="38"/>
      <c r="AC179" s="38"/>
      <c r="AD179" s="38"/>
      <c r="AE179" s="38"/>
      <c r="AF179" s="38"/>
      <c r="AG179" s="38"/>
      <c r="AH179" s="38"/>
      <c r="AI179" s="38"/>
      <c r="AJ179" s="38"/>
      <c r="AK179" s="38"/>
      <c r="AL179" s="38"/>
      <c r="AM179" s="38"/>
      <c r="AN179" s="38"/>
      <c r="AO179" s="38"/>
      <c r="AP179" s="38"/>
      <c r="AQ179" s="24" t="s">
        <v>204</v>
      </c>
      <c r="AR179" s="24">
        <v>2004</v>
      </c>
      <c r="AS179" s="38"/>
      <c r="AT179" s="38"/>
      <c r="AU179" s="38"/>
      <c r="AV179" s="174">
        <v>54000</v>
      </c>
      <c r="AW179" s="102"/>
      <c r="AX179" s="102"/>
      <c r="AY179" s="102"/>
      <c r="AZ179" s="102"/>
      <c r="BA179" s="102" t="s">
        <v>1840</v>
      </c>
      <c r="BB179" s="102"/>
      <c r="BC179" s="45"/>
      <c r="BD179" s="45"/>
    </row>
    <row r="180" spans="1:56" s="101" customFormat="1" ht="16" hidden="1" thickBot="1">
      <c r="A180" s="231"/>
      <c r="B180" s="240"/>
      <c r="C180" s="23" t="s">
        <v>1217</v>
      </c>
      <c r="D180" s="24" t="s">
        <v>1381</v>
      </c>
      <c r="E180" s="34"/>
      <c r="F180" s="265"/>
      <c r="G180" s="38"/>
      <c r="H180" s="38"/>
      <c r="I180" s="38"/>
      <c r="J180" s="102"/>
      <c r="K180" s="38"/>
      <c r="L180" s="38"/>
      <c r="M180" s="38"/>
      <c r="N180" s="38"/>
      <c r="O180" s="38"/>
      <c r="P180" s="38"/>
      <c r="Q180" s="38"/>
      <c r="R180" s="46" t="s">
        <v>747</v>
      </c>
      <c r="S180" s="46">
        <v>0</v>
      </c>
      <c r="T180" s="25" t="s">
        <v>233</v>
      </c>
      <c r="U180" s="46">
        <v>0</v>
      </c>
      <c r="V180" s="46">
        <v>0</v>
      </c>
      <c r="W180" s="46">
        <v>0</v>
      </c>
      <c r="X180" s="46">
        <v>0</v>
      </c>
      <c r="Y180" s="46">
        <v>0</v>
      </c>
      <c r="Z180" s="38"/>
      <c r="AA180" s="38"/>
      <c r="AB180" s="38"/>
      <c r="AC180" s="38"/>
      <c r="AD180" s="38"/>
      <c r="AE180" s="38"/>
      <c r="AF180" s="38"/>
      <c r="AG180" s="38"/>
      <c r="AH180" s="38"/>
      <c r="AI180" s="38"/>
      <c r="AJ180" s="38"/>
      <c r="AK180" s="38"/>
      <c r="AL180" s="38"/>
      <c r="AM180" s="38"/>
      <c r="AN180" s="38"/>
      <c r="AO180" s="38"/>
      <c r="AP180" s="38"/>
      <c r="AQ180" s="24" t="s">
        <v>204</v>
      </c>
      <c r="AR180" s="24">
        <v>2006</v>
      </c>
      <c r="AS180" s="38"/>
      <c r="AT180" s="38"/>
      <c r="AU180" s="38"/>
      <c r="AV180" s="174">
        <v>1800000</v>
      </c>
      <c r="AW180" s="265"/>
      <c r="AX180" s="102"/>
      <c r="AY180" s="102"/>
      <c r="AZ180" s="102"/>
      <c r="BA180" s="102" t="s">
        <v>1840</v>
      </c>
      <c r="BB180" s="102"/>
      <c r="BC180" s="45"/>
      <c r="BD180" s="45"/>
    </row>
    <row r="181" spans="1:56" s="101" customFormat="1" ht="16" hidden="1" thickBot="1">
      <c r="A181" s="231"/>
      <c r="B181" s="240"/>
      <c r="C181" s="23" t="s">
        <v>1203</v>
      </c>
      <c r="D181" s="24" t="s">
        <v>1369</v>
      </c>
      <c r="E181" s="34"/>
      <c r="F181" s="102"/>
      <c r="G181" s="38"/>
      <c r="H181" s="38"/>
      <c r="I181" s="38"/>
      <c r="J181" s="102"/>
      <c r="K181" s="38"/>
      <c r="L181" s="38"/>
      <c r="M181" s="38"/>
      <c r="N181" s="38"/>
      <c r="O181" s="38"/>
      <c r="P181" s="38"/>
      <c r="Q181" s="38"/>
      <c r="R181" s="46" t="s">
        <v>747</v>
      </c>
      <c r="S181" s="46">
        <v>0</v>
      </c>
      <c r="T181" s="25" t="s">
        <v>1525</v>
      </c>
      <c r="U181" s="46">
        <v>0</v>
      </c>
      <c r="V181" s="46">
        <v>0</v>
      </c>
      <c r="W181" s="46">
        <v>0</v>
      </c>
      <c r="X181" s="46">
        <v>0</v>
      </c>
      <c r="Y181" s="46">
        <v>0</v>
      </c>
      <c r="Z181" s="38"/>
      <c r="AA181" s="38"/>
      <c r="AB181" s="38"/>
      <c r="AC181" s="38"/>
      <c r="AD181" s="38"/>
      <c r="AE181" s="38"/>
      <c r="AF181" s="38"/>
      <c r="AG181" s="38"/>
      <c r="AH181" s="38"/>
      <c r="AI181" s="38"/>
      <c r="AJ181" s="38"/>
      <c r="AK181" s="38"/>
      <c r="AL181" s="38"/>
      <c r="AM181" s="38"/>
      <c r="AN181" s="38"/>
      <c r="AO181" s="38"/>
      <c r="AP181" s="38"/>
      <c r="AQ181" s="24" t="s">
        <v>204</v>
      </c>
      <c r="AR181" s="24">
        <v>2005</v>
      </c>
      <c r="AS181" s="38"/>
      <c r="AT181" s="38"/>
      <c r="AU181" s="38"/>
      <c r="AV181" s="174">
        <v>2280000</v>
      </c>
      <c r="AW181" s="102"/>
      <c r="AX181" s="102"/>
      <c r="AY181" s="102"/>
      <c r="AZ181" s="102"/>
      <c r="BA181" s="102" t="s">
        <v>1840</v>
      </c>
      <c r="BB181" s="102"/>
      <c r="BC181" s="45"/>
      <c r="BD181" s="45"/>
    </row>
    <row r="182" spans="1:56" s="101" customFormat="1" ht="16" hidden="1" thickBot="1">
      <c r="A182" s="231"/>
      <c r="B182" s="240"/>
      <c r="C182" s="23" t="s">
        <v>1205</v>
      </c>
      <c r="D182" s="24" t="s">
        <v>1371</v>
      </c>
      <c r="E182" s="34"/>
      <c r="F182" s="102"/>
      <c r="G182" s="38"/>
      <c r="H182" s="38"/>
      <c r="I182" s="38"/>
      <c r="J182" s="102"/>
      <c r="K182" s="38"/>
      <c r="L182" s="38"/>
      <c r="M182" s="38"/>
      <c r="N182" s="38"/>
      <c r="O182" s="38"/>
      <c r="P182" s="38"/>
      <c r="Q182" s="38"/>
      <c r="R182" s="46" t="s">
        <v>1451</v>
      </c>
      <c r="S182" s="46">
        <v>0</v>
      </c>
      <c r="T182" s="25" t="s">
        <v>233</v>
      </c>
      <c r="U182" s="46">
        <v>0</v>
      </c>
      <c r="V182" s="46">
        <v>0</v>
      </c>
      <c r="W182" s="46">
        <v>0</v>
      </c>
      <c r="X182" s="46">
        <v>0</v>
      </c>
      <c r="Y182" s="46">
        <v>0</v>
      </c>
      <c r="Z182" s="38"/>
      <c r="AA182" s="38"/>
      <c r="AB182" s="38"/>
      <c r="AC182" s="38"/>
      <c r="AD182" s="38"/>
      <c r="AE182" s="38"/>
      <c r="AF182" s="38"/>
      <c r="AG182" s="38"/>
      <c r="AH182" s="38"/>
      <c r="AI182" s="38"/>
      <c r="AJ182" s="38"/>
      <c r="AK182" s="38"/>
      <c r="AL182" s="38"/>
      <c r="AM182" s="38"/>
      <c r="AN182" s="38"/>
      <c r="AO182" s="38"/>
      <c r="AP182" s="38"/>
      <c r="AQ182" s="24" t="s">
        <v>204</v>
      </c>
      <c r="AR182" s="24">
        <v>2006</v>
      </c>
      <c r="AS182" s="38"/>
      <c r="AT182" s="38"/>
      <c r="AU182" s="38"/>
      <c r="AV182" s="174">
        <v>2560000</v>
      </c>
      <c r="AW182" s="102"/>
      <c r="AX182" s="102"/>
      <c r="AY182" s="102"/>
      <c r="AZ182" s="102"/>
      <c r="BA182" s="102" t="s">
        <v>1840</v>
      </c>
      <c r="BB182" s="102"/>
      <c r="BC182" s="45"/>
      <c r="BD182" s="45"/>
    </row>
    <row r="183" spans="1:56" s="101" customFormat="1" ht="16" hidden="1" thickBot="1">
      <c r="A183" s="231"/>
      <c r="B183" s="240"/>
      <c r="C183" s="23" t="s">
        <v>1256</v>
      </c>
      <c r="D183" s="24" t="s">
        <v>1377</v>
      </c>
      <c r="E183" s="34"/>
      <c r="F183" s="265"/>
      <c r="G183" s="38"/>
      <c r="H183" s="38"/>
      <c r="I183" s="38"/>
      <c r="J183" s="102"/>
      <c r="K183" s="38"/>
      <c r="L183" s="38"/>
      <c r="M183" s="38"/>
      <c r="N183" s="38"/>
      <c r="O183" s="38"/>
      <c r="P183" s="38"/>
      <c r="Q183" s="38"/>
      <c r="R183" s="46" t="s">
        <v>747</v>
      </c>
      <c r="S183" s="46">
        <v>0</v>
      </c>
      <c r="T183" s="25" t="s">
        <v>233</v>
      </c>
      <c r="U183" s="46">
        <v>0</v>
      </c>
      <c r="V183" s="46">
        <v>0</v>
      </c>
      <c r="W183" s="46">
        <v>0</v>
      </c>
      <c r="X183" s="46">
        <v>0</v>
      </c>
      <c r="Y183" s="46">
        <v>0</v>
      </c>
      <c r="Z183" s="38"/>
      <c r="AA183" s="38"/>
      <c r="AB183" s="38"/>
      <c r="AC183" s="38"/>
      <c r="AD183" s="38"/>
      <c r="AE183" s="38"/>
      <c r="AF183" s="38"/>
      <c r="AG183" s="38"/>
      <c r="AH183" s="38"/>
      <c r="AI183" s="38"/>
      <c r="AJ183" s="38"/>
      <c r="AK183" s="38"/>
      <c r="AL183" s="38"/>
      <c r="AM183" s="38"/>
      <c r="AN183" s="38"/>
      <c r="AO183" s="38"/>
      <c r="AP183" s="38"/>
      <c r="AQ183" s="24" t="s">
        <v>204</v>
      </c>
      <c r="AR183" s="24">
        <v>2006</v>
      </c>
      <c r="AS183" s="38"/>
      <c r="AT183" s="38"/>
      <c r="AU183" s="38"/>
      <c r="AV183" s="174">
        <v>1400000</v>
      </c>
      <c r="AW183" s="265"/>
      <c r="AX183" s="102"/>
      <c r="AY183" s="102"/>
      <c r="AZ183" s="102"/>
      <c r="BA183" s="102" t="s">
        <v>1840</v>
      </c>
      <c r="BB183" s="102"/>
      <c r="BC183" s="45"/>
      <c r="BD183" s="45"/>
    </row>
    <row r="184" spans="1:56" s="101" customFormat="1" ht="16" hidden="1" thickBot="1">
      <c r="A184" s="231"/>
      <c r="B184" s="240"/>
      <c r="C184" s="23" t="s">
        <v>1204</v>
      </c>
      <c r="D184" s="24" t="s">
        <v>1370</v>
      </c>
      <c r="E184" s="34"/>
      <c r="F184" s="102"/>
      <c r="G184" s="38"/>
      <c r="H184" s="38"/>
      <c r="I184" s="38"/>
      <c r="J184" s="102"/>
      <c r="K184" s="38"/>
      <c r="L184" s="38"/>
      <c r="M184" s="38"/>
      <c r="N184" s="38"/>
      <c r="O184" s="38"/>
      <c r="P184" s="38"/>
      <c r="Q184" s="38"/>
      <c r="R184" s="46" t="s">
        <v>1463</v>
      </c>
      <c r="S184" s="46">
        <v>0</v>
      </c>
      <c r="T184" s="25" t="s">
        <v>220</v>
      </c>
      <c r="U184" s="46">
        <v>0</v>
      </c>
      <c r="V184" s="46">
        <v>0</v>
      </c>
      <c r="W184" s="46">
        <v>0</v>
      </c>
      <c r="X184" s="46">
        <v>0</v>
      </c>
      <c r="Y184" s="46">
        <v>0</v>
      </c>
      <c r="Z184" s="38"/>
      <c r="AA184" s="38"/>
      <c r="AB184" s="38"/>
      <c r="AC184" s="38"/>
      <c r="AD184" s="38"/>
      <c r="AE184" s="38"/>
      <c r="AF184" s="38"/>
      <c r="AG184" s="38"/>
      <c r="AH184" s="38"/>
      <c r="AI184" s="38"/>
      <c r="AJ184" s="38"/>
      <c r="AK184" s="38"/>
      <c r="AL184" s="38"/>
      <c r="AM184" s="38"/>
      <c r="AN184" s="38"/>
      <c r="AO184" s="38"/>
      <c r="AP184" s="38"/>
      <c r="AQ184" s="24" t="s">
        <v>204</v>
      </c>
      <c r="AR184" s="24">
        <v>2000</v>
      </c>
      <c r="AS184" s="38"/>
      <c r="AT184" s="38"/>
      <c r="AU184" s="38"/>
      <c r="AV184" s="174">
        <v>21000</v>
      </c>
      <c r="AW184" s="102"/>
      <c r="AX184" s="102"/>
      <c r="AY184" s="102"/>
      <c r="AZ184" s="102"/>
      <c r="BA184" s="102" t="s">
        <v>1840</v>
      </c>
      <c r="BB184" s="102"/>
      <c r="BC184" s="45"/>
      <c r="BD184" s="45"/>
    </row>
    <row r="185" spans="1:56" s="101" customFormat="1" ht="16" hidden="1" thickBot="1">
      <c r="A185" s="231"/>
      <c r="B185" s="240"/>
      <c r="C185" s="23" t="s">
        <v>1230</v>
      </c>
      <c r="D185" s="24" t="s">
        <v>1393</v>
      </c>
      <c r="E185" s="34"/>
      <c r="F185" s="102"/>
      <c r="G185" s="38"/>
      <c r="H185" s="38"/>
      <c r="I185" s="38"/>
      <c r="J185" s="102"/>
      <c r="K185" s="38"/>
      <c r="L185" s="38"/>
      <c r="M185" s="38"/>
      <c r="N185" s="38"/>
      <c r="O185" s="38"/>
      <c r="P185" s="38"/>
      <c r="Q185" s="38"/>
      <c r="R185" s="46" t="s">
        <v>1485</v>
      </c>
      <c r="S185" s="46">
        <v>0</v>
      </c>
      <c r="T185" s="25" t="s">
        <v>221</v>
      </c>
      <c r="U185" s="46">
        <v>0</v>
      </c>
      <c r="V185" s="46">
        <v>0</v>
      </c>
      <c r="W185" s="46">
        <v>0</v>
      </c>
      <c r="X185" s="46">
        <v>0</v>
      </c>
      <c r="Y185" s="46">
        <v>0</v>
      </c>
      <c r="Z185" s="38"/>
      <c r="AA185" s="38"/>
      <c r="AB185" s="38"/>
      <c r="AC185" s="38"/>
      <c r="AD185" s="38"/>
      <c r="AE185" s="38"/>
      <c r="AF185" s="38"/>
      <c r="AG185" s="38"/>
      <c r="AH185" s="38"/>
      <c r="AI185" s="38"/>
      <c r="AJ185" s="38"/>
      <c r="AK185" s="38"/>
      <c r="AL185" s="38"/>
      <c r="AM185" s="38"/>
      <c r="AN185" s="38"/>
      <c r="AO185" s="38"/>
      <c r="AP185" s="38"/>
      <c r="AQ185" s="24" t="s">
        <v>204</v>
      </c>
      <c r="AR185" s="24">
        <v>2005</v>
      </c>
      <c r="AS185" s="38"/>
      <c r="AT185" s="38"/>
      <c r="AU185" s="38"/>
      <c r="AV185" s="174">
        <v>510000</v>
      </c>
      <c r="AW185" s="102"/>
      <c r="AX185" s="102"/>
      <c r="AY185" s="102"/>
      <c r="AZ185" s="102"/>
      <c r="BA185" s="102" t="s">
        <v>1840</v>
      </c>
      <c r="BB185" s="102"/>
      <c r="BC185" s="45"/>
      <c r="BD185" s="45"/>
    </row>
    <row r="186" spans="1:56" s="101" customFormat="1" ht="16" hidden="1" thickBot="1">
      <c r="A186" s="231"/>
      <c r="B186" s="240"/>
      <c r="C186" s="23" t="s">
        <v>1231</v>
      </c>
      <c r="D186" s="24" t="s">
        <v>1414</v>
      </c>
      <c r="E186" s="34"/>
      <c r="F186" s="102"/>
      <c r="G186" s="38"/>
      <c r="H186" s="38"/>
      <c r="I186" s="38"/>
      <c r="J186" s="102"/>
      <c r="K186" s="38"/>
      <c r="L186" s="38"/>
      <c r="M186" s="38"/>
      <c r="N186" s="38"/>
      <c r="O186" s="38"/>
      <c r="P186" s="38"/>
      <c r="Q186" s="38"/>
      <c r="R186" s="46" t="s">
        <v>1486</v>
      </c>
      <c r="S186" s="46">
        <v>0</v>
      </c>
      <c r="T186" s="25" t="s">
        <v>222</v>
      </c>
      <c r="U186" s="46">
        <v>0</v>
      </c>
      <c r="V186" s="46">
        <v>0</v>
      </c>
      <c r="W186" s="46">
        <v>0</v>
      </c>
      <c r="X186" s="46">
        <v>0</v>
      </c>
      <c r="Y186" s="46">
        <v>0</v>
      </c>
      <c r="Z186" s="38"/>
      <c r="AA186" s="38"/>
      <c r="AB186" s="38"/>
      <c r="AC186" s="38"/>
      <c r="AD186" s="38"/>
      <c r="AE186" s="38"/>
      <c r="AF186" s="38"/>
      <c r="AG186" s="38"/>
      <c r="AH186" s="38"/>
      <c r="AI186" s="38"/>
      <c r="AJ186" s="38"/>
      <c r="AK186" s="38"/>
      <c r="AL186" s="38"/>
      <c r="AM186" s="38"/>
      <c r="AN186" s="38"/>
      <c r="AO186" s="38"/>
      <c r="AP186" s="38"/>
      <c r="AQ186" s="24" t="s">
        <v>204</v>
      </c>
      <c r="AR186" s="24">
        <v>2005</v>
      </c>
      <c r="AS186" s="38"/>
      <c r="AT186" s="38"/>
      <c r="AU186" s="38"/>
      <c r="AV186" s="174">
        <v>1920000</v>
      </c>
      <c r="AW186" s="102"/>
      <c r="AX186" s="102"/>
      <c r="AY186" s="102"/>
      <c r="AZ186" s="102"/>
      <c r="BA186" s="102" t="s">
        <v>1840</v>
      </c>
      <c r="BB186" s="102"/>
      <c r="BC186" s="45"/>
      <c r="BD186" s="45"/>
    </row>
    <row r="187" spans="1:56" s="101" customFormat="1" ht="16" hidden="1" thickBot="1">
      <c r="A187" s="231"/>
      <c r="B187" s="240"/>
      <c r="C187" s="23" t="s">
        <v>1257</v>
      </c>
      <c r="D187" s="24" t="s">
        <v>1415</v>
      </c>
      <c r="E187" s="34"/>
      <c r="F187" s="102"/>
      <c r="G187" s="38"/>
      <c r="H187" s="38"/>
      <c r="I187" s="38"/>
      <c r="J187" s="102"/>
      <c r="K187" s="38"/>
      <c r="L187" s="38"/>
      <c r="M187" s="38"/>
      <c r="N187" s="38"/>
      <c r="O187" s="38"/>
      <c r="P187" s="38"/>
      <c r="Q187" s="38"/>
      <c r="R187" s="46" t="s">
        <v>1487</v>
      </c>
      <c r="S187" s="46">
        <v>0</v>
      </c>
      <c r="T187" s="25" t="s">
        <v>221</v>
      </c>
      <c r="U187" s="46">
        <v>0</v>
      </c>
      <c r="V187" s="46">
        <v>0</v>
      </c>
      <c r="W187" s="46">
        <v>0</v>
      </c>
      <c r="X187" s="46">
        <v>0</v>
      </c>
      <c r="Y187" s="46">
        <v>0</v>
      </c>
      <c r="Z187" s="38"/>
      <c r="AA187" s="38"/>
      <c r="AB187" s="38"/>
      <c r="AC187" s="38"/>
      <c r="AD187" s="38"/>
      <c r="AE187" s="38"/>
      <c r="AF187" s="38"/>
      <c r="AG187" s="38"/>
      <c r="AH187" s="38"/>
      <c r="AI187" s="38"/>
      <c r="AJ187" s="38"/>
      <c r="AK187" s="38"/>
      <c r="AL187" s="38"/>
      <c r="AM187" s="38"/>
      <c r="AN187" s="38"/>
      <c r="AO187" s="38"/>
      <c r="AP187" s="38"/>
      <c r="AQ187" s="24" t="s">
        <v>204</v>
      </c>
      <c r="AR187" s="24">
        <v>2005</v>
      </c>
      <c r="AS187" s="38"/>
      <c r="AT187" s="38"/>
      <c r="AU187" s="38"/>
      <c r="AV187" s="174">
        <v>245000</v>
      </c>
      <c r="AW187" s="102"/>
      <c r="AX187" s="102"/>
      <c r="AY187" s="102"/>
      <c r="AZ187" s="102"/>
      <c r="BA187" s="102" t="s">
        <v>1840</v>
      </c>
      <c r="BB187" s="102"/>
      <c r="BC187" s="45"/>
      <c r="BD187" s="45"/>
    </row>
    <row r="188" spans="1:56" s="101" customFormat="1" ht="16" hidden="1" thickBot="1">
      <c r="A188" s="231"/>
      <c r="B188" s="240"/>
      <c r="C188" s="23" t="s">
        <v>1258</v>
      </c>
      <c r="D188" s="24" t="s">
        <v>1416</v>
      </c>
      <c r="E188" s="34"/>
      <c r="F188" s="102"/>
      <c r="G188" s="38"/>
      <c r="H188" s="38"/>
      <c r="I188" s="38"/>
      <c r="J188" s="102"/>
      <c r="K188" s="38"/>
      <c r="L188" s="38"/>
      <c r="M188" s="38"/>
      <c r="N188" s="38"/>
      <c r="O188" s="38"/>
      <c r="P188" s="38"/>
      <c r="Q188" s="38"/>
      <c r="R188" s="46" t="s">
        <v>1488</v>
      </c>
      <c r="S188" s="46">
        <v>0</v>
      </c>
      <c r="T188" s="25" t="s">
        <v>1535</v>
      </c>
      <c r="U188" s="46">
        <v>0</v>
      </c>
      <c r="V188" s="46">
        <v>0</v>
      </c>
      <c r="W188" s="46">
        <v>0</v>
      </c>
      <c r="X188" s="46">
        <v>0</v>
      </c>
      <c r="Y188" s="46">
        <v>0</v>
      </c>
      <c r="Z188" s="38"/>
      <c r="AA188" s="38"/>
      <c r="AB188" s="38"/>
      <c r="AC188" s="38"/>
      <c r="AD188" s="38"/>
      <c r="AE188" s="38"/>
      <c r="AF188" s="38"/>
      <c r="AG188" s="38"/>
      <c r="AH188" s="38"/>
      <c r="AI188" s="38"/>
      <c r="AJ188" s="38"/>
      <c r="AK188" s="38"/>
      <c r="AL188" s="38"/>
      <c r="AM188" s="38"/>
      <c r="AN188" s="38"/>
      <c r="AO188" s="38"/>
      <c r="AP188" s="38"/>
      <c r="AQ188" s="24" t="s">
        <v>204</v>
      </c>
      <c r="AR188" s="24">
        <v>2005</v>
      </c>
      <c r="AS188" s="38"/>
      <c r="AT188" s="38"/>
      <c r="AU188" s="38"/>
      <c r="AV188" s="174">
        <v>875000</v>
      </c>
      <c r="AW188" s="102"/>
      <c r="AX188" s="102"/>
      <c r="AY188" s="102"/>
      <c r="AZ188" s="102"/>
      <c r="BA188" s="102" t="s">
        <v>1840</v>
      </c>
      <c r="BB188" s="102"/>
      <c r="BC188" s="45"/>
      <c r="BD188" s="45"/>
    </row>
    <row r="189" spans="1:56" s="101" customFormat="1" ht="16" hidden="1" thickBot="1">
      <c r="A189" s="231"/>
      <c r="B189" s="240"/>
      <c r="C189" s="23" t="s">
        <v>1212</v>
      </c>
      <c r="D189" s="24" t="s">
        <v>1413</v>
      </c>
      <c r="E189" s="34"/>
      <c r="F189" s="102"/>
      <c r="G189" s="38"/>
      <c r="H189" s="38"/>
      <c r="I189" s="38"/>
      <c r="J189" s="102"/>
      <c r="K189" s="38"/>
      <c r="L189" s="38"/>
      <c r="M189" s="38"/>
      <c r="N189" s="38"/>
      <c r="O189" s="38"/>
      <c r="P189" s="38"/>
      <c r="Q189" s="38"/>
      <c r="R189" s="46" t="s">
        <v>1489</v>
      </c>
      <c r="S189" s="46">
        <v>0</v>
      </c>
      <c r="T189" s="25" t="s">
        <v>1524</v>
      </c>
      <c r="U189" s="46">
        <v>0</v>
      </c>
      <c r="V189" s="46">
        <v>0</v>
      </c>
      <c r="W189" s="46">
        <v>0</v>
      </c>
      <c r="X189" s="46">
        <v>0</v>
      </c>
      <c r="Y189" s="46">
        <v>0</v>
      </c>
      <c r="Z189" s="38"/>
      <c r="AA189" s="38"/>
      <c r="AB189" s="38"/>
      <c r="AC189" s="38"/>
      <c r="AD189" s="38"/>
      <c r="AE189" s="38"/>
      <c r="AF189" s="38"/>
      <c r="AG189" s="38"/>
      <c r="AH189" s="38"/>
      <c r="AI189" s="38"/>
      <c r="AJ189" s="38"/>
      <c r="AK189" s="38"/>
      <c r="AL189" s="38"/>
      <c r="AM189" s="38"/>
      <c r="AN189" s="38"/>
      <c r="AO189" s="38"/>
      <c r="AP189" s="38"/>
      <c r="AQ189" s="24" t="s">
        <v>204</v>
      </c>
      <c r="AR189" s="24">
        <v>2005</v>
      </c>
      <c r="AS189" s="38"/>
      <c r="AT189" s="38"/>
      <c r="AU189" s="38"/>
      <c r="AV189" s="174">
        <v>945000</v>
      </c>
      <c r="AW189" s="102"/>
      <c r="AX189" s="102"/>
      <c r="AY189" s="102"/>
      <c r="AZ189" s="102"/>
      <c r="BA189" s="102" t="s">
        <v>1840</v>
      </c>
      <c r="BB189" s="102"/>
      <c r="BC189" s="45"/>
      <c r="BD189" s="45"/>
    </row>
    <row r="190" spans="1:56" s="101" customFormat="1" ht="16" hidden="1" thickBot="1">
      <c r="A190" s="231"/>
      <c r="B190" s="240"/>
      <c r="C190" s="23" t="s">
        <v>1232</v>
      </c>
      <c r="D190" s="24" t="s">
        <v>1395</v>
      </c>
      <c r="E190" s="34"/>
      <c r="F190" s="102"/>
      <c r="G190" s="38"/>
      <c r="H190" s="38"/>
      <c r="I190" s="38"/>
      <c r="J190" s="102"/>
      <c r="K190" s="38"/>
      <c r="L190" s="38"/>
      <c r="M190" s="38"/>
      <c r="N190" s="38"/>
      <c r="O190" s="38"/>
      <c r="P190" s="38"/>
      <c r="Q190" s="38"/>
      <c r="R190" s="46" t="s">
        <v>1490</v>
      </c>
      <c r="S190" s="46">
        <v>0</v>
      </c>
      <c r="T190" s="25" t="s">
        <v>222</v>
      </c>
      <c r="U190" s="46">
        <v>0</v>
      </c>
      <c r="V190" s="46">
        <v>0</v>
      </c>
      <c r="W190" s="46">
        <v>0</v>
      </c>
      <c r="X190" s="46">
        <v>0</v>
      </c>
      <c r="Y190" s="46">
        <v>0</v>
      </c>
      <c r="Z190" s="38"/>
      <c r="AA190" s="38"/>
      <c r="AB190" s="38"/>
      <c r="AC190" s="38"/>
      <c r="AD190" s="38"/>
      <c r="AE190" s="38"/>
      <c r="AF190" s="38"/>
      <c r="AG190" s="38"/>
      <c r="AH190" s="38"/>
      <c r="AI190" s="38"/>
      <c r="AJ190" s="38"/>
      <c r="AK190" s="38"/>
      <c r="AL190" s="38"/>
      <c r="AM190" s="38"/>
      <c r="AN190" s="38"/>
      <c r="AO190" s="38"/>
      <c r="AP190" s="38"/>
      <c r="AQ190" s="24" t="s">
        <v>204</v>
      </c>
      <c r="AR190" s="24">
        <v>2000</v>
      </c>
      <c r="AS190" s="38"/>
      <c r="AT190" s="38"/>
      <c r="AU190" s="38"/>
      <c r="AV190" s="174">
        <v>77000</v>
      </c>
      <c r="AW190" s="102"/>
      <c r="AX190" s="102"/>
      <c r="AY190" s="102"/>
      <c r="AZ190" s="102"/>
      <c r="BA190" s="102" t="s">
        <v>1840</v>
      </c>
      <c r="BB190" s="102"/>
      <c r="BC190" s="45"/>
      <c r="BD190" s="45"/>
    </row>
    <row r="191" spans="1:56" s="101" customFormat="1" ht="16" hidden="1" thickBot="1">
      <c r="A191" s="231"/>
      <c r="B191" s="240"/>
      <c r="C191" s="23" t="s">
        <v>1212</v>
      </c>
      <c r="D191" s="24" t="s">
        <v>1376</v>
      </c>
      <c r="E191" s="34"/>
      <c r="F191" s="102"/>
      <c r="G191" s="38"/>
      <c r="H191" s="38"/>
      <c r="I191" s="38"/>
      <c r="J191" s="102"/>
      <c r="K191" s="38"/>
      <c r="L191" s="38"/>
      <c r="M191" s="38"/>
      <c r="N191" s="38"/>
      <c r="O191" s="38"/>
      <c r="P191" s="38"/>
      <c r="Q191" s="38"/>
      <c r="R191" s="46" t="s">
        <v>747</v>
      </c>
      <c r="S191" s="46">
        <v>0</v>
      </c>
      <c r="T191" s="25" t="s">
        <v>1524</v>
      </c>
      <c r="U191" s="46">
        <v>0</v>
      </c>
      <c r="V191" s="46">
        <v>0</v>
      </c>
      <c r="W191" s="46">
        <v>0</v>
      </c>
      <c r="X191" s="46">
        <v>0</v>
      </c>
      <c r="Y191" s="46">
        <v>0</v>
      </c>
      <c r="Z191" s="38"/>
      <c r="AA191" s="38"/>
      <c r="AB191" s="38"/>
      <c r="AC191" s="38"/>
      <c r="AD191" s="38"/>
      <c r="AE191" s="38"/>
      <c r="AF191" s="38"/>
      <c r="AG191" s="38"/>
      <c r="AH191" s="38"/>
      <c r="AI191" s="38"/>
      <c r="AJ191" s="38"/>
      <c r="AK191" s="38"/>
      <c r="AL191" s="38"/>
      <c r="AM191" s="38"/>
      <c r="AN191" s="38"/>
      <c r="AO191" s="38"/>
      <c r="AP191" s="38"/>
      <c r="AQ191" s="24" t="s">
        <v>204</v>
      </c>
      <c r="AR191" s="24">
        <v>2003</v>
      </c>
      <c r="AS191" s="38"/>
      <c r="AT191" s="38"/>
      <c r="AU191" s="38"/>
      <c r="AV191" s="174">
        <v>425000</v>
      </c>
      <c r="AW191" s="102"/>
      <c r="AX191" s="102"/>
      <c r="AY191" s="102"/>
      <c r="AZ191" s="102"/>
      <c r="BA191" s="102" t="s">
        <v>1840</v>
      </c>
      <c r="BB191" s="102"/>
      <c r="BC191" s="45"/>
      <c r="BD191" s="45"/>
    </row>
    <row r="192" spans="1:56" s="101" customFormat="1" ht="16" hidden="1" thickBot="1">
      <c r="A192" s="231"/>
      <c r="B192" s="240"/>
      <c r="C192" s="23" t="s">
        <v>1212</v>
      </c>
      <c r="D192" s="24" t="s">
        <v>1376</v>
      </c>
      <c r="E192" s="34"/>
      <c r="F192" s="102"/>
      <c r="G192" s="38"/>
      <c r="H192" s="38"/>
      <c r="I192" s="38"/>
      <c r="J192" s="102"/>
      <c r="K192" s="38"/>
      <c r="L192" s="38"/>
      <c r="M192" s="38"/>
      <c r="N192" s="38"/>
      <c r="O192" s="38"/>
      <c r="P192" s="38"/>
      <c r="Q192" s="38"/>
      <c r="R192" s="46" t="s">
        <v>747</v>
      </c>
      <c r="S192" s="46">
        <v>0</v>
      </c>
      <c r="T192" s="25" t="s">
        <v>1524</v>
      </c>
      <c r="U192" s="46">
        <v>0</v>
      </c>
      <c r="V192" s="46">
        <v>0</v>
      </c>
      <c r="W192" s="46">
        <v>0</v>
      </c>
      <c r="X192" s="46">
        <v>0</v>
      </c>
      <c r="Y192" s="46">
        <v>0</v>
      </c>
      <c r="Z192" s="38"/>
      <c r="AA192" s="38"/>
      <c r="AB192" s="38"/>
      <c r="AC192" s="38"/>
      <c r="AD192" s="38"/>
      <c r="AE192" s="38"/>
      <c r="AF192" s="38"/>
      <c r="AG192" s="38"/>
      <c r="AH192" s="38"/>
      <c r="AI192" s="38"/>
      <c r="AJ192" s="38"/>
      <c r="AK192" s="38"/>
      <c r="AL192" s="38"/>
      <c r="AM192" s="38"/>
      <c r="AN192" s="38"/>
      <c r="AO192" s="38"/>
      <c r="AP192" s="38"/>
      <c r="AQ192" s="24" t="s">
        <v>204</v>
      </c>
      <c r="AR192" s="24">
        <v>2005</v>
      </c>
      <c r="AS192" s="38"/>
      <c r="AT192" s="38"/>
      <c r="AU192" s="38"/>
      <c r="AV192" s="174">
        <v>680000</v>
      </c>
      <c r="AW192" s="102"/>
      <c r="AX192" s="102"/>
      <c r="AY192" s="102"/>
      <c r="AZ192" s="102"/>
      <c r="BA192" s="102" t="s">
        <v>1840</v>
      </c>
      <c r="BB192" s="102"/>
      <c r="BC192" s="45"/>
      <c r="BD192" s="45"/>
    </row>
    <row r="193" spans="1:56" s="101" customFormat="1" ht="16" hidden="1" thickBot="1">
      <c r="A193" s="231"/>
      <c r="B193" s="240"/>
      <c r="C193" s="23" t="s">
        <v>1217</v>
      </c>
      <c r="D193" s="24" t="s">
        <v>1381</v>
      </c>
      <c r="E193" s="34"/>
      <c r="F193" s="102"/>
      <c r="G193" s="38"/>
      <c r="H193" s="38"/>
      <c r="I193" s="38"/>
      <c r="J193" s="102"/>
      <c r="K193" s="38"/>
      <c r="L193" s="38"/>
      <c r="M193" s="38"/>
      <c r="N193" s="38"/>
      <c r="O193" s="38"/>
      <c r="P193" s="38"/>
      <c r="Q193" s="38"/>
      <c r="R193" s="46" t="s">
        <v>747</v>
      </c>
      <c r="S193" s="46">
        <v>0</v>
      </c>
      <c r="T193" s="25" t="s">
        <v>1532</v>
      </c>
      <c r="U193" s="46">
        <v>0</v>
      </c>
      <c r="V193" s="46">
        <v>0</v>
      </c>
      <c r="W193" s="46">
        <v>0</v>
      </c>
      <c r="X193" s="46">
        <v>0</v>
      </c>
      <c r="Y193" s="46">
        <v>0</v>
      </c>
      <c r="Z193" s="38"/>
      <c r="AA193" s="38"/>
      <c r="AB193" s="38"/>
      <c r="AC193" s="38"/>
      <c r="AD193" s="38"/>
      <c r="AE193" s="38"/>
      <c r="AF193" s="38"/>
      <c r="AG193" s="38"/>
      <c r="AH193" s="38"/>
      <c r="AI193" s="38"/>
      <c r="AJ193" s="38"/>
      <c r="AK193" s="38"/>
      <c r="AL193" s="38"/>
      <c r="AM193" s="38"/>
      <c r="AN193" s="38"/>
      <c r="AO193" s="38"/>
      <c r="AP193" s="38"/>
      <c r="AQ193" s="24" t="s">
        <v>204</v>
      </c>
      <c r="AR193" s="24">
        <v>2003</v>
      </c>
      <c r="AS193" s="38"/>
      <c r="AT193" s="38"/>
      <c r="AU193" s="38"/>
      <c r="AV193" s="174">
        <v>660000</v>
      </c>
      <c r="AW193" s="102"/>
      <c r="AX193" s="102"/>
      <c r="AY193" s="102"/>
      <c r="AZ193" s="102"/>
      <c r="BA193" s="102" t="s">
        <v>1840</v>
      </c>
      <c r="BB193" s="102"/>
      <c r="BC193" s="45"/>
      <c r="BD193" s="45"/>
    </row>
    <row r="194" spans="1:56" s="101" customFormat="1" ht="16" hidden="1" thickBot="1">
      <c r="A194" s="231"/>
      <c r="B194" s="240"/>
      <c r="C194" s="23" t="s">
        <v>1210</v>
      </c>
      <c r="D194" s="24" t="s">
        <v>1374</v>
      </c>
      <c r="E194" s="34"/>
      <c r="F194" s="102"/>
      <c r="G194" s="38"/>
      <c r="H194" s="38"/>
      <c r="I194" s="38"/>
      <c r="J194" s="102"/>
      <c r="K194" s="38"/>
      <c r="L194" s="38"/>
      <c r="M194" s="38"/>
      <c r="N194" s="38"/>
      <c r="O194" s="38"/>
      <c r="P194" s="38"/>
      <c r="Q194" s="38"/>
      <c r="R194" s="46" t="s">
        <v>1457</v>
      </c>
      <c r="S194" s="46">
        <v>0</v>
      </c>
      <c r="T194" s="25" t="s">
        <v>1528</v>
      </c>
      <c r="U194" s="46">
        <v>0</v>
      </c>
      <c r="V194" s="46">
        <v>0</v>
      </c>
      <c r="W194" s="46">
        <v>0</v>
      </c>
      <c r="X194" s="46">
        <v>0</v>
      </c>
      <c r="Y194" s="46">
        <v>0</v>
      </c>
      <c r="Z194" s="38"/>
      <c r="AA194" s="38"/>
      <c r="AB194" s="38"/>
      <c r="AC194" s="38"/>
      <c r="AD194" s="38"/>
      <c r="AE194" s="38"/>
      <c r="AF194" s="38"/>
      <c r="AG194" s="38"/>
      <c r="AH194" s="38"/>
      <c r="AI194" s="38"/>
      <c r="AJ194" s="38"/>
      <c r="AK194" s="38"/>
      <c r="AL194" s="38"/>
      <c r="AM194" s="38"/>
      <c r="AN194" s="38"/>
      <c r="AO194" s="38"/>
      <c r="AP194" s="38"/>
      <c r="AQ194" s="24" t="s">
        <v>204</v>
      </c>
      <c r="AR194" s="24">
        <v>2005</v>
      </c>
      <c r="AS194" s="38"/>
      <c r="AT194" s="38"/>
      <c r="AU194" s="38"/>
      <c r="AV194" s="174">
        <v>192500</v>
      </c>
      <c r="AW194" s="102"/>
      <c r="AX194" s="102"/>
      <c r="AY194" s="102"/>
      <c r="AZ194" s="102"/>
      <c r="BA194" s="102" t="s">
        <v>1840</v>
      </c>
      <c r="BB194" s="102"/>
      <c r="BC194" s="45"/>
      <c r="BD194" s="45"/>
    </row>
    <row r="195" spans="1:56" s="101" customFormat="1" ht="16" hidden="1" thickBot="1">
      <c r="A195" s="231"/>
      <c r="B195" s="240"/>
      <c r="C195" s="23" t="s">
        <v>1204</v>
      </c>
      <c r="D195" s="24" t="s">
        <v>1365</v>
      </c>
      <c r="E195" s="34"/>
      <c r="F195" s="102"/>
      <c r="G195" s="38"/>
      <c r="H195" s="38"/>
      <c r="I195" s="38"/>
      <c r="J195" s="102"/>
      <c r="K195" s="38"/>
      <c r="L195" s="38"/>
      <c r="M195" s="38"/>
      <c r="N195" s="38"/>
      <c r="O195" s="38"/>
      <c r="P195" s="38"/>
      <c r="Q195" s="38"/>
      <c r="R195" s="46" t="s">
        <v>1463</v>
      </c>
      <c r="S195" s="46">
        <v>0</v>
      </c>
      <c r="T195" s="25" t="s">
        <v>220</v>
      </c>
      <c r="U195" s="46">
        <v>0</v>
      </c>
      <c r="V195" s="46">
        <v>0</v>
      </c>
      <c r="W195" s="46">
        <v>0</v>
      </c>
      <c r="X195" s="46">
        <v>0</v>
      </c>
      <c r="Y195" s="46">
        <v>0</v>
      </c>
      <c r="Z195" s="38"/>
      <c r="AA195" s="38"/>
      <c r="AB195" s="38"/>
      <c r="AC195" s="38"/>
      <c r="AD195" s="38"/>
      <c r="AE195" s="38"/>
      <c r="AF195" s="38"/>
      <c r="AG195" s="38"/>
      <c r="AH195" s="38"/>
      <c r="AI195" s="38"/>
      <c r="AJ195" s="38"/>
      <c r="AK195" s="38"/>
      <c r="AL195" s="38"/>
      <c r="AM195" s="38"/>
      <c r="AN195" s="38"/>
      <c r="AO195" s="38"/>
      <c r="AP195" s="38"/>
      <c r="AQ195" s="24" t="s">
        <v>204</v>
      </c>
      <c r="AR195" s="24">
        <v>2003</v>
      </c>
      <c r="AS195" s="38"/>
      <c r="AT195" s="38"/>
      <c r="AU195" s="38"/>
      <c r="AV195" s="174">
        <v>36000</v>
      </c>
      <c r="AW195" s="102"/>
      <c r="AX195" s="102"/>
      <c r="AY195" s="102"/>
      <c r="AZ195" s="102"/>
      <c r="BA195" s="102" t="s">
        <v>1840</v>
      </c>
      <c r="BB195" s="102"/>
      <c r="BC195" s="45"/>
      <c r="BD195" s="45"/>
    </row>
    <row r="196" spans="1:56" s="101" customFormat="1" ht="16" hidden="1" thickBot="1">
      <c r="A196" s="231"/>
      <c r="B196" s="240"/>
      <c r="C196" s="23" t="s">
        <v>1212</v>
      </c>
      <c r="D196" s="24" t="s">
        <v>1376</v>
      </c>
      <c r="E196" s="34"/>
      <c r="F196" s="102"/>
      <c r="G196" s="38"/>
      <c r="H196" s="38"/>
      <c r="I196" s="38"/>
      <c r="J196" s="102"/>
      <c r="K196" s="38"/>
      <c r="L196" s="38"/>
      <c r="M196" s="38"/>
      <c r="N196" s="38"/>
      <c r="O196" s="38"/>
      <c r="P196" s="38"/>
      <c r="Q196" s="38"/>
      <c r="R196" s="46" t="s">
        <v>145</v>
      </c>
      <c r="S196" s="46">
        <v>0</v>
      </c>
      <c r="T196" s="25" t="s">
        <v>233</v>
      </c>
      <c r="U196" s="46">
        <v>0</v>
      </c>
      <c r="V196" s="46">
        <v>0</v>
      </c>
      <c r="W196" s="46">
        <v>0</v>
      </c>
      <c r="X196" s="46">
        <v>0</v>
      </c>
      <c r="Y196" s="46">
        <v>0</v>
      </c>
      <c r="Z196" s="38"/>
      <c r="AA196" s="38"/>
      <c r="AB196" s="38"/>
      <c r="AC196" s="38"/>
      <c r="AD196" s="38"/>
      <c r="AE196" s="38"/>
      <c r="AF196" s="38"/>
      <c r="AG196" s="38"/>
      <c r="AH196" s="38"/>
      <c r="AI196" s="38"/>
      <c r="AJ196" s="38"/>
      <c r="AK196" s="38"/>
      <c r="AL196" s="38"/>
      <c r="AM196" s="38"/>
      <c r="AN196" s="38"/>
      <c r="AO196" s="38"/>
      <c r="AP196" s="38"/>
      <c r="AQ196" s="24" t="s">
        <v>204</v>
      </c>
      <c r="AR196" s="24">
        <v>2003</v>
      </c>
      <c r="AS196" s="38"/>
      <c r="AT196" s="38"/>
      <c r="AU196" s="38"/>
      <c r="AV196" s="174">
        <v>480000</v>
      </c>
      <c r="AW196" s="102"/>
      <c r="AX196" s="102"/>
      <c r="AY196" s="102"/>
      <c r="AZ196" s="102"/>
      <c r="BA196" s="102" t="s">
        <v>1840</v>
      </c>
      <c r="BB196" s="102"/>
      <c r="BC196" s="45"/>
      <c r="BD196" s="45"/>
    </row>
    <row r="197" spans="1:56" s="101" customFormat="1" ht="16" hidden="1" thickBot="1">
      <c r="A197" s="231"/>
      <c r="B197" s="240"/>
      <c r="C197" s="23" t="s">
        <v>1204</v>
      </c>
      <c r="D197" s="24" t="s">
        <v>1365</v>
      </c>
      <c r="E197" s="34"/>
      <c r="F197" s="102"/>
      <c r="G197" s="38"/>
      <c r="H197" s="38"/>
      <c r="I197" s="38"/>
      <c r="J197" s="102"/>
      <c r="K197" s="38"/>
      <c r="L197" s="38"/>
      <c r="M197" s="38"/>
      <c r="N197" s="38"/>
      <c r="O197" s="38"/>
      <c r="P197" s="38"/>
      <c r="Q197" s="38"/>
      <c r="R197" s="46" t="s">
        <v>1463</v>
      </c>
      <c r="S197" s="46">
        <v>0</v>
      </c>
      <c r="T197" s="25" t="s">
        <v>220</v>
      </c>
      <c r="U197" s="46">
        <v>0</v>
      </c>
      <c r="V197" s="46">
        <v>0</v>
      </c>
      <c r="W197" s="46">
        <v>0</v>
      </c>
      <c r="X197" s="46">
        <v>0</v>
      </c>
      <c r="Y197" s="46">
        <v>0</v>
      </c>
      <c r="Z197" s="38"/>
      <c r="AA197" s="38"/>
      <c r="AB197" s="38"/>
      <c r="AC197" s="38"/>
      <c r="AD197" s="38"/>
      <c r="AE197" s="38"/>
      <c r="AF197" s="38"/>
      <c r="AG197" s="38"/>
      <c r="AH197" s="38"/>
      <c r="AI197" s="38"/>
      <c r="AJ197" s="38"/>
      <c r="AK197" s="38"/>
      <c r="AL197" s="38"/>
      <c r="AM197" s="38"/>
      <c r="AN197" s="38"/>
      <c r="AO197" s="38"/>
      <c r="AP197" s="38"/>
      <c r="AQ197" s="24" t="s">
        <v>204</v>
      </c>
      <c r="AR197" s="24">
        <v>2003</v>
      </c>
      <c r="AS197" s="38"/>
      <c r="AT197" s="38"/>
      <c r="AU197" s="38"/>
      <c r="AV197" s="174">
        <v>30000</v>
      </c>
      <c r="AW197" s="102"/>
      <c r="AX197" s="102"/>
      <c r="AY197" s="102"/>
      <c r="AZ197" s="102"/>
      <c r="BA197" s="102" t="s">
        <v>1840</v>
      </c>
      <c r="BB197" s="102"/>
      <c r="BC197" s="45"/>
      <c r="BD197" s="45"/>
    </row>
    <row r="198" spans="1:56" s="101" customFormat="1" ht="16" hidden="1" thickBot="1">
      <c r="A198" s="231"/>
      <c r="B198" s="240"/>
      <c r="C198" s="23" t="s">
        <v>1204</v>
      </c>
      <c r="D198" s="24" t="s">
        <v>1365</v>
      </c>
      <c r="E198" s="34"/>
      <c r="F198" s="102"/>
      <c r="G198" s="38"/>
      <c r="H198" s="38"/>
      <c r="I198" s="38"/>
      <c r="J198" s="102"/>
      <c r="K198" s="38"/>
      <c r="L198" s="38"/>
      <c r="M198" s="38"/>
      <c r="N198" s="38"/>
      <c r="O198" s="38"/>
      <c r="P198" s="38"/>
      <c r="Q198" s="38"/>
      <c r="R198" s="46" t="s">
        <v>1463</v>
      </c>
      <c r="S198" s="46">
        <v>0</v>
      </c>
      <c r="T198" s="25" t="s">
        <v>220</v>
      </c>
      <c r="U198" s="46">
        <v>0</v>
      </c>
      <c r="V198" s="46">
        <v>0</v>
      </c>
      <c r="W198" s="46">
        <v>0</v>
      </c>
      <c r="X198" s="46">
        <v>0</v>
      </c>
      <c r="Y198" s="46">
        <v>0</v>
      </c>
      <c r="Z198" s="38"/>
      <c r="AA198" s="38"/>
      <c r="AB198" s="38"/>
      <c r="AC198" s="38"/>
      <c r="AD198" s="38"/>
      <c r="AE198" s="38"/>
      <c r="AF198" s="38"/>
      <c r="AG198" s="38"/>
      <c r="AH198" s="38"/>
      <c r="AI198" s="38"/>
      <c r="AJ198" s="38"/>
      <c r="AK198" s="38"/>
      <c r="AL198" s="38"/>
      <c r="AM198" s="38"/>
      <c r="AN198" s="38"/>
      <c r="AO198" s="38"/>
      <c r="AP198" s="38"/>
      <c r="AQ198" s="24" t="s">
        <v>204</v>
      </c>
      <c r="AR198" s="24">
        <v>2005</v>
      </c>
      <c r="AS198" s="38"/>
      <c r="AT198" s="38"/>
      <c r="AU198" s="38"/>
      <c r="AV198" s="174">
        <v>21000</v>
      </c>
      <c r="AW198" s="102"/>
      <c r="AX198" s="102"/>
      <c r="AY198" s="102"/>
      <c r="AZ198" s="102"/>
      <c r="BA198" s="102" t="s">
        <v>1840</v>
      </c>
      <c r="BB198" s="102"/>
      <c r="BC198" s="45"/>
      <c r="BD198" s="45"/>
    </row>
    <row r="199" spans="1:56" s="101" customFormat="1" ht="16" hidden="1" thickBot="1">
      <c r="A199" s="231"/>
      <c r="B199" s="240"/>
      <c r="C199" s="23" t="s">
        <v>1259</v>
      </c>
      <c r="D199" s="24" t="s">
        <v>1417</v>
      </c>
      <c r="E199" s="34"/>
      <c r="F199" s="102"/>
      <c r="G199" s="38"/>
      <c r="H199" s="38"/>
      <c r="I199" s="38"/>
      <c r="J199" s="102"/>
      <c r="K199" s="38"/>
      <c r="L199" s="38"/>
      <c r="M199" s="38"/>
      <c r="N199" s="38"/>
      <c r="O199" s="38"/>
      <c r="P199" s="38"/>
      <c r="Q199" s="38"/>
      <c r="R199" s="46" t="s">
        <v>145</v>
      </c>
      <c r="S199" s="46">
        <v>0</v>
      </c>
      <c r="T199" s="25" t="s">
        <v>225</v>
      </c>
      <c r="U199" s="46">
        <v>0</v>
      </c>
      <c r="V199" s="46">
        <v>0</v>
      </c>
      <c r="W199" s="46">
        <v>0</v>
      </c>
      <c r="X199" s="46">
        <v>0</v>
      </c>
      <c r="Y199" s="46">
        <v>0</v>
      </c>
      <c r="Z199" s="38"/>
      <c r="AA199" s="38"/>
      <c r="AB199" s="38"/>
      <c r="AC199" s="38"/>
      <c r="AD199" s="38"/>
      <c r="AE199" s="38"/>
      <c r="AF199" s="38"/>
      <c r="AG199" s="38"/>
      <c r="AH199" s="38"/>
      <c r="AI199" s="38"/>
      <c r="AJ199" s="38"/>
      <c r="AK199" s="38"/>
      <c r="AL199" s="38"/>
      <c r="AM199" s="38"/>
      <c r="AN199" s="38"/>
      <c r="AO199" s="38"/>
      <c r="AP199" s="38"/>
      <c r="AQ199" s="24" t="s">
        <v>204</v>
      </c>
      <c r="AR199" s="24">
        <v>2003</v>
      </c>
      <c r="AS199" s="38"/>
      <c r="AT199" s="38"/>
      <c r="AU199" s="38"/>
      <c r="AV199" s="174">
        <v>60000</v>
      </c>
      <c r="AW199" s="102"/>
      <c r="AX199" s="102"/>
      <c r="AY199" s="102"/>
      <c r="AZ199" s="102"/>
      <c r="BA199" s="102" t="s">
        <v>1840</v>
      </c>
      <c r="BB199" s="102"/>
      <c r="BC199" s="45"/>
      <c r="BD199" s="45"/>
    </row>
    <row r="200" spans="1:56" s="101" customFormat="1" ht="16" hidden="1" thickBot="1">
      <c r="A200" s="231"/>
      <c r="B200" s="240"/>
      <c r="C200" s="23" t="s">
        <v>1228</v>
      </c>
      <c r="D200" s="24" t="s">
        <v>1391</v>
      </c>
      <c r="E200" s="34"/>
      <c r="F200" s="102"/>
      <c r="G200" s="38"/>
      <c r="H200" s="38"/>
      <c r="I200" s="38"/>
      <c r="J200" s="102"/>
      <c r="K200" s="38"/>
      <c r="L200" s="38"/>
      <c r="M200" s="38"/>
      <c r="N200" s="38"/>
      <c r="O200" s="38"/>
      <c r="P200" s="38"/>
      <c r="Q200" s="38"/>
      <c r="R200" s="46" t="s">
        <v>1472</v>
      </c>
      <c r="S200" s="46">
        <v>0</v>
      </c>
      <c r="T200" s="25" t="s">
        <v>221</v>
      </c>
      <c r="U200" s="46">
        <v>0</v>
      </c>
      <c r="V200" s="46">
        <v>0</v>
      </c>
      <c r="W200" s="46">
        <v>0</v>
      </c>
      <c r="X200" s="46">
        <v>0</v>
      </c>
      <c r="Y200" s="46">
        <v>0</v>
      </c>
      <c r="Z200" s="38"/>
      <c r="AA200" s="38"/>
      <c r="AB200" s="38"/>
      <c r="AC200" s="38"/>
      <c r="AD200" s="38"/>
      <c r="AE200" s="38"/>
      <c r="AF200" s="38"/>
      <c r="AG200" s="38"/>
      <c r="AH200" s="38"/>
      <c r="AI200" s="38"/>
      <c r="AJ200" s="38"/>
      <c r="AK200" s="38"/>
      <c r="AL200" s="38"/>
      <c r="AM200" s="38"/>
      <c r="AN200" s="38"/>
      <c r="AO200" s="38"/>
      <c r="AP200" s="38"/>
      <c r="AQ200" s="24" t="s">
        <v>204</v>
      </c>
      <c r="AR200" s="24">
        <v>2000</v>
      </c>
      <c r="AS200" s="38"/>
      <c r="AT200" s="38"/>
      <c r="AU200" s="38"/>
      <c r="AV200" s="174">
        <v>4331250</v>
      </c>
      <c r="AW200" s="102"/>
      <c r="AX200" s="102"/>
      <c r="AY200" s="102"/>
      <c r="AZ200" s="102"/>
      <c r="BA200" s="102" t="s">
        <v>1840</v>
      </c>
      <c r="BB200" s="102"/>
      <c r="BC200" s="45"/>
      <c r="BD200" s="45"/>
    </row>
    <row r="201" spans="1:56" s="101" customFormat="1" ht="16" hidden="1" thickBot="1">
      <c r="A201" s="231"/>
      <c r="B201" s="240"/>
      <c r="C201" s="23" t="s">
        <v>1211</v>
      </c>
      <c r="D201" s="24" t="s">
        <v>1375</v>
      </c>
      <c r="E201" s="34"/>
      <c r="F201" s="102"/>
      <c r="G201" s="38"/>
      <c r="H201" s="38"/>
      <c r="I201" s="38"/>
      <c r="J201" s="102"/>
      <c r="K201" s="38"/>
      <c r="L201" s="38"/>
      <c r="M201" s="38"/>
      <c r="N201" s="38"/>
      <c r="O201" s="38"/>
      <c r="P201" s="38"/>
      <c r="Q201" s="38"/>
      <c r="R201" s="46" t="s">
        <v>747</v>
      </c>
      <c r="S201" s="46">
        <v>0</v>
      </c>
      <c r="T201" s="25" t="s">
        <v>1529</v>
      </c>
      <c r="U201" s="46">
        <v>0</v>
      </c>
      <c r="V201" s="46">
        <v>0</v>
      </c>
      <c r="W201" s="46">
        <v>0</v>
      </c>
      <c r="X201" s="46">
        <v>0</v>
      </c>
      <c r="Y201" s="46">
        <v>0</v>
      </c>
      <c r="Z201" s="38"/>
      <c r="AA201" s="38"/>
      <c r="AB201" s="38"/>
      <c r="AC201" s="38"/>
      <c r="AD201" s="38"/>
      <c r="AE201" s="38"/>
      <c r="AF201" s="38"/>
      <c r="AG201" s="38"/>
      <c r="AH201" s="38"/>
      <c r="AI201" s="38"/>
      <c r="AJ201" s="38"/>
      <c r="AK201" s="38"/>
      <c r="AL201" s="38"/>
      <c r="AM201" s="38"/>
      <c r="AN201" s="38"/>
      <c r="AO201" s="38"/>
      <c r="AP201" s="38"/>
      <c r="AQ201" s="24" t="s">
        <v>204</v>
      </c>
      <c r="AR201" s="24">
        <v>2000</v>
      </c>
      <c r="AS201" s="38"/>
      <c r="AT201" s="38"/>
      <c r="AU201" s="38"/>
      <c r="AV201" s="174">
        <v>90000</v>
      </c>
      <c r="AW201" s="102"/>
      <c r="AX201" s="102"/>
      <c r="AY201" s="102"/>
      <c r="AZ201" s="102"/>
      <c r="BA201" s="102" t="s">
        <v>1840</v>
      </c>
      <c r="BB201" s="102"/>
      <c r="BC201" s="45"/>
      <c r="BD201" s="45"/>
    </row>
    <row r="202" spans="1:56" s="101" customFormat="1" ht="16" hidden="1" thickBot="1">
      <c r="A202" s="231"/>
      <c r="B202" s="240"/>
      <c r="C202" s="23" t="s">
        <v>1216</v>
      </c>
      <c r="D202" s="24" t="s">
        <v>1380</v>
      </c>
      <c r="E202" s="34"/>
      <c r="F202" s="102"/>
      <c r="G202" s="38"/>
      <c r="H202" s="38"/>
      <c r="I202" s="38"/>
      <c r="J202" s="102"/>
      <c r="K202" s="38"/>
      <c r="L202" s="38"/>
      <c r="M202" s="38"/>
      <c r="N202" s="38"/>
      <c r="O202" s="38"/>
      <c r="P202" s="38"/>
      <c r="Q202" s="38"/>
      <c r="R202" s="46" t="s">
        <v>1457</v>
      </c>
      <c r="S202" s="46">
        <v>0</v>
      </c>
      <c r="T202" s="25" t="s">
        <v>220</v>
      </c>
      <c r="U202" s="46">
        <v>0</v>
      </c>
      <c r="V202" s="46">
        <v>0</v>
      </c>
      <c r="W202" s="46">
        <v>0</v>
      </c>
      <c r="X202" s="46">
        <v>0</v>
      </c>
      <c r="Y202" s="46">
        <v>0</v>
      </c>
      <c r="Z202" s="38"/>
      <c r="AA202" s="38"/>
      <c r="AB202" s="38"/>
      <c r="AC202" s="38"/>
      <c r="AD202" s="38"/>
      <c r="AE202" s="38"/>
      <c r="AF202" s="38"/>
      <c r="AG202" s="38"/>
      <c r="AH202" s="38"/>
      <c r="AI202" s="38"/>
      <c r="AJ202" s="38"/>
      <c r="AK202" s="38"/>
      <c r="AL202" s="38"/>
      <c r="AM202" s="38"/>
      <c r="AN202" s="38"/>
      <c r="AO202" s="38"/>
      <c r="AP202" s="38"/>
      <c r="AQ202" s="24" t="s">
        <v>204</v>
      </c>
      <c r="AR202" s="24">
        <v>2005</v>
      </c>
      <c r="AS202" s="38"/>
      <c r="AT202" s="38"/>
      <c r="AU202" s="38"/>
      <c r="AV202" s="174">
        <v>175000</v>
      </c>
      <c r="AW202" s="102"/>
      <c r="AX202" s="102"/>
      <c r="AY202" s="102"/>
      <c r="AZ202" s="102"/>
      <c r="BA202" s="102" t="s">
        <v>1840</v>
      </c>
      <c r="BB202" s="102"/>
      <c r="BC202" s="45"/>
      <c r="BD202" s="45"/>
    </row>
    <row r="203" spans="1:56" s="101" customFormat="1" ht="16" hidden="1" thickBot="1">
      <c r="A203" s="231"/>
      <c r="B203" s="240"/>
      <c r="C203" s="23" t="s">
        <v>1260</v>
      </c>
      <c r="D203" s="24" t="s">
        <v>1409</v>
      </c>
      <c r="E203" s="34"/>
      <c r="F203" s="102"/>
      <c r="G203" s="38"/>
      <c r="H203" s="38"/>
      <c r="I203" s="38"/>
      <c r="J203" s="102"/>
      <c r="K203" s="38"/>
      <c r="L203" s="38"/>
      <c r="M203" s="38"/>
      <c r="N203" s="38"/>
      <c r="O203" s="38"/>
      <c r="P203" s="38"/>
      <c r="Q203" s="38"/>
      <c r="R203" s="46" t="s">
        <v>747</v>
      </c>
      <c r="S203" s="46">
        <v>0</v>
      </c>
      <c r="T203" s="25" t="s">
        <v>220</v>
      </c>
      <c r="U203" s="46">
        <v>0</v>
      </c>
      <c r="V203" s="46">
        <v>0</v>
      </c>
      <c r="W203" s="46">
        <v>0</v>
      </c>
      <c r="X203" s="46">
        <v>0</v>
      </c>
      <c r="Y203" s="46">
        <v>0</v>
      </c>
      <c r="Z203" s="38"/>
      <c r="AA203" s="38"/>
      <c r="AB203" s="38"/>
      <c r="AC203" s="38"/>
      <c r="AD203" s="38"/>
      <c r="AE203" s="38"/>
      <c r="AF203" s="38"/>
      <c r="AG203" s="38"/>
      <c r="AH203" s="38"/>
      <c r="AI203" s="38"/>
      <c r="AJ203" s="38"/>
      <c r="AK203" s="38"/>
      <c r="AL203" s="38"/>
      <c r="AM203" s="38"/>
      <c r="AN203" s="38"/>
      <c r="AO203" s="38"/>
      <c r="AP203" s="38"/>
      <c r="AQ203" s="24" t="s">
        <v>204</v>
      </c>
      <c r="AR203" s="24">
        <v>2005</v>
      </c>
      <c r="AS203" s="38"/>
      <c r="AT203" s="38"/>
      <c r="AU203" s="38"/>
      <c r="AV203" s="174">
        <v>52000</v>
      </c>
      <c r="AW203" s="102"/>
      <c r="AX203" s="102"/>
      <c r="AY203" s="102"/>
      <c r="AZ203" s="102"/>
      <c r="BA203" s="102" t="s">
        <v>1840</v>
      </c>
      <c r="BB203" s="102"/>
      <c r="BC203" s="45"/>
      <c r="BD203" s="45"/>
    </row>
    <row r="204" spans="1:56" s="101" customFormat="1" ht="16" hidden="1" thickBot="1">
      <c r="A204" s="231"/>
      <c r="B204" s="240"/>
      <c r="C204" s="23" t="s">
        <v>1243</v>
      </c>
      <c r="D204" s="24" t="s">
        <v>1381</v>
      </c>
      <c r="E204" s="34"/>
      <c r="F204" s="102"/>
      <c r="G204" s="38"/>
      <c r="H204" s="38"/>
      <c r="I204" s="38"/>
      <c r="J204" s="102"/>
      <c r="K204" s="38"/>
      <c r="L204" s="38"/>
      <c r="M204" s="38"/>
      <c r="N204" s="38"/>
      <c r="O204" s="38"/>
      <c r="P204" s="38"/>
      <c r="Q204" s="38"/>
      <c r="R204" s="46" t="s">
        <v>1491</v>
      </c>
      <c r="S204" s="46">
        <v>0</v>
      </c>
      <c r="T204" s="25" t="s">
        <v>222</v>
      </c>
      <c r="U204" s="46">
        <v>0</v>
      </c>
      <c r="V204" s="46">
        <v>0</v>
      </c>
      <c r="W204" s="46">
        <v>0</v>
      </c>
      <c r="X204" s="46">
        <v>0</v>
      </c>
      <c r="Y204" s="46">
        <v>0</v>
      </c>
      <c r="Z204" s="38"/>
      <c r="AA204" s="38"/>
      <c r="AB204" s="38"/>
      <c r="AC204" s="38"/>
      <c r="AD204" s="38"/>
      <c r="AE204" s="38"/>
      <c r="AF204" s="38"/>
      <c r="AG204" s="38"/>
      <c r="AH204" s="38"/>
      <c r="AI204" s="38"/>
      <c r="AJ204" s="38"/>
      <c r="AK204" s="38"/>
      <c r="AL204" s="38"/>
      <c r="AM204" s="38"/>
      <c r="AN204" s="38"/>
      <c r="AO204" s="38"/>
      <c r="AP204" s="38"/>
      <c r="AQ204" s="24" t="s">
        <v>204</v>
      </c>
      <c r="AR204" s="24">
        <v>2006</v>
      </c>
      <c r="AS204" s="38"/>
      <c r="AT204" s="38"/>
      <c r="AU204" s="38"/>
      <c r="AV204" s="174">
        <v>2062500</v>
      </c>
      <c r="AW204" s="102"/>
      <c r="AX204" s="102"/>
      <c r="AY204" s="102"/>
      <c r="AZ204" s="102"/>
      <c r="BA204" s="102" t="s">
        <v>1840</v>
      </c>
      <c r="BB204" s="102"/>
      <c r="BC204" s="45"/>
      <c r="BD204" s="45"/>
    </row>
    <row r="205" spans="1:56" s="101" customFormat="1" ht="16" hidden="1" thickBot="1">
      <c r="A205" s="231"/>
      <c r="B205" s="240"/>
      <c r="C205" s="23" t="s">
        <v>1210</v>
      </c>
      <c r="D205" s="24" t="s">
        <v>1374</v>
      </c>
      <c r="E205" s="34"/>
      <c r="F205" s="102"/>
      <c r="G205" s="38"/>
      <c r="H205" s="38"/>
      <c r="I205" s="38"/>
      <c r="J205" s="102"/>
      <c r="K205" s="38"/>
      <c r="L205" s="38"/>
      <c r="M205" s="38"/>
      <c r="N205" s="38"/>
      <c r="O205" s="38"/>
      <c r="P205" s="38"/>
      <c r="Q205" s="38"/>
      <c r="R205" s="46" t="s">
        <v>1464</v>
      </c>
      <c r="S205" s="46">
        <v>0</v>
      </c>
      <c r="T205" s="25" t="s">
        <v>1528</v>
      </c>
      <c r="U205" s="46">
        <v>0</v>
      </c>
      <c r="V205" s="46">
        <v>0</v>
      </c>
      <c r="W205" s="46">
        <v>0</v>
      </c>
      <c r="X205" s="46">
        <v>0</v>
      </c>
      <c r="Y205" s="46">
        <v>0</v>
      </c>
      <c r="Z205" s="38"/>
      <c r="AA205" s="38"/>
      <c r="AB205" s="38"/>
      <c r="AC205" s="38"/>
      <c r="AD205" s="38"/>
      <c r="AE205" s="38"/>
      <c r="AF205" s="38"/>
      <c r="AG205" s="38"/>
      <c r="AH205" s="38"/>
      <c r="AI205" s="38"/>
      <c r="AJ205" s="38"/>
      <c r="AK205" s="38"/>
      <c r="AL205" s="38"/>
      <c r="AM205" s="38"/>
      <c r="AN205" s="38"/>
      <c r="AO205" s="38"/>
      <c r="AP205" s="38"/>
      <c r="AQ205" s="24" t="s">
        <v>204</v>
      </c>
      <c r="AR205" s="24">
        <v>2006</v>
      </c>
      <c r="AS205" s="38"/>
      <c r="AT205" s="38"/>
      <c r="AU205" s="38"/>
      <c r="AV205" s="174">
        <v>140000</v>
      </c>
      <c r="AW205" s="102"/>
      <c r="AX205" s="102"/>
      <c r="AY205" s="102"/>
      <c r="AZ205" s="102"/>
      <c r="BA205" s="102" t="s">
        <v>1840</v>
      </c>
      <c r="BB205" s="102"/>
      <c r="BC205" s="45"/>
      <c r="BD205" s="45"/>
    </row>
    <row r="206" spans="1:56" s="101" customFormat="1" ht="16" hidden="1" thickBot="1">
      <c r="A206" s="231"/>
      <c r="B206" s="240"/>
      <c r="C206" s="23" t="s">
        <v>1212</v>
      </c>
      <c r="D206" s="24" t="s">
        <v>1413</v>
      </c>
      <c r="E206" s="34"/>
      <c r="F206" s="102"/>
      <c r="G206" s="38"/>
      <c r="H206" s="38"/>
      <c r="I206" s="38"/>
      <c r="J206" s="102"/>
      <c r="K206" s="38"/>
      <c r="L206" s="38"/>
      <c r="M206" s="38"/>
      <c r="N206" s="38"/>
      <c r="O206" s="38"/>
      <c r="P206" s="38"/>
      <c r="Q206" s="38"/>
      <c r="R206" s="46" t="s">
        <v>747</v>
      </c>
      <c r="S206" s="46">
        <v>0</v>
      </c>
      <c r="T206" s="25" t="s">
        <v>233</v>
      </c>
      <c r="U206" s="46">
        <v>0</v>
      </c>
      <c r="V206" s="46">
        <v>0</v>
      </c>
      <c r="W206" s="46">
        <v>0</v>
      </c>
      <c r="X206" s="46">
        <v>0</v>
      </c>
      <c r="Y206" s="46">
        <v>0</v>
      </c>
      <c r="Z206" s="38"/>
      <c r="AA206" s="38"/>
      <c r="AB206" s="38"/>
      <c r="AC206" s="38"/>
      <c r="AD206" s="38"/>
      <c r="AE206" s="38"/>
      <c r="AF206" s="38"/>
      <c r="AG206" s="38"/>
      <c r="AH206" s="38"/>
      <c r="AI206" s="38"/>
      <c r="AJ206" s="38"/>
      <c r="AK206" s="38"/>
      <c r="AL206" s="38"/>
      <c r="AM206" s="38"/>
      <c r="AN206" s="38"/>
      <c r="AO206" s="38"/>
      <c r="AP206" s="38"/>
      <c r="AQ206" s="24" t="s">
        <v>204</v>
      </c>
      <c r="AR206" s="24">
        <v>2004</v>
      </c>
      <c r="AS206" s="38"/>
      <c r="AT206" s="38"/>
      <c r="AU206" s="38"/>
      <c r="AV206" s="174">
        <v>552500</v>
      </c>
      <c r="AW206" s="102"/>
      <c r="AX206" s="102"/>
      <c r="AY206" s="102"/>
      <c r="AZ206" s="102"/>
      <c r="BA206" s="102" t="s">
        <v>1840</v>
      </c>
      <c r="BB206" s="102"/>
      <c r="BC206" s="45"/>
      <c r="BD206" s="45"/>
    </row>
    <row r="207" spans="1:56" s="101" customFormat="1" ht="16" hidden="1" thickBot="1">
      <c r="A207" s="231"/>
      <c r="B207" s="240"/>
      <c r="C207" s="23" t="s">
        <v>1204</v>
      </c>
      <c r="D207" s="24" t="s">
        <v>1365</v>
      </c>
      <c r="E207" s="34"/>
      <c r="F207" s="102"/>
      <c r="G207" s="38"/>
      <c r="H207" s="38"/>
      <c r="I207" s="38"/>
      <c r="J207" s="102"/>
      <c r="K207" s="38"/>
      <c r="L207" s="38"/>
      <c r="M207" s="38"/>
      <c r="N207" s="38"/>
      <c r="O207" s="38"/>
      <c r="P207" s="38"/>
      <c r="Q207" s="38"/>
      <c r="R207" s="46" t="s">
        <v>747</v>
      </c>
      <c r="S207" s="46">
        <v>0</v>
      </c>
      <c r="T207" s="25" t="s">
        <v>220</v>
      </c>
      <c r="U207" s="46">
        <v>0</v>
      </c>
      <c r="V207" s="46">
        <v>0</v>
      </c>
      <c r="W207" s="46">
        <v>0</v>
      </c>
      <c r="X207" s="46">
        <v>0</v>
      </c>
      <c r="Y207" s="46">
        <v>0</v>
      </c>
      <c r="Z207" s="38"/>
      <c r="AA207" s="38"/>
      <c r="AB207" s="38"/>
      <c r="AC207" s="38"/>
      <c r="AD207" s="38"/>
      <c r="AE207" s="38"/>
      <c r="AF207" s="38"/>
      <c r="AG207" s="38"/>
      <c r="AH207" s="38"/>
      <c r="AI207" s="38"/>
      <c r="AJ207" s="38"/>
      <c r="AK207" s="38"/>
      <c r="AL207" s="38"/>
      <c r="AM207" s="38"/>
      <c r="AN207" s="38"/>
      <c r="AO207" s="38"/>
      <c r="AP207" s="38"/>
      <c r="AQ207" s="24" t="s">
        <v>204</v>
      </c>
      <c r="AR207" s="24">
        <v>2000</v>
      </c>
      <c r="AS207" s="38"/>
      <c r="AT207" s="38"/>
      <c r="AU207" s="38"/>
      <c r="AV207" s="174">
        <v>72000</v>
      </c>
      <c r="AW207" s="102"/>
      <c r="AX207" s="102"/>
      <c r="AY207" s="102"/>
      <c r="AZ207" s="102"/>
      <c r="BA207" s="102" t="s">
        <v>1840</v>
      </c>
      <c r="BB207" s="102"/>
      <c r="BC207" s="45"/>
      <c r="BD207" s="45"/>
    </row>
    <row r="208" spans="1:56" s="101" customFormat="1" ht="16" hidden="1" thickBot="1">
      <c r="A208" s="231"/>
      <c r="B208" s="240"/>
      <c r="C208" s="23" t="s">
        <v>1212</v>
      </c>
      <c r="D208" s="24" t="s">
        <v>1376</v>
      </c>
      <c r="E208" s="34"/>
      <c r="F208" s="102"/>
      <c r="G208" s="38"/>
      <c r="H208" s="38"/>
      <c r="I208" s="38"/>
      <c r="J208" s="102"/>
      <c r="K208" s="38"/>
      <c r="L208" s="38"/>
      <c r="M208" s="38"/>
      <c r="N208" s="38"/>
      <c r="O208" s="38"/>
      <c r="P208" s="38"/>
      <c r="Q208" s="38"/>
      <c r="R208" s="46" t="s">
        <v>747</v>
      </c>
      <c r="S208" s="46">
        <v>0</v>
      </c>
      <c r="T208" s="25" t="s">
        <v>1524</v>
      </c>
      <c r="U208" s="46">
        <v>0</v>
      </c>
      <c r="V208" s="46">
        <v>0</v>
      </c>
      <c r="W208" s="46">
        <v>0</v>
      </c>
      <c r="X208" s="46">
        <v>0</v>
      </c>
      <c r="Y208" s="46">
        <v>0</v>
      </c>
      <c r="Z208" s="38"/>
      <c r="AA208" s="38"/>
      <c r="AB208" s="38"/>
      <c r="AC208" s="38"/>
      <c r="AD208" s="38"/>
      <c r="AE208" s="38"/>
      <c r="AF208" s="38"/>
      <c r="AG208" s="38"/>
      <c r="AH208" s="38"/>
      <c r="AI208" s="38"/>
      <c r="AJ208" s="38"/>
      <c r="AK208" s="38"/>
      <c r="AL208" s="38"/>
      <c r="AM208" s="38"/>
      <c r="AN208" s="38"/>
      <c r="AO208" s="38"/>
      <c r="AP208" s="38"/>
      <c r="AQ208" s="24" t="s">
        <v>204</v>
      </c>
      <c r="AR208" s="24">
        <v>2006</v>
      </c>
      <c r="AS208" s="38"/>
      <c r="AT208" s="38"/>
      <c r="AU208" s="38"/>
      <c r="AV208" s="174">
        <v>680000</v>
      </c>
      <c r="AW208" s="102"/>
      <c r="AX208" s="102"/>
      <c r="AY208" s="102"/>
      <c r="AZ208" s="102"/>
      <c r="BA208" s="102" t="s">
        <v>1840</v>
      </c>
      <c r="BB208" s="102"/>
      <c r="BC208" s="45"/>
      <c r="BD208" s="45"/>
    </row>
    <row r="209" spans="1:56" s="101" customFormat="1" ht="16" hidden="1" thickBot="1">
      <c r="A209" s="231"/>
      <c r="B209" s="240"/>
      <c r="C209" s="23" t="s">
        <v>1217</v>
      </c>
      <c r="D209" s="24" t="s">
        <v>1381</v>
      </c>
      <c r="E209" s="34"/>
      <c r="F209" s="102"/>
      <c r="G209" s="38"/>
      <c r="H209" s="38"/>
      <c r="I209" s="38"/>
      <c r="J209" s="102"/>
      <c r="K209" s="38"/>
      <c r="L209" s="38"/>
      <c r="M209" s="38"/>
      <c r="N209" s="38"/>
      <c r="O209" s="38"/>
      <c r="P209" s="38"/>
      <c r="Q209" s="38"/>
      <c r="R209" s="46" t="s">
        <v>747</v>
      </c>
      <c r="S209" s="46">
        <v>0</v>
      </c>
      <c r="T209" s="25" t="s">
        <v>1535</v>
      </c>
      <c r="U209" s="46">
        <v>0</v>
      </c>
      <c r="V209" s="46">
        <v>0</v>
      </c>
      <c r="W209" s="46">
        <v>0</v>
      </c>
      <c r="X209" s="46">
        <v>0</v>
      </c>
      <c r="Y209" s="46">
        <v>0</v>
      </c>
      <c r="Z209" s="38"/>
      <c r="AA209" s="38"/>
      <c r="AB209" s="38"/>
      <c r="AC209" s="38"/>
      <c r="AD209" s="38"/>
      <c r="AE209" s="38"/>
      <c r="AF209" s="38"/>
      <c r="AG209" s="38"/>
      <c r="AH209" s="38"/>
      <c r="AI209" s="38"/>
      <c r="AJ209" s="38"/>
      <c r="AK209" s="38"/>
      <c r="AL209" s="38"/>
      <c r="AM209" s="38"/>
      <c r="AN209" s="38"/>
      <c r="AO209" s="38"/>
      <c r="AP209" s="38"/>
      <c r="AQ209" s="24" t="s">
        <v>204</v>
      </c>
      <c r="AR209" s="24">
        <v>2003</v>
      </c>
      <c r="AS209" s="38"/>
      <c r="AT209" s="38"/>
      <c r="AU209" s="38"/>
      <c r="AV209" s="174">
        <v>975000</v>
      </c>
      <c r="AW209" s="102"/>
      <c r="AX209" s="102"/>
      <c r="AY209" s="102"/>
      <c r="AZ209" s="102"/>
      <c r="BA209" s="102" t="s">
        <v>1840</v>
      </c>
      <c r="BB209" s="102"/>
      <c r="BC209" s="45"/>
      <c r="BD209" s="45"/>
    </row>
    <row r="210" spans="1:56" s="101" customFormat="1" ht="16" hidden="1" thickBot="1">
      <c r="A210" s="231"/>
      <c r="B210" s="240"/>
      <c r="C210" s="23" t="s">
        <v>1217</v>
      </c>
      <c r="D210" s="24" t="s">
        <v>1381</v>
      </c>
      <c r="E210" s="34"/>
      <c r="F210" s="102"/>
      <c r="G210" s="38"/>
      <c r="H210" s="38"/>
      <c r="I210" s="38"/>
      <c r="J210" s="102"/>
      <c r="K210" s="38"/>
      <c r="L210" s="38"/>
      <c r="M210" s="38"/>
      <c r="N210" s="38"/>
      <c r="O210" s="38"/>
      <c r="P210" s="38"/>
      <c r="Q210" s="38"/>
      <c r="R210" s="46" t="s">
        <v>747</v>
      </c>
      <c r="S210" s="46">
        <v>0</v>
      </c>
      <c r="T210" s="25" t="s">
        <v>1532</v>
      </c>
      <c r="U210" s="46">
        <v>0</v>
      </c>
      <c r="V210" s="46">
        <v>0</v>
      </c>
      <c r="W210" s="46">
        <v>0</v>
      </c>
      <c r="X210" s="46">
        <v>0</v>
      </c>
      <c r="Y210" s="46">
        <v>0</v>
      </c>
      <c r="Z210" s="38"/>
      <c r="AA210" s="38"/>
      <c r="AB210" s="38"/>
      <c r="AC210" s="38"/>
      <c r="AD210" s="38"/>
      <c r="AE210" s="38"/>
      <c r="AF210" s="38"/>
      <c r="AG210" s="38"/>
      <c r="AH210" s="38"/>
      <c r="AI210" s="38"/>
      <c r="AJ210" s="38"/>
      <c r="AK210" s="38"/>
      <c r="AL210" s="38"/>
      <c r="AM210" s="38"/>
      <c r="AN210" s="38"/>
      <c r="AO210" s="38"/>
      <c r="AP210" s="38"/>
      <c r="AQ210" s="24" t="s">
        <v>204</v>
      </c>
      <c r="AR210" s="24">
        <v>2004</v>
      </c>
      <c r="AS210" s="38"/>
      <c r="AT210" s="38"/>
      <c r="AU210" s="38"/>
      <c r="AV210" s="174">
        <v>220000</v>
      </c>
      <c r="AW210" s="102"/>
      <c r="AX210" s="102"/>
      <c r="AY210" s="102"/>
      <c r="AZ210" s="102"/>
      <c r="BA210" s="102" t="s">
        <v>1840</v>
      </c>
      <c r="BB210" s="102"/>
      <c r="BC210" s="45"/>
      <c r="BD210" s="45"/>
    </row>
    <row r="211" spans="1:56" s="101" customFormat="1" ht="16" hidden="1" thickBot="1">
      <c r="A211" s="231"/>
      <c r="B211" s="240"/>
      <c r="C211" s="23" t="s">
        <v>1208</v>
      </c>
      <c r="D211" s="24" t="s">
        <v>1365</v>
      </c>
      <c r="E211" s="34"/>
      <c r="F211" s="102"/>
      <c r="G211" s="38"/>
      <c r="H211" s="38"/>
      <c r="I211" s="38"/>
      <c r="J211" s="102"/>
      <c r="K211" s="38"/>
      <c r="L211" s="38"/>
      <c r="M211" s="38"/>
      <c r="N211" s="38"/>
      <c r="O211" s="38"/>
      <c r="P211" s="38"/>
      <c r="Q211" s="38"/>
      <c r="R211" s="46" t="s">
        <v>747</v>
      </c>
      <c r="S211" s="46">
        <v>0</v>
      </c>
      <c r="T211" s="25" t="s">
        <v>230</v>
      </c>
      <c r="U211" s="46">
        <v>0</v>
      </c>
      <c r="V211" s="46">
        <v>0</v>
      </c>
      <c r="W211" s="46">
        <v>0</v>
      </c>
      <c r="X211" s="46">
        <v>0</v>
      </c>
      <c r="Y211" s="46">
        <v>0</v>
      </c>
      <c r="Z211" s="38"/>
      <c r="AA211" s="38"/>
      <c r="AB211" s="38"/>
      <c r="AC211" s="38"/>
      <c r="AD211" s="38"/>
      <c r="AE211" s="38"/>
      <c r="AF211" s="38"/>
      <c r="AG211" s="38"/>
      <c r="AH211" s="38"/>
      <c r="AI211" s="38"/>
      <c r="AJ211" s="38"/>
      <c r="AK211" s="38"/>
      <c r="AL211" s="38"/>
      <c r="AM211" s="38"/>
      <c r="AN211" s="38"/>
      <c r="AO211" s="38"/>
      <c r="AP211" s="38"/>
      <c r="AQ211" s="24" t="s">
        <v>204</v>
      </c>
      <c r="AR211" s="24">
        <v>2006</v>
      </c>
      <c r="AS211" s="38"/>
      <c r="AT211" s="38"/>
      <c r="AU211" s="38"/>
      <c r="AV211" s="174">
        <v>200000</v>
      </c>
      <c r="AW211" s="102"/>
      <c r="AX211" s="102"/>
      <c r="AY211" s="102"/>
      <c r="AZ211" s="102"/>
      <c r="BA211" s="102" t="s">
        <v>1840</v>
      </c>
      <c r="BB211" s="102"/>
      <c r="BC211" s="45"/>
      <c r="BD211" s="45"/>
    </row>
    <row r="212" spans="1:56" s="101" customFormat="1" ht="16" hidden="1" thickBot="1">
      <c r="A212" s="231"/>
      <c r="B212" s="240"/>
      <c r="C212" s="23" t="s">
        <v>1208</v>
      </c>
      <c r="D212" s="24" t="s">
        <v>1365</v>
      </c>
      <c r="E212" s="34"/>
      <c r="F212" s="102"/>
      <c r="G212" s="38"/>
      <c r="H212" s="38"/>
      <c r="I212" s="38"/>
      <c r="J212" s="102"/>
      <c r="K212" s="38"/>
      <c r="L212" s="38"/>
      <c r="M212" s="38"/>
      <c r="N212" s="38"/>
      <c r="O212" s="38"/>
      <c r="P212" s="38"/>
      <c r="Q212" s="38"/>
      <c r="R212" s="46" t="s">
        <v>1453</v>
      </c>
      <c r="S212" s="46">
        <v>0</v>
      </c>
      <c r="T212" s="25" t="s">
        <v>1536</v>
      </c>
      <c r="U212" s="46">
        <v>0</v>
      </c>
      <c r="V212" s="46">
        <v>0</v>
      </c>
      <c r="W212" s="46">
        <v>0</v>
      </c>
      <c r="X212" s="46">
        <v>0</v>
      </c>
      <c r="Y212" s="46">
        <v>0</v>
      </c>
      <c r="Z212" s="38"/>
      <c r="AA212" s="38"/>
      <c r="AB212" s="38"/>
      <c r="AC212" s="38"/>
      <c r="AD212" s="38"/>
      <c r="AE212" s="38"/>
      <c r="AF212" s="38"/>
      <c r="AG212" s="38"/>
      <c r="AH212" s="38"/>
      <c r="AI212" s="38"/>
      <c r="AJ212" s="38"/>
      <c r="AK212" s="38"/>
      <c r="AL212" s="38"/>
      <c r="AM212" s="38"/>
      <c r="AN212" s="38"/>
      <c r="AO212" s="38"/>
      <c r="AP212" s="38"/>
      <c r="AQ212" s="24" t="s">
        <v>204</v>
      </c>
      <c r="AR212" s="24">
        <v>2005</v>
      </c>
      <c r="AS212" s="38"/>
      <c r="AT212" s="38"/>
      <c r="AU212" s="38"/>
      <c r="AV212" s="174">
        <v>262500</v>
      </c>
      <c r="AW212" s="102"/>
      <c r="AX212" s="102"/>
      <c r="AY212" s="102"/>
      <c r="AZ212" s="102"/>
      <c r="BA212" s="102" t="s">
        <v>1840</v>
      </c>
      <c r="BB212" s="102"/>
      <c r="BC212" s="45"/>
      <c r="BD212" s="45"/>
    </row>
    <row r="213" spans="1:56" s="101" customFormat="1" ht="16" hidden="1" thickBot="1">
      <c r="A213" s="231"/>
      <c r="B213" s="240"/>
      <c r="C213" s="23" t="s">
        <v>1261</v>
      </c>
      <c r="D213" s="24" t="s">
        <v>1365</v>
      </c>
      <c r="E213" s="34"/>
      <c r="F213" s="102"/>
      <c r="G213" s="38"/>
      <c r="H213" s="38"/>
      <c r="I213" s="38"/>
      <c r="J213" s="102"/>
      <c r="K213" s="38"/>
      <c r="L213" s="38"/>
      <c r="M213" s="38"/>
      <c r="N213" s="38"/>
      <c r="O213" s="38"/>
      <c r="P213" s="38"/>
      <c r="Q213" s="38"/>
      <c r="R213" s="46" t="s">
        <v>145</v>
      </c>
      <c r="S213" s="46">
        <v>0</v>
      </c>
      <c r="T213" s="25" t="s">
        <v>230</v>
      </c>
      <c r="U213" s="46">
        <v>0</v>
      </c>
      <c r="V213" s="46">
        <v>0</v>
      </c>
      <c r="W213" s="46">
        <v>0</v>
      </c>
      <c r="X213" s="46">
        <v>0</v>
      </c>
      <c r="Y213" s="46">
        <v>0</v>
      </c>
      <c r="Z213" s="38"/>
      <c r="AA213" s="38"/>
      <c r="AB213" s="38"/>
      <c r="AC213" s="38"/>
      <c r="AD213" s="38"/>
      <c r="AE213" s="38"/>
      <c r="AF213" s="38"/>
      <c r="AG213" s="38"/>
      <c r="AH213" s="38"/>
      <c r="AI213" s="38"/>
      <c r="AJ213" s="38"/>
      <c r="AK213" s="38"/>
      <c r="AL213" s="38"/>
      <c r="AM213" s="38"/>
      <c r="AN213" s="38"/>
      <c r="AO213" s="38"/>
      <c r="AP213" s="38"/>
      <c r="AQ213" s="24" t="s">
        <v>204</v>
      </c>
      <c r="AR213" s="24">
        <v>2003</v>
      </c>
      <c r="AS213" s="38"/>
      <c r="AT213" s="38"/>
      <c r="AU213" s="38"/>
      <c r="AV213" s="174">
        <v>350000</v>
      </c>
      <c r="AW213" s="102"/>
      <c r="AX213" s="102"/>
      <c r="AY213" s="102"/>
      <c r="AZ213" s="102"/>
      <c r="BA213" s="102" t="s">
        <v>1840</v>
      </c>
      <c r="BB213" s="102"/>
      <c r="BC213" s="45"/>
      <c r="BD213" s="45"/>
    </row>
    <row r="214" spans="1:56" s="101" customFormat="1" ht="16" hidden="1" thickBot="1">
      <c r="A214" s="231"/>
      <c r="B214" s="240"/>
      <c r="C214" s="23" t="s">
        <v>1204</v>
      </c>
      <c r="D214" s="24" t="s">
        <v>1365</v>
      </c>
      <c r="E214" s="34"/>
      <c r="F214" s="102"/>
      <c r="G214" s="38"/>
      <c r="H214" s="38"/>
      <c r="I214" s="38"/>
      <c r="J214" s="102"/>
      <c r="K214" s="38"/>
      <c r="L214" s="38"/>
      <c r="M214" s="38"/>
      <c r="N214" s="38"/>
      <c r="O214" s="38"/>
      <c r="P214" s="38"/>
      <c r="Q214" s="38"/>
      <c r="R214" s="46" t="s">
        <v>1463</v>
      </c>
      <c r="S214" s="46">
        <v>0</v>
      </c>
      <c r="T214" s="25" t="s">
        <v>220</v>
      </c>
      <c r="U214" s="46">
        <v>0</v>
      </c>
      <c r="V214" s="46">
        <v>0</v>
      </c>
      <c r="W214" s="46">
        <v>0</v>
      </c>
      <c r="X214" s="46">
        <v>0</v>
      </c>
      <c r="Y214" s="46">
        <v>0</v>
      </c>
      <c r="Z214" s="38"/>
      <c r="AA214" s="38"/>
      <c r="AB214" s="38"/>
      <c r="AC214" s="38"/>
      <c r="AD214" s="38"/>
      <c r="AE214" s="38"/>
      <c r="AF214" s="38"/>
      <c r="AG214" s="38"/>
      <c r="AH214" s="38"/>
      <c r="AI214" s="38"/>
      <c r="AJ214" s="38"/>
      <c r="AK214" s="38"/>
      <c r="AL214" s="38"/>
      <c r="AM214" s="38"/>
      <c r="AN214" s="38"/>
      <c r="AO214" s="38"/>
      <c r="AP214" s="38"/>
      <c r="AQ214" s="24" t="s">
        <v>204</v>
      </c>
      <c r="AR214" s="24">
        <v>2005</v>
      </c>
      <c r="AS214" s="38"/>
      <c r="AT214" s="38"/>
      <c r="AU214" s="38"/>
      <c r="AV214" s="174">
        <v>21000</v>
      </c>
      <c r="AW214" s="102"/>
      <c r="AX214" s="102"/>
      <c r="AY214" s="102"/>
      <c r="AZ214" s="102"/>
      <c r="BA214" s="102" t="s">
        <v>1840</v>
      </c>
      <c r="BB214" s="102"/>
      <c r="BC214" s="45"/>
      <c r="BD214" s="45"/>
    </row>
    <row r="215" spans="1:56" s="101" customFormat="1" ht="16" hidden="1" thickBot="1">
      <c r="A215" s="231"/>
      <c r="B215" s="240"/>
      <c r="C215" s="23" t="s">
        <v>284</v>
      </c>
      <c r="D215" s="24" t="s">
        <v>1373</v>
      </c>
      <c r="E215" s="34"/>
      <c r="F215" s="102"/>
      <c r="G215" s="38"/>
      <c r="H215" s="38"/>
      <c r="I215" s="38"/>
      <c r="J215" s="102"/>
      <c r="K215" s="38"/>
      <c r="L215" s="38"/>
      <c r="M215" s="38"/>
      <c r="N215" s="38"/>
      <c r="O215" s="38"/>
      <c r="P215" s="38"/>
      <c r="Q215" s="38"/>
      <c r="R215" s="46" t="s">
        <v>1471</v>
      </c>
      <c r="S215" s="46">
        <v>0</v>
      </c>
      <c r="T215" s="25" t="s">
        <v>230</v>
      </c>
      <c r="U215" s="46">
        <v>0</v>
      </c>
      <c r="V215" s="46">
        <v>0</v>
      </c>
      <c r="W215" s="46">
        <v>0</v>
      </c>
      <c r="X215" s="46">
        <v>0</v>
      </c>
      <c r="Y215" s="46">
        <v>0</v>
      </c>
      <c r="Z215" s="38"/>
      <c r="AA215" s="38"/>
      <c r="AB215" s="38"/>
      <c r="AC215" s="38"/>
      <c r="AD215" s="38"/>
      <c r="AE215" s="38"/>
      <c r="AF215" s="38"/>
      <c r="AG215" s="38"/>
      <c r="AH215" s="38"/>
      <c r="AI215" s="38"/>
      <c r="AJ215" s="38"/>
      <c r="AK215" s="38"/>
      <c r="AL215" s="38"/>
      <c r="AM215" s="38"/>
      <c r="AN215" s="38"/>
      <c r="AO215" s="38"/>
      <c r="AP215" s="38"/>
      <c r="AQ215" s="24" t="s">
        <v>204</v>
      </c>
      <c r="AR215" s="24">
        <v>2005</v>
      </c>
      <c r="AS215" s="38"/>
      <c r="AT215" s="38"/>
      <c r="AU215" s="38"/>
      <c r="AV215" s="174">
        <v>1750000</v>
      </c>
      <c r="AW215" s="102"/>
      <c r="AX215" s="102"/>
      <c r="AY215" s="102"/>
      <c r="AZ215" s="102"/>
      <c r="BA215" s="102" t="s">
        <v>1840</v>
      </c>
      <c r="BB215" s="102"/>
      <c r="BC215" s="45"/>
      <c r="BD215" s="45"/>
    </row>
    <row r="216" spans="1:56" s="101" customFormat="1" ht="16" hidden="1" thickBot="1">
      <c r="A216" s="231"/>
      <c r="B216" s="240"/>
      <c r="C216" s="23" t="s">
        <v>1262</v>
      </c>
      <c r="D216" s="24" t="s">
        <v>1382</v>
      </c>
      <c r="E216" s="34"/>
      <c r="F216" s="102"/>
      <c r="G216" s="38"/>
      <c r="H216" s="38"/>
      <c r="I216" s="38"/>
      <c r="J216" s="102"/>
      <c r="K216" s="38"/>
      <c r="L216" s="38"/>
      <c r="M216" s="38"/>
      <c r="N216" s="38"/>
      <c r="O216" s="38"/>
      <c r="P216" s="38"/>
      <c r="Q216" s="38"/>
      <c r="R216" s="46" t="s">
        <v>1471</v>
      </c>
      <c r="S216" s="46">
        <v>0</v>
      </c>
      <c r="T216" s="25" t="s">
        <v>225</v>
      </c>
      <c r="U216" s="46">
        <v>0</v>
      </c>
      <c r="V216" s="46">
        <v>0</v>
      </c>
      <c r="W216" s="46">
        <v>0</v>
      </c>
      <c r="X216" s="46">
        <v>0</v>
      </c>
      <c r="Y216" s="46">
        <v>0</v>
      </c>
      <c r="Z216" s="38"/>
      <c r="AA216" s="38"/>
      <c r="AB216" s="38"/>
      <c r="AC216" s="38"/>
      <c r="AD216" s="38"/>
      <c r="AE216" s="38"/>
      <c r="AF216" s="38"/>
      <c r="AG216" s="38"/>
      <c r="AH216" s="38"/>
      <c r="AI216" s="38"/>
      <c r="AJ216" s="38"/>
      <c r="AK216" s="38"/>
      <c r="AL216" s="38"/>
      <c r="AM216" s="38"/>
      <c r="AN216" s="38"/>
      <c r="AO216" s="38"/>
      <c r="AP216" s="38"/>
      <c r="AQ216" s="24" t="s">
        <v>204</v>
      </c>
      <c r="AR216" s="24">
        <v>2005</v>
      </c>
      <c r="AS216" s="38"/>
      <c r="AT216" s="38"/>
      <c r="AU216" s="38"/>
      <c r="AV216" s="174">
        <v>350000</v>
      </c>
      <c r="AW216" s="102"/>
      <c r="AX216" s="102"/>
      <c r="AY216" s="102"/>
      <c r="AZ216" s="102"/>
      <c r="BA216" s="102" t="s">
        <v>1840</v>
      </c>
      <c r="BB216" s="102"/>
      <c r="BC216" s="45"/>
      <c r="BD216" s="45"/>
    </row>
    <row r="217" spans="1:56" s="101" customFormat="1" ht="16" hidden="1" thickBot="1">
      <c r="A217" s="231"/>
      <c r="B217" s="240"/>
      <c r="C217" s="23" t="s">
        <v>1256</v>
      </c>
      <c r="D217" s="24" t="s">
        <v>1381</v>
      </c>
      <c r="E217" s="34"/>
      <c r="F217" s="102"/>
      <c r="G217" s="38"/>
      <c r="H217" s="38"/>
      <c r="I217" s="38"/>
      <c r="J217" s="102"/>
      <c r="K217" s="38"/>
      <c r="L217" s="38"/>
      <c r="M217" s="38"/>
      <c r="N217" s="38"/>
      <c r="O217" s="38"/>
      <c r="P217" s="38"/>
      <c r="Q217" s="38"/>
      <c r="R217" s="46" t="s">
        <v>747</v>
      </c>
      <c r="S217" s="46">
        <v>0</v>
      </c>
      <c r="T217" s="25" t="s">
        <v>233</v>
      </c>
      <c r="U217" s="46">
        <v>0</v>
      </c>
      <c r="V217" s="46">
        <v>0</v>
      </c>
      <c r="W217" s="46">
        <v>0</v>
      </c>
      <c r="X217" s="46">
        <v>0</v>
      </c>
      <c r="Y217" s="46">
        <v>0</v>
      </c>
      <c r="Z217" s="38"/>
      <c r="AA217" s="38"/>
      <c r="AB217" s="38"/>
      <c r="AC217" s="38"/>
      <c r="AD217" s="38"/>
      <c r="AE217" s="38"/>
      <c r="AF217" s="38"/>
      <c r="AG217" s="38"/>
      <c r="AH217" s="38"/>
      <c r="AI217" s="38"/>
      <c r="AJ217" s="38"/>
      <c r="AK217" s="38"/>
      <c r="AL217" s="38"/>
      <c r="AM217" s="38"/>
      <c r="AN217" s="38"/>
      <c r="AO217" s="38"/>
      <c r="AP217" s="38"/>
      <c r="AQ217" s="24" t="s">
        <v>204</v>
      </c>
      <c r="AR217" s="24">
        <v>2003</v>
      </c>
      <c r="AS217" s="38"/>
      <c r="AT217" s="38"/>
      <c r="AU217" s="38"/>
      <c r="AV217" s="174">
        <v>600000</v>
      </c>
      <c r="AW217" s="102"/>
      <c r="AX217" s="102"/>
      <c r="AY217" s="102"/>
      <c r="AZ217" s="102"/>
      <c r="BA217" s="102" t="s">
        <v>1840</v>
      </c>
      <c r="BB217" s="102"/>
      <c r="BC217" s="45"/>
      <c r="BD217" s="45"/>
    </row>
    <row r="218" spans="1:56" s="101" customFormat="1" ht="16" hidden="1" thickBot="1">
      <c r="A218" s="231"/>
      <c r="B218" s="240"/>
      <c r="C218" s="23" t="s">
        <v>1263</v>
      </c>
      <c r="D218" s="24" t="s">
        <v>1418</v>
      </c>
      <c r="E218" s="34"/>
      <c r="F218" s="102"/>
      <c r="G218" s="38"/>
      <c r="H218" s="38"/>
      <c r="I218" s="38"/>
      <c r="J218" s="102"/>
      <c r="K218" s="38"/>
      <c r="L218" s="38"/>
      <c r="M218" s="38"/>
      <c r="N218" s="38"/>
      <c r="O218" s="38"/>
      <c r="P218" s="38"/>
      <c r="Q218" s="38"/>
      <c r="R218" s="46" t="s">
        <v>1471</v>
      </c>
      <c r="S218" s="46">
        <v>0</v>
      </c>
      <c r="T218" s="25" t="s">
        <v>230</v>
      </c>
      <c r="U218" s="46">
        <v>0</v>
      </c>
      <c r="V218" s="46">
        <v>0</v>
      </c>
      <c r="W218" s="46">
        <v>0</v>
      </c>
      <c r="X218" s="46">
        <v>0</v>
      </c>
      <c r="Y218" s="46">
        <v>0</v>
      </c>
      <c r="Z218" s="38"/>
      <c r="AA218" s="38"/>
      <c r="AB218" s="38"/>
      <c r="AC218" s="38"/>
      <c r="AD218" s="38"/>
      <c r="AE218" s="38"/>
      <c r="AF218" s="38"/>
      <c r="AG218" s="38"/>
      <c r="AH218" s="38"/>
      <c r="AI218" s="38"/>
      <c r="AJ218" s="38"/>
      <c r="AK218" s="38"/>
      <c r="AL218" s="38"/>
      <c r="AM218" s="38"/>
      <c r="AN218" s="38"/>
      <c r="AO218" s="38"/>
      <c r="AP218" s="38"/>
      <c r="AQ218" s="24" t="s">
        <v>204</v>
      </c>
      <c r="AR218" s="24">
        <v>2003</v>
      </c>
      <c r="AS218" s="38"/>
      <c r="AT218" s="38"/>
      <c r="AU218" s="38"/>
      <c r="AV218" s="174">
        <v>1365000</v>
      </c>
      <c r="AW218" s="102"/>
      <c r="AX218" s="102"/>
      <c r="AY218" s="102"/>
      <c r="AZ218" s="102"/>
      <c r="BA218" s="102" t="s">
        <v>1840</v>
      </c>
      <c r="BB218" s="102"/>
      <c r="BC218" s="45"/>
      <c r="BD218" s="45"/>
    </row>
    <row r="219" spans="1:56" s="101" customFormat="1" ht="16" hidden="1" thickBot="1">
      <c r="A219" s="231"/>
      <c r="B219" s="240"/>
      <c r="C219" s="23" t="s">
        <v>1204</v>
      </c>
      <c r="D219" s="24" t="s">
        <v>1365</v>
      </c>
      <c r="E219" s="34"/>
      <c r="F219" s="102"/>
      <c r="G219" s="38"/>
      <c r="H219" s="38"/>
      <c r="I219" s="38"/>
      <c r="J219" s="102"/>
      <c r="K219" s="38"/>
      <c r="L219" s="38"/>
      <c r="M219" s="38"/>
      <c r="N219" s="38"/>
      <c r="O219" s="38"/>
      <c r="P219" s="38"/>
      <c r="Q219" s="38"/>
      <c r="R219" s="46" t="s">
        <v>1463</v>
      </c>
      <c r="S219" s="46">
        <v>0</v>
      </c>
      <c r="T219" s="25" t="s">
        <v>220</v>
      </c>
      <c r="U219" s="46">
        <v>0</v>
      </c>
      <c r="V219" s="46">
        <v>0</v>
      </c>
      <c r="W219" s="46">
        <v>0</v>
      </c>
      <c r="X219" s="46">
        <v>0</v>
      </c>
      <c r="Y219" s="46">
        <v>0</v>
      </c>
      <c r="Z219" s="38"/>
      <c r="AA219" s="38"/>
      <c r="AB219" s="38"/>
      <c r="AC219" s="38"/>
      <c r="AD219" s="38"/>
      <c r="AE219" s="38"/>
      <c r="AF219" s="38"/>
      <c r="AG219" s="38"/>
      <c r="AH219" s="38"/>
      <c r="AI219" s="38"/>
      <c r="AJ219" s="38"/>
      <c r="AK219" s="38"/>
      <c r="AL219" s="38"/>
      <c r="AM219" s="38"/>
      <c r="AN219" s="38"/>
      <c r="AO219" s="38"/>
      <c r="AP219" s="38"/>
      <c r="AQ219" s="24" t="s">
        <v>204</v>
      </c>
      <c r="AR219" s="24">
        <v>2004</v>
      </c>
      <c r="AS219" s="38"/>
      <c r="AT219" s="38"/>
      <c r="AU219" s="38"/>
      <c r="AV219" s="174">
        <v>63000</v>
      </c>
      <c r="AW219" s="102"/>
      <c r="AX219" s="102"/>
      <c r="AY219" s="102"/>
      <c r="AZ219" s="102"/>
      <c r="BA219" s="102" t="s">
        <v>1840</v>
      </c>
      <c r="BB219" s="102"/>
      <c r="BC219" s="45"/>
      <c r="BD219" s="45"/>
    </row>
    <row r="220" spans="1:56" s="101" customFormat="1" ht="16" hidden="1" thickBot="1">
      <c r="A220" s="231"/>
      <c r="B220" s="240"/>
      <c r="C220" s="23" t="s">
        <v>1262</v>
      </c>
      <c r="D220" s="24" t="s">
        <v>1405</v>
      </c>
      <c r="E220" s="34"/>
      <c r="F220" s="102"/>
      <c r="G220" s="38"/>
      <c r="H220" s="38"/>
      <c r="I220" s="38"/>
      <c r="J220" s="102"/>
      <c r="K220" s="38"/>
      <c r="L220" s="38"/>
      <c r="M220" s="38"/>
      <c r="N220" s="38"/>
      <c r="O220" s="38"/>
      <c r="P220" s="38"/>
      <c r="Q220" s="38"/>
      <c r="R220" s="46" t="s">
        <v>1471</v>
      </c>
      <c r="S220" s="46">
        <v>0</v>
      </c>
      <c r="T220" s="25" t="s">
        <v>225</v>
      </c>
      <c r="U220" s="46">
        <v>0</v>
      </c>
      <c r="V220" s="46">
        <v>0</v>
      </c>
      <c r="W220" s="46">
        <v>0</v>
      </c>
      <c r="X220" s="46">
        <v>0</v>
      </c>
      <c r="Y220" s="46">
        <v>0</v>
      </c>
      <c r="Z220" s="38"/>
      <c r="AA220" s="38"/>
      <c r="AB220" s="38"/>
      <c r="AC220" s="38"/>
      <c r="AD220" s="38"/>
      <c r="AE220" s="38"/>
      <c r="AF220" s="38"/>
      <c r="AG220" s="38"/>
      <c r="AH220" s="38"/>
      <c r="AI220" s="38"/>
      <c r="AJ220" s="38"/>
      <c r="AK220" s="38"/>
      <c r="AL220" s="38"/>
      <c r="AM220" s="38"/>
      <c r="AN220" s="38"/>
      <c r="AO220" s="38"/>
      <c r="AP220" s="38"/>
      <c r="AQ220" s="24" t="s">
        <v>204</v>
      </c>
      <c r="AR220" s="24">
        <v>2005</v>
      </c>
      <c r="AS220" s="38"/>
      <c r="AT220" s="38"/>
      <c r="AU220" s="38"/>
      <c r="AV220" s="174">
        <v>2275000</v>
      </c>
      <c r="AW220" s="102"/>
      <c r="AX220" s="102"/>
      <c r="AY220" s="102"/>
      <c r="AZ220" s="102"/>
      <c r="BA220" s="102" t="s">
        <v>1840</v>
      </c>
      <c r="BB220" s="102"/>
      <c r="BC220" s="45"/>
      <c r="BD220" s="45"/>
    </row>
    <row r="221" spans="1:56" s="101" customFormat="1" ht="16" hidden="1" thickBot="1">
      <c r="A221" s="231"/>
      <c r="B221" s="240"/>
      <c r="C221" s="23" t="s">
        <v>1264</v>
      </c>
      <c r="D221" s="24" t="s">
        <v>1418</v>
      </c>
      <c r="E221" s="34"/>
      <c r="F221" s="102"/>
      <c r="G221" s="38"/>
      <c r="H221" s="38"/>
      <c r="I221" s="38"/>
      <c r="J221" s="102"/>
      <c r="K221" s="38"/>
      <c r="L221" s="38"/>
      <c r="M221" s="38"/>
      <c r="N221" s="38"/>
      <c r="O221" s="38"/>
      <c r="P221" s="38"/>
      <c r="Q221" s="38"/>
      <c r="R221" s="46" t="s">
        <v>145</v>
      </c>
      <c r="S221" s="46">
        <v>0</v>
      </c>
      <c r="T221" s="25" t="s">
        <v>1537</v>
      </c>
      <c r="U221" s="46">
        <v>0</v>
      </c>
      <c r="V221" s="46">
        <v>0</v>
      </c>
      <c r="W221" s="46">
        <v>0</v>
      </c>
      <c r="X221" s="46">
        <v>0</v>
      </c>
      <c r="Y221" s="46">
        <v>0</v>
      </c>
      <c r="Z221" s="38"/>
      <c r="AA221" s="38"/>
      <c r="AB221" s="38"/>
      <c r="AC221" s="38"/>
      <c r="AD221" s="38"/>
      <c r="AE221" s="38"/>
      <c r="AF221" s="38"/>
      <c r="AG221" s="38"/>
      <c r="AH221" s="38"/>
      <c r="AI221" s="38"/>
      <c r="AJ221" s="38"/>
      <c r="AK221" s="38"/>
      <c r="AL221" s="38"/>
      <c r="AM221" s="38"/>
      <c r="AN221" s="38"/>
      <c r="AO221" s="38"/>
      <c r="AP221" s="38"/>
      <c r="AQ221" s="24" t="s">
        <v>204</v>
      </c>
      <c r="AR221" s="24">
        <v>2006</v>
      </c>
      <c r="AS221" s="38"/>
      <c r="AT221" s="38"/>
      <c r="AU221" s="38"/>
      <c r="AV221" s="174">
        <v>240000</v>
      </c>
      <c r="AW221" s="102"/>
      <c r="AX221" s="102"/>
      <c r="AY221" s="102"/>
      <c r="AZ221" s="102"/>
      <c r="BA221" s="102" t="s">
        <v>1840</v>
      </c>
      <c r="BB221" s="102"/>
      <c r="BC221" s="45"/>
      <c r="BD221" s="45"/>
    </row>
    <row r="222" spans="1:56" s="101" customFormat="1" ht="16" hidden="1" thickBot="1">
      <c r="A222" s="231"/>
      <c r="B222" s="240"/>
      <c r="C222" s="23" t="s">
        <v>1216</v>
      </c>
      <c r="D222" s="24" t="s">
        <v>1380</v>
      </c>
      <c r="E222" s="34"/>
      <c r="F222" s="102"/>
      <c r="G222" s="38"/>
      <c r="H222" s="38"/>
      <c r="I222" s="38"/>
      <c r="J222" s="102"/>
      <c r="K222" s="38"/>
      <c r="L222" s="38"/>
      <c r="M222" s="38"/>
      <c r="N222" s="38"/>
      <c r="O222" s="38"/>
      <c r="P222" s="38"/>
      <c r="Q222" s="38"/>
      <c r="R222" s="46" t="s">
        <v>1457</v>
      </c>
      <c r="S222" s="46">
        <v>0</v>
      </c>
      <c r="T222" s="25" t="s">
        <v>220</v>
      </c>
      <c r="U222" s="46">
        <v>0</v>
      </c>
      <c r="V222" s="46">
        <v>0</v>
      </c>
      <c r="W222" s="46">
        <v>0</v>
      </c>
      <c r="X222" s="46">
        <v>0</v>
      </c>
      <c r="Y222" s="46">
        <v>0</v>
      </c>
      <c r="Z222" s="38"/>
      <c r="AA222" s="38"/>
      <c r="AB222" s="38"/>
      <c r="AC222" s="38"/>
      <c r="AD222" s="38"/>
      <c r="AE222" s="38"/>
      <c r="AF222" s="38"/>
      <c r="AG222" s="38"/>
      <c r="AH222" s="38"/>
      <c r="AI222" s="38"/>
      <c r="AJ222" s="38"/>
      <c r="AK222" s="38"/>
      <c r="AL222" s="38"/>
      <c r="AM222" s="38"/>
      <c r="AN222" s="38"/>
      <c r="AO222" s="38"/>
      <c r="AP222" s="38"/>
      <c r="AQ222" s="24" t="s">
        <v>204</v>
      </c>
      <c r="AR222" s="24">
        <v>2000</v>
      </c>
      <c r="AS222" s="38"/>
      <c r="AT222" s="38"/>
      <c r="AU222" s="38"/>
      <c r="AV222" s="174">
        <v>150000</v>
      </c>
      <c r="AW222" s="102"/>
      <c r="AX222" s="102"/>
      <c r="AY222" s="102"/>
      <c r="AZ222" s="102"/>
      <c r="BA222" s="102" t="s">
        <v>1840</v>
      </c>
      <c r="BB222" s="102"/>
      <c r="BC222" s="45"/>
      <c r="BD222" s="45"/>
    </row>
    <row r="223" spans="1:56" s="101" customFormat="1" ht="16" hidden="1" thickBot="1">
      <c r="A223" s="231"/>
      <c r="B223" s="240"/>
      <c r="C223" s="23" t="s">
        <v>1265</v>
      </c>
      <c r="D223" s="24" t="s">
        <v>1381</v>
      </c>
      <c r="E223" s="34"/>
      <c r="F223" s="102"/>
      <c r="G223" s="38"/>
      <c r="H223" s="38"/>
      <c r="I223" s="38"/>
      <c r="J223" s="102"/>
      <c r="K223" s="38"/>
      <c r="L223" s="38"/>
      <c r="M223" s="38"/>
      <c r="N223" s="38"/>
      <c r="O223" s="38"/>
      <c r="P223" s="38"/>
      <c r="Q223" s="38"/>
      <c r="R223" s="46" t="s">
        <v>1491</v>
      </c>
      <c r="S223" s="46">
        <v>0</v>
      </c>
      <c r="T223" s="25" t="s">
        <v>225</v>
      </c>
      <c r="U223" s="46">
        <v>0</v>
      </c>
      <c r="V223" s="46">
        <v>0</v>
      </c>
      <c r="W223" s="46">
        <v>0</v>
      </c>
      <c r="X223" s="46">
        <v>0</v>
      </c>
      <c r="Y223" s="46">
        <v>0</v>
      </c>
      <c r="Z223" s="38"/>
      <c r="AA223" s="38"/>
      <c r="AB223" s="38"/>
      <c r="AC223" s="38"/>
      <c r="AD223" s="38"/>
      <c r="AE223" s="38"/>
      <c r="AF223" s="38"/>
      <c r="AG223" s="38"/>
      <c r="AH223" s="38"/>
      <c r="AI223" s="38"/>
      <c r="AJ223" s="38"/>
      <c r="AK223" s="38"/>
      <c r="AL223" s="38"/>
      <c r="AM223" s="38"/>
      <c r="AN223" s="38"/>
      <c r="AO223" s="38"/>
      <c r="AP223" s="38"/>
      <c r="AQ223" s="24" t="s">
        <v>204</v>
      </c>
      <c r="AR223" s="24">
        <v>2005</v>
      </c>
      <c r="AS223" s="38"/>
      <c r="AT223" s="38"/>
      <c r="AU223" s="38"/>
      <c r="AV223" s="174">
        <v>200000</v>
      </c>
      <c r="AW223" s="102"/>
      <c r="AX223" s="102"/>
      <c r="AY223" s="102"/>
      <c r="AZ223" s="102"/>
      <c r="BA223" s="102" t="s">
        <v>1840</v>
      </c>
      <c r="BB223" s="102"/>
      <c r="BC223" s="45"/>
      <c r="BD223" s="45"/>
    </row>
    <row r="224" spans="1:56" s="101" customFormat="1" ht="16" hidden="1" thickBot="1">
      <c r="A224" s="231"/>
      <c r="B224" s="240"/>
      <c r="C224" s="23" t="s">
        <v>1204</v>
      </c>
      <c r="D224" s="24" t="s">
        <v>1365</v>
      </c>
      <c r="E224" s="34"/>
      <c r="F224" s="102"/>
      <c r="G224" s="38"/>
      <c r="H224" s="38"/>
      <c r="I224" s="38"/>
      <c r="J224" s="102"/>
      <c r="K224" s="38"/>
      <c r="L224" s="38"/>
      <c r="M224" s="38"/>
      <c r="N224" s="38"/>
      <c r="O224" s="38"/>
      <c r="P224" s="38"/>
      <c r="Q224" s="38"/>
      <c r="R224" s="46" t="s">
        <v>747</v>
      </c>
      <c r="S224" s="46">
        <v>0</v>
      </c>
      <c r="T224" s="25" t="s">
        <v>220</v>
      </c>
      <c r="U224" s="46">
        <v>0</v>
      </c>
      <c r="V224" s="46">
        <v>0</v>
      </c>
      <c r="W224" s="46">
        <v>0</v>
      </c>
      <c r="X224" s="46">
        <v>0</v>
      </c>
      <c r="Y224" s="46">
        <v>0</v>
      </c>
      <c r="Z224" s="38"/>
      <c r="AA224" s="38"/>
      <c r="AB224" s="38"/>
      <c r="AC224" s="38"/>
      <c r="AD224" s="38"/>
      <c r="AE224" s="38"/>
      <c r="AF224" s="38"/>
      <c r="AG224" s="38"/>
      <c r="AH224" s="38"/>
      <c r="AI224" s="38"/>
      <c r="AJ224" s="38"/>
      <c r="AK224" s="38"/>
      <c r="AL224" s="38"/>
      <c r="AM224" s="38"/>
      <c r="AN224" s="38"/>
      <c r="AO224" s="38"/>
      <c r="AP224" s="38"/>
      <c r="AQ224" s="24" t="s">
        <v>204</v>
      </c>
      <c r="AR224" s="24">
        <v>2003</v>
      </c>
      <c r="AS224" s="38"/>
      <c r="AT224" s="38"/>
      <c r="AU224" s="38"/>
      <c r="AV224" s="174">
        <v>10500</v>
      </c>
      <c r="AW224" s="102"/>
      <c r="AX224" s="102"/>
      <c r="AY224" s="102"/>
      <c r="AZ224" s="102"/>
      <c r="BA224" s="102" t="s">
        <v>1840</v>
      </c>
      <c r="BB224" s="102"/>
      <c r="BC224" s="45"/>
      <c r="BD224" s="45"/>
    </row>
    <row r="225" spans="1:56" s="101" customFormat="1" ht="16" hidden="1" thickBot="1">
      <c r="A225" s="231"/>
      <c r="B225" s="240"/>
      <c r="C225" s="23" t="s">
        <v>1266</v>
      </c>
      <c r="D225" s="24" t="s">
        <v>1419</v>
      </c>
      <c r="E225" s="34"/>
      <c r="F225" s="102"/>
      <c r="G225" s="38"/>
      <c r="H225" s="38"/>
      <c r="I225" s="38"/>
      <c r="J225" s="102"/>
      <c r="K225" s="38"/>
      <c r="L225" s="38"/>
      <c r="M225" s="38"/>
      <c r="N225" s="38"/>
      <c r="O225" s="38"/>
      <c r="P225" s="38"/>
      <c r="Q225" s="38"/>
      <c r="R225" s="46" t="s">
        <v>1491</v>
      </c>
      <c r="S225" s="46">
        <v>0</v>
      </c>
      <c r="T225" s="25" t="s">
        <v>225</v>
      </c>
      <c r="U225" s="46">
        <v>0</v>
      </c>
      <c r="V225" s="46">
        <v>0</v>
      </c>
      <c r="W225" s="46">
        <v>0</v>
      </c>
      <c r="X225" s="46">
        <v>0</v>
      </c>
      <c r="Y225" s="46">
        <v>0</v>
      </c>
      <c r="Z225" s="38"/>
      <c r="AA225" s="38"/>
      <c r="AB225" s="38"/>
      <c r="AC225" s="38"/>
      <c r="AD225" s="38"/>
      <c r="AE225" s="38"/>
      <c r="AF225" s="38"/>
      <c r="AG225" s="38"/>
      <c r="AH225" s="38"/>
      <c r="AI225" s="38"/>
      <c r="AJ225" s="38"/>
      <c r="AK225" s="38"/>
      <c r="AL225" s="38"/>
      <c r="AM225" s="38"/>
      <c r="AN225" s="38"/>
      <c r="AO225" s="38"/>
      <c r="AP225" s="38"/>
      <c r="AQ225" s="24" t="s">
        <v>204</v>
      </c>
      <c r="AR225" s="24">
        <v>2006</v>
      </c>
      <c r="AS225" s="38"/>
      <c r="AT225" s="38"/>
      <c r="AU225" s="38"/>
      <c r="AV225" s="174">
        <v>93750</v>
      </c>
      <c r="AW225" s="102"/>
      <c r="AX225" s="102"/>
      <c r="AY225" s="102"/>
      <c r="AZ225" s="102"/>
      <c r="BA225" s="102" t="s">
        <v>1840</v>
      </c>
      <c r="BB225" s="102"/>
      <c r="BC225" s="45"/>
      <c r="BD225" s="45"/>
    </row>
    <row r="226" spans="1:56" s="101" customFormat="1" ht="16" hidden="1" thickBot="1">
      <c r="A226" s="231"/>
      <c r="B226" s="240"/>
      <c r="C226" s="23" t="s">
        <v>1267</v>
      </c>
      <c r="D226" s="24" t="s">
        <v>1419</v>
      </c>
      <c r="E226" s="34"/>
      <c r="F226" s="102"/>
      <c r="G226" s="38"/>
      <c r="H226" s="38"/>
      <c r="I226" s="38"/>
      <c r="J226" s="102"/>
      <c r="K226" s="38"/>
      <c r="L226" s="38"/>
      <c r="M226" s="38"/>
      <c r="N226" s="38"/>
      <c r="O226" s="38"/>
      <c r="P226" s="38"/>
      <c r="Q226" s="38"/>
      <c r="R226" s="46" t="s">
        <v>1491</v>
      </c>
      <c r="S226" s="46">
        <v>0</v>
      </c>
      <c r="T226" s="25" t="s">
        <v>225</v>
      </c>
      <c r="U226" s="46">
        <v>0</v>
      </c>
      <c r="V226" s="46">
        <v>0</v>
      </c>
      <c r="W226" s="46">
        <v>0</v>
      </c>
      <c r="X226" s="46">
        <v>0</v>
      </c>
      <c r="Y226" s="46">
        <v>0</v>
      </c>
      <c r="Z226" s="38"/>
      <c r="AA226" s="38"/>
      <c r="AB226" s="38"/>
      <c r="AC226" s="38"/>
      <c r="AD226" s="38"/>
      <c r="AE226" s="38"/>
      <c r="AF226" s="38"/>
      <c r="AG226" s="38"/>
      <c r="AH226" s="38"/>
      <c r="AI226" s="38"/>
      <c r="AJ226" s="38"/>
      <c r="AK226" s="38"/>
      <c r="AL226" s="38"/>
      <c r="AM226" s="38"/>
      <c r="AN226" s="38"/>
      <c r="AO226" s="38"/>
      <c r="AP226" s="38"/>
      <c r="AQ226" s="24" t="s">
        <v>204</v>
      </c>
      <c r="AR226" s="24">
        <v>2000</v>
      </c>
      <c r="AS226" s="38"/>
      <c r="AT226" s="38"/>
      <c r="AU226" s="38"/>
      <c r="AV226" s="174">
        <v>75000</v>
      </c>
      <c r="AW226" s="102"/>
      <c r="AX226" s="102"/>
      <c r="AY226" s="102"/>
      <c r="AZ226" s="102"/>
      <c r="BA226" s="102" t="s">
        <v>1840</v>
      </c>
      <c r="BB226" s="102"/>
      <c r="BC226" s="45"/>
      <c r="BD226" s="45"/>
    </row>
    <row r="227" spans="1:56" s="101" customFormat="1" ht="16" hidden="1" thickBot="1">
      <c r="A227" s="231"/>
      <c r="B227" s="240"/>
      <c r="C227" s="23" t="s">
        <v>1200</v>
      </c>
      <c r="D227" s="24" t="s">
        <v>1365</v>
      </c>
      <c r="E227" s="34"/>
      <c r="F227" s="102"/>
      <c r="G227" s="38"/>
      <c r="H227" s="38"/>
      <c r="I227" s="38"/>
      <c r="J227" s="102"/>
      <c r="K227" s="38"/>
      <c r="L227" s="38"/>
      <c r="M227" s="38"/>
      <c r="N227" s="38"/>
      <c r="O227" s="38"/>
      <c r="P227" s="38"/>
      <c r="Q227" s="38"/>
      <c r="R227" s="46" t="s">
        <v>747</v>
      </c>
      <c r="S227" s="46">
        <v>0</v>
      </c>
      <c r="T227" s="25" t="s">
        <v>221</v>
      </c>
      <c r="U227" s="46">
        <v>0</v>
      </c>
      <c r="V227" s="46">
        <v>0</v>
      </c>
      <c r="W227" s="46">
        <v>0</v>
      </c>
      <c r="X227" s="46">
        <v>0</v>
      </c>
      <c r="Y227" s="46">
        <v>0</v>
      </c>
      <c r="Z227" s="38"/>
      <c r="AA227" s="38"/>
      <c r="AB227" s="38"/>
      <c r="AC227" s="38"/>
      <c r="AD227" s="38"/>
      <c r="AE227" s="38"/>
      <c r="AF227" s="38"/>
      <c r="AG227" s="38"/>
      <c r="AH227" s="38"/>
      <c r="AI227" s="38"/>
      <c r="AJ227" s="38"/>
      <c r="AK227" s="38"/>
      <c r="AL227" s="38"/>
      <c r="AM227" s="38"/>
      <c r="AN227" s="38"/>
      <c r="AO227" s="38"/>
      <c r="AP227" s="38"/>
      <c r="AQ227" s="24" t="s">
        <v>204</v>
      </c>
      <c r="AR227" s="24">
        <v>2005</v>
      </c>
      <c r="AS227" s="38"/>
      <c r="AT227" s="38"/>
      <c r="AU227" s="38"/>
      <c r="AV227" s="174">
        <v>490000</v>
      </c>
      <c r="AW227" s="102"/>
      <c r="AX227" s="102"/>
      <c r="AY227" s="102"/>
      <c r="AZ227" s="102"/>
      <c r="BA227" s="102" t="s">
        <v>1840</v>
      </c>
      <c r="BB227" s="102"/>
      <c r="BC227" s="45"/>
      <c r="BD227" s="45"/>
    </row>
    <row r="228" spans="1:56" s="101" customFormat="1" ht="16" hidden="1" thickBot="1">
      <c r="A228" s="231"/>
      <c r="B228" s="240"/>
      <c r="C228" s="23" t="s">
        <v>1212</v>
      </c>
      <c r="D228" s="24" t="s">
        <v>1376</v>
      </c>
      <c r="E228" s="34"/>
      <c r="F228" s="102"/>
      <c r="G228" s="38"/>
      <c r="H228" s="38"/>
      <c r="I228" s="38"/>
      <c r="J228" s="102"/>
      <c r="K228" s="38"/>
      <c r="L228" s="38"/>
      <c r="M228" s="38"/>
      <c r="N228" s="38"/>
      <c r="O228" s="38"/>
      <c r="P228" s="38"/>
      <c r="Q228" s="38"/>
      <c r="R228" s="46" t="s">
        <v>747</v>
      </c>
      <c r="S228" s="46">
        <v>0</v>
      </c>
      <c r="T228" s="25" t="s">
        <v>233</v>
      </c>
      <c r="U228" s="46">
        <v>0</v>
      </c>
      <c r="V228" s="46">
        <v>0</v>
      </c>
      <c r="W228" s="46">
        <v>0</v>
      </c>
      <c r="X228" s="46">
        <v>0</v>
      </c>
      <c r="Y228" s="46">
        <v>0</v>
      </c>
      <c r="Z228" s="38"/>
      <c r="AA228" s="38"/>
      <c r="AB228" s="38"/>
      <c r="AC228" s="38"/>
      <c r="AD228" s="38"/>
      <c r="AE228" s="38"/>
      <c r="AF228" s="38"/>
      <c r="AG228" s="38"/>
      <c r="AH228" s="38"/>
      <c r="AI228" s="38"/>
      <c r="AJ228" s="38"/>
      <c r="AK228" s="38"/>
      <c r="AL228" s="38"/>
      <c r="AM228" s="38"/>
      <c r="AN228" s="38"/>
      <c r="AO228" s="38"/>
      <c r="AP228" s="38"/>
      <c r="AQ228" s="24" t="s">
        <v>204</v>
      </c>
      <c r="AR228" s="24">
        <v>2003</v>
      </c>
      <c r="AS228" s="38"/>
      <c r="AT228" s="38"/>
      <c r="AU228" s="38"/>
      <c r="AV228" s="174">
        <v>340000</v>
      </c>
      <c r="AW228" s="102"/>
      <c r="AX228" s="102"/>
      <c r="AY228" s="102"/>
      <c r="AZ228" s="102"/>
      <c r="BA228" s="102" t="s">
        <v>1840</v>
      </c>
      <c r="BB228" s="102"/>
      <c r="BC228" s="45"/>
      <c r="BD228" s="45"/>
    </row>
    <row r="229" spans="1:56" s="101" customFormat="1" ht="16" hidden="1" thickBot="1">
      <c r="A229" s="231"/>
      <c r="B229" s="240"/>
      <c r="C229" s="23" t="s">
        <v>1212</v>
      </c>
      <c r="D229" s="24" t="s">
        <v>1376</v>
      </c>
      <c r="E229" s="34"/>
      <c r="F229" s="102"/>
      <c r="G229" s="38"/>
      <c r="H229" s="38"/>
      <c r="I229" s="38"/>
      <c r="J229" s="102"/>
      <c r="K229" s="38"/>
      <c r="L229" s="38"/>
      <c r="M229" s="38"/>
      <c r="N229" s="38"/>
      <c r="O229" s="38"/>
      <c r="P229" s="38"/>
      <c r="Q229" s="38"/>
      <c r="R229" s="46" t="s">
        <v>747</v>
      </c>
      <c r="S229" s="46">
        <v>0</v>
      </c>
      <c r="T229" s="25" t="s">
        <v>1524</v>
      </c>
      <c r="U229" s="46">
        <v>0</v>
      </c>
      <c r="V229" s="46">
        <v>0</v>
      </c>
      <c r="W229" s="46">
        <v>0</v>
      </c>
      <c r="X229" s="46">
        <v>0</v>
      </c>
      <c r="Y229" s="46">
        <v>0</v>
      </c>
      <c r="Z229" s="38"/>
      <c r="AA229" s="38"/>
      <c r="AB229" s="38"/>
      <c r="AC229" s="38"/>
      <c r="AD229" s="38"/>
      <c r="AE229" s="38"/>
      <c r="AF229" s="38"/>
      <c r="AG229" s="38"/>
      <c r="AH229" s="38"/>
      <c r="AI229" s="38"/>
      <c r="AJ229" s="38"/>
      <c r="AK229" s="38"/>
      <c r="AL229" s="38"/>
      <c r="AM229" s="38"/>
      <c r="AN229" s="38"/>
      <c r="AO229" s="38"/>
      <c r="AP229" s="38"/>
      <c r="AQ229" s="24" t="s">
        <v>204</v>
      </c>
      <c r="AR229" s="24">
        <v>2006</v>
      </c>
      <c r="AS229" s="38"/>
      <c r="AT229" s="38"/>
      <c r="AU229" s="38"/>
      <c r="AV229" s="174">
        <v>680000</v>
      </c>
      <c r="AW229" s="102"/>
      <c r="AX229" s="102"/>
      <c r="AY229" s="102"/>
      <c r="AZ229" s="102"/>
      <c r="BA229" s="102" t="s">
        <v>1840</v>
      </c>
      <c r="BB229" s="102"/>
      <c r="BC229" s="45"/>
      <c r="BD229" s="45"/>
    </row>
    <row r="230" spans="1:56" s="101" customFormat="1" ht="16" hidden="1" thickBot="1">
      <c r="A230" s="231"/>
      <c r="B230" s="240"/>
      <c r="C230" s="23" t="s">
        <v>1210</v>
      </c>
      <c r="D230" s="24" t="s">
        <v>1374</v>
      </c>
      <c r="E230" s="34"/>
      <c r="F230" s="102"/>
      <c r="G230" s="38"/>
      <c r="H230" s="38"/>
      <c r="I230" s="38"/>
      <c r="J230" s="102"/>
      <c r="K230" s="38"/>
      <c r="L230" s="38"/>
      <c r="M230" s="38"/>
      <c r="N230" s="38"/>
      <c r="O230" s="38"/>
      <c r="P230" s="38"/>
      <c r="Q230" s="38"/>
      <c r="R230" s="46" t="s">
        <v>1464</v>
      </c>
      <c r="S230" s="46">
        <v>0</v>
      </c>
      <c r="T230" s="25" t="s">
        <v>220</v>
      </c>
      <c r="U230" s="46">
        <v>0</v>
      </c>
      <c r="V230" s="46">
        <v>0</v>
      </c>
      <c r="W230" s="46">
        <v>0</v>
      </c>
      <c r="X230" s="46">
        <v>0</v>
      </c>
      <c r="Y230" s="46">
        <v>0</v>
      </c>
      <c r="Z230" s="38"/>
      <c r="AA230" s="38"/>
      <c r="AB230" s="38"/>
      <c r="AC230" s="38"/>
      <c r="AD230" s="38"/>
      <c r="AE230" s="38"/>
      <c r="AF230" s="38"/>
      <c r="AG230" s="38"/>
      <c r="AH230" s="38"/>
      <c r="AI230" s="38"/>
      <c r="AJ230" s="38"/>
      <c r="AK230" s="38"/>
      <c r="AL230" s="38"/>
      <c r="AM230" s="38"/>
      <c r="AN230" s="38"/>
      <c r="AO230" s="38"/>
      <c r="AP230" s="38"/>
      <c r="AQ230" s="24" t="s">
        <v>204</v>
      </c>
      <c r="AR230" s="24">
        <v>2004</v>
      </c>
      <c r="AS230" s="38"/>
      <c r="AT230" s="38"/>
      <c r="AU230" s="38"/>
      <c r="AV230" s="174">
        <v>40000</v>
      </c>
      <c r="AW230" s="102"/>
      <c r="AX230" s="102"/>
      <c r="AY230" s="102"/>
      <c r="AZ230" s="102"/>
      <c r="BA230" s="102" t="s">
        <v>1840</v>
      </c>
      <c r="BB230" s="102"/>
      <c r="BC230" s="45"/>
      <c r="BD230" s="45"/>
    </row>
    <row r="231" spans="1:56" s="101" customFormat="1" ht="16" hidden="1" thickBot="1">
      <c r="A231" s="231"/>
      <c r="B231" s="240"/>
      <c r="C231" s="23" t="s">
        <v>1210</v>
      </c>
      <c r="D231" s="24" t="s">
        <v>1374</v>
      </c>
      <c r="E231" s="34"/>
      <c r="F231" s="102"/>
      <c r="G231" s="38"/>
      <c r="H231" s="38"/>
      <c r="I231" s="38"/>
      <c r="J231" s="102"/>
      <c r="K231" s="38"/>
      <c r="L231" s="38"/>
      <c r="M231" s="38"/>
      <c r="N231" s="38"/>
      <c r="O231" s="38"/>
      <c r="P231" s="38"/>
      <c r="Q231" s="38"/>
      <c r="R231" s="46" t="s">
        <v>1464</v>
      </c>
      <c r="S231" s="46">
        <v>0</v>
      </c>
      <c r="T231" s="25" t="s">
        <v>1528</v>
      </c>
      <c r="U231" s="46">
        <v>0</v>
      </c>
      <c r="V231" s="46">
        <v>0</v>
      </c>
      <c r="W231" s="46">
        <v>0</v>
      </c>
      <c r="X231" s="46">
        <v>0</v>
      </c>
      <c r="Y231" s="46">
        <v>0</v>
      </c>
      <c r="Z231" s="38"/>
      <c r="AA231" s="38"/>
      <c r="AB231" s="38"/>
      <c r="AC231" s="38"/>
      <c r="AD231" s="38"/>
      <c r="AE231" s="38"/>
      <c r="AF231" s="38"/>
      <c r="AG231" s="38"/>
      <c r="AH231" s="38"/>
      <c r="AI231" s="38"/>
      <c r="AJ231" s="38"/>
      <c r="AK231" s="38"/>
      <c r="AL231" s="38"/>
      <c r="AM231" s="38"/>
      <c r="AN231" s="38"/>
      <c r="AO231" s="38"/>
      <c r="AP231" s="38"/>
      <c r="AQ231" s="24" t="s">
        <v>204</v>
      </c>
      <c r="AR231" s="24">
        <v>2005</v>
      </c>
      <c r="AS231" s="38"/>
      <c r="AT231" s="38"/>
      <c r="AU231" s="38"/>
      <c r="AV231" s="174">
        <v>100000</v>
      </c>
      <c r="AW231" s="102"/>
      <c r="AX231" s="102"/>
      <c r="AY231" s="102"/>
      <c r="AZ231" s="102"/>
      <c r="BA231" s="102" t="s">
        <v>1840</v>
      </c>
      <c r="BB231" s="102"/>
      <c r="BC231" s="45"/>
      <c r="BD231" s="45"/>
    </row>
    <row r="232" spans="1:56" s="101" customFormat="1" ht="16" hidden="1" thickBot="1">
      <c r="A232" s="231"/>
      <c r="B232" s="240"/>
      <c r="C232" s="23" t="s">
        <v>1212</v>
      </c>
      <c r="D232" s="24" t="s">
        <v>1376</v>
      </c>
      <c r="E232" s="34"/>
      <c r="F232" s="102"/>
      <c r="G232" s="38"/>
      <c r="H232" s="38"/>
      <c r="I232" s="38"/>
      <c r="J232" s="102"/>
      <c r="K232" s="38"/>
      <c r="L232" s="38"/>
      <c r="M232" s="38"/>
      <c r="N232" s="38"/>
      <c r="O232" s="38"/>
      <c r="P232" s="38"/>
      <c r="Q232" s="38"/>
      <c r="R232" s="46" t="s">
        <v>747</v>
      </c>
      <c r="S232" s="46">
        <v>0</v>
      </c>
      <c r="T232" s="25" t="s">
        <v>1524</v>
      </c>
      <c r="U232" s="46">
        <v>0</v>
      </c>
      <c r="V232" s="46">
        <v>0</v>
      </c>
      <c r="W232" s="46">
        <v>0</v>
      </c>
      <c r="X232" s="46">
        <v>0</v>
      </c>
      <c r="Y232" s="46">
        <v>0</v>
      </c>
      <c r="Z232" s="38"/>
      <c r="AA232" s="38"/>
      <c r="AB232" s="38"/>
      <c r="AC232" s="38"/>
      <c r="AD232" s="38"/>
      <c r="AE232" s="38"/>
      <c r="AF232" s="38"/>
      <c r="AG232" s="38"/>
      <c r="AH232" s="38"/>
      <c r="AI232" s="38"/>
      <c r="AJ232" s="38"/>
      <c r="AK232" s="38"/>
      <c r="AL232" s="38"/>
      <c r="AM232" s="38"/>
      <c r="AN232" s="38"/>
      <c r="AO232" s="38"/>
      <c r="AP232" s="38"/>
      <c r="AQ232" s="24" t="s">
        <v>204</v>
      </c>
      <c r="AR232" s="24">
        <v>2006</v>
      </c>
      <c r="AS232" s="38"/>
      <c r="AT232" s="38"/>
      <c r="AU232" s="38"/>
      <c r="AV232" s="174">
        <v>680000</v>
      </c>
      <c r="AW232" s="102"/>
      <c r="AX232" s="102"/>
      <c r="AY232" s="102"/>
      <c r="AZ232" s="102"/>
      <c r="BA232" s="102" t="s">
        <v>1840</v>
      </c>
      <c r="BB232" s="102"/>
      <c r="BC232" s="45"/>
      <c r="BD232" s="45"/>
    </row>
    <row r="233" spans="1:56" s="101" customFormat="1" ht="16" hidden="1" thickBot="1">
      <c r="A233" s="231"/>
      <c r="B233" s="240"/>
      <c r="C233" s="23" t="s">
        <v>1212</v>
      </c>
      <c r="D233" s="24" t="s">
        <v>1413</v>
      </c>
      <c r="E233" s="34"/>
      <c r="F233" s="102"/>
      <c r="G233" s="38"/>
      <c r="H233" s="38"/>
      <c r="I233" s="38"/>
      <c r="J233" s="102"/>
      <c r="K233" s="38"/>
      <c r="L233" s="38"/>
      <c r="M233" s="38"/>
      <c r="N233" s="38"/>
      <c r="O233" s="38"/>
      <c r="P233" s="38"/>
      <c r="Q233" s="38"/>
      <c r="R233" s="46" t="s">
        <v>747</v>
      </c>
      <c r="S233" s="46">
        <v>0</v>
      </c>
      <c r="T233" s="25" t="s">
        <v>233</v>
      </c>
      <c r="U233" s="46">
        <v>0</v>
      </c>
      <c r="V233" s="46">
        <v>0</v>
      </c>
      <c r="W233" s="46">
        <v>0</v>
      </c>
      <c r="X233" s="46">
        <v>0</v>
      </c>
      <c r="Y233" s="46">
        <v>0</v>
      </c>
      <c r="Z233" s="38"/>
      <c r="AA233" s="38"/>
      <c r="AB233" s="38"/>
      <c r="AC233" s="38"/>
      <c r="AD233" s="38"/>
      <c r="AE233" s="38"/>
      <c r="AF233" s="38"/>
      <c r="AG233" s="38"/>
      <c r="AH233" s="38"/>
      <c r="AI233" s="38"/>
      <c r="AJ233" s="38"/>
      <c r="AK233" s="38"/>
      <c r="AL233" s="38"/>
      <c r="AM233" s="38"/>
      <c r="AN233" s="38"/>
      <c r="AO233" s="38"/>
      <c r="AP233" s="38"/>
      <c r="AQ233" s="24" t="s">
        <v>204</v>
      </c>
      <c r="AR233" s="24">
        <v>2002</v>
      </c>
      <c r="AS233" s="38"/>
      <c r="AT233" s="38"/>
      <c r="AU233" s="38"/>
      <c r="AV233" s="174">
        <v>625000</v>
      </c>
      <c r="AW233" s="102"/>
      <c r="AX233" s="102"/>
      <c r="AY233" s="102"/>
      <c r="AZ233" s="102"/>
      <c r="BA233" s="102" t="s">
        <v>1840</v>
      </c>
      <c r="BB233" s="102"/>
      <c r="BC233" s="45"/>
      <c r="BD233" s="45"/>
    </row>
    <row r="234" spans="1:56" s="101" customFormat="1" ht="16" hidden="1" thickBot="1">
      <c r="A234" s="231"/>
      <c r="B234" s="240"/>
      <c r="C234" s="23" t="s">
        <v>1217</v>
      </c>
      <c r="D234" s="24" t="s">
        <v>1381</v>
      </c>
      <c r="E234" s="34"/>
      <c r="F234" s="102"/>
      <c r="G234" s="38"/>
      <c r="H234" s="38"/>
      <c r="I234" s="38"/>
      <c r="J234" s="102"/>
      <c r="K234" s="38"/>
      <c r="L234" s="38"/>
      <c r="M234" s="38"/>
      <c r="N234" s="38"/>
      <c r="O234" s="38"/>
      <c r="P234" s="38"/>
      <c r="Q234" s="38"/>
      <c r="R234" s="46" t="s">
        <v>747</v>
      </c>
      <c r="S234" s="46">
        <v>0</v>
      </c>
      <c r="T234" s="25" t="s">
        <v>1532</v>
      </c>
      <c r="U234" s="46">
        <v>0</v>
      </c>
      <c r="V234" s="46">
        <v>0</v>
      </c>
      <c r="W234" s="46">
        <v>0</v>
      </c>
      <c r="X234" s="46">
        <v>0</v>
      </c>
      <c r="Y234" s="46">
        <v>0</v>
      </c>
      <c r="Z234" s="38"/>
      <c r="AA234" s="38"/>
      <c r="AB234" s="38"/>
      <c r="AC234" s="38"/>
      <c r="AD234" s="38"/>
      <c r="AE234" s="38"/>
      <c r="AF234" s="38"/>
      <c r="AG234" s="38"/>
      <c r="AH234" s="38"/>
      <c r="AI234" s="38"/>
      <c r="AJ234" s="38"/>
      <c r="AK234" s="38"/>
      <c r="AL234" s="38"/>
      <c r="AM234" s="38"/>
      <c r="AN234" s="38"/>
      <c r="AO234" s="38"/>
      <c r="AP234" s="38"/>
      <c r="AQ234" s="24" t="s">
        <v>204</v>
      </c>
      <c r="AR234" s="24">
        <v>2004</v>
      </c>
      <c r="AS234" s="38"/>
      <c r="AT234" s="38"/>
      <c r="AU234" s="38"/>
      <c r="AV234" s="174">
        <v>770000</v>
      </c>
      <c r="AW234" s="102"/>
      <c r="AX234" s="102"/>
      <c r="AY234" s="102"/>
      <c r="AZ234" s="102"/>
      <c r="BA234" s="102" t="s">
        <v>1840</v>
      </c>
      <c r="BB234" s="102"/>
      <c r="BC234" s="45"/>
      <c r="BD234" s="45"/>
    </row>
    <row r="235" spans="1:56" s="101" customFormat="1" ht="16" hidden="1" thickBot="1">
      <c r="A235" s="231"/>
      <c r="B235" s="240"/>
      <c r="C235" s="23" t="s">
        <v>1227</v>
      </c>
      <c r="D235" s="24" t="s">
        <v>1381</v>
      </c>
      <c r="E235" s="34"/>
      <c r="F235" s="102"/>
      <c r="G235" s="38"/>
      <c r="H235" s="38"/>
      <c r="I235" s="38"/>
      <c r="J235" s="102"/>
      <c r="K235" s="38"/>
      <c r="L235" s="38"/>
      <c r="M235" s="38"/>
      <c r="N235" s="38"/>
      <c r="O235" s="38"/>
      <c r="P235" s="38"/>
      <c r="Q235" s="38"/>
      <c r="R235" s="46" t="s">
        <v>1491</v>
      </c>
      <c r="S235" s="46">
        <v>0</v>
      </c>
      <c r="T235" s="25" t="s">
        <v>222</v>
      </c>
      <c r="U235" s="46">
        <v>0</v>
      </c>
      <c r="V235" s="46">
        <v>0</v>
      </c>
      <c r="W235" s="46">
        <v>0</v>
      </c>
      <c r="X235" s="46">
        <v>0</v>
      </c>
      <c r="Y235" s="46">
        <v>0</v>
      </c>
      <c r="Z235" s="38"/>
      <c r="AA235" s="38"/>
      <c r="AB235" s="38"/>
      <c r="AC235" s="38"/>
      <c r="AD235" s="38"/>
      <c r="AE235" s="38"/>
      <c r="AF235" s="38"/>
      <c r="AG235" s="38"/>
      <c r="AH235" s="38"/>
      <c r="AI235" s="38"/>
      <c r="AJ235" s="38"/>
      <c r="AK235" s="38"/>
      <c r="AL235" s="38"/>
      <c r="AM235" s="38"/>
      <c r="AN235" s="38"/>
      <c r="AO235" s="38"/>
      <c r="AP235" s="38"/>
      <c r="AQ235" s="24" t="s">
        <v>204</v>
      </c>
      <c r="AR235" s="24">
        <v>2002</v>
      </c>
      <c r="AS235" s="38"/>
      <c r="AT235" s="38"/>
      <c r="AU235" s="38"/>
      <c r="AV235" s="174">
        <v>1225000</v>
      </c>
      <c r="AW235" s="102"/>
      <c r="AX235" s="102"/>
      <c r="AY235" s="102"/>
      <c r="AZ235" s="102"/>
      <c r="BA235" s="102" t="s">
        <v>1840</v>
      </c>
      <c r="BB235" s="102"/>
      <c r="BC235" s="45"/>
      <c r="BD235" s="45"/>
    </row>
    <row r="236" spans="1:56" s="101" customFormat="1" ht="16" hidden="1" thickBot="1">
      <c r="A236" s="231"/>
      <c r="B236" s="240"/>
      <c r="C236" s="23" t="s">
        <v>1208</v>
      </c>
      <c r="D236" s="24" t="s">
        <v>1365</v>
      </c>
      <c r="E236" s="34"/>
      <c r="F236" s="102"/>
      <c r="G236" s="38"/>
      <c r="H236" s="38"/>
      <c r="I236" s="38"/>
      <c r="J236" s="102"/>
      <c r="K236" s="38"/>
      <c r="L236" s="38"/>
      <c r="M236" s="38"/>
      <c r="N236" s="38"/>
      <c r="O236" s="38"/>
      <c r="P236" s="38"/>
      <c r="Q236" s="38"/>
      <c r="R236" s="46" t="s">
        <v>747</v>
      </c>
      <c r="S236" s="46">
        <v>0</v>
      </c>
      <c r="T236" s="25" t="s">
        <v>230</v>
      </c>
      <c r="U236" s="46">
        <v>0</v>
      </c>
      <c r="V236" s="46">
        <v>0</v>
      </c>
      <c r="W236" s="46">
        <v>0</v>
      </c>
      <c r="X236" s="46">
        <v>0</v>
      </c>
      <c r="Y236" s="46">
        <v>0</v>
      </c>
      <c r="Z236" s="38"/>
      <c r="AA236" s="38"/>
      <c r="AB236" s="38"/>
      <c r="AC236" s="38"/>
      <c r="AD236" s="38"/>
      <c r="AE236" s="38"/>
      <c r="AF236" s="38"/>
      <c r="AG236" s="38"/>
      <c r="AH236" s="38"/>
      <c r="AI236" s="38"/>
      <c r="AJ236" s="38"/>
      <c r="AK236" s="38"/>
      <c r="AL236" s="38"/>
      <c r="AM236" s="38"/>
      <c r="AN236" s="38"/>
      <c r="AO236" s="38"/>
      <c r="AP236" s="38"/>
      <c r="AQ236" s="24" t="s">
        <v>204</v>
      </c>
      <c r="AR236" s="24">
        <v>2006</v>
      </c>
      <c r="AS236" s="38"/>
      <c r="AT236" s="38"/>
      <c r="AU236" s="38"/>
      <c r="AV236" s="174">
        <v>200000</v>
      </c>
      <c r="AW236" s="102"/>
      <c r="AX236" s="102"/>
      <c r="AY236" s="102"/>
      <c r="AZ236" s="102"/>
      <c r="BA236" s="102" t="s">
        <v>1840</v>
      </c>
      <c r="BB236" s="102"/>
      <c r="BC236" s="45"/>
      <c r="BD236" s="45"/>
    </row>
    <row r="237" spans="1:56" s="101" customFormat="1" ht="16" hidden="1" thickBot="1">
      <c r="A237" s="231"/>
      <c r="B237" s="240"/>
      <c r="C237" s="23" t="s">
        <v>1217</v>
      </c>
      <c r="D237" s="24" t="s">
        <v>1381</v>
      </c>
      <c r="E237" s="34"/>
      <c r="F237" s="102"/>
      <c r="G237" s="38"/>
      <c r="H237" s="38"/>
      <c r="I237" s="38"/>
      <c r="J237" s="102"/>
      <c r="K237" s="38"/>
      <c r="L237" s="38"/>
      <c r="M237" s="38"/>
      <c r="N237" s="38"/>
      <c r="O237" s="38"/>
      <c r="P237" s="38"/>
      <c r="Q237" s="38"/>
      <c r="R237" s="46" t="s">
        <v>747</v>
      </c>
      <c r="S237" s="46">
        <v>0</v>
      </c>
      <c r="T237" s="25" t="s">
        <v>1532</v>
      </c>
      <c r="U237" s="46">
        <v>0</v>
      </c>
      <c r="V237" s="46">
        <v>0</v>
      </c>
      <c r="W237" s="46">
        <v>0</v>
      </c>
      <c r="X237" s="46">
        <v>0</v>
      </c>
      <c r="Y237" s="46">
        <v>0</v>
      </c>
      <c r="Z237" s="38"/>
      <c r="AA237" s="38"/>
      <c r="AB237" s="38"/>
      <c r="AC237" s="38"/>
      <c r="AD237" s="38"/>
      <c r="AE237" s="38"/>
      <c r="AF237" s="38"/>
      <c r="AG237" s="38"/>
      <c r="AH237" s="38"/>
      <c r="AI237" s="38"/>
      <c r="AJ237" s="38"/>
      <c r="AK237" s="38"/>
      <c r="AL237" s="38"/>
      <c r="AM237" s="38"/>
      <c r="AN237" s="38"/>
      <c r="AO237" s="38"/>
      <c r="AP237" s="38"/>
      <c r="AQ237" s="24" t="s">
        <v>204</v>
      </c>
      <c r="AR237" s="24">
        <v>2004</v>
      </c>
      <c r="AS237" s="38"/>
      <c r="AT237" s="38"/>
      <c r="AU237" s="38"/>
      <c r="AV237" s="174">
        <v>770000</v>
      </c>
      <c r="AW237" s="102"/>
      <c r="AX237" s="102"/>
      <c r="AY237" s="102"/>
      <c r="AZ237" s="102"/>
      <c r="BA237" s="102" t="s">
        <v>1840</v>
      </c>
      <c r="BB237" s="102"/>
      <c r="BC237" s="45"/>
      <c r="BD237" s="45"/>
    </row>
    <row r="238" spans="1:56" s="101" customFormat="1" ht="16" hidden="1" thickBot="1">
      <c r="A238" s="231"/>
      <c r="B238" s="240"/>
      <c r="C238" s="23" t="s">
        <v>1204</v>
      </c>
      <c r="D238" s="24" t="s">
        <v>1365</v>
      </c>
      <c r="E238" s="34"/>
      <c r="F238" s="102"/>
      <c r="G238" s="38"/>
      <c r="H238" s="38"/>
      <c r="I238" s="38"/>
      <c r="J238" s="102"/>
      <c r="K238" s="38"/>
      <c r="L238" s="38"/>
      <c r="M238" s="38"/>
      <c r="N238" s="38"/>
      <c r="O238" s="38"/>
      <c r="P238" s="38"/>
      <c r="Q238" s="38"/>
      <c r="R238" s="46" t="s">
        <v>1463</v>
      </c>
      <c r="S238" s="46">
        <v>0</v>
      </c>
      <c r="T238" s="25" t="s">
        <v>220</v>
      </c>
      <c r="U238" s="46">
        <v>0</v>
      </c>
      <c r="V238" s="46">
        <v>0</v>
      </c>
      <c r="W238" s="46">
        <v>0</v>
      </c>
      <c r="X238" s="46">
        <v>0</v>
      </c>
      <c r="Y238" s="46">
        <v>0</v>
      </c>
      <c r="Z238" s="38"/>
      <c r="AA238" s="38"/>
      <c r="AB238" s="38"/>
      <c r="AC238" s="38"/>
      <c r="AD238" s="38"/>
      <c r="AE238" s="38"/>
      <c r="AF238" s="38"/>
      <c r="AG238" s="38"/>
      <c r="AH238" s="38"/>
      <c r="AI238" s="38"/>
      <c r="AJ238" s="38"/>
      <c r="AK238" s="38"/>
      <c r="AL238" s="38"/>
      <c r="AM238" s="38"/>
      <c r="AN238" s="38"/>
      <c r="AO238" s="38"/>
      <c r="AP238" s="38"/>
      <c r="AQ238" s="24" t="s">
        <v>204</v>
      </c>
      <c r="AR238" s="24">
        <v>2005</v>
      </c>
      <c r="AS238" s="38"/>
      <c r="AT238" s="38"/>
      <c r="AU238" s="38"/>
      <c r="AV238" s="174">
        <v>21000</v>
      </c>
      <c r="AW238" s="102"/>
      <c r="AX238" s="102"/>
      <c r="AY238" s="102"/>
      <c r="AZ238" s="102"/>
      <c r="BA238" s="102" t="s">
        <v>1840</v>
      </c>
      <c r="BB238" s="102"/>
      <c r="BC238" s="45"/>
      <c r="BD238" s="45"/>
    </row>
    <row r="239" spans="1:56" s="101" customFormat="1" ht="16" hidden="1" thickBot="1">
      <c r="A239" s="231"/>
      <c r="B239" s="240"/>
      <c r="C239" s="23" t="s">
        <v>1204</v>
      </c>
      <c r="D239" s="24" t="s">
        <v>1365</v>
      </c>
      <c r="E239" s="34"/>
      <c r="F239" s="102"/>
      <c r="G239" s="38"/>
      <c r="H239" s="38"/>
      <c r="I239" s="38"/>
      <c r="J239" s="102"/>
      <c r="K239" s="38"/>
      <c r="L239" s="38"/>
      <c r="M239" s="38"/>
      <c r="N239" s="38"/>
      <c r="O239" s="38"/>
      <c r="P239" s="38"/>
      <c r="Q239" s="38"/>
      <c r="R239" s="46" t="s">
        <v>1463</v>
      </c>
      <c r="S239" s="46">
        <v>0</v>
      </c>
      <c r="T239" s="25" t="s">
        <v>220</v>
      </c>
      <c r="U239" s="46">
        <v>0</v>
      </c>
      <c r="V239" s="46">
        <v>0</v>
      </c>
      <c r="W239" s="46">
        <v>0</v>
      </c>
      <c r="X239" s="46">
        <v>0</v>
      </c>
      <c r="Y239" s="46">
        <v>0</v>
      </c>
      <c r="Z239" s="38"/>
      <c r="AA239" s="38"/>
      <c r="AB239" s="38"/>
      <c r="AC239" s="38"/>
      <c r="AD239" s="38"/>
      <c r="AE239" s="38"/>
      <c r="AF239" s="38"/>
      <c r="AG239" s="38"/>
      <c r="AH239" s="38"/>
      <c r="AI239" s="38"/>
      <c r="AJ239" s="38"/>
      <c r="AK239" s="38"/>
      <c r="AL239" s="38"/>
      <c r="AM239" s="38"/>
      <c r="AN239" s="38"/>
      <c r="AO239" s="38"/>
      <c r="AP239" s="38"/>
      <c r="AQ239" s="24" t="s">
        <v>204</v>
      </c>
      <c r="AR239" s="24">
        <v>2004</v>
      </c>
      <c r="AS239" s="38"/>
      <c r="AT239" s="38"/>
      <c r="AU239" s="38"/>
      <c r="AV239" s="174">
        <v>108000</v>
      </c>
      <c r="AW239" s="102"/>
      <c r="AX239" s="102"/>
      <c r="AY239" s="102"/>
      <c r="AZ239" s="102"/>
      <c r="BA239" s="102" t="s">
        <v>1840</v>
      </c>
      <c r="BB239" s="102"/>
      <c r="BC239" s="45"/>
      <c r="BD239" s="45"/>
    </row>
    <row r="240" spans="1:56" s="101" customFormat="1" ht="16" hidden="1" thickBot="1">
      <c r="A240" s="231"/>
      <c r="B240" s="240"/>
      <c r="C240" s="23" t="s">
        <v>1243</v>
      </c>
      <c r="D240" s="24" t="s">
        <v>1405</v>
      </c>
      <c r="E240" s="34"/>
      <c r="F240" s="102"/>
      <c r="G240" s="38"/>
      <c r="H240" s="38"/>
      <c r="I240" s="38"/>
      <c r="J240" s="102"/>
      <c r="K240" s="38"/>
      <c r="L240" s="38"/>
      <c r="M240" s="38"/>
      <c r="N240" s="38"/>
      <c r="O240" s="38"/>
      <c r="P240" s="38"/>
      <c r="Q240" s="38"/>
      <c r="R240" s="46" t="s">
        <v>747</v>
      </c>
      <c r="S240" s="46">
        <v>0</v>
      </c>
      <c r="T240" s="25" t="s">
        <v>222</v>
      </c>
      <c r="U240" s="46">
        <v>0</v>
      </c>
      <c r="V240" s="46">
        <v>0</v>
      </c>
      <c r="W240" s="46">
        <v>0</v>
      </c>
      <c r="X240" s="46">
        <v>0</v>
      </c>
      <c r="Y240" s="46">
        <v>0</v>
      </c>
      <c r="Z240" s="38"/>
      <c r="AA240" s="38"/>
      <c r="AB240" s="38"/>
      <c r="AC240" s="38"/>
      <c r="AD240" s="38"/>
      <c r="AE240" s="38"/>
      <c r="AF240" s="38"/>
      <c r="AG240" s="38"/>
      <c r="AH240" s="38"/>
      <c r="AI240" s="38"/>
      <c r="AJ240" s="38"/>
      <c r="AK240" s="38"/>
      <c r="AL240" s="38"/>
      <c r="AM240" s="38"/>
      <c r="AN240" s="38"/>
      <c r="AO240" s="38"/>
      <c r="AP240" s="38"/>
      <c r="AQ240" s="24" t="s">
        <v>204</v>
      </c>
      <c r="AR240" s="24">
        <v>2004</v>
      </c>
      <c r="AS240" s="38"/>
      <c r="AT240" s="38"/>
      <c r="AU240" s="38"/>
      <c r="AV240" s="174">
        <v>1650000</v>
      </c>
      <c r="AW240" s="102"/>
      <c r="AX240" s="102"/>
      <c r="AY240" s="102"/>
      <c r="AZ240" s="102"/>
      <c r="BA240" s="102" t="s">
        <v>1840</v>
      </c>
      <c r="BB240" s="102"/>
      <c r="BC240" s="45"/>
      <c r="BD240" s="45"/>
    </row>
    <row r="241" spans="1:56" s="101" customFormat="1" ht="16" hidden="1" thickBot="1">
      <c r="A241" s="231"/>
      <c r="B241" s="240"/>
      <c r="C241" s="23" t="s">
        <v>1268</v>
      </c>
      <c r="D241" s="24" t="s">
        <v>1418</v>
      </c>
      <c r="E241" s="34"/>
      <c r="F241" s="102"/>
      <c r="G241" s="38"/>
      <c r="H241" s="38"/>
      <c r="I241" s="38"/>
      <c r="J241" s="102"/>
      <c r="K241" s="38"/>
      <c r="L241" s="38"/>
      <c r="M241" s="38"/>
      <c r="N241" s="38"/>
      <c r="O241" s="38"/>
      <c r="P241" s="38"/>
      <c r="Q241" s="38"/>
      <c r="R241" s="46" t="s">
        <v>145</v>
      </c>
      <c r="S241" s="46">
        <v>0</v>
      </c>
      <c r="T241" s="25" t="s">
        <v>1529</v>
      </c>
      <c r="U241" s="46">
        <v>0</v>
      </c>
      <c r="V241" s="46">
        <v>0</v>
      </c>
      <c r="W241" s="46">
        <v>0</v>
      </c>
      <c r="X241" s="46">
        <v>0</v>
      </c>
      <c r="Y241" s="46">
        <v>0</v>
      </c>
      <c r="Z241" s="38"/>
      <c r="AA241" s="38"/>
      <c r="AB241" s="38"/>
      <c r="AC241" s="38"/>
      <c r="AD241" s="38"/>
      <c r="AE241" s="38"/>
      <c r="AF241" s="38"/>
      <c r="AG241" s="38"/>
      <c r="AH241" s="38"/>
      <c r="AI241" s="38"/>
      <c r="AJ241" s="38"/>
      <c r="AK241" s="38"/>
      <c r="AL241" s="38"/>
      <c r="AM241" s="38"/>
      <c r="AN241" s="38"/>
      <c r="AO241" s="38"/>
      <c r="AP241" s="38"/>
      <c r="AQ241" s="24" t="s">
        <v>204</v>
      </c>
      <c r="AR241" s="24">
        <v>2004</v>
      </c>
      <c r="AS241" s="38"/>
      <c r="AT241" s="38"/>
      <c r="AU241" s="38"/>
      <c r="AV241" s="174">
        <v>75000</v>
      </c>
      <c r="AW241" s="102"/>
      <c r="AX241" s="102"/>
      <c r="AY241" s="102"/>
      <c r="AZ241" s="102"/>
      <c r="BA241" s="102" t="s">
        <v>1840</v>
      </c>
      <c r="BB241" s="102"/>
      <c r="BC241" s="45"/>
      <c r="BD241" s="45"/>
    </row>
    <row r="242" spans="1:56" s="101" customFormat="1" ht="16" hidden="1" thickBot="1">
      <c r="A242" s="231"/>
      <c r="B242" s="240"/>
      <c r="C242" s="23" t="s">
        <v>267</v>
      </c>
      <c r="D242" s="24" t="s">
        <v>1373</v>
      </c>
      <c r="E242" s="34"/>
      <c r="F242" s="102"/>
      <c r="G242" s="38"/>
      <c r="H242" s="38"/>
      <c r="I242" s="38"/>
      <c r="J242" s="102"/>
      <c r="K242" s="38"/>
      <c r="L242" s="38"/>
      <c r="M242" s="38"/>
      <c r="N242" s="38"/>
      <c r="O242" s="38"/>
      <c r="P242" s="38"/>
      <c r="Q242" s="38"/>
      <c r="R242" s="46" t="s">
        <v>1471</v>
      </c>
      <c r="S242" s="46">
        <v>0</v>
      </c>
      <c r="T242" s="25" t="s">
        <v>230</v>
      </c>
      <c r="U242" s="46">
        <v>0</v>
      </c>
      <c r="V242" s="46">
        <v>0</v>
      </c>
      <c r="W242" s="46">
        <v>0</v>
      </c>
      <c r="X242" s="46">
        <v>0</v>
      </c>
      <c r="Y242" s="46">
        <v>0</v>
      </c>
      <c r="Z242" s="38"/>
      <c r="AA242" s="38"/>
      <c r="AB242" s="38"/>
      <c r="AC242" s="38"/>
      <c r="AD242" s="38"/>
      <c r="AE242" s="38"/>
      <c r="AF242" s="38"/>
      <c r="AG242" s="38"/>
      <c r="AH242" s="38"/>
      <c r="AI242" s="38"/>
      <c r="AJ242" s="38"/>
      <c r="AK242" s="38"/>
      <c r="AL242" s="38"/>
      <c r="AM242" s="38"/>
      <c r="AN242" s="38"/>
      <c r="AO242" s="38"/>
      <c r="AP242" s="38"/>
      <c r="AQ242" s="24" t="s">
        <v>204</v>
      </c>
      <c r="AR242" s="24">
        <v>2004</v>
      </c>
      <c r="AS242" s="38"/>
      <c r="AT242" s="38"/>
      <c r="AU242" s="38"/>
      <c r="AV242" s="174">
        <v>5250000</v>
      </c>
      <c r="AW242" s="102"/>
      <c r="AX242" s="102"/>
      <c r="AY242" s="102"/>
      <c r="AZ242" s="102"/>
      <c r="BA242" s="102" t="s">
        <v>1840</v>
      </c>
      <c r="BB242" s="102"/>
      <c r="BC242" s="45"/>
      <c r="BD242" s="45"/>
    </row>
    <row r="243" spans="1:56" s="101" customFormat="1" ht="16" hidden="1" thickBot="1">
      <c r="A243" s="231"/>
      <c r="B243" s="240"/>
      <c r="C243" s="23" t="s">
        <v>267</v>
      </c>
      <c r="D243" s="24" t="s">
        <v>1373</v>
      </c>
      <c r="E243" s="34"/>
      <c r="F243" s="102"/>
      <c r="G243" s="38"/>
      <c r="H243" s="38"/>
      <c r="I243" s="38"/>
      <c r="J243" s="102"/>
      <c r="K243" s="38"/>
      <c r="L243" s="38"/>
      <c r="M243" s="38"/>
      <c r="N243" s="38"/>
      <c r="O243" s="38"/>
      <c r="P243" s="38"/>
      <c r="Q243" s="38"/>
      <c r="R243" s="46" t="s">
        <v>1471</v>
      </c>
      <c r="S243" s="46">
        <v>0</v>
      </c>
      <c r="T243" s="25" t="s">
        <v>230</v>
      </c>
      <c r="U243" s="46">
        <v>0</v>
      </c>
      <c r="V243" s="46">
        <v>0</v>
      </c>
      <c r="W243" s="46">
        <v>0</v>
      </c>
      <c r="X243" s="46">
        <v>0</v>
      </c>
      <c r="Y243" s="46">
        <v>0</v>
      </c>
      <c r="Z243" s="38"/>
      <c r="AA243" s="38"/>
      <c r="AB243" s="38"/>
      <c r="AC243" s="38"/>
      <c r="AD243" s="38"/>
      <c r="AE243" s="38"/>
      <c r="AF243" s="38"/>
      <c r="AG243" s="38"/>
      <c r="AH243" s="38"/>
      <c r="AI243" s="38"/>
      <c r="AJ243" s="38"/>
      <c r="AK243" s="38"/>
      <c r="AL243" s="38"/>
      <c r="AM243" s="38"/>
      <c r="AN243" s="38"/>
      <c r="AO243" s="38"/>
      <c r="AP243" s="38"/>
      <c r="AQ243" s="24" t="s">
        <v>204</v>
      </c>
      <c r="AR243" s="24">
        <v>2002</v>
      </c>
      <c r="AS243" s="38"/>
      <c r="AT243" s="38"/>
      <c r="AU243" s="38"/>
      <c r="AV243" s="174">
        <v>750000</v>
      </c>
      <c r="AW243" s="102"/>
      <c r="AX243" s="102"/>
      <c r="AY243" s="102"/>
      <c r="AZ243" s="102"/>
      <c r="BA243" s="102" t="s">
        <v>1840</v>
      </c>
      <c r="BB243" s="102"/>
      <c r="BC243" s="45"/>
      <c r="BD243" s="45"/>
    </row>
    <row r="244" spans="1:56" s="101" customFormat="1" ht="16" hidden="1" thickBot="1">
      <c r="A244" s="231"/>
      <c r="B244" s="240"/>
      <c r="C244" s="23" t="s">
        <v>267</v>
      </c>
      <c r="D244" s="24" t="s">
        <v>1373</v>
      </c>
      <c r="E244" s="34"/>
      <c r="F244" s="102"/>
      <c r="G244" s="38"/>
      <c r="H244" s="38"/>
      <c r="I244" s="38"/>
      <c r="J244" s="102"/>
      <c r="K244" s="38"/>
      <c r="L244" s="38"/>
      <c r="M244" s="38"/>
      <c r="N244" s="38"/>
      <c r="O244" s="38"/>
      <c r="P244" s="38"/>
      <c r="Q244" s="38"/>
      <c r="R244" s="46" t="s">
        <v>1471</v>
      </c>
      <c r="S244" s="46">
        <v>0</v>
      </c>
      <c r="T244" s="25" t="s">
        <v>230</v>
      </c>
      <c r="U244" s="46">
        <v>0</v>
      </c>
      <c r="V244" s="46">
        <v>0</v>
      </c>
      <c r="W244" s="46">
        <v>0</v>
      </c>
      <c r="X244" s="46">
        <v>0</v>
      </c>
      <c r="Y244" s="46">
        <v>0</v>
      </c>
      <c r="Z244" s="38"/>
      <c r="AA244" s="38"/>
      <c r="AB244" s="38"/>
      <c r="AC244" s="38"/>
      <c r="AD244" s="38"/>
      <c r="AE244" s="38"/>
      <c r="AF244" s="38"/>
      <c r="AG244" s="38"/>
      <c r="AH244" s="38"/>
      <c r="AI244" s="38"/>
      <c r="AJ244" s="38"/>
      <c r="AK244" s="38"/>
      <c r="AL244" s="38"/>
      <c r="AM244" s="38"/>
      <c r="AN244" s="38"/>
      <c r="AO244" s="38"/>
      <c r="AP244" s="38"/>
      <c r="AQ244" s="24" t="s">
        <v>204</v>
      </c>
      <c r="AR244" s="24">
        <v>2001</v>
      </c>
      <c r="AS244" s="38"/>
      <c r="AT244" s="38"/>
      <c r="AU244" s="38"/>
      <c r="AV244" s="174">
        <v>875000</v>
      </c>
      <c r="AW244" s="102"/>
      <c r="AX244" s="102"/>
      <c r="AY244" s="102"/>
      <c r="AZ244" s="102"/>
      <c r="BA244" s="102" t="s">
        <v>1840</v>
      </c>
      <c r="BB244" s="102"/>
      <c r="BC244" s="45"/>
      <c r="BD244" s="45"/>
    </row>
    <row r="245" spans="1:56" s="101" customFormat="1" ht="16" hidden="1" thickBot="1">
      <c r="A245" s="231"/>
      <c r="B245" s="240"/>
      <c r="C245" s="23" t="s">
        <v>1217</v>
      </c>
      <c r="D245" s="24" t="s">
        <v>1405</v>
      </c>
      <c r="E245" s="34"/>
      <c r="F245" s="102"/>
      <c r="G245" s="38"/>
      <c r="H245" s="38"/>
      <c r="I245" s="38"/>
      <c r="J245" s="102"/>
      <c r="K245" s="38"/>
      <c r="L245" s="38"/>
      <c r="M245" s="38"/>
      <c r="N245" s="38"/>
      <c r="O245" s="38"/>
      <c r="P245" s="38"/>
      <c r="Q245" s="38"/>
      <c r="R245" s="46" t="s">
        <v>747</v>
      </c>
      <c r="S245" s="46">
        <v>0</v>
      </c>
      <c r="T245" s="25" t="s">
        <v>233</v>
      </c>
      <c r="U245" s="46">
        <v>0</v>
      </c>
      <c r="V245" s="46">
        <v>0</v>
      </c>
      <c r="W245" s="46">
        <v>0</v>
      </c>
      <c r="X245" s="46">
        <v>0</v>
      </c>
      <c r="Y245" s="46">
        <v>0</v>
      </c>
      <c r="Z245" s="38"/>
      <c r="AA245" s="38"/>
      <c r="AB245" s="38"/>
      <c r="AC245" s="38"/>
      <c r="AD245" s="38"/>
      <c r="AE245" s="38"/>
      <c r="AF245" s="38"/>
      <c r="AG245" s="38"/>
      <c r="AH245" s="38"/>
      <c r="AI245" s="38"/>
      <c r="AJ245" s="38"/>
      <c r="AK245" s="38"/>
      <c r="AL245" s="38"/>
      <c r="AM245" s="38"/>
      <c r="AN245" s="38"/>
      <c r="AO245" s="38"/>
      <c r="AP245" s="38"/>
      <c r="AQ245" s="24" t="s">
        <v>204</v>
      </c>
      <c r="AR245" s="24">
        <v>2002</v>
      </c>
      <c r="AS245" s="38"/>
      <c r="AT245" s="38"/>
      <c r="AU245" s="38"/>
      <c r="AV245" s="174">
        <v>2520000</v>
      </c>
      <c r="AW245" s="102"/>
      <c r="AX245" s="102"/>
      <c r="AY245" s="102"/>
      <c r="AZ245" s="102"/>
      <c r="BA245" s="102" t="s">
        <v>1840</v>
      </c>
      <c r="BB245" s="102"/>
      <c r="BC245" s="45"/>
      <c r="BD245" s="45"/>
    </row>
    <row r="246" spans="1:56" s="101" customFormat="1" ht="16" hidden="1" thickBot="1">
      <c r="A246" s="231"/>
      <c r="B246" s="240"/>
      <c r="C246" s="23" t="s">
        <v>1204</v>
      </c>
      <c r="D246" s="24" t="s">
        <v>1365</v>
      </c>
      <c r="E246" s="34"/>
      <c r="F246" s="102"/>
      <c r="G246" s="38"/>
      <c r="H246" s="38"/>
      <c r="I246" s="38"/>
      <c r="J246" s="102"/>
      <c r="K246" s="38"/>
      <c r="L246" s="38"/>
      <c r="M246" s="38"/>
      <c r="N246" s="38"/>
      <c r="O246" s="38"/>
      <c r="P246" s="38"/>
      <c r="Q246" s="38"/>
      <c r="R246" s="46" t="s">
        <v>1463</v>
      </c>
      <c r="S246" s="46">
        <v>0</v>
      </c>
      <c r="T246" s="25" t="s">
        <v>220</v>
      </c>
      <c r="U246" s="46">
        <v>0</v>
      </c>
      <c r="V246" s="46">
        <v>0</v>
      </c>
      <c r="W246" s="46">
        <v>0</v>
      </c>
      <c r="X246" s="46">
        <v>0</v>
      </c>
      <c r="Y246" s="46">
        <v>0</v>
      </c>
      <c r="Z246" s="38"/>
      <c r="AA246" s="38"/>
      <c r="AB246" s="38"/>
      <c r="AC246" s="38"/>
      <c r="AD246" s="38"/>
      <c r="AE246" s="38"/>
      <c r="AF246" s="38"/>
      <c r="AG246" s="38"/>
      <c r="AH246" s="38"/>
      <c r="AI246" s="38"/>
      <c r="AJ246" s="38"/>
      <c r="AK246" s="38"/>
      <c r="AL246" s="38"/>
      <c r="AM246" s="38"/>
      <c r="AN246" s="38"/>
      <c r="AO246" s="38"/>
      <c r="AP246" s="38"/>
      <c r="AQ246" s="24" t="s">
        <v>204</v>
      </c>
      <c r="AR246" s="24">
        <v>2003</v>
      </c>
      <c r="AS246" s="38"/>
      <c r="AT246" s="38"/>
      <c r="AU246" s="38"/>
      <c r="AV246" s="174">
        <v>96000</v>
      </c>
      <c r="AW246" s="102"/>
      <c r="AX246" s="102"/>
      <c r="AY246" s="102"/>
      <c r="AZ246" s="102"/>
      <c r="BA246" s="102" t="s">
        <v>1840</v>
      </c>
      <c r="BB246" s="102"/>
      <c r="BC246" s="45"/>
      <c r="BD246" s="45"/>
    </row>
    <row r="247" spans="1:56" s="101" customFormat="1" ht="16" hidden="1" thickBot="1">
      <c r="A247" s="231"/>
      <c r="B247" s="240"/>
      <c r="C247" s="23" t="s">
        <v>1269</v>
      </c>
      <c r="D247" s="24" t="s">
        <v>1420</v>
      </c>
      <c r="E247" s="34"/>
      <c r="F247" s="102"/>
      <c r="G247" s="38"/>
      <c r="H247" s="38"/>
      <c r="I247" s="38"/>
      <c r="J247" s="102"/>
      <c r="K247" s="38"/>
      <c r="L247" s="38"/>
      <c r="M247" s="38"/>
      <c r="N247" s="38"/>
      <c r="O247" s="38"/>
      <c r="P247" s="38"/>
      <c r="Q247" s="38"/>
      <c r="R247" s="46" t="s">
        <v>1492</v>
      </c>
      <c r="S247" s="46">
        <v>0</v>
      </c>
      <c r="T247" s="25" t="s">
        <v>225</v>
      </c>
      <c r="U247" s="46">
        <v>0</v>
      </c>
      <c r="V247" s="46">
        <v>0</v>
      </c>
      <c r="W247" s="46">
        <v>0</v>
      </c>
      <c r="X247" s="46">
        <v>0</v>
      </c>
      <c r="Y247" s="46">
        <v>0</v>
      </c>
      <c r="Z247" s="38"/>
      <c r="AA247" s="38"/>
      <c r="AB247" s="38"/>
      <c r="AC247" s="38"/>
      <c r="AD247" s="38"/>
      <c r="AE247" s="38"/>
      <c r="AF247" s="38"/>
      <c r="AG247" s="38"/>
      <c r="AH247" s="38"/>
      <c r="AI247" s="38"/>
      <c r="AJ247" s="38"/>
      <c r="AK247" s="38"/>
      <c r="AL247" s="38"/>
      <c r="AM247" s="38"/>
      <c r="AN247" s="38"/>
      <c r="AO247" s="38"/>
      <c r="AP247" s="38"/>
      <c r="AQ247" s="24" t="s">
        <v>204</v>
      </c>
      <c r="AR247" s="24">
        <v>2006</v>
      </c>
      <c r="AS247" s="38"/>
      <c r="AT247" s="38"/>
      <c r="AU247" s="38"/>
      <c r="AV247" s="174">
        <v>175000</v>
      </c>
      <c r="AW247" s="102"/>
      <c r="AX247" s="102"/>
      <c r="AY247" s="102"/>
      <c r="AZ247" s="102"/>
      <c r="BA247" s="102" t="s">
        <v>1840</v>
      </c>
      <c r="BB247" s="102"/>
      <c r="BC247" s="45"/>
      <c r="BD247" s="45"/>
    </row>
    <row r="248" spans="1:56" s="101" customFormat="1" ht="16" hidden="1" thickBot="1">
      <c r="A248" s="231"/>
      <c r="B248" s="240"/>
      <c r="C248" s="23" t="s">
        <v>1270</v>
      </c>
      <c r="D248" s="24" t="s">
        <v>1419</v>
      </c>
      <c r="E248" s="34"/>
      <c r="F248" s="102"/>
      <c r="G248" s="38"/>
      <c r="H248" s="38"/>
      <c r="I248" s="38"/>
      <c r="J248" s="102"/>
      <c r="K248" s="38"/>
      <c r="L248" s="38"/>
      <c r="M248" s="38"/>
      <c r="N248" s="38"/>
      <c r="O248" s="38"/>
      <c r="P248" s="38"/>
      <c r="Q248" s="38"/>
      <c r="R248" s="46" t="s">
        <v>1131</v>
      </c>
      <c r="S248" s="46">
        <v>0</v>
      </c>
      <c r="T248" s="25" t="s">
        <v>223</v>
      </c>
      <c r="U248" s="46">
        <v>0</v>
      </c>
      <c r="V248" s="46">
        <v>0</v>
      </c>
      <c r="W248" s="46">
        <v>0</v>
      </c>
      <c r="X248" s="46">
        <v>0</v>
      </c>
      <c r="Y248" s="46">
        <v>0</v>
      </c>
      <c r="Z248" s="38"/>
      <c r="AA248" s="38"/>
      <c r="AB248" s="38"/>
      <c r="AC248" s="38"/>
      <c r="AD248" s="38"/>
      <c r="AE248" s="38"/>
      <c r="AF248" s="38"/>
      <c r="AG248" s="38"/>
      <c r="AH248" s="38"/>
      <c r="AI248" s="38"/>
      <c r="AJ248" s="38"/>
      <c r="AK248" s="38"/>
      <c r="AL248" s="38"/>
      <c r="AM248" s="38"/>
      <c r="AN248" s="38"/>
      <c r="AO248" s="38"/>
      <c r="AP248" s="38"/>
      <c r="AQ248" s="24" t="s">
        <v>204</v>
      </c>
      <c r="AR248" s="24">
        <v>2005</v>
      </c>
      <c r="AS248" s="38"/>
      <c r="AT248" s="38"/>
      <c r="AU248" s="38"/>
      <c r="AV248" s="174">
        <v>87500</v>
      </c>
      <c r="AW248" s="102"/>
      <c r="AX248" s="102"/>
      <c r="AY248" s="102"/>
      <c r="AZ248" s="102"/>
      <c r="BA248" s="102" t="s">
        <v>1840</v>
      </c>
      <c r="BB248" s="102"/>
      <c r="BC248" s="45"/>
      <c r="BD248" s="45"/>
    </row>
    <row r="249" spans="1:56" s="101" customFormat="1" ht="16" hidden="1" thickBot="1">
      <c r="A249" s="231"/>
      <c r="B249" s="240"/>
      <c r="C249" s="23" t="s">
        <v>1271</v>
      </c>
      <c r="D249" s="24" t="s">
        <v>1376</v>
      </c>
      <c r="E249" s="34"/>
      <c r="F249" s="102"/>
      <c r="G249" s="38"/>
      <c r="H249" s="38"/>
      <c r="I249" s="38"/>
      <c r="J249" s="102"/>
      <c r="K249" s="38"/>
      <c r="L249" s="38"/>
      <c r="M249" s="38"/>
      <c r="N249" s="38"/>
      <c r="O249" s="38"/>
      <c r="P249" s="38"/>
      <c r="Q249" s="38"/>
      <c r="R249" s="46" t="s">
        <v>747</v>
      </c>
      <c r="S249" s="46">
        <v>0</v>
      </c>
      <c r="T249" s="25" t="s">
        <v>1524</v>
      </c>
      <c r="U249" s="46">
        <v>0</v>
      </c>
      <c r="V249" s="46">
        <v>0</v>
      </c>
      <c r="W249" s="46">
        <v>0</v>
      </c>
      <c r="X249" s="46">
        <v>0</v>
      </c>
      <c r="Y249" s="46">
        <v>0</v>
      </c>
      <c r="Z249" s="38"/>
      <c r="AA249" s="38"/>
      <c r="AB249" s="38"/>
      <c r="AC249" s="38"/>
      <c r="AD249" s="38"/>
      <c r="AE249" s="38"/>
      <c r="AF249" s="38"/>
      <c r="AG249" s="38"/>
      <c r="AH249" s="38"/>
      <c r="AI249" s="38"/>
      <c r="AJ249" s="38"/>
      <c r="AK249" s="38"/>
      <c r="AL249" s="38"/>
      <c r="AM249" s="38"/>
      <c r="AN249" s="38"/>
      <c r="AO249" s="38"/>
      <c r="AP249" s="38"/>
      <c r="AQ249" s="24" t="s">
        <v>204</v>
      </c>
      <c r="AR249" s="24">
        <v>2005</v>
      </c>
      <c r="AS249" s="38"/>
      <c r="AT249" s="38"/>
      <c r="AU249" s="38"/>
      <c r="AV249" s="174">
        <v>480000</v>
      </c>
      <c r="AW249" s="102"/>
      <c r="AX249" s="102"/>
      <c r="AY249" s="102"/>
      <c r="AZ249" s="102"/>
      <c r="BA249" s="102" t="s">
        <v>1840</v>
      </c>
      <c r="BB249" s="102"/>
      <c r="BC249" s="45"/>
      <c r="BD249" s="45"/>
    </row>
    <row r="250" spans="1:56" s="101" customFormat="1" ht="16" hidden="1" thickBot="1">
      <c r="A250" s="231"/>
      <c r="B250" s="240"/>
      <c r="C250" s="23" t="s">
        <v>1241</v>
      </c>
      <c r="D250" s="24" t="s">
        <v>1365</v>
      </c>
      <c r="E250" s="34"/>
      <c r="F250" s="102"/>
      <c r="G250" s="38"/>
      <c r="H250" s="38"/>
      <c r="I250" s="38"/>
      <c r="J250" s="102"/>
      <c r="K250" s="38"/>
      <c r="L250" s="38"/>
      <c r="M250" s="38"/>
      <c r="N250" s="38"/>
      <c r="O250" s="38"/>
      <c r="P250" s="38"/>
      <c r="Q250" s="38"/>
      <c r="R250" s="46" t="s">
        <v>1493</v>
      </c>
      <c r="S250" s="46">
        <v>0</v>
      </c>
      <c r="T250" s="25" t="s">
        <v>230</v>
      </c>
      <c r="U250" s="46">
        <v>0</v>
      </c>
      <c r="V250" s="46">
        <v>0</v>
      </c>
      <c r="W250" s="46">
        <v>0</v>
      </c>
      <c r="X250" s="46">
        <v>0</v>
      </c>
      <c r="Y250" s="46">
        <v>0</v>
      </c>
      <c r="Z250" s="38"/>
      <c r="AA250" s="38"/>
      <c r="AB250" s="38"/>
      <c r="AC250" s="38"/>
      <c r="AD250" s="38"/>
      <c r="AE250" s="38"/>
      <c r="AF250" s="38"/>
      <c r="AG250" s="38"/>
      <c r="AH250" s="38"/>
      <c r="AI250" s="38"/>
      <c r="AJ250" s="38"/>
      <c r="AK250" s="38"/>
      <c r="AL250" s="38"/>
      <c r="AM250" s="38"/>
      <c r="AN250" s="38"/>
      <c r="AO250" s="38"/>
      <c r="AP250" s="38"/>
      <c r="AQ250" s="24" t="s">
        <v>204</v>
      </c>
      <c r="AR250" s="24">
        <v>2000</v>
      </c>
      <c r="AS250" s="38"/>
      <c r="AT250" s="38"/>
      <c r="AU250" s="38"/>
      <c r="AV250" s="174">
        <v>262500</v>
      </c>
      <c r="AW250" s="102"/>
      <c r="AX250" s="102"/>
      <c r="AY250" s="102"/>
      <c r="AZ250" s="102"/>
      <c r="BA250" s="102" t="s">
        <v>1840</v>
      </c>
      <c r="BB250" s="102"/>
      <c r="BC250" s="45"/>
      <c r="BD250" s="45"/>
    </row>
    <row r="251" spans="1:56" s="101" customFormat="1" ht="16" hidden="1" thickBot="1">
      <c r="A251" s="231"/>
      <c r="B251" s="240"/>
      <c r="C251" s="23" t="s">
        <v>1263</v>
      </c>
      <c r="D251" s="24" t="s">
        <v>1418</v>
      </c>
      <c r="E251" s="34"/>
      <c r="F251" s="102"/>
      <c r="G251" s="38"/>
      <c r="H251" s="38"/>
      <c r="I251" s="38"/>
      <c r="J251" s="102" t="s">
        <v>1193</v>
      </c>
      <c r="K251" s="38"/>
      <c r="L251" s="38"/>
      <c r="M251" s="38"/>
      <c r="N251" s="38"/>
      <c r="O251" s="38"/>
      <c r="P251" s="38"/>
      <c r="Q251" s="38"/>
      <c r="R251" s="46" t="s">
        <v>1494</v>
      </c>
      <c r="S251" s="46">
        <v>0</v>
      </c>
      <c r="T251" s="25" t="s">
        <v>230</v>
      </c>
      <c r="U251" s="46">
        <v>0</v>
      </c>
      <c r="V251" s="46">
        <v>0</v>
      </c>
      <c r="W251" s="46">
        <v>0</v>
      </c>
      <c r="X251" s="46">
        <v>0</v>
      </c>
      <c r="Y251" s="46">
        <v>0</v>
      </c>
      <c r="Z251" s="38"/>
      <c r="AA251" s="38"/>
      <c r="AB251" s="38"/>
      <c r="AC251" s="38"/>
      <c r="AD251" s="38"/>
      <c r="AE251" s="38"/>
      <c r="AF251" s="38"/>
      <c r="AG251" s="38"/>
      <c r="AH251" s="38"/>
      <c r="AI251" s="38"/>
      <c r="AJ251" s="38"/>
      <c r="AK251" s="38"/>
      <c r="AL251" s="38"/>
      <c r="AM251" s="38"/>
      <c r="AN251" s="38"/>
      <c r="AO251" s="38"/>
      <c r="AP251" s="38"/>
      <c r="AQ251" s="24" t="s">
        <v>204</v>
      </c>
      <c r="AR251" s="24">
        <v>2005</v>
      </c>
      <c r="AS251" s="38"/>
      <c r="AT251" s="38"/>
      <c r="AU251" s="38"/>
      <c r="AV251" s="174">
        <v>420000</v>
      </c>
      <c r="AW251" s="102"/>
      <c r="AX251" s="102"/>
      <c r="AY251" s="102" t="s">
        <v>1560</v>
      </c>
      <c r="AZ251" s="102" t="s">
        <v>1193</v>
      </c>
      <c r="BA251" s="102" t="s">
        <v>1840</v>
      </c>
      <c r="BB251" s="102"/>
      <c r="BC251" s="45"/>
      <c r="BD251" s="45"/>
    </row>
    <row r="252" spans="1:56" s="101" customFormat="1" ht="16" hidden="1" thickBot="1">
      <c r="A252" s="231"/>
      <c r="B252" s="240"/>
      <c r="C252" s="23" t="s">
        <v>1243</v>
      </c>
      <c r="D252" s="24" t="s">
        <v>1405</v>
      </c>
      <c r="E252" s="34"/>
      <c r="F252" s="102"/>
      <c r="G252" s="38"/>
      <c r="H252" s="38"/>
      <c r="I252" s="38"/>
      <c r="J252" s="102"/>
      <c r="K252" s="38"/>
      <c r="L252" s="38"/>
      <c r="M252" s="38"/>
      <c r="N252" s="38"/>
      <c r="O252" s="38"/>
      <c r="P252" s="38"/>
      <c r="Q252" s="38"/>
      <c r="R252" s="46" t="s">
        <v>1478</v>
      </c>
      <c r="S252" s="46">
        <v>0</v>
      </c>
      <c r="T252" s="25" t="s">
        <v>222</v>
      </c>
      <c r="U252" s="46">
        <v>0</v>
      </c>
      <c r="V252" s="46">
        <v>0</v>
      </c>
      <c r="W252" s="46">
        <v>0</v>
      </c>
      <c r="X252" s="46">
        <v>0</v>
      </c>
      <c r="Y252" s="46">
        <v>0</v>
      </c>
      <c r="Z252" s="38"/>
      <c r="AA252" s="38"/>
      <c r="AB252" s="38"/>
      <c r="AC252" s="38"/>
      <c r="AD252" s="38"/>
      <c r="AE252" s="38"/>
      <c r="AF252" s="38"/>
      <c r="AG252" s="38"/>
      <c r="AH252" s="38"/>
      <c r="AI252" s="38"/>
      <c r="AJ252" s="38"/>
      <c r="AK252" s="38"/>
      <c r="AL252" s="38"/>
      <c r="AM252" s="38"/>
      <c r="AN252" s="38"/>
      <c r="AO252" s="38"/>
      <c r="AP252" s="38"/>
      <c r="AQ252" s="24" t="s">
        <v>204</v>
      </c>
      <c r="AR252" s="24">
        <v>2005</v>
      </c>
      <c r="AS252" s="38"/>
      <c r="AT252" s="38"/>
      <c r="AU252" s="38"/>
      <c r="AV252" s="174">
        <v>1750000</v>
      </c>
      <c r="AW252" s="102"/>
      <c r="AX252" s="102"/>
      <c r="AY252" s="102"/>
      <c r="AZ252" s="102"/>
      <c r="BA252" s="102" t="s">
        <v>1840</v>
      </c>
      <c r="BB252" s="102"/>
      <c r="BC252" s="45"/>
      <c r="BD252" s="45"/>
    </row>
    <row r="253" spans="1:56" s="101" customFormat="1" ht="16" hidden="1" thickBot="1">
      <c r="A253" s="231"/>
      <c r="B253" s="240"/>
      <c r="C253" s="23" t="s">
        <v>1243</v>
      </c>
      <c r="D253" s="24" t="s">
        <v>1381</v>
      </c>
      <c r="E253" s="34"/>
      <c r="F253" s="102"/>
      <c r="G253" s="38"/>
      <c r="H253" s="38"/>
      <c r="I253" s="38"/>
      <c r="J253" s="102"/>
      <c r="K253" s="38"/>
      <c r="L253" s="38"/>
      <c r="M253" s="38"/>
      <c r="N253" s="38"/>
      <c r="O253" s="38"/>
      <c r="P253" s="38"/>
      <c r="Q253" s="38"/>
      <c r="R253" s="46" t="s">
        <v>1471</v>
      </c>
      <c r="S253" s="46">
        <v>0</v>
      </c>
      <c r="T253" s="25" t="s">
        <v>222</v>
      </c>
      <c r="U253" s="46">
        <v>0</v>
      </c>
      <c r="V253" s="46">
        <v>0</v>
      </c>
      <c r="W253" s="46">
        <v>0</v>
      </c>
      <c r="X253" s="46">
        <v>0</v>
      </c>
      <c r="Y253" s="46">
        <v>0</v>
      </c>
      <c r="Z253" s="38"/>
      <c r="AA253" s="38"/>
      <c r="AB253" s="38"/>
      <c r="AC253" s="38"/>
      <c r="AD253" s="38"/>
      <c r="AE253" s="38"/>
      <c r="AF253" s="38"/>
      <c r="AG253" s="38"/>
      <c r="AH253" s="38"/>
      <c r="AI253" s="38"/>
      <c r="AJ253" s="38"/>
      <c r="AK253" s="38"/>
      <c r="AL253" s="38"/>
      <c r="AM253" s="38"/>
      <c r="AN253" s="38"/>
      <c r="AO253" s="38"/>
      <c r="AP253" s="38"/>
      <c r="AQ253" s="24" t="s">
        <v>204</v>
      </c>
      <c r="AR253" s="24">
        <v>2003</v>
      </c>
      <c r="AS253" s="38"/>
      <c r="AT253" s="38"/>
      <c r="AU253" s="38"/>
      <c r="AV253" s="174">
        <v>1050000</v>
      </c>
      <c r="AW253" s="102"/>
      <c r="AX253" s="102"/>
      <c r="AY253" s="102"/>
      <c r="AZ253" s="102"/>
      <c r="BA253" s="102" t="s">
        <v>1840</v>
      </c>
      <c r="BB253" s="102"/>
      <c r="BC253" s="45"/>
      <c r="BD253" s="45"/>
    </row>
    <row r="254" spans="1:56" s="101" customFormat="1" ht="16" hidden="1" thickBot="1">
      <c r="A254" s="231"/>
      <c r="B254" s="240"/>
      <c r="C254" s="23" t="s">
        <v>1272</v>
      </c>
      <c r="D254" s="24" t="s">
        <v>1418</v>
      </c>
      <c r="E254" s="34"/>
      <c r="F254" s="102"/>
      <c r="G254" s="38"/>
      <c r="H254" s="38"/>
      <c r="I254" s="38"/>
      <c r="J254" s="102"/>
      <c r="K254" s="38"/>
      <c r="L254" s="38"/>
      <c r="M254" s="38"/>
      <c r="N254" s="38"/>
      <c r="O254" s="38"/>
      <c r="P254" s="38"/>
      <c r="Q254" s="38"/>
      <c r="R254" s="46" t="s">
        <v>145</v>
      </c>
      <c r="S254" s="46">
        <v>0</v>
      </c>
      <c r="T254" s="25" t="s">
        <v>230</v>
      </c>
      <c r="U254" s="46">
        <v>0</v>
      </c>
      <c r="V254" s="46">
        <v>0</v>
      </c>
      <c r="W254" s="46">
        <v>0</v>
      </c>
      <c r="X254" s="46">
        <v>0</v>
      </c>
      <c r="Y254" s="46">
        <v>0</v>
      </c>
      <c r="Z254" s="38"/>
      <c r="AA254" s="38"/>
      <c r="AB254" s="38"/>
      <c r="AC254" s="38"/>
      <c r="AD254" s="38"/>
      <c r="AE254" s="38"/>
      <c r="AF254" s="38"/>
      <c r="AG254" s="38"/>
      <c r="AH254" s="38"/>
      <c r="AI254" s="38"/>
      <c r="AJ254" s="38"/>
      <c r="AK254" s="38"/>
      <c r="AL254" s="38"/>
      <c r="AM254" s="38"/>
      <c r="AN254" s="38"/>
      <c r="AO254" s="38"/>
      <c r="AP254" s="38"/>
      <c r="AQ254" s="24" t="s">
        <v>204</v>
      </c>
      <c r="AR254" s="24">
        <v>2005</v>
      </c>
      <c r="AS254" s="38"/>
      <c r="AT254" s="38"/>
      <c r="AU254" s="38"/>
      <c r="AV254" s="174">
        <v>105000</v>
      </c>
      <c r="AW254" s="102"/>
      <c r="AX254" s="102"/>
      <c r="AY254" s="102"/>
      <c r="AZ254" s="102"/>
      <c r="BA254" s="102" t="s">
        <v>1840</v>
      </c>
      <c r="BB254" s="102"/>
      <c r="BC254" s="45"/>
      <c r="BD254" s="45"/>
    </row>
    <row r="255" spans="1:56" s="101" customFormat="1" ht="16" hidden="1" thickBot="1">
      <c r="A255" s="231"/>
      <c r="B255" s="240"/>
      <c r="C255" s="23" t="s">
        <v>1218</v>
      </c>
      <c r="D255" s="24" t="s">
        <v>1382</v>
      </c>
      <c r="E255" s="34"/>
      <c r="F255" s="102"/>
      <c r="G255" s="38"/>
      <c r="H255" s="38"/>
      <c r="I255" s="38"/>
      <c r="J255" s="102"/>
      <c r="K255" s="38"/>
      <c r="L255" s="38"/>
      <c r="M255" s="38"/>
      <c r="N255" s="38"/>
      <c r="O255" s="38"/>
      <c r="P255" s="38"/>
      <c r="Q255" s="38"/>
      <c r="R255" s="46" t="s">
        <v>1471</v>
      </c>
      <c r="S255" s="46">
        <v>0</v>
      </c>
      <c r="T255" s="25" t="s">
        <v>225</v>
      </c>
      <c r="U255" s="46">
        <v>0</v>
      </c>
      <c r="V255" s="46">
        <v>0</v>
      </c>
      <c r="W255" s="46">
        <v>0</v>
      </c>
      <c r="X255" s="46">
        <v>0</v>
      </c>
      <c r="Y255" s="46">
        <v>0</v>
      </c>
      <c r="Z255" s="38"/>
      <c r="AA255" s="38"/>
      <c r="AB255" s="38"/>
      <c r="AC255" s="38"/>
      <c r="AD255" s="38"/>
      <c r="AE255" s="38"/>
      <c r="AF255" s="38"/>
      <c r="AG255" s="38"/>
      <c r="AH255" s="38"/>
      <c r="AI255" s="38"/>
      <c r="AJ255" s="38"/>
      <c r="AK255" s="38"/>
      <c r="AL255" s="38"/>
      <c r="AM255" s="38"/>
      <c r="AN255" s="38"/>
      <c r="AO255" s="38"/>
      <c r="AP255" s="38"/>
      <c r="AQ255" s="24" t="s">
        <v>204</v>
      </c>
      <c r="AR255" s="24">
        <v>2004</v>
      </c>
      <c r="AS255" s="38"/>
      <c r="AT255" s="38"/>
      <c r="AU255" s="38"/>
      <c r="AV255" s="174">
        <v>4200000</v>
      </c>
      <c r="AW255" s="102"/>
      <c r="AX255" s="102"/>
      <c r="AY255" s="102"/>
      <c r="AZ255" s="102"/>
      <c r="BA255" s="102" t="s">
        <v>1840</v>
      </c>
      <c r="BB255" s="102"/>
      <c r="BC255" s="45"/>
      <c r="BD255" s="45"/>
    </row>
    <row r="256" spans="1:56" s="101" customFormat="1" ht="16" hidden="1" thickBot="1">
      <c r="A256" s="231"/>
      <c r="B256" s="240"/>
      <c r="C256" s="23" t="s">
        <v>285</v>
      </c>
      <c r="D256" s="24" t="s">
        <v>1373</v>
      </c>
      <c r="E256" s="34"/>
      <c r="F256" s="102"/>
      <c r="G256" s="38"/>
      <c r="H256" s="38"/>
      <c r="I256" s="38"/>
      <c r="J256" s="102"/>
      <c r="K256" s="38"/>
      <c r="L256" s="38"/>
      <c r="M256" s="38"/>
      <c r="N256" s="38"/>
      <c r="O256" s="38"/>
      <c r="P256" s="38"/>
      <c r="Q256" s="38"/>
      <c r="R256" s="46" t="s">
        <v>747</v>
      </c>
      <c r="S256" s="46">
        <v>0</v>
      </c>
      <c r="T256" s="25" t="s">
        <v>230</v>
      </c>
      <c r="U256" s="46">
        <v>0</v>
      </c>
      <c r="V256" s="46">
        <v>0</v>
      </c>
      <c r="W256" s="46">
        <v>0</v>
      </c>
      <c r="X256" s="46">
        <v>0</v>
      </c>
      <c r="Y256" s="46">
        <v>0</v>
      </c>
      <c r="Z256" s="38"/>
      <c r="AA256" s="38"/>
      <c r="AB256" s="38"/>
      <c r="AC256" s="38"/>
      <c r="AD256" s="38"/>
      <c r="AE256" s="38"/>
      <c r="AF256" s="38"/>
      <c r="AG256" s="38"/>
      <c r="AH256" s="38"/>
      <c r="AI256" s="38"/>
      <c r="AJ256" s="38"/>
      <c r="AK256" s="38"/>
      <c r="AL256" s="38"/>
      <c r="AM256" s="38"/>
      <c r="AN256" s="38"/>
      <c r="AO256" s="38"/>
      <c r="AP256" s="38"/>
      <c r="AQ256" s="24" t="s">
        <v>204</v>
      </c>
      <c r="AR256" s="24">
        <v>2003</v>
      </c>
      <c r="AS256" s="38"/>
      <c r="AT256" s="38"/>
      <c r="AU256" s="38"/>
      <c r="AV256" s="174">
        <v>875000</v>
      </c>
      <c r="AW256" s="102"/>
      <c r="AX256" s="102"/>
      <c r="AY256" s="102"/>
      <c r="AZ256" s="102"/>
      <c r="BA256" s="102" t="s">
        <v>1840</v>
      </c>
      <c r="BB256" s="102"/>
      <c r="BC256" s="45"/>
      <c r="BD256" s="45"/>
    </row>
    <row r="257" spans="1:56" s="101" customFormat="1" ht="16" hidden="1" thickBot="1">
      <c r="A257" s="231"/>
      <c r="B257" s="240"/>
      <c r="C257" s="23" t="s">
        <v>1212</v>
      </c>
      <c r="D257" s="24" t="s">
        <v>1376</v>
      </c>
      <c r="E257" s="34"/>
      <c r="F257" s="102"/>
      <c r="G257" s="38"/>
      <c r="H257" s="38"/>
      <c r="I257" s="38"/>
      <c r="J257" s="102"/>
      <c r="K257" s="38"/>
      <c r="L257" s="38"/>
      <c r="M257" s="38"/>
      <c r="N257" s="38"/>
      <c r="O257" s="38"/>
      <c r="P257" s="38"/>
      <c r="Q257" s="38"/>
      <c r="R257" s="46" t="s">
        <v>747</v>
      </c>
      <c r="S257" s="46">
        <v>0</v>
      </c>
      <c r="T257" s="25" t="s">
        <v>1532</v>
      </c>
      <c r="U257" s="46">
        <v>0</v>
      </c>
      <c r="V257" s="46">
        <v>0</v>
      </c>
      <c r="W257" s="46">
        <v>0</v>
      </c>
      <c r="X257" s="46">
        <v>0</v>
      </c>
      <c r="Y257" s="46">
        <v>0</v>
      </c>
      <c r="Z257" s="38"/>
      <c r="AA257" s="38"/>
      <c r="AB257" s="38"/>
      <c r="AC257" s="38"/>
      <c r="AD257" s="38"/>
      <c r="AE257" s="38"/>
      <c r="AF257" s="38"/>
      <c r="AG257" s="38"/>
      <c r="AH257" s="38"/>
      <c r="AI257" s="38"/>
      <c r="AJ257" s="38"/>
      <c r="AK257" s="38"/>
      <c r="AL257" s="38"/>
      <c r="AM257" s="38"/>
      <c r="AN257" s="38"/>
      <c r="AO257" s="38"/>
      <c r="AP257" s="38"/>
      <c r="AQ257" s="24" t="s">
        <v>204</v>
      </c>
      <c r="AR257" s="24">
        <v>2004</v>
      </c>
      <c r="AS257" s="38"/>
      <c r="AT257" s="38"/>
      <c r="AU257" s="38"/>
      <c r="AV257" s="174">
        <v>1330000</v>
      </c>
      <c r="AW257" s="102"/>
      <c r="AX257" s="102"/>
      <c r="AY257" s="102"/>
      <c r="AZ257" s="102"/>
      <c r="BA257" s="102" t="s">
        <v>1840</v>
      </c>
      <c r="BB257" s="102"/>
      <c r="BC257" s="45"/>
      <c r="BD257" s="45"/>
    </row>
    <row r="258" spans="1:56" s="101" customFormat="1" ht="16" hidden="1" thickBot="1">
      <c r="A258" s="231"/>
      <c r="B258" s="240"/>
      <c r="C258" s="23" t="s">
        <v>1228</v>
      </c>
      <c r="D258" s="24" t="s">
        <v>1391</v>
      </c>
      <c r="E258" s="34"/>
      <c r="F258" s="102"/>
      <c r="G258" s="38"/>
      <c r="H258" s="38"/>
      <c r="I258" s="38"/>
      <c r="J258" s="102"/>
      <c r="K258" s="38"/>
      <c r="L258" s="38"/>
      <c r="M258" s="38"/>
      <c r="N258" s="38"/>
      <c r="O258" s="38"/>
      <c r="P258" s="38"/>
      <c r="Q258" s="38"/>
      <c r="R258" s="46" t="s">
        <v>1465</v>
      </c>
      <c r="S258" s="46">
        <v>0</v>
      </c>
      <c r="T258" s="25" t="s">
        <v>221</v>
      </c>
      <c r="U258" s="46">
        <v>0</v>
      </c>
      <c r="V258" s="46">
        <v>0</v>
      </c>
      <c r="W258" s="46">
        <v>0</v>
      </c>
      <c r="X258" s="46">
        <v>0</v>
      </c>
      <c r="Y258" s="46">
        <v>0</v>
      </c>
      <c r="Z258" s="38"/>
      <c r="AA258" s="38"/>
      <c r="AB258" s="38"/>
      <c r="AC258" s="38"/>
      <c r="AD258" s="38"/>
      <c r="AE258" s="38"/>
      <c r="AF258" s="38"/>
      <c r="AG258" s="38"/>
      <c r="AH258" s="38"/>
      <c r="AI258" s="38"/>
      <c r="AJ258" s="38"/>
      <c r="AK258" s="38"/>
      <c r="AL258" s="38"/>
      <c r="AM258" s="38"/>
      <c r="AN258" s="38"/>
      <c r="AO258" s="38"/>
      <c r="AP258" s="38"/>
      <c r="AQ258" s="24" t="s">
        <v>204</v>
      </c>
      <c r="AR258" s="24">
        <v>2002</v>
      </c>
      <c r="AS258" s="38"/>
      <c r="AT258" s="38"/>
      <c r="AU258" s="38"/>
      <c r="AV258" s="174">
        <v>1400000</v>
      </c>
      <c r="AW258" s="102"/>
      <c r="AX258" s="102"/>
      <c r="AY258" s="102"/>
      <c r="AZ258" s="102"/>
      <c r="BA258" s="102" t="s">
        <v>1840</v>
      </c>
      <c r="BB258" s="102"/>
      <c r="BC258" s="45"/>
      <c r="BD258" s="45"/>
    </row>
    <row r="259" spans="1:56" s="101" customFormat="1" ht="16" hidden="1" thickBot="1">
      <c r="A259" s="231"/>
      <c r="B259" s="240"/>
      <c r="C259" s="23" t="s">
        <v>1200</v>
      </c>
      <c r="D259" s="24" t="s">
        <v>1365</v>
      </c>
      <c r="E259" s="34"/>
      <c r="F259" s="102"/>
      <c r="G259" s="38"/>
      <c r="H259" s="38"/>
      <c r="I259" s="38"/>
      <c r="J259" s="102"/>
      <c r="K259" s="38"/>
      <c r="L259" s="38"/>
      <c r="M259" s="38"/>
      <c r="N259" s="38"/>
      <c r="O259" s="38"/>
      <c r="P259" s="38"/>
      <c r="Q259" s="38"/>
      <c r="R259" s="46" t="s">
        <v>747</v>
      </c>
      <c r="S259" s="46">
        <v>0</v>
      </c>
      <c r="T259" s="25" t="s">
        <v>230</v>
      </c>
      <c r="U259" s="46">
        <v>0</v>
      </c>
      <c r="V259" s="46">
        <v>0</v>
      </c>
      <c r="W259" s="46">
        <v>0</v>
      </c>
      <c r="X259" s="46">
        <v>0</v>
      </c>
      <c r="Y259" s="46">
        <v>0</v>
      </c>
      <c r="Z259" s="38"/>
      <c r="AA259" s="38"/>
      <c r="AB259" s="38"/>
      <c r="AC259" s="38"/>
      <c r="AD259" s="38"/>
      <c r="AE259" s="38"/>
      <c r="AF259" s="38"/>
      <c r="AG259" s="38"/>
      <c r="AH259" s="38"/>
      <c r="AI259" s="38"/>
      <c r="AJ259" s="38"/>
      <c r="AK259" s="38"/>
      <c r="AL259" s="38"/>
      <c r="AM259" s="38"/>
      <c r="AN259" s="38"/>
      <c r="AO259" s="38"/>
      <c r="AP259" s="38"/>
      <c r="AQ259" s="24" t="s">
        <v>204</v>
      </c>
      <c r="AR259" s="24">
        <v>2003</v>
      </c>
      <c r="AS259" s="38"/>
      <c r="AT259" s="38"/>
      <c r="AU259" s="38"/>
      <c r="AV259" s="174">
        <v>1470000</v>
      </c>
      <c r="AW259" s="102"/>
      <c r="AX259" s="102"/>
      <c r="AY259" s="102"/>
      <c r="AZ259" s="102"/>
      <c r="BA259" s="102" t="s">
        <v>1840</v>
      </c>
      <c r="BB259" s="102"/>
      <c r="BC259" s="45"/>
      <c r="BD259" s="45"/>
    </row>
    <row r="260" spans="1:56" s="101" customFormat="1" ht="16" hidden="1" thickBot="1">
      <c r="A260" s="231"/>
      <c r="B260" s="240"/>
      <c r="C260" s="23" t="s">
        <v>1243</v>
      </c>
      <c r="D260" s="24" t="s">
        <v>1381</v>
      </c>
      <c r="E260" s="34"/>
      <c r="F260" s="102"/>
      <c r="G260" s="38"/>
      <c r="H260" s="38"/>
      <c r="I260" s="38"/>
      <c r="J260" s="102"/>
      <c r="K260" s="38"/>
      <c r="L260" s="38"/>
      <c r="M260" s="38"/>
      <c r="N260" s="38"/>
      <c r="O260" s="38"/>
      <c r="P260" s="38"/>
      <c r="Q260" s="38"/>
      <c r="R260" s="46" t="s">
        <v>1471</v>
      </c>
      <c r="S260" s="46">
        <v>0</v>
      </c>
      <c r="T260" s="25" t="s">
        <v>222</v>
      </c>
      <c r="U260" s="46">
        <v>0</v>
      </c>
      <c r="V260" s="46">
        <v>0</v>
      </c>
      <c r="W260" s="46">
        <v>0</v>
      </c>
      <c r="X260" s="46">
        <v>0</v>
      </c>
      <c r="Y260" s="46">
        <v>0</v>
      </c>
      <c r="Z260" s="38"/>
      <c r="AA260" s="38"/>
      <c r="AB260" s="38"/>
      <c r="AC260" s="38"/>
      <c r="AD260" s="38"/>
      <c r="AE260" s="38"/>
      <c r="AF260" s="38"/>
      <c r="AG260" s="38"/>
      <c r="AH260" s="38"/>
      <c r="AI260" s="38"/>
      <c r="AJ260" s="38"/>
      <c r="AK260" s="38"/>
      <c r="AL260" s="38"/>
      <c r="AM260" s="38"/>
      <c r="AN260" s="38"/>
      <c r="AO260" s="38"/>
      <c r="AP260" s="38"/>
      <c r="AQ260" s="24" t="s">
        <v>204</v>
      </c>
      <c r="AR260" s="24">
        <v>2003</v>
      </c>
      <c r="AS260" s="38"/>
      <c r="AT260" s="38"/>
      <c r="AU260" s="38"/>
      <c r="AV260" s="174">
        <v>975000</v>
      </c>
      <c r="AW260" s="102"/>
      <c r="AX260" s="102"/>
      <c r="AY260" s="102"/>
      <c r="AZ260" s="102"/>
      <c r="BA260" s="102" t="s">
        <v>1840</v>
      </c>
      <c r="BB260" s="102"/>
      <c r="BC260" s="45"/>
      <c r="BD260" s="45"/>
    </row>
    <row r="261" spans="1:56" s="101" customFormat="1" ht="16" hidden="1" thickBot="1">
      <c r="A261" s="231"/>
      <c r="B261" s="240"/>
      <c r="C261" s="23" t="s">
        <v>1204</v>
      </c>
      <c r="D261" s="24" t="s">
        <v>1370</v>
      </c>
      <c r="E261" s="34"/>
      <c r="F261" s="102"/>
      <c r="G261" s="38"/>
      <c r="H261" s="38"/>
      <c r="I261" s="38"/>
      <c r="J261" s="102"/>
      <c r="K261" s="38"/>
      <c r="L261" s="38"/>
      <c r="M261" s="38"/>
      <c r="N261" s="38"/>
      <c r="O261" s="38"/>
      <c r="P261" s="38"/>
      <c r="Q261" s="38"/>
      <c r="R261" s="46" t="s">
        <v>1463</v>
      </c>
      <c r="S261" s="46">
        <v>0</v>
      </c>
      <c r="T261" s="25" t="s">
        <v>220</v>
      </c>
      <c r="U261" s="46">
        <v>0</v>
      </c>
      <c r="V261" s="46">
        <v>0</v>
      </c>
      <c r="W261" s="46">
        <v>0</v>
      </c>
      <c r="X261" s="46">
        <v>0</v>
      </c>
      <c r="Y261" s="46">
        <v>0</v>
      </c>
      <c r="Z261" s="38"/>
      <c r="AA261" s="38"/>
      <c r="AB261" s="38"/>
      <c r="AC261" s="38"/>
      <c r="AD261" s="38"/>
      <c r="AE261" s="38"/>
      <c r="AF261" s="38"/>
      <c r="AG261" s="38"/>
      <c r="AH261" s="38"/>
      <c r="AI261" s="38"/>
      <c r="AJ261" s="38"/>
      <c r="AK261" s="38"/>
      <c r="AL261" s="38"/>
      <c r="AM261" s="38"/>
      <c r="AN261" s="38"/>
      <c r="AO261" s="38"/>
      <c r="AP261" s="38"/>
      <c r="AQ261" s="24" t="s">
        <v>204</v>
      </c>
      <c r="AR261" s="24">
        <v>2004</v>
      </c>
      <c r="AS261" s="38"/>
      <c r="AT261" s="38"/>
      <c r="AU261" s="38"/>
      <c r="AV261" s="174">
        <v>18000</v>
      </c>
      <c r="AW261" s="102"/>
      <c r="AX261" s="102"/>
      <c r="AY261" s="102"/>
      <c r="AZ261" s="102"/>
      <c r="BA261" s="102" t="s">
        <v>1840</v>
      </c>
      <c r="BB261" s="102"/>
      <c r="BC261" s="45"/>
      <c r="BD261" s="45"/>
    </row>
    <row r="262" spans="1:56" s="101" customFormat="1" ht="16" hidden="1" thickBot="1">
      <c r="A262" s="231"/>
      <c r="B262" s="240"/>
      <c r="C262" s="23" t="s">
        <v>285</v>
      </c>
      <c r="D262" s="24" t="s">
        <v>1373</v>
      </c>
      <c r="E262" s="34"/>
      <c r="F262" s="102"/>
      <c r="G262" s="38"/>
      <c r="H262" s="38"/>
      <c r="I262" s="38"/>
      <c r="J262" s="102"/>
      <c r="K262" s="38"/>
      <c r="L262" s="38"/>
      <c r="M262" s="38"/>
      <c r="N262" s="38"/>
      <c r="O262" s="38"/>
      <c r="P262" s="38"/>
      <c r="Q262" s="38"/>
      <c r="R262" s="46" t="s">
        <v>1471</v>
      </c>
      <c r="S262" s="46">
        <v>0</v>
      </c>
      <c r="T262" s="25" t="s">
        <v>230</v>
      </c>
      <c r="U262" s="46">
        <v>0</v>
      </c>
      <c r="V262" s="46">
        <v>0</v>
      </c>
      <c r="W262" s="46">
        <v>0</v>
      </c>
      <c r="X262" s="46">
        <v>0</v>
      </c>
      <c r="Y262" s="46">
        <v>0</v>
      </c>
      <c r="Z262" s="38"/>
      <c r="AA262" s="38"/>
      <c r="AB262" s="38"/>
      <c r="AC262" s="38"/>
      <c r="AD262" s="38"/>
      <c r="AE262" s="38"/>
      <c r="AF262" s="38"/>
      <c r="AG262" s="38"/>
      <c r="AH262" s="38"/>
      <c r="AI262" s="38"/>
      <c r="AJ262" s="38"/>
      <c r="AK262" s="38"/>
      <c r="AL262" s="38"/>
      <c r="AM262" s="38"/>
      <c r="AN262" s="38"/>
      <c r="AO262" s="38"/>
      <c r="AP262" s="38"/>
      <c r="AQ262" s="24" t="s">
        <v>204</v>
      </c>
      <c r="AR262" s="24">
        <v>2003</v>
      </c>
      <c r="AS262" s="38"/>
      <c r="AT262" s="38"/>
      <c r="AU262" s="38"/>
      <c r="AV262" s="174">
        <v>812500</v>
      </c>
      <c r="AW262" s="102"/>
      <c r="AX262" s="102"/>
      <c r="AY262" s="102"/>
      <c r="AZ262" s="102"/>
      <c r="BA262" s="102" t="s">
        <v>1840</v>
      </c>
      <c r="BB262" s="102"/>
      <c r="BC262" s="45"/>
      <c r="BD262" s="45"/>
    </row>
    <row r="263" spans="1:56" s="101" customFormat="1" ht="16" hidden="1" thickBot="1">
      <c r="A263" s="231"/>
      <c r="B263" s="240"/>
      <c r="C263" s="23" t="s">
        <v>1228</v>
      </c>
      <c r="D263" s="24" t="s">
        <v>1401</v>
      </c>
      <c r="E263" s="34"/>
      <c r="F263" s="102"/>
      <c r="G263" s="38"/>
      <c r="H263" s="38"/>
      <c r="I263" s="38"/>
      <c r="J263" s="102"/>
      <c r="K263" s="38"/>
      <c r="L263" s="38"/>
      <c r="M263" s="38"/>
      <c r="N263" s="38"/>
      <c r="O263" s="38"/>
      <c r="P263" s="38"/>
      <c r="Q263" s="38"/>
      <c r="R263" s="46" t="s">
        <v>1465</v>
      </c>
      <c r="S263" s="46">
        <v>0</v>
      </c>
      <c r="T263" s="25" t="s">
        <v>221</v>
      </c>
      <c r="U263" s="46">
        <v>0</v>
      </c>
      <c r="V263" s="46">
        <v>0</v>
      </c>
      <c r="W263" s="46">
        <v>0</v>
      </c>
      <c r="X263" s="46">
        <v>0</v>
      </c>
      <c r="Y263" s="46">
        <v>0</v>
      </c>
      <c r="Z263" s="38"/>
      <c r="AA263" s="38"/>
      <c r="AB263" s="38"/>
      <c r="AC263" s="38"/>
      <c r="AD263" s="38"/>
      <c r="AE263" s="38"/>
      <c r="AF263" s="38"/>
      <c r="AG263" s="38"/>
      <c r="AH263" s="38"/>
      <c r="AI263" s="38"/>
      <c r="AJ263" s="38"/>
      <c r="AK263" s="38"/>
      <c r="AL263" s="38"/>
      <c r="AM263" s="38"/>
      <c r="AN263" s="38"/>
      <c r="AO263" s="38"/>
      <c r="AP263" s="38"/>
      <c r="AQ263" s="24" t="s">
        <v>204</v>
      </c>
      <c r="AR263" s="24">
        <v>2002</v>
      </c>
      <c r="AS263" s="38"/>
      <c r="AT263" s="38"/>
      <c r="AU263" s="38"/>
      <c r="AV263" s="174">
        <v>2800000</v>
      </c>
      <c r="AW263" s="102"/>
      <c r="AX263" s="102"/>
      <c r="AY263" s="102"/>
      <c r="AZ263" s="102"/>
      <c r="BA263" s="102" t="s">
        <v>1840</v>
      </c>
      <c r="BB263" s="102"/>
      <c r="BC263" s="45"/>
      <c r="BD263" s="45"/>
    </row>
    <row r="264" spans="1:56" s="101" customFormat="1" ht="16" hidden="1" thickBot="1">
      <c r="A264" s="231"/>
      <c r="B264" s="240"/>
      <c r="C264" s="23" t="s">
        <v>1243</v>
      </c>
      <c r="D264" s="24" t="s">
        <v>1381</v>
      </c>
      <c r="E264" s="34"/>
      <c r="F264" s="102"/>
      <c r="G264" s="38"/>
      <c r="H264" s="38"/>
      <c r="I264" s="38"/>
      <c r="J264" s="102"/>
      <c r="K264" s="38"/>
      <c r="L264" s="38"/>
      <c r="M264" s="38"/>
      <c r="N264" s="38"/>
      <c r="O264" s="38"/>
      <c r="P264" s="38"/>
      <c r="Q264" s="38"/>
      <c r="R264" s="46" t="s">
        <v>1471</v>
      </c>
      <c r="S264" s="46">
        <v>0</v>
      </c>
      <c r="T264" s="25" t="s">
        <v>222</v>
      </c>
      <c r="U264" s="46">
        <v>0</v>
      </c>
      <c r="V264" s="46">
        <v>0</v>
      </c>
      <c r="W264" s="46">
        <v>0</v>
      </c>
      <c r="X264" s="46">
        <v>0</v>
      </c>
      <c r="Y264" s="46">
        <v>0</v>
      </c>
      <c r="Z264" s="38"/>
      <c r="AA264" s="38"/>
      <c r="AB264" s="38"/>
      <c r="AC264" s="38"/>
      <c r="AD264" s="38"/>
      <c r="AE264" s="38"/>
      <c r="AF264" s="38"/>
      <c r="AG264" s="38"/>
      <c r="AH264" s="38"/>
      <c r="AI264" s="38"/>
      <c r="AJ264" s="38"/>
      <c r="AK264" s="38"/>
      <c r="AL264" s="38"/>
      <c r="AM264" s="38"/>
      <c r="AN264" s="38"/>
      <c r="AO264" s="38"/>
      <c r="AP264" s="38"/>
      <c r="AQ264" s="24" t="s">
        <v>204</v>
      </c>
      <c r="AR264" s="24">
        <v>2003</v>
      </c>
      <c r="AS264" s="38"/>
      <c r="AT264" s="38"/>
      <c r="AU264" s="38"/>
      <c r="AV264" s="174">
        <v>1050000</v>
      </c>
      <c r="AW264" s="102"/>
      <c r="AX264" s="102"/>
      <c r="AY264" s="102"/>
      <c r="AZ264" s="102"/>
      <c r="BA264" s="102" t="s">
        <v>1840</v>
      </c>
      <c r="BB264" s="102"/>
      <c r="BC264" s="45"/>
      <c r="BD264" s="45"/>
    </row>
    <row r="265" spans="1:56" s="101" customFormat="1" ht="16" hidden="1" thickBot="1">
      <c r="A265" s="231"/>
      <c r="B265" s="240"/>
      <c r="C265" s="23" t="s">
        <v>1228</v>
      </c>
      <c r="D265" s="24" t="s">
        <v>1401</v>
      </c>
      <c r="E265" s="34"/>
      <c r="F265" s="102"/>
      <c r="G265" s="38"/>
      <c r="H265" s="38"/>
      <c r="I265" s="38"/>
      <c r="J265" s="102"/>
      <c r="K265" s="38"/>
      <c r="L265" s="38"/>
      <c r="M265" s="38"/>
      <c r="N265" s="38"/>
      <c r="O265" s="38"/>
      <c r="P265" s="38"/>
      <c r="Q265" s="38"/>
      <c r="R265" s="46" t="s">
        <v>1465</v>
      </c>
      <c r="S265" s="46">
        <v>0</v>
      </c>
      <c r="T265" s="25" t="s">
        <v>221</v>
      </c>
      <c r="U265" s="46">
        <v>0</v>
      </c>
      <c r="V265" s="46">
        <v>0</v>
      </c>
      <c r="W265" s="46">
        <v>0</v>
      </c>
      <c r="X265" s="46">
        <v>0</v>
      </c>
      <c r="Y265" s="46">
        <v>0</v>
      </c>
      <c r="Z265" s="38"/>
      <c r="AA265" s="38"/>
      <c r="AB265" s="38"/>
      <c r="AC265" s="38"/>
      <c r="AD265" s="38"/>
      <c r="AE265" s="38"/>
      <c r="AF265" s="38"/>
      <c r="AG265" s="38"/>
      <c r="AH265" s="38"/>
      <c r="AI265" s="38"/>
      <c r="AJ265" s="38"/>
      <c r="AK265" s="38"/>
      <c r="AL265" s="38"/>
      <c r="AM265" s="38"/>
      <c r="AN265" s="38"/>
      <c r="AO265" s="38"/>
      <c r="AP265" s="38"/>
      <c r="AQ265" s="24" t="s">
        <v>204</v>
      </c>
      <c r="AR265" s="24">
        <v>2002</v>
      </c>
      <c r="AS265" s="38"/>
      <c r="AT265" s="38"/>
      <c r="AU265" s="38"/>
      <c r="AV265" s="174">
        <v>2800000</v>
      </c>
      <c r="AW265" s="102"/>
      <c r="AX265" s="102"/>
      <c r="AY265" s="102"/>
      <c r="AZ265" s="102"/>
      <c r="BA265" s="102" t="s">
        <v>1840</v>
      </c>
      <c r="BB265" s="102"/>
      <c r="BC265" s="45"/>
      <c r="BD265" s="45"/>
    </row>
    <row r="266" spans="1:56" s="101" customFormat="1" ht="16" hidden="1" thickBot="1">
      <c r="A266" s="231"/>
      <c r="B266" s="240"/>
      <c r="C266" s="23" t="s">
        <v>285</v>
      </c>
      <c r="D266" s="24" t="s">
        <v>1373</v>
      </c>
      <c r="E266" s="34"/>
      <c r="F266" s="102"/>
      <c r="G266" s="38"/>
      <c r="H266" s="38"/>
      <c r="I266" s="38"/>
      <c r="J266" s="102"/>
      <c r="K266" s="38"/>
      <c r="L266" s="38"/>
      <c r="M266" s="38"/>
      <c r="N266" s="38"/>
      <c r="O266" s="38"/>
      <c r="P266" s="38"/>
      <c r="Q266" s="38"/>
      <c r="R266" s="46" t="s">
        <v>1471</v>
      </c>
      <c r="S266" s="46">
        <v>0</v>
      </c>
      <c r="T266" s="25" t="s">
        <v>230</v>
      </c>
      <c r="U266" s="46">
        <v>0</v>
      </c>
      <c r="V266" s="46">
        <v>0</v>
      </c>
      <c r="W266" s="46">
        <v>0</v>
      </c>
      <c r="X266" s="46">
        <v>0</v>
      </c>
      <c r="Y266" s="46">
        <v>0</v>
      </c>
      <c r="Z266" s="38"/>
      <c r="AA266" s="38"/>
      <c r="AB266" s="38"/>
      <c r="AC266" s="38"/>
      <c r="AD266" s="38"/>
      <c r="AE266" s="38"/>
      <c r="AF266" s="38"/>
      <c r="AG266" s="38"/>
      <c r="AH266" s="38"/>
      <c r="AI266" s="38"/>
      <c r="AJ266" s="38"/>
      <c r="AK266" s="38"/>
      <c r="AL266" s="38"/>
      <c r="AM266" s="38"/>
      <c r="AN266" s="38"/>
      <c r="AO266" s="38"/>
      <c r="AP266" s="38"/>
      <c r="AQ266" s="24" t="s">
        <v>204</v>
      </c>
      <c r="AR266" s="24">
        <v>2003</v>
      </c>
      <c r="AS266" s="38"/>
      <c r="AT266" s="38"/>
      <c r="AU266" s="38"/>
      <c r="AV266" s="174">
        <v>875000</v>
      </c>
      <c r="AW266" s="102"/>
      <c r="AX266" s="102"/>
      <c r="AY266" s="102"/>
      <c r="AZ266" s="102"/>
      <c r="BA266" s="102" t="s">
        <v>1840</v>
      </c>
      <c r="BB266" s="102"/>
      <c r="BC266" s="45"/>
      <c r="BD266" s="45"/>
    </row>
    <row r="267" spans="1:56" s="101" customFormat="1" ht="16" hidden="1" thickBot="1">
      <c r="A267" s="231"/>
      <c r="B267" s="240"/>
      <c r="C267" s="23" t="s">
        <v>1228</v>
      </c>
      <c r="D267" s="24" t="s">
        <v>1398</v>
      </c>
      <c r="E267" s="34"/>
      <c r="F267" s="102"/>
      <c r="G267" s="38"/>
      <c r="H267" s="38"/>
      <c r="I267" s="38"/>
      <c r="J267" s="102"/>
      <c r="K267" s="38"/>
      <c r="L267" s="38"/>
      <c r="M267" s="38"/>
      <c r="N267" s="38"/>
      <c r="O267" s="38"/>
      <c r="P267" s="38"/>
      <c r="Q267" s="38"/>
      <c r="R267" s="46" t="s">
        <v>1460</v>
      </c>
      <c r="S267" s="46">
        <v>0</v>
      </c>
      <c r="T267" s="25" t="s">
        <v>221</v>
      </c>
      <c r="U267" s="46">
        <v>0</v>
      </c>
      <c r="V267" s="46">
        <v>0</v>
      </c>
      <c r="W267" s="46">
        <v>0</v>
      </c>
      <c r="X267" s="46">
        <v>0</v>
      </c>
      <c r="Y267" s="46">
        <v>0</v>
      </c>
      <c r="Z267" s="38"/>
      <c r="AA267" s="38"/>
      <c r="AB267" s="38"/>
      <c r="AC267" s="38"/>
      <c r="AD267" s="38"/>
      <c r="AE267" s="38"/>
      <c r="AF267" s="38"/>
      <c r="AG267" s="38"/>
      <c r="AH267" s="38"/>
      <c r="AI267" s="38"/>
      <c r="AJ267" s="38"/>
      <c r="AK267" s="38"/>
      <c r="AL267" s="38"/>
      <c r="AM267" s="38"/>
      <c r="AN267" s="38"/>
      <c r="AO267" s="38"/>
      <c r="AP267" s="38"/>
      <c r="AQ267" s="24" t="s">
        <v>204</v>
      </c>
      <c r="AR267" s="24">
        <v>2005</v>
      </c>
      <c r="AS267" s="38"/>
      <c r="AT267" s="38"/>
      <c r="AU267" s="38"/>
      <c r="AV267" s="174">
        <v>2000000</v>
      </c>
      <c r="AW267" s="102"/>
      <c r="AX267" s="102"/>
      <c r="AY267" s="102"/>
      <c r="AZ267" s="102"/>
      <c r="BA267" s="102" t="s">
        <v>1840</v>
      </c>
      <c r="BB267" s="102"/>
      <c r="BC267" s="45"/>
      <c r="BD267" s="45"/>
    </row>
    <row r="268" spans="1:56" s="101" customFormat="1" ht="16" hidden="1" thickBot="1">
      <c r="A268" s="231"/>
      <c r="B268" s="240"/>
      <c r="C268" s="23" t="s">
        <v>1210</v>
      </c>
      <c r="D268" s="24" t="s">
        <v>1374</v>
      </c>
      <c r="E268" s="34"/>
      <c r="F268" s="102"/>
      <c r="G268" s="38"/>
      <c r="H268" s="38"/>
      <c r="I268" s="38"/>
      <c r="J268" s="102"/>
      <c r="K268" s="38"/>
      <c r="L268" s="38"/>
      <c r="M268" s="38"/>
      <c r="N268" s="38"/>
      <c r="O268" s="38"/>
      <c r="P268" s="38"/>
      <c r="Q268" s="38"/>
      <c r="R268" s="46" t="s">
        <v>145</v>
      </c>
      <c r="S268" s="46">
        <v>0</v>
      </c>
      <c r="T268" s="25" t="s">
        <v>220</v>
      </c>
      <c r="U268" s="46">
        <v>0</v>
      </c>
      <c r="V268" s="46">
        <v>0</v>
      </c>
      <c r="W268" s="46">
        <v>0</v>
      </c>
      <c r="X268" s="46">
        <v>0</v>
      </c>
      <c r="Y268" s="46">
        <v>0</v>
      </c>
      <c r="Z268" s="38"/>
      <c r="AA268" s="38"/>
      <c r="AB268" s="38"/>
      <c r="AC268" s="38"/>
      <c r="AD268" s="38"/>
      <c r="AE268" s="38"/>
      <c r="AF268" s="38"/>
      <c r="AG268" s="38"/>
      <c r="AH268" s="38"/>
      <c r="AI268" s="38"/>
      <c r="AJ268" s="38"/>
      <c r="AK268" s="38"/>
      <c r="AL268" s="38"/>
      <c r="AM268" s="38"/>
      <c r="AN268" s="38"/>
      <c r="AO268" s="38"/>
      <c r="AP268" s="38"/>
      <c r="AQ268" s="24" t="s">
        <v>204</v>
      </c>
      <c r="AR268" s="24">
        <v>2004</v>
      </c>
      <c r="AS268" s="38"/>
      <c r="AT268" s="38"/>
      <c r="AU268" s="38"/>
      <c r="AV268" s="174">
        <v>70000</v>
      </c>
      <c r="AW268" s="102"/>
      <c r="AX268" s="102"/>
      <c r="AY268" s="102"/>
      <c r="AZ268" s="102"/>
      <c r="BA268" s="102" t="s">
        <v>1840</v>
      </c>
      <c r="BB268" s="102"/>
      <c r="BC268" s="45"/>
      <c r="BD268" s="45"/>
    </row>
    <row r="269" spans="1:56" s="101" customFormat="1" ht="16" hidden="1" thickBot="1">
      <c r="A269" s="231"/>
      <c r="B269" s="240"/>
      <c r="C269" s="23" t="s">
        <v>1262</v>
      </c>
      <c r="D269" s="24" t="s">
        <v>1382</v>
      </c>
      <c r="E269" s="34"/>
      <c r="F269" s="102"/>
      <c r="G269" s="38"/>
      <c r="H269" s="38"/>
      <c r="I269" s="38"/>
      <c r="J269" s="102"/>
      <c r="K269" s="38"/>
      <c r="L269" s="38"/>
      <c r="M269" s="38"/>
      <c r="N269" s="38"/>
      <c r="O269" s="38"/>
      <c r="P269" s="38"/>
      <c r="Q269" s="38"/>
      <c r="R269" s="46" t="s">
        <v>1471</v>
      </c>
      <c r="S269" s="46">
        <v>0</v>
      </c>
      <c r="T269" s="25" t="s">
        <v>225</v>
      </c>
      <c r="U269" s="46">
        <v>0</v>
      </c>
      <c r="V269" s="46">
        <v>0</v>
      </c>
      <c r="W269" s="46">
        <v>0</v>
      </c>
      <c r="X269" s="46">
        <v>0</v>
      </c>
      <c r="Y269" s="46">
        <v>0</v>
      </c>
      <c r="Z269" s="38"/>
      <c r="AA269" s="38"/>
      <c r="AB269" s="38"/>
      <c r="AC269" s="38"/>
      <c r="AD269" s="38"/>
      <c r="AE269" s="38"/>
      <c r="AF269" s="38"/>
      <c r="AG269" s="38"/>
      <c r="AH269" s="38"/>
      <c r="AI269" s="38"/>
      <c r="AJ269" s="38"/>
      <c r="AK269" s="38"/>
      <c r="AL269" s="38"/>
      <c r="AM269" s="38"/>
      <c r="AN269" s="38"/>
      <c r="AO269" s="38"/>
      <c r="AP269" s="38"/>
      <c r="AQ269" s="24" t="s">
        <v>204</v>
      </c>
      <c r="AR269" s="24">
        <v>2006</v>
      </c>
      <c r="AS269" s="38"/>
      <c r="AT269" s="38"/>
      <c r="AU269" s="38"/>
      <c r="AV269" s="174">
        <v>350000</v>
      </c>
      <c r="AW269" s="102"/>
      <c r="AX269" s="102"/>
      <c r="AY269" s="102"/>
      <c r="AZ269" s="102"/>
      <c r="BA269" s="102" t="s">
        <v>1840</v>
      </c>
      <c r="BB269" s="102"/>
      <c r="BC269" s="45"/>
      <c r="BD269" s="45"/>
    </row>
    <row r="270" spans="1:56" s="101" customFormat="1" ht="16" hidden="1" thickBot="1">
      <c r="A270" s="231"/>
      <c r="B270" s="240"/>
      <c r="C270" s="23" t="s">
        <v>1228</v>
      </c>
      <c r="D270" s="24" t="s">
        <v>1398</v>
      </c>
      <c r="E270" s="34"/>
      <c r="F270" s="102"/>
      <c r="G270" s="38"/>
      <c r="H270" s="38"/>
      <c r="I270" s="38"/>
      <c r="J270" s="102"/>
      <c r="K270" s="38"/>
      <c r="L270" s="38"/>
      <c r="M270" s="38"/>
      <c r="N270" s="38"/>
      <c r="O270" s="38"/>
      <c r="P270" s="38"/>
      <c r="Q270" s="38"/>
      <c r="R270" s="46" t="s">
        <v>1460</v>
      </c>
      <c r="S270" s="46">
        <v>0</v>
      </c>
      <c r="T270" s="25" t="s">
        <v>221</v>
      </c>
      <c r="U270" s="46">
        <v>0</v>
      </c>
      <c r="V270" s="46">
        <v>0</v>
      </c>
      <c r="W270" s="46">
        <v>0</v>
      </c>
      <c r="X270" s="46">
        <v>0</v>
      </c>
      <c r="Y270" s="46">
        <v>0</v>
      </c>
      <c r="Z270" s="38"/>
      <c r="AA270" s="38"/>
      <c r="AB270" s="38"/>
      <c r="AC270" s="38"/>
      <c r="AD270" s="38"/>
      <c r="AE270" s="38"/>
      <c r="AF270" s="38"/>
      <c r="AG270" s="38"/>
      <c r="AH270" s="38"/>
      <c r="AI270" s="38"/>
      <c r="AJ270" s="38"/>
      <c r="AK270" s="38"/>
      <c r="AL270" s="38"/>
      <c r="AM270" s="38"/>
      <c r="AN270" s="38"/>
      <c r="AO270" s="38"/>
      <c r="AP270" s="38"/>
      <c r="AQ270" s="24" t="s">
        <v>204</v>
      </c>
      <c r="AR270" s="24">
        <v>2005</v>
      </c>
      <c r="AS270" s="38"/>
      <c r="AT270" s="38"/>
      <c r="AU270" s="38"/>
      <c r="AV270" s="174">
        <v>2000000</v>
      </c>
      <c r="AW270" s="102"/>
      <c r="AX270" s="102"/>
      <c r="AY270" s="102"/>
      <c r="AZ270" s="102"/>
      <c r="BA270" s="102" t="s">
        <v>1840</v>
      </c>
      <c r="BB270" s="102"/>
      <c r="BC270" s="45"/>
      <c r="BD270" s="45"/>
    </row>
    <row r="271" spans="1:56" s="101" customFormat="1" ht="16" hidden="1" thickBot="1">
      <c r="A271" s="231"/>
      <c r="B271" s="240"/>
      <c r="C271" s="23" t="s">
        <v>1268</v>
      </c>
      <c r="D271" s="24" t="s">
        <v>1418</v>
      </c>
      <c r="E271" s="34"/>
      <c r="F271" s="102"/>
      <c r="G271" s="38"/>
      <c r="H271" s="38"/>
      <c r="I271" s="38"/>
      <c r="J271" s="102"/>
      <c r="K271" s="38"/>
      <c r="L271" s="38"/>
      <c r="M271" s="38"/>
      <c r="N271" s="38"/>
      <c r="O271" s="38"/>
      <c r="P271" s="38"/>
      <c r="Q271" s="38"/>
      <c r="R271" s="46" t="s">
        <v>784</v>
      </c>
      <c r="S271" s="46">
        <v>0</v>
      </c>
      <c r="T271" s="25" t="s">
        <v>1537</v>
      </c>
      <c r="U271" s="46">
        <v>0</v>
      </c>
      <c r="V271" s="46">
        <v>0</v>
      </c>
      <c r="W271" s="46">
        <v>0</v>
      </c>
      <c r="X271" s="46">
        <v>0</v>
      </c>
      <c r="Y271" s="46">
        <v>0</v>
      </c>
      <c r="Z271" s="38"/>
      <c r="AA271" s="38"/>
      <c r="AB271" s="38"/>
      <c r="AC271" s="38"/>
      <c r="AD271" s="38"/>
      <c r="AE271" s="38"/>
      <c r="AF271" s="38"/>
      <c r="AG271" s="38"/>
      <c r="AH271" s="38"/>
      <c r="AI271" s="38"/>
      <c r="AJ271" s="38"/>
      <c r="AK271" s="38"/>
      <c r="AL271" s="38"/>
      <c r="AM271" s="38"/>
      <c r="AN271" s="38"/>
      <c r="AO271" s="38"/>
      <c r="AP271" s="38"/>
      <c r="AQ271" s="24" t="s">
        <v>204</v>
      </c>
      <c r="AR271" s="24">
        <v>2005</v>
      </c>
      <c r="AS271" s="38"/>
      <c r="AT271" s="38"/>
      <c r="AU271" s="38"/>
      <c r="AV271" s="174">
        <v>260000</v>
      </c>
      <c r="AW271" s="102"/>
      <c r="AX271" s="102"/>
      <c r="AY271" s="102"/>
      <c r="AZ271" s="102"/>
      <c r="BA271" s="102" t="s">
        <v>1840</v>
      </c>
      <c r="BB271" s="102"/>
      <c r="BC271" s="45"/>
      <c r="BD271" s="45"/>
    </row>
    <row r="272" spans="1:56" s="101" customFormat="1" ht="16" hidden="1" thickBot="1">
      <c r="A272" s="231"/>
      <c r="B272" s="240"/>
      <c r="C272" s="23" t="s">
        <v>1273</v>
      </c>
      <c r="D272" s="24" t="s">
        <v>1421</v>
      </c>
      <c r="E272" s="34"/>
      <c r="F272" s="102"/>
      <c r="G272" s="38"/>
      <c r="H272" s="38"/>
      <c r="I272" s="38"/>
      <c r="J272" s="102"/>
      <c r="K272" s="38"/>
      <c r="L272" s="38"/>
      <c r="M272" s="38"/>
      <c r="N272" s="38"/>
      <c r="O272" s="38"/>
      <c r="P272" s="38"/>
      <c r="Q272" s="38"/>
      <c r="R272" s="46" t="s">
        <v>1495</v>
      </c>
      <c r="S272" s="46">
        <v>0</v>
      </c>
      <c r="T272" s="25" t="s">
        <v>1537</v>
      </c>
      <c r="U272" s="46">
        <v>0</v>
      </c>
      <c r="V272" s="46">
        <v>0</v>
      </c>
      <c r="W272" s="46">
        <v>0</v>
      </c>
      <c r="X272" s="46">
        <v>0</v>
      </c>
      <c r="Y272" s="46">
        <v>0</v>
      </c>
      <c r="Z272" s="38"/>
      <c r="AA272" s="38"/>
      <c r="AB272" s="38"/>
      <c r="AC272" s="38"/>
      <c r="AD272" s="38"/>
      <c r="AE272" s="38"/>
      <c r="AF272" s="38"/>
      <c r="AG272" s="38"/>
      <c r="AH272" s="38"/>
      <c r="AI272" s="38"/>
      <c r="AJ272" s="38"/>
      <c r="AK272" s="38"/>
      <c r="AL272" s="38"/>
      <c r="AM272" s="38"/>
      <c r="AN272" s="38"/>
      <c r="AO272" s="38"/>
      <c r="AP272" s="38"/>
      <c r="AQ272" s="24" t="s">
        <v>204</v>
      </c>
      <c r="AR272" s="24">
        <v>2006</v>
      </c>
      <c r="AS272" s="38"/>
      <c r="AT272" s="38"/>
      <c r="AU272" s="38"/>
      <c r="AV272" s="174">
        <v>48750</v>
      </c>
      <c r="AW272" s="102"/>
      <c r="AX272" s="102"/>
      <c r="AY272" s="102"/>
      <c r="AZ272" s="102"/>
      <c r="BA272" s="102" t="s">
        <v>1840</v>
      </c>
      <c r="BB272" s="102"/>
      <c r="BC272" s="45"/>
      <c r="BD272" s="45"/>
    </row>
    <row r="273" spans="1:56" s="101" customFormat="1" ht="16" hidden="1" thickBot="1">
      <c r="A273" s="231"/>
      <c r="B273" s="240"/>
      <c r="C273" s="23" t="s">
        <v>1228</v>
      </c>
      <c r="D273" s="24" t="s">
        <v>1398</v>
      </c>
      <c r="E273" s="34"/>
      <c r="F273" s="102"/>
      <c r="G273" s="38"/>
      <c r="H273" s="38"/>
      <c r="I273" s="38"/>
      <c r="J273" s="102"/>
      <c r="K273" s="38"/>
      <c r="L273" s="38"/>
      <c r="M273" s="38"/>
      <c r="N273" s="38"/>
      <c r="O273" s="38"/>
      <c r="P273" s="38"/>
      <c r="Q273" s="38"/>
      <c r="R273" s="46" t="s">
        <v>1468</v>
      </c>
      <c r="S273" s="46">
        <v>0</v>
      </c>
      <c r="T273" s="25" t="s">
        <v>221</v>
      </c>
      <c r="U273" s="46">
        <v>0</v>
      </c>
      <c r="V273" s="46">
        <v>0</v>
      </c>
      <c r="W273" s="46">
        <v>0</v>
      </c>
      <c r="X273" s="46">
        <v>0</v>
      </c>
      <c r="Y273" s="46">
        <v>0</v>
      </c>
      <c r="Z273" s="38"/>
      <c r="AA273" s="38"/>
      <c r="AB273" s="38"/>
      <c r="AC273" s="38"/>
      <c r="AD273" s="38"/>
      <c r="AE273" s="38"/>
      <c r="AF273" s="38"/>
      <c r="AG273" s="38"/>
      <c r="AH273" s="38"/>
      <c r="AI273" s="38"/>
      <c r="AJ273" s="38"/>
      <c r="AK273" s="38"/>
      <c r="AL273" s="38"/>
      <c r="AM273" s="38"/>
      <c r="AN273" s="38"/>
      <c r="AO273" s="38"/>
      <c r="AP273" s="38"/>
      <c r="AQ273" s="24" t="s">
        <v>204</v>
      </c>
      <c r="AR273" s="24">
        <v>2004</v>
      </c>
      <c r="AS273" s="38"/>
      <c r="AT273" s="38"/>
      <c r="AU273" s="38"/>
      <c r="AV273" s="174">
        <v>1925000</v>
      </c>
      <c r="AW273" s="102"/>
      <c r="AX273" s="102"/>
      <c r="AY273" s="102"/>
      <c r="AZ273" s="102"/>
      <c r="BA273" s="102" t="s">
        <v>1840</v>
      </c>
      <c r="BB273" s="102"/>
      <c r="BC273" s="45"/>
      <c r="BD273" s="45"/>
    </row>
    <row r="274" spans="1:56" s="101" customFormat="1" ht="16" hidden="1" thickBot="1">
      <c r="A274" s="231"/>
      <c r="B274" s="240"/>
      <c r="C274" s="23" t="s">
        <v>1217</v>
      </c>
      <c r="D274" s="24" t="s">
        <v>1381</v>
      </c>
      <c r="E274" s="34"/>
      <c r="F274" s="102"/>
      <c r="G274" s="38"/>
      <c r="H274" s="38"/>
      <c r="I274" s="38"/>
      <c r="J274" s="102"/>
      <c r="K274" s="38"/>
      <c r="L274" s="38"/>
      <c r="M274" s="38"/>
      <c r="N274" s="38"/>
      <c r="O274" s="38"/>
      <c r="P274" s="38"/>
      <c r="Q274" s="38"/>
      <c r="R274" s="46" t="s">
        <v>747</v>
      </c>
      <c r="S274" s="46">
        <v>0</v>
      </c>
      <c r="T274" s="25" t="s">
        <v>233</v>
      </c>
      <c r="U274" s="46">
        <v>0</v>
      </c>
      <c r="V274" s="46">
        <v>0</v>
      </c>
      <c r="W274" s="46">
        <v>0</v>
      </c>
      <c r="X274" s="46">
        <v>0</v>
      </c>
      <c r="Y274" s="46">
        <v>0</v>
      </c>
      <c r="Z274" s="38"/>
      <c r="AA274" s="38"/>
      <c r="AB274" s="38"/>
      <c r="AC274" s="38"/>
      <c r="AD274" s="38"/>
      <c r="AE274" s="38"/>
      <c r="AF274" s="38"/>
      <c r="AG274" s="38"/>
      <c r="AH274" s="38"/>
      <c r="AI274" s="38"/>
      <c r="AJ274" s="38"/>
      <c r="AK274" s="38"/>
      <c r="AL274" s="38"/>
      <c r="AM274" s="38"/>
      <c r="AN274" s="38"/>
      <c r="AO274" s="38"/>
      <c r="AP274" s="38"/>
      <c r="AQ274" s="24" t="s">
        <v>204</v>
      </c>
      <c r="AR274" s="24">
        <v>2005</v>
      </c>
      <c r="AS274" s="38"/>
      <c r="AT274" s="38"/>
      <c r="AU274" s="38"/>
      <c r="AV274" s="174">
        <v>650000</v>
      </c>
      <c r="AW274" s="102"/>
      <c r="AX274" s="102"/>
      <c r="AY274" s="102"/>
      <c r="AZ274" s="102"/>
      <c r="BA274" s="102" t="s">
        <v>1840</v>
      </c>
      <c r="BB274" s="102"/>
      <c r="BC274" s="45"/>
      <c r="BD274" s="45"/>
    </row>
    <row r="275" spans="1:56" s="101" customFormat="1" ht="16" hidden="1" thickBot="1">
      <c r="A275" s="231"/>
      <c r="B275" s="240"/>
      <c r="C275" s="23" t="s">
        <v>1243</v>
      </c>
      <c r="D275" s="24" t="s">
        <v>1381</v>
      </c>
      <c r="E275" s="34"/>
      <c r="F275" s="102"/>
      <c r="G275" s="38"/>
      <c r="H275" s="38"/>
      <c r="I275" s="38"/>
      <c r="J275" s="102"/>
      <c r="K275" s="38"/>
      <c r="L275" s="38"/>
      <c r="M275" s="38"/>
      <c r="N275" s="38"/>
      <c r="O275" s="38"/>
      <c r="P275" s="38"/>
      <c r="Q275" s="38"/>
      <c r="R275" s="46" t="s">
        <v>747</v>
      </c>
      <c r="S275" s="46">
        <v>0</v>
      </c>
      <c r="T275" s="25" t="s">
        <v>222</v>
      </c>
      <c r="U275" s="46">
        <v>0</v>
      </c>
      <c r="V275" s="46">
        <v>0</v>
      </c>
      <c r="W275" s="46">
        <v>0</v>
      </c>
      <c r="X275" s="46">
        <v>0</v>
      </c>
      <c r="Y275" s="46">
        <v>0</v>
      </c>
      <c r="Z275" s="38"/>
      <c r="AA275" s="38"/>
      <c r="AB275" s="38"/>
      <c r="AC275" s="38"/>
      <c r="AD275" s="38"/>
      <c r="AE275" s="38"/>
      <c r="AF275" s="38"/>
      <c r="AG275" s="38"/>
      <c r="AH275" s="38"/>
      <c r="AI275" s="38"/>
      <c r="AJ275" s="38"/>
      <c r="AK275" s="38"/>
      <c r="AL275" s="38"/>
      <c r="AM275" s="38"/>
      <c r="AN275" s="38"/>
      <c r="AO275" s="38"/>
      <c r="AP275" s="38"/>
      <c r="AQ275" s="24" t="s">
        <v>204</v>
      </c>
      <c r="AR275" s="24">
        <v>2006</v>
      </c>
      <c r="AS275" s="38"/>
      <c r="AT275" s="38"/>
      <c r="AU275" s="38"/>
      <c r="AV275" s="174">
        <v>2200000</v>
      </c>
      <c r="AW275" s="102"/>
      <c r="AX275" s="102"/>
      <c r="AY275" s="102"/>
      <c r="AZ275" s="102"/>
      <c r="BA275" s="102" t="s">
        <v>1840</v>
      </c>
      <c r="BB275" s="102"/>
      <c r="BC275" s="45"/>
      <c r="BD275" s="45"/>
    </row>
    <row r="276" spans="1:56" s="101" customFormat="1" ht="16" hidden="1" thickBot="1">
      <c r="A276" s="231"/>
      <c r="B276" s="240"/>
      <c r="C276" s="23" t="s">
        <v>1212</v>
      </c>
      <c r="D276" s="24" t="s">
        <v>1376</v>
      </c>
      <c r="E276" s="34"/>
      <c r="F276" s="102"/>
      <c r="G276" s="38"/>
      <c r="H276" s="38"/>
      <c r="I276" s="38"/>
      <c r="J276" s="102"/>
      <c r="K276" s="38"/>
      <c r="L276" s="38"/>
      <c r="M276" s="38"/>
      <c r="N276" s="38"/>
      <c r="O276" s="38"/>
      <c r="P276" s="38"/>
      <c r="Q276" s="38"/>
      <c r="R276" s="46" t="s">
        <v>747</v>
      </c>
      <c r="S276" s="46">
        <v>0</v>
      </c>
      <c r="T276" s="25" t="s">
        <v>233</v>
      </c>
      <c r="U276" s="46">
        <v>0</v>
      </c>
      <c r="V276" s="46">
        <v>0</v>
      </c>
      <c r="W276" s="46">
        <v>0</v>
      </c>
      <c r="X276" s="46">
        <v>0</v>
      </c>
      <c r="Y276" s="46">
        <v>0</v>
      </c>
      <c r="Z276" s="38"/>
      <c r="AA276" s="38"/>
      <c r="AB276" s="38"/>
      <c r="AC276" s="38"/>
      <c r="AD276" s="38"/>
      <c r="AE276" s="38"/>
      <c r="AF276" s="38"/>
      <c r="AG276" s="38"/>
      <c r="AH276" s="38"/>
      <c r="AI276" s="38"/>
      <c r="AJ276" s="38"/>
      <c r="AK276" s="38"/>
      <c r="AL276" s="38"/>
      <c r="AM276" s="38"/>
      <c r="AN276" s="38"/>
      <c r="AO276" s="38"/>
      <c r="AP276" s="38"/>
      <c r="AQ276" s="24" t="s">
        <v>204</v>
      </c>
      <c r="AR276" s="24">
        <v>2001</v>
      </c>
      <c r="AS276" s="38"/>
      <c r="AT276" s="38"/>
      <c r="AU276" s="38"/>
      <c r="AV276" s="174">
        <v>552500</v>
      </c>
      <c r="AW276" s="102"/>
      <c r="AX276" s="102"/>
      <c r="AY276" s="102"/>
      <c r="AZ276" s="102"/>
      <c r="BA276" s="102" t="s">
        <v>1840</v>
      </c>
      <c r="BB276" s="102"/>
      <c r="BC276" s="45"/>
      <c r="BD276" s="45"/>
    </row>
    <row r="277" spans="1:56" s="101" customFormat="1" ht="16" hidden="1" thickBot="1">
      <c r="A277" s="231"/>
      <c r="B277" s="240"/>
      <c r="C277" s="23" t="s">
        <v>1204</v>
      </c>
      <c r="D277" s="24" t="s">
        <v>1365</v>
      </c>
      <c r="E277" s="34"/>
      <c r="F277" s="102"/>
      <c r="G277" s="38"/>
      <c r="H277" s="38"/>
      <c r="I277" s="38"/>
      <c r="J277" s="102"/>
      <c r="K277" s="38"/>
      <c r="L277" s="38"/>
      <c r="M277" s="38"/>
      <c r="N277" s="38"/>
      <c r="O277" s="38"/>
      <c r="P277" s="38"/>
      <c r="Q277" s="38"/>
      <c r="R277" s="46" t="s">
        <v>747</v>
      </c>
      <c r="S277" s="46">
        <v>0</v>
      </c>
      <c r="T277" s="25" t="s">
        <v>220</v>
      </c>
      <c r="U277" s="46">
        <v>0</v>
      </c>
      <c r="V277" s="46">
        <v>0</v>
      </c>
      <c r="W277" s="46">
        <v>0</v>
      </c>
      <c r="X277" s="46">
        <v>0</v>
      </c>
      <c r="Y277" s="46">
        <v>0</v>
      </c>
      <c r="Z277" s="38"/>
      <c r="AA277" s="38"/>
      <c r="AB277" s="38"/>
      <c r="AC277" s="38"/>
      <c r="AD277" s="38"/>
      <c r="AE277" s="38"/>
      <c r="AF277" s="38"/>
      <c r="AG277" s="38"/>
      <c r="AH277" s="38"/>
      <c r="AI277" s="38"/>
      <c r="AJ277" s="38"/>
      <c r="AK277" s="38"/>
      <c r="AL277" s="38"/>
      <c r="AM277" s="38"/>
      <c r="AN277" s="38"/>
      <c r="AO277" s="38"/>
      <c r="AP277" s="38"/>
      <c r="AQ277" s="24" t="s">
        <v>204</v>
      </c>
      <c r="AR277" s="24">
        <v>2004</v>
      </c>
      <c r="AS277" s="38"/>
      <c r="AT277" s="38"/>
      <c r="AU277" s="38"/>
      <c r="AV277" s="174">
        <v>24500</v>
      </c>
      <c r="AW277" s="102"/>
      <c r="AX277" s="102"/>
      <c r="AY277" s="102"/>
      <c r="AZ277" s="102"/>
      <c r="BA277" s="102" t="s">
        <v>1840</v>
      </c>
      <c r="BB277" s="102"/>
      <c r="BC277" s="45"/>
      <c r="BD277" s="45"/>
    </row>
    <row r="278" spans="1:56" s="101" customFormat="1" ht="16" hidden="1" thickBot="1">
      <c r="A278" s="231"/>
      <c r="B278" s="240"/>
      <c r="C278" s="23" t="s">
        <v>1204</v>
      </c>
      <c r="D278" s="24" t="s">
        <v>1365</v>
      </c>
      <c r="E278" s="34"/>
      <c r="F278" s="102"/>
      <c r="G278" s="38"/>
      <c r="H278" s="38"/>
      <c r="I278" s="38"/>
      <c r="J278" s="102"/>
      <c r="K278" s="38"/>
      <c r="L278" s="38"/>
      <c r="M278" s="38"/>
      <c r="N278" s="38"/>
      <c r="O278" s="38"/>
      <c r="P278" s="38"/>
      <c r="Q278" s="38"/>
      <c r="R278" s="46" t="s">
        <v>747</v>
      </c>
      <c r="S278" s="46">
        <v>0</v>
      </c>
      <c r="T278" s="25" t="s">
        <v>220</v>
      </c>
      <c r="U278" s="46">
        <v>0</v>
      </c>
      <c r="V278" s="46">
        <v>0</v>
      </c>
      <c r="W278" s="46">
        <v>0</v>
      </c>
      <c r="X278" s="46">
        <v>0</v>
      </c>
      <c r="Y278" s="46">
        <v>0</v>
      </c>
      <c r="Z278" s="38"/>
      <c r="AA278" s="38"/>
      <c r="AB278" s="38"/>
      <c r="AC278" s="38"/>
      <c r="AD278" s="38"/>
      <c r="AE278" s="38"/>
      <c r="AF278" s="38"/>
      <c r="AG278" s="38"/>
      <c r="AH278" s="38"/>
      <c r="AI278" s="38"/>
      <c r="AJ278" s="38"/>
      <c r="AK278" s="38"/>
      <c r="AL278" s="38"/>
      <c r="AM278" s="38"/>
      <c r="AN278" s="38"/>
      <c r="AO278" s="38"/>
      <c r="AP278" s="38"/>
      <c r="AQ278" s="24" t="s">
        <v>204</v>
      </c>
      <c r="AR278" s="24">
        <v>2003</v>
      </c>
      <c r="AS278" s="38"/>
      <c r="AT278" s="38"/>
      <c r="AU278" s="38"/>
      <c r="AV278" s="174">
        <v>42000</v>
      </c>
      <c r="AW278" s="102"/>
      <c r="AX278" s="102"/>
      <c r="AY278" s="102"/>
      <c r="AZ278" s="102"/>
      <c r="BA278" s="102" t="s">
        <v>1840</v>
      </c>
      <c r="BB278" s="102"/>
      <c r="BC278" s="45"/>
      <c r="BD278" s="45"/>
    </row>
    <row r="279" spans="1:56" s="101" customFormat="1" ht="16" hidden="1" thickBot="1">
      <c r="A279" s="231"/>
      <c r="B279" s="240"/>
      <c r="C279" s="23" t="s">
        <v>1274</v>
      </c>
      <c r="D279" s="24" t="s">
        <v>1381</v>
      </c>
      <c r="E279" s="34"/>
      <c r="F279" s="102"/>
      <c r="G279" s="38"/>
      <c r="H279" s="38"/>
      <c r="I279" s="38"/>
      <c r="J279" s="102"/>
      <c r="K279" s="38"/>
      <c r="L279" s="38"/>
      <c r="M279" s="38"/>
      <c r="N279" s="38"/>
      <c r="O279" s="38"/>
      <c r="P279" s="38"/>
      <c r="Q279" s="38"/>
      <c r="R279" s="46" t="s">
        <v>747</v>
      </c>
      <c r="S279" s="46">
        <v>0</v>
      </c>
      <c r="T279" s="25" t="s">
        <v>233</v>
      </c>
      <c r="U279" s="46">
        <v>0</v>
      </c>
      <c r="V279" s="46">
        <v>0</v>
      </c>
      <c r="W279" s="46">
        <v>0</v>
      </c>
      <c r="X279" s="46">
        <v>0</v>
      </c>
      <c r="Y279" s="46">
        <v>0</v>
      </c>
      <c r="Z279" s="38"/>
      <c r="AA279" s="38"/>
      <c r="AB279" s="38"/>
      <c r="AC279" s="38"/>
      <c r="AD279" s="38"/>
      <c r="AE279" s="38"/>
      <c r="AF279" s="38"/>
      <c r="AG279" s="38"/>
      <c r="AH279" s="38"/>
      <c r="AI279" s="38"/>
      <c r="AJ279" s="38"/>
      <c r="AK279" s="38"/>
      <c r="AL279" s="38"/>
      <c r="AM279" s="38"/>
      <c r="AN279" s="38"/>
      <c r="AO279" s="38"/>
      <c r="AP279" s="38"/>
      <c r="AQ279" s="24" t="s">
        <v>204</v>
      </c>
      <c r="AR279" s="24">
        <v>1997</v>
      </c>
      <c r="AS279" s="38"/>
      <c r="AT279" s="38"/>
      <c r="AU279" s="38"/>
      <c r="AV279" s="174">
        <v>500000</v>
      </c>
      <c r="AW279" s="102"/>
      <c r="AX279" s="102"/>
      <c r="AY279" s="102"/>
      <c r="AZ279" s="102"/>
      <c r="BA279" s="102" t="s">
        <v>1840</v>
      </c>
      <c r="BB279" s="102"/>
      <c r="BC279" s="45"/>
      <c r="BD279" s="45"/>
    </row>
    <row r="280" spans="1:56" s="101" customFormat="1" ht="16" hidden="1" thickBot="1">
      <c r="A280" s="231"/>
      <c r="B280" s="240"/>
      <c r="C280" s="23" t="s">
        <v>1274</v>
      </c>
      <c r="D280" s="24" t="s">
        <v>1381</v>
      </c>
      <c r="E280" s="34"/>
      <c r="F280" s="102"/>
      <c r="G280" s="38"/>
      <c r="H280" s="38"/>
      <c r="I280" s="38"/>
      <c r="J280" s="102"/>
      <c r="K280" s="38"/>
      <c r="L280" s="38"/>
      <c r="M280" s="38"/>
      <c r="N280" s="38"/>
      <c r="O280" s="38"/>
      <c r="P280" s="38"/>
      <c r="Q280" s="38"/>
      <c r="R280" s="46" t="s">
        <v>747</v>
      </c>
      <c r="S280" s="46">
        <v>0</v>
      </c>
      <c r="T280" s="25" t="s">
        <v>233</v>
      </c>
      <c r="U280" s="46">
        <v>0</v>
      </c>
      <c r="V280" s="46">
        <v>0</v>
      </c>
      <c r="W280" s="46">
        <v>0</v>
      </c>
      <c r="X280" s="46">
        <v>0</v>
      </c>
      <c r="Y280" s="46">
        <v>0</v>
      </c>
      <c r="Z280" s="38"/>
      <c r="AA280" s="38"/>
      <c r="AB280" s="38"/>
      <c r="AC280" s="38"/>
      <c r="AD280" s="38"/>
      <c r="AE280" s="38"/>
      <c r="AF280" s="38"/>
      <c r="AG280" s="38"/>
      <c r="AH280" s="38"/>
      <c r="AI280" s="38"/>
      <c r="AJ280" s="38"/>
      <c r="AK280" s="38"/>
      <c r="AL280" s="38"/>
      <c r="AM280" s="38"/>
      <c r="AN280" s="38"/>
      <c r="AO280" s="38"/>
      <c r="AP280" s="38"/>
      <c r="AQ280" s="24" t="s">
        <v>204</v>
      </c>
      <c r="AR280" s="24">
        <v>1997</v>
      </c>
      <c r="AS280" s="38"/>
      <c r="AT280" s="38"/>
      <c r="AU280" s="38"/>
      <c r="AV280" s="174">
        <v>500000</v>
      </c>
      <c r="AW280" s="102"/>
      <c r="AX280" s="102"/>
      <c r="AY280" s="102"/>
      <c r="AZ280" s="102"/>
      <c r="BA280" s="102" t="s">
        <v>1840</v>
      </c>
      <c r="BB280" s="102"/>
      <c r="BC280" s="45"/>
      <c r="BD280" s="45"/>
    </row>
    <row r="281" spans="1:56" s="101" customFormat="1" ht="16" hidden="1" thickBot="1">
      <c r="A281" s="231"/>
      <c r="B281" s="240"/>
      <c r="C281" s="23" t="s">
        <v>1275</v>
      </c>
      <c r="D281" s="24" t="s">
        <v>1373</v>
      </c>
      <c r="E281" s="34"/>
      <c r="F281" s="102"/>
      <c r="G281" s="38"/>
      <c r="H281" s="38"/>
      <c r="I281" s="38"/>
      <c r="J281" s="102"/>
      <c r="K281" s="38"/>
      <c r="L281" s="38"/>
      <c r="M281" s="38"/>
      <c r="N281" s="38"/>
      <c r="O281" s="38"/>
      <c r="P281" s="38"/>
      <c r="Q281" s="38"/>
      <c r="R281" s="46" t="s">
        <v>747</v>
      </c>
      <c r="S281" s="46">
        <v>0</v>
      </c>
      <c r="T281" s="25" t="s">
        <v>230</v>
      </c>
      <c r="U281" s="46">
        <v>0</v>
      </c>
      <c r="V281" s="46">
        <v>0</v>
      </c>
      <c r="W281" s="46">
        <v>0</v>
      </c>
      <c r="X281" s="46">
        <v>0</v>
      </c>
      <c r="Y281" s="46">
        <v>0</v>
      </c>
      <c r="Z281" s="38"/>
      <c r="AA281" s="38"/>
      <c r="AB281" s="38"/>
      <c r="AC281" s="38"/>
      <c r="AD281" s="38"/>
      <c r="AE281" s="38"/>
      <c r="AF281" s="38"/>
      <c r="AG281" s="38"/>
      <c r="AH281" s="38"/>
      <c r="AI281" s="38"/>
      <c r="AJ281" s="38"/>
      <c r="AK281" s="38"/>
      <c r="AL281" s="38"/>
      <c r="AM281" s="38"/>
      <c r="AN281" s="38"/>
      <c r="AO281" s="38"/>
      <c r="AP281" s="38"/>
      <c r="AQ281" s="24" t="s">
        <v>204</v>
      </c>
      <c r="AR281" s="24">
        <v>1997</v>
      </c>
      <c r="AS281" s="38"/>
      <c r="AT281" s="38"/>
      <c r="AU281" s="38"/>
      <c r="AV281" s="174">
        <v>625000</v>
      </c>
      <c r="AW281" s="102"/>
      <c r="AX281" s="102"/>
      <c r="AY281" s="102"/>
      <c r="AZ281" s="102"/>
      <c r="BA281" s="102" t="s">
        <v>1840</v>
      </c>
      <c r="BB281" s="102"/>
      <c r="BC281" s="45"/>
      <c r="BD281" s="45"/>
    </row>
    <row r="282" spans="1:56" s="101" customFormat="1" ht="16" hidden="1" thickBot="1">
      <c r="A282" s="231"/>
      <c r="B282" s="240"/>
      <c r="C282" s="23" t="s">
        <v>1276</v>
      </c>
      <c r="D282" s="24" t="s">
        <v>1376</v>
      </c>
      <c r="E282" s="34"/>
      <c r="F282" s="228"/>
      <c r="G282" s="38"/>
      <c r="H282" s="38"/>
      <c r="I282" s="38"/>
      <c r="J282" s="102"/>
      <c r="K282" s="38"/>
      <c r="L282" s="38"/>
      <c r="M282" s="38"/>
      <c r="N282" s="38"/>
      <c r="O282" s="38"/>
      <c r="P282" s="38"/>
      <c r="Q282" s="38"/>
      <c r="R282" s="46" t="s">
        <v>747</v>
      </c>
      <c r="S282" s="46">
        <v>0</v>
      </c>
      <c r="T282" s="25" t="s">
        <v>233</v>
      </c>
      <c r="U282" s="46">
        <v>0</v>
      </c>
      <c r="V282" s="46">
        <v>0</v>
      </c>
      <c r="W282" s="46">
        <v>0</v>
      </c>
      <c r="X282" s="46">
        <v>0</v>
      </c>
      <c r="Y282" s="46">
        <v>0</v>
      </c>
      <c r="Z282" s="38"/>
      <c r="AA282" s="38"/>
      <c r="AB282" s="38"/>
      <c r="AC282" s="38"/>
      <c r="AD282" s="38"/>
      <c r="AE282" s="38"/>
      <c r="AF282" s="38"/>
      <c r="AG282" s="38"/>
      <c r="AH282" s="38"/>
      <c r="AI282" s="38"/>
      <c r="AJ282" s="38"/>
      <c r="AK282" s="38"/>
      <c r="AL282" s="38"/>
      <c r="AM282" s="38"/>
      <c r="AN282" s="38"/>
      <c r="AO282" s="38"/>
      <c r="AP282" s="38"/>
      <c r="AQ282" s="24" t="s">
        <v>204</v>
      </c>
      <c r="AR282" s="24">
        <v>1997</v>
      </c>
      <c r="AS282" s="38"/>
      <c r="AT282" s="38"/>
      <c r="AU282" s="38"/>
      <c r="AV282" s="174">
        <v>50000</v>
      </c>
      <c r="AW282" s="228"/>
      <c r="AX282" s="228"/>
      <c r="AY282" s="102"/>
      <c r="AZ282" s="102"/>
      <c r="BA282" s="102" t="s">
        <v>1840</v>
      </c>
      <c r="BB282" s="102"/>
      <c r="BC282" s="45"/>
      <c r="BD282" s="45"/>
    </row>
    <row r="283" spans="1:56" s="101" customFormat="1" ht="16" hidden="1" thickBot="1">
      <c r="A283" s="231"/>
      <c r="B283" s="240"/>
      <c r="C283" s="23" t="s">
        <v>1204</v>
      </c>
      <c r="D283" s="24" t="s">
        <v>1375</v>
      </c>
      <c r="E283" s="34"/>
      <c r="F283" s="102"/>
      <c r="G283" s="38"/>
      <c r="H283" s="38"/>
      <c r="I283" s="38"/>
      <c r="J283" s="102"/>
      <c r="K283" s="38"/>
      <c r="L283" s="38"/>
      <c r="M283" s="38"/>
      <c r="N283" s="38"/>
      <c r="O283" s="38"/>
      <c r="P283" s="38"/>
      <c r="Q283" s="38"/>
      <c r="R283" s="46" t="s">
        <v>1496</v>
      </c>
      <c r="S283" s="46">
        <v>0</v>
      </c>
      <c r="T283" s="25" t="s">
        <v>220</v>
      </c>
      <c r="U283" s="46">
        <v>0</v>
      </c>
      <c r="V283" s="46">
        <v>0</v>
      </c>
      <c r="W283" s="46">
        <v>0</v>
      </c>
      <c r="X283" s="46">
        <v>0</v>
      </c>
      <c r="Y283" s="46">
        <v>0</v>
      </c>
      <c r="Z283" s="38"/>
      <c r="AA283" s="38"/>
      <c r="AB283" s="38"/>
      <c r="AC283" s="38"/>
      <c r="AD283" s="38"/>
      <c r="AE283" s="38"/>
      <c r="AF283" s="38"/>
      <c r="AG283" s="38"/>
      <c r="AH283" s="38"/>
      <c r="AI283" s="38"/>
      <c r="AJ283" s="38"/>
      <c r="AK283" s="38"/>
      <c r="AL283" s="38"/>
      <c r="AM283" s="38"/>
      <c r="AN283" s="38"/>
      <c r="AO283" s="38"/>
      <c r="AP283" s="38"/>
      <c r="AQ283" s="24" t="s">
        <v>204</v>
      </c>
      <c r="AR283" s="24">
        <v>1997</v>
      </c>
      <c r="AS283" s="38"/>
      <c r="AT283" s="38"/>
      <c r="AU283" s="38"/>
      <c r="AV283" s="174">
        <v>108000</v>
      </c>
      <c r="AW283" s="102"/>
      <c r="AX283" s="102"/>
      <c r="AY283" s="102"/>
      <c r="AZ283" s="102"/>
      <c r="BA283" s="102" t="s">
        <v>1840</v>
      </c>
      <c r="BB283" s="102"/>
      <c r="BC283" s="45"/>
      <c r="BD283" s="45"/>
    </row>
    <row r="284" spans="1:56" s="101" customFormat="1" ht="16" hidden="1" thickBot="1">
      <c r="A284" s="231"/>
      <c r="B284" s="240"/>
      <c r="C284" s="23" t="s">
        <v>1277</v>
      </c>
      <c r="D284" s="24" t="s">
        <v>1422</v>
      </c>
      <c r="E284" s="34"/>
      <c r="F284" s="102"/>
      <c r="G284" s="38"/>
      <c r="H284" s="38"/>
      <c r="I284" s="38"/>
      <c r="J284" s="102"/>
      <c r="K284" s="38"/>
      <c r="L284" s="38"/>
      <c r="M284" s="38"/>
      <c r="N284" s="38"/>
      <c r="O284" s="38"/>
      <c r="P284" s="38"/>
      <c r="Q284" s="38"/>
      <c r="R284" s="46" t="s">
        <v>747</v>
      </c>
      <c r="S284" s="46">
        <v>0</v>
      </c>
      <c r="T284" s="25" t="s">
        <v>1538</v>
      </c>
      <c r="U284" s="46">
        <v>0</v>
      </c>
      <c r="V284" s="46">
        <v>0</v>
      </c>
      <c r="W284" s="46">
        <v>0</v>
      </c>
      <c r="X284" s="46">
        <v>0</v>
      </c>
      <c r="Y284" s="46">
        <v>0</v>
      </c>
      <c r="Z284" s="38"/>
      <c r="AA284" s="38"/>
      <c r="AB284" s="38"/>
      <c r="AC284" s="38"/>
      <c r="AD284" s="38"/>
      <c r="AE284" s="38"/>
      <c r="AF284" s="38"/>
      <c r="AG284" s="38"/>
      <c r="AH284" s="38"/>
      <c r="AI284" s="38"/>
      <c r="AJ284" s="38"/>
      <c r="AK284" s="38"/>
      <c r="AL284" s="38"/>
      <c r="AM284" s="38"/>
      <c r="AN284" s="38"/>
      <c r="AO284" s="38"/>
      <c r="AP284" s="38"/>
      <c r="AQ284" s="24" t="s">
        <v>204</v>
      </c>
      <c r="AR284" s="24">
        <v>1997</v>
      </c>
      <c r="AS284" s="38"/>
      <c r="AT284" s="38"/>
      <c r="AU284" s="38"/>
      <c r="AV284" s="174">
        <v>420000</v>
      </c>
      <c r="AW284" s="102"/>
      <c r="AX284" s="102"/>
      <c r="AY284" s="102"/>
      <c r="AZ284" s="102"/>
      <c r="BA284" s="102" t="s">
        <v>1840</v>
      </c>
      <c r="BB284" s="102"/>
      <c r="BC284" s="45"/>
      <c r="BD284" s="45"/>
    </row>
    <row r="285" spans="1:56" s="101" customFormat="1" ht="16" hidden="1" thickBot="1">
      <c r="A285" s="231"/>
      <c r="B285" s="240"/>
      <c r="C285" s="23" t="s">
        <v>1278</v>
      </c>
      <c r="D285" s="24" t="s">
        <v>1373</v>
      </c>
      <c r="E285" s="34"/>
      <c r="F285" s="102"/>
      <c r="G285" s="38"/>
      <c r="H285" s="38"/>
      <c r="I285" s="38"/>
      <c r="J285" s="102"/>
      <c r="K285" s="38"/>
      <c r="L285" s="38"/>
      <c r="M285" s="38"/>
      <c r="N285" s="38"/>
      <c r="O285" s="38"/>
      <c r="P285" s="38"/>
      <c r="Q285" s="38"/>
      <c r="R285" s="46" t="s">
        <v>747</v>
      </c>
      <c r="S285" s="46">
        <v>0</v>
      </c>
      <c r="T285" s="25" t="s">
        <v>225</v>
      </c>
      <c r="U285" s="46">
        <v>0</v>
      </c>
      <c r="V285" s="46">
        <v>0</v>
      </c>
      <c r="W285" s="46">
        <v>0</v>
      </c>
      <c r="X285" s="46">
        <v>0</v>
      </c>
      <c r="Y285" s="46">
        <v>0</v>
      </c>
      <c r="Z285" s="38"/>
      <c r="AA285" s="38"/>
      <c r="AB285" s="38"/>
      <c r="AC285" s="38"/>
      <c r="AD285" s="38"/>
      <c r="AE285" s="38"/>
      <c r="AF285" s="38"/>
      <c r="AG285" s="38"/>
      <c r="AH285" s="38"/>
      <c r="AI285" s="38"/>
      <c r="AJ285" s="38"/>
      <c r="AK285" s="38"/>
      <c r="AL285" s="38"/>
      <c r="AM285" s="38"/>
      <c r="AN285" s="38"/>
      <c r="AO285" s="38"/>
      <c r="AP285" s="38"/>
      <c r="AQ285" s="24" t="s">
        <v>204</v>
      </c>
      <c r="AR285" s="24">
        <v>2002</v>
      </c>
      <c r="AS285" s="38"/>
      <c r="AT285" s="38"/>
      <c r="AU285" s="38"/>
      <c r="AV285" s="174">
        <v>3500000</v>
      </c>
      <c r="AW285" s="102"/>
      <c r="AX285" s="102"/>
      <c r="AY285" s="102"/>
      <c r="AZ285" s="102"/>
      <c r="BA285" s="102" t="s">
        <v>1840</v>
      </c>
      <c r="BB285" s="102"/>
      <c r="BC285" s="45"/>
      <c r="BD285" s="45"/>
    </row>
    <row r="286" spans="1:56" s="101" customFormat="1" ht="16" hidden="1" thickBot="1">
      <c r="A286" s="231"/>
      <c r="B286" s="240"/>
      <c r="C286" s="23" t="s">
        <v>1207</v>
      </c>
      <c r="D286" s="24" t="s">
        <v>1423</v>
      </c>
      <c r="E286" s="34"/>
      <c r="F286" s="102"/>
      <c r="G286" s="38"/>
      <c r="H286" s="38"/>
      <c r="I286" s="38"/>
      <c r="J286" s="102"/>
      <c r="K286" s="38"/>
      <c r="L286" s="38"/>
      <c r="M286" s="38"/>
      <c r="N286" s="38"/>
      <c r="O286" s="38"/>
      <c r="P286" s="38"/>
      <c r="Q286" s="38"/>
      <c r="R286" s="46" t="s">
        <v>747</v>
      </c>
      <c r="S286" s="46">
        <v>0</v>
      </c>
      <c r="T286" s="25" t="s">
        <v>226</v>
      </c>
      <c r="U286" s="46">
        <v>0</v>
      </c>
      <c r="V286" s="46">
        <v>0</v>
      </c>
      <c r="W286" s="46">
        <v>0</v>
      </c>
      <c r="X286" s="46">
        <v>0</v>
      </c>
      <c r="Y286" s="46">
        <v>0</v>
      </c>
      <c r="Z286" s="38"/>
      <c r="AA286" s="38"/>
      <c r="AB286" s="38"/>
      <c r="AC286" s="38"/>
      <c r="AD286" s="38"/>
      <c r="AE286" s="38"/>
      <c r="AF286" s="38"/>
      <c r="AG286" s="38"/>
      <c r="AH286" s="38"/>
      <c r="AI286" s="38"/>
      <c r="AJ286" s="38"/>
      <c r="AK286" s="38"/>
      <c r="AL286" s="38"/>
      <c r="AM286" s="38"/>
      <c r="AN286" s="38"/>
      <c r="AO286" s="38"/>
      <c r="AP286" s="38"/>
      <c r="AQ286" s="24" t="s">
        <v>204</v>
      </c>
      <c r="AR286" s="24">
        <v>2002</v>
      </c>
      <c r="AS286" s="38"/>
      <c r="AT286" s="38"/>
      <c r="AU286" s="38"/>
      <c r="AV286" s="174">
        <v>2100000</v>
      </c>
      <c r="AW286" s="102"/>
      <c r="AX286" s="102"/>
      <c r="AY286" s="102"/>
      <c r="AZ286" s="102"/>
      <c r="BA286" s="102" t="s">
        <v>1840</v>
      </c>
      <c r="BB286" s="102"/>
      <c r="BC286" s="45"/>
      <c r="BD286" s="45"/>
    </row>
    <row r="287" spans="1:56" s="101" customFormat="1" ht="16" hidden="1" thickBot="1">
      <c r="A287" s="231"/>
      <c r="B287" s="240"/>
      <c r="C287" s="23" t="s">
        <v>1204</v>
      </c>
      <c r="D287" s="24" t="s">
        <v>1375</v>
      </c>
      <c r="E287" s="34"/>
      <c r="F287" s="102"/>
      <c r="G287" s="38"/>
      <c r="H287" s="38"/>
      <c r="I287" s="38"/>
      <c r="J287" s="102"/>
      <c r="K287" s="38"/>
      <c r="L287" s="38"/>
      <c r="M287" s="38"/>
      <c r="N287" s="38"/>
      <c r="O287" s="38"/>
      <c r="P287" s="38"/>
      <c r="Q287" s="38"/>
      <c r="R287" s="46" t="s">
        <v>1463</v>
      </c>
      <c r="S287" s="46">
        <v>0</v>
      </c>
      <c r="T287" s="25" t="s">
        <v>220</v>
      </c>
      <c r="U287" s="46">
        <v>0</v>
      </c>
      <c r="V287" s="46">
        <v>0</v>
      </c>
      <c r="W287" s="46">
        <v>0</v>
      </c>
      <c r="X287" s="46">
        <v>0</v>
      </c>
      <c r="Y287" s="46">
        <v>0</v>
      </c>
      <c r="Z287" s="38"/>
      <c r="AA287" s="38"/>
      <c r="AB287" s="38"/>
      <c r="AC287" s="38"/>
      <c r="AD287" s="38"/>
      <c r="AE287" s="38"/>
      <c r="AF287" s="38"/>
      <c r="AG287" s="38"/>
      <c r="AH287" s="38"/>
      <c r="AI287" s="38"/>
      <c r="AJ287" s="38"/>
      <c r="AK287" s="38"/>
      <c r="AL287" s="38"/>
      <c r="AM287" s="38"/>
      <c r="AN287" s="38"/>
      <c r="AO287" s="38"/>
      <c r="AP287" s="38"/>
      <c r="AQ287" s="24" t="s">
        <v>204</v>
      </c>
      <c r="AR287" s="24">
        <v>2002</v>
      </c>
      <c r="AS287" s="38"/>
      <c r="AT287" s="38"/>
      <c r="AU287" s="38"/>
      <c r="AV287" s="174">
        <v>49000</v>
      </c>
      <c r="AW287" s="102"/>
      <c r="AX287" s="102"/>
      <c r="AY287" s="102"/>
      <c r="AZ287" s="102"/>
      <c r="BA287" s="102" t="s">
        <v>1840</v>
      </c>
      <c r="BB287" s="102"/>
      <c r="BC287" s="45"/>
      <c r="BD287" s="45"/>
    </row>
    <row r="288" spans="1:56" s="101" customFormat="1" ht="16" hidden="1" thickBot="1">
      <c r="A288" s="231"/>
      <c r="B288" s="240"/>
      <c r="C288" s="23" t="s">
        <v>1228</v>
      </c>
      <c r="D288" s="24" t="s">
        <v>1401</v>
      </c>
      <c r="E288" s="34"/>
      <c r="F288" s="265" t="s">
        <v>123</v>
      </c>
      <c r="G288" s="38"/>
      <c r="H288" s="38"/>
      <c r="I288" s="38"/>
      <c r="J288" s="102" t="s">
        <v>1193</v>
      </c>
      <c r="K288" s="38"/>
      <c r="L288" s="38"/>
      <c r="M288" s="38"/>
      <c r="N288" s="38"/>
      <c r="O288" s="38"/>
      <c r="P288" s="38"/>
      <c r="Q288" s="38"/>
      <c r="R288" s="46" t="s">
        <v>1460</v>
      </c>
      <c r="S288" s="46">
        <v>0</v>
      </c>
      <c r="T288" s="25" t="s">
        <v>221</v>
      </c>
      <c r="U288" s="46">
        <v>0</v>
      </c>
      <c r="V288" s="46">
        <v>0</v>
      </c>
      <c r="W288" s="46">
        <v>0</v>
      </c>
      <c r="X288" s="46">
        <v>0</v>
      </c>
      <c r="Y288" s="46">
        <v>0</v>
      </c>
      <c r="Z288" s="38"/>
      <c r="AA288" s="38"/>
      <c r="AB288" s="38"/>
      <c r="AC288" s="38"/>
      <c r="AD288" s="38"/>
      <c r="AE288" s="38"/>
      <c r="AF288" s="38"/>
      <c r="AG288" s="38"/>
      <c r="AH288" s="38"/>
      <c r="AI288" s="38"/>
      <c r="AJ288" s="38"/>
      <c r="AK288" s="38"/>
      <c r="AL288" s="38"/>
      <c r="AM288" s="38"/>
      <c r="AN288" s="38"/>
      <c r="AO288" s="38"/>
      <c r="AP288" s="38"/>
      <c r="AQ288" s="24" t="s">
        <v>204</v>
      </c>
      <c r="AR288" s="24">
        <v>2005</v>
      </c>
      <c r="AS288" s="38"/>
      <c r="AT288" s="38"/>
      <c r="AU288" s="38"/>
      <c r="AV288" s="174">
        <v>9750000</v>
      </c>
      <c r="AW288" s="265" t="s">
        <v>123</v>
      </c>
      <c r="AX288" s="102"/>
      <c r="AY288" s="271" t="s">
        <v>1563</v>
      </c>
      <c r="AZ288" s="102" t="s">
        <v>1193</v>
      </c>
      <c r="BA288" s="102"/>
      <c r="BB288" s="102"/>
      <c r="BC288" s="45"/>
      <c r="BD288" s="45"/>
    </row>
    <row r="289" spans="1:77" s="101" customFormat="1" ht="16" hidden="1" thickBot="1">
      <c r="A289" s="231"/>
      <c r="B289" s="240"/>
      <c r="C289" s="23" t="s">
        <v>1200</v>
      </c>
      <c r="D289" s="24" t="s">
        <v>1366</v>
      </c>
      <c r="E289" s="34"/>
      <c r="F289" s="102"/>
      <c r="G289" s="38"/>
      <c r="H289" s="38"/>
      <c r="I289" s="38"/>
      <c r="J289" s="102"/>
      <c r="K289" s="38"/>
      <c r="L289" s="38"/>
      <c r="M289" s="38"/>
      <c r="N289" s="38"/>
      <c r="O289" s="38"/>
      <c r="P289" s="38"/>
      <c r="Q289" s="38"/>
      <c r="R289" s="46" t="s">
        <v>747</v>
      </c>
      <c r="S289" s="46">
        <v>0</v>
      </c>
      <c r="T289" s="25" t="s">
        <v>230</v>
      </c>
      <c r="U289" s="46">
        <v>0</v>
      </c>
      <c r="V289" s="46">
        <v>0</v>
      </c>
      <c r="W289" s="46">
        <v>0</v>
      </c>
      <c r="X289" s="46">
        <v>0</v>
      </c>
      <c r="Y289" s="46">
        <v>0</v>
      </c>
      <c r="Z289" s="38"/>
      <c r="AA289" s="38"/>
      <c r="AB289" s="38"/>
      <c r="AC289" s="38"/>
      <c r="AD289" s="38"/>
      <c r="AE289" s="38"/>
      <c r="AF289" s="38"/>
      <c r="AG289" s="38"/>
      <c r="AH289" s="38"/>
      <c r="AI289" s="38"/>
      <c r="AJ289" s="38"/>
      <c r="AK289" s="38"/>
      <c r="AL289" s="38"/>
      <c r="AM289" s="38"/>
      <c r="AN289" s="38"/>
      <c r="AO289" s="38"/>
      <c r="AP289" s="38"/>
      <c r="AQ289" s="24" t="s">
        <v>204</v>
      </c>
      <c r="AR289" s="24">
        <v>2005</v>
      </c>
      <c r="AS289" s="38"/>
      <c r="AT289" s="38"/>
      <c r="AU289" s="38"/>
      <c r="AV289" s="174">
        <v>1500000</v>
      </c>
      <c r="AW289" s="102"/>
      <c r="AX289" s="102"/>
      <c r="AY289" s="102"/>
      <c r="AZ289" s="102"/>
      <c r="BA289" s="102" t="s">
        <v>1840</v>
      </c>
      <c r="BB289" s="102"/>
      <c r="BC289" s="45"/>
      <c r="BD289" s="45"/>
    </row>
    <row r="290" spans="1:77" ht="16" hidden="1" thickBot="1">
      <c r="A290" s="231"/>
      <c r="B290" s="240"/>
      <c r="C290" s="23" t="s">
        <v>1279</v>
      </c>
      <c r="D290" s="24" t="s">
        <v>1424</v>
      </c>
      <c r="E290" s="34"/>
      <c r="F290" s="102"/>
      <c r="G290" s="38"/>
      <c r="H290" s="38"/>
      <c r="I290" s="38"/>
      <c r="J290" s="102"/>
      <c r="K290" s="38"/>
      <c r="L290" s="38"/>
      <c r="M290" s="38"/>
      <c r="N290" s="38"/>
      <c r="O290" s="38"/>
      <c r="P290" s="38"/>
      <c r="Q290" s="38"/>
      <c r="R290" s="46" t="s">
        <v>145</v>
      </c>
      <c r="S290" s="46">
        <v>0</v>
      </c>
      <c r="T290" s="25" t="s">
        <v>225</v>
      </c>
      <c r="U290" s="46">
        <v>0</v>
      </c>
      <c r="V290" s="46">
        <v>0</v>
      </c>
      <c r="W290" s="46">
        <v>0</v>
      </c>
      <c r="X290" s="46">
        <v>0</v>
      </c>
      <c r="Y290" s="46">
        <v>0</v>
      </c>
      <c r="Z290" s="38"/>
      <c r="AA290" s="38"/>
      <c r="AB290" s="38"/>
      <c r="AC290" s="38"/>
      <c r="AD290" s="38"/>
      <c r="AE290" s="38"/>
      <c r="AF290" s="38"/>
      <c r="AG290" s="38"/>
      <c r="AH290" s="38"/>
      <c r="AI290" s="38"/>
      <c r="AJ290" s="38"/>
      <c r="AK290" s="38"/>
      <c r="AL290" s="38"/>
      <c r="AM290" s="38"/>
      <c r="AN290" s="38"/>
      <c r="AO290" s="38"/>
      <c r="AP290" s="38"/>
      <c r="AQ290" s="24" t="s">
        <v>204</v>
      </c>
      <c r="AR290" s="24">
        <v>2001</v>
      </c>
      <c r="AS290" s="38"/>
      <c r="AT290" s="38"/>
      <c r="AU290" s="38"/>
      <c r="AV290" s="174">
        <v>187500</v>
      </c>
      <c r="AW290" s="102"/>
      <c r="AX290" s="102"/>
      <c r="AY290" s="102"/>
      <c r="AZ290" s="102"/>
      <c r="BA290" s="102" t="s">
        <v>1840</v>
      </c>
      <c r="BB290" s="102"/>
      <c r="BC290" s="45"/>
      <c r="BD290" s="45"/>
    </row>
    <row r="291" spans="1:77" ht="16" hidden="1" thickBot="1">
      <c r="A291" s="231"/>
      <c r="B291" s="240"/>
      <c r="C291" s="23" t="s">
        <v>1218</v>
      </c>
      <c r="D291" s="24" t="s">
        <v>1382</v>
      </c>
      <c r="E291" s="34"/>
      <c r="F291" s="102"/>
      <c r="G291" s="38"/>
      <c r="H291" s="38"/>
      <c r="I291" s="38"/>
      <c r="J291" s="102"/>
      <c r="K291" s="38"/>
      <c r="L291" s="38"/>
      <c r="M291" s="38"/>
      <c r="N291" s="38"/>
      <c r="O291" s="38"/>
      <c r="P291" s="38"/>
      <c r="Q291" s="38"/>
      <c r="R291" s="46" t="s">
        <v>1471</v>
      </c>
      <c r="S291" s="46">
        <v>0</v>
      </c>
      <c r="T291" s="25" t="s">
        <v>222</v>
      </c>
      <c r="U291" s="46">
        <v>0</v>
      </c>
      <c r="V291" s="46">
        <v>0</v>
      </c>
      <c r="W291" s="46">
        <v>0</v>
      </c>
      <c r="X291" s="46">
        <v>0</v>
      </c>
      <c r="Y291" s="46">
        <v>0</v>
      </c>
      <c r="Z291" s="38"/>
      <c r="AA291" s="38"/>
      <c r="AB291" s="38"/>
      <c r="AC291" s="38"/>
      <c r="AD291" s="38"/>
      <c r="AE291" s="38"/>
      <c r="AF291" s="38"/>
      <c r="AG291" s="38"/>
      <c r="AH291" s="38"/>
      <c r="AI291" s="38"/>
      <c r="AJ291" s="38"/>
      <c r="AK291" s="38"/>
      <c r="AL291" s="38"/>
      <c r="AM291" s="38"/>
      <c r="AN291" s="38"/>
      <c r="AO291" s="38"/>
      <c r="AP291" s="38"/>
      <c r="AQ291" s="24" t="s">
        <v>204</v>
      </c>
      <c r="AR291" s="24">
        <v>2004</v>
      </c>
      <c r="AS291" s="38"/>
      <c r="AT291" s="38"/>
      <c r="AU291" s="38"/>
      <c r="AV291" s="174">
        <v>1125000</v>
      </c>
      <c r="AW291" s="102"/>
      <c r="AX291" s="102"/>
      <c r="AY291" s="102"/>
      <c r="AZ291" s="102"/>
      <c r="BA291" s="102" t="s">
        <v>1840</v>
      </c>
      <c r="BB291" s="102"/>
      <c r="BC291" s="45"/>
      <c r="BD291" s="45"/>
    </row>
    <row r="292" spans="1:77" ht="16" hidden="1" thickBot="1">
      <c r="A292" s="231"/>
      <c r="B292" s="240"/>
      <c r="C292" s="23" t="s">
        <v>1228</v>
      </c>
      <c r="D292" s="24" t="s">
        <v>1398</v>
      </c>
      <c r="E292" s="34"/>
      <c r="F292" s="265" t="s">
        <v>123</v>
      </c>
      <c r="G292" s="38"/>
      <c r="H292" s="38"/>
      <c r="I292" s="38"/>
      <c r="J292" s="102" t="s">
        <v>1193</v>
      </c>
      <c r="K292" s="38"/>
      <c r="L292" s="38"/>
      <c r="M292" s="38"/>
      <c r="N292" s="38"/>
      <c r="O292" s="38"/>
      <c r="P292" s="38"/>
      <c r="Q292" s="38"/>
      <c r="R292" s="46" t="s">
        <v>1472</v>
      </c>
      <c r="S292" s="46">
        <v>0</v>
      </c>
      <c r="T292" s="25" t="s">
        <v>221</v>
      </c>
      <c r="U292" s="46">
        <v>0</v>
      </c>
      <c r="V292" s="46">
        <v>0</v>
      </c>
      <c r="W292" s="46">
        <v>0</v>
      </c>
      <c r="X292" s="46">
        <v>0</v>
      </c>
      <c r="Y292" s="46">
        <v>0</v>
      </c>
      <c r="Z292" s="38"/>
      <c r="AA292" s="38"/>
      <c r="AB292" s="38"/>
      <c r="AC292" s="38"/>
      <c r="AD292" s="38"/>
      <c r="AE292" s="38"/>
      <c r="AF292" s="38"/>
      <c r="AG292" s="38"/>
      <c r="AH292" s="38"/>
      <c r="AI292" s="38"/>
      <c r="AJ292" s="38"/>
      <c r="AK292" s="38"/>
      <c r="AL292" s="38"/>
      <c r="AM292" s="38"/>
      <c r="AN292" s="38"/>
      <c r="AO292" s="38"/>
      <c r="AP292" s="38"/>
      <c r="AQ292" s="24" t="s">
        <v>204</v>
      </c>
      <c r="AR292" s="24">
        <v>2003</v>
      </c>
      <c r="AS292" s="38"/>
      <c r="AT292" s="38"/>
      <c r="AU292" s="38"/>
      <c r="AV292" s="174">
        <v>5045625</v>
      </c>
      <c r="AW292" s="265" t="s">
        <v>123</v>
      </c>
      <c r="AX292" s="102"/>
      <c r="AY292" s="271" t="s">
        <v>1563</v>
      </c>
      <c r="AZ292" s="102" t="s">
        <v>1193</v>
      </c>
      <c r="BA292" s="102"/>
      <c r="BB292" s="102"/>
      <c r="BC292" s="45"/>
      <c r="BD292" s="45"/>
    </row>
    <row r="293" spans="1:77" ht="16" hidden="1" thickBot="1">
      <c r="A293" s="231"/>
      <c r="B293" s="240"/>
      <c r="C293" s="23" t="s">
        <v>1200</v>
      </c>
      <c r="D293" s="24" t="s">
        <v>1366</v>
      </c>
      <c r="E293" s="34"/>
      <c r="F293" s="102"/>
      <c r="G293" s="38"/>
      <c r="H293" s="38"/>
      <c r="I293" s="38"/>
      <c r="J293" s="102"/>
      <c r="K293" s="38"/>
      <c r="L293" s="38"/>
      <c r="M293" s="38"/>
      <c r="N293" s="38"/>
      <c r="O293" s="38"/>
      <c r="P293" s="38"/>
      <c r="Q293" s="38"/>
      <c r="R293" s="46" t="s">
        <v>784</v>
      </c>
      <c r="S293" s="46">
        <v>0</v>
      </c>
      <c r="T293" s="25" t="s">
        <v>230</v>
      </c>
      <c r="U293" s="46">
        <v>0</v>
      </c>
      <c r="V293" s="46">
        <v>0</v>
      </c>
      <c r="W293" s="46">
        <v>0</v>
      </c>
      <c r="X293" s="46">
        <v>0</v>
      </c>
      <c r="Y293" s="46">
        <v>0</v>
      </c>
      <c r="Z293" s="38"/>
      <c r="AA293" s="38"/>
      <c r="AB293" s="38"/>
      <c r="AC293" s="38"/>
      <c r="AD293" s="38"/>
      <c r="AE293" s="38"/>
      <c r="AF293" s="38"/>
      <c r="AG293" s="38"/>
      <c r="AH293" s="38"/>
      <c r="AI293" s="38"/>
      <c r="AJ293" s="38"/>
      <c r="AK293" s="38"/>
      <c r="AL293" s="38"/>
      <c r="AM293" s="38"/>
      <c r="AN293" s="38"/>
      <c r="AO293" s="38"/>
      <c r="AP293" s="38"/>
      <c r="AQ293" s="24" t="s">
        <v>204</v>
      </c>
      <c r="AR293" s="24">
        <v>2005</v>
      </c>
      <c r="AS293" s="38"/>
      <c r="AT293" s="38"/>
      <c r="AU293" s="38"/>
      <c r="AV293" s="174">
        <v>227500</v>
      </c>
      <c r="AW293" s="102"/>
      <c r="AX293" s="102"/>
      <c r="AY293" s="102"/>
      <c r="AZ293" s="102"/>
      <c r="BA293" s="102" t="s">
        <v>1840</v>
      </c>
      <c r="BB293" s="102"/>
      <c r="BC293" s="45"/>
      <c r="BD293" s="45"/>
    </row>
    <row r="294" spans="1:77" ht="16" hidden="1" thickBot="1">
      <c r="A294" s="231"/>
      <c r="B294" s="240"/>
      <c r="C294" s="23" t="s">
        <v>1217</v>
      </c>
      <c r="D294" s="24" t="s">
        <v>1381</v>
      </c>
      <c r="E294" s="34"/>
      <c r="F294" s="102"/>
      <c r="G294" s="38"/>
      <c r="H294" s="38"/>
      <c r="I294" s="38"/>
      <c r="J294" s="102"/>
      <c r="K294" s="38"/>
      <c r="L294" s="38"/>
      <c r="M294" s="38"/>
      <c r="N294" s="38"/>
      <c r="O294" s="38"/>
      <c r="P294" s="38"/>
      <c r="Q294" s="38"/>
      <c r="R294" s="46" t="s">
        <v>747</v>
      </c>
      <c r="S294" s="46">
        <v>0</v>
      </c>
      <c r="T294" s="25" t="s">
        <v>229</v>
      </c>
      <c r="U294" s="46">
        <v>0</v>
      </c>
      <c r="V294" s="46">
        <v>0</v>
      </c>
      <c r="W294" s="46">
        <v>0</v>
      </c>
      <c r="X294" s="46">
        <v>0</v>
      </c>
      <c r="Y294" s="46">
        <v>0</v>
      </c>
      <c r="Z294" s="38"/>
      <c r="AA294" s="38"/>
      <c r="AB294" s="38"/>
      <c r="AC294" s="38"/>
      <c r="AD294" s="38"/>
      <c r="AE294" s="38"/>
      <c r="AF294" s="38"/>
      <c r="AG294" s="38"/>
      <c r="AH294" s="38"/>
      <c r="AI294" s="38"/>
      <c r="AJ294" s="38"/>
      <c r="AK294" s="38"/>
      <c r="AL294" s="38"/>
      <c r="AM294" s="38"/>
      <c r="AN294" s="38"/>
      <c r="AO294" s="38"/>
      <c r="AP294" s="38"/>
      <c r="AQ294" s="24" t="s">
        <v>204</v>
      </c>
      <c r="AR294" s="24">
        <v>2004</v>
      </c>
      <c r="AS294" s="38"/>
      <c r="AT294" s="38"/>
      <c r="AU294" s="38"/>
      <c r="AV294" s="174">
        <v>1540000</v>
      </c>
      <c r="AW294" s="102"/>
      <c r="AX294" s="102"/>
      <c r="AY294" s="102"/>
      <c r="AZ294" s="102"/>
      <c r="BA294" s="102" t="s">
        <v>1840</v>
      </c>
      <c r="BB294" s="102"/>
      <c r="BC294" s="45"/>
      <c r="BD294" s="45"/>
    </row>
    <row r="295" spans="1:77" ht="31" hidden="1" thickBot="1">
      <c r="A295" s="231"/>
      <c r="B295" s="240"/>
      <c r="C295" s="23" t="s">
        <v>1198</v>
      </c>
      <c r="D295" s="24" t="s">
        <v>1364</v>
      </c>
      <c r="E295" s="34"/>
      <c r="F295" s="102"/>
      <c r="G295" s="38"/>
      <c r="H295" s="38"/>
      <c r="I295" s="38"/>
      <c r="J295" s="102"/>
      <c r="K295" s="38"/>
      <c r="L295" s="38"/>
      <c r="M295" s="38"/>
      <c r="N295" s="38"/>
      <c r="O295" s="38"/>
      <c r="P295" s="38"/>
      <c r="Q295" s="38"/>
      <c r="R295" s="46" t="s">
        <v>1497</v>
      </c>
      <c r="S295" s="46">
        <v>0</v>
      </c>
      <c r="T295" s="25" t="s">
        <v>1534</v>
      </c>
      <c r="U295" s="46">
        <v>0</v>
      </c>
      <c r="V295" s="46">
        <v>0</v>
      </c>
      <c r="W295" s="46">
        <v>0</v>
      </c>
      <c r="X295" s="46">
        <v>0</v>
      </c>
      <c r="Y295" s="46">
        <v>0</v>
      </c>
      <c r="Z295" s="38"/>
      <c r="AA295" s="38"/>
      <c r="AB295" s="38"/>
      <c r="AC295" s="38"/>
      <c r="AD295" s="38"/>
      <c r="AE295" s="38"/>
      <c r="AF295" s="38"/>
      <c r="AG295" s="38"/>
      <c r="AH295" s="38"/>
      <c r="AI295" s="38"/>
      <c r="AJ295" s="38"/>
      <c r="AK295" s="38"/>
      <c r="AL295" s="38"/>
      <c r="AM295" s="38"/>
      <c r="AN295" s="38"/>
      <c r="AO295" s="38"/>
      <c r="AP295" s="38"/>
      <c r="AQ295" s="24" t="s">
        <v>204</v>
      </c>
      <c r="AR295" s="24">
        <v>2006</v>
      </c>
      <c r="AS295" s="38"/>
      <c r="AT295" s="38"/>
      <c r="AU295" s="38"/>
      <c r="AV295" s="174">
        <v>450000</v>
      </c>
      <c r="AW295" s="102"/>
      <c r="AX295" s="102"/>
      <c r="AY295" s="102"/>
      <c r="AZ295" s="102"/>
      <c r="BA295" s="102" t="s">
        <v>1840</v>
      </c>
      <c r="BB295" s="102"/>
      <c r="BC295" s="45"/>
      <c r="BD295" s="45"/>
    </row>
    <row r="296" spans="1:77" ht="16" hidden="1" thickBot="1">
      <c r="A296" s="231"/>
      <c r="B296" s="240"/>
      <c r="C296" s="23" t="s">
        <v>1200</v>
      </c>
      <c r="D296" s="24" t="s">
        <v>1366</v>
      </c>
      <c r="E296" s="34"/>
      <c r="F296" s="102"/>
      <c r="G296" s="38"/>
      <c r="H296" s="38"/>
      <c r="I296" s="38"/>
      <c r="J296" s="102"/>
      <c r="K296" s="38"/>
      <c r="L296" s="38"/>
      <c r="M296" s="38"/>
      <c r="N296" s="38"/>
      <c r="O296" s="38"/>
      <c r="P296" s="38"/>
      <c r="Q296" s="38"/>
      <c r="R296" s="46" t="s">
        <v>1498</v>
      </c>
      <c r="S296" s="46">
        <v>0</v>
      </c>
      <c r="T296" s="25" t="s">
        <v>238</v>
      </c>
      <c r="U296" s="46">
        <v>0</v>
      </c>
      <c r="V296" s="46">
        <v>0</v>
      </c>
      <c r="W296" s="46">
        <v>0</v>
      </c>
      <c r="X296" s="46">
        <v>0</v>
      </c>
      <c r="Y296" s="46">
        <v>0</v>
      </c>
      <c r="Z296" s="38"/>
      <c r="AA296" s="38"/>
      <c r="AB296" s="38"/>
      <c r="AC296" s="38"/>
      <c r="AD296" s="38"/>
      <c r="AE296" s="38"/>
      <c r="AF296" s="38"/>
      <c r="AG296" s="38"/>
      <c r="AH296" s="38"/>
      <c r="AI296" s="38"/>
      <c r="AJ296" s="38"/>
      <c r="AK296" s="38"/>
      <c r="AL296" s="38"/>
      <c r="AM296" s="38"/>
      <c r="AN296" s="38"/>
      <c r="AO296" s="38"/>
      <c r="AP296" s="38"/>
      <c r="AQ296" s="24" t="s">
        <v>204</v>
      </c>
      <c r="AR296" s="24">
        <v>2006</v>
      </c>
      <c r="AS296" s="38"/>
      <c r="AT296" s="38"/>
      <c r="AU296" s="38"/>
      <c r="AV296" s="174">
        <v>487500</v>
      </c>
      <c r="AW296" s="102"/>
      <c r="AX296" s="102"/>
      <c r="AY296" s="102"/>
      <c r="AZ296" s="102"/>
      <c r="BA296" s="102" t="s">
        <v>1840</v>
      </c>
      <c r="BB296" s="102"/>
      <c r="BC296" s="45"/>
      <c r="BD296" s="45"/>
    </row>
    <row r="297" spans="1:77" s="15" customFormat="1" ht="16" hidden="1" thickBot="1">
      <c r="A297" s="237"/>
      <c r="B297" s="238"/>
      <c r="C297" s="40" t="s">
        <v>1230</v>
      </c>
      <c r="D297" s="39" t="s">
        <v>1393</v>
      </c>
      <c r="E297" s="41"/>
      <c r="F297" s="228"/>
      <c r="G297" s="102"/>
      <c r="H297" s="102"/>
      <c r="I297" s="102"/>
      <c r="J297" s="102" t="s">
        <v>1193</v>
      </c>
      <c r="K297" s="102"/>
      <c r="L297" s="102"/>
      <c r="M297" s="102"/>
      <c r="N297" s="102"/>
      <c r="O297" s="102"/>
      <c r="P297" s="102"/>
      <c r="Q297" s="102"/>
      <c r="R297" s="142" t="s">
        <v>1451</v>
      </c>
      <c r="S297" s="142">
        <v>0</v>
      </c>
      <c r="T297" s="149" t="s">
        <v>1526</v>
      </c>
      <c r="U297" s="142">
        <v>0</v>
      </c>
      <c r="V297" s="142">
        <v>0</v>
      </c>
      <c r="W297" s="142">
        <v>0</v>
      </c>
      <c r="X297" s="142">
        <v>0</v>
      </c>
      <c r="Y297" s="142">
        <v>0</v>
      </c>
      <c r="Z297" s="102"/>
      <c r="AA297" s="102"/>
      <c r="AB297" s="102"/>
      <c r="AC297" s="102"/>
      <c r="AD297" s="102"/>
      <c r="AE297" s="102"/>
      <c r="AF297" s="102"/>
      <c r="AG297" s="102"/>
      <c r="AH297" s="102"/>
      <c r="AI297" s="102"/>
      <c r="AJ297" s="102"/>
      <c r="AK297" s="102"/>
      <c r="AL297" s="102"/>
      <c r="AM297" s="102"/>
      <c r="AN297" s="102"/>
      <c r="AO297" s="102"/>
      <c r="AP297" s="102"/>
      <c r="AQ297" s="39" t="s">
        <v>204</v>
      </c>
      <c r="AR297" s="39">
        <v>2003</v>
      </c>
      <c r="AS297" s="102"/>
      <c r="AT297" s="102"/>
      <c r="AU297" s="102"/>
      <c r="AV297" s="174">
        <v>552500</v>
      </c>
      <c r="AW297" s="228"/>
      <c r="AX297" s="228"/>
      <c r="AY297" s="271"/>
      <c r="AZ297" s="102" t="s">
        <v>1193</v>
      </c>
      <c r="BA297" s="102" t="s">
        <v>1840</v>
      </c>
      <c r="BB297" s="102"/>
      <c r="BC297" s="45"/>
      <c r="BD297" s="45"/>
      <c r="BE297" s="161"/>
      <c r="BF297" s="161"/>
      <c r="BG297" s="161"/>
      <c r="BH297" s="161"/>
      <c r="BI297" s="161"/>
      <c r="BJ297" s="161"/>
      <c r="BK297" s="161"/>
      <c r="BL297" s="161"/>
      <c r="BM297" s="161"/>
      <c r="BN297" s="161"/>
      <c r="BO297" s="161"/>
      <c r="BP297" s="161"/>
      <c r="BQ297" s="161"/>
      <c r="BR297" s="161"/>
      <c r="BS297" s="161"/>
      <c r="BT297" s="161"/>
      <c r="BU297" s="161"/>
      <c r="BV297" s="161"/>
      <c r="BW297" s="161"/>
      <c r="BX297" s="161"/>
      <c r="BY297" s="161"/>
    </row>
    <row r="298" spans="1:77" s="15" customFormat="1" ht="16" hidden="1" thickBot="1">
      <c r="A298" s="237"/>
      <c r="B298" s="238"/>
      <c r="C298" s="40" t="s">
        <v>1231</v>
      </c>
      <c r="D298" s="39" t="s">
        <v>1414</v>
      </c>
      <c r="E298" s="41"/>
      <c r="F298" s="102"/>
      <c r="G298" s="102"/>
      <c r="H298" s="102"/>
      <c r="I298" s="102"/>
      <c r="J298" s="102" t="s">
        <v>1193</v>
      </c>
      <c r="K298" s="102"/>
      <c r="L298" s="102"/>
      <c r="M298" s="102"/>
      <c r="N298" s="102"/>
      <c r="O298" s="102"/>
      <c r="P298" s="102"/>
      <c r="Q298" s="102"/>
      <c r="R298" s="142" t="s">
        <v>1451</v>
      </c>
      <c r="S298" s="142">
        <v>0</v>
      </c>
      <c r="T298" s="149" t="s">
        <v>222</v>
      </c>
      <c r="U298" s="142">
        <v>0</v>
      </c>
      <c r="V298" s="142">
        <v>0</v>
      </c>
      <c r="W298" s="142">
        <v>0</v>
      </c>
      <c r="X298" s="142">
        <v>0</v>
      </c>
      <c r="Y298" s="142">
        <v>0</v>
      </c>
      <c r="Z298" s="102"/>
      <c r="AA298" s="102"/>
      <c r="AB298" s="102"/>
      <c r="AC298" s="102"/>
      <c r="AD298" s="102"/>
      <c r="AE298" s="102"/>
      <c r="AF298" s="102"/>
      <c r="AG298" s="102"/>
      <c r="AH298" s="102"/>
      <c r="AI298" s="102"/>
      <c r="AJ298" s="102"/>
      <c r="AK298" s="102"/>
      <c r="AL298" s="102"/>
      <c r="AM298" s="102"/>
      <c r="AN298" s="102"/>
      <c r="AO298" s="102"/>
      <c r="AP298" s="102"/>
      <c r="AQ298" s="39" t="s">
        <v>204</v>
      </c>
      <c r="AR298" s="39">
        <v>2003</v>
      </c>
      <c r="AS298" s="102"/>
      <c r="AT298" s="102"/>
      <c r="AU298" s="102"/>
      <c r="AV298" s="174">
        <v>4420000</v>
      </c>
      <c r="AW298" s="102"/>
      <c r="AX298" s="102"/>
      <c r="AY298" s="102"/>
      <c r="AZ298" s="102" t="s">
        <v>1193</v>
      </c>
      <c r="BA298" s="102" t="s">
        <v>1840</v>
      </c>
      <c r="BB298" s="102"/>
      <c r="BC298" s="45"/>
      <c r="BD298" s="45"/>
      <c r="BE298" s="161"/>
      <c r="BF298" s="161"/>
      <c r="BG298" s="161"/>
      <c r="BH298" s="161"/>
      <c r="BI298" s="161"/>
      <c r="BJ298" s="161"/>
      <c r="BK298" s="161"/>
      <c r="BL298" s="161"/>
      <c r="BM298" s="161"/>
      <c r="BN298" s="161"/>
      <c r="BO298" s="161"/>
      <c r="BP298" s="161"/>
      <c r="BQ298" s="161"/>
      <c r="BR298" s="161"/>
      <c r="BS298" s="161"/>
      <c r="BT298" s="161"/>
      <c r="BU298" s="161"/>
      <c r="BV298" s="161"/>
      <c r="BW298" s="161"/>
      <c r="BX298" s="161"/>
      <c r="BY298" s="161"/>
    </row>
    <row r="299" spans="1:77" s="15" customFormat="1" ht="16" hidden="1" thickBot="1">
      <c r="A299" s="237"/>
      <c r="B299" s="238"/>
      <c r="C299" s="40" t="s">
        <v>1219</v>
      </c>
      <c r="D299" s="39" t="s">
        <v>1383</v>
      </c>
      <c r="E299" s="41"/>
      <c r="F299" s="265"/>
      <c r="G299" s="102"/>
      <c r="H299" s="102"/>
      <c r="I299" s="102"/>
      <c r="J299" s="102" t="s">
        <v>1193</v>
      </c>
      <c r="K299" s="102"/>
      <c r="L299" s="102"/>
      <c r="M299" s="102"/>
      <c r="N299" s="102"/>
      <c r="O299" s="102"/>
      <c r="P299" s="102"/>
      <c r="Q299" s="102"/>
      <c r="R299" s="142" t="s">
        <v>1448</v>
      </c>
      <c r="S299" s="142">
        <v>0</v>
      </c>
      <c r="T299" s="149" t="s">
        <v>1524</v>
      </c>
      <c r="U299" s="142">
        <v>0</v>
      </c>
      <c r="V299" s="142">
        <v>0</v>
      </c>
      <c r="W299" s="142">
        <v>0</v>
      </c>
      <c r="X299" s="142">
        <v>0</v>
      </c>
      <c r="Y299" s="142">
        <v>0</v>
      </c>
      <c r="Z299" s="102"/>
      <c r="AA299" s="102"/>
      <c r="AB299" s="102"/>
      <c r="AC299" s="102"/>
      <c r="AD299" s="102"/>
      <c r="AE299" s="102"/>
      <c r="AF299" s="102"/>
      <c r="AG299" s="102"/>
      <c r="AH299" s="102"/>
      <c r="AI299" s="102"/>
      <c r="AJ299" s="102"/>
      <c r="AK299" s="102"/>
      <c r="AL299" s="102"/>
      <c r="AM299" s="102"/>
      <c r="AN299" s="102"/>
      <c r="AO299" s="102"/>
      <c r="AP299" s="102"/>
      <c r="AQ299" s="39" t="s">
        <v>204</v>
      </c>
      <c r="AR299" s="39">
        <v>2006</v>
      </c>
      <c r="AS299" s="102"/>
      <c r="AT299" s="102"/>
      <c r="AU299" s="102"/>
      <c r="AV299" s="174">
        <v>150000</v>
      </c>
      <c r="AW299" s="265"/>
      <c r="AX299" s="229"/>
      <c r="AY299" s="271"/>
      <c r="AZ299" s="102" t="s">
        <v>1193</v>
      </c>
      <c r="BA299" s="102" t="s">
        <v>1840</v>
      </c>
      <c r="BB299" s="102"/>
      <c r="BC299" s="45"/>
      <c r="BD299" s="45"/>
      <c r="BE299" s="161"/>
      <c r="BF299" s="161"/>
      <c r="BG299" s="161"/>
      <c r="BH299" s="161"/>
      <c r="BI299" s="161"/>
      <c r="BJ299" s="161"/>
      <c r="BK299" s="161"/>
      <c r="BL299" s="161"/>
      <c r="BM299" s="161"/>
      <c r="BN299" s="161"/>
      <c r="BO299" s="161"/>
      <c r="BP299" s="161"/>
      <c r="BQ299" s="161"/>
      <c r="BR299" s="161"/>
      <c r="BS299" s="161"/>
      <c r="BT299" s="161"/>
      <c r="BU299" s="161"/>
      <c r="BV299" s="161"/>
      <c r="BW299" s="161"/>
      <c r="BX299" s="161"/>
      <c r="BY299" s="161"/>
    </row>
    <row r="300" spans="1:77" s="100" customFormat="1" ht="31" hidden="1" thickBot="1">
      <c r="A300" s="231"/>
      <c r="B300" s="254"/>
      <c r="C300" s="72" t="s">
        <v>1280</v>
      </c>
      <c r="D300" s="70" t="s">
        <v>1409</v>
      </c>
      <c r="E300" s="73"/>
      <c r="F300" s="104"/>
      <c r="G300" s="139"/>
      <c r="H300" s="139"/>
      <c r="I300" s="139"/>
      <c r="J300" s="104"/>
      <c r="K300" s="139"/>
      <c r="L300" s="139"/>
      <c r="M300" s="139"/>
      <c r="N300" s="139"/>
      <c r="O300" s="139"/>
      <c r="P300" s="139"/>
      <c r="Q300" s="139"/>
      <c r="R300" s="50" t="s">
        <v>1448</v>
      </c>
      <c r="S300" s="50">
        <v>0</v>
      </c>
      <c r="T300" s="68" t="s">
        <v>1534</v>
      </c>
      <c r="U300" s="50">
        <v>0</v>
      </c>
      <c r="V300" s="50">
        <v>0</v>
      </c>
      <c r="W300" s="50">
        <v>0</v>
      </c>
      <c r="X300" s="50">
        <v>0</v>
      </c>
      <c r="Y300" s="50">
        <v>0</v>
      </c>
      <c r="Z300" s="139"/>
      <c r="AA300" s="139"/>
      <c r="AB300" s="139"/>
      <c r="AC300" s="139"/>
      <c r="AD300" s="139"/>
      <c r="AE300" s="139"/>
      <c r="AF300" s="139"/>
      <c r="AG300" s="139"/>
      <c r="AH300" s="139"/>
      <c r="AI300" s="139"/>
      <c r="AJ300" s="139"/>
      <c r="AK300" s="139"/>
      <c r="AL300" s="139"/>
      <c r="AM300" s="139"/>
      <c r="AN300" s="139"/>
      <c r="AO300" s="139"/>
      <c r="AP300" s="139"/>
      <c r="AQ300" s="70" t="s">
        <v>204</v>
      </c>
      <c r="AR300" s="70">
        <v>2006</v>
      </c>
      <c r="AS300" s="139"/>
      <c r="AT300" s="139"/>
      <c r="AU300" s="139"/>
      <c r="AV300" s="71">
        <v>375000</v>
      </c>
      <c r="AW300" s="104"/>
      <c r="AX300" s="104"/>
      <c r="AY300" s="104"/>
      <c r="AZ300" s="104"/>
      <c r="BA300" s="104" t="s">
        <v>1840</v>
      </c>
      <c r="BB300" s="104"/>
      <c r="BC300" s="66"/>
      <c r="BD300" s="66"/>
      <c r="BE300" s="121"/>
      <c r="BF300" s="121"/>
      <c r="BG300" s="121"/>
      <c r="BH300" s="121"/>
      <c r="BI300" s="121"/>
      <c r="BJ300" s="121"/>
      <c r="BK300" s="121"/>
      <c r="BL300" s="121"/>
      <c r="BM300" s="121"/>
      <c r="BN300" s="121"/>
      <c r="BO300" s="121"/>
      <c r="BP300" s="121"/>
      <c r="BQ300" s="121"/>
      <c r="BR300" s="121"/>
      <c r="BS300" s="121"/>
      <c r="BT300" s="121"/>
      <c r="BU300" s="121"/>
      <c r="BV300" s="121"/>
      <c r="BW300" s="121"/>
      <c r="BX300" s="121"/>
      <c r="BY300" s="121"/>
    </row>
    <row r="301" spans="1:77" s="101" customFormat="1" ht="16" hidden="1" thickBot="1">
      <c r="A301" s="231"/>
      <c r="B301" s="240"/>
      <c r="C301" s="23" t="s">
        <v>1203</v>
      </c>
      <c r="D301" s="24" t="s">
        <v>1369</v>
      </c>
      <c r="E301" s="34"/>
      <c r="F301" s="102"/>
      <c r="G301" s="38"/>
      <c r="H301" s="38"/>
      <c r="I301" s="38"/>
      <c r="J301" s="102"/>
      <c r="K301" s="38"/>
      <c r="L301" s="38"/>
      <c r="M301" s="38"/>
      <c r="N301" s="38"/>
      <c r="O301" s="38"/>
      <c r="P301" s="38"/>
      <c r="Q301" s="38"/>
      <c r="R301" s="46" t="s">
        <v>747</v>
      </c>
      <c r="S301" s="46">
        <v>0</v>
      </c>
      <c r="T301" s="25" t="s">
        <v>1525</v>
      </c>
      <c r="U301" s="46">
        <v>0</v>
      </c>
      <c r="V301" s="46">
        <v>0</v>
      </c>
      <c r="W301" s="46">
        <v>0</v>
      </c>
      <c r="X301" s="46">
        <v>0</v>
      </c>
      <c r="Y301" s="46">
        <v>0</v>
      </c>
      <c r="Z301" s="38"/>
      <c r="AA301" s="38"/>
      <c r="AB301" s="38"/>
      <c r="AC301" s="38"/>
      <c r="AD301" s="38"/>
      <c r="AE301" s="38"/>
      <c r="AF301" s="38"/>
      <c r="AG301" s="38"/>
      <c r="AH301" s="38"/>
      <c r="AI301" s="38"/>
      <c r="AJ301" s="38"/>
      <c r="AK301" s="38"/>
      <c r="AL301" s="38"/>
      <c r="AM301" s="38"/>
      <c r="AN301" s="38"/>
      <c r="AO301" s="38"/>
      <c r="AP301" s="38"/>
      <c r="AQ301" s="24" t="s">
        <v>204</v>
      </c>
      <c r="AR301" s="24">
        <v>2005</v>
      </c>
      <c r="AS301" s="38"/>
      <c r="AT301" s="38"/>
      <c r="AU301" s="38"/>
      <c r="AV301" s="174">
        <v>2600000</v>
      </c>
      <c r="AW301" s="102"/>
      <c r="AX301" s="102"/>
      <c r="AY301" s="102"/>
      <c r="AZ301" s="102"/>
      <c r="BA301" s="102" t="s">
        <v>1840</v>
      </c>
      <c r="BB301" s="102"/>
      <c r="BC301" s="45"/>
      <c r="BD301" s="45"/>
    </row>
    <row r="302" spans="1:77" s="101" customFormat="1" ht="16" hidden="1" thickBot="1">
      <c r="A302" s="231"/>
      <c r="B302" s="240"/>
      <c r="C302" s="23" t="s">
        <v>1200</v>
      </c>
      <c r="D302" s="24" t="s">
        <v>1366</v>
      </c>
      <c r="E302" s="34"/>
      <c r="F302" s="102"/>
      <c r="G302" s="38"/>
      <c r="H302" s="38"/>
      <c r="I302" s="38"/>
      <c r="J302" s="102"/>
      <c r="K302" s="38"/>
      <c r="L302" s="38"/>
      <c r="M302" s="38"/>
      <c r="N302" s="38"/>
      <c r="O302" s="38"/>
      <c r="P302" s="38"/>
      <c r="Q302" s="38"/>
      <c r="R302" s="46" t="s">
        <v>747</v>
      </c>
      <c r="S302" s="46">
        <v>0</v>
      </c>
      <c r="T302" s="25" t="s">
        <v>238</v>
      </c>
      <c r="U302" s="46">
        <v>0</v>
      </c>
      <c r="V302" s="46">
        <v>0</v>
      </c>
      <c r="W302" s="46">
        <v>0</v>
      </c>
      <c r="X302" s="46">
        <v>0</v>
      </c>
      <c r="Y302" s="46">
        <v>0</v>
      </c>
      <c r="Z302" s="38"/>
      <c r="AA302" s="38"/>
      <c r="AB302" s="38"/>
      <c r="AC302" s="38"/>
      <c r="AD302" s="38"/>
      <c r="AE302" s="38"/>
      <c r="AF302" s="38"/>
      <c r="AG302" s="38"/>
      <c r="AH302" s="38"/>
      <c r="AI302" s="38"/>
      <c r="AJ302" s="38"/>
      <c r="AK302" s="38"/>
      <c r="AL302" s="38"/>
      <c r="AM302" s="38"/>
      <c r="AN302" s="38"/>
      <c r="AO302" s="38"/>
      <c r="AP302" s="38"/>
      <c r="AQ302" s="24" t="s">
        <v>204</v>
      </c>
      <c r="AR302" s="24">
        <v>2005</v>
      </c>
      <c r="AS302" s="38"/>
      <c r="AT302" s="38"/>
      <c r="AU302" s="38"/>
      <c r="AV302" s="174">
        <v>227500</v>
      </c>
      <c r="AW302" s="102"/>
      <c r="AX302" s="102"/>
      <c r="AY302" s="102"/>
      <c r="AZ302" s="102"/>
      <c r="BA302" s="102" t="s">
        <v>1840</v>
      </c>
      <c r="BB302" s="102"/>
      <c r="BC302" s="45"/>
      <c r="BD302" s="45"/>
    </row>
    <row r="303" spans="1:77" s="101" customFormat="1" ht="16" hidden="1" thickBot="1">
      <c r="A303" s="231"/>
      <c r="B303" s="240"/>
      <c r="C303" s="23" t="s">
        <v>1228</v>
      </c>
      <c r="D303" s="24" t="s">
        <v>1398</v>
      </c>
      <c r="E303" s="34"/>
      <c r="F303" s="47"/>
      <c r="G303" s="38"/>
      <c r="H303" s="38"/>
      <c r="I303" s="38"/>
      <c r="J303" s="102" t="s">
        <v>1193</v>
      </c>
      <c r="K303" s="38"/>
      <c r="L303" s="38"/>
      <c r="M303" s="38"/>
      <c r="N303" s="38"/>
      <c r="O303" s="38"/>
      <c r="P303" s="38"/>
      <c r="Q303" s="38"/>
      <c r="R303" s="46" t="s">
        <v>1468</v>
      </c>
      <c r="S303" s="46">
        <v>0</v>
      </c>
      <c r="T303" s="25" t="s">
        <v>221</v>
      </c>
      <c r="U303" s="46">
        <v>0</v>
      </c>
      <c r="V303" s="46">
        <v>0</v>
      </c>
      <c r="W303" s="46">
        <v>0</v>
      </c>
      <c r="X303" s="46">
        <v>0</v>
      </c>
      <c r="Y303" s="46">
        <v>0</v>
      </c>
      <c r="Z303" s="38"/>
      <c r="AA303" s="38"/>
      <c r="AB303" s="38"/>
      <c r="AC303" s="38"/>
      <c r="AD303" s="38"/>
      <c r="AE303" s="38"/>
      <c r="AF303" s="38"/>
      <c r="AG303" s="38"/>
      <c r="AH303" s="38"/>
      <c r="AI303" s="38"/>
      <c r="AJ303" s="38"/>
      <c r="AK303" s="38"/>
      <c r="AL303" s="38"/>
      <c r="AM303" s="38"/>
      <c r="AN303" s="38"/>
      <c r="AO303" s="38"/>
      <c r="AP303" s="38"/>
      <c r="AQ303" s="24" t="s">
        <v>204</v>
      </c>
      <c r="AR303" s="24">
        <v>2004</v>
      </c>
      <c r="AS303" s="38"/>
      <c r="AT303" s="38"/>
      <c r="AU303" s="38"/>
      <c r="AV303" s="174">
        <v>1875000</v>
      </c>
      <c r="AW303" s="47"/>
      <c r="AX303" s="102"/>
      <c r="AY303" s="272"/>
      <c r="AZ303" s="102" t="s">
        <v>1193</v>
      </c>
      <c r="BA303" s="102" t="s">
        <v>1840</v>
      </c>
      <c r="BB303" s="102"/>
      <c r="BC303" s="45"/>
      <c r="BD303" s="45"/>
    </row>
    <row r="304" spans="1:77" s="101" customFormat="1" ht="16" hidden="1" thickBot="1">
      <c r="A304" s="231"/>
      <c r="B304" s="240"/>
      <c r="C304" s="23" t="s">
        <v>1228</v>
      </c>
      <c r="D304" s="24" t="s">
        <v>1398</v>
      </c>
      <c r="E304" s="34"/>
      <c r="F304" s="47"/>
      <c r="G304" s="38"/>
      <c r="H304" s="38"/>
      <c r="I304" s="38"/>
      <c r="J304" s="102" t="s">
        <v>1193</v>
      </c>
      <c r="K304" s="38"/>
      <c r="L304" s="38"/>
      <c r="M304" s="38"/>
      <c r="N304" s="38"/>
      <c r="O304" s="38"/>
      <c r="P304" s="38"/>
      <c r="Q304" s="38"/>
      <c r="R304" s="46" t="s">
        <v>1468</v>
      </c>
      <c r="S304" s="46">
        <v>0</v>
      </c>
      <c r="T304" s="25" t="s">
        <v>221</v>
      </c>
      <c r="U304" s="46">
        <v>0</v>
      </c>
      <c r="V304" s="46">
        <v>0</v>
      </c>
      <c r="W304" s="46">
        <v>0</v>
      </c>
      <c r="X304" s="46">
        <v>0</v>
      </c>
      <c r="Y304" s="46">
        <v>0</v>
      </c>
      <c r="Z304" s="38"/>
      <c r="AA304" s="38"/>
      <c r="AB304" s="38"/>
      <c r="AC304" s="38"/>
      <c r="AD304" s="38"/>
      <c r="AE304" s="38"/>
      <c r="AF304" s="38"/>
      <c r="AG304" s="38"/>
      <c r="AH304" s="38"/>
      <c r="AI304" s="38"/>
      <c r="AJ304" s="38"/>
      <c r="AK304" s="38"/>
      <c r="AL304" s="38"/>
      <c r="AM304" s="38"/>
      <c r="AN304" s="38"/>
      <c r="AO304" s="38"/>
      <c r="AP304" s="38"/>
      <c r="AQ304" s="24" t="s">
        <v>204</v>
      </c>
      <c r="AR304" s="24">
        <v>2003</v>
      </c>
      <c r="AS304" s="38"/>
      <c r="AT304" s="38"/>
      <c r="AU304" s="38"/>
      <c r="AV304" s="174">
        <v>1625000</v>
      </c>
      <c r="AW304" s="47"/>
      <c r="AX304" s="102"/>
      <c r="AY304" s="272"/>
      <c r="AZ304" s="102" t="s">
        <v>1193</v>
      </c>
      <c r="BA304" s="102" t="s">
        <v>1840</v>
      </c>
      <c r="BB304" s="102"/>
      <c r="BC304" s="45"/>
      <c r="BD304" s="45"/>
    </row>
    <row r="305" spans="1:77" s="101" customFormat="1" ht="16" hidden="1" thickBot="1">
      <c r="A305" s="231"/>
      <c r="B305" s="240"/>
      <c r="C305" s="23" t="s">
        <v>1227</v>
      </c>
      <c r="D305" s="24" t="s">
        <v>1390</v>
      </c>
      <c r="E305" s="34"/>
      <c r="F305" s="102" t="s">
        <v>123</v>
      </c>
      <c r="G305" s="38"/>
      <c r="H305" s="38"/>
      <c r="I305" s="38"/>
      <c r="J305" s="102" t="s">
        <v>1193</v>
      </c>
      <c r="K305" s="38"/>
      <c r="L305" s="38"/>
      <c r="M305" s="38"/>
      <c r="N305" s="38"/>
      <c r="O305" s="38"/>
      <c r="P305" s="38"/>
      <c r="Q305" s="38"/>
      <c r="R305" s="46" t="s">
        <v>1471</v>
      </c>
      <c r="S305" s="46">
        <v>0</v>
      </c>
      <c r="T305" s="25" t="s">
        <v>224</v>
      </c>
      <c r="U305" s="46">
        <v>0</v>
      </c>
      <c r="V305" s="46">
        <v>0</v>
      </c>
      <c r="W305" s="46">
        <v>0</v>
      </c>
      <c r="X305" s="46">
        <v>0</v>
      </c>
      <c r="Y305" s="46">
        <v>0</v>
      </c>
      <c r="Z305" s="38"/>
      <c r="AA305" s="38"/>
      <c r="AB305" s="38"/>
      <c r="AC305" s="38"/>
      <c r="AD305" s="38"/>
      <c r="AE305" s="38"/>
      <c r="AF305" s="38"/>
      <c r="AG305" s="38"/>
      <c r="AH305" s="38"/>
      <c r="AI305" s="38"/>
      <c r="AJ305" s="38"/>
      <c r="AK305" s="38"/>
      <c r="AL305" s="38"/>
      <c r="AM305" s="38"/>
      <c r="AN305" s="38"/>
      <c r="AO305" s="38"/>
      <c r="AP305" s="38"/>
      <c r="AQ305" s="24" t="s">
        <v>204</v>
      </c>
      <c r="AR305" s="24">
        <v>2004</v>
      </c>
      <c r="AS305" s="38"/>
      <c r="AT305" s="38"/>
      <c r="AU305" s="38"/>
      <c r="AV305" s="174">
        <v>1137500</v>
      </c>
      <c r="AW305" s="102" t="s">
        <v>123</v>
      </c>
      <c r="AX305" s="102"/>
      <c r="AY305" s="102" t="s">
        <v>1624</v>
      </c>
      <c r="AZ305" s="102" t="s">
        <v>1193</v>
      </c>
      <c r="BA305" s="102"/>
      <c r="BB305" s="102"/>
      <c r="BC305" s="45"/>
      <c r="BD305" s="45"/>
    </row>
    <row r="306" spans="1:77" s="101" customFormat="1" ht="16" hidden="1" thickBot="1">
      <c r="A306" s="231"/>
      <c r="B306" s="240"/>
      <c r="C306" s="23" t="s">
        <v>1212</v>
      </c>
      <c r="D306" s="24" t="s">
        <v>1425</v>
      </c>
      <c r="E306" s="34"/>
      <c r="F306" s="102"/>
      <c r="G306" s="38"/>
      <c r="H306" s="38"/>
      <c r="I306" s="38"/>
      <c r="J306" s="102"/>
      <c r="K306" s="38"/>
      <c r="L306" s="38"/>
      <c r="M306" s="38"/>
      <c r="N306" s="38"/>
      <c r="O306" s="38"/>
      <c r="P306" s="38"/>
      <c r="Q306" s="38"/>
      <c r="R306" s="46" t="s">
        <v>747</v>
      </c>
      <c r="S306" s="46">
        <v>0</v>
      </c>
      <c r="T306" s="25" t="s">
        <v>1527</v>
      </c>
      <c r="U306" s="46">
        <v>0</v>
      </c>
      <c r="V306" s="46">
        <v>0</v>
      </c>
      <c r="W306" s="46">
        <v>0</v>
      </c>
      <c r="X306" s="46">
        <v>0</v>
      </c>
      <c r="Y306" s="46">
        <v>0</v>
      </c>
      <c r="Z306" s="38"/>
      <c r="AA306" s="38"/>
      <c r="AB306" s="38"/>
      <c r="AC306" s="38"/>
      <c r="AD306" s="38"/>
      <c r="AE306" s="38"/>
      <c r="AF306" s="38"/>
      <c r="AG306" s="38"/>
      <c r="AH306" s="38"/>
      <c r="AI306" s="38"/>
      <c r="AJ306" s="38"/>
      <c r="AK306" s="38"/>
      <c r="AL306" s="38"/>
      <c r="AM306" s="38"/>
      <c r="AN306" s="38"/>
      <c r="AO306" s="38"/>
      <c r="AP306" s="38"/>
      <c r="AQ306" s="24" t="s">
        <v>204</v>
      </c>
      <c r="AR306" s="24">
        <v>2006</v>
      </c>
      <c r="AS306" s="38"/>
      <c r="AT306" s="38"/>
      <c r="AU306" s="38"/>
      <c r="AV306" s="174">
        <v>3187500</v>
      </c>
      <c r="AW306" s="102"/>
      <c r="AX306" s="102"/>
      <c r="AY306" s="102"/>
      <c r="AZ306" s="102"/>
      <c r="BA306" s="104" t="s">
        <v>1840</v>
      </c>
      <c r="BB306" s="102"/>
      <c r="BC306" s="45"/>
      <c r="BD306" s="45"/>
    </row>
    <row r="307" spans="1:77" s="101" customFormat="1" ht="16" hidden="1" thickBot="1">
      <c r="A307" s="231"/>
      <c r="B307" s="240"/>
      <c r="C307" s="23" t="s">
        <v>1212</v>
      </c>
      <c r="D307" s="24" t="s">
        <v>1425</v>
      </c>
      <c r="E307" s="34"/>
      <c r="F307" s="102"/>
      <c r="G307" s="38"/>
      <c r="H307" s="38"/>
      <c r="I307" s="38"/>
      <c r="J307" s="102"/>
      <c r="K307" s="38"/>
      <c r="L307" s="38"/>
      <c r="M307" s="38"/>
      <c r="N307" s="38"/>
      <c r="O307" s="38"/>
      <c r="P307" s="38"/>
      <c r="Q307" s="38"/>
      <c r="R307" s="46" t="s">
        <v>747</v>
      </c>
      <c r="S307" s="46">
        <v>0</v>
      </c>
      <c r="T307" s="25" t="s">
        <v>1524</v>
      </c>
      <c r="U307" s="46">
        <v>0</v>
      </c>
      <c r="V307" s="46">
        <v>0</v>
      </c>
      <c r="W307" s="46">
        <v>0</v>
      </c>
      <c r="X307" s="46">
        <v>0</v>
      </c>
      <c r="Y307" s="46">
        <v>0</v>
      </c>
      <c r="Z307" s="38"/>
      <c r="AA307" s="38"/>
      <c r="AB307" s="38"/>
      <c r="AC307" s="38"/>
      <c r="AD307" s="38"/>
      <c r="AE307" s="38"/>
      <c r="AF307" s="38"/>
      <c r="AG307" s="38"/>
      <c r="AH307" s="38"/>
      <c r="AI307" s="38"/>
      <c r="AJ307" s="38"/>
      <c r="AK307" s="38"/>
      <c r="AL307" s="38"/>
      <c r="AM307" s="38"/>
      <c r="AN307" s="38"/>
      <c r="AO307" s="38"/>
      <c r="AP307" s="38"/>
      <c r="AQ307" s="24" t="s">
        <v>204</v>
      </c>
      <c r="AR307" s="24">
        <v>2006</v>
      </c>
      <c r="AS307" s="38"/>
      <c r="AT307" s="38"/>
      <c r="AU307" s="38"/>
      <c r="AV307" s="174">
        <v>4080000</v>
      </c>
      <c r="AW307" s="102"/>
      <c r="AX307" s="102"/>
      <c r="AY307" s="102"/>
      <c r="AZ307" s="102"/>
      <c r="BA307" s="104" t="s">
        <v>1840</v>
      </c>
      <c r="BB307" s="102"/>
      <c r="BC307" s="45"/>
      <c r="BD307" s="45"/>
    </row>
    <row r="308" spans="1:77" s="101" customFormat="1" ht="16" hidden="1" thickBot="1">
      <c r="A308" s="231"/>
      <c r="B308" s="240"/>
      <c r="C308" s="23" t="s">
        <v>1219</v>
      </c>
      <c r="D308" s="24" t="s">
        <v>1383</v>
      </c>
      <c r="E308" s="34"/>
      <c r="F308" s="102"/>
      <c r="G308" s="38"/>
      <c r="H308" s="38"/>
      <c r="I308" s="38"/>
      <c r="J308" s="102"/>
      <c r="K308" s="38"/>
      <c r="L308" s="38"/>
      <c r="M308" s="38"/>
      <c r="N308" s="38"/>
      <c r="O308" s="38"/>
      <c r="P308" s="38"/>
      <c r="Q308" s="38"/>
      <c r="R308" s="46" t="s">
        <v>747</v>
      </c>
      <c r="S308" s="46">
        <v>0</v>
      </c>
      <c r="T308" s="25" t="s">
        <v>1539</v>
      </c>
      <c r="U308" s="46">
        <v>0</v>
      </c>
      <c r="V308" s="46">
        <v>0</v>
      </c>
      <c r="W308" s="46">
        <v>0</v>
      </c>
      <c r="X308" s="46">
        <v>0</v>
      </c>
      <c r="Y308" s="46">
        <v>0</v>
      </c>
      <c r="Z308" s="38"/>
      <c r="AA308" s="38"/>
      <c r="AB308" s="38"/>
      <c r="AC308" s="38"/>
      <c r="AD308" s="38"/>
      <c r="AE308" s="38"/>
      <c r="AF308" s="38"/>
      <c r="AG308" s="38"/>
      <c r="AH308" s="38"/>
      <c r="AI308" s="38"/>
      <c r="AJ308" s="38"/>
      <c r="AK308" s="38"/>
      <c r="AL308" s="38"/>
      <c r="AM308" s="38"/>
      <c r="AN308" s="38"/>
      <c r="AO308" s="38"/>
      <c r="AP308" s="38"/>
      <c r="AQ308" s="24" t="s">
        <v>204</v>
      </c>
      <c r="AR308" s="24">
        <v>2006</v>
      </c>
      <c r="AS308" s="38"/>
      <c r="AT308" s="38"/>
      <c r="AU308" s="38"/>
      <c r="AV308" s="174">
        <v>1440000</v>
      </c>
      <c r="AW308" s="102"/>
      <c r="AX308" s="102"/>
      <c r="AY308" s="102"/>
      <c r="AZ308" s="102"/>
      <c r="BA308" s="104" t="s">
        <v>1840</v>
      </c>
      <c r="BB308" s="102"/>
      <c r="BC308" s="45"/>
      <c r="BD308" s="45"/>
    </row>
    <row r="309" spans="1:77" s="101" customFormat="1" ht="16" hidden="1" thickBot="1">
      <c r="A309" s="231"/>
      <c r="B309" s="240"/>
      <c r="C309" s="23" t="s">
        <v>1249</v>
      </c>
      <c r="D309" s="24" t="s">
        <v>1408</v>
      </c>
      <c r="E309" s="34"/>
      <c r="F309" s="104"/>
      <c r="G309" s="38"/>
      <c r="H309" s="38"/>
      <c r="I309" s="38"/>
      <c r="J309" s="102"/>
      <c r="K309" s="38"/>
      <c r="L309" s="38"/>
      <c r="M309" s="38"/>
      <c r="N309" s="38"/>
      <c r="O309" s="38"/>
      <c r="P309" s="38"/>
      <c r="Q309" s="38"/>
      <c r="R309" s="46" t="s">
        <v>1499</v>
      </c>
      <c r="S309" s="46">
        <v>0</v>
      </c>
      <c r="T309" s="25" t="s">
        <v>222</v>
      </c>
      <c r="U309" s="46">
        <v>0</v>
      </c>
      <c r="V309" s="46">
        <v>0</v>
      </c>
      <c r="W309" s="46">
        <v>0</v>
      </c>
      <c r="X309" s="46">
        <v>0</v>
      </c>
      <c r="Y309" s="46">
        <v>0</v>
      </c>
      <c r="Z309" s="38"/>
      <c r="AA309" s="38"/>
      <c r="AB309" s="38"/>
      <c r="AC309" s="38"/>
      <c r="AD309" s="38"/>
      <c r="AE309" s="38"/>
      <c r="AF309" s="38"/>
      <c r="AG309" s="38"/>
      <c r="AH309" s="38"/>
      <c r="AI309" s="38"/>
      <c r="AJ309" s="38"/>
      <c r="AK309" s="38"/>
      <c r="AL309" s="38"/>
      <c r="AM309" s="38"/>
      <c r="AN309" s="38"/>
      <c r="AO309" s="38"/>
      <c r="AP309" s="38"/>
      <c r="AQ309" s="24" t="s">
        <v>204</v>
      </c>
      <c r="AR309" s="24">
        <v>2003</v>
      </c>
      <c r="AS309" s="38"/>
      <c r="AT309" s="38"/>
      <c r="AU309" s="38"/>
      <c r="AV309" s="174">
        <v>900000</v>
      </c>
      <c r="AW309" s="104"/>
      <c r="AX309" s="104"/>
      <c r="AY309" s="102"/>
      <c r="AZ309" s="102"/>
      <c r="BA309" s="104" t="s">
        <v>1840</v>
      </c>
      <c r="BB309" s="102"/>
      <c r="BC309" s="45"/>
      <c r="BD309" s="45"/>
    </row>
    <row r="310" spans="1:77" s="101" customFormat="1" ht="16" hidden="1" thickBot="1">
      <c r="A310" s="231"/>
      <c r="B310" s="240"/>
      <c r="C310" s="23" t="s">
        <v>1256</v>
      </c>
      <c r="D310" s="24" t="s">
        <v>1426</v>
      </c>
      <c r="E310" s="34"/>
      <c r="F310" s="102"/>
      <c r="G310" s="38"/>
      <c r="H310" s="38"/>
      <c r="I310" s="38"/>
      <c r="J310" s="102"/>
      <c r="K310" s="38"/>
      <c r="L310" s="38"/>
      <c r="M310" s="38"/>
      <c r="N310" s="38"/>
      <c r="O310" s="38"/>
      <c r="P310" s="38"/>
      <c r="Q310" s="38"/>
      <c r="R310" s="46" t="s">
        <v>747</v>
      </c>
      <c r="S310" s="46">
        <v>0</v>
      </c>
      <c r="T310" s="25" t="s">
        <v>1527</v>
      </c>
      <c r="U310" s="46">
        <v>0</v>
      </c>
      <c r="V310" s="46">
        <v>0</v>
      </c>
      <c r="W310" s="46">
        <v>0</v>
      </c>
      <c r="X310" s="46">
        <v>0</v>
      </c>
      <c r="Y310" s="46">
        <v>0</v>
      </c>
      <c r="Z310" s="38"/>
      <c r="AA310" s="38"/>
      <c r="AB310" s="38"/>
      <c r="AC310" s="38"/>
      <c r="AD310" s="38"/>
      <c r="AE310" s="38"/>
      <c r="AF310" s="38"/>
      <c r="AG310" s="38"/>
      <c r="AH310" s="38"/>
      <c r="AI310" s="38"/>
      <c r="AJ310" s="38"/>
      <c r="AK310" s="38"/>
      <c r="AL310" s="38"/>
      <c r="AM310" s="38"/>
      <c r="AN310" s="38"/>
      <c r="AO310" s="38"/>
      <c r="AP310" s="38"/>
      <c r="AQ310" s="24" t="s">
        <v>204</v>
      </c>
      <c r="AR310" s="24">
        <v>2005</v>
      </c>
      <c r="AS310" s="38"/>
      <c r="AT310" s="38"/>
      <c r="AU310" s="38"/>
      <c r="AV310" s="174">
        <v>750000</v>
      </c>
      <c r="AW310" s="102"/>
      <c r="AX310" s="102"/>
      <c r="AY310" s="102"/>
      <c r="AZ310" s="102"/>
      <c r="BA310" s="104" t="s">
        <v>1840</v>
      </c>
      <c r="BB310" s="102"/>
      <c r="BC310" s="45"/>
      <c r="BD310" s="45"/>
    </row>
    <row r="311" spans="1:77" s="101" customFormat="1" ht="31" hidden="1" thickBot="1">
      <c r="A311" s="231"/>
      <c r="B311" s="240"/>
      <c r="C311" s="23" t="s">
        <v>1256</v>
      </c>
      <c r="D311" s="24" t="s">
        <v>1426</v>
      </c>
      <c r="E311" s="34"/>
      <c r="F311" s="265"/>
      <c r="G311" s="38"/>
      <c r="H311" s="38"/>
      <c r="I311" s="38"/>
      <c r="J311" s="102"/>
      <c r="K311" s="38"/>
      <c r="L311" s="38"/>
      <c r="M311" s="38"/>
      <c r="N311" s="38"/>
      <c r="O311" s="38"/>
      <c r="P311" s="38"/>
      <c r="Q311" s="38"/>
      <c r="R311" s="46" t="s">
        <v>747</v>
      </c>
      <c r="S311" s="46">
        <v>0</v>
      </c>
      <c r="T311" s="25" t="s">
        <v>1534</v>
      </c>
      <c r="U311" s="46">
        <v>0</v>
      </c>
      <c r="V311" s="46">
        <v>0</v>
      </c>
      <c r="W311" s="46">
        <v>0</v>
      </c>
      <c r="X311" s="46">
        <v>0</v>
      </c>
      <c r="Y311" s="46">
        <v>0</v>
      </c>
      <c r="Z311" s="38"/>
      <c r="AA311" s="38"/>
      <c r="AB311" s="38"/>
      <c r="AC311" s="38"/>
      <c r="AD311" s="38"/>
      <c r="AE311" s="38"/>
      <c r="AF311" s="38"/>
      <c r="AG311" s="38"/>
      <c r="AH311" s="38"/>
      <c r="AI311" s="38"/>
      <c r="AJ311" s="38"/>
      <c r="AK311" s="38"/>
      <c r="AL311" s="38"/>
      <c r="AM311" s="38"/>
      <c r="AN311" s="38"/>
      <c r="AO311" s="38"/>
      <c r="AP311" s="38"/>
      <c r="AQ311" s="24" t="s">
        <v>204</v>
      </c>
      <c r="AR311" s="24">
        <v>2006</v>
      </c>
      <c r="AS311" s="38"/>
      <c r="AT311" s="38"/>
      <c r="AU311" s="38"/>
      <c r="AV311" s="174">
        <v>2640000</v>
      </c>
      <c r="AW311" s="265"/>
      <c r="AX311" s="228"/>
      <c r="AY311" s="102"/>
      <c r="AZ311" s="102"/>
      <c r="BA311" s="104" t="s">
        <v>1840</v>
      </c>
      <c r="BB311" s="102"/>
      <c r="BC311" s="45"/>
      <c r="BD311" s="45"/>
    </row>
    <row r="312" spans="1:77" s="101" customFormat="1" ht="16" hidden="1" thickBot="1">
      <c r="A312" s="231"/>
      <c r="B312" s="240"/>
      <c r="C312" s="23" t="s">
        <v>1200</v>
      </c>
      <c r="D312" s="24" t="s">
        <v>1366</v>
      </c>
      <c r="E312" s="34"/>
      <c r="F312" s="102"/>
      <c r="G312" s="38"/>
      <c r="H312" s="38"/>
      <c r="I312" s="38"/>
      <c r="J312" s="102"/>
      <c r="K312" s="38"/>
      <c r="L312" s="38"/>
      <c r="M312" s="38"/>
      <c r="N312" s="38"/>
      <c r="O312" s="38"/>
      <c r="P312" s="38"/>
      <c r="Q312" s="38"/>
      <c r="R312" s="46" t="s">
        <v>747</v>
      </c>
      <c r="S312" s="46">
        <v>0</v>
      </c>
      <c r="T312" s="25" t="s">
        <v>1523</v>
      </c>
      <c r="U312" s="46">
        <v>0</v>
      </c>
      <c r="V312" s="46">
        <v>0</v>
      </c>
      <c r="W312" s="46">
        <v>0</v>
      </c>
      <c r="X312" s="46">
        <v>0</v>
      </c>
      <c r="Y312" s="46">
        <v>0</v>
      </c>
      <c r="Z312" s="38"/>
      <c r="AA312" s="38"/>
      <c r="AB312" s="38"/>
      <c r="AC312" s="38"/>
      <c r="AD312" s="38"/>
      <c r="AE312" s="38"/>
      <c r="AF312" s="38"/>
      <c r="AG312" s="38"/>
      <c r="AH312" s="38"/>
      <c r="AI312" s="38"/>
      <c r="AJ312" s="38"/>
      <c r="AK312" s="38"/>
      <c r="AL312" s="38"/>
      <c r="AM312" s="38"/>
      <c r="AN312" s="38"/>
      <c r="AO312" s="38"/>
      <c r="AP312" s="38"/>
      <c r="AQ312" s="24" t="s">
        <v>204</v>
      </c>
      <c r="AR312" s="24">
        <v>2006</v>
      </c>
      <c r="AS312" s="38"/>
      <c r="AT312" s="38"/>
      <c r="AU312" s="38"/>
      <c r="AV312" s="174">
        <v>1600000</v>
      </c>
      <c r="AW312" s="102"/>
      <c r="AX312" s="102"/>
      <c r="AY312" s="102"/>
      <c r="AZ312" s="102"/>
      <c r="BA312" s="104" t="s">
        <v>1840</v>
      </c>
      <c r="BB312" s="102"/>
      <c r="BC312" s="45"/>
      <c r="BD312" s="45"/>
    </row>
    <row r="313" spans="1:77" s="101" customFormat="1" ht="16" hidden="1" thickBot="1">
      <c r="A313" s="231"/>
      <c r="B313" s="240"/>
      <c r="C313" s="23" t="s">
        <v>1200</v>
      </c>
      <c r="D313" s="24" t="s">
        <v>1366</v>
      </c>
      <c r="E313" s="34"/>
      <c r="F313" s="102"/>
      <c r="G313" s="38"/>
      <c r="H313" s="38"/>
      <c r="I313" s="38"/>
      <c r="J313" s="102"/>
      <c r="K313" s="38"/>
      <c r="L313" s="38"/>
      <c r="M313" s="38"/>
      <c r="N313" s="38"/>
      <c r="O313" s="38"/>
      <c r="P313" s="38"/>
      <c r="Q313" s="38"/>
      <c r="R313" s="46" t="s">
        <v>747</v>
      </c>
      <c r="S313" s="46">
        <v>0</v>
      </c>
      <c r="T313" s="25" t="s">
        <v>1523</v>
      </c>
      <c r="U313" s="46">
        <v>0</v>
      </c>
      <c r="V313" s="46">
        <v>0</v>
      </c>
      <c r="W313" s="46">
        <v>0</v>
      </c>
      <c r="X313" s="46">
        <v>0</v>
      </c>
      <c r="Y313" s="46">
        <v>0</v>
      </c>
      <c r="Z313" s="38"/>
      <c r="AA313" s="38"/>
      <c r="AB313" s="38"/>
      <c r="AC313" s="38"/>
      <c r="AD313" s="38"/>
      <c r="AE313" s="38"/>
      <c r="AF313" s="38"/>
      <c r="AG313" s="38"/>
      <c r="AH313" s="38"/>
      <c r="AI313" s="38"/>
      <c r="AJ313" s="38"/>
      <c r="AK313" s="38"/>
      <c r="AL313" s="38"/>
      <c r="AM313" s="38"/>
      <c r="AN313" s="38"/>
      <c r="AO313" s="38"/>
      <c r="AP313" s="38"/>
      <c r="AQ313" s="24" t="s">
        <v>204</v>
      </c>
      <c r="AR313" s="24">
        <v>2006</v>
      </c>
      <c r="AS313" s="38"/>
      <c r="AT313" s="38"/>
      <c r="AU313" s="38"/>
      <c r="AV313" s="174">
        <v>490000</v>
      </c>
      <c r="AW313" s="102"/>
      <c r="AX313" s="102"/>
      <c r="AY313" s="102"/>
      <c r="AZ313" s="102"/>
      <c r="BA313" s="104" t="s">
        <v>1840</v>
      </c>
      <c r="BB313" s="102"/>
      <c r="BC313" s="45"/>
      <c r="BD313" s="45"/>
    </row>
    <row r="314" spans="1:77" s="101" customFormat="1" ht="16" hidden="1" thickBot="1">
      <c r="A314" s="231"/>
      <c r="B314" s="240"/>
      <c r="C314" s="23" t="s">
        <v>1208</v>
      </c>
      <c r="D314" s="24" t="s">
        <v>1365</v>
      </c>
      <c r="E314" s="34"/>
      <c r="F314" s="102"/>
      <c r="G314" s="38"/>
      <c r="H314" s="38"/>
      <c r="I314" s="38"/>
      <c r="J314" s="102"/>
      <c r="K314" s="38"/>
      <c r="L314" s="38"/>
      <c r="M314" s="38"/>
      <c r="N314" s="38"/>
      <c r="O314" s="38"/>
      <c r="P314" s="38"/>
      <c r="Q314" s="38"/>
      <c r="R314" s="46" t="s">
        <v>747</v>
      </c>
      <c r="S314" s="46">
        <v>0</v>
      </c>
      <c r="T314" s="25" t="s">
        <v>1525</v>
      </c>
      <c r="U314" s="46">
        <v>0</v>
      </c>
      <c r="V314" s="46">
        <v>0</v>
      </c>
      <c r="W314" s="46">
        <v>0</v>
      </c>
      <c r="X314" s="46">
        <v>0</v>
      </c>
      <c r="Y314" s="46">
        <v>0</v>
      </c>
      <c r="Z314" s="38"/>
      <c r="AA314" s="38"/>
      <c r="AB314" s="38"/>
      <c r="AC314" s="38"/>
      <c r="AD314" s="38"/>
      <c r="AE314" s="38"/>
      <c r="AF314" s="38"/>
      <c r="AG314" s="38"/>
      <c r="AH314" s="38"/>
      <c r="AI314" s="38"/>
      <c r="AJ314" s="38"/>
      <c r="AK314" s="38"/>
      <c r="AL314" s="38"/>
      <c r="AM314" s="38"/>
      <c r="AN314" s="38"/>
      <c r="AO314" s="38"/>
      <c r="AP314" s="38"/>
      <c r="AQ314" s="24" t="s">
        <v>204</v>
      </c>
      <c r="AR314" s="24">
        <v>2005</v>
      </c>
      <c r="AS314" s="38"/>
      <c r="AT314" s="38"/>
      <c r="AU314" s="38"/>
      <c r="AV314" s="174">
        <v>210000</v>
      </c>
      <c r="AW314" s="102"/>
      <c r="AX314" s="102"/>
      <c r="AY314" s="102"/>
      <c r="AZ314" s="102"/>
      <c r="BA314" s="104" t="s">
        <v>1840</v>
      </c>
      <c r="BB314" s="102"/>
      <c r="BC314" s="45"/>
      <c r="BD314" s="45"/>
    </row>
    <row r="315" spans="1:77" s="101" customFormat="1" ht="16" hidden="1" thickBot="1">
      <c r="A315" s="231"/>
      <c r="B315" s="240"/>
      <c r="C315" s="23" t="s">
        <v>1204</v>
      </c>
      <c r="D315" s="24" t="s">
        <v>1375</v>
      </c>
      <c r="E315" s="34"/>
      <c r="F315" s="102"/>
      <c r="G315" s="38"/>
      <c r="H315" s="38"/>
      <c r="I315" s="38"/>
      <c r="J315" s="102"/>
      <c r="K315" s="38"/>
      <c r="L315" s="38"/>
      <c r="M315" s="38"/>
      <c r="N315" s="38"/>
      <c r="O315" s="38"/>
      <c r="P315" s="38"/>
      <c r="Q315" s="38"/>
      <c r="R315" s="46" t="s">
        <v>1450</v>
      </c>
      <c r="S315" s="46">
        <v>0</v>
      </c>
      <c r="T315" s="25" t="s">
        <v>220</v>
      </c>
      <c r="U315" s="46">
        <v>0</v>
      </c>
      <c r="V315" s="46">
        <v>0</v>
      </c>
      <c r="W315" s="46">
        <v>0</v>
      </c>
      <c r="X315" s="46">
        <v>0</v>
      </c>
      <c r="Y315" s="46">
        <v>0</v>
      </c>
      <c r="Z315" s="38"/>
      <c r="AA315" s="38"/>
      <c r="AB315" s="38"/>
      <c r="AC315" s="38"/>
      <c r="AD315" s="38"/>
      <c r="AE315" s="38"/>
      <c r="AF315" s="38"/>
      <c r="AG315" s="38"/>
      <c r="AH315" s="38"/>
      <c r="AI315" s="38"/>
      <c r="AJ315" s="38"/>
      <c r="AK315" s="38"/>
      <c r="AL315" s="38"/>
      <c r="AM315" s="38"/>
      <c r="AN315" s="38"/>
      <c r="AO315" s="38"/>
      <c r="AP315" s="38"/>
      <c r="AQ315" s="24" t="s">
        <v>204</v>
      </c>
      <c r="AR315" s="24">
        <v>2005</v>
      </c>
      <c r="AS315" s="38"/>
      <c r="AT315" s="38"/>
      <c r="AU315" s="38"/>
      <c r="AV315" s="174">
        <v>67500</v>
      </c>
      <c r="AW315" s="102"/>
      <c r="AX315" s="102"/>
      <c r="AY315" s="102"/>
      <c r="AZ315" s="102"/>
      <c r="BA315" s="104" t="s">
        <v>1840</v>
      </c>
      <c r="BB315" s="102"/>
      <c r="BC315" s="45"/>
      <c r="BD315" s="45"/>
    </row>
    <row r="316" spans="1:77" s="101" customFormat="1" ht="16" hidden="1" thickBot="1">
      <c r="A316" s="231"/>
      <c r="B316" s="240"/>
      <c r="C316" s="23" t="s">
        <v>1241</v>
      </c>
      <c r="D316" s="24" t="s">
        <v>1365</v>
      </c>
      <c r="E316" s="34"/>
      <c r="F316" s="102"/>
      <c r="G316" s="38"/>
      <c r="H316" s="38"/>
      <c r="I316" s="38"/>
      <c r="J316" s="102"/>
      <c r="K316" s="38"/>
      <c r="L316" s="38"/>
      <c r="M316" s="38"/>
      <c r="N316" s="38"/>
      <c r="O316" s="38"/>
      <c r="P316" s="38"/>
      <c r="Q316" s="38"/>
      <c r="R316" s="46" t="s">
        <v>1500</v>
      </c>
      <c r="S316" s="46">
        <v>0</v>
      </c>
      <c r="T316" s="25" t="s">
        <v>230</v>
      </c>
      <c r="U316" s="46">
        <v>0</v>
      </c>
      <c r="V316" s="46">
        <v>0</v>
      </c>
      <c r="W316" s="46">
        <v>0</v>
      </c>
      <c r="X316" s="46">
        <v>0</v>
      </c>
      <c r="Y316" s="46">
        <v>0</v>
      </c>
      <c r="Z316" s="38"/>
      <c r="AA316" s="38"/>
      <c r="AB316" s="38"/>
      <c r="AC316" s="38"/>
      <c r="AD316" s="38"/>
      <c r="AE316" s="38"/>
      <c r="AF316" s="38"/>
      <c r="AG316" s="38"/>
      <c r="AH316" s="38"/>
      <c r="AI316" s="38"/>
      <c r="AJ316" s="38"/>
      <c r="AK316" s="38"/>
      <c r="AL316" s="38"/>
      <c r="AM316" s="38"/>
      <c r="AN316" s="38"/>
      <c r="AO316" s="38"/>
      <c r="AP316" s="38"/>
      <c r="AQ316" s="24" t="s">
        <v>204</v>
      </c>
      <c r="AR316" s="24">
        <v>2005</v>
      </c>
      <c r="AS316" s="38"/>
      <c r="AT316" s="38"/>
      <c r="AU316" s="38"/>
      <c r="AV316" s="174">
        <v>262500</v>
      </c>
      <c r="AW316" s="102"/>
      <c r="AX316" s="229"/>
      <c r="AY316" s="102"/>
      <c r="AZ316" s="102"/>
      <c r="BA316" s="104" t="s">
        <v>1840</v>
      </c>
      <c r="BB316" s="102"/>
      <c r="BC316" s="45"/>
      <c r="BD316" s="45"/>
    </row>
    <row r="317" spans="1:77" ht="16" hidden="1" thickBot="1">
      <c r="A317" s="231"/>
      <c r="B317" s="240"/>
      <c r="C317" s="23" t="s">
        <v>1230</v>
      </c>
      <c r="D317" s="24" t="s">
        <v>1393</v>
      </c>
      <c r="E317" s="34"/>
      <c r="F317" s="102" t="s">
        <v>123</v>
      </c>
      <c r="G317" s="38"/>
      <c r="H317" s="38"/>
      <c r="I317" s="38"/>
      <c r="J317" s="102" t="s">
        <v>1193</v>
      </c>
      <c r="K317" s="38"/>
      <c r="L317" s="38"/>
      <c r="M317" s="38"/>
      <c r="N317" s="38"/>
      <c r="O317" s="38"/>
      <c r="P317" s="38"/>
      <c r="Q317" s="38"/>
      <c r="R317" s="46" t="s">
        <v>1485</v>
      </c>
      <c r="S317" s="46">
        <v>0</v>
      </c>
      <c r="T317" s="25" t="s">
        <v>1526</v>
      </c>
      <c r="U317" s="46">
        <v>0</v>
      </c>
      <c r="V317" s="46">
        <v>0</v>
      </c>
      <c r="W317" s="46">
        <v>0</v>
      </c>
      <c r="X317" s="46">
        <v>0</v>
      </c>
      <c r="Y317" s="46">
        <v>0</v>
      </c>
      <c r="Z317" s="38"/>
      <c r="AA317" s="38"/>
      <c r="AB317" s="38"/>
      <c r="AC317" s="38"/>
      <c r="AD317" s="38"/>
      <c r="AE317" s="38"/>
      <c r="AF317" s="38"/>
      <c r="AG317" s="38"/>
      <c r="AH317" s="38"/>
      <c r="AI317" s="38"/>
      <c r="AJ317" s="38"/>
      <c r="AK317" s="38"/>
      <c r="AL317" s="38"/>
      <c r="AM317" s="38"/>
      <c r="AN317" s="38"/>
      <c r="AO317" s="38"/>
      <c r="AP317" s="38"/>
      <c r="AQ317" s="24" t="s">
        <v>204</v>
      </c>
      <c r="AR317" s="24">
        <v>2005</v>
      </c>
      <c r="AS317" s="38"/>
      <c r="AT317" s="38"/>
      <c r="AU317" s="38"/>
      <c r="AV317" s="174">
        <v>1275000</v>
      </c>
      <c r="AW317" s="102" t="s">
        <v>123</v>
      </c>
      <c r="AX317" s="102"/>
      <c r="AY317" s="102" t="s">
        <v>1828</v>
      </c>
      <c r="AZ317" s="102" t="s">
        <v>1193</v>
      </c>
      <c r="BA317" s="102"/>
      <c r="BB317" s="102"/>
      <c r="BC317" s="45"/>
      <c r="BD317" s="45"/>
    </row>
    <row r="318" spans="1:77" s="15" customFormat="1" ht="16" hidden="1" thickBot="1">
      <c r="A318" s="237"/>
      <c r="B318" s="238"/>
      <c r="C318" s="40" t="s">
        <v>1231</v>
      </c>
      <c r="D318" s="39" t="s">
        <v>1414</v>
      </c>
      <c r="E318" s="41"/>
      <c r="F318" s="102"/>
      <c r="G318" s="102"/>
      <c r="H318" s="102"/>
      <c r="I318" s="102"/>
      <c r="J318" s="102" t="s">
        <v>1193</v>
      </c>
      <c r="K318" s="102"/>
      <c r="L318" s="102"/>
      <c r="M318" s="102"/>
      <c r="N318" s="102"/>
      <c r="O318" s="102"/>
      <c r="P318" s="102"/>
      <c r="Q318" s="102"/>
      <c r="R318" s="142" t="s">
        <v>1486</v>
      </c>
      <c r="S318" s="142">
        <v>0</v>
      </c>
      <c r="T318" s="149" t="s">
        <v>222</v>
      </c>
      <c r="U318" s="142">
        <v>0</v>
      </c>
      <c r="V318" s="142">
        <v>0</v>
      </c>
      <c r="W318" s="142">
        <v>0</v>
      </c>
      <c r="X318" s="142">
        <v>0</v>
      </c>
      <c r="Y318" s="142">
        <v>0</v>
      </c>
      <c r="Z318" s="102"/>
      <c r="AA318" s="102"/>
      <c r="AB318" s="102"/>
      <c r="AC318" s="102"/>
      <c r="AD318" s="102"/>
      <c r="AE318" s="102"/>
      <c r="AF318" s="102"/>
      <c r="AG318" s="102"/>
      <c r="AH318" s="102"/>
      <c r="AI318" s="102"/>
      <c r="AJ318" s="102"/>
      <c r="AK318" s="102"/>
      <c r="AL318" s="102"/>
      <c r="AM318" s="102"/>
      <c r="AN318" s="102"/>
      <c r="AO318" s="102"/>
      <c r="AP318" s="102"/>
      <c r="AQ318" s="39" t="s">
        <v>204</v>
      </c>
      <c r="AR318" s="39">
        <v>2005</v>
      </c>
      <c r="AS318" s="102"/>
      <c r="AT318" s="102"/>
      <c r="AU318" s="102"/>
      <c r="AV318" s="174">
        <v>4800000</v>
      </c>
      <c r="AW318" s="102"/>
      <c r="AX318" s="102"/>
      <c r="AY318" s="102"/>
      <c r="AZ318" s="102" t="s">
        <v>1193</v>
      </c>
      <c r="BA318" s="104" t="s">
        <v>1840</v>
      </c>
      <c r="BB318" s="102"/>
      <c r="BC318" s="45"/>
      <c r="BD318" s="45"/>
      <c r="BE318" s="161"/>
      <c r="BF318" s="161"/>
      <c r="BG318" s="161"/>
      <c r="BH318" s="161"/>
      <c r="BI318" s="161"/>
      <c r="BJ318" s="161"/>
      <c r="BK318" s="161"/>
      <c r="BL318" s="161"/>
      <c r="BM318" s="161"/>
      <c r="BN318" s="161"/>
      <c r="BO318" s="161"/>
      <c r="BP318" s="161"/>
      <c r="BQ318" s="161"/>
      <c r="BR318" s="161"/>
      <c r="BS318" s="161"/>
      <c r="BT318" s="161"/>
      <c r="BU318" s="161"/>
      <c r="BV318" s="161"/>
      <c r="BW318" s="161"/>
      <c r="BX318" s="161"/>
      <c r="BY318" s="161"/>
    </row>
    <row r="319" spans="1:77" s="15" customFormat="1" ht="16" hidden="1" thickBot="1">
      <c r="A319" s="237"/>
      <c r="B319" s="238"/>
      <c r="C319" s="40" t="s">
        <v>1202</v>
      </c>
      <c r="D319" s="39" t="s">
        <v>1368</v>
      </c>
      <c r="E319" s="41"/>
      <c r="F319" s="102" t="s">
        <v>123</v>
      </c>
      <c r="G319" s="102"/>
      <c r="H319" s="102"/>
      <c r="I319" s="102"/>
      <c r="J319" s="102" t="s">
        <v>1193</v>
      </c>
      <c r="K319" s="102"/>
      <c r="L319" s="102"/>
      <c r="M319" s="102"/>
      <c r="N319" s="102"/>
      <c r="O319" s="102"/>
      <c r="P319" s="102"/>
      <c r="Q319" s="102"/>
      <c r="R319" s="142" t="s">
        <v>1449</v>
      </c>
      <c r="S319" s="142">
        <v>0</v>
      </c>
      <c r="T319" s="149" t="s">
        <v>221</v>
      </c>
      <c r="U319" s="142">
        <v>0</v>
      </c>
      <c r="V319" s="142">
        <v>0</v>
      </c>
      <c r="W319" s="142">
        <v>0</v>
      </c>
      <c r="X319" s="142">
        <v>0</v>
      </c>
      <c r="Y319" s="142">
        <v>0</v>
      </c>
      <c r="Z319" s="102"/>
      <c r="AA319" s="102"/>
      <c r="AB319" s="102"/>
      <c r="AC319" s="102"/>
      <c r="AD319" s="102"/>
      <c r="AE319" s="102"/>
      <c r="AF319" s="102"/>
      <c r="AG319" s="102"/>
      <c r="AH319" s="102"/>
      <c r="AI319" s="102"/>
      <c r="AJ319" s="102"/>
      <c r="AK319" s="102"/>
      <c r="AL319" s="102"/>
      <c r="AM319" s="102"/>
      <c r="AN319" s="102"/>
      <c r="AO319" s="102"/>
      <c r="AP319" s="102"/>
      <c r="AQ319" s="39" t="s">
        <v>204</v>
      </c>
      <c r="AR319" s="39">
        <v>2006</v>
      </c>
      <c r="AS319" s="102"/>
      <c r="AT319" s="102"/>
      <c r="AU319" s="102"/>
      <c r="AV319" s="174">
        <v>412500</v>
      </c>
      <c r="AW319" s="102" t="s">
        <v>123</v>
      </c>
      <c r="AX319" s="102"/>
      <c r="AY319" s="102"/>
      <c r="AZ319" s="102" t="s">
        <v>1193</v>
      </c>
      <c r="BA319" s="102"/>
      <c r="BB319" s="102"/>
      <c r="BC319" s="45"/>
      <c r="BD319" s="45"/>
      <c r="BE319" s="161"/>
      <c r="BF319" s="161"/>
      <c r="BG319" s="161"/>
      <c r="BH319" s="161"/>
      <c r="BI319" s="161"/>
      <c r="BJ319" s="161"/>
      <c r="BK319" s="161"/>
      <c r="BL319" s="161"/>
      <c r="BM319" s="161"/>
      <c r="BN319" s="161"/>
      <c r="BO319" s="161"/>
      <c r="BP319" s="161"/>
      <c r="BQ319" s="161"/>
      <c r="BR319" s="161"/>
      <c r="BS319" s="161"/>
      <c r="BT319" s="161"/>
      <c r="BU319" s="161"/>
      <c r="BV319" s="161"/>
      <c r="BW319" s="161"/>
      <c r="BX319" s="161"/>
      <c r="BY319" s="161"/>
    </row>
    <row r="320" spans="1:77" s="15" customFormat="1" ht="16" hidden="1" thickBot="1">
      <c r="A320" s="237"/>
      <c r="B320" s="238"/>
      <c r="C320" s="40" t="s">
        <v>1258</v>
      </c>
      <c r="D320" s="39" t="s">
        <v>1416</v>
      </c>
      <c r="E320" s="41"/>
      <c r="F320" s="102"/>
      <c r="G320" s="102"/>
      <c r="H320" s="102"/>
      <c r="I320" s="102"/>
      <c r="J320" s="102" t="s">
        <v>1193</v>
      </c>
      <c r="K320" s="102"/>
      <c r="L320" s="102"/>
      <c r="M320" s="102"/>
      <c r="N320" s="102"/>
      <c r="O320" s="102"/>
      <c r="P320" s="102"/>
      <c r="Q320" s="102"/>
      <c r="R320" s="142" t="s">
        <v>1501</v>
      </c>
      <c r="S320" s="142">
        <v>0</v>
      </c>
      <c r="T320" s="149" t="s">
        <v>221</v>
      </c>
      <c r="U320" s="142">
        <v>0</v>
      </c>
      <c r="V320" s="142">
        <v>0</v>
      </c>
      <c r="W320" s="142">
        <v>0</v>
      </c>
      <c r="X320" s="142">
        <v>0</v>
      </c>
      <c r="Y320" s="142">
        <v>0</v>
      </c>
      <c r="Z320" s="102"/>
      <c r="AA320" s="102"/>
      <c r="AB320" s="102"/>
      <c r="AC320" s="102"/>
      <c r="AD320" s="102"/>
      <c r="AE320" s="102"/>
      <c r="AF320" s="102"/>
      <c r="AG320" s="102"/>
      <c r="AH320" s="102"/>
      <c r="AI320" s="102"/>
      <c r="AJ320" s="102"/>
      <c r="AK320" s="102"/>
      <c r="AL320" s="102"/>
      <c r="AM320" s="102"/>
      <c r="AN320" s="102"/>
      <c r="AO320" s="102"/>
      <c r="AP320" s="102"/>
      <c r="AQ320" s="39" t="s">
        <v>204</v>
      </c>
      <c r="AR320" s="39">
        <v>2005</v>
      </c>
      <c r="AS320" s="102"/>
      <c r="AT320" s="102"/>
      <c r="AU320" s="102"/>
      <c r="AV320" s="174">
        <v>2625000</v>
      </c>
      <c r="AW320" s="102"/>
      <c r="AX320" s="102"/>
      <c r="AY320" s="102"/>
      <c r="AZ320" s="102" t="s">
        <v>1193</v>
      </c>
      <c r="BA320" s="104" t="s">
        <v>1840</v>
      </c>
      <c r="BB320" s="102"/>
      <c r="BC320" s="45"/>
      <c r="BD320" s="45"/>
      <c r="BE320" s="161"/>
      <c r="BF320" s="161"/>
      <c r="BG320" s="161"/>
      <c r="BH320" s="161"/>
      <c r="BI320" s="161"/>
      <c r="BJ320" s="161"/>
      <c r="BK320" s="161"/>
      <c r="BL320" s="161"/>
      <c r="BM320" s="161"/>
      <c r="BN320" s="161"/>
      <c r="BO320" s="161"/>
      <c r="BP320" s="161"/>
      <c r="BQ320" s="161"/>
      <c r="BR320" s="161"/>
      <c r="BS320" s="161"/>
      <c r="BT320" s="161"/>
      <c r="BU320" s="161"/>
      <c r="BV320" s="161"/>
      <c r="BW320" s="161"/>
      <c r="BX320" s="161"/>
      <c r="BY320" s="161"/>
    </row>
    <row r="321" spans="1:77" ht="16" hidden="1" thickBot="1">
      <c r="A321" s="231"/>
      <c r="B321" s="240"/>
      <c r="C321" s="23" t="s">
        <v>1281</v>
      </c>
      <c r="D321" s="24" t="s">
        <v>1427</v>
      </c>
      <c r="E321" s="34"/>
      <c r="F321" s="265" t="s">
        <v>123</v>
      </c>
      <c r="G321" s="38"/>
      <c r="H321" s="38"/>
      <c r="I321" s="38"/>
      <c r="J321" s="102" t="s">
        <v>1193</v>
      </c>
      <c r="K321" s="38"/>
      <c r="L321" s="38"/>
      <c r="M321" s="38"/>
      <c r="N321" s="38"/>
      <c r="O321" s="38"/>
      <c r="P321" s="38"/>
      <c r="Q321" s="38"/>
      <c r="R321" s="46" t="s">
        <v>1467</v>
      </c>
      <c r="S321" s="46">
        <v>0</v>
      </c>
      <c r="T321" s="25" t="s">
        <v>221</v>
      </c>
      <c r="U321" s="46">
        <v>0</v>
      </c>
      <c r="V321" s="46">
        <v>0</v>
      </c>
      <c r="W321" s="46">
        <v>0</v>
      </c>
      <c r="X321" s="46">
        <v>0</v>
      </c>
      <c r="Y321" s="46">
        <v>0</v>
      </c>
      <c r="Z321" s="38"/>
      <c r="AA321" s="38"/>
      <c r="AB321" s="38"/>
      <c r="AC321" s="38"/>
      <c r="AD321" s="38"/>
      <c r="AE321" s="38"/>
      <c r="AF321" s="38"/>
      <c r="AG321" s="38"/>
      <c r="AH321" s="38"/>
      <c r="AI321" s="38"/>
      <c r="AJ321" s="38"/>
      <c r="AK321" s="38"/>
      <c r="AL321" s="38"/>
      <c r="AM321" s="38"/>
      <c r="AN321" s="38"/>
      <c r="AO321" s="38"/>
      <c r="AP321" s="38"/>
      <c r="AQ321" s="24" t="s">
        <v>204</v>
      </c>
      <c r="AR321" s="24">
        <v>2005</v>
      </c>
      <c r="AS321" s="38"/>
      <c r="AT321" s="38"/>
      <c r="AU321" s="38"/>
      <c r="AV321" s="174">
        <v>126000</v>
      </c>
      <c r="AW321" s="265" t="s">
        <v>123</v>
      </c>
      <c r="AX321" s="225"/>
      <c r="AY321" s="271" t="s">
        <v>1829</v>
      </c>
      <c r="AZ321" s="102" t="s">
        <v>1193</v>
      </c>
      <c r="BA321" s="102"/>
      <c r="BB321" s="102"/>
      <c r="BC321" s="45"/>
      <c r="BD321" s="45"/>
    </row>
    <row r="322" spans="1:77" ht="16" hidden="1" thickBot="1">
      <c r="A322" s="231"/>
      <c r="B322" s="240"/>
      <c r="C322" s="23" t="s">
        <v>1281</v>
      </c>
      <c r="D322" s="24" t="s">
        <v>1427</v>
      </c>
      <c r="E322" s="34"/>
      <c r="F322" s="102" t="s">
        <v>123</v>
      </c>
      <c r="G322" s="38"/>
      <c r="H322" s="38"/>
      <c r="I322" s="38"/>
      <c r="J322" s="102" t="s">
        <v>1193</v>
      </c>
      <c r="K322" s="38"/>
      <c r="L322" s="38"/>
      <c r="M322" s="38"/>
      <c r="N322" s="38"/>
      <c r="O322" s="38"/>
      <c r="P322" s="38"/>
      <c r="Q322" s="38"/>
      <c r="R322" s="46" t="s">
        <v>1467</v>
      </c>
      <c r="S322" s="46">
        <v>0</v>
      </c>
      <c r="T322" s="25" t="s">
        <v>221</v>
      </c>
      <c r="U322" s="46">
        <v>0</v>
      </c>
      <c r="V322" s="46">
        <v>0</v>
      </c>
      <c r="W322" s="46">
        <v>0</v>
      </c>
      <c r="X322" s="46">
        <v>0</v>
      </c>
      <c r="Y322" s="46">
        <v>0</v>
      </c>
      <c r="Z322" s="38"/>
      <c r="AA322" s="38"/>
      <c r="AB322" s="38"/>
      <c r="AC322" s="38"/>
      <c r="AD322" s="38"/>
      <c r="AE322" s="38"/>
      <c r="AF322" s="38"/>
      <c r="AG322" s="38"/>
      <c r="AH322" s="38"/>
      <c r="AI322" s="38"/>
      <c r="AJ322" s="38"/>
      <c r="AK322" s="38"/>
      <c r="AL322" s="38"/>
      <c r="AM322" s="38"/>
      <c r="AN322" s="38"/>
      <c r="AO322" s="38"/>
      <c r="AP322" s="38"/>
      <c r="AQ322" s="24" t="s">
        <v>204</v>
      </c>
      <c r="AR322" s="24">
        <v>2006</v>
      </c>
      <c r="AS322" s="38"/>
      <c r="AT322" s="38"/>
      <c r="AU322" s="38"/>
      <c r="AV322" s="174">
        <v>126000</v>
      </c>
      <c r="AW322" s="102" t="s">
        <v>123</v>
      </c>
      <c r="AX322" s="102"/>
      <c r="AY322" s="102" t="s">
        <v>1830</v>
      </c>
      <c r="AZ322" s="102" t="s">
        <v>1193</v>
      </c>
      <c r="BA322" s="102"/>
      <c r="BB322" s="102"/>
      <c r="BC322" s="45"/>
      <c r="BD322" s="45"/>
    </row>
    <row r="323" spans="1:77" ht="16" hidden="1" thickBot="1">
      <c r="A323" s="231"/>
      <c r="B323" s="240"/>
      <c r="C323" s="23" t="s">
        <v>1231</v>
      </c>
      <c r="D323" s="24" t="s">
        <v>1414</v>
      </c>
      <c r="E323" s="34"/>
      <c r="F323" s="102"/>
      <c r="G323" s="38"/>
      <c r="H323" s="38"/>
      <c r="I323" s="38"/>
      <c r="J323" s="102"/>
      <c r="K323" s="38"/>
      <c r="L323" s="38"/>
      <c r="M323" s="38"/>
      <c r="N323" s="38"/>
      <c r="O323" s="38"/>
      <c r="P323" s="38"/>
      <c r="Q323" s="38"/>
      <c r="R323" s="46" t="s">
        <v>1486</v>
      </c>
      <c r="S323" s="46">
        <v>0</v>
      </c>
      <c r="T323" s="25" t="s">
        <v>222</v>
      </c>
      <c r="U323" s="46">
        <v>0</v>
      </c>
      <c r="V323" s="46">
        <v>0</v>
      </c>
      <c r="W323" s="46">
        <v>0</v>
      </c>
      <c r="X323" s="46">
        <v>0</v>
      </c>
      <c r="Y323" s="46">
        <v>0</v>
      </c>
      <c r="Z323" s="38"/>
      <c r="AA323" s="38"/>
      <c r="AB323" s="38"/>
      <c r="AC323" s="38"/>
      <c r="AD323" s="38"/>
      <c r="AE323" s="38"/>
      <c r="AF323" s="38"/>
      <c r="AG323" s="38"/>
      <c r="AH323" s="38"/>
      <c r="AI323" s="38"/>
      <c r="AJ323" s="38"/>
      <c r="AK323" s="38"/>
      <c r="AL323" s="38"/>
      <c r="AM323" s="38"/>
      <c r="AN323" s="38"/>
      <c r="AO323" s="38"/>
      <c r="AP323" s="38"/>
      <c r="AQ323" s="24" t="s">
        <v>204</v>
      </c>
      <c r="AR323" s="24">
        <v>2003</v>
      </c>
      <c r="AS323" s="38"/>
      <c r="AT323" s="38"/>
      <c r="AU323" s="38"/>
      <c r="AV323" s="174">
        <v>3000000</v>
      </c>
      <c r="AW323" s="102"/>
      <c r="AX323" s="102"/>
      <c r="AY323" s="102"/>
      <c r="AZ323" s="102"/>
      <c r="BA323" s="104" t="s">
        <v>1840</v>
      </c>
      <c r="BB323" s="102"/>
      <c r="BC323" s="45"/>
      <c r="BD323" s="45"/>
    </row>
    <row r="324" spans="1:77" s="15" customFormat="1" ht="16" hidden="1" thickBot="1">
      <c r="A324" s="237"/>
      <c r="B324" s="238"/>
      <c r="C324" s="40" t="s">
        <v>1230</v>
      </c>
      <c r="D324" s="39" t="s">
        <v>1393</v>
      </c>
      <c r="E324" s="41"/>
      <c r="F324" s="102"/>
      <c r="G324" s="102"/>
      <c r="H324" s="102"/>
      <c r="I324" s="102"/>
      <c r="J324" s="102" t="s">
        <v>1193</v>
      </c>
      <c r="K324" s="102"/>
      <c r="L324" s="102"/>
      <c r="M324" s="102"/>
      <c r="N324" s="102"/>
      <c r="O324" s="102"/>
      <c r="P324" s="102"/>
      <c r="Q324" s="102"/>
      <c r="R324" s="142" t="s">
        <v>1503</v>
      </c>
      <c r="S324" s="142">
        <v>0</v>
      </c>
      <c r="T324" s="149" t="s">
        <v>1526</v>
      </c>
      <c r="U324" s="142">
        <v>0</v>
      </c>
      <c r="V324" s="142">
        <v>0</v>
      </c>
      <c r="W324" s="142">
        <v>0</v>
      </c>
      <c r="X324" s="142">
        <v>0</v>
      </c>
      <c r="Y324" s="142">
        <v>0</v>
      </c>
      <c r="Z324" s="102"/>
      <c r="AA324" s="102"/>
      <c r="AB324" s="102"/>
      <c r="AC324" s="102"/>
      <c r="AD324" s="102"/>
      <c r="AE324" s="102"/>
      <c r="AF324" s="102"/>
      <c r="AG324" s="102"/>
      <c r="AH324" s="102"/>
      <c r="AI324" s="102"/>
      <c r="AJ324" s="102"/>
      <c r="AK324" s="102"/>
      <c r="AL324" s="102"/>
      <c r="AM324" s="102"/>
      <c r="AN324" s="102"/>
      <c r="AO324" s="102"/>
      <c r="AP324" s="102"/>
      <c r="AQ324" s="39" t="s">
        <v>204</v>
      </c>
      <c r="AR324" s="39">
        <v>2003</v>
      </c>
      <c r="AS324" s="102"/>
      <c r="AT324" s="102"/>
      <c r="AU324" s="102"/>
      <c r="AV324" s="174">
        <v>750000</v>
      </c>
      <c r="AW324" s="102"/>
      <c r="AX324" s="102"/>
      <c r="AY324" s="102"/>
      <c r="AZ324" s="102" t="s">
        <v>1193</v>
      </c>
      <c r="BA324" s="104" t="s">
        <v>1840</v>
      </c>
      <c r="BB324" s="102"/>
      <c r="BC324" s="45"/>
      <c r="BD324" s="45"/>
      <c r="BE324" s="161"/>
      <c r="BF324" s="161"/>
      <c r="BG324" s="161"/>
      <c r="BH324" s="161"/>
      <c r="BI324" s="161"/>
      <c r="BJ324" s="161"/>
      <c r="BK324" s="161"/>
      <c r="BL324" s="161"/>
      <c r="BM324" s="161"/>
      <c r="BN324" s="161"/>
      <c r="BO324" s="161"/>
      <c r="BP324" s="161"/>
      <c r="BQ324" s="161"/>
      <c r="BR324" s="161"/>
      <c r="BS324" s="161"/>
      <c r="BT324" s="161"/>
      <c r="BU324" s="161"/>
      <c r="BV324" s="161"/>
      <c r="BW324" s="161"/>
      <c r="BX324" s="161"/>
      <c r="BY324" s="161"/>
    </row>
    <row r="325" spans="1:77" s="15" customFormat="1" ht="16" hidden="1" thickBot="1">
      <c r="A325" s="237"/>
      <c r="B325" s="238"/>
      <c r="C325" s="40" t="s">
        <v>1230</v>
      </c>
      <c r="D325" s="39" t="s">
        <v>1393</v>
      </c>
      <c r="E325" s="41"/>
      <c r="F325" s="102"/>
      <c r="G325" s="102"/>
      <c r="H325" s="102"/>
      <c r="I325" s="102"/>
      <c r="J325" s="102" t="s">
        <v>1193</v>
      </c>
      <c r="K325" s="102"/>
      <c r="L325" s="102"/>
      <c r="M325" s="102"/>
      <c r="N325" s="102"/>
      <c r="O325" s="102"/>
      <c r="P325" s="102"/>
      <c r="Q325" s="102"/>
      <c r="R325" s="142" t="s">
        <v>1451</v>
      </c>
      <c r="S325" s="142">
        <v>0</v>
      </c>
      <c r="T325" s="149" t="s">
        <v>1526</v>
      </c>
      <c r="U325" s="142">
        <v>0</v>
      </c>
      <c r="V325" s="142">
        <v>0</v>
      </c>
      <c r="W325" s="142">
        <v>0</v>
      </c>
      <c r="X325" s="142">
        <v>0</v>
      </c>
      <c r="Y325" s="142">
        <v>0</v>
      </c>
      <c r="Z325" s="102"/>
      <c r="AA325" s="102"/>
      <c r="AB325" s="102"/>
      <c r="AC325" s="102"/>
      <c r="AD325" s="102"/>
      <c r="AE325" s="102"/>
      <c r="AF325" s="102"/>
      <c r="AG325" s="102"/>
      <c r="AH325" s="102"/>
      <c r="AI325" s="102"/>
      <c r="AJ325" s="102"/>
      <c r="AK325" s="102"/>
      <c r="AL325" s="102"/>
      <c r="AM325" s="102"/>
      <c r="AN325" s="102"/>
      <c r="AO325" s="102"/>
      <c r="AP325" s="102"/>
      <c r="AQ325" s="39" t="s">
        <v>204</v>
      </c>
      <c r="AR325" s="39">
        <v>2006</v>
      </c>
      <c r="AS325" s="102"/>
      <c r="AT325" s="102"/>
      <c r="AU325" s="102"/>
      <c r="AV325" s="174">
        <v>1400000</v>
      </c>
      <c r="AW325" s="102"/>
      <c r="AX325" s="102"/>
      <c r="AY325" s="102"/>
      <c r="AZ325" s="102" t="s">
        <v>1193</v>
      </c>
      <c r="BA325" s="104" t="s">
        <v>1840</v>
      </c>
      <c r="BB325" s="102"/>
      <c r="BC325" s="45"/>
      <c r="BD325" s="45"/>
      <c r="BE325" s="161"/>
      <c r="BF325" s="161"/>
      <c r="BG325" s="161"/>
      <c r="BH325" s="161"/>
      <c r="BI325" s="161"/>
      <c r="BJ325" s="161"/>
      <c r="BK325" s="161"/>
      <c r="BL325" s="161"/>
      <c r="BM325" s="161"/>
      <c r="BN325" s="161"/>
      <c r="BO325" s="161"/>
      <c r="BP325" s="161"/>
      <c r="BQ325" s="161"/>
      <c r="BR325" s="161"/>
      <c r="BS325" s="161"/>
      <c r="BT325" s="161"/>
      <c r="BU325" s="161"/>
      <c r="BV325" s="161"/>
      <c r="BW325" s="161"/>
      <c r="BX325" s="161"/>
      <c r="BY325" s="161"/>
    </row>
    <row r="326" spans="1:77" s="15" customFormat="1" ht="16" hidden="1" thickBot="1">
      <c r="A326" s="237"/>
      <c r="B326" s="238"/>
      <c r="C326" s="40" t="s">
        <v>1202</v>
      </c>
      <c r="D326" s="39" t="s">
        <v>1368</v>
      </c>
      <c r="E326" s="41"/>
      <c r="F326" s="102"/>
      <c r="G326" s="102"/>
      <c r="H326" s="102"/>
      <c r="I326" s="102"/>
      <c r="J326" s="102" t="s">
        <v>1193</v>
      </c>
      <c r="K326" s="102"/>
      <c r="L326" s="102"/>
      <c r="M326" s="102"/>
      <c r="N326" s="102"/>
      <c r="O326" s="102"/>
      <c r="P326" s="102"/>
      <c r="Q326" s="102"/>
      <c r="R326" s="142" t="s">
        <v>1449</v>
      </c>
      <c r="S326" s="142">
        <v>0</v>
      </c>
      <c r="T326" s="149" t="s">
        <v>221</v>
      </c>
      <c r="U326" s="142">
        <v>0</v>
      </c>
      <c r="V326" s="142">
        <v>0</v>
      </c>
      <c r="W326" s="142">
        <v>0</v>
      </c>
      <c r="X326" s="142">
        <v>0</v>
      </c>
      <c r="Y326" s="142">
        <v>0</v>
      </c>
      <c r="Z326" s="102"/>
      <c r="AA326" s="102"/>
      <c r="AB326" s="102"/>
      <c r="AC326" s="102"/>
      <c r="AD326" s="102"/>
      <c r="AE326" s="102"/>
      <c r="AF326" s="102"/>
      <c r="AG326" s="102"/>
      <c r="AH326" s="102"/>
      <c r="AI326" s="102"/>
      <c r="AJ326" s="102"/>
      <c r="AK326" s="102"/>
      <c r="AL326" s="102"/>
      <c r="AM326" s="102"/>
      <c r="AN326" s="102"/>
      <c r="AO326" s="102"/>
      <c r="AP326" s="102"/>
      <c r="AQ326" s="39" t="s">
        <v>204</v>
      </c>
      <c r="AR326" s="39">
        <v>2006</v>
      </c>
      <c r="AS326" s="102"/>
      <c r="AT326" s="102"/>
      <c r="AU326" s="102"/>
      <c r="AV326" s="174">
        <v>311250</v>
      </c>
      <c r="AW326" s="102"/>
      <c r="AX326" s="102"/>
      <c r="AY326" s="102"/>
      <c r="AZ326" s="102" t="s">
        <v>1193</v>
      </c>
      <c r="BA326" s="104" t="s">
        <v>1840</v>
      </c>
      <c r="BB326" s="102"/>
      <c r="BC326" s="45"/>
      <c r="BD326" s="45"/>
      <c r="BE326" s="161"/>
      <c r="BF326" s="161"/>
      <c r="BG326" s="161"/>
      <c r="BH326" s="161"/>
      <c r="BI326" s="161"/>
      <c r="BJ326" s="161"/>
      <c r="BK326" s="161"/>
      <c r="BL326" s="161"/>
      <c r="BM326" s="161"/>
      <c r="BN326" s="161"/>
      <c r="BO326" s="161"/>
      <c r="BP326" s="161"/>
      <c r="BQ326" s="161"/>
      <c r="BR326" s="161"/>
      <c r="BS326" s="161"/>
      <c r="BT326" s="161"/>
      <c r="BU326" s="161"/>
      <c r="BV326" s="161"/>
      <c r="BW326" s="161"/>
      <c r="BX326" s="161"/>
      <c r="BY326" s="161"/>
    </row>
    <row r="327" spans="1:77" ht="16" hidden="1" thickBot="1">
      <c r="A327" s="231"/>
      <c r="B327" s="240"/>
      <c r="C327" s="23" t="s">
        <v>1202</v>
      </c>
      <c r="D327" s="24" t="s">
        <v>1368</v>
      </c>
      <c r="E327" s="34"/>
      <c r="F327" s="102"/>
      <c r="G327" s="38"/>
      <c r="H327" s="38"/>
      <c r="I327" s="38"/>
      <c r="J327" s="102"/>
      <c r="K327" s="38"/>
      <c r="L327" s="38"/>
      <c r="M327" s="38"/>
      <c r="N327" s="38"/>
      <c r="O327" s="38"/>
      <c r="P327" s="38"/>
      <c r="Q327" s="38"/>
      <c r="R327" s="46" t="s">
        <v>1482</v>
      </c>
      <c r="S327" s="46">
        <v>0</v>
      </c>
      <c r="T327" s="25" t="s">
        <v>221</v>
      </c>
      <c r="U327" s="46">
        <v>0</v>
      </c>
      <c r="V327" s="46">
        <v>0</v>
      </c>
      <c r="W327" s="46">
        <v>0</v>
      </c>
      <c r="X327" s="46">
        <v>0</v>
      </c>
      <c r="Y327" s="46">
        <v>0</v>
      </c>
      <c r="Z327" s="38"/>
      <c r="AA327" s="38"/>
      <c r="AB327" s="38"/>
      <c r="AC327" s="38"/>
      <c r="AD327" s="38"/>
      <c r="AE327" s="38"/>
      <c r="AF327" s="38"/>
      <c r="AG327" s="38"/>
      <c r="AH327" s="38"/>
      <c r="AI327" s="38"/>
      <c r="AJ327" s="38"/>
      <c r="AK327" s="38"/>
      <c r="AL327" s="38"/>
      <c r="AM327" s="38"/>
      <c r="AN327" s="38"/>
      <c r="AO327" s="38"/>
      <c r="AP327" s="38"/>
      <c r="AQ327" s="24" t="s">
        <v>204</v>
      </c>
      <c r="AR327" s="24">
        <v>2004</v>
      </c>
      <c r="AS327" s="38"/>
      <c r="AT327" s="38"/>
      <c r="AU327" s="38"/>
      <c r="AV327" s="174">
        <v>250000</v>
      </c>
      <c r="AW327" s="102"/>
      <c r="AX327" s="102"/>
      <c r="AY327" s="102"/>
      <c r="AZ327" s="102"/>
      <c r="BA327" s="104" t="s">
        <v>1840</v>
      </c>
      <c r="BB327" s="102"/>
      <c r="BC327" s="45"/>
      <c r="BD327" s="45"/>
    </row>
    <row r="328" spans="1:77" ht="16" hidden="1" thickBot="1">
      <c r="A328" s="231"/>
      <c r="B328" s="240"/>
      <c r="C328" s="23" t="s">
        <v>1282</v>
      </c>
      <c r="D328" s="24" t="s">
        <v>1428</v>
      </c>
      <c r="E328" s="34"/>
      <c r="F328" s="102" t="s">
        <v>123</v>
      </c>
      <c r="G328" s="38"/>
      <c r="H328" s="38"/>
      <c r="I328" s="38"/>
      <c r="J328" s="102" t="s">
        <v>1193</v>
      </c>
      <c r="K328" s="38"/>
      <c r="L328" s="38"/>
      <c r="M328" s="38"/>
      <c r="N328" s="38"/>
      <c r="O328" s="38"/>
      <c r="P328" s="38"/>
      <c r="Q328" s="38"/>
      <c r="R328" s="46" t="s">
        <v>1504</v>
      </c>
      <c r="S328" s="46">
        <v>0</v>
      </c>
      <c r="T328" s="25" t="s">
        <v>225</v>
      </c>
      <c r="U328" s="46">
        <v>0</v>
      </c>
      <c r="V328" s="46">
        <v>0</v>
      </c>
      <c r="W328" s="46">
        <v>0</v>
      </c>
      <c r="X328" s="46">
        <v>0</v>
      </c>
      <c r="Y328" s="46">
        <v>0</v>
      </c>
      <c r="Z328" s="38"/>
      <c r="AA328" s="38"/>
      <c r="AB328" s="38"/>
      <c r="AC328" s="38"/>
      <c r="AD328" s="38"/>
      <c r="AE328" s="38"/>
      <c r="AF328" s="38"/>
      <c r="AG328" s="38"/>
      <c r="AH328" s="38"/>
      <c r="AI328" s="38"/>
      <c r="AJ328" s="38"/>
      <c r="AK328" s="38"/>
      <c r="AL328" s="38"/>
      <c r="AM328" s="38"/>
      <c r="AN328" s="38"/>
      <c r="AO328" s="38"/>
      <c r="AP328" s="38"/>
      <c r="AQ328" s="24" t="s">
        <v>204</v>
      </c>
      <c r="AR328" s="24">
        <v>2002</v>
      </c>
      <c r="AS328" s="38"/>
      <c r="AT328" s="38"/>
      <c r="AU328" s="38"/>
      <c r="AV328" s="174">
        <v>3562500</v>
      </c>
      <c r="AW328" s="102" t="s">
        <v>123</v>
      </c>
      <c r="AX328" s="102"/>
      <c r="AY328" s="102" t="s">
        <v>1637</v>
      </c>
      <c r="AZ328" s="102" t="s">
        <v>1193</v>
      </c>
      <c r="BA328" s="102"/>
      <c r="BB328" s="102"/>
      <c r="BC328" s="45"/>
      <c r="BD328" s="45"/>
    </row>
    <row r="329" spans="1:77" ht="16" hidden="1" thickBot="1">
      <c r="A329" s="231"/>
      <c r="B329" s="240"/>
      <c r="C329" s="23" t="s">
        <v>1256</v>
      </c>
      <c r="D329" s="24" t="s">
        <v>1426</v>
      </c>
      <c r="E329" s="34"/>
      <c r="F329" s="102"/>
      <c r="G329" s="38"/>
      <c r="H329" s="38"/>
      <c r="I329" s="38"/>
      <c r="J329" s="102"/>
      <c r="K329" s="38"/>
      <c r="L329" s="38"/>
      <c r="M329" s="38"/>
      <c r="N329" s="38"/>
      <c r="O329" s="38"/>
      <c r="P329" s="38"/>
      <c r="Q329" s="38"/>
      <c r="R329" s="46" t="s">
        <v>747</v>
      </c>
      <c r="S329" s="46">
        <v>0</v>
      </c>
      <c r="T329" s="25" t="s">
        <v>1527</v>
      </c>
      <c r="U329" s="46">
        <v>0</v>
      </c>
      <c r="V329" s="46">
        <v>0</v>
      </c>
      <c r="W329" s="46">
        <v>0</v>
      </c>
      <c r="X329" s="46">
        <v>0</v>
      </c>
      <c r="Y329" s="46">
        <v>0</v>
      </c>
      <c r="Z329" s="38"/>
      <c r="AA329" s="38"/>
      <c r="AB329" s="38"/>
      <c r="AC329" s="38"/>
      <c r="AD329" s="38"/>
      <c r="AE329" s="38"/>
      <c r="AF329" s="38"/>
      <c r="AG329" s="38"/>
      <c r="AH329" s="38"/>
      <c r="AI329" s="38"/>
      <c r="AJ329" s="38"/>
      <c r="AK329" s="38"/>
      <c r="AL329" s="38"/>
      <c r="AM329" s="38"/>
      <c r="AN329" s="38"/>
      <c r="AO329" s="38"/>
      <c r="AP329" s="38"/>
      <c r="AQ329" s="24" t="s">
        <v>204</v>
      </c>
      <c r="AR329" s="24">
        <v>2005</v>
      </c>
      <c r="AS329" s="38"/>
      <c r="AT329" s="38"/>
      <c r="AU329" s="38"/>
      <c r="AV329" s="174">
        <v>1500000</v>
      </c>
      <c r="AW329" s="102"/>
      <c r="AX329" s="102"/>
      <c r="AY329" s="102"/>
      <c r="AZ329" s="102"/>
      <c r="BA329" s="104" t="s">
        <v>1840</v>
      </c>
      <c r="BB329" s="102"/>
      <c r="BC329" s="45"/>
      <c r="BD329" s="45"/>
    </row>
    <row r="330" spans="1:77" s="101" customFormat="1" ht="16" hidden="1" thickBot="1">
      <c r="A330" s="231"/>
      <c r="B330" s="240"/>
      <c r="C330" s="23" t="s">
        <v>1256</v>
      </c>
      <c r="D330" s="24" t="s">
        <v>1426</v>
      </c>
      <c r="E330" s="34"/>
      <c r="F330" s="102"/>
      <c r="G330" s="38"/>
      <c r="H330" s="38"/>
      <c r="I330" s="38"/>
      <c r="J330" s="102"/>
      <c r="K330" s="38"/>
      <c r="L330" s="38"/>
      <c r="M330" s="38"/>
      <c r="N330" s="38"/>
      <c r="O330" s="38"/>
      <c r="P330" s="38"/>
      <c r="Q330" s="38"/>
      <c r="R330" s="46" t="s">
        <v>747</v>
      </c>
      <c r="S330" s="46">
        <v>0</v>
      </c>
      <c r="T330" s="25" t="s">
        <v>233</v>
      </c>
      <c r="U330" s="46">
        <v>0</v>
      </c>
      <c r="V330" s="46">
        <v>0</v>
      </c>
      <c r="W330" s="46">
        <v>0</v>
      </c>
      <c r="X330" s="46">
        <v>0</v>
      </c>
      <c r="Y330" s="46">
        <v>0</v>
      </c>
      <c r="Z330" s="38"/>
      <c r="AA330" s="38"/>
      <c r="AB330" s="38"/>
      <c r="AC330" s="38"/>
      <c r="AD330" s="38"/>
      <c r="AE330" s="38"/>
      <c r="AF330" s="38"/>
      <c r="AG330" s="38"/>
      <c r="AH330" s="38"/>
      <c r="AI330" s="38"/>
      <c r="AJ330" s="38"/>
      <c r="AK330" s="38"/>
      <c r="AL330" s="38"/>
      <c r="AM330" s="38"/>
      <c r="AN330" s="38"/>
      <c r="AO330" s="38"/>
      <c r="AP330" s="38"/>
      <c r="AQ330" s="24" t="s">
        <v>204</v>
      </c>
      <c r="AR330" s="24">
        <v>2003</v>
      </c>
      <c r="AS330" s="38"/>
      <c r="AT330" s="38"/>
      <c r="AU330" s="38"/>
      <c r="AV330" s="174">
        <v>700000</v>
      </c>
      <c r="AW330" s="102"/>
      <c r="AX330" s="102"/>
      <c r="AY330" s="102"/>
      <c r="AZ330" s="102"/>
      <c r="BA330" s="104" t="s">
        <v>1840</v>
      </c>
      <c r="BB330" s="102"/>
      <c r="BC330" s="45"/>
      <c r="BD330" s="45"/>
    </row>
    <row r="331" spans="1:77" s="101" customFormat="1" ht="16" hidden="1" thickBot="1">
      <c r="A331" s="231"/>
      <c r="B331" s="240"/>
      <c r="C331" s="23" t="s">
        <v>1249</v>
      </c>
      <c r="D331" s="24" t="s">
        <v>1408</v>
      </c>
      <c r="E331" s="34"/>
      <c r="F331" s="102"/>
      <c r="G331" s="38"/>
      <c r="H331" s="38"/>
      <c r="I331" s="38"/>
      <c r="J331" s="102"/>
      <c r="K331" s="38"/>
      <c r="L331" s="38"/>
      <c r="M331" s="38"/>
      <c r="N331" s="38"/>
      <c r="O331" s="38"/>
      <c r="P331" s="38"/>
      <c r="Q331" s="38"/>
      <c r="R331" s="46" t="s">
        <v>1505</v>
      </c>
      <c r="S331" s="46">
        <v>0</v>
      </c>
      <c r="T331" s="25" t="s">
        <v>222</v>
      </c>
      <c r="U331" s="46">
        <v>0</v>
      </c>
      <c r="V331" s="46">
        <v>0</v>
      </c>
      <c r="W331" s="46">
        <v>0</v>
      </c>
      <c r="X331" s="46">
        <v>0</v>
      </c>
      <c r="Y331" s="46">
        <v>0</v>
      </c>
      <c r="Z331" s="38"/>
      <c r="AA331" s="38"/>
      <c r="AB331" s="38"/>
      <c r="AC331" s="38"/>
      <c r="AD331" s="38"/>
      <c r="AE331" s="38"/>
      <c r="AF331" s="38"/>
      <c r="AG331" s="38"/>
      <c r="AH331" s="38"/>
      <c r="AI331" s="38"/>
      <c r="AJ331" s="38"/>
      <c r="AK331" s="38"/>
      <c r="AL331" s="38"/>
      <c r="AM331" s="38"/>
      <c r="AN331" s="38"/>
      <c r="AO331" s="38"/>
      <c r="AP331" s="38"/>
      <c r="AQ331" s="24" t="s">
        <v>204</v>
      </c>
      <c r="AR331" s="24">
        <v>2005</v>
      </c>
      <c r="AS331" s="38"/>
      <c r="AT331" s="38"/>
      <c r="AU331" s="38"/>
      <c r="AV331" s="174">
        <v>1950000</v>
      </c>
      <c r="AW331" s="102"/>
      <c r="AX331" s="102"/>
      <c r="AY331" s="102"/>
      <c r="AZ331" s="102"/>
      <c r="BA331" s="104" t="s">
        <v>1840</v>
      </c>
      <c r="BB331" s="102"/>
      <c r="BC331" s="45"/>
      <c r="BD331" s="45"/>
    </row>
    <row r="332" spans="1:77" s="101" customFormat="1" ht="16" hidden="1" thickBot="1">
      <c r="A332" s="231"/>
      <c r="B332" s="240"/>
      <c r="C332" s="23" t="s">
        <v>1249</v>
      </c>
      <c r="D332" s="24" t="s">
        <v>1408</v>
      </c>
      <c r="E332" s="34"/>
      <c r="F332" s="102"/>
      <c r="G332" s="38"/>
      <c r="H332" s="38"/>
      <c r="I332" s="38"/>
      <c r="J332" s="102"/>
      <c r="K332" s="38"/>
      <c r="L332" s="38"/>
      <c r="M332" s="38"/>
      <c r="N332" s="38"/>
      <c r="O332" s="38"/>
      <c r="P332" s="38"/>
      <c r="Q332" s="38"/>
      <c r="R332" s="46" t="s">
        <v>1506</v>
      </c>
      <c r="S332" s="46">
        <v>0</v>
      </c>
      <c r="T332" s="25" t="s">
        <v>222</v>
      </c>
      <c r="U332" s="46">
        <v>0</v>
      </c>
      <c r="V332" s="46">
        <v>0</v>
      </c>
      <c r="W332" s="46">
        <v>0</v>
      </c>
      <c r="X332" s="46">
        <v>0</v>
      </c>
      <c r="Y332" s="46">
        <v>0</v>
      </c>
      <c r="Z332" s="38"/>
      <c r="AA332" s="38"/>
      <c r="AB332" s="38"/>
      <c r="AC332" s="38"/>
      <c r="AD332" s="38"/>
      <c r="AE332" s="38"/>
      <c r="AF332" s="38"/>
      <c r="AG332" s="38"/>
      <c r="AH332" s="38"/>
      <c r="AI332" s="38"/>
      <c r="AJ332" s="38"/>
      <c r="AK332" s="38"/>
      <c r="AL332" s="38"/>
      <c r="AM332" s="38"/>
      <c r="AN332" s="38"/>
      <c r="AO332" s="38"/>
      <c r="AP332" s="38"/>
      <c r="AQ332" s="24" t="s">
        <v>204</v>
      </c>
      <c r="AR332" s="24">
        <v>2003</v>
      </c>
      <c r="AS332" s="38"/>
      <c r="AT332" s="38"/>
      <c r="AU332" s="38"/>
      <c r="AV332" s="174">
        <v>2250000</v>
      </c>
      <c r="AW332" s="102"/>
      <c r="AX332" s="102"/>
      <c r="AY332" s="102"/>
      <c r="AZ332" s="102"/>
      <c r="BA332" s="104" t="s">
        <v>1840</v>
      </c>
      <c r="BB332" s="102"/>
      <c r="BC332" s="45"/>
      <c r="BD332" s="45"/>
    </row>
    <row r="333" spans="1:77" s="101" customFormat="1" ht="16" hidden="1" thickBot="1">
      <c r="A333" s="231"/>
      <c r="B333" s="240"/>
      <c r="C333" s="23" t="s">
        <v>1225</v>
      </c>
      <c r="D333" s="24" t="s">
        <v>1388</v>
      </c>
      <c r="E333" s="34"/>
      <c r="F333" s="102"/>
      <c r="G333" s="38"/>
      <c r="H333" s="38"/>
      <c r="I333" s="38"/>
      <c r="J333" s="102"/>
      <c r="K333" s="38"/>
      <c r="L333" s="38"/>
      <c r="M333" s="38"/>
      <c r="N333" s="38"/>
      <c r="O333" s="38"/>
      <c r="P333" s="38"/>
      <c r="Q333" s="38"/>
      <c r="R333" s="46" t="s">
        <v>1465</v>
      </c>
      <c r="S333" s="46">
        <v>0</v>
      </c>
      <c r="T333" s="25" t="s">
        <v>222</v>
      </c>
      <c r="U333" s="46">
        <v>0</v>
      </c>
      <c r="V333" s="46">
        <v>0</v>
      </c>
      <c r="W333" s="46">
        <v>0</v>
      </c>
      <c r="X333" s="46">
        <v>0</v>
      </c>
      <c r="Y333" s="46">
        <v>0</v>
      </c>
      <c r="Z333" s="38"/>
      <c r="AA333" s="38"/>
      <c r="AB333" s="38"/>
      <c r="AC333" s="38"/>
      <c r="AD333" s="38"/>
      <c r="AE333" s="38"/>
      <c r="AF333" s="38"/>
      <c r="AG333" s="38"/>
      <c r="AH333" s="38"/>
      <c r="AI333" s="38"/>
      <c r="AJ333" s="38"/>
      <c r="AK333" s="38"/>
      <c r="AL333" s="38"/>
      <c r="AM333" s="38"/>
      <c r="AN333" s="38"/>
      <c r="AO333" s="38"/>
      <c r="AP333" s="38"/>
      <c r="AQ333" s="24" t="s">
        <v>204</v>
      </c>
      <c r="AR333" s="24">
        <v>2005</v>
      </c>
      <c r="AS333" s="38"/>
      <c r="AT333" s="38"/>
      <c r="AU333" s="38"/>
      <c r="AV333" s="174">
        <v>1500000</v>
      </c>
      <c r="AW333" s="102"/>
      <c r="AX333" s="102"/>
      <c r="AY333" s="102"/>
      <c r="AZ333" s="102"/>
      <c r="BA333" s="104" t="s">
        <v>1840</v>
      </c>
      <c r="BB333" s="102"/>
      <c r="BC333" s="45"/>
      <c r="BD333" s="45"/>
    </row>
    <row r="334" spans="1:77" s="101" customFormat="1" ht="16" hidden="1" thickBot="1">
      <c r="A334" s="231"/>
      <c r="B334" s="240"/>
      <c r="C334" s="23" t="s">
        <v>1216</v>
      </c>
      <c r="D334" s="24" t="s">
        <v>1380</v>
      </c>
      <c r="E334" s="34"/>
      <c r="F334" s="102"/>
      <c r="G334" s="38"/>
      <c r="H334" s="38"/>
      <c r="I334" s="38"/>
      <c r="J334" s="102"/>
      <c r="K334" s="38"/>
      <c r="L334" s="38"/>
      <c r="M334" s="38"/>
      <c r="N334" s="38"/>
      <c r="O334" s="38"/>
      <c r="P334" s="38"/>
      <c r="Q334" s="38"/>
      <c r="R334" s="46" t="s">
        <v>1507</v>
      </c>
      <c r="S334" s="46">
        <v>0</v>
      </c>
      <c r="T334" s="25" t="s">
        <v>220</v>
      </c>
      <c r="U334" s="46">
        <v>0</v>
      </c>
      <c r="V334" s="46">
        <v>0</v>
      </c>
      <c r="W334" s="46">
        <v>0</v>
      </c>
      <c r="X334" s="46">
        <v>0</v>
      </c>
      <c r="Y334" s="46">
        <v>0</v>
      </c>
      <c r="Z334" s="38"/>
      <c r="AA334" s="38"/>
      <c r="AB334" s="38"/>
      <c r="AC334" s="38"/>
      <c r="AD334" s="38"/>
      <c r="AE334" s="38"/>
      <c r="AF334" s="38"/>
      <c r="AG334" s="38"/>
      <c r="AH334" s="38"/>
      <c r="AI334" s="38"/>
      <c r="AJ334" s="38"/>
      <c r="AK334" s="38"/>
      <c r="AL334" s="38"/>
      <c r="AM334" s="38"/>
      <c r="AN334" s="38"/>
      <c r="AO334" s="38"/>
      <c r="AP334" s="38"/>
      <c r="AQ334" s="24" t="s">
        <v>204</v>
      </c>
      <c r="AR334" s="24">
        <v>2005</v>
      </c>
      <c r="AS334" s="38"/>
      <c r="AT334" s="38"/>
      <c r="AU334" s="38"/>
      <c r="AV334" s="174">
        <v>62500</v>
      </c>
      <c r="AW334" s="102"/>
      <c r="AX334" s="102"/>
      <c r="AY334" s="102"/>
      <c r="AZ334" s="102"/>
      <c r="BA334" s="104" t="s">
        <v>1840</v>
      </c>
      <c r="BB334" s="102"/>
      <c r="BC334" s="45"/>
      <c r="BD334" s="45"/>
    </row>
    <row r="335" spans="1:77" s="101" customFormat="1" ht="16" hidden="1" thickBot="1">
      <c r="A335" s="231"/>
      <c r="B335" s="240"/>
      <c r="C335" s="23" t="s">
        <v>1283</v>
      </c>
      <c r="D335" s="24" t="s">
        <v>1429</v>
      </c>
      <c r="E335" s="34"/>
      <c r="F335" s="225"/>
      <c r="G335" s="38"/>
      <c r="H335" s="38"/>
      <c r="I335" s="38"/>
      <c r="J335" s="102"/>
      <c r="K335" s="38"/>
      <c r="L335" s="38"/>
      <c r="M335" s="38"/>
      <c r="N335" s="38"/>
      <c r="O335" s="38"/>
      <c r="P335" s="38"/>
      <c r="Q335" s="38"/>
      <c r="R335" s="46" t="s">
        <v>1480</v>
      </c>
      <c r="S335" s="46">
        <v>0</v>
      </c>
      <c r="T335" s="25" t="s">
        <v>221</v>
      </c>
      <c r="U335" s="46">
        <v>0</v>
      </c>
      <c r="V335" s="46">
        <v>0</v>
      </c>
      <c r="W335" s="46">
        <v>0</v>
      </c>
      <c r="X335" s="46">
        <v>0</v>
      </c>
      <c r="Y335" s="46">
        <v>0</v>
      </c>
      <c r="Z335" s="38"/>
      <c r="AA335" s="38"/>
      <c r="AB335" s="38"/>
      <c r="AC335" s="38"/>
      <c r="AD335" s="38"/>
      <c r="AE335" s="38"/>
      <c r="AF335" s="38"/>
      <c r="AG335" s="38"/>
      <c r="AH335" s="38"/>
      <c r="AI335" s="38"/>
      <c r="AJ335" s="38"/>
      <c r="AK335" s="38"/>
      <c r="AL335" s="38"/>
      <c r="AM335" s="38"/>
      <c r="AN335" s="38"/>
      <c r="AO335" s="38"/>
      <c r="AP335" s="38"/>
      <c r="AQ335" s="24" t="s">
        <v>204</v>
      </c>
      <c r="AR335" s="24">
        <v>2003</v>
      </c>
      <c r="AS335" s="38"/>
      <c r="AT335" s="38"/>
      <c r="AU335" s="38"/>
      <c r="AV335" s="174">
        <v>260000</v>
      </c>
      <c r="AW335" s="225"/>
      <c r="AX335" s="225"/>
      <c r="AY335" s="271"/>
      <c r="AZ335" s="102"/>
      <c r="BA335" s="104" t="s">
        <v>1840</v>
      </c>
      <c r="BB335" s="102"/>
      <c r="BC335" s="45"/>
      <c r="BD335" s="45"/>
    </row>
    <row r="336" spans="1:77" s="101" customFormat="1" ht="16" hidden="1" thickBot="1">
      <c r="A336" s="231"/>
      <c r="B336" s="240"/>
      <c r="C336" s="23" t="s">
        <v>1198</v>
      </c>
      <c r="D336" s="24" t="s">
        <v>1364</v>
      </c>
      <c r="E336" s="34"/>
      <c r="F336" s="102" t="s">
        <v>123</v>
      </c>
      <c r="G336" s="38"/>
      <c r="H336" s="38"/>
      <c r="I336" s="38"/>
      <c r="J336" s="102" t="s">
        <v>1193</v>
      </c>
      <c r="K336" s="38"/>
      <c r="L336" s="38"/>
      <c r="M336" s="38"/>
      <c r="N336" s="38"/>
      <c r="O336" s="38"/>
      <c r="P336" s="38"/>
      <c r="Q336" s="38"/>
      <c r="R336" s="46" t="s">
        <v>1497</v>
      </c>
      <c r="S336" s="46">
        <v>0</v>
      </c>
      <c r="T336" s="25" t="s">
        <v>1524</v>
      </c>
      <c r="U336" s="46">
        <v>0</v>
      </c>
      <c r="V336" s="46">
        <v>0</v>
      </c>
      <c r="W336" s="46">
        <v>0</v>
      </c>
      <c r="X336" s="46">
        <v>0</v>
      </c>
      <c r="Y336" s="46">
        <v>0</v>
      </c>
      <c r="Z336" s="38"/>
      <c r="AA336" s="38"/>
      <c r="AB336" s="38"/>
      <c r="AC336" s="38"/>
      <c r="AD336" s="38"/>
      <c r="AE336" s="38"/>
      <c r="AF336" s="38"/>
      <c r="AG336" s="38"/>
      <c r="AH336" s="38"/>
      <c r="AI336" s="38"/>
      <c r="AJ336" s="38"/>
      <c r="AK336" s="38"/>
      <c r="AL336" s="38"/>
      <c r="AM336" s="38"/>
      <c r="AN336" s="38"/>
      <c r="AO336" s="38"/>
      <c r="AP336" s="38"/>
      <c r="AQ336" s="24" t="s">
        <v>204</v>
      </c>
      <c r="AR336" s="24">
        <v>2006</v>
      </c>
      <c r="AS336" s="38"/>
      <c r="AT336" s="38"/>
      <c r="AU336" s="38"/>
      <c r="AV336" s="174">
        <v>480000</v>
      </c>
      <c r="AW336" s="102" t="s">
        <v>123</v>
      </c>
      <c r="AX336" s="102"/>
      <c r="AY336" s="102" t="s">
        <v>1795</v>
      </c>
      <c r="AZ336" s="102" t="s">
        <v>1193</v>
      </c>
      <c r="BA336" s="102"/>
      <c r="BB336" s="102"/>
      <c r="BC336" s="45"/>
      <c r="BD336" s="45"/>
    </row>
    <row r="337" spans="1:77" s="101" customFormat="1" ht="16" hidden="1" thickBot="1">
      <c r="A337" s="231"/>
      <c r="B337" s="240"/>
      <c r="C337" s="23" t="s">
        <v>1200</v>
      </c>
      <c r="D337" s="24" t="s">
        <v>1366</v>
      </c>
      <c r="E337" s="34"/>
      <c r="F337" s="102" t="s">
        <v>123</v>
      </c>
      <c r="G337" s="38"/>
      <c r="H337" s="38"/>
      <c r="I337" s="38"/>
      <c r="J337" s="102" t="s">
        <v>1193</v>
      </c>
      <c r="K337" s="38"/>
      <c r="L337" s="38"/>
      <c r="M337" s="38"/>
      <c r="N337" s="38"/>
      <c r="O337" s="38"/>
      <c r="P337" s="38"/>
      <c r="Q337" s="38"/>
      <c r="R337" s="46" t="s">
        <v>1447</v>
      </c>
      <c r="S337" s="46">
        <v>0</v>
      </c>
      <c r="T337" s="25" t="s">
        <v>230</v>
      </c>
      <c r="U337" s="46">
        <v>0</v>
      </c>
      <c r="V337" s="46">
        <v>0</v>
      </c>
      <c r="W337" s="46">
        <v>0</v>
      </c>
      <c r="X337" s="46">
        <v>0</v>
      </c>
      <c r="Y337" s="46">
        <v>0</v>
      </c>
      <c r="Z337" s="38"/>
      <c r="AA337" s="38"/>
      <c r="AB337" s="38"/>
      <c r="AC337" s="38"/>
      <c r="AD337" s="38"/>
      <c r="AE337" s="38"/>
      <c r="AF337" s="38"/>
      <c r="AG337" s="38"/>
      <c r="AH337" s="38"/>
      <c r="AI337" s="38"/>
      <c r="AJ337" s="38"/>
      <c r="AK337" s="38"/>
      <c r="AL337" s="38"/>
      <c r="AM337" s="38"/>
      <c r="AN337" s="38"/>
      <c r="AO337" s="38"/>
      <c r="AP337" s="38"/>
      <c r="AQ337" s="24" t="s">
        <v>204</v>
      </c>
      <c r="AR337" s="24">
        <v>2006</v>
      </c>
      <c r="AS337" s="38"/>
      <c r="AT337" s="38"/>
      <c r="AU337" s="38"/>
      <c r="AV337" s="174">
        <v>520000</v>
      </c>
      <c r="AW337" s="102" t="s">
        <v>123</v>
      </c>
      <c r="AX337" s="102"/>
      <c r="AY337" s="102" t="s">
        <v>1795</v>
      </c>
      <c r="AZ337" s="102" t="s">
        <v>1193</v>
      </c>
      <c r="BA337" s="102"/>
      <c r="BB337" s="102"/>
      <c r="BC337" s="45"/>
      <c r="BD337" s="45"/>
    </row>
    <row r="338" spans="1:77" s="101" customFormat="1" ht="16" hidden="1" thickBot="1">
      <c r="A338" s="231"/>
      <c r="B338" s="240"/>
      <c r="C338" s="23" t="s">
        <v>1203</v>
      </c>
      <c r="D338" s="24" t="s">
        <v>1369</v>
      </c>
      <c r="E338" s="34"/>
      <c r="F338" s="102" t="s">
        <v>123</v>
      </c>
      <c r="G338" s="38"/>
      <c r="H338" s="38"/>
      <c r="I338" s="38"/>
      <c r="J338" s="102" t="s">
        <v>1193</v>
      </c>
      <c r="K338" s="38"/>
      <c r="L338" s="38"/>
      <c r="M338" s="38"/>
      <c r="N338" s="38"/>
      <c r="O338" s="38"/>
      <c r="P338" s="38"/>
      <c r="Q338" s="38"/>
      <c r="R338" s="46" t="s">
        <v>1508</v>
      </c>
      <c r="S338" s="46">
        <v>0</v>
      </c>
      <c r="T338" s="25" t="s">
        <v>1525</v>
      </c>
      <c r="U338" s="46">
        <v>0</v>
      </c>
      <c r="V338" s="46">
        <v>0</v>
      </c>
      <c r="W338" s="46">
        <v>0</v>
      </c>
      <c r="X338" s="46">
        <v>0</v>
      </c>
      <c r="Y338" s="46">
        <v>0</v>
      </c>
      <c r="Z338" s="38"/>
      <c r="AA338" s="38"/>
      <c r="AB338" s="38"/>
      <c r="AC338" s="38"/>
      <c r="AD338" s="38"/>
      <c r="AE338" s="38"/>
      <c r="AF338" s="38"/>
      <c r="AG338" s="38"/>
      <c r="AH338" s="38"/>
      <c r="AI338" s="38"/>
      <c r="AJ338" s="38"/>
      <c r="AK338" s="38"/>
      <c r="AL338" s="38"/>
      <c r="AM338" s="38"/>
      <c r="AN338" s="38"/>
      <c r="AO338" s="38"/>
      <c r="AP338" s="38"/>
      <c r="AQ338" s="24" t="s">
        <v>204</v>
      </c>
      <c r="AR338" s="24">
        <v>2006</v>
      </c>
      <c r="AS338" s="38"/>
      <c r="AT338" s="38"/>
      <c r="AU338" s="38"/>
      <c r="AV338" s="174">
        <v>2800000</v>
      </c>
      <c r="AW338" s="102" t="s">
        <v>123</v>
      </c>
      <c r="AX338" s="102"/>
      <c r="AY338" s="102" t="s">
        <v>1796</v>
      </c>
      <c r="AZ338" s="102" t="s">
        <v>1193</v>
      </c>
      <c r="BA338" s="102"/>
      <c r="BB338" s="102"/>
      <c r="BC338" s="45"/>
      <c r="BD338" s="45"/>
    </row>
    <row r="339" spans="1:77" s="101" customFormat="1" ht="16" hidden="1" thickBot="1">
      <c r="A339" s="231"/>
      <c r="B339" s="240"/>
      <c r="C339" s="23" t="s">
        <v>1249</v>
      </c>
      <c r="D339" s="24" t="s">
        <v>1408</v>
      </c>
      <c r="E339" s="34"/>
      <c r="F339" s="102" t="s">
        <v>123</v>
      </c>
      <c r="G339" s="38"/>
      <c r="H339" s="38"/>
      <c r="I339" s="38"/>
      <c r="J339" s="102" t="s">
        <v>1193</v>
      </c>
      <c r="K339" s="38"/>
      <c r="L339" s="38"/>
      <c r="M339" s="38"/>
      <c r="N339" s="38"/>
      <c r="O339" s="38"/>
      <c r="P339" s="38"/>
      <c r="Q339" s="38"/>
      <c r="R339" s="46" t="s">
        <v>1505</v>
      </c>
      <c r="S339" s="46">
        <v>0</v>
      </c>
      <c r="T339" s="25" t="s">
        <v>222</v>
      </c>
      <c r="U339" s="46">
        <v>0</v>
      </c>
      <c r="V339" s="46">
        <v>0</v>
      </c>
      <c r="W339" s="46">
        <v>0</v>
      </c>
      <c r="X339" s="46">
        <v>0</v>
      </c>
      <c r="Y339" s="46">
        <v>0</v>
      </c>
      <c r="Z339" s="38"/>
      <c r="AA339" s="38"/>
      <c r="AB339" s="38"/>
      <c r="AC339" s="38"/>
      <c r="AD339" s="38"/>
      <c r="AE339" s="38"/>
      <c r="AF339" s="38"/>
      <c r="AG339" s="38"/>
      <c r="AH339" s="38"/>
      <c r="AI339" s="38"/>
      <c r="AJ339" s="38"/>
      <c r="AK339" s="38"/>
      <c r="AL339" s="38"/>
      <c r="AM339" s="38"/>
      <c r="AN339" s="38"/>
      <c r="AO339" s="38"/>
      <c r="AP339" s="38"/>
      <c r="AQ339" s="24" t="s">
        <v>204</v>
      </c>
      <c r="AR339" s="24">
        <v>2006</v>
      </c>
      <c r="AS339" s="38"/>
      <c r="AT339" s="38"/>
      <c r="AU339" s="38"/>
      <c r="AV339" s="174">
        <v>1040000</v>
      </c>
      <c r="AW339" s="102" t="s">
        <v>123</v>
      </c>
      <c r="AX339" s="102"/>
      <c r="AY339" s="102" t="s">
        <v>1797</v>
      </c>
      <c r="AZ339" s="102" t="s">
        <v>1193</v>
      </c>
      <c r="BA339" s="102"/>
      <c r="BB339" s="102"/>
      <c r="BC339" s="45"/>
      <c r="BD339" s="45"/>
    </row>
    <row r="340" spans="1:77" s="101" customFormat="1" ht="16" hidden="1" thickBot="1">
      <c r="A340" s="231"/>
      <c r="B340" s="240"/>
      <c r="C340" s="23" t="s">
        <v>1254</v>
      </c>
      <c r="D340" s="24" t="s">
        <v>1412</v>
      </c>
      <c r="E340" s="34"/>
      <c r="F340" s="228"/>
      <c r="G340" s="38"/>
      <c r="H340" s="38"/>
      <c r="I340" s="38"/>
      <c r="J340" s="102"/>
      <c r="K340" s="38"/>
      <c r="L340" s="38"/>
      <c r="M340" s="38"/>
      <c r="N340" s="38"/>
      <c r="O340" s="38"/>
      <c r="P340" s="38"/>
      <c r="Q340" s="38"/>
      <c r="R340" s="46" t="s">
        <v>747</v>
      </c>
      <c r="S340" s="46">
        <v>0</v>
      </c>
      <c r="T340" s="25" t="s">
        <v>233</v>
      </c>
      <c r="U340" s="46">
        <v>0</v>
      </c>
      <c r="V340" s="46">
        <v>0</v>
      </c>
      <c r="W340" s="46">
        <v>0</v>
      </c>
      <c r="X340" s="46">
        <v>0</v>
      </c>
      <c r="Y340" s="46">
        <v>0</v>
      </c>
      <c r="Z340" s="38"/>
      <c r="AA340" s="38"/>
      <c r="AB340" s="38"/>
      <c r="AC340" s="38"/>
      <c r="AD340" s="38"/>
      <c r="AE340" s="38"/>
      <c r="AF340" s="38"/>
      <c r="AG340" s="38"/>
      <c r="AH340" s="38"/>
      <c r="AI340" s="38"/>
      <c r="AJ340" s="38"/>
      <c r="AK340" s="38"/>
      <c r="AL340" s="38"/>
      <c r="AM340" s="38"/>
      <c r="AN340" s="38"/>
      <c r="AO340" s="38"/>
      <c r="AP340" s="38"/>
      <c r="AQ340" s="24" t="s">
        <v>204</v>
      </c>
      <c r="AR340" s="24">
        <v>2004</v>
      </c>
      <c r="AS340" s="38"/>
      <c r="AT340" s="38"/>
      <c r="AU340" s="38"/>
      <c r="AV340" s="174">
        <v>700000</v>
      </c>
      <c r="AW340" s="228"/>
      <c r="AX340" s="228"/>
      <c r="AY340" s="102"/>
      <c r="AZ340" s="102"/>
      <c r="BA340" s="104" t="s">
        <v>1840</v>
      </c>
      <c r="BB340" s="102"/>
      <c r="BC340" s="45"/>
      <c r="BD340" s="45"/>
    </row>
    <row r="341" spans="1:77" s="101" customFormat="1" ht="16" hidden="1" thickBot="1">
      <c r="A341" s="231"/>
      <c r="B341" s="240"/>
      <c r="C341" s="23" t="s">
        <v>1205</v>
      </c>
      <c r="D341" s="24" t="s">
        <v>1371</v>
      </c>
      <c r="E341" s="34"/>
      <c r="F341" s="265"/>
      <c r="G341" s="38"/>
      <c r="H341" s="38"/>
      <c r="I341" s="38"/>
      <c r="J341" s="102"/>
      <c r="K341" s="38"/>
      <c r="L341" s="38"/>
      <c r="M341" s="38"/>
      <c r="N341" s="38"/>
      <c r="O341" s="38"/>
      <c r="P341" s="38"/>
      <c r="Q341" s="38"/>
      <c r="R341" s="46" t="s">
        <v>1451</v>
      </c>
      <c r="S341" s="46">
        <v>0</v>
      </c>
      <c r="T341" s="25" t="s">
        <v>1526</v>
      </c>
      <c r="U341" s="46">
        <v>0</v>
      </c>
      <c r="V341" s="46">
        <v>0</v>
      </c>
      <c r="W341" s="46">
        <v>0</v>
      </c>
      <c r="X341" s="46">
        <v>0</v>
      </c>
      <c r="Y341" s="46">
        <v>0</v>
      </c>
      <c r="Z341" s="38"/>
      <c r="AA341" s="38"/>
      <c r="AB341" s="38"/>
      <c r="AC341" s="38"/>
      <c r="AD341" s="38"/>
      <c r="AE341" s="38"/>
      <c r="AF341" s="38"/>
      <c r="AG341" s="38"/>
      <c r="AH341" s="38"/>
      <c r="AI341" s="38"/>
      <c r="AJ341" s="38"/>
      <c r="AK341" s="38"/>
      <c r="AL341" s="38"/>
      <c r="AM341" s="38"/>
      <c r="AN341" s="38"/>
      <c r="AO341" s="38"/>
      <c r="AP341" s="38"/>
      <c r="AQ341" s="24" t="s">
        <v>204</v>
      </c>
      <c r="AR341" s="24">
        <v>2005</v>
      </c>
      <c r="AS341" s="38"/>
      <c r="AT341" s="38"/>
      <c r="AU341" s="38"/>
      <c r="AV341" s="174">
        <v>2240000</v>
      </c>
      <c r="AW341" s="265"/>
      <c r="AX341" s="102"/>
      <c r="AY341" s="102"/>
      <c r="AZ341" s="102"/>
      <c r="BA341" s="104" t="s">
        <v>1840</v>
      </c>
      <c r="BB341" s="102"/>
      <c r="BC341" s="45"/>
      <c r="BD341" s="45"/>
    </row>
    <row r="342" spans="1:77" s="101" customFormat="1" ht="16" hidden="1" thickBot="1">
      <c r="A342" s="231"/>
      <c r="B342" s="240"/>
      <c r="C342" s="23" t="s">
        <v>1284</v>
      </c>
      <c r="D342" s="24" t="s">
        <v>1430</v>
      </c>
      <c r="E342" s="34"/>
      <c r="F342" s="102"/>
      <c r="G342" s="38"/>
      <c r="H342" s="38"/>
      <c r="I342" s="38"/>
      <c r="J342" s="102"/>
      <c r="K342" s="38"/>
      <c r="L342" s="38"/>
      <c r="M342" s="38"/>
      <c r="N342" s="38"/>
      <c r="O342" s="38"/>
      <c r="P342" s="38"/>
      <c r="Q342" s="38"/>
      <c r="R342" s="46" t="s">
        <v>1462</v>
      </c>
      <c r="S342" s="46">
        <v>0</v>
      </c>
      <c r="T342" s="25" t="s">
        <v>221</v>
      </c>
      <c r="U342" s="46">
        <v>0</v>
      </c>
      <c r="V342" s="46">
        <v>0</v>
      </c>
      <c r="W342" s="46">
        <v>0</v>
      </c>
      <c r="X342" s="46">
        <v>0</v>
      </c>
      <c r="Y342" s="46">
        <v>0</v>
      </c>
      <c r="Z342" s="38"/>
      <c r="AA342" s="38"/>
      <c r="AB342" s="38"/>
      <c r="AC342" s="38"/>
      <c r="AD342" s="38"/>
      <c r="AE342" s="38"/>
      <c r="AF342" s="38"/>
      <c r="AG342" s="38"/>
      <c r="AH342" s="38"/>
      <c r="AI342" s="38"/>
      <c r="AJ342" s="38"/>
      <c r="AK342" s="38"/>
      <c r="AL342" s="38"/>
      <c r="AM342" s="38"/>
      <c r="AN342" s="38"/>
      <c r="AO342" s="38"/>
      <c r="AP342" s="38"/>
      <c r="AQ342" s="24" t="s">
        <v>204</v>
      </c>
      <c r="AR342" s="24">
        <v>2005</v>
      </c>
      <c r="AS342" s="38"/>
      <c r="AT342" s="38"/>
      <c r="AU342" s="38"/>
      <c r="AV342" s="174">
        <v>160000</v>
      </c>
      <c r="AW342" s="102"/>
      <c r="AX342" s="102"/>
      <c r="AY342" s="102"/>
      <c r="AZ342" s="102"/>
      <c r="BA342" s="104" t="s">
        <v>1840</v>
      </c>
      <c r="BB342" s="102"/>
      <c r="BC342" s="45"/>
      <c r="BD342" s="45"/>
    </row>
    <row r="343" spans="1:77" s="101" customFormat="1" ht="16" hidden="1" thickBot="1">
      <c r="A343" s="231"/>
      <c r="B343" s="240"/>
      <c r="C343" s="23" t="s">
        <v>1285</v>
      </c>
      <c r="D343" s="24" t="s">
        <v>1431</v>
      </c>
      <c r="E343" s="34"/>
      <c r="F343" s="102"/>
      <c r="G343" s="38"/>
      <c r="H343" s="38"/>
      <c r="I343" s="38"/>
      <c r="J343" s="102"/>
      <c r="K343" s="38"/>
      <c r="L343" s="38"/>
      <c r="M343" s="38"/>
      <c r="N343" s="38"/>
      <c r="O343" s="38"/>
      <c r="P343" s="38"/>
      <c r="Q343" s="38"/>
      <c r="R343" s="46" t="s">
        <v>1509</v>
      </c>
      <c r="S343" s="46">
        <v>0</v>
      </c>
      <c r="T343" s="25" t="s">
        <v>225</v>
      </c>
      <c r="U343" s="46">
        <v>0</v>
      </c>
      <c r="V343" s="46">
        <v>0</v>
      </c>
      <c r="W343" s="46">
        <v>0</v>
      </c>
      <c r="X343" s="46">
        <v>0</v>
      </c>
      <c r="Y343" s="46">
        <v>0</v>
      </c>
      <c r="Z343" s="38"/>
      <c r="AA343" s="38"/>
      <c r="AB343" s="38"/>
      <c r="AC343" s="38"/>
      <c r="AD343" s="38"/>
      <c r="AE343" s="38"/>
      <c r="AF343" s="38"/>
      <c r="AG343" s="38"/>
      <c r="AH343" s="38"/>
      <c r="AI343" s="38"/>
      <c r="AJ343" s="38"/>
      <c r="AK343" s="38"/>
      <c r="AL343" s="38"/>
      <c r="AM343" s="38"/>
      <c r="AN343" s="38"/>
      <c r="AO343" s="38"/>
      <c r="AP343" s="38"/>
      <c r="AQ343" s="24" t="s">
        <v>204</v>
      </c>
      <c r="AR343" s="24">
        <v>2005</v>
      </c>
      <c r="AS343" s="38"/>
      <c r="AT343" s="38"/>
      <c r="AU343" s="38"/>
      <c r="AV343" s="174">
        <v>240000</v>
      </c>
      <c r="AW343" s="102"/>
      <c r="AX343" s="102"/>
      <c r="AY343" s="271"/>
      <c r="AZ343" s="102"/>
      <c r="BA343" s="104" t="s">
        <v>1840</v>
      </c>
      <c r="BB343" s="102"/>
      <c r="BC343" s="45"/>
      <c r="BD343" s="45"/>
    </row>
    <row r="344" spans="1:77" s="101" customFormat="1" ht="16" hidden="1" thickBot="1">
      <c r="A344" s="231"/>
      <c r="B344" s="240"/>
      <c r="C344" s="23" t="s">
        <v>1286</v>
      </c>
      <c r="D344" s="24" t="s">
        <v>1432</v>
      </c>
      <c r="E344" s="34"/>
      <c r="F344" s="265" t="s">
        <v>123</v>
      </c>
      <c r="G344" s="38"/>
      <c r="H344" s="38"/>
      <c r="I344" s="38"/>
      <c r="J344" s="102" t="s">
        <v>1193</v>
      </c>
      <c r="K344" s="38"/>
      <c r="L344" s="38"/>
      <c r="M344" s="38"/>
      <c r="N344" s="38"/>
      <c r="O344" s="38"/>
      <c r="P344" s="38"/>
      <c r="Q344" s="38"/>
      <c r="R344" s="46" t="s">
        <v>1465</v>
      </c>
      <c r="S344" s="46">
        <v>0</v>
      </c>
      <c r="T344" s="25" t="s">
        <v>221</v>
      </c>
      <c r="U344" s="46">
        <v>0</v>
      </c>
      <c r="V344" s="46">
        <v>0</v>
      </c>
      <c r="W344" s="46">
        <v>0</v>
      </c>
      <c r="X344" s="46">
        <v>0</v>
      </c>
      <c r="Y344" s="46">
        <v>0</v>
      </c>
      <c r="Z344" s="38"/>
      <c r="AA344" s="38"/>
      <c r="AB344" s="38"/>
      <c r="AC344" s="38"/>
      <c r="AD344" s="38"/>
      <c r="AE344" s="38"/>
      <c r="AF344" s="38"/>
      <c r="AG344" s="38"/>
      <c r="AH344" s="38"/>
      <c r="AI344" s="38"/>
      <c r="AJ344" s="38"/>
      <c r="AK344" s="38"/>
      <c r="AL344" s="38"/>
      <c r="AM344" s="38"/>
      <c r="AN344" s="38"/>
      <c r="AO344" s="38"/>
      <c r="AP344" s="38"/>
      <c r="AQ344" s="24" t="s">
        <v>204</v>
      </c>
      <c r="AR344" s="24">
        <v>2005</v>
      </c>
      <c r="AS344" s="38"/>
      <c r="AT344" s="38"/>
      <c r="AU344" s="38"/>
      <c r="AV344" s="174">
        <v>1125000</v>
      </c>
      <c r="AW344" s="265" t="s">
        <v>123</v>
      </c>
      <c r="AX344" s="102"/>
      <c r="AY344" s="102" t="s">
        <v>1567</v>
      </c>
      <c r="AZ344" s="102" t="s">
        <v>1193</v>
      </c>
      <c r="BA344" s="187"/>
      <c r="BB344" s="102"/>
      <c r="BC344" s="45"/>
      <c r="BD344" s="45"/>
    </row>
    <row r="345" spans="1:77" ht="16" hidden="1" thickBot="1">
      <c r="A345" s="231"/>
      <c r="B345" s="240"/>
      <c r="C345" s="23" t="s">
        <v>1212</v>
      </c>
      <c r="D345" s="24" t="s">
        <v>1425</v>
      </c>
      <c r="E345" s="34"/>
      <c r="F345" s="102"/>
      <c r="G345" s="38"/>
      <c r="H345" s="38"/>
      <c r="I345" s="38"/>
      <c r="J345" s="102"/>
      <c r="K345" s="38"/>
      <c r="L345" s="38"/>
      <c r="M345" s="38"/>
      <c r="N345" s="38"/>
      <c r="O345" s="38"/>
      <c r="P345" s="38"/>
      <c r="Q345" s="38"/>
      <c r="R345" s="46" t="s">
        <v>1489</v>
      </c>
      <c r="S345" s="46">
        <v>0</v>
      </c>
      <c r="T345" s="25" t="s">
        <v>1524</v>
      </c>
      <c r="U345" s="46">
        <v>0</v>
      </c>
      <c r="V345" s="46">
        <v>0</v>
      </c>
      <c r="W345" s="46">
        <v>0</v>
      </c>
      <c r="X345" s="46">
        <v>0</v>
      </c>
      <c r="Y345" s="46">
        <v>0</v>
      </c>
      <c r="Z345" s="38"/>
      <c r="AA345" s="38"/>
      <c r="AB345" s="38"/>
      <c r="AC345" s="38"/>
      <c r="AD345" s="38"/>
      <c r="AE345" s="38"/>
      <c r="AF345" s="38"/>
      <c r="AG345" s="38"/>
      <c r="AH345" s="38"/>
      <c r="AI345" s="38"/>
      <c r="AJ345" s="38"/>
      <c r="AK345" s="38"/>
      <c r="AL345" s="38"/>
      <c r="AM345" s="38"/>
      <c r="AN345" s="38"/>
      <c r="AO345" s="38"/>
      <c r="AP345" s="38"/>
      <c r="AQ345" s="24" t="s">
        <v>204</v>
      </c>
      <c r="AR345" s="24">
        <v>2004</v>
      </c>
      <c r="AS345" s="38"/>
      <c r="AT345" s="38"/>
      <c r="AU345" s="38"/>
      <c r="AV345" s="174">
        <v>877500</v>
      </c>
      <c r="AW345" s="102"/>
      <c r="AX345" s="102"/>
      <c r="AY345" s="102"/>
      <c r="AZ345" s="102"/>
      <c r="BA345" s="104" t="s">
        <v>1840</v>
      </c>
      <c r="BB345" s="102"/>
      <c r="BC345" s="45"/>
      <c r="BD345" s="45"/>
    </row>
    <row r="346" spans="1:77" ht="16" hidden="1" thickBot="1">
      <c r="A346" s="231"/>
      <c r="B346" s="240"/>
      <c r="C346" s="23" t="s">
        <v>1212</v>
      </c>
      <c r="D346" s="24" t="s">
        <v>1425</v>
      </c>
      <c r="E346" s="34"/>
      <c r="F346" s="102"/>
      <c r="G346" s="38"/>
      <c r="H346" s="38"/>
      <c r="I346" s="38"/>
      <c r="J346" s="102"/>
      <c r="K346" s="38"/>
      <c r="L346" s="38"/>
      <c r="M346" s="38"/>
      <c r="N346" s="38"/>
      <c r="O346" s="38"/>
      <c r="P346" s="38"/>
      <c r="Q346" s="38"/>
      <c r="R346" s="46" t="s">
        <v>747</v>
      </c>
      <c r="S346" s="46">
        <v>0</v>
      </c>
      <c r="T346" s="25" t="s">
        <v>1527</v>
      </c>
      <c r="U346" s="46">
        <v>0</v>
      </c>
      <c r="V346" s="46">
        <v>0</v>
      </c>
      <c r="W346" s="46">
        <v>0</v>
      </c>
      <c r="X346" s="46">
        <v>0</v>
      </c>
      <c r="Y346" s="46">
        <v>0</v>
      </c>
      <c r="Z346" s="38"/>
      <c r="AA346" s="38"/>
      <c r="AB346" s="38"/>
      <c r="AC346" s="38"/>
      <c r="AD346" s="38"/>
      <c r="AE346" s="38"/>
      <c r="AF346" s="38"/>
      <c r="AG346" s="38"/>
      <c r="AH346" s="38"/>
      <c r="AI346" s="38"/>
      <c r="AJ346" s="38"/>
      <c r="AK346" s="38"/>
      <c r="AL346" s="38"/>
      <c r="AM346" s="38"/>
      <c r="AN346" s="38"/>
      <c r="AO346" s="38"/>
      <c r="AP346" s="38"/>
      <c r="AQ346" s="24" t="s">
        <v>204</v>
      </c>
      <c r="AR346" s="24">
        <v>2004</v>
      </c>
      <c r="AS346" s="38"/>
      <c r="AT346" s="38"/>
      <c r="AU346" s="38"/>
      <c r="AV346" s="174">
        <v>595000</v>
      </c>
      <c r="AW346" s="102"/>
      <c r="AX346" s="102"/>
      <c r="AY346" s="102"/>
      <c r="AZ346" s="102"/>
      <c r="BA346" s="104" t="s">
        <v>1840</v>
      </c>
      <c r="BB346" s="102"/>
      <c r="BC346" s="45"/>
      <c r="BD346" s="45"/>
    </row>
    <row r="347" spans="1:77" ht="16" hidden="1" thickBot="1">
      <c r="A347" s="231"/>
      <c r="B347" s="240"/>
      <c r="C347" s="23" t="s">
        <v>1200</v>
      </c>
      <c r="D347" s="24" t="s">
        <v>1366</v>
      </c>
      <c r="E347" s="34"/>
      <c r="F347" s="102"/>
      <c r="G347" s="38"/>
      <c r="H347" s="38"/>
      <c r="I347" s="38"/>
      <c r="J347" s="102"/>
      <c r="K347" s="38"/>
      <c r="L347" s="38"/>
      <c r="M347" s="38"/>
      <c r="N347" s="38"/>
      <c r="O347" s="38"/>
      <c r="P347" s="38"/>
      <c r="Q347" s="38"/>
      <c r="R347" s="46" t="s">
        <v>1498</v>
      </c>
      <c r="S347" s="46">
        <v>0</v>
      </c>
      <c r="T347" s="25" t="s">
        <v>1523</v>
      </c>
      <c r="U347" s="46">
        <v>0</v>
      </c>
      <c r="V347" s="46">
        <v>0</v>
      </c>
      <c r="W347" s="46">
        <v>0</v>
      </c>
      <c r="X347" s="46">
        <v>0</v>
      </c>
      <c r="Y347" s="46">
        <v>0</v>
      </c>
      <c r="Z347" s="38"/>
      <c r="AA347" s="38"/>
      <c r="AB347" s="38"/>
      <c r="AC347" s="38"/>
      <c r="AD347" s="38"/>
      <c r="AE347" s="38"/>
      <c r="AF347" s="38"/>
      <c r="AG347" s="38"/>
      <c r="AH347" s="38"/>
      <c r="AI347" s="38"/>
      <c r="AJ347" s="38"/>
      <c r="AK347" s="38"/>
      <c r="AL347" s="38"/>
      <c r="AM347" s="38"/>
      <c r="AN347" s="38"/>
      <c r="AO347" s="38"/>
      <c r="AP347" s="38"/>
      <c r="AQ347" s="24" t="s">
        <v>204</v>
      </c>
      <c r="AR347" s="24">
        <v>2004</v>
      </c>
      <c r="AS347" s="38"/>
      <c r="AT347" s="38"/>
      <c r="AU347" s="38"/>
      <c r="AV347" s="174">
        <v>455000</v>
      </c>
      <c r="AW347" s="102"/>
      <c r="AX347" s="102"/>
      <c r="AY347" s="102"/>
      <c r="AZ347" s="102"/>
      <c r="BA347" s="104" t="s">
        <v>1840</v>
      </c>
      <c r="BB347" s="102"/>
      <c r="BC347" s="45"/>
      <c r="BD347" s="45"/>
    </row>
    <row r="348" spans="1:77" ht="16" hidden="1" thickBot="1">
      <c r="A348" s="231"/>
      <c r="B348" s="240"/>
      <c r="C348" s="23" t="s">
        <v>1211</v>
      </c>
      <c r="D348" s="24" t="s">
        <v>1375</v>
      </c>
      <c r="E348" s="34"/>
      <c r="F348" s="102"/>
      <c r="G348" s="38"/>
      <c r="H348" s="38"/>
      <c r="I348" s="38"/>
      <c r="J348" s="102"/>
      <c r="K348" s="38"/>
      <c r="L348" s="38"/>
      <c r="M348" s="38"/>
      <c r="N348" s="38"/>
      <c r="O348" s="38"/>
      <c r="P348" s="38"/>
      <c r="Q348" s="38"/>
      <c r="R348" s="46" t="s">
        <v>747</v>
      </c>
      <c r="S348" s="46">
        <v>0</v>
      </c>
      <c r="T348" s="25" t="s">
        <v>1525</v>
      </c>
      <c r="U348" s="46">
        <v>0</v>
      </c>
      <c r="V348" s="46">
        <v>0</v>
      </c>
      <c r="W348" s="46">
        <v>0</v>
      </c>
      <c r="X348" s="46">
        <v>0</v>
      </c>
      <c r="Y348" s="46">
        <v>0</v>
      </c>
      <c r="Z348" s="38"/>
      <c r="AA348" s="38"/>
      <c r="AB348" s="38"/>
      <c r="AC348" s="38"/>
      <c r="AD348" s="38"/>
      <c r="AE348" s="38"/>
      <c r="AF348" s="38"/>
      <c r="AG348" s="38"/>
      <c r="AH348" s="38"/>
      <c r="AI348" s="38"/>
      <c r="AJ348" s="38"/>
      <c r="AK348" s="38"/>
      <c r="AL348" s="38"/>
      <c r="AM348" s="38"/>
      <c r="AN348" s="38"/>
      <c r="AO348" s="38"/>
      <c r="AP348" s="38"/>
      <c r="AQ348" s="24" t="s">
        <v>204</v>
      </c>
      <c r="AR348" s="24">
        <v>2004</v>
      </c>
      <c r="AS348" s="38"/>
      <c r="AT348" s="38"/>
      <c r="AU348" s="38"/>
      <c r="AV348" s="174">
        <v>525000</v>
      </c>
      <c r="AW348" s="102"/>
      <c r="AX348" s="102"/>
      <c r="AY348" s="102"/>
      <c r="AZ348" s="102"/>
      <c r="BA348" s="104" t="s">
        <v>1840</v>
      </c>
      <c r="BB348" s="102"/>
      <c r="BC348" s="45"/>
      <c r="BD348" s="45"/>
    </row>
    <row r="349" spans="1:77" ht="16" hidden="1" thickBot="1">
      <c r="A349" s="231"/>
      <c r="B349" s="240"/>
      <c r="C349" s="23" t="s">
        <v>1287</v>
      </c>
      <c r="D349" s="24" t="s">
        <v>1433</v>
      </c>
      <c r="E349" s="34"/>
      <c r="F349" s="102"/>
      <c r="G349" s="38"/>
      <c r="H349" s="38"/>
      <c r="I349" s="38"/>
      <c r="J349" s="102"/>
      <c r="K349" s="38"/>
      <c r="L349" s="38"/>
      <c r="M349" s="38"/>
      <c r="N349" s="38"/>
      <c r="O349" s="38"/>
      <c r="P349" s="38"/>
      <c r="Q349" s="38"/>
      <c r="R349" s="46" t="s">
        <v>747</v>
      </c>
      <c r="S349" s="46">
        <v>0</v>
      </c>
      <c r="T349" s="25" t="s">
        <v>1540</v>
      </c>
      <c r="U349" s="46">
        <v>0</v>
      </c>
      <c r="V349" s="46">
        <v>0</v>
      </c>
      <c r="W349" s="46">
        <v>0</v>
      </c>
      <c r="X349" s="46">
        <v>0</v>
      </c>
      <c r="Y349" s="46">
        <v>0</v>
      </c>
      <c r="Z349" s="38"/>
      <c r="AA349" s="38"/>
      <c r="AB349" s="38"/>
      <c r="AC349" s="38"/>
      <c r="AD349" s="38"/>
      <c r="AE349" s="38"/>
      <c r="AF349" s="38"/>
      <c r="AG349" s="38"/>
      <c r="AH349" s="38"/>
      <c r="AI349" s="38"/>
      <c r="AJ349" s="38"/>
      <c r="AK349" s="38"/>
      <c r="AL349" s="38"/>
      <c r="AM349" s="38"/>
      <c r="AN349" s="38"/>
      <c r="AO349" s="38"/>
      <c r="AP349" s="38"/>
      <c r="AQ349" s="24" t="s">
        <v>204</v>
      </c>
      <c r="AR349" s="24">
        <v>2004</v>
      </c>
      <c r="AS349" s="38"/>
      <c r="AT349" s="38"/>
      <c r="AU349" s="38"/>
      <c r="AV349" s="174">
        <v>70000</v>
      </c>
      <c r="AW349" s="102"/>
      <c r="AX349" s="102"/>
      <c r="AY349" s="102"/>
      <c r="AZ349" s="102"/>
      <c r="BA349" s="104" t="s">
        <v>1840</v>
      </c>
      <c r="BB349" s="102"/>
      <c r="BC349" s="45"/>
      <c r="BD349" s="45"/>
    </row>
    <row r="350" spans="1:77" s="100" customFormat="1" ht="16" hidden="1" thickBot="1">
      <c r="A350" s="231"/>
      <c r="B350" s="254"/>
      <c r="C350" s="72" t="s">
        <v>1219</v>
      </c>
      <c r="D350" s="70" t="s">
        <v>1383</v>
      </c>
      <c r="E350" s="73"/>
      <c r="F350" s="104" t="s">
        <v>123</v>
      </c>
      <c r="G350" s="139"/>
      <c r="H350" s="139"/>
      <c r="I350" s="139"/>
      <c r="J350" s="104" t="s">
        <v>1193</v>
      </c>
      <c r="K350" s="139"/>
      <c r="L350" s="139"/>
      <c r="M350" s="139"/>
      <c r="N350" s="139"/>
      <c r="O350" s="139"/>
      <c r="P350" s="139"/>
      <c r="Q350" s="139"/>
      <c r="R350" s="50" t="s">
        <v>747</v>
      </c>
      <c r="S350" s="50">
        <v>0</v>
      </c>
      <c r="T350" s="68" t="s">
        <v>1524</v>
      </c>
      <c r="U350" s="50">
        <v>0</v>
      </c>
      <c r="V350" s="50">
        <v>0</v>
      </c>
      <c r="W350" s="50">
        <v>0</v>
      </c>
      <c r="X350" s="50">
        <v>0</v>
      </c>
      <c r="Y350" s="50">
        <v>0</v>
      </c>
      <c r="Z350" s="139"/>
      <c r="AA350" s="139"/>
      <c r="AB350" s="139"/>
      <c r="AC350" s="139"/>
      <c r="AD350" s="139"/>
      <c r="AE350" s="139"/>
      <c r="AF350" s="139"/>
      <c r="AG350" s="139"/>
      <c r="AH350" s="139"/>
      <c r="AI350" s="139"/>
      <c r="AJ350" s="139"/>
      <c r="AK350" s="139"/>
      <c r="AL350" s="139"/>
      <c r="AM350" s="139"/>
      <c r="AN350" s="139"/>
      <c r="AO350" s="139"/>
      <c r="AP350" s="139"/>
      <c r="AQ350" s="70" t="s">
        <v>204</v>
      </c>
      <c r="AR350" s="70">
        <v>2004</v>
      </c>
      <c r="AS350" s="139"/>
      <c r="AT350" s="139"/>
      <c r="AU350" s="139"/>
      <c r="AV350" s="71">
        <v>140000</v>
      </c>
      <c r="AW350" s="104" t="s">
        <v>123</v>
      </c>
      <c r="AX350" s="104"/>
      <c r="AY350" s="262" t="s">
        <v>1798</v>
      </c>
      <c r="AZ350" s="104" t="s">
        <v>1193</v>
      </c>
      <c r="BA350" s="104"/>
      <c r="BB350" s="104"/>
      <c r="BC350" s="66"/>
      <c r="BD350" s="66"/>
      <c r="BE350" s="121"/>
      <c r="BF350" s="121"/>
      <c r="BG350" s="121"/>
      <c r="BH350" s="121"/>
      <c r="BI350" s="121"/>
      <c r="BJ350" s="121"/>
      <c r="BK350" s="121"/>
      <c r="BL350" s="121"/>
      <c r="BM350" s="121"/>
      <c r="BN350" s="121"/>
      <c r="BO350" s="121"/>
      <c r="BP350" s="121"/>
      <c r="BQ350" s="121"/>
      <c r="BR350" s="121"/>
      <c r="BS350" s="121"/>
      <c r="BT350" s="121"/>
      <c r="BU350" s="121"/>
      <c r="BV350" s="121"/>
      <c r="BW350" s="121"/>
      <c r="BX350" s="121"/>
      <c r="BY350" s="121"/>
    </row>
    <row r="351" spans="1:77" ht="16" hidden="1" thickBot="1">
      <c r="A351" s="231"/>
      <c r="B351" s="240"/>
      <c r="C351" s="23" t="s">
        <v>1212</v>
      </c>
      <c r="D351" s="24" t="s">
        <v>1425</v>
      </c>
      <c r="E351" s="34"/>
      <c r="F351" s="102"/>
      <c r="G351" s="38"/>
      <c r="H351" s="38"/>
      <c r="I351" s="38"/>
      <c r="J351" s="102"/>
      <c r="K351" s="38"/>
      <c r="L351" s="38"/>
      <c r="M351" s="38"/>
      <c r="N351" s="38"/>
      <c r="O351" s="38"/>
      <c r="P351" s="38"/>
      <c r="Q351" s="38"/>
      <c r="R351" s="46" t="s">
        <v>747</v>
      </c>
      <c r="S351" s="46">
        <v>0</v>
      </c>
      <c r="T351" s="25" t="s">
        <v>1527</v>
      </c>
      <c r="U351" s="46">
        <v>0</v>
      </c>
      <c r="V351" s="46">
        <v>0</v>
      </c>
      <c r="W351" s="46">
        <v>0</v>
      </c>
      <c r="X351" s="46">
        <v>0</v>
      </c>
      <c r="Y351" s="46">
        <v>0</v>
      </c>
      <c r="Z351" s="38"/>
      <c r="AA351" s="38"/>
      <c r="AB351" s="38"/>
      <c r="AC351" s="38"/>
      <c r="AD351" s="38"/>
      <c r="AE351" s="38"/>
      <c r="AF351" s="38"/>
      <c r="AG351" s="38"/>
      <c r="AH351" s="38"/>
      <c r="AI351" s="38"/>
      <c r="AJ351" s="38"/>
      <c r="AK351" s="38"/>
      <c r="AL351" s="38"/>
      <c r="AM351" s="38"/>
      <c r="AN351" s="38"/>
      <c r="AO351" s="38"/>
      <c r="AP351" s="38"/>
      <c r="AQ351" s="24" t="s">
        <v>204</v>
      </c>
      <c r="AR351" s="24">
        <v>2004</v>
      </c>
      <c r="AS351" s="38"/>
      <c r="AT351" s="38"/>
      <c r="AU351" s="38"/>
      <c r="AV351" s="174">
        <v>812500</v>
      </c>
      <c r="AW351" s="102"/>
      <c r="AX351" s="102"/>
      <c r="AY351" s="102"/>
      <c r="AZ351" s="102"/>
      <c r="BA351" s="104" t="s">
        <v>1840</v>
      </c>
      <c r="BB351" s="102"/>
      <c r="BC351" s="45"/>
      <c r="BD351" s="45"/>
    </row>
    <row r="352" spans="1:77" ht="16" hidden="1" thickBot="1">
      <c r="A352" s="231"/>
      <c r="B352" s="240"/>
      <c r="C352" s="23" t="s">
        <v>1204</v>
      </c>
      <c r="D352" s="24" t="s">
        <v>1375</v>
      </c>
      <c r="E352" s="34"/>
      <c r="F352" s="102"/>
      <c r="G352" s="38"/>
      <c r="H352" s="38"/>
      <c r="I352" s="38"/>
      <c r="J352" s="102"/>
      <c r="K352" s="38"/>
      <c r="L352" s="38"/>
      <c r="M352" s="38"/>
      <c r="N352" s="38"/>
      <c r="O352" s="38"/>
      <c r="P352" s="38"/>
      <c r="Q352" s="38"/>
      <c r="R352" s="46" t="s">
        <v>1463</v>
      </c>
      <c r="S352" s="46">
        <v>0</v>
      </c>
      <c r="T352" s="25" t="s">
        <v>220</v>
      </c>
      <c r="U352" s="46">
        <v>0</v>
      </c>
      <c r="V352" s="46">
        <v>0</v>
      </c>
      <c r="W352" s="46">
        <v>0</v>
      </c>
      <c r="X352" s="46">
        <v>0</v>
      </c>
      <c r="Y352" s="46">
        <v>0</v>
      </c>
      <c r="Z352" s="38"/>
      <c r="AA352" s="38"/>
      <c r="AB352" s="38"/>
      <c r="AC352" s="38"/>
      <c r="AD352" s="38"/>
      <c r="AE352" s="38"/>
      <c r="AF352" s="38"/>
      <c r="AG352" s="38"/>
      <c r="AH352" s="38"/>
      <c r="AI352" s="38"/>
      <c r="AJ352" s="38"/>
      <c r="AK352" s="38"/>
      <c r="AL352" s="38"/>
      <c r="AM352" s="38"/>
      <c r="AN352" s="38"/>
      <c r="AO352" s="38"/>
      <c r="AP352" s="38"/>
      <c r="AQ352" s="24" t="s">
        <v>204</v>
      </c>
      <c r="AR352" s="24">
        <v>2004</v>
      </c>
      <c r="AS352" s="38"/>
      <c r="AT352" s="38"/>
      <c r="AU352" s="38"/>
      <c r="AV352" s="174">
        <v>24500</v>
      </c>
      <c r="AW352" s="102"/>
      <c r="AX352" s="102"/>
      <c r="AY352" s="102"/>
      <c r="AZ352" s="102"/>
      <c r="BA352" s="104" t="s">
        <v>1840</v>
      </c>
      <c r="BB352" s="102"/>
      <c r="BC352" s="45"/>
      <c r="BD352" s="45"/>
    </row>
    <row r="353" spans="1:77" ht="16" hidden="1" thickBot="1">
      <c r="A353" s="231"/>
      <c r="B353" s="240"/>
      <c r="C353" s="23" t="s">
        <v>1212</v>
      </c>
      <c r="D353" s="24" t="s">
        <v>1425</v>
      </c>
      <c r="E353" s="34"/>
      <c r="F353" s="102"/>
      <c r="G353" s="38"/>
      <c r="H353" s="38"/>
      <c r="I353" s="38"/>
      <c r="J353" s="102"/>
      <c r="K353" s="38"/>
      <c r="L353" s="38"/>
      <c r="M353" s="38"/>
      <c r="N353" s="38"/>
      <c r="O353" s="38"/>
      <c r="P353" s="38"/>
      <c r="Q353" s="38"/>
      <c r="R353" s="46" t="s">
        <v>1497</v>
      </c>
      <c r="S353" s="46">
        <v>0</v>
      </c>
      <c r="T353" s="25" t="s">
        <v>233</v>
      </c>
      <c r="U353" s="46">
        <v>0</v>
      </c>
      <c r="V353" s="46">
        <v>0</v>
      </c>
      <c r="W353" s="46">
        <v>0</v>
      </c>
      <c r="X353" s="46">
        <v>0</v>
      </c>
      <c r="Y353" s="46">
        <v>0</v>
      </c>
      <c r="Z353" s="38"/>
      <c r="AA353" s="38"/>
      <c r="AB353" s="38"/>
      <c r="AC353" s="38"/>
      <c r="AD353" s="38"/>
      <c r="AE353" s="38"/>
      <c r="AF353" s="38"/>
      <c r="AG353" s="38"/>
      <c r="AH353" s="38"/>
      <c r="AI353" s="38"/>
      <c r="AJ353" s="38"/>
      <c r="AK353" s="38"/>
      <c r="AL353" s="38"/>
      <c r="AM353" s="38"/>
      <c r="AN353" s="38"/>
      <c r="AO353" s="38"/>
      <c r="AP353" s="38"/>
      <c r="AQ353" s="24" t="s">
        <v>204</v>
      </c>
      <c r="AR353" s="24">
        <v>2006</v>
      </c>
      <c r="AS353" s="38"/>
      <c r="AT353" s="38"/>
      <c r="AU353" s="38"/>
      <c r="AV353" s="174">
        <v>960000</v>
      </c>
      <c r="AW353" s="102"/>
      <c r="AX353" s="102"/>
      <c r="AY353" s="102"/>
      <c r="AZ353" s="102"/>
      <c r="BA353" s="104" t="s">
        <v>1840</v>
      </c>
      <c r="BB353" s="102"/>
      <c r="BC353" s="45"/>
      <c r="BD353" s="45"/>
    </row>
    <row r="354" spans="1:77" ht="16" hidden="1" thickBot="1">
      <c r="A354" s="231"/>
      <c r="B354" s="240"/>
      <c r="C354" s="23" t="s">
        <v>1249</v>
      </c>
      <c r="D354" s="24" t="s">
        <v>1408</v>
      </c>
      <c r="E354" s="34"/>
      <c r="F354" s="102"/>
      <c r="G354" s="38"/>
      <c r="H354" s="38"/>
      <c r="I354" s="38"/>
      <c r="J354" s="102"/>
      <c r="K354" s="38"/>
      <c r="L354" s="38"/>
      <c r="M354" s="38"/>
      <c r="N354" s="38"/>
      <c r="O354" s="38"/>
      <c r="P354" s="38"/>
      <c r="Q354" s="38"/>
      <c r="R354" s="46" t="s">
        <v>1505</v>
      </c>
      <c r="S354" s="46">
        <v>0</v>
      </c>
      <c r="T354" s="25" t="s">
        <v>222</v>
      </c>
      <c r="U354" s="46">
        <v>0</v>
      </c>
      <c r="V354" s="46">
        <v>0</v>
      </c>
      <c r="W354" s="46">
        <v>0</v>
      </c>
      <c r="X354" s="46">
        <v>0</v>
      </c>
      <c r="Y354" s="46">
        <v>0</v>
      </c>
      <c r="Z354" s="38"/>
      <c r="AA354" s="38"/>
      <c r="AB354" s="38"/>
      <c r="AC354" s="38"/>
      <c r="AD354" s="38"/>
      <c r="AE354" s="38"/>
      <c r="AF354" s="38"/>
      <c r="AG354" s="38"/>
      <c r="AH354" s="38"/>
      <c r="AI354" s="38"/>
      <c r="AJ354" s="38"/>
      <c r="AK354" s="38"/>
      <c r="AL354" s="38"/>
      <c r="AM354" s="38"/>
      <c r="AN354" s="38"/>
      <c r="AO354" s="38"/>
      <c r="AP354" s="38"/>
      <c r="AQ354" s="24" t="s">
        <v>204</v>
      </c>
      <c r="AR354" s="24">
        <v>2006</v>
      </c>
      <c r="AS354" s="38"/>
      <c r="AT354" s="38"/>
      <c r="AU354" s="38"/>
      <c r="AV354" s="174">
        <v>1950000</v>
      </c>
      <c r="AW354" s="102"/>
      <c r="AX354" s="102"/>
      <c r="AY354" s="102"/>
      <c r="AZ354" s="102"/>
      <c r="BA354" s="104" t="s">
        <v>1840</v>
      </c>
      <c r="BB354" s="102"/>
      <c r="BC354" s="45"/>
      <c r="BD354" s="45"/>
    </row>
    <row r="355" spans="1:77" ht="16" hidden="1" thickBot="1">
      <c r="A355" s="231"/>
      <c r="B355" s="240"/>
      <c r="C355" s="23" t="s">
        <v>1249</v>
      </c>
      <c r="D355" s="24" t="s">
        <v>1408</v>
      </c>
      <c r="E355" s="34"/>
      <c r="F355" s="102"/>
      <c r="G355" s="38"/>
      <c r="H355" s="38"/>
      <c r="I355" s="38"/>
      <c r="J355" s="102"/>
      <c r="K355" s="38"/>
      <c r="L355" s="38"/>
      <c r="M355" s="38"/>
      <c r="N355" s="38"/>
      <c r="O355" s="38"/>
      <c r="P355" s="38"/>
      <c r="Q355" s="38"/>
      <c r="R355" s="46" t="s">
        <v>1506</v>
      </c>
      <c r="S355" s="46">
        <v>0</v>
      </c>
      <c r="T355" s="25" t="s">
        <v>222</v>
      </c>
      <c r="U355" s="46">
        <v>0</v>
      </c>
      <c r="V355" s="46">
        <v>0</v>
      </c>
      <c r="W355" s="46">
        <v>0</v>
      </c>
      <c r="X355" s="46">
        <v>0</v>
      </c>
      <c r="Y355" s="46">
        <v>0</v>
      </c>
      <c r="Z355" s="38"/>
      <c r="AA355" s="38"/>
      <c r="AB355" s="38"/>
      <c r="AC355" s="38"/>
      <c r="AD355" s="38"/>
      <c r="AE355" s="38"/>
      <c r="AF355" s="38"/>
      <c r="AG355" s="38"/>
      <c r="AH355" s="38"/>
      <c r="AI355" s="38"/>
      <c r="AJ355" s="38"/>
      <c r="AK355" s="38"/>
      <c r="AL355" s="38"/>
      <c r="AM355" s="38"/>
      <c r="AN355" s="38"/>
      <c r="AO355" s="38"/>
      <c r="AP355" s="38"/>
      <c r="AQ355" s="24" t="s">
        <v>204</v>
      </c>
      <c r="AR355" s="24">
        <v>2006</v>
      </c>
      <c r="AS355" s="38"/>
      <c r="AT355" s="38"/>
      <c r="AU355" s="38"/>
      <c r="AV355" s="174">
        <v>975000</v>
      </c>
      <c r="AW355" s="102"/>
      <c r="AX355" s="102"/>
      <c r="AY355" s="102"/>
      <c r="AZ355" s="102"/>
      <c r="BA355" s="104" t="s">
        <v>1840</v>
      </c>
      <c r="BB355" s="102"/>
      <c r="BC355" s="45"/>
      <c r="BD355" s="45"/>
    </row>
    <row r="356" spans="1:77" s="15" customFormat="1" ht="16" hidden="1" thickBot="1">
      <c r="A356" s="237"/>
      <c r="B356" s="238"/>
      <c r="C356" s="40" t="s">
        <v>1288</v>
      </c>
      <c r="D356" s="39" t="s">
        <v>1434</v>
      </c>
      <c r="E356" s="41"/>
      <c r="F356" s="102"/>
      <c r="G356" s="102"/>
      <c r="H356" s="102"/>
      <c r="I356" s="102"/>
      <c r="J356" s="102" t="s">
        <v>1193</v>
      </c>
      <c r="K356" s="102"/>
      <c r="L356" s="102"/>
      <c r="M356" s="102"/>
      <c r="N356" s="102"/>
      <c r="O356" s="102"/>
      <c r="P356" s="102"/>
      <c r="Q356" s="102"/>
      <c r="R356" s="142" t="s">
        <v>1510</v>
      </c>
      <c r="S356" s="142">
        <v>0</v>
      </c>
      <c r="T356" s="149" t="s">
        <v>1526</v>
      </c>
      <c r="U356" s="142">
        <v>0</v>
      </c>
      <c r="V356" s="142">
        <v>0</v>
      </c>
      <c r="W356" s="142">
        <v>0</v>
      </c>
      <c r="X356" s="142">
        <v>0</v>
      </c>
      <c r="Y356" s="142">
        <v>0</v>
      </c>
      <c r="Z356" s="102"/>
      <c r="AA356" s="102"/>
      <c r="AB356" s="102"/>
      <c r="AC356" s="102"/>
      <c r="AD356" s="102"/>
      <c r="AE356" s="102"/>
      <c r="AF356" s="102"/>
      <c r="AG356" s="102"/>
      <c r="AH356" s="102"/>
      <c r="AI356" s="102"/>
      <c r="AJ356" s="102"/>
      <c r="AK356" s="102"/>
      <c r="AL356" s="102"/>
      <c r="AM356" s="102"/>
      <c r="AN356" s="102"/>
      <c r="AO356" s="102"/>
      <c r="AP356" s="102"/>
      <c r="AQ356" s="39" t="s">
        <v>204</v>
      </c>
      <c r="AR356" s="39">
        <v>2004</v>
      </c>
      <c r="AS356" s="102"/>
      <c r="AT356" s="102"/>
      <c r="AU356" s="102"/>
      <c r="AV356" s="174">
        <v>5625000</v>
      </c>
      <c r="AW356" s="102"/>
      <c r="AX356" s="102"/>
      <c r="AY356" s="102"/>
      <c r="AZ356" s="102" t="s">
        <v>1193</v>
      </c>
      <c r="BA356" s="104" t="s">
        <v>1840</v>
      </c>
      <c r="BB356" s="102"/>
      <c r="BC356" s="45"/>
      <c r="BD356" s="45"/>
      <c r="BE356" s="161"/>
      <c r="BF356" s="161"/>
      <c r="BG356" s="161"/>
      <c r="BH356" s="161"/>
      <c r="BI356" s="161"/>
      <c r="BJ356" s="161"/>
      <c r="BK356" s="161"/>
      <c r="BL356" s="161"/>
      <c r="BM356" s="161"/>
      <c r="BN356" s="161"/>
      <c r="BO356" s="161"/>
      <c r="BP356" s="161"/>
      <c r="BQ356" s="161"/>
      <c r="BR356" s="161"/>
      <c r="BS356" s="161"/>
      <c r="BT356" s="161"/>
      <c r="BU356" s="161"/>
      <c r="BV356" s="161"/>
      <c r="BW356" s="161"/>
      <c r="BX356" s="161"/>
      <c r="BY356" s="161"/>
    </row>
    <row r="357" spans="1:77" s="15" customFormat="1" ht="16" hidden="1" thickBot="1">
      <c r="A357" s="237"/>
      <c r="B357" s="238"/>
      <c r="C357" s="40" t="s">
        <v>1202</v>
      </c>
      <c r="D357" s="39" t="s">
        <v>1368</v>
      </c>
      <c r="E357" s="41"/>
      <c r="F357" s="102"/>
      <c r="G357" s="102"/>
      <c r="H357" s="102"/>
      <c r="I357" s="102"/>
      <c r="J357" s="102" t="s">
        <v>1193</v>
      </c>
      <c r="K357" s="102"/>
      <c r="L357" s="102"/>
      <c r="M357" s="102"/>
      <c r="N357" s="102"/>
      <c r="O357" s="102"/>
      <c r="P357" s="102"/>
      <c r="Q357" s="102"/>
      <c r="R357" s="142" t="s">
        <v>1449</v>
      </c>
      <c r="S357" s="142">
        <v>0</v>
      </c>
      <c r="T357" s="149" t="s">
        <v>221</v>
      </c>
      <c r="U357" s="142">
        <v>0</v>
      </c>
      <c r="V357" s="142">
        <v>0</v>
      </c>
      <c r="W357" s="142">
        <v>0</v>
      </c>
      <c r="X357" s="142">
        <v>0</v>
      </c>
      <c r="Y357" s="142">
        <v>0</v>
      </c>
      <c r="Z357" s="102"/>
      <c r="AA357" s="102"/>
      <c r="AB357" s="102"/>
      <c r="AC357" s="102"/>
      <c r="AD357" s="102"/>
      <c r="AE357" s="102"/>
      <c r="AF357" s="102"/>
      <c r="AG357" s="102"/>
      <c r="AH357" s="102"/>
      <c r="AI357" s="102"/>
      <c r="AJ357" s="102"/>
      <c r="AK357" s="102"/>
      <c r="AL357" s="102"/>
      <c r="AM357" s="102"/>
      <c r="AN357" s="102"/>
      <c r="AO357" s="102"/>
      <c r="AP357" s="102"/>
      <c r="AQ357" s="39" t="s">
        <v>204</v>
      </c>
      <c r="AR357" s="39">
        <v>2004</v>
      </c>
      <c r="AS357" s="102"/>
      <c r="AT357" s="102"/>
      <c r="AU357" s="102"/>
      <c r="AV357" s="174">
        <v>1050000</v>
      </c>
      <c r="AW357" s="102"/>
      <c r="AX357" s="102"/>
      <c r="AY357" s="102"/>
      <c r="AZ357" s="102" t="s">
        <v>1193</v>
      </c>
      <c r="BA357" s="104" t="s">
        <v>1840</v>
      </c>
      <c r="BB357" s="102"/>
      <c r="BC357" s="45"/>
      <c r="BD357" s="45"/>
      <c r="BE357" s="161"/>
      <c r="BF357" s="161"/>
      <c r="BG357" s="161"/>
      <c r="BH357" s="161"/>
      <c r="BI357" s="161"/>
      <c r="BJ357" s="161"/>
      <c r="BK357" s="161"/>
      <c r="BL357" s="161"/>
      <c r="BM357" s="161"/>
      <c r="BN357" s="161"/>
      <c r="BO357" s="161"/>
      <c r="BP357" s="161"/>
      <c r="BQ357" s="161"/>
      <c r="BR357" s="161"/>
      <c r="BS357" s="161"/>
      <c r="BT357" s="161"/>
      <c r="BU357" s="161"/>
      <c r="BV357" s="161"/>
      <c r="BW357" s="161"/>
      <c r="BX357" s="161"/>
      <c r="BY357" s="161"/>
    </row>
    <row r="358" spans="1:77" s="15" customFormat="1" ht="16" hidden="1" thickBot="1">
      <c r="A358" s="237"/>
      <c r="B358" s="238"/>
      <c r="C358" s="40" t="s">
        <v>1200</v>
      </c>
      <c r="D358" s="39" t="s">
        <v>1366</v>
      </c>
      <c r="E358" s="41"/>
      <c r="F358" s="102"/>
      <c r="G358" s="102"/>
      <c r="H358" s="102"/>
      <c r="I358" s="102"/>
      <c r="J358" s="102"/>
      <c r="K358" s="102"/>
      <c r="L358" s="102"/>
      <c r="M358" s="102"/>
      <c r="N358" s="102"/>
      <c r="O358" s="102"/>
      <c r="P358" s="102"/>
      <c r="Q358" s="102"/>
      <c r="R358" s="142" t="s">
        <v>747</v>
      </c>
      <c r="S358" s="142">
        <v>0</v>
      </c>
      <c r="T358" s="149" t="s">
        <v>230</v>
      </c>
      <c r="U358" s="142">
        <v>0</v>
      </c>
      <c r="V358" s="142">
        <v>0</v>
      </c>
      <c r="W358" s="142">
        <v>0</v>
      </c>
      <c r="X358" s="142">
        <v>0</v>
      </c>
      <c r="Y358" s="142">
        <v>0</v>
      </c>
      <c r="Z358" s="102"/>
      <c r="AA358" s="102"/>
      <c r="AB358" s="102"/>
      <c r="AC358" s="102"/>
      <c r="AD358" s="102"/>
      <c r="AE358" s="102"/>
      <c r="AF358" s="102"/>
      <c r="AG358" s="102"/>
      <c r="AH358" s="102"/>
      <c r="AI358" s="102"/>
      <c r="AJ358" s="102"/>
      <c r="AK358" s="102"/>
      <c r="AL358" s="102"/>
      <c r="AM358" s="102"/>
      <c r="AN358" s="102"/>
      <c r="AO358" s="102"/>
      <c r="AP358" s="102"/>
      <c r="AQ358" s="39" t="s">
        <v>204</v>
      </c>
      <c r="AR358" s="39">
        <v>2004</v>
      </c>
      <c r="AS358" s="102"/>
      <c r="AT358" s="102"/>
      <c r="AU358" s="102"/>
      <c r="AV358" s="174">
        <v>490000</v>
      </c>
      <c r="AW358" s="102"/>
      <c r="AX358" s="102"/>
      <c r="AY358" s="102"/>
      <c r="AZ358" s="102"/>
      <c r="BA358" s="104" t="s">
        <v>1840</v>
      </c>
      <c r="BB358" s="102"/>
      <c r="BC358" s="45"/>
      <c r="BD358" s="45"/>
      <c r="BE358" s="161"/>
      <c r="BF358" s="161"/>
      <c r="BG358" s="161"/>
      <c r="BH358" s="161"/>
      <c r="BI358" s="161"/>
      <c r="BJ358" s="161"/>
      <c r="BK358" s="161"/>
      <c r="BL358" s="161"/>
      <c r="BM358" s="161"/>
      <c r="BN358" s="161"/>
      <c r="BO358" s="161"/>
      <c r="BP358" s="161"/>
      <c r="BQ358" s="161"/>
      <c r="BR358" s="161"/>
      <c r="BS358" s="161"/>
      <c r="BT358" s="161"/>
      <c r="BU358" s="161"/>
      <c r="BV358" s="161"/>
      <c r="BW358" s="161"/>
      <c r="BX358" s="161"/>
      <c r="BY358" s="161"/>
    </row>
    <row r="359" spans="1:77" s="15" customFormat="1" ht="16" hidden="1" thickBot="1">
      <c r="A359" s="237"/>
      <c r="B359" s="238"/>
      <c r="C359" s="40" t="s">
        <v>1200</v>
      </c>
      <c r="D359" s="39" t="s">
        <v>1366</v>
      </c>
      <c r="E359" s="41"/>
      <c r="F359" s="102"/>
      <c r="G359" s="102"/>
      <c r="H359" s="102"/>
      <c r="I359" s="102"/>
      <c r="J359" s="102"/>
      <c r="K359" s="102"/>
      <c r="L359" s="102"/>
      <c r="M359" s="102"/>
      <c r="N359" s="102"/>
      <c r="O359" s="102"/>
      <c r="P359" s="102"/>
      <c r="Q359" s="102"/>
      <c r="R359" s="142" t="s">
        <v>747</v>
      </c>
      <c r="S359" s="142">
        <v>0</v>
      </c>
      <c r="T359" s="149" t="s">
        <v>230</v>
      </c>
      <c r="U359" s="142">
        <v>0</v>
      </c>
      <c r="V359" s="142">
        <v>0</v>
      </c>
      <c r="W359" s="142">
        <v>0</v>
      </c>
      <c r="X359" s="142">
        <v>0</v>
      </c>
      <c r="Y359" s="142">
        <v>0</v>
      </c>
      <c r="Z359" s="102"/>
      <c r="AA359" s="102"/>
      <c r="AB359" s="102"/>
      <c r="AC359" s="102"/>
      <c r="AD359" s="102"/>
      <c r="AE359" s="102"/>
      <c r="AF359" s="102"/>
      <c r="AG359" s="102"/>
      <c r="AH359" s="102"/>
      <c r="AI359" s="102"/>
      <c r="AJ359" s="102"/>
      <c r="AK359" s="102"/>
      <c r="AL359" s="102"/>
      <c r="AM359" s="102"/>
      <c r="AN359" s="102"/>
      <c r="AO359" s="102"/>
      <c r="AP359" s="102"/>
      <c r="AQ359" s="39" t="s">
        <v>204</v>
      </c>
      <c r="AR359" s="39">
        <v>2004</v>
      </c>
      <c r="AS359" s="102"/>
      <c r="AT359" s="102"/>
      <c r="AU359" s="102"/>
      <c r="AV359" s="174">
        <v>490000</v>
      </c>
      <c r="AW359" s="102"/>
      <c r="AX359" s="102"/>
      <c r="AY359" s="102"/>
      <c r="AZ359" s="102"/>
      <c r="BA359" s="104" t="s">
        <v>1840</v>
      </c>
      <c r="BB359" s="102"/>
      <c r="BC359" s="45"/>
      <c r="BD359" s="45"/>
      <c r="BE359" s="161"/>
      <c r="BF359" s="161"/>
      <c r="BG359" s="161"/>
      <c r="BH359" s="161"/>
      <c r="BI359" s="161"/>
      <c r="BJ359" s="161"/>
      <c r="BK359" s="161"/>
      <c r="BL359" s="161"/>
      <c r="BM359" s="161"/>
      <c r="BN359" s="161"/>
      <c r="BO359" s="161"/>
      <c r="BP359" s="161"/>
      <c r="BQ359" s="161"/>
      <c r="BR359" s="161"/>
      <c r="BS359" s="161"/>
      <c r="BT359" s="161"/>
      <c r="BU359" s="161"/>
      <c r="BV359" s="161"/>
      <c r="BW359" s="161"/>
      <c r="BX359" s="161"/>
      <c r="BY359" s="161"/>
    </row>
    <row r="360" spans="1:77" s="15" customFormat="1" ht="16" hidden="1" thickBot="1">
      <c r="A360" s="237"/>
      <c r="B360" s="238"/>
      <c r="C360" s="40" t="s">
        <v>1208</v>
      </c>
      <c r="D360" s="39" t="s">
        <v>1365</v>
      </c>
      <c r="E360" s="41"/>
      <c r="F360" s="102"/>
      <c r="G360" s="102"/>
      <c r="H360" s="102"/>
      <c r="I360" s="102"/>
      <c r="J360" s="102"/>
      <c r="K360" s="102"/>
      <c r="L360" s="102"/>
      <c r="M360" s="102"/>
      <c r="N360" s="102"/>
      <c r="O360" s="102"/>
      <c r="P360" s="102"/>
      <c r="Q360" s="102"/>
      <c r="R360" s="142" t="s">
        <v>747</v>
      </c>
      <c r="S360" s="142">
        <v>0</v>
      </c>
      <c r="T360" s="149" t="s">
        <v>233</v>
      </c>
      <c r="U360" s="142">
        <v>0</v>
      </c>
      <c r="V360" s="142">
        <v>0</v>
      </c>
      <c r="W360" s="142">
        <v>0</v>
      </c>
      <c r="X360" s="142">
        <v>0</v>
      </c>
      <c r="Y360" s="142">
        <v>0</v>
      </c>
      <c r="Z360" s="102"/>
      <c r="AA360" s="102"/>
      <c r="AB360" s="102"/>
      <c r="AC360" s="102"/>
      <c r="AD360" s="102"/>
      <c r="AE360" s="102"/>
      <c r="AF360" s="102"/>
      <c r="AG360" s="102"/>
      <c r="AH360" s="102"/>
      <c r="AI360" s="102"/>
      <c r="AJ360" s="102"/>
      <c r="AK360" s="102"/>
      <c r="AL360" s="102"/>
      <c r="AM360" s="102"/>
      <c r="AN360" s="102"/>
      <c r="AO360" s="102"/>
      <c r="AP360" s="102"/>
      <c r="AQ360" s="39" t="s">
        <v>204</v>
      </c>
      <c r="AR360" s="39">
        <v>2004</v>
      </c>
      <c r="AS360" s="102"/>
      <c r="AT360" s="102"/>
      <c r="AU360" s="102"/>
      <c r="AV360" s="174">
        <v>97500</v>
      </c>
      <c r="AW360" s="102"/>
      <c r="AX360" s="102"/>
      <c r="AY360" s="102"/>
      <c r="AZ360" s="102"/>
      <c r="BA360" s="104" t="s">
        <v>1840</v>
      </c>
      <c r="BB360" s="102"/>
      <c r="BC360" s="45"/>
      <c r="BD360" s="45"/>
      <c r="BE360" s="161"/>
      <c r="BF360" s="161"/>
      <c r="BG360" s="161"/>
      <c r="BH360" s="161"/>
      <c r="BI360" s="161"/>
      <c r="BJ360" s="161"/>
      <c r="BK360" s="161"/>
      <c r="BL360" s="161"/>
      <c r="BM360" s="161"/>
      <c r="BN360" s="161"/>
      <c r="BO360" s="161"/>
      <c r="BP360" s="161"/>
      <c r="BQ360" s="161"/>
      <c r="BR360" s="161"/>
      <c r="BS360" s="161"/>
      <c r="BT360" s="161"/>
      <c r="BU360" s="161"/>
      <c r="BV360" s="161"/>
      <c r="BW360" s="161"/>
      <c r="BX360" s="161"/>
      <c r="BY360" s="161"/>
    </row>
    <row r="361" spans="1:77" s="15" customFormat="1" ht="16" hidden="1" thickBot="1">
      <c r="A361" s="237"/>
      <c r="B361" s="238"/>
      <c r="C361" s="40" t="s">
        <v>1230</v>
      </c>
      <c r="D361" s="39" t="s">
        <v>1393</v>
      </c>
      <c r="E361" s="41"/>
      <c r="F361" s="102"/>
      <c r="G361" s="102"/>
      <c r="H361" s="102"/>
      <c r="I361" s="102"/>
      <c r="J361" s="102" t="s">
        <v>1193</v>
      </c>
      <c r="K361" s="102"/>
      <c r="L361" s="102"/>
      <c r="M361" s="102"/>
      <c r="N361" s="102"/>
      <c r="O361" s="102"/>
      <c r="P361" s="102"/>
      <c r="Q361" s="102"/>
      <c r="R361" s="142" t="s">
        <v>1483</v>
      </c>
      <c r="S361" s="142">
        <v>0</v>
      </c>
      <c r="T361" s="149" t="s">
        <v>1526</v>
      </c>
      <c r="U361" s="142">
        <v>0</v>
      </c>
      <c r="V361" s="142">
        <v>0</v>
      </c>
      <c r="W361" s="142">
        <v>0</v>
      </c>
      <c r="X361" s="142">
        <v>0</v>
      </c>
      <c r="Y361" s="142">
        <v>0</v>
      </c>
      <c r="Z361" s="102"/>
      <c r="AA361" s="102"/>
      <c r="AB361" s="102"/>
      <c r="AC361" s="102"/>
      <c r="AD361" s="102"/>
      <c r="AE361" s="102"/>
      <c r="AF361" s="102"/>
      <c r="AG361" s="102"/>
      <c r="AH361" s="102"/>
      <c r="AI361" s="102"/>
      <c r="AJ361" s="102"/>
      <c r="AK361" s="102"/>
      <c r="AL361" s="102"/>
      <c r="AM361" s="102"/>
      <c r="AN361" s="102"/>
      <c r="AO361" s="102"/>
      <c r="AP361" s="102"/>
      <c r="AQ361" s="39" t="s">
        <v>204</v>
      </c>
      <c r="AR361" s="39">
        <v>2006</v>
      </c>
      <c r="AS361" s="102"/>
      <c r="AT361" s="102"/>
      <c r="AU361" s="102"/>
      <c r="AV361" s="174">
        <v>700000</v>
      </c>
      <c r="AW361" s="102"/>
      <c r="AX361" s="102"/>
      <c r="AY361" s="102"/>
      <c r="AZ361" s="102" t="s">
        <v>1193</v>
      </c>
      <c r="BA361" s="104" t="s">
        <v>1840</v>
      </c>
      <c r="BB361" s="102"/>
      <c r="BC361" s="45"/>
      <c r="BD361" s="45"/>
      <c r="BE361" s="161"/>
      <c r="BF361" s="161"/>
      <c r="BG361" s="161"/>
      <c r="BH361" s="161"/>
      <c r="BI361" s="161"/>
      <c r="BJ361" s="161"/>
      <c r="BK361" s="161"/>
      <c r="BL361" s="161"/>
      <c r="BM361" s="161"/>
      <c r="BN361" s="161"/>
      <c r="BO361" s="161"/>
      <c r="BP361" s="161"/>
      <c r="BQ361" s="161"/>
      <c r="BR361" s="161"/>
      <c r="BS361" s="161"/>
      <c r="BT361" s="161"/>
      <c r="BU361" s="161"/>
      <c r="BV361" s="161"/>
      <c r="BW361" s="161"/>
      <c r="BX361" s="161"/>
      <c r="BY361" s="161"/>
    </row>
    <row r="362" spans="1:77" s="15" customFormat="1" ht="16" hidden="1" thickBot="1">
      <c r="A362" s="237"/>
      <c r="B362" s="238"/>
      <c r="C362" s="40" t="s">
        <v>1231</v>
      </c>
      <c r="D362" s="39" t="s">
        <v>1414</v>
      </c>
      <c r="E362" s="41"/>
      <c r="F362" s="102"/>
      <c r="G362" s="102"/>
      <c r="H362" s="102"/>
      <c r="I362" s="102"/>
      <c r="J362" s="102" t="s">
        <v>1193</v>
      </c>
      <c r="K362" s="102"/>
      <c r="L362" s="102"/>
      <c r="M362" s="102"/>
      <c r="N362" s="102"/>
      <c r="O362" s="102"/>
      <c r="P362" s="102"/>
      <c r="Q362" s="102"/>
      <c r="R362" s="142" t="s">
        <v>1483</v>
      </c>
      <c r="S362" s="142">
        <v>0</v>
      </c>
      <c r="T362" s="149" t="s">
        <v>222</v>
      </c>
      <c r="U362" s="142">
        <v>0</v>
      </c>
      <c r="V362" s="142">
        <v>0</v>
      </c>
      <c r="W362" s="142">
        <v>0</v>
      </c>
      <c r="X362" s="142">
        <v>0</v>
      </c>
      <c r="Y362" s="142">
        <v>0</v>
      </c>
      <c r="Z362" s="102"/>
      <c r="AA362" s="102"/>
      <c r="AB362" s="102"/>
      <c r="AC362" s="102"/>
      <c r="AD362" s="102"/>
      <c r="AE362" s="102"/>
      <c r="AF362" s="102"/>
      <c r="AG362" s="102"/>
      <c r="AH362" s="102"/>
      <c r="AI362" s="102"/>
      <c r="AJ362" s="102"/>
      <c r="AK362" s="102"/>
      <c r="AL362" s="102"/>
      <c r="AM362" s="102"/>
      <c r="AN362" s="102"/>
      <c r="AO362" s="102"/>
      <c r="AP362" s="102"/>
      <c r="AQ362" s="39" t="s">
        <v>204</v>
      </c>
      <c r="AR362" s="39">
        <v>2006</v>
      </c>
      <c r="AS362" s="102"/>
      <c r="AT362" s="102"/>
      <c r="AU362" s="102"/>
      <c r="AV362" s="174">
        <v>6860000</v>
      </c>
      <c r="AW362" s="102"/>
      <c r="AX362" s="102"/>
      <c r="AY362" s="102"/>
      <c r="AZ362" s="102" t="s">
        <v>1193</v>
      </c>
      <c r="BA362" s="104" t="s">
        <v>1840</v>
      </c>
      <c r="BB362" s="102"/>
      <c r="BC362" s="45"/>
      <c r="BD362" s="45"/>
      <c r="BE362" s="161"/>
      <c r="BF362" s="161"/>
      <c r="BG362" s="161"/>
      <c r="BH362" s="161"/>
      <c r="BI362" s="161"/>
      <c r="BJ362" s="161"/>
      <c r="BK362" s="161"/>
      <c r="BL362" s="161"/>
      <c r="BM362" s="161"/>
      <c r="BN362" s="161"/>
      <c r="BO362" s="161"/>
      <c r="BP362" s="161"/>
      <c r="BQ362" s="161"/>
      <c r="BR362" s="161"/>
      <c r="BS362" s="161"/>
      <c r="BT362" s="161"/>
      <c r="BU362" s="161"/>
      <c r="BV362" s="161"/>
      <c r="BW362" s="161"/>
      <c r="BX362" s="161"/>
      <c r="BY362" s="161"/>
    </row>
    <row r="363" spans="1:77" ht="16" hidden="1" thickBot="1">
      <c r="A363" s="231"/>
      <c r="B363" s="240"/>
      <c r="C363" s="23" t="s">
        <v>1289</v>
      </c>
      <c r="D363" s="24" t="s">
        <v>1435</v>
      </c>
      <c r="E363" s="34"/>
      <c r="F363" s="102"/>
      <c r="G363" s="38"/>
      <c r="H363" s="38"/>
      <c r="I363" s="38"/>
      <c r="J363" s="102"/>
      <c r="K363" s="38"/>
      <c r="L363" s="38"/>
      <c r="M363" s="38"/>
      <c r="N363" s="38"/>
      <c r="O363" s="38"/>
      <c r="P363" s="38"/>
      <c r="Q363" s="38"/>
      <c r="R363" s="46" t="s">
        <v>1502</v>
      </c>
      <c r="S363" s="46">
        <v>0</v>
      </c>
      <c r="T363" s="25" t="s">
        <v>1526</v>
      </c>
      <c r="U363" s="46">
        <v>0</v>
      </c>
      <c r="V363" s="46">
        <v>0</v>
      </c>
      <c r="W363" s="46">
        <v>0</v>
      </c>
      <c r="X363" s="46">
        <v>0</v>
      </c>
      <c r="Y363" s="46">
        <v>0</v>
      </c>
      <c r="Z363" s="38"/>
      <c r="AA363" s="38"/>
      <c r="AB363" s="38"/>
      <c r="AC363" s="38"/>
      <c r="AD363" s="38"/>
      <c r="AE363" s="38"/>
      <c r="AF363" s="38"/>
      <c r="AG363" s="38"/>
      <c r="AH363" s="38"/>
      <c r="AI363" s="38"/>
      <c r="AJ363" s="38"/>
      <c r="AK363" s="38"/>
      <c r="AL363" s="38"/>
      <c r="AM363" s="38"/>
      <c r="AN363" s="38"/>
      <c r="AO363" s="38"/>
      <c r="AP363" s="38"/>
      <c r="AQ363" s="24" t="s">
        <v>204</v>
      </c>
      <c r="AR363" s="24">
        <v>2006</v>
      </c>
      <c r="AS363" s="38"/>
      <c r="AT363" s="38"/>
      <c r="AU363" s="38"/>
      <c r="AV363" s="174">
        <v>412500</v>
      </c>
      <c r="AW363" s="102"/>
      <c r="AX363" s="102"/>
      <c r="AY363" s="102"/>
      <c r="AZ363" s="102"/>
      <c r="BA363" s="104" t="s">
        <v>1840</v>
      </c>
      <c r="BB363" s="102"/>
      <c r="BC363" s="45"/>
      <c r="BD363" s="45"/>
    </row>
    <row r="364" spans="1:77" ht="16" hidden="1" thickBot="1">
      <c r="A364" s="231"/>
      <c r="B364" s="240"/>
      <c r="C364" s="23" t="s">
        <v>1290</v>
      </c>
      <c r="D364" s="24" t="s">
        <v>1436</v>
      </c>
      <c r="E364" s="34"/>
      <c r="F364" s="102"/>
      <c r="G364" s="38"/>
      <c r="H364" s="38"/>
      <c r="I364" s="38"/>
      <c r="J364" s="102"/>
      <c r="K364" s="38"/>
      <c r="L364" s="38"/>
      <c r="M364" s="38"/>
      <c r="N364" s="38"/>
      <c r="O364" s="38"/>
      <c r="P364" s="38"/>
      <c r="Q364" s="38"/>
      <c r="R364" s="46" t="s">
        <v>1511</v>
      </c>
      <c r="S364" s="46">
        <v>0</v>
      </c>
      <c r="T364" s="25" t="s">
        <v>225</v>
      </c>
      <c r="U364" s="46">
        <v>0</v>
      </c>
      <c r="V364" s="46">
        <v>0</v>
      </c>
      <c r="W364" s="46">
        <v>0</v>
      </c>
      <c r="X364" s="46">
        <v>0</v>
      </c>
      <c r="Y364" s="46">
        <v>0</v>
      </c>
      <c r="Z364" s="38"/>
      <c r="AA364" s="38"/>
      <c r="AB364" s="38"/>
      <c r="AC364" s="38"/>
      <c r="AD364" s="38"/>
      <c r="AE364" s="38"/>
      <c r="AF364" s="38"/>
      <c r="AG364" s="38"/>
      <c r="AH364" s="38"/>
      <c r="AI364" s="38"/>
      <c r="AJ364" s="38"/>
      <c r="AK364" s="38"/>
      <c r="AL364" s="38"/>
      <c r="AM364" s="38"/>
      <c r="AN364" s="38"/>
      <c r="AO364" s="38"/>
      <c r="AP364" s="38"/>
      <c r="AQ364" s="24" t="s">
        <v>204</v>
      </c>
      <c r="AR364" s="24">
        <v>2004</v>
      </c>
      <c r="AS364" s="38"/>
      <c r="AT364" s="38"/>
      <c r="AU364" s="38"/>
      <c r="AV364" s="174">
        <v>91000000</v>
      </c>
      <c r="AW364" s="102"/>
      <c r="AX364" s="102"/>
      <c r="AY364" s="102"/>
      <c r="AZ364" s="102"/>
      <c r="BA364" s="104" t="s">
        <v>1840</v>
      </c>
      <c r="BB364" s="102"/>
      <c r="BC364" s="45"/>
      <c r="BD364" s="45"/>
    </row>
    <row r="365" spans="1:77" ht="16" hidden="1" thickBot="1">
      <c r="A365" s="231"/>
      <c r="B365" s="240"/>
      <c r="C365" s="23" t="s">
        <v>285</v>
      </c>
      <c r="D365" s="24" t="s">
        <v>1373</v>
      </c>
      <c r="E365" s="34"/>
      <c r="F365" s="102"/>
      <c r="G365" s="38"/>
      <c r="H365" s="38"/>
      <c r="I365" s="38"/>
      <c r="J365" s="102"/>
      <c r="K365" s="38"/>
      <c r="L365" s="38"/>
      <c r="M365" s="38"/>
      <c r="N365" s="38"/>
      <c r="O365" s="38"/>
      <c r="P365" s="38"/>
      <c r="Q365" s="38"/>
      <c r="R365" s="46" t="s">
        <v>747</v>
      </c>
      <c r="S365" s="46">
        <v>0</v>
      </c>
      <c r="T365" s="25" t="s">
        <v>233</v>
      </c>
      <c r="U365" s="46">
        <v>0</v>
      </c>
      <c r="V365" s="46">
        <v>0</v>
      </c>
      <c r="W365" s="46">
        <v>0</v>
      </c>
      <c r="X365" s="46">
        <v>0</v>
      </c>
      <c r="Y365" s="46">
        <v>0</v>
      </c>
      <c r="Z365" s="38"/>
      <c r="AA365" s="38"/>
      <c r="AB365" s="38"/>
      <c r="AC365" s="38"/>
      <c r="AD365" s="38"/>
      <c r="AE365" s="38"/>
      <c r="AF365" s="38"/>
      <c r="AG365" s="38"/>
      <c r="AH365" s="38"/>
      <c r="AI365" s="38"/>
      <c r="AJ365" s="38"/>
      <c r="AK365" s="38"/>
      <c r="AL365" s="38"/>
      <c r="AM365" s="38"/>
      <c r="AN365" s="38"/>
      <c r="AO365" s="38"/>
      <c r="AP365" s="38"/>
      <c r="AQ365" s="24" t="s">
        <v>204</v>
      </c>
      <c r="AR365" s="24">
        <v>2006</v>
      </c>
      <c r="AS365" s="38"/>
      <c r="AT365" s="38"/>
      <c r="AU365" s="38"/>
      <c r="AV365" s="174">
        <v>6000000</v>
      </c>
      <c r="AW365" s="102"/>
      <c r="AX365" s="102"/>
      <c r="AY365" s="102"/>
      <c r="AZ365" s="102"/>
      <c r="BA365" s="104" t="s">
        <v>1840</v>
      </c>
      <c r="BB365" s="102"/>
      <c r="BC365" s="45"/>
      <c r="BD365" s="45"/>
    </row>
    <row r="366" spans="1:77" ht="16" hidden="1" thickBot="1">
      <c r="A366" s="231"/>
      <c r="B366" s="240"/>
      <c r="C366" s="23" t="s">
        <v>1203</v>
      </c>
      <c r="D366" s="24" t="s">
        <v>1369</v>
      </c>
      <c r="E366" s="34"/>
      <c r="F366" s="102"/>
      <c r="G366" s="38"/>
      <c r="H366" s="38"/>
      <c r="I366" s="38"/>
      <c r="J366" s="102"/>
      <c r="K366" s="38"/>
      <c r="L366" s="38"/>
      <c r="M366" s="38"/>
      <c r="N366" s="38"/>
      <c r="O366" s="38"/>
      <c r="P366" s="38"/>
      <c r="Q366" s="38"/>
      <c r="R366" s="46" t="s">
        <v>747</v>
      </c>
      <c r="S366" s="46">
        <v>0</v>
      </c>
      <c r="T366" s="25" t="s">
        <v>1525</v>
      </c>
      <c r="U366" s="46">
        <v>0</v>
      </c>
      <c r="V366" s="46">
        <v>0</v>
      </c>
      <c r="W366" s="46">
        <v>0</v>
      </c>
      <c r="X366" s="46">
        <v>0</v>
      </c>
      <c r="Y366" s="46">
        <v>0</v>
      </c>
      <c r="Z366" s="38"/>
      <c r="AA366" s="38"/>
      <c r="AB366" s="38"/>
      <c r="AC366" s="38"/>
      <c r="AD366" s="38"/>
      <c r="AE366" s="38"/>
      <c r="AF366" s="38"/>
      <c r="AG366" s="38"/>
      <c r="AH366" s="38"/>
      <c r="AI366" s="38"/>
      <c r="AJ366" s="38"/>
      <c r="AK366" s="38"/>
      <c r="AL366" s="38"/>
      <c r="AM366" s="38"/>
      <c r="AN366" s="38"/>
      <c r="AO366" s="38"/>
      <c r="AP366" s="38"/>
      <c r="AQ366" s="24" t="s">
        <v>204</v>
      </c>
      <c r="AR366" s="24">
        <v>2006</v>
      </c>
      <c r="AS366" s="38"/>
      <c r="AT366" s="38"/>
      <c r="AU366" s="38"/>
      <c r="AV366" s="174">
        <v>2275000</v>
      </c>
      <c r="AW366" s="102"/>
      <c r="AX366" s="102"/>
      <c r="AY366" s="102"/>
      <c r="AZ366" s="102"/>
      <c r="BA366" s="104" t="s">
        <v>1840</v>
      </c>
      <c r="BB366" s="102"/>
      <c r="BC366" s="45"/>
      <c r="BD366" s="45"/>
    </row>
    <row r="367" spans="1:77" ht="16" hidden="1" thickBot="1">
      <c r="A367" s="231"/>
      <c r="B367" s="240"/>
      <c r="C367" s="23" t="s">
        <v>1198</v>
      </c>
      <c r="D367" s="24" t="s">
        <v>1364</v>
      </c>
      <c r="E367" s="34"/>
      <c r="F367" s="102"/>
      <c r="G367" s="38"/>
      <c r="H367" s="38"/>
      <c r="I367" s="38"/>
      <c r="J367" s="102"/>
      <c r="K367" s="38"/>
      <c r="L367" s="38"/>
      <c r="M367" s="38"/>
      <c r="N367" s="38"/>
      <c r="O367" s="38"/>
      <c r="P367" s="38"/>
      <c r="Q367" s="38"/>
      <c r="R367" s="46" t="s">
        <v>1497</v>
      </c>
      <c r="S367" s="46">
        <v>0</v>
      </c>
      <c r="T367" s="25" t="s">
        <v>1524</v>
      </c>
      <c r="U367" s="46">
        <v>0</v>
      </c>
      <c r="V367" s="46">
        <v>0</v>
      </c>
      <c r="W367" s="46">
        <v>0</v>
      </c>
      <c r="X367" s="46">
        <v>0</v>
      </c>
      <c r="Y367" s="46">
        <v>0</v>
      </c>
      <c r="Z367" s="38"/>
      <c r="AA367" s="38"/>
      <c r="AB367" s="38"/>
      <c r="AC367" s="38"/>
      <c r="AD367" s="38"/>
      <c r="AE367" s="38"/>
      <c r="AF367" s="38"/>
      <c r="AG367" s="38"/>
      <c r="AH367" s="38"/>
      <c r="AI367" s="38"/>
      <c r="AJ367" s="38"/>
      <c r="AK367" s="38"/>
      <c r="AL367" s="38"/>
      <c r="AM367" s="38"/>
      <c r="AN367" s="38"/>
      <c r="AO367" s="38"/>
      <c r="AP367" s="38"/>
      <c r="AQ367" s="24" t="s">
        <v>204</v>
      </c>
      <c r="AR367" s="24">
        <v>2006</v>
      </c>
      <c r="AS367" s="38"/>
      <c r="AT367" s="38"/>
      <c r="AU367" s="38"/>
      <c r="AV367" s="174">
        <v>480000</v>
      </c>
      <c r="AW367" s="102"/>
      <c r="AX367" s="102"/>
      <c r="AY367" s="102"/>
      <c r="AZ367" s="102"/>
      <c r="BA367" s="104" t="s">
        <v>1840</v>
      </c>
      <c r="BB367" s="102"/>
      <c r="BC367" s="45"/>
      <c r="BD367" s="45"/>
    </row>
    <row r="368" spans="1:77" ht="16" hidden="1" thickBot="1">
      <c r="A368" s="231"/>
      <c r="B368" s="240"/>
      <c r="C368" s="23" t="s">
        <v>1200</v>
      </c>
      <c r="D368" s="24" t="s">
        <v>1366</v>
      </c>
      <c r="E368" s="34"/>
      <c r="F368" s="102"/>
      <c r="G368" s="38"/>
      <c r="H368" s="38"/>
      <c r="I368" s="38"/>
      <c r="J368" s="102"/>
      <c r="K368" s="38"/>
      <c r="L368" s="38"/>
      <c r="M368" s="38"/>
      <c r="N368" s="38"/>
      <c r="O368" s="38"/>
      <c r="P368" s="38"/>
      <c r="Q368" s="38"/>
      <c r="R368" s="46" t="s">
        <v>747</v>
      </c>
      <c r="S368" s="46">
        <v>0</v>
      </c>
      <c r="T368" s="25" t="s">
        <v>230</v>
      </c>
      <c r="U368" s="46">
        <v>0</v>
      </c>
      <c r="V368" s="46">
        <v>0</v>
      </c>
      <c r="W368" s="46">
        <v>0</v>
      </c>
      <c r="X368" s="46">
        <v>0</v>
      </c>
      <c r="Y368" s="46">
        <v>0</v>
      </c>
      <c r="Z368" s="38"/>
      <c r="AA368" s="38"/>
      <c r="AB368" s="38"/>
      <c r="AC368" s="38"/>
      <c r="AD368" s="38"/>
      <c r="AE368" s="38"/>
      <c r="AF368" s="38"/>
      <c r="AG368" s="38"/>
      <c r="AH368" s="38"/>
      <c r="AI368" s="38"/>
      <c r="AJ368" s="38"/>
      <c r="AK368" s="38"/>
      <c r="AL368" s="38"/>
      <c r="AM368" s="38"/>
      <c r="AN368" s="38"/>
      <c r="AO368" s="38"/>
      <c r="AP368" s="38"/>
      <c r="AQ368" s="24" t="s">
        <v>204</v>
      </c>
      <c r="AR368" s="24">
        <v>2006</v>
      </c>
      <c r="AS368" s="38"/>
      <c r="AT368" s="38"/>
      <c r="AU368" s="38"/>
      <c r="AV368" s="174">
        <v>560000</v>
      </c>
      <c r="AW368" s="102"/>
      <c r="AX368" s="102"/>
      <c r="AY368" s="102"/>
      <c r="AZ368" s="102"/>
      <c r="BA368" s="104" t="s">
        <v>1840</v>
      </c>
      <c r="BB368" s="102"/>
      <c r="BC368" s="45"/>
      <c r="BD368" s="45"/>
    </row>
    <row r="369" spans="1:77" ht="16" hidden="1" thickBot="1">
      <c r="A369" s="231"/>
      <c r="B369" s="240"/>
      <c r="C369" s="23" t="s">
        <v>1204</v>
      </c>
      <c r="D369" s="24" t="s">
        <v>1370</v>
      </c>
      <c r="E369" s="34"/>
      <c r="F369" s="102"/>
      <c r="G369" s="38"/>
      <c r="H369" s="38"/>
      <c r="I369" s="38"/>
      <c r="J369" s="102"/>
      <c r="K369" s="38"/>
      <c r="L369" s="38"/>
      <c r="M369" s="38"/>
      <c r="N369" s="38"/>
      <c r="O369" s="38"/>
      <c r="P369" s="38"/>
      <c r="Q369" s="38"/>
      <c r="R369" s="46" t="s">
        <v>1496</v>
      </c>
      <c r="S369" s="46">
        <v>0</v>
      </c>
      <c r="T369" s="25" t="s">
        <v>220</v>
      </c>
      <c r="U369" s="46">
        <v>0</v>
      </c>
      <c r="V369" s="46">
        <v>0</v>
      </c>
      <c r="W369" s="46">
        <v>0</v>
      </c>
      <c r="X369" s="46">
        <v>0</v>
      </c>
      <c r="Y369" s="46">
        <v>0</v>
      </c>
      <c r="Z369" s="38"/>
      <c r="AA369" s="38"/>
      <c r="AB369" s="38"/>
      <c r="AC369" s="38"/>
      <c r="AD369" s="38"/>
      <c r="AE369" s="38"/>
      <c r="AF369" s="38"/>
      <c r="AG369" s="38"/>
      <c r="AH369" s="38"/>
      <c r="AI369" s="38"/>
      <c r="AJ369" s="38"/>
      <c r="AK369" s="38"/>
      <c r="AL369" s="38"/>
      <c r="AM369" s="38"/>
      <c r="AN369" s="38"/>
      <c r="AO369" s="38"/>
      <c r="AP369" s="38"/>
      <c r="AQ369" s="24" t="s">
        <v>204</v>
      </c>
      <c r="AR369" s="24">
        <v>2004</v>
      </c>
      <c r="AS369" s="38"/>
      <c r="AT369" s="38"/>
      <c r="AU369" s="38"/>
      <c r="AV369" s="174">
        <v>21000</v>
      </c>
      <c r="AW369" s="102"/>
      <c r="AX369" s="102"/>
      <c r="AY369" s="102"/>
      <c r="AZ369" s="102"/>
      <c r="BA369" s="104" t="s">
        <v>1840</v>
      </c>
      <c r="BB369" s="102"/>
      <c r="BC369" s="45"/>
      <c r="BD369" s="45"/>
    </row>
    <row r="370" spans="1:77" ht="16" hidden="1" thickBot="1">
      <c r="A370" s="231"/>
      <c r="B370" s="240"/>
      <c r="C370" s="23" t="s">
        <v>1203</v>
      </c>
      <c r="D370" s="24" t="s">
        <v>1369</v>
      </c>
      <c r="E370" s="34"/>
      <c r="F370" s="102"/>
      <c r="G370" s="38"/>
      <c r="H370" s="38"/>
      <c r="I370" s="38"/>
      <c r="J370" s="102"/>
      <c r="K370" s="38"/>
      <c r="L370" s="38"/>
      <c r="M370" s="38"/>
      <c r="N370" s="38"/>
      <c r="O370" s="38"/>
      <c r="P370" s="38"/>
      <c r="Q370" s="38"/>
      <c r="R370" s="46" t="s">
        <v>747</v>
      </c>
      <c r="S370" s="46">
        <v>0</v>
      </c>
      <c r="T370" s="25" t="s">
        <v>1525</v>
      </c>
      <c r="U370" s="46">
        <v>0</v>
      </c>
      <c r="V370" s="46">
        <v>0</v>
      </c>
      <c r="W370" s="46">
        <v>0</v>
      </c>
      <c r="X370" s="46">
        <v>0</v>
      </c>
      <c r="Y370" s="46">
        <v>0</v>
      </c>
      <c r="Z370" s="38"/>
      <c r="AA370" s="38"/>
      <c r="AB370" s="38"/>
      <c r="AC370" s="38"/>
      <c r="AD370" s="38"/>
      <c r="AE370" s="38"/>
      <c r="AF370" s="38"/>
      <c r="AG370" s="38"/>
      <c r="AH370" s="38"/>
      <c r="AI370" s="38"/>
      <c r="AJ370" s="38"/>
      <c r="AK370" s="38"/>
      <c r="AL370" s="38"/>
      <c r="AM370" s="38"/>
      <c r="AN370" s="38"/>
      <c r="AO370" s="38"/>
      <c r="AP370" s="38"/>
      <c r="AQ370" s="24" t="s">
        <v>204</v>
      </c>
      <c r="AR370" s="24">
        <v>2005</v>
      </c>
      <c r="AS370" s="38"/>
      <c r="AT370" s="38"/>
      <c r="AU370" s="38"/>
      <c r="AV370" s="174">
        <v>2800000</v>
      </c>
      <c r="AW370" s="102"/>
      <c r="AX370" s="102"/>
      <c r="AY370" s="102"/>
      <c r="AZ370" s="102"/>
      <c r="BA370" s="104" t="s">
        <v>1840</v>
      </c>
      <c r="BB370" s="102"/>
      <c r="BC370" s="45"/>
      <c r="BD370" s="45"/>
    </row>
    <row r="371" spans="1:77" ht="16" hidden="1" thickBot="1">
      <c r="A371" s="231"/>
      <c r="B371" s="240"/>
      <c r="C371" s="23" t="s">
        <v>1256</v>
      </c>
      <c r="D371" s="24" t="s">
        <v>1377</v>
      </c>
      <c r="E371" s="34"/>
      <c r="F371" s="102"/>
      <c r="G371" s="38"/>
      <c r="H371" s="38"/>
      <c r="I371" s="38"/>
      <c r="J371" s="102"/>
      <c r="K371" s="38"/>
      <c r="L371" s="38"/>
      <c r="M371" s="38"/>
      <c r="N371" s="38"/>
      <c r="O371" s="38"/>
      <c r="P371" s="38"/>
      <c r="Q371" s="38"/>
      <c r="R371" s="46" t="s">
        <v>747</v>
      </c>
      <c r="S371" s="46">
        <v>0</v>
      </c>
      <c r="T371" s="25" t="s">
        <v>1532</v>
      </c>
      <c r="U371" s="46">
        <v>0</v>
      </c>
      <c r="V371" s="46">
        <v>0</v>
      </c>
      <c r="W371" s="46">
        <v>0</v>
      </c>
      <c r="X371" s="46">
        <v>0</v>
      </c>
      <c r="Y371" s="46">
        <v>0</v>
      </c>
      <c r="Z371" s="38"/>
      <c r="AA371" s="38"/>
      <c r="AB371" s="38"/>
      <c r="AC371" s="38"/>
      <c r="AD371" s="38"/>
      <c r="AE371" s="38"/>
      <c r="AF371" s="38"/>
      <c r="AG371" s="38"/>
      <c r="AH371" s="38"/>
      <c r="AI371" s="38"/>
      <c r="AJ371" s="38"/>
      <c r="AK371" s="38"/>
      <c r="AL371" s="38"/>
      <c r="AM371" s="38"/>
      <c r="AN371" s="38"/>
      <c r="AO371" s="38"/>
      <c r="AP371" s="38"/>
      <c r="AQ371" s="24" t="s">
        <v>204</v>
      </c>
      <c r="AR371" s="24">
        <v>2005</v>
      </c>
      <c r="AS371" s="38"/>
      <c r="AT371" s="38"/>
      <c r="AU371" s="38"/>
      <c r="AV371" s="174">
        <v>1680000</v>
      </c>
      <c r="AW371" s="102"/>
      <c r="AX371" s="102"/>
      <c r="AY371" s="102"/>
      <c r="AZ371" s="102"/>
      <c r="BA371" s="104" t="s">
        <v>1840</v>
      </c>
      <c r="BB371" s="102"/>
      <c r="BC371" s="45"/>
      <c r="BD371" s="45"/>
    </row>
    <row r="372" spans="1:77" ht="16" hidden="1" thickBot="1">
      <c r="A372" s="231"/>
      <c r="B372" s="240"/>
      <c r="C372" s="23" t="s">
        <v>1274</v>
      </c>
      <c r="D372" s="24" t="s">
        <v>1405</v>
      </c>
      <c r="E372" s="34"/>
      <c r="F372" s="102"/>
      <c r="G372" s="38"/>
      <c r="H372" s="38"/>
      <c r="I372" s="38"/>
      <c r="J372" s="102"/>
      <c r="K372" s="38"/>
      <c r="L372" s="38"/>
      <c r="M372" s="38"/>
      <c r="N372" s="38"/>
      <c r="O372" s="38"/>
      <c r="P372" s="38"/>
      <c r="Q372" s="38"/>
      <c r="R372" s="46" t="s">
        <v>747</v>
      </c>
      <c r="S372" s="46">
        <v>0</v>
      </c>
      <c r="T372" s="25" t="s">
        <v>1527</v>
      </c>
      <c r="U372" s="46">
        <v>0</v>
      </c>
      <c r="V372" s="46">
        <v>0</v>
      </c>
      <c r="W372" s="46">
        <v>0</v>
      </c>
      <c r="X372" s="46">
        <v>0</v>
      </c>
      <c r="Y372" s="46">
        <v>0</v>
      </c>
      <c r="Z372" s="38"/>
      <c r="AA372" s="38"/>
      <c r="AB372" s="38"/>
      <c r="AC372" s="38"/>
      <c r="AD372" s="38"/>
      <c r="AE372" s="38"/>
      <c r="AF372" s="38"/>
      <c r="AG372" s="38"/>
      <c r="AH372" s="38"/>
      <c r="AI372" s="38"/>
      <c r="AJ372" s="38"/>
      <c r="AK372" s="38"/>
      <c r="AL372" s="38"/>
      <c r="AM372" s="38"/>
      <c r="AN372" s="38"/>
      <c r="AO372" s="38"/>
      <c r="AP372" s="38"/>
      <c r="AQ372" s="24" t="s">
        <v>204</v>
      </c>
      <c r="AR372" s="24">
        <v>2005</v>
      </c>
      <c r="AS372" s="38"/>
      <c r="AT372" s="38"/>
      <c r="AU372" s="38"/>
      <c r="AV372" s="174">
        <v>800000</v>
      </c>
      <c r="AW372" s="102"/>
      <c r="AX372" s="102"/>
      <c r="AY372" s="102"/>
      <c r="AZ372" s="102"/>
      <c r="BA372" s="104" t="s">
        <v>1840</v>
      </c>
      <c r="BB372" s="102"/>
      <c r="BC372" s="45"/>
      <c r="BD372" s="45"/>
    </row>
    <row r="373" spans="1:77" ht="16" hidden="1" thickBot="1">
      <c r="A373" s="231"/>
      <c r="B373" s="240"/>
      <c r="C373" s="23" t="s">
        <v>1210</v>
      </c>
      <c r="D373" s="24" t="s">
        <v>1374</v>
      </c>
      <c r="E373" s="34"/>
      <c r="F373" s="102"/>
      <c r="G373" s="38"/>
      <c r="H373" s="38"/>
      <c r="I373" s="38"/>
      <c r="J373" s="102"/>
      <c r="K373" s="38"/>
      <c r="L373" s="38"/>
      <c r="M373" s="38"/>
      <c r="N373" s="38"/>
      <c r="O373" s="38"/>
      <c r="P373" s="38"/>
      <c r="Q373" s="38"/>
      <c r="R373" s="46" t="s">
        <v>1457</v>
      </c>
      <c r="S373" s="46">
        <v>0</v>
      </c>
      <c r="T373" s="25" t="s">
        <v>1528</v>
      </c>
      <c r="U373" s="46">
        <v>0</v>
      </c>
      <c r="V373" s="46">
        <v>0</v>
      </c>
      <c r="W373" s="46">
        <v>0</v>
      </c>
      <c r="X373" s="46">
        <v>0</v>
      </c>
      <c r="Y373" s="46">
        <v>0</v>
      </c>
      <c r="Z373" s="38"/>
      <c r="AA373" s="38"/>
      <c r="AB373" s="38"/>
      <c r="AC373" s="38"/>
      <c r="AD373" s="38"/>
      <c r="AE373" s="38"/>
      <c r="AF373" s="38"/>
      <c r="AG373" s="38"/>
      <c r="AH373" s="38"/>
      <c r="AI373" s="38"/>
      <c r="AJ373" s="38"/>
      <c r="AK373" s="38"/>
      <c r="AL373" s="38"/>
      <c r="AM373" s="38"/>
      <c r="AN373" s="38"/>
      <c r="AO373" s="38"/>
      <c r="AP373" s="38"/>
      <c r="AQ373" s="24" t="s">
        <v>204</v>
      </c>
      <c r="AR373" s="24">
        <v>2006</v>
      </c>
      <c r="AS373" s="38"/>
      <c r="AT373" s="38"/>
      <c r="AU373" s="38"/>
      <c r="AV373" s="174">
        <v>192500</v>
      </c>
      <c r="AW373" s="102"/>
      <c r="AX373" s="102"/>
      <c r="AY373" s="102"/>
      <c r="AZ373" s="102"/>
      <c r="BA373" s="104" t="s">
        <v>1840</v>
      </c>
      <c r="BB373" s="102"/>
      <c r="BC373" s="45"/>
      <c r="BD373" s="45"/>
    </row>
    <row r="374" spans="1:77" ht="16" hidden="1" thickBot="1">
      <c r="A374" s="231"/>
      <c r="B374" s="240"/>
      <c r="C374" s="23" t="s">
        <v>1291</v>
      </c>
      <c r="D374" s="24" t="s">
        <v>1437</v>
      </c>
      <c r="E374" s="34"/>
      <c r="F374" s="102"/>
      <c r="G374" s="38"/>
      <c r="H374" s="38"/>
      <c r="I374" s="38"/>
      <c r="J374" s="102"/>
      <c r="K374" s="38"/>
      <c r="L374" s="38"/>
      <c r="M374" s="38"/>
      <c r="N374" s="38"/>
      <c r="O374" s="38"/>
      <c r="P374" s="38"/>
      <c r="Q374" s="38"/>
      <c r="R374" s="46" t="s">
        <v>145</v>
      </c>
      <c r="S374" s="46">
        <v>0</v>
      </c>
      <c r="T374" s="25" t="s">
        <v>1541</v>
      </c>
      <c r="U374" s="46">
        <v>0</v>
      </c>
      <c r="V374" s="46">
        <v>0</v>
      </c>
      <c r="W374" s="46">
        <v>0</v>
      </c>
      <c r="X374" s="46">
        <v>0</v>
      </c>
      <c r="Y374" s="46">
        <v>0</v>
      </c>
      <c r="Z374" s="38"/>
      <c r="AA374" s="38"/>
      <c r="AB374" s="38"/>
      <c r="AC374" s="38"/>
      <c r="AD374" s="38"/>
      <c r="AE374" s="38"/>
      <c r="AF374" s="38"/>
      <c r="AG374" s="38"/>
      <c r="AH374" s="38"/>
      <c r="AI374" s="38"/>
      <c r="AJ374" s="38"/>
      <c r="AK374" s="38"/>
      <c r="AL374" s="38"/>
      <c r="AM374" s="38"/>
      <c r="AN374" s="38"/>
      <c r="AO374" s="38"/>
      <c r="AP374" s="38"/>
      <c r="AQ374" s="24" t="s">
        <v>204</v>
      </c>
      <c r="AR374" s="24">
        <v>2006</v>
      </c>
      <c r="AS374" s="38"/>
      <c r="AT374" s="38"/>
      <c r="AU374" s="38"/>
      <c r="AV374" s="174">
        <v>240000</v>
      </c>
      <c r="AW374" s="102"/>
      <c r="AX374" s="102"/>
      <c r="AY374" s="102"/>
      <c r="AZ374" s="102"/>
      <c r="BA374" s="104" t="s">
        <v>1840</v>
      </c>
      <c r="BB374" s="102"/>
      <c r="BC374" s="45"/>
      <c r="BD374" s="45"/>
    </row>
    <row r="375" spans="1:77" ht="16" hidden="1" thickBot="1">
      <c r="A375" s="231"/>
      <c r="B375" s="240"/>
      <c r="C375" s="23" t="s">
        <v>1198</v>
      </c>
      <c r="D375" s="24" t="s">
        <v>1364</v>
      </c>
      <c r="E375" s="34"/>
      <c r="F375" s="102"/>
      <c r="G375" s="38"/>
      <c r="H375" s="38"/>
      <c r="I375" s="38"/>
      <c r="J375" s="102"/>
      <c r="K375" s="38"/>
      <c r="L375" s="38"/>
      <c r="M375" s="38"/>
      <c r="N375" s="38"/>
      <c r="O375" s="38"/>
      <c r="P375" s="38"/>
      <c r="Q375" s="38"/>
      <c r="R375" s="46" t="s">
        <v>747</v>
      </c>
      <c r="S375" s="46">
        <v>0</v>
      </c>
      <c r="T375" s="25" t="s">
        <v>1532</v>
      </c>
      <c r="U375" s="46">
        <v>0</v>
      </c>
      <c r="V375" s="46">
        <v>0</v>
      </c>
      <c r="W375" s="46">
        <v>0</v>
      </c>
      <c r="X375" s="46">
        <v>0</v>
      </c>
      <c r="Y375" s="46">
        <v>0</v>
      </c>
      <c r="Z375" s="38"/>
      <c r="AA375" s="38"/>
      <c r="AB375" s="38"/>
      <c r="AC375" s="38"/>
      <c r="AD375" s="38"/>
      <c r="AE375" s="38"/>
      <c r="AF375" s="38"/>
      <c r="AG375" s="38"/>
      <c r="AH375" s="38"/>
      <c r="AI375" s="38"/>
      <c r="AJ375" s="38"/>
      <c r="AK375" s="38"/>
      <c r="AL375" s="38"/>
      <c r="AM375" s="38"/>
      <c r="AN375" s="38"/>
      <c r="AO375" s="38"/>
      <c r="AP375" s="38"/>
      <c r="AQ375" s="24" t="s">
        <v>204</v>
      </c>
      <c r="AR375" s="24">
        <v>2005</v>
      </c>
      <c r="AS375" s="38"/>
      <c r="AT375" s="38"/>
      <c r="AU375" s="38"/>
      <c r="AV375" s="174">
        <v>1800000</v>
      </c>
      <c r="AW375" s="102"/>
      <c r="AX375" s="102"/>
      <c r="AY375" s="102"/>
      <c r="AZ375" s="102"/>
      <c r="BA375" s="104" t="s">
        <v>1840</v>
      </c>
      <c r="BB375" s="102"/>
      <c r="BC375" s="45"/>
      <c r="BD375" s="45"/>
    </row>
    <row r="376" spans="1:77" ht="16" hidden="1" thickBot="1">
      <c r="A376" s="231"/>
      <c r="B376" s="240"/>
      <c r="C376" s="23" t="s">
        <v>1219</v>
      </c>
      <c r="D376" s="24" t="s">
        <v>1383</v>
      </c>
      <c r="E376" s="34"/>
      <c r="F376" s="102"/>
      <c r="G376" s="38"/>
      <c r="H376" s="38"/>
      <c r="I376" s="38"/>
      <c r="J376" s="102"/>
      <c r="K376" s="38"/>
      <c r="L376" s="38"/>
      <c r="M376" s="38"/>
      <c r="N376" s="38"/>
      <c r="O376" s="38"/>
      <c r="P376" s="38"/>
      <c r="Q376" s="38"/>
      <c r="R376" s="46" t="s">
        <v>747</v>
      </c>
      <c r="S376" s="46">
        <v>0</v>
      </c>
      <c r="T376" s="25" t="s">
        <v>1542</v>
      </c>
      <c r="U376" s="46">
        <v>0</v>
      </c>
      <c r="V376" s="46">
        <v>0</v>
      </c>
      <c r="W376" s="46">
        <v>0</v>
      </c>
      <c r="X376" s="46">
        <v>0</v>
      </c>
      <c r="Y376" s="46">
        <v>0</v>
      </c>
      <c r="Z376" s="38"/>
      <c r="AA376" s="38"/>
      <c r="AB376" s="38"/>
      <c r="AC376" s="38"/>
      <c r="AD376" s="38"/>
      <c r="AE376" s="38"/>
      <c r="AF376" s="38"/>
      <c r="AG376" s="38"/>
      <c r="AH376" s="38"/>
      <c r="AI376" s="38"/>
      <c r="AJ376" s="38"/>
      <c r="AK376" s="38"/>
      <c r="AL376" s="38"/>
      <c r="AM376" s="38"/>
      <c r="AN376" s="38"/>
      <c r="AO376" s="38"/>
      <c r="AP376" s="38"/>
      <c r="AQ376" s="24" t="s">
        <v>204</v>
      </c>
      <c r="AR376" s="24">
        <v>2006</v>
      </c>
      <c r="AS376" s="38"/>
      <c r="AT376" s="38"/>
      <c r="AU376" s="38"/>
      <c r="AV376" s="174">
        <v>480000</v>
      </c>
      <c r="AW376" s="102"/>
      <c r="AX376" s="102"/>
      <c r="AY376" s="102"/>
      <c r="AZ376" s="102"/>
      <c r="BA376" s="104" t="s">
        <v>1840</v>
      </c>
      <c r="BB376" s="102"/>
      <c r="BC376" s="45"/>
      <c r="BD376" s="45"/>
    </row>
    <row r="377" spans="1:77" ht="16" hidden="1" thickBot="1">
      <c r="A377" s="231"/>
      <c r="B377" s="240"/>
      <c r="C377" s="23" t="s">
        <v>1200</v>
      </c>
      <c r="D377" s="24" t="s">
        <v>1366</v>
      </c>
      <c r="E377" s="34"/>
      <c r="F377" s="102"/>
      <c r="G377" s="38"/>
      <c r="H377" s="38"/>
      <c r="I377" s="38"/>
      <c r="J377" s="102"/>
      <c r="K377" s="38"/>
      <c r="L377" s="38"/>
      <c r="M377" s="38"/>
      <c r="N377" s="38"/>
      <c r="O377" s="38"/>
      <c r="P377" s="38"/>
      <c r="Q377" s="38"/>
      <c r="R377" s="46" t="s">
        <v>1447</v>
      </c>
      <c r="S377" s="46">
        <v>0</v>
      </c>
      <c r="T377" s="25" t="s">
        <v>230</v>
      </c>
      <c r="U377" s="46">
        <v>0</v>
      </c>
      <c r="V377" s="46">
        <v>0</v>
      </c>
      <c r="W377" s="46">
        <v>0</v>
      </c>
      <c r="X377" s="46">
        <v>0</v>
      </c>
      <c r="Y377" s="46">
        <v>0</v>
      </c>
      <c r="Z377" s="38"/>
      <c r="AA377" s="38"/>
      <c r="AB377" s="38"/>
      <c r="AC377" s="38"/>
      <c r="AD377" s="38"/>
      <c r="AE377" s="38"/>
      <c r="AF377" s="38"/>
      <c r="AG377" s="38"/>
      <c r="AH377" s="38"/>
      <c r="AI377" s="38"/>
      <c r="AJ377" s="38"/>
      <c r="AK377" s="38"/>
      <c r="AL377" s="38"/>
      <c r="AM377" s="38"/>
      <c r="AN377" s="38"/>
      <c r="AO377" s="38"/>
      <c r="AP377" s="38"/>
      <c r="AQ377" s="24" t="s">
        <v>204</v>
      </c>
      <c r="AR377" s="24">
        <v>2006</v>
      </c>
      <c r="AS377" s="38"/>
      <c r="AT377" s="38"/>
      <c r="AU377" s="38"/>
      <c r="AV377" s="174">
        <v>520000</v>
      </c>
      <c r="AW377" s="102"/>
      <c r="AX377" s="102"/>
      <c r="AY377" s="102"/>
      <c r="AZ377" s="102"/>
      <c r="BA377" s="104" t="s">
        <v>1840</v>
      </c>
      <c r="BB377" s="102"/>
      <c r="BC377" s="45"/>
      <c r="BD377" s="45"/>
    </row>
    <row r="378" spans="1:77" ht="16" hidden="1" thickBot="1">
      <c r="A378" s="231"/>
      <c r="B378" s="240"/>
      <c r="C378" s="23" t="s">
        <v>1200</v>
      </c>
      <c r="D378" s="24" t="s">
        <v>1366</v>
      </c>
      <c r="E378" s="34"/>
      <c r="F378" s="102"/>
      <c r="G378" s="38"/>
      <c r="H378" s="38"/>
      <c r="I378" s="38"/>
      <c r="J378" s="102"/>
      <c r="K378" s="38"/>
      <c r="L378" s="38"/>
      <c r="M378" s="38"/>
      <c r="N378" s="38"/>
      <c r="O378" s="38"/>
      <c r="P378" s="38"/>
      <c r="Q378" s="38"/>
      <c r="R378" s="46" t="s">
        <v>747</v>
      </c>
      <c r="S378" s="46">
        <v>0</v>
      </c>
      <c r="T378" s="25" t="s">
        <v>230</v>
      </c>
      <c r="U378" s="46">
        <v>0</v>
      </c>
      <c r="V378" s="46">
        <v>0</v>
      </c>
      <c r="W378" s="46">
        <v>0</v>
      </c>
      <c r="X378" s="46">
        <v>0</v>
      </c>
      <c r="Y378" s="46">
        <v>0</v>
      </c>
      <c r="Z378" s="38"/>
      <c r="AA378" s="38"/>
      <c r="AB378" s="38"/>
      <c r="AC378" s="38"/>
      <c r="AD378" s="38"/>
      <c r="AE378" s="38"/>
      <c r="AF378" s="38"/>
      <c r="AG378" s="38"/>
      <c r="AH378" s="38"/>
      <c r="AI378" s="38"/>
      <c r="AJ378" s="38"/>
      <c r="AK378" s="38"/>
      <c r="AL378" s="38"/>
      <c r="AM378" s="38"/>
      <c r="AN378" s="38"/>
      <c r="AO378" s="38"/>
      <c r="AP378" s="38"/>
      <c r="AQ378" s="24" t="s">
        <v>204</v>
      </c>
      <c r="AR378" s="24">
        <v>2006</v>
      </c>
      <c r="AS378" s="38"/>
      <c r="AT378" s="38"/>
      <c r="AU378" s="38"/>
      <c r="AV378" s="174">
        <v>560000</v>
      </c>
      <c r="AW378" s="102"/>
      <c r="AX378" s="102"/>
      <c r="AY378" s="102"/>
      <c r="AZ378" s="102"/>
      <c r="BA378" s="104" t="s">
        <v>1840</v>
      </c>
      <c r="BB378" s="102"/>
      <c r="BC378" s="45"/>
      <c r="BD378" s="45"/>
    </row>
    <row r="379" spans="1:77" s="15" customFormat="1" ht="16" hidden="1" thickBot="1">
      <c r="A379" s="237"/>
      <c r="B379" s="238"/>
      <c r="C379" s="40" t="s">
        <v>1230</v>
      </c>
      <c r="D379" s="39" t="s">
        <v>1393</v>
      </c>
      <c r="E379" s="41"/>
      <c r="F379" s="102" t="s">
        <v>1603</v>
      </c>
      <c r="G379" s="102"/>
      <c r="H379" s="102"/>
      <c r="I379" s="102"/>
      <c r="J379" s="102" t="s">
        <v>1193</v>
      </c>
      <c r="K379" s="102"/>
      <c r="L379" s="102"/>
      <c r="M379" s="102"/>
      <c r="N379" s="102"/>
      <c r="O379" s="102"/>
      <c r="P379" s="102"/>
      <c r="Q379" s="102"/>
      <c r="R379" s="142" t="s">
        <v>1451</v>
      </c>
      <c r="S379" s="142">
        <v>0</v>
      </c>
      <c r="T379" s="149" t="s">
        <v>1526</v>
      </c>
      <c r="U379" s="142">
        <v>0</v>
      </c>
      <c r="V379" s="142">
        <v>0</v>
      </c>
      <c r="W379" s="142">
        <v>0</v>
      </c>
      <c r="X379" s="142">
        <v>0</v>
      </c>
      <c r="Y379" s="142">
        <v>0</v>
      </c>
      <c r="Z379" s="102"/>
      <c r="AA379" s="102"/>
      <c r="AB379" s="102"/>
      <c r="AC379" s="102"/>
      <c r="AD379" s="102"/>
      <c r="AE379" s="102"/>
      <c r="AF379" s="102"/>
      <c r="AG379" s="102"/>
      <c r="AH379" s="102"/>
      <c r="AI379" s="102"/>
      <c r="AJ379" s="102"/>
      <c r="AK379" s="102"/>
      <c r="AL379" s="102"/>
      <c r="AM379" s="102"/>
      <c r="AN379" s="102"/>
      <c r="AO379" s="102"/>
      <c r="AP379" s="102"/>
      <c r="AQ379" s="39" t="s">
        <v>204</v>
      </c>
      <c r="AR379" s="39">
        <v>2005</v>
      </c>
      <c r="AS379" s="102"/>
      <c r="AT379" s="102"/>
      <c r="AU379" s="102"/>
      <c r="AV379" s="174">
        <v>700000</v>
      </c>
      <c r="AW379" s="102" t="s">
        <v>1603</v>
      </c>
      <c r="AX379" s="102"/>
      <c r="AY379" s="102"/>
      <c r="AZ379" s="102" t="s">
        <v>1193</v>
      </c>
      <c r="BA379" s="104" t="s">
        <v>1840</v>
      </c>
      <c r="BB379" s="102"/>
      <c r="BC379" s="45"/>
      <c r="BD379" s="45"/>
      <c r="BE379" s="161"/>
      <c r="BF379" s="161"/>
      <c r="BG379" s="161"/>
      <c r="BH379" s="161"/>
      <c r="BI379" s="161"/>
      <c r="BJ379" s="161"/>
      <c r="BK379" s="161"/>
      <c r="BL379" s="161"/>
      <c r="BM379" s="161"/>
      <c r="BN379" s="161"/>
      <c r="BO379" s="161"/>
      <c r="BP379" s="161"/>
      <c r="BQ379" s="161"/>
      <c r="BR379" s="161"/>
      <c r="BS379" s="161"/>
      <c r="BT379" s="161"/>
      <c r="BU379" s="161"/>
      <c r="BV379" s="161"/>
      <c r="BW379" s="161"/>
      <c r="BX379" s="161"/>
      <c r="BY379" s="161"/>
    </row>
    <row r="380" spans="1:77" s="15" customFormat="1" ht="16" hidden="1" thickBot="1">
      <c r="A380" s="237"/>
      <c r="B380" s="238"/>
      <c r="C380" s="40" t="s">
        <v>1231</v>
      </c>
      <c r="D380" s="39" t="s">
        <v>1414</v>
      </c>
      <c r="E380" s="41"/>
      <c r="F380" s="102"/>
      <c r="G380" s="102"/>
      <c r="H380" s="102"/>
      <c r="I380" s="102"/>
      <c r="J380" s="102" t="s">
        <v>1193</v>
      </c>
      <c r="K380" s="102"/>
      <c r="L380" s="102"/>
      <c r="M380" s="102"/>
      <c r="N380" s="102"/>
      <c r="O380" s="102"/>
      <c r="P380" s="102"/>
      <c r="Q380" s="102"/>
      <c r="R380" s="142" t="s">
        <v>1486</v>
      </c>
      <c r="S380" s="142">
        <v>0</v>
      </c>
      <c r="T380" s="149" t="s">
        <v>222</v>
      </c>
      <c r="U380" s="142">
        <v>0</v>
      </c>
      <c r="V380" s="142">
        <v>0</v>
      </c>
      <c r="W380" s="142">
        <v>0</v>
      </c>
      <c r="X380" s="142">
        <v>0</v>
      </c>
      <c r="Y380" s="142">
        <v>0</v>
      </c>
      <c r="Z380" s="102"/>
      <c r="AA380" s="102"/>
      <c r="AB380" s="102"/>
      <c r="AC380" s="102"/>
      <c r="AD380" s="102"/>
      <c r="AE380" s="102"/>
      <c r="AF380" s="102"/>
      <c r="AG380" s="102"/>
      <c r="AH380" s="102"/>
      <c r="AI380" s="102"/>
      <c r="AJ380" s="102"/>
      <c r="AK380" s="102"/>
      <c r="AL380" s="102"/>
      <c r="AM380" s="102"/>
      <c r="AN380" s="102"/>
      <c r="AO380" s="102"/>
      <c r="AP380" s="102"/>
      <c r="AQ380" s="39" t="s">
        <v>204</v>
      </c>
      <c r="AR380" s="39">
        <v>2005</v>
      </c>
      <c r="AS380" s="102"/>
      <c r="AT380" s="102"/>
      <c r="AU380" s="102"/>
      <c r="AV380" s="174">
        <v>2240000</v>
      </c>
      <c r="AW380" s="102"/>
      <c r="AX380" s="102"/>
      <c r="AY380" s="102"/>
      <c r="AZ380" s="102" t="s">
        <v>1193</v>
      </c>
      <c r="BA380" s="104" t="s">
        <v>1840</v>
      </c>
      <c r="BB380" s="102"/>
      <c r="BC380" s="45"/>
      <c r="BD380" s="45"/>
      <c r="BE380" s="161"/>
      <c r="BF380" s="161"/>
      <c r="BG380" s="161"/>
      <c r="BH380" s="161"/>
      <c r="BI380" s="161"/>
      <c r="BJ380" s="161"/>
      <c r="BK380" s="161"/>
      <c r="BL380" s="161"/>
      <c r="BM380" s="161"/>
      <c r="BN380" s="161"/>
      <c r="BO380" s="161"/>
      <c r="BP380" s="161"/>
      <c r="BQ380" s="161"/>
      <c r="BR380" s="161"/>
      <c r="BS380" s="161"/>
      <c r="BT380" s="161"/>
      <c r="BU380" s="161"/>
      <c r="BV380" s="161"/>
      <c r="BW380" s="161"/>
      <c r="BX380" s="161"/>
      <c r="BY380" s="161"/>
    </row>
    <row r="381" spans="1:77" s="15" customFormat="1" ht="16" hidden="1" thickBot="1">
      <c r="A381" s="237"/>
      <c r="B381" s="238"/>
      <c r="C381" s="40" t="s">
        <v>1202</v>
      </c>
      <c r="D381" s="39" t="s">
        <v>1438</v>
      </c>
      <c r="E381" s="41"/>
      <c r="F381" s="102"/>
      <c r="G381" s="102"/>
      <c r="H381" s="102"/>
      <c r="I381" s="102"/>
      <c r="J381" s="102" t="s">
        <v>1193</v>
      </c>
      <c r="K381" s="102"/>
      <c r="L381" s="102"/>
      <c r="M381" s="102"/>
      <c r="N381" s="102"/>
      <c r="O381" s="102"/>
      <c r="P381" s="102"/>
      <c r="Q381" s="102"/>
      <c r="R381" s="142" t="s">
        <v>1502</v>
      </c>
      <c r="S381" s="142">
        <v>0</v>
      </c>
      <c r="T381" s="149" t="s">
        <v>221</v>
      </c>
      <c r="U381" s="142">
        <v>0</v>
      </c>
      <c r="V381" s="142">
        <v>0</v>
      </c>
      <c r="W381" s="142">
        <v>0</v>
      </c>
      <c r="X381" s="142">
        <v>0</v>
      </c>
      <c r="Y381" s="142">
        <v>0</v>
      </c>
      <c r="Z381" s="102"/>
      <c r="AA381" s="102"/>
      <c r="AB381" s="102"/>
      <c r="AC381" s="102"/>
      <c r="AD381" s="102"/>
      <c r="AE381" s="102"/>
      <c r="AF381" s="102"/>
      <c r="AG381" s="102"/>
      <c r="AH381" s="102"/>
      <c r="AI381" s="102"/>
      <c r="AJ381" s="102"/>
      <c r="AK381" s="102"/>
      <c r="AL381" s="102"/>
      <c r="AM381" s="102"/>
      <c r="AN381" s="102"/>
      <c r="AO381" s="102"/>
      <c r="AP381" s="102"/>
      <c r="AQ381" s="39" t="s">
        <v>204</v>
      </c>
      <c r="AR381" s="39">
        <v>2005</v>
      </c>
      <c r="AS381" s="102"/>
      <c r="AT381" s="102"/>
      <c r="AU381" s="102"/>
      <c r="AV381" s="174">
        <v>259000</v>
      </c>
      <c r="AW381" s="102"/>
      <c r="AX381" s="102"/>
      <c r="AY381" s="102"/>
      <c r="AZ381" s="102" t="s">
        <v>1193</v>
      </c>
      <c r="BA381" s="104" t="s">
        <v>1840</v>
      </c>
      <c r="BB381" s="102"/>
      <c r="BC381" s="45"/>
      <c r="BD381" s="45"/>
      <c r="BE381" s="161"/>
      <c r="BF381" s="161"/>
      <c r="BG381" s="161"/>
      <c r="BH381" s="161"/>
      <c r="BI381" s="161"/>
      <c r="BJ381" s="161"/>
      <c r="BK381" s="161"/>
      <c r="BL381" s="161"/>
      <c r="BM381" s="161"/>
      <c r="BN381" s="161"/>
      <c r="BO381" s="161"/>
      <c r="BP381" s="161"/>
      <c r="BQ381" s="161"/>
      <c r="BR381" s="161"/>
      <c r="BS381" s="161"/>
      <c r="BT381" s="161"/>
      <c r="BU381" s="161"/>
      <c r="BV381" s="161"/>
      <c r="BW381" s="161"/>
      <c r="BX381" s="161"/>
      <c r="BY381" s="161"/>
    </row>
    <row r="382" spans="1:77" s="15" customFormat="1" ht="16" hidden="1" thickBot="1">
      <c r="A382" s="237"/>
      <c r="B382" s="238"/>
      <c r="C382" s="40" t="s">
        <v>1281</v>
      </c>
      <c r="D382" s="39" t="s">
        <v>1395</v>
      </c>
      <c r="E382" s="41"/>
      <c r="F382" s="102"/>
      <c r="G382" s="102"/>
      <c r="H382" s="102"/>
      <c r="I382" s="102"/>
      <c r="J382" s="102" t="s">
        <v>1193</v>
      </c>
      <c r="K382" s="102"/>
      <c r="L382" s="102"/>
      <c r="M382" s="102"/>
      <c r="N382" s="102"/>
      <c r="O382" s="102"/>
      <c r="P382" s="102"/>
      <c r="Q382" s="102"/>
      <c r="R382" s="142" t="s">
        <v>1467</v>
      </c>
      <c r="S382" s="142">
        <v>0</v>
      </c>
      <c r="T382" s="149" t="s">
        <v>225</v>
      </c>
      <c r="U382" s="142">
        <v>0</v>
      </c>
      <c r="V382" s="142">
        <v>0</v>
      </c>
      <c r="W382" s="142">
        <v>0</v>
      </c>
      <c r="X382" s="142">
        <v>0</v>
      </c>
      <c r="Y382" s="142">
        <v>0</v>
      </c>
      <c r="Z382" s="102"/>
      <c r="AA382" s="102"/>
      <c r="AB382" s="102"/>
      <c r="AC382" s="102"/>
      <c r="AD382" s="102"/>
      <c r="AE382" s="102"/>
      <c r="AF382" s="102"/>
      <c r="AG382" s="102"/>
      <c r="AH382" s="102"/>
      <c r="AI382" s="102"/>
      <c r="AJ382" s="102"/>
      <c r="AK382" s="102"/>
      <c r="AL382" s="102"/>
      <c r="AM382" s="102"/>
      <c r="AN382" s="102"/>
      <c r="AO382" s="102"/>
      <c r="AP382" s="102"/>
      <c r="AQ382" s="39" t="s">
        <v>204</v>
      </c>
      <c r="AR382" s="39">
        <v>2005</v>
      </c>
      <c r="AS382" s="102"/>
      <c r="AT382" s="102"/>
      <c r="AU382" s="102"/>
      <c r="AV382" s="174">
        <v>126000</v>
      </c>
      <c r="AW382" s="102"/>
      <c r="AX382" s="102"/>
      <c r="AY382" s="102"/>
      <c r="AZ382" s="102" t="s">
        <v>1193</v>
      </c>
      <c r="BA382" s="104" t="s">
        <v>1840</v>
      </c>
      <c r="BB382" s="102"/>
      <c r="BC382" s="45"/>
      <c r="BD382" s="45"/>
      <c r="BE382" s="161"/>
      <c r="BF382" s="161"/>
      <c r="BG382" s="161"/>
      <c r="BH382" s="161"/>
      <c r="BI382" s="161"/>
      <c r="BJ382" s="161"/>
      <c r="BK382" s="161"/>
      <c r="BL382" s="161"/>
      <c r="BM382" s="161"/>
      <c r="BN382" s="161"/>
      <c r="BO382" s="161"/>
      <c r="BP382" s="161"/>
      <c r="BQ382" s="161"/>
      <c r="BR382" s="161"/>
      <c r="BS382" s="161"/>
      <c r="BT382" s="161"/>
      <c r="BU382" s="161"/>
      <c r="BV382" s="161"/>
      <c r="BW382" s="161"/>
      <c r="BX382" s="161"/>
      <c r="BY382" s="161"/>
    </row>
    <row r="383" spans="1:77" ht="16" hidden="1" thickBot="1">
      <c r="A383" s="231"/>
      <c r="B383" s="240"/>
      <c r="C383" s="23" t="s">
        <v>1249</v>
      </c>
      <c r="D383" s="24" t="s">
        <v>1408</v>
      </c>
      <c r="E383" s="34"/>
      <c r="F383" s="102" t="s">
        <v>1573</v>
      </c>
      <c r="G383" s="38"/>
      <c r="H383" s="38"/>
      <c r="I383" s="38"/>
      <c r="J383" s="102" t="s">
        <v>1193</v>
      </c>
      <c r="K383" s="38"/>
      <c r="L383" s="38"/>
      <c r="M383" s="38"/>
      <c r="N383" s="38"/>
      <c r="O383" s="38"/>
      <c r="P383" s="38"/>
      <c r="Q383" s="38"/>
      <c r="R383" s="46" t="s">
        <v>1512</v>
      </c>
      <c r="S383" s="46">
        <v>0</v>
      </c>
      <c r="T383" s="25" t="s">
        <v>222</v>
      </c>
      <c r="U383" s="46">
        <v>0</v>
      </c>
      <c r="V383" s="46">
        <v>0</v>
      </c>
      <c r="W383" s="46">
        <v>0</v>
      </c>
      <c r="X383" s="46">
        <v>0</v>
      </c>
      <c r="Y383" s="46">
        <v>0</v>
      </c>
      <c r="Z383" s="38"/>
      <c r="AA383" s="38"/>
      <c r="AB383" s="38"/>
      <c r="AC383" s="38"/>
      <c r="AD383" s="38"/>
      <c r="AE383" s="38"/>
      <c r="AF383" s="38"/>
      <c r="AG383" s="38"/>
      <c r="AH383" s="38"/>
      <c r="AI383" s="38"/>
      <c r="AJ383" s="38"/>
      <c r="AK383" s="38"/>
      <c r="AL383" s="38"/>
      <c r="AM383" s="38"/>
      <c r="AN383" s="38"/>
      <c r="AO383" s="38"/>
      <c r="AP383" s="38"/>
      <c r="AQ383" s="24" t="s">
        <v>204</v>
      </c>
      <c r="AR383" s="24">
        <v>2006</v>
      </c>
      <c r="AS383" s="38"/>
      <c r="AT383" s="38"/>
      <c r="AU383" s="38"/>
      <c r="AV383" s="174">
        <v>1050000</v>
      </c>
      <c r="AW383" s="102" t="s">
        <v>1573</v>
      </c>
      <c r="AX383" s="102"/>
      <c r="AY383" s="102"/>
      <c r="AZ383" s="102" t="s">
        <v>1193</v>
      </c>
      <c r="BA383" s="104" t="s">
        <v>1840</v>
      </c>
      <c r="BB383" s="102"/>
      <c r="BC383" s="45"/>
      <c r="BD383" s="45"/>
    </row>
    <row r="384" spans="1:77" ht="16" hidden="1" thickBot="1">
      <c r="A384" s="231"/>
      <c r="B384" s="240"/>
      <c r="C384" s="23" t="s">
        <v>1292</v>
      </c>
      <c r="D384" s="24" t="s">
        <v>1422</v>
      </c>
      <c r="E384" s="34"/>
      <c r="F384" s="102"/>
      <c r="G384" s="38"/>
      <c r="H384" s="38"/>
      <c r="I384" s="38"/>
      <c r="J384" s="102"/>
      <c r="K384" s="38"/>
      <c r="L384" s="38"/>
      <c r="M384" s="38"/>
      <c r="N384" s="38"/>
      <c r="O384" s="38"/>
      <c r="P384" s="38"/>
      <c r="Q384" s="38"/>
      <c r="R384" s="46" t="s">
        <v>747</v>
      </c>
      <c r="S384" s="46">
        <v>0</v>
      </c>
      <c r="T384" s="25" t="s">
        <v>1525</v>
      </c>
      <c r="U384" s="46">
        <v>0</v>
      </c>
      <c r="V384" s="46">
        <v>0</v>
      </c>
      <c r="W384" s="46">
        <v>0</v>
      </c>
      <c r="X384" s="46">
        <v>0</v>
      </c>
      <c r="Y384" s="46">
        <v>0</v>
      </c>
      <c r="Z384" s="38"/>
      <c r="AA384" s="38"/>
      <c r="AB384" s="38"/>
      <c r="AC384" s="38"/>
      <c r="AD384" s="38"/>
      <c r="AE384" s="38"/>
      <c r="AF384" s="38"/>
      <c r="AG384" s="38"/>
      <c r="AH384" s="38"/>
      <c r="AI384" s="38"/>
      <c r="AJ384" s="38"/>
      <c r="AK384" s="38"/>
      <c r="AL384" s="38"/>
      <c r="AM384" s="38"/>
      <c r="AN384" s="38"/>
      <c r="AO384" s="38"/>
      <c r="AP384" s="38"/>
      <c r="AQ384" s="24" t="s">
        <v>204</v>
      </c>
      <c r="AR384" s="24">
        <v>2006</v>
      </c>
      <c r="AS384" s="38"/>
      <c r="AT384" s="38"/>
      <c r="AU384" s="38"/>
      <c r="AV384" s="174">
        <v>337500</v>
      </c>
      <c r="AW384" s="102"/>
      <c r="AX384" s="102"/>
      <c r="AY384" s="102"/>
      <c r="AZ384" s="102"/>
      <c r="BA384" s="104" t="s">
        <v>1840</v>
      </c>
      <c r="BB384" s="102"/>
      <c r="BC384" s="45"/>
      <c r="BD384" s="45"/>
    </row>
    <row r="385" spans="1:77" ht="16" hidden="1" thickBot="1">
      <c r="A385" s="231"/>
      <c r="B385" s="240"/>
      <c r="C385" s="23" t="s">
        <v>1204</v>
      </c>
      <c r="D385" s="24" t="s">
        <v>1375</v>
      </c>
      <c r="E385" s="34"/>
      <c r="F385" s="102"/>
      <c r="G385" s="38"/>
      <c r="H385" s="38"/>
      <c r="I385" s="38"/>
      <c r="J385" s="102"/>
      <c r="K385" s="38"/>
      <c r="L385" s="38"/>
      <c r="M385" s="38"/>
      <c r="N385" s="38"/>
      <c r="O385" s="38"/>
      <c r="P385" s="38"/>
      <c r="Q385" s="38"/>
      <c r="R385" s="46" t="s">
        <v>1496</v>
      </c>
      <c r="S385" s="46">
        <v>0</v>
      </c>
      <c r="T385" s="25" t="s">
        <v>220</v>
      </c>
      <c r="U385" s="46">
        <v>0</v>
      </c>
      <c r="V385" s="46">
        <v>0</v>
      </c>
      <c r="W385" s="46">
        <v>0</v>
      </c>
      <c r="X385" s="46">
        <v>0</v>
      </c>
      <c r="Y385" s="46">
        <v>0</v>
      </c>
      <c r="Z385" s="38"/>
      <c r="AA385" s="38"/>
      <c r="AB385" s="38"/>
      <c r="AC385" s="38"/>
      <c r="AD385" s="38"/>
      <c r="AE385" s="38"/>
      <c r="AF385" s="38"/>
      <c r="AG385" s="38"/>
      <c r="AH385" s="38"/>
      <c r="AI385" s="38"/>
      <c r="AJ385" s="38"/>
      <c r="AK385" s="38"/>
      <c r="AL385" s="38"/>
      <c r="AM385" s="38"/>
      <c r="AN385" s="38"/>
      <c r="AO385" s="38"/>
      <c r="AP385" s="38"/>
      <c r="AQ385" s="24" t="s">
        <v>204</v>
      </c>
      <c r="AR385" s="24">
        <v>2005</v>
      </c>
      <c r="AS385" s="38"/>
      <c r="AT385" s="38"/>
      <c r="AU385" s="38"/>
      <c r="AV385" s="174">
        <v>21000</v>
      </c>
      <c r="AW385" s="102"/>
      <c r="AX385" s="102"/>
      <c r="AY385" s="102"/>
      <c r="AZ385" s="102"/>
      <c r="BA385" s="104" t="s">
        <v>1840</v>
      </c>
      <c r="BB385" s="102"/>
      <c r="BC385" s="45"/>
      <c r="BD385" s="45"/>
    </row>
    <row r="386" spans="1:77" ht="16" hidden="1" thickBot="1">
      <c r="A386" s="231"/>
      <c r="B386" s="240"/>
      <c r="C386" s="23" t="s">
        <v>1293</v>
      </c>
      <c r="D386" s="24" t="s">
        <v>1405</v>
      </c>
      <c r="E386" s="34"/>
      <c r="F386" s="102" t="s">
        <v>123</v>
      </c>
      <c r="G386" s="38"/>
      <c r="H386" s="38"/>
      <c r="I386" s="38"/>
      <c r="J386" s="102" t="s">
        <v>1193</v>
      </c>
      <c r="K386" s="38"/>
      <c r="L386" s="38"/>
      <c r="M386" s="38"/>
      <c r="N386" s="38"/>
      <c r="O386" s="38"/>
      <c r="P386" s="38"/>
      <c r="Q386" s="38"/>
      <c r="R386" s="46" t="s">
        <v>145</v>
      </c>
      <c r="S386" s="46">
        <v>0</v>
      </c>
      <c r="T386" s="25" t="s">
        <v>225</v>
      </c>
      <c r="U386" s="46">
        <v>0</v>
      </c>
      <c r="V386" s="46">
        <v>0</v>
      </c>
      <c r="W386" s="46">
        <v>0</v>
      </c>
      <c r="X386" s="46">
        <v>0</v>
      </c>
      <c r="Y386" s="46">
        <v>0</v>
      </c>
      <c r="Z386" s="38"/>
      <c r="AA386" s="38"/>
      <c r="AB386" s="38"/>
      <c r="AC386" s="38"/>
      <c r="AD386" s="38"/>
      <c r="AE386" s="38"/>
      <c r="AF386" s="38"/>
      <c r="AG386" s="38"/>
      <c r="AH386" s="38"/>
      <c r="AI386" s="38"/>
      <c r="AJ386" s="38"/>
      <c r="AK386" s="38"/>
      <c r="AL386" s="38"/>
      <c r="AM386" s="38"/>
      <c r="AN386" s="38"/>
      <c r="AO386" s="38"/>
      <c r="AP386" s="38"/>
      <c r="AQ386" s="24" t="s">
        <v>204</v>
      </c>
      <c r="AR386" s="24">
        <v>2006</v>
      </c>
      <c r="AS386" s="38"/>
      <c r="AT386" s="38"/>
      <c r="AU386" s="38"/>
      <c r="AV386" s="174">
        <v>6750000</v>
      </c>
      <c r="AW386" s="102" t="s">
        <v>123</v>
      </c>
      <c r="AX386" s="102"/>
      <c r="AY386" s="102" t="s">
        <v>1794</v>
      </c>
      <c r="AZ386" s="102" t="s">
        <v>1193</v>
      </c>
      <c r="BA386" s="102"/>
      <c r="BB386" s="102"/>
      <c r="BC386" s="45"/>
      <c r="BD386" s="45"/>
    </row>
    <row r="387" spans="1:77" ht="16" hidden="1" thickBot="1">
      <c r="A387" s="231"/>
      <c r="B387" s="240"/>
      <c r="C387" s="23" t="s">
        <v>1227</v>
      </c>
      <c r="D387" s="24" t="s">
        <v>1390</v>
      </c>
      <c r="E387" s="34"/>
      <c r="F387" s="102" t="s">
        <v>123</v>
      </c>
      <c r="G387" s="38"/>
      <c r="H387" s="38"/>
      <c r="I387" s="38"/>
      <c r="J387" s="102" t="s">
        <v>1193</v>
      </c>
      <c r="K387" s="38"/>
      <c r="L387" s="38"/>
      <c r="M387" s="38"/>
      <c r="N387" s="38"/>
      <c r="O387" s="38"/>
      <c r="P387" s="38"/>
      <c r="Q387" s="38"/>
      <c r="R387" s="46" t="s">
        <v>747</v>
      </c>
      <c r="S387" s="46">
        <v>0</v>
      </c>
      <c r="T387" s="25" t="s">
        <v>225</v>
      </c>
      <c r="U387" s="46">
        <v>0</v>
      </c>
      <c r="V387" s="46">
        <v>0</v>
      </c>
      <c r="W387" s="46">
        <v>0</v>
      </c>
      <c r="X387" s="46">
        <v>0</v>
      </c>
      <c r="Y387" s="46">
        <v>0</v>
      </c>
      <c r="Z387" s="38"/>
      <c r="AA387" s="38"/>
      <c r="AB387" s="38"/>
      <c r="AC387" s="38"/>
      <c r="AD387" s="38"/>
      <c r="AE387" s="38"/>
      <c r="AF387" s="38"/>
      <c r="AG387" s="38"/>
      <c r="AH387" s="38"/>
      <c r="AI387" s="38"/>
      <c r="AJ387" s="38"/>
      <c r="AK387" s="38"/>
      <c r="AL387" s="38"/>
      <c r="AM387" s="38"/>
      <c r="AN387" s="38"/>
      <c r="AO387" s="38"/>
      <c r="AP387" s="38"/>
      <c r="AQ387" s="24" t="s">
        <v>204</v>
      </c>
      <c r="AR387" s="24">
        <v>2006</v>
      </c>
      <c r="AS387" s="38"/>
      <c r="AT387" s="38"/>
      <c r="AU387" s="38"/>
      <c r="AV387" s="174">
        <v>5400000</v>
      </c>
      <c r="AW387" s="102" t="s">
        <v>123</v>
      </c>
      <c r="AX387" s="102"/>
      <c r="AY387" s="102" t="s">
        <v>1794</v>
      </c>
      <c r="AZ387" s="102" t="s">
        <v>1193</v>
      </c>
      <c r="BA387" s="102"/>
      <c r="BB387" s="102"/>
      <c r="BC387" s="45"/>
      <c r="BD387" s="45"/>
    </row>
    <row r="388" spans="1:77" ht="16" hidden="1" thickBot="1">
      <c r="A388" s="231"/>
      <c r="B388" s="240"/>
      <c r="C388" s="23" t="s">
        <v>1294</v>
      </c>
      <c r="D388" s="24" t="s">
        <v>1439</v>
      </c>
      <c r="E388" s="34"/>
      <c r="F388" s="102" t="s">
        <v>123</v>
      </c>
      <c r="G388" s="38"/>
      <c r="H388" s="38"/>
      <c r="I388" s="38"/>
      <c r="J388" s="102" t="s">
        <v>1193</v>
      </c>
      <c r="K388" s="38"/>
      <c r="L388" s="38"/>
      <c r="M388" s="38"/>
      <c r="N388" s="38"/>
      <c r="O388" s="38"/>
      <c r="P388" s="38"/>
      <c r="Q388" s="38"/>
      <c r="R388" s="46" t="s">
        <v>145</v>
      </c>
      <c r="S388" s="46">
        <v>0</v>
      </c>
      <c r="T388" s="25" t="s">
        <v>225</v>
      </c>
      <c r="U388" s="46">
        <v>0</v>
      </c>
      <c r="V388" s="46">
        <v>0</v>
      </c>
      <c r="W388" s="46">
        <v>0</v>
      </c>
      <c r="X388" s="46">
        <v>0</v>
      </c>
      <c r="Y388" s="46">
        <v>0</v>
      </c>
      <c r="Z388" s="38"/>
      <c r="AA388" s="38"/>
      <c r="AB388" s="38"/>
      <c r="AC388" s="38"/>
      <c r="AD388" s="38"/>
      <c r="AE388" s="38"/>
      <c r="AF388" s="38"/>
      <c r="AG388" s="38"/>
      <c r="AH388" s="38"/>
      <c r="AI388" s="38"/>
      <c r="AJ388" s="38"/>
      <c r="AK388" s="38"/>
      <c r="AL388" s="38"/>
      <c r="AM388" s="38"/>
      <c r="AN388" s="38"/>
      <c r="AO388" s="38"/>
      <c r="AP388" s="38"/>
      <c r="AQ388" s="24" t="s">
        <v>204</v>
      </c>
      <c r="AR388" s="24">
        <v>2006</v>
      </c>
      <c r="AS388" s="38"/>
      <c r="AT388" s="38"/>
      <c r="AU388" s="38"/>
      <c r="AV388" s="174">
        <v>180000</v>
      </c>
      <c r="AW388" s="102" t="s">
        <v>123</v>
      </c>
      <c r="AX388" s="102"/>
      <c r="AY388" s="102" t="s">
        <v>1794</v>
      </c>
      <c r="AZ388" s="102" t="s">
        <v>1193</v>
      </c>
      <c r="BA388" s="229"/>
      <c r="BB388" s="102"/>
      <c r="BC388" s="45"/>
      <c r="BD388" s="45"/>
    </row>
    <row r="389" spans="1:77" s="121" customFormat="1" ht="31" hidden="1" thickBot="1">
      <c r="A389" s="139"/>
      <c r="B389" s="298"/>
      <c r="C389" s="69" t="s">
        <v>1295</v>
      </c>
      <c r="D389" s="70"/>
      <c r="E389" s="119" t="s">
        <v>726</v>
      </c>
      <c r="F389" s="104" t="s">
        <v>1573</v>
      </c>
      <c r="G389" s="139"/>
      <c r="H389" s="139"/>
      <c r="I389" s="139"/>
      <c r="J389" s="104" t="s">
        <v>1193</v>
      </c>
      <c r="K389" s="139"/>
      <c r="L389" s="139"/>
      <c r="M389" s="139"/>
      <c r="N389" s="139"/>
      <c r="O389" s="139"/>
      <c r="P389" s="139"/>
      <c r="Q389" s="139"/>
      <c r="R389" s="50">
        <v>0</v>
      </c>
      <c r="S389" s="50">
        <v>0</v>
      </c>
      <c r="T389" s="68" t="s">
        <v>1537</v>
      </c>
      <c r="U389" s="50">
        <v>0</v>
      </c>
      <c r="V389" s="50">
        <v>0</v>
      </c>
      <c r="W389" s="50">
        <v>0</v>
      </c>
      <c r="X389" s="50">
        <v>0</v>
      </c>
      <c r="Y389" s="50">
        <v>0</v>
      </c>
      <c r="Z389" s="139"/>
      <c r="AA389" s="139"/>
      <c r="AB389" s="139"/>
      <c r="AC389" s="139"/>
      <c r="AD389" s="139"/>
      <c r="AE389" s="139"/>
      <c r="AF389" s="139"/>
      <c r="AG389" s="139"/>
      <c r="AH389" s="139"/>
      <c r="AI389" s="139"/>
      <c r="AJ389" s="139"/>
      <c r="AK389" s="139"/>
      <c r="AL389" s="139"/>
      <c r="AM389" s="139"/>
      <c r="AN389" s="139"/>
      <c r="AO389" s="139"/>
      <c r="AP389" s="139"/>
      <c r="AQ389" s="70" t="s">
        <v>204</v>
      </c>
      <c r="AR389" s="70">
        <v>2007</v>
      </c>
      <c r="AS389" s="139"/>
      <c r="AT389" s="139"/>
      <c r="AU389" s="139"/>
      <c r="AV389" s="71">
        <v>28000000</v>
      </c>
      <c r="AW389" s="104" t="s">
        <v>1573</v>
      </c>
      <c r="AX389" s="104"/>
      <c r="AY389" s="262" t="s">
        <v>1630</v>
      </c>
      <c r="AZ389" s="104" t="s">
        <v>1193</v>
      </c>
      <c r="BA389" s="104" t="s">
        <v>1836</v>
      </c>
      <c r="BB389" s="104"/>
      <c r="BC389" s="66"/>
      <c r="BD389" s="66"/>
    </row>
    <row r="390" spans="1:77" s="100" customFormat="1" ht="16" hidden="1" thickBot="1">
      <c r="A390" s="231"/>
      <c r="B390" s="254"/>
      <c r="C390" s="72" t="s">
        <v>1296</v>
      </c>
      <c r="D390" s="70"/>
      <c r="E390" s="119" t="s">
        <v>995</v>
      </c>
      <c r="F390" s="268" t="s">
        <v>1573</v>
      </c>
      <c r="G390" s="139"/>
      <c r="H390" s="139"/>
      <c r="I390" s="139"/>
      <c r="J390" s="104" t="s">
        <v>1193</v>
      </c>
      <c r="K390" s="139"/>
      <c r="L390" s="139"/>
      <c r="M390" s="139"/>
      <c r="N390" s="139"/>
      <c r="O390" s="139"/>
      <c r="P390" s="139"/>
      <c r="Q390" s="139"/>
      <c r="R390" s="50">
        <v>0</v>
      </c>
      <c r="S390" s="50">
        <v>0</v>
      </c>
      <c r="T390" s="68" t="s">
        <v>1561</v>
      </c>
      <c r="U390" s="50">
        <v>0</v>
      </c>
      <c r="V390" s="50">
        <v>0</v>
      </c>
      <c r="W390" s="50">
        <v>0</v>
      </c>
      <c r="X390" s="50">
        <v>0</v>
      </c>
      <c r="Y390" s="50">
        <v>0</v>
      </c>
      <c r="Z390" s="139"/>
      <c r="AA390" s="139"/>
      <c r="AB390" s="139"/>
      <c r="AC390" s="139"/>
      <c r="AD390" s="139"/>
      <c r="AE390" s="139"/>
      <c r="AF390" s="139"/>
      <c r="AG390" s="139"/>
      <c r="AH390" s="139"/>
      <c r="AI390" s="139"/>
      <c r="AJ390" s="139"/>
      <c r="AK390" s="139"/>
      <c r="AL390" s="139"/>
      <c r="AM390" s="139"/>
      <c r="AN390" s="139"/>
      <c r="AO390" s="139"/>
      <c r="AP390" s="139"/>
      <c r="AQ390" s="70" t="s">
        <v>204</v>
      </c>
      <c r="AR390" s="70">
        <v>2007</v>
      </c>
      <c r="AS390" s="139"/>
      <c r="AT390" s="139"/>
      <c r="AU390" s="139"/>
      <c r="AV390" s="71">
        <v>65500000</v>
      </c>
      <c r="AW390" s="268" t="s">
        <v>1573</v>
      </c>
      <c r="AX390" s="210"/>
      <c r="AY390" s="273" t="s">
        <v>1631</v>
      </c>
      <c r="AZ390" s="104" t="s">
        <v>1193</v>
      </c>
      <c r="BA390" s="210" t="s">
        <v>1835</v>
      </c>
      <c r="BB390" s="104"/>
      <c r="BC390" s="66"/>
      <c r="BD390" s="66"/>
      <c r="BE390" s="121"/>
      <c r="BF390" s="121"/>
      <c r="BG390" s="121"/>
      <c r="BH390" s="121"/>
      <c r="BI390" s="121"/>
      <c r="BJ390" s="121"/>
      <c r="BK390" s="121"/>
      <c r="BL390" s="121"/>
      <c r="BM390" s="121"/>
      <c r="BN390" s="121"/>
      <c r="BO390" s="121"/>
      <c r="BP390" s="121"/>
      <c r="BQ390" s="121"/>
      <c r="BR390" s="121"/>
      <c r="BS390" s="121"/>
      <c r="BT390" s="121"/>
      <c r="BU390" s="121"/>
      <c r="BV390" s="121"/>
      <c r="BW390" s="121"/>
      <c r="BX390" s="121"/>
      <c r="BY390" s="121"/>
    </row>
    <row r="391" spans="1:77" ht="16" hidden="1" thickBot="1">
      <c r="A391" s="231"/>
      <c r="B391" s="240"/>
      <c r="C391" s="23" t="s">
        <v>1297</v>
      </c>
      <c r="D391" s="24"/>
      <c r="E391" s="34" t="s">
        <v>713</v>
      </c>
      <c r="F391" s="102" t="s">
        <v>123</v>
      </c>
      <c r="G391" s="38"/>
      <c r="H391" s="38"/>
      <c r="I391" s="38"/>
      <c r="J391" s="102" t="s">
        <v>1193</v>
      </c>
      <c r="K391" s="38"/>
      <c r="L391" s="38"/>
      <c r="M391" s="38"/>
      <c r="N391" s="38"/>
      <c r="O391" s="38"/>
      <c r="P391" s="38"/>
      <c r="Q391" s="38"/>
      <c r="R391" s="46">
        <v>0</v>
      </c>
      <c r="S391" s="46">
        <v>0</v>
      </c>
      <c r="T391" s="25" t="s">
        <v>1562</v>
      </c>
      <c r="U391" s="46">
        <v>0</v>
      </c>
      <c r="V391" s="46">
        <v>0</v>
      </c>
      <c r="W391" s="46">
        <v>0</v>
      </c>
      <c r="X391" s="46">
        <v>0</v>
      </c>
      <c r="Y391" s="46">
        <v>0</v>
      </c>
      <c r="Z391" s="38"/>
      <c r="AA391" s="38"/>
      <c r="AB391" s="38"/>
      <c r="AC391" s="38"/>
      <c r="AD391" s="38"/>
      <c r="AE391" s="38"/>
      <c r="AF391" s="38"/>
      <c r="AG391" s="38"/>
      <c r="AH391" s="38"/>
      <c r="AI391" s="38"/>
      <c r="AJ391" s="38"/>
      <c r="AK391" s="38"/>
      <c r="AL391" s="38"/>
      <c r="AM391" s="38"/>
      <c r="AN391" s="38"/>
      <c r="AO391" s="38"/>
      <c r="AP391" s="38"/>
      <c r="AQ391" s="24" t="s">
        <v>204</v>
      </c>
      <c r="AR391" s="24">
        <v>2007</v>
      </c>
      <c r="AS391" s="38"/>
      <c r="AT391" s="38"/>
      <c r="AU391" s="38"/>
      <c r="AV391" s="174">
        <v>8843830.7883581929</v>
      </c>
      <c r="AW391" s="102" t="s">
        <v>123</v>
      </c>
      <c r="AX391" s="102"/>
      <c r="AY391" s="102" t="s">
        <v>1599</v>
      </c>
      <c r="AZ391" s="102" t="s">
        <v>1193</v>
      </c>
      <c r="BA391" s="102"/>
      <c r="BB391" s="102"/>
      <c r="BC391" s="45"/>
      <c r="BD391" s="45"/>
    </row>
    <row r="392" spans="1:77" ht="16" hidden="1" thickBot="1">
      <c r="A392" s="231"/>
      <c r="B392" s="240"/>
      <c r="C392" s="23" t="s">
        <v>1298</v>
      </c>
      <c r="D392" s="24"/>
      <c r="E392" s="34" t="s">
        <v>713</v>
      </c>
      <c r="F392" s="102" t="s">
        <v>123</v>
      </c>
      <c r="G392" s="38"/>
      <c r="H392" s="38"/>
      <c r="I392" s="38"/>
      <c r="J392" s="102" t="s">
        <v>1193</v>
      </c>
      <c r="K392" s="38"/>
      <c r="L392" s="38"/>
      <c r="M392" s="38"/>
      <c r="N392" s="38"/>
      <c r="O392" s="38"/>
      <c r="P392" s="38"/>
      <c r="Q392" s="38"/>
      <c r="R392" s="46">
        <v>0</v>
      </c>
      <c r="S392" s="46">
        <v>0</v>
      </c>
      <c r="T392" s="25" t="s">
        <v>1562</v>
      </c>
      <c r="U392" s="46">
        <v>0</v>
      </c>
      <c r="V392" s="46">
        <v>0</v>
      </c>
      <c r="W392" s="46">
        <v>0</v>
      </c>
      <c r="X392" s="46">
        <v>0</v>
      </c>
      <c r="Y392" s="46">
        <v>0</v>
      </c>
      <c r="Z392" s="38"/>
      <c r="AA392" s="38"/>
      <c r="AB392" s="38"/>
      <c r="AC392" s="38"/>
      <c r="AD392" s="38"/>
      <c r="AE392" s="38"/>
      <c r="AF392" s="38"/>
      <c r="AG392" s="38"/>
      <c r="AH392" s="38"/>
      <c r="AI392" s="38"/>
      <c r="AJ392" s="38"/>
      <c r="AK392" s="38"/>
      <c r="AL392" s="38"/>
      <c r="AM392" s="38"/>
      <c r="AN392" s="38"/>
      <c r="AO392" s="38"/>
      <c r="AP392" s="38"/>
      <c r="AQ392" s="24" t="s">
        <v>204</v>
      </c>
      <c r="AR392" s="24">
        <v>2007</v>
      </c>
      <c r="AS392" s="38"/>
      <c r="AT392" s="38"/>
      <c r="AU392" s="38"/>
      <c r="AV392" s="174">
        <v>1602944.3303899225</v>
      </c>
      <c r="AW392" s="102" t="s">
        <v>123</v>
      </c>
      <c r="AX392" s="102"/>
      <c r="AY392" s="102" t="s">
        <v>1599</v>
      </c>
      <c r="AZ392" s="102" t="s">
        <v>1193</v>
      </c>
      <c r="BA392" s="102"/>
      <c r="BB392" s="102"/>
      <c r="BC392" s="45"/>
      <c r="BD392" s="45"/>
    </row>
    <row r="393" spans="1:77" s="101" customFormat="1" ht="16" hidden="1" thickBot="1">
      <c r="A393" s="231"/>
      <c r="B393" s="240"/>
      <c r="C393" s="23" t="s">
        <v>1299</v>
      </c>
      <c r="D393" s="24"/>
      <c r="E393" s="34" t="s">
        <v>716</v>
      </c>
      <c r="F393" s="102" t="s">
        <v>123</v>
      </c>
      <c r="G393" s="38"/>
      <c r="H393" s="38"/>
      <c r="I393" s="38"/>
      <c r="J393" s="102" t="s">
        <v>1193</v>
      </c>
      <c r="K393" s="38"/>
      <c r="L393" s="38"/>
      <c r="M393" s="38"/>
      <c r="N393" s="38"/>
      <c r="O393" s="38"/>
      <c r="P393" s="38"/>
      <c r="Q393" s="38"/>
      <c r="R393" s="46">
        <v>0</v>
      </c>
      <c r="S393" s="46">
        <v>0</v>
      </c>
      <c r="T393" s="25" t="s">
        <v>225</v>
      </c>
      <c r="U393" s="46">
        <v>0</v>
      </c>
      <c r="V393" s="46">
        <v>0</v>
      </c>
      <c r="W393" s="46">
        <v>0</v>
      </c>
      <c r="X393" s="46">
        <v>0</v>
      </c>
      <c r="Y393" s="46">
        <v>0</v>
      </c>
      <c r="Z393" s="38"/>
      <c r="AA393" s="38"/>
      <c r="AB393" s="38"/>
      <c r="AC393" s="38"/>
      <c r="AD393" s="38"/>
      <c r="AE393" s="38"/>
      <c r="AF393" s="38"/>
      <c r="AG393" s="38"/>
      <c r="AH393" s="38"/>
      <c r="AI393" s="38"/>
      <c r="AJ393" s="38"/>
      <c r="AK393" s="38"/>
      <c r="AL393" s="38"/>
      <c r="AM393" s="38"/>
      <c r="AN393" s="38"/>
      <c r="AO393" s="38"/>
      <c r="AP393" s="38"/>
      <c r="AQ393" s="24" t="s">
        <v>204</v>
      </c>
      <c r="AR393" s="24">
        <v>2007</v>
      </c>
      <c r="AS393" s="38"/>
      <c r="AT393" s="38"/>
      <c r="AU393" s="38"/>
      <c r="AV393" s="174">
        <v>3316436.5456343228</v>
      </c>
      <c r="AW393" s="102" t="s">
        <v>123</v>
      </c>
      <c r="AX393" s="102"/>
      <c r="AY393" s="102" t="s">
        <v>1599</v>
      </c>
      <c r="AZ393" s="102" t="s">
        <v>1193</v>
      </c>
      <c r="BA393" s="102"/>
      <c r="BB393" s="102"/>
      <c r="BC393" s="45"/>
      <c r="BD393" s="45"/>
    </row>
    <row r="394" spans="1:77" s="101" customFormat="1" ht="16" hidden="1" thickBot="1">
      <c r="A394" s="231"/>
      <c r="B394" s="240"/>
      <c r="C394" s="23" t="s">
        <v>1300</v>
      </c>
      <c r="D394" s="24"/>
      <c r="E394" s="34" t="s">
        <v>716</v>
      </c>
      <c r="F394" s="102" t="s">
        <v>123</v>
      </c>
      <c r="G394" s="38"/>
      <c r="H394" s="38"/>
      <c r="I394" s="38"/>
      <c r="J394" s="102" t="s">
        <v>1193</v>
      </c>
      <c r="K394" s="38"/>
      <c r="L394" s="38"/>
      <c r="M394" s="38"/>
      <c r="N394" s="38"/>
      <c r="O394" s="38"/>
      <c r="P394" s="38"/>
      <c r="Q394" s="38"/>
      <c r="R394" s="46">
        <v>0</v>
      </c>
      <c r="S394" s="46">
        <v>0</v>
      </c>
      <c r="T394" s="25" t="s">
        <v>225</v>
      </c>
      <c r="U394" s="46">
        <v>0</v>
      </c>
      <c r="V394" s="46">
        <v>0</v>
      </c>
      <c r="W394" s="46">
        <v>0</v>
      </c>
      <c r="X394" s="46">
        <v>0</v>
      </c>
      <c r="Y394" s="46">
        <v>0</v>
      </c>
      <c r="Z394" s="38"/>
      <c r="AA394" s="38"/>
      <c r="AB394" s="38"/>
      <c r="AC394" s="38"/>
      <c r="AD394" s="38"/>
      <c r="AE394" s="38"/>
      <c r="AF394" s="38"/>
      <c r="AG394" s="38"/>
      <c r="AH394" s="38"/>
      <c r="AI394" s="38"/>
      <c r="AJ394" s="38"/>
      <c r="AK394" s="38"/>
      <c r="AL394" s="38"/>
      <c r="AM394" s="38"/>
      <c r="AN394" s="38"/>
      <c r="AO394" s="38"/>
      <c r="AP394" s="38"/>
      <c r="AQ394" s="24" t="s">
        <v>204</v>
      </c>
      <c r="AR394" s="24">
        <v>2007</v>
      </c>
      <c r="AS394" s="38"/>
      <c r="AT394" s="38"/>
      <c r="AU394" s="38"/>
      <c r="AV394" s="174">
        <v>2929518.9486436509</v>
      </c>
      <c r="AW394" s="102" t="s">
        <v>123</v>
      </c>
      <c r="AX394" s="102"/>
      <c r="AY394" s="102" t="s">
        <v>1599</v>
      </c>
      <c r="AZ394" s="102" t="s">
        <v>1193</v>
      </c>
      <c r="BA394" s="102"/>
      <c r="BB394" s="102"/>
      <c r="BC394" s="45"/>
      <c r="BD394" s="45"/>
    </row>
    <row r="395" spans="1:77" s="101" customFormat="1" ht="16" hidden="1" thickBot="1">
      <c r="A395" s="231"/>
      <c r="B395" s="240"/>
      <c r="C395" s="23" t="s">
        <v>1301</v>
      </c>
      <c r="D395" s="24"/>
      <c r="E395" s="34" t="s">
        <v>712</v>
      </c>
      <c r="F395" s="102" t="s">
        <v>123</v>
      </c>
      <c r="G395" s="38"/>
      <c r="H395" s="38"/>
      <c r="I395" s="38"/>
      <c r="J395" s="102" t="s">
        <v>1193</v>
      </c>
      <c r="K395" s="38"/>
      <c r="L395" s="38"/>
      <c r="M395" s="38"/>
      <c r="N395" s="38"/>
      <c r="O395" s="38"/>
      <c r="P395" s="38"/>
      <c r="Q395" s="38"/>
      <c r="R395" s="46">
        <v>0</v>
      </c>
      <c r="S395" s="46">
        <v>0</v>
      </c>
      <c r="T395" s="25" t="s">
        <v>225</v>
      </c>
      <c r="U395" s="46">
        <v>0</v>
      </c>
      <c r="V395" s="46">
        <v>0</v>
      </c>
      <c r="W395" s="46">
        <v>0</v>
      </c>
      <c r="X395" s="46">
        <v>0</v>
      </c>
      <c r="Y395" s="46">
        <v>0</v>
      </c>
      <c r="Z395" s="38"/>
      <c r="AA395" s="38"/>
      <c r="AB395" s="38"/>
      <c r="AC395" s="38"/>
      <c r="AD395" s="38"/>
      <c r="AE395" s="38"/>
      <c r="AF395" s="38"/>
      <c r="AG395" s="38"/>
      <c r="AH395" s="38"/>
      <c r="AI395" s="38"/>
      <c r="AJ395" s="38"/>
      <c r="AK395" s="38"/>
      <c r="AL395" s="38"/>
      <c r="AM395" s="38"/>
      <c r="AN395" s="38"/>
      <c r="AO395" s="38"/>
      <c r="AP395" s="38"/>
      <c r="AQ395" s="24" t="s">
        <v>204</v>
      </c>
      <c r="AR395" s="24">
        <v>2007</v>
      </c>
      <c r="AS395" s="38"/>
      <c r="AT395" s="38"/>
      <c r="AU395" s="38"/>
      <c r="AV395" s="174">
        <v>20561906.5829328</v>
      </c>
      <c r="AW395" s="102" t="s">
        <v>123</v>
      </c>
      <c r="AX395" s="102"/>
      <c r="AY395" s="102" t="s">
        <v>1599</v>
      </c>
      <c r="AZ395" s="102" t="s">
        <v>1193</v>
      </c>
      <c r="BA395" s="102"/>
      <c r="BB395" s="102"/>
      <c r="BC395" s="45"/>
      <c r="BD395" s="45"/>
    </row>
    <row r="396" spans="1:77" s="101" customFormat="1" ht="16" hidden="1" thickBot="1">
      <c r="A396" s="231"/>
      <c r="B396" s="240"/>
      <c r="C396" s="23" t="s">
        <v>1302</v>
      </c>
      <c r="D396" s="24"/>
      <c r="E396" s="34" t="s">
        <v>713</v>
      </c>
      <c r="F396" s="102" t="s">
        <v>123</v>
      </c>
      <c r="G396" s="38"/>
      <c r="H396" s="38"/>
      <c r="I396" s="38"/>
      <c r="J396" s="102" t="s">
        <v>1193</v>
      </c>
      <c r="K396" s="38"/>
      <c r="L396" s="38"/>
      <c r="M396" s="38"/>
      <c r="N396" s="38"/>
      <c r="O396" s="38"/>
      <c r="P396" s="38"/>
      <c r="Q396" s="38"/>
      <c r="R396" s="46">
        <v>0</v>
      </c>
      <c r="S396" s="46">
        <v>0</v>
      </c>
      <c r="T396" s="25" t="s">
        <v>225</v>
      </c>
      <c r="U396" s="46">
        <v>0</v>
      </c>
      <c r="V396" s="46">
        <v>0</v>
      </c>
      <c r="W396" s="46">
        <v>0</v>
      </c>
      <c r="X396" s="46">
        <v>0</v>
      </c>
      <c r="Y396" s="46">
        <v>0</v>
      </c>
      <c r="Z396" s="38"/>
      <c r="AA396" s="38"/>
      <c r="AB396" s="38"/>
      <c r="AC396" s="38"/>
      <c r="AD396" s="38"/>
      <c r="AE396" s="38"/>
      <c r="AF396" s="38"/>
      <c r="AG396" s="38"/>
      <c r="AH396" s="38"/>
      <c r="AI396" s="38"/>
      <c r="AJ396" s="38"/>
      <c r="AK396" s="38"/>
      <c r="AL396" s="38"/>
      <c r="AM396" s="38"/>
      <c r="AN396" s="38"/>
      <c r="AO396" s="38"/>
      <c r="AP396" s="38"/>
      <c r="AQ396" s="24" t="s">
        <v>204</v>
      </c>
      <c r="AR396" s="24">
        <v>2007</v>
      </c>
      <c r="AS396" s="38"/>
      <c r="AT396" s="38"/>
      <c r="AU396" s="38"/>
      <c r="AV396" s="174">
        <v>967293.99247667729</v>
      </c>
      <c r="AW396" s="102" t="s">
        <v>123</v>
      </c>
      <c r="AX396" s="102"/>
      <c r="AY396" s="102" t="s">
        <v>1599</v>
      </c>
      <c r="AZ396" s="102" t="s">
        <v>1193</v>
      </c>
      <c r="BA396" s="102"/>
      <c r="BB396" s="102"/>
      <c r="BC396" s="45"/>
      <c r="BD396" s="45"/>
    </row>
    <row r="397" spans="1:77" s="101" customFormat="1" ht="31" hidden="1" thickBot="1">
      <c r="A397" s="231"/>
      <c r="B397" s="240"/>
      <c r="C397" s="23" t="s">
        <v>1303</v>
      </c>
      <c r="D397" s="24"/>
      <c r="E397" s="51" t="s">
        <v>1440</v>
      </c>
      <c r="F397" s="104" t="s">
        <v>123</v>
      </c>
      <c r="G397" s="38"/>
      <c r="H397" s="38"/>
      <c r="I397" s="38"/>
      <c r="J397" s="102" t="s">
        <v>1193</v>
      </c>
      <c r="K397" s="38"/>
      <c r="L397" s="38"/>
      <c r="M397" s="38"/>
      <c r="N397" s="38"/>
      <c r="O397" s="38"/>
      <c r="P397" s="38"/>
      <c r="Q397" s="38"/>
      <c r="R397" s="46">
        <v>0</v>
      </c>
      <c r="S397" s="46">
        <v>0</v>
      </c>
      <c r="T397" s="25" t="s">
        <v>238</v>
      </c>
      <c r="U397" s="46">
        <v>0</v>
      </c>
      <c r="V397" s="46">
        <v>0</v>
      </c>
      <c r="W397" s="46">
        <v>0</v>
      </c>
      <c r="X397" s="46">
        <v>0</v>
      </c>
      <c r="Y397" s="46">
        <v>0</v>
      </c>
      <c r="Z397" s="38"/>
      <c r="AA397" s="38"/>
      <c r="AB397" s="38"/>
      <c r="AC397" s="38"/>
      <c r="AD397" s="38"/>
      <c r="AE397" s="38"/>
      <c r="AF397" s="38"/>
      <c r="AG397" s="38"/>
      <c r="AH397" s="38"/>
      <c r="AI397" s="38"/>
      <c r="AJ397" s="38"/>
      <c r="AK397" s="38"/>
      <c r="AL397" s="38"/>
      <c r="AM397" s="38"/>
      <c r="AN397" s="38"/>
      <c r="AO397" s="38"/>
      <c r="AP397" s="38"/>
      <c r="AQ397" s="24" t="s">
        <v>204</v>
      </c>
      <c r="AR397" s="24">
        <v>2007</v>
      </c>
      <c r="AS397" s="38"/>
      <c r="AT397" s="38"/>
      <c r="AU397" s="38"/>
      <c r="AV397" s="174">
        <v>49789094.574409492</v>
      </c>
      <c r="AW397" s="104" t="s">
        <v>123</v>
      </c>
      <c r="AX397" s="102"/>
      <c r="AY397" s="261" t="s">
        <v>1632</v>
      </c>
      <c r="AZ397" s="102" t="s">
        <v>1193</v>
      </c>
      <c r="BA397" s="210" t="s">
        <v>1837</v>
      </c>
      <c r="BB397" s="102"/>
      <c r="BC397" s="45"/>
      <c r="BD397" s="45"/>
    </row>
    <row r="398" spans="1:77" s="101" customFormat="1" ht="16" hidden="1" thickBot="1">
      <c r="A398" s="231"/>
      <c r="B398" s="240"/>
      <c r="C398" s="23" t="s">
        <v>1304</v>
      </c>
      <c r="D398" s="24"/>
      <c r="E398" s="34" t="s">
        <v>712</v>
      </c>
      <c r="F398" s="102" t="s">
        <v>123</v>
      </c>
      <c r="G398" s="38"/>
      <c r="H398" s="38"/>
      <c r="I398" s="38"/>
      <c r="J398" s="102" t="s">
        <v>1193</v>
      </c>
      <c r="K398" s="38"/>
      <c r="L398" s="38"/>
      <c r="M398" s="38"/>
      <c r="N398" s="38"/>
      <c r="O398" s="38"/>
      <c r="P398" s="38"/>
      <c r="Q398" s="38"/>
      <c r="R398" s="46">
        <v>0</v>
      </c>
      <c r="S398" s="46">
        <v>0</v>
      </c>
      <c r="T398" s="25" t="s">
        <v>238</v>
      </c>
      <c r="U398" s="46">
        <v>0</v>
      </c>
      <c r="V398" s="46">
        <v>0</v>
      </c>
      <c r="W398" s="46">
        <v>0</v>
      </c>
      <c r="X398" s="46">
        <v>0</v>
      </c>
      <c r="Y398" s="46">
        <v>0</v>
      </c>
      <c r="Z398" s="38"/>
      <c r="AA398" s="38"/>
      <c r="AB398" s="38"/>
      <c r="AC398" s="38"/>
      <c r="AD398" s="38"/>
      <c r="AE398" s="38"/>
      <c r="AF398" s="38"/>
      <c r="AG398" s="38"/>
      <c r="AH398" s="38"/>
      <c r="AI398" s="38"/>
      <c r="AJ398" s="38"/>
      <c r="AK398" s="38"/>
      <c r="AL398" s="38"/>
      <c r="AM398" s="38"/>
      <c r="AN398" s="38"/>
      <c r="AO398" s="38"/>
      <c r="AP398" s="38"/>
      <c r="AQ398" s="24" t="s">
        <v>204</v>
      </c>
      <c r="AR398" s="24">
        <v>2007</v>
      </c>
      <c r="AS398" s="38"/>
      <c r="AT398" s="38"/>
      <c r="AU398" s="38"/>
      <c r="AV398" s="174">
        <v>3983127.5659527592</v>
      </c>
      <c r="AW398" s="102" t="s">
        <v>123</v>
      </c>
      <c r="AX398" s="102"/>
      <c r="AY398" s="261" t="s">
        <v>1838</v>
      </c>
      <c r="AZ398" s="102" t="s">
        <v>1193</v>
      </c>
      <c r="BA398" s="102"/>
      <c r="BB398" s="102"/>
      <c r="BC398" s="45"/>
      <c r="BD398" s="45"/>
    </row>
    <row r="399" spans="1:77" s="101" customFormat="1" ht="16" hidden="1" thickBot="1">
      <c r="A399" s="231"/>
      <c r="B399" s="240"/>
      <c r="C399" s="23" t="s">
        <v>1305</v>
      </c>
      <c r="D399" s="24"/>
      <c r="E399" s="34" t="s">
        <v>713</v>
      </c>
      <c r="F399" s="102" t="s">
        <v>123</v>
      </c>
      <c r="G399" s="38"/>
      <c r="H399" s="38"/>
      <c r="I399" s="38"/>
      <c r="J399" s="102" t="s">
        <v>1193</v>
      </c>
      <c r="K399" s="38"/>
      <c r="L399" s="38"/>
      <c r="M399" s="38"/>
      <c r="N399" s="38"/>
      <c r="O399" s="38"/>
      <c r="P399" s="38"/>
      <c r="Q399" s="38"/>
      <c r="R399" s="46">
        <v>0</v>
      </c>
      <c r="S399" s="46">
        <v>0</v>
      </c>
      <c r="T399" s="25" t="s">
        <v>1574</v>
      </c>
      <c r="U399" s="46">
        <v>0</v>
      </c>
      <c r="V399" s="46">
        <v>0</v>
      </c>
      <c r="W399" s="46">
        <v>0</v>
      </c>
      <c r="X399" s="46">
        <v>0</v>
      </c>
      <c r="Y399" s="46">
        <v>0</v>
      </c>
      <c r="Z399" s="38"/>
      <c r="AA399" s="38"/>
      <c r="AB399" s="38"/>
      <c r="AC399" s="38"/>
      <c r="AD399" s="38"/>
      <c r="AE399" s="38"/>
      <c r="AF399" s="38"/>
      <c r="AG399" s="38"/>
      <c r="AH399" s="38"/>
      <c r="AI399" s="38"/>
      <c r="AJ399" s="38"/>
      <c r="AK399" s="38"/>
      <c r="AL399" s="38"/>
      <c r="AM399" s="38"/>
      <c r="AN399" s="38"/>
      <c r="AO399" s="38"/>
      <c r="AP399" s="38"/>
      <c r="AQ399" s="24" t="s">
        <v>204</v>
      </c>
      <c r="AR399" s="24">
        <v>2007</v>
      </c>
      <c r="AS399" s="38"/>
      <c r="AT399" s="38"/>
      <c r="AU399" s="38"/>
      <c r="AV399" s="174">
        <v>11949382.697858278</v>
      </c>
      <c r="AW399" s="102" t="s">
        <v>123</v>
      </c>
      <c r="AX399" s="102"/>
      <c r="AY399" s="102" t="s">
        <v>1599</v>
      </c>
      <c r="AZ399" s="102" t="s">
        <v>1193</v>
      </c>
      <c r="BA399" s="102"/>
      <c r="BB399" s="102"/>
      <c r="BC399" s="45"/>
      <c r="BD399" s="45"/>
    </row>
    <row r="400" spans="1:77" s="101" customFormat="1" ht="16" hidden="1" thickBot="1">
      <c r="A400" s="231"/>
      <c r="B400" s="240"/>
      <c r="C400" s="23" t="s">
        <v>1306</v>
      </c>
      <c r="D400" s="24"/>
      <c r="E400" s="34" t="s">
        <v>725</v>
      </c>
      <c r="F400" s="102" t="s">
        <v>123</v>
      </c>
      <c r="G400" s="38"/>
      <c r="H400" s="38"/>
      <c r="I400" s="38"/>
      <c r="J400" s="102" t="s">
        <v>1193</v>
      </c>
      <c r="K400" s="38"/>
      <c r="L400" s="38"/>
      <c r="M400" s="38"/>
      <c r="N400" s="38"/>
      <c r="O400" s="38"/>
      <c r="P400" s="38"/>
      <c r="Q400" s="38"/>
      <c r="R400" s="46">
        <v>0</v>
      </c>
      <c r="S400" s="46">
        <v>0</v>
      </c>
      <c r="T400" s="25" t="s">
        <v>225</v>
      </c>
      <c r="U400" s="46">
        <v>0</v>
      </c>
      <c r="V400" s="46">
        <v>0</v>
      </c>
      <c r="W400" s="46">
        <v>0</v>
      </c>
      <c r="X400" s="46">
        <v>0</v>
      </c>
      <c r="Y400" s="46">
        <v>0</v>
      </c>
      <c r="Z400" s="38"/>
      <c r="AA400" s="38"/>
      <c r="AB400" s="38"/>
      <c r="AC400" s="38"/>
      <c r="AD400" s="38"/>
      <c r="AE400" s="38"/>
      <c r="AF400" s="38"/>
      <c r="AG400" s="38"/>
      <c r="AH400" s="38"/>
      <c r="AI400" s="38"/>
      <c r="AJ400" s="38"/>
      <c r="AK400" s="38"/>
      <c r="AL400" s="38"/>
      <c r="AM400" s="38"/>
      <c r="AN400" s="38"/>
      <c r="AO400" s="38"/>
      <c r="AP400" s="38"/>
      <c r="AQ400" s="24" t="s">
        <v>204</v>
      </c>
      <c r="AR400" s="24">
        <v>2007</v>
      </c>
      <c r="AS400" s="38"/>
      <c r="AT400" s="38"/>
      <c r="AU400" s="38"/>
      <c r="AV400" s="174">
        <v>2284263.3086562413</v>
      </c>
      <c r="AW400" s="102" t="s">
        <v>123</v>
      </c>
      <c r="AX400" s="102"/>
      <c r="AY400" s="102" t="s">
        <v>1565</v>
      </c>
      <c r="AZ400" s="102" t="s">
        <v>1193</v>
      </c>
      <c r="BA400" s="102"/>
      <c r="BB400" s="102"/>
      <c r="BC400" s="45"/>
      <c r="BD400" s="45"/>
    </row>
    <row r="401" spans="1:56" s="101" customFormat="1" ht="16" hidden="1" thickBot="1">
      <c r="A401" s="231"/>
      <c r="B401" s="240"/>
      <c r="C401" s="23" t="s">
        <v>1307</v>
      </c>
      <c r="D401" s="24"/>
      <c r="E401" s="34"/>
      <c r="F401" s="102" t="s">
        <v>123</v>
      </c>
      <c r="G401" s="38"/>
      <c r="H401" s="38"/>
      <c r="I401" s="38"/>
      <c r="J401" s="102" t="s">
        <v>1193</v>
      </c>
      <c r="K401" s="38"/>
      <c r="L401" s="38"/>
      <c r="M401" s="38"/>
      <c r="N401" s="38"/>
      <c r="O401" s="38"/>
      <c r="P401" s="38"/>
      <c r="Q401" s="38"/>
      <c r="R401" s="46">
        <v>0</v>
      </c>
      <c r="S401" s="46">
        <v>0</v>
      </c>
      <c r="T401" s="25" t="s">
        <v>1576</v>
      </c>
      <c r="U401" s="46">
        <v>0</v>
      </c>
      <c r="V401" s="46">
        <v>0</v>
      </c>
      <c r="W401" s="46">
        <v>0</v>
      </c>
      <c r="X401" s="46">
        <v>0</v>
      </c>
      <c r="Y401" s="46">
        <v>0</v>
      </c>
      <c r="Z401" s="38"/>
      <c r="AA401" s="38"/>
      <c r="AB401" s="38"/>
      <c r="AC401" s="38"/>
      <c r="AD401" s="38"/>
      <c r="AE401" s="38"/>
      <c r="AF401" s="38"/>
      <c r="AG401" s="38"/>
      <c r="AH401" s="38"/>
      <c r="AI401" s="38"/>
      <c r="AJ401" s="38"/>
      <c r="AK401" s="38"/>
      <c r="AL401" s="38"/>
      <c r="AM401" s="38"/>
      <c r="AN401" s="38"/>
      <c r="AO401" s="38"/>
      <c r="AP401" s="38"/>
      <c r="AQ401" s="24" t="s">
        <v>204</v>
      </c>
      <c r="AR401" s="24">
        <v>2007</v>
      </c>
      <c r="AS401" s="38"/>
      <c r="AT401" s="38"/>
      <c r="AU401" s="38"/>
      <c r="AV401" s="174">
        <v>18249966.30218355</v>
      </c>
      <c r="AW401" s="102" t="s">
        <v>123</v>
      </c>
      <c r="AX401" s="102"/>
      <c r="AY401" s="102" t="s">
        <v>1565</v>
      </c>
      <c r="AZ401" s="102" t="s">
        <v>1193</v>
      </c>
      <c r="BA401" s="102"/>
      <c r="BB401" s="102"/>
      <c r="BC401" s="45"/>
      <c r="BD401" s="45"/>
    </row>
    <row r="402" spans="1:56" s="101" customFormat="1" ht="16" hidden="1" thickBot="1">
      <c r="A402" s="231"/>
      <c r="B402" s="240"/>
      <c r="C402" s="23" t="s">
        <v>1308</v>
      </c>
      <c r="D402" s="24"/>
      <c r="E402" s="34"/>
      <c r="F402" s="102" t="s">
        <v>123</v>
      </c>
      <c r="G402" s="38"/>
      <c r="H402" s="38"/>
      <c r="I402" s="38"/>
      <c r="J402" s="102" t="s">
        <v>1193</v>
      </c>
      <c r="K402" s="38"/>
      <c r="L402" s="38"/>
      <c r="M402" s="38"/>
      <c r="N402" s="38"/>
      <c r="O402" s="38"/>
      <c r="P402" s="38"/>
      <c r="Q402" s="38"/>
      <c r="R402" s="46">
        <v>0</v>
      </c>
      <c r="S402" s="46">
        <v>0</v>
      </c>
      <c r="T402" s="25" t="s">
        <v>1575</v>
      </c>
      <c r="U402" s="46">
        <v>0</v>
      </c>
      <c r="V402" s="46">
        <v>0</v>
      </c>
      <c r="W402" s="46">
        <v>0</v>
      </c>
      <c r="X402" s="46">
        <v>0</v>
      </c>
      <c r="Y402" s="46">
        <v>0</v>
      </c>
      <c r="Z402" s="38"/>
      <c r="AA402" s="38"/>
      <c r="AB402" s="38"/>
      <c r="AC402" s="38"/>
      <c r="AD402" s="38"/>
      <c r="AE402" s="38"/>
      <c r="AF402" s="38"/>
      <c r="AG402" s="38"/>
      <c r="AH402" s="38"/>
      <c r="AI402" s="38"/>
      <c r="AJ402" s="38"/>
      <c r="AK402" s="38"/>
      <c r="AL402" s="38"/>
      <c r="AM402" s="38"/>
      <c r="AN402" s="38"/>
      <c r="AO402" s="38"/>
      <c r="AP402" s="38"/>
      <c r="AQ402" s="24" t="s">
        <v>204</v>
      </c>
      <c r="AR402" s="24">
        <v>2007</v>
      </c>
      <c r="AS402" s="38"/>
      <c r="AT402" s="38"/>
      <c r="AU402" s="38"/>
      <c r="AV402" s="174">
        <v>39765896.040389478</v>
      </c>
      <c r="AW402" s="102" t="s">
        <v>123</v>
      </c>
      <c r="AX402" s="102"/>
      <c r="AY402" s="102" t="s">
        <v>1565</v>
      </c>
      <c r="AZ402" s="102" t="s">
        <v>1193</v>
      </c>
      <c r="BA402" s="102"/>
      <c r="BB402" s="102"/>
      <c r="BC402" s="45"/>
      <c r="BD402" s="45"/>
    </row>
    <row r="403" spans="1:56" s="101" customFormat="1" ht="16" hidden="1" thickBot="1">
      <c r="A403" s="231"/>
      <c r="B403" s="240"/>
      <c r="C403" s="23" t="s">
        <v>1309</v>
      </c>
      <c r="D403" s="24"/>
      <c r="E403" s="34"/>
      <c r="F403" s="102" t="s">
        <v>123</v>
      </c>
      <c r="G403" s="38"/>
      <c r="H403" s="38"/>
      <c r="I403" s="38"/>
      <c r="J403" s="102" t="s">
        <v>1193</v>
      </c>
      <c r="K403" s="38"/>
      <c r="L403" s="38"/>
      <c r="M403" s="38"/>
      <c r="N403" s="38"/>
      <c r="O403" s="38"/>
      <c r="P403" s="38"/>
      <c r="Q403" s="38"/>
      <c r="R403" s="46">
        <v>0</v>
      </c>
      <c r="S403" s="46">
        <v>0</v>
      </c>
      <c r="T403" s="25" t="s">
        <v>1576</v>
      </c>
      <c r="U403" s="46">
        <v>0</v>
      </c>
      <c r="V403" s="46">
        <v>0</v>
      </c>
      <c r="W403" s="46">
        <v>0</v>
      </c>
      <c r="X403" s="46">
        <v>0</v>
      </c>
      <c r="Y403" s="46">
        <v>0</v>
      </c>
      <c r="Z403" s="38"/>
      <c r="AA403" s="38"/>
      <c r="AB403" s="38"/>
      <c r="AC403" s="38"/>
      <c r="AD403" s="38"/>
      <c r="AE403" s="38"/>
      <c r="AF403" s="38"/>
      <c r="AG403" s="38"/>
      <c r="AH403" s="38"/>
      <c r="AI403" s="38"/>
      <c r="AJ403" s="38"/>
      <c r="AK403" s="38"/>
      <c r="AL403" s="38"/>
      <c r="AM403" s="38"/>
      <c r="AN403" s="38"/>
      <c r="AO403" s="38"/>
      <c r="AP403" s="38"/>
      <c r="AQ403" s="24" t="s">
        <v>204</v>
      </c>
      <c r="AR403" s="24">
        <v>2007</v>
      </c>
      <c r="AS403" s="38"/>
      <c r="AT403" s="38"/>
      <c r="AU403" s="38"/>
      <c r="AV403" s="174">
        <v>152161005.14101475</v>
      </c>
      <c r="AW403" s="102" t="s">
        <v>123</v>
      </c>
      <c r="AX403" s="102"/>
      <c r="AY403" s="102" t="s">
        <v>1564</v>
      </c>
      <c r="AZ403" s="102" t="s">
        <v>1193</v>
      </c>
      <c r="BA403" s="102"/>
      <c r="BB403" s="102"/>
      <c r="BC403" s="45"/>
      <c r="BD403" s="45"/>
    </row>
    <row r="404" spans="1:56" s="101" customFormat="1" ht="16" hidden="1" thickBot="1">
      <c r="A404" s="231"/>
      <c r="B404" s="240"/>
      <c r="C404" s="23" t="s">
        <v>1310</v>
      </c>
      <c r="D404" s="24"/>
      <c r="E404" s="34"/>
      <c r="F404" s="102" t="s">
        <v>123</v>
      </c>
      <c r="G404" s="38"/>
      <c r="H404" s="38"/>
      <c r="I404" s="38"/>
      <c r="J404" s="102" t="s">
        <v>1193</v>
      </c>
      <c r="K404" s="38"/>
      <c r="L404" s="38"/>
      <c r="M404" s="38"/>
      <c r="N404" s="38"/>
      <c r="O404" s="38"/>
      <c r="P404" s="38"/>
      <c r="Q404" s="38"/>
      <c r="R404" s="46">
        <v>0</v>
      </c>
      <c r="S404" s="46">
        <v>0</v>
      </c>
      <c r="T404" s="25" t="s">
        <v>1576</v>
      </c>
      <c r="U404" s="46">
        <v>0</v>
      </c>
      <c r="V404" s="46">
        <v>0</v>
      </c>
      <c r="W404" s="46">
        <v>0</v>
      </c>
      <c r="X404" s="46">
        <v>0</v>
      </c>
      <c r="Y404" s="46">
        <v>0</v>
      </c>
      <c r="Z404" s="38"/>
      <c r="AA404" s="38"/>
      <c r="AB404" s="38"/>
      <c r="AC404" s="38"/>
      <c r="AD404" s="38"/>
      <c r="AE404" s="38"/>
      <c r="AF404" s="38"/>
      <c r="AG404" s="38"/>
      <c r="AH404" s="38"/>
      <c r="AI404" s="38"/>
      <c r="AJ404" s="38"/>
      <c r="AK404" s="38"/>
      <c r="AL404" s="38"/>
      <c r="AM404" s="38"/>
      <c r="AN404" s="38"/>
      <c r="AO404" s="38"/>
      <c r="AP404" s="38"/>
      <c r="AQ404" s="24" t="s">
        <v>204</v>
      </c>
      <c r="AR404" s="24">
        <v>2007</v>
      </c>
      <c r="AS404" s="38"/>
      <c r="AT404" s="38"/>
      <c r="AU404" s="38"/>
      <c r="AV404" s="174">
        <v>311150691.9260692</v>
      </c>
      <c r="AW404" s="102" t="s">
        <v>123</v>
      </c>
      <c r="AX404" s="102"/>
      <c r="AY404" s="102" t="s">
        <v>1564</v>
      </c>
      <c r="AZ404" s="102" t="s">
        <v>1193</v>
      </c>
      <c r="BA404" s="102"/>
      <c r="BB404" s="102"/>
      <c r="BC404" s="45"/>
      <c r="BD404" s="45"/>
    </row>
    <row r="405" spans="1:56" s="101" customFormat="1" ht="46" hidden="1" thickBot="1">
      <c r="A405" s="231"/>
      <c r="B405" s="240"/>
      <c r="C405" s="69" t="s">
        <v>1311</v>
      </c>
      <c r="D405" s="24"/>
      <c r="E405" s="34"/>
      <c r="F405" s="104" t="s">
        <v>123</v>
      </c>
      <c r="G405" s="38"/>
      <c r="H405" s="38"/>
      <c r="I405" s="38"/>
      <c r="J405" s="102" t="s">
        <v>1193</v>
      </c>
      <c r="K405" s="38"/>
      <c r="L405" s="38"/>
      <c r="M405" s="38"/>
      <c r="N405" s="38"/>
      <c r="O405" s="38"/>
      <c r="P405" s="38"/>
      <c r="Q405" s="38"/>
      <c r="R405" s="50">
        <v>0</v>
      </c>
      <c r="S405" s="50">
        <v>0</v>
      </c>
      <c r="T405" s="68" t="s">
        <v>225</v>
      </c>
      <c r="U405" s="50">
        <v>0</v>
      </c>
      <c r="V405" s="50">
        <v>0</v>
      </c>
      <c r="W405" s="50">
        <v>0</v>
      </c>
      <c r="X405" s="50">
        <v>0</v>
      </c>
      <c r="Y405" s="50">
        <v>0</v>
      </c>
      <c r="Z405" s="38"/>
      <c r="AA405" s="38"/>
      <c r="AB405" s="38"/>
      <c r="AC405" s="38"/>
      <c r="AD405" s="38"/>
      <c r="AE405" s="38"/>
      <c r="AF405" s="38"/>
      <c r="AG405" s="38"/>
      <c r="AH405" s="38"/>
      <c r="AI405" s="38"/>
      <c r="AJ405" s="38"/>
      <c r="AK405" s="38"/>
      <c r="AL405" s="38"/>
      <c r="AM405" s="38"/>
      <c r="AN405" s="38"/>
      <c r="AO405" s="38"/>
      <c r="AP405" s="38"/>
      <c r="AQ405" s="70" t="s">
        <v>204</v>
      </c>
      <c r="AR405" s="70">
        <v>2007</v>
      </c>
      <c r="AS405" s="38"/>
      <c r="AT405" s="38"/>
      <c r="AU405" s="38"/>
      <c r="AV405" s="71">
        <v>44256972.955030657</v>
      </c>
      <c r="AW405" s="104" t="s">
        <v>123</v>
      </c>
      <c r="AX405" s="102"/>
      <c r="AY405" s="261" t="s">
        <v>1650</v>
      </c>
      <c r="AZ405" s="102" t="s">
        <v>1193</v>
      </c>
      <c r="BA405" s="102"/>
      <c r="BB405" s="102"/>
      <c r="BC405" s="45"/>
      <c r="BD405" s="45"/>
    </row>
    <row r="406" spans="1:56" s="101" customFormat="1" ht="50.25" hidden="1" customHeight="1">
      <c r="A406" s="231"/>
      <c r="B406" s="240"/>
      <c r="C406" s="72" t="s">
        <v>1312</v>
      </c>
      <c r="D406" s="70" t="s">
        <v>1042</v>
      </c>
      <c r="E406" s="73" t="s">
        <v>998</v>
      </c>
      <c r="F406" s="104" t="s">
        <v>123</v>
      </c>
      <c r="G406" s="139"/>
      <c r="H406" s="139"/>
      <c r="I406" s="139"/>
      <c r="J406" s="102" t="s">
        <v>1193</v>
      </c>
      <c r="K406" s="139"/>
      <c r="L406" s="139"/>
      <c r="M406" s="139"/>
      <c r="N406" s="139"/>
      <c r="O406" s="139"/>
      <c r="P406" s="139"/>
      <c r="Q406" s="139"/>
      <c r="R406" s="50">
        <v>0</v>
      </c>
      <c r="S406" s="50">
        <v>0</v>
      </c>
      <c r="T406" s="68" t="s">
        <v>238</v>
      </c>
      <c r="U406" s="50">
        <v>0</v>
      </c>
      <c r="V406" s="50">
        <v>0</v>
      </c>
      <c r="W406" s="50">
        <v>0</v>
      </c>
      <c r="X406" s="50">
        <v>0</v>
      </c>
      <c r="Y406" s="50">
        <v>0</v>
      </c>
      <c r="Z406" s="139"/>
      <c r="AA406" s="139"/>
      <c r="AB406" s="139"/>
      <c r="AC406" s="139"/>
      <c r="AD406" s="139"/>
      <c r="AE406" s="139"/>
      <c r="AF406" s="139"/>
      <c r="AG406" s="139"/>
      <c r="AH406" s="139"/>
      <c r="AI406" s="139"/>
      <c r="AJ406" s="139"/>
      <c r="AK406" s="139"/>
      <c r="AL406" s="139"/>
      <c r="AM406" s="139"/>
      <c r="AN406" s="139"/>
      <c r="AO406" s="139"/>
      <c r="AP406" s="139"/>
      <c r="AQ406" s="70" t="s">
        <v>204</v>
      </c>
      <c r="AR406" s="70">
        <v>2008</v>
      </c>
      <c r="AS406" s="139"/>
      <c r="AT406" s="139"/>
      <c r="AU406" s="139"/>
      <c r="AV406" s="71">
        <v>98607188.133294329</v>
      </c>
      <c r="AW406" s="104" t="s">
        <v>123</v>
      </c>
      <c r="AX406" s="102"/>
      <c r="AY406" s="261" t="s">
        <v>1633</v>
      </c>
      <c r="AZ406" s="102" t="s">
        <v>1193</v>
      </c>
      <c r="BA406" s="102"/>
      <c r="BB406" s="102"/>
      <c r="BC406" s="45"/>
      <c r="BD406" s="45"/>
    </row>
    <row r="407" spans="1:56" s="101" customFormat="1" ht="16" hidden="1" thickBot="1">
      <c r="A407" s="231"/>
      <c r="B407" s="240"/>
      <c r="C407" s="23" t="s">
        <v>1313</v>
      </c>
      <c r="D407" s="24" t="s">
        <v>1043</v>
      </c>
      <c r="E407" s="34" t="s">
        <v>733</v>
      </c>
      <c r="F407" s="104" t="s">
        <v>123</v>
      </c>
      <c r="G407" s="38"/>
      <c r="H407" s="38"/>
      <c r="I407" s="38"/>
      <c r="J407" s="102" t="s">
        <v>1193</v>
      </c>
      <c r="K407" s="38"/>
      <c r="L407" s="38"/>
      <c r="M407" s="38"/>
      <c r="N407" s="38"/>
      <c r="O407" s="38"/>
      <c r="P407" s="38"/>
      <c r="Q407" s="38"/>
      <c r="R407" s="46">
        <v>0</v>
      </c>
      <c r="S407" s="46">
        <v>0</v>
      </c>
      <c r="T407" s="25" t="s">
        <v>238</v>
      </c>
      <c r="U407" s="46">
        <v>0</v>
      </c>
      <c r="V407" s="46">
        <v>0</v>
      </c>
      <c r="W407" s="46">
        <v>0</v>
      </c>
      <c r="X407" s="46">
        <v>0</v>
      </c>
      <c r="Y407" s="46">
        <v>0</v>
      </c>
      <c r="Z407" s="38"/>
      <c r="AA407" s="38"/>
      <c r="AB407" s="38"/>
      <c r="AC407" s="38"/>
      <c r="AD407" s="38"/>
      <c r="AE407" s="38"/>
      <c r="AF407" s="38"/>
      <c r="AG407" s="38"/>
      <c r="AH407" s="38"/>
      <c r="AI407" s="38"/>
      <c r="AJ407" s="38"/>
      <c r="AK407" s="38"/>
      <c r="AL407" s="38"/>
      <c r="AM407" s="38"/>
      <c r="AN407" s="38"/>
      <c r="AO407" s="38"/>
      <c r="AP407" s="38"/>
      <c r="AQ407" s="24" t="s">
        <v>204</v>
      </c>
      <c r="AR407" s="24">
        <v>2008</v>
      </c>
      <c r="AS407" s="38"/>
      <c r="AT407" s="38"/>
      <c r="AU407" s="38"/>
      <c r="AV407" s="174">
        <v>47433988.457753785</v>
      </c>
      <c r="AW407" s="104" t="s">
        <v>123</v>
      </c>
      <c r="AX407" s="102"/>
      <c r="AY407" s="102" t="s">
        <v>1634</v>
      </c>
      <c r="AZ407" s="102" t="s">
        <v>1193</v>
      </c>
      <c r="BA407" s="102"/>
      <c r="BB407" s="102"/>
      <c r="BC407" s="45"/>
      <c r="BD407" s="45"/>
    </row>
    <row r="408" spans="1:56" s="101" customFormat="1" ht="16" hidden="1" thickBot="1">
      <c r="A408" s="231"/>
      <c r="B408" s="240"/>
      <c r="C408" s="23" t="s">
        <v>1314</v>
      </c>
      <c r="D408" s="24" t="s">
        <v>1044</v>
      </c>
      <c r="E408" s="34" t="s">
        <v>733</v>
      </c>
      <c r="F408" s="104" t="s">
        <v>123</v>
      </c>
      <c r="G408" s="38"/>
      <c r="H408" s="38"/>
      <c r="I408" s="38"/>
      <c r="J408" s="102" t="s">
        <v>1193</v>
      </c>
      <c r="K408" s="38"/>
      <c r="L408" s="38"/>
      <c r="M408" s="38"/>
      <c r="N408" s="38"/>
      <c r="O408" s="38"/>
      <c r="P408" s="38"/>
      <c r="Q408" s="38"/>
      <c r="R408" s="46">
        <v>0</v>
      </c>
      <c r="S408" s="46">
        <v>0</v>
      </c>
      <c r="T408" s="25" t="s">
        <v>238</v>
      </c>
      <c r="U408" s="46">
        <v>0</v>
      </c>
      <c r="V408" s="46">
        <v>0</v>
      </c>
      <c r="W408" s="46">
        <v>0</v>
      </c>
      <c r="X408" s="46">
        <v>0</v>
      </c>
      <c r="Y408" s="46">
        <v>0</v>
      </c>
      <c r="Z408" s="38"/>
      <c r="AA408" s="38"/>
      <c r="AB408" s="38"/>
      <c r="AC408" s="38"/>
      <c r="AD408" s="38"/>
      <c r="AE408" s="38"/>
      <c r="AF408" s="38"/>
      <c r="AG408" s="38"/>
      <c r="AH408" s="38"/>
      <c r="AI408" s="38"/>
      <c r="AJ408" s="38"/>
      <c r="AK408" s="38"/>
      <c r="AL408" s="38"/>
      <c r="AM408" s="38"/>
      <c r="AN408" s="38"/>
      <c r="AO408" s="38"/>
      <c r="AP408" s="38"/>
      <c r="AQ408" s="24" t="s">
        <v>204</v>
      </c>
      <c r="AR408" s="24">
        <v>2008</v>
      </c>
      <c r="AS408" s="38"/>
      <c r="AT408" s="38"/>
      <c r="AU408" s="38"/>
      <c r="AV408" s="174">
        <v>20184675.939469695</v>
      </c>
      <c r="AW408" s="104" t="s">
        <v>123</v>
      </c>
      <c r="AX408" s="102"/>
      <c r="AY408" s="261" t="s">
        <v>1635</v>
      </c>
      <c r="AZ408" s="102" t="s">
        <v>1193</v>
      </c>
      <c r="BA408" s="102"/>
      <c r="BB408" s="102"/>
      <c r="BC408" s="45"/>
      <c r="BD408" s="45"/>
    </row>
    <row r="409" spans="1:56" s="101" customFormat="1" ht="16" hidden="1" thickBot="1">
      <c r="A409" s="231"/>
      <c r="B409" s="240"/>
      <c r="C409" s="23" t="s">
        <v>1315</v>
      </c>
      <c r="D409" s="24"/>
      <c r="E409" s="34"/>
      <c r="F409" s="102"/>
      <c r="G409" s="38"/>
      <c r="H409" s="38"/>
      <c r="I409" s="38"/>
      <c r="J409" s="102" t="s">
        <v>1193</v>
      </c>
      <c r="K409" s="38"/>
      <c r="L409" s="38"/>
      <c r="M409" s="38"/>
      <c r="N409" s="38"/>
      <c r="O409" s="38"/>
      <c r="P409" s="38"/>
      <c r="Q409" s="38"/>
      <c r="R409" s="46">
        <v>0</v>
      </c>
      <c r="S409" s="46">
        <v>0</v>
      </c>
      <c r="T409" s="25" t="s">
        <v>238</v>
      </c>
      <c r="U409" s="46">
        <v>0</v>
      </c>
      <c r="V409" s="46">
        <v>0</v>
      </c>
      <c r="W409" s="46">
        <v>0</v>
      </c>
      <c r="X409" s="46">
        <v>0</v>
      </c>
      <c r="Y409" s="46">
        <v>0</v>
      </c>
      <c r="Z409" s="38"/>
      <c r="AA409" s="38"/>
      <c r="AB409" s="38"/>
      <c r="AC409" s="38"/>
      <c r="AD409" s="38"/>
      <c r="AE409" s="38"/>
      <c r="AF409" s="38"/>
      <c r="AG409" s="38"/>
      <c r="AH409" s="38"/>
      <c r="AI409" s="38"/>
      <c r="AJ409" s="38"/>
      <c r="AK409" s="38"/>
      <c r="AL409" s="38"/>
      <c r="AM409" s="38"/>
      <c r="AN409" s="38"/>
      <c r="AO409" s="38"/>
      <c r="AP409" s="38"/>
      <c r="AQ409" s="24" t="s">
        <v>204</v>
      </c>
      <c r="AR409" s="24">
        <v>2008</v>
      </c>
      <c r="AS409" s="38"/>
      <c r="AT409" s="38"/>
      <c r="AU409" s="38"/>
      <c r="AV409" s="174">
        <v>908310.41727613623</v>
      </c>
      <c r="AW409" s="102"/>
      <c r="AX409" s="102"/>
      <c r="AY409" s="102"/>
      <c r="AZ409" s="102" t="s">
        <v>1193</v>
      </c>
      <c r="BA409" s="104" t="s">
        <v>1840</v>
      </c>
      <c r="BB409" s="102"/>
      <c r="BC409" s="45"/>
      <c r="BD409" s="45"/>
    </row>
    <row r="410" spans="1:56" s="101" customFormat="1" ht="16" hidden="1" thickBot="1">
      <c r="A410" s="231"/>
      <c r="B410" s="240"/>
      <c r="C410" s="23" t="s">
        <v>1316</v>
      </c>
      <c r="D410" s="24"/>
      <c r="E410" s="34"/>
      <c r="F410" s="102" t="s">
        <v>1573</v>
      </c>
      <c r="G410" s="38"/>
      <c r="H410" s="38"/>
      <c r="I410" s="38"/>
      <c r="J410" s="102" t="s">
        <v>1193</v>
      </c>
      <c r="K410" s="38"/>
      <c r="L410" s="38"/>
      <c r="M410" s="38"/>
      <c r="N410" s="38"/>
      <c r="O410" s="38"/>
      <c r="P410" s="38"/>
      <c r="Q410" s="38"/>
      <c r="R410" s="46">
        <v>0</v>
      </c>
      <c r="S410" s="46">
        <v>0</v>
      </c>
      <c r="T410" s="25" t="s">
        <v>238</v>
      </c>
      <c r="U410" s="46">
        <v>0</v>
      </c>
      <c r="V410" s="46">
        <v>0</v>
      </c>
      <c r="W410" s="46">
        <v>0</v>
      </c>
      <c r="X410" s="46">
        <v>0</v>
      </c>
      <c r="Y410" s="46">
        <v>0</v>
      </c>
      <c r="Z410" s="38"/>
      <c r="AA410" s="38"/>
      <c r="AB410" s="38"/>
      <c r="AC410" s="38"/>
      <c r="AD410" s="38"/>
      <c r="AE410" s="38"/>
      <c r="AF410" s="38"/>
      <c r="AG410" s="38"/>
      <c r="AH410" s="38"/>
      <c r="AI410" s="38"/>
      <c r="AJ410" s="38"/>
      <c r="AK410" s="38"/>
      <c r="AL410" s="38"/>
      <c r="AM410" s="38"/>
      <c r="AN410" s="38"/>
      <c r="AO410" s="38"/>
      <c r="AP410" s="38"/>
      <c r="AQ410" s="24" t="s">
        <v>204</v>
      </c>
      <c r="AR410" s="24">
        <v>2008</v>
      </c>
      <c r="AS410" s="38"/>
      <c r="AT410" s="38"/>
      <c r="AU410" s="38"/>
      <c r="AV410" s="174">
        <v>3027701.3909204542</v>
      </c>
      <c r="AW410" s="102" t="s">
        <v>1573</v>
      </c>
      <c r="AX410" s="102"/>
      <c r="AY410" s="102" t="s">
        <v>1636</v>
      </c>
      <c r="AZ410" s="102" t="s">
        <v>1193</v>
      </c>
      <c r="BA410" s="102"/>
      <c r="BB410" s="102"/>
      <c r="BC410" s="45"/>
      <c r="BD410" s="45"/>
    </row>
    <row r="411" spans="1:56" s="101" customFormat="1" ht="16" hidden="1" thickBot="1">
      <c r="A411" s="231"/>
      <c r="B411" s="240"/>
      <c r="C411" s="23" t="s">
        <v>1317</v>
      </c>
      <c r="D411" s="24"/>
      <c r="E411" s="34"/>
      <c r="F411" s="104" t="s">
        <v>123</v>
      </c>
      <c r="G411" s="38"/>
      <c r="H411" s="38"/>
      <c r="I411" s="38"/>
      <c r="J411" s="102" t="s">
        <v>1193</v>
      </c>
      <c r="K411" s="38"/>
      <c r="L411" s="38"/>
      <c r="M411" s="38"/>
      <c r="N411" s="38"/>
      <c r="O411" s="38"/>
      <c r="P411" s="38"/>
      <c r="Q411" s="38"/>
      <c r="R411" s="46">
        <v>0</v>
      </c>
      <c r="S411" s="46">
        <v>0</v>
      </c>
      <c r="T411" s="25" t="s">
        <v>238</v>
      </c>
      <c r="U411" s="46">
        <v>0</v>
      </c>
      <c r="V411" s="46">
        <v>0</v>
      </c>
      <c r="W411" s="46">
        <v>0</v>
      </c>
      <c r="X411" s="46">
        <v>0</v>
      </c>
      <c r="Y411" s="46">
        <v>0</v>
      </c>
      <c r="Z411" s="38"/>
      <c r="AA411" s="38"/>
      <c r="AB411" s="38"/>
      <c r="AC411" s="38"/>
      <c r="AD411" s="38"/>
      <c r="AE411" s="38"/>
      <c r="AF411" s="38"/>
      <c r="AG411" s="38"/>
      <c r="AH411" s="38"/>
      <c r="AI411" s="38"/>
      <c r="AJ411" s="38"/>
      <c r="AK411" s="38"/>
      <c r="AL411" s="38"/>
      <c r="AM411" s="38"/>
      <c r="AN411" s="38"/>
      <c r="AO411" s="38"/>
      <c r="AP411" s="38"/>
      <c r="AQ411" s="24" t="s">
        <v>204</v>
      </c>
      <c r="AR411" s="24">
        <v>2008</v>
      </c>
      <c r="AS411" s="38"/>
      <c r="AT411" s="38"/>
      <c r="AU411" s="38"/>
      <c r="AV411" s="174">
        <v>4440628.706683333</v>
      </c>
      <c r="AW411" s="104" t="s">
        <v>123</v>
      </c>
      <c r="AX411" s="102"/>
      <c r="AY411" s="102" t="s">
        <v>1566</v>
      </c>
      <c r="AZ411" s="102" t="s">
        <v>1193</v>
      </c>
      <c r="BA411" s="102"/>
      <c r="BB411" s="102"/>
      <c r="BC411" s="45"/>
      <c r="BD411" s="45"/>
    </row>
    <row r="412" spans="1:56" s="101" customFormat="1" ht="16" hidden="1" thickBot="1">
      <c r="A412" s="231"/>
      <c r="B412" s="240"/>
      <c r="C412" s="23" t="s">
        <v>1318</v>
      </c>
      <c r="D412" s="24"/>
      <c r="E412" s="51" t="s">
        <v>1571</v>
      </c>
      <c r="F412" s="104" t="s">
        <v>123</v>
      </c>
      <c r="G412" s="38"/>
      <c r="H412" s="38"/>
      <c r="I412" s="38"/>
      <c r="J412" s="102" t="s">
        <v>1193</v>
      </c>
      <c r="K412" s="38"/>
      <c r="L412" s="38"/>
      <c r="M412" s="38"/>
      <c r="N412" s="38"/>
      <c r="O412" s="38"/>
      <c r="P412" s="38"/>
      <c r="Q412" s="38"/>
      <c r="R412" s="46">
        <v>0</v>
      </c>
      <c r="S412" s="46">
        <v>0</v>
      </c>
      <c r="T412" s="25" t="s">
        <v>225</v>
      </c>
      <c r="U412" s="46">
        <v>0</v>
      </c>
      <c r="V412" s="46">
        <v>0</v>
      </c>
      <c r="W412" s="46">
        <v>0</v>
      </c>
      <c r="X412" s="46">
        <v>0</v>
      </c>
      <c r="Y412" s="46">
        <v>0</v>
      </c>
      <c r="Z412" s="38"/>
      <c r="AA412" s="38"/>
      <c r="AB412" s="38"/>
      <c r="AC412" s="38"/>
      <c r="AD412" s="38"/>
      <c r="AE412" s="38"/>
      <c r="AF412" s="38"/>
      <c r="AG412" s="38"/>
      <c r="AH412" s="38"/>
      <c r="AI412" s="38"/>
      <c r="AJ412" s="38"/>
      <c r="AK412" s="38"/>
      <c r="AL412" s="38"/>
      <c r="AM412" s="38"/>
      <c r="AN412" s="38"/>
      <c r="AO412" s="38"/>
      <c r="AP412" s="38"/>
      <c r="AQ412" s="24" t="s">
        <v>204</v>
      </c>
      <c r="AR412" s="24">
        <v>2008</v>
      </c>
      <c r="AS412" s="38"/>
      <c r="AT412" s="38"/>
      <c r="AU412" s="38"/>
      <c r="AV412" s="174">
        <v>2009494.2035208244</v>
      </c>
      <c r="AW412" s="104" t="s">
        <v>123</v>
      </c>
      <c r="AX412" s="102"/>
      <c r="AY412" s="102" t="s">
        <v>1637</v>
      </c>
      <c r="AZ412" s="102" t="s">
        <v>1193</v>
      </c>
      <c r="BA412" s="102"/>
      <c r="BB412" s="102"/>
      <c r="BC412" s="45"/>
      <c r="BD412" s="45"/>
    </row>
    <row r="413" spans="1:56" s="101" customFormat="1" ht="16" hidden="1" thickBot="1">
      <c r="A413" s="231"/>
      <c r="B413" s="240"/>
      <c r="C413" s="23" t="s">
        <v>1319</v>
      </c>
      <c r="D413" s="24" t="s">
        <v>1045</v>
      </c>
      <c r="E413" s="34" t="s">
        <v>998</v>
      </c>
      <c r="F413" s="104" t="s">
        <v>123</v>
      </c>
      <c r="G413" s="38"/>
      <c r="H413" s="38"/>
      <c r="I413" s="38"/>
      <c r="J413" s="102" t="s">
        <v>1193</v>
      </c>
      <c r="K413" s="38"/>
      <c r="L413" s="38"/>
      <c r="M413" s="38"/>
      <c r="N413" s="38"/>
      <c r="O413" s="38"/>
      <c r="P413" s="38"/>
      <c r="Q413" s="38"/>
      <c r="R413" s="46">
        <v>0</v>
      </c>
      <c r="S413" s="46">
        <v>0</v>
      </c>
      <c r="T413" s="25" t="s">
        <v>233</v>
      </c>
      <c r="U413" s="46">
        <v>0</v>
      </c>
      <c r="V413" s="46">
        <v>0</v>
      </c>
      <c r="W413" s="46">
        <v>0</v>
      </c>
      <c r="X413" s="46">
        <v>0</v>
      </c>
      <c r="Y413" s="46">
        <v>0</v>
      </c>
      <c r="Z413" s="38"/>
      <c r="AA413" s="38"/>
      <c r="AB413" s="38"/>
      <c r="AC413" s="38"/>
      <c r="AD413" s="38"/>
      <c r="AE413" s="38"/>
      <c r="AF413" s="38"/>
      <c r="AG413" s="38"/>
      <c r="AH413" s="38"/>
      <c r="AI413" s="38"/>
      <c r="AJ413" s="38"/>
      <c r="AK413" s="38"/>
      <c r="AL413" s="38"/>
      <c r="AM413" s="38"/>
      <c r="AN413" s="38"/>
      <c r="AO413" s="38"/>
      <c r="AP413" s="38"/>
      <c r="AQ413" s="24" t="s">
        <v>204</v>
      </c>
      <c r="AR413" s="24">
        <v>2008</v>
      </c>
      <c r="AS413" s="38"/>
      <c r="AT413" s="38"/>
      <c r="AU413" s="38"/>
      <c r="AV413" s="174">
        <v>19341381.708887935</v>
      </c>
      <c r="AW413" s="104" t="s">
        <v>123</v>
      </c>
      <c r="AX413" s="102"/>
      <c r="AY413" s="102" t="s">
        <v>1640</v>
      </c>
      <c r="AZ413" s="102" t="s">
        <v>1193</v>
      </c>
      <c r="BA413" s="102"/>
      <c r="BB413" s="102"/>
      <c r="BC413" s="45"/>
      <c r="BD413" s="45"/>
    </row>
    <row r="414" spans="1:56" s="101" customFormat="1" ht="46" hidden="1" thickBot="1">
      <c r="A414" s="231"/>
      <c r="B414" s="240"/>
      <c r="C414" s="69" t="s">
        <v>1320</v>
      </c>
      <c r="D414" s="70" t="s">
        <v>1046</v>
      </c>
      <c r="E414" s="73" t="s">
        <v>1441</v>
      </c>
      <c r="F414" s="104" t="s">
        <v>123</v>
      </c>
      <c r="G414" s="139"/>
      <c r="H414" s="139"/>
      <c r="I414" s="139"/>
      <c r="J414" s="102" t="s">
        <v>1193</v>
      </c>
      <c r="K414" s="139"/>
      <c r="L414" s="139"/>
      <c r="M414" s="139"/>
      <c r="N414" s="139"/>
      <c r="O414" s="139"/>
      <c r="P414" s="139"/>
      <c r="Q414" s="139"/>
      <c r="R414" s="50">
        <v>0</v>
      </c>
      <c r="S414" s="50">
        <v>0</v>
      </c>
      <c r="T414" s="68" t="s">
        <v>233</v>
      </c>
      <c r="U414" s="50">
        <v>0</v>
      </c>
      <c r="V414" s="50">
        <v>0</v>
      </c>
      <c r="W414" s="50">
        <v>0</v>
      </c>
      <c r="X414" s="50">
        <v>0</v>
      </c>
      <c r="Y414" s="50">
        <v>0</v>
      </c>
      <c r="Z414" s="139"/>
      <c r="AA414" s="139"/>
      <c r="AB414" s="139"/>
      <c r="AC414" s="139"/>
      <c r="AD414" s="139"/>
      <c r="AE414" s="139"/>
      <c r="AF414" s="139"/>
      <c r="AG414" s="139"/>
      <c r="AH414" s="139"/>
      <c r="AI414" s="139"/>
      <c r="AJ414" s="139"/>
      <c r="AK414" s="139"/>
      <c r="AL414" s="139"/>
      <c r="AM414" s="139"/>
      <c r="AN414" s="139"/>
      <c r="AO414" s="139"/>
      <c r="AP414" s="139"/>
      <c r="AQ414" s="70" t="s">
        <v>204</v>
      </c>
      <c r="AR414" s="70">
        <v>2008</v>
      </c>
      <c r="AS414" s="139"/>
      <c r="AT414" s="139"/>
      <c r="AU414" s="139"/>
      <c r="AV414" s="71">
        <v>25696407.127522543</v>
      </c>
      <c r="AW414" s="104" t="s">
        <v>123</v>
      </c>
      <c r="AX414" s="102"/>
      <c r="AY414" s="262" t="s">
        <v>1639</v>
      </c>
      <c r="AZ414" s="102" t="s">
        <v>1193</v>
      </c>
      <c r="BA414" s="102"/>
      <c r="BB414" s="102"/>
      <c r="BC414" s="45"/>
      <c r="BD414" s="45"/>
    </row>
    <row r="415" spans="1:56" s="101" customFormat="1" ht="16" hidden="1" thickBot="1">
      <c r="A415" s="231"/>
      <c r="B415" s="240"/>
      <c r="C415" s="23" t="s">
        <v>1321</v>
      </c>
      <c r="D415" s="24" t="s">
        <v>1047</v>
      </c>
      <c r="E415" s="34" t="s">
        <v>998</v>
      </c>
      <c r="F415" s="104" t="s">
        <v>123</v>
      </c>
      <c r="G415" s="38"/>
      <c r="H415" s="38"/>
      <c r="I415" s="38"/>
      <c r="J415" s="102" t="s">
        <v>1193</v>
      </c>
      <c r="K415" s="38"/>
      <c r="L415" s="38"/>
      <c r="M415" s="38"/>
      <c r="N415" s="38"/>
      <c r="O415" s="38"/>
      <c r="P415" s="38"/>
      <c r="Q415" s="38"/>
      <c r="R415" s="46">
        <v>0</v>
      </c>
      <c r="S415" s="46">
        <v>0</v>
      </c>
      <c r="T415" s="25" t="s">
        <v>225</v>
      </c>
      <c r="U415" s="46">
        <v>0</v>
      </c>
      <c r="V415" s="46">
        <v>0</v>
      </c>
      <c r="W415" s="46">
        <v>0</v>
      </c>
      <c r="X415" s="46">
        <v>0</v>
      </c>
      <c r="Y415" s="46">
        <v>0</v>
      </c>
      <c r="Z415" s="38"/>
      <c r="AA415" s="38"/>
      <c r="AB415" s="38"/>
      <c r="AC415" s="38"/>
      <c r="AD415" s="38"/>
      <c r="AE415" s="38"/>
      <c r="AF415" s="38"/>
      <c r="AG415" s="38"/>
      <c r="AH415" s="38"/>
      <c r="AI415" s="38"/>
      <c r="AJ415" s="38"/>
      <c r="AK415" s="38"/>
      <c r="AL415" s="38"/>
      <c r="AM415" s="38"/>
      <c r="AN415" s="38"/>
      <c r="AO415" s="38"/>
      <c r="AP415" s="38"/>
      <c r="AQ415" s="24" t="s">
        <v>204</v>
      </c>
      <c r="AR415" s="24">
        <v>2008</v>
      </c>
      <c r="AS415" s="38"/>
      <c r="AT415" s="38"/>
      <c r="AU415" s="38"/>
      <c r="AV415" s="174">
        <v>14091578.102189781</v>
      </c>
      <c r="AW415" s="104" t="s">
        <v>123</v>
      </c>
      <c r="AX415" s="102"/>
      <c r="AY415" s="261" t="s">
        <v>1638</v>
      </c>
      <c r="AZ415" s="102" t="s">
        <v>1193</v>
      </c>
      <c r="BA415" s="102"/>
      <c r="BB415" s="102"/>
      <c r="BC415" s="45"/>
      <c r="BD415" s="45"/>
    </row>
    <row r="416" spans="1:56" s="101" customFormat="1" ht="16" hidden="1" thickBot="1">
      <c r="A416" s="231"/>
      <c r="B416" s="240"/>
      <c r="C416" s="23" t="s">
        <v>1322</v>
      </c>
      <c r="D416" s="24" t="s">
        <v>1048</v>
      </c>
      <c r="E416" s="34" t="s">
        <v>1442</v>
      </c>
      <c r="F416" s="104" t="s">
        <v>123</v>
      </c>
      <c r="G416" s="38"/>
      <c r="H416" s="38"/>
      <c r="I416" s="38"/>
      <c r="J416" s="102" t="s">
        <v>1193</v>
      </c>
      <c r="K416" s="38"/>
      <c r="L416" s="38"/>
      <c r="M416" s="38"/>
      <c r="N416" s="38"/>
      <c r="O416" s="38"/>
      <c r="P416" s="38"/>
      <c r="Q416" s="38"/>
      <c r="R416" s="46">
        <v>0</v>
      </c>
      <c r="S416" s="46">
        <v>0</v>
      </c>
      <c r="T416" s="25" t="s">
        <v>225</v>
      </c>
      <c r="U416" s="46">
        <v>0</v>
      </c>
      <c r="V416" s="46">
        <v>0</v>
      </c>
      <c r="W416" s="46">
        <v>0</v>
      </c>
      <c r="X416" s="46">
        <v>0</v>
      </c>
      <c r="Y416" s="46">
        <v>0</v>
      </c>
      <c r="Z416" s="38"/>
      <c r="AA416" s="38"/>
      <c r="AB416" s="38"/>
      <c r="AC416" s="38"/>
      <c r="AD416" s="38"/>
      <c r="AE416" s="38"/>
      <c r="AF416" s="38"/>
      <c r="AG416" s="38"/>
      <c r="AH416" s="38"/>
      <c r="AI416" s="38"/>
      <c r="AJ416" s="38"/>
      <c r="AK416" s="38"/>
      <c r="AL416" s="38"/>
      <c r="AM416" s="38"/>
      <c r="AN416" s="38"/>
      <c r="AO416" s="38"/>
      <c r="AP416" s="38"/>
      <c r="AQ416" s="24" t="s">
        <v>204</v>
      </c>
      <c r="AR416" s="24">
        <v>2008</v>
      </c>
      <c r="AS416" s="38"/>
      <c r="AT416" s="38"/>
      <c r="AU416" s="38"/>
      <c r="AV416" s="174">
        <v>33156654.358093601</v>
      </c>
      <c r="AW416" s="104" t="s">
        <v>123</v>
      </c>
      <c r="AX416" s="102"/>
      <c r="AY416" s="102" t="s">
        <v>1566</v>
      </c>
      <c r="AZ416" s="102" t="s">
        <v>1193</v>
      </c>
      <c r="BA416" s="102"/>
      <c r="BB416" s="102"/>
      <c r="BC416" s="45"/>
      <c r="BD416" s="45"/>
    </row>
    <row r="417" spans="1:77" s="101" customFormat="1" ht="16" hidden="1" thickBot="1">
      <c r="A417" s="231"/>
      <c r="B417" s="240"/>
      <c r="C417" s="23" t="s">
        <v>1323</v>
      </c>
      <c r="D417" s="24" t="s">
        <v>1049</v>
      </c>
      <c r="E417" s="34" t="s">
        <v>996</v>
      </c>
      <c r="F417" s="104" t="s">
        <v>123</v>
      </c>
      <c r="G417" s="38"/>
      <c r="H417" s="38"/>
      <c r="I417" s="38"/>
      <c r="J417" s="102" t="s">
        <v>1193</v>
      </c>
      <c r="K417" s="38"/>
      <c r="L417" s="38"/>
      <c r="M417" s="38"/>
      <c r="N417" s="38"/>
      <c r="O417" s="38"/>
      <c r="P417" s="38"/>
      <c r="Q417" s="38"/>
      <c r="R417" s="46">
        <v>0</v>
      </c>
      <c r="S417" s="46">
        <v>0</v>
      </c>
      <c r="T417" s="25" t="s">
        <v>233</v>
      </c>
      <c r="U417" s="46">
        <v>0</v>
      </c>
      <c r="V417" s="46">
        <v>0</v>
      </c>
      <c r="W417" s="46">
        <v>0</v>
      </c>
      <c r="X417" s="46">
        <v>0</v>
      </c>
      <c r="Y417" s="46">
        <v>0</v>
      </c>
      <c r="Z417" s="38"/>
      <c r="AA417" s="38"/>
      <c r="AB417" s="38"/>
      <c r="AC417" s="38"/>
      <c r="AD417" s="38"/>
      <c r="AE417" s="38"/>
      <c r="AF417" s="38"/>
      <c r="AG417" s="38"/>
      <c r="AH417" s="38"/>
      <c r="AI417" s="38"/>
      <c r="AJ417" s="38"/>
      <c r="AK417" s="38"/>
      <c r="AL417" s="38"/>
      <c r="AM417" s="38"/>
      <c r="AN417" s="38"/>
      <c r="AO417" s="38"/>
      <c r="AP417" s="38"/>
      <c r="AQ417" s="24" t="s">
        <v>204</v>
      </c>
      <c r="AR417" s="24">
        <v>2008</v>
      </c>
      <c r="AS417" s="38"/>
      <c r="AT417" s="38"/>
      <c r="AU417" s="38"/>
      <c r="AV417" s="174">
        <v>490718484.4997853</v>
      </c>
      <c r="AW417" s="104" t="s">
        <v>123</v>
      </c>
      <c r="AX417" s="102"/>
      <c r="AY417" s="102" t="s">
        <v>1566</v>
      </c>
      <c r="AZ417" s="102" t="s">
        <v>1193</v>
      </c>
      <c r="BA417" s="102"/>
      <c r="BB417" s="102"/>
      <c r="BC417" s="45"/>
      <c r="BD417" s="45"/>
    </row>
    <row r="418" spans="1:77" s="100" customFormat="1" ht="67.5" hidden="1" customHeight="1">
      <c r="A418" s="231"/>
      <c r="B418" s="254"/>
      <c r="C418" s="72" t="s">
        <v>1324</v>
      </c>
      <c r="D418" s="70"/>
      <c r="E418" s="70" t="s">
        <v>1443</v>
      </c>
      <c r="F418" s="104" t="s">
        <v>123</v>
      </c>
      <c r="G418" s="139"/>
      <c r="H418" s="139"/>
      <c r="I418" s="139"/>
      <c r="J418" s="104" t="s">
        <v>1193</v>
      </c>
      <c r="K418" s="139"/>
      <c r="L418" s="139"/>
      <c r="M418" s="139"/>
      <c r="N418" s="139"/>
      <c r="O418" s="139"/>
      <c r="P418" s="139"/>
      <c r="Q418" s="139"/>
      <c r="R418" s="50">
        <v>0</v>
      </c>
      <c r="S418" s="50">
        <v>0</v>
      </c>
      <c r="T418" s="68" t="s">
        <v>233</v>
      </c>
      <c r="U418" s="50">
        <v>0</v>
      </c>
      <c r="V418" s="50">
        <v>0</v>
      </c>
      <c r="W418" s="50">
        <v>0</v>
      </c>
      <c r="X418" s="50">
        <v>0</v>
      </c>
      <c r="Y418" s="50">
        <v>0</v>
      </c>
      <c r="Z418" s="139"/>
      <c r="AA418" s="139"/>
      <c r="AB418" s="139"/>
      <c r="AC418" s="139"/>
      <c r="AD418" s="139"/>
      <c r="AE418" s="139"/>
      <c r="AF418" s="139"/>
      <c r="AG418" s="139"/>
      <c r="AH418" s="139"/>
      <c r="AI418" s="139"/>
      <c r="AJ418" s="139"/>
      <c r="AK418" s="139"/>
      <c r="AL418" s="139"/>
      <c r="AM418" s="139"/>
      <c r="AN418" s="139"/>
      <c r="AO418" s="139"/>
      <c r="AP418" s="139"/>
      <c r="AQ418" s="70" t="s">
        <v>204</v>
      </c>
      <c r="AR418" s="70">
        <v>2009</v>
      </c>
      <c r="AS418" s="139"/>
      <c r="AT418" s="139"/>
      <c r="AU418" s="139"/>
      <c r="AV418" s="71">
        <v>30334344.863339961</v>
      </c>
      <c r="AW418" s="104" t="s">
        <v>123</v>
      </c>
      <c r="AX418" s="104"/>
      <c r="AY418" s="262" t="s">
        <v>1651</v>
      </c>
      <c r="AZ418" s="104" t="s">
        <v>1193</v>
      </c>
      <c r="BA418" s="104"/>
      <c r="BB418" s="104"/>
      <c r="BC418" s="66"/>
      <c r="BD418" s="66"/>
      <c r="BE418" s="121"/>
      <c r="BF418" s="121"/>
      <c r="BG418" s="121"/>
      <c r="BH418" s="121"/>
      <c r="BI418" s="121"/>
      <c r="BJ418" s="121"/>
      <c r="BK418" s="121"/>
      <c r="BL418" s="121"/>
      <c r="BM418" s="121"/>
      <c r="BN418" s="121"/>
      <c r="BO418" s="121"/>
      <c r="BP418" s="121"/>
      <c r="BQ418" s="121"/>
      <c r="BR418" s="121"/>
      <c r="BS418" s="121"/>
      <c r="BT418" s="121"/>
      <c r="BU418" s="121"/>
      <c r="BV418" s="121"/>
      <c r="BW418" s="121"/>
      <c r="BX418" s="121"/>
      <c r="BY418" s="121"/>
    </row>
    <row r="419" spans="1:77" ht="24" hidden="1" customHeight="1">
      <c r="A419" s="231"/>
      <c r="B419" s="240"/>
      <c r="C419" s="23" t="s">
        <v>1325</v>
      </c>
      <c r="D419" s="24"/>
      <c r="E419" s="24" t="s">
        <v>733</v>
      </c>
      <c r="F419" s="104" t="s">
        <v>123</v>
      </c>
      <c r="G419" s="38"/>
      <c r="H419" s="38"/>
      <c r="I419" s="38"/>
      <c r="J419" s="102" t="s">
        <v>1193</v>
      </c>
      <c r="K419" s="38"/>
      <c r="L419" s="38"/>
      <c r="M419" s="38"/>
      <c r="N419" s="38"/>
      <c r="O419" s="38"/>
      <c r="P419" s="38"/>
      <c r="Q419" s="38"/>
      <c r="R419" s="46">
        <v>0</v>
      </c>
      <c r="S419" s="46">
        <v>0</v>
      </c>
      <c r="T419" s="25" t="s">
        <v>1575</v>
      </c>
      <c r="U419" s="46">
        <v>0</v>
      </c>
      <c r="V419" s="46">
        <v>0</v>
      </c>
      <c r="W419" s="46">
        <v>0</v>
      </c>
      <c r="X419" s="46">
        <v>0</v>
      </c>
      <c r="Y419" s="46">
        <v>0</v>
      </c>
      <c r="Z419" s="38"/>
      <c r="AA419" s="38"/>
      <c r="AB419" s="38"/>
      <c r="AC419" s="38"/>
      <c r="AD419" s="38"/>
      <c r="AE419" s="38"/>
      <c r="AF419" s="38"/>
      <c r="AG419" s="38"/>
      <c r="AH419" s="38"/>
      <c r="AI419" s="38"/>
      <c r="AJ419" s="38"/>
      <c r="AK419" s="38"/>
      <c r="AL419" s="38"/>
      <c r="AM419" s="38"/>
      <c r="AN419" s="38"/>
      <c r="AO419" s="38"/>
      <c r="AP419" s="38"/>
      <c r="AQ419" s="24" t="s">
        <v>204</v>
      </c>
      <c r="AR419" s="24">
        <v>2009</v>
      </c>
      <c r="AS419" s="38"/>
      <c r="AT419" s="38"/>
      <c r="AU419" s="38"/>
      <c r="AV419" s="174">
        <v>10145744.4990768</v>
      </c>
      <c r="AW419" s="104" t="s">
        <v>123</v>
      </c>
      <c r="AX419" s="102"/>
      <c r="AY419" s="102" t="s">
        <v>1641</v>
      </c>
      <c r="AZ419" s="102" t="s">
        <v>1193</v>
      </c>
      <c r="BA419" s="102"/>
      <c r="BB419" s="102"/>
      <c r="BC419" s="45"/>
      <c r="BD419" s="45"/>
    </row>
    <row r="420" spans="1:77" ht="27.75" hidden="1" customHeight="1">
      <c r="A420" s="231"/>
      <c r="B420" s="240"/>
      <c r="C420" s="23" t="s">
        <v>1326</v>
      </c>
      <c r="D420" s="24"/>
      <c r="E420" s="24" t="s">
        <v>1444</v>
      </c>
      <c r="F420" s="104" t="s">
        <v>123</v>
      </c>
      <c r="G420" s="38"/>
      <c r="H420" s="38"/>
      <c r="I420" s="38"/>
      <c r="J420" s="102" t="s">
        <v>1193</v>
      </c>
      <c r="K420" s="38"/>
      <c r="L420" s="38"/>
      <c r="M420" s="38"/>
      <c r="N420" s="38"/>
      <c r="O420" s="38"/>
      <c r="P420" s="38"/>
      <c r="Q420" s="38"/>
      <c r="R420" s="46">
        <v>0</v>
      </c>
      <c r="S420" s="46">
        <v>0</v>
      </c>
      <c r="T420" s="25" t="s">
        <v>225</v>
      </c>
      <c r="U420" s="46">
        <v>0</v>
      </c>
      <c r="V420" s="46">
        <v>0</v>
      </c>
      <c r="W420" s="46">
        <v>0</v>
      </c>
      <c r="X420" s="46">
        <v>0</v>
      </c>
      <c r="Y420" s="46">
        <v>0</v>
      </c>
      <c r="Z420" s="38"/>
      <c r="AA420" s="38"/>
      <c r="AB420" s="38"/>
      <c r="AC420" s="38"/>
      <c r="AD420" s="38"/>
      <c r="AE420" s="38"/>
      <c r="AF420" s="38"/>
      <c r="AG420" s="38"/>
      <c r="AH420" s="38"/>
      <c r="AI420" s="38"/>
      <c r="AJ420" s="38"/>
      <c r="AK420" s="38"/>
      <c r="AL420" s="38"/>
      <c r="AM420" s="38"/>
      <c r="AN420" s="38"/>
      <c r="AO420" s="38"/>
      <c r="AP420" s="38"/>
      <c r="AQ420" s="24" t="s">
        <v>204</v>
      </c>
      <c r="AR420" s="24">
        <v>2009</v>
      </c>
      <c r="AS420" s="38"/>
      <c r="AT420" s="38"/>
      <c r="AU420" s="38"/>
      <c r="AV420" s="174">
        <v>8116755.5992614795</v>
      </c>
      <c r="AW420" s="104" t="s">
        <v>123</v>
      </c>
      <c r="AX420" s="102"/>
      <c r="AY420" s="102" t="s">
        <v>1824</v>
      </c>
      <c r="AZ420" s="102" t="s">
        <v>1193</v>
      </c>
      <c r="BA420" s="102"/>
      <c r="BB420" s="102"/>
      <c r="BC420" s="45"/>
      <c r="BD420" s="45"/>
    </row>
    <row r="421" spans="1:77" ht="31" hidden="1" thickBot="1">
      <c r="A421" s="231"/>
      <c r="B421" s="240"/>
      <c r="C421" s="72" t="s">
        <v>1327</v>
      </c>
      <c r="D421" s="70"/>
      <c r="E421" s="70" t="s">
        <v>1445</v>
      </c>
      <c r="F421" s="104" t="s">
        <v>123</v>
      </c>
      <c r="G421" s="139"/>
      <c r="H421" s="139"/>
      <c r="I421" s="139"/>
      <c r="J421" s="102" t="s">
        <v>1193</v>
      </c>
      <c r="K421" s="139"/>
      <c r="L421" s="139"/>
      <c r="M421" s="139"/>
      <c r="N421" s="139"/>
      <c r="O421" s="139"/>
      <c r="P421" s="139"/>
      <c r="Q421" s="139"/>
      <c r="R421" s="50">
        <v>0</v>
      </c>
      <c r="S421" s="50">
        <v>0</v>
      </c>
      <c r="T421" s="68" t="s">
        <v>233</v>
      </c>
      <c r="U421" s="50">
        <v>0</v>
      </c>
      <c r="V421" s="50">
        <v>0</v>
      </c>
      <c r="W421" s="50">
        <v>0</v>
      </c>
      <c r="X421" s="50">
        <v>0</v>
      </c>
      <c r="Y421" s="50">
        <v>0</v>
      </c>
      <c r="Z421" s="139"/>
      <c r="AA421" s="139"/>
      <c r="AB421" s="139"/>
      <c r="AC421" s="139"/>
      <c r="AD421" s="139"/>
      <c r="AE421" s="139"/>
      <c r="AF421" s="139"/>
      <c r="AG421" s="139"/>
      <c r="AH421" s="139"/>
      <c r="AI421" s="139"/>
      <c r="AJ421" s="139"/>
      <c r="AK421" s="139"/>
      <c r="AL421" s="139"/>
      <c r="AM421" s="139"/>
      <c r="AN421" s="139"/>
      <c r="AO421" s="139"/>
      <c r="AP421" s="139"/>
      <c r="AQ421" s="70" t="s">
        <v>204</v>
      </c>
      <c r="AR421" s="70">
        <v>2009</v>
      </c>
      <c r="AS421" s="139"/>
      <c r="AT421" s="139"/>
      <c r="AU421" s="139"/>
      <c r="AV421" s="71">
        <v>30000604.537549954</v>
      </c>
      <c r="AW421" s="104" t="s">
        <v>123</v>
      </c>
      <c r="AX421" s="102"/>
      <c r="AY421" s="261" t="s">
        <v>1642</v>
      </c>
      <c r="AZ421" s="102" t="s">
        <v>1193</v>
      </c>
      <c r="BA421" s="102"/>
      <c r="BB421" s="102"/>
      <c r="BC421" s="45"/>
      <c r="BD421" s="45"/>
    </row>
    <row r="422" spans="1:77" ht="31" hidden="1" thickBot="1">
      <c r="A422" s="231"/>
      <c r="B422" s="240"/>
      <c r="C422" s="72" t="s">
        <v>1328</v>
      </c>
      <c r="D422" s="70"/>
      <c r="E422" s="70" t="s">
        <v>1446</v>
      </c>
      <c r="F422" s="104" t="s">
        <v>123</v>
      </c>
      <c r="G422" s="139"/>
      <c r="H422" s="139"/>
      <c r="I422" s="139"/>
      <c r="J422" s="102" t="s">
        <v>1193</v>
      </c>
      <c r="K422" s="139"/>
      <c r="L422" s="139"/>
      <c r="M422" s="139"/>
      <c r="N422" s="139"/>
      <c r="O422" s="139"/>
      <c r="P422" s="139"/>
      <c r="Q422" s="139"/>
      <c r="R422" s="50">
        <v>0</v>
      </c>
      <c r="S422" s="50">
        <v>0</v>
      </c>
      <c r="T422" s="68" t="s">
        <v>233</v>
      </c>
      <c r="U422" s="50">
        <v>0</v>
      </c>
      <c r="V422" s="50">
        <v>0</v>
      </c>
      <c r="W422" s="50">
        <v>0</v>
      </c>
      <c r="X422" s="50">
        <v>0</v>
      </c>
      <c r="Y422" s="50">
        <v>0</v>
      </c>
      <c r="Z422" s="139"/>
      <c r="AA422" s="139"/>
      <c r="AB422" s="139"/>
      <c r="AC422" s="139"/>
      <c r="AD422" s="139"/>
      <c r="AE422" s="139"/>
      <c r="AF422" s="139"/>
      <c r="AG422" s="139"/>
      <c r="AH422" s="139"/>
      <c r="AI422" s="139"/>
      <c r="AJ422" s="139"/>
      <c r="AK422" s="139"/>
      <c r="AL422" s="139"/>
      <c r="AM422" s="139"/>
      <c r="AN422" s="139"/>
      <c r="AO422" s="139"/>
      <c r="AP422" s="139"/>
      <c r="AQ422" s="70" t="s">
        <v>204</v>
      </c>
      <c r="AR422" s="70">
        <v>2009</v>
      </c>
      <c r="AS422" s="139"/>
      <c r="AT422" s="139"/>
      <c r="AU422" s="139"/>
      <c r="AV422" s="71">
        <v>11049385.278176721</v>
      </c>
      <c r="AW422" s="104" t="s">
        <v>123</v>
      </c>
      <c r="AX422" s="102"/>
      <c r="AY422" s="261" t="s">
        <v>1642</v>
      </c>
      <c r="AZ422" s="102" t="s">
        <v>1193</v>
      </c>
      <c r="BA422" s="102"/>
      <c r="BB422" s="102"/>
      <c r="BC422" s="45"/>
      <c r="BD422" s="45"/>
    </row>
    <row r="423" spans="1:77" ht="16" hidden="1" thickBot="1">
      <c r="A423" s="231"/>
      <c r="B423" s="240"/>
      <c r="C423" s="23" t="s">
        <v>1329</v>
      </c>
      <c r="D423" s="24"/>
      <c r="E423" s="24" t="s">
        <v>733</v>
      </c>
      <c r="F423" s="104" t="s">
        <v>123</v>
      </c>
      <c r="G423" s="38"/>
      <c r="H423" s="38"/>
      <c r="I423" s="38"/>
      <c r="J423" s="102" t="s">
        <v>1193</v>
      </c>
      <c r="K423" s="38"/>
      <c r="L423" s="38"/>
      <c r="M423" s="38"/>
      <c r="N423" s="38"/>
      <c r="O423" s="38"/>
      <c r="P423" s="38"/>
      <c r="Q423" s="38"/>
      <c r="R423" s="46">
        <v>0</v>
      </c>
      <c r="S423" s="46">
        <v>0</v>
      </c>
      <c r="T423" s="25" t="s">
        <v>233</v>
      </c>
      <c r="U423" s="46">
        <v>0</v>
      </c>
      <c r="V423" s="46">
        <v>0</v>
      </c>
      <c r="W423" s="46">
        <v>0</v>
      </c>
      <c r="X423" s="46">
        <v>0</v>
      </c>
      <c r="Y423" s="46">
        <v>0</v>
      </c>
      <c r="Z423" s="38"/>
      <c r="AA423" s="38"/>
      <c r="AB423" s="38"/>
      <c r="AC423" s="38"/>
      <c r="AD423" s="38"/>
      <c r="AE423" s="38"/>
      <c r="AF423" s="38"/>
      <c r="AG423" s="38"/>
      <c r="AH423" s="38"/>
      <c r="AI423" s="38"/>
      <c r="AJ423" s="38"/>
      <c r="AK423" s="38"/>
      <c r="AL423" s="38"/>
      <c r="AM423" s="38"/>
      <c r="AN423" s="38"/>
      <c r="AO423" s="38"/>
      <c r="AP423" s="38"/>
      <c r="AQ423" s="24" t="s">
        <v>204</v>
      </c>
      <c r="AR423" s="24">
        <v>2009</v>
      </c>
      <c r="AS423" s="38"/>
      <c r="AT423" s="38"/>
      <c r="AU423" s="38"/>
      <c r="AV423" s="174">
        <v>8811878.3746088482</v>
      </c>
      <c r="AW423" s="104" t="s">
        <v>123</v>
      </c>
      <c r="AX423" s="102"/>
      <c r="AY423" s="102" t="s">
        <v>1596</v>
      </c>
      <c r="AZ423" s="102" t="s">
        <v>1193</v>
      </c>
      <c r="BA423" s="102"/>
      <c r="BB423" s="102"/>
      <c r="BC423" s="45"/>
      <c r="BD423" s="45"/>
    </row>
    <row r="424" spans="1:77" s="101" customFormat="1" ht="16" hidden="1" thickBot="1">
      <c r="A424" s="231"/>
      <c r="B424" s="240"/>
      <c r="C424" s="23" t="s">
        <v>1330</v>
      </c>
      <c r="D424" s="24"/>
      <c r="E424" s="34" t="s">
        <v>732</v>
      </c>
      <c r="F424" s="104" t="s">
        <v>123</v>
      </c>
      <c r="G424" s="38"/>
      <c r="H424" s="38"/>
      <c r="I424" s="38"/>
      <c r="J424" s="102" t="s">
        <v>1193</v>
      </c>
      <c r="K424" s="38"/>
      <c r="L424" s="38"/>
      <c r="M424" s="38"/>
      <c r="N424" s="38"/>
      <c r="O424" s="38"/>
      <c r="P424" s="38"/>
      <c r="Q424" s="38"/>
      <c r="R424" s="46">
        <v>0</v>
      </c>
      <c r="S424" s="46">
        <v>0</v>
      </c>
      <c r="T424" s="25" t="s">
        <v>233</v>
      </c>
      <c r="U424" s="46">
        <v>0</v>
      </c>
      <c r="V424" s="46">
        <v>0</v>
      </c>
      <c r="W424" s="46">
        <v>0</v>
      </c>
      <c r="X424" s="46">
        <v>0</v>
      </c>
      <c r="Y424" s="46">
        <v>0</v>
      </c>
      <c r="Z424" s="38"/>
      <c r="AA424" s="38"/>
      <c r="AB424" s="38"/>
      <c r="AC424" s="38"/>
      <c r="AD424" s="38"/>
      <c r="AE424" s="38"/>
      <c r="AF424" s="38"/>
      <c r="AG424" s="38"/>
      <c r="AH424" s="38"/>
      <c r="AI424" s="38"/>
      <c r="AJ424" s="38"/>
      <c r="AK424" s="38"/>
      <c r="AL424" s="38"/>
      <c r="AM424" s="38"/>
      <c r="AN424" s="38"/>
      <c r="AO424" s="38"/>
      <c r="AP424" s="38"/>
      <c r="AQ424" s="24" t="s">
        <v>204</v>
      </c>
      <c r="AR424" s="24">
        <v>2009</v>
      </c>
      <c r="AS424" s="38"/>
      <c r="AT424" s="38"/>
      <c r="AU424" s="38"/>
      <c r="AV424" s="174">
        <v>2956001.241851741</v>
      </c>
      <c r="AW424" s="104" t="s">
        <v>123</v>
      </c>
      <c r="AX424" s="102"/>
      <c r="AY424" s="102" t="s">
        <v>1597</v>
      </c>
      <c r="AZ424" s="102" t="s">
        <v>1193</v>
      </c>
      <c r="BA424" s="102"/>
      <c r="BB424" s="102"/>
      <c r="BC424" s="45"/>
      <c r="BD424" s="45"/>
    </row>
    <row r="425" spans="1:77" s="101" customFormat="1" ht="16" hidden="1" thickBot="1">
      <c r="A425" s="231"/>
      <c r="B425" s="240"/>
      <c r="C425" s="23" t="s">
        <v>1331</v>
      </c>
      <c r="D425" s="24"/>
      <c r="E425" s="34" t="s">
        <v>732</v>
      </c>
      <c r="F425" s="104" t="s">
        <v>123</v>
      </c>
      <c r="G425" s="38"/>
      <c r="H425" s="38"/>
      <c r="I425" s="38"/>
      <c r="J425" s="102" t="s">
        <v>1193</v>
      </c>
      <c r="K425" s="38"/>
      <c r="L425" s="38"/>
      <c r="M425" s="38"/>
      <c r="N425" s="38"/>
      <c r="O425" s="38"/>
      <c r="P425" s="38"/>
      <c r="Q425" s="38"/>
      <c r="R425" s="46">
        <v>0</v>
      </c>
      <c r="S425" s="46">
        <v>0</v>
      </c>
      <c r="T425" s="25" t="s">
        <v>233</v>
      </c>
      <c r="U425" s="46">
        <v>0</v>
      </c>
      <c r="V425" s="46">
        <v>0</v>
      </c>
      <c r="W425" s="46">
        <v>0</v>
      </c>
      <c r="X425" s="46">
        <v>0</v>
      </c>
      <c r="Y425" s="46">
        <v>0</v>
      </c>
      <c r="Z425" s="38"/>
      <c r="AA425" s="38"/>
      <c r="AB425" s="38"/>
      <c r="AC425" s="38"/>
      <c r="AD425" s="38"/>
      <c r="AE425" s="38"/>
      <c r="AF425" s="38"/>
      <c r="AG425" s="38"/>
      <c r="AH425" s="38"/>
      <c r="AI425" s="38"/>
      <c r="AJ425" s="38"/>
      <c r="AK425" s="38"/>
      <c r="AL425" s="38"/>
      <c r="AM425" s="38"/>
      <c r="AN425" s="38"/>
      <c r="AO425" s="38"/>
      <c r="AP425" s="38"/>
      <c r="AQ425" s="24" t="s">
        <v>204</v>
      </c>
      <c r="AR425" s="24">
        <v>2009</v>
      </c>
      <c r="AS425" s="38"/>
      <c r="AT425" s="38"/>
      <c r="AU425" s="38"/>
      <c r="AV425" s="174">
        <v>26771670.215723787</v>
      </c>
      <c r="AW425" s="104" t="s">
        <v>123</v>
      </c>
      <c r="AX425" s="102"/>
      <c r="AY425" s="102" t="s">
        <v>1568</v>
      </c>
      <c r="AZ425" s="102" t="s">
        <v>1193</v>
      </c>
      <c r="BA425" s="102"/>
      <c r="BB425" s="102"/>
      <c r="BC425" s="45"/>
      <c r="BD425" s="45"/>
    </row>
    <row r="426" spans="1:77" s="101" customFormat="1" ht="16" hidden="1" thickBot="1">
      <c r="A426" s="231"/>
      <c r="B426" s="240"/>
      <c r="C426" s="23" t="s">
        <v>1332</v>
      </c>
      <c r="D426" s="24"/>
      <c r="E426" s="34" t="s">
        <v>732</v>
      </c>
      <c r="F426" s="104" t="s">
        <v>123</v>
      </c>
      <c r="G426" s="38"/>
      <c r="H426" s="38"/>
      <c r="I426" s="38"/>
      <c r="J426" s="102" t="s">
        <v>1193</v>
      </c>
      <c r="K426" s="38"/>
      <c r="L426" s="38"/>
      <c r="M426" s="38"/>
      <c r="N426" s="38"/>
      <c r="O426" s="38"/>
      <c r="P426" s="38"/>
      <c r="Q426" s="38"/>
      <c r="R426" s="46">
        <v>0</v>
      </c>
      <c r="S426" s="46">
        <v>0</v>
      </c>
      <c r="T426" s="25" t="s">
        <v>233</v>
      </c>
      <c r="U426" s="46">
        <v>0</v>
      </c>
      <c r="V426" s="46">
        <v>0</v>
      </c>
      <c r="W426" s="46">
        <v>0</v>
      </c>
      <c r="X426" s="46">
        <v>0</v>
      </c>
      <c r="Y426" s="46">
        <v>0</v>
      </c>
      <c r="Z426" s="38"/>
      <c r="AA426" s="38"/>
      <c r="AB426" s="38"/>
      <c r="AC426" s="38"/>
      <c r="AD426" s="38"/>
      <c r="AE426" s="38"/>
      <c r="AF426" s="38"/>
      <c r="AG426" s="38"/>
      <c r="AH426" s="38"/>
      <c r="AI426" s="38"/>
      <c r="AJ426" s="38"/>
      <c r="AK426" s="38"/>
      <c r="AL426" s="38"/>
      <c r="AM426" s="38"/>
      <c r="AN426" s="38"/>
      <c r="AO426" s="38"/>
      <c r="AP426" s="38"/>
      <c r="AQ426" s="24" t="s">
        <v>204</v>
      </c>
      <c r="AR426" s="24">
        <v>2009</v>
      </c>
      <c r="AS426" s="38"/>
      <c r="AT426" s="38"/>
      <c r="AU426" s="38"/>
      <c r="AV426" s="174">
        <v>2900592.9046863713</v>
      </c>
      <c r="AW426" s="104" t="s">
        <v>123</v>
      </c>
      <c r="AX426" s="102"/>
      <c r="AY426" s="102" t="s">
        <v>1598</v>
      </c>
      <c r="AZ426" s="102" t="s">
        <v>1193</v>
      </c>
      <c r="BA426" s="102"/>
      <c r="BB426" s="102"/>
      <c r="BC426" s="45"/>
      <c r="BD426" s="45"/>
    </row>
    <row r="427" spans="1:77" s="101" customFormat="1" ht="16" hidden="1" thickBot="1">
      <c r="A427" s="231"/>
      <c r="B427" s="240"/>
      <c r="C427" s="23" t="s">
        <v>1333</v>
      </c>
      <c r="D427" s="24"/>
      <c r="E427" s="34" t="s">
        <v>732</v>
      </c>
      <c r="F427" s="104" t="s">
        <v>123</v>
      </c>
      <c r="G427" s="38"/>
      <c r="H427" s="38"/>
      <c r="I427" s="38"/>
      <c r="J427" s="102" t="s">
        <v>1193</v>
      </c>
      <c r="K427" s="38"/>
      <c r="L427" s="38"/>
      <c r="M427" s="38"/>
      <c r="N427" s="38"/>
      <c r="O427" s="38"/>
      <c r="P427" s="38"/>
      <c r="Q427" s="38"/>
      <c r="R427" s="46">
        <v>0</v>
      </c>
      <c r="S427" s="46">
        <v>0</v>
      </c>
      <c r="T427" s="25" t="s">
        <v>233</v>
      </c>
      <c r="U427" s="46">
        <v>0</v>
      </c>
      <c r="V427" s="46">
        <v>0</v>
      </c>
      <c r="W427" s="46">
        <v>0</v>
      </c>
      <c r="X427" s="46">
        <v>0</v>
      </c>
      <c r="Y427" s="46">
        <v>0</v>
      </c>
      <c r="Z427" s="38"/>
      <c r="AA427" s="38"/>
      <c r="AB427" s="38"/>
      <c r="AC427" s="38"/>
      <c r="AD427" s="38"/>
      <c r="AE427" s="38"/>
      <c r="AF427" s="38"/>
      <c r="AG427" s="38"/>
      <c r="AH427" s="38"/>
      <c r="AI427" s="38"/>
      <c r="AJ427" s="38"/>
      <c r="AK427" s="38"/>
      <c r="AL427" s="38"/>
      <c r="AM427" s="38"/>
      <c r="AN427" s="38"/>
      <c r="AO427" s="38"/>
      <c r="AP427" s="38"/>
      <c r="AQ427" s="24" t="s">
        <v>204</v>
      </c>
      <c r="AR427" s="24">
        <v>2009</v>
      </c>
      <c r="AS427" s="38"/>
      <c r="AT427" s="38"/>
      <c r="AU427" s="38"/>
      <c r="AV427" s="174">
        <v>2789776.2303556311</v>
      </c>
      <c r="AW427" s="104" t="s">
        <v>123</v>
      </c>
      <c r="AX427" s="102"/>
      <c r="AY427" s="102" t="s">
        <v>1598</v>
      </c>
      <c r="AZ427" s="102" t="s">
        <v>1193</v>
      </c>
      <c r="BA427" s="102"/>
      <c r="BB427" s="102"/>
      <c r="BC427" s="45"/>
      <c r="BD427" s="45"/>
    </row>
    <row r="428" spans="1:77" s="101" customFormat="1" ht="31" hidden="1" thickBot="1">
      <c r="A428" s="231"/>
      <c r="B428" s="240"/>
      <c r="C428" s="72" t="s">
        <v>1334</v>
      </c>
      <c r="D428" s="70"/>
      <c r="E428" s="73" t="s">
        <v>1643</v>
      </c>
      <c r="F428" s="104" t="s">
        <v>123</v>
      </c>
      <c r="G428" s="139"/>
      <c r="H428" s="139"/>
      <c r="I428" s="139"/>
      <c r="J428" s="102" t="s">
        <v>1193</v>
      </c>
      <c r="K428" s="139"/>
      <c r="L428" s="139"/>
      <c r="M428" s="139"/>
      <c r="N428" s="139"/>
      <c r="O428" s="139"/>
      <c r="P428" s="139"/>
      <c r="Q428" s="139"/>
      <c r="R428" s="50">
        <v>0</v>
      </c>
      <c r="S428" s="50">
        <v>0</v>
      </c>
      <c r="T428" s="68" t="s">
        <v>1537</v>
      </c>
      <c r="U428" s="50">
        <v>0</v>
      </c>
      <c r="V428" s="50">
        <v>0</v>
      </c>
      <c r="W428" s="50">
        <v>0</v>
      </c>
      <c r="X428" s="50">
        <v>0</v>
      </c>
      <c r="Y428" s="50">
        <v>0</v>
      </c>
      <c r="Z428" s="139"/>
      <c r="AA428" s="139"/>
      <c r="AB428" s="139"/>
      <c r="AC428" s="139"/>
      <c r="AD428" s="139"/>
      <c r="AE428" s="139"/>
      <c r="AF428" s="139"/>
      <c r="AG428" s="139"/>
      <c r="AH428" s="139"/>
      <c r="AI428" s="139"/>
      <c r="AJ428" s="139"/>
      <c r="AK428" s="139"/>
      <c r="AL428" s="139"/>
      <c r="AM428" s="139"/>
      <c r="AN428" s="139"/>
      <c r="AO428" s="139"/>
      <c r="AP428" s="139"/>
      <c r="AQ428" s="70" t="s">
        <v>204</v>
      </c>
      <c r="AR428" s="70">
        <v>2009</v>
      </c>
      <c r="AS428" s="139"/>
      <c r="AT428" s="139"/>
      <c r="AU428" s="139"/>
      <c r="AV428" s="71">
        <v>31908995.449596688</v>
      </c>
      <c r="AW428" s="104" t="s">
        <v>123</v>
      </c>
      <c r="AX428" s="102"/>
      <c r="AY428" s="261" t="s">
        <v>1642</v>
      </c>
      <c r="AZ428" s="102" t="s">
        <v>1193</v>
      </c>
      <c r="BA428" s="104" t="s">
        <v>1839</v>
      </c>
      <c r="BB428" s="102"/>
      <c r="BC428" s="45"/>
      <c r="BD428" s="45"/>
    </row>
    <row r="429" spans="1:77" s="101" customFormat="1" ht="16" hidden="1" thickBot="1">
      <c r="A429" s="231"/>
      <c r="B429" s="240"/>
      <c r="C429" s="23" t="s">
        <v>1335</v>
      </c>
      <c r="D429" s="24"/>
      <c r="E429" s="34" t="s">
        <v>996</v>
      </c>
      <c r="F429" s="104" t="s">
        <v>123</v>
      </c>
      <c r="G429" s="38"/>
      <c r="H429" s="38"/>
      <c r="I429" s="38"/>
      <c r="J429" s="102" t="s">
        <v>1193</v>
      </c>
      <c r="K429" s="38"/>
      <c r="L429" s="38"/>
      <c r="M429" s="38"/>
      <c r="N429" s="38"/>
      <c r="O429" s="38"/>
      <c r="P429" s="38"/>
      <c r="Q429" s="38"/>
      <c r="R429" s="46">
        <v>0</v>
      </c>
      <c r="S429" s="46">
        <v>0</v>
      </c>
      <c r="T429" s="25" t="s">
        <v>233</v>
      </c>
      <c r="U429" s="46">
        <v>0</v>
      </c>
      <c r="V429" s="46">
        <v>0</v>
      </c>
      <c r="W429" s="46">
        <v>0</v>
      </c>
      <c r="X429" s="46">
        <v>0</v>
      </c>
      <c r="Y429" s="46">
        <v>0</v>
      </c>
      <c r="Z429" s="38"/>
      <c r="AA429" s="38"/>
      <c r="AB429" s="38"/>
      <c r="AC429" s="38"/>
      <c r="AD429" s="38"/>
      <c r="AE429" s="38"/>
      <c r="AF429" s="38"/>
      <c r="AG429" s="38"/>
      <c r="AH429" s="38"/>
      <c r="AI429" s="38"/>
      <c r="AJ429" s="38"/>
      <c r="AK429" s="38"/>
      <c r="AL429" s="38"/>
      <c r="AM429" s="38"/>
      <c r="AN429" s="38"/>
      <c r="AO429" s="38"/>
      <c r="AP429" s="38"/>
      <c r="AQ429" s="24" t="s">
        <v>204</v>
      </c>
      <c r="AR429" s="24">
        <v>2009</v>
      </c>
      <c r="AS429" s="38"/>
      <c r="AT429" s="38"/>
      <c r="AU429" s="38"/>
      <c r="AV429" s="174">
        <v>7924269.4592914209</v>
      </c>
      <c r="AW429" s="104" t="s">
        <v>123</v>
      </c>
      <c r="AX429" s="102"/>
      <c r="AY429" s="102" t="s">
        <v>1645</v>
      </c>
      <c r="AZ429" s="102" t="s">
        <v>1193</v>
      </c>
      <c r="BA429" s="102"/>
      <c r="BB429" s="102"/>
      <c r="BC429" s="45"/>
      <c r="BD429" s="45"/>
    </row>
    <row r="430" spans="1:77" s="101" customFormat="1" ht="16" hidden="1" thickBot="1">
      <c r="A430" s="231"/>
      <c r="B430" s="240"/>
      <c r="C430" s="23" t="s">
        <v>1336</v>
      </c>
      <c r="D430" s="24"/>
      <c r="E430" s="34" t="s">
        <v>996</v>
      </c>
      <c r="F430" s="104" t="s">
        <v>123</v>
      </c>
      <c r="G430" s="38"/>
      <c r="H430" s="38"/>
      <c r="I430" s="38"/>
      <c r="J430" s="102" t="s">
        <v>1193</v>
      </c>
      <c r="K430" s="38"/>
      <c r="L430" s="38"/>
      <c r="M430" s="38"/>
      <c r="N430" s="38"/>
      <c r="O430" s="38"/>
      <c r="P430" s="38"/>
      <c r="Q430" s="38"/>
      <c r="R430" s="46">
        <v>0</v>
      </c>
      <c r="S430" s="46">
        <v>0</v>
      </c>
      <c r="T430" s="25" t="s">
        <v>1537</v>
      </c>
      <c r="U430" s="46">
        <v>0</v>
      </c>
      <c r="V430" s="46">
        <v>0</v>
      </c>
      <c r="W430" s="46">
        <v>0</v>
      </c>
      <c r="X430" s="46">
        <v>0</v>
      </c>
      <c r="Y430" s="46">
        <v>0</v>
      </c>
      <c r="Z430" s="38"/>
      <c r="AA430" s="38"/>
      <c r="AB430" s="38"/>
      <c r="AC430" s="38"/>
      <c r="AD430" s="38"/>
      <c r="AE430" s="38"/>
      <c r="AF430" s="38"/>
      <c r="AG430" s="38"/>
      <c r="AH430" s="38"/>
      <c r="AI430" s="38"/>
      <c r="AJ430" s="38"/>
      <c r="AK430" s="38"/>
      <c r="AL430" s="38"/>
      <c r="AM430" s="38"/>
      <c r="AN430" s="38"/>
      <c r="AO430" s="38"/>
      <c r="AP430" s="38"/>
      <c r="AQ430" s="24" t="s">
        <v>204</v>
      </c>
      <c r="AR430" s="24">
        <v>2009</v>
      </c>
      <c r="AS430" s="38"/>
      <c r="AT430" s="38"/>
      <c r="AU430" s="38"/>
      <c r="AV430" s="174">
        <v>8157052.5717453845</v>
      </c>
      <c r="AW430" s="104" t="s">
        <v>123</v>
      </c>
      <c r="AX430" s="102"/>
      <c r="AY430" s="102" t="s">
        <v>1645</v>
      </c>
      <c r="AZ430" s="102" t="s">
        <v>1193</v>
      </c>
      <c r="BA430" s="102"/>
      <c r="BB430" s="102"/>
      <c r="BC430" s="45"/>
      <c r="BD430" s="45"/>
    </row>
    <row r="431" spans="1:77" s="101" customFormat="1" ht="16" hidden="1" thickBot="1">
      <c r="A431" s="231"/>
      <c r="B431" s="240"/>
      <c r="C431" s="23" t="s">
        <v>1337</v>
      </c>
      <c r="D431" s="24"/>
      <c r="E431" s="34" t="s">
        <v>996</v>
      </c>
      <c r="F431" s="104" t="s">
        <v>123</v>
      </c>
      <c r="G431" s="38"/>
      <c r="H431" s="38"/>
      <c r="I431" s="38"/>
      <c r="J431" s="102" t="s">
        <v>1193</v>
      </c>
      <c r="K431" s="38"/>
      <c r="L431" s="38"/>
      <c r="M431" s="38"/>
      <c r="N431" s="38"/>
      <c r="O431" s="38"/>
      <c r="P431" s="38"/>
      <c r="Q431" s="38"/>
      <c r="R431" s="46">
        <v>0</v>
      </c>
      <c r="S431" s="46">
        <v>0</v>
      </c>
      <c r="T431" s="25" t="s">
        <v>1537</v>
      </c>
      <c r="U431" s="46">
        <v>0</v>
      </c>
      <c r="V431" s="46">
        <v>0</v>
      </c>
      <c r="W431" s="46">
        <v>0</v>
      </c>
      <c r="X431" s="46">
        <v>0</v>
      </c>
      <c r="Y431" s="46">
        <v>0</v>
      </c>
      <c r="Z431" s="38"/>
      <c r="AA431" s="38"/>
      <c r="AB431" s="38"/>
      <c r="AC431" s="38"/>
      <c r="AD431" s="38"/>
      <c r="AE431" s="38"/>
      <c r="AF431" s="38"/>
      <c r="AG431" s="38"/>
      <c r="AH431" s="38"/>
      <c r="AI431" s="38"/>
      <c r="AJ431" s="38"/>
      <c r="AK431" s="38"/>
      <c r="AL431" s="38"/>
      <c r="AM431" s="38"/>
      <c r="AN431" s="38"/>
      <c r="AO431" s="38"/>
      <c r="AP431" s="38"/>
      <c r="AQ431" s="24" t="s">
        <v>204</v>
      </c>
      <c r="AR431" s="24">
        <v>2009</v>
      </c>
      <c r="AS431" s="38"/>
      <c r="AT431" s="38"/>
      <c r="AU431" s="38"/>
      <c r="AV431" s="174">
        <v>20241159.275658313</v>
      </c>
      <c r="AW431" s="104" t="s">
        <v>123</v>
      </c>
      <c r="AX431" s="102"/>
      <c r="AY431" s="102" t="s">
        <v>1644</v>
      </c>
      <c r="AZ431" s="102" t="s">
        <v>1193</v>
      </c>
      <c r="BA431" s="102"/>
      <c r="BB431" s="102"/>
      <c r="BC431" s="45"/>
      <c r="BD431" s="45"/>
    </row>
    <row r="432" spans="1:77" s="101" customFormat="1" ht="16" hidden="1" thickBot="1">
      <c r="A432" s="231"/>
      <c r="B432" s="240"/>
      <c r="C432" s="23" t="s">
        <v>1338</v>
      </c>
      <c r="D432" s="24"/>
      <c r="E432" s="34" t="s">
        <v>732</v>
      </c>
      <c r="F432" s="102" t="s">
        <v>1573</v>
      </c>
      <c r="G432" s="38"/>
      <c r="H432" s="38"/>
      <c r="I432" s="38"/>
      <c r="J432" s="102" t="s">
        <v>1193</v>
      </c>
      <c r="K432" s="38"/>
      <c r="L432" s="38"/>
      <c r="M432" s="38"/>
      <c r="N432" s="38"/>
      <c r="O432" s="38"/>
      <c r="P432" s="38"/>
      <c r="Q432" s="38"/>
      <c r="R432" s="46">
        <v>0</v>
      </c>
      <c r="S432" s="46">
        <v>0</v>
      </c>
      <c r="T432" s="25" t="s">
        <v>225</v>
      </c>
      <c r="U432" s="46">
        <v>0</v>
      </c>
      <c r="V432" s="46">
        <v>0</v>
      </c>
      <c r="W432" s="46">
        <v>0</v>
      </c>
      <c r="X432" s="46">
        <v>0</v>
      </c>
      <c r="Y432" s="46">
        <v>0</v>
      </c>
      <c r="Z432" s="38"/>
      <c r="AA432" s="38"/>
      <c r="AB432" s="38"/>
      <c r="AC432" s="38"/>
      <c r="AD432" s="38"/>
      <c r="AE432" s="38"/>
      <c r="AF432" s="38"/>
      <c r="AG432" s="38"/>
      <c r="AH432" s="38"/>
      <c r="AI432" s="38"/>
      <c r="AJ432" s="38"/>
      <c r="AK432" s="38"/>
      <c r="AL432" s="38"/>
      <c r="AM432" s="38"/>
      <c r="AN432" s="38"/>
      <c r="AO432" s="38"/>
      <c r="AP432" s="38"/>
      <c r="AQ432" s="24" t="s">
        <v>204</v>
      </c>
      <c r="AR432" s="24">
        <v>2009</v>
      </c>
      <c r="AS432" s="38"/>
      <c r="AT432" s="38"/>
      <c r="AU432" s="38"/>
      <c r="AV432" s="174">
        <v>48635194.443252757</v>
      </c>
      <c r="AW432" s="102" t="s">
        <v>1573</v>
      </c>
      <c r="AX432" s="102"/>
      <c r="AY432" s="102" t="s">
        <v>1599</v>
      </c>
      <c r="AZ432" s="102" t="s">
        <v>1193</v>
      </c>
      <c r="BA432" s="102"/>
      <c r="BB432" s="102"/>
      <c r="BC432" s="45"/>
      <c r="BD432" s="45"/>
    </row>
    <row r="433" spans="1:56" s="101" customFormat="1" ht="16" hidden="1" thickBot="1">
      <c r="A433" s="231"/>
      <c r="B433" s="240"/>
      <c r="C433" s="23" t="s">
        <v>1339</v>
      </c>
      <c r="D433" s="24"/>
      <c r="E433" s="24" t="s">
        <v>733</v>
      </c>
      <c r="F433" s="104" t="s">
        <v>123</v>
      </c>
      <c r="G433" s="38"/>
      <c r="H433" s="38"/>
      <c r="I433" s="38"/>
      <c r="J433" s="102" t="s">
        <v>1193</v>
      </c>
      <c r="K433" s="38"/>
      <c r="L433" s="38"/>
      <c r="M433" s="38"/>
      <c r="N433" s="38"/>
      <c r="O433" s="38"/>
      <c r="P433" s="38"/>
      <c r="Q433" s="38"/>
      <c r="R433" s="46" t="s">
        <v>1513</v>
      </c>
      <c r="S433" s="46">
        <v>0</v>
      </c>
      <c r="T433" s="25" t="s">
        <v>238</v>
      </c>
      <c r="U433" s="46">
        <v>0</v>
      </c>
      <c r="V433" s="46">
        <v>0</v>
      </c>
      <c r="W433" s="46">
        <v>0</v>
      </c>
      <c r="X433" s="46">
        <v>0</v>
      </c>
      <c r="Y433" s="46">
        <v>0</v>
      </c>
      <c r="Z433" s="38"/>
      <c r="AA433" s="38"/>
      <c r="AB433" s="38"/>
      <c r="AC433" s="38"/>
      <c r="AD433" s="38"/>
      <c r="AE433" s="38"/>
      <c r="AF433" s="38"/>
      <c r="AG433" s="38"/>
      <c r="AH433" s="38"/>
      <c r="AI433" s="38"/>
      <c r="AJ433" s="38"/>
      <c r="AK433" s="38"/>
      <c r="AL433" s="38"/>
      <c r="AM433" s="38"/>
      <c r="AN433" s="38"/>
      <c r="AO433" s="38"/>
      <c r="AP433" s="38"/>
      <c r="AQ433" s="24" t="s">
        <v>204</v>
      </c>
      <c r="AR433" s="24">
        <v>2009</v>
      </c>
      <c r="AS433" s="38"/>
      <c r="AT433" s="38"/>
      <c r="AU433" s="38"/>
      <c r="AV433" s="174">
        <v>93362885.033339068</v>
      </c>
      <c r="AW433" s="104" t="s">
        <v>123</v>
      </c>
      <c r="AX433" s="102"/>
      <c r="AY433" s="102" t="s">
        <v>1599</v>
      </c>
      <c r="AZ433" s="102" t="s">
        <v>1193</v>
      </c>
      <c r="BA433" s="102"/>
      <c r="BB433" s="102"/>
      <c r="BC433" s="45"/>
      <c r="BD433" s="45"/>
    </row>
    <row r="434" spans="1:56" s="101" customFormat="1" ht="16" hidden="1" thickBot="1">
      <c r="A434" s="231"/>
      <c r="B434" s="240"/>
      <c r="C434" s="23" t="s">
        <v>1340</v>
      </c>
      <c r="D434" s="24"/>
      <c r="E434" s="34"/>
      <c r="F434" s="104" t="s">
        <v>123</v>
      </c>
      <c r="G434" s="38"/>
      <c r="H434" s="38"/>
      <c r="I434" s="38"/>
      <c r="J434" s="102" t="s">
        <v>1193</v>
      </c>
      <c r="K434" s="38"/>
      <c r="L434" s="38"/>
      <c r="M434" s="38"/>
      <c r="N434" s="38"/>
      <c r="O434" s="38"/>
      <c r="P434" s="38"/>
      <c r="Q434" s="38"/>
      <c r="R434" s="46" t="s">
        <v>1514</v>
      </c>
      <c r="S434" s="46">
        <v>0</v>
      </c>
      <c r="T434" s="25" t="s">
        <v>238</v>
      </c>
      <c r="U434" s="46">
        <v>0</v>
      </c>
      <c r="V434" s="46">
        <v>0</v>
      </c>
      <c r="W434" s="46">
        <v>0</v>
      </c>
      <c r="X434" s="46">
        <v>0</v>
      </c>
      <c r="Y434" s="46">
        <v>0</v>
      </c>
      <c r="Z434" s="38"/>
      <c r="AA434" s="38"/>
      <c r="AB434" s="38"/>
      <c r="AC434" s="38"/>
      <c r="AD434" s="38"/>
      <c r="AE434" s="38"/>
      <c r="AF434" s="38"/>
      <c r="AG434" s="38"/>
      <c r="AH434" s="38"/>
      <c r="AI434" s="38"/>
      <c r="AJ434" s="38"/>
      <c r="AK434" s="38"/>
      <c r="AL434" s="38"/>
      <c r="AM434" s="38"/>
      <c r="AN434" s="38"/>
      <c r="AO434" s="38"/>
      <c r="AP434" s="38"/>
      <c r="AQ434" s="24" t="s">
        <v>204</v>
      </c>
      <c r="AR434" s="24">
        <v>2009</v>
      </c>
      <c r="AS434" s="38"/>
      <c r="AT434" s="38"/>
      <c r="AU434" s="38"/>
      <c r="AV434" s="174">
        <v>11447765.194823591</v>
      </c>
      <c r="AW434" s="104" t="s">
        <v>123</v>
      </c>
      <c r="AX434" s="102"/>
      <c r="AY434" s="102" t="s">
        <v>1599</v>
      </c>
      <c r="AZ434" s="102" t="s">
        <v>1193</v>
      </c>
      <c r="BA434" s="102"/>
      <c r="BB434" s="102"/>
      <c r="BC434" s="45"/>
      <c r="BD434" s="45"/>
    </row>
    <row r="435" spans="1:56" s="101" customFormat="1" ht="16" hidden="1" thickBot="1">
      <c r="A435" s="231"/>
      <c r="B435" s="240"/>
      <c r="C435" s="23" t="s">
        <v>1341</v>
      </c>
      <c r="D435" s="24"/>
      <c r="E435" s="24" t="s">
        <v>733</v>
      </c>
      <c r="F435" s="102" t="s">
        <v>123</v>
      </c>
      <c r="G435" s="38"/>
      <c r="H435" s="38"/>
      <c r="I435" s="38"/>
      <c r="J435" s="102" t="s">
        <v>1193</v>
      </c>
      <c r="K435" s="38"/>
      <c r="L435" s="38"/>
      <c r="M435" s="38"/>
      <c r="N435" s="38"/>
      <c r="O435" s="38"/>
      <c r="P435" s="38"/>
      <c r="Q435" s="38"/>
      <c r="R435" s="46" t="s">
        <v>1515</v>
      </c>
      <c r="S435" s="46">
        <v>0</v>
      </c>
      <c r="T435" s="25" t="s">
        <v>1577</v>
      </c>
      <c r="U435" s="46">
        <v>0</v>
      </c>
      <c r="V435" s="46">
        <v>0</v>
      </c>
      <c r="W435" s="46">
        <v>0</v>
      </c>
      <c r="X435" s="46">
        <v>0</v>
      </c>
      <c r="Y435" s="46">
        <v>0</v>
      </c>
      <c r="Z435" s="38"/>
      <c r="AA435" s="38"/>
      <c r="AB435" s="38"/>
      <c r="AC435" s="38"/>
      <c r="AD435" s="38"/>
      <c r="AE435" s="38"/>
      <c r="AF435" s="38"/>
      <c r="AG435" s="38"/>
      <c r="AH435" s="38"/>
      <c r="AI435" s="38"/>
      <c r="AJ435" s="38"/>
      <c r="AK435" s="38"/>
      <c r="AL435" s="38"/>
      <c r="AM435" s="38"/>
      <c r="AN435" s="38"/>
      <c r="AO435" s="38"/>
      <c r="AP435" s="38"/>
      <c r="AQ435" s="24" t="s">
        <v>204</v>
      </c>
      <c r="AR435" s="24">
        <v>2009</v>
      </c>
      <c r="AS435" s="38"/>
      <c r="AT435" s="38"/>
      <c r="AU435" s="38"/>
      <c r="AV435" s="174">
        <v>2442189.908229033</v>
      </c>
      <c r="AW435" s="102" t="s">
        <v>123</v>
      </c>
      <c r="AX435" s="102"/>
      <c r="AY435" s="102" t="s">
        <v>1599</v>
      </c>
      <c r="AZ435" s="102" t="s">
        <v>1193</v>
      </c>
      <c r="BA435" s="102"/>
      <c r="BB435" s="102"/>
      <c r="BC435" s="45"/>
      <c r="BD435" s="45"/>
    </row>
    <row r="436" spans="1:56" s="101" customFormat="1" ht="16" hidden="1" thickBot="1">
      <c r="A436" s="231"/>
      <c r="B436" s="240"/>
      <c r="C436" s="23" t="s">
        <v>1342</v>
      </c>
      <c r="D436" s="24"/>
      <c r="E436" s="51" t="s">
        <v>732</v>
      </c>
      <c r="F436" s="102" t="s">
        <v>123</v>
      </c>
      <c r="G436" s="38"/>
      <c r="H436" s="38"/>
      <c r="I436" s="38"/>
      <c r="J436" s="102" t="s">
        <v>1193</v>
      </c>
      <c r="K436" s="38"/>
      <c r="L436" s="38"/>
      <c r="M436" s="38"/>
      <c r="N436" s="38"/>
      <c r="O436" s="38"/>
      <c r="P436" s="38"/>
      <c r="Q436" s="38"/>
      <c r="R436" s="46" t="s">
        <v>1516</v>
      </c>
      <c r="S436" s="46">
        <v>0</v>
      </c>
      <c r="T436" s="25" t="s">
        <v>1578</v>
      </c>
      <c r="U436" s="46">
        <v>0</v>
      </c>
      <c r="V436" s="46">
        <v>0</v>
      </c>
      <c r="W436" s="46">
        <v>0</v>
      </c>
      <c r="X436" s="46">
        <v>0</v>
      </c>
      <c r="Y436" s="46">
        <v>0</v>
      </c>
      <c r="Z436" s="38"/>
      <c r="AA436" s="38"/>
      <c r="AB436" s="38"/>
      <c r="AC436" s="38"/>
      <c r="AD436" s="38"/>
      <c r="AE436" s="38"/>
      <c r="AF436" s="38"/>
      <c r="AG436" s="38"/>
      <c r="AH436" s="38"/>
      <c r="AI436" s="38"/>
      <c r="AJ436" s="38"/>
      <c r="AK436" s="38"/>
      <c r="AL436" s="38"/>
      <c r="AM436" s="38"/>
      <c r="AN436" s="38"/>
      <c r="AO436" s="38"/>
      <c r="AP436" s="38"/>
      <c r="AQ436" s="24" t="s">
        <v>204</v>
      </c>
      <c r="AR436" s="24">
        <v>2009</v>
      </c>
      <c r="AS436" s="38"/>
      <c r="AT436" s="38"/>
      <c r="AU436" s="38"/>
      <c r="AV436" s="174">
        <v>32053742.545506056</v>
      </c>
      <c r="AW436" s="102" t="s">
        <v>123</v>
      </c>
      <c r="AX436" s="102"/>
      <c r="AY436" s="102" t="s">
        <v>1599</v>
      </c>
      <c r="AZ436" s="102" t="s">
        <v>1193</v>
      </c>
      <c r="BA436" s="102"/>
      <c r="BB436" s="102"/>
      <c r="BC436" s="45"/>
      <c r="BD436" s="45"/>
    </row>
    <row r="437" spans="1:56" s="101" customFormat="1" ht="16" hidden="1" thickBot="1">
      <c r="A437" s="231"/>
      <c r="B437" s="240"/>
      <c r="C437" s="23" t="s">
        <v>1343</v>
      </c>
      <c r="D437" s="24"/>
      <c r="E437" s="34"/>
      <c r="F437" s="102" t="s">
        <v>123</v>
      </c>
      <c r="G437" s="38"/>
      <c r="H437" s="38"/>
      <c r="I437" s="38"/>
      <c r="J437" s="102" t="s">
        <v>1193</v>
      </c>
      <c r="K437" s="38"/>
      <c r="L437" s="38"/>
      <c r="M437" s="38"/>
      <c r="N437" s="38"/>
      <c r="O437" s="38"/>
      <c r="P437" s="38"/>
      <c r="Q437" s="38"/>
      <c r="R437" s="46" t="s">
        <v>1517</v>
      </c>
      <c r="S437" s="46">
        <v>0</v>
      </c>
      <c r="T437" s="25" t="s">
        <v>225</v>
      </c>
      <c r="U437" s="46">
        <v>0</v>
      </c>
      <c r="V437" s="46">
        <v>0</v>
      </c>
      <c r="W437" s="46">
        <v>0</v>
      </c>
      <c r="X437" s="46">
        <v>0</v>
      </c>
      <c r="Y437" s="46">
        <v>0</v>
      </c>
      <c r="Z437" s="38"/>
      <c r="AA437" s="38"/>
      <c r="AB437" s="38"/>
      <c r="AC437" s="38"/>
      <c r="AD437" s="38"/>
      <c r="AE437" s="38"/>
      <c r="AF437" s="38"/>
      <c r="AG437" s="38"/>
      <c r="AH437" s="38"/>
      <c r="AI437" s="38"/>
      <c r="AJ437" s="38"/>
      <c r="AK437" s="38"/>
      <c r="AL437" s="38"/>
      <c r="AM437" s="38"/>
      <c r="AN437" s="38"/>
      <c r="AO437" s="38"/>
      <c r="AP437" s="38"/>
      <c r="AQ437" s="24" t="s">
        <v>204</v>
      </c>
      <c r="AR437" s="24">
        <v>2009</v>
      </c>
      <c r="AS437" s="38"/>
      <c r="AT437" s="38"/>
      <c r="AU437" s="38"/>
      <c r="AV437" s="174">
        <v>3001858.428864853</v>
      </c>
      <c r="AW437" s="102" t="s">
        <v>123</v>
      </c>
      <c r="AX437" s="102"/>
      <c r="AY437" s="102" t="s">
        <v>1599</v>
      </c>
      <c r="AZ437" s="102" t="s">
        <v>1193</v>
      </c>
      <c r="BA437" s="102"/>
      <c r="BB437" s="102"/>
      <c r="BC437" s="45"/>
      <c r="BD437" s="45"/>
    </row>
    <row r="438" spans="1:56" s="101" customFormat="1" ht="16" hidden="1" thickBot="1">
      <c r="A438" s="231"/>
      <c r="B438" s="240"/>
      <c r="C438" s="23" t="s">
        <v>1344</v>
      </c>
      <c r="D438" s="24"/>
      <c r="E438" s="34"/>
      <c r="F438" s="102" t="s">
        <v>123</v>
      </c>
      <c r="G438" s="38"/>
      <c r="H438" s="38"/>
      <c r="I438" s="38"/>
      <c r="J438" s="102" t="s">
        <v>1193</v>
      </c>
      <c r="K438" s="38"/>
      <c r="L438" s="38"/>
      <c r="M438" s="38"/>
      <c r="N438" s="38"/>
      <c r="O438" s="38"/>
      <c r="P438" s="38"/>
      <c r="Q438" s="38"/>
      <c r="R438" s="46" t="s">
        <v>1518</v>
      </c>
      <c r="S438" s="46">
        <v>0</v>
      </c>
      <c r="T438" s="25" t="s">
        <v>225</v>
      </c>
      <c r="U438" s="46">
        <v>0</v>
      </c>
      <c r="V438" s="46">
        <v>0</v>
      </c>
      <c r="W438" s="46">
        <v>0</v>
      </c>
      <c r="X438" s="46">
        <v>0</v>
      </c>
      <c r="Y438" s="46">
        <v>0</v>
      </c>
      <c r="Z438" s="38"/>
      <c r="AA438" s="38"/>
      <c r="AB438" s="38"/>
      <c r="AC438" s="38"/>
      <c r="AD438" s="38"/>
      <c r="AE438" s="38"/>
      <c r="AF438" s="38"/>
      <c r="AG438" s="38"/>
      <c r="AH438" s="38"/>
      <c r="AI438" s="38"/>
      <c r="AJ438" s="38"/>
      <c r="AK438" s="38"/>
      <c r="AL438" s="38"/>
      <c r="AM438" s="38"/>
      <c r="AN438" s="38"/>
      <c r="AO438" s="38"/>
      <c r="AP438" s="38"/>
      <c r="AQ438" s="24" t="s">
        <v>204</v>
      </c>
      <c r="AR438" s="24">
        <v>2009</v>
      </c>
      <c r="AS438" s="38"/>
      <c r="AT438" s="38"/>
      <c r="AU438" s="38"/>
      <c r="AV438" s="174">
        <v>2493068.8646504707</v>
      </c>
      <c r="AW438" s="102" t="s">
        <v>123</v>
      </c>
      <c r="AX438" s="102"/>
      <c r="AY438" s="102" t="s">
        <v>1599</v>
      </c>
      <c r="AZ438" s="102" t="s">
        <v>1193</v>
      </c>
      <c r="BA438" s="102"/>
      <c r="BB438" s="102"/>
      <c r="BC438" s="45"/>
      <c r="BD438" s="45"/>
    </row>
    <row r="439" spans="1:56" s="101" customFormat="1" ht="16" hidden="1" thickBot="1">
      <c r="A439" s="231"/>
      <c r="B439" s="240"/>
      <c r="C439" s="23" t="s">
        <v>1345</v>
      </c>
      <c r="D439" s="24"/>
      <c r="E439" s="34"/>
      <c r="F439" s="102" t="s">
        <v>123</v>
      </c>
      <c r="G439" s="38"/>
      <c r="H439" s="38"/>
      <c r="I439" s="38"/>
      <c r="J439" s="102" t="s">
        <v>1193</v>
      </c>
      <c r="K439" s="38"/>
      <c r="L439" s="38"/>
      <c r="M439" s="38"/>
      <c r="N439" s="38"/>
      <c r="O439" s="38"/>
      <c r="P439" s="38"/>
      <c r="Q439" s="38"/>
      <c r="R439" s="46" t="s">
        <v>1519</v>
      </c>
      <c r="S439" s="46">
        <v>0</v>
      </c>
      <c r="T439" s="25" t="s">
        <v>225</v>
      </c>
      <c r="U439" s="46">
        <v>0</v>
      </c>
      <c r="V439" s="46">
        <v>0</v>
      </c>
      <c r="W439" s="46">
        <v>0</v>
      </c>
      <c r="X439" s="46">
        <v>0</v>
      </c>
      <c r="Y439" s="46">
        <v>0</v>
      </c>
      <c r="Z439" s="38"/>
      <c r="AA439" s="38"/>
      <c r="AB439" s="38"/>
      <c r="AC439" s="38"/>
      <c r="AD439" s="38"/>
      <c r="AE439" s="38"/>
      <c r="AF439" s="38"/>
      <c r="AG439" s="38"/>
      <c r="AH439" s="38"/>
      <c r="AI439" s="38"/>
      <c r="AJ439" s="38"/>
      <c r="AK439" s="38"/>
      <c r="AL439" s="38"/>
      <c r="AM439" s="38"/>
      <c r="AN439" s="38"/>
      <c r="AO439" s="38"/>
      <c r="AP439" s="38"/>
      <c r="AQ439" s="24" t="s">
        <v>204</v>
      </c>
      <c r="AR439" s="24">
        <v>2009</v>
      </c>
      <c r="AS439" s="38"/>
      <c r="AT439" s="38"/>
      <c r="AU439" s="38"/>
      <c r="AV439" s="174">
        <v>1170215.9976930784</v>
      </c>
      <c r="AW439" s="102" t="s">
        <v>123</v>
      </c>
      <c r="AX439" s="102"/>
      <c r="AY439" s="102" t="s">
        <v>1599</v>
      </c>
      <c r="AZ439" s="102" t="s">
        <v>1193</v>
      </c>
      <c r="BA439" s="102"/>
      <c r="BB439" s="102"/>
      <c r="BC439" s="45"/>
      <c r="BD439" s="45"/>
    </row>
    <row r="440" spans="1:56" s="101" customFormat="1" ht="16" hidden="1" thickBot="1">
      <c r="A440" s="231"/>
      <c r="B440" s="240"/>
      <c r="C440" s="23" t="s">
        <v>1346</v>
      </c>
      <c r="D440" s="24"/>
      <c r="E440" s="34"/>
      <c r="F440" s="102" t="s">
        <v>123</v>
      </c>
      <c r="G440" s="38"/>
      <c r="H440" s="38"/>
      <c r="I440" s="38"/>
      <c r="J440" s="102" t="s">
        <v>1193</v>
      </c>
      <c r="K440" s="38"/>
      <c r="L440" s="38"/>
      <c r="M440" s="38"/>
      <c r="N440" s="38"/>
      <c r="O440" s="38"/>
      <c r="P440" s="38"/>
      <c r="Q440" s="38"/>
      <c r="R440" s="46" t="s">
        <v>1520</v>
      </c>
      <c r="S440" s="46">
        <v>0</v>
      </c>
      <c r="T440" s="25" t="s">
        <v>225</v>
      </c>
      <c r="U440" s="46">
        <v>0</v>
      </c>
      <c r="V440" s="46">
        <v>0</v>
      </c>
      <c r="W440" s="46">
        <v>0</v>
      </c>
      <c r="X440" s="46">
        <v>0</v>
      </c>
      <c r="Y440" s="46">
        <v>0</v>
      </c>
      <c r="Z440" s="38"/>
      <c r="AA440" s="38"/>
      <c r="AB440" s="38"/>
      <c r="AC440" s="38"/>
      <c r="AD440" s="38"/>
      <c r="AE440" s="38"/>
      <c r="AF440" s="38"/>
      <c r="AG440" s="38"/>
      <c r="AH440" s="38"/>
      <c r="AI440" s="38"/>
      <c r="AJ440" s="38"/>
      <c r="AK440" s="38"/>
      <c r="AL440" s="38"/>
      <c r="AM440" s="38"/>
      <c r="AN440" s="38"/>
      <c r="AO440" s="38"/>
      <c r="AP440" s="38"/>
      <c r="AQ440" s="24" t="s">
        <v>204</v>
      </c>
      <c r="AR440" s="24">
        <v>2009</v>
      </c>
      <c r="AS440" s="38"/>
      <c r="AT440" s="38"/>
      <c r="AU440" s="38"/>
      <c r="AV440" s="174">
        <v>172988.45183288984</v>
      </c>
      <c r="AW440" s="102" t="s">
        <v>123</v>
      </c>
      <c r="AX440" s="102"/>
      <c r="AY440" s="102" t="s">
        <v>1599</v>
      </c>
      <c r="AZ440" s="102" t="s">
        <v>1193</v>
      </c>
      <c r="BA440" s="102"/>
      <c r="BB440" s="102"/>
      <c r="BC440" s="45"/>
      <c r="BD440" s="45"/>
    </row>
    <row r="441" spans="1:56" s="101" customFormat="1" ht="16" hidden="1" thickBot="1">
      <c r="A441" s="231"/>
      <c r="B441" s="240"/>
      <c r="C441" s="23" t="s">
        <v>1347</v>
      </c>
      <c r="D441" s="24"/>
      <c r="E441" s="34"/>
      <c r="F441" s="102" t="s">
        <v>123</v>
      </c>
      <c r="G441" s="38"/>
      <c r="H441" s="38"/>
      <c r="I441" s="38"/>
      <c r="J441" s="102" t="s">
        <v>1193</v>
      </c>
      <c r="K441" s="38"/>
      <c r="L441" s="38"/>
      <c r="M441" s="38"/>
      <c r="N441" s="38"/>
      <c r="O441" s="38"/>
      <c r="P441" s="38"/>
      <c r="Q441" s="38"/>
      <c r="R441" s="46" t="s">
        <v>1521</v>
      </c>
      <c r="S441" s="46">
        <v>0</v>
      </c>
      <c r="T441" s="25" t="s">
        <v>225</v>
      </c>
      <c r="U441" s="46">
        <v>0</v>
      </c>
      <c r="V441" s="46">
        <v>0</v>
      </c>
      <c r="W441" s="46">
        <v>0</v>
      </c>
      <c r="X441" s="46">
        <v>0</v>
      </c>
      <c r="Y441" s="46">
        <v>0</v>
      </c>
      <c r="Z441" s="38"/>
      <c r="AA441" s="38"/>
      <c r="AB441" s="38"/>
      <c r="AC441" s="38"/>
      <c r="AD441" s="38"/>
      <c r="AE441" s="38"/>
      <c r="AF441" s="38"/>
      <c r="AG441" s="38"/>
      <c r="AH441" s="38"/>
      <c r="AI441" s="38"/>
      <c r="AJ441" s="38"/>
      <c r="AK441" s="38"/>
      <c r="AL441" s="38"/>
      <c r="AM441" s="38"/>
      <c r="AN441" s="38"/>
      <c r="AO441" s="38"/>
      <c r="AP441" s="38"/>
      <c r="AQ441" s="24" t="s">
        <v>204</v>
      </c>
      <c r="AR441" s="24">
        <v>2009</v>
      </c>
      <c r="AS441" s="38"/>
      <c r="AT441" s="38"/>
      <c r="AU441" s="38"/>
      <c r="AV441" s="174">
        <v>279834.26031791</v>
      </c>
      <c r="AW441" s="102" t="s">
        <v>123</v>
      </c>
      <c r="AX441" s="102"/>
      <c r="AY441" s="102" t="s">
        <v>1599</v>
      </c>
      <c r="AZ441" s="102" t="s">
        <v>1193</v>
      </c>
      <c r="BA441" s="102"/>
      <c r="BB441" s="102"/>
      <c r="BC441" s="45"/>
      <c r="BD441" s="45"/>
    </row>
    <row r="442" spans="1:56" s="101" customFormat="1" ht="16" hidden="1" thickBot="1">
      <c r="A442" s="231"/>
      <c r="B442" s="240"/>
      <c r="C442" s="23" t="s">
        <v>1348</v>
      </c>
      <c r="D442" s="24"/>
      <c r="E442" s="34"/>
      <c r="F442" s="102" t="s">
        <v>123</v>
      </c>
      <c r="G442" s="38"/>
      <c r="H442" s="38"/>
      <c r="I442" s="38"/>
      <c r="J442" s="102" t="s">
        <v>1193</v>
      </c>
      <c r="K442" s="38"/>
      <c r="L442" s="38"/>
      <c r="M442" s="38"/>
      <c r="N442" s="38"/>
      <c r="O442" s="38"/>
      <c r="P442" s="38"/>
      <c r="Q442" s="38"/>
      <c r="R442" s="46">
        <v>0</v>
      </c>
      <c r="S442" s="46">
        <v>0</v>
      </c>
      <c r="T442" s="25" t="s">
        <v>225</v>
      </c>
      <c r="U442" s="46">
        <v>0</v>
      </c>
      <c r="V442" s="46">
        <v>0</v>
      </c>
      <c r="W442" s="46">
        <v>0</v>
      </c>
      <c r="X442" s="46">
        <v>0</v>
      </c>
      <c r="Y442" s="46">
        <v>0</v>
      </c>
      <c r="Z442" s="38"/>
      <c r="AA442" s="38"/>
      <c r="AB442" s="38"/>
      <c r="AC442" s="38"/>
      <c r="AD442" s="38"/>
      <c r="AE442" s="38"/>
      <c r="AF442" s="38"/>
      <c r="AG442" s="38"/>
      <c r="AH442" s="38"/>
      <c r="AI442" s="38"/>
      <c r="AJ442" s="38"/>
      <c r="AK442" s="38"/>
      <c r="AL442" s="38"/>
      <c r="AM442" s="38"/>
      <c r="AN442" s="38"/>
      <c r="AO442" s="38"/>
      <c r="AP442" s="38"/>
      <c r="AQ442" s="24" t="s">
        <v>204</v>
      </c>
      <c r="AR442" s="24">
        <v>2009</v>
      </c>
      <c r="AS442" s="38"/>
      <c r="AT442" s="38"/>
      <c r="AU442" s="38"/>
      <c r="AV442" s="174">
        <v>91582.12155858874</v>
      </c>
      <c r="AW442" s="102" t="s">
        <v>123</v>
      </c>
      <c r="AX442" s="102"/>
      <c r="AY442" s="102" t="s">
        <v>1599</v>
      </c>
      <c r="AZ442" s="102" t="s">
        <v>1193</v>
      </c>
      <c r="BA442" s="102"/>
      <c r="BB442" s="102"/>
      <c r="BC442" s="45"/>
      <c r="BD442" s="45"/>
    </row>
    <row r="443" spans="1:56" s="101" customFormat="1" ht="16" hidden="1" thickBot="1">
      <c r="A443" s="231"/>
      <c r="B443" s="240"/>
      <c r="C443" s="23" t="s">
        <v>1349</v>
      </c>
      <c r="D443" s="24"/>
      <c r="E443" s="34"/>
      <c r="F443" s="102" t="s">
        <v>123</v>
      </c>
      <c r="G443" s="38"/>
      <c r="H443" s="38"/>
      <c r="I443" s="38"/>
      <c r="J443" s="102" t="s">
        <v>1193</v>
      </c>
      <c r="K443" s="38"/>
      <c r="L443" s="38"/>
      <c r="M443" s="38"/>
      <c r="N443" s="38"/>
      <c r="O443" s="38"/>
      <c r="P443" s="38"/>
      <c r="Q443" s="38"/>
      <c r="R443" s="46">
        <v>0</v>
      </c>
      <c r="S443" s="46">
        <v>0</v>
      </c>
      <c r="T443" s="25" t="s">
        <v>225</v>
      </c>
      <c r="U443" s="46">
        <v>0</v>
      </c>
      <c r="V443" s="46">
        <v>0</v>
      </c>
      <c r="W443" s="46">
        <v>0</v>
      </c>
      <c r="X443" s="46">
        <v>0</v>
      </c>
      <c r="Y443" s="46">
        <v>0</v>
      </c>
      <c r="Z443" s="38"/>
      <c r="AA443" s="38"/>
      <c r="AB443" s="38"/>
      <c r="AC443" s="38"/>
      <c r="AD443" s="38"/>
      <c r="AE443" s="38"/>
      <c r="AF443" s="38"/>
      <c r="AG443" s="38"/>
      <c r="AH443" s="38"/>
      <c r="AI443" s="38"/>
      <c r="AJ443" s="38"/>
      <c r="AK443" s="38"/>
      <c r="AL443" s="38"/>
      <c r="AM443" s="38"/>
      <c r="AN443" s="38"/>
      <c r="AO443" s="38"/>
      <c r="AP443" s="38"/>
      <c r="AQ443" s="24" t="s">
        <v>204</v>
      </c>
      <c r="AR443" s="24">
        <v>2009</v>
      </c>
      <c r="AS443" s="38"/>
      <c r="AT443" s="38"/>
      <c r="AU443" s="38"/>
      <c r="AV443" s="174">
        <v>356152.69495006726</v>
      </c>
      <c r="AW443" s="102" t="s">
        <v>123</v>
      </c>
      <c r="AX443" s="102"/>
      <c r="AY443" s="102" t="s">
        <v>1599</v>
      </c>
      <c r="AZ443" s="102" t="s">
        <v>1193</v>
      </c>
      <c r="BA443" s="102"/>
      <c r="BB443" s="102"/>
      <c r="BC443" s="45"/>
      <c r="BD443" s="45"/>
    </row>
    <row r="444" spans="1:56" s="101" customFormat="1" ht="16" hidden="1" thickBot="1">
      <c r="A444" s="231"/>
      <c r="B444" s="240"/>
      <c r="C444" s="23" t="s">
        <v>1350</v>
      </c>
      <c r="D444" s="24"/>
      <c r="E444" s="34"/>
      <c r="F444" s="102" t="s">
        <v>123</v>
      </c>
      <c r="G444" s="38"/>
      <c r="H444" s="38"/>
      <c r="I444" s="38"/>
      <c r="J444" s="102" t="s">
        <v>1193</v>
      </c>
      <c r="K444" s="38"/>
      <c r="L444" s="38"/>
      <c r="M444" s="38"/>
      <c r="N444" s="38"/>
      <c r="O444" s="38"/>
      <c r="P444" s="38"/>
      <c r="Q444" s="38"/>
      <c r="R444" s="46">
        <v>0</v>
      </c>
      <c r="S444" s="46">
        <v>0</v>
      </c>
      <c r="T444" s="25" t="s">
        <v>225</v>
      </c>
      <c r="U444" s="46">
        <v>0</v>
      </c>
      <c r="V444" s="46">
        <v>0</v>
      </c>
      <c r="W444" s="46">
        <v>0</v>
      </c>
      <c r="X444" s="46">
        <v>0</v>
      </c>
      <c r="Y444" s="46">
        <v>0</v>
      </c>
      <c r="Z444" s="38"/>
      <c r="AA444" s="38"/>
      <c r="AB444" s="38"/>
      <c r="AC444" s="38"/>
      <c r="AD444" s="38"/>
      <c r="AE444" s="38"/>
      <c r="AF444" s="38"/>
      <c r="AG444" s="38"/>
      <c r="AH444" s="38"/>
      <c r="AI444" s="38"/>
      <c r="AJ444" s="38"/>
      <c r="AK444" s="38"/>
      <c r="AL444" s="38"/>
      <c r="AM444" s="38"/>
      <c r="AN444" s="38"/>
      <c r="AO444" s="38"/>
      <c r="AP444" s="38"/>
      <c r="AQ444" s="24" t="s">
        <v>204</v>
      </c>
      <c r="AR444" s="24">
        <v>2009</v>
      </c>
      <c r="AS444" s="38"/>
      <c r="AT444" s="38"/>
      <c r="AU444" s="38"/>
      <c r="AV444" s="174">
        <v>508789.5642143818</v>
      </c>
      <c r="AW444" s="102" t="s">
        <v>123</v>
      </c>
      <c r="AX444" s="102"/>
      <c r="AY444" s="102" t="s">
        <v>1599</v>
      </c>
      <c r="AZ444" s="102" t="s">
        <v>1193</v>
      </c>
      <c r="BA444" s="102"/>
      <c r="BB444" s="102"/>
      <c r="BC444" s="45"/>
      <c r="BD444" s="45"/>
    </row>
    <row r="445" spans="1:56" s="101" customFormat="1" ht="16" hidden="1" thickBot="1">
      <c r="A445" s="231"/>
      <c r="B445" s="240"/>
      <c r="C445" s="23" t="s">
        <v>1351</v>
      </c>
      <c r="D445" s="24"/>
      <c r="E445" s="34"/>
      <c r="F445" s="102" t="s">
        <v>123</v>
      </c>
      <c r="G445" s="38"/>
      <c r="H445" s="38"/>
      <c r="I445" s="38"/>
      <c r="J445" s="102" t="s">
        <v>1193</v>
      </c>
      <c r="K445" s="38"/>
      <c r="L445" s="38"/>
      <c r="M445" s="38"/>
      <c r="N445" s="38"/>
      <c r="O445" s="38"/>
      <c r="P445" s="38"/>
      <c r="Q445" s="38"/>
      <c r="R445" s="46" t="s">
        <v>1522</v>
      </c>
      <c r="S445" s="46">
        <v>0</v>
      </c>
      <c r="T445" s="25" t="s">
        <v>238</v>
      </c>
      <c r="U445" s="46">
        <v>0</v>
      </c>
      <c r="V445" s="46">
        <v>0</v>
      </c>
      <c r="W445" s="46">
        <v>0</v>
      </c>
      <c r="X445" s="46">
        <v>0</v>
      </c>
      <c r="Y445" s="46">
        <v>0</v>
      </c>
      <c r="Z445" s="38"/>
      <c r="AA445" s="38"/>
      <c r="AB445" s="38"/>
      <c r="AC445" s="38"/>
      <c r="AD445" s="38"/>
      <c r="AE445" s="38"/>
      <c r="AF445" s="38"/>
      <c r="AG445" s="38"/>
      <c r="AH445" s="38"/>
      <c r="AI445" s="38"/>
      <c r="AJ445" s="38"/>
      <c r="AK445" s="38"/>
      <c r="AL445" s="38"/>
      <c r="AM445" s="38"/>
      <c r="AN445" s="38"/>
      <c r="AO445" s="38"/>
      <c r="AP445" s="38"/>
      <c r="AQ445" s="24" t="s">
        <v>204</v>
      </c>
      <c r="AR445" s="24">
        <v>2009</v>
      </c>
      <c r="AS445" s="38"/>
      <c r="AT445" s="38"/>
      <c r="AU445" s="38"/>
      <c r="AV445" s="174">
        <v>91582.12155858874</v>
      </c>
      <c r="AW445" s="102" t="s">
        <v>123</v>
      </c>
      <c r="AX445" s="102"/>
      <c r="AY445" s="102" t="s">
        <v>1599</v>
      </c>
      <c r="AZ445" s="102" t="s">
        <v>1193</v>
      </c>
      <c r="BA445" s="102"/>
      <c r="BB445" s="102"/>
      <c r="BC445" s="45"/>
      <c r="BD445" s="45"/>
    </row>
    <row r="446" spans="1:56" s="101" customFormat="1" ht="16" hidden="1" thickBot="1">
      <c r="A446" s="231"/>
      <c r="B446" s="240"/>
      <c r="C446" s="23" t="s">
        <v>1352</v>
      </c>
      <c r="D446" s="24"/>
      <c r="E446" s="34"/>
      <c r="F446" s="102" t="s">
        <v>123</v>
      </c>
      <c r="G446" s="38"/>
      <c r="H446" s="38"/>
      <c r="I446" s="38"/>
      <c r="J446" s="102" t="s">
        <v>1193</v>
      </c>
      <c r="K446" s="38"/>
      <c r="L446" s="38"/>
      <c r="M446" s="38"/>
      <c r="N446" s="38"/>
      <c r="O446" s="38"/>
      <c r="P446" s="38"/>
      <c r="Q446" s="38"/>
      <c r="R446" s="46">
        <v>0</v>
      </c>
      <c r="S446" s="46">
        <v>0</v>
      </c>
      <c r="T446" s="25" t="s">
        <v>225</v>
      </c>
      <c r="U446" s="46">
        <v>0</v>
      </c>
      <c r="V446" s="46">
        <v>0</v>
      </c>
      <c r="W446" s="46">
        <v>0</v>
      </c>
      <c r="X446" s="46">
        <v>0</v>
      </c>
      <c r="Y446" s="46">
        <v>0</v>
      </c>
      <c r="Z446" s="38"/>
      <c r="AA446" s="38"/>
      <c r="AB446" s="38"/>
      <c r="AC446" s="38"/>
      <c r="AD446" s="38"/>
      <c r="AE446" s="38"/>
      <c r="AF446" s="38"/>
      <c r="AG446" s="38"/>
      <c r="AH446" s="38"/>
      <c r="AI446" s="38"/>
      <c r="AJ446" s="38"/>
      <c r="AK446" s="38"/>
      <c r="AL446" s="38"/>
      <c r="AM446" s="38"/>
      <c r="AN446" s="38"/>
      <c r="AO446" s="38"/>
      <c r="AP446" s="38"/>
      <c r="AQ446" s="24" t="s">
        <v>204</v>
      </c>
      <c r="AR446" s="24">
        <v>2009</v>
      </c>
      <c r="AS446" s="38"/>
      <c r="AT446" s="38"/>
      <c r="AU446" s="38"/>
      <c r="AV446" s="174">
        <v>483350.08600366273</v>
      </c>
      <c r="AW446" s="102" t="s">
        <v>123</v>
      </c>
      <c r="AX446" s="102"/>
      <c r="AY446" s="102" t="s">
        <v>1599</v>
      </c>
      <c r="AZ446" s="102" t="s">
        <v>1193</v>
      </c>
      <c r="BA446" s="102"/>
      <c r="BB446" s="102"/>
      <c r="BC446" s="45"/>
      <c r="BD446" s="45"/>
    </row>
    <row r="447" spans="1:56" s="101" customFormat="1" ht="16" hidden="1" thickBot="1">
      <c r="A447" s="231"/>
      <c r="B447" s="240"/>
      <c r="C447" s="23" t="s">
        <v>1353</v>
      </c>
      <c r="D447" s="24"/>
      <c r="E447" s="24" t="s">
        <v>733</v>
      </c>
      <c r="F447" s="102" t="s">
        <v>123</v>
      </c>
      <c r="G447" s="38"/>
      <c r="H447" s="38"/>
      <c r="I447" s="38"/>
      <c r="J447" s="102" t="s">
        <v>1193</v>
      </c>
      <c r="K447" s="38"/>
      <c r="L447" s="38"/>
      <c r="M447" s="38"/>
      <c r="N447" s="38"/>
      <c r="O447" s="38"/>
      <c r="P447" s="38"/>
      <c r="Q447" s="38"/>
      <c r="R447" s="46" t="s">
        <v>219</v>
      </c>
      <c r="S447" s="46">
        <v>0</v>
      </c>
      <c r="T447" s="25" t="s">
        <v>238</v>
      </c>
      <c r="U447" s="46">
        <v>0</v>
      </c>
      <c r="V447" s="46">
        <v>0</v>
      </c>
      <c r="W447" s="46">
        <v>0</v>
      </c>
      <c r="X447" s="46">
        <v>0</v>
      </c>
      <c r="Y447" s="46">
        <v>0</v>
      </c>
      <c r="Z447" s="38"/>
      <c r="AA447" s="38"/>
      <c r="AB447" s="38"/>
      <c r="AC447" s="38"/>
      <c r="AD447" s="38"/>
      <c r="AE447" s="38"/>
      <c r="AF447" s="38"/>
      <c r="AG447" s="38"/>
      <c r="AH447" s="38"/>
      <c r="AI447" s="38"/>
      <c r="AJ447" s="38"/>
      <c r="AK447" s="38"/>
      <c r="AL447" s="38"/>
      <c r="AM447" s="38"/>
      <c r="AN447" s="38"/>
      <c r="AO447" s="38"/>
      <c r="AP447" s="38"/>
      <c r="AQ447" s="24" t="s">
        <v>204</v>
      </c>
      <c r="AR447" s="24">
        <v>2009</v>
      </c>
      <c r="AS447" s="38"/>
      <c r="AT447" s="38"/>
      <c r="AU447" s="38"/>
      <c r="AV447" s="174">
        <v>36602321.249582633</v>
      </c>
      <c r="AW447" s="102" t="s">
        <v>123</v>
      </c>
      <c r="AX447" s="102"/>
      <c r="AY447" s="102" t="s">
        <v>1600</v>
      </c>
      <c r="AZ447" s="102" t="s">
        <v>1193</v>
      </c>
      <c r="BA447" s="102"/>
      <c r="BB447" s="102"/>
      <c r="BC447" s="45"/>
      <c r="BD447" s="45"/>
    </row>
    <row r="448" spans="1:56" s="101" customFormat="1" ht="16" hidden="1" thickBot="1">
      <c r="A448" s="231"/>
      <c r="B448" s="240"/>
      <c r="C448" s="23" t="s">
        <v>1354</v>
      </c>
      <c r="D448" s="24"/>
      <c r="E448" s="34"/>
      <c r="F448" s="102" t="s">
        <v>1573</v>
      </c>
      <c r="G448" s="38"/>
      <c r="H448" s="38"/>
      <c r="I448" s="38"/>
      <c r="J448" s="102" t="s">
        <v>1193</v>
      </c>
      <c r="K448" s="38"/>
      <c r="L448" s="38"/>
      <c r="M448" s="38"/>
      <c r="N448" s="38"/>
      <c r="O448" s="38"/>
      <c r="P448" s="38"/>
      <c r="Q448" s="38"/>
      <c r="R448" s="46">
        <v>0</v>
      </c>
      <c r="S448" s="46">
        <v>0</v>
      </c>
      <c r="T448" s="25" t="s">
        <v>1579</v>
      </c>
      <c r="U448" s="46">
        <v>0</v>
      </c>
      <c r="V448" s="46">
        <v>0</v>
      </c>
      <c r="W448" s="46">
        <v>0</v>
      </c>
      <c r="X448" s="46">
        <v>0</v>
      </c>
      <c r="Y448" s="46">
        <v>0</v>
      </c>
      <c r="Z448" s="38"/>
      <c r="AA448" s="38"/>
      <c r="AB448" s="38"/>
      <c r="AC448" s="38"/>
      <c r="AD448" s="38"/>
      <c r="AE448" s="38"/>
      <c r="AF448" s="38"/>
      <c r="AG448" s="38"/>
      <c r="AH448" s="38"/>
      <c r="AI448" s="38"/>
      <c r="AJ448" s="38"/>
      <c r="AK448" s="38"/>
      <c r="AL448" s="38"/>
      <c r="AM448" s="38"/>
      <c r="AN448" s="38"/>
      <c r="AO448" s="38"/>
      <c r="AP448" s="38"/>
      <c r="AQ448" s="24" t="s">
        <v>204</v>
      </c>
      <c r="AR448" s="24">
        <v>2009</v>
      </c>
      <c r="AS448" s="38"/>
      <c r="AT448" s="38"/>
      <c r="AU448" s="38"/>
      <c r="AV448" s="174">
        <v>269658469.03362238</v>
      </c>
      <c r="AW448" s="102" t="s">
        <v>1573</v>
      </c>
      <c r="AX448" s="102"/>
      <c r="AY448" s="102" t="s">
        <v>1569</v>
      </c>
      <c r="AZ448" s="102" t="s">
        <v>1193</v>
      </c>
      <c r="BA448" s="102"/>
      <c r="BB448" s="102"/>
      <c r="BC448" s="45"/>
      <c r="BD448" s="45"/>
    </row>
    <row r="449" spans="1:77" s="101" customFormat="1" ht="16" hidden="1" thickBot="1">
      <c r="A449" s="231"/>
      <c r="B449" s="240"/>
      <c r="C449" s="23" t="s">
        <v>1355</v>
      </c>
      <c r="D449" s="24"/>
      <c r="E449" s="34"/>
      <c r="F449" s="102" t="s">
        <v>1573</v>
      </c>
      <c r="G449" s="38"/>
      <c r="H449" s="38"/>
      <c r="I449" s="38"/>
      <c r="J449" s="102" t="s">
        <v>1193</v>
      </c>
      <c r="K449" s="38"/>
      <c r="L449" s="38"/>
      <c r="M449" s="38"/>
      <c r="N449" s="38"/>
      <c r="O449" s="38"/>
      <c r="P449" s="38"/>
      <c r="Q449" s="38"/>
      <c r="R449" s="46">
        <v>0</v>
      </c>
      <c r="S449" s="46">
        <v>0</v>
      </c>
      <c r="T449" s="25" t="s">
        <v>1535</v>
      </c>
      <c r="U449" s="46">
        <v>0</v>
      </c>
      <c r="V449" s="46">
        <v>0</v>
      </c>
      <c r="W449" s="46">
        <v>0</v>
      </c>
      <c r="X449" s="46">
        <v>0</v>
      </c>
      <c r="Y449" s="46">
        <v>0</v>
      </c>
      <c r="Z449" s="38"/>
      <c r="AA449" s="38"/>
      <c r="AB449" s="38"/>
      <c r="AC449" s="38"/>
      <c r="AD449" s="38"/>
      <c r="AE449" s="38"/>
      <c r="AF449" s="38"/>
      <c r="AG449" s="38"/>
      <c r="AH449" s="38"/>
      <c r="AI449" s="38"/>
      <c r="AJ449" s="38"/>
      <c r="AK449" s="38"/>
      <c r="AL449" s="38"/>
      <c r="AM449" s="38"/>
      <c r="AN449" s="38"/>
      <c r="AO449" s="38"/>
      <c r="AP449" s="38"/>
      <c r="AQ449" s="24" t="s">
        <v>204</v>
      </c>
      <c r="AR449" s="24">
        <v>2010</v>
      </c>
      <c r="AS449" s="38"/>
      <c r="AT449" s="38"/>
      <c r="AU449" s="38"/>
      <c r="AV449" s="174">
        <v>41069250</v>
      </c>
      <c r="AW449" s="102" t="s">
        <v>1573</v>
      </c>
      <c r="AX449" s="102"/>
      <c r="AY449" s="104" t="s">
        <v>1569</v>
      </c>
      <c r="AZ449" s="102" t="s">
        <v>1193</v>
      </c>
      <c r="BA449" s="102"/>
      <c r="BB449" s="102"/>
      <c r="BC449" s="45"/>
      <c r="BD449" s="45"/>
    </row>
    <row r="450" spans="1:77" s="101" customFormat="1" ht="16" hidden="1" thickBot="1">
      <c r="A450" s="231"/>
      <c r="B450" s="240"/>
      <c r="C450" s="23" t="s">
        <v>1356</v>
      </c>
      <c r="D450" s="24"/>
      <c r="E450" s="34"/>
      <c r="F450" s="102" t="s">
        <v>123</v>
      </c>
      <c r="G450" s="38"/>
      <c r="H450" s="38"/>
      <c r="I450" s="38"/>
      <c r="J450" s="102" t="s">
        <v>1193</v>
      </c>
      <c r="K450" s="38"/>
      <c r="L450" s="38"/>
      <c r="M450" s="38"/>
      <c r="N450" s="38"/>
      <c r="O450" s="38"/>
      <c r="P450" s="38"/>
      <c r="Q450" s="38"/>
      <c r="R450" s="46">
        <v>0</v>
      </c>
      <c r="S450" s="46">
        <v>0</v>
      </c>
      <c r="T450" s="25" t="s">
        <v>1575</v>
      </c>
      <c r="U450" s="46">
        <v>0</v>
      </c>
      <c r="V450" s="46">
        <v>0</v>
      </c>
      <c r="W450" s="46">
        <v>0</v>
      </c>
      <c r="X450" s="46">
        <v>0</v>
      </c>
      <c r="Y450" s="46">
        <v>0</v>
      </c>
      <c r="Z450" s="38"/>
      <c r="AA450" s="38"/>
      <c r="AB450" s="38"/>
      <c r="AC450" s="38"/>
      <c r="AD450" s="38"/>
      <c r="AE450" s="38"/>
      <c r="AF450" s="38"/>
      <c r="AG450" s="38"/>
      <c r="AH450" s="38"/>
      <c r="AI450" s="38"/>
      <c r="AJ450" s="38"/>
      <c r="AK450" s="38"/>
      <c r="AL450" s="38"/>
      <c r="AM450" s="38"/>
      <c r="AN450" s="38"/>
      <c r="AO450" s="38"/>
      <c r="AP450" s="38"/>
      <c r="AQ450" s="24" t="s">
        <v>204</v>
      </c>
      <c r="AR450" s="24">
        <v>2010</v>
      </c>
      <c r="AS450" s="38"/>
      <c r="AT450" s="38"/>
      <c r="AU450" s="38"/>
      <c r="AV450" s="174">
        <v>8867500</v>
      </c>
      <c r="AW450" s="102" t="s">
        <v>123</v>
      </c>
      <c r="AX450" s="102"/>
      <c r="AY450" s="102" t="s">
        <v>1570</v>
      </c>
      <c r="AZ450" s="102" t="s">
        <v>1193</v>
      </c>
      <c r="BA450" s="102"/>
      <c r="BB450" s="102"/>
      <c r="BC450" s="45"/>
      <c r="BD450" s="45"/>
    </row>
    <row r="451" spans="1:77" s="101" customFormat="1" ht="16" hidden="1" thickBot="1">
      <c r="A451" s="231"/>
      <c r="B451" s="240"/>
      <c r="C451" s="23" t="s">
        <v>1357</v>
      </c>
      <c r="D451" s="24"/>
      <c r="E451" s="34"/>
      <c r="F451" s="102" t="s">
        <v>1573</v>
      </c>
      <c r="G451" s="38"/>
      <c r="H451" s="38"/>
      <c r="I451" s="38"/>
      <c r="J451" s="102" t="s">
        <v>1193</v>
      </c>
      <c r="K451" s="38"/>
      <c r="L451" s="38"/>
      <c r="M451" s="38"/>
      <c r="N451" s="38"/>
      <c r="O451" s="38"/>
      <c r="P451" s="38"/>
      <c r="Q451" s="38"/>
      <c r="R451" s="46">
        <v>0</v>
      </c>
      <c r="S451" s="46">
        <v>0</v>
      </c>
      <c r="T451" s="25" t="s">
        <v>1580</v>
      </c>
      <c r="U451" s="46">
        <v>0</v>
      </c>
      <c r="V451" s="46">
        <v>0</v>
      </c>
      <c r="W451" s="46">
        <v>0</v>
      </c>
      <c r="X451" s="46">
        <v>0</v>
      </c>
      <c r="Y451" s="46">
        <v>0</v>
      </c>
      <c r="Z451" s="38"/>
      <c r="AA451" s="38"/>
      <c r="AB451" s="38"/>
      <c r="AC451" s="38"/>
      <c r="AD451" s="38"/>
      <c r="AE451" s="38"/>
      <c r="AF451" s="38"/>
      <c r="AG451" s="38"/>
      <c r="AH451" s="38"/>
      <c r="AI451" s="38"/>
      <c r="AJ451" s="38"/>
      <c r="AK451" s="38"/>
      <c r="AL451" s="38"/>
      <c r="AM451" s="38"/>
      <c r="AN451" s="38"/>
      <c r="AO451" s="38"/>
      <c r="AP451" s="38"/>
      <c r="AQ451" s="24" t="s">
        <v>204</v>
      </c>
      <c r="AR451" s="24">
        <v>2010</v>
      </c>
      <c r="AS451" s="38"/>
      <c r="AT451" s="38"/>
      <c r="AU451" s="38"/>
      <c r="AV451" s="174">
        <v>19041500</v>
      </c>
      <c r="AW451" s="102" t="s">
        <v>1573</v>
      </c>
      <c r="AX451" s="102"/>
      <c r="AY451" s="102" t="s">
        <v>1569</v>
      </c>
      <c r="AZ451" s="102" t="s">
        <v>1193</v>
      </c>
      <c r="BA451" s="102"/>
      <c r="BB451" s="102"/>
      <c r="BC451" s="45"/>
      <c r="BD451" s="45"/>
    </row>
    <row r="452" spans="1:77" s="101" customFormat="1" ht="16" hidden="1" thickBot="1">
      <c r="A452" s="231"/>
      <c r="B452" s="240"/>
      <c r="C452" s="23" t="s">
        <v>1358</v>
      </c>
      <c r="D452" s="24"/>
      <c r="E452" s="34"/>
      <c r="F452" s="102" t="s">
        <v>123</v>
      </c>
      <c r="G452" s="38"/>
      <c r="H452" s="38"/>
      <c r="I452" s="38"/>
      <c r="J452" s="102" t="s">
        <v>1193</v>
      </c>
      <c r="K452" s="38"/>
      <c r="L452" s="38"/>
      <c r="M452" s="38"/>
      <c r="N452" s="38"/>
      <c r="O452" s="38"/>
      <c r="P452" s="38"/>
      <c r="Q452" s="38"/>
      <c r="R452" s="46">
        <v>0</v>
      </c>
      <c r="S452" s="46">
        <v>0</v>
      </c>
      <c r="T452" s="25" t="s">
        <v>1580</v>
      </c>
      <c r="U452" s="46">
        <v>0</v>
      </c>
      <c r="V452" s="46">
        <v>0</v>
      </c>
      <c r="W452" s="46">
        <v>0</v>
      </c>
      <c r="X452" s="46">
        <v>0</v>
      </c>
      <c r="Y452" s="46">
        <v>0</v>
      </c>
      <c r="Z452" s="38"/>
      <c r="AA452" s="38"/>
      <c r="AB452" s="38"/>
      <c r="AC452" s="38"/>
      <c r="AD452" s="38"/>
      <c r="AE452" s="38"/>
      <c r="AF452" s="38"/>
      <c r="AG452" s="38"/>
      <c r="AH452" s="38"/>
      <c r="AI452" s="38"/>
      <c r="AJ452" s="38"/>
      <c r="AK452" s="38"/>
      <c r="AL452" s="38"/>
      <c r="AM452" s="38"/>
      <c r="AN452" s="38"/>
      <c r="AO452" s="38"/>
      <c r="AP452" s="38"/>
      <c r="AQ452" s="24" t="s">
        <v>204</v>
      </c>
      <c r="AR452" s="24">
        <v>2010</v>
      </c>
      <c r="AS452" s="38"/>
      <c r="AT452" s="38"/>
      <c r="AU452" s="38"/>
      <c r="AV452" s="174">
        <v>3820900</v>
      </c>
      <c r="AW452" s="102" t="s">
        <v>123</v>
      </c>
      <c r="AX452" s="102"/>
      <c r="AY452" s="102" t="s">
        <v>1569</v>
      </c>
      <c r="AZ452" s="102" t="s">
        <v>1193</v>
      </c>
      <c r="BA452" s="102"/>
      <c r="BB452" s="102"/>
      <c r="BC452" s="45"/>
      <c r="BD452" s="45"/>
    </row>
    <row r="453" spans="1:77" s="101" customFormat="1" ht="16" hidden="1" thickBot="1">
      <c r="A453" s="231"/>
      <c r="B453" s="240"/>
      <c r="C453" s="23" t="s">
        <v>1359</v>
      </c>
      <c r="D453" s="24"/>
      <c r="E453" s="34"/>
      <c r="F453" s="102" t="s">
        <v>123</v>
      </c>
      <c r="G453" s="38"/>
      <c r="H453" s="38"/>
      <c r="I453" s="38"/>
      <c r="J453" s="102" t="s">
        <v>1193</v>
      </c>
      <c r="K453" s="38"/>
      <c r="L453" s="38"/>
      <c r="M453" s="38"/>
      <c r="N453" s="38"/>
      <c r="O453" s="38"/>
      <c r="P453" s="38"/>
      <c r="Q453" s="38"/>
      <c r="R453" s="46">
        <v>0</v>
      </c>
      <c r="S453" s="46">
        <v>0</v>
      </c>
      <c r="T453" s="25" t="s">
        <v>1580</v>
      </c>
      <c r="U453" s="46">
        <v>0</v>
      </c>
      <c r="V453" s="46">
        <v>0</v>
      </c>
      <c r="W453" s="46">
        <v>0</v>
      </c>
      <c r="X453" s="46">
        <v>0</v>
      </c>
      <c r="Y453" s="46">
        <v>0</v>
      </c>
      <c r="Z453" s="38"/>
      <c r="AA453" s="38"/>
      <c r="AB453" s="38"/>
      <c r="AC453" s="38"/>
      <c r="AD453" s="38"/>
      <c r="AE453" s="38"/>
      <c r="AF453" s="38"/>
      <c r="AG453" s="38"/>
      <c r="AH453" s="38"/>
      <c r="AI453" s="38"/>
      <c r="AJ453" s="38"/>
      <c r="AK453" s="38"/>
      <c r="AL453" s="38"/>
      <c r="AM453" s="38"/>
      <c r="AN453" s="38"/>
      <c r="AO453" s="38"/>
      <c r="AP453" s="38"/>
      <c r="AQ453" s="24" t="s">
        <v>204</v>
      </c>
      <c r="AR453" s="24">
        <v>2010</v>
      </c>
      <c r="AS453" s="38"/>
      <c r="AT453" s="38"/>
      <c r="AU453" s="38"/>
      <c r="AV453" s="174">
        <v>7313100</v>
      </c>
      <c r="AW453" s="102" t="s">
        <v>123</v>
      </c>
      <c r="AX453" s="102"/>
      <c r="AY453" s="102" t="s">
        <v>1569</v>
      </c>
      <c r="AZ453" s="102" t="s">
        <v>1193</v>
      </c>
      <c r="BA453" s="102"/>
      <c r="BB453" s="102"/>
      <c r="BC453" s="45"/>
      <c r="BD453" s="45"/>
    </row>
    <row r="454" spans="1:77" s="101" customFormat="1" ht="16" hidden="1" thickBot="1">
      <c r="A454" s="231"/>
      <c r="B454" s="240"/>
      <c r="C454" s="23" t="s">
        <v>1360</v>
      </c>
      <c r="D454" s="24"/>
      <c r="E454" s="34"/>
      <c r="F454" s="102" t="s">
        <v>123</v>
      </c>
      <c r="G454" s="38"/>
      <c r="H454" s="38"/>
      <c r="I454" s="38"/>
      <c r="J454" s="102" t="s">
        <v>1193</v>
      </c>
      <c r="K454" s="38"/>
      <c r="L454" s="38"/>
      <c r="M454" s="38"/>
      <c r="N454" s="38"/>
      <c r="O454" s="38"/>
      <c r="P454" s="38"/>
      <c r="Q454" s="38"/>
      <c r="R454" s="46">
        <v>0</v>
      </c>
      <c r="S454" s="46">
        <v>0</v>
      </c>
      <c r="T454" s="25" t="s">
        <v>1580</v>
      </c>
      <c r="U454" s="46">
        <v>0</v>
      </c>
      <c r="V454" s="46">
        <v>0</v>
      </c>
      <c r="W454" s="46">
        <v>0</v>
      </c>
      <c r="X454" s="46">
        <v>0</v>
      </c>
      <c r="Y454" s="46">
        <v>0</v>
      </c>
      <c r="Z454" s="38"/>
      <c r="AA454" s="38"/>
      <c r="AB454" s="38"/>
      <c r="AC454" s="38"/>
      <c r="AD454" s="38"/>
      <c r="AE454" s="38"/>
      <c r="AF454" s="38"/>
      <c r="AG454" s="38"/>
      <c r="AH454" s="38"/>
      <c r="AI454" s="38"/>
      <c r="AJ454" s="38"/>
      <c r="AK454" s="38"/>
      <c r="AL454" s="38"/>
      <c r="AM454" s="38"/>
      <c r="AN454" s="38"/>
      <c r="AO454" s="38"/>
      <c r="AP454" s="38"/>
      <c r="AQ454" s="24" t="s">
        <v>204</v>
      </c>
      <c r="AR454" s="24">
        <v>2010</v>
      </c>
      <c r="AS454" s="38"/>
      <c r="AT454" s="38"/>
      <c r="AU454" s="38"/>
      <c r="AV454" s="174">
        <v>20563025</v>
      </c>
      <c r="AW454" s="102" t="s">
        <v>123</v>
      </c>
      <c r="AX454" s="102"/>
      <c r="AY454" s="102" t="s">
        <v>1569</v>
      </c>
      <c r="AZ454" s="102" t="s">
        <v>1193</v>
      </c>
      <c r="BA454" s="102"/>
      <c r="BB454" s="102"/>
      <c r="BC454" s="45"/>
      <c r="BD454" s="45"/>
    </row>
    <row r="455" spans="1:77" s="101" customFormat="1" ht="16" hidden="1" thickBot="1">
      <c r="A455" s="231"/>
      <c r="B455" s="240"/>
      <c r="C455" s="23" t="s">
        <v>1361</v>
      </c>
      <c r="D455" s="24"/>
      <c r="E455" s="34"/>
      <c r="F455" s="102" t="s">
        <v>1573</v>
      </c>
      <c r="G455" s="38"/>
      <c r="H455" s="38"/>
      <c r="I455" s="38"/>
      <c r="J455" s="102" t="s">
        <v>1193</v>
      </c>
      <c r="K455" s="38"/>
      <c r="L455" s="38"/>
      <c r="M455" s="38"/>
      <c r="N455" s="38"/>
      <c r="O455" s="38"/>
      <c r="P455" s="38"/>
      <c r="Q455" s="38"/>
      <c r="R455" s="46">
        <v>0</v>
      </c>
      <c r="S455" s="46">
        <v>0</v>
      </c>
      <c r="T455" s="25" t="s">
        <v>1581</v>
      </c>
      <c r="U455" s="46">
        <v>0</v>
      </c>
      <c r="V455" s="46">
        <v>0</v>
      </c>
      <c r="W455" s="46">
        <v>0</v>
      </c>
      <c r="X455" s="46">
        <v>0</v>
      </c>
      <c r="Y455" s="46">
        <v>0</v>
      </c>
      <c r="Z455" s="38"/>
      <c r="AA455" s="38"/>
      <c r="AB455" s="38"/>
      <c r="AC455" s="38"/>
      <c r="AD455" s="38"/>
      <c r="AE455" s="38"/>
      <c r="AF455" s="38"/>
      <c r="AG455" s="38"/>
      <c r="AH455" s="38"/>
      <c r="AI455" s="38"/>
      <c r="AJ455" s="38"/>
      <c r="AK455" s="38"/>
      <c r="AL455" s="38"/>
      <c r="AM455" s="38"/>
      <c r="AN455" s="38"/>
      <c r="AO455" s="38"/>
      <c r="AP455" s="38"/>
      <c r="AQ455" s="24" t="s">
        <v>204</v>
      </c>
      <c r="AR455" s="24">
        <v>2010</v>
      </c>
      <c r="AS455" s="38"/>
      <c r="AT455" s="38"/>
      <c r="AU455" s="38"/>
      <c r="AV455" s="174">
        <v>1417430</v>
      </c>
      <c r="AW455" s="102" t="s">
        <v>1573</v>
      </c>
      <c r="AX455" s="102"/>
      <c r="AY455" s="102" t="s">
        <v>1569</v>
      </c>
      <c r="AZ455" s="102" t="s">
        <v>1193</v>
      </c>
      <c r="BA455" s="102"/>
      <c r="BB455" s="102"/>
      <c r="BC455" s="45"/>
      <c r="BD455" s="45"/>
    </row>
    <row r="456" spans="1:77" ht="16" hidden="1" thickBot="1">
      <c r="A456" s="231"/>
      <c r="B456" s="240"/>
      <c r="C456" s="23" t="s">
        <v>1362</v>
      </c>
      <c r="D456" s="24"/>
      <c r="E456" s="34"/>
      <c r="F456" s="102" t="s">
        <v>1573</v>
      </c>
      <c r="G456" s="38"/>
      <c r="H456" s="38"/>
      <c r="I456" s="38"/>
      <c r="J456" s="102" t="s">
        <v>1193</v>
      </c>
      <c r="K456" s="38"/>
      <c r="L456" s="38"/>
      <c r="M456" s="38"/>
      <c r="N456" s="38"/>
      <c r="O456" s="38"/>
      <c r="P456" s="38"/>
      <c r="Q456" s="38"/>
      <c r="R456" s="46">
        <v>0</v>
      </c>
      <c r="S456" s="46">
        <v>0</v>
      </c>
      <c r="T456" s="25" t="s">
        <v>1581</v>
      </c>
      <c r="U456" s="46">
        <v>0</v>
      </c>
      <c r="V456" s="46">
        <v>0</v>
      </c>
      <c r="W456" s="46">
        <v>0</v>
      </c>
      <c r="X456" s="46">
        <v>0</v>
      </c>
      <c r="Y456" s="46">
        <v>0</v>
      </c>
      <c r="Z456" s="38"/>
      <c r="AA456" s="38"/>
      <c r="AB456" s="38"/>
      <c r="AC456" s="38"/>
      <c r="AD456" s="38"/>
      <c r="AE456" s="38"/>
      <c r="AF456" s="38"/>
      <c r="AG456" s="38"/>
      <c r="AH456" s="38"/>
      <c r="AI456" s="38"/>
      <c r="AJ456" s="38"/>
      <c r="AK456" s="38"/>
      <c r="AL456" s="38"/>
      <c r="AM456" s="38"/>
      <c r="AN456" s="38"/>
      <c r="AO456" s="38"/>
      <c r="AP456" s="38"/>
      <c r="AQ456" s="24" t="s">
        <v>204</v>
      </c>
      <c r="AR456" s="24">
        <v>2010</v>
      </c>
      <c r="AS456" s="38"/>
      <c r="AT456" s="38"/>
      <c r="AU456" s="38"/>
      <c r="AV456" s="174">
        <v>6025800</v>
      </c>
      <c r="AW456" s="102" t="s">
        <v>1573</v>
      </c>
      <c r="AX456" s="102"/>
      <c r="AY456" s="102" t="s">
        <v>1569</v>
      </c>
      <c r="AZ456" s="102" t="s">
        <v>1193</v>
      </c>
      <c r="BA456" s="102"/>
      <c r="BB456" s="102"/>
      <c r="BC456" s="45"/>
      <c r="BD456" s="45"/>
    </row>
    <row r="457" spans="1:77" ht="16" hidden="1" thickBot="1">
      <c r="A457" s="231"/>
      <c r="B457" s="240"/>
      <c r="C457" s="23" t="s">
        <v>1363</v>
      </c>
      <c r="D457" s="24"/>
      <c r="E457" s="34"/>
      <c r="F457" s="102" t="s">
        <v>123</v>
      </c>
      <c r="G457" s="38"/>
      <c r="H457" s="38"/>
      <c r="I457" s="38"/>
      <c r="J457" s="102" t="s">
        <v>1193</v>
      </c>
      <c r="K457" s="38"/>
      <c r="L457" s="38"/>
      <c r="M457" s="38"/>
      <c r="N457" s="38"/>
      <c r="O457" s="38"/>
      <c r="P457" s="38"/>
      <c r="Q457" s="38"/>
      <c r="R457" s="46">
        <v>0</v>
      </c>
      <c r="S457" s="46">
        <v>0</v>
      </c>
      <c r="T457" s="25" t="s">
        <v>1580</v>
      </c>
      <c r="U457" s="46">
        <v>0</v>
      </c>
      <c r="V457" s="46">
        <v>0</v>
      </c>
      <c r="W457" s="46">
        <v>0</v>
      </c>
      <c r="X457" s="46">
        <v>0</v>
      </c>
      <c r="Y457" s="46">
        <v>0</v>
      </c>
      <c r="Z457" s="38"/>
      <c r="AA457" s="38"/>
      <c r="AB457" s="38"/>
      <c r="AC457" s="38"/>
      <c r="AD457" s="38"/>
      <c r="AE457" s="38"/>
      <c r="AF457" s="38"/>
      <c r="AG457" s="38"/>
      <c r="AH457" s="38"/>
      <c r="AI457" s="38"/>
      <c r="AJ457" s="38"/>
      <c r="AK457" s="38"/>
      <c r="AL457" s="38"/>
      <c r="AM457" s="38"/>
      <c r="AN457" s="38"/>
      <c r="AO457" s="38"/>
      <c r="AP457" s="38"/>
      <c r="AQ457" s="24" t="s">
        <v>204</v>
      </c>
      <c r="AR457" s="24">
        <v>2010</v>
      </c>
      <c r="AS457" s="38"/>
      <c r="AT457" s="38"/>
      <c r="AU457" s="38"/>
      <c r="AV457" s="174">
        <v>79992495</v>
      </c>
      <c r="AW457" s="102" t="s">
        <v>123</v>
      </c>
      <c r="AX457" s="102"/>
      <c r="AY457" s="271" t="s">
        <v>1601</v>
      </c>
      <c r="AZ457" s="102" t="s">
        <v>1193</v>
      </c>
      <c r="BA457" s="102"/>
      <c r="BB457" s="102"/>
      <c r="BC457" s="45"/>
      <c r="BD457" s="45"/>
    </row>
    <row r="458" spans="1:77" ht="16" hidden="1" thickBot="1">
      <c r="A458" s="231"/>
      <c r="B458" s="240"/>
      <c r="C458" s="240"/>
      <c r="D458" s="204"/>
      <c r="E458" s="204"/>
      <c r="F458" s="252"/>
      <c r="G458" s="204"/>
      <c r="H458" s="204"/>
      <c r="I458" s="204"/>
      <c r="J458" s="102"/>
      <c r="K458" s="204"/>
      <c r="L458" s="204"/>
      <c r="M458" s="204"/>
      <c r="N458" s="204"/>
      <c r="O458" s="204"/>
      <c r="P458" s="204"/>
      <c r="Q458" s="204"/>
      <c r="R458" s="204"/>
      <c r="S458" s="46"/>
      <c r="T458" s="204"/>
      <c r="U458" s="253"/>
      <c r="V458" s="204"/>
      <c r="W458" s="204"/>
      <c r="X458" s="204"/>
      <c r="Y458" s="204"/>
      <c r="Z458" s="204"/>
      <c r="AA458" s="204"/>
      <c r="AB458" s="204"/>
      <c r="AC458" s="204"/>
      <c r="AD458" s="204"/>
      <c r="AE458" s="204"/>
      <c r="AF458" s="204"/>
      <c r="AG458" s="204"/>
      <c r="AH458" s="204"/>
      <c r="AI458" s="204"/>
      <c r="AJ458" s="204"/>
      <c r="AK458" s="204"/>
      <c r="AL458" s="204"/>
      <c r="AM458" s="204"/>
      <c r="AN458" s="204"/>
      <c r="AO458" s="204"/>
      <c r="AP458" s="204"/>
      <c r="AQ458" s="204"/>
      <c r="AR458" s="204"/>
      <c r="AS458" s="204"/>
      <c r="AT458" s="204"/>
      <c r="AU458" s="204"/>
      <c r="AV458" s="261"/>
      <c r="AW458" s="252"/>
      <c r="AX458" s="261"/>
      <c r="AY458" s="266"/>
      <c r="AZ458" s="102"/>
      <c r="BA458" s="261"/>
      <c r="BB458" s="102"/>
      <c r="BC458" s="105"/>
      <c r="BD458" s="105"/>
    </row>
    <row r="459" spans="1:77" ht="16" hidden="1" thickBot="1">
      <c r="A459" s="231" t="s">
        <v>37</v>
      </c>
      <c r="B459" s="240" t="s">
        <v>38</v>
      </c>
      <c r="C459" s="240"/>
      <c r="D459" s="204"/>
      <c r="E459" s="204"/>
      <c r="F459" s="252"/>
      <c r="G459" s="204"/>
      <c r="H459" s="204"/>
      <c r="I459" s="204"/>
      <c r="J459" s="102"/>
      <c r="K459" s="204"/>
      <c r="L459" s="204"/>
      <c r="M459" s="204"/>
      <c r="N459" s="204"/>
      <c r="O459" s="204"/>
      <c r="P459" s="204"/>
      <c r="Q459" s="204"/>
      <c r="R459" s="204"/>
      <c r="S459" s="252"/>
      <c r="T459" s="204"/>
      <c r="U459" s="253"/>
      <c r="V459" s="204"/>
      <c r="W459" s="204"/>
      <c r="X459" s="204"/>
      <c r="Y459" s="204"/>
      <c r="Z459" s="204"/>
      <c r="AA459" s="204"/>
      <c r="AB459" s="204"/>
      <c r="AC459" s="204"/>
      <c r="AD459" s="204"/>
      <c r="AE459" s="204"/>
      <c r="AF459" s="204"/>
      <c r="AG459" s="204"/>
      <c r="AH459" s="204"/>
      <c r="AI459" s="204"/>
      <c r="AJ459" s="204"/>
      <c r="AK459" s="204"/>
      <c r="AL459" s="204"/>
      <c r="AM459" s="204"/>
      <c r="AN459" s="204"/>
      <c r="AO459" s="204"/>
      <c r="AP459" s="204"/>
      <c r="AQ459" s="204"/>
      <c r="AR459" s="204"/>
      <c r="AS459" s="204"/>
      <c r="AT459" s="204"/>
      <c r="AU459" s="204"/>
      <c r="AV459" s="183">
        <f>SUM(AV460:AV465)</f>
        <v>11335944.499076849</v>
      </c>
      <c r="AW459" s="252"/>
      <c r="AX459" s="261"/>
      <c r="AY459" s="261"/>
      <c r="AZ459" s="102"/>
      <c r="BA459" s="261"/>
      <c r="BB459" s="102"/>
      <c r="BC459" s="105"/>
      <c r="BD459" s="105"/>
    </row>
    <row r="460" spans="1:77" s="31" customFormat="1" ht="31" hidden="1" thickBot="1">
      <c r="A460" s="246"/>
      <c r="B460" s="274" t="s">
        <v>111</v>
      </c>
      <c r="C460" s="28" t="s">
        <v>211</v>
      </c>
      <c r="D460" s="30" t="s">
        <v>214</v>
      </c>
      <c r="E460" s="275" t="s">
        <v>732</v>
      </c>
      <c r="F460" s="102"/>
      <c r="G460" s="248"/>
      <c r="H460" s="248"/>
      <c r="I460" s="248"/>
      <c r="J460" s="102"/>
      <c r="K460" s="248"/>
      <c r="L460" s="248"/>
      <c r="M460" s="248"/>
      <c r="N460" s="248"/>
      <c r="O460" s="248"/>
      <c r="P460" s="248"/>
      <c r="Q460" s="248"/>
      <c r="R460" s="144" t="s">
        <v>216</v>
      </c>
      <c r="S460" s="46">
        <v>0</v>
      </c>
      <c r="T460" s="150" t="s">
        <v>220</v>
      </c>
      <c r="U460" s="276"/>
      <c r="V460" s="276"/>
      <c r="W460" s="276"/>
      <c r="X460" s="276"/>
      <c r="Y460" s="276"/>
      <c r="Z460" s="248"/>
      <c r="AA460" s="248"/>
      <c r="AB460" s="248"/>
      <c r="AC460" s="248"/>
      <c r="AD460" s="248"/>
      <c r="AE460" s="248"/>
      <c r="AF460" s="248"/>
      <c r="AG460" s="248"/>
      <c r="AH460" s="248"/>
      <c r="AI460" s="248"/>
      <c r="AJ460" s="248"/>
      <c r="AK460" s="248"/>
      <c r="AL460" s="248"/>
      <c r="AM460" s="248"/>
      <c r="AN460" s="248"/>
      <c r="AO460" s="248"/>
      <c r="AP460" s="248"/>
      <c r="AQ460" s="30" t="s">
        <v>204</v>
      </c>
      <c r="AR460" s="30" t="s">
        <v>167</v>
      </c>
      <c r="AS460" s="248"/>
      <c r="AT460" s="248"/>
      <c r="AU460" s="248"/>
      <c r="AV460" s="182">
        <v>262500</v>
      </c>
      <c r="AW460" s="102"/>
      <c r="AX460" s="276"/>
      <c r="AY460" s="276"/>
      <c r="AZ460" s="102"/>
      <c r="BA460" s="104" t="s">
        <v>1840</v>
      </c>
      <c r="BB460" s="102"/>
      <c r="BC460" s="110"/>
      <c r="BD460" s="110"/>
      <c r="BE460" s="169"/>
      <c r="BF460" s="169"/>
      <c r="BG460" s="169"/>
      <c r="BH460" s="169"/>
      <c r="BI460" s="169"/>
      <c r="BJ460" s="169"/>
      <c r="BK460" s="169"/>
      <c r="BL460" s="169"/>
      <c r="BM460" s="169"/>
      <c r="BN460" s="169"/>
      <c r="BO460" s="169"/>
      <c r="BP460" s="169"/>
      <c r="BQ460" s="169"/>
      <c r="BR460" s="169"/>
      <c r="BS460" s="169"/>
      <c r="BT460" s="169"/>
      <c r="BU460" s="169"/>
      <c r="BV460" s="169"/>
      <c r="BW460" s="169"/>
      <c r="BX460" s="169"/>
      <c r="BY460" s="169"/>
    </row>
    <row r="461" spans="1:77" ht="16" hidden="1" thickBot="1">
      <c r="A461" s="231"/>
      <c r="B461" s="240"/>
      <c r="C461" s="23" t="s">
        <v>212</v>
      </c>
      <c r="D461" s="24" t="s">
        <v>215</v>
      </c>
      <c r="E461" s="257" t="s">
        <v>732</v>
      </c>
      <c r="F461" s="102"/>
      <c r="G461" s="38"/>
      <c r="H461" s="38"/>
      <c r="I461" s="38"/>
      <c r="J461" s="102"/>
      <c r="K461" s="38"/>
      <c r="L461" s="38"/>
      <c r="M461" s="38"/>
      <c r="N461" s="38"/>
      <c r="O461" s="38"/>
      <c r="P461" s="38"/>
      <c r="Q461" s="38"/>
      <c r="R461" s="46" t="s">
        <v>145</v>
      </c>
      <c r="S461" s="46">
        <v>0</v>
      </c>
      <c r="T461" s="25" t="s">
        <v>221</v>
      </c>
      <c r="U461" s="102"/>
      <c r="V461" s="102"/>
      <c r="W461" s="102"/>
      <c r="X461" s="102"/>
      <c r="Y461" s="102"/>
      <c r="Z461" s="38"/>
      <c r="AA461" s="38"/>
      <c r="AB461" s="38"/>
      <c r="AC461" s="38"/>
      <c r="AD461" s="38"/>
      <c r="AE461" s="38"/>
      <c r="AF461" s="38"/>
      <c r="AG461" s="38"/>
      <c r="AH461" s="38"/>
      <c r="AI461" s="38"/>
      <c r="AJ461" s="38"/>
      <c r="AK461" s="38"/>
      <c r="AL461" s="38"/>
      <c r="AM461" s="38"/>
      <c r="AN461" s="38"/>
      <c r="AO461" s="38"/>
      <c r="AP461" s="38"/>
      <c r="AQ461" s="24" t="s">
        <v>204</v>
      </c>
      <c r="AR461" s="24" t="s">
        <v>240</v>
      </c>
      <c r="AS461" s="38"/>
      <c r="AT461" s="38"/>
      <c r="AU461" s="38"/>
      <c r="AV461" s="174">
        <v>175000</v>
      </c>
      <c r="AW461" s="102"/>
      <c r="AX461" s="102"/>
      <c r="AY461" s="102"/>
      <c r="AZ461" s="102"/>
      <c r="BA461" s="104" t="s">
        <v>1840</v>
      </c>
      <c r="BB461" s="102"/>
      <c r="BC461" s="45"/>
      <c r="BD461" s="45"/>
    </row>
    <row r="462" spans="1:77" ht="16" hidden="1" thickBot="1">
      <c r="A462" s="231"/>
      <c r="B462" s="240"/>
      <c r="C462" s="23" t="s">
        <v>212</v>
      </c>
      <c r="D462" s="24" t="s">
        <v>215</v>
      </c>
      <c r="E462" s="102"/>
      <c r="F462" s="102"/>
      <c r="G462" s="38"/>
      <c r="H462" s="38"/>
      <c r="I462" s="38"/>
      <c r="J462" s="102"/>
      <c r="K462" s="38"/>
      <c r="L462" s="38"/>
      <c r="M462" s="38"/>
      <c r="N462" s="38"/>
      <c r="O462" s="38"/>
      <c r="P462" s="38"/>
      <c r="Q462" s="38"/>
      <c r="R462" s="46" t="s">
        <v>217</v>
      </c>
      <c r="S462" s="46">
        <v>0</v>
      </c>
      <c r="T462" s="25" t="s">
        <v>221</v>
      </c>
      <c r="U462" s="102"/>
      <c r="V462" s="102"/>
      <c r="W462" s="102"/>
      <c r="X462" s="102"/>
      <c r="Y462" s="102"/>
      <c r="Z462" s="38"/>
      <c r="AA462" s="38"/>
      <c r="AB462" s="38"/>
      <c r="AC462" s="38"/>
      <c r="AD462" s="38"/>
      <c r="AE462" s="38"/>
      <c r="AF462" s="38"/>
      <c r="AG462" s="38"/>
      <c r="AH462" s="38"/>
      <c r="AI462" s="38"/>
      <c r="AJ462" s="38"/>
      <c r="AK462" s="38"/>
      <c r="AL462" s="38"/>
      <c r="AM462" s="38"/>
      <c r="AN462" s="38"/>
      <c r="AO462" s="38"/>
      <c r="AP462" s="38"/>
      <c r="AQ462" s="24" t="s">
        <v>204</v>
      </c>
      <c r="AR462" s="24" t="s">
        <v>241</v>
      </c>
      <c r="AS462" s="38"/>
      <c r="AT462" s="38"/>
      <c r="AU462" s="38"/>
      <c r="AV462" s="174">
        <v>227500</v>
      </c>
      <c r="AW462" s="102"/>
      <c r="AX462" s="102"/>
      <c r="AY462" s="102"/>
      <c r="AZ462" s="102"/>
      <c r="BA462" s="104" t="s">
        <v>1840</v>
      </c>
      <c r="BB462" s="102"/>
      <c r="BC462" s="45"/>
      <c r="BD462" s="45"/>
    </row>
    <row r="463" spans="1:77" ht="16" hidden="1" thickBot="1">
      <c r="A463" s="231"/>
      <c r="B463" s="240"/>
      <c r="C463" s="23" t="s">
        <v>211</v>
      </c>
      <c r="D463" s="24" t="s">
        <v>214</v>
      </c>
      <c r="E463" s="275" t="s">
        <v>1571</v>
      </c>
      <c r="F463" s="104" t="s">
        <v>123</v>
      </c>
      <c r="G463" s="38"/>
      <c r="H463" s="38"/>
      <c r="I463" s="38"/>
      <c r="J463" s="102" t="s">
        <v>1193</v>
      </c>
      <c r="K463" s="38"/>
      <c r="L463" s="38"/>
      <c r="M463" s="38"/>
      <c r="N463" s="38"/>
      <c r="O463" s="38"/>
      <c r="P463" s="38"/>
      <c r="Q463" s="38"/>
      <c r="R463" s="46" t="s">
        <v>218</v>
      </c>
      <c r="S463" s="46">
        <v>0</v>
      </c>
      <c r="T463" s="25" t="s">
        <v>221</v>
      </c>
      <c r="U463" s="102"/>
      <c r="V463" s="102"/>
      <c r="W463" s="102"/>
      <c r="X463" s="102"/>
      <c r="Y463" s="102"/>
      <c r="Z463" s="38"/>
      <c r="AA463" s="38"/>
      <c r="AB463" s="38"/>
      <c r="AC463" s="38"/>
      <c r="AD463" s="38"/>
      <c r="AE463" s="38"/>
      <c r="AF463" s="38"/>
      <c r="AG463" s="38"/>
      <c r="AH463" s="38"/>
      <c r="AI463" s="38"/>
      <c r="AJ463" s="38"/>
      <c r="AK463" s="38"/>
      <c r="AL463" s="38"/>
      <c r="AM463" s="38"/>
      <c r="AN463" s="38"/>
      <c r="AO463" s="38"/>
      <c r="AP463" s="38"/>
      <c r="AQ463" s="24" t="s">
        <v>204</v>
      </c>
      <c r="AR463" s="24" t="s">
        <v>167</v>
      </c>
      <c r="AS463" s="38"/>
      <c r="AT463" s="38"/>
      <c r="AU463" s="38"/>
      <c r="AV463" s="174">
        <v>262500</v>
      </c>
      <c r="AW463" s="104" t="s">
        <v>123</v>
      </c>
      <c r="AX463" s="102"/>
      <c r="AY463" s="102" t="s">
        <v>1646</v>
      </c>
      <c r="AZ463" s="102" t="s">
        <v>1193</v>
      </c>
      <c r="BA463" s="102"/>
      <c r="BB463" s="102"/>
      <c r="BC463" s="45"/>
      <c r="BD463" s="45"/>
    </row>
    <row r="464" spans="1:77" ht="16" hidden="1" thickBot="1">
      <c r="A464" s="231"/>
      <c r="B464" s="240"/>
      <c r="C464" s="23" t="s">
        <v>211</v>
      </c>
      <c r="D464" s="24" t="s">
        <v>214</v>
      </c>
      <c r="E464" s="275" t="s">
        <v>1572</v>
      </c>
      <c r="F464" s="102"/>
      <c r="G464" s="38"/>
      <c r="H464" s="38"/>
      <c r="I464" s="38"/>
      <c r="J464" s="102"/>
      <c r="K464" s="38"/>
      <c r="L464" s="38"/>
      <c r="M464" s="38"/>
      <c r="N464" s="38"/>
      <c r="O464" s="38"/>
      <c r="P464" s="38"/>
      <c r="Q464" s="38"/>
      <c r="R464" s="46" t="s">
        <v>218</v>
      </c>
      <c r="S464" s="46">
        <v>0</v>
      </c>
      <c r="T464" s="25" t="s">
        <v>221</v>
      </c>
      <c r="U464" s="102"/>
      <c r="V464" s="102"/>
      <c r="W464" s="102"/>
      <c r="X464" s="102"/>
      <c r="Y464" s="102"/>
      <c r="Z464" s="38"/>
      <c r="AA464" s="38"/>
      <c r="AB464" s="38"/>
      <c r="AC464" s="38"/>
      <c r="AD464" s="38"/>
      <c r="AE464" s="38"/>
      <c r="AF464" s="38"/>
      <c r="AG464" s="38"/>
      <c r="AH464" s="38"/>
      <c r="AI464" s="38"/>
      <c r="AJ464" s="38"/>
      <c r="AK464" s="38"/>
      <c r="AL464" s="38"/>
      <c r="AM464" s="38"/>
      <c r="AN464" s="38"/>
      <c r="AO464" s="38"/>
      <c r="AP464" s="38"/>
      <c r="AQ464" s="24" t="s">
        <v>204</v>
      </c>
      <c r="AR464" s="24" t="s">
        <v>167</v>
      </c>
      <c r="AS464" s="38"/>
      <c r="AT464" s="38"/>
      <c r="AU464" s="38"/>
      <c r="AV464" s="174">
        <v>262500</v>
      </c>
      <c r="AW464" s="102"/>
      <c r="AX464" s="102"/>
      <c r="AY464" s="102"/>
      <c r="AZ464" s="102"/>
      <c r="BA464" s="104" t="s">
        <v>1840</v>
      </c>
      <c r="BB464" s="102"/>
      <c r="BC464" s="45"/>
      <c r="BD464" s="45"/>
    </row>
    <row r="465" spans="1:77" ht="16" hidden="1" thickBot="1">
      <c r="A465" s="231"/>
      <c r="B465" s="240"/>
      <c r="C465" s="23" t="s">
        <v>213</v>
      </c>
      <c r="D465" s="24"/>
      <c r="E465" s="257" t="s">
        <v>732</v>
      </c>
      <c r="F465" s="102"/>
      <c r="G465" s="38"/>
      <c r="H465" s="38"/>
      <c r="I465" s="38"/>
      <c r="J465" s="102"/>
      <c r="K465" s="38"/>
      <c r="L465" s="38"/>
      <c r="M465" s="38"/>
      <c r="N465" s="38"/>
      <c r="O465" s="38"/>
      <c r="P465" s="38"/>
      <c r="Q465" s="38"/>
      <c r="R465" s="46" t="s">
        <v>219</v>
      </c>
      <c r="S465" s="46">
        <v>0</v>
      </c>
      <c r="T465" s="25"/>
      <c r="U465" s="102"/>
      <c r="V465" s="102"/>
      <c r="W465" s="102"/>
      <c r="X465" s="102"/>
      <c r="Y465" s="102"/>
      <c r="Z465" s="38"/>
      <c r="AA465" s="38"/>
      <c r="AB465" s="38"/>
      <c r="AC465" s="38"/>
      <c r="AD465" s="38"/>
      <c r="AE465" s="38"/>
      <c r="AF465" s="38"/>
      <c r="AG465" s="38"/>
      <c r="AH465" s="38"/>
      <c r="AI465" s="38"/>
      <c r="AJ465" s="38"/>
      <c r="AK465" s="38"/>
      <c r="AL465" s="38"/>
      <c r="AM465" s="38"/>
      <c r="AN465" s="38"/>
      <c r="AO465" s="38"/>
      <c r="AP465" s="38"/>
      <c r="AQ465" s="24" t="s">
        <v>204</v>
      </c>
      <c r="AR465" s="24">
        <v>2009</v>
      </c>
      <c r="AS465" s="38"/>
      <c r="AT465" s="38"/>
      <c r="AU465" s="38"/>
      <c r="AV465" s="174">
        <v>10145944.499076849</v>
      </c>
      <c r="AW465" s="102"/>
      <c r="AX465" s="102"/>
      <c r="AY465" s="102"/>
      <c r="AZ465" s="102"/>
      <c r="BA465" s="104" t="s">
        <v>1840</v>
      </c>
      <c r="BB465" s="102"/>
      <c r="BC465" s="45"/>
      <c r="BD465" s="45"/>
    </row>
    <row r="466" spans="1:77" ht="16" hidden="1" thickBot="1">
      <c r="A466" s="231"/>
      <c r="B466" s="240"/>
      <c r="C466" s="240"/>
      <c r="D466" s="204"/>
      <c r="E466" s="204"/>
      <c r="F466" s="252"/>
      <c r="G466" s="204"/>
      <c r="H466" s="204"/>
      <c r="I466" s="204"/>
      <c r="J466" s="102"/>
      <c r="K466" s="204"/>
      <c r="L466" s="204"/>
      <c r="M466" s="204"/>
      <c r="N466" s="204"/>
      <c r="O466" s="204"/>
      <c r="P466" s="204"/>
      <c r="Q466" s="204"/>
      <c r="R466" s="204"/>
      <c r="S466" s="252"/>
      <c r="T466" s="204"/>
      <c r="U466" s="253"/>
      <c r="V466" s="204"/>
      <c r="W466" s="204"/>
      <c r="X466" s="204"/>
      <c r="Y466" s="204"/>
      <c r="Z466" s="204"/>
      <c r="AA466" s="204"/>
      <c r="AB466" s="204"/>
      <c r="AC466" s="204"/>
      <c r="AD466" s="204"/>
      <c r="AE466" s="204"/>
      <c r="AF466" s="204"/>
      <c r="AG466" s="204"/>
      <c r="AH466" s="204"/>
      <c r="AI466" s="204"/>
      <c r="AJ466" s="204"/>
      <c r="AK466" s="204"/>
      <c r="AL466" s="204"/>
      <c r="AM466" s="204"/>
      <c r="AN466" s="204"/>
      <c r="AO466" s="204"/>
      <c r="AP466" s="204"/>
      <c r="AQ466" s="204"/>
      <c r="AR466" s="204"/>
      <c r="AS466" s="204"/>
      <c r="AT466" s="204"/>
      <c r="AU466" s="204"/>
      <c r="AV466" s="261"/>
      <c r="AW466" s="252"/>
      <c r="AX466" s="261"/>
      <c r="AY466" s="261"/>
      <c r="AZ466" s="102"/>
      <c r="BA466" s="261"/>
      <c r="BB466" s="102"/>
      <c r="BC466" s="105"/>
      <c r="BD466" s="105"/>
    </row>
    <row r="467" spans="1:77" ht="16" hidden="1" thickBot="1">
      <c r="A467" s="231" t="s">
        <v>39</v>
      </c>
      <c r="B467" s="240" t="s">
        <v>40</v>
      </c>
      <c r="C467" s="240"/>
      <c r="D467" s="204"/>
      <c r="E467" s="204"/>
      <c r="F467" s="252"/>
      <c r="G467" s="204"/>
      <c r="H467" s="204"/>
      <c r="I467" s="204"/>
      <c r="J467" s="102"/>
      <c r="K467" s="204"/>
      <c r="L467" s="204"/>
      <c r="M467" s="204"/>
      <c r="N467" s="204"/>
      <c r="O467" s="204"/>
      <c r="P467" s="204"/>
      <c r="Q467" s="204"/>
      <c r="R467" s="204"/>
      <c r="S467" s="252"/>
      <c r="T467" s="204"/>
      <c r="U467" s="253"/>
      <c r="V467" s="204"/>
      <c r="W467" s="204"/>
      <c r="X467" s="204"/>
      <c r="Y467" s="204"/>
      <c r="Z467" s="204"/>
      <c r="AA467" s="204"/>
      <c r="AB467" s="204"/>
      <c r="AC467" s="204"/>
      <c r="AD467" s="204"/>
      <c r="AE467" s="204"/>
      <c r="AF467" s="204"/>
      <c r="AG467" s="204"/>
      <c r="AH467" s="204"/>
      <c r="AI467" s="204"/>
      <c r="AJ467" s="204"/>
      <c r="AK467" s="204"/>
      <c r="AL467" s="204"/>
      <c r="AM467" s="204"/>
      <c r="AN467" s="204"/>
      <c r="AO467" s="204"/>
      <c r="AP467" s="204"/>
      <c r="AQ467" s="204"/>
      <c r="AR467" s="204"/>
      <c r="AS467" s="204"/>
      <c r="AT467" s="204"/>
      <c r="AU467" s="204"/>
      <c r="AV467" s="261"/>
      <c r="AW467" s="252"/>
      <c r="AX467" s="261"/>
      <c r="AY467" s="261"/>
      <c r="AZ467" s="102"/>
      <c r="BA467" s="261"/>
      <c r="BB467" s="102"/>
      <c r="BC467" s="105"/>
      <c r="BD467" s="105"/>
    </row>
    <row r="468" spans="1:77" ht="17" hidden="1" thickBot="1">
      <c r="A468" s="231"/>
      <c r="B468" s="240" t="s">
        <v>111</v>
      </c>
      <c r="C468" s="240" t="s">
        <v>145</v>
      </c>
      <c r="D468" s="204" t="s">
        <v>145</v>
      </c>
      <c r="E468" s="204" t="s">
        <v>145</v>
      </c>
      <c r="F468" s="252" t="s">
        <v>145</v>
      </c>
      <c r="G468" s="204" t="s">
        <v>145</v>
      </c>
      <c r="H468" s="204" t="s">
        <v>145</v>
      </c>
      <c r="I468" s="204" t="s">
        <v>145</v>
      </c>
      <c r="J468" s="102"/>
      <c r="K468" s="204" t="s">
        <v>145</v>
      </c>
      <c r="L468" s="204" t="s">
        <v>145</v>
      </c>
      <c r="M468" s="204" t="s">
        <v>145</v>
      </c>
      <c r="N468" s="204" t="s">
        <v>145</v>
      </c>
      <c r="O468" s="204" t="s">
        <v>145</v>
      </c>
      <c r="P468" s="204" t="s">
        <v>145</v>
      </c>
      <c r="Q468" s="204" t="s">
        <v>145</v>
      </c>
      <c r="R468" s="204" t="s">
        <v>145</v>
      </c>
      <c r="S468" s="252" t="s">
        <v>145</v>
      </c>
      <c r="T468" s="204" t="s">
        <v>145</v>
      </c>
      <c r="U468" s="253" t="s">
        <v>145</v>
      </c>
      <c r="V468" s="277"/>
      <c r="W468" s="204" t="s">
        <v>145</v>
      </c>
      <c r="X468" s="204" t="s">
        <v>145</v>
      </c>
      <c r="Y468" s="204" t="s">
        <v>145</v>
      </c>
      <c r="Z468" s="204" t="s">
        <v>145</v>
      </c>
      <c r="AA468" s="204" t="s">
        <v>145</v>
      </c>
      <c r="AB468" s="204" t="s">
        <v>145</v>
      </c>
      <c r="AC468" s="204" t="s">
        <v>145</v>
      </c>
      <c r="AD468" s="204" t="s">
        <v>145</v>
      </c>
      <c r="AE468" s="204" t="s">
        <v>145</v>
      </c>
      <c r="AF468" s="204" t="s">
        <v>145</v>
      </c>
      <c r="AG468" s="204" t="s">
        <v>145</v>
      </c>
      <c r="AH468" s="204" t="s">
        <v>145</v>
      </c>
      <c r="AI468" s="204" t="s">
        <v>145</v>
      </c>
      <c r="AJ468" s="204" t="s">
        <v>145</v>
      </c>
      <c r="AK468" s="204" t="s">
        <v>145</v>
      </c>
      <c r="AL468" s="204" t="s">
        <v>145</v>
      </c>
      <c r="AM468" s="204" t="s">
        <v>145</v>
      </c>
      <c r="AN468" s="204" t="s">
        <v>145</v>
      </c>
      <c r="AO468" s="204" t="s">
        <v>145</v>
      </c>
      <c r="AP468" s="204" t="s">
        <v>145</v>
      </c>
      <c r="AQ468" s="204" t="s">
        <v>145</v>
      </c>
      <c r="AR468" s="204" t="s">
        <v>145</v>
      </c>
      <c r="AS468" s="204" t="s">
        <v>145</v>
      </c>
      <c r="AT468" s="204" t="s">
        <v>145</v>
      </c>
      <c r="AU468" s="204" t="s">
        <v>145</v>
      </c>
      <c r="AV468" s="261" t="s">
        <v>145</v>
      </c>
      <c r="AW468" s="252" t="s">
        <v>145</v>
      </c>
      <c r="AX468" s="261" t="s">
        <v>145</v>
      </c>
      <c r="AY468" s="261" t="s">
        <v>145</v>
      </c>
      <c r="AZ468" s="102"/>
      <c r="BA468" s="261" t="s">
        <v>145</v>
      </c>
      <c r="BB468" s="105"/>
      <c r="BC468" s="105" t="s">
        <v>145</v>
      </c>
      <c r="BD468" s="105" t="s">
        <v>145</v>
      </c>
    </row>
    <row r="469" spans="1:77" ht="16" hidden="1" thickBot="1">
      <c r="A469" s="231"/>
      <c r="B469" s="240"/>
      <c r="C469" s="240"/>
      <c r="D469" s="204"/>
      <c r="E469" s="204"/>
      <c r="F469" s="252"/>
      <c r="G469" s="204"/>
      <c r="H469" s="204"/>
      <c r="I469" s="204"/>
      <c r="J469" s="102"/>
      <c r="K469" s="204"/>
      <c r="L469" s="204"/>
      <c r="M469" s="204"/>
      <c r="N469" s="204"/>
      <c r="O469" s="204"/>
      <c r="P469" s="204"/>
      <c r="Q469" s="204"/>
      <c r="R469" s="204"/>
      <c r="S469" s="252"/>
      <c r="T469" s="204"/>
      <c r="U469" s="253"/>
      <c r="V469" s="204"/>
      <c r="W469" s="204"/>
      <c r="X469" s="204"/>
      <c r="Y469" s="204"/>
      <c r="Z469" s="204"/>
      <c r="AA469" s="204"/>
      <c r="AB469" s="204"/>
      <c r="AC469" s="204"/>
      <c r="AD469" s="204"/>
      <c r="AE469" s="204"/>
      <c r="AF469" s="204"/>
      <c r="AG469" s="204"/>
      <c r="AH469" s="204"/>
      <c r="AI469" s="204"/>
      <c r="AJ469" s="204"/>
      <c r="AK469" s="204"/>
      <c r="AL469" s="204"/>
      <c r="AM469" s="204"/>
      <c r="AN469" s="204"/>
      <c r="AO469" s="204"/>
      <c r="AP469" s="204"/>
      <c r="AQ469" s="204"/>
      <c r="AR469" s="204"/>
      <c r="AS469" s="204"/>
      <c r="AT469" s="204"/>
      <c r="AU469" s="204"/>
      <c r="AV469" s="261"/>
      <c r="AW469" s="252"/>
      <c r="AX469" s="261"/>
      <c r="AY469" s="261"/>
      <c r="AZ469" s="102"/>
      <c r="BA469" s="261"/>
      <c r="BB469" s="102"/>
      <c r="BC469" s="105"/>
      <c r="BD469" s="105"/>
    </row>
    <row r="470" spans="1:77" s="100" customFormat="1" ht="21.75" hidden="1" customHeight="1">
      <c r="A470" s="231" t="s">
        <v>41</v>
      </c>
      <c r="B470" s="254" t="s">
        <v>42</v>
      </c>
      <c r="C470" s="254"/>
      <c r="D470" s="298"/>
      <c r="E470" s="298"/>
      <c r="F470" s="255"/>
      <c r="G470" s="298"/>
      <c r="H470" s="298"/>
      <c r="I470" s="298"/>
      <c r="J470" s="104"/>
      <c r="K470" s="298"/>
      <c r="L470" s="298"/>
      <c r="M470" s="298"/>
      <c r="N470" s="298"/>
      <c r="O470" s="298"/>
      <c r="P470" s="298"/>
      <c r="Q470" s="298"/>
      <c r="R470" s="298"/>
      <c r="S470" s="255"/>
      <c r="T470" s="298"/>
      <c r="U470" s="256"/>
      <c r="V470" s="298"/>
      <c r="W470" s="298"/>
      <c r="X470" s="298"/>
      <c r="Y470" s="298"/>
      <c r="Z470" s="298"/>
      <c r="AA470" s="298"/>
      <c r="AB470" s="298"/>
      <c r="AC470" s="298"/>
      <c r="AD470" s="298"/>
      <c r="AE470" s="298"/>
      <c r="AF470" s="298"/>
      <c r="AG470" s="298"/>
      <c r="AH470" s="298"/>
      <c r="AI470" s="298"/>
      <c r="AJ470" s="298"/>
      <c r="AK470" s="298"/>
      <c r="AL470" s="298"/>
      <c r="AM470" s="298"/>
      <c r="AN470" s="298"/>
      <c r="AO470" s="298"/>
      <c r="AP470" s="298"/>
      <c r="AQ470" s="298"/>
      <c r="AR470" s="298"/>
      <c r="AS470" s="298"/>
      <c r="AT470" s="298"/>
      <c r="AU470" s="298"/>
      <c r="AV470" s="183">
        <f>SUM(AV471:AV1017)</f>
        <v>31270668111.737953</v>
      </c>
      <c r="AW470" s="255"/>
      <c r="AX470" s="262"/>
      <c r="AY470" s="269"/>
      <c r="AZ470" s="104"/>
      <c r="BA470" s="262"/>
      <c r="BB470" s="104"/>
      <c r="BC470" s="59"/>
      <c r="BD470" s="59"/>
      <c r="BE470" s="121"/>
      <c r="BF470" s="121"/>
      <c r="BG470" s="121"/>
      <c r="BH470" s="121"/>
      <c r="BI470" s="121"/>
      <c r="BJ470" s="121"/>
      <c r="BK470" s="121"/>
      <c r="BL470" s="121"/>
      <c r="BM470" s="121"/>
      <c r="BN470" s="121"/>
      <c r="BO470" s="121"/>
      <c r="BP470" s="121"/>
      <c r="BQ470" s="121"/>
      <c r="BR470" s="121"/>
      <c r="BS470" s="121"/>
      <c r="BT470" s="121"/>
      <c r="BU470" s="121"/>
      <c r="BV470" s="121"/>
      <c r="BW470" s="121"/>
      <c r="BX470" s="121"/>
      <c r="BY470" s="121"/>
    </row>
    <row r="471" spans="1:77" ht="16" hidden="1" thickBot="1">
      <c r="A471" s="231"/>
      <c r="B471" s="240" t="s">
        <v>111</v>
      </c>
      <c r="C471" s="23" t="s">
        <v>242</v>
      </c>
      <c r="D471" s="24" t="s">
        <v>598</v>
      </c>
      <c r="E471" s="34"/>
      <c r="F471" s="265" t="s">
        <v>123</v>
      </c>
      <c r="G471" s="38"/>
      <c r="H471" s="38"/>
      <c r="I471" s="38"/>
      <c r="J471" s="102" t="s">
        <v>1193</v>
      </c>
      <c r="K471" s="38"/>
      <c r="L471" s="38"/>
      <c r="M471" s="38"/>
      <c r="N471" s="38"/>
      <c r="O471" s="38"/>
      <c r="P471" s="38"/>
      <c r="Q471" s="38"/>
      <c r="R471" s="46" t="s">
        <v>734</v>
      </c>
      <c r="S471" s="46">
        <v>0</v>
      </c>
      <c r="T471" s="25" t="s">
        <v>222</v>
      </c>
      <c r="U471" s="46">
        <v>0</v>
      </c>
      <c r="V471" s="80"/>
      <c r="W471" s="46">
        <v>0</v>
      </c>
      <c r="X471" s="46">
        <v>0</v>
      </c>
      <c r="Y471" s="46">
        <v>0</v>
      </c>
      <c r="Z471" s="38"/>
      <c r="AA471" s="38"/>
      <c r="AB471" s="38"/>
      <c r="AC471" s="38"/>
      <c r="AD471" s="38"/>
      <c r="AE471" s="38"/>
      <c r="AF471" s="38"/>
      <c r="AG471" s="38"/>
      <c r="AH471" s="38"/>
      <c r="AI471" s="38"/>
      <c r="AJ471" s="38"/>
      <c r="AK471" s="38"/>
      <c r="AL471" s="38"/>
      <c r="AM471" s="38"/>
      <c r="AN471" s="38"/>
      <c r="AO471" s="38"/>
      <c r="AP471" s="38"/>
      <c r="AQ471" s="24" t="s">
        <v>204</v>
      </c>
      <c r="AR471" s="24" t="s">
        <v>850</v>
      </c>
      <c r="AS471" s="38"/>
      <c r="AT471" s="38"/>
      <c r="AU471" s="38"/>
      <c r="AV471" s="174">
        <v>1875000</v>
      </c>
      <c r="AW471" s="265" t="s">
        <v>123</v>
      </c>
      <c r="AX471" s="102"/>
      <c r="AY471" s="265" t="s">
        <v>1599</v>
      </c>
      <c r="AZ471" s="102" t="s">
        <v>1193</v>
      </c>
      <c r="BA471" s="102"/>
      <c r="BB471" s="102"/>
      <c r="BC471" s="45"/>
      <c r="BD471" s="45"/>
    </row>
    <row r="472" spans="1:77" s="101" customFormat="1" ht="31" hidden="1" thickBot="1">
      <c r="A472" s="231"/>
      <c r="B472" s="240"/>
      <c r="C472" s="23" t="s">
        <v>243</v>
      </c>
      <c r="D472" s="24" t="s">
        <v>599</v>
      </c>
      <c r="E472" s="34"/>
      <c r="F472" s="102"/>
      <c r="G472" s="38"/>
      <c r="H472" s="38"/>
      <c r="I472" s="38"/>
      <c r="J472" s="102"/>
      <c r="K472" s="38"/>
      <c r="L472" s="38"/>
      <c r="M472" s="38"/>
      <c r="N472" s="38"/>
      <c r="O472" s="38"/>
      <c r="P472" s="38"/>
      <c r="Q472" s="38"/>
      <c r="R472" s="46" t="s">
        <v>735</v>
      </c>
      <c r="S472" s="46">
        <v>0</v>
      </c>
      <c r="T472" s="25" t="s">
        <v>223</v>
      </c>
      <c r="U472" s="46">
        <v>0</v>
      </c>
      <c r="V472" s="278" t="s">
        <v>145</v>
      </c>
      <c r="W472" s="46">
        <v>0</v>
      </c>
      <c r="X472" s="46">
        <v>0</v>
      </c>
      <c r="Y472" s="46">
        <v>0</v>
      </c>
      <c r="Z472" s="38"/>
      <c r="AA472" s="38"/>
      <c r="AB472" s="38"/>
      <c r="AC472" s="38"/>
      <c r="AD472" s="38"/>
      <c r="AE472" s="38"/>
      <c r="AF472" s="38"/>
      <c r="AG472" s="38"/>
      <c r="AH472" s="38"/>
      <c r="AI472" s="38"/>
      <c r="AJ472" s="38"/>
      <c r="AK472" s="38"/>
      <c r="AL472" s="38"/>
      <c r="AM472" s="38"/>
      <c r="AN472" s="38"/>
      <c r="AO472" s="38"/>
      <c r="AP472" s="38"/>
      <c r="AQ472" s="24" t="s">
        <v>204</v>
      </c>
      <c r="AR472" s="24" t="s">
        <v>164</v>
      </c>
      <c r="AS472" s="38"/>
      <c r="AT472" s="38"/>
      <c r="AU472" s="38"/>
      <c r="AV472" s="174">
        <v>93750</v>
      </c>
      <c r="AW472" s="102"/>
      <c r="AX472" s="102"/>
      <c r="AY472" s="102"/>
      <c r="AZ472" s="102"/>
      <c r="BA472" s="104" t="s">
        <v>1840</v>
      </c>
      <c r="BB472" s="102"/>
      <c r="BC472" s="45"/>
      <c r="BD472" s="45"/>
    </row>
    <row r="473" spans="1:77" s="101" customFormat="1" ht="16" hidden="1" thickBot="1">
      <c r="A473" s="231"/>
      <c r="B473" s="240"/>
      <c r="C473" s="23" t="s">
        <v>244</v>
      </c>
      <c r="D473" s="24" t="s">
        <v>600</v>
      </c>
      <c r="E473" s="34"/>
      <c r="F473" s="104" t="s">
        <v>123</v>
      </c>
      <c r="G473" s="38"/>
      <c r="H473" s="38"/>
      <c r="I473" s="38"/>
      <c r="J473" s="102" t="s">
        <v>1193</v>
      </c>
      <c r="K473" s="38"/>
      <c r="L473" s="38"/>
      <c r="M473" s="38"/>
      <c r="N473" s="38"/>
      <c r="O473" s="38"/>
      <c r="P473" s="38"/>
      <c r="Q473" s="38"/>
      <c r="R473" s="46" t="s">
        <v>736</v>
      </c>
      <c r="S473" s="46">
        <v>0</v>
      </c>
      <c r="T473" s="25" t="s">
        <v>222</v>
      </c>
      <c r="U473" s="46">
        <v>0</v>
      </c>
      <c r="V473" s="80"/>
      <c r="W473" s="46">
        <v>0</v>
      </c>
      <c r="X473" s="46">
        <v>0</v>
      </c>
      <c r="Y473" s="46">
        <v>0</v>
      </c>
      <c r="Z473" s="38"/>
      <c r="AA473" s="38"/>
      <c r="AB473" s="38"/>
      <c r="AC473" s="38"/>
      <c r="AD473" s="38"/>
      <c r="AE473" s="38"/>
      <c r="AF473" s="38"/>
      <c r="AG473" s="38"/>
      <c r="AH473" s="38"/>
      <c r="AI473" s="38"/>
      <c r="AJ473" s="38"/>
      <c r="AK473" s="38"/>
      <c r="AL473" s="38"/>
      <c r="AM473" s="38"/>
      <c r="AN473" s="38"/>
      <c r="AO473" s="38"/>
      <c r="AP473" s="38"/>
      <c r="AQ473" s="24" t="s">
        <v>204</v>
      </c>
      <c r="AR473" s="24" t="s">
        <v>850</v>
      </c>
      <c r="AS473" s="38"/>
      <c r="AT473" s="38"/>
      <c r="AU473" s="38"/>
      <c r="AV473" s="174">
        <v>63750000</v>
      </c>
      <c r="AW473" s="104" t="s">
        <v>123</v>
      </c>
      <c r="AX473" s="102"/>
      <c r="AY473" s="102" t="s">
        <v>1613</v>
      </c>
      <c r="AZ473" s="102" t="s">
        <v>1193</v>
      </c>
      <c r="BA473" s="102"/>
      <c r="BB473" s="102"/>
      <c r="BC473" s="45"/>
      <c r="BD473" s="45"/>
    </row>
    <row r="474" spans="1:77" s="101" customFormat="1" ht="16" hidden="1" thickBot="1">
      <c r="A474" s="231"/>
      <c r="B474" s="240"/>
      <c r="C474" s="23" t="s">
        <v>246</v>
      </c>
      <c r="D474" s="24" t="s">
        <v>601</v>
      </c>
      <c r="E474" s="34"/>
      <c r="F474" s="102"/>
      <c r="G474" s="38"/>
      <c r="H474" s="38"/>
      <c r="I474" s="38"/>
      <c r="J474" s="102"/>
      <c r="K474" s="38"/>
      <c r="L474" s="38"/>
      <c r="M474" s="38"/>
      <c r="N474" s="38"/>
      <c r="O474" s="38"/>
      <c r="P474" s="38"/>
      <c r="Q474" s="38"/>
      <c r="R474" s="46" t="s">
        <v>145</v>
      </c>
      <c r="S474" s="46">
        <v>0</v>
      </c>
      <c r="T474" s="25" t="s">
        <v>223</v>
      </c>
      <c r="U474" s="46">
        <v>0</v>
      </c>
      <c r="V474" s="257" t="s">
        <v>145</v>
      </c>
      <c r="W474" s="46">
        <v>0</v>
      </c>
      <c r="X474" s="46">
        <v>0</v>
      </c>
      <c r="Y474" s="46">
        <v>0</v>
      </c>
      <c r="Z474" s="38"/>
      <c r="AA474" s="38"/>
      <c r="AB474" s="38"/>
      <c r="AC474" s="38"/>
      <c r="AD474" s="38"/>
      <c r="AE474" s="38"/>
      <c r="AF474" s="38"/>
      <c r="AG474" s="38"/>
      <c r="AH474" s="38"/>
      <c r="AI474" s="38"/>
      <c r="AJ474" s="38"/>
      <c r="AK474" s="38"/>
      <c r="AL474" s="38"/>
      <c r="AM474" s="38"/>
      <c r="AN474" s="38"/>
      <c r="AO474" s="38"/>
      <c r="AP474" s="38"/>
      <c r="AQ474" s="24" t="s">
        <v>204</v>
      </c>
      <c r="AR474" s="24" t="s">
        <v>850</v>
      </c>
      <c r="AS474" s="38"/>
      <c r="AT474" s="38"/>
      <c r="AU474" s="38"/>
      <c r="AV474" s="174">
        <v>16875</v>
      </c>
      <c r="AW474" s="102"/>
      <c r="AX474" s="102"/>
      <c r="AY474" s="102"/>
      <c r="AZ474" s="102"/>
      <c r="BA474" s="104" t="s">
        <v>1840</v>
      </c>
      <c r="BB474" s="102"/>
      <c r="BC474" s="45"/>
      <c r="BD474" s="45"/>
    </row>
    <row r="475" spans="1:77" s="101" customFormat="1" ht="16" hidden="1" thickBot="1">
      <c r="A475" s="231"/>
      <c r="B475" s="240"/>
      <c r="C475" s="23" t="s">
        <v>247</v>
      </c>
      <c r="D475" s="24" t="s">
        <v>602</v>
      </c>
      <c r="E475" s="34"/>
      <c r="F475" s="102"/>
      <c r="G475" s="38"/>
      <c r="H475" s="38"/>
      <c r="I475" s="38"/>
      <c r="J475" s="102"/>
      <c r="K475" s="38"/>
      <c r="L475" s="38"/>
      <c r="M475" s="38"/>
      <c r="N475" s="38"/>
      <c r="O475" s="38"/>
      <c r="P475" s="38"/>
      <c r="Q475" s="38"/>
      <c r="R475" s="46" t="s">
        <v>738</v>
      </c>
      <c r="S475" s="46">
        <v>0</v>
      </c>
      <c r="T475" s="25" t="s">
        <v>223</v>
      </c>
      <c r="U475" s="46">
        <v>0</v>
      </c>
      <c r="V475" s="257" t="s">
        <v>145</v>
      </c>
      <c r="W475" s="46">
        <v>0</v>
      </c>
      <c r="X475" s="46">
        <v>0</v>
      </c>
      <c r="Y475" s="46">
        <v>0</v>
      </c>
      <c r="Z475" s="38"/>
      <c r="AA475" s="38"/>
      <c r="AB475" s="38"/>
      <c r="AC475" s="38"/>
      <c r="AD475" s="38"/>
      <c r="AE475" s="38"/>
      <c r="AF475" s="38"/>
      <c r="AG475" s="38"/>
      <c r="AH475" s="38"/>
      <c r="AI475" s="38"/>
      <c r="AJ475" s="38"/>
      <c r="AK475" s="38"/>
      <c r="AL475" s="38"/>
      <c r="AM475" s="38"/>
      <c r="AN475" s="38"/>
      <c r="AO475" s="38"/>
      <c r="AP475" s="38"/>
      <c r="AQ475" s="24" t="s">
        <v>204</v>
      </c>
      <c r="AR475" s="24" t="s">
        <v>166</v>
      </c>
      <c r="AS475" s="38"/>
      <c r="AT475" s="38"/>
      <c r="AU475" s="38"/>
      <c r="AV475" s="174">
        <v>157500</v>
      </c>
      <c r="AW475" s="102"/>
      <c r="AX475" s="102"/>
      <c r="AY475" s="102"/>
      <c r="AZ475" s="102"/>
      <c r="BA475" s="104" t="s">
        <v>1840</v>
      </c>
      <c r="BB475" s="102"/>
      <c r="BC475" s="45"/>
      <c r="BD475" s="45"/>
    </row>
    <row r="476" spans="1:77" s="101" customFormat="1" ht="16" hidden="1" thickBot="1">
      <c r="A476" s="231"/>
      <c r="B476" s="240"/>
      <c r="C476" s="23" t="s">
        <v>248</v>
      </c>
      <c r="D476" s="24" t="s">
        <v>603</v>
      </c>
      <c r="E476" s="34"/>
      <c r="F476" s="102"/>
      <c r="G476" s="38"/>
      <c r="H476" s="38"/>
      <c r="I476" s="38"/>
      <c r="J476" s="102"/>
      <c r="K476" s="38"/>
      <c r="L476" s="38"/>
      <c r="M476" s="38"/>
      <c r="N476" s="38"/>
      <c r="O476" s="38"/>
      <c r="P476" s="38"/>
      <c r="Q476" s="38"/>
      <c r="R476" s="46" t="s">
        <v>739</v>
      </c>
      <c r="S476" s="46">
        <v>0</v>
      </c>
      <c r="T476" s="25" t="s">
        <v>222</v>
      </c>
      <c r="U476" s="46">
        <v>0</v>
      </c>
      <c r="V476" s="257" t="s">
        <v>145</v>
      </c>
      <c r="W476" s="46">
        <v>0</v>
      </c>
      <c r="X476" s="46">
        <v>0</v>
      </c>
      <c r="Y476" s="46">
        <v>0</v>
      </c>
      <c r="Z476" s="38"/>
      <c r="AA476" s="38"/>
      <c r="AB476" s="38"/>
      <c r="AC476" s="38"/>
      <c r="AD476" s="38"/>
      <c r="AE476" s="38"/>
      <c r="AF476" s="38"/>
      <c r="AG476" s="38"/>
      <c r="AH476" s="38"/>
      <c r="AI476" s="38"/>
      <c r="AJ476" s="38"/>
      <c r="AK476" s="38"/>
      <c r="AL476" s="38"/>
      <c r="AM476" s="38"/>
      <c r="AN476" s="38"/>
      <c r="AO476" s="38"/>
      <c r="AP476" s="38"/>
      <c r="AQ476" s="24" t="s">
        <v>204</v>
      </c>
      <c r="AR476" s="24" t="s">
        <v>166</v>
      </c>
      <c r="AS476" s="38"/>
      <c r="AT476" s="38"/>
      <c r="AU476" s="38"/>
      <c r="AV476" s="174">
        <v>822500</v>
      </c>
      <c r="AW476" s="102"/>
      <c r="AX476" s="102"/>
      <c r="AY476" s="102"/>
      <c r="AZ476" s="102"/>
      <c r="BA476" s="104" t="s">
        <v>1840</v>
      </c>
      <c r="BB476" s="102"/>
      <c r="BC476" s="45"/>
      <c r="BD476" s="45"/>
    </row>
    <row r="477" spans="1:77" s="101" customFormat="1" ht="16" hidden="1" thickBot="1">
      <c r="A477" s="231"/>
      <c r="B477" s="240"/>
      <c r="C477" s="23" t="s">
        <v>249</v>
      </c>
      <c r="D477" s="24" t="s">
        <v>604</v>
      </c>
      <c r="E477" s="34"/>
      <c r="F477" s="102"/>
      <c r="G477" s="38"/>
      <c r="H477" s="38"/>
      <c r="I477" s="38"/>
      <c r="J477" s="102"/>
      <c r="K477" s="38"/>
      <c r="L477" s="38"/>
      <c r="M477" s="38"/>
      <c r="N477" s="38"/>
      <c r="O477" s="38"/>
      <c r="P477" s="38"/>
      <c r="Q477" s="38"/>
      <c r="R477" s="46" t="s">
        <v>740</v>
      </c>
      <c r="S477" s="46">
        <v>0</v>
      </c>
      <c r="T477" s="25" t="s">
        <v>223</v>
      </c>
      <c r="U477" s="46">
        <v>0</v>
      </c>
      <c r="V477" s="257" t="s">
        <v>145</v>
      </c>
      <c r="W477" s="46">
        <v>0</v>
      </c>
      <c r="X477" s="46">
        <v>0</v>
      </c>
      <c r="Y477" s="46">
        <v>0</v>
      </c>
      <c r="Z477" s="38"/>
      <c r="AA477" s="38"/>
      <c r="AB477" s="38"/>
      <c r="AC477" s="38"/>
      <c r="AD477" s="38"/>
      <c r="AE477" s="38"/>
      <c r="AF477" s="38"/>
      <c r="AG477" s="38"/>
      <c r="AH477" s="38"/>
      <c r="AI477" s="38"/>
      <c r="AJ477" s="38"/>
      <c r="AK477" s="38"/>
      <c r="AL477" s="38"/>
      <c r="AM477" s="38"/>
      <c r="AN477" s="38"/>
      <c r="AO477" s="38"/>
      <c r="AP477" s="38"/>
      <c r="AQ477" s="24" t="s">
        <v>204</v>
      </c>
      <c r="AR477" s="24" t="s">
        <v>166</v>
      </c>
      <c r="AS477" s="38"/>
      <c r="AT477" s="38"/>
      <c r="AU477" s="38"/>
      <c r="AV477" s="174">
        <v>97500</v>
      </c>
      <c r="AW477" s="102"/>
      <c r="AX477" s="102"/>
      <c r="AY477" s="102"/>
      <c r="AZ477" s="102"/>
      <c r="BA477" s="104" t="s">
        <v>1840</v>
      </c>
      <c r="BB477" s="102"/>
      <c r="BC477" s="45"/>
      <c r="BD477" s="45"/>
    </row>
    <row r="478" spans="1:77" s="101" customFormat="1" ht="16" hidden="1" thickBot="1">
      <c r="A478" s="231"/>
      <c r="B478" s="240"/>
      <c r="C478" s="23" t="s">
        <v>250</v>
      </c>
      <c r="D478" s="24" t="s">
        <v>605</v>
      </c>
      <c r="E478" s="34"/>
      <c r="F478" s="265" t="s">
        <v>123</v>
      </c>
      <c r="G478" s="38"/>
      <c r="H478" s="38"/>
      <c r="I478" s="38"/>
      <c r="J478" s="102" t="s">
        <v>1193</v>
      </c>
      <c r="K478" s="38"/>
      <c r="L478" s="38"/>
      <c r="M478" s="38"/>
      <c r="N478" s="38"/>
      <c r="O478" s="38"/>
      <c r="P478" s="38"/>
      <c r="Q478" s="38"/>
      <c r="R478" s="46" t="s">
        <v>741</v>
      </c>
      <c r="S478" s="46">
        <v>0</v>
      </c>
      <c r="T478" s="25" t="s">
        <v>223</v>
      </c>
      <c r="U478" s="46">
        <v>0</v>
      </c>
      <c r="V478" s="257" t="s">
        <v>145</v>
      </c>
      <c r="W478" s="46">
        <v>0</v>
      </c>
      <c r="X478" s="46">
        <v>0</v>
      </c>
      <c r="Y478" s="46">
        <v>0</v>
      </c>
      <c r="Z478" s="38"/>
      <c r="AA478" s="38"/>
      <c r="AB478" s="38"/>
      <c r="AC478" s="38"/>
      <c r="AD478" s="38"/>
      <c r="AE478" s="38"/>
      <c r="AF478" s="38"/>
      <c r="AG478" s="38"/>
      <c r="AH478" s="38"/>
      <c r="AI478" s="38"/>
      <c r="AJ478" s="38"/>
      <c r="AK478" s="38"/>
      <c r="AL478" s="38"/>
      <c r="AM478" s="38"/>
      <c r="AN478" s="38"/>
      <c r="AO478" s="38"/>
      <c r="AP478" s="38"/>
      <c r="AQ478" s="24" t="s">
        <v>204</v>
      </c>
      <c r="AR478" s="24" t="s">
        <v>850</v>
      </c>
      <c r="AS478" s="38"/>
      <c r="AT478" s="38"/>
      <c r="AU478" s="38"/>
      <c r="AV478" s="174">
        <v>600000</v>
      </c>
      <c r="AW478" s="265" t="s">
        <v>123</v>
      </c>
      <c r="AX478" s="102"/>
      <c r="AY478" s="102" t="s">
        <v>1595</v>
      </c>
      <c r="AZ478" s="102" t="s">
        <v>1193</v>
      </c>
      <c r="BA478" s="102"/>
      <c r="BB478" s="102"/>
      <c r="BC478" s="45"/>
      <c r="BD478" s="45"/>
    </row>
    <row r="479" spans="1:77" s="101" customFormat="1" ht="16" hidden="1" thickBot="1">
      <c r="A479" s="231"/>
      <c r="B479" s="240"/>
      <c r="C479" s="23" t="s">
        <v>251</v>
      </c>
      <c r="D479" s="24" t="s">
        <v>606</v>
      </c>
      <c r="E479" s="34"/>
      <c r="F479" s="102" t="s">
        <v>123</v>
      </c>
      <c r="G479" s="38"/>
      <c r="H479" s="38"/>
      <c r="I479" s="38"/>
      <c r="J479" s="102" t="s">
        <v>1193</v>
      </c>
      <c r="K479" s="38"/>
      <c r="L479" s="38"/>
      <c r="M479" s="38"/>
      <c r="N479" s="38"/>
      <c r="O479" s="38"/>
      <c r="P479" s="38"/>
      <c r="Q479" s="38"/>
      <c r="R479" s="46" t="s">
        <v>741</v>
      </c>
      <c r="S479" s="46">
        <v>0</v>
      </c>
      <c r="T479" s="25" t="s">
        <v>223</v>
      </c>
      <c r="U479" s="46">
        <v>0</v>
      </c>
      <c r="V479" s="257" t="s">
        <v>145</v>
      </c>
      <c r="W479" s="46">
        <v>0</v>
      </c>
      <c r="X479" s="46">
        <v>0</v>
      </c>
      <c r="Y479" s="46">
        <v>0</v>
      </c>
      <c r="Z479" s="38"/>
      <c r="AA479" s="38"/>
      <c r="AB479" s="38"/>
      <c r="AC479" s="38"/>
      <c r="AD479" s="38"/>
      <c r="AE479" s="38"/>
      <c r="AF479" s="38"/>
      <c r="AG479" s="38"/>
      <c r="AH479" s="38"/>
      <c r="AI479" s="38"/>
      <c r="AJ479" s="38"/>
      <c r="AK479" s="38"/>
      <c r="AL479" s="38"/>
      <c r="AM479" s="38"/>
      <c r="AN479" s="38"/>
      <c r="AO479" s="38"/>
      <c r="AP479" s="38"/>
      <c r="AQ479" s="24" t="s">
        <v>204</v>
      </c>
      <c r="AR479" s="24" t="s">
        <v>850</v>
      </c>
      <c r="AS479" s="38"/>
      <c r="AT479" s="38"/>
      <c r="AU479" s="38"/>
      <c r="AV479" s="174">
        <v>525000</v>
      </c>
      <c r="AW479" s="102" t="s">
        <v>123</v>
      </c>
      <c r="AX479" s="102"/>
      <c r="AY479" s="102" t="s">
        <v>1595</v>
      </c>
      <c r="AZ479" s="102" t="s">
        <v>1193</v>
      </c>
      <c r="BA479" s="102"/>
      <c r="BB479" s="102"/>
      <c r="BC479" s="45"/>
      <c r="BD479" s="45"/>
    </row>
    <row r="480" spans="1:77" s="101" customFormat="1" ht="16" hidden="1" thickBot="1">
      <c r="A480" s="231"/>
      <c r="B480" s="240"/>
      <c r="C480" s="23" t="s">
        <v>245</v>
      </c>
      <c r="D480" s="24" t="s">
        <v>607</v>
      </c>
      <c r="E480" s="34"/>
      <c r="F480" s="102"/>
      <c r="G480" s="38"/>
      <c r="H480" s="38"/>
      <c r="I480" s="38"/>
      <c r="J480" s="102"/>
      <c r="K480" s="38"/>
      <c r="L480" s="38"/>
      <c r="M480" s="38"/>
      <c r="N480" s="38"/>
      <c r="O480" s="38"/>
      <c r="P480" s="38"/>
      <c r="Q480" s="38"/>
      <c r="R480" s="46" t="s">
        <v>742</v>
      </c>
      <c r="S480" s="46">
        <v>0</v>
      </c>
      <c r="T480" s="25" t="s">
        <v>223</v>
      </c>
      <c r="U480" s="46">
        <v>0</v>
      </c>
      <c r="V480" s="80"/>
      <c r="W480" s="46">
        <v>0</v>
      </c>
      <c r="X480" s="46">
        <v>0</v>
      </c>
      <c r="Y480" s="46">
        <v>0</v>
      </c>
      <c r="Z480" s="38"/>
      <c r="AA480" s="38"/>
      <c r="AB480" s="38"/>
      <c r="AC480" s="38"/>
      <c r="AD480" s="38"/>
      <c r="AE480" s="38"/>
      <c r="AF480" s="38"/>
      <c r="AG480" s="38"/>
      <c r="AH480" s="38"/>
      <c r="AI480" s="38"/>
      <c r="AJ480" s="38"/>
      <c r="AK480" s="38"/>
      <c r="AL480" s="38"/>
      <c r="AM480" s="38"/>
      <c r="AN480" s="38"/>
      <c r="AO480" s="38"/>
      <c r="AP480" s="38"/>
      <c r="AQ480" s="24" t="s">
        <v>204</v>
      </c>
      <c r="AR480" s="24" t="s">
        <v>240</v>
      </c>
      <c r="AS480" s="38"/>
      <c r="AT480" s="38"/>
      <c r="AU480" s="38"/>
      <c r="AV480" s="174">
        <v>48750</v>
      </c>
      <c r="AW480" s="102"/>
      <c r="AX480" s="102"/>
      <c r="AY480" s="102"/>
      <c r="AZ480" s="102"/>
      <c r="BA480" s="104" t="s">
        <v>1840</v>
      </c>
      <c r="BB480" s="102"/>
      <c r="BC480" s="45"/>
      <c r="BD480" s="45"/>
    </row>
    <row r="481" spans="1:77" s="101" customFormat="1" ht="16" hidden="1" thickBot="1">
      <c r="A481" s="231"/>
      <c r="B481" s="240"/>
      <c r="C481" s="23" t="s">
        <v>252</v>
      </c>
      <c r="D481" s="24" t="s">
        <v>599</v>
      </c>
      <c r="E481" s="34"/>
      <c r="F481" s="102"/>
      <c r="G481" s="38"/>
      <c r="H481" s="38"/>
      <c r="I481" s="38"/>
      <c r="J481" s="102"/>
      <c r="K481" s="38"/>
      <c r="L481" s="38"/>
      <c r="M481" s="38"/>
      <c r="N481" s="38"/>
      <c r="O481" s="38"/>
      <c r="P481" s="38"/>
      <c r="Q481" s="38"/>
      <c r="R481" s="46" t="s">
        <v>743</v>
      </c>
      <c r="S481" s="46">
        <v>0</v>
      </c>
      <c r="T481" s="25" t="s">
        <v>223</v>
      </c>
      <c r="U481" s="46">
        <v>0</v>
      </c>
      <c r="V481" s="279" t="s">
        <v>145</v>
      </c>
      <c r="W481" s="46">
        <v>0</v>
      </c>
      <c r="X481" s="46">
        <v>0</v>
      </c>
      <c r="Y481" s="46">
        <v>0</v>
      </c>
      <c r="Z481" s="38"/>
      <c r="AA481" s="38"/>
      <c r="AB481" s="38"/>
      <c r="AC481" s="38"/>
      <c r="AD481" s="38"/>
      <c r="AE481" s="38"/>
      <c r="AF481" s="38"/>
      <c r="AG481" s="38"/>
      <c r="AH481" s="38"/>
      <c r="AI481" s="38"/>
      <c r="AJ481" s="38"/>
      <c r="AK481" s="38"/>
      <c r="AL481" s="38"/>
      <c r="AM481" s="38"/>
      <c r="AN481" s="38"/>
      <c r="AO481" s="38"/>
      <c r="AP481" s="38"/>
      <c r="AQ481" s="24" t="s">
        <v>204</v>
      </c>
      <c r="AR481" s="24" t="s">
        <v>240</v>
      </c>
      <c r="AS481" s="38"/>
      <c r="AT481" s="38"/>
      <c r="AU481" s="38"/>
      <c r="AV481" s="174">
        <v>97500</v>
      </c>
      <c r="AW481" s="102"/>
      <c r="AX481" s="102"/>
      <c r="AY481" s="271"/>
      <c r="AZ481" s="102"/>
      <c r="BA481" s="104" t="s">
        <v>1840</v>
      </c>
      <c r="BB481" s="102"/>
      <c r="BC481" s="45"/>
      <c r="BD481" s="45"/>
    </row>
    <row r="482" spans="1:77" s="101" customFormat="1" ht="16" hidden="1" thickBot="1">
      <c r="A482" s="231"/>
      <c r="B482" s="240"/>
      <c r="C482" s="23" t="s">
        <v>253</v>
      </c>
      <c r="D482" s="24" t="s">
        <v>608</v>
      </c>
      <c r="E482" s="34"/>
      <c r="F482" s="102" t="s">
        <v>123</v>
      </c>
      <c r="G482" s="38"/>
      <c r="H482" s="38"/>
      <c r="I482" s="38"/>
      <c r="J482" s="102" t="s">
        <v>1193</v>
      </c>
      <c r="K482" s="38"/>
      <c r="L482" s="38"/>
      <c r="M482" s="38"/>
      <c r="N482" s="38"/>
      <c r="O482" s="38"/>
      <c r="P482" s="38"/>
      <c r="Q482" s="38"/>
      <c r="R482" s="46" t="s">
        <v>744</v>
      </c>
      <c r="S482" s="46">
        <v>0</v>
      </c>
      <c r="T482" s="25" t="s">
        <v>225</v>
      </c>
      <c r="U482" s="46">
        <v>0</v>
      </c>
      <c r="V482" s="80"/>
      <c r="W482" s="46">
        <v>0</v>
      </c>
      <c r="X482" s="46">
        <v>0</v>
      </c>
      <c r="Y482" s="46">
        <v>0</v>
      </c>
      <c r="Z482" s="38"/>
      <c r="AA482" s="38"/>
      <c r="AB482" s="38"/>
      <c r="AC482" s="38"/>
      <c r="AD482" s="38"/>
      <c r="AE482" s="38"/>
      <c r="AF482" s="38"/>
      <c r="AG482" s="38"/>
      <c r="AH482" s="38"/>
      <c r="AI482" s="38"/>
      <c r="AJ482" s="38"/>
      <c r="AK482" s="38"/>
      <c r="AL482" s="38"/>
      <c r="AM482" s="38"/>
      <c r="AN482" s="38"/>
      <c r="AO482" s="38"/>
      <c r="AP482" s="38"/>
      <c r="AQ482" s="24" t="s">
        <v>204</v>
      </c>
      <c r="AR482" s="24" t="s">
        <v>240</v>
      </c>
      <c r="AS482" s="38"/>
      <c r="AT482" s="38"/>
      <c r="AU482" s="38"/>
      <c r="AV482" s="174">
        <v>125000</v>
      </c>
      <c r="AW482" s="102" t="s">
        <v>123</v>
      </c>
      <c r="AX482" s="102"/>
      <c r="AY482" s="102" t="s">
        <v>1620</v>
      </c>
      <c r="AZ482" s="102" t="s">
        <v>1193</v>
      </c>
      <c r="BA482" s="102"/>
      <c r="BB482" s="102"/>
      <c r="BC482" s="45"/>
      <c r="BD482" s="45"/>
    </row>
    <row r="483" spans="1:77" s="101" customFormat="1" ht="16" hidden="1" thickBot="1">
      <c r="A483" s="231"/>
      <c r="B483" s="240"/>
      <c r="C483" s="23" t="s">
        <v>252</v>
      </c>
      <c r="D483" s="24" t="s">
        <v>599</v>
      </c>
      <c r="E483" s="34"/>
      <c r="F483" s="102"/>
      <c r="G483" s="38"/>
      <c r="H483" s="38"/>
      <c r="I483" s="38"/>
      <c r="J483" s="102"/>
      <c r="K483" s="38"/>
      <c r="L483" s="38"/>
      <c r="M483" s="38"/>
      <c r="N483" s="38"/>
      <c r="O483" s="38"/>
      <c r="P483" s="38"/>
      <c r="Q483" s="38"/>
      <c r="R483" s="46" t="s">
        <v>745</v>
      </c>
      <c r="S483" s="46">
        <v>0</v>
      </c>
      <c r="T483" s="25" t="s">
        <v>225</v>
      </c>
      <c r="U483" s="46">
        <v>0</v>
      </c>
      <c r="V483" s="280" t="s">
        <v>145</v>
      </c>
      <c r="W483" s="46">
        <v>0</v>
      </c>
      <c r="X483" s="46">
        <v>0</v>
      </c>
      <c r="Y483" s="46">
        <v>0</v>
      </c>
      <c r="Z483" s="38"/>
      <c r="AA483" s="38"/>
      <c r="AB483" s="38"/>
      <c r="AC483" s="38"/>
      <c r="AD483" s="38"/>
      <c r="AE483" s="38"/>
      <c r="AF483" s="38"/>
      <c r="AG483" s="38"/>
      <c r="AH483" s="38"/>
      <c r="AI483" s="38"/>
      <c r="AJ483" s="38"/>
      <c r="AK483" s="38"/>
      <c r="AL483" s="38"/>
      <c r="AM483" s="38"/>
      <c r="AN483" s="38"/>
      <c r="AO483" s="38"/>
      <c r="AP483" s="38"/>
      <c r="AQ483" s="24" t="s">
        <v>204</v>
      </c>
      <c r="AR483" s="24" t="s">
        <v>164</v>
      </c>
      <c r="AS483" s="38"/>
      <c r="AT483" s="38"/>
      <c r="AU483" s="38"/>
      <c r="AV483" s="174">
        <v>56250</v>
      </c>
      <c r="AW483" s="102"/>
      <c r="AX483" s="102"/>
      <c r="AY483" s="271"/>
      <c r="AZ483" s="102"/>
      <c r="BA483" s="104" t="s">
        <v>1840</v>
      </c>
      <c r="BB483" s="102"/>
      <c r="BC483" s="45"/>
      <c r="BD483" s="45"/>
    </row>
    <row r="484" spans="1:77" ht="16" hidden="1" thickBot="1">
      <c r="A484" s="231"/>
      <c r="B484" s="240"/>
      <c r="C484" s="23" t="s">
        <v>254</v>
      </c>
      <c r="D484" s="24" t="s">
        <v>610</v>
      </c>
      <c r="E484" s="34"/>
      <c r="F484" s="102"/>
      <c r="G484" s="38"/>
      <c r="H484" s="38"/>
      <c r="I484" s="38"/>
      <c r="J484" s="102" t="s">
        <v>1193</v>
      </c>
      <c r="K484" s="38"/>
      <c r="L484" s="38"/>
      <c r="M484" s="38"/>
      <c r="N484" s="38"/>
      <c r="O484" s="38"/>
      <c r="P484" s="38"/>
      <c r="Q484" s="38"/>
      <c r="R484" s="46" t="s">
        <v>746</v>
      </c>
      <c r="S484" s="46">
        <v>0</v>
      </c>
      <c r="T484" s="25" t="s">
        <v>225</v>
      </c>
      <c r="U484" s="46">
        <v>0</v>
      </c>
      <c r="V484" s="280" t="s">
        <v>145</v>
      </c>
      <c r="W484" s="46">
        <v>0</v>
      </c>
      <c r="X484" s="46">
        <v>0</v>
      </c>
      <c r="Y484" s="46">
        <v>0</v>
      </c>
      <c r="Z484" s="38"/>
      <c r="AA484" s="38"/>
      <c r="AB484" s="38"/>
      <c r="AC484" s="38"/>
      <c r="AD484" s="38"/>
      <c r="AE484" s="38"/>
      <c r="AF484" s="38"/>
      <c r="AG484" s="38"/>
      <c r="AH484" s="38"/>
      <c r="AI484" s="38"/>
      <c r="AJ484" s="38"/>
      <c r="AK484" s="38"/>
      <c r="AL484" s="38"/>
      <c r="AM484" s="38"/>
      <c r="AN484" s="38"/>
      <c r="AO484" s="38"/>
      <c r="AP484" s="38"/>
      <c r="AQ484" s="24" t="s">
        <v>204</v>
      </c>
      <c r="AR484" s="24" t="s">
        <v>164</v>
      </c>
      <c r="AS484" s="38"/>
      <c r="AT484" s="38"/>
      <c r="AU484" s="38"/>
      <c r="AV484" s="174">
        <v>337500</v>
      </c>
      <c r="AW484" s="102"/>
      <c r="AX484" s="102"/>
      <c r="AY484" s="102" t="s">
        <v>1621</v>
      </c>
      <c r="AZ484" s="102" t="s">
        <v>1193</v>
      </c>
      <c r="BA484" s="104" t="s">
        <v>1840</v>
      </c>
      <c r="BB484" s="102"/>
      <c r="BC484" s="45"/>
      <c r="BD484" s="45"/>
    </row>
    <row r="485" spans="1:77" ht="16" hidden="1" thickBot="1">
      <c r="A485" s="231"/>
      <c r="B485" s="240"/>
      <c r="C485" s="23" t="s">
        <v>255</v>
      </c>
      <c r="D485" s="24" t="s">
        <v>611</v>
      </c>
      <c r="E485" s="34"/>
      <c r="F485" s="104" t="s">
        <v>123</v>
      </c>
      <c r="G485" s="38"/>
      <c r="H485" s="38"/>
      <c r="I485" s="38"/>
      <c r="J485" s="102" t="s">
        <v>1193</v>
      </c>
      <c r="K485" s="38"/>
      <c r="L485" s="38"/>
      <c r="M485" s="38"/>
      <c r="N485" s="38"/>
      <c r="O485" s="38"/>
      <c r="P485" s="38"/>
      <c r="Q485" s="38"/>
      <c r="R485" s="46" t="s">
        <v>747</v>
      </c>
      <c r="S485" s="46">
        <v>0</v>
      </c>
      <c r="T485" s="25" t="s">
        <v>226</v>
      </c>
      <c r="U485" s="46">
        <v>0</v>
      </c>
      <c r="V485" s="280" t="s">
        <v>145</v>
      </c>
      <c r="W485" s="46">
        <v>0</v>
      </c>
      <c r="X485" s="46">
        <v>0</v>
      </c>
      <c r="Y485" s="46">
        <v>0</v>
      </c>
      <c r="Z485" s="38"/>
      <c r="AA485" s="38"/>
      <c r="AB485" s="38"/>
      <c r="AC485" s="38"/>
      <c r="AD485" s="38"/>
      <c r="AE485" s="38"/>
      <c r="AF485" s="38"/>
      <c r="AG485" s="38"/>
      <c r="AH485" s="38"/>
      <c r="AI485" s="38"/>
      <c r="AJ485" s="38"/>
      <c r="AK485" s="38"/>
      <c r="AL485" s="38"/>
      <c r="AM485" s="38"/>
      <c r="AN485" s="38"/>
      <c r="AO485" s="38"/>
      <c r="AP485" s="38"/>
      <c r="AQ485" s="24" t="s">
        <v>204</v>
      </c>
      <c r="AR485" s="24" t="s">
        <v>240</v>
      </c>
      <c r="AS485" s="38"/>
      <c r="AT485" s="38"/>
      <c r="AU485" s="38"/>
      <c r="AV485" s="174">
        <v>2800000</v>
      </c>
      <c r="AW485" s="104" t="s">
        <v>123</v>
      </c>
      <c r="AX485" s="102"/>
      <c r="AY485" s="102" t="s">
        <v>1599</v>
      </c>
      <c r="AZ485" s="102" t="s">
        <v>1193</v>
      </c>
      <c r="BA485" s="102"/>
      <c r="BB485" s="102"/>
      <c r="BC485" s="45"/>
      <c r="BD485" s="45"/>
    </row>
    <row r="486" spans="1:77" ht="16" hidden="1" thickBot="1">
      <c r="A486" s="231"/>
      <c r="B486" s="240"/>
      <c r="C486" s="23" t="s">
        <v>256</v>
      </c>
      <c r="D486" s="24" t="s">
        <v>612</v>
      </c>
      <c r="E486" s="34"/>
      <c r="F486" s="104"/>
      <c r="G486" s="38"/>
      <c r="H486" s="38"/>
      <c r="I486" s="38"/>
      <c r="J486" s="102"/>
      <c r="K486" s="38"/>
      <c r="L486" s="38"/>
      <c r="M486" s="38"/>
      <c r="N486" s="38"/>
      <c r="O486" s="38"/>
      <c r="P486" s="38"/>
      <c r="Q486" s="38"/>
      <c r="R486" s="46" t="s">
        <v>748</v>
      </c>
      <c r="S486" s="46">
        <v>0</v>
      </c>
      <c r="T486" s="25" t="s">
        <v>225</v>
      </c>
      <c r="U486" s="46">
        <v>0</v>
      </c>
      <c r="V486" s="80"/>
      <c r="W486" s="46">
        <v>0</v>
      </c>
      <c r="X486" s="46">
        <v>0</v>
      </c>
      <c r="Y486" s="46">
        <v>0</v>
      </c>
      <c r="Z486" s="38"/>
      <c r="AA486" s="38"/>
      <c r="AB486" s="38"/>
      <c r="AC486" s="38"/>
      <c r="AD486" s="38"/>
      <c r="AE486" s="38"/>
      <c r="AF486" s="38"/>
      <c r="AG486" s="38"/>
      <c r="AH486" s="38"/>
      <c r="AI486" s="38"/>
      <c r="AJ486" s="38"/>
      <c r="AK486" s="38"/>
      <c r="AL486" s="38"/>
      <c r="AM486" s="38"/>
      <c r="AN486" s="38"/>
      <c r="AO486" s="38"/>
      <c r="AP486" s="38"/>
      <c r="AQ486" s="24" t="s">
        <v>204</v>
      </c>
      <c r="AR486" s="24" t="s">
        <v>165</v>
      </c>
      <c r="AS486" s="38"/>
      <c r="AT486" s="38"/>
      <c r="AU486" s="38"/>
      <c r="AV486" s="174">
        <v>87500</v>
      </c>
      <c r="AW486" s="104"/>
      <c r="AX486" s="102"/>
      <c r="AY486" s="102"/>
      <c r="AZ486" s="102"/>
      <c r="BA486" s="104" t="s">
        <v>1840</v>
      </c>
      <c r="BB486" s="102"/>
      <c r="BC486" s="45"/>
      <c r="BD486" s="45"/>
    </row>
    <row r="487" spans="1:77" ht="16" hidden="1" thickBot="1">
      <c r="A487" s="231"/>
      <c r="B487" s="240"/>
      <c r="C487" s="23" t="s">
        <v>257</v>
      </c>
      <c r="D487" s="24" t="s">
        <v>613</v>
      </c>
      <c r="E487" s="34"/>
      <c r="F487" s="104" t="s">
        <v>123</v>
      </c>
      <c r="G487" s="38"/>
      <c r="H487" s="38"/>
      <c r="I487" s="38"/>
      <c r="J487" s="102" t="s">
        <v>1193</v>
      </c>
      <c r="K487" s="38"/>
      <c r="L487" s="38"/>
      <c r="M487" s="38"/>
      <c r="N487" s="38"/>
      <c r="O487" s="38"/>
      <c r="P487" s="38"/>
      <c r="Q487" s="38"/>
      <c r="R487" s="46" t="s">
        <v>749</v>
      </c>
      <c r="S487" s="46">
        <v>0</v>
      </c>
      <c r="T487" s="25" t="s">
        <v>223</v>
      </c>
      <c r="U487" s="46">
        <v>0</v>
      </c>
      <c r="V487" s="80"/>
      <c r="W487" s="46">
        <v>0</v>
      </c>
      <c r="X487" s="46">
        <v>0</v>
      </c>
      <c r="Y487" s="46">
        <v>0</v>
      </c>
      <c r="Z487" s="38"/>
      <c r="AA487" s="38"/>
      <c r="AB487" s="38"/>
      <c r="AC487" s="38"/>
      <c r="AD487" s="38"/>
      <c r="AE487" s="38"/>
      <c r="AF487" s="38"/>
      <c r="AG487" s="38"/>
      <c r="AH487" s="38"/>
      <c r="AI487" s="38"/>
      <c r="AJ487" s="38"/>
      <c r="AK487" s="38"/>
      <c r="AL487" s="38"/>
      <c r="AM487" s="38"/>
      <c r="AN487" s="38"/>
      <c r="AO487" s="38"/>
      <c r="AP487" s="38"/>
      <c r="AQ487" s="24" t="s">
        <v>204</v>
      </c>
      <c r="AR487" s="24" t="s">
        <v>850</v>
      </c>
      <c r="AS487" s="38"/>
      <c r="AT487" s="38"/>
      <c r="AU487" s="38"/>
      <c r="AV487" s="174">
        <v>225000</v>
      </c>
      <c r="AW487" s="104" t="s">
        <v>123</v>
      </c>
      <c r="AX487" s="102"/>
      <c r="AY487" s="102" t="s">
        <v>1803</v>
      </c>
      <c r="AZ487" s="102" t="s">
        <v>1193</v>
      </c>
      <c r="BA487" s="102"/>
      <c r="BB487" s="102"/>
      <c r="BC487" s="45"/>
      <c r="BD487" s="45"/>
    </row>
    <row r="488" spans="1:77" ht="16" hidden="1" thickBot="1">
      <c r="A488" s="231"/>
      <c r="B488" s="240"/>
      <c r="C488" s="23" t="s">
        <v>258</v>
      </c>
      <c r="D488" s="24" t="s">
        <v>614</v>
      </c>
      <c r="E488" s="34"/>
      <c r="F488" s="102" t="s">
        <v>123</v>
      </c>
      <c r="G488" s="38"/>
      <c r="H488" s="38"/>
      <c r="I488" s="38"/>
      <c r="J488" s="102" t="s">
        <v>1193</v>
      </c>
      <c r="K488" s="38"/>
      <c r="L488" s="38"/>
      <c r="M488" s="38"/>
      <c r="N488" s="38"/>
      <c r="O488" s="38"/>
      <c r="P488" s="38"/>
      <c r="Q488" s="38"/>
      <c r="R488" s="46" t="s">
        <v>750</v>
      </c>
      <c r="S488" s="46">
        <v>0</v>
      </c>
      <c r="T488" s="25" t="s">
        <v>227</v>
      </c>
      <c r="U488" s="46">
        <v>0</v>
      </c>
      <c r="V488" s="80"/>
      <c r="W488" s="46">
        <v>0</v>
      </c>
      <c r="X488" s="46">
        <v>0</v>
      </c>
      <c r="Y488" s="46">
        <v>0</v>
      </c>
      <c r="Z488" s="38"/>
      <c r="AA488" s="38"/>
      <c r="AB488" s="38"/>
      <c r="AC488" s="38"/>
      <c r="AD488" s="38"/>
      <c r="AE488" s="38"/>
      <c r="AF488" s="38"/>
      <c r="AG488" s="38"/>
      <c r="AH488" s="38"/>
      <c r="AI488" s="38"/>
      <c r="AJ488" s="38"/>
      <c r="AK488" s="38"/>
      <c r="AL488" s="38"/>
      <c r="AM488" s="38"/>
      <c r="AN488" s="38"/>
      <c r="AO488" s="38"/>
      <c r="AP488" s="38"/>
      <c r="AQ488" s="24" t="s">
        <v>204</v>
      </c>
      <c r="AR488" s="24" t="s">
        <v>167</v>
      </c>
      <c r="AS488" s="38"/>
      <c r="AT488" s="38"/>
      <c r="AU488" s="38"/>
      <c r="AV488" s="174">
        <v>75000</v>
      </c>
      <c r="AW488" s="102" t="s">
        <v>123</v>
      </c>
      <c r="AX488" s="102"/>
      <c r="AY488" s="102" t="s">
        <v>1803</v>
      </c>
      <c r="AZ488" s="102" t="s">
        <v>1193</v>
      </c>
      <c r="BA488" s="102"/>
      <c r="BB488" s="102"/>
      <c r="BC488" s="45"/>
      <c r="BD488" s="45"/>
    </row>
    <row r="489" spans="1:77" s="100" customFormat="1" ht="23.25" hidden="1" customHeight="1">
      <c r="A489" s="231"/>
      <c r="B489" s="254"/>
      <c r="C489" s="72" t="s">
        <v>259</v>
      </c>
      <c r="D489" s="70" t="s">
        <v>615</v>
      </c>
      <c r="E489" s="73"/>
      <c r="F489" s="104" t="s">
        <v>123</v>
      </c>
      <c r="G489" s="139"/>
      <c r="H489" s="139"/>
      <c r="I489" s="139"/>
      <c r="J489" s="104" t="s">
        <v>1193</v>
      </c>
      <c r="K489" s="139"/>
      <c r="L489" s="139"/>
      <c r="M489" s="139"/>
      <c r="N489" s="139"/>
      <c r="O489" s="139"/>
      <c r="P489" s="139"/>
      <c r="Q489" s="139"/>
      <c r="R489" s="50" t="s">
        <v>751</v>
      </c>
      <c r="S489" s="50">
        <v>0</v>
      </c>
      <c r="T489" s="68" t="s">
        <v>225</v>
      </c>
      <c r="U489" s="50">
        <v>0</v>
      </c>
      <c r="V489" s="106"/>
      <c r="W489" s="50">
        <v>0</v>
      </c>
      <c r="X489" s="50">
        <v>0</v>
      </c>
      <c r="Y489" s="50">
        <v>0</v>
      </c>
      <c r="Z489" s="139"/>
      <c r="AA489" s="139"/>
      <c r="AB489" s="139"/>
      <c r="AC489" s="139"/>
      <c r="AD489" s="139"/>
      <c r="AE489" s="139"/>
      <c r="AF489" s="139"/>
      <c r="AG489" s="139"/>
      <c r="AH489" s="139"/>
      <c r="AI489" s="139"/>
      <c r="AJ489" s="139"/>
      <c r="AK489" s="139"/>
      <c r="AL489" s="139"/>
      <c r="AM489" s="139"/>
      <c r="AN489" s="139"/>
      <c r="AO489" s="139"/>
      <c r="AP489" s="139"/>
      <c r="AQ489" s="70" t="s">
        <v>204</v>
      </c>
      <c r="AR489" s="70" t="s">
        <v>850</v>
      </c>
      <c r="AS489" s="139"/>
      <c r="AT489" s="139"/>
      <c r="AU489" s="139"/>
      <c r="AV489" s="71">
        <v>1080000</v>
      </c>
      <c r="AW489" s="104" t="s">
        <v>123</v>
      </c>
      <c r="AX489" s="104"/>
      <c r="AY489" s="104" t="s">
        <v>1831</v>
      </c>
      <c r="AZ489" s="104" t="s">
        <v>1193</v>
      </c>
      <c r="BA489" s="104"/>
      <c r="BB489" s="104"/>
      <c r="BC489" s="66"/>
      <c r="BD489" s="66"/>
      <c r="BE489" s="121"/>
      <c r="BF489" s="121"/>
      <c r="BG489" s="121"/>
      <c r="BH489" s="121"/>
      <c r="BI489" s="121"/>
      <c r="BJ489" s="121"/>
      <c r="BK489" s="121"/>
      <c r="BL489" s="121"/>
      <c r="BM489" s="121"/>
      <c r="BN489" s="121"/>
      <c r="BO489" s="121"/>
      <c r="BP489" s="121"/>
      <c r="BQ489" s="121"/>
      <c r="BR489" s="121"/>
      <c r="BS489" s="121"/>
      <c r="BT489" s="121"/>
      <c r="BU489" s="121"/>
      <c r="BV489" s="121"/>
      <c r="BW489" s="121"/>
      <c r="BX489" s="121"/>
      <c r="BY489" s="121"/>
    </row>
    <row r="490" spans="1:77" s="100" customFormat="1" ht="23.25" hidden="1" customHeight="1">
      <c r="A490" s="231"/>
      <c r="B490" s="254"/>
      <c r="C490" s="72" t="s">
        <v>260</v>
      </c>
      <c r="D490" s="70" t="s">
        <v>616</v>
      </c>
      <c r="E490" s="73"/>
      <c r="F490" s="104" t="s">
        <v>123</v>
      </c>
      <c r="G490" s="139"/>
      <c r="H490" s="139"/>
      <c r="I490" s="139"/>
      <c r="J490" s="104" t="s">
        <v>1193</v>
      </c>
      <c r="K490" s="139"/>
      <c r="L490" s="139"/>
      <c r="M490" s="139"/>
      <c r="N490" s="139"/>
      <c r="O490" s="139"/>
      <c r="P490" s="139"/>
      <c r="Q490" s="139"/>
      <c r="R490" s="50" t="s">
        <v>752</v>
      </c>
      <c r="S490" s="50">
        <v>0</v>
      </c>
      <c r="T490" s="68" t="s">
        <v>225</v>
      </c>
      <c r="U490" s="50">
        <v>0</v>
      </c>
      <c r="V490" s="106"/>
      <c r="W490" s="50">
        <v>0</v>
      </c>
      <c r="X490" s="50">
        <v>0</v>
      </c>
      <c r="Y490" s="50">
        <v>0</v>
      </c>
      <c r="Z490" s="139"/>
      <c r="AA490" s="139"/>
      <c r="AB490" s="139"/>
      <c r="AC490" s="139"/>
      <c r="AD490" s="139"/>
      <c r="AE490" s="139"/>
      <c r="AF490" s="139"/>
      <c r="AG490" s="139"/>
      <c r="AH490" s="139"/>
      <c r="AI490" s="139"/>
      <c r="AJ490" s="139"/>
      <c r="AK490" s="139"/>
      <c r="AL490" s="139"/>
      <c r="AM490" s="139"/>
      <c r="AN490" s="139"/>
      <c r="AO490" s="139"/>
      <c r="AP490" s="139"/>
      <c r="AQ490" s="70" t="s">
        <v>204</v>
      </c>
      <c r="AR490" s="70" t="s">
        <v>850</v>
      </c>
      <c r="AS490" s="139"/>
      <c r="AT490" s="139"/>
      <c r="AU490" s="139"/>
      <c r="AV490" s="71">
        <v>2025000</v>
      </c>
      <c r="AW490" s="104" t="s">
        <v>123</v>
      </c>
      <c r="AX490" s="104"/>
      <c r="AY490" s="104" t="s">
        <v>1831</v>
      </c>
      <c r="AZ490" s="104" t="s">
        <v>1193</v>
      </c>
      <c r="BA490" s="104"/>
      <c r="BB490" s="104"/>
      <c r="BC490" s="66"/>
      <c r="BD490" s="66"/>
      <c r="BE490" s="121"/>
      <c r="BF490" s="121"/>
      <c r="BG490" s="121"/>
      <c r="BH490" s="121"/>
      <c r="BI490" s="121"/>
      <c r="BJ490" s="121"/>
      <c r="BK490" s="121"/>
      <c r="BL490" s="121"/>
      <c r="BM490" s="121"/>
      <c r="BN490" s="121"/>
      <c r="BO490" s="121"/>
      <c r="BP490" s="121"/>
      <c r="BQ490" s="121"/>
      <c r="BR490" s="121"/>
      <c r="BS490" s="121"/>
      <c r="BT490" s="121"/>
      <c r="BU490" s="121"/>
      <c r="BV490" s="121"/>
      <c r="BW490" s="121"/>
      <c r="BX490" s="121"/>
      <c r="BY490" s="121"/>
    </row>
    <row r="491" spans="1:77" s="100" customFormat="1" ht="23.25" hidden="1" customHeight="1">
      <c r="A491" s="231"/>
      <c r="B491" s="254"/>
      <c r="C491" s="72" t="s">
        <v>260</v>
      </c>
      <c r="D491" s="70" t="s">
        <v>616</v>
      </c>
      <c r="E491" s="73"/>
      <c r="F491" s="104" t="s">
        <v>123</v>
      </c>
      <c r="G491" s="139"/>
      <c r="H491" s="139"/>
      <c r="I491" s="139"/>
      <c r="J491" s="104" t="s">
        <v>1193</v>
      </c>
      <c r="K491" s="139"/>
      <c r="L491" s="139"/>
      <c r="M491" s="139"/>
      <c r="N491" s="139"/>
      <c r="O491" s="139"/>
      <c r="P491" s="139"/>
      <c r="Q491" s="139"/>
      <c r="R491" s="50" t="s">
        <v>753</v>
      </c>
      <c r="S491" s="50">
        <v>0</v>
      </c>
      <c r="T491" s="68" t="s">
        <v>225</v>
      </c>
      <c r="U491" s="50">
        <v>0</v>
      </c>
      <c r="V491" s="106"/>
      <c r="W491" s="50">
        <v>0</v>
      </c>
      <c r="X491" s="50">
        <v>0</v>
      </c>
      <c r="Y491" s="50">
        <v>0</v>
      </c>
      <c r="Z491" s="139"/>
      <c r="AA491" s="139"/>
      <c r="AB491" s="139"/>
      <c r="AC491" s="139"/>
      <c r="AD491" s="139"/>
      <c r="AE491" s="139"/>
      <c r="AF491" s="139"/>
      <c r="AG491" s="139"/>
      <c r="AH491" s="139"/>
      <c r="AI491" s="139"/>
      <c r="AJ491" s="139"/>
      <c r="AK491" s="139"/>
      <c r="AL491" s="139"/>
      <c r="AM491" s="139"/>
      <c r="AN491" s="139"/>
      <c r="AO491" s="139"/>
      <c r="AP491" s="139"/>
      <c r="AQ491" s="70" t="s">
        <v>204</v>
      </c>
      <c r="AR491" s="70" t="s">
        <v>850</v>
      </c>
      <c r="AS491" s="139"/>
      <c r="AT491" s="139"/>
      <c r="AU491" s="139"/>
      <c r="AV491" s="71">
        <v>1080000</v>
      </c>
      <c r="AW491" s="104" t="s">
        <v>123</v>
      </c>
      <c r="AX491" s="104"/>
      <c r="AY491" s="104" t="s">
        <v>1621</v>
      </c>
      <c r="AZ491" s="104" t="s">
        <v>1193</v>
      </c>
      <c r="BA491" s="104"/>
      <c r="BB491" s="104"/>
      <c r="BC491" s="66"/>
      <c r="BD491" s="66"/>
      <c r="BE491" s="121"/>
      <c r="BF491" s="121"/>
      <c r="BG491" s="121"/>
      <c r="BH491" s="121"/>
      <c r="BI491" s="121"/>
      <c r="BJ491" s="121"/>
      <c r="BK491" s="121"/>
      <c r="BL491" s="121"/>
      <c r="BM491" s="121"/>
      <c r="BN491" s="121"/>
      <c r="BO491" s="121"/>
      <c r="BP491" s="121"/>
      <c r="BQ491" s="121"/>
      <c r="BR491" s="121"/>
      <c r="BS491" s="121"/>
      <c r="BT491" s="121"/>
      <c r="BU491" s="121"/>
      <c r="BV491" s="121"/>
      <c r="BW491" s="121"/>
      <c r="BX491" s="121"/>
      <c r="BY491" s="121"/>
    </row>
    <row r="492" spans="1:77" s="100" customFormat="1" ht="23.25" hidden="1" customHeight="1">
      <c r="A492" s="231"/>
      <c r="B492" s="254"/>
      <c r="C492" s="72" t="s">
        <v>260</v>
      </c>
      <c r="D492" s="70" t="s">
        <v>616</v>
      </c>
      <c r="E492" s="73"/>
      <c r="F492" s="104" t="s">
        <v>123</v>
      </c>
      <c r="G492" s="139"/>
      <c r="H492" s="139"/>
      <c r="I492" s="139"/>
      <c r="J492" s="104" t="s">
        <v>1193</v>
      </c>
      <c r="K492" s="139"/>
      <c r="L492" s="139"/>
      <c r="M492" s="139"/>
      <c r="N492" s="139"/>
      <c r="O492" s="139"/>
      <c r="P492" s="139"/>
      <c r="Q492" s="139"/>
      <c r="R492" s="50" t="s">
        <v>754</v>
      </c>
      <c r="S492" s="50">
        <v>0</v>
      </c>
      <c r="T492" s="68" t="s">
        <v>225</v>
      </c>
      <c r="U492" s="50">
        <v>0</v>
      </c>
      <c r="V492" s="106"/>
      <c r="W492" s="50">
        <v>0</v>
      </c>
      <c r="X492" s="50">
        <v>0</v>
      </c>
      <c r="Y492" s="50">
        <v>0</v>
      </c>
      <c r="Z492" s="139"/>
      <c r="AA492" s="139"/>
      <c r="AB492" s="139"/>
      <c r="AC492" s="139"/>
      <c r="AD492" s="139"/>
      <c r="AE492" s="139"/>
      <c r="AF492" s="139"/>
      <c r="AG492" s="139"/>
      <c r="AH492" s="139"/>
      <c r="AI492" s="139"/>
      <c r="AJ492" s="139"/>
      <c r="AK492" s="139"/>
      <c r="AL492" s="139"/>
      <c r="AM492" s="139"/>
      <c r="AN492" s="139"/>
      <c r="AO492" s="139"/>
      <c r="AP492" s="139"/>
      <c r="AQ492" s="70" t="s">
        <v>204</v>
      </c>
      <c r="AR492" s="70" t="s">
        <v>240</v>
      </c>
      <c r="AS492" s="139"/>
      <c r="AT492" s="139"/>
      <c r="AU492" s="139"/>
      <c r="AV492" s="71">
        <v>1890000</v>
      </c>
      <c r="AW492" s="104" t="s">
        <v>123</v>
      </c>
      <c r="AX492" s="104"/>
      <c r="AY492" s="104" t="s">
        <v>1621</v>
      </c>
      <c r="AZ492" s="104" t="s">
        <v>1193</v>
      </c>
      <c r="BA492" s="104"/>
      <c r="BB492" s="104"/>
      <c r="BC492" s="66"/>
      <c r="BD492" s="66"/>
      <c r="BE492" s="121"/>
      <c r="BF492" s="121"/>
      <c r="BG492" s="121"/>
      <c r="BH492" s="121"/>
      <c r="BI492" s="121"/>
      <c r="BJ492" s="121"/>
      <c r="BK492" s="121"/>
      <c r="BL492" s="121"/>
      <c r="BM492" s="121"/>
      <c r="BN492" s="121"/>
      <c r="BO492" s="121"/>
      <c r="BP492" s="121"/>
      <c r="BQ492" s="121"/>
      <c r="BR492" s="121"/>
      <c r="BS492" s="121"/>
      <c r="BT492" s="121"/>
      <c r="BU492" s="121"/>
      <c r="BV492" s="121"/>
      <c r="BW492" s="121"/>
      <c r="BX492" s="121"/>
      <c r="BY492" s="121"/>
    </row>
    <row r="493" spans="1:77" s="100" customFormat="1" ht="23.25" hidden="1" customHeight="1">
      <c r="A493" s="231"/>
      <c r="B493" s="254"/>
      <c r="C493" s="72" t="s">
        <v>261</v>
      </c>
      <c r="D493" s="70" t="s">
        <v>617</v>
      </c>
      <c r="E493" s="73" t="s">
        <v>733</v>
      </c>
      <c r="F493" s="104" t="s">
        <v>123</v>
      </c>
      <c r="G493" s="139"/>
      <c r="H493" s="139"/>
      <c r="I493" s="139"/>
      <c r="J493" s="104" t="s">
        <v>1193</v>
      </c>
      <c r="K493" s="139"/>
      <c r="L493" s="139"/>
      <c r="M493" s="139"/>
      <c r="N493" s="139"/>
      <c r="O493" s="139"/>
      <c r="P493" s="139"/>
      <c r="Q493" s="139"/>
      <c r="R493" s="50" t="s">
        <v>755</v>
      </c>
      <c r="S493" s="50">
        <v>0</v>
      </c>
      <c r="T493" s="68" t="s">
        <v>225</v>
      </c>
      <c r="U493" s="50">
        <v>0</v>
      </c>
      <c r="V493" s="106"/>
      <c r="W493" s="50">
        <v>0</v>
      </c>
      <c r="X493" s="50">
        <v>0</v>
      </c>
      <c r="Y493" s="50">
        <v>0</v>
      </c>
      <c r="Z493" s="139"/>
      <c r="AA493" s="139"/>
      <c r="AB493" s="139"/>
      <c r="AC493" s="139"/>
      <c r="AD493" s="139"/>
      <c r="AE493" s="139"/>
      <c r="AF493" s="139"/>
      <c r="AG493" s="139"/>
      <c r="AH493" s="139"/>
      <c r="AI493" s="139"/>
      <c r="AJ493" s="139"/>
      <c r="AK493" s="139"/>
      <c r="AL493" s="139"/>
      <c r="AM493" s="139"/>
      <c r="AN493" s="139"/>
      <c r="AO493" s="139"/>
      <c r="AP493" s="139"/>
      <c r="AQ493" s="70" t="s">
        <v>204</v>
      </c>
      <c r="AR493" s="70" t="s">
        <v>850</v>
      </c>
      <c r="AS493" s="139"/>
      <c r="AT493" s="139"/>
      <c r="AU493" s="139"/>
      <c r="AV493" s="71">
        <v>1050000</v>
      </c>
      <c r="AW493" s="104" t="s">
        <v>123</v>
      </c>
      <c r="AX493" s="104"/>
      <c r="AY493" s="104" t="s">
        <v>1622</v>
      </c>
      <c r="AZ493" s="104" t="s">
        <v>1193</v>
      </c>
      <c r="BA493" s="104"/>
      <c r="BB493" s="104"/>
      <c r="BC493" s="66"/>
      <c r="BD493" s="66"/>
      <c r="BE493" s="121"/>
      <c r="BF493" s="121"/>
      <c r="BG493" s="121"/>
      <c r="BH493" s="121"/>
      <c r="BI493" s="121"/>
      <c r="BJ493" s="121"/>
      <c r="BK493" s="121"/>
      <c r="BL493" s="121"/>
      <c r="BM493" s="121"/>
      <c r="BN493" s="121"/>
      <c r="BO493" s="121"/>
      <c r="BP493" s="121"/>
      <c r="BQ493" s="121"/>
      <c r="BR493" s="121"/>
      <c r="BS493" s="121"/>
      <c r="BT493" s="121"/>
      <c r="BU493" s="121"/>
      <c r="BV493" s="121"/>
      <c r="BW493" s="121"/>
      <c r="BX493" s="121"/>
      <c r="BY493" s="121"/>
    </row>
    <row r="494" spans="1:77" s="100" customFormat="1" ht="23.25" hidden="1" customHeight="1">
      <c r="A494" s="231"/>
      <c r="B494" s="254"/>
      <c r="C494" s="72" t="s">
        <v>262</v>
      </c>
      <c r="D494" s="70" t="s">
        <v>618</v>
      </c>
      <c r="E494" s="73"/>
      <c r="F494" s="104"/>
      <c r="G494" s="139"/>
      <c r="H494" s="139"/>
      <c r="I494" s="139"/>
      <c r="J494" s="104" t="s">
        <v>1193</v>
      </c>
      <c r="K494" s="139"/>
      <c r="L494" s="139"/>
      <c r="M494" s="139"/>
      <c r="N494" s="139"/>
      <c r="O494" s="139"/>
      <c r="P494" s="139"/>
      <c r="Q494" s="139"/>
      <c r="R494" s="50" t="s">
        <v>749</v>
      </c>
      <c r="S494" s="50">
        <v>0</v>
      </c>
      <c r="T494" s="68" t="s">
        <v>225</v>
      </c>
      <c r="U494" s="50">
        <v>0</v>
      </c>
      <c r="V494" s="281" t="s">
        <v>145</v>
      </c>
      <c r="W494" s="50">
        <v>0</v>
      </c>
      <c r="X494" s="50">
        <v>0</v>
      </c>
      <c r="Y494" s="50">
        <v>0</v>
      </c>
      <c r="Z494" s="139"/>
      <c r="AA494" s="139"/>
      <c r="AB494" s="139"/>
      <c r="AC494" s="139"/>
      <c r="AD494" s="139"/>
      <c r="AE494" s="139"/>
      <c r="AF494" s="139"/>
      <c r="AG494" s="139"/>
      <c r="AH494" s="139"/>
      <c r="AI494" s="139"/>
      <c r="AJ494" s="139"/>
      <c r="AK494" s="139"/>
      <c r="AL494" s="139"/>
      <c r="AM494" s="139"/>
      <c r="AN494" s="139"/>
      <c r="AO494" s="139"/>
      <c r="AP494" s="139"/>
      <c r="AQ494" s="70" t="s">
        <v>204</v>
      </c>
      <c r="AR494" s="70" t="s">
        <v>240</v>
      </c>
      <c r="AS494" s="139"/>
      <c r="AT494" s="139"/>
      <c r="AU494" s="139"/>
      <c r="AV494" s="71">
        <v>2025000</v>
      </c>
      <c r="AW494" s="104"/>
      <c r="AX494" s="104"/>
      <c r="AY494" s="104"/>
      <c r="AZ494" s="104" t="s">
        <v>1193</v>
      </c>
      <c r="BA494" s="104"/>
      <c r="BB494" s="104"/>
      <c r="BC494" s="66"/>
      <c r="BD494" s="66"/>
      <c r="BE494" s="121"/>
      <c r="BF494" s="121"/>
      <c r="BG494" s="121"/>
      <c r="BH494" s="121"/>
      <c r="BI494" s="121"/>
      <c r="BJ494" s="121"/>
      <c r="BK494" s="121"/>
      <c r="BL494" s="121"/>
      <c r="BM494" s="121"/>
      <c r="BN494" s="121"/>
      <c r="BO494" s="121"/>
      <c r="BP494" s="121"/>
      <c r="BQ494" s="121"/>
      <c r="BR494" s="121"/>
      <c r="BS494" s="121"/>
      <c r="BT494" s="121"/>
      <c r="BU494" s="121"/>
      <c r="BV494" s="121"/>
      <c r="BW494" s="121"/>
      <c r="BX494" s="121"/>
      <c r="BY494" s="121"/>
    </row>
    <row r="495" spans="1:77" ht="16" hidden="1" thickBot="1">
      <c r="A495" s="231"/>
      <c r="B495" s="240"/>
      <c r="C495" s="23" t="s">
        <v>263</v>
      </c>
      <c r="D495" s="24" t="s">
        <v>619</v>
      </c>
      <c r="E495" s="34"/>
      <c r="F495" s="102"/>
      <c r="G495" s="38"/>
      <c r="H495" s="38"/>
      <c r="I495" s="38"/>
      <c r="J495" s="102" t="s">
        <v>1193</v>
      </c>
      <c r="K495" s="38"/>
      <c r="L495" s="38"/>
      <c r="M495" s="38"/>
      <c r="N495" s="38"/>
      <c r="O495" s="38"/>
      <c r="P495" s="38"/>
      <c r="Q495" s="38"/>
      <c r="R495" s="46" t="s">
        <v>756</v>
      </c>
      <c r="S495" s="46">
        <v>0</v>
      </c>
      <c r="T495" s="25" t="s">
        <v>227</v>
      </c>
      <c r="U495" s="46">
        <v>0</v>
      </c>
      <c r="V495" s="80"/>
      <c r="W495" s="46">
        <v>0</v>
      </c>
      <c r="X495" s="46">
        <v>0</v>
      </c>
      <c r="Y495" s="46">
        <v>0</v>
      </c>
      <c r="Z495" s="38"/>
      <c r="AA495" s="38"/>
      <c r="AB495" s="38"/>
      <c r="AC495" s="38"/>
      <c r="AD495" s="38"/>
      <c r="AE495" s="38"/>
      <c r="AF495" s="38"/>
      <c r="AG495" s="38"/>
      <c r="AH495" s="38"/>
      <c r="AI495" s="38"/>
      <c r="AJ495" s="38"/>
      <c r="AK495" s="38"/>
      <c r="AL495" s="38"/>
      <c r="AM495" s="38"/>
      <c r="AN495" s="38"/>
      <c r="AO495" s="38"/>
      <c r="AP495" s="38"/>
      <c r="AQ495" s="24" t="s">
        <v>204</v>
      </c>
      <c r="AR495" s="24" t="s">
        <v>850</v>
      </c>
      <c r="AS495" s="38"/>
      <c r="AT495" s="38"/>
      <c r="AU495" s="38"/>
      <c r="AV495" s="174">
        <v>400000</v>
      </c>
      <c r="AW495" s="102"/>
      <c r="AX495" s="102"/>
      <c r="AY495" s="102"/>
      <c r="AZ495" s="102" t="s">
        <v>1193</v>
      </c>
      <c r="BA495" s="102"/>
      <c r="BB495" s="102"/>
      <c r="BC495" s="45"/>
      <c r="BD495" s="45"/>
    </row>
    <row r="496" spans="1:77" ht="16" hidden="1" thickBot="1">
      <c r="A496" s="231"/>
      <c r="B496" s="240"/>
      <c r="C496" s="23" t="s">
        <v>264</v>
      </c>
      <c r="D496" s="24" t="s">
        <v>620</v>
      </c>
      <c r="E496" s="34"/>
      <c r="F496" s="102" t="s">
        <v>123</v>
      </c>
      <c r="G496" s="38"/>
      <c r="H496" s="38"/>
      <c r="I496" s="38"/>
      <c r="J496" s="102" t="s">
        <v>1193</v>
      </c>
      <c r="K496" s="38"/>
      <c r="L496" s="38"/>
      <c r="M496" s="38"/>
      <c r="N496" s="38"/>
      <c r="O496" s="38"/>
      <c r="P496" s="38"/>
      <c r="Q496" s="38"/>
      <c r="R496" s="46" t="s">
        <v>757</v>
      </c>
      <c r="S496" s="46">
        <v>0</v>
      </c>
      <c r="T496" s="25" t="s">
        <v>228</v>
      </c>
      <c r="U496" s="46">
        <v>0</v>
      </c>
      <c r="V496" s="280" t="s">
        <v>145</v>
      </c>
      <c r="W496" s="46">
        <v>0</v>
      </c>
      <c r="X496" s="46">
        <v>0</v>
      </c>
      <c r="Y496" s="46">
        <v>0</v>
      </c>
      <c r="Z496" s="38"/>
      <c r="AA496" s="38"/>
      <c r="AB496" s="38"/>
      <c r="AC496" s="38"/>
      <c r="AD496" s="38"/>
      <c r="AE496" s="38"/>
      <c r="AF496" s="38"/>
      <c r="AG496" s="38"/>
      <c r="AH496" s="38"/>
      <c r="AI496" s="38"/>
      <c r="AJ496" s="38"/>
      <c r="AK496" s="38"/>
      <c r="AL496" s="38"/>
      <c r="AM496" s="38"/>
      <c r="AN496" s="38"/>
      <c r="AO496" s="38"/>
      <c r="AP496" s="38"/>
      <c r="AQ496" s="24" t="s">
        <v>204</v>
      </c>
      <c r="AR496" s="24" t="s">
        <v>850</v>
      </c>
      <c r="AS496" s="38"/>
      <c r="AT496" s="38"/>
      <c r="AU496" s="38"/>
      <c r="AV496" s="174">
        <v>750000</v>
      </c>
      <c r="AW496" s="102" t="s">
        <v>123</v>
      </c>
      <c r="AX496" s="102"/>
      <c r="AY496" s="102" t="s">
        <v>1831</v>
      </c>
      <c r="AZ496" s="102" t="s">
        <v>1193</v>
      </c>
      <c r="BA496" s="102"/>
      <c r="BB496" s="102"/>
      <c r="BC496" s="45"/>
      <c r="BD496" s="45"/>
    </row>
    <row r="497" spans="1:77" s="100" customFormat="1" ht="16" hidden="1" thickBot="1">
      <c r="A497" s="231"/>
      <c r="B497" s="254"/>
      <c r="C497" s="72" t="s">
        <v>265</v>
      </c>
      <c r="D497" s="70" t="s">
        <v>621</v>
      </c>
      <c r="E497" s="73"/>
      <c r="F497" s="104"/>
      <c r="G497" s="139"/>
      <c r="H497" s="139"/>
      <c r="I497" s="139"/>
      <c r="J497" s="104"/>
      <c r="K497" s="139"/>
      <c r="L497" s="139"/>
      <c r="M497" s="139"/>
      <c r="N497" s="139"/>
      <c r="O497" s="139"/>
      <c r="P497" s="139"/>
      <c r="Q497" s="139"/>
      <c r="R497" s="50" t="s">
        <v>758</v>
      </c>
      <c r="S497" s="50">
        <v>0</v>
      </c>
      <c r="T497" s="68" t="s">
        <v>229</v>
      </c>
      <c r="U497" s="50">
        <v>0</v>
      </c>
      <c r="V497" s="106"/>
      <c r="W497" s="50">
        <v>0</v>
      </c>
      <c r="X497" s="50">
        <v>0</v>
      </c>
      <c r="Y497" s="50">
        <v>0</v>
      </c>
      <c r="Z497" s="139"/>
      <c r="AA497" s="139"/>
      <c r="AB497" s="139"/>
      <c r="AC497" s="139"/>
      <c r="AD497" s="139"/>
      <c r="AE497" s="139"/>
      <c r="AF497" s="139"/>
      <c r="AG497" s="139"/>
      <c r="AH497" s="139"/>
      <c r="AI497" s="139"/>
      <c r="AJ497" s="139"/>
      <c r="AK497" s="139"/>
      <c r="AL497" s="139"/>
      <c r="AM497" s="139"/>
      <c r="AN497" s="139"/>
      <c r="AO497" s="139"/>
      <c r="AP497" s="139"/>
      <c r="AQ497" s="70" t="s">
        <v>204</v>
      </c>
      <c r="AR497" s="70" t="s">
        <v>166</v>
      </c>
      <c r="AS497" s="139"/>
      <c r="AT497" s="139"/>
      <c r="AU497" s="139"/>
      <c r="AV497" s="71">
        <v>1225000</v>
      </c>
      <c r="AW497" s="104"/>
      <c r="AX497" s="104"/>
      <c r="AY497" s="259"/>
      <c r="AZ497" s="104"/>
      <c r="BA497" s="104" t="s">
        <v>1840</v>
      </c>
      <c r="BB497" s="104"/>
      <c r="BC497" s="66"/>
      <c r="BD497" s="66"/>
      <c r="BE497" s="121"/>
      <c r="BF497" s="121"/>
      <c r="BG497" s="121"/>
      <c r="BH497" s="121"/>
      <c r="BI497" s="121"/>
      <c r="BJ497" s="121"/>
      <c r="BK497" s="121"/>
      <c r="BL497" s="121"/>
      <c r="BM497" s="121"/>
      <c r="BN497" s="121"/>
      <c r="BO497" s="121"/>
      <c r="BP497" s="121"/>
      <c r="BQ497" s="121"/>
      <c r="BR497" s="121"/>
      <c r="BS497" s="121"/>
      <c r="BT497" s="121"/>
      <c r="BU497" s="121"/>
      <c r="BV497" s="121"/>
      <c r="BW497" s="121"/>
      <c r="BX497" s="121"/>
      <c r="BY497" s="121"/>
    </row>
    <row r="498" spans="1:77" s="101" customFormat="1" ht="16" hidden="1" thickBot="1">
      <c r="A498" s="231"/>
      <c r="B498" s="240"/>
      <c r="C498" s="23" t="s">
        <v>266</v>
      </c>
      <c r="D498" s="24" t="s">
        <v>622</v>
      </c>
      <c r="E498" s="34"/>
      <c r="F498" s="102" t="s">
        <v>123</v>
      </c>
      <c r="G498" s="38"/>
      <c r="H498" s="38"/>
      <c r="I498" s="38"/>
      <c r="J498" s="102" t="s">
        <v>1193</v>
      </c>
      <c r="K498" s="38"/>
      <c r="L498" s="38"/>
      <c r="M498" s="38"/>
      <c r="N498" s="38"/>
      <c r="O498" s="38"/>
      <c r="P498" s="38"/>
      <c r="Q498" s="38"/>
      <c r="R498" s="46" t="s">
        <v>758</v>
      </c>
      <c r="S498" s="46">
        <v>0</v>
      </c>
      <c r="T498" s="25" t="s">
        <v>225</v>
      </c>
      <c r="U498" s="46">
        <v>0</v>
      </c>
      <c r="V498" s="80"/>
      <c r="W498" s="46">
        <v>0</v>
      </c>
      <c r="X498" s="46">
        <v>0</v>
      </c>
      <c r="Y498" s="46">
        <v>0</v>
      </c>
      <c r="Z498" s="38"/>
      <c r="AA498" s="38"/>
      <c r="AB498" s="38"/>
      <c r="AC498" s="38"/>
      <c r="AD498" s="38"/>
      <c r="AE498" s="38"/>
      <c r="AF498" s="38"/>
      <c r="AG498" s="38"/>
      <c r="AH498" s="38"/>
      <c r="AI498" s="38"/>
      <c r="AJ498" s="38"/>
      <c r="AK498" s="38"/>
      <c r="AL498" s="38"/>
      <c r="AM498" s="38"/>
      <c r="AN498" s="38"/>
      <c r="AO498" s="38"/>
      <c r="AP498" s="38"/>
      <c r="AQ498" s="24" t="s">
        <v>204</v>
      </c>
      <c r="AR498" s="24" t="s">
        <v>164</v>
      </c>
      <c r="AS498" s="38"/>
      <c r="AT498" s="38"/>
      <c r="AU498" s="38"/>
      <c r="AV498" s="174">
        <v>800000</v>
      </c>
      <c r="AW498" s="102" t="s">
        <v>123</v>
      </c>
      <c r="AX498" s="102"/>
      <c r="AY498" s="102" t="s">
        <v>1623</v>
      </c>
      <c r="AZ498" s="102" t="s">
        <v>1193</v>
      </c>
      <c r="BA498" s="102"/>
      <c r="BB498" s="102"/>
      <c r="BC498" s="45"/>
      <c r="BD498" s="45"/>
    </row>
    <row r="499" spans="1:77" s="101" customFormat="1" ht="16" hidden="1" thickBot="1">
      <c r="A499" s="231"/>
      <c r="B499" s="240"/>
      <c r="C499" s="23" t="s">
        <v>267</v>
      </c>
      <c r="D499" s="24" t="s">
        <v>623</v>
      </c>
      <c r="E499" s="34"/>
      <c r="F499" s="102"/>
      <c r="G499" s="38"/>
      <c r="H499" s="38"/>
      <c r="I499" s="38"/>
      <c r="J499" s="102"/>
      <c r="K499" s="38"/>
      <c r="L499" s="38"/>
      <c r="M499" s="38"/>
      <c r="N499" s="38"/>
      <c r="O499" s="38"/>
      <c r="P499" s="38"/>
      <c r="Q499" s="38"/>
      <c r="R499" s="46" t="s">
        <v>759</v>
      </c>
      <c r="S499" s="46">
        <v>0</v>
      </c>
      <c r="T499" s="25" t="s">
        <v>230</v>
      </c>
      <c r="U499" s="46">
        <v>0</v>
      </c>
      <c r="V499" s="280" t="s">
        <v>145</v>
      </c>
      <c r="W499" s="46">
        <v>0</v>
      </c>
      <c r="X499" s="46">
        <v>0</v>
      </c>
      <c r="Y499" s="46">
        <v>0</v>
      </c>
      <c r="Z499" s="38"/>
      <c r="AA499" s="38"/>
      <c r="AB499" s="38"/>
      <c r="AC499" s="38"/>
      <c r="AD499" s="38"/>
      <c r="AE499" s="38"/>
      <c r="AF499" s="38"/>
      <c r="AG499" s="38"/>
      <c r="AH499" s="38"/>
      <c r="AI499" s="38"/>
      <c r="AJ499" s="38"/>
      <c r="AK499" s="38"/>
      <c r="AL499" s="38"/>
      <c r="AM499" s="38"/>
      <c r="AN499" s="38"/>
      <c r="AO499" s="38"/>
      <c r="AP499" s="38"/>
      <c r="AQ499" s="24" t="s">
        <v>204</v>
      </c>
      <c r="AR499" s="24" t="s">
        <v>240</v>
      </c>
      <c r="AS499" s="38"/>
      <c r="AT499" s="38"/>
      <c r="AU499" s="38"/>
      <c r="AV499" s="174">
        <v>245000</v>
      </c>
      <c r="AW499" s="102"/>
      <c r="AX499" s="102"/>
      <c r="AY499" s="102"/>
      <c r="AZ499" s="102"/>
      <c r="BA499" s="104" t="s">
        <v>1840</v>
      </c>
      <c r="BB499" s="102"/>
      <c r="BC499" s="45"/>
      <c r="BD499" s="45"/>
    </row>
    <row r="500" spans="1:77" s="101" customFormat="1" ht="16" hidden="1" thickBot="1">
      <c r="A500" s="231"/>
      <c r="B500" s="240"/>
      <c r="C500" s="23" t="s">
        <v>268</v>
      </c>
      <c r="D500" s="24" t="s">
        <v>607</v>
      </c>
      <c r="E500" s="34"/>
      <c r="F500" s="102"/>
      <c r="G500" s="38"/>
      <c r="H500" s="38"/>
      <c r="I500" s="38"/>
      <c r="J500" s="102"/>
      <c r="K500" s="38"/>
      <c r="L500" s="38"/>
      <c r="M500" s="38"/>
      <c r="N500" s="38"/>
      <c r="O500" s="38"/>
      <c r="P500" s="38"/>
      <c r="Q500" s="38"/>
      <c r="R500" s="46" t="s">
        <v>760</v>
      </c>
      <c r="S500" s="46">
        <v>0</v>
      </c>
      <c r="T500" s="25" t="s">
        <v>223</v>
      </c>
      <c r="U500" s="46">
        <v>0</v>
      </c>
      <c r="V500" s="280" t="s">
        <v>145</v>
      </c>
      <c r="W500" s="46">
        <v>0</v>
      </c>
      <c r="X500" s="46">
        <v>0</v>
      </c>
      <c r="Y500" s="46">
        <v>0</v>
      </c>
      <c r="Z500" s="38"/>
      <c r="AA500" s="38"/>
      <c r="AB500" s="38"/>
      <c r="AC500" s="38"/>
      <c r="AD500" s="38"/>
      <c r="AE500" s="38"/>
      <c r="AF500" s="38"/>
      <c r="AG500" s="38"/>
      <c r="AH500" s="38"/>
      <c r="AI500" s="38"/>
      <c r="AJ500" s="38"/>
      <c r="AK500" s="38"/>
      <c r="AL500" s="38"/>
      <c r="AM500" s="38"/>
      <c r="AN500" s="38"/>
      <c r="AO500" s="38"/>
      <c r="AP500" s="38"/>
      <c r="AQ500" s="24" t="s">
        <v>204</v>
      </c>
      <c r="AR500" s="24" t="s">
        <v>166</v>
      </c>
      <c r="AS500" s="38"/>
      <c r="AT500" s="38"/>
      <c r="AU500" s="38"/>
      <c r="AV500" s="174">
        <v>87500</v>
      </c>
      <c r="AW500" s="102"/>
      <c r="AX500" s="102"/>
      <c r="AY500" s="102"/>
      <c r="AZ500" s="102"/>
      <c r="BA500" s="104" t="s">
        <v>1840</v>
      </c>
      <c r="BB500" s="102"/>
      <c r="BC500" s="45"/>
      <c r="BD500" s="45"/>
    </row>
    <row r="501" spans="1:77" s="101" customFormat="1" ht="16" hidden="1" thickBot="1">
      <c r="A501" s="231"/>
      <c r="B501" s="240"/>
      <c r="C501" s="23" t="s">
        <v>269</v>
      </c>
      <c r="D501" s="24" t="s">
        <v>599</v>
      </c>
      <c r="E501" s="34"/>
      <c r="F501" s="102"/>
      <c r="G501" s="38"/>
      <c r="H501" s="38"/>
      <c r="I501" s="38"/>
      <c r="J501" s="102"/>
      <c r="K501" s="38"/>
      <c r="L501" s="38"/>
      <c r="M501" s="38"/>
      <c r="N501" s="38"/>
      <c r="O501" s="38"/>
      <c r="P501" s="38"/>
      <c r="Q501" s="38"/>
      <c r="R501" s="46" t="s">
        <v>145</v>
      </c>
      <c r="S501" s="46">
        <v>0</v>
      </c>
      <c r="T501" s="25" t="s">
        <v>223</v>
      </c>
      <c r="U501" s="46">
        <v>0</v>
      </c>
      <c r="V501" s="280" t="s">
        <v>145</v>
      </c>
      <c r="W501" s="46">
        <v>0</v>
      </c>
      <c r="X501" s="46">
        <v>0</v>
      </c>
      <c r="Y501" s="46">
        <v>0</v>
      </c>
      <c r="Z501" s="38"/>
      <c r="AA501" s="38"/>
      <c r="AB501" s="38"/>
      <c r="AC501" s="38"/>
      <c r="AD501" s="38"/>
      <c r="AE501" s="38"/>
      <c r="AF501" s="38"/>
      <c r="AG501" s="38"/>
      <c r="AH501" s="38"/>
      <c r="AI501" s="38"/>
      <c r="AJ501" s="38"/>
      <c r="AK501" s="38"/>
      <c r="AL501" s="38"/>
      <c r="AM501" s="38"/>
      <c r="AN501" s="38"/>
      <c r="AO501" s="38"/>
      <c r="AP501" s="38"/>
      <c r="AQ501" s="24" t="s">
        <v>204</v>
      </c>
      <c r="AR501" s="24" t="s">
        <v>166</v>
      </c>
      <c r="AS501" s="38"/>
      <c r="AT501" s="38"/>
      <c r="AU501" s="38"/>
      <c r="AV501" s="174">
        <v>105000</v>
      </c>
      <c r="AW501" s="102"/>
      <c r="AX501" s="102"/>
      <c r="AY501" s="102"/>
      <c r="AZ501" s="102"/>
      <c r="BA501" s="104" t="s">
        <v>1840</v>
      </c>
      <c r="BB501" s="102"/>
      <c r="BC501" s="45"/>
      <c r="BD501" s="45"/>
    </row>
    <row r="502" spans="1:77" s="101" customFormat="1" ht="16" hidden="1" thickBot="1">
      <c r="A502" s="231"/>
      <c r="B502" s="240"/>
      <c r="C502" s="23" t="s">
        <v>270</v>
      </c>
      <c r="D502" s="24" t="s">
        <v>614</v>
      </c>
      <c r="E502" s="34"/>
      <c r="F502" s="102"/>
      <c r="G502" s="38"/>
      <c r="H502" s="38"/>
      <c r="I502" s="38"/>
      <c r="J502" s="102"/>
      <c r="K502" s="38"/>
      <c r="L502" s="38"/>
      <c r="M502" s="38"/>
      <c r="N502" s="38"/>
      <c r="O502" s="38"/>
      <c r="P502" s="38"/>
      <c r="Q502" s="38"/>
      <c r="R502" s="46" t="s">
        <v>761</v>
      </c>
      <c r="S502" s="46">
        <v>0</v>
      </c>
      <c r="T502" s="25" t="s">
        <v>225</v>
      </c>
      <c r="U502" s="46">
        <v>0</v>
      </c>
      <c r="V502" s="280" t="s">
        <v>145</v>
      </c>
      <c r="W502" s="46">
        <v>0</v>
      </c>
      <c r="X502" s="46">
        <v>0</v>
      </c>
      <c r="Y502" s="46">
        <v>0</v>
      </c>
      <c r="Z502" s="38"/>
      <c r="AA502" s="38"/>
      <c r="AB502" s="38"/>
      <c r="AC502" s="38"/>
      <c r="AD502" s="38"/>
      <c r="AE502" s="38"/>
      <c r="AF502" s="38"/>
      <c r="AG502" s="38"/>
      <c r="AH502" s="38"/>
      <c r="AI502" s="38"/>
      <c r="AJ502" s="38"/>
      <c r="AK502" s="38"/>
      <c r="AL502" s="38"/>
      <c r="AM502" s="38"/>
      <c r="AN502" s="38"/>
      <c r="AO502" s="38"/>
      <c r="AP502" s="38"/>
      <c r="AQ502" s="24" t="s">
        <v>204</v>
      </c>
      <c r="AR502" s="24" t="s">
        <v>166</v>
      </c>
      <c r="AS502" s="38"/>
      <c r="AT502" s="38"/>
      <c r="AU502" s="38"/>
      <c r="AV502" s="174">
        <v>65000</v>
      </c>
      <c r="AW502" s="102"/>
      <c r="AX502" s="102"/>
      <c r="AY502" s="102"/>
      <c r="AZ502" s="102"/>
      <c r="BA502" s="104" t="s">
        <v>1840</v>
      </c>
      <c r="BB502" s="102"/>
      <c r="BC502" s="45"/>
      <c r="BD502" s="45"/>
    </row>
    <row r="503" spans="1:77" s="101" customFormat="1" ht="16" hidden="1" thickBot="1">
      <c r="A503" s="231"/>
      <c r="B503" s="240"/>
      <c r="C503" s="23" t="s">
        <v>271</v>
      </c>
      <c r="D503" s="24" t="s">
        <v>624</v>
      </c>
      <c r="E503" s="34"/>
      <c r="F503" s="102"/>
      <c r="G503" s="38"/>
      <c r="H503" s="38"/>
      <c r="I503" s="38"/>
      <c r="J503" s="102"/>
      <c r="K503" s="38"/>
      <c r="L503" s="38"/>
      <c r="M503" s="38"/>
      <c r="N503" s="38"/>
      <c r="O503" s="38"/>
      <c r="P503" s="38"/>
      <c r="Q503" s="38"/>
      <c r="R503" s="46" t="s">
        <v>740</v>
      </c>
      <c r="S503" s="46">
        <v>0</v>
      </c>
      <c r="T503" s="25" t="s">
        <v>222</v>
      </c>
      <c r="U503" s="46">
        <v>0</v>
      </c>
      <c r="V503" s="280" t="s">
        <v>145</v>
      </c>
      <c r="W503" s="46">
        <v>0</v>
      </c>
      <c r="X503" s="46">
        <v>0</v>
      </c>
      <c r="Y503" s="46">
        <v>0</v>
      </c>
      <c r="Z503" s="38"/>
      <c r="AA503" s="38"/>
      <c r="AB503" s="38"/>
      <c r="AC503" s="38"/>
      <c r="AD503" s="38"/>
      <c r="AE503" s="38"/>
      <c r="AF503" s="38"/>
      <c r="AG503" s="38"/>
      <c r="AH503" s="38"/>
      <c r="AI503" s="38"/>
      <c r="AJ503" s="38"/>
      <c r="AK503" s="38"/>
      <c r="AL503" s="38"/>
      <c r="AM503" s="38"/>
      <c r="AN503" s="38"/>
      <c r="AO503" s="38"/>
      <c r="AP503" s="38"/>
      <c r="AQ503" s="24" t="s">
        <v>204</v>
      </c>
      <c r="AR503" s="24" t="s">
        <v>166</v>
      </c>
      <c r="AS503" s="38"/>
      <c r="AT503" s="38"/>
      <c r="AU503" s="38"/>
      <c r="AV503" s="174">
        <v>140000</v>
      </c>
      <c r="AW503" s="102"/>
      <c r="AX503" s="102"/>
      <c r="AY503" s="102"/>
      <c r="AZ503" s="102"/>
      <c r="BA503" s="104" t="s">
        <v>1840</v>
      </c>
      <c r="BB503" s="102"/>
      <c r="BC503" s="45"/>
      <c r="BD503" s="45"/>
    </row>
    <row r="504" spans="1:77" s="101" customFormat="1" ht="16" hidden="1" thickBot="1">
      <c r="A504" s="231"/>
      <c r="B504" s="240"/>
      <c r="C504" s="23" t="s">
        <v>257</v>
      </c>
      <c r="D504" s="24" t="s">
        <v>613</v>
      </c>
      <c r="E504" s="34"/>
      <c r="F504" s="102"/>
      <c r="G504" s="38"/>
      <c r="H504" s="38"/>
      <c r="I504" s="38"/>
      <c r="J504" s="102"/>
      <c r="K504" s="38"/>
      <c r="L504" s="38"/>
      <c r="M504" s="38"/>
      <c r="N504" s="38"/>
      <c r="O504" s="38"/>
      <c r="P504" s="38"/>
      <c r="Q504" s="38"/>
      <c r="R504" s="46" t="s">
        <v>762</v>
      </c>
      <c r="S504" s="46">
        <v>0</v>
      </c>
      <c r="T504" s="25" t="s">
        <v>222</v>
      </c>
      <c r="U504" s="46">
        <v>0</v>
      </c>
      <c r="V504" s="280" t="s">
        <v>145</v>
      </c>
      <c r="W504" s="46">
        <v>0</v>
      </c>
      <c r="X504" s="46">
        <v>0</v>
      </c>
      <c r="Y504" s="46">
        <v>0</v>
      </c>
      <c r="Z504" s="38"/>
      <c r="AA504" s="38"/>
      <c r="AB504" s="38"/>
      <c r="AC504" s="38"/>
      <c r="AD504" s="38"/>
      <c r="AE504" s="38"/>
      <c r="AF504" s="38"/>
      <c r="AG504" s="38"/>
      <c r="AH504" s="38"/>
      <c r="AI504" s="38"/>
      <c r="AJ504" s="38"/>
      <c r="AK504" s="38"/>
      <c r="AL504" s="38"/>
      <c r="AM504" s="38"/>
      <c r="AN504" s="38"/>
      <c r="AO504" s="38"/>
      <c r="AP504" s="38"/>
      <c r="AQ504" s="24" t="s">
        <v>204</v>
      </c>
      <c r="AR504" s="24" t="s">
        <v>166</v>
      </c>
      <c r="AS504" s="38"/>
      <c r="AT504" s="38"/>
      <c r="AU504" s="38"/>
      <c r="AV504" s="174">
        <v>420000</v>
      </c>
      <c r="AW504" s="102"/>
      <c r="AX504" s="102"/>
      <c r="AY504" s="102"/>
      <c r="AZ504" s="102"/>
      <c r="BA504" s="104" t="s">
        <v>1840</v>
      </c>
      <c r="BB504" s="102"/>
      <c r="BC504" s="45"/>
      <c r="BD504" s="45"/>
    </row>
    <row r="505" spans="1:77" s="101" customFormat="1" ht="31" hidden="1" thickBot="1">
      <c r="A505" s="231"/>
      <c r="B505" s="240"/>
      <c r="C505" s="23" t="s">
        <v>272</v>
      </c>
      <c r="D505" s="24" t="s">
        <v>626</v>
      </c>
      <c r="E505" s="34"/>
      <c r="F505" s="102"/>
      <c r="G505" s="38"/>
      <c r="H505" s="38"/>
      <c r="I505" s="38"/>
      <c r="J505" s="102"/>
      <c r="K505" s="38"/>
      <c r="L505" s="38"/>
      <c r="M505" s="38"/>
      <c r="N505" s="38"/>
      <c r="O505" s="38"/>
      <c r="P505" s="38"/>
      <c r="Q505" s="38"/>
      <c r="R505" s="46" t="s">
        <v>763</v>
      </c>
      <c r="S505" s="46">
        <v>0</v>
      </c>
      <c r="T505" s="25" t="s">
        <v>222</v>
      </c>
      <c r="U505" s="46">
        <v>0</v>
      </c>
      <c r="V505" s="80"/>
      <c r="W505" s="46">
        <v>0</v>
      </c>
      <c r="X505" s="46">
        <v>0</v>
      </c>
      <c r="Y505" s="46">
        <v>0</v>
      </c>
      <c r="Z505" s="38"/>
      <c r="AA505" s="38"/>
      <c r="AB505" s="38"/>
      <c r="AC505" s="38"/>
      <c r="AD505" s="38"/>
      <c r="AE505" s="38"/>
      <c r="AF505" s="38"/>
      <c r="AG505" s="38"/>
      <c r="AH505" s="38"/>
      <c r="AI505" s="38"/>
      <c r="AJ505" s="38"/>
      <c r="AK505" s="38"/>
      <c r="AL505" s="38"/>
      <c r="AM505" s="38"/>
      <c r="AN505" s="38"/>
      <c r="AO505" s="38"/>
      <c r="AP505" s="38"/>
      <c r="AQ505" s="24" t="s">
        <v>204</v>
      </c>
      <c r="AR505" s="24" t="s">
        <v>164</v>
      </c>
      <c r="AS505" s="38"/>
      <c r="AT505" s="38"/>
      <c r="AU505" s="38"/>
      <c r="AV505" s="174">
        <v>350000</v>
      </c>
      <c r="AW505" s="102"/>
      <c r="AX505" s="102"/>
      <c r="AY505" s="102"/>
      <c r="AZ505" s="102"/>
      <c r="BA505" s="104" t="s">
        <v>1840</v>
      </c>
      <c r="BB505" s="102"/>
      <c r="BC505" s="45"/>
      <c r="BD505" s="45"/>
    </row>
    <row r="506" spans="1:77" s="101" customFormat="1" ht="16" hidden="1" thickBot="1">
      <c r="A506" s="231"/>
      <c r="B506" s="240"/>
      <c r="C506" s="23" t="s">
        <v>257</v>
      </c>
      <c r="D506" s="24" t="s">
        <v>613</v>
      </c>
      <c r="E506" s="34"/>
      <c r="F506" s="102" t="s">
        <v>123</v>
      </c>
      <c r="G506" s="38"/>
      <c r="H506" s="38"/>
      <c r="I506" s="38"/>
      <c r="J506" s="102" t="s">
        <v>1193</v>
      </c>
      <c r="K506" s="38"/>
      <c r="L506" s="38"/>
      <c r="M506" s="38"/>
      <c r="N506" s="38"/>
      <c r="O506" s="38"/>
      <c r="P506" s="38"/>
      <c r="Q506" s="38"/>
      <c r="R506" s="46" t="s">
        <v>738</v>
      </c>
      <c r="S506" s="46">
        <v>0</v>
      </c>
      <c r="T506" s="25" t="s">
        <v>223</v>
      </c>
      <c r="U506" s="46">
        <v>0</v>
      </c>
      <c r="V506" s="280" t="s">
        <v>145</v>
      </c>
      <c r="W506" s="46">
        <v>0</v>
      </c>
      <c r="X506" s="46">
        <v>0</v>
      </c>
      <c r="Y506" s="46">
        <v>0</v>
      </c>
      <c r="Z506" s="38"/>
      <c r="AA506" s="38"/>
      <c r="AB506" s="38"/>
      <c r="AC506" s="38"/>
      <c r="AD506" s="38"/>
      <c r="AE506" s="38"/>
      <c r="AF506" s="38"/>
      <c r="AG506" s="38"/>
      <c r="AH506" s="38"/>
      <c r="AI506" s="38"/>
      <c r="AJ506" s="38"/>
      <c r="AK506" s="38"/>
      <c r="AL506" s="38"/>
      <c r="AM506" s="38"/>
      <c r="AN506" s="38"/>
      <c r="AO506" s="38"/>
      <c r="AP506" s="38"/>
      <c r="AQ506" s="24" t="s">
        <v>204</v>
      </c>
      <c r="AR506" s="24" t="s">
        <v>164</v>
      </c>
      <c r="AS506" s="38"/>
      <c r="AT506" s="38"/>
      <c r="AU506" s="38"/>
      <c r="AV506" s="174">
        <v>675000</v>
      </c>
      <c r="AW506" s="102" t="s">
        <v>123</v>
      </c>
      <c r="AX506" s="102"/>
      <c r="AY506" s="102" t="s">
        <v>1619</v>
      </c>
      <c r="AZ506" s="102" t="s">
        <v>1193</v>
      </c>
      <c r="BA506" s="102"/>
      <c r="BB506" s="102"/>
      <c r="BC506" s="45"/>
      <c r="BD506" s="45"/>
    </row>
    <row r="507" spans="1:77" s="101" customFormat="1" ht="16" hidden="1" thickBot="1">
      <c r="A507" s="231"/>
      <c r="B507" s="240"/>
      <c r="C507" s="23" t="s">
        <v>273</v>
      </c>
      <c r="D507" s="24" t="s">
        <v>627</v>
      </c>
      <c r="E507" s="34"/>
      <c r="F507" s="102"/>
      <c r="G507" s="38"/>
      <c r="H507" s="38"/>
      <c r="I507" s="38"/>
      <c r="J507" s="102"/>
      <c r="K507" s="38"/>
      <c r="L507" s="38"/>
      <c r="M507" s="38"/>
      <c r="N507" s="38"/>
      <c r="O507" s="38"/>
      <c r="P507" s="38"/>
      <c r="Q507" s="38"/>
      <c r="R507" s="46" t="s">
        <v>145</v>
      </c>
      <c r="S507" s="46">
        <v>0</v>
      </c>
      <c r="T507" s="25" t="s">
        <v>223</v>
      </c>
      <c r="U507" s="46">
        <v>0</v>
      </c>
      <c r="V507" s="280" t="s">
        <v>145</v>
      </c>
      <c r="W507" s="46">
        <v>0</v>
      </c>
      <c r="X507" s="46">
        <v>0</v>
      </c>
      <c r="Y507" s="46">
        <v>0</v>
      </c>
      <c r="Z507" s="38"/>
      <c r="AA507" s="38"/>
      <c r="AB507" s="38"/>
      <c r="AC507" s="38"/>
      <c r="AD507" s="38"/>
      <c r="AE507" s="38"/>
      <c r="AF507" s="38"/>
      <c r="AG507" s="38"/>
      <c r="AH507" s="38"/>
      <c r="AI507" s="38"/>
      <c r="AJ507" s="38"/>
      <c r="AK507" s="38"/>
      <c r="AL507" s="38"/>
      <c r="AM507" s="38"/>
      <c r="AN507" s="38"/>
      <c r="AO507" s="38"/>
      <c r="AP507" s="38"/>
      <c r="AQ507" s="24" t="s">
        <v>204</v>
      </c>
      <c r="AR507" s="24" t="s">
        <v>164</v>
      </c>
      <c r="AS507" s="38"/>
      <c r="AT507" s="38"/>
      <c r="AU507" s="38"/>
      <c r="AV507" s="174">
        <v>11250000</v>
      </c>
      <c r="AW507" s="102"/>
      <c r="AX507" s="102"/>
      <c r="AY507" s="102"/>
      <c r="AZ507" s="102"/>
      <c r="BA507" s="104" t="s">
        <v>1840</v>
      </c>
      <c r="BB507" s="102"/>
      <c r="BC507" s="45"/>
      <c r="BD507" s="45"/>
    </row>
    <row r="508" spans="1:77" s="101" customFormat="1" ht="16" hidden="1" thickBot="1">
      <c r="A508" s="231"/>
      <c r="B508" s="240"/>
      <c r="C508" s="23" t="s">
        <v>274</v>
      </c>
      <c r="D508" s="24" t="s">
        <v>628</v>
      </c>
      <c r="E508" s="34"/>
      <c r="F508" s="102"/>
      <c r="G508" s="38"/>
      <c r="H508" s="38"/>
      <c r="I508" s="38"/>
      <c r="J508" s="102"/>
      <c r="K508" s="38"/>
      <c r="L508" s="38"/>
      <c r="M508" s="38"/>
      <c r="N508" s="38"/>
      <c r="O508" s="38"/>
      <c r="P508" s="38"/>
      <c r="Q508" s="38"/>
      <c r="R508" s="46" t="s">
        <v>145</v>
      </c>
      <c r="S508" s="46">
        <v>0</v>
      </c>
      <c r="T508" s="25" t="s">
        <v>223</v>
      </c>
      <c r="U508" s="46">
        <v>0</v>
      </c>
      <c r="V508" s="280" t="s">
        <v>145</v>
      </c>
      <c r="W508" s="46">
        <v>0</v>
      </c>
      <c r="X508" s="46">
        <v>0</v>
      </c>
      <c r="Y508" s="46">
        <v>0</v>
      </c>
      <c r="Z508" s="38"/>
      <c r="AA508" s="38"/>
      <c r="AB508" s="38"/>
      <c r="AC508" s="38"/>
      <c r="AD508" s="38"/>
      <c r="AE508" s="38"/>
      <c r="AF508" s="38"/>
      <c r="AG508" s="38"/>
      <c r="AH508" s="38"/>
      <c r="AI508" s="38"/>
      <c r="AJ508" s="38"/>
      <c r="AK508" s="38"/>
      <c r="AL508" s="38"/>
      <c r="AM508" s="38"/>
      <c r="AN508" s="38"/>
      <c r="AO508" s="38"/>
      <c r="AP508" s="38"/>
      <c r="AQ508" s="24" t="s">
        <v>204</v>
      </c>
      <c r="AR508" s="24" t="s">
        <v>164</v>
      </c>
      <c r="AS508" s="38"/>
      <c r="AT508" s="38"/>
      <c r="AU508" s="38"/>
      <c r="AV508" s="174">
        <v>16500000</v>
      </c>
      <c r="AW508" s="102"/>
      <c r="AX508" s="102"/>
      <c r="AY508" s="102"/>
      <c r="AZ508" s="102"/>
      <c r="BA508" s="104" t="s">
        <v>1840</v>
      </c>
      <c r="BB508" s="102"/>
      <c r="BC508" s="45"/>
      <c r="BD508" s="45"/>
    </row>
    <row r="509" spans="1:77" s="101" customFormat="1" ht="16" hidden="1" thickBot="1">
      <c r="A509" s="231"/>
      <c r="B509" s="240"/>
      <c r="C509" s="23" t="s">
        <v>275</v>
      </c>
      <c r="D509" s="24" t="s">
        <v>629</v>
      </c>
      <c r="E509" s="34"/>
      <c r="F509" s="102"/>
      <c r="G509" s="38"/>
      <c r="H509" s="38"/>
      <c r="I509" s="38"/>
      <c r="J509" s="102"/>
      <c r="K509" s="38"/>
      <c r="L509" s="38"/>
      <c r="M509" s="38"/>
      <c r="N509" s="38"/>
      <c r="O509" s="38"/>
      <c r="P509" s="38"/>
      <c r="Q509" s="38"/>
      <c r="R509" s="46" t="s">
        <v>145</v>
      </c>
      <c r="S509" s="46">
        <v>0</v>
      </c>
      <c r="T509" s="25" t="s">
        <v>223</v>
      </c>
      <c r="U509" s="46">
        <v>0</v>
      </c>
      <c r="V509" s="280" t="s">
        <v>145</v>
      </c>
      <c r="W509" s="46">
        <v>0</v>
      </c>
      <c r="X509" s="46">
        <v>0</v>
      </c>
      <c r="Y509" s="46">
        <v>0</v>
      </c>
      <c r="Z509" s="38"/>
      <c r="AA509" s="38"/>
      <c r="AB509" s="38"/>
      <c r="AC509" s="38"/>
      <c r="AD509" s="38"/>
      <c r="AE509" s="38"/>
      <c r="AF509" s="38"/>
      <c r="AG509" s="38"/>
      <c r="AH509" s="38"/>
      <c r="AI509" s="38"/>
      <c r="AJ509" s="38"/>
      <c r="AK509" s="38"/>
      <c r="AL509" s="38"/>
      <c r="AM509" s="38"/>
      <c r="AN509" s="38"/>
      <c r="AO509" s="38"/>
      <c r="AP509" s="38"/>
      <c r="AQ509" s="24" t="s">
        <v>204</v>
      </c>
      <c r="AR509" s="24" t="s">
        <v>164</v>
      </c>
      <c r="AS509" s="38"/>
      <c r="AT509" s="38"/>
      <c r="AU509" s="38"/>
      <c r="AV509" s="174">
        <v>262500</v>
      </c>
      <c r="AW509" s="102"/>
      <c r="AX509" s="102"/>
      <c r="AY509" s="102"/>
      <c r="AZ509" s="102"/>
      <c r="BA509" s="104" t="s">
        <v>1840</v>
      </c>
      <c r="BB509" s="102"/>
      <c r="BC509" s="45"/>
      <c r="BD509" s="45"/>
    </row>
    <row r="510" spans="1:77" s="101" customFormat="1" ht="16" hidden="1" thickBot="1">
      <c r="A510" s="231"/>
      <c r="B510" s="240"/>
      <c r="C510" s="23" t="s">
        <v>276</v>
      </c>
      <c r="D510" s="24" t="s">
        <v>630</v>
      </c>
      <c r="E510" s="34"/>
      <c r="F510" s="102"/>
      <c r="G510" s="38"/>
      <c r="H510" s="38"/>
      <c r="I510" s="38"/>
      <c r="J510" s="102"/>
      <c r="K510" s="38"/>
      <c r="L510" s="38"/>
      <c r="M510" s="38"/>
      <c r="N510" s="38"/>
      <c r="O510" s="38"/>
      <c r="P510" s="38"/>
      <c r="Q510" s="38"/>
      <c r="R510" s="46" t="s">
        <v>764</v>
      </c>
      <c r="S510" s="46">
        <v>0</v>
      </c>
      <c r="T510" s="25" t="s">
        <v>221</v>
      </c>
      <c r="U510" s="46">
        <v>0</v>
      </c>
      <c r="V510" s="80"/>
      <c r="W510" s="46">
        <v>0</v>
      </c>
      <c r="X510" s="46">
        <v>0</v>
      </c>
      <c r="Y510" s="46">
        <v>0</v>
      </c>
      <c r="Z510" s="38"/>
      <c r="AA510" s="38"/>
      <c r="AB510" s="38"/>
      <c r="AC510" s="38"/>
      <c r="AD510" s="38"/>
      <c r="AE510" s="38"/>
      <c r="AF510" s="38"/>
      <c r="AG510" s="38"/>
      <c r="AH510" s="38"/>
      <c r="AI510" s="38"/>
      <c r="AJ510" s="38"/>
      <c r="AK510" s="38"/>
      <c r="AL510" s="38"/>
      <c r="AM510" s="38"/>
      <c r="AN510" s="38"/>
      <c r="AO510" s="38"/>
      <c r="AP510" s="38"/>
      <c r="AQ510" s="24" t="s">
        <v>204</v>
      </c>
      <c r="AR510" s="24" t="s">
        <v>164</v>
      </c>
      <c r="AS510" s="38"/>
      <c r="AT510" s="38"/>
      <c r="AU510" s="38"/>
      <c r="AV510" s="174">
        <v>24500000</v>
      </c>
      <c r="AW510" s="102"/>
      <c r="AX510" s="102"/>
      <c r="AY510" s="271"/>
      <c r="AZ510" s="102"/>
      <c r="BA510" s="104" t="s">
        <v>1840</v>
      </c>
      <c r="BB510" s="102"/>
      <c r="BC510" s="45"/>
      <c r="BD510" s="45"/>
    </row>
    <row r="511" spans="1:77" s="101" customFormat="1" ht="16" hidden="1" thickBot="1">
      <c r="A511" s="231"/>
      <c r="B511" s="240"/>
      <c r="C511" s="23" t="s">
        <v>277</v>
      </c>
      <c r="D511" s="24" t="s">
        <v>631</v>
      </c>
      <c r="E511" s="34"/>
      <c r="F511" s="102"/>
      <c r="G511" s="102"/>
      <c r="H511" s="102"/>
      <c r="I511" s="102"/>
      <c r="J511" s="102"/>
      <c r="K511" s="102"/>
      <c r="L511" s="102"/>
      <c r="M511" s="102"/>
      <c r="N511" s="38"/>
      <c r="O511" s="38"/>
      <c r="P511" s="38"/>
      <c r="Q511" s="38"/>
      <c r="R511" s="46" t="s">
        <v>765</v>
      </c>
      <c r="S511" s="46">
        <v>0</v>
      </c>
      <c r="T511" s="149" t="s">
        <v>221</v>
      </c>
      <c r="U511" s="142">
        <v>0</v>
      </c>
      <c r="V511" s="80"/>
      <c r="W511" s="142">
        <v>0</v>
      </c>
      <c r="X511" s="142">
        <v>0</v>
      </c>
      <c r="Y511" s="142">
        <v>0</v>
      </c>
      <c r="Z511" s="102"/>
      <c r="AA511" s="102"/>
      <c r="AB511" s="102"/>
      <c r="AC511" s="102"/>
      <c r="AD511" s="102"/>
      <c r="AE511" s="102"/>
      <c r="AF511" s="102"/>
      <c r="AG511" s="102"/>
      <c r="AH511" s="102"/>
      <c r="AI511" s="102"/>
      <c r="AJ511" s="102"/>
      <c r="AK511" s="102"/>
      <c r="AL511" s="102"/>
      <c r="AM511" s="102"/>
      <c r="AN511" s="102"/>
      <c r="AO511" s="102"/>
      <c r="AP511" s="102"/>
      <c r="AQ511" s="39" t="s">
        <v>204</v>
      </c>
      <c r="AR511" s="39" t="s">
        <v>164</v>
      </c>
      <c r="AS511" s="102"/>
      <c r="AT511" s="102"/>
      <c r="AU511" s="102"/>
      <c r="AV511" s="174">
        <v>147000</v>
      </c>
      <c r="AW511" s="102"/>
      <c r="AX511" s="102"/>
      <c r="AY511" s="102"/>
      <c r="AZ511" s="102"/>
      <c r="BA511" s="104" t="s">
        <v>1840</v>
      </c>
      <c r="BB511" s="102"/>
      <c r="BC511" s="45"/>
      <c r="BD511" s="45"/>
    </row>
    <row r="512" spans="1:77" s="101" customFormat="1" ht="16" hidden="1" thickBot="1">
      <c r="A512" s="231"/>
      <c r="B512" s="240"/>
      <c r="C512" s="23" t="s">
        <v>248</v>
      </c>
      <c r="D512" s="24" t="s">
        <v>632</v>
      </c>
      <c r="E512" s="34"/>
      <c r="F512" s="102"/>
      <c r="G512" s="102"/>
      <c r="H512" s="102"/>
      <c r="I512" s="102"/>
      <c r="J512" s="102"/>
      <c r="K512" s="102"/>
      <c r="L512" s="102"/>
      <c r="M512" s="102"/>
      <c r="N512" s="38"/>
      <c r="O512" s="38"/>
      <c r="P512" s="38"/>
      <c r="Q512" s="38"/>
      <c r="R512" s="46" t="s">
        <v>766</v>
      </c>
      <c r="S512" s="46">
        <v>0</v>
      </c>
      <c r="T512" s="149" t="s">
        <v>222</v>
      </c>
      <c r="U512" s="142">
        <v>0</v>
      </c>
      <c r="V512" s="280" t="s">
        <v>145</v>
      </c>
      <c r="W512" s="142">
        <v>0</v>
      </c>
      <c r="X512" s="142">
        <v>0</v>
      </c>
      <c r="Y512" s="142">
        <v>0</v>
      </c>
      <c r="Z512" s="102"/>
      <c r="AA512" s="102"/>
      <c r="AB512" s="102"/>
      <c r="AC512" s="102"/>
      <c r="AD512" s="102"/>
      <c r="AE512" s="102"/>
      <c r="AF512" s="102"/>
      <c r="AG512" s="102"/>
      <c r="AH512" s="102"/>
      <c r="AI512" s="102"/>
      <c r="AJ512" s="102"/>
      <c r="AK512" s="102"/>
      <c r="AL512" s="102"/>
      <c r="AM512" s="102"/>
      <c r="AN512" s="102"/>
      <c r="AO512" s="102"/>
      <c r="AP512" s="102"/>
      <c r="AQ512" s="39" t="s">
        <v>204</v>
      </c>
      <c r="AR512" s="39" t="s">
        <v>166</v>
      </c>
      <c r="AS512" s="102"/>
      <c r="AT512" s="102"/>
      <c r="AU512" s="102"/>
      <c r="AV512" s="174">
        <v>822500</v>
      </c>
      <c r="AW512" s="102"/>
      <c r="AX512" s="102"/>
      <c r="AY512" s="271"/>
      <c r="AZ512" s="102"/>
      <c r="BA512" s="104" t="s">
        <v>1840</v>
      </c>
      <c r="BB512" s="102"/>
      <c r="BC512" s="45"/>
      <c r="BD512" s="45"/>
    </row>
    <row r="513" spans="1:56" s="101" customFormat="1" ht="16" hidden="1" thickBot="1">
      <c r="A513" s="231"/>
      <c r="B513" s="240"/>
      <c r="C513" s="23" t="s">
        <v>279</v>
      </c>
      <c r="D513" s="24" t="s">
        <v>633</v>
      </c>
      <c r="E513" s="34"/>
      <c r="F513" s="102"/>
      <c r="G513" s="102"/>
      <c r="H513" s="102"/>
      <c r="I513" s="102"/>
      <c r="J513" s="102"/>
      <c r="K513" s="102"/>
      <c r="L513" s="102"/>
      <c r="M513" s="102"/>
      <c r="N513" s="38"/>
      <c r="O513" s="38"/>
      <c r="P513" s="38"/>
      <c r="Q513" s="38"/>
      <c r="R513" s="46" t="s">
        <v>767</v>
      </c>
      <c r="S513" s="46">
        <v>0</v>
      </c>
      <c r="T513" s="149" t="s">
        <v>221</v>
      </c>
      <c r="U513" s="142">
        <v>0</v>
      </c>
      <c r="V513" s="280" t="s">
        <v>145</v>
      </c>
      <c r="W513" s="142">
        <v>0</v>
      </c>
      <c r="X513" s="142">
        <v>0</v>
      </c>
      <c r="Y513" s="142">
        <v>0</v>
      </c>
      <c r="Z513" s="102"/>
      <c r="AA513" s="102"/>
      <c r="AB513" s="102"/>
      <c r="AC513" s="102"/>
      <c r="AD513" s="102"/>
      <c r="AE513" s="102"/>
      <c r="AF513" s="102"/>
      <c r="AG513" s="102"/>
      <c r="AH513" s="102"/>
      <c r="AI513" s="102"/>
      <c r="AJ513" s="102"/>
      <c r="AK513" s="102"/>
      <c r="AL513" s="102"/>
      <c r="AM513" s="102"/>
      <c r="AN513" s="102"/>
      <c r="AO513" s="102"/>
      <c r="AP513" s="102"/>
      <c r="AQ513" s="39" t="s">
        <v>204</v>
      </c>
      <c r="AR513" s="39" t="s">
        <v>164</v>
      </c>
      <c r="AS513" s="102"/>
      <c r="AT513" s="102"/>
      <c r="AU513" s="102"/>
      <c r="AV513" s="174">
        <v>168000</v>
      </c>
      <c r="AW513" s="102"/>
      <c r="AX513" s="102"/>
      <c r="AY513" s="102"/>
      <c r="AZ513" s="102"/>
      <c r="BA513" s="104" t="s">
        <v>1840</v>
      </c>
      <c r="BB513" s="102"/>
      <c r="BC513" s="45"/>
      <c r="BD513" s="45"/>
    </row>
    <row r="514" spans="1:56" s="101" customFormat="1" ht="16" hidden="1" thickBot="1">
      <c r="A514" s="231"/>
      <c r="B514" s="240"/>
      <c r="C514" s="23" t="s">
        <v>280</v>
      </c>
      <c r="D514" s="24" t="s">
        <v>634</v>
      </c>
      <c r="E514" s="34"/>
      <c r="F514" s="102"/>
      <c r="G514" s="102"/>
      <c r="H514" s="102"/>
      <c r="I514" s="102"/>
      <c r="J514" s="102"/>
      <c r="K514" s="102"/>
      <c r="L514" s="102"/>
      <c r="M514" s="102"/>
      <c r="N514" s="38"/>
      <c r="O514" s="38"/>
      <c r="P514" s="38"/>
      <c r="Q514" s="38"/>
      <c r="R514" s="46" t="s">
        <v>768</v>
      </c>
      <c r="S514" s="46">
        <v>0</v>
      </c>
      <c r="T514" s="149" t="s">
        <v>221</v>
      </c>
      <c r="U514" s="142">
        <v>0</v>
      </c>
      <c r="V514" s="80"/>
      <c r="W514" s="142">
        <v>0</v>
      </c>
      <c r="X514" s="142">
        <v>0</v>
      </c>
      <c r="Y514" s="142">
        <v>0</v>
      </c>
      <c r="Z514" s="102"/>
      <c r="AA514" s="102"/>
      <c r="AB514" s="102"/>
      <c r="AC514" s="102"/>
      <c r="AD514" s="102"/>
      <c r="AE514" s="102"/>
      <c r="AF514" s="102"/>
      <c r="AG514" s="102"/>
      <c r="AH514" s="102"/>
      <c r="AI514" s="102"/>
      <c r="AJ514" s="102"/>
      <c r="AK514" s="102"/>
      <c r="AL514" s="102"/>
      <c r="AM514" s="102"/>
      <c r="AN514" s="102"/>
      <c r="AO514" s="102"/>
      <c r="AP514" s="102"/>
      <c r="AQ514" s="39" t="s">
        <v>204</v>
      </c>
      <c r="AR514" s="39" t="s">
        <v>164</v>
      </c>
      <c r="AS514" s="102"/>
      <c r="AT514" s="102"/>
      <c r="AU514" s="102"/>
      <c r="AV514" s="174">
        <v>14875000</v>
      </c>
      <c r="AW514" s="102"/>
      <c r="AX514" s="102"/>
      <c r="AY514" s="102"/>
      <c r="AZ514" s="102"/>
      <c r="BA514" s="104" t="s">
        <v>1840</v>
      </c>
      <c r="BB514" s="102"/>
      <c r="BC514" s="45"/>
      <c r="BD514" s="45"/>
    </row>
    <row r="515" spans="1:56" s="101" customFormat="1" ht="16" hidden="1" thickBot="1">
      <c r="A515" s="231"/>
      <c r="B515" s="240"/>
      <c r="C515" s="23" t="s">
        <v>281</v>
      </c>
      <c r="D515" s="24" t="s">
        <v>602</v>
      </c>
      <c r="E515" s="34"/>
      <c r="F515" s="102"/>
      <c r="G515" s="102"/>
      <c r="H515" s="102"/>
      <c r="I515" s="102"/>
      <c r="J515" s="102"/>
      <c r="K515" s="102"/>
      <c r="L515" s="102"/>
      <c r="M515" s="102"/>
      <c r="N515" s="38"/>
      <c r="O515" s="38"/>
      <c r="P515" s="38"/>
      <c r="Q515" s="38"/>
      <c r="R515" s="46" t="s">
        <v>738</v>
      </c>
      <c r="S515" s="46">
        <v>0</v>
      </c>
      <c r="T515" s="149" t="s">
        <v>222</v>
      </c>
      <c r="U515" s="142">
        <v>0</v>
      </c>
      <c r="V515" s="280" t="s">
        <v>145</v>
      </c>
      <c r="W515" s="142">
        <v>0</v>
      </c>
      <c r="X515" s="142">
        <v>0</v>
      </c>
      <c r="Y515" s="142">
        <v>0</v>
      </c>
      <c r="Z515" s="102"/>
      <c r="AA515" s="102"/>
      <c r="AB515" s="102"/>
      <c r="AC515" s="102"/>
      <c r="AD515" s="102"/>
      <c r="AE515" s="102"/>
      <c r="AF515" s="102"/>
      <c r="AG515" s="102"/>
      <c r="AH515" s="102"/>
      <c r="AI515" s="102"/>
      <c r="AJ515" s="102"/>
      <c r="AK515" s="102"/>
      <c r="AL515" s="102"/>
      <c r="AM515" s="102"/>
      <c r="AN515" s="102"/>
      <c r="AO515" s="102"/>
      <c r="AP515" s="102"/>
      <c r="AQ515" s="39" t="s">
        <v>204</v>
      </c>
      <c r="AR515" s="39" t="s">
        <v>164</v>
      </c>
      <c r="AS515" s="102"/>
      <c r="AT515" s="102"/>
      <c r="AU515" s="102"/>
      <c r="AV515" s="174">
        <v>157500</v>
      </c>
      <c r="AW515" s="102"/>
      <c r="AX515" s="102"/>
      <c r="AY515" s="271"/>
      <c r="AZ515" s="102"/>
      <c r="BA515" s="104" t="s">
        <v>1840</v>
      </c>
      <c r="BB515" s="102"/>
      <c r="BC515" s="45"/>
      <c r="BD515" s="45"/>
    </row>
    <row r="516" spans="1:56" s="101" customFormat="1" ht="16" hidden="1" thickBot="1">
      <c r="A516" s="231"/>
      <c r="B516" s="240"/>
      <c r="C516" s="23" t="s">
        <v>282</v>
      </c>
      <c r="D516" s="24" t="s">
        <v>602</v>
      </c>
      <c r="E516" s="34"/>
      <c r="F516" s="102"/>
      <c r="G516" s="102"/>
      <c r="H516" s="102"/>
      <c r="I516" s="102"/>
      <c r="J516" s="102"/>
      <c r="K516" s="102"/>
      <c r="L516" s="102"/>
      <c r="M516" s="102"/>
      <c r="N516" s="38"/>
      <c r="O516" s="38"/>
      <c r="P516" s="38"/>
      <c r="Q516" s="38"/>
      <c r="R516" s="46" t="s">
        <v>769</v>
      </c>
      <c r="S516" s="46">
        <v>0</v>
      </c>
      <c r="T516" s="149" t="s">
        <v>220</v>
      </c>
      <c r="U516" s="142">
        <v>0</v>
      </c>
      <c r="V516" s="280" t="s">
        <v>145</v>
      </c>
      <c r="W516" s="142">
        <v>0</v>
      </c>
      <c r="X516" s="142">
        <v>0</v>
      </c>
      <c r="Y516" s="142">
        <v>0</v>
      </c>
      <c r="Z516" s="102"/>
      <c r="AA516" s="102"/>
      <c r="AB516" s="102"/>
      <c r="AC516" s="102"/>
      <c r="AD516" s="102"/>
      <c r="AE516" s="102"/>
      <c r="AF516" s="102"/>
      <c r="AG516" s="102"/>
      <c r="AH516" s="102"/>
      <c r="AI516" s="102"/>
      <c r="AJ516" s="102"/>
      <c r="AK516" s="102"/>
      <c r="AL516" s="102"/>
      <c r="AM516" s="102"/>
      <c r="AN516" s="102"/>
      <c r="AO516" s="102"/>
      <c r="AP516" s="102"/>
      <c r="AQ516" s="39" t="s">
        <v>204</v>
      </c>
      <c r="AR516" s="39" t="s">
        <v>240</v>
      </c>
      <c r="AS516" s="102"/>
      <c r="AT516" s="102"/>
      <c r="AU516" s="102"/>
      <c r="AV516" s="174">
        <v>157500</v>
      </c>
      <c r="AW516" s="102"/>
      <c r="AX516" s="102"/>
      <c r="AY516" s="271"/>
      <c r="AZ516" s="102"/>
      <c r="BA516" s="104" t="s">
        <v>1840</v>
      </c>
      <c r="BB516" s="102"/>
      <c r="BC516" s="45"/>
      <c r="BD516" s="45"/>
    </row>
    <row r="517" spans="1:56" s="101" customFormat="1" ht="16" hidden="1" thickBot="1">
      <c r="A517" s="231"/>
      <c r="B517" s="240"/>
      <c r="C517" s="23" t="s">
        <v>255</v>
      </c>
      <c r="D517" s="24" t="s">
        <v>611</v>
      </c>
      <c r="E517" s="34"/>
      <c r="F517" s="102" t="s">
        <v>123</v>
      </c>
      <c r="G517" s="102"/>
      <c r="H517" s="102"/>
      <c r="I517" s="102"/>
      <c r="J517" s="102" t="s">
        <v>1193</v>
      </c>
      <c r="K517" s="102"/>
      <c r="L517" s="102"/>
      <c r="M517" s="102"/>
      <c r="N517" s="38"/>
      <c r="O517" s="38"/>
      <c r="P517" s="38"/>
      <c r="Q517" s="38"/>
      <c r="R517" s="46" t="s">
        <v>145</v>
      </c>
      <c r="S517" s="46">
        <v>0</v>
      </c>
      <c r="T517" s="149" t="s">
        <v>225</v>
      </c>
      <c r="U517" s="142">
        <v>0</v>
      </c>
      <c r="V517" s="280" t="s">
        <v>145</v>
      </c>
      <c r="W517" s="142">
        <v>0</v>
      </c>
      <c r="X517" s="142">
        <v>0</v>
      </c>
      <c r="Y517" s="142">
        <v>0</v>
      </c>
      <c r="Z517" s="102"/>
      <c r="AA517" s="102"/>
      <c r="AB517" s="102"/>
      <c r="AC517" s="102"/>
      <c r="AD517" s="102"/>
      <c r="AE517" s="102"/>
      <c r="AF517" s="102"/>
      <c r="AG517" s="102"/>
      <c r="AH517" s="102"/>
      <c r="AI517" s="102"/>
      <c r="AJ517" s="102"/>
      <c r="AK517" s="102"/>
      <c r="AL517" s="102"/>
      <c r="AM517" s="102"/>
      <c r="AN517" s="102"/>
      <c r="AO517" s="102"/>
      <c r="AP517" s="102"/>
      <c r="AQ517" s="39" t="s">
        <v>204</v>
      </c>
      <c r="AR517" s="39" t="s">
        <v>165</v>
      </c>
      <c r="AS517" s="102"/>
      <c r="AT517" s="102"/>
      <c r="AU517" s="102"/>
      <c r="AV517" s="174">
        <v>15600000</v>
      </c>
      <c r="AW517" s="102" t="s">
        <v>123</v>
      </c>
      <c r="AX517" s="102"/>
      <c r="AY517" s="102" t="s">
        <v>1563</v>
      </c>
      <c r="AZ517" s="102" t="s">
        <v>1193</v>
      </c>
      <c r="BA517" s="102"/>
      <c r="BB517" s="102"/>
      <c r="BC517" s="45"/>
      <c r="BD517" s="45"/>
    </row>
    <row r="518" spans="1:56" s="101" customFormat="1" ht="16" hidden="1" thickBot="1">
      <c r="A518" s="231"/>
      <c r="B518" s="240"/>
      <c r="C518" s="23" t="s">
        <v>282</v>
      </c>
      <c r="D518" s="24" t="s">
        <v>602</v>
      </c>
      <c r="E518" s="34"/>
      <c r="F518" s="102"/>
      <c r="G518" s="102"/>
      <c r="H518" s="102"/>
      <c r="I518" s="102"/>
      <c r="J518" s="102"/>
      <c r="K518" s="102"/>
      <c r="L518" s="102"/>
      <c r="M518" s="102"/>
      <c r="N518" s="38"/>
      <c r="O518" s="38"/>
      <c r="P518" s="38"/>
      <c r="Q518" s="38"/>
      <c r="R518" s="46" t="s">
        <v>769</v>
      </c>
      <c r="S518" s="46">
        <v>0</v>
      </c>
      <c r="T518" s="149" t="s">
        <v>220</v>
      </c>
      <c r="U518" s="142">
        <v>0</v>
      </c>
      <c r="V518" s="280" t="s">
        <v>145</v>
      </c>
      <c r="W518" s="142">
        <v>0</v>
      </c>
      <c r="X518" s="142">
        <v>0</v>
      </c>
      <c r="Y518" s="142">
        <v>0</v>
      </c>
      <c r="Z518" s="102"/>
      <c r="AA518" s="102"/>
      <c r="AB518" s="102"/>
      <c r="AC518" s="102"/>
      <c r="AD518" s="102"/>
      <c r="AE518" s="102"/>
      <c r="AF518" s="102"/>
      <c r="AG518" s="102"/>
      <c r="AH518" s="102"/>
      <c r="AI518" s="102"/>
      <c r="AJ518" s="102"/>
      <c r="AK518" s="102"/>
      <c r="AL518" s="102"/>
      <c r="AM518" s="102"/>
      <c r="AN518" s="102"/>
      <c r="AO518" s="102"/>
      <c r="AP518" s="102"/>
      <c r="AQ518" s="39" t="s">
        <v>204</v>
      </c>
      <c r="AR518" s="39" t="s">
        <v>240</v>
      </c>
      <c r="AS518" s="102"/>
      <c r="AT518" s="102"/>
      <c r="AU518" s="102"/>
      <c r="AV518" s="174">
        <v>157500</v>
      </c>
      <c r="AW518" s="102"/>
      <c r="AX518" s="102"/>
      <c r="AY518" s="102"/>
      <c r="AZ518" s="102"/>
      <c r="BA518" s="104" t="s">
        <v>1840</v>
      </c>
      <c r="BB518" s="102"/>
      <c r="BC518" s="45"/>
      <c r="BD518" s="45"/>
    </row>
    <row r="519" spans="1:56" s="101" customFormat="1" ht="16" hidden="1" thickBot="1">
      <c r="A519" s="231"/>
      <c r="B519" s="240"/>
      <c r="C519" s="23" t="s">
        <v>283</v>
      </c>
      <c r="D519" s="24" t="s">
        <v>609</v>
      </c>
      <c r="E519" s="34"/>
      <c r="F519" s="102"/>
      <c r="G519" s="102"/>
      <c r="H519" s="102"/>
      <c r="I519" s="102"/>
      <c r="J519" s="102"/>
      <c r="K519" s="102"/>
      <c r="L519" s="102"/>
      <c r="M519" s="102"/>
      <c r="N519" s="38"/>
      <c r="O519" s="38"/>
      <c r="P519" s="38"/>
      <c r="Q519" s="38"/>
      <c r="R519" s="46" t="s">
        <v>770</v>
      </c>
      <c r="S519" s="46">
        <v>0</v>
      </c>
      <c r="T519" s="149" t="s">
        <v>230</v>
      </c>
      <c r="U519" s="142">
        <v>0</v>
      </c>
      <c r="V519" s="280" t="s">
        <v>145</v>
      </c>
      <c r="W519" s="142">
        <v>0</v>
      </c>
      <c r="X519" s="142">
        <v>0</v>
      </c>
      <c r="Y519" s="142">
        <v>0</v>
      </c>
      <c r="Z519" s="102"/>
      <c r="AA519" s="102"/>
      <c r="AB519" s="102"/>
      <c r="AC519" s="102"/>
      <c r="AD519" s="102"/>
      <c r="AE519" s="102"/>
      <c r="AF519" s="102"/>
      <c r="AG519" s="102"/>
      <c r="AH519" s="102"/>
      <c r="AI519" s="102"/>
      <c r="AJ519" s="102"/>
      <c r="AK519" s="102"/>
      <c r="AL519" s="102"/>
      <c r="AM519" s="102"/>
      <c r="AN519" s="102"/>
      <c r="AO519" s="102"/>
      <c r="AP519" s="102"/>
      <c r="AQ519" s="39" t="s">
        <v>204</v>
      </c>
      <c r="AR519" s="39" t="s">
        <v>240</v>
      </c>
      <c r="AS519" s="102"/>
      <c r="AT519" s="102"/>
      <c r="AU519" s="102"/>
      <c r="AV519" s="174">
        <v>822500</v>
      </c>
      <c r="AW519" s="102"/>
      <c r="AX519" s="102"/>
      <c r="AY519" s="102"/>
      <c r="AZ519" s="102"/>
      <c r="BA519" s="104" t="s">
        <v>1840</v>
      </c>
      <c r="BB519" s="102"/>
      <c r="BC519" s="45"/>
      <c r="BD519" s="45"/>
    </row>
    <row r="520" spans="1:56" s="101" customFormat="1" ht="16" hidden="1" thickBot="1">
      <c r="A520" s="231"/>
      <c r="B520" s="240"/>
      <c r="C520" s="23" t="s">
        <v>258</v>
      </c>
      <c r="D520" s="24" t="s">
        <v>614</v>
      </c>
      <c r="E520" s="34"/>
      <c r="F520" s="102"/>
      <c r="G520" s="102"/>
      <c r="H520" s="102"/>
      <c r="I520" s="102"/>
      <c r="J520" s="102"/>
      <c r="K520" s="102"/>
      <c r="L520" s="102"/>
      <c r="M520" s="102"/>
      <c r="N520" s="38"/>
      <c r="O520" s="38"/>
      <c r="P520" s="38"/>
      <c r="Q520" s="38"/>
      <c r="R520" s="46" t="s">
        <v>740</v>
      </c>
      <c r="S520" s="46">
        <v>0</v>
      </c>
      <c r="T520" s="149" t="s">
        <v>225</v>
      </c>
      <c r="U520" s="142">
        <v>0</v>
      </c>
      <c r="V520" s="280" t="s">
        <v>145</v>
      </c>
      <c r="W520" s="142">
        <v>0</v>
      </c>
      <c r="X520" s="142">
        <v>0</v>
      </c>
      <c r="Y520" s="142">
        <v>0</v>
      </c>
      <c r="Z520" s="102"/>
      <c r="AA520" s="102"/>
      <c r="AB520" s="102"/>
      <c r="AC520" s="102"/>
      <c r="AD520" s="102"/>
      <c r="AE520" s="102"/>
      <c r="AF520" s="102"/>
      <c r="AG520" s="102"/>
      <c r="AH520" s="102"/>
      <c r="AI520" s="102"/>
      <c r="AJ520" s="102"/>
      <c r="AK520" s="102"/>
      <c r="AL520" s="102"/>
      <c r="AM520" s="102"/>
      <c r="AN520" s="102"/>
      <c r="AO520" s="102"/>
      <c r="AP520" s="102"/>
      <c r="AQ520" s="39" t="s">
        <v>204</v>
      </c>
      <c r="AR520" s="39" t="s">
        <v>851</v>
      </c>
      <c r="AS520" s="102"/>
      <c r="AT520" s="102"/>
      <c r="AU520" s="102"/>
      <c r="AV520" s="174">
        <v>60000</v>
      </c>
      <c r="AW520" s="102"/>
      <c r="AX520" s="102"/>
      <c r="AY520" s="102"/>
      <c r="AZ520" s="102"/>
      <c r="BA520" s="104" t="s">
        <v>1840</v>
      </c>
      <c r="BB520" s="102"/>
      <c r="BC520" s="45"/>
      <c r="BD520" s="45"/>
    </row>
    <row r="521" spans="1:56" s="101" customFormat="1" ht="16" hidden="1" thickBot="1">
      <c r="A521" s="231"/>
      <c r="B521" s="240"/>
      <c r="C521" s="23" t="s">
        <v>284</v>
      </c>
      <c r="D521" s="24" t="s">
        <v>623</v>
      </c>
      <c r="E521" s="34"/>
      <c r="F521" s="102"/>
      <c r="G521" s="102"/>
      <c r="H521" s="102"/>
      <c r="I521" s="102"/>
      <c r="J521" s="102"/>
      <c r="K521" s="102"/>
      <c r="L521" s="102"/>
      <c r="M521" s="102"/>
      <c r="N521" s="38"/>
      <c r="O521" s="38"/>
      <c r="P521" s="38"/>
      <c r="Q521" s="38"/>
      <c r="R521" s="46" t="s">
        <v>747</v>
      </c>
      <c r="S521" s="46">
        <v>0</v>
      </c>
      <c r="T521" s="149" t="s">
        <v>230</v>
      </c>
      <c r="U521" s="142">
        <v>0</v>
      </c>
      <c r="V521" s="80"/>
      <c r="W521" s="142">
        <v>0</v>
      </c>
      <c r="X521" s="142">
        <v>0</v>
      </c>
      <c r="Y521" s="142">
        <v>0</v>
      </c>
      <c r="Z521" s="102"/>
      <c r="AA521" s="102"/>
      <c r="AB521" s="102"/>
      <c r="AC521" s="102"/>
      <c r="AD521" s="102"/>
      <c r="AE521" s="102"/>
      <c r="AF521" s="102"/>
      <c r="AG521" s="102"/>
      <c r="AH521" s="102"/>
      <c r="AI521" s="102"/>
      <c r="AJ521" s="102"/>
      <c r="AK521" s="102"/>
      <c r="AL521" s="102"/>
      <c r="AM521" s="102"/>
      <c r="AN521" s="102"/>
      <c r="AO521" s="102"/>
      <c r="AP521" s="102"/>
      <c r="AQ521" s="39" t="s">
        <v>204</v>
      </c>
      <c r="AR521" s="39" t="s">
        <v>240</v>
      </c>
      <c r="AS521" s="102"/>
      <c r="AT521" s="102"/>
      <c r="AU521" s="102"/>
      <c r="AV521" s="174">
        <v>245000</v>
      </c>
      <c r="AW521" s="102"/>
      <c r="AX521" s="102"/>
      <c r="AY521" s="102"/>
      <c r="AZ521" s="102"/>
      <c r="BA521" s="104" t="s">
        <v>1840</v>
      </c>
      <c r="BB521" s="102"/>
      <c r="BC521" s="45"/>
      <c r="BD521" s="45"/>
    </row>
    <row r="522" spans="1:56" s="101" customFormat="1" ht="16" hidden="1" thickBot="1">
      <c r="A522" s="231"/>
      <c r="B522" s="240"/>
      <c r="C522" s="23" t="s">
        <v>282</v>
      </c>
      <c r="D522" s="24" t="s">
        <v>602</v>
      </c>
      <c r="E522" s="34"/>
      <c r="F522" s="102"/>
      <c r="G522" s="102"/>
      <c r="H522" s="102"/>
      <c r="I522" s="102"/>
      <c r="J522" s="102"/>
      <c r="K522" s="102"/>
      <c r="L522" s="102"/>
      <c r="M522" s="102"/>
      <c r="N522" s="38"/>
      <c r="O522" s="38"/>
      <c r="P522" s="38"/>
      <c r="Q522" s="38"/>
      <c r="R522" s="46" t="s">
        <v>770</v>
      </c>
      <c r="S522" s="46">
        <v>0</v>
      </c>
      <c r="T522" s="149" t="s">
        <v>222</v>
      </c>
      <c r="U522" s="142">
        <v>0</v>
      </c>
      <c r="V522" s="280" t="s">
        <v>145</v>
      </c>
      <c r="W522" s="142">
        <v>0</v>
      </c>
      <c r="X522" s="142">
        <v>0</v>
      </c>
      <c r="Y522" s="142">
        <v>0</v>
      </c>
      <c r="Z522" s="102"/>
      <c r="AA522" s="102"/>
      <c r="AB522" s="102"/>
      <c r="AC522" s="102"/>
      <c r="AD522" s="102"/>
      <c r="AE522" s="102"/>
      <c r="AF522" s="102"/>
      <c r="AG522" s="102"/>
      <c r="AH522" s="102"/>
      <c r="AI522" s="102"/>
      <c r="AJ522" s="102"/>
      <c r="AK522" s="102"/>
      <c r="AL522" s="102"/>
      <c r="AM522" s="102"/>
      <c r="AN522" s="102"/>
      <c r="AO522" s="102"/>
      <c r="AP522" s="102"/>
      <c r="AQ522" s="39" t="s">
        <v>204</v>
      </c>
      <c r="AR522" s="39" t="s">
        <v>240</v>
      </c>
      <c r="AS522" s="102"/>
      <c r="AT522" s="102"/>
      <c r="AU522" s="102"/>
      <c r="AV522" s="174">
        <v>157500</v>
      </c>
      <c r="AW522" s="102"/>
      <c r="AX522" s="102"/>
      <c r="AY522" s="102"/>
      <c r="AZ522" s="102"/>
      <c r="BA522" s="104" t="s">
        <v>1840</v>
      </c>
      <c r="BB522" s="102"/>
      <c r="BC522" s="45"/>
      <c r="BD522" s="45"/>
    </row>
    <row r="523" spans="1:56" s="101" customFormat="1" ht="16" hidden="1" thickBot="1">
      <c r="A523" s="231"/>
      <c r="B523" s="240"/>
      <c r="C523" s="23" t="s">
        <v>283</v>
      </c>
      <c r="D523" s="24" t="s">
        <v>609</v>
      </c>
      <c r="E523" s="34"/>
      <c r="F523" s="102"/>
      <c r="G523" s="102"/>
      <c r="H523" s="102"/>
      <c r="I523" s="102"/>
      <c r="J523" s="102"/>
      <c r="K523" s="102"/>
      <c r="L523" s="102"/>
      <c r="M523" s="102"/>
      <c r="N523" s="38"/>
      <c r="O523" s="38"/>
      <c r="P523" s="38"/>
      <c r="Q523" s="38"/>
      <c r="R523" s="46" t="s">
        <v>770</v>
      </c>
      <c r="S523" s="46">
        <v>0</v>
      </c>
      <c r="T523" s="149" t="s">
        <v>230</v>
      </c>
      <c r="U523" s="142">
        <v>0</v>
      </c>
      <c r="V523" s="280" t="s">
        <v>145</v>
      </c>
      <c r="W523" s="142">
        <v>0</v>
      </c>
      <c r="X523" s="142">
        <v>0</v>
      </c>
      <c r="Y523" s="142">
        <v>0</v>
      </c>
      <c r="Z523" s="102"/>
      <c r="AA523" s="102"/>
      <c r="AB523" s="102"/>
      <c r="AC523" s="102"/>
      <c r="AD523" s="102"/>
      <c r="AE523" s="102"/>
      <c r="AF523" s="102"/>
      <c r="AG523" s="102"/>
      <c r="AH523" s="102"/>
      <c r="AI523" s="102"/>
      <c r="AJ523" s="102"/>
      <c r="AK523" s="102"/>
      <c r="AL523" s="102"/>
      <c r="AM523" s="102"/>
      <c r="AN523" s="102"/>
      <c r="AO523" s="102"/>
      <c r="AP523" s="102"/>
      <c r="AQ523" s="39" t="s">
        <v>204</v>
      </c>
      <c r="AR523" s="39" t="s">
        <v>240</v>
      </c>
      <c r="AS523" s="102"/>
      <c r="AT523" s="102"/>
      <c r="AU523" s="102"/>
      <c r="AV523" s="174">
        <v>822500</v>
      </c>
      <c r="AW523" s="102"/>
      <c r="AX523" s="102"/>
      <c r="AY523" s="102"/>
      <c r="AZ523" s="102"/>
      <c r="BA523" s="104" t="s">
        <v>1840</v>
      </c>
      <c r="BB523" s="102"/>
      <c r="BC523" s="45"/>
      <c r="BD523" s="45"/>
    </row>
    <row r="524" spans="1:56" s="101" customFormat="1" ht="16" hidden="1" thickBot="1">
      <c r="A524" s="231"/>
      <c r="B524" s="240"/>
      <c r="C524" s="23" t="s">
        <v>285</v>
      </c>
      <c r="D524" s="24" t="s">
        <v>623</v>
      </c>
      <c r="E524" s="34"/>
      <c r="F524" s="102"/>
      <c r="G524" s="102"/>
      <c r="H524" s="102"/>
      <c r="I524" s="102"/>
      <c r="J524" s="102"/>
      <c r="K524" s="102"/>
      <c r="L524" s="102"/>
      <c r="M524" s="102"/>
      <c r="N524" s="38"/>
      <c r="O524" s="38"/>
      <c r="P524" s="38"/>
      <c r="Q524" s="38"/>
      <c r="R524" s="46" t="s">
        <v>145</v>
      </c>
      <c r="S524" s="46">
        <v>0</v>
      </c>
      <c r="T524" s="149" t="s">
        <v>230</v>
      </c>
      <c r="U524" s="142">
        <v>0</v>
      </c>
      <c r="V524" s="280" t="s">
        <v>145</v>
      </c>
      <c r="W524" s="142">
        <v>0</v>
      </c>
      <c r="X524" s="142">
        <v>0</v>
      </c>
      <c r="Y524" s="142">
        <v>0</v>
      </c>
      <c r="Z524" s="102"/>
      <c r="AA524" s="102"/>
      <c r="AB524" s="102"/>
      <c r="AC524" s="102"/>
      <c r="AD524" s="102"/>
      <c r="AE524" s="102"/>
      <c r="AF524" s="102"/>
      <c r="AG524" s="102"/>
      <c r="AH524" s="102"/>
      <c r="AI524" s="102"/>
      <c r="AJ524" s="102"/>
      <c r="AK524" s="102"/>
      <c r="AL524" s="102"/>
      <c r="AM524" s="102"/>
      <c r="AN524" s="102"/>
      <c r="AO524" s="102"/>
      <c r="AP524" s="102"/>
      <c r="AQ524" s="39" t="s">
        <v>204</v>
      </c>
      <c r="AR524" s="39" t="s">
        <v>240</v>
      </c>
      <c r="AS524" s="102"/>
      <c r="AT524" s="102"/>
      <c r="AU524" s="102"/>
      <c r="AV524" s="174">
        <v>210000</v>
      </c>
      <c r="AW524" s="102"/>
      <c r="AX524" s="102"/>
      <c r="AY524" s="102"/>
      <c r="AZ524" s="102"/>
      <c r="BA524" s="104" t="s">
        <v>1840</v>
      </c>
      <c r="BB524" s="102"/>
      <c r="BC524" s="45"/>
      <c r="BD524" s="45"/>
    </row>
    <row r="525" spans="1:56" s="101" customFormat="1" ht="16" hidden="1" thickBot="1">
      <c r="A525" s="231"/>
      <c r="B525" s="240"/>
      <c r="C525" s="23" t="s">
        <v>283</v>
      </c>
      <c r="D525" s="24" t="s">
        <v>635</v>
      </c>
      <c r="E525" s="34"/>
      <c r="F525" s="102"/>
      <c r="G525" s="102"/>
      <c r="H525" s="102"/>
      <c r="I525" s="102"/>
      <c r="J525" s="102"/>
      <c r="K525" s="102"/>
      <c r="L525" s="102"/>
      <c r="M525" s="102"/>
      <c r="N525" s="38"/>
      <c r="O525" s="38"/>
      <c r="P525" s="38"/>
      <c r="Q525" s="38"/>
      <c r="R525" s="46" t="s">
        <v>770</v>
      </c>
      <c r="S525" s="46">
        <v>0</v>
      </c>
      <c r="T525" s="149" t="s">
        <v>225</v>
      </c>
      <c r="U525" s="142">
        <v>0</v>
      </c>
      <c r="V525" s="280" t="s">
        <v>145</v>
      </c>
      <c r="W525" s="142">
        <v>0</v>
      </c>
      <c r="X525" s="142">
        <v>0</v>
      </c>
      <c r="Y525" s="142">
        <v>0</v>
      </c>
      <c r="Z525" s="102"/>
      <c r="AA525" s="102"/>
      <c r="AB525" s="102"/>
      <c r="AC525" s="102"/>
      <c r="AD525" s="102"/>
      <c r="AE525" s="102"/>
      <c r="AF525" s="102"/>
      <c r="AG525" s="102"/>
      <c r="AH525" s="102"/>
      <c r="AI525" s="102"/>
      <c r="AJ525" s="102"/>
      <c r="AK525" s="102"/>
      <c r="AL525" s="102"/>
      <c r="AM525" s="102"/>
      <c r="AN525" s="102"/>
      <c r="AO525" s="102"/>
      <c r="AP525" s="102"/>
      <c r="AQ525" s="39" t="s">
        <v>204</v>
      </c>
      <c r="AR525" s="39" t="s">
        <v>167</v>
      </c>
      <c r="AS525" s="102"/>
      <c r="AT525" s="102"/>
      <c r="AU525" s="102"/>
      <c r="AV525" s="174">
        <v>940000</v>
      </c>
      <c r="AW525" s="102"/>
      <c r="AX525" s="102"/>
      <c r="AY525" s="102"/>
      <c r="AZ525" s="102"/>
      <c r="BA525" s="104" t="s">
        <v>1840</v>
      </c>
      <c r="BB525" s="102"/>
      <c r="BC525" s="45"/>
      <c r="BD525" s="45"/>
    </row>
    <row r="526" spans="1:56" s="101" customFormat="1" ht="16" hidden="1" thickBot="1">
      <c r="A526" s="231"/>
      <c r="B526" s="240"/>
      <c r="C526" s="23" t="s">
        <v>276</v>
      </c>
      <c r="D526" s="24" t="s">
        <v>630</v>
      </c>
      <c r="E526" s="34"/>
      <c r="F526" s="102"/>
      <c r="G526" s="102"/>
      <c r="H526" s="102"/>
      <c r="I526" s="102"/>
      <c r="J526" s="102"/>
      <c r="K526" s="102"/>
      <c r="L526" s="102"/>
      <c r="M526" s="102"/>
      <c r="N526" s="38"/>
      <c r="O526" s="38"/>
      <c r="P526" s="38"/>
      <c r="Q526" s="38"/>
      <c r="R526" s="46" t="s">
        <v>771</v>
      </c>
      <c r="S526" s="46">
        <v>0</v>
      </c>
      <c r="T526" s="149" t="s">
        <v>221</v>
      </c>
      <c r="U526" s="142">
        <v>0</v>
      </c>
      <c r="V526" s="280" t="s">
        <v>145</v>
      </c>
      <c r="W526" s="142">
        <v>0</v>
      </c>
      <c r="X526" s="142">
        <v>0</v>
      </c>
      <c r="Y526" s="142">
        <v>0</v>
      </c>
      <c r="Z526" s="102"/>
      <c r="AA526" s="102"/>
      <c r="AB526" s="102"/>
      <c r="AC526" s="102"/>
      <c r="AD526" s="102"/>
      <c r="AE526" s="102"/>
      <c r="AF526" s="102"/>
      <c r="AG526" s="102"/>
      <c r="AH526" s="102"/>
      <c r="AI526" s="102"/>
      <c r="AJ526" s="102"/>
      <c r="AK526" s="102"/>
      <c r="AL526" s="102"/>
      <c r="AM526" s="102"/>
      <c r="AN526" s="102"/>
      <c r="AO526" s="102"/>
      <c r="AP526" s="102"/>
      <c r="AQ526" s="39" t="s">
        <v>204</v>
      </c>
      <c r="AR526" s="39" t="s">
        <v>850</v>
      </c>
      <c r="AS526" s="102"/>
      <c r="AT526" s="102"/>
      <c r="AU526" s="102"/>
      <c r="AV526" s="174">
        <v>28000000</v>
      </c>
      <c r="AW526" s="102"/>
      <c r="AX526" s="102"/>
      <c r="AY526" s="102"/>
      <c r="AZ526" s="102"/>
      <c r="BA526" s="104" t="s">
        <v>1840</v>
      </c>
      <c r="BB526" s="102"/>
      <c r="BC526" s="45"/>
      <c r="BD526" s="45"/>
    </row>
    <row r="527" spans="1:56" s="101" customFormat="1" ht="16" hidden="1" thickBot="1">
      <c r="A527" s="231"/>
      <c r="B527" s="240"/>
      <c r="C527" s="83" t="s">
        <v>278</v>
      </c>
      <c r="D527" s="187" t="s">
        <v>605</v>
      </c>
      <c r="E527" s="84"/>
      <c r="F527" s="102"/>
      <c r="G527" s="38"/>
      <c r="H527" s="38"/>
      <c r="I527" s="38"/>
      <c r="J527" s="187"/>
      <c r="K527" s="38"/>
      <c r="L527" s="38"/>
      <c r="M527" s="38"/>
      <c r="N527" s="187"/>
      <c r="O527" s="187"/>
      <c r="P527" s="187"/>
      <c r="Q527" s="187"/>
      <c r="R527" s="145" t="s">
        <v>740</v>
      </c>
      <c r="S527" s="145">
        <v>0</v>
      </c>
      <c r="T527" s="25" t="s">
        <v>225</v>
      </c>
      <c r="U527" s="46">
        <v>0</v>
      </c>
      <c r="V527" s="80"/>
      <c r="W527" s="46">
        <v>0</v>
      </c>
      <c r="X527" s="46">
        <v>0</v>
      </c>
      <c r="Y527" s="46">
        <v>0</v>
      </c>
      <c r="Z527" s="38"/>
      <c r="AA527" s="38"/>
      <c r="AB527" s="38"/>
      <c r="AC527" s="38"/>
      <c r="AD527" s="38"/>
      <c r="AE527" s="38"/>
      <c r="AF527" s="38"/>
      <c r="AG527" s="38"/>
      <c r="AH527" s="38"/>
      <c r="AI527" s="38"/>
      <c r="AJ527" s="38"/>
      <c r="AK527" s="38"/>
      <c r="AL527" s="38"/>
      <c r="AM527" s="38"/>
      <c r="AN527" s="38"/>
      <c r="AO527" s="38"/>
      <c r="AP527" s="38"/>
      <c r="AQ527" s="24" t="s">
        <v>204</v>
      </c>
      <c r="AR527" s="24" t="s">
        <v>850</v>
      </c>
      <c r="AS527" s="38"/>
      <c r="AT527" s="38"/>
      <c r="AU527" s="38"/>
      <c r="AV527" s="174">
        <v>560000</v>
      </c>
      <c r="AW527" s="102"/>
      <c r="AX527" s="102"/>
      <c r="AY527" s="187"/>
      <c r="AZ527" s="187"/>
      <c r="BA527" s="104" t="s">
        <v>1840</v>
      </c>
      <c r="BB527" s="102"/>
      <c r="BC527" s="45"/>
      <c r="BD527" s="45"/>
    </row>
    <row r="528" spans="1:56" s="101" customFormat="1" ht="16" hidden="1" thickBot="1">
      <c r="A528" s="231"/>
      <c r="B528" s="240"/>
      <c r="C528" s="23" t="s">
        <v>247</v>
      </c>
      <c r="D528" s="24" t="s">
        <v>602</v>
      </c>
      <c r="E528" s="34"/>
      <c r="F528" s="102"/>
      <c r="G528" s="38"/>
      <c r="H528" s="38"/>
      <c r="I528" s="38"/>
      <c r="J528" s="102"/>
      <c r="K528" s="38"/>
      <c r="L528" s="38"/>
      <c r="M528" s="38"/>
      <c r="N528" s="38"/>
      <c r="O528" s="38"/>
      <c r="P528" s="38"/>
      <c r="Q528" s="38"/>
      <c r="R528" s="46" t="s">
        <v>770</v>
      </c>
      <c r="S528" s="46">
        <v>0</v>
      </c>
      <c r="T528" s="25" t="s">
        <v>231</v>
      </c>
      <c r="U528" s="46">
        <v>0</v>
      </c>
      <c r="V528" s="280" t="s">
        <v>145</v>
      </c>
      <c r="W528" s="46">
        <v>0</v>
      </c>
      <c r="X528" s="46">
        <v>0</v>
      </c>
      <c r="Y528" s="46">
        <v>0</v>
      </c>
      <c r="Z528" s="38"/>
      <c r="AA528" s="38"/>
      <c r="AB528" s="38"/>
      <c r="AC528" s="38"/>
      <c r="AD528" s="38"/>
      <c r="AE528" s="38"/>
      <c r="AF528" s="38"/>
      <c r="AG528" s="38"/>
      <c r="AH528" s="38"/>
      <c r="AI528" s="38"/>
      <c r="AJ528" s="38"/>
      <c r="AK528" s="38"/>
      <c r="AL528" s="38"/>
      <c r="AM528" s="38"/>
      <c r="AN528" s="38"/>
      <c r="AO528" s="38"/>
      <c r="AP528" s="38"/>
      <c r="AQ528" s="24" t="s">
        <v>204</v>
      </c>
      <c r="AR528" s="24" t="s">
        <v>240</v>
      </c>
      <c r="AS528" s="38"/>
      <c r="AT528" s="38"/>
      <c r="AU528" s="38"/>
      <c r="AV528" s="174">
        <v>135000</v>
      </c>
      <c r="AW528" s="102"/>
      <c r="AX528" s="102"/>
      <c r="AY528" s="102"/>
      <c r="AZ528" s="102"/>
      <c r="BA528" s="104" t="s">
        <v>1840</v>
      </c>
      <c r="BB528" s="102"/>
      <c r="BC528" s="45"/>
      <c r="BD528" s="45"/>
    </row>
    <row r="529" spans="1:77" s="101" customFormat="1" ht="16" hidden="1" thickBot="1">
      <c r="A529" s="231"/>
      <c r="B529" s="240"/>
      <c r="C529" s="23" t="s">
        <v>283</v>
      </c>
      <c r="D529" s="24" t="s">
        <v>609</v>
      </c>
      <c r="E529" s="34"/>
      <c r="F529" s="102"/>
      <c r="G529" s="38"/>
      <c r="H529" s="38"/>
      <c r="I529" s="38"/>
      <c r="J529" s="102"/>
      <c r="K529" s="38"/>
      <c r="L529" s="38"/>
      <c r="M529" s="38"/>
      <c r="N529" s="38"/>
      <c r="O529" s="38"/>
      <c r="P529" s="38"/>
      <c r="Q529" s="38"/>
      <c r="R529" s="46" t="s">
        <v>770</v>
      </c>
      <c r="S529" s="46">
        <v>0</v>
      </c>
      <c r="T529" s="25" t="s">
        <v>231</v>
      </c>
      <c r="U529" s="46">
        <v>0</v>
      </c>
      <c r="V529" s="280" t="s">
        <v>145</v>
      </c>
      <c r="W529" s="46">
        <v>0</v>
      </c>
      <c r="X529" s="46">
        <v>0</v>
      </c>
      <c r="Y529" s="46">
        <v>0</v>
      </c>
      <c r="Z529" s="38"/>
      <c r="AA529" s="38"/>
      <c r="AB529" s="38"/>
      <c r="AC529" s="38"/>
      <c r="AD529" s="38"/>
      <c r="AE529" s="38"/>
      <c r="AF529" s="38"/>
      <c r="AG529" s="38"/>
      <c r="AH529" s="38"/>
      <c r="AI529" s="38"/>
      <c r="AJ529" s="38"/>
      <c r="AK529" s="38"/>
      <c r="AL529" s="38"/>
      <c r="AM529" s="38"/>
      <c r="AN529" s="38"/>
      <c r="AO529" s="38"/>
      <c r="AP529" s="38"/>
      <c r="AQ529" s="24" t="s">
        <v>204</v>
      </c>
      <c r="AR529" s="24" t="s">
        <v>240</v>
      </c>
      <c r="AS529" s="38"/>
      <c r="AT529" s="38"/>
      <c r="AU529" s="38"/>
      <c r="AV529" s="174">
        <v>822500</v>
      </c>
      <c r="AW529" s="102"/>
      <c r="AX529" s="102"/>
      <c r="AY529" s="102"/>
      <c r="AZ529" s="102"/>
      <c r="BA529" s="104" t="s">
        <v>1840</v>
      </c>
      <c r="BB529" s="102"/>
      <c r="BC529" s="45"/>
      <c r="BD529" s="45"/>
    </row>
    <row r="530" spans="1:77" ht="16" hidden="1" thickBot="1">
      <c r="A530" s="231"/>
      <c r="B530" s="240"/>
      <c r="C530" s="23" t="s">
        <v>258</v>
      </c>
      <c r="D530" s="24" t="s">
        <v>614</v>
      </c>
      <c r="E530" s="34"/>
      <c r="F530" s="102"/>
      <c r="G530" s="38"/>
      <c r="H530" s="38"/>
      <c r="I530" s="38"/>
      <c r="J530" s="102"/>
      <c r="K530" s="38"/>
      <c r="L530" s="38"/>
      <c r="M530" s="38"/>
      <c r="N530" s="38"/>
      <c r="O530" s="38"/>
      <c r="P530" s="38"/>
      <c r="Q530" s="38"/>
      <c r="R530" s="46" t="s">
        <v>772</v>
      </c>
      <c r="S530" s="46">
        <v>0</v>
      </c>
      <c r="T530" s="25" t="s">
        <v>226</v>
      </c>
      <c r="U530" s="46">
        <v>0</v>
      </c>
      <c r="V530" s="280" t="s">
        <v>145</v>
      </c>
      <c r="W530" s="46">
        <v>0</v>
      </c>
      <c r="X530" s="46">
        <v>0</v>
      </c>
      <c r="Y530" s="46">
        <v>0</v>
      </c>
      <c r="Z530" s="38"/>
      <c r="AA530" s="38"/>
      <c r="AB530" s="38"/>
      <c r="AC530" s="38"/>
      <c r="AD530" s="38"/>
      <c r="AE530" s="38"/>
      <c r="AF530" s="38"/>
      <c r="AG530" s="38"/>
      <c r="AH530" s="38"/>
      <c r="AI530" s="38"/>
      <c r="AJ530" s="38"/>
      <c r="AK530" s="38"/>
      <c r="AL530" s="38"/>
      <c r="AM530" s="38"/>
      <c r="AN530" s="38"/>
      <c r="AO530" s="38"/>
      <c r="AP530" s="38"/>
      <c r="AQ530" s="24" t="s">
        <v>204</v>
      </c>
      <c r="AR530" s="24" t="s">
        <v>240</v>
      </c>
      <c r="AS530" s="38"/>
      <c r="AT530" s="38"/>
      <c r="AU530" s="38"/>
      <c r="AV530" s="174">
        <v>60000</v>
      </c>
      <c r="AW530" s="102"/>
      <c r="AX530" s="102"/>
      <c r="AY530" s="102"/>
      <c r="AZ530" s="102"/>
      <c r="BA530" s="104" t="s">
        <v>1840</v>
      </c>
      <c r="BB530" s="102"/>
      <c r="BC530" s="45"/>
      <c r="BD530" s="45"/>
    </row>
    <row r="531" spans="1:77" ht="16" hidden="1" thickBot="1">
      <c r="A531" s="231"/>
      <c r="B531" s="240"/>
      <c r="C531" s="23" t="s">
        <v>286</v>
      </c>
      <c r="D531" s="24" t="s">
        <v>599</v>
      </c>
      <c r="E531" s="34"/>
      <c r="F531" s="102"/>
      <c r="G531" s="38"/>
      <c r="H531" s="38"/>
      <c r="I531" s="38"/>
      <c r="J531" s="102"/>
      <c r="K531" s="38"/>
      <c r="L531" s="38"/>
      <c r="M531" s="38"/>
      <c r="N531" s="38"/>
      <c r="O531" s="38"/>
      <c r="P531" s="38"/>
      <c r="Q531" s="38"/>
      <c r="R531" s="46" t="s">
        <v>773</v>
      </c>
      <c r="S531" s="46">
        <v>0</v>
      </c>
      <c r="T531" s="25" t="s">
        <v>225</v>
      </c>
      <c r="U531" s="46">
        <v>0</v>
      </c>
      <c r="V531" s="280" t="s">
        <v>145</v>
      </c>
      <c r="W531" s="46">
        <v>0</v>
      </c>
      <c r="X531" s="46">
        <v>0</v>
      </c>
      <c r="Y531" s="46">
        <v>0</v>
      </c>
      <c r="Z531" s="38"/>
      <c r="AA531" s="38"/>
      <c r="AB531" s="38"/>
      <c r="AC531" s="38"/>
      <c r="AD531" s="38"/>
      <c r="AE531" s="38"/>
      <c r="AF531" s="38"/>
      <c r="AG531" s="38"/>
      <c r="AH531" s="38"/>
      <c r="AI531" s="38"/>
      <c r="AJ531" s="38"/>
      <c r="AK531" s="38"/>
      <c r="AL531" s="38"/>
      <c r="AM531" s="38"/>
      <c r="AN531" s="38"/>
      <c r="AO531" s="38"/>
      <c r="AP531" s="38"/>
      <c r="AQ531" s="24" t="s">
        <v>204</v>
      </c>
      <c r="AR531" s="24" t="s">
        <v>167</v>
      </c>
      <c r="AS531" s="38"/>
      <c r="AT531" s="38"/>
      <c r="AU531" s="38"/>
      <c r="AV531" s="174">
        <v>137500</v>
      </c>
      <c r="AW531" s="102"/>
      <c r="AX531" s="102"/>
      <c r="AY531" s="102"/>
      <c r="AZ531" s="102"/>
      <c r="BA531" s="104" t="s">
        <v>1840</v>
      </c>
      <c r="BB531" s="102"/>
      <c r="BC531" s="45"/>
      <c r="BD531" s="45"/>
    </row>
    <row r="532" spans="1:77" ht="16" hidden="1" thickBot="1">
      <c r="A532" s="231"/>
      <c r="B532" s="240"/>
      <c r="C532" s="23" t="s">
        <v>282</v>
      </c>
      <c r="D532" s="24" t="s">
        <v>602</v>
      </c>
      <c r="E532" s="34"/>
      <c r="F532" s="102"/>
      <c r="G532" s="38"/>
      <c r="H532" s="38"/>
      <c r="I532" s="38"/>
      <c r="J532" s="102"/>
      <c r="K532" s="38"/>
      <c r="L532" s="38"/>
      <c r="M532" s="38"/>
      <c r="N532" s="38"/>
      <c r="O532" s="38"/>
      <c r="P532" s="38"/>
      <c r="Q532" s="38"/>
      <c r="R532" s="46" t="s">
        <v>770</v>
      </c>
      <c r="S532" s="46">
        <v>0</v>
      </c>
      <c r="T532" s="25" t="s">
        <v>222</v>
      </c>
      <c r="U532" s="46">
        <v>0</v>
      </c>
      <c r="V532" s="280" t="s">
        <v>145</v>
      </c>
      <c r="W532" s="46">
        <v>0</v>
      </c>
      <c r="X532" s="46">
        <v>0</v>
      </c>
      <c r="Y532" s="46">
        <v>0</v>
      </c>
      <c r="Z532" s="38"/>
      <c r="AA532" s="38"/>
      <c r="AB532" s="38"/>
      <c r="AC532" s="38"/>
      <c r="AD532" s="38"/>
      <c r="AE532" s="38"/>
      <c r="AF532" s="38"/>
      <c r="AG532" s="38"/>
      <c r="AH532" s="38"/>
      <c r="AI532" s="38"/>
      <c r="AJ532" s="38"/>
      <c r="AK532" s="38"/>
      <c r="AL532" s="38"/>
      <c r="AM532" s="38"/>
      <c r="AN532" s="38"/>
      <c r="AO532" s="38"/>
      <c r="AP532" s="38"/>
      <c r="AQ532" s="24" t="s">
        <v>204</v>
      </c>
      <c r="AR532" s="24" t="s">
        <v>240</v>
      </c>
      <c r="AS532" s="38"/>
      <c r="AT532" s="38"/>
      <c r="AU532" s="38"/>
      <c r="AV532" s="174">
        <v>135000</v>
      </c>
      <c r="AW532" s="102"/>
      <c r="AX532" s="102"/>
      <c r="AY532" s="102"/>
      <c r="AZ532" s="102"/>
      <c r="BA532" s="104" t="s">
        <v>1840</v>
      </c>
      <c r="BB532" s="102"/>
      <c r="BC532" s="45"/>
      <c r="BD532" s="45"/>
    </row>
    <row r="533" spans="1:77" ht="16" hidden="1" thickBot="1">
      <c r="A533" s="231"/>
      <c r="B533" s="240"/>
      <c r="C533" s="23" t="s">
        <v>255</v>
      </c>
      <c r="D533" s="24" t="s">
        <v>611</v>
      </c>
      <c r="E533" s="34"/>
      <c r="F533" s="102"/>
      <c r="G533" s="38"/>
      <c r="H533" s="38"/>
      <c r="I533" s="38"/>
      <c r="J533" s="102"/>
      <c r="K533" s="38"/>
      <c r="L533" s="38"/>
      <c r="M533" s="38"/>
      <c r="N533" s="38"/>
      <c r="O533" s="38"/>
      <c r="P533" s="38"/>
      <c r="Q533" s="38"/>
      <c r="R533" s="46" t="s">
        <v>774</v>
      </c>
      <c r="S533" s="46">
        <v>0</v>
      </c>
      <c r="T533" s="25" t="s">
        <v>221</v>
      </c>
      <c r="U533" s="46">
        <v>0</v>
      </c>
      <c r="V533" s="280" t="s">
        <v>145</v>
      </c>
      <c r="W533" s="46">
        <v>0</v>
      </c>
      <c r="X533" s="46">
        <v>0</v>
      </c>
      <c r="Y533" s="46">
        <v>0</v>
      </c>
      <c r="Z533" s="38"/>
      <c r="AA533" s="38"/>
      <c r="AB533" s="38"/>
      <c r="AC533" s="38"/>
      <c r="AD533" s="38"/>
      <c r="AE533" s="38"/>
      <c r="AF533" s="38"/>
      <c r="AG533" s="38"/>
      <c r="AH533" s="38"/>
      <c r="AI533" s="38"/>
      <c r="AJ533" s="38"/>
      <c r="AK533" s="38"/>
      <c r="AL533" s="38"/>
      <c r="AM533" s="38"/>
      <c r="AN533" s="38"/>
      <c r="AO533" s="38"/>
      <c r="AP533" s="38"/>
      <c r="AQ533" s="24" t="s">
        <v>204</v>
      </c>
      <c r="AR533" s="24" t="s">
        <v>167</v>
      </c>
      <c r="AS533" s="38"/>
      <c r="AT533" s="38"/>
      <c r="AU533" s="38"/>
      <c r="AV533" s="174">
        <v>600000</v>
      </c>
      <c r="AW533" s="102"/>
      <c r="AX533" s="102"/>
      <c r="AY533" s="102"/>
      <c r="AZ533" s="102"/>
      <c r="BA533" s="104" t="s">
        <v>1840</v>
      </c>
      <c r="BB533" s="102"/>
      <c r="BC533" s="45"/>
      <c r="BD533" s="45"/>
    </row>
    <row r="534" spans="1:77" ht="16" hidden="1" thickBot="1">
      <c r="A534" s="231"/>
      <c r="B534" s="240"/>
      <c r="C534" s="23" t="s">
        <v>267</v>
      </c>
      <c r="D534" s="24" t="s">
        <v>623</v>
      </c>
      <c r="E534" s="34"/>
      <c r="F534" s="102"/>
      <c r="G534" s="38"/>
      <c r="H534" s="38"/>
      <c r="I534" s="38"/>
      <c r="J534" s="102"/>
      <c r="K534" s="38"/>
      <c r="L534" s="38"/>
      <c r="M534" s="38"/>
      <c r="N534" s="38"/>
      <c r="O534" s="38"/>
      <c r="P534" s="38"/>
      <c r="Q534" s="38"/>
      <c r="R534" s="46" t="s">
        <v>759</v>
      </c>
      <c r="S534" s="46">
        <v>0</v>
      </c>
      <c r="T534" s="25" t="s">
        <v>230</v>
      </c>
      <c r="U534" s="46">
        <v>0</v>
      </c>
      <c r="V534" s="280" t="s">
        <v>145</v>
      </c>
      <c r="W534" s="46">
        <v>0</v>
      </c>
      <c r="X534" s="46">
        <v>0</v>
      </c>
      <c r="Y534" s="46">
        <v>0</v>
      </c>
      <c r="Z534" s="38"/>
      <c r="AA534" s="38"/>
      <c r="AB534" s="38"/>
      <c r="AC534" s="38"/>
      <c r="AD534" s="38"/>
      <c r="AE534" s="38"/>
      <c r="AF534" s="38"/>
      <c r="AG534" s="38"/>
      <c r="AH534" s="38"/>
      <c r="AI534" s="38"/>
      <c r="AJ534" s="38"/>
      <c r="AK534" s="38"/>
      <c r="AL534" s="38"/>
      <c r="AM534" s="38"/>
      <c r="AN534" s="38"/>
      <c r="AO534" s="38"/>
      <c r="AP534" s="38"/>
      <c r="AQ534" s="24" t="s">
        <v>204</v>
      </c>
      <c r="AR534" s="24" t="s">
        <v>166</v>
      </c>
      <c r="AS534" s="38"/>
      <c r="AT534" s="38"/>
      <c r="AU534" s="38"/>
      <c r="AV534" s="174">
        <v>245000</v>
      </c>
      <c r="AW534" s="102"/>
      <c r="AX534" s="102"/>
      <c r="AY534" s="102"/>
      <c r="AZ534" s="102"/>
      <c r="BA534" s="104" t="s">
        <v>1840</v>
      </c>
      <c r="BB534" s="102"/>
      <c r="BC534" s="45"/>
      <c r="BD534" s="45"/>
    </row>
    <row r="535" spans="1:77" ht="16" hidden="1" thickBot="1">
      <c r="A535" s="231"/>
      <c r="B535" s="240"/>
      <c r="C535" s="23" t="s">
        <v>255</v>
      </c>
      <c r="D535" s="24" t="s">
        <v>611</v>
      </c>
      <c r="E535" s="34"/>
      <c r="F535" s="102"/>
      <c r="G535" s="38"/>
      <c r="H535" s="38"/>
      <c r="I535" s="38"/>
      <c r="J535" s="102"/>
      <c r="K535" s="38"/>
      <c r="L535" s="38"/>
      <c r="M535" s="38"/>
      <c r="N535" s="38"/>
      <c r="O535" s="38"/>
      <c r="P535" s="38"/>
      <c r="Q535" s="38"/>
      <c r="R535" s="46" t="s">
        <v>740</v>
      </c>
      <c r="S535" s="46">
        <v>0</v>
      </c>
      <c r="T535" s="25" t="s">
        <v>225</v>
      </c>
      <c r="U535" s="46">
        <v>0</v>
      </c>
      <c r="V535" s="280" t="s">
        <v>145</v>
      </c>
      <c r="W535" s="46">
        <v>0</v>
      </c>
      <c r="X535" s="46">
        <v>0</v>
      </c>
      <c r="Y535" s="46">
        <v>0</v>
      </c>
      <c r="Z535" s="38"/>
      <c r="AA535" s="38"/>
      <c r="AB535" s="38"/>
      <c r="AC535" s="38"/>
      <c r="AD535" s="38"/>
      <c r="AE535" s="38"/>
      <c r="AF535" s="38"/>
      <c r="AG535" s="38"/>
      <c r="AH535" s="38"/>
      <c r="AI535" s="38"/>
      <c r="AJ535" s="38"/>
      <c r="AK535" s="38"/>
      <c r="AL535" s="38"/>
      <c r="AM535" s="38"/>
      <c r="AN535" s="38"/>
      <c r="AO535" s="38"/>
      <c r="AP535" s="38"/>
      <c r="AQ535" s="24" t="s">
        <v>204</v>
      </c>
      <c r="AR535" s="24" t="s">
        <v>851</v>
      </c>
      <c r="AS535" s="38"/>
      <c r="AT535" s="38"/>
      <c r="AU535" s="38"/>
      <c r="AV535" s="174">
        <v>2400000</v>
      </c>
      <c r="AW535" s="102"/>
      <c r="AX535" s="102"/>
      <c r="AY535" s="102"/>
      <c r="AZ535" s="102"/>
      <c r="BA535" s="104" t="s">
        <v>1840</v>
      </c>
      <c r="BB535" s="102"/>
      <c r="BC535" s="45"/>
      <c r="BD535" s="45"/>
    </row>
    <row r="536" spans="1:77" s="100" customFormat="1" ht="31" hidden="1" thickBot="1">
      <c r="A536" s="231"/>
      <c r="B536" s="254"/>
      <c r="C536" s="72" t="s">
        <v>287</v>
      </c>
      <c r="D536" s="70" t="s">
        <v>636</v>
      </c>
      <c r="E536" s="73"/>
      <c r="F536" s="104" t="s">
        <v>123</v>
      </c>
      <c r="G536" s="139"/>
      <c r="H536" s="139"/>
      <c r="I536" s="139"/>
      <c r="J536" s="104" t="s">
        <v>1193</v>
      </c>
      <c r="K536" s="139"/>
      <c r="L536" s="139"/>
      <c r="M536" s="139"/>
      <c r="N536" s="139"/>
      <c r="O536" s="139"/>
      <c r="P536" s="139"/>
      <c r="Q536" s="139"/>
      <c r="R536" s="50" t="s">
        <v>775</v>
      </c>
      <c r="S536" s="50">
        <v>0</v>
      </c>
      <c r="T536" s="68" t="s">
        <v>223</v>
      </c>
      <c r="U536" s="50">
        <v>0</v>
      </c>
      <c r="V536" s="281" t="s">
        <v>145</v>
      </c>
      <c r="W536" s="50">
        <v>0</v>
      </c>
      <c r="X536" s="50">
        <v>0</v>
      </c>
      <c r="Y536" s="50">
        <v>0</v>
      </c>
      <c r="Z536" s="139"/>
      <c r="AA536" s="139"/>
      <c r="AB536" s="139"/>
      <c r="AC536" s="139"/>
      <c r="AD536" s="139"/>
      <c r="AE536" s="139"/>
      <c r="AF536" s="139"/>
      <c r="AG536" s="139"/>
      <c r="AH536" s="139"/>
      <c r="AI536" s="139"/>
      <c r="AJ536" s="139"/>
      <c r="AK536" s="139"/>
      <c r="AL536" s="139"/>
      <c r="AM536" s="139"/>
      <c r="AN536" s="139"/>
      <c r="AO536" s="139"/>
      <c r="AP536" s="139"/>
      <c r="AQ536" s="70" t="s">
        <v>204</v>
      </c>
      <c r="AR536" s="70" t="s">
        <v>850</v>
      </c>
      <c r="AS536" s="139"/>
      <c r="AT536" s="139"/>
      <c r="AU536" s="139"/>
      <c r="AV536" s="71">
        <v>280000</v>
      </c>
      <c r="AW536" s="104" t="s">
        <v>123</v>
      </c>
      <c r="AX536" s="104"/>
      <c r="AY536" s="104" t="s">
        <v>1607</v>
      </c>
      <c r="AZ536" s="104" t="s">
        <v>1193</v>
      </c>
      <c r="BA536" s="104"/>
      <c r="BB536" s="104"/>
      <c r="BC536" s="66"/>
      <c r="BD536" s="66"/>
      <c r="BE536" s="121"/>
      <c r="BF536" s="121"/>
      <c r="BG536" s="121"/>
      <c r="BH536" s="121"/>
      <c r="BI536" s="121"/>
      <c r="BJ536" s="121"/>
      <c r="BK536" s="121"/>
      <c r="BL536" s="121"/>
      <c r="BM536" s="121"/>
      <c r="BN536" s="121"/>
      <c r="BO536" s="121"/>
      <c r="BP536" s="121"/>
      <c r="BQ536" s="121"/>
      <c r="BR536" s="121"/>
      <c r="BS536" s="121"/>
      <c r="BT536" s="121"/>
      <c r="BU536" s="121"/>
      <c r="BV536" s="121"/>
      <c r="BW536" s="121"/>
      <c r="BX536" s="121"/>
      <c r="BY536" s="121"/>
    </row>
    <row r="537" spans="1:77" ht="16" hidden="1" thickBot="1">
      <c r="A537" s="231"/>
      <c r="B537" s="240"/>
      <c r="C537" s="23" t="s">
        <v>255</v>
      </c>
      <c r="D537" s="24" t="s">
        <v>611</v>
      </c>
      <c r="E537" s="34"/>
      <c r="F537" s="102"/>
      <c r="G537" s="38"/>
      <c r="H537" s="38"/>
      <c r="I537" s="38"/>
      <c r="J537" s="102"/>
      <c r="K537" s="38"/>
      <c r="L537" s="38"/>
      <c r="M537" s="38"/>
      <c r="N537" s="38"/>
      <c r="O537" s="38"/>
      <c r="P537" s="38"/>
      <c r="Q537" s="38"/>
      <c r="R537" s="46" t="s">
        <v>740</v>
      </c>
      <c r="S537" s="46">
        <v>0</v>
      </c>
      <c r="T537" s="25" t="s">
        <v>225</v>
      </c>
      <c r="U537" s="46">
        <v>0</v>
      </c>
      <c r="V537" s="280" t="s">
        <v>145</v>
      </c>
      <c r="W537" s="46">
        <v>0</v>
      </c>
      <c r="X537" s="46">
        <v>0</v>
      </c>
      <c r="Y537" s="46">
        <v>0</v>
      </c>
      <c r="Z537" s="38"/>
      <c r="AA537" s="38"/>
      <c r="AB537" s="38"/>
      <c r="AC537" s="38"/>
      <c r="AD537" s="38"/>
      <c r="AE537" s="38"/>
      <c r="AF537" s="38"/>
      <c r="AG537" s="38"/>
      <c r="AH537" s="38"/>
      <c r="AI537" s="38"/>
      <c r="AJ537" s="38"/>
      <c r="AK537" s="38"/>
      <c r="AL537" s="38"/>
      <c r="AM537" s="38"/>
      <c r="AN537" s="38"/>
      <c r="AO537" s="38"/>
      <c r="AP537" s="38"/>
      <c r="AQ537" s="24" t="s">
        <v>204</v>
      </c>
      <c r="AR537" s="24">
        <v>2005</v>
      </c>
      <c r="AS537" s="38"/>
      <c r="AT537" s="38"/>
      <c r="AU537" s="38"/>
      <c r="AV537" s="174">
        <v>1200000</v>
      </c>
      <c r="AW537" s="102"/>
      <c r="AX537" s="102"/>
      <c r="AY537" s="102"/>
      <c r="AZ537" s="102"/>
      <c r="BA537" s="104" t="s">
        <v>1840</v>
      </c>
      <c r="BB537" s="102"/>
      <c r="BC537" s="45"/>
      <c r="BD537" s="45"/>
    </row>
    <row r="538" spans="1:77" ht="16" hidden="1" thickBot="1">
      <c r="A538" s="231"/>
      <c r="B538" s="240"/>
      <c r="C538" s="23" t="s">
        <v>288</v>
      </c>
      <c r="D538" s="24" t="s">
        <v>637</v>
      </c>
      <c r="E538" s="34"/>
      <c r="F538" s="102"/>
      <c r="G538" s="38"/>
      <c r="H538" s="38"/>
      <c r="I538" s="38"/>
      <c r="J538" s="102"/>
      <c r="K538" s="38"/>
      <c r="L538" s="38"/>
      <c r="M538" s="38"/>
      <c r="N538" s="38"/>
      <c r="O538" s="38"/>
      <c r="P538" s="38"/>
      <c r="Q538" s="38"/>
      <c r="R538" s="46" t="s">
        <v>759</v>
      </c>
      <c r="S538" s="46">
        <v>0</v>
      </c>
      <c r="T538" s="25" t="s">
        <v>230</v>
      </c>
      <c r="U538" s="46">
        <v>0</v>
      </c>
      <c r="V538" s="280" t="s">
        <v>145</v>
      </c>
      <c r="W538" s="46">
        <v>0</v>
      </c>
      <c r="X538" s="46">
        <v>0</v>
      </c>
      <c r="Y538" s="46">
        <v>0</v>
      </c>
      <c r="Z538" s="38"/>
      <c r="AA538" s="38"/>
      <c r="AB538" s="38"/>
      <c r="AC538" s="38"/>
      <c r="AD538" s="38"/>
      <c r="AE538" s="38"/>
      <c r="AF538" s="38"/>
      <c r="AG538" s="38"/>
      <c r="AH538" s="38"/>
      <c r="AI538" s="38"/>
      <c r="AJ538" s="38"/>
      <c r="AK538" s="38"/>
      <c r="AL538" s="38"/>
      <c r="AM538" s="38"/>
      <c r="AN538" s="38"/>
      <c r="AO538" s="38"/>
      <c r="AP538" s="38"/>
      <c r="AQ538" s="24" t="s">
        <v>204</v>
      </c>
      <c r="AR538" s="24" t="s">
        <v>167</v>
      </c>
      <c r="AS538" s="38"/>
      <c r="AT538" s="38"/>
      <c r="AU538" s="38"/>
      <c r="AV538" s="174">
        <v>1760000</v>
      </c>
      <c r="AW538" s="102"/>
      <c r="AX538" s="102"/>
      <c r="AY538" s="102"/>
      <c r="AZ538" s="102"/>
      <c r="BA538" s="104" t="s">
        <v>1840</v>
      </c>
      <c r="BB538" s="102"/>
      <c r="BC538" s="45"/>
      <c r="BD538" s="45"/>
    </row>
    <row r="539" spans="1:77" ht="16" hidden="1" thickBot="1">
      <c r="A539" s="231"/>
      <c r="B539" s="240"/>
      <c r="C539" s="23" t="s">
        <v>289</v>
      </c>
      <c r="D539" s="24" t="s">
        <v>599</v>
      </c>
      <c r="E539" s="34"/>
      <c r="F539" s="102"/>
      <c r="G539" s="38"/>
      <c r="H539" s="38"/>
      <c r="I539" s="38"/>
      <c r="J539" s="102"/>
      <c r="K539" s="38"/>
      <c r="L539" s="38"/>
      <c r="M539" s="38"/>
      <c r="N539" s="38"/>
      <c r="O539" s="38"/>
      <c r="P539" s="38"/>
      <c r="Q539" s="38"/>
      <c r="R539" s="46" t="s">
        <v>776</v>
      </c>
      <c r="S539" s="46">
        <v>0</v>
      </c>
      <c r="T539" s="25" t="s">
        <v>225</v>
      </c>
      <c r="U539" s="46">
        <v>0</v>
      </c>
      <c r="V539" s="280" t="s">
        <v>145</v>
      </c>
      <c r="W539" s="46">
        <v>0</v>
      </c>
      <c r="X539" s="46">
        <v>0</v>
      </c>
      <c r="Y539" s="46">
        <v>0</v>
      </c>
      <c r="Z539" s="38"/>
      <c r="AA539" s="38"/>
      <c r="AB539" s="38"/>
      <c r="AC539" s="38"/>
      <c r="AD539" s="38"/>
      <c r="AE539" s="38"/>
      <c r="AF539" s="38"/>
      <c r="AG539" s="38"/>
      <c r="AH539" s="38"/>
      <c r="AI539" s="38"/>
      <c r="AJ539" s="38"/>
      <c r="AK539" s="38"/>
      <c r="AL539" s="38"/>
      <c r="AM539" s="38"/>
      <c r="AN539" s="38"/>
      <c r="AO539" s="38"/>
      <c r="AP539" s="38"/>
      <c r="AQ539" s="24" t="s">
        <v>204</v>
      </c>
      <c r="AR539" s="24" t="s">
        <v>165</v>
      </c>
      <c r="AS539" s="38"/>
      <c r="AT539" s="38"/>
      <c r="AU539" s="38"/>
      <c r="AV539" s="174">
        <v>1200000</v>
      </c>
      <c r="AW539" s="102"/>
      <c r="AX539" s="102"/>
      <c r="AY539" s="102"/>
      <c r="AZ539" s="102"/>
      <c r="BA539" s="104" t="s">
        <v>1840</v>
      </c>
      <c r="BB539" s="102"/>
      <c r="BC539" s="45"/>
      <c r="BD539" s="45"/>
    </row>
    <row r="540" spans="1:77" ht="16" hidden="1" thickBot="1">
      <c r="A540" s="231"/>
      <c r="B540" s="240"/>
      <c r="C540" s="23" t="s">
        <v>290</v>
      </c>
      <c r="D540" s="24" t="s">
        <v>613</v>
      </c>
      <c r="E540" s="34"/>
      <c r="F540" s="102"/>
      <c r="G540" s="38"/>
      <c r="H540" s="38"/>
      <c r="I540" s="38"/>
      <c r="J540" s="102"/>
      <c r="K540" s="38"/>
      <c r="L540" s="38"/>
      <c r="M540" s="38"/>
      <c r="N540" s="38"/>
      <c r="O540" s="38"/>
      <c r="P540" s="38"/>
      <c r="Q540" s="38"/>
      <c r="R540" s="46" t="s">
        <v>777</v>
      </c>
      <c r="S540" s="46">
        <v>0</v>
      </c>
      <c r="T540" s="25" t="s">
        <v>225</v>
      </c>
      <c r="U540" s="46">
        <v>0</v>
      </c>
      <c r="V540" s="280" t="s">
        <v>145</v>
      </c>
      <c r="W540" s="46">
        <v>0</v>
      </c>
      <c r="X540" s="46">
        <v>0</v>
      </c>
      <c r="Y540" s="46">
        <v>0</v>
      </c>
      <c r="Z540" s="38"/>
      <c r="AA540" s="38"/>
      <c r="AB540" s="38"/>
      <c r="AC540" s="38"/>
      <c r="AD540" s="38"/>
      <c r="AE540" s="38"/>
      <c r="AF540" s="38"/>
      <c r="AG540" s="38"/>
      <c r="AH540" s="38"/>
      <c r="AI540" s="38"/>
      <c r="AJ540" s="38"/>
      <c r="AK540" s="38"/>
      <c r="AL540" s="38"/>
      <c r="AM540" s="38"/>
      <c r="AN540" s="38"/>
      <c r="AO540" s="38"/>
      <c r="AP540" s="38"/>
      <c r="AQ540" s="24" t="s">
        <v>204</v>
      </c>
      <c r="AR540" s="24" t="s">
        <v>165</v>
      </c>
      <c r="AS540" s="38"/>
      <c r="AT540" s="38"/>
      <c r="AU540" s="38"/>
      <c r="AV540" s="174">
        <v>165000</v>
      </c>
      <c r="AW540" s="102"/>
      <c r="AX540" s="102"/>
      <c r="AY540" s="102"/>
      <c r="AZ540" s="102"/>
      <c r="BA540" s="104" t="s">
        <v>1840</v>
      </c>
      <c r="BB540" s="102"/>
      <c r="BC540" s="45"/>
      <c r="BD540" s="45"/>
    </row>
    <row r="541" spans="1:77" ht="16" hidden="1" thickBot="1">
      <c r="A541" s="231"/>
      <c r="B541" s="240"/>
      <c r="C541" s="23" t="s">
        <v>291</v>
      </c>
      <c r="D541" s="24" t="s">
        <v>638</v>
      </c>
      <c r="E541" s="34"/>
      <c r="F541" s="102"/>
      <c r="G541" s="38"/>
      <c r="H541" s="38"/>
      <c r="I541" s="38"/>
      <c r="J541" s="102"/>
      <c r="K541" s="38"/>
      <c r="L541" s="38"/>
      <c r="M541" s="38"/>
      <c r="N541" s="38"/>
      <c r="O541" s="38"/>
      <c r="P541" s="38"/>
      <c r="Q541" s="38"/>
      <c r="R541" s="46" t="s">
        <v>759</v>
      </c>
      <c r="S541" s="46">
        <v>0</v>
      </c>
      <c r="T541" s="25" t="s">
        <v>230</v>
      </c>
      <c r="U541" s="46">
        <v>0</v>
      </c>
      <c r="V541" s="80"/>
      <c r="W541" s="46">
        <v>0</v>
      </c>
      <c r="X541" s="46">
        <v>0</v>
      </c>
      <c r="Y541" s="46">
        <v>0</v>
      </c>
      <c r="Z541" s="38"/>
      <c r="AA541" s="38"/>
      <c r="AB541" s="38"/>
      <c r="AC541" s="38"/>
      <c r="AD541" s="38"/>
      <c r="AE541" s="38"/>
      <c r="AF541" s="38"/>
      <c r="AG541" s="38"/>
      <c r="AH541" s="38"/>
      <c r="AI541" s="38"/>
      <c r="AJ541" s="38"/>
      <c r="AK541" s="38"/>
      <c r="AL541" s="38"/>
      <c r="AM541" s="38"/>
      <c r="AN541" s="38"/>
      <c r="AO541" s="38"/>
      <c r="AP541" s="38"/>
      <c r="AQ541" s="24" t="s">
        <v>204</v>
      </c>
      <c r="AR541" s="24" t="s">
        <v>165</v>
      </c>
      <c r="AS541" s="38"/>
      <c r="AT541" s="38"/>
      <c r="AU541" s="38"/>
      <c r="AV541" s="174">
        <v>3000000</v>
      </c>
      <c r="AW541" s="102"/>
      <c r="AX541" s="102"/>
      <c r="AY541" s="102"/>
      <c r="AZ541" s="102"/>
      <c r="BA541" s="104" t="s">
        <v>1840</v>
      </c>
      <c r="BB541" s="102"/>
      <c r="BC541" s="45"/>
      <c r="BD541" s="45"/>
    </row>
    <row r="542" spans="1:77" ht="16" hidden="1" thickBot="1">
      <c r="A542" s="231"/>
      <c r="B542" s="240"/>
      <c r="C542" s="23" t="s">
        <v>290</v>
      </c>
      <c r="D542" s="24" t="s">
        <v>613</v>
      </c>
      <c r="E542" s="34"/>
      <c r="F542" s="102"/>
      <c r="G542" s="38"/>
      <c r="H542" s="38"/>
      <c r="I542" s="38"/>
      <c r="J542" s="102"/>
      <c r="K542" s="38"/>
      <c r="L542" s="38"/>
      <c r="M542" s="38"/>
      <c r="N542" s="38"/>
      <c r="O542" s="38"/>
      <c r="P542" s="38"/>
      <c r="Q542" s="38"/>
      <c r="R542" s="46" t="s">
        <v>778</v>
      </c>
      <c r="S542" s="46">
        <v>0</v>
      </c>
      <c r="T542" s="25" t="s">
        <v>225</v>
      </c>
      <c r="U542" s="46">
        <v>0</v>
      </c>
      <c r="V542" s="280" t="s">
        <v>145</v>
      </c>
      <c r="W542" s="46">
        <v>0</v>
      </c>
      <c r="X542" s="46">
        <v>0</v>
      </c>
      <c r="Y542" s="46">
        <v>0</v>
      </c>
      <c r="Z542" s="38"/>
      <c r="AA542" s="38"/>
      <c r="AB542" s="38"/>
      <c r="AC542" s="38"/>
      <c r="AD542" s="38"/>
      <c r="AE542" s="38"/>
      <c r="AF542" s="38"/>
      <c r="AG542" s="38"/>
      <c r="AH542" s="38"/>
      <c r="AI542" s="38"/>
      <c r="AJ542" s="38"/>
      <c r="AK542" s="38"/>
      <c r="AL542" s="38"/>
      <c r="AM542" s="38"/>
      <c r="AN542" s="38"/>
      <c r="AO542" s="38"/>
      <c r="AP542" s="38"/>
      <c r="AQ542" s="24" t="s">
        <v>204</v>
      </c>
      <c r="AR542" s="24" t="s">
        <v>165</v>
      </c>
      <c r="AS542" s="38"/>
      <c r="AT542" s="38"/>
      <c r="AU542" s="38"/>
      <c r="AV542" s="174">
        <v>165000</v>
      </c>
      <c r="AW542" s="102"/>
      <c r="AX542" s="102"/>
      <c r="AY542" s="102"/>
      <c r="AZ542" s="102"/>
      <c r="BA542" s="104" t="s">
        <v>1840</v>
      </c>
      <c r="BB542" s="102"/>
      <c r="BC542" s="45"/>
      <c r="BD542" s="45"/>
    </row>
    <row r="543" spans="1:77" ht="16" hidden="1" thickBot="1">
      <c r="A543" s="231"/>
      <c r="B543" s="240"/>
      <c r="C543" s="23" t="s">
        <v>292</v>
      </c>
      <c r="D543" s="24" t="s">
        <v>639</v>
      </c>
      <c r="E543" s="34"/>
      <c r="F543" s="102"/>
      <c r="G543" s="38"/>
      <c r="H543" s="38"/>
      <c r="I543" s="38"/>
      <c r="J543" s="102"/>
      <c r="K543" s="38"/>
      <c r="L543" s="38"/>
      <c r="M543" s="38"/>
      <c r="N543" s="38"/>
      <c r="O543" s="38"/>
      <c r="P543" s="38"/>
      <c r="Q543" s="38"/>
      <c r="R543" s="46" t="s">
        <v>779</v>
      </c>
      <c r="S543" s="46">
        <v>0</v>
      </c>
      <c r="T543" s="25" t="s">
        <v>222</v>
      </c>
      <c r="U543" s="46">
        <v>0</v>
      </c>
      <c r="V543" s="80"/>
      <c r="W543" s="46">
        <v>0</v>
      </c>
      <c r="X543" s="46">
        <v>0</v>
      </c>
      <c r="Y543" s="46">
        <v>0</v>
      </c>
      <c r="Z543" s="38"/>
      <c r="AA543" s="38"/>
      <c r="AB543" s="38"/>
      <c r="AC543" s="38"/>
      <c r="AD543" s="38"/>
      <c r="AE543" s="38"/>
      <c r="AF543" s="38"/>
      <c r="AG543" s="38"/>
      <c r="AH543" s="38"/>
      <c r="AI543" s="38"/>
      <c r="AJ543" s="38"/>
      <c r="AK543" s="38"/>
      <c r="AL543" s="38"/>
      <c r="AM543" s="38"/>
      <c r="AN543" s="38"/>
      <c r="AO543" s="38"/>
      <c r="AP543" s="38"/>
      <c r="AQ543" s="24" t="s">
        <v>204</v>
      </c>
      <c r="AR543" s="24" t="s">
        <v>167</v>
      </c>
      <c r="AS543" s="38"/>
      <c r="AT543" s="38"/>
      <c r="AU543" s="38"/>
      <c r="AV543" s="174">
        <v>136000000</v>
      </c>
      <c r="AW543" s="102"/>
      <c r="AX543" s="102"/>
      <c r="AY543" s="102"/>
      <c r="AZ543" s="102"/>
      <c r="BA543" s="104" t="s">
        <v>1840</v>
      </c>
      <c r="BB543" s="102"/>
      <c r="BC543" s="45"/>
      <c r="BD543" s="45"/>
    </row>
    <row r="544" spans="1:77" ht="16" hidden="1" thickBot="1">
      <c r="A544" s="231"/>
      <c r="B544" s="240"/>
      <c r="C544" s="23" t="s">
        <v>284</v>
      </c>
      <c r="D544" s="24" t="s">
        <v>623</v>
      </c>
      <c r="E544" s="34"/>
      <c r="F544" s="102"/>
      <c r="G544" s="38"/>
      <c r="H544" s="38"/>
      <c r="I544" s="38"/>
      <c r="J544" s="102"/>
      <c r="K544" s="38"/>
      <c r="L544" s="38"/>
      <c r="M544" s="38"/>
      <c r="N544" s="38"/>
      <c r="O544" s="38"/>
      <c r="P544" s="38"/>
      <c r="Q544" s="38"/>
      <c r="R544" s="46" t="s">
        <v>780</v>
      </c>
      <c r="S544" s="46">
        <v>0</v>
      </c>
      <c r="T544" s="25" t="s">
        <v>222</v>
      </c>
      <c r="U544" s="46">
        <v>0</v>
      </c>
      <c r="V544" s="280" t="s">
        <v>145</v>
      </c>
      <c r="W544" s="46">
        <v>0</v>
      </c>
      <c r="X544" s="46">
        <v>0</v>
      </c>
      <c r="Y544" s="46">
        <v>0</v>
      </c>
      <c r="Z544" s="38"/>
      <c r="AA544" s="38"/>
      <c r="AB544" s="38"/>
      <c r="AC544" s="38"/>
      <c r="AD544" s="38"/>
      <c r="AE544" s="38"/>
      <c r="AF544" s="38"/>
      <c r="AG544" s="38"/>
      <c r="AH544" s="38"/>
      <c r="AI544" s="38"/>
      <c r="AJ544" s="38"/>
      <c r="AK544" s="38"/>
      <c r="AL544" s="38"/>
      <c r="AM544" s="38"/>
      <c r="AN544" s="38"/>
      <c r="AO544" s="38"/>
      <c r="AP544" s="38"/>
      <c r="AQ544" s="24" t="s">
        <v>204</v>
      </c>
      <c r="AR544" s="24" t="s">
        <v>164</v>
      </c>
      <c r="AS544" s="38"/>
      <c r="AT544" s="38"/>
      <c r="AU544" s="38"/>
      <c r="AV544" s="174">
        <v>525000</v>
      </c>
      <c r="AW544" s="102"/>
      <c r="AX544" s="102"/>
      <c r="AY544" s="102"/>
      <c r="AZ544" s="102"/>
      <c r="BA544" s="104" t="s">
        <v>1840</v>
      </c>
      <c r="BB544" s="102"/>
      <c r="BC544" s="45"/>
      <c r="BD544" s="45"/>
    </row>
    <row r="545" spans="1:77" ht="16" hidden="1" thickBot="1">
      <c r="A545" s="231"/>
      <c r="B545" s="240"/>
      <c r="C545" s="23" t="s">
        <v>290</v>
      </c>
      <c r="D545" s="24" t="s">
        <v>599</v>
      </c>
      <c r="E545" s="34"/>
      <c r="F545" s="102"/>
      <c r="G545" s="38"/>
      <c r="H545" s="38"/>
      <c r="I545" s="38"/>
      <c r="J545" s="102"/>
      <c r="K545" s="38"/>
      <c r="L545" s="38"/>
      <c r="M545" s="38"/>
      <c r="N545" s="38"/>
      <c r="O545" s="38"/>
      <c r="P545" s="38"/>
      <c r="Q545" s="38"/>
      <c r="R545" s="46" t="s">
        <v>781</v>
      </c>
      <c r="S545" s="46">
        <v>0</v>
      </c>
      <c r="T545" s="25" t="s">
        <v>225</v>
      </c>
      <c r="U545" s="46">
        <v>0</v>
      </c>
      <c r="V545" s="280" t="s">
        <v>145</v>
      </c>
      <c r="W545" s="46">
        <v>0</v>
      </c>
      <c r="X545" s="46">
        <v>0</v>
      </c>
      <c r="Y545" s="46">
        <v>0</v>
      </c>
      <c r="Z545" s="38"/>
      <c r="AA545" s="38"/>
      <c r="AB545" s="38"/>
      <c r="AC545" s="38"/>
      <c r="AD545" s="38"/>
      <c r="AE545" s="38"/>
      <c r="AF545" s="38"/>
      <c r="AG545" s="38"/>
      <c r="AH545" s="38"/>
      <c r="AI545" s="38"/>
      <c r="AJ545" s="38"/>
      <c r="AK545" s="38"/>
      <c r="AL545" s="38"/>
      <c r="AM545" s="38"/>
      <c r="AN545" s="38"/>
      <c r="AO545" s="38"/>
      <c r="AP545" s="38"/>
      <c r="AQ545" s="24" t="s">
        <v>204</v>
      </c>
      <c r="AR545" s="24" t="s">
        <v>167</v>
      </c>
      <c r="AS545" s="38"/>
      <c r="AT545" s="38"/>
      <c r="AU545" s="38"/>
      <c r="AV545" s="174">
        <v>536250</v>
      </c>
      <c r="AW545" s="102"/>
      <c r="AX545" s="102"/>
      <c r="AY545" s="102"/>
      <c r="AZ545" s="102"/>
      <c r="BA545" s="104" t="s">
        <v>1840</v>
      </c>
      <c r="BB545" s="102"/>
      <c r="BC545" s="45"/>
      <c r="BD545" s="45"/>
    </row>
    <row r="546" spans="1:77" ht="16" hidden="1" thickBot="1">
      <c r="A546" s="231"/>
      <c r="B546" s="240"/>
      <c r="C546" s="23" t="s">
        <v>293</v>
      </c>
      <c r="D546" s="24" t="s">
        <v>599</v>
      </c>
      <c r="E546" s="34"/>
      <c r="F546" s="102" t="s">
        <v>1573</v>
      </c>
      <c r="G546" s="38"/>
      <c r="H546" s="38"/>
      <c r="I546" s="38"/>
      <c r="J546" s="102" t="s">
        <v>1193</v>
      </c>
      <c r="K546" s="38"/>
      <c r="L546" s="38"/>
      <c r="M546" s="38"/>
      <c r="N546" s="38"/>
      <c r="O546" s="38"/>
      <c r="P546" s="38"/>
      <c r="Q546" s="38"/>
      <c r="R546" s="46" t="s">
        <v>782</v>
      </c>
      <c r="S546" s="46">
        <v>0</v>
      </c>
      <c r="T546" s="25" t="s">
        <v>230</v>
      </c>
      <c r="U546" s="46">
        <v>0</v>
      </c>
      <c r="V546" s="80"/>
      <c r="W546" s="46">
        <v>0</v>
      </c>
      <c r="X546" s="46">
        <v>0</v>
      </c>
      <c r="Y546" s="46">
        <v>0</v>
      </c>
      <c r="Z546" s="38"/>
      <c r="AA546" s="38"/>
      <c r="AB546" s="38"/>
      <c r="AC546" s="38"/>
      <c r="AD546" s="38"/>
      <c r="AE546" s="38"/>
      <c r="AF546" s="38"/>
      <c r="AG546" s="38"/>
      <c r="AH546" s="38"/>
      <c r="AI546" s="38"/>
      <c r="AJ546" s="38"/>
      <c r="AK546" s="38"/>
      <c r="AL546" s="38"/>
      <c r="AM546" s="38"/>
      <c r="AN546" s="38"/>
      <c r="AO546" s="38"/>
      <c r="AP546" s="38"/>
      <c r="AQ546" s="24" t="s">
        <v>204</v>
      </c>
      <c r="AR546" s="24" t="s">
        <v>164</v>
      </c>
      <c r="AS546" s="38"/>
      <c r="AT546" s="38"/>
      <c r="AU546" s="38"/>
      <c r="AV546" s="174">
        <v>525000</v>
      </c>
      <c r="AW546" s="102" t="s">
        <v>1573</v>
      </c>
      <c r="AX546" s="102"/>
      <c r="AY546" s="102" t="s">
        <v>1803</v>
      </c>
      <c r="AZ546" s="102" t="s">
        <v>1193</v>
      </c>
      <c r="BA546" s="102"/>
      <c r="BB546" s="102"/>
      <c r="BC546" s="45"/>
      <c r="BD546" s="45"/>
    </row>
    <row r="547" spans="1:77" ht="16" hidden="1" thickBot="1">
      <c r="A547" s="231"/>
      <c r="B547" s="240"/>
      <c r="C547" s="23" t="s">
        <v>271</v>
      </c>
      <c r="D547" s="24" t="s">
        <v>636</v>
      </c>
      <c r="E547" s="34"/>
      <c r="F547" s="102"/>
      <c r="G547" s="38"/>
      <c r="H547" s="38"/>
      <c r="I547" s="38"/>
      <c r="J547" s="102"/>
      <c r="K547" s="38"/>
      <c r="L547" s="38"/>
      <c r="M547" s="38"/>
      <c r="N547" s="38"/>
      <c r="O547" s="38"/>
      <c r="P547" s="38"/>
      <c r="Q547" s="38"/>
      <c r="R547" s="46" t="s">
        <v>740</v>
      </c>
      <c r="S547" s="46">
        <v>0</v>
      </c>
      <c r="T547" s="25" t="s">
        <v>225</v>
      </c>
      <c r="U547" s="46">
        <v>0</v>
      </c>
      <c r="V547" s="280" t="s">
        <v>145</v>
      </c>
      <c r="W547" s="46">
        <v>0</v>
      </c>
      <c r="X547" s="46">
        <v>0</v>
      </c>
      <c r="Y547" s="46">
        <v>0</v>
      </c>
      <c r="Z547" s="38"/>
      <c r="AA547" s="38"/>
      <c r="AB547" s="38"/>
      <c r="AC547" s="38"/>
      <c r="AD547" s="38"/>
      <c r="AE547" s="38"/>
      <c r="AF547" s="38"/>
      <c r="AG547" s="38"/>
      <c r="AH547" s="38"/>
      <c r="AI547" s="38"/>
      <c r="AJ547" s="38"/>
      <c r="AK547" s="38"/>
      <c r="AL547" s="38"/>
      <c r="AM547" s="38"/>
      <c r="AN547" s="38"/>
      <c r="AO547" s="38"/>
      <c r="AP547" s="38"/>
      <c r="AQ547" s="24" t="s">
        <v>204</v>
      </c>
      <c r="AR547" s="24" t="s">
        <v>167</v>
      </c>
      <c r="AS547" s="38"/>
      <c r="AT547" s="38"/>
      <c r="AU547" s="38"/>
      <c r="AV547" s="174">
        <v>150000</v>
      </c>
      <c r="AW547" s="102"/>
      <c r="AX547" s="102"/>
      <c r="AY547" s="102"/>
      <c r="AZ547" s="102"/>
      <c r="BA547" s="104" t="s">
        <v>1840</v>
      </c>
      <c r="BB547" s="102"/>
      <c r="BC547" s="45"/>
      <c r="BD547" s="45"/>
    </row>
    <row r="548" spans="1:77" ht="16" hidden="1" thickBot="1">
      <c r="A548" s="231"/>
      <c r="B548" s="240"/>
      <c r="C548" s="23" t="s">
        <v>294</v>
      </c>
      <c r="D548" s="24" t="s">
        <v>640</v>
      </c>
      <c r="E548" s="34"/>
      <c r="F548" s="102"/>
      <c r="G548" s="38"/>
      <c r="H548" s="38"/>
      <c r="I548" s="38"/>
      <c r="J548" s="102"/>
      <c r="K548" s="38"/>
      <c r="L548" s="38"/>
      <c r="M548" s="38"/>
      <c r="N548" s="38"/>
      <c r="O548" s="38"/>
      <c r="P548" s="38"/>
      <c r="Q548" s="38"/>
      <c r="R548" s="46" t="s">
        <v>145</v>
      </c>
      <c r="S548" s="46">
        <v>0</v>
      </c>
      <c r="T548" s="25" t="s">
        <v>221</v>
      </c>
      <c r="U548" s="46">
        <v>0</v>
      </c>
      <c r="V548" s="80"/>
      <c r="W548" s="46">
        <v>0</v>
      </c>
      <c r="X548" s="46">
        <v>0</v>
      </c>
      <c r="Y548" s="46">
        <v>0</v>
      </c>
      <c r="Z548" s="38"/>
      <c r="AA548" s="38"/>
      <c r="AB548" s="38"/>
      <c r="AC548" s="38"/>
      <c r="AD548" s="38"/>
      <c r="AE548" s="38"/>
      <c r="AF548" s="38"/>
      <c r="AG548" s="38"/>
      <c r="AH548" s="38"/>
      <c r="AI548" s="38"/>
      <c r="AJ548" s="38"/>
      <c r="AK548" s="38"/>
      <c r="AL548" s="38"/>
      <c r="AM548" s="38"/>
      <c r="AN548" s="38"/>
      <c r="AO548" s="38"/>
      <c r="AP548" s="38"/>
      <c r="AQ548" s="24" t="s">
        <v>204</v>
      </c>
      <c r="AR548" s="24" t="s">
        <v>167</v>
      </c>
      <c r="AS548" s="38"/>
      <c r="AT548" s="38"/>
      <c r="AU548" s="38"/>
      <c r="AV548" s="174">
        <v>187500</v>
      </c>
      <c r="AW548" s="102"/>
      <c r="AX548" s="102"/>
      <c r="AY548" s="102"/>
      <c r="AZ548" s="102"/>
      <c r="BA548" s="104" t="s">
        <v>1840</v>
      </c>
      <c r="BB548" s="102"/>
      <c r="BC548" s="45"/>
      <c r="BD548" s="45"/>
    </row>
    <row r="549" spans="1:77" ht="16" hidden="1" thickBot="1">
      <c r="A549" s="231"/>
      <c r="B549" s="240"/>
      <c r="C549" s="23" t="s">
        <v>248</v>
      </c>
      <c r="D549" s="24" t="s">
        <v>609</v>
      </c>
      <c r="E549" s="34"/>
      <c r="F549" s="102"/>
      <c r="G549" s="38"/>
      <c r="H549" s="38"/>
      <c r="I549" s="38"/>
      <c r="J549" s="102"/>
      <c r="K549" s="38"/>
      <c r="L549" s="38"/>
      <c r="M549" s="38"/>
      <c r="N549" s="38"/>
      <c r="O549" s="38"/>
      <c r="P549" s="38"/>
      <c r="Q549" s="38"/>
      <c r="R549" s="46" t="s">
        <v>783</v>
      </c>
      <c r="S549" s="46">
        <v>0</v>
      </c>
      <c r="T549" s="25" t="s">
        <v>225</v>
      </c>
      <c r="U549" s="46">
        <v>0</v>
      </c>
      <c r="V549" s="280" t="s">
        <v>145</v>
      </c>
      <c r="W549" s="46">
        <v>0</v>
      </c>
      <c r="X549" s="46">
        <v>0</v>
      </c>
      <c r="Y549" s="46">
        <v>0</v>
      </c>
      <c r="Z549" s="38"/>
      <c r="AA549" s="38"/>
      <c r="AB549" s="38"/>
      <c r="AC549" s="38"/>
      <c r="AD549" s="38"/>
      <c r="AE549" s="38"/>
      <c r="AF549" s="38"/>
      <c r="AG549" s="38"/>
      <c r="AH549" s="38"/>
      <c r="AI549" s="38"/>
      <c r="AJ549" s="38"/>
      <c r="AK549" s="38"/>
      <c r="AL549" s="38"/>
      <c r="AM549" s="38"/>
      <c r="AN549" s="38"/>
      <c r="AO549" s="38"/>
      <c r="AP549" s="38"/>
      <c r="AQ549" s="24" t="s">
        <v>204</v>
      </c>
      <c r="AR549" s="24" t="s">
        <v>167</v>
      </c>
      <c r="AS549" s="38"/>
      <c r="AT549" s="38"/>
      <c r="AU549" s="38"/>
      <c r="AV549" s="174">
        <v>1410000</v>
      </c>
      <c r="AW549" s="102"/>
      <c r="AX549" s="102"/>
      <c r="AY549" s="102"/>
      <c r="AZ549" s="102"/>
      <c r="BA549" s="104" t="s">
        <v>1840</v>
      </c>
      <c r="BB549" s="102"/>
      <c r="BC549" s="45"/>
      <c r="BD549" s="45"/>
    </row>
    <row r="550" spans="1:77" ht="16" hidden="1" thickBot="1">
      <c r="A550" s="231"/>
      <c r="B550" s="240"/>
      <c r="C550" s="23" t="s">
        <v>295</v>
      </c>
      <c r="D550" s="24" t="s">
        <v>641</v>
      </c>
      <c r="E550" s="34"/>
      <c r="F550" s="102" t="s">
        <v>123</v>
      </c>
      <c r="G550" s="38"/>
      <c r="H550" s="38"/>
      <c r="I550" s="38"/>
      <c r="J550" s="102" t="s">
        <v>1193</v>
      </c>
      <c r="K550" s="38"/>
      <c r="L550" s="38"/>
      <c r="M550" s="38"/>
      <c r="N550" s="38"/>
      <c r="O550" s="38"/>
      <c r="P550" s="38"/>
      <c r="Q550" s="38"/>
      <c r="R550" s="46" t="s">
        <v>784</v>
      </c>
      <c r="S550" s="46">
        <v>0</v>
      </c>
      <c r="T550" s="25" t="s">
        <v>230</v>
      </c>
      <c r="U550" s="46">
        <v>0</v>
      </c>
      <c r="V550" s="280" t="s">
        <v>145</v>
      </c>
      <c r="W550" s="46">
        <v>0</v>
      </c>
      <c r="X550" s="46">
        <v>0</v>
      </c>
      <c r="Y550" s="46">
        <v>0</v>
      </c>
      <c r="Z550" s="38"/>
      <c r="AA550" s="38"/>
      <c r="AB550" s="38"/>
      <c r="AC550" s="38"/>
      <c r="AD550" s="38"/>
      <c r="AE550" s="38"/>
      <c r="AF550" s="38"/>
      <c r="AG550" s="38"/>
      <c r="AH550" s="38"/>
      <c r="AI550" s="38"/>
      <c r="AJ550" s="38"/>
      <c r="AK550" s="38"/>
      <c r="AL550" s="38"/>
      <c r="AM550" s="38"/>
      <c r="AN550" s="38"/>
      <c r="AO550" s="38"/>
      <c r="AP550" s="38"/>
      <c r="AQ550" s="24" t="s">
        <v>204</v>
      </c>
      <c r="AR550" s="24" t="s">
        <v>240</v>
      </c>
      <c r="AS550" s="38"/>
      <c r="AT550" s="38"/>
      <c r="AU550" s="38"/>
      <c r="AV550" s="174">
        <v>525000</v>
      </c>
      <c r="AW550" s="102" t="s">
        <v>123</v>
      </c>
      <c r="AX550" s="102"/>
      <c r="AY550" s="102" t="s">
        <v>1811</v>
      </c>
      <c r="AZ550" s="102" t="s">
        <v>1193</v>
      </c>
      <c r="BA550" s="102"/>
      <c r="BB550" s="102"/>
      <c r="BC550" s="45"/>
      <c r="BD550" s="45"/>
    </row>
    <row r="551" spans="1:77" ht="16" hidden="1" thickBot="1">
      <c r="A551" s="231"/>
      <c r="B551" s="240"/>
      <c r="C551" s="23" t="s">
        <v>296</v>
      </c>
      <c r="D551" s="24" t="s">
        <v>611</v>
      </c>
      <c r="E551" s="34"/>
      <c r="F551" s="102"/>
      <c r="G551" s="38"/>
      <c r="H551" s="38"/>
      <c r="I551" s="38"/>
      <c r="J551" s="102"/>
      <c r="K551" s="38"/>
      <c r="L551" s="38"/>
      <c r="M551" s="38"/>
      <c r="N551" s="38"/>
      <c r="O551" s="38"/>
      <c r="P551" s="38"/>
      <c r="Q551" s="38"/>
      <c r="R551" s="46" t="s">
        <v>145</v>
      </c>
      <c r="S551" s="46">
        <v>0</v>
      </c>
      <c r="T551" s="25" t="s">
        <v>225</v>
      </c>
      <c r="U551" s="46">
        <v>0</v>
      </c>
      <c r="V551" s="280" t="s">
        <v>145</v>
      </c>
      <c r="W551" s="46">
        <v>0</v>
      </c>
      <c r="X551" s="46">
        <v>0</v>
      </c>
      <c r="Y551" s="46">
        <v>0</v>
      </c>
      <c r="Z551" s="38"/>
      <c r="AA551" s="38"/>
      <c r="AB551" s="38"/>
      <c r="AC551" s="38"/>
      <c r="AD551" s="38"/>
      <c r="AE551" s="38"/>
      <c r="AF551" s="38"/>
      <c r="AG551" s="38"/>
      <c r="AH551" s="38"/>
      <c r="AI551" s="38"/>
      <c r="AJ551" s="38"/>
      <c r="AK551" s="38"/>
      <c r="AL551" s="38"/>
      <c r="AM551" s="38"/>
      <c r="AN551" s="38"/>
      <c r="AO551" s="38"/>
      <c r="AP551" s="38"/>
      <c r="AQ551" s="24" t="s">
        <v>204</v>
      </c>
      <c r="AR551" s="24" t="s">
        <v>164</v>
      </c>
      <c r="AS551" s="38"/>
      <c r="AT551" s="38"/>
      <c r="AU551" s="38"/>
      <c r="AV551" s="174">
        <v>4200000</v>
      </c>
      <c r="AW551" s="102"/>
      <c r="AX551" s="102"/>
      <c r="AY551" s="102"/>
      <c r="AZ551" s="102"/>
      <c r="BA551" s="104" t="s">
        <v>1840</v>
      </c>
      <c r="BB551" s="102"/>
      <c r="BC551" s="45"/>
      <c r="BD551" s="45"/>
    </row>
    <row r="552" spans="1:77" ht="16" hidden="1" thickBot="1">
      <c r="A552" s="231"/>
      <c r="B552" s="240"/>
      <c r="C552" s="23" t="s">
        <v>297</v>
      </c>
      <c r="D552" s="24" t="s">
        <v>642</v>
      </c>
      <c r="E552" s="34"/>
      <c r="F552" s="102"/>
      <c r="G552" s="38"/>
      <c r="H552" s="38"/>
      <c r="I552" s="38"/>
      <c r="J552" s="102"/>
      <c r="K552" s="38"/>
      <c r="L552" s="38"/>
      <c r="M552" s="38"/>
      <c r="N552" s="38"/>
      <c r="O552" s="38"/>
      <c r="P552" s="38"/>
      <c r="Q552" s="38"/>
      <c r="R552" s="46" t="s">
        <v>773</v>
      </c>
      <c r="S552" s="46">
        <v>0</v>
      </c>
      <c r="T552" s="25" t="s">
        <v>222</v>
      </c>
      <c r="U552" s="46">
        <v>0</v>
      </c>
      <c r="V552" s="80"/>
      <c r="W552" s="46">
        <v>0</v>
      </c>
      <c r="X552" s="46">
        <v>0</v>
      </c>
      <c r="Y552" s="46">
        <v>0</v>
      </c>
      <c r="Z552" s="38"/>
      <c r="AA552" s="38"/>
      <c r="AB552" s="38"/>
      <c r="AC552" s="38"/>
      <c r="AD552" s="38"/>
      <c r="AE552" s="38"/>
      <c r="AF552" s="38"/>
      <c r="AG552" s="38"/>
      <c r="AH552" s="38"/>
      <c r="AI552" s="38"/>
      <c r="AJ552" s="38"/>
      <c r="AK552" s="38"/>
      <c r="AL552" s="38"/>
      <c r="AM552" s="38"/>
      <c r="AN552" s="38"/>
      <c r="AO552" s="38"/>
      <c r="AP552" s="38"/>
      <c r="AQ552" s="24" t="s">
        <v>204</v>
      </c>
      <c r="AR552" s="24" t="s">
        <v>164</v>
      </c>
      <c r="AS552" s="38"/>
      <c r="AT552" s="38"/>
      <c r="AU552" s="38"/>
      <c r="AV552" s="174">
        <v>1050000</v>
      </c>
      <c r="AW552" s="102"/>
      <c r="AX552" s="102"/>
      <c r="AY552" s="102"/>
      <c r="AZ552" s="102"/>
      <c r="BA552" s="104" t="s">
        <v>1840</v>
      </c>
      <c r="BB552" s="102"/>
      <c r="BC552" s="45"/>
      <c r="BD552" s="45"/>
    </row>
    <row r="553" spans="1:77" ht="16" hidden="1" thickBot="1">
      <c r="A553" s="231"/>
      <c r="B553" s="240"/>
      <c r="C553" s="23" t="s">
        <v>243</v>
      </c>
      <c r="D553" s="24" t="s">
        <v>599</v>
      </c>
      <c r="E553" s="34"/>
      <c r="F553" s="102"/>
      <c r="G553" s="38"/>
      <c r="H553" s="38"/>
      <c r="I553" s="38"/>
      <c r="J553" s="102"/>
      <c r="K553" s="38"/>
      <c r="L553" s="38"/>
      <c r="M553" s="38"/>
      <c r="N553" s="38"/>
      <c r="O553" s="38"/>
      <c r="P553" s="38"/>
      <c r="Q553" s="38"/>
      <c r="R553" s="46" t="s">
        <v>785</v>
      </c>
      <c r="S553" s="46">
        <v>0</v>
      </c>
      <c r="T553" s="25" t="s">
        <v>225</v>
      </c>
      <c r="U553" s="46">
        <v>0</v>
      </c>
      <c r="V553" s="280" t="s">
        <v>145</v>
      </c>
      <c r="W553" s="46">
        <v>0</v>
      </c>
      <c r="X553" s="46">
        <v>0</v>
      </c>
      <c r="Y553" s="46">
        <v>0</v>
      </c>
      <c r="Z553" s="38"/>
      <c r="AA553" s="38"/>
      <c r="AB553" s="38"/>
      <c r="AC553" s="38"/>
      <c r="AD553" s="38"/>
      <c r="AE553" s="38"/>
      <c r="AF553" s="38"/>
      <c r="AG553" s="38"/>
      <c r="AH553" s="38"/>
      <c r="AI553" s="38"/>
      <c r="AJ553" s="38"/>
      <c r="AK553" s="38"/>
      <c r="AL553" s="38"/>
      <c r="AM553" s="38"/>
      <c r="AN553" s="38"/>
      <c r="AO553" s="38"/>
      <c r="AP553" s="38"/>
      <c r="AQ553" s="24" t="s">
        <v>204</v>
      </c>
      <c r="AR553" s="24" t="s">
        <v>164</v>
      </c>
      <c r="AS553" s="38"/>
      <c r="AT553" s="38"/>
      <c r="AU553" s="38"/>
      <c r="AV553" s="174">
        <v>87500</v>
      </c>
      <c r="AW553" s="102"/>
      <c r="AX553" s="102"/>
      <c r="AY553" s="102"/>
      <c r="AZ553" s="102"/>
      <c r="BA553" s="104" t="s">
        <v>1840</v>
      </c>
      <c r="BB553" s="102"/>
      <c r="BC553" s="45"/>
      <c r="BD553" s="45"/>
    </row>
    <row r="554" spans="1:77" ht="16" hidden="1" thickBot="1">
      <c r="A554" s="231"/>
      <c r="B554" s="240"/>
      <c r="C554" s="23" t="s">
        <v>298</v>
      </c>
      <c r="D554" s="24" t="s">
        <v>643</v>
      </c>
      <c r="E554" s="34"/>
      <c r="F554" s="102"/>
      <c r="G554" s="38"/>
      <c r="H554" s="38"/>
      <c r="I554" s="38"/>
      <c r="J554" s="102"/>
      <c r="K554" s="38"/>
      <c r="L554" s="38"/>
      <c r="M554" s="38"/>
      <c r="N554" s="38"/>
      <c r="O554" s="38"/>
      <c r="P554" s="38"/>
      <c r="Q554" s="38"/>
      <c r="R554" s="46" t="s">
        <v>145</v>
      </c>
      <c r="S554" s="46">
        <v>0</v>
      </c>
      <c r="T554" s="25" t="s">
        <v>225</v>
      </c>
      <c r="U554" s="46">
        <v>0</v>
      </c>
      <c r="V554" s="280" t="s">
        <v>145</v>
      </c>
      <c r="W554" s="46">
        <v>0</v>
      </c>
      <c r="X554" s="46">
        <v>0</v>
      </c>
      <c r="Y554" s="46">
        <v>0</v>
      </c>
      <c r="Z554" s="38"/>
      <c r="AA554" s="38"/>
      <c r="AB554" s="38"/>
      <c r="AC554" s="38"/>
      <c r="AD554" s="38"/>
      <c r="AE554" s="38"/>
      <c r="AF554" s="38"/>
      <c r="AG554" s="38"/>
      <c r="AH554" s="38"/>
      <c r="AI554" s="38"/>
      <c r="AJ554" s="38"/>
      <c r="AK554" s="38"/>
      <c r="AL554" s="38"/>
      <c r="AM554" s="38"/>
      <c r="AN554" s="38"/>
      <c r="AO554" s="38"/>
      <c r="AP554" s="38"/>
      <c r="AQ554" s="24" t="s">
        <v>204</v>
      </c>
      <c r="AR554" s="24" t="s">
        <v>850</v>
      </c>
      <c r="AS554" s="38"/>
      <c r="AT554" s="38"/>
      <c r="AU554" s="38"/>
      <c r="AV554" s="174">
        <v>10500000</v>
      </c>
      <c r="AW554" s="102"/>
      <c r="AX554" s="102"/>
      <c r="AY554" s="102"/>
      <c r="AZ554" s="102"/>
      <c r="BA554" s="104" t="s">
        <v>1840</v>
      </c>
      <c r="BB554" s="102"/>
      <c r="BC554" s="45"/>
      <c r="BD554" s="45"/>
    </row>
    <row r="555" spans="1:77" s="100" customFormat="1" ht="16" hidden="1" thickBot="1">
      <c r="A555" s="231"/>
      <c r="B555" s="254"/>
      <c r="C555" s="72" t="s">
        <v>299</v>
      </c>
      <c r="D555" s="70" t="s">
        <v>644</v>
      </c>
      <c r="E555" s="73"/>
      <c r="F555" s="104" t="s">
        <v>123</v>
      </c>
      <c r="G555" s="139"/>
      <c r="H555" s="139"/>
      <c r="I555" s="139"/>
      <c r="J555" s="104" t="s">
        <v>1193</v>
      </c>
      <c r="K555" s="139"/>
      <c r="L555" s="139"/>
      <c r="M555" s="139"/>
      <c r="N555" s="139"/>
      <c r="O555" s="139"/>
      <c r="P555" s="139"/>
      <c r="Q555" s="139"/>
      <c r="R555" s="50" t="s">
        <v>145</v>
      </c>
      <c r="S555" s="50">
        <v>0</v>
      </c>
      <c r="T555" s="68" t="s">
        <v>229</v>
      </c>
      <c r="U555" s="50">
        <v>0</v>
      </c>
      <c r="V555" s="106"/>
      <c r="W555" s="50">
        <v>0</v>
      </c>
      <c r="X555" s="50">
        <v>0</v>
      </c>
      <c r="Y555" s="50">
        <v>0</v>
      </c>
      <c r="Z555" s="139"/>
      <c r="AA555" s="139"/>
      <c r="AB555" s="139"/>
      <c r="AC555" s="139"/>
      <c r="AD555" s="139"/>
      <c r="AE555" s="139"/>
      <c r="AF555" s="139"/>
      <c r="AG555" s="139"/>
      <c r="AH555" s="139"/>
      <c r="AI555" s="139"/>
      <c r="AJ555" s="139"/>
      <c r="AK555" s="139"/>
      <c r="AL555" s="139"/>
      <c r="AM555" s="139"/>
      <c r="AN555" s="139"/>
      <c r="AO555" s="139"/>
      <c r="AP555" s="139"/>
      <c r="AQ555" s="70" t="s">
        <v>204</v>
      </c>
      <c r="AR555" s="70" t="s">
        <v>167</v>
      </c>
      <c r="AS555" s="139"/>
      <c r="AT555" s="139"/>
      <c r="AU555" s="139"/>
      <c r="AV555" s="71">
        <v>4875000</v>
      </c>
      <c r="AW555" s="104" t="s">
        <v>123</v>
      </c>
      <c r="AX555" s="104"/>
      <c r="AY555" s="104" t="s">
        <v>1832</v>
      </c>
      <c r="AZ555" s="104" t="s">
        <v>1193</v>
      </c>
      <c r="BA555" s="104"/>
      <c r="BB555" s="104"/>
      <c r="BC555" s="66"/>
      <c r="BD555" s="66"/>
      <c r="BE555" s="121"/>
      <c r="BF555" s="121"/>
      <c r="BG555" s="121"/>
      <c r="BH555" s="121"/>
      <c r="BI555" s="121"/>
      <c r="BJ555" s="121"/>
      <c r="BK555" s="121"/>
      <c r="BL555" s="121"/>
      <c r="BM555" s="121"/>
      <c r="BN555" s="121"/>
      <c r="BO555" s="121"/>
      <c r="BP555" s="121"/>
      <c r="BQ555" s="121"/>
      <c r="BR555" s="121"/>
      <c r="BS555" s="121"/>
      <c r="BT555" s="121"/>
      <c r="BU555" s="121"/>
      <c r="BV555" s="121"/>
      <c r="BW555" s="121"/>
      <c r="BX555" s="121"/>
      <c r="BY555" s="121"/>
    </row>
    <row r="556" spans="1:77" s="101" customFormat="1" ht="16" hidden="1" thickBot="1">
      <c r="A556" s="231"/>
      <c r="B556" s="240"/>
      <c r="C556" s="23" t="s">
        <v>300</v>
      </c>
      <c r="D556" s="24" t="s">
        <v>645</v>
      </c>
      <c r="E556" s="34"/>
      <c r="F556" s="102"/>
      <c r="G556" s="38"/>
      <c r="H556" s="38"/>
      <c r="I556" s="38"/>
      <c r="J556" s="102"/>
      <c r="K556" s="38"/>
      <c r="L556" s="38"/>
      <c r="M556" s="38"/>
      <c r="N556" s="38"/>
      <c r="O556" s="38"/>
      <c r="P556" s="38"/>
      <c r="Q556" s="38"/>
      <c r="R556" s="46" t="s">
        <v>145</v>
      </c>
      <c r="S556" s="46">
        <v>0</v>
      </c>
      <c r="T556" s="25" t="s">
        <v>222</v>
      </c>
      <c r="U556" s="46">
        <v>0</v>
      </c>
      <c r="V556" s="80"/>
      <c r="W556" s="46">
        <v>0</v>
      </c>
      <c r="X556" s="46">
        <v>0</v>
      </c>
      <c r="Y556" s="46">
        <v>0</v>
      </c>
      <c r="Z556" s="38"/>
      <c r="AA556" s="38"/>
      <c r="AB556" s="38"/>
      <c r="AC556" s="38"/>
      <c r="AD556" s="38"/>
      <c r="AE556" s="38"/>
      <c r="AF556" s="38"/>
      <c r="AG556" s="38"/>
      <c r="AH556" s="38"/>
      <c r="AI556" s="38"/>
      <c r="AJ556" s="38"/>
      <c r="AK556" s="38"/>
      <c r="AL556" s="38"/>
      <c r="AM556" s="38"/>
      <c r="AN556" s="38"/>
      <c r="AO556" s="38"/>
      <c r="AP556" s="38"/>
      <c r="AQ556" s="24" t="s">
        <v>204</v>
      </c>
      <c r="AR556" s="24" t="s">
        <v>167</v>
      </c>
      <c r="AS556" s="38"/>
      <c r="AT556" s="38"/>
      <c r="AU556" s="38"/>
      <c r="AV556" s="174">
        <v>162300000</v>
      </c>
      <c r="AW556" s="102"/>
      <c r="AX556" s="102"/>
      <c r="AY556" s="102"/>
      <c r="AZ556" s="102"/>
      <c r="BA556" s="104" t="s">
        <v>1840</v>
      </c>
      <c r="BB556" s="102"/>
      <c r="BC556" s="45"/>
      <c r="BD556" s="45"/>
    </row>
    <row r="557" spans="1:77" s="101" customFormat="1" ht="16" hidden="1" thickBot="1">
      <c r="A557" s="231"/>
      <c r="B557" s="240"/>
      <c r="C557" s="23" t="s">
        <v>301</v>
      </c>
      <c r="D557" s="24" t="s">
        <v>637</v>
      </c>
      <c r="E557" s="34"/>
      <c r="F557" s="102"/>
      <c r="G557" s="38"/>
      <c r="H557" s="38"/>
      <c r="I557" s="38"/>
      <c r="J557" s="102"/>
      <c r="K557" s="38"/>
      <c r="L557" s="38"/>
      <c r="M557" s="38"/>
      <c r="N557" s="38"/>
      <c r="O557" s="38"/>
      <c r="P557" s="38"/>
      <c r="Q557" s="38"/>
      <c r="R557" s="46" t="s">
        <v>786</v>
      </c>
      <c r="S557" s="46">
        <v>0</v>
      </c>
      <c r="T557" s="25" t="s">
        <v>222</v>
      </c>
      <c r="U557" s="46">
        <v>0</v>
      </c>
      <c r="V557" s="80"/>
      <c r="W557" s="46">
        <v>0</v>
      </c>
      <c r="X557" s="46">
        <v>0</v>
      </c>
      <c r="Y557" s="46">
        <v>0</v>
      </c>
      <c r="Z557" s="38"/>
      <c r="AA557" s="38"/>
      <c r="AB557" s="38"/>
      <c r="AC557" s="38"/>
      <c r="AD557" s="38"/>
      <c r="AE557" s="38"/>
      <c r="AF557" s="38"/>
      <c r="AG557" s="38"/>
      <c r="AH557" s="38"/>
      <c r="AI557" s="38"/>
      <c r="AJ557" s="38"/>
      <c r="AK557" s="38"/>
      <c r="AL557" s="38"/>
      <c r="AM557" s="38"/>
      <c r="AN557" s="38"/>
      <c r="AO557" s="38"/>
      <c r="AP557" s="38"/>
      <c r="AQ557" s="24" t="s">
        <v>204</v>
      </c>
      <c r="AR557" s="24" t="s">
        <v>167</v>
      </c>
      <c r="AS557" s="38"/>
      <c r="AT557" s="38"/>
      <c r="AU557" s="38"/>
      <c r="AV557" s="174">
        <v>11375000</v>
      </c>
      <c r="AW557" s="102"/>
      <c r="AX557" s="102"/>
      <c r="AY557" s="102"/>
      <c r="AZ557" s="102"/>
      <c r="BA557" s="104" t="s">
        <v>1840</v>
      </c>
      <c r="BB557" s="102"/>
      <c r="BC557" s="45"/>
      <c r="BD557" s="45"/>
    </row>
    <row r="558" spans="1:77" s="101" customFormat="1" ht="16" hidden="1" thickBot="1">
      <c r="A558" s="231"/>
      <c r="B558" s="240"/>
      <c r="C558" s="23" t="s">
        <v>285</v>
      </c>
      <c r="D558" s="24" t="s">
        <v>623</v>
      </c>
      <c r="E558" s="34"/>
      <c r="F558" s="102"/>
      <c r="G558" s="38"/>
      <c r="H558" s="38"/>
      <c r="I558" s="38"/>
      <c r="J558" s="102"/>
      <c r="K558" s="38"/>
      <c r="L558" s="38"/>
      <c r="M558" s="38"/>
      <c r="N558" s="38"/>
      <c r="O558" s="38"/>
      <c r="P558" s="38"/>
      <c r="Q558" s="38"/>
      <c r="R558" s="46" t="s">
        <v>787</v>
      </c>
      <c r="S558" s="46">
        <v>0</v>
      </c>
      <c r="T558" s="25" t="s">
        <v>225</v>
      </c>
      <c r="U558" s="46">
        <v>0</v>
      </c>
      <c r="V558" s="280" t="s">
        <v>145</v>
      </c>
      <c r="W558" s="46">
        <v>0</v>
      </c>
      <c r="X558" s="46">
        <v>0</v>
      </c>
      <c r="Y558" s="46">
        <v>0</v>
      </c>
      <c r="Z558" s="38"/>
      <c r="AA558" s="38"/>
      <c r="AB558" s="38"/>
      <c r="AC558" s="38"/>
      <c r="AD558" s="38"/>
      <c r="AE558" s="38"/>
      <c r="AF558" s="38"/>
      <c r="AG558" s="38"/>
      <c r="AH558" s="38"/>
      <c r="AI558" s="38"/>
      <c r="AJ558" s="38"/>
      <c r="AK558" s="38"/>
      <c r="AL558" s="38"/>
      <c r="AM558" s="38"/>
      <c r="AN558" s="38"/>
      <c r="AO558" s="38"/>
      <c r="AP558" s="38"/>
      <c r="AQ558" s="24" t="s">
        <v>204</v>
      </c>
      <c r="AR558" s="24" t="s">
        <v>851</v>
      </c>
      <c r="AS558" s="38"/>
      <c r="AT558" s="38"/>
      <c r="AU558" s="38"/>
      <c r="AV558" s="174">
        <v>245000</v>
      </c>
      <c r="AW558" s="102"/>
      <c r="AX558" s="102"/>
      <c r="AY558" s="102"/>
      <c r="AZ558" s="102"/>
      <c r="BA558" s="104" t="s">
        <v>1840</v>
      </c>
      <c r="BB558" s="102"/>
      <c r="BC558" s="45"/>
      <c r="BD558" s="45"/>
    </row>
    <row r="559" spans="1:77" s="101" customFormat="1" ht="16" hidden="1" thickBot="1">
      <c r="A559" s="231"/>
      <c r="B559" s="240"/>
      <c r="C559" s="23" t="s">
        <v>303</v>
      </c>
      <c r="D559" s="24" t="s">
        <v>646</v>
      </c>
      <c r="E559" s="34"/>
      <c r="F559" s="102"/>
      <c r="G559" s="38"/>
      <c r="H559" s="38"/>
      <c r="I559" s="38"/>
      <c r="J559" s="102"/>
      <c r="K559" s="38"/>
      <c r="L559" s="38"/>
      <c r="M559" s="38"/>
      <c r="N559" s="38"/>
      <c r="O559" s="38"/>
      <c r="P559" s="38"/>
      <c r="Q559" s="38"/>
      <c r="R559" s="46" t="s">
        <v>788</v>
      </c>
      <c r="S559" s="46">
        <v>0</v>
      </c>
      <c r="T559" s="25" t="s">
        <v>230</v>
      </c>
      <c r="U559" s="46">
        <v>0</v>
      </c>
      <c r="V559" s="280" t="s">
        <v>145</v>
      </c>
      <c r="W559" s="46">
        <v>0</v>
      </c>
      <c r="X559" s="46">
        <v>0</v>
      </c>
      <c r="Y559" s="46">
        <v>0</v>
      </c>
      <c r="Z559" s="38"/>
      <c r="AA559" s="38"/>
      <c r="AB559" s="38"/>
      <c r="AC559" s="38"/>
      <c r="AD559" s="38"/>
      <c r="AE559" s="38"/>
      <c r="AF559" s="38"/>
      <c r="AG559" s="38"/>
      <c r="AH559" s="38"/>
      <c r="AI559" s="38"/>
      <c r="AJ559" s="38"/>
      <c r="AK559" s="38"/>
      <c r="AL559" s="38"/>
      <c r="AM559" s="38"/>
      <c r="AN559" s="38"/>
      <c r="AO559" s="38"/>
      <c r="AP559" s="38"/>
      <c r="AQ559" s="24" t="s">
        <v>204</v>
      </c>
      <c r="AR559" s="24" t="s">
        <v>240</v>
      </c>
      <c r="AS559" s="38"/>
      <c r="AT559" s="38"/>
      <c r="AU559" s="38"/>
      <c r="AV559" s="174">
        <v>2340000</v>
      </c>
      <c r="AW559" s="102"/>
      <c r="AX559" s="102"/>
      <c r="AY559" s="102"/>
      <c r="AZ559" s="102"/>
      <c r="BA559" s="104" t="s">
        <v>1840</v>
      </c>
      <c r="BB559" s="102"/>
      <c r="BC559" s="45"/>
      <c r="BD559" s="45"/>
    </row>
    <row r="560" spans="1:77" s="101" customFormat="1" ht="16" hidden="1" thickBot="1">
      <c r="A560" s="231"/>
      <c r="B560" s="240"/>
      <c r="C560" s="23" t="s">
        <v>304</v>
      </c>
      <c r="D560" s="24" t="s">
        <v>642</v>
      </c>
      <c r="E560" s="34"/>
      <c r="F560" s="102"/>
      <c r="G560" s="38"/>
      <c r="H560" s="38"/>
      <c r="I560" s="38"/>
      <c r="J560" s="102"/>
      <c r="K560" s="38"/>
      <c r="L560" s="38"/>
      <c r="M560" s="38"/>
      <c r="N560" s="38"/>
      <c r="O560" s="38"/>
      <c r="P560" s="38"/>
      <c r="Q560" s="38"/>
      <c r="R560" s="46" t="s">
        <v>789</v>
      </c>
      <c r="S560" s="46">
        <v>0</v>
      </c>
      <c r="T560" s="25" t="s">
        <v>223</v>
      </c>
      <c r="U560" s="46">
        <v>0</v>
      </c>
      <c r="V560" s="280" t="s">
        <v>145</v>
      </c>
      <c r="W560" s="46">
        <v>0</v>
      </c>
      <c r="X560" s="46">
        <v>0</v>
      </c>
      <c r="Y560" s="46">
        <v>0</v>
      </c>
      <c r="Z560" s="38"/>
      <c r="AA560" s="38"/>
      <c r="AB560" s="38"/>
      <c r="AC560" s="38"/>
      <c r="AD560" s="38"/>
      <c r="AE560" s="38"/>
      <c r="AF560" s="38"/>
      <c r="AG560" s="38"/>
      <c r="AH560" s="38"/>
      <c r="AI560" s="38"/>
      <c r="AJ560" s="38"/>
      <c r="AK560" s="38"/>
      <c r="AL560" s="38"/>
      <c r="AM560" s="38"/>
      <c r="AN560" s="38"/>
      <c r="AO560" s="38"/>
      <c r="AP560" s="38"/>
      <c r="AQ560" s="24" t="s">
        <v>204</v>
      </c>
      <c r="AR560" s="24" t="s">
        <v>240</v>
      </c>
      <c r="AS560" s="38"/>
      <c r="AT560" s="38"/>
      <c r="AU560" s="38"/>
      <c r="AV560" s="174">
        <v>227500</v>
      </c>
      <c r="AW560" s="102"/>
      <c r="AX560" s="102"/>
      <c r="AY560" s="102"/>
      <c r="AZ560" s="102"/>
      <c r="BA560" s="104" t="s">
        <v>1840</v>
      </c>
      <c r="BB560" s="102"/>
      <c r="BC560" s="45"/>
      <c r="BD560" s="45"/>
    </row>
    <row r="561" spans="1:77" s="101" customFormat="1" ht="16" hidden="1" thickBot="1">
      <c r="A561" s="231"/>
      <c r="B561" s="240"/>
      <c r="C561" s="23" t="s">
        <v>305</v>
      </c>
      <c r="D561" s="24" t="s">
        <v>647</v>
      </c>
      <c r="E561" s="34"/>
      <c r="F561" s="277"/>
      <c r="G561" s="38"/>
      <c r="H561" s="38"/>
      <c r="I561" s="38"/>
      <c r="J561" s="102"/>
      <c r="K561" s="38"/>
      <c r="L561" s="38"/>
      <c r="M561" s="38"/>
      <c r="N561" s="38"/>
      <c r="O561" s="38"/>
      <c r="P561" s="38"/>
      <c r="Q561" s="38"/>
      <c r="R561" s="46" t="s">
        <v>790</v>
      </c>
      <c r="S561" s="46">
        <v>0</v>
      </c>
      <c r="T561" s="25" t="s">
        <v>232</v>
      </c>
      <c r="U561" s="46">
        <v>0</v>
      </c>
      <c r="V561" s="280" t="s">
        <v>145</v>
      </c>
      <c r="W561" s="46">
        <v>0</v>
      </c>
      <c r="X561" s="46">
        <v>0</v>
      </c>
      <c r="Y561" s="46">
        <v>0</v>
      </c>
      <c r="Z561" s="38"/>
      <c r="AA561" s="38"/>
      <c r="AB561" s="38"/>
      <c r="AC561" s="38"/>
      <c r="AD561" s="38"/>
      <c r="AE561" s="38"/>
      <c r="AF561" s="38"/>
      <c r="AG561" s="38"/>
      <c r="AH561" s="38"/>
      <c r="AI561" s="38"/>
      <c r="AJ561" s="38"/>
      <c r="AK561" s="38"/>
      <c r="AL561" s="38"/>
      <c r="AM561" s="38"/>
      <c r="AN561" s="38"/>
      <c r="AO561" s="38"/>
      <c r="AP561" s="38"/>
      <c r="AQ561" s="24" t="s">
        <v>204</v>
      </c>
      <c r="AR561" s="24" t="s">
        <v>166</v>
      </c>
      <c r="AS561" s="38"/>
      <c r="AT561" s="38"/>
      <c r="AU561" s="38"/>
      <c r="AV561" s="174">
        <v>325000</v>
      </c>
      <c r="AW561" s="277"/>
      <c r="AX561" s="102"/>
      <c r="AY561" s="102"/>
      <c r="AZ561" s="102"/>
      <c r="BA561" s="104" t="s">
        <v>1840</v>
      </c>
      <c r="BB561" s="102"/>
      <c r="BC561" s="45"/>
      <c r="BD561" s="45"/>
    </row>
    <row r="562" spans="1:77" s="101" customFormat="1" ht="16" hidden="1" thickBot="1">
      <c r="A562" s="231"/>
      <c r="B562" s="240"/>
      <c r="C562" s="23" t="s">
        <v>271</v>
      </c>
      <c r="D562" s="24" t="s">
        <v>648</v>
      </c>
      <c r="E562" s="34"/>
      <c r="F562" s="102"/>
      <c r="G562" s="38"/>
      <c r="H562" s="38"/>
      <c r="I562" s="38"/>
      <c r="J562" s="102"/>
      <c r="K562" s="38"/>
      <c r="L562" s="38"/>
      <c r="M562" s="38"/>
      <c r="N562" s="38"/>
      <c r="O562" s="38"/>
      <c r="P562" s="38"/>
      <c r="Q562" s="38"/>
      <c r="R562" s="46" t="s">
        <v>791</v>
      </c>
      <c r="S562" s="46">
        <v>0</v>
      </c>
      <c r="T562" s="25" t="s">
        <v>225</v>
      </c>
      <c r="U562" s="46">
        <v>0</v>
      </c>
      <c r="V562" s="280" t="s">
        <v>145</v>
      </c>
      <c r="W562" s="46">
        <v>0</v>
      </c>
      <c r="X562" s="46">
        <v>0</v>
      </c>
      <c r="Y562" s="46">
        <v>0</v>
      </c>
      <c r="Z562" s="38"/>
      <c r="AA562" s="38"/>
      <c r="AB562" s="38"/>
      <c r="AC562" s="38"/>
      <c r="AD562" s="38"/>
      <c r="AE562" s="38"/>
      <c r="AF562" s="38"/>
      <c r="AG562" s="38"/>
      <c r="AH562" s="38"/>
      <c r="AI562" s="38"/>
      <c r="AJ562" s="38"/>
      <c r="AK562" s="38"/>
      <c r="AL562" s="38"/>
      <c r="AM562" s="38"/>
      <c r="AN562" s="38"/>
      <c r="AO562" s="38"/>
      <c r="AP562" s="38"/>
      <c r="AQ562" s="24" t="s">
        <v>204</v>
      </c>
      <c r="AR562" s="24" t="s">
        <v>167</v>
      </c>
      <c r="AS562" s="38"/>
      <c r="AT562" s="38"/>
      <c r="AU562" s="38"/>
      <c r="AV562" s="174">
        <v>130000</v>
      </c>
      <c r="AW562" s="102"/>
      <c r="AX562" s="102"/>
      <c r="AY562" s="102"/>
      <c r="AZ562" s="102"/>
      <c r="BA562" s="104" t="s">
        <v>1840</v>
      </c>
      <c r="BB562" s="102"/>
      <c r="BC562" s="45"/>
      <c r="BD562" s="45"/>
    </row>
    <row r="563" spans="1:77" s="101" customFormat="1" ht="16" hidden="1" thickBot="1">
      <c r="A563" s="231"/>
      <c r="B563" s="240"/>
      <c r="C563" s="23" t="s">
        <v>302</v>
      </c>
      <c r="D563" s="24" t="s">
        <v>649</v>
      </c>
      <c r="E563" s="34"/>
      <c r="F563" s="102"/>
      <c r="G563" s="38"/>
      <c r="H563" s="38"/>
      <c r="I563" s="38"/>
      <c r="J563" s="102"/>
      <c r="K563" s="38"/>
      <c r="L563" s="38"/>
      <c r="M563" s="38"/>
      <c r="N563" s="38"/>
      <c r="O563" s="38"/>
      <c r="P563" s="38"/>
      <c r="Q563" s="38"/>
      <c r="R563" s="46" t="s">
        <v>792</v>
      </c>
      <c r="S563" s="46">
        <v>0</v>
      </c>
      <c r="T563" s="25" t="s">
        <v>225</v>
      </c>
      <c r="U563" s="46">
        <v>0</v>
      </c>
      <c r="V563" s="280" t="s">
        <v>145</v>
      </c>
      <c r="W563" s="46">
        <v>0</v>
      </c>
      <c r="X563" s="46">
        <v>0</v>
      </c>
      <c r="Y563" s="46">
        <v>0</v>
      </c>
      <c r="Z563" s="38"/>
      <c r="AA563" s="38"/>
      <c r="AB563" s="38"/>
      <c r="AC563" s="38"/>
      <c r="AD563" s="38"/>
      <c r="AE563" s="38"/>
      <c r="AF563" s="38"/>
      <c r="AG563" s="38"/>
      <c r="AH563" s="38"/>
      <c r="AI563" s="38"/>
      <c r="AJ563" s="38"/>
      <c r="AK563" s="38"/>
      <c r="AL563" s="38"/>
      <c r="AM563" s="38"/>
      <c r="AN563" s="38"/>
      <c r="AO563" s="38"/>
      <c r="AP563" s="38"/>
      <c r="AQ563" s="24" t="s">
        <v>204</v>
      </c>
      <c r="AR563" s="24" t="s">
        <v>166</v>
      </c>
      <c r="AS563" s="38"/>
      <c r="AT563" s="38"/>
      <c r="AU563" s="38"/>
      <c r="AV563" s="174">
        <v>87750000</v>
      </c>
      <c r="AW563" s="102"/>
      <c r="AX563" s="102"/>
      <c r="AY563" s="102"/>
      <c r="AZ563" s="102"/>
      <c r="BA563" s="104" t="s">
        <v>1840</v>
      </c>
      <c r="BB563" s="102"/>
      <c r="BC563" s="45"/>
      <c r="BD563" s="45"/>
    </row>
    <row r="564" spans="1:77" s="101" customFormat="1" ht="16" hidden="1" thickBot="1">
      <c r="A564" s="231"/>
      <c r="B564" s="240"/>
      <c r="C564" s="23" t="s">
        <v>306</v>
      </c>
      <c r="D564" s="24" t="s">
        <v>650</v>
      </c>
      <c r="E564" s="34"/>
      <c r="F564" s="102"/>
      <c r="G564" s="38"/>
      <c r="H564" s="38"/>
      <c r="I564" s="38"/>
      <c r="J564" s="102"/>
      <c r="K564" s="38"/>
      <c r="L564" s="38"/>
      <c r="M564" s="38"/>
      <c r="N564" s="38"/>
      <c r="O564" s="38"/>
      <c r="P564" s="38"/>
      <c r="Q564" s="38"/>
      <c r="R564" s="46" t="s">
        <v>793</v>
      </c>
      <c r="S564" s="46">
        <v>0</v>
      </c>
      <c r="T564" s="25" t="s">
        <v>225</v>
      </c>
      <c r="U564" s="46">
        <v>0</v>
      </c>
      <c r="V564" s="80"/>
      <c r="W564" s="46">
        <v>0</v>
      </c>
      <c r="X564" s="46">
        <v>0</v>
      </c>
      <c r="Y564" s="46">
        <v>0</v>
      </c>
      <c r="Z564" s="38"/>
      <c r="AA564" s="38"/>
      <c r="AB564" s="38"/>
      <c r="AC564" s="38"/>
      <c r="AD564" s="38"/>
      <c r="AE564" s="38"/>
      <c r="AF564" s="38"/>
      <c r="AG564" s="38"/>
      <c r="AH564" s="38"/>
      <c r="AI564" s="38"/>
      <c r="AJ564" s="38"/>
      <c r="AK564" s="38"/>
      <c r="AL564" s="38"/>
      <c r="AM564" s="38"/>
      <c r="AN564" s="38"/>
      <c r="AO564" s="38"/>
      <c r="AP564" s="38"/>
      <c r="AQ564" s="24" t="s">
        <v>204</v>
      </c>
      <c r="AR564" s="24" t="s">
        <v>166</v>
      </c>
      <c r="AS564" s="38"/>
      <c r="AT564" s="38"/>
      <c r="AU564" s="38"/>
      <c r="AV564" s="174">
        <v>325000</v>
      </c>
      <c r="AW564" s="102"/>
      <c r="AX564" s="102"/>
      <c r="AY564" s="102"/>
      <c r="AZ564" s="102"/>
      <c r="BA564" s="104" t="s">
        <v>1840</v>
      </c>
      <c r="BB564" s="102"/>
      <c r="BC564" s="45"/>
      <c r="BD564" s="45"/>
    </row>
    <row r="565" spans="1:77" s="101" customFormat="1" ht="16" hidden="1" thickBot="1">
      <c r="A565" s="231"/>
      <c r="B565" s="240"/>
      <c r="C565" s="23" t="s">
        <v>307</v>
      </c>
      <c r="D565" s="24" t="s">
        <v>647</v>
      </c>
      <c r="E565" s="34"/>
      <c r="F565" s="102"/>
      <c r="G565" s="38"/>
      <c r="H565" s="38"/>
      <c r="I565" s="38"/>
      <c r="J565" s="102"/>
      <c r="K565" s="38"/>
      <c r="L565" s="38"/>
      <c r="M565" s="38"/>
      <c r="N565" s="38"/>
      <c r="O565" s="38"/>
      <c r="P565" s="38"/>
      <c r="Q565" s="38"/>
      <c r="R565" s="46" t="s">
        <v>743</v>
      </c>
      <c r="S565" s="46">
        <v>0</v>
      </c>
      <c r="T565" s="25" t="s">
        <v>225</v>
      </c>
      <c r="U565" s="46">
        <v>0</v>
      </c>
      <c r="V565" s="280" t="s">
        <v>145</v>
      </c>
      <c r="W565" s="46">
        <v>0</v>
      </c>
      <c r="X565" s="46">
        <v>0</v>
      </c>
      <c r="Y565" s="46">
        <v>0</v>
      </c>
      <c r="Z565" s="38"/>
      <c r="AA565" s="38"/>
      <c r="AB565" s="38"/>
      <c r="AC565" s="38"/>
      <c r="AD565" s="38"/>
      <c r="AE565" s="38"/>
      <c r="AF565" s="38"/>
      <c r="AG565" s="38"/>
      <c r="AH565" s="38"/>
      <c r="AI565" s="38"/>
      <c r="AJ565" s="38"/>
      <c r="AK565" s="38"/>
      <c r="AL565" s="38"/>
      <c r="AM565" s="38"/>
      <c r="AN565" s="38"/>
      <c r="AO565" s="38"/>
      <c r="AP565" s="38"/>
      <c r="AQ565" s="24" t="s">
        <v>204</v>
      </c>
      <c r="AR565" s="24" t="s">
        <v>850</v>
      </c>
      <c r="AS565" s="38"/>
      <c r="AT565" s="38"/>
      <c r="AU565" s="38"/>
      <c r="AV565" s="174">
        <v>41250</v>
      </c>
      <c r="AW565" s="102"/>
      <c r="AX565" s="102"/>
      <c r="AY565" s="102"/>
      <c r="AZ565" s="102"/>
      <c r="BA565" s="104" t="s">
        <v>1840</v>
      </c>
      <c r="BB565" s="102"/>
      <c r="BC565" s="45"/>
      <c r="BD565" s="45"/>
    </row>
    <row r="566" spans="1:77" s="101" customFormat="1" ht="16" hidden="1" thickBot="1">
      <c r="A566" s="231"/>
      <c r="B566" s="240"/>
      <c r="C566" s="23" t="s">
        <v>308</v>
      </c>
      <c r="D566" s="24" t="s">
        <v>651</v>
      </c>
      <c r="E566" s="34"/>
      <c r="F566" s="102"/>
      <c r="G566" s="38"/>
      <c r="H566" s="38"/>
      <c r="I566" s="38"/>
      <c r="J566" s="102"/>
      <c r="K566" s="38"/>
      <c r="L566" s="38"/>
      <c r="M566" s="38"/>
      <c r="N566" s="38"/>
      <c r="O566" s="38"/>
      <c r="P566" s="38"/>
      <c r="Q566" s="38"/>
      <c r="R566" s="46" t="s">
        <v>794</v>
      </c>
      <c r="S566" s="46">
        <v>0</v>
      </c>
      <c r="T566" s="25" t="s">
        <v>225</v>
      </c>
      <c r="U566" s="46">
        <v>0</v>
      </c>
      <c r="V566" s="280" t="s">
        <v>145</v>
      </c>
      <c r="W566" s="46">
        <v>0</v>
      </c>
      <c r="X566" s="46">
        <v>0</v>
      </c>
      <c r="Y566" s="46">
        <v>0</v>
      </c>
      <c r="Z566" s="38"/>
      <c r="AA566" s="38"/>
      <c r="AB566" s="38"/>
      <c r="AC566" s="38"/>
      <c r="AD566" s="38"/>
      <c r="AE566" s="38"/>
      <c r="AF566" s="38"/>
      <c r="AG566" s="38"/>
      <c r="AH566" s="38"/>
      <c r="AI566" s="38"/>
      <c r="AJ566" s="38"/>
      <c r="AK566" s="38"/>
      <c r="AL566" s="38"/>
      <c r="AM566" s="38"/>
      <c r="AN566" s="38"/>
      <c r="AO566" s="38"/>
      <c r="AP566" s="38"/>
      <c r="AQ566" s="24" t="s">
        <v>204</v>
      </c>
      <c r="AR566" s="24" t="s">
        <v>164</v>
      </c>
      <c r="AS566" s="38"/>
      <c r="AT566" s="38"/>
      <c r="AU566" s="38"/>
      <c r="AV566" s="174">
        <v>552500</v>
      </c>
      <c r="AW566" s="102"/>
      <c r="AX566" s="102"/>
      <c r="AY566" s="102"/>
      <c r="AZ566" s="102"/>
      <c r="BA566" s="104" t="s">
        <v>1840</v>
      </c>
      <c r="BB566" s="102"/>
      <c r="BC566" s="45"/>
      <c r="BD566" s="45"/>
    </row>
    <row r="567" spans="1:77" s="101" customFormat="1" ht="16" hidden="1" thickBot="1">
      <c r="A567" s="231"/>
      <c r="B567" s="240"/>
      <c r="C567" s="23" t="s">
        <v>309</v>
      </c>
      <c r="D567" s="24" t="s">
        <v>652</v>
      </c>
      <c r="E567" s="34"/>
      <c r="F567" s="102"/>
      <c r="G567" s="38"/>
      <c r="H567" s="38"/>
      <c r="I567" s="38"/>
      <c r="J567" s="102"/>
      <c r="K567" s="38"/>
      <c r="L567" s="38"/>
      <c r="M567" s="38"/>
      <c r="N567" s="38"/>
      <c r="O567" s="38"/>
      <c r="P567" s="38"/>
      <c r="Q567" s="38"/>
      <c r="R567" s="46" t="s">
        <v>795</v>
      </c>
      <c r="S567" s="46">
        <v>0</v>
      </c>
      <c r="T567" s="25" t="s">
        <v>222</v>
      </c>
      <c r="U567" s="46">
        <v>0</v>
      </c>
      <c r="V567" s="280" t="s">
        <v>145</v>
      </c>
      <c r="W567" s="46">
        <v>0</v>
      </c>
      <c r="X567" s="46">
        <v>0</v>
      </c>
      <c r="Y567" s="46">
        <v>0</v>
      </c>
      <c r="Z567" s="38"/>
      <c r="AA567" s="38"/>
      <c r="AB567" s="38"/>
      <c r="AC567" s="38"/>
      <c r="AD567" s="38"/>
      <c r="AE567" s="38"/>
      <c r="AF567" s="38"/>
      <c r="AG567" s="38"/>
      <c r="AH567" s="38"/>
      <c r="AI567" s="38"/>
      <c r="AJ567" s="38"/>
      <c r="AK567" s="38"/>
      <c r="AL567" s="38"/>
      <c r="AM567" s="38"/>
      <c r="AN567" s="38"/>
      <c r="AO567" s="38"/>
      <c r="AP567" s="38"/>
      <c r="AQ567" s="24" t="s">
        <v>204</v>
      </c>
      <c r="AR567" s="24" t="s">
        <v>164</v>
      </c>
      <c r="AS567" s="38"/>
      <c r="AT567" s="38"/>
      <c r="AU567" s="38"/>
      <c r="AV567" s="174">
        <v>450000</v>
      </c>
      <c r="AW567" s="102"/>
      <c r="AX567" s="102"/>
      <c r="AY567" s="102"/>
      <c r="AZ567" s="102"/>
      <c r="BA567" s="104" t="s">
        <v>1840</v>
      </c>
      <c r="BB567" s="102"/>
      <c r="BC567" s="45"/>
      <c r="BD567" s="45"/>
    </row>
    <row r="568" spans="1:77" s="101" customFormat="1" ht="16" hidden="1" thickBot="1">
      <c r="A568" s="231"/>
      <c r="B568" s="240"/>
      <c r="C568" s="23" t="s">
        <v>303</v>
      </c>
      <c r="D568" s="24" t="s">
        <v>646</v>
      </c>
      <c r="E568" s="34"/>
      <c r="F568" s="102"/>
      <c r="G568" s="38"/>
      <c r="H568" s="38"/>
      <c r="I568" s="38"/>
      <c r="J568" s="102"/>
      <c r="K568" s="38"/>
      <c r="L568" s="38"/>
      <c r="M568" s="38"/>
      <c r="N568" s="38"/>
      <c r="O568" s="38"/>
      <c r="P568" s="38"/>
      <c r="Q568" s="38"/>
      <c r="R568" s="46" t="s">
        <v>796</v>
      </c>
      <c r="S568" s="46">
        <v>0</v>
      </c>
      <c r="T568" s="25" t="s">
        <v>225</v>
      </c>
      <c r="U568" s="46">
        <v>0</v>
      </c>
      <c r="V568" s="280" t="s">
        <v>145</v>
      </c>
      <c r="W568" s="46">
        <v>0</v>
      </c>
      <c r="X568" s="46">
        <v>0</v>
      </c>
      <c r="Y568" s="46">
        <v>0</v>
      </c>
      <c r="Z568" s="38"/>
      <c r="AA568" s="38"/>
      <c r="AB568" s="38"/>
      <c r="AC568" s="38"/>
      <c r="AD568" s="38"/>
      <c r="AE568" s="38"/>
      <c r="AF568" s="38"/>
      <c r="AG568" s="38"/>
      <c r="AH568" s="38"/>
      <c r="AI568" s="38"/>
      <c r="AJ568" s="38"/>
      <c r="AK568" s="38"/>
      <c r="AL568" s="38"/>
      <c r="AM568" s="38"/>
      <c r="AN568" s="38"/>
      <c r="AO568" s="38"/>
      <c r="AP568" s="38"/>
      <c r="AQ568" s="24" t="s">
        <v>204</v>
      </c>
      <c r="AR568" s="24" t="s">
        <v>240</v>
      </c>
      <c r="AS568" s="38"/>
      <c r="AT568" s="38"/>
      <c r="AU568" s="38"/>
      <c r="AV568" s="174">
        <v>3510000</v>
      </c>
      <c r="AW568" s="102"/>
      <c r="AX568" s="102"/>
      <c r="AY568" s="102"/>
      <c r="AZ568" s="102"/>
      <c r="BA568" s="104" t="s">
        <v>1840</v>
      </c>
      <c r="BB568" s="102"/>
      <c r="BC568" s="45"/>
      <c r="BD568" s="45"/>
    </row>
    <row r="569" spans="1:77" s="101" customFormat="1" ht="16" hidden="1" thickBot="1">
      <c r="A569" s="231"/>
      <c r="B569" s="240"/>
      <c r="C569" s="23" t="s">
        <v>271</v>
      </c>
      <c r="D569" s="24" t="s">
        <v>648</v>
      </c>
      <c r="E569" s="34"/>
      <c r="F569" s="102"/>
      <c r="G569" s="38"/>
      <c r="H569" s="38"/>
      <c r="I569" s="38"/>
      <c r="J569" s="102"/>
      <c r="K569" s="38"/>
      <c r="L569" s="38"/>
      <c r="M569" s="38"/>
      <c r="N569" s="38"/>
      <c r="O569" s="38"/>
      <c r="P569" s="38"/>
      <c r="Q569" s="38"/>
      <c r="R569" s="46" t="s">
        <v>797</v>
      </c>
      <c r="S569" s="46">
        <v>0</v>
      </c>
      <c r="T569" s="25" t="s">
        <v>225</v>
      </c>
      <c r="U569" s="46">
        <v>0</v>
      </c>
      <c r="V569" s="280" t="s">
        <v>145</v>
      </c>
      <c r="W569" s="46">
        <v>0</v>
      </c>
      <c r="X569" s="46">
        <v>0</v>
      </c>
      <c r="Y569" s="46">
        <v>0</v>
      </c>
      <c r="Z569" s="38"/>
      <c r="AA569" s="38"/>
      <c r="AB569" s="38"/>
      <c r="AC569" s="38"/>
      <c r="AD569" s="38"/>
      <c r="AE569" s="38"/>
      <c r="AF569" s="38"/>
      <c r="AG569" s="38"/>
      <c r="AH569" s="38"/>
      <c r="AI569" s="38"/>
      <c r="AJ569" s="38"/>
      <c r="AK569" s="38"/>
      <c r="AL569" s="38"/>
      <c r="AM569" s="38"/>
      <c r="AN569" s="38"/>
      <c r="AO569" s="38"/>
      <c r="AP569" s="38"/>
      <c r="AQ569" s="24" t="s">
        <v>204</v>
      </c>
      <c r="AR569" s="24" t="s">
        <v>240</v>
      </c>
      <c r="AS569" s="38"/>
      <c r="AT569" s="38"/>
      <c r="AU569" s="38"/>
      <c r="AV569" s="174">
        <v>130000</v>
      </c>
      <c r="AW569" s="102"/>
      <c r="AX569" s="102"/>
      <c r="AY569" s="102"/>
      <c r="AZ569" s="102"/>
      <c r="BA569" s="104" t="s">
        <v>1840</v>
      </c>
      <c r="BB569" s="102"/>
      <c r="BC569" s="45"/>
      <c r="BD569" s="45"/>
    </row>
    <row r="570" spans="1:77" s="101" customFormat="1" ht="16" hidden="1" thickBot="1">
      <c r="A570" s="231"/>
      <c r="B570" s="240"/>
      <c r="C570" s="23" t="s">
        <v>309</v>
      </c>
      <c r="D570" s="24" t="s">
        <v>652</v>
      </c>
      <c r="E570" s="34"/>
      <c r="F570" s="102"/>
      <c r="G570" s="38"/>
      <c r="H570" s="38"/>
      <c r="I570" s="38"/>
      <c r="J570" s="102"/>
      <c r="K570" s="38"/>
      <c r="L570" s="38"/>
      <c r="M570" s="38"/>
      <c r="N570" s="38"/>
      <c r="O570" s="38"/>
      <c r="P570" s="38"/>
      <c r="Q570" s="38"/>
      <c r="R570" s="46" t="s">
        <v>795</v>
      </c>
      <c r="S570" s="46">
        <v>0</v>
      </c>
      <c r="T570" s="25" t="s">
        <v>232</v>
      </c>
      <c r="U570" s="46">
        <v>0</v>
      </c>
      <c r="V570" s="280" t="s">
        <v>145</v>
      </c>
      <c r="W570" s="46">
        <v>0</v>
      </c>
      <c r="X570" s="46">
        <v>0</v>
      </c>
      <c r="Y570" s="46">
        <v>0</v>
      </c>
      <c r="Z570" s="38"/>
      <c r="AA570" s="38"/>
      <c r="AB570" s="38"/>
      <c r="AC570" s="38"/>
      <c r="AD570" s="38"/>
      <c r="AE570" s="38"/>
      <c r="AF570" s="38"/>
      <c r="AG570" s="38"/>
      <c r="AH570" s="38"/>
      <c r="AI570" s="38"/>
      <c r="AJ570" s="38"/>
      <c r="AK570" s="38"/>
      <c r="AL570" s="38"/>
      <c r="AM570" s="38"/>
      <c r="AN570" s="38"/>
      <c r="AO570" s="38"/>
      <c r="AP570" s="38"/>
      <c r="AQ570" s="24" t="s">
        <v>204</v>
      </c>
      <c r="AR570" s="24" t="s">
        <v>164</v>
      </c>
      <c r="AS570" s="38"/>
      <c r="AT570" s="38"/>
      <c r="AU570" s="38"/>
      <c r="AV570" s="174">
        <v>450000</v>
      </c>
      <c r="AW570" s="102"/>
      <c r="AX570" s="102"/>
      <c r="AY570" s="102"/>
      <c r="AZ570" s="102"/>
      <c r="BA570" s="104" t="s">
        <v>1840</v>
      </c>
      <c r="BB570" s="102"/>
      <c r="BC570" s="45"/>
      <c r="BD570" s="45"/>
    </row>
    <row r="571" spans="1:77" ht="16" hidden="1" thickBot="1">
      <c r="A571" s="231"/>
      <c r="B571" s="240"/>
      <c r="C571" s="23" t="s">
        <v>310</v>
      </c>
      <c r="D571" s="24" t="s">
        <v>642</v>
      </c>
      <c r="E571" s="34"/>
      <c r="F571" s="102"/>
      <c r="G571" s="38"/>
      <c r="H571" s="38"/>
      <c r="I571" s="38"/>
      <c r="J571" s="102"/>
      <c r="K571" s="38"/>
      <c r="L571" s="38"/>
      <c r="M571" s="38"/>
      <c r="N571" s="38"/>
      <c r="O571" s="38"/>
      <c r="P571" s="38"/>
      <c r="Q571" s="38"/>
      <c r="R571" s="46" t="s">
        <v>798</v>
      </c>
      <c r="S571" s="46">
        <v>0</v>
      </c>
      <c r="T571" s="25" t="s">
        <v>233</v>
      </c>
      <c r="U571" s="46">
        <v>0</v>
      </c>
      <c r="V571" s="280" t="s">
        <v>145</v>
      </c>
      <c r="W571" s="46">
        <v>0</v>
      </c>
      <c r="X571" s="46">
        <v>0</v>
      </c>
      <c r="Y571" s="46">
        <v>0</v>
      </c>
      <c r="Z571" s="38"/>
      <c r="AA571" s="38"/>
      <c r="AB571" s="38"/>
      <c r="AC571" s="38"/>
      <c r="AD571" s="38"/>
      <c r="AE571" s="38"/>
      <c r="AF571" s="38"/>
      <c r="AG571" s="38"/>
      <c r="AH571" s="38"/>
      <c r="AI571" s="38"/>
      <c r="AJ571" s="38"/>
      <c r="AK571" s="38"/>
      <c r="AL571" s="38"/>
      <c r="AM571" s="38"/>
      <c r="AN571" s="38"/>
      <c r="AO571" s="38"/>
      <c r="AP571" s="38"/>
      <c r="AQ571" s="24" t="s">
        <v>204</v>
      </c>
      <c r="AR571" s="24" t="s">
        <v>166</v>
      </c>
      <c r="AS571" s="38"/>
      <c r="AT571" s="38"/>
      <c r="AU571" s="38"/>
      <c r="AV571" s="174">
        <v>712500</v>
      </c>
      <c r="AW571" s="102"/>
      <c r="AX571" s="102"/>
      <c r="AY571" s="102"/>
      <c r="AZ571" s="102"/>
      <c r="BA571" s="104" t="s">
        <v>1840</v>
      </c>
      <c r="BB571" s="102"/>
      <c r="BC571" s="45"/>
      <c r="BD571" s="45"/>
    </row>
    <row r="572" spans="1:77" s="100" customFormat="1" ht="31" hidden="1" thickBot="1">
      <c r="A572" s="231"/>
      <c r="B572" s="254"/>
      <c r="C572" s="72" t="s">
        <v>311</v>
      </c>
      <c r="D572" s="70" t="s">
        <v>636</v>
      </c>
      <c r="E572" s="73"/>
      <c r="F572" s="104"/>
      <c r="G572" s="139"/>
      <c r="H572" s="139"/>
      <c r="I572" s="139"/>
      <c r="J572" s="104"/>
      <c r="K572" s="139"/>
      <c r="L572" s="139"/>
      <c r="M572" s="139"/>
      <c r="N572" s="139"/>
      <c r="O572" s="139"/>
      <c r="P572" s="139"/>
      <c r="Q572" s="139"/>
      <c r="R572" s="50" t="s">
        <v>799</v>
      </c>
      <c r="S572" s="50">
        <v>0</v>
      </c>
      <c r="T572" s="68" t="s">
        <v>221</v>
      </c>
      <c r="U572" s="50">
        <v>0</v>
      </c>
      <c r="V572" s="106"/>
      <c r="W572" s="50">
        <v>0</v>
      </c>
      <c r="X572" s="50">
        <v>0</v>
      </c>
      <c r="Y572" s="50">
        <v>0</v>
      </c>
      <c r="Z572" s="139"/>
      <c r="AA572" s="139"/>
      <c r="AB572" s="139"/>
      <c r="AC572" s="139"/>
      <c r="AD572" s="139"/>
      <c r="AE572" s="139"/>
      <c r="AF572" s="139"/>
      <c r="AG572" s="139"/>
      <c r="AH572" s="139"/>
      <c r="AI572" s="139"/>
      <c r="AJ572" s="139"/>
      <c r="AK572" s="139"/>
      <c r="AL572" s="139"/>
      <c r="AM572" s="139"/>
      <c r="AN572" s="139"/>
      <c r="AO572" s="139"/>
      <c r="AP572" s="139"/>
      <c r="AQ572" s="70" t="s">
        <v>204</v>
      </c>
      <c r="AR572" s="70" t="s">
        <v>166</v>
      </c>
      <c r="AS572" s="139"/>
      <c r="AT572" s="139"/>
      <c r="AU572" s="139"/>
      <c r="AV572" s="71">
        <v>52000000</v>
      </c>
      <c r="AW572" s="104"/>
      <c r="AX572" s="104"/>
      <c r="AY572" s="104"/>
      <c r="AZ572" s="104"/>
      <c r="BA572" s="104" t="s">
        <v>1840</v>
      </c>
      <c r="BB572" s="104"/>
      <c r="BC572" s="66"/>
      <c r="BD572" s="66"/>
      <c r="BE572" s="121"/>
      <c r="BF572" s="121"/>
      <c r="BG572" s="121"/>
      <c r="BH572" s="121"/>
      <c r="BI572" s="121"/>
      <c r="BJ572" s="121"/>
      <c r="BK572" s="121"/>
      <c r="BL572" s="121"/>
      <c r="BM572" s="121"/>
      <c r="BN572" s="121"/>
      <c r="BO572" s="121"/>
      <c r="BP572" s="121"/>
      <c r="BQ572" s="121"/>
      <c r="BR572" s="121"/>
      <c r="BS572" s="121"/>
      <c r="BT572" s="121"/>
      <c r="BU572" s="121"/>
      <c r="BV572" s="121"/>
      <c r="BW572" s="121"/>
      <c r="BX572" s="121"/>
      <c r="BY572" s="121"/>
    </row>
    <row r="573" spans="1:77" ht="16" hidden="1" thickBot="1">
      <c r="A573" s="231"/>
      <c r="B573" s="240"/>
      <c r="C573" s="23" t="s">
        <v>255</v>
      </c>
      <c r="D573" s="24" t="s">
        <v>611</v>
      </c>
      <c r="E573" s="34"/>
      <c r="F573" s="102" t="s">
        <v>123</v>
      </c>
      <c r="G573" s="38"/>
      <c r="H573" s="38"/>
      <c r="I573" s="38"/>
      <c r="J573" s="102" t="s">
        <v>1193</v>
      </c>
      <c r="K573" s="38"/>
      <c r="L573" s="38"/>
      <c r="M573" s="38"/>
      <c r="N573" s="38"/>
      <c r="O573" s="38"/>
      <c r="P573" s="38"/>
      <c r="Q573" s="38"/>
      <c r="R573" s="46" t="s">
        <v>145</v>
      </c>
      <c r="S573" s="46">
        <v>0</v>
      </c>
      <c r="T573" s="25" t="s">
        <v>222</v>
      </c>
      <c r="U573" s="46">
        <v>0</v>
      </c>
      <c r="V573" s="280" t="s">
        <v>145</v>
      </c>
      <c r="W573" s="46">
        <v>0</v>
      </c>
      <c r="X573" s="46">
        <v>0</v>
      </c>
      <c r="Y573" s="46">
        <v>0</v>
      </c>
      <c r="Z573" s="38"/>
      <c r="AA573" s="38"/>
      <c r="AB573" s="38"/>
      <c r="AC573" s="38"/>
      <c r="AD573" s="38"/>
      <c r="AE573" s="38"/>
      <c r="AF573" s="38"/>
      <c r="AG573" s="38"/>
      <c r="AH573" s="38"/>
      <c r="AI573" s="38"/>
      <c r="AJ573" s="38"/>
      <c r="AK573" s="38"/>
      <c r="AL573" s="38"/>
      <c r="AM573" s="38"/>
      <c r="AN573" s="38"/>
      <c r="AO573" s="38"/>
      <c r="AP573" s="38"/>
      <c r="AQ573" s="24" t="s">
        <v>204</v>
      </c>
      <c r="AR573" s="24" t="s">
        <v>850</v>
      </c>
      <c r="AS573" s="38"/>
      <c r="AT573" s="38"/>
      <c r="AU573" s="38"/>
      <c r="AV573" s="174">
        <v>1500000</v>
      </c>
      <c r="AW573" s="102" t="s">
        <v>123</v>
      </c>
      <c r="AX573" s="102"/>
      <c r="AY573" s="102" t="s">
        <v>1599</v>
      </c>
      <c r="AZ573" s="102" t="s">
        <v>1193</v>
      </c>
      <c r="BA573" s="102"/>
      <c r="BB573" s="102"/>
      <c r="BC573" s="45"/>
      <c r="BD573" s="45"/>
    </row>
    <row r="574" spans="1:77" ht="16" hidden="1" thickBot="1">
      <c r="A574" s="231"/>
      <c r="B574" s="240"/>
      <c r="C574" s="23" t="s">
        <v>283</v>
      </c>
      <c r="D574" s="24" t="s">
        <v>609</v>
      </c>
      <c r="E574" s="34"/>
      <c r="F574" s="102"/>
      <c r="G574" s="38"/>
      <c r="H574" s="38"/>
      <c r="I574" s="38"/>
      <c r="J574" s="102"/>
      <c r="K574" s="38"/>
      <c r="L574" s="38"/>
      <c r="M574" s="38"/>
      <c r="N574" s="38"/>
      <c r="O574" s="38"/>
      <c r="P574" s="38"/>
      <c r="Q574" s="38"/>
      <c r="R574" s="46" t="s">
        <v>800</v>
      </c>
      <c r="S574" s="46">
        <v>0</v>
      </c>
      <c r="T574" s="25" t="s">
        <v>221</v>
      </c>
      <c r="U574" s="46">
        <v>0</v>
      </c>
      <c r="V574" s="280" t="s">
        <v>145</v>
      </c>
      <c r="W574" s="46">
        <v>0</v>
      </c>
      <c r="X574" s="46">
        <v>0</v>
      </c>
      <c r="Y574" s="46">
        <v>0</v>
      </c>
      <c r="Z574" s="38"/>
      <c r="AA574" s="38"/>
      <c r="AB574" s="38"/>
      <c r="AC574" s="38"/>
      <c r="AD574" s="38"/>
      <c r="AE574" s="38"/>
      <c r="AF574" s="38"/>
      <c r="AG574" s="38"/>
      <c r="AH574" s="38"/>
      <c r="AI574" s="38"/>
      <c r="AJ574" s="38"/>
      <c r="AK574" s="38"/>
      <c r="AL574" s="38"/>
      <c r="AM574" s="38"/>
      <c r="AN574" s="38"/>
      <c r="AO574" s="38"/>
      <c r="AP574" s="38"/>
      <c r="AQ574" s="24" t="s">
        <v>204</v>
      </c>
      <c r="AR574" s="24" t="s">
        <v>166</v>
      </c>
      <c r="AS574" s="38"/>
      <c r="AT574" s="38"/>
      <c r="AU574" s="38"/>
      <c r="AV574" s="174">
        <v>881250</v>
      </c>
      <c r="AW574" s="102"/>
      <c r="AX574" s="102"/>
      <c r="AY574" s="102"/>
      <c r="AZ574" s="102"/>
      <c r="BA574" s="104" t="s">
        <v>1840</v>
      </c>
      <c r="BB574" s="102"/>
      <c r="BC574" s="45"/>
      <c r="BD574" s="45"/>
    </row>
    <row r="575" spans="1:77" ht="16" hidden="1" thickBot="1">
      <c r="A575" s="231"/>
      <c r="B575" s="240"/>
      <c r="C575" s="23" t="s">
        <v>312</v>
      </c>
      <c r="D575" s="24" t="s">
        <v>653</v>
      </c>
      <c r="E575" s="34"/>
      <c r="F575" s="102"/>
      <c r="G575" s="38"/>
      <c r="H575" s="38"/>
      <c r="I575" s="38"/>
      <c r="J575" s="102"/>
      <c r="K575" s="38"/>
      <c r="L575" s="38"/>
      <c r="M575" s="38"/>
      <c r="N575" s="38"/>
      <c r="O575" s="38"/>
      <c r="P575" s="38"/>
      <c r="Q575" s="38"/>
      <c r="R575" s="46" t="s">
        <v>801</v>
      </c>
      <c r="S575" s="46">
        <v>0</v>
      </c>
      <c r="T575" s="25" t="s">
        <v>221</v>
      </c>
      <c r="U575" s="46">
        <v>0</v>
      </c>
      <c r="V575" s="80"/>
      <c r="W575" s="46">
        <v>0</v>
      </c>
      <c r="X575" s="46">
        <v>0</v>
      </c>
      <c r="Y575" s="46">
        <v>0</v>
      </c>
      <c r="Z575" s="38"/>
      <c r="AA575" s="38"/>
      <c r="AB575" s="38"/>
      <c r="AC575" s="38"/>
      <c r="AD575" s="38"/>
      <c r="AE575" s="38"/>
      <c r="AF575" s="38"/>
      <c r="AG575" s="38"/>
      <c r="AH575" s="38"/>
      <c r="AI575" s="38"/>
      <c r="AJ575" s="38"/>
      <c r="AK575" s="38"/>
      <c r="AL575" s="38"/>
      <c r="AM575" s="38"/>
      <c r="AN575" s="38"/>
      <c r="AO575" s="38"/>
      <c r="AP575" s="38"/>
      <c r="AQ575" s="24" t="s">
        <v>204</v>
      </c>
      <c r="AR575" s="24" t="s">
        <v>167</v>
      </c>
      <c r="AS575" s="38"/>
      <c r="AT575" s="38"/>
      <c r="AU575" s="38"/>
      <c r="AV575" s="174">
        <v>80000000</v>
      </c>
      <c r="AW575" s="102"/>
      <c r="AX575" s="102"/>
      <c r="AY575" s="102"/>
      <c r="AZ575" s="102"/>
      <c r="BA575" s="104" t="s">
        <v>1840</v>
      </c>
      <c r="BB575" s="102"/>
      <c r="BC575" s="45"/>
      <c r="BD575" s="45"/>
    </row>
    <row r="576" spans="1:77" ht="16" hidden="1" thickBot="1">
      <c r="A576" s="231"/>
      <c r="B576" s="240"/>
      <c r="C576" s="23" t="s">
        <v>313</v>
      </c>
      <c r="D576" s="24" t="s">
        <v>654</v>
      </c>
      <c r="E576" s="34"/>
      <c r="F576" s="102"/>
      <c r="G576" s="38"/>
      <c r="H576" s="38"/>
      <c r="I576" s="38"/>
      <c r="J576" s="102"/>
      <c r="K576" s="38"/>
      <c r="L576" s="38"/>
      <c r="M576" s="38"/>
      <c r="N576" s="38"/>
      <c r="O576" s="38"/>
      <c r="P576" s="38"/>
      <c r="Q576" s="38"/>
      <c r="R576" s="46" t="s">
        <v>802</v>
      </c>
      <c r="S576" s="46">
        <v>0</v>
      </c>
      <c r="T576" s="25" t="s">
        <v>221</v>
      </c>
      <c r="U576" s="46">
        <v>0</v>
      </c>
      <c r="V576" s="80"/>
      <c r="W576" s="46">
        <v>0</v>
      </c>
      <c r="X576" s="46">
        <v>0</v>
      </c>
      <c r="Y576" s="46">
        <v>0</v>
      </c>
      <c r="Z576" s="38"/>
      <c r="AA576" s="38"/>
      <c r="AB576" s="38"/>
      <c r="AC576" s="38"/>
      <c r="AD576" s="38"/>
      <c r="AE576" s="38"/>
      <c r="AF576" s="38"/>
      <c r="AG576" s="38"/>
      <c r="AH576" s="38"/>
      <c r="AI576" s="38"/>
      <c r="AJ576" s="38"/>
      <c r="AK576" s="38"/>
      <c r="AL576" s="38"/>
      <c r="AM576" s="38"/>
      <c r="AN576" s="38"/>
      <c r="AO576" s="38"/>
      <c r="AP576" s="38"/>
      <c r="AQ576" s="24" t="s">
        <v>204</v>
      </c>
      <c r="AR576" s="24" t="s">
        <v>166</v>
      </c>
      <c r="AS576" s="38"/>
      <c r="AT576" s="38"/>
      <c r="AU576" s="38"/>
      <c r="AV576" s="174">
        <v>87500</v>
      </c>
      <c r="AW576" s="102"/>
      <c r="AX576" s="102"/>
      <c r="AY576" s="102"/>
      <c r="AZ576" s="102"/>
      <c r="BA576" s="104" t="s">
        <v>1840</v>
      </c>
      <c r="BB576" s="102"/>
      <c r="BC576" s="45"/>
      <c r="BD576" s="45"/>
    </row>
    <row r="577" spans="1:56" ht="16" hidden="1" thickBot="1">
      <c r="A577" s="231"/>
      <c r="B577" s="240"/>
      <c r="C577" s="23" t="s">
        <v>258</v>
      </c>
      <c r="D577" s="24" t="s">
        <v>614</v>
      </c>
      <c r="E577" s="34"/>
      <c r="F577" s="102"/>
      <c r="G577" s="38"/>
      <c r="H577" s="38"/>
      <c r="I577" s="38"/>
      <c r="J577" s="102"/>
      <c r="K577" s="38"/>
      <c r="L577" s="38"/>
      <c r="M577" s="38"/>
      <c r="N577" s="38"/>
      <c r="O577" s="38"/>
      <c r="P577" s="38"/>
      <c r="Q577" s="38"/>
      <c r="R577" s="46" t="s">
        <v>803</v>
      </c>
      <c r="S577" s="46">
        <v>0</v>
      </c>
      <c r="T577" s="25" t="s">
        <v>221</v>
      </c>
      <c r="U577" s="46">
        <v>0</v>
      </c>
      <c r="V577" s="280" t="s">
        <v>145</v>
      </c>
      <c r="W577" s="46">
        <v>0</v>
      </c>
      <c r="X577" s="46">
        <v>0</v>
      </c>
      <c r="Y577" s="46">
        <v>0</v>
      </c>
      <c r="Z577" s="38"/>
      <c r="AA577" s="38"/>
      <c r="AB577" s="38"/>
      <c r="AC577" s="38"/>
      <c r="AD577" s="38"/>
      <c r="AE577" s="38"/>
      <c r="AF577" s="38"/>
      <c r="AG577" s="38"/>
      <c r="AH577" s="38"/>
      <c r="AI577" s="38"/>
      <c r="AJ577" s="38"/>
      <c r="AK577" s="38"/>
      <c r="AL577" s="38"/>
      <c r="AM577" s="38"/>
      <c r="AN577" s="38"/>
      <c r="AO577" s="38"/>
      <c r="AP577" s="38"/>
      <c r="AQ577" s="24" t="s">
        <v>204</v>
      </c>
      <c r="AR577" s="24" t="s">
        <v>240</v>
      </c>
      <c r="AS577" s="38"/>
      <c r="AT577" s="38"/>
      <c r="AU577" s="38"/>
      <c r="AV577" s="174">
        <v>70000</v>
      </c>
      <c r="AW577" s="102"/>
      <c r="AX577" s="102"/>
      <c r="AY577" s="102"/>
      <c r="AZ577" s="102"/>
      <c r="BA577" s="104" t="s">
        <v>1840</v>
      </c>
      <c r="BB577" s="102"/>
      <c r="BC577" s="45"/>
      <c r="BD577" s="45"/>
    </row>
    <row r="578" spans="1:56" s="101" customFormat="1" ht="16" hidden="1" thickBot="1">
      <c r="A578" s="231"/>
      <c r="B578" s="240"/>
      <c r="C578" s="23" t="s">
        <v>314</v>
      </c>
      <c r="D578" s="24" t="s">
        <v>639</v>
      </c>
      <c r="E578" s="34"/>
      <c r="F578" s="102"/>
      <c r="G578" s="38"/>
      <c r="H578" s="38"/>
      <c r="I578" s="38"/>
      <c r="J578" s="102"/>
      <c r="K578" s="38"/>
      <c r="L578" s="38"/>
      <c r="M578" s="38"/>
      <c r="N578" s="38"/>
      <c r="O578" s="38"/>
      <c r="P578" s="38"/>
      <c r="Q578" s="38"/>
      <c r="R578" s="46" t="s">
        <v>793</v>
      </c>
      <c r="S578" s="46">
        <v>0</v>
      </c>
      <c r="T578" s="25" t="s">
        <v>223</v>
      </c>
      <c r="U578" s="46">
        <v>0</v>
      </c>
      <c r="V578" s="80"/>
      <c r="W578" s="46">
        <v>0</v>
      </c>
      <c r="X578" s="46">
        <v>0</v>
      </c>
      <c r="Y578" s="46">
        <v>0</v>
      </c>
      <c r="Z578" s="38"/>
      <c r="AA578" s="38"/>
      <c r="AB578" s="38"/>
      <c r="AC578" s="38"/>
      <c r="AD578" s="38"/>
      <c r="AE578" s="38"/>
      <c r="AF578" s="38"/>
      <c r="AG578" s="38"/>
      <c r="AH578" s="38"/>
      <c r="AI578" s="38"/>
      <c r="AJ578" s="38"/>
      <c r="AK578" s="38"/>
      <c r="AL578" s="38"/>
      <c r="AM578" s="38"/>
      <c r="AN578" s="38"/>
      <c r="AO578" s="38"/>
      <c r="AP578" s="38"/>
      <c r="AQ578" s="24" t="s">
        <v>204</v>
      </c>
      <c r="AR578" s="24" t="s">
        <v>166</v>
      </c>
      <c r="AS578" s="38"/>
      <c r="AT578" s="38"/>
      <c r="AU578" s="38"/>
      <c r="AV578" s="174">
        <v>750000</v>
      </c>
      <c r="AW578" s="102"/>
      <c r="AX578" s="102"/>
      <c r="AY578" s="102"/>
      <c r="AZ578" s="102"/>
      <c r="BA578" s="104" t="s">
        <v>1840</v>
      </c>
      <c r="BB578" s="102"/>
      <c r="BC578" s="45"/>
      <c r="BD578" s="45"/>
    </row>
    <row r="579" spans="1:56" s="101" customFormat="1" ht="16" hidden="1" thickBot="1">
      <c r="A579" s="231"/>
      <c r="B579" s="240"/>
      <c r="C579" s="23" t="s">
        <v>315</v>
      </c>
      <c r="D579" s="24" t="s">
        <v>620</v>
      </c>
      <c r="E579" s="34"/>
      <c r="F579" s="102"/>
      <c r="G579" s="38"/>
      <c r="H579" s="38"/>
      <c r="I579" s="38"/>
      <c r="J579" s="102"/>
      <c r="K579" s="38"/>
      <c r="L579" s="38"/>
      <c r="M579" s="38"/>
      <c r="N579" s="38"/>
      <c r="O579" s="38"/>
      <c r="P579" s="38"/>
      <c r="Q579" s="38"/>
      <c r="R579" s="46" t="s">
        <v>804</v>
      </c>
      <c r="S579" s="46">
        <v>0</v>
      </c>
      <c r="T579" s="25" t="s">
        <v>223</v>
      </c>
      <c r="U579" s="46">
        <v>0</v>
      </c>
      <c r="V579" s="280" t="s">
        <v>145</v>
      </c>
      <c r="W579" s="46">
        <v>0</v>
      </c>
      <c r="X579" s="46">
        <v>0</v>
      </c>
      <c r="Y579" s="46">
        <v>0</v>
      </c>
      <c r="Z579" s="38"/>
      <c r="AA579" s="38"/>
      <c r="AB579" s="38"/>
      <c r="AC579" s="38"/>
      <c r="AD579" s="38"/>
      <c r="AE579" s="38"/>
      <c r="AF579" s="38"/>
      <c r="AG579" s="38"/>
      <c r="AH579" s="38"/>
      <c r="AI579" s="38"/>
      <c r="AJ579" s="38"/>
      <c r="AK579" s="38"/>
      <c r="AL579" s="38"/>
      <c r="AM579" s="38"/>
      <c r="AN579" s="38"/>
      <c r="AO579" s="38"/>
      <c r="AP579" s="38"/>
      <c r="AQ579" s="24" t="s">
        <v>204</v>
      </c>
      <c r="AR579" s="24" t="s">
        <v>164</v>
      </c>
      <c r="AS579" s="38"/>
      <c r="AT579" s="38"/>
      <c r="AU579" s="38"/>
      <c r="AV579" s="174">
        <v>800000</v>
      </c>
      <c r="AW579" s="102"/>
      <c r="AX579" s="102"/>
      <c r="AY579" s="102"/>
      <c r="AZ579" s="102"/>
      <c r="BA579" s="104" t="s">
        <v>1840</v>
      </c>
      <c r="BB579" s="102"/>
      <c r="BC579" s="45"/>
      <c r="BD579" s="45"/>
    </row>
    <row r="580" spans="1:56" s="101" customFormat="1" ht="16" hidden="1" thickBot="1">
      <c r="A580" s="231"/>
      <c r="B580" s="240"/>
      <c r="C580" s="23" t="s">
        <v>316</v>
      </c>
      <c r="D580" s="24" t="s">
        <v>655</v>
      </c>
      <c r="E580" s="34"/>
      <c r="F580" s="102" t="s">
        <v>123</v>
      </c>
      <c r="G580" s="38"/>
      <c r="H580" s="38"/>
      <c r="I580" s="38"/>
      <c r="J580" s="102" t="s">
        <v>1193</v>
      </c>
      <c r="K580" s="38"/>
      <c r="L580" s="38"/>
      <c r="M580" s="38"/>
      <c r="N580" s="38"/>
      <c r="O580" s="38"/>
      <c r="P580" s="38"/>
      <c r="Q580" s="38"/>
      <c r="R580" s="46" t="s">
        <v>805</v>
      </c>
      <c r="S580" s="46">
        <v>0</v>
      </c>
      <c r="T580" s="25" t="s">
        <v>220</v>
      </c>
      <c r="U580" s="46">
        <v>0</v>
      </c>
      <c r="V580" s="280" t="s">
        <v>145</v>
      </c>
      <c r="W580" s="46">
        <v>0</v>
      </c>
      <c r="X580" s="46">
        <v>0</v>
      </c>
      <c r="Y580" s="46">
        <v>0</v>
      </c>
      <c r="Z580" s="38"/>
      <c r="AA580" s="38"/>
      <c r="AB580" s="38"/>
      <c r="AC580" s="38"/>
      <c r="AD580" s="38"/>
      <c r="AE580" s="38"/>
      <c r="AF580" s="38"/>
      <c r="AG580" s="38"/>
      <c r="AH580" s="38"/>
      <c r="AI580" s="38"/>
      <c r="AJ580" s="38"/>
      <c r="AK580" s="38"/>
      <c r="AL580" s="38"/>
      <c r="AM580" s="38"/>
      <c r="AN580" s="38"/>
      <c r="AO580" s="38"/>
      <c r="AP580" s="38"/>
      <c r="AQ580" s="24" t="s">
        <v>204</v>
      </c>
      <c r="AR580" s="24" t="s">
        <v>850</v>
      </c>
      <c r="AS580" s="38"/>
      <c r="AT580" s="38"/>
      <c r="AU580" s="38"/>
      <c r="AV580" s="174">
        <v>180000</v>
      </c>
      <c r="AW580" s="102" t="s">
        <v>123</v>
      </c>
      <c r="AX580" s="102"/>
      <c r="AY580" s="102" t="s">
        <v>1810</v>
      </c>
      <c r="AZ580" s="102" t="s">
        <v>1193</v>
      </c>
      <c r="BA580" s="102"/>
      <c r="BB580" s="102"/>
      <c r="BC580" s="45"/>
      <c r="BD580" s="45"/>
    </row>
    <row r="581" spans="1:56" s="101" customFormat="1" ht="16" hidden="1" thickBot="1">
      <c r="A581" s="231"/>
      <c r="B581" s="240"/>
      <c r="C581" s="23" t="s">
        <v>317</v>
      </c>
      <c r="D581" s="24" t="s">
        <v>656</v>
      </c>
      <c r="E581" s="34"/>
      <c r="F581" s="102" t="s">
        <v>123</v>
      </c>
      <c r="G581" s="38"/>
      <c r="H581" s="38"/>
      <c r="I581" s="38"/>
      <c r="J581" s="102" t="s">
        <v>1193</v>
      </c>
      <c r="K581" s="38"/>
      <c r="L581" s="38"/>
      <c r="M581" s="38"/>
      <c r="N581" s="38"/>
      <c r="O581" s="38"/>
      <c r="P581" s="38"/>
      <c r="Q581" s="38"/>
      <c r="R581" s="46" t="s">
        <v>789</v>
      </c>
      <c r="S581" s="46">
        <v>0</v>
      </c>
      <c r="T581" s="25" t="s">
        <v>234</v>
      </c>
      <c r="U581" s="46">
        <v>0</v>
      </c>
      <c r="V581" s="280" t="s">
        <v>145</v>
      </c>
      <c r="W581" s="46">
        <v>0</v>
      </c>
      <c r="X581" s="46">
        <v>0</v>
      </c>
      <c r="Y581" s="46">
        <v>0</v>
      </c>
      <c r="Z581" s="38"/>
      <c r="AA581" s="38"/>
      <c r="AB581" s="38"/>
      <c r="AC581" s="38"/>
      <c r="AD581" s="38"/>
      <c r="AE581" s="38"/>
      <c r="AF581" s="38"/>
      <c r="AG581" s="38"/>
      <c r="AH581" s="38"/>
      <c r="AI581" s="38"/>
      <c r="AJ581" s="38"/>
      <c r="AK581" s="38"/>
      <c r="AL581" s="38"/>
      <c r="AM581" s="38"/>
      <c r="AN581" s="38"/>
      <c r="AO581" s="38"/>
      <c r="AP581" s="38"/>
      <c r="AQ581" s="24" t="s">
        <v>204</v>
      </c>
      <c r="AR581" s="24" t="s">
        <v>850</v>
      </c>
      <c r="AS581" s="38"/>
      <c r="AT581" s="38"/>
      <c r="AU581" s="38"/>
      <c r="AV581" s="174">
        <v>900000</v>
      </c>
      <c r="AW581" s="102" t="s">
        <v>123</v>
      </c>
      <c r="AX581" s="102"/>
      <c r="AY581" s="102" t="s">
        <v>1811</v>
      </c>
      <c r="AZ581" s="102" t="s">
        <v>1193</v>
      </c>
      <c r="BA581" s="102"/>
      <c r="BB581" s="102"/>
      <c r="BC581" s="45"/>
      <c r="BD581" s="45"/>
    </row>
    <row r="582" spans="1:56" s="101" customFormat="1" ht="16" hidden="1" thickBot="1">
      <c r="A582" s="231"/>
      <c r="B582" s="240"/>
      <c r="C582" s="23" t="s">
        <v>317</v>
      </c>
      <c r="D582" s="24" t="s">
        <v>656</v>
      </c>
      <c r="E582" s="34"/>
      <c r="F582" s="265"/>
      <c r="G582" s="38"/>
      <c r="H582" s="38"/>
      <c r="I582" s="38"/>
      <c r="J582" s="102"/>
      <c r="K582" s="38"/>
      <c r="L582" s="38"/>
      <c r="M582" s="38"/>
      <c r="N582" s="38"/>
      <c r="O582" s="38"/>
      <c r="P582" s="38"/>
      <c r="Q582" s="38"/>
      <c r="R582" s="46" t="s">
        <v>145</v>
      </c>
      <c r="S582" s="46">
        <v>0</v>
      </c>
      <c r="T582" s="25" t="s">
        <v>234</v>
      </c>
      <c r="U582" s="46">
        <v>0</v>
      </c>
      <c r="V582" s="280" t="s">
        <v>145</v>
      </c>
      <c r="W582" s="46">
        <v>0</v>
      </c>
      <c r="X582" s="46">
        <v>0</v>
      </c>
      <c r="Y582" s="46">
        <v>0</v>
      </c>
      <c r="Z582" s="38"/>
      <c r="AA582" s="38"/>
      <c r="AB582" s="38"/>
      <c r="AC582" s="38"/>
      <c r="AD582" s="38"/>
      <c r="AE582" s="38"/>
      <c r="AF582" s="38"/>
      <c r="AG582" s="38"/>
      <c r="AH582" s="38"/>
      <c r="AI582" s="38"/>
      <c r="AJ582" s="38"/>
      <c r="AK582" s="38"/>
      <c r="AL582" s="38"/>
      <c r="AM582" s="38"/>
      <c r="AN582" s="38"/>
      <c r="AO582" s="38"/>
      <c r="AP582" s="38"/>
      <c r="AQ582" s="24" t="s">
        <v>204</v>
      </c>
      <c r="AR582" s="24" t="s">
        <v>850</v>
      </c>
      <c r="AS582" s="38"/>
      <c r="AT582" s="38"/>
      <c r="AU582" s="38"/>
      <c r="AV582" s="174">
        <v>900000</v>
      </c>
      <c r="AW582" s="265"/>
      <c r="AX582" s="225"/>
      <c r="AY582" s="271"/>
      <c r="AZ582" s="102"/>
      <c r="BA582" s="104" t="s">
        <v>1840</v>
      </c>
      <c r="BB582" s="102"/>
      <c r="BC582" s="45"/>
      <c r="BD582" s="45"/>
    </row>
    <row r="583" spans="1:56" s="101" customFormat="1" ht="16" hidden="1" thickBot="1">
      <c r="A583" s="231"/>
      <c r="B583" s="240"/>
      <c r="C583" s="23" t="s">
        <v>318</v>
      </c>
      <c r="D583" s="24" t="s">
        <v>657</v>
      </c>
      <c r="E583" s="34"/>
      <c r="F583" s="102" t="s">
        <v>123</v>
      </c>
      <c r="G583" s="38"/>
      <c r="H583" s="38"/>
      <c r="I583" s="38"/>
      <c r="J583" s="102" t="s">
        <v>1193</v>
      </c>
      <c r="K583" s="38"/>
      <c r="L583" s="38"/>
      <c r="M583" s="38"/>
      <c r="N583" s="38"/>
      <c r="O583" s="38"/>
      <c r="P583" s="38"/>
      <c r="Q583" s="38"/>
      <c r="R583" s="46" t="s">
        <v>145</v>
      </c>
      <c r="S583" s="46">
        <v>0</v>
      </c>
      <c r="T583" s="25" t="s">
        <v>221</v>
      </c>
      <c r="U583" s="46">
        <v>0</v>
      </c>
      <c r="V583" s="280" t="s">
        <v>145</v>
      </c>
      <c r="W583" s="46">
        <v>0</v>
      </c>
      <c r="X583" s="46">
        <v>0</v>
      </c>
      <c r="Y583" s="46">
        <v>0</v>
      </c>
      <c r="Z583" s="38"/>
      <c r="AA583" s="38"/>
      <c r="AB583" s="38"/>
      <c r="AC583" s="38"/>
      <c r="AD583" s="38"/>
      <c r="AE583" s="38"/>
      <c r="AF583" s="38"/>
      <c r="AG583" s="38"/>
      <c r="AH583" s="38"/>
      <c r="AI583" s="38"/>
      <c r="AJ583" s="38"/>
      <c r="AK583" s="38"/>
      <c r="AL583" s="38"/>
      <c r="AM583" s="38"/>
      <c r="AN583" s="38"/>
      <c r="AO583" s="38"/>
      <c r="AP583" s="38"/>
      <c r="AQ583" s="24" t="s">
        <v>204</v>
      </c>
      <c r="AR583" s="24" t="s">
        <v>850</v>
      </c>
      <c r="AS583" s="38"/>
      <c r="AT583" s="38"/>
      <c r="AU583" s="38"/>
      <c r="AV583" s="174">
        <v>900000</v>
      </c>
      <c r="AW583" s="102" t="s">
        <v>123</v>
      </c>
      <c r="AX583" s="102"/>
      <c r="AY583" s="102" t="s">
        <v>1809</v>
      </c>
      <c r="AZ583" s="102" t="s">
        <v>1193</v>
      </c>
      <c r="BA583" s="102"/>
      <c r="BB583" s="102"/>
      <c r="BC583" s="45"/>
      <c r="BD583" s="45"/>
    </row>
    <row r="584" spans="1:56" s="101" customFormat="1" ht="16" hidden="1" thickBot="1">
      <c r="A584" s="231"/>
      <c r="B584" s="240"/>
      <c r="C584" s="23" t="s">
        <v>319</v>
      </c>
      <c r="D584" s="24" t="s">
        <v>642</v>
      </c>
      <c r="E584" s="34"/>
      <c r="F584" s="102" t="s">
        <v>123</v>
      </c>
      <c r="G584" s="38"/>
      <c r="H584" s="38"/>
      <c r="I584" s="38"/>
      <c r="J584" s="102" t="s">
        <v>1193</v>
      </c>
      <c r="K584" s="38"/>
      <c r="L584" s="38"/>
      <c r="M584" s="38"/>
      <c r="N584" s="38"/>
      <c r="O584" s="38"/>
      <c r="P584" s="38"/>
      <c r="Q584" s="38"/>
      <c r="R584" s="46" t="s">
        <v>145</v>
      </c>
      <c r="S584" s="46">
        <v>0</v>
      </c>
      <c r="T584" s="25" t="s">
        <v>235</v>
      </c>
      <c r="U584" s="46">
        <v>0</v>
      </c>
      <c r="V584" s="280" t="s">
        <v>145</v>
      </c>
      <c r="W584" s="46">
        <v>0</v>
      </c>
      <c r="X584" s="46">
        <v>0</v>
      </c>
      <c r="Y584" s="46">
        <v>0</v>
      </c>
      <c r="Z584" s="38"/>
      <c r="AA584" s="38"/>
      <c r="AB584" s="38"/>
      <c r="AC584" s="38"/>
      <c r="AD584" s="38"/>
      <c r="AE584" s="38"/>
      <c r="AF584" s="38"/>
      <c r="AG584" s="38"/>
      <c r="AH584" s="38"/>
      <c r="AI584" s="38"/>
      <c r="AJ584" s="38"/>
      <c r="AK584" s="38"/>
      <c r="AL584" s="38"/>
      <c r="AM584" s="38"/>
      <c r="AN584" s="38"/>
      <c r="AO584" s="38"/>
      <c r="AP584" s="38"/>
      <c r="AQ584" s="24" t="s">
        <v>204</v>
      </c>
      <c r="AR584" s="24" t="s">
        <v>850</v>
      </c>
      <c r="AS584" s="38"/>
      <c r="AT584" s="38"/>
      <c r="AU584" s="38"/>
      <c r="AV584" s="174">
        <v>2025000</v>
      </c>
      <c r="AW584" s="102" t="s">
        <v>123</v>
      </c>
      <c r="AX584" s="102"/>
      <c r="AY584" s="102" t="s">
        <v>1803</v>
      </c>
      <c r="AZ584" s="102" t="s">
        <v>1193</v>
      </c>
      <c r="BA584" s="102"/>
      <c r="BB584" s="102"/>
      <c r="BC584" s="45"/>
      <c r="BD584" s="45"/>
    </row>
    <row r="585" spans="1:56" s="101" customFormat="1" ht="16" hidden="1" thickBot="1">
      <c r="A585" s="231"/>
      <c r="B585" s="240"/>
      <c r="C585" s="23" t="s">
        <v>320</v>
      </c>
      <c r="D585" s="24" t="s">
        <v>658</v>
      </c>
      <c r="E585" s="34"/>
      <c r="F585" s="102" t="s">
        <v>123</v>
      </c>
      <c r="G585" s="38"/>
      <c r="H585" s="38"/>
      <c r="I585" s="38"/>
      <c r="J585" s="102" t="s">
        <v>1193</v>
      </c>
      <c r="K585" s="38"/>
      <c r="L585" s="38"/>
      <c r="M585" s="38"/>
      <c r="N585" s="38"/>
      <c r="O585" s="38"/>
      <c r="P585" s="38"/>
      <c r="Q585" s="38"/>
      <c r="R585" s="46" t="s">
        <v>145</v>
      </c>
      <c r="S585" s="46">
        <v>0</v>
      </c>
      <c r="T585" s="25" t="s">
        <v>235</v>
      </c>
      <c r="U585" s="46">
        <v>0</v>
      </c>
      <c r="V585" s="280" t="s">
        <v>145</v>
      </c>
      <c r="W585" s="46">
        <v>0</v>
      </c>
      <c r="X585" s="46">
        <v>0</v>
      </c>
      <c r="Y585" s="46">
        <v>0</v>
      </c>
      <c r="Z585" s="38"/>
      <c r="AA585" s="38"/>
      <c r="AB585" s="38"/>
      <c r="AC585" s="38"/>
      <c r="AD585" s="38"/>
      <c r="AE585" s="38"/>
      <c r="AF585" s="38"/>
      <c r="AG585" s="38"/>
      <c r="AH585" s="38"/>
      <c r="AI585" s="38"/>
      <c r="AJ585" s="38"/>
      <c r="AK585" s="38"/>
      <c r="AL585" s="38"/>
      <c r="AM585" s="38"/>
      <c r="AN585" s="38"/>
      <c r="AO585" s="38"/>
      <c r="AP585" s="38"/>
      <c r="AQ585" s="24" t="s">
        <v>204</v>
      </c>
      <c r="AR585" s="24" t="s">
        <v>850</v>
      </c>
      <c r="AS585" s="38"/>
      <c r="AT585" s="38"/>
      <c r="AU585" s="38"/>
      <c r="AV585" s="174">
        <v>360000</v>
      </c>
      <c r="AW585" s="102" t="s">
        <v>123</v>
      </c>
      <c r="AX585" s="102"/>
      <c r="AY585" s="102" t="s">
        <v>1804</v>
      </c>
      <c r="AZ585" s="102" t="s">
        <v>1193</v>
      </c>
      <c r="BA585" s="102"/>
      <c r="BB585" s="102"/>
      <c r="BC585" s="45"/>
      <c r="BD585" s="45"/>
    </row>
    <row r="586" spans="1:56" s="101" customFormat="1" ht="16" hidden="1" thickBot="1">
      <c r="A586" s="231"/>
      <c r="B586" s="240"/>
      <c r="C586" s="23" t="s">
        <v>321</v>
      </c>
      <c r="D586" s="24" t="s">
        <v>623</v>
      </c>
      <c r="E586" s="34"/>
      <c r="F586" s="102" t="s">
        <v>123</v>
      </c>
      <c r="G586" s="38"/>
      <c r="H586" s="38"/>
      <c r="I586" s="38"/>
      <c r="J586" s="102" t="s">
        <v>1193</v>
      </c>
      <c r="K586" s="38"/>
      <c r="L586" s="38"/>
      <c r="M586" s="38"/>
      <c r="N586" s="38"/>
      <c r="O586" s="38"/>
      <c r="P586" s="38"/>
      <c r="Q586" s="38"/>
      <c r="R586" s="46" t="s">
        <v>145</v>
      </c>
      <c r="S586" s="46">
        <v>0</v>
      </c>
      <c r="T586" s="25" t="s">
        <v>235</v>
      </c>
      <c r="U586" s="46">
        <v>0</v>
      </c>
      <c r="V586" s="280" t="s">
        <v>145</v>
      </c>
      <c r="W586" s="46">
        <v>0</v>
      </c>
      <c r="X586" s="46">
        <v>0</v>
      </c>
      <c r="Y586" s="46">
        <v>0</v>
      </c>
      <c r="Z586" s="38"/>
      <c r="AA586" s="38"/>
      <c r="AB586" s="38"/>
      <c r="AC586" s="38"/>
      <c r="AD586" s="38"/>
      <c r="AE586" s="38"/>
      <c r="AF586" s="38"/>
      <c r="AG586" s="38"/>
      <c r="AH586" s="38"/>
      <c r="AI586" s="38"/>
      <c r="AJ586" s="38"/>
      <c r="AK586" s="38"/>
      <c r="AL586" s="38"/>
      <c r="AM586" s="38"/>
      <c r="AN586" s="38"/>
      <c r="AO586" s="38"/>
      <c r="AP586" s="38"/>
      <c r="AQ586" s="24" t="s">
        <v>204</v>
      </c>
      <c r="AR586" s="24" t="s">
        <v>850</v>
      </c>
      <c r="AS586" s="38"/>
      <c r="AT586" s="38"/>
      <c r="AU586" s="38"/>
      <c r="AV586" s="174">
        <v>450000</v>
      </c>
      <c r="AW586" s="102" t="s">
        <v>123</v>
      </c>
      <c r="AX586" s="102"/>
      <c r="AY586" s="102" t="s">
        <v>1803</v>
      </c>
      <c r="AZ586" s="102" t="s">
        <v>1193</v>
      </c>
      <c r="BA586" s="102"/>
      <c r="BB586" s="102"/>
      <c r="BC586" s="45"/>
      <c r="BD586" s="45"/>
    </row>
    <row r="587" spans="1:56" s="101" customFormat="1" ht="16" hidden="1" thickBot="1">
      <c r="A587" s="231"/>
      <c r="B587" s="240"/>
      <c r="C587" s="23" t="s">
        <v>321</v>
      </c>
      <c r="D587" s="24" t="s">
        <v>623</v>
      </c>
      <c r="E587" s="34"/>
      <c r="F587" s="102" t="s">
        <v>123</v>
      </c>
      <c r="G587" s="38"/>
      <c r="H587" s="38"/>
      <c r="I587" s="38"/>
      <c r="J587" s="102" t="s">
        <v>1193</v>
      </c>
      <c r="K587" s="38"/>
      <c r="L587" s="38"/>
      <c r="M587" s="38"/>
      <c r="N587" s="38"/>
      <c r="O587" s="38"/>
      <c r="P587" s="38"/>
      <c r="Q587" s="38"/>
      <c r="R587" s="46" t="s">
        <v>145</v>
      </c>
      <c r="S587" s="46">
        <v>0</v>
      </c>
      <c r="T587" s="25" t="s">
        <v>230</v>
      </c>
      <c r="U587" s="46">
        <v>0</v>
      </c>
      <c r="V587" s="280" t="s">
        <v>145</v>
      </c>
      <c r="W587" s="46">
        <v>0</v>
      </c>
      <c r="X587" s="46">
        <v>0</v>
      </c>
      <c r="Y587" s="46">
        <v>0</v>
      </c>
      <c r="Z587" s="38"/>
      <c r="AA587" s="38"/>
      <c r="AB587" s="38"/>
      <c r="AC587" s="38"/>
      <c r="AD587" s="38"/>
      <c r="AE587" s="38"/>
      <c r="AF587" s="38"/>
      <c r="AG587" s="38"/>
      <c r="AH587" s="38"/>
      <c r="AI587" s="38"/>
      <c r="AJ587" s="38"/>
      <c r="AK587" s="38"/>
      <c r="AL587" s="38"/>
      <c r="AM587" s="38"/>
      <c r="AN587" s="38"/>
      <c r="AO587" s="38"/>
      <c r="AP587" s="38"/>
      <c r="AQ587" s="24" t="s">
        <v>204</v>
      </c>
      <c r="AR587" s="24" t="s">
        <v>850</v>
      </c>
      <c r="AS587" s="38"/>
      <c r="AT587" s="38"/>
      <c r="AU587" s="38"/>
      <c r="AV587" s="174">
        <v>337500</v>
      </c>
      <c r="AW587" s="102" t="s">
        <v>123</v>
      </c>
      <c r="AX587" s="102"/>
      <c r="AY587" s="102" t="s">
        <v>1803</v>
      </c>
      <c r="AZ587" s="102" t="s">
        <v>1193</v>
      </c>
      <c r="BA587" s="102"/>
      <c r="BB587" s="102"/>
      <c r="BC587" s="45"/>
      <c r="BD587" s="45"/>
    </row>
    <row r="588" spans="1:56" s="101" customFormat="1" ht="16" hidden="1" thickBot="1">
      <c r="A588" s="231"/>
      <c r="B588" s="240"/>
      <c r="C588" s="23" t="s">
        <v>322</v>
      </c>
      <c r="D588" s="24" t="s">
        <v>659</v>
      </c>
      <c r="E588" s="34"/>
      <c r="F588" s="102" t="s">
        <v>123</v>
      </c>
      <c r="G588" s="38"/>
      <c r="H588" s="38"/>
      <c r="I588" s="38"/>
      <c r="J588" s="102" t="s">
        <v>1193</v>
      </c>
      <c r="K588" s="38"/>
      <c r="L588" s="38"/>
      <c r="M588" s="38"/>
      <c r="N588" s="38"/>
      <c r="O588" s="38"/>
      <c r="P588" s="38"/>
      <c r="Q588" s="38"/>
      <c r="R588" s="46" t="s">
        <v>145</v>
      </c>
      <c r="S588" s="46">
        <v>0</v>
      </c>
      <c r="T588" s="25" t="s">
        <v>236</v>
      </c>
      <c r="U588" s="46">
        <v>0</v>
      </c>
      <c r="V588" s="80"/>
      <c r="W588" s="46">
        <v>0</v>
      </c>
      <c r="X588" s="46">
        <v>0</v>
      </c>
      <c r="Y588" s="46">
        <v>0</v>
      </c>
      <c r="Z588" s="38"/>
      <c r="AA588" s="38"/>
      <c r="AB588" s="38"/>
      <c r="AC588" s="38"/>
      <c r="AD588" s="38"/>
      <c r="AE588" s="38"/>
      <c r="AF588" s="38"/>
      <c r="AG588" s="38"/>
      <c r="AH588" s="38"/>
      <c r="AI588" s="38"/>
      <c r="AJ588" s="38"/>
      <c r="AK588" s="38"/>
      <c r="AL588" s="38"/>
      <c r="AM588" s="38"/>
      <c r="AN588" s="38"/>
      <c r="AO588" s="38"/>
      <c r="AP588" s="38"/>
      <c r="AQ588" s="24" t="s">
        <v>204</v>
      </c>
      <c r="AR588" s="24" t="s">
        <v>850</v>
      </c>
      <c r="AS588" s="38"/>
      <c r="AT588" s="38"/>
      <c r="AU588" s="38"/>
      <c r="AV588" s="174">
        <v>900000</v>
      </c>
      <c r="AW588" s="102" t="s">
        <v>123</v>
      </c>
      <c r="AX588" s="102"/>
      <c r="AY588" s="102" t="s">
        <v>1560</v>
      </c>
      <c r="AZ588" s="102" t="s">
        <v>1193</v>
      </c>
      <c r="BA588" s="102"/>
      <c r="BB588" s="102"/>
      <c r="BC588" s="45"/>
      <c r="BD588" s="45"/>
    </row>
    <row r="589" spans="1:56" s="101" customFormat="1" ht="16" hidden="1" thickBot="1">
      <c r="A589" s="231"/>
      <c r="B589" s="240"/>
      <c r="C589" s="23" t="s">
        <v>323</v>
      </c>
      <c r="D589" s="24" t="s">
        <v>660</v>
      </c>
      <c r="E589" s="34"/>
      <c r="F589" s="102" t="s">
        <v>123</v>
      </c>
      <c r="G589" s="38"/>
      <c r="H589" s="38"/>
      <c r="I589" s="38"/>
      <c r="J589" s="102" t="s">
        <v>1193</v>
      </c>
      <c r="K589" s="38"/>
      <c r="L589" s="38"/>
      <c r="M589" s="38"/>
      <c r="N589" s="38"/>
      <c r="O589" s="38"/>
      <c r="P589" s="38"/>
      <c r="Q589" s="38"/>
      <c r="R589" s="46" t="s">
        <v>145</v>
      </c>
      <c r="S589" s="46">
        <v>0</v>
      </c>
      <c r="T589" s="25" t="s">
        <v>236</v>
      </c>
      <c r="U589" s="46">
        <v>0</v>
      </c>
      <c r="V589" s="80"/>
      <c r="W589" s="46">
        <v>0</v>
      </c>
      <c r="X589" s="46">
        <v>0</v>
      </c>
      <c r="Y589" s="46">
        <v>0</v>
      </c>
      <c r="Z589" s="38"/>
      <c r="AA589" s="38"/>
      <c r="AB589" s="38"/>
      <c r="AC589" s="38"/>
      <c r="AD589" s="38"/>
      <c r="AE589" s="38"/>
      <c r="AF589" s="38"/>
      <c r="AG589" s="38"/>
      <c r="AH589" s="38"/>
      <c r="AI589" s="38"/>
      <c r="AJ589" s="38"/>
      <c r="AK589" s="38"/>
      <c r="AL589" s="38"/>
      <c r="AM589" s="38"/>
      <c r="AN589" s="38"/>
      <c r="AO589" s="38"/>
      <c r="AP589" s="38"/>
      <c r="AQ589" s="24" t="s">
        <v>204</v>
      </c>
      <c r="AR589" s="24" t="s">
        <v>850</v>
      </c>
      <c r="AS589" s="38"/>
      <c r="AT589" s="38"/>
      <c r="AU589" s="38"/>
      <c r="AV589" s="174">
        <v>425000</v>
      </c>
      <c r="AW589" s="102" t="s">
        <v>123</v>
      </c>
      <c r="AX589" s="102"/>
      <c r="AY589" s="102" t="s">
        <v>1807</v>
      </c>
      <c r="AZ589" s="102" t="s">
        <v>1193</v>
      </c>
      <c r="BA589" s="102"/>
      <c r="BB589" s="102"/>
      <c r="BC589" s="45"/>
      <c r="BD589" s="45"/>
    </row>
    <row r="590" spans="1:56" s="101" customFormat="1" ht="16" hidden="1" thickBot="1">
      <c r="A590" s="231"/>
      <c r="B590" s="240"/>
      <c r="C590" s="23" t="s">
        <v>324</v>
      </c>
      <c r="D590" s="24" t="s">
        <v>661</v>
      </c>
      <c r="E590" s="34"/>
      <c r="F590" s="102" t="s">
        <v>123</v>
      </c>
      <c r="G590" s="38"/>
      <c r="H590" s="38"/>
      <c r="I590" s="38"/>
      <c r="J590" s="102" t="s">
        <v>1193</v>
      </c>
      <c r="K590" s="38"/>
      <c r="L590" s="38"/>
      <c r="M590" s="38"/>
      <c r="N590" s="38"/>
      <c r="O590" s="38"/>
      <c r="P590" s="38"/>
      <c r="Q590" s="38"/>
      <c r="R590" s="46" t="s">
        <v>145</v>
      </c>
      <c r="S590" s="46">
        <v>0</v>
      </c>
      <c r="T590" s="25" t="s">
        <v>235</v>
      </c>
      <c r="U590" s="46">
        <v>0</v>
      </c>
      <c r="V590" s="280" t="s">
        <v>145</v>
      </c>
      <c r="W590" s="46">
        <v>0</v>
      </c>
      <c r="X590" s="46">
        <v>0</v>
      </c>
      <c r="Y590" s="46">
        <v>0</v>
      </c>
      <c r="Z590" s="38"/>
      <c r="AA590" s="38"/>
      <c r="AB590" s="38"/>
      <c r="AC590" s="38"/>
      <c r="AD590" s="38"/>
      <c r="AE590" s="38"/>
      <c r="AF590" s="38"/>
      <c r="AG590" s="38"/>
      <c r="AH590" s="38"/>
      <c r="AI590" s="38"/>
      <c r="AJ590" s="38"/>
      <c r="AK590" s="38"/>
      <c r="AL590" s="38"/>
      <c r="AM590" s="38"/>
      <c r="AN590" s="38"/>
      <c r="AO590" s="38"/>
      <c r="AP590" s="38"/>
      <c r="AQ590" s="24" t="s">
        <v>204</v>
      </c>
      <c r="AR590" s="24" t="s">
        <v>850</v>
      </c>
      <c r="AS590" s="38"/>
      <c r="AT590" s="38"/>
      <c r="AU590" s="38"/>
      <c r="AV590" s="174">
        <v>990000</v>
      </c>
      <c r="AW590" s="102" t="s">
        <v>123</v>
      </c>
      <c r="AX590" s="102"/>
      <c r="AY590" s="102" t="s">
        <v>1808</v>
      </c>
      <c r="AZ590" s="102" t="s">
        <v>1193</v>
      </c>
      <c r="BA590" s="102"/>
      <c r="BB590" s="102"/>
      <c r="BC590" s="45"/>
      <c r="BD590" s="45"/>
    </row>
    <row r="591" spans="1:56" s="101" customFormat="1" ht="16" hidden="1" thickBot="1">
      <c r="A591" s="231"/>
      <c r="B591" s="240"/>
      <c r="C591" s="23" t="s">
        <v>325</v>
      </c>
      <c r="D591" s="24" t="s">
        <v>662</v>
      </c>
      <c r="E591" s="34"/>
      <c r="F591" s="102"/>
      <c r="G591" s="38"/>
      <c r="H591" s="38"/>
      <c r="I591" s="38"/>
      <c r="J591" s="102"/>
      <c r="K591" s="38"/>
      <c r="L591" s="38"/>
      <c r="M591" s="38"/>
      <c r="N591" s="38"/>
      <c r="O591" s="38"/>
      <c r="P591" s="38"/>
      <c r="Q591" s="38"/>
      <c r="R591" s="46" t="s">
        <v>145</v>
      </c>
      <c r="S591" s="46">
        <v>0</v>
      </c>
      <c r="T591" s="25" t="s">
        <v>221</v>
      </c>
      <c r="U591" s="46">
        <v>0</v>
      </c>
      <c r="V591" s="280" t="s">
        <v>145</v>
      </c>
      <c r="W591" s="46">
        <v>0</v>
      </c>
      <c r="X591" s="46">
        <v>0</v>
      </c>
      <c r="Y591" s="46">
        <v>0</v>
      </c>
      <c r="Z591" s="38"/>
      <c r="AA591" s="38"/>
      <c r="AB591" s="38"/>
      <c r="AC591" s="38"/>
      <c r="AD591" s="38"/>
      <c r="AE591" s="38"/>
      <c r="AF591" s="38"/>
      <c r="AG591" s="38"/>
      <c r="AH591" s="38"/>
      <c r="AI591" s="38"/>
      <c r="AJ591" s="38"/>
      <c r="AK591" s="38"/>
      <c r="AL591" s="38"/>
      <c r="AM591" s="38"/>
      <c r="AN591" s="38"/>
      <c r="AO591" s="38"/>
      <c r="AP591" s="38"/>
      <c r="AQ591" s="24" t="s">
        <v>204</v>
      </c>
      <c r="AR591" s="24" t="s">
        <v>850</v>
      </c>
      <c r="AS591" s="38"/>
      <c r="AT591" s="38"/>
      <c r="AU591" s="38"/>
      <c r="AV591" s="174">
        <v>225000</v>
      </c>
      <c r="AW591" s="102"/>
      <c r="AX591" s="102"/>
      <c r="AY591" s="102"/>
      <c r="AZ591" s="102"/>
      <c r="BA591" s="104" t="s">
        <v>1840</v>
      </c>
      <c r="BB591" s="102"/>
      <c r="BC591" s="45"/>
      <c r="BD591" s="45"/>
    </row>
    <row r="592" spans="1:56" s="101" customFormat="1" ht="16" hidden="1" thickBot="1">
      <c r="A592" s="231"/>
      <c r="B592" s="240"/>
      <c r="C592" s="23" t="s">
        <v>326</v>
      </c>
      <c r="D592" s="24" t="s">
        <v>662</v>
      </c>
      <c r="E592" s="34"/>
      <c r="F592" s="102" t="s">
        <v>123</v>
      </c>
      <c r="G592" s="38"/>
      <c r="H592" s="38"/>
      <c r="I592" s="38"/>
      <c r="J592" s="102" t="s">
        <v>1193</v>
      </c>
      <c r="K592" s="38"/>
      <c r="L592" s="38"/>
      <c r="M592" s="38"/>
      <c r="N592" s="38"/>
      <c r="O592" s="38"/>
      <c r="P592" s="38"/>
      <c r="Q592" s="38"/>
      <c r="R592" s="46" t="s">
        <v>145</v>
      </c>
      <c r="S592" s="46">
        <v>0</v>
      </c>
      <c r="T592" s="25" t="s">
        <v>221</v>
      </c>
      <c r="U592" s="46">
        <v>0</v>
      </c>
      <c r="V592" s="280" t="s">
        <v>145</v>
      </c>
      <c r="W592" s="46">
        <v>0</v>
      </c>
      <c r="X592" s="46">
        <v>0</v>
      </c>
      <c r="Y592" s="46">
        <v>0</v>
      </c>
      <c r="Z592" s="38"/>
      <c r="AA592" s="38"/>
      <c r="AB592" s="38"/>
      <c r="AC592" s="38"/>
      <c r="AD592" s="38"/>
      <c r="AE592" s="38"/>
      <c r="AF592" s="38"/>
      <c r="AG592" s="38"/>
      <c r="AH592" s="38"/>
      <c r="AI592" s="38"/>
      <c r="AJ592" s="38"/>
      <c r="AK592" s="38"/>
      <c r="AL592" s="38"/>
      <c r="AM592" s="38"/>
      <c r="AN592" s="38"/>
      <c r="AO592" s="38"/>
      <c r="AP592" s="38"/>
      <c r="AQ592" s="24" t="s">
        <v>204</v>
      </c>
      <c r="AR592" s="24" t="s">
        <v>164</v>
      </c>
      <c r="AS592" s="38"/>
      <c r="AT592" s="38"/>
      <c r="AU592" s="38"/>
      <c r="AV592" s="174">
        <v>225000</v>
      </c>
      <c r="AW592" s="102" t="s">
        <v>123</v>
      </c>
      <c r="AX592" s="102"/>
      <c r="AY592" s="102" t="s">
        <v>1803</v>
      </c>
      <c r="AZ592" s="102" t="s">
        <v>1193</v>
      </c>
      <c r="BA592" s="102"/>
      <c r="BB592" s="102"/>
      <c r="BC592" s="45"/>
      <c r="BD592" s="45"/>
    </row>
    <row r="593" spans="1:56" s="101" customFormat="1" ht="16" hidden="1" thickBot="1">
      <c r="A593" s="231"/>
      <c r="B593" s="240"/>
      <c r="C593" s="23" t="s">
        <v>327</v>
      </c>
      <c r="D593" s="24" t="s">
        <v>663</v>
      </c>
      <c r="E593" s="34"/>
      <c r="F593" s="102" t="s">
        <v>123</v>
      </c>
      <c r="G593" s="38"/>
      <c r="H593" s="38"/>
      <c r="I593" s="38"/>
      <c r="J593" s="102" t="s">
        <v>1193</v>
      </c>
      <c r="K593" s="38"/>
      <c r="L593" s="38"/>
      <c r="M593" s="38"/>
      <c r="N593" s="38"/>
      <c r="O593" s="38"/>
      <c r="P593" s="38"/>
      <c r="Q593" s="38"/>
      <c r="R593" s="46" t="s">
        <v>145</v>
      </c>
      <c r="S593" s="46">
        <v>0</v>
      </c>
      <c r="T593" s="25" t="s">
        <v>226</v>
      </c>
      <c r="U593" s="46">
        <v>0</v>
      </c>
      <c r="V593" s="280" t="s">
        <v>145</v>
      </c>
      <c r="W593" s="46">
        <v>0</v>
      </c>
      <c r="X593" s="46">
        <v>0</v>
      </c>
      <c r="Y593" s="46">
        <v>0</v>
      </c>
      <c r="Z593" s="38"/>
      <c r="AA593" s="38"/>
      <c r="AB593" s="38"/>
      <c r="AC593" s="38"/>
      <c r="AD593" s="38"/>
      <c r="AE593" s="38"/>
      <c r="AF593" s="38"/>
      <c r="AG593" s="38"/>
      <c r="AH593" s="38"/>
      <c r="AI593" s="38"/>
      <c r="AJ593" s="38"/>
      <c r="AK593" s="38"/>
      <c r="AL593" s="38"/>
      <c r="AM593" s="38"/>
      <c r="AN593" s="38"/>
      <c r="AO593" s="38"/>
      <c r="AP593" s="38"/>
      <c r="AQ593" s="24" t="s">
        <v>204</v>
      </c>
      <c r="AR593" s="24" t="s">
        <v>850</v>
      </c>
      <c r="AS593" s="38"/>
      <c r="AT593" s="38"/>
      <c r="AU593" s="38"/>
      <c r="AV593" s="174">
        <v>558000</v>
      </c>
      <c r="AW593" s="102" t="s">
        <v>123</v>
      </c>
      <c r="AX593" s="102"/>
      <c r="AY593" s="102" t="s">
        <v>1806</v>
      </c>
      <c r="AZ593" s="102" t="s">
        <v>1193</v>
      </c>
      <c r="BA593" s="102"/>
      <c r="BB593" s="102"/>
      <c r="BC593" s="45"/>
      <c r="BD593" s="45"/>
    </row>
    <row r="594" spans="1:56" s="101" customFormat="1" ht="16" hidden="1" thickBot="1">
      <c r="A594" s="231"/>
      <c r="B594" s="240"/>
      <c r="C594" s="23" t="s">
        <v>328</v>
      </c>
      <c r="D594" s="24" t="s">
        <v>663</v>
      </c>
      <c r="E594" s="34"/>
      <c r="F594" s="102" t="s">
        <v>123</v>
      </c>
      <c r="G594" s="38"/>
      <c r="H594" s="38"/>
      <c r="I594" s="38"/>
      <c r="J594" s="102" t="s">
        <v>1193</v>
      </c>
      <c r="K594" s="38"/>
      <c r="L594" s="38"/>
      <c r="M594" s="38"/>
      <c r="N594" s="38"/>
      <c r="O594" s="38"/>
      <c r="P594" s="38"/>
      <c r="Q594" s="38"/>
      <c r="R594" s="46" t="s">
        <v>145</v>
      </c>
      <c r="S594" s="46">
        <v>0</v>
      </c>
      <c r="T594" s="25" t="s">
        <v>226</v>
      </c>
      <c r="U594" s="46">
        <v>0</v>
      </c>
      <c r="V594" s="280" t="s">
        <v>145</v>
      </c>
      <c r="W594" s="46">
        <v>0</v>
      </c>
      <c r="X594" s="46">
        <v>0</v>
      </c>
      <c r="Y594" s="46">
        <v>0</v>
      </c>
      <c r="Z594" s="38"/>
      <c r="AA594" s="38"/>
      <c r="AB594" s="38"/>
      <c r="AC594" s="38"/>
      <c r="AD594" s="38"/>
      <c r="AE594" s="38"/>
      <c r="AF594" s="38"/>
      <c r="AG594" s="38"/>
      <c r="AH594" s="38"/>
      <c r="AI594" s="38"/>
      <c r="AJ594" s="38"/>
      <c r="AK594" s="38"/>
      <c r="AL594" s="38"/>
      <c r="AM594" s="38"/>
      <c r="AN594" s="38"/>
      <c r="AO594" s="38"/>
      <c r="AP594" s="38"/>
      <c r="AQ594" s="24" t="s">
        <v>204</v>
      </c>
      <c r="AR594" s="24" t="s">
        <v>850</v>
      </c>
      <c r="AS594" s="38"/>
      <c r="AT594" s="38"/>
      <c r="AU594" s="38"/>
      <c r="AV594" s="174">
        <v>558000</v>
      </c>
      <c r="AW594" s="102" t="s">
        <v>123</v>
      </c>
      <c r="AX594" s="102"/>
      <c r="AY594" s="102" t="s">
        <v>1806</v>
      </c>
      <c r="AZ594" s="102" t="s">
        <v>1193</v>
      </c>
      <c r="BA594" s="102"/>
      <c r="BB594" s="102"/>
      <c r="BC594" s="45"/>
      <c r="BD594" s="45"/>
    </row>
    <row r="595" spans="1:56" s="101" customFormat="1" ht="16" hidden="1" thickBot="1">
      <c r="A595" s="231"/>
      <c r="B595" s="240"/>
      <c r="C595" s="23" t="s">
        <v>329</v>
      </c>
      <c r="D595" s="24" t="s">
        <v>663</v>
      </c>
      <c r="E595" s="34"/>
      <c r="F595" s="102" t="s">
        <v>123</v>
      </c>
      <c r="G595" s="38"/>
      <c r="H595" s="38"/>
      <c r="I595" s="38"/>
      <c r="J595" s="102" t="s">
        <v>1193</v>
      </c>
      <c r="K595" s="38"/>
      <c r="L595" s="38"/>
      <c r="M595" s="38"/>
      <c r="N595" s="38"/>
      <c r="O595" s="38"/>
      <c r="P595" s="38"/>
      <c r="Q595" s="38"/>
      <c r="R595" s="46" t="s">
        <v>145</v>
      </c>
      <c r="S595" s="46">
        <v>0</v>
      </c>
      <c r="T595" s="25" t="s">
        <v>226</v>
      </c>
      <c r="U595" s="46">
        <v>0</v>
      </c>
      <c r="V595" s="280" t="s">
        <v>145</v>
      </c>
      <c r="W595" s="46">
        <v>0</v>
      </c>
      <c r="X595" s="46">
        <v>0</v>
      </c>
      <c r="Y595" s="46">
        <v>0</v>
      </c>
      <c r="Z595" s="38"/>
      <c r="AA595" s="38"/>
      <c r="AB595" s="38"/>
      <c r="AC595" s="38"/>
      <c r="AD595" s="38"/>
      <c r="AE595" s="38"/>
      <c r="AF595" s="38"/>
      <c r="AG595" s="38"/>
      <c r="AH595" s="38"/>
      <c r="AI595" s="38"/>
      <c r="AJ595" s="38"/>
      <c r="AK595" s="38"/>
      <c r="AL595" s="38"/>
      <c r="AM595" s="38"/>
      <c r="AN595" s="38"/>
      <c r="AO595" s="38"/>
      <c r="AP595" s="38"/>
      <c r="AQ595" s="24" t="s">
        <v>204</v>
      </c>
      <c r="AR595" s="24" t="s">
        <v>850</v>
      </c>
      <c r="AS595" s="38"/>
      <c r="AT595" s="38"/>
      <c r="AU595" s="38"/>
      <c r="AV595" s="174">
        <v>1530000</v>
      </c>
      <c r="AW595" s="102" t="s">
        <v>123</v>
      </c>
      <c r="AX595" s="102"/>
      <c r="AY595" s="102" t="s">
        <v>1805</v>
      </c>
      <c r="AZ595" s="102" t="s">
        <v>1193</v>
      </c>
      <c r="BA595" s="102"/>
      <c r="BB595" s="102"/>
      <c r="BC595" s="45"/>
      <c r="BD595" s="45"/>
    </row>
    <row r="596" spans="1:56" s="101" customFormat="1" ht="16" hidden="1" thickBot="1">
      <c r="A596" s="231"/>
      <c r="B596" s="240"/>
      <c r="C596" s="23" t="s">
        <v>329</v>
      </c>
      <c r="D596" s="24" t="s">
        <v>663</v>
      </c>
      <c r="E596" s="34"/>
      <c r="F596" s="102" t="s">
        <v>123</v>
      </c>
      <c r="G596" s="38"/>
      <c r="H596" s="38"/>
      <c r="I596" s="38"/>
      <c r="J596" s="102" t="s">
        <v>1193</v>
      </c>
      <c r="K596" s="38"/>
      <c r="L596" s="38"/>
      <c r="M596" s="38"/>
      <c r="N596" s="38"/>
      <c r="O596" s="38"/>
      <c r="P596" s="38"/>
      <c r="Q596" s="38"/>
      <c r="R596" s="46" t="s">
        <v>145</v>
      </c>
      <c r="S596" s="46">
        <v>0</v>
      </c>
      <c r="T596" s="25" t="s">
        <v>226</v>
      </c>
      <c r="U596" s="46">
        <v>0</v>
      </c>
      <c r="V596" s="280" t="s">
        <v>145</v>
      </c>
      <c r="W596" s="46">
        <v>0</v>
      </c>
      <c r="X596" s="46">
        <v>0</v>
      </c>
      <c r="Y596" s="46">
        <v>0</v>
      </c>
      <c r="Z596" s="38"/>
      <c r="AA596" s="38"/>
      <c r="AB596" s="38"/>
      <c r="AC596" s="38"/>
      <c r="AD596" s="38"/>
      <c r="AE596" s="38"/>
      <c r="AF596" s="38"/>
      <c r="AG596" s="38"/>
      <c r="AH596" s="38"/>
      <c r="AI596" s="38"/>
      <c r="AJ596" s="38"/>
      <c r="AK596" s="38"/>
      <c r="AL596" s="38"/>
      <c r="AM596" s="38"/>
      <c r="AN596" s="38"/>
      <c r="AO596" s="38"/>
      <c r="AP596" s="38"/>
      <c r="AQ596" s="24" t="s">
        <v>204</v>
      </c>
      <c r="AR596" s="24" t="s">
        <v>850</v>
      </c>
      <c r="AS596" s="38"/>
      <c r="AT596" s="38"/>
      <c r="AU596" s="38"/>
      <c r="AV596" s="174">
        <v>1530000</v>
      </c>
      <c r="AW596" s="102" t="s">
        <v>123</v>
      </c>
      <c r="AX596" s="102"/>
      <c r="AY596" s="102" t="s">
        <v>1805</v>
      </c>
      <c r="AZ596" s="102" t="s">
        <v>1193</v>
      </c>
      <c r="BA596" s="102"/>
      <c r="BB596" s="102"/>
      <c r="BC596" s="45"/>
      <c r="BD596" s="45"/>
    </row>
    <row r="597" spans="1:56" s="101" customFormat="1" ht="16" hidden="1" thickBot="1">
      <c r="A597" s="231"/>
      <c r="B597" s="240"/>
      <c r="C597" s="23" t="s">
        <v>330</v>
      </c>
      <c r="D597" s="24" t="s">
        <v>664</v>
      </c>
      <c r="E597" s="34"/>
      <c r="F597" s="102" t="s">
        <v>123</v>
      </c>
      <c r="G597" s="38"/>
      <c r="H597" s="38"/>
      <c r="I597" s="38"/>
      <c r="J597" s="102" t="s">
        <v>1193</v>
      </c>
      <c r="K597" s="38"/>
      <c r="L597" s="38"/>
      <c r="M597" s="38"/>
      <c r="N597" s="38"/>
      <c r="O597" s="38"/>
      <c r="P597" s="38"/>
      <c r="Q597" s="38"/>
      <c r="R597" s="46" t="s">
        <v>145</v>
      </c>
      <c r="S597" s="46">
        <v>0</v>
      </c>
      <c r="T597" s="25" t="s">
        <v>226</v>
      </c>
      <c r="U597" s="46">
        <v>0</v>
      </c>
      <c r="V597" s="80"/>
      <c r="W597" s="46">
        <v>0</v>
      </c>
      <c r="X597" s="46">
        <v>0</v>
      </c>
      <c r="Y597" s="46">
        <v>0</v>
      </c>
      <c r="Z597" s="38"/>
      <c r="AA597" s="38"/>
      <c r="AB597" s="38"/>
      <c r="AC597" s="38"/>
      <c r="AD597" s="38"/>
      <c r="AE597" s="38"/>
      <c r="AF597" s="38"/>
      <c r="AG597" s="38"/>
      <c r="AH597" s="38"/>
      <c r="AI597" s="38"/>
      <c r="AJ597" s="38"/>
      <c r="AK597" s="38"/>
      <c r="AL597" s="38"/>
      <c r="AM597" s="38"/>
      <c r="AN597" s="38"/>
      <c r="AO597" s="38"/>
      <c r="AP597" s="38"/>
      <c r="AQ597" s="24" t="s">
        <v>204</v>
      </c>
      <c r="AR597" s="24" t="s">
        <v>850</v>
      </c>
      <c r="AS597" s="38"/>
      <c r="AT597" s="38"/>
      <c r="AU597" s="38"/>
      <c r="AV597" s="174">
        <v>2430000</v>
      </c>
      <c r="AW597" s="102" t="s">
        <v>123</v>
      </c>
      <c r="AX597" s="102"/>
      <c r="AY597" s="102" t="s">
        <v>1807</v>
      </c>
      <c r="AZ597" s="102" t="s">
        <v>1193</v>
      </c>
      <c r="BA597" s="102"/>
      <c r="BB597" s="102"/>
      <c r="BC597" s="45"/>
      <c r="BD597" s="45"/>
    </row>
    <row r="598" spans="1:56" s="101" customFormat="1" ht="16" hidden="1" thickBot="1">
      <c r="A598" s="231"/>
      <c r="B598" s="240"/>
      <c r="C598" s="23" t="s">
        <v>331</v>
      </c>
      <c r="D598" s="24" t="s">
        <v>665</v>
      </c>
      <c r="E598" s="34"/>
      <c r="F598" s="102" t="s">
        <v>123</v>
      </c>
      <c r="G598" s="38"/>
      <c r="H598" s="38"/>
      <c r="I598" s="38"/>
      <c r="J598" s="102" t="s">
        <v>1193</v>
      </c>
      <c r="K598" s="38"/>
      <c r="L598" s="38"/>
      <c r="M598" s="38"/>
      <c r="N598" s="38"/>
      <c r="O598" s="38"/>
      <c r="P598" s="38"/>
      <c r="Q598" s="38"/>
      <c r="R598" s="46" t="s">
        <v>145</v>
      </c>
      <c r="S598" s="46">
        <v>0</v>
      </c>
      <c r="T598" s="25" t="s">
        <v>225</v>
      </c>
      <c r="U598" s="46">
        <v>0</v>
      </c>
      <c r="V598" s="280" t="s">
        <v>145</v>
      </c>
      <c r="W598" s="46">
        <v>0</v>
      </c>
      <c r="X598" s="46">
        <v>0</v>
      </c>
      <c r="Y598" s="46">
        <v>0</v>
      </c>
      <c r="Z598" s="38"/>
      <c r="AA598" s="38"/>
      <c r="AB598" s="38"/>
      <c r="AC598" s="38"/>
      <c r="AD598" s="38"/>
      <c r="AE598" s="38"/>
      <c r="AF598" s="38"/>
      <c r="AG598" s="38"/>
      <c r="AH598" s="38"/>
      <c r="AI598" s="38"/>
      <c r="AJ598" s="38"/>
      <c r="AK598" s="38"/>
      <c r="AL598" s="38"/>
      <c r="AM598" s="38"/>
      <c r="AN598" s="38"/>
      <c r="AO598" s="38"/>
      <c r="AP598" s="38"/>
      <c r="AQ598" s="24" t="s">
        <v>204</v>
      </c>
      <c r="AR598" s="24" t="s">
        <v>850</v>
      </c>
      <c r="AS598" s="38"/>
      <c r="AT598" s="38"/>
      <c r="AU598" s="38"/>
      <c r="AV598" s="174">
        <v>144000</v>
      </c>
      <c r="AW598" s="102" t="s">
        <v>123</v>
      </c>
      <c r="AX598" s="102"/>
      <c r="AY598" s="102" t="s">
        <v>1805</v>
      </c>
      <c r="AZ598" s="102" t="s">
        <v>1193</v>
      </c>
      <c r="BA598" s="102"/>
      <c r="BB598" s="102"/>
      <c r="BC598" s="45"/>
      <c r="BD598" s="45"/>
    </row>
    <row r="599" spans="1:56" s="101" customFormat="1" ht="16" hidden="1" thickBot="1">
      <c r="A599" s="231"/>
      <c r="B599" s="240"/>
      <c r="C599" s="23" t="s">
        <v>332</v>
      </c>
      <c r="D599" s="24" t="s">
        <v>666</v>
      </c>
      <c r="E599" s="34"/>
      <c r="F599" s="102" t="s">
        <v>123</v>
      </c>
      <c r="G599" s="38"/>
      <c r="H599" s="38"/>
      <c r="I599" s="38"/>
      <c r="J599" s="102" t="s">
        <v>1193</v>
      </c>
      <c r="K599" s="38"/>
      <c r="L599" s="38"/>
      <c r="M599" s="38"/>
      <c r="N599" s="38"/>
      <c r="O599" s="38"/>
      <c r="P599" s="38"/>
      <c r="Q599" s="38"/>
      <c r="R599" s="46" t="s">
        <v>145</v>
      </c>
      <c r="S599" s="46">
        <v>0</v>
      </c>
      <c r="T599" s="25" t="s">
        <v>235</v>
      </c>
      <c r="U599" s="46">
        <v>0</v>
      </c>
      <c r="V599" s="280" t="s">
        <v>145</v>
      </c>
      <c r="W599" s="46">
        <v>0</v>
      </c>
      <c r="X599" s="46">
        <v>0</v>
      </c>
      <c r="Y599" s="46">
        <v>0</v>
      </c>
      <c r="Z599" s="38"/>
      <c r="AA599" s="38"/>
      <c r="AB599" s="38"/>
      <c r="AC599" s="38"/>
      <c r="AD599" s="38"/>
      <c r="AE599" s="38"/>
      <c r="AF599" s="38"/>
      <c r="AG599" s="38"/>
      <c r="AH599" s="38"/>
      <c r="AI599" s="38"/>
      <c r="AJ599" s="38"/>
      <c r="AK599" s="38"/>
      <c r="AL599" s="38"/>
      <c r="AM599" s="38"/>
      <c r="AN599" s="38"/>
      <c r="AO599" s="38"/>
      <c r="AP599" s="38"/>
      <c r="AQ599" s="24" t="s">
        <v>204</v>
      </c>
      <c r="AR599" s="24" t="s">
        <v>850</v>
      </c>
      <c r="AS599" s="38"/>
      <c r="AT599" s="38"/>
      <c r="AU599" s="38"/>
      <c r="AV599" s="174">
        <v>900000</v>
      </c>
      <c r="AW599" s="102" t="s">
        <v>123</v>
      </c>
      <c r="AX599" s="102"/>
      <c r="AY599" s="102" t="s">
        <v>1560</v>
      </c>
      <c r="AZ599" s="102" t="s">
        <v>1193</v>
      </c>
      <c r="BA599" s="102"/>
      <c r="BB599" s="102"/>
      <c r="BC599" s="45"/>
      <c r="BD599" s="45"/>
    </row>
    <row r="600" spans="1:56" s="101" customFormat="1" ht="16" hidden="1" thickBot="1">
      <c r="A600" s="231"/>
      <c r="B600" s="240"/>
      <c r="C600" s="23" t="s">
        <v>333</v>
      </c>
      <c r="D600" s="24" t="s">
        <v>667</v>
      </c>
      <c r="E600" s="34"/>
      <c r="F600" s="102" t="s">
        <v>123</v>
      </c>
      <c r="G600" s="38"/>
      <c r="H600" s="38"/>
      <c r="I600" s="38"/>
      <c r="J600" s="102" t="s">
        <v>1193</v>
      </c>
      <c r="K600" s="38"/>
      <c r="L600" s="38"/>
      <c r="M600" s="38"/>
      <c r="N600" s="38"/>
      <c r="O600" s="38"/>
      <c r="P600" s="38"/>
      <c r="Q600" s="38"/>
      <c r="R600" s="46" t="s">
        <v>145</v>
      </c>
      <c r="S600" s="46">
        <v>0</v>
      </c>
      <c r="T600" s="25" t="s">
        <v>226</v>
      </c>
      <c r="U600" s="46">
        <v>0</v>
      </c>
      <c r="V600" s="280" t="s">
        <v>145</v>
      </c>
      <c r="W600" s="46">
        <v>0</v>
      </c>
      <c r="X600" s="46">
        <v>0</v>
      </c>
      <c r="Y600" s="46">
        <v>0</v>
      </c>
      <c r="Z600" s="38"/>
      <c r="AA600" s="38"/>
      <c r="AB600" s="38"/>
      <c r="AC600" s="38"/>
      <c r="AD600" s="38"/>
      <c r="AE600" s="38"/>
      <c r="AF600" s="38"/>
      <c r="AG600" s="38"/>
      <c r="AH600" s="38"/>
      <c r="AI600" s="38"/>
      <c r="AJ600" s="38"/>
      <c r="AK600" s="38"/>
      <c r="AL600" s="38"/>
      <c r="AM600" s="38"/>
      <c r="AN600" s="38"/>
      <c r="AO600" s="38"/>
      <c r="AP600" s="38"/>
      <c r="AQ600" s="24" t="s">
        <v>204</v>
      </c>
      <c r="AR600" s="24" t="s">
        <v>850</v>
      </c>
      <c r="AS600" s="38"/>
      <c r="AT600" s="38"/>
      <c r="AU600" s="38"/>
      <c r="AV600" s="174">
        <v>2250000</v>
      </c>
      <c r="AW600" s="102" t="s">
        <v>123</v>
      </c>
      <c r="AX600" s="102"/>
      <c r="AY600" s="102" t="s">
        <v>1803</v>
      </c>
      <c r="AZ600" s="102" t="s">
        <v>1193</v>
      </c>
      <c r="BA600" s="102"/>
      <c r="BB600" s="102"/>
      <c r="BC600" s="45"/>
      <c r="BD600" s="45"/>
    </row>
    <row r="601" spans="1:56" s="101" customFormat="1" ht="16" hidden="1" thickBot="1">
      <c r="A601" s="231"/>
      <c r="B601" s="240"/>
      <c r="C601" s="23" t="s">
        <v>334</v>
      </c>
      <c r="D601" s="24" t="s">
        <v>668</v>
      </c>
      <c r="E601" s="34"/>
      <c r="F601" s="102" t="s">
        <v>123</v>
      </c>
      <c r="G601" s="38"/>
      <c r="H601" s="38"/>
      <c r="I601" s="38"/>
      <c r="J601" s="102" t="s">
        <v>1193</v>
      </c>
      <c r="K601" s="38"/>
      <c r="L601" s="38"/>
      <c r="M601" s="38"/>
      <c r="N601" s="38"/>
      <c r="O601" s="38"/>
      <c r="P601" s="38"/>
      <c r="Q601" s="38"/>
      <c r="R601" s="46" t="s">
        <v>145</v>
      </c>
      <c r="S601" s="46">
        <v>0</v>
      </c>
      <c r="T601" s="25" t="s">
        <v>235</v>
      </c>
      <c r="U601" s="46">
        <v>0</v>
      </c>
      <c r="V601" s="280" t="s">
        <v>145</v>
      </c>
      <c r="W601" s="46">
        <v>0</v>
      </c>
      <c r="X601" s="46">
        <v>0</v>
      </c>
      <c r="Y601" s="46">
        <v>0</v>
      </c>
      <c r="Z601" s="38"/>
      <c r="AA601" s="38"/>
      <c r="AB601" s="38"/>
      <c r="AC601" s="38"/>
      <c r="AD601" s="38"/>
      <c r="AE601" s="38"/>
      <c r="AF601" s="38"/>
      <c r="AG601" s="38"/>
      <c r="AH601" s="38"/>
      <c r="AI601" s="38"/>
      <c r="AJ601" s="38"/>
      <c r="AK601" s="38"/>
      <c r="AL601" s="38"/>
      <c r="AM601" s="38"/>
      <c r="AN601" s="38"/>
      <c r="AO601" s="38"/>
      <c r="AP601" s="38"/>
      <c r="AQ601" s="24" t="s">
        <v>204</v>
      </c>
      <c r="AR601" s="24" t="s">
        <v>850</v>
      </c>
      <c r="AS601" s="38"/>
      <c r="AT601" s="38"/>
      <c r="AU601" s="38"/>
      <c r="AV601" s="174">
        <v>450000</v>
      </c>
      <c r="AW601" s="102" t="s">
        <v>123</v>
      </c>
      <c r="AX601" s="102"/>
      <c r="AY601" s="102" t="s">
        <v>1811</v>
      </c>
      <c r="AZ601" s="102" t="s">
        <v>1193</v>
      </c>
      <c r="BA601" s="102"/>
      <c r="BB601" s="102"/>
      <c r="BC601" s="45"/>
      <c r="BD601" s="45"/>
    </row>
    <row r="602" spans="1:56" s="101" customFormat="1" ht="16" hidden="1" thickBot="1">
      <c r="A602" s="231"/>
      <c r="B602" s="240"/>
      <c r="C602" s="23" t="s">
        <v>335</v>
      </c>
      <c r="D602" s="24" t="s">
        <v>607</v>
      </c>
      <c r="E602" s="34"/>
      <c r="F602" s="102"/>
      <c r="G602" s="38"/>
      <c r="H602" s="38"/>
      <c r="I602" s="38"/>
      <c r="J602" s="102"/>
      <c r="K602" s="38"/>
      <c r="L602" s="38"/>
      <c r="M602" s="38"/>
      <c r="N602" s="38"/>
      <c r="O602" s="38"/>
      <c r="P602" s="38"/>
      <c r="Q602" s="38"/>
      <c r="R602" s="46" t="s">
        <v>789</v>
      </c>
      <c r="S602" s="46">
        <v>0</v>
      </c>
      <c r="T602" s="25" t="s">
        <v>226</v>
      </c>
      <c r="U602" s="46">
        <v>0</v>
      </c>
      <c r="V602" s="280" t="s">
        <v>145</v>
      </c>
      <c r="W602" s="46">
        <v>0</v>
      </c>
      <c r="X602" s="46">
        <v>0</v>
      </c>
      <c r="Y602" s="46">
        <v>0</v>
      </c>
      <c r="Z602" s="38"/>
      <c r="AA602" s="38"/>
      <c r="AB602" s="38"/>
      <c r="AC602" s="38"/>
      <c r="AD602" s="38"/>
      <c r="AE602" s="38"/>
      <c r="AF602" s="38"/>
      <c r="AG602" s="38"/>
      <c r="AH602" s="38"/>
      <c r="AI602" s="38"/>
      <c r="AJ602" s="38"/>
      <c r="AK602" s="38"/>
      <c r="AL602" s="38"/>
      <c r="AM602" s="38"/>
      <c r="AN602" s="38"/>
      <c r="AO602" s="38"/>
      <c r="AP602" s="38"/>
      <c r="AQ602" s="24" t="s">
        <v>204</v>
      </c>
      <c r="AR602" s="24" t="s">
        <v>850</v>
      </c>
      <c r="AS602" s="38"/>
      <c r="AT602" s="38"/>
      <c r="AU602" s="38"/>
      <c r="AV602" s="174">
        <v>112500</v>
      </c>
      <c r="AW602" s="102"/>
      <c r="AX602" s="102"/>
      <c r="AY602" s="102"/>
      <c r="AZ602" s="102"/>
      <c r="BA602" s="104" t="s">
        <v>1840</v>
      </c>
      <c r="BB602" s="102"/>
      <c r="BC602" s="45"/>
      <c r="BD602" s="45"/>
    </row>
    <row r="603" spans="1:56" s="101" customFormat="1" ht="16" hidden="1" thickBot="1">
      <c r="A603" s="231"/>
      <c r="B603" s="240"/>
      <c r="C603" s="23" t="s">
        <v>336</v>
      </c>
      <c r="D603" s="24" t="s">
        <v>669</v>
      </c>
      <c r="E603" s="34"/>
      <c r="F603" s="102"/>
      <c r="G603" s="38"/>
      <c r="H603" s="38"/>
      <c r="I603" s="38"/>
      <c r="J603" s="102"/>
      <c r="K603" s="38"/>
      <c r="L603" s="38"/>
      <c r="M603" s="38"/>
      <c r="N603" s="38"/>
      <c r="O603" s="38"/>
      <c r="P603" s="38"/>
      <c r="Q603" s="38"/>
      <c r="R603" s="46" t="s">
        <v>145</v>
      </c>
      <c r="S603" s="46">
        <v>0</v>
      </c>
      <c r="T603" s="25" t="s">
        <v>235</v>
      </c>
      <c r="U603" s="46">
        <v>0</v>
      </c>
      <c r="V603" s="280" t="s">
        <v>145</v>
      </c>
      <c r="W603" s="46">
        <v>0</v>
      </c>
      <c r="X603" s="46">
        <v>0</v>
      </c>
      <c r="Y603" s="46">
        <v>0</v>
      </c>
      <c r="Z603" s="38"/>
      <c r="AA603" s="38"/>
      <c r="AB603" s="38"/>
      <c r="AC603" s="38"/>
      <c r="AD603" s="38"/>
      <c r="AE603" s="38"/>
      <c r="AF603" s="38"/>
      <c r="AG603" s="38"/>
      <c r="AH603" s="38"/>
      <c r="AI603" s="38"/>
      <c r="AJ603" s="38"/>
      <c r="AK603" s="38"/>
      <c r="AL603" s="38"/>
      <c r="AM603" s="38"/>
      <c r="AN603" s="38"/>
      <c r="AO603" s="38"/>
      <c r="AP603" s="38"/>
      <c r="AQ603" s="24" t="s">
        <v>204</v>
      </c>
      <c r="AR603" s="24" t="s">
        <v>850</v>
      </c>
      <c r="AS603" s="38"/>
      <c r="AT603" s="38"/>
      <c r="AU603" s="38"/>
      <c r="AV603" s="174">
        <v>112500</v>
      </c>
      <c r="AW603" s="102"/>
      <c r="AX603" s="102"/>
      <c r="AY603" s="102"/>
      <c r="AZ603" s="102"/>
      <c r="BA603" s="104" t="s">
        <v>1840</v>
      </c>
      <c r="BB603" s="102"/>
      <c r="BC603" s="45"/>
      <c r="BD603" s="45"/>
    </row>
    <row r="604" spans="1:56" s="101" customFormat="1" ht="16" hidden="1" thickBot="1">
      <c r="A604" s="231"/>
      <c r="B604" s="240"/>
      <c r="C604" s="23" t="s">
        <v>247</v>
      </c>
      <c r="D604" s="24" t="s">
        <v>602</v>
      </c>
      <c r="E604" s="34"/>
      <c r="F604" s="102"/>
      <c r="G604" s="38"/>
      <c r="H604" s="38"/>
      <c r="I604" s="38"/>
      <c r="J604" s="102"/>
      <c r="K604" s="38"/>
      <c r="L604" s="38"/>
      <c r="M604" s="38"/>
      <c r="N604" s="38"/>
      <c r="O604" s="38"/>
      <c r="P604" s="38"/>
      <c r="Q604" s="38"/>
      <c r="R604" s="46" t="s">
        <v>145</v>
      </c>
      <c r="S604" s="46">
        <v>0</v>
      </c>
      <c r="T604" s="25" t="s">
        <v>226</v>
      </c>
      <c r="U604" s="46">
        <v>0</v>
      </c>
      <c r="V604" s="280" t="s">
        <v>145</v>
      </c>
      <c r="W604" s="46">
        <v>0</v>
      </c>
      <c r="X604" s="46">
        <v>0</v>
      </c>
      <c r="Y604" s="46">
        <v>0</v>
      </c>
      <c r="Z604" s="38"/>
      <c r="AA604" s="38"/>
      <c r="AB604" s="38"/>
      <c r="AC604" s="38"/>
      <c r="AD604" s="38"/>
      <c r="AE604" s="38"/>
      <c r="AF604" s="38"/>
      <c r="AG604" s="38"/>
      <c r="AH604" s="38"/>
      <c r="AI604" s="38"/>
      <c r="AJ604" s="38"/>
      <c r="AK604" s="38"/>
      <c r="AL604" s="38"/>
      <c r="AM604" s="38"/>
      <c r="AN604" s="38"/>
      <c r="AO604" s="38"/>
      <c r="AP604" s="38"/>
      <c r="AQ604" s="24" t="s">
        <v>204</v>
      </c>
      <c r="AR604" s="24" t="s">
        <v>850</v>
      </c>
      <c r="AS604" s="38"/>
      <c r="AT604" s="38"/>
      <c r="AU604" s="38"/>
      <c r="AV604" s="174">
        <v>810000</v>
      </c>
      <c r="AW604" s="102"/>
      <c r="AX604" s="102"/>
      <c r="AY604" s="102"/>
      <c r="AZ604" s="102"/>
      <c r="BA604" s="104" t="s">
        <v>1840</v>
      </c>
      <c r="BB604" s="102"/>
      <c r="BC604" s="45"/>
      <c r="BD604" s="45"/>
    </row>
    <row r="605" spans="1:56" s="101" customFormat="1" ht="16" hidden="1" thickBot="1">
      <c r="A605" s="231"/>
      <c r="B605" s="240"/>
      <c r="C605" s="23" t="s">
        <v>336</v>
      </c>
      <c r="D605" s="24" t="s">
        <v>669</v>
      </c>
      <c r="E605" s="34"/>
      <c r="F605" s="102"/>
      <c r="G605" s="38"/>
      <c r="H605" s="38"/>
      <c r="I605" s="38"/>
      <c r="J605" s="102"/>
      <c r="K605" s="38"/>
      <c r="L605" s="38"/>
      <c r="M605" s="38"/>
      <c r="N605" s="38"/>
      <c r="O605" s="38"/>
      <c r="P605" s="38"/>
      <c r="Q605" s="38"/>
      <c r="R605" s="46" t="s">
        <v>145</v>
      </c>
      <c r="S605" s="46">
        <v>0</v>
      </c>
      <c r="T605" s="25" t="s">
        <v>235</v>
      </c>
      <c r="U605" s="46">
        <v>0</v>
      </c>
      <c r="V605" s="280" t="s">
        <v>145</v>
      </c>
      <c r="W605" s="46">
        <v>0</v>
      </c>
      <c r="X605" s="46">
        <v>0</v>
      </c>
      <c r="Y605" s="46">
        <v>0</v>
      </c>
      <c r="Z605" s="38"/>
      <c r="AA605" s="38"/>
      <c r="AB605" s="38"/>
      <c r="AC605" s="38"/>
      <c r="AD605" s="38"/>
      <c r="AE605" s="38"/>
      <c r="AF605" s="38"/>
      <c r="AG605" s="38"/>
      <c r="AH605" s="38"/>
      <c r="AI605" s="38"/>
      <c r="AJ605" s="38"/>
      <c r="AK605" s="38"/>
      <c r="AL605" s="38"/>
      <c r="AM605" s="38"/>
      <c r="AN605" s="38"/>
      <c r="AO605" s="38"/>
      <c r="AP605" s="38"/>
      <c r="AQ605" s="24" t="s">
        <v>204</v>
      </c>
      <c r="AR605" s="24" t="s">
        <v>850</v>
      </c>
      <c r="AS605" s="38"/>
      <c r="AT605" s="38"/>
      <c r="AU605" s="38"/>
      <c r="AV605" s="174">
        <v>112500</v>
      </c>
      <c r="AW605" s="102"/>
      <c r="AX605" s="102"/>
      <c r="AY605" s="102"/>
      <c r="AZ605" s="102"/>
      <c r="BA605" s="104" t="s">
        <v>1840</v>
      </c>
      <c r="BB605" s="102"/>
      <c r="BC605" s="45"/>
      <c r="BD605" s="45"/>
    </row>
    <row r="606" spans="1:56" s="101" customFormat="1" ht="16" hidden="1" thickBot="1">
      <c r="A606" s="231"/>
      <c r="B606" s="240"/>
      <c r="C606" s="23" t="s">
        <v>336</v>
      </c>
      <c r="D606" s="24" t="s">
        <v>669</v>
      </c>
      <c r="E606" s="34"/>
      <c r="F606" s="102"/>
      <c r="G606" s="38"/>
      <c r="H606" s="38"/>
      <c r="I606" s="38"/>
      <c r="J606" s="102"/>
      <c r="K606" s="38"/>
      <c r="L606" s="38"/>
      <c r="M606" s="38"/>
      <c r="N606" s="38"/>
      <c r="O606" s="38"/>
      <c r="P606" s="38"/>
      <c r="Q606" s="38"/>
      <c r="R606" s="46" t="s">
        <v>145</v>
      </c>
      <c r="S606" s="46">
        <v>0</v>
      </c>
      <c r="T606" s="25" t="s">
        <v>235</v>
      </c>
      <c r="U606" s="46">
        <v>0</v>
      </c>
      <c r="V606" s="280" t="s">
        <v>145</v>
      </c>
      <c r="W606" s="46">
        <v>0</v>
      </c>
      <c r="X606" s="46">
        <v>0</v>
      </c>
      <c r="Y606" s="46">
        <v>0</v>
      </c>
      <c r="Z606" s="38"/>
      <c r="AA606" s="38"/>
      <c r="AB606" s="38"/>
      <c r="AC606" s="38"/>
      <c r="AD606" s="38"/>
      <c r="AE606" s="38"/>
      <c r="AF606" s="38"/>
      <c r="AG606" s="38"/>
      <c r="AH606" s="38"/>
      <c r="AI606" s="38"/>
      <c r="AJ606" s="38"/>
      <c r="AK606" s="38"/>
      <c r="AL606" s="38"/>
      <c r="AM606" s="38"/>
      <c r="AN606" s="38"/>
      <c r="AO606" s="38"/>
      <c r="AP606" s="38"/>
      <c r="AQ606" s="24" t="s">
        <v>204</v>
      </c>
      <c r="AR606" s="24" t="s">
        <v>850</v>
      </c>
      <c r="AS606" s="38"/>
      <c r="AT606" s="38"/>
      <c r="AU606" s="38"/>
      <c r="AV606" s="174">
        <v>112500</v>
      </c>
      <c r="AW606" s="102"/>
      <c r="AX606" s="102"/>
      <c r="AY606" s="102"/>
      <c r="AZ606" s="102"/>
      <c r="BA606" s="104" t="s">
        <v>1840</v>
      </c>
      <c r="BB606" s="102"/>
      <c r="BC606" s="45"/>
      <c r="BD606" s="45"/>
    </row>
    <row r="607" spans="1:56" s="101" customFormat="1" ht="16" hidden="1" thickBot="1">
      <c r="A607" s="231"/>
      <c r="B607" s="240"/>
      <c r="C607" s="23" t="s">
        <v>338</v>
      </c>
      <c r="D607" s="24" t="s">
        <v>670</v>
      </c>
      <c r="E607" s="34"/>
      <c r="F607" s="102" t="s">
        <v>123</v>
      </c>
      <c r="G607" s="38"/>
      <c r="H607" s="38"/>
      <c r="I607" s="38"/>
      <c r="J607" s="102" t="s">
        <v>1193</v>
      </c>
      <c r="K607" s="38"/>
      <c r="L607" s="38"/>
      <c r="M607" s="38"/>
      <c r="N607" s="38"/>
      <c r="O607" s="38"/>
      <c r="P607" s="38"/>
      <c r="Q607" s="38"/>
      <c r="R607" s="46" t="s">
        <v>145</v>
      </c>
      <c r="S607" s="46">
        <v>0</v>
      </c>
      <c r="T607" s="25" t="s">
        <v>221</v>
      </c>
      <c r="U607" s="46">
        <v>0</v>
      </c>
      <c r="V607" s="80"/>
      <c r="W607" s="46">
        <v>0</v>
      </c>
      <c r="X607" s="46">
        <v>0</v>
      </c>
      <c r="Y607" s="46">
        <v>0</v>
      </c>
      <c r="Z607" s="38"/>
      <c r="AA607" s="38"/>
      <c r="AB607" s="38"/>
      <c r="AC607" s="38"/>
      <c r="AD607" s="38"/>
      <c r="AE607" s="38"/>
      <c r="AF607" s="38"/>
      <c r="AG607" s="38"/>
      <c r="AH607" s="38"/>
      <c r="AI607" s="38"/>
      <c r="AJ607" s="38"/>
      <c r="AK607" s="38"/>
      <c r="AL607" s="38"/>
      <c r="AM607" s="38"/>
      <c r="AN607" s="38"/>
      <c r="AO607" s="38"/>
      <c r="AP607" s="38"/>
      <c r="AQ607" s="24" t="s">
        <v>204</v>
      </c>
      <c r="AR607" s="24" t="s">
        <v>850</v>
      </c>
      <c r="AS607" s="38"/>
      <c r="AT607" s="38"/>
      <c r="AU607" s="38"/>
      <c r="AV607" s="174">
        <v>112500</v>
      </c>
      <c r="AW607" s="102" t="s">
        <v>123</v>
      </c>
      <c r="AX607" s="102"/>
      <c r="AY607" s="102" t="s">
        <v>1803</v>
      </c>
      <c r="AZ607" s="102" t="s">
        <v>1193</v>
      </c>
      <c r="BA607" s="102"/>
      <c r="BB607" s="102"/>
      <c r="BC607" s="45"/>
      <c r="BD607" s="45"/>
    </row>
    <row r="608" spans="1:56" s="101" customFormat="1" ht="16" hidden="1" thickBot="1">
      <c r="A608" s="231"/>
      <c r="B608" s="240"/>
      <c r="C608" s="23" t="s">
        <v>338</v>
      </c>
      <c r="D608" s="24" t="s">
        <v>670</v>
      </c>
      <c r="E608" s="34"/>
      <c r="F608" s="102"/>
      <c r="G608" s="38"/>
      <c r="H608" s="38"/>
      <c r="I608" s="38"/>
      <c r="J608" s="102"/>
      <c r="K608" s="38"/>
      <c r="L608" s="38"/>
      <c r="M608" s="38"/>
      <c r="N608" s="38"/>
      <c r="O608" s="38"/>
      <c r="P608" s="38"/>
      <c r="Q608" s="38"/>
      <c r="R608" s="46" t="s">
        <v>145</v>
      </c>
      <c r="S608" s="46">
        <v>0</v>
      </c>
      <c r="T608" s="25" t="s">
        <v>221</v>
      </c>
      <c r="U608" s="46">
        <v>0</v>
      </c>
      <c r="V608" s="80"/>
      <c r="W608" s="46">
        <v>0</v>
      </c>
      <c r="X608" s="46">
        <v>0</v>
      </c>
      <c r="Y608" s="46">
        <v>0</v>
      </c>
      <c r="Z608" s="38"/>
      <c r="AA608" s="38"/>
      <c r="AB608" s="38"/>
      <c r="AC608" s="38"/>
      <c r="AD608" s="38"/>
      <c r="AE608" s="38"/>
      <c r="AF608" s="38"/>
      <c r="AG608" s="38"/>
      <c r="AH608" s="38"/>
      <c r="AI608" s="38"/>
      <c r="AJ608" s="38"/>
      <c r="AK608" s="38"/>
      <c r="AL608" s="38"/>
      <c r="AM608" s="38"/>
      <c r="AN608" s="38"/>
      <c r="AO608" s="38"/>
      <c r="AP608" s="38"/>
      <c r="AQ608" s="24" t="s">
        <v>204</v>
      </c>
      <c r="AR608" s="24" t="s">
        <v>850</v>
      </c>
      <c r="AS608" s="38"/>
      <c r="AT608" s="38"/>
      <c r="AU608" s="38"/>
      <c r="AV608" s="174">
        <v>675000</v>
      </c>
      <c r="AW608" s="102"/>
      <c r="AX608" s="102"/>
      <c r="AY608" s="102"/>
      <c r="AZ608" s="102"/>
      <c r="BA608" s="104" t="s">
        <v>1840</v>
      </c>
      <c r="BB608" s="102"/>
      <c r="BC608" s="45"/>
      <c r="BD608" s="45"/>
    </row>
    <row r="609" spans="1:56" s="101" customFormat="1" ht="16" hidden="1" thickBot="1">
      <c r="A609" s="231"/>
      <c r="B609" s="240"/>
      <c r="C609" s="23" t="s">
        <v>339</v>
      </c>
      <c r="D609" s="24" t="s">
        <v>671</v>
      </c>
      <c r="E609" s="34"/>
      <c r="F609" s="102" t="s">
        <v>123</v>
      </c>
      <c r="G609" s="38"/>
      <c r="H609" s="38"/>
      <c r="I609" s="38"/>
      <c r="J609" s="102" t="s">
        <v>1193</v>
      </c>
      <c r="K609" s="38"/>
      <c r="L609" s="38"/>
      <c r="M609" s="38"/>
      <c r="N609" s="38"/>
      <c r="O609" s="38"/>
      <c r="P609" s="38"/>
      <c r="Q609" s="38"/>
      <c r="R609" s="46" t="s">
        <v>145</v>
      </c>
      <c r="S609" s="46">
        <v>0</v>
      </c>
      <c r="T609" s="25" t="s">
        <v>220</v>
      </c>
      <c r="U609" s="46">
        <v>0</v>
      </c>
      <c r="V609" s="280" t="s">
        <v>145</v>
      </c>
      <c r="W609" s="46">
        <v>0</v>
      </c>
      <c r="X609" s="46">
        <v>0</v>
      </c>
      <c r="Y609" s="46">
        <v>0</v>
      </c>
      <c r="Z609" s="38"/>
      <c r="AA609" s="38"/>
      <c r="AB609" s="38"/>
      <c r="AC609" s="38"/>
      <c r="AD609" s="38"/>
      <c r="AE609" s="38"/>
      <c r="AF609" s="38"/>
      <c r="AG609" s="38"/>
      <c r="AH609" s="38"/>
      <c r="AI609" s="38"/>
      <c r="AJ609" s="38"/>
      <c r="AK609" s="38"/>
      <c r="AL609" s="38"/>
      <c r="AM609" s="38"/>
      <c r="AN609" s="38"/>
      <c r="AO609" s="38"/>
      <c r="AP609" s="38"/>
      <c r="AQ609" s="24" t="s">
        <v>204</v>
      </c>
      <c r="AR609" s="24" t="s">
        <v>850</v>
      </c>
      <c r="AS609" s="38"/>
      <c r="AT609" s="38"/>
      <c r="AU609" s="38"/>
      <c r="AV609" s="174">
        <v>3150000</v>
      </c>
      <c r="AW609" s="102" t="s">
        <v>123</v>
      </c>
      <c r="AX609" s="102"/>
      <c r="AY609" s="102" t="s">
        <v>1806</v>
      </c>
      <c r="AZ609" s="102" t="s">
        <v>1193</v>
      </c>
      <c r="BA609" s="102"/>
      <c r="BB609" s="102"/>
      <c r="BC609" s="45"/>
      <c r="BD609" s="45"/>
    </row>
    <row r="610" spans="1:56" s="101" customFormat="1" ht="16" hidden="1" thickBot="1">
      <c r="A610" s="231"/>
      <c r="B610" s="240"/>
      <c r="C610" s="23" t="s">
        <v>339</v>
      </c>
      <c r="D610" s="24" t="s">
        <v>671</v>
      </c>
      <c r="E610" s="34"/>
      <c r="F610" s="102"/>
      <c r="G610" s="38"/>
      <c r="H610" s="38"/>
      <c r="I610" s="38"/>
      <c r="J610" s="102"/>
      <c r="K610" s="38"/>
      <c r="L610" s="38"/>
      <c r="M610" s="38"/>
      <c r="N610" s="38"/>
      <c r="O610" s="38"/>
      <c r="P610" s="38"/>
      <c r="Q610" s="38"/>
      <c r="R610" s="46" t="s">
        <v>145</v>
      </c>
      <c r="S610" s="46">
        <v>0</v>
      </c>
      <c r="T610" s="25" t="s">
        <v>220</v>
      </c>
      <c r="U610" s="46">
        <v>0</v>
      </c>
      <c r="V610" s="280" t="s">
        <v>145</v>
      </c>
      <c r="W610" s="46">
        <v>0</v>
      </c>
      <c r="X610" s="46">
        <v>0</v>
      </c>
      <c r="Y610" s="46">
        <v>0</v>
      </c>
      <c r="Z610" s="38"/>
      <c r="AA610" s="38"/>
      <c r="AB610" s="38"/>
      <c r="AC610" s="38"/>
      <c r="AD610" s="38"/>
      <c r="AE610" s="38"/>
      <c r="AF610" s="38"/>
      <c r="AG610" s="38"/>
      <c r="AH610" s="38"/>
      <c r="AI610" s="38"/>
      <c r="AJ610" s="38"/>
      <c r="AK610" s="38"/>
      <c r="AL610" s="38"/>
      <c r="AM610" s="38"/>
      <c r="AN610" s="38"/>
      <c r="AO610" s="38"/>
      <c r="AP610" s="38"/>
      <c r="AQ610" s="24" t="s">
        <v>204</v>
      </c>
      <c r="AR610" s="24" t="s">
        <v>850</v>
      </c>
      <c r="AS610" s="38"/>
      <c r="AT610" s="38"/>
      <c r="AU610" s="38"/>
      <c r="AV610" s="174">
        <v>3150000</v>
      </c>
      <c r="AW610" s="102"/>
      <c r="AX610" s="102"/>
      <c r="AY610" s="102"/>
      <c r="AZ610" s="102"/>
      <c r="BA610" s="104" t="s">
        <v>1840</v>
      </c>
      <c r="BB610" s="102"/>
      <c r="BC610" s="45"/>
      <c r="BD610" s="45"/>
    </row>
    <row r="611" spans="1:56" s="101" customFormat="1" ht="16" hidden="1" thickBot="1">
      <c r="A611" s="231"/>
      <c r="B611" s="240"/>
      <c r="C611" s="23" t="s">
        <v>340</v>
      </c>
      <c r="D611" s="24" t="s">
        <v>599</v>
      </c>
      <c r="E611" s="34"/>
      <c r="F611" s="102" t="s">
        <v>123</v>
      </c>
      <c r="G611" s="38"/>
      <c r="H611" s="38"/>
      <c r="I611" s="38"/>
      <c r="J611" s="102" t="s">
        <v>1193</v>
      </c>
      <c r="K611" s="38"/>
      <c r="L611" s="38"/>
      <c r="M611" s="38"/>
      <c r="N611" s="38"/>
      <c r="O611" s="38"/>
      <c r="P611" s="38"/>
      <c r="Q611" s="38"/>
      <c r="R611" s="46" t="s">
        <v>145</v>
      </c>
      <c r="S611" s="46">
        <v>0</v>
      </c>
      <c r="T611" s="25" t="s">
        <v>220</v>
      </c>
      <c r="U611" s="46">
        <v>0</v>
      </c>
      <c r="V611" s="80"/>
      <c r="W611" s="46">
        <v>0</v>
      </c>
      <c r="X611" s="46">
        <v>0</v>
      </c>
      <c r="Y611" s="46">
        <v>0</v>
      </c>
      <c r="Z611" s="38"/>
      <c r="AA611" s="38"/>
      <c r="AB611" s="38"/>
      <c r="AC611" s="38"/>
      <c r="AD611" s="38"/>
      <c r="AE611" s="38"/>
      <c r="AF611" s="38"/>
      <c r="AG611" s="38"/>
      <c r="AH611" s="38"/>
      <c r="AI611" s="38"/>
      <c r="AJ611" s="38"/>
      <c r="AK611" s="38"/>
      <c r="AL611" s="38"/>
      <c r="AM611" s="38"/>
      <c r="AN611" s="38"/>
      <c r="AO611" s="38"/>
      <c r="AP611" s="38"/>
      <c r="AQ611" s="24" t="s">
        <v>204</v>
      </c>
      <c r="AR611" s="24" t="s">
        <v>850</v>
      </c>
      <c r="AS611" s="38"/>
      <c r="AT611" s="38"/>
      <c r="AU611" s="38"/>
      <c r="AV611" s="174">
        <v>2000000</v>
      </c>
      <c r="AW611" s="102" t="s">
        <v>123</v>
      </c>
      <c r="AX611" s="102"/>
      <c r="AY611" s="102" t="s">
        <v>1812</v>
      </c>
      <c r="AZ611" s="102" t="s">
        <v>1193</v>
      </c>
      <c r="BA611" s="102"/>
      <c r="BB611" s="102"/>
      <c r="BC611" s="45"/>
      <c r="BD611" s="45"/>
    </row>
    <row r="612" spans="1:56" s="101" customFormat="1" ht="16" hidden="1" thickBot="1">
      <c r="A612" s="231"/>
      <c r="B612" s="240"/>
      <c r="C612" s="23" t="s">
        <v>341</v>
      </c>
      <c r="D612" s="24" t="s">
        <v>672</v>
      </c>
      <c r="E612" s="34"/>
      <c r="F612" s="102" t="s">
        <v>123</v>
      </c>
      <c r="G612" s="38"/>
      <c r="H612" s="38"/>
      <c r="I612" s="38"/>
      <c r="J612" s="102" t="s">
        <v>1193</v>
      </c>
      <c r="K612" s="38"/>
      <c r="L612" s="38"/>
      <c r="M612" s="38"/>
      <c r="N612" s="38"/>
      <c r="O612" s="38"/>
      <c r="P612" s="38"/>
      <c r="Q612" s="38"/>
      <c r="R612" s="46" t="s">
        <v>145</v>
      </c>
      <c r="S612" s="46">
        <v>0</v>
      </c>
      <c r="T612" s="25" t="s">
        <v>220</v>
      </c>
      <c r="U612" s="46">
        <v>0</v>
      </c>
      <c r="V612" s="280" t="s">
        <v>145</v>
      </c>
      <c r="W612" s="46">
        <v>0</v>
      </c>
      <c r="X612" s="46">
        <v>0</v>
      </c>
      <c r="Y612" s="46">
        <v>0</v>
      </c>
      <c r="Z612" s="38"/>
      <c r="AA612" s="38"/>
      <c r="AB612" s="38"/>
      <c r="AC612" s="38"/>
      <c r="AD612" s="38"/>
      <c r="AE612" s="38"/>
      <c r="AF612" s="38"/>
      <c r="AG612" s="38"/>
      <c r="AH612" s="38"/>
      <c r="AI612" s="38"/>
      <c r="AJ612" s="38"/>
      <c r="AK612" s="38"/>
      <c r="AL612" s="38"/>
      <c r="AM612" s="38"/>
      <c r="AN612" s="38"/>
      <c r="AO612" s="38"/>
      <c r="AP612" s="38"/>
      <c r="AQ612" s="24" t="s">
        <v>204</v>
      </c>
      <c r="AR612" s="24" t="s">
        <v>850</v>
      </c>
      <c r="AS612" s="38"/>
      <c r="AT612" s="38"/>
      <c r="AU612" s="38"/>
      <c r="AV612" s="174">
        <v>65875000</v>
      </c>
      <c r="AW612" s="102" t="s">
        <v>123</v>
      </c>
      <c r="AX612" s="102"/>
      <c r="AY612" s="102" t="s">
        <v>1616</v>
      </c>
      <c r="AZ612" s="102" t="s">
        <v>1193</v>
      </c>
      <c r="BA612" s="102"/>
      <c r="BB612" s="102"/>
      <c r="BC612" s="45"/>
      <c r="BD612" s="45"/>
    </row>
    <row r="613" spans="1:56" s="101" customFormat="1" ht="16" hidden="1" thickBot="1">
      <c r="A613" s="231"/>
      <c r="B613" s="240"/>
      <c r="C613" s="23" t="s">
        <v>342</v>
      </c>
      <c r="D613" s="24" t="s">
        <v>673</v>
      </c>
      <c r="E613" s="34"/>
      <c r="F613" s="102" t="s">
        <v>123</v>
      </c>
      <c r="G613" s="38"/>
      <c r="H613" s="38"/>
      <c r="I613" s="38"/>
      <c r="J613" s="102" t="s">
        <v>1193</v>
      </c>
      <c r="K613" s="38"/>
      <c r="L613" s="38"/>
      <c r="M613" s="38"/>
      <c r="N613" s="38"/>
      <c r="O613" s="38"/>
      <c r="P613" s="38"/>
      <c r="Q613" s="38"/>
      <c r="R613" s="46" t="s">
        <v>145</v>
      </c>
      <c r="S613" s="46">
        <v>0</v>
      </c>
      <c r="T613" s="25" t="s">
        <v>220</v>
      </c>
      <c r="U613" s="46">
        <v>0</v>
      </c>
      <c r="V613" s="280" t="s">
        <v>145</v>
      </c>
      <c r="W613" s="46">
        <v>0</v>
      </c>
      <c r="X613" s="46">
        <v>0</v>
      </c>
      <c r="Y613" s="46">
        <v>0</v>
      </c>
      <c r="Z613" s="38"/>
      <c r="AA613" s="38"/>
      <c r="AB613" s="38"/>
      <c r="AC613" s="38"/>
      <c r="AD613" s="38"/>
      <c r="AE613" s="38"/>
      <c r="AF613" s="38"/>
      <c r="AG613" s="38"/>
      <c r="AH613" s="38"/>
      <c r="AI613" s="38"/>
      <c r="AJ613" s="38"/>
      <c r="AK613" s="38"/>
      <c r="AL613" s="38"/>
      <c r="AM613" s="38"/>
      <c r="AN613" s="38"/>
      <c r="AO613" s="38"/>
      <c r="AP613" s="38"/>
      <c r="AQ613" s="24" t="s">
        <v>204</v>
      </c>
      <c r="AR613" s="24" t="s">
        <v>850</v>
      </c>
      <c r="AS613" s="38"/>
      <c r="AT613" s="38"/>
      <c r="AU613" s="38"/>
      <c r="AV613" s="174">
        <v>900000</v>
      </c>
      <c r="AW613" s="102" t="s">
        <v>123</v>
      </c>
      <c r="AX613" s="102"/>
      <c r="AY613" s="102" t="s">
        <v>1811</v>
      </c>
      <c r="AZ613" s="102" t="s">
        <v>1193</v>
      </c>
      <c r="BA613" s="102"/>
      <c r="BB613" s="102"/>
      <c r="BC613" s="45"/>
      <c r="BD613" s="45"/>
    </row>
    <row r="614" spans="1:56" s="101" customFormat="1" ht="16" hidden="1" thickBot="1">
      <c r="A614" s="231"/>
      <c r="B614" s="240"/>
      <c r="C614" s="23" t="s">
        <v>343</v>
      </c>
      <c r="D614" s="24" t="s">
        <v>674</v>
      </c>
      <c r="E614" s="34"/>
      <c r="F614" s="102" t="s">
        <v>123</v>
      </c>
      <c r="G614" s="38"/>
      <c r="H614" s="38"/>
      <c r="I614" s="38"/>
      <c r="J614" s="102" t="s">
        <v>1193</v>
      </c>
      <c r="K614" s="38"/>
      <c r="L614" s="38"/>
      <c r="M614" s="38"/>
      <c r="N614" s="38"/>
      <c r="O614" s="38"/>
      <c r="P614" s="38"/>
      <c r="Q614" s="38"/>
      <c r="R614" s="46" t="s">
        <v>145</v>
      </c>
      <c r="S614" s="46">
        <v>0</v>
      </c>
      <c r="T614" s="25" t="s">
        <v>235</v>
      </c>
      <c r="U614" s="46">
        <v>0</v>
      </c>
      <c r="V614" s="280" t="s">
        <v>145</v>
      </c>
      <c r="W614" s="46">
        <v>0</v>
      </c>
      <c r="X614" s="46">
        <v>0</v>
      </c>
      <c r="Y614" s="46">
        <v>0</v>
      </c>
      <c r="Z614" s="38"/>
      <c r="AA614" s="38"/>
      <c r="AB614" s="38"/>
      <c r="AC614" s="38"/>
      <c r="AD614" s="38"/>
      <c r="AE614" s="38"/>
      <c r="AF614" s="38"/>
      <c r="AG614" s="38"/>
      <c r="AH614" s="38"/>
      <c r="AI614" s="38"/>
      <c r="AJ614" s="38"/>
      <c r="AK614" s="38"/>
      <c r="AL614" s="38"/>
      <c r="AM614" s="38"/>
      <c r="AN614" s="38"/>
      <c r="AO614" s="38"/>
      <c r="AP614" s="38"/>
      <c r="AQ614" s="24" t="s">
        <v>204</v>
      </c>
      <c r="AR614" s="24" t="s">
        <v>850</v>
      </c>
      <c r="AS614" s="38"/>
      <c r="AT614" s="38"/>
      <c r="AU614" s="38"/>
      <c r="AV614" s="174">
        <v>225000</v>
      </c>
      <c r="AW614" s="102" t="s">
        <v>123</v>
      </c>
      <c r="AX614" s="102"/>
      <c r="AY614" s="102" t="s">
        <v>1811</v>
      </c>
      <c r="AZ614" s="102" t="s">
        <v>1193</v>
      </c>
      <c r="BA614" s="102"/>
      <c r="BB614" s="102"/>
      <c r="BC614" s="45"/>
      <c r="BD614" s="45"/>
    </row>
    <row r="615" spans="1:56" s="101" customFormat="1" ht="16" hidden="1" thickBot="1">
      <c r="A615" s="231"/>
      <c r="B615" s="240"/>
      <c r="C615" s="23" t="s">
        <v>344</v>
      </c>
      <c r="D615" s="24" t="s">
        <v>675</v>
      </c>
      <c r="E615" s="34"/>
      <c r="F615" s="102"/>
      <c r="G615" s="38"/>
      <c r="H615" s="38"/>
      <c r="I615" s="38"/>
      <c r="J615" s="102"/>
      <c r="K615" s="38"/>
      <c r="L615" s="38"/>
      <c r="M615" s="38"/>
      <c r="N615" s="38"/>
      <c r="O615" s="38"/>
      <c r="P615" s="38"/>
      <c r="Q615" s="38"/>
      <c r="R615" s="46" t="s">
        <v>145</v>
      </c>
      <c r="S615" s="46">
        <v>0</v>
      </c>
      <c r="T615" s="25" t="s">
        <v>235</v>
      </c>
      <c r="U615" s="46">
        <v>0</v>
      </c>
      <c r="V615" s="280" t="s">
        <v>145</v>
      </c>
      <c r="W615" s="46">
        <v>0</v>
      </c>
      <c r="X615" s="46">
        <v>0</v>
      </c>
      <c r="Y615" s="46">
        <v>0</v>
      </c>
      <c r="Z615" s="38"/>
      <c r="AA615" s="38"/>
      <c r="AB615" s="38"/>
      <c r="AC615" s="38"/>
      <c r="AD615" s="38"/>
      <c r="AE615" s="38"/>
      <c r="AF615" s="38"/>
      <c r="AG615" s="38"/>
      <c r="AH615" s="38"/>
      <c r="AI615" s="38"/>
      <c r="AJ615" s="38"/>
      <c r="AK615" s="38"/>
      <c r="AL615" s="38"/>
      <c r="AM615" s="38"/>
      <c r="AN615" s="38"/>
      <c r="AO615" s="38"/>
      <c r="AP615" s="38"/>
      <c r="AQ615" s="24" t="s">
        <v>204</v>
      </c>
      <c r="AR615" s="24" t="s">
        <v>850</v>
      </c>
      <c r="AS615" s="38"/>
      <c r="AT615" s="38"/>
      <c r="AU615" s="38"/>
      <c r="AV615" s="174">
        <v>225000</v>
      </c>
      <c r="AW615" s="102"/>
      <c r="AX615" s="102"/>
      <c r="AY615" s="102"/>
      <c r="AZ615" s="102"/>
      <c r="BA615" s="104" t="s">
        <v>1840</v>
      </c>
      <c r="BB615" s="102"/>
      <c r="BC615" s="45"/>
      <c r="BD615" s="45"/>
    </row>
    <row r="616" spans="1:56" s="101" customFormat="1" ht="16" hidden="1" thickBot="1">
      <c r="A616" s="231"/>
      <c r="B616" s="240"/>
      <c r="C616" s="23" t="s">
        <v>344</v>
      </c>
      <c r="D616" s="24" t="s">
        <v>675</v>
      </c>
      <c r="E616" s="34"/>
      <c r="F616" s="102"/>
      <c r="G616" s="38"/>
      <c r="H616" s="38"/>
      <c r="I616" s="38"/>
      <c r="J616" s="102"/>
      <c r="K616" s="38"/>
      <c r="L616" s="38"/>
      <c r="M616" s="38"/>
      <c r="N616" s="38"/>
      <c r="O616" s="38"/>
      <c r="P616" s="38"/>
      <c r="Q616" s="38"/>
      <c r="R616" s="46" t="s">
        <v>145</v>
      </c>
      <c r="S616" s="46">
        <v>0</v>
      </c>
      <c r="T616" s="25" t="s">
        <v>235</v>
      </c>
      <c r="U616" s="46">
        <v>0</v>
      </c>
      <c r="V616" s="280" t="s">
        <v>145</v>
      </c>
      <c r="W616" s="46">
        <v>0</v>
      </c>
      <c r="X616" s="46">
        <v>0</v>
      </c>
      <c r="Y616" s="46">
        <v>0</v>
      </c>
      <c r="Z616" s="38"/>
      <c r="AA616" s="38"/>
      <c r="AB616" s="38"/>
      <c r="AC616" s="38"/>
      <c r="AD616" s="38"/>
      <c r="AE616" s="38"/>
      <c r="AF616" s="38"/>
      <c r="AG616" s="38"/>
      <c r="AH616" s="38"/>
      <c r="AI616" s="38"/>
      <c r="AJ616" s="38"/>
      <c r="AK616" s="38"/>
      <c r="AL616" s="38"/>
      <c r="AM616" s="38"/>
      <c r="AN616" s="38"/>
      <c r="AO616" s="38"/>
      <c r="AP616" s="38"/>
      <c r="AQ616" s="24" t="s">
        <v>204</v>
      </c>
      <c r="AR616" s="24" t="s">
        <v>850</v>
      </c>
      <c r="AS616" s="38"/>
      <c r="AT616" s="38"/>
      <c r="AU616" s="38"/>
      <c r="AV616" s="174">
        <v>225000</v>
      </c>
      <c r="AW616" s="102"/>
      <c r="AX616" s="102"/>
      <c r="AY616" s="102"/>
      <c r="AZ616" s="102"/>
      <c r="BA616" s="104" t="s">
        <v>1840</v>
      </c>
      <c r="BB616" s="102"/>
      <c r="BC616" s="45"/>
      <c r="BD616" s="45"/>
    </row>
    <row r="617" spans="1:56" s="101" customFormat="1" ht="16" hidden="1" thickBot="1">
      <c r="A617" s="231"/>
      <c r="B617" s="240"/>
      <c r="C617" s="23" t="s">
        <v>345</v>
      </c>
      <c r="D617" s="24" t="s">
        <v>599</v>
      </c>
      <c r="E617" s="34"/>
      <c r="F617" s="102" t="s">
        <v>123</v>
      </c>
      <c r="G617" s="38"/>
      <c r="H617" s="38"/>
      <c r="I617" s="38"/>
      <c r="J617" s="102" t="s">
        <v>1193</v>
      </c>
      <c r="K617" s="38"/>
      <c r="L617" s="38"/>
      <c r="M617" s="38"/>
      <c r="N617" s="38"/>
      <c r="O617" s="38"/>
      <c r="P617" s="38"/>
      <c r="Q617" s="38"/>
      <c r="R617" s="46" t="s">
        <v>789</v>
      </c>
      <c r="S617" s="46">
        <v>0</v>
      </c>
      <c r="T617" s="25" t="s">
        <v>235</v>
      </c>
      <c r="U617" s="46">
        <v>0</v>
      </c>
      <c r="V617" s="280" t="s">
        <v>145</v>
      </c>
      <c r="W617" s="46">
        <v>0</v>
      </c>
      <c r="X617" s="46">
        <v>0</v>
      </c>
      <c r="Y617" s="46">
        <v>0</v>
      </c>
      <c r="Z617" s="38"/>
      <c r="AA617" s="38"/>
      <c r="AB617" s="38"/>
      <c r="AC617" s="38"/>
      <c r="AD617" s="38"/>
      <c r="AE617" s="38"/>
      <c r="AF617" s="38"/>
      <c r="AG617" s="38"/>
      <c r="AH617" s="38"/>
      <c r="AI617" s="38"/>
      <c r="AJ617" s="38"/>
      <c r="AK617" s="38"/>
      <c r="AL617" s="38"/>
      <c r="AM617" s="38"/>
      <c r="AN617" s="38"/>
      <c r="AO617" s="38"/>
      <c r="AP617" s="38"/>
      <c r="AQ617" s="24" t="s">
        <v>204</v>
      </c>
      <c r="AR617" s="24" t="s">
        <v>850</v>
      </c>
      <c r="AS617" s="38"/>
      <c r="AT617" s="38"/>
      <c r="AU617" s="38"/>
      <c r="AV617" s="174">
        <v>247500</v>
      </c>
      <c r="AW617" s="102" t="s">
        <v>123</v>
      </c>
      <c r="AX617" s="102"/>
      <c r="AY617" s="102" t="s">
        <v>1803</v>
      </c>
      <c r="AZ617" s="102" t="s">
        <v>1193</v>
      </c>
      <c r="BA617" s="102"/>
      <c r="BB617" s="102"/>
      <c r="BC617" s="45"/>
      <c r="BD617" s="45"/>
    </row>
    <row r="618" spans="1:56" s="101" customFormat="1" ht="16" hidden="1" thickBot="1">
      <c r="A618" s="231"/>
      <c r="B618" s="240"/>
      <c r="C618" s="23" t="s">
        <v>346</v>
      </c>
      <c r="D618" s="24" t="s">
        <v>676</v>
      </c>
      <c r="E618" s="34"/>
      <c r="F618" s="102"/>
      <c r="G618" s="38"/>
      <c r="H618" s="38"/>
      <c r="I618" s="38"/>
      <c r="J618" s="102"/>
      <c r="K618" s="38"/>
      <c r="L618" s="38"/>
      <c r="M618" s="38"/>
      <c r="N618" s="38"/>
      <c r="O618" s="38"/>
      <c r="P618" s="38"/>
      <c r="Q618" s="38"/>
      <c r="R618" s="46" t="s">
        <v>789</v>
      </c>
      <c r="S618" s="46">
        <v>0</v>
      </c>
      <c r="T618" s="25" t="s">
        <v>235</v>
      </c>
      <c r="U618" s="46">
        <v>0</v>
      </c>
      <c r="V618" s="280" t="s">
        <v>145</v>
      </c>
      <c r="W618" s="46">
        <v>0</v>
      </c>
      <c r="X618" s="46">
        <v>0</v>
      </c>
      <c r="Y618" s="46">
        <v>0</v>
      </c>
      <c r="Z618" s="38"/>
      <c r="AA618" s="38"/>
      <c r="AB618" s="38"/>
      <c r="AC618" s="38"/>
      <c r="AD618" s="38"/>
      <c r="AE618" s="38"/>
      <c r="AF618" s="38"/>
      <c r="AG618" s="38"/>
      <c r="AH618" s="38"/>
      <c r="AI618" s="38"/>
      <c r="AJ618" s="38"/>
      <c r="AK618" s="38"/>
      <c r="AL618" s="38"/>
      <c r="AM618" s="38"/>
      <c r="AN618" s="38"/>
      <c r="AO618" s="38"/>
      <c r="AP618" s="38"/>
      <c r="AQ618" s="24" t="s">
        <v>204</v>
      </c>
      <c r="AR618" s="24" t="s">
        <v>850</v>
      </c>
      <c r="AS618" s="38"/>
      <c r="AT618" s="38"/>
      <c r="AU618" s="38"/>
      <c r="AV618" s="174">
        <v>6525000</v>
      </c>
      <c r="AW618" s="102"/>
      <c r="AX618" s="102"/>
      <c r="AY618" s="102"/>
      <c r="AZ618" s="102"/>
      <c r="BA618" s="104" t="s">
        <v>1840</v>
      </c>
      <c r="BB618" s="102"/>
      <c r="BC618" s="45"/>
      <c r="BD618" s="45"/>
    </row>
    <row r="619" spans="1:56" s="101" customFormat="1" ht="16" hidden="1" thickBot="1">
      <c r="A619" s="231"/>
      <c r="B619" s="240"/>
      <c r="C619" s="23" t="s">
        <v>347</v>
      </c>
      <c r="D619" s="24" t="s">
        <v>677</v>
      </c>
      <c r="E619" s="34"/>
      <c r="F619" s="102"/>
      <c r="G619" s="38"/>
      <c r="H619" s="38"/>
      <c r="I619" s="38"/>
      <c r="J619" s="102"/>
      <c r="K619" s="38"/>
      <c r="L619" s="38"/>
      <c r="M619" s="38"/>
      <c r="N619" s="38"/>
      <c r="O619" s="38"/>
      <c r="P619" s="38"/>
      <c r="Q619" s="38"/>
      <c r="R619" s="46" t="s">
        <v>145</v>
      </c>
      <c r="S619" s="46">
        <v>0</v>
      </c>
      <c r="T619" s="25" t="s">
        <v>235</v>
      </c>
      <c r="U619" s="46">
        <v>0</v>
      </c>
      <c r="V619" s="280" t="s">
        <v>145</v>
      </c>
      <c r="W619" s="46">
        <v>0</v>
      </c>
      <c r="X619" s="46">
        <v>0</v>
      </c>
      <c r="Y619" s="46">
        <v>0</v>
      </c>
      <c r="Z619" s="38"/>
      <c r="AA619" s="38"/>
      <c r="AB619" s="38"/>
      <c r="AC619" s="38"/>
      <c r="AD619" s="38"/>
      <c r="AE619" s="38"/>
      <c r="AF619" s="38"/>
      <c r="AG619" s="38"/>
      <c r="AH619" s="38"/>
      <c r="AI619" s="38"/>
      <c r="AJ619" s="38"/>
      <c r="AK619" s="38"/>
      <c r="AL619" s="38"/>
      <c r="AM619" s="38"/>
      <c r="AN619" s="38"/>
      <c r="AO619" s="38"/>
      <c r="AP619" s="38"/>
      <c r="AQ619" s="24" t="s">
        <v>204</v>
      </c>
      <c r="AR619" s="24" t="s">
        <v>850</v>
      </c>
      <c r="AS619" s="38"/>
      <c r="AT619" s="38"/>
      <c r="AU619" s="38"/>
      <c r="AV619" s="174">
        <v>135000</v>
      </c>
      <c r="AW619" s="102"/>
      <c r="AX619" s="102"/>
      <c r="AY619" s="102"/>
      <c r="AZ619" s="102"/>
      <c r="BA619" s="104" t="s">
        <v>1840</v>
      </c>
      <c r="BB619" s="102"/>
      <c r="BC619" s="45"/>
      <c r="BD619" s="45"/>
    </row>
    <row r="620" spans="1:56" s="101" customFormat="1" ht="16" hidden="1" thickBot="1">
      <c r="A620" s="231"/>
      <c r="B620" s="240"/>
      <c r="C620" s="23" t="s">
        <v>348</v>
      </c>
      <c r="D620" s="24" t="s">
        <v>678</v>
      </c>
      <c r="E620" s="34"/>
      <c r="F620" s="102" t="s">
        <v>123</v>
      </c>
      <c r="G620" s="38"/>
      <c r="H620" s="38"/>
      <c r="I620" s="38"/>
      <c r="J620" s="102" t="s">
        <v>1193</v>
      </c>
      <c r="K620" s="38"/>
      <c r="L620" s="38"/>
      <c r="M620" s="38"/>
      <c r="N620" s="38"/>
      <c r="O620" s="38"/>
      <c r="P620" s="38"/>
      <c r="Q620" s="38"/>
      <c r="R620" s="46" t="s">
        <v>145</v>
      </c>
      <c r="S620" s="46">
        <v>0</v>
      </c>
      <c r="T620" s="25" t="s">
        <v>235</v>
      </c>
      <c r="U620" s="46">
        <v>0</v>
      </c>
      <c r="V620" s="280" t="s">
        <v>145</v>
      </c>
      <c r="W620" s="46">
        <v>0</v>
      </c>
      <c r="X620" s="46">
        <v>0</v>
      </c>
      <c r="Y620" s="46">
        <v>0</v>
      </c>
      <c r="Z620" s="38"/>
      <c r="AA620" s="38"/>
      <c r="AB620" s="38"/>
      <c r="AC620" s="38"/>
      <c r="AD620" s="38"/>
      <c r="AE620" s="38"/>
      <c r="AF620" s="38"/>
      <c r="AG620" s="38"/>
      <c r="AH620" s="38"/>
      <c r="AI620" s="38"/>
      <c r="AJ620" s="38"/>
      <c r="AK620" s="38"/>
      <c r="AL620" s="38"/>
      <c r="AM620" s="38"/>
      <c r="AN620" s="38"/>
      <c r="AO620" s="38"/>
      <c r="AP620" s="38"/>
      <c r="AQ620" s="24" t="s">
        <v>204</v>
      </c>
      <c r="AR620" s="24" t="s">
        <v>850</v>
      </c>
      <c r="AS620" s="38"/>
      <c r="AT620" s="38"/>
      <c r="AU620" s="38"/>
      <c r="AV620" s="174">
        <v>189000</v>
      </c>
      <c r="AW620" s="102" t="s">
        <v>123</v>
      </c>
      <c r="AX620" s="102"/>
      <c r="AY620" s="102" t="s">
        <v>1812</v>
      </c>
      <c r="AZ620" s="102" t="s">
        <v>1193</v>
      </c>
      <c r="BA620" s="102"/>
      <c r="BB620" s="102"/>
      <c r="BC620" s="45"/>
      <c r="BD620" s="45"/>
    </row>
    <row r="621" spans="1:56" s="101" customFormat="1" ht="16" hidden="1" thickBot="1">
      <c r="A621" s="231"/>
      <c r="B621" s="240"/>
      <c r="C621" s="23" t="s">
        <v>348</v>
      </c>
      <c r="D621" s="24" t="s">
        <v>678</v>
      </c>
      <c r="E621" s="34"/>
      <c r="F621" s="102" t="s">
        <v>123</v>
      </c>
      <c r="G621" s="38"/>
      <c r="H621" s="38"/>
      <c r="I621" s="38"/>
      <c r="J621" s="102" t="s">
        <v>1193</v>
      </c>
      <c r="K621" s="38"/>
      <c r="L621" s="38"/>
      <c r="M621" s="38"/>
      <c r="N621" s="38"/>
      <c r="O621" s="38"/>
      <c r="P621" s="38"/>
      <c r="Q621" s="38"/>
      <c r="R621" s="46" t="s">
        <v>145</v>
      </c>
      <c r="S621" s="46">
        <v>0</v>
      </c>
      <c r="T621" s="25" t="s">
        <v>235</v>
      </c>
      <c r="U621" s="46">
        <v>0</v>
      </c>
      <c r="V621" s="280" t="s">
        <v>145</v>
      </c>
      <c r="W621" s="46">
        <v>0</v>
      </c>
      <c r="X621" s="46">
        <v>0</v>
      </c>
      <c r="Y621" s="46">
        <v>0</v>
      </c>
      <c r="Z621" s="38"/>
      <c r="AA621" s="38"/>
      <c r="AB621" s="38"/>
      <c r="AC621" s="38"/>
      <c r="AD621" s="38"/>
      <c r="AE621" s="38"/>
      <c r="AF621" s="38"/>
      <c r="AG621" s="38"/>
      <c r="AH621" s="38"/>
      <c r="AI621" s="38"/>
      <c r="AJ621" s="38"/>
      <c r="AK621" s="38"/>
      <c r="AL621" s="38"/>
      <c r="AM621" s="38"/>
      <c r="AN621" s="38"/>
      <c r="AO621" s="38"/>
      <c r="AP621" s="38"/>
      <c r="AQ621" s="24" t="s">
        <v>204</v>
      </c>
      <c r="AR621" s="24" t="s">
        <v>850</v>
      </c>
      <c r="AS621" s="38"/>
      <c r="AT621" s="38"/>
      <c r="AU621" s="38"/>
      <c r="AV621" s="174">
        <v>180000</v>
      </c>
      <c r="AW621" s="102" t="s">
        <v>123</v>
      </c>
      <c r="AX621" s="102"/>
      <c r="AY621" s="102" t="s">
        <v>1812</v>
      </c>
      <c r="AZ621" s="102" t="s">
        <v>1193</v>
      </c>
      <c r="BA621" s="102"/>
      <c r="BB621" s="102"/>
      <c r="BC621" s="45"/>
      <c r="BD621" s="45"/>
    </row>
    <row r="622" spans="1:56" s="101" customFormat="1" ht="16" hidden="1" thickBot="1">
      <c r="A622" s="231"/>
      <c r="B622" s="240"/>
      <c r="C622" s="23" t="s">
        <v>349</v>
      </c>
      <c r="D622" s="24" t="s">
        <v>679</v>
      </c>
      <c r="E622" s="34"/>
      <c r="F622" s="102" t="s">
        <v>123</v>
      </c>
      <c r="G622" s="38"/>
      <c r="H622" s="38"/>
      <c r="I622" s="38"/>
      <c r="J622" s="102" t="s">
        <v>1193</v>
      </c>
      <c r="K622" s="38"/>
      <c r="L622" s="38"/>
      <c r="M622" s="38"/>
      <c r="N622" s="38"/>
      <c r="O622" s="38"/>
      <c r="P622" s="38"/>
      <c r="Q622" s="38"/>
      <c r="R622" s="46" t="s">
        <v>145</v>
      </c>
      <c r="S622" s="46">
        <v>0</v>
      </c>
      <c r="T622" s="25" t="s">
        <v>235</v>
      </c>
      <c r="U622" s="46">
        <v>0</v>
      </c>
      <c r="V622" s="280" t="s">
        <v>145</v>
      </c>
      <c r="W622" s="46">
        <v>0</v>
      </c>
      <c r="X622" s="46">
        <v>0</v>
      </c>
      <c r="Y622" s="46">
        <v>0</v>
      </c>
      <c r="Z622" s="38"/>
      <c r="AA622" s="38"/>
      <c r="AB622" s="38"/>
      <c r="AC622" s="38"/>
      <c r="AD622" s="38"/>
      <c r="AE622" s="38"/>
      <c r="AF622" s="38"/>
      <c r="AG622" s="38"/>
      <c r="AH622" s="38"/>
      <c r="AI622" s="38"/>
      <c r="AJ622" s="38"/>
      <c r="AK622" s="38"/>
      <c r="AL622" s="38"/>
      <c r="AM622" s="38"/>
      <c r="AN622" s="38"/>
      <c r="AO622" s="38"/>
      <c r="AP622" s="38"/>
      <c r="AQ622" s="24" t="s">
        <v>204</v>
      </c>
      <c r="AR622" s="24" t="s">
        <v>850</v>
      </c>
      <c r="AS622" s="38"/>
      <c r="AT622" s="38"/>
      <c r="AU622" s="38"/>
      <c r="AV622" s="174">
        <v>180000</v>
      </c>
      <c r="AW622" s="102" t="s">
        <v>123</v>
      </c>
      <c r="AX622" s="102"/>
      <c r="AY622" s="102" t="s">
        <v>1812</v>
      </c>
      <c r="AZ622" s="102" t="s">
        <v>1193</v>
      </c>
      <c r="BA622" s="102"/>
      <c r="BB622" s="102"/>
      <c r="BC622" s="45"/>
      <c r="BD622" s="45"/>
    </row>
    <row r="623" spans="1:56" s="101" customFormat="1" ht="16" hidden="1" thickBot="1">
      <c r="A623" s="231"/>
      <c r="B623" s="240"/>
      <c r="C623" s="23" t="s">
        <v>350</v>
      </c>
      <c r="D623" s="24" t="s">
        <v>680</v>
      </c>
      <c r="E623" s="34"/>
      <c r="F623" s="102" t="s">
        <v>123</v>
      </c>
      <c r="G623" s="38"/>
      <c r="H623" s="38"/>
      <c r="I623" s="38"/>
      <c r="J623" s="102" t="s">
        <v>1193</v>
      </c>
      <c r="K623" s="38"/>
      <c r="L623" s="38"/>
      <c r="M623" s="38"/>
      <c r="N623" s="38"/>
      <c r="O623" s="38"/>
      <c r="P623" s="38"/>
      <c r="Q623" s="38"/>
      <c r="R623" s="46" t="s">
        <v>145</v>
      </c>
      <c r="S623" s="46">
        <v>0</v>
      </c>
      <c r="T623" s="25" t="s">
        <v>235</v>
      </c>
      <c r="U623" s="46">
        <v>0</v>
      </c>
      <c r="V623" s="280" t="s">
        <v>145</v>
      </c>
      <c r="W623" s="46">
        <v>0</v>
      </c>
      <c r="X623" s="46">
        <v>0</v>
      </c>
      <c r="Y623" s="46">
        <v>0</v>
      </c>
      <c r="Z623" s="38"/>
      <c r="AA623" s="38"/>
      <c r="AB623" s="38"/>
      <c r="AC623" s="38"/>
      <c r="AD623" s="38"/>
      <c r="AE623" s="38"/>
      <c r="AF623" s="38"/>
      <c r="AG623" s="38"/>
      <c r="AH623" s="38"/>
      <c r="AI623" s="38"/>
      <c r="AJ623" s="38"/>
      <c r="AK623" s="38"/>
      <c r="AL623" s="38"/>
      <c r="AM623" s="38"/>
      <c r="AN623" s="38"/>
      <c r="AO623" s="38"/>
      <c r="AP623" s="38"/>
      <c r="AQ623" s="24" t="s">
        <v>204</v>
      </c>
      <c r="AR623" s="24" t="s">
        <v>850</v>
      </c>
      <c r="AS623" s="38"/>
      <c r="AT623" s="38"/>
      <c r="AU623" s="38"/>
      <c r="AV623" s="174">
        <v>495000</v>
      </c>
      <c r="AW623" s="102" t="s">
        <v>123</v>
      </c>
      <c r="AX623" s="102"/>
      <c r="AY623" s="102" t="s">
        <v>1812</v>
      </c>
      <c r="AZ623" s="102" t="s">
        <v>1193</v>
      </c>
      <c r="BA623" s="102"/>
      <c r="BB623" s="102"/>
      <c r="BC623" s="45"/>
      <c r="BD623" s="45"/>
    </row>
    <row r="624" spans="1:56" s="101" customFormat="1" ht="16" hidden="1" thickBot="1">
      <c r="A624" s="231"/>
      <c r="B624" s="240"/>
      <c r="C624" s="23" t="s">
        <v>300</v>
      </c>
      <c r="D624" s="24" t="s">
        <v>681</v>
      </c>
      <c r="E624" s="34"/>
      <c r="F624" s="102" t="s">
        <v>123</v>
      </c>
      <c r="G624" s="38"/>
      <c r="H624" s="38"/>
      <c r="I624" s="38"/>
      <c r="J624" s="102" t="s">
        <v>1193</v>
      </c>
      <c r="K624" s="38"/>
      <c r="L624" s="38"/>
      <c r="M624" s="38"/>
      <c r="N624" s="38"/>
      <c r="O624" s="38"/>
      <c r="P624" s="38"/>
      <c r="Q624" s="38"/>
      <c r="R624" s="46" t="s">
        <v>145</v>
      </c>
      <c r="S624" s="46">
        <v>0</v>
      </c>
      <c r="T624" s="25" t="s">
        <v>222</v>
      </c>
      <c r="U624" s="46">
        <v>0</v>
      </c>
      <c r="V624" s="80"/>
      <c r="W624" s="46">
        <v>0</v>
      </c>
      <c r="X624" s="46">
        <v>0</v>
      </c>
      <c r="Y624" s="46">
        <v>0</v>
      </c>
      <c r="Z624" s="38"/>
      <c r="AA624" s="38"/>
      <c r="AB624" s="38"/>
      <c r="AC624" s="38"/>
      <c r="AD624" s="38"/>
      <c r="AE624" s="38"/>
      <c r="AF624" s="38"/>
      <c r="AG624" s="38"/>
      <c r="AH624" s="38"/>
      <c r="AI624" s="38"/>
      <c r="AJ624" s="38"/>
      <c r="AK624" s="38"/>
      <c r="AL624" s="38"/>
      <c r="AM624" s="38"/>
      <c r="AN624" s="38"/>
      <c r="AO624" s="38"/>
      <c r="AP624" s="38"/>
      <c r="AQ624" s="24" t="s">
        <v>204</v>
      </c>
      <c r="AR624" s="24" t="s">
        <v>850</v>
      </c>
      <c r="AS624" s="38"/>
      <c r="AT624" s="38"/>
      <c r="AU624" s="38"/>
      <c r="AV624" s="174">
        <v>194760000</v>
      </c>
      <c r="AW624" s="102" t="s">
        <v>123</v>
      </c>
      <c r="AX624" s="102"/>
      <c r="AY624" s="102" t="s">
        <v>1807</v>
      </c>
      <c r="AZ624" s="102" t="s">
        <v>1193</v>
      </c>
      <c r="BA624" s="102"/>
      <c r="BB624" s="102"/>
      <c r="BC624" s="45"/>
      <c r="BD624" s="45"/>
    </row>
    <row r="625" spans="1:56" s="101" customFormat="1" ht="16" hidden="1" thickBot="1">
      <c r="A625" s="231"/>
      <c r="B625" s="240"/>
      <c r="C625" s="23" t="s">
        <v>351</v>
      </c>
      <c r="D625" s="24" t="s">
        <v>682</v>
      </c>
      <c r="E625" s="34"/>
      <c r="F625" s="102" t="s">
        <v>123</v>
      </c>
      <c r="G625" s="38"/>
      <c r="H625" s="38"/>
      <c r="I625" s="38"/>
      <c r="J625" s="102" t="s">
        <v>1193</v>
      </c>
      <c r="K625" s="38"/>
      <c r="L625" s="38"/>
      <c r="M625" s="38"/>
      <c r="N625" s="38"/>
      <c r="O625" s="38"/>
      <c r="P625" s="38"/>
      <c r="Q625" s="38"/>
      <c r="R625" s="46" t="s">
        <v>145</v>
      </c>
      <c r="S625" s="46">
        <v>0</v>
      </c>
      <c r="T625" s="25" t="s">
        <v>222</v>
      </c>
      <c r="U625" s="46">
        <v>0</v>
      </c>
      <c r="V625" s="280" t="s">
        <v>145</v>
      </c>
      <c r="W625" s="46">
        <v>0</v>
      </c>
      <c r="X625" s="46">
        <v>0</v>
      </c>
      <c r="Y625" s="46">
        <v>0</v>
      </c>
      <c r="Z625" s="38"/>
      <c r="AA625" s="38"/>
      <c r="AB625" s="38"/>
      <c r="AC625" s="38"/>
      <c r="AD625" s="38"/>
      <c r="AE625" s="38"/>
      <c r="AF625" s="38"/>
      <c r="AG625" s="38"/>
      <c r="AH625" s="38"/>
      <c r="AI625" s="38"/>
      <c r="AJ625" s="38"/>
      <c r="AK625" s="38"/>
      <c r="AL625" s="38"/>
      <c r="AM625" s="38"/>
      <c r="AN625" s="38"/>
      <c r="AO625" s="38"/>
      <c r="AP625" s="38"/>
      <c r="AQ625" s="24" t="s">
        <v>204</v>
      </c>
      <c r="AR625" s="24" t="s">
        <v>850</v>
      </c>
      <c r="AS625" s="38"/>
      <c r="AT625" s="38"/>
      <c r="AU625" s="38"/>
      <c r="AV625" s="174">
        <v>540000</v>
      </c>
      <c r="AW625" s="102" t="s">
        <v>123</v>
      </c>
      <c r="AX625" s="102"/>
      <c r="AY625" s="102" t="s">
        <v>1803</v>
      </c>
      <c r="AZ625" s="102" t="s">
        <v>1193</v>
      </c>
      <c r="BA625" s="102"/>
      <c r="BB625" s="102"/>
      <c r="BC625" s="45"/>
      <c r="BD625" s="45"/>
    </row>
    <row r="626" spans="1:56" s="101" customFormat="1" ht="16" hidden="1" thickBot="1">
      <c r="A626" s="231"/>
      <c r="B626" s="240"/>
      <c r="C626" s="23" t="s">
        <v>352</v>
      </c>
      <c r="D626" s="24" t="s">
        <v>683</v>
      </c>
      <c r="E626" s="34"/>
      <c r="F626" s="102" t="s">
        <v>123</v>
      </c>
      <c r="G626" s="38"/>
      <c r="H626" s="38"/>
      <c r="I626" s="38"/>
      <c r="J626" s="102" t="s">
        <v>1193</v>
      </c>
      <c r="K626" s="38"/>
      <c r="L626" s="38"/>
      <c r="M626" s="38"/>
      <c r="N626" s="38"/>
      <c r="O626" s="38"/>
      <c r="P626" s="38"/>
      <c r="Q626" s="38"/>
      <c r="R626" s="46" t="s">
        <v>789</v>
      </c>
      <c r="S626" s="46">
        <v>0</v>
      </c>
      <c r="T626" s="25" t="s">
        <v>230</v>
      </c>
      <c r="U626" s="46">
        <v>0</v>
      </c>
      <c r="V626" s="280" t="s">
        <v>145</v>
      </c>
      <c r="W626" s="46">
        <v>0</v>
      </c>
      <c r="X626" s="46">
        <v>0</v>
      </c>
      <c r="Y626" s="46">
        <v>0</v>
      </c>
      <c r="Z626" s="38"/>
      <c r="AA626" s="38"/>
      <c r="AB626" s="38"/>
      <c r="AC626" s="38"/>
      <c r="AD626" s="38"/>
      <c r="AE626" s="38"/>
      <c r="AF626" s="38"/>
      <c r="AG626" s="38"/>
      <c r="AH626" s="38"/>
      <c r="AI626" s="38"/>
      <c r="AJ626" s="38"/>
      <c r="AK626" s="38"/>
      <c r="AL626" s="38"/>
      <c r="AM626" s="38"/>
      <c r="AN626" s="38"/>
      <c r="AO626" s="38"/>
      <c r="AP626" s="38"/>
      <c r="AQ626" s="24" t="s">
        <v>204</v>
      </c>
      <c r="AR626" s="24" t="s">
        <v>850</v>
      </c>
      <c r="AS626" s="38"/>
      <c r="AT626" s="38"/>
      <c r="AU626" s="38"/>
      <c r="AV626" s="174">
        <v>198000</v>
      </c>
      <c r="AW626" s="102" t="s">
        <v>123</v>
      </c>
      <c r="AX626" s="102"/>
      <c r="AY626" s="102" t="s">
        <v>1803</v>
      </c>
      <c r="AZ626" s="102" t="s">
        <v>1193</v>
      </c>
      <c r="BA626" s="102"/>
      <c r="BB626" s="102"/>
      <c r="BC626" s="45"/>
      <c r="BD626" s="45"/>
    </row>
    <row r="627" spans="1:56" s="101" customFormat="1" ht="16" hidden="1" thickBot="1">
      <c r="A627" s="231"/>
      <c r="B627" s="240"/>
      <c r="C627" s="23" t="s">
        <v>353</v>
      </c>
      <c r="D627" s="24" t="s">
        <v>684</v>
      </c>
      <c r="E627" s="34"/>
      <c r="F627" s="102" t="s">
        <v>123</v>
      </c>
      <c r="G627" s="38"/>
      <c r="H627" s="38"/>
      <c r="I627" s="38"/>
      <c r="J627" s="102" t="s">
        <v>1193</v>
      </c>
      <c r="K627" s="38"/>
      <c r="L627" s="38"/>
      <c r="M627" s="38"/>
      <c r="N627" s="38"/>
      <c r="O627" s="38"/>
      <c r="P627" s="38"/>
      <c r="Q627" s="38"/>
      <c r="R627" s="46" t="s">
        <v>145</v>
      </c>
      <c r="S627" s="46">
        <v>0</v>
      </c>
      <c r="T627" s="25" t="s">
        <v>223</v>
      </c>
      <c r="U627" s="46">
        <v>0</v>
      </c>
      <c r="V627" s="280" t="s">
        <v>145</v>
      </c>
      <c r="W627" s="46">
        <v>0</v>
      </c>
      <c r="X627" s="46">
        <v>0</v>
      </c>
      <c r="Y627" s="46">
        <v>0</v>
      </c>
      <c r="Z627" s="38"/>
      <c r="AA627" s="38"/>
      <c r="AB627" s="38"/>
      <c r="AC627" s="38"/>
      <c r="AD627" s="38"/>
      <c r="AE627" s="38"/>
      <c r="AF627" s="38"/>
      <c r="AG627" s="38"/>
      <c r="AH627" s="38"/>
      <c r="AI627" s="38"/>
      <c r="AJ627" s="38"/>
      <c r="AK627" s="38"/>
      <c r="AL627" s="38"/>
      <c r="AM627" s="38"/>
      <c r="AN627" s="38"/>
      <c r="AO627" s="38"/>
      <c r="AP627" s="38"/>
      <c r="AQ627" s="24" t="s">
        <v>204</v>
      </c>
      <c r="AR627" s="24" t="s">
        <v>850</v>
      </c>
      <c r="AS627" s="38"/>
      <c r="AT627" s="38"/>
      <c r="AU627" s="38"/>
      <c r="AV627" s="174">
        <v>225000</v>
      </c>
      <c r="AW627" s="102" t="s">
        <v>123</v>
      </c>
      <c r="AX627" s="102"/>
      <c r="AY627" s="102" t="s">
        <v>1803</v>
      </c>
      <c r="AZ627" s="102" t="s">
        <v>1193</v>
      </c>
      <c r="BA627" s="102"/>
      <c r="BB627" s="102"/>
      <c r="BC627" s="45"/>
      <c r="BD627" s="45"/>
    </row>
    <row r="628" spans="1:56" s="101" customFormat="1" ht="16" hidden="1" thickBot="1">
      <c r="A628" s="231"/>
      <c r="B628" s="240"/>
      <c r="C628" s="23" t="s">
        <v>337</v>
      </c>
      <c r="D628" s="24" t="s">
        <v>685</v>
      </c>
      <c r="E628" s="34"/>
      <c r="F628" s="102" t="s">
        <v>123</v>
      </c>
      <c r="G628" s="38"/>
      <c r="H628" s="38"/>
      <c r="I628" s="38"/>
      <c r="J628" s="102" t="s">
        <v>1193</v>
      </c>
      <c r="K628" s="38"/>
      <c r="L628" s="38"/>
      <c r="M628" s="38"/>
      <c r="N628" s="38"/>
      <c r="O628" s="38"/>
      <c r="P628" s="38"/>
      <c r="Q628" s="38"/>
      <c r="R628" s="46" t="s">
        <v>145</v>
      </c>
      <c r="S628" s="46">
        <v>0</v>
      </c>
      <c r="T628" s="25" t="s">
        <v>226</v>
      </c>
      <c r="U628" s="46">
        <v>0</v>
      </c>
      <c r="V628" s="80"/>
      <c r="W628" s="46">
        <v>0</v>
      </c>
      <c r="X628" s="46">
        <v>0</v>
      </c>
      <c r="Y628" s="46">
        <v>0</v>
      </c>
      <c r="Z628" s="38"/>
      <c r="AA628" s="38"/>
      <c r="AB628" s="38"/>
      <c r="AC628" s="38"/>
      <c r="AD628" s="38"/>
      <c r="AE628" s="38"/>
      <c r="AF628" s="38"/>
      <c r="AG628" s="38"/>
      <c r="AH628" s="38"/>
      <c r="AI628" s="38"/>
      <c r="AJ628" s="38"/>
      <c r="AK628" s="38"/>
      <c r="AL628" s="38"/>
      <c r="AM628" s="38"/>
      <c r="AN628" s="38"/>
      <c r="AO628" s="38"/>
      <c r="AP628" s="38"/>
      <c r="AQ628" s="24" t="s">
        <v>204</v>
      </c>
      <c r="AR628" s="24" t="s">
        <v>850</v>
      </c>
      <c r="AS628" s="38"/>
      <c r="AT628" s="38"/>
      <c r="AU628" s="38"/>
      <c r="AV628" s="174">
        <v>562500</v>
      </c>
      <c r="AW628" s="102" t="s">
        <v>123</v>
      </c>
      <c r="AX628" s="102"/>
      <c r="AY628" s="102" t="s">
        <v>1803</v>
      </c>
      <c r="AZ628" s="102" t="s">
        <v>1193</v>
      </c>
      <c r="BA628" s="102"/>
      <c r="BB628" s="102"/>
      <c r="BC628" s="45"/>
      <c r="BD628" s="45"/>
    </row>
    <row r="629" spans="1:56" s="101" customFormat="1" ht="16" hidden="1" thickBot="1">
      <c r="A629" s="231"/>
      <c r="B629" s="240"/>
      <c r="C629" s="23" t="s">
        <v>354</v>
      </c>
      <c r="D629" s="24" t="s">
        <v>686</v>
      </c>
      <c r="E629" s="34"/>
      <c r="F629" s="102" t="s">
        <v>123</v>
      </c>
      <c r="G629" s="38"/>
      <c r="H629" s="38"/>
      <c r="I629" s="38"/>
      <c r="J629" s="102" t="s">
        <v>1193</v>
      </c>
      <c r="K629" s="38"/>
      <c r="L629" s="38"/>
      <c r="M629" s="38"/>
      <c r="N629" s="38"/>
      <c r="O629" s="38"/>
      <c r="P629" s="38"/>
      <c r="Q629" s="38"/>
      <c r="R629" s="46" t="s">
        <v>145</v>
      </c>
      <c r="S629" s="46">
        <v>0</v>
      </c>
      <c r="T629" s="25" t="s">
        <v>226</v>
      </c>
      <c r="U629" s="46">
        <v>0</v>
      </c>
      <c r="V629" s="280" t="s">
        <v>145</v>
      </c>
      <c r="W629" s="46">
        <v>0</v>
      </c>
      <c r="X629" s="46">
        <v>0</v>
      </c>
      <c r="Y629" s="46">
        <v>0</v>
      </c>
      <c r="Z629" s="38"/>
      <c r="AA629" s="38"/>
      <c r="AB629" s="38"/>
      <c r="AC629" s="38"/>
      <c r="AD629" s="38"/>
      <c r="AE629" s="38"/>
      <c r="AF629" s="38"/>
      <c r="AG629" s="38"/>
      <c r="AH629" s="38"/>
      <c r="AI629" s="38"/>
      <c r="AJ629" s="38"/>
      <c r="AK629" s="38"/>
      <c r="AL629" s="38"/>
      <c r="AM629" s="38"/>
      <c r="AN629" s="38"/>
      <c r="AO629" s="38"/>
      <c r="AP629" s="38"/>
      <c r="AQ629" s="24" t="s">
        <v>204</v>
      </c>
      <c r="AR629" s="24" t="s">
        <v>850</v>
      </c>
      <c r="AS629" s="38"/>
      <c r="AT629" s="38"/>
      <c r="AU629" s="38"/>
      <c r="AV629" s="174">
        <v>6075000</v>
      </c>
      <c r="AW629" s="102" t="s">
        <v>123</v>
      </c>
      <c r="AX629" s="102"/>
      <c r="AY629" s="102" t="s">
        <v>1807</v>
      </c>
      <c r="AZ629" s="102" t="s">
        <v>1193</v>
      </c>
      <c r="BA629" s="102"/>
      <c r="BB629" s="102"/>
      <c r="BC629" s="45"/>
      <c r="BD629" s="45"/>
    </row>
    <row r="630" spans="1:56" s="101" customFormat="1" ht="16" hidden="1" thickBot="1">
      <c r="A630" s="231"/>
      <c r="B630" s="240"/>
      <c r="C630" s="23" t="s">
        <v>355</v>
      </c>
      <c r="D630" s="24" t="s">
        <v>684</v>
      </c>
      <c r="E630" s="34"/>
      <c r="F630" s="102" t="s">
        <v>123</v>
      </c>
      <c r="G630" s="38"/>
      <c r="H630" s="38"/>
      <c r="I630" s="38"/>
      <c r="J630" s="102" t="s">
        <v>1193</v>
      </c>
      <c r="K630" s="38"/>
      <c r="L630" s="38"/>
      <c r="M630" s="38"/>
      <c r="N630" s="38"/>
      <c r="O630" s="38"/>
      <c r="P630" s="38"/>
      <c r="Q630" s="38"/>
      <c r="R630" s="46" t="s">
        <v>145</v>
      </c>
      <c r="S630" s="46">
        <v>0</v>
      </c>
      <c r="T630" s="25" t="s">
        <v>223</v>
      </c>
      <c r="U630" s="46">
        <v>0</v>
      </c>
      <c r="V630" s="280" t="s">
        <v>145</v>
      </c>
      <c r="W630" s="46">
        <v>0</v>
      </c>
      <c r="X630" s="46">
        <v>0</v>
      </c>
      <c r="Y630" s="46">
        <v>0</v>
      </c>
      <c r="Z630" s="38"/>
      <c r="AA630" s="38"/>
      <c r="AB630" s="38"/>
      <c r="AC630" s="38"/>
      <c r="AD630" s="38"/>
      <c r="AE630" s="38"/>
      <c r="AF630" s="38"/>
      <c r="AG630" s="38"/>
      <c r="AH630" s="38"/>
      <c r="AI630" s="38"/>
      <c r="AJ630" s="38"/>
      <c r="AK630" s="38"/>
      <c r="AL630" s="38"/>
      <c r="AM630" s="38"/>
      <c r="AN630" s="38"/>
      <c r="AO630" s="38"/>
      <c r="AP630" s="38"/>
      <c r="AQ630" s="24" t="s">
        <v>204</v>
      </c>
      <c r="AR630" s="24" t="s">
        <v>850</v>
      </c>
      <c r="AS630" s="38"/>
      <c r="AT630" s="38"/>
      <c r="AU630" s="38"/>
      <c r="AV630" s="174">
        <v>3150000</v>
      </c>
      <c r="AW630" s="102" t="s">
        <v>123</v>
      </c>
      <c r="AX630" s="102"/>
      <c r="AY630" s="102" t="s">
        <v>1560</v>
      </c>
      <c r="AZ630" s="102" t="s">
        <v>1193</v>
      </c>
      <c r="BA630" s="102"/>
      <c r="BB630" s="102"/>
      <c r="BC630" s="45"/>
      <c r="BD630" s="45"/>
    </row>
    <row r="631" spans="1:56" s="101" customFormat="1" ht="16" hidden="1" thickBot="1">
      <c r="A631" s="231"/>
      <c r="B631" s="240"/>
      <c r="C631" s="23" t="s">
        <v>356</v>
      </c>
      <c r="D631" s="24" t="s">
        <v>687</v>
      </c>
      <c r="E631" s="34"/>
      <c r="F631" s="102"/>
      <c r="G631" s="38"/>
      <c r="H631" s="38"/>
      <c r="I631" s="38"/>
      <c r="J631" s="102"/>
      <c r="K631" s="38"/>
      <c r="L631" s="38"/>
      <c r="M631" s="38"/>
      <c r="N631" s="38"/>
      <c r="O631" s="38"/>
      <c r="P631" s="38"/>
      <c r="Q631" s="38"/>
      <c r="R631" s="46" t="s">
        <v>145</v>
      </c>
      <c r="S631" s="46">
        <v>0</v>
      </c>
      <c r="T631" s="25" t="s">
        <v>226</v>
      </c>
      <c r="U631" s="46">
        <v>0</v>
      </c>
      <c r="V631" s="280" t="s">
        <v>145</v>
      </c>
      <c r="W631" s="46">
        <v>0</v>
      </c>
      <c r="X631" s="46">
        <v>0</v>
      </c>
      <c r="Y631" s="46">
        <v>0</v>
      </c>
      <c r="Z631" s="38"/>
      <c r="AA631" s="38"/>
      <c r="AB631" s="38"/>
      <c r="AC631" s="38"/>
      <c r="AD631" s="38"/>
      <c r="AE631" s="38"/>
      <c r="AF631" s="38"/>
      <c r="AG631" s="38"/>
      <c r="AH631" s="38"/>
      <c r="AI631" s="38"/>
      <c r="AJ631" s="38"/>
      <c r="AK631" s="38"/>
      <c r="AL631" s="38"/>
      <c r="AM631" s="38"/>
      <c r="AN631" s="38"/>
      <c r="AO631" s="38"/>
      <c r="AP631" s="38"/>
      <c r="AQ631" s="24" t="s">
        <v>204</v>
      </c>
      <c r="AR631" s="24" t="s">
        <v>850</v>
      </c>
      <c r="AS631" s="38"/>
      <c r="AT631" s="38"/>
      <c r="AU631" s="38"/>
      <c r="AV631" s="174">
        <v>450000</v>
      </c>
      <c r="AW631" s="102"/>
      <c r="AX631" s="102"/>
      <c r="AY631" s="102"/>
      <c r="AZ631" s="102"/>
      <c r="BA631" s="104" t="s">
        <v>1840</v>
      </c>
      <c r="BB631" s="102"/>
      <c r="BC631" s="45"/>
      <c r="BD631" s="45"/>
    </row>
    <row r="632" spans="1:56" s="101" customFormat="1" ht="16" hidden="1" thickBot="1">
      <c r="A632" s="231"/>
      <c r="B632" s="240"/>
      <c r="C632" s="23" t="s">
        <v>354</v>
      </c>
      <c r="D632" s="24" t="s">
        <v>686</v>
      </c>
      <c r="E632" s="34"/>
      <c r="F632" s="102" t="s">
        <v>123</v>
      </c>
      <c r="G632" s="38"/>
      <c r="H632" s="38"/>
      <c r="I632" s="38"/>
      <c r="J632" s="102" t="s">
        <v>1193</v>
      </c>
      <c r="K632" s="38"/>
      <c r="L632" s="38"/>
      <c r="M632" s="38"/>
      <c r="N632" s="38"/>
      <c r="O632" s="38"/>
      <c r="P632" s="38"/>
      <c r="Q632" s="38"/>
      <c r="R632" s="46" t="s">
        <v>145</v>
      </c>
      <c r="S632" s="46">
        <v>0</v>
      </c>
      <c r="T632" s="25" t="s">
        <v>226</v>
      </c>
      <c r="U632" s="46">
        <v>0</v>
      </c>
      <c r="V632" s="280" t="s">
        <v>145</v>
      </c>
      <c r="W632" s="46">
        <v>0</v>
      </c>
      <c r="X632" s="46">
        <v>0</v>
      </c>
      <c r="Y632" s="46">
        <v>0</v>
      </c>
      <c r="Z632" s="38"/>
      <c r="AA632" s="38"/>
      <c r="AB632" s="38"/>
      <c r="AC632" s="38"/>
      <c r="AD632" s="38"/>
      <c r="AE632" s="38"/>
      <c r="AF632" s="38"/>
      <c r="AG632" s="38"/>
      <c r="AH632" s="38"/>
      <c r="AI632" s="38"/>
      <c r="AJ632" s="38"/>
      <c r="AK632" s="38"/>
      <c r="AL632" s="38"/>
      <c r="AM632" s="38"/>
      <c r="AN632" s="38"/>
      <c r="AO632" s="38"/>
      <c r="AP632" s="38"/>
      <c r="AQ632" s="24" t="s">
        <v>204</v>
      </c>
      <c r="AR632" s="24" t="s">
        <v>850</v>
      </c>
      <c r="AS632" s="38"/>
      <c r="AT632" s="38"/>
      <c r="AU632" s="38"/>
      <c r="AV632" s="174">
        <v>1215000</v>
      </c>
      <c r="AW632" s="102" t="s">
        <v>123</v>
      </c>
      <c r="AX632" s="102"/>
      <c r="AY632" s="102" t="s">
        <v>1807</v>
      </c>
      <c r="AZ632" s="102" t="s">
        <v>1193</v>
      </c>
      <c r="BA632" s="102"/>
      <c r="BB632" s="102"/>
      <c r="BC632" s="45"/>
      <c r="BD632" s="45"/>
    </row>
    <row r="633" spans="1:56" s="101" customFormat="1" ht="16" hidden="1" thickBot="1">
      <c r="A633" s="231"/>
      <c r="B633" s="240"/>
      <c r="C633" s="23" t="s">
        <v>357</v>
      </c>
      <c r="D633" s="24" t="s">
        <v>688</v>
      </c>
      <c r="E633" s="34"/>
      <c r="F633" s="102" t="s">
        <v>123</v>
      </c>
      <c r="G633" s="38"/>
      <c r="H633" s="38"/>
      <c r="I633" s="38"/>
      <c r="J633" s="102" t="s">
        <v>1193</v>
      </c>
      <c r="K633" s="38"/>
      <c r="L633" s="38"/>
      <c r="M633" s="38"/>
      <c r="N633" s="38"/>
      <c r="O633" s="38"/>
      <c r="P633" s="38"/>
      <c r="Q633" s="38"/>
      <c r="R633" s="46" t="s">
        <v>145</v>
      </c>
      <c r="S633" s="46">
        <v>0</v>
      </c>
      <c r="T633" s="25" t="s">
        <v>226</v>
      </c>
      <c r="U633" s="46">
        <v>0</v>
      </c>
      <c r="V633" s="280" t="s">
        <v>145</v>
      </c>
      <c r="W633" s="46">
        <v>0</v>
      </c>
      <c r="X633" s="46">
        <v>0</v>
      </c>
      <c r="Y633" s="46">
        <v>0</v>
      </c>
      <c r="Z633" s="38"/>
      <c r="AA633" s="38"/>
      <c r="AB633" s="38"/>
      <c r="AC633" s="38"/>
      <c r="AD633" s="38"/>
      <c r="AE633" s="38"/>
      <c r="AF633" s="38"/>
      <c r="AG633" s="38"/>
      <c r="AH633" s="38"/>
      <c r="AI633" s="38"/>
      <c r="AJ633" s="38"/>
      <c r="AK633" s="38"/>
      <c r="AL633" s="38"/>
      <c r="AM633" s="38"/>
      <c r="AN633" s="38"/>
      <c r="AO633" s="38"/>
      <c r="AP633" s="38"/>
      <c r="AQ633" s="24" t="s">
        <v>204</v>
      </c>
      <c r="AR633" s="24" t="s">
        <v>850</v>
      </c>
      <c r="AS633" s="38"/>
      <c r="AT633" s="38"/>
      <c r="AU633" s="38"/>
      <c r="AV633" s="174">
        <v>450000</v>
      </c>
      <c r="AW633" s="102" t="s">
        <v>123</v>
      </c>
      <c r="AX633" s="102"/>
      <c r="AY633" s="102" t="s">
        <v>1807</v>
      </c>
      <c r="AZ633" s="102" t="s">
        <v>1193</v>
      </c>
      <c r="BA633" s="102"/>
      <c r="BB633" s="102"/>
      <c r="BC633" s="45"/>
      <c r="BD633" s="45"/>
    </row>
    <row r="634" spans="1:56" s="101" customFormat="1" ht="16" hidden="1" thickBot="1">
      <c r="A634" s="231"/>
      <c r="B634" s="240"/>
      <c r="C634" s="23" t="s">
        <v>358</v>
      </c>
      <c r="D634" s="24" t="s">
        <v>636</v>
      </c>
      <c r="E634" s="34"/>
      <c r="F634" s="102" t="s">
        <v>123</v>
      </c>
      <c r="G634" s="38"/>
      <c r="H634" s="38"/>
      <c r="I634" s="38"/>
      <c r="J634" s="102" t="s">
        <v>1193</v>
      </c>
      <c r="K634" s="38"/>
      <c r="L634" s="38"/>
      <c r="M634" s="38"/>
      <c r="N634" s="38"/>
      <c r="O634" s="38"/>
      <c r="P634" s="38"/>
      <c r="Q634" s="38"/>
      <c r="R634" s="46" t="s">
        <v>805</v>
      </c>
      <c r="S634" s="46">
        <v>0</v>
      </c>
      <c r="T634" s="25" t="s">
        <v>220</v>
      </c>
      <c r="U634" s="46">
        <v>0</v>
      </c>
      <c r="V634" s="280" t="s">
        <v>145</v>
      </c>
      <c r="W634" s="46">
        <v>0</v>
      </c>
      <c r="X634" s="46">
        <v>0</v>
      </c>
      <c r="Y634" s="46">
        <v>0</v>
      </c>
      <c r="Z634" s="38"/>
      <c r="AA634" s="38"/>
      <c r="AB634" s="38"/>
      <c r="AC634" s="38"/>
      <c r="AD634" s="38"/>
      <c r="AE634" s="38"/>
      <c r="AF634" s="38"/>
      <c r="AG634" s="38"/>
      <c r="AH634" s="38"/>
      <c r="AI634" s="38"/>
      <c r="AJ634" s="38"/>
      <c r="AK634" s="38"/>
      <c r="AL634" s="38"/>
      <c r="AM634" s="38"/>
      <c r="AN634" s="38"/>
      <c r="AO634" s="38"/>
      <c r="AP634" s="38"/>
      <c r="AQ634" s="24" t="s">
        <v>204</v>
      </c>
      <c r="AR634" s="24" t="s">
        <v>850</v>
      </c>
      <c r="AS634" s="38"/>
      <c r="AT634" s="38"/>
      <c r="AU634" s="38"/>
      <c r="AV634" s="174">
        <v>270000</v>
      </c>
      <c r="AW634" s="102" t="s">
        <v>123</v>
      </c>
      <c r="AX634" s="102"/>
      <c r="AY634" s="102" t="s">
        <v>1807</v>
      </c>
      <c r="AZ634" s="102" t="s">
        <v>1193</v>
      </c>
      <c r="BA634" s="102"/>
      <c r="BB634" s="102"/>
      <c r="BC634" s="45"/>
      <c r="BD634" s="45"/>
    </row>
    <row r="635" spans="1:56" s="101" customFormat="1" ht="16" hidden="1" thickBot="1">
      <c r="A635" s="231"/>
      <c r="B635" s="240"/>
      <c r="C635" s="23" t="s">
        <v>359</v>
      </c>
      <c r="D635" s="24" t="s">
        <v>636</v>
      </c>
      <c r="E635" s="34"/>
      <c r="F635" s="102" t="s">
        <v>123</v>
      </c>
      <c r="G635" s="38"/>
      <c r="H635" s="38"/>
      <c r="I635" s="38"/>
      <c r="J635" s="102" t="s">
        <v>1193</v>
      </c>
      <c r="K635" s="38"/>
      <c r="L635" s="38"/>
      <c r="M635" s="38"/>
      <c r="N635" s="38"/>
      <c r="O635" s="38"/>
      <c r="P635" s="38"/>
      <c r="Q635" s="38"/>
      <c r="R635" s="46" t="s">
        <v>806</v>
      </c>
      <c r="S635" s="46">
        <v>0</v>
      </c>
      <c r="T635" s="25" t="s">
        <v>223</v>
      </c>
      <c r="U635" s="46">
        <v>0</v>
      </c>
      <c r="V635" s="280" t="s">
        <v>145</v>
      </c>
      <c r="W635" s="46">
        <v>0</v>
      </c>
      <c r="X635" s="46">
        <v>0</v>
      </c>
      <c r="Y635" s="46">
        <v>0</v>
      </c>
      <c r="Z635" s="38"/>
      <c r="AA635" s="38"/>
      <c r="AB635" s="38"/>
      <c r="AC635" s="38"/>
      <c r="AD635" s="38"/>
      <c r="AE635" s="38"/>
      <c r="AF635" s="38"/>
      <c r="AG635" s="38"/>
      <c r="AH635" s="38"/>
      <c r="AI635" s="38"/>
      <c r="AJ635" s="38"/>
      <c r="AK635" s="38"/>
      <c r="AL635" s="38"/>
      <c r="AM635" s="38"/>
      <c r="AN635" s="38"/>
      <c r="AO635" s="38"/>
      <c r="AP635" s="38"/>
      <c r="AQ635" s="24" t="s">
        <v>204</v>
      </c>
      <c r="AR635" s="24" t="s">
        <v>850</v>
      </c>
      <c r="AS635" s="38"/>
      <c r="AT635" s="38"/>
      <c r="AU635" s="38"/>
      <c r="AV635" s="174">
        <v>765000</v>
      </c>
      <c r="AW635" s="102" t="s">
        <v>123</v>
      </c>
      <c r="AX635" s="102"/>
      <c r="AY635" s="102" t="s">
        <v>1807</v>
      </c>
      <c r="AZ635" s="102" t="s">
        <v>1193</v>
      </c>
      <c r="BA635" s="102"/>
      <c r="BB635" s="102"/>
      <c r="BC635" s="45"/>
      <c r="BD635" s="45"/>
    </row>
    <row r="636" spans="1:56" s="101" customFormat="1" ht="16" hidden="1" thickBot="1">
      <c r="A636" s="231"/>
      <c r="B636" s="240"/>
      <c r="C636" s="23" t="s">
        <v>360</v>
      </c>
      <c r="D636" s="24" t="s">
        <v>636</v>
      </c>
      <c r="E636" s="34"/>
      <c r="F636" s="102" t="s">
        <v>123</v>
      </c>
      <c r="G636" s="38"/>
      <c r="H636" s="38"/>
      <c r="I636" s="38"/>
      <c r="J636" s="102" t="s">
        <v>1193</v>
      </c>
      <c r="K636" s="38"/>
      <c r="L636" s="38"/>
      <c r="M636" s="38"/>
      <c r="N636" s="38"/>
      <c r="O636" s="38"/>
      <c r="P636" s="38"/>
      <c r="Q636" s="38"/>
      <c r="R636" s="46" t="s">
        <v>806</v>
      </c>
      <c r="S636" s="46">
        <v>0</v>
      </c>
      <c r="T636" s="25" t="s">
        <v>223</v>
      </c>
      <c r="U636" s="46">
        <v>0</v>
      </c>
      <c r="V636" s="280" t="s">
        <v>145</v>
      </c>
      <c r="W636" s="46">
        <v>0</v>
      </c>
      <c r="X636" s="46">
        <v>0</v>
      </c>
      <c r="Y636" s="46">
        <v>0</v>
      </c>
      <c r="Z636" s="38"/>
      <c r="AA636" s="38"/>
      <c r="AB636" s="38"/>
      <c r="AC636" s="38"/>
      <c r="AD636" s="38"/>
      <c r="AE636" s="38"/>
      <c r="AF636" s="38"/>
      <c r="AG636" s="38"/>
      <c r="AH636" s="38"/>
      <c r="AI636" s="38"/>
      <c r="AJ636" s="38"/>
      <c r="AK636" s="38"/>
      <c r="AL636" s="38"/>
      <c r="AM636" s="38"/>
      <c r="AN636" s="38"/>
      <c r="AO636" s="38"/>
      <c r="AP636" s="38"/>
      <c r="AQ636" s="24" t="s">
        <v>204</v>
      </c>
      <c r="AR636" s="24" t="s">
        <v>850</v>
      </c>
      <c r="AS636" s="38"/>
      <c r="AT636" s="38"/>
      <c r="AU636" s="38"/>
      <c r="AV636" s="174">
        <v>675000</v>
      </c>
      <c r="AW636" s="102" t="s">
        <v>123</v>
      </c>
      <c r="AX636" s="102"/>
      <c r="AY636" s="102" t="s">
        <v>1805</v>
      </c>
      <c r="AZ636" s="102" t="s">
        <v>1193</v>
      </c>
      <c r="BA636" s="102"/>
      <c r="BB636" s="102"/>
      <c r="BC636" s="45"/>
      <c r="BD636" s="45"/>
    </row>
    <row r="637" spans="1:56" s="101" customFormat="1" ht="16" hidden="1" thickBot="1">
      <c r="A637" s="231"/>
      <c r="B637" s="240"/>
      <c r="C637" s="23" t="s">
        <v>361</v>
      </c>
      <c r="D637" s="24" t="s">
        <v>652</v>
      </c>
      <c r="E637" s="34"/>
      <c r="F637" s="102" t="s">
        <v>123</v>
      </c>
      <c r="G637" s="38"/>
      <c r="H637" s="38"/>
      <c r="I637" s="38"/>
      <c r="J637" s="102" t="s">
        <v>1193</v>
      </c>
      <c r="K637" s="38"/>
      <c r="L637" s="38"/>
      <c r="M637" s="38"/>
      <c r="N637" s="38"/>
      <c r="O637" s="38"/>
      <c r="P637" s="38"/>
      <c r="Q637" s="38"/>
      <c r="R637" s="46" t="s">
        <v>789</v>
      </c>
      <c r="S637" s="46">
        <v>0</v>
      </c>
      <c r="T637" s="25" t="s">
        <v>225</v>
      </c>
      <c r="U637" s="46">
        <v>0</v>
      </c>
      <c r="V637" s="280" t="s">
        <v>145</v>
      </c>
      <c r="W637" s="46">
        <v>0</v>
      </c>
      <c r="X637" s="46">
        <v>0</v>
      </c>
      <c r="Y637" s="46">
        <v>0</v>
      </c>
      <c r="Z637" s="38"/>
      <c r="AA637" s="38"/>
      <c r="AB637" s="38"/>
      <c r="AC637" s="38"/>
      <c r="AD637" s="38"/>
      <c r="AE637" s="38"/>
      <c r="AF637" s="38"/>
      <c r="AG637" s="38"/>
      <c r="AH637" s="38"/>
      <c r="AI637" s="38"/>
      <c r="AJ637" s="38"/>
      <c r="AK637" s="38"/>
      <c r="AL637" s="38"/>
      <c r="AM637" s="38"/>
      <c r="AN637" s="38"/>
      <c r="AO637" s="38"/>
      <c r="AP637" s="38"/>
      <c r="AQ637" s="24" t="s">
        <v>204</v>
      </c>
      <c r="AR637" s="24" t="s">
        <v>850</v>
      </c>
      <c r="AS637" s="38"/>
      <c r="AT637" s="38"/>
      <c r="AU637" s="38"/>
      <c r="AV637" s="174">
        <v>472500</v>
      </c>
      <c r="AW637" s="102" t="s">
        <v>123</v>
      </c>
      <c r="AX637" s="102"/>
      <c r="AY637" s="102" t="s">
        <v>1803</v>
      </c>
      <c r="AZ637" s="102" t="s">
        <v>1193</v>
      </c>
      <c r="BA637" s="102"/>
      <c r="BB637" s="102"/>
      <c r="BC637" s="45"/>
      <c r="BD637" s="45"/>
    </row>
    <row r="638" spans="1:56" s="101" customFormat="1" ht="16" hidden="1" thickBot="1">
      <c r="A638" s="231"/>
      <c r="B638" s="240"/>
      <c r="C638" s="23" t="s">
        <v>362</v>
      </c>
      <c r="D638" s="24" t="s">
        <v>636</v>
      </c>
      <c r="E638" s="34"/>
      <c r="F638" s="102"/>
      <c r="G638" s="38"/>
      <c r="H638" s="38"/>
      <c r="I638" s="38"/>
      <c r="J638" s="102"/>
      <c r="K638" s="38"/>
      <c r="L638" s="38"/>
      <c r="M638" s="38"/>
      <c r="N638" s="38"/>
      <c r="O638" s="38"/>
      <c r="P638" s="38"/>
      <c r="Q638" s="38"/>
      <c r="R638" s="46" t="s">
        <v>145</v>
      </c>
      <c r="S638" s="46">
        <v>0</v>
      </c>
      <c r="T638" s="25" t="s">
        <v>223</v>
      </c>
      <c r="U638" s="46">
        <v>0</v>
      </c>
      <c r="V638" s="280" t="s">
        <v>145</v>
      </c>
      <c r="W638" s="46">
        <v>0</v>
      </c>
      <c r="X638" s="46">
        <v>0</v>
      </c>
      <c r="Y638" s="46">
        <v>0</v>
      </c>
      <c r="Z638" s="38"/>
      <c r="AA638" s="38"/>
      <c r="AB638" s="38"/>
      <c r="AC638" s="38"/>
      <c r="AD638" s="38"/>
      <c r="AE638" s="38"/>
      <c r="AF638" s="38"/>
      <c r="AG638" s="38"/>
      <c r="AH638" s="38"/>
      <c r="AI638" s="38"/>
      <c r="AJ638" s="38"/>
      <c r="AK638" s="38"/>
      <c r="AL638" s="38"/>
      <c r="AM638" s="38"/>
      <c r="AN638" s="38"/>
      <c r="AO638" s="38"/>
      <c r="AP638" s="38"/>
      <c r="AQ638" s="24" t="s">
        <v>204</v>
      </c>
      <c r="AR638" s="24" t="s">
        <v>850</v>
      </c>
      <c r="AS638" s="38"/>
      <c r="AT638" s="38"/>
      <c r="AU638" s="38"/>
      <c r="AV638" s="174">
        <v>1305000</v>
      </c>
      <c r="AW638" s="102"/>
      <c r="AX638" s="102"/>
      <c r="AY638" s="102"/>
      <c r="AZ638" s="102"/>
      <c r="BA638" s="104" t="s">
        <v>1840</v>
      </c>
      <c r="BB638" s="102"/>
      <c r="BC638" s="45"/>
      <c r="BD638" s="45"/>
    </row>
    <row r="639" spans="1:56" s="101" customFormat="1" ht="16" hidden="1" thickBot="1">
      <c r="A639" s="231"/>
      <c r="B639" s="240"/>
      <c r="C639" s="23" t="s">
        <v>363</v>
      </c>
      <c r="D639" s="24" t="s">
        <v>636</v>
      </c>
      <c r="E639" s="34"/>
      <c r="F639" s="102"/>
      <c r="G639" s="38"/>
      <c r="H639" s="38"/>
      <c r="I639" s="38"/>
      <c r="J639" s="102"/>
      <c r="K639" s="38"/>
      <c r="L639" s="38"/>
      <c r="M639" s="38"/>
      <c r="N639" s="38"/>
      <c r="O639" s="38"/>
      <c r="P639" s="38"/>
      <c r="Q639" s="38"/>
      <c r="R639" s="46" t="s">
        <v>145</v>
      </c>
      <c r="S639" s="46">
        <v>0</v>
      </c>
      <c r="T639" s="25" t="s">
        <v>223</v>
      </c>
      <c r="U639" s="46">
        <v>0</v>
      </c>
      <c r="V639" s="280" t="s">
        <v>145</v>
      </c>
      <c r="W639" s="46">
        <v>0</v>
      </c>
      <c r="X639" s="46">
        <v>0</v>
      </c>
      <c r="Y639" s="46">
        <v>0</v>
      </c>
      <c r="Z639" s="38"/>
      <c r="AA639" s="38"/>
      <c r="AB639" s="38"/>
      <c r="AC639" s="38"/>
      <c r="AD639" s="38"/>
      <c r="AE639" s="38"/>
      <c r="AF639" s="38"/>
      <c r="AG639" s="38"/>
      <c r="AH639" s="38"/>
      <c r="AI639" s="38"/>
      <c r="AJ639" s="38"/>
      <c r="AK639" s="38"/>
      <c r="AL639" s="38"/>
      <c r="AM639" s="38"/>
      <c r="AN639" s="38"/>
      <c r="AO639" s="38"/>
      <c r="AP639" s="38"/>
      <c r="AQ639" s="24" t="s">
        <v>204</v>
      </c>
      <c r="AR639" s="24" t="s">
        <v>850</v>
      </c>
      <c r="AS639" s="38"/>
      <c r="AT639" s="38"/>
      <c r="AU639" s="38"/>
      <c r="AV639" s="174">
        <v>900000</v>
      </c>
      <c r="AW639" s="102"/>
      <c r="AX639" s="102"/>
      <c r="AY639" s="102"/>
      <c r="AZ639" s="102"/>
      <c r="BA639" s="104" t="s">
        <v>1840</v>
      </c>
      <c r="BB639" s="102"/>
      <c r="BC639" s="45"/>
      <c r="BD639" s="45"/>
    </row>
    <row r="640" spans="1:56" s="101" customFormat="1" ht="16" hidden="1" thickBot="1">
      <c r="A640" s="231"/>
      <c r="B640" s="240"/>
      <c r="C640" s="23" t="s">
        <v>364</v>
      </c>
      <c r="D640" s="24" t="s">
        <v>636</v>
      </c>
      <c r="E640" s="34"/>
      <c r="F640" s="102"/>
      <c r="G640" s="38"/>
      <c r="H640" s="38"/>
      <c r="I640" s="38"/>
      <c r="J640" s="102"/>
      <c r="K640" s="38"/>
      <c r="L640" s="38"/>
      <c r="M640" s="38"/>
      <c r="N640" s="38"/>
      <c r="O640" s="38"/>
      <c r="P640" s="38"/>
      <c r="Q640" s="38"/>
      <c r="R640" s="46" t="s">
        <v>145</v>
      </c>
      <c r="S640" s="46">
        <v>0</v>
      </c>
      <c r="T640" s="25" t="s">
        <v>223</v>
      </c>
      <c r="U640" s="46">
        <v>0</v>
      </c>
      <c r="V640" s="280" t="s">
        <v>145</v>
      </c>
      <c r="W640" s="46">
        <v>0</v>
      </c>
      <c r="X640" s="46">
        <v>0</v>
      </c>
      <c r="Y640" s="46">
        <v>0</v>
      </c>
      <c r="Z640" s="38"/>
      <c r="AA640" s="38"/>
      <c r="AB640" s="38"/>
      <c r="AC640" s="38"/>
      <c r="AD640" s="38"/>
      <c r="AE640" s="38"/>
      <c r="AF640" s="38"/>
      <c r="AG640" s="38"/>
      <c r="AH640" s="38"/>
      <c r="AI640" s="38"/>
      <c r="AJ640" s="38"/>
      <c r="AK640" s="38"/>
      <c r="AL640" s="38"/>
      <c r="AM640" s="38"/>
      <c r="AN640" s="38"/>
      <c r="AO640" s="38"/>
      <c r="AP640" s="38"/>
      <c r="AQ640" s="24" t="s">
        <v>204</v>
      </c>
      <c r="AR640" s="24" t="s">
        <v>850</v>
      </c>
      <c r="AS640" s="38"/>
      <c r="AT640" s="38"/>
      <c r="AU640" s="38"/>
      <c r="AV640" s="174">
        <v>742500</v>
      </c>
      <c r="AW640" s="102"/>
      <c r="AX640" s="102"/>
      <c r="AY640" s="102"/>
      <c r="AZ640" s="102"/>
      <c r="BA640" s="104" t="s">
        <v>1840</v>
      </c>
      <c r="BB640" s="102"/>
      <c r="BC640" s="45"/>
      <c r="BD640" s="45"/>
    </row>
    <row r="641" spans="1:77" s="101" customFormat="1" ht="16" hidden="1" thickBot="1">
      <c r="A641" s="231"/>
      <c r="B641" s="240"/>
      <c r="C641" s="23" t="s">
        <v>365</v>
      </c>
      <c r="D641" s="24" t="s">
        <v>636</v>
      </c>
      <c r="E641" s="34"/>
      <c r="F641" s="102"/>
      <c r="G641" s="38"/>
      <c r="H641" s="38"/>
      <c r="I641" s="38"/>
      <c r="J641" s="102"/>
      <c r="K641" s="38"/>
      <c r="L641" s="38"/>
      <c r="M641" s="38"/>
      <c r="N641" s="38"/>
      <c r="O641" s="38"/>
      <c r="P641" s="38"/>
      <c r="Q641" s="38"/>
      <c r="R641" s="46" t="s">
        <v>805</v>
      </c>
      <c r="S641" s="46">
        <v>0</v>
      </c>
      <c r="T641" s="25" t="s">
        <v>220</v>
      </c>
      <c r="U641" s="46">
        <v>0</v>
      </c>
      <c r="V641" s="280" t="s">
        <v>145</v>
      </c>
      <c r="W641" s="46">
        <v>0</v>
      </c>
      <c r="X641" s="46">
        <v>0</v>
      </c>
      <c r="Y641" s="46">
        <v>0</v>
      </c>
      <c r="Z641" s="38"/>
      <c r="AA641" s="38"/>
      <c r="AB641" s="38"/>
      <c r="AC641" s="38"/>
      <c r="AD641" s="38"/>
      <c r="AE641" s="38"/>
      <c r="AF641" s="38"/>
      <c r="AG641" s="38"/>
      <c r="AH641" s="38"/>
      <c r="AI641" s="38"/>
      <c r="AJ641" s="38"/>
      <c r="AK641" s="38"/>
      <c r="AL641" s="38"/>
      <c r="AM641" s="38"/>
      <c r="AN641" s="38"/>
      <c r="AO641" s="38"/>
      <c r="AP641" s="38"/>
      <c r="AQ641" s="24" t="s">
        <v>204</v>
      </c>
      <c r="AR641" s="24" t="s">
        <v>850</v>
      </c>
      <c r="AS641" s="38"/>
      <c r="AT641" s="38"/>
      <c r="AU641" s="38"/>
      <c r="AV641" s="174">
        <v>472500</v>
      </c>
      <c r="AW641" s="102"/>
      <c r="AX641" s="102"/>
      <c r="AY641" s="102"/>
      <c r="AZ641" s="102"/>
      <c r="BA641" s="104" t="s">
        <v>1840</v>
      </c>
      <c r="BB641" s="102"/>
      <c r="BC641" s="45"/>
      <c r="BD641" s="45"/>
    </row>
    <row r="642" spans="1:77" s="101" customFormat="1" ht="16" hidden="1" thickBot="1">
      <c r="A642" s="231"/>
      <c r="B642" s="240"/>
      <c r="C642" s="23" t="s">
        <v>366</v>
      </c>
      <c r="D642" s="24" t="s">
        <v>636</v>
      </c>
      <c r="E642" s="34"/>
      <c r="F642" s="102"/>
      <c r="G642" s="38"/>
      <c r="H642" s="38"/>
      <c r="I642" s="38"/>
      <c r="J642" s="102"/>
      <c r="K642" s="38"/>
      <c r="L642" s="38"/>
      <c r="M642" s="38"/>
      <c r="N642" s="38"/>
      <c r="O642" s="38"/>
      <c r="P642" s="38"/>
      <c r="Q642" s="38"/>
      <c r="R642" s="46" t="s">
        <v>145</v>
      </c>
      <c r="S642" s="46">
        <v>0</v>
      </c>
      <c r="T642" s="25" t="s">
        <v>223</v>
      </c>
      <c r="U642" s="46">
        <v>0</v>
      </c>
      <c r="V642" s="280" t="s">
        <v>145</v>
      </c>
      <c r="W642" s="46">
        <v>0</v>
      </c>
      <c r="X642" s="46">
        <v>0</v>
      </c>
      <c r="Y642" s="46">
        <v>0</v>
      </c>
      <c r="Z642" s="38"/>
      <c r="AA642" s="38"/>
      <c r="AB642" s="38"/>
      <c r="AC642" s="38"/>
      <c r="AD642" s="38"/>
      <c r="AE642" s="38"/>
      <c r="AF642" s="38"/>
      <c r="AG642" s="38"/>
      <c r="AH642" s="38"/>
      <c r="AI642" s="38"/>
      <c r="AJ642" s="38"/>
      <c r="AK642" s="38"/>
      <c r="AL642" s="38"/>
      <c r="AM642" s="38"/>
      <c r="AN642" s="38"/>
      <c r="AO642" s="38"/>
      <c r="AP642" s="38"/>
      <c r="AQ642" s="24" t="s">
        <v>204</v>
      </c>
      <c r="AR642" s="24" t="s">
        <v>850</v>
      </c>
      <c r="AS642" s="38"/>
      <c r="AT642" s="38"/>
      <c r="AU642" s="38"/>
      <c r="AV642" s="174">
        <v>2250000</v>
      </c>
      <c r="AW642" s="102"/>
      <c r="AX642" s="102"/>
      <c r="AY642" s="102"/>
      <c r="AZ642" s="102"/>
      <c r="BA642" s="104" t="s">
        <v>1840</v>
      </c>
      <c r="BB642" s="102"/>
      <c r="BC642" s="45"/>
      <c r="BD642" s="45"/>
    </row>
    <row r="643" spans="1:77" s="101" customFormat="1" ht="16" hidden="1" thickBot="1">
      <c r="A643" s="231"/>
      <c r="B643" s="240"/>
      <c r="C643" s="23" t="s">
        <v>367</v>
      </c>
      <c r="D643" s="24" t="s">
        <v>636</v>
      </c>
      <c r="E643" s="34"/>
      <c r="F643" s="102" t="s">
        <v>123</v>
      </c>
      <c r="G643" s="38"/>
      <c r="H643" s="38"/>
      <c r="I643" s="38"/>
      <c r="J643" s="102" t="s">
        <v>1193</v>
      </c>
      <c r="K643" s="38"/>
      <c r="L643" s="38"/>
      <c r="M643" s="38"/>
      <c r="N643" s="38"/>
      <c r="O643" s="38"/>
      <c r="P643" s="38"/>
      <c r="Q643" s="38"/>
      <c r="R643" s="46" t="s">
        <v>145</v>
      </c>
      <c r="S643" s="46">
        <v>0</v>
      </c>
      <c r="T643" s="25" t="s">
        <v>223</v>
      </c>
      <c r="U643" s="46">
        <v>0</v>
      </c>
      <c r="V643" s="280" t="s">
        <v>145</v>
      </c>
      <c r="W643" s="46">
        <v>0</v>
      </c>
      <c r="X643" s="46">
        <v>0</v>
      </c>
      <c r="Y643" s="46">
        <v>0</v>
      </c>
      <c r="Z643" s="38"/>
      <c r="AA643" s="38"/>
      <c r="AB643" s="38"/>
      <c r="AC643" s="38"/>
      <c r="AD643" s="38"/>
      <c r="AE643" s="38"/>
      <c r="AF643" s="38"/>
      <c r="AG643" s="38"/>
      <c r="AH643" s="38"/>
      <c r="AI643" s="38"/>
      <c r="AJ643" s="38"/>
      <c r="AK643" s="38"/>
      <c r="AL643" s="38"/>
      <c r="AM643" s="38"/>
      <c r="AN643" s="38"/>
      <c r="AO643" s="38"/>
      <c r="AP643" s="38"/>
      <c r="AQ643" s="24" t="s">
        <v>204</v>
      </c>
      <c r="AR643" s="24" t="s">
        <v>850</v>
      </c>
      <c r="AS643" s="38"/>
      <c r="AT643" s="38"/>
      <c r="AU643" s="38"/>
      <c r="AV643" s="174">
        <v>1710000</v>
      </c>
      <c r="AW643" s="102" t="s">
        <v>123</v>
      </c>
      <c r="AX643" s="102"/>
      <c r="AY643" s="102" t="s">
        <v>1812</v>
      </c>
      <c r="AZ643" s="102" t="s">
        <v>1193</v>
      </c>
      <c r="BA643" s="102"/>
      <c r="BB643" s="102"/>
      <c r="BC643" s="45"/>
      <c r="BD643" s="45"/>
    </row>
    <row r="644" spans="1:77" s="101" customFormat="1" ht="16" hidden="1" thickBot="1">
      <c r="A644" s="231"/>
      <c r="B644" s="240"/>
      <c r="C644" s="23" t="s">
        <v>368</v>
      </c>
      <c r="D644" s="24" t="s">
        <v>636</v>
      </c>
      <c r="E644" s="34"/>
      <c r="F644" s="102" t="s">
        <v>123</v>
      </c>
      <c r="G644" s="38"/>
      <c r="H644" s="38"/>
      <c r="I644" s="38"/>
      <c r="J644" s="102" t="s">
        <v>1193</v>
      </c>
      <c r="K644" s="38"/>
      <c r="L644" s="38"/>
      <c r="M644" s="38"/>
      <c r="N644" s="38"/>
      <c r="O644" s="38"/>
      <c r="P644" s="38"/>
      <c r="Q644" s="38"/>
      <c r="R644" s="46" t="s">
        <v>145</v>
      </c>
      <c r="S644" s="46">
        <v>0</v>
      </c>
      <c r="T644" s="25" t="s">
        <v>226</v>
      </c>
      <c r="U644" s="46">
        <v>0</v>
      </c>
      <c r="V644" s="280" t="s">
        <v>145</v>
      </c>
      <c r="W644" s="46">
        <v>0</v>
      </c>
      <c r="X644" s="46">
        <v>0</v>
      </c>
      <c r="Y644" s="46">
        <v>0</v>
      </c>
      <c r="Z644" s="38"/>
      <c r="AA644" s="38"/>
      <c r="AB644" s="38"/>
      <c r="AC644" s="38"/>
      <c r="AD644" s="38"/>
      <c r="AE644" s="38"/>
      <c r="AF644" s="38"/>
      <c r="AG644" s="38"/>
      <c r="AH644" s="38"/>
      <c r="AI644" s="38"/>
      <c r="AJ644" s="38"/>
      <c r="AK644" s="38"/>
      <c r="AL644" s="38"/>
      <c r="AM644" s="38"/>
      <c r="AN644" s="38"/>
      <c r="AO644" s="38"/>
      <c r="AP644" s="38"/>
      <c r="AQ644" s="24" t="s">
        <v>204</v>
      </c>
      <c r="AR644" s="24" t="s">
        <v>850</v>
      </c>
      <c r="AS644" s="38"/>
      <c r="AT644" s="38"/>
      <c r="AU644" s="38"/>
      <c r="AV644" s="174">
        <v>810000</v>
      </c>
      <c r="AW644" s="102" t="s">
        <v>123</v>
      </c>
      <c r="AX644" s="102"/>
      <c r="AY644" s="102" t="s">
        <v>1812</v>
      </c>
      <c r="AZ644" s="102" t="s">
        <v>1193</v>
      </c>
      <c r="BA644" s="102"/>
      <c r="BB644" s="102"/>
      <c r="BC644" s="45"/>
      <c r="BD644" s="45"/>
    </row>
    <row r="645" spans="1:77" s="101" customFormat="1" ht="16" hidden="1" thickBot="1">
      <c r="A645" s="231"/>
      <c r="B645" s="240"/>
      <c r="C645" s="23" t="s">
        <v>369</v>
      </c>
      <c r="D645" s="24" t="s">
        <v>636</v>
      </c>
      <c r="E645" s="34"/>
      <c r="F645" s="102" t="s">
        <v>123</v>
      </c>
      <c r="G645" s="38"/>
      <c r="H645" s="38"/>
      <c r="I645" s="38"/>
      <c r="J645" s="102" t="s">
        <v>1193</v>
      </c>
      <c r="K645" s="38"/>
      <c r="L645" s="38"/>
      <c r="M645" s="38"/>
      <c r="N645" s="38"/>
      <c r="O645" s="38"/>
      <c r="P645" s="38"/>
      <c r="Q645" s="38"/>
      <c r="R645" s="46" t="s">
        <v>145</v>
      </c>
      <c r="S645" s="46">
        <v>0</v>
      </c>
      <c r="T645" s="25" t="s">
        <v>220</v>
      </c>
      <c r="U645" s="46">
        <v>0</v>
      </c>
      <c r="V645" s="280" t="s">
        <v>145</v>
      </c>
      <c r="W645" s="46">
        <v>0</v>
      </c>
      <c r="X645" s="46">
        <v>0</v>
      </c>
      <c r="Y645" s="46">
        <v>0</v>
      </c>
      <c r="Z645" s="38"/>
      <c r="AA645" s="38"/>
      <c r="AB645" s="38"/>
      <c r="AC645" s="38"/>
      <c r="AD645" s="38"/>
      <c r="AE645" s="38"/>
      <c r="AF645" s="38"/>
      <c r="AG645" s="38"/>
      <c r="AH645" s="38"/>
      <c r="AI645" s="38"/>
      <c r="AJ645" s="38"/>
      <c r="AK645" s="38"/>
      <c r="AL645" s="38"/>
      <c r="AM645" s="38"/>
      <c r="AN645" s="38"/>
      <c r="AO645" s="38"/>
      <c r="AP645" s="38"/>
      <c r="AQ645" s="24" t="s">
        <v>204</v>
      </c>
      <c r="AR645" s="24" t="s">
        <v>850</v>
      </c>
      <c r="AS645" s="38"/>
      <c r="AT645" s="38"/>
      <c r="AU645" s="38"/>
      <c r="AV645" s="174">
        <v>252000000</v>
      </c>
      <c r="AW645" s="102" t="s">
        <v>123</v>
      </c>
      <c r="AX645" s="102"/>
      <c r="AY645" s="102" t="s">
        <v>1803</v>
      </c>
      <c r="AZ645" s="102" t="s">
        <v>1193</v>
      </c>
      <c r="BA645" s="102"/>
      <c r="BB645" s="102"/>
      <c r="BC645" s="45"/>
      <c r="BD645" s="45"/>
    </row>
    <row r="646" spans="1:77" ht="16" hidden="1" thickBot="1">
      <c r="A646" s="231"/>
      <c r="B646" s="240"/>
      <c r="C646" s="23" t="s">
        <v>370</v>
      </c>
      <c r="D646" s="24" t="s">
        <v>689</v>
      </c>
      <c r="E646" s="34"/>
      <c r="F646" s="102" t="s">
        <v>123</v>
      </c>
      <c r="G646" s="38"/>
      <c r="H646" s="38"/>
      <c r="I646" s="38"/>
      <c r="J646" s="102" t="s">
        <v>1193</v>
      </c>
      <c r="K646" s="38"/>
      <c r="L646" s="38"/>
      <c r="M646" s="38"/>
      <c r="N646" s="38"/>
      <c r="O646" s="38"/>
      <c r="P646" s="38"/>
      <c r="Q646" s="38"/>
      <c r="R646" s="46" t="s">
        <v>145</v>
      </c>
      <c r="S646" s="46">
        <v>0</v>
      </c>
      <c r="T646" s="25" t="s">
        <v>223</v>
      </c>
      <c r="U646" s="46">
        <v>0</v>
      </c>
      <c r="V646" s="280" t="s">
        <v>145</v>
      </c>
      <c r="W646" s="46">
        <v>0</v>
      </c>
      <c r="X646" s="46">
        <v>0</v>
      </c>
      <c r="Y646" s="46">
        <v>0</v>
      </c>
      <c r="Z646" s="38"/>
      <c r="AA646" s="38"/>
      <c r="AB646" s="38"/>
      <c r="AC646" s="38"/>
      <c r="AD646" s="38"/>
      <c r="AE646" s="38"/>
      <c r="AF646" s="38"/>
      <c r="AG646" s="38"/>
      <c r="AH646" s="38"/>
      <c r="AI646" s="38"/>
      <c r="AJ646" s="38"/>
      <c r="AK646" s="38"/>
      <c r="AL646" s="38"/>
      <c r="AM646" s="38"/>
      <c r="AN646" s="38"/>
      <c r="AO646" s="38"/>
      <c r="AP646" s="38"/>
      <c r="AQ646" s="24" t="s">
        <v>204</v>
      </c>
      <c r="AR646" s="24" t="s">
        <v>850</v>
      </c>
      <c r="AS646" s="38"/>
      <c r="AT646" s="38"/>
      <c r="AU646" s="38"/>
      <c r="AV646" s="174">
        <v>900000</v>
      </c>
      <c r="AW646" s="102" t="s">
        <v>123</v>
      </c>
      <c r="AX646" s="102"/>
      <c r="AY646" s="102" t="s">
        <v>1803</v>
      </c>
      <c r="AZ646" s="102" t="s">
        <v>1193</v>
      </c>
      <c r="BA646" s="102"/>
      <c r="BB646" s="102"/>
      <c r="BC646" s="45"/>
      <c r="BD646" s="45"/>
    </row>
    <row r="647" spans="1:77" ht="16" hidden="1" thickBot="1">
      <c r="A647" s="231"/>
      <c r="B647" s="240"/>
      <c r="C647" s="23" t="s">
        <v>371</v>
      </c>
      <c r="D647" s="24" t="s">
        <v>636</v>
      </c>
      <c r="E647" s="34"/>
      <c r="F647" s="102" t="s">
        <v>123</v>
      </c>
      <c r="G647" s="38"/>
      <c r="H647" s="38"/>
      <c r="I647" s="38"/>
      <c r="J647" s="102" t="s">
        <v>1193</v>
      </c>
      <c r="K647" s="38"/>
      <c r="L647" s="38"/>
      <c r="M647" s="38"/>
      <c r="N647" s="38"/>
      <c r="O647" s="38"/>
      <c r="P647" s="38"/>
      <c r="Q647" s="38"/>
      <c r="R647" s="46" t="s">
        <v>806</v>
      </c>
      <c r="S647" s="46">
        <v>0</v>
      </c>
      <c r="T647" s="25" t="s">
        <v>223</v>
      </c>
      <c r="U647" s="46">
        <v>0</v>
      </c>
      <c r="V647" s="280" t="s">
        <v>145</v>
      </c>
      <c r="W647" s="46">
        <v>0</v>
      </c>
      <c r="X647" s="46">
        <v>0</v>
      </c>
      <c r="Y647" s="46">
        <v>0</v>
      </c>
      <c r="Z647" s="38"/>
      <c r="AA647" s="38"/>
      <c r="AB647" s="38"/>
      <c r="AC647" s="38"/>
      <c r="AD647" s="38"/>
      <c r="AE647" s="38"/>
      <c r="AF647" s="38"/>
      <c r="AG647" s="38"/>
      <c r="AH647" s="38"/>
      <c r="AI647" s="38"/>
      <c r="AJ647" s="38"/>
      <c r="AK647" s="38"/>
      <c r="AL647" s="38"/>
      <c r="AM647" s="38"/>
      <c r="AN647" s="38"/>
      <c r="AO647" s="38"/>
      <c r="AP647" s="38"/>
      <c r="AQ647" s="24" t="s">
        <v>204</v>
      </c>
      <c r="AR647" s="24" t="s">
        <v>850</v>
      </c>
      <c r="AS647" s="38"/>
      <c r="AT647" s="38"/>
      <c r="AU647" s="38"/>
      <c r="AV647" s="174">
        <v>900000</v>
      </c>
      <c r="AW647" s="102" t="s">
        <v>123</v>
      </c>
      <c r="AX647" s="102"/>
      <c r="AY647" s="102" t="s">
        <v>1812</v>
      </c>
      <c r="AZ647" s="102" t="s">
        <v>1193</v>
      </c>
      <c r="BA647" s="102"/>
      <c r="BB647" s="102"/>
      <c r="BC647" s="45"/>
      <c r="BD647" s="45"/>
    </row>
    <row r="648" spans="1:77" ht="16" hidden="1" thickBot="1">
      <c r="A648" s="231"/>
      <c r="B648" s="240"/>
      <c r="C648" s="23" t="s">
        <v>247</v>
      </c>
      <c r="D648" s="24" t="s">
        <v>602</v>
      </c>
      <c r="E648" s="34"/>
      <c r="F648" s="102" t="s">
        <v>123</v>
      </c>
      <c r="G648" s="38"/>
      <c r="H648" s="38"/>
      <c r="I648" s="38"/>
      <c r="J648" s="102" t="s">
        <v>1193</v>
      </c>
      <c r="K648" s="38"/>
      <c r="L648" s="38"/>
      <c r="M648" s="38"/>
      <c r="N648" s="38"/>
      <c r="O648" s="38"/>
      <c r="P648" s="38"/>
      <c r="Q648" s="38"/>
      <c r="R648" s="46" t="s">
        <v>145</v>
      </c>
      <c r="S648" s="46">
        <v>0</v>
      </c>
      <c r="T648" s="25" t="s">
        <v>226</v>
      </c>
      <c r="U648" s="46">
        <v>0</v>
      </c>
      <c r="V648" s="280" t="s">
        <v>145</v>
      </c>
      <c r="W648" s="46">
        <v>0</v>
      </c>
      <c r="X648" s="46">
        <v>0</v>
      </c>
      <c r="Y648" s="46">
        <v>0</v>
      </c>
      <c r="Z648" s="38"/>
      <c r="AA648" s="38"/>
      <c r="AB648" s="38"/>
      <c r="AC648" s="38"/>
      <c r="AD648" s="38"/>
      <c r="AE648" s="38"/>
      <c r="AF648" s="38"/>
      <c r="AG648" s="38"/>
      <c r="AH648" s="38"/>
      <c r="AI648" s="38"/>
      <c r="AJ648" s="38"/>
      <c r="AK648" s="38"/>
      <c r="AL648" s="38"/>
      <c r="AM648" s="38"/>
      <c r="AN648" s="38"/>
      <c r="AO648" s="38"/>
      <c r="AP648" s="38"/>
      <c r="AQ648" s="24" t="s">
        <v>204</v>
      </c>
      <c r="AR648" s="24" t="s">
        <v>850</v>
      </c>
      <c r="AS648" s="38"/>
      <c r="AT648" s="38"/>
      <c r="AU648" s="38"/>
      <c r="AV648" s="174">
        <v>202500</v>
      </c>
      <c r="AW648" s="102" t="s">
        <v>123</v>
      </c>
      <c r="AX648" s="102"/>
      <c r="AY648" s="102" t="s">
        <v>1803</v>
      </c>
      <c r="AZ648" s="102" t="s">
        <v>1193</v>
      </c>
      <c r="BA648" s="102"/>
      <c r="BB648" s="102"/>
      <c r="BC648" s="45"/>
      <c r="BD648" s="45"/>
    </row>
    <row r="649" spans="1:77" s="100" customFormat="1" ht="16" hidden="1" thickBot="1">
      <c r="A649" s="231"/>
      <c r="B649" s="254"/>
      <c r="C649" s="72" t="s">
        <v>372</v>
      </c>
      <c r="D649" s="70" t="s">
        <v>636</v>
      </c>
      <c r="E649" s="73"/>
      <c r="F649" s="104" t="s">
        <v>123</v>
      </c>
      <c r="G649" s="139"/>
      <c r="H649" s="139"/>
      <c r="I649" s="139"/>
      <c r="J649" s="104" t="s">
        <v>1193</v>
      </c>
      <c r="K649" s="139"/>
      <c r="L649" s="139"/>
      <c r="M649" s="139"/>
      <c r="N649" s="139"/>
      <c r="O649" s="139"/>
      <c r="P649" s="139"/>
      <c r="Q649" s="139"/>
      <c r="R649" s="50" t="s">
        <v>789</v>
      </c>
      <c r="S649" s="50">
        <v>0</v>
      </c>
      <c r="T649" s="68" t="s">
        <v>237</v>
      </c>
      <c r="U649" s="50">
        <v>0</v>
      </c>
      <c r="V649" s="281" t="s">
        <v>145</v>
      </c>
      <c r="W649" s="50">
        <v>0</v>
      </c>
      <c r="X649" s="50">
        <v>0</v>
      </c>
      <c r="Y649" s="50">
        <v>0</v>
      </c>
      <c r="Z649" s="139"/>
      <c r="AA649" s="139"/>
      <c r="AB649" s="139"/>
      <c r="AC649" s="139"/>
      <c r="AD649" s="139"/>
      <c r="AE649" s="139"/>
      <c r="AF649" s="139"/>
      <c r="AG649" s="139"/>
      <c r="AH649" s="139"/>
      <c r="AI649" s="139"/>
      <c r="AJ649" s="139"/>
      <c r="AK649" s="139"/>
      <c r="AL649" s="139"/>
      <c r="AM649" s="139"/>
      <c r="AN649" s="139"/>
      <c r="AO649" s="139"/>
      <c r="AP649" s="139"/>
      <c r="AQ649" s="70" t="s">
        <v>204</v>
      </c>
      <c r="AR649" s="70" t="s">
        <v>850</v>
      </c>
      <c r="AS649" s="139"/>
      <c r="AT649" s="139"/>
      <c r="AU649" s="139"/>
      <c r="AV649" s="71">
        <v>900000</v>
      </c>
      <c r="AW649" s="104" t="s">
        <v>123</v>
      </c>
      <c r="AX649" s="104"/>
      <c r="AY649" s="104" t="s">
        <v>1803</v>
      </c>
      <c r="AZ649" s="104" t="s">
        <v>1193</v>
      </c>
      <c r="BA649" s="104"/>
      <c r="BB649" s="104"/>
      <c r="BC649" s="66"/>
      <c r="BD649" s="66"/>
      <c r="BE649" s="121"/>
      <c r="BF649" s="121"/>
      <c r="BG649" s="121"/>
      <c r="BH649" s="121"/>
      <c r="BI649" s="121"/>
      <c r="BJ649" s="121"/>
      <c r="BK649" s="121"/>
      <c r="BL649" s="121"/>
      <c r="BM649" s="121"/>
      <c r="BN649" s="121"/>
      <c r="BO649" s="121"/>
      <c r="BP649" s="121"/>
      <c r="BQ649" s="121"/>
      <c r="BR649" s="121"/>
      <c r="BS649" s="121"/>
      <c r="BT649" s="121"/>
      <c r="BU649" s="121"/>
      <c r="BV649" s="121"/>
      <c r="BW649" s="121"/>
      <c r="BX649" s="121"/>
      <c r="BY649" s="121"/>
    </row>
    <row r="650" spans="1:77" ht="16" hidden="1" thickBot="1">
      <c r="A650" s="231"/>
      <c r="B650" s="240"/>
      <c r="C650" s="23" t="s">
        <v>290</v>
      </c>
      <c r="D650" s="24" t="s">
        <v>636</v>
      </c>
      <c r="E650" s="34"/>
      <c r="F650" s="102" t="s">
        <v>123</v>
      </c>
      <c r="G650" s="38"/>
      <c r="H650" s="38"/>
      <c r="I650" s="38"/>
      <c r="J650" s="102" t="s">
        <v>1193</v>
      </c>
      <c r="K650" s="38"/>
      <c r="L650" s="38"/>
      <c r="M650" s="38"/>
      <c r="N650" s="38"/>
      <c r="O650" s="38"/>
      <c r="P650" s="38"/>
      <c r="Q650" s="38"/>
      <c r="R650" s="46" t="s">
        <v>789</v>
      </c>
      <c r="S650" s="46">
        <v>0</v>
      </c>
      <c r="T650" s="25" t="s">
        <v>225</v>
      </c>
      <c r="U650" s="46">
        <v>0</v>
      </c>
      <c r="V650" s="280" t="s">
        <v>145</v>
      </c>
      <c r="W650" s="46">
        <v>0</v>
      </c>
      <c r="X650" s="46">
        <v>0</v>
      </c>
      <c r="Y650" s="46">
        <v>0</v>
      </c>
      <c r="Z650" s="38"/>
      <c r="AA650" s="38"/>
      <c r="AB650" s="38"/>
      <c r="AC650" s="38"/>
      <c r="AD650" s="38"/>
      <c r="AE650" s="38"/>
      <c r="AF650" s="38"/>
      <c r="AG650" s="38"/>
      <c r="AH650" s="38"/>
      <c r="AI650" s="38"/>
      <c r="AJ650" s="38"/>
      <c r="AK650" s="38"/>
      <c r="AL650" s="38"/>
      <c r="AM650" s="38"/>
      <c r="AN650" s="38"/>
      <c r="AO650" s="38"/>
      <c r="AP650" s="38"/>
      <c r="AQ650" s="24" t="s">
        <v>204</v>
      </c>
      <c r="AR650" s="24" t="s">
        <v>850</v>
      </c>
      <c r="AS650" s="38"/>
      <c r="AT650" s="38"/>
      <c r="AU650" s="38"/>
      <c r="AV650" s="174">
        <v>990000</v>
      </c>
      <c r="AW650" s="102" t="s">
        <v>123</v>
      </c>
      <c r="AX650" s="102"/>
      <c r="AY650" s="102" t="s">
        <v>1803</v>
      </c>
      <c r="AZ650" s="102" t="s">
        <v>1193</v>
      </c>
      <c r="BA650" s="102"/>
      <c r="BB650" s="102"/>
      <c r="BC650" s="45"/>
      <c r="BD650" s="45"/>
    </row>
    <row r="651" spans="1:77" ht="16" hidden="1" thickBot="1">
      <c r="A651" s="231"/>
      <c r="B651" s="240"/>
      <c r="C651" s="23" t="s">
        <v>373</v>
      </c>
      <c r="D651" s="24" t="s">
        <v>636</v>
      </c>
      <c r="E651" s="34"/>
      <c r="F651" s="102" t="s">
        <v>123</v>
      </c>
      <c r="G651" s="38"/>
      <c r="H651" s="38"/>
      <c r="I651" s="38"/>
      <c r="J651" s="102" t="s">
        <v>1193</v>
      </c>
      <c r="K651" s="38"/>
      <c r="L651" s="38"/>
      <c r="M651" s="38"/>
      <c r="N651" s="38"/>
      <c r="O651" s="38"/>
      <c r="P651" s="38"/>
      <c r="Q651" s="38"/>
      <c r="R651" s="46" t="s">
        <v>145</v>
      </c>
      <c r="S651" s="46">
        <v>0</v>
      </c>
      <c r="T651" s="25" t="s">
        <v>221</v>
      </c>
      <c r="U651" s="46">
        <v>0</v>
      </c>
      <c r="V651" s="80"/>
      <c r="W651" s="46">
        <v>0</v>
      </c>
      <c r="X651" s="46">
        <v>0</v>
      </c>
      <c r="Y651" s="46">
        <v>0</v>
      </c>
      <c r="Z651" s="38"/>
      <c r="AA651" s="38"/>
      <c r="AB651" s="38"/>
      <c r="AC651" s="38"/>
      <c r="AD651" s="38"/>
      <c r="AE651" s="38"/>
      <c r="AF651" s="38"/>
      <c r="AG651" s="38"/>
      <c r="AH651" s="38"/>
      <c r="AI651" s="38"/>
      <c r="AJ651" s="38"/>
      <c r="AK651" s="38"/>
      <c r="AL651" s="38"/>
      <c r="AM651" s="38"/>
      <c r="AN651" s="38"/>
      <c r="AO651" s="38"/>
      <c r="AP651" s="38"/>
      <c r="AQ651" s="24" t="s">
        <v>204</v>
      </c>
      <c r="AR651" s="24" t="s">
        <v>850</v>
      </c>
      <c r="AS651" s="38"/>
      <c r="AT651" s="38"/>
      <c r="AU651" s="38"/>
      <c r="AV651" s="174">
        <v>58500000</v>
      </c>
      <c r="AW651" s="102" t="s">
        <v>123</v>
      </c>
      <c r="AX651" s="102"/>
      <c r="AY651" s="102" t="s">
        <v>1607</v>
      </c>
      <c r="AZ651" s="102" t="s">
        <v>1193</v>
      </c>
      <c r="BA651" s="102"/>
      <c r="BB651" s="102"/>
      <c r="BC651" s="45"/>
      <c r="BD651" s="45"/>
    </row>
    <row r="652" spans="1:77" ht="16" hidden="1" thickBot="1">
      <c r="A652" s="231"/>
      <c r="B652" s="240"/>
      <c r="C652" s="23" t="s">
        <v>374</v>
      </c>
      <c r="D652" s="24" t="s">
        <v>636</v>
      </c>
      <c r="E652" s="34"/>
      <c r="F652" s="265"/>
      <c r="G652" s="38"/>
      <c r="H652" s="38"/>
      <c r="I652" s="38"/>
      <c r="J652" s="102"/>
      <c r="K652" s="38"/>
      <c r="L652" s="38"/>
      <c r="M652" s="38"/>
      <c r="N652" s="38"/>
      <c r="O652" s="38"/>
      <c r="P652" s="38"/>
      <c r="Q652" s="38"/>
      <c r="R652" s="46" t="s">
        <v>145</v>
      </c>
      <c r="S652" s="46">
        <v>0</v>
      </c>
      <c r="T652" s="25" t="s">
        <v>221</v>
      </c>
      <c r="U652" s="46">
        <v>0</v>
      </c>
      <c r="V652" s="80"/>
      <c r="W652" s="46">
        <v>0</v>
      </c>
      <c r="X652" s="46">
        <v>0</v>
      </c>
      <c r="Y652" s="46">
        <v>0</v>
      </c>
      <c r="Z652" s="38"/>
      <c r="AA652" s="38"/>
      <c r="AB652" s="38"/>
      <c r="AC652" s="38"/>
      <c r="AD652" s="38"/>
      <c r="AE652" s="38"/>
      <c r="AF652" s="38"/>
      <c r="AG652" s="38"/>
      <c r="AH652" s="38"/>
      <c r="AI652" s="38"/>
      <c r="AJ652" s="38"/>
      <c r="AK652" s="38"/>
      <c r="AL652" s="38"/>
      <c r="AM652" s="38"/>
      <c r="AN652" s="38"/>
      <c r="AO652" s="38"/>
      <c r="AP652" s="38"/>
      <c r="AQ652" s="24" t="s">
        <v>204</v>
      </c>
      <c r="AR652" s="24" t="s">
        <v>850</v>
      </c>
      <c r="AS652" s="38"/>
      <c r="AT652" s="38"/>
      <c r="AU652" s="38"/>
      <c r="AV652" s="174">
        <v>99000</v>
      </c>
      <c r="AW652" s="265"/>
      <c r="AX652" s="229"/>
      <c r="AY652" s="271"/>
      <c r="AZ652" s="102"/>
      <c r="BA652" s="104" t="s">
        <v>1840</v>
      </c>
      <c r="BB652" s="102"/>
      <c r="BC652" s="45"/>
      <c r="BD652" s="45"/>
    </row>
    <row r="653" spans="1:77" ht="16" hidden="1" thickBot="1">
      <c r="A653" s="231"/>
      <c r="B653" s="240"/>
      <c r="C653" s="23" t="s">
        <v>375</v>
      </c>
      <c r="D653" s="24" t="s">
        <v>690</v>
      </c>
      <c r="E653" s="34"/>
      <c r="F653" s="102"/>
      <c r="G653" s="38"/>
      <c r="H653" s="38"/>
      <c r="I653" s="38"/>
      <c r="J653" s="102"/>
      <c r="K653" s="38"/>
      <c r="L653" s="38"/>
      <c r="M653" s="38"/>
      <c r="N653" s="38"/>
      <c r="O653" s="38"/>
      <c r="P653" s="38"/>
      <c r="Q653" s="38"/>
      <c r="R653" s="46" t="s">
        <v>145</v>
      </c>
      <c r="S653" s="46">
        <v>0</v>
      </c>
      <c r="T653" s="25" t="s">
        <v>221</v>
      </c>
      <c r="U653" s="46">
        <v>0</v>
      </c>
      <c r="V653" s="80"/>
      <c r="W653" s="46">
        <v>0</v>
      </c>
      <c r="X653" s="46">
        <v>0</v>
      </c>
      <c r="Y653" s="46">
        <v>0</v>
      </c>
      <c r="Z653" s="38"/>
      <c r="AA653" s="38"/>
      <c r="AB653" s="38"/>
      <c r="AC653" s="38"/>
      <c r="AD653" s="38"/>
      <c r="AE653" s="38"/>
      <c r="AF653" s="38"/>
      <c r="AG653" s="38"/>
      <c r="AH653" s="38"/>
      <c r="AI653" s="38"/>
      <c r="AJ653" s="38"/>
      <c r="AK653" s="38"/>
      <c r="AL653" s="38"/>
      <c r="AM653" s="38"/>
      <c r="AN653" s="38"/>
      <c r="AO653" s="38"/>
      <c r="AP653" s="38"/>
      <c r="AQ653" s="24" t="s">
        <v>204</v>
      </c>
      <c r="AR653" s="24">
        <v>2006</v>
      </c>
      <c r="AS653" s="38"/>
      <c r="AT653" s="38"/>
      <c r="AU653" s="38"/>
      <c r="AV653" s="174">
        <v>315000</v>
      </c>
      <c r="AW653" s="102"/>
      <c r="AX653" s="102"/>
      <c r="AY653" s="102"/>
      <c r="AZ653" s="102"/>
      <c r="BA653" s="104" t="s">
        <v>1840</v>
      </c>
      <c r="BB653" s="102"/>
      <c r="BC653" s="45"/>
      <c r="BD653" s="45"/>
    </row>
    <row r="654" spans="1:77" ht="16" hidden="1" thickBot="1">
      <c r="A654" s="231"/>
      <c r="B654" s="240"/>
      <c r="C654" s="23" t="s">
        <v>376</v>
      </c>
      <c r="D654" s="24" t="s">
        <v>691</v>
      </c>
      <c r="E654" s="34"/>
      <c r="F654" s="102"/>
      <c r="G654" s="38"/>
      <c r="H654" s="38"/>
      <c r="I654" s="38"/>
      <c r="J654" s="102"/>
      <c r="K654" s="38"/>
      <c r="L654" s="38"/>
      <c r="M654" s="38"/>
      <c r="N654" s="38"/>
      <c r="O654" s="38"/>
      <c r="P654" s="38"/>
      <c r="Q654" s="38"/>
      <c r="R654" s="46" t="s">
        <v>145</v>
      </c>
      <c r="S654" s="46">
        <v>0</v>
      </c>
      <c r="T654" s="25" t="s">
        <v>226</v>
      </c>
      <c r="U654" s="46">
        <v>0</v>
      </c>
      <c r="V654" s="280" t="s">
        <v>145</v>
      </c>
      <c r="W654" s="46">
        <v>0</v>
      </c>
      <c r="X654" s="46">
        <v>0</v>
      </c>
      <c r="Y654" s="46">
        <v>0</v>
      </c>
      <c r="Z654" s="38"/>
      <c r="AA654" s="38"/>
      <c r="AB654" s="38"/>
      <c r="AC654" s="38"/>
      <c r="AD654" s="38"/>
      <c r="AE654" s="38"/>
      <c r="AF654" s="38"/>
      <c r="AG654" s="38"/>
      <c r="AH654" s="38"/>
      <c r="AI654" s="38"/>
      <c r="AJ654" s="38"/>
      <c r="AK654" s="38"/>
      <c r="AL654" s="38"/>
      <c r="AM654" s="38"/>
      <c r="AN654" s="38"/>
      <c r="AO654" s="38"/>
      <c r="AP654" s="38"/>
      <c r="AQ654" s="24" t="s">
        <v>204</v>
      </c>
      <c r="AR654" s="24" t="s">
        <v>850</v>
      </c>
      <c r="AS654" s="38"/>
      <c r="AT654" s="38"/>
      <c r="AU654" s="38"/>
      <c r="AV654" s="174">
        <v>81000</v>
      </c>
      <c r="AW654" s="102"/>
      <c r="AX654" s="102"/>
      <c r="AY654" s="102"/>
      <c r="AZ654" s="102"/>
      <c r="BA654" s="104" t="s">
        <v>1840</v>
      </c>
      <c r="BB654" s="102"/>
      <c r="BC654" s="45"/>
      <c r="BD654" s="45"/>
    </row>
    <row r="655" spans="1:77" ht="16" hidden="1" thickBot="1">
      <c r="A655" s="231"/>
      <c r="B655" s="240"/>
      <c r="C655" s="40" t="s">
        <v>377</v>
      </c>
      <c r="D655" s="39" t="s">
        <v>636</v>
      </c>
      <c r="E655" s="41"/>
      <c r="F655" s="102"/>
      <c r="G655" s="38"/>
      <c r="H655" s="38"/>
      <c r="I655" s="38"/>
      <c r="J655" s="102"/>
      <c r="K655" s="38"/>
      <c r="L655" s="38"/>
      <c r="M655" s="38"/>
      <c r="N655" s="38"/>
      <c r="O655" s="38"/>
      <c r="P655" s="38"/>
      <c r="Q655" s="38"/>
      <c r="R655" s="142" t="s">
        <v>145</v>
      </c>
      <c r="S655" s="46">
        <v>0</v>
      </c>
      <c r="T655" s="149" t="s">
        <v>230</v>
      </c>
      <c r="U655" s="46">
        <v>0</v>
      </c>
      <c r="V655" s="280" t="s">
        <v>145</v>
      </c>
      <c r="W655" s="46">
        <v>0</v>
      </c>
      <c r="X655" s="46">
        <v>0</v>
      </c>
      <c r="Y655" s="46">
        <v>0</v>
      </c>
      <c r="Z655" s="38"/>
      <c r="AA655" s="38"/>
      <c r="AB655" s="38"/>
      <c r="AC655" s="38"/>
      <c r="AD655" s="38"/>
      <c r="AE655" s="38"/>
      <c r="AF655" s="38"/>
      <c r="AG655" s="38"/>
      <c r="AH655" s="38"/>
      <c r="AI655" s="38"/>
      <c r="AJ655" s="38"/>
      <c r="AK655" s="38"/>
      <c r="AL655" s="38"/>
      <c r="AM655" s="38"/>
      <c r="AN655" s="38"/>
      <c r="AO655" s="38"/>
      <c r="AP655" s="38"/>
      <c r="AQ655" s="39" t="s">
        <v>204</v>
      </c>
      <c r="AR655" s="39" t="s">
        <v>850</v>
      </c>
      <c r="AS655" s="38"/>
      <c r="AT655" s="38"/>
      <c r="AU655" s="38"/>
      <c r="AV655" s="174">
        <v>1530000</v>
      </c>
      <c r="AW655" s="102"/>
      <c r="AX655" s="102"/>
      <c r="AY655" s="102"/>
      <c r="AZ655" s="102"/>
      <c r="BA655" s="104" t="s">
        <v>1840</v>
      </c>
      <c r="BB655" s="102"/>
      <c r="BC655" s="45"/>
      <c r="BD655" s="45"/>
    </row>
    <row r="656" spans="1:77" ht="16" hidden="1" thickBot="1">
      <c r="A656" s="231"/>
      <c r="B656" s="240"/>
      <c r="C656" s="23" t="s">
        <v>378</v>
      </c>
      <c r="D656" s="24" t="s">
        <v>636</v>
      </c>
      <c r="E656" s="34"/>
      <c r="F656" s="102"/>
      <c r="G656" s="38"/>
      <c r="H656" s="38"/>
      <c r="I656" s="38"/>
      <c r="J656" s="102"/>
      <c r="K656" s="38"/>
      <c r="L656" s="38"/>
      <c r="M656" s="38"/>
      <c r="N656" s="38"/>
      <c r="O656" s="38"/>
      <c r="P656" s="38"/>
      <c r="Q656" s="38"/>
      <c r="R656" s="46" t="s">
        <v>145</v>
      </c>
      <c r="S656" s="46">
        <v>0</v>
      </c>
      <c r="T656" s="25" t="s">
        <v>230</v>
      </c>
      <c r="U656" s="46">
        <v>0</v>
      </c>
      <c r="V656" s="280" t="s">
        <v>145</v>
      </c>
      <c r="W656" s="46">
        <v>0</v>
      </c>
      <c r="X656" s="46">
        <v>0</v>
      </c>
      <c r="Y656" s="46">
        <v>0</v>
      </c>
      <c r="Z656" s="38"/>
      <c r="AA656" s="38"/>
      <c r="AB656" s="38"/>
      <c r="AC656" s="38"/>
      <c r="AD656" s="38"/>
      <c r="AE656" s="38"/>
      <c r="AF656" s="38"/>
      <c r="AG656" s="38"/>
      <c r="AH656" s="38"/>
      <c r="AI656" s="38"/>
      <c r="AJ656" s="38"/>
      <c r="AK656" s="38"/>
      <c r="AL656" s="38"/>
      <c r="AM656" s="38"/>
      <c r="AN656" s="38"/>
      <c r="AO656" s="38"/>
      <c r="AP656" s="38"/>
      <c r="AQ656" s="24" t="s">
        <v>204</v>
      </c>
      <c r="AR656" s="24" t="s">
        <v>850</v>
      </c>
      <c r="AS656" s="38"/>
      <c r="AT656" s="38"/>
      <c r="AU656" s="38"/>
      <c r="AV656" s="174">
        <v>1530000</v>
      </c>
      <c r="AW656" s="102"/>
      <c r="AX656" s="102"/>
      <c r="AY656" s="102"/>
      <c r="AZ656" s="102"/>
      <c r="BA656" s="104" t="s">
        <v>1840</v>
      </c>
      <c r="BB656" s="102"/>
      <c r="BC656" s="45"/>
      <c r="BD656" s="45"/>
    </row>
    <row r="657" spans="1:56" ht="16" hidden="1" thickBot="1">
      <c r="A657" s="231"/>
      <c r="B657" s="240"/>
      <c r="C657" s="23" t="s">
        <v>379</v>
      </c>
      <c r="D657" s="24" t="s">
        <v>636</v>
      </c>
      <c r="E657" s="34"/>
      <c r="F657" s="102"/>
      <c r="G657" s="38"/>
      <c r="H657" s="38"/>
      <c r="I657" s="38"/>
      <c r="J657" s="102"/>
      <c r="K657" s="38"/>
      <c r="L657" s="38"/>
      <c r="M657" s="38"/>
      <c r="N657" s="38"/>
      <c r="O657" s="38"/>
      <c r="P657" s="38"/>
      <c r="Q657" s="38"/>
      <c r="R657" s="46" t="s">
        <v>789</v>
      </c>
      <c r="S657" s="46">
        <v>0</v>
      </c>
      <c r="T657" s="25" t="s">
        <v>225</v>
      </c>
      <c r="U657" s="46">
        <v>0</v>
      </c>
      <c r="V657" s="280" t="s">
        <v>145</v>
      </c>
      <c r="W657" s="46">
        <v>0</v>
      </c>
      <c r="X657" s="46">
        <v>0</v>
      </c>
      <c r="Y657" s="46">
        <v>0</v>
      </c>
      <c r="Z657" s="38"/>
      <c r="AA657" s="38"/>
      <c r="AB657" s="38"/>
      <c r="AC657" s="38"/>
      <c r="AD657" s="38"/>
      <c r="AE657" s="38"/>
      <c r="AF657" s="38"/>
      <c r="AG657" s="38"/>
      <c r="AH657" s="38"/>
      <c r="AI657" s="38"/>
      <c r="AJ657" s="38"/>
      <c r="AK657" s="38"/>
      <c r="AL657" s="38"/>
      <c r="AM657" s="38"/>
      <c r="AN657" s="38"/>
      <c r="AO657" s="38"/>
      <c r="AP657" s="38"/>
      <c r="AQ657" s="24" t="s">
        <v>204</v>
      </c>
      <c r="AR657" s="24" t="s">
        <v>850</v>
      </c>
      <c r="AS657" s="38"/>
      <c r="AT657" s="38"/>
      <c r="AU657" s="38"/>
      <c r="AV657" s="174">
        <v>675000</v>
      </c>
      <c r="AW657" s="102"/>
      <c r="AX657" s="102"/>
      <c r="AY657" s="102"/>
      <c r="AZ657" s="102"/>
      <c r="BA657" s="104" t="s">
        <v>1840</v>
      </c>
      <c r="BB657" s="102"/>
      <c r="BC657" s="45"/>
      <c r="BD657" s="45"/>
    </row>
    <row r="658" spans="1:56" s="101" customFormat="1" ht="16" hidden="1" thickBot="1">
      <c r="A658" s="231"/>
      <c r="B658" s="240"/>
      <c r="C658" s="23" t="s">
        <v>380</v>
      </c>
      <c r="D658" s="24" t="s">
        <v>692</v>
      </c>
      <c r="E658" s="34"/>
      <c r="F658" s="102"/>
      <c r="G658" s="38"/>
      <c r="H658" s="38"/>
      <c r="I658" s="38"/>
      <c r="J658" s="102"/>
      <c r="K658" s="38"/>
      <c r="L658" s="38"/>
      <c r="M658" s="38"/>
      <c r="N658" s="38"/>
      <c r="O658" s="38"/>
      <c r="P658" s="38"/>
      <c r="Q658" s="38"/>
      <c r="R658" s="46" t="s">
        <v>145</v>
      </c>
      <c r="S658" s="46">
        <v>0</v>
      </c>
      <c r="T658" s="25" t="s">
        <v>223</v>
      </c>
      <c r="U658" s="46">
        <v>0</v>
      </c>
      <c r="V658" s="280" t="s">
        <v>145</v>
      </c>
      <c r="W658" s="46">
        <v>0</v>
      </c>
      <c r="X658" s="46">
        <v>0</v>
      </c>
      <c r="Y658" s="46">
        <v>0</v>
      </c>
      <c r="Z658" s="38"/>
      <c r="AA658" s="38"/>
      <c r="AB658" s="38"/>
      <c r="AC658" s="38"/>
      <c r="AD658" s="38"/>
      <c r="AE658" s="38"/>
      <c r="AF658" s="38"/>
      <c r="AG658" s="38"/>
      <c r="AH658" s="38"/>
      <c r="AI658" s="38"/>
      <c r="AJ658" s="38"/>
      <c r="AK658" s="38"/>
      <c r="AL658" s="38"/>
      <c r="AM658" s="38"/>
      <c r="AN658" s="38"/>
      <c r="AO658" s="38"/>
      <c r="AP658" s="38"/>
      <c r="AQ658" s="24" t="s">
        <v>204</v>
      </c>
      <c r="AR658" s="24" t="s">
        <v>850</v>
      </c>
      <c r="AS658" s="38"/>
      <c r="AT658" s="38"/>
      <c r="AU658" s="38"/>
      <c r="AV658" s="174">
        <v>1890000</v>
      </c>
      <c r="AW658" s="102"/>
      <c r="AX658" s="102"/>
      <c r="AY658" s="102"/>
      <c r="AZ658" s="102"/>
      <c r="BA658" s="104" t="s">
        <v>1840</v>
      </c>
      <c r="BB658" s="102"/>
      <c r="BC658" s="45"/>
      <c r="BD658" s="45"/>
    </row>
    <row r="659" spans="1:56" s="101" customFormat="1" ht="16" hidden="1" thickBot="1">
      <c r="A659" s="231"/>
      <c r="B659" s="240"/>
      <c r="C659" s="23" t="s">
        <v>381</v>
      </c>
      <c r="D659" s="24" t="s">
        <v>636</v>
      </c>
      <c r="E659" s="34"/>
      <c r="F659" s="102"/>
      <c r="G659" s="38"/>
      <c r="H659" s="38"/>
      <c r="I659" s="38"/>
      <c r="J659" s="102"/>
      <c r="K659" s="38"/>
      <c r="L659" s="38"/>
      <c r="M659" s="38"/>
      <c r="N659" s="38"/>
      <c r="O659" s="38"/>
      <c r="P659" s="38"/>
      <c r="Q659" s="38"/>
      <c r="R659" s="46" t="s">
        <v>145</v>
      </c>
      <c r="S659" s="46">
        <v>0</v>
      </c>
      <c r="T659" s="25" t="s">
        <v>226</v>
      </c>
      <c r="U659" s="46">
        <v>0</v>
      </c>
      <c r="V659" s="280" t="s">
        <v>145</v>
      </c>
      <c r="W659" s="46">
        <v>0</v>
      </c>
      <c r="X659" s="46">
        <v>0</v>
      </c>
      <c r="Y659" s="46">
        <v>0</v>
      </c>
      <c r="Z659" s="38"/>
      <c r="AA659" s="38"/>
      <c r="AB659" s="38"/>
      <c r="AC659" s="38"/>
      <c r="AD659" s="38"/>
      <c r="AE659" s="38"/>
      <c r="AF659" s="38"/>
      <c r="AG659" s="38"/>
      <c r="AH659" s="38"/>
      <c r="AI659" s="38"/>
      <c r="AJ659" s="38"/>
      <c r="AK659" s="38"/>
      <c r="AL659" s="38"/>
      <c r="AM659" s="38"/>
      <c r="AN659" s="38"/>
      <c r="AO659" s="38"/>
      <c r="AP659" s="38"/>
      <c r="AQ659" s="24" t="s">
        <v>204</v>
      </c>
      <c r="AR659" s="24" t="s">
        <v>850</v>
      </c>
      <c r="AS659" s="38"/>
      <c r="AT659" s="38"/>
      <c r="AU659" s="38"/>
      <c r="AV659" s="174">
        <v>1800000</v>
      </c>
      <c r="AW659" s="102"/>
      <c r="AX659" s="102"/>
      <c r="AY659" s="102"/>
      <c r="AZ659" s="102"/>
      <c r="BA659" s="104" t="s">
        <v>1840</v>
      </c>
      <c r="BB659" s="102"/>
      <c r="BC659" s="45"/>
      <c r="BD659" s="45"/>
    </row>
    <row r="660" spans="1:56" s="101" customFormat="1" ht="16" hidden="1" thickBot="1">
      <c r="A660" s="231"/>
      <c r="B660" s="240"/>
      <c r="C660" s="23" t="s">
        <v>382</v>
      </c>
      <c r="D660" s="24" t="s">
        <v>636</v>
      </c>
      <c r="E660" s="34"/>
      <c r="F660" s="102"/>
      <c r="G660" s="38"/>
      <c r="H660" s="38"/>
      <c r="I660" s="38"/>
      <c r="J660" s="102"/>
      <c r="K660" s="38"/>
      <c r="L660" s="38"/>
      <c r="M660" s="38"/>
      <c r="N660" s="38"/>
      <c r="O660" s="38"/>
      <c r="P660" s="38"/>
      <c r="Q660" s="38"/>
      <c r="R660" s="46" t="s">
        <v>789</v>
      </c>
      <c r="S660" s="46">
        <v>0</v>
      </c>
      <c r="T660" s="25" t="s">
        <v>225</v>
      </c>
      <c r="U660" s="46">
        <v>0</v>
      </c>
      <c r="V660" s="280" t="s">
        <v>145</v>
      </c>
      <c r="W660" s="46">
        <v>0</v>
      </c>
      <c r="X660" s="46">
        <v>0</v>
      </c>
      <c r="Y660" s="46">
        <v>0</v>
      </c>
      <c r="Z660" s="38"/>
      <c r="AA660" s="38"/>
      <c r="AB660" s="38"/>
      <c r="AC660" s="38"/>
      <c r="AD660" s="38"/>
      <c r="AE660" s="38"/>
      <c r="AF660" s="38"/>
      <c r="AG660" s="38"/>
      <c r="AH660" s="38"/>
      <c r="AI660" s="38"/>
      <c r="AJ660" s="38"/>
      <c r="AK660" s="38"/>
      <c r="AL660" s="38"/>
      <c r="AM660" s="38"/>
      <c r="AN660" s="38"/>
      <c r="AO660" s="38"/>
      <c r="AP660" s="38"/>
      <c r="AQ660" s="24" t="s">
        <v>204</v>
      </c>
      <c r="AR660" s="24" t="s">
        <v>850</v>
      </c>
      <c r="AS660" s="38"/>
      <c r="AT660" s="38"/>
      <c r="AU660" s="38"/>
      <c r="AV660" s="174">
        <v>1800000</v>
      </c>
      <c r="AW660" s="102"/>
      <c r="AX660" s="102"/>
      <c r="AY660" s="102"/>
      <c r="AZ660" s="102"/>
      <c r="BA660" s="104" t="s">
        <v>1840</v>
      </c>
      <c r="BB660" s="102"/>
      <c r="BC660" s="45"/>
      <c r="BD660" s="45"/>
    </row>
    <row r="661" spans="1:56" s="101" customFormat="1" ht="16" hidden="1" thickBot="1">
      <c r="A661" s="231"/>
      <c r="B661" s="240"/>
      <c r="C661" s="23" t="s">
        <v>383</v>
      </c>
      <c r="D661" s="24" t="s">
        <v>636</v>
      </c>
      <c r="E661" s="34"/>
      <c r="F661" s="102" t="s">
        <v>123</v>
      </c>
      <c r="G661" s="38"/>
      <c r="H661" s="38"/>
      <c r="I661" s="38"/>
      <c r="J661" s="102" t="s">
        <v>1193</v>
      </c>
      <c r="K661" s="38"/>
      <c r="L661" s="38"/>
      <c r="M661" s="38"/>
      <c r="N661" s="38"/>
      <c r="O661" s="38"/>
      <c r="P661" s="38"/>
      <c r="Q661" s="38"/>
      <c r="R661" s="46" t="s">
        <v>145</v>
      </c>
      <c r="S661" s="46">
        <v>0</v>
      </c>
      <c r="T661" s="25" t="s">
        <v>238</v>
      </c>
      <c r="U661" s="46">
        <v>0</v>
      </c>
      <c r="V661" s="280" t="s">
        <v>145</v>
      </c>
      <c r="W661" s="46">
        <v>0</v>
      </c>
      <c r="X661" s="46">
        <v>0</v>
      </c>
      <c r="Y661" s="46">
        <v>0</v>
      </c>
      <c r="Z661" s="38"/>
      <c r="AA661" s="38"/>
      <c r="AB661" s="38"/>
      <c r="AC661" s="38"/>
      <c r="AD661" s="38"/>
      <c r="AE661" s="38"/>
      <c r="AF661" s="38"/>
      <c r="AG661" s="38"/>
      <c r="AH661" s="38"/>
      <c r="AI661" s="38"/>
      <c r="AJ661" s="38"/>
      <c r="AK661" s="38"/>
      <c r="AL661" s="38"/>
      <c r="AM661" s="38"/>
      <c r="AN661" s="38"/>
      <c r="AO661" s="38"/>
      <c r="AP661" s="38"/>
      <c r="AQ661" s="24" t="s">
        <v>204</v>
      </c>
      <c r="AR661" s="24" t="s">
        <v>850</v>
      </c>
      <c r="AS661" s="38"/>
      <c r="AT661" s="38"/>
      <c r="AU661" s="38"/>
      <c r="AV661" s="174">
        <v>577800</v>
      </c>
      <c r="AW661" s="102" t="s">
        <v>123</v>
      </c>
      <c r="AX661" s="102"/>
      <c r="AY661" s="102" t="s">
        <v>1833</v>
      </c>
      <c r="AZ661" s="102" t="s">
        <v>1193</v>
      </c>
      <c r="BA661" s="102"/>
      <c r="BB661" s="102"/>
      <c r="BC661" s="45"/>
      <c r="BD661" s="45"/>
    </row>
    <row r="662" spans="1:56" s="101" customFormat="1" ht="16" hidden="1" thickBot="1">
      <c r="A662" s="231"/>
      <c r="B662" s="240"/>
      <c r="C662" s="23" t="s">
        <v>384</v>
      </c>
      <c r="D662" s="24" t="s">
        <v>636</v>
      </c>
      <c r="E662" s="34"/>
      <c r="F662" s="102" t="s">
        <v>123</v>
      </c>
      <c r="G662" s="38"/>
      <c r="H662" s="38"/>
      <c r="I662" s="38"/>
      <c r="J662" s="102" t="s">
        <v>1193</v>
      </c>
      <c r="K662" s="38"/>
      <c r="L662" s="38"/>
      <c r="M662" s="38"/>
      <c r="N662" s="38"/>
      <c r="O662" s="38"/>
      <c r="P662" s="38"/>
      <c r="Q662" s="38"/>
      <c r="R662" s="46" t="s">
        <v>145</v>
      </c>
      <c r="S662" s="46">
        <v>0</v>
      </c>
      <c r="T662" s="25" t="s">
        <v>238</v>
      </c>
      <c r="U662" s="46">
        <v>0</v>
      </c>
      <c r="V662" s="280" t="s">
        <v>145</v>
      </c>
      <c r="W662" s="46">
        <v>0</v>
      </c>
      <c r="X662" s="46">
        <v>0</v>
      </c>
      <c r="Y662" s="46">
        <v>0</v>
      </c>
      <c r="Z662" s="38"/>
      <c r="AA662" s="38"/>
      <c r="AB662" s="38"/>
      <c r="AC662" s="38"/>
      <c r="AD662" s="38"/>
      <c r="AE662" s="38"/>
      <c r="AF662" s="38"/>
      <c r="AG662" s="38"/>
      <c r="AH662" s="38"/>
      <c r="AI662" s="38"/>
      <c r="AJ662" s="38"/>
      <c r="AK662" s="38"/>
      <c r="AL662" s="38"/>
      <c r="AM662" s="38"/>
      <c r="AN662" s="38"/>
      <c r="AO662" s="38"/>
      <c r="AP662" s="38"/>
      <c r="AQ662" s="24" t="s">
        <v>204</v>
      </c>
      <c r="AR662" s="24" t="s">
        <v>850</v>
      </c>
      <c r="AS662" s="38"/>
      <c r="AT662" s="38"/>
      <c r="AU662" s="38"/>
      <c r="AV662" s="174">
        <v>385200</v>
      </c>
      <c r="AW662" s="102" t="s">
        <v>123</v>
      </c>
      <c r="AX662" s="102"/>
      <c r="AY662" s="102" t="s">
        <v>1803</v>
      </c>
      <c r="AZ662" s="102" t="s">
        <v>1193</v>
      </c>
      <c r="BA662" s="102"/>
      <c r="BB662" s="102"/>
      <c r="BC662" s="45"/>
      <c r="BD662" s="45"/>
    </row>
    <row r="663" spans="1:56" s="101" customFormat="1" ht="16" hidden="1" thickBot="1">
      <c r="A663" s="231"/>
      <c r="B663" s="240"/>
      <c r="C663" s="23" t="s">
        <v>385</v>
      </c>
      <c r="D663" s="24" t="s">
        <v>636</v>
      </c>
      <c r="E663" s="34"/>
      <c r="F663" s="102"/>
      <c r="G663" s="38"/>
      <c r="H663" s="38"/>
      <c r="I663" s="38"/>
      <c r="J663" s="102"/>
      <c r="K663" s="38"/>
      <c r="L663" s="38"/>
      <c r="M663" s="38"/>
      <c r="N663" s="38"/>
      <c r="O663" s="38"/>
      <c r="P663" s="38"/>
      <c r="Q663" s="38"/>
      <c r="R663" s="46" t="s">
        <v>145</v>
      </c>
      <c r="S663" s="46">
        <v>0</v>
      </c>
      <c r="T663" s="25" t="s">
        <v>223</v>
      </c>
      <c r="U663" s="46">
        <v>0</v>
      </c>
      <c r="V663" s="280" t="s">
        <v>145</v>
      </c>
      <c r="W663" s="46">
        <v>0</v>
      </c>
      <c r="X663" s="46">
        <v>0</v>
      </c>
      <c r="Y663" s="46">
        <v>0</v>
      </c>
      <c r="Z663" s="38"/>
      <c r="AA663" s="38"/>
      <c r="AB663" s="38"/>
      <c r="AC663" s="38"/>
      <c r="AD663" s="38"/>
      <c r="AE663" s="38"/>
      <c r="AF663" s="38"/>
      <c r="AG663" s="38"/>
      <c r="AH663" s="38"/>
      <c r="AI663" s="38"/>
      <c r="AJ663" s="38"/>
      <c r="AK663" s="38"/>
      <c r="AL663" s="38"/>
      <c r="AM663" s="38"/>
      <c r="AN663" s="38"/>
      <c r="AO663" s="38"/>
      <c r="AP663" s="38"/>
      <c r="AQ663" s="24" t="s">
        <v>204</v>
      </c>
      <c r="AR663" s="24" t="s">
        <v>850</v>
      </c>
      <c r="AS663" s="38"/>
      <c r="AT663" s="38"/>
      <c r="AU663" s="38"/>
      <c r="AV663" s="174">
        <v>112500</v>
      </c>
      <c r="AW663" s="102"/>
      <c r="AX663" s="102"/>
      <c r="AY663" s="102"/>
      <c r="AZ663" s="102"/>
      <c r="BA663" s="104" t="s">
        <v>1840</v>
      </c>
      <c r="BB663" s="102"/>
      <c r="BC663" s="45"/>
      <c r="BD663" s="45"/>
    </row>
    <row r="664" spans="1:56" s="101" customFormat="1" ht="16" hidden="1" thickBot="1">
      <c r="A664" s="231"/>
      <c r="B664" s="240"/>
      <c r="C664" s="23" t="s">
        <v>386</v>
      </c>
      <c r="D664" s="24" t="s">
        <v>636</v>
      </c>
      <c r="E664" s="34"/>
      <c r="F664" s="102"/>
      <c r="G664" s="38"/>
      <c r="H664" s="38"/>
      <c r="I664" s="38"/>
      <c r="J664" s="102"/>
      <c r="K664" s="38"/>
      <c r="L664" s="38"/>
      <c r="M664" s="38"/>
      <c r="N664" s="38"/>
      <c r="O664" s="38"/>
      <c r="P664" s="38"/>
      <c r="Q664" s="38"/>
      <c r="R664" s="46" t="s">
        <v>145</v>
      </c>
      <c r="S664" s="46">
        <v>0</v>
      </c>
      <c r="T664" s="25" t="s">
        <v>220</v>
      </c>
      <c r="U664" s="46">
        <v>0</v>
      </c>
      <c r="V664" s="280" t="s">
        <v>145</v>
      </c>
      <c r="W664" s="46">
        <v>0</v>
      </c>
      <c r="X664" s="46">
        <v>0</v>
      </c>
      <c r="Y664" s="46">
        <v>0</v>
      </c>
      <c r="Z664" s="38"/>
      <c r="AA664" s="38"/>
      <c r="AB664" s="38"/>
      <c r="AC664" s="38"/>
      <c r="AD664" s="38"/>
      <c r="AE664" s="38"/>
      <c r="AF664" s="38"/>
      <c r="AG664" s="38"/>
      <c r="AH664" s="38"/>
      <c r="AI664" s="38"/>
      <c r="AJ664" s="38"/>
      <c r="AK664" s="38"/>
      <c r="AL664" s="38"/>
      <c r="AM664" s="38"/>
      <c r="AN664" s="38"/>
      <c r="AO664" s="38"/>
      <c r="AP664" s="38"/>
      <c r="AQ664" s="24" t="s">
        <v>204</v>
      </c>
      <c r="AR664" s="24" t="s">
        <v>850</v>
      </c>
      <c r="AS664" s="38"/>
      <c r="AT664" s="38"/>
      <c r="AU664" s="38"/>
      <c r="AV664" s="174">
        <v>90000</v>
      </c>
      <c r="AW664" s="102"/>
      <c r="AX664" s="102"/>
      <c r="AY664" s="102"/>
      <c r="AZ664" s="102"/>
      <c r="BA664" s="104" t="s">
        <v>1840</v>
      </c>
      <c r="BB664" s="102"/>
      <c r="BC664" s="45"/>
      <c r="BD664" s="45"/>
    </row>
    <row r="665" spans="1:56" s="101" customFormat="1" ht="16" hidden="1" thickBot="1">
      <c r="A665" s="231"/>
      <c r="B665" s="240"/>
      <c r="C665" s="23" t="s">
        <v>387</v>
      </c>
      <c r="D665" s="24" t="s">
        <v>636</v>
      </c>
      <c r="E665" s="34"/>
      <c r="F665" s="102"/>
      <c r="G665" s="38"/>
      <c r="H665" s="38"/>
      <c r="I665" s="38"/>
      <c r="J665" s="102"/>
      <c r="K665" s="38"/>
      <c r="L665" s="38"/>
      <c r="M665" s="38"/>
      <c r="N665" s="38"/>
      <c r="O665" s="38"/>
      <c r="P665" s="38"/>
      <c r="Q665" s="38"/>
      <c r="R665" s="46" t="s">
        <v>145</v>
      </c>
      <c r="S665" s="46">
        <v>0</v>
      </c>
      <c r="T665" s="25" t="s">
        <v>223</v>
      </c>
      <c r="U665" s="46">
        <v>0</v>
      </c>
      <c r="V665" s="280" t="s">
        <v>145</v>
      </c>
      <c r="W665" s="46">
        <v>0</v>
      </c>
      <c r="X665" s="46">
        <v>0</v>
      </c>
      <c r="Y665" s="46">
        <v>0</v>
      </c>
      <c r="Z665" s="38"/>
      <c r="AA665" s="38"/>
      <c r="AB665" s="38"/>
      <c r="AC665" s="38"/>
      <c r="AD665" s="38"/>
      <c r="AE665" s="38"/>
      <c r="AF665" s="38"/>
      <c r="AG665" s="38"/>
      <c r="AH665" s="38"/>
      <c r="AI665" s="38"/>
      <c r="AJ665" s="38"/>
      <c r="AK665" s="38"/>
      <c r="AL665" s="38"/>
      <c r="AM665" s="38"/>
      <c r="AN665" s="38"/>
      <c r="AO665" s="38"/>
      <c r="AP665" s="38"/>
      <c r="AQ665" s="24" t="s">
        <v>204</v>
      </c>
      <c r="AR665" s="24" t="s">
        <v>850</v>
      </c>
      <c r="AS665" s="38"/>
      <c r="AT665" s="38"/>
      <c r="AU665" s="38"/>
      <c r="AV665" s="174">
        <v>900000</v>
      </c>
      <c r="AW665" s="102"/>
      <c r="AX665" s="102"/>
      <c r="AY665" s="102"/>
      <c r="AZ665" s="102"/>
      <c r="BA665" s="104" t="s">
        <v>1840</v>
      </c>
      <c r="BB665" s="102"/>
      <c r="BC665" s="45"/>
      <c r="BD665" s="45"/>
    </row>
    <row r="666" spans="1:56" s="101" customFormat="1" ht="16" hidden="1" thickBot="1">
      <c r="A666" s="231"/>
      <c r="B666" s="240"/>
      <c r="C666" s="23" t="s">
        <v>388</v>
      </c>
      <c r="D666" s="24" t="s">
        <v>636</v>
      </c>
      <c r="E666" s="34"/>
      <c r="F666" s="102"/>
      <c r="G666" s="38"/>
      <c r="H666" s="38"/>
      <c r="I666" s="38"/>
      <c r="J666" s="102"/>
      <c r="K666" s="38"/>
      <c r="L666" s="38"/>
      <c r="M666" s="38"/>
      <c r="N666" s="38"/>
      <c r="O666" s="38"/>
      <c r="P666" s="38"/>
      <c r="Q666" s="38"/>
      <c r="R666" s="46" t="s">
        <v>145</v>
      </c>
      <c r="S666" s="46">
        <v>0</v>
      </c>
      <c r="T666" s="25" t="s">
        <v>223</v>
      </c>
      <c r="U666" s="46">
        <v>0</v>
      </c>
      <c r="V666" s="280" t="s">
        <v>145</v>
      </c>
      <c r="W666" s="46">
        <v>0</v>
      </c>
      <c r="X666" s="46">
        <v>0</v>
      </c>
      <c r="Y666" s="46">
        <v>0</v>
      </c>
      <c r="Z666" s="38"/>
      <c r="AA666" s="38"/>
      <c r="AB666" s="38"/>
      <c r="AC666" s="38"/>
      <c r="AD666" s="38"/>
      <c r="AE666" s="38"/>
      <c r="AF666" s="38"/>
      <c r="AG666" s="38"/>
      <c r="AH666" s="38"/>
      <c r="AI666" s="38"/>
      <c r="AJ666" s="38"/>
      <c r="AK666" s="38"/>
      <c r="AL666" s="38"/>
      <c r="AM666" s="38"/>
      <c r="AN666" s="38"/>
      <c r="AO666" s="38"/>
      <c r="AP666" s="38"/>
      <c r="AQ666" s="24" t="s">
        <v>204</v>
      </c>
      <c r="AR666" s="24" t="s">
        <v>850</v>
      </c>
      <c r="AS666" s="38"/>
      <c r="AT666" s="38"/>
      <c r="AU666" s="38"/>
      <c r="AV666" s="174">
        <v>742500</v>
      </c>
      <c r="AW666" s="102"/>
      <c r="AX666" s="102"/>
      <c r="AY666" s="102"/>
      <c r="AZ666" s="102"/>
      <c r="BA666" s="104" t="s">
        <v>1840</v>
      </c>
      <c r="BB666" s="102"/>
      <c r="BC666" s="45"/>
      <c r="BD666" s="45"/>
    </row>
    <row r="667" spans="1:56" s="101" customFormat="1" ht="16" hidden="1" thickBot="1">
      <c r="A667" s="231"/>
      <c r="B667" s="240"/>
      <c r="C667" s="23" t="s">
        <v>389</v>
      </c>
      <c r="D667" s="24" t="s">
        <v>599</v>
      </c>
      <c r="E667" s="34"/>
      <c r="F667" s="102"/>
      <c r="G667" s="38"/>
      <c r="H667" s="38"/>
      <c r="I667" s="38"/>
      <c r="J667" s="102"/>
      <c r="K667" s="38"/>
      <c r="L667" s="38"/>
      <c r="M667" s="38"/>
      <c r="N667" s="38"/>
      <c r="O667" s="38"/>
      <c r="P667" s="38"/>
      <c r="Q667" s="38"/>
      <c r="R667" s="46" t="s">
        <v>145</v>
      </c>
      <c r="S667" s="46">
        <v>0</v>
      </c>
      <c r="T667" s="25" t="s">
        <v>223</v>
      </c>
      <c r="U667" s="46">
        <v>0</v>
      </c>
      <c r="V667" s="280" t="s">
        <v>145</v>
      </c>
      <c r="W667" s="46">
        <v>0</v>
      </c>
      <c r="X667" s="46">
        <v>0</v>
      </c>
      <c r="Y667" s="46">
        <v>0</v>
      </c>
      <c r="Z667" s="38"/>
      <c r="AA667" s="38"/>
      <c r="AB667" s="38"/>
      <c r="AC667" s="38"/>
      <c r="AD667" s="38"/>
      <c r="AE667" s="38"/>
      <c r="AF667" s="38"/>
      <c r="AG667" s="38"/>
      <c r="AH667" s="38"/>
      <c r="AI667" s="38"/>
      <c r="AJ667" s="38"/>
      <c r="AK667" s="38"/>
      <c r="AL667" s="38"/>
      <c r="AM667" s="38"/>
      <c r="AN667" s="38"/>
      <c r="AO667" s="38"/>
      <c r="AP667" s="38"/>
      <c r="AQ667" s="24" t="s">
        <v>204</v>
      </c>
      <c r="AR667" s="24" t="s">
        <v>850</v>
      </c>
      <c r="AS667" s="38"/>
      <c r="AT667" s="38"/>
      <c r="AU667" s="38"/>
      <c r="AV667" s="174">
        <v>3150000</v>
      </c>
      <c r="AW667" s="102"/>
      <c r="AX667" s="102"/>
      <c r="AY667" s="102"/>
      <c r="AZ667" s="102"/>
      <c r="BA667" s="104" t="s">
        <v>1840</v>
      </c>
      <c r="BB667" s="102"/>
      <c r="BC667" s="45"/>
      <c r="BD667" s="45"/>
    </row>
    <row r="668" spans="1:56" s="101" customFormat="1" ht="16" hidden="1" thickBot="1">
      <c r="A668" s="231"/>
      <c r="B668" s="240"/>
      <c r="C668" s="23" t="s">
        <v>389</v>
      </c>
      <c r="D668" s="24" t="s">
        <v>599</v>
      </c>
      <c r="E668" s="34"/>
      <c r="F668" s="102"/>
      <c r="G668" s="38"/>
      <c r="H668" s="38"/>
      <c r="I668" s="38"/>
      <c r="J668" s="102"/>
      <c r="K668" s="38"/>
      <c r="L668" s="38"/>
      <c r="M668" s="38"/>
      <c r="N668" s="38"/>
      <c r="O668" s="38"/>
      <c r="P668" s="38"/>
      <c r="Q668" s="38"/>
      <c r="R668" s="46" t="s">
        <v>145</v>
      </c>
      <c r="S668" s="46">
        <v>0</v>
      </c>
      <c r="T668" s="25" t="s">
        <v>223</v>
      </c>
      <c r="U668" s="46">
        <v>0</v>
      </c>
      <c r="V668" s="280" t="s">
        <v>145</v>
      </c>
      <c r="W668" s="46">
        <v>0</v>
      </c>
      <c r="X668" s="46">
        <v>0</v>
      </c>
      <c r="Y668" s="46">
        <v>0</v>
      </c>
      <c r="Z668" s="38"/>
      <c r="AA668" s="38"/>
      <c r="AB668" s="38"/>
      <c r="AC668" s="38"/>
      <c r="AD668" s="38"/>
      <c r="AE668" s="38"/>
      <c r="AF668" s="38"/>
      <c r="AG668" s="38"/>
      <c r="AH668" s="38"/>
      <c r="AI668" s="38"/>
      <c r="AJ668" s="38"/>
      <c r="AK668" s="38"/>
      <c r="AL668" s="38"/>
      <c r="AM668" s="38"/>
      <c r="AN668" s="38"/>
      <c r="AO668" s="38"/>
      <c r="AP668" s="38"/>
      <c r="AQ668" s="24" t="s">
        <v>204</v>
      </c>
      <c r="AR668" s="24" t="s">
        <v>850</v>
      </c>
      <c r="AS668" s="38"/>
      <c r="AT668" s="38"/>
      <c r="AU668" s="38"/>
      <c r="AV668" s="174">
        <v>6300000</v>
      </c>
      <c r="AW668" s="102"/>
      <c r="AX668" s="102"/>
      <c r="AY668" s="102"/>
      <c r="AZ668" s="102"/>
      <c r="BA668" s="104" t="s">
        <v>1840</v>
      </c>
      <c r="BB668" s="102"/>
      <c r="BC668" s="45"/>
      <c r="BD668" s="45"/>
    </row>
    <row r="669" spans="1:56" s="101" customFormat="1" ht="16" hidden="1" thickBot="1">
      <c r="A669" s="231"/>
      <c r="B669" s="240"/>
      <c r="C669" s="23" t="s">
        <v>390</v>
      </c>
      <c r="D669" s="24" t="s">
        <v>614</v>
      </c>
      <c r="E669" s="34"/>
      <c r="F669" s="265" t="s">
        <v>123</v>
      </c>
      <c r="G669" s="38"/>
      <c r="H669" s="38"/>
      <c r="I669" s="38"/>
      <c r="J669" s="102" t="s">
        <v>1193</v>
      </c>
      <c r="K669" s="38"/>
      <c r="L669" s="38"/>
      <c r="M669" s="38"/>
      <c r="N669" s="38"/>
      <c r="O669" s="38"/>
      <c r="P669" s="38"/>
      <c r="Q669" s="38"/>
      <c r="R669" s="46" t="s">
        <v>737</v>
      </c>
      <c r="S669" s="46">
        <v>0</v>
      </c>
      <c r="T669" s="25" t="s">
        <v>225</v>
      </c>
      <c r="U669" s="46">
        <v>0</v>
      </c>
      <c r="V669" s="280" t="s">
        <v>145</v>
      </c>
      <c r="W669" s="46">
        <v>0</v>
      </c>
      <c r="X669" s="46">
        <v>0</v>
      </c>
      <c r="Y669" s="46">
        <v>0</v>
      </c>
      <c r="Z669" s="38"/>
      <c r="AA669" s="38"/>
      <c r="AB669" s="38"/>
      <c r="AC669" s="38"/>
      <c r="AD669" s="38"/>
      <c r="AE669" s="38"/>
      <c r="AF669" s="38"/>
      <c r="AG669" s="38"/>
      <c r="AH669" s="38"/>
      <c r="AI669" s="38"/>
      <c r="AJ669" s="38"/>
      <c r="AK669" s="38"/>
      <c r="AL669" s="38"/>
      <c r="AM669" s="38"/>
      <c r="AN669" s="38"/>
      <c r="AO669" s="38"/>
      <c r="AP669" s="38"/>
      <c r="AQ669" s="24" t="s">
        <v>204</v>
      </c>
      <c r="AR669" s="24" t="s">
        <v>850</v>
      </c>
      <c r="AS669" s="38"/>
      <c r="AT669" s="38"/>
      <c r="AU669" s="38"/>
      <c r="AV669" s="174">
        <v>180000</v>
      </c>
      <c r="AW669" s="265" t="s">
        <v>123</v>
      </c>
      <c r="AX669" s="225"/>
      <c r="AY669" s="271" t="s">
        <v>1803</v>
      </c>
      <c r="AZ669" s="102" t="s">
        <v>1193</v>
      </c>
      <c r="BA669" s="102"/>
      <c r="BB669" s="102"/>
      <c r="BC669" s="45"/>
      <c r="BD669" s="45"/>
    </row>
    <row r="670" spans="1:56" s="101" customFormat="1" ht="16" hidden="1" thickBot="1">
      <c r="A670" s="231"/>
      <c r="B670" s="240"/>
      <c r="C670" s="23" t="s">
        <v>391</v>
      </c>
      <c r="D670" s="24" t="s">
        <v>636</v>
      </c>
      <c r="E670" s="34"/>
      <c r="F670" s="102"/>
      <c r="G670" s="38"/>
      <c r="H670" s="38"/>
      <c r="I670" s="38"/>
      <c r="J670" s="102"/>
      <c r="K670" s="38"/>
      <c r="L670" s="38"/>
      <c r="M670" s="38"/>
      <c r="N670" s="38"/>
      <c r="O670" s="38"/>
      <c r="P670" s="38"/>
      <c r="Q670" s="38"/>
      <c r="R670" s="46" t="s">
        <v>145</v>
      </c>
      <c r="S670" s="46">
        <v>0</v>
      </c>
      <c r="T670" s="25" t="s">
        <v>237</v>
      </c>
      <c r="U670" s="46">
        <v>0</v>
      </c>
      <c r="V670" s="280" t="s">
        <v>145</v>
      </c>
      <c r="W670" s="46">
        <v>0</v>
      </c>
      <c r="X670" s="46">
        <v>0</v>
      </c>
      <c r="Y670" s="46">
        <v>0</v>
      </c>
      <c r="Z670" s="38"/>
      <c r="AA670" s="38"/>
      <c r="AB670" s="38"/>
      <c r="AC670" s="38"/>
      <c r="AD670" s="38"/>
      <c r="AE670" s="38"/>
      <c r="AF670" s="38"/>
      <c r="AG670" s="38"/>
      <c r="AH670" s="38"/>
      <c r="AI670" s="38"/>
      <c r="AJ670" s="38"/>
      <c r="AK670" s="38"/>
      <c r="AL670" s="38"/>
      <c r="AM670" s="38"/>
      <c r="AN670" s="38"/>
      <c r="AO670" s="38"/>
      <c r="AP670" s="38"/>
      <c r="AQ670" s="24" t="s">
        <v>204</v>
      </c>
      <c r="AR670" s="24" t="s">
        <v>850</v>
      </c>
      <c r="AS670" s="38"/>
      <c r="AT670" s="38"/>
      <c r="AU670" s="38"/>
      <c r="AV670" s="174">
        <v>832500</v>
      </c>
      <c r="AW670" s="102"/>
      <c r="AX670" s="102"/>
      <c r="AY670" s="102"/>
      <c r="AZ670" s="102"/>
      <c r="BA670" s="104" t="s">
        <v>1840</v>
      </c>
      <c r="BB670" s="102"/>
      <c r="BC670" s="45"/>
      <c r="BD670" s="45"/>
    </row>
    <row r="671" spans="1:56" s="101" customFormat="1" ht="16" hidden="1" thickBot="1">
      <c r="A671" s="231"/>
      <c r="B671" s="240"/>
      <c r="C671" s="23" t="s">
        <v>392</v>
      </c>
      <c r="D671" s="24" t="s">
        <v>636</v>
      </c>
      <c r="E671" s="34"/>
      <c r="F671" s="102"/>
      <c r="G671" s="38"/>
      <c r="H671" s="38"/>
      <c r="I671" s="38"/>
      <c r="J671" s="102"/>
      <c r="K671" s="38"/>
      <c r="L671" s="38"/>
      <c r="M671" s="38"/>
      <c r="N671" s="38"/>
      <c r="O671" s="38"/>
      <c r="P671" s="38"/>
      <c r="Q671" s="38"/>
      <c r="R671" s="46" t="s">
        <v>145</v>
      </c>
      <c r="S671" s="46">
        <v>0</v>
      </c>
      <c r="T671" s="25" t="s">
        <v>223</v>
      </c>
      <c r="U671" s="46">
        <v>0</v>
      </c>
      <c r="V671" s="280" t="s">
        <v>145</v>
      </c>
      <c r="W671" s="46">
        <v>0</v>
      </c>
      <c r="X671" s="46">
        <v>0</v>
      </c>
      <c r="Y671" s="46">
        <v>0</v>
      </c>
      <c r="Z671" s="38"/>
      <c r="AA671" s="38"/>
      <c r="AB671" s="38"/>
      <c r="AC671" s="38"/>
      <c r="AD671" s="38"/>
      <c r="AE671" s="38"/>
      <c r="AF671" s="38"/>
      <c r="AG671" s="38"/>
      <c r="AH671" s="38"/>
      <c r="AI671" s="38"/>
      <c r="AJ671" s="38"/>
      <c r="AK671" s="38"/>
      <c r="AL671" s="38"/>
      <c r="AM671" s="38"/>
      <c r="AN671" s="38"/>
      <c r="AO671" s="38"/>
      <c r="AP671" s="38"/>
      <c r="AQ671" s="24" t="s">
        <v>204</v>
      </c>
      <c r="AR671" s="24" t="s">
        <v>850</v>
      </c>
      <c r="AS671" s="38"/>
      <c r="AT671" s="38"/>
      <c r="AU671" s="38"/>
      <c r="AV671" s="174">
        <v>675000</v>
      </c>
      <c r="AW671" s="102"/>
      <c r="AX671" s="102"/>
      <c r="AY671" s="102"/>
      <c r="AZ671" s="102"/>
      <c r="BA671" s="104" t="s">
        <v>1840</v>
      </c>
      <c r="BB671" s="102"/>
      <c r="BC671" s="45"/>
      <c r="BD671" s="45"/>
    </row>
    <row r="672" spans="1:56" s="101" customFormat="1" ht="16" hidden="1" thickBot="1">
      <c r="A672" s="231"/>
      <c r="B672" s="240"/>
      <c r="C672" s="23" t="s">
        <v>393</v>
      </c>
      <c r="D672" s="24" t="s">
        <v>636</v>
      </c>
      <c r="E672" s="34"/>
      <c r="F672" s="102"/>
      <c r="G672" s="38"/>
      <c r="H672" s="38"/>
      <c r="I672" s="38"/>
      <c r="J672" s="102"/>
      <c r="K672" s="38"/>
      <c r="L672" s="38"/>
      <c r="M672" s="38"/>
      <c r="N672" s="38"/>
      <c r="O672" s="38"/>
      <c r="P672" s="38"/>
      <c r="Q672" s="38"/>
      <c r="R672" s="46" t="s">
        <v>145</v>
      </c>
      <c r="S672" s="46">
        <v>0</v>
      </c>
      <c r="T672" s="25" t="s">
        <v>223</v>
      </c>
      <c r="U672" s="46">
        <v>0</v>
      </c>
      <c r="V672" s="280" t="s">
        <v>145</v>
      </c>
      <c r="W672" s="46">
        <v>0</v>
      </c>
      <c r="X672" s="46">
        <v>0</v>
      </c>
      <c r="Y672" s="46">
        <v>0</v>
      </c>
      <c r="Z672" s="38"/>
      <c r="AA672" s="38"/>
      <c r="AB672" s="38"/>
      <c r="AC672" s="38"/>
      <c r="AD672" s="38"/>
      <c r="AE672" s="38"/>
      <c r="AF672" s="38"/>
      <c r="AG672" s="38"/>
      <c r="AH672" s="38"/>
      <c r="AI672" s="38"/>
      <c r="AJ672" s="38"/>
      <c r="AK672" s="38"/>
      <c r="AL672" s="38"/>
      <c r="AM672" s="38"/>
      <c r="AN672" s="38"/>
      <c r="AO672" s="38"/>
      <c r="AP672" s="38"/>
      <c r="AQ672" s="24" t="s">
        <v>204</v>
      </c>
      <c r="AR672" s="24" t="s">
        <v>850</v>
      </c>
      <c r="AS672" s="38"/>
      <c r="AT672" s="38"/>
      <c r="AU672" s="38"/>
      <c r="AV672" s="174">
        <v>630000</v>
      </c>
      <c r="AW672" s="102"/>
      <c r="AX672" s="102"/>
      <c r="AY672" s="102"/>
      <c r="AZ672" s="102"/>
      <c r="BA672" s="104" t="s">
        <v>1840</v>
      </c>
      <c r="BB672" s="102"/>
      <c r="BC672" s="45"/>
      <c r="BD672" s="45"/>
    </row>
    <row r="673" spans="1:56" s="101" customFormat="1" ht="16" hidden="1" thickBot="1">
      <c r="A673" s="231"/>
      <c r="B673" s="240"/>
      <c r="C673" s="23" t="s">
        <v>394</v>
      </c>
      <c r="D673" s="24" t="s">
        <v>636</v>
      </c>
      <c r="E673" s="34"/>
      <c r="F673" s="102"/>
      <c r="G673" s="38"/>
      <c r="H673" s="38"/>
      <c r="I673" s="38"/>
      <c r="J673" s="102"/>
      <c r="K673" s="38"/>
      <c r="L673" s="38"/>
      <c r="M673" s="38"/>
      <c r="N673" s="38"/>
      <c r="O673" s="38"/>
      <c r="P673" s="38"/>
      <c r="Q673" s="38"/>
      <c r="R673" s="46" t="s">
        <v>145</v>
      </c>
      <c r="S673" s="46">
        <v>0</v>
      </c>
      <c r="T673" s="25" t="s">
        <v>223</v>
      </c>
      <c r="U673" s="46">
        <v>0</v>
      </c>
      <c r="V673" s="280" t="s">
        <v>145</v>
      </c>
      <c r="W673" s="46">
        <v>0</v>
      </c>
      <c r="X673" s="46">
        <v>0</v>
      </c>
      <c r="Y673" s="46">
        <v>0</v>
      </c>
      <c r="Z673" s="38"/>
      <c r="AA673" s="38"/>
      <c r="AB673" s="38"/>
      <c r="AC673" s="38"/>
      <c r="AD673" s="38"/>
      <c r="AE673" s="38"/>
      <c r="AF673" s="38"/>
      <c r="AG673" s="38"/>
      <c r="AH673" s="38"/>
      <c r="AI673" s="38"/>
      <c r="AJ673" s="38"/>
      <c r="AK673" s="38"/>
      <c r="AL673" s="38"/>
      <c r="AM673" s="38"/>
      <c r="AN673" s="38"/>
      <c r="AO673" s="38"/>
      <c r="AP673" s="38"/>
      <c r="AQ673" s="24" t="s">
        <v>204</v>
      </c>
      <c r="AR673" s="24" t="s">
        <v>850</v>
      </c>
      <c r="AS673" s="38"/>
      <c r="AT673" s="38"/>
      <c r="AU673" s="38"/>
      <c r="AV673" s="174">
        <v>450000</v>
      </c>
      <c r="AW673" s="102"/>
      <c r="AX673" s="102"/>
      <c r="AY673" s="102"/>
      <c r="AZ673" s="102"/>
      <c r="BA673" s="104" t="s">
        <v>1840</v>
      </c>
      <c r="BB673" s="102"/>
      <c r="BC673" s="45"/>
      <c r="BD673" s="45"/>
    </row>
    <row r="674" spans="1:56" s="101" customFormat="1" ht="16" hidden="1" thickBot="1">
      <c r="A674" s="231"/>
      <c r="B674" s="240"/>
      <c r="C674" s="23" t="s">
        <v>395</v>
      </c>
      <c r="D674" s="24" t="s">
        <v>636</v>
      </c>
      <c r="E674" s="34"/>
      <c r="F674" s="102" t="s">
        <v>123</v>
      </c>
      <c r="G674" s="38"/>
      <c r="H674" s="38"/>
      <c r="I674" s="38"/>
      <c r="J674" s="102" t="s">
        <v>1193</v>
      </c>
      <c r="K674" s="38"/>
      <c r="L674" s="38"/>
      <c r="M674" s="38"/>
      <c r="N674" s="38"/>
      <c r="O674" s="38"/>
      <c r="P674" s="38"/>
      <c r="Q674" s="38"/>
      <c r="R674" s="46" t="s">
        <v>145</v>
      </c>
      <c r="S674" s="46">
        <v>0</v>
      </c>
      <c r="T674" s="25" t="s">
        <v>223</v>
      </c>
      <c r="U674" s="46">
        <v>0</v>
      </c>
      <c r="V674" s="280" t="s">
        <v>145</v>
      </c>
      <c r="W674" s="46">
        <v>0</v>
      </c>
      <c r="X674" s="46">
        <v>0</v>
      </c>
      <c r="Y674" s="46">
        <v>0</v>
      </c>
      <c r="Z674" s="38"/>
      <c r="AA674" s="38"/>
      <c r="AB674" s="38"/>
      <c r="AC674" s="38"/>
      <c r="AD674" s="38"/>
      <c r="AE674" s="38"/>
      <c r="AF674" s="38"/>
      <c r="AG674" s="38"/>
      <c r="AH674" s="38"/>
      <c r="AI674" s="38"/>
      <c r="AJ674" s="38"/>
      <c r="AK674" s="38"/>
      <c r="AL674" s="38"/>
      <c r="AM674" s="38"/>
      <c r="AN674" s="38"/>
      <c r="AO674" s="38"/>
      <c r="AP674" s="38"/>
      <c r="AQ674" s="24" t="s">
        <v>204</v>
      </c>
      <c r="AR674" s="24" t="s">
        <v>850</v>
      </c>
      <c r="AS674" s="38"/>
      <c r="AT674" s="38"/>
      <c r="AU674" s="38"/>
      <c r="AV674" s="174">
        <v>450000</v>
      </c>
      <c r="AW674" s="102" t="s">
        <v>123</v>
      </c>
      <c r="AX674" s="102"/>
      <c r="AY674" s="102" t="s">
        <v>1803</v>
      </c>
      <c r="AZ674" s="102" t="s">
        <v>1193</v>
      </c>
      <c r="BA674" s="102"/>
      <c r="BB674" s="102"/>
      <c r="BC674" s="45"/>
      <c r="BD674" s="45"/>
    </row>
    <row r="675" spans="1:56" s="101" customFormat="1" ht="16" hidden="1" thickBot="1">
      <c r="A675" s="231"/>
      <c r="B675" s="240"/>
      <c r="C675" s="23" t="s">
        <v>396</v>
      </c>
      <c r="D675" s="24" t="s">
        <v>625</v>
      </c>
      <c r="E675" s="34"/>
      <c r="F675" s="102" t="s">
        <v>123</v>
      </c>
      <c r="G675" s="38"/>
      <c r="H675" s="38"/>
      <c r="I675" s="38"/>
      <c r="J675" s="102" t="s">
        <v>1193</v>
      </c>
      <c r="K675" s="38"/>
      <c r="L675" s="38"/>
      <c r="M675" s="38"/>
      <c r="N675" s="38"/>
      <c r="O675" s="38"/>
      <c r="P675" s="38"/>
      <c r="Q675" s="38"/>
      <c r="R675" s="46" t="s">
        <v>145</v>
      </c>
      <c r="S675" s="46">
        <v>0</v>
      </c>
      <c r="T675" s="25" t="s">
        <v>226</v>
      </c>
      <c r="U675" s="46">
        <v>0</v>
      </c>
      <c r="V675" s="280" t="s">
        <v>145</v>
      </c>
      <c r="W675" s="46">
        <v>0</v>
      </c>
      <c r="X675" s="46">
        <v>0</v>
      </c>
      <c r="Y675" s="46">
        <v>0</v>
      </c>
      <c r="Z675" s="38"/>
      <c r="AA675" s="38"/>
      <c r="AB675" s="38"/>
      <c r="AC675" s="38"/>
      <c r="AD675" s="38"/>
      <c r="AE675" s="38"/>
      <c r="AF675" s="38"/>
      <c r="AG675" s="38"/>
      <c r="AH675" s="38"/>
      <c r="AI675" s="38"/>
      <c r="AJ675" s="38"/>
      <c r="AK675" s="38"/>
      <c r="AL675" s="38"/>
      <c r="AM675" s="38"/>
      <c r="AN675" s="38"/>
      <c r="AO675" s="38"/>
      <c r="AP675" s="38"/>
      <c r="AQ675" s="24" t="s">
        <v>204</v>
      </c>
      <c r="AR675" s="24" t="s">
        <v>850</v>
      </c>
      <c r="AS675" s="38"/>
      <c r="AT675" s="38"/>
      <c r="AU675" s="38"/>
      <c r="AV675" s="174">
        <v>1105000</v>
      </c>
      <c r="AW675" s="102" t="s">
        <v>123</v>
      </c>
      <c r="AX675" s="102"/>
      <c r="AY675" s="102" t="s">
        <v>1803</v>
      </c>
      <c r="AZ675" s="102" t="s">
        <v>1193</v>
      </c>
      <c r="BA675" s="102"/>
      <c r="BB675" s="102"/>
      <c r="BC675" s="45"/>
      <c r="BD675" s="45"/>
    </row>
    <row r="676" spans="1:56" s="101" customFormat="1" ht="16" hidden="1" thickBot="1">
      <c r="A676" s="231"/>
      <c r="B676" s="240"/>
      <c r="C676" s="23" t="s">
        <v>397</v>
      </c>
      <c r="D676" s="24" t="s">
        <v>693</v>
      </c>
      <c r="E676" s="34"/>
      <c r="F676" s="102" t="s">
        <v>123</v>
      </c>
      <c r="G676" s="38"/>
      <c r="H676" s="38"/>
      <c r="I676" s="38"/>
      <c r="J676" s="102" t="s">
        <v>1193</v>
      </c>
      <c r="K676" s="38"/>
      <c r="L676" s="38"/>
      <c r="M676" s="38"/>
      <c r="N676" s="38"/>
      <c r="O676" s="38"/>
      <c r="P676" s="38"/>
      <c r="Q676" s="38"/>
      <c r="R676" s="46" t="s">
        <v>145</v>
      </c>
      <c r="S676" s="46">
        <v>0</v>
      </c>
      <c r="T676" s="25" t="s">
        <v>227</v>
      </c>
      <c r="U676" s="46">
        <v>0</v>
      </c>
      <c r="V676" s="80"/>
      <c r="W676" s="46">
        <v>0</v>
      </c>
      <c r="X676" s="46">
        <v>0</v>
      </c>
      <c r="Y676" s="46">
        <v>0</v>
      </c>
      <c r="Z676" s="38"/>
      <c r="AA676" s="38"/>
      <c r="AB676" s="38"/>
      <c r="AC676" s="38"/>
      <c r="AD676" s="38"/>
      <c r="AE676" s="38"/>
      <c r="AF676" s="38"/>
      <c r="AG676" s="38"/>
      <c r="AH676" s="38"/>
      <c r="AI676" s="38"/>
      <c r="AJ676" s="38"/>
      <c r="AK676" s="38"/>
      <c r="AL676" s="38"/>
      <c r="AM676" s="38"/>
      <c r="AN676" s="38"/>
      <c r="AO676" s="38"/>
      <c r="AP676" s="38"/>
      <c r="AQ676" s="24" t="s">
        <v>204</v>
      </c>
      <c r="AR676" s="24" t="s">
        <v>850</v>
      </c>
      <c r="AS676" s="38"/>
      <c r="AT676" s="38"/>
      <c r="AU676" s="38"/>
      <c r="AV676" s="174">
        <v>163800000</v>
      </c>
      <c r="AW676" s="102" t="s">
        <v>123</v>
      </c>
      <c r="AX676" s="102"/>
      <c r="AY676" s="102" t="s">
        <v>1803</v>
      </c>
      <c r="AZ676" s="102" t="s">
        <v>1193</v>
      </c>
      <c r="BA676" s="102"/>
      <c r="BB676" s="102"/>
      <c r="BC676" s="45"/>
      <c r="BD676" s="45"/>
    </row>
    <row r="677" spans="1:56" s="101" customFormat="1" ht="16" hidden="1" thickBot="1">
      <c r="A677" s="231"/>
      <c r="B677" s="240"/>
      <c r="C677" s="23" t="s">
        <v>398</v>
      </c>
      <c r="D677" s="24" t="s">
        <v>648</v>
      </c>
      <c r="E677" s="34"/>
      <c r="F677" s="102" t="s">
        <v>123</v>
      </c>
      <c r="G677" s="38"/>
      <c r="H677" s="38"/>
      <c r="I677" s="38"/>
      <c r="J677" s="102" t="s">
        <v>1193</v>
      </c>
      <c r="K677" s="38"/>
      <c r="L677" s="38"/>
      <c r="M677" s="38"/>
      <c r="N677" s="38"/>
      <c r="O677" s="38"/>
      <c r="P677" s="38"/>
      <c r="Q677" s="38"/>
      <c r="R677" s="46" t="s">
        <v>145</v>
      </c>
      <c r="S677" s="46">
        <v>0</v>
      </c>
      <c r="T677" s="25" t="s">
        <v>225</v>
      </c>
      <c r="U677" s="46">
        <v>0</v>
      </c>
      <c r="V677" s="280" t="s">
        <v>145</v>
      </c>
      <c r="W677" s="46">
        <v>0</v>
      </c>
      <c r="X677" s="46">
        <v>0</v>
      </c>
      <c r="Y677" s="46">
        <v>0</v>
      </c>
      <c r="Z677" s="38"/>
      <c r="AA677" s="38"/>
      <c r="AB677" s="38"/>
      <c r="AC677" s="38"/>
      <c r="AD677" s="38"/>
      <c r="AE677" s="38"/>
      <c r="AF677" s="38"/>
      <c r="AG677" s="38"/>
      <c r="AH677" s="38"/>
      <c r="AI677" s="38"/>
      <c r="AJ677" s="38"/>
      <c r="AK677" s="38"/>
      <c r="AL677" s="38"/>
      <c r="AM677" s="38"/>
      <c r="AN677" s="38"/>
      <c r="AO677" s="38"/>
      <c r="AP677" s="38"/>
      <c r="AQ677" s="24" t="s">
        <v>204</v>
      </c>
      <c r="AR677" s="24" t="s">
        <v>850</v>
      </c>
      <c r="AS677" s="38"/>
      <c r="AT677" s="38"/>
      <c r="AU677" s="38"/>
      <c r="AV677" s="174">
        <v>3645000</v>
      </c>
      <c r="AW677" s="102" t="s">
        <v>123</v>
      </c>
      <c r="AX677" s="102"/>
      <c r="AY677" s="102" t="s">
        <v>1803</v>
      </c>
      <c r="AZ677" s="102" t="s">
        <v>1193</v>
      </c>
      <c r="BA677" s="102"/>
      <c r="BB677" s="102"/>
      <c r="BC677" s="45"/>
      <c r="BD677" s="45"/>
    </row>
    <row r="678" spans="1:56" s="101" customFormat="1" ht="16" hidden="1" thickBot="1">
      <c r="A678" s="231"/>
      <c r="B678" s="240"/>
      <c r="C678" s="23" t="s">
        <v>399</v>
      </c>
      <c r="D678" s="24" t="s">
        <v>636</v>
      </c>
      <c r="E678" s="34"/>
      <c r="F678" s="102" t="s">
        <v>123</v>
      </c>
      <c r="G678" s="38"/>
      <c r="H678" s="38"/>
      <c r="I678" s="38"/>
      <c r="J678" s="102" t="s">
        <v>1193</v>
      </c>
      <c r="K678" s="38"/>
      <c r="L678" s="38"/>
      <c r="M678" s="38"/>
      <c r="N678" s="38"/>
      <c r="O678" s="38"/>
      <c r="P678" s="38"/>
      <c r="Q678" s="38"/>
      <c r="R678" s="46" t="s">
        <v>145</v>
      </c>
      <c r="S678" s="46">
        <v>0</v>
      </c>
      <c r="T678" s="25" t="s">
        <v>225</v>
      </c>
      <c r="U678" s="46">
        <v>0</v>
      </c>
      <c r="V678" s="280" t="s">
        <v>145</v>
      </c>
      <c r="W678" s="46">
        <v>0</v>
      </c>
      <c r="X678" s="46">
        <v>0</v>
      </c>
      <c r="Y678" s="46">
        <v>0</v>
      </c>
      <c r="Z678" s="38"/>
      <c r="AA678" s="38"/>
      <c r="AB678" s="38"/>
      <c r="AC678" s="38"/>
      <c r="AD678" s="38"/>
      <c r="AE678" s="38"/>
      <c r="AF678" s="38"/>
      <c r="AG678" s="38"/>
      <c r="AH678" s="38"/>
      <c r="AI678" s="38"/>
      <c r="AJ678" s="38"/>
      <c r="AK678" s="38"/>
      <c r="AL678" s="38"/>
      <c r="AM678" s="38"/>
      <c r="AN678" s="38"/>
      <c r="AO678" s="38"/>
      <c r="AP678" s="38"/>
      <c r="AQ678" s="24" t="s">
        <v>204</v>
      </c>
      <c r="AR678" s="24" t="s">
        <v>850</v>
      </c>
      <c r="AS678" s="38"/>
      <c r="AT678" s="38"/>
      <c r="AU678" s="38"/>
      <c r="AV678" s="174">
        <v>3915000</v>
      </c>
      <c r="AW678" s="102" t="s">
        <v>123</v>
      </c>
      <c r="AX678" s="102"/>
      <c r="AY678" s="102" t="s">
        <v>1803</v>
      </c>
      <c r="AZ678" s="102" t="s">
        <v>1193</v>
      </c>
      <c r="BA678" s="102"/>
      <c r="BB678" s="102"/>
      <c r="BC678" s="45"/>
      <c r="BD678" s="45"/>
    </row>
    <row r="679" spans="1:56" s="101" customFormat="1" ht="16" hidden="1" thickBot="1">
      <c r="A679" s="231"/>
      <c r="B679" s="240"/>
      <c r="C679" s="23" t="s">
        <v>400</v>
      </c>
      <c r="D679" s="24" t="s">
        <v>636</v>
      </c>
      <c r="E679" s="34"/>
      <c r="F679" s="102" t="s">
        <v>123</v>
      </c>
      <c r="G679" s="38"/>
      <c r="H679" s="38"/>
      <c r="I679" s="38"/>
      <c r="J679" s="102" t="s">
        <v>1193</v>
      </c>
      <c r="K679" s="38"/>
      <c r="L679" s="38"/>
      <c r="M679" s="38"/>
      <c r="N679" s="38"/>
      <c r="O679" s="38"/>
      <c r="P679" s="38"/>
      <c r="Q679" s="38"/>
      <c r="R679" s="46" t="s">
        <v>145</v>
      </c>
      <c r="S679" s="46">
        <v>0</v>
      </c>
      <c r="T679" s="25" t="s">
        <v>223</v>
      </c>
      <c r="U679" s="46">
        <v>0</v>
      </c>
      <c r="V679" s="280" t="s">
        <v>145</v>
      </c>
      <c r="W679" s="46">
        <v>0</v>
      </c>
      <c r="X679" s="46">
        <v>0</v>
      </c>
      <c r="Y679" s="46">
        <v>0</v>
      </c>
      <c r="Z679" s="38"/>
      <c r="AA679" s="38"/>
      <c r="AB679" s="38"/>
      <c r="AC679" s="38"/>
      <c r="AD679" s="38"/>
      <c r="AE679" s="38"/>
      <c r="AF679" s="38"/>
      <c r="AG679" s="38"/>
      <c r="AH679" s="38"/>
      <c r="AI679" s="38"/>
      <c r="AJ679" s="38"/>
      <c r="AK679" s="38"/>
      <c r="AL679" s="38"/>
      <c r="AM679" s="38"/>
      <c r="AN679" s="38"/>
      <c r="AO679" s="38"/>
      <c r="AP679" s="38"/>
      <c r="AQ679" s="24" t="s">
        <v>204</v>
      </c>
      <c r="AR679" s="24" t="s">
        <v>850</v>
      </c>
      <c r="AS679" s="38"/>
      <c r="AT679" s="38"/>
      <c r="AU679" s="38"/>
      <c r="AV679" s="174">
        <v>15525000</v>
      </c>
      <c r="AW679" s="102" t="s">
        <v>123</v>
      </c>
      <c r="AX679" s="102"/>
      <c r="AY679" s="102" t="s">
        <v>1803</v>
      </c>
      <c r="AZ679" s="102" t="s">
        <v>1193</v>
      </c>
      <c r="BA679" s="102"/>
      <c r="BB679" s="102"/>
      <c r="BC679" s="45"/>
      <c r="BD679" s="45"/>
    </row>
    <row r="680" spans="1:56" s="101" customFormat="1" ht="16" hidden="1" thickBot="1">
      <c r="A680" s="231"/>
      <c r="B680" s="240"/>
      <c r="C680" s="23" t="s">
        <v>401</v>
      </c>
      <c r="D680" s="24" t="s">
        <v>636</v>
      </c>
      <c r="E680" s="34"/>
      <c r="F680" s="102" t="s">
        <v>123</v>
      </c>
      <c r="G680" s="38"/>
      <c r="H680" s="38"/>
      <c r="I680" s="38"/>
      <c r="J680" s="102" t="s">
        <v>1193</v>
      </c>
      <c r="K680" s="38"/>
      <c r="L680" s="38"/>
      <c r="M680" s="38"/>
      <c r="N680" s="38"/>
      <c r="O680" s="38"/>
      <c r="P680" s="38"/>
      <c r="Q680" s="38"/>
      <c r="R680" s="46" t="s">
        <v>789</v>
      </c>
      <c r="S680" s="46">
        <v>0</v>
      </c>
      <c r="T680" s="25" t="s">
        <v>223</v>
      </c>
      <c r="U680" s="46">
        <v>0</v>
      </c>
      <c r="V680" s="280" t="s">
        <v>145</v>
      </c>
      <c r="W680" s="46">
        <v>0</v>
      </c>
      <c r="X680" s="46">
        <v>0</v>
      </c>
      <c r="Y680" s="46">
        <v>0</v>
      </c>
      <c r="Z680" s="38"/>
      <c r="AA680" s="38"/>
      <c r="AB680" s="38"/>
      <c r="AC680" s="38"/>
      <c r="AD680" s="38"/>
      <c r="AE680" s="38"/>
      <c r="AF680" s="38"/>
      <c r="AG680" s="38"/>
      <c r="AH680" s="38"/>
      <c r="AI680" s="38"/>
      <c r="AJ680" s="38"/>
      <c r="AK680" s="38"/>
      <c r="AL680" s="38"/>
      <c r="AM680" s="38"/>
      <c r="AN680" s="38"/>
      <c r="AO680" s="38"/>
      <c r="AP680" s="38"/>
      <c r="AQ680" s="24" t="s">
        <v>204</v>
      </c>
      <c r="AR680" s="24" t="s">
        <v>850</v>
      </c>
      <c r="AS680" s="38"/>
      <c r="AT680" s="38"/>
      <c r="AU680" s="38"/>
      <c r="AV680" s="174">
        <v>19800000</v>
      </c>
      <c r="AW680" s="102" t="s">
        <v>123</v>
      </c>
      <c r="AX680" s="102"/>
      <c r="AY680" s="102" t="s">
        <v>1803</v>
      </c>
      <c r="AZ680" s="102" t="s">
        <v>1193</v>
      </c>
      <c r="BA680" s="102"/>
      <c r="BB680" s="102"/>
      <c r="BC680" s="45"/>
      <c r="BD680" s="45"/>
    </row>
    <row r="681" spans="1:56" s="101" customFormat="1" ht="16" hidden="1" thickBot="1">
      <c r="A681" s="231"/>
      <c r="B681" s="240"/>
      <c r="C681" s="23" t="s">
        <v>244</v>
      </c>
      <c r="D681" s="24" t="s">
        <v>600</v>
      </c>
      <c r="E681" s="34"/>
      <c r="F681" s="102"/>
      <c r="G681" s="38"/>
      <c r="H681" s="38"/>
      <c r="I681" s="38"/>
      <c r="J681" s="102"/>
      <c r="K681" s="38"/>
      <c r="L681" s="38"/>
      <c r="M681" s="38"/>
      <c r="N681" s="38"/>
      <c r="O681" s="38"/>
      <c r="P681" s="38"/>
      <c r="Q681" s="38"/>
      <c r="R681" s="46" t="s">
        <v>807</v>
      </c>
      <c r="S681" s="46">
        <v>0</v>
      </c>
      <c r="T681" s="25" t="s">
        <v>230</v>
      </c>
      <c r="U681" s="46">
        <v>0</v>
      </c>
      <c r="V681" s="280" t="s">
        <v>145</v>
      </c>
      <c r="W681" s="46">
        <v>0</v>
      </c>
      <c r="X681" s="46">
        <v>0</v>
      </c>
      <c r="Y681" s="46">
        <v>0</v>
      </c>
      <c r="Z681" s="38"/>
      <c r="AA681" s="38"/>
      <c r="AB681" s="38"/>
      <c r="AC681" s="38"/>
      <c r="AD681" s="38"/>
      <c r="AE681" s="38"/>
      <c r="AF681" s="38"/>
      <c r="AG681" s="38"/>
      <c r="AH681" s="38"/>
      <c r="AI681" s="38"/>
      <c r="AJ681" s="38"/>
      <c r="AK681" s="38"/>
      <c r="AL681" s="38"/>
      <c r="AM681" s="38"/>
      <c r="AN681" s="38"/>
      <c r="AO681" s="38"/>
      <c r="AP681" s="38"/>
      <c r="AQ681" s="24" t="s">
        <v>204</v>
      </c>
      <c r="AR681" s="24" t="s">
        <v>240</v>
      </c>
      <c r="AS681" s="38"/>
      <c r="AT681" s="38"/>
      <c r="AU681" s="38"/>
      <c r="AV681" s="174">
        <v>37500000</v>
      </c>
      <c r="AW681" s="102"/>
      <c r="AX681" s="102"/>
      <c r="AY681" s="102"/>
      <c r="AZ681" s="102"/>
      <c r="BA681" s="104" t="s">
        <v>1840</v>
      </c>
      <c r="BB681" s="102"/>
      <c r="BC681" s="45"/>
      <c r="BD681" s="45"/>
    </row>
    <row r="682" spans="1:56" s="101" customFormat="1" ht="16" hidden="1" thickBot="1">
      <c r="A682" s="231"/>
      <c r="B682" s="240"/>
      <c r="C682" s="23" t="s">
        <v>402</v>
      </c>
      <c r="D682" s="24" t="s">
        <v>636</v>
      </c>
      <c r="E682" s="34"/>
      <c r="F682" s="102"/>
      <c r="G682" s="38"/>
      <c r="H682" s="38"/>
      <c r="I682" s="38"/>
      <c r="J682" s="102"/>
      <c r="K682" s="38"/>
      <c r="L682" s="38"/>
      <c r="M682" s="38"/>
      <c r="N682" s="38"/>
      <c r="O682" s="38"/>
      <c r="P682" s="38"/>
      <c r="Q682" s="38"/>
      <c r="R682" s="46" t="s">
        <v>789</v>
      </c>
      <c r="S682" s="46">
        <v>0</v>
      </c>
      <c r="T682" s="25" t="s">
        <v>225</v>
      </c>
      <c r="U682" s="46">
        <v>0</v>
      </c>
      <c r="V682" s="280" t="s">
        <v>145</v>
      </c>
      <c r="W682" s="46">
        <v>0</v>
      </c>
      <c r="X682" s="46">
        <v>0</v>
      </c>
      <c r="Y682" s="46">
        <v>0</v>
      </c>
      <c r="Z682" s="38"/>
      <c r="AA682" s="38"/>
      <c r="AB682" s="38"/>
      <c r="AC682" s="38"/>
      <c r="AD682" s="38"/>
      <c r="AE682" s="38"/>
      <c r="AF682" s="38"/>
      <c r="AG682" s="38"/>
      <c r="AH682" s="38"/>
      <c r="AI682" s="38"/>
      <c r="AJ682" s="38"/>
      <c r="AK682" s="38"/>
      <c r="AL682" s="38"/>
      <c r="AM682" s="38"/>
      <c r="AN682" s="38"/>
      <c r="AO682" s="38"/>
      <c r="AP682" s="38"/>
      <c r="AQ682" s="24" t="s">
        <v>204</v>
      </c>
      <c r="AR682" s="24" t="s">
        <v>240</v>
      </c>
      <c r="AS682" s="38"/>
      <c r="AT682" s="38"/>
      <c r="AU682" s="38"/>
      <c r="AV682" s="174">
        <v>1750000</v>
      </c>
      <c r="AW682" s="102"/>
      <c r="AX682" s="102"/>
      <c r="AY682" s="102"/>
      <c r="AZ682" s="102"/>
      <c r="BA682" s="104" t="s">
        <v>1840</v>
      </c>
      <c r="BB682" s="102"/>
      <c r="BC682" s="45"/>
      <c r="BD682" s="45"/>
    </row>
    <row r="683" spans="1:56" s="101" customFormat="1" ht="16" hidden="1" thickBot="1">
      <c r="A683" s="231"/>
      <c r="B683" s="240"/>
      <c r="C683" s="23" t="s">
        <v>257</v>
      </c>
      <c r="D683" s="24" t="s">
        <v>613</v>
      </c>
      <c r="E683" s="34"/>
      <c r="F683" s="102"/>
      <c r="G683" s="38"/>
      <c r="H683" s="38"/>
      <c r="I683" s="38"/>
      <c r="J683" s="102"/>
      <c r="K683" s="38"/>
      <c r="L683" s="38"/>
      <c r="M683" s="38"/>
      <c r="N683" s="38"/>
      <c r="O683" s="38"/>
      <c r="P683" s="38"/>
      <c r="Q683" s="38"/>
      <c r="R683" s="46" t="s">
        <v>808</v>
      </c>
      <c r="S683" s="46">
        <v>0</v>
      </c>
      <c r="T683" s="25" t="s">
        <v>225</v>
      </c>
      <c r="U683" s="46">
        <v>0</v>
      </c>
      <c r="V683" s="280" t="s">
        <v>145</v>
      </c>
      <c r="W683" s="46">
        <v>0</v>
      </c>
      <c r="X683" s="46">
        <v>0</v>
      </c>
      <c r="Y683" s="46">
        <v>0</v>
      </c>
      <c r="Z683" s="38"/>
      <c r="AA683" s="38"/>
      <c r="AB683" s="38"/>
      <c r="AC683" s="38"/>
      <c r="AD683" s="38"/>
      <c r="AE683" s="38"/>
      <c r="AF683" s="38"/>
      <c r="AG683" s="38"/>
      <c r="AH683" s="38"/>
      <c r="AI683" s="38"/>
      <c r="AJ683" s="38"/>
      <c r="AK683" s="38"/>
      <c r="AL683" s="38"/>
      <c r="AM683" s="38"/>
      <c r="AN683" s="38"/>
      <c r="AO683" s="38"/>
      <c r="AP683" s="38"/>
      <c r="AQ683" s="24" t="s">
        <v>204</v>
      </c>
      <c r="AR683" s="24" t="s">
        <v>240</v>
      </c>
      <c r="AS683" s="38"/>
      <c r="AT683" s="38"/>
      <c r="AU683" s="38"/>
      <c r="AV683" s="174">
        <v>195000</v>
      </c>
      <c r="AW683" s="102"/>
      <c r="AX683" s="102"/>
      <c r="AY683" s="102"/>
      <c r="AZ683" s="102"/>
      <c r="BA683" s="104" t="s">
        <v>1840</v>
      </c>
      <c r="BB683" s="102"/>
      <c r="BC683" s="45"/>
      <c r="BD683" s="45"/>
    </row>
    <row r="684" spans="1:56" s="101" customFormat="1" ht="16" hidden="1" thickBot="1">
      <c r="A684" s="231"/>
      <c r="B684" s="240"/>
      <c r="C684" s="23" t="s">
        <v>403</v>
      </c>
      <c r="D684" s="24" t="s">
        <v>694</v>
      </c>
      <c r="E684" s="34"/>
      <c r="F684" s="102"/>
      <c r="G684" s="38"/>
      <c r="H684" s="38"/>
      <c r="I684" s="38"/>
      <c r="J684" s="102"/>
      <c r="K684" s="38"/>
      <c r="L684" s="38"/>
      <c r="M684" s="38"/>
      <c r="N684" s="38"/>
      <c r="O684" s="38"/>
      <c r="P684" s="38"/>
      <c r="Q684" s="38"/>
      <c r="R684" s="46" t="s">
        <v>808</v>
      </c>
      <c r="S684" s="46">
        <v>0</v>
      </c>
      <c r="T684" s="25" t="s">
        <v>233</v>
      </c>
      <c r="U684" s="46">
        <v>0</v>
      </c>
      <c r="V684" s="80"/>
      <c r="W684" s="46">
        <v>0</v>
      </c>
      <c r="X684" s="46">
        <v>0</v>
      </c>
      <c r="Y684" s="46">
        <v>0</v>
      </c>
      <c r="Z684" s="38"/>
      <c r="AA684" s="38"/>
      <c r="AB684" s="38"/>
      <c r="AC684" s="38"/>
      <c r="AD684" s="38"/>
      <c r="AE684" s="38"/>
      <c r="AF684" s="38"/>
      <c r="AG684" s="38"/>
      <c r="AH684" s="38"/>
      <c r="AI684" s="38"/>
      <c r="AJ684" s="38"/>
      <c r="AK684" s="38"/>
      <c r="AL684" s="38"/>
      <c r="AM684" s="38"/>
      <c r="AN684" s="38"/>
      <c r="AO684" s="38"/>
      <c r="AP684" s="38"/>
      <c r="AQ684" s="24" t="s">
        <v>204</v>
      </c>
      <c r="AR684" s="24" t="s">
        <v>240</v>
      </c>
      <c r="AS684" s="38"/>
      <c r="AT684" s="38"/>
      <c r="AU684" s="38"/>
      <c r="AV684" s="174">
        <v>2730000</v>
      </c>
      <c r="AW684" s="102"/>
      <c r="AX684" s="102"/>
      <c r="AY684" s="102"/>
      <c r="AZ684" s="102"/>
      <c r="BA684" s="104" t="s">
        <v>1840</v>
      </c>
      <c r="BB684" s="102"/>
      <c r="BC684" s="45"/>
      <c r="BD684" s="45"/>
    </row>
    <row r="685" spans="1:56" s="101" customFormat="1" ht="16" hidden="1" thickBot="1">
      <c r="A685" s="231"/>
      <c r="B685" s="240"/>
      <c r="C685" s="23" t="s">
        <v>284</v>
      </c>
      <c r="D685" s="24" t="s">
        <v>623</v>
      </c>
      <c r="E685" s="34"/>
      <c r="F685" s="102" t="s">
        <v>123</v>
      </c>
      <c r="G685" s="38"/>
      <c r="H685" s="38"/>
      <c r="I685" s="38"/>
      <c r="J685" s="102" t="s">
        <v>1193</v>
      </c>
      <c r="K685" s="38"/>
      <c r="L685" s="38"/>
      <c r="M685" s="38"/>
      <c r="N685" s="38"/>
      <c r="O685" s="38"/>
      <c r="P685" s="38"/>
      <c r="Q685" s="38"/>
      <c r="R685" s="46" t="s">
        <v>809</v>
      </c>
      <c r="S685" s="46">
        <v>0</v>
      </c>
      <c r="T685" s="25" t="s">
        <v>230</v>
      </c>
      <c r="U685" s="46">
        <v>0</v>
      </c>
      <c r="V685" s="280" t="s">
        <v>145</v>
      </c>
      <c r="W685" s="46">
        <v>0</v>
      </c>
      <c r="X685" s="46">
        <v>0</v>
      </c>
      <c r="Y685" s="46">
        <v>0</v>
      </c>
      <c r="Z685" s="38"/>
      <c r="AA685" s="38"/>
      <c r="AB685" s="38"/>
      <c r="AC685" s="38"/>
      <c r="AD685" s="38"/>
      <c r="AE685" s="38"/>
      <c r="AF685" s="38"/>
      <c r="AG685" s="38"/>
      <c r="AH685" s="38"/>
      <c r="AI685" s="38"/>
      <c r="AJ685" s="38"/>
      <c r="AK685" s="38"/>
      <c r="AL685" s="38"/>
      <c r="AM685" s="38"/>
      <c r="AN685" s="38"/>
      <c r="AO685" s="38"/>
      <c r="AP685" s="38"/>
      <c r="AQ685" s="24" t="s">
        <v>204</v>
      </c>
      <c r="AR685" s="24" t="s">
        <v>850</v>
      </c>
      <c r="AS685" s="38"/>
      <c r="AT685" s="38"/>
      <c r="AU685" s="38"/>
      <c r="AV685" s="174">
        <v>287500</v>
      </c>
      <c r="AW685" s="102" t="s">
        <v>123</v>
      </c>
      <c r="AX685" s="102"/>
      <c r="AY685" s="102" t="s">
        <v>1803</v>
      </c>
      <c r="AZ685" s="102" t="s">
        <v>1193</v>
      </c>
      <c r="BA685" s="102"/>
      <c r="BB685" s="102"/>
      <c r="BC685" s="45"/>
      <c r="BD685" s="45"/>
    </row>
    <row r="686" spans="1:56" s="101" customFormat="1" ht="16" hidden="1" thickBot="1">
      <c r="A686" s="231"/>
      <c r="B686" s="240"/>
      <c r="C686" s="23" t="s">
        <v>404</v>
      </c>
      <c r="D686" s="24" t="s">
        <v>636</v>
      </c>
      <c r="E686" s="34"/>
      <c r="F686" s="102"/>
      <c r="G686" s="38"/>
      <c r="H686" s="38"/>
      <c r="I686" s="38"/>
      <c r="J686" s="102"/>
      <c r="K686" s="38"/>
      <c r="L686" s="38"/>
      <c r="M686" s="38"/>
      <c r="N686" s="38"/>
      <c r="O686" s="38"/>
      <c r="P686" s="38"/>
      <c r="Q686" s="38"/>
      <c r="R686" s="46" t="s">
        <v>805</v>
      </c>
      <c r="S686" s="46">
        <v>0</v>
      </c>
      <c r="T686" s="25" t="s">
        <v>226</v>
      </c>
      <c r="U686" s="46">
        <v>0</v>
      </c>
      <c r="V686" s="280" t="s">
        <v>145</v>
      </c>
      <c r="W686" s="46">
        <v>0</v>
      </c>
      <c r="X686" s="46">
        <v>0</v>
      </c>
      <c r="Y686" s="46">
        <v>0</v>
      </c>
      <c r="Z686" s="38"/>
      <c r="AA686" s="38"/>
      <c r="AB686" s="38"/>
      <c r="AC686" s="38"/>
      <c r="AD686" s="38"/>
      <c r="AE686" s="38"/>
      <c r="AF686" s="38"/>
      <c r="AG686" s="38"/>
      <c r="AH686" s="38"/>
      <c r="AI686" s="38"/>
      <c r="AJ686" s="38"/>
      <c r="AK686" s="38"/>
      <c r="AL686" s="38"/>
      <c r="AM686" s="38"/>
      <c r="AN686" s="38"/>
      <c r="AO686" s="38"/>
      <c r="AP686" s="38"/>
      <c r="AQ686" s="24" t="s">
        <v>204</v>
      </c>
      <c r="AR686" s="24" t="s">
        <v>850</v>
      </c>
      <c r="AS686" s="38"/>
      <c r="AT686" s="38"/>
      <c r="AU686" s="38"/>
      <c r="AV686" s="174">
        <v>78750000</v>
      </c>
      <c r="AW686" s="102"/>
      <c r="AX686" s="102"/>
      <c r="AY686" s="102"/>
      <c r="AZ686" s="102"/>
      <c r="BA686" s="104" t="s">
        <v>1840</v>
      </c>
      <c r="BB686" s="102"/>
      <c r="BC686" s="45"/>
      <c r="BD686" s="45"/>
    </row>
    <row r="687" spans="1:56" s="101" customFormat="1" ht="16" hidden="1" thickBot="1">
      <c r="A687" s="231"/>
      <c r="B687" s="240"/>
      <c r="C687" s="23" t="s">
        <v>302</v>
      </c>
      <c r="D687" s="24" t="s">
        <v>649</v>
      </c>
      <c r="E687" s="34"/>
      <c r="F687" s="102" t="s">
        <v>123</v>
      </c>
      <c r="G687" s="38"/>
      <c r="H687" s="38"/>
      <c r="I687" s="38"/>
      <c r="J687" s="102" t="s">
        <v>1193</v>
      </c>
      <c r="K687" s="38"/>
      <c r="L687" s="38"/>
      <c r="M687" s="38"/>
      <c r="N687" s="38"/>
      <c r="O687" s="38"/>
      <c r="P687" s="38"/>
      <c r="Q687" s="38"/>
      <c r="R687" s="46" t="s">
        <v>145</v>
      </c>
      <c r="S687" s="46">
        <v>0</v>
      </c>
      <c r="T687" s="25" t="s">
        <v>226</v>
      </c>
      <c r="U687" s="46">
        <v>0</v>
      </c>
      <c r="V687" s="80"/>
      <c r="W687" s="46">
        <v>0</v>
      </c>
      <c r="X687" s="46">
        <v>0</v>
      </c>
      <c r="Y687" s="46">
        <v>0</v>
      </c>
      <c r="Z687" s="38"/>
      <c r="AA687" s="38"/>
      <c r="AB687" s="38"/>
      <c r="AC687" s="38"/>
      <c r="AD687" s="38"/>
      <c r="AE687" s="38"/>
      <c r="AF687" s="38"/>
      <c r="AG687" s="38"/>
      <c r="AH687" s="38"/>
      <c r="AI687" s="38"/>
      <c r="AJ687" s="38"/>
      <c r="AK687" s="38"/>
      <c r="AL687" s="38"/>
      <c r="AM687" s="38"/>
      <c r="AN687" s="38"/>
      <c r="AO687" s="38"/>
      <c r="AP687" s="38"/>
      <c r="AQ687" s="24" t="s">
        <v>204</v>
      </c>
      <c r="AR687" s="24" t="s">
        <v>850</v>
      </c>
      <c r="AS687" s="38"/>
      <c r="AT687" s="38"/>
      <c r="AU687" s="38"/>
      <c r="AV687" s="174">
        <v>243000000</v>
      </c>
      <c r="AW687" s="102" t="s">
        <v>123</v>
      </c>
      <c r="AX687" s="102"/>
      <c r="AY687" s="102" t="s">
        <v>1811</v>
      </c>
      <c r="AZ687" s="102" t="s">
        <v>1193</v>
      </c>
      <c r="BA687" s="102"/>
      <c r="BB687" s="102"/>
      <c r="BC687" s="45"/>
      <c r="BD687" s="45"/>
    </row>
    <row r="688" spans="1:56" s="101" customFormat="1" ht="16" hidden="1" thickBot="1">
      <c r="A688" s="231"/>
      <c r="B688" s="240"/>
      <c r="C688" s="23" t="s">
        <v>405</v>
      </c>
      <c r="D688" s="24" t="s">
        <v>636</v>
      </c>
      <c r="E688" s="34"/>
      <c r="F688" s="102" t="s">
        <v>123</v>
      </c>
      <c r="G688" s="38"/>
      <c r="H688" s="38"/>
      <c r="I688" s="38"/>
      <c r="J688" s="102" t="s">
        <v>1193</v>
      </c>
      <c r="K688" s="38"/>
      <c r="L688" s="38"/>
      <c r="M688" s="38"/>
      <c r="N688" s="38"/>
      <c r="O688" s="38"/>
      <c r="P688" s="38"/>
      <c r="Q688" s="38"/>
      <c r="R688" s="46" t="s">
        <v>145</v>
      </c>
      <c r="S688" s="46">
        <v>0</v>
      </c>
      <c r="T688" s="25" t="s">
        <v>223</v>
      </c>
      <c r="U688" s="46">
        <v>0</v>
      </c>
      <c r="V688" s="80"/>
      <c r="W688" s="46">
        <v>0</v>
      </c>
      <c r="X688" s="46">
        <v>0</v>
      </c>
      <c r="Y688" s="46">
        <v>0</v>
      </c>
      <c r="Z688" s="38"/>
      <c r="AA688" s="38"/>
      <c r="AB688" s="38"/>
      <c r="AC688" s="38"/>
      <c r="AD688" s="38"/>
      <c r="AE688" s="38"/>
      <c r="AF688" s="38"/>
      <c r="AG688" s="38"/>
      <c r="AH688" s="38"/>
      <c r="AI688" s="38"/>
      <c r="AJ688" s="38"/>
      <c r="AK688" s="38"/>
      <c r="AL688" s="38"/>
      <c r="AM688" s="38"/>
      <c r="AN688" s="38"/>
      <c r="AO688" s="38"/>
      <c r="AP688" s="38"/>
      <c r="AQ688" s="24" t="s">
        <v>204</v>
      </c>
      <c r="AR688" s="24" t="s">
        <v>850</v>
      </c>
      <c r="AS688" s="38"/>
      <c r="AT688" s="38"/>
      <c r="AU688" s="38"/>
      <c r="AV688" s="174">
        <v>14625000</v>
      </c>
      <c r="AW688" s="102" t="s">
        <v>123</v>
      </c>
      <c r="AX688" s="102"/>
      <c r="AY688" s="102" t="s">
        <v>1811</v>
      </c>
      <c r="AZ688" s="102" t="s">
        <v>1193</v>
      </c>
      <c r="BA688" s="102"/>
      <c r="BB688" s="102"/>
      <c r="BC688" s="45"/>
      <c r="BD688" s="45"/>
    </row>
    <row r="689" spans="1:56" s="101" customFormat="1" ht="16" hidden="1" thickBot="1">
      <c r="A689" s="231"/>
      <c r="B689" s="240"/>
      <c r="C689" s="23" t="s">
        <v>406</v>
      </c>
      <c r="D689" s="24" t="s">
        <v>636</v>
      </c>
      <c r="E689" s="34"/>
      <c r="F689" s="102" t="s">
        <v>123</v>
      </c>
      <c r="G689" s="38"/>
      <c r="H689" s="38"/>
      <c r="I689" s="38"/>
      <c r="J689" s="102" t="s">
        <v>1193</v>
      </c>
      <c r="K689" s="38"/>
      <c r="L689" s="38"/>
      <c r="M689" s="38"/>
      <c r="N689" s="38"/>
      <c r="O689" s="38"/>
      <c r="P689" s="38"/>
      <c r="Q689" s="38"/>
      <c r="R689" s="46" t="s">
        <v>145</v>
      </c>
      <c r="S689" s="46">
        <v>0</v>
      </c>
      <c r="T689" s="25" t="s">
        <v>223</v>
      </c>
      <c r="U689" s="46">
        <v>0</v>
      </c>
      <c r="V689" s="80"/>
      <c r="W689" s="46">
        <v>0</v>
      </c>
      <c r="X689" s="46">
        <v>0</v>
      </c>
      <c r="Y689" s="46">
        <v>0</v>
      </c>
      <c r="Z689" s="38"/>
      <c r="AA689" s="38"/>
      <c r="AB689" s="38"/>
      <c r="AC689" s="38"/>
      <c r="AD689" s="38"/>
      <c r="AE689" s="38"/>
      <c r="AF689" s="38"/>
      <c r="AG689" s="38"/>
      <c r="AH689" s="38"/>
      <c r="AI689" s="38"/>
      <c r="AJ689" s="38"/>
      <c r="AK689" s="38"/>
      <c r="AL689" s="38"/>
      <c r="AM689" s="38"/>
      <c r="AN689" s="38"/>
      <c r="AO689" s="38"/>
      <c r="AP689" s="38"/>
      <c r="AQ689" s="24" t="s">
        <v>204</v>
      </c>
      <c r="AR689" s="24" t="s">
        <v>850</v>
      </c>
      <c r="AS689" s="38"/>
      <c r="AT689" s="38"/>
      <c r="AU689" s="38"/>
      <c r="AV689" s="174">
        <v>68850000</v>
      </c>
      <c r="AW689" s="102" t="s">
        <v>123</v>
      </c>
      <c r="AX689" s="102"/>
      <c r="AY689" s="102" t="s">
        <v>1811</v>
      </c>
      <c r="AZ689" s="102" t="s">
        <v>1193</v>
      </c>
      <c r="BA689" s="102"/>
      <c r="BB689" s="102"/>
      <c r="BC689" s="45"/>
      <c r="BD689" s="45"/>
    </row>
    <row r="690" spans="1:56" s="101" customFormat="1" ht="16" hidden="1" thickBot="1">
      <c r="A690" s="231"/>
      <c r="B690" s="240"/>
      <c r="C690" s="23" t="s">
        <v>405</v>
      </c>
      <c r="D690" s="24" t="s">
        <v>636</v>
      </c>
      <c r="E690" s="34"/>
      <c r="F690" s="102" t="s">
        <v>123</v>
      </c>
      <c r="G690" s="38"/>
      <c r="H690" s="38"/>
      <c r="I690" s="38"/>
      <c r="J690" s="102" t="s">
        <v>1193</v>
      </c>
      <c r="K690" s="38"/>
      <c r="L690" s="38"/>
      <c r="M690" s="38"/>
      <c r="N690" s="38"/>
      <c r="O690" s="38"/>
      <c r="P690" s="38"/>
      <c r="Q690" s="38"/>
      <c r="R690" s="46" t="s">
        <v>145</v>
      </c>
      <c r="S690" s="46">
        <v>0</v>
      </c>
      <c r="T690" s="25" t="s">
        <v>223</v>
      </c>
      <c r="U690" s="46">
        <v>0</v>
      </c>
      <c r="V690" s="80"/>
      <c r="W690" s="46">
        <v>0</v>
      </c>
      <c r="X690" s="46">
        <v>0</v>
      </c>
      <c r="Y690" s="46">
        <v>0</v>
      </c>
      <c r="Z690" s="38"/>
      <c r="AA690" s="38"/>
      <c r="AB690" s="38"/>
      <c r="AC690" s="38"/>
      <c r="AD690" s="38"/>
      <c r="AE690" s="38"/>
      <c r="AF690" s="38"/>
      <c r="AG690" s="38"/>
      <c r="AH690" s="38"/>
      <c r="AI690" s="38"/>
      <c r="AJ690" s="38"/>
      <c r="AK690" s="38"/>
      <c r="AL690" s="38"/>
      <c r="AM690" s="38"/>
      <c r="AN690" s="38"/>
      <c r="AO690" s="38"/>
      <c r="AP690" s="38"/>
      <c r="AQ690" s="24" t="s">
        <v>204</v>
      </c>
      <c r="AR690" s="24" t="s">
        <v>850</v>
      </c>
      <c r="AS690" s="38"/>
      <c r="AT690" s="38"/>
      <c r="AU690" s="38"/>
      <c r="AV690" s="174">
        <v>14625000</v>
      </c>
      <c r="AW690" s="102" t="s">
        <v>123</v>
      </c>
      <c r="AX690" s="102"/>
      <c r="AY690" s="102" t="s">
        <v>1811</v>
      </c>
      <c r="AZ690" s="102" t="s">
        <v>1193</v>
      </c>
      <c r="BA690" s="102"/>
      <c r="BB690" s="102"/>
      <c r="BC690" s="45"/>
      <c r="BD690" s="45"/>
    </row>
    <row r="691" spans="1:56" s="101" customFormat="1" ht="16" hidden="1" thickBot="1">
      <c r="A691" s="231"/>
      <c r="B691" s="240"/>
      <c r="C691" s="23" t="s">
        <v>407</v>
      </c>
      <c r="D691" s="24" t="s">
        <v>636</v>
      </c>
      <c r="E691" s="34"/>
      <c r="F691" s="102" t="s">
        <v>123</v>
      </c>
      <c r="G691" s="38"/>
      <c r="H691" s="38"/>
      <c r="I691" s="38"/>
      <c r="J691" s="102" t="s">
        <v>1193</v>
      </c>
      <c r="K691" s="38"/>
      <c r="L691" s="38"/>
      <c r="M691" s="38"/>
      <c r="N691" s="38"/>
      <c r="O691" s="38"/>
      <c r="P691" s="38"/>
      <c r="Q691" s="38"/>
      <c r="R691" s="46" t="s">
        <v>145</v>
      </c>
      <c r="S691" s="46">
        <v>0</v>
      </c>
      <c r="T691" s="25" t="s">
        <v>223</v>
      </c>
      <c r="U691" s="46">
        <v>0</v>
      </c>
      <c r="V691" s="80"/>
      <c r="W691" s="46">
        <v>0</v>
      </c>
      <c r="X691" s="46">
        <v>0</v>
      </c>
      <c r="Y691" s="46">
        <v>0</v>
      </c>
      <c r="Z691" s="38"/>
      <c r="AA691" s="38"/>
      <c r="AB691" s="38"/>
      <c r="AC691" s="38"/>
      <c r="AD691" s="38"/>
      <c r="AE691" s="38"/>
      <c r="AF691" s="38"/>
      <c r="AG691" s="38"/>
      <c r="AH691" s="38"/>
      <c r="AI691" s="38"/>
      <c r="AJ691" s="38"/>
      <c r="AK691" s="38"/>
      <c r="AL691" s="38"/>
      <c r="AM691" s="38"/>
      <c r="AN691" s="38"/>
      <c r="AO691" s="38"/>
      <c r="AP691" s="38"/>
      <c r="AQ691" s="24" t="s">
        <v>204</v>
      </c>
      <c r="AR691" s="24" t="s">
        <v>850</v>
      </c>
      <c r="AS691" s="38"/>
      <c r="AT691" s="38"/>
      <c r="AU691" s="38"/>
      <c r="AV691" s="174">
        <v>5850000</v>
      </c>
      <c r="AW691" s="102" t="s">
        <v>123</v>
      </c>
      <c r="AX691" s="102"/>
      <c r="AY691" s="102" t="s">
        <v>1811</v>
      </c>
      <c r="AZ691" s="102" t="s">
        <v>1193</v>
      </c>
      <c r="BA691" s="102"/>
      <c r="BB691" s="102"/>
      <c r="BC691" s="45"/>
      <c r="BD691" s="45"/>
    </row>
    <row r="692" spans="1:56" s="101" customFormat="1" ht="16" hidden="1" thickBot="1">
      <c r="A692" s="231"/>
      <c r="B692" s="240"/>
      <c r="C692" s="23" t="s">
        <v>408</v>
      </c>
      <c r="D692" s="24" t="s">
        <v>636</v>
      </c>
      <c r="E692" s="34"/>
      <c r="F692" s="102" t="s">
        <v>123</v>
      </c>
      <c r="G692" s="38"/>
      <c r="H692" s="38"/>
      <c r="I692" s="38"/>
      <c r="J692" s="102" t="s">
        <v>1193</v>
      </c>
      <c r="K692" s="38"/>
      <c r="L692" s="38"/>
      <c r="M692" s="38"/>
      <c r="N692" s="38"/>
      <c r="O692" s="38"/>
      <c r="P692" s="38"/>
      <c r="Q692" s="38"/>
      <c r="R692" s="46" t="s">
        <v>145</v>
      </c>
      <c r="S692" s="46">
        <v>0</v>
      </c>
      <c r="T692" s="25" t="s">
        <v>223</v>
      </c>
      <c r="U692" s="46">
        <v>0</v>
      </c>
      <c r="V692" s="80"/>
      <c r="W692" s="46">
        <v>0</v>
      </c>
      <c r="X692" s="46">
        <v>0</v>
      </c>
      <c r="Y692" s="46">
        <v>0</v>
      </c>
      <c r="Z692" s="38"/>
      <c r="AA692" s="38"/>
      <c r="AB692" s="38"/>
      <c r="AC692" s="38"/>
      <c r="AD692" s="38"/>
      <c r="AE692" s="38"/>
      <c r="AF692" s="38"/>
      <c r="AG692" s="38"/>
      <c r="AH692" s="38"/>
      <c r="AI692" s="38"/>
      <c r="AJ692" s="38"/>
      <c r="AK692" s="38"/>
      <c r="AL692" s="38"/>
      <c r="AM692" s="38"/>
      <c r="AN692" s="38"/>
      <c r="AO692" s="38"/>
      <c r="AP692" s="38"/>
      <c r="AQ692" s="24" t="s">
        <v>204</v>
      </c>
      <c r="AR692" s="24" t="s">
        <v>850</v>
      </c>
      <c r="AS692" s="38"/>
      <c r="AT692" s="38"/>
      <c r="AU692" s="38"/>
      <c r="AV692" s="174">
        <v>1260000</v>
      </c>
      <c r="AW692" s="102" t="s">
        <v>123</v>
      </c>
      <c r="AX692" s="102"/>
      <c r="AY692" s="102" t="s">
        <v>1811</v>
      </c>
      <c r="AZ692" s="102" t="s">
        <v>1193</v>
      </c>
      <c r="BA692" s="102"/>
      <c r="BB692" s="102"/>
      <c r="BC692" s="45"/>
      <c r="BD692" s="45"/>
    </row>
    <row r="693" spans="1:56" s="101" customFormat="1" ht="16" hidden="1" thickBot="1">
      <c r="A693" s="231"/>
      <c r="B693" s="240"/>
      <c r="C693" s="23" t="s">
        <v>409</v>
      </c>
      <c r="D693" s="24" t="s">
        <v>644</v>
      </c>
      <c r="E693" s="34"/>
      <c r="F693" s="102" t="s">
        <v>123</v>
      </c>
      <c r="G693" s="38"/>
      <c r="H693" s="38"/>
      <c r="I693" s="38"/>
      <c r="J693" s="102" t="s">
        <v>1193</v>
      </c>
      <c r="K693" s="38"/>
      <c r="L693" s="38"/>
      <c r="M693" s="38"/>
      <c r="N693" s="38"/>
      <c r="O693" s="38"/>
      <c r="P693" s="38"/>
      <c r="Q693" s="38"/>
      <c r="R693" s="46" t="s">
        <v>145</v>
      </c>
      <c r="S693" s="46">
        <v>0</v>
      </c>
      <c r="T693" s="25" t="s">
        <v>223</v>
      </c>
      <c r="U693" s="46">
        <v>0</v>
      </c>
      <c r="V693" s="80"/>
      <c r="W693" s="46">
        <v>0</v>
      </c>
      <c r="X693" s="46">
        <v>0</v>
      </c>
      <c r="Y693" s="46">
        <v>0</v>
      </c>
      <c r="Z693" s="38"/>
      <c r="AA693" s="38"/>
      <c r="AB693" s="38"/>
      <c r="AC693" s="38"/>
      <c r="AD693" s="38"/>
      <c r="AE693" s="38"/>
      <c r="AF693" s="38"/>
      <c r="AG693" s="38"/>
      <c r="AH693" s="38"/>
      <c r="AI693" s="38"/>
      <c r="AJ693" s="38"/>
      <c r="AK693" s="38"/>
      <c r="AL693" s="38"/>
      <c r="AM693" s="38"/>
      <c r="AN693" s="38"/>
      <c r="AO693" s="38"/>
      <c r="AP693" s="38"/>
      <c r="AQ693" s="24" t="s">
        <v>204</v>
      </c>
      <c r="AR693" s="24" t="s">
        <v>850</v>
      </c>
      <c r="AS693" s="38"/>
      <c r="AT693" s="38"/>
      <c r="AU693" s="38"/>
      <c r="AV693" s="174">
        <v>5850000</v>
      </c>
      <c r="AW693" s="102" t="s">
        <v>123</v>
      </c>
      <c r="AX693" s="102"/>
      <c r="AY693" s="102" t="s">
        <v>1811</v>
      </c>
      <c r="AZ693" s="102" t="s">
        <v>1193</v>
      </c>
      <c r="BA693" s="102"/>
      <c r="BB693" s="102"/>
      <c r="BC693" s="45"/>
      <c r="BD693" s="45"/>
    </row>
    <row r="694" spans="1:56" s="101" customFormat="1" ht="16" hidden="1" thickBot="1">
      <c r="A694" s="231"/>
      <c r="B694" s="240"/>
      <c r="C694" s="23" t="s">
        <v>409</v>
      </c>
      <c r="D694" s="24" t="s">
        <v>644</v>
      </c>
      <c r="E694" s="34"/>
      <c r="F694" s="102" t="s">
        <v>123</v>
      </c>
      <c r="G694" s="38"/>
      <c r="H694" s="38"/>
      <c r="I694" s="38"/>
      <c r="J694" s="102" t="s">
        <v>1193</v>
      </c>
      <c r="K694" s="38"/>
      <c r="L694" s="38"/>
      <c r="M694" s="38"/>
      <c r="N694" s="38"/>
      <c r="O694" s="38"/>
      <c r="P694" s="38"/>
      <c r="Q694" s="38"/>
      <c r="R694" s="46" t="s">
        <v>145</v>
      </c>
      <c r="S694" s="46">
        <v>0</v>
      </c>
      <c r="T694" s="25" t="s">
        <v>226</v>
      </c>
      <c r="U694" s="46">
        <v>0</v>
      </c>
      <c r="V694" s="80"/>
      <c r="W694" s="46">
        <v>0</v>
      </c>
      <c r="X694" s="46">
        <v>0</v>
      </c>
      <c r="Y694" s="46">
        <v>0</v>
      </c>
      <c r="Z694" s="38"/>
      <c r="AA694" s="38"/>
      <c r="AB694" s="38"/>
      <c r="AC694" s="38"/>
      <c r="AD694" s="38"/>
      <c r="AE694" s="38"/>
      <c r="AF694" s="38"/>
      <c r="AG694" s="38"/>
      <c r="AH694" s="38"/>
      <c r="AI694" s="38"/>
      <c r="AJ694" s="38"/>
      <c r="AK694" s="38"/>
      <c r="AL694" s="38"/>
      <c r="AM694" s="38"/>
      <c r="AN694" s="38"/>
      <c r="AO694" s="38"/>
      <c r="AP694" s="38"/>
      <c r="AQ694" s="24" t="s">
        <v>204</v>
      </c>
      <c r="AR694" s="24" t="s">
        <v>850</v>
      </c>
      <c r="AS694" s="38"/>
      <c r="AT694" s="38"/>
      <c r="AU694" s="38"/>
      <c r="AV694" s="174">
        <v>11700000</v>
      </c>
      <c r="AW694" s="102" t="s">
        <v>123</v>
      </c>
      <c r="AX694" s="102"/>
      <c r="AY694" s="102" t="s">
        <v>1811</v>
      </c>
      <c r="AZ694" s="102" t="s">
        <v>1193</v>
      </c>
      <c r="BA694" s="102"/>
      <c r="BB694" s="102"/>
      <c r="BC694" s="45"/>
      <c r="BD694" s="45"/>
    </row>
    <row r="695" spans="1:56" s="101" customFormat="1" ht="16" hidden="1" thickBot="1">
      <c r="A695" s="231"/>
      <c r="B695" s="240"/>
      <c r="C695" s="23" t="s">
        <v>410</v>
      </c>
      <c r="D695" s="24" t="s">
        <v>636</v>
      </c>
      <c r="E695" s="34"/>
      <c r="F695" s="102" t="s">
        <v>123</v>
      </c>
      <c r="G695" s="38"/>
      <c r="H695" s="38"/>
      <c r="I695" s="38"/>
      <c r="J695" s="102" t="s">
        <v>1193</v>
      </c>
      <c r="K695" s="38"/>
      <c r="L695" s="38"/>
      <c r="M695" s="38"/>
      <c r="N695" s="38"/>
      <c r="O695" s="38"/>
      <c r="P695" s="38"/>
      <c r="Q695" s="38"/>
      <c r="R695" s="46" t="s">
        <v>145</v>
      </c>
      <c r="S695" s="46">
        <v>0</v>
      </c>
      <c r="T695" s="25" t="s">
        <v>223</v>
      </c>
      <c r="U695" s="46">
        <v>0</v>
      </c>
      <c r="V695" s="280" t="s">
        <v>145</v>
      </c>
      <c r="W695" s="46">
        <v>0</v>
      </c>
      <c r="X695" s="46">
        <v>0</v>
      </c>
      <c r="Y695" s="46">
        <v>0</v>
      </c>
      <c r="Z695" s="38"/>
      <c r="AA695" s="38"/>
      <c r="AB695" s="38"/>
      <c r="AC695" s="38"/>
      <c r="AD695" s="38"/>
      <c r="AE695" s="38"/>
      <c r="AF695" s="38"/>
      <c r="AG695" s="38"/>
      <c r="AH695" s="38"/>
      <c r="AI695" s="38"/>
      <c r="AJ695" s="38"/>
      <c r="AK695" s="38"/>
      <c r="AL695" s="38"/>
      <c r="AM695" s="38"/>
      <c r="AN695" s="38"/>
      <c r="AO695" s="38"/>
      <c r="AP695" s="38"/>
      <c r="AQ695" s="24" t="s">
        <v>204</v>
      </c>
      <c r="AR695" s="24" t="s">
        <v>850</v>
      </c>
      <c r="AS695" s="38"/>
      <c r="AT695" s="38"/>
      <c r="AU695" s="38"/>
      <c r="AV695" s="174">
        <v>1530000</v>
      </c>
      <c r="AW695" s="102" t="s">
        <v>123</v>
      </c>
      <c r="AX695" s="102"/>
      <c r="AY695" s="102" t="s">
        <v>1811</v>
      </c>
      <c r="AZ695" s="102" t="s">
        <v>1193</v>
      </c>
      <c r="BA695" s="102"/>
      <c r="BB695" s="102"/>
      <c r="BC695" s="45"/>
      <c r="BD695" s="45"/>
    </row>
    <row r="696" spans="1:56" s="101" customFormat="1" ht="16" hidden="1" thickBot="1">
      <c r="A696" s="231"/>
      <c r="B696" s="240"/>
      <c r="C696" s="23" t="s">
        <v>411</v>
      </c>
      <c r="D696" s="24" t="s">
        <v>695</v>
      </c>
      <c r="E696" s="34"/>
      <c r="F696" s="102" t="s">
        <v>123</v>
      </c>
      <c r="G696" s="38"/>
      <c r="H696" s="38"/>
      <c r="I696" s="38"/>
      <c r="J696" s="102" t="s">
        <v>1193</v>
      </c>
      <c r="K696" s="38"/>
      <c r="L696" s="38"/>
      <c r="M696" s="38"/>
      <c r="N696" s="38"/>
      <c r="O696" s="38"/>
      <c r="P696" s="38"/>
      <c r="Q696" s="38"/>
      <c r="R696" s="46" t="s">
        <v>145</v>
      </c>
      <c r="S696" s="46">
        <v>0</v>
      </c>
      <c r="T696" s="25" t="s">
        <v>223</v>
      </c>
      <c r="U696" s="46">
        <v>0</v>
      </c>
      <c r="V696" s="280" t="s">
        <v>145</v>
      </c>
      <c r="W696" s="46">
        <v>0</v>
      </c>
      <c r="X696" s="46">
        <v>0</v>
      </c>
      <c r="Y696" s="46">
        <v>0</v>
      </c>
      <c r="Z696" s="38"/>
      <c r="AA696" s="38"/>
      <c r="AB696" s="38"/>
      <c r="AC696" s="38"/>
      <c r="AD696" s="38"/>
      <c r="AE696" s="38"/>
      <c r="AF696" s="38"/>
      <c r="AG696" s="38"/>
      <c r="AH696" s="38"/>
      <c r="AI696" s="38"/>
      <c r="AJ696" s="38"/>
      <c r="AK696" s="38"/>
      <c r="AL696" s="38"/>
      <c r="AM696" s="38"/>
      <c r="AN696" s="38"/>
      <c r="AO696" s="38"/>
      <c r="AP696" s="38"/>
      <c r="AQ696" s="24" t="s">
        <v>204</v>
      </c>
      <c r="AR696" s="24" t="s">
        <v>850</v>
      </c>
      <c r="AS696" s="38"/>
      <c r="AT696" s="38"/>
      <c r="AU696" s="38"/>
      <c r="AV696" s="174">
        <v>645000</v>
      </c>
      <c r="AW696" s="102" t="s">
        <v>123</v>
      </c>
      <c r="AX696" s="102"/>
      <c r="AY696" s="102" t="s">
        <v>1811</v>
      </c>
      <c r="AZ696" s="102" t="s">
        <v>1193</v>
      </c>
      <c r="BA696" s="102"/>
      <c r="BB696" s="102"/>
      <c r="BC696" s="45"/>
      <c r="BD696" s="45"/>
    </row>
    <row r="697" spans="1:56" s="101" customFormat="1" ht="16" hidden="1" thickBot="1">
      <c r="A697" s="231"/>
      <c r="B697" s="240"/>
      <c r="C697" s="23" t="s">
        <v>412</v>
      </c>
      <c r="D697" s="24" t="s">
        <v>636</v>
      </c>
      <c r="E697" s="34"/>
      <c r="F697" s="102" t="s">
        <v>123</v>
      </c>
      <c r="G697" s="38"/>
      <c r="H697" s="38"/>
      <c r="I697" s="38"/>
      <c r="J697" s="102" t="s">
        <v>1193</v>
      </c>
      <c r="K697" s="38"/>
      <c r="L697" s="38"/>
      <c r="M697" s="38"/>
      <c r="N697" s="38"/>
      <c r="O697" s="38"/>
      <c r="P697" s="38"/>
      <c r="Q697" s="38"/>
      <c r="R697" s="46" t="s">
        <v>789</v>
      </c>
      <c r="S697" s="46">
        <v>0</v>
      </c>
      <c r="T697" s="25" t="s">
        <v>223</v>
      </c>
      <c r="U697" s="46">
        <v>0</v>
      </c>
      <c r="V697" s="280" t="s">
        <v>145</v>
      </c>
      <c r="W697" s="46">
        <v>0</v>
      </c>
      <c r="X697" s="46">
        <v>0</v>
      </c>
      <c r="Y697" s="46">
        <v>0</v>
      </c>
      <c r="Z697" s="38"/>
      <c r="AA697" s="38"/>
      <c r="AB697" s="38"/>
      <c r="AC697" s="38"/>
      <c r="AD697" s="38"/>
      <c r="AE697" s="38"/>
      <c r="AF697" s="38"/>
      <c r="AG697" s="38"/>
      <c r="AH697" s="38"/>
      <c r="AI697" s="38"/>
      <c r="AJ697" s="38"/>
      <c r="AK697" s="38"/>
      <c r="AL697" s="38"/>
      <c r="AM697" s="38"/>
      <c r="AN697" s="38"/>
      <c r="AO697" s="38"/>
      <c r="AP697" s="38"/>
      <c r="AQ697" s="24" t="s">
        <v>204</v>
      </c>
      <c r="AR697" s="24" t="s">
        <v>850</v>
      </c>
      <c r="AS697" s="38"/>
      <c r="AT697" s="38"/>
      <c r="AU697" s="38"/>
      <c r="AV697" s="174">
        <v>8100000</v>
      </c>
      <c r="AW697" s="102" t="s">
        <v>123</v>
      </c>
      <c r="AX697" s="102"/>
      <c r="AY697" s="102" t="s">
        <v>1811</v>
      </c>
      <c r="AZ697" s="102" t="s">
        <v>1193</v>
      </c>
      <c r="BA697" s="102"/>
      <c r="BB697" s="102"/>
      <c r="BC697" s="45"/>
      <c r="BD697" s="45"/>
    </row>
    <row r="698" spans="1:56" s="101" customFormat="1" ht="16" hidden="1" thickBot="1">
      <c r="A698" s="231"/>
      <c r="B698" s="240"/>
      <c r="C698" s="23" t="s">
        <v>413</v>
      </c>
      <c r="D698" s="24" t="s">
        <v>636</v>
      </c>
      <c r="E698" s="34"/>
      <c r="F698" s="102"/>
      <c r="G698" s="38"/>
      <c r="H698" s="38"/>
      <c r="I698" s="38"/>
      <c r="J698" s="102"/>
      <c r="K698" s="38"/>
      <c r="L698" s="38"/>
      <c r="M698" s="38"/>
      <c r="N698" s="38"/>
      <c r="O698" s="38"/>
      <c r="P698" s="38"/>
      <c r="Q698" s="38"/>
      <c r="R698" s="46" t="s">
        <v>789</v>
      </c>
      <c r="S698" s="46">
        <v>0</v>
      </c>
      <c r="T698" s="25" t="s">
        <v>226</v>
      </c>
      <c r="U698" s="46">
        <v>0</v>
      </c>
      <c r="V698" s="280" t="s">
        <v>145</v>
      </c>
      <c r="W698" s="46">
        <v>0</v>
      </c>
      <c r="X698" s="46">
        <v>0</v>
      </c>
      <c r="Y698" s="46">
        <v>0</v>
      </c>
      <c r="Z698" s="38"/>
      <c r="AA698" s="38"/>
      <c r="AB698" s="38"/>
      <c r="AC698" s="38"/>
      <c r="AD698" s="38"/>
      <c r="AE698" s="38"/>
      <c r="AF698" s="38"/>
      <c r="AG698" s="38"/>
      <c r="AH698" s="38"/>
      <c r="AI698" s="38"/>
      <c r="AJ698" s="38"/>
      <c r="AK698" s="38"/>
      <c r="AL698" s="38"/>
      <c r="AM698" s="38"/>
      <c r="AN698" s="38"/>
      <c r="AO698" s="38"/>
      <c r="AP698" s="38"/>
      <c r="AQ698" s="24" t="s">
        <v>204</v>
      </c>
      <c r="AR698" s="24" t="s">
        <v>850</v>
      </c>
      <c r="AS698" s="38"/>
      <c r="AT698" s="38"/>
      <c r="AU698" s="38"/>
      <c r="AV698" s="174">
        <v>2250000</v>
      </c>
      <c r="AW698" s="102"/>
      <c r="AX698" s="102"/>
      <c r="AY698" s="102"/>
      <c r="AZ698" s="102"/>
      <c r="BA698" s="104" t="s">
        <v>1840</v>
      </c>
      <c r="BB698" s="102"/>
      <c r="BC698" s="45"/>
      <c r="BD698" s="45"/>
    </row>
    <row r="699" spans="1:56" s="101" customFormat="1" ht="16" hidden="1" thickBot="1">
      <c r="A699" s="231"/>
      <c r="B699" s="240"/>
      <c r="C699" s="23" t="s">
        <v>414</v>
      </c>
      <c r="D699" s="24" t="s">
        <v>636</v>
      </c>
      <c r="E699" s="34"/>
      <c r="F699" s="102"/>
      <c r="G699" s="38"/>
      <c r="H699" s="38"/>
      <c r="I699" s="38"/>
      <c r="J699" s="102"/>
      <c r="K699" s="38"/>
      <c r="L699" s="38"/>
      <c r="M699" s="38"/>
      <c r="N699" s="38"/>
      <c r="O699" s="38"/>
      <c r="P699" s="38"/>
      <c r="Q699" s="38"/>
      <c r="R699" s="46" t="s">
        <v>789</v>
      </c>
      <c r="S699" s="46">
        <v>0</v>
      </c>
      <c r="T699" s="25" t="s">
        <v>223</v>
      </c>
      <c r="U699" s="46">
        <v>0</v>
      </c>
      <c r="V699" s="280" t="s">
        <v>145</v>
      </c>
      <c r="W699" s="46">
        <v>0</v>
      </c>
      <c r="X699" s="46">
        <v>0</v>
      </c>
      <c r="Y699" s="46">
        <v>0</v>
      </c>
      <c r="Z699" s="38"/>
      <c r="AA699" s="38"/>
      <c r="AB699" s="38"/>
      <c r="AC699" s="38"/>
      <c r="AD699" s="38"/>
      <c r="AE699" s="38"/>
      <c r="AF699" s="38"/>
      <c r="AG699" s="38"/>
      <c r="AH699" s="38"/>
      <c r="AI699" s="38"/>
      <c r="AJ699" s="38"/>
      <c r="AK699" s="38"/>
      <c r="AL699" s="38"/>
      <c r="AM699" s="38"/>
      <c r="AN699" s="38"/>
      <c r="AO699" s="38"/>
      <c r="AP699" s="38"/>
      <c r="AQ699" s="24" t="s">
        <v>204</v>
      </c>
      <c r="AR699" s="24" t="s">
        <v>850</v>
      </c>
      <c r="AS699" s="38"/>
      <c r="AT699" s="38"/>
      <c r="AU699" s="38"/>
      <c r="AV699" s="174">
        <v>2250000</v>
      </c>
      <c r="AW699" s="102"/>
      <c r="AX699" s="102"/>
      <c r="AY699" s="102"/>
      <c r="AZ699" s="102"/>
      <c r="BA699" s="104" t="s">
        <v>1840</v>
      </c>
      <c r="BB699" s="102"/>
      <c r="BC699" s="45"/>
      <c r="BD699" s="45"/>
    </row>
    <row r="700" spans="1:56" s="101" customFormat="1" ht="16" hidden="1" thickBot="1">
      <c r="A700" s="231"/>
      <c r="B700" s="240"/>
      <c r="C700" s="23" t="s">
        <v>415</v>
      </c>
      <c r="D700" s="24" t="s">
        <v>696</v>
      </c>
      <c r="E700" s="34"/>
      <c r="F700" s="102" t="s">
        <v>123</v>
      </c>
      <c r="G700" s="38"/>
      <c r="H700" s="38"/>
      <c r="I700" s="38"/>
      <c r="J700" s="102" t="s">
        <v>1556</v>
      </c>
      <c r="K700" s="38"/>
      <c r="L700" s="38"/>
      <c r="M700" s="38"/>
      <c r="N700" s="38"/>
      <c r="O700" s="38"/>
      <c r="P700" s="38"/>
      <c r="Q700" s="38"/>
      <c r="R700" s="46" t="s">
        <v>145</v>
      </c>
      <c r="S700" s="46">
        <v>0</v>
      </c>
      <c r="T700" s="25" t="s">
        <v>223</v>
      </c>
      <c r="U700" s="46">
        <v>0</v>
      </c>
      <c r="V700" s="280" t="s">
        <v>145</v>
      </c>
      <c r="W700" s="46">
        <v>0</v>
      </c>
      <c r="X700" s="46">
        <v>0</v>
      </c>
      <c r="Y700" s="46">
        <v>0</v>
      </c>
      <c r="Z700" s="38"/>
      <c r="AA700" s="38"/>
      <c r="AB700" s="38"/>
      <c r="AC700" s="38"/>
      <c r="AD700" s="38"/>
      <c r="AE700" s="38"/>
      <c r="AF700" s="38"/>
      <c r="AG700" s="38"/>
      <c r="AH700" s="38"/>
      <c r="AI700" s="38"/>
      <c r="AJ700" s="38"/>
      <c r="AK700" s="38"/>
      <c r="AL700" s="38"/>
      <c r="AM700" s="38"/>
      <c r="AN700" s="38"/>
      <c r="AO700" s="38"/>
      <c r="AP700" s="38"/>
      <c r="AQ700" s="24" t="s">
        <v>204</v>
      </c>
      <c r="AR700" s="24" t="s">
        <v>850</v>
      </c>
      <c r="AS700" s="38"/>
      <c r="AT700" s="38"/>
      <c r="AU700" s="38"/>
      <c r="AV700" s="174">
        <v>1800000</v>
      </c>
      <c r="AW700" s="102" t="s">
        <v>123</v>
      </c>
      <c r="AX700" s="102"/>
      <c r="AY700" s="102" t="s">
        <v>1810</v>
      </c>
      <c r="AZ700" s="102" t="s">
        <v>1556</v>
      </c>
      <c r="BA700" s="102"/>
      <c r="BB700" s="102"/>
      <c r="BC700" s="45"/>
      <c r="BD700" s="45"/>
    </row>
    <row r="701" spans="1:56" s="101" customFormat="1" ht="16" hidden="1" thickBot="1">
      <c r="A701" s="231"/>
      <c r="B701" s="240"/>
      <c r="C701" s="23" t="s">
        <v>416</v>
      </c>
      <c r="D701" s="24" t="s">
        <v>697</v>
      </c>
      <c r="E701" s="34"/>
      <c r="F701" s="102"/>
      <c r="G701" s="38"/>
      <c r="H701" s="38"/>
      <c r="I701" s="38"/>
      <c r="J701" s="102"/>
      <c r="K701" s="38"/>
      <c r="L701" s="38"/>
      <c r="M701" s="38"/>
      <c r="N701" s="38"/>
      <c r="O701" s="38"/>
      <c r="P701" s="38"/>
      <c r="Q701" s="38"/>
      <c r="R701" s="46" t="s">
        <v>145</v>
      </c>
      <c r="S701" s="46">
        <v>0</v>
      </c>
      <c r="T701" s="25" t="s">
        <v>223</v>
      </c>
      <c r="U701" s="46">
        <v>0</v>
      </c>
      <c r="V701" s="280" t="s">
        <v>145</v>
      </c>
      <c r="W701" s="46">
        <v>0</v>
      </c>
      <c r="X701" s="46">
        <v>0</v>
      </c>
      <c r="Y701" s="46">
        <v>0</v>
      </c>
      <c r="Z701" s="38"/>
      <c r="AA701" s="38"/>
      <c r="AB701" s="38"/>
      <c r="AC701" s="38"/>
      <c r="AD701" s="38"/>
      <c r="AE701" s="38"/>
      <c r="AF701" s="38"/>
      <c r="AG701" s="38"/>
      <c r="AH701" s="38"/>
      <c r="AI701" s="38"/>
      <c r="AJ701" s="38"/>
      <c r="AK701" s="38"/>
      <c r="AL701" s="38"/>
      <c r="AM701" s="38"/>
      <c r="AN701" s="38"/>
      <c r="AO701" s="38"/>
      <c r="AP701" s="38"/>
      <c r="AQ701" s="24" t="s">
        <v>204</v>
      </c>
      <c r="AR701" s="24" t="s">
        <v>850</v>
      </c>
      <c r="AS701" s="38"/>
      <c r="AT701" s="38"/>
      <c r="AU701" s="38"/>
      <c r="AV701" s="174">
        <v>90000</v>
      </c>
      <c r="AW701" s="102"/>
      <c r="AX701" s="102"/>
      <c r="AY701" s="102"/>
      <c r="AZ701" s="102"/>
      <c r="BA701" s="104" t="s">
        <v>1840</v>
      </c>
      <c r="BB701" s="102"/>
      <c r="BC701" s="45"/>
      <c r="BD701" s="45"/>
    </row>
    <row r="702" spans="1:56" s="101" customFormat="1" ht="16" hidden="1" thickBot="1">
      <c r="A702" s="231"/>
      <c r="B702" s="240"/>
      <c r="C702" s="40" t="s">
        <v>417</v>
      </c>
      <c r="D702" s="39" t="s">
        <v>636</v>
      </c>
      <c r="E702" s="41"/>
      <c r="F702" s="102"/>
      <c r="G702" s="38"/>
      <c r="H702" s="38"/>
      <c r="I702" s="38"/>
      <c r="J702" s="102"/>
      <c r="K702" s="38"/>
      <c r="L702" s="38"/>
      <c r="M702" s="38"/>
      <c r="N702" s="38"/>
      <c r="O702" s="38"/>
      <c r="P702" s="38"/>
      <c r="Q702" s="38"/>
      <c r="R702" s="142" t="s">
        <v>145</v>
      </c>
      <c r="S702" s="46">
        <v>0</v>
      </c>
      <c r="T702" s="102"/>
      <c r="U702" s="46">
        <v>0</v>
      </c>
      <c r="V702" s="80"/>
      <c r="W702" s="46">
        <v>0</v>
      </c>
      <c r="X702" s="46">
        <v>0</v>
      </c>
      <c r="Y702" s="46">
        <v>0</v>
      </c>
      <c r="Z702" s="38"/>
      <c r="AA702" s="38"/>
      <c r="AB702" s="38"/>
      <c r="AC702" s="38"/>
      <c r="AD702" s="38"/>
      <c r="AE702" s="38"/>
      <c r="AF702" s="38"/>
      <c r="AG702" s="38"/>
      <c r="AH702" s="38"/>
      <c r="AI702" s="38"/>
      <c r="AJ702" s="38"/>
      <c r="AK702" s="38"/>
      <c r="AL702" s="38"/>
      <c r="AM702" s="38"/>
      <c r="AN702" s="38"/>
      <c r="AO702" s="38"/>
      <c r="AP702" s="38"/>
      <c r="AQ702" s="39" t="s">
        <v>204</v>
      </c>
      <c r="AR702" s="39" t="s">
        <v>850</v>
      </c>
      <c r="AS702" s="38"/>
      <c r="AT702" s="38"/>
      <c r="AU702" s="38"/>
      <c r="AV702" s="174">
        <v>2220000</v>
      </c>
      <c r="AW702" s="102"/>
      <c r="AX702" s="102"/>
      <c r="AY702" s="102"/>
      <c r="AZ702" s="102"/>
      <c r="BA702" s="104" t="s">
        <v>1840</v>
      </c>
      <c r="BB702" s="102"/>
      <c r="BC702" s="45"/>
      <c r="BD702" s="45"/>
    </row>
    <row r="703" spans="1:56" s="101" customFormat="1" ht="25.5" hidden="1" customHeight="1">
      <c r="A703" s="231"/>
      <c r="B703" s="240"/>
      <c r="C703" s="23" t="s">
        <v>418</v>
      </c>
      <c r="D703" s="24" t="s">
        <v>698</v>
      </c>
      <c r="E703" s="34" t="s">
        <v>712</v>
      </c>
      <c r="F703" s="102" t="s">
        <v>123</v>
      </c>
      <c r="G703" s="38"/>
      <c r="H703" s="38"/>
      <c r="I703" s="38"/>
      <c r="J703" s="102" t="s">
        <v>1193</v>
      </c>
      <c r="K703" s="38"/>
      <c r="L703" s="38"/>
      <c r="M703" s="38"/>
      <c r="N703" s="38"/>
      <c r="O703" s="38"/>
      <c r="P703" s="38"/>
      <c r="Q703" s="38"/>
      <c r="R703" s="46" t="s">
        <v>810</v>
      </c>
      <c r="S703" s="46">
        <v>0</v>
      </c>
      <c r="T703" s="104" t="s">
        <v>225</v>
      </c>
      <c r="U703" s="46" t="s">
        <v>1653</v>
      </c>
      <c r="V703" s="189" t="s">
        <v>852</v>
      </c>
      <c r="W703" s="46">
        <v>0</v>
      </c>
      <c r="X703" s="46">
        <v>0</v>
      </c>
      <c r="Y703" s="46">
        <v>0</v>
      </c>
      <c r="Z703" s="38"/>
      <c r="AA703" s="38"/>
      <c r="AB703" s="38"/>
      <c r="AC703" s="38"/>
      <c r="AD703" s="38"/>
      <c r="AE703" s="38"/>
      <c r="AF703" s="38"/>
      <c r="AG703" s="38"/>
      <c r="AH703" s="38"/>
      <c r="AI703" s="38"/>
      <c r="AJ703" s="38"/>
      <c r="AK703" s="38"/>
      <c r="AL703" s="38"/>
      <c r="AM703" s="38"/>
      <c r="AN703" s="38"/>
      <c r="AO703" s="38"/>
      <c r="AP703" s="38"/>
      <c r="AQ703" s="24" t="s">
        <v>204</v>
      </c>
      <c r="AR703" s="24">
        <v>2007</v>
      </c>
      <c r="AS703" s="38"/>
      <c r="AT703" s="38"/>
      <c r="AU703" s="38"/>
      <c r="AV703" s="174">
        <v>502036480.2567777</v>
      </c>
      <c r="AW703" s="102" t="s">
        <v>123</v>
      </c>
      <c r="AX703" s="102"/>
      <c r="AY703" s="102" t="s">
        <v>1560</v>
      </c>
      <c r="AZ703" s="102" t="s">
        <v>1193</v>
      </c>
      <c r="BA703" s="102"/>
      <c r="BB703" s="102"/>
      <c r="BC703" s="45"/>
      <c r="BD703" s="45"/>
    </row>
    <row r="704" spans="1:56" s="101" customFormat="1" ht="16" hidden="1" thickBot="1">
      <c r="A704" s="231"/>
      <c r="B704" s="240"/>
      <c r="C704" s="23" t="s">
        <v>419</v>
      </c>
      <c r="D704" s="24" t="s">
        <v>699</v>
      </c>
      <c r="E704" s="34" t="s">
        <v>712</v>
      </c>
      <c r="F704" s="102" t="s">
        <v>123</v>
      </c>
      <c r="G704" s="38"/>
      <c r="H704" s="38"/>
      <c r="I704" s="38"/>
      <c r="J704" s="102" t="s">
        <v>1193</v>
      </c>
      <c r="K704" s="38"/>
      <c r="L704" s="38"/>
      <c r="M704" s="38"/>
      <c r="N704" s="38"/>
      <c r="O704" s="38"/>
      <c r="P704" s="38"/>
      <c r="Q704" s="38"/>
      <c r="R704" s="46" t="s">
        <v>810</v>
      </c>
      <c r="S704" s="46">
        <v>0</v>
      </c>
      <c r="T704" s="102" t="s">
        <v>225</v>
      </c>
      <c r="U704" s="46" t="s">
        <v>1653</v>
      </c>
      <c r="V704" s="190" t="s">
        <v>852</v>
      </c>
      <c r="W704" s="46">
        <v>0</v>
      </c>
      <c r="X704" s="46">
        <v>0</v>
      </c>
      <c r="Y704" s="46">
        <v>0</v>
      </c>
      <c r="Z704" s="38"/>
      <c r="AA704" s="38"/>
      <c r="AB704" s="38"/>
      <c r="AC704" s="38"/>
      <c r="AD704" s="38"/>
      <c r="AE704" s="38"/>
      <c r="AF704" s="38"/>
      <c r="AG704" s="38"/>
      <c r="AH704" s="38"/>
      <c r="AI704" s="38"/>
      <c r="AJ704" s="38"/>
      <c r="AK704" s="38"/>
      <c r="AL704" s="38"/>
      <c r="AM704" s="38"/>
      <c r="AN704" s="38"/>
      <c r="AO704" s="38"/>
      <c r="AP704" s="38"/>
      <c r="AQ704" s="24" t="s">
        <v>204</v>
      </c>
      <c r="AR704" s="24">
        <v>2007</v>
      </c>
      <c r="AS704" s="38"/>
      <c r="AT704" s="38"/>
      <c r="AU704" s="38"/>
      <c r="AV704" s="174">
        <v>404107870.54555315</v>
      </c>
      <c r="AW704" s="102" t="s">
        <v>123</v>
      </c>
      <c r="AX704" s="102"/>
      <c r="AY704" s="102" t="s">
        <v>1560</v>
      </c>
      <c r="AZ704" s="102" t="s">
        <v>1193</v>
      </c>
      <c r="BA704" s="102"/>
      <c r="BB704" s="102"/>
      <c r="BC704" s="45"/>
      <c r="BD704" s="45"/>
    </row>
    <row r="705" spans="1:77" s="101" customFormat="1" ht="16" hidden="1" thickBot="1">
      <c r="A705" s="231"/>
      <c r="B705" s="240"/>
      <c r="C705" s="23" t="s">
        <v>420</v>
      </c>
      <c r="D705" s="24" t="s">
        <v>700</v>
      </c>
      <c r="E705" s="34" t="s">
        <v>713</v>
      </c>
      <c r="F705" s="102" t="s">
        <v>123</v>
      </c>
      <c r="G705" s="38"/>
      <c r="H705" s="38"/>
      <c r="I705" s="38"/>
      <c r="J705" s="102" t="s">
        <v>1193</v>
      </c>
      <c r="K705" s="38"/>
      <c r="L705" s="38"/>
      <c r="M705" s="38"/>
      <c r="N705" s="38"/>
      <c r="O705" s="38"/>
      <c r="P705" s="38"/>
      <c r="Q705" s="38"/>
      <c r="R705" s="46" t="s">
        <v>811</v>
      </c>
      <c r="S705" s="46">
        <v>0</v>
      </c>
      <c r="T705" s="102" t="s">
        <v>1582</v>
      </c>
      <c r="U705" s="46" t="s">
        <v>1653</v>
      </c>
      <c r="V705" s="190" t="s">
        <v>853</v>
      </c>
      <c r="W705" s="46">
        <v>0</v>
      </c>
      <c r="X705" s="46">
        <v>0</v>
      </c>
      <c r="Y705" s="46">
        <v>0</v>
      </c>
      <c r="Z705" s="38"/>
      <c r="AA705" s="38"/>
      <c r="AB705" s="38"/>
      <c r="AC705" s="38"/>
      <c r="AD705" s="38"/>
      <c r="AE705" s="38"/>
      <c r="AF705" s="38"/>
      <c r="AG705" s="38"/>
      <c r="AH705" s="38"/>
      <c r="AI705" s="38"/>
      <c r="AJ705" s="38"/>
      <c r="AK705" s="38"/>
      <c r="AL705" s="38"/>
      <c r="AM705" s="38"/>
      <c r="AN705" s="38"/>
      <c r="AO705" s="38"/>
      <c r="AP705" s="38"/>
      <c r="AQ705" s="24" t="s">
        <v>204</v>
      </c>
      <c r="AR705" s="24">
        <v>2007</v>
      </c>
      <c r="AS705" s="38"/>
      <c r="AT705" s="38"/>
      <c r="AU705" s="38"/>
      <c r="AV705" s="174">
        <v>938172312.32944679</v>
      </c>
      <c r="AW705" s="102" t="s">
        <v>123</v>
      </c>
      <c r="AX705" s="102"/>
      <c r="AY705" s="102" t="s">
        <v>1560</v>
      </c>
      <c r="AZ705" s="102" t="s">
        <v>1193</v>
      </c>
      <c r="BA705" s="102"/>
      <c r="BB705" s="102"/>
      <c r="BC705" s="45"/>
      <c r="BD705" s="45"/>
    </row>
    <row r="706" spans="1:77" s="100" customFormat="1" ht="16" hidden="1" thickBot="1">
      <c r="A706" s="231"/>
      <c r="B706" s="254"/>
      <c r="C706" s="72" t="s">
        <v>421</v>
      </c>
      <c r="D706" s="70" t="s">
        <v>701</v>
      </c>
      <c r="E706" s="73" t="s">
        <v>713</v>
      </c>
      <c r="F706" s="104" t="s">
        <v>123</v>
      </c>
      <c r="G706" s="139"/>
      <c r="H706" s="139"/>
      <c r="I706" s="139"/>
      <c r="J706" s="104" t="s">
        <v>1193</v>
      </c>
      <c r="K706" s="139"/>
      <c r="L706" s="139"/>
      <c r="M706" s="139"/>
      <c r="N706" s="139"/>
      <c r="O706" s="139"/>
      <c r="P706" s="139"/>
      <c r="Q706" s="139"/>
      <c r="R706" s="50" t="s">
        <v>812</v>
      </c>
      <c r="S706" s="50">
        <v>0</v>
      </c>
      <c r="T706" s="104" t="s">
        <v>225</v>
      </c>
      <c r="U706" s="50" t="s">
        <v>1653</v>
      </c>
      <c r="V706" s="189" t="s">
        <v>854</v>
      </c>
      <c r="W706" s="50">
        <v>0</v>
      </c>
      <c r="X706" s="50">
        <v>0</v>
      </c>
      <c r="Y706" s="50">
        <v>0</v>
      </c>
      <c r="Z706" s="139"/>
      <c r="AA706" s="139"/>
      <c r="AB706" s="139"/>
      <c r="AC706" s="139"/>
      <c r="AD706" s="139"/>
      <c r="AE706" s="139"/>
      <c r="AF706" s="139"/>
      <c r="AG706" s="139"/>
      <c r="AH706" s="139"/>
      <c r="AI706" s="139"/>
      <c r="AJ706" s="139"/>
      <c r="AK706" s="139"/>
      <c r="AL706" s="139"/>
      <c r="AM706" s="139"/>
      <c r="AN706" s="139"/>
      <c r="AO706" s="139"/>
      <c r="AP706" s="139"/>
      <c r="AQ706" s="70" t="s">
        <v>204</v>
      </c>
      <c r="AR706" s="70">
        <v>2007</v>
      </c>
      <c r="AS706" s="139"/>
      <c r="AT706" s="139"/>
      <c r="AU706" s="139"/>
      <c r="AV706" s="71">
        <v>699361351.24323857</v>
      </c>
      <c r="AW706" s="104" t="s">
        <v>123</v>
      </c>
      <c r="AX706" s="104"/>
      <c r="AY706" s="104" t="s">
        <v>1560</v>
      </c>
      <c r="AZ706" s="104" t="s">
        <v>1193</v>
      </c>
      <c r="BA706" s="104"/>
      <c r="BB706" s="104"/>
      <c r="BC706" s="66"/>
      <c r="BD706" s="66"/>
      <c r="BE706" s="121"/>
      <c r="BF706" s="121"/>
      <c r="BG706" s="121"/>
      <c r="BH706" s="121"/>
      <c r="BI706" s="121"/>
      <c r="BJ706" s="121"/>
      <c r="BK706" s="121"/>
      <c r="BL706" s="121"/>
      <c r="BM706" s="121"/>
      <c r="BN706" s="121"/>
      <c r="BO706" s="121"/>
      <c r="BP706" s="121"/>
      <c r="BQ706" s="121"/>
      <c r="BR706" s="121"/>
      <c r="BS706" s="121"/>
      <c r="BT706" s="121"/>
      <c r="BU706" s="121"/>
      <c r="BV706" s="121"/>
      <c r="BW706" s="121"/>
      <c r="BX706" s="121"/>
      <c r="BY706" s="121"/>
    </row>
    <row r="707" spans="1:77" s="100" customFormat="1" ht="16" hidden="1" thickBot="1">
      <c r="A707" s="231"/>
      <c r="B707" s="254"/>
      <c r="C707" s="72" t="s">
        <v>422</v>
      </c>
      <c r="D707" s="70" t="s">
        <v>702</v>
      </c>
      <c r="E707" s="73" t="s">
        <v>713</v>
      </c>
      <c r="F707" s="104" t="s">
        <v>123</v>
      </c>
      <c r="G707" s="139"/>
      <c r="H707" s="139"/>
      <c r="I707" s="139"/>
      <c r="J707" s="104" t="s">
        <v>1193</v>
      </c>
      <c r="K707" s="139"/>
      <c r="L707" s="139"/>
      <c r="M707" s="139"/>
      <c r="N707" s="139"/>
      <c r="O707" s="139"/>
      <c r="P707" s="139"/>
      <c r="Q707" s="139"/>
      <c r="R707" s="50" t="s">
        <v>813</v>
      </c>
      <c r="S707" s="50">
        <v>0</v>
      </c>
      <c r="T707" s="104" t="s">
        <v>1583</v>
      </c>
      <c r="U707" s="50" t="s">
        <v>1653</v>
      </c>
      <c r="V707" s="189" t="s">
        <v>855</v>
      </c>
      <c r="W707" s="50">
        <v>0</v>
      </c>
      <c r="X707" s="50">
        <v>0</v>
      </c>
      <c r="Y707" s="50">
        <v>0</v>
      </c>
      <c r="Z707" s="139"/>
      <c r="AA707" s="139"/>
      <c r="AB707" s="139"/>
      <c r="AC707" s="139"/>
      <c r="AD707" s="139"/>
      <c r="AE707" s="139"/>
      <c r="AF707" s="139"/>
      <c r="AG707" s="139"/>
      <c r="AH707" s="139"/>
      <c r="AI707" s="139"/>
      <c r="AJ707" s="139"/>
      <c r="AK707" s="139"/>
      <c r="AL707" s="139"/>
      <c r="AM707" s="139"/>
      <c r="AN707" s="139"/>
      <c r="AO707" s="139"/>
      <c r="AP707" s="139"/>
      <c r="AQ707" s="70" t="s">
        <v>204</v>
      </c>
      <c r="AR707" s="70">
        <v>2007</v>
      </c>
      <c r="AS707" s="139"/>
      <c r="AT707" s="139"/>
      <c r="AU707" s="139"/>
      <c r="AV707" s="71">
        <v>780045205.74074543</v>
      </c>
      <c r="AW707" s="104" t="s">
        <v>123</v>
      </c>
      <c r="AX707" s="104"/>
      <c r="AY707" s="104" t="s">
        <v>1560</v>
      </c>
      <c r="AZ707" s="104" t="s">
        <v>1193</v>
      </c>
      <c r="BA707" s="104"/>
      <c r="BB707" s="104"/>
      <c r="BC707" s="66"/>
      <c r="BD707" s="66"/>
      <c r="BE707" s="121"/>
      <c r="BF707" s="121"/>
      <c r="BG707" s="121"/>
      <c r="BH707" s="121"/>
      <c r="BI707" s="121"/>
      <c r="BJ707" s="121"/>
      <c r="BK707" s="121"/>
      <c r="BL707" s="121"/>
      <c r="BM707" s="121"/>
      <c r="BN707" s="121"/>
      <c r="BO707" s="121"/>
      <c r="BP707" s="121"/>
      <c r="BQ707" s="121"/>
      <c r="BR707" s="121"/>
      <c r="BS707" s="121"/>
      <c r="BT707" s="121"/>
      <c r="BU707" s="121"/>
      <c r="BV707" s="121"/>
      <c r="BW707" s="121"/>
      <c r="BX707" s="121"/>
      <c r="BY707" s="121"/>
    </row>
    <row r="708" spans="1:77" s="100" customFormat="1" ht="16" hidden="1" thickBot="1">
      <c r="A708" s="231"/>
      <c r="B708" s="254"/>
      <c r="C708" s="72" t="s">
        <v>423</v>
      </c>
      <c r="D708" s="70" t="s">
        <v>703</v>
      </c>
      <c r="E708" s="73" t="s">
        <v>713</v>
      </c>
      <c r="F708" s="104" t="s">
        <v>123</v>
      </c>
      <c r="G708" s="139"/>
      <c r="H708" s="139"/>
      <c r="I708" s="139"/>
      <c r="J708" s="104" t="s">
        <v>1193</v>
      </c>
      <c r="K708" s="139"/>
      <c r="L708" s="139"/>
      <c r="M708" s="139"/>
      <c r="N708" s="139"/>
      <c r="O708" s="139"/>
      <c r="P708" s="139"/>
      <c r="Q708" s="139"/>
      <c r="R708" s="50" t="s">
        <v>814</v>
      </c>
      <c r="S708" s="50">
        <v>0</v>
      </c>
      <c r="T708" s="104" t="s">
        <v>225</v>
      </c>
      <c r="U708" s="50" t="s">
        <v>1653</v>
      </c>
      <c r="V708" s="189" t="s">
        <v>856</v>
      </c>
      <c r="W708" s="50">
        <v>0</v>
      </c>
      <c r="X708" s="50">
        <v>0</v>
      </c>
      <c r="Y708" s="50">
        <v>0</v>
      </c>
      <c r="Z708" s="139"/>
      <c r="AA708" s="139"/>
      <c r="AB708" s="139"/>
      <c r="AC708" s="139"/>
      <c r="AD708" s="139"/>
      <c r="AE708" s="139"/>
      <c r="AF708" s="139"/>
      <c r="AG708" s="139"/>
      <c r="AH708" s="139"/>
      <c r="AI708" s="139"/>
      <c r="AJ708" s="139"/>
      <c r="AK708" s="139"/>
      <c r="AL708" s="139"/>
      <c r="AM708" s="139"/>
      <c r="AN708" s="139"/>
      <c r="AO708" s="139"/>
      <c r="AP708" s="139"/>
      <c r="AQ708" s="70" t="s">
        <v>204</v>
      </c>
      <c r="AR708" s="70">
        <v>2007</v>
      </c>
      <c r="AS708" s="139"/>
      <c r="AT708" s="139"/>
      <c r="AU708" s="139"/>
      <c r="AV708" s="71">
        <v>328321763.76237082</v>
      </c>
      <c r="AW708" s="104" t="s">
        <v>123</v>
      </c>
      <c r="AX708" s="104"/>
      <c r="AY708" s="104" t="s">
        <v>1560</v>
      </c>
      <c r="AZ708" s="104" t="s">
        <v>1193</v>
      </c>
      <c r="BA708" s="104"/>
      <c r="BB708" s="104"/>
      <c r="BC708" s="66"/>
      <c r="BD708" s="66"/>
      <c r="BE708" s="121"/>
      <c r="BF708" s="121"/>
      <c r="BG708" s="121"/>
      <c r="BH708" s="121"/>
      <c r="BI708" s="121"/>
      <c r="BJ708" s="121"/>
      <c r="BK708" s="121"/>
      <c r="BL708" s="121"/>
      <c r="BM708" s="121"/>
      <c r="BN708" s="121"/>
      <c r="BO708" s="121"/>
      <c r="BP708" s="121"/>
      <c r="BQ708" s="121"/>
      <c r="BR708" s="121"/>
      <c r="BS708" s="121"/>
      <c r="BT708" s="121"/>
      <c r="BU708" s="121"/>
      <c r="BV708" s="121"/>
      <c r="BW708" s="121"/>
      <c r="BX708" s="121"/>
      <c r="BY708" s="121"/>
    </row>
    <row r="709" spans="1:77" s="100" customFormat="1" ht="31" hidden="1" thickBot="1">
      <c r="A709" s="231"/>
      <c r="B709" s="254"/>
      <c r="C709" s="72" t="s">
        <v>424</v>
      </c>
      <c r="D709" s="70" t="s">
        <v>704</v>
      </c>
      <c r="E709" s="73" t="s">
        <v>714</v>
      </c>
      <c r="F709" s="104" t="s">
        <v>123</v>
      </c>
      <c r="G709" s="139"/>
      <c r="H709" s="139"/>
      <c r="I709" s="139"/>
      <c r="J709" s="104" t="s">
        <v>1193</v>
      </c>
      <c r="K709" s="139"/>
      <c r="L709" s="139"/>
      <c r="M709" s="139"/>
      <c r="N709" s="139"/>
      <c r="O709" s="139"/>
      <c r="P709" s="139"/>
      <c r="Q709" s="139"/>
      <c r="R709" s="50" t="s">
        <v>815</v>
      </c>
      <c r="S709" s="50">
        <v>0</v>
      </c>
      <c r="T709" s="104" t="s">
        <v>1583</v>
      </c>
      <c r="U709" s="50" t="s">
        <v>1654</v>
      </c>
      <c r="V709" s="189" t="s">
        <v>857</v>
      </c>
      <c r="W709" s="50">
        <v>0</v>
      </c>
      <c r="X709" s="50">
        <v>0</v>
      </c>
      <c r="Y709" s="50">
        <v>0</v>
      </c>
      <c r="Z709" s="139"/>
      <c r="AA709" s="139"/>
      <c r="AB709" s="139"/>
      <c r="AC709" s="139"/>
      <c r="AD709" s="139"/>
      <c r="AE709" s="139"/>
      <c r="AF709" s="139"/>
      <c r="AG709" s="139"/>
      <c r="AH709" s="139"/>
      <c r="AI709" s="139"/>
      <c r="AJ709" s="139"/>
      <c r="AK709" s="139"/>
      <c r="AL709" s="139"/>
      <c r="AM709" s="139"/>
      <c r="AN709" s="139"/>
      <c r="AO709" s="139"/>
      <c r="AP709" s="139"/>
      <c r="AQ709" s="70" t="s">
        <v>204</v>
      </c>
      <c r="AR709" s="70">
        <v>2007</v>
      </c>
      <c r="AS709" s="139"/>
      <c r="AT709" s="139"/>
      <c r="AU709" s="139"/>
      <c r="AV709" s="71">
        <v>69404154.396279112</v>
      </c>
      <c r="AW709" s="104" t="s">
        <v>123</v>
      </c>
      <c r="AX709" s="104"/>
      <c r="AY709" s="104" t="s">
        <v>1607</v>
      </c>
      <c r="AZ709" s="104" t="s">
        <v>1193</v>
      </c>
      <c r="BA709" s="104"/>
      <c r="BB709" s="104"/>
      <c r="BC709" s="66"/>
      <c r="BD709" s="66"/>
      <c r="BE709" s="121"/>
      <c r="BF709" s="121"/>
      <c r="BG709" s="121"/>
      <c r="BH709" s="121"/>
      <c r="BI709" s="121"/>
      <c r="BJ709" s="121"/>
      <c r="BK709" s="121"/>
      <c r="BL709" s="121"/>
      <c r="BM709" s="121"/>
      <c r="BN709" s="121"/>
      <c r="BO709" s="121"/>
      <c r="BP709" s="121"/>
      <c r="BQ709" s="121"/>
      <c r="BR709" s="121"/>
      <c r="BS709" s="121"/>
      <c r="BT709" s="121"/>
      <c r="BU709" s="121"/>
      <c r="BV709" s="121"/>
      <c r="BW709" s="121"/>
      <c r="BX709" s="121"/>
      <c r="BY709" s="121"/>
    </row>
    <row r="710" spans="1:77" s="100" customFormat="1" ht="16" hidden="1" thickBot="1">
      <c r="A710" s="231"/>
      <c r="B710" s="254"/>
      <c r="C710" s="72" t="s">
        <v>425</v>
      </c>
      <c r="D710" s="70" t="s">
        <v>705</v>
      </c>
      <c r="E710" s="73" t="s">
        <v>714</v>
      </c>
      <c r="F710" s="104" t="s">
        <v>123</v>
      </c>
      <c r="G710" s="139"/>
      <c r="H710" s="139"/>
      <c r="I710" s="139"/>
      <c r="J710" s="104" t="s">
        <v>1193</v>
      </c>
      <c r="K710" s="139"/>
      <c r="L710" s="139"/>
      <c r="M710" s="139"/>
      <c r="N710" s="139"/>
      <c r="O710" s="139"/>
      <c r="P710" s="139"/>
      <c r="Q710" s="139"/>
      <c r="R710" s="50" t="s">
        <v>816</v>
      </c>
      <c r="S710" s="50">
        <v>0</v>
      </c>
      <c r="T710" s="104" t="s">
        <v>238</v>
      </c>
      <c r="U710" s="50" t="s">
        <v>1655</v>
      </c>
      <c r="V710" s="189" t="s">
        <v>858</v>
      </c>
      <c r="W710" s="50">
        <v>0</v>
      </c>
      <c r="X710" s="50">
        <v>0</v>
      </c>
      <c r="Y710" s="50">
        <v>0</v>
      </c>
      <c r="Z710" s="139"/>
      <c r="AA710" s="139"/>
      <c r="AB710" s="139"/>
      <c r="AC710" s="139"/>
      <c r="AD710" s="139"/>
      <c r="AE710" s="139"/>
      <c r="AF710" s="139"/>
      <c r="AG710" s="139"/>
      <c r="AH710" s="139"/>
      <c r="AI710" s="139"/>
      <c r="AJ710" s="139"/>
      <c r="AK710" s="139"/>
      <c r="AL710" s="139"/>
      <c r="AM710" s="139"/>
      <c r="AN710" s="139"/>
      <c r="AO710" s="139"/>
      <c r="AP710" s="139"/>
      <c r="AQ710" s="70" t="s">
        <v>204</v>
      </c>
      <c r="AR710" s="70">
        <v>2007</v>
      </c>
      <c r="AS710" s="139"/>
      <c r="AT710" s="139"/>
      <c r="AU710" s="139"/>
      <c r="AV710" s="71">
        <v>717793820.97036767</v>
      </c>
      <c r="AW710" s="104" t="s">
        <v>123</v>
      </c>
      <c r="AX710" s="104"/>
      <c r="AY710" s="104" t="s">
        <v>1607</v>
      </c>
      <c r="AZ710" s="104" t="s">
        <v>1193</v>
      </c>
      <c r="BA710" s="104"/>
      <c r="BB710" s="104"/>
      <c r="BC710" s="66"/>
      <c r="BD710" s="66"/>
      <c r="BE710" s="121"/>
      <c r="BF710" s="121"/>
      <c r="BG710" s="121"/>
      <c r="BH710" s="121"/>
      <c r="BI710" s="121"/>
      <c r="BJ710" s="121"/>
      <c r="BK710" s="121"/>
      <c r="BL710" s="121"/>
      <c r="BM710" s="121"/>
      <c r="BN710" s="121"/>
      <c r="BO710" s="121"/>
      <c r="BP710" s="121"/>
      <c r="BQ710" s="121"/>
      <c r="BR710" s="121"/>
      <c r="BS710" s="121"/>
      <c r="BT710" s="121"/>
      <c r="BU710" s="121"/>
      <c r="BV710" s="121"/>
      <c r="BW710" s="121"/>
      <c r="BX710" s="121"/>
      <c r="BY710" s="121"/>
    </row>
    <row r="711" spans="1:77" s="100" customFormat="1" ht="20.25" hidden="1" customHeight="1">
      <c r="A711" s="231"/>
      <c r="B711" s="254"/>
      <c r="C711" s="72" t="s">
        <v>426</v>
      </c>
      <c r="D711" s="70" t="s">
        <v>706</v>
      </c>
      <c r="E711" s="73" t="s">
        <v>714</v>
      </c>
      <c r="F711" s="104" t="s">
        <v>123</v>
      </c>
      <c r="G711" s="139"/>
      <c r="H711" s="139"/>
      <c r="I711" s="139"/>
      <c r="J711" s="104" t="s">
        <v>1193</v>
      </c>
      <c r="K711" s="139"/>
      <c r="L711" s="139"/>
      <c r="M711" s="139"/>
      <c r="N711" s="139"/>
      <c r="O711" s="139"/>
      <c r="P711" s="139"/>
      <c r="Q711" s="139"/>
      <c r="R711" s="50" t="s">
        <v>817</v>
      </c>
      <c r="S711" s="50">
        <v>0</v>
      </c>
      <c r="T711" s="104" t="s">
        <v>238</v>
      </c>
      <c r="U711" s="50" t="s">
        <v>1656</v>
      </c>
      <c r="V711" s="189" t="s">
        <v>859</v>
      </c>
      <c r="W711" s="50">
        <v>0</v>
      </c>
      <c r="X711" s="50">
        <v>0</v>
      </c>
      <c r="Y711" s="50">
        <v>0</v>
      </c>
      <c r="Z711" s="139"/>
      <c r="AA711" s="139"/>
      <c r="AB711" s="139"/>
      <c r="AC711" s="139"/>
      <c r="AD711" s="139"/>
      <c r="AE711" s="139"/>
      <c r="AF711" s="139"/>
      <c r="AG711" s="139"/>
      <c r="AH711" s="139"/>
      <c r="AI711" s="139"/>
      <c r="AJ711" s="139"/>
      <c r="AK711" s="139"/>
      <c r="AL711" s="139"/>
      <c r="AM711" s="139"/>
      <c r="AN711" s="139"/>
      <c r="AO711" s="139"/>
      <c r="AP711" s="139"/>
      <c r="AQ711" s="70" t="s">
        <v>204</v>
      </c>
      <c r="AR711" s="70">
        <v>2007</v>
      </c>
      <c r="AS711" s="139"/>
      <c r="AT711" s="139"/>
      <c r="AU711" s="139"/>
      <c r="AV711" s="71">
        <v>120301615.53147618</v>
      </c>
      <c r="AW711" s="104" t="s">
        <v>123</v>
      </c>
      <c r="AX711" s="104"/>
      <c r="AY711" s="104" t="s">
        <v>1607</v>
      </c>
      <c r="AZ711" s="104" t="s">
        <v>1193</v>
      </c>
      <c r="BA711" s="104"/>
      <c r="BB711" s="104"/>
      <c r="BC711" s="66"/>
      <c r="BD711" s="66"/>
      <c r="BE711" s="121"/>
      <c r="BF711" s="121"/>
      <c r="BG711" s="121"/>
      <c r="BH711" s="121"/>
      <c r="BI711" s="121"/>
      <c r="BJ711" s="121"/>
      <c r="BK711" s="121"/>
      <c r="BL711" s="121"/>
      <c r="BM711" s="121"/>
      <c r="BN711" s="121"/>
      <c r="BO711" s="121"/>
      <c r="BP711" s="121"/>
      <c r="BQ711" s="121"/>
      <c r="BR711" s="121"/>
      <c r="BS711" s="121"/>
      <c r="BT711" s="121"/>
      <c r="BU711" s="121"/>
      <c r="BV711" s="121"/>
      <c r="BW711" s="121"/>
      <c r="BX711" s="121"/>
      <c r="BY711" s="121"/>
    </row>
    <row r="712" spans="1:77" s="100" customFormat="1" ht="22.5" hidden="1" customHeight="1">
      <c r="A712" s="231"/>
      <c r="B712" s="254"/>
      <c r="C712" s="72" t="s">
        <v>427</v>
      </c>
      <c r="D712" s="70" t="s">
        <v>707</v>
      </c>
      <c r="E712" s="73" t="s">
        <v>714</v>
      </c>
      <c r="F712" s="104" t="s">
        <v>123</v>
      </c>
      <c r="G712" s="139"/>
      <c r="H712" s="139"/>
      <c r="I712" s="139"/>
      <c r="J712" s="104" t="s">
        <v>1193</v>
      </c>
      <c r="K712" s="139"/>
      <c r="L712" s="139"/>
      <c r="M712" s="139"/>
      <c r="N712" s="139"/>
      <c r="O712" s="139"/>
      <c r="P712" s="139"/>
      <c r="Q712" s="139"/>
      <c r="R712" s="50" t="s">
        <v>1662</v>
      </c>
      <c r="S712" s="50">
        <v>0</v>
      </c>
      <c r="T712" s="104" t="s">
        <v>238</v>
      </c>
      <c r="U712" s="50" t="s">
        <v>1656</v>
      </c>
      <c r="V712" s="189" t="s">
        <v>860</v>
      </c>
      <c r="W712" s="50">
        <v>0</v>
      </c>
      <c r="X712" s="50">
        <v>0</v>
      </c>
      <c r="Y712" s="50">
        <v>0</v>
      </c>
      <c r="Z712" s="139"/>
      <c r="AA712" s="139"/>
      <c r="AB712" s="139"/>
      <c r="AC712" s="139"/>
      <c r="AD712" s="139"/>
      <c r="AE712" s="139"/>
      <c r="AF712" s="139"/>
      <c r="AG712" s="139"/>
      <c r="AH712" s="139"/>
      <c r="AI712" s="139"/>
      <c r="AJ712" s="139"/>
      <c r="AK712" s="139"/>
      <c r="AL712" s="139"/>
      <c r="AM712" s="139"/>
      <c r="AN712" s="139"/>
      <c r="AO712" s="139"/>
      <c r="AP712" s="139"/>
      <c r="AQ712" s="70" t="s">
        <v>204</v>
      </c>
      <c r="AR712" s="70">
        <v>2007</v>
      </c>
      <c r="AS712" s="139"/>
      <c r="AT712" s="139"/>
      <c r="AU712" s="139"/>
      <c r="AV712" s="71">
        <v>180455393.51893553</v>
      </c>
      <c r="AW712" s="104" t="s">
        <v>123</v>
      </c>
      <c r="AX712" s="104"/>
      <c r="AY712" s="104" t="s">
        <v>1607</v>
      </c>
      <c r="AZ712" s="104" t="s">
        <v>1193</v>
      </c>
      <c r="BA712" s="104"/>
      <c r="BB712" s="104"/>
      <c r="BC712" s="66"/>
      <c r="BD712" s="66"/>
      <c r="BE712" s="121"/>
      <c r="BF712" s="121"/>
      <c r="BG712" s="121"/>
      <c r="BH712" s="121"/>
      <c r="BI712" s="121"/>
      <c r="BJ712" s="121"/>
      <c r="BK712" s="121"/>
      <c r="BL712" s="121"/>
      <c r="BM712" s="121"/>
      <c r="BN712" s="121"/>
      <c r="BO712" s="121"/>
      <c r="BP712" s="121"/>
      <c r="BQ712" s="121"/>
      <c r="BR712" s="121"/>
      <c r="BS712" s="121"/>
      <c r="BT712" s="121"/>
      <c r="BU712" s="121"/>
      <c r="BV712" s="121"/>
      <c r="BW712" s="121"/>
      <c r="BX712" s="121"/>
      <c r="BY712" s="121"/>
    </row>
    <row r="713" spans="1:77" s="100" customFormat="1" ht="16" hidden="1" thickBot="1">
      <c r="A713" s="231"/>
      <c r="B713" s="254"/>
      <c r="C713" s="72" t="s">
        <v>428</v>
      </c>
      <c r="D713" s="70" t="s">
        <v>708</v>
      </c>
      <c r="E713" s="127" t="s">
        <v>714</v>
      </c>
      <c r="F713" s="104" t="s">
        <v>123</v>
      </c>
      <c r="G713" s="139"/>
      <c r="H713" s="139"/>
      <c r="I713" s="139"/>
      <c r="J713" s="104" t="s">
        <v>1193</v>
      </c>
      <c r="K713" s="139"/>
      <c r="L713" s="139"/>
      <c r="M713" s="139"/>
      <c r="N713" s="282"/>
      <c r="O713" s="282"/>
      <c r="P713" s="282"/>
      <c r="Q713" s="282"/>
      <c r="R713" s="146" t="s">
        <v>818</v>
      </c>
      <c r="S713" s="146">
        <v>0</v>
      </c>
      <c r="T713" s="282" t="s">
        <v>225</v>
      </c>
      <c r="U713" s="146" t="s">
        <v>1654</v>
      </c>
      <c r="V713" s="106" t="s">
        <v>861</v>
      </c>
      <c r="W713" s="50">
        <v>0</v>
      </c>
      <c r="X713" s="50">
        <v>0</v>
      </c>
      <c r="Y713" s="50">
        <v>0</v>
      </c>
      <c r="Z713" s="139"/>
      <c r="AA713" s="139"/>
      <c r="AB713" s="139"/>
      <c r="AC713" s="139"/>
      <c r="AD713" s="139"/>
      <c r="AE713" s="139"/>
      <c r="AF713" s="139"/>
      <c r="AG713" s="139"/>
      <c r="AH713" s="139"/>
      <c r="AI713" s="139"/>
      <c r="AJ713" s="139"/>
      <c r="AK713" s="139"/>
      <c r="AL713" s="139"/>
      <c r="AM713" s="139"/>
      <c r="AN713" s="139"/>
      <c r="AO713" s="139"/>
      <c r="AP713" s="139"/>
      <c r="AQ713" s="70" t="s">
        <v>204</v>
      </c>
      <c r="AR713" s="70">
        <v>2007</v>
      </c>
      <c r="AS713" s="139"/>
      <c r="AT713" s="139"/>
      <c r="AU713" s="139"/>
      <c r="AV713" s="71">
        <v>29037033.243438534</v>
      </c>
      <c r="AW713" s="104" t="s">
        <v>123</v>
      </c>
      <c r="AX713" s="104"/>
      <c r="AY713" s="259" t="s">
        <v>1607</v>
      </c>
      <c r="AZ713" s="104" t="s">
        <v>1193</v>
      </c>
      <c r="BA713" s="104"/>
      <c r="BB713" s="104"/>
      <c r="BC713" s="66"/>
      <c r="BD713" s="66"/>
      <c r="BE713" s="121"/>
      <c r="BF713" s="121"/>
      <c r="BG713" s="121"/>
      <c r="BH713" s="121"/>
      <c r="BI713" s="121"/>
      <c r="BJ713" s="121"/>
      <c r="BK713" s="121"/>
      <c r="BL713" s="121"/>
      <c r="BM713" s="121"/>
      <c r="BN713" s="121"/>
      <c r="BO713" s="121"/>
      <c r="BP713" s="121"/>
      <c r="BQ713" s="121"/>
      <c r="BR713" s="121"/>
      <c r="BS713" s="121"/>
      <c r="BT713" s="121"/>
      <c r="BU713" s="121"/>
      <c r="BV713" s="121"/>
      <c r="BW713" s="121"/>
      <c r="BX713" s="121"/>
      <c r="BY713" s="121"/>
    </row>
    <row r="714" spans="1:77" s="100" customFormat="1" ht="16" hidden="1" thickBot="1">
      <c r="A714" s="231"/>
      <c r="B714" s="254"/>
      <c r="C714" s="72" t="s">
        <v>429</v>
      </c>
      <c r="D714" s="70" t="s">
        <v>709</v>
      </c>
      <c r="E714" s="127" t="s">
        <v>714</v>
      </c>
      <c r="F714" s="104" t="s">
        <v>123</v>
      </c>
      <c r="G714" s="139"/>
      <c r="H714" s="139"/>
      <c r="I714" s="139"/>
      <c r="J714" s="104" t="s">
        <v>1193</v>
      </c>
      <c r="K714" s="139"/>
      <c r="L714" s="139"/>
      <c r="M714" s="139"/>
      <c r="N714" s="282"/>
      <c r="O714" s="282"/>
      <c r="P714" s="282"/>
      <c r="Q714" s="282"/>
      <c r="R714" s="146" t="s">
        <v>833</v>
      </c>
      <c r="S714" s="146">
        <v>0</v>
      </c>
      <c r="T714" s="282" t="s">
        <v>225</v>
      </c>
      <c r="U714" s="146" t="s">
        <v>1654</v>
      </c>
      <c r="V714" s="106"/>
      <c r="W714" s="50">
        <v>0</v>
      </c>
      <c r="X714" s="50">
        <v>0</v>
      </c>
      <c r="Y714" s="50">
        <v>0</v>
      </c>
      <c r="Z714" s="139"/>
      <c r="AA714" s="139"/>
      <c r="AB714" s="139"/>
      <c r="AC714" s="139"/>
      <c r="AD714" s="139"/>
      <c r="AE714" s="139"/>
      <c r="AF714" s="139"/>
      <c r="AG714" s="139"/>
      <c r="AH714" s="139"/>
      <c r="AI714" s="139"/>
      <c r="AJ714" s="139"/>
      <c r="AK714" s="139"/>
      <c r="AL714" s="139"/>
      <c r="AM714" s="139"/>
      <c r="AN714" s="139"/>
      <c r="AO714" s="139"/>
      <c r="AP714" s="139"/>
      <c r="AQ714" s="70" t="s">
        <v>204</v>
      </c>
      <c r="AR714" s="70">
        <v>2007</v>
      </c>
      <c r="AS714" s="139"/>
      <c r="AT714" s="139"/>
      <c r="AU714" s="139"/>
      <c r="AV714" s="71">
        <v>8403363.2143839058</v>
      </c>
      <c r="AW714" s="104" t="s">
        <v>123</v>
      </c>
      <c r="AX714" s="104"/>
      <c r="AY714" s="230" t="s">
        <v>1607</v>
      </c>
      <c r="AZ714" s="104" t="s">
        <v>1193</v>
      </c>
      <c r="BA714" s="104"/>
      <c r="BB714" s="104"/>
      <c r="BC714" s="66"/>
      <c r="BD714" s="66"/>
      <c r="BE714" s="121"/>
      <c r="BF714" s="121"/>
      <c r="BG714" s="121"/>
      <c r="BH714" s="121"/>
      <c r="BI714" s="121"/>
      <c r="BJ714" s="121"/>
      <c r="BK714" s="121"/>
      <c r="BL714" s="121"/>
      <c r="BM714" s="121"/>
      <c r="BN714" s="121"/>
      <c r="BO714" s="121"/>
      <c r="BP714" s="121"/>
      <c r="BQ714" s="121"/>
      <c r="BR714" s="121"/>
      <c r="BS714" s="121"/>
      <c r="BT714" s="121"/>
      <c r="BU714" s="121"/>
      <c r="BV714" s="121"/>
      <c r="BW714" s="121"/>
      <c r="BX714" s="121"/>
      <c r="BY714" s="121"/>
    </row>
    <row r="715" spans="1:77" s="100" customFormat="1" ht="16" hidden="1" thickBot="1">
      <c r="A715" s="231"/>
      <c r="B715" s="254"/>
      <c r="C715" s="72" t="s">
        <v>430</v>
      </c>
      <c r="D715" s="70" t="s">
        <v>710</v>
      </c>
      <c r="E715" s="128" t="s">
        <v>715</v>
      </c>
      <c r="F715" s="104" t="s">
        <v>123</v>
      </c>
      <c r="G715" s="139"/>
      <c r="H715" s="139"/>
      <c r="I715" s="139"/>
      <c r="J715" s="104" t="s">
        <v>1193</v>
      </c>
      <c r="K715" s="139"/>
      <c r="L715" s="139"/>
      <c r="M715" s="139"/>
      <c r="N715" s="282"/>
      <c r="O715" s="282"/>
      <c r="P715" s="282"/>
      <c r="Q715" s="282"/>
      <c r="R715" s="146" t="s">
        <v>819</v>
      </c>
      <c r="S715" s="146">
        <v>0</v>
      </c>
      <c r="T715" s="152" t="s">
        <v>223</v>
      </c>
      <c r="U715" s="146" t="s">
        <v>1653</v>
      </c>
      <c r="V715" s="106" t="s">
        <v>862</v>
      </c>
      <c r="W715" s="50">
        <v>0</v>
      </c>
      <c r="X715" s="50">
        <v>0</v>
      </c>
      <c r="Y715" s="50">
        <v>0</v>
      </c>
      <c r="Z715" s="139"/>
      <c r="AA715" s="139"/>
      <c r="AB715" s="139"/>
      <c r="AC715" s="139"/>
      <c r="AD715" s="139"/>
      <c r="AE715" s="139"/>
      <c r="AF715" s="139"/>
      <c r="AG715" s="139"/>
      <c r="AH715" s="139"/>
      <c r="AI715" s="139"/>
      <c r="AJ715" s="139"/>
      <c r="AK715" s="139"/>
      <c r="AL715" s="139"/>
      <c r="AM715" s="139"/>
      <c r="AN715" s="139"/>
      <c r="AO715" s="139"/>
      <c r="AP715" s="139"/>
      <c r="AQ715" s="70" t="s">
        <v>204</v>
      </c>
      <c r="AR715" s="70">
        <v>2007</v>
      </c>
      <c r="AS715" s="139"/>
      <c r="AT715" s="139"/>
      <c r="AU715" s="139"/>
      <c r="AV715" s="71">
        <v>73712307.028248191</v>
      </c>
      <c r="AW715" s="104" t="s">
        <v>123</v>
      </c>
      <c r="AX715" s="104"/>
      <c r="AY715" s="230" t="s">
        <v>1607</v>
      </c>
      <c r="AZ715" s="104" t="s">
        <v>1193</v>
      </c>
      <c r="BA715" s="104"/>
      <c r="BB715" s="104"/>
      <c r="BC715" s="66"/>
      <c r="BD715" s="66"/>
      <c r="BE715" s="121"/>
      <c r="BF715" s="121"/>
      <c r="BG715" s="121"/>
      <c r="BH715" s="121"/>
      <c r="BI715" s="121"/>
      <c r="BJ715" s="121"/>
      <c r="BK715" s="121"/>
      <c r="BL715" s="121"/>
      <c r="BM715" s="121"/>
      <c r="BN715" s="121"/>
      <c r="BO715" s="121"/>
      <c r="BP715" s="121"/>
      <c r="BQ715" s="121"/>
      <c r="BR715" s="121"/>
      <c r="BS715" s="121"/>
      <c r="BT715" s="121"/>
      <c r="BU715" s="121"/>
      <c r="BV715" s="121"/>
      <c r="BW715" s="121"/>
      <c r="BX715" s="121"/>
      <c r="BY715" s="121"/>
    </row>
    <row r="716" spans="1:77" s="100" customFormat="1" ht="16" hidden="1" thickBot="1">
      <c r="A716" s="231"/>
      <c r="B716" s="254"/>
      <c r="C716" s="72" t="s">
        <v>431</v>
      </c>
      <c r="D716" s="70" t="s">
        <v>711</v>
      </c>
      <c r="E716" s="128" t="s">
        <v>713</v>
      </c>
      <c r="F716" s="104" t="s">
        <v>123</v>
      </c>
      <c r="G716" s="139"/>
      <c r="H716" s="139"/>
      <c r="I716" s="139"/>
      <c r="J716" s="104" t="s">
        <v>1193</v>
      </c>
      <c r="K716" s="139"/>
      <c r="L716" s="139"/>
      <c r="M716" s="139"/>
      <c r="N716" s="282"/>
      <c r="O716" s="282"/>
      <c r="P716" s="282"/>
      <c r="Q716" s="282"/>
      <c r="R716" s="146" t="s">
        <v>819</v>
      </c>
      <c r="S716" s="146">
        <v>0</v>
      </c>
      <c r="T716" s="152" t="s">
        <v>223</v>
      </c>
      <c r="U716" s="146" t="s">
        <v>1653</v>
      </c>
      <c r="V716" s="106" t="s">
        <v>863</v>
      </c>
      <c r="W716" s="50">
        <v>0</v>
      </c>
      <c r="X716" s="50">
        <v>0</v>
      </c>
      <c r="Y716" s="50">
        <v>0</v>
      </c>
      <c r="Z716" s="139"/>
      <c r="AA716" s="139"/>
      <c r="AB716" s="139"/>
      <c r="AC716" s="139"/>
      <c r="AD716" s="139"/>
      <c r="AE716" s="139"/>
      <c r="AF716" s="139"/>
      <c r="AG716" s="139"/>
      <c r="AH716" s="139"/>
      <c r="AI716" s="139"/>
      <c r="AJ716" s="139"/>
      <c r="AK716" s="139"/>
      <c r="AL716" s="139"/>
      <c r="AM716" s="139"/>
      <c r="AN716" s="139"/>
      <c r="AO716" s="139"/>
      <c r="AP716" s="139"/>
      <c r="AQ716" s="70" t="s">
        <v>204</v>
      </c>
      <c r="AR716" s="70">
        <v>2007</v>
      </c>
      <c r="AS716" s="139"/>
      <c r="AT716" s="139"/>
      <c r="AU716" s="139"/>
      <c r="AV716" s="71">
        <v>11010978.369434575</v>
      </c>
      <c r="AW716" s="104" t="s">
        <v>123</v>
      </c>
      <c r="AX716" s="104"/>
      <c r="AY716" s="230" t="s">
        <v>1607</v>
      </c>
      <c r="AZ716" s="104" t="s">
        <v>1193</v>
      </c>
      <c r="BA716" s="104"/>
      <c r="BB716" s="104"/>
      <c r="BC716" s="66"/>
      <c r="BD716" s="66"/>
      <c r="BE716" s="121"/>
      <c r="BF716" s="121"/>
      <c r="BG716" s="121"/>
      <c r="BH716" s="121"/>
      <c r="BI716" s="121"/>
      <c r="BJ716" s="121"/>
      <c r="BK716" s="121"/>
      <c r="BL716" s="121"/>
      <c r="BM716" s="121"/>
      <c r="BN716" s="121"/>
      <c r="BO716" s="121"/>
      <c r="BP716" s="121"/>
      <c r="BQ716" s="121"/>
      <c r="BR716" s="121"/>
      <c r="BS716" s="121"/>
      <c r="BT716" s="121"/>
      <c r="BU716" s="121"/>
      <c r="BV716" s="121"/>
      <c r="BW716" s="121"/>
      <c r="BX716" s="121"/>
      <c r="BY716" s="121"/>
    </row>
    <row r="717" spans="1:77" s="100" customFormat="1" ht="22.5" hidden="1" customHeight="1">
      <c r="A717" s="231"/>
      <c r="B717" s="254"/>
      <c r="C717" s="72" t="s">
        <v>432</v>
      </c>
      <c r="D717" s="70"/>
      <c r="E717" s="128" t="s">
        <v>713</v>
      </c>
      <c r="F717" s="104" t="s">
        <v>123</v>
      </c>
      <c r="G717" s="139"/>
      <c r="H717" s="139"/>
      <c r="I717" s="139"/>
      <c r="J717" s="104" t="s">
        <v>1193</v>
      </c>
      <c r="K717" s="139"/>
      <c r="L717" s="139"/>
      <c r="M717" s="139"/>
      <c r="N717" s="139"/>
      <c r="O717" s="139"/>
      <c r="P717" s="139"/>
      <c r="Q717" s="139"/>
      <c r="R717" s="146" t="s">
        <v>821</v>
      </c>
      <c r="S717" s="146">
        <v>0</v>
      </c>
      <c r="T717" s="152" t="s">
        <v>223</v>
      </c>
      <c r="U717" s="146" t="s">
        <v>1657</v>
      </c>
      <c r="V717" s="189" t="s">
        <v>864</v>
      </c>
      <c r="W717" s="50">
        <v>0</v>
      </c>
      <c r="X717" s="50">
        <v>0</v>
      </c>
      <c r="Y717" s="50">
        <v>0</v>
      </c>
      <c r="Z717" s="139"/>
      <c r="AA717" s="139"/>
      <c r="AB717" s="139"/>
      <c r="AC717" s="139"/>
      <c r="AD717" s="139"/>
      <c r="AE717" s="139"/>
      <c r="AF717" s="139"/>
      <c r="AG717" s="139"/>
      <c r="AH717" s="139"/>
      <c r="AI717" s="139"/>
      <c r="AJ717" s="139"/>
      <c r="AK717" s="139"/>
      <c r="AL717" s="139"/>
      <c r="AM717" s="139"/>
      <c r="AN717" s="139"/>
      <c r="AO717" s="139"/>
      <c r="AP717" s="139"/>
      <c r="AQ717" s="70" t="s">
        <v>204</v>
      </c>
      <c r="AR717" s="70">
        <v>2007</v>
      </c>
      <c r="AS717" s="139"/>
      <c r="AT717" s="139"/>
      <c r="AU717" s="139"/>
      <c r="AV717" s="71">
        <v>5397779.1878546495</v>
      </c>
      <c r="AW717" s="104" t="s">
        <v>123</v>
      </c>
      <c r="AX717" s="104"/>
      <c r="AY717" s="230" t="s">
        <v>1607</v>
      </c>
      <c r="AZ717" s="104" t="s">
        <v>1193</v>
      </c>
      <c r="BA717" s="104"/>
      <c r="BB717" s="104"/>
      <c r="BC717" s="66"/>
      <c r="BD717" s="66"/>
      <c r="BE717" s="121"/>
      <c r="BF717" s="121"/>
      <c r="BG717" s="121"/>
      <c r="BH717" s="121"/>
      <c r="BI717" s="121"/>
      <c r="BJ717" s="121"/>
      <c r="BK717" s="121"/>
      <c r="BL717" s="121"/>
      <c r="BM717" s="121"/>
      <c r="BN717" s="121"/>
      <c r="BO717" s="121"/>
      <c r="BP717" s="121"/>
      <c r="BQ717" s="121"/>
      <c r="BR717" s="121"/>
      <c r="BS717" s="121"/>
      <c r="BT717" s="121"/>
      <c r="BU717" s="121"/>
      <c r="BV717" s="121"/>
      <c r="BW717" s="121"/>
      <c r="BX717" s="121"/>
      <c r="BY717" s="121"/>
    </row>
    <row r="718" spans="1:77" s="100" customFormat="1" ht="21.75" hidden="1" customHeight="1">
      <c r="A718" s="231"/>
      <c r="B718" s="254"/>
      <c r="C718" s="72" t="s">
        <v>433</v>
      </c>
      <c r="D718" s="70"/>
      <c r="E718" s="127" t="s">
        <v>712</v>
      </c>
      <c r="F718" s="104" t="s">
        <v>123</v>
      </c>
      <c r="G718" s="139"/>
      <c r="H718" s="139"/>
      <c r="I718" s="139"/>
      <c r="J718" s="104" t="s">
        <v>1193</v>
      </c>
      <c r="K718" s="139"/>
      <c r="L718" s="139"/>
      <c r="M718" s="139"/>
      <c r="N718" s="139"/>
      <c r="O718" s="139"/>
      <c r="P718" s="139"/>
      <c r="Q718" s="139"/>
      <c r="R718" s="146" t="s">
        <v>1669</v>
      </c>
      <c r="S718" s="146">
        <v>0</v>
      </c>
      <c r="T718" s="152" t="s">
        <v>223</v>
      </c>
      <c r="U718" s="146" t="s">
        <v>1658</v>
      </c>
      <c r="V718" s="189" t="s">
        <v>865</v>
      </c>
      <c r="W718" s="50">
        <v>0</v>
      </c>
      <c r="X718" s="50">
        <v>0</v>
      </c>
      <c r="Y718" s="50">
        <v>0</v>
      </c>
      <c r="Z718" s="139"/>
      <c r="AA718" s="139"/>
      <c r="AB718" s="139"/>
      <c r="AC718" s="139"/>
      <c r="AD718" s="139"/>
      <c r="AE718" s="139"/>
      <c r="AF718" s="139"/>
      <c r="AG718" s="139"/>
      <c r="AH718" s="139"/>
      <c r="AI718" s="139"/>
      <c r="AJ718" s="139"/>
      <c r="AK718" s="139"/>
      <c r="AL718" s="139"/>
      <c r="AM718" s="139"/>
      <c r="AN718" s="139"/>
      <c r="AO718" s="139"/>
      <c r="AP718" s="139"/>
      <c r="AQ718" s="70" t="s">
        <v>204</v>
      </c>
      <c r="AR718" s="70">
        <v>2007</v>
      </c>
      <c r="AS718" s="139"/>
      <c r="AT718" s="139"/>
      <c r="AU718" s="139"/>
      <c r="AV718" s="71">
        <v>9890577.8440914899</v>
      </c>
      <c r="AW718" s="104" t="s">
        <v>123</v>
      </c>
      <c r="AX718" s="104"/>
      <c r="AY718" s="230" t="s">
        <v>1607</v>
      </c>
      <c r="AZ718" s="104" t="s">
        <v>1193</v>
      </c>
      <c r="BA718" s="104"/>
      <c r="BB718" s="104"/>
      <c r="BC718" s="66"/>
      <c r="BD718" s="66"/>
      <c r="BE718" s="121"/>
      <c r="BF718" s="121"/>
      <c r="BG718" s="121"/>
      <c r="BH718" s="121"/>
      <c r="BI718" s="121"/>
      <c r="BJ718" s="121"/>
      <c r="BK718" s="121"/>
      <c r="BL718" s="121"/>
      <c r="BM718" s="121"/>
      <c r="BN718" s="121"/>
      <c r="BO718" s="121"/>
      <c r="BP718" s="121"/>
      <c r="BQ718" s="121"/>
      <c r="BR718" s="121"/>
      <c r="BS718" s="121"/>
      <c r="BT718" s="121"/>
      <c r="BU718" s="121"/>
      <c r="BV718" s="121"/>
      <c r="BW718" s="121"/>
      <c r="BX718" s="121"/>
      <c r="BY718" s="121"/>
    </row>
    <row r="719" spans="1:77" s="100" customFormat="1" ht="16" hidden="1" thickBot="1">
      <c r="A719" s="231"/>
      <c r="B719" s="254"/>
      <c r="C719" s="72" t="s">
        <v>434</v>
      </c>
      <c r="D719" s="70"/>
      <c r="E719" s="127" t="s">
        <v>714</v>
      </c>
      <c r="F719" s="104" t="s">
        <v>123</v>
      </c>
      <c r="G719" s="139"/>
      <c r="H719" s="139"/>
      <c r="I719" s="139"/>
      <c r="J719" s="104" t="s">
        <v>1193</v>
      </c>
      <c r="K719" s="139"/>
      <c r="L719" s="139"/>
      <c r="M719" s="139"/>
      <c r="N719" s="139"/>
      <c r="O719" s="139"/>
      <c r="P719" s="139"/>
      <c r="Q719" s="139"/>
      <c r="R719" s="146" t="s">
        <v>1663</v>
      </c>
      <c r="S719" s="146">
        <v>0</v>
      </c>
      <c r="T719" s="282" t="s">
        <v>1581</v>
      </c>
      <c r="U719" s="146" t="s">
        <v>1654</v>
      </c>
      <c r="V719" s="189" t="s">
        <v>866</v>
      </c>
      <c r="W719" s="50">
        <v>0</v>
      </c>
      <c r="X719" s="50">
        <v>0</v>
      </c>
      <c r="Y719" s="50">
        <v>0</v>
      </c>
      <c r="Z719" s="139"/>
      <c r="AA719" s="139"/>
      <c r="AB719" s="139"/>
      <c r="AC719" s="139"/>
      <c r="AD719" s="139"/>
      <c r="AE719" s="139"/>
      <c r="AF719" s="139"/>
      <c r="AG719" s="139"/>
      <c r="AH719" s="139"/>
      <c r="AI719" s="139"/>
      <c r="AJ719" s="139"/>
      <c r="AK719" s="139"/>
      <c r="AL719" s="139"/>
      <c r="AM719" s="139"/>
      <c r="AN719" s="139"/>
      <c r="AO719" s="139"/>
      <c r="AP719" s="139"/>
      <c r="AQ719" s="70" t="s">
        <v>204</v>
      </c>
      <c r="AR719" s="70">
        <v>2007</v>
      </c>
      <c r="AS719" s="139"/>
      <c r="AT719" s="139"/>
      <c r="AU719" s="139"/>
      <c r="AV719" s="71">
        <v>4411769.3299639178</v>
      </c>
      <c r="AW719" s="104" t="s">
        <v>123</v>
      </c>
      <c r="AX719" s="104"/>
      <c r="AY719" s="230" t="s">
        <v>1607</v>
      </c>
      <c r="AZ719" s="104" t="s">
        <v>1193</v>
      </c>
      <c r="BA719" s="104"/>
      <c r="BB719" s="104"/>
      <c r="BC719" s="66"/>
      <c r="BD719" s="66"/>
      <c r="BE719" s="121"/>
      <c r="BF719" s="121"/>
      <c r="BG719" s="121"/>
      <c r="BH719" s="121"/>
      <c r="BI719" s="121"/>
      <c r="BJ719" s="121"/>
      <c r="BK719" s="121"/>
      <c r="BL719" s="121"/>
      <c r="BM719" s="121"/>
      <c r="BN719" s="121"/>
      <c r="BO719" s="121"/>
      <c r="BP719" s="121"/>
      <c r="BQ719" s="121"/>
      <c r="BR719" s="121"/>
      <c r="BS719" s="121"/>
      <c r="BT719" s="121"/>
      <c r="BU719" s="121"/>
      <c r="BV719" s="121"/>
      <c r="BW719" s="121"/>
      <c r="BX719" s="121"/>
      <c r="BY719" s="121"/>
    </row>
    <row r="720" spans="1:77" ht="46" hidden="1" thickBot="1">
      <c r="A720" s="231"/>
      <c r="B720" s="240"/>
      <c r="C720" s="23" t="s">
        <v>435</v>
      </c>
      <c r="D720" s="24"/>
      <c r="E720" s="78" t="s">
        <v>714</v>
      </c>
      <c r="F720" s="102" t="s">
        <v>123</v>
      </c>
      <c r="G720" s="38"/>
      <c r="H720" s="38"/>
      <c r="I720" s="38"/>
      <c r="J720" s="102" t="s">
        <v>1193</v>
      </c>
      <c r="K720" s="38"/>
      <c r="L720" s="38"/>
      <c r="M720" s="38"/>
      <c r="N720" s="38"/>
      <c r="O720" s="38"/>
      <c r="P720" s="38"/>
      <c r="Q720" s="38"/>
      <c r="R720" s="143" t="s">
        <v>1664</v>
      </c>
      <c r="S720" s="143">
        <v>0</v>
      </c>
      <c r="T720" s="283" t="s">
        <v>225</v>
      </c>
      <c r="U720" s="143" t="s">
        <v>1659</v>
      </c>
      <c r="V720" s="190" t="s">
        <v>867</v>
      </c>
      <c r="W720" s="46">
        <v>0</v>
      </c>
      <c r="X720" s="46">
        <v>0</v>
      </c>
      <c r="Y720" s="46">
        <v>0</v>
      </c>
      <c r="Z720" s="38"/>
      <c r="AA720" s="38"/>
      <c r="AB720" s="38"/>
      <c r="AC720" s="38"/>
      <c r="AD720" s="38"/>
      <c r="AE720" s="38"/>
      <c r="AF720" s="38"/>
      <c r="AG720" s="38"/>
      <c r="AH720" s="38"/>
      <c r="AI720" s="38"/>
      <c r="AJ720" s="38"/>
      <c r="AK720" s="38"/>
      <c r="AL720" s="38"/>
      <c r="AM720" s="38"/>
      <c r="AN720" s="38"/>
      <c r="AO720" s="38"/>
      <c r="AP720" s="38"/>
      <c r="AQ720" s="24" t="s">
        <v>204</v>
      </c>
      <c r="AR720" s="24">
        <v>2007</v>
      </c>
      <c r="AS720" s="38"/>
      <c r="AT720" s="38"/>
      <c r="AU720" s="38"/>
      <c r="AV720" s="174">
        <v>28711752.573911995</v>
      </c>
      <c r="AW720" s="102" t="s">
        <v>123</v>
      </c>
      <c r="AX720" s="102"/>
      <c r="AY720" s="102" t="s">
        <v>1607</v>
      </c>
      <c r="AZ720" s="102" t="s">
        <v>1193</v>
      </c>
      <c r="BA720" s="102"/>
      <c r="BB720" s="102"/>
      <c r="BC720" s="45"/>
      <c r="BD720" s="45"/>
    </row>
    <row r="721" spans="1:77" ht="16" hidden="1" thickBot="1">
      <c r="A721" s="231"/>
      <c r="B721" s="240"/>
      <c r="C721" s="23" t="s">
        <v>436</v>
      </c>
      <c r="D721" s="24"/>
      <c r="E721" s="79" t="s">
        <v>712</v>
      </c>
      <c r="F721" s="102" t="s">
        <v>123</v>
      </c>
      <c r="G721" s="38"/>
      <c r="H721" s="38"/>
      <c r="I721" s="38"/>
      <c r="J721" s="102" t="s">
        <v>1193</v>
      </c>
      <c r="K721" s="38"/>
      <c r="L721" s="38"/>
      <c r="M721" s="38"/>
      <c r="N721" s="38"/>
      <c r="O721" s="38"/>
      <c r="P721" s="38"/>
      <c r="Q721" s="38"/>
      <c r="R721" s="143" t="s">
        <v>820</v>
      </c>
      <c r="S721" s="143">
        <v>0</v>
      </c>
      <c r="T721" s="283" t="s">
        <v>1584</v>
      </c>
      <c r="U721" s="143" t="s">
        <v>1653</v>
      </c>
      <c r="V721" s="190" t="s">
        <v>868</v>
      </c>
      <c r="W721" s="46">
        <v>0</v>
      </c>
      <c r="X721" s="46">
        <v>0</v>
      </c>
      <c r="Y721" s="46">
        <v>0</v>
      </c>
      <c r="Z721" s="38"/>
      <c r="AA721" s="38"/>
      <c r="AB721" s="38"/>
      <c r="AC721" s="38"/>
      <c r="AD721" s="38"/>
      <c r="AE721" s="38"/>
      <c r="AF721" s="38"/>
      <c r="AG721" s="38"/>
      <c r="AH721" s="38"/>
      <c r="AI721" s="38"/>
      <c r="AJ721" s="38"/>
      <c r="AK721" s="38"/>
      <c r="AL721" s="38"/>
      <c r="AM721" s="38"/>
      <c r="AN721" s="38"/>
      <c r="AO721" s="38"/>
      <c r="AP721" s="38"/>
      <c r="AQ721" s="24" t="s">
        <v>204</v>
      </c>
      <c r="AR721" s="24">
        <v>2007</v>
      </c>
      <c r="AS721" s="38"/>
      <c r="AT721" s="38"/>
      <c r="AU721" s="38"/>
      <c r="AV721" s="174">
        <v>715387122.38525295</v>
      </c>
      <c r="AW721" s="102" t="s">
        <v>123</v>
      </c>
      <c r="AX721" s="102"/>
      <c r="AY721" s="102" t="s">
        <v>1607</v>
      </c>
      <c r="AZ721" s="102" t="s">
        <v>1193</v>
      </c>
      <c r="BA721" s="102"/>
      <c r="BB721" s="102"/>
      <c r="BC721" s="45"/>
      <c r="BD721" s="45"/>
    </row>
    <row r="722" spans="1:77" ht="16" hidden="1" thickBot="1">
      <c r="A722" s="231"/>
      <c r="B722" s="240"/>
      <c r="C722" s="23" t="s">
        <v>437</v>
      </c>
      <c r="D722" s="24"/>
      <c r="E722" s="78" t="s">
        <v>713</v>
      </c>
      <c r="F722" s="102" t="s">
        <v>123</v>
      </c>
      <c r="G722" s="38"/>
      <c r="H722" s="38"/>
      <c r="I722" s="38"/>
      <c r="J722" s="102" t="s">
        <v>1193</v>
      </c>
      <c r="K722" s="38"/>
      <c r="L722" s="38"/>
      <c r="M722" s="38"/>
      <c r="N722" s="38"/>
      <c r="O722" s="38"/>
      <c r="P722" s="38"/>
      <c r="Q722" s="38"/>
      <c r="R722" s="143" t="s">
        <v>1665</v>
      </c>
      <c r="S722" s="143">
        <v>0</v>
      </c>
      <c r="T722" s="283" t="s">
        <v>1584</v>
      </c>
      <c r="U722" s="143" t="s">
        <v>1653</v>
      </c>
      <c r="V722" s="190" t="s">
        <v>868</v>
      </c>
      <c r="W722" s="46">
        <v>0</v>
      </c>
      <c r="X722" s="46">
        <v>0</v>
      </c>
      <c r="Y722" s="46">
        <v>0</v>
      </c>
      <c r="Z722" s="38"/>
      <c r="AA722" s="38"/>
      <c r="AB722" s="38"/>
      <c r="AC722" s="38"/>
      <c r="AD722" s="38"/>
      <c r="AE722" s="38"/>
      <c r="AF722" s="38"/>
      <c r="AG722" s="38"/>
      <c r="AH722" s="38"/>
      <c r="AI722" s="38"/>
      <c r="AJ722" s="38"/>
      <c r="AK722" s="38"/>
      <c r="AL722" s="38"/>
      <c r="AM722" s="38"/>
      <c r="AN722" s="38"/>
      <c r="AO722" s="38"/>
      <c r="AP722" s="38"/>
      <c r="AQ722" s="24" t="s">
        <v>204</v>
      </c>
      <c r="AR722" s="24">
        <v>2007</v>
      </c>
      <c r="AS722" s="38"/>
      <c r="AT722" s="38"/>
      <c r="AU722" s="38"/>
      <c r="AV722" s="174">
        <v>1270760643.4121666</v>
      </c>
      <c r="AW722" s="102" t="s">
        <v>123</v>
      </c>
      <c r="AX722" s="102"/>
      <c r="AY722" s="102" t="s">
        <v>1607</v>
      </c>
      <c r="AZ722" s="102" t="s">
        <v>1193</v>
      </c>
      <c r="BA722" s="102"/>
      <c r="BB722" s="102"/>
      <c r="BC722" s="45"/>
      <c r="BD722" s="45"/>
    </row>
    <row r="723" spans="1:77" ht="16" hidden="1" thickBot="1">
      <c r="A723" s="231"/>
      <c r="B723" s="240"/>
      <c r="C723" s="23" t="s">
        <v>438</v>
      </c>
      <c r="D723" s="24"/>
      <c r="E723" s="79" t="s">
        <v>716</v>
      </c>
      <c r="F723" s="102" t="s">
        <v>123</v>
      </c>
      <c r="G723" s="38"/>
      <c r="H723" s="38"/>
      <c r="I723" s="38"/>
      <c r="J723" s="102" t="s">
        <v>1193</v>
      </c>
      <c r="K723" s="38"/>
      <c r="L723" s="38"/>
      <c r="M723" s="38"/>
      <c r="N723" s="38"/>
      <c r="O723" s="38"/>
      <c r="P723" s="38"/>
      <c r="Q723" s="38"/>
      <c r="R723" s="143" t="s">
        <v>1666</v>
      </c>
      <c r="S723" s="143">
        <v>0</v>
      </c>
      <c r="T723" s="283" t="s">
        <v>1585</v>
      </c>
      <c r="U723" s="143" t="s">
        <v>1660</v>
      </c>
      <c r="V723" s="190"/>
      <c r="W723" s="46">
        <v>0</v>
      </c>
      <c r="X723" s="46">
        <v>0</v>
      </c>
      <c r="Y723" s="46">
        <v>0</v>
      </c>
      <c r="Z723" s="38"/>
      <c r="AA723" s="38"/>
      <c r="AB723" s="38"/>
      <c r="AC723" s="38"/>
      <c r="AD723" s="38"/>
      <c r="AE723" s="38"/>
      <c r="AF723" s="38"/>
      <c r="AG723" s="38"/>
      <c r="AH723" s="38"/>
      <c r="AI723" s="38"/>
      <c r="AJ723" s="38"/>
      <c r="AK723" s="38"/>
      <c r="AL723" s="38"/>
      <c r="AM723" s="38"/>
      <c r="AN723" s="38"/>
      <c r="AO723" s="38"/>
      <c r="AP723" s="38"/>
      <c r="AQ723" s="24" t="s">
        <v>204</v>
      </c>
      <c r="AR723" s="24">
        <v>2007</v>
      </c>
      <c r="AS723" s="38"/>
      <c r="AT723" s="38"/>
      <c r="AU723" s="38"/>
      <c r="AV723" s="174">
        <v>19541936.392802708</v>
      </c>
      <c r="AW723" s="102" t="s">
        <v>123</v>
      </c>
      <c r="AX723" s="102"/>
      <c r="AY723" s="102" t="s">
        <v>1607</v>
      </c>
      <c r="AZ723" s="102" t="s">
        <v>1193</v>
      </c>
      <c r="BA723" s="102"/>
      <c r="BB723" s="102"/>
      <c r="BC723" s="45"/>
      <c r="BD723" s="45"/>
    </row>
    <row r="724" spans="1:77" s="100" customFormat="1" ht="22.5" hidden="1" customHeight="1">
      <c r="A724" s="231"/>
      <c r="B724" s="254"/>
      <c r="C724" s="72" t="s">
        <v>439</v>
      </c>
      <c r="D724" s="70"/>
      <c r="E724" s="128" t="s">
        <v>712</v>
      </c>
      <c r="F724" s="104" t="s">
        <v>123</v>
      </c>
      <c r="G724" s="139"/>
      <c r="H724" s="139"/>
      <c r="I724" s="139"/>
      <c r="J724" s="104" t="s">
        <v>1193</v>
      </c>
      <c r="K724" s="139"/>
      <c r="L724" s="139"/>
      <c r="M724" s="139"/>
      <c r="N724" s="139"/>
      <c r="O724" s="139"/>
      <c r="P724" s="139"/>
      <c r="Q724" s="139"/>
      <c r="R724" s="146" t="s">
        <v>1668</v>
      </c>
      <c r="S724" s="146">
        <v>0</v>
      </c>
      <c r="T724" s="282" t="s">
        <v>238</v>
      </c>
      <c r="U724" s="146" t="s">
        <v>1657</v>
      </c>
      <c r="V724" s="189" t="s">
        <v>869</v>
      </c>
      <c r="W724" s="50">
        <v>0</v>
      </c>
      <c r="X724" s="50">
        <v>0</v>
      </c>
      <c r="Y724" s="50">
        <v>0</v>
      </c>
      <c r="Z724" s="139"/>
      <c r="AA724" s="139"/>
      <c r="AB724" s="139"/>
      <c r="AC724" s="139"/>
      <c r="AD724" s="139"/>
      <c r="AE724" s="139"/>
      <c r="AF724" s="139"/>
      <c r="AG724" s="139"/>
      <c r="AH724" s="139"/>
      <c r="AI724" s="139"/>
      <c r="AJ724" s="139"/>
      <c r="AK724" s="139"/>
      <c r="AL724" s="139"/>
      <c r="AM724" s="139"/>
      <c r="AN724" s="139"/>
      <c r="AO724" s="139"/>
      <c r="AP724" s="139"/>
      <c r="AQ724" s="70" t="s">
        <v>204</v>
      </c>
      <c r="AR724" s="70">
        <v>2007</v>
      </c>
      <c r="AS724" s="139"/>
      <c r="AT724" s="139"/>
      <c r="AU724" s="139"/>
      <c r="AV724" s="71">
        <v>30817281.051848412</v>
      </c>
      <c r="AW724" s="104" t="s">
        <v>123</v>
      </c>
      <c r="AX724" s="104"/>
      <c r="AY724" s="104" t="s">
        <v>1607</v>
      </c>
      <c r="AZ724" s="104" t="s">
        <v>1193</v>
      </c>
      <c r="BA724" s="104"/>
      <c r="BB724" s="104"/>
      <c r="BC724" s="66"/>
      <c r="BD724" s="66"/>
      <c r="BE724" s="121"/>
      <c r="BF724" s="121"/>
      <c r="BG724" s="121"/>
      <c r="BH724" s="121"/>
      <c r="BI724" s="121"/>
      <c r="BJ724" s="121"/>
      <c r="BK724" s="121"/>
      <c r="BL724" s="121"/>
      <c r="BM724" s="121"/>
      <c r="BN724" s="121"/>
      <c r="BO724" s="121"/>
      <c r="BP724" s="121"/>
      <c r="BQ724" s="121"/>
      <c r="BR724" s="121"/>
      <c r="BS724" s="121"/>
      <c r="BT724" s="121"/>
      <c r="BU724" s="121"/>
      <c r="BV724" s="121"/>
      <c r="BW724" s="121"/>
      <c r="BX724" s="121"/>
      <c r="BY724" s="121"/>
    </row>
    <row r="725" spans="1:77" ht="16" hidden="1" thickBot="1">
      <c r="A725" s="231"/>
      <c r="B725" s="240"/>
      <c r="C725" s="23" t="s">
        <v>440</v>
      </c>
      <c r="D725" s="24"/>
      <c r="E725" s="78" t="s">
        <v>713</v>
      </c>
      <c r="F725" s="102" t="s">
        <v>123</v>
      </c>
      <c r="G725" s="38"/>
      <c r="H725" s="38"/>
      <c r="I725" s="38"/>
      <c r="J725" s="102" t="s">
        <v>1193</v>
      </c>
      <c r="K725" s="38"/>
      <c r="L725" s="38"/>
      <c r="M725" s="38"/>
      <c r="N725" s="38"/>
      <c r="O725" s="38"/>
      <c r="P725" s="38"/>
      <c r="Q725" s="38"/>
      <c r="R725" s="143" t="s">
        <v>1667</v>
      </c>
      <c r="S725" s="143">
        <v>0</v>
      </c>
      <c r="T725" s="283" t="s">
        <v>238</v>
      </c>
      <c r="U725" s="143" t="s">
        <v>1661</v>
      </c>
      <c r="V725" s="190"/>
      <c r="W725" s="46">
        <v>0</v>
      </c>
      <c r="X725" s="46">
        <v>0</v>
      </c>
      <c r="Y725" s="46">
        <v>0</v>
      </c>
      <c r="Z725" s="38"/>
      <c r="AA725" s="38"/>
      <c r="AB725" s="38"/>
      <c r="AC725" s="38"/>
      <c r="AD725" s="38"/>
      <c r="AE725" s="38"/>
      <c r="AF725" s="38"/>
      <c r="AG725" s="38"/>
      <c r="AH725" s="38"/>
      <c r="AI725" s="38"/>
      <c r="AJ725" s="38"/>
      <c r="AK725" s="38"/>
      <c r="AL725" s="38"/>
      <c r="AM725" s="38"/>
      <c r="AN725" s="38"/>
      <c r="AO725" s="38"/>
      <c r="AP725" s="38"/>
      <c r="AQ725" s="24" t="s">
        <v>204</v>
      </c>
      <c r="AR725" s="24">
        <v>2007</v>
      </c>
      <c r="AS725" s="38"/>
      <c r="AT725" s="38"/>
      <c r="AU725" s="38"/>
      <c r="AV725" s="174">
        <v>276350621.00736588</v>
      </c>
      <c r="AW725" s="102" t="s">
        <v>123</v>
      </c>
      <c r="AX725" s="102"/>
      <c r="AY725" s="102" t="s">
        <v>1607</v>
      </c>
      <c r="AZ725" s="102" t="s">
        <v>1193</v>
      </c>
      <c r="BA725" s="102"/>
      <c r="BB725" s="102"/>
      <c r="BC725" s="45"/>
      <c r="BD725" s="45"/>
    </row>
    <row r="726" spans="1:77" ht="16" hidden="1" thickBot="1">
      <c r="A726" s="231"/>
      <c r="B726" s="240"/>
      <c r="C726" s="23" t="s">
        <v>441</v>
      </c>
      <c r="D726" s="24"/>
      <c r="E726" s="34" t="s">
        <v>713</v>
      </c>
      <c r="F726" s="102" t="s">
        <v>123</v>
      </c>
      <c r="G726" s="38"/>
      <c r="H726" s="38"/>
      <c r="I726" s="38"/>
      <c r="J726" s="102" t="s">
        <v>1193</v>
      </c>
      <c r="K726" s="38"/>
      <c r="L726" s="38"/>
      <c r="M726" s="38"/>
      <c r="N726" s="38"/>
      <c r="O726" s="38"/>
      <c r="P726" s="38"/>
      <c r="Q726" s="38"/>
      <c r="R726" s="143" t="s">
        <v>1670</v>
      </c>
      <c r="S726" s="143">
        <v>0</v>
      </c>
      <c r="T726" s="283" t="s">
        <v>1581</v>
      </c>
      <c r="U726" s="143" t="s">
        <v>1661</v>
      </c>
      <c r="V726" s="190" t="s">
        <v>870</v>
      </c>
      <c r="W726" s="46">
        <v>0</v>
      </c>
      <c r="X726" s="46">
        <v>0</v>
      </c>
      <c r="Y726" s="46">
        <v>0</v>
      </c>
      <c r="Z726" s="38"/>
      <c r="AA726" s="38"/>
      <c r="AB726" s="38"/>
      <c r="AC726" s="38"/>
      <c r="AD726" s="38"/>
      <c r="AE726" s="38"/>
      <c r="AF726" s="38"/>
      <c r="AG726" s="38"/>
      <c r="AH726" s="38"/>
      <c r="AI726" s="38"/>
      <c r="AJ726" s="38"/>
      <c r="AK726" s="38"/>
      <c r="AL726" s="38"/>
      <c r="AM726" s="38"/>
      <c r="AN726" s="38"/>
      <c r="AO726" s="38"/>
      <c r="AP726" s="38"/>
      <c r="AQ726" s="24" t="s">
        <v>204</v>
      </c>
      <c r="AR726" s="24">
        <v>2007</v>
      </c>
      <c r="AS726" s="38"/>
      <c r="AT726" s="38"/>
      <c r="AU726" s="38"/>
      <c r="AV726" s="174">
        <v>16573859.279803665</v>
      </c>
      <c r="AW726" s="102" t="s">
        <v>123</v>
      </c>
      <c r="AX726" s="102"/>
      <c r="AY726" s="102" t="s">
        <v>1607</v>
      </c>
      <c r="AZ726" s="102" t="s">
        <v>1193</v>
      </c>
      <c r="BA726" s="102"/>
      <c r="BB726" s="102"/>
      <c r="BC726" s="45"/>
      <c r="BD726" s="45"/>
    </row>
    <row r="727" spans="1:77" s="100" customFormat="1" ht="16" hidden="1" thickBot="1">
      <c r="A727" s="231"/>
      <c r="B727" s="254"/>
      <c r="C727" s="72" t="s">
        <v>442</v>
      </c>
      <c r="D727" s="70"/>
      <c r="E727" s="73" t="s">
        <v>713</v>
      </c>
      <c r="F727" s="104" t="s">
        <v>123</v>
      </c>
      <c r="G727" s="139"/>
      <c r="H727" s="139"/>
      <c r="I727" s="139"/>
      <c r="J727" s="104" t="s">
        <v>1193</v>
      </c>
      <c r="K727" s="139"/>
      <c r="L727" s="139"/>
      <c r="M727" s="139"/>
      <c r="N727" s="139"/>
      <c r="O727" s="139"/>
      <c r="P727" s="139"/>
      <c r="Q727" s="139"/>
      <c r="R727" s="146" t="s">
        <v>819</v>
      </c>
      <c r="S727" s="146">
        <v>0</v>
      </c>
      <c r="T727" s="282" t="s">
        <v>1581</v>
      </c>
      <c r="U727" s="146" t="s">
        <v>1653</v>
      </c>
      <c r="V727" s="189" t="s">
        <v>871</v>
      </c>
      <c r="W727" s="50">
        <v>0</v>
      </c>
      <c r="X727" s="50">
        <v>0</v>
      </c>
      <c r="Y727" s="50">
        <v>0</v>
      </c>
      <c r="Z727" s="139"/>
      <c r="AA727" s="139"/>
      <c r="AB727" s="139"/>
      <c r="AC727" s="139"/>
      <c r="AD727" s="139"/>
      <c r="AE727" s="139"/>
      <c r="AF727" s="139"/>
      <c r="AG727" s="139"/>
      <c r="AH727" s="139"/>
      <c r="AI727" s="139"/>
      <c r="AJ727" s="139"/>
      <c r="AK727" s="139"/>
      <c r="AL727" s="139"/>
      <c r="AM727" s="139"/>
      <c r="AN727" s="139"/>
      <c r="AO727" s="139"/>
      <c r="AP727" s="139"/>
      <c r="AQ727" s="70" t="s">
        <v>204</v>
      </c>
      <c r="AR727" s="70">
        <v>2007</v>
      </c>
      <c r="AS727" s="139"/>
      <c r="AT727" s="139"/>
      <c r="AU727" s="139"/>
      <c r="AV727" s="71">
        <v>11499695.185638562</v>
      </c>
      <c r="AW727" s="104" t="s">
        <v>123</v>
      </c>
      <c r="AX727" s="104"/>
      <c r="AY727" s="104" t="s">
        <v>1607</v>
      </c>
      <c r="AZ727" s="104" t="s">
        <v>1193</v>
      </c>
      <c r="BA727" s="104"/>
      <c r="BB727" s="104"/>
      <c r="BC727" s="66"/>
      <c r="BD727" s="66"/>
      <c r="BE727" s="121"/>
      <c r="BF727" s="121"/>
      <c r="BG727" s="121"/>
      <c r="BH727" s="121"/>
      <c r="BI727" s="121"/>
      <c r="BJ727" s="121"/>
      <c r="BK727" s="121"/>
      <c r="BL727" s="121"/>
      <c r="BM727" s="121"/>
      <c r="BN727" s="121"/>
      <c r="BO727" s="121"/>
      <c r="BP727" s="121"/>
      <c r="BQ727" s="121"/>
      <c r="BR727" s="121"/>
      <c r="BS727" s="121"/>
      <c r="BT727" s="121"/>
      <c r="BU727" s="121"/>
      <c r="BV727" s="121"/>
      <c r="BW727" s="121"/>
      <c r="BX727" s="121"/>
      <c r="BY727" s="121"/>
    </row>
    <row r="728" spans="1:77" s="100" customFormat="1" ht="23.25" hidden="1" customHeight="1">
      <c r="A728" s="231"/>
      <c r="B728" s="254"/>
      <c r="C728" s="72" t="s">
        <v>443</v>
      </c>
      <c r="D728" s="70"/>
      <c r="E728" s="73" t="s">
        <v>713</v>
      </c>
      <c r="F728" s="104" t="s">
        <v>123</v>
      </c>
      <c r="G728" s="139"/>
      <c r="H728" s="139"/>
      <c r="I728" s="139"/>
      <c r="J728" s="104" t="s">
        <v>1193</v>
      </c>
      <c r="K728" s="139"/>
      <c r="L728" s="139"/>
      <c r="M728" s="139"/>
      <c r="N728" s="139"/>
      <c r="O728" s="139"/>
      <c r="P728" s="139"/>
      <c r="Q728" s="139"/>
      <c r="R728" s="146" t="s">
        <v>821</v>
      </c>
      <c r="S728" s="146">
        <v>0</v>
      </c>
      <c r="T728" s="282" t="s">
        <v>1581</v>
      </c>
      <c r="U728" s="146" t="s">
        <v>1657</v>
      </c>
      <c r="V728" s="189"/>
      <c r="W728" s="50">
        <v>0</v>
      </c>
      <c r="X728" s="50">
        <v>0</v>
      </c>
      <c r="Y728" s="50">
        <v>0</v>
      </c>
      <c r="Z728" s="139"/>
      <c r="AA728" s="139"/>
      <c r="AB728" s="139"/>
      <c r="AC728" s="139"/>
      <c r="AD728" s="139"/>
      <c r="AE728" s="139"/>
      <c r="AF728" s="139"/>
      <c r="AG728" s="139"/>
      <c r="AH728" s="139"/>
      <c r="AI728" s="139"/>
      <c r="AJ728" s="139"/>
      <c r="AK728" s="139"/>
      <c r="AL728" s="139"/>
      <c r="AM728" s="139"/>
      <c r="AN728" s="139"/>
      <c r="AO728" s="139"/>
      <c r="AP728" s="139"/>
      <c r="AQ728" s="70" t="s">
        <v>204</v>
      </c>
      <c r="AR728" s="70">
        <v>2007</v>
      </c>
      <c r="AS728" s="139"/>
      <c r="AT728" s="139"/>
      <c r="AU728" s="139"/>
      <c r="AV728" s="71">
        <v>12668588.36096359</v>
      </c>
      <c r="AW728" s="104" t="s">
        <v>123</v>
      </c>
      <c r="AX728" s="104"/>
      <c r="AY728" s="104" t="s">
        <v>1607</v>
      </c>
      <c r="AZ728" s="104" t="s">
        <v>1193</v>
      </c>
      <c r="BA728" s="104"/>
      <c r="BB728" s="104"/>
      <c r="BC728" s="66"/>
      <c r="BD728" s="66"/>
      <c r="BE728" s="121"/>
      <c r="BF728" s="121"/>
      <c r="BG728" s="121"/>
      <c r="BH728" s="121"/>
      <c r="BI728" s="121"/>
      <c r="BJ728" s="121"/>
      <c r="BK728" s="121"/>
      <c r="BL728" s="121"/>
      <c r="BM728" s="121"/>
      <c r="BN728" s="121"/>
      <c r="BO728" s="121"/>
      <c r="BP728" s="121"/>
      <c r="BQ728" s="121"/>
      <c r="BR728" s="121"/>
      <c r="BS728" s="121"/>
      <c r="BT728" s="121"/>
      <c r="BU728" s="121"/>
      <c r="BV728" s="121"/>
      <c r="BW728" s="121"/>
      <c r="BX728" s="121"/>
      <c r="BY728" s="121"/>
    </row>
    <row r="729" spans="1:77" s="100" customFormat="1" ht="16" hidden="1" thickBot="1">
      <c r="A729" s="231"/>
      <c r="B729" s="254"/>
      <c r="C729" s="72" t="s">
        <v>444</v>
      </c>
      <c r="D729" s="70"/>
      <c r="E729" s="73" t="s">
        <v>713</v>
      </c>
      <c r="F729" s="104" t="s">
        <v>123</v>
      </c>
      <c r="G729" s="139"/>
      <c r="H729" s="139"/>
      <c r="I729" s="139"/>
      <c r="J729" s="104" t="s">
        <v>1193</v>
      </c>
      <c r="K729" s="139"/>
      <c r="L729" s="139"/>
      <c r="M729" s="139"/>
      <c r="N729" s="139"/>
      <c r="O729" s="139"/>
      <c r="P729" s="139"/>
      <c r="Q729" s="139"/>
      <c r="R729" s="146" t="s">
        <v>814</v>
      </c>
      <c r="S729" s="146">
        <v>0</v>
      </c>
      <c r="T729" s="282" t="s">
        <v>1582</v>
      </c>
      <c r="U729" s="146" t="s">
        <v>1653</v>
      </c>
      <c r="V729" s="189"/>
      <c r="W729" s="50">
        <v>0</v>
      </c>
      <c r="X729" s="50">
        <v>0</v>
      </c>
      <c r="Y729" s="50">
        <v>0</v>
      </c>
      <c r="Z729" s="139"/>
      <c r="AA729" s="139"/>
      <c r="AB729" s="139"/>
      <c r="AC729" s="139"/>
      <c r="AD729" s="139"/>
      <c r="AE729" s="139"/>
      <c r="AF729" s="139"/>
      <c r="AG729" s="139"/>
      <c r="AH729" s="139"/>
      <c r="AI729" s="139"/>
      <c r="AJ729" s="139"/>
      <c r="AK729" s="139"/>
      <c r="AL729" s="139"/>
      <c r="AM729" s="139"/>
      <c r="AN729" s="139"/>
      <c r="AO729" s="139"/>
      <c r="AP729" s="139"/>
      <c r="AQ729" s="70" t="s">
        <v>204</v>
      </c>
      <c r="AR729" s="70">
        <v>2007</v>
      </c>
      <c r="AS729" s="139"/>
      <c r="AT729" s="139"/>
      <c r="AU729" s="139"/>
      <c r="AV729" s="71">
        <v>328321763.76237082</v>
      </c>
      <c r="AW729" s="104" t="s">
        <v>123</v>
      </c>
      <c r="AX729" s="104"/>
      <c r="AY729" s="104" t="s">
        <v>1607</v>
      </c>
      <c r="AZ729" s="104" t="s">
        <v>1193</v>
      </c>
      <c r="BA729" s="104"/>
      <c r="BB729" s="104"/>
      <c r="BC729" s="66"/>
      <c r="BD729" s="66"/>
      <c r="BE729" s="121"/>
      <c r="BF729" s="121"/>
      <c r="BG729" s="121"/>
      <c r="BH729" s="121"/>
      <c r="BI729" s="121"/>
      <c r="BJ729" s="121"/>
      <c r="BK729" s="121"/>
      <c r="BL729" s="121"/>
      <c r="BM729" s="121"/>
      <c r="BN729" s="121"/>
      <c r="BO729" s="121"/>
      <c r="BP729" s="121"/>
      <c r="BQ729" s="121"/>
      <c r="BR729" s="121"/>
      <c r="BS729" s="121"/>
      <c r="BT729" s="121"/>
      <c r="BU729" s="121"/>
      <c r="BV729" s="121"/>
      <c r="BW729" s="121"/>
      <c r="BX729" s="121"/>
      <c r="BY729" s="121"/>
    </row>
    <row r="730" spans="1:77" s="100" customFormat="1" ht="16" hidden="1" thickBot="1">
      <c r="A730" s="231"/>
      <c r="B730" s="254"/>
      <c r="C730" s="72" t="s">
        <v>445</v>
      </c>
      <c r="D730" s="70"/>
      <c r="E730" s="73" t="s">
        <v>713</v>
      </c>
      <c r="F730" s="104" t="s">
        <v>123</v>
      </c>
      <c r="G730" s="139"/>
      <c r="H730" s="139"/>
      <c r="I730" s="139"/>
      <c r="J730" s="104" t="s">
        <v>1193</v>
      </c>
      <c r="K730" s="139"/>
      <c r="L730" s="139"/>
      <c r="M730" s="139"/>
      <c r="N730" s="139"/>
      <c r="O730" s="139"/>
      <c r="P730" s="139"/>
      <c r="Q730" s="139"/>
      <c r="R730" s="146" t="s">
        <v>822</v>
      </c>
      <c r="S730" s="146">
        <v>0</v>
      </c>
      <c r="T730" s="282" t="s">
        <v>1581</v>
      </c>
      <c r="U730" s="146" t="s">
        <v>1654</v>
      </c>
      <c r="V730" s="189" t="s">
        <v>861</v>
      </c>
      <c r="W730" s="50">
        <v>0</v>
      </c>
      <c r="X730" s="50">
        <v>0</v>
      </c>
      <c r="Y730" s="50">
        <v>0</v>
      </c>
      <c r="Z730" s="139"/>
      <c r="AA730" s="139"/>
      <c r="AB730" s="139"/>
      <c r="AC730" s="139"/>
      <c r="AD730" s="139"/>
      <c r="AE730" s="139"/>
      <c r="AF730" s="139"/>
      <c r="AG730" s="139"/>
      <c r="AH730" s="139"/>
      <c r="AI730" s="139"/>
      <c r="AJ730" s="139"/>
      <c r="AK730" s="139"/>
      <c r="AL730" s="139"/>
      <c r="AM730" s="139"/>
      <c r="AN730" s="139"/>
      <c r="AO730" s="139"/>
      <c r="AP730" s="139"/>
      <c r="AQ730" s="70" t="s">
        <v>204</v>
      </c>
      <c r="AR730" s="70">
        <v>2007</v>
      </c>
      <c r="AS730" s="139"/>
      <c r="AT730" s="139"/>
      <c r="AU730" s="139"/>
      <c r="AV730" s="71">
        <v>4502803.1488720737</v>
      </c>
      <c r="AW730" s="104" t="s">
        <v>123</v>
      </c>
      <c r="AX730" s="104"/>
      <c r="AY730" s="104" t="s">
        <v>1608</v>
      </c>
      <c r="AZ730" s="104" t="s">
        <v>1193</v>
      </c>
      <c r="BA730" s="104"/>
      <c r="BB730" s="104"/>
      <c r="BC730" s="66"/>
      <c r="BD730" s="66"/>
      <c r="BE730" s="121"/>
      <c r="BF730" s="121"/>
      <c r="BG730" s="121"/>
      <c r="BH730" s="121"/>
      <c r="BI730" s="121"/>
      <c r="BJ730" s="121"/>
      <c r="BK730" s="121"/>
      <c r="BL730" s="121"/>
      <c r="BM730" s="121"/>
      <c r="BN730" s="121"/>
      <c r="BO730" s="121"/>
      <c r="BP730" s="121"/>
      <c r="BQ730" s="121"/>
      <c r="BR730" s="121"/>
      <c r="BS730" s="121"/>
      <c r="BT730" s="121"/>
      <c r="BU730" s="121"/>
      <c r="BV730" s="121"/>
      <c r="BW730" s="121"/>
      <c r="BX730" s="121"/>
      <c r="BY730" s="121"/>
    </row>
    <row r="731" spans="1:77" s="100" customFormat="1" ht="16" hidden="1" thickBot="1">
      <c r="A731" s="231"/>
      <c r="B731" s="254"/>
      <c r="C731" s="72" t="s">
        <v>446</v>
      </c>
      <c r="D731" s="70"/>
      <c r="E731" s="73" t="s">
        <v>713</v>
      </c>
      <c r="F731" s="104" t="s">
        <v>123</v>
      </c>
      <c r="G731" s="139"/>
      <c r="H731" s="139"/>
      <c r="I731" s="139"/>
      <c r="J731" s="104" t="s">
        <v>1193</v>
      </c>
      <c r="K731" s="139"/>
      <c r="L731" s="139"/>
      <c r="M731" s="139"/>
      <c r="N731" s="139"/>
      <c r="O731" s="139"/>
      <c r="P731" s="139"/>
      <c r="Q731" s="139"/>
      <c r="R731" s="146" t="s">
        <v>1682</v>
      </c>
      <c r="S731" s="146">
        <v>0</v>
      </c>
      <c r="T731" s="282" t="s">
        <v>225</v>
      </c>
      <c r="U731" s="146" t="s">
        <v>1653</v>
      </c>
      <c r="V731" s="189"/>
      <c r="W731" s="50">
        <v>0</v>
      </c>
      <c r="X731" s="50">
        <v>0</v>
      </c>
      <c r="Y731" s="50">
        <v>0</v>
      </c>
      <c r="Z731" s="139"/>
      <c r="AA731" s="139"/>
      <c r="AB731" s="139"/>
      <c r="AC731" s="139"/>
      <c r="AD731" s="139"/>
      <c r="AE731" s="139"/>
      <c r="AF731" s="139"/>
      <c r="AG731" s="139"/>
      <c r="AH731" s="139"/>
      <c r="AI731" s="139"/>
      <c r="AJ731" s="139"/>
      <c r="AK731" s="139"/>
      <c r="AL731" s="139"/>
      <c r="AM731" s="139"/>
      <c r="AN731" s="139"/>
      <c r="AO731" s="139"/>
      <c r="AP731" s="139"/>
      <c r="AQ731" s="70" t="s">
        <v>204</v>
      </c>
      <c r="AR731" s="70">
        <v>2007</v>
      </c>
      <c r="AS731" s="139"/>
      <c r="AT731" s="139"/>
      <c r="AU731" s="139"/>
      <c r="AV731" s="71">
        <v>52374861.119217046</v>
      </c>
      <c r="AW731" s="104" t="s">
        <v>123</v>
      </c>
      <c r="AX731" s="104"/>
      <c r="AY731" s="104" t="s">
        <v>1608</v>
      </c>
      <c r="AZ731" s="104" t="s">
        <v>1193</v>
      </c>
      <c r="BA731" s="104"/>
      <c r="BB731" s="104"/>
      <c r="BC731" s="66"/>
      <c r="BD731" s="66"/>
      <c r="BE731" s="121"/>
      <c r="BF731" s="121"/>
      <c r="BG731" s="121"/>
      <c r="BH731" s="121"/>
      <c r="BI731" s="121"/>
      <c r="BJ731" s="121"/>
      <c r="BK731" s="121"/>
      <c r="BL731" s="121"/>
      <c r="BM731" s="121"/>
      <c r="BN731" s="121"/>
      <c r="BO731" s="121"/>
      <c r="BP731" s="121"/>
      <c r="BQ731" s="121"/>
      <c r="BR731" s="121"/>
      <c r="BS731" s="121"/>
      <c r="BT731" s="121"/>
      <c r="BU731" s="121"/>
      <c r="BV731" s="121"/>
      <c r="BW731" s="121"/>
      <c r="BX731" s="121"/>
      <c r="BY731" s="121"/>
    </row>
    <row r="732" spans="1:77" s="100" customFormat="1" ht="16" hidden="1" thickBot="1">
      <c r="A732" s="231"/>
      <c r="B732" s="254"/>
      <c r="C732" s="72" t="s">
        <v>447</v>
      </c>
      <c r="D732" s="70"/>
      <c r="E732" s="128" t="s">
        <v>713</v>
      </c>
      <c r="F732" s="104" t="s">
        <v>123</v>
      </c>
      <c r="G732" s="139"/>
      <c r="H732" s="139"/>
      <c r="I732" s="139"/>
      <c r="J732" s="104" t="s">
        <v>1193</v>
      </c>
      <c r="K732" s="139"/>
      <c r="L732" s="139"/>
      <c r="M732" s="139"/>
      <c r="N732" s="282"/>
      <c r="O732" s="282"/>
      <c r="P732" s="282"/>
      <c r="Q732" s="282"/>
      <c r="R732" s="146" t="s">
        <v>1672</v>
      </c>
      <c r="S732" s="146">
        <v>0</v>
      </c>
      <c r="T732" s="282" t="s">
        <v>225</v>
      </c>
      <c r="U732" s="146" t="s">
        <v>1653</v>
      </c>
      <c r="V732" s="189"/>
      <c r="W732" s="50">
        <v>0</v>
      </c>
      <c r="X732" s="50">
        <v>0</v>
      </c>
      <c r="Y732" s="50">
        <v>0</v>
      </c>
      <c r="Z732" s="139"/>
      <c r="AA732" s="139"/>
      <c r="AB732" s="139"/>
      <c r="AC732" s="139"/>
      <c r="AD732" s="139"/>
      <c r="AE732" s="139"/>
      <c r="AF732" s="139"/>
      <c r="AG732" s="139"/>
      <c r="AH732" s="139"/>
      <c r="AI732" s="139"/>
      <c r="AJ732" s="139"/>
      <c r="AK732" s="139"/>
      <c r="AL732" s="139"/>
      <c r="AM732" s="139"/>
      <c r="AN732" s="139"/>
      <c r="AO732" s="139"/>
      <c r="AP732" s="139"/>
      <c r="AQ732" s="70" t="s">
        <v>204</v>
      </c>
      <c r="AR732" s="70">
        <v>2007</v>
      </c>
      <c r="AS732" s="139"/>
      <c r="AT732" s="139"/>
      <c r="AU732" s="139"/>
      <c r="AV732" s="71">
        <v>1059988.35682982</v>
      </c>
      <c r="AW732" s="104" t="s">
        <v>123</v>
      </c>
      <c r="AX732" s="104"/>
      <c r="AY732" s="104" t="s">
        <v>1608</v>
      </c>
      <c r="AZ732" s="104" t="s">
        <v>1193</v>
      </c>
      <c r="BA732" s="104"/>
      <c r="BB732" s="104"/>
      <c r="BC732" s="66"/>
      <c r="BD732" s="66"/>
      <c r="BE732" s="121"/>
      <c r="BF732" s="121"/>
      <c r="BG732" s="121"/>
      <c r="BH732" s="121"/>
      <c r="BI732" s="121"/>
      <c r="BJ732" s="121"/>
      <c r="BK732" s="121"/>
      <c r="BL732" s="121"/>
      <c r="BM732" s="121"/>
      <c r="BN732" s="121"/>
      <c r="BO732" s="121"/>
      <c r="BP732" s="121"/>
      <c r="BQ732" s="121"/>
      <c r="BR732" s="121"/>
      <c r="BS732" s="121"/>
      <c r="BT732" s="121"/>
      <c r="BU732" s="121"/>
      <c r="BV732" s="121"/>
      <c r="BW732" s="121"/>
      <c r="BX732" s="121"/>
      <c r="BY732" s="121"/>
    </row>
    <row r="733" spans="1:77" s="100" customFormat="1" ht="16" hidden="1" thickBot="1">
      <c r="A733" s="231"/>
      <c r="B733" s="254"/>
      <c r="C733" s="72" t="s">
        <v>448</v>
      </c>
      <c r="D733" s="70"/>
      <c r="E733" s="128" t="s">
        <v>713</v>
      </c>
      <c r="F733" s="104" t="s">
        <v>123</v>
      </c>
      <c r="G733" s="139"/>
      <c r="H733" s="139"/>
      <c r="I733" s="139"/>
      <c r="J733" s="104" t="s">
        <v>1193</v>
      </c>
      <c r="K733" s="139"/>
      <c r="L733" s="139"/>
      <c r="M733" s="139"/>
      <c r="N733" s="282"/>
      <c r="O733" s="282"/>
      <c r="P733" s="282"/>
      <c r="Q733" s="282"/>
      <c r="R733" s="146" t="s">
        <v>1676</v>
      </c>
      <c r="S733" s="146">
        <v>0</v>
      </c>
      <c r="T733" s="282" t="s">
        <v>1586</v>
      </c>
      <c r="U733" s="146" t="s">
        <v>1653</v>
      </c>
      <c r="V733" s="189" t="s">
        <v>861</v>
      </c>
      <c r="W733" s="50">
        <v>0</v>
      </c>
      <c r="X733" s="50">
        <v>0</v>
      </c>
      <c r="Y733" s="50">
        <v>0</v>
      </c>
      <c r="Z733" s="139"/>
      <c r="AA733" s="139"/>
      <c r="AB733" s="139"/>
      <c r="AC733" s="139"/>
      <c r="AD733" s="139"/>
      <c r="AE733" s="139"/>
      <c r="AF733" s="139"/>
      <c r="AG733" s="139"/>
      <c r="AH733" s="139"/>
      <c r="AI733" s="139"/>
      <c r="AJ733" s="139"/>
      <c r="AK733" s="139"/>
      <c r="AL733" s="139"/>
      <c r="AM733" s="139"/>
      <c r="AN733" s="139"/>
      <c r="AO733" s="139"/>
      <c r="AP733" s="139"/>
      <c r="AQ733" s="70" t="s">
        <v>204</v>
      </c>
      <c r="AR733" s="70">
        <v>2007</v>
      </c>
      <c r="AS733" s="139"/>
      <c r="AT733" s="139"/>
      <c r="AU733" s="139"/>
      <c r="AV733" s="71">
        <v>271368.55144674075</v>
      </c>
      <c r="AW733" s="104" t="s">
        <v>123</v>
      </c>
      <c r="AX733" s="104"/>
      <c r="AY733" s="104" t="s">
        <v>1608</v>
      </c>
      <c r="AZ733" s="104" t="s">
        <v>1193</v>
      </c>
      <c r="BA733" s="104"/>
      <c r="BB733" s="104"/>
      <c r="BC733" s="66"/>
      <c r="BD733" s="66"/>
      <c r="BE733" s="121"/>
      <c r="BF733" s="121"/>
      <c r="BG733" s="121"/>
      <c r="BH733" s="121"/>
      <c r="BI733" s="121"/>
      <c r="BJ733" s="121"/>
      <c r="BK733" s="121"/>
      <c r="BL733" s="121"/>
      <c r="BM733" s="121"/>
      <c r="BN733" s="121"/>
      <c r="BO733" s="121"/>
      <c r="BP733" s="121"/>
      <c r="BQ733" s="121"/>
      <c r="BR733" s="121"/>
      <c r="BS733" s="121"/>
      <c r="BT733" s="121"/>
      <c r="BU733" s="121"/>
      <c r="BV733" s="121"/>
      <c r="BW733" s="121"/>
      <c r="BX733" s="121"/>
      <c r="BY733" s="121"/>
    </row>
    <row r="734" spans="1:77" s="100" customFormat="1" ht="16" hidden="1" thickBot="1">
      <c r="A734" s="231"/>
      <c r="B734" s="254"/>
      <c r="C734" s="72" t="s">
        <v>449</v>
      </c>
      <c r="D734" s="70"/>
      <c r="E734" s="128" t="s">
        <v>713</v>
      </c>
      <c r="F734" s="104" t="s">
        <v>123</v>
      </c>
      <c r="G734" s="139"/>
      <c r="H734" s="139"/>
      <c r="I734" s="139"/>
      <c r="J734" s="104" t="s">
        <v>1193</v>
      </c>
      <c r="K734" s="139"/>
      <c r="L734" s="139"/>
      <c r="M734" s="139"/>
      <c r="N734" s="282"/>
      <c r="O734" s="282"/>
      <c r="P734" s="282"/>
      <c r="Q734" s="282"/>
      <c r="R734" s="146" t="s">
        <v>825</v>
      </c>
      <c r="S734" s="146">
        <v>0</v>
      </c>
      <c r="T734" s="282" t="s">
        <v>1581</v>
      </c>
      <c r="U734" s="146" t="s">
        <v>1654</v>
      </c>
      <c r="V734" s="189" t="s">
        <v>872</v>
      </c>
      <c r="W734" s="50">
        <v>0</v>
      </c>
      <c r="X734" s="50">
        <v>0</v>
      </c>
      <c r="Y734" s="50">
        <v>0</v>
      </c>
      <c r="Z734" s="139"/>
      <c r="AA734" s="139"/>
      <c r="AB734" s="139"/>
      <c r="AC734" s="139"/>
      <c r="AD734" s="139"/>
      <c r="AE734" s="139"/>
      <c r="AF734" s="139"/>
      <c r="AG734" s="139"/>
      <c r="AH734" s="139"/>
      <c r="AI734" s="139"/>
      <c r="AJ734" s="139"/>
      <c r="AK734" s="139"/>
      <c r="AL734" s="139"/>
      <c r="AM734" s="139"/>
      <c r="AN734" s="139"/>
      <c r="AO734" s="139"/>
      <c r="AP734" s="139"/>
      <c r="AQ734" s="70" t="s">
        <v>204</v>
      </c>
      <c r="AR734" s="70">
        <v>2007</v>
      </c>
      <c r="AS734" s="139"/>
      <c r="AT734" s="139"/>
      <c r="AU734" s="139"/>
      <c r="AV734" s="71">
        <v>4280997.8958909698</v>
      </c>
      <c r="AW734" s="104" t="s">
        <v>123</v>
      </c>
      <c r="AX734" s="104"/>
      <c r="AY734" s="104" t="s">
        <v>1608</v>
      </c>
      <c r="AZ734" s="104" t="s">
        <v>1193</v>
      </c>
      <c r="BA734" s="104"/>
      <c r="BB734" s="104"/>
      <c r="BC734" s="66"/>
      <c r="BD734" s="66"/>
      <c r="BE734" s="121"/>
      <c r="BF734" s="121"/>
      <c r="BG734" s="121"/>
      <c r="BH734" s="121"/>
      <c r="BI734" s="121"/>
      <c r="BJ734" s="121"/>
      <c r="BK734" s="121"/>
      <c r="BL734" s="121"/>
      <c r="BM734" s="121"/>
      <c r="BN734" s="121"/>
      <c r="BO734" s="121"/>
      <c r="BP734" s="121"/>
      <c r="BQ734" s="121"/>
      <c r="BR734" s="121"/>
      <c r="BS734" s="121"/>
      <c r="BT734" s="121"/>
      <c r="BU734" s="121"/>
      <c r="BV734" s="121"/>
      <c r="BW734" s="121"/>
      <c r="BX734" s="121"/>
      <c r="BY734" s="121"/>
    </row>
    <row r="735" spans="1:77" s="100" customFormat="1" ht="16" hidden="1" thickBot="1">
      <c r="A735" s="231"/>
      <c r="B735" s="254"/>
      <c r="C735" s="72" t="s">
        <v>450</v>
      </c>
      <c r="D735" s="70"/>
      <c r="E735" s="128" t="s">
        <v>713</v>
      </c>
      <c r="F735" s="104" t="s">
        <v>123</v>
      </c>
      <c r="G735" s="139"/>
      <c r="H735" s="139"/>
      <c r="I735" s="139"/>
      <c r="J735" s="104" t="s">
        <v>1193</v>
      </c>
      <c r="K735" s="139"/>
      <c r="L735" s="139"/>
      <c r="M735" s="139"/>
      <c r="N735" s="282"/>
      <c r="O735" s="282"/>
      <c r="P735" s="282"/>
      <c r="Q735" s="282"/>
      <c r="R735" s="146" t="s">
        <v>826</v>
      </c>
      <c r="S735" s="146">
        <v>0</v>
      </c>
      <c r="T735" s="282" t="s">
        <v>1581</v>
      </c>
      <c r="U735" s="146" t="s">
        <v>1653</v>
      </c>
      <c r="V735" s="189"/>
      <c r="W735" s="50">
        <v>0</v>
      </c>
      <c r="X735" s="50">
        <v>0</v>
      </c>
      <c r="Y735" s="50">
        <v>0</v>
      </c>
      <c r="Z735" s="139"/>
      <c r="AA735" s="139"/>
      <c r="AB735" s="139"/>
      <c r="AC735" s="139"/>
      <c r="AD735" s="139"/>
      <c r="AE735" s="139"/>
      <c r="AF735" s="139"/>
      <c r="AG735" s="139"/>
      <c r="AH735" s="139"/>
      <c r="AI735" s="139"/>
      <c r="AJ735" s="139"/>
      <c r="AK735" s="139"/>
      <c r="AL735" s="139"/>
      <c r="AM735" s="139"/>
      <c r="AN735" s="139"/>
      <c r="AO735" s="139"/>
      <c r="AP735" s="139"/>
      <c r="AQ735" s="70" t="s">
        <v>204</v>
      </c>
      <c r="AR735" s="70">
        <v>2007</v>
      </c>
      <c r="AS735" s="139"/>
      <c r="AT735" s="139"/>
      <c r="AU735" s="139"/>
      <c r="AV735" s="71">
        <v>7818217.3939230219</v>
      </c>
      <c r="AW735" s="104" t="s">
        <v>123</v>
      </c>
      <c r="AX735" s="104"/>
      <c r="AY735" s="104" t="s">
        <v>1608</v>
      </c>
      <c r="AZ735" s="104" t="s">
        <v>1193</v>
      </c>
      <c r="BA735" s="104"/>
      <c r="BB735" s="104"/>
      <c r="BC735" s="66"/>
      <c r="BD735" s="66"/>
      <c r="BE735" s="121"/>
      <c r="BF735" s="121"/>
      <c r="BG735" s="121"/>
      <c r="BH735" s="121"/>
      <c r="BI735" s="121"/>
      <c r="BJ735" s="121"/>
      <c r="BK735" s="121"/>
      <c r="BL735" s="121"/>
      <c r="BM735" s="121"/>
      <c r="BN735" s="121"/>
      <c r="BO735" s="121"/>
      <c r="BP735" s="121"/>
      <c r="BQ735" s="121"/>
      <c r="BR735" s="121"/>
      <c r="BS735" s="121"/>
      <c r="BT735" s="121"/>
      <c r="BU735" s="121"/>
      <c r="BV735" s="121"/>
      <c r="BW735" s="121"/>
      <c r="BX735" s="121"/>
      <c r="BY735" s="121"/>
    </row>
    <row r="736" spans="1:77" s="100" customFormat="1" ht="16" hidden="1" thickBot="1">
      <c r="A736" s="231"/>
      <c r="B736" s="254"/>
      <c r="C736" s="72" t="s">
        <v>451</v>
      </c>
      <c r="D736" s="70"/>
      <c r="E736" s="73" t="s">
        <v>713</v>
      </c>
      <c r="F736" s="104" t="s">
        <v>123</v>
      </c>
      <c r="G736" s="139"/>
      <c r="H736" s="139"/>
      <c r="I736" s="139"/>
      <c r="J736" s="104" t="s">
        <v>1193</v>
      </c>
      <c r="K736" s="139"/>
      <c r="L736" s="139"/>
      <c r="M736" s="139"/>
      <c r="N736" s="139"/>
      <c r="O736" s="139"/>
      <c r="P736" s="139"/>
      <c r="Q736" s="139"/>
      <c r="R736" s="146" t="s">
        <v>1683</v>
      </c>
      <c r="S736" s="146">
        <v>0</v>
      </c>
      <c r="T736" s="282" t="s">
        <v>1581</v>
      </c>
      <c r="U736" s="146" t="s">
        <v>1653</v>
      </c>
      <c r="V736" s="189" t="s">
        <v>873</v>
      </c>
      <c r="W736" s="50">
        <v>0</v>
      </c>
      <c r="X736" s="50">
        <v>0</v>
      </c>
      <c r="Y736" s="50">
        <v>0</v>
      </c>
      <c r="Z736" s="139"/>
      <c r="AA736" s="139"/>
      <c r="AB736" s="139"/>
      <c r="AC736" s="139"/>
      <c r="AD736" s="139"/>
      <c r="AE736" s="139"/>
      <c r="AF736" s="139"/>
      <c r="AG736" s="139"/>
      <c r="AH736" s="139"/>
      <c r="AI736" s="139"/>
      <c r="AJ736" s="139"/>
      <c r="AK736" s="139"/>
      <c r="AL736" s="139"/>
      <c r="AM736" s="139"/>
      <c r="AN736" s="139"/>
      <c r="AO736" s="139"/>
      <c r="AP736" s="139"/>
      <c r="AQ736" s="70" t="s">
        <v>204</v>
      </c>
      <c r="AR736" s="70">
        <v>2007</v>
      </c>
      <c r="AS736" s="139"/>
      <c r="AT736" s="139"/>
      <c r="AU736" s="139"/>
      <c r="AV736" s="71">
        <v>139251.63232057635</v>
      </c>
      <c r="AW736" s="104" t="s">
        <v>123</v>
      </c>
      <c r="AX736" s="104"/>
      <c r="AY736" s="104" t="s">
        <v>1608</v>
      </c>
      <c r="AZ736" s="104" t="s">
        <v>1193</v>
      </c>
      <c r="BA736" s="104"/>
      <c r="BB736" s="104"/>
      <c r="BC736" s="66"/>
      <c r="BD736" s="66"/>
      <c r="BE736" s="121"/>
      <c r="BF736" s="121"/>
      <c r="BG736" s="121"/>
      <c r="BH736" s="121"/>
      <c r="BI736" s="121"/>
      <c r="BJ736" s="121"/>
      <c r="BK736" s="121"/>
      <c r="BL736" s="121"/>
      <c r="BM736" s="121"/>
      <c r="BN736" s="121"/>
      <c r="BO736" s="121"/>
      <c r="BP736" s="121"/>
      <c r="BQ736" s="121"/>
      <c r="BR736" s="121"/>
      <c r="BS736" s="121"/>
      <c r="BT736" s="121"/>
      <c r="BU736" s="121"/>
      <c r="BV736" s="121"/>
      <c r="BW736" s="121"/>
      <c r="BX736" s="121"/>
      <c r="BY736" s="121"/>
    </row>
    <row r="737" spans="1:77" s="100" customFormat="1" ht="16" hidden="1" thickBot="1">
      <c r="A737" s="231"/>
      <c r="B737" s="254"/>
      <c r="C737" s="72" t="s">
        <v>452</v>
      </c>
      <c r="D737" s="70"/>
      <c r="E737" s="128" t="s">
        <v>713</v>
      </c>
      <c r="F737" s="104" t="s">
        <v>123</v>
      </c>
      <c r="G737" s="139"/>
      <c r="H737" s="139"/>
      <c r="I737" s="139"/>
      <c r="J737" s="104" t="s">
        <v>1193</v>
      </c>
      <c r="K737" s="139"/>
      <c r="L737" s="139"/>
      <c r="M737" s="139"/>
      <c r="N737" s="282"/>
      <c r="O737" s="282"/>
      <c r="P737" s="282"/>
      <c r="Q737" s="282"/>
      <c r="R737" s="146" t="s">
        <v>823</v>
      </c>
      <c r="S737" s="146">
        <v>0</v>
      </c>
      <c r="T737" s="282" t="s">
        <v>1581</v>
      </c>
      <c r="U737" s="146" t="s">
        <v>1674</v>
      </c>
      <c r="V737" s="189"/>
      <c r="W737" s="50">
        <v>0</v>
      </c>
      <c r="X737" s="50">
        <v>0</v>
      </c>
      <c r="Y737" s="50">
        <v>0</v>
      </c>
      <c r="Z737" s="139"/>
      <c r="AA737" s="139"/>
      <c r="AB737" s="139"/>
      <c r="AC737" s="139"/>
      <c r="AD737" s="139"/>
      <c r="AE737" s="139"/>
      <c r="AF737" s="139"/>
      <c r="AG737" s="139"/>
      <c r="AH737" s="139"/>
      <c r="AI737" s="139"/>
      <c r="AJ737" s="139"/>
      <c r="AK737" s="139"/>
      <c r="AL737" s="139"/>
      <c r="AM737" s="139"/>
      <c r="AN737" s="139"/>
      <c r="AO737" s="139"/>
      <c r="AP737" s="139"/>
      <c r="AQ737" s="70" t="s">
        <v>204</v>
      </c>
      <c r="AR737" s="70">
        <v>2007</v>
      </c>
      <c r="AS737" s="139"/>
      <c r="AT737" s="139"/>
      <c r="AU737" s="139"/>
      <c r="AV737" s="71">
        <v>1127808.9713456992</v>
      </c>
      <c r="AW737" s="104" t="s">
        <v>123</v>
      </c>
      <c r="AX737" s="104"/>
      <c r="AY737" s="104" t="s">
        <v>1608</v>
      </c>
      <c r="AZ737" s="104" t="s">
        <v>1193</v>
      </c>
      <c r="BA737" s="104"/>
      <c r="BB737" s="104"/>
      <c r="BC737" s="66"/>
      <c r="BD737" s="66"/>
      <c r="BE737" s="121"/>
      <c r="BF737" s="121"/>
      <c r="BG737" s="121"/>
      <c r="BH737" s="121"/>
      <c r="BI737" s="121"/>
      <c r="BJ737" s="121"/>
      <c r="BK737" s="121"/>
      <c r="BL737" s="121"/>
      <c r="BM737" s="121"/>
      <c r="BN737" s="121"/>
      <c r="BO737" s="121"/>
      <c r="BP737" s="121"/>
      <c r="BQ737" s="121"/>
      <c r="BR737" s="121"/>
      <c r="BS737" s="121"/>
      <c r="BT737" s="121"/>
      <c r="BU737" s="121"/>
      <c r="BV737" s="121"/>
      <c r="BW737" s="121"/>
      <c r="BX737" s="121"/>
      <c r="BY737" s="121"/>
    </row>
    <row r="738" spans="1:77" s="100" customFormat="1" ht="16" hidden="1" thickBot="1">
      <c r="A738" s="231"/>
      <c r="B738" s="254"/>
      <c r="C738" s="72" t="s">
        <v>453</v>
      </c>
      <c r="D738" s="70"/>
      <c r="E738" s="128" t="s">
        <v>712</v>
      </c>
      <c r="F738" s="104" t="s">
        <v>123</v>
      </c>
      <c r="G738" s="139"/>
      <c r="H738" s="139"/>
      <c r="I738" s="139"/>
      <c r="J738" s="104" t="s">
        <v>1193</v>
      </c>
      <c r="K738" s="139"/>
      <c r="L738" s="139"/>
      <c r="M738" s="139"/>
      <c r="N738" s="282"/>
      <c r="O738" s="282"/>
      <c r="P738" s="282"/>
      <c r="Q738" s="282"/>
      <c r="R738" s="146" t="s">
        <v>824</v>
      </c>
      <c r="S738" s="146">
        <v>0</v>
      </c>
      <c r="T738" s="282" t="s">
        <v>238</v>
      </c>
      <c r="U738" s="146" t="s">
        <v>1653</v>
      </c>
      <c r="V738" s="189"/>
      <c r="W738" s="50">
        <v>0</v>
      </c>
      <c r="X738" s="50">
        <v>0</v>
      </c>
      <c r="Y738" s="50">
        <v>0</v>
      </c>
      <c r="Z738" s="139"/>
      <c r="AA738" s="139"/>
      <c r="AB738" s="139"/>
      <c r="AC738" s="139"/>
      <c r="AD738" s="139"/>
      <c r="AE738" s="139"/>
      <c r="AF738" s="139"/>
      <c r="AG738" s="139"/>
      <c r="AH738" s="139"/>
      <c r="AI738" s="139"/>
      <c r="AJ738" s="139"/>
      <c r="AK738" s="139"/>
      <c r="AL738" s="139"/>
      <c r="AM738" s="139"/>
      <c r="AN738" s="139"/>
      <c r="AO738" s="139"/>
      <c r="AP738" s="139"/>
      <c r="AQ738" s="70" t="s">
        <v>204</v>
      </c>
      <c r="AR738" s="70">
        <v>2007</v>
      </c>
      <c r="AS738" s="139"/>
      <c r="AT738" s="139"/>
      <c r="AU738" s="139"/>
      <c r="AV738" s="71">
        <v>71779.806382889481</v>
      </c>
      <c r="AW738" s="104" t="s">
        <v>123</v>
      </c>
      <c r="AX738" s="104"/>
      <c r="AY738" s="104" t="s">
        <v>1608</v>
      </c>
      <c r="AZ738" s="104" t="s">
        <v>1193</v>
      </c>
      <c r="BA738" s="104"/>
      <c r="BB738" s="104"/>
      <c r="BC738" s="66"/>
      <c r="BD738" s="66"/>
      <c r="BE738" s="121"/>
      <c r="BF738" s="121"/>
      <c r="BG738" s="121"/>
      <c r="BH738" s="121"/>
      <c r="BI738" s="121"/>
      <c r="BJ738" s="121"/>
      <c r="BK738" s="121"/>
      <c r="BL738" s="121"/>
      <c r="BM738" s="121"/>
      <c r="BN738" s="121"/>
      <c r="BO738" s="121"/>
      <c r="BP738" s="121"/>
      <c r="BQ738" s="121"/>
      <c r="BR738" s="121"/>
      <c r="BS738" s="121"/>
      <c r="BT738" s="121"/>
      <c r="BU738" s="121"/>
      <c r="BV738" s="121"/>
      <c r="BW738" s="121"/>
      <c r="BX738" s="121"/>
      <c r="BY738" s="121"/>
    </row>
    <row r="739" spans="1:77" s="100" customFormat="1" ht="16" hidden="1" thickBot="1">
      <c r="A739" s="231"/>
      <c r="B739" s="254"/>
      <c r="C739" s="72" t="s">
        <v>454</v>
      </c>
      <c r="D739" s="70"/>
      <c r="E739" s="128" t="s">
        <v>712</v>
      </c>
      <c r="F739" s="104" t="s">
        <v>123</v>
      </c>
      <c r="G739" s="139"/>
      <c r="H739" s="139"/>
      <c r="I739" s="139"/>
      <c r="J739" s="104" t="s">
        <v>1193</v>
      </c>
      <c r="K739" s="139"/>
      <c r="L739" s="139"/>
      <c r="M739" s="139"/>
      <c r="N739" s="282"/>
      <c r="O739" s="282"/>
      <c r="P739" s="282"/>
      <c r="Q739" s="282"/>
      <c r="R739" s="146" t="s">
        <v>1675</v>
      </c>
      <c r="S739" s="146">
        <v>0</v>
      </c>
      <c r="T739" s="282" t="s">
        <v>1581</v>
      </c>
      <c r="U739" s="146" t="s">
        <v>1653</v>
      </c>
      <c r="V739" s="189" t="s">
        <v>871</v>
      </c>
      <c r="W739" s="50">
        <v>0</v>
      </c>
      <c r="X739" s="50">
        <v>0</v>
      </c>
      <c r="Y739" s="50">
        <v>0</v>
      </c>
      <c r="Z739" s="139"/>
      <c r="AA739" s="139"/>
      <c r="AB739" s="139"/>
      <c r="AC739" s="139"/>
      <c r="AD739" s="139"/>
      <c r="AE739" s="139"/>
      <c r="AF739" s="139"/>
      <c r="AG739" s="139"/>
      <c r="AH739" s="139"/>
      <c r="AI739" s="139"/>
      <c r="AJ739" s="139"/>
      <c r="AK739" s="139"/>
      <c r="AL739" s="139"/>
      <c r="AM739" s="139"/>
      <c r="AN739" s="139"/>
      <c r="AO739" s="139"/>
      <c r="AP739" s="139"/>
      <c r="AQ739" s="70" t="s">
        <v>204</v>
      </c>
      <c r="AR739" s="70">
        <v>2007</v>
      </c>
      <c r="AS739" s="139"/>
      <c r="AT739" s="139"/>
      <c r="AU739" s="139"/>
      <c r="AV739" s="71">
        <v>534039.4636651451</v>
      </c>
      <c r="AW739" s="104" t="s">
        <v>123</v>
      </c>
      <c r="AX739" s="104"/>
      <c r="AY739" s="104" t="s">
        <v>1608</v>
      </c>
      <c r="AZ739" s="104" t="s">
        <v>1193</v>
      </c>
      <c r="BA739" s="104"/>
      <c r="BB739" s="104"/>
      <c r="BC739" s="66"/>
      <c r="BD739" s="66"/>
      <c r="BE739" s="121"/>
      <c r="BF739" s="121"/>
      <c r="BG739" s="121"/>
      <c r="BH739" s="121"/>
      <c r="BI739" s="121"/>
      <c r="BJ739" s="121"/>
      <c r="BK739" s="121"/>
      <c r="BL739" s="121"/>
      <c r="BM739" s="121"/>
      <c r="BN739" s="121"/>
      <c r="BO739" s="121"/>
      <c r="BP739" s="121"/>
      <c r="BQ739" s="121"/>
      <c r="BR739" s="121"/>
      <c r="BS739" s="121"/>
      <c r="BT739" s="121"/>
      <c r="BU739" s="121"/>
      <c r="BV739" s="121"/>
      <c r="BW739" s="121"/>
      <c r="BX739" s="121"/>
      <c r="BY739" s="121"/>
    </row>
    <row r="740" spans="1:77" s="100" customFormat="1" ht="16" hidden="1" thickBot="1">
      <c r="A740" s="231"/>
      <c r="B740" s="254"/>
      <c r="C740" s="72" t="s">
        <v>455</v>
      </c>
      <c r="D740" s="70"/>
      <c r="E740" s="73" t="s">
        <v>712</v>
      </c>
      <c r="F740" s="104" t="s">
        <v>123</v>
      </c>
      <c r="G740" s="139"/>
      <c r="H740" s="139"/>
      <c r="I740" s="139"/>
      <c r="J740" s="104" t="s">
        <v>1193</v>
      </c>
      <c r="K740" s="139"/>
      <c r="L740" s="139"/>
      <c r="M740" s="139"/>
      <c r="N740" s="139"/>
      <c r="O740" s="139"/>
      <c r="P740" s="139"/>
      <c r="Q740" s="139"/>
      <c r="R740" s="146" t="s">
        <v>819</v>
      </c>
      <c r="S740" s="146">
        <v>0</v>
      </c>
      <c r="T740" s="282" t="s">
        <v>1581</v>
      </c>
      <c r="U740" s="146" t="s">
        <v>1653</v>
      </c>
      <c r="V740" s="189"/>
      <c r="W740" s="50">
        <v>0</v>
      </c>
      <c r="X740" s="50">
        <v>0</v>
      </c>
      <c r="Y740" s="50">
        <v>0</v>
      </c>
      <c r="Z740" s="139"/>
      <c r="AA740" s="139"/>
      <c r="AB740" s="139"/>
      <c r="AC740" s="139"/>
      <c r="AD740" s="139"/>
      <c r="AE740" s="139"/>
      <c r="AF740" s="139"/>
      <c r="AG740" s="139"/>
      <c r="AH740" s="139"/>
      <c r="AI740" s="139"/>
      <c r="AJ740" s="139"/>
      <c r="AK740" s="139"/>
      <c r="AL740" s="139"/>
      <c r="AM740" s="139"/>
      <c r="AN740" s="139"/>
      <c r="AO740" s="139"/>
      <c r="AP740" s="139"/>
      <c r="AQ740" s="70" t="s">
        <v>204</v>
      </c>
      <c r="AR740" s="70">
        <v>2007</v>
      </c>
      <c r="AS740" s="139"/>
      <c r="AT740" s="139"/>
      <c r="AU740" s="139"/>
      <c r="AV740" s="71">
        <v>28672990.683757078</v>
      </c>
      <c r="AW740" s="104" t="s">
        <v>123</v>
      </c>
      <c r="AX740" s="104"/>
      <c r="AY740" s="104" t="s">
        <v>1608</v>
      </c>
      <c r="AZ740" s="104" t="s">
        <v>1193</v>
      </c>
      <c r="BA740" s="104"/>
      <c r="BB740" s="104"/>
      <c r="BC740" s="66"/>
      <c r="BD740" s="66"/>
      <c r="BE740" s="121"/>
      <c r="BF740" s="121"/>
      <c r="BG740" s="121"/>
      <c r="BH740" s="121"/>
      <c r="BI740" s="121"/>
      <c r="BJ740" s="121"/>
      <c r="BK740" s="121"/>
      <c r="BL740" s="121"/>
      <c r="BM740" s="121"/>
      <c r="BN740" s="121"/>
      <c r="BO740" s="121"/>
      <c r="BP740" s="121"/>
      <c r="BQ740" s="121"/>
      <c r="BR740" s="121"/>
      <c r="BS740" s="121"/>
      <c r="BT740" s="121"/>
      <c r="BU740" s="121"/>
      <c r="BV740" s="121"/>
      <c r="BW740" s="121"/>
      <c r="BX740" s="121"/>
      <c r="BY740" s="121"/>
    </row>
    <row r="741" spans="1:77" s="100" customFormat="1" ht="16" hidden="1" thickBot="1">
      <c r="A741" s="231"/>
      <c r="B741" s="254"/>
      <c r="C741" s="72" t="s">
        <v>456</v>
      </c>
      <c r="D741" s="70"/>
      <c r="E741" s="128" t="s">
        <v>712</v>
      </c>
      <c r="F741" s="104" t="s">
        <v>1604</v>
      </c>
      <c r="G741" s="139"/>
      <c r="H741" s="139"/>
      <c r="I741" s="139"/>
      <c r="J741" s="104" t="s">
        <v>1193</v>
      </c>
      <c r="K741" s="139"/>
      <c r="L741" s="139"/>
      <c r="M741" s="139"/>
      <c r="N741" s="282"/>
      <c r="O741" s="282"/>
      <c r="P741" s="282"/>
      <c r="Q741" s="282"/>
      <c r="R741" s="146" t="s">
        <v>1684</v>
      </c>
      <c r="S741" s="146">
        <v>0</v>
      </c>
      <c r="T741" s="282" t="s">
        <v>238</v>
      </c>
      <c r="U741" s="146" t="s">
        <v>1653</v>
      </c>
      <c r="V741" s="189"/>
      <c r="W741" s="50">
        <v>0</v>
      </c>
      <c r="X741" s="50">
        <v>0</v>
      </c>
      <c r="Y741" s="50">
        <v>0</v>
      </c>
      <c r="Z741" s="139"/>
      <c r="AA741" s="139"/>
      <c r="AB741" s="139"/>
      <c r="AC741" s="139"/>
      <c r="AD741" s="139"/>
      <c r="AE741" s="139"/>
      <c r="AF741" s="139"/>
      <c r="AG741" s="139"/>
      <c r="AH741" s="139"/>
      <c r="AI741" s="139"/>
      <c r="AJ741" s="139"/>
      <c r="AK741" s="139"/>
      <c r="AL741" s="139"/>
      <c r="AM741" s="139"/>
      <c r="AN741" s="139"/>
      <c r="AO741" s="139"/>
      <c r="AP741" s="139"/>
      <c r="AQ741" s="70" t="s">
        <v>204</v>
      </c>
      <c r="AR741" s="70">
        <v>2007</v>
      </c>
      <c r="AS741" s="139"/>
      <c r="AT741" s="139"/>
      <c r="AU741" s="139"/>
      <c r="AV741" s="71">
        <v>651757.81632764859</v>
      </c>
      <c r="AW741" s="104" t="s">
        <v>1604</v>
      </c>
      <c r="AX741" s="104"/>
      <c r="AY741" s="104" t="s">
        <v>1608</v>
      </c>
      <c r="AZ741" s="104" t="s">
        <v>1193</v>
      </c>
      <c r="BA741" s="104"/>
      <c r="BB741" s="104"/>
      <c r="BC741" s="66"/>
      <c r="BD741" s="66"/>
      <c r="BE741" s="121"/>
      <c r="BF741" s="121"/>
      <c r="BG741" s="121"/>
      <c r="BH741" s="121"/>
      <c r="BI741" s="121"/>
      <c r="BJ741" s="121"/>
      <c r="BK741" s="121"/>
      <c r="BL741" s="121"/>
      <c r="BM741" s="121"/>
      <c r="BN741" s="121"/>
      <c r="BO741" s="121"/>
      <c r="BP741" s="121"/>
      <c r="BQ741" s="121"/>
      <c r="BR741" s="121"/>
      <c r="BS741" s="121"/>
      <c r="BT741" s="121"/>
      <c r="BU741" s="121"/>
      <c r="BV741" s="121"/>
      <c r="BW741" s="121"/>
      <c r="BX741" s="121"/>
      <c r="BY741" s="121"/>
    </row>
    <row r="742" spans="1:77" s="100" customFormat="1" ht="16" hidden="1" thickBot="1">
      <c r="A742" s="231"/>
      <c r="B742" s="254"/>
      <c r="C742" s="72" t="s">
        <v>457</v>
      </c>
      <c r="D742" s="70"/>
      <c r="E742" s="128" t="s">
        <v>713</v>
      </c>
      <c r="F742" s="104" t="s">
        <v>123</v>
      </c>
      <c r="G742" s="139"/>
      <c r="H742" s="139"/>
      <c r="I742" s="139"/>
      <c r="J742" s="104" t="s">
        <v>1193</v>
      </c>
      <c r="K742" s="139"/>
      <c r="L742" s="139"/>
      <c r="M742" s="139"/>
      <c r="N742" s="282"/>
      <c r="O742" s="282"/>
      <c r="P742" s="282"/>
      <c r="Q742" s="282"/>
      <c r="R742" s="146" t="s">
        <v>1685</v>
      </c>
      <c r="S742" s="146">
        <v>0</v>
      </c>
      <c r="T742" s="282" t="s">
        <v>238</v>
      </c>
      <c r="U742" s="146" t="s">
        <v>1654</v>
      </c>
      <c r="V742" s="189" t="s">
        <v>861</v>
      </c>
      <c r="W742" s="50">
        <v>0</v>
      </c>
      <c r="X742" s="50">
        <v>0</v>
      </c>
      <c r="Y742" s="50">
        <v>0</v>
      </c>
      <c r="Z742" s="139"/>
      <c r="AA742" s="139"/>
      <c r="AB742" s="139"/>
      <c r="AC742" s="139"/>
      <c r="AD742" s="139"/>
      <c r="AE742" s="139"/>
      <c r="AF742" s="139"/>
      <c r="AG742" s="139"/>
      <c r="AH742" s="139"/>
      <c r="AI742" s="139"/>
      <c r="AJ742" s="139"/>
      <c r="AK742" s="139"/>
      <c r="AL742" s="139"/>
      <c r="AM742" s="139"/>
      <c r="AN742" s="139"/>
      <c r="AO742" s="139"/>
      <c r="AP742" s="139"/>
      <c r="AQ742" s="70" t="s">
        <v>204</v>
      </c>
      <c r="AR742" s="70">
        <v>2007</v>
      </c>
      <c r="AS742" s="139"/>
      <c r="AT742" s="139"/>
      <c r="AU742" s="139"/>
      <c r="AV742" s="71">
        <v>1712260.5259341698</v>
      </c>
      <c r="AW742" s="104" t="s">
        <v>123</v>
      </c>
      <c r="AX742" s="104"/>
      <c r="AY742" s="104" t="s">
        <v>1608</v>
      </c>
      <c r="AZ742" s="104" t="s">
        <v>1193</v>
      </c>
      <c r="BA742" s="104"/>
      <c r="BB742" s="104"/>
      <c r="BC742" s="66"/>
      <c r="BD742" s="66"/>
      <c r="BE742" s="121"/>
      <c r="BF742" s="121"/>
      <c r="BG742" s="121"/>
      <c r="BH742" s="121"/>
      <c r="BI742" s="121"/>
      <c r="BJ742" s="121"/>
      <c r="BK742" s="121"/>
      <c r="BL742" s="121"/>
      <c r="BM742" s="121"/>
      <c r="BN742" s="121"/>
      <c r="BO742" s="121"/>
      <c r="BP742" s="121"/>
      <c r="BQ742" s="121"/>
      <c r="BR742" s="121"/>
      <c r="BS742" s="121"/>
      <c r="BT742" s="121"/>
      <c r="BU742" s="121"/>
      <c r="BV742" s="121"/>
      <c r="BW742" s="121"/>
      <c r="BX742" s="121"/>
      <c r="BY742" s="121"/>
    </row>
    <row r="743" spans="1:77" s="100" customFormat="1" ht="16" hidden="1" thickBot="1">
      <c r="A743" s="231"/>
      <c r="B743" s="254"/>
      <c r="C743" s="72" t="s">
        <v>458</v>
      </c>
      <c r="D743" s="70"/>
      <c r="E743" s="128" t="s">
        <v>713</v>
      </c>
      <c r="F743" s="104" t="s">
        <v>123</v>
      </c>
      <c r="G743" s="139"/>
      <c r="H743" s="139"/>
      <c r="I743" s="139"/>
      <c r="J743" s="104" t="s">
        <v>1193</v>
      </c>
      <c r="K743" s="139"/>
      <c r="L743" s="139"/>
      <c r="M743" s="139"/>
      <c r="N743" s="282"/>
      <c r="O743" s="282"/>
      <c r="P743" s="282"/>
      <c r="Q743" s="282"/>
      <c r="R743" s="146" t="s">
        <v>822</v>
      </c>
      <c r="S743" s="146">
        <v>0</v>
      </c>
      <c r="T743" s="282" t="s">
        <v>1581</v>
      </c>
      <c r="U743" s="146" t="s">
        <v>1654</v>
      </c>
      <c r="V743" s="189"/>
      <c r="W743" s="50">
        <v>0</v>
      </c>
      <c r="X743" s="50">
        <v>0</v>
      </c>
      <c r="Y743" s="50">
        <v>0</v>
      </c>
      <c r="Z743" s="139"/>
      <c r="AA743" s="139"/>
      <c r="AB743" s="139"/>
      <c r="AC743" s="139"/>
      <c r="AD743" s="139"/>
      <c r="AE743" s="139"/>
      <c r="AF743" s="139"/>
      <c r="AG743" s="139"/>
      <c r="AH743" s="139"/>
      <c r="AI743" s="139"/>
      <c r="AJ743" s="139"/>
      <c r="AK743" s="139"/>
      <c r="AL743" s="139"/>
      <c r="AM743" s="139"/>
      <c r="AN743" s="139"/>
      <c r="AO743" s="139"/>
      <c r="AP743" s="139"/>
      <c r="AQ743" s="70" t="s">
        <v>204</v>
      </c>
      <c r="AR743" s="70">
        <v>2007</v>
      </c>
      <c r="AS743" s="139"/>
      <c r="AT743" s="139"/>
      <c r="AU743" s="139"/>
      <c r="AV743" s="71">
        <v>4502803.1488720737</v>
      </c>
      <c r="AW743" s="104" t="s">
        <v>123</v>
      </c>
      <c r="AX743" s="104"/>
      <c r="AY743" s="104" t="s">
        <v>1613</v>
      </c>
      <c r="AZ743" s="104" t="s">
        <v>1193</v>
      </c>
      <c r="BA743" s="104"/>
      <c r="BB743" s="104"/>
      <c r="BC743" s="66"/>
      <c r="BD743" s="66"/>
      <c r="BE743" s="121"/>
      <c r="BF743" s="121"/>
      <c r="BG743" s="121"/>
      <c r="BH743" s="121"/>
      <c r="BI743" s="121"/>
      <c r="BJ743" s="121"/>
      <c r="BK743" s="121"/>
      <c r="BL743" s="121"/>
      <c r="BM743" s="121"/>
      <c r="BN743" s="121"/>
      <c r="BO743" s="121"/>
      <c r="BP743" s="121"/>
      <c r="BQ743" s="121"/>
      <c r="BR743" s="121"/>
      <c r="BS743" s="121"/>
      <c r="BT743" s="121"/>
      <c r="BU743" s="121"/>
      <c r="BV743" s="121"/>
      <c r="BW743" s="121"/>
      <c r="BX743" s="121"/>
      <c r="BY743" s="121"/>
    </row>
    <row r="744" spans="1:77" s="100" customFormat="1" ht="16" hidden="1" thickBot="1">
      <c r="A744" s="231"/>
      <c r="B744" s="254"/>
      <c r="C744" s="72" t="s">
        <v>459</v>
      </c>
      <c r="D744" s="70"/>
      <c r="E744" s="128" t="s">
        <v>713</v>
      </c>
      <c r="F744" s="104" t="s">
        <v>123</v>
      </c>
      <c r="G744" s="139"/>
      <c r="H744" s="139"/>
      <c r="I744" s="139"/>
      <c r="J744" s="104" t="s">
        <v>1193</v>
      </c>
      <c r="K744" s="139"/>
      <c r="L744" s="139"/>
      <c r="M744" s="139"/>
      <c r="N744" s="282"/>
      <c r="O744" s="282"/>
      <c r="P744" s="282"/>
      <c r="Q744" s="282"/>
      <c r="R744" s="146" t="s">
        <v>1682</v>
      </c>
      <c r="S744" s="146">
        <v>0</v>
      </c>
      <c r="T744" s="282" t="s">
        <v>225</v>
      </c>
      <c r="U744" s="146" t="s">
        <v>1653</v>
      </c>
      <c r="V744" s="189" t="s">
        <v>873</v>
      </c>
      <c r="W744" s="50">
        <v>0</v>
      </c>
      <c r="X744" s="50">
        <v>0</v>
      </c>
      <c r="Y744" s="50">
        <v>0</v>
      </c>
      <c r="Z744" s="139"/>
      <c r="AA744" s="139"/>
      <c r="AB744" s="139"/>
      <c r="AC744" s="139"/>
      <c r="AD744" s="139"/>
      <c r="AE744" s="139"/>
      <c r="AF744" s="139"/>
      <c r="AG744" s="139"/>
      <c r="AH744" s="139"/>
      <c r="AI744" s="139"/>
      <c r="AJ744" s="139"/>
      <c r="AK744" s="139"/>
      <c r="AL744" s="139"/>
      <c r="AM744" s="139"/>
      <c r="AN744" s="139"/>
      <c r="AO744" s="139"/>
      <c r="AP744" s="139"/>
      <c r="AQ744" s="70" t="s">
        <v>204</v>
      </c>
      <c r="AR744" s="70">
        <v>2007</v>
      </c>
      <c r="AS744" s="139"/>
      <c r="AT744" s="139"/>
      <c r="AU744" s="139"/>
      <c r="AV744" s="71">
        <v>52374861.119217046</v>
      </c>
      <c r="AW744" s="104" t="s">
        <v>123</v>
      </c>
      <c r="AX744" s="104"/>
      <c r="AY744" s="104" t="s">
        <v>1613</v>
      </c>
      <c r="AZ744" s="104" t="s">
        <v>1193</v>
      </c>
      <c r="BA744" s="104"/>
      <c r="BB744" s="104"/>
      <c r="BC744" s="66"/>
      <c r="BD744" s="66"/>
      <c r="BE744" s="121"/>
      <c r="BF744" s="121"/>
      <c r="BG744" s="121"/>
      <c r="BH744" s="121"/>
      <c r="BI744" s="121"/>
      <c r="BJ744" s="121"/>
      <c r="BK744" s="121"/>
      <c r="BL744" s="121"/>
      <c r="BM744" s="121"/>
      <c r="BN744" s="121"/>
      <c r="BO744" s="121"/>
      <c r="BP744" s="121"/>
      <c r="BQ744" s="121"/>
      <c r="BR744" s="121"/>
      <c r="BS744" s="121"/>
      <c r="BT744" s="121"/>
      <c r="BU744" s="121"/>
      <c r="BV744" s="121"/>
      <c r="BW744" s="121"/>
      <c r="BX744" s="121"/>
      <c r="BY744" s="121"/>
    </row>
    <row r="745" spans="1:77" s="100" customFormat="1" ht="16" hidden="1" thickBot="1">
      <c r="A745" s="231"/>
      <c r="B745" s="254"/>
      <c r="C745" s="72" t="s">
        <v>460</v>
      </c>
      <c r="D745" s="70"/>
      <c r="E745" s="73" t="s">
        <v>713</v>
      </c>
      <c r="F745" s="104" t="s">
        <v>123</v>
      </c>
      <c r="G745" s="139"/>
      <c r="H745" s="139"/>
      <c r="I745" s="139"/>
      <c r="J745" s="104" t="s">
        <v>1193</v>
      </c>
      <c r="K745" s="139"/>
      <c r="L745" s="139"/>
      <c r="M745" s="139"/>
      <c r="N745" s="139"/>
      <c r="O745" s="139"/>
      <c r="P745" s="139"/>
      <c r="Q745" s="139"/>
      <c r="R745" s="146" t="s">
        <v>1672</v>
      </c>
      <c r="S745" s="146">
        <v>0</v>
      </c>
      <c r="T745" s="282" t="s">
        <v>225</v>
      </c>
      <c r="U745" s="146" t="s">
        <v>1653</v>
      </c>
      <c r="V745" s="189" t="s">
        <v>874</v>
      </c>
      <c r="W745" s="50">
        <v>0</v>
      </c>
      <c r="X745" s="50">
        <v>0</v>
      </c>
      <c r="Y745" s="50">
        <v>0</v>
      </c>
      <c r="Z745" s="139"/>
      <c r="AA745" s="139"/>
      <c r="AB745" s="139"/>
      <c r="AC745" s="139"/>
      <c r="AD745" s="139"/>
      <c r="AE745" s="139"/>
      <c r="AF745" s="139"/>
      <c r="AG745" s="139"/>
      <c r="AH745" s="139"/>
      <c r="AI745" s="139"/>
      <c r="AJ745" s="139"/>
      <c r="AK745" s="139"/>
      <c r="AL745" s="139"/>
      <c r="AM745" s="139"/>
      <c r="AN745" s="139"/>
      <c r="AO745" s="139"/>
      <c r="AP745" s="139"/>
      <c r="AQ745" s="70" t="s">
        <v>204</v>
      </c>
      <c r="AR745" s="70">
        <v>2007</v>
      </c>
      <c r="AS745" s="139"/>
      <c r="AT745" s="139"/>
      <c r="AU745" s="139"/>
      <c r="AV745" s="71">
        <v>1059988.35682982</v>
      </c>
      <c r="AW745" s="104" t="s">
        <v>123</v>
      </c>
      <c r="AX745" s="104"/>
      <c r="AY745" s="104" t="s">
        <v>1613</v>
      </c>
      <c r="AZ745" s="104" t="s">
        <v>1193</v>
      </c>
      <c r="BA745" s="104"/>
      <c r="BB745" s="104"/>
      <c r="BC745" s="66"/>
      <c r="BD745" s="66"/>
      <c r="BE745" s="121"/>
      <c r="BF745" s="121"/>
      <c r="BG745" s="121"/>
      <c r="BH745" s="121"/>
      <c r="BI745" s="121"/>
      <c r="BJ745" s="121"/>
      <c r="BK745" s="121"/>
      <c r="BL745" s="121"/>
      <c r="BM745" s="121"/>
      <c r="BN745" s="121"/>
      <c r="BO745" s="121"/>
      <c r="BP745" s="121"/>
      <c r="BQ745" s="121"/>
      <c r="BR745" s="121"/>
      <c r="BS745" s="121"/>
      <c r="BT745" s="121"/>
      <c r="BU745" s="121"/>
      <c r="BV745" s="121"/>
      <c r="BW745" s="121"/>
      <c r="BX745" s="121"/>
      <c r="BY745" s="121"/>
    </row>
    <row r="746" spans="1:77" s="100" customFormat="1" ht="16" hidden="1" thickBot="1">
      <c r="A746" s="231"/>
      <c r="B746" s="254"/>
      <c r="C746" s="72" t="s">
        <v>461</v>
      </c>
      <c r="D746" s="70"/>
      <c r="E746" s="119" t="s">
        <v>715</v>
      </c>
      <c r="F746" s="104" t="s">
        <v>123</v>
      </c>
      <c r="G746" s="139"/>
      <c r="H746" s="139"/>
      <c r="I746" s="139"/>
      <c r="J746" s="104" t="s">
        <v>1193</v>
      </c>
      <c r="K746" s="139"/>
      <c r="L746" s="139"/>
      <c r="M746" s="139"/>
      <c r="N746" s="139"/>
      <c r="O746" s="139"/>
      <c r="P746" s="139"/>
      <c r="Q746" s="139"/>
      <c r="R746" s="146" t="s">
        <v>1676</v>
      </c>
      <c r="S746" s="146">
        <v>0</v>
      </c>
      <c r="T746" s="282" t="s">
        <v>1586</v>
      </c>
      <c r="U746" s="146" t="s">
        <v>1653</v>
      </c>
      <c r="V746" s="189" t="s">
        <v>875</v>
      </c>
      <c r="W746" s="50">
        <v>0</v>
      </c>
      <c r="X746" s="50">
        <v>0</v>
      </c>
      <c r="Y746" s="50">
        <v>0</v>
      </c>
      <c r="Z746" s="139"/>
      <c r="AA746" s="139"/>
      <c r="AB746" s="139"/>
      <c r="AC746" s="139"/>
      <c r="AD746" s="139"/>
      <c r="AE746" s="139"/>
      <c r="AF746" s="139"/>
      <c r="AG746" s="139"/>
      <c r="AH746" s="139"/>
      <c r="AI746" s="139"/>
      <c r="AJ746" s="139"/>
      <c r="AK746" s="139"/>
      <c r="AL746" s="139"/>
      <c r="AM746" s="139"/>
      <c r="AN746" s="139"/>
      <c r="AO746" s="139"/>
      <c r="AP746" s="139"/>
      <c r="AQ746" s="70" t="s">
        <v>204</v>
      </c>
      <c r="AR746" s="70">
        <v>2007</v>
      </c>
      <c r="AS746" s="139"/>
      <c r="AT746" s="139"/>
      <c r="AU746" s="139"/>
      <c r="AV746" s="71">
        <v>271368.55144674075</v>
      </c>
      <c r="AW746" s="104" t="s">
        <v>123</v>
      </c>
      <c r="AX746" s="104"/>
      <c r="AY746" s="104" t="s">
        <v>1613</v>
      </c>
      <c r="AZ746" s="104" t="s">
        <v>1193</v>
      </c>
      <c r="BA746" s="104"/>
      <c r="BB746" s="104"/>
      <c r="BC746" s="66"/>
      <c r="BD746" s="66"/>
      <c r="BE746" s="121"/>
      <c r="BF746" s="121"/>
      <c r="BG746" s="121"/>
      <c r="BH746" s="121"/>
      <c r="BI746" s="121"/>
      <c r="BJ746" s="121"/>
      <c r="BK746" s="121"/>
      <c r="BL746" s="121"/>
      <c r="BM746" s="121"/>
      <c r="BN746" s="121"/>
      <c r="BO746" s="121"/>
      <c r="BP746" s="121"/>
      <c r="BQ746" s="121"/>
      <c r="BR746" s="121"/>
      <c r="BS746" s="121"/>
      <c r="BT746" s="121"/>
      <c r="BU746" s="121"/>
      <c r="BV746" s="121"/>
      <c r="BW746" s="121"/>
      <c r="BX746" s="121"/>
      <c r="BY746" s="121"/>
    </row>
    <row r="747" spans="1:77" s="100" customFormat="1" ht="16" hidden="1" thickBot="1">
      <c r="A747" s="231"/>
      <c r="B747" s="254"/>
      <c r="C747" s="72" t="s">
        <v>462</v>
      </c>
      <c r="D747" s="70"/>
      <c r="E747" s="128" t="s">
        <v>715</v>
      </c>
      <c r="F747" s="104" t="s">
        <v>123</v>
      </c>
      <c r="G747" s="139"/>
      <c r="H747" s="139"/>
      <c r="I747" s="139"/>
      <c r="J747" s="104" t="s">
        <v>1193</v>
      </c>
      <c r="K747" s="139"/>
      <c r="L747" s="139"/>
      <c r="M747" s="139"/>
      <c r="N747" s="139"/>
      <c r="O747" s="139"/>
      <c r="P747" s="139"/>
      <c r="Q747" s="139"/>
      <c r="R747" s="146" t="s">
        <v>1675</v>
      </c>
      <c r="S747" s="146">
        <v>0</v>
      </c>
      <c r="T747" s="282" t="s">
        <v>1581</v>
      </c>
      <c r="U747" s="146" t="s">
        <v>1653</v>
      </c>
      <c r="V747" s="189"/>
      <c r="W747" s="50">
        <v>0</v>
      </c>
      <c r="X747" s="50">
        <v>0</v>
      </c>
      <c r="Y747" s="50">
        <v>0</v>
      </c>
      <c r="Z747" s="139"/>
      <c r="AA747" s="139"/>
      <c r="AB747" s="139"/>
      <c r="AC747" s="139"/>
      <c r="AD747" s="139"/>
      <c r="AE747" s="139"/>
      <c r="AF747" s="139"/>
      <c r="AG747" s="139"/>
      <c r="AH747" s="139"/>
      <c r="AI747" s="139"/>
      <c r="AJ747" s="139"/>
      <c r="AK747" s="139"/>
      <c r="AL747" s="139"/>
      <c r="AM747" s="139"/>
      <c r="AN747" s="139"/>
      <c r="AO747" s="139"/>
      <c r="AP747" s="139"/>
      <c r="AQ747" s="70" t="s">
        <v>204</v>
      </c>
      <c r="AR747" s="70">
        <v>2007</v>
      </c>
      <c r="AS747" s="139"/>
      <c r="AT747" s="139"/>
      <c r="AU747" s="139"/>
      <c r="AV747" s="71">
        <v>1068078.9273302902</v>
      </c>
      <c r="AW747" s="104" t="s">
        <v>123</v>
      </c>
      <c r="AX747" s="104"/>
      <c r="AY747" s="104" t="s">
        <v>1613</v>
      </c>
      <c r="AZ747" s="104" t="s">
        <v>1193</v>
      </c>
      <c r="BA747" s="104"/>
      <c r="BB747" s="104"/>
      <c r="BC747" s="66"/>
      <c r="BD747" s="66"/>
      <c r="BE747" s="121"/>
      <c r="BF747" s="121"/>
      <c r="BG747" s="121"/>
      <c r="BH747" s="121"/>
      <c r="BI747" s="121"/>
      <c r="BJ747" s="121"/>
      <c r="BK747" s="121"/>
      <c r="BL747" s="121"/>
      <c r="BM747" s="121"/>
      <c r="BN747" s="121"/>
      <c r="BO747" s="121"/>
      <c r="BP747" s="121"/>
      <c r="BQ747" s="121"/>
      <c r="BR747" s="121"/>
      <c r="BS747" s="121"/>
      <c r="BT747" s="121"/>
      <c r="BU747" s="121"/>
      <c r="BV747" s="121"/>
      <c r="BW747" s="121"/>
      <c r="BX747" s="121"/>
      <c r="BY747" s="121"/>
    </row>
    <row r="748" spans="1:77" s="100" customFormat="1" ht="16" hidden="1" thickBot="1">
      <c r="A748" s="231"/>
      <c r="B748" s="254"/>
      <c r="C748" s="72" t="s">
        <v>463</v>
      </c>
      <c r="D748" s="70"/>
      <c r="E748" s="73" t="s">
        <v>713</v>
      </c>
      <c r="F748" s="104" t="s">
        <v>123</v>
      </c>
      <c r="G748" s="139"/>
      <c r="H748" s="139"/>
      <c r="I748" s="139"/>
      <c r="J748" s="104" t="s">
        <v>1193</v>
      </c>
      <c r="K748" s="139"/>
      <c r="L748" s="139"/>
      <c r="M748" s="139"/>
      <c r="N748" s="139"/>
      <c r="O748" s="139"/>
      <c r="P748" s="139"/>
      <c r="Q748" s="139"/>
      <c r="R748" s="146" t="s">
        <v>824</v>
      </c>
      <c r="S748" s="146">
        <v>0</v>
      </c>
      <c r="T748" s="282" t="s">
        <v>238</v>
      </c>
      <c r="U748" s="146" t="s">
        <v>1653</v>
      </c>
      <c r="V748" s="189" t="s">
        <v>870</v>
      </c>
      <c r="W748" s="50">
        <v>0</v>
      </c>
      <c r="X748" s="50">
        <v>0</v>
      </c>
      <c r="Y748" s="50">
        <v>0</v>
      </c>
      <c r="Z748" s="139"/>
      <c r="AA748" s="139"/>
      <c r="AB748" s="139"/>
      <c r="AC748" s="139"/>
      <c r="AD748" s="139"/>
      <c r="AE748" s="139"/>
      <c r="AF748" s="139"/>
      <c r="AG748" s="139"/>
      <c r="AH748" s="139"/>
      <c r="AI748" s="139"/>
      <c r="AJ748" s="139"/>
      <c r="AK748" s="139"/>
      <c r="AL748" s="139"/>
      <c r="AM748" s="139"/>
      <c r="AN748" s="139"/>
      <c r="AO748" s="139"/>
      <c r="AP748" s="139"/>
      <c r="AQ748" s="70" t="s">
        <v>204</v>
      </c>
      <c r="AR748" s="70">
        <v>2007</v>
      </c>
      <c r="AS748" s="139"/>
      <c r="AT748" s="139"/>
      <c r="AU748" s="139"/>
      <c r="AV748" s="71">
        <v>35889.903191444741</v>
      </c>
      <c r="AW748" s="104" t="s">
        <v>123</v>
      </c>
      <c r="AX748" s="104"/>
      <c r="AY748" s="104" t="s">
        <v>1613</v>
      </c>
      <c r="AZ748" s="104" t="s">
        <v>1193</v>
      </c>
      <c r="BA748" s="104"/>
      <c r="BB748" s="104"/>
      <c r="BC748" s="66"/>
      <c r="BD748" s="66"/>
      <c r="BE748" s="121"/>
      <c r="BF748" s="121"/>
      <c r="BG748" s="121"/>
      <c r="BH748" s="121"/>
      <c r="BI748" s="121"/>
      <c r="BJ748" s="121"/>
      <c r="BK748" s="121"/>
      <c r="BL748" s="121"/>
      <c r="BM748" s="121"/>
      <c r="BN748" s="121"/>
      <c r="BO748" s="121"/>
      <c r="BP748" s="121"/>
      <c r="BQ748" s="121"/>
      <c r="BR748" s="121"/>
      <c r="BS748" s="121"/>
      <c r="BT748" s="121"/>
      <c r="BU748" s="121"/>
      <c r="BV748" s="121"/>
      <c r="BW748" s="121"/>
      <c r="BX748" s="121"/>
      <c r="BY748" s="121"/>
    </row>
    <row r="749" spans="1:77" s="100" customFormat="1" ht="16" hidden="1" thickBot="1">
      <c r="A749" s="231"/>
      <c r="B749" s="254"/>
      <c r="C749" s="72" t="s">
        <v>464</v>
      </c>
      <c r="D749" s="70"/>
      <c r="E749" s="73" t="s">
        <v>713</v>
      </c>
      <c r="F749" s="104" t="s">
        <v>123</v>
      </c>
      <c r="G749" s="139"/>
      <c r="H749" s="139"/>
      <c r="I749" s="139"/>
      <c r="J749" s="104" t="s">
        <v>1193</v>
      </c>
      <c r="K749" s="139"/>
      <c r="L749" s="139"/>
      <c r="M749" s="139"/>
      <c r="N749" s="139"/>
      <c r="O749" s="139"/>
      <c r="P749" s="139"/>
      <c r="Q749" s="139"/>
      <c r="R749" s="146" t="s">
        <v>1685</v>
      </c>
      <c r="S749" s="146">
        <v>0</v>
      </c>
      <c r="T749" s="282" t="s">
        <v>238</v>
      </c>
      <c r="U749" s="146" t="s">
        <v>1654</v>
      </c>
      <c r="V749" s="189" t="s">
        <v>871</v>
      </c>
      <c r="W749" s="50">
        <v>0</v>
      </c>
      <c r="X749" s="50">
        <v>0</v>
      </c>
      <c r="Y749" s="50">
        <v>0</v>
      </c>
      <c r="Z749" s="139"/>
      <c r="AA749" s="139"/>
      <c r="AB749" s="139"/>
      <c r="AC749" s="139"/>
      <c r="AD749" s="139"/>
      <c r="AE749" s="139"/>
      <c r="AF749" s="139"/>
      <c r="AG749" s="139"/>
      <c r="AH749" s="139"/>
      <c r="AI749" s="139"/>
      <c r="AJ749" s="139"/>
      <c r="AK749" s="139"/>
      <c r="AL749" s="139"/>
      <c r="AM749" s="139"/>
      <c r="AN749" s="139"/>
      <c r="AO749" s="139"/>
      <c r="AP749" s="139"/>
      <c r="AQ749" s="70" t="s">
        <v>204</v>
      </c>
      <c r="AR749" s="70">
        <v>2007</v>
      </c>
      <c r="AS749" s="139"/>
      <c r="AT749" s="139"/>
      <c r="AU749" s="139"/>
      <c r="AV749" s="71">
        <v>1712260.5259341698</v>
      </c>
      <c r="AW749" s="104" t="s">
        <v>123</v>
      </c>
      <c r="AX749" s="104"/>
      <c r="AY749" s="104" t="s">
        <v>1613</v>
      </c>
      <c r="AZ749" s="104" t="s">
        <v>1193</v>
      </c>
      <c r="BA749" s="104"/>
      <c r="BB749" s="104"/>
      <c r="BC749" s="66"/>
      <c r="BD749" s="66"/>
      <c r="BE749" s="121"/>
      <c r="BF749" s="121"/>
      <c r="BG749" s="121"/>
      <c r="BH749" s="121"/>
      <c r="BI749" s="121"/>
      <c r="BJ749" s="121"/>
      <c r="BK749" s="121"/>
      <c r="BL749" s="121"/>
      <c r="BM749" s="121"/>
      <c r="BN749" s="121"/>
      <c r="BO749" s="121"/>
      <c r="BP749" s="121"/>
      <c r="BQ749" s="121"/>
      <c r="BR749" s="121"/>
      <c r="BS749" s="121"/>
      <c r="BT749" s="121"/>
      <c r="BU749" s="121"/>
      <c r="BV749" s="121"/>
      <c r="BW749" s="121"/>
      <c r="BX749" s="121"/>
      <c r="BY749" s="121"/>
    </row>
    <row r="750" spans="1:77" s="100" customFormat="1" ht="16" hidden="1" thickBot="1">
      <c r="A750" s="231"/>
      <c r="B750" s="254"/>
      <c r="C750" s="72" t="s">
        <v>456</v>
      </c>
      <c r="D750" s="70"/>
      <c r="E750" s="73" t="s">
        <v>713</v>
      </c>
      <c r="F750" s="104"/>
      <c r="G750" s="139"/>
      <c r="H750" s="139"/>
      <c r="I750" s="139"/>
      <c r="J750" s="104" t="s">
        <v>1193</v>
      </c>
      <c r="K750" s="139"/>
      <c r="L750" s="139"/>
      <c r="M750" s="139"/>
      <c r="N750" s="139"/>
      <c r="O750" s="139"/>
      <c r="P750" s="139"/>
      <c r="Q750" s="139"/>
      <c r="R750" s="146" t="s">
        <v>1684</v>
      </c>
      <c r="S750" s="146">
        <v>0</v>
      </c>
      <c r="T750" s="282" t="s">
        <v>238</v>
      </c>
      <c r="U750" s="146" t="s">
        <v>1653</v>
      </c>
      <c r="V750" s="189"/>
      <c r="W750" s="50">
        <v>0</v>
      </c>
      <c r="X750" s="50">
        <v>0</v>
      </c>
      <c r="Y750" s="50">
        <v>0</v>
      </c>
      <c r="Z750" s="139"/>
      <c r="AA750" s="139"/>
      <c r="AB750" s="139"/>
      <c r="AC750" s="139"/>
      <c r="AD750" s="139"/>
      <c r="AE750" s="139"/>
      <c r="AF750" s="139"/>
      <c r="AG750" s="139"/>
      <c r="AH750" s="139"/>
      <c r="AI750" s="139"/>
      <c r="AJ750" s="139"/>
      <c r="AK750" s="139"/>
      <c r="AL750" s="139"/>
      <c r="AM750" s="139"/>
      <c r="AN750" s="139"/>
      <c r="AO750" s="139"/>
      <c r="AP750" s="139"/>
      <c r="AQ750" s="70" t="s">
        <v>204</v>
      </c>
      <c r="AR750" s="70">
        <v>2007</v>
      </c>
      <c r="AS750" s="139"/>
      <c r="AT750" s="139"/>
      <c r="AU750" s="139"/>
      <c r="AV750" s="71">
        <v>325878.90816382429</v>
      </c>
      <c r="AW750" s="104"/>
      <c r="AX750" s="104"/>
      <c r="AY750" s="104"/>
      <c r="AZ750" s="104" t="s">
        <v>1193</v>
      </c>
      <c r="BA750" s="104"/>
      <c r="BB750" s="104"/>
      <c r="BC750" s="66"/>
      <c r="BD750" s="66"/>
      <c r="BE750" s="121"/>
      <c r="BF750" s="121"/>
      <c r="BG750" s="121"/>
      <c r="BH750" s="121"/>
      <c r="BI750" s="121"/>
      <c r="BJ750" s="121"/>
      <c r="BK750" s="121"/>
      <c r="BL750" s="121"/>
      <c r="BM750" s="121"/>
      <c r="BN750" s="121"/>
      <c r="BO750" s="121"/>
      <c r="BP750" s="121"/>
      <c r="BQ750" s="121"/>
      <c r="BR750" s="121"/>
      <c r="BS750" s="121"/>
      <c r="BT750" s="121"/>
      <c r="BU750" s="121"/>
      <c r="BV750" s="121"/>
      <c r="BW750" s="121"/>
      <c r="BX750" s="121"/>
      <c r="BY750" s="121"/>
    </row>
    <row r="751" spans="1:77" ht="30" hidden="1" customHeight="1">
      <c r="A751" s="231"/>
      <c r="B751" s="240"/>
      <c r="C751" s="23" t="s">
        <v>465</v>
      </c>
      <c r="D751" s="24"/>
      <c r="E751" s="34" t="s">
        <v>713</v>
      </c>
      <c r="F751" s="102" t="s">
        <v>123</v>
      </c>
      <c r="G751" s="38"/>
      <c r="H751" s="38"/>
      <c r="I751" s="38"/>
      <c r="J751" s="102" t="s">
        <v>1193</v>
      </c>
      <c r="K751" s="38"/>
      <c r="L751" s="38"/>
      <c r="M751" s="38"/>
      <c r="N751" s="38"/>
      <c r="O751" s="38"/>
      <c r="P751" s="38"/>
      <c r="Q751" s="38"/>
      <c r="R751" s="143" t="s">
        <v>1677</v>
      </c>
      <c r="S751" s="143">
        <v>0</v>
      </c>
      <c r="T751" s="283" t="s">
        <v>225</v>
      </c>
      <c r="U751" s="143" t="s">
        <v>1654</v>
      </c>
      <c r="V751" s="190"/>
      <c r="W751" s="46">
        <v>0</v>
      </c>
      <c r="X751" s="46">
        <v>0</v>
      </c>
      <c r="Y751" s="46">
        <v>0</v>
      </c>
      <c r="Z751" s="38"/>
      <c r="AA751" s="38"/>
      <c r="AB751" s="38"/>
      <c r="AC751" s="38"/>
      <c r="AD751" s="38"/>
      <c r="AE751" s="38"/>
      <c r="AF751" s="38"/>
      <c r="AG751" s="38"/>
      <c r="AH751" s="38"/>
      <c r="AI751" s="38"/>
      <c r="AJ751" s="38"/>
      <c r="AK751" s="38"/>
      <c r="AL751" s="38"/>
      <c r="AM751" s="38"/>
      <c r="AN751" s="38"/>
      <c r="AO751" s="38"/>
      <c r="AP751" s="38"/>
      <c r="AQ751" s="24" t="s">
        <v>204</v>
      </c>
      <c r="AR751" s="24">
        <v>2007</v>
      </c>
      <c r="AS751" s="38"/>
      <c r="AT751" s="38"/>
      <c r="AU751" s="38"/>
      <c r="AV751" s="174">
        <v>359255806.20581436</v>
      </c>
      <c r="AW751" s="102" t="s">
        <v>123</v>
      </c>
      <c r="AX751" s="102"/>
      <c r="AY751" s="102" t="s">
        <v>1613</v>
      </c>
      <c r="AZ751" s="102" t="s">
        <v>1193</v>
      </c>
      <c r="BA751" s="102"/>
      <c r="BB751" s="102"/>
      <c r="BC751" s="45"/>
      <c r="BD751" s="45"/>
    </row>
    <row r="752" spans="1:77" s="100" customFormat="1" ht="27.75" hidden="1" customHeight="1">
      <c r="A752" s="231"/>
      <c r="B752" s="254"/>
      <c r="C752" s="72" t="s">
        <v>466</v>
      </c>
      <c r="D752" s="70"/>
      <c r="E752" s="73" t="s">
        <v>713</v>
      </c>
      <c r="F752" s="104" t="s">
        <v>123</v>
      </c>
      <c r="G752" s="139"/>
      <c r="H752" s="139"/>
      <c r="I752" s="139"/>
      <c r="J752" s="104" t="s">
        <v>1193</v>
      </c>
      <c r="K752" s="139"/>
      <c r="L752" s="139"/>
      <c r="M752" s="139"/>
      <c r="N752" s="139"/>
      <c r="O752" s="139"/>
      <c r="P752" s="139"/>
      <c r="Q752" s="139"/>
      <c r="R752" s="146" t="s">
        <v>1678</v>
      </c>
      <c r="S752" s="146">
        <v>0</v>
      </c>
      <c r="T752" s="282" t="s">
        <v>225</v>
      </c>
      <c r="U752" s="146" t="s">
        <v>1679</v>
      </c>
      <c r="V752" s="189" t="s">
        <v>876</v>
      </c>
      <c r="W752" s="50">
        <v>0</v>
      </c>
      <c r="X752" s="50">
        <v>0</v>
      </c>
      <c r="Y752" s="50">
        <v>0</v>
      </c>
      <c r="Z752" s="139"/>
      <c r="AA752" s="139"/>
      <c r="AB752" s="139"/>
      <c r="AC752" s="139"/>
      <c r="AD752" s="139"/>
      <c r="AE752" s="139"/>
      <c r="AF752" s="139"/>
      <c r="AG752" s="139"/>
      <c r="AH752" s="139"/>
      <c r="AI752" s="139"/>
      <c r="AJ752" s="139"/>
      <c r="AK752" s="139"/>
      <c r="AL752" s="139"/>
      <c r="AM752" s="139"/>
      <c r="AN752" s="139"/>
      <c r="AO752" s="139"/>
      <c r="AP752" s="139"/>
      <c r="AQ752" s="70" t="s">
        <v>204</v>
      </c>
      <c r="AR752" s="70">
        <v>2007</v>
      </c>
      <c r="AS752" s="139"/>
      <c r="AT752" s="139"/>
      <c r="AU752" s="139"/>
      <c r="AV752" s="71">
        <v>119217657.89374755</v>
      </c>
      <c r="AW752" s="104" t="s">
        <v>123</v>
      </c>
      <c r="AX752" s="104"/>
      <c r="AY752" s="104" t="s">
        <v>1613</v>
      </c>
      <c r="AZ752" s="104" t="s">
        <v>1193</v>
      </c>
      <c r="BA752" s="104"/>
      <c r="BB752" s="104"/>
      <c r="BC752" s="66"/>
      <c r="BD752" s="66"/>
      <c r="BE752" s="121"/>
      <c r="BF752" s="121"/>
      <c r="BG752" s="121"/>
      <c r="BH752" s="121"/>
      <c r="BI752" s="121"/>
      <c r="BJ752" s="121"/>
      <c r="BK752" s="121"/>
      <c r="BL752" s="121"/>
      <c r="BM752" s="121"/>
      <c r="BN752" s="121"/>
      <c r="BO752" s="121"/>
      <c r="BP752" s="121"/>
      <c r="BQ752" s="121"/>
      <c r="BR752" s="121"/>
      <c r="BS752" s="121"/>
      <c r="BT752" s="121"/>
      <c r="BU752" s="121"/>
      <c r="BV752" s="121"/>
      <c r="BW752" s="121"/>
      <c r="BX752" s="121"/>
      <c r="BY752" s="121"/>
    </row>
    <row r="753" spans="1:77" s="100" customFormat="1" ht="16" hidden="1" thickBot="1">
      <c r="A753" s="231"/>
      <c r="B753" s="254"/>
      <c r="C753" s="72" t="s">
        <v>467</v>
      </c>
      <c r="D753" s="70"/>
      <c r="E753" s="73" t="s">
        <v>713</v>
      </c>
      <c r="F753" s="104" t="s">
        <v>123</v>
      </c>
      <c r="G753" s="139"/>
      <c r="H753" s="139"/>
      <c r="I753" s="139"/>
      <c r="J753" s="104" t="s">
        <v>1193</v>
      </c>
      <c r="K753" s="139"/>
      <c r="L753" s="139"/>
      <c r="M753" s="139"/>
      <c r="N753" s="139"/>
      <c r="O753" s="139"/>
      <c r="P753" s="139"/>
      <c r="Q753" s="139"/>
      <c r="R753" s="146" t="s">
        <v>822</v>
      </c>
      <c r="S753" s="146">
        <v>0</v>
      </c>
      <c r="T753" s="282" t="s">
        <v>1581</v>
      </c>
      <c r="U753" s="146" t="s">
        <v>1654</v>
      </c>
      <c r="V753" s="189"/>
      <c r="W753" s="50">
        <v>0</v>
      </c>
      <c r="X753" s="50">
        <v>0</v>
      </c>
      <c r="Y753" s="50">
        <v>0</v>
      </c>
      <c r="Z753" s="139"/>
      <c r="AA753" s="139"/>
      <c r="AB753" s="139"/>
      <c r="AC753" s="139"/>
      <c r="AD753" s="139"/>
      <c r="AE753" s="139"/>
      <c r="AF753" s="139"/>
      <c r="AG753" s="139"/>
      <c r="AH753" s="139"/>
      <c r="AI753" s="139"/>
      <c r="AJ753" s="139"/>
      <c r="AK753" s="139"/>
      <c r="AL753" s="139"/>
      <c r="AM753" s="139"/>
      <c r="AN753" s="139"/>
      <c r="AO753" s="139"/>
      <c r="AP753" s="139"/>
      <c r="AQ753" s="70" t="s">
        <v>204</v>
      </c>
      <c r="AR753" s="70">
        <v>2007</v>
      </c>
      <c r="AS753" s="139"/>
      <c r="AT753" s="139"/>
      <c r="AU753" s="139"/>
      <c r="AV753" s="71">
        <v>4502803.1488720737</v>
      </c>
      <c r="AW753" s="104" t="s">
        <v>123</v>
      </c>
      <c r="AX753" s="104"/>
      <c r="AY753" s="104" t="s">
        <v>1614</v>
      </c>
      <c r="AZ753" s="104" t="s">
        <v>1193</v>
      </c>
      <c r="BA753" s="104"/>
      <c r="BB753" s="104"/>
      <c r="BC753" s="66"/>
      <c r="BD753" s="66"/>
      <c r="BE753" s="121"/>
      <c r="BF753" s="121"/>
      <c r="BG753" s="121"/>
      <c r="BH753" s="121"/>
      <c r="BI753" s="121"/>
      <c r="BJ753" s="121"/>
      <c r="BK753" s="121"/>
      <c r="BL753" s="121"/>
      <c r="BM753" s="121"/>
      <c r="BN753" s="121"/>
      <c r="BO753" s="121"/>
      <c r="BP753" s="121"/>
      <c r="BQ753" s="121"/>
      <c r="BR753" s="121"/>
      <c r="BS753" s="121"/>
      <c r="BT753" s="121"/>
      <c r="BU753" s="121"/>
      <c r="BV753" s="121"/>
      <c r="BW753" s="121"/>
      <c r="BX753" s="121"/>
      <c r="BY753" s="121"/>
    </row>
    <row r="754" spans="1:77" s="100" customFormat="1" ht="16" hidden="1" thickBot="1">
      <c r="A754" s="231"/>
      <c r="B754" s="254"/>
      <c r="C754" s="107" t="s">
        <v>468</v>
      </c>
      <c r="D754" s="108"/>
      <c r="E754" s="130" t="s">
        <v>713</v>
      </c>
      <c r="F754" s="104" t="s">
        <v>123</v>
      </c>
      <c r="G754" s="139"/>
      <c r="H754" s="139"/>
      <c r="I754" s="139"/>
      <c r="J754" s="104" t="s">
        <v>1193</v>
      </c>
      <c r="K754" s="139"/>
      <c r="L754" s="139"/>
      <c r="M754" s="139"/>
      <c r="N754" s="104"/>
      <c r="O754" s="104"/>
      <c r="P754" s="104"/>
      <c r="Q754" s="104"/>
      <c r="R754" s="146" t="s">
        <v>1682</v>
      </c>
      <c r="S754" s="146">
        <v>0</v>
      </c>
      <c r="T754" s="282" t="s">
        <v>225</v>
      </c>
      <c r="U754" s="146" t="s">
        <v>1653</v>
      </c>
      <c r="V754" s="106"/>
      <c r="W754" s="50">
        <v>0</v>
      </c>
      <c r="X754" s="50">
        <v>0</v>
      </c>
      <c r="Y754" s="50">
        <v>0</v>
      </c>
      <c r="Z754" s="139"/>
      <c r="AA754" s="139"/>
      <c r="AB754" s="139"/>
      <c r="AC754" s="139"/>
      <c r="AD754" s="139"/>
      <c r="AE754" s="139"/>
      <c r="AF754" s="139"/>
      <c r="AG754" s="139"/>
      <c r="AH754" s="139"/>
      <c r="AI754" s="139"/>
      <c r="AJ754" s="139"/>
      <c r="AK754" s="139"/>
      <c r="AL754" s="139"/>
      <c r="AM754" s="139"/>
      <c r="AN754" s="139"/>
      <c r="AO754" s="139"/>
      <c r="AP754" s="139"/>
      <c r="AQ754" s="108" t="s">
        <v>204</v>
      </c>
      <c r="AR754" s="108">
        <v>2007</v>
      </c>
      <c r="AS754" s="139"/>
      <c r="AT754" s="139"/>
      <c r="AU754" s="139"/>
      <c r="AV754" s="71">
        <v>52374861.119217046</v>
      </c>
      <c r="AW754" s="104" t="s">
        <v>123</v>
      </c>
      <c r="AX754" s="104"/>
      <c r="AY754" s="104" t="s">
        <v>1614</v>
      </c>
      <c r="AZ754" s="104" t="s">
        <v>1193</v>
      </c>
      <c r="BA754" s="104"/>
      <c r="BB754" s="104"/>
      <c r="BC754" s="66"/>
      <c r="BD754" s="66"/>
      <c r="BE754" s="121"/>
      <c r="BF754" s="121"/>
      <c r="BG754" s="121"/>
      <c r="BH754" s="121"/>
      <c r="BI754" s="121"/>
      <c r="BJ754" s="121"/>
      <c r="BK754" s="121"/>
      <c r="BL754" s="121"/>
      <c r="BM754" s="121"/>
      <c r="BN754" s="121"/>
      <c r="BO754" s="121"/>
      <c r="BP754" s="121"/>
      <c r="BQ754" s="121"/>
      <c r="BR754" s="121"/>
      <c r="BS754" s="121"/>
      <c r="BT754" s="121"/>
      <c r="BU754" s="121"/>
      <c r="BV754" s="121"/>
      <c r="BW754" s="121"/>
      <c r="BX754" s="121"/>
      <c r="BY754" s="121"/>
    </row>
    <row r="755" spans="1:77" s="100" customFormat="1" ht="16" hidden="1" thickBot="1">
      <c r="A755" s="231"/>
      <c r="B755" s="254"/>
      <c r="C755" s="72" t="s">
        <v>460</v>
      </c>
      <c r="D755" s="70"/>
      <c r="E755" s="73" t="s">
        <v>713</v>
      </c>
      <c r="F755" s="104" t="s">
        <v>123</v>
      </c>
      <c r="G755" s="139"/>
      <c r="H755" s="139"/>
      <c r="I755" s="139"/>
      <c r="J755" s="104" t="s">
        <v>1193</v>
      </c>
      <c r="K755" s="139"/>
      <c r="L755" s="139"/>
      <c r="M755" s="139"/>
      <c r="N755" s="139"/>
      <c r="O755" s="139"/>
      <c r="P755" s="139"/>
      <c r="Q755" s="139"/>
      <c r="R755" s="146" t="s">
        <v>1672</v>
      </c>
      <c r="S755" s="146">
        <v>0</v>
      </c>
      <c r="T755" s="282" t="s">
        <v>225</v>
      </c>
      <c r="U755" s="146" t="s">
        <v>1653</v>
      </c>
      <c r="V755" s="189" t="s">
        <v>877</v>
      </c>
      <c r="W755" s="50">
        <v>0</v>
      </c>
      <c r="X755" s="50">
        <v>0</v>
      </c>
      <c r="Y755" s="50">
        <v>0</v>
      </c>
      <c r="Z755" s="139"/>
      <c r="AA755" s="139"/>
      <c r="AB755" s="139"/>
      <c r="AC755" s="139"/>
      <c r="AD755" s="139"/>
      <c r="AE755" s="139"/>
      <c r="AF755" s="139"/>
      <c r="AG755" s="139"/>
      <c r="AH755" s="139"/>
      <c r="AI755" s="139"/>
      <c r="AJ755" s="139"/>
      <c r="AK755" s="139"/>
      <c r="AL755" s="139"/>
      <c r="AM755" s="139"/>
      <c r="AN755" s="139"/>
      <c r="AO755" s="139"/>
      <c r="AP755" s="139"/>
      <c r="AQ755" s="70" t="s">
        <v>204</v>
      </c>
      <c r="AR755" s="70">
        <v>2007</v>
      </c>
      <c r="AS755" s="139"/>
      <c r="AT755" s="139"/>
      <c r="AU755" s="139"/>
      <c r="AV755" s="71">
        <v>1059988.35682982</v>
      </c>
      <c r="AW755" s="104" t="s">
        <v>123</v>
      </c>
      <c r="AX755" s="104"/>
      <c r="AY755" s="104" t="s">
        <v>1614</v>
      </c>
      <c r="AZ755" s="104" t="s">
        <v>1193</v>
      </c>
      <c r="BA755" s="104"/>
      <c r="BB755" s="104"/>
      <c r="BC755" s="66"/>
      <c r="BD755" s="66"/>
      <c r="BE755" s="121"/>
      <c r="BF755" s="121"/>
      <c r="BG755" s="121"/>
      <c r="BH755" s="121"/>
      <c r="BI755" s="121"/>
      <c r="BJ755" s="121"/>
      <c r="BK755" s="121"/>
      <c r="BL755" s="121"/>
      <c r="BM755" s="121"/>
      <c r="BN755" s="121"/>
      <c r="BO755" s="121"/>
      <c r="BP755" s="121"/>
      <c r="BQ755" s="121"/>
      <c r="BR755" s="121"/>
      <c r="BS755" s="121"/>
      <c r="BT755" s="121"/>
      <c r="BU755" s="121"/>
      <c r="BV755" s="121"/>
      <c r="BW755" s="121"/>
      <c r="BX755" s="121"/>
      <c r="BY755" s="121"/>
    </row>
    <row r="756" spans="1:77" s="100" customFormat="1" ht="16" hidden="1" thickBot="1">
      <c r="A756" s="231"/>
      <c r="B756" s="254"/>
      <c r="C756" s="72" t="s">
        <v>461</v>
      </c>
      <c r="D756" s="70"/>
      <c r="E756" s="128" t="s">
        <v>713</v>
      </c>
      <c r="F756" s="104" t="s">
        <v>123</v>
      </c>
      <c r="G756" s="139"/>
      <c r="H756" s="139"/>
      <c r="I756" s="139"/>
      <c r="J756" s="104" t="s">
        <v>1193</v>
      </c>
      <c r="K756" s="139"/>
      <c r="L756" s="139"/>
      <c r="M756" s="139"/>
      <c r="N756" s="139"/>
      <c r="O756" s="139"/>
      <c r="P756" s="139"/>
      <c r="Q756" s="139"/>
      <c r="R756" s="146" t="s">
        <v>1676</v>
      </c>
      <c r="S756" s="146">
        <v>0</v>
      </c>
      <c r="T756" s="282" t="s">
        <v>1586</v>
      </c>
      <c r="U756" s="146" t="s">
        <v>1653</v>
      </c>
      <c r="V756" s="189" t="s">
        <v>861</v>
      </c>
      <c r="W756" s="50">
        <v>0</v>
      </c>
      <c r="X756" s="50">
        <v>0</v>
      </c>
      <c r="Y756" s="50">
        <v>0</v>
      </c>
      <c r="Z756" s="139"/>
      <c r="AA756" s="139"/>
      <c r="AB756" s="139"/>
      <c r="AC756" s="139"/>
      <c r="AD756" s="139"/>
      <c r="AE756" s="139"/>
      <c r="AF756" s="139"/>
      <c r="AG756" s="139"/>
      <c r="AH756" s="139"/>
      <c r="AI756" s="139"/>
      <c r="AJ756" s="139"/>
      <c r="AK756" s="139"/>
      <c r="AL756" s="139"/>
      <c r="AM756" s="139"/>
      <c r="AN756" s="139"/>
      <c r="AO756" s="139"/>
      <c r="AP756" s="139"/>
      <c r="AQ756" s="70" t="s">
        <v>204</v>
      </c>
      <c r="AR756" s="70">
        <v>2007</v>
      </c>
      <c r="AS756" s="139"/>
      <c r="AT756" s="139"/>
      <c r="AU756" s="139"/>
      <c r="AV756" s="71">
        <v>271368.55144674075</v>
      </c>
      <c r="AW756" s="104" t="s">
        <v>123</v>
      </c>
      <c r="AX756" s="104"/>
      <c r="AY756" s="104" t="s">
        <v>1614</v>
      </c>
      <c r="AZ756" s="104" t="s">
        <v>1193</v>
      </c>
      <c r="BA756" s="104"/>
      <c r="BB756" s="104"/>
      <c r="BC756" s="66"/>
      <c r="BD756" s="66"/>
      <c r="BE756" s="121"/>
      <c r="BF756" s="121"/>
      <c r="BG756" s="121"/>
      <c r="BH756" s="121"/>
      <c r="BI756" s="121"/>
      <c r="BJ756" s="121"/>
      <c r="BK756" s="121"/>
      <c r="BL756" s="121"/>
      <c r="BM756" s="121"/>
      <c r="BN756" s="121"/>
      <c r="BO756" s="121"/>
      <c r="BP756" s="121"/>
      <c r="BQ756" s="121"/>
      <c r="BR756" s="121"/>
      <c r="BS756" s="121"/>
      <c r="BT756" s="121"/>
      <c r="BU756" s="121"/>
      <c r="BV756" s="121"/>
      <c r="BW756" s="121"/>
      <c r="BX756" s="121"/>
      <c r="BY756" s="121"/>
    </row>
    <row r="757" spans="1:77" s="100" customFormat="1" ht="16" hidden="1" thickBot="1">
      <c r="A757" s="231"/>
      <c r="B757" s="254"/>
      <c r="C757" s="72" t="s">
        <v>449</v>
      </c>
      <c r="D757" s="70"/>
      <c r="E757" s="119" t="s">
        <v>712</v>
      </c>
      <c r="F757" s="104" t="s">
        <v>123</v>
      </c>
      <c r="G757" s="139"/>
      <c r="H757" s="139"/>
      <c r="I757" s="139"/>
      <c r="J757" s="104" t="s">
        <v>1193</v>
      </c>
      <c r="K757" s="139"/>
      <c r="L757" s="139"/>
      <c r="M757" s="139"/>
      <c r="N757" s="139"/>
      <c r="O757" s="139"/>
      <c r="P757" s="139"/>
      <c r="Q757" s="139"/>
      <c r="R757" s="146" t="s">
        <v>825</v>
      </c>
      <c r="S757" s="146">
        <v>0</v>
      </c>
      <c r="T757" s="282" t="s">
        <v>1581</v>
      </c>
      <c r="U757" s="146" t="s">
        <v>1654</v>
      </c>
      <c r="V757" s="189" t="s">
        <v>873</v>
      </c>
      <c r="W757" s="50">
        <v>0</v>
      </c>
      <c r="X757" s="50">
        <v>0</v>
      </c>
      <c r="Y757" s="50">
        <v>0</v>
      </c>
      <c r="Z757" s="139"/>
      <c r="AA757" s="139"/>
      <c r="AB757" s="139"/>
      <c r="AC757" s="139"/>
      <c r="AD757" s="139"/>
      <c r="AE757" s="139"/>
      <c r="AF757" s="139"/>
      <c r="AG757" s="139"/>
      <c r="AH757" s="139"/>
      <c r="AI757" s="139"/>
      <c r="AJ757" s="139"/>
      <c r="AK757" s="139"/>
      <c r="AL757" s="139"/>
      <c r="AM757" s="139"/>
      <c r="AN757" s="139"/>
      <c r="AO757" s="139"/>
      <c r="AP757" s="139"/>
      <c r="AQ757" s="70" t="s">
        <v>204</v>
      </c>
      <c r="AR757" s="70">
        <v>2007</v>
      </c>
      <c r="AS757" s="139"/>
      <c r="AT757" s="139"/>
      <c r="AU757" s="139"/>
      <c r="AV757" s="71">
        <v>8561995.7917819396</v>
      </c>
      <c r="AW757" s="104" t="s">
        <v>123</v>
      </c>
      <c r="AX757" s="104"/>
      <c r="AY757" s="104" t="s">
        <v>1614</v>
      </c>
      <c r="AZ757" s="104" t="s">
        <v>1193</v>
      </c>
      <c r="BA757" s="104"/>
      <c r="BB757" s="104"/>
      <c r="BC757" s="66"/>
      <c r="BD757" s="66"/>
      <c r="BE757" s="121"/>
      <c r="BF757" s="121"/>
      <c r="BG757" s="121"/>
      <c r="BH757" s="121"/>
      <c r="BI757" s="121"/>
      <c r="BJ757" s="121"/>
      <c r="BK757" s="121"/>
      <c r="BL757" s="121"/>
      <c r="BM757" s="121"/>
      <c r="BN757" s="121"/>
      <c r="BO757" s="121"/>
      <c r="BP757" s="121"/>
      <c r="BQ757" s="121"/>
      <c r="BR757" s="121"/>
      <c r="BS757" s="121"/>
      <c r="BT757" s="121"/>
      <c r="BU757" s="121"/>
      <c r="BV757" s="121"/>
      <c r="BW757" s="121"/>
      <c r="BX757" s="121"/>
      <c r="BY757" s="121"/>
    </row>
    <row r="758" spans="1:77" s="100" customFormat="1" ht="16" hidden="1" thickBot="1">
      <c r="A758" s="231"/>
      <c r="B758" s="254"/>
      <c r="C758" s="72" t="s">
        <v>463</v>
      </c>
      <c r="D758" s="70"/>
      <c r="E758" s="119" t="s">
        <v>712</v>
      </c>
      <c r="F758" s="104" t="s">
        <v>123</v>
      </c>
      <c r="G758" s="139"/>
      <c r="H758" s="139"/>
      <c r="I758" s="139"/>
      <c r="J758" s="104" t="s">
        <v>1193</v>
      </c>
      <c r="K758" s="139"/>
      <c r="L758" s="139"/>
      <c r="M758" s="139"/>
      <c r="N758" s="139"/>
      <c r="O758" s="139"/>
      <c r="P758" s="139"/>
      <c r="Q758" s="139"/>
      <c r="R758" s="146" t="s">
        <v>824</v>
      </c>
      <c r="S758" s="146">
        <v>0</v>
      </c>
      <c r="T758" s="282" t="s">
        <v>238</v>
      </c>
      <c r="U758" s="146" t="s">
        <v>1653</v>
      </c>
      <c r="V758" s="189"/>
      <c r="W758" s="50">
        <v>0</v>
      </c>
      <c r="X758" s="50">
        <v>0</v>
      </c>
      <c r="Y758" s="50">
        <v>0</v>
      </c>
      <c r="Z758" s="139"/>
      <c r="AA758" s="139"/>
      <c r="AB758" s="139"/>
      <c r="AC758" s="139"/>
      <c r="AD758" s="139"/>
      <c r="AE758" s="139"/>
      <c r="AF758" s="139"/>
      <c r="AG758" s="139"/>
      <c r="AH758" s="139"/>
      <c r="AI758" s="139"/>
      <c r="AJ758" s="139"/>
      <c r="AK758" s="139"/>
      <c r="AL758" s="139"/>
      <c r="AM758" s="139"/>
      <c r="AN758" s="139"/>
      <c r="AO758" s="139"/>
      <c r="AP758" s="139"/>
      <c r="AQ758" s="70" t="s">
        <v>204</v>
      </c>
      <c r="AR758" s="70">
        <v>2007</v>
      </c>
      <c r="AS758" s="139"/>
      <c r="AT758" s="139"/>
      <c r="AU758" s="139"/>
      <c r="AV758" s="71">
        <v>71779.806382889481</v>
      </c>
      <c r="AW758" s="104" t="s">
        <v>123</v>
      </c>
      <c r="AX758" s="104"/>
      <c r="AY758" s="104" t="s">
        <v>1614</v>
      </c>
      <c r="AZ758" s="104" t="s">
        <v>1193</v>
      </c>
      <c r="BA758" s="104"/>
      <c r="BB758" s="104"/>
      <c r="BC758" s="66"/>
      <c r="BD758" s="66"/>
      <c r="BE758" s="121"/>
      <c r="BF758" s="121"/>
      <c r="BG758" s="121"/>
      <c r="BH758" s="121"/>
      <c r="BI758" s="121"/>
      <c r="BJ758" s="121"/>
      <c r="BK758" s="121"/>
      <c r="BL758" s="121"/>
      <c r="BM758" s="121"/>
      <c r="BN758" s="121"/>
      <c r="BO758" s="121"/>
      <c r="BP758" s="121"/>
      <c r="BQ758" s="121"/>
      <c r="BR758" s="121"/>
      <c r="BS758" s="121"/>
      <c r="BT758" s="121"/>
      <c r="BU758" s="121"/>
      <c r="BV758" s="121"/>
      <c r="BW758" s="121"/>
      <c r="BX758" s="121"/>
      <c r="BY758" s="121"/>
    </row>
    <row r="759" spans="1:77" s="100" customFormat="1" ht="16" hidden="1" thickBot="1">
      <c r="A759" s="231"/>
      <c r="B759" s="254"/>
      <c r="C759" s="72" t="s">
        <v>462</v>
      </c>
      <c r="D759" s="70"/>
      <c r="E759" s="119" t="s">
        <v>712</v>
      </c>
      <c r="F759" s="104" t="s">
        <v>123</v>
      </c>
      <c r="G759" s="139"/>
      <c r="H759" s="139"/>
      <c r="I759" s="139"/>
      <c r="J759" s="104" t="s">
        <v>1193</v>
      </c>
      <c r="K759" s="139"/>
      <c r="L759" s="139"/>
      <c r="M759" s="139"/>
      <c r="N759" s="139"/>
      <c r="O759" s="139"/>
      <c r="P759" s="139"/>
      <c r="Q759" s="139"/>
      <c r="R759" s="146" t="s">
        <v>1675</v>
      </c>
      <c r="S759" s="146">
        <v>0</v>
      </c>
      <c r="T759" s="282" t="s">
        <v>1581</v>
      </c>
      <c r="U759" s="146" t="s">
        <v>1653</v>
      </c>
      <c r="V759" s="189" t="s">
        <v>870</v>
      </c>
      <c r="W759" s="50">
        <v>0</v>
      </c>
      <c r="X759" s="50">
        <v>0</v>
      </c>
      <c r="Y759" s="50">
        <v>0</v>
      </c>
      <c r="Z759" s="139"/>
      <c r="AA759" s="139"/>
      <c r="AB759" s="139"/>
      <c r="AC759" s="139"/>
      <c r="AD759" s="139"/>
      <c r="AE759" s="139"/>
      <c r="AF759" s="139"/>
      <c r="AG759" s="139"/>
      <c r="AH759" s="139"/>
      <c r="AI759" s="139"/>
      <c r="AJ759" s="139"/>
      <c r="AK759" s="139"/>
      <c r="AL759" s="139"/>
      <c r="AM759" s="139"/>
      <c r="AN759" s="139"/>
      <c r="AO759" s="139"/>
      <c r="AP759" s="139"/>
      <c r="AQ759" s="70" t="s">
        <v>204</v>
      </c>
      <c r="AR759" s="70">
        <v>2007</v>
      </c>
      <c r="AS759" s="139"/>
      <c r="AT759" s="139"/>
      <c r="AU759" s="139"/>
      <c r="AV759" s="71">
        <v>534039.4636651451</v>
      </c>
      <c r="AW759" s="104" t="s">
        <v>123</v>
      </c>
      <c r="AX759" s="104"/>
      <c r="AY759" s="104" t="s">
        <v>1614</v>
      </c>
      <c r="AZ759" s="104" t="s">
        <v>1193</v>
      </c>
      <c r="BA759" s="104"/>
      <c r="BB759" s="104"/>
      <c r="BC759" s="66"/>
      <c r="BD759" s="66"/>
      <c r="BE759" s="121"/>
      <c r="BF759" s="121"/>
      <c r="BG759" s="121"/>
      <c r="BH759" s="121"/>
      <c r="BI759" s="121"/>
      <c r="BJ759" s="121"/>
      <c r="BK759" s="121"/>
      <c r="BL759" s="121"/>
      <c r="BM759" s="121"/>
      <c r="BN759" s="121"/>
      <c r="BO759" s="121"/>
      <c r="BP759" s="121"/>
      <c r="BQ759" s="121"/>
      <c r="BR759" s="121"/>
      <c r="BS759" s="121"/>
      <c r="BT759" s="121"/>
      <c r="BU759" s="121"/>
      <c r="BV759" s="121"/>
      <c r="BW759" s="121"/>
      <c r="BX759" s="121"/>
      <c r="BY759" s="121"/>
    </row>
    <row r="760" spans="1:77" s="100" customFormat="1" ht="16" hidden="1" thickBot="1">
      <c r="A760" s="231"/>
      <c r="B760" s="254"/>
      <c r="C760" s="72" t="s">
        <v>452</v>
      </c>
      <c r="D760" s="70"/>
      <c r="E760" s="73" t="s">
        <v>713</v>
      </c>
      <c r="F760" s="104" t="s">
        <v>123</v>
      </c>
      <c r="G760" s="139"/>
      <c r="H760" s="139"/>
      <c r="I760" s="139"/>
      <c r="J760" s="104" t="s">
        <v>1193</v>
      </c>
      <c r="K760" s="139"/>
      <c r="L760" s="139"/>
      <c r="M760" s="139"/>
      <c r="N760" s="139"/>
      <c r="O760" s="139"/>
      <c r="P760" s="139"/>
      <c r="Q760" s="139"/>
      <c r="R760" s="146" t="s">
        <v>823</v>
      </c>
      <c r="S760" s="146">
        <v>0</v>
      </c>
      <c r="T760" s="282" t="s">
        <v>1581</v>
      </c>
      <c r="U760" s="146" t="s">
        <v>1674</v>
      </c>
      <c r="V760" s="189" t="s">
        <v>871</v>
      </c>
      <c r="W760" s="50">
        <v>0</v>
      </c>
      <c r="X760" s="50">
        <v>0</v>
      </c>
      <c r="Y760" s="50">
        <v>0</v>
      </c>
      <c r="Z760" s="139"/>
      <c r="AA760" s="139"/>
      <c r="AB760" s="139"/>
      <c r="AC760" s="139"/>
      <c r="AD760" s="139"/>
      <c r="AE760" s="139"/>
      <c r="AF760" s="139"/>
      <c r="AG760" s="139"/>
      <c r="AH760" s="139"/>
      <c r="AI760" s="139"/>
      <c r="AJ760" s="139"/>
      <c r="AK760" s="139"/>
      <c r="AL760" s="139"/>
      <c r="AM760" s="139"/>
      <c r="AN760" s="139"/>
      <c r="AO760" s="139"/>
      <c r="AP760" s="139"/>
      <c r="AQ760" s="70" t="s">
        <v>204</v>
      </c>
      <c r="AR760" s="70">
        <v>2007</v>
      </c>
      <c r="AS760" s="139"/>
      <c r="AT760" s="139"/>
      <c r="AU760" s="139"/>
      <c r="AV760" s="71">
        <v>1127808.9713456992</v>
      </c>
      <c r="AW760" s="104" t="s">
        <v>123</v>
      </c>
      <c r="AX760" s="104"/>
      <c r="AY760" s="104" t="s">
        <v>1614</v>
      </c>
      <c r="AZ760" s="104" t="s">
        <v>1193</v>
      </c>
      <c r="BA760" s="104"/>
      <c r="BB760" s="104"/>
      <c r="BC760" s="66"/>
      <c r="BD760" s="66"/>
      <c r="BE760" s="121"/>
      <c r="BF760" s="121"/>
      <c r="BG760" s="121"/>
      <c r="BH760" s="121"/>
      <c r="BI760" s="121"/>
      <c r="BJ760" s="121"/>
      <c r="BK760" s="121"/>
      <c r="BL760" s="121"/>
      <c r="BM760" s="121"/>
      <c r="BN760" s="121"/>
      <c r="BO760" s="121"/>
      <c r="BP760" s="121"/>
      <c r="BQ760" s="121"/>
      <c r="BR760" s="121"/>
      <c r="BS760" s="121"/>
      <c r="BT760" s="121"/>
      <c r="BU760" s="121"/>
      <c r="BV760" s="121"/>
      <c r="BW760" s="121"/>
      <c r="BX760" s="121"/>
      <c r="BY760" s="121"/>
    </row>
    <row r="761" spans="1:77" s="100" customFormat="1" ht="16" hidden="1" thickBot="1">
      <c r="A761" s="231"/>
      <c r="B761" s="254"/>
      <c r="C761" s="72" t="s">
        <v>469</v>
      </c>
      <c r="D761" s="70"/>
      <c r="E761" s="73" t="s">
        <v>713</v>
      </c>
      <c r="F761" s="104" t="s">
        <v>123</v>
      </c>
      <c r="G761" s="139"/>
      <c r="H761" s="139"/>
      <c r="I761" s="139"/>
      <c r="J761" s="104" t="s">
        <v>1193</v>
      </c>
      <c r="K761" s="139"/>
      <c r="L761" s="139"/>
      <c r="M761" s="139"/>
      <c r="N761" s="139"/>
      <c r="O761" s="139"/>
      <c r="P761" s="139"/>
      <c r="Q761" s="139"/>
      <c r="R761" s="146" t="s">
        <v>1680</v>
      </c>
      <c r="S761" s="146">
        <v>0</v>
      </c>
      <c r="T761" s="282" t="s">
        <v>238</v>
      </c>
      <c r="U761" s="146" t="s">
        <v>1661</v>
      </c>
      <c r="V761" s="189"/>
      <c r="W761" s="50">
        <v>0</v>
      </c>
      <c r="X761" s="50">
        <v>0</v>
      </c>
      <c r="Y761" s="50">
        <v>0</v>
      </c>
      <c r="Z761" s="139"/>
      <c r="AA761" s="139"/>
      <c r="AB761" s="139"/>
      <c r="AC761" s="139"/>
      <c r="AD761" s="139"/>
      <c r="AE761" s="139"/>
      <c r="AF761" s="139"/>
      <c r="AG761" s="139"/>
      <c r="AH761" s="139"/>
      <c r="AI761" s="139"/>
      <c r="AJ761" s="139"/>
      <c r="AK761" s="139"/>
      <c r="AL761" s="139"/>
      <c r="AM761" s="139"/>
      <c r="AN761" s="139"/>
      <c r="AO761" s="139"/>
      <c r="AP761" s="139"/>
      <c r="AQ761" s="70" t="s">
        <v>204</v>
      </c>
      <c r="AR761" s="70">
        <v>2007</v>
      </c>
      <c r="AS761" s="139"/>
      <c r="AT761" s="139"/>
      <c r="AU761" s="139"/>
      <c r="AV761" s="71">
        <v>105013236.42430356</v>
      </c>
      <c r="AW761" s="104" t="s">
        <v>123</v>
      </c>
      <c r="AX761" s="104"/>
      <c r="AY761" s="104" t="s">
        <v>1614</v>
      </c>
      <c r="AZ761" s="104" t="s">
        <v>1193</v>
      </c>
      <c r="BA761" s="104"/>
      <c r="BB761" s="104"/>
      <c r="BC761" s="66"/>
      <c r="BD761" s="66"/>
      <c r="BE761" s="121"/>
      <c r="BF761" s="121"/>
      <c r="BG761" s="121"/>
      <c r="BH761" s="121"/>
      <c r="BI761" s="121"/>
      <c r="BJ761" s="121"/>
      <c r="BK761" s="121"/>
      <c r="BL761" s="121"/>
      <c r="BM761" s="121"/>
      <c r="BN761" s="121"/>
      <c r="BO761" s="121"/>
      <c r="BP761" s="121"/>
      <c r="BQ761" s="121"/>
      <c r="BR761" s="121"/>
      <c r="BS761" s="121"/>
      <c r="BT761" s="121"/>
      <c r="BU761" s="121"/>
      <c r="BV761" s="121"/>
      <c r="BW761" s="121"/>
      <c r="BX761" s="121"/>
      <c r="BY761" s="121"/>
    </row>
    <row r="762" spans="1:77" s="100" customFormat="1" ht="16" hidden="1" thickBot="1">
      <c r="A762" s="231"/>
      <c r="B762" s="254"/>
      <c r="C762" s="72" t="s">
        <v>470</v>
      </c>
      <c r="D762" s="70"/>
      <c r="E762" s="119" t="s">
        <v>712</v>
      </c>
      <c r="F762" s="104" t="s">
        <v>123</v>
      </c>
      <c r="G762" s="139"/>
      <c r="H762" s="139"/>
      <c r="I762" s="139"/>
      <c r="J762" s="104" t="s">
        <v>1193</v>
      </c>
      <c r="K762" s="139"/>
      <c r="L762" s="139"/>
      <c r="M762" s="139"/>
      <c r="N762" s="139"/>
      <c r="O762" s="139"/>
      <c r="P762" s="139"/>
      <c r="Q762" s="139"/>
      <c r="R762" s="146" t="s">
        <v>1683</v>
      </c>
      <c r="S762" s="146">
        <v>0</v>
      </c>
      <c r="T762" s="282" t="s">
        <v>1581</v>
      </c>
      <c r="U762" s="146" t="s">
        <v>1653</v>
      </c>
      <c r="V762" s="189"/>
      <c r="W762" s="50">
        <v>0</v>
      </c>
      <c r="X762" s="50">
        <v>0</v>
      </c>
      <c r="Y762" s="50">
        <v>0</v>
      </c>
      <c r="Z762" s="139"/>
      <c r="AA762" s="139"/>
      <c r="AB762" s="139"/>
      <c r="AC762" s="139"/>
      <c r="AD762" s="139"/>
      <c r="AE762" s="139"/>
      <c r="AF762" s="139"/>
      <c r="AG762" s="139"/>
      <c r="AH762" s="139"/>
      <c r="AI762" s="139"/>
      <c r="AJ762" s="139"/>
      <c r="AK762" s="139"/>
      <c r="AL762" s="139"/>
      <c r="AM762" s="139"/>
      <c r="AN762" s="139"/>
      <c r="AO762" s="139"/>
      <c r="AP762" s="139"/>
      <c r="AQ762" s="70" t="s">
        <v>204</v>
      </c>
      <c r="AR762" s="70">
        <v>2007</v>
      </c>
      <c r="AS762" s="139"/>
      <c r="AT762" s="139"/>
      <c r="AU762" s="139"/>
      <c r="AV762" s="71">
        <v>278503.26464115269</v>
      </c>
      <c r="AW762" s="104" t="s">
        <v>123</v>
      </c>
      <c r="AX762" s="104"/>
      <c r="AY762" s="104" t="s">
        <v>1614</v>
      </c>
      <c r="AZ762" s="104" t="s">
        <v>1193</v>
      </c>
      <c r="BA762" s="104"/>
      <c r="BB762" s="104"/>
      <c r="BC762" s="66"/>
      <c r="BD762" s="66"/>
      <c r="BE762" s="121"/>
      <c r="BF762" s="121"/>
      <c r="BG762" s="121"/>
      <c r="BH762" s="121"/>
      <c r="BI762" s="121"/>
      <c r="BJ762" s="121"/>
      <c r="BK762" s="121"/>
      <c r="BL762" s="121"/>
      <c r="BM762" s="121"/>
      <c r="BN762" s="121"/>
      <c r="BO762" s="121"/>
      <c r="BP762" s="121"/>
      <c r="BQ762" s="121"/>
      <c r="BR762" s="121"/>
      <c r="BS762" s="121"/>
      <c r="BT762" s="121"/>
      <c r="BU762" s="121"/>
      <c r="BV762" s="121"/>
      <c r="BW762" s="121"/>
      <c r="BX762" s="121"/>
      <c r="BY762" s="121"/>
    </row>
    <row r="763" spans="1:77" s="100" customFormat="1" ht="16" hidden="1" thickBot="1">
      <c r="A763" s="231"/>
      <c r="B763" s="254"/>
      <c r="C763" s="72" t="s">
        <v>464</v>
      </c>
      <c r="D763" s="70"/>
      <c r="E763" s="73" t="s">
        <v>712</v>
      </c>
      <c r="F763" s="104" t="s">
        <v>123</v>
      </c>
      <c r="G763" s="139"/>
      <c r="H763" s="139"/>
      <c r="I763" s="139"/>
      <c r="J763" s="104" t="s">
        <v>1193</v>
      </c>
      <c r="K763" s="139"/>
      <c r="L763" s="139"/>
      <c r="M763" s="139"/>
      <c r="N763" s="139"/>
      <c r="O763" s="139"/>
      <c r="P763" s="139"/>
      <c r="Q763" s="139"/>
      <c r="R763" s="146" t="s">
        <v>1685</v>
      </c>
      <c r="S763" s="146">
        <v>0</v>
      </c>
      <c r="T763" s="282" t="s">
        <v>238</v>
      </c>
      <c r="U763" s="146" t="s">
        <v>1654</v>
      </c>
      <c r="V763" s="189" t="s">
        <v>876</v>
      </c>
      <c r="W763" s="50">
        <v>0</v>
      </c>
      <c r="X763" s="50">
        <v>0</v>
      </c>
      <c r="Y763" s="50">
        <v>0</v>
      </c>
      <c r="Z763" s="139"/>
      <c r="AA763" s="139"/>
      <c r="AB763" s="139"/>
      <c r="AC763" s="139"/>
      <c r="AD763" s="139"/>
      <c r="AE763" s="139"/>
      <c r="AF763" s="139"/>
      <c r="AG763" s="139"/>
      <c r="AH763" s="139"/>
      <c r="AI763" s="139"/>
      <c r="AJ763" s="139"/>
      <c r="AK763" s="139"/>
      <c r="AL763" s="139"/>
      <c r="AM763" s="139"/>
      <c r="AN763" s="139"/>
      <c r="AO763" s="139"/>
      <c r="AP763" s="139"/>
      <c r="AQ763" s="70" t="s">
        <v>204</v>
      </c>
      <c r="AR763" s="70">
        <v>2007</v>
      </c>
      <c r="AS763" s="139"/>
      <c r="AT763" s="139"/>
      <c r="AU763" s="139"/>
      <c r="AV763" s="71">
        <v>1712260.5259341698</v>
      </c>
      <c r="AW763" s="104" t="s">
        <v>123</v>
      </c>
      <c r="AX763" s="104"/>
      <c r="AY763" s="104" t="s">
        <v>1614</v>
      </c>
      <c r="AZ763" s="104" t="s">
        <v>1193</v>
      </c>
      <c r="BA763" s="104"/>
      <c r="BB763" s="104"/>
      <c r="BC763" s="66"/>
      <c r="BD763" s="66"/>
      <c r="BE763" s="121"/>
      <c r="BF763" s="121"/>
      <c r="BG763" s="121"/>
      <c r="BH763" s="121"/>
      <c r="BI763" s="121"/>
      <c r="BJ763" s="121"/>
      <c r="BK763" s="121"/>
      <c r="BL763" s="121"/>
      <c r="BM763" s="121"/>
      <c r="BN763" s="121"/>
      <c r="BO763" s="121"/>
      <c r="BP763" s="121"/>
      <c r="BQ763" s="121"/>
      <c r="BR763" s="121"/>
      <c r="BS763" s="121"/>
      <c r="BT763" s="121"/>
      <c r="BU763" s="121"/>
      <c r="BV763" s="121"/>
      <c r="BW763" s="121"/>
      <c r="BX763" s="121"/>
      <c r="BY763" s="121"/>
    </row>
    <row r="764" spans="1:77" s="100" customFormat="1" ht="16" hidden="1" thickBot="1">
      <c r="A764" s="231"/>
      <c r="B764" s="254"/>
      <c r="C764" s="72" t="s">
        <v>467</v>
      </c>
      <c r="D764" s="70"/>
      <c r="E764" s="73" t="s">
        <v>713</v>
      </c>
      <c r="F764" s="104" t="s">
        <v>123</v>
      </c>
      <c r="G764" s="139"/>
      <c r="H764" s="139"/>
      <c r="I764" s="139"/>
      <c r="J764" s="104" t="s">
        <v>1193</v>
      </c>
      <c r="K764" s="139"/>
      <c r="L764" s="139"/>
      <c r="M764" s="139"/>
      <c r="N764" s="139"/>
      <c r="O764" s="139"/>
      <c r="P764" s="139"/>
      <c r="Q764" s="139"/>
      <c r="R764" s="146" t="s">
        <v>822</v>
      </c>
      <c r="S764" s="146">
        <v>0</v>
      </c>
      <c r="T764" s="282" t="s">
        <v>1581</v>
      </c>
      <c r="U764" s="146" t="s">
        <v>1654</v>
      </c>
      <c r="V764" s="189" t="s">
        <v>873</v>
      </c>
      <c r="W764" s="50">
        <v>0</v>
      </c>
      <c r="X764" s="50">
        <v>0</v>
      </c>
      <c r="Y764" s="50">
        <v>0</v>
      </c>
      <c r="Z764" s="139"/>
      <c r="AA764" s="139"/>
      <c r="AB764" s="139"/>
      <c r="AC764" s="139"/>
      <c r="AD764" s="139"/>
      <c r="AE764" s="139"/>
      <c r="AF764" s="139"/>
      <c r="AG764" s="139"/>
      <c r="AH764" s="139"/>
      <c r="AI764" s="139"/>
      <c r="AJ764" s="139"/>
      <c r="AK764" s="139"/>
      <c r="AL764" s="139"/>
      <c r="AM764" s="139"/>
      <c r="AN764" s="139"/>
      <c r="AO764" s="139"/>
      <c r="AP764" s="139"/>
      <c r="AQ764" s="70" t="s">
        <v>204</v>
      </c>
      <c r="AR764" s="70">
        <v>2007</v>
      </c>
      <c r="AS764" s="139"/>
      <c r="AT764" s="139"/>
      <c r="AU764" s="139"/>
      <c r="AV764" s="71">
        <v>4502803.1488720737</v>
      </c>
      <c r="AW764" s="104" t="s">
        <v>123</v>
      </c>
      <c r="AX764" s="104"/>
      <c r="AY764" s="104" t="s">
        <v>1615</v>
      </c>
      <c r="AZ764" s="104" t="s">
        <v>1193</v>
      </c>
      <c r="BA764" s="104"/>
      <c r="BB764" s="104"/>
      <c r="BC764" s="66"/>
      <c r="BD764" s="66"/>
      <c r="BE764" s="121"/>
      <c r="BF764" s="121"/>
      <c r="BG764" s="121"/>
      <c r="BH764" s="121"/>
      <c r="BI764" s="121"/>
      <c r="BJ764" s="121"/>
      <c r="BK764" s="121"/>
      <c r="BL764" s="121"/>
      <c r="BM764" s="121"/>
      <c r="BN764" s="121"/>
      <c r="BO764" s="121"/>
      <c r="BP764" s="121"/>
      <c r="BQ764" s="121"/>
      <c r="BR764" s="121"/>
      <c r="BS764" s="121"/>
      <c r="BT764" s="121"/>
      <c r="BU764" s="121"/>
      <c r="BV764" s="121"/>
      <c r="BW764" s="121"/>
      <c r="BX764" s="121"/>
      <c r="BY764" s="121"/>
    </row>
    <row r="765" spans="1:77" s="100" customFormat="1" ht="16" hidden="1" thickBot="1">
      <c r="A765" s="231"/>
      <c r="B765" s="254"/>
      <c r="C765" s="107" t="s">
        <v>471</v>
      </c>
      <c r="D765" s="108"/>
      <c r="E765" s="130" t="s">
        <v>713</v>
      </c>
      <c r="F765" s="104" t="s">
        <v>123</v>
      </c>
      <c r="G765" s="139"/>
      <c r="H765" s="139"/>
      <c r="I765" s="139"/>
      <c r="J765" s="104" t="s">
        <v>1193</v>
      </c>
      <c r="K765" s="139"/>
      <c r="L765" s="139"/>
      <c r="M765" s="139"/>
      <c r="N765" s="104"/>
      <c r="O765" s="104"/>
      <c r="P765" s="104"/>
      <c r="Q765" s="104"/>
      <c r="R765" s="146" t="s">
        <v>1682</v>
      </c>
      <c r="S765" s="146">
        <v>0</v>
      </c>
      <c r="T765" s="282" t="s">
        <v>225</v>
      </c>
      <c r="U765" s="146" t="s">
        <v>1653</v>
      </c>
      <c r="V765" s="106" t="s">
        <v>878</v>
      </c>
      <c r="W765" s="50">
        <v>0</v>
      </c>
      <c r="X765" s="50">
        <v>0</v>
      </c>
      <c r="Y765" s="50">
        <v>0</v>
      </c>
      <c r="Z765" s="139"/>
      <c r="AA765" s="139"/>
      <c r="AB765" s="139"/>
      <c r="AC765" s="139"/>
      <c r="AD765" s="139"/>
      <c r="AE765" s="139"/>
      <c r="AF765" s="139"/>
      <c r="AG765" s="139"/>
      <c r="AH765" s="139"/>
      <c r="AI765" s="139"/>
      <c r="AJ765" s="139"/>
      <c r="AK765" s="139"/>
      <c r="AL765" s="139"/>
      <c r="AM765" s="139"/>
      <c r="AN765" s="139"/>
      <c r="AO765" s="139"/>
      <c r="AP765" s="139"/>
      <c r="AQ765" s="108" t="s">
        <v>204</v>
      </c>
      <c r="AR765" s="108">
        <v>2007</v>
      </c>
      <c r="AS765" s="139"/>
      <c r="AT765" s="139"/>
      <c r="AU765" s="139"/>
      <c r="AV765" s="71">
        <v>52374861.119217046</v>
      </c>
      <c r="AW765" s="104" t="s">
        <v>123</v>
      </c>
      <c r="AX765" s="104"/>
      <c r="AY765" s="104" t="s">
        <v>1615</v>
      </c>
      <c r="AZ765" s="104" t="s">
        <v>1193</v>
      </c>
      <c r="BA765" s="104"/>
      <c r="BB765" s="104"/>
      <c r="BC765" s="66"/>
      <c r="BD765" s="66"/>
      <c r="BE765" s="121"/>
      <c r="BF765" s="121"/>
      <c r="BG765" s="121"/>
      <c r="BH765" s="121"/>
      <c r="BI765" s="121"/>
      <c r="BJ765" s="121"/>
      <c r="BK765" s="121"/>
      <c r="BL765" s="121"/>
      <c r="BM765" s="121"/>
      <c r="BN765" s="121"/>
      <c r="BO765" s="121"/>
      <c r="BP765" s="121"/>
      <c r="BQ765" s="121"/>
      <c r="BR765" s="121"/>
      <c r="BS765" s="121"/>
      <c r="BT765" s="121"/>
      <c r="BU765" s="121"/>
      <c r="BV765" s="121"/>
      <c r="BW765" s="121"/>
      <c r="BX765" s="121"/>
      <c r="BY765" s="121"/>
    </row>
    <row r="766" spans="1:77" s="100" customFormat="1" ht="16" hidden="1" thickBot="1">
      <c r="A766" s="231"/>
      <c r="B766" s="254"/>
      <c r="C766" s="107" t="s">
        <v>460</v>
      </c>
      <c r="D766" s="108"/>
      <c r="E766" s="130" t="s">
        <v>713</v>
      </c>
      <c r="F766" s="104" t="s">
        <v>123</v>
      </c>
      <c r="G766" s="139"/>
      <c r="H766" s="139"/>
      <c r="I766" s="139"/>
      <c r="J766" s="104" t="s">
        <v>1193</v>
      </c>
      <c r="K766" s="139"/>
      <c r="L766" s="139"/>
      <c r="M766" s="139"/>
      <c r="N766" s="104"/>
      <c r="O766" s="104"/>
      <c r="P766" s="104"/>
      <c r="Q766" s="104"/>
      <c r="R766" s="146" t="s">
        <v>1672</v>
      </c>
      <c r="S766" s="146">
        <v>0</v>
      </c>
      <c r="T766" s="282" t="s">
        <v>225</v>
      </c>
      <c r="U766" s="146" t="s">
        <v>1653</v>
      </c>
      <c r="V766" s="189"/>
      <c r="W766" s="50">
        <v>0</v>
      </c>
      <c r="X766" s="50">
        <v>0</v>
      </c>
      <c r="Y766" s="50">
        <v>0</v>
      </c>
      <c r="Z766" s="139"/>
      <c r="AA766" s="139"/>
      <c r="AB766" s="139"/>
      <c r="AC766" s="139"/>
      <c r="AD766" s="139"/>
      <c r="AE766" s="139"/>
      <c r="AF766" s="139"/>
      <c r="AG766" s="139"/>
      <c r="AH766" s="139"/>
      <c r="AI766" s="139"/>
      <c r="AJ766" s="139"/>
      <c r="AK766" s="139"/>
      <c r="AL766" s="139"/>
      <c r="AM766" s="139"/>
      <c r="AN766" s="139"/>
      <c r="AO766" s="139"/>
      <c r="AP766" s="139"/>
      <c r="AQ766" s="70" t="s">
        <v>204</v>
      </c>
      <c r="AR766" s="70">
        <v>2007</v>
      </c>
      <c r="AS766" s="139"/>
      <c r="AT766" s="139"/>
      <c r="AU766" s="139"/>
      <c r="AV766" s="71">
        <v>1059988.35682982</v>
      </c>
      <c r="AW766" s="104" t="s">
        <v>123</v>
      </c>
      <c r="AX766" s="104"/>
      <c r="AY766" s="104" t="s">
        <v>1615</v>
      </c>
      <c r="AZ766" s="104" t="s">
        <v>1193</v>
      </c>
      <c r="BA766" s="104"/>
      <c r="BB766" s="104"/>
      <c r="BC766" s="66"/>
      <c r="BD766" s="66"/>
      <c r="BE766" s="121"/>
      <c r="BF766" s="121"/>
      <c r="BG766" s="121"/>
      <c r="BH766" s="121"/>
      <c r="BI766" s="121"/>
      <c r="BJ766" s="121"/>
      <c r="BK766" s="121"/>
      <c r="BL766" s="121"/>
      <c r="BM766" s="121"/>
      <c r="BN766" s="121"/>
      <c r="BO766" s="121"/>
      <c r="BP766" s="121"/>
      <c r="BQ766" s="121"/>
      <c r="BR766" s="121"/>
      <c r="BS766" s="121"/>
      <c r="BT766" s="121"/>
      <c r="BU766" s="121"/>
      <c r="BV766" s="121"/>
      <c r="BW766" s="121"/>
      <c r="BX766" s="121"/>
      <c r="BY766" s="121"/>
    </row>
    <row r="767" spans="1:77" s="100" customFormat="1" ht="16" hidden="1" thickBot="1">
      <c r="A767" s="231"/>
      <c r="B767" s="254"/>
      <c r="C767" s="72" t="s">
        <v>472</v>
      </c>
      <c r="D767" s="70"/>
      <c r="E767" s="119" t="s">
        <v>713</v>
      </c>
      <c r="F767" s="104" t="s">
        <v>123</v>
      </c>
      <c r="G767" s="139"/>
      <c r="H767" s="139"/>
      <c r="I767" s="139"/>
      <c r="J767" s="104" t="s">
        <v>1193</v>
      </c>
      <c r="K767" s="139"/>
      <c r="L767" s="139"/>
      <c r="M767" s="139"/>
      <c r="N767" s="139"/>
      <c r="O767" s="139"/>
      <c r="P767" s="139"/>
      <c r="Q767" s="139"/>
      <c r="R767" s="146" t="s">
        <v>1676</v>
      </c>
      <c r="S767" s="146">
        <v>0</v>
      </c>
      <c r="T767" s="282" t="s">
        <v>1586</v>
      </c>
      <c r="U767" s="146" t="s">
        <v>1653</v>
      </c>
      <c r="V767" s="189" t="s">
        <v>872</v>
      </c>
      <c r="W767" s="50">
        <v>0</v>
      </c>
      <c r="X767" s="50">
        <v>0</v>
      </c>
      <c r="Y767" s="50">
        <v>0</v>
      </c>
      <c r="Z767" s="139"/>
      <c r="AA767" s="139"/>
      <c r="AB767" s="139"/>
      <c r="AC767" s="139"/>
      <c r="AD767" s="139"/>
      <c r="AE767" s="139"/>
      <c r="AF767" s="139"/>
      <c r="AG767" s="139"/>
      <c r="AH767" s="139"/>
      <c r="AI767" s="139"/>
      <c r="AJ767" s="139"/>
      <c r="AK767" s="139"/>
      <c r="AL767" s="139"/>
      <c r="AM767" s="139"/>
      <c r="AN767" s="139"/>
      <c r="AO767" s="139"/>
      <c r="AP767" s="139"/>
      <c r="AQ767" s="70" t="s">
        <v>204</v>
      </c>
      <c r="AR767" s="70">
        <v>2007</v>
      </c>
      <c r="AS767" s="139"/>
      <c r="AT767" s="139"/>
      <c r="AU767" s="139"/>
      <c r="AV767" s="71">
        <v>268847.56058411126</v>
      </c>
      <c r="AW767" s="104" t="s">
        <v>123</v>
      </c>
      <c r="AX767" s="104"/>
      <c r="AY767" s="104" t="s">
        <v>1615</v>
      </c>
      <c r="AZ767" s="104" t="s">
        <v>1193</v>
      </c>
      <c r="BA767" s="104"/>
      <c r="BB767" s="104"/>
      <c r="BC767" s="66"/>
      <c r="BD767" s="66"/>
      <c r="BE767" s="121"/>
      <c r="BF767" s="121"/>
      <c r="BG767" s="121"/>
      <c r="BH767" s="121"/>
      <c r="BI767" s="121"/>
      <c r="BJ767" s="121"/>
      <c r="BK767" s="121"/>
      <c r="BL767" s="121"/>
      <c r="BM767" s="121"/>
      <c r="BN767" s="121"/>
      <c r="BO767" s="121"/>
      <c r="BP767" s="121"/>
      <c r="BQ767" s="121"/>
      <c r="BR767" s="121"/>
      <c r="BS767" s="121"/>
      <c r="BT767" s="121"/>
      <c r="BU767" s="121"/>
      <c r="BV767" s="121"/>
      <c r="BW767" s="121"/>
      <c r="BX767" s="121"/>
      <c r="BY767" s="121"/>
    </row>
    <row r="768" spans="1:77" s="100" customFormat="1" ht="16" hidden="1" thickBot="1">
      <c r="A768" s="231"/>
      <c r="B768" s="254"/>
      <c r="C768" s="72" t="s">
        <v>473</v>
      </c>
      <c r="D768" s="70"/>
      <c r="E768" s="128" t="s">
        <v>712</v>
      </c>
      <c r="F768" s="104" t="s">
        <v>123</v>
      </c>
      <c r="G768" s="139"/>
      <c r="H768" s="139"/>
      <c r="I768" s="139"/>
      <c r="J768" s="104" t="s">
        <v>1193</v>
      </c>
      <c r="K768" s="139"/>
      <c r="L768" s="139"/>
      <c r="M768" s="139"/>
      <c r="N768" s="139"/>
      <c r="O768" s="139"/>
      <c r="P768" s="139"/>
      <c r="Q768" s="139"/>
      <c r="R768" s="146" t="s">
        <v>825</v>
      </c>
      <c r="S768" s="146">
        <v>0</v>
      </c>
      <c r="T768" s="282" t="s">
        <v>1581</v>
      </c>
      <c r="U768" s="146" t="s">
        <v>1654</v>
      </c>
      <c r="V768" s="189"/>
      <c r="W768" s="50">
        <v>0</v>
      </c>
      <c r="X768" s="50">
        <v>0</v>
      </c>
      <c r="Y768" s="50">
        <v>0</v>
      </c>
      <c r="Z768" s="139"/>
      <c r="AA768" s="139"/>
      <c r="AB768" s="139"/>
      <c r="AC768" s="139"/>
      <c r="AD768" s="139"/>
      <c r="AE768" s="139"/>
      <c r="AF768" s="139"/>
      <c r="AG768" s="139"/>
      <c r="AH768" s="139"/>
      <c r="AI768" s="139"/>
      <c r="AJ768" s="139"/>
      <c r="AK768" s="139"/>
      <c r="AL768" s="139"/>
      <c r="AM768" s="139"/>
      <c r="AN768" s="139"/>
      <c r="AO768" s="139"/>
      <c r="AP768" s="139"/>
      <c r="AQ768" s="70" t="s">
        <v>204</v>
      </c>
      <c r="AR768" s="70">
        <v>2007</v>
      </c>
      <c r="AS768" s="139"/>
      <c r="AT768" s="139"/>
      <c r="AU768" s="139"/>
      <c r="AV768" s="71">
        <v>8561995.7917819396</v>
      </c>
      <c r="AW768" s="104" t="s">
        <v>123</v>
      </c>
      <c r="AX768" s="104"/>
      <c r="AY768" s="104" t="s">
        <v>1615</v>
      </c>
      <c r="AZ768" s="104" t="s">
        <v>1193</v>
      </c>
      <c r="BA768" s="104"/>
      <c r="BB768" s="104"/>
      <c r="BC768" s="66"/>
      <c r="BD768" s="66"/>
      <c r="BE768" s="121"/>
      <c r="BF768" s="121"/>
      <c r="BG768" s="121"/>
      <c r="BH768" s="121"/>
      <c r="BI768" s="121"/>
      <c r="BJ768" s="121"/>
      <c r="BK768" s="121"/>
      <c r="BL768" s="121"/>
      <c r="BM768" s="121"/>
      <c r="BN768" s="121"/>
      <c r="BO768" s="121"/>
      <c r="BP768" s="121"/>
      <c r="BQ768" s="121"/>
      <c r="BR768" s="121"/>
      <c r="BS768" s="121"/>
      <c r="BT768" s="121"/>
      <c r="BU768" s="121"/>
      <c r="BV768" s="121"/>
      <c r="BW768" s="121"/>
      <c r="BX768" s="121"/>
      <c r="BY768" s="121"/>
    </row>
    <row r="769" spans="1:77" s="100" customFormat="1" ht="16" hidden="1" thickBot="1">
      <c r="A769" s="231"/>
      <c r="B769" s="254"/>
      <c r="C769" s="72" t="s">
        <v>474</v>
      </c>
      <c r="D769" s="70"/>
      <c r="E769" s="73" t="s">
        <v>712</v>
      </c>
      <c r="F769" s="104" t="s">
        <v>123</v>
      </c>
      <c r="G769" s="139"/>
      <c r="H769" s="139"/>
      <c r="I769" s="139"/>
      <c r="J769" s="104" t="s">
        <v>1193</v>
      </c>
      <c r="K769" s="139"/>
      <c r="L769" s="139"/>
      <c r="M769" s="139"/>
      <c r="N769" s="139"/>
      <c r="O769" s="139"/>
      <c r="P769" s="139"/>
      <c r="Q769" s="139"/>
      <c r="R769" s="146" t="s">
        <v>824</v>
      </c>
      <c r="S769" s="146">
        <v>0</v>
      </c>
      <c r="T769" s="282" t="s">
        <v>238</v>
      </c>
      <c r="U769" s="146" t="s">
        <v>1653</v>
      </c>
      <c r="V769" s="189" t="s">
        <v>870</v>
      </c>
      <c r="W769" s="50">
        <v>0</v>
      </c>
      <c r="X769" s="50">
        <v>0</v>
      </c>
      <c r="Y769" s="50">
        <v>0</v>
      </c>
      <c r="Z769" s="139"/>
      <c r="AA769" s="139"/>
      <c r="AB769" s="139"/>
      <c r="AC769" s="139"/>
      <c r="AD769" s="139"/>
      <c r="AE769" s="139"/>
      <c r="AF769" s="139"/>
      <c r="AG769" s="139"/>
      <c r="AH769" s="139"/>
      <c r="AI769" s="139"/>
      <c r="AJ769" s="139"/>
      <c r="AK769" s="139"/>
      <c r="AL769" s="139"/>
      <c r="AM769" s="139"/>
      <c r="AN769" s="139"/>
      <c r="AO769" s="139"/>
      <c r="AP769" s="139"/>
      <c r="AQ769" s="70" t="s">
        <v>204</v>
      </c>
      <c r="AR769" s="70">
        <v>2007</v>
      </c>
      <c r="AS769" s="139"/>
      <c r="AT769" s="139"/>
      <c r="AU769" s="139"/>
      <c r="AV769" s="71">
        <v>71779.806382889481</v>
      </c>
      <c r="AW769" s="104" t="s">
        <v>123</v>
      </c>
      <c r="AX769" s="104"/>
      <c r="AY769" s="104" t="s">
        <v>1615</v>
      </c>
      <c r="AZ769" s="104" t="s">
        <v>1193</v>
      </c>
      <c r="BA769" s="104"/>
      <c r="BB769" s="104"/>
      <c r="BC769" s="66"/>
      <c r="BD769" s="66"/>
      <c r="BE769" s="121"/>
      <c r="BF769" s="121"/>
      <c r="BG769" s="121"/>
      <c r="BH769" s="121"/>
      <c r="BI769" s="121"/>
      <c r="BJ769" s="121"/>
      <c r="BK769" s="121"/>
      <c r="BL769" s="121"/>
      <c r="BM769" s="121"/>
      <c r="BN769" s="121"/>
      <c r="BO769" s="121"/>
      <c r="BP769" s="121"/>
      <c r="BQ769" s="121"/>
      <c r="BR769" s="121"/>
      <c r="BS769" s="121"/>
      <c r="BT769" s="121"/>
      <c r="BU769" s="121"/>
      <c r="BV769" s="121"/>
      <c r="BW769" s="121"/>
      <c r="BX769" s="121"/>
      <c r="BY769" s="121"/>
    </row>
    <row r="770" spans="1:77" s="100" customFormat="1" ht="16" hidden="1" thickBot="1">
      <c r="A770" s="231"/>
      <c r="B770" s="254"/>
      <c r="C770" s="72" t="s">
        <v>475</v>
      </c>
      <c r="D770" s="70"/>
      <c r="E770" s="73" t="s">
        <v>713</v>
      </c>
      <c r="F770" s="104" t="s">
        <v>123</v>
      </c>
      <c r="G770" s="139"/>
      <c r="H770" s="139"/>
      <c r="I770" s="139"/>
      <c r="J770" s="104" t="s">
        <v>1193</v>
      </c>
      <c r="K770" s="139"/>
      <c r="L770" s="139"/>
      <c r="M770" s="139"/>
      <c r="N770" s="139"/>
      <c r="O770" s="139"/>
      <c r="P770" s="139"/>
      <c r="Q770" s="139"/>
      <c r="R770" s="146" t="s">
        <v>1685</v>
      </c>
      <c r="S770" s="146">
        <v>0</v>
      </c>
      <c r="T770" s="282" t="s">
        <v>238</v>
      </c>
      <c r="U770" s="146" t="s">
        <v>1654</v>
      </c>
      <c r="V770" s="189"/>
      <c r="W770" s="50">
        <v>0</v>
      </c>
      <c r="X770" s="50">
        <v>0</v>
      </c>
      <c r="Y770" s="50">
        <v>0</v>
      </c>
      <c r="Z770" s="139"/>
      <c r="AA770" s="139"/>
      <c r="AB770" s="139"/>
      <c r="AC770" s="139"/>
      <c r="AD770" s="139"/>
      <c r="AE770" s="139"/>
      <c r="AF770" s="139"/>
      <c r="AG770" s="139"/>
      <c r="AH770" s="139"/>
      <c r="AI770" s="139"/>
      <c r="AJ770" s="139"/>
      <c r="AK770" s="139"/>
      <c r="AL770" s="139"/>
      <c r="AM770" s="139"/>
      <c r="AN770" s="139"/>
      <c r="AO770" s="139"/>
      <c r="AP770" s="139"/>
      <c r="AQ770" s="70" t="s">
        <v>204</v>
      </c>
      <c r="AR770" s="70">
        <v>2007</v>
      </c>
      <c r="AS770" s="139"/>
      <c r="AT770" s="139"/>
      <c r="AU770" s="139"/>
      <c r="AV770" s="71">
        <v>1712260.5259341698</v>
      </c>
      <c r="AW770" s="104" t="s">
        <v>123</v>
      </c>
      <c r="AX770" s="104"/>
      <c r="AY770" s="104" t="s">
        <v>1615</v>
      </c>
      <c r="AZ770" s="104" t="s">
        <v>1193</v>
      </c>
      <c r="BA770" s="104"/>
      <c r="BB770" s="104"/>
      <c r="BC770" s="66"/>
      <c r="BD770" s="66"/>
      <c r="BE770" s="121"/>
      <c r="BF770" s="121"/>
      <c r="BG770" s="121"/>
      <c r="BH770" s="121"/>
      <c r="BI770" s="121"/>
      <c r="BJ770" s="121"/>
      <c r="BK770" s="121"/>
      <c r="BL770" s="121"/>
      <c r="BM770" s="121"/>
      <c r="BN770" s="121"/>
      <c r="BO770" s="121"/>
      <c r="BP770" s="121"/>
      <c r="BQ770" s="121"/>
      <c r="BR770" s="121"/>
      <c r="BS770" s="121"/>
      <c r="BT770" s="121"/>
      <c r="BU770" s="121"/>
      <c r="BV770" s="121"/>
      <c r="BW770" s="121"/>
      <c r="BX770" s="121"/>
      <c r="BY770" s="121"/>
    </row>
    <row r="771" spans="1:77" s="100" customFormat="1" ht="16" hidden="1" thickBot="1">
      <c r="A771" s="231"/>
      <c r="B771" s="254"/>
      <c r="C771" s="72" t="s">
        <v>476</v>
      </c>
      <c r="D771" s="70"/>
      <c r="E771" s="73" t="s">
        <v>713</v>
      </c>
      <c r="F771" s="104" t="s">
        <v>123</v>
      </c>
      <c r="G771" s="139"/>
      <c r="H771" s="139"/>
      <c r="I771" s="139"/>
      <c r="J771" s="104" t="s">
        <v>1193</v>
      </c>
      <c r="K771" s="139"/>
      <c r="L771" s="139"/>
      <c r="M771" s="139"/>
      <c r="N771" s="139"/>
      <c r="O771" s="139"/>
      <c r="P771" s="139"/>
      <c r="Q771" s="139"/>
      <c r="R771" s="146" t="s">
        <v>826</v>
      </c>
      <c r="S771" s="146">
        <v>0</v>
      </c>
      <c r="T771" s="282" t="s">
        <v>1581</v>
      </c>
      <c r="U771" s="146" t="s">
        <v>1653</v>
      </c>
      <c r="V771" s="189"/>
      <c r="W771" s="50">
        <v>0</v>
      </c>
      <c r="X771" s="50">
        <v>0</v>
      </c>
      <c r="Y771" s="50">
        <v>0</v>
      </c>
      <c r="Z771" s="139"/>
      <c r="AA771" s="139"/>
      <c r="AB771" s="139"/>
      <c r="AC771" s="139"/>
      <c r="AD771" s="139"/>
      <c r="AE771" s="139"/>
      <c r="AF771" s="139"/>
      <c r="AG771" s="139"/>
      <c r="AH771" s="139"/>
      <c r="AI771" s="139"/>
      <c r="AJ771" s="139"/>
      <c r="AK771" s="139"/>
      <c r="AL771" s="139"/>
      <c r="AM771" s="139"/>
      <c r="AN771" s="139"/>
      <c r="AO771" s="139"/>
      <c r="AP771" s="139"/>
      <c r="AQ771" s="70" t="s">
        <v>204</v>
      </c>
      <c r="AR771" s="70">
        <v>2007</v>
      </c>
      <c r="AS771" s="139"/>
      <c r="AT771" s="139"/>
      <c r="AU771" s="139"/>
      <c r="AV771" s="71">
        <v>7819321.1552464142</v>
      </c>
      <c r="AW771" s="104" t="s">
        <v>123</v>
      </c>
      <c r="AX771" s="104"/>
      <c r="AY771" s="104" t="s">
        <v>1615</v>
      </c>
      <c r="AZ771" s="104" t="s">
        <v>1193</v>
      </c>
      <c r="BA771" s="104"/>
      <c r="BB771" s="104"/>
      <c r="BC771" s="66"/>
      <c r="BD771" s="66"/>
      <c r="BE771" s="121"/>
      <c r="BF771" s="121"/>
      <c r="BG771" s="121"/>
      <c r="BH771" s="121"/>
      <c r="BI771" s="121"/>
      <c r="BJ771" s="121"/>
      <c r="BK771" s="121"/>
      <c r="BL771" s="121"/>
      <c r="BM771" s="121"/>
      <c r="BN771" s="121"/>
      <c r="BO771" s="121"/>
      <c r="BP771" s="121"/>
      <c r="BQ771" s="121"/>
      <c r="BR771" s="121"/>
      <c r="BS771" s="121"/>
      <c r="BT771" s="121"/>
      <c r="BU771" s="121"/>
      <c r="BV771" s="121"/>
      <c r="BW771" s="121"/>
      <c r="BX771" s="121"/>
      <c r="BY771" s="121"/>
    </row>
    <row r="772" spans="1:77" s="100" customFormat="1" ht="16" hidden="1" thickBot="1">
      <c r="A772" s="231"/>
      <c r="B772" s="254"/>
      <c r="C772" s="72" t="s">
        <v>477</v>
      </c>
      <c r="D772" s="70"/>
      <c r="E772" s="128" t="s">
        <v>713</v>
      </c>
      <c r="F772" s="104" t="s">
        <v>123</v>
      </c>
      <c r="G772" s="139"/>
      <c r="H772" s="139"/>
      <c r="I772" s="139"/>
      <c r="J772" s="104" t="s">
        <v>1193</v>
      </c>
      <c r="K772" s="139"/>
      <c r="L772" s="139"/>
      <c r="M772" s="139"/>
      <c r="N772" s="282"/>
      <c r="O772" s="282"/>
      <c r="P772" s="282"/>
      <c r="Q772" s="282"/>
      <c r="R772" s="146" t="s">
        <v>1666</v>
      </c>
      <c r="S772" s="146">
        <v>0</v>
      </c>
      <c r="T772" s="282" t="s">
        <v>1585</v>
      </c>
      <c r="U772" s="146" t="s">
        <v>1653</v>
      </c>
      <c r="V772" s="189" t="s">
        <v>876</v>
      </c>
      <c r="W772" s="50">
        <v>0</v>
      </c>
      <c r="X772" s="50">
        <v>0</v>
      </c>
      <c r="Y772" s="50">
        <v>0</v>
      </c>
      <c r="Z772" s="139"/>
      <c r="AA772" s="139"/>
      <c r="AB772" s="139"/>
      <c r="AC772" s="139"/>
      <c r="AD772" s="139"/>
      <c r="AE772" s="139"/>
      <c r="AF772" s="139"/>
      <c r="AG772" s="139"/>
      <c r="AH772" s="139"/>
      <c r="AI772" s="139"/>
      <c r="AJ772" s="139"/>
      <c r="AK772" s="139"/>
      <c r="AL772" s="139"/>
      <c r="AM772" s="139"/>
      <c r="AN772" s="139"/>
      <c r="AO772" s="139"/>
      <c r="AP772" s="139"/>
      <c r="AQ772" s="70" t="s">
        <v>204</v>
      </c>
      <c r="AR772" s="70">
        <v>2007</v>
      </c>
      <c r="AS772" s="139"/>
      <c r="AT772" s="139"/>
      <c r="AU772" s="139"/>
      <c r="AV772" s="71">
        <v>6298913.1112604346</v>
      </c>
      <c r="AW772" s="104" t="s">
        <v>123</v>
      </c>
      <c r="AX772" s="104"/>
      <c r="AY772" s="104" t="s">
        <v>1615</v>
      </c>
      <c r="AZ772" s="104" t="s">
        <v>1193</v>
      </c>
      <c r="BA772" s="104"/>
      <c r="BB772" s="104"/>
      <c r="BC772" s="66"/>
      <c r="BD772" s="66"/>
      <c r="BE772" s="121"/>
      <c r="BF772" s="121"/>
      <c r="BG772" s="121"/>
      <c r="BH772" s="121"/>
      <c r="BI772" s="121"/>
      <c r="BJ772" s="121"/>
      <c r="BK772" s="121"/>
      <c r="BL772" s="121"/>
      <c r="BM772" s="121"/>
      <c r="BN772" s="121"/>
      <c r="BO772" s="121"/>
      <c r="BP772" s="121"/>
      <c r="BQ772" s="121"/>
      <c r="BR772" s="121"/>
      <c r="BS772" s="121"/>
      <c r="BT772" s="121"/>
      <c r="BU772" s="121"/>
      <c r="BV772" s="121"/>
      <c r="BW772" s="121"/>
      <c r="BX772" s="121"/>
      <c r="BY772" s="121"/>
    </row>
    <row r="773" spans="1:77" s="100" customFormat="1" ht="16" hidden="1" thickBot="1">
      <c r="A773" s="231"/>
      <c r="B773" s="254"/>
      <c r="C773" s="72" t="s">
        <v>455</v>
      </c>
      <c r="D773" s="70"/>
      <c r="E773" s="73" t="s">
        <v>712</v>
      </c>
      <c r="F773" s="104" t="s">
        <v>123</v>
      </c>
      <c r="G773" s="139"/>
      <c r="H773" s="139"/>
      <c r="I773" s="139"/>
      <c r="J773" s="104" t="s">
        <v>1193</v>
      </c>
      <c r="K773" s="139"/>
      <c r="L773" s="139"/>
      <c r="M773" s="139"/>
      <c r="N773" s="139"/>
      <c r="O773" s="139"/>
      <c r="P773" s="139"/>
      <c r="Q773" s="139"/>
      <c r="R773" s="146" t="s">
        <v>819</v>
      </c>
      <c r="S773" s="146">
        <v>0</v>
      </c>
      <c r="T773" s="282" t="s">
        <v>1581</v>
      </c>
      <c r="U773" s="146" t="s">
        <v>1653</v>
      </c>
      <c r="V773" s="189"/>
      <c r="W773" s="50">
        <v>0</v>
      </c>
      <c r="X773" s="50">
        <v>0</v>
      </c>
      <c r="Y773" s="50">
        <v>0</v>
      </c>
      <c r="Z773" s="139"/>
      <c r="AA773" s="139"/>
      <c r="AB773" s="139"/>
      <c r="AC773" s="139"/>
      <c r="AD773" s="139"/>
      <c r="AE773" s="139"/>
      <c r="AF773" s="139"/>
      <c r="AG773" s="139"/>
      <c r="AH773" s="139"/>
      <c r="AI773" s="139"/>
      <c r="AJ773" s="139"/>
      <c r="AK773" s="139"/>
      <c r="AL773" s="139"/>
      <c r="AM773" s="139"/>
      <c r="AN773" s="139"/>
      <c r="AO773" s="139"/>
      <c r="AP773" s="139"/>
      <c r="AQ773" s="70" t="s">
        <v>204</v>
      </c>
      <c r="AR773" s="70">
        <v>2007</v>
      </c>
      <c r="AS773" s="139"/>
      <c r="AT773" s="139"/>
      <c r="AU773" s="139"/>
      <c r="AV773" s="71">
        <v>25277827.475568343</v>
      </c>
      <c r="AW773" s="104" t="s">
        <v>123</v>
      </c>
      <c r="AX773" s="104"/>
      <c r="AY773" s="104" t="s">
        <v>1615</v>
      </c>
      <c r="AZ773" s="104" t="s">
        <v>1193</v>
      </c>
      <c r="BA773" s="104"/>
      <c r="BB773" s="104"/>
      <c r="BC773" s="66"/>
      <c r="BD773" s="66"/>
      <c r="BE773" s="121"/>
      <c r="BF773" s="121"/>
      <c r="BG773" s="121"/>
      <c r="BH773" s="121"/>
      <c r="BI773" s="121"/>
      <c r="BJ773" s="121"/>
      <c r="BK773" s="121"/>
      <c r="BL773" s="121"/>
      <c r="BM773" s="121"/>
      <c r="BN773" s="121"/>
      <c r="BO773" s="121"/>
      <c r="BP773" s="121"/>
      <c r="BQ773" s="121"/>
      <c r="BR773" s="121"/>
      <c r="BS773" s="121"/>
      <c r="BT773" s="121"/>
      <c r="BU773" s="121"/>
      <c r="BV773" s="121"/>
      <c r="BW773" s="121"/>
      <c r="BX773" s="121"/>
      <c r="BY773" s="121"/>
    </row>
    <row r="774" spans="1:77" s="100" customFormat="1" ht="16" hidden="1" thickBot="1">
      <c r="A774" s="231"/>
      <c r="B774" s="254"/>
      <c r="C774" s="72" t="s">
        <v>467</v>
      </c>
      <c r="D774" s="70"/>
      <c r="E774" s="73" t="s">
        <v>712</v>
      </c>
      <c r="F774" s="104" t="s">
        <v>123</v>
      </c>
      <c r="G774" s="139"/>
      <c r="H774" s="139"/>
      <c r="I774" s="139"/>
      <c r="J774" s="104" t="s">
        <v>1193</v>
      </c>
      <c r="K774" s="139"/>
      <c r="L774" s="139"/>
      <c r="M774" s="139"/>
      <c r="N774" s="139"/>
      <c r="O774" s="139"/>
      <c r="P774" s="139"/>
      <c r="Q774" s="139"/>
      <c r="R774" s="146" t="s">
        <v>822</v>
      </c>
      <c r="S774" s="146">
        <v>0</v>
      </c>
      <c r="T774" s="282" t="s">
        <v>1581</v>
      </c>
      <c r="U774" s="146" t="s">
        <v>1654</v>
      </c>
      <c r="V774" s="189" t="s">
        <v>861</v>
      </c>
      <c r="W774" s="50">
        <v>0</v>
      </c>
      <c r="X774" s="50">
        <v>0</v>
      </c>
      <c r="Y774" s="50">
        <v>0</v>
      </c>
      <c r="Z774" s="139"/>
      <c r="AA774" s="139"/>
      <c r="AB774" s="139"/>
      <c r="AC774" s="139"/>
      <c r="AD774" s="139"/>
      <c r="AE774" s="139"/>
      <c r="AF774" s="139"/>
      <c r="AG774" s="139"/>
      <c r="AH774" s="139"/>
      <c r="AI774" s="139"/>
      <c r="AJ774" s="139"/>
      <c r="AK774" s="139"/>
      <c r="AL774" s="139"/>
      <c r="AM774" s="139"/>
      <c r="AN774" s="139"/>
      <c r="AO774" s="139"/>
      <c r="AP774" s="139"/>
      <c r="AQ774" s="70" t="s">
        <v>204</v>
      </c>
      <c r="AR774" s="70">
        <v>2007</v>
      </c>
      <c r="AS774" s="139"/>
      <c r="AT774" s="139"/>
      <c r="AU774" s="139"/>
      <c r="AV774" s="71">
        <v>9005606.2977441475</v>
      </c>
      <c r="AW774" s="104" t="s">
        <v>123</v>
      </c>
      <c r="AX774" s="104"/>
      <c r="AY774" s="230" t="s">
        <v>1616</v>
      </c>
      <c r="AZ774" s="104" t="s">
        <v>1193</v>
      </c>
      <c r="BA774" s="104"/>
      <c r="BB774" s="104"/>
      <c r="BC774" s="66"/>
      <c r="BD774" s="66"/>
      <c r="BE774" s="121"/>
      <c r="BF774" s="121"/>
      <c r="BG774" s="121"/>
      <c r="BH774" s="121"/>
      <c r="BI774" s="121"/>
      <c r="BJ774" s="121"/>
      <c r="BK774" s="121"/>
      <c r="BL774" s="121"/>
      <c r="BM774" s="121"/>
      <c r="BN774" s="121"/>
      <c r="BO774" s="121"/>
      <c r="BP774" s="121"/>
      <c r="BQ774" s="121"/>
      <c r="BR774" s="121"/>
      <c r="BS774" s="121"/>
      <c r="BT774" s="121"/>
      <c r="BU774" s="121"/>
      <c r="BV774" s="121"/>
      <c r="BW774" s="121"/>
      <c r="BX774" s="121"/>
      <c r="BY774" s="121"/>
    </row>
    <row r="775" spans="1:77" s="100" customFormat="1" ht="16" hidden="1" thickBot="1">
      <c r="A775" s="231"/>
      <c r="B775" s="254"/>
      <c r="C775" s="72" t="s">
        <v>460</v>
      </c>
      <c r="D775" s="70"/>
      <c r="E775" s="73" t="s">
        <v>713</v>
      </c>
      <c r="F775" s="104" t="s">
        <v>123</v>
      </c>
      <c r="G775" s="139"/>
      <c r="H775" s="139"/>
      <c r="I775" s="139"/>
      <c r="J775" s="104" t="s">
        <v>1193</v>
      </c>
      <c r="K775" s="139"/>
      <c r="L775" s="139"/>
      <c r="M775" s="139"/>
      <c r="N775" s="139"/>
      <c r="O775" s="139"/>
      <c r="P775" s="139"/>
      <c r="Q775" s="139"/>
      <c r="R775" s="146" t="s">
        <v>1672</v>
      </c>
      <c r="S775" s="146">
        <v>0</v>
      </c>
      <c r="T775" s="282" t="s">
        <v>225</v>
      </c>
      <c r="U775" s="146" t="s">
        <v>1653</v>
      </c>
      <c r="V775" s="189" t="s">
        <v>871</v>
      </c>
      <c r="W775" s="50">
        <v>0</v>
      </c>
      <c r="X775" s="50">
        <v>0</v>
      </c>
      <c r="Y775" s="50">
        <v>0</v>
      </c>
      <c r="Z775" s="139"/>
      <c r="AA775" s="139"/>
      <c r="AB775" s="139"/>
      <c r="AC775" s="139"/>
      <c r="AD775" s="139"/>
      <c r="AE775" s="139"/>
      <c r="AF775" s="139"/>
      <c r="AG775" s="139"/>
      <c r="AH775" s="139"/>
      <c r="AI775" s="139"/>
      <c r="AJ775" s="139"/>
      <c r="AK775" s="139"/>
      <c r="AL775" s="139"/>
      <c r="AM775" s="139"/>
      <c r="AN775" s="139"/>
      <c r="AO775" s="139"/>
      <c r="AP775" s="139"/>
      <c r="AQ775" s="70" t="s">
        <v>204</v>
      </c>
      <c r="AR775" s="70">
        <v>2007</v>
      </c>
      <c r="AS775" s="139"/>
      <c r="AT775" s="139"/>
      <c r="AU775" s="139"/>
      <c r="AV775" s="71">
        <v>1059988.35682982</v>
      </c>
      <c r="AW775" s="104" t="s">
        <v>123</v>
      </c>
      <c r="AX775" s="104"/>
      <c r="AY775" s="230" t="s">
        <v>1616</v>
      </c>
      <c r="AZ775" s="104" t="s">
        <v>1193</v>
      </c>
      <c r="BA775" s="104"/>
      <c r="BB775" s="104"/>
      <c r="BC775" s="66"/>
      <c r="BD775" s="66"/>
      <c r="BE775" s="121"/>
      <c r="BF775" s="121"/>
      <c r="BG775" s="121"/>
      <c r="BH775" s="121"/>
      <c r="BI775" s="121"/>
      <c r="BJ775" s="121"/>
      <c r="BK775" s="121"/>
      <c r="BL775" s="121"/>
      <c r="BM775" s="121"/>
      <c r="BN775" s="121"/>
      <c r="BO775" s="121"/>
      <c r="BP775" s="121"/>
      <c r="BQ775" s="121"/>
      <c r="BR775" s="121"/>
      <c r="BS775" s="121"/>
      <c r="BT775" s="121"/>
      <c r="BU775" s="121"/>
      <c r="BV775" s="121"/>
      <c r="BW775" s="121"/>
      <c r="BX775" s="121"/>
      <c r="BY775" s="121"/>
    </row>
    <row r="776" spans="1:77" s="100" customFormat="1" ht="16" hidden="1" thickBot="1">
      <c r="A776" s="231"/>
      <c r="B776" s="254"/>
      <c r="C776" s="72" t="s">
        <v>461</v>
      </c>
      <c r="D776" s="70"/>
      <c r="E776" s="128" t="s">
        <v>713</v>
      </c>
      <c r="F776" s="104" t="s">
        <v>123</v>
      </c>
      <c r="G776" s="139"/>
      <c r="H776" s="139"/>
      <c r="I776" s="139"/>
      <c r="J776" s="104" t="s">
        <v>1193</v>
      </c>
      <c r="K776" s="139"/>
      <c r="L776" s="139"/>
      <c r="M776" s="139"/>
      <c r="N776" s="139"/>
      <c r="O776" s="139"/>
      <c r="P776" s="139"/>
      <c r="Q776" s="139"/>
      <c r="R776" s="146" t="s">
        <v>1676</v>
      </c>
      <c r="S776" s="146">
        <v>0</v>
      </c>
      <c r="T776" s="282" t="s">
        <v>1586</v>
      </c>
      <c r="U776" s="146" t="s">
        <v>1653</v>
      </c>
      <c r="V776" s="189"/>
      <c r="W776" s="50">
        <v>0</v>
      </c>
      <c r="X776" s="50">
        <v>0</v>
      </c>
      <c r="Y776" s="50">
        <v>0</v>
      </c>
      <c r="Z776" s="139"/>
      <c r="AA776" s="139"/>
      <c r="AB776" s="139"/>
      <c r="AC776" s="139"/>
      <c r="AD776" s="139"/>
      <c r="AE776" s="139"/>
      <c r="AF776" s="139"/>
      <c r="AG776" s="139"/>
      <c r="AH776" s="139"/>
      <c r="AI776" s="139"/>
      <c r="AJ776" s="139"/>
      <c r="AK776" s="139"/>
      <c r="AL776" s="139"/>
      <c r="AM776" s="139"/>
      <c r="AN776" s="139"/>
      <c r="AO776" s="139"/>
      <c r="AP776" s="139"/>
      <c r="AQ776" s="70" t="s">
        <v>204</v>
      </c>
      <c r="AR776" s="70">
        <v>2007</v>
      </c>
      <c r="AS776" s="139"/>
      <c r="AT776" s="139"/>
      <c r="AU776" s="139"/>
      <c r="AV776" s="71">
        <v>271368.55144674075</v>
      </c>
      <c r="AW776" s="104" t="s">
        <v>123</v>
      </c>
      <c r="AX776" s="104"/>
      <c r="AY776" s="230" t="s">
        <v>1616</v>
      </c>
      <c r="AZ776" s="104" t="s">
        <v>1193</v>
      </c>
      <c r="BA776" s="104"/>
      <c r="BB776" s="104"/>
      <c r="BC776" s="66"/>
      <c r="BD776" s="66"/>
      <c r="BE776" s="121"/>
      <c r="BF776" s="121"/>
      <c r="BG776" s="121"/>
      <c r="BH776" s="121"/>
      <c r="BI776" s="121"/>
      <c r="BJ776" s="121"/>
      <c r="BK776" s="121"/>
      <c r="BL776" s="121"/>
      <c r="BM776" s="121"/>
      <c r="BN776" s="121"/>
      <c r="BO776" s="121"/>
      <c r="BP776" s="121"/>
      <c r="BQ776" s="121"/>
      <c r="BR776" s="121"/>
      <c r="BS776" s="121"/>
      <c r="BT776" s="121"/>
      <c r="BU776" s="121"/>
      <c r="BV776" s="121"/>
      <c r="BW776" s="121"/>
      <c r="BX776" s="121"/>
      <c r="BY776" s="121"/>
    </row>
    <row r="777" spans="1:77" s="100" customFormat="1" ht="16" hidden="1" thickBot="1">
      <c r="A777" s="231"/>
      <c r="B777" s="254"/>
      <c r="C777" s="72" t="s">
        <v>449</v>
      </c>
      <c r="D777" s="70"/>
      <c r="E777" s="128" t="s">
        <v>712</v>
      </c>
      <c r="F777" s="104" t="s">
        <v>123</v>
      </c>
      <c r="G777" s="139"/>
      <c r="H777" s="139"/>
      <c r="I777" s="139"/>
      <c r="J777" s="104" t="s">
        <v>1193</v>
      </c>
      <c r="K777" s="139"/>
      <c r="L777" s="139"/>
      <c r="M777" s="139"/>
      <c r="N777" s="139"/>
      <c r="O777" s="139"/>
      <c r="P777" s="139"/>
      <c r="Q777" s="139"/>
      <c r="R777" s="146" t="s">
        <v>825</v>
      </c>
      <c r="S777" s="146">
        <v>0</v>
      </c>
      <c r="T777" s="282" t="s">
        <v>1581</v>
      </c>
      <c r="U777" s="146" t="s">
        <v>1654</v>
      </c>
      <c r="V777" s="189" t="s">
        <v>871</v>
      </c>
      <c r="W777" s="50">
        <v>0</v>
      </c>
      <c r="X777" s="50">
        <v>0</v>
      </c>
      <c r="Y777" s="50">
        <v>0</v>
      </c>
      <c r="Z777" s="139"/>
      <c r="AA777" s="139"/>
      <c r="AB777" s="139"/>
      <c r="AC777" s="139"/>
      <c r="AD777" s="139"/>
      <c r="AE777" s="139"/>
      <c r="AF777" s="139"/>
      <c r="AG777" s="139"/>
      <c r="AH777" s="139"/>
      <c r="AI777" s="139"/>
      <c r="AJ777" s="139"/>
      <c r="AK777" s="139"/>
      <c r="AL777" s="139"/>
      <c r="AM777" s="139"/>
      <c r="AN777" s="139"/>
      <c r="AO777" s="139"/>
      <c r="AP777" s="139"/>
      <c r="AQ777" s="70" t="s">
        <v>204</v>
      </c>
      <c r="AR777" s="70">
        <v>2007</v>
      </c>
      <c r="AS777" s="139"/>
      <c r="AT777" s="139"/>
      <c r="AU777" s="139"/>
      <c r="AV777" s="71">
        <v>8561995.7917819396</v>
      </c>
      <c r="AW777" s="104" t="s">
        <v>123</v>
      </c>
      <c r="AX777" s="104"/>
      <c r="AY777" s="230" t="s">
        <v>1616</v>
      </c>
      <c r="AZ777" s="104" t="s">
        <v>1193</v>
      </c>
      <c r="BA777" s="104"/>
      <c r="BB777" s="104"/>
      <c r="BC777" s="66"/>
      <c r="BD777" s="66"/>
      <c r="BE777" s="121"/>
      <c r="BF777" s="121"/>
      <c r="BG777" s="121"/>
      <c r="BH777" s="121"/>
      <c r="BI777" s="121"/>
      <c r="BJ777" s="121"/>
      <c r="BK777" s="121"/>
      <c r="BL777" s="121"/>
      <c r="BM777" s="121"/>
      <c r="BN777" s="121"/>
      <c r="BO777" s="121"/>
      <c r="BP777" s="121"/>
      <c r="BQ777" s="121"/>
      <c r="BR777" s="121"/>
      <c r="BS777" s="121"/>
      <c r="BT777" s="121"/>
      <c r="BU777" s="121"/>
      <c r="BV777" s="121"/>
      <c r="BW777" s="121"/>
      <c r="BX777" s="121"/>
      <c r="BY777" s="121"/>
    </row>
    <row r="778" spans="1:77" s="100" customFormat="1" ht="16" hidden="1" thickBot="1">
      <c r="A778" s="231"/>
      <c r="B778" s="254"/>
      <c r="C778" s="72" t="s">
        <v>463</v>
      </c>
      <c r="D778" s="70"/>
      <c r="E778" s="128" t="s">
        <v>712</v>
      </c>
      <c r="F778" s="104" t="s">
        <v>123</v>
      </c>
      <c r="G778" s="139"/>
      <c r="H778" s="139"/>
      <c r="I778" s="139"/>
      <c r="J778" s="104" t="s">
        <v>1193</v>
      </c>
      <c r="K778" s="139"/>
      <c r="L778" s="139"/>
      <c r="M778" s="139"/>
      <c r="N778" s="139"/>
      <c r="O778" s="139"/>
      <c r="P778" s="139"/>
      <c r="Q778" s="139"/>
      <c r="R778" s="146" t="s">
        <v>824</v>
      </c>
      <c r="S778" s="146">
        <v>0</v>
      </c>
      <c r="T778" s="282" t="s">
        <v>238</v>
      </c>
      <c r="U778" s="146" t="s">
        <v>1653</v>
      </c>
      <c r="V778" s="189" t="s">
        <v>879</v>
      </c>
      <c r="W778" s="50">
        <v>0</v>
      </c>
      <c r="X778" s="50">
        <v>0</v>
      </c>
      <c r="Y778" s="50">
        <v>0</v>
      </c>
      <c r="Z778" s="139"/>
      <c r="AA778" s="139"/>
      <c r="AB778" s="139"/>
      <c r="AC778" s="139"/>
      <c r="AD778" s="139"/>
      <c r="AE778" s="139"/>
      <c r="AF778" s="139"/>
      <c r="AG778" s="139"/>
      <c r="AH778" s="139"/>
      <c r="AI778" s="139"/>
      <c r="AJ778" s="139"/>
      <c r="AK778" s="139"/>
      <c r="AL778" s="139"/>
      <c r="AM778" s="139"/>
      <c r="AN778" s="139"/>
      <c r="AO778" s="139"/>
      <c r="AP778" s="139"/>
      <c r="AQ778" s="70" t="s">
        <v>204</v>
      </c>
      <c r="AR778" s="70">
        <v>2007</v>
      </c>
      <c r="AS778" s="139"/>
      <c r="AT778" s="139"/>
      <c r="AU778" s="139"/>
      <c r="AV778" s="71">
        <v>71779.806382889481</v>
      </c>
      <c r="AW778" s="104" t="s">
        <v>123</v>
      </c>
      <c r="AX778" s="104"/>
      <c r="AY778" s="230" t="s">
        <v>1616</v>
      </c>
      <c r="AZ778" s="104" t="s">
        <v>1193</v>
      </c>
      <c r="BA778" s="104"/>
      <c r="BB778" s="104"/>
      <c r="BC778" s="66"/>
      <c r="BD778" s="66"/>
      <c r="BE778" s="121"/>
      <c r="BF778" s="121"/>
      <c r="BG778" s="121"/>
      <c r="BH778" s="121"/>
      <c r="BI778" s="121"/>
      <c r="BJ778" s="121"/>
      <c r="BK778" s="121"/>
      <c r="BL778" s="121"/>
      <c r="BM778" s="121"/>
      <c r="BN778" s="121"/>
      <c r="BO778" s="121"/>
      <c r="BP778" s="121"/>
      <c r="BQ778" s="121"/>
      <c r="BR778" s="121"/>
      <c r="BS778" s="121"/>
      <c r="BT778" s="121"/>
      <c r="BU778" s="121"/>
      <c r="BV778" s="121"/>
      <c r="BW778" s="121"/>
      <c r="BX778" s="121"/>
      <c r="BY778" s="121"/>
    </row>
    <row r="779" spans="1:77" s="100" customFormat="1" ht="16" hidden="1" thickBot="1">
      <c r="A779" s="231"/>
      <c r="B779" s="254"/>
      <c r="C779" s="72" t="s">
        <v>450</v>
      </c>
      <c r="D779" s="70"/>
      <c r="E779" s="73" t="s">
        <v>713</v>
      </c>
      <c r="F779" s="104" t="s">
        <v>123</v>
      </c>
      <c r="G779" s="139"/>
      <c r="H779" s="139"/>
      <c r="I779" s="139"/>
      <c r="J779" s="104" t="s">
        <v>1193</v>
      </c>
      <c r="K779" s="139"/>
      <c r="L779" s="139"/>
      <c r="M779" s="139"/>
      <c r="N779" s="139"/>
      <c r="O779" s="139"/>
      <c r="P779" s="139"/>
      <c r="Q779" s="139"/>
      <c r="R779" s="146" t="s">
        <v>826</v>
      </c>
      <c r="S779" s="146">
        <v>0</v>
      </c>
      <c r="T779" s="282" t="s">
        <v>1581</v>
      </c>
      <c r="U779" s="146" t="s">
        <v>1653</v>
      </c>
      <c r="V779" s="189"/>
      <c r="W779" s="50">
        <v>0</v>
      </c>
      <c r="X779" s="50">
        <v>0</v>
      </c>
      <c r="Y779" s="50">
        <v>0</v>
      </c>
      <c r="Z779" s="139"/>
      <c r="AA779" s="139"/>
      <c r="AB779" s="139"/>
      <c r="AC779" s="139"/>
      <c r="AD779" s="139"/>
      <c r="AE779" s="139"/>
      <c r="AF779" s="139"/>
      <c r="AG779" s="139"/>
      <c r="AH779" s="139"/>
      <c r="AI779" s="139"/>
      <c r="AJ779" s="139"/>
      <c r="AK779" s="139"/>
      <c r="AL779" s="139"/>
      <c r="AM779" s="139"/>
      <c r="AN779" s="139"/>
      <c r="AO779" s="139"/>
      <c r="AP779" s="139"/>
      <c r="AQ779" s="70" t="s">
        <v>204</v>
      </c>
      <c r="AR779" s="70">
        <v>2007</v>
      </c>
      <c r="AS779" s="139"/>
      <c r="AT779" s="139"/>
      <c r="AU779" s="139"/>
      <c r="AV779" s="71">
        <v>7818217.3939230219</v>
      </c>
      <c r="AW779" s="104" t="s">
        <v>123</v>
      </c>
      <c r="AX779" s="104"/>
      <c r="AY779" s="230" t="s">
        <v>1616</v>
      </c>
      <c r="AZ779" s="104" t="s">
        <v>1193</v>
      </c>
      <c r="BA779" s="104"/>
      <c r="BB779" s="104"/>
      <c r="BC779" s="66"/>
      <c r="BD779" s="66"/>
      <c r="BE779" s="121"/>
      <c r="BF779" s="121"/>
      <c r="BG779" s="121"/>
      <c r="BH779" s="121"/>
      <c r="BI779" s="121"/>
      <c r="BJ779" s="121"/>
      <c r="BK779" s="121"/>
      <c r="BL779" s="121"/>
      <c r="BM779" s="121"/>
      <c r="BN779" s="121"/>
      <c r="BO779" s="121"/>
      <c r="BP779" s="121"/>
      <c r="BQ779" s="121"/>
      <c r="BR779" s="121"/>
      <c r="BS779" s="121"/>
      <c r="BT779" s="121"/>
      <c r="BU779" s="121"/>
      <c r="BV779" s="121"/>
      <c r="BW779" s="121"/>
      <c r="BX779" s="121"/>
      <c r="BY779" s="121"/>
    </row>
    <row r="780" spans="1:77" s="100" customFormat="1" ht="16" hidden="1" thickBot="1">
      <c r="A780" s="231"/>
      <c r="B780" s="254"/>
      <c r="C780" s="72" t="s">
        <v>464</v>
      </c>
      <c r="D780" s="70"/>
      <c r="E780" s="73" t="s">
        <v>713</v>
      </c>
      <c r="F780" s="104" t="s">
        <v>123</v>
      </c>
      <c r="G780" s="139"/>
      <c r="H780" s="139"/>
      <c r="I780" s="139"/>
      <c r="J780" s="104" t="s">
        <v>1193</v>
      </c>
      <c r="K780" s="139"/>
      <c r="L780" s="139"/>
      <c r="M780" s="139"/>
      <c r="N780" s="139"/>
      <c r="O780" s="139"/>
      <c r="P780" s="139"/>
      <c r="Q780" s="139"/>
      <c r="R780" s="146" t="s">
        <v>1685</v>
      </c>
      <c r="S780" s="146">
        <v>0</v>
      </c>
      <c r="T780" s="282" t="s">
        <v>238</v>
      </c>
      <c r="U780" s="146" t="s">
        <v>1654</v>
      </c>
      <c r="V780" s="189"/>
      <c r="W780" s="50">
        <v>0</v>
      </c>
      <c r="X780" s="50">
        <v>0</v>
      </c>
      <c r="Y780" s="50">
        <v>0</v>
      </c>
      <c r="Z780" s="139"/>
      <c r="AA780" s="139"/>
      <c r="AB780" s="139"/>
      <c r="AC780" s="139"/>
      <c r="AD780" s="139"/>
      <c r="AE780" s="139"/>
      <c r="AF780" s="139"/>
      <c r="AG780" s="139"/>
      <c r="AH780" s="139"/>
      <c r="AI780" s="139"/>
      <c r="AJ780" s="139"/>
      <c r="AK780" s="139"/>
      <c r="AL780" s="139"/>
      <c r="AM780" s="139"/>
      <c r="AN780" s="139"/>
      <c r="AO780" s="139"/>
      <c r="AP780" s="139"/>
      <c r="AQ780" s="70" t="s">
        <v>204</v>
      </c>
      <c r="AR780" s="70">
        <v>2007</v>
      </c>
      <c r="AS780" s="139"/>
      <c r="AT780" s="139"/>
      <c r="AU780" s="139"/>
      <c r="AV780" s="71">
        <v>1712260.5259341698</v>
      </c>
      <c r="AW780" s="104" t="s">
        <v>123</v>
      </c>
      <c r="AX780" s="104"/>
      <c r="AY780" s="230" t="s">
        <v>1616</v>
      </c>
      <c r="AZ780" s="104" t="s">
        <v>1193</v>
      </c>
      <c r="BA780" s="104"/>
      <c r="BB780" s="104"/>
      <c r="BC780" s="66"/>
      <c r="BD780" s="66"/>
      <c r="BE780" s="121"/>
      <c r="BF780" s="121"/>
      <c r="BG780" s="121"/>
      <c r="BH780" s="121"/>
      <c r="BI780" s="121"/>
      <c r="BJ780" s="121"/>
      <c r="BK780" s="121"/>
      <c r="BL780" s="121"/>
      <c r="BM780" s="121"/>
      <c r="BN780" s="121"/>
      <c r="BO780" s="121"/>
      <c r="BP780" s="121"/>
      <c r="BQ780" s="121"/>
      <c r="BR780" s="121"/>
      <c r="BS780" s="121"/>
      <c r="BT780" s="121"/>
      <c r="BU780" s="121"/>
      <c r="BV780" s="121"/>
      <c r="BW780" s="121"/>
      <c r="BX780" s="121"/>
      <c r="BY780" s="121"/>
    </row>
    <row r="781" spans="1:77" s="100" customFormat="1" ht="16" hidden="1" thickBot="1">
      <c r="A781" s="231"/>
      <c r="B781" s="254"/>
      <c r="C781" s="72" t="s">
        <v>478</v>
      </c>
      <c r="D781" s="70"/>
      <c r="E781" s="128" t="s">
        <v>713</v>
      </c>
      <c r="F781" s="104" t="s">
        <v>123</v>
      </c>
      <c r="G781" s="139"/>
      <c r="H781" s="139"/>
      <c r="I781" s="139"/>
      <c r="J781" s="104" t="s">
        <v>1193</v>
      </c>
      <c r="K781" s="139"/>
      <c r="L781" s="139"/>
      <c r="M781" s="139"/>
      <c r="N781" s="139"/>
      <c r="O781" s="139"/>
      <c r="P781" s="139"/>
      <c r="Q781" s="139"/>
      <c r="R781" s="146" t="s">
        <v>1686</v>
      </c>
      <c r="S781" s="146">
        <v>0</v>
      </c>
      <c r="T781" s="282" t="s">
        <v>1581</v>
      </c>
      <c r="U781" s="146" t="s">
        <v>1653</v>
      </c>
      <c r="V781" s="189" t="s">
        <v>876</v>
      </c>
      <c r="W781" s="50">
        <v>0</v>
      </c>
      <c r="X781" s="50">
        <v>0</v>
      </c>
      <c r="Y781" s="50">
        <v>0</v>
      </c>
      <c r="Z781" s="139"/>
      <c r="AA781" s="139"/>
      <c r="AB781" s="139"/>
      <c r="AC781" s="139"/>
      <c r="AD781" s="139"/>
      <c r="AE781" s="139"/>
      <c r="AF781" s="139"/>
      <c r="AG781" s="139"/>
      <c r="AH781" s="139"/>
      <c r="AI781" s="139"/>
      <c r="AJ781" s="139"/>
      <c r="AK781" s="139"/>
      <c r="AL781" s="139"/>
      <c r="AM781" s="139"/>
      <c r="AN781" s="139"/>
      <c r="AO781" s="139"/>
      <c r="AP781" s="139"/>
      <c r="AQ781" s="70" t="s">
        <v>204</v>
      </c>
      <c r="AR781" s="70">
        <v>2007</v>
      </c>
      <c r="AS781" s="139"/>
      <c r="AT781" s="139"/>
      <c r="AU781" s="139"/>
      <c r="AV781" s="71">
        <v>13569173.71499165</v>
      </c>
      <c r="AW781" s="104" t="s">
        <v>123</v>
      </c>
      <c r="AX781" s="104"/>
      <c r="AY781" s="230" t="s">
        <v>1616</v>
      </c>
      <c r="AZ781" s="104" t="s">
        <v>1193</v>
      </c>
      <c r="BA781" s="104"/>
      <c r="BB781" s="104"/>
      <c r="BC781" s="66"/>
      <c r="BD781" s="66"/>
      <c r="BE781" s="121"/>
      <c r="BF781" s="121"/>
      <c r="BG781" s="121"/>
      <c r="BH781" s="121"/>
      <c r="BI781" s="121"/>
      <c r="BJ781" s="121"/>
      <c r="BK781" s="121"/>
      <c r="BL781" s="121"/>
      <c r="BM781" s="121"/>
      <c r="BN781" s="121"/>
      <c r="BO781" s="121"/>
      <c r="BP781" s="121"/>
      <c r="BQ781" s="121"/>
      <c r="BR781" s="121"/>
      <c r="BS781" s="121"/>
      <c r="BT781" s="121"/>
      <c r="BU781" s="121"/>
      <c r="BV781" s="121"/>
      <c r="BW781" s="121"/>
      <c r="BX781" s="121"/>
      <c r="BY781" s="121"/>
    </row>
    <row r="782" spans="1:77" s="100" customFormat="1" ht="16" hidden="1" thickBot="1">
      <c r="A782" s="231"/>
      <c r="B782" s="254"/>
      <c r="C782" s="72" t="s">
        <v>479</v>
      </c>
      <c r="D782" s="70"/>
      <c r="E782" s="128" t="s">
        <v>713</v>
      </c>
      <c r="F782" s="104" t="s">
        <v>123</v>
      </c>
      <c r="G782" s="139"/>
      <c r="H782" s="139"/>
      <c r="I782" s="139"/>
      <c r="J782" s="104" t="s">
        <v>1193</v>
      </c>
      <c r="K782" s="139"/>
      <c r="L782" s="139"/>
      <c r="M782" s="139"/>
      <c r="N782" s="139"/>
      <c r="O782" s="139"/>
      <c r="P782" s="139"/>
      <c r="Q782" s="139"/>
      <c r="R782" s="146" t="s">
        <v>1687</v>
      </c>
      <c r="S782" s="146">
        <v>0</v>
      </c>
      <c r="T782" s="282" t="s">
        <v>1581</v>
      </c>
      <c r="U782" s="146" t="s">
        <v>1653</v>
      </c>
      <c r="V782" s="189" t="s">
        <v>880</v>
      </c>
      <c r="W782" s="50">
        <v>0</v>
      </c>
      <c r="X782" s="50">
        <v>0</v>
      </c>
      <c r="Y782" s="50">
        <v>0</v>
      </c>
      <c r="Z782" s="139"/>
      <c r="AA782" s="139"/>
      <c r="AB782" s="139"/>
      <c r="AC782" s="139"/>
      <c r="AD782" s="139"/>
      <c r="AE782" s="139"/>
      <c r="AF782" s="139"/>
      <c r="AG782" s="139"/>
      <c r="AH782" s="139"/>
      <c r="AI782" s="139"/>
      <c r="AJ782" s="139"/>
      <c r="AK782" s="139"/>
      <c r="AL782" s="139"/>
      <c r="AM782" s="139"/>
      <c r="AN782" s="139"/>
      <c r="AO782" s="139"/>
      <c r="AP782" s="139"/>
      <c r="AQ782" s="70" t="s">
        <v>204</v>
      </c>
      <c r="AR782" s="70">
        <v>2007</v>
      </c>
      <c r="AS782" s="139"/>
      <c r="AT782" s="139"/>
      <c r="AU782" s="139"/>
      <c r="AV782" s="71">
        <v>6435739.779953517</v>
      </c>
      <c r="AW782" s="104" t="s">
        <v>123</v>
      </c>
      <c r="AX782" s="104"/>
      <c r="AY782" s="230" t="s">
        <v>1616</v>
      </c>
      <c r="AZ782" s="104" t="s">
        <v>1193</v>
      </c>
      <c r="BA782" s="104"/>
      <c r="BB782" s="104"/>
      <c r="BC782" s="66"/>
      <c r="BD782" s="66"/>
      <c r="BE782" s="121"/>
      <c r="BF782" s="121"/>
      <c r="BG782" s="121"/>
      <c r="BH782" s="121"/>
      <c r="BI782" s="121"/>
      <c r="BJ782" s="121"/>
      <c r="BK782" s="121"/>
      <c r="BL782" s="121"/>
      <c r="BM782" s="121"/>
      <c r="BN782" s="121"/>
      <c r="BO782" s="121"/>
      <c r="BP782" s="121"/>
      <c r="BQ782" s="121"/>
      <c r="BR782" s="121"/>
      <c r="BS782" s="121"/>
      <c r="BT782" s="121"/>
      <c r="BU782" s="121"/>
      <c r="BV782" s="121"/>
      <c r="BW782" s="121"/>
      <c r="BX782" s="121"/>
      <c r="BY782" s="121"/>
    </row>
    <row r="783" spans="1:77" s="100" customFormat="1" ht="16" hidden="1" thickBot="1">
      <c r="A783" s="231"/>
      <c r="B783" s="254"/>
      <c r="C783" s="72" t="s">
        <v>480</v>
      </c>
      <c r="D783" s="70"/>
      <c r="E783" s="73" t="s">
        <v>712</v>
      </c>
      <c r="F783" s="104" t="s">
        <v>123</v>
      </c>
      <c r="G783" s="139"/>
      <c r="H783" s="139"/>
      <c r="I783" s="139"/>
      <c r="J783" s="104" t="s">
        <v>1193</v>
      </c>
      <c r="K783" s="139"/>
      <c r="L783" s="139"/>
      <c r="M783" s="139"/>
      <c r="N783" s="139"/>
      <c r="O783" s="139"/>
      <c r="P783" s="139"/>
      <c r="Q783" s="139"/>
      <c r="R783" s="146" t="s">
        <v>819</v>
      </c>
      <c r="S783" s="146">
        <v>0</v>
      </c>
      <c r="T783" s="152" t="s">
        <v>223</v>
      </c>
      <c r="U783" s="146" t="s">
        <v>1653</v>
      </c>
      <c r="V783" s="106" t="s">
        <v>878</v>
      </c>
      <c r="W783" s="50">
        <v>0</v>
      </c>
      <c r="X783" s="50">
        <v>0</v>
      </c>
      <c r="Y783" s="50">
        <v>0</v>
      </c>
      <c r="Z783" s="139"/>
      <c r="AA783" s="139"/>
      <c r="AB783" s="139"/>
      <c r="AC783" s="139"/>
      <c r="AD783" s="139"/>
      <c r="AE783" s="139"/>
      <c r="AF783" s="139"/>
      <c r="AG783" s="139"/>
      <c r="AH783" s="139"/>
      <c r="AI783" s="139"/>
      <c r="AJ783" s="139"/>
      <c r="AK783" s="139"/>
      <c r="AL783" s="139"/>
      <c r="AM783" s="139"/>
      <c r="AN783" s="139"/>
      <c r="AO783" s="139"/>
      <c r="AP783" s="139"/>
      <c r="AQ783" s="70" t="s">
        <v>204</v>
      </c>
      <c r="AR783" s="70">
        <v>2007</v>
      </c>
      <c r="AS783" s="139"/>
      <c r="AT783" s="139"/>
      <c r="AU783" s="139"/>
      <c r="AV783" s="71">
        <v>36853634.730784111</v>
      </c>
      <c r="AW783" s="104" t="s">
        <v>123</v>
      </c>
      <c r="AX783" s="104"/>
      <c r="AY783" s="230" t="s">
        <v>1616</v>
      </c>
      <c r="AZ783" s="104" t="s">
        <v>1193</v>
      </c>
      <c r="BA783" s="104"/>
      <c r="BB783" s="104"/>
      <c r="BC783" s="66"/>
      <c r="BD783" s="66"/>
      <c r="BE783" s="121"/>
      <c r="BF783" s="121"/>
      <c r="BG783" s="121"/>
      <c r="BH783" s="121"/>
      <c r="BI783" s="121"/>
      <c r="BJ783" s="121"/>
      <c r="BK783" s="121"/>
      <c r="BL783" s="121"/>
      <c r="BM783" s="121"/>
      <c r="BN783" s="121"/>
      <c r="BO783" s="121"/>
      <c r="BP783" s="121"/>
      <c r="BQ783" s="121"/>
      <c r="BR783" s="121"/>
      <c r="BS783" s="121"/>
      <c r="BT783" s="121"/>
      <c r="BU783" s="121"/>
      <c r="BV783" s="121"/>
      <c r="BW783" s="121"/>
      <c r="BX783" s="121"/>
      <c r="BY783" s="121"/>
    </row>
    <row r="784" spans="1:77" s="100" customFormat="1" ht="27.75" hidden="1" customHeight="1">
      <c r="A784" s="231"/>
      <c r="B784" s="254"/>
      <c r="C784" s="131" t="s">
        <v>468</v>
      </c>
      <c r="D784" s="191"/>
      <c r="E784" s="132" t="s">
        <v>713</v>
      </c>
      <c r="F784" s="104" t="s">
        <v>123</v>
      </c>
      <c r="G784" s="139"/>
      <c r="H784" s="139"/>
      <c r="I784" s="139"/>
      <c r="J784" s="104" t="s">
        <v>1193</v>
      </c>
      <c r="K784" s="139"/>
      <c r="L784" s="139"/>
      <c r="M784" s="139"/>
      <c r="N784" s="284"/>
      <c r="O784" s="284"/>
      <c r="P784" s="284"/>
      <c r="Q784" s="284"/>
      <c r="R784" s="147" t="s">
        <v>827</v>
      </c>
      <c r="S784" s="147">
        <v>0</v>
      </c>
      <c r="T784" s="284" t="s">
        <v>225</v>
      </c>
      <c r="U784" s="147">
        <v>0</v>
      </c>
      <c r="V784" s="192" t="s">
        <v>881</v>
      </c>
      <c r="W784" s="50">
        <v>0</v>
      </c>
      <c r="X784" s="50">
        <v>0</v>
      </c>
      <c r="Y784" s="50">
        <v>0</v>
      </c>
      <c r="Z784" s="139"/>
      <c r="AA784" s="139"/>
      <c r="AB784" s="139"/>
      <c r="AC784" s="139"/>
      <c r="AD784" s="139"/>
      <c r="AE784" s="139"/>
      <c r="AF784" s="139"/>
      <c r="AG784" s="139"/>
      <c r="AH784" s="139"/>
      <c r="AI784" s="139"/>
      <c r="AJ784" s="139"/>
      <c r="AK784" s="139"/>
      <c r="AL784" s="139"/>
      <c r="AM784" s="139"/>
      <c r="AN784" s="139"/>
      <c r="AO784" s="139"/>
      <c r="AP784" s="139"/>
      <c r="AQ784" s="108" t="s">
        <v>204</v>
      </c>
      <c r="AR784" s="108">
        <v>2007</v>
      </c>
      <c r="AS784" s="139"/>
      <c r="AT784" s="139"/>
      <c r="AU784" s="139"/>
      <c r="AV784" s="71">
        <v>52374861.119217046</v>
      </c>
      <c r="AW784" s="104" t="s">
        <v>123</v>
      </c>
      <c r="AX784" s="104"/>
      <c r="AY784" s="230" t="s">
        <v>1616</v>
      </c>
      <c r="AZ784" s="104" t="s">
        <v>1193</v>
      </c>
      <c r="BA784" s="104"/>
      <c r="BB784" s="104"/>
      <c r="BC784" s="66"/>
      <c r="BD784" s="66"/>
      <c r="BE784" s="121"/>
      <c r="BF784" s="121"/>
      <c r="BG784" s="121"/>
      <c r="BH784" s="121"/>
      <c r="BI784" s="121"/>
      <c r="BJ784" s="121"/>
      <c r="BK784" s="121"/>
      <c r="BL784" s="121"/>
      <c r="BM784" s="121"/>
      <c r="BN784" s="121"/>
      <c r="BO784" s="121"/>
      <c r="BP784" s="121"/>
      <c r="BQ784" s="121"/>
      <c r="BR784" s="121"/>
      <c r="BS784" s="121"/>
      <c r="BT784" s="121"/>
      <c r="BU784" s="121"/>
      <c r="BV784" s="121"/>
      <c r="BW784" s="121"/>
      <c r="BX784" s="121"/>
      <c r="BY784" s="121"/>
    </row>
    <row r="785" spans="1:77" s="100" customFormat="1" ht="16" hidden="1" thickBot="1">
      <c r="A785" s="231"/>
      <c r="B785" s="254"/>
      <c r="C785" s="107" t="s">
        <v>468</v>
      </c>
      <c r="D785" s="108"/>
      <c r="E785" s="128" t="s">
        <v>713</v>
      </c>
      <c r="F785" s="104" t="s">
        <v>123</v>
      </c>
      <c r="G785" s="139"/>
      <c r="H785" s="139"/>
      <c r="I785" s="139"/>
      <c r="J785" s="104" t="s">
        <v>1193</v>
      </c>
      <c r="K785" s="139"/>
      <c r="L785" s="139"/>
      <c r="M785" s="139"/>
      <c r="N785" s="104"/>
      <c r="O785" s="104"/>
      <c r="P785" s="104"/>
      <c r="Q785" s="104"/>
      <c r="R785" s="146" t="s">
        <v>1682</v>
      </c>
      <c r="S785" s="146">
        <v>0</v>
      </c>
      <c r="T785" s="282" t="s">
        <v>225</v>
      </c>
      <c r="U785" s="146" t="s">
        <v>1653</v>
      </c>
      <c r="V785" s="106" t="s">
        <v>882</v>
      </c>
      <c r="W785" s="50">
        <v>0</v>
      </c>
      <c r="X785" s="50">
        <v>0</v>
      </c>
      <c r="Y785" s="50">
        <v>0</v>
      </c>
      <c r="Z785" s="139"/>
      <c r="AA785" s="139"/>
      <c r="AB785" s="139"/>
      <c r="AC785" s="139"/>
      <c r="AD785" s="139"/>
      <c r="AE785" s="139"/>
      <c r="AF785" s="139"/>
      <c r="AG785" s="139"/>
      <c r="AH785" s="139"/>
      <c r="AI785" s="139"/>
      <c r="AJ785" s="139"/>
      <c r="AK785" s="139"/>
      <c r="AL785" s="139"/>
      <c r="AM785" s="139"/>
      <c r="AN785" s="139"/>
      <c r="AO785" s="139"/>
      <c r="AP785" s="139"/>
      <c r="AQ785" s="108" t="s">
        <v>204</v>
      </c>
      <c r="AR785" s="108">
        <v>2007</v>
      </c>
      <c r="AS785" s="139"/>
      <c r="AT785" s="139"/>
      <c r="AU785" s="139"/>
      <c r="AV785" s="71">
        <v>52374861.119217046</v>
      </c>
      <c r="AW785" s="104" t="s">
        <v>123</v>
      </c>
      <c r="AX785" s="104"/>
      <c r="AY785" s="230" t="s">
        <v>1617</v>
      </c>
      <c r="AZ785" s="104" t="s">
        <v>1193</v>
      </c>
      <c r="BA785" s="104"/>
      <c r="BB785" s="104"/>
      <c r="BC785" s="66"/>
      <c r="BD785" s="66"/>
      <c r="BE785" s="121"/>
      <c r="BF785" s="121"/>
      <c r="BG785" s="121"/>
      <c r="BH785" s="121"/>
      <c r="BI785" s="121"/>
      <c r="BJ785" s="121"/>
      <c r="BK785" s="121"/>
      <c r="BL785" s="121"/>
      <c r="BM785" s="121"/>
      <c r="BN785" s="121"/>
      <c r="BO785" s="121"/>
      <c r="BP785" s="121"/>
      <c r="BQ785" s="121"/>
      <c r="BR785" s="121"/>
      <c r="BS785" s="121"/>
      <c r="BT785" s="121"/>
      <c r="BU785" s="121"/>
      <c r="BV785" s="121"/>
      <c r="BW785" s="121"/>
      <c r="BX785" s="121"/>
      <c r="BY785" s="121"/>
    </row>
    <row r="786" spans="1:77" s="100" customFormat="1" ht="16" hidden="1" thickBot="1">
      <c r="A786" s="231"/>
      <c r="B786" s="254"/>
      <c r="C786" s="72" t="s">
        <v>481</v>
      </c>
      <c r="D786" s="70"/>
      <c r="E786" s="73" t="s">
        <v>713</v>
      </c>
      <c r="F786" s="104" t="s">
        <v>123</v>
      </c>
      <c r="G786" s="139"/>
      <c r="H786" s="139"/>
      <c r="I786" s="139"/>
      <c r="J786" s="104" t="s">
        <v>1193</v>
      </c>
      <c r="K786" s="139"/>
      <c r="L786" s="139"/>
      <c r="M786" s="139"/>
      <c r="N786" s="139"/>
      <c r="O786" s="139"/>
      <c r="P786" s="139"/>
      <c r="Q786" s="139"/>
      <c r="R786" s="146" t="s">
        <v>1681</v>
      </c>
      <c r="S786" s="146">
        <v>0</v>
      </c>
      <c r="T786" s="282" t="s">
        <v>1587</v>
      </c>
      <c r="U786" s="146" t="s">
        <v>1654</v>
      </c>
      <c r="V786" s="106" t="s">
        <v>883</v>
      </c>
      <c r="W786" s="50">
        <v>0</v>
      </c>
      <c r="X786" s="50">
        <v>0</v>
      </c>
      <c r="Y786" s="50">
        <v>0</v>
      </c>
      <c r="Z786" s="139"/>
      <c r="AA786" s="139"/>
      <c r="AB786" s="139"/>
      <c r="AC786" s="139"/>
      <c r="AD786" s="139"/>
      <c r="AE786" s="139"/>
      <c r="AF786" s="139"/>
      <c r="AG786" s="139"/>
      <c r="AH786" s="139"/>
      <c r="AI786" s="139"/>
      <c r="AJ786" s="139"/>
      <c r="AK786" s="139"/>
      <c r="AL786" s="139"/>
      <c r="AM786" s="139"/>
      <c r="AN786" s="139"/>
      <c r="AO786" s="139"/>
      <c r="AP786" s="139"/>
      <c r="AQ786" s="70" t="s">
        <v>204</v>
      </c>
      <c r="AR786" s="70">
        <v>2007</v>
      </c>
      <c r="AS786" s="139"/>
      <c r="AT786" s="139"/>
      <c r="AU786" s="139"/>
      <c r="AV786" s="71">
        <v>8403365.4219065532</v>
      </c>
      <c r="AW786" s="104" t="s">
        <v>123</v>
      </c>
      <c r="AX786" s="104"/>
      <c r="AY786" s="230" t="s">
        <v>1617</v>
      </c>
      <c r="AZ786" s="104" t="s">
        <v>1193</v>
      </c>
      <c r="BA786" s="104"/>
      <c r="BB786" s="104"/>
      <c r="BC786" s="66"/>
      <c r="BD786" s="66"/>
      <c r="BE786" s="121"/>
      <c r="BF786" s="121"/>
      <c r="BG786" s="121"/>
      <c r="BH786" s="121"/>
      <c r="BI786" s="121"/>
      <c r="BJ786" s="121"/>
      <c r="BK786" s="121"/>
      <c r="BL786" s="121"/>
      <c r="BM786" s="121"/>
      <c r="BN786" s="121"/>
      <c r="BO786" s="121"/>
      <c r="BP786" s="121"/>
      <c r="BQ786" s="121"/>
      <c r="BR786" s="121"/>
      <c r="BS786" s="121"/>
      <c r="BT786" s="121"/>
      <c r="BU786" s="121"/>
      <c r="BV786" s="121"/>
      <c r="BW786" s="121"/>
      <c r="BX786" s="121"/>
      <c r="BY786" s="121"/>
    </row>
    <row r="787" spans="1:77" s="100" customFormat="1" ht="16" hidden="1" thickBot="1">
      <c r="A787" s="231"/>
      <c r="B787" s="254"/>
      <c r="C787" s="72" t="s">
        <v>460</v>
      </c>
      <c r="D787" s="70"/>
      <c r="E787" s="73" t="s">
        <v>713</v>
      </c>
      <c r="F787" s="104" t="s">
        <v>123</v>
      </c>
      <c r="G787" s="139"/>
      <c r="H787" s="139"/>
      <c r="I787" s="139"/>
      <c r="J787" s="104" t="s">
        <v>1193</v>
      </c>
      <c r="K787" s="139"/>
      <c r="L787" s="139"/>
      <c r="M787" s="139"/>
      <c r="N787" s="139"/>
      <c r="O787" s="139"/>
      <c r="P787" s="139"/>
      <c r="Q787" s="139"/>
      <c r="R787" s="146" t="s">
        <v>1672</v>
      </c>
      <c r="S787" s="146">
        <v>0</v>
      </c>
      <c r="T787" s="282" t="s">
        <v>225</v>
      </c>
      <c r="U787" s="146" t="s">
        <v>1653</v>
      </c>
      <c r="V787" s="189" t="s">
        <v>883</v>
      </c>
      <c r="W787" s="50">
        <v>0</v>
      </c>
      <c r="X787" s="50">
        <v>0</v>
      </c>
      <c r="Y787" s="50">
        <v>0</v>
      </c>
      <c r="Z787" s="139"/>
      <c r="AA787" s="139"/>
      <c r="AB787" s="139"/>
      <c r="AC787" s="139"/>
      <c r="AD787" s="139"/>
      <c r="AE787" s="139"/>
      <c r="AF787" s="139"/>
      <c r="AG787" s="139"/>
      <c r="AH787" s="139"/>
      <c r="AI787" s="139"/>
      <c r="AJ787" s="139"/>
      <c r="AK787" s="139"/>
      <c r="AL787" s="139"/>
      <c r="AM787" s="139"/>
      <c r="AN787" s="139"/>
      <c r="AO787" s="139"/>
      <c r="AP787" s="139"/>
      <c r="AQ787" s="70" t="s">
        <v>204</v>
      </c>
      <c r="AR787" s="70">
        <v>2007</v>
      </c>
      <c r="AS787" s="139"/>
      <c r="AT787" s="139"/>
      <c r="AU787" s="139"/>
      <c r="AV787" s="71">
        <v>1059988.35682982</v>
      </c>
      <c r="AW787" s="104" t="s">
        <v>123</v>
      </c>
      <c r="AX787" s="104"/>
      <c r="AY787" s="230" t="s">
        <v>1617</v>
      </c>
      <c r="AZ787" s="104" t="s">
        <v>1193</v>
      </c>
      <c r="BA787" s="104"/>
      <c r="BB787" s="104"/>
      <c r="BC787" s="66"/>
      <c r="BD787" s="66"/>
      <c r="BE787" s="121"/>
      <c r="BF787" s="121"/>
      <c r="BG787" s="121"/>
      <c r="BH787" s="121"/>
      <c r="BI787" s="121"/>
      <c r="BJ787" s="121"/>
      <c r="BK787" s="121"/>
      <c r="BL787" s="121"/>
      <c r="BM787" s="121"/>
      <c r="BN787" s="121"/>
      <c r="BO787" s="121"/>
      <c r="BP787" s="121"/>
      <c r="BQ787" s="121"/>
      <c r="BR787" s="121"/>
      <c r="BS787" s="121"/>
      <c r="BT787" s="121"/>
      <c r="BU787" s="121"/>
      <c r="BV787" s="121"/>
      <c r="BW787" s="121"/>
      <c r="BX787" s="121"/>
      <c r="BY787" s="121"/>
    </row>
    <row r="788" spans="1:77" s="100" customFormat="1" ht="16" hidden="1" thickBot="1">
      <c r="A788" s="231"/>
      <c r="B788" s="254"/>
      <c r="C788" s="72" t="s">
        <v>482</v>
      </c>
      <c r="D788" s="70"/>
      <c r="E788" s="73" t="s">
        <v>712</v>
      </c>
      <c r="F788" s="104" t="s">
        <v>123</v>
      </c>
      <c r="G788" s="139"/>
      <c r="H788" s="139"/>
      <c r="I788" s="139"/>
      <c r="J788" s="104" t="s">
        <v>1193</v>
      </c>
      <c r="K788" s="139"/>
      <c r="L788" s="139"/>
      <c r="M788" s="139"/>
      <c r="N788" s="139"/>
      <c r="O788" s="139"/>
      <c r="P788" s="139"/>
      <c r="Q788" s="139"/>
      <c r="R788" s="146" t="s">
        <v>1676</v>
      </c>
      <c r="S788" s="146">
        <v>0</v>
      </c>
      <c r="T788" s="282" t="s">
        <v>1586</v>
      </c>
      <c r="U788" s="146" t="s">
        <v>1653</v>
      </c>
      <c r="V788" s="189" t="s">
        <v>861</v>
      </c>
      <c r="W788" s="50">
        <v>0</v>
      </c>
      <c r="X788" s="50">
        <v>0</v>
      </c>
      <c r="Y788" s="50">
        <v>0</v>
      </c>
      <c r="Z788" s="139"/>
      <c r="AA788" s="139"/>
      <c r="AB788" s="139"/>
      <c r="AC788" s="139"/>
      <c r="AD788" s="139"/>
      <c r="AE788" s="139"/>
      <c r="AF788" s="139"/>
      <c r="AG788" s="139"/>
      <c r="AH788" s="139"/>
      <c r="AI788" s="139"/>
      <c r="AJ788" s="139"/>
      <c r="AK788" s="139"/>
      <c r="AL788" s="139"/>
      <c r="AM788" s="139"/>
      <c r="AN788" s="139"/>
      <c r="AO788" s="139"/>
      <c r="AP788" s="139"/>
      <c r="AQ788" s="70" t="s">
        <v>204</v>
      </c>
      <c r="AR788" s="70">
        <v>2007</v>
      </c>
      <c r="AS788" s="139"/>
      <c r="AT788" s="139"/>
      <c r="AU788" s="139"/>
      <c r="AV788" s="71">
        <v>271368.55144674075</v>
      </c>
      <c r="AW788" s="104" t="s">
        <v>123</v>
      </c>
      <c r="AX788" s="104"/>
      <c r="AY788" s="230" t="s">
        <v>1617</v>
      </c>
      <c r="AZ788" s="104" t="s">
        <v>1193</v>
      </c>
      <c r="BA788" s="104"/>
      <c r="BB788" s="104"/>
      <c r="BC788" s="66"/>
      <c r="BD788" s="66"/>
      <c r="BE788" s="121"/>
      <c r="BF788" s="121"/>
      <c r="BG788" s="121"/>
      <c r="BH788" s="121"/>
      <c r="BI788" s="121"/>
      <c r="BJ788" s="121"/>
      <c r="BK788" s="121"/>
      <c r="BL788" s="121"/>
      <c r="BM788" s="121"/>
      <c r="BN788" s="121"/>
      <c r="BO788" s="121"/>
      <c r="BP788" s="121"/>
      <c r="BQ788" s="121"/>
      <c r="BR788" s="121"/>
      <c r="BS788" s="121"/>
      <c r="BT788" s="121"/>
      <c r="BU788" s="121"/>
      <c r="BV788" s="121"/>
      <c r="BW788" s="121"/>
      <c r="BX788" s="121"/>
      <c r="BY788" s="121"/>
    </row>
    <row r="789" spans="1:77" s="100" customFormat="1" ht="16" hidden="1" thickBot="1">
      <c r="A789" s="231"/>
      <c r="B789" s="254"/>
      <c r="C789" s="72" t="s">
        <v>449</v>
      </c>
      <c r="D789" s="70"/>
      <c r="E789" s="73" t="s">
        <v>713</v>
      </c>
      <c r="F789" s="104" t="s">
        <v>123</v>
      </c>
      <c r="G789" s="139"/>
      <c r="H789" s="139"/>
      <c r="I789" s="139"/>
      <c r="J789" s="104" t="s">
        <v>1193</v>
      </c>
      <c r="K789" s="139"/>
      <c r="L789" s="139"/>
      <c r="M789" s="139"/>
      <c r="N789" s="139"/>
      <c r="O789" s="139"/>
      <c r="P789" s="139"/>
      <c r="Q789" s="139"/>
      <c r="R789" s="146" t="s">
        <v>825</v>
      </c>
      <c r="S789" s="146">
        <v>0</v>
      </c>
      <c r="T789" s="282" t="s">
        <v>1581</v>
      </c>
      <c r="U789" s="146" t="s">
        <v>1654</v>
      </c>
      <c r="V789" s="189" t="s">
        <v>879</v>
      </c>
      <c r="W789" s="50">
        <v>0</v>
      </c>
      <c r="X789" s="50">
        <v>0</v>
      </c>
      <c r="Y789" s="50">
        <v>0</v>
      </c>
      <c r="Z789" s="139"/>
      <c r="AA789" s="139"/>
      <c r="AB789" s="139"/>
      <c r="AC789" s="139"/>
      <c r="AD789" s="139"/>
      <c r="AE789" s="139"/>
      <c r="AF789" s="139"/>
      <c r="AG789" s="139"/>
      <c r="AH789" s="139"/>
      <c r="AI789" s="139"/>
      <c r="AJ789" s="139"/>
      <c r="AK789" s="139"/>
      <c r="AL789" s="139"/>
      <c r="AM789" s="139"/>
      <c r="AN789" s="139"/>
      <c r="AO789" s="139"/>
      <c r="AP789" s="139"/>
      <c r="AQ789" s="70" t="s">
        <v>204</v>
      </c>
      <c r="AR789" s="70">
        <v>2007</v>
      </c>
      <c r="AS789" s="139"/>
      <c r="AT789" s="139"/>
      <c r="AU789" s="139"/>
      <c r="AV789" s="71">
        <v>4280997.8958909698</v>
      </c>
      <c r="AW789" s="104" t="s">
        <v>123</v>
      </c>
      <c r="AX789" s="104"/>
      <c r="AY789" s="230" t="s">
        <v>1617</v>
      </c>
      <c r="AZ789" s="104" t="s">
        <v>1193</v>
      </c>
      <c r="BA789" s="104"/>
      <c r="BB789" s="104"/>
      <c r="BC789" s="66"/>
      <c r="BD789" s="66"/>
      <c r="BE789" s="121"/>
      <c r="BF789" s="121"/>
      <c r="BG789" s="121"/>
      <c r="BH789" s="121"/>
      <c r="BI789" s="121"/>
      <c r="BJ789" s="121"/>
      <c r="BK789" s="121"/>
      <c r="BL789" s="121"/>
      <c r="BM789" s="121"/>
      <c r="BN789" s="121"/>
      <c r="BO789" s="121"/>
      <c r="BP789" s="121"/>
      <c r="BQ789" s="121"/>
      <c r="BR789" s="121"/>
      <c r="BS789" s="121"/>
      <c r="BT789" s="121"/>
      <c r="BU789" s="121"/>
      <c r="BV789" s="121"/>
      <c r="BW789" s="121"/>
      <c r="BX789" s="121"/>
      <c r="BY789" s="121"/>
    </row>
    <row r="790" spans="1:77" s="100" customFormat="1" ht="16" hidden="1" thickBot="1">
      <c r="A790" s="231"/>
      <c r="B790" s="254"/>
      <c r="C790" s="72" t="s">
        <v>483</v>
      </c>
      <c r="D790" s="70"/>
      <c r="E790" s="119" t="s">
        <v>712</v>
      </c>
      <c r="F790" s="104" t="s">
        <v>123</v>
      </c>
      <c r="G790" s="139"/>
      <c r="H790" s="139"/>
      <c r="I790" s="139"/>
      <c r="J790" s="104" t="s">
        <v>1193</v>
      </c>
      <c r="K790" s="139"/>
      <c r="L790" s="139"/>
      <c r="M790" s="139"/>
      <c r="N790" s="139"/>
      <c r="O790" s="139"/>
      <c r="P790" s="139"/>
      <c r="Q790" s="139"/>
      <c r="R790" s="146" t="s">
        <v>819</v>
      </c>
      <c r="S790" s="146">
        <v>0</v>
      </c>
      <c r="T790" s="282" t="s">
        <v>1581</v>
      </c>
      <c r="U790" s="146" t="s">
        <v>1653</v>
      </c>
      <c r="V790" s="189" t="s">
        <v>884</v>
      </c>
      <c r="W790" s="50">
        <v>0</v>
      </c>
      <c r="X790" s="50">
        <v>0</v>
      </c>
      <c r="Y790" s="50">
        <v>0</v>
      </c>
      <c r="Z790" s="139"/>
      <c r="AA790" s="139"/>
      <c r="AB790" s="139"/>
      <c r="AC790" s="139"/>
      <c r="AD790" s="139"/>
      <c r="AE790" s="139"/>
      <c r="AF790" s="139"/>
      <c r="AG790" s="139"/>
      <c r="AH790" s="139"/>
      <c r="AI790" s="139"/>
      <c r="AJ790" s="139"/>
      <c r="AK790" s="139"/>
      <c r="AL790" s="139"/>
      <c r="AM790" s="139"/>
      <c r="AN790" s="139"/>
      <c r="AO790" s="139"/>
      <c r="AP790" s="139"/>
      <c r="AQ790" s="70" t="s">
        <v>204</v>
      </c>
      <c r="AR790" s="70">
        <v>2007</v>
      </c>
      <c r="AS790" s="139"/>
      <c r="AT790" s="139"/>
      <c r="AU790" s="139"/>
      <c r="AV790" s="71">
        <v>5821078.2779437806</v>
      </c>
      <c r="AW790" s="104" t="s">
        <v>123</v>
      </c>
      <c r="AX790" s="104"/>
      <c r="AY790" s="230" t="s">
        <v>1617</v>
      </c>
      <c r="AZ790" s="104" t="s">
        <v>1193</v>
      </c>
      <c r="BA790" s="104"/>
      <c r="BB790" s="104"/>
      <c r="BC790" s="66"/>
      <c r="BD790" s="66"/>
      <c r="BE790" s="121"/>
      <c r="BF790" s="121"/>
      <c r="BG790" s="121"/>
      <c r="BH790" s="121"/>
      <c r="BI790" s="121"/>
      <c r="BJ790" s="121"/>
      <c r="BK790" s="121"/>
      <c r="BL790" s="121"/>
      <c r="BM790" s="121"/>
      <c r="BN790" s="121"/>
      <c r="BO790" s="121"/>
      <c r="BP790" s="121"/>
      <c r="BQ790" s="121"/>
      <c r="BR790" s="121"/>
      <c r="BS790" s="121"/>
      <c r="BT790" s="121"/>
      <c r="BU790" s="121"/>
      <c r="BV790" s="121"/>
      <c r="BW790" s="121"/>
      <c r="BX790" s="121"/>
      <c r="BY790" s="121"/>
    </row>
    <row r="791" spans="1:77" s="100" customFormat="1" ht="16" hidden="1" thickBot="1">
      <c r="A791" s="231"/>
      <c r="B791" s="254"/>
      <c r="C791" s="72" t="s">
        <v>450</v>
      </c>
      <c r="D791" s="70"/>
      <c r="E791" s="119" t="s">
        <v>712</v>
      </c>
      <c r="F791" s="104" t="s">
        <v>123</v>
      </c>
      <c r="G791" s="139"/>
      <c r="H791" s="139"/>
      <c r="I791" s="139"/>
      <c r="J791" s="104" t="s">
        <v>1193</v>
      </c>
      <c r="K791" s="139"/>
      <c r="L791" s="139"/>
      <c r="M791" s="139"/>
      <c r="N791" s="139"/>
      <c r="O791" s="139"/>
      <c r="P791" s="139"/>
      <c r="Q791" s="139"/>
      <c r="R791" s="146" t="s">
        <v>826</v>
      </c>
      <c r="S791" s="146">
        <v>0</v>
      </c>
      <c r="T791" s="282" t="s">
        <v>1581</v>
      </c>
      <c r="U791" s="146" t="s">
        <v>1653</v>
      </c>
      <c r="V791" s="189"/>
      <c r="W791" s="50">
        <v>0</v>
      </c>
      <c r="X791" s="50">
        <v>0</v>
      </c>
      <c r="Y791" s="50">
        <v>0</v>
      </c>
      <c r="Z791" s="139"/>
      <c r="AA791" s="139"/>
      <c r="AB791" s="139"/>
      <c r="AC791" s="139"/>
      <c r="AD791" s="139"/>
      <c r="AE791" s="139"/>
      <c r="AF791" s="139"/>
      <c r="AG791" s="139"/>
      <c r="AH791" s="139"/>
      <c r="AI791" s="139"/>
      <c r="AJ791" s="139"/>
      <c r="AK791" s="139"/>
      <c r="AL791" s="139"/>
      <c r="AM791" s="139"/>
      <c r="AN791" s="139"/>
      <c r="AO791" s="139"/>
      <c r="AP791" s="139"/>
      <c r="AQ791" s="70" t="s">
        <v>204</v>
      </c>
      <c r="AR791" s="70">
        <v>2007</v>
      </c>
      <c r="AS791" s="139"/>
      <c r="AT791" s="139"/>
      <c r="AU791" s="139"/>
      <c r="AV791" s="71">
        <v>7818217.3939230219</v>
      </c>
      <c r="AW791" s="104" t="s">
        <v>123</v>
      </c>
      <c r="AX791" s="104"/>
      <c r="AY791" s="230" t="s">
        <v>1617</v>
      </c>
      <c r="AZ791" s="104" t="s">
        <v>1193</v>
      </c>
      <c r="BA791" s="104"/>
      <c r="BB791" s="104"/>
      <c r="BC791" s="66"/>
      <c r="BD791" s="66"/>
      <c r="BE791" s="121"/>
      <c r="BF791" s="121"/>
      <c r="BG791" s="121"/>
      <c r="BH791" s="121"/>
      <c r="BI791" s="121"/>
      <c r="BJ791" s="121"/>
      <c r="BK791" s="121"/>
      <c r="BL791" s="121"/>
      <c r="BM791" s="121"/>
      <c r="BN791" s="121"/>
      <c r="BO791" s="121"/>
      <c r="BP791" s="121"/>
      <c r="BQ791" s="121"/>
      <c r="BR791" s="121"/>
      <c r="BS791" s="121"/>
      <c r="BT791" s="121"/>
      <c r="BU791" s="121"/>
      <c r="BV791" s="121"/>
      <c r="BW791" s="121"/>
      <c r="BX791" s="121"/>
      <c r="BY791" s="121"/>
    </row>
    <row r="792" spans="1:77" s="100" customFormat="1" ht="16" hidden="1" thickBot="1">
      <c r="A792" s="231"/>
      <c r="B792" s="254"/>
      <c r="C792" s="72" t="s">
        <v>484</v>
      </c>
      <c r="D792" s="70"/>
      <c r="E792" s="73" t="s">
        <v>713</v>
      </c>
      <c r="F792" s="104" t="s">
        <v>123</v>
      </c>
      <c r="G792" s="139"/>
      <c r="H792" s="139"/>
      <c r="I792" s="139"/>
      <c r="J792" s="104" t="s">
        <v>1193</v>
      </c>
      <c r="K792" s="139"/>
      <c r="L792" s="139"/>
      <c r="M792" s="139"/>
      <c r="N792" s="139"/>
      <c r="O792" s="139"/>
      <c r="P792" s="139"/>
      <c r="Q792" s="139"/>
      <c r="R792" s="146" t="s">
        <v>827</v>
      </c>
      <c r="S792" s="146">
        <v>0</v>
      </c>
      <c r="T792" s="282" t="s">
        <v>238</v>
      </c>
      <c r="U792" s="146" t="s">
        <v>1658</v>
      </c>
      <c r="V792" s="189"/>
      <c r="W792" s="50">
        <v>0</v>
      </c>
      <c r="X792" s="50">
        <v>0</v>
      </c>
      <c r="Y792" s="50">
        <v>0</v>
      </c>
      <c r="Z792" s="139"/>
      <c r="AA792" s="139"/>
      <c r="AB792" s="139"/>
      <c r="AC792" s="139"/>
      <c r="AD792" s="139"/>
      <c r="AE792" s="139"/>
      <c r="AF792" s="139"/>
      <c r="AG792" s="139"/>
      <c r="AH792" s="139"/>
      <c r="AI792" s="139"/>
      <c r="AJ792" s="139"/>
      <c r="AK792" s="139"/>
      <c r="AL792" s="139"/>
      <c r="AM792" s="139"/>
      <c r="AN792" s="139"/>
      <c r="AO792" s="139"/>
      <c r="AP792" s="139"/>
      <c r="AQ792" s="70" t="s">
        <v>204</v>
      </c>
      <c r="AR792" s="70">
        <v>2007</v>
      </c>
      <c r="AS792" s="139"/>
      <c r="AT792" s="139"/>
      <c r="AU792" s="139"/>
      <c r="AV792" s="71">
        <v>10153249.860071218</v>
      </c>
      <c r="AW792" s="104" t="s">
        <v>123</v>
      </c>
      <c r="AX792" s="104"/>
      <c r="AY792" s="230" t="s">
        <v>1617</v>
      </c>
      <c r="AZ792" s="104" t="s">
        <v>1193</v>
      </c>
      <c r="BA792" s="104"/>
      <c r="BB792" s="104"/>
      <c r="BC792" s="66"/>
      <c r="BD792" s="66"/>
      <c r="BE792" s="121"/>
      <c r="BF792" s="121"/>
      <c r="BG792" s="121"/>
      <c r="BH792" s="121"/>
      <c r="BI792" s="121"/>
      <c r="BJ792" s="121"/>
      <c r="BK792" s="121"/>
      <c r="BL792" s="121"/>
      <c r="BM792" s="121"/>
      <c r="BN792" s="121"/>
      <c r="BO792" s="121"/>
      <c r="BP792" s="121"/>
      <c r="BQ792" s="121"/>
      <c r="BR792" s="121"/>
      <c r="BS792" s="121"/>
      <c r="BT792" s="121"/>
      <c r="BU792" s="121"/>
      <c r="BV792" s="121"/>
      <c r="BW792" s="121"/>
      <c r="BX792" s="121"/>
      <c r="BY792" s="121"/>
    </row>
    <row r="793" spans="1:77" s="100" customFormat="1" ht="16" hidden="1" thickBot="1">
      <c r="A793" s="231"/>
      <c r="B793" s="254"/>
      <c r="C793" s="72" t="s">
        <v>485</v>
      </c>
      <c r="D793" s="70"/>
      <c r="E793" s="73" t="s">
        <v>713</v>
      </c>
      <c r="F793" s="104" t="s">
        <v>123</v>
      </c>
      <c r="G793" s="139"/>
      <c r="H793" s="139"/>
      <c r="I793" s="139"/>
      <c r="J793" s="104" t="s">
        <v>1193</v>
      </c>
      <c r="K793" s="139"/>
      <c r="L793" s="139"/>
      <c r="M793" s="139"/>
      <c r="N793" s="139"/>
      <c r="O793" s="139"/>
      <c r="P793" s="139"/>
      <c r="Q793" s="139"/>
      <c r="R793" s="146" t="s">
        <v>1688</v>
      </c>
      <c r="S793" s="146">
        <v>0</v>
      </c>
      <c r="T793" s="282" t="s">
        <v>1581</v>
      </c>
      <c r="U793" s="146" t="s">
        <v>1653</v>
      </c>
      <c r="V793" s="189"/>
      <c r="W793" s="50">
        <v>0</v>
      </c>
      <c r="X793" s="50">
        <v>0</v>
      </c>
      <c r="Y793" s="50">
        <v>0</v>
      </c>
      <c r="Z793" s="139"/>
      <c r="AA793" s="139"/>
      <c r="AB793" s="139"/>
      <c r="AC793" s="139"/>
      <c r="AD793" s="139"/>
      <c r="AE793" s="139"/>
      <c r="AF793" s="139"/>
      <c r="AG793" s="139"/>
      <c r="AH793" s="139"/>
      <c r="AI793" s="139"/>
      <c r="AJ793" s="139"/>
      <c r="AK793" s="139"/>
      <c r="AL793" s="139"/>
      <c r="AM793" s="139"/>
      <c r="AN793" s="139"/>
      <c r="AO793" s="139"/>
      <c r="AP793" s="139"/>
      <c r="AQ793" s="70" t="s">
        <v>204</v>
      </c>
      <c r="AR793" s="70">
        <v>2007</v>
      </c>
      <c r="AS793" s="139"/>
      <c r="AT793" s="139"/>
      <c r="AU793" s="139"/>
      <c r="AV793" s="71">
        <v>6544844.3792482624</v>
      </c>
      <c r="AW793" s="104" t="s">
        <v>123</v>
      </c>
      <c r="AX793" s="104"/>
      <c r="AY793" s="230" t="s">
        <v>1617</v>
      </c>
      <c r="AZ793" s="104" t="s">
        <v>1193</v>
      </c>
      <c r="BA793" s="104"/>
      <c r="BB793" s="104"/>
      <c r="BC793" s="66"/>
      <c r="BD793" s="66"/>
      <c r="BE793" s="121"/>
      <c r="BF793" s="121"/>
      <c r="BG793" s="121"/>
      <c r="BH793" s="121"/>
      <c r="BI793" s="121"/>
      <c r="BJ793" s="121"/>
      <c r="BK793" s="121"/>
      <c r="BL793" s="121"/>
      <c r="BM793" s="121"/>
      <c r="BN793" s="121"/>
      <c r="BO793" s="121"/>
      <c r="BP793" s="121"/>
      <c r="BQ793" s="121"/>
      <c r="BR793" s="121"/>
      <c r="BS793" s="121"/>
      <c r="BT793" s="121"/>
      <c r="BU793" s="121"/>
      <c r="BV793" s="121"/>
      <c r="BW793" s="121"/>
      <c r="BX793" s="121"/>
      <c r="BY793" s="121"/>
    </row>
    <row r="794" spans="1:77" s="100" customFormat="1" ht="16" hidden="1" thickBot="1">
      <c r="A794" s="231"/>
      <c r="B794" s="254"/>
      <c r="C794" s="72" t="s">
        <v>486</v>
      </c>
      <c r="D794" s="70"/>
      <c r="E794" s="119" t="s">
        <v>712</v>
      </c>
      <c r="F794" s="104" t="s">
        <v>123</v>
      </c>
      <c r="G794" s="139"/>
      <c r="H794" s="139"/>
      <c r="I794" s="139"/>
      <c r="J794" s="104" t="s">
        <v>1193</v>
      </c>
      <c r="K794" s="139"/>
      <c r="L794" s="139"/>
      <c r="M794" s="139"/>
      <c r="N794" s="139"/>
      <c r="O794" s="139"/>
      <c r="P794" s="139"/>
      <c r="Q794" s="139"/>
      <c r="R794" s="146" t="s">
        <v>1689</v>
      </c>
      <c r="S794" s="146">
        <v>0</v>
      </c>
      <c r="T794" s="282" t="s">
        <v>1581</v>
      </c>
      <c r="U794" s="146" t="s">
        <v>1653</v>
      </c>
      <c r="V794" s="189"/>
      <c r="W794" s="50">
        <v>0</v>
      </c>
      <c r="X794" s="50">
        <v>0</v>
      </c>
      <c r="Y794" s="50">
        <v>0</v>
      </c>
      <c r="Z794" s="139"/>
      <c r="AA794" s="139"/>
      <c r="AB794" s="139"/>
      <c r="AC794" s="139"/>
      <c r="AD794" s="139"/>
      <c r="AE794" s="139"/>
      <c r="AF794" s="139"/>
      <c r="AG794" s="139"/>
      <c r="AH794" s="139"/>
      <c r="AI794" s="139"/>
      <c r="AJ794" s="139"/>
      <c r="AK794" s="139"/>
      <c r="AL794" s="139"/>
      <c r="AM794" s="139"/>
      <c r="AN794" s="139"/>
      <c r="AO794" s="139"/>
      <c r="AP794" s="139"/>
      <c r="AQ794" s="70" t="s">
        <v>204</v>
      </c>
      <c r="AR794" s="70">
        <v>2007</v>
      </c>
      <c r="AS794" s="139"/>
      <c r="AT794" s="139"/>
      <c r="AU794" s="139"/>
      <c r="AV794" s="71">
        <v>18866492.962236371</v>
      </c>
      <c r="AW794" s="104" t="s">
        <v>123</v>
      </c>
      <c r="AX794" s="104"/>
      <c r="AY794" s="230" t="s">
        <v>1617</v>
      </c>
      <c r="AZ794" s="104" t="s">
        <v>1193</v>
      </c>
      <c r="BA794" s="104"/>
      <c r="BB794" s="104"/>
      <c r="BC794" s="66"/>
      <c r="BD794" s="66"/>
      <c r="BE794" s="121"/>
      <c r="BF794" s="121"/>
      <c r="BG794" s="121"/>
      <c r="BH794" s="121"/>
      <c r="BI794" s="121"/>
      <c r="BJ794" s="121"/>
      <c r="BK794" s="121"/>
      <c r="BL794" s="121"/>
      <c r="BM794" s="121"/>
      <c r="BN794" s="121"/>
      <c r="BO794" s="121"/>
      <c r="BP794" s="121"/>
      <c r="BQ794" s="121"/>
      <c r="BR794" s="121"/>
      <c r="BS794" s="121"/>
      <c r="BT794" s="121"/>
      <c r="BU794" s="121"/>
      <c r="BV794" s="121"/>
      <c r="BW794" s="121"/>
      <c r="BX794" s="121"/>
      <c r="BY794" s="121"/>
    </row>
    <row r="795" spans="1:77" s="100" customFormat="1" ht="16" hidden="1" thickBot="1">
      <c r="A795" s="231"/>
      <c r="B795" s="254"/>
      <c r="C795" s="72" t="s">
        <v>487</v>
      </c>
      <c r="D795" s="70"/>
      <c r="E795" s="73" t="s">
        <v>713</v>
      </c>
      <c r="F795" s="104" t="s">
        <v>123</v>
      </c>
      <c r="G795" s="139"/>
      <c r="H795" s="139"/>
      <c r="I795" s="139"/>
      <c r="J795" s="104" t="s">
        <v>1193</v>
      </c>
      <c r="K795" s="139"/>
      <c r="L795" s="139"/>
      <c r="M795" s="139"/>
      <c r="N795" s="139"/>
      <c r="O795" s="139"/>
      <c r="P795" s="139"/>
      <c r="Q795" s="139"/>
      <c r="R795" s="146" t="s">
        <v>1690</v>
      </c>
      <c r="S795" s="146">
        <v>0</v>
      </c>
      <c r="T795" s="282" t="s">
        <v>1581</v>
      </c>
      <c r="U795" s="146" t="s">
        <v>1653</v>
      </c>
      <c r="V795" s="189"/>
      <c r="W795" s="50">
        <v>0</v>
      </c>
      <c r="X795" s="50">
        <v>0</v>
      </c>
      <c r="Y795" s="50">
        <v>0</v>
      </c>
      <c r="Z795" s="139"/>
      <c r="AA795" s="139"/>
      <c r="AB795" s="139"/>
      <c r="AC795" s="139"/>
      <c r="AD795" s="139"/>
      <c r="AE795" s="139"/>
      <c r="AF795" s="139"/>
      <c r="AG795" s="139"/>
      <c r="AH795" s="139"/>
      <c r="AI795" s="139"/>
      <c r="AJ795" s="139"/>
      <c r="AK795" s="139"/>
      <c r="AL795" s="139"/>
      <c r="AM795" s="139"/>
      <c r="AN795" s="139"/>
      <c r="AO795" s="139"/>
      <c r="AP795" s="139"/>
      <c r="AQ795" s="70" t="s">
        <v>204</v>
      </c>
      <c r="AR795" s="70">
        <v>2007</v>
      </c>
      <c r="AS795" s="139"/>
      <c r="AT795" s="139"/>
      <c r="AU795" s="139"/>
      <c r="AV795" s="71">
        <v>1221684.9756615916</v>
      </c>
      <c r="AW795" s="104" t="s">
        <v>123</v>
      </c>
      <c r="AX795" s="104"/>
      <c r="AY795" s="230" t="s">
        <v>1617</v>
      </c>
      <c r="AZ795" s="104" t="s">
        <v>1193</v>
      </c>
      <c r="BA795" s="104"/>
      <c r="BB795" s="104"/>
      <c r="BC795" s="66"/>
      <c r="BD795" s="66"/>
      <c r="BE795" s="121"/>
      <c r="BF795" s="121"/>
      <c r="BG795" s="121"/>
      <c r="BH795" s="121"/>
      <c r="BI795" s="121"/>
      <c r="BJ795" s="121"/>
      <c r="BK795" s="121"/>
      <c r="BL795" s="121"/>
      <c r="BM795" s="121"/>
      <c r="BN795" s="121"/>
      <c r="BO795" s="121"/>
      <c r="BP795" s="121"/>
      <c r="BQ795" s="121"/>
      <c r="BR795" s="121"/>
      <c r="BS795" s="121"/>
      <c r="BT795" s="121"/>
      <c r="BU795" s="121"/>
      <c r="BV795" s="121"/>
      <c r="BW795" s="121"/>
      <c r="BX795" s="121"/>
      <c r="BY795" s="121"/>
    </row>
    <row r="796" spans="1:77" s="100" customFormat="1" ht="16" hidden="1" thickBot="1">
      <c r="A796" s="231"/>
      <c r="B796" s="254"/>
      <c r="C796" s="72" t="s">
        <v>488</v>
      </c>
      <c r="D796" s="70"/>
      <c r="E796" s="73" t="s">
        <v>713</v>
      </c>
      <c r="F796" s="104" t="s">
        <v>123</v>
      </c>
      <c r="G796" s="139"/>
      <c r="H796" s="139"/>
      <c r="I796" s="139"/>
      <c r="J796" s="104" t="s">
        <v>1193</v>
      </c>
      <c r="K796" s="139"/>
      <c r="L796" s="139"/>
      <c r="M796" s="139"/>
      <c r="N796" s="139"/>
      <c r="O796" s="139"/>
      <c r="P796" s="139"/>
      <c r="Q796" s="139"/>
      <c r="R796" s="146" t="s">
        <v>1691</v>
      </c>
      <c r="S796" s="146">
        <v>0</v>
      </c>
      <c r="T796" s="282" t="s">
        <v>1581</v>
      </c>
      <c r="U796" s="146" t="s">
        <v>1653</v>
      </c>
      <c r="V796" s="189"/>
      <c r="W796" s="50">
        <v>0</v>
      </c>
      <c r="X796" s="50">
        <v>0</v>
      </c>
      <c r="Y796" s="50">
        <v>0</v>
      </c>
      <c r="Z796" s="139"/>
      <c r="AA796" s="139"/>
      <c r="AB796" s="139"/>
      <c r="AC796" s="139"/>
      <c r="AD796" s="139"/>
      <c r="AE796" s="139"/>
      <c r="AF796" s="139"/>
      <c r="AG796" s="139"/>
      <c r="AH796" s="139"/>
      <c r="AI796" s="139"/>
      <c r="AJ796" s="139"/>
      <c r="AK796" s="139"/>
      <c r="AL796" s="139"/>
      <c r="AM796" s="139"/>
      <c r="AN796" s="139"/>
      <c r="AO796" s="139"/>
      <c r="AP796" s="139"/>
      <c r="AQ796" s="70" t="s">
        <v>204</v>
      </c>
      <c r="AR796" s="70">
        <v>2007</v>
      </c>
      <c r="AS796" s="139"/>
      <c r="AT796" s="139"/>
      <c r="AU796" s="139"/>
      <c r="AV796" s="71">
        <v>8118248.4194156304</v>
      </c>
      <c r="AW796" s="104" t="s">
        <v>123</v>
      </c>
      <c r="AX796" s="104"/>
      <c r="AY796" s="230" t="s">
        <v>1617</v>
      </c>
      <c r="AZ796" s="104" t="s">
        <v>1193</v>
      </c>
      <c r="BA796" s="104"/>
      <c r="BB796" s="104"/>
      <c r="BC796" s="66"/>
      <c r="BD796" s="66"/>
      <c r="BE796" s="121"/>
      <c r="BF796" s="121"/>
      <c r="BG796" s="121"/>
      <c r="BH796" s="121"/>
      <c r="BI796" s="121"/>
      <c r="BJ796" s="121"/>
      <c r="BK796" s="121"/>
      <c r="BL796" s="121"/>
      <c r="BM796" s="121"/>
      <c r="BN796" s="121"/>
      <c r="BO796" s="121"/>
      <c r="BP796" s="121"/>
      <c r="BQ796" s="121"/>
      <c r="BR796" s="121"/>
      <c r="BS796" s="121"/>
      <c r="BT796" s="121"/>
      <c r="BU796" s="121"/>
      <c r="BV796" s="121"/>
      <c r="BW796" s="121"/>
      <c r="BX796" s="121"/>
      <c r="BY796" s="121"/>
    </row>
    <row r="797" spans="1:77" s="100" customFormat="1" ht="16" hidden="1" thickBot="1">
      <c r="A797" s="231"/>
      <c r="B797" s="254"/>
      <c r="C797" s="72" t="s">
        <v>489</v>
      </c>
      <c r="D797" s="70"/>
      <c r="E797" s="73" t="s">
        <v>712</v>
      </c>
      <c r="F797" s="104" t="s">
        <v>123</v>
      </c>
      <c r="G797" s="139"/>
      <c r="H797" s="139"/>
      <c r="I797" s="139"/>
      <c r="J797" s="104" t="s">
        <v>1193</v>
      </c>
      <c r="K797" s="139"/>
      <c r="L797" s="139"/>
      <c r="M797" s="139"/>
      <c r="N797" s="139"/>
      <c r="O797" s="139"/>
      <c r="P797" s="139"/>
      <c r="Q797" s="139"/>
      <c r="R797" s="146" t="s">
        <v>1692</v>
      </c>
      <c r="S797" s="146">
        <v>0</v>
      </c>
      <c r="T797" s="282" t="s">
        <v>1581</v>
      </c>
      <c r="U797" s="146" t="s">
        <v>1653</v>
      </c>
      <c r="V797" s="189"/>
      <c r="W797" s="50">
        <v>0</v>
      </c>
      <c r="X797" s="50">
        <v>0</v>
      </c>
      <c r="Y797" s="50">
        <v>0</v>
      </c>
      <c r="Z797" s="139"/>
      <c r="AA797" s="139"/>
      <c r="AB797" s="139"/>
      <c r="AC797" s="139"/>
      <c r="AD797" s="139"/>
      <c r="AE797" s="139"/>
      <c r="AF797" s="139"/>
      <c r="AG797" s="139"/>
      <c r="AH797" s="139"/>
      <c r="AI797" s="139"/>
      <c r="AJ797" s="139"/>
      <c r="AK797" s="139"/>
      <c r="AL797" s="139"/>
      <c r="AM797" s="139"/>
      <c r="AN797" s="139"/>
      <c r="AO797" s="139"/>
      <c r="AP797" s="139"/>
      <c r="AQ797" s="70" t="s">
        <v>204</v>
      </c>
      <c r="AR797" s="70">
        <v>2007</v>
      </c>
      <c r="AS797" s="139"/>
      <c r="AT797" s="139"/>
      <c r="AU797" s="139"/>
      <c r="AV797" s="71">
        <v>1635134.0997007648</v>
      </c>
      <c r="AW797" s="104" t="s">
        <v>123</v>
      </c>
      <c r="AX797" s="104"/>
      <c r="AY797" s="230" t="s">
        <v>1617</v>
      </c>
      <c r="AZ797" s="104" t="s">
        <v>1193</v>
      </c>
      <c r="BA797" s="104"/>
      <c r="BB797" s="104"/>
      <c r="BC797" s="66"/>
      <c r="BD797" s="66"/>
      <c r="BE797" s="121"/>
      <c r="BF797" s="121"/>
      <c r="BG797" s="121"/>
      <c r="BH797" s="121"/>
      <c r="BI797" s="121"/>
      <c r="BJ797" s="121"/>
      <c r="BK797" s="121"/>
      <c r="BL797" s="121"/>
      <c r="BM797" s="121"/>
      <c r="BN797" s="121"/>
      <c r="BO797" s="121"/>
      <c r="BP797" s="121"/>
      <c r="BQ797" s="121"/>
      <c r="BR797" s="121"/>
      <c r="BS797" s="121"/>
      <c r="BT797" s="121"/>
      <c r="BU797" s="121"/>
      <c r="BV797" s="121"/>
      <c r="BW797" s="121"/>
      <c r="BX797" s="121"/>
      <c r="BY797" s="121"/>
    </row>
    <row r="798" spans="1:77" s="100" customFormat="1" ht="16" hidden="1" thickBot="1">
      <c r="A798" s="231"/>
      <c r="B798" s="254"/>
      <c r="C798" s="72" t="s">
        <v>490</v>
      </c>
      <c r="D798" s="70"/>
      <c r="E798" s="73" t="s">
        <v>712</v>
      </c>
      <c r="F798" s="104" t="s">
        <v>123</v>
      </c>
      <c r="G798" s="139"/>
      <c r="H798" s="139"/>
      <c r="I798" s="139"/>
      <c r="J798" s="104" t="s">
        <v>1193</v>
      </c>
      <c r="K798" s="139"/>
      <c r="L798" s="139"/>
      <c r="M798" s="139"/>
      <c r="N798" s="139"/>
      <c r="O798" s="139"/>
      <c r="P798" s="139"/>
      <c r="Q798" s="139"/>
      <c r="R798" s="146" t="s">
        <v>828</v>
      </c>
      <c r="S798" s="146">
        <v>0</v>
      </c>
      <c r="T798" s="282" t="s">
        <v>225</v>
      </c>
      <c r="U798" s="146" t="s">
        <v>1654</v>
      </c>
      <c r="V798" s="189"/>
      <c r="W798" s="50">
        <v>0</v>
      </c>
      <c r="X798" s="50">
        <v>0</v>
      </c>
      <c r="Y798" s="50">
        <v>0</v>
      </c>
      <c r="Z798" s="139"/>
      <c r="AA798" s="139"/>
      <c r="AB798" s="139"/>
      <c r="AC798" s="139"/>
      <c r="AD798" s="139"/>
      <c r="AE798" s="139"/>
      <c r="AF798" s="139"/>
      <c r="AG798" s="139"/>
      <c r="AH798" s="139"/>
      <c r="AI798" s="139"/>
      <c r="AJ798" s="139"/>
      <c r="AK798" s="139"/>
      <c r="AL798" s="139"/>
      <c r="AM798" s="139"/>
      <c r="AN798" s="139"/>
      <c r="AO798" s="139"/>
      <c r="AP798" s="139"/>
      <c r="AQ798" s="70" t="s">
        <v>204</v>
      </c>
      <c r="AR798" s="70">
        <v>2007</v>
      </c>
      <c r="AS798" s="139"/>
      <c r="AT798" s="139"/>
      <c r="AU798" s="139"/>
      <c r="AV798" s="71">
        <v>1172328.0805634297</v>
      </c>
      <c r="AW798" s="104" t="s">
        <v>123</v>
      </c>
      <c r="AX798" s="104"/>
      <c r="AY798" s="230" t="s">
        <v>1617</v>
      </c>
      <c r="AZ798" s="104" t="s">
        <v>1193</v>
      </c>
      <c r="BA798" s="104"/>
      <c r="BB798" s="104"/>
      <c r="BC798" s="66"/>
      <c r="BD798" s="66"/>
      <c r="BE798" s="121"/>
      <c r="BF798" s="121"/>
      <c r="BG798" s="121"/>
      <c r="BH798" s="121"/>
      <c r="BI798" s="121"/>
      <c r="BJ798" s="121"/>
      <c r="BK798" s="121"/>
      <c r="BL798" s="121"/>
      <c r="BM798" s="121"/>
      <c r="BN798" s="121"/>
      <c r="BO798" s="121"/>
      <c r="BP798" s="121"/>
      <c r="BQ798" s="121"/>
      <c r="BR798" s="121"/>
      <c r="BS798" s="121"/>
      <c r="BT798" s="121"/>
      <c r="BU798" s="121"/>
      <c r="BV798" s="121"/>
      <c r="BW798" s="121"/>
      <c r="BX798" s="121"/>
      <c r="BY798" s="121"/>
    </row>
    <row r="799" spans="1:77" s="100" customFormat="1" ht="16" hidden="1" thickBot="1">
      <c r="A799" s="231"/>
      <c r="B799" s="254"/>
      <c r="C799" s="72" t="s">
        <v>491</v>
      </c>
      <c r="D799" s="70"/>
      <c r="E799" s="73" t="s">
        <v>713</v>
      </c>
      <c r="F799" s="104" t="s">
        <v>123</v>
      </c>
      <c r="G799" s="139"/>
      <c r="H799" s="139"/>
      <c r="I799" s="139"/>
      <c r="J799" s="104" t="s">
        <v>1193</v>
      </c>
      <c r="K799" s="139"/>
      <c r="L799" s="139"/>
      <c r="M799" s="139"/>
      <c r="N799" s="139"/>
      <c r="O799" s="139"/>
      <c r="P799" s="139"/>
      <c r="Q799" s="139"/>
      <c r="R799" s="146" t="s">
        <v>1693</v>
      </c>
      <c r="S799" s="146">
        <v>0</v>
      </c>
      <c r="T799" s="282" t="s">
        <v>238</v>
      </c>
      <c r="U799" s="146" t="s">
        <v>1655</v>
      </c>
      <c r="V799" s="189"/>
      <c r="W799" s="50">
        <v>0</v>
      </c>
      <c r="X799" s="50">
        <v>0</v>
      </c>
      <c r="Y799" s="50">
        <v>0</v>
      </c>
      <c r="Z799" s="139"/>
      <c r="AA799" s="139"/>
      <c r="AB799" s="139"/>
      <c r="AC799" s="139"/>
      <c r="AD799" s="139"/>
      <c r="AE799" s="139"/>
      <c r="AF799" s="139"/>
      <c r="AG799" s="139"/>
      <c r="AH799" s="139"/>
      <c r="AI799" s="139"/>
      <c r="AJ799" s="139"/>
      <c r="AK799" s="139"/>
      <c r="AL799" s="139"/>
      <c r="AM799" s="139"/>
      <c r="AN799" s="139"/>
      <c r="AO799" s="139"/>
      <c r="AP799" s="139"/>
      <c r="AQ799" s="70" t="s">
        <v>204</v>
      </c>
      <c r="AR799" s="70">
        <v>2007</v>
      </c>
      <c r="AS799" s="139"/>
      <c r="AT799" s="139"/>
      <c r="AU799" s="139"/>
      <c r="AV799" s="71">
        <v>260401418.89211667</v>
      </c>
      <c r="AW799" s="104" t="s">
        <v>123</v>
      </c>
      <c r="AX799" s="104"/>
      <c r="AY799" s="230" t="s">
        <v>1617</v>
      </c>
      <c r="AZ799" s="104" t="s">
        <v>1193</v>
      </c>
      <c r="BA799" s="104"/>
      <c r="BB799" s="104"/>
      <c r="BC799" s="66"/>
      <c r="BD799" s="66"/>
      <c r="BE799" s="121"/>
      <c r="BF799" s="121"/>
      <c r="BG799" s="121"/>
      <c r="BH799" s="121"/>
      <c r="BI799" s="121"/>
      <c r="BJ799" s="121"/>
      <c r="BK799" s="121"/>
      <c r="BL799" s="121"/>
      <c r="BM799" s="121"/>
      <c r="BN799" s="121"/>
      <c r="BO799" s="121"/>
      <c r="BP799" s="121"/>
      <c r="BQ799" s="121"/>
      <c r="BR799" s="121"/>
      <c r="BS799" s="121"/>
      <c r="BT799" s="121"/>
      <c r="BU799" s="121"/>
      <c r="BV799" s="121"/>
      <c r="BW799" s="121"/>
      <c r="BX799" s="121"/>
      <c r="BY799" s="121"/>
    </row>
    <row r="800" spans="1:77" s="100" customFormat="1" ht="16" hidden="1" thickBot="1">
      <c r="A800" s="231"/>
      <c r="B800" s="254"/>
      <c r="C800" s="72" t="s">
        <v>492</v>
      </c>
      <c r="D800" s="70"/>
      <c r="E800" s="128" t="s">
        <v>713</v>
      </c>
      <c r="F800" s="104" t="s">
        <v>123</v>
      </c>
      <c r="G800" s="139"/>
      <c r="H800" s="139"/>
      <c r="I800" s="139"/>
      <c r="J800" s="104" t="s">
        <v>1193</v>
      </c>
      <c r="K800" s="139"/>
      <c r="L800" s="139"/>
      <c r="M800" s="139"/>
      <c r="N800" s="139"/>
      <c r="O800" s="139"/>
      <c r="P800" s="139"/>
      <c r="Q800" s="139"/>
      <c r="R800" s="146" t="s">
        <v>1694</v>
      </c>
      <c r="S800" s="146">
        <v>0</v>
      </c>
      <c r="T800" s="282" t="s">
        <v>1581</v>
      </c>
      <c r="U800" s="146" t="s">
        <v>1654</v>
      </c>
      <c r="V800" s="189"/>
      <c r="W800" s="50">
        <v>0</v>
      </c>
      <c r="X800" s="50">
        <v>0</v>
      </c>
      <c r="Y800" s="50">
        <v>0</v>
      </c>
      <c r="Z800" s="139"/>
      <c r="AA800" s="139"/>
      <c r="AB800" s="139"/>
      <c r="AC800" s="139"/>
      <c r="AD800" s="139"/>
      <c r="AE800" s="139"/>
      <c r="AF800" s="139"/>
      <c r="AG800" s="139"/>
      <c r="AH800" s="139"/>
      <c r="AI800" s="139"/>
      <c r="AJ800" s="139"/>
      <c r="AK800" s="139"/>
      <c r="AL800" s="139"/>
      <c r="AM800" s="139"/>
      <c r="AN800" s="139"/>
      <c r="AO800" s="139"/>
      <c r="AP800" s="139"/>
      <c r="AQ800" s="70" t="s">
        <v>204</v>
      </c>
      <c r="AR800" s="70">
        <v>2007</v>
      </c>
      <c r="AS800" s="139"/>
      <c r="AT800" s="139"/>
      <c r="AU800" s="139"/>
      <c r="AV800" s="71">
        <v>11245436.038465731</v>
      </c>
      <c r="AW800" s="104" t="s">
        <v>123</v>
      </c>
      <c r="AX800" s="104"/>
      <c r="AY800" s="230" t="s">
        <v>1618</v>
      </c>
      <c r="AZ800" s="104" t="s">
        <v>1193</v>
      </c>
      <c r="BA800" s="104"/>
      <c r="BB800" s="104"/>
      <c r="BC800" s="66"/>
      <c r="BD800" s="66"/>
      <c r="BE800" s="121"/>
      <c r="BF800" s="121"/>
      <c r="BG800" s="121"/>
      <c r="BH800" s="121"/>
      <c r="BI800" s="121"/>
      <c r="BJ800" s="121"/>
      <c r="BK800" s="121"/>
      <c r="BL800" s="121"/>
      <c r="BM800" s="121"/>
      <c r="BN800" s="121"/>
      <c r="BO800" s="121"/>
      <c r="BP800" s="121"/>
      <c r="BQ800" s="121"/>
      <c r="BR800" s="121"/>
      <c r="BS800" s="121"/>
      <c r="BT800" s="121"/>
      <c r="BU800" s="121"/>
      <c r="BV800" s="121"/>
      <c r="BW800" s="121"/>
      <c r="BX800" s="121"/>
      <c r="BY800" s="121"/>
    </row>
    <row r="801" spans="1:77" s="100" customFormat="1" ht="16" hidden="1" thickBot="1">
      <c r="A801" s="231"/>
      <c r="B801" s="254"/>
      <c r="C801" s="72" t="s">
        <v>493</v>
      </c>
      <c r="D801" s="70"/>
      <c r="E801" s="128" t="s">
        <v>713</v>
      </c>
      <c r="F801" s="104" t="s">
        <v>123</v>
      </c>
      <c r="G801" s="139"/>
      <c r="H801" s="139"/>
      <c r="I801" s="139"/>
      <c r="J801" s="104" t="s">
        <v>1193</v>
      </c>
      <c r="K801" s="139"/>
      <c r="L801" s="139"/>
      <c r="M801" s="139"/>
      <c r="N801" s="139"/>
      <c r="O801" s="139"/>
      <c r="P801" s="139"/>
      <c r="Q801" s="139"/>
      <c r="R801" s="146" t="s">
        <v>1694</v>
      </c>
      <c r="S801" s="146">
        <v>0</v>
      </c>
      <c r="T801" s="282" t="s">
        <v>1581</v>
      </c>
      <c r="U801" s="146" t="s">
        <v>1654</v>
      </c>
      <c r="V801" s="189" t="s">
        <v>885</v>
      </c>
      <c r="W801" s="50">
        <v>0</v>
      </c>
      <c r="X801" s="50">
        <v>0</v>
      </c>
      <c r="Y801" s="50">
        <v>0</v>
      </c>
      <c r="Z801" s="139"/>
      <c r="AA801" s="139"/>
      <c r="AB801" s="139"/>
      <c r="AC801" s="139"/>
      <c r="AD801" s="139"/>
      <c r="AE801" s="139"/>
      <c r="AF801" s="139"/>
      <c r="AG801" s="139"/>
      <c r="AH801" s="139"/>
      <c r="AI801" s="139"/>
      <c r="AJ801" s="139"/>
      <c r="AK801" s="139"/>
      <c r="AL801" s="139"/>
      <c r="AM801" s="139"/>
      <c r="AN801" s="139"/>
      <c r="AO801" s="139"/>
      <c r="AP801" s="139"/>
      <c r="AQ801" s="70" t="s">
        <v>204</v>
      </c>
      <c r="AR801" s="70">
        <v>2007</v>
      </c>
      <c r="AS801" s="139"/>
      <c r="AT801" s="139"/>
      <c r="AU801" s="139"/>
      <c r="AV801" s="71">
        <v>8422113.9117457047</v>
      </c>
      <c r="AW801" s="104" t="s">
        <v>123</v>
      </c>
      <c r="AX801" s="104"/>
      <c r="AY801" s="230" t="s">
        <v>1618</v>
      </c>
      <c r="AZ801" s="104" t="s">
        <v>1193</v>
      </c>
      <c r="BA801" s="104"/>
      <c r="BB801" s="104"/>
      <c r="BC801" s="66"/>
      <c r="BD801" s="66"/>
      <c r="BE801" s="121"/>
      <c r="BF801" s="121"/>
      <c r="BG801" s="121"/>
      <c r="BH801" s="121"/>
      <c r="BI801" s="121"/>
      <c r="BJ801" s="121"/>
      <c r="BK801" s="121"/>
      <c r="BL801" s="121"/>
      <c r="BM801" s="121"/>
      <c r="BN801" s="121"/>
      <c r="BO801" s="121"/>
      <c r="BP801" s="121"/>
      <c r="BQ801" s="121"/>
      <c r="BR801" s="121"/>
      <c r="BS801" s="121"/>
      <c r="BT801" s="121"/>
      <c r="BU801" s="121"/>
      <c r="BV801" s="121"/>
      <c r="BW801" s="121"/>
      <c r="BX801" s="121"/>
      <c r="BY801" s="121"/>
    </row>
    <row r="802" spans="1:77" s="100" customFormat="1" ht="16" hidden="1" thickBot="1">
      <c r="A802" s="231"/>
      <c r="B802" s="254"/>
      <c r="C802" s="72" t="s">
        <v>494</v>
      </c>
      <c r="D802" s="70"/>
      <c r="E802" s="128" t="s">
        <v>713</v>
      </c>
      <c r="F802" s="104" t="s">
        <v>123</v>
      </c>
      <c r="G802" s="139"/>
      <c r="H802" s="139"/>
      <c r="I802" s="139"/>
      <c r="J802" s="104" t="s">
        <v>1193</v>
      </c>
      <c r="K802" s="139"/>
      <c r="L802" s="139"/>
      <c r="M802" s="139"/>
      <c r="N802" s="139"/>
      <c r="O802" s="139"/>
      <c r="P802" s="139"/>
      <c r="Q802" s="139"/>
      <c r="R802" s="146" t="s">
        <v>1694</v>
      </c>
      <c r="S802" s="146">
        <v>0</v>
      </c>
      <c r="T802" s="282" t="s">
        <v>1581</v>
      </c>
      <c r="U802" s="146" t="s">
        <v>1654</v>
      </c>
      <c r="V802" s="189" t="s">
        <v>886</v>
      </c>
      <c r="W802" s="50">
        <v>0</v>
      </c>
      <c r="X802" s="50">
        <v>0</v>
      </c>
      <c r="Y802" s="50">
        <v>0</v>
      </c>
      <c r="Z802" s="139"/>
      <c r="AA802" s="139"/>
      <c r="AB802" s="139"/>
      <c r="AC802" s="139"/>
      <c r="AD802" s="139"/>
      <c r="AE802" s="139"/>
      <c r="AF802" s="139"/>
      <c r="AG802" s="139"/>
      <c r="AH802" s="139"/>
      <c r="AI802" s="139"/>
      <c r="AJ802" s="139"/>
      <c r="AK802" s="139"/>
      <c r="AL802" s="139"/>
      <c r="AM802" s="139"/>
      <c r="AN802" s="139"/>
      <c r="AO802" s="139"/>
      <c r="AP802" s="139"/>
      <c r="AQ802" s="70" t="s">
        <v>204</v>
      </c>
      <c r="AR802" s="70">
        <v>2007</v>
      </c>
      <c r="AS802" s="139"/>
      <c r="AT802" s="139"/>
      <c r="AU802" s="139"/>
      <c r="AV802" s="71">
        <v>10288377.840087598</v>
      </c>
      <c r="AW802" s="104" t="s">
        <v>123</v>
      </c>
      <c r="AX802" s="104"/>
      <c r="AY802" s="230" t="s">
        <v>1618</v>
      </c>
      <c r="AZ802" s="104" t="s">
        <v>1193</v>
      </c>
      <c r="BA802" s="104"/>
      <c r="BB802" s="104"/>
      <c r="BC802" s="66"/>
      <c r="BD802" s="66"/>
      <c r="BE802" s="121"/>
      <c r="BF802" s="121"/>
      <c r="BG802" s="121"/>
      <c r="BH802" s="121"/>
      <c r="BI802" s="121"/>
      <c r="BJ802" s="121"/>
      <c r="BK802" s="121"/>
      <c r="BL802" s="121"/>
      <c r="BM802" s="121"/>
      <c r="BN802" s="121"/>
      <c r="BO802" s="121"/>
      <c r="BP802" s="121"/>
      <c r="BQ802" s="121"/>
      <c r="BR802" s="121"/>
      <c r="BS802" s="121"/>
      <c r="BT802" s="121"/>
      <c r="BU802" s="121"/>
      <c r="BV802" s="121"/>
      <c r="BW802" s="121"/>
      <c r="BX802" s="121"/>
      <c r="BY802" s="121"/>
    </row>
    <row r="803" spans="1:77" s="100" customFormat="1" ht="16" hidden="1" thickBot="1">
      <c r="A803" s="231"/>
      <c r="B803" s="254"/>
      <c r="C803" s="72" t="s">
        <v>495</v>
      </c>
      <c r="D803" s="70"/>
      <c r="E803" s="128" t="s">
        <v>713</v>
      </c>
      <c r="F803" s="104" t="s">
        <v>123</v>
      </c>
      <c r="G803" s="139"/>
      <c r="H803" s="139"/>
      <c r="I803" s="139"/>
      <c r="J803" s="104" t="s">
        <v>1193</v>
      </c>
      <c r="K803" s="139"/>
      <c r="L803" s="139"/>
      <c r="M803" s="139"/>
      <c r="N803" s="139"/>
      <c r="O803" s="139"/>
      <c r="P803" s="139"/>
      <c r="Q803" s="139"/>
      <c r="R803" s="146" t="s">
        <v>829</v>
      </c>
      <c r="S803" s="146">
        <v>0</v>
      </c>
      <c r="T803" s="282" t="s">
        <v>1581</v>
      </c>
      <c r="U803" s="146" t="s">
        <v>1695</v>
      </c>
      <c r="V803" s="189" t="s">
        <v>887</v>
      </c>
      <c r="W803" s="50">
        <v>0</v>
      </c>
      <c r="X803" s="50">
        <v>0</v>
      </c>
      <c r="Y803" s="50">
        <v>0</v>
      </c>
      <c r="Z803" s="139"/>
      <c r="AA803" s="139"/>
      <c r="AB803" s="139"/>
      <c r="AC803" s="139"/>
      <c r="AD803" s="139"/>
      <c r="AE803" s="139"/>
      <c r="AF803" s="139"/>
      <c r="AG803" s="139"/>
      <c r="AH803" s="139"/>
      <c r="AI803" s="139"/>
      <c r="AJ803" s="139"/>
      <c r="AK803" s="139"/>
      <c r="AL803" s="139"/>
      <c r="AM803" s="139"/>
      <c r="AN803" s="139"/>
      <c r="AO803" s="139"/>
      <c r="AP803" s="139"/>
      <c r="AQ803" s="70" t="s">
        <v>204</v>
      </c>
      <c r="AR803" s="70">
        <v>2007</v>
      </c>
      <c r="AS803" s="139"/>
      <c r="AT803" s="139"/>
      <c r="AU803" s="139"/>
      <c r="AV803" s="71">
        <v>61694378.241095468</v>
      </c>
      <c r="AW803" s="104" t="s">
        <v>123</v>
      </c>
      <c r="AX803" s="104"/>
      <c r="AY803" s="230" t="s">
        <v>1618</v>
      </c>
      <c r="AZ803" s="104" t="s">
        <v>1193</v>
      </c>
      <c r="BA803" s="104"/>
      <c r="BB803" s="104"/>
      <c r="BC803" s="66"/>
      <c r="BD803" s="66"/>
      <c r="BE803" s="121"/>
      <c r="BF803" s="121"/>
      <c r="BG803" s="121"/>
      <c r="BH803" s="121"/>
      <c r="BI803" s="121"/>
      <c r="BJ803" s="121"/>
      <c r="BK803" s="121"/>
      <c r="BL803" s="121"/>
      <c r="BM803" s="121"/>
      <c r="BN803" s="121"/>
      <c r="BO803" s="121"/>
      <c r="BP803" s="121"/>
      <c r="BQ803" s="121"/>
      <c r="BR803" s="121"/>
      <c r="BS803" s="121"/>
      <c r="BT803" s="121"/>
      <c r="BU803" s="121"/>
      <c r="BV803" s="121"/>
      <c r="BW803" s="121"/>
      <c r="BX803" s="121"/>
      <c r="BY803" s="121"/>
    </row>
    <row r="804" spans="1:77" s="100" customFormat="1" ht="16" hidden="1" thickBot="1">
      <c r="A804" s="231"/>
      <c r="B804" s="254"/>
      <c r="C804" s="72" t="s">
        <v>496</v>
      </c>
      <c r="D804" s="70"/>
      <c r="E804" s="128" t="s">
        <v>713</v>
      </c>
      <c r="F804" s="104" t="s">
        <v>123</v>
      </c>
      <c r="G804" s="139"/>
      <c r="H804" s="139"/>
      <c r="I804" s="139"/>
      <c r="J804" s="104" t="s">
        <v>1193</v>
      </c>
      <c r="K804" s="139"/>
      <c r="L804" s="139"/>
      <c r="M804" s="139"/>
      <c r="N804" s="139"/>
      <c r="O804" s="139"/>
      <c r="P804" s="139"/>
      <c r="Q804" s="139"/>
      <c r="R804" s="146" t="s">
        <v>830</v>
      </c>
      <c r="S804" s="146">
        <v>0</v>
      </c>
      <c r="T804" s="282" t="s">
        <v>1581</v>
      </c>
      <c r="U804" s="146" t="s">
        <v>1695</v>
      </c>
      <c r="V804" s="189" t="s">
        <v>887</v>
      </c>
      <c r="W804" s="50">
        <v>0</v>
      </c>
      <c r="X804" s="50">
        <v>0</v>
      </c>
      <c r="Y804" s="50">
        <v>0</v>
      </c>
      <c r="Z804" s="139"/>
      <c r="AA804" s="139"/>
      <c r="AB804" s="139"/>
      <c r="AC804" s="139"/>
      <c r="AD804" s="139"/>
      <c r="AE804" s="139"/>
      <c r="AF804" s="139"/>
      <c r="AG804" s="139"/>
      <c r="AH804" s="139"/>
      <c r="AI804" s="139"/>
      <c r="AJ804" s="139"/>
      <c r="AK804" s="139"/>
      <c r="AL804" s="139"/>
      <c r="AM804" s="139"/>
      <c r="AN804" s="139"/>
      <c r="AO804" s="139"/>
      <c r="AP804" s="139"/>
      <c r="AQ804" s="70" t="s">
        <v>204</v>
      </c>
      <c r="AR804" s="70">
        <v>2007</v>
      </c>
      <c r="AS804" s="139"/>
      <c r="AT804" s="139"/>
      <c r="AU804" s="139"/>
      <c r="AV804" s="71">
        <v>49527773.907443047</v>
      </c>
      <c r="AW804" s="104" t="s">
        <v>123</v>
      </c>
      <c r="AX804" s="104"/>
      <c r="AY804" s="230" t="s">
        <v>1618</v>
      </c>
      <c r="AZ804" s="104" t="s">
        <v>1193</v>
      </c>
      <c r="BA804" s="104"/>
      <c r="BB804" s="104"/>
      <c r="BC804" s="66"/>
      <c r="BD804" s="66"/>
      <c r="BE804" s="121"/>
      <c r="BF804" s="121"/>
      <c r="BG804" s="121"/>
      <c r="BH804" s="121"/>
      <c r="BI804" s="121"/>
      <c r="BJ804" s="121"/>
      <c r="BK804" s="121"/>
      <c r="BL804" s="121"/>
      <c r="BM804" s="121"/>
      <c r="BN804" s="121"/>
      <c r="BO804" s="121"/>
      <c r="BP804" s="121"/>
      <c r="BQ804" s="121"/>
      <c r="BR804" s="121"/>
      <c r="BS804" s="121"/>
      <c r="BT804" s="121"/>
      <c r="BU804" s="121"/>
      <c r="BV804" s="121"/>
      <c r="BW804" s="121"/>
      <c r="BX804" s="121"/>
      <c r="BY804" s="121"/>
    </row>
    <row r="805" spans="1:77" s="100" customFormat="1" ht="16" hidden="1" thickBot="1">
      <c r="A805" s="231"/>
      <c r="B805" s="254"/>
      <c r="C805" s="72" t="s">
        <v>497</v>
      </c>
      <c r="D805" s="70"/>
      <c r="E805" s="128" t="s">
        <v>712</v>
      </c>
      <c r="F805" s="104" t="s">
        <v>123</v>
      </c>
      <c r="G805" s="139"/>
      <c r="H805" s="139"/>
      <c r="I805" s="139"/>
      <c r="J805" s="104" t="s">
        <v>1193</v>
      </c>
      <c r="K805" s="139"/>
      <c r="L805" s="139"/>
      <c r="M805" s="139"/>
      <c r="N805" s="139"/>
      <c r="O805" s="139"/>
      <c r="P805" s="139"/>
      <c r="Q805" s="139"/>
      <c r="R805" s="146" t="s">
        <v>1694</v>
      </c>
      <c r="S805" s="146">
        <v>0</v>
      </c>
      <c r="T805" s="282" t="s">
        <v>1581</v>
      </c>
      <c r="U805" s="146" t="s">
        <v>1654</v>
      </c>
      <c r="V805" s="189" t="s">
        <v>888</v>
      </c>
      <c r="W805" s="50">
        <v>0</v>
      </c>
      <c r="X805" s="50">
        <v>0</v>
      </c>
      <c r="Y805" s="50">
        <v>0</v>
      </c>
      <c r="Z805" s="139"/>
      <c r="AA805" s="139"/>
      <c r="AB805" s="139"/>
      <c r="AC805" s="139"/>
      <c r="AD805" s="139"/>
      <c r="AE805" s="139"/>
      <c r="AF805" s="139"/>
      <c r="AG805" s="139"/>
      <c r="AH805" s="139"/>
      <c r="AI805" s="139"/>
      <c r="AJ805" s="139"/>
      <c r="AK805" s="139"/>
      <c r="AL805" s="139"/>
      <c r="AM805" s="139"/>
      <c r="AN805" s="139"/>
      <c r="AO805" s="139"/>
      <c r="AP805" s="139"/>
      <c r="AQ805" s="70" t="s">
        <v>204</v>
      </c>
      <c r="AR805" s="70">
        <v>2007</v>
      </c>
      <c r="AS805" s="139"/>
      <c r="AT805" s="139"/>
      <c r="AU805" s="139"/>
      <c r="AV805" s="71">
        <v>32779252.124541711</v>
      </c>
      <c r="AW805" s="104" t="s">
        <v>123</v>
      </c>
      <c r="AX805" s="104"/>
      <c r="AY805" s="230" t="s">
        <v>1618</v>
      </c>
      <c r="AZ805" s="104" t="s">
        <v>1193</v>
      </c>
      <c r="BA805" s="104"/>
      <c r="BB805" s="104"/>
      <c r="BC805" s="66"/>
      <c r="BD805" s="66"/>
      <c r="BE805" s="121"/>
      <c r="BF805" s="121"/>
      <c r="BG805" s="121"/>
      <c r="BH805" s="121"/>
      <c r="BI805" s="121"/>
      <c r="BJ805" s="121"/>
      <c r="BK805" s="121"/>
      <c r="BL805" s="121"/>
      <c r="BM805" s="121"/>
      <c r="BN805" s="121"/>
      <c r="BO805" s="121"/>
      <c r="BP805" s="121"/>
      <c r="BQ805" s="121"/>
      <c r="BR805" s="121"/>
      <c r="BS805" s="121"/>
      <c r="BT805" s="121"/>
      <c r="BU805" s="121"/>
      <c r="BV805" s="121"/>
      <c r="BW805" s="121"/>
      <c r="BX805" s="121"/>
      <c r="BY805" s="121"/>
    </row>
    <row r="806" spans="1:77" s="100" customFormat="1" ht="31" hidden="1" thickBot="1">
      <c r="A806" s="231"/>
      <c r="B806" s="254"/>
      <c r="C806" s="72" t="s">
        <v>498</v>
      </c>
      <c r="D806" s="70"/>
      <c r="E806" s="128" t="s">
        <v>712</v>
      </c>
      <c r="F806" s="104" t="s">
        <v>123</v>
      </c>
      <c r="G806" s="139"/>
      <c r="H806" s="139"/>
      <c r="I806" s="139"/>
      <c r="J806" s="104" t="s">
        <v>1193</v>
      </c>
      <c r="K806" s="139"/>
      <c r="L806" s="139"/>
      <c r="M806" s="139"/>
      <c r="N806" s="139"/>
      <c r="O806" s="139"/>
      <c r="P806" s="139"/>
      <c r="Q806" s="139"/>
      <c r="R806" s="146" t="s">
        <v>1694</v>
      </c>
      <c r="S806" s="146">
        <v>0</v>
      </c>
      <c r="T806" s="282" t="s">
        <v>1581</v>
      </c>
      <c r="U806" s="146" t="s">
        <v>1654</v>
      </c>
      <c r="V806" s="189" t="s">
        <v>889</v>
      </c>
      <c r="W806" s="50">
        <v>0</v>
      </c>
      <c r="X806" s="50">
        <v>0</v>
      </c>
      <c r="Y806" s="50">
        <v>0</v>
      </c>
      <c r="Z806" s="139"/>
      <c r="AA806" s="139"/>
      <c r="AB806" s="139"/>
      <c r="AC806" s="139"/>
      <c r="AD806" s="139"/>
      <c r="AE806" s="139"/>
      <c r="AF806" s="139"/>
      <c r="AG806" s="139"/>
      <c r="AH806" s="139"/>
      <c r="AI806" s="139"/>
      <c r="AJ806" s="139"/>
      <c r="AK806" s="139"/>
      <c r="AL806" s="139"/>
      <c r="AM806" s="139"/>
      <c r="AN806" s="139"/>
      <c r="AO806" s="139"/>
      <c r="AP806" s="139"/>
      <c r="AQ806" s="70" t="s">
        <v>204</v>
      </c>
      <c r="AR806" s="70">
        <v>2007</v>
      </c>
      <c r="AS806" s="139"/>
      <c r="AT806" s="139"/>
      <c r="AU806" s="139"/>
      <c r="AV806" s="71">
        <v>22251607.527336933</v>
      </c>
      <c r="AW806" s="104" t="s">
        <v>123</v>
      </c>
      <c r="AX806" s="104"/>
      <c r="AY806" s="230" t="s">
        <v>1618</v>
      </c>
      <c r="AZ806" s="104" t="s">
        <v>1193</v>
      </c>
      <c r="BA806" s="104"/>
      <c r="BB806" s="104"/>
      <c r="BC806" s="66"/>
      <c r="BD806" s="66"/>
      <c r="BE806" s="121"/>
      <c r="BF806" s="121"/>
      <c r="BG806" s="121"/>
      <c r="BH806" s="121"/>
      <c r="BI806" s="121"/>
      <c r="BJ806" s="121"/>
      <c r="BK806" s="121"/>
      <c r="BL806" s="121"/>
      <c r="BM806" s="121"/>
      <c r="BN806" s="121"/>
      <c r="BO806" s="121"/>
      <c r="BP806" s="121"/>
      <c r="BQ806" s="121"/>
      <c r="BR806" s="121"/>
      <c r="BS806" s="121"/>
      <c r="BT806" s="121"/>
      <c r="BU806" s="121"/>
      <c r="BV806" s="121"/>
      <c r="BW806" s="121"/>
      <c r="BX806" s="121"/>
      <c r="BY806" s="121"/>
    </row>
    <row r="807" spans="1:77" s="100" customFormat="1" ht="16" hidden="1" thickBot="1">
      <c r="A807" s="231"/>
      <c r="B807" s="254"/>
      <c r="C807" s="72" t="s">
        <v>499</v>
      </c>
      <c r="D807" s="70"/>
      <c r="E807" s="128" t="s">
        <v>713</v>
      </c>
      <c r="F807" s="104" t="s">
        <v>123</v>
      </c>
      <c r="G807" s="139"/>
      <c r="H807" s="139"/>
      <c r="I807" s="139"/>
      <c r="J807" s="104" t="s">
        <v>1193</v>
      </c>
      <c r="K807" s="139"/>
      <c r="L807" s="139"/>
      <c r="M807" s="139"/>
      <c r="N807" s="282"/>
      <c r="O807" s="282"/>
      <c r="P807" s="282"/>
      <c r="Q807" s="282"/>
      <c r="R807" s="146" t="s">
        <v>1696</v>
      </c>
      <c r="S807" s="146">
        <v>0</v>
      </c>
      <c r="T807" s="282" t="s">
        <v>225</v>
      </c>
      <c r="U807" s="146"/>
      <c r="V807" s="189"/>
      <c r="W807" s="50">
        <v>0</v>
      </c>
      <c r="X807" s="50">
        <v>0</v>
      </c>
      <c r="Y807" s="50">
        <v>0</v>
      </c>
      <c r="Z807" s="139"/>
      <c r="AA807" s="139"/>
      <c r="AB807" s="139"/>
      <c r="AC807" s="139"/>
      <c r="AD807" s="139"/>
      <c r="AE807" s="139"/>
      <c r="AF807" s="139"/>
      <c r="AG807" s="139"/>
      <c r="AH807" s="139"/>
      <c r="AI807" s="139"/>
      <c r="AJ807" s="139"/>
      <c r="AK807" s="139"/>
      <c r="AL807" s="139"/>
      <c r="AM807" s="139"/>
      <c r="AN807" s="139"/>
      <c r="AO807" s="139"/>
      <c r="AP807" s="139"/>
      <c r="AQ807" s="70" t="s">
        <v>204</v>
      </c>
      <c r="AR807" s="70">
        <v>2007</v>
      </c>
      <c r="AS807" s="139"/>
      <c r="AT807" s="139"/>
      <c r="AU807" s="139"/>
      <c r="AV807" s="71">
        <v>20337492.234341986</v>
      </c>
      <c r="AW807" s="104" t="s">
        <v>123</v>
      </c>
      <c r="AX807" s="104"/>
      <c r="AY807" s="230" t="s">
        <v>1618</v>
      </c>
      <c r="AZ807" s="104" t="s">
        <v>1193</v>
      </c>
      <c r="BA807" s="104"/>
      <c r="BB807" s="104"/>
      <c r="BC807" s="66"/>
      <c r="BD807" s="66"/>
      <c r="BE807" s="121"/>
      <c r="BF807" s="121"/>
      <c r="BG807" s="121"/>
      <c r="BH807" s="121"/>
      <c r="BI807" s="121"/>
      <c r="BJ807" s="121"/>
      <c r="BK807" s="121"/>
      <c r="BL807" s="121"/>
      <c r="BM807" s="121"/>
      <c r="BN807" s="121"/>
      <c r="BO807" s="121"/>
      <c r="BP807" s="121"/>
      <c r="BQ807" s="121"/>
      <c r="BR807" s="121"/>
      <c r="BS807" s="121"/>
      <c r="BT807" s="121"/>
      <c r="BU807" s="121"/>
      <c r="BV807" s="121"/>
      <c r="BW807" s="121"/>
      <c r="BX807" s="121"/>
      <c r="BY807" s="121"/>
    </row>
    <row r="808" spans="1:77" s="100" customFormat="1" ht="16" hidden="1" thickBot="1">
      <c r="A808" s="231"/>
      <c r="B808" s="254"/>
      <c r="C808" s="72" t="s">
        <v>500</v>
      </c>
      <c r="D808" s="70"/>
      <c r="E808" s="128" t="s">
        <v>713</v>
      </c>
      <c r="F808" s="104" t="s">
        <v>123</v>
      </c>
      <c r="G808" s="139"/>
      <c r="H808" s="139"/>
      <c r="I808" s="139"/>
      <c r="J808" s="104" t="s">
        <v>1193</v>
      </c>
      <c r="K808" s="139"/>
      <c r="L808" s="139"/>
      <c r="M808" s="139"/>
      <c r="N808" s="282"/>
      <c r="O808" s="282"/>
      <c r="P808" s="282"/>
      <c r="Q808" s="282"/>
      <c r="R808" s="146" t="s">
        <v>1697</v>
      </c>
      <c r="S808" s="146">
        <v>0</v>
      </c>
      <c r="T808" s="282" t="s">
        <v>1581</v>
      </c>
      <c r="U808" s="146" t="s">
        <v>1698</v>
      </c>
      <c r="V808" s="189"/>
      <c r="W808" s="50">
        <v>0</v>
      </c>
      <c r="X808" s="50">
        <v>0</v>
      </c>
      <c r="Y808" s="50">
        <v>0</v>
      </c>
      <c r="Z808" s="139"/>
      <c r="AA808" s="139"/>
      <c r="AB808" s="139"/>
      <c r="AC808" s="139"/>
      <c r="AD808" s="139"/>
      <c r="AE808" s="139"/>
      <c r="AF808" s="139"/>
      <c r="AG808" s="139"/>
      <c r="AH808" s="139"/>
      <c r="AI808" s="139"/>
      <c r="AJ808" s="139"/>
      <c r="AK808" s="139"/>
      <c r="AL808" s="139"/>
      <c r="AM808" s="139"/>
      <c r="AN808" s="139"/>
      <c r="AO808" s="139"/>
      <c r="AP808" s="139"/>
      <c r="AQ808" s="70" t="s">
        <v>204</v>
      </c>
      <c r="AR808" s="70">
        <v>2007</v>
      </c>
      <c r="AS808" s="139"/>
      <c r="AT808" s="139"/>
      <c r="AU808" s="139"/>
      <c r="AV808" s="71">
        <v>1428313514.8610885</v>
      </c>
      <c r="AW808" s="104" t="s">
        <v>123</v>
      </c>
      <c r="AX808" s="104"/>
      <c r="AY808" s="230" t="s">
        <v>1618</v>
      </c>
      <c r="AZ808" s="104" t="s">
        <v>1193</v>
      </c>
      <c r="BA808" s="104"/>
      <c r="BB808" s="104"/>
      <c r="BC808" s="66"/>
      <c r="BD808" s="66"/>
      <c r="BE808" s="121"/>
      <c r="BF808" s="121"/>
      <c r="BG808" s="121"/>
      <c r="BH808" s="121"/>
      <c r="BI808" s="121"/>
      <c r="BJ808" s="121"/>
      <c r="BK808" s="121"/>
      <c r="BL808" s="121"/>
      <c r="BM808" s="121"/>
      <c r="BN808" s="121"/>
      <c r="BO808" s="121"/>
      <c r="BP808" s="121"/>
      <c r="BQ808" s="121"/>
      <c r="BR808" s="121"/>
      <c r="BS808" s="121"/>
      <c r="BT808" s="121"/>
      <c r="BU808" s="121"/>
      <c r="BV808" s="121"/>
      <c r="BW808" s="121"/>
      <c r="BX808" s="121"/>
      <c r="BY808" s="121"/>
    </row>
    <row r="809" spans="1:77" s="100" customFormat="1" ht="16" hidden="1" thickBot="1">
      <c r="A809" s="231"/>
      <c r="B809" s="254"/>
      <c r="C809" s="72" t="s">
        <v>501</v>
      </c>
      <c r="D809" s="70"/>
      <c r="E809" s="128" t="s">
        <v>717</v>
      </c>
      <c r="F809" s="104" t="s">
        <v>123</v>
      </c>
      <c r="G809" s="139"/>
      <c r="H809" s="139"/>
      <c r="I809" s="139"/>
      <c r="J809" s="104" t="s">
        <v>1193</v>
      </c>
      <c r="K809" s="139"/>
      <c r="L809" s="139"/>
      <c r="M809" s="139"/>
      <c r="N809" s="282"/>
      <c r="O809" s="282"/>
      <c r="P809" s="282"/>
      <c r="Q809" s="282"/>
      <c r="R809" s="146" t="s">
        <v>1699</v>
      </c>
      <c r="S809" s="146">
        <v>0</v>
      </c>
      <c r="T809" s="282" t="s">
        <v>1588</v>
      </c>
      <c r="U809" s="146" t="s">
        <v>1654</v>
      </c>
      <c r="V809" s="189"/>
      <c r="W809" s="50">
        <v>0</v>
      </c>
      <c r="X809" s="50">
        <v>0</v>
      </c>
      <c r="Y809" s="50">
        <v>0</v>
      </c>
      <c r="Z809" s="139"/>
      <c r="AA809" s="139"/>
      <c r="AB809" s="139"/>
      <c r="AC809" s="139"/>
      <c r="AD809" s="139"/>
      <c r="AE809" s="139"/>
      <c r="AF809" s="139"/>
      <c r="AG809" s="139"/>
      <c r="AH809" s="139"/>
      <c r="AI809" s="139"/>
      <c r="AJ809" s="139"/>
      <c r="AK809" s="139"/>
      <c r="AL809" s="139"/>
      <c r="AM809" s="139"/>
      <c r="AN809" s="139"/>
      <c r="AO809" s="139"/>
      <c r="AP809" s="139"/>
      <c r="AQ809" s="70" t="s">
        <v>204</v>
      </c>
      <c r="AR809" s="70">
        <v>2007</v>
      </c>
      <c r="AS809" s="139"/>
      <c r="AT809" s="139"/>
      <c r="AU809" s="139"/>
      <c r="AV809" s="71">
        <v>481652898.26085472</v>
      </c>
      <c r="AW809" s="104" t="s">
        <v>123</v>
      </c>
      <c r="AX809" s="104"/>
      <c r="AY809" s="230" t="s">
        <v>1619</v>
      </c>
      <c r="AZ809" s="104" t="s">
        <v>1193</v>
      </c>
      <c r="BA809" s="104"/>
      <c r="BB809" s="104"/>
      <c r="BC809" s="66"/>
      <c r="BD809" s="66"/>
      <c r="BE809" s="121"/>
      <c r="BF809" s="121"/>
      <c r="BG809" s="121"/>
      <c r="BH809" s="121"/>
      <c r="BI809" s="121"/>
      <c r="BJ809" s="121"/>
      <c r="BK809" s="121"/>
      <c r="BL809" s="121"/>
      <c r="BM809" s="121"/>
      <c r="BN809" s="121"/>
      <c r="BO809" s="121"/>
      <c r="BP809" s="121"/>
      <c r="BQ809" s="121"/>
      <c r="BR809" s="121"/>
      <c r="BS809" s="121"/>
      <c r="BT809" s="121"/>
      <c r="BU809" s="121"/>
      <c r="BV809" s="121"/>
      <c r="BW809" s="121"/>
      <c r="BX809" s="121"/>
      <c r="BY809" s="121"/>
    </row>
    <row r="810" spans="1:77" s="100" customFormat="1" ht="16" hidden="1" thickBot="1">
      <c r="A810" s="231"/>
      <c r="B810" s="254"/>
      <c r="C810" s="72" t="s">
        <v>502</v>
      </c>
      <c r="D810" s="70"/>
      <c r="E810" s="128" t="s">
        <v>714</v>
      </c>
      <c r="F810" s="104" t="s">
        <v>123</v>
      </c>
      <c r="G810" s="139"/>
      <c r="H810" s="139"/>
      <c r="I810" s="139"/>
      <c r="J810" s="104" t="s">
        <v>1193</v>
      </c>
      <c r="K810" s="139"/>
      <c r="L810" s="139"/>
      <c r="M810" s="139"/>
      <c r="N810" s="282"/>
      <c r="O810" s="282"/>
      <c r="P810" s="282"/>
      <c r="Q810" s="282"/>
      <c r="R810" s="146" t="s">
        <v>831</v>
      </c>
      <c r="S810" s="146">
        <v>0</v>
      </c>
      <c r="T810" s="282" t="s">
        <v>1588</v>
      </c>
      <c r="U810" s="146" t="s">
        <v>1654</v>
      </c>
      <c r="V810" s="189"/>
      <c r="W810" s="50">
        <v>0</v>
      </c>
      <c r="X810" s="50">
        <v>0</v>
      </c>
      <c r="Y810" s="50">
        <v>0</v>
      </c>
      <c r="Z810" s="139"/>
      <c r="AA810" s="139"/>
      <c r="AB810" s="139"/>
      <c r="AC810" s="139"/>
      <c r="AD810" s="139"/>
      <c r="AE810" s="139"/>
      <c r="AF810" s="139"/>
      <c r="AG810" s="139"/>
      <c r="AH810" s="139"/>
      <c r="AI810" s="139"/>
      <c r="AJ810" s="139"/>
      <c r="AK810" s="139"/>
      <c r="AL810" s="139"/>
      <c r="AM810" s="139"/>
      <c r="AN810" s="139"/>
      <c r="AO810" s="139"/>
      <c r="AP810" s="139"/>
      <c r="AQ810" s="70" t="s">
        <v>204</v>
      </c>
      <c r="AR810" s="70">
        <v>2007</v>
      </c>
      <c r="AS810" s="139"/>
      <c r="AT810" s="139"/>
      <c r="AU810" s="139"/>
      <c r="AV810" s="71">
        <v>88235333.618734822</v>
      </c>
      <c r="AW810" s="104" t="s">
        <v>123</v>
      </c>
      <c r="AX810" s="104"/>
      <c r="AY810" s="230" t="s">
        <v>1619</v>
      </c>
      <c r="AZ810" s="104" t="s">
        <v>1193</v>
      </c>
      <c r="BA810" s="104"/>
      <c r="BB810" s="104"/>
      <c r="BC810" s="66"/>
      <c r="BD810" s="66"/>
      <c r="BE810" s="121"/>
      <c r="BF810" s="121"/>
      <c r="BG810" s="121"/>
      <c r="BH810" s="121"/>
      <c r="BI810" s="121"/>
      <c r="BJ810" s="121"/>
      <c r="BK810" s="121"/>
      <c r="BL810" s="121"/>
      <c r="BM810" s="121"/>
      <c r="BN810" s="121"/>
      <c r="BO810" s="121"/>
      <c r="BP810" s="121"/>
      <c r="BQ810" s="121"/>
      <c r="BR810" s="121"/>
      <c r="BS810" s="121"/>
      <c r="BT810" s="121"/>
      <c r="BU810" s="121"/>
      <c r="BV810" s="121"/>
      <c r="BW810" s="121"/>
      <c r="BX810" s="121"/>
      <c r="BY810" s="121"/>
    </row>
    <row r="811" spans="1:77" s="100" customFormat="1" ht="16" hidden="1" thickBot="1">
      <c r="A811" s="231"/>
      <c r="B811" s="254"/>
      <c r="C811" s="72" t="s">
        <v>503</v>
      </c>
      <c r="D811" s="70"/>
      <c r="E811" s="128" t="s">
        <v>717</v>
      </c>
      <c r="F811" s="104" t="s">
        <v>123</v>
      </c>
      <c r="G811" s="139"/>
      <c r="H811" s="139"/>
      <c r="I811" s="139"/>
      <c r="J811" s="104" t="s">
        <v>1193</v>
      </c>
      <c r="K811" s="139"/>
      <c r="L811" s="139"/>
      <c r="M811" s="139"/>
      <c r="N811" s="139"/>
      <c r="O811" s="139"/>
      <c r="P811" s="139"/>
      <c r="Q811" s="139"/>
      <c r="R811" s="146" t="s">
        <v>832</v>
      </c>
      <c r="S811" s="146">
        <v>0</v>
      </c>
      <c r="T811" s="282" t="s">
        <v>1588</v>
      </c>
      <c r="U811" s="146" t="s">
        <v>1654</v>
      </c>
      <c r="V811" s="189"/>
      <c r="W811" s="50">
        <v>0</v>
      </c>
      <c r="X811" s="50">
        <v>0</v>
      </c>
      <c r="Y811" s="50">
        <v>0</v>
      </c>
      <c r="Z811" s="139"/>
      <c r="AA811" s="139"/>
      <c r="AB811" s="139"/>
      <c r="AC811" s="139"/>
      <c r="AD811" s="139"/>
      <c r="AE811" s="139"/>
      <c r="AF811" s="139"/>
      <c r="AG811" s="139"/>
      <c r="AH811" s="139"/>
      <c r="AI811" s="139"/>
      <c r="AJ811" s="139"/>
      <c r="AK811" s="139"/>
      <c r="AL811" s="139"/>
      <c r="AM811" s="139"/>
      <c r="AN811" s="139"/>
      <c r="AO811" s="139"/>
      <c r="AP811" s="139"/>
      <c r="AQ811" s="70" t="s">
        <v>204</v>
      </c>
      <c r="AR811" s="70">
        <v>2007</v>
      </c>
      <c r="AS811" s="139"/>
      <c r="AT811" s="139"/>
      <c r="AU811" s="139"/>
      <c r="AV811" s="71">
        <v>122409015.98861706</v>
      </c>
      <c r="AW811" s="104" t="s">
        <v>123</v>
      </c>
      <c r="AX811" s="104"/>
      <c r="AY811" s="230" t="s">
        <v>1619</v>
      </c>
      <c r="AZ811" s="104" t="s">
        <v>1193</v>
      </c>
      <c r="BA811" s="104"/>
      <c r="BB811" s="104"/>
      <c r="BC811" s="66"/>
      <c r="BD811" s="66"/>
      <c r="BE811" s="121"/>
      <c r="BF811" s="121"/>
      <c r="BG811" s="121"/>
      <c r="BH811" s="121"/>
      <c r="BI811" s="121"/>
      <c r="BJ811" s="121"/>
      <c r="BK811" s="121"/>
      <c r="BL811" s="121"/>
      <c r="BM811" s="121"/>
      <c r="BN811" s="121"/>
      <c r="BO811" s="121"/>
      <c r="BP811" s="121"/>
      <c r="BQ811" s="121"/>
      <c r="BR811" s="121"/>
      <c r="BS811" s="121"/>
      <c r="BT811" s="121"/>
      <c r="BU811" s="121"/>
      <c r="BV811" s="121"/>
      <c r="BW811" s="121"/>
      <c r="BX811" s="121"/>
      <c r="BY811" s="121"/>
    </row>
    <row r="812" spans="1:77" s="100" customFormat="1" ht="16" hidden="1" thickBot="1">
      <c r="A812" s="231"/>
      <c r="B812" s="254"/>
      <c r="C812" s="72" t="s">
        <v>504</v>
      </c>
      <c r="D812" s="70"/>
      <c r="E812" s="128" t="s">
        <v>714</v>
      </c>
      <c r="F812" s="104" t="s">
        <v>123</v>
      </c>
      <c r="G812" s="139"/>
      <c r="H812" s="139"/>
      <c r="I812" s="139"/>
      <c r="J812" s="104" t="s">
        <v>1193</v>
      </c>
      <c r="K812" s="139"/>
      <c r="L812" s="139"/>
      <c r="M812" s="139"/>
      <c r="N812" s="139"/>
      <c r="O812" s="139"/>
      <c r="P812" s="139"/>
      <c r="Q812" s="139"/>
      <c r="R812" s="146" t="s">
        <v>1700</v>
      </c>
      <c r="S812" s="146">
        <v>0</v>
      </c>
      <c r="T812" s="282" t="s">
        <v>1588</v>
      </c>
      <c r="U812" s="146" t="s">
        <v>1654</v>
      </c>
      <c r="V812" s="189"/>
      <c r="W812" s="50">
        <v>0</v>
      </c>
      <c r="X812" s="50">
        <v>0</v>
      </c>
      <c r="Y812" s="50">
        <v>0</v>
      </c>
      <c r="Z812" s="139"/>
      <c r="AA812" s="139"/>
      <c r="AB812" s="139"/>
      <c r="AC812" s="139"/>
      <c r="AD812" s="139"/>
      <c r="AE812" s="139"/>
      <c r="AF812" s="139"/>
      <c r="AG812" s="139"/>
      <c r="AH812" s="139"/>
      <c r="AI812" s="139"/>
      <c r="AJ812" s="139"/>
      <c r="AK812" s="139"/>
      <c r="AL812" s="139"/>
      <c r="AM812" s="139"/>
      <c r="AN812" s="139"/>
      <c r="AO812" s="139"/>
      <c r="AP812" s="139"/>
      <c r="AQ812" s="70" t="s">
        <v>204</v>
      </c>
      <c r="AR812" s="70">
        <v>2007</v>
      </c>
      <c r="AS812" s="139"/>
      <c r="AT812" s="139"/>
      <c r="AU812" s="139"/>
      <c r="AV812" s="71">
        <v>14285720.113479817</v>
      </c>
      <c r="AW812" s="104" t="s">
        <v>123</v>
      </c>
      <c r="AX812" s="104"/>
      <c r="AY812" s="230" t="s">
        <v>1619</v>
      </c>
      <c r="AZ812" s="104" t="s">
        <v>1193</v>
      </c>
      <c r="BA812" s="104"/>
      <c r="BB812" s="104"/>
      <c r="BC812" s="66"/>
      <c r="BD812" s="66"/>
      <c r="BE812" s="121"/>
      <c r="BF812" s="121"/>
      <c r="BG812" s="121"/>
      <c r="BH812" s="121"/>
      <c r="BI812" s="121"/>
      <c r="BJ812" s="121"/>
      <c r="BK812" s="121"/>
      <c r="BL812" s="121"/>
      <c r="BM812" s="121"/>
      <c r="BN812" s="121"/>
      <c r="BO812" s="121"/>
      <c r="BP812" s="121"/>
      <c r="BQ812" s="121"/>
      <c r="BR812" s="121"/>
      <c r="BS812" s="121"/>
      <c r="BT812" s="121"/>
      <c r="BU812" s="121"/>
      <c r="BV812" s="121"/>
      <c r="BW812" s="121"/>
      <c r="BX812" s="121"/>
      <c r="BY812" s="121"/>
    </row>
    <row r="813" spans="1:77" s="100" customFormat="1" ht="16" hidden="1" thickBot="1">
      <c r="A813" s="231"/>
      <c r="B813" s="254"/>
      <c r="C813" s="72" t="s">
        <v>505</v>
      </c>
      <c r="D813" s="70"/>
      <c r="E813" s="128" t="s">
        <v>718</v>
      </c>
      <c r="F813" s="104" t="s">
        <v>123</v>
      </c>
      <c r="G813" s="139"/>
      <c r="H813" s="139"/>
      <c r="I813" s="139"/>
      <c r="J813" s="104" t="s">
        <v>1193</v>
      </c>
      <c r="K813" s="139"/>
      <c r="L813" s="139"/>
      <c r="M813" s="139"/>
      <c r="N813" s="282"/>
      <c r="O813" s="282"/>
      <c r="P813" s="282"/>
      <c r="Q813" s="282"/>
      <c r="R813" s="146" t="s">
        <v>833</v>
      </c>
      <c r="S813" s="146">
        <v>0</v>
      </c>
      <c r="T813" s="282" t="s">
        <v>1581</v>
      </c>
      <c r="U813" s="146" t="s">
        <v>1654</v>
      </c>
      <c r="V813" s="189"/>
      <c r="W813" s="50">
        <v>0</v>
      </c>
      <c r="X813" s="50">
        <v>0</v>
      </c>
      <c r="Y813" s="50">
        <v>0</v>
      </c>
      <c r="Z813" s="139"/>
      <c r="AA813" s="139"/>
      <c r="AB813" s="139"/>
      <c r="AC813" s="139"/>
      <c r="AD813" s="139"/>
      <c r="AE813" s="139"/>
      <c r="AF813" s="139"/>
      <c r="AG813" s="139"/>
      <c r="AH813" s="139"/>
      <c r="AI813" s="139"/>
      <c r="AJ813" s="139"/>
      <c r="AK813" s="139"/>
      <c r="AL813" s="139"/>
      <c r="AM813" s="139"/>
      <c r="AN813" s="139"/>
      <c r="AO813" s="139"/>
      <c r="AP813" s="139"/>
      <c r="AQ813" s="70" t="s">
        <v>204</v>
      </c>
      <c r="AR813" s="70">
        <v>2007</v>
      </c>
      <c r="AS813" s="139"/>
      <c r="AT813" s="139"/>
      <c r="AU813" s="139"/>
      <c r="AV813" s="71">
        <v>109243721.78699079</v>
      </c>
      <c r="AW813" s="104" t="s">
        <v>123</v>
      </c>
      <c r="AX813" s="104"/>
      <c r="AY813" s="230" t="s">
        <v>1619</v>
      </c>
      <c r="AZ813" s="104" t="s">
        <v>1193</v>
      </c>
      <c r="BA813" s="104"/>
      <c r="BB813" s="104"/>
      <c r="BC813" s="66"/>
      <c r="BD813" s="66"/>
      <c r="BE813" s="121"/>
      <c r="BF813" s="121"/>
      <c r="BG813" s="121"/>
      <c r="BH813" s="121"/>
      <c r="BI813" s="121"/>
      <c r="BJ813" s="121"/>
      <c r="BK813" s="121"/>
      <c r="BL813" s="121"/>
      <c r="BM813" s="121"/>
      <c r="BN813" s="121"/>
      <c r="BO813" s="121"/>
      <c r="BP813" s="121"/>
      <c r="BQ813" s="121"/>
      <c r="BR813" s="121"/>
      <c r="BS813" s="121"/>
      <c r="BT813" s="121"/>
      <c r="BU813" s="121"/>
      <c r="BV813" s="121"/>
      <c r="BW813" s="121"/>
      <c r="BX813" s="121"/>
      <c r="BY813" s="121"/>
    </row>
    <row r="814" spans="1:77" s="100" customFormat="1" ht="16" hidden="1" thickBot="1">
      <c r="A814" s="231"/>
      <c r="B814" s="254"/>
      <c r="C814" s="72" t="s">
        <v>506</v>
      </c>
      <c r="D814" s="70"/>
      <c r="E814" s="128" t="s">
        <v>719</v>
      </c>
      <c r="F814" s="104" t="s">
        <v>123</v>
      </c>
      <c r="G814" s="139"/>
      <c r="H814" s="139"/>
      <c r="I814" s="139"/>
      <c r="J814" s="104" t="s">
        <v>1193</v>
      </c>
      <c r="K814" s="139"/>
      <c r="L814" s="139"/>
      <c r="M814" s="139"/>
      <c r="N814" s="282"/>
      <c r="O814" s="282"/>
      <c r="P814" s="282"/>
      <c r="Q814" s="282"/>
      <c r="R814" s="146" t="s">
        <v>1701</v>
      </c>
      <c r="S814" s="146">
        <v>0</v>
      </c>
      <c r="T814" s="282" t="s">
        <v>1537</v>
      </c>
      <c r="U814" s="146" t="s">
        <v>1654</v>
      </c>
      <c r="V814" s="189"/>
      <c r="W814" s="50">
        <v>0</v>
      </c>
      <c r="X814" s="50">
        <v>0</v>
      </c>
      <c r="Y814" s="50">
        <v>0</v>
      </c>
      <c r="Z814" s="139"/>
      <c r="AA814" s="139"/>
      <c r="AB814" s="139"/>
      <c r="AC814" s="139"/>
      <c r="AD814" s="139"/>
      <c r="AE814" s="139"/>
      <c r="AF814" s="139"/>
      <c r="AG814" s="139"/>
      <c r="AH814" s="139"/>
      <c r="AI814" s="139"/>
      <c r="AJ814" s="139"/>
      <c r="AK814" s="139"/>
      <c r="AL814" s="139"/>
      <c r="AM814" s="139"/>
      <c r="AN814" s="139"/>
      <c r="AO814" s="139"/>
      <c r="AP814" s="139"/>
      <c r="AQ814" s="70" t="s">
        <v>204</v>
      </c>
      <c r="AR814" s="70">
        <v>2007</v>
      </c>
      <c r="AS814" s="139"/>
      <c r="AT814" s="139"/>
      <c r="AU814" s="139"/>
      <c r="AV814" s="71">
        <v>161828436.63157922</v>
      </c>
      <c r="AW814" s="104" t="s">
        <v>123</v>
      </c>
      <c r="AX814" s="104"/>
      <c r="AY814" s="230" t="s">
        <v>1619</v>
      </c>
      <c r="AZ814" s="104" t="s">
        <v>1193</v>
      </c>
      <c r="BA814" s="104"/>
      <c r="BB814" s="104"/>
      <c r="BC814" s="66"/>
      <c r="BD814" s="66"/>
      <c r="BE814" s="121"/>
      <c r="BF814" s="121"/>
      <c r="BG814" s="121"/>
      <c r="BH814" s="121"/>
      <c r="BI814" s="121"/>
      <c r="BJ814" s="121"/>
      <c r="BK814" s="121"/>
      <c r="BL814" s="121"/>
      <c r="BM814" s="121"/>
      <c r="BN814" s="121"/>
      <c r="BO814" s="121"/>
      <c r="BP814" s="121"/>
      <c r="BQ814" s="121"/>
      <c r="BR814" s="121"/>
      <c r="BS814" s="121"/>
      <c r="BT814" s="121"/>
      <c r="BU814" s="121"/>
      <c r="BV814" s="121"/>
      <c r="BW814" s="121"/>
      <c r="BX814" s="121"/>
      <c r="BY814" s="121"/>
    </row>
    <row r="815" spans="1:77" s="100" customFormat="1" ht="16" hidden="1" thickBot="1">
      <c r="A815" s="231"/>
      <c r="B815" s="254"/>
      <c r="C815" s="72" t="s">
        <v>460</v>
      </c>
      <c r="D815" s="70"/>
      <c r="E815" s="128" t="s">
        <v>714</v>
      </c>
      <c r="F815" s="104" t="s">
        <v>123</v>
      </c>
      <c r="G815" s="139"/>
      <c r="H815" s="139"/>
      <c r="I815" s="139"/>
      <c r="J815" s="104" t="s">
        <v>1193</v>
      </c>
      <c r="K815" s="139"/>
      <c r="L815" s="139"/>
      <c r="M815" s="139"/>
      <c r="N815" s="139"/>
      <c r="O815" s="139"/>
      <c r="P815" s="139"/>
      <c r="Q815" s="139"/>
      <c r="R815" s="146" t="s">
        <v>1672</v>
      </c>
      <c r="S815" s="146">
        <v>0</v>
      </c>
      <c r="T815" s="282" t="s">
        <v>225</v>
      </c>
      <c r="U815" s="146" t="s">
        <v>1653</v>
      </c>
      <c r="V815" s="189"/>
      <c r="W815" s="50">
        <v>0</v>
      </c>
      <c r="X815" s="50">
        <v>0</v>
      </c>
      <c r="Y815" s="50">
        <v>0</v>
      </c>
      <c r="Z815" s="139"/>
      <c r="AA815" s="139"/>
      <c r="AB815" s="139"/>
      <c r="AC815" s="139"/>
      <c r="AD815" s="139"/>
      <c r="AE815" s="139"/>
      <c r="AF815" s="139"/>
      <c r="AG815" s="139"/>
      <c r="AH815" s="139"/>
      <c r="AI815" s="139"/>
      <c r="AJ815" s="139"/>
      <c r="AK815" s="139"/>
      <c r="AL815" s="139"/>
      <c r="AM815" s="139"/>
      <c r="AN815" s="139"/>
      <c r="AO815" s="139"/>
      <c r="AP815" s="139"/>
      <c r="AQ815" s="70" t="s">
        <v>204</v>
      </c>
      <c r="AR815" s="70">
        <v>2007</v>
      </c>
      <c r="AS815" s="139"/>
      <c r="AT815" s="139"/>
      <c r="AU815" s="139"/>
      <c r="AV815" s="71">
        <v>6359930.1409789193</v>
      </c>
      <c r="AW815" s="104" t="s">
        <v>123</v>
      </c>
      <c r="AX815" s="104"/>
      <c r="AY815" s="230" t="s">
        <v>1619</v>
      </c>
      <c r="AZ815" s="104" t="s">
        <v>1193</v>
      </c>
      <c r="BA815" s="104"/>
      <c r="BB815" s="104"/>
      <c r="BC815" s="66"/>
      <c r="BD815" s="66"/>
      <c r="BE815" s="121"/>
      <c r="BF815" s="121"/>
      <c r="BG815" s="121"/>
      <c r="BH815" s="121"/>
      <c r="BI815" s="121"/>
      <c r="BJ815" s="121"/>
      <c r="BK815" s="121"/>
      <c r="BL815" s="121"/>
      <c r="BM815" s="121"/>
      <c r="BN815" s="121"/>
      <c r="BO815" s="121"/>
      <c r="BP815" s="121"/>
      <c r="BQ815" s="121"/>
      <c r="BR815" s="121"/>
      <c r="BS815" s="121"/>
      <c r="BT815" s="121"/>
      <c r="BU815" s="121"/>
      <c r="BV815" s="121"/>
      <c r="BW815" s="121"/>
      <c r="BX815" s="121"/>
      <c r="BY815" s="121"/>
    </row>
    <row r="816" spans="1:77" s="100" customFormat="1" ht="16" hidden="1" thickBot="1">
      <c r="A816" s="231"/>
      <c r="B816" s="254"/>
      <c r="C816" s="72" t="s">
        <v>507</v>
      </c>
      <c r="D816" s="70"/>
      <c r="E816" s="128" t="s">
        <v>715</v>
      </c>
      <c r="F816" s="104" t="s">
        <v>123</v>
      </c>
      <c r="G816" s="139"/>
      <c r="H816" s="139"/>
      <c r="I816" s="139"/>
      <c r="J816" s="104" t="s">
        <v>1193</v>
      </c>
      <c r="K816" s="139"/>
      <c r="L816" s="139"/>
      <c r="M816" s="139"/>
      <c r="N816" s="282"/>
      <c r="O816" s="282"/>
      <c r="P816" s="282"/>
      <c r="Q816" s="282"/>
      <c r="R816" s="146" t="s">
        <v>1060</v>
      </c>
      <c r="S816" s="146">
        <v>0</v>
      </c>
      <c r="T816" s="282" t="s">
        <v>225</v>
      </c>
      <c r="U816" s="146" t="s">
        <v>1653</v>
      </c>
      <c r="V816" s="189"/>
      <c r="W816" s="50">
        <v>0</v>
      </c>
      <c r="X816" s="50">
        <v>0</v>
      </c>
      <c r="Y816" s="50">
        <v>0</v>
      </c>
      <c r="Z816" s="139"/>
      <c r="AA816" s="139"/>
      <c r="AB816" s="139"/>
      <c r="AC816" s="139"/>
      <c r="AD816" s="139"/>
      <c r="AE816" s="139"/>
      <c r="AF816" s="139"/>
      <c r="AG816" s="139"/>
      <c r="AH816" s="139"/>
      <c r="AI816" s="139"/>
      <c r="AJ816" s="139"/>
      <c r="AK816" s="139"/>
      <c r="AL816" s="139"/>
      <c r="AM816" s="139"/>
      <c r="AN816" s="139"/>
      <c r="AO816" s="139"/>
      <c r="AP816" s="139"/>
      <c r="AQ816" s="70" t="s">
        <v>204</v>
      </c>
      <c r="AR816" s="70">
        <v>2007</v>
      </c>
      <c r="AS816" s="139"/>
      <c r="AT816" s="139"/>
      <c r="AU816" s="139"/>
      <c r="AV816" s="71">
        <v>4239953.4273192799</v>
      </c>
      <c r="AW816" s="104" t="s">
        <v>123</v>
      </c>
      <c r="AX816" s="104"/>
      <c r="AY816" s="230" t="s">
        <v>1619</v>
      </c>
      <c r="AZ816" s="104" t="s">
        <v>1193</v>
      </c>
      <c r="BA816" s="104"/>
      <c r="BB816" s="104"/>
      <c r="BC816" s="66"/>
      <c r="BD816" s="66"/>
      <c r="BE816" s="121"/>
      <c r="BF816" s="121"/>
      <c r="BG816" s="121"/>
      <c r="BH816" s="121"/>
      <c r="BI816" s="121"/>
      <c r="BJ816" s="121"/>
      <c r="BK816" s="121"/>
      <c r="BL816" s="121"/>
      <c r="BM816" s="121"/>
      <c r="BN816" s="121"/>
      <c r="BO816" s="121"/>
      <c r="BP816" s="121"/>
      <c r="BQ816" s="121"/>
      <c r="BR816" s="121"/>
      <c r="BS816" s="121"/>
      <c r="BT816" s="121"/>
      <c r="BU816" s="121"/>
      <c r="BV816" s="121"/>
      <c r="BW816" s="121"/>
      <c r="BX816" s="121"/>
      <c r="BY816" s="121"/>
    </row>
    <row r="817" spans="1:77" s="100" customFormat="1" ht="16" hidden="1" thickBot="1">
      <c r="A817" s="231"/>
      <c r="B817" s="254"/>
      <c r="C817" s="72" t="s">
        <v>482</v>
      </c>
      <c r="D817" s="70"/>
      <c r="E817" s="128" t="s">
        <v>720</v>
      </c>
      <c r="F817" s="104" t="s">
        <v>123</v>
      </c>
      <c r="G817" s="139"/>
      <c r="H817" s="139"/>
      <c r="I817" s="139"/>
      <c r="J817" s="104" t="s">
        <v>1193</v>
      </c>
      <c r="K817" s="139"/>
      <c r="L817" s="139"/>
      <c r="M817" s="139"/>
      <c r="N817" s="139"/>
      <c r="O817" s="139"/>
      <c r="P817" s="139"/>
      <c r="Q817" s="139"/>
      <c r="R817" s="146" t="s">
        <v>1676</v>
      </c>
      <c r="S817" s="146">
        <v>0</v>
      </c>
      <c r="T817" s="282" t="s">
        <v>1586</v>
      </c>
      <c r="U817" s="146" t="s">
        <v>1653</v>
      </c>
      <c r="V817" s="189"/>
      <c r="W817" s="50">
        <v>0</v>
      </c>
      <c r="X817" s="50">
        <v>0</v>
      </c>
      <c r="Y817" s="50">
        <v>0</v>
      </c>
      <c r="Z817" s="139"/>
      <c r="AA817" s="139"/>
      <c r="AB817" s="139"/>
      <c r="AC817" s="139"/>
      <c r="AD817" s="139"/>
      <c r="AE817" s="139"/>
      <c r="AF817" s="139"/>
      <c r="AG817" s="139"/>
      <c r="AH817" s="139"/>
      <c r="AI817" s="139"/>
      <c r="AJ817" s="139"/>
      <c r="AK817" s="139"/>
      <c r="AL817" s="139"/>
      <c r="AM817" s="139"/>
      <c r="AN817" s="139"/>
      <c r="AO817" s="139"/>
      <c r="AP817" s="139"/>
      <c r="AQ817" s="70" t="s">
        <v>204</v>
      </c>
      <c r="AR817" s="70">
        <v>2007</v>
      </c>
      <c r="AS817" s="139"/>
      <c r="AT817" s="139"/>
      <c r="AU817" s="139"/>
      <c r="AV817" s="71">
        <v>4341896.823147852</v>
      </c>
      <c r="AW817" s="104" t="s">
        <v>123</v>
      </c>
      <c r="AX817" s="104"/>
      <c r="AY817" s="230" t="s">
        <v>1619</v>
      </c>
      <c r="AZ817" s="104" t="s">
        <v>1193</v>
      </c>
      <c r="BA817" s="104"/>
      <c r="BB817" s="104"/>
      <c r="BC817" s="66"/>
      <c r="BD817" s="66"/>
      <c r="BE817" s="121"/>
      <c r="BF817" s="121"/>
      <c r="BG817" s="121"/>
      <c r="BH817" s="121"/>
      <c r="BI817" s="121"/>
      <c r="BJ817" s="121"/>
      <c r="BK817" s="121"/>
      <c r="BL817" s="121"/>
      <c r="BM817" s="121"/>
      <c r="BN817" s="121"/>
      <c r="BO817" s="121"/>
      <c r="BP817" s="121"/>
      <c r="BQ817" s="121"/>
      <c r="BR817" s="121"/>
      <c r="BS817" s="121"/>
      <c r="BT817" s="121"/>
      <c r="BU817" s="121"/>
      <c r="BV817" s="121"/>
      <c r="BW817" s="121"/>
      <c r="BX817" s="121"/>
      <c r="BY817" s="121"/>
    </row>
    <row r="818" spans="1:77" s="100" customFormat="1" ht="16" hidden="1" thickBot="1">
      <c r="A818" s="231"/>
      <c r="B818" s="254"/>
      <c r="C818" s="72" t="s">
        <v>508</v>
      </c>
      <c r="D818" s="70"/>
      <c r="E818" s="128" t="s">
        <v>730</v>
      </c>
      <c r="F818" s="104" t="s">
        <v>123</v>
      </c>
      <c r="G818" s="139"/>
      <c r="H818" s="139"/>
      <c r="I818" s="139"/>
      <c r="J818" s="104" t="s">
        <v>1193</v>
      </c>
      <c r="K818" s="139"/>
      <c r="L818" s="139"/>
      <c r="M818" s="139"/>
      <c r="N818" s="139"/>
      <c r="O818" s="139"/>
      <c r="P818" s="139"/>
      <c r="Q818" s="139"/>
      <c r="R818" s="146" t="s">
        <v>823</v>
      </c>
      <c r="S818" s="146">
        <v>0</v>
      </c>
      <c r="T818" s="282" t="s">
        <v>1581</v>
      </c>
      <c r="U818" s="146" t="s">
        <v>1674</v>
      </c>
      <c r="V818" s="189"/>
      <c r="W818" s="50">
        <v>0</v>
      </c>
      <c r="X818" s="50">
        <v>0</v>
      </c>
      <c r="Y818" s="50">
        <v>0</v>
      </c>
      <c r="Z818" s="139"/>
      <c r="AA818" s="139"/>
      <c r="AB818" s="139"/>
      <c r="AC818" s="139"/>
      <c r="AD818" s="139"/>
      <c r="AE818" s="139"/>
      <c r="AF818" s="139"/>
      <c r="AG818" s="139"/>
      <c r="AH818" s="139"/>
      <c r="AI818" s="139"/>
      <c r="AJ818" s="139"/>
      <c r="AK818" s="139"/>
      <c r="AL818" s="139"/>
      <c r="AM818" s="139"/>
      <c r="AN818" s="139"/>
      <c r="AO818" s="139"/>
      <c r="AP818" s="139"/>
      <c r="AQ818" s="70" t="s">
        <v>204</v>
      </c>
      <c r="AR818" s="70">
        <v>2007</v>
      </c>
      <c r="AS818" s="139"/>
      <c r="AT818" s="139"/>
      <c r="AU818" s="139"/>
      <c r="AV818" s="71">
        <v>5639044.8567284951</v>
      </c>
      <c r="AW818" s="104" t="s">
        <v>123</v>
      </c>
      <c r="AX818" s="104"/>
      <c r="AY818" s="230" t="s">
        <v>1619</v>
      </c>
      <c r="AZ818" s="104" t="s">
        <v>1193</v>
      </c>
      <c r="BA818" s="104"/>
      <c r="BB818" s="104"/>
      <c r="BC818" s="66"/>
      <c r="BD818" s="66"/>
      <c r="BE818" s="121"/>
      <c r="BF818" s="121"/>
      <c r="BG818" s="121"/>
      <c r="BH818" s="121"/>
      <c r="BI818" s="121"/>
      <c r="BJ818" s="121"/>
      <c r="BK818" s="121"/>
      <c r="BL818" s="121"/>
      <c r="BM818" s="121"/>
      <c r="BN818" s="121"/>
      <c r="BO818" s="121"/>
      <c r="BP818" s="121"/>
      <c r="BQ818" s="121"/>
      <c r="BR818" s="121"/>
      <c r="BS818" s="121"/>
      <c r="BT818" s="121"/>
      <c r="BU818" s="121"/>
      <c r="BV818" s="121"/>
      <c r="BW818" s="121"/>
      <c r="BX818" s="121"/>
      <c r="BY818" s="121"/>
    </row>
    <row r="819" spans="1:77" s="100" customFormat="1" ht="16" hidden="1" thickBot="1">
      <c r="A819" s="231"/>
      <c r="B819" s="254"/>
      <c r="C819" s="72" t="s">
        <v>509</v>
      </c>
      <c r="D819" s="70"/>
      <c r="E819" s="128" t="s">
        <v>721</v>
      </c>
      <c r="F819" s="104" t="s">
        <v>123</v>
      </c>
      <c r="G819" s="139"/>
      <c r="H819" s="139"/>
      <c r="I819" s="139"/>
      <c r="J819" s="104" t="s">
        <v>1193</v>
      </c>
      <c r="K819" s="139"/>
      <c r="L819" s="139"/>
      <c r="M819" s="139"/>
      <c r="N819" s="282"/>
      <c r="O819" s="282"/>
      <c r="P819" s="282"/>
      <c r="Q819" s="282"/>
      <c r="R819" s="146" t="s">
        <v>1702</v>
      </c>
      <c r="S819" s="146">
        <v>0</v>
      </c>
      <c r="T819" s="282" t="s">
        <v>1581</v>
      </c>
      <c r="U819" s="146" t="s">
        <v>1653</v>
      </c>
      <c r="V819" s="189"/>
      <c r="W819" s="50">
        <v>0</v>
      </c>
      <c r="X819" s="50">
        <v>0</v>
      </c>
      <c r="Y819" s="50">
        <v>0</v>
      </c>
      <c r="Z819" s="139"/>
      <c r="AA819" s="139"/>
      <c r="AB819" s="139"/>
      <c r="AC819" s="139"/>
      <c r="AD819" s="139"/>
      <c r="AE819" s="139"/>
      <c r="AF819" s="139"/>
      <c r="AG819" s="139"/>
      <c r="AH819" s="139"/>
      <c r="AI819" s="139"/>
      <c r="AJ819" s="139"/>
      <c r="AK819" s="139"/>
      <c r="AL819" s="139"/>
      <c r="AM819" s="139"/>
      <c r="AN819" s="139"/>
      <c r="AO819" s="139"/>
      <c r="AP819" s="139"/>
      <c r="AQ819" s="70" t="s">
        <v>204</v>
      </c>
      <c r="AR819" s="70">
        <v>2007</v>
      </c>
      <c r="AS819" s="139"/>
      <c r="AT819" s="139"/>
      <c r="AU819" s="139"/>
      <c r="AV819" s="71">
        <v>1605566.5413697145</v>
      </c>
      <c r="AW819" s="104" t="s">
        <v>123</v>
      </c>
      <c r="AX819" s="104"/>
      <c r="AY819" s="230" t="s">
        <v>1619</v>
      </c>
      <c r="AZ819" s="104" t="s">
        <v>1193</v>
      </c>
      <c r="BA819" s="104"/>
      <c r="BB819" s="104"/>
      <c r="BC819" s="66"/>
      <c r="BD819" s="66"/>
      <c r="BE819" s="121"/>
      <c r="BF819" s="121"/>
      <c r="BG819" s="121"/>
      <c r="BH819" s="121"/>
      <c r="BI819" s="121"/>
      <c r="BJ819" s="121"/>
      <c r="BK819" s="121"/>
      <c r="BL819" s="121"/>
      <c r="BM819" s="121"/>
      <c r="BN819" s="121"/>
      <c r="BO819" s="121"/>
      <c r="BP819" s="121"/>
      <c r="BQ819" s="121"/>
      <c r="BR819" s="121"/>
      <c r="BS819" s="121"/>
      <c r="BT819" s="121"/>
      <c r="BU819" s="121"/>
      <c r="BV819" s="121"/>
      <c r="BW819" s="121"/>
      <c r="BX819" s="121"/>
      <c r="BY819" s="121"/>
    </row>
    <row r="820" spans="1:77" s="100" customFormat="1" ht="16" hidden="1" thickBot="1">
      <c r="A820" s="231"/>
      <c r="B820" s="254"/>
      <c r="C820" s="72" t="s">
        <v>510</v>
      </c>
      <c r="D820" s="70"/>
      <c r="E820" s="128" t="s">
        <v>721</v>
      </c>
      <c r="F820" s="104" t="s">
        <v>123</v>
      </c>
      <c r="G820" s="139"/>
      <c r="H820" s="139"/>
      <c r="I820" s="139"/>
      <c r="J820" s="104" t="s">
        <v>1193</v>
      </c>
      <c r="K820" s="139"/>
      <c r="L820" s="139"/>
      <c r="M820" s="139"/>
      <c r="N820" s="139"/>
      <c r="O820" s="139"/>
      <c r="P820" s="139"/>
      <c r="Q820" s="139"/>
      <c r="R820" s="146" t="s">
        <v>1703</v>
      </c>
      <c r="S820" s="146">
        <v>0</v>
      </c>
      <c r="T820" s="282" t="s">
        <v>1581</v>
      </c>
      <c r="U820" s="146" t="s">
        <v>1653</v>
      </c>
      <c r="V820" s="189"/>
      <c r="W820" s="50">
        <v>0</v>
      </c>
      <c r="X820" s="50">
        <v>0</v>
      </c>
      <c r="Y820" s="50">
        <v>0</v>
      </c>
      <c r="Z820" s="139"/>
      <c r="AA820" s="139"/>
      <c r="AB820" s="139"/>
      <c r="AC820" s="139"/>
      <c r="AD820" s="139"/>
      <c r="AE820" s="139"/>
      <c r="AF820" s="139"/>
      <c r="AG820" s="139"/>
      <c r="AH820" s="139"/>
      <c r="AI820" s="139"/>
      <c r="AJ820" s="139"/>
      <c r="AK820" s="139"/>
      <c r="AL820" s="139"/>
      <c r="AM820" s="139"/>
      <c r="AN820" s="139"/>
      <c r="AO820" s="139"/>
      <c r="AP820" s="139"/>
      <c r="AQ820" s="70" t="s">
        <v>204</v>
      </c>
      <c r="AR820" s="70">
        <v>2007</v>
      </c>
      <c r="AS820" s="139"/>
      <c r="AT820" s="139"/>
      <c r="AU820" s="139"/>
      <c r="AV820" s="71">
        <v>1745673.5887159207</v>
      </c>
      <c r="AW820" s="104" t="s">
        <v>123</v>
      </c>
      <c r="AX820" s="104"/>
      <c r="AY820" s="230" t="s">
        <v>1619</v>
      </c>
      <c r="AZ820" s="104" t="s">
        <v>1193</v>
      </c>
      <c r="BA820" s="104"/>
      <c r="BB820" s="104"/>
      <c r="BC820" s="66"/>
      <c r="BD820" s="66"/>
      <c r="BE820" s="121"/>
      <c r="BF820" s="121"/>
      <c r="BG820" s="121"/>
      <c r="BH820" s="121"/>
      <c r="BI820" s="121"/>
      <c r="BJ820" s="121"/>
      <c r="BK820" s="121"/>
      <c r="BL820" s="121"/>
      <c r="BM820" s="121"/>
      <c r="BN820" s="121"/>
      <c r="BO820" s="121"/>
      <c r="BP820" s="121"/>
      <c r="BQ820" s="121"/>
      <c r="BR820" s="121"/>
      <c r="BS820" s="121"/>
      <c r="BT820" s="121"/>
      <c r="BU820" s="121"/>
      <c r="BV820" s="121"/>
      <c r="BW820" s="121"/>
      <c r="BX820" s="121"/>
      <c r="BY820" s="121"/>
    </row>
    <row r="821" spans="1:77" s="100" customFormat="1" ht="16" hidden="1" thickBot="1">
      <c r="A821" s="231"/>
      <c r="B821" s="254"/>
      <c r="C821" s="72" t="s">
        <v>511</v>
      </c>
      <c r="D821" s="70"/>
      <c r="E821" s="128" t="s">
        <v>721</v>
      </c>
      <c r="F821" s="104" t="s">
        <v>123</v>
      </c>
      <c r="G821" s="139"/>
      <c r="H821" s="139"/>
      <c r="I821" s="139"/>
      <c r="J821" s="104" t="s">
        <v>1193</v>
      </c>
      <c r="K821" s="139"/>
      <c r="L821" s="139"/>
      <c r="M821" s="139"/>
      <c r="N821" s="139"/>
      <c r="O821" s="139"/>
      <c r="P821" s="139"/>
      <c r="Q821" s="139"/>
      <c r="R821" s="146" t="s">
        <v>1704</v>
      </c>
      <c r="S821" s="146">
        <v>0</v>
      </c>
      <c r="T821" s="282" t="s">
        <v>1581</v>
      </c>
      <c r="U821" s="146" t="s">
        <v>1653</v>
      </c>
      <c r="V821" s="189"/>
      <c r="W821" s="50">
        <v>0</v>
      </c>
      <c r="X821" s="50">
        <v>0</v>
      </c>
      <c r="Y821" s="50">
        <v>0</v>
      </c>
      <c r="Z821" s="139"/>
      <c r="AA821" s="139"/>
      <c r="AB821" s="139"/>
      <c r="AC821" s="139"/>
      <c r="AD821" s="139"/>
      <c r="AE821" s="139"/>
      <c r="AF821" s="139"/>
      <c r="AG821" s="139"/>
      <c r="AH821" s="139"/>
      <c r="AI821" s="139"/>
      <c r="AJ821" s="139"/>
      <c r="AK821" s="139"/>
      <c r="AL821" s="139"/>
      <c r="AM821" s="139"/>
      <c r="AN821" s="139"/>
      <c r="AO821" s="139"/>
      <c r="AP821" s="139"/>
      <c r="AQ821" s="70" t="s">
        <v>204</v>
      </c>
      <c r="AR821" s="70">
        <v>2007</v>
      </c>
      <c r="AS821" s="139"/>
      <c r="AT821" s="139"/>
      <c r="AU821" s="139"/>
      <c r="AV821" s="71">
        <v>6422239.6752070989</v>
      </c>
      <c r="AW821" s="104" t="s">
        <v>123</v>
      </c>
      <c r="AX821" s="104"/>
      <c r="AY821" s="230" t="s">
        <v>1619</v>
      </c>
      <c r="AZ821" s="104" t="s">
        <v>1193</v>
      </c>
      <c r="BA821" s="104"/>
      <c r="BB821" s="104"/>
      <c r="BC821" s="66"/>
      <c r="BD821" s="66"/>
      <c r="BE821" s="121"/>
      <c r="BF821" s="121"/>
      <c r="BG821" s="121"/>
      <c r="BH821" s="121"/>
      <c r="BI821" s="121"/>
      <c r="BJ821" s="121"/>
      <c r="BK821" s="121"/>
      <c r="BL821" s="121"/>
      <c r="BM821" s="121"/>
      <c r="BN821" s="121"/>
      <c r="BO821" s="121"/>
      <c r="BP821" s="121"/>
      <c r="BQ821" s="121"/>
      <c r="BR821" s="121"/>
      <c r="BS821" s="121"/>
      <c r="BT821" s="121"/>
      <c r="BU821" s="121"/>
      <c r="BV821" s="121"/>
      <c r="BW821" s="121"/>
      <c r="BX821" s="121"/>
      <c r="BY821" s="121"/>
    </row>
    <row r="822" spans="1:77" s="100" customFormat="1" ht="16" hidden="1" thickBot="1">
      <c r="A822" s="231"/>
      <c r="B822" s="254"/>
      <c r="C822" s="72" t="s">
        <v>512</v>
      </c>
      <c r="D822" s="70"/>
      <c r="E822" s="128" t="s">
        <v>721</v>
      </c>
      <c r="F822" s="104" t="s">
        <v>123</v>
      </c>
      <c r="G822" s="139"/>
      <c r="H822" s="139"/>
      <c r="I822" s="139"/>
      <c r="J822" s="104" t="s">
        <v>1193</v>
      </c>
      <c r="K822" s="139"/>
      <c r="L822" s="139"/>
      <c r="M822" s="139"/>
      <c r="N822" s="139"/>
      <c r="O822" s="139"/>
      <c r="P822" s="139"/>
      <c r="Q822" s="139"/>
      <c r="R822" s="146" t="s">
        <v>1705</v>
      </c>
      <c r="S822" s="146">
        <v>0</v>
      </c>
      <c r="T822" s="282" t="s">
        <v>1581</v>
      </c>
      <c r="U822" s="146" t="s">
        <v>1653</v>
      </c>
      <c r="V822" s="189"/>
      <c r="W822" s="50">
        <v>0</v>
      </c>
      <c r="X822" s="50">
        <v>0</v>
      </c>
      <c r="Y822" s="50">
        <v>0</v>
      </c>
      <c r="Z822" s="139"/>
      <c r="AA822" s="139"/>
      <c r="AB822" s="139"/>
      <c r="AC822" s="139"/>
      <c r="AD822" s="139"/>
      <c r="AE822" s="139"/>
      <c r="AF822" s="139"/>
      <c r="AG822" s="139"/>
      <c r="AH822" s="139"/>
      <c r="AI822" s="139"/>
      <c r="AJ822" s="139"/>
      <c r="AK822" s="139"/>
      <c r="AL822" s="139"/>
      <c r="AM822" s="139"/>
      <c r="AN822" s="139"/>
      <c r="AO822" s="139"/>
      <c r="AP822" s="139"/>
      <c r="AQ822" s="70" t="s">
        <v>204</v>
      </c>
      <c r="AR822" s="70">
        <v>2007</v>
      </c>
      <c r="AS822" s="139"/>
      <c r="AT822" s="139"/>
      <c r="AU822" s="139"/>
      <c r="AV822" s="71">
        <v>13896487.512875885</v>
      </c>
      <c r="AW822" s="104" t="s">
        <v>123</v>
      </c>
      <c r="AX822" s="104"/>
      <c r="AY822" s="230" t="s">
        <v>1619</v>
      </c>
      <c r="AZ822" s="104" t="s">
        <v>1193</v>
      </c>
      <c r="BA822" s="104"/>
      <c r="BB822" s="104"/>
      <c r="BC822" s="66"/>
      <c r="BD822" s="66"/>
      <c r="BE822" s="121"/>
      <c r="BF822" s="121"/>
      <c r="BG822" s="121"/>
      <c r="BH822" s="121"/>
      <c r="BI822" s="121"/>
      <c r="BJ822" s="121"/>
      <c r="BK822" s="121"/>
      <c r="BL822" s="121"/>
      <c r="BM822" s="121"/>
      <c r="BN822" s="121"/>
      <c r="BO822" s="121"/>
      <c r="BP822" s="121"/>
      <c r="BQ822" s="121"/>
      <c r="BR822" s="121"/>
      <c r="BS822" s="121"/>
      <c r="BT822" s="121"/>
      <c r="BU822" s="121"/>
      <c r="BV822" s="121"/>
      <c r="BW822" s="121"/>
      <c r="BX822" s="121"/>
      <c r="BY822" s="121"/>
    </row>
    <row r="823" spans="1:77" s="100" customFormat="1" ht="16" hidden="1" thickBot="1">
      <c r="A823" s="231"/>
      <c r="B823" s="254"/>
      <c r="C823" s="72" t="s">
        <v>513</v>
      </c>
      <c r="D823" s="70"/>
      <c r="E823" s="128" t="s">
        <v>715</v>
      </c>
      <c r="F823" s="104" t="s">
        <v>123</v>
      </c>
      <c r="G823" s="139"/>
      <c r="H823" s="139"/>
      <c r="I823" s="139"/>
      <c r="J823" s="104" t="s">
        <v>1193</v>
      </c>
      <c r="K823" s="139"/>
      <c r="L823" s="139"/>
      <c r="M823" s="139"/>
      <c r="N823" s="282"/>
      <c r="O823" s="282"/>
      <c r="P823" s="282"/>
      <c r="Q823" s="282"/>
      <c r="R823" s="146" t="s">
        <v>819</v>
      </c>
      <c r="S823" s="146">
        <v>0</v>
      </c>
      <c r="T823" s="282" t="s">
        <v>1581</v>
      </c>
      <c r="U823" s="146" t="s">
        <v>1653</v>
      </c>
      <c r="V823" s="189"/>
      <c r="W823" s="50">
        <v>0</v>
      </c>
      <c r="X823" s="50">
        <v>0</v>
      </c>
      <c r="Y823" s="50">
        <v>0</v>
      </c>
      <c r="Z823" s="139"/>
      <c r="AA823" s="139"/>
      <c r="AB823" s="139"/>
      <c r="AC823" s="139"/>
      <c r="AD823" s="139"/>
      <c r="AE823" s="139"/>
      <c r="AF823" s="139"/>
      <c r="AG823" s="139"/>
      <c r="AH823" s="139"/>
      <c r="AI823" s="139"/>
      <c r="AJ823" s="139"/>
      <c r="AK823" s="139"/>
      <c r="AL823" s="139"/>
      <c r="AM823" s="139"/>
      <c r="AN823" s="139"/>
      <c r="AO823" s="139"/>
      <c r="AP823" s="139"/>
      <c r="AQ823" s="70" t="s">
        <v>204</v>
      </c>
      <c r="AR823" s="70">
        <v>2007</v>
      </c>
      <c r="AS823" s="139"/>
      <c r="AT823" s="139"/>
      <c r="AU823" s="139"/>
      <c r="AV823" s="71">
        <v>45998780.742554247</v>
      </c>
      <c r="AW823" s="104" t="s">
        <v>123</v>
      </c>
      <c r="AX823" s="104"/>
      <c r="AY823" s="230" t="s">
        <v>1619</v>
      </c>
      <c r="AZ823" s="104" t="s">
        <v>1193</v>
      </c>
      <c r="BA823" s="104"/>
      <c r="BB823" s="104"/>
      <c r="BC823" s="66"/>
      <c r="BD823" s="66"/>
      <c r="BE823" s="121"/>
      <c r="BF823" s="121"/>
      <c r="BG823" s="121"/>
      <c r="BH823" s="121"/>
      <c r="BI823" s="121"/>
      <c r="BJ823" s="121"/>
      <c r="BK823" s="121"/>
      <c r="BL823" s="121"/>
      <c r="BM823" s="121"/>
      <c r="BN823" s="121"/>
      <c r="BO823" s="121"/>
      <c r="BP823" s="121"/>
      <c r="BQ823" s="121"/>
      <c r="BR823" s="121"/>
      <c r="BS823" s="121"/>
      <c r="BT823" s="121"/>
      <c r="BU823" s="121"/>
      <c r="BV823" s="121"/>
      <c r="BW823" s="121"/>
      <c r="BX823" s="121"/>
      <c r="BY823" s="121"/>
    </row>
    <row r="824" spans="1:77" s="100" customFormat="1" ht="16" hidden="1" thickBot="1">
      <c r="A824" s="231"/>
      <c r="B824" s="254"/>
      <c r="C824" s="72" t="s">
        <v>514</v>
      </c>
      <c r="D824" s="70"/>
      <c r="E824" s="128" t="s">
        <v>722</v>
      </c>
      <c r="F824" s="104" t="s">
        <v>123</v>
      </c>
      <c r="G824" s="139"/>
      <c r="H824" s="139"/>
      <c r="I824" s="139"/>
      <c r="J824" s="104" t="s">
        <v>1193</v>
      </c>
      <c r="K824" s="139"/>
      <c r="L824" s="139"/>
      <c r="M824" s="139"/>
      <c r="N824" s="282"/>
      <c r="O824" s="282"/>
      <c r="P824" s="282"/>
      <c r="Q824" s="282"/>
      <c r="R824" s="146" t="s">
        <v>1673</v>
      </c>
      <c r="S824" s="146">
        <v>0</v>
      </c>
      <c r="T824" s="282" t="s">
        <v>1581</v>
      </c>
      <c r="U824" s="146" t="s">
        <v>1653</v>
      </c>
      <c r="V824" s="189"/>
      <c r="W824" s="50">
        <v>0</v>
      </c>
      <c r="X824" s="50">
        <v>0</v>
      </c>
      <c r="Y824" s="50">
        <v>0</v>
      </c>
      <c r="Z824" s="139"/>
      <c r="AA824" s="139"/>
      <c r="AB824" s="139"/>
      <c r="AC824" s="139"/>
      <c r="AD824" s="139"/>
      <c r="AE824" s="139"/>
      <c r="AF824" s="139"/>
      <c r="AG824" s="139"/>
      <c r="AH824" s="139"/>
      <c r="AI824" s="139"/>
      <c r="AJ824" s="139"/>
      <c r="AK824" s="139"/>
      <c r="AL824" s="139"/>
      <c r="AM824" s="139"/>
      <c r="AN824" s="139"/>
      <c r="AO824" s="139"/>
      <c r="AP824" s="139"/>
      <c r="AQ824" s="70" t="s">
        <v>204</v>
      </c>
      <c r="AR824" s="70">
        <v>2007</v>
      </c>
      <c r="AS824" s="139"/>
      <c r="AT824" s="139"/>
      <c r="AU824" s="139"/>
      <c r="AV824" s="71">
        <v>33074216.885559946</v>
      </c>
      <c r="AW824" s="104" t="s">
        <v>123</v>
      </c>
      <c r="AX824" s="104"/>
      <c r="AY824" s="230" t="s">
        <v>1619</v>
      </c>
      <c r="AZ824" s="104" t="s">
        <v>1193</v>
      </c>
      <c r="BA824" s="104"/>
      <c r="BB824" s="104"/>
      <c r="BC824" s="66"/>
      <c r="BD824" s="66"/>
      <c r="BE824" s="121"/>
      <c r="BF824" s="121"/>
      <c r="BG824" s="121"/>
      <c r="BH824" s="121"/>
      <c r="BI824" s="121"/>
      <c r="BJ824" s="121"/>
      <c r="BK824" s="121"/>
      <c r="BL824" s="121"/>
      <c r="BM824" s="121"/>
      <c r="BN824" s="121"/>
      <c r="BO824" s="121"/>
      <c r="BP824" s="121"/>
      <c r="BQ824" s="121"/>
      <c r="BR824" s="121"/>
      <c r="BS824" s="121"/>
      <c r="BT824" s="121"/>
      <c r="BU824" s="121"/>
      <c r="BV824" s="121"/>
      <c r="BW824" s="121"/>
      <c r="BX824" s="121"/>
      <c r="BY824" s="121"/>
    </row>
    <row r="825" spans="1:77" s="100" customFormat="1" ht="16" hidden="1" thickBot="1">
      <c r="A825" s="231"/>
      <c r="B825" s="254"/>
      <c r="C825" s="72" t="s">
        <v>515</v>
      </c>
      <c r="D825" s="70"/>
      <c r="E825" s="128" t="s">
        <v>723</v>
      </c>
      <c r="F825" s="104" t="s">
        <v>123</v>
      </c>
      <c r="G825" s="139"/>
      <c r="H825" s="139"/>
      <c r="I825" s="139"/>
      <c r="J825" s="104" t="s">
        <v>1193</v>
      </c>
      <c r="K825" s="139"/>
      <c r="L825" s="139"/>
      <c r="M825" s="139"/>
      <c r="N825" s="139"/>
      <c r="O825" s="139"/>
      <c r="P825" s="139"/>
      <c r="Q825" s="139"/>
      <c r="R825" s="146" t="s">
        <v>1706</v>
      </c>
      <c r="S825" s="146">
        <v>0</v>
      </c>
      <c r="T825" s="282" t="s">
        <v>1581</v>
      </c>
      <c r="U825" s="146" t="s">
        <v>1653</v>
      </c>
      <c r="V825" s="189"/>
      <c r="W825" s="50">
        <v>0</v>
      </c>
      <c r="X825" s="50">
        <v>0</v>
      </c>
      <c r="Y825" s="50">
        <v>0</v>
      </c>
      <c r="Z825" s="139"/>
      <c r="AA825" s="139"/>
      <c r="AB825" s="139"/>
      <c r="AC825" s="139"/>
      <c r="AD825" s="139"/>
      <c r="AE825" s="139"/>
      <c r="AF825" s="139"/>
      <c r="AG825" s="139"/>
      <c r="AH825" s="139"/>
      <c r="AI825" s="139"/>
      <c r="AJ825" s="139"/>
      <c r="AK825" s="139"/>
      <c r="AL825" s="139"/>
      <c r="AM825" s="139"/>
      <c r="AN825" s="139"/>
      <c r="AO825" s="139"/>
      <c r="AP825" s="139"/>
      <c r="AQ825" s="70" t="s">
        <v>204</v>
      </c>
      <c r="AR825" s="70">
        <v>2007</v>
      </c>
      <c r="AS825" s="139"/>
      <c r="AT825" s="139"/>
      <c r="AU825" s="139"/>
      <c r="AV825" s="71">
        <v>85928534.263477713</v>
      </c>
      <c r="AW825" s="104" t="s">
        <v>123</v>
      </c>
      <c r="AX825" s="104"/>
      <c r="AY825" s="230" t="s">
        <v>1619</v>
      </c>
      <c r="AZ825" s="104" t="s">
        <v>1193</v>
      </c>
      <c r="BA825" s="104"/>
      <c r="BB825" s="104"/>
      <c r="BC825" s="66"/>
      <c r="BD825" s="66"/>
      <c r="BE825" s="121"/>
      <c r="BF825" s="121"/>
      <c r="BG825" s="121"/>
      <c r="BH825" s="121"/>
      <c r="BI825" s="121"/>
      <c r="BJ825" s="121"/>
      <c r="BK825" s="121"/>
      <c r="BL825" s="121"/>
      <c r="BM825" s="121"/>
      <c r="BN825" s="121"/>
      <c r="BO825" s="121"/>
      <c r="BP825" s="121"/>
      <c r="BQ825" s="121"/>
      <c r="BR825" s="121"/>
      <c r="BS825" s="121"/>
      <c r="BT825" s="121"/>
      <c r="BU825" s="121"/>
      <c r="BV825" s="121"/>
      <c r="BW825" s="121"/>
      <c r="BX825" s="121"/>
      <c r="BY825" s="121"/>
    </row>
    <row r="826" spans="1:77" s="100" customFormat="1" ht="16" hidden="1" thickBot="1">
      <c r="A826" s="231"/>
      <c r="B826" s="254"/>
      <c r="C826" s="72" t="s">
        <v>462</v>
      </c>
      <c r="D826" s="70"/>
      <c r="E826" s="128" t="s">
        <v>724</v>
      </c>
      <c r="F826" s="104" t="s">
        <v>123</v>
      </c>
      <c r="G826" s="139"/>
      <c r="H826" s="139"/>
      <c r="I826" s="139"/>
      <c r="J826" s="104" t="s">
        <v>1193</v>
      </c>
      <c r="K826" s="139"/>
      <c r="L826" s="139"/>
      <c r="M826" s="139"/>
      <c r="N826" s="282"/>
      <c r="O826" s="282"/>
      <c r="P826" s="282"/>
      <c r="Q826" s="282"/>
      <c r="R826" s="146" t="s">
        <v>1675</v>
      </c>
      <c r="S826" s="146">
        <v>0</v>
      </c>
      <c r="T826" s="282" t="s">
        <v>1581</v>
      </c>
      <c r="U826" s="146" t="s">
        <v>1653</v>
      </c>
      <c r="V826" s="189" t="s">
        <v>890</v>
      </c>
      <c r="W826" s="50">
        <v>0</v>
      </c>
      <c r="X826" s="50">
        <v>0</v>
      </c>
      <c r="Y826" s="50">
        <v>0</v>
      </c>
      <c r="Z826" s="139"/>
      <c r="AA826" s="139"/>
      <c r="AB826" s="139"/>
      <c r="AC826" s="139"/>
      <c r="AD826" s="139"/>
      <c r="AE826" s="139"/>
      <c r="AF826" s="139"/>
      <c r="AG826" s="139"/>
      <c r="AH826" s="139"/>
      <c r="AI826" s="139"/>
      <c r="AJ826" s="139"/>
      <c r="AK826" s="139"/>
      <c r="AL826" s="139"/>
      <c r="AM826" s="139"/>
      <c r="AN826" s="139"/>
      <c r="AO826" s="139"/>
      <c r="AP826" s="139"/>
      <c r="AQ826" s="70" t="s">
        <v>204</v>
      </c>
      <c r="AR826" s="70">
        <v>2007</v>
      </c>
      <c r="AS826" s="139"/>
      <c r="AT826" s="139"/>
      <c r="AU826" s="139"/>
      <c r="AV826" s="71">
        <v>14367369.753616488</v>
      </c>
      <c r="AW826" s="104" t="s">
        <v>123</v>
      </c>
      <c r="AX826" s="104"/>
      <c r="AY826" s="230" t="s">
        <v>1619</v>
      </c>
      <c r="AZ826" s="104" t="s">
        <v>1193</v>
      </c>
      <c r="BA826" s="104"/>
      <c r="BB826" s="104"/>
      <c r="BC826" s="66"/>
      <c r="BD826" s="66"/>
      <c r="BE826" s="121"/>
      <c r="BF826" s="121"/>
      <c r="BG826" s="121"/>
      <c r="BH826" s="121"/>
      <c r="BI826" s="121"/>
      <c r="BJ826" s="121"/>
      <c r="BK826" s="121"/>
      <c r="BL826" s="121"/>
      <c r="BM826" s="121"/>
      <c r="BN826" s="121"/>
      <c r="BO826" s="121"/>
      <c r="BP826" s="121"/>
      <c r="BQ826" s="121"/>
      <c r="BR826" s="121"/>
      <c r="BS826" s="121"/>
      <c r="BT826" s="121"/>
      <c r="BU826" s="121"/>
      <c r="BV826" s="121"/>
      <c r="BW826" s="121"/>
      <c r="BX826" s="121"/>
      <c r="BY826" s="121"/>
    </row>
    <row r="827" spans="1:77" s="100" customFormat="1" ht="16" hidden="1" thickBot="1">
      <c r="A827" s="231"/>
      <c r="B827" s="254"/>
      <c r="C827" s="72" t="s">
        <v>516</v>
      </c>
      <c r="D827" s="70"/>
      <c r="E827" s="128" t="s">
        <v>721</v>
      </c>
      <c r="F827" s="104" t="s">
        <v>123</v>
      </c>
      <c r="G827" s="139"/>
      <c r="H827" s="139"/>
      <c r="I827" s="139"/>
      <c r="J827" s="104" t="s">
        <v>1193</v>
      </c>
      <c r="K827" s="139"/>
      <c r="L827" s="139"/>
      <c r="M827" s="139"/>
      <c r="N827" s="282"/>
      <c r="O827" s="282"/>
      <c r="P827" s="282"/>
      <c r="Q827" s="282"/>
      <c r="R827" s="146" t="s">
        <v>1707</v>
      </c>
      <c r="S827" s="146">
        <v>0</v>
      </c>
      <c r="T827" s="282" t="s">
        <v>1581</v>
      </c>
      <c r="U827" s="146" t="s">
        <v>1654</v>
      </c>
      <c r="V827" s="189"/>
      <c r="W827" s="50">
        <v>0</v>
      </c>
      <c r="X827" s="50">
        <v>0</v>
      </c>
      <c r="Y827" s="50">
        <v>0</v>
      </c>
      <c r="Z827" s="139"/>
      <c r="AA827" s="139"/>
      <c r="AB827" s="139"/>
      <c r="AC827" s="139"/>
      <c r="AD827" s="139"/>
      <c r="AE827" s="139"/>
      <c r="AF827" s="139"/>
      <c r="AG827" s="139"/>
      <c r="AH827" s="139"/>
      <c r="AI827" s="139"/>
      <c r="AJ827" s="139"/>
      <c r="AK827" s="139"/>
      <c r="AL827" s="139"/>
      <c r="AM827" s="139"/>
      <c r="AN827" s="139"/>
      <c r="AO827" s="139"/>
      <c r="AP827" s="139"/>
      <c r="AQ827" s="70" t="s">
        <v>204</v>
      </c>
      <c r="AR827" s="70">
        <v>2007</v>
      </c>
      <c r="AS827" s="139"/>
      <c r="AT827" s="139"/>
      <c r="AU827" s="139"/>
      <c r="AV827" s="71">
        <v>803926.76741589257</v>
      </c>
      <c r="AW827" s="104" t="s">
        <v>123</v>
      </c>
      <c r="AX827" s="104"/>
      <c r="AY827" s="230" t="s">
        <v>1619</v>
      </c>
      <c r="AZ827" s="104" t="s">
        <v>1193</v>
      </c>
      <c r="BA827" s="104"/>
      <c r="BB827" s="104"/>
      <c r="BC827" s="66"/>
      <c r="BD827" s="66"/>
      <c r="BE827" s="121"/>
      <c r="BF827" s="121"/>
      <c r="BG827" s="121"/>
      <c r="BH827" s="121"/>
      <c r="BI827" s="121"/>
      <c r="BJ827" s="121"/>
      <c r="BK827" s="121"/>
      <c r="BL827" s="121"/>
      <c r="BM827" s="121"/>
      <c r="BN827" s="121"/>
      <c r="BO827" s="121"/>
      <c r="BP827" s="121"/>
      <c r="BQ827" s="121"/>
      <c r="BR827" s="121"/>
      <c r="BS827" s="121"/>
      <c r="BT827" s="121"/>
      <c r="BU827" s="121"/>
      <c r="BV827" s="121"/>
      <c r="BW827" s="121"/>
      <c r="BX827" s="121"/>
      <c r="BY827" s="121"/>
    </row>
    <row r="828" spans="1:77" s="100" customFormat="1" ht="16" hidden="1" thickBot="1">
      <c r="A828" s="231"/>
      <c r="B828" s="254"/>
      <c r="C828" s="72" t="s">
        <v>517</v>
      </c>
      <c r="D828" s="70"/>
      <c r="E828" s="128" t="s">
        <v>715</v>
      </c>
      <c r="F828" s="104" t="s">
        <v>123</v>
      </c>
      <c r="G828" s="139"/>
      <c r="H828" s="139"/>
      <c r="I828" s="139"/>
      <c r="J828" s="104" t="s">
        <v>1193</v>
      </c>
      <c r="K828" s="139"/>
      <c r="L828" s="139"/>
      <c r="M828" s="139"/>
      <c r="N828" s="282"/>
      <c r="O828" s="282"/>
      <c r="P828" s="282"/>
      <c r="Q828" s="282"/>
      <c r="R828" s="146" t="s">
        <v>1708</v>
      </c>
      <c r="S828" s="146">
        <v>0</v>
      </c>
      <c r="T828" s="282" t="s">
        <v>1581</v>
      </c>
      <c r="U828" s="146" t="s">
        <v>1653</v>
      </c>
      <c r="V828" s="189" t="s">
        <v>891</v>
      </c>
      <c r="W828" s="50">
        <v>0</v>
      </c>
      <c r="X828" s="50">
        <v>0</v>
      </c>
      <c r="Y828" s="50">
        <v>0</v>
      </c>
      <c r="Z828" s="139"/>
      <c r="AA828" s="139"/>
      <c r="AB828" s="139"/>
      <c r="AC828" s="139"/>
      <c r="AD828" s="139"/>
      <c r="AE828" s="139"/>
      <c r="AF828" s="139"/>
      <c r="AG828" s="139"/>
      <c r="AH828" s="139"/>
      <c r="AI828" s="139"/>
      <c r="AJ828" s="139"/>
      <c r="AK828" s="139"/>
      <c r="AL828" s="139"/>
      <c r="AM828" s="139"/>
      <c r="AN828" s="139"/>
      <c r="AO828" s="139"/>
      <c r="AP828" s="139"/>
      <c r="AQ828" s="70" t="s">
        <v>204</v>
      </c>
      <c r="AR828" s="70">
        <v>2007</v>
      </c>
      <c r="AS828" s="139"/>
      <c r="AT828" s="139"/>
      <c r="AU828" s="139"/>
      <c r="AV828" s="71">
        <v>14476465.522820644</v>
      </c>
      <c r="AW828" s="104" t="s">
        <v>123</v>
      </c>
      <c r="AX828" s="104"/>
      <c r="AY828" s="230" t="s">
        <v>1619</v>
      </c>
      <c r="AZ828" s="104" t="s">
        <v>1193</v>
      </c>
      <c r="BA828" s="104"/>
      <c r="BB828" s="104"/>
      <c r="BC828" s="66"/>
      <c r="BD828" s="66"/>
      <c r="BE828" s="121"/>
      <c r="BF828" s="121"/>
      <c r="BG828" s="121"/>
      <c r="BH828" s="121"/>
      <c r="BI828" s="121"/>
      <c r="BJ828" s="121"/>
      <c r="BK828" s="121"/>
      <c r="BL828" s="121"/>
      <c r="BM828" s="121"/>
      <c r="BN828" s="121"/>
      <c r="BO828" s="121"/>
      <c r="BP828" s="121"/>
      <c r="BQ828" s="121"/>
      <c r="BR828" s="121"/>
      <c r="BS828" s="121"/>
      <c r="BT828" s="121"/>
      <c r="BU828" s="121"/>
      <c r="BV828" s="121"/>
      <c r="BW828" s="121"/>
      <c r="BX828" s="121"/>
      <c r="BY828" s="121"/>
    </row>
    <row r="829" spans="1:77" s="100" customFormat="1" ht="16" hidden="1" thickBot="1">
      <c r="A829" s="231"/>
      <c r="B829" s="254"/>
      <c r="C829" s="72" t="s">
        <v>518</v>
      </c>
      <c r="D829" s="70"/>
      <c r="E829" s="128" t="s">
        <v>727</v>
      </c>
      <c r="F829" s="104" t="s">
        <v>123</v>
      </c>
      <c r="G829" s="139"/>
      <c r="H829" s="139"/>
      <c r="I829" s="139"/>
      <c r="J829" s="104" t="s">
        <v>1193</v>
      </c>
      <c r="K829" s="139"/>
      <c r="L829" s="139"/>
      <c r="M829" s="139"/>
      <c r="N829" s="282"/>
      <c r="O829" s="282"/>
      <c r="P829" s="282"/>
      <c r="Q829" s="282"/>
      <c r="R829" s="146" t="s">
        <v>1709</v>
      </c>
      <c r="S829" s="146">
        <v>0</v>
      </c>
      <c r="T829" s="282" t="s">
        <v>1581</v>
      </c>
      <c r="U829" s="146" t="s">
        <v>1653</v>
      </c>
      <c r="V829" s="189" t="s">
        <v>859</v>
      </c>
      <c r="W829" s="50">
        <v>0</v>
      </c>
      <c r="X829" s="50">
        <v>0</v>
      </c>
      <c r="Y829" s="50">
        <v>0</v>
      </c>
      <c r="Z829" s="139"/>
      <c r="AA829" s="139"/>
      <c r="AB829" s="139"/>
      <c r="AC829" s="139"/>
      <c r="AD829" s="139"/>
      <c r="AE829" s="139"/>
      <c r="AF829" s="139"/>
      <c r="AG829" s="139"/>
      <c r="AH829" s="139"/>
      <c r="AI829" s="139"/>
      <c r="AJ829" s="139"/>
      <c r="AK829" s="139"/>
      <c r="AL829" s="139"/>
      <c r="AM829" s="139"/>
      <c r="AN829" s="139"/>
      <c r="AO829" s="139"/>
      <c r="AP829" s="139"/>
      <c r="AQ829" s="70" t="s">
        <v>204</v>
      </c>
      <c r="AR829" s="70">
        <v>2007</v>
      </c>
      <c r="AS829" s="139"/>
      <c r="AT829" s="139"/>
      <c r="AU829" s="139"/>
      <c r="AV829" s="71">
        <v>96815982.976882115</v>
      </c>
      <c r="AW829" s="104" t="s">
        <v>123</v>
      </c>
      <c r="AX829" s="104"/>
      <c r="AY829" s="230" t="s">
        <v>1619</v>
      </c>
      <c r="AZ829" s="104" t="s">
        <v>1193</v>
      </c>
      <c r="BA829" s="104"/>
      <c r="BB829" s="104"/>
      <c r="BC829" s="66"/>
      <c r="BD829" s="66"/>
      <c r="BE829" s="121"/>
      <c r="BF829" s="121"/>
      <c r="BG829" s="121"/>
      <c r="BH829" s="121"/>
      <c r="BI829" s="121"/>
      <c r="BJ829" s="121"/>
      <c r="BK829" s="121"/>
      <c r="BL829" s="121"/>
      <c r="BM829" s="121"/>
      <c r="BN829" s="121"/>
      <c r="BO829" s="121"/>
      <c r="BP829" s="121"/>
      <c r="BQ829" s="121"/>
      <c r="BR829" s="121"/>
      <c r="BS829" s="121"/>
      <c r="BT829" s="121"/>
      <c r="BU829" s="121"/>
      <c r="BV829" s="121"/>
      <c r="BW829" s="121"/>
      <c r="BX829" s="121"/>
      <c r="BY829" s="121"/>
    </row>
    <row r="830" spans="1:77" s="100" customFormat="1" ht="16" hidden="1" thickBot="1">
      <c r="A830" s="231"/>
      <c r="B830" s="254"/>
      <c r="C830" s="72" t="s">
        <v>519</v>
      </c>
      <c r="D830" s="70"/>
      <c r="E830" s="128" t="s">
        <v>1710</v>
      </c>
      <c r="F830" s="104" t="s">
        <v>123</v>
      </c>
      <c r="G830" s="139"/>
      <c r="H830" s="139"/>
      <c r="I830" s="139"/>
      <c r="J830" s="104" t="s">
        <v>1193</v>
      </c>
      <c r="K830" s="139"/>
      <c r="L830" s="139"/>
      <c r="M830" s="139"/>
      <c r="N830" s="282"/>
      <c r="O830" s="282"/>
      <c r="P830" s="282"/>
      <c r="Q830" s="282"/>
      <c r="R830" s="146" t="s">
        <v>1707</v>
      </c>
      <c r="S830" s="146">
        <v>0</v>
      </c>
      <c r="T830" s="282" t="s">
        <v>1581</v>
      </c>
      <c r="U830" s="146" t="s">
        <v>1654</v>
      </c>
      <c r="V830" s="189" t="s">
        <v>892</v>
      </c>
      <c r="W830" s="50">
        <v>0</v>
      </c>
      <c r="X830" s="50">
        <v>0</v>
      </c>
      <c r="Y830" s="50">
        <v>0</v>
      </c>
      <c r="Z830" s="139"/>
      <c r="AA830" s="139"/>
      <c r="AB830" s="139"/>
      <c r="AC830" s="139"/>
      <c r="AD830" s="139"/>
      <c r="AE830" s="139"/>
      <c r="AF830" s="139"/>
      <c r="AG830" s="139"/>
      <c r="AH830" s="139"/>
      <c r="AI830" s="139"/>
      <c r="AJ830" s="139"/>
      <c r="AK830" s="139"/>
      <c r="AL830" s="139"/>
      <c r="AM830" s="139"/>
      <c r="AN830" s="139"/>
      <c r="AO830" s="139"/>
      <c r="AP830" s="139"/>
      <c r="AQ830" s="70" t="s">
        <v>204</v>
      </c>
      <c r="AR830" s="70">
        <v>2007</v>
      </c>
      <c r="AS830" s="139"/>
      <c r="AT830" s="139"/>
      <c r="AU830" s="139"/>
      <c r="AV830" s="71">
        <v>16150357.097631028</v>
      </c>
      <c r="AW830" s="104" t="s">
        <v>123</v>
      </c>
      <c r="AX830" s="104"/>
      <c r="AY830" s="230" t="s">
        <v>1619</v>
      </c>
      <c r="AZ830" s="104" t="s">
        <v>1193</v>
      </c>
      <c r="BA830" s="104"/>
      <c r="BB830" s="104"/>
      <c r="BC830" s="66"/>
      <c r="BD830" s="66"/>
      <c r="BE830" s="121"/>
      <c r="BF830" s="121"/>
      <c r="BG830" s="121"/>
      <c r="BH830" s="121"/>
      <c r="BI830" s="121"/>
      <c r="BJ830" s="121"/>
      <c r="BK830" s="121"/>
      <c r="BL830" s="121"/>
      <c r="BM830" s="121"/>
      <c r="BN830" s="121"/>
      <c r="BO830" s="121"/>
      <c r="BP830" s="121"/>
      <c r="BQ830" s="121"/>
      <c r="BR830" s="121"/>
      <c r="BS830" s="121"/>
      <c r="BT830" s="121"/>
      <c r="BU830" s="121"/>
      <c r="BV830" s="121"/>
      <c r="BW830" s="121"/>
      <c r="BX830" s="121"/>
      <c r="BY830" s="121"/>
    </row>
    <row r="831" spans="1:77" s="100" customFormat="1" ht="16" hidden="1" thickBot="1">
      <c r="A831" s="231"/>
      <c r="B831" s="254"/>
      <c r="C831" s="72" t="s">
        <v>520</v>
      </c>
      <c r="D831" s="70"/>
      <c r="E831" s="128" t="s">
        <v>720</v>
      </c>
      <c r="F831" s="104" t="s">
        <v>123</v>
      </c>
      <c r="G831" s="139"/>
      <c r="H831" s="139"/>
      <c r="I831" s="139"/>
      <c r="J831" s="104" t="s">
        <v>1193</v>
      </c>
      <c r="K831" s="139"/>
      <c r="L831" s="139"/>
      <c r="M831" s="139"/>
      <c r="N831" s="282"/>
      <c r="O831" s="282"/>
      <c r="P831" s="282"/>
      <c r="Q831" s="282"/>
      <c r="R831" s="146" t="s">
        <v>1671</v>
      </c>
      <c r="S831" s="146">
        <v>0</v>
      </c>
      <c r="T831" s="282" t="s">
        <v>1589</v>
      </c>
      <c r="U831" s="146" t="s">
        <v>1654</v>
      </c>
      <c r="V831" s="189"/>
      <c r="W831" s="50">
        <v>0</v>
      </c>
      <c r="X831" s="50">
        <v>0</v>
      </c>
      <c r="Y831" s="50">
        <v>0</v>
      </c>
      <c r="Z831" s="139"/>
      <c r="AA831" s="139"/>
      <c r="AB831" s="139"/>
      <c r="AC831" s="139"/>
      <c r="AD831" s="139"/>
      <c r="AE831" s="139"/>
      <c r="AF831" s="139"/>
      <c r="AG831" s="139"/>
      <c r="AH831" s="139"/>
      <c r="AI831" s="139"/>
      <c r="AJ831" s="139"/>
      <c r="AK831" s="139"/>
      <c r="AL831" s="139"/>
      <c r="AM831" s="139"/>
      <c r="AN831" s="139"/>
      <c r="AO831" s="139"/>
      <c r="AP831" s="139"/>
      <c r="AQ831" s="70" t="s">
        <v>204</v>
      </c>
      <c r="AR831" s="70">
        <v>2007</v>
      </c>
      <c r="AS831" s="139"/>
      <c r="AT831" s="139"/>
      <c r="AU831" s="139"/>
      <c r="AV831" s="71">
        <v>96358593.114558682</v>
      </c>
      <c r="AW831" s="104" t="s">
        <v>123</v>
      </c>
      <c r="AX831" s="104"/>
      <c r="AY831" s="230" t="s">
        <v>1619</v>
      </c>
      <c r="AZ831" s="104" t="s">
        <v>1193</v>
      </c>
      <c r="BA831" s="104"/>
      <c r="BB831" s="104"/>
      <c r="BC831" s="66"/>
      <c r="BD831" s="66"/>
      <c r="BE831" s="121"/>
      <c r="BF831" s="121"/>
      <c r="BG831" s="121"/>
      <c r="BH831" s="121"/>
      <c r="BI831" s="121"/>
      <c r="BJ831" s="121"/>
      <c r="BK831" s="121"/>
      <c r="BL831" s="121"/>
      <c r="BM831" s="121"/>
      <c r="BN831" s="121"/>
      <c r="BO831" s="121"/>
      <c r="BP831" s="121"/>
      <c r="BQ831" s="121"/>
      <c r="BR831" s="121"/>
      <c r="BS831" s="121"/>
      <c r="BT831" s="121"/>
      <c r="BU831" s="121"/>
      <c r="BV831" s="121"/>
      <c r="BW831" s="121"/>
      <c r="BX831" s="121"/>
      <c r="BY831" s="121"/>
    </row>
    <row r="832" spans="1:77" s="100" customFormat="1" ht="16" hidden="1" thickBot="1">
      <c r="A832" s="231"/>
      <c r="B832" s="254"/>
      <c r="C832" s="72" t="s">
        <v>521</v>
      </c>
      <c r="D832" s="70"/>
      <c r="E832" s="127" t="s">
        <v>713</v>
      </c>
      <c r="F832" s="104" t="s">
        <v>123</v>
      </c>
      <c r="G832" s="139"/>
      <c r="H832" s="139"/>
      <c r="I832" s="139"/>
      <c r="J832" s="104" t="s">
        <v>1193</v>
      </c>
      <c r="K832" s="139"/>
      <c r="L832" s="139"/>
      <c r="M832" s="139"/>
      <c r="N832" s="282"/>
      <c r="O832" s="282"/>
      <c r="P832" s="282"/>
      <c r="Q832" s="282"/>
      <c r="R832" s="146" t="s">
        <v>1711</v>
      </c>
      <c r="S832" s="146">
        <v>0</v>
      </c>
      <c r="T832" s="282"/>
      <c r="U832" s="146" t="s">
        <v>1653</v>
      </c>
      <c r="V832" s="189"/>
      <c r="W832" s="50">
        <v>0</v>
      </c>
      <c r="X832" s="50">
        <v>0</v>
      </c>
      <c r="Y832" s="50">
        <v>0</v>
      </c>
      <c r="Z832" s="139"/>
      <c r="AA832" s="139"/>
      <c r="AB832" s="139"/>
      <c r="AC832" s="139"/>
      <c r="AD832" s="139"/>
      <c r="AE832" s="139"/>
      <c r="AF832" s="139"/>
      <c r="AG832" s="139"/>
      <c r="AH832" s="139"/>
      <c r="AI832" s="139"/>
      <c r="AJ832" s="139"/>
      <c r="AK832" s="139"/>
      <c r="AL832" s="139"/>
      <c r="AM832" s="139"/>
      <c r="AN832" s="139"/>
      <c r="AO832" s="139"/>
      <c r="AP832" s="139"/>
      <c r="AQ832" s="70" t="s">
        <v>204</v>
      </c>
      <c r="AR832" s="70">
        <v>2007</v>
      </c>
      <c r="AS832" s="139"/>
      <c r="AT832" s="139"/>
      <c r="AU832" s="139"/>
      <c r="AV832" s="71">
        <v>532602.36642208754</v>
      </c>
      <c r="AW832" s="104" t="s">
        <v>123</v>
      </c>
      <c r="AX832" s="104"/>
      <c r="AY832" s="230" t="s">
        <v>1619</v>
      </c>
      <c r="AZ832" s="104" t="s">
        <v>1193</v>
      </c>
      <c r="BA832" s="104"/>
      <c r="BB832" s="104"/>
      <c r="BC832" s="66"/>
      <c r="BD832" s="66"/>
      <c r="BE832" s="121"/>
      <c r="BF832" s="121"/>
      <c r="BG832" s="121"/>
      <c r="BH832" s="121"/>
      <c r="BI832" s="121"/>
      <c r="BJ832" s="121"/>
      <c r="BK832" s="121"/>
      <c r="BL832" s="121"/>
      <c r="BM832" s="121"/>
      <c r="BN832" s="121"/>
      <c r="BO832" s="121"/>
      <c r="BP832" s="121"/>
      <c r="BQ832" s="121"/>
      <c r="BR832" s="121"/>
      <c r="BS832" s="121"/>
      <c r="BT832" s="121"/>
      <c r="BU832" s="121"/>
      <c r="BV832" s="121"/>
      <c r="BW832" s="121"/>
      <c r="BX832" s="121"/>
      <c r="BY832" s="121"/>
    </row>
    <row r="833" spans="1:77" s="100" customFormat="1" ht="16" hidden="1" thickBot="1">
      <c r="A833" s="231"/>
      <c r="B833" s="254"/>
      <c r="C833" s="72" t="s">
        <v>522</v>
      </c>
      <c r="D833" s="70"/>
      <c r="E833" s="128" t="s">
        <v>714</v>
      </c>
      <c r="F833" s="104" t="s">
        <v>123</v>
      </c>
      <c r="G833" s="139"/>
      <c r="H833" s="139"/>
      <c r="I833" s="139"/>
      <c r="J833" s="104" t="s">
        <v>1193</v>
      </c>
      <c r="K833" s="139"/>
      <c r="L833" s="139"/>
      <c r="M833" s="139"/>
      <c r="N833" s="282"/>
      <c r="O833" s="282"/>
      <c r="P833" s="282"/>
      <c r="Q833" s="282"/>
      <c r="R833" s="146" t="s">
        <v>1683</v>
      </c>
      <c r="S833" s="146">
        <v>0</v>
      </c>
      <c r="T833" s="282" t="s">
        <v>1581</v>
      </c>
      <c r="U833" s="146" t="s">
        <v>1653</v>
      </c>
      <c r="V833" s="189" t="s">
        <v>873</v>
      </c>
      <c r="W833" s="50">
        <v>0</v>
      </c>
      <c r="X833" s="50">
        <v>0</v>
      </c>
      <c r="Y833" s="50">
        <v>0</v>
      </c>
      <c r="Z833" s="139"/>
      <c r="AA833" s="139"/>
      <c r="AB833" s="139"/>
      <c r="AC833" s="139"/>
      <c r="AD833" s="139"/>
      <c r="AE833" s="139"/>
      <c r="AF833" s="139"/>
      <c r="AG833" s="139"/>
      <c r="AH833" s="139"/>
      <c r="AI833" s="139"/>
      <c r="AJ833" s="139"/>
      <c r="AK833" s="139"/>
      <c r="AL833" s="139"/>
      <c r="AM833" s="139"/>
      <c r="AN833" s="139"/>
      <c r="AO833" s="139"/>
      <c r="AP833" s="139"/>
      <c r="AQ833" s="70" t="s">
        <v>204</v>
      </c>
      <c r="AR833" s="70">
        <v>2007</v>
      </c>
      <c r="AS833" s="139"/>
      <c r="AT833" s="139"/>
      <c r="AU833" s="139"/>
      <c r="AV833" s="71">
        <v>835509.79392345808</v>
      </c>
      <c r="AW833" s="104" t="s">
        <v>123</v>
      </c>
      <c r="AX833" s="104"/>
      <c r="AY833" s="230" t="s">
        <v>1619</v>
      </c>
      <c r="AZ833" s="104" t="s">
        <v>1193</v>
      </c>
      <c r="BA833" s="104"/>
      <c r="BB833" s="104"/>
      <c r="BC833" s="66"/>
      <c r="BD833" s="66"/>
      <c r="BE833" s="121"/>
      <c r="BF833" s="121"/>
      <c r="BG833" s="121"/>
      <c r="BH833" s="121"/>
      <c r="BI833" s="121"/>
      <c r="BJ833" s="121"/>
      <c r="BK833" s="121"/>
      <c r="BL833" s="121"/>
      <c r="BM833" s="121"/>
      <c r="BN833" s="121"/>
      <c r="BO833" s="121"/>
      <c r="BP833" s="121"/>
      <c r="BQ833" s="121"/>
      <c r="BR833" s="121"/>
      <c r="BS833" s="121"/>
      <c r="BT833" s="121"/>
      <c r="BU833" s="121"/>
      <c r="BV833" s="121"/>
      <c r="BW833" s="121"/>
      <c r="BX833" s="121"/>
      <c r="BY833" s="121"/>
    </row>
    <row r="834" spans="1:77" s="100" customFormat="1" ht="16" hidden="1" thickBot="1">
      <c r="A834" s="231"/>
      <c r="B834" s="254"/>
      <c r="C834" s="72" t="s">
        <v>523</v>
      </c>
      <c r="D834" s="70"/>
      <c r="E834" s="128" t="s">
        <v>725</v>
      </c>
      <c r="F834" s="104" t="s">
        <v>123</v>
      </c>
      <c r="G834" s="139"/>
      <c r="H834" s="139"/>
      <c r="I834" s="139"/>
      <c r="J834" s="104" t="s">
        <v>1193</v>
      </c>
      <c r="K834" s="139"/>
      <c r="L834" s="139"/>
      <c r="M834" s="139"/>
      <c r="N834" s="282"/>
      <c r="O834" s="282"/>
      <c r="P834" s="282"/>
      <c r="Q834" s="282"/>
      <c r="R834" s="146" t="s">
        <v>825</v>
      </c>
      <c r="S834" s="146">
        <v>0</v>
      </c>
      <c r="T834" s="282" t="s">
        <v>1581</v>
      </c>
      <c r="U834" s="146" t="s">
        <v>1654</v>
      </c>
      <c r="V834" s="189" t="s">
        <v>879</v>
      </c>
      <c r="W834" s="50">
        <v>0</v>
      </c>
      <c r="X834" s="50">
        <v>0</v>
      </c>
      <c r="Y834" s="50">
        <v>0</v>
      </c>
      <c r="Z834" s="139"/>
      <c r="AA834" s="139"/>
      <c r="AB834" s="139"/>
      <c r="AC834" s="139"/>
      <c r="AD834" s="139"/>
      <c r="AE834" s="139"/>
      <c r="AF834" s="139"/>
      <c r="AG834" s="139"/>
      <c r="AH834" s="139"/>
      <c r="AI834" s="139"/>
      <c r="AJ834" s="139"/>
      <c r="AK834" s="139"/>
      <c r="AL834" s="139"/>
      <c r="AM834" s="139"/>
      <c r="AN834" s="139"/>
      <c r="AO834" s="139"/>
      <c r="AP834" s="139"/>
      <c r="AQ834" s="70" t="s">
        <v>204</v>
      </c>
      <c r="AR834" s="70">
        <v>2007</v>
      </c>
      <c r="AS834" s="139"/>
      <c r="AT834" s="139"/>
      <c r="AU834" s="139"/>
      <c r="AV834" s="71">
        <v>42809978.958909698</v>
      </c>
      <c r="AW834" s="104" t="s">
        <v>123</v>
      </c>
      <c r="AX834" s="104"/>
      <c r="AY834" s="230" t="s">
        <v>1619</v>
      </c>
      <c r="AZ834" s="104" t="s">
        <v>1193</v>
      </c>
      <c r="BA834" s="104"/>
      <c r="BB834" s="104"/>
      <c r="BC834" s="66"/>
      <c r="BD834" s="66"/>
      <c r="BE834" s="121"/>
      <c r="BF834" s="121"/>
      <c r="BG834" s="121"/>
      <c r="BH834" s="121"/>
      <c r="BI834" s="121"/>
      <c r="BJ834" s="121"/>
      <c r="BK834" s="121"/>
      <c r="BL834" s="121"/>
      <c r="BM834" s="121"/>
      <c r="BN834" s="121"/>
      <c r="BO834" s="121"/>
      <c r="BP834" s="121"/>
      <c r="BQ834" s="121"/>
      <c r="BR834" s="121"/>
      <c r="BS834" s="121"/>
      <c r="BT834" s="121"/>
      <c r="BU834" s="121"/>
      <c r="BV834" s="121"/>
      <c r="BW834" s="121"/>
      <c r="BX834" s="121"/>
      <c r="BY834" s="121"/>
    </row>
    <row r="835" spans="1:77" s="100" customFormat="1" ht="16" hidden="1" thickBot="1">
      <c r="A835" s="231"/>
      <c r="B835" s="254"/>
      <c r="C835" s="72" t="s">
        <v>524</v>
      </c>
      <c r="D835" s="70"/>
      <c r="E835" s="128" t="s">
        <v>726</v>
      </c>
      <c r="F835" s="104" t="s">
        <v>123</v>
      </c>
      <c r="G835" s="139"/>
      <c r="H835" s="139"/>
      <c r="I835" s="139"/>
      <c r="J835" s="104" t="s">
        <v>1193</v>
      </c>
      <c r="K835" s="139"/>
      <c r="L835" s="139"/>
      <c r="M835" s="139"/>
      <c r="N835" s="282"/>
      <c r="O835" s="282"/>
      <c r="P835" s="282"/>
      <c r="Q835" s="282"/>
      <c r="R835" s="146" t="s">
        <v>1712</v>
      </c>
      <c r="S835" s="146">
        <v>0</v>
      </c>
      <c r="T835" s="282" t="s">
        <v>1581</v>
      </c>
      <c r="U835" s="146" t="s">
        <v>1653</v>
      </c>
      <c r="V835" s="189" t="s">
        <v>879</v>
      </c>
      <c r="W835" s="50">
        <v>0</v>
      </c>
      <c r="X835" s="50">
        <v>0</v>
      </c>
      <c r="Y835" s="50">
        <v>0</v>
      </c>
      <c r="Z835" s="139"/>
      <c r="AA835" s="139"/>
      <c r="AB835" s="139"/>
      <c r="AC835" s="139"/>
      <c r="AD835" s="139"/>
      <c r="AE835" s="139"/>
      <c r="AF835" s="139"/>
      <c r="AG835" s="139"/>
      <c r="AH835" s="139"/>
      <c r="AI835" s="139"/>
      <c r="AJ835" s="139"/>
      <c r="AK835" s="139"/>
      <c r="AL835" s="139"/>
      <c r="AM835" s="139"/>
      <c r="AN835" s="139"/>
      <c r="AO835" s="139"/>
      <c r="AP835" s="139"/>
      <c r="AQ835" s="70" t="s">
        <v>204</v>
      </c>
      <c r="AR835" s="70">
        <v>2007</v>
      </c>
      <c r="AS835" s="139"/>
      <c r="AT835" s="139"/>
      <c r="AU835" s="139"/>
      <c r="AV835" s="71">
        <v>88547000.496098652</v>
      </c>
      <c r="AW835" s="104" t="s">
        <v>123</v>
      </c>
      <c r="AX835" s="104"/>
      <c r="AY835" s="230" t="s">
        <v>1619</v>
      </c>
      <c r="AZ835" s="104" t="s">
        <v>1193</v>
      </c>
      <c r="BA835" s="104"/>
      <c r="BB835" s="104"/>
      <c r="BC835" s="66"/>
      <c r="BD835" s="66"/>
      <c r="BE835" s="121"/>
      <c r="BF835" s="121"/>
      <c r="BG835" s="121"/>
      <c r="BH835" s="121"/>
      <c r="BI835" s="121"/>
      <c r="BJ835" s="121"/>
      <c r="BK835" s="121"/>
      <c r="BL835" s="121"/>
      <c r="BM835" s="121"/>
      <c r="BN835" s="121"/>
      <c r="BO835" s="121"/>
      <c r="BP835" s="121"/>
      <c r="BQ835" s="121"/>
      <c r="BR835" s="121"/>
      <c r="BS835" s="121"/>
      <c r="BT835" s="121"/>
      <c r="BU835" s="121"/>
      <c r="BV835" s="121"/>
      <c r="BW835" s="121"/>
      <c r="BX835" s="121"/>
      <c r="BY835" s="121"/>
    </row>
    <row r="836" spans="1:77" s="100" customFormat="1" ht="16" hidden="1" thickBot="1">
      <c r="A836" s="231"/>
      <c r="B836" s="254"/>
      <c r="C836" s="72" t="s">
        <v>525</v>
      </c>
      <c r="D836" s="70"/>
      <c r="E836" s="119" t="s">
        <v>713</v>
      </c>
      <c r="F836" s="104" t="s">
        <v>123</v>
      </c>
      <c r="G836" s="139"/>
      <c r="H836" s="139"/>
      <c r="I836" s="139"/>
      <c r="J836" s="104" t="s">
        <v>1193</v>
      </c>
      <c r="K836" s="139"/>
      <c r="L836" s="139"/>
      <c r="M836" s="139"/>
      <c r="N836" s="139"/>
      <c r="O836" s="139"/>
      <c r="P836" s="139"/>
      <c r="Q836" s="139"/>
      <c r="R836" s="146" t="s">
        <v>827</v>
      </c>
      <c r="S836" s="146">
        <v>0</v>
      </c>
      <c r="T836" s="282" t="s">
        <v>238</v>
      </c>
      <c r="U836" s="146" t="s">
        <v>1658</v>
      </c>
      <c r="V836" s="189"/>
      <c r="W836" s="50">
        <v>0</v>
      </c>
      <c r="X836" s="50">
        <v>0</v>
      </c>
      <c r="Y836" s="50">
        <v>0</v>
      </c>
      <c r="Z836" s="139"/>
      <c r="AA836" s="139"/>
      <c r="AB836" s="139"/>
      <c r="AC836" s="139"/>
      <c r="AD836" s="139"/>
      <c r="AE836" s="139"/>
      <c r="AF836" s="139"/>
      <c r="AG836" s="139"/>
      <c r="AH836" s="139"/>
      <c r="AI836" s="139"/>
      <c r="AJ836" s="139"/>
      <c r="AK836" s="139"/>
      <c r="AL836" s="139"/>
      <c r="AM836" s="139"/>
      <c r="AN836" s="139"/>
      <c r="AO836" s="139"/>
      <c r="AP836" s="139"/>
      <c r="AQ836" s="70" t="s">
        <v>204</v>
      </c>
      <c r="AR836" s="70">
        <v>2007</v>
      </c>
      <c r="AS836" s="139"/>
      <c r="AT836" s="139"/>
      <c r="AU836" s="139"/>
      <c r="AV836" s="71">
        <v>10153249.860071218</v>
      </c>
      <c r="AW836" s="104" t="s">
        <v>123</v>
      </c>
      <c r="AX836" s="104"/>
      <c r="AY836" s="230" t="s">
        <v>1619</v>
      </c>
      <c r="AZ836" s="104" t="s">
        <v>1193</v>
      </c>
      <c r="BA836" s="104"/>
      <c r="BB836" s="104"/>
      <c r="BC836" s="66"/>
      <c r="BD836" s="66"/>
      <c r="BE836" s="121"/>
      <c r="BF836" s="121"/>
      <c r="BG836" s="121"/>
      <c r="BH836" s="121"/>
      <c r="BI836" s="121"/>
      <c r="BJ836" s="121"/>
      <c r="BK836" s="121"/>
      <c r="BL836" s="121"/>
      <c r="BM836" s="121"/>
      <c r="BN836" s="121"/>
      <c r="BO836" s="121"/>
      <c r="BP836" s="121"/>
      <c r="BQ836" s="121"/>
      <c r="BR836" s="121"/>
      <c r="BS836" s="121"/>
      <c r="BT836" s="121"/>
      <c r="BU836" s="121"/>
      <c r="BV836" s="121"/>
      <c r="BW836" s="121"/>
      <c r="BX836" s="121"/>
      <c r="BY836" s="121"/>
    </row>
    <row r="837" spans="1:77" s="100" customFormat="1" ht="16" hidden="1" thickBot="1">
      <c r="A837" s="231"/>
      <c r="B837" s="254"/>
      <c r="C837" s="72" t="s">
        <v>526</v>
      </c>
      <c r="D837" s="70"/>
      <c r="E837" s="128" t="s">
        <v>727</v>
      </c>
      <c r="F837" s="104" t="s">
        <v>123</v>
      </c>
      <c r="G837" s="139"/>
      <c r="H837" s="139"/>
      <c r="I837" s="139"/>
      <c r="J837" s="104" t="s">
        <v>1193</v>
      </c>
      <c r="K837" s="139"/>
      <c r="L837" s="139"/>
      <c r="M837" s="139"/>
      <c r="N837" s="282"/>
      <c r="O837" s="282"/>
      <c r="P837" s="282"/>
      <c r="Q837" s="282"/>
      <c r="R837" s="146" t="s">
        <v>1713</v>
      </c>
      <c r="S837" s="146">
        <v>0</v>
      </c>
      <c r="T837" s="282"/>
      <c r="U837" s="146" t="s">
        <v>1653</v>
      </c>
      <c r="V837" s="189" t="s">
        <v>871</v>
      </c>
      <c r="W837" s="50">
        <v>0</v>
      </c>
      <c r="X837" s="50">
        <v>0</v>
      </c>
      <c r="Y837" s="50">
        <v>0</v>
      </c>
      <c r="Z837" s="139"/>
      <c r="AA837" s="139"/>
      <c r="AB837" s="139"/>
      <c r="AC837" s="139"/>
      <c r="AD837" s="139"/>
      <c r="AE837" s="139"/>
      <c r="AF837" s="139"/>
      <c r="AG837" s="139"/>
      <c r="AH837" s="139"/>
      <c r="AI837" s="139"/>
      <c r="AJ837" s="139"/>
      <c r="AK837" s="139"/>
      <c r="AL837" s="139"/>
      <c r="AM837" s="139"/>
      <c r="AN837" s="139"/>
      <c r="AO837" s="139"/>
      <c r="AP837" s="139"/>
      <c r="AQ837" s="70" t="s">
        <v>204</v>
      </c>
      <c r="AR837" s="70">
        <v>2007</v>
      </c>
      <c r="AS837" s="139"/>
      <c r="AT837" s="139"/>
      <c r="AU837" s="139"/>
      <c r="AV837" s="71">
        <v>59777881.031164646</v>
      </c>
      <c r="AW837" s="104" t="s">
        <v>123</v>
      </c>
      <c r="AX837" s="104"/>
      <c r="AY837" s="230" t="s">
        <v>1619</v>
      </c>
      <c r="AZ837" s="104" t="s">
        <v>1193</v>
      </c>
      <c r="BA837" s="104"/>
      <c r="BB837" s="104"/>
      <c r="BC837" s="66"/>
      <c r="BD837" s="66"/>
      <c r="BE837" s="121"/>
      <c r="BF837" s="121"/>
      <c r="BG837" s="121"/>
      <c r="BH837" s="121"/>
      <c r="BI837" s="121"/>
      <c r="BJ837" s="121"/>
      <c r="BK837" s="121"/>
      <c r="BL837" s="121"/>
      <c r="BM837" s="121"/>
      <c r="BN837" s="121"/>
      <c r="BO837" s="121"/>
      <c r="BP837" s="121"/>
      <c r="BQ837" s="121"/>
      <c r="BR837" s="121"/>
      <c r="BS837" s="121"/>
      <c r="BT837" s="121"/>
      <c r="BU837" s="121"/>
      <c r="BV837" s="121"/>
      <c r="BW837" s="121"/>
      <c r="BX837" s="121"/>
      <c r="BY837" s="121"/>
    </row>
    <row r="838" spans="1:77" s="100" customFormat="1" ht="16" hidden="1" thickBot="1">
      <c r="A838" s="231"/>
      <c r="B838" s="254"/>
      <c r="C838" s="72" t="s">
        <v>527</v>
      </c>
      <c r="D838" s="70"/>
      <c r="E838" s="128" t="s">
        <v>714</v>
      </c>
      <c r="F838" s="104" t="s">
        <v>123</v>
      </c>
      <c r="G838" s="139"/>
      <c r="H838" s="139"/>
      <c r="I838" s="139"/>
      <c r="J838" s="104" t="s">
        <v>1193</v>
      </c>
      <c r="K838" s="139"/>
      <c r="L838" s="139"/>
      <c r="M838" s="139"/>
      <c r="N838" s="282"/>
      <c r="O838" s="282"/>
      <c r="P838" s="282"/>
      <c r="Q838" s="282"/>
      <c r="R838" s="146" t="s">
        <v>1714</v>
      </c>
      <c r="S838" s="146">
        <v>0</v>
      </c>
      <c r="T838" s="282" t="s">
        <v>238</v>
      </c>
      <c r="U838" s="146" t="s">
        <v>1656</v>
      </c>
      <c r="V838" s="189"/>
      <c r="W838" s="50">
        <v>0</v>
      </c>
      <c r="X838" s="50">
        <v>0</v>
      </c>
      <c r="Y838" s="50">
        <v>0</v>
      </c>
      <c r="Z838" s="139"/>
      <c r="AA838" s="139"/>
      <c r="AB838" s="139"/>
      <c r="AC838" s="139"/>
      <c r="AD838" s="139"/>
      <c r="AE838" s="139"/>
      <c r="AF838" s="139"/>
      <c r="AG838" s="139"/>
      <c r="AH838" s="139"/>
      <c r="AI838" s="139"/>
      <c r="AJ838" s="139"/>
      <c r="AK838" s="139"/>
      <c r="AL838" s="139"/>
      <c r="AM838" s="139"/>
      <c r="AN838" s="139"/>
      <c r="AO838" s="139"/>
      <c r="AP838" s="139"/>
      <c r="AQ838" s="70" t="s">
        <v>204</v>
      </c>
      <c r="AR838" s="70">
        <v>2007</v>
      </c>
      <c r="AS838" s="139"/>
      <c r="AT838" s="139"/>
      <c r="AU838" s="139"/>
      <c r="AV838" s="71">
        <v>180503420.381639</v>
      </c>
      <c r="AW838" s="104" t="s">
        <v>123</v>
      </c>
      <c r="AX838" s="104"/>
      <c r="AY838" s="230" t="s">
        <v>1619</v>
      </c>
      <c r="AZ838" s="104" t="s">
        <v>1193</v>
      </c>
      <c r="BA838" s="104"/>
      <c r="BB838" s="104"/>
      <c r="BC838" s="66"/>
      <c r="BD838" s="66"/>
      <c r="BE838" s="121"/>
      <c r="BF838" s="121"/>
      <c r="BG838" s="121"/>
      <c r="BH838" s="121"/>
      <c r="BI838" s="121"/>
      <c r="BJ838" s="121"/>
      <c r="BK838" s="121"/>
      <c r="BL838" s="121"/>
      <c r="BM838" s="121"/>
      <c r="BN838" s="121"/>
      <c r="BO838" s="121"/>
      <c r="BP838" s="121"/>
      <c r="BQ838" s="121"/>
      <c r="BR838" s="121"/>
      <c r="BS838" s="121"/>
      <c r="BT838" s="121"/>
      <c r="BU838" s="121"/>
      <c r="BV838" s="121"/>
      <c r="BW838" s="121"/>
      <c r="BX838" s="121"/>
      <c r="BY838" s="121"/>
    </row>
    <row r="839" spans="1:77" s="100" customFormat="1" ht="16" hidden="1" thickBot="1">
      <c r="A839" s="231"/>
      <c r="B839" s="254"/>
      <c r="C839" s="72" t="s">
        <v>528</v>
      </c>
      <c r="D839" s="70"/>
      <c r="E839" s="128" t="s">
        <v>714</v>
      </c>
      <c r="F839" s="104" t="s">
        <v>123</v>
      </c>
      <c r="G839" s="139"/>
      <c r="H839" s="139"/>
      <c r="I839" s="139"/>
      <c r="J839" s="104" t="s">
        <v>1193</v>
      </c>
      <c r="K839" s="139"/>
      <c r="L839" s="139"/>
      <c r="M839" s="139"/>
      <c r="N839" s="139"/>
      <c r="O839" s="139"/>
      <c r="P839" s="139"/>
      <c r="Q839" s="139"/>
      <c r="R839" s="146" t="s">
        <v>1715</v>
      </c>
      <c r="S839" s="146">
        <v>0</v>
      </c>
      <c r="T839" s="282" t="s">
        <v>238</v>
      </c>
      <c r="U839" s="146" t="s">
        <v>1656</v>
      </c>
      <c r="V839" s="189" t="s">
        <v>893</v>
      </c>
      <c r="W839" s="50">
        <v>0</v>
      </c>
      <c r="X839" s="50">
        <v>0</v>
      </c>
      <c r="Y839" s="50">
        <v>0</v>
      </c>
      <c r="Z839" s="139"/>
      <c r="AA839" s="139"/>
      <c r="AB839" s="139"/>
      <c r="AC839" s="139"/>
      <c r="AD839" s="139"/>
      <c r="AE839" s="139"/>
      <c r="AF839" s="139"/>
      <c r="AG839" s="139"/>
      <c r="AH839" s="139"/>
      <c r="AI839" s="139"/>
      <c r="AJ839" s="139"/>
      <c r="AK839" s="139"/>
      <c r="AL839" s="139"/>
      <c r="AM839" s="139"/>
      <c r="AN839" s="139"/>
      <c r="AO839" s="139"/>
      <c r="AP839" s="139"/>
      <c r="AQ839" s="70" t="s">
        <v>204</v>
      </c>
      <c r="AR839" s="70">
        <v>2007</v>
      </c>
      <c r="AS839" s="139"/>
      <c r="AT839" s="139"/>
      <c r="AU839" s="139"/>
      <c r="AV839" s="71">
        <v>120335609.17271401</v>
      </c>
      <c r="AW839" s="104" t="s">
        <v>123</v>
      </c>
      <c r="AX839" s="104"/>
      <c r="AY839" s="230" t="s">
        <v>1619</v>
      </c>
      <c r="AZ839" s="104" t="s">
        <v>1193</v>
      </c>
      <c r="BA839" s="104"/>
      <c r="BB839" s="104"/>
      <c r="BC839" s="66"/>
      <c r="BD839" s="66"/>
      <c r="BE839" s="121"/>
      <c r="BF839" s="121"/>
      <c r="BG839" s="121"/>
      <c r="BH839" s="121"/>
      <c r="BI839" s="121"/>
      <c r="BJ839" s="121"/>
      <c r="BK839" s="121"/>
      <c r="BL839" s="121"/>
      <c r="BM839" s="121"/>
      <c r="BN839" s="121"/>
      <c r="BO839" s="121"/>
      <c r="BP839" s="121"/>
      <c r="BQ839" s="121"/>
      <c r="BR839" s="121"/>
      <c r="BS839" s="121"/>
      <c r="BT839" s="121"/>
      <c r="BU839" s="121"/>
      <c r="BV839" s="121"/>
      <c r="BW839" s="121"/>
      <c r="BX839" s="121"/>
      <c r="BY839" s="121"/>
    </row>
    <row r="840" spans="1:77" s="100" customFormat="1" ht="16" hidden="1" thickBot="1">
      <c r="A840" s="231"/>
      <c r="B840" s="254"/>
      <c r="C840" s="72" t="s">
        <v>529</v>
      </c>
      <c r="D840" s="70"/>
      <c r="E840" s="73" t="s">
        <v>713</v>
      </c>
      <c r="F840" s="104" t="s">
        <v>123</v>
      </c>
      <c r="G840" s="139"/>
      <c r="H840" s="139"/>
      <c r="I840" s="139"/>
      <c r="J840" s="104" t="s">
        <v>1193</v>
      </c>
      <c r="K840" s="139"/>
      <c r="L840" s="139"/>
      <c r="M840" s="139"/>
      <c r="N840" s="139"/>
      <c r="O840" s="139"/>
      <c r="P840" s="139"/>
      <c r="Q840" s="139"/>
      <c r="R840" s="146" t="s">
        <v>1716</v>
      </c>
      <c r="S840" s="146">
        <v>0</v>
      </c>
      <c r="T840" s="282" t="s">
        <v>238</v>
      </c>
      <c r="U840" s="146" t="s">
        <v>1661</v>
      </c>
      <c r="V840" s="189"/>
      <c r="W840" s="50">
        <v>0</v>
      </c>
      <c r="X840" s="50">
        <v>0</v>
      </c>
      <c r="Y840" s="50">
        <v>0</v>
      </c>
      <c r="Z840" s="139"/>
      <c r="AA840" s="139"/>
      <c r="AB840" s="139"/>
      <c r="AC840" s="139"/>
      <c r="AD840" s="139"/>
      <c r="AE840" s="139"/>
      <c r="AF840" s="139"/>
      <c r="AG840" s="139"/>
      <c r="AH840" s="139"/>
      <c r="AI840" s="139"/>
      <c r="AJ840" s="139"/>
      <c r="AK840" s="139"/>
      <c r="AL840" s="139"/>
      <c r="AM840" s="139"/>
      <c r="AN840" s="139"/>
      <c r="AO840" s="139"/>
      <c r="AP840" s="139"/>
      <c r="AQ840" s="70" t="s">
        <v>204</v>
      </c>
      <c r="AR840" s="70">
        <v>2007</v>
      </c>
      <c r="AS840" s="139"/>
      <c r="AT840" s="139"/>
      <c r="AU840" s="139"/>
      <c r="AV840" s="71">
        <v>48295561.256278932</v>
      </c>
      <c r="AW840" s="104" t="s">
        <v>123</v>
      </c>
      <c r="AX840" s="104"/>
      <c r="AY840" s="230" t="s">
        <v>1619</v>
      </c>
      <c r="AZ840" s="104" t="s">
        <v>1193</v>
      </c>
      <c r="BA840" s="104"/>
      <c r="BB840" s="104"/>
      <c r="BC840" s="66"/>
      <c r="BD840" s="66"/>
      <c r="BE840" s="121"/>
      <c r="BF840" s="121"/>
      <c r="BG840" s="121"/>
      <c r="BH840" s="121"/>
      <c r="BI840" s="121"/>
      <c r="BJ840" s="121"/>
      <c r="BK840" s="121"/>
      <c r="BL840" s="121"/>
      <c r="BM840" s="121"/>
      <c r="BN840" s="121"/>
      <c r="BO840" s="121"/>
      <c r="BP840" s="121"/>
      <c r="BQ840" s="121"/>
      <c r="BR840" s="121"/>
      <c r="BS840" s="121"/>
      <c r="BT840" s="121"/>
      <c r="BU840" s="121"/>
      <c r="BV840" s="121"/>
      <c r="BW840" s="121"/>
      <c r="BX840" s="121"/>
      <c r="BY840" s="121"/>
    </row>
    <row r="841" spans="1:77" s="100" customFormat="1" ht="16" hidden="1" thickBot="1">
      <c r="A841" s="231"/>
      <c r="B841" s="254"/>
      <c r="C841" s="72" t="s">
        <v>530</v>
      </c>
      <c r="D841" s="70"/>
      <c r="E841" s="128" t="s">
        <v>728</v>
      </c>
      <c r="F841" s="104" t="s">
        <v>123</v>
      </c>
      <c r="G841" s="139"/>
      <c r="H841" s="139"/>
      <c r="I841" s="139"/>
      <c r="J841" s="104" t="s">
        <v>1193</v>
      </c>
      <c r="K841" s="139"/>
      <c r="L841" s="139"/>
      <c r="M841" s="139"/>
      <c r="N841" s="282"/>
      <c r="O841" s="282"/>
      <c r="P841" s="282"/>
      <c r="Q841" s="282"/>
      <c r="R841" s="146" t="s">
        <v>1717</v>
      </c>
      <c r="S841" s="146">
        <v>0</v>
      </c>
      <c r="T841" s="282" t="s">
        <v>225</v>
      </c>
      <c r="U841" s="146" t="s">
        <v>1653</v>
      </c>
      <c r="V841" s="189"/>
      <c r="W841" s="50">
        <v>0</v>
      </c>
      <c r="X841" s="50">
        <v>0</v>
      </c>
      <c r="Y841" s="50">
        <v>0</v>
      </c>
      <c r="Z841" s="139"/>
      <c r="AA841" s="139"/>
      <c r="AB841" s="139"/>
      <c r="AC841" s="139"/>
      <c r="AD841" s="139"/>
      <c r="AE841" s="139"/>
      <c r="AF841" s="139"/>
      <c r="AG841" s="139"/>
      <c r="AH841" s="139"/>
      <c r="AI841" s="139"/>
      <c r="AJ841" s="139"/>
      <c r="AK841" s="139"/>
      <c r="AL841" s="139"/>
      <c r="AM841" s="139"/>
      <c r="AN841" s="139"/>
      <c r="AO841" s="139"/>
      <c r="AP841" s="139"/>
      <c r="AQ841" s="70" t="s">
        <v>204</v>
      </c>
      <c r="AR841" s="70">
        <v>2007</v>
      </c>
      <c r="AS841" s="139"/>
      <c r="AT841" s="139"/>
      <c r="AU841" s="139"/>
      <c r="AV841" s="71">
        <v>46742746.779838145</v>
      </c>
      <c r="AW841" s="104" t="s">
        <v>123</v>
      </c>
      <c r="AX841" s="104"/>
      <c r="AY841" s="230" t="s">
        <v>1619</v>
      </c>
      <c r="AZ841" s="104" t="s">
        <v>1193</v>
      </c>
      <c r="BA841" s="104"/>
      <c r="BB841" s="104"/>
      <c r="BC841" s="66"/>
      <c r="BD841" s="66"/>
      <c r="BE841" s="121"/>
      <c r="BF841" s="121"/>
      <c r="BG841" s="121"/>
      <c r="BH841" s="121"/>
      <c r="BI841" s="121"/>
      <c r="BJ841" s="121"/>
      <c r="BK841" s="121"/>
      <c r="BL841" s="121"/>
      <c r="BM841" s="121"/>
      <c r="BN841" s="121"/>
      <c r="BO841" s="121"/>
      <c r="BP841" s="121"/>
      <c r="BQ841" s="121"/>
      <c r="BR841" s="121"/>
      <c r="BS841" s="121"/>
      <c r="BT841" s="121"/>
      <c r="BU841" s="121"/>
      <c r="BV841" s="121"/>
      <c r="BW841" s="121"/>
      <c r="BX841" s="121"/>
      <c r="BY841" s="121"/>
    </row>
    <row r="842" spans="1:77" s="100" customFormat="1" ht="16" hidden="1" thickBot="1">
      <c r="A842" s="231"/>
      <c r="B842" s="254"/>
      <c r="C842" s="72" t="s">
        <v>531</v>
      </c>
      <c r="D842" s="70"/>
      <c r="E842" s="128" t="s">
        <v>713</v>
      </c>
      <c r="F842" s="104" t="s">
        <v>123</v>
      </c>
      <c r="G842" s="139"/>
      <c r="H842" s="139"/>
      <c r="I842" s="139"/>
      <c r="J842" s="104" t="s">
        <v>1193</v>
      </c>
      <c r="K842" s="139"/>
      <c r="L842" s="139"/>
      <c r="M842" s="139"/>
      <c r="N842" s="282"/>
      <c r="O842" s="282"/>
      <c r="P842" s="282"/>
      <c r="Q842" s="282"/>
      <c r="R842" s="146" t="s">
        <v>1718</v>
      </c>
      <c r="S842" s="146">
        <v>0</v>
      </c>
      <c r="T842" s="282" t="s">
        <v>238</v>
      </c>
      <c r="U842" s="146" t="s">
        <v>1653</v>
      </c>
      <c r="V842" s="189" t="s">
        <v>855</v>
      </c>
      <c r="W842" s="50">
        <v>0</v>
      </c>
      <c r="X842" s="50">
        <v>0</v>
      </c>
      <c r="Y842" s="50">
        <v>0</v>
      </c>
      <c r="Z842" s="139"/>
      <c r="AA842" s="139"/>
      <c r="AB842" s="139"/>
      <c r="AC842" s="139"/>
      <c r="AD842" s="139"/>
      <c r="AE842" s="139"/>
      <c r="AF842" s="139"/>
      <c r="AG842" s="139"/>
      <c r="AH842" s="139"/>
      <c r="AI842" s="139"/>
      <c r="AJ842" s="139"/>
      <c r="AK842" s="139"/>
      <c r="AL842" s="139"/>
      <c r="AM842" s="139"/>
      <c r="AN842" s="139"/>
      <c r="AO842" s="139"/>
      <c r="AP842" s="139"/>
      <c r="AQ842" s="70" t="s">
        <v>204</v>
      </c>
      <c r="AR842" s="70">
        <v>2007</v>
      </c>
      <c r="AS842" s="139"/>
      <c r="AT842" s="139"/>
      <c r="AU842" s="139"/>
      <c r="AV842" s="71">
        <v>35889.903191444741</v>
      </c>
      <c r="AW842" s="104" t="s">
        <v>123</v>
      </c>
      <c r="AX842" s="104"/>
      <c r="AY842" s="230" t="s">
        <v>1619</v>
      </c>
      <c r="AZ842" s="104" t="s">
        <v>1193</v>
      </c>
      <c r="BA842" s="104"/>
      <c r="BB842" s="104"/>
      <c r="BC842" s="66"/>
      <c r="BD842" s="66"/>
      <c r="BE842" s="121"/>
      <c r="BF842" s="121"/>
      <c r="BG842" s="121"/>
      <c r="BH842" s="121"/>
      <c r="BI842" s="121"/>
      <c r="BJ842" s="121"/>
      <c r="BK842" s="121"/>
      <c r="BL842" s="121"/>
      <c r="BM842" s="121"/>
      <c r="BN842" s="121"/>
      <c r="BO842" s="121"/>
      <c r="BP842" s="121"/>
      <c r="BQ842" s="121"/>
      <c r="BR842" s="121"/>
      <c r="BS842" s="121"/>
      <c r="BT842" s="121"/>
      <c r="BU842" s="121"/>
      <c r="BV842" s="121"/>
      <c r="BW842" s="121"/>
      <c r="BX842" s="121"/>
      <c r="BY842" s="121"/>
    </row>
    <row r="843" spans="1:77" s="100" customFormat="1" ht="16" hidden="1" thickBot="1">
      <c r="A843" s="231"/>
      <c r="B843" s="254"/>
      <c r="C843" s="72" t="s">
        <v>464</v>
      </c>
      <c r="D843" s="70"/>
      <c r="E843" s="128" t="s">
        <v>725</v>
      </c>
      <c r="F843" s="104" t="s">
        <v>123</v>
      </c>
      <c r="G843" s="139"/>
      <c r="H843" s="139"/>
      <c r="I843" s="139"/>
      <c r="J843" s="104" t="s">
        <v>1193</v>
      </c>
      <c r="K843" s="139"/>
      <c r="L843" s="139"/>
      <c r="M843" s="139"/>
      <c r="N843" s="282"/>
      <c r="O843" s="282"/>
      <c r="P843" s="282"/>
      <c r="Q843" s="282"/>
      <c r="R843" s="146" t="s">
        <v>1685</v>
      </c>
      <c r="S843" s="146">
        <v>0</v>
      </c>
      <c r="T843" s="282" t="s">
        <v>238</v>
      </c>
      <c r="U843" s="146" t="s">
        <v>1654</v>
      </c>
      <c r="V843" s="189" t="s">
        <v>861</v>
      </c>
      <c r="W843" s="50">
        <v>0</v>
      </c>
      <c r="X843" s="50">
        <v>0</v>
      </c>
      <c r="Y843" s="50">
        <v>0</v>
      </c>
      <c r="Z843" s="139"/>
      <c r="AA843" s="139"/>
      <c r="AB843" s="139"/>
      <c r="AC843" s="139"/>
      <c r="AD843" s="139"/>
      <c r="AE843" s="139"/>
      <c r="AF843" s="139"/>
      <c r="AG843" s="139"/>
      <c r="AH843" s="139"/>
      <c r="AI843" s="139"/>
      <c r="AJ843" s="139"/>
      <c r="AK843" s="139"/>
      <c r="AL843" s="139"/>
      <c r="AM843" s="139"/>
      <c r="AN843" s="139"/>
      <c r="AO843" s="139"/>
      <c r="AP843" s="139"/>
      <c r="AQ843" s="70" t="s">
        <v>204</v>
      </c>
      <c r="AR843" s="70">
        <v>2007</v>
      </c>
      <c r="AS843" s="139"/>
      <c r="AT843" s="139"/>
      <c r="AU843" s="139"/>
      <c r="AV843" s="71">
        <v>17122605.259341698</v>
      </c>
      <c r="AW843" s="104" t="s">
        <v>123</v>
      </c>
      <c r="AX843" s="104"/>
      <c r="AY843" s="230" t="s">
        <v>1619</v>
      </c>
      <c r="AZ843" s="104" t="s">
        <v>1193</v>
      </c>
      <c r="BA843" s="104"/>
      <c r="BB843" s="104"/>
      <c r="BC843" s="66"/>
      <c r="BD843" s="66"/>
      <c r="BE843" s="121"/>
      <c r="BF843" s="121"/>
      <c r="BG843" s="121"/>
      <c r="BH843" s="121"/>
      <c r="BI843" s="121"/>
      <c r="BJ843" s="121"/>
      <c r="BK843" s="121"/>
      <c r="BL843" s="121"/>
      <c r="BM843" s="121"/>
      <c r="BN843" s="121"/>
      <c r="BO843" s="121"/>
      <c r="BP843" s="121"/>
      <c r="BQ843" s="121"/>
      <c r="BR843" s="121"/>
      <c r="BS843" s="121"/>
      <c r="BT843" s="121"/>
      <c r="BU843" s="121"/>
      <c r="BV843" s="121"/>
      <c r="BW843" s="121"/>
      <c r="BX843" s="121"/>
      <c r="BY843" s="121"/>
    </row>
    <row r="844" spans="1:77" s="100" customFormat="1" ht="16" hidden="1" thickBot="1">
      <c r="A844" s="231"/>
      <c r="B844" s="254"/>
      <c r="C844" s="72" t="s">
        <v>532</v>
      </c>
      <c r="D844" s="70"/>
      <c r="E844" s="128" t="s">
        <v>715</v>
      </c>
      <c r="F844" s="104" t="s">
        <v>123</v>
      </c>
      <c r="G844" s="139"/>
      <c r="H844" s="139"/>
      <c r="I844" s="139"/>
      <c r="J844" s="104" t="s">
        <v>1193</v>
      </c>
      <c r="K844" s="139"/>
      <c r="L844" s="139"/>
      <c r="M844" s="139"/>
      <c r="N844" s="282"/>
      <c r="O844" s="282"/>
      <c r="P844" s="282"/>
      <c r="Q844" s="282"/>
      <c r="R844" s="146" t="s">
        <v>834</v>
      </c>
      <c r="S844" s="146">
        <v>0</v>
      </c>
      <c r="T844" s="282" t="s">
        <v>225</v>
      </c>
      <c r="U844" s="146" t="s">
        <v>1654</v>
      </c>
      <c r="V844" s="189"/>
      <c r="W844" s="50">
        <v>0</v>
      </c>
      <c r="X844" s="50">
        <v>0</v>
      </c>
      <c r="Y844" s="50">
        <v>0</v>
      </c>
      <c r="Z844" s="139"/>
      <c r="AA844" s="139"/>
      <c r="AB844" s="139"/>
      <c r="AC844" s="139"/>
      <c r="AD844" s="139"/>
      <c r="AE844" s="139"/>
      <c r="AF844" s="139"/>
      <c r="AG844" s="139"/>
      <c r="AH844" s="139"/>
      <c r="AI844" s="139"/>
      <c r="AJ844" s="139"/>
      <c r="AK844" s="139"/>
      <c r="AL844" s="139"/>
      <c r="AM844" s="139"/>
      <c r="AN844" s="139"/>
      <c r="AO844" s="139"/>
      <c r="AP844" s="139"/>
      <c r="AQ844" s="70" t="s">
        <v>204</v>
      </c>
      <c r="AR844" s="70">
        <v>2007</v>
      </c>
      <c r="AS844" s="139"/>
      <c r="AT844" s="139"/>
      <c r="AU844" s="139"/>
      <c r="AV844" s="71">
        <v>11764709.383146526</v>
      </c>
      <c r="AW844" s="104" t="s">
        <v>123</v>
      </c>
      <c r="AX844" s="104"/>
      <c r="AY844" s="230" t="s">
        <v>1619</v>
      </c>
      <c r="AZ844" s="104" t="s">
        <v>1193</v>
      </c>
      <c r="BA844" s="104"/>
      <c r="BB844" s="104"/>
      <c r="BC844" s="66"/>
      <c r="BD844" s="66"/>
      <c r="BE844" s="121"/>
      <c r="BF844" s="121"/>
      <c r="BG844" s="121"/>
      <c r="BH844" s="121"/>
      <c r="BI844" s="121"/>
      <c r="BJ844" s="121"/>
      <c r="BK844" s="121"/>
      <c r="BL844" s="121"/>
      <c r="BM844" s="121"/>
      <c r="BN844" s="121"/>
      <c r="BO844" s="121"/>
      <c r="BP844" s="121"/>
      <c r="BQ844" s="121"/>
      <c r="BR844" s="121"/>
      <c r="BS844" s="121"/>
      <c r="BT844" s="121"/>
      <c r="BU844" s="121"/>
      <c r="BV844" s="121"/>
      <c r="BW844" s="121"/>
      <c r="BX844" s="121"/>
      <c r="BY844" s="121"/>
    </row>
    <row r="845" spans="1:77" s="100" customFormat="1" ht="16" hidden="1" thickBot="1">
      <c r="A845" s="231"/>
      <c r="B845" s="254"/>
      <c r="C845" s="72" t="s">
        <v>533</v>
      </c>
      <c r="D845" s="70"/>
      <c r="E845" s="128" t="s">
        <v>729</v>
      </c>
      <c r="F845" s="104" t="s">
        <v>123</v>
      </c>
      <c r="G845" s="139"/>
      <c r="H845" s="139"/>
      <c r="I845" s="139"/>
      <c r="J845" s="104" t="s">
        <v>1193</v>
      </c>
      <c r="K845" s="139"/>
      <c r="L845" s="139"/>
      <c r="M845" s="139"/>
      <c r="N845" s="282"/>
      <c r="O845" s="282"/>
      <c r="P845" s="282"/>
      <c r="Q845" s="282"/>
      <c r="R845" s="146" t="s">
        <v>835</v>
      </c>
      <c r="S845" s="146">
        <v>0</v>
      </c>
      <c r="T845" s="282" t="s">
        <v>225</v>
      </c>
      <c r="U845" s="146" t="s">
        <v>1654</v>
      </c>
      <c r="V845" s="189"/>
      <c r="W845" s="50">
        <v>0</v>
      </c>
      <c r="X845" s="50">
        <v>0</v>
      </c>
      <c r="Y845" s="50">
        <v>0</v>
      </c>
      <c r="Z845" s="139"/>
      <c r="AA845" s="139"/>
      <c r="AB845" s="139"/>
      <c r="AC845" s="139"/>
      <c r="AD845" s="139"/>
      <c r="AE845" s="139"/>
      <c r="AF845" s="139"/>
      <c r="AG845" s="139"/>
      <c r="AH845" s="139"/>
      <c r="AI845" s="139"/>
      <c r="AJ845" s="139"/>
      <c r="AK845" s="139"/>
      <c r="AL845" s="139"/>
      <c r="AM845" s="139"/>
      <c r="AN845" s="139"/>
      <c r="AO845" s="139"/>
      <c r="AP845" s="139"/>
      <c r="AQ845" s="70" t="s">
        <v>204</v>
      </c>
      <c r="AR845" s="70">
        <v>2007</v>
      </c>
      <c r="AS845" s="139"/>
      <c r="AT845" s="139"/>
      <c r="AU845" s="139"/>
      <c r="AV845" s="71">
        <v>88235333.618734822</v>
      </c>
      <c r="AW845" s="104" t="s">
        <v>123</v>
      </c>
      <c r="AX845" s="104"/>
      <c r="AY845" s="230" t="s">
        <v>1619</v>
      </c>
      <c r="AZ845" s="104" t="s">
        <v>1193</v>
      </c>
      <c r="BA845" s="104"/>
      <c r="BB845" s="104"/>
      <c r="BC845" s="66"/>
      <c r="BD845" s="66"/>
      <c r="BE845" s="121"/>
      <c r="BF845" s="121"/>
      <c r="BG845" s="121"/>
      <c r="BH845" s="121"/>
      <c r="BI845" s="121"/>
      <c r="BJ845" s="121"/>
      <c r="BK845" s="121"/>
      <c r="BL845" s="121"/>
      <c r="BM845" s="121"/>
      <c r="BN845" s="121"/>
      <c r="BO845" s="121"/>
      <c r="BP845" s="121"/>
      <c r="BQ845" s="121"/>
      <c r="BR845" s="121"/>
      <c r="BS845" s="121"/>
      <c r="BT845" s="121"/>
      <c r="BU845" s="121"/>
      <c r="BV845" s="121"/>
      <c r="BW845" s="121"/>
      <c r="BX845" s="121"/>
      <c r="BY845" s="121"/>
    </row>
    <row r="846" spans="1:77" s="100" customFormat="1" ht="16" hidden="1" thickBot="1">
      <c r="A846" s="231"/>
      <c r="B846" s="254"/>
      <c r="C846" s="72" t="s">
        <v>534</v>
      </c>
      <c r="D846" s="70"/>
      <c r="E846" s="128" t="s">
        <v>721</v>
      </c>
      <c r="F846" s="104" t="s">
        <v>123</v>
      </c>
      <c r="G846" s="139"/>
      <c r="H846" s="139"/>
      <c r="I846" s="139"/>
      <c r="J846" s="104" t="s">
        <v>1193</v>
      </c>
      <c r="K846" s="139"/>
      <c r="L846" s="139"/>
      <c r="M846" s="139"/>
      <c r="N846" s="282"/>
      <c r="O846" s="282"/>
      <c r="P846" s="282"/>
      <c r="Q846" s="282"/>
      <c r="R846" s="146" t="s">
        <v>836</v>
      </c>
      <c r="S846" s="146">
        <v>0</v>
      </c>
      <c r="T846" s="282" t="s">
        <v>225</v>
      </c>
      <c r="U846" s="146" t="s">
        <v>1654</v>
      </c>
      <c r="V846" s="189"/>
      <c r="W846" s="50">
        <v>0</v>
      </c>
      <c r="X846" s="50">
        <v>0</v>
      </c>
      <c r="Y846" s="50">
        <v>0</v>
      </c>
      <c r="Z846" s="139"/>
      <c r="AA846" s="139"/>
      <c r="AB846" s="139"/>
      <c r="AC846" s="139"/>
      <c r="AD846" s="139"/>
      <c r="AE846" s="139"/>
      <c r="AF846" s="139"/>
      <c r="AG846" s="139"/>
      <c r="AH846" s="139"/>
      <c r="AI846" s="139"/>
      <c r="AJ846" s="139"/>
      <c r="AK846" s="139"/>
      <c r="AL846" s="139"/>
      <c r="AM846" s="139"/>
      <c r="AN846" s="139"/>
      <c r="AO846" s="139"/>
      <c r="AP846" s="139"/>
      <c r="AQ846" s="70" t="s">
        <v>204</v>
      </c>
      <c r="AR846" s="70">
        <v>2007</v>
      </c>
      <c r="AS846" s="139"/>
      <c r="AT846" s="139"/>
      <c r="AU846" s="139"/>
      <c r="AV846" s="71">
        <v>15350150.005874969</v>
      </c>
      <c r="AW846" s="104" t="s">
        <v>123</v>
      </c>
      <c r="AX846" s="104"/>
      <c r="AY846" s="230" t="s">
        <v>1619</v>
      </c>
      <c r="AZ846" s="104" t="s">
        <v>1193</v>
      </c>
      <c r="BA846" s="104"/>
      <c r="BB846" s="104"/>
      <c r="BC846" s="66"/>
      <c r="BD846" s="66"/>
      <c r="BE846" s="121"/>
      <c r="BF846" s="121"/>
      <c r="BG846" s="121"/>
      <c r="BH846" s="121"/>
      <c r="BI846" s="121"/>
      <c r="BJ846" s="121"/>
      <c r="BK846" s="121"/>
      <c r="BL846" s="121"/>
      <c r="BM846" s="121"/>
      <c r="BN846" s="121"/>
      <c r="BO846" s="121"/>
      <c r="BP846" s="121"/>
      <c r="BQ846" s="121"/>
      <c r="BR846" s="121"/>
      <c r="BS846" s="121"/>
      <c r="BT846" s="121"/>
      <c r="BU846" s="121"/>
      <c r="BV846" s="121"/>
      <c r="BW846" s="121"/>
      <c r="BX846" s="121"/>
      <c r="BY846" s="121"/>
    </row>
    <row r="847" spans="1:77" s="100" customFormat="1" ht="16" hidden="1" thickBot="1">
      <c r="A847" s="231"/>
      <c r="B847" s="254"/>
      <c r="C847" s="107" t="s">
        <v>535</v>
      </c>
      <c r="D847" s="108"/>
      <c r="E847" s="128" t="s">
        <v>713</v>
      </c>
      <c r="F847" s="104" t="s">
        <v>123</v>
      </c>
      <c r="G847" s="139"/>
      <c r="H847" s="139"/>
      <c r="I847" s="139"/>
      <c r="J847" s="104" t="s">
        <v>1193</v>
      </c>
      <c r="K847" s="139"/>
      <c r="L847" s="139"/>
      <c r="M847" s="139"/>
      <c r="N847" s="282"/>
      <c r="O847" s="282"/>
      <c r="P847" s="282"/>
      <c r="Q847" s="282"/>
      <c r="R847" s="146" t="s">
        <v>1719</v>
      </c>
      <c r="S847" s="146">
        <v>0</v>
      </c>
      <c r="T847" s="282" t="s">
        <v>225</v>
      </c>
      <c r="U847" s="146" t="s">
        <v>1653</v>
      </c>
      <c r="V847" s="106"/>
      <c r="W847" s="50">
        <v>0</v>
      </c>
      <c r="X847" s="50">
        <v>0</v>
      </c>
      <c r="Y847" s="50">
        <v>0</v>
      </c>
      <c r="Z847" s="139"/>
      <c r="AA847" s="139"/>
      <c r="AB847" s="139"/>
      <c r="AC847" s="139"/>
      <c r="AD847" s="139"/>
      <c r="AE847" s="139"/>
      <c r="AF847" s="139"/>
      <c r="AG847" s="139"/>
      <c r="AH847" s="139"/>
      <c r="AI847" s="139"/>
      <c r="AJ847" s="139"/>
      <c r="AK847" s="139"/>
      <c r="AL847" s="139"/>
      <c r="AM847" s="139"/>
      <c r="AN847" s="139"/>
      <c r="AO847" s="139"/>
      <c r="AP847" s="139"/>
      <c r="AQ847" s="108" t="s">
        <v>204</v>
      </c>
      <c r="AR847" s="108">
        <v>2007</v>
      </c>
      <c r="AS847" s="139"/>
      <c r="AT847" s="139"/>
      <c r="AU847" s="139"/>
      <c r="AV847" s="71">
        <v>52374861.119217046</v>
      </c>
      <c r="AW847" s="104" t="s">
        <v>123</v>
      </c>
      <c r="AX847" s="104"/>
      <c r="AY847" s="230" t="s">
        <v>1619</v>
      </c>
      <c r="AZ847" s="104" t="s">
        <v>1193</v>
      </c>
      <c r="BA847" s="104"/>
      <c r="BB847" s="104"/>
      <c r="BC847" s="66"/>
      <c r="BD847" s="66"/>
      <c r="BE847" s="121"/>
      <c r="BF847" s="121"/>
      <c r="BG847" s="121"/>
      <c r="BH847" s="121"/>
      <c r="BI847" s="121"/>
      <c r="BJ847" s="121"/>
      <c r="BK847" s="121"/>
      <c r="BL847" s="121"/>
      <c r="BM847" s="121"/>
      <c r="BN847" s="121"/>
      <c r="BO847" s="121"/>
      <c r="BP847" s="121"/>
      <c r="BQ847" s="121"/>
      <c r="BR847" s="121"/>
      <c r="BS847" s="121"/>
      <c r="BT847" s="121"/>
      <c r="BU847" s="121"/>
      <c r="BV847" s="121"/>
      <c r="BW847" s="121"/>
      <c r="BX847" s="121"/>
      <c r="BY847" s="121"/>
    </row>
    <row r="848" spans="1:77" s="100" customFormat="1" ht="16" hidden="1" thickBot="1">
      <c r="A848" s="231"/>
      <c r="B848" s="254"/>
      <c r="C848" s="72" t="s">
        <v>536</v>
      </c>
      <c r="D848" s="70"/>
      <c r="E848" s="128" t="s">
        <v>715</v>
      </c>
      <c r="F848" s="104" t="s">
        <v>123</v>
      </c>
      <c r="G848" s="139"/>
      <c r="H848" s="139"/>
      <c r="I848" s="139"/>
      <c r="J848" s="104" t="s">
        <v>1193</v>
      </c>
      <c r="K848" s="139"/>
      <c r="L848" s="139"/>
      <c r="M848" s="139"/>
      <c r="N848" s="282"/>
      <c r="O848" s="282"/>
      <c r="P848" s="282"/>
      <c r="Q848" s="282"/>
      <c r="R848" s="146" t="s">
        <v>1720</v>
      </c>
      <c r="S848" s="146">
        <v>0</v>
      </c>
      <c r="T848" s="282" t="s">
        <v>238</v>
      </c>
      <c r="U848" s="146" t="s">
        <v>1653</v>
      </c>
      <c r="V848" s="189" t="s">
        <v>878</v>
      </c>
      <c r="W848" s="50">
        <v>0</v>
      </c>
      <c r="X848" s="50">
        <v>0</v>
      </c>
      <c r="Y848" s="50">
        <v>0</v>
      </c>
      <c r="Z848" s="139"/>
      <c r="AA848" s="139"/>
      <c r="AB848" s="139"/>
      <c r="AC848" s="139"/>
      <c r="AD848" s="139"/>
      <c r="AE848" s="139"/>
      <c r="AF848" s="139"/>
      <c r="AG848" s="139"/>
      <c r="AH848" s="139"/>
      <c r="AI848" s="139"/>
      <c r="AJ848" s="139"/>
      <c r="AK848" s="139"/>
      <c r="AL848" s="139"/>
      <c r="AM848" s="139"/>
      <c r="AN848" s="139"/>
      <c r="AO848" s="139"/>
      <c r="AP848" s="139"/>
      <c r="AQ848" s="70" t="s">
        <v>204</v>
      </c>
      <c r="AR848" s="70">
        <v>2007</v>
      </c>
      <c r="AS848" s="139"/>
      <c r="AT848" s="139"/>
      <c r="AU848" s="139"/>
      <c r="AV848" s="71">
        <v>18160185.053783998</v>
      </c>
      <c r="AW848" s="104" t="s">
        <v>123</v>
      </c>
      <c r="AX848" s="104"/>
      <c r="AY848" s="230" t="s">
        <v>1619</v>
      </c>
      <c r="AZ848" s="104" t="s">
        <v>1193</v>
      </c>
      <c r="BA848" s="104"/>
      <c r="BB848" s="104"/>
      <c r="BC848" s="66"/>
      <c r="BD848" s="66"/>
      <c r="BE848" s="121"/>
      <c r="BF848" s="121"/>
      <c r="BG848" s="121"/>
      <c r="BH848" s="121"/>
      <c r="BI848" s="121"/>
      <c r="BJ848" s="121"/>
      <c r="BK848" s="121"/>
      <c r="BL848" s="121"/>
      <c r="BM848" s="121"/>
      <c r="BN848" s="121"/>
      <c r="BO848" s="121"/>
      <c r="BP848" s="121"/>
      <c r="BQ848" s="121"/>
      <c r="BR848" s="121"/>
      <c r="BS848" s="121"/>
      <c r="BT848" s="121"/>
      <c r="BU848" s="121"/>
      <c r="BV848" s="121"/>
      <c r="BW848" s="121"/>
      <c r="BX848" s="121"/>
      <c r="BY848" s="121"/>
    </row>
    <row r="849" spans="1:77" s="100" customFormat="1" ht="16" hidden="1" thickBot="1">
      <c r="A849" s="231"/>
      <c r="B849" s="254"/>
      <c r="C849" s="72" t="s">
        <v>537</v>
      </c>
      <c r="D849" s="70"/>
      <c r="E849" s="128" t="s">
        <v>713</v>
      </c>
      <c r="F849" s="104" t="s">
        <v>123</v>
      </c>
      <c r="G849" s="139"/>
      <c r="H849" s="139"/>
      <c r="I849" s="139"/>
      <c r="J849" s="104" t="s">
        <v>1193</v>
      </c>
      <c r="K849" s="139"/>
      <c r="L849" s="139"/>
      <c r="M849" s="139"/>
      <c r="N849" s="282"/>
      <c r="O849" s="282"/>
      <c r="P849" s="282"/>
      <c r="Q849" s="282"/>
      <c r="R849" s="146" t="s">
        <v>837</v>
      </c>
      <c r="S849" s="146">
        <v>0</v>
      </c>
      <c r="T849" s="282" t="s">
        <v>238</v>
      </c>
      <c r="U849" s="146" t="s">
        <v>1653</v>
      </c>
      <c r="V849" s="189" t="s">
        <v>879</v>
      </c>
      <c r="W849" s="50">
        <v>0</v>
      </c>
      <c r="X849" s="50">
        <v>0</v>
      </c>
      <c r="Y849" s="50">
        <v>0</v>
      </c>
      <c r="Z849" s="139"/>
      <c r="AA849" s="139"/>
      <c r="AB849" s="139"/>
      <c r="AC849" s="139"/>
      <c r="AD849" s="139"/>
      <c r="AE849" s="139"/>
      <c r="AF849" s="139"/>
      <c r="AG849" s="139"/>
      <c r="AH849" s="139"/>
      <c r="AI849" s="139"/>
      <c r="AJ849" s="139"/>
      <c r="AK849" s="139"/>
      <c r="AL849" s="139"/>
      <c r="AM849" s="139"/>
      <c r="AN849" s="139"/>
      <c r="AO849" s="139"/>
      <c r="AP849" s="139"/>
      <c r="AQ849" s="70" t="s">
        <v>204</v>
      </c>
      <c r="AR849" s="70">
        <v>2007</v>
      </c>
      <c r="AS849" s="139"/>
      <c r="AT849" s="139"/>
      <c r="AU849" s="139"/>
      <c r="AV849" s="71">
        <v>3221289.8944372917</v>
      </c>
      <c r="AW849" s="104" t="s">
        <v>123</v>
      </c>
      <c r="AX849" s="104"/>
      <c r="AY849" s="230" t="s">
        <v>1619</v>
      </c>
      <c r="AZ849" s="104" t="s">
        <v>1193</v>
      </c>
      <c r="BA849" s="104"/>
      <c r="BB849" s="104"/>
      <c r="BC849" s="66"/>
      <c r="BD849" s="66"/>
      <c r="BE849" s="121"/>
      <c r="BF849" s="121"/>
      <c r="BG849" s="121"/>
      <c r="BH849" s="121"/>
      <c r="BI849" s="121"/>
      <c r="BJ849" s="121"/>
      <c r="BK849" s="121"/>
      <c r="BL849" s="121"/>
      <c r="BM849" s="121"/>
      <c r="BN849" s="121"/>
      <c r="BO849" s="121"/>
      <c r="BP849" s="121"/>
      <c r="BQ849" s="121"/>
      <c r="BR849" s="121"/>
      <c r="BS849" s="121"/>
      <c r="BT849" s="121"/>
      <c r="BU849" s="121"/>
      <c r="BV849" s="121"/>
      <c r="BW849" s="121"/>
      <c r="BX849" s="121"/>
      <c r="BY849" s="121"/>
    </row>
    <row r="850" spans="1:77" s="100" customFormat="1" ht="16" hidden="1" thickBot="1">
      <c r="A850" s="231"/>
      <c r="B850" s="254"/>
      <c r="C850" s="72" t="s">
        <v>538</v>
      </c>
      <c r="D850" s="70"/>
      <c r="E850" s="73" t="s">
        <v>713</v>
      </c>
      <c r="F850" s="104" t="s">
        <v>123</v>
      </c>
      <c r="G850" s="139"/>
      <c r="H850" s="139"/>
      <c r="I850" s="139"/>
      <c r="J850" s="104" t="s">
        <v>1193</v>
      </c>
      <c r="K850" s="139"/>
      <c r="L850" s="139"/>
      <c r="M850" s="139"/>
      <c r="N850" s="139"/>
      <c r="O850" s="139"/>
      <c r="P850" s="139"/>
      <c r="Q850" s="139"/>
      <c r="R850" s="146" t="s">
        <v>1721</v>
      </c>
      <c r="S850" s="146">
        <v>0</v>
      </c>
      <c r="T850" s="282" t="s">
        <v>1581</v>
      </c>
      <c r="U850" s="146" t="s">
        <v>1653</v>
      </c>
      <c r="V850" s="189" t="s">
        <v>894</v>
      </c>
      <c r="W850" s="50">
        <v>0</v>
      </c>
      <c r="X850" s="50">
        <v>0</v>
      </c>
      <c r="Y850" s="50">
        <v>0</v>
      </c>
      <c r="Z850" s="139"/>
      <c r="AA850" s="139"/>
      <c r="AB850" s="139"/>
      <c r="AC850" s="139"/>
      <c r="AD850" s="139"/>
      <c r="AE850" s="139"/>
      <c r="AF850" s="139"/>
      <c r="AG850" s="139"/>
      <c r="AH850" s="139"/>
      <c r="AI850" s="139"/>
      <c r="AJ850" s="139"/>
      <c r="AK850" s="139"/>
      <c r="AL850" s="139"/>
      <c r="AM850" s="139"/>
      <c r="AN850" s="139"/>
      <c r="AO850" s="139"/>
      <c r="AP850" s="139"/>
      <c r="AQ850" s="70" t="s">
        <v>204</v>
      </c>
      <c r="AR850" s="70">
        <v>2007</v>
      </c>
      <c r="AS850" s="139"/>
      <c r="AT850" s="139"/>
      <c r="AU850" s="139"/>
      <c r="AV850" s="71">
        <v>1794485.2257203262</v>
      </c>
      <c r="AW850" s="104" t="s">
        <v>123</v>
      </c>
      <c r="AX850" s="104"/>
      <c r="AY850" s="230" t="s">
        <v>1619</v>
      </c>
      <c r="AZ850" s="104" t="s">
        <v>1193</v>
      </c>
      <c r="BA850" s="104"/>
      <c r="BB850" s="104"/>
      <c r="BC850" s="66"/>
      <c r="BD850" s="66"/>
      <c r="BE850" s="121"/>
      <c r="BF850" s="121"/>
      <c r="BG850" s="121"/>
      <c r="BH850" s="121"/>
      <c r="BI850" s="121"/>
      <c r="BJ850" s="121"/>
      <c r="BK850" s="121"/>
      <c r="BL850" s="121"/>
      <c r="BM850" s="121"/>
      <c r="BN850" s="121"/>
      <c r="BO850" s="121"/>
      <c r="BP850" s="121"/>
      <c r="BQ850" s="121"/>
      <c r="BR850" s="121"/>
      <c r="BS850" s="121"/>
      <c r="BT850" s="121"/>
      <c r="BU850" s="121"/>
      <c r="BV850" s="121"/>
      <c r="BW850" s="121"/>
      <c r="BX850" s="121"/>
      <c r="BY850" s="121"/>
    </row>
    <row r="851" spans="1:77" s="100" customFormat="1" ht="16" hidden="1" thickBot="1">
      <c r="A851" s="231"/>
      <c r="B851" s="254"/>
      <c r="C851" s="72" t="s">
        <v>539</v>
      </c>
      <c r="D851" s="70"/>
      <c r="E851" s="128" t="s">
        <v>713</v>
      </c>
      <c r="F851" s="104" t="s">
        <v>123</v>
      </c>
      <c r="G851" s="139"/>
      <c r="H851" s="139"/>
      <c r="I851" s="139"/>
      <c r="J851" s="104" t="s">
        <v>1193</v>
      </c>
      <c r="K851" s="139"/>
      <c r="L851" s="139"/>
      <c r="M851" s="139"/>
      <c r="N851" s="139"/>
      <c r="O851" s="139"/>
      <c r="P851" s="139"/>
      <c r="Q851" s="139"/>
      <c r="R851" s="146" t="s">
        <v>1722</v>
      </c>
      <c r="S851" s="146">
        <v>0</v>
      </c>
      <c r="T851" s="282" t="s">
        <v>238</v>
      </c>
      <c r="U851" s="146" t="s">
        <v>1653</v>
      </c>
      <c r="V851" s="189" t="s">
        <v>879</v>
      </c>
      <c r="W851" s="50">
        <v>0</v>
      </c>
      <c r="X851" s="50">
        <v>0</v>
      </c>
      <c r="Y851" s="50">
        <v>0</v>
      </c>
      <c r="Z851" s="139"/>
      <c r="AA851" s="139"/>
      <c r="AB851" s="139"/>
      <c r="AC851" s="139"/>
      <c r="AD851" s="139"/>
      <c r="AE851" s="139"/>
      <c r="AF851" s="139"/>
      <c r="AG851" s="139"/>
      <c r="AH851" s="139"/>
      <c r="AI851" s="139"/>
      <c r="AJ851" s="139"/>
      <c r="AK851" s="139"/>
      <c r="AL851" s="139"/>
      <c r="AM851" s="139"/>
      <c r="AN851" s="139"/>
      <c r="AO851" s="139"/>
      <c r="AP851" s="139"/>
      <c r="AQ851" s="70" t="s">
        <v>204</v>
      </c>
      <c r="AR851" s="70">
        <v>2007</v>
      </c>
      <c r="AS851" s="139"/>
      <c r="AT851" s="139"/>
      <c r="AU851" s="139"/>
      <c r="AV851" s="71">
        <v>15380557.526573123</v>
      </c>
      <c r="AW851" s="104" t="s">
        <v>123</v>
      </c>
      <c r="AX851" s="104"/>
      <c r="AY851" s="230" t="s">
        <v>1619</v>
      </c>
      <c r="AZ851" s="104" t="s">
        <v>1193</v>
      </c>
      <c r="BA851" s="104"/>
      <c r="BB851" s="104"/>
      <c r="BC851" s="66"/>
      <c r="BD851" s="66"/>
      <c r="BE851" s="121"/>
      <c r="BF851" s="121"/>
      <c r="BG851" s="121"/>
      <c r="BH851" s="121"/>
      <c r="BI851" s="121"/>
      <c r="BJ851" s="121"/>
      <c r="BK851" s="121"/>
      <c r="BL851" s="121"/>
      <c r="BM851" s="121"/>
      <c r="BN851" s="121"/>
      <c r="BO851" s="121"/>
      <c r="BP851" s="121"/>
      <c r="BQ851" s="121"/>
      <c r="BR851" s="121"/>
      <c r="BS851" s="121"/>
      <c r="BT851" s="121"/>
      <c r="BU851" s="121"/>
      <c r="BV851" s="121"/>
      <c r="BW851" s="121"/>
      <c r="BX851" s="121"/>
      <c r="BY851" s="121"/>
    </row>
    <row r="852" spans="1:77" s="100" customFormat="1" ht="16" hidden="1" thickBot="1">
      <c r="A852" s="231"/>
      <c r="B852" s="254"/>
      <c r="C852" s="72" t="s">
        <v>540</v>
      </c>
      <c r="D852" s="70"/>
      <c r="E852" s="128" t="s">
        <v>723</v>
      </c>
      <c r="F852" s="104" t="s">
        <v>123</v>
      </c>
      <c r="G852" s="139"/>
      <c r="H852" s="139"/>
      <c r="I852" s="139"/>
      <c r="J852" s="104" t="s">
        <v>1193</v>
      </c>
      <c r="K852" s="139"/>
      <c r="L852" s="139"/>
      <c r="M852" s="139"/>
      <c r="N852" s="282"/>
      <c r="O852" s="282"/>
      <c r="P852" s="282"/>
      <c r="Q852" s="282"/>
      <c r="R852" s="146" t="s">
        <v>1723</v>
      </c>
      <c r="S852" s="146">
        <v>0</v>
      </c>
      <c r="T852" s="282" t="s">
        <v>1581</v>
      </c>
      <c r="U852" s="146" t="s">
        <v>1653</v>
      </c>
      <c r="V852" s="189" t="s">
        <v>879</v>
      </c>
      <c r="W852" s="50">
        <v>0</v>
      </c>
      <c r="X852" s="50">
        <v>0</v>
      </c>
      <c r="Y852" s="50">
        <v>0</v>
      </c>
      <c r="Z852" s="139"/>
      <c r="AA852" s="139"/>
      <c r="AB852" s="139"/>
      <c r="AC852" s="139"/>
      <c r="AD852" s="139"/>
      <c r="AE852" s="139"/>
      <c r="AF852" s="139"/>
      <c r="AG852" s="139"/>
      <c r="AH852" s="139"/>
      <c r="AI852" s="139"/>
      <c r="AJ852" s="139"/>
      <c r="AK852" s="139"/>
      <c r="AL852" s="139"/>
      <c r="AM852" s="139"/>
      <c r="AN852" s="139"/>
      <c r="AO852" s="139"/>
      <c r="AP852" s="139"/>
      <c r="AQ852" s="70" t="s">
        <v>204</v>
      </c>
      <c r="AR852" s="70">
        <v>2007</v>
      </c>
      <c r="AS852" s="139"/>
      <c r="AT852" s="139"/>
      <c r="AU852" s="139"/>
      <c r="AV852" s="71">
        <v>31697782.364836019</v>
      </c>
      <c r="AW852" s="104" t="s">
        <v>123</v>
      </c>
      <c r="AX852" s="104"/>
      <c r="AY852" s="230" t="s">
        <v>1619</v>
      </c>
      <c r="AZ852" s="104" t="s">
        <v>1193</v>
      </c>
      <c r="BA852" s="104"/>
      <c r="BB852" s="104"/>
      <c r="BC852" s="66"/>
      <c r="BD852" s="66"/>
      <c r="BE852" s="121"/>
      <c r="BF852" s="121"/>
      <c r="BG852" s="121"/>
      <c r="BH852" s="121"/>
      <c r="BI852" s="121"/>
      <c r="BJ852" s="121"/>
      <c r="BK852" s="121"/>
      <c r="BL852" s="121"/>
      <c r="BM852" s="121"/>
      <c r="BN852" s="121"/>
      <c r="BO852" s="121"/>
      <c r="BP852" s="121"/>
      <c r="BQ852" s="121"/>
      <c r="BR852" s="121"/>
      <c r="BS852" s="121"/>
      <c r="BT852" s="121"/>
      <c r="BU852" s="121"/>
      <c r="BV852" s="121"/>
      <c r="BW852" s="121"/>
      <c r="BX852" s="121"/>
      <c r="BY852" s="121"/>
    </row>
    <row r="853" spans="1:77" s="100" customFormat="1" ht="16" hidden="1" thickBot="1">
      <c r="A853" s="231"/>
      <c r="B853" s="254"/>
      <c r="C853" s="72" t="s">
        <v>541</v>
      </c>
      <c r="D853" s="70"/>
      <c r="E853" s="128" t="s">
        <v>723</v>
      </c>
      <c r="F853" s="104" t="s">
        <v>123</v>
      </c>
      <c r="G853" s="139"/>
      <c r="H853" s="139"/>
      <c r="I853" s="139"/>
      <c r="J853" s="104" t="s">
        <v>1193</v>
      </c>
      <c r="K853" s="139"/>
      <c r="L853" s="139"/>
      <c r="M853" s="139"/>
      <c r="N853" s="282"/>
      <c r="O853" s="282"/>
      <c r="P853" s="282"/>
      <c r="Q853" s="282"/>
      <c r="R853" s="146" t="s">
        <v>1724</v>
      </c>
      <c r="S853" s="146">
        <v>0</v>
      </c>
      <c r="T853" s="282" t="s">
        <v>1581</v>
      </c>
      <c r="U853" s="146" t="s">
        <v>1653</v>
      </c>
      <c r="V853" s="189" t="s">
        <v>879</v>
      </c>
      <c r="W853" s="50">
        <v>0</v>
      </c>
      <c r="X853" s="50">
        <v>0</v>
      </c>
      <c r="Y853" s="50">
        <v>0</v>
      </c>
      <c r="Z853" s="139"/>
      <c r="AA853" s="139"/>
      <c r="AB853" s="139"/>
      <c r="AC853" s="139"/>
      <c r="AD853" s="139"/>
      <c r="AE853" s="139"/>
      <c r="AF853" s="139"/>
      <c r="AG853" s="139"/>
      <c r="AH853" s="139"/>
      <c r="AI853" s="139"/>
      <c r="AJ853" s="139"/>
      <c r="AK853" s="139"/>
      <c r="AL853" s="139"/>
      <c r="AM853" s="139"/>
      <c r="AN853" s="139"/>
      <c r="AO853" s="139"/>
      <c r="AP853" s="139"/>
      <c r="AQ853" s="70" t="s">
        <v>204</v>
      </c>
      <c r="AR853" s="70">
        <v>2007</v>
      </c>
      <c r="AS853" s="139"/>
      <c r="AT853" s="139"/>
      <c r="AU853" s="139"/>
      <c r="AV853" s="71">
        <v>5616017.0842385469</v>
      </c>
      <c r="AW853" s="104" t="s">
        <v>123</v>
      </c>
      <c r="AX853" s="104"/>
      <c r="AY853" s="230" t="s">
        <v>1619</v>
      </c>
      <c r="AZ853" s="104" t="s">
        <v>1193</v>
      </c>
      <c r="BA853" s="104"/>
      <c r="BB853" s="104"/>
      <c r="BC853" s="66"/>
      <c r="BD853" s="66"/>
      <c r="BE853" s="121"/>
      <c r="BF853" s="121"/>
      <c r="BG853" s="121"/>
      <c r="BH853" s="121"/>
      <c r="BI853" s="121"/>
      <c r="BJ853" s="121"/>
      <c r="BK853" s="121"/>
      <c r="BL853" s="121"/>
      <c r="BM853" s="121"/>
      <c r="BN853" s="121"/>
      <c r="BO853" s="121"/>
      <c r="BP853" s="121"/>
      <c r="BQ853" s="121"/>
      <c r="BR853" s="121"/>
      <c r="BS853" s="121"/>
      <c r="BT853" s="121"/>
      <c r="BU853" s="121"/>
      <c r="BV853" s="121"/>
      <c r="BW853" s="121"/>
      <c r="BX853" s="121"/>
      <c r="BY853" s="121"/>
    </row>
    <row r="854" spans="1:77" s="100" customFormat="1" ht="16" hidden="1" thickBot="1">
      <c r="A854" s="231"/>
      <c r="B854" s="254"/>
      <c r="C854" s="72" t="s">
        <v>542</v>
      </c>
      <c r="D854" s="70"/>
      <c r="E854" s="128" t="s">
        <v>713</v>
      </c>
      <c r="F854" s="104" t="s">
        <v>123</v>
      </c>
      <c r="G854" s="139"/>
      <c r="H854" s="139"/>
      <c r="I854" s="139"/>
      <c r="J854" s="104" t="s">
        <v>1193</v>
      </c>
      <c r="K854" s="139"/>
      <c r="L854" s="139"/>
      <c r="M854" s="139"/>
      <c r="N854" s="282"/>
      <c r="O854" s="282"/>
      <c r="P854" s="282"/>
      <c r="Q854" s="282"/>
      <c r="R854" s="146" t="s">
        <v>1725</v>
      </c>
      <c r="S854" s="146">
        <v>0</v>
      </c>
      <c r="T854" s="282" t="s">
        <v>1581</v>
      </c>
      <c r="U854" s="146" t="s">
        <v>1654</v>
      </c>
      <c r="V854" s="189" t="s">
        <v>895</v>
      </c>
      <c r="W854" s="50">
        <v>0</v>
      </c>
      <c r="X854" s="50">
        <v>0</v>
      </c>
      <c r="Y854" s="50">
        <v>0</v>
      </c>
      <c r="Z854" s="139"/>
      <c r="AA854" s="139"/>
      <c r="AB854" s="139"/>
      <c r="AC854" s="139"/>
      <c r="AD854" s="139"/>
      <c r="AE854" s="139"/>
      <c r="AF854" s="139"/>
      <c r="AG854" s="139"/>
      <c r="AH854" s="139"/>
      <c r="AI854" s="139"/>
      <c r="AJ854" s="139"/>
      <c r="AK854" s="139"/>
      <c r="AL854" s="139"/>
      <c r="AM854" s="139"/>
      <c r="AN854" s="139"/>
      <c r="AO854" s="139"/>
      <c r="AP854" s="139"/>
      <c r="AQ854" s="70" t="s">
        <v>204</v>
      </c>
      <c r="AR854" s="70">
        <v>2007</v>
      </c>
      <c r="AS854" s="139"/>
      <c r="AT854" s="139"/>
      <c r="AU854" s="139"/>
      <c r="AV854" s="71">
        <v>1196323.8517339921</v>
      </c>
      <c r="AW854" s="104" t="s">
        <v>123</v>
      </c>
      <c r="AX854" s="104"/>
      <c r="AY854" s="230" t="s">
        <v>1619</v>
      </c>
      <c r="AZ854" s="104" t="s">
        <v>1193</v>
      </c>
      <c r="BA854" s="104"/>
      <c r="BB854" s="104"/>
      <c r="BC854" s="66"/>
      <c r="BD854" s="66"/>
      <c r="BE854" s="121"/>
      <c r="BF854" s="121"/>
      <c r="BG854" s="121"/>
      <c r="BH854" s="121"/>
      <c r="BI854" s="121"/>
      <c r="BJ854" s="121"/>
      <c r="BK854" s="121"/>
      <c r="BL854" s="121"/>
      <c r="BM854" s="121"/>
      <c r="BN854" s="121"/>
      <c r="BO854" s="121"/>
      <c r="BP854" s="121"/>
      <c r="BQ854" s="121"/>
      <c r="BR854" s="121"/>
      <c r="BS854" s="121"/>
      <c r="BT854" s="121"/>
      <c r="BU854" s="121"/>
      <c r="BV854" s="121"/>
      <c r="BW854" s="121"/>
      <c r="BX854" s="121"/>
      <c r="BY854" s="121"/>
    </row>
    <row r="855" spans="1:77" s="100" customFormat="1" ht="16" hidden="1" thickBot="1">
      <c r="A855" s="231"/>
      <c r="B855" s="254"/>
      <c r="C855" s="72" t="s">
        <v>543</v>
      </c>
      <c r="D855" s="70"/>
      <c r="E855" s="128" t="s">
        <v>712</v>
      </c>
      <c r="F855" s="104" t="s">
        <v>123</v>
      </c>
      <c r="G855" s="139"/>
      <c r="H855" s="139"/>
      <c r="I855" s="139"/>
      <c r="J855" s="104" t="s">
        <v>1193</v>
      </c>
      <c r="K855" s="139"/>
      <c r="L855" s="139"/>
      <c r="M855" s="139"/>
      <c r="N855" s="282"/>
      <c r="O855" s="282"/>
      <c r="P855" s="282"/>
      <c r="Q855" s="282"/>
      <c r="R855" s="146" t="s">
        <v>1726</v>
      </c>
      <c r="S855" s="146">
        <v>0</v>
      </c>
      <c r="T855" s="282" t="s">
        <v>1581</v>
      </c>
      <c r="U855" s="146" t="s">
        <v>1727</v>
      </c>
      <c r="V855" s="189" t="s">
        <v>896</v>
      </c>
      <c r="W855" s="50">
        <v>0</v>
      </c>
      <c r="X855" s="50">
        <v>0</v>
      </c>
      <c r="Y855" s="50">
        <v>0</v>
      </c>
      <c r="Z855" s="139"/>
      <c r="AA855" s="139"/>
      <c r="AB855" s="139"/>
      <c r="AC855" s="139"/>
      <c r="AD855" s="139"/>
      <c r="AE855" s="139"/>
      <c r="AF855" s="139"/>
      <c r="AG855" s="139"/>
      <c r="AH855" s="139"/>
      <c r="AI855" s="139"/>
      <c r="AJ855" s="139"/>
      <c r="AK855" s="139"/>
      <c r="AL855" s="139"/>
      <c r="AM855" s="139"/>
      <c r="AN855" s="139"/>
      <c r="AO855" s="139"/>
      <c r="AP855" s="139"/>
      <c r="AQ855" s="70" t="s">
        <v>204</v>
      </c>
      <c r="AR855" s="70">
        <v>2007</v>
      </c>
      <c r="AS855" s="139"/>
      <c r="AT855" s="139"/>
      <c r="AU855" s="139"/>
      <c r="AV855" s="71">
        <v>9890577.8440914899</v>
      </c>
      <c r="AW855" s="104" t="s">
        <v>123</v>
      </c>
      <c r="AX855" s="104"/>
      <c r="AY855" s="230" t="s">
        <v>1619</v>
      </c>
      <c r="AZ855" s="104" t="s">
        <v>1193</v>
      </c>
      <c r="BA855" s="104"/>
      <c r="BB855" s="104"/>
      <c r="BC855" s="66"/>
      <c r="BD855" s="66"/>
      <c r="BE855" s="121"/>
      <c r="BF855" s="121"/>
      <c r="BG855" s="121"/>
      <c r="BH855" s="121"/>
      <c r="BI855" s="121"/>
      <c r="BJ855" s="121"/>
      <c r="BK855" s="121"/>
      <c r="BL855" s="121"/>
      <c r="BM855" s="121"/>
      <c r="BN855" s="121"/>
      <c r="BO855" s="121"/>
      <c r="BP855" s="121"/>
      <c r="BQ855" s="121"/>
      <c r="BR855" s="121"/>
      <c r="BS855" s="121"/>
      <c r="BT855" s="121"/>
      <c r="BU855" s="121"/>
      <c r="BV855" s="121"/>
      <c r="BW855" s="121"/>
      <c r="BX855" s="121"/>
      <c r="BY855" s="121"/>
    </row>
    <row r="856" spans="1:77" s="100" customFormat="1" ht="16" hidden="1" thickBot="1">
      <c r="A856" s="231"/>
      <c r="B856" s="254"/>
      <c r="C856" s="72" t="s">
        <v>544</v>
      </c>
      <c r="D856" s="70"/>
      <c r="E856" s="128" t="s">
        <v>725</v>
      </c>
      <c r="F856" s="104" t="s">
        <v>123</v>
      </c>
      <c r="G856" s="139"/>
      <c r="H856" s="139"/>
      <c r="I856" s="139"/>
      <c r="J856" s="104" t="s">
        <v>1193</v>
      </c>
      <c r="K856" s="139"/>
      <c r="L856" s="139"/>
      <c r="M856" s="139"/>
      <c r="N856" s="282"/>
      <c r="O856" s="282"/>
      <c r="P856" s="282"/>
      <c r="Q856" s="282"/>
      <c r="R856" s="146" t="s">
        <v>838</v>
      </c>
      <c r="S856" s="146">
        <v>0</v>
      </c>
      <c r="T856" s="282" t="s">
        <v>1581</v>
      </c>
      <c r="U856" s="146" t="s">
        <v>1654</v>
      </c>
      <c r="V856" s="189" t="s">
        <v>879</v>
      </c>
      <c r="W856" s="50">
        <v>0</v>
      </c>
      <c r="X856" s="50">
        <v>0</v>
      </c>
      <c r="Y856" s="50">
        <v>0</v>
      </c>
      <c r="Z856" s="139"/>
      <c r="AA856" s="139"/>
      <c r="AB856" s="139"/>
      <c r="AC856" s="139"/>
      <c r="AD856" s="139"/>
      <c r="AE856" s="139"/>
      <c r="AF856" s="139"/>
      <c r="AG856" s="139"/>
      <c r="AH856" s="139"/>
      <c r="AI856" s="139"/>
      <c r="AJ856" s="139"/>
      <c r="AK856" s="139"/>
      <c r="AL856" s="139"/>
      <c r="AM856" s="139"/>
      <c r="AN856" s="139"/>
      <c r="AO856" s="139"/>
      <c r="AP856" s="139"/>
      <c r="AQ856" s="70" t="s">
        <v>204</v>
      </c>
      <c r="AR856" s="70">
        <v>2007</v>
      </c>
      <c r="AS856" s="139"/>
      <c r="AT856" s="139"/>
      <c r="AU856" s="139"/>
      <c r="AV856" s="71">
        <v>35014024.430879511</v>
      </c>
      <c r="AW856" s="104" t="s">
        <v>123</v>
      </c>
      <c r="AX856" s="104"/>
      <c r="AY856" s="230" t="s">
        <v>1619</v>
      </c>
      <c r="AZ856" s="104" t="s">
        <v>1193</v>
      </c>
      <c r="BA856" s="104"/>
      <c r="BB856" s="104"/>
      <c r="BC856" s="66"/>
      <c r="BD856" s="66"/>
      <c r="BE856" s="121"/>
      <c r="BF856" s="121"/>
      <c r="BG856" s="121"/>
      <c r="BH856" s="121"/>
      <c r="BI856" s="121"/>
      <c r="BJ856" s="121"/>
      <c r="BK856" s="121"/>
      <c r="BL856" s="121"/>
      <c r="BM856" s="121"/>
      <c r="BN856" s="121"/>
      <c r="BO856" s="121"/>
      <c r="BP856" s="121"/>
      <c r="BQ856" s="121"/>
      <c r="BR856" s="121"/>
      <c r="BS856" s="121"/>
      <c r="BT856" s="121"/>
      <c r="BU856" s="121"/>
      <c r="BV856" s="121"/>
      <c r="BW856" s="121"/>
      <c r="BX856" s="121"/>
      <c r="BY856" s="121"/>
    </row>
    <row r="857" spans="1:77" s="100" customFormat="1" ht="16" hidden="1" thickBot="1">
      <c r="A857" s="231"/>
      <c r="B857" s="254"/>
      <c r="C857" s="72" t="s">
        <v>545</v>
      </c>
      <c r="D857" s="70"/>
      <c r="E857" s="128" t="s">
        <v>730</v>
      </c>
      <c r="F857" s="104" t="s">
        <v>123</v>
      </c>
      <c r="G857" s="139"/>
      <c r="H857" s="139"/>
      <c r="I857" s="139"/>
      <c r="J857" s="104" t="s">
        <v>1193</v>
      </c>
      <c r="K857" s="139"/>
      <c r="L857" s="139"/>
      <c r="M857" s="139"/>
      <c r="N857" s="282"/>
      <c r="O857" s="282"/>
      <c r="P857" s="282"/>
      <c r="Q857" s="282"/>
      <c r="R857" s="146" t="s">
        <v>839</v>
      </c>
      <c r="S857" s="146">
        <v>0</v>
      </c>
      <c r="T857" s="282" t="s">
        <v>1581</v>
      </c>
      <c r="U857" s="146" t="s">
        <v>1654</v>
      </c>
      <c r="V857" s="189" t="s">
        <v>897</v>
      </c>
      <c r="W857" s="50">
        <v>0</v>
      </c>
      <c r="X857" s="50">
        <v>0</v>
      </c>
      <c r="Y857" s="50">
        <v>0</v>
      </c>
      <c r="Z857" s="139"/>
      <c r="AA857" s="139"/>
      <c r="AB857" s="139"/>
      <c r="AC857" s="139"/>
      <c r="AD857" s="139"/>
      <c r="AE857" s="139"/>
      <c r="AF857" s="139"/>
      <c r="AG857" s="139"/>
      <c r="AH857" s="139"/>
      <c r="AI857" s="139"/>
      <c r="AJ857" s="139"/>
      <c r="AK857" s="139"/>
      <c r="AL857" s="139"/>
      <c r="AM857" s="139"/>
      <c r="AN857" s="139"/>
      <c r="AO857" s="139"/>
      <c r="AP857" s="139"/>
      <c r="AQ857" s="70" t="s">
        <v>204</v>
      </c>
      <c r="AR857" s="70">
        <v>2007</v>
      </c>
      <c r="AS857" s="139"/>
      <c r="AT857" s="139"/>
      <c r="AU857" s="139"/>
      <c r="AV857" s="71">
        <v>35014018.91207289</v>
      </c>
      <c r="AW857" s="104" t="s">
        <v>123</v>
      </c>
      <c r="AX857" s="104"/>
      <c r="AY857" s="230" t="s">
        <v>1619</v>
      </c>
      <c r="AZ857" s="104" t="s">
        <v>1193</v>
      </c>
      <c r="BA857" s="104"/>
      <c r="BB857" s="104"/>
      <c r="BC857" s="66"/>
      <c r="BD857" s="66"/>
      <c r="BE857" s="121"/>
      <c r="BF857" s="121"/>
      <c r="BG857" s="121"/>
      <c r="BH857" s="121"/>
      <c r="BI857" s="121"/>
      <c r="BJ857" s="121"/>
      <c r="BK857" s="121"/>
      <c r="BL857" s="121"/>
      <c r="BM857" s="121"/>
      <c r="BN857" s="121"/>
      <c r="BO857" s="121"/>
      <c r="BP857" s="121"/>
      <c r="BQ857" s="121"/>
      <c r="BR857" s="121"/>
      <c r="BS857" s="121"/>
      <c r="BT857" s="121"/>
      <c r="BU857" s="121"/>
      <c r="BV857" s="121"/>
      <c r="BW857" s="121"/>
      <c r="BX857" s="121"/>
      <c r="BY857" s="121"/>
    </row>
    <row r="858" spans="1:77" s="100" customFormat="1" ht="16" hidden="1" thickBot="1">
      <c r="A858" s="231"/>
      <c r="B858" s="254"/>
      <c r="C858" s="72" t="s">
        <v>546</v>
      </c>
      <c r="D858" s="70"/>
      <c r="E858" s="73" t="s">
        <v>725</v>
      </c>
      <c r="F858" s="104" t="s">
        <v>123</v>
      </c>
      <c r="G858" s="139"/>
      <c r="H858" s="139"/>
      <c r="I858" s="139"/>
      <c r="J858" s="104" t="s">
        <v>1193</v>
      </c>
      <c r="K858" s="139"/>
      <c r="L858" s="139"/>
      <c r="M858" s="139"/>
      <c r="N858" s="139"/>
      <c r="O858" s="139"/>
      <c r="P858" s="139"/>
      <c r="Q858" s="139"/>
      <c r="R858" s="146" t="s">
        <v>826</v>
      </c>
      <c r="S858" s="146">
        <v>0</v>
      </c>
      <c r="T858" s="282" t="s">
        <v>1581</v>
      </c>
      <c r="U858" s="146" t="s">
        <v>1654</v>
      </c>
      <c r="V858" s="189" t="s">
        <v>879</v>
      </c>
      <c r="W858" s="50">
        <v>0</v>
      </c>
      <c r="X858" s="50">
        <v>0</v>
      </c>
      <c r="Y858" s="50">
        <v>0</v>
      </c>
      <c r="Z858" s="139"/>
      <c r="AA858" s="139"/>
      <c r="AB858" s="139"/>
      <c r="AC858" s="139"/>
      <c r="AD858" s="139"/>
      <c r="AE858" s="139"/>
      <c r="AF858" s="139"/>
      <c r="AG858" s="139"/>
      <c r="AH858" s="139"/>
      <c r="AI858" s="139"/>
      <c r="AJ858" s="139"/>
      <c r="AK858" s="139"/>
      <c r="AL858" s="139"/>
      <c r="AM858" s="139"/>
      <c r="AN858" s="139"/>
      <c r="AO858" s="139"/>
      <c r="AP858" s="139"/>
      <c r="AQ858" s="70" t="s">
        <v>204</v>
      </c>
      <c r="AR858" s="70">
        <v>2007</v>
      </c>
      <c r="AS858" s="139"/>
      <c r="AT858" s="139"/>
      <c r="AU858" s="139"/>
      <c r="AV858" s="71">
        <v>78182173.939230204</v>
      </c>
      <c r="AW858" s="104" t="s">
        <v>123</v>
      </c>
      <c r="AX858" s="104"/>
      <c r="AY858" s="230" t="s">
        <v>1619</v>
      </c>
      <c r="AZ858" s="104" t="s">
        <v>1193</v>
      </c>
      <c r="BA858" s="104"/>
      <c r="BB858" s="104"/>
      <c r="BC858" s="66"/>
      <c r="BD858" s="66"/>
      <c r="BE858" s="121"/>
      <c r="BF858" s="121"/>
      <c r="BG858" s="121"/>
      <c r="BH858" s="121"/>
      <c r="BI858" s="121"/>
      <c r="BJ858" s="121"/>
      <c r="BK858" s="121"/>
      <c r="BL858" s="121"/>
      <c r="BM858" s="121"/>
      <c r="BN858" s="121"/>
      <c r="BO858" s="121"/>
      <c r="BP858" s="121"/>
      <c r="BQ858" s="121"/>
      <c r="BR858" s="121"/>
      <c r="BS858" s="121"/>
      <c r="BT858" s="121"/>
      <c r="BU858" s="121"/>
      <c r="BV858" s="121"/>
      <c r="BW858" s="121"/>
      <c r="BX858" s="121"/>
      <c r="BY858" s="121"/>
    </row>
    <row r="859" spans="1:77" s="100" customFormat="1" ht="16" hidden="1" thickBot="1">
      <c r="A859" s="231"/>
      <c r="B859" s="254"/>
      <c r="C859" s="72" t="s">
        <v>547</v>
      </c>
      <c r="D859" s="70"/>
      <c r="E859" s="73" t="s">
        <v>713</v>
      </c>
      <c r="F859" s="104" t="s">
        <v>123</v>
      </c>
      <c r="G859" s="139"/>
      <c r="H859" s="139"/>
      <c r="I859" s="139"/>
      <c r="J859" s="104" t="s">
        <v>1193</v>
      </c>
      <c r="K859" s="139"/>
      <c r="L859" s="139"/>
      <c r="M859" s="139"/>
      <c r="N859" s="139"/>
      <c r="O859" s="139"/>
      <c r="P859" s="139"/>
      <c r="Q859" s="139"/>
      <c r="R859" s="146" t="s">
        <v>840</v>
      </c>
      <c r="S859" s="146">
        <v>0</v>
      </c>
      <c r="T859" s="282" t="s">
        <v>1581</v>
      </c>
      <c r="U859" s="146" t="s">
        <v>1654</v>
      </c>
      <c r="V859" s="189"/>
      <c r="W859" s="50">
        <v>0</v>
      </c>
      <c r="X859" s="50">
        <v>0</v>
      </c>
      <c r="Y859" s="50">
        <v>0</v>
      </c>
      <c r="Z859" s="139"/>
      <c r="AA859" s="139"/>
      <c r="AB859" s="139"/>
      <c r="AC859" s="139"/>
      <c r="AD859" s="139"/>
      <c r="AE859" s="139"/>
      <c r="AF859" s="139"/>
      <c r="AG859" s="139"/>
      <c r="AH859" s="139"/>
      <c r="AI859" s="139"/>
      <c r="AJ859" s="139"/>
      <c r="AK859" s="139"/>
      <c r="AL859" s="139"/>
      <c r="AM859" s="139"/>
      <c r="AN859" s="139"/>
      <c r="AO859" s="139"/>
      <c r="AP859" s="139"/>
      <c r="AQ859" s="70" t="s">
        <v>204</v>
      </c>
      <c r="AR859" s="70">
        <v>2007</v>
      </c>
      <c r="AS859" s="139"/>
      <c r="AT859" s="139"/>
      <c r="AU859" s="139"/>
      <c r="AV859" s="71">
        <v>37114857.508146219</v>
      </c>
      <c r="AW859" s="104" t="s">
        <v>123</v>
      </c>
      <c r="AX859" s="104"/>
      <c r="AY859" s="230" t="s">
        <v>1619</v>
      </c>
      <c r="AZ859" s="104" t="s">
        <v>1193</v>
      </c>
      <c r="BA859" s="104"/>
      <c r="BB859" s="104"/>
      <c r="BC859" s="66"/>
      <c r="BD859" s="66"/>
      <c r="BE859" s="121"/>
      <c r="BF859" s="121"/>
      <c r="BG859" s="121"/>
      <c r="BH859" s="121"/>
      <c r="BI859" s="121"/>
      <c r="BJ859" s="121"/>
      <c r="BK859" s="121"/>
      <c r="BL859" s="121"/>
      <c r="BM859" s="121"/>
      <c r="BN859" s="121"/>
      <c r="BO859" s="121"/>
      <c r="BP859" s="121"/>
      <c r="BQ859" s="121"/>
      <c r="BR859" s="121"/>
      <c r="BS859" s="121"/>
      <c r="BT859" s="121"/>
      <c r="BU859" s="121"/>
      <c r="BV859" s="121"/>
      <c r="BW859" s="121"/>
      <c r="BX859" s="121"/>
      <c r="BY859" s="121"/>
    </row>
    <row r="860" spans="1:77" s="100" customFormat="1" ht="16" hidden="1" thickBot="1">
      <c r="A860" s="231"/>
      <c r="B860" s="254"/>
      <c r="C860" s="72" t="s">
        <v>548</v>
      </c>
      <c r="D860" s="70"/>
      <c r="E860" s="73" t="s">
        <v>713</v>
      </c>
      <c r="F860" s="104" t="s">
        <v>123</v>
      </c>
      <c r="G860" s="139"/>
      <c r="H860" s="139"/>
      <c r="I860" s="139"/>
      <c r="J860" s="104" t="s">
        <v>1193</v>
      </c>
      <c r="K860" s="139"/>
      <c r="L860" s="139"/>
      <c r="M860" s="139"/>
      <c r="N860" s="139"/>
      <c r="O860" s="139"/>
      <c r="P860" s="139"/>
      <c r="Q860" s="139"/>
      <c r="R860" s="146" t="s">
        <v>841</v>
      </c>
      <c r="S860" s="146">
        <v>0</v>
      </c>
      <c r="T860" s="282" t="s">
        <v>1581</v>
      </c>
      <c r="U860" s="146" t="s">
        <v>1654</v>
      </c>
      <c r="V860" s="189"/>
      <c r="W860" s="50">
        <v>0</v>
      </c>
      <c r="X860" s="50">
        <v>0</v>
      </c>
      <c r="Y860" s="50">
        <v>0</v>
      </c>
      <c r="Z860" s="139"/>
      <c r="AA860" s="139"/>
      <c r="AB860" s="139"/>
      <c r="AC860" s="139"/>
      <c r="AD860" s="139"/>
      <c r="AE860" s="139"/>
      <c r="AF860" s="139"/>
      <c r="AG860" s="139"/>
      <c r="AH860" s="139"/>
      <c r="AI860" s="139"/>
      <c r="AJ860" s="139"/>
      <c r="AK860" s="139"/>
      <c r="AL860" s="139"/>
      <c r="AM860" s="139"/>
      <c r="AN860" s="139"/>
      <c r="AO860" s="139"/>
      <c r="AP860" s="139"/>
      <c r="AQ860" s="70" t="s">
        <v>204</v>
      </c>
      <c r="AR860" s="70">
        <v>2007</v>
      </c>
      <c r="AS860" s="139"/>
      <c r="AT860" s="139"/>
      <c r="AU860" s="139"/>
      <c r="AV860" s="71">
        <v>3722489.1474475265</v>
      </c>
      <c r="AW860" s="104" t="s">
        <v>123</v>
      </c>
      <c r="AX860" s="104"/>
      <c r="AY860" s="230" t="s">
        <v>1619</v>
      </c>
      <c r="AZ860" s="104" t="s">
        <v>1193</v>
      </c>
      <c r="BA860" s="104"/>
      <c r="BB860" s="104"/>
      <c r="BC860" s="66"/>
      <c r="BD860" s="66"/>
      <c r="BE860" s="121"/>
      <c r="BF860" s="121"/>
      <c r="BG860" s="121"/>
      <c r="BH860" s="121"/>
      <c r="BI860" s="121"/>
      <c r="BJ860" s="121"/>
      <c r="BK860" s="121"/>
      <c r="BL860" s="121"/>
      <c r="BM860" s="121"/>
      <c r="BN860" s="121"/>
      <c r="BO860" s="121"/>
      <c r="BP860" s="121"/>
      <c r="BQ860" s="121"/>
      <c r="BR860" s="121"/>
      <c r="BS860" s="121"/>
      <c r="BT860" s="121"/>
      <c r="BU860" s="121"/>
      <c r="BV860" s="121"/>
      <c r="BW860" s="121"/>
      <c r="BX860" s="121"/>
      <c r="BY860" s="121"/>
    </row>
    <row r="861" spans="1:77" s="100" customFormat="1" ht="16" hidden="1" thickBot="1">
      <c r="A861" s="231"/>
      <c r="B861" s="254"/>
      <c r="C861" s="72" t="s">
        <v>549</v>
      </c>
      <c r="D861" s="70"/>
      <c r="E861" s="128" t="s">
        <v>731</v>
      </c>
      <c r="F861" s="104" t="s">
        <v>123</v>
      </c>
      <c r="G861" s="139"/>
      <c r="H861" s="139"/>
      <c r="I861" s="139"/>
      <c r="J861" s="104" t="s">
        <v>1193</v>
      </c>
      <c r="K861" s="139"/>
      <c r="L861" s="139"/>
      <c r="M861" s="139"/>
      <c r="N861" s="282"/>
      <c r="O861" s="282"/>
      <c r="P861" s="282"/>
      <c r="Q861" s="282"/>
      <c r="R861" s="146" t="s">
        <v>1728</v>
      </c>
      <c r="S861" s="146">
        <v>0</v>
      </c>
      <c r="T861" s="282" t="s">
        <v>1581</v>
      </c>
      <c r="U861" s="146" t="s">
        <v>1654</v>
      </c>
      <c r="V861" s="189"/>
      <c r="W861" s="50">
        <v>0</v>
      </c>
      <c r="X861" s="50">
        <v>0</v>
      </c>
      <c r="Y861" s="50">
        <v>0</v>
      </c>
      <c r="Z861" s="139"/>
      <c r="AA861" s="139"/>
      <c r="AB861" s="139"/>
      <c r="AC861" s="139"/>
      <c r="AD861" s="139"/>
      <c r="AE861" s="139"/>
      <c r="AF861" s="139"/>
      <c r="AG861" s="139"/>
      <c r="AH861" s="139"/>
      <c r="AI861" s="139"/>
      <c r="AJ861" s="139"/>
      <c r="AK861" s="139"/>
      <c r="AL861" s="139"/>
      <c r="AM861" s="139"/>
      <c r="AN861" s="139"/>
      <c r="AO861" s="139"/>
      <c r="AP861" s="139"/>
      <c r="AQ861" s="70" t="s">
        <v>204</v>
      </c>
      <c r="AR861" s="70">
        <v>2007</v>
      </c>
      <c r="AS861" s="139"/>
      <c r="AT861" s="139"/>
      <c r="AU861" s="139"/>
      <c r="AV861" s="71">
        <v>33823543.891591564</v>
      </c>
      <c r="AW861" s="104" t="s">
        <v>123</v>
      </c>
      <c r="AX861" s="104"/>
      <c r="AY861" s="230" t="s">
        <v>1619</v>
      </c>
      <c r="AZ861" s="104" t="s">
        <v>1193</v>
      </c>
      <c r="BA861" s="104"/>
      <c r="BB861" s="104"/>
      <c r="BC861" s="66"/>
      <c r="BD861" s="66"/>
      <c r="BE861" s="121"/>
      <c r="BF861" s="121"/>
      <c r="BG861" s="121"/>
      <c r="BH861" s="121"/>
      <c r="BI861" s="121"/>
      <c r="BJ861" s="121"/>
      <c r="BK861" s="121"/>
      <c r="BL861" s="121"/>
      <c r="BM861" s="121"/>
      <c r="BN861" s="121"/>
      <c r="BO861" s="121"/>
      <c r="BP861" s="121"/>
      <c r="BQ861" s="121"/>
      <c r="BR861" s="121"/>
      <c r="BS861" s="121"/>
      <c r="BT861" s="121"/>
      <c r="BU861" s="121"/>
      <c r="BV861" s="121"/>
      <c r="BW861" s="121"/>
      <c r="BX861" s="121"/>
      <c r="BY861" s="121"/>
    </row>
    <row r="862" spans="1:77" s="100" customFormat="1" ht="16" hidden="1" thickBot="1">
      <c r="A862" s="231"/>
      <c r="B862" s="254"/>
      <c r="C862" s="72" t="s">
        <v>550</v>
      </c>
      <c r="D862" s="70"/>
      <c r="E862" s="128" t="s">
        <v>714</v>
      </c>
      <c r="F862" s="104" t="s">
        <v>123</v>
      </c>
      <c r="G862" s="139"/>
      <c r="H862" s="139"/>
      <c r="I862" s="139"/>
      <c r="J862" s="104" t="s">
        <v>1193</v>
      </c>
      <c r="K862" s="139"/>
      <c r="L862" s="139"/>
      <c r="M862" s="139"/>
      <c r="N862" s="282"/>
      <c r="O862" s="282"/>
      <c r="P862" s="282"/>
      <c r="Q862" s="282"/>
      <c r="R862" s="146" t="s">
        <v>842</v>
      </c>
      <c r="S862" s="146">
        <v>0</v>
      </c>
      <c r="T862" s="282" t="s">
        <v>1581</v>
      </c>
      <c r="U862" s="146" t="s">
        <v>1654</v>
      </c>
      <c r="V862" s="189"/>
      <c r="W862" s="50">
        <v>0</v>
      </c>
      <c r="X862" s="50">
        <v>0</v>
      </c>
      <c r="Y862" s="50">
        <v>0</v>
      </c>
      <c r="Z862" s="139"/>
      <c r="AA862" s="139"/>
      <c r="AB862" s="139"/>
      <c r="AC862" s="139"/>
      <c r="AD862" s="139"/>
      <c r="AE862" s="139"/>
      <c r="AF862" s="139"/>
      <c r="AG862" s="139"/>
      <c r="AH862" s="139"/>
      <c r="AI862" s="139"/>
      <c r="AJ862" s="139"/>
      <c r="AK862" s="139"/>
      <c r="AL862" s="139"/>
      <c r="AM862" s="139"/>
      <c r="AN862" s="139"/>
      <c r="AO862" s="139"/>
      <c r="AP862" s="139"/>
      <c r="AQ862" s="70" t="s">
        <v>204</v>
      </c>
      <c r="AR862" s="70">
        <v>2007</v>
      </c>
      <c r="AS862" s="139"/>
      <c r="AT862" s="139"/>
      <c r="AU862" s="139"/>
      <c r="AV862" s="71">
        <v>18487401.720671773</v>
      </c>
      <c r="AW862" s="104" t="s">
        <v>123</v>
      </c>
      <c r="AX862" s="104"/>
      <c r="AY862" s="230" t="s">
        <v>1619</v>
      </c>
      <c r="AZ862" s="104" t="s">
        <v>1193</v>
      </c>
      <c r="BA862" s="104"/>
      <c r="BB862" s="104"/>
      <c r="BC862" s="66"/>
      <c r="BD862" s="66"/>
      <c r="BE862" s="121"/>
      <c r="BF862" s="121"/>
      <c r="BG862" s="121"/>
      <c r="BH862" s="121"/>
      <c r="BI862" s="121"/>
      <c r="BJ862" s="121"/>
      <c r="BK862" s="121"/>
      <c r="BL862" s="121"/>
      <c r="BM862" s="121"/>
      <c r="BN862" s="121"/>
      <c r="BO862" s="121"/>
      <c r="BP862" s="121"/>
      <c r="BQ862" s="121"/>
      <c r="BR862" s="121"/>
      <c r="BS862" s="121"/>
      <c r="BT862" s="121"/>
      <c r="BU862" s="121"/>
      <c r="BV862" s="121"/>
      <c r="BW862" s="121"/>
      <c r="BX862" s="121"/>
      <c r="BY862" s="121"/>
    </row>
    <row r="863" spans="1:77" s="100" customFormat="1" ht="16" hidden="1" thickBot="1">
      <c r="A863" s="231"/>
      <c r="B863" s="254"/>
      <c r="C863" s="72" t="s">
        <v>551</v>
      </c>
      <c r="D863" s="70"/>
      <c r="E863" s="128" t="s">
        <v>713</v>
      </c>
      <c r="F863" s="104" t="s">
        <v>123</v>
      </c>
      <c r="G863" s="139"/>
      <c r="H863" s="139"/>
      <c r="I863" s="139"/>
      <c r="J863" s="104" t="s">
        <v>1193</v>
      </c>
      <c r="K863" s="139"/>
      <c r="L863" s="139"/>
      <c r="M863" s="139"/>
      <c r="N863" s="282"/>
      <c r="O863" s="282"/>
      <c r="P863" s="282"/>
      <c r="Q863" s="282"/>
      <c r="R863" s="146" t="s">
        <v>818</v>
      </c>
      <c r="S863" s="146">
        <v>0</v>
      </c>
      <c r="T863" s="282" t="s">
        <v>1581</v>
      </c>
      <c r="U863" s="146" t="s">
        <v>1654</v>
      </c>
      <c r="V863" s="189"/>
      <c r="W863" s="50">
        <v>0</v>
      </c>
      <c r="X863" s="50">
        <v>0</v>
      </c>
      <c r="Y863" s="50">
        <v>0</v>
      </c>
      <c r="Z863" s="139"/>
      <c r="AA863" s="139"/>
      <c r="AB863" s="139"/>
      <c r="AC863" s="139"/>
      <c r="AD863" s="139"/>
      <c r="AE863" s="139"/>
      <c r="AF863" s="139"/>
      <c r="AG863" s="139"/>
      <c r="AH863" s="139"/>
      <c r="AI863" s="139"/>
      <c r="AJ863" s="139"/>
      <c r="AK863" s="139"/>
      <c r="AL863" s="139"/>
      <c r="AM863" s="139"/>
      <c r="AN863" s="139"/>
      <c r="AO863" s="139"/>
      <c r="AP863" s="139"/>
      <c r="AQ863" s="70" t="s">
        <v>204</v>
      </c>
      <c r="AR863" s="70">
        <v>2007</v>
      </c>
      <c r="AS863" s="139"/>
      <c r="AT863" s="139"/>
      <c r="AU863" s="139"/>
      <c r="AV863" s="71">
        <v>4839505.5405730903</v>
      </c>
      <c r="AW863" s="104" t="s">
        <v>123</v>
      </c>
      <c r="AX863" s="104"/>
      <c r="AY863" s="230" t="s">
        <v>1619</v>
      </c>
      <c r="AZ863" s="104" t="s">
        <v>1193</v>
      </c>
      <c r="BA863" s="104"/>
      <c r="BB863" s="104"/>
      <c r="BC863" s="66"/>
      <c r="BD863" s="66"/>
      <c r="BE863" s="121"/>
      <c r="BF863" s="121"/>
      <c r="BG863" s="121"/>
      <c r="BH863" s="121"/>
      <c r="BI863" s="121"/>
      <c r="BJ863" s="121"/>
      <c r="BK863" s="121"/>
      <c r="BL863" s="121"/>
      <c r="BM863" s="121"/>
      <c r="BN863" s="121"/>
      <c r="BO863" s="121"/>
      <c r="BP863" s="121"/>
      <c r="BQ863" s="121"/>
      <c r="BR863" s="121"/>
      <c r="BS863" s="121"/>
      <c r="BT863" s="121"/>
      <c r="BU863" s="121"/>
      <c r="BV863" s="121"/>
      <c r="BW863" s="121"/>
      <c r="BX863" s="121"/>
      <c r="BY863" s="121"/>
    </row>
    <row r="864" spans="1:77" s="100" customFormat="1" ht="16" hidden="1" thickBot="1">
      <c r="A864" s="231"/>
      <c r="B864" s="254"/>
      <c r="C864" s="72" t="s">
        <v>552</v>
      </c>
      <c r="D864" s="70"/>
      <c r="E864" s="128" t="s">
        <v>715</v>
      </c>
      <c r="F864" s="104" t="s">
        <v>123</v>
      </c>
      <c r="G864" s="139"/>
      <c r="H864" s="139"/>
      <c r="I864" s="139"/>
      <c r="J864" s="104" t="s">
        <v>1193</v>
      </c>
      <c r="K864" s="139"/>
      <c r="L864" s="139"/>
      <c r="M864" s="139"/>
      <c r="N864" s="282"/>
      <c r="O864" s="282"/>
      <c r="P864" s="282"/>
      <c r="Q864" s="282"/>
      <c r="R864" s="146" t="s">
        <v>843</v>
      </c>
      <c r="S864" s="146">
        <v>0</v>
      </c>
      <c r="T864" s="282" t="s">
        <v>225</v>
      </c>
      <c r="U864" s="146" t="s">
        <v>1654</v>
      </c>
      <c r="V864" s="189"/>
      <c r="W864" s="50">
        <v>0</v>
      </c>
      <c r="X864" s="50">
        <v>0</v>
      </c>
      <c r="Y864" s="50">
        <v>0</v>
      </c>
      <c r="Z864" s="139"/>
      <c r="AA864" s="139"/>
      <c r="AB864" s="139"/>
      <c r="AC864" s="139"/>
      <c r="AD864" s="139"/>
      <c r="AE864" s="139"/>
      <c r="AF864" s="139"/>
      <c r="AG864" s="139"/>
      <c r="AH864" s="139"/>
      <c r="AI864" s="139"/>
      <c r="AJ864" s="139"/>
      <c r="AK864" s="139"/>
      <c r="AL864" s="139"/>
      <c r="AM864" s="139"/>
      <c r="AN864" s="139"/>
      <c r="AO864" s="139"/>
      <c r="AP864" s="139"/>
      <c r="AQ864" s="70" t="s">
        <v>204</v>
      </c>
      <c r="AR864" s="70">
        <v>2007</v>
      </c>
      <c r="AS864" s="139"/>
      <c r="AT864" s="139"/>
      <c r="AU864" s="139"/>
      <c r="AV864" s="71">
        <v>12044821.931797188</v>
      </c>
      <c r="AW864" s="104" t="s">
        <v>123</v>
      </c>
      <c r="AX864" s="104"/>
      <c r="AY864" s="230" t="s">
        <v>1619</v>
      </c>
      <c r="AZ864" s="104" t="s">
        <v>1193</v>
      </c>
      <c r="BA864" s="104"/>
      <c r="BB864" s="104"/>
      <c r="BC864" s="66"/>
      <c r="BD864" s="66"/>
      <c r="BE864" s="121"/>
      <c r="BF864" s="121"/>
      <c r="BG864" s="121"/>
      <c r="BH864" s="121"/>
      <c r="BI864" s="121"/>
      <c r="BJ864" s="121"/>
      <c r="BK864" s="121"/>
      <c r="BL864" s="121"/>
      <c r="BM864" s="121"/>
      <c r="BN864" s="121"/>
      <c r="BO864" s="121"/>
      <c r="BP864" s="121"/>
      <c r="BQ864" s="121"/>
      <c r="BR864" s="121"/>
      <c r="BS864" s="121"/>
      <c r="BT864" s="121"/>
      <c r="BU864" s="121"/>
      <c r="BV864" s="121"/>
      <c r="BW864" s="121"/>
      <c r="BX864" s="121"/>
      <c r="BY864" s="121"/>
    </row>
    <row r="865" spans="1:77" s="100" customFormat="1" ht="16" hidden="1" thickBot="1">
      <c r="A865" s="231"/>
      <c r="B865" s="254"/>
      <c r="C865" s="72" t="s">
        <v>553</v>
      </c>
      <c r="D865" s="70"/>
      <c r="E865" s="128" t="s">
        <v>715</v>
      </c>
      <c r="F865" s="104" t="s">
        <v>123</v>
      </c>
      <c r="G865" s="139"/>
      <c r="H865" s="139"/>
      <c r="I865" s="139"/>
      <c r="J865" s="104" t="s">
        <v>1193</v>
      </c>
      <c r="K865" s="139"/>
      <c r="L865" s="139"/>
      <c r="M865" s="139"/>
      <c r="N865" s="282"/>
      <c r="O865" s="282"/>
      <c r="P865" s="282"/>
      <c r="Q865" s="282"/>
      <c r="R865" s="146" t="s">
        <v>844</v>
      </c>
      <c r="S865" s="146">
        <v>0</v>
      </c>
      <c r="T865" s="282" t="s">
        <v>225</v>
      </c>
      <c r="U865" s="146" t="s">
        <v>1654</v>
      </c>
      <c r="V865" s="189"/>
      <c r="W865" s="50">
        <v>0</v>
      </c>
      <c r="X865" s="50">
        <v>0</v>
      </c>
      <c r="Y865" s="50">
        <v>0</v>
      </c>
      <c r="Z865" s="139"/>
      <c r="AA865" s="139"/>
      <c r="AB865" s="139"/>
      <c r="AC865" s="139"/>
      <c r="AD865" s="139"/>
      <c r="AE865" s="139"/>
      <c r="AF865" s="139"/>
      <c r="AG865" s="139"/>
      <c r="AH865" s="139"/>
      <c r="AI865" s="139"/>
      <c r="AJ865" s="139"/>
      <c r="AK865" s="139"/>
      <c r="AL865" s="139"/>
      <c r="AM865" s="139"/>
      <c r="AN865" s="139"/>
      <c r="AO865" s="139"/>
      <c r="AP865" s="139"/>
      <c r="AQ865" s="70" t="s">
        <v>204</v>
      </c>
      <c r="AR865" s="70">
        <v>2007</v>
      </c>
      <c r="AS865" s="139"/>
      <c r="AT865" s="139"/>
      <c r="AU865" s="139"/>
      <c r="AV865" s="71">
        <v>37230293.282391943</v>
      </c>
      <c r="AW865" s="104" t="s">
        <v>123</v>
      </c>
      <c r="AX865" s="104"/>
      <c r="AY865" s="230" t="s">
        <v>1619</v>
      </c>
      <c r="AZ865" s="104" t="s">
        <v>1193</v>
      </c>
      <c r="BA865" s="104"/>
      <c r="BB865" s="104"/>
      <c r="BC865" s="66"/>
      <c r="BD865" s="66"/>
      <c r="BE865" s="121"/>
      <c r="BF865" s="121"/>
      <c r="BG865" s="121"/>
      <c r="BH865" s="121"/>
      <c r="BI865" s="121"/>
      <c r="BJ865" s="121"/>
      <c r="BK865" s="121"/>
      <c r="BL865" s="121"/>
      <c r="BM865" s="121"/>
      <c r="BN865" s="121"/>
      <c r="BO865" s="121"/>
      <c r="BP865" s="121"/>
      <c r="BQ865" s="121"/>
      <c r="BR865" s="121"/>
      <c r="BS865" s="121"/>
      <c r="BT865" s="121"/>
      <c r="BU865" s="121"/>
      <c r="BV865" s="121"/>
      <c r="BW865" s="121"/>
      <c r="BX865" s="121"/>
      <c r="BY865" s="121"/>
    </row>
    <row r="866" spans="1:77" s="100" customFormat="1" ht="16" hidden="1" thickBot="1">
      <c r="A866" s="231"/>
      <c r="B866" s="254"/>
      <c r="C866" s="72" t="s">
        <v>554</v>
      </c>
      <c r="D866" s="70"/>
      <c r="E866" s="128" t="s">
        <v>714</v>
      </c>
      <c r="F866" s="104" t="s">
        <v>123</v>
      </c>
      <c r="G866" s="139"/>
      <c r="H866" s="139"/>
      <c r="I866" s="139"/>
      <c r="J866" s="104" t="s">
        <v>1193</v>
      </c>
      <c r="K866" s="139"/>
      <c r="L866" s="139"/>
      <c r="M866" s="139"/>
      <c r="N866" s="282"/>
      <c r="O866" s="282"/>
      <c r="P866" s="282"/>
      <c r="Q866" s="282"/>
      <c r="R866" s="146" t="s">
        <v>845</v>
      </c>
      <c r="S866" s="146">
        <v>0</v>
      </c>
      <c r="T866" s="282" t="s">
        <v>225</v>
      </c>
      <c r="U866" s="146" t="s">
        <v>1654</v>
      </c>
      <c r="V866" s="189"/>
      <c r="W866" s="50">
        <v>0</v>
      </c>
      <c r="X866" s="50">
        <v>0</v>
      </c>
      <c r="Y866" s="50">
        <v>0</v>
      </c>
      <c r="Z866" s="139"/>
      <c r="AA866" s="139"/>
      <c r="AB866" s="139"/>
      <c r="AC866" s="139"/>
      <c r="AD866" s="139"/>
      <c r="AE866" s="139"/>
      <c r="AF866" s="139"/>
      <c r="AG866" s="139"/>
      <c r="AH866" s="139"/>
      <c r="AI866" s="139"/>
      <c r="AJ866" s="139"/>
      <c r="AK866" s="139"/>
      <c r="AL866" s="139"/>
      <c r="AM866" s="139"/>
      <c r="AN866" s="139"/>
      <c r="AO866" s="139"/>
      <c r="AP866" s="139"/>
      <c r="AQ866" s="70" t="s">
        <v>204</v>
      </c>
      <c r="AR866" s="70">
        <v>2007</v>
      </c>
      <c r="AS866" s="139"/>
      <c r="AT866" s="139"/>
      <c r="AU866" s="139"/>
      <c r="AV866" s="71">
        <v>49143334.942266613</v>
      </c>
      <c r="AW866" s="104" t="s">
        <v>123</v>
      </c>
      <c r="AX866" s="104"/>
      <c r="AY866" s="230" t="s">
        <v>1619</v>
      </c>
      <c r="AZ866" s="104" t="s">
        <v>1193</v>
      </c>
      <c r="BA866" s="104"/>
      <c r="BB866" s="104"/>
      <c r="BC866" s="66"/>
      <c r="BD866" s="66"/>
      <c r="BE866" s="121"/>
      <c r="BF866" s="121"/>
      <c r="BG866" s="121"/>
      <c r="BH866" s="121"/>
      <c r="BI866" s="121"/>
      <c r="BJ866" s="121"/>
      <c r="BK866" s="121"/>
      <c r="BL866" s="121"/>
      <c r="BM866" s="121"/>
      <c r="BN866" s="121"/>
      <c r="BO866" s="121"/>
      <c r="BP866" s="121"/>
      <c r="BQ866" s="121"/>
      <c r="BR866" s="121"/>
      <c r="BS866" s="121"/>
      <c r="BT866" s="121"/>
      <c r="BU866" s="121"/>
      <c r="BV866" s="121"/>
      <c r="BW866" s="121"/>
      <c r="BX866" s="121"/>
      <c r="BY866" s="121"/>
    </row>
    <row r="867" spans="1:77" s="100" customFormat="1" ht="16" hidden="1" thickBot="1">
      <c r="A867" s="231"/>
      <c r="B867" s="254"/>
      <c r="C867" s="72" t="s">
        <v>555</v>
      </c>
      <c r="D867" s="70"/>
      <c r="E867" s="128" t="s">
        <v>714</v>
      </c>
      <c r="F867" s="104" t="s">
        <v>123</v>
      </c>
      <c r="G867" s="139"/>
      <c r="H867" s="139"/>
      <c r="I867" s="139"/>
      <c r="J867" s="104" t="s">
        <v>1193</v>
      </c>
      <c r="K867" s="139"/>
      <c r="L867" s="139"/>
      <c r="M867" s="139"/>
      <c r="N867" s="282"/>
      <c r="O867" s="282"/>
      <c r="P867" s="282"/>
      <c r="Q867" s="282"/>
      <c r="R867" s="146" t="s">
        <v>846</v>
      </c>
      <c r="S867" s="146">
        <v>0</v>
      </c>
      <c r="T867" s="282" t="s">
        <v>1581</v>
      </c>
      <c r="U867" s="146" t="s">
        <v>1654</v>
      </c>
      <c r="V867" s="189"/>
      <c r="W867" s="50">
        <v>0</v>
      </c>
      <c r="X867" s="50">
        <v>0</v>
      </c>
      <c r="Y867" s="50">
        <v>0</v>
      </c>
      <c r="Z867" s="139"/>
      <c r="AA867" s="139"/>
      <c r="AB867" s="139"/>
      <c r="AC867" s="139"/>
      <c r="AD867" s="139"/>
      <c r="AE867" s="139"/>
      <c r="AF867" s="139"/>
      <c r="AG867" s="139"/>
      <c r="AH867" s="139"/>
      <c r="AI867" s="139"/>
      <c r="AJ867" s="139"/>
      <c r="AK867" s="139"/>
      <c r="AL867" s="139"/>
      <c r="AM867" s="139"/>
      <c r="AN867" s="139"/>
      <c r="AO867" s="139"/>
      <c r="AP867" s="139"/>
      <c r="AQ867" s="70" t="s">
        <v>204</v>
      </c>
      <c r="AR867" s="70">
        <v>2007</v>
      </c>
      <c r="AS867" s="139"/>
      <c r="AT867" s="139"/>
      <c r="AU867" s="139"/>
      <c r="AV867" s="71">
        <v>12605044.82157586</v>
      </c>
      <c r="AW867" s="104" t="s">
        <v>123</v>
      </c>
      <c r="AX867" s="104"/>
      <c r="AY867" s="230" t="s">
        <v>1619</v>
      </c>
      <c r="AZ867" s="104" t="s">
        <v>1193</v>
      </c>
      <c r="BA867" s="104"/>
      <c r="BB867" s="104"/>
      <c r="BC867" s="66"/>
      <c r="BD867" s="66"/>
      <c r="BE867" s="121"/>
      <c r="BF867" s="121"/>
      <c r="BG867" s="121"/>
      <c r="BH867" s="121"/>
      <c r="BI867" s="121"/>
      <c r="BJ867" s="121"/>
      <c r="BK867" s="121"/>
      <c r="BL867" s="121"/>
      <c r="BM867" s="121"/>
      <c r="BN867" s="121"/>
      <c r="BO867" s="121"/>
      <c r="BP867" s="121"/>
      <c r="BQ867" s="121"/>
      <c r="BR867" s="121"/>
      <c r="BS867" s="121"/>
      <c r="BT867" s="121"/>
      <c r="BU867" s="121"/>
      <c r="BV867" s="121"/>
      <c r="BW867" s="121"/>
      <c r="BX867" s="121"/>
      <c r="BY867" s="121"/>
    </row>
    <row r="868" spans="1:77" s="100" customFormat="1" ht="16" hidden="1" thickBot="1">
      <c r="A868" s="231"/>
      <c r="B868" s="254"/>
      <c r="C868" s="72" t="s">
        <v>556</v>
      </c>
      <c r="D868" s="70"/>
      <c r="E868" s="128" t="s">
        <v>725</v>
      </c>
      <c r="F868" s="104" t="s">
        <v>123</v>
      </c>
      <c r="G868" s="139"/>
      <c r="H868" s="139"/>
      <c r="I868" s="139"/>
      <c r="J868" s="104" t="s">
        <v>1193</v>
      </c>
      <c r="K868" s="139"/>
      <c r="L868" s="139"/>
      <c r="M868" s="139"/>
      <c r="N868" s="282"/>
      <c r="O868" s="282"/>
      <c r="P868" s="282"/>
      <c r="Q868" s="282"/>
      <c r="R868" s="146" t="s">
        <v>847</v>
      </c>
      <c r="S868" s="146">
        <v>0</v>
      </c>
      <c r="T868" s="282" t="s">
        <v>225</v>
      </c>
      <c r="U868" s="146" t="s">
        <v>1654</v>
      </c>
      <c r="V868" s="189"/>
      <c r="W868" s="50">
        <v>0</v>
      </c>
      <c r="X868" s="50">
        <v>0</v>
      </c>
      <c r="Y868" s="50">
        <v>0</v>
      </c>
      <c r="Z868" s="139"/>
      <c r="AA868" s="139"/>
      <c r="AB868" s="139"/>
      <c r="AC868" s="139"/>
      <c r="AD868" s="139"/>
      <c r="AE868" s="139"/>
      <c r="AF868" s="139"/>
      <c r="AG868" s="139"/>
      <c r="AH868" s="139"/>
      <c r="AI868" s="139"/>
      <c r="AJ868" s="139"/>
      <c r="AK868" s="139"/>
      <c r="AL868" s="139"/>
      <c r="AM868" s="139"/>
      <c r="AN868" s="139"/>
      <c r="AO868" s="139"/>
      <c r="AP868" s="139"/>
      <c r="AQ868" s="70" t="s">
        <v>204</v>
      </c>
      <c r="AR868" s="70">
        <v>2007</v>
      </c>
      <c r="AS868" s="139"/>
      <c r="AT868" s="139"/>
      <c r="AU868" s="139"/>
      <c r="AV868" s="71">
        <v>40616264.366279468</v>
      </c>
      <c r="AW868" s="104" t="s">
        <v>123</v>
      </c>
      <c r="AX868" s="104"/>
      <c r="AY868" s="230" t="s">
        <v>1619</v>
      </c>
      <c r="AZ868" s="104" t="s">
        <v>1193</v>
      </c>
      <c r="BA868" s="104"/>
      <c r="BB868" s="104"/>
      <c r="BC868" s="66"/>
      <c r="BD868" s="66"/>
      <c r="BE868" s="121"/>
      <c r="BF868" s="121"/>
      <c r="BG868" s="121"/>
      <c r="BH868" s="121"/>
      <c r="BI868" s="121"/>
      <c r="BJ868" s="121"/>
      <c r="BK868" s="121"/>
      <c r="BL868" s="121"/>
      <c r="BM868" s="121"/>
      <c r="BN868" s="121"/>
      <c r="BO868" s="121"/>
      <c r="BP868" s="121"/>
      <c r="BQ868" s="121"/>
      <c r="BR868" s="121"/>
      <c r="BS868" s="121"/>
      <c r="BT868" s="121"/>
      <c r="BU868" s="121"/>
      <c r="BV868" s="121"/>
      <c r="BW868" s="121"/>
      <c r="BX868" s="121"/>
      <c r="BY868" s="121"/>
    </row>
    <row r="869" spans="1:77" s="100" customFormat="1" ht="16" hidden="1" thickBot="1">
      <c r="A869" s="231"/>
      <c r="B869" s="254"/>
      <c r="C869" s="72" t="s">
        <v>557</v>
      </c>
      <c r="D869" s="70"/>
      <c r="E869" s="128" t="s">
        <v>713</v>
      </c>
      <c r="F869" s="104" t="s">
        <v>123</v>
      </c>
      <c r="G869" s="139"/>
      <c r="H869" s="139"/>
      <c r="I869" s="139"/>
      <c r="J869" s="104" t="s">
        <v>1193</v>
      </c>
      <c r="K869" s="139"/>
      <c r="L869" s="139"/>
      <c r="M869" s="139"/>
      <c r="N869" s="282"/>
      <c r="O869" s="282"/>
      <c r="P869" s="282"/>
      <c r="Q869" s="282"/>
      <c r="R869" s="146" t="s">
        <v>1729</v>
      </c>
      <c r="S869" s="146">
        <v>0</v>
      </c>
      <c r="T869" s="282"/>
      <c r="U869" s="146" t="s">
        <v>1654</v>
      </c>
      <c r="V869" s="189"/>
      <c r="W869" s="50">
        <v>0</v>
      </c>
      <c r="X869" s="50">
        <v>0</v>
      </c>
      <c r="Y869" s="50">
        <v>0</v>
      </c>
      <c r="Z869" s="139"/>
      <c r="AA869" s="139"/>
      <c r="AB869" s="139"/>
      <c r="AC869" s="139"/>
      <c r="AD869" s="139"/>
      <c r="AE869" s="139"/>
      <c r="AF869" s="139"/>
      <c r="AG869" s="139"/>
      <c r="AH869" s="139"/>
      <c r="AI869" s="139"/>
      <c r="AJ869" s="139"/>
      <c r="AK869" s="139"/>
      <c r="AL869" s="139"/>
      <c r="AM869" s="139"/>
      <c r="AN869" s="139"/>
      <c r="AO869" s="139"/>
      <c r="AP869" s="139"/>
      <c r="AQ869" s="70" t="s">
        <v>204</v>
      </c>
      <c r="AR869" s="70">
        <v>2007</v>
      </c>
      <c r="AS869" s="139"/>
      <c r="AT869" s="139"/>
      <c r="AU869" s="139"/>
      <c r="AV869" s="71">
        <v>59816.137398633444</v>
      </c>
      <c r="AW869" s="104" t="s">
        <v>123</v>
      </c>
      <c r="AX869" s="104"/>
      <c r="AY869" s="230" t="s">
        <v>1619</v>
      </c>
      <c r="AZ869" s="104" t="s">
        <v>1193</v>
      </c>
      <c r="BA869" s="104"/>
      <c r="BB869" s="104"/>
      <c r="BC869" s="66"/>
      <c r="BD869" s="66"/>
      <c r="BE869" s="121"/>
      <c r="BF869" s="121"/>
      <c r="BG869" s="121"/>
      <c r="BH869" s="121"/>
      <c r="BI869" s="121"/>
      <c r="BJ869" s="121"/>
      <c r="BK869" s="121"/>
      <c r="BL869" s="121"/>
      <c r="BM869" s="121"/>
      <c r="BN869" s="121"/>
      <c r="BO869" s="121"/>
      <c r="BP869" s="121"/>
      <c r="BQ869" s="121"/>
      <c r="BR869" s="121"/>
      <c r="BS869" s="121"/>
      <c r="BT869" s="121"/>
      <c r="BU869" s="121"/>
      <c r="BV869" s="121"/>
      <c r="BW869" s="121"/>
      <c r="BX869" s="121"/>
      <c r="BY869" s="121"/>
    </row>
    <row r="870" spans="1:77" s="100" customFormat="1" ht="16" hidden="1" thickBot="1">
      <c r="A870" s="231"/>
      <c r="B870" s="254"/>
      <c r="C870" s="72" t="s">
        <v>558</v>
      </c>
      <c r="D870" s="70"/>
      <c r="E870" s="128" t="s">
        <v>713</v>
      </c>
      <c r="F870" s="104" t="s">
        <v>123</v>
      </c>
      <c r="G870" s="139"/>
      <c r="H870" s="139"/>
      <c r="I870" s="139"/>
      <c r="J870" s="104" t="s">
        <v>1193</v>
      </c>
      <c r="K870" s="139"/>
      <c r="L870" s="139"/>
      <c r="M870" s="139"/>
      <c r="N870" s="282"/>
      <c r="O870" s="282"/>
      <c r="P870" s="282"/>
      <c r="Q870" s="282"/>
      <c r="R870" s="146" t="s">
        <v>1730</v>
      </c>
      <c r="S870" s="146"/>
      <c r="T870" s="282"/>
      <c r="U870" s="146" t="s">
        <v>1653</v>
      </c>
      <c r="V870" s="189"/>
      <c r="W870" s="50">
        <v>0</v>
      </c>
      <c r="X870" s="50">
        <v>0</v>
      </c>
      <c r="Y870" s="50">
        <v>0</v>
      </c>
      <c r="Z870" s="139"/>
      <c r="AA870" s="139"/>
      <c r="AB870" s="139"/>
      <c r="AC870" s="139"/>
      <c r="AD870" s="139"/>
      <c r="AE870" s="139"/>
      <c r="AF870" s="139"/>
      <c r="AG870" s="139"/>
      <c r="AH870" s="139"/>
      <c r="AI870" s="139"/>
      <c r="AJ870" s="139"/>
      <c r="AK870" s="139"/>
      <c r="AL870" s="139"/>
      <c r="AM870" s="139"/>
      <c r="AN870" s="139"/>
      <c r="AO870" s="139"/>
      <c r="AP870" s="139"/>
      <c r="AQ870" s="70" t="s">
        <v>204</v>
      </c>
      <c r="AR870" s="70">
        <v>2007</v>
      </c>
      <c r="AS870" s="139"/>
      <c r="AT870" s="139"/>
      <c r="AU870" s="139"/>
      <c r="AV870" s="71">
        <v>348848.18130363128</v>
      </c>
      <c r="AW870" s="104" t="s">
        <v>123</v>
      </c>
      <c r="AX870" s="104"/>
      <c r="AY870" s="230" t="s">
        <v>1619</v>
      </c>
      <c r="AZ870" s="104" t="s">
        <v>1193</v>
      </c>
      <c r="BA870" s="104"/>
      <c r="BB870" s="104"/>
      <c r="BC870" s="66"/>
      <c r="BD870" s="66"/>
      <c r="BE870" s="121"/>
      <c r="BF870" s="121"/>
      <c r="BG870" s="121"/>
      <c r="BH870" s="121"/>
      <c r="BI870" s="121"/>
      <c r="BJ870" s="121"/>
      <c r="BK870" s="121"/>
      <c r="BL870" s="121"/>
      <c r="BM870" s="121"/>
      <c r="BN870" s="121"/>
      <c r="BO870" s="121"/>
      <c r="BP870" s="121"/>
      <c r="BQ870" s="121"/>
      <c r="BR870" s="121"/>
      <c r="BS870" s="121"/>
      <c r="BT870" s="121"/>
      <c r="BU870" s="121"/>
      <c r="BV870" s="121"/>
      <c r="BW870" s="121"/>
      <c r="BX870" s="121"/>
      <c r="BY870" s="121"/>
    </row>
    <row r="871" spans="1:77" s="100" customFormat="1" ht="16" hidden="1" thickBot="1">
      <c r="A871" s="231"/>
      <c r="B871" s="254"/>
      <c r="C871" s="72" t="s">
        <v>559</v>
      </c>
      <c r="D871" s="70"/>
      <c r="E871" s="128" t="s">
        <v>722</v>
      </c>
      <c r="F871" s="104" t="s">
        <v>123</v>
      </c>
      <c r="G871" s="139"/>
      <c r="H871" s="139"/>
      <c r="I871" s="139"/>
      <c r="J871" s="104" t="s">
        <v>1193</v>
      </c>
      <c r="K871" s="139"/>
      <c r="L871" s="139"/>
      <c r="M871" s="139"/>
      <c r="N871" s="282"/>
      <c r="O871" s="282"/>
      <c r="P871" s="282"/>
      <c r="Q871" s="282"/>
      <c r="R871" s="146" t="s">
        <v>1731</v>
      </c>
      <c r="S871" s="146">
        <v>0</v>
      </c>
      <c r="T871" s="282"/>
      <c r="U871" s="146" t="s">
        <v>1653</v>
      </c>
      <c r="V871" s="189"/>
      <c r="W871" s="50">
        <v>0</v>
      </c>
      <c r="X871" s="50">
        <v>0</v>
      </c>
      <c r="Y871" s="50">
        <v>0</v>
      </c>
      <c r="Z871" s="139"/>
      <c r="AA871" s="139"/>
      <c r="AB871" s="139"/>
      <c r="AC871" s="139"/>
      <c r="AD871" s="139"/>
      <c r="AE871" s="139"/>
      <c r="AF871" s="139"/>
      <c r="AG871" s="139"/>
      <c r="AH871" s="139"/>
      <c r="AI871" s="139"/>
      <c r="AJ871" s="139"/>
      <c r="AK871" s="139"/>
      <c r="AL871" s="139"/>
      <c r="AM871" s="139"/>
      <c r="AN871" s="139"/>
      <c r="AO871" s="139"/>
      <c r="AP871" s="139"/>
      <c r="AQ871" s="70" t="s">
        <v>204</v>
      </c>
      <c r="AR871" s="70">
        <v>2007</v>
      </c>
      <c r="AS871" s="139"/>
      <c r="AT871" s="139"/>
      <c r="AU871" s="139"/>
      <c r="AV871" s="71">
        <v>4186178.1756435754</v>
      </c>
      <c r="AW871" s="104" t="s">
        <v>123</v>
      </c>
      <c r="AX871" s="104"/>
      <c r="AY871" s="230" t="s">
        <v>1619</v>
      </c>
      <c r="AZ871" s="104" t="s">
        <v>1193</v>
      </c>
      <c r="BA871" s="104"/>
      <c r="BB871" s="104"/>
      <c r="BC871" s="66"/>
      <c r="BD871" s="66"/>
      <c r="BE871" s="121"/>
      <c r="BF871" s="121"/>
      <c r="BG871" s="121"/>
      <c r="BH871" s="121"/>
      <c r="BI871" s="121"/>
      <c r="BJ871" s="121"/>
      <c r="BK871" s="121"/>
      <c r="BL871" s="121"/>
      <c r="BM871" s="121"/>
      <c r="BN871" s="121"/>
      <c r="BO871" s="121"/>
      <c r="BP871" s="121"/>
      <c r="BQ871" s="121"/>
      <c r="BR871" s="121"/>
      <c r="BS871" s="121"/>
      <c r="BT871" s="121"/>
      <c r="BU871" s="121"/>
      <c r="BV871" s="121"/>
      <c r="BW871" s="121"/>
      <c r="BX871" s="121"/>
      <c r="BY871" s="121"/>
    </row>
    <row r="872" spans="1:77" s="100" customFormat="1" ht="16" hidden="1" thickBot="1">
      <c r="A872" s="231"/>
      <c r="B872" s="254"/>
      <c r="C872" s="72" t="s">
        <v>560</v>
      </c>
      <c r="D872" s="70"/>
      <c r="E872" s="128" t="s">
        <v>727</v>
      </c>
      <c r="F872" s="104" t="s">
        <v>123</v>
      </c>
      <c r="G872" s="139"/>
      <c r="H872" s="139"/>
      <c r="I872" s="139"/>
      <c r="J872" s="104" t="s">
        <v>1193</v>
      </c>
      <c r="K872" s="139"/>
      <c r="L872" s="139"/>
      <c r="M872" s="139"/>
      <c r="N872" s="282"/>
      <c r="O872" s="282"/>
      <c r="P872" s="282"/>
      <c r="Q872" s="282"/>
      <c r="R872" s="146" t="s">
        <v>848</v>
      </c>
      <c r="S872" s="146">
        <v>0</v>
      </c>
      <c r="T872" s="282"/>
      <c r="U872" s="146" t="s">
        <v>1653</v>
      </c>
      <c r="V872" s="189"/>
      <c r="W872" s="50">
        <v>0</v>
      </c>
      <c r="X872" s="50">
        <v>0</v>
      </c>
      <c r="Y872" s="50">
        <v>0</v>
      </c>
      <c r="Z872" s="139"/>
      <c r="AA872" s="139"/>
      <c r="AB872" s="139"/>
      <c r="AC872" s="139"/>
      <c r="AD872" s="139"/>
      <c r="AE872" s="139"/>
      <c r="AF872" s="139"/>
      <c r="AG872" s="139"/>
      <c r="AH872" s="139"/>
      <c r="AI872" s="139"/>
      <c r="AJ872" s="139"/>
      <c r="AK872" s="139"/>
      <c r="AL872" s="139"/>
      <c r="AM872" s="139"/>
      <c r="AN872" s="139"/>
      <c r="AO872" s="139"/>
      <c r="AP872" s="139"/>
      <c r="AQ872" s="70" t="s">
        <v>204</v>
      </c>
      <c r="AR872" s="70">
        <v>2007</v>
      </c>
      <c r="AS872" s="139"/>
      <c r="AT872" s="139"/>
      <c r="AU872" s="139"/>
      <c r="AV872" s="71">
        <v>7177936.4878360126</v>
      </c>
      <c r="AW872" s="104" t="s">
        <v>123</v>
      </c>
      <c r="AX872" s="104"/>
      <c r="AY872" s="230" t="s">
        <v>1619</v>
      </c>
      <c r="AZ872" s="104" t="s">
        <v>1193</v>
      </c>
      <c r="BA872" s="104"/>
      <c r="BB872" s="104"/>
      <c r="BC872" s="66"/>
      <c r="BD872" s="66"/>
      <c r="BE872" s="121"/>
      <c r="BF872" s="121"/>
      <c r="BG872" s="121"/>
      <c r="BH872" s="121"/>
      <c r="BI872" s="121"/>
      <c r="BJ872" s="121"/>
      <c r="BK872" s="121"/>
      <c r="BL872" s="121"/>
      <c r="BM872" s="121"/>
      <c r="BN872" s="121"/>
      <c r="BO872" s="121"/>
      <c r="BP872" s="121"/>
      <c r="BQ872" s="121"/>
      <c r="BR872" s="121"/>
      <c r="BS872" s="121"/>
      <c r="BT872" s="121"/>
      <c r="BU872" s="121"/>
      <c r="BV872" s="121"/>
      <c r="BW872" s="121"/>
      <c r="BX872" s="121"/>
      <c r="BY872" s="121"/>
    </row>
    <row r="873" spans="1:77" s="100" customFormat="1" ht="16" hidden="1" thickBot="1">
      <c r="A873" s="231"/>
      <c r="B873" s="254"/>
      <c r="C873" s="72" t="s">
        <v>561</v>
      </c>
      <c r="D873" s="70"/>
      <c r="E873" s="128" t="s">
        <v>728</v>
      </c>
      <c r="F873" s="104" t="s">
        <v>123</v>
      </c>
      <c r="G873" s="139"/>
      <c r="H873" s="139"/>
      <c r="I873" s="139"/>
      <c r="J873" s="104" t="s">
        <v>1193</v>
      </c>
      <c r="K873" s="139"/>
      <c r="L873" s="139"/>
      <c r="M873" s="139"/>
      <c r="N873" s="282"/>
      <c r="O873" s="282"/>
      <c r="P873" s="282"/>
      <c r="Q873" s="282"/>
      <c r="R873" s="146" t="s">
        <v>1671</v>
      </c>
      <c r="S873" s="146">
        <v>0</v>
      </c>
      <c r="T873" s="282" t="s">
        <v>1581</v>
      </c>
      <c r="U873" s="146" t="s">
        <v>1654</v>
      </c>
      <c r="V873" s="189"/>
      <c r="W873" s="50">
        <v>0</v>
      </c>
      <c r="X873" s="50">
        <v>0</v>
      </c>
      <c r="Y873" s="50">
        <v>0</v>
      </c>
      <c r="Z873" s="139"/>
      <c r="AA873" s="139"/>
      <c r="AB873" s="139"/>
      <c r="AC873" s="139"/>
      <c r="AD873" s="139"/>
      <c r="AE873" s="139"/>
      <c r="AF873" s="139"/>
      <c r="AG873" s="139"/>
      <c r="AH873" s="139"/>
      <c r="AI873" s="139"/>
      <c r="AJ873" s="139"/>
      <c r="AK873" s="139"/>
      <c r="AL873" s="139"/>
      <c r="AM873" s="139"/>
      <c r="AN873" s="139"/>
      <c r="AO873" s="139"/>
      <c r="AP873" s="139"/>
      <c r="AQ873" s="70" t="s">
        <v>204</v>
      </c>
      <c r="AR873" s="70">
        <v>2007</v>
      </c>
      <c r="AS873" s="139"/>
      <c r="AT873" s="139"/>
      <c r="AU873" s="139"/>
      <c r="AV873" s="71">
        <v>21524272.965673923</v>
      </c>
      <c r="AW873" s="104" t="s">
        <v>123</v>
      </c>
      <c r="AX873" s="104"/>
      <c r="AY873" s="230" t="s">
        <v>1619</v>
      </c>
      <c r="AZ873" s="104" t="s">
        <v>1193</v>
      </c>
      <c r="BA873" s="104"/>
      <c r="BB873" s="104"/>
      <c r="BC873" s="66"/>
      <c r="BD873" s="66"/>
      <c r="BE873" s="121"/>
      <c r="BF873" s="121"/>
      <c r="BG873" s="121"/>
      <c r="BH873" s="121"/>
      <c r="BI873" s="121"/>
      <c r="BJ873" s="121"/>
      <c r="BK873" s="121"/>
      <c r="BL873" s="121"/>
      <c r="BM873" s="121"/>
      <c r="BN873" s="121"/>
      <c r="BO873" s="121"/>
      <c r="BP873" s="121"/>
      <c r="BQ873" s="121"/>
      <c r="BR873" s="121"/>
      <c r="BS873" s="121"/>
      <c r="BT873" s="121"/>
      <c r="BU873" s="121"/>
      <c r="BV873" s="121"/>
      <c r="BW873" s="121"/>
      <c r="BX873" s="121"/>
      <c r="BY873" s="121"/>
    </row>
    <row r="874" spans="1:77" s="100" customFormat="1" ht="16" hidden="1" thickBot="1">
      <c r="A874" s="231"/>
      <c r="B874" s="254"/>
      <c r="C874" s="72"/>
      <c r="D874" s="70"/>
      <c r="E874" s="73"/>
      <c r="F874" s="104" t="s">
        <v>123</v>
      </c>
      <c r="G874" s="139"/>
      <c r="H874" s="139"/>
      <c r="I874" s="139"/>
      <c r="J874" s="104" t="s">
        <v>1193</v>
      </c>
      <c r="K874" s="139"/>
      <c r="L874" s="139"/>
      <c r="M874" s="139"/>
      <c r="N874" s="139"/>
      <c r="O874" s="139"/>
      <c r="P874" s="139"/>
      <c r="Q874" s="139"/>
      <c r="R874" s="50">
        <v>0</v>
      </c>
      <c r="S874" s="50">
        <v>0</v>
      </c>
      <c r="T874" s="139"/>
      <c r="U874" s="50">
        <v>0</v>
      </c>
      <c r="V874" s="189"/>
      <c r="W874" s="50">
        <v>0</v>
      </c>
      <c r="X874" s="50">
        <v>0</v>
      </c>
      <c r="Y874" s="50">
        <v>0</v>
      </c>
      <c r="Z874" s="139"/>
      <c r="AA874" s="139"/>
      <c r="AB874" s="139"/>
      <c r="AC874" s="139"/>
      <c r="AD874" s="139"/>
      <c r="AE874" s="139"/>
      <c r="AF874" s="139"/>
      <c r="AG874" s="139"/>
      <c r="AH874" s="139"/>
      <c r="AI874" s="139"/>
      <c r="AJ874" s="139"/>
      <c r="AK874" s="139"/>
      <c r="AL874" s="139"/>
      <c r="AM874" s="139"/>
      <c r="AN874" s="139"/>
      <c r="AO874" s="139"/>
      <c r="AP874" s="139"/>
      <c r="AQ874" s="70"/>
      <c r="AR874" s="70"/>
      <c r="AS874" s="139"/>
      <c r="AT874" s="139"/>
      <c r="AU874" s="139"/>
      <c r="AV874" s="71"/>
      <c r="AW874" s="104" t="s">
        <v>123</v>
      </c>
      <c r="AX874" s="104"/>
      <c r="AY874" s="230"/>
      <c r="AZ874" s="104" t="s">
        <v>1193</v>
      </c>
      <c r="BA874" s="104"/>
      <c r="BB874" s="104"/>
      <c r="BC874" s="66"/>
      <c r="BD874" s="66"/>
      <c r="BE874" s="121"/>
      <c r="BF874" s="121"/>
      <c r="BG874" s="121"/>
      <c r="BH874" s="121"/>
      <c r="BI874" s="121"/>
      <c r="BJ874" s="121"/>
      <c r="BK874" s="121"/>
      <c r="BL874" s="121"/>
      <c r="BM874" s="121"/>
      <c r="BN874" s="121"/>
      <c r="BO874" s="121"/>
      <c r="BP874" s="121"/>
      <c r="BQ874" s="121"/>
      <c r="BR874" s="121"/>
      <c r="BS874" s="121"/>
      <c r="BT874" s="121"/>
      <c r="BU874" s="121"/>
      <c r="BV874" s="121"/>
      <c r="BW874" s="121"/>
      <c r="BX874" s="121"/>
      <c r="BY874" s="121"/>
    </row>
    <row r="875" spans="1:77" s="100" customFormat="1" ht="31" hidden="1" thickBot="1">
      <c r="A875" s="231"/>
      <c r="B875" s="254"/>
      <c r="C875" s="72" t="s">
        <v>562</v>
      </c>
      <c r="D875" s="70"/>
      <c r="E875" s="73"/>
      <c r="F875" s="104"/>
      <c r="G875" s="139"/>
      <c r="H875" s="139"/>
      <c r="I875" s="139"/>
      <c r="J875" s="104"/>
      <c r="K875" s="139"/>
      <c r="L875" s="139"/>
      <c r="M875" s="139"/>
      <c r="N875" s="139"/>
      <c r="O875" s="139"/>
      <c r="P875" s="139"/>
      <c r="Q875" s="139"/>
      <c r="R875" s="50"/>
      <c r="S875" s="50"/>
      <c r="T875" s="104"/>
      <c r="U875" s="50"/>
      <c r="V875" s="189"/>
      <c r="W875" s="50"/>
      <c r="X875" s="50"/>
      <c r="Y875" s="50"/>
      <c r="Z875" s="139"/>
      <c r="AA875" s="139"/>
      <c r="AB875" s="139"/>
      <c r="AC875" s="139"/>
      <c r="AD875" s="139"/>
      <c r="AE875" s="139"/>
      <c r="AF875" s="139"/>
      <c r="AG875" s="139"/>
      <c r="AH875" s="139"/>
      <c r="AI875" s="139"/>
      <c r="AJ875" s="139"/>
      <c r="AK875" s="139"/>
      <c r="AL875" s="139"/>
      <c r="AM875" s="139"/>
      <c r="AN875" s="139"/>
      <c r="AO875" s="139"/>
      <c r="AP875" s="139"/>
      <c r="AQ875" s="70"/>
      <c r="AR875" s="70"/>
      <c r="AS875" s="139"/>
      <c r="AT875" s="139"/>
      <c r="AU875" s="139"/>
      <c r="AV875" s="71"/>
      <c r="AW875" s="104"/>
      <c r="AX875" s="104"/>
      <c r="AY875" s="230"/>
      <c r="AZ875" s="104"/>
      <c r="BA875" s="104"/>
      <c r="BB875" s="104"/>
      <c r="BC875" s="66"/>
      <c r="BD875" s="66"/>
      <c r="BE875" s="121"/>
      <c r="BF875" s="121"/>
      <c r="BG875" s="121"/>
      <c r="BH875" s="121"/>
      <c r="BI875" s="121"/>
      <c r="BJ875" s="121"/>
      <c r="BK875" s="121"/>
      <c r="BL875" s="121"/>
      <c r="BM875" s="121"/>
      <c r="BN875" s="121"/>
      <c r="BO875" s="121"/>
      <c r="BP875" s="121"/>
      <c r="BQ875" s="121"/>
      <c r="BR875" s="121"/>
      <c r="BS875" s="121"/>
      <c r="BT875" s="121"/>
      <c r="BU875" s="121"/>
      <c r="BV875" s="121"/>
      <c r="BW875" s="121"/>
      <c r="BX875" s="121"/>
      <c r="BY875" s="121"/>
    </row>
    <row r="876" spans="1:77" s="100" customFormat="1" ht="16" hidden="1" thickBot="1">
      <c r="A876" s="231"/>
      <c r="B876" s="254"/>
      <c r="C876" s="72" t="s">
        <v>563</v>
      </c>
      <c r="D876" s="70"/>
      <c r="E876" s="73"/>
      <c r="F876" s="104"/>
      <c r="G876" s="139"/>
      <c r="H876" s="139"/>
      <c r="I876" s="139"/>
      <c r="J876" s="104"/>
      <c r="K876" s="139"/>
      <c r="L876" s="139"/>
      <c r="M876" s="139"/>
      <c r="N876" s="139"/>
      <c r="O876" s="139"/>
      <c r="P876" s="139"/>
      <c r="Q876" s="139"/>
      <c r="R876" s="50"/>
      <c r="S876" s="50"/>
      <c r="T876" s="104"/>
      <c r="U876" s="50"/>
      <c r="V876" s="189"/>
      <c r="W876" s="50"/>
      <c r="X876" s="50"/>
      <c r="Y876" s="50"/>
      <c r="Z876" s="139"/>
      <c r="AA876" s="139"/>
      <c r="AB876" s="139"/>
      <c r="AC876" s="139"/>
      <c r="AD876" s="139"/>
      <c r="AE876" s="139"/>
      <c r="AF876" s="139"/>
      <c r="AG876" s="139"/>
      <c r="AH876" s="139"/>
      <c r="AI876" s="139"/>
      <c r="AJ876" s="139"/>
      <c r="AK876" s="139"/>
      <c r="AL876" s="139"/>
      <c r="AM876" s="139"/>
      <c r="AN876" s="139"/>
      <c r="AO876" s="139"/>
      <c r="AP876" s="139"/>
      <c r="AQ876" s="70"/>
      <c r="AR876" s="70"/>
      <c r="AS876" s="139"/>
      <c r="AT876" s="139"/>
      <c r="AU876" s="139"/>
      <c r="AV876" s="71"/>
      <c r="AW876" s="104"/>
      <c r="AX876" s="104"/>
      <c r="AY876" s="230"/>
      <c r="AZ876" s="104"/>
      <c r="BA876" s="104"/>
      <c r="BB876" s="104"/>
      <c r="BC876" s="66"/>
      <c r="BD876" s="66"/>
      <c r="BE876" s="121"/>
      <c r="BF876" s="121"/>
      <c r="BG876" s="121"/>
      <c r="BH876" s="121"/>
      <c r="BI876" s="121"/>
      <c r="BJ876" s="121"/>
      <c r="BK876" s="121"/>
      <c r="BL876" s="121"/>
      <c r="BM876" s="121"/>
      <c r="BN876" s="121"/>
      <c r="BO876" s="121"/>
      <c r="BP876" s="121"/>
      <c r="BQ876" s="121"/>
      <c r="BR876" s="121"/>
      <c r="BS876" s="121"/>
      <c r="BT876" s="121"/>
      <c r="BU876" s="121"/>
      <c r="BV876" s="121"/>
      <c r="BW876" s="121"/>
      <c r="BX876" s="121"/>
      <c r="BY876" s="121"/>
    </row>
    <row r="877" spans="1:77" s="100" customFormat="1" ht="16" hidden="1" thickBot="1">
      <c r="A877" s="231"/>
      <c r="B877" s="254"/>
      <c r="C877" s="72" t="s">
        <v>564</v>
      </c>
      <c r="D877" s="70"/>
      <c r="E877" s="119" t="s">
        <v>713</v>
      </c>
      <c r="F877" s="104" t="s">
        <v>123</v>
      </c>
      <c r="G877" s="139"/>
      <c r="H877" s="139"/>
      <c r="I877" s="139"/>
      <c r="J877" s="104" t="s">
        <v>1193</v>
      </c>
      <c r="K877" s="139"/>
      <c r="L877" s="139"/>
      <c r="M877" s="139"/>
      <c r="N877" s="139"/>
      <c r="O877" s="139"/>
      <c r="P877" s="139"/>
      <c r="Q877" s="139"/>
      <c r="R877" s="50" t="s">
        <v>1694</v>
      </c>
      <c r="S877" s="50">
        <v>0</v>
      </c>
      <c r="T877" s="104" t="s">
        <v>1581</v>
      </c>
      <c r="U877" s="50" t="s">
        <v>1654</v>
      </c>
      <c r="V877" s="189"/>
      <c r="W877" s="50">
        <v>0</v>
      </c>
      <c r="X877" s="50">
        <v>0</v>
      </c>
      <c r="Y877" s="50">
        <v>0</v>
      </c>
      <c r="Z877" s="139"/>
      <c r="AA877" s="139"/>
      <c r="AB877" s="139"/>
      <c r="AC877" s="139"/>
      <c r="AD877" s="139"/>
      <c r="AE877" s="139"/>
      <c r="AF877" s="139"/>
      <c r="AG877" s="139"/>
      <c r="AH877" s="139"/>
      <c r="AI877" s="139"/>
      <c r="AJ877" s="139"/>
      <c r="AK877" s="139"/>
      <c r="AL877" s="139"/>
      <c r="AM877" s="139"/>
      <c r="AN877" s="139"/>
      <c r="AO877" s="139"/>
      <c r="AP877" s="139"/>
      <c r="AQ877" s="70" t="s">
        <v>204</v>
      </c>
      <c r="AR877" s="70">
        <v>2007</v>
      </c>
      <c r="AS877" s="139"/>
      <c r="AT877" s="139"/>
      <c r="AU877" s="139"/>
      <c r="AV877" s="71">
        <v>9570584.1913039964</v>
      </c>
      <c r="AW877" s="104" t="s">
        <v>123</v>
      </c>
      <c r="AX877" s="104"/>
      <c r="AY877" s="104" t="s">
        <v>1627</v>
      </c>
      <c r="AZ877" s="104" t="s">
        <v>1193</v>
      </c>
      <c r="BA877" s="104"/>
      <c r="BB877" s="104"/>
      <c r="BC877" s="66"/>
      <c r="BD877" s="66"/>
      <c r="BE877" s="121"/>
      <c r="BF877" s="121"/>
      <c r="BG877" s="121"/>
      <c r="BH877" s="121"/>
      <c r="BI877" s="121"/>
      <c r="BJ877" s="121"/>
      <c r="BK877" s="121"/>
      <c r="BL877" s="121"/>
      <c r="BM877" s="121"/>
      <c r="BN877" s="121"/>
      <c r="BO877" s="121"/>
      <c r="BP877" s="121"/>
      <c r="BQ877" s="121"/>
      <c r="BR877" s="121"/>
      <c r="BS877" s="121"/>
      <c r="BT877" s="121"/>
      <c r="BU877" s="121"/>
      <c r="BV877" s="121"/>
      <c r="BW877" s="121"/>
      <c r="BX877" s="121"/>
      <c r="BY877" s="121"/>
    </row>
    <row r="878" spans="1:77" s="100" customFormat="1" ht="16" hidden="1" thickBot="1">
      <c r="A878" s="231"/>
      <c r="B878" s="254"/>
      <c r="C878" s="72" t="s">
        <v>565</v>
      </c>
      <c r="D878" s="70"/>
      <c r="E878" s="119" t="s">
        <v>712</v>
      </c>
      <c r="F878" s="104" t="s">
        <v>123</v>
      </c>
      <c r="G878" s="139"/>
      <c r="H878" s="139"/>
      <c r="I878" s="139"/>
      <c r="J878" s="104" t="s">
        <v>1193</v>
      </c>
      <c r="K878" s="139"/>
      <c r="L878" s="139"/>
      <c r="M878" s="139"/>
      <c r="N878" s="139"/>
      <c r="O878" s="139"/>
      <c r="P878" s="139"/>
      <c r="Q878" s="139"/>
      <c r="R878" s="50" t="s">
        <v>1732</v>
      </c>
      <c r="S878" s="50">
        <v>0</v>
      </c>
      <c r="T878" s="104" t="s">
        <v>1581</v>
      </c>
      <c r="U878" s="50" t="s">
        <v>1733</v>
      </c>
      <c r="V878" s="189"/>
      <c r="W878" s="50">
        <v>0</v>
      </c>
      <c r="X878" s="50">
        <v>0</v>
      </c>
      <c r="Y878" s="50">
        <v>0</v>
      </c>
      <c r="Z878" s="139"/>
      <c r="AA878" s="139"/>
      <c r="AB878" s="139"/>
      <c r="AC878" s="139"/>
      <c r="AD878" s="139"/>
      <c r="AE878" s="139"/>
      <c r="AF878" s="139"/>
      <c r="AG878" s="139"/>
      <c r="AH878" s="139"/>
      <c r="AI878" s="139"/>
      <c r="AJ878" s="139"/>
      <c r="AK878" s="139"/>
      <c r="AL878" s="139"/>
      <c r="AM878" s="139"/>
      <c r="AN878" s="139"/>
      <c r="AO878" s="139"/>
      <c r="AP878" s="139"/>
      <c r="AQ878" s="70" t="s">
        <v>204</v>
      </c>
      <c r="AR878" s="70">
        <v>2007</v>
      </c>
      <c r="AS878" s="139"/>
      <c r="AT878" s="139"/>
      <c r="AU878" s="139"/>
      <c r="AV878" s="71">
        <v>470901457.22524154</v>
      </c>
      <c r="AW878" s="104" t="s">
        <v>123</v>
      </c>
      <c r="AX878" s="104"/>
      <c r="AY878" s="104" t="s">
        <v>1627</v>
      </c>
      <c r="AZ878" s="104" t="s">
        <v>1193</v>
      </c>
      <c r="BA878" s="104"/>
      <c r="BB878" s="104"/>
      <c r="BC878" s="66"/>
      <c r="BD878" s="66"/>
      <c r="BE878" s="121"/>
      <c r="BF878" s="121"/>
      <c r="BG878" s="121"/>
      <c r="BH878" s="121"/>
      <c r="BI878" s="121"/>
      <c r="BJ878" s="121"/>
      <c r="BK878" s="121"/>
      <c r="BL878" s="121"/>
      <c r="BM878" s="121"/>
      <c r="BN878" s="121"/>
      <c r="BO878" s="121"/>
      <c r="BP878" s="121"/>
      <c r="BQ878" s="121"/>
      <c r="BR878" s="121"/>
      <c r="BS878" s="121"/>
      <c r="BT878" s="121"/>
      <c r="BU878" s="121"/>
      <c r="BV878" s="121"/>
      <c r="BW878" s="121"/>
      <c r="BX878" s="121"/>
      <c r="BY878" s="121"/>
    </row>
    <row r="879" spans="1:77" s="100" customFormat="1" ht="16" hidden="1" thickBot="1">
      <c r="A879" s="231"/>
      <c r="B879" s="254"/>
      <c r="C879" s="72" t="s">
        <v>566</v>
      </c>
      <c r="D879" s="70"/>
      <c r="E879" s="119" t="s">
        <v>712</v>
      </c>
      <c r="F879" s="104" t="s">
        <v>123</v>
      </c>
      <c r="G879" s="139"/>
      <c r="H879" s="139"/>
      <c r="I879" s="139"/>
      <c r="J879" s="104" t="s">
        <v>1193</v>
      </c>
      <c r="K879" s="139"/>
      <c r="L879" s="139"/>
      <c r="M879" s="139"/>
      <c r="N879" s="139"/>
      <c r="O879" s="139"/>
      <c r="P879" s="139"/>
      <c r="Q879" s="139"/>
      <c r="R879" s="50" t="s">
        <v>1734</v>
      </c>
      <c r="S879" s="50">
        <v>0</v>
      </c>
      <c r="T879" s="104" t="s">
        <v>1581</v>
      </c>
      <c r="U879" s="50" t="s">
        <v>1733</v>
      </c>
      <c r="V879" s="189"/>
      <c r="W879" s="50">
        <v>0</v>
      </c>
      <c r="X879" s="50">
        <v>0</v>
      </c>
      <c r="Y879" s="50">
        <v>0</v>
      </c>
      <c r="Z879" s="139"/>
      <c r="AA879" s="139"/>
      <c r="AB879" s="139"/>
      <c r="AC879" s="139"/>
      <c r="AD879" s="139"/>
      <c r="AE879" s="139"/>
      <c r="AF879" s="139"/>
      <c r="AG879" s="139"/>
      <c r="AH879" s="139"/>
      <c r="AI879" s="139"/>
      <c r="AJ879" s="139"/>
      <c r="AK879" s="139"/>
      <c r="AL879" s="139"/>
      <c r="AM879" s="139"/>
      <c r="AN879" s="139"/>
      <c r="AO879" s="139"/>
      <c r="AP879" s="139"/>
      <c r="AQ879" s="70" t="s">
        <v>204</v>
      </c>
      <c r="AR879" s="70">
        <v>2007</v>
      </c>
      <c r="AS879" s="139"/>
      <c r="AT879" s="139"/>
      <c r="AU879" s="139"/>
      <c r="AV879" s="71">
        <v>336564909.39809626</v>
      </c>
      <c r="AW879" s="104" t="s">
        <v>123</v>
      </c>
      <c r="AX879" s="104"/>
      <c r="AY879" s="104" t="s">
        <v>1627</v>
      </c>
      <c r="AZ879" s="104" t="s">
        <v>1193</v>
      </c>
      <c r="BA879" s="104"/>
      <c r="BB879" s="104"/>
      <c r="BC879" s="66"/>
      <c r="BD879" s="66"/>
      <c r="BE879" s="121"/>
      <c r="BF879" s="121"/>
      <c r="BG879" s="121"/>
      <c r="BH879" s="121"/>
      <c r="BI879" s="121"/>
      <c r="BJ879" s="121"/>
      <c r="BK879" s="121"/>
      <c r="BL879" s="121"/>
      <c r="BM879" s="121"/>
      <c r="BN879" s="121"/>
      <c r="BO879" s="121"/>
      <c r="BP879" s="121"/>
      <c r="BQ879" s="121"/>
      <c r="BR879" s="121"/>
      <c r="BS879" s="121"/>
      <c r="BT879" s="121"/>
      <c r="BU879" s="121"/>
      <c r="BV879" s="121"/>
      <c r="BW879" s="121"/>
      <c r="BX879" s="121"/>
      <c r="BY879" s="121"/>
    </row>
    <row r="880" spans="1:77" s="100" customFormat="1" ht="16" hidden="1" thickBot="1">
      <c r="A880" s="231"/>
      <c r="B880" s="254"/>
      <c r="C880" s="72" t="s">
        <v>567</v>
      </c>
      <c r="D880" s="70"/>
      <c r="E880" s="119" t="s">
        <v>713</v>
      </c>
      <c r="F880" s="104" t="s">
        <v>123</v>
      </c>
      <c r="G880" s="139"/>
      <c r="H880" s="139"/>
      <c r="I880" s="139"/>
      <c r="J880" s="104" t="s">
        <v>1193</v>
      </c>
      <c r="K880" s="139"/>
      <c r="L880" s="139"/>
      <c r="M880" s="139"/>
      <c r="N880" s="139"/>
      <c r="O880" s="139"/>
      <c r="P880" s="139"/>
      <c r="Q880" s="139"/>
      <c r="R880" s="50" t="s">
        <v>1735</v>
      </c>
      <c r="S880" s="50">
        <v>0</v>
      </c>
      <c r="T880" s="104" t="s">
        <v>1581</v>
      </c>
      <c r="U880" s="50" t="s">
        <v>1733</v>
      </c>
      <c r="V880" s="189"/>
      <c r="W880" s="50">
        <v>0</v>
      </c>
      <c r="X880" s="50">
        <v>0</v>
      </c>
      <c r="Y880" s="50">
        <v>0</v>
      </c>
      <c r="Z880" s="139"/>
      <c r="AA880" s="139"/>
      <c r="AB880" s="139"/>
      <c r="AC880" s="139"/>
      <c r="AD880" s="139"/>
      <c r="AE880" s="139"/>
      <c r="AF880" s="139"/>
      <c r="AG880" s="139"/>
      <c r="AH880" s="139"/>
      <c r="AI880" s="139"/>
      <c r="AJ880" s="139"/>
      <c r="AK880" s="139"/>
      <c r="AL880" s="139"/>
      <c r="AM880" s="139"/>
      <c r="AN880" s="139"/>
      <c r="AO880" s="139"/>
      <c r="AP880" s="139"/>
      <c r="AQ880" s="70" t="s">
        <v>204</v>
      </c>
      <c r="AR880" s="70">
        <v>2007</v>
      </c>
      <c r="AS880" s="139"/>
      <c r="AT880" s="139"/>
      <c r="AU880" s="139"/>
      <c r="AV880" s="71">
        <v>172261902.79386553</v>
      </c>
      <c r="AW880" s="104" t="s">
        <v>123</v>
      </c>
      <c r="AX880" s="104"/>
      <c r="AY880" s="104" t="s">
        <v>1627</v>
      </c>
      <c r="AZ880" s="104" t="s">
        <v>1193</v>
      </c>
      <c r="BA880" s="104"/>
      <c r="BB880" s="104"/>
      <c r="BC880" s="66"/>
      <c r="BD880" s="66"/>
      <c r="BE880" s="121"/>
      <c r="BF880" s="121"/>
      <c r="BG880" s="121"/>
      <c r="BH880" s="121"/>
      <c r="BI880" s="121"/>
      <c r="BJ880" s="121"/>
      <c r="BK880" s="121"/>
      <c r="BL880" s="121"/>
      <c r="BM880" s="121"/>
      <c r="BN880" s="121"/>
      <c r="BO880" s="121"/>
      <c r="BP880" s="121"/>
      <c r="BQ880" s="121"/>
      <c r="BR880" s="121"/>
      <c r="BS880" s="121"/>
      <c r="BT880" s="121"/>
      <c r="BU880" s="121"/>
      <c r="BV880" s="121"/>
      <c r="BW880" s="121"/>
      <c r="BX880" s="121"/>
      <c r="BY880" s="121"/>
    </row>
    <row r="881" spans="1:77" s="100" customFormat="1" ht="16" hidden="1" thickBot="1">
      <c r="A881" s="231"/>
      <c r="B881" s="254"/>
      <c r="C881" s="72" t="s">
        <v>568</v>
      </c>
      <c r="D881" s="70"/>
      <c r="E881" s="119" t="s">
        <v>713</v>
      </c>
      <c r="F881" s="104" t="s">
        <v>123</v>
      </c>
      <c r="G881" s="139"/>
      <c r="H881" s="139"/>
      <c r="I881" s="139"/>
      <c r="J881" s="104" t="s">
        <v>1193</v>
      </c>
      <c r="K881" s="139"/>
      <c r="L881" s="139"/>
      <c r="M881" s="139"/>
      <c r="N881" s="139"/>
      <c r="O881" s="139"/>
      <c r="P881" s="139"/>
      <c r="Q881" s="139"/>
      <c r="R881" s="50" t="s">
        <v>1694</v>
      </c>
      <c r="S881" s="50">
        <v>0</v>
      </c>
      <c r="T881" s="104" t="s">
        <v>1581</v>
      </c>
      <c r="U881" s="50" t="s">
        <v>1654</v>
      </c>
      <c r="V881" s="189"/>
      <c r="W881" s="50">
        <v>0</v>
      </c>
      <c r="X881" s="50">
        <v>0</v>
      </c>
      <c r="Y881" s="50">
        <v>0</v>
      </c>
      <c r="Z881" s="139"/>
      <c r="AA881" s="139"/>
      <c r="AB881" s="139"/>
      <c r="AC881" s="139"/>
      <c r="AD881" s="139"/>
      <c r="AE881" s="139"/>
      <c r="AF881" s="139"/>
      <c r="AG881" s="139"/>
      <c r="AH881" s="139"/>
      <c r="AI881" s="139"/>
      <c r="AJ881" s="139"/>
      <c r="AK881" s="139"/>
      <c r="AL881" s="139"/>
      <c r="AM881" s="139"/>
      <c r="AN881" s="139"/>
      <c r="AO881" s="139"/>
      <c r="AP881" s="139"/>
      <c r="AQ881" s="70" t="s">
        <v>204</v>
      </c>
      <c r="AR881" s="70">
        <v>2007</v>
      </c>
      <c r="AS881" s="139"/>
      <c r="AT881" s="139"/>
      <c r="AU881" s="139"/>
      <c r="AV881" s="71">
        <v>10049113.290493065</v>
      </c>
      <c r="AW881" s="104" t="s">
        <v>123</v>
      </c>
      <c r="AX881" s="104"/>
      <c r="AY881" s="104" t="s">
        <v>1627</v>
      </c>
      <c r="AZ881" s="104" t="s">
        <v>1193</v>
      </c>
      <c r="BA881" s="104"/>
      <c r="BB881" s="104"/>
      <c r="BC881" s="66"/>
      <c r="BD881" s="66"/>
      <c r="BE881" s="121"/>
      <c r="BF881" s="121"/>
      <c r="BG881" s="121"/>
      <c r="BH881" s="121"/>
      <c r="BI881" s="121"/>
      <c r="BJ881" s="121"/>
      <c r="BK881" s="121"/>
      <c r="BL881" s="121"/>
      <c r="BM881" s="121"/>
      <c r="BN881" s="121"/>
      <c r="BO881" s="121"/>
      <c r="BP881" s="121"/>
      <c r="BQ881" s="121"/>
      <c r="BR881" s="121"/>
      <c r="BS881" s="121"/>
      <c r="BT881" s="121"/>
      <c r="BU881" s="121"/>
      <c r="BV881" s="121"/>
      <c r="BW881" s="121"/>
      <c r="BX881" s="121"/>
      <c r="BY881" s="121"/>
    </row>
    <row r="882" spans="1:77" s="100" customFormat="1" ht="31" hidden="1" thickBot="1">
      <c r="A882" s="231"/>
      <c r="B882" s="254"/>
      <c r="C882" s="72" t="s">
        <v>569</v>
      </c>
      <c r="D882" s="70"/>
      <c r="E882" s="119" t="s">
        <v>712</v>
      </c>
      <c r="F882" s="104" t="s">
        <v>123</v>
      </c>
      <c r="G882" s="139"/>
      <c r="H882" s="139"/>
      <c r="I882" s="139"/>
      <c r="J882" s="104" t="s">
        <v>1193</v>
      </c>
      <c r="K882" s="139"/>
      <c r="L882" s="139"/>
      <c r="M882" s="139"/>
      <c r="N882" s="139"/>
      <c r="O882" s="139"/>
      <c r="P882" s="139"/>
      <c r="Q882" s="139"/>
      <c r="R882" s="50" t="s">
        <v>1694</v>
      </c>
      <c r="S882" s="50">
        <v>0</v>
      </c>
      <c r="T882" s="104" t="s">
        <v>1581</v>
      </c>
      <c r="U882" s="50" t="s">
        <v>1654</v>
      </c>
      <c r="V882" s="189"/>
      <c r="W882" s="50">
        <v>0</v>
      </c>
      <c r="X882" s="50">
        <v>0</v>
      </c>
      <c r="Y882" s="50">
        <v>0</v>
      </c>
      <c r="Z882" s="139"/>
      <c r="AA882" s="139"/>
      <c r="AB882" s="139"/>
      <c r="AC882" s="139"/>
      <c r="AD882" s="139"/>
      <c r="AE882" s="139"/>
      <c r="AF882" s="139"/>
      <c r="AG882" s="139"/>
      <c r="AH882" s="139"/>
      <c r="AI882" s="139"/>
      <c r="AJ882" s="139"/>
      <c r="AK882" s="139"/>
      <c r="AL882" s="139"/>
      <c r="AM882" s="139"/>
      <c r="AN882" s="139"/>
      <c r="AO882" s="139"/>
      <c r="AP882" s="139"/>
      <c r="AQ882" s="70" t="s">
        <v>204</v>
      </c>
      <c r="AR882" s="70">
        <v>2007</v>
      </c>
      <c r="AS882" s="139"/>
      <c r="AT882" s="139"/>
      <c r="AU882" s="139"/>
      <c r="AV882" s="71">
        <v>29668810.772290125</v>
      </c>
      <c r="AW882" s="104" t="s">
        <v>123</v>
      </c>
      <c r="AX882" s="104"/>
      <c r="AY882" s="104" t="s">
        <v>1627</v>
      </c>
      <c r="AZ882" s="104" t="s">
        <v>1193</v>
      </c>
      <c r="BA882" s="104"/>
      <c r="BB882" s="104"/>
      <c r="BC882" s="66"/>
      <c r="BD882" s="66"/>
      <c r="BE882" s="121"/>
      <c r="BF882" s="121"/>
      <c r="BG882" s="121"/>
      <c r="BH882" s="121"/>
      <c r="BI882" s="121"/>
      <c r="BJ882" s="121"/>
      <c r="BK882" s="121"/>
      <c r="BL882" s="121"/>
      <c r="BM882" s="121"/>
      <c r="BN882" s="121"/>
      <c r="BO882" s="121"/>
      <c r="BP882" s="121"/>
      <c r="BQ882" s="121"/>
      <c r="BR882" s="121"/>
      <c r="BS882" s="121"/>
      <c r="BT882" s="121"/>
      <c r="BU882" s="121"/>
      <c r="BV882" s="121"/>
      <c r="BW882" s="121"/>
      <c r="BX882" s="121"/>
      <c r="BY882" s="121"/>
    </row>
    <row r="883" spans="1:77" s="100" customFormat="1" ht="31" hidden="1" thickBot="1">
      <c r="A883" s="231"/>
      <c r="B883" s="254"/>
      <c r="C883" s="72" t="s">
        <v>570</v>
      </c>
      <c r="D883" s="70"/>
      <c r="E883" s="119" t="s">
        <v>712</v>
      </c>
      <c r="F883" s="104" t="s">
        <v>123</v>
      </c>
      <c r="G883" s="139"/>
      <c r="H883" s="139"/>
      <c r="I883" s="139"/>
      <c r="J883" s="104" t="s">
        <v>1193</v>
      </c>
      <c r="K883" s="139"/>
      <c r="L883" s="139"/>
      <c r="M883" s="139"/>
      <c r="N883" s="139"/>
      <c r="O883" s="139"/>
      <c r="P883" s="139"/>
      <c r="Q883" s="139"/>
      <c r="R883" s="50" t="s">
        <v>1736</v>
      </c>
      <c r="S883" s="50">
        <v>0</v>
      </c>
      <c r="T883" s="104" t="s">
        <v>1581</v>
      </c>
      <c r="U883" s="50" t="s">
        <v>1654</v>
      </c>
      <c r="V883" s="189"/>
      <c r="W883" s="50">
        <v>0</v>
      </c>
      <c r="X883" s="50">
        <v>0</v>
      </c>
      <c r="Y883" s="50">
        <v>0</v>
      </c>
      <c r="Z883" s="139"/>
      <c r="AA883" s="139"/>
      <c r="AB883" s="139"/>
      <c r="AC883" s="139"/>
      <c r="AD883" s="139"/>
      <c r="AE883" s="139"/>
      <c r="AF883" s="139"/>
      <c r="AG883" s="139"/>
      <c r="AH883" s="139"/>
      <c r="AI883" s="139"/>
      <c r="AJ883" s="139"/>
      <c r="AK883" s="139"/>
      <c r="AL883" s="139"/>
      <c r="AM883" s="139"/>
      <c r="AN883" s="139"/>
      <c r="AO883" s="139"/>
      <c r="AP883" s="139"/>
      <c r="AQ883" s="70" t="s">
        <v>204</v>
      </c>
      <c r="AR883" s="70">
        <v>2007</v>
      </c>
      <c r="AS883" s="139"/>
      <c r="AT883" s="139"/>
      <c r="AU883" s="139"/>
      <c r="AV883" s="71">
        <v>13877346.084005604</v>
      </c>
      <c r="AW883" s="104" t="s">
        <v>123</v>
      </c>
      <c r="AX883" s="104"/>
      <c r="AY883" s="104" t="s">
        <v>1627</v>
      </c>
      <c r="AZ883" s="104" t="s">
        <v>1193</v>
      </c>
      <c r="BA883" s="104"/>
      <c r="BB883" s="104"/>
      <c r="BC883" s="66"/>
      <c r="BD883" s="66"/>
      <c r="BE883" s="121"/>
      <c r="BF883" s="121"/>
      <c r="BG883" s="121"/>
      <c r="BH883" s="121"/>
      <c r="BI883" s="121"/>
      <c r="BJ883" s="121"/>
      <c r="BK883" s="121"/>
      <c r="BL883" s="121"/>
      <c r="BM883" s="121"/>
      <c r="BN883" s="121"/>
      <c r="BO883" s="121"/>
      <c r="BP883" s="121"/>
      <c r="BQ883" s="121"/>
      <c r="BR883" s="121"/>
      <c r="BS883" s="121"/>
      <c r="BT883" s="121"/>
      <c r="BU883" s="121"/>
      <c r="BV883" s="121"/>
      <c r="BW883" s="121"/>
      <c r="BX883" s="121"/>
      <c r="BY883" s="121"/>
    </row>
    <row r="884" spans="1:77" s="100" customFormat="1" ht="16" hidden="1" thickBot="1">
      <c r="A884" s="231"/>
      <c r="B884" s="254"/>
      <c r="C884" s="72" t="s">
        <v>571</v>
      </c>
      <c r="D884" s="70"/>
      <c r="E884" s="119" t="s">
        <v>713</v>
      </c>
      <c r="F884" s="104" t="s">
        <v>123</v>
      </c>
      <c r="G884" s="139"/>
      <c r="H884" s="139"/>
      <c r="I884" s="139"/>
      <c r="J884" s="104" t="s">
        <v>1193</v>
      </c>
      <c r="K884" s="139"/>
      <c r="L884" s="139"/>
      <c r="M884" s="139"/>
      <c r="N884" s="139"/>
      <c r="O884" s="139"/>
      <c r="P884" s="139"/>
      <c r="Q884" s="139"/>
      <c r="R884" s="50" t="s">
        <v>1737</v>
      </c>
      <c r="S884" s="50">
        <v>0</v>
      </c>
      <c r="T884" s="104" t="s">
        <v>1581</v>
      </c>
      <c r="U884" s="50" t="s">
        <v>1738</v>
      </c>
      <c r="V884" s="189"/>
      <c r="W884" s="50">
        <v>0</v>
      </c>
      <c r="X884" s="50">
        <v>0</v>
      </c>
      <c r="Y884" s="50">
        <v>0</v>
      </c>
      <c r="Z884" s="139"/>
      <c r="AA884" s="139"/>
      <c r="AB884" s="139"/>
      <c r="AC884" s="139"/>
      <c r="AD884" s="139"/>
      <c r="AE884" s="139"/>
      <c r="AF884" s="139"/>
      <c r="AG884" s="139"/>
      <c r="AH884" s="139"/>
      <c r="AI884" s="139"/>
      <c r="AJ884" s="139"/>
      <c r="AK884" s="139"/>
      <c r="AL884" s="139"/>
      <c r="AM884" s="139"/>
      <c r="AN884" s="139"/>
      <c r="AO884" s="139"/>
      <c r="AP884" s="139"/>
      <c r="AQ884" s="70" t="s">
        <v>204</v>
      </c>
      <c r="AR884" s="70">
        <v>2007</v>
      </c>
      <c r="AS884" s="139"/>
      <c r="AT884" s="139"/>
      <c r="AU884" s="139"/>
      <c r="AV884" s="71">
        <v>7177937.5915973363</v>
      </c>
      <c r="AW884" s="104" t="s">
        <v>123</v>
      </c>
      <c r="AX884" s="104"/>
      <c r="AY884" s="104" t="s">
        <v>1626</v>
      </c>
      <c r="AZ884" s="104" t="s">
        <v>1193</v>
      </c>
      <c r="BA884" s="104"/>
      <c r="BB884" s="104"/>
      <c r="BC884" s="66"/>
      <c r="BD884" s="66"/>
      <c r="BE884" s="121"/>
      <c r="BF884" s="121"/>
      <c r="BG884" s="121"/>
      <c r="BH884" s="121"/>
      <c r="BI884" s="121"/>
      <c r="BJ884" s="121"/>
      <c r="BK884" s="121"/>
      <c r="BL884" s="121"/>
      <c r="BM884" s="121"/>
      <c r="BN884" s="121"/>
      <c r="BO884" s="121"/>
      <c r="BP884" s="121"/>
      <c r="BQ884" s="121"/>
      <c r="BR884" s="121"/>
      <c r="BS884" s="121"/>
      <c r="BT884" s="121"/>
      <c r="BU884" s="121"/>
      <c r="BV884" s="121"/>
      <c r="BW884" s="121"/>
      <c r="BX884" s="121"/>
      <c r="BY884" s="121"/>
    </row>
    <row r="885" spans="1:77" s="100" customFormat="1" ht="31" hidden="1" thickBot="1">
      <c r="A885" s="231"/>
      <c r="B885" s="254"/>
      <c r="C885" s="72" t="s">
        <v>572</v>
      </c>
      <c r="D885" s="70"/>
      <c r="E885" s="119" t="s">
        <v>713</v>
      </c>
      <c r="F885" s="104" t="s">
        <v>123</v>
      </c>
      <c r="G885" s="139"/>
      <c r="H885" s="139"/>
      <c r="I885" s="139"/>
      <c r="J885" s="104" t="s">
        <v>1193</v>
      </c>
      <c r="K885" s="139"/>
      <c r="L885" s="139"/>
      <c r="M885" s="139"/>
      <c r="N885" s="139"/>
      <c r="O885" s="139"/>
      <c r="P885" s="139"/>
      <c r="Q885" s="139"/>
      <c r="R885" s="50" t="s">
        <v>1739</v>
      </c>
      <c r="S885" s="50">
        <v>0</v>
      </c>
      <c r="T885" s="104" t="s">
        <v>1581</v>
      </c>
      <c r="U885" s="50" t="s">
        <v>1654</v>
      </c>
      <c r="V885" s="189"/>
      <c r="W885" s="50">
        <v>0</v>
      </c>
      <c r="X885" s="50">
        <v>0</v>
      </c>
      <c r="Y885" s="50">
        <v>0</v>
      </c>
      <c r="Z885" s="139"/>
      <c r="AA885" s="139"/>
      <c r="AB885" s="139"/>
      <c r="AC885" s="139"/>
      <c r="AD885" s="139"/>
      <c r="AE885" s="139"/>
      <c r="AF885" s="139"/>
      <c r="AG885" s="139"/>
      <c r="AH885" s="139"/>
      <c r="AI885" s="139"/>
      <c r="AJ885" s="139"/>
      <c r="AK885" s="139"/>
      <c r="AL885" s="139"/>
      <c r="AM885" s="139"/>
      <c r="AN885" s="139"/>
      <c r="AO885" s="139"/>
      <c r="AP885" s="139"/>
      <c r="AQ885" s="70" t="s">
        <v>204</v>
      </c>
      <c r="AR885" s="70">
        <v>2007</v>
      </c>
      <c r="AS885" s="139"/>
      <c r="AT885" s="139"/>
      <c r="AU885" s="139"/>
      <c r="AV885" s="71">
        <v>10288377.840087598</v>
      </c>
      <c r="AW885" s="104" t="s">
        <v>123</v>
      </c>
      <c r="AX885" s="104"/>
      <c r="AY885" s="104" t="s">
        <v>1626</v>
      </c>
      <c r="AZ885" s="104" t="s">
        <v>1193</v>
      </c>
      <c r="BA885" s="104"/>
      <c r="BB885" s="104"/>
      <c r="BC885" s="66"/>
      <c r="BD885" s="66"/>
      <c r="BE885" s="121"/>
      <c r="BF885" s="121"/>
      <c r="BG885" s="121"/>
      <c r="BH885" s="121"/>
      <c r="BI885" s="121"/>
      <c r="BJ885" s="121"/>
      <c r="BK885" s="121"/>
      <c r="BL885" s="121"/>
      <c r="BM885" s="121"/>
      <c r="BN885" s="121"/>
      <c r="BO885" s="121"/>
      <c r="BP885" s="121"/>
      <c r="BQ885" s="121"/>
      <c r="BR885" s="121"/>
      <c r="BS885" s="121"/>
      <c r="BT885" s="121"/>
      <c r="BU885" s="121"/>
      <c r="BV885" s="121"/>
      <c r="BW885" s="121"/>
      <c r="BX885" s="121"/>
      <c r="BY885" s="121"/>
    </row>
    <row r="886" spans="1:77" s="100" customFormat="1" ht="16" hidden="1" thickBot="1">
      <c r="A886" s="231"/>
      <c r="B886" s="254"/>
      <c r="C886" s="72" t="s">
        <v>573</v>
      </c>
      <c r="D886" s="70"/>
      <c r="E886" s="119" t="s">
        <v>713</v>
      </c>
      <c r="F886" s="104" t="s">
        <v>123</v>
      </c>
      <c r="G886" s="139"/>
      <c r="H886" s="139"/>
      <c r="I886" s="139"/>
      <c r="J886" s="104" t="s">
        <v>1193</v>
      </c>
      <c r="K886" s="139"/>
      <c r="L886" s="139"/>
      <c r="M886" s="139"/>
      <c r="N886" s="139"/>
      <c r="O886" s="139"/>
      <c r="P886" s="139"/>
      <c r="Q886" s="139"/>
      <c r="R886" s="50" t="s">
        <v>1740</v>
      </c>
      <c r="S886" s="50">
        <v>0</v>
      </c>
      <c r="T886" s="104" t="s">
        <v>1581</v>
      </c>
      <c r="U886" s="50" t="s">
        <v>1654</v>
      </c>
      <c r="V886" s="189"/>
      <c r="W886" s="50">
        <v>0</v>
      </c>
      <c r="X886" s="50">
        <v>0</v>
      </c>
      <c r="Y886" s="50">
        <v>0</v>
      </c>
      <c r="Z886" s="139"/>
      <c r="AA886" s="139"/>
      <c r="AB886" s="139"/>
      <c r="AC886" s="139"/>
      <c r="AD886" s="139"/>
      <c r="AE886" s="139"/>
      <c r="AF886" s="139"/>
      <c r="AG886" s="139"/>
      <c r="AH886" s="139"/>
      <c r="AI886" s="139"/>
      <c r="AJ886" s="139"/>
      <c r="AK886" s="139"/>
      <c r="AL886" s="139"/>
      <c r="AM886" s="139"/>
      <c r="AN886" s="139"/>
      <c r="AO886" s="139"/>
      <c r="AP886" s="139"/>
      <c r="AQ886" s="70" t="s">
        <v>204</v>
      </c>
      <c r="AR886" s="70">
        <v>2007</v>
      </c>
      <c r="AS886" s="139"/>
      <c r="AT886" s="139"/>
      <c r="AU886" s="139"/>
      <c r="AV886" s="71">
        <v>80153642.878111318</v>
      </c>
      <c r="AW886" s="104" t="s">
        <v>123</v>
      </c>
      <c r="AX886" s="104"/>
      <c r="AY886" s="104" t="s">
        <v>1626</v>
      </c>
      <c r="AZ886" s="104" t="s">
        <v>1193</v>
      </c>
      <c r="BA886" s="104"/>
      <c r="BB886" s="104"/>
      <c r="BC886" s="66"/>
      <c r="BD886" s="66"/>
      <c r="BE886" s="121"/>
      <c r="BF886" s="121"/>
      <c r="BG886" s="121"/>
      <c r="BH886" s="121"/>
      <c r="BI886" s="121"/>
      <c r="BJ886" s="121"/>
      <c r="BK886" s="121"/>
      <c r="BL886" s="121"/>
      <c r="BM886" s="121"/>
      <c r="BN886" s="121"/>
      <c r="BO886" s="121"/>
      <c r="BP886" s="121"/>
      <c r="BQ886" s="121"/>
      <c r="BR886" s="121"/>
      <c r="BS886" s="121"/>
      <c r="BT886" s="121"/>
      <c r="BU886" s="121"/>
      <c r="BV886" s="121"/>
      <c r="BW886" s="121"/>
      <c r="BX886" s="121"/>
      <c r="BY886" s="121"/>
    </row>
    <row r="887" spans="1:77" s="100" customFormat="1" ht="16" hidden="1" thickBot="1">
      <c r="A887" s="231"/>
      <c r="B887" s="254"/>
      <c r="C887" s="72" t="s">
        <v>574</v>
      </c>
      <c r="D887" s="70"/>
      <c r="E887" s="119" t="s">
        <v>713</v>
      </c>
      <c r="F887" s="104" t="s">
        <v>123</v>
      </c>
      <c r="G887" s="139"/>
      <c r="H887" s="139"/>
      <c r="I887" s="139"/>
      <c r="J887" s="104" t="s">
        <v>1193</v>
      </c>
      <c r="K887" s="139"/>
      <c r="L887" s="139"/>
      <c r="M887" s="139"/>
      <c r="N887" s="139"/>
      <c r="O887" s="139"/>
      <c r="P887" s="139"/>
      <c r="Q887" s="139"/>
      <c r="R887" s="50" t="s">
        <v>1741</v>
      </c>
      <c r="S887" s="50">
        <v>0</v>
      </c>
      <c r="T887" s="104" t="s">
        <v>1581</v>
      </c>
      <c r="U887" s="50" t="s">
        <v>1654</v>
      </c>
      <c r="V887" s="189"/>
      <c r="W887" s="50">
        <v>0</v>
      </c>
      <c r="X887" s="50">
        <v>0</v>
      </c>
      <c r="Y887" s="50">
        <v>0</v>
      </c>
      <c r="Z887" s="139"/>
      <c r="AA887" s="139"/>
      <c r="AB887" s="139"/>
      <c r="AC887" s="139"/>
      <c r="AD887" s="139"/>
      <c r="AE887" s="139"/>
      <c r="AF887" s="139"/>
      <c r="AG887" s="139"/>
      <c r="AH887" s="139"/>
      <c r="AI887" s="139"/>
      <c r="AJ887" s="139"/>
      <c r="AK887" s="139"/>
      <c r="AL887" s="139"/>
      <c r="AM887" s="139"/>
      <c r="AN887" s="139"/>
      <c r="AO887" s="139"/>
      <c r="AP887" s="139"/>
      <c r="AQ887" s="70" t="s">
        <v>204</v>
      </c>
      <c r="AR887" s="70">
        <v>2007</v>
      </c>
      <c r="AS887" s="139"/>
      <c r="AT887" s="139"/>
      <c r="AU887" s="139"/>
      <c r="AV887" s="71">
        <v>92236505.943919227</v>
      </c>
      <c r="AW887" s="104" t="s">
        <v>123</v>
      </c>
      <c r="AX887" s="104"/>
      <c r="AY887" s="104" t="s">
        <v>1626</v>
      </c>
      <c r="AZ887" s="104" t="s">
        <v>1193</v>
      </c>
      <c r="BA887" s="104"/>
      <c r="BB887" s="104"/>
      <c r="BC887" s="66"/>
      <c r="BD887" s="66"/>
      <c r="BE887" s="121"/>
      <c r="BF887" s="121"/>
      <c r="BG887" s="121"/>
      <c r="BH887" s="121"/>
      <c r="BI887" s="121"/>
      <c r="BJ887" s="121"/>
      <c r="BK887" s="121"/>
      <c r="BL887" s="121"/>
      <c r="BM887" s="121"/>
      <c r="BN887" s="121"/>
      <c r="BO887" s="121"/>
      <c r="BP887" s="121"/>
      <c r="BQ887" s="121"/>
      <c r="BR887" s="121"/>
      <c r="BS887" s="121"/>
      <c r="BT887" s="121"/>
      <c r="BU887" s="121"/>
      <c r="BV887" s="121"/>
      <c r="BW887" s="121"/>
      <c r="BX887" s="121"/>
      <c r="BY887" s="121"/>
    </row>
    <row r="888" spans="1:77" s="100" customFormat="1" ht="31" hidden="1" thickBot="1">
      <c r="A888" s="231"/>
      <c r="B888" s="254"/>
      <c r="C888" s="72" t="s">
        <v>575</v>
      </c>
      <c r="D888" s="70"/>
      <c r="E888" s="119" t="s">
        <v>712</v>
      </c>
      <c r="F888" s="104" t="s">
        <v>123</v>
      </c>
      <c r="G888" s="139"/>
      <c r="H888" s="139"/>
      <c r="I888" s="139"/>
      <c r="J888" s="104" t="s">
        <v>1193</v>
      </c>
      <c r="K888" s="139"/>
      <c r="L888" s="139"/>
      <c r="M888" s="139"/>
      <c r="N888" s="139"/>
      <c r="O888" s="139"/>
      <c r="P888" s="139"/>
      <c r="Q888" s="139"/>
      <c r="R888" s="50" t="s">
        <v>1742</v>
      </c>
      <c r="S888" s="50">
        <v>0</v>
      </c>
      <c r="T888" s="104" t="s">
        <v>1581</v>
      </c>
      <c r="U888" s="50" t="s">
        <v>1654</v>
      </c>
      <c r="V888" s="189"/>
      <c r="W888" s="50">
        <v>0</v>
      </c>
      <c r="X888" s="50">
        <v>0</v>
      </c>
      <c r="Y888" s="50">
        <v>0</v>
      </c>
      <c r="Z888" s="139"/>
      <c r="AA888" s="139"/>
      <c r="AB888" s="139"/>
      <c r="AC888" s="139"/>
      <c r="AD888" s="139"/>
      <c r="AE888" s="139"/>
      <c r="AF888" s="139"/>
      <c r="AG888" s="139"/>
      <c r="AH888" s="139"/>
      <c r="AI888" s="139"/>
      <c r="AJ888" s="139"/>
      <c r="AK888" s="139"/>
      <c r="AL888" s="139"/>
      <c r="AM888" s="139"/>
      <c r="AN888" s="139"/>
      <c r="AO888" s="139"/>
      <c r="AP888" s="139"/>
      <c r="AQ888" s="70" t="s">
        <v>204</v>
      </c>
      <c r="AR888" s="70">
        <v>2007</v>
      </c>
      <c r="AS888" s="139"/>
      <c r="AT888" s="139"/>
      <c r="AU888" s="139"/>
      <c r="AV888" s="71">
        <v>34693368.521297984</v>
      </c>
      <c r="AW888" s="104" t="s">
        <v>123</v>
      </c>
      <c r="AX888" s="104"/>
      <c r="AY888" s="104" t="s">
        <v>1626</v>
      </c>
      <c r="AZ888" s="104" t="s">
        <v>1193</v>
      </c>
      <c r="BA888" s="104"/>
      <c r="BB888" s="104"/>
      <c r="BC888" s="66"/>
      <c r="BD888" s="66"/>
      <c r="BE888" s="121"/>
      <c r="BF888" s="121"/>
      <c r="BG888" s="121"/>
      <c r="BH888" s="121"/>
      <c r="BI888" s="121"/>
      <c r="BJ888" s="121"/>
      <c r="BK888" s="121"/>
      <c r="BL888" s="121"/>
      <c r="BM888" s="121"/>
      <c r="BN888" s="121"/>
      <c r="BO888" s="121"/>
      <c r="BP888" s="121"/>
      <c r="BQ888" s="121"/>
      <c r="BR888" s="121"/>
      <c r="BS888" s="121"/>
      <c r="BT888" s="121"/>
      <c r="BU888" s="121"/>
      <c r="BV888" s="121"/>
      <c r="BW888" s="121"/>
      <c r="BX888" s="121"/>
      <c r="BY888" s="121"/>
    </row>
    <row r="889" spans="1:77" s="100" customFormat="1" ht="16" hidden="1" thickBot="1">
      <c r="A889" s="231"/>
      <c r="B889" s="254"/>
      <c r="C889" s="72" t="s">
        <v>576</v>
      </c>
      <c r="D889" s="70"/>
      <c r="E889" s="119" t="s">
        <v>712</v>
      </c>
      <c r="F889" s="104" t="s">
        <v>123</v>
      </c>
      <c r="G889" s="139"/>
      <c r="H889" s="139"/>
      <c r="I889" s="139"/>
      <c r="J889" s="104" t="s">
        <v>1193</v>
      </c>
      <c r="K889" s="139"/>
      <c r="L889" s="139"/>
      <c r="M889" s="139"/>
      <c r="N889" s="139"/>
      <c r="O889" s="139"/>
      <c r="P889" s="139"/>
      <c r="Q889" s="139"/>
      <c r="R889" s="50" t="s">
        <v>1743</v>
      </c>
      <c r="S889" s="50">
        <v>0</v>
      </c>
      <c r="T889" s="104" t="s">
        <v>1581</v>
      </c>
      <c r="U889" s="50" t="s">
        <v>1654</v>
      </c>
      <c r="V889" s="189"/>
      <c r="W889" s="50">
        <v>0</v>
      </c>
      <c r="X889" s="50">
        <v>0</v>
      </c>
      <c r="Y889" s="50">
        <v>0</v>
      </c>
      <c r="Z889" s="139"/>
      <c r="AA889" s="139"/>
      <c r="AB889" s="139"/>
      <c r="AC889" s="139"/>
      <c r="AD889" s="139"/>
      <c r="AE889" s="139"/>
      <c r="AF889" s="139"/>
      <c r="AG889" s="139"/>
      <c r="AH889" s="139"/>
      <c r="AI889" s="139"/>
      <c r="AJ889" s="139"/>
      <c r="AK889" s="139"/>
      <c r="AL889" s="139"/>
      <c r="AM889" s="139"/>
      <c r="AN889" s="139"/>
      <c r="AO889" s="139"/>
      <c r="AP889" s="139"/>
      <c r="AQ889" s="70" t="s">
        <v>204</v>
      </c>
      <c r="AR889" s="70">
        <v>2007</v>
      </c>
      <c r="AS889" s="139"/>
      <c r="AT889" s="139"/>
      <c r="AU889" s="139"/>
      <c r="AV889" s="71">
        <v>16844227.823491409</v>
      </c>
      <c r="AW889" s="104" t="s">
        <v>123</v>
      </c>
      <c r="AX889" s="104"/>
      <c r="AY889" s="104" t="s">
        <v>1626</v>
      </c>
      <c r="AZ889" s="104" t="s">
        <v>1193</v>
      </c>
      <c r="BA889" s="104"/>
      <c r="BB889" s="104"/>
      <c r="BC889" s="66"/>
      <c r="BD889" s="66"/>
      <c r="BE889" s="121"/>
      <c r="BF889" s="121"/>
      <c r="BG889" s="121"/>
      <c r="BH889" s="121"/>
      <c r="BI889" s="121"/>
      <c r="BJ889" s="121"/>
      <c r="BK889" s="121"/>
      <c r="BL889" s="121"/>
      <c r="BM889" s="121"/>
      <c r="BN889" s="121"/>
      <c r="BO889" s="121"/>
      <c r="BP889" s="121"/>
      <c r="BQ889" s="121"/>
      <c r="BR889" s="121"/>
      <c r="BS889" s="121"/>
      <c r="BT889" s="121"/>
      <c r="BU889" s="121"/>
      <c r="BV889" s="121"/>
      <c r="BW889" s="121"/>
      <c r="BX889" s="121"/>
      <c r="BY889" s="121"/>
    </row>
    <row r="890" spans="1:77" s="100" customFormat="1" ht="16" hidden="1" thickBot="1">
      <c r="A890" s="231"/>
      <c r="B890" s="254"/>
      <c r="C890" s="72" t="s">
        <v>577</v>
      </c>
      <c r="D890" s="70"/>
      <c r="E890" s="119" t="s">
        <v>713</v>
      </c>
      <c r="F890" s="104" t="s">
        <v>123</v>
      </c>
      <c r="G890" s="139"/>
      <c r="H890" s="139"/>
      <c r="I890" s="139"/>
      <c r="J890" s="104" t="s">
        <v>1193</v>
      </c>
      <c r="K890" s="139"/>
      <c r="L890" s="139"/>
      <c r="M890" s="139"/>
      <c r="N890" s="139"/>
      <c r="O890" s="139"/>
      <c r="P890" s="139"/>
      <c r="Q890" s="139"/>
      <c r="R890" s="50" t="s">
        <v>1744</v>
      </c>
      <c r="S890" s="50">
        <v>0</v>
      </c>
      <c r="T890" s="104" t="s">
        <v>1581</v>
      </c>
      <c r="U890" s="50" t="s">
        <v>1654</v>
      </c>
      <c r="V890" s="189"/>
      <c r="W890" s="50">
        <v>0</v>
      </c>
      <c r="X890" s="50">
        <v>0</v>
      </c>
      <c r="Y890" s="50">
        <v>0</v>
      </c>
      <c r="Z890" s="139"/>
      <c r="AA890" s="139"/>
      <c r="AB890" s="139"/>
      <c r="AC890" s="139"/>
      <c r="AD890" s="139"/>
      <c r="AE890" s="139"/>
      <c r="AF890" s="139"/>
      <c r="AG890" s="139"/>
      <c r="AH890" s="139"/>
      <c r="AI890" s="139"/>
      <c r="AJ890" s="139"/>
      <c r="AK890" s="139"/>
      <c r="AL890" s="139"/>
      <c r="AM890" s="139"/>
      <c r="AN890" s="139"/>
      <c r="AO890" s="139"/>
      <c r="AP890" s="139"/>
      <c r="AQ890" s="70" t="s">
        <v>204</v>
      </c>
      <c r="AR890" s="70">
        <v>2007</v>
      </c>
      <c r="AS890" s="139"/>
      <c r="AT890" s="139"/>
      <c r="AU890" s="139"/>
      <c r="AV890" s="71">
        <v>25433827.582210083</v>
      </c>
      <c r="AW890" s="104" t="s">
        <v>123</v>
      </c>
      <c r="AX890" s="104"/>
      <c r="AY890" s="104" t="s">
        <v>1626</v>
      </c>
      <c r="AZ890" s="104" t="s">
        <v>1193</v>
      </c>
      <c r="BA890" s="104"/>
      <c r="BB890" s="104"/>
      <c r="BC890" s="66"/>
      <c r="BD890" s="66"/>
      <c r="BE890" s="121"/>
      <c r="BF890" s="121"/>
      <c r="BG890" s="121"/>
      <c r="BH890" s="121"/>
      <c r="BI890" s="121"/>
      <c r="BJ890" s="121"/>
      <c r="BK890" s="121"/>
      <c r="BL890" s="121"/>
      <c r="BM890" s="121"/>
      <c r="BN890" s="121"/>
      <c r="BO890" s="121"/>
      <c r="BP890" s="121"/>
      <c r="BQ890" s="121"/>
      <c r="BR890" s="121"/>
      <c r="BS890" s="121"/>
      <c r="BT890" s="121"/>
      <c r="BU890" s="121"/>
      <c r="BV890" s="121"/>
      <c r="BW890" s="121"/>
      <c r="BX890" s="121"/>
      <c r="BY890" s="121"/>
    </row>
    <row r="891" spans="1:77" s="100" customFormat="1" ht="16" hidden="1" thickBot="1">
      <c r="A891" s="231"/>
      <c r="B891" s="254"/>
      <c r="C891" s="72" t="s">
        <v>578</v>
      </c>
      <c r="D891" s="70"/>
      <c r="E891" s="119" t="s">
        <v>712</v>
      </c>
      <c r="F891" s="104" t="s">
        <v>123</v>
      </c>
      <c r="G891" s="139"/>
      <c r="H891" s="139"/>
      <c r="I891" s="139"/>
      <c r="J891" s="104" t="s">
        <v>1193</v>
      </c>
      <c r="K891" s="139"/>
      <c r="L891" s="139"/>
      <c r="M891" s="139"/>
      <c r="N891" s="139"/>
      <c r="O891" s="139"/>
      <c r="P891" s="139"/>
      <c r="Q891" s="139"/>
      <c r="R891" s="50" t="s">
        <v>1745</v>
      </c>
      <c r="S891" s="50">
        <v>0</v>
      </c>
      <c r="T891" s="104" t="s">
        <v>1581</v>
      </c>
      <c r="U891" s="50" t="s">
        <v>1658</v>
      </c>
      <c r="V891" s="189"/>
      <c r="W891" s="50">
        <v>0</v>
      </c>
      <c r="X891" s="50">
        <v>0</v>
      </c>
      <c r="Y891" s="50">
        <v>0</v>
      </c>
      <c r="Z891" s="139"/>
      <c r="AA891" s="139"/>
      <c r="AB891" s="139"/>
      <c r="AC891" s="139"/>
      <c r="AD891" s="139"/>
      <c r="AE891" s="139"/>
      <c r="AF891" s="139"/>
      <c r="AG891" s="139"/>
      <c r="AH891" s="139"/>
      <c r="AI891" s="139"/>
      <c r="AJ891" s="139"/>
      <c r="AK891" s="139"/>
      <c r="AL891" s="139"/>
      <c r="AM891" s="139"/>
      <c r="AN891" s="139"/>
      <c r="AO891" s="139"/>
      <c r="AP891" s="139"/>
      <c r="AQ891" s="70" t="s">
        <v>204</v>
      </c>
      <c r="AR891" s="70">
        <v>2007</v>
      </c>
      <c r="AS891" s="139"/>
      <c r="AT891" s="139"/>
      <c r="AU891" s="139"/>
      <c r="AV891" s="71">
        <v>9570584.1913039964</v>
      </c>
      <c r="AW891" s="104" t="s">
        <v>123</v>
      </c>
      <c r="AX891" s="104"/>
      <c r="AY891" s="104" t="s">
        <v>1626</v>
      </c>
      <c r="AZ891" s="104" t="s">
        <v>1193</v>
      </c>
      <c r="BA891" s="104"/>
      <c r="BB891" s="104"/>
      <c r="BC891" s="66"/>
      <c r="BD891" s="66"/>
      <c r="BE891" s="121"/>
      <c r="BF891" s="121"/>
      <c r="BG891" s="121"/>
      <c r="BH891" s="121"/>
      <c r="BI891" s="121"/>
      <c r="BJ891" s="121"/>
      <c r="BK891" s="121"/>
      <c r="BL891" s="121"/>
      <c r="BM891" s="121"/>
      <c r="BN891" s="121"/>
      <c r="BO891" s="121"/>
      <c r="BP891" s="121"/>
      <c r="BQ891" s="121"/>
      <c r="BR891" s="121"/>
      <c r="BS891" s="121"/>
      <c r="BT891" s="121"/>
      <c r="BU891" s="121"/>
      <c r="BV891" s="121"/>
      <c r="BW891" s="121"/>
      <c r="BX891" s="121"/>
      <c r="BY891" s="121"/>
    </row>
    <row r="892" spans="1:77" s="100" customFormat="1" ht="16" hidden="1" thickBot="1">
      <c r="A892" s="231"/>
      <c r="B892" s="254"/>
      <c r="C892" s="72" t="s">
        <v>579</v>
      </c>
      <c r="D892" s="70"/>
      <c r="E892" s="119" t="s">
        <v>716</v>
      </c>
      <c r="F892" s="104" t="s">
        <v>123</v>
      </c>
      <c r="G892" s="139"/>
      <c r="H892" s="139"/>
      <c r="I892" s="139"/>
      <c r="J892" s="104" t="s">
        <v>1193</v>
      </c>
      <c r="K892" s="139"/>
      <c r="L892" s="139"/>
      <c r="M892" s="139"/>
      <c r="N892" s="139"/>
      <c r="O892" s="139"/>
      <c r="P892" s="139"/>
      <c r="Q892" s="139"/>
      <c r="R892" s="50" t="s">
        <v>1746</v>
      </c>
      <c r="S892" s="50">
        <v>0</v>
      </c>
      <c r="T892" s="104" t="s">
        <v>1581</v>
      </c>
      <c r="U892" s="50" t="s">
        <v>1654</v>
      </c>
      <c r="V892" s="189"/>
      <c r="W892" s="50">
        <v>0</v>
      </c>
      <c r="X892" s="50">
        <v>0</v>
      </c>
      <c r="Y892" s="50">
        <v>0</v>
      </c>
      <c r="Z892" s="139"/>
      <c r="AA892" s="139"/>
      <c r="AB892" s="139"/>
      <c r="AC892" s="139"/>
      <c r="AD892" s="139"/>
      <c r="AE892" s="139"/>
      <c r="AF892" s="139"/>
      <c r="AG892" s="139"/>
      <c r="AH892" s="139"/>
      <c r="AI892" s="139"/>
      <c r="AJ892" s="139"/>
      <c r="AK892" s="139"/>
      <c r="AL892" s="139"/>
      <c r="AM892" s="139"/>
      <c r="AN892" s="139"/>
      <c r="AO892" s="139"/>
      <c r="AP892" s="139"/>
      <c r="AQ892" s="70" t="s">
        <v>204</v>
      </c>
      <c r="AR892" s="70">
        <v>2007</v>
      </c>
      <c r="AS892" s="139"/>
      <c r="AT892" s="139"/>
      <c r="AU892" s="139"/>
      <c r="AV892" s="71">
        <v>145712143.81591073</v>
      </c>
      <c r="AW892" s="104" t="s">
        <v>123</v>
      </c>
      <c r="AX892" s="104"/>
      <c r="AY892" s="104" t="s">
        <v>1626</v>
      </c>
      <c r="AZ892" s="104" t="s">
        <v>1193</v>
      </c>
      <c r="BA892" s="104"/>
      <c r="BB892" s="104"/>
      <c r="BC892" s="66"/>
      <c r="BD892" s="66"/>
      <c r="BE892" s="121"/>
      <c r="BF892" s="121"/>
      <c r="BG892" s="121"/>
      <c r="BH892" s="121"/>
      <c r="BI892" s="121"/>
      <c r="BJ892" s="121"/>
      <c r="BK892" s="121"/>
      <c r="BL892" s="121"/>
      <c r="BM892" s="121"/>
      <c r="BN892" s="121"/>
      <c r="BO892" s="121"/>
      <c r="BP892" s="121"/>
      <c r="BQ892" s="121"/>
      <c r="BR892" s="121"/>
      <c r="BS892" s="121"/>
      <c r="BT892" s="121"/>
      <c r="BU892" s="121"/>
      <c r="BV892" s="121"/>
      <c r="BW892" s="121"/>
      <c r="BX892" s="121"/>
      <c r="BY892" s="121"/>
    </row>
    <row r="893" spans="1:77" s="100" customFormat="1" ht="31" hidden="1" thickBot="1">
      <c r="A893" s="231"/>
      <c r="B893" s="254"/>
      <c r="C893" s="72" t="s">
        <v>572</v>
      </c>
      <c r="D893" s="70"/>
      <c r="E893" s="119" t="s">
        <v>713</v>
      </c>
      <c r="F893" s="104" t="s">
        <v>123</v>
      </c>
      <c r="G893" s="139"/>
      <c r="H893" s="139"/>
      <c r="I893" s="139"/>
      <c r="J893" s="104" t="s">
        <v>1193</v>
      </c>
      <c r="K893" s="139"/>
      <c r="L893" s="139"/>
      <c r="M893" s="139"/>
      <c r="N893" s="139"/>
      <c r="O893" s="139"/>
      <c r="P893" s="139"/>
      <c r="Q893" s="139"/>
      <c r="R893" s="50" t="s">
        <v>1747</v>
      </c>
      <c r="S893" s="50">
        <v>0</v>
      </c>
      <c r="T893" s="104" t="s">
        <v>1581</v>
      </c>
      <c r="U893" s="50" t="s">
        <v>1654</v>
      </c>
      <c r="V893" s="189"/>
      <c r="W893" s="50">
        <v>0</v>
      </c>
      <c r="X893" s="50">
        <v>0</v>
      </c>
      <c r="Y893" s="50">
        <v>0</v>
      </c>
      <c r="Z893" s="139"/>
      <c r="AA893" s="139"/>
      <c r="AB893" s="139"/>
      <c r="AC893" s="139"/>
      <c r="AD893" s="139"/>
      <c r="AE893" s="139"/>
      <c r="AF893" s="139"/>
      <c r="AG893" s="139"/>
      <c r="AH893" s="139"/>
      <c r="AI893" s="139"/>
      <c r="AJ893" s="139"/>
      <c r="AK893" s="139"/>
      <c r="AL893" s="139"/>
      <c r="AM893" s="139"/>
      <c r="AN893" s="139"/>
      <c r="AO893" s="139"/>
      <c r="AP893" s="139"/>
      <c r="AQ893" s="70" t="s">
        <v>204</v>
      </c>
      <c r="AR893" s="70">
        <v>2007</v>
      </c>
      <c r="AS893" s="139"/>
      <c r="AT893" s="139"/>
      <c r="AU893" s="139"/>
      <c r="AV893" s="71">
        <v>17992698.103049699</v>
      </c>
      <c r="AW893" s="104" t="s">
        <v>123</v>
      </c>
      <c r="AX893" s="104"/>
      <c r="AY893" s="104" t="s">
        <v>1626</v>
      </c>
      <c r="AZ893" s="104" t="s">
        <v>1193</v>
      </c>
      <c r="BA893" s="104"/>
      <c r="BB893" s="104"/>
      <c r="BC893" s="66"/>
      <c r="BD893" s="66"/>
      <c r="BE893" s="121"/>
      <c r="BF893" s="121"/>
      <c r="BG893" s="121"/>
      <c r="BH893" s="121"/>
      <c r="BI893" s="121"/>
      <c r="BJ893" s="121"/>
      <c r="BK893" s="121"/>
      <c r="BL893" s="121"/>
      <c r="BM893" s="121"/>
      <c r="BN893" s="121"/>
      <c r="BO893" s="121"/>
      <c r="BP893" s="121"/>
      <c r="BQ893" s="121"/>
      <c r="BR893" s="121"/>
      <c r="BS893" s="121"/>
      <c r="BT893" s="121"/>
      <c r="BU893" s="121"/>
      <c r="BV893" s="121"/>
      <c r="BW893" s="121"/>
      <c r="BX893" s="121"/>
      <c r="BY893" s="121"/>
    </row>
    <row r="894" spans="1:77" s="100" customFormat="1" ht="31" hidden="1" thickBot="1">
      <c r="A894" s="231"/>
      <c r="B894" s="254"/>
      <c r="C894" s="72" t="s">
        <v>572</v>
      </c>
      <c r="D894" s="70"/>
      <c r="E894" s="119" t="s">
        <v>713</v>
      </c>
      <c r="F894" s="104" t="s">
        <v>123</v>
      </c>
      <c r="G894" s="139"/>
      <c r="H894" s="139"/>
      <c r="I894" s="139"/>
      <c r="J894" s="104" t="s">
        <v>1193</v>
      </c>
      <c r="K894" s="139"/>
      <c r="L894" s="139"/>
      <c r="M894" s="139"/>
      <c r="N894" s="139"/>
      <c r="O894" s="139"/>
      <c r="P894" s="139"/>
      <c r="Q894" s="139"/>
      <c r="R894" s="50" t="s">
        <v>1748</v>
      </c>
      <c r="S894" s="50">
        <v>0</v>
      </c>
      <c r="T894" s="104" t="s">
        <v>1581</v>
      </c>
      <c r="U894" s="50" t="s">
        <v>1654</v>
      </c>
      <c r="V894" s="189"/>
      <c r="W894" s="50">
        <v>0</v>
      </c>
      <c r="X894" s="50">
        <v>0</v>
      </c>
      <c r="Y894" s="50">
        <v>0</v>
      </c>
      <c r="Z894" s="139"/>
      <c r="AA894" s="139"/>
      <c r="AB894" s="139"/>
      <c r="AC894" s="139"/>
      <c r="AD894" s="139"/>
      <c r="AE894" s="139"/>
      <c r="AF894" s="139"/>
      <c r="AG894" s="139"/>
      <c r="AH894" s="139"/>
      <c r="AI894" s="139"/>
      <c r="AJ894" s="139"/>
      <c r="AK894" s="139"/>
      <c r="AL894" s="139"/>
      <c r="AM894" s="139"/>
      <c r="AN894" s="139"/>
      <c r="AO894" s="139"/>
      <c r="AP894" s="139"/>
      <c r="AQ894" s="70" t="s">
        <v>204</v>
      </c>
      <c r="AR894" s="70">
        <v>2007</v>
      </c>
      <c r="AS894" s="139"/>
      <c r="AT894" s="139"/>
      <c r="AU894" s="139"/>
      <c r="AV894" s="71">
        <v>14690846.877140608</v>
      </c>
      <c r="AW894" s="104" t="s">
        <v>123</v>
      </c>
      <c r="AX894" s="104"/>
      <c r="AY894" s="104" t="s">
        <v>1626</v>
      </c>
      <c r="AZ894" s="104" t="s">
        <v>1193</v>
      </c>
      <c r="BA894" s="104"/>
      <c r="BB894" s="104"/>
      <c r="BC894" s="66"/>
      <c r="BD894" s="66"/>
      <c r="BE894" s="121"/>
      <c r="BF894" s="121"/>
      <c r="BG894" s="121"/>
      <c r="BH894" s="121"/>
      <c r="BI894" s="121"/>
      <c r="BJ894" s="121"/>
      <c r="BK894" s="121"/>
      <c r="BL894" s="121"/>
      <c r="BM894" s="121"/>
      <c r="BN894" s="121"/>
      <c r="BO894" s="121"/>
      <c r="BP894" s="121"/>
      <c r="BQ894" s="121"/>
      <c r="BR894" s="121"/>
      <c r="BS894" s="121"/>
      <c r="BT894" s="121"/>
      <c r="BU894" s="121"/>
      <c r="BV894" s="121"/>
      <c r="BW894" s="121"/>
      <c r="BX894" s="121"/>
      <c r="BY894" s="121"/>
    </row>
    <row r="895" spans="1:77" s="100" customFormat="1" ht="16" hidden="1" thickBot="1">
      <c r="A895" s="231"/>
      <c r="B895" s="254"/>
      <c r="C895" s="72" t="s">
        <v>580</v>
      </c>
      <c r="D895" s="70"/>
      <c r="E895" s="119" t="s">
        <v>712</v>
      </c>
      <c r="F895" s="104" t="s">
        <v>123</v>
      </c>
      <c r="G895" s="139"/>
      <c r="H895" s="139"/>
      <c r="I895" s="139"/>
      <c r="J895" s="104" t="s">
        <v>1193</v>
      </c>
      <c r="K895" s="139"/>
      <c r="L895" s="139"/>
      <c r="M895" s="139"/>
      <c r="N895" s="139"/>
      <c r="O895" s="139"/>
      <c r="P895" s="139"/>
      <c r="Q895" s="139"/>
      <c r="R895" s="50" t="s">
        <v>1749</v>
      </c>
      <c r="S895" s="50">
        <v>0</v>
      </c>
      <c r="T895" s="104" t="s">
        <v>1581</v>
      </c>
      <c r="U895" s="50" t="s">
        <v>1654</v>
      </c>
      <c r="V895" s="189"/>
      <c r="W895" s="50">
        <v>0</v>
      </c>
      <c r="X895" s="50">
        <v>0</v>
      </c>
      <c r="Y895" s="50">
        <v>0</v>
      </c>
      <c r="Z895" s="139"/>
      <c r="AA895" s="139"/>
      <c r="AB895" s="139"/>
      <c r="AC895" s="139"/>
      <c r="AD895" s="139"/>
      <c r="AE895" s="139"/>
      <c r="AF895" s="139"/>
      <c r="AG895" s="139"/>
      <c r="AH895" s="139"/>
      <c r="AI895" s="139"/>
      <c r="AJ895" s="139"/>
      <c r="AK895" s="139"/>
      <c r="AL895" s="139"/>
      <c r="AM895" s="139"/>
      <c r="AN895" s="139"/>
      <c r="AO895" s="139"/>
      <c r="AP895" s="139"/>
      <c r="AQ895" s="70" t="s">
        <v>204</v>
      </c>
      <c r="AR895" s="70">
        <v>2007</v>
      </c>
      <c r="AS895" s="139"/>
      <c r="AT895" s="139"/>
      <c r="AU895" s="139"/>
      <c r="AV895" s="71">
        <v>11125803.763668466</v>
      </c>
      <c r="AW895" s="104" t="s">
        <v>123</v>
      </c>
      <c r="AX895" s="104"/>
      <c r="AY895" s="104" t="s">
        <v>1626</v>
      </c>
      <c r="AZ895" s="104" t="s">
        <v>1193</v>
      </c>
      <c r="BA895" s="104"/>
      <c r="BB895" s="104"/>
      <c r="BC895" s="66"/>
      <c r="BD895" s="66"/>
      <c r="BE895" s="121"/>
      <c r="BF895" s="121"/>
      <c r="BG895" s="121"/>
      <c r="BH895" s="121"/>
      <c r="BI895" s="121"/>
      <c r="BJ895" s="121"/>
      <c r="BK895" s="121"/>
      <c r="BL895" s="121"/>
      <c r="BM895" s="121"/>
      <c r="BN895" s="121"/>
      <c r="BO895" s="121"/>
      <c r="BP895" s="121"/>
      <c r="BQ895" s="121"/>
      <c r="BR895" s="121"/>
      <c r="BS895" s="121"/>
      <c r="BT895" s="121"/>
      <c r="BU895" s="121"/>
      <c r="BV895" s="121"/>
      <c r="BW895" s="121"/>
      <c r="BX895" s="121"/>
      <c r="BY895" s="121"/>
    </row>
    <row r="896" spans="1:77" s="100" customFormat="1" ht="16" hidden="1" thickBot="1">
      <c r="A896" s="231"/>
      <c r="B896" s="254"/>
      <c r="C896" s="72" t="s">
        <v>581</v>
      </c>
      <c r="D896" s="70"/>
      <c r="E896" s="119" t="s">
        <v>713</v>
      </c>
      <c r="F896" s="104" t="s">
        <v>123</v>
      </c>
      <c r="G896" s="139"/>
      <c r="H896" s="139"/>
      <c r="I896" s="139"/>
      <c r="J896" s="104" t="s">
        <v>1193</v>
      </c>
      <c r="K896" s="139"/>
      <c r="L896" s="139"/>
      <c r="M896" s="139"/>
      <c r="N896" s="139"/>
      <c r="O896" s="139"/>
      <c r="P896" s="139"/>
      <c r="Q896" s="139"/>
      <c r="R896" s="50" t="s">
        <v>1750</v>
      </c>
      <c r="S896" s="50">
        <v>0</v>
      </c>
      <c r="T896" s="104" t="s">
        <v>1581</v>
      </c>
      <c r="U896" s="50" t="s">
        <v>1654</v>
      </c>
      <c r="V896" s="189"/>
      <c r="W896" s="50">
        <v>0</v>
      </c>
      <c r="X896" s="50">
        <v>0</v>
      </c>
      <c r="Y896" s="50">
        <v>0</v>
      </c>
      <c r="Z896" s="139"/>
      <c r="AA896" s="139"/>
      <c r="AB896" s="139"/>
      <c r="AC896" s="139"/>
      <c r="AD896" s="139"/>
      <c r="AE896" s="139"/>
      <c r="AF896" s="139"/>
      <c r="AG896" s="139"/>
      <c r="AH896" s="139"/>
      <c r="AI896" s="139"/>
      <c r="AJ896" s="139"/>
      <c r="AK896" s="139"/>
      <c r="AL896" s="139"/>
      <c r="AM896" s="139"/>
      <c r="AN896" s="139"/>
      <c r="AO896" s="139"/>
      <c r="AP896" s="139"/>
      <c r="AQ896" s="70" t="s">
        <v>204</v>
      </c>
      <c r="AR896" s="70">
        <v>2007</v>
      </c>
      <c r="AS896" s="139"/>
      <c r="AT896" s="139"/>
      <c r="AU896" s="139"/>
      <c r="AV896" s="71">
        <v>119225553.09849378</v>
      </c>
      <c r="AW896" s="104" t="s">
        <v>123</v>
      </c>
      <c r="AX896" s="104"/>
      <c r="AY896" s="104" t="s">
        <v>1626</v>
      </c>
      <c r="AZ896" s="104" t="s">
        <v>1193</v>
      </c>
      <c r="BA896" s="104"/>
      <c r="BB896" s="104"/>
      <c r="BC896" s="66"/>
      <c r="BD896" s="66"/>
      <c r="BE896" s="121"/>
      <c r="BF896" s="121"/>
      <c r="BG896" s="121"/>
      <c r="BH896" s="121"/>
      <c r="BI896" s="121"/>
      <c r="BJ896" s="121"/>
      <c r="BK896" s="121"/>
      <c r="BL896" s="121"/>
      <c r="BM896" s="121"/>
      <c r="BN896" s="121"/>
      <c r="BO896" s="121"/>
      <c r="BP896" s="121"/>
      <c r="BQ896" s="121"/>
      <c r="BR896" s="121"/>
      <c r="BS896" s="121"/>
      <c r="BT896" s="121"/>
      <c r="BU896" s="121"/>
      <c r="BV896" s="121"/>
      <c r="BW896" s="121"/>
      <c r="BX896" s="121"/>
      <c r="BY896" s="121"/>
    </row>
    <row r="897" spans="1:77" s="100" customFormat="1" ht="16" hidden="1" thickBot="1">
      <c r="A897" s="231"/>
      <c r="B897" s="254"/>
      <c r="C897" s="72" t="s">
        <v>582</v>
      </c>
      <c r="D897" s="70"/>
      <c r="E897" s="119" t="s">
        <v>713</v>
      </c>
      <c r="F897" s="104" t="s">
        <v>123</v>
      </c>
      <c r="G897" s="139"/>
      <c r="H897" s="139"/>
      <c r="I897" s="139"/>
      <c r="J897" s="104" t="s">
        <v>1193</v>
      </c>
      <c r="K897" s="139"/>
      <c r="L897" s="139"/>
      <c r="M897" s="139"/>
      <c r="N897" s="139"/>
      <c r="O897" s="139"/>
      <c r="P897" s="139"/>
      <c r="Q897" s="139"/>
      <c r="R897" s="50" t="s">
        <v>1751</v>
      </c>
      <c r="S897" s="50">
        <v>0</v>
      </c>
      <c r="T897" s="104" t="s">
        <v>1581</v>
      </c>
      <c r="U897" s="50" t="s">
        <v>1654</v>
      </c>
      <c r="V897" s="189"/>
      <c r="W897" s="50">
        <v>0</v>
      </c>
      <c r="X897" s="50">
        <v>0</v>
      </c>
      <c r="Y897" s="50">
        <v>0</v>
      </c>
      <c r="Z897" s="139"/>
      <c r="AA897" s="139"/>
      <c r="AB897" s="139"/>
      <c r="AC897" s="139"/>
      <c r="AD897" s="139"/>
      <c r="AE897" s="139"/>
      <c r="AF897" s="139"/>
      <c r="AG897" s="139"/>
      <c r="AH897" s="139"/>
      <c r="AI897" s="139"/>
      <c r="AJ897" s="139"/>
      <c r="AK897" s="139"/>
      <c r="AL897" s="139"/>
      <c r="AM897" s="139"/>
      <c r="AN897" s="139"/>
      <c r="AO897" s="139"/>
      <c r="AP897" s="139"/>
      <c r="AQ897" s="70" t="s">
        <v>204</v>
      </c>
      <c r="AR897" s="70">
        <v>2007</v>
      </c>
      <c r="AS897" s="139"/>
      <c r="AT897" s="139"/>
      <c r="AU897" s="139"/>
      <c r="AV897" s="71">
        <v>9139908.6642906312</v>
      </c>
      <c r="AW897" s="104" t="s">
        <v>123</v>
      </c>
      <c r="AX897" s="104"/>
      <c r="AY897" s="104" t="s">
        <v>1626</v>
      </c>
      <c r="AZ897" s="104" t="s">
        <v>1193</v>
      </c>
      <c r="BA897" s="104"/>
      <c r="BB897" s="104"/>
      <c r="BC897" s="66"/>
      <c r="BD897" s="66"/>
      <c r="BE897" s="121"/>
      <c r="BF897" s="121"/>
      <c r="BG897" s="121"/>
      <c r="BH897" s="121"/>
      <c r="BI897" s="121"/>
      <c r="BJ897" s="121"/>
      <c r="BK897" s="121"/>
      <c r="BL897" s="121"/>
      <c r="BM897" s="121"/>
      <c r="BN897" s="121"/>
      <c r="BO897" s="121"/>
      <c r="BP897" s="121"/>
      <c r="BQ897" s="121"/>
      <c r="BR897" s="121"/>
      <c r="BS897" s="121"/>
      <c r="BT897" s="121"/>
      <c r="BU897" s="121"/>
      <c r="BV897" s="121"/>
      <c r="BW897" s="121"/>
      <c r="BX897" s="121"/>
      <c r="BY897" s="121"/>
    </row>
    <row r="898" spans="1:77" s="100" customFormat="1" ht="16" hidden="1" thickBot="1">
      <c r="A898" s="231"/>
      <c r="B898" s="254"/>
      <c r="C898" s="72" t="s">
        <v>583</v>
      </c>
      <c r="D898" s="70"/>
      <c r="E898" s="119" t="s">
        <v>713</v>
      </c>
      <c r="F898" s="104" t="s">
        <v>123</v>
      </c>
      <c r="G898" s="139"/>
      <c r="H898" s="139"/>
      <c r="I898" s="139"/>
      <c r="J898" s="104" t="s">
        <v>1193</v>
      </c>
      <c r="K898" s="139"/>
      <c r="L898" s="139"/>
      <c r="M898" s="139"/>
      <c r="N898" s="139"/>
      <c r="O898" s="139"/>
      <c r="P898" s="139"/>
      <c r="Q898" s="139"/>
      <c r="R898" s="50" t="s">
        <v>1752</v>
      </c>
      <c r="S898" s="50">
        <v>0</v>
      </c>
      <c r="T898" s="104" t="s">
        <v>1581</v>
      </c>
      <c r="U898" s="50" t="s">
        <v>1654</v>
      </c>
      <c r="V898" s="189"/>
      <c r="W898" s="50">
        <v>0</v>
      </c>
      <c r="X898" s="50">
        <v>0</v>
      </c>
      <c r="Y898" s="50">
        <v>0</v>
      </c>
      <c r="Z898" s="139"/>
      <c r="AA898" s="139"/>
      <c r="AB898" s="139"/>
      <c r="AC898" s="139"/>
      <c r="AD898" s="139"/>
      <c r="AE898" s="139"/>
      <c r="AF898" s="139"/>
      <c r="AG898" s="139"/>
      <c r="AH898" s="139"/>
      <c r="AI898" s="139"/>
      <c r="AJ898" s="139"/>
      <c r="AK898" s="139"/>
      <c r="AL898" s="139"/>
      <c r="AM898" s="139"/>
      <c r="AN898" s="139"/>
      <c r="AO898" s="139"/>
      <c r="AP898" s="139"/>
      <c r="AQ898" s="70" t="s">
        <v>204</v>
      </c>
      <c r="AR898" s="70">
        <v>2007</v>
      </c>
      <c r="AS898" s="139"/>
      <c r="AT898" s="139"/>
      <c r="AU898" s="139"/>
      <c r="AV898" s="71">
        <v>120062979.02207464</v>
      </c>
      <c r="AW898" s="104" t="s">
        <v>123</v>
      </c>
      <c r="AX898" s="104"/>
      <c r="AY898" s="104" t="s">
        <v>1626</v>
      </c>
      <c r="AZ898" s="104" t="s">
        <v>1193</v>
      </c>
      <c r="BA898" s="104"/>
      <c r="BB898" s="104"/>
      <c r="BC898" s="66"/>
      <c r="BD898" s="66"/>
      <c r="BE898" s="121"/>
      <c r="BF898" s="121"/>
      <c r="BG898" s="121"/>
      <c r="BH898" s="121"/>
      <c r="BI898" s="121"/>
      <c r="BJ898" s="121"/>
      <c r="BK898" s="121"/>
      <c r="BL898" s="121"/>
      <c r="BM898" s="121"/>
      <c r="BN898" s="121"/>
      <c r="BO898" s="121"/>
      <c r="BP898" s="121"/>
      <c r="BQ898" s="121"/>
      <c r="BR898" s="121"/>
      <c r="BS898" s="121"/>
      <c r="BT898" s="121"/>
      <c r="BU898" s="121"/>
      <c r="BV898" s="121"/>
      <c r="BW898" s="121"/>
      <c r="BX898" s="121"/>
      <c r="BY898" s="121"/>
    </row>
    <row r="899" spans="1:77" s="100" customFormat="1" ht="16" hidden="1" thickBot="1">
      <c r="A899" s="231"/>
      <c r="B899" s="254"/>
      <c r="C899" s="72" t="s">
        <v>584</v>
      </c>
      <c r="D899" s="70"/>
      <c r="E899" s="119" t="s">
        <v>713</v>
      </c>
      <c r="F899" s="104" t="s">
        <v>123</v>
      </c>
      <c r="G899" s="139"/>
      <c r="H899" s="139"/>
      <c r="I899" s="139"/>
      <c r="J899" s="104" t="s">
        <v>1193</v>
      </c>
      <c r="K899" s="139"/>
      <c r="L899" s="139"/>
      <c r="M899" s="139"/>
      <c r="N899" s="139"/>
      <c r="O899" s="139"/>
      <c r="P899" s="139"/>
      <c r="Q899" s="139"/>
      <c r="R899" s="50" t="s">
        <v>1753</v>
      </c>
      <c r="S899" s="50">
        <v>0</v>
      </c>
      <c r="T899" s="104" t="s">
        <v>1581</v>
      </c>
      <c r="U899" s="50" t="s">
        <v>1654</v>
      </c>
      <c r="V899" s="189"/>
      <c r="W899" s="50">
        <v>0</v>
      </c>
      <c r="X899" s="50">
        <v>0</v>
      </c>
      <c r="Y899" s="50">
        <v>0</v>
      </c>
      <c r="Z899" s="139"/>
      <c r="AA899" s="139"/>
      <c r="AB899" s="139"/>
      <c r="AC899" s="139"/>
      <c r="AD899" s="139"/>
      <c r="AE899" s="139"/>
      <c r="AF899" s="139"/>
      <c r="AG899" s="139"/>
      <c r="AH899" s="139"/>
      <c r="AI899" s="139"/>
      <c r="AJ899" s="139"/>
      <c r="AK899" s="139"/>
      <c r="AL899" s="139"/>
      <c r="AM899" s="139"/>
      <c r="AN899" s="139"/>
      <c r="AO899" s="139"/>
      <c r="AP899" s="139"/>
      <c r="AQ899" s="70" t="s">
        <v>204</v>
      </c>
      <c r="AR899" s="70">
        <v>2007</v>
      </c>
      <c r="AS899" s="139"/>
      <c r="AT899" s="139"/>
      <c r="AU899" s="139"/>
      <c r="AV899" s="71">
        <v>40148601.797319211</v>
      </c>
      <c r="AW899" s="104" t="s">
        <v>123</v>
      </c>
      <c r="AX899" s="104"/>
      <c r="AY899" s="104" t="s">
        <v>1626</v>
      </c>
      <c r="AZ899" s="104" t="s">
        <v>1193</v>
      </c>
      <c r="BA899" s="104"/>
      <c r="BB899" s="104"/>
      <c r="BC899" s="66"/>
      <c r="BD899" s="66"/>
      <c r="BE899" s="121"/>
      <c r="BF899" s="121"/>
      <c r="BG899" s="121"/>
      <c r="BH899" s="121"/>
      <c r="BI899" s="121"/>
      <c r="BJ899" s="121"/>
      <c r="BK899" s="121"/>
      <c r="BL899" s="121"/>
      <c r="BM899" s="121"/>
      <c r="BN899" s="121"/>
      <c r="BO899" s="121"/>
      <c r="BP899" s="121"/>
      <c r="BQ899" s="121"/>
      <c r="BR899" s="121"/>
      <c r="BS899" s="121"/>
      <c r="BT899" s="121"/>
      <c r="BU899" s="121"/>
      <c r="BV899" s="121"/>
      <c r="BW899" s="121"/>
      <c r="BX899" s="121"/>
      <c r="BY899" s="121"/>
    </row>
    <row r="900" spans="1:77" s="100" customFormat="1" ht="16" hidden="1" thickBot="1">
      <c r="A900" s="231"/>
      <c r="B900" s="254"/>
      <c r="C900" s="72" t="s">
        <v>585</v>
      </c>
      <c r="D900" s="70"/>
      <c r="E900" s="119" t="s">
        <v>713</v>
      </c>
      <c r="F900" s="104" t="s">
        <v>123</v>
      </c>
      <c r="G900" s="139"/>
      <c r="H900" s="139"/>
      <c r="I900" s="139"/>
      <c r="J900" s="104" t="s">
        <v>1193</v>
      </c>
      <c r="K900" s="139"/>
      <c r="L900" s="139"/>
      <c r="M900" s="139"/>
      <c r="N900" s="139"/>
      <c r="O900" s="139"/>
      <c r="P900" s="139"/>
      <c r="Q900" s="139"/>
      <c r="R900" s="50" t="s">
        <v>1754</v>
      </c>
      <c r="S900" s="50">
        <v>0</v>
      </c>
      <c r="T900" s="104" t="s">
        <v>1581</v>
      </c>
      <c r="U900" s="50" t="s">
        <v>1654</v>
      </c>
      <c r="V900" s="189"/>
      <c r="W900" s="50">
        <v>0</v>
      </c>
      <c r="X900" s="50">
        <v>0</v>
      </c>
      <c r="Y900" s="50">
        <v>0</v>
      </c>
      <c r="Z900" s="139"/>
      <c r="AA900" s="139"/>
      <c r="AB900" s="139"/>
      <c r="AC900" s="139"/>
      <c r="AD900" s="139"/>
      <c r="AE900" s="139"/>
      <c r="AF900" s="139"/>
      <c r="AG900" s="139"/>
      <c r="AH900" s="139"/>
      <c r="AI900" s="139"/>
      <c r="AJ900" s="139"/>
      <c r="AK900" s="139"/>
      <c r="AL900" s="139"/>
      <c r="AM900" s="139"/>
      <c r="AN900" s="139"/>
      <c r="AO900" s="139"/>
      <c r="AP900" s="139"/>
      <c r="AQ900" s="70" t="s">
        <v>204</v>
      </c>
      <c r="AR900" s="70">
        <v>2007</v>
      </c>
      <c r="AS900" s="139"/>
      <c r="AT900" s="139"/>
      <c r="AU900" s="139"/>
      <c r="AV900" s="71">
        <v>67807589.02850166</v>
      </c>
      <c r="AW900" s="104" t="s">
        <v>123</v>
      </c>
      <c r="AX900" s="104"/>
      <c r="AY900" s="104" t="s">
        <v>1626</v>
      </c>
      <c r="AZ900" s="104" t="s">
        <v>1193</v>
      </c>
      <c r="BA900" s="104"/>
      <c r="BB900" s="104"/>
      <c r="BC900" s="66"/>
      <c r="BD900" s="66"/>
      <c r="BE900" s="121"/>
      <c r="BF900" s="121"/>
      <c r="BG900" s="121"/>
      <c r="BH900" s="121"/>
      <c r="BI900" s="121"/>
      <c r="BJ900" s="121"/>
      <c r="BK900" s="121"/>
      <c r="BL900" s="121"/>
      <c r="BM900" s="121"/>
      <c r="BN900" s="121"/>
      <c r="BO900" s="121"/>
      <c r="BP900" s="121"/>
      <c r="BQ900" s="121"/>
      <c r="BR900" s="121"/>
      <c r="BS900" s="121"/>
      <c r="BT900" s="121"/>
      <c r="BU900" s="121"/>
      <c r="BV900" s="121"/>
      <c r="BW900" s="121"/>
      <c r="BX900" s="121"/>
      <c r="BY900" s="121"/>
    </row>
    <row r="901" spans="1:77" s="100" customFormat="1" ht="16" hidden="1" thickBot="1">
      <c r="A901" s="231"/>
      <c r="B901" s="254"/>
      <c r="C901" s="72" t="s">
        <v>586</v>
      </c>
      <c r="D901" s="70"/>
      <c r="E901" s="119" t="s">
        <v>712</v>
      </c>
      <c r="F901" s="104" t="s">
        <v>123</v>
      </c>
      <c r="G901" s="139"/>
      <c r="H901" s="139"/>
      <c r="I901" s="139"/>
      <c r="J901" s="104" t="s">
        <v>1193</v>
      </c>
      <c r="K901" s="139"/>
      <c r="L901" s="139"/>
      <c r="M901" s="139"/>
      <c r="N901" s="139"/>
      <c r="O901" s="139"/>
      <c r="P901" s="139"/>
      <c r="Q901" s="139"/>
      <c r="R901" s="50" t="s">
        <v>1755</v>
      </c>
      <c r="S901" s="50">
        <v>0</v>
      </c>
      <c r="T901" s="104" t="s">
        <v>1581</v>
      </c>
      <c r="U901" s="50" t="s">
        <v>1654</v>
      </c>
      <c r="V901" s="189"/>
      <c r="W901" s="50">
        <v>0</v>
      </c>
      <c r="X901" s="50">
        <v>0</v>
      </c>
      <c r="Y901" s="50">
        <v>0</v>
      </c>
      <c r="Z901" s="139"/>
      <c r="AA901" s="139"/>
      <c r="AB901" s="139"/>
      <c r="AC901" s="139"/>
      <c r="AD901" s="139"/>
      <c r="AE901" s="139"/>
      <c r="AF901" s="139"/>
      <c r="AG901" s="139"/>
      <c r="AH901" s="139"/>
      <c r="AI901" s="139"/>
      <c r="AJ901" s="139"/>
      <c r="AK901" s="139"/>
      <c r="AL901" s="139"/>
      <c r="AM901" s="139"/>
      <c r="AN901" s="139"/>
      <c r="AO901" s="139"/>
      <c r="AP901" s="139"/>
      <c r="AQ901" s="70" t="s">
        <v>204</v>
      </c>
      <c r="AR901" s="70">
        <v>2007</v>
      </c>
      <c r="AS901" s="139"/>
      <c r="AT901" s="139"/>
      <c r="AU901" s="139"/>
      <c r="AV901" s="71">
        <v>33784162.791334219</v>
      </c>
      <c r="AW901" s="104" t="s">
        <v>123</v>
      </c>
      <c r="AX901" s="104"/>
      <c r="AY901" s="104" t="s">
        <v>1626</v>
      </c>
      <c r="AZ901" s="104" t="s">
        <v>1193</v>
      </c>
      <c r="BA901" s="104"/>
      <c r="BB901" s="104"/>
      <c r="BC901" s="66"/>
      <c r="BD901" s="66"/>
      <c r="BE901" s="121"/>
      <c r="BF901" s="121"/>
      <c r="BG901" s="121"/>
      <c r="BH901" s="121"/>
      <c r="BI901" s="121"/>
      <c r="BJ901" s="121"/>
      <c r="BK901" s="121"/>
      <c r="BL901" s="121"/>
      <c r="BM901" s="121"/>
      <c r="BN901" s="121"/>
      <c r="BO901" s="121"/>
      <c r="BP901" s="121"/>
      <c r="BQ901" s="121"/>
      <c r="BR901" s="121"/>
      <c r="BS901" s="121"/>
      <c r="BT901" s="121"/>
      <c r="BU901" s="121"/>
      <c r="BV901" s="121"/>
      <c r="BW901" s="121"/>
      <c r="BX901" s="121"/>
      <c r="BY901" s="121"/>
    </row>
    <row r="902" spans="1:77" s="100" customFormat="1" ht="16" hidden="1" thickBot="1">
      <c r="A902" s="231"/>
      <c r="B902" s="254"/>
      <c r="C902" s="72" t="s">
        <v>587</v>
      </c>
      <c r="D902" s="70"/>
      <c r="E902" s="119" t="s">
        <v>712</v>
      </c>
      <c r="F902" s="104" t="s">
        <v>123</v>
      </c>
      <c r="G902" s="139"/>
      <c r="H902" s="139"/>
      <c r="I902" s="139"/>
      <c r="J902" s="104" t="s">
        <v>1193</v>
      </c>
      <c r="K902" s="139"/>
      <c r="L902" s="139"/>
      <c r="M902" s="139"/>
      <c r="N902" s="139"/>
      <c r="O902" s="139"/>
      <c r="P902" s="139"/>
      <c r="Q902" s="139"/>
      <c r="R902" s="50" t="s">
        <v>1756</v>
      </c>
      <c r="S902" s="50">
        <v>0</v>
      </c>
      <c r="T902" s="104" t="s">
        <v>1581</v>
      </c>
      <c r="U902" s="50" t="s">
        <v>1654</v>
      </c>
      <c r="V902" s="189"/>
      <c r="W902" s="50">
        <v>0</v>
      </c>
      <c r="X902" s="50">
        <v>0</v>
      </c>
      <c r="Y902" s="50">
        <v>0</v>
      </c>
      <c r="Z902" s="139"/>
      <c r="AA902" s="139"/>
      <c r="AB902" s="139"/>
      <c r="AC902" s="139"/>
      <c r="AD902" s="139"/>
      <c r="AE902" s="139"/>
      <c r="AF902" s="139"/>
      <c r="AG902" s="139"/>
      <c r="AH902" s="139"/>
      <c r="AI902" s="139"/>
      <c r="AJ902" s="139"/>
      <c r="AK902" s="139"/>
      <c r="AL902" s="139"/>
      <c r="AM902" s="139"/>
      <c r="AN902" s="139"/>
      <c r="AO902" s="139"/>
      <c r="AP902" s="139"/>
      <c r="AQ902" s="70" t="s">
        <v>204</v>
      </c>
      <c r="AR902" s="70">
        <v>2007</v>
      </c>
      <c r="AS902" s="139"/>
      <c r="AT902" s="139"/>
      <c r="AU902" s="139"/>
      <c r="AV902" s="71">
        <v>10695127.132893777</v>
      </c>
      <c r="AW902" s="104" t="s">
        <v>123</v>
      </c>
      <c r="AX902" s="104"/>
      <c r="AY902" s="104" t="s">
        <v>1626</v>
      </c>
      <c r="AZ902" s="104" t="s">
        <v>1193</v>
      </c>
      <c r="BA902" s="104"/>
      <c r="BB902" s="104"/>
      <c r="BC902" s="66"/>
      <c r="BD902" s="66"/>
      <c r="BE902" s="121"/>
      <c r="BF902" s="121"/>
      <c r="BG902" s="121"/>
      <c r="BH902" s="121"/>
      <c r="BI902" s="121"/>
      <c r="BJ902" s="121"/>
      <c r="BK902" s="121"/>
      <c r="BL902" s="121"/>
      <c r="BM902" s="121"/>
      <c r="BN902" s="121"/>
      <c r="BO902" s="121"/>
      <c r="BP902" s="121"/>
      <c r="BQ902" s="121"/>
      <c r="BR902" s="121"/>
      <c r="BS902" s="121"/>
      <c r="BT902" s="121"/>
      <c r="BU902" s="121"/>
      <c r="BV902" s="121"/>
      <c r="BW902" s="121"/>
      <c r="BX902" s="121"/>
      <c r="BY902" s="121"/>
    </row>
    <row r="903" spans="1:77" s="100" customFormat="1" ht="16" hidden="1" thickBot="1">
      <c r="A903" s="231"/>
      <c r="B903" s="254"/>
      <c r="C903" s="72" t="s">
        <v>588</v>
      </c>
      <c r="D903" s="70"/>
      <c r="E903" s="119" t="s">
        <v>713</v>
      </c>
      <c r="F903" s="104" t="s">
        <v>123</v>
      </c>
      <c r="G903" s="139"/>
      <c r="H903" s="139"/>
      <c r="I903" s="139"/>
      <c r="J903" s="104" t="s">
        <v>1193</v>
      </c>
      <c r="K903" s="139"/>
      <c r="L903" s="139"/>
      <c r="M903" s="139"/>
      <c r="N903" s="139"/>
      <c r="O903" s="139"/>
      <c r="P903" s="139"/>
      <c r="Q903" s="139"/>
      <c r="R903" s="50" t="s">
        <v>1757</v>
      </c>
      <c r="S903" s="50">
        <v>0</v>
      </c>
      <c r="T903" s="104" t="s">
        <v>1581</v>
      </c>
      <c r="U903" s="50" t="s">
        <v>1654</v>
      </c>
      <c r="V903" s="189"/>
      <c r="W903" s="50">
        <v>0</v>
      </c>
      <c r="X903" s="50">
        <v>0</v>
      </c>
      <c r="Y903" s="50">
        <v>0</v>
      </c>
      <c r="Z903" s="139"/>
      <c r="AA903" s="139"/>
      <c r="AB903" s="139"/>
      <c r="AC903" s="139"/>
      <c r="AD903" s="139"/>
      <c r="AE903" s="139"/>
      <c r="AF903" s="139"/>
      <c r="AG903" s="139"/>
      <c r="AH903" s="139"/>
      <c r="AI903" s="139"/>
      <c r="AJ903" s="139"/>
      <c r="AK903" s="139"/>
      <c r="AL903" s="139"/>
      <c r="AM903" s="139"/>
      <c r="AN903" s="139"/>
      <c r="AO903" s="139"/>
      <c r="AP903" s="139"/>
      <c r="AQ903" s="70" t="s">
        <v>204</v>
      </c>
      <c r="AR903" s="70">
        <v>2007</v>
      </c>
      <c r="AS903" s="139"/>
      <c r="AT903" s="139"/>
      <c r="AU903" s="139"/>
      <c r="AV903" s="71">
        <v>24046092.753057256</v>
      </c>
      <c r="AW903" s="104" t="s">
        <v>123</v>
      </c>
      <c r="AX903" s="104"/>
      <c r="AY903" s="104" t="s">
        <v>1626</v>
      </c>
      <c r="AZ903" s="104" t="s">
        <v>1193</v>
      </c>
      <c r="BA903" s="104"/>
      <c r="BB903" s="104"/>
      <c r="BC903" s="66"/>
      <c r="BD903" s="66"/>
      <c r="BE903" s="121"/>
      <c r="BF903" s="121"/>
      <c r="BG903" s="121"/>
      <c r="BH903" s="121"/>
      <c r="BI903" s="121"/>
      <c r="BJ903" s="121"/>
      <c r="BK903" s="121"/>
      <c r="BL903" s="121"/>
      <c r="BM903" s="121"/>
      <c r="BN903" s="121"/>
      <c r="BO903" s="121"/>
      <c r="BP903" s="121"/>
      <c r="BQ903" s="121"/>
      <c r="BR903" s="121"/>
      <c r="BS903" s="121"/>
      <c r="BT903" s="121"/>
      <c r="BU903" s="121"/>
      <c r="BV903" s="121"/>
      <c r="BW903" s="121"/>
      <c r="BX903" s="121"/>
      <c r="BY903" s="121"/>
    </row>
    <row r="904" spans="1:77" s="100" customFormat="1" ht="16" hidden="1" thickBot="1">
      <c r="A904" s="231"/>
      <c r="B904" s="254"/>
      <c r="C904" s="72" t="s">
        <v>589</v>
      </c>
      <c r="D904" s="70"/>
      <c r="E904" s="119" t="s">
        <v>713</v>
      </c>
      <c r="F904" s="104" t="s">
        <v>123</v>
      </c>
      <c r="G904" s="139"/>
      <c r="H904" s="139"/>
      <c r="I904" s="139"/>
      <c r="J904" s="104" t="s">
        <v>1193</v>
      </c>
      <c r="K904" s="139"/>
      <c r="L904" s="139"/>
      <c r="M904" s="139"/>
      <c r="N904" s="139"/>
      <c r="O904" s="139"/>
      <c r="P904" s="139"/>
      <c r="Q904" s="139"/>
      <c r="R904" s="50" t="s">
        <v>1758</v>
      </c>
      <c r="S904" s="50">
        <v>0</v>
      </c>
      <c r="T904" s="104" t="s">
        <v>1581</v>
      </c>
      <c r="U904" s="50" t="s">
        <v>1654</v>
      </c>
      <c r="V904" s="189"/>
      <c r="W904" s="50">
        <v>0</v>
      </c>
      <c r="X904" s="50">
        <v>0</v>
      </c>
      <c r="Y904" s="50">
        <v>0</v>
      </c>
      <c r="Z904" s="139"/>
      <c r="AA904" s="139"/>
      <c r="AB904" s="139"/>
      <c r="AC904" s="139"/>
      <c r="AD904" s="139"/>
      <c r="AE904" s="139"/>
      <c r="AF904" s="139"/>
      <c r="AG904" s="139"/>
      <c r="AH904" s="139"/>
      <c r="AI904" s="139"/>
      <c r="AJ904" s="139"/>
      <c r="AK904" s="139"/>
      <c r="AL904" s="139"/>
      <c r="AM904" s="139"/>
      <c r="AN904" s="139"/>
      <c r="AO904" s="139"/>
      <c r="AP904" s="139"/>
      <c r="AQ904" s="70" t="s">
        <v>204</v>
      </c>
      <c r="AR904" s="70">
        <v>2007</v>
      </c>
      <c r="AS904" s="139"/>
      <c r="AT904" s="139"/>
      <c r="AU904" s="139"/>
      <c r="AV904" s="71">
        <v>128796137.28979778</v>
      </c>
      <c r="AW904" s="104" t="s">
        <v>123</v>
      </c>
      <c r="AX904" s="104"/>
      <c r="AY904" s="104" t="s">
        <v>1626</v>
      </c>
      <c r="AZ904" s="104" t="s">
        <v>1193</v>
      </c>
      <c r="BA904" s="104"/>
      <c r="BB904" s="104"/>
      <c r="BC904" s="66"/>
      <c r="BD904" s="66"/>
      <c r="BE904" s="121"/>
      <c r="BF904" s="121"/>
      <c r="BG904" s="121"/>
      <c r="BH904" s="121"/>
      <c r="BI904" s="121"/>
      <c r="BJ904" s="121"/>
      <c r="BK904" s="121"/>
      <c r="BL904" s="121"/>
      <c r="BM904" s="121"/>
      <c r="BN904" s="121"/>
      <c r="BO904" s="121"/>
      <c r="BP904" s="121"/>
      <c r="BQ904" s="121"/>
      <c r="BR904" s="121"/>
      <c r="BS904" s="121"/>
      <c r="BT904" s="121"/>
      <c r="BU904" s="121"/>
      <c r="BV904" s="121"/>
      <c r="BW904" s="121"/>
      <c r="BX904" s="121"/>
      <c r="BY904" s="121"/>
    </row>
    <row r="905" spans="1:77" s="100" customFormat="1" ht="16" hidden="1" thickBot="1">
      <c r="A905" s="231"/>
      <c r="B905" s="254"/>
      <c r="C905" s="72" t="s">
        <v>590</v>
      </c>
      <c r="D905" s="70"/>
      <c r="E905" s="119" t="s">
        <v>712</v>
      </c>
      <c r="F905" s="104" t="s">
        <v>123</v>
      </c>
      <c r="G905" s="139"/>
      <c r="H905" s="139"/>
      <c r="I905" s="139"/>
      <c r="J905" s="104" t="s">
        <v>1193</v>
      </c>
      <c r="K905" s="139"/>
      <c r="L905" s="139"/>
      <c r="M905" s="139"/>
      <c r="N905" s="139"/>
      <c r="O905" s="139"/>
      <c r="P905" s="139"/>
      <c r="Q905" s="139"/>
      <c r="R905" s="50" t="s">
        <v>1759</v>
      </c>
      <c r="S905" s="50">
        <v>0</v>
      </c>
      <c r="T905" s="104" t="s">
        <v>1581</v>
      </c>
      <c r="U905" s="50" t="s">
        <v>1654</v>
      </c>
      <c r="V905" s="189"/>
      <c r="W905" s="50">
        <v>0</v>
      </c>
      <c r="X905" s="50">
        <v>0</v>
      </c>
      <c r="Y905" s="50">
        <v>0</v>
      </c>
      <c r="Z905" s="139"/>
      <c r="AA905" s="139"/>
      <c r="AB905" s="139"/>
      <c r="AC905" s="139"/>
      <c r="AD905" s="139"/>
      <c r="AE905" s="139"/>
      <c r="AF905" s="139"/>
      <c r="AG905" s="139"/>
      <c r="AH905" s="139"/>
      <c r="AI905" s="139"/>
      <c r="AJ905" s="139"/>
      <c r="AK905" s="139"/>
      <c r="AL905" s="139"/>
      <c r="AM905" s="139"/>
      <c r="AN905" s="139"/>
      <c r="AO905" s="139"/>
      <c r="AP905" s="139"/>
      <c r="AQ905" s="70" t="s">
        <v>204</v>
      </c>
      <c r="AR905" s="70">
        <v>2007</v>
      </c>
      <c r="AS905" s="139"/>
      <c r="AT905" s="139"/>
      <c r="AU905" s="139"/>
      <c r="AV905" s="71">
        <v>29333839.078344192</v>
      </c>
      <c r="AW905" s="104" t="s">
        <v>123</v>
      </c>
      <c r="AX905" s="104"/>
      <c r="AY905" s="104" t="s">
        <v>1626</v>
      </c>
      <c r="AZ905" s="104" t="s">
        <v>1193</v>
      </c>
      <c r="BA905" s="104"/>
      <c r="BB905" s="104"/>
      <c r="BC905" s="66"/>
      <c r="BD905" s="66"/>
      <c r="BE905" s="121"/>
      <c r="BF905" s="121"/>
      <c r="BG905" s="121"/>
      <c r="BH905" s="121"/>
      <c r="BI905" s="121"/>
      <c r="BJ905" s="121"/>
      <c r="BK905" s="121"/>
      <c r="BL905" s="121"/>
      <c r="BM905" s="121"/>
      <c r="BN905" s="121"/>
      <c r="BO905" s="121"/>
      <c r="BP905" s="121"/>
      <c r="BQ905" s="121"/>
      <c r="BR905" s="121"/>
      <c r="BS905" s="121"/>
      <c r="BT905" s="121"/>
      <c r="BU905" s="121"/>
      <c r="BV905" s="121"/>
      <c r="BW905" s="121"/>
      <c r="BX905" s="121"/>
      <c r="BY905" s="121"/>
    </row>
    <row r="906" spans="1:77" s="100" customFormat="1" ht="16" hidden="1" thickBot="1">
      <c r="A906" s="231"/>
      <c r="B906" s="254"/>
      <c r="C906" s="72" t="s">
        <v>591</v>
      </c>
      <c r="D906" s="70"/>
      <c r="E906" s="119" t="s">
        <v>716</v>
      </c>
      <c r="F906" s="104" t="s">
        <v>123</v>
      </c>
      <c r="G906" s="139"/>
      <c r="H906" s="139"/>
      <c r="I906" s="139"/>
      <c r="J906" s="104" t="s">
        <v>1193</v>
      </c>
      <c r="K906" s="139"/>
      <c r="L906" s="139"/>
      <c r="M906" s="139"/>
      <c r="N906" s="139"/>
      <c r="O906" s="139"/>
      <c r="P906" s="139"/>
      <c r="Q906" s="139"/>
      <c r="R906" s="50" t="s">
        <v>1760</v>
      </c>
      <c r="S906" s="50">
        <v>0</v>
      </c>
      <c r="T906" s="104" t="s">
        <v>1581</v>
      </c>
      <c r="U906" s="50" t="s">
        <v>1654</v>
      </c>
      <c r="V906" s="189"/>
      <c r="W906" s="50">
        <v>0</v>
      </c>
      <c r="X906" s="50">
        <v>0</v>
      </c>
      <c r="Y906" s="50">
        <v>0</v>
      </c>
      <c r="Z906" s="139"/>
      <c r="AA906" s="139"/>
      <c r="AB906" s="139"/>
      <c r="AC906" s="139"/>
      <c r="AD906" s="139"/>
      <c r="AE906" s="139"/>
      <c r="AF906" s="139"/>
      <c r="AG906" s="139"/>
      <c r="AH906" s="139"/>
      <c r="AI906" s="139"/>
      <c r="AJ906" s="139"/>
      <c r="AK906" s="139"/>
      <c r="AL906" s="139"/>
      <c r="AM906" s="139"/>
      <c r="AN906" s="139"/>
      <c r="AO906" s="139"/>
      <c r="AP906" s="139"/>
      <c r="AQ906" s="70" t="s">
        <v>204</v>
      </c>
      <c r="AR906" s="70">
        <v>2007</v>
      </c>
      <c r="AS906" s="139"/>
      <c r="AT906" s="139"/>
      <c r="AU906" s="139"/>
      <c r="AV906" s="71">
        <v>66611268.488051645</v>
      </c>
      <c r="AW906" s="104" t="s">
        <v>123</v>
      </c>
      <c r="AX906" s="104"/>
      <c r="AY906" s="104" t="s">
        <v>1626</v>
      </c>
      <c r="AZ906" s="104" t="s">
        <v>1193</v>
      </c>
      <c r="BA906" s="104"/>
      <c r="BB906" s="104"/>
      <c r="BC906" s="66"/>
      <c r="BD906" s="66"/>
      <c r="BE906" s="121"/>
      <c r="BF906" s="121"/>
      <c r="BG906" s="121"/>
      <c r="BH906" s="121"/>
      <c r="BI906" s="121"/>
      <c r="BJ906" s="121"/>
      <c r="BK906" s="121"/>
      <c r="BL906" s="121"/>
      <c r="BM906" s="121"/>
      <c r="BN906" s="121"/>
      <c r="BO906" s="121"/>
      <c r="BP906" s="121"/>
      <c r="BQ906" s="121"/>
      <c r="BR906" s="121"/>
      <c r="BS906" s="121"/>
      <c r="BT906" s="121"/>
      <c r="BU906" s="121"/>
      <c r="BV906" s="121"/>
      <c r="BW906" s="121"/>
      <c r="BX906" s="121"/>
      <c r="BY906" s="121"/>
    </row>
    <row r="907" spans="1:77" s="100" customFormat="1" ht="16" hidden="1" thickBot="1">
      <c r="A907" s="231"/>
      <c r="B907" s="254"/>
      <c r="C907" s="72" t="s">
        <v>592</v>
      </c>
      <c r="D907" s="70"/>
      <c r="E907" s="119" t="s">
        <v>713</v>
      </c>
      <c r="F907" s="104" t="s">
        <v>123</v>
      </c>
      <c r="G907" s="139"/>
      <c r="H907" s="139"/>
      <c r="I907" s="139"/>
      <c r="J907" s="104" t="s">
        <v>1193</v>
      </c>
      <c r="K907" s="139"/>
      <c r="L907" s="139"/>
      <c r="M907" s="139"/>
      <c r="N907" s="139"/>
      <c r="O907" s="139"/>
      <c r="P907" s="139"/>
      <c r="Q907" s="139"/>
      <c r="R907" s="50" t="s">
        <v>1761</v>
      </c>
      <c r="S907" s="50">
        <v>0</v>
      </c>
      <c r="T907" s="104" t="s">
        <v>1581</v>
      </c>
      <c r="U907" s="50" t="s">
        <v>1654</v>
      </c>
      <c r="V907" s="189"/>
      <c r="W907" s="50">
        <v>0</v>
      </c>
      <c r="X907" s="50">
        <v>0</v>
      </c>
      <c r="Y907" s="50">
        <v>0</v>
      </c>
      <c r="Z907" s="139"/>
      <c r="AA907" s="139"/>
      <c r="AB907" s="139"/>
      <c r="AC907" s="139"/>
      <c r="AD907" s="139"/>
      <c r="AE907" s="139"/>
      <c r="AF907" s="139"/>
      <c r="AG907" s="139"/>
      <c r="AH907" s="139"/>
      <c r="AI907" s="139"/>
      <c r="AJ907" s="139"/>
      <c r="AK907" s="139"/>
      <c r="AL907" s="139"/>
      <c r="AM907" s="139"/>
      <c r="AN907" s="139"/>
      <c r="AO907" s="139"/>
      <c r="AP907" s="139"/>
      <c r="AQ907" s="70" t="s">
        <v>204</v>
      </c>
      <c r="AR907" s="70">
        <v>2007</v>
      </c>
      <c r="AS907" s="139"/>
      <c r="AT907" s="139"/>
      <c r="AU907" s="139"/>
      <c r="AV907" s="71">
        <v>48642494.41168648</v>
      </c>
      <c r="AW907" s="104" t="s">
        <v>123</v>
      </c>
      <c r="AX907" s="104"/>
      <c r="AY907" s="104" t="s">
        <v>1626</v>
      </c>
      <c r="AZ907" s="104" t="s">
        <v>1193</v>
      </c>
      <c r="BA907" s="104"/>
      <c r="BB907" s="104"/>
      <c r="BC907" s="66"/>
      <c r="BD907" s="66"/>
      <c r="BE907" s="121"/>
      <c r="BF907" s="121"/>
      <c r="BG907" s="121"/>
      <c r="BH907" s="121"/>
      <c r="BI907" s="121"/>
      <c r="BJ907" s="121"/>
      <c r="BK907" s="121"/>
      <c r="BL907" s="121"/>
      <c r="BM907" s="121"/>
      <c r="BN907" s="121"/>
      <c r="BO907" s="121"/>
      <c r="BP907" s="121"/>
      <c r="BQ907" s="121"/>
      <c r="BR907" s="121"/>
      <c r="BS907" s="121"/>
      <c r="BT907" s="121"/>
      <c r="BU907" s="121"/>
      <c r="BV907" s="121"/>
      <c r="BW907" s="121"/>
      <c r="BX907" s="121"/>
      <c r="BY907" s="121"/>
    </row>
    <row r="908" spans="1:77" s="100" customFormat="1" ht="16" hidden="1" thickBot="1">
      <c r="A908" s="231"/>
      <c r="B908" s="254"/>
      <c r="C908" s="72" t="s">
        <v>593</v>
      </c>
      <c r="D908" s="70"/>
      <c r="E908" s="119" t="s">
        <v>713</v>
      </c>
      <c r="F908" s="104" t="s">
        <v>123</v>
      </c>
      <c r="G908" s="139"/>
      <c r="H908" s="139"/>
      <c r="I908" s="139"/>
      <c r="J908" s="104" t="s">
        <v>1193</v>
      </c>
      <c r="K908" s="139"/>
      <c r="L908" s="139"/>
      <c r="M908" s="139"/>
      <c r="N908" s="139"/>
      <c r="O908" s="139"/>
      <c r="P908" s="139"/>
      <c r="Q908" s="139"/>
      <c r="R908" s="50" t="s">
        <v>1762</v>
      </c>
      <c r="S908" s="50">
        <v>0</v>
      </c>
      <c r="T908" s="104" t="s">
        <v>1581</v>
      </c>
      <c r="U908" s="50" t="s">
        <v>1654</v>
      </c>
      <c r="V908" s="189"/>
      <c r="W908" s="50">
        <v>0</v>
      </c>
      <c r="X908" s="50">
        <v>0</v>
      </c>
      <c r="Y908" s="50">
        <v>0</v>
      </c>
      <c r="Z908" s="139"/>
      <c r="AA908" s="139"/>
      <c r="AB908" s="139"/>
      <c r="AC908" s="139"/>
      <c r="AD908" s="139"/>
      <c r="AE908" s="139"/>
      <c r="AF908" s="139"/>
      <c r="AG908" s="139"/>
      <c r="AH908" s="139"/>
      <c r="AI908" s="139"/>
      <c r="AJ908" s="139"/>
      <c r="AK908" s="139"/>
      <c r="AL908" s="139"/>
      <c r="AM908" s="139"/>
      <c r="AN908" s="139"/>
      <c r="AO908" s="139"/>
      <c r="AP908" s="139"/>
      <c r="AQ908" s="70" t="s">
        <v>204</v>
      </c>
      <c r="AR908" s="70">
        <v>2007</v>
      </c>
      <c r="AS908" s="139"/>
      <c r="AT908" s="139"/>
      <c r="AU908" s="139"/>
      <c r="AV908" s="71">
        <v>39430807.044774279</v>
      </c>
      <c r="AW908" s="104" t="s">
        <v>123</v>
      </c>
      <c r="AX908" s="104"/>
      <c r="AY908" s="104" t="s">
        <v>1626</v>
      </c>
      <c r="AZ908" s="104" t="s">
        <v>1193</v>
      </c>
      <c r="BA908" s="104"/>
      <c r="BB908" s="104"/>
      <c r="BC908" s="66"/>
      <c r="BD908" s="66"/>
      <c r="BE908" s="121"/>
      <c r="BF908" s="121"/>
      <c r="BG908" s="121"/>
      <c r="BH908" s="121"/>
      <c r="BI908" s="121"/>
      <c r="BJ908" s="121"/>
      <c r="BK908" s="121"/>
      <c r="BL908" s="121"/>
      <c r="BM908" s="121"/>
      <c r="BN908" s="121"/>
      <c r="BO908" s="121"/>
      <c r="BP908" s="121"/>
      <c r="BQ908" s="121"/>
      <c r="BR908" s="121"/>
      <c r="BS908" s="121"/>
      <c r="BT908" s="121"/>
      <c r="BU908" s="121"/>
      <c r="BV908" s="121"/>
      <c r="BW908" s="121"/>
      <c r="BX908" s="121"/>
      <c r="BY908" s="121"/>
    </row>
    <row r="909" spans="1:77" s="100" customFormat="1" ht="16" hidden="1" thickBot="1">
      <c r="A909" s="231"/>
      <c r="B909" s="254"/>
      <c r="C909" s="72" t="s">
        <v>594</v>
      </c>
      <c r="D909" s="70"/>
      <c r="E909" s="119" t="s">
        <v>713</v>
      </c>
      <c r="F909" s="104" t="s">
        <v>123</v>
      </c>
      <c r="G909" s="139"/>
      <c r="H909" s="139"/>
      <c r="I909" s="139"/>
      <c r="J909" s="104" t="s">
        <v>1193</v>
      </c>
      <c r="K909" s="139"/>
      <c r="L909" s="139"/>
      <c r="M909" s="139"/>
      <c r="N909" s="139"/>
      <c r="O909" s="139"/>
      <c r="P909" s="139"/>
      <c r="Q909" s="139"/>
      <c r="R909" s="50" t="s">
        <v>1694</v>
      </c>
      <c r="S909" s="50">
        <v>0</v>
      </c>
      <c r="T909" s="104" t="s">
        <v>1581</v>
      </c>
      <c r="U909" s="50" t="s">
        <v>1654</v>
      </c>
      <c r="V909" s="189"/>
      <c r="W909" s="50">
        <v>0</v>
      </c>
      <c r="X909" s="50">
        <v>0</v>
      </c>
      <c r="Y909" s="50">
        <v>0</v>
      </c>
      <c r="Z909" s="139"/>
      <c r="AA909" s="139"/>
      <c r="AB909" s="139"/>
      <c r="AC909" s="139"/>
      <c r="AD909" s="139"/>
      <c r="AE909" s="139"/>
      <c r="AF909" s="139"/>
      <c r="AG909" s="139"/>
      <c r="AH909" s="139"/>
      <c r="AI909" s="139"/>
      <c r="AJ909" s="139"/>
      <c r="AK909" s="139"/>
      <c r="AL909" s="139"/>
      <c r="AM909" s="139"/>
      <c r="AN909" s="139"/>
      <c r="AO909" s="139"/>
      <c r="AP909" s="139"/>
      <c r="AQ909" s="70" t="s">
        <v>204</v>
      </c>
      <c r="AR909" s="70">
        <v>2007</v>
      </c>
      <c r="AS909" s="139"/>
      <c r="AT909" s="139"/>
      <c r="AU909" s="139"/>
      <c r="AV909" s="71">
        <v>4546027.5460574646</v>
      </c>
      <c r="AW909" s="104" t="s">
        <v>123</v>
      </c>
      <c r="AX909" s="104"/>
      <c r="AY909" s="104" t="s">
        <v>1626</v>
      </c>
      <c r="AZ909" s="104" t="s">
        <v>1193</v>
      </c>
      <c r="BA909" s="104"/>
      <c r="BB909" s="104"/>
      <c r="BC909" s="66"/>
      <c r="BD909" s="66"/>
      <c r="BE909" s="121"/>
      <c r="BF909" s="121"/>
      <c r="BG909" s="121"/>
      <c r="BH909" s="121"/>
      <c r="BI909" s="121"/>
      <c r="BJ909" s="121"/>
      <c r="BK909" s="121"/>
      <c r="BL909" s="121"/>
      <c r="BM909" s="121"/>
      <c r="BN909" s="121"/>
      <c r="BO909" s="121"/>
      <c r="BP909" s="121"/>
      <c r="BQ909" s="121"/>
      <c r="BR909" s="121"/>
      <c r="BS909" s="121"/>
      <c r="BT909" s="121"/>
      <c r="BU909" s="121"/>
      <c r="BV909" s="121"/>
      <c r="BW909" s="121"/>
      <c r="BX909" s="121"/>
      <c r="BY909" s="121"/>
    </row>
    <row r="910" spans="1:77" s="100" customFormat="1" ht="16" hidden="1" thickBot="1">
      <c r="A910" s="231"/>
      <c r="B910" s="254"/>
      <c r="C910" s="72" t="s">
        <v>595</v>
      </c>
      <c r="D910" s="70"/>
      <c r="E910" s="119" t="s">
        <v>1763</v>
      </c>
      <c r="F910" s="104" t="s">
        <v>123</v>
      </c>
      <c r="G910" s="139"/>
      <c r="H910" s="139"/>
      <c r="I910" s="139"/>
      <c r="J910" s="104" t="s">
        <v>1193</v>
      </c>
      <c r="K910" s="139"/>
      <c r="L910" s="139"/>
      <c r="M910" s="139"/>
      <c r="N910" s="139"/>
      <c r="O910" s="139"/>
      <c r="P910" s="139"/>
      <c r="Q910" s="139"/>
      <c r="R910" s="50" t="s">
        <v>1764</v>
      </c>
      <c r="S910" s="50">
        <v>0</v>
      </c>
      <c r="T910" s="104"/>
      <c r="U910" s="50" t="s">
        <v>1765</v>
      </c>
      <c r="V910" s="189"/>
      <c r="W910" s="50">
        <v>0</v>
      </c>
      <c r="X910" s="50">
        <v>0</v>
      </c>
      <c r="Y910" s="50">
        <v>0</v>
      </c>
      <c r="Z910" s="139"/>
      <c r="AA910" s="139"/>
      <c r="AB910" s="139"/>
      <c r="AC910" s="139"/>
      <c r="AD910" s="139"/>
      <c r="AE910" s="139"/>
      <c r="AF910" s="139"/>
      <c r="AG910" s="139"/>
      <c r="AH910" s="139"/>
      <c r="AI910" s="139"/>
      <c r="AJ910" s="139"/>
      <c r="AK910" s="139"/>
      <c r="AL910" s="139"/>
      <c r="AM910" s="139"/>
      <c r="AN910" s="139"/>
      <c r="AO910" s="139"/>
      <c r="AP910" s="139"/>
      <c r="AQ910" s="70" t="s">
        <v>204</v>
      </c>
      <c r="AR910" s="70">
        <v>2007</v>
      </c>
      <c r="AS910" s="139"/>
      <c r="AT910" s="139"/>
      <c r="AU910" s="139"/>
      <c r="AV910" s="71">
        <v>1371883442.366055</v>
      </c>
      <c r="AW910" s="104" t="s">
        <v>123</v>
      </c>
      <c r="AX910" s="104"/>
      <c r="AY910" s="104" t="s">
        <v>1803</v>
      </c>
      <c r="AZ910" s="104" t="s">
        <v>1193</v>
      </c>
      <c r="BA910" s="104"/>
      <c r="BB910" s="104"/>
      <c r="BC910" s="66"/>
      <c r="BD910" s="66"/>
      <c r="BE910" s="121"/>
      <c r="BF910" s="121"/>
      <c r="BG910" s="121"/>
      <c r="BH910" s="121"/>
      <c r="BI910" s="121"/>
      <c r="BJ910" s="121"/>
      <c r="BK910" s="121"/>
      <c r="BL910" s="121"/>
      <c r="BM910" s="121"/>
      <c r="BN910" s="121"/>
      <c r="BO910" s="121"/>
      <c r="BP910" s="121"/>
      <c r="BQ910" s="121"/>
      <c r="BR910" s="121"/>
      <c r="BS910" s="121"/>
      <c r="BT910" s="121"/>
      <c r="BU910" s="121"/>
      <c r="BV910" s="121"/>
      <c r="BW910" s="121"/>
      <c r="BX910" s="121"/>
      <c r="BY910" s="121"/>
    </row>
    <row r="911" spans="1:77" s="100" customFormat="1" ht="16" hidden="1" thickBot="1">
      <c r="A911" s="231"/>
      <c r="B911" s="254"/>
      <c r="C911" s="72" t="s">
        <v>596</v>
      </c>
      <c r="D911" s="70"/>
      <c r="E911" s="119" t="s">
        <v>713</v>
      </c>
      <c r="F911" s="104" t="s">
        <v>123</v>
      </c>
      <c r="G911" s="139"/>
      <c r="H911" s="139"/>
      <c r="I911" s="139"/>
      <c r="J911" s="104" t="s">
        <v>1193</v>
      </c>
      <c r="K911" s="139"/>
      <c r="L911" s="139"/>
      <c r="M911" s="139"/>
      <c r="N911" s="139"/>
      <c r="O911" s="139"/>
      <c r="P911" s="139"/>
      <c r="Q911" s="139"/>
      <c r="R911" s="50" t="s">
        <v>1766</v>
      </c>
      <c r="S911" s="50">
        <v>0</v>
      </c>
      <c r="T911" s="104"/>
      <c r="U911" s="50" t="s">
        <v>1654</v>
      </c>
      <c r="V911" s="189"/>
      <c r="W911" s="50">
        <v>0</v>
      </c>
      <c r="X911" s="50">
        <v>0</v>
      </c>
      <c r="Y911" s="50">
        <v>0</v>
      </c>
      <c r="Z911" s="139"/>
      <c r="AA911" s="139"/>
      <c r="AB911" s="139"/>
      <c r="AC911" s="139"/>
      <c r="AD911" s="139"/>
      <c r="AE911" s="139"/>
      <c r="AF911" s="139"/>
      <c r="AG911" s="139"/>
      <c r="AH911" s="139"/>
      <c r="AI911" s="139"/>
      <c r="AJ911" s="139"/>
      <c r="AK911" s="139"/>
      <c r="AL911" s="139"/>
      <c r="AM911" s="139"/>
      <c r="AN911" s="139"/>
      <c r="AO911" s="139"/>
      <c r="AP911" s="139"/>
      <c r="AQ911" s="70" t="s">
        <v>204</v>
      </c>
      <c r="AR911" s="70">
        <v>2007</v>
      </c>
      <c r="AS911" s="139"/>
      <c r="AT911" s="139"/>
      <c r="AU911" s="139"/>
      <c r="AV911" s="71">
        <v>326939434.05241859</v>
      </c>
      <c r="AW911" s="104" t="s">
        <v>123</v>
      </c>
      <c r="AX911" s="104"/>
      <c r="AY911" s="104" t="s">
        <v>1803</v>
      </c>
      <c r="AZ911" s="104" t="s">
        <v>1193</v>
      </c>
      <c r="BA911" s="104"/>
      <c r="BB911" s="104"/>
      <c r="BC911" s="66"/>
      <c r="BD911" s="66"/>
      <c r="BE911" s="121"/>
      <c r="BF911" s="121"/>
      <c r="BG911" s="121"/>
      <c r="BH911" s="121"/>
      <c r="BI911" s="121"/>
      <c r="BJ911" s="121"/>
      <c r="BK911" s="121"/>
      <c r="BL911" s="121"/>
      <c r="BM911" s="121"/>
      <c r="BN911" s="121"/>
      <c r="BO911" s="121"/>
      <c r="BP911" s="121"/>
      <c r="BQ911" s="121"/>
      <c r="BR911" s="121"/>
      <c r="BS911" s="121"/>
      <c r="BT911" s="121"/>
      <c r="BU911" s="121"/>
      <c r="BV911" s="121"/>
      <c r="BW911" s="121"/>
      <c r="BX911" s="121"/>
      <c r="BY911" s="121"/>
    </row>
    <row r="912" spans="1:77" s="100" customFormat="1" ht="16" hidden="1" thickBot="1">
      <c r="A912" s="231"/>
      <c r="B912" s="254"/>
      <c r="C912" s="72" t="s">
        <v>597</v>
      </c>
      <c r="D912" s="70"/>
      <c r="E912" s="119" t="s">
        <v>725</v>
      </c>
      <c r="F912" s="104" t="s">
        <v>123</v>
      </c>
      <c r="G912" s="139"/>
      <c r="H912" s="139"/>
      <c r="I912" s="139"/>
      <c r="J912" s="104" t="s">
        <v>1193</v>
      </c>
      <c r="K912" s="139"/>
      <c r="L912" s="139"/>
      <c r="M912" s="139"/>
      <c r="N912" s="139"/>
      <c r="O912" s="139"/>
      <c r="P912" s="139"/>
      <c r="Q912" s="139"/>
      <c r="R912" s="50" t="s">
        <v>841</v>
      </c>
      <c r="S912" s="50">
        <v>0</v>
      </c>
      <c r="T912" s="104"/>
      <c r="U912" s="50" t="s">
        <v>1654</v>
      </c>
      <c r="V912" s="189"/>
      <c r="W912" s="50">
        <v>0</v>
      </c>
      <c r="X912" s="50">
        <v>0</v>
      </c>
      <c r="Y912" s="50">
        <v>0</v>
      </c>
      <c r="Z912" s="139"/>
      <c r="AA912" s="139"/>
      <c r="AB912" s="139"/>
      <c r="AC912" s="139"/>
      <c r="AD912" s="139"/>
      <c r="AE912" s="139"/>
      <c r="AF912" s="139"/>
      <c r="AG912" s="139"/>
      <c r="AH912" s="139"/>
      <c r="AI912" s="139"/>
      <c r="AJ912" s="139"/>
      <c r="AK912" s="139"/>
      <c r="AL912" s="139"/>
      <c r="AM912" s="139"/>
      <c r="AN912" s="139"/>
      <c r="AO912" s="139"/>
      <c r="AP912" s="139"/>
      <c r="AQ912" s="70" t="s">
        <v>204</v>
      </c>
      <c r="AR912" s="70">
        <v>2007</v>
      </c>
      <c r="AS912" s="139"/>
      <c r="AT912" s="139"/>
      <c r="AU912" s="139"/>
      <c r="AV912" s="71">
        <v>37224891.474475265</v>
      </c>
      <c r="AW912" s="104" t="s">
        <v>123</v>
      </c>
      <c r="AX912" s="104"/>
      <c r="AY912" s="104" t="s">
        <v>1803</v>
      </c>
      <c r="AZ912" s="104" t="s">
        <v>1193</v>
      </c>
      <c r="BA912" s="104"/>
      <c r="BB912" s="104"/>
      <c r="BC912" s="66"/>
      <c r="BD912" s="66"/>
      <c r="BE912" s="121"/>
      <c r="BF912" s="121"/>
      <c r="BG912" s="121"/>
      <c r="BH912" s="121"/>
      <c r="BI912" s="121"/>
      <c r="BJ912" s="121"/>
      <c r="BK912" s="121"/>
      <c r="BL912" s="121"/>
      <c r="BM912" s="121"/>
      <c r="BN912" s="121"/>
      <c r="BO912" s="121"/>
      <c r="BP912" s="121"/>
      <c r="BQ912" s="121"/>
      <c r="BR912" s="121"/>
      <c r="BS912" s="121"/>
      <c r="BT912" s="121"/>
      <c r="BU912" s="121"/>
      <c r="BV912" s="121"/>
      <c r="BW912" s="121"/>
      <c r="BX912" s="121"/>
      <c r="BY912" s="121"/>
    </row>
    <row r="913" spans="1:77" s="100" customFormat="1" ht="16" hidden="1" thickBot="1">
      <c r="A913" s="231"/>
      <c r="B913" s="254"/>
      <c r="C913" s="72" t="s">
        <v>898</v>
      </c>
      <c r="D913" s="70"/>
      <c r="E913" s="119" t="s">
        <v>713</v>
      </c>
      <c r="F913" s="104" t="s">
        <v>123</v>
      </c>
      <c r="G913" s="139"/>
      <c r="H913" s="139"/>
      <c r="I913" s="139"/>
      <c r="J913" s="104" t="s">
        <v>1193</v>
      </c>
      <c r="K913" s="139"/>
      <c r="L913" s="139"/>
      <c r="M913" s="139"/>
      <c r="N913" s="139"/>
      <c r="O913" s="139"/>
      <c r="P913" s="139"/>
      <c r="Q913" s="139"/>
      <c r="R913" s="50" t="s">
        <v>1767</v>
      </c>
      <c r="S913" s="50">
        <v>0</v>
      </c>
      <c r="T913" s="104" t="s">
        <v>225</v>
      </c>
      <c r="U913" s="50" t="s">
        <v>1765</v>
      </c>
      <c r="V913" s="104"/>
      <c r="W913" s="50">
        <v>0</v>
      </c>
      <c r="X913" s="50">
        <v>0</v>
      </c>
      <c r="Y913" s="50">
        <v>0</v>
      </c>
      <c r="Z913" s="139"/>
      <c r="AA913" s="139"/>
      <c r="AB913" s="139"/>
      <c r="AC913" s="139"/>
      <c r="AD913" s="139"/>
      <c r="AE913" s="139"/>
      <c r="AF913" s="139"/>
      <c r="AG913" s="139"/>
      <c r="AH913" s="139"/>
      <c r="AI913" s="139"/>
      <c r="AJ913" s="139"/>
      <c r="AK913" s="139"/>
      <c r="AL913" s="139"/>
      <c r="AM913" s="139"/>
      <c r="AN913" s="139"/>
      <c r="AO913" s="139"/>
      <c r="AP913" s="139"/>
      <c r="AQ913" s="70" t="s">
        <v>204</v>
      </c>
      <c r="AR913" s="70">
        <v>2007</v>
      </c>
      <c r="AS913" s="139"/>
      <c r="AT913" s="139"/>
      <c r="AU913" s="139"/>
      <c r="AV913" s="71">
        <v>206075456.54171908</v>
      </c>
      <c r="AW913" s="104" t="s">
        <v>123</v>
      </c>
      <c r="AX913" s="104"/>
      <c r="AY913" s="104" t="s">
        <v>1813</v>
      </c>
      <c r="AZ913" s="104" t="s">
        <v>1193</v>
      </c>
      <c r="BA913" s="104"/>
      <c r="BB913" s="104"/>
      <c r="BC913" s="66"/>
      <c r="BD913" s="66"/>
      <c r="BE913" s="121"/>
      <c r="BF913" s="121"/>
      <c r="BG913" s="121"/>
      <c r="BH913" s="121"/>
      <c r="BI913" s="121"/>
      <c r="BJ913" s="121"/>
      <c r="BK913" s="121"/>
      <c r="BL913" s="121"/>
      <c r="BM913" s="121"/>
      <c r="BN913" s="121"/>
      <c r="BO913" s="121"/>
      <c r="BP913" s="121"/>
      <c r="BQ913" s="121"/>
      <c r="BR913" s="121"/>
      <c r="BS913" s="121"/>
      <c r="BT913" s="121"/>
      <c r="BU913" s="121"/>
      <c r="BV913" s="121"/>
      <c r="BW913" s="121"/>
      <c r="BX913" s="121"/>
      <c r="BY913" s="121"/>
    </row>
    <row r="914" spans="1:77" s="100" customFormat="1" ht="16" hidden="1" thickBot="1">
      <c r="A914" s="231"/>
      <c r="B914" s="254"/>
      <c r="C914" s="72" t="s">
        <v>899</v>
      </c>
      <c r="D914" s="70"/>
      <c r="E914" s="119" t="s">
        <v>713</v>
      </c>
      <c r="F914" s="104" t="s">
        <v>123</v>
      </c>
      <c r="G914" s="139"/>
      <c r="H914" s="139"/>
      <c r="I914" s="139"/>
      <c r="J914" s="104" t="s">
        <v>1193</v>
      </c>
      <c r="K914" s="139"/>
      <c r="L914" s="139"/>
      <c r="M914" s="139"/>
      <c r="N914" s="139"/>
      <c r="O914" s="139"/>
      <c r="P914" s="139"/>
      <c r="Q914" s="139"/>
      <c r="R914" s="50" t="s">
        <v>1768</v>
      </c>
      <c r="S914" s="50">
        <v>0</v>
      </c>
      <c r="T914" s="104" t="s">
        <v>225</v>
      </c>
      <c r="U914" s="50" t="s">
        <v>1654</v>
      </c>
      <c r="V914" s="104"/>
      <c r="W914" s="50">
        <v>0</v>
      </c>
      <c r="X914" s="50">
        <v>0</v>
      </c>
      <c r="Y914" s="50">
        <v>0</v>
      </c>
      <c r="Z914" s="139"/>
      <c r="AA914" s="139"/>
      <c r="AB914" s="139"/>
      <c r="AC914" s="139"/>
      <c r="AD914" s="139"/>
      <c r="AE914" s="139"/>
      <c r="AF914" s="139"/>
      <c r="AG914" s="139"/>
      <c r="AH914" s="139"/>
      <c r="AI914" s="139"/>
      <c r="AJ914" s="139"/>
      <c r="AK914" s="139"/>
      <c r="AL914" s="139"/>
      <c r="AM914" s="139"/>
      <c r="AN914" s="139"/>
      <c r="AO914" s="139"/>
      <c r="AP914" s="139"/>
      <c r="AQ914" s="70" t="s">
        <v>204</v>
      </c>
      <c r="AR914" s="70">
        <v>2007</v>
      </c>
      <c r="AS914" s="139"/>
      <c r="AT914" s="139"/>
      <c r="AU914" s="139"/>
      <c r="AV914" s="71">
        <v>6512607.9260372473</v>
      </c>
      <c r="AW914" s="104" t="s">
        <v>123</v>
      </c>
      <c r="AX914" s="104"/>
      <c r="AY914" s="104" t="s">
        <v>1803</v>
      </c>
      <c r="AZ914" s="104" t="s">
        <v>1193</v>
      </c>
      <c r="BA914" s="104"/>
      <c r="BB914" s="104"/>
      <c r="BC914" s="66"/>
      <c r="BD914" s="66"/>
      <c r="BE914" s="121"/>
      <c r="BF914" s="121"/>
      <c r="BG914" s="121"/>
      <c r="BH914" s="121"/>
      <c r="BI914" s="121"/>
      <c r="BJ914" s="121"/>
      <c r="BK914" s="121"/>
      <c r="BL914" s="121"/>
      <c r="BM914" s="121"/>
      <c r="BN914" s="121"/>
      <c r="BO914" s="121"/>
      <c r="BP914" s="121"/>
      <c r="BQ914" s="121"/>
      <c r="BR914" s="121"/>
      <c r="BS914" s="121"/>
      <c r="BT914" s="121"/>
      <c r="BU914" s="121"/>
      <c r="BV914" s="121"/>
      <c r="BW914" s="121"/>
      <c r="BX914" s="121"/>
      <c r="BY914" s="121"/>
    </row>
    <row r="915" spans="1:77" s="100" customFormat="1" ht="16" hidden="1" thickBot="1">
      <c r="A915" s="231"/>
      <c r="B915" s="254"/>
      <c r="C915" s="72" t="s">
        <v>900</v>
      </c>
      <c r="D915" s="70"/>
      <c r="E915" s="119" t="s">
        <v>715</v>
      </c>
      <c r="F915" s="104" t="s">
        <v>123</v>
      </c>
      <c r="G915" s="139"/>
      <c r="H915" s="139"/>
      <c r="I915" s="139"/>
      <c r="J915" s="104" t="s">
        <v>1193</v>
      </c>
      <c r="K915" s="139"/>
      <c r="L915" s="139"/>
      <c r="M915" s="139"/>
      <c r="N915" s="139"/>
      <c r="O915" s="139"/>
      <c r="P915" s="139"/>
      <c r="Q915" s="139"/>
      <c r="R915" s="50" t="s">
        <v>1769</v>
      </c>
      <c r="S915" s="50">
        <v>0</v>
      </c>
      <c r="T915" s="104" t="s">
        <v>225</v>
      </c>
      <c r="U915" s="50" t="s">
        <v>1654</v>
      </c>
      <c r="V915" s="104"/>
      <c r="W915" s="50">
        <v>0</v>
      </c>
      <c r="X915" s="50">
        <v>0</v>
      </c>
      <c r="Y915" s="50">
        <v>0</v>
      </c>
      <c r="Z915" s="139"/>
      <c r="AA915" s="139"/>
      <c r="AB915" s="139"/>
      <c r="AC915" s="139"/>
      <c r="AD915" s="139"/>
      <c r="AE915" s="139"/>
      <c r="AF915" s="139"/>
      <c r="AG915" s="139"/>
      <c r="AH915" s="139"/>
      <c r="AI915" s="139"/>
      <c r="AJ915" s="139"/>
      <c r="AK915" s="139"/>
      <c r="AL915" s="139"/>
      <c r="AM915" s="139"/>
      <c r="AN915" s="139"/>
      <c r="AO915" s="139"/>
      <c r="AP915" s="139"/>
      <c r="AQ915" s="70" t="s">
        <v>204</v>
      </c>
      <c r="AR915" s="70">
        <v>2007</v>
      </c>
      <c r="AS915" s="139"/>
      <c r="AT915" s="139"/>
      <c r="AU915" s="139"/>
      <c r="AV915" s="71">
        <v>57332996.719305754</v>
      </c>
      <c r="AW915" s="104" t="s">
        <v>123</v>
      </c>
      <c r="AX915" s="104"/>
      <c r="AY915" s="104" t="s">
        <v>1803</v>
      </c>
      <c r="AZ915" s="104" t="s">
        <v>1193</v>
      </c>
      <c r="BA915" s="104"/>
      <c r="BB915" s="104"/>
      <c r="BC915" s="66"/>
      <c r="BD915" s="66"/>
      <c r="BE915" s="121"/>
      <c r="BF915" s="121"/>
      <c r="BG915" s="121"/>
      <c r="BH915" s="121"/>
      <c r="BI915" s="121"/>
      <c r="BJ915" s="121"/>
      <c r="BK915" s="121"/>
      <c r="BL915" s="121"/>
      <c r="BM915" s="121"/>
      <c r="BN915" s="121"/>
      <c r="BO915" s="121"/>
      <c r="BP915" s="121"/>
      <c r="BQ915" s="121"/>
      <c r="BR915" s="121"/>
      <c r="BS915" s="121"/>
      <c r="BT915" s="121"/>
      <c r="BU915" s="121"/>
      <c r="BV915" s="121"/>
      <c r="BW915" s="121"/>
      <c r="BX915" s="121"/>
      <c r="BY915" s="121"/>
    </row>
    <row r="916" spans="1:77" s="100" customFormat="1" ht="16" hidden="1" thickBot="1">
      <c r="A916" s="231"/>
      <c r="B916" s="254"/>
      <c r="C916" s="72" t="s">
        <v>901</v>
      </c>
      <c r="D916" s="70"/>
      <c r="E916" s="119" t="s">
        <v>712</v>
      </c>
      <c r="F916" s="104" t="s">
        <v>123</v>
      </c>
      <c r="G916" s="139"/>
      <c r="H916" s="139"/>
      <c r="I916" s="139"/>
      <c r="J916" s="104" t="s">
        <v>1193</v>
      </c>
      <c r="K916" s="139"/>
      <c r="L916" s="139"/>
      <c r="M916" s="139"/>
      <c r="N916" s="139"/>
      <c r="O916" s="139"/>
      <c r="P916" s="139"/>
      <c r="Q916" s="139"/>
      <c r="R916" s="50" t="s">
        <v>1770</v>
      </c>
      <c r="S916" s="50">
        <v>0</v>
      </c>
      <c r="T916" s="104" t="s">
        <v>1581</v>
      </c>
      <c r="U916" s="50" t="s">
        <v>1653</v>
      </c>
      <c r="V916" s="104"/>
      <c r="W916" s="50">
        <v>0</v>
      </c>
      <c r="X916" s="50">
        <v>0</v>
      </c>
      <c r="Y916" s="50">
        <v>0</v>
      </c>
      <c r="Z916" s="139"/>
      <c r="AA916" s="139"/>
      <c r="AB916" s="139"/>
      <c r="AC916" s="139"/>
      <c r="AD916" s="139"/>
      <c r="AE916" s="139"/>
      <c r="AF916" s="139"/>
      <c r="AG916" s="139"/>
      <c r="AH916" s="139"/>
      <c r="AI916" s="139"/>
      <c r="AJ916" s="139"/>
      <c r="AK916" s="139"/>
      <c r="AL916" s="139"/>
      <c r="AM916" s="139"/>
      <c r="AN916" s="139"/>
      <c r="AO916" s="139"/>
      <c r="AP916" s="139"/>
      <c r="AQ916" s="70" t="s">
        <v>204</v>
      </c>
      <c r="AR916" s="70">
        <v>2007</v>
      </c>
      <c r="AS916" s="139"/>
      <c r="AT916" s="139"/>
      <c r="AU916" s="139"/>
      <c r="AV916" s="71">
        <v>1359789.7999671628</v>
      </c>
      <c r="AW916" s="104" t="s">
        <v>123</v>
      </c>
      <c r="AX916" s="104"/>
      <c r="AY916" s="104" t="s">
        <v>1803</v>
      </c>
      <c r="AZ916" s="104" t="s">
        <v>1193</v>
      </c>
      <c r="BA916" s="104"/>
      <c r="BB916" s="104"/>
      <c r="BC916" s="66"/>
      <c r="BD916" s="66"/>
      <c r="BE916" s="121"/>
      <c r="BF916" s="121"/>
      <c r="BG916" s="121"/>
      <c r="BH916" s="121"/>
      <c r="BI916" s="121"/>
      <c r="BJ916" s="121"/>
      <c r="BK916" s="121"/>
      <c r="BL916" s="121"/>
      <c r="BM916" s="121"/>
      <c r="BN916" s="121"/>
      <c r="BO916" s="121"/>
      <c r="BP916" s="121"/>
      <c r="BQ916" s="121"/>
      <c r="BR916" s="121"/>
      <c r="BS916" s="121"/>
      <c r="BT916" s="121"/>
      <c r="BU916" s="121"/>
      <c r="BV916" s="121"/>
      <c r="BW916" s="121"/>
      <c r="BX916" s="121"/>
      <c r="BY916" s="121"/>
    </row>
    <row r="917" spans="1:77" s="100" customFormat="1" ht="16" hidden="1" thickBot="1">
      <c r="A917" s="231"/>
      <c r="B917" s="254"/>
      <c r="C917" s="72" t="s">
        <v>902</v>
      </c>
      <c r="D917" s="70"/>
      <c r="E917" s="119" t="s">
        <v>713</v>
      </c>
      <c r="F917" s="104" t="s">
        <v>123</v>
      </c>
      <c r="G917" s="139"/>
      <c r="H917" s="139"/>
      <c r="I917" s="139"/>
      <c r="J917" s="104" t="s">
        <v>1193</v>
      </c>
      <c r="K917" s="139"/>
      <c r="L917" s="139"/>
      <c r="M917" s="139"/>
      <c r="N917" s="139"/>
      <c r="O917" s="139"/>
      <c r="P917" s="139"/>
      <c r="Q917" s="139"/>
      <c r="R917" s="50" t="s">
        <v>819</v>
      </c>
      <c r="S917" s="50">
        <v>0</v>
      </c>
      <c r="T917" s="104" t="s">
        <v>1581</v>
      </c>
      <c r="U917" s="50" t="s">
        <v>1653</v>
      </c>
      <c r="V917" s="104"/>
      <c r="W917" s="50">
        <v>0</v>
      </c>
      <c r="X917" s="50">
        <v>0</v>
      </c>
      <c r="Y917" s="50">
        <v>0</v>
      </c>
      <c r="Z917" s="139"/>
      <c r="AA917" s="139"/>
      <c r="AB917" s="139"/>
      <c r="AC917" s="139"/>
      <c r="AD917" s="139"/>
      <c r="AE917" s="139"/>
      <c r="AF917" s="139"/>
      <c r="AG917" s="139"/>
      <c r="AH917" s="139"/>
      <c r="AI917" s="139"/>
      <c r="AJ917" s="139"/>
      <c r="AK917" s="139"/>
      <c r="AL917" s="139"/>
      <c r="AM917" s="139"/>
      <c r="AN917" s="139"/>
      <c r="AO917" s="139"/>
      <c r="AP917" s="139"/>
      <c r="AQ917" s="70" t="s">
        <v>204</v>
      </c>
      <c r="AR917" s="70">
        <v>2007</v>
      </c>
      <c r="AS917" s="139"/>
      <c r="AT917" s="139"/>
      <c r="AU917" s="139"/>
      <c r="AV917" s="71">
        <v>11499695.185638562</v>
      </c>
      <c r="AW917" s="104" t="s">
        <v>123</v>
      </c>
      <c r="AX917" s="104"/>
      <c r="AY917" s="104" t="s">
        <v>1803</v>
      </c>
      <c r="AZ917" s="104" t="s">
        <v>1193</v>
      </c>
      <c r="BA917" s="104"/>
      <c r="BB917" s="104"/>
      <c r="BC917" s="66"/>
      <c r="BD917" s="66"/>
      <c r="BE917" s="121"/>
      <c r="BF917" s="121"/>
      <c r="BG917" s="121"/>
      <c r="BH917" s="121"/>
      <c r="BI917" s="121"/>
      <c r="BJ917" s="121"/>
      <c r="BK917" s="121"/>
      <c r="BL917" s="121"/>
      <c r="BM917" s="121"/>
      <c r="BN917" s="121"/>
      <c r="BO917" s="121"/>
      <c r="BP917" s="121"/>
      <c r="BQ917" s="121"/>
      <c r="BR917" s="121"/>
      <c r="BS917" s="121"/>
      <c r="BT917" s="121"/>
      <c r="BU917" s="121"/>
      <c r="BV917" s="121"/>
      <c r="BW917" s="121"/>
      <c r="BX917" s="121"/>
      <c r="BY917" s="121"/>
    </row>
    <row r="918" spans="1:77" s="100" customFormat="1" ht="16" hidden="1" thickBot="1">
      <c r="A918" s="231"/>
      <c r="B918" s="254"/>
      <c r="C918" s="72" t="s">
        <v>903</v>
      </c>
      <c r="D918" s="70"/>
      <c r="E918" s="119" t="s">
        <v>713</v>
      </c>
      <c r="F918" s="104" t="s">
        <v>123</v>
      </c>
      <c r="G918" s="139"/>
      <c r="H918" s="139"/>
      <c r="I918" s="139"/>
      <c r="J918" s="104" t="s">
        <v>1193</v>
      </c>
      <c r="K918" s="139"/>
      <c r="L918" s="139"/>
      <c r="M918" s="139"/>
      <c r="N918" s="139"/>
      <c r="O918" s="139"/>
      <c r="P918" s="139"/>
      <c r="Q918" s="139"/>
      <c r="R918" s="50" t="s">
        <v>1666</v>
      </c>
      <c r="S918" s="50">
        <v>0</v>
      </c>
      <c r="T918" s="104" t="s">
        <v>1590</v>
      </c>
      <c r="U918" s="50" t="s">
        <v>1660</v>
      </c>
      <c r="V918" s="104"/>
      <c r="W918" s="50">
        <v>0</v>
      </c>
      <c r="X918" s="50">
        <v>0</v>
      </c>
      <c r="Y918" s="50">
        <v>0</v>
      </c>
      <c r="Z918" s="139"/>
      <c r="AA918" s="139"/>
      <c r="AB918" s="139"/>
      <c r="AC918" s="139"/>
      <c r="AD918" s="139"/>
      <c r="AE918" s="139"/>
      <c r="AF918" s="139"/>
      <c r="AG918" s="139"/>
      <c r="AH918" s="139"/>
      <c r="AI918" s="139"/>
      <c r="AJ918" s="139"/>
      <c r="AK918" s="139"/>
      <c r="AL918" s="139"/>
      <c r="AM918" s="139"/>
      <c r="AN918" s="139"/>
      <c r="AO918" s="139"/>
      <c r="AP918" s="139"/>
      <c r="AQ918" s="70" t="s">
        <v>204</v>
      </c>
      <c r="AR918" s="70">
        <v>2007</v>
      </c>
      <c r="AS918" s="139"/>
      <c r="AT918" s="139"/>
      <c r="AU918" s="139"/>
      <c r="AV918" s="71">
        <v>6513978.7976009017</v>
      </c>
      <c r="AW918" s="104" t="s">
        <v>123</v>
      </c>
      <c r="AX918" s="104"/>
      <c r="AY918" s="104" t="s">
        <v>1803</v>
      </c>
      <c r="AZ918" s="104" t="s">
        <v>1193</v>
      </c>
      <c r="BA918" s="104"/>
      <c r="BB918" s="104"/>
      <c r="BC918" s="66"/>
      <c r="BD918" s="66"/>
      <c r="BE918" s="121"/>
      <c r="BF918" s="121"/>
      <c r="BG918" s="121"/>
      <c r="BH918" s="121"/>
      <c r="BI918" s="121"/>
      <c r="BJ918" s="121"/>
      <c r="BK918" s="121"/>
      <c r="BL918" s="121"/>
      <c r="BM918" s="121"/>
      <c r="BN918" s="121"/>
      <c r="BO918" s="121"/>
      <c r="BP918" s="121"/>
      <c r="BQ918" s="121"/>
      <c r="BR918" s="121"/>
      <c r="BS918" s="121"/>
      <c r="BT918" s="121"/>
      <c r="BU918" s="121"/>
      <c r="BV918" s="121"/>
      <c r="BW918" s="121"/>
      <c r="BX918" s="121"/>
      <c r="BY918" s="121"/>
    </row>
    <row r="919" spans="1:77" s="100" customFormat="1" ht="16" hidden="1" thickBot="1">
      <c r="A919" s="231"/>
      <c r="B919" s="254"/>
      <c r="C919" s="72" t="s">
        <v>904</v>
      </c>
      <c r="D919" s="70"/>
      <c r="E919" s="119" t="s">
        <v>723</v>
      </c>
      <c r="F919" s="104" t="s">
        <v>123</v>
      </c>
      <c r="G919" s="139"/>
      <c r="H919" s="139"/>
      <c r="I919" s="139"/>
      <c r="J919" s="104" t="s">
        <v>1193</v>
      </c>
      <c r="K919" s="139"/>
      <c r="L919" s="139"/>
      <c r="M919" s="139"/>
      <c r="N919" s="139"/>
      <c r="O919" s="139"/>
      <c r="P919" s="139"/>
      <c r="Q919" s="139"/>
      <c r="R919" s="50" t="s">
        <v>1711</v>
      </c>
      <c r="S919" s="50">
        <v>0</v>
      </c>
      <c r="T919" s="104" t="s">
        <v>1581</v>
      </c>
      <c r="U919" s="50" t="s">
        <v>1653</v>
      </c>
      <c r="V919" s="104"/>
      <c r="W919" s="50">
        <v>0</v>
      </c>
      <c r="X919" s="50">
        <v>0</v>
      </c>
      <c r="Y919" s="50">
        <v>0</v>
      </c>
      <c r="Z919" s="139"/>
      <c r="AA919" s="139"/>
      <c r="AB919" s="139"/>
      <c r="AC919" s="139"/>
      <c r="AD919" s="139"/>
      <c r="AE919" s="139"/>
      <c r="AF919" s="139"/>
      <c r="AG919" s="139"/>
      <c r="AH919" s="139"/>
      <c r="AI919" s="139"/>
      <c r="AJ919" s="139"/>
      <c r="AK919" s="139"/>
      <c r="AL919" s="139"/>
      <c r="AM919" s="139"/>
      <c r="AN919" s="139"/>
      <c r="AO919" s="139"/>
      <c r="AP919" s="139"/>
      <c r="AQ919" s="70" t="s">
        <v>204</v>
      </c>
      <c r="AR919" s="70">
        <v>2007</v>
      </c>
      <c r="AS919" s="139"/>
      <c r="AT919" s="139"/>
      <c r="AU919" s="139"/>
      <c r="AV919" s="71">
        <v>12782456.7941301</v>
      </c>
      <c r="AW919" s="104" t="s">
        <v>123</v>
      </c>
      <c r="AX919" s="104"/>
      <c r="AY919" s="104" t="s">
        <v>1803</v>
      </c>
      <c r="AZ919" s="104" t="s">
        <v>1193</v>
      </c>
      <c r="BA919" s="104"/>
      <c r="BB919" s="104"/>
      <c r="BC919" s="66"/>
      <c r="BD919" s="66"/>
      <c r="BE919" s="121"/>
      <c r="BF919" s="121"/>
      <c r="BG919" s="121"/>
      <c r="BH919" s="121"/>
      <c r="BI919" s="121"/>
      <c r="BJ919" s="121"/>
      <c r="BK919" s="121"/>
      <c r="BL919" s="121"/>
      <c r="BM919" s="121"/>
      <c r="BN919" s="121"/>
      <c r="BO919" s="121"/>
      <c r="BP919" s="121"/>
      <c r="BQ919" s="121"/>
      <c r="BR919" s="121"/>
      <c r="BS919" s="121"/>
      <c r="BT919" s="121"/>
      <c r="BU919" s="121"/>
      <c r="BV919" s="121"/>
      <c r="BW919" s="121"/>
      <c r="BX919" s="121"/>
      <c r="BY919" s="121"/>
    </row>
    <row r="920" spans="1:77" s="100" customFormat="1" ht="16" hidden="1" thickBot="1">
      <c r="A920" s="231"/>
      <c r="B920" s="254"/>
      <c r="C920" s="72" t="s">
        <v>905</v>
      </c>
      <c r="D920" s="70"/>
      <c r="E920" s="119" t="s">
        <v>713</v>
      </c>
      <c r="F920" s="104" t="s">
        <v>123</v>
      </c>
      <c r="G920" s="139"/>
      <c r="H920" s="139"/>
      <c r="I920" s="139"/>
      <c r="J920" s="104" t="s">
        <v>1193</v>
      </c>
      <c r="K920" s="139"/>
      <c r="L920" s="139"/>
      <c r="M920" s="139"/>
      <c r="N920" s="139"/>
      <c r="O920" s="139"/>
      <c r="P920" s="139"/>
      <c r="Q920" s="139"/>
      <c r="R920" s="50" t="s">
        <v>1771</v>
      </c>
      <c r="S920" s="50">
        <v>0</v>
      </c>
      <c r="T920" s="104" t="s">
        <v>1581</v>
      </c>
      <c r="U920" s="50" t="s">
        <v>1654</v>
      </c>
      <c r="V920" s="104"/>
      <c r="W920" s="50">
        <v>0</v>
      </c>
      <c r="X920" s="50">
        <v>0</v>
      </c>
      <c r="Y920" s="50">
        <v>0</v>
      </c>
      <c r="Z920" s="139"/>
      <c r="AA920" s="139"/>
      <c r="AB920" s="139"/>
      <c r="AC920" s="139"/>
      <c r="AD920" s="139"/>
      <c r="AE920" s="139"/>
      <c r="AF920" s="139"/>
      <c r="AG920" s="139"/>
      <c r="AH920" s="139"/>
      <c r="AI920" s="139"/>
      <c r="AJ920" s="139"/>
      <c r="AK920" s="139"/>
      <c r="AL920" s="139"/>
      <c r="AM920" s="139"/>
      <c r="AN920" s="139"/>
      <c r="AO920" s="139"/>
      <c r="AP920" s="139"/>
      <c r="AQ920" s="70" t="s">
        <v>204</v>
      </c>
      <c r="AR920" s="70">
        <v>2007</v>
      </c>
      <c r="AS920" s="139"/>
      <c r="AT920" s="139"/>
      <c r="AU920" s="139"/>
      <c r="AV920" s="71">
        <v>28712.143305420468</v>
      </c>
      <c r="AW920" s="104" t="s">
        <v>123</v>
      </c>
      <c r="AX920" s="104"/>
      <c r="AY920" s="104" t="s">
        <v>1803</v>
      </c>
      <c r="AZ920" s="104" t="s">
        <v>1193</v>
      </c>
      <c r="BA920" s="104"/>
      <c r="BB920" s="104"/>
      <c r="BC920" s="66"/>
      <c r="BD920" s="66"/>
      <c r="BE920" s="121"/>
      <c r="BF920" s="121"/>
      <c r="BG920" s="121"/>
      <c r="BH920" s="121"/>
      <c r="BI920" s="121"/>
      <c r="BJ920" s="121"/>
      <c r="BK920" s="121"/>
      <c r="BL920" s="121"/>
      <c r="BM920" s="121"/>
      <c r="BN920" s="121"/>
      <c r="BO920" s="121"/>
      <c r="BP920" s="121"/>
      <c r="BQ920" s="121"/>
      <c r="BR920" s="121"/>
      <c r="BS920" s="121"/>
      <c r="BT920" s="121"/>
      <c r="BU920" s="121"/>
      <c r="BV920" s="121"/>
      <c r="BW920" s="121"/>
      <c r="BX920" s="121"/>
      <c r="BY920" s="121"/>
    </row>
    <row r="921" spans="1:77" s="100" customFormat="1" ht="16" hidden="1" thickBot="1">
      <c r="A921" s="231"/>
      <c r="B921" s="254"/>
      <c r="C921" s="107" t="s">
        <v>906</v>
      </c>
      <c r="D921" s="108"/>
      <c r="E921" s="133" t="s">
        <v>713</v>
      </c>
      <c r="F921" s="104" t="s">
        <v>123</v>
      </c>
      <c r="G921" s="139"/>
      <c r="H921" s="139"/>
      <c r="I921" s="139"/>
      <c r="J921" s="104" t="s">
        <v>1193</v>
      </c>
      <c r="K921" s="139"/>
      <c r="L921" s="139"/>
      <c r="M921" s="139"/>
      <c r="N921" s="104"/>
      <c r="O921" s="104"/>
      <c r="P921" s="104"/>
      <c r="Q921" s="104"/>
      <c r="R921" s="148" t="s">
        <v>1772</v>
      </c>
      <c r="S921" s="50">
        <v>0</v>
      </c>
      <c r="T921" s="104" t="s">
        <v>225</v>
      </c>
      <c r="U921" s="50" t="s">
        <v>1654</v>
      </c>
      <c r="V921" s="104"/>
      <c r="W921" s="50">
        <v>0</v>
      </c>
      <c r="X921" s="50">
        <v>0</v>
      </c>
      <c r="Y921" s="50">
        <v>0</v>
      </c>
      <c r="Z921" s="139"/>
      <c r="AA921" s="139"/>
      <c r="AB921" s="139"/>
      <c r="AC921" s="139"/>
      <c r="AD921" s="139"/>
      <c r="AE921" s="139"/>
      <c r="AF921" s="139"/>
      <c r="AG921" s="139"/>
      <c r="AH921" s="139"/>
      <c r="AI921" s="139"/>
      <c r="AJ921" s="139"/>
      <c r="AK921" s="139"/>
      <c r="AL921" s="139"/>
      <c r="AM921" s="139"/>
      <c r="AN921" s="139"/>
      <c r="AO921" s="139"/>
      <c r="AP921" s="139"/>
      <c r="AQ921" s="108" t="s">
        <v>204</v>
      </c>
      <c r="AR921" s="108">
        <v>2007</v>
      </c>
      <c r="AS921" s="139"/>
      <c r="AT921" s="139"/>
      <c r="AU921" s="139"/>
      <c r="AV921" s="71">
        <v>5672271.3838465922</v>
      </c>
      <c r="AW921" s="104" t="s">
        <v>123</v>
      </c>
      <c r="AX921" s="104"/>
      <c r="AY921" s="104" t="s">
        <v>1803</v>
      </c>
      <c r="AZ921" s="104" t="s">
        <v>1193</v>
      </c>
      <c r="BA921" s="104"/>
      <c r="BB921" s="104"/>
      <c r="BC921" s="66"/>
      <c r="BD921" s="66"/>
      <c r="BE921" s="121"/>
      <c r="BF921" s="121"/>
      <c r="BG921" s="121"/>
      <c r="BH921" s="121"/>
      <c r="BI921" s="121"/>
      <c r="BJ921" s="121"/>
      <c r="BK921" s="121"/>
      <c r="BL921" s="121"/>
      <c r="BM921" s="121"/>
      <c r="BN921" s="121"/>
      <c r="BO921" s="121"/>
      <c r="BP921" s="121"/>
      <c r="BQ921" s="121"/>
      <c r="BR921" s="121"/>
      <c r="BS921" s="121"/>
      <c r="BT921" s="121"/>
      <c r="BU921" s="121"/>
      <c r="BV921" s="121"/>
      <c r="BW921" s="121"/>
      <c r="BX921" s="121"/>
      <c r="BY921" s="121"/>
    </row>
    <row r="922" spans="1:77" s="100" customFormat="1" ht="16" hidden="1" thickBot="1">
      <c r="A922" s="231"/>
      <c r="B922" s="254"/>
      <c r="C922" s="72" t="s">
        <v>907</v>
      </c>
      <c r="D922" s="70"/>
      <c r="E922" s="119" t="s">
        <v>729</v>
      </c>
      <c r="F922" s="104" t="s">
        <v>123</v>
      </c>
      <c r="G922" s="139"/>
      <c r="H922" s="139"/>
      <c r="I922" s="139"/>
      <c r="J922" s="104" t="s">
        <v>1193</v>
      </c>
      <c r="K922" s="139"/>
      <c r="L922" s="139"/>
      <c r="M922" s="139"/>
      <c r="N922" s="139"/>
      <c r="O922" s="139"/>
      <c r="P922" s="139"/>
      <c r="Q922" s="139"/>
      <c r="R922" s="50" t="s">
        <v>835</v>
      </c>
      <c r="S922" s="50">
        <v>0</v>
      </c>
      <c r="T922" s="104" t="s">
        <v>225</v>
      </c>
      <c r="U922" s="50" t="s">
        <v>1654</v>
      </c>
      <c r="V922" s="104"/>
      <c r="W922" s="50">
        <v>0</v>
      </c>
      <c r="X922" s="50">
        <v>0</v>
      </c>
      <c r="Y922" s="50">
        <v>0</v>
      </c>
      <c r="Z922" s="139"/>
      <c r="AA922" s="139"/>
      <c r="AB922" s="139"/>
      <c r="AC922" s="139"/>
      <c r="AD922" s="139"/>
      <c r="AE922" s="139"/>
      <c r="AF922" s="139"/>
      <c r="AG922" s="139"/>
      <c r="AH922" s="139"/>
      <c r="AI922" s="139"/>
      <c r="AJ922" s="139"/>
      <c r="AK922" s="139"/>
      <c r="AL922" s="139"/>
      <c r="AM922" s="139"/>
      <c r="AN922" s="139"/>
      <c r="AO922" s="139"/>
      <c r="AP922" s="139"/>
      <c r="AQ922" s="70" t="s">
        <v>204</v>
      </c>
      <c r="AR922" s="70">
        <v>2007</v>
      </c>
      <c r="AS922" s="139"/>
      <c r="AT922" s="139"/>
      <c r="AU922" s="139"/>
      <c r="AV922" s="71">
        <v>88235333.618734822</v>
      </c>
      <c r="AW922" s="104" t="s">
        <v>123</v>
      </c>
      <c r="AX922" s="104"/>
      <c r="AY922" s="104" t="s">
        <v>1803</v>
      </c>
      <c r="AZ922" s="104" t="s">
        <v>1193</v>
      </c>
      <c r="BA922" s="104"/>
      <c r="BB922" s="104"/>
      <c r="BC922" s="66"/>
      <c r="BD922" s="66"/>
      <c r="BE922" s="121"/>
      <c r="BF922" s="121"/>
      <c r="BG922" s="121"/>
      <c r="BH922" s="121"/>
      <c r="BI922" s="121"/>
      <c r="BJ922" s="121"/>
      <c r="BK922" s="121"/>
      <c r="BL922" s="121"/>
      <c r="BM922" s="121"/>
      <c r="BN922" s="121"/>
      <c r="BO922" s="121"/>
      <c r="BP922" s="121"/>
      <c r="BQ922" s="121"/>
      <c r="BR922" s="121"/>
      <c r="BS922" s="121"/>
      <c r="BT922" s="121"/>
      <c r="BU922" s="121"/>
      <c r="BV922" s="121"/>
      <c r="BW922" s="121"/>
      <c r="BX922" s="121"/>
      <c r="BY922" s="121"/>
    </row>
    <row r="923" spans="1:77" s="100" customFormat="1" ht="16" hidden="1" thickBot="1">
      <c r="A923" s="231"/>
      <c r="B923" s="254"/>
      <c r="C923" s="72" t="s">
        <v>908</v>
      </c>
      <c r="D923" s="70"/>
      <c r="E923" s="119" t="s">
        <v>713</v>
      </c>
      <c r="F923" s="104" t="s">
        <v>123</v>
      </c>
      <c r="G923" s="139"/>
      <c r="H923" s="139"/>
      <c r="I923" s="139"/>
      <c r="J923" s="104" t="s">
        <v>1193</v>
      </c>
      <c r="K923" s="139"/>
      <c r="L923" s="139"/>
      <c r="M923" s="139"/>
      <c r="N923" s="139"/>
      <c r="O923" s="139"/>
      <c r="P923" s="139"/>
      <c r="Q923" s="139"/>
      <c r="R923" s="50" t="s">
        <v>1773</v>
      </c>
      <c r="S923" s="50">
        <v>0</v>
      </c>
      <c r="T923" s="104" t="s">
        <v>1581</v>
      </c>
      <c r="U923" s="50" t="s">
        <v>1653</v>
      </c>
      <c r="V923" s="104"/>
      <c r="W923" s="50">
        <v>0</v>
      </c>
      <c r="X923" s="50">
        <v>0</v>
      </c>
      <c r="Y923" s="50">
        <v>0</v>
      </c>
      <c r="Z923" s="139"/>
      <c r="AA923" s="139"/>
      <c r="AB923" s="139"/>
      <c r="AC923" s="139"/>
      <c r="AD923" s="139"/>
      <c r="AE923" s="139"/>
      <c r="AF923" s="139"/>
      <c r="AG923" s="139"/>
      <c r="AH923" s="139"/>
      <c r="AI923" s="139"/>
      <c r="AJ923" s="139"/>
      <c r="AK923" s="139"/>
      <c r="AL923" s="139"/>
      <c r="AM923" s="139"/>
      <c r="AN923" s="139"/>
      <c r="AO923" s="139"/>
      <c r="AP923" s="139"/>
      <c r="AQ923" s="70" t="s">
        <v>204</v>
      </c>
      <c r="AR923" s="70">
        <v>2007</v>
      </c>
      <c r="AS923" s="139"/>
      <c r="AT923" s="139"/>
      <c r="AU923" s="139"/>
      <c r="AV923" s="71">
        <v>2209369.2394799101</v>
      </c>
      <c r="AW923" s="104" t="s">
        <v>123</v>
      </c>
      <c r="AX923" s="104"/>
      <c r="AY923" s="104" t="s">
        <v>1803</v>
      </c>
      <c r="AZ923" s="104" t="s">
        <v>1193</v>
      </c>
      <c r="BA923" s="104"/>
      <c r="BB923" s="104"/>
      <c r="BC923" s="66"/>
      <c r="BD923" s="66"/>
      <c r="BE923" s="121"/>
      <c r="BF923" s="121"/>
      <c r="BG923" s="121"/>
      <c r="BH923" s="121"/>
      <c r="BI923" s="121"/>
      <c r="BJ923" s="121"/>
      <c r="BK923" s="121"/>
      <c r="BL923" s="121"/>
      <c r="BM923" s="121"/>
      <c r="BN923" s="121"/>
      <c r="BO923" s="121"/>
      <c r="BP923" s="121"/>
      <c r="BQ923" s="121"/>
      <c r="BR923" s="121"/>
      <c r="BS923" s="121"/>
      <c r="BT923" s="121"/>
      <c r="BU923" s="121"/>
      <c r="BV923" s="121"/>
      <c r="BW923" s="121"/>
      <c r="BX923" s="121"/>
      <c r="BY923" s="121"/>
    </row>
    <row r="924" spans="1:77" s="100" customFormat="1" ht="16" hidden="1" thickBot="1">
      <c r="A924" s="231"/>
      <c r="B924" s="254"/>
      <c r="C924" s="72" t="s">
        <v>909</v>
      </c>
      <c r="D924" s="70"/>
      <c r="E924" s="119" t="s">
        <v>713</v>
      </c>
      <c r="F924" s="104" t="s">
        <v>1573</v>
      </c>
      <c r="G924" s="139"/>
      <c r="H924" s="139"/>
      <c r="I924" s="139"/>
      <c r="J924" s="104" t="s">
        <v>1193</v>
      </c>
      <c r="K924" s="139"/>
      <c r="L924" s="139"/>
      <c r="M924" s="139"/>
      <c r="N924" s="139"/>
      <c r="O924" s="139"/>
      <c r="P924" s="139"/>
      <c r="Q924" s="139"/>
      <c r="R924" s="50" t="s">
        <v>1774</v>
      </c>
      <c r="S924" s="50">
        <v>0</v>
      </c>
      <c r="T924" s="104" t="s">
        <v>238</v>
      </c>
      <c r="U924" s="50" t="s">
        <v>1733</v>
      </c>
      <c r="V924" s="104"/>
      <c r="W924" s="50">
        <v>0</v>
      </c>
      <c r="X924" s="50">
        <v>0</v>
      </c>
      <c r="Y924" s="50">
        <v>0</v>
      </c>
      <c r="Z924" s="139"/>
      <c r="AA924" s="139"/>
      <c r="AB924" s="139"/>
      <c r="AC924" s="139"/>
      <c r="AD924" s="139"/>
      <c r="AE924" s="139"/>
      <c r="AF924" s="139"/>
      <c r="AG924" s="139"/>
      <c r="AH924" s="139"/>
      <c r="AI924" s="139"/>
      <c r="AJ924" s="139"/>
      <c r="AK924" s="139"/>
      <c r="AL924" s="139"/>
      <c r="AM924" s="139"/>
      <c r="AN924" s="139"/>
      <c r="AO924" s="139"/>
      <c r="AP924" s="139"/>
      <c r="AQ924" s="70" t="s">
        <v>204</v>
      </c>
      <c r="AR924" s="70">
        <v>2007</v>
      </c>
      <c r="AS924" s="139"/>
      <c r="AT924" s="139"/>
      <c r="AU924" s="139"/>
      <c r="AV924" s="71">
        <v>77246578.379785448</v>
      </c>
      <c r="AW924" s="104" t="s">
        <v>1573</v>
      </c>
      <c r="AX924" s="104"/>
      <c r="AY924" s="104" t="s">
        <v>1599</v>
      </c>
      <c r="AZ924" s="104" t="s">
        <v>1193</v>
      </c>
      <c r="BA924" s="104"/>
      <c r="BB924" s="104"/>
      <c r="BC924" s="66"/>
      <c r="BD924" s="66"/>
      <c r="BE924" s="121"/>
      <c r="BF924" s="121"/>
      <c r="BG924" s="121"/>
      <c r="BH924" s="121"/>
      <c r="BI924" s="121"/>
      <c r="BJ924" s="121"/>
      <c r="BK924" s="121"/>
      <c r="BL924" s="121"/>
      <c r="BM924" s="121"/>
      <c r="BN924" s="121"/>
      <c r="BO924" s="121"/>
      <c r="BP924" s="121"/>
      <c r="BQ924" s="121"/>
      <c r="BR924" s="121"/>
      <c r="BS924" s="121"/>
      <c r="BT924" s="121"/>
      <c r="BU924" s="121"/>
      <c r="BV924" s="121"/>
      <c r="BW924" s="121"/>
      <c r="BX924" s="121"/>
      <c r="BY924" s="121"/>
    </row>
    <row r="925" spans="1:77" s="100" customFormat="1" ht="31" hidden="1" thickBot="1">
      <c r="A925" s="231"/>
      <c r="B925" s="254"/>
      <c r="C925" s="72" t="s">
        <v>910</v>
      </c>
      <c r="D925" s="70"/>
      <c r="E925" s="119" t="s">
        <v>730</v>
      </c>
      <c r="F925" s="104" t="s">
        <v>123</v>
      </c>
      <c r="G925" s="139"/>
      <c r="H925" s="139"/>
      <c r="I925" s="139"/>
      <c r="J925" s="104" t="s">
        <v>1193</v>
      </c>
      <c r="K925" s="139"/>
      <c r="L925" s="139"/>
      <c r="M925" s="139"/>
      <c r="N925" s="139"/>
      <c r="O925" s="139"/>
      <c r="P925" s="139"/>
      <c r="Q925" s="139"/>
      <c r="R925" s="50" t="s">
        <v>834</v>
      </c>
      <c r="S925" s="50">
        <v>0</v>
      </c>
      <c r="T925" s="104" t="s">
        <v>225</v>
      </c>
      <c r="U925" s="50" t="s">
        <v>1654</v>
      </c>
      <c r="V925" s="104"/>
      <c r="W925" s="50">
        <v>0</v>
      </c>
      <c r="X925" s="50">
        <v>0</v>
      </c>
      <c r="Y925" s="50">
        <v>0</v>
      </c>
      <c r="Z925" s="139"/>
      <c r="AA925" s="139"/>
      <c r="AB925" s="139"/>
      <c r="AC925" s="139"/>
      <c r="AD925" s="139"/>
      <c r="AE925" s="139"/>
      <c r="AF925" s="139"/>
      <c r="AG925" s="139"/>
      <c r="AH925" s="139"/>
      <c r="AI925" s="139"/>
      <c r="AJ925" s="139"/>
      <c r="AK925" s="139"/>
      <c r="AL925" s="139"/>
      <c r="AM925" s="139"/>
      <c r="AN925" s="139"/>
      <c r="AO925" s="139"/>
      <c r="AP925" s="139"/>
      <c r="AQ925" s="70" t="s">
        <v>204</v>
      </c>
      <c r="AR925" s="70">
        <v>2007</v>
      </c>
      <c r="AS925" s="139"/>
      <c r="AT925" s="139"/>
      <c r="AU925" s="139"/>
      <c r="AV925" s="71">
        <v>14705886.728933161</v>
      </c>
      <c r="AW925" s="104" t="s">
        <v>123</v>
      </c>
      <c r="AX925" s="104"/>
      <c r="AY925" s="262" t="s">
        <v>1814</v>
      </c>
      <c r="AZ925" s="104" t="s">
        <v>1193</v>
      </c>
      <c r="BA925" s="104"/>
      <c r="BB925" s="104"/>
      <c r="BC925" s="66"/>
      <c r="BD925" s="66"/>
      <c r="BE925" s="121"/>
      <c r="BF925" s="121"/>
      <c r="BG925" s="121"/>
      <c r="BH925" s="121"/>
      <c r="BI925" s="121"/>
      <c r="BJ925" s="121"/>
      <c r="BK925" s="121"/>
      <c r="BL925" s="121"/>
      <c r="BM925" s="121"/>
      <c r="BN925" s="121"/>
      <c r="BO925" s="121"/>
      <c r="BP925" s="121"/>
      <c r="BQ925" s="121"/>
      <c r="BR925" s="121"/>
      <c r="BS925" s="121"/>
      <c r="BT925" s="121"/>
      <c r="BU925" s="121"/>
      <c r="BV925" s="121"/>
      <c r="BW925" s="121"/>
      <c r="BX925" s="121"/>
      <c r="BY925" s="121"/>
    </row>
    <row r="926" spans="1:77" s="100" customFormat="1" ht="16" hidden="1" thickBot="1">
      <c r="A926" s="231"/>
      <c r="B926" s="254"/>
      <c r="C926" s="72" t="s">
        <v>911</v>
      </c>
      <c r="D926" s="70"/>
      <c r="E926" s="119" t="s">
        <v>713</v>
      </c>
      <c r="F926" s="104" t="s">
        <v>123</v>
      </c>
      <c r="G926" s="139"/>
      <c r="H926" s="139"/>
      <c r="I926" s="139"/>
      <c r="J926" s="104" t="s">
        <v>1193</v>
      </c>
      <c r="K926" s="139"/>
      <c r="L926" s="139"/>
      <c r="M926" s="139"/>
      <c r="N926" s="139"/>
      <c r="O926" s="139"/>
      <c r="P926" s="139"/>
      <c r="Q926" s="139"/>
      <c r="R926" s="50" t="s">
        <v>1775</v>
      </c>
      <c r="S926" s="50">
        <v>0</v>
      </c>
      <c r="T926" s="104" t="s">
        <v>225</v>
      </c>
      <c r="U926" s="50" t="s">
        <v>1653</v>
      </c>
      <c r="V926" s="104"/>
      <c r="W926" s="50">
        <v>0</v>
      </c>
      <c r="X926" s="50">
        <v>0</v>
      </c>
      <c r="Y926" s="50">
        <v>0</v>
      </c>
      <c r="Z926" s="139"/>
      <c r="AA926" s="139"/>
      <c r="AB926" s="139"/>
      <c r="AC926" s="139"/>
      <c r="AD926" s="139"/>
      <c r="AE926" s="139"/>
      <c r="AF926" s="139"/>
      <c r="AG926" s="139"/>
      <c r="AH926" s="139"/>
      <c r="AI926" s="139"/>
      <c r="AJ926" s="139"/>
      <c r="AK926" s="139"/>
      <c r="AL926" s="139"/>
      <c r="AM926" s="139"/>
      <c r="AN926" s="139"/>
      <c r="AO926" s="139"/>
      <c r="AP926" s="139"/>
      <c r="AQ926" s="70" t="s">
        <v>204</v>
      </c>
      <c r="AR926" s="70">
        <v>2007</v>
      </c>
      <c r="AS926" s="139"/>
      <c r="AT926" s="139"/>
      <c r="AU926" s="139"/>
      <c r="AV926" s="71">
        <v>169858287.01412699</v>
      </c>
      <c r="AW926" s="104" t="s">
        <v>123</v>
      </c>
      <c r="AX926" s="104"/>
      <c r="AY926" s="104" t="s">
        <v>1815</v>
      </c>
      <c r="AZ926" s="104" t="s">
        <v>1193</v>
      </c>
      <c r="BA926" s="104"/>
      <c r="BB926" s="104"/>
      <c r="BC926" s="66"/>
      <c r="BD926" s="66"/>
      <c r="BE926" s="121"/>
      <c r="BF926" s="121"/>
      <c r="BG926" s="121"/>
      <c r="BH926" s="121"/>
      <c r="BI926" s="121"/>
      <c r="BJ926" s="121"/>
      <c r="BK926" s="121"/>
      <c r="BL926" s="121"/>
      <c r="BM926" s="121"/>
      <c r="BN926" s="121"/>
      <c r="BO926" s="121"/>
      <c r="BP926" s="121"/>
      <c r="BQ926" s="121"/>
      <c r="BR926" s="121"/>
      <c r="BS926" s="121"/>
      <c r="BT926" s="121"/>
      <c r="BU926" s="121"/>
      <c r="BV926" s="121"/>
      <c r="BW926" s="121"/>
      <c r="BX926" s="121"/>
      <c r="BY926" s="121"/>
    </row>
    <row r="927" spans="1:77" s="100" customFormat="1" ht="31" hidden="1" thickBot="1">
      <c r="A927" s="231"/>
      <c r="B927" s="254"/>
      <c r="C927" s="72" t="s">
        <v>912</v>
      </c>
      <c r="D927" s="70"/>
      <c r="E927" s="119" t="s">
        <v>725</v>
      </c>
      <c r="F927" s="104" t="s">
        <v>123</v>
      </c>
      <c r="G927" s="139"/>
      <c r="H927" s="139"/>
      <c r="I927" s="139"/>
      <c r="J927" s="104" t="s">
        <v>1193</v>
      </c>
      <c r="K927" s="139"/>
      <c r="L927" s="139"/>
      <c r="M927" s="139"/>
      <c r="N927" s="139"/>
      <c r="O927" s="139"/>
      <c r="P927" s="139"/>
      <c r="Q927" s="139"/>
      <c r="R927" s="50" t="s">
        <v>1776</v>
      </c>
      <c r="S927" s="50">
        <v>0</v>
      </c>
      <c r="T927" s="104" t="s">
        <v>225</v>
      </c>
      <c r="U927" s="50" t="s">
        <v>1657</v>
      </c>
      <c r="V927" s="104"/>
      <c r="W927" s="50">
        <v>0</v>
      </c>
      <c r="X927" s="50">
        <v>0</v>
      </c>
      <c r="Y927" s="50">
        <v>0</v>
      </c>
      <c r="Z927" s="139"/>
      <c r="AA927" s="139"/>
      <c r="AB927" s="139"/>
      <c r="AC927" s="139"/>
      <c r="AD927" s="139"/>
      <c r="AE927" s="139"/>
      <c r="AF927" s="139"/>
      <c r="AG927" s="139"/>
      <c r="AH927" s="139"/>
      <c r="AI927" s="139"/>
      <c r="AJ927" s="139"/>
      <c r="AK927" s="139"/>
      <c r="AL927" s="139"/>
      <c r="AM927" s="139"/>
      <c r="AN927" s="139"/>
      <c r="AO927" s="139"/>
      <c r="AP927" s="139"/>
      <c r="AQ927" s="70" t="s">
        <v>204</v>
      </c>
      <c r="AR927" s="70">
        <v>2007</v>
      </c>
      <c r="AS927" s="139"/>
      <c r="AT927" s="139"/>
      <c r="AU927" s="139"/>
      <c r="AV927" s="71">
        <v>107669080.43037987</v>
      </c>
      <c r="AW927" s="104" t="s">
        <v>123</v>
      </c>
      <c r="AX927" s="104"/>
      <c r="AY927" s="104" t="s">
        <v>1803</v>
      </c>
      <c r="AZ927" s="104" t="s">
        <v>1193</v>
      </c>
      <c r="BA927" s="104"/>
      <c r="BB927" s="104"/>
      <c r="BC927" s="66"/>
      <c r="BD927" s="66"/>
      <c r="BE927" s="121"/>
      <c r="BF927" s="121"/>
      <c r="BG927" s="121"/>
      <c r="BH927" s="121"/>
      <c r="BI927" s="121"/>
      <c r="BJ927" s="121"/>
      <c r="BK927" s="121"/>
      <c r="BL927" s="121"/>
      <c r="BM927" s="121"/>
      <c r="BN927" s="121"/>
      <c r="BO927" s="121"/>
      <c r="BP927" s="121"/>
      <c r="BQ927" s="121"/>
      <c r="BR927" s="121"/>
      <c r="BS927" s="121"/>
      <c r="BT927" s="121"/>
      <c r="BU927" s="121"/>
      <c r="BV927" s="121"/>
      <c r="BW927" s="121"/>
      <c r="BX927" s="121"/>
      <c r="BY927" s="121"/>
    </row>
    <row r="928" spans="1:77" s="100" customFormat="1" ht="16" hidden="1" thickBot="1">
      <c r="A928" s="231"/>
      <c r="B928" s="254"/>
      <c r="C928" s="72" t="s">
        <v>913</v>
      </c>
      <c r="D928" s="70"/>
      <c r="E928" s="119" t="s">
        <v>712</v>
      </c>
      <c r="F928" s="104" t="s">
        <v>123</v>
      </c>
      <c r="G928" s="139"/>
      <c r="H928" s="139"/>
      <c r="I928" s="139"/>
      <c r="J928" s="104" t="s">
        <v>1193</v>
      </c>
      <c r="K928" s="139"/>
      <c r="L928" s="139"/>
      <c r="M928" s="139"/>
      <c r="N928" s="139"/>
      <c r="O928" s="139"/>
      <c r="P928" s="139"/>
      <c r="Q928" s="139"/>
      <c r="R928" s="50" t="s">
        <v>828</v>
      </c>
      <c r="S928" s="50">
        <v>0</v>
      </c>
      <c r="T928" s="104" t="s">
        <v>225</v>
      </c>
      <c r="U928" s="50" t="s">
        <v>1654</v>
      </c>
      <c r="V928" s="104"/>
      <c r="W928" s="50">
        <v>0</v>
      </c>
      <c r="X928" s="50">
        <v>0</v>
      </c>
      <c r="Y928" s="50">
        <v>0</v>
      </c>
      <c r="Z928" s="139"/>
      <c r="AA928" s="139"/>
      <c r="AB928" s="139"/>
      <c r="AC928" s="139"/>
      <c r="AD928" s="139"/>
      <c r="AE928" s="139"/>
      <c r="AF928" s="139"/>
      <c r="AG928" s="139"/>
      <c r="AH928" s="139"/>
      <c r="AI928" s="139"/>
      <c r="AJ928" s="139"/>
      <c r="AK928" s="139"/>
      <c r="AL928" s="139"/>
      <c r="AM928" s="139"/>
      <c r="AN928" s="139"/>
      <c r="AO928" s="139"/>
      <c r="AP928" s="139"/>
      <c r="AQ928" s="70" t="s">
        <v>204</v>
      </c>
      <c r="AR928" s="70">
        <v>2007</v>
      </c>
      <c r="AS928" s="139"/>
      <c r="AT928" s="139"/>
      <c r="AU928" s="139"/>
      <c r="AV928" s="71">
        <v>882353.42448825436</v>
      </c>
      <c r="AW928" s="104" t="s">
        <v>123</v>
      </c>
      <c r="AX928" s="104"/>
      <c r="AY928" s="104" t="s">
        <v>1816</v>
      </c>
      <c r="AZ928" s="104" t="s">
        <v>1193</v>
      </c>
      <c r="BA928" s="104"/>
      <c r="BB928" s="104"/>
      <c r="BC928" s="66"/>
      <c r="BD928" s="66"/>
      <c r="BE928" s="121"/>
      <c r="BF928" s="121"/>
      <c r="BG928" s="121"/>
      <c r="BH928" s="121"/>
      <c r="BI928" s="121"/>
      <c r="BJ928" s="121"/>
      <c r="BK928" s="121"/>
      <c r="BL928" s="121"/>
      <c r="BM928" s="121"/>
      <c r="BN928" s="121"/>
      <c r="BO928" s="121"/>
      <c r="BP928" s="121"/>
      <c r="BQ928" s="121"/>
      <c r="BR928" s="121"/>
      <c r="BS928" s="121"/>
      <c r="BT928" s="121"/>
      <c r="BU928" s="121"/>
      <c r="BV928" s="121"/>
      <c r="BW928" s="121"/>
      <c r="BX928" s="121"/>
      <c r="BY928" s="121"/>
    </row>
    <row r="929" spans="1:77" s="100" customFormat="1" ht="16" hidden="1" thickBot="1">
      <c r="A929" s="231"/>
      <c r="B929" s="254"/>
      <c r="C929" s="72" t="s">
        <v>914</v>
      </c>
      <c r="D929" s="70"/>
      <c r="E929" s="119" t="s">
        <v>712</v>
      </c>
      <c r="F929" s="104" t="s">
        <v>123</v>
      </c>
      <c r="G929" s="139"/>
      <c r="H929" s="139"/>
      <c r="I929" s="139"/>
      <c r="J929" s="104" t="s">
        <v>1193</v>
      </c>
      <c r="K929" s="139"/>
      <c r="L929" s="139"/>
      <c r="M929" s="139"/>
      <c r="N929" s="139"/>
      <c r="O929" s="139"/>
      <c r="P929" s="139"/>
      <c r="Q929" s="139"/>
      <c r="R929" s="50" t="s">
        <v>1777</v>
      </c>
      <c r="S929" s="50">
        <v>0</v>
      </c>
      <c r="T929" s="104" t="s">
        <v>225</v>
      </c>
      <c r="U929" s="50" t="s">
        <v>1654</v>
      </c>
      <c r="V929" s="104"/>
      <c r="W929" s="50">
        <v>0</v>
      </c>
      <c r="X929" s="50">
        <v>0</v>
      </c>
      <c r="Y929" s="50">
        <v>0</v>
      </c>
      <c r="Z929" s="139"/>
      <c r="AA929" s="139"/>
      <c r="AB929" s="139"/>
      <c r="AC929" s="139"/>
      <c r="AD929" s="139"/>
      <c r="AE929" s="139"/>
      <c r="AF929" s="139"/>
      <c r="AG929" s="139"/>
      <c r="AH929" s="139"/>
      <c r="AI929" s="139"/>
      <c r="AJ929" s="139"/>
      <c r="AK929" s="139"/>
      <c r="AL929" s="139"/>
      <c r="AM929" s="139"/>
      <c r="AN929" s="139"/>
      <c r="AO929" s="139"/>
      <c r="AP929" s="139"/>
      <c r="AQ929" s="70" t="s">
        <v>204</v>
      </c>
      <c r="AR929" s="70">
        <v>2007</v>
      </c>
      <c r="AS929" s="139"/>
      <c r="AT929" s="139"/>
      <c r="AU929" s="139"/>
      <c r="AV929" s="71">
        <v>2941177.3457866316</v>
      </c>
      <c r="AW929" s="104" t="s">
        <v>123</v>
      </c>
      <c r="AX929" s="104"/>
      <c r="AY929" s="104" t="s">
        <v>1803</v>
      </c>
      <c r="AZ929" s="104" t="s">
        <v>1193</v>
      </c>
      <c r="BA929" s="104"/>
      <c r="BB929" s="104"/>
      <c r="BC929" s="66"/>
      <c r="BD929" s="66"/>
      <c r="BE929" s="121"/>
      <c r="BF929" s="121"/>
      <c r="BG929" s="121"/>
      <c r="BH929" s="121"/>
      <c r="BI929" s="121"/>
      <c r="BJ929" s="121"/>
      <c r="BK929" s="121"/>
      <c r="BL929" s="121"/>
      <c r="BM929" s="121"/>
      <c r="BN929" s="121"/>
      <c r="BO929" s="121"/>
      <c r="BP929" s="121"/>
      <c r="BQ929" s="121"/>
      <c r="BR929" s="121"/>
      <c r="BS929" s="121"/>
      <c r="BT929" s="121"/>
      <c r="BU929" s="121"/>
      <c r="BV929" s="121"/>
      <c r="BW929" s="121"/>
      <c r="BX929" s="121"/>
      <c r="BY929" s="121"/>
    </row>
    <row r="930" spans="1:77" s="100" customFormat="1" ht="16" hidden="1" thickBot="1">
      <c r="A930" s="231"/>
      <c r="B930" s="254"/>
      <c r="C930" s="72" t="s">
        <v>915</v>
      </c>
      <c r="D930" s="70"/>
      <c r="E930" s="119" t="s">
        <v>712</v>
      </c>
      <c r="F930" s="104" t="s">
        <v>123</v>
      </c>
      <c r="G930" s="139"/>
      <c r="H930" s="139"/>
      <c r="I930" s="139"/>
      <c r="J930" s="104" t="s">
        <v>1193</v>
      </c>
      <c r="K930" s="139"/>
      <c r="L930" s="139"/>
      <c r="M930" s="139"/>
      <c r="N930" s="139"/>
      <c r="O930" s="139"/>
      <c r="P930" s="139"/>
      <c r="Q930" s="139"/>
      <c r="R930" s="50" t="s">
        <v>839</v>
      </c>
      <c r="S930" s="50">
        <v>0</v>
      </c>
      <c r="T930" s="104" t="s">
        <v>1581</v>
      </c>
      <c r="U930" s="50" t="s">
        <v>1654</v>
      </c>
      <c r="V930" s="104"/>
      <c r="W930" s="50">
        <v>0</v>
      </c>
      <c r="X930" s="50">
        <v>0</v>
      </c>
      <c r="Y930" s="50">
        <v>0</v>
      </c>
      <c r="Z930" s="139"/>
      <c r="AA930" s="139"/>
      <c r="AB930" s="139"/>
      <c r="AC930" s="139"/>
      <c r="AD930" s="139"/>
      <c r="AE930" s="139"/>
      <c r="AF930" s="139"/>
      <c r="AG930" s="139"/>
      <c r="AH930" s="139"/>
      <c r="AI930" s="139"/>
      <c r="AJ930" s="139"/>
      <c r="AK930" s="139"/>
      <c r="AL930" s="139"/>
      <c r="AM930" s="139"/>
      <c r="AN930" s="139"/>
      <c r="AO930" s="139"/>
      <c r="AP930" s="139"/>
      <c r="AQ930" s="70" t="s">
        <v>204</v>
      </c>
      <c r="AR930" s="70">
        <v>2007</v>
      </c>
      <c r="AS930" s="139"/>
      <c r="AT930" s="139"/>
      <c r="AU930" s="139"/>
      <c r="AV930" s="71">
        <v>14005607.56482916</v>
      </c>
      <c r="AW930" s="104" t="s">
        <v>123</v>
      </c>
      <c r="AX930" s="104"/>
      <c r="AY930" s="104" t="s">
        <v>1803</v>
      </c>
      <c r="AZ930" s="104" t="s">
        <v>1193</v>
      </c>
      <c r="BA930" s="104"/>
      <c r="BB930" s="104"/>
      <c r="BC930" s="66"/>
      <c r="BD930" s="66"/>
      <c r="BE930" s="121"/>
      <c r="BF930" s="121"/>
      <c r="BG930" s="121"/>
      <c r="BH930" s="121"/>
      <c r="BI930" s="121"/>
      <c r="BJ930" s="121"/>
      <c r="BK930" s="121"/>
      <c r="BL930" s="121"/>
      <c r="BM930" s="121"/>
      <c r="BN930" s="121"/>
      <c r="BO930" s="121"/>
      <c r="BP930" s="121"/>
      <c r="BQ930" s="121"/>
      <c r="BR930" s="121"/>
      <c r="BS930" s="121"/>
      <c r="BT930" s="121"/>
      <c r="BU930" s="121"/>
      <c r="BV930" s="121"/>
      <c r="BW930" s="121"/>
      <c r="BX930" s="121"/>
      <c r="BY930" s="121"/>
    </row>
    <row r="931" spans="1:77" s="100" customFormat="1" ht="16" hidden="1" thickBot="1">
      <c r="A931" s="231"/>
      <c r="B931" s="254"/>
      <c r="C931" s="72" t="s">
        <v>550</v>
      </c>
      <c r="D931" s="70"/>
      <c r="E931" s="119" t="s">
        <v>712</v>
      </c>
      <c r="F931" s="104" t="s">
        <v>123</v>
      </c>
      <c r="G931" s="139"/>
      <c r="H931" s="139"/>
      <c r="I931" s="139"/>
      <c r="J931" s="104" t="s">
        <v>1193</v>
      </c>
      <c r="K931" s="139"/>
      <c r="L931" s="139"/>
      <c r="M931" s="139"/>
      <c r="N931" s="139"/>
      <c r="O931" s="139"/>
      <c r="P931" s="139"/>
      <c r="Q931" s="139"/>
      <c r="R931" s="50" t="s">
        <v>842</v>
      </c>
      <c r="S931" s="50">
        <v>0</v>
      </c>
      <c r="T931" s="104" t="s">
        <v>1581</v>
      </c>
      <c r="U931" s="50" t="s">
        <v>1654</v>
      </c>
      <c r="V931" s="104"/>
      <c r="W931" s="50">
        <v>0</v>
      </c>
      <c r="X931" s="50">
        <v>0</v>
      </c>
      <c r="Y931" s="50">
        <v>0</v>
      </c>
      <c r="Z931" s="139"/>
      <c r="AA931" s="139"/>
      <c r="AB931" s="139"/>
      <c r="AC931" s="139"/>
      <c r="AD931" s="139"/>
      <c r="AE931" s="139"/>
      <c r="AF931" s="139"/>
      <c r="AG931" s="139"/>
      <c r="AH931" s="139"/>
      <c r="AI931" s="139"/>
      <c r="AJ931" s="139"/>
      <c r="AK931" s="139"/>
      <c r="AL931" s="139"/>
      <c r="AM931" s="139"/>
      <c r="AN931" s="139"/>
      <c r="AO931" s="139"/>
      <c r="AP931" s="139"/>
      <c r="AQ931" s="70" t="s">
        <v>204</v>
      </c>
      <c r="AR931" s="70">
        <v>2007</v>
      </c>
      <c r="AS931" s="139"/>
      <c r="AT931" s="139"/>
      <c r="AU931" s="139"/>
      <c r="AV931" s="71">
        <v>6162467.2402239246</v>
      </c>
      <c r="AW931" s="104" t="s">
        <v>123</v>
      </c>
      <c r="AX931" s="104"/>
      <c r="AY931" s="104" t="s">
        <v>1803</v>
      </c>
      <c r="AZ931" s="104" t="s">
        <v>1193</v>
      </c>
      <c r="BA931" s="104"/>
      <c r="BB931" s="104"/>
      <c r="BC931" s="66"/>
      <c r="BD931" s="66"/>
      <c r="BE931" s="121"/>
      <c r="BF931" s="121"/>
      <c r="BG931" s="121"/>
      <c r="BH931" s="121"/>
      <c r="BI931" s="121"/>
      <c r="BJ931" s="121"/>
      <c r="BK931" s="121"/>
      <c r="BL931" s="121"/>
      <c r="BM931" s="121"/>
      <c r="BN931" s="121"/>
      <c r="BO931" s="121"/>
      <c r="BP931" s="121"/>
      <c r="BQ931" s="121"/>
      <c r="BR931" s="121"/>
      <c r="BS931" s="121"/>
      <c r="BT931" s="121"/>
      <c r="BU931" s="121"/>
      <c r="BV931" s="121"/>
      <c r="BW931" s="121"/>
      <c r="BX931" s="121"/>
      <c r="BY931" s="121"/>
    </row>
    <row r="932" spans="1:77" s="100" customFormat="1" ht="16" hidden="1" thickBot="1">
      <c r="A932" s="231"/>
      <c r="B932" s="254"/>
      <c r="C932" s="72" t="s">
        <v>916</v>
      </c>
      <c r="D932" s="70"/>
      <c r="E932" s="119" t="s">
        <v>712</v>
      </c>
      <c r="F932" s="104" t="s">
        <v>123</v>
      </c>
      <c r="G932" s="139"/>
      <c r="H932" s="139"/>
      <c r="I932" s="139"/>
      <c r="J932" s="104" t="s">
        <v>1193</v>
      </c>
      <c r="K932" s="139"/>
      <c r="L932" s="139"/>
      <c r="M932" s="139"/>
      <c r="N932" s="139"/>
      <c r="O932" s="139"/>
      <c r="P932" s="139"/>
      <c r="Q932" s="139"/>
      <c r="R932" s="50" t="s">
        <v>845</v>
      </c>
      <c r="S932" s="50">
        <v>0</v>
      </c>
      <c r="T932" s="104" t="s">
        <v>1581</v>
      </c>
      <c r="U932" s="50" t="s">
        <v>1654</v>
      </c>
      <c r="V932" s="104"/>
      <c r="W932" s="50">
        <v>0</v>
      </c>
      <c r="X932" s="50">
        <v>0</v>
      </c>
      <c r="Y932" s="50">
        <v>0</v>
      </c>
      <c r="Z932" s="139"/>
      <c r="AA932" s="139"/>
      <c r="AB932" s="139"/>
      <c r="AC932" s="139"/>
      <c r="AD932" s="139"/>
      <c r="AE932" s="139"/>
      <c r="AF932" s="139"/>
      <c r="AG932" s="139"/>
      <c r="AH932" s="139"/>
      <c r="AI932" s="139"/>
      <c r="AJ932" s="139"/>
      <c r="AK932" s="139"/>
      <c r="AL932" s="139"/>
      <c r="AM932" s="139"/>
      <c r="AN932" s="139"/>
      <c r="AO932" s="139"/>
      <c r="AP932" s="139"/>
      <c r="AQ932" s="70" t="s">
        <v>204</v>
      </c>
      <c r="AR932" s="70">
        <v>2007</v>
      </c>
      <c r="AS932" s="139"/>
      <c r="AT932" s="139"/>
      <c r="AU932" s="139"/>
      <c r="AV932" s="71">
        <v>16381111.647422204</v>
      </c>
      <c r="AW932" s="104" t="s">
        <v>123</v>
      </c>
      <c r="AX932" s="104"/>
      <c r="AY932" s="104" t="s">
        <v>1803</v>
      </c>
      <c r="AZ932" s="104" t="s">
        <v>1193</v>
      </c>
      <c r="BA932" s="104"/>
      <c r="BB932" s="104"/>
      <c r="BC932" s="66"/>
      <c r="BD932" s="66"/>
      <c r="BE932" s="121"/>
      <c r="BF932" s="121"/>
      <c r="BG932" s="121"/>
      <c r="BH932" s="121"/>
      <c r="BI932" s="121"/>
      <c r="BJ932" s="121"/>
      <c r="BK932" s="121"/>
      <c r="BL932" s="121"/>
      <c r="BM932" s="121"/>
      <c r="BN932" s="121"/>
      <c r="BO932" s="121"/>
      <c r="BP932" s="121"/>
      <c r="BQ932" s="121"/>
      <c r="BR932" s="121"/>
      <c r="BS932" s="121"/>
      <c r="BT932" s="121"/>
      <c r="BU932" s="121"/>
      <c r="BV932" s="121"/>
      <c r="BW932" s="121"/>
      <c r="BX932" s="121"/>
      <c r="BY932" s="121"/>
    </row>
    <row r="933" spans="1:77" s="100" customFormat="1" ht="16" hidden="1" thickBot="1">
      <c r="A933" s="231"/>
      <c r="B933" s="254"/>
      <c r="C933" s="72" t="s">
        <v>917</v>
      </c>
      <c r="D933" s="70"/>
      <c r="E933" s="119" t="s">
        <v>720</v>
      </c>
      <c r="F933" s="104" t="s">
        <v>123</v>
      </c>
      <c r="G933" s="139"/>
      <c r="H933" s="139"/>
      <c r="I933" s="139"/>
      <c r="J933" s="104" t="s">
        <v>1193</v>
      </c>
      <c r="K933" s="139"/>
      <c r="L933" s="139"/>
      <c r="M933" s="139"/>
      <c r="N933" s="139"/>
      <c r="O933" s="139"/>
      <c r="P933" s="139"/>
      <c r="Q933" s="139"/>
      <c r="R933" s="50" t="s">
        <v>1778</v>
      </c>
      <c r="S933" s="50">
        <v>0</v>
      </c>
      <c r="T933" s="104" t="s">
        <v>1581</v>
      </c>
      <c r="U933" s="50" t="s">
        <v>1653</v>
      </c>
      <c r="V933" s="104"/>
      <c r="W933" s="50">
        <v>0</v>
      </c>
      <c r="X933" s="50">
        <v>0</v>
      </c>
      <c r="Y933" s="50">
        <v>0</v>
      </c>
      <c r="Z933" s="139"/>
      <c r="AA933" s="139"/>
      <c r="AB933" s="139"/>
      <c r="AC933" s="139"/>
      <c r="AD933" s="139"/>
      <c r="AE933" s="139"/>
      <c r="AF933" s="139"/>
      <c r="AG933" s="139"/>
      <c r="AH933" s="139"/>
      <c r="AI933" s="139"/>
      <c r="AJ933" s="139"/>
      <c r="AK933" s="139"/>
      <c r="AL933" s="139"/>
      <c r="AM933" s="139"/>
      <c r="AN933" s="139"/>
      <c r="AO933" s="139"/>
      <c r="AP933" s="139"/>
      <c r="AQ933" s="70" t="s">
        <v>204</v>
      </c>
      <c r="AR933" s="70">
        <v>2007</v>
      </c>
      <c r="AS933" s="139"/>
      <c r="AT933" s="139"/>
      <c r="AU933" s="139"/>
      <c r="AV933" s="71">
        <v>19386181.321174756</v>
      </c>
      <c r="AW933" s="104" t="s">
        <v>123</v>
      </c>
      <c r="AX933" s="104"/>
      <c r="AY933" s="104" t="s">
        <v>1803</v>
      </c>
      <c r="AZ933" s="104" t="s">
        <v>1193</v>
      </c>
      <c r="BA933" s="104"/>
      <c r="BB933" s="104"/>
      <c r="BC933" s="66"/>
      <c r="BD933" s="66"/>
      <c r="BE933" s="121"/>
      <c r="BF933" s="121"/>
      <c r="BG933" s="121"/>
      <c r="BH933" s="121"/>
      <c r="BI933" s="121"/>
      <c r="BJ933" s="121"/>
      <c r="BK933" s="121"/>
      <c r="BL933" s="121"/>
      <c r="BM933" s="121"/>
      <c r="BN933" s="121"/>
      <c r="BO933" s="121"/>
      <c r="BP933" s="121"/>
      <c r="BQ933" s="121"/>
      <c r="BR933" s="121"/>
      <c r="BS933" s="121"/>
      <c r="BT933" s="121"/>
      <c r="BU933" s="121"/>
      <c r="BV933" s="121"/>
      <c r="BW933" s="121"/>
      <c r="BX933" s="121"/>
      <c r="BY933" s="121"/>
    </row>
    <row r="934" spans="1:77" s="100" customFormat="1" ht="16" hidden="1" thickBot="1">
      <c r="A934" s="231"/>
      <c r="B934" s="254"/>
      <c r="C934" s="72" t="s">
        <v>918</v>
      </c>
      <c r="D934" s="70"/>
      <c r="E934" s="119" t="s">
        <v>715</v>
      </c>
      <c r="F934" s="104" t="s">
        <v>123</v>
      </c>
      <c r="G934" s="139"/>
      <c r="H934" s="139"/>
      <c r="I934" s="139"/>
      <c r="J934" s="104" t="s">
        <v>1193</v>
      </c>
      <c r="K934" s="139"/>
      <c r="L934" s="139"/>
      <c r="M934" s="139"/>
      <c r="N934" s="139"/>
      <c r="O934" s="139"/>
      <c r="P934" s="139"/>
      <c r="Q934" s="139"/>
      <c r="R934" s="50" t="s">
        <v>1779</v>
      </c>
      <c r="S934" s="50">
        <v>0</v>
      </c>
      <c r="T934" s="104"/>
      <c r="U934" s="50" t="s">
        <v>1653</v>
      </c>
      <c r="V934" s="104"/>
      <c r="W934" s="50">
        <v>0</v>
      </c>
      <c r="X934" s="50">
        <v>0</v>
      </c>
      <c r="Y934" s="50">
        <v>0</v>
      </c>
      <c r="Z934" s="139"/>
      <c r="AA934" s="139"/>
      <c r="AB934" s="139"/>
      <c r="AC934" s="139"/>
      <c r="AD934" s="139"/>
      <c r="AE934" s="139"/>
      <c r="AF934" s="139"/>
      <c r="AG934" s="139"/>
      <c r="AH934" s="139"/>
      <c r="AI934" s="139"/>
      <c r="AJ934" s="139"/>
      <c r="AK934" s="139"/>
      <c r="AL934" s="139"/>
      <c r="AM934" s="139"/>
      <c r="AN934" s="139"/>
      <c r="AO934" s="139"/>
      <c r="AP934" s="139"/>
      <c r="AQ934" s="70" t="s">
        <v>204</v>
      </c>
      <c r="AR934" s="70">
        <v>2007</v>
      </c>
      <c r="AS934" s="139"/>
      <c r="AT934" s="139"/>
      <c r="AU934" s="139"/>
      <c r="AV934" s="71">
        <v>11364114.663479589</v>
      </c>
      <c r="AW934" s="104" t="s">
        <v>123</v>
      </c>
      <c r="AX934" s="104"/>
      <c r="AY934" s="104" t="s">
        <v>1817</v>
      </c>
      <c r="AZ934" s="104" t="s">
        <v>1193</v>
      </c>
      <c r="BA934" s="104"/>
      <c r="BB934" s="104"/>
      <c r="BC934" s="66"/>
      <c r="BD934" s="66"/>
      <c r="BE934" s="121"/>
      <c r="BF934" s="121"/>
      <c r="BG934" s="121"/>
      <c r="BH934" s="121"/>
      <c r="BI934" s="121"/>
      <c r="BJ934" s="121"/>
      <c r="BK934" s="121"/>
      <c r="BL934" s="121"/>
      <c r="BM934" s="121"/>
      <c r="BN934" s="121"/>
      <c r="BO934" s="121"/>
      <c r="BP934" s="121"/>
      <c r="BQ934" s="121"/>
      <c r="BR934" s="121"/>
      <c r="BS934" s="121"/>
      <c r="BT934" s="121"/>
      <c r="BU934" s="121"/>
      <c r="BV934" s="121"/>
      <c r="BW934" s="121"/>
      <c r="BX934" s="121"/>
      <c r="BY934" s="121"/>
    </row>
    <row r="935" spans="1:77" s="100" customFormat="1" ht="16" hidden="1" thickBot="1">
      <c r="A935" s="231"/>
      <c r="B935" s="254"/>
      <c r="C935" s="72" t="s">
        <v>919</v>
      </c>
      <c r="D935" s="70"/>
      <c r="E935" s="119" t="s">
        <v>1780</v>
      </c>
      <c r="F935" s="104" t="s">
        <v>123</v>
      </c>
      <c r="G935" s="139"/>
      <c r="H935" s="139"/>
      <c r="I935" s="139"/>
      <c r="J935" s="104" t="s">
        <v>1193</v>
      </c>
      <c r="K935" s="139"/>
      <c r="L935" s="139"/>
      <c r="M935" s="139"/>
      <c r="N935" s="139"/>
      <c r="O935" s="139"/>
      <c r="P935" s="139"/>
      <c r="Q935" s="139"/>
      <c r="R935" s="50" t="s">
        <v>1781</v>
      </c>
      <c r="S935" s="50">
        <v>0</v>
      </c>
      <c r="T935" s="104"/>
      <c r="U935" s="50" t="s">
        <v>1653</v>
      </c>
      <c r="V935" s="104"/>
      <c r="W935" s="50">
        <v>0</v>
      </c>
      <c r="X935" s="50">
        <v>0</v>
      </c>
      <c r="Y935" s="50">
        <v>0</v>
      </c>
      <c r="Z935" s="139"/>
      <c r="AA935" s="139"/>
      <c r="AB935" s="139"/>
      <c r="AC935" s="139"/>
      <c r="AD935" s="139"/>
      <c r="AE935" s="139"/>
      <c r="AF935" s="139"/>
      <c r="AG935" s="139"/>
      <c r="AH935" s="139"/>
      <c r="AI935" s="139"/>
      <c r="AJ935" s="139"/>
      <c r="AK935" s="139"/>
      <c r="AL935" s="139"/>
      <c r="AM935" s="139"/>
      <c r="AN935" s="139"/>
      <c r="AO935" s="139"/>
      <c r="AP935" s="139"/>
      <c r="AQ935" s="70" t="s">
        <v>204</v>
      </c>
      <c r="AR935" s="70">
        <v>2007</v>
      </c>
      <c r="AS935" s="139"/>
      <c r="AT935" s="139"/>
      <c r="AU935" s="139"/>
      <c r="AV935" s="71">
        <v>119323203.96653569</v>
      </c>
      <c r="AW935" s="104" t="s">
        <v>123</v>
      </c>
      <c r="AX935" s="104"/>
      <c r="AY935" s="104" t="s">
        <v>1817</v>
      </c>
      <c r="AZ935" s="104" t="s">
        <v>1193</v>
      </c>
      <c r="BA935" s="104"/>
      <c r="BB935" s="104"/>
      <c r="BC935" s="66"/>
      <c r="BD935" s="66"/>
      <c r="BE935" s="121"/>
      <c r="BF935" s="121"/>
      <c r="BG935" s="121"/>
      <c r="BH935" s="121"/>
      <c r="BI935" s="121"/>
      <c r="BJ935" s="121"/>
      <c r="BK935" s="121"/>
      <c r="BL935" s="121"/>
      <c r="BM935" s="121"/>
      <c r="BN935" s="121"/>
      <c r="BO935" s="121"/>
      <c r="BP935" s="121"/>
      <c r="BQ935" s="121"/>
      <c r="BR935" s="121"/>
      <c r="BS935" s="121"/>
      <c r="BT935" s="121"/>
      <c r="BU935" s="121"/>
      <c r="BV935" s="121"/>
      <c r="BW935" s="121"/>
      <c r="BX935" s="121"/>
      <c r="BY935" s="121"/>
    </row>
    <row r="936" spans="1:77" s="100" customFormat="1" ht="28.5" hidden="1" customHeight="1">
      <c r="A936" s="231"/>
      <c r="B936" s="254"/>
      <c r="C936" s="72" t="s">
        <v>920</v>
      </c>
      <c r="D936" s="70"/>
      <c r="E936" s="119" t="s">
        <v>712</v>
      </c>
      <c r="F936" s="104" t="s">
        <v>123</v>
      </c>
      <c r="G936" s="139"/>
      <c r="H936" s="139"/>
      <c r="I936" s="139"/>
      <c r="J936" s="104" t="s">
        <v>1193</v>
      </c>
      <c r="K936" s="139"/>
      <c r="L936" s="139"/>
      <c r="M936" s="139"/>
      <c r="N936" s="139"/>
      <c r="O936" s="139"/>
      <c r="P936" s="139"/>
      <c r="Q936" s="139"/>
      <c r="R936" s="50" t="s">
        <v>1782</v>
      </c>
      <c r="S936" s="50">
        <v>0</v>
      </c>
      <c r="T936" s="104" t="s">
        <v>1581</v>
      </c>
      <c r="U936" s="50" t="s">
        <v>1653</v>
      </c>
      <c r="V936" s="104"/>
      <c r="W936" s="50">
        <v>0</v>
      </c>
      <c r="X936" s="50">
        <v>0</v>
      </c>
      <c r="Y936" s="50">
        <v>0</v>
      </c>
      <c r="Z936" s="139"/>
      <c r="AA936" s="139"/>
      <c r="AB936" s="139"/>
      <c r="AC936" s="139"/>
      <c r="AD936" s="139"/>
      <c r="AE936" s="139"/>
      <c r="AF936" s="139"/>
      <c r="AG936" s="139"/>
      <c r="AH936" s="139"/>
      <c r="AI936" s="139"/>
      <c r="AJ936" s="139"/>
      <c r="AK936" s="139"/>
      <c r="AL936" s="139"/>
      <c r="AM936" s="139"/>
      <c r="AN936" s="139"/>
      <c r="AO936" s="139"/>
      <c r="AP936" s="139"/>
      <c r="AQ936" s="70" t="s">
        <v>204</v>
      </c>
      <c r="AR936" s="70">
        <v>2007</v>
      </c>
      <c r="AS936" s="139"/>
      <c r="AT936" s="139"/>
      <c r="AU936" s="139"/>
      <c r="AV936" s="71">
        <v>13801740.640875835</v>
      </c>
      <c r="AW936" s="104" t="s">
        <v>123</v>
      </c>
      <c r="AX936" s="104"/>
      <c r="AY936" s="104" t="s">
        <v>1817</v>
      </c>
      <c r="AZ936" s="104" t="s">
        <v>1193</v>
      </c>
      <c r="BA936" s="104"/>
      <c r="BB936" s="104"/>
      <c r="BC936" s="66"/>
      <c r="BD936" s="66"/>
      <c r="BE936" s="121"/>
      <c r="BF936" s="121"/>
      <c r="BG936" s="121"/>
      <c r="BH936" s="121"/>
      <c r="BI936" s="121"/>
      <c r="BJ936" s="121"/>
      <c r="BK936" s="121"/>
      <c r="BL936" s="121"/>
      <c r="BM936" s="121"/>
      <c r="BN936" s="121"/>
      <c r="BO936" s="121"/>
      <c r="BP936" s="121"/>
      <c r="BQ936" s="121"/>
      <c r="BR936" s="121"/>
      <c r="BS936" s="121"/>
      <c r="BT936" s="121"/>
      <c r="BU936" s="121"/>
      <c r="BV936" s="121"/>
      <c r="BW936" s="121"/>
      <c r="BX936" s="121"/>
      <c r="BY936" s="121"/>
    </row>
    <row r="937" spans="1:77" s="100" customFormat="1" ht="16" hidden="1" thickBot="1">
      <c r="A937" s="231"/>
      <c r="B937" s="254"/>
      <c r="C937" s="72" t="s">
        <v>921</v>
      </c>
      <c r="D937" s="70"/>
      <c r="E937" s="119" t="s">
        <v>1763</v>
      </c>
      <c r="F937" s="104" t="s">
        <v>123</v>
      </c>
      <c r="G937" s="139"/>
      <c r="H937" s="139"/>
      <c r="I937" s="139"/>
      <c r="J937" s="104" t="s">
        <v>1193</v>
      </c>
      <c r="K937" s="139"/>
      <c r="L937" s="139"/>
      <c r="M937" s="139"/>
      <c r="N937" s="139"/>
      <c r="O937" s="139"/>
      <c r="P937" s="139"/>
      <c r="Q937" s="139"/>
      <c r="R937" s="50" t="s">
        <v>1783</v>
      </c>
      <c r="S937" s="50">
        <v>0</v>
      </c>
      <c r="T937" s="104" t="s">
        <v>1581</v>
      </c>
      <c r="U937" s="50" t="s">
        <v>1653</v>
      </c>
      <c r="V937" s="104"/>
      <c r="W937" s="50">
        <v>0</v>
      </c>
      <c r="X937" s="50">
        <v>0</v>
      </c>
      <c r="Y937" s="50">
        <v>0</v>
      </c>
      <c r="Z937" s="139"/>
      <c r="AA937" s="139"/>
      <c r="AB937" s="139"/>
      <c r="AC937" s="139"/>
      <c r="AD937" s="139"/>
      <c r="AE937" s="139"/>
      <c r="AF937" s="139"/>
      <c r="AG937" s="139"/>
      <c r="AH937" s="139"/>
      <c r="AI937" s="139"/>
      <c r="AJ937" s="139"/>
      <c r="AK937" s="139"/>
      <c r="AL937" s="139"/>
      <c r="AM937" s="139"/>
      <c r="AN937" s="139"/>
      <c r="AO937" s="139"/>
      <c r="AP937" s="139"/>
      <c r="AQ937" s="70" t="s">
        <v>204</v>
      </c>
      <c r="AR937" s="70">
        <v>2007</v>
      </c>
      <c r="AS937" s="139"/>
      <c r="AT937" s="139"/>
      <c r="AU937" s="139"/>
      <c r="AV937" s="71">
        <v>117811510.11819787</v>
      </c>
      <c r="AW937" s="104" t="s">
        <v>123</v>
      </c>
      <c r="AX937" s="104"/>
      <c r="AY937" s="104" t="s">
        <v>1803</v>
      </c>
      <c r="AZ937" s="104" t="s">
        <v>1193</v>
      </c>
      <c r="BA937" s="104"/>
      <c r="BB937" s="104"/>
      <c r="BC937" s="66"/>
      <c r="BD937" s="66"/>
      <c r="BE937" s="121"/>
      <c r="BF937" s="121"/>
      <c r="BG937" s="121"/>
      <c r="BH937" s="121"/>
      <c r="BI937" s="121"/>
      <c r="BJ937" s="121"/>
      <c r="BK937" s="121"/>
      <c r="BL937" s="121"/>
      <c r="BM937" s="121"/>
      <c r="BN937" s="121"/>
      <c r="BO937" s="121"/>
      <c r="BP937" s="121"/>
      <c r="BQ937" s="121"/>
      <c r="BR937" s="121"/>
      <c r="BS937" s="121"/>
      <c r="BT937" s="121"/>
      <c r="BU937" s="121"/>
      <c r="BV937" s="121"/>
      <c r="BW937" s="121"/>
      <c r="BX937" s="121"/>
      <c r="BY937" s="121"/>
    </row>
    <row r="938" spans="1:77" s="100" customFormat="1" ht="16" hidden="1" thickBot="1">
      <c r="A938" s="231"/>
      <c r="B938" s="254"/>
      <c r="C938" s="72" t="s">
        <v>922</v>
      </c>
      <c r="D938" s="70"/>
      <c r="E938" s="119" t="s">
        <v>716</v>
      </c>
      <c r="F938" s="104" t="s">
        <v>123</v>
      </c>
      <c r="G938" s="139"/>
      <c r="H938" s="139"/>
      <c r="I938" s="139"/>
      <c r="J938" s="104" t="s">
        <v>1193</v>
      </c>
      <c r="K938" s="139"/>
      <c r="L938" s="139"/>
      <c r="M938" s="139"/>
      <c r="N938" s="139"/>
      <c r="O938" s="139"/>
      <c r="P938" s="139"/>
      <c r="Q938" s="139"/>
      <c r="R938" s="50" t="s">
        <v>1784</v>
      </c>
      <c r="S938" s="50">
        <v>0</v>
      </c>
      <c r="T938" s="104" t="s">
        <v>238</v>
      </c>
      <c r="U938" s="50" t="s">
        <v>1653</v>
      </c>
      <c r="V938" s="104"/>
      <c r="W938" s="50">
        <v>0</v>
      </c>
      <c r="X938" s="50">
        <v>0</v>
      </c>
      <c r="Y938" s="50">
        <v>0</v>
      </c>
      <c r="Z938" s="139"/>
      <c r="AA938" s="139"/>
      <c r="AB938" s="139"/>
      <c r="AC938" s="139"/>
      <c r="AD938" s="139"/>
      <c r="AE938" s="139"/>
      <c r="AF938" s="139"/>
      <c r="AG938" s="139"/>
      <c r="AH938" s="139"/>
      <c r="AI938" s="139"/>
      <c r="AJ938" s="139"/>
      <c r="AK938" s="139"/>
      <c r="AL938" s="139"/>
      <c r="AM938" s="139"/>
      <c r="AN938" s="139"/>
      <c r="AO938" s="139"/>
      <c r="AP938" s="139"/>
      <c r="AQ938" s="70" t="s">
        <v>204</v>
      </c>
      <c r="AR938" s="70">
        <v>2007</v>
      </c>
      <c r="AS938" s="139"/>
      <c r="AT938" s="139"/>
      <c r="AU938" s="139"/>
      <c r="AV938" s="71">
        <v>74584522.404981077</v>
      </c>
      <c r="AW938" s="104" t="s">
        <v>123</v>
      </c>
      <c r="AX938" s="104"/>
      <c r="AY938" s="104" t="s">
        <v>1803</v>
      </c>
      <c r="AZ938" s="104" t="s">
        <v>1193</v>
      </c>
      <c r="BA938" s="104"/>
      <c r="BB938" s="104"/>
      <c r="BC938" s="66"/>
      <c r="BD938" s="66"/>
      <c r="BE938" s="121"/>
      <c r="BF938" s="121"/>
      <c r="BG938" s="121"/>
      <c r="BH938" s="121"/>
      <c r="BI938" s="121"/>
      <c r="BJ938" s="121"/>
      <c r="BK938" s="121"/>
      <c r="BL938" s="121"/>
      <c r="BM938" s="121"/>
      <c r="BN938" s="121"/>
      <c r="BO938" s="121"/>
      <c r="BP938" s="121"/>
      <c r="BQ938" s="121"/>
      <c r="BR938" s="121"/>
      <c r="BS938" s="121"/>
      <c r="BT938" s="121"/>
      <c r="BU938" s="121"/>
      <c r="BV938" s="121"/>
      <c r="BW938" s="121"/>
      <c r="BX938" s="121"/>
      <c r="BY938" s="121"/>
    </row>
    <row r="939" spans="1:77" s="100" customFormat="1" ht="16" hidden="1" thickBot="1">
      <c r="A939" s="231"/>
      <c r="B939" s="254"/>
      <c r="C939" s="72" t="s">
        <v>923</v>
      </c>
      <c r="D939" s="70"/>
      <c r="E939" s="119" t="s">
        <v>713</v>
      </c>
      <c r="F939" s="104" t="s">
        <v>123</v>
      </c>
      <c r="G939" s="139"/>
      <c r="H939" s="139"/>
      <c r="I939" s="139"/>
      <c r="J939" s="104" t="s">
        <v>1193</v>
      </c>
      <c r="K939" s="139"/>
      <c r="L939" s="139"/>
      <c r="M939" s="139"/>
      <c r="N939" s="139"/>
      <c r="O939" s="139"/>
      <c r="P939" s="139"/>
      <c r="Q939" s="139"/>
      <c r="R939" s="50" t="s">
        <v>1785</v>
      </c>
      <c r="S939" s="50">
        <v>0</v>
      </c>
      <c r="T939" s="104" t="s">
        <v>238</v>
      </c>
      <c r="U939" s="50" t="s">
        <v>1658</v>
      </c>
      <c r="V939" s="104"/>
      <c r="W939" s="50">
        <v>0</v>
      </c>
      <c r="X939" s="50">
        <v>0</v>
      </c>
      <c r="Y939" s="50">
        <v>0</v>
      </c>
      <c r="Z939" s="139"/>
      <c r="AA939" s="139"/>
      <c r="AB939" s="139"/>
      <c r="AC939" s="139"/>
      <c r="AD939" s="139"/>
      <c r="AE939" s="139"/>
      <c r="AF939" s="139"/>
      <c r="AG939" s="139"/>
      <c r="AH939" s="139"/>
      <c r="AI939" s="139"/>
      <c r="AJ939" s="139"/>
      <c r="AK939" s="139"/>
      <c r="AL939" s="139"/>
      <c r="AM939" s="139"/>
      <c r="AN939" s="139"/>
      <c r="AO939" s="139"/>
      <c r="AP939" s="139"/>
      <c r="AQ939" s="70" t="s">
        <v>204</v>
      </c>
      <c r="AR939" s="70">
        <v>2007</v>
      </c>
      <c r="AS939" s="139"/>
      <c r="AT939" s="139"/>
      <c r="AU939" s="139"/>
      <c r="AV939" s="71">
        <v>39134193.264338896</v>
      </c>
      <c r="AW939" s="104" t="s">
        <v>123</v>
      </c>
      <c r="AX939" s="104"/>
      <c r="AY939" s="104" t="s">
        <v>1805</v>
      </c>
      <c r="AZ939" s="104" t="s">
        <v>1193</v>
      </c>
      <c r="BA939" s="104"/>
      <c r="BB939" s="104"/>
      <c r="BC939" s="66"/>
      <c r="BD939" s="66"/>
      <c r="BE939" s="121"/>
      <c r="BF939" s="121"/>
      <c r="BG939" s="121"/>
      <c r="BH939" s="121"/>
      <c r="BI939" s="121"/>
      <c r="BJ939" s="121"/>
      <c r="BK939" s="121"/>
      <c r="BL939" s="121"/>
      <c r="BM939" s="121"/>
      <c r="BN939" s="121"/>
      <c r="BO939" s="121"/>
      <c r="BP939" s="121"/>
      <c r="BQ939" s="121"/>
      <c r="BR939" s="121"/>
      <c r="BS939" s="121"/>
      <c r="BT939" s="121"/>
      <c r="BU939" s="121"/>
      <c r="BV939" s="121"/>
      <c r="BW939" s="121"/>
      <c r="BX939" s="121"/>
      <c r="BY939" s="121"/>
    </row>
    <row r="940" spans="1:77" s="100" customFormat="1" ht="16" hidden="1" thickBot="1">
      <c r="A940" s="231"/>
      <c r="B940" s="254"/>
      <c r="C940" s="72" t="s">
        <v>924</v>
      </c>
      <c r="D940" s="70"/>
      <c r="E940" s="119" t="s">
        <v>720</v>
      </c>
      <c r="F940" s="104" t="s">
        <v>123</v>
      </c>
      <c r="G940" s="139"/>
      <c r="H940" s="139"/>
      <c r="I940" s="139"/>
      <c r="J940" s="104" t="s">
        <v>1193</v>
      </c>
      <c r="K940" s="139"/>
      <c r="L940" s="139"/>
      <c r="M940" s="139"/>
      <c r="N940" s="139"/>
      <c r="O940" s="139"/>
      <c r="P940" s="139"/>
      <c r="Q940" s="139"/>
      <c r="R940" s="50" t="s">
        <v>837</v>
      </c>
      <c r="S940" s="50">
        <v>0</v>
      </c>
      <c r="T940" s="104" t="s">
        <v>225</v>
      </c>
      <c r="U940" s="50">
        <v>0</v>
      </c>
      <c r="V940" s="104"/>
      <c r="W940" s="50">
        <v>0</v>
      </c>
      <c r="X940" s="50">
        <v>0</v>
      </c>
      <c r="Y940" s="50">
        <v>0</v>
      </c>
      <c r="Z940" s="139"/>
      <c r="AA940" s="139"/>
      <c r="AB940" s="139"/>
      <c r="AC940" s="139"/>
      <c r="AD940" s="139"/>
      <c r="AE940" s="139"/>
      <c r="AF940" s="139"/>
      <c r="AG940" s="139"/>
      <c r="AH940" s="139"/>
      <c r="AI940" s="139"/>
      <c r="AJ940" s="139"/>
      <c r="AK940" s="139"/>
      <c r="AL940" s="139"/>
      <c r="AM940" s="139"/>
      <c r="AN940" s="139"/>
      <c r="AO940" s="139"/>
      <c r="AP940" s="139"/>
      <c r="AQ940" s="70" t="s">
        <v>204</v>
      </c>
      <c r="AR940" s="70">
        <v>2007</v>
      </c>
      <c r="AS940" s="139"/>
      <c r="AT940" s="139"/>
      <c r="AU940" s="139"/>
      <c r="AV940" s="71">
        <v>51540638.310996667</v>
      </c>
      <c r="AW940" s="104" t="s">
        <v>123</v>
      </c>
      <c r="AX940" s="104"/>
      <c r="AY940" s="104" t="s">
        <v>1807</v>
      </c>
      <c r="AZ940" s="104" t="s">
        <v>1193</v>
      </c>
      <c r="BA940" s="104"/>
      <c r="BB940" s="104"/>
      <c r="BC940" s="66"/>
      <c r="BD940" s="66"/>
      <c r="BE940" s="121"/>
      <c r="BF940" s="121"/>
      <c r="BG940" s="121"/>
      <c r="BH940" s="121"/>
      <c r="BI940" s="121"/>
      <c r="BJ940" s="121"/>
      <c r="BK940" s="121"/>
      <c r="BL940" s="121"/>
      <c r="BM940" s="121"/>
      <c r="BN940" s="121"/>
      <c r="BO940" s="121"/>
      <c r="BP940" s="121"/>
      <c r="BQ940" s="121"/>
      <c r="BR940" s="121"/>
      <c r="BS940" s="121"/>
      <c r="BT940" s="121"/>
      <c r="BU940" s="121"/>
      <c r="BV940" s="121"/>
      <c r="BW940" s="121"/>
      <c r="BX940" s="121"/>
      <c r="BY940" s="121"/>
    </row>
    <row r="941" spans="1:77" s="100" customFormat="1" ht="16" hidden="1" thickBot="1">
      <c r="A941" s="231"/>
      <c r="B941" s="254"/>
      <c r="C941" s="72" t="s">
        <v>925</v>
      </c>
      <c r="D941" s="70"/>
      <c r="E941" s="119" t="s">
        <v>1786</v>
      </c>
      <c r="F941" s="104" t="s">
        <v>123</v>
      </c>
      <c r="G941" s="139"/>
      <c r="H941" s="139"/>
      <c r="I941" s="139"/>
      <c r="J941" s="104" t="s">
        <v>1193</v>
      </c>
      <c r="K941" s="139"/>
      <c r="L941" s="139"/>
      <c r="M941" s="139"/>
      <c r="N941" s="139"/>
      <c r="O941" s="139"/>
      <c r="P941" s="139"/>
      <c r="Q941" s="139"/>
      <c r="R941" s="50" t="s">
        <v>1787</v>
      </c>
      <c r="S941" s="50">
        <v>0</v>
      </c>
      <c r="T941" s="104" t="s">
        <v>1587</v>
      </c>
      <c r="U941" s="50" t="s">
        <v>1654</v>
      </c>
      <c r="V941" s="104"/>
      <c r="W941" s="50">
        <v>0</v>
      </c>
      <c r="X941" s="50">
        <v>0</v>
      </c>
      <c r="Y941" s="50">
        <v>0</v>
      </c>
      <c r="Z941" s="139"/>
      <c r="AA941" s="139"/>
      <c r="AB941" s="139"/>
      <c r="AC941" s="139"/>
      <c r="AD941" s="139"/>
      <c r="AE941" s="139"/>
      <c r="AF941" s="139"/>
      <c r="AG941" s="139"/>
      <c r="AH941" s="139"/>
      <c r="AI941" s="139"/>
      <c r="AJ941" s="139"/>
      <c r="AK941" s="139"/>
      <c r="AL941" s="139"/>
      <c r="AM941" s="139"/>
      <c r="AN941" s="139"/>
      <c r="AO941" s="139"/>
      <c r="AP941" s="139"/>
      <c r="AQ941" s="70" t="s">
        <v>204</v>
      </c>
      <c r="AR941" s="70">
        <v>2007</v>
      </c>
      <c r="AS941" s="139"/>
      <c r="AT941" s="139"/>
      <c r="AU941" s="139"/>
      <c r="AV941" s="71">
        <v>96582683.153479204</v>
      </c>
      <c r="AW941" s="104" t="s">
        <v>123</v>
      </c>
      <c r="AX941" s="104"/>
      <c r="AY941" s="104" t="s">
        <v>1818</v>
      </c>
      <c r="AZ941" s="104" t="s">
        <v>1193</v>
      </c>
      <c r="BA941" s="104"/>
      <c r="BB941" s="104"/>
      <c r="BC941" s="66"/>
      <c r="BD941" s="66"/>
      <c r="BE941" s="121"/>
      <c r="BF941" s="121"/>
      <c r="BG941" s="121"/>
      <c r="BH941" s="121"/>
      <c r="BI941" s="121"/>
      <c r="BJ941" s="121"/>
      <c r="BK941" s="121"/>
      <c r="BL941" s="121"/>
      <c r="BM941" s="121"/>
      <c r="BN941" s="121"/>
      <c r="BO941" s="121"/>
      <c r="BP941" s="121"/>
      <c r="BQ941" s="121"/>
      <c r="BR941" s="121"/>
      <c r="BS941" s="121"/>
      <c r="BT941" s="121"/>
      <c r="BU941" s="121"/>
      <c r="BV941" s="121"/>
      <c r="BW941" s="121"/>
      <c r="BX941" s="121"/>
      <c r="BY941" s="121"/>
    </row>
    <row r="942" spans="1:77" s="100" customFormat="1" ht="16" hidden="1" thickBot="1">
      <c r="A942" s="231"/>
      <c r="B942" s="254"/>
      <c r="C942" s="72" t="s">
        <v>926</v>
      </c>
      <c r="D942" s="70"/>
      <c r="E942" s="119" t="s">
        <v>716</v>
      </c>
      <c r="F942" s="104" t="s">
        <v>123</v>
      </c>
      <c r="G942" s="139"/>
      <c r="H942" s="139"/>
      <c r="I942" s="139"/>
      <c r="J942" s="104" t="s">
        <v>1193</v>
      </c>
      <c r="K942" s="139"/>
      <c r="L942" s="139"/>
      <c r="M942" s="139"/>
      <c r="N942" s="139"/>
      <c r="O942" s="139"/>
      <c r="P942" s="139"/>
      <c r="Q942" s="139"/>
      <c r="R942" s="50" t="s">
        <v>1788</v>
      </c>
      <c r="S942" s="50">
        <v>0</v>
      </c>
      <c r="T942" s="104"/>
      <c r="U942" s="50" t="s">
        <v>1653</v>
      </c>
      <c r="V942" s="104"/>
      <c r="W942" s="50">
        <v>0</v>
      </c>
      <c r="X942" s="50">
        <v>0</v>
      </c>
      <c r="Y942" s="50">
        <v>0</v>
      </c>
      <c r="Z942" s="139"/>
      <c r="AA942" s="139"/>
      <c r="AB942" s="139"/>
      <c r="AC942" s="139"/>
      <c r="AD942" s="139"/>
      <c r="AE942" s="139"/>
      <c r="AF942" s="139"/>
      <c r="AG942" s="139"/>
      <c r="AH942" s="139"/>
      <c r="AI942" s="139"/>
      <c r="AJ942" s="139"/>
      <c r="AK942" s="139"/>
      <c r="AL942" s="139"/>
      <c r="AM942" s="139"/>
      <c r="AN942" s="139"/>
      <c r="AO942" s="139"/>
      <c r="AP942" s="139"/>
      <c r="AQ942" s="70" t="s">
        <v>204</v>
      </c>
      <c r="AR942" s="70">
        <v>2007</v>
      </c>
      <c r="AS942" s="139"/>
      <c r="AT942" s="139"/>
      <c r="AU942" s="139"/>
      <c r="AV942" s="71">
        <v>22524370.129335117</v>
      </c>
      <c r="AW942" s="104" t="s">
        <v>123</v>
      </c>
      <c r="AX942" s="104"/>
      <c r="AY942" s="104" t="s">
        <v>1803</v>
      </c>
      <c r="AZ942" s="104" t="s">
        <v>1193</v>
      </c>
      <c r="BA942" s="104"/>
      <c r="BB942" s="104"/>
      <c r="BC942" s="66"/>
      <c r="BD942" s="66"/>
      <c r="BE942" s="121"/>
      <c r="BF942" s="121"/>
      <c r="BG942" s="121"/>
      <c r="BH942" s="121"/>
      <c r="BI942" s="121"/>
      <c r="BJ942" s="121"/>
      <c r="BK942" s="121"/>
      <c r="BL942" s="121"/>
      <c r="BM942" s="121"/>
      <c r="BN942" s="121"/>
      <c r="BO942" s="121"/>
      <c r="BP942" s="121"/>
      <c r="BQ942" s="121"/>
      <c r="BR942" s="121"/>
      <c r="BS942" s="121"/>
      <c r="BT942" s="121"/>
      <c r="BU942" s="121"/>
      <c r="BV942" s="121"/>
      <c r="BW942" s="121"/>
      <c r="BX942" s="121"/>
      <c r="BY942" s="121"/>
    </row>
    <row r="943" spans="1:77" s="100" customFormat="1" ht="16" hidden="1" thickBot="1">
      <c r="A943" s="231"/>
      <c r="B943" s="254"/>
      <c r="C943" s="72" t="s">
        <v>927</v>
      </c>
      <c r="D943" s="70"/>
      <c r="E943" s="73" t="s">
        <v>713</v>
      </c>
      <c r="F943" s="104" t="s">
        <v>123</v>
      </c>
      <c r="G943" s="139"/>
      <c r="H943" s="139"/>
      <c r="I943" s="139"/>
      <c r="J943" s="104" t="s">
        <v>1193</v>
      </c>
      <c r="K943" s="139"/>
      <c r="L943" s="139"/>
      <c r="M943" s="139"/>
      <c r="N943" s="139"/>
      <c r="O943" s="139"/>
      <c r="P943" s="139"/>
      <c r="Q943" s="139"/>
      <c r="R943" s="50" t="s">
        <v>1789</v>
      </c>
      <c r="S943" s="50">
        <v>0</v>
      </c>
      <c r="T943" s="104" t="s">
        <v>1591</v>
      </c>
      <c r="U943" s="50" t="s">
        <v>1655</v>
      </c>
      <c r="V943" s="104"/>
      <c r="W943" s="50">
        <v>0</v>
      </c>
      <c r="X943" s="50">
        <v>0</v>
      </c>
      <c r="Y943" s="50">
        <v>0</v>
      </c>
      <c r="Z943" s="139"/>
      <c r="AA943" s="139"/>
      <c r="AB943" s="139"/>
      <c r="AC943" s="139"/>
      <c r="AD943" s="139"/>
      <c r="AE943" s="139"/>
      <c r="AF943" s="139"/>
      <c r="AG943" s="139"/>
      <c r="AH943" s="139"/>
      <c r="AI943" s="139"/>
      <c r="AJ943" s="139"/>
      <c r="AK943" s="139"/>
      <c r="AL943" s="139"/>
      <c r="AM943" s="139"/>
      <c r="AN943" s="139"/>
      <c r="AO943" s="139"/>
      <c r="AP943" s="139"/>
      <c r="AQ943" s="70" t="s">
        <v>204</v>
      </c>
      <c r="AR943" s="70">
        <v>2007</v>
      </c>
      <c r="AS943" s="139"/>
      <c r="AT943" s="139"/>
      <c r="AU943" s="139"/>
      <c r="AV943" s="71">
        <v>287117526.84288126</v>
      </c>
      <c r="AW943" s="104" t="s">
        <v>123</v>
      </c>
      <c r="AX943" s="104"/>
      <c r="AY943" s="104" t="s">
        <v>1819</v>
      </c>
      <c r="AZ943" s="104" t="s">
        <v>1193</v>
      </c>
      <c r="BA943" s="104"/>
      <c r="BB943" s="104"/>
      <c r="BC943" s="66"/>
      <c r="BD943" s="66"/>
      <c r="BE943" s="121"/>
      <c r="BF943" s="121"/>
      <c r="BG943" s="121"/>
      <c r="BH943" s="121"/>
      <c r="BI943" s="121"/>
      <c r="BJ943" s="121"/>
      <c r="BK943" s="121"/>
      <c r="BL943" s="121"/>
      <c r="BM943" s="121"/>
      <c r="BN943" s="121"/>
      <c r="BO943" s="121"/>
      <c r="BP943" s="121"/>
      <c r="BQ943" s="121"/>
      <c r="BR943" s="121"/>
      <c r="BS943" s="121"/>
      <c r="BT943" s="121"/>
      <c r="BU943" s="121"/>
      <c r="BV943" s="121"/>
      <c r="BW943" s="121"/>
      <c r="BX943" s="121"/>
      <c r="BY943" s="121"/>
    </row>
    <row r="944" spans="1:77" s="100" customFormat="1" ht="16" hidden="1" thickBot="1">
      <c r="A944" s="231"/>
      <c r="B944" s="254"/>
      <c r="C944" s="72" t="s">
        <v>928</v>
      </c>
      <c r="D944" s="70"/>
      <c r="E944" s="128" t="s">
        <v>713</v>
      </c>
      <c r="F944" s="104" t="s">
        <v>123</v>
      </c>
      <c r="G944" s="139"/>
      <c r="H944" s="139"/>
      <c r="I944" s="139"/>
      <c r="J944" s="104" t="s">
        <v>1193</v>
      </c>
      <c r="K944" s="139"/>
      <c r="L944" s="139"/>
      <c r="M944" s="139"/>
      <c r="N944" s="139"/>
      <c r="O944" s="139"/>
      <c r="P944" s="139"/>
      <c r="Q944" s="139"/>
      <c r="R944" s="146" t="s">
        <v>1790</v>
      </c>
      <c r="S944" s="146">
        <v>0</v>
      </c>
      <c r="T944" s="282" t="s">
        <v>238</v>
      </c>
      <c r="U944" s="146" t="s">
        <v>1653</v>
      </c>
      <c r="V944" s="104"/>
      <c r="W944" s="50">
        <v>0</v>
      </c>
      <c r="X944" s="50">
        <v>0</v>
      </c>
      <c r="Y944" s="50">
        <v>0</v>
      </c>
      <c r="Z944" s="139"/>
      <c r="AA944" s="139"/>
      <c r="AB944" s="139"/>
      <c r="AC944" s="139"/>
      <c r="AD944" s="139"/>
      <c r="AE944" s="139"/>
      <c r="AF944" s="139"/>
      <c r="AG944" s="139"/>
      <c r="AH944" s="139"/>
      <c r="AI944" s="139"/>
      <c r="AJ944" s="139"/>
      <c r="AK944" s="139"/>
      <c r="AL944" s="139"/>
      <c r="AM944" s="139"/>
      <c r="AN944" s="139"/>
      <c r="AO944" s="139"/>
      <c r="AP944" s="139"/>
      <c r="AQ944" s="70" t="s">
        <v>204</v>
      </c>
      <c r="AR944" s="70">
        <v>2007</v>
      </c>
      <c r="AS944" s="139"/>
      <c r="AT944" s="139"/>
      <c r="AU944" s="139"/>
      <c r="AV944" s="71">
        <v>179448455.24259195</v>
      </c>
      <c r="AW944" s="104" t="s">
        <v>123</v>
      </c>
      <c r="AX944" s="104"/>
      <c r="AY944" s="104" t="s">
        <v>1819</v>
      </c>
      <c r="AZ944" s="104" t="s">
        <v>1193</v>
      </c>
      <c r="BA944" s="104"/>
      <c r="BB944" s="104"/>
      <c r="BC944" s="66"/>
      <c r="BD944" s="66"/>
      <c r="BE944" s="121"/>
      <c r="BF944" s="121"/>
      <c r="BG944" s="121"/>
      <c r="BH944" s="121"/>
      <c r="BI944" s="121"/>
      <c r="BJ944" s="121"/>
      <c r="BK944" s="121"/>
      <c r="BL944" s="121"/>
      <c r="BM944" s="121"/>
      <c r="BN944" s="121"/>
      <c r="BO944" s="121"/>
      <c r="BP944" s="121"/>
      <c r="BQ944" s="121"/>
      <c r="BR944" s="121"/>
      <c r="BS944" s="121"/>
      <c r="BT944" s="121"/>
      <c r="BU944" s="121"/>
      <c r="BV944" s="121"/>
      <c r="BW944" s="121"/>
      <c r="BX944" s="121"/>
      <c r="BY944" s="121"/>
    </row>
    <row r="945" spans="1:77" s="100" customFormat="1" ht="16" hidden="1" thickBot="1">
      <c r="A945" s="231"/>
      <c r="B945" s="254"/>
      <c r="C945" s="72" t="s">
        <v>929</v>
      </c>
      <c r="D945" s="70"/>
      <c r="E945" s="73" t="s">
        <v>713</v>
      </c>
      <c r="F945" s="104" t="s">
        <v>123</v>
      </c>
      <c r="G945" s="139"/>
      <c r="H945" s="139"/>
      <c r="I945" s="139"/>
      <c r="J945" s="104" t="s">
        <v>1193</v>
      </c>
      <c r="K945" s="139"/>
      <c r="L945" s="139"/>
      <c r="M945" s="139"/>
      <c r="N945" s="139"/>
      <c r="O945" s="139"/>
      <c r="P945" s="139"/>
      <c r="Q945" s="139"/>
      <c r="R945" s="146" t="s">
        <v>1791</v>
      </c>
      <c r="S945" s="146">
        <v>0</v>
      </c>
      <c r="T945" s="282" t="s">
        <v>1591</v>
      </c>
      <c r="U945" s="146" t="s">
        <v>1792</v>
      </c>
      <c r="V945" s="104"/>
      <c r="W945" s="50">
        <v>0</v>
      </c>
      <c r="X945" s="50">
        <v>0</v>
      </c>
      <c r="Y945" s="50">
        <v>0</v>
      </c>
      <c r="Z945" s="139"/>
      <c r="AA945" s="139"/>
      <c r="AB945" s="139"/>
      <c r="AC945" s="139"/>
      <c r="AD945" s="139"/>
      <c r="AE945" s="139"/>
      <c r="AF945" s="139"/>
      <c r="AG945" s="139"/>
      <c r="AH945" s="139"/>
      <c r="AI945" s="139"/>
      <c r="AJ945" s="139"/>
      <c r="AK945" s="139"/>
      <c r="AL945" s="139"/>
      <c r="AM945" s="139"/>
      <c r="AN945" s="139"/>
      <c r="AO945" s="139"/>
      <c r="AP945" s="139"/>
      <c r="AQ945" s="70" t="s">
        <v>204</v>
      </c>
      <c r="AR945" s="70">
        <v>2007</v>
      </c>
      <c r="AS945" s="139"/>
      <c r="AT945" s="139"/>
      <c r="AU945" s="139"/>
      <c r="AV945" s="71">
        <v>263191068.57214391</v>
      </c>
      <c r="AW945" s="104" t="s">
        <v>123</v>
      </c>
      <c r="AX945" s="104"/>
      <c r="AY945" s="104" t="s">
        <v>1819</v>
      </c>
      <c r="AZ945" s="104" t="s">
        <v>1193</v>
      </c>
      <c r="BA945" s="104"/>
      <c r="BB945" s="104"/>
      <c r="BC945" s="66"/>
      <c r="BD945" s="66"/>
      <c r="BE945" s="121"/>
      <c r="BF945" s="121"/>
      <c r="BG945" s="121"/>
      <c r="BH945" s="121"/>
      <c r="BI945" s="121"/>
      <c r="BJ945" s="121"/>
      <c r="BK945" s="121"/>
      <c r="BL945" s="121"/>
      <c r="BM945" s="121"/>
      <c r="BN945" s="121"/>
      <c r="BO945" s="121"/>
      <c r="BP945" s="121"/>
      <c r="BQ945" s="121"/>
      <c r="BR945" s="121"/>
      <c r="BS945" s="121"/>
      <c r="BT945" s="121"/>
      <c r="BU945" s="121"/>
      <c r="BV945" s="121"/>
      <c r="BW945" s="121"/>
      <c r="BX945" s="121"/>
      <c r="BY945" s="121"/>
    </row>
    <row r="946" spans="1:77" s="100" customFormat="1" ht="16" hidden="1" thickBot="1">
      <c r="A946" s="231"/>
      <c r="B946" s="254"/>
      <c r="C946" s="72" t="s">
        <v>930</v>
      </c>
      <c r="D946" s="70" t="s">
        <v>1000</v>
      </c>
      <c r="E946" s="73" t="s">
        <v>732</v>
      </c>
      <c r="F946" s="104" t="s">
        <v>123</v>
      </c>
      <c r="G946" s="139"/>
      <c r="H946" s="139"/>
      <c r="I946" s="139"/>
      <c r="J946" s="104" t="s">
        <v>1193</v>
      </c>
      <c r="K946" s="139"/>
      <c r="L946" s="139"/>
      <c r="M946" s="139"/>
      <c r="N946" s="139"/>
      <c r="O946" s="139"/>
      <c r="P946" s="139"/>
      <c r="Q946" s="139"/>
      <c r="R946" s="50" t="s">
        <v>1050</v>
      </c>
      <c r="S946" s="50">
        <v>0</v>
      </c>
      <c r="T946" s="104" t="s">
        <v>225</v>
      </c>
      <c r="U946" s="50">
        <v>0</v>
      </c>
      <c r="V946" s="104"/>
      <c r="W946" s="50">
        <v>0</v>
      </c>
      <c r="X946" s="50">
        <v>0</v>
      </c>
      <c r="Y946" s="50">
        <v>0</v>
      </c>
      <c r="Z946" s="139"/>
      <c r="AA946" s="139"/>
      <c r="AB946" s="139"/>
      <c r="AC946" s="139"/>
      <c r="AD946" s="139"/>
      <c r="AE946" s="139"/>
      <c r="AF946" s="139"/>
      <c r="AG946" s="139"/>
      <c r="AH946" s="139"/>
      <c r="AI946" s="139"/>
      <c r="AJ946" s="139"/>
      <c r="AK946" s="139"/>
      <c r="AL946" s="139"/>
      <c r="AM946" s="139"/>
      <c r="AN946" s="139"/>
      <c r="AO946" s="139"/>
      <c r="AP946" s="139"/>
      <c r="AQ946" s="70" t="s">
        <v>204</v>
      </c>
      <c r="AR946" s="70">
        <v>2008</v>
      </c>
      <c r="AS946" s="139"/>
      <c r="AT946" s="139"/>
      <c r="AU946" s="139"/>
      <c r="AV946" s="71">
        <v>1475128536.2985086</v>
      </c>
      <c r="AW946" s="104" t="s">
        <v>123</v>
      </c>
      <c r="AX946" s="104"/>
      <c r="AY946" s="104" t="s">
        <v>1802</v>
      </c>
      <c r="AZ946" s="104" t="s">
        <v>1193</v>
      </c>
      <c r="BA946" s="104"/>
      <c r="BB946" s="104"/>
      <c r="BC946" s="66"/>
      <c r="BD946" s="66"/>
      <c r="BE946" s="121"/>
      <c r="BF946" s="121"/>
      <c r="BG946" s="121"/>
      <c r="BH946" s="121"/>
      <c r="BI946" s="121"/>
      <c r="BJ946" s="121"/>
      <c r="BK946" s="121"/>
      <c r="BL946" s="121"/>
      <c r="BM946" s="121"/>
      <c r="BN946" s="121"/>
      <c r="BO946" s="121"/>
      <c r="BP946" s="121"/>
      <c r="BQ946" s="121"/>
      <c r="BR946" s="121"/>
      <c r="BS946" s="121"/>
      <c r="BT946" s="121"/>
      <c r="BU946" s="121"/>
      <c r="BV946" s="121"/>
      <c r="BW946" s="121"/>
      <c r="BX946" s="121"/>
      <c r="BY946" s="121"/>
    </row>
    <row r="947" spans="1:77" s="100" customFormat="1" ht="16" hidden="1" thickBot="1">
      <c r="A947" s="231"/>
      <c r="B947" s="254"/>
      <c r="C947" s="72" t="s">
        <v>931</v>
      </c>
      <c r="D947" s="70" t="s">
        <v>1001</v>
      </c>
      <c r="E947" s="73" t="s">
        <v>733</v>
      </c>
      <c r="F947" s="104" t="s">
        <v>123</v>
      </c>
      <c r="G947" s="139"/>
      <c r="H947" s="139"/>
      <c r="I947" s="139"/>
      <c r="J947" s="104" t="s">
        <v>1193</v>
      </c>
      <c r="K947" s="139"/>
      <c r="L947" s="139"/>
      <c r="M947" s="139"/>
      <c r="N947" s="139"/>
      <c r="O947" s="139"/>
      <c r="P947" s="139"/>
      <c r="Q947" s="139"/>
      <c r="R947" s="50" t="s">
        <v>1051</v>
      </c>
      <c r="S947" s="50">
        <v>0</v>
      </c>
      <c r="T947" s="104" t="s">
        <v>1581</v>
      </c>
      <c r="U947" s="50">
        <v>0</v>
      </c>
      <c r="V947" s="104"/>
      <c r="W947" s="50">
        <v>0</v>
      </c>
      <c r="X947" s="50">
        <v>0</v>
      </c>
      <c r="Y947" s="50">
        <v>0</v>
      </c>
      <c r="Z947" s="139"/>
      <c r="AA947" s="139"/>
      <c r="AB947" s="139"/>
      <c r="AC947" s="139"/>
      <c r="AD947" s="139"/>
      <c r="AE947" s="139"/>
      <c r="AF947" s="139"/>
      <c r="AG947" s="139"/>
      <c r="AH947" s="139"/>
      <c r="AI947" s="139"/>
      <c r="AJ947" s="139"/>
      <c r="AK947" s="139"/>
      <c r="AL947" s="139"/>
      <c r="AM947" s="139"/>
      <c r="AN947" s="139"/>
      <c r="AO947" s="139"/>
      <c r="AP947" s="139"/>
      <c r="AQ947" s="70" t="s">
        <v>204</v>
      </c>
      <c r="AR947" s="70">
        <v>2008</v>
      </c>
      <c r="AS947" s="139"/>
      <c r="AT947" s="139"/>
      <c r="AU947" s="139"/>
      <c r="AV947" s="71">
        <v>198586670.37380198</v>
      </c>
      <c r="AW947" s="104" t="s">
        <v>123</v>
      </c>
      <c r="AX947" s="104"/>
      <c r="AY947" s="104" t="s">
        <v>1802</v>
      </c>
      <c r="AZ947" s="104" t="s">
        <v>1193</v>
      </c>
      <c r="BA947" s="104"/>
      <c r="BB947" s="104"/>
      <c r="BC947" s="66"/>
      <c r="BD947" s="66"/>
      <c r="BE947" s="121"/>
      <c r="BF947" s="121"/>
      <c r="BG947" s="121"/>
      <c r="BH947" s="121"/>
      <c r="BI947" s="121"/>
      <c r="BJ947" s="121"/>
      <c r="BK947" s="121"/>
      <c r="BL947" s="121"/>
      <c r="BM947" s="121"/>
      <c r="BN947" s="121"/>
      <c r="BO947" s="121"/>
      <c r="BP947" s="121"/>
      <c r="BQ947" s="121"/>
      <c r="BR947" s="121"/>
      <c r="BS947" s="121"/>
      <c r="BT947" s="121"/>
      <c r="BU947" s="121"/>
      <c r="BV947" s="121"/>
      <c r="BW947" s="121"/>
      <c r="BX947" s="121"/>
      <c r="BY947" s="121"/>
    </row>
    <row r="948" spans="1:77" s="100" customFormat="1" ht="16" hidden="1" thickBot="1">
      <c r="A948" s="231"/>
      <c r="B948" s="254"/>
      <c r="C948" s="72" t="s">
        <v>932</v>
      </c>
      <c r="D948" s="70" t="s">
        <v>1002</v>
      </c>
      <c r="E948" s="73" t="s">
        <v>732</v>
      </c>
      <c r="F948" s="104" t="s">
        <v>123</v>
      </c>
      <c r="G948" s="139"/>
      <c r="H948" s="139"/>
      <c r="I948" s="139"/>
      <c r="J948" s="104" t="s">
        <v>1193</v>
      </c>
      <c r="K948" s="139"/>
      <c r="L948" s="139"/>
      <c r="M948" s="139"/>
      <c r="N948" s="139"/>
      <c r="O948" s="139"/>
      <c r="P948" s="139"/>
      <c r="Q948" s="139"/>
      <c r="R948" s="50" t="s">
        <v>1051</v>
      </c>
      <c r="S948" s="50">
        <v>0</v>
      </c>
      <c r="T948" s="104" t="s">
        <v>1581</v>
      </c>
      <c r="U948" s="50">
        <v>0</v>
      </c>
      <c r="V948" s="104"/>
      <c r="W948" s="50">
        <v>0</v>
      </c>
      <c r="X948" s="50">
        <v>0</v>
      </c>
      <c r="Y948" s="50">
        <v>0</v>
      </c>
      <c r="Z948" s="139"/>
      <c r="AA948" s="139"/>
      <c r="AB948" s="139"/>
      <c r="AC948" s="139"/>
      <c r="AD948" s="139"/>
      <c r="AE948" s="139"/>
      <c r="AF948" s="139"/>
      <c r="AG948" s="139"/>
      <c r="AH948" s="139"/>
      <c r="AI948" s="139"/>
      <c r="AJ948" s="139"/>
      <c r="AK948" s="139"/>
      <c r="AL948" s="139"/>
      <c r="AM948" s="139"/>
      <c r="AN948" s="139"/>
      <c r="AO948" s="139"/>
      <c r="AP948" s="139"/>
      <c r="AQ948" s="70" t="s">
        <v>204</v>
      </c>
      <c r="AR948" s="70">
        <v>2008</v>
      </c>
      <c r="AS948" s="139"/>
      <c r="AT948" s="139"/>
      <c r="AU948" s="139"/>
      <c r="AV948" s="71">
        <v>114258212.39250739</v>
      </c>
      <c r="AW948" s="104" t="s">
        <v>123</v>
      </c>
      <c r="AX948" s="104"/>
      <c r="AY948" s="104" t="s">
        <v>1802</v>
      </c>
      <c r="AZ948" s="104" t="s">
        <v>1193</v>
      </c>
      <c r="BA948" s="104"/>
      <c r="BB948" s="104"/>
      <c r="BC948" s="66"/>
      <c r="BD948" s="66"/>
      <c r="BE948" s="121"/>
      <c r="BF948" s="121"/>
      <c r="BG948" s="121"/>
      <c r="BH948" s="121"/>
      <c r="BI948" s="121"/>
      <c r="BJ948" s="121"/>
      <c r="BK948" s="121"/>
      <c r="BL948" s="121"/>
      <c r="BM948" s="121"/>
      <c r="BN948" s="121"/>
      <c r="BO948" s="121"/>
      <c r="BP948" s="121"/>
      <c r="BQ948" s="121"/>
      <c r="BR948" s="121"/>
      <c r="BS948" s="121"/>
      <c r="BT948" s="121"/>
      <c r="BU948" s="121"/>
      <c r="BV948" s="121"/>
      <c r="BW948" s="121"/>
      <c r="BX948" s="121"/>
      <c r="BY948" s="121"/>
    </row>
    <row r="949" spans="1:77" s="100" customFormat="1" ht="16" hidden="1" thickBot="1">
      <c r="A949" s="231"/>
      <c r="B949" s="254"/>
      <c r="C949" s="72" t="s">
        <v>933</v>
      </c>
      <c r="D949" s="70" t="s">
        <v>1003</v>
      </c>
      <c r="E949" s="73" t="s">
        <v>732</v>
      </c>
      <c r="F949" s="104" t="s">
        <v>123</v>
      </c>
      <c r="G949" s="139"/>
      <c r="H949" s="139"/>
      <c r="I949" s="139"/>
      <c r="J949" s="104" t="s">
        <v>1193</v>
      </c>
      <c r="K949" s="139"/>
      <c r="L949" s="139"/>
      <c r="M949" s="139"/>
      <c r="N949" s="139"/>
      <c r="O949" s="139"/>
      <c r="P949" s="139"/>
      <c r="Q949" s="139"/>
      <c r="R949" s="50" t="s">
        <v>1051</v>
      </c>
      <c r="S949" s="50">
        <v>0</v>
      </c>
      <c r="T949" s="104" t="s">
        <v>1581</v>
      </c>
      <c r="U949" s="50">
        <v>0</v>
      </c>
      <c r="V949" s="104"/>
      <c r="W949" s="50">
        <v>0</v>
      </c>
      <c r="X949" s="50">
        <v>0</v>
      </c>
      <c r="Y949" s="50">
        <v>0</v>
      </c>
      <c r="Z949" s="139"/>
      <c r="AA949" s="139"/>
      <c r="AB949" s="139"/>
      <c r="AC949" s="139"/>
      <c r="AD949" s="139"/>
      <c r="AE949" s="139"/>
      <c r="AF949" s="139"/>
      <c r="AG949" s="139"/>
      <c r="AH949" s="139"/>
      <c r="AI949" s="139"/>
      <c r="AJ949" s="139"/>
      <c r="AK949" s="139"/>
      <c r="AL949" s="139"/>
      <c r="AM949" s="139"/>
      <c r="AN949" s="139"/>
      <c r="AO949" s="139"/>
      <c r="AP949" s="139"/>
      <c r="AQ949" s="70" t="s">
        <v>204</v>
      </c>
      <c r="AR949" s="70">
        <v>2008</v>
      </c>
      <c r="AS949" s="139"/>
      <c r="AT949" s="139"/>
      <c r="AU949" s="139"/>
      <c r="AV949" s="71">
        <v>24454921.985003121</v>
      </c>
      <c r="AW949" s="104" t="s">
        <v>123</v>
      </c>
      <c r="AX949" s="104"/>
      <c r="AY949" s="104" t="s">
        <v>1802</v>
      </c>
      <c r="AZ949" s="104" t="s">
        <v>1193</v>
      </c>
      <c r="BA949" s="104"/>
      <c r="BB949" s="104"/>
      <c r="BC949" s="66"/>
      <c r="BD949" s="66"/>
      <c r="BE949" s="121"/>
      <c r="BF949" s="121"/>
      <c r="BG949" s="121"/>
      <c r="BH949" s="121"/>
      <c r="BI949" s="121"/>
      <c r="BJ949" s="121"/>
      <c r="BK949" s="121"/>
      <c r="BL949" s="121"/>
      <c r="BM949" s="121"/>
      <c r="BN949" s="121"/>
      <c r="BO949" s="121"/>
      <c r="BP949" s="121"/>
      <c r="BQ949" s="121"/>
      <c r="BR949" s="121"/>
      <c r="BS949" s="121"/>
      <c r="BT949" s="121"/>
      <c r="BU949" s="121"/>
      <c r="BV949" s="121"/>
      <c r="BW949" s="121"/>
      <c r="BX949" s="121"/>
      <c r="BY949" s="121"/>
    </row>
    <row r="950" spans="1:77" s="100" customFormat="1" ht="16" hidden="1" thickBot="1">
      <c r="A950" s="231"/>
      <c r="B950" s="254"/>
      <c r="C950" s="72" t="s">
        <v>934</v>
      </c>
      <c r="D950" s="70" t="s">
        <v>1004</v>
      </c>
      <c r="E950" s="73" t="s">
        <v>732</v>
      </c>
      <c r="F950" s="104" t="s">
        <v>123</v>
      </c>
      <c r="G950" s="139"/>
      <c r="H950" s="139"/>
      <c r="I950" s="139"/>
      <c r="J950" s="104" t="s">
        <v>1193</v>
      </c>
      <c r="K950" s="139"/>
      <c r="L950" s="139"/>
      <c r="M950" s="139"/>
      <c r="N950" s="139"/>
      <c r="O950" s="139"/>
      <c r="P950" s="139"/>
      <c r="Q950" s="139"/>
      <c r="R950" s="50" t="s">
        <v>1051</v>
      </c>
      <c r="S950" s="50">
        <v>0</v>
      </c>
      <c r="T950" s="104" t="s">
        <v>1581</v>
      </c>
      <c r="U950" s="50">
        <v>0</v>
      </c>
      <c r="V950" s="104"/>
      <c r="W950" s="50">
        <v>0</v>
      </c>
      <c r="X950" s="50">
        <v>0</v>
      </c>
      <c r="Y950" s="50">
        <v>0</v>
      </c>
      <c r="Z950" s="139"/>
      <c r="AA950" s="139"/>
      <c r="AB950" s="139"/>
      <c r="AC950" s="139"/>
      <c r="AD950" s="139"/>
      <c r="AE950" s="139"/>
      <c r="AF950" s="139"/>
      <c r="AG950" s="139"/>
      <c r="AH950" s="139"/>
      <c r="AI950" s="139"/>
      <c r="AJ950" s="139"/>
      <c r="AK950" s="139"/>
      <c r="AL950" s="139"/>
      <c r="AM950" s="139"/>
      <c r="AN950" s="139"/>
      <c r="AO950" s="139"/>
      <c r="AP950" s="139"/>
      <c r="AQ950" s="70" t="s">
        <v>204</v>
      </c>
      <c r="AR950" s="70">
        <v>2008</v>
      </c>
      <c r="AS950" s="139"/>
      <c r="AT950" s="139"/>
      <c r="AU950" s="139"/>
      <c r="AV950" s="71">
        <v>49303663.492881618</v>
      </c>
      <c r="AW950" s="104" t="s">
        <v>123</v>
      </c>
      <c r="AX950" s="104"/>
      <c r="AY950" s="104" t="s">
        <v>1802</v>
      </c>
      <c r="AZ950" s="104" t="s">
        <v>1193</v>
      </c>
      <c r="BA950" s="104"/>
      <c r="BB950" s="104"/>
      <c r="BC950" s="66"/>
      <c r="BD950" s="66"/>
      <c r="BE950" s="121"/>
      <c r="BF950" s="121"/>
      <c r="BG950" s="121"/>
      <c r="BH950" s="121"/>
      <c r="BI950" s="121"/>
      <c r="BJ950" s="121"/>
      <c r="BK950" s="121"/>
      <c r="BL950" s="121"/>
      <c r="BM950" s="121"/>
      <c r="BN950" s="121"/>
      <c r="BO950" s="121"/>
      <c r="BP950" s="121"/>
      <c r="BQ950" s="121"/>
      <c r="BR950" s="121"/>
      <c r="BS950" s="121"/>
      <c r="BT950" s="121"/>
      <c r="BU950" s="121"/>
      <c r="BV950" s="121"/>
      <c r="BW950" s="121"/>
      <c r="BX950" s="121"/>
      <c r="BY950" s="121"/>
    </row>
    <row r="951" spans="1:77" s="100" customFormat="1" ht="16" hidden="1" thickBot="1">
      <c r="A951" s="231"/>
      <c r="B951" s="254"/>
      <c r="C951" s="72" t="s">
        <v>935</v>
      </c>
      <c r="D951" s="70" t="s">
        <v>1005</v>
      </c>
      <c r="E951" s="73" t="s">
        <v>732</v>
      </c>
      <c r="F951" s="104" t="s">
        <v>123</v>
      </c>
      <c r="G951" s="139"/>
      <c r="H951" s="139"/>
      <c r="I951" s="139"/>
      <c r="J951" s="104" t="s">
        <v>1193</v>
      </c>
      <c r="K951" s="139"/>
      <c r="L951" s="139"/>
      <c r="M951" s="139"/>
      <c r="N951" s="139"/>
      <c r="O951" s="139"/>
      <c r="P951" s="139"/>
      <c r="Q951" s="139"/>
      <c r="R951" s="50" t="s">
        <v>1052</v>
      </c>
      <c r="S951" s="50">
        <v>0</v>
      </c>
      <c r="T951" s="104" t="s">
        <v>1581</v>
      </c>
      <c r="U951" s="50">
        <v>0</v>
      </c>
      <c r="V951" s="104"/>
      <c r="W951" s="50">
        <v>0</v>
      </c>
      <c r="X951" s="50">
        <v>0</v>
      </c>
      <c r="Y951" s="50">
        <v>0</v>
      </c>
      <c r="Z951" s="139"/>
      <c r="AA951" s="139"/>
      <c r="AB951" s="139"/>
      <c r="AC951" s="139"/>
      <c r="AD951" s="139"/>
      <c r="AE951" s="139"/>
      <c r="AF951" s="139"/>
      <c r="AG951" s="139"/>
      <c r="AH951" s="139"/>
      <c r="AI951" s="139"/>
      <c r="AJ951" s="139"/>
      <c r="AK951" s="139"/>
      <c r="AL951" s="139"/>
      <c r="AM951" s="139"/>
      <c r="AN951" s="139"/>
      <c r="AO951" s="139"/>
      <c r="AP951" s="139"/>
      <c r="AQ951" s="70" t="s">
        <v>204</v>
      </c>
      <c r="AR951" s="70">
        <v>2008</v>
      </c>
      <c r="AS951" s="139"/>
      <c r="AT951" s="139"/>
      <c r="AU951" s="139"/>
      <c r="AV951" s="71">
        <v>179886594.96500999</v>
      </c>
      <c r="AW951" s="104" t="s">
        <v>123</v>
      </c>
      <c r="AX951" s="104"/>
      <c r="AY951" s="104" t="s">
        <v>1802</v>
      </c>
      <c r="AZ951" s="104" t="s">
        <v>1193</v>
      </c>
      <c r="BA951" s="104"/>
      <c r="BB951" s="104"/>
      <c r="BC951" s="66"/>
      <c r="BD951" s="66"/>
      <c r="BE951" s="121"/>
      <c r="BF951" s="121"/>
      <c r="BG951" s="121"/>
      <c r="BH951" s="121"/>
      <c r="BI951" s="121"/>
      <c r="BJ951" s="121"/>
      <c r="BK951" s="121"/>
      <c r="BL951" s="121"/>
      <c r="BM951" s="121"/>
      <c r="BN951" s="121"/>
      <c r="BO951" s="121"/>
      <c r="BP951" s="121"/>
      <c r="BQ951" s="121"/>
      <c r="BR951" s="121"/>
      <c r="BS951" s="121"/>
      <c r="BT951" s="121"/>
      <c r="BU951" s="121"/>
      <c r="BV951" s="121"/>
      <c r="BW951" s="121"/>
      <c r="BX951" s="121"/>
      <c r="BY951" s="121"/>
    </row>
    <row r="952" spans="1:77" s="100" customFormat="1" ht="16" hidden="1" thickBot="1">
      <c r="A952" s="231"/>
      <c r="B952" s="254"/>
      <c r="C952" s="72" t="s">
        <v>936</v>
      </c>
      <c r="D952" s="70" t="s">
        <v>1006</v>
      </c>
      <c r="E952" s="73" t="s">
        <v>732</v>
      </c>
      <c r="F952" s="104" t="s">
        <v>123</v>
      </c>
      <c r="G952" s="139"/>
      <c r="H952" s="139"/>
      <c r="I952" s="139"/>
      <c r="J952" s="104" t="s">
        <v>1193</v>
      </c>
      <c r="K952" s="139"/>
      <c r="L952" s="139"/>
      <c r="M952" s="139"/>
      <c r="N952" s="139"/>
      <c r="O952" s="139"/>
      <c r="P952" s="139"/>
      <c r="Q952" s="139"/>
      <c r="R952" s="50" t="s">
        <v>1053</v>
      </c>
      <c r="S952" s="50">
        <v>0</v>
      </c>
      <c r="T952" s="104" t="s">
        <v>1581</v>
      </c>
      <c r="U952" s="50">
        <v>0</v>
      </c>
      <c r="V952" s="104"/>
      <c r="W952" s="50">
        <v>0</v>
      </c>
      <c r="X952" s="50">
        <v>0</v>
      </c>
      <c r="Y952" s="50">
        <v>0</v>
      </c>
      <c r="Z952" s="139"/>
      <c r="AA952" s="139"/>
      <c r="AB952" s="139"/>
      <c r="AC952" s="139"/>
      <c r="AD952" s="139"/>
      <c r="AE952" s="139"/>
      <c r="AF952" s="139"/>
      <c r="AG952" s="139"/>
      <c r="AH952" s="139"/>
      <c r="AI952" s="139"/>
      <c r="AJ952" s="139"/>
      <c r="AK952" s="139"/>
      <c r="AL952" s="139"/>
      <c r="AM952" s="139"/>
      <c r="AN952" s="139"/>
      <c r="AO952" s="139"/>
      <c r="AP952" s="139"/>
      <c r="AQ952" s="70" t="s">
        <v>204</v>
      </c>
      <c r="AR952" s="70">
        <v>2008</v>
      </c>
      <c r="AS952" s="139"/>
      <c r="AT952" s="139"/>
      <c r="AU952" s="139"/>
      <c r="AV952" s="71">
        <v>214034261.00836292</v>
      </c>
      <c r="AW952" s="104" t="s">
        <v>123</v>
      </c>
      <c r="AX952" s="104"/>
      <c r="AY952" s="104" t="s">
        <v>1802</v>
      </c>
      <c r="AZ952" s="104" t="s">
        <v>1193</v>
      </c>
      <c r="BA952" s="104"/>
      <c r="BB952" s="104"/>
      <c r="BC952" s="66"/>
      <c r="BD952" s="66"/>
      <c r="BE952" s="121"/>
      <c r="BF952" s="121"/>
      <c r="BG952" s="121"/>
      <c r="BH952" s="121"/>
      <c r="BI952" s="121"/>
      <c r="BJ952" s="121"/>
      <c r="BK952" s="121"/>
      <c r="BL952" s="121"/>
      <c r="BM952" s="121"/>
      <c r="BN952" s="121"/>
      <c r="BO952" s="121"/>
      <c r="BP952" s="121"/>
      <c r="BQ952" s="121"/>
      <c r="BR952" s="121"/>
      <c r="BS952" s="121"/>
      <c r="BT952" s="121"/>
      <c r="BU952" s="121"/>
      <c r="BV952" s="121"/>
      <c r="BW952" s="121"/>
      <c r="BX952" s="121"/>
      <c r="BY952" s="121"/>
    </row>
    <row r="953" spans="1:77" s="100" customFormat="1" ht="16" hidden="1" thickBot="1">
      <c r="A953" s="231"/>
      <c r="B953" s="254"/>
      <c r="C953" s="72" t="s">
        <v>937</v>
      </c>
      <c r="D953" s="70" t="s">
        <v>1007</v>
      </c>
      <c r="E953" s="73" t="s">
        <v>732</v>
      </c>
      <c r="F953" s="104" t="s">
        <v>123</v>
      </c>
      <c r="G953" s="139"/>
      <c r="H953" s="139"/>
      <c r="I953" s="139"/>
      <c r="J953" s="104" t="s">
        <v>1193</v>
      </c>
      <c r="K953" s="139"/>
      <c r="L953" s="139"/>
      <c r="M953" s="139"/>
      <c r="N953" s="139"/>
      <c r="O953" s="139"/>
      <c r="P953" s="139"/>
      <c r="Q953" s="139"/>
      <c r="R953" s="50" t="s">
        <v>1054</v>
      </c>
      <c r="S953" s="50">
        <v>0</v>
      </c>
      <c r="T953" s="104" t="s">
        <v>1581</v>
      </c>
      <c r="U953" s="50">
        <v>0</v>
      </c>
      <c r="V953" s="104"/>
      <c r="W953" s="50">
        <v>0</v>
      </c>
      <c r="X953" s="50">
        <v>0</v>
      </c>
      <c r="Y953" s="50">
        <v>0</v>
      </c>
      <c r="Z953" s="139"/>
      <c r="AA953" s="139"/>
      <c r="AB953" s="139"/>
      <c r="AC953" s="139"/>
      <c r="AD953" s="139"/>
      <c r="AE953" s="139"/>
      <c r="AF953" s="139"/>
      <c r="AG953" s="139"/>
      <c r="AH953" s="139"/>
      <c r="AI953" s="139"/>
      <c r="AJ953" s="139"/>
      <c r="AK953" s="139"/>
      <c r="AL953" s="139"/>
      <c r="AM953" s="139"/>
      <c r="AN953" s="139"/>
      <c r="AO953" s="139"/>
      <c r="AP953" s="139"/>
      <c r="AQ953" s="70" t="s">
        <v>204</v>
      </c>
      <c r="AR953" s="70">
        <v>2008</v>
      </c>
      <c r="AS953" s="139"/>
      <c r="AT953" s="139"/>
      <c r="AU953" s="139"/>
      <c r="AV953" s="71">
        <v>2756913.1025661891</v>
      </c>
      <c r="AW953" s="104" t="s">
        <v>123</v>
      </c>
      <c r="AX953" s="104"/>
      <c r="AY953" s="104" t="s">
        <v>1802</v>
      </c>
      <c r="AZ953" s="104" t="s">
        <v>1193</v>
      </c>
      <c r="BA953" s="104"/>
      <c r="BB953" s="104"/>
      <c r="BC953" s="66"/>
      <c r="BD953" s="66"/>
      <c r="BE953" s="121"/>
      <c r="BF953" s="121"/>
      <c r="BG953" s="121"/>
      <c r="BH953" s="121"/>
      <c r="BI953" s="121"/>
      <c r="BJ953" s="121"/>
      <c r="BK953" s="121"/>
      <c r="BL953" s="121"/>
      <c r="BM953" s="121"/>
      <c r="BN953" s="121"/>
      <c r="BO953" s="121"/>
      <c r="BP953" s="121"/>
      <c r="BQ953" s="121"/>
      <c r="BR953" s="121"/>
      <c r="BS953" s="121"/>
      <c r="BT953" s="121"/>
      <c r="BU953" s="121"/>
      <c r="BV953" s="121"/>
      <c r="BW953" s="121"/>
      <c r="BX953" s="121"/>
      <c r="BY953" s="121"/>
    </row>
    <row r="954" spans="1:77" s="100" customFormat="1" ht="16" hidden="1" thickBot="1">
      <c r="A954" s="231"/>
      <c r="B954" s="254"/>
      <c r="C954" s="72" t="s">
        <v>938</v>
      </c>
      <c r="D954" s="70" t="s">
        <v>1008</v>
      </c>
      <c r="E954" s="73" t="s">
        <v>732</v>
      </c>
      <c r="F954" s="104" t="s">
        <v>123</v>
      </c>
      <c r="G954" s="139"/>
      <c r="H954" s="139"/>
      <c r="I954" s="139"/>
      <c r="J954" s="104" t="s">
        <v>1193</v>
      </c>
      <c r="K954" s="139"/>
      <c r="L954" s="139"/>
      <c r="M954" s="139"/>
      <c r="N954" s="139"/>
      <c r="O954" s="139"/>
      <c r="P954" s="139"/>
      <c r="Q954" s="139"/>
      <c r="R954" s="50" t="s">
        <v>1055</v>
      </c>
      <c r="S954" s="50">
        <v>0</v>
      </c>
      <c r="T954" s="104" t="s">
        <v>225</v>
      </c>
      <c r="U954" s="50">
        <v>0</v>
      </c>
      <c r="V954" s="104"/>
      <c r="W954" s="50">
        <v>0</v>
      </c>
      <c r="X954" s="50">
        <v>0</v>
      </c>
      <c r="Y954" s="50">
        <v>0</v>
      </c>
      <c r="Z954" s="139"/>
      <c r="AA954" s="139"/>
      <c r="AB954" s="139"/>
      <c r="AC954" s="139"/>
      <c r="AD954" s="139"/>
      <c r="AE954" s="139"/>
      <c r="AF954" s="139"/>
      <c r="AG954" s="139"/>
      <c r="AH954" s="139"/>
      <c r="AI954" s="139"/>
      <c r="AJ954" s="139"/>
      <c r="AK954" s="139"/>
      <c r="AL954" s="139"/>
      <c r="AM954" s="139"/>
      <c r="AN954" s="139"/>
      <c r="AO954" s="139"/>
      <c r="AP954" s="139"/>
      <c r="AQ954" s="70" t="s">
        <v>204</v>
      </c>
      <c r="AR954" s="70">
        <v>2008</v>
      </c>
      <c r="AS954" s="139"/>
      <c r="AT954" s="139"/>
      <c r="AU954" s="139"/>
      <c r="AV954" s="71">
        <v>2756913.1025661891</v>
      </c>
      <c r="AW954" s="104" t="s">
        <v>123</v>
      </c>
      <c r="AX954" s="104"/>
      <c r="AY954" s="104" t="s">
        <v>1802</v>
      </c>
      <c r="AZ954" s="104" t="s">
        <v>1193</v>
      </c>
      <c r="BA954" s="104"/>
      <c r="BB954" s="104"/>
      <c r="BC954" s="66"/>
      <c r="BD954" s="66"/>
      <c r="BE954" s="121"/>
      <c r="BF954" s="121"/>
      <c r="BG954" s="121"/>
      <c r="BH954" s="121"/>
      <c r="BI954" s="121"/>
      <c r="BJ954" s="121"/>
      <c r="BK954" s="121"/>
      <c r="BL954" s="121"/>
      <c r="BM954" s="121"/>
      <c r="BN954" s="121"/>
      <c r="BO954" s="121"/>
      <c r="BP954" s="121"/>
      <c r="BQ954" s="121"/>
      <c r="BR954" s="121"/>
      <c r="BS954" s="121"/>
      <c r="BT954" s="121"/>
      <c r="BU954" s="121"/>
      <c r="BV954" s="121"/>
      <c r="BW954" s="121"/>
      <c r="BX954" s="121"/>
      <c r="BY954" s="121"/>
    </row>
    <row r="955" spans="1:77" s="100" customFormat="1" ht="16" hidden="1" thickBot="1">
      <c r="A955" s="231"/>
      <c r="B955" s="254"/>
      <c r="C955" s="72" t="s">
        <v>939</v>
      </c>
      <c r="D955" s="70" t="s">
        <v>1009</v>
      </c>
      <c r="E955" s="73" t="s">
        <v>732</v>
      </c>
      <c r="F955" s="104" t="s">
        <v>123</v>
      </c>
      <c r="G955" s="139"/>
      <c r="H955" s="139"/>
      <c r="I955" s="139"/>
      <c r="J955" s="104" t="s">
        <v>1193</v>
      </c>
      <c r="K955" s="139"/>
      <c r="L955" s="139"/>
      <c r="M955" s="139"/>
      <c r="N955" s="139"/>
      <c r="O955" s="139"/>
      <c r="P955" s="139"/>
      <c r="Q955" s="139"/>
      <c r="R955" s="50" t="s">
        <v>1054</v>
      </c>
      <c r="S955" s="50">
        <v>0</v>
      </c>
      <c r="T955" s="104" t="s">
        <v>1581</v>
      </c>
      <c r="U955" s="50">
        <v>0</v>
      </c>
      <c r="V955" s="104"/>
      <c r="W955" s="50">
        <v>0</v>
      </c>
      <c r="X955" s="50">
        <v>0</v>
      </c>
      <c r="Y955" s="50">
        <v>0</v>
      </c>
      <c r="Z955" s="139"/>
      <c r="AA955" s="139"/>
      <c r="AB955" s="139"/>
      <c r="AC955" s="139"/>
      <c r="AD955" s="139"/>
      <c r="AE955" s="139"/>
      <c r="AF955" s="139"/>
      <c r="AG955" s="139"/>
      <c r="AH955" s="139"/>
      <c r="AI955" s="139"/>
      <c r="AJ955" s="139"/>
      <c r="AK955" s="139"/>
      <c r="AL955" s="139"/>
      <c r="AM955" s="139"/>
      <c r="AN955" s="139"/>
      <c r="AO955" s="139"/>
      <c r="AP955" s="139"/>
      <c r="AQ955" s="70" t="s">
        <v>204</v>
      </c>
      <c r="AR955" s="70">
        <v>2008</v>
      </c>
      <c r="AS955" s="139"/>
      <c r="AT955" s="139"/>
      <c r="AU955" s="139"/>
      <c r="AV955" s="71">
        <v>2646636.5784635413</v>
      </c>
      <c r="AW955" s="104" t="s">
        <v>123</v>
      </c>
      <c r="AX955" s="104"/>
      <c r="AY955" s="104" t="s">
        <v>1802</v>
      </c>
      <c r="AZ955" s="104" t="s">
        <v>1193</v>
      </c>
      <c r="BA955" s="104"/>
      <c r="BB955" s="104"/>
      <c r="BC955" s="66"/>
      <c r="BD955" s="66"/>
      <c r="BE955" s="121"/>
      <c r="BF955" s="121"/>
      <c r="BG955" s="121"/>
      <c r="BH955" s="121"/>
      <c r="BI955" s="121"/>
      <c r="BJ955" s="121"/>
      <c r="BK955" s="121"/>
      <c r="BL955" s="121"/>
      <c r="BM955" s="121"/>
      <c r="BN955" s="121"/>
      <c r="BO955" s="121"/>
      <c r="BP955" s="121"/>
      <c r="BQ955" s="121"/>
      <c r="BR955" s="121"/>
      <c r="BS955" s="121"/>
      <c r="BT955" s="121"/>
      <c r="BU955" s="121"/>
      <c r="BV955" s="121"/>
      <c r="BW955" s="121"/>
      <c r="BX955" s="121"/>
      <c r="BY955" s="121"/>
    </row>
    <row r="956" spans="1:77" s="100" customFormat="1" ht="16" hidden="1" thickBot="1">
      <c r="A956" s="231"/>
      <c r="B956" s="254"/>
      <c r="C956" s="72" t="s">
        <v>940</v>
      </c>
      <c r="D956" s="70" t="s">
        <v>1010</v>
      </c>
      <c r="E956" s="73" t="s">
        <v>733</v>
      </c>
      <c r="F956" s="104" t="s">
        <v>123</v>
      </c>
      <c r="G956" s="139"/>
      <c r="H956" s="139"/>
      <c r="I956" s="139"/>
      <c r="J956" s="104" t="s">
        <v>1193</v>
      </c>
      <c r="K956" s="139"/>
      <c r="L956" s="139"/>
      <c r="M956" s="139"/>
      <c r="N956" s="139"/>
      <c r="O956" s="139"/>
      <c r="P956" s="139"/>
      <c r="Q956" s="139"/>
      <c r="R956" s="50" t="s">
        <v>1056</v>
      </c>
      <c r="S956" s="50">
        <v>0</v>
      </c>
      <c r="T956" s="104" t="s">
        <v>1592</v>
      </c>
      <c r="U956" s="50">
        <v>0</v>
      </c>
      <c r="V956" s="104"/>
      <c r="W956" s="50">
        <v>0</v>
      </c>
      <c r="X956" s="50">
        <v>0</v>
      </c>
      <c r="Y956" s="50">
        <v>0</v>
      </c>
      <c r="Z956" s="139"/>
      <c r="AA956" s="139"/>
      <c r="AB956" s="139"/>
      <c r="AC956" s="139"/>
      <c r="AD956" s="139"/>
      <c r="AE956" s="139"/>
      <c r="AF956" s="139"/>
      <c r="AG956" s="139"/>
      <c r="AH956" s="139"/>
      <c r="AI956" s="139"/>
      <c r="AJ956" s="139"/>
      <c r="AK956" s="139"/>
      <c r="AL956" s="139"/>
      <c r="AM956" s="139"/>
      <c r="AN956" s="139"/>
      <c r="AO956" s="139"/>
      <c r="AP956" s="139"/>
      <c r="AQ956" s="70" t="s">
        <v>204</v>
      </c>
      <c r="AR956" s="70">
        <v>2008</v>
      </c>
      <c r="AS956" s="139"/>
      <c r="AT956" s="139"/>
      <c r="AU956" s="139"/>
      <c r="AV956" s="71">
        <v>2794848.2268574997</v>
      </c>
      <c r="AW956" s="104" t="s">
        <v>123</v>
      </c>
      <c r="AX956" s="104"/>
      <c r="AY956" s="104" t="s">
        <v>1802</v>
      </c>
      <c r="AZ956" s="104" t="s">
        <v>1193</v>
      </c>
      <c r="BA956" s="104"/>
      <c r="BB956" s="104"/>
      <c r="BC956" s="66"/>
      <c r="BD956" s="66"/>
      <c r="BE956" s="121"/>
      <c r="BF956" s="121"/>
      <c r="BG956" s="121"/>
      <c r="BH956" s="121"/>
      <c r="BI956" s="121"/>
      <c r="BJ956" s="121"/>
      <c r="BK956" s="121"/>
      <c r="BL956" s="121"/>
      <c r="BM956" s="121"/>
      <c r="BN956" s="121"/>
      <c r="BO956" s="121"/>
      <c r="BP956" s="121"/>
      <c r="BQ956" s="121"/>
      <c r="BR956" s="121"/>
      <c r="BS956" s="121"/>
      <c r="BT956" s="121"/>
      <c r="BU956" s="121"/>
      <c r="BV956" s="121"/>
      <c r="BW956" s="121"/>
      <c r="BX956" s="121"/>
      <c r="BY956" s="121"/>
    </row>
    <row r="957" spans="1:77" s="100" customFormat="1" ht="16" hidden="1" thickBot="1">
      <c r="A957" s="231"/>
      <c r="B957" s="254"/>
      <c r="C957" s="72" t="s">
        <v>941</v>
      </c>
      <c r="D957" s="70" t="s">
        <v>1011</v>
      </c>
      <c r="E957" s="73" t="s">
        <v>733</v>
      </c>
      <c r="F957" s="104" t="s">
        <v>123</v>
      </c>
      <c r="G957" s="139"/>
      <c r="H957" s="139"/>
      <c r="I957" s="139"/>
      <c r="J957" s="104" t="s">
        <v>1193</v>
      </c>
      <c r="K957" s="139"/>
      <c r="L957" s="139"/>
      <c r="M957" s="139"/>
      <c r="N957" s="139"/>
      <c r="O957" s="139"/>
      <c r="P957" s="139"/>
      <c r="Q957" s="139"/>
      <c r="R957" s="50" t="s">
        <v>1057</v>
      </c>
      <c r="S957" s="50">
        <v>0</v>
      </c>
      <c r="T957" s="104" t="s">
        <v>1581</v>
      </c>
      <c r="U957" s="50">
        <v>0</v>
      </c>
      <c r="V957" s="104"/>
      <c r="W957" s="50">
        <v>0</v>
      </c>
      <c r="X957" s="50">
        <v>0</v>
      </c>
      <c r="Y957" s="50">
        <v>0</v>
      </c>
      <c r="Z957" s="139"/>
      <c r="AA957" s="139"/>
      <c r="AB957" s="139"/>
      <c r="AC957" s="139"/>
      <c r="AD957" s="139"/>
      <c r="AE957" s="139"/>
      <c r="AF957" s="139"/>
      <c r="AG957" s="139"/>
      <c r="AH957" s="139"/>
      <c r="AI957" s="139"/>
      <c r="AJ957" s="139"/>
      <c r="AK957" s="139"/>
      <c r="AL957" s="139"/>
      <c r="AM957" s="139"/>
      <c r="AN957" s="139"/>
      <c r="AO957" s="139"/>
      <c r="AP957" s="139"/>
      <c r="AQ957" s="70" t="s">
        <v>204</v>
      </c>
      <c r="AR957" s="70">
        <v>2008</v>
      </c>
      <c r="AS957" s="139"/>
      <c r="AT957" s="139"/>
      <c r="AU957" s="139"/>
      <c r="AV957" s="71">
        <v>330829.57230794267</v>
      </c>
      <c r="AW957" s="104" t="s">
        <v>123</v>
      </c>
      <c r="AX957" s="104"/>
      <c r="AY957" s="104" t="s">
        <v>1802</v>
      </c>
      <c r="AZ957" s="104" t="s">
        <v>1193</v>
      </c>
      <c r="BA957" s="104"/>
      <c r="BB957" s="104"/>
      <c r="BC957" s="66"/>
      <c r="BD957" s="66"/>
      <c r="BE957" s="121"/>
      <c r="BF957" s="121"/>
      <c r="BG957" s="121"/>
      <c r="BH957" s="121"/>
      <c r="BI957" s="121"/>
      <c r="BJ957" s="121"/>
      <c r="BK957" s="121"/>
      <c r="BL957" s="121"/>
      <c r="BM957" s="121"/>
      <c r="BN957" s="121"/>
      <c r="BO957" s="121"/>
      <c r="BP957" s="121"/>
      <c r="BQ957" s="121"/>
      <c r="BR957" s="121"/>
      <c r="BS957" s="121"/>
      <c r="BT957" s="121"/>
      <c r="BU957" s="121"/>
      <c r="BV957" s="121"/>
      <c r="BW957" s="121"/>
      <c r="BX957" s="121"/>
      <c r="BY957" s="121"/>
    </row>
    <row r="958" spans="1:77" s="100" customFormat="1" ht="16" hidden="1" thickBot="1">
      <c r="A958" s="231"/>
      <c r="B958" s="254"/>
      <c r="C958" s="72" t="s">
        <v>942</v>
      </c>
      <c r="D958" s="70" t="s">
        <v>1012</v>
      </c>
      <c r="E958" s="73" t="s">
        <v>996</v>
      </c>
      <c r="F958" s="104"/>
      <c r="G958" s="139"/>
      <c r="H958" s="139"/>
      <c r="I958" s="139"/>
      <c r="J958" s="104" t="s">
        <v>1193</v>
      </c>
      <c r="K958" s="139"/>
      <c r="L958" s="139"/>
      <c r="M958" s="139"/>
      <c r="N958" s="139"/>
      <c r="O958" s="139"/>
      <c r="P958" s="139"/>
      <c r="Q958" s="139"/>
      <c r="R958" s="50" t="s">
        <v>1057</v>
      </c>
      <c r="S958" s="50">
        <v>0</v>
      </c>
      <c r="T958" s="104" t="s">
        <v>1581</v>
      </c>
      <c r="U958" s="50">
        <v>0</v>
      </c>
      <c r="V958" s="104"/>
      <c r="W958" s="50">
        <v>0</v>
      </c>
      <c r="X958" s="50">
        <v>0</v>
      </c>
      <c r="Y958" s="50">
        <v>0</v>
      </c>
      <c r="Z958" s="139"/>
      <c r="AA958" s="139"/>
      <c r="AB958" s="139"/>
      <c r="AC958" s="139"/>
      <c r="AD958" s="139"/>
      <c r="AE958" s="139"/>
      <c r="AF958" s="139"/>
      <c r="AG958" s="139"/>
      <c r="AH958" s="139"/>
      <c r="AI958" s="139"/>
      <c r="AJ958" s="139"/>
      <c r="AK958" s="139"/>
      <c r="AL958" s="139"/>
      <c r="AM958" s="139"/>
      <c r="AN958" s="139"/>
      <c r="AO958" s="139"/>
      <c r="AP958" s="139"/>
      <c r="AQ958" s="70" t="s">
        <v>204</v>
      </c>
      <c r="AR958" s="70">
        <v>2008</v>
      </c>
      <c r="AS958" s="139"/>
      <c r="AT958" s="139"/>
      <c r="AU958" s="139"/>
      <c r="AV958" s="71">
        <v>661659.14461588534</v>
      </c>
      <c r="AW958" s="104"/>
      <c r="AX958" s="104"/>
      <c r="AY958" s="104" t="s">
        <v>1802</v>
      </c>
      <c r="AZ958" s="104" t="s">
        <v>1193</v>
      </c>
      <c r="BA958" s="104"/>
      <c r="BB958" s="104"/>
      <c r="BC958" s="66"/>
      <c r="BD958" s="66"/>
      <c r="BE958" s="121"/>
      <c r="BF958" s="121"/>
      <c r="BG958" s="121"/>
      <c r="BH958" s="121"/>
      <c r="BI958" s="121"/>
      <c r="BJ958" s="121"/>
      <c r="BK958" s="121"/>
      <c r="BL958" s="121"/>
      <c r="BM958" s="121"/>
      <c r="BN958" s="121"/>
      <c r="BO958" s="121"/>
      <c r="BP958" s="121"/>
      <c r="BQ958" s="121"/>
      <c r="BR958" s="121"/>
      <c r="BS958" s="121"/>
      <c r="BT958" s="121"/>
      <c r="BU958" s="121"/>
      <c r="BV958" s="121"/>
      <c r="BW958" s="121"/>
      <c r="BX958" s="121"/>
      <c r="BY958" s="121"/>
    </row>
    <row r="959" spans="1:77" s="100" customFormat="1" ht="16" hidden="1" thickBot="1">
      <c r="A959" s="231"/>
      <c r="B959" s="254"/>
      <c r="C959" s="72" t="s">
        <v>943</v>
      </c>
      <c r="D959" s="70" t="s">
        <v>1013</v>
      </c>
      <c r="E959" s="73" t="s">
        <v>732</v>
      </c>
      <c r="F959" s="104" t="s">
        <v>123</v>
      </c>
      <c r="G959" s="139"/>
      <c r="H959" s="139"/>
      <c r="I959" s="139"/>
      <c r="J959" s="104" t="s">
        <v>1193</v>
      </c>
      <c r="K959" s="139"/>
      <c r="L959" s="139"/>
      <c r="M959" s="139"/>
      <c r="N959" s="139"/>
      <c r="O959" s="139"/>
      <c r="P959" s="139"/>
      <c r="Q959" s="139"/>
      <c r="R959" s="50" t="s">
        <v>1058</v>
      </c>
      <c r="S959" s="50">
        <v>0</v>
      </c>
      <c r="T959" s="104" t="s">
        <v>238</v>
      </c>
      <c r="U959" s="50">
        <v>0</v>
      </c>
      <c r="V959" s="104"/>
      <c r="W959" s="50">
        <v>0</v>
      </c>
      <c r="X959" s="50">
        <v>0</v>
      </c>
      <c r="Y959" s="50">
        <v>0</v>
      </c>
      <c r="Z959" s="139"/>
      <c r="AA959" s="139"/>
      <c r="AB959" s="139"/>
      <c r="AC959" s="139"/>
      <c r="AD959" s="139"/>
      <c r="AE959" s="139"/>
      <c r="AF959" s="139"/>
      <c r="AG959" s="139"/>
      <c r="AH959" s="139"/>
      <c r="AI959" s="139"/>
      <c r="AJ959" s="139"/>
      <c r="AK959" s="139"/>
      <c r="AL959" s="139"/>
      <c r="AM959" s="139"/>
      <c r="AN959" s="139"/>
      <c r="AO959" s="139"/>
      <c r="AP959" s="139"/>
      <c r="AQ959" s="70" t="s">
        <v>204</v>
      </c>
      <c r="AR959" s="70">
        <v>2008</v>
      </c>
      <c r="AS959" s="139"/>
      <c r="AT959" s="139"/>
      <c r="AU959" s="139"/>
      <c r="AV959" s="71">
        <v>12805486.421238</v>
      </c>
      <c r="AW959" s="104" t="s">
        <v>123</v>
      </c>
      <c r="AX959" s="104"/>
      <c r="AY959" s="104" t="s">
        <v>1802</v>
      </c>
      <c r="AZ959" s="104" t="s">
        <v>1193</v>
      </c>
      <c r="BA959" s="104"/>
      <c r="BB959" s="104"/>
      <c r="BC959" s="66"/>
      <c r="BD959" s="66"/>
      <c r="BE959" s="121"/>
      <c r="BF959" s="121"/>
      <c r="BG959" s="121"/>
      <c r="BH959" s="121"/>
      <c r="BI959" s="121"/>
      <c r="BJ959" s="121"/>
      <c r="BK959" s="121"/>
      <c r="BL959" s="121"/>
      <c r="BM959" s="121"/>
      <c r="BN959" s="121"/>
      <c r="BO959" s="121"/>
      <c r="BP959" s="121"/>
      <c r="BQ959" s="121"/>
      <c r="BR959" s="121"/>
      <c r="BS959" s="121"/>
      <c r="BT959" s="121"/>
      <c r="BU959" s="121"/>
      <c r="BV959" s="121"/>
      <c r="BW959" s="121"/>
      <c r="BX959" s="121"/>
      <c r="BY959" s="121"/>
    </row>
    <row r="960" spans="1:77" s="100" customFormat="1" ht="16" hidden="1" thickBot="1">
      <c r="A960" s="231"/>
      <c r="B960" s="254"/>
      <c r="C960" s="72" t="s">
        <v>944</v>
      </c>
      <c r="D960" s="70" t="s">
        <v>1014</v>
      </c>
      <c r="E960" s="73" t="s">
        <v>997</v>
      </c>
      <c r="F960" s="104" t="s">
        <v>1573</v>
      </c>
      <c r="G960" s="139"/>
      <c r="H960" s="139"/>
      <c r="I960" s="139"/>
      <c r="J960" s="104" t="s">
        <v>1193</v>
      </c>
      <c r="K960" s="139"/>
      <c r="L960" s="139"/>
      <c r="M960" s="139"/>
      <c r="N960" s="139"/>
      <c r="O960" s="139"/>
      <c r="P960" s="139"/>
      <c r="Q960" s="139"/>
      <c r="R960" s="50" t="s">
        <v>849</v>
      </c>
      <c r="S960" s="50">
        <v>0</v>
      </c>
      <c r="T960" s="104" t="s">
        <v>1580</v>
      </c>
      <c r="U960" s="50">
        <v>0</v>
      </c>
      <c r="V960" s="104"/>
      <c r="W960" s="50">
        <v>0</v>
      </c>
      <c r="X960" s="50">
        <v>0</v>
      </c>
      <c r="Y960" s="50">
        <v>0</v>
      </c>
      <c r="Z960" s="139"/>
      <c r="AA960" s="139"/>
      <c r="AB960" s="139"/>
      <c r="AC960" s="139"/>
      <c r="AD960" s="139"/>
      <c r="AE960" s="139"/>
      <c r="AF960" s="139"/>
      <c r="AG960" s="139"/>
      <c r="AH960" s="139"/>
      <c r="AI960" s="139"/>
      <c r="AJ960" s="139"/>
      <c r="AK960" s="139"/>
      <c r="AL960" s="139"/>
      <c r="AM960" s="139"/>
      <c r="AN960" s="139"/>
      <c r="AO960" s="139"/>
      <c r="AP960" s="139"/>
      <c r="AQ960" s="70" t="s">
        <v>204</v>
      </c>
      <c r="AR960" s="134">
        <v>2008</v>
      </c>
      <c r="AS960" s="139"/>
      <c r="AT960" s="139"/>
      <c r="AU960" s="139"/>
      <c r="AV960" s="71">
        <v>22330996.130786132</v>
      </c>
      <c r="AW960" s="104" t="s">
        <v>1573</v>
      </c>
      <c r="AX960" s="104"/>
      <c r="AY960" s="104" t="s">
        <v>1811</v>
      </c>
      <c r="AZ960" s="104" t="s">
        <v>1193</v>
      </c>
      <c r="BA960" s="104"/>
      <c r="BB960" s="104"/>
      <c r="BC960" s="66"/>
      <c r="BD960" s="66"/>
      <c r="BE960" s="121"/>
      <c r="BF960" s="121"/>
      <c r="BG960" s="121"/>
      <c r="BH960" s="121"/>
      <c r="BI960" s="121"/>
      <c r="BJ960" s="121"/>
      <c r="BK960" s="121"/>
      <c r="BL960" s="121"/>
      <c r="BM960" s="121"/>
      <c r="BN960" s="121"/>
      <c r="BO960" s="121"/>
      <c r="BP960" s="121"/>
      <c r="BQ960" s="121"/>
      <c r="BR960" s="121"/>
      <c r="BS960" s="121"/>
      <c r="BT960" s="121"/>
      <c r="BU960" s="121"/>
      <c r="BV960" s="121"/>
      <c r="BW960" s="121"/>
      <c r="BX960" s="121"/>
      <c r="BY960" s="121"/>
    </row>
    <row r="961" spans="1:77" s="100" customFormat="1" ht="16" hidden="1" thickBot="1">
      <c r="A961" s="231"/>
      <c r="B961" s="254"/>
      <c r="C961" s="72" t="s">
        <v>945</v>
      </c>
      <c r="D961" s="70" t="s">
        <v>1015</v>
      </c>
      <c r="E961" s="73" t="s">
        <v>997</v>
      </c>
      <c r="F961" s="104" t="s">
        <v>1573</v>
      </c>
      <c r="G961" s="139"/>
      <c r="H961" s="139"/>
      <c r="I961" s="139"/>
      <c r="J961" s="104" t="s">
        <v>1193</v>
      </c>
      <c r="K961" s="139"/>
      <c r="L961" s="139"/>
      <c r="M961" s="139"/>
      <c r="N961" s="139"/>
      <c r="O961" s="139"/>
      <c r="P961" s="139"/>
      <c r="Q961" s="139"/>
      <c r="R961" s="50" t="s">
        <v>849</v>
      </c>
      <c r="S961" s="50">
        <v>0</v>
      </c>
      <c r="T961" s="104" t="s">
        <v>1580</v>
      </c>
      <c r="U961" s="50">
        <v>0</v>
      </c>
      <c r="V961" s="104"/>
      <c r="W961" s="50">
        <v>0</v>
      </c>
      <c r="X961" s="50">
        <v>0</v>
      </c>
      <c r="Y961" s="50">
        <v>0</v>
      </c>
      <c r="Z961" s="139"/>
      <c r="AA961" s="139"/>
      <c r="AB961" s="139"/>
      <c r="AC961" s="139"/>
      <c r="AD961" s="139"/>
      <c r="AE961" s="139"/>
      <c r="AF961" s="139"/>
      <c r="AG961" s="139"/>
      <c r="AH961" s="139"/>
      <c r="AI961" s="139"/>
      <c r="AJ961" s="139"/>
      <c r="AK961" s="139"/>
      <c r="AL961" s="139"/>
      <c r="AM961" s="139"/>
      <c r="AN961" s="139"/>
      <c r="AO961" s="139"/>
      <c r="AP961" s="139"/>
      <c r="AQ961" s="70" t="s">
        <v>204</v>
      </c>
      <c r="AR961" s="134">
        <v>2008</v>
      </c>
      <c r="AS961" s="139"/>
      <c r="AT961" s="139"/>
      <c r="AU961" s="139"/>
      <c r="AV961" s="71">
        <v>8270739.3076985674</v>
      </c>
      <c r="AW961" s="104" t="s">
        <v>1573</v>
      </c>
      <c r="AX961" s="104"/>
      <c r="AY961" s="104" t="s">
        <v>1811</v>
      </c>
      <c r="AZ961" s="104" t="s">
        <v>1193</v>
      </c>
      <c r="BA961" s="104"/>
      <c r="BB961" s="104"/>
      <c r="BC961" s="66"/>
      <c r="BD961" s="66"/>
      <c r="BE961" s="121"/>
      <c r="BF961" s="121"/>
      <c r="BG961" s="121"/>
      <c r="BH961" s="121"/>
      <c r="BI961" s="121"/>
      <c r="BJ961" s="121"/>
      <c r="BK961" s="121"/>
      <c r="BL961" s="121"/>
      <c r="BM961" s="121"/>
      <c r="BN961" s="121"/>
      <c r="BO961" s="121"/>
      <c r="BP961" s="121"/>
      <c r="BQ961" s="121"/>
      <c r="BR961" s="121"/>
      <c r="BS961" s="121"/>
      <c r="BT961" s="121"/>
      <c r="BU961" s="121"/>
      <c r="BV961" s="121"/>
      <c r="BW961" s="121"/>
      <c r="BX961" s="121"/>
      <c r="BY961" s="121"/>
    </row>
    <row r="962" spans="1:77" s="100" customFormat="1" ht="16" hidden="1" thickBot="1">
      <c r="A962" s="231"/>
      <c r="B962" s="254"/>
      <c r="C962" s="72" t="s">
        <v>946</v>
      </c>
      <c r="D962" s="70" t="s">
        <v>1016</v>
      </c>
      <c r="E962" s="73" t="s">
        <v>998</v>
      </c>
      <c r="F962" s="104" t="s">
        <v>123</v>
      </c>
      <c r="G962" s="139"/>
      <c r="H962" s="139"/>
      <c r="I962" s="139"/>
      <c r="J962" s="104" t="s">
        <v>1193</v>
      </c>
      <c r="K962" s="139"/>
      <c r="L962" s="139"/>
      <c r="M962" s="139"/>
      <c r="N962" s="139"/>
      <c r="O962" s="139"/>
      <c r="P962" s="139"/>
      <c r="Q962" s="139"/>
      <c r="R962" s="50" t="s">
        <v>1059</v>
      </c>
      <c r="S962" s="50">
        <v>0</v>
      </c>
      <c r="T962" s="104"/>
      <c r="U962" s="50">
        <v>0</v>
      </c>
      <c r="V962" s="104"/>
      <c r="W962" s="50">
        <v>0</v>
      </c>
      <c r="X962" s="50">
        <v>0</v>
      </c>
      <c r="Y962" s="50">
        <v>0</v>
      </c>
      <c r="Z962" s="139"/>
      <c r="AA962" s="139"/>
      <c r="AB962" s="139"/>
      <c r="AC962" s="139"/>
      <c r="AD962" s="139"/>
      <c r="AE962" s="139"/>
      <c r="AF962" s="139"/>
      <c r="AG962" s="139"/>
      <c r="AH962" s="139"/>
      <c r="AI962" s="139"/>
      <c r="AJ962" s="139"/>
      <c r="AK962" s="139"/>
      <c r="AL962" s="139"/>
      <c r="AM962" s="139"/>
      <c r="AN962" s="139"/>
      <c r="AO962" s="139"/>
      <c r="AP962" s="139"/>
      <c r="AQ962" s="70" t="s">
        <v>204</v>
      </c>
      <c r="AR962" s="70">
        <v>2008</v>
      </c>
      <c r="AS962" s="139"/>
      <c r="AT962" s="139"/>
      <c r="AU962" s="139"/>
      <c r="AV962" s="71">
        <v>76223133.459749997</v>
      </c>
      <c r="AW962" s="104" t="s">
        <v>123</v>
      </c>
      <c r="AX962" s="104"/>
      <c r="AY962" s="104" t="s">
        <v>1802</v>
      </c>
      <c r="AZ962" s="104" t="s">
        <v>1193</v>
      </c>
      <c r="BA962" s="104"/>
      <c r="BB962" s="104"/>
      <c r="BC962" s="66"/>
      <c r="BD962" s="66"/>
      <c r="BE962" s="121"/>
      <c r="BF962" s="121"/>
      <c r="BG962" s="121"/>
      <c r="BH962" s="121"/>
      <c r="BI962" s="121"/>
      <c r="BJ962" s="121"/>
      <c r="BK962" s="121"/>
      <c r="BL962" s="121"/>
      <c r="BM962" s="121"/>
      <c r="BN962" s="121"/>
      <c r="BO962" s="121"/>
      <c r="BP962" s="121"/>
      <c r="BQ962" s="121"/>
      <c r="BR962" s="121"/>
      <c r="BS962" s="121"/>
      <c r="BT962" s="121"/>
      <c r="BU962" s="121"/>
      <c r="BV962" s="121"/>
      <c r="BW962" s="121"/>
      <c r="BX962" s="121"/>
      <c r="BY962" s="121"/>
    </row>
    <row r="963" spans="1:77" s="100" customFormat="1" ht="16" hidden="1" thickBot="1">
      <c r="A963" s="231"/>
      <c r="B963" s="254"/>
      <c r="C963" s="72" t="s">
        <v>947</v>
      </c>
      <c r="D963" s="70" t="s">
        <v>1017</v>
      </c>
      <c r="E963" s="73" t="s">
        <v>732</v>
      </c>
      <c r="F963" s="104" t="s">
        <v>123</v>
      </c>
      <c r="G963" s="139"/>
      <c r="H963" s="139"/>
      <c r="I963" s="139"/>
      <c r="J963" s="104" t="s">
        <v>1193</v>
      </c>
      <c r="K963" s="139"/>
      <c r="L963" s="139"/>
      <c r="M963" s="139"/>
      <c r="N963" s="139"/>
      <c r="O963" s="139"/>
      <c r="P963" s="139"/>
      <c r="Q963" s="139"/>
      <c r="R963" s="50" t="s">
        <v>1060</v>
      </c>
      <c r="S963" s="50">
        <v>0</v>
      </c>
      <c r="T963" s="104" t="s">
        <v>238</v>
      </c>
      <c r="U963" s="50">
        <v>0</v>
      </c>
      <c r="V963" s="104"/>
      <c r="W963" s="50">
        <v>0</v>
      </c>
      <c r="X963" s="50">
        <v>0</v>
      </c>
      <c r="Y963" s="50">
        <v>0</v>
      </c>
      <c r="Z963" s="139"/>
      <c r="AA963" s="139"/>
      <c r="AB963" s="139"/>
      <c r="AC963" s="139"/>
      <c r="AD963" s="139"/>
      <c r="AE963" s="139"/>
      <c r="AF963" s="139"/>
      <c r="AG963" s="139"/>
      <c r="AH963" s="139"/>
      <c r="AI963" s="139"/>
      <c r="AJ963" s="139"/>
      <c r="AK963" s="139"/>
      <c r="AL963" s="139"/>
      <c r="AM963" s="139"/>
      <c r="AN963" s="139"/>
      <c r="AO963" s="139"/>
      <c r="AP963" s="139"/>
      <c r="AQ963" s="70" t="s">
        <v>204</v>
      </c>
      <c r="AR963" s="70">
        <v>2008</v>
      </c>
      <c r="AS963" s="139"/>
      <c r="AT963" s="139"/>
      <c r="AU963" s="139"/>
      <c r="AV963" s="71">
        <v>4488695.637074166</v>
      </c>
      <c r="AW963" s="104" t="s">
        <v>123</v>
      </c>
      <c r="AX963" s="104"/>
      <c r="AY963" s="104" t="s">
        <v>1802</v>
      </c>
      <c r="AZ963" s="104" t="s">
        <v>1193</v>
      </c>
      <c r="BA963" s="104"/>
      <c r="BB963" s="104"/>
      <c r="BC963" s="66"/>
      <c r="BD963" s="66"/>
      <c r="BE963" s="121"/>
      <c r="BF963" s="121"/>
      <c r="BG963" s="121"/>
      <c r="BH963" s="121"/>
      <c r="BI963" s="121"/>
      <c r="BJ963" s="121"/>
      <c r="BK963" s="121"/>
      <c r="BL963" s="121"/>
      <c r="BM963" s="121"/>
      <c r="BN963" s="121"/>
      <c r="BO963" s="121"/>
      <c r="BP963" s="121"/>
      <c r="BQ963" s="121"/>
      <c r="BR963" s="121"/>
      <c r="BS963" s="121"/>
      <c r="BT963" s="121"/>
      <c r="BU963" s="121"/>
      <c r="BV963" s="121"/>
      <c r="BW963" s="121"/>
      <c r="BX963" s="121"/>
      <c r="BY963" s="121"/>
    </row>
    <row r="964" spans="1:77" s="100" customFormat="1" ht="16" hidden="1" thickBot="1">
      <c r="A964" s="231"/>
      <c r="B964" s="254"/>
      <c r="C964" s="72" t="s">
        <v>948</v>
      </c>
      <c r="D964" s="70" t="s">
        <v>1018</v>
      </c>
      <c r="E964" s="73" t="s">
        <v>732</v>
      </c>
      <c r="F964" s="104" t="s">
        <v>1573</v>
      </c>
      <c r="G964" s="139"/>
      <c r="H964" s="139"/>
      <c r="I964" s="139"/>
      <c r="J964" s="104" t="s">
        <v>1193</v>
      </c>
      <c r="K964" s="139"/>
      <c r="L964" s="139"/>
      <c r="M964" s="139"/>
      <c r="N964" s="139"/>
      <c r="O964" s="139"/>
      <c r="P964" s="139"/>
      <c r="Q964" s="139"/>
      <c r="R964" s="50" t="s">
        <v>1061</v>
      </c>
      <c r="S964" s="50">
        <v>0</v>
      </c>
      <c r="T964" s="104" t="s">
        <v>225</v>
      </c>
      <c r="U964" s="50">
        <v>0</v>
      </c>
      <c r="V964" s="104"/>
      <c r="W964" s="50">
        <v>0</v>
      </c>
      <c r="X964" s="50">
        <v>0</v>
      </c>
      <c r="Y964" s="50">
        <v>0</v>
      </c>
      <c r="Z964" s="139"/>
      <c r="AA964" s="139"/>
      <c r="AB964" s="139"/>
      <c r="AC964" s="139"/>
      <c r="AD964" s="139"/>
      <c r="AE964" s="139"/>
      <c r="AF964" s="139"/>
      <c r="AG964" s="139"/>
      <c r="AH964" s="139"/>
      <c r="AI964" s="139"/>
      <c r="AJ964" s="139"/>
      <c r="AK964" s="139"/>
      <c r="AL964" s="139"/>
      <c r="AM964" s="139"/>
      <c r="AN964" s="139"/>
      <c r="AO964" s="139"/>
      <c r="AP964" s="139"/>
      <c r="AQ964" s="70" t="s">
        <v>204</v>
      </c>
      <c r="AR964" s="70">
        <v>2008</v>
      </c>
      <c r="AS964" s="139"/>
      <c r="AT964" s="139"/>
      <c r="AU964" s="139"/>
      <c r="AV964" s="71">
        <v>707469288.79999995</v>
      </c>
      <c r="AW964" s="104" t="s">
        <v>1573</v>
      </c>
      <c r="AX964" s="104"/>
      <c r="AY964" s="259" t="s">
        <v>1599</v>
      </c>
      <c r="AZ964" s="104" t="s">
        <v>1193</v>
      </c>
      <c r="BA964" s="104"/>
      <c r="BB964" s="104"/>
      <c r="BC964" s="66"/>
      <c r="BD964" s="66"/>
      <c r="BE964" s="121"/>
      <c r="BF964" s="121"/>
      <c r="BG964" s="121"/>
      <c r="BH964" s="121"/>
      <c r="BI964" s="121"/>
      <c r="BJ964" s="121"/>
      <c r="BK964" s="121"/>
      <c r="BL964" s="121"/>
      <c r="BM964" s="121"/>
      <c r="BN964" s="121"/>
      <c r="BO964" s="121"/>
      <c r="BP964" s="121"/>
      <c r="BQ964" s="121"/>
      <c r="BR964" s="121"/>
      <c r="BS964" s="121"/>
      <c r="BT964" s="121"/>
      <c r="BU964" s="121"/>
      <c r="BV964" s="121"/>
      <c r="BW964" s="121"/>
      <c r="BX964" s="121"/>
      <c r="BY964" s="121"/>
    </row>
    <row r="965" spans="1:77" ht="16" hidden="1" thickBot="1">
      <c r="A965" s="231"/>
      <c r="B965" s="240"/>
      <c r="C965" s="40" t="s">
        <v>949</v>
      </c>
      <c r="D965" s="24" t="s">
        <v>1019</v>
      </c>
      <c r="E965" s="34" t="s">
        <v>733</v>
      </c>
      <c r="F965" s="102" t="s">
        <v>123</v>
      </c>
      <c r="G965" s="38"/>
      <c r="H965" s="38"/>
      <c r="I965" s="38"/>
      <c r="J965" s="102" t="s">
        <v>1193</v>
      </c>
      <c r="K965" s="38"/>
      <c r="L965" s="38"/>
      <c r="M965" s="38"/>
      <c r="N965" s="38"/>
      <c r="O965" s="38"/>
      <c r="P965" s="38"/>
      <c r="Q965" s="38"/>
      <c r="R965" s="46" t="s">
        <v>1062</v>
      </c>
      <c r="S965" s="46">
        <v>0</v>
      </c>
      <c r="T965" s="102" t="s">
        <v>1585</v>
      </c>
      <c r="U965" s="46">
        <v>0</v>
      </c>
      <c r="V965" s="102"/>
      <c r="W965" s="46">
        <v>0</v>
      </c>
      <c r="X965" s="46">
        <v>0</v>
      </c>
      <c r="Y965" s="46">
        <v>0</v>
      </c>
      <c r="Z965" s="38"/>
      <c r="AA965" s="38"/>
      <c r="AB965" s="38"/>
      <c r="AC965" s="38"/>
      <c r="AD965" s="38"/>
      <c r="AE965" s="38"/>
      <c r="AF965" s="38"/>
      <c r="AG965" s="38"/>
      <c r="AH965" s="38"/>
      <c r="AI965" s="38"/>
      <c r="AJ965" s="38"/>
      <c r="AK965" s="38"/>
      <c r="AL965" s="38"/>
      <c r="AM965" s="38"/>
      <c r="AN965" s="38"/>
      <c r="AO965" s="38"/>
      <c r="AP965" s="38"/>
      <c r="AQ965" s="24" t="s">
        <v>204</v>
      </c>
      <c r="AR965" s="24">
        <v>2008</v>
      </c>
      <c r="AS965" s="38"/>
      <c r="AT965" s="38"/>
      <c r="AU965" s="38"/>
      <c r="AV965" s="174">
        <v>77339655.276338905</v>
      </c>
      <c r="AW965" s="102" t="s">
        <v>123</v>
      </c>
      <c r="AX965" s="102"/>
      <c r="AY965" s="102" t="s">
        <v>1570</v>
      </c>
      <c r="AZ965" s="102" t="s">
        <v>1193</v>
      </c>
      <c r="BA965" s="102"/>
      <c r="BB965" s="102"/>
      <c r="BC965" s="45"/>
      <c r="BD965" s="45"/>
    </row>
    <row r="966" spans="1:77" s="100" customFormat="1" ht="16" hidden="1" thickBot="1">
      <c r="A966" s="231"/>
      <c r="B966" s="254"/>
      <c r="C966" s="107" t="s">
        <v>950</v>
      </c>
      <c r="D966" s="70" t="s">
        <v>1020</v>
      </c>
      <c r="E966" s="73" t="s">
        <v>999</v>
      </c>
      <c r="F966" s="104" t="s">
        <v>123</v>
      </c>
      <c r="G966" s="139"/>
      <c r="H966" s="139"/>
      <c r="I966" s="139"/>
      <c r="J966" s="104" t="s">
        <v>1193</v>
      </c>
      <c r="K966" s="139"/>
      <c r="L966" s="139"/>
      <c r="M966" s="139"/>
      <c r="N966" s="139"/>
      <c r="O966" s="139"/>
      <c r="P966" s="139"/>
      <c r="Q966" s="139"/>
      <c r="R966" s="50" t="s">
        <v>1063</v>
      </c>
      <c r="S966" s="50">
        <v>0</v>
      </c>
      <c r="T966" s="104" t="s">
        <v>238</v>
      </c>
      <c r="U966" s="50">
        <v>0</v>
      </c>
      <c r="V966" s="104"/>
      <c r="W966" s="50">
        <v>0</v>
      </c>
      <c r="X966" s="50">
        <v>0</v>
      </c>
      <c r="Y966" s="50">
        <v>0</v>
      </c>
      <c r="Z966" s="139"/>
      <c r="AA966" s="139"/>
      <c r="AB966" s="139"/>
      <c r="AC966" s="139"/>
      <c r="AD966" s="139"/>
      <c r="AE966" s="139"/>
      <c r="AF966" s="139"/>
      <c r="AG966" s="139"/>
      <c r="AH966" s="139"/>
      <c r="AI966" s="139"/>
      <c r="AJ966" s="139"/>
      <c r="AK966" s="139"/>
      <c r="AL966" s="139"/>
      <c r="AM966" s="139"/>
      <c r="AN966" s="139"/>
      <c r="AO966" s="139"/>
      <c r="AP966" s="139"/>
      <c r="AQ966" s="70" t="s">
        <v>204</v>
      </c>
      <c r="AR966" s="70">
        <v>2008</v>
      </c>
      <c r="AS966" s="139"/>
      <c r="AT966" s="139"/>
      <c r="AU966" s="139"/>
      <c r="AV966" s="71">
        <v>16572783.273501195</v>
      </c>
      <c r="AW966" s="104" t="s">
        <v>123</v>
      </c>
      <c r="AX966" s="104"/>
      <c r="AY966" s="104" t="s">
        <v>1570</v>
      </c>
      <c r="AZ966" s="104" t="s">
        <v>1193</v>
      </c>
      <c r="BA966" s="104"/>
      <c r="BB966" s="104"/>
      <c r="BC966" s="66"/>
      <c r="BD966" s="66"/>
      <c r="BE966" s="121"/>
      <c r="BF966" s="121"/>
      <c r="BG966" s="121"/>
      <c r="BH966" s="121"/>
      <c r="BI966" s="121"/>
      <c r="BJ966" s="121"/>
      <c r="BK966" s="121"/>
      <c r="BL966" s="121"/>
      <c r="BM966" s="121"/>
      <c r="BN966" s="121"/>
      <c r="BO966" s="121"/>
      <c r="BP966" s="121"/>
      <c r="BQ966" s="121"/>
      <c r="BR966" s="121"/>
      <c r="BS966" s="121"/>
      <c r="BT966" s="121"/>
      <c r="BU966" s="121"/>
      <c r="BV966" s="121"/>
      <c r="BW966" s="121"/>
      <c r="BX966" s="121"/>
      <c r="BY966" s="121"/>
    </row>
    <row r="967" spans="1:77" s="100" customFormat="1" ht="16" hidden="1" thickBot="1">
      <c r="A967" s="231"/>
      <c r="B967" s="254"/>
      <c r="C967" s="107" t="s">
        <v>951</v>
      </c>
      <c r="D967" s="70" t="s">
        <v>1021</v>
      </c>
      <c r="E967" s="73" t="s">
        <v>999</v>
      </c>
      <c r="F967" s="104" t="s">
        <v>123</v>
      </c>
      <c r="G967" s="139"/>
      <c r="H967" s="139"/>
      <c r="I967" s="139"/>
      <c r="J967" s="104" t="s">
        <v>1193</v>
      </c>
      <c r="K967" s="139"/>
      <c r="L967" s="139"/>
      <c r="M967" s="139"/>
      <c r="N967" s="139"/>
      <c r="O967" s="139"/>
      <c r="P967" s="139"/>
      <c r="Q967" s="139"/>
      <c r="R967" s="50" t="s">
        <v>1064</v>
      </c>
      <c r="S967" s="50">
        <v>0</v>
      </c>
      <c r="T967" s="104" t="s">
        <v>1581</v>
      </c>
      <c r="U967" s="50">
        <v>0</v>
      </c>
      <c r="V967" s="104"/>
      <c r="W967" s="50">
        <v>0</v>
      </c>
      <c r="X967" s="50">
        <v>0</v>
      </c>
      <c r="Y967" s="50">
        <v>0</v>
      </c>
      <c r="Z967" s="139"/>
      <c r="AA967" s="139"/>
      <c r="AB967" s="139"/>
      <c r="AC967" s="139"/>
      <c r="AD967" s="139"/>
      <c r="AE967" s="139"/>
      <c r="AF967" s="139"/>
      <c r="AG967" s="139"/>
      <c r="AH967" s="139"/>
      <c r="AI967" s="139"/>
      <c r="AJ967" s="139"/>
      <c r="AK967" s="139"/>
      <c r="AL967" s="139"/>
      <c r="AM967" s="139"/>
      <c r="AN967" s="139"/>
      <c r="AO967" s="139"/>
      <c r="AP967" s="139"/>
      <c r="AQ967" s="70" t="s">
        <v>204</v>
      </c>
      <c r="AR967" s="70">
        <v>2008</v>
      </c>
      <c r="AS967" s="139"/>
      <c r="AT967" s="139"/>
      <c r="AU967" s="139"/>
      <c r="AV967" s="71">
        <v>132582266.18800956</v>
      </c>
      <c r="AW967" s="104" t="s">
        <v>123</v>
      </c>
      <c r="AX967" s="104"/>
      <c r="AY967" s="104" t="s">
        <v>1570</v>
      </c>
      <c r="AZ967" s="104" t="s">
        <v>1193</v>
      </c>
      <c r="BA967" s="104"/>
      <c r="BB967" s="104"/>
      <c r="BC967" s="66"/>
      <c r="BD967" s="66"/>
      <c r="BE967" s="121"/>
      <c r="BF967" s="121"/>
      <c r="BG967" s="121"/>
      <c r="BH967" s="121"/>
      <c r="BI967" s="121"/>
      <c r="BJ967" s="121"/>
      <c r="BK967" s="121"/>
      <c r="BL967" s="121"/>
      <c r="BM967" s="121"/>
      <c r="BN967" s="121"/>
      <c r="BO967" s="121"/>
      <c r="BP967" s="121"/>
      <c r="BQ967" s="121"/>
      <c r="BR967" s="121"/>
      <c r="BS967" s="121"/>
      <c r="BT967" s="121"/>
      <c r="BU967" s="121"/>
      <c r="BV967" s="121"/>
      <c r="BW967" s="121"/>
      <c r="BX967" s="121"/>
      <c r="BY967" s="121"/>
    </row>
    <row r="968" spans="1:77" s="100" customFormat="1" ht="31" hidden="1" thickBot="1">
      <c r="A968" s="231"/>
      <c r="B968" s="254"/>
      <c r="C968" s="107" t="s">
        <v>952</v>
      </c>
      <c r="D968" s="70" t="s">
        <v>1022</v>
      </c>
      <c r="E968" s="73" t="s">
        <v>732</v>
      </c>
      <c r="F968" s="104" t="s">
        <v>123</v>
      </c>
      <c r="G968" s="139"/>
      <c r="H968" s="139"/>
      <c r="I968" s="139"/>
      <c r="J968" s="104" t="s">
        <v>1193</v>
      </c>
      <c r="K968" s="139"/>
      <c r="L968" s="139"/>
      <c r="M968" s="139"/>
      <c r="N968" s="139"/>
      <c r="O968" s="139"/>
      <c r="P968" s="139"/>
      <c r="Q968" s="139"/>
      <c r="R968" s="50" t="s">
        <v>1065</v>
      </c>
      <c r="S968" s="50">
        <v>0</v>
      </c>
      <c r="T968" s="104" t="s">
        <v>1591</v>
      </c>
      <c r="U968" s="50">
        <v>0</v>
      </c>
      <c r="V968" s="104"/>
      <c r="W968" s="50">
        <v>0</v>
      </c>
      <c r="X968" s="50">
        <v>0</v>
      </c>
      <c r="Y968" s="50">
        <v>0</v>
      </c>
      <c r="Z968" s="139"/>
      <c r="AA968" s="139"/>
      <c r="AB968" s="139"/>
      <c r="AC968" s="139"/>
      <c r="AD968" s="139"/>
      <c r="AE968" s="139"/>
      <c r="AF968" s="139"/>
      <c r="AG968" s="139"/>
      <c r="AH968" s="139"/>
      <c r="AI968" s="139"/>
      <c r="AJ968" s="139"/>
      <c r="AK968" s="139"/>
      <c r="AL968" s="139"/>
      <c r="AM968" s="139"/>
      <c r="AN968" s="139"/>
      <c r="AO968" s="139"/>
      <c r="AP968" s="139"/>
      <c r="AQ968" s="70" t="s">
        <v>204</v>
      </c>
      <c r="AR968" s="70">
        <v>2008</v>
      </c>
      <c r="AS968" s="139"/>
      <c r="AT968" s="139"/>
      <c r="AU968" s="139"/>
      <c r="AV968" s="71">
        <v>220970443.64668259</v>
      </c>
      <c r="AW968" s="104" t="s">
        <v>123</v>
      </c>
      <c r="AX968" s="104"/>
      <c r="AY968" s="104" t="s">
        <v>1807</v>
      </c>
      <c r="AZ968" s="104" t="s">
        <v>1193</v>
      </c>
      <c r="BA968" s="104"/>
      <c r="BB968" s="104"/>
      <c r="BC968" s="66"/>
      <c r="BD968" s="66"/>
      <c r="BE968" s="121"/>
      <c r="BF968" s="121"/>
      <c r="BG968" s="121"/>
      <c r="BH968" s="121"/>
      <c r="BI968" s="121"/>
      <c r="BJ968" s="121"/>
      <c r="BK968" s="121"/>
      <c r="BL968" s="121"/>
      <c r="BM968" s="121"/>
      <c r="BN968" s="121"/>
      <c r="BO968" s="121"/>
      <c r="BP968" s="121"/>
      <c r="BQ968" s="121"/>
      <c r="BR968" s="121"/>
      <c r="BS968" s="121"/>
      <c r="BT968" s="121"/>
      <c r="BU968" s="121"/>
      <c r="BV968" s="121"/>
      <c r="BW968" s="121"/>
      <c r="BX968" s="121"/>
      <c r="BY968" s="121"/>
    </row>
    <row r="969" spans="1:77" s="100" customFormat="1" ht="16" hidden="1" thickBot="1">
      <c r="A969" s="231"/>
      <c r="B969" s="254"/>
      <c r="C969" s="107" t="s">
        <v>953</v>
      </c>
      <c r="D969" s="70" t="s">
        <v>1023</v>
      </c>
      <c r="E969" s="73" t="s">
        <v>733</v>
      </c>
      <c r="F969" s="104" t="s">
        <v>123</v>
      </c>
      <c r="G969" s="139"/>
      <c r="H969" s="139"/>
      <c r="I969" s="139"/>
      <c r="J969" s="104" t="s">
        <v>1193</v>
      </c>
      <c r="K969" s="139"/>
      <c r="L969" s="139"/>
      <c r="M969" s="139"/>
      <c r="N969" s="139"/>
      <c r="O969" s="139"/>
      <c r="P969" s="139"/>
      <c r="Q969" s="139"/>
      <c r="R969" s="50" t="s">
        <v>1066</v>
      </c>
      <c r="S969" s="50">
        <v>0</v>
      </c>
      <c r="T969" s="104" t="s">
        <v>238</v>
      </c>
      <c r="U969" s="50">
        <v>0</v>
      </c>
      <c r="V969" s="104"/>
      <c r="W969" s="50">
        <v>0</v>
      </c>
      <c r="X969" s="50">
        <v>0</v>
      </c>
      <c r="Y969" s="50">
        <v>0</v>
      </c>
      <c r="Z969" s="139"/>
      <c r="AA969" s="139"/>
      <c r="AB969" s="139"/>
      <c r="AC969" s="139"/>
      <c r="AD969" s="139"/>
      <c r="AE969" s="139"/>
      <c r="AF969" s="139"/>
      <c r="AG969" s="139"/>
      <c r="AH969" s="139"/>
      <c r="AI969" s="139"/>
      <c r="AJ969" s="139"/>
      <c r="AK969" s="139"/>
      <c r="AL969" s="139"/>
      <c r="AM969" s="139"/>
      <c r="AN969" s="139"/>
      <c r="AO969" s="139"/>
      <c r="AP969" s="139"/>
      <c r="AQ969" s="70" t="s">
        <v>204</v>
      </c>
      <c r="AR969" s="70">
        <v>2008</v>
      </c>
      <c r="AS969" s="139"/>
      <c r="AT969" s="139"/>
      <c r="AU969" s="139"/>
      <c r="AV969" s="71">
        <v>110927162.71063466</v>
      </c>
      <c r="AW969" s="104" t="s">
        <v>123</v>
      </c>
      <c r="AX969" s="104"/>
      <c r="AY969" s="104" t="s">
        <v>1570</v>
      </c>
      <c r="AZ969" s="104" t="s">
        <v>1193</v>
      </c>
      <c r="BA969" s="104"/>
      <c r="BB969" s="104"/>
      <c r="BC969" s="66"/>
      <c r="BD969" s="66"/>
      <c r="BE969" s="121"/>
      <c r="BF969" s="121"/>
      <c r="BG969" s="121"/>
      <c r="BH969" s="121"/>
      <c r="BI969" s="121"/>
      <c r="BJ969" s="121"/>
      <c r="BK969" s="121"/>
      <c r="BL969" s="121"/>
      <c r="BM969" s="121"/>
      <c r="BN969" s="121"/>
      <c r="BO969" s="121"/>
      <c r="BP969" s="121"/>
      <c r="BQ969" s="121"/>
      <c r="BR969" s="121"/>
      <c r="BS969" s="121"/>
      <c r="BT969" s="121"/>
      <c r="BU969" s="121"/>
      <c r="BV969" s="121"/>
      <c r="BW969" s="121"/>
      <c r="BX969" s="121"/>
      <c r="BY969" s="121"/>
    </row>
    <row r="970" spans="1:77" s="100" customFormat="1" ht="31" hidden="1" thickBot="1">
      <c r="A970" s="231"/>
      <c r="B970" s="254"/>
      <c r="C970" s="107" t="s">
        <v>954</v>
      </c>
      <c r="D970" s="70" t="s">
        <v>1024</v>
      </c>
      <c r="E970" s="73" t="s">
        <v>999</v>
      </c>
      <c r="F970" s="104" t="s">
        <v>123</v>
      </c>
      <c r="G970" s="139"/>
      <c r="H970" s="139"/>
      <c r="I970" s="139"/>
      <c r="J970" s="104" t="s">
        <v>1193</v>
      </c>
      <c r="K970" s="139"/>
      <c r="L970" s="139"/>
      <c r="M970" s="139"/>
      <c r="N970" s="139"/>
      <c r="O970" s="139"/>
      <c r="P970" s="139"/>
      <c r="Q970" s="139"/>
      <c r="R970" s="50" t="s">
        <v>1067</v>
      </c>
      <c r="S970" s="50">
        <v>0</v>
      </c>
      <c r="T970" s="104" t="s">
        <v>238</v>
      </c>
      <c r="U970" s="50">
        <v>0</v>
      </c>
      <c r="V970" s="104"/>
      <c r="W970" s="50">
        <v>0</v>
      </c>
      <c r="X970" s="50">
        <v>0</v>
      </c>
      <c r="Y970" s="50">
        <v>0</v>
      </c>
      <c r="Z970" s="139"/>
      <c r="AA970" s="139"/>
      <c r="AB970" s="139"/>
      <c r="AC970" s="139"/>
      <c r="AD970" s="139"/>
      <c r="AE970" s="139"/>
      <c r="AF970" s="139"/>
      <c r="AG970" s="139"/>
      <c r="AH970" s="139"/>
      <c r="AI970" s="139"/>
      <c r="AJ970" s="139"/>
      <c r="AK970" s="139"/>
      <c r="AL970" s="139"/>
      <c r="AM970" s="139"/>
      <c r="AN970" s="139"/>
      <c r="AO970" s="139"/>
      <c r="AP970" s="139"/>
      <c r="AQ970" s="70" t="s">
        <v>204</v>
      </c>
      <c r="AR970" s="70">
        <v>2008</v>
      </c>
      <c r="AS970" s="139"/>
      <c r="AT970" s="139"/>
      <c r="AU970" s="139"/>
      <c r="AV970" s="71">
        <v>49718349.820503585</v>
      </c>
      <c r="AW970" s="104" t="s">
        <v>123</v>
      </c>
      <c r="AX970" s="104"/>
      <c r="AY970" s="104" t="s">
        <v>1570</v>
      </c>
      <c r="AZ970" s="104" t="s">
        <v>1193</v>
      </c>
      <c r="BA970" s="104"/>
      <c r="BB970" s="104"/>
      <c r="BC970" s="66"/>
      <c r="BD970" s="66"/>
      <c r="BE970" s="121"/>
      <c r="BF970" s="121"/>
      <c r="BG970" s="121"/>
      <c r="BH970" s="121"/>
      <c r="BI970" s="121"/>
      <c r="BJ970" s="121"/>
      <c r="BK970" s="121"/>
      <c r="BL970" s="121"/>
      <c r="BM970" s="121"/>
      <c r="BN970" s="121"/>
      <c r="BO970" s="121"/>
      <c r="BP970" s="121"/>
      <c r="BQ970" s="121"/>
      <c r="BR970" s="121"/>
      <c r="BS970" s="121"/>
      <c r="BT970" s="121"/>
      <c r="BU970" s="121"/>
      <c r="BV970" s="121"/>
      <c r="BW970" s="121"/>
      <c r="BX970" s="121"/>
      <c r="BY970" s="121"/>
    </row>
    <row r="971" spans="1:77" s="100" customFormat="1" ht="16" hidden="1" thickBot="1">
      <c r="A971" s="231"/>
      <c r="B971" s="254"/>
      <c r="C971" s="107" t="s">
        <v>955</v>
      </c>
      <c r="D971" s="70" t="s">
        <v>1025</v>
      </c>
      <c r="E971" s="73" t="s">
        <v>733</v>
      </c>
      <c r="F971" s="104" t="s">
        <v>123</v>
      </c>
      <c r="G971" s="139"/>
      <c r="H971" s="139"/>
      <c r="I971" s="139"/>
      <c r="J971" s="104" t="s">
        <v>1193</v>
      </c>
      <c r="K971" s="139"/>
      <c r="L971" s="139"/>
      <c r="M971" s="139"/>
      <c r="N971" s="139"/>
      <c r="O971" s="139"/>
      <c r="P971" s="139"/>
      <c r="Q971" s="139"/>
      <c r="R971" s="50" t="s">
        <v>1060</v>
      </c>
      <c r="S971" s="50">
        <v>0</v>
      </c>
      <c r="T971" s="104" t="s">
        <v>1581</v>
      </c>
      <c r="U971" s="50">
        <v>0</v>
      </c>
      <c r="V971" s="104"/>
      <c r="W971" s="50">
        <v>0</v>
      </c>
      <c r="X971" s="50">
        <v>0</v>
      </c>
      <c r="Y971" s="50">
        <v>0</v>
      </c>
      <c r="Z971" s="139"/>
      <c r="AA971" s="139"/>
      <c r="AB971" s="139"/>
      <c r="AC971" s="139"/>
      <c r="AD971" s="139"/>
      <c r="AE971" s="139"/>
      <c r="AF971" s="139"/>
      <c r="AG971" s="139"/>
      <c r="AH971" s="139"/>
      <c r="AI971" s="139"/>
      <c r="AJ971" s="139"/>
      <c r="AK971" s="139"/>
      <c r="AL971" s="139"/>
      <c r="AM971" s="139"/>
      <c r="AN971" s="139"/>
      <c r="AO971" s="139"/>
      <c r="AP971" s="139"/>
      <c r="AQ971" s="70" t="s">
        <v>204</v>
      </c>
      <c r="AR971" s="70">
        <v>2008</v>
      </c>
      <c r="AS971" s="139"/>
      <c r="AT971" s="139"/>
      <c r="AU971" s="139"/>
      <c r="AV971" s="71">
        <v>9704579.944075007</v>
      </c>
      <c r="AW971" s="104" t="s">
        <v>123</v>
      </c>
      <c r="AX971" s="104"/>
      <c r="AY971" s="104" t="s">
        <v>1570</v>
      </c>
      <c r="AZ971" s="104" t="s">
        <v>1193</v>
      </c>
      <c r="BA971" s="104"/>
      <c r="BB971" s="104"/>
      <c r="BC971" s="66"/>
      <c r="BD971" s="66"/>
      <c r="BE971" s="121"/>
      <c r="BF971" s="121"/>
      <c r="BG971" s="121"/>
      <c r="BH971" s="121"/>
      <c r="BI971" s="121"/>
      <c r="BJ971" s="121"/>
      <c r="BK971" s="121"/>
      <c r="BL971" s="121"/>
      <c r="BM971" s="121"/>
      <c r="BN971" s="121"/>
      <c r="BO971" s="121"/>
      <c r="BP971" s="121"/>
      <c r="BQ971" s="121"/>
      <c r="BR971" s="121"/>
      <c r="BS971" s="121"/>
      <c r="BT971" s="121"/>
      <c r="BU971" s="121"/>
      <c r="BV971" s="121"/>
      <c r="BW971" s="121"/>
      <c r="BX971" s="121"/>
      <c r="BY971" s="121"/>
    </row>
    <row r="972" spans="1:77" s="100" customFormat="1" ht="16" hidden="1" thickBot="1">
      <c r="A972" s="231"/>
      <c r="B972" s="254"/>
      <c r="C972" s="107" t="s">
        <v>956</v>
      </c>
      <c r="D972" s="70" t="s">
        <v>1026</v>
      </c>
      <c r="E972" s="73" t="s">
        <v>733</v>
      </c>
      <c r="F972" s="104" t="s">
        <v>123</v>
      </c>
      <c r="G972" s="139"/>
      <c r="H972" s="139"/>
      <c r="I972" s="139"/>
      <c r="J972" s="104" t="s">
        <v>1193</v>
      </c>
      <c r="K972" s="139"/>
      <c r="L972" s="139"/>
      <c r="M972" s="139"/>
      <c r="N972" s="139"/>
      <c r="O972" s="139"/>
      <c r="P972" s="139"/>
      <c r="Q972" s="139"/>
      <c r="R972" s="50" t="s">
        <v>1068</v>
      </c>
      <c r="S972" s="50">
        <v>0</v>
      </c>
      <c r="T972" s="104" t="s">
        <v>225</v>
      </c>
      <c r="U972" s="50">
        <v>0</v>
      </c>
      <c r="V972" s="104"/>
      <c r="W972" s="50">
        <v>0</v>
      </c>
      <c r="X972" s="50">
        <v>0</v>
      </c>
      <c r="Y972" s="50">
        <v>0</v>
      </c>
      <c r="Z972" s="139"/>
      <c r="AA972" s="139"/>
      <c r="AB972" s="139"/>
      <c r="AC972" s="139"/>
      <c r="AD972" s="139"/>
      <c r="AE972" s="139"/>
      <c r="AF972" s="139"/>
      <c r="AG972" s="139"/>
      <c r="AH972" s="139"/>
      <c r="AI972" s="139"/>
      <c r="AJ972" s="139"/>
      <c r="AK972" s="139"/>
      <c r="AL972" s="139"/>
      <c r="AM972" s="139"/>
      <c r="AN972" s="139"/>
      <c r="AO972" s="139"/>
      <c r="AP972" s="139"/>
      <c r="AQ972" s="70" t="s">
        <v>204</v>
      </c>
      <c r="AR972" s="70">
        <v>2008</v>
      </c>
      <c r="AS972" s="139"/>
      <c r="AT972" s="139"/>
      <c r="AU972" s="139"/>
      <c r="AV972" s="71">
        <v>11048522.182334131</v>
      </c>
      <c r="AW972" s="104" t="s">
        <v>123</v>
      </c>
      <c r="AX972" s="104"/>
      <c r="AY972" s="104" t="s">
        <v>1570</v>
      </c>
      <c r="AZ972" s="104" t="s">
        <v>1193</v>
      </c>
      <c r="BA972" s="104"/>
      <c r="BB972" s="104"/>
      <c r="BC972" s="66"/>
      <c r="BD972" s="66"/>
      <c r="BE972" s="121"/>
      <c r="BF972" s="121"/>
      <c r="BG972" s="121"/>
      <c r="BH972" s="121"/>
      <c r="BI972" s="121"/>
      <c r="BJ972" s="121"/>
      <c r="BK972" s="121"/>
      <c r="BL972" s="121"/>
      <c r="BM972" s="121"/>
      <c r="BN972" s="121"/>
      <c r="BO972" s="121"/>
      <c r="BP972" s="121"/>
      <c r="BQ972" s="121"/>
      <c r="BR972" s="121"/>
      <c r="BS972" s="121"/>
      <c r="BT972" s="121"/>
      <c r="BU972" s="121"/>
      <c r="BV972" s="121"/>
      <c r="BW972" s="121"/>
      <c r="BX972" s="121"/>
      <c r="BY972" s="121"/>
    </row>
    <row r="973" spans="1:77" s="100" customFormat="1" ht="16" hidden="1" thickBot="1">
      <c r="A973" s="231"/>
      <c r="B973" s="254"/>
      <c r="C973" s="107" t="s">
        <v>957</v>
      </c>
      <c r="D973" s="70" t="s">
        <v>1027</v>
      </c>
      <c r="E973" s="73" t="s">
        <v>732</v>
      </c>
      <c r="F973" s="104" t="s">
        <v>123</v>
      </c>
      <c r="G973" s="139"/>
      <c r="H973" s="139"/>
      <c r="I973" s="139"/>
      <c r="J973" s="104" t="s">
        <v>1193</v>
      </c>
      <c r="K973" s="139"/>
      <c r="L973" s="139"/>
      <c r="M973" s="139"/>
      <c r="N973" s="139"/>
      <c r="O973" s="139"/>
      <c r="P973" s="139"/>
      <c r="Q973" s="139"/>
      <c r="R973" s="50" t="s">
        <v>1060</v>
      </c>
      <c r="S973" s="50">
        <v>0</v>
      </c>
      <c r="T973" s="104" t="s">
        <v>225</v>
      </c>
      <c r="U973" s="50">
        <v>0</v>
      </c>
      <c r="V973" s="104"/>
      <c r="W973" s="50">
        <v>0</v>
      </c>
      <c r="X973" s="50">
        <v>0</v>
      </c>
      <c r="Y973" s="50">
        <v>0</v>
      </c>
      <c r="Z973" s="139"/>
      <c r="AA973" s="139"/>
      <c r="AB973" s="139"/>
      <c r="AC973" s="139"/>
      <c r="AD973" s="139"/>
      <c r="AE973" s="139"/>
      <c r="AF973" s="139"/>
      <c r="AG973" s="139"/>
      <c r="AH973" s="139"/>
      <c r="AI973" s="139"/>
      <c r="AJ973" s="139"/>
      <c r="AK973" s="139"/>
      <c r="AL973" s="139"/>
      <c r="AM973" s="139"/>
      <c r="AN973" s="139"/>
      <c r="AO973" s="139"/>
      <c r="AP973" s="139"/>
      <c r="AQ973" s="70" t="s">
        <v>204</v>
      </c>
      <c r="AR973" s="70">
        <v>2008</v>
      </c>
      <c r="AS973" s="139"/>
      <c r="AT973" s="139"/>
      <c r="AU973" s="139"/>
      <c r="AV973" s="71">
        <v>1886093.2217462594</v>
      </c>
      <c r="AW973" s="104" t="s">
        <v>123</v>
      </c>
      <c r="AX973" s="104"/>
      <c r="AY973" s="104" t="s">
        <v>1570</v>
      </c>
      <c r="AZ973" s="104" t="s">
        <v>1193</v>
      </c>
      <c r="BA973" s="104"/>
      <c r="BB973" s="104"/>
      <c r="BC973" s="66"/>
      <c r="BD973" s="66"/>
      <c r="BE973" s="121"/>
      <c r="BF973" s="121"/>
      <c r="BG973" s="121"/>
      <c r="BH973" s="121"/>
      <c r="BI973" s="121"/>
      <c r="BJ973" s="121"/>
      <c r="BK973" s="121"/>
      <c r="BL973" s="121"/>
      <c r="BM973" s="121"/>
      <c r="BN973" s="121"/>
      <c r="BO973" s="121"/>
      <c r="BP973" s="121"/>
      <c r="BQ973" s="121"/>
      <c r="BR973" s="121"/>
      <c r="BS973" s="121"/>
      <c r="BT973" s="121"/>
      <c r="BU973" s="121"/>
      <c r="BV973" s="121"/>
      <c r="BW973" s="121"/>
      <c r="BX973" s="121"/>
      <c r="BY973" s="121"/>
    </row>
    <row r="974" spans="1:77" s="100" customFormat="1" ht="16" hidden="1" thickBot="1">
      <c r="A974" s="231"/>
      <c r="B974" s="254"/>
      <c r="C974" s="107" t="s">
        <v>958</v>
      </c>
      <c r="D974" s="70" t="s">
        <v>1028</v>
      </c>
      <c r="E974" s="73" t="s">
        <v>733</v>
      </c>
      <c r="F974" s="104" t="s">
        <v>123</v>
      </c>
      <c r="G974" s="139"/>
      <c r="H974" s="139"/>
      <c r="I974" s="139"/>
      <c r="J974" s="104" t="s">
        <v>1193</v>
      </c>
      <c r="K974" s="139"/>
      <c r="L974" s="139"/>
      <c r="M974" s="139"/>
      <c r="N974" s="139"/>
      <c r="O974" s="139"/>
      <c r="P974" s="139"/>
      <c r="Q974" s="139"/>
      <c r="R974" s="50" t="s">
        <v>1069</v>
      </c>
      <c r="S974" s="50">
        <v>0</v>
      </c>
      <c r="T974" s="104" t="s">
        <v>238</v>
      </c>
      <c r="U974" s="50">
        <v>0</v>
      </c>
      <c r="V974" s="104"/>
      <c r="W974" s="50">
        <v>0</v>
      </c>
      <c r="X974" s="50">
        <v>0</v>
      </c>
      <c r="Y974" s="50">
        <v>0</v>
      </c>
      <c r="Z974" s="139"/>
      <c r="AA974" s="139"/>
      <c r="AB974" s="139"/>
      <c r="AC974" s="139"/>
      <c r="AD974" s="139"/>
      <c r="AE974" s="139"/>
      <c r="AF974" s="139"/>
      <c r="AG974" s="139"/>
      <c r="AH974" s="139"/>
      <c r="AI974" s="139"/>
      <c r="AJ974" s="139"/>
      <c r="AK974" s="139"/>
      <c r="AL974" s="139"/>
      <c r="AM974" s="139"/>
      <c r="AN974" s="139"/>
      <c r="AO974" s="139"/>
      <c r="AP974" s="139"/>
      <c r="AQ974" s="70" t="s">
        <v>204</v>
      </c>
      <c r="AR974" s="70">
        <v>2008</v>
      </c>
      <c r="AS974" s="139"/>
      <c r="AT974" s="139"/>
      <c r="AU974" s="139"/>
      <c r="AV974" s="71">
        <v>2651645.323760191</v>
      </c>
      <c r="AW974" s="104" t="s">
        <v>123</v>
      </c>
      <c r="AX974" s="104"/>
      <c r="AY974" s="104" t="s">
        <v>1570</v>
      </c>
      <c r="AZ974" s="104" t="s">
        <v>1193</v>
      </c>
      <c r="BA974" s="104"/>
      <c r="BB974" s="104"/>
      <c r="BC974" s="66"/>
      <c r="BD974" s="66"/>
      <c r="BE974" s="121"/>
      <c r="BF974" s="121"/>
      <c r="BG974" s="121"/>
      <c r="BH974" s="121"/>
      <c r="BI974" s="121"/>
      <c r="BJ974" s="121"/>
      <c r="BK974" s="121"/>
      <c r="BL974" s="121"/>
      <c r="BM974" s="121"/>
      <c r="BN974" s="121"/>
      <c r="BO974" s="121"/>
      <c r="BP974" s="121"/>
      <c r="BQ974" s="121"/>
      <c r="BR974" s="121"/>
      <c r="BS974" s="121"/>
      <c r="BT974" s="121"/>
      <c r="BU974" s="121"/>
      <c r="BV974" s="121"/>
      <c r="BW974" s="121"/>
      <c r="BX974" s="121"/>
      <c r="BY974" s="121"/>
    </row>
    <row r="975" spans="1:77" s="100" customFormat="1" ht="16" hidden="1" thickBot="1">
      <c r="A975" s="231"/>
      <c r="B975" s="254"/>
      <c r="C975" s="107" t="s">
        <v>959</v>
      </c>
      <c r="D975" s="70" t="s">
        <v>1029</v>
      </c>
      <c r="E975" s="73" t="s">
        <v>732</v>
      </c>
      <c r="F975" s="104" t="s">
        <v>123</v>
      </c>
      <c r="G975" s="139"/>
      <c r="H975" s="139"/>
      <c r="I975" s="139"/>
      <c r="J975" s="104" t="s">
        <v>1193</v>
      </c>
      <c r="K975" s="139"/>
      <c r="L975" s="139"/>
      <c r="M975" s="139"/>
      <c r="N975" s="139"/>
      <c r="O975" s="139"/>
      <c r="P975" s="139"/>
      <c r="Q975" s="139"/>
      <c r="R975" s="50" t="s">
        <v>1070</v>
      </c>
      <c r="S975" s="50">
        <v>0</v>
      </c>
      <c r="T975" s="104" t="s">
        <v>1581</v>
      </c>
      <c r="U975" s="50">
        <v>0</v>
      </c>
      <c r="V975" s="104"/>
      <c r="W975" s="50">
        <v>0</v>
      </c>
      <c r="X975" s="50">
        <v>0</v>
      </c>
      <c r="Y975" s="50">
        <v>0</v>
      </c>
      <c r="Z975" s="139"/>
      <c r="AA975" s="139"/>
      <c r="AB975" s="139"/>
      <c r="AC975" s="139"/>
      <c r="AD975" s="139"/>
      <c r="AE975" s="139"/>
      <c r="AF975" s="139"/>
      <c r="AG975" s="139"/>
      <c r="AH975" s="139"/>
      <c r="AI975" s="139"/>
      <c r="AJ975" s="139"/>
      <c r="AK975" s="139"/>
      <c r="AL975" s="139"/>
      <c r="AM975" s="139"/>
      <c r="AN975" s="139"/>
      <c r="AO975" s="139"/>
      <c r="AP975" s="139"/>
      <c r="AQ975" s="70" t="s">
        <v>204</v>
      </c>
      <c r="AR975" s="70">
        <v>2008</v>
      </c>
      <c r="AS975" s="139"/>
      <c r="AT975" s="139"/>
      <c r="AU975" s="139"/>
      <c r="AV975" s="71">
        <v>36460123.201702632</v>
      </c>
      <c r="AW975" s="104" t="s">
        <v>123</v>
      </c>
      <c r="AX975" s="104"/>
      <c r="AY975" s="104" t="s">
        <v>1812</v>
      </c>
      <c r="AZ975" s="104" t="s">
        <v>1193</v>
      </c>
      <c r="BA975" s="104"/>
      <c r="BB975" s="104"/>
      <c r="BC975" s="66"/>
      <c r="BD975" s="66"/>
      <c r="BE975" s="121"/>
      <c r="BF975" s="121"/>
      <c r="BG975" s="121"/>
      <c r="BH975" s="121"/>
      <c r="BI975" s="121"/>
      <c r="BJ975" s="121"/>
      <c r="BK975" s="121"/>
      <c r="BL975" s="121"/>
      <c r="BM975" s="121"/>
      <c r="BN975" s="121"/>
      <c r="BO975" s="121"/>
      <c r="BP975" s="121"/>
      <c r="BQ975" s="121"/>
      <c r="BR975" s="121"/>
      <c r="BS975" s="121"/>
      <c r="BT975" s="121"/>
      <c r="BU975" s="121"/>
      <c r="BV975" s="121"/>
      <c r="BW975" s="121"/>
      <c r="BX975" s="121"/>
      <c r="BY975" s="121"/>
    </row>
    <row r="976" spans="1:77" s="100" customFormat="1" ht="16" hidden="1" thickBot="1">
      <c r="A976" s="231"/>
      <c r="B976" s="254"/>
      <c r="C976" s="107" t="s">
        <v>960</v>
      </c>
      <c r="D976" s="70" t="s">
        <v>1030</v>
      </c>
      <c r="E976" s="73" t="s">
        <v>732</v>
      </c>
      <c r="F976" s="104" t="s">
        <v>123</v>
      </c>
      <c r="G976" s="139"/>
      <c r="H976" s="139"/>
      <c r="I976" s="139"/>
      <c r="J976" s="104" t="s">
        <v>1193</v>
      </c>
      <c r="K976" s="139"/>
      <c r="L976" s="139"/>
      <c r="M976" s="139"/>
      <c r="N976" s="139"/>
      <c r="O976" s="139"/>
      <c r="P976" s="139"/>
      <c r="Q976" s="139"/>
      <c r="R976" s="50" t="s">
        <v>1070</v>
      </c>
      <c r="S976" s="50">
        <v>0</v>
      </c>
      <c r="T976" s="104" t="s">
        <v>1581</v>
      </c>
      <c r="U976" s="50">
        <v>0</v>
      </c>
      <c r="V976" s="104"/>
      <c r="W976" s="50">
        <v>0</v>
      </c>
      <c r="X976" s="50">
        <v>0</v>
      </c>
      <c r="Y976" s="50">
        <v>0</v>
      </c>
      <c r="Z976" s="139"/>
      <c r="AA976" s="139"/>
      <c r="AB976" s="139"/>
      <c r="AC976" s="139"/>
      <c r="AD976" s="139"/>
      <c r="AE976" s="139"/>
      <c r="AF976" s="139"/>
      <c r="AG976" s="139"/>
      <c r="AH976" s="139"/>
      <c r="AI976" s="139"/>
      <c r="AJ976" s="139"/>
      <c r="AK976" s="139"/>
      <c r="AL976" s="139"/>
      <c r="AM976" s="139"/>
      <c r="AN976" s="139"/>
      <c r="AO976" s="139"/>
      <c r="AP976" s="139"/>
      <c r="AQ976" s="70" t="s">
        <v>204</v>
      </c>
      <c r="AR976" s="70">
        <v>2008</v>
      </c>
      <c r="AS976" s="139"/>
      <c r="AT976" s="139"/>
      <c r="AU976" s="139"/>
      <c r="AV976" s="71">
        <v>22097044.364668261</v>
      </c>
      <c r="AW976" s="104" t="s">
        <v>123</v>
      </c>
      <c r="AX976" s="104"/>
      <c r="AY976" s="104" t="s">
        <v>1812</v>
      </c>
      <c r="AZ976" s="104" t="s">
        <v>1193</v>
      </c>
      <c r="BA976" s="104"/>
      <c r="BB976" s="104"/>
      <c r="BC976" s="66"/>
      <c r="BD976" s="66"/>
      <c r="BE976" s="121"/>
      <c r="BF976" s="121"/>
      <c r="BG976" s="121"/>
      <c r="BH976" s="121"/>
      <c r="BI976" s="121"/>
      <c r="BJ976" s="121"/>
      <c r="BK976" s="121"/>
      <c r="BL976" s="121"/>
      <c r="BM976" s="121"/>
      <c r="BN976" s="121"/>
      <c r="BO976" s="121"/>
      <c r="BP976" s="121"/>
      <c r="BQ976" s="121"/>
      <c r="BR976" s="121"/>
      <c r="BS976" s="121"/>
      <c r="BT976" s="121"/>
      <c r="BU976" s="121"/>
      <c r="BV976" s="121"/>
      <c r="BW976" s="121"/>
      <c r="BX976" s="121"/>
      <c r="BY976" s="121"/>
    </row>
    <row r="977" spans="1:77" s="100" customFormat="1" ht="16" hidden="1" thickBot="1">
      <c r="A977" s="231"/>
      <c r="B977" s="254"/>
      <c r="C977" s="107" t="s">
        <v>961</v>
      </c>
      <c r="D977" s="70" t="s">
        <v>1031</v>
      </c>
      <c r="E977" s="73" t="s">
        <v>732</v>
      </c>
      <c r="F977" s="104" t="s">
        <v>123</v>
      </c>
      <c r="G977" s="139"/>
      <c r="H977" s="139"/>
      <c r="I977" s="139"/>
      <c r="J977" s="104" t="s">
        <v>1193</v>
      </c>
      <c r="K977" s="139"/>
      <c r="L977" s="139"/>
      <c r="M977" s="139"/>
      <c r="N977" s="139"/>
      <c r="O977" s="139"/>
      <c r="P977" s="139"/>
      <c r="Q977" s="139"/>
      <c r="R977" s="50" t="s">
        <v>1071</v>
      </c>
      <c r="S977" s="50">
        <v>0</v>
      </c>
      <c r="T977" s="104" t="s">
        <v>1581</v>
      </c>
      <c r="U977" s="50">
        <v>0</v>
      </c>
      <c r="V977" s="104"/>
      <c r="W977" s="50">
        <v>0</v>
      </c>
      <c r="X977" s="50">
        <v>0</v>
      </c>
      <c r="Y977" s="50">
        <v>0</v>
      </c>
      <c r="Z977" s="139"/>
      <c r="AA977" s="139"/>
      <c r="AB977" s="139"/>
      <c r="AC977" s="139"/>
      <c r="AD977" s="139"/>
      <c r="AE977" s="139"/>
      <c r="AF977" s="139"/>
      <c r="AG977" s="139"/>
      <c r="AH977" s="139"/>
      <c r="AI977" s="139"/>
      <c r="AJ977" s="139"/>
      <c r="AK977" s="139"/>
      <c r="AL977" s="139"/>
      <c r="AM977" s="139"/>
      <c r="AN977" s="139"/>
      <c r="AO977" s="139"/>
      <c r="AP977" s="139"/>
      <c r="AQ977" s="70" t="s">
        <v>204</v>
      </c>
      <c r="AR977" s="70">
        <v>2008</v>
      </c>
      <c r="AS977" s="139"/>
      <c r="AT977" s="139"/>
      <c r="AU977" s="139"/>
      <c r="AV977" s="71">
        <v>11932403.95692086</v>
      </c>
      <c r="AW977" s="104" t="s">
        <v>123</v>
      </c>
      <c r="AX977" s="104"/>
      <c r="AY977" s="104" t="s">
        <v>1813</v>
      </c>
      <c r="AZ977" s="104" t="s">
        <v>1193</v>
      </c>
      <c r="BA977" s="104"/>
      <c r="BB977" s="104"/>
      <c r="BC977" s="66"/>
      <c r="BD977" s="66"/>
      <c r="BE977" s="121"/>
      <c r="BF977" s="121"/>
      <c r="BG977" s="121"/>
      <c r="BH977" s="121"/>
      <c r="BI977" s="121"/>
      <c r="BJ977" s="121"/>
      <c r="BK977" s="121"/>
      <c r="BL977" s="121"/>
      <c r="BM977" s="121"/>
      <c r="BN977" s="121"/>
      <c r="BO977" s="121"/>
      <c r="BP977" s="121"/>
      <c r="BQ977" s="121"/>
      <c r="BR977" s="121"/>
      <c r="BS977" s="121"/>
      <c r="BT977" s="121"/>
      <c r="BU977" s="121"/>
      <c r="BV977" s="121"/>
      <c r="BW977" s="121"/>
      <c r="BX977" s="121"/>
      <c r="BY977" s="121"/>
    </row>
    <row r="978" spans="1:77" s="100" customFormat="1" ht="16" hidden="1" thickBot="1">
      <c r="A978" s="231"/>
      <c r="B978" s="254"/>
      <c r="C978" s="107" t="s">
        <v>962</v>
      </c>
      <c r="D978" s="70" t="s">
        <v>1032</v>
      </c>
      <c r="E978" s="73" t="s">
        <v>732</v>
      </c>
      <c r="F978" s="104" t="s">
        <v>123</v>
      </c>
      <c r="G978" s="139"/>
      <c r="H978" s="139"/>
      <c r="I978" s="139"/>
      <c r="J978" s="104" t="s">
        <v>1193</v>
      </c>
      <c r="K978" s="139"/>
      <c r="L978" s="139"/>
      <c r="M978" s="139"/>
      <c r="N978" s="139"/>
      <c r="O978" s="139"/>
      <c r="P978" s="139"/>
      <c r="Q978" s="139"/>
      <c r="R978" s="50" t="s">
        <v>1072</v>
      </c>
      <c r="S978" s="50">
        <v>0</v>
      </c>
      <c r="T978" s="104" t="s">
        <v>238</v>
      </c>
      <c r="U978" s="50">
        <v>0</v>
      </c>
      <c r="V978" s="104"/>
      <c r="W978" s="50">
        <v>0</v>
      </c>
      <c r="X978" s="50">
        <v>0</v>
      </c>
      <c r="Y978" s="50">
        <v>0</v>
      </c>
      <c r="Z978" s="139"/>
      <c r="AA978" s="139"/>
      <c r="AB978" s="139"/>
      <c r="AC978" s="139"/>
      <c r="AD978" s="139"/>
      <c r="AE978" s="139"/>
      <c r="AF978" s="139"/>
      <c r="AG978" s="139"/>
      <c r="AH978" s="139"/>
      <c r="AI978" s="139"/>
      <c r="AJ978" s="139"/>
      <c r="AK978" s="139"/>
      <c r="AL978" s="139"/>
      <c r="AM978" s="139"/>
      <c r="AN978" s="139"/>
      <c r="AO978" s="139"/>
      <c r="AP978" s="139"/>
      <c r="AQ978" s="70" t="s">
        <v>204</v>
      </c>
      <c r="AR978" s="70">
        <v>2008</v>
      </c>
      <c r="AS978" s="139"/>
      <c r="AT978" s="139"/>
      <c r="AU978" s="139"/>
      <c r="AV978" s="71">
        <v>17677635.491734609</v>
      </c>
      <c r="AW978" s="104" t="s">
        <v>123</v>
      </c>
      <c r="AX978" s="104"/>
      <c r="AY978" s="104" t="s">
        <v>1570</v>
      </c>
      <c r="AZ978" s="104" t="s">
        <v>1193</v>
      </c>
      <c r="BA978" s="104"/>
      <c r="BB978" s="104"/>
      <c r="BC978" s="66"/>
      <c r="BD978" s="66"/>
      <c r="BE978" s="121"/>
      <c r="BF978" s="121"/>
      <c r="BG978" s="121"/>
      <c r="BH978" s="121"/>
      <c r="BI978" s="121"/>
      <c r="BJ978" s="121"/>
      <c r="BK978" s="121"/>
      <c r="BL978" s="121"/>
      <c r="BM978" s="121"/>
      <c r="BN978" s="121"/>
      <c r="BO978" s="121"/>
      <c r="BP978" s="121"/>
      <c r="BQ978" s="121"/>
      <c r="BR978" s="121"/>
      <c r="BS978" s="121"/>
      <c r="BT978" s="121"/>
      <c r="BU978" s="121"/>
      <c r="BV978" s="121"/>
      <c r="BW978" s="121"/>
      <c r="BX978" s="121"/>
      <c r="BY978" s="121"/>
    </row>
    <row r="979" spans="1:77" s="100" customFormat="1" ht="16" hidden="1" thickBot="1">
      <c r="A979" s="231"/>
      <c r="B979" s="254"/>
      <c r="C979" s="107" t="s">
        <v>963</v>
      </c>
      <c r="D979" s="70" t="s">
        <v>1033</v>
      </c>
      <c r="E979" s="73" t="s">
        <v>732</v>
      </c>
      <c r="F979" s="104" t="s">
        <v>123</v>
      </c>
      <c r="G979" s="139"/>
      <c r="H979" s="139"/>
      <c r="I979" s="139"/>
      <c r="J979" s="104" t="s">
        <v>1193</v>
      </c>
      <c r="K979" s="139"/>
      <c r="L979" s="139"/>
      <c r="M979" s="139"/>
      <c r="N979" s="139"/>
      <c r="O979" s="139"/>
      <c r="P979" s="139"/>
      <c r="Q979" s="139"/>
      <c r="R979" s="50" t="s">
        <v>1073</v>
      </c>
      <c r="S979" s="50">
        <v>0</v>
      </c>
      <c r="T979" s="104" t="s">
        <v>238</v>
      </c>
      <c r="U979" s="50">
        <v>0</v>
      </c>
      <c r="V979" s="104"/>
      <c r="W979" s="50">
        <v>0</v>
      </c>
      <c r="X979" s="50">
        <v>0</v>
      </c>
      <c r="Y979" s="50">
        <v>0</v>
      </c>
      <c r="Z979" s="139"/>
      <c r="AA979" s="139"/>
      <c r="AB979" s="139"/>
      <c r="AC979" s="139"/>
      <c r="AD979" s="139"/>
      <c r="AE979" s="139"/>
      <c r="AF979" s="139"/>
      <c r="AG979" s="139"/>
      <c r="AH979" s="139"/>
      <c r="AI979" s="139"/>
      <c r="AJ979" s="139"/>
      <c r="AK979" s="139"/>
      <c r="AL979" s="139"/>
      <c r="AM979" s="139"/>
      <c r="AN979" s="139"/>
      <c r="AO979" s="139"/>
      <c r="AP979" s="139"/>
      <c r="AQ979" s="70" t="s">
        <v>204</v>
      </c>
      <c r="AR979" s="70">
        <v>2008</v>
      </c>
      <c r="AS979" s="139"/>
      <c r="AT979" s="139"/>
      <c r="AU979" s="139"/>
      <c r="AV979" s="71">
        <v>1325822.6618800955</v>
      </c>
      <c r="AW979" s="104" t="s">
        <v>123</v>
      </c>
      <c r="AX979" s="104"/>
      <c r="AY979" s="104" t="s">
        <v>1570</v>
      </c>
      <c r="AZ979" s="104" t="s">
        <v>1193</v>
      </c>
      <c r="BA979" s="104"/>
      <c r="BB979" s="104"/>
      <c r="BC979" s="66"/>
      <c r="BD979" s="66"/>
      <c r="BE979" s="121"/>
      <c r="BF979" s="121"/>
      <c r="BG979" s="121"/>
      <c r="BH979" s="121"/>
      <c r="BI979" s="121"/>
      <c r="BJ979" s="121"/>
      <c r="BK979" s="121"/>
      <c r="BL979" s="121"/>
      <c r="BM979" s="121"/>
      <c r="BN979" s="121"/>
      <c r="BO979" s="121"/>
      <c r="BP979" s="121"/>
      <c r="BQ979" s="121"/>
      <c r="BR979" s="121"/>
      <c r="BS979" s="121"/>
      <c r="BT979" s="121"/>
      <c r="BU979" s="121"/>
      <c r="BV979" s="121"/>
      <c r="BW979" s="121"/>
      <c r="BX979" s="121"/>
      <c r="BY979" s="121"/>
    </row>
    <row r="980" spans="1:77" s="100" customFormat="1" ht="16" hidden="1" thickBot="1">
      <c r="A980" s="231"/>
      <c r="B980" s="254"/>
      <c r="C980" s="107" t="s">
        <v>964</v>
      </c>
      <c r="D980" s="70" t="s">
        <v>1034</v>
      </c>
      <c r="E980" s="73" t="s">
        <v>732</v>
      </c>
      <c r="F980" s="104" t="s">
        <v>123</v>
      </c>
      <c r="G980" s="139"/>
      <c r="H980" s="139"/>
      <c r="I980" s="139"/>
      <c r="J980" s="104" t="s">
        <v>1193</v>
      </c>
      <c r="K980" s="139"/>
      <c r="L980" s="139"/>
      <c r="M980" s="139"/>
      <c r="N980" s="139"/>
      <c r="O980" s="139"/>
      <c r="P980" s="139"/>
      <c r="Q980" s="139"/>
      <c r="R980" s="50" t="s">
        <v>1074</v>
      </c>
      <c r="S980" s="50">
        <v>0</v>
      </c>
      <c r="T980" s="104" t="s">
        <v>225</v>
      </c>
      <c r="U980" s="50">
        <v>0</v>
      </c>
      <c r="V980" s="104"/>
      <c r="W980" s="50">
        <v>0</v>
      </c>
      <c r="X980" s="50">
        <v>0</v>
      </c>
      <c r="Y980" s="50">
        <v>0</v>
      </c>
      <c r="Z980" s="139"/>
      <c r="AA980" s="139"/>
      <c r="AB980" s="139"/>
      <c r="AC980" s="139"/>
      <c r="AD980" s="139"/>
      <c r="AE980" s="139"/>
      <c r="AF980" s="139"/>
      <c r="AG980" s="139"/>
      <c r="AH980" s="139"/>
      <c r="AI980" s="139"/>
      <c r="AJ980" s="139"/>
      <c r="AK980" s="139"/>
      <c r="AL980" s="139"/>
      <c r="AM980" s="139"/>
      <c r="AN980" s="139"/>
      <c r="AO980" s="139"/>
      <c r="AP980" s="139"/>
      <c r="AQ980" s="70" t="s">
        <v>204</v>
      </c>
      <c r="AR980" s="70">
        <v>2008</v>
      </c>
      <c r="AS980" s="139"/>
      <c r="AT980" s="139"/>
      <c r="AU980" s="139"/>
      <c r="AV980" s="71">
        <v>25411601.0193685</v>
      </c>
      <c r="AW980" s="104" t="s">
        <v>123</v>
      </c>
      <c r="AX980" s="104"/>
      <c r="AY980" s="104" t="s">
        <v>1570</v>
      </c>
      <c r="AZ980" s="104" t="s">
        <v>1193</v>
      </c>
      <c r="BA980" s="104"/>
      <c r="BB980" s="104"/>
      <c r="BC980" s="66"/>
      <c r="BD980" s="66"/>
      <c r="BE980" s="121"/>
      <c r="BF980" s="121"/>
      <c r="BG980" s="121"/>
      <c r="BH980" s="121"/>
      <c r="BI980" s="121"/>
      <c r="BJ980" s="121"/>
      <c r="BK980" s="121"/>
      <c r="BL980" s="121"/>
      <c r="BM980" s="121"/>
      <c r="BN980" s="121"/>
      <c r="BO980" s="121"/>
      <c r="BP980" s="121"/>
      <c r="BQ980" s="121"/>
      <c r="BR980" s="121"/>
      <c r="BS980" s="121"/>
      <c r="BT980" s="121"/>
      <c r="BU980" s="121"/>
      <c r="BV980" s="121"/>
      <c r="BW980" s="121"/>
      <c r="BX980" s="121"/>
      <c r="BY980" s="121"/>
    </row>
    <row r="981" spans="1:77" s="100" customFormat="1" ht="16" hidden="1" thickBot="1">
      <c r="A981" s="231"/>
      <c r="B981" s="254"/>
      <c r="C981" s="107" t="s">
        <v>965</v>
      </c>
      <c r="D981" s="70" t="s">
        <v>1035</v>
      </c>
      <c r="E981" s="73" t="s">
        <v>733</v>
      </c>
      <c r="F981" s="104" t="s">
        <v>123</v>
      </c>
      <c r="G981" s="139"/>
      <c r="H981" s="139"/>
      <c r="I981" s="139"/>
      <c r="J981" s="104" t="s">
        <v>1193</v>
      </c>
      <c r="K981" s="139"/>
      <c r="L981" s="139"/>
      <c r="M981" s="139"/>
      <c r="N981" s="139"/>
      <c r="O981" s="139"/>
      <c r="P981" s="139"/>
      <c r="Q981" s="139"/>
      <c r="R981" s="50" t="s">
        <v>1071</v>
      </c>
      <c r="S981" s="50">
        <v>0</v>
      </c>
      <c r="T981" s="104" t="s">
        <v>1581</v>
      </c>
      <c r="U981" s="50">
        <v>0</v>
      </c>
      <c r="V981" s="104"/>
      <c r="W981" s="50">
        <v>0</v>
      </c>
      <c r="X981" s="50">
        <v>0</v>
      </c>
      <c r="Y981" s="50">
        <v>0</v>
      </c>
      <c r="Z981" s="139"/>
      <c r="AA981" s="139"/>
      <c r="AB981" s="139"/>
      <c r="AC981" s="139"/>
      <c r="AD981" s="139"/>
      <c r="AE981" s="139"/>
      <c r="AF981" s="139"/>
      <c r="AG981" s="139"/>
      <c r="AH981" s="139"/>
      <c r="AI981" s="139"/>
      <c r="AJ981" s="139"/>
      <c r="AK981" s="139"/>
      <c r="AL981" s="139"/>
      <c r="AM981" s="139"/>
      <c r="AN981" s="139"/>
      <c r="AO981" s="139"/>
      <c r="AP981" s="139"/>
      <c r="AQ981" s="70" t="s">
        <v>204</v>
      </c>
      <c r="AR981" s="70">
        <v>2008</v>
      </c>
      <c r="AS981" s="139"/>
      <c r="AT981" s="139"/>
      <c r="AU981" s="139"/>
      <c r="AV981" s="71">
        <v>22097044.364668261</v>
      </c>
      <c r="AW981" s="104" t="s">
        <v>123</v>
      </c>
      <c r="AX981" s="104"/>
      <c r="AY981" s="104" t="s">
        <v>1570</v>
      </c>
      <c r="AZ981" s="104" t="s">
        <v>1193</v>
      </c>
      <c r="BA981" s="104"/>
      <c r="BB981" s="104"/>
      <c r="BC981" s="66"/>
      <c r="BD981" s="66"/>
      <c r="BE981" s="121"/>
      <c r="BF981" s="121"/>
      <c r="BG981" s="121"/>
      <c r="BH981" s="121"/>
      <c r="BI981" s="121"/>
      <c r="BJ981" s="121"/>
      <c r="BK981" s="121"/>
      <c r="BL981" s="121"/>
      <c r="BM981" s="121"/>
      <c r="BN981" s="121"/>
      <c r="BO981" s="121"/>
      <c r="BP981" s="121"/>
      <c r="BQ981" s="121"/>
      <c r="BR981" s="121"/>
      <c r="BS981" s="121"/>
      <c r="BT981" s="121"/>
      <c r="BU981" s="121"/>
      <c r="BV981" s="121"/>
      <c r="BW981" s="121"/>
      <c r="BX981" s="121"/>
      <c r="BY981" s="121"/>
    </row>
    <row r="982" spans="1:77" s="100" customFormat="1" ht="16" hidden="1" thickBot="1">
      <c r="A982" s="231"/>
      <c r="B982" s="254"/>
      <c r="C982" s="107" t="s">
        <v>966</v>
      </c>
      <c r="D982" s="70" t="s">
        <v>1036</v>
      </c>
      <c r="E982" s="73" t="s">
        <v>732</v>
      </c>
      <c r="F982" s="104" t="s">
        <v>123</v>
      </c>
      <c r="G982" s="139"/>
      <c r="H982" s="139"/>
      <c r="I982" s="139"/>
      <c r="J982" s="104" t="s">
        <v>1193</v>
      </c>
      <c r="K982" s="139"/>
      <c r="L982" s="139"/>
      <c r="M982" s="139"/>
      <c r="N982" s="139"/>
      <c r="O982" s="139"/>
      <c r="P982" s="139"/>
      <c r="Q982" s="139"/>
      <c r="R982" s="50" t="s">
        <v>1070</v>
      </c>
      <c r="S982" s="50">
        <v>0</v>
      </c>
      <c r="T982" s="104" t="s">
        <v>1581</v>
      </c>
      <c r="U982" s="50">
        <v>0</v>
      </c>
      <c r="V982" s="104"/>
      <c r="W982" s="50">
        <v>0</v>
      </c>
      <c r="X982" s="50">
        <v>0</v>
      </c>
      <c r="Y982" s="50">
        <v>0</v>
      </c>
      <c r="Z982" s="139"/>
      <c r="AA982" s="139"/>
      <c r="AB982" s="139"/>
      <c r="AC982" s="139"/>
      <c r="AD982" s="139"/>
      <c r="AE982" s="139"/>
      <c r="AF982" s="139"/>
      <c r="AG982" s="139"/>
      <c r="AH982" s="139"/>
      <c r="AI982" s="139"/>
      <c r="AJ982" s="139"/>
      <c r="AK982" s="139"/>
      <c r="AL982" s="139"/>
      <c r="AM982" s="139"/>
      <c r="AN982" s="139"/>
      <c r="AO982" s="139"/>
      <c r="AP982" s="139"/>
      <c r="AQ982" s="70" t="s">
        <v>204</v>
      </c>
      <c r="AR982" s="70">
        <v>2008</v>
      </c>
      <c r="AS982" s="139"/>
      <c r="AT982" s="139"/>
      <c r="AU982" s="139"/>
      <c r="AV982" s="71">
        <v>80654211.931039155</v>
      </c>
      <c r="AW982" s="104" t="s">
        <v>123</v>
      </c>
      <c r="AX982" s="104"/>
      <c r="AY982" s="104" t="s">
        <v>1570</v>
      </c>
      <c r="AZ982" s="104" t="s">
        <v>1193</v>
      </c>
      <c r="BA982" s="104"/>
      <c r="BB982" s="104"/>
      <c r="BC982" s="66"/>
      <c r="BD982" s="66"/>
      <c r="BE982" s="121"/>
      <c r="BF982" s="121"/>
      <c r="BG982" s="121"/>
      <c r="BH982" s="121"/>
      <c r="BI982" s="121"/>
      <c r="BJ982" s="121"/>
      <c r="BK982" s="121"/>
      <c r="BL982" s="121"/>
      <c r="BM982" s="121"/>
      <c r="BN982" s="121"/>
      <c r="BO982" s="121"/>
      <c r="BP982" s="121"/>
      <c r="BQ982" s="121"/>
      <c r="BR982" s="121"/>
      <c r="BS982" s="121"/>
      <c r="BT982" s="121"/>
      <c r="BU982" s="121"/>
      <c r="BV982" s="121"/>
      <c r="BW982" s="121"/>
      <c r="BX982" s="121"/>
      <c r="BY982" s="121"/>
    </row>
    <row r="983" spans="1:77" s="100" customFormat="1" ht="16" hidden="1" thickBot="1">
      <c r="A983" s="231"/>
      <c r="B983" s="254"/>
      <c r="C983" s="107" t="s">
        <v>967</v>
      </c>
      <c r="D983" s="70" t="s">
        <v>1037</v>
      </c>
      <c r="E983" s="73" t="s">
        <v>732</v>
      </c>
      <c r="F983" s="104" t="s">
        <v>123</v>
      </c>
      <c r="G983" s="139"/>
      <c r="H983" s="139"/>
      <c r="I983" s="139"/>
      <c r="J983" s="104" t="s">
        <v>1193</v>
      </c>
      <c r="K983" s="139"/>
      <c r="L983" s="139"/>
      <c r="M983" s="139"/>
      <c r="N983" s="139"/>
      <c r="O983" s="139"/>
      <c r="P983" s="139"/>
      <c r="Q983" s="139"/>
      <c r="R983" s="50" t="s">
        <v>1075</v>
      </c>
      <c r="S983" s="50">
        <v>0</v>
      </c>
      <c r="T983" s="104" t="s">
        <v>238</v>
      </c>
      <c r="U983" s="50">
        <v>0</v>
      </c>
      <c r="V983" s="104"/>
      <c r="W983" s="50">
        <v>0</v>
      </c>
      <c r="X983" s="50">
        <v>0</v>
      </c>
      <c r="Y983" s="50">
        <v>0</v>
      </c>
      <c r="Z983" s="139"/>
      <c r="AA983" s="139"/>
      <c r="AB983" s="139"/>
      <c r="AC983" s="139"/>
      <c r="AD983" s="139"/>
      <c r="AE983" s="139"/>
      <c r="AF983" s="139"/>
      <c r="AG983" s="139"/>
      <c r="AH983" s="139"/>
      <c r="AI983" s="139"/>
      <c r="AJ983" s="139"/>
      <c r="AK983" s="139"/>
      <c r="AL983" s="139"/>
      <c r="AM983" s="139"/>
      <c r="AN983" s="139"/>
      <c r="AO983" s="139"/>
      <c r="AP983" s="139"/>
      <c r="AQ983" s="70" t="s">
        <v>204</v>
      </c>
      <c r="AR983" s="70">
        <v>2008</v>
      </c>
      <c r="AS983" s="139"/>
      <c r="AT983" s="139"/>
      <c r="AU983" s="139"/>
      <c r="AV983" s="71">
        <v>24306748.801135086</v>
      </c>
      <c r="AW983" s="104" t="s">
        <v>123</v>
      </c>
      <c r="AX983" s="104"/>
      <c r="AY983" s="104" t="s">
        <v>1570</v>
      </c>
      <c r="AZ983" s="104" t="s">
        <v>1193</v>
      </c>
      <c r="BA983" s="104"/>
      <c r="BB983" s="104"/>
      <c r="BC983" s="66"/>
      <c r="BD983" s="66"/>
      <c r="BE983" s="121"/>
      <c r="BF983" s="121"/>
      <c r="BG983" s="121"/>
      <c r="BH983" s="121"/>
      <c r="BI983" s="121"/>
      <c r="BJ983" s="121"/>
      <c r="BK983" s="121"/>
      <c r="BL983" s="121"/>
      <c r="BM983" s="121"/>
      <c r="BN983" s="121"/>
      <c r="BO983" s="121"/>
      <c r="BP983" s="121"/>
      <c r="BQ983" s="121"/>
      <c r="BR983" s="121"/>
      <c r="BS983" s="121"/>
      <c r="BT983" s="121"/>
      <c r="BU983" s="121"/>
      <c r="BV983" s="121"/>
      <c r="BW983" s="121"/>
      <c r="BX983" s="121"/>
      <c r="BY983" s="121"/>
    </row>
    <row r="984" spans="1:77" s="100" customFormat="1" ht="16" hidden="1" thickBot="1">
      <c r="A984" s="231"/>
      <c r="B984" s="254"/>
      <c r="C984" s="107" t="s">
        <v>968</v>
      </c>
      <c r="D984" s="70" t="s">
        <v>706</v>
      </c>
      <c r="E984" s="73" t="s">
        <v>732</v>
      </c>
      <c r="F984" s="104" t="s">
        <v>123</v>
      </c>
      <c r="G984" s="139"/>
      <c r="H984" s="139"/>
      <c r="I984" s="139"/>
      <c r="J984" s="104" t="s">
        <v>1193</v>
      </c>
      <c r="K984" s="139"/>
      <c r="L984" s="139"/>
      <c r="M984" s="139"/>
      <c r="N984" s="139"/>
      <c r="O984" s="139"/>
      <c r="P984" s="139"/>
      <c r="Q984" s="139"/>
      <c r="R984" s="50" t="s">
        <v>1076</v>
      </c>
      <c r="S984" s="50">
        <v>0</v>
      </c>
      <c r="T984" s="104" t="s">
        <v>238</v>
      </c>
      <c r="U984" s="50">
        <v>0</v>
      </c>
      <c r="V984" s="104"/>
      <c r="W984" s="50">
        <v>0</v>
      </c>
      <c r="X984" s="50">
        <v>0</v>
      </c>
      <c r="Y984" s="50">
        <v>0</v>
      </c>
      <c r="Z984" s="139"/>
      <c r="AA984" s="139"/>
      <c r="AB984" s="139"/>
      <c r="AC984" s="139"/>
      <c r="AD984" s="139"/>
      <c r="AE984" s="139"/>
      <c r="AF984" s="139"/>
      <c r="AG984" s="139"/>
      <c r="AH984" s="139"/>
      <c r="AI984" s="139"/>
      <c r="AJ984" s="139"/>
      <c r="AK984" s="139"/>
      <c r="AL984" s="139"/>
      <c r="AM984" s="139"/>
      <c r="AN984" s="139"/>
      <c r="AO984" s="139"/>
      <c r="AP984" s="139"/>
      <c r="AQ984" s="70" t="s">
        <v>204</v>
      </c>
      <c r="AR984" s="70">
        <v>2008</v>
      </c>
      <c r="AS984" s="139"/>
      <c r="AT984" s="139"/>
      <c r="AU984" s="139"/>
      <c r="AV984" s="71">
        <v>22097044.364668261</v>
      </c>
      <c r="AW984" s="104" t="s">
        <v>123</v>
      </c>
      <c r="AX984" s="104"/>
      <c r="AY984" s="104" t="s">
        <v>1570</v>
      </c>
      <c r="AZ984" s="104" t="s">
        <v>1193</v>
      </c>
      <c r="BA984" s="104"/>
      <c r="BB984" s="104"/>
      <c r="BC984" s="66"/>
      <c r="BD984" s="66"/>
      <c r="BE984" s="121"/>
      <c r="BF984" s="121"/>
      <c r="BG984" s="121"/>
      <c r="BH984" s="121"/>
      <c r="BI984" s="121"/>
      <c r="BJ984" s="121"/>
      <c r="BK984" s="121"/>
      <c r="BL984" s="121"/>
      <c r="BM984" s="121"/>
      <c r="BN984" s="121"/>
      <c r="BO984" s="121"/>
      <c r="BP984" s="121"/>
      <c r="BQ984" s="121"/>
      <c r="BR984" s="121"/>
      <c r="BS984" s="121"/>
      <c r="BT984" s="121"/>
      <c r="BU984" s="121"/>
      <c r="BV984" s="121"/>
      <c r="BW984" s="121"/>
      <c r="BX984" s="121"/>
      <c r="BY984" s="121"/>
    </row>
    <row r="985" spans="1:77" s="100" customFormat="1" ht="16" hidden="1" thickBot="1">
      <c r="A985" s="231"/>
      <c r="B985" s="254"/>
      <c r="C985" s="107" t="s">
        <v>969</v>
      </c>
      <c r="D985" s="70" t="s">
        <v>1038</v>
      </c>
      <c r="E985" s="73" t="s">
        <v>733</v>
      </c>
      <c r="F985" s="104" t="s">
        <v>123</v>
      </c>
      <c r="G985" s="139"/>
      <c r="H985" s="139"/>
      <c r="I985" s="139"/>
      <c r="J985" s="104" t="s">
        <v>1193</v>
      </c>
      <c r="K985" s="139"/>
      <c r="L985" s="139"/>
      <c r="M985" s="139"/>
      <c r="N985" s="139"/>
      <c r="O985" s="139"/>
      <c r="P985" s="139"/>
      <c r="Q985" s="139"/>
      <c r="R985" s="50" t="s">
        <v>1077</v>
      </c>
      <c r="S985" s="50">
        <v>0</v>
      </c>
      <c r="T985" s="104" t="s">
        <v>238</v>
      </c>
      <c r="U985" s="50">
        <v>0</v>
      </c>
      <c r="V985" s="104"/>
      <c r="W985" s="50">
        <v>0</v>
      </c>
      <c r="X985" s="50">
        <v>0</v>
      </c>
      <c r="Y985" s="50">
        <v>0</v>
      </c>
      <c r="Z985" s="139"/>
      <c r="AA985" s="139"/>
      <c r="AB985" s="139"/>
      <c r="AC985" s="139"/>
      <c r="AD985" s="139"/>
      <c r="AE985" s="139"/>
      <c r="AF985" s="139"/>
      <c r="AG985" s="139"/>
      <c r="AH985" s="139"/>
      <c r="AI985" s="139"/>
      <c r="AJ985" s="139"/>
      <c r="AK985" s="139"/>
      <c r="AL985" s="139"/>
      <c r="AM985" s="139"/>
      <c r="AN985" s="139"/>
      <c r="AO985" s="139"/>
      <c r="AP985" s="139"/>
      <c r="AQ985" s="70" t="s">
        <v>204</v>
      </c>
      <c r="AR985" s="70">
        <v>2008</v>
      </c>
      <c r="AS985" s="139"/>
      <c r="AT985" s="139"/>
      <c r="AU985" s="139"/>
      <c r="AV985" s="71">
        <v>50823202.038736999</v>
      </c>
      <c r="AW985" s="104" t="s">
        <v>123</v>
      </c>
      <c r="AX985" s="104"/>
      <c r="AY985" s="104" t="s">
        <v>1570</v>
      </c>
      <c r="AZ985" s="104" t="s">
        <v>1193</v>
      </c>
      <c r="BA985" s="104"/>
      <c r="BB985" s="104"/>
      <c r="BC985" s="66"/>
      <c r="BD985" s="66"/>
      <c r="BE985" s="121"/>
      <c r="BF985" s="121"/>
      <c r="BG985" s="121"/>
      <c r="BH985" s="121"/>
      <c r="BI985" s="121"/>
      <c r="BJ985" s="121"/>
      <c r="BK985" s="121"/>
      <c r="BL985" s="121"/>
      <c r="BM985" s="121"/>
      <c r="BN985" s="121"/>
      <c r="BO985" s="121"/>
      <c r="BP985" s="121"/>
      <c r="BQ985" s="121"/>
      <c r="BR985" s="121"/>
      <c r="BS985" s="121"/>
      <c r="BT985" s="121"/>
      <c r="BU985" s="121"/>
      <c r="BV985" s="121"/>
      <c r="BW985" s="121"/>
      <c r="BX985" s="121"/>
      <c r="BY985" s="121"/>
    </row>
    <row r="986" spans="1:77" s="100" customFormat="1" ht="16" hidden="1" thickBot="1">
      <c r="A986" s="231"/>
      <c r="B986" s="254"/>
      <c r="C986" s="107" t="s">
        <v>970</v>
      </c>
      <c r="D986" s="70" t="s">
        <v>1039</v>
      </c>
      <c r="E986" s="73" t="s">
        <v>732</v>
      </c>
      <c r="F986" s="104" t="s">
        <v>123</v>
      </c>
      <c r="G986" s="139"/>
      <c r="H986" s="139"/>
      <c r="I986" s="139"/>
      <c r="J986" s="104" t="s">
        <v>1193</v>
      </c>
      <c r="K986" s="139"/>
      <c r="L986" s="139"/>
      <c r="M986" s="139"/>
      <c r="N986" s="139"/>
      <c r="O986" s="139"/>
      <c r="P986" s="139"/>
      <c r="Q986" s="139"/>
      <c r="R986" s="50" t="s">
        <v>1070</v>
      </c>
      <c r="S986" s="50">
        <v>0</v>
      </c>
      <c r="T986" s="104" t="s">
        <v>1581</v>
      </c>
      <c r="U986" s="50">
        <v>0</v>
      </c>
      <c r="V986" s="104"/>
      <c r="W986" s="50">
        <v>0</v>
      </c>
      <c r="X986" s="50">
        <v>0</v>
      </c>
      <c r="Y986" s="50">
        <v>0</v>
      </c>
      <c r="Z986" s="139"/>
      <c r="AA986" s="139"/>
      <c r="AB986" s="139"/>
      <c r="AC986" s="139"/>
      <c r="AD986" s="139"/>
      <c r="AE986" s="139"/>
      <c r="AF986" s="139"/>
      <c r="AG986" s="139"/>
      <c r="AH986" s="139"/>
      <c r="AI986" s="139"/>
      <c r="AJ986" s="139"/>
      <c r="AK986" s="139"/>
      <c r="AL986" s="139"/>
      <c r="AM986" s="139"/>
      <c r="AN986" s="139"/>
      <c r="AO986" s="139"/>
      <c r="AP986" s="139"/>
      <c r="AQ986" s="70" t="s">
        <v>204</v>
      </c>
      <c r="AR986" s="70">
        <v>2008</v>
      </c>
      <c r="AS986" s="139"/>
      <c r="AT986" s="139"/>
      <c r="AU986" s="139"/>
      <c r="AV986" s="71">
        <v>88388177.458673045</v>
      </c>
      <c r="AW986" s="104" t="s">
        <v>123</v>
      </c>
      <c r="AX986" s="104"/>
      <c r="AY986" s="104" t="s">
        <v>1570</v>
      </c>
      <c r="AZ986" s="104" t="s">
        <v>1193</v>
      </c>
      <c r="BA986" s="104"/>
      <c r="BB986" s="104"/>
      <c r="BC986" s="66"/>
      <c r="BD986" s="66"/>
      <c r="BE986" s="121"/>
      <c r="BF986" s="121"/>
      <c r="BG986" s="121"/>
      <c r="BH986" s="121"/>
      <c r="BI986" s="121"/>
      <c r="BJ986" s="121"/>
      <c r="BK986" s="121"/>
      <c r="BL986" s="121"/>
      <c r="BM986" s="121"/>
      <c r="BN986" s="121"/>
      <c r="BO986" s="121"/>
      <c r="BP986" s="121"/>
      <c r="BQ986" s="121"/>
      <c r="BR986" s="121"/>
      <c r="BS986" s="121"/>
      <c r="BT986" s="121"/>
      <c r="BU986" s="121"/>
      <c r="BV986" s="121"/>
      <c r="BW986" s="121"/>
      <c r="BX986" s="121"/>
      <c r="BY986" s="121"/>
    </row>
    <row r="987" spans="1:77" s="100" customFormat="1" ht="16" hidden="1" thickBot="1">
      <c r="A987" s="231"/>
      <c r="B987" s="254"/>
      <c r="C987" s="107" t="s">
        <v>971</v>
      </c>
      <c r="D987" s="108" t="s">
        <v>1040</v>
      </c>
      <c r="E987" s="130" t="s">
        <v>732</v>
      </c>
      <c r="F987" s="104" t="s">
        <v>123</v>
      </c>
      <c r="G987" s="139"/>
      <c r="H987" s="139"/>
      <c r="I987" s="139"/>
      <c r="J987" s="104" t="s">
        <v>1193</v>
      </c>
      <c r="K987" s="139"/>
      <c r="L987" s="139"/>
      <c r="M987" s="139"/>
      <c r="N987" s="104"/>
      <c r="O987" s="104"/>
      <c r="P987" s="104"/>
      <c r="Q987" s="104"/>
      <c r="R987" s="148" t="s">
        <v>1078</v>
      </c>
      <c r="S987" s="50">
        <v>0</v>
      </c>
      <c r="T987" s="104" t="s">
        <v>225</v>
      </c>
      <c r="U987" s="50">
        <v>0</v>
      </c>
      <c r="V987" s="104"/>
      <c r="W987" s="50">
        <v>0</v>
      </c>
      <c r="X987" s="50">
        <v>0</v>
      </c>
      <c r="Y987" s="50">
        <v>0</v>
      </c>
      <c r="Z987" s="139"/>
      <c r="AA987" s="139"/>
      <c r="AB987" s="139"/>
      <c r="AC987" s="139"/>
      <c r="AD987" s="139"/>
      <c r="AE987" s="139"/>
      <c r="AF987" s="139"/>
      <c r="AG987" s="139"/>
      <c r="AH987" s="139"/>
      <c r="AI987" s="139"/>
      <c r="AJ987" s="139"/>
      <c r="AK987" s="139"/>
      <c r="AL987" s="139"/>
      <c r="AM987" s="139"/>
      <c r="AN987" s="139"/>
      <c r="AO987" s="139"/>
      <c r="AP987" s="139"/>
      <c r="AQ987" s="108" t="s">
        <v>204</v>
      </c>
      <c r="AR987" s="108">
        <v>2008</v>
      </c>
      <c r="AS987" s="139"/>
      <c r="AT987" s="139"/>
      <c r="AU987" s="139"/>
      <c r="AV987" s="71">
        <v>86178473.022206217</v>
      </c>
      <c r="AW987" s="104" t="s">
        <v>123</v>
      </c>
      <c r="AX987" s="104"/>
      <c r="AY987" s="104" t="s">
        <v>1570</v>
      </c>
      <c r="AZ987" s="104" t="s">
        <v>1193</v>
      </c>
      <c r="BA987" s="104"/>
      <c r="BB987" s="104"/>
      <c r="BC987" s="66"/>
      <c r="BD987" s="66"/>
      <c r="BE987" s="121"/>
      <c r="BF987" s="121"/>
      <c r="BG987" s="121"/>
      <c r="BH987" s="121"/>
      <c r="BI987" s="121"/>
      <c r="BJ987" s="121"/>
      <c r="BK987" s="121"/>
      <c r="BL987" s="121"/>
      <c r="BM987" s="121"/>
      <c r="BN987" s="121"/>
      <c r="BO987" s="121"/>
      <c r="BP987" s="121"/>
      <c r="BQ987" s="121"/>
      <c r="BR987" s="121"/>
      <c r="BS987" s="121"/>
      <c r="BT987" s="121"/>
      <c r="BU987" s="121"/>
      <c r="BV987" s="121"/>
      <c r="BW987" s="121"/>
      <c r="BX987" s="121"/>
      <c r="BY987" s="121"/>
    </row>
    <row r="988" spans="1:77" s="100" customFormat="1" ht="16" hidden="1" thickBot="1">
      <c r="A988" s="231"/>
      <c r="B988" s="254"/>
      <c r="C988" s="107" t="s">
        <v>972</v>
      </c>
      <c r="D988" s="70" t="s">
        <v>1041</v>
      </c>
      <c r="E988" s="73" t="s">
        <v>732</v>
      </c>
      <c r="F988" s="104" t="s">
        <v>123</v>
      </c>
      <c r="G988" s="139"/>
      <c r="H988" s="139"/>
      <c r="I988" s="139"/>
      <c r="J988" s="104" t="s">
        <v>1193</v>
      </c>
      <c r="K988" s="139"/>
      <c r="L988" s="139"/>
      <c r="M988" s="139"/>
      <c r="N988" s="139"/>
      <c r="O988" s="139"/>
      <c r="P988" s="139"/>
      <c r="Q988" s="139"/>
      <c r="R988" s="50" t="s">
        <v>1079</v>
      </c>
      <c r="S988" s="50">
        <v>0</v>
      </c>
      <c r="T988" s="104" t="s">
        <v>1591</v>
      </c>
      <c r="U988" s="50">
        <v>0</v>
      </c>
      <c r="V988" s="104"/>
      <c r="W988" s="50">
        <v>0</v>
      </c>
      <c r="X988" s="50">
        <v>0</v>
      </c>
      <c r="Y988" s="50">
        <v>0</v>
      </c>
      <c r="Z988" s="139"/>
      <c r="AA988" s="139"/>
      <c r="AB988" s="139"/>
      <c r="AC988" s="139"/>
      <c r="AD988" s="139"/>
      <c r="AE988" s="139"/>
      <c r="AF988" s="139"/>
      <c r="AG988" s="139"/>
      <c r="AH988" s="139"/>
      <c r="AI988" s="139"/>
      <c r="AJ988" s="139"/>
      <c r="AK988" s="139"/>
      <c r="AL988" s="139"/>
      <c r="AM988" s="139"/>
      <c r="AN988" s="139"/>
      <c r="AO988" s="139"/>
      <c r="AP988" s="139"/>
      <c r="AQ988" s="70" t="s">
        <v>204</v>
      </c>
      <c r="AR988" s="70">
        <v>2008</v>
      </c>
      <c r="AS988" s="139"/>
      <c r="AT988" s="139"/>
      <c r="AU988" s="139"/>
      <c r="AV988" s="71">
        <v>165727832.73501194</v>
      </c>
      <c r="AW988" s="104" t="s">
        <v>123</v>
      </c>
      <c r="AX988" s="104"/>
      <c r="AY988" s="104" t="s">
        <v>1807</v>
      </c>
      <c r="AZ988" s="104" t="s">
        <v>1193</v>
      </c>
      <c r="BA988" s="104"/>
      <c r="BB988" s="104"/>
      <c r="BC988" s="66"/>
      <c r="BD988" s="66"/>
      <c r="BE988" s="121"/>
      <c r="BF988" s="121"/>
      <c r="BG988" s="121"/>
      <c r="BH988" s="121"/>
      <c r="BI988" s="121"/>
      <c r="BJ988" s="121"/>
      <c r="BK988" s="121"/>
      <c r="BL988" s="121"/>
      <c r="BM988" s="121"/>
      <c r="BN988" s="121"/>
      <c r="BO988" s="121"/>
      <c r="BP988" s="121"/>
      <c r="BQ988" s="121"/>
      <c r="BR988" s="121"/>
      <c r="BS988" s="121"/>
      <c r="BT988" s="121"/>
      <c r="BU988" s="121"/>
      <c r="BV988" s="121"/>
      <c r="BW988" s="121"/>
      <c r="BX988" s="121"/>
      <c r="BY988" s="121"/>
    </row>
    <row r="989" spans="1:77" s="100" customFormat="1" ht="16" hidden="1" thickBot="1">
      <c r="A989" s="231"/>
      <c r="B989" s="254"/>
      <c r="C989" s="107" t="s">
        <v>973</v>
      </c>
      <c r="D989" s="70"/>
      <c r="E989" s="73" t="s">
        <v>732</v>
      </c>
      <c r="F989" s="104" t="s">
        <v>123</v>
      </c>
      <c r="G989" s="139"/>
      <c r="H989" s="139"/>
      <c r="I989" s="139"/>
      <c r="J989" s="104" t="s">
        <v>1193</v>
      </c>
      <c r="K989" s="139"/>
      <c r="L989" s="139"/>
      <c r="M989" s="139"/>
      <c r="N989" s="139"/>
      <c r="O989" s="139"/>
      <c r="P989" s="139"/>
      <c r="Q989" s="139"/>
      <c r="R989" s="50" t="s">
        <v>1080</v>
      </c>
      <c r="S989" s="50">
        <v>0</v>
      </c>
      <c r="T989" s="104" t="s">
        <v>1591</v>
      </c>
      <c r="U989" s="50">
        <v>0</v>
      </c>
      <c r="V989" s="104"/>
      <c r="W989" s="50">
        <v>0</v>
      </c>
      <c r="X989" s="50">
        <v>0</v>
      </c>
      <c r="Y989" s="50">
        <v>0</v>
      </c>
      <c r="Z989" s="139"/>
      <c r="AA989" s="139"/>
      <c r="AB989" s="139"/>
      <c r="AC989" s="139"/>
      <c r="AD989" s="139"/>
      <c r="AE989" s="139"/>
      <c r="AF989" s="139"/>
      <c r="AG989" s="139"/>
      <c r="AH989" s="139"/>
      <c r="AI989" s="139"/>
      <c r="AJ989" s="139"/>
      <c r="AK989" s="139"/>
      <c r="AL989" s="139"/>
      <c r="AM989" s="139"/>
      <c r="AN989" s="139"/>
      <c r="AO989" s="139"/>
      <c r="AP989" s="139"/>
      <c r="AQ989" s="70" t="s">
        <v>204</v>
      </c>
      <c r="AR989" s="70">
        <v>2009</v>
      </c>
      <c r="AS989" s="139"/>
      <c r="AT989" s="139"/>
      <c r="AU989" s="139"/>
      <c r="AV989" s="71">
        <v>738870377.89924657</v>
      </c>
      <c r="AW989" s="104" t="s">
        <v>123</v>
      </c>
      <c r="AX989" s="104"/>
      <c r="AY989" s="104" t="s">
        <v>1625</v>
      </c>
      <c r="AZ989" s="104" t="s">
        <v>1193</v>
      </c>
      <c r="BA989" s="104"/>
      <c r="BB989" s="104"/>
      <c r="BC989" s="66"/>
      <c r="BD989" s="66"/>
      <c r="BE989" s="121"/>
      <c r="BF989" s="121"/>
      <c r="BG989" s="121"/>
      <c r="BH989" s="121"/>
      <c r="BI989" s="121"/>
      <c r="BJ989" s="121"/>
      <c r="BK989" s="121"/>
      <c r="BL989" s="121"/>
      <c r="BM989" s="121"/>
      <c r="BN989" s="121"/>
      <c r="BO989" s="121"/>
      <c r="BP989" s="121"/>
      <c r="BQ989" s="121"/>
      <c r="BR989" s="121"/>
      <c r="BS989" s="121"/>
      <c r="BT989" s="121"/>
      <c r="BU989" s="121"/>
      <c r="BV989" s="121"/>
      <c r="BW989" s="121"/>
      <c r="BX989" s="121"/>
      <c r="BY989" s="121"/>
    </row>
    <row r="990" spans="1:77" s="100" customFormat="1" ht="16" hidden="1" thickBot="1">
      <c r="A990" s="231"/>
      <c r="B990" s="254"/>
      <c r="C990" s="107" t="s">
        <v>974</v>
      </c>
      <c r="D990" s="70"/>
      <c r="E990" s="73" t="s">
        <v>732</v>
      </c>
      <c r="F990" s="104" t="s">
        <v>123</v>
      </c>
      <c r="G990" s="139"/>
      <c r="H990" s="139"/>
      <c r="I990" s="139"/>
      <c r="J990" s="104" t="s">
        <v>1193</v>
      </c>
      <c r="K990" s="139"/>
      <c r="L990" s="139"/>
      <c r="M990" s="139"/>
      <c r="N990" s="139"/>
      <c r="O990" s="139"/>
      <c r="P990" s="139"/>
      <c r="Q990" s="139"/>
      <c r="R990" s="50" t="s">
        <v>1081</v>
      </c>
      <c r="S990" s="50">
        <v>0</v>
      </c>
      <c r="T990" s="104" t="s">
        <v>225</v>
      </c>
      <c r="U990" s="50">
        <v>0</v>
      </c>
      <c r="V990" s="104"/>
      <c r="W990" s="50">
        <v>0</v>
      </c>
      <c r="X990" s="50">
        <v>0</v>
      </c>
      <c r="Y990" s="50">
        <v>0</v>
      </c>
      <c r="Z990" s="139"/>
      <c r="AA990" s="139"/>
      <c r="AB990" s="139"/>
      <c r="AC990" s="139"/>
      <c r="AD990" s="139"/>
      <c r="AE990" s="139"/>
      <c r="AF990" s="139"/>
      <c r="AG990" s="139"/>
      <c r="AH990" s="139"/>
      <c r="AI990" s="139"/>
      <c r="AJ990" s="139"/>
      <c r="AK990" s="139"/>
      <c r="AL990" s="139"/>
      <c r="AM990" s="139"/>
      <c r="AN990" s="139"/>
      <c r="AO990" s="139"/>
      <c r="AP990" s="139"/>
      <c r="AQ990" s="70" t="s">
        <v>204</v>
      </c>
      <c r="AR990" s="70">
        <v>2009</v>
      </c>
      <c r="AS990" s="139"/>
      <c r="AT990" s="139"/>
      <c r="AU990" s="139"/>
      <c r="AV990" s="71">
        <v>56683488.692569062</v>
      </c>
      <c r="AW990" s="104" t="s">
        <v>123</v>
      </c>
      <c r="AX990" s="104"/>
      <c r="AY990" s="104" t="s">
        <v>1820</v>
      </c>
      <c r="AZ990" s="104" t="s">
        <v>1193</v>
      </c>
      <c r="BA990" s="104"/>
      <c r="BB990" s="104"/>
      <c r="BC990" s="66"/>
      <c r="BD990" s="66"/>
      <c r="BE990" s="121"/>
      <c r="BF990" s="121"/>
      <c r="BG990" s="121"/>
      <c r="BH990" s="121"/>
      <c r="BI990" s="121"/>
      <c r="BJ990" s="121"/>
      <c r="BK990" s="121"/>
      <c r="BL990" s="121"/>
      <c r="BM990" s="121"/>
      <c r="BN990" s="121"/>
      <c r="BO990" s="121"/>
      <c r="BP990" s="121"/>
      <c r="BQ990" s="121"/>
      <c r="BR990" s="121"/>
      <c r="BS990" s="121"/>
      <c r="BT990" s="121"/>
      <c r="BU990" s="121"/>
      <c r="BV990" s="121"/>
      <c r="BW990" s="121"/>
      <c r="BX990" s="121"/>
      <c r="BY990" s="121"/>
    </row>
    <row r="991" spans="1:77" s="100" customFormat="1" ht="16" hidden="1" thickBot="1">
      <c r="A991" s="231"/>
      <c r="B991" s="254"/>
      <c r="C991" s="107" t="s">
        <v>975</v>
      </c>
      <c r="D991" s="70"/>
      <c r="E991" s="73" t="s">
        <v>732</v>
      </c>
      <c r="F991" s="104" t="s">
        <v>123</v>
      </c>
      <c r="G991" s="139"/>
      <c r="H991" s="139"/>
      <c r="I991" s="139"/>
      <c r="J991" s="104" t="s">
        <v>1193</v>
      </c>
      <c r="K991" s="139"/>
      <c r="L991" s="139"/>
      <c r="M991" s="139"/>
      <c r="N991" s="139"/>
      <c r="O991" s="139"/>
      <c r="P991" s="139"/>
      <c r="Q991" s="139"/>
      <c r="R991" s="50" t="s">
        <v>1082</v>
      </c>
      <c r="S991" s="50">
        <v>0</v>
      </c>
      <c r="T991" s="104" t="s">
        <v>225</v>
      </c>
      <c r="U991" s="50">
        <v>0</v>
      </c>
      <c r="V991" s="104"/>
      <c r="W991" s="50">
        <v>0</v>
      </c>
      <c r="X991" s="50">
        <v>0</v>
      </c>
      <c r="Y991" s="50">
        <v>0</v>
      </c>
      <c r="Z991" s="139"/>
      <c r="AA991" s="139"/>
      <c r="AB991" s="139"/>
      <c r="AC991" s="139"/>
      <c r="AD991" s="139"/>
      <c r="AE991" s="139"/>
      <c r="AF991" s="139"/>
      <c r="AG991" s="139"/>
      <c r="AH991" s="139"/>
      <c r="AI991" s="139"/>
      <c r="AJ991" s="139"/>
      <c r="AK991" s="139"/>
      <c r="AL991" s="139"/>
      <c r="AM991" s="139"/>
      <c r="AN991" s="139"/>
      <c r="AO991" s="139"/>
      <c r="AP991" s="139"/>
      <c r="AQ991" s="70" t="s">
        <v>204</v>
      </c>
      <c r="AR991" s="70">
        <v>2009</v>
      </c>
      <c r="AS991" s="139"/>
      <c r="AT991" s="139"/>
      <c r="AU991" s="139"/>
      <c r="AV991" s="71">
        <v>243275828.90234897</v>
      </c>
      <c r="AW991" s="104" t="s">
        <v>123</v>
      </c>
      <c r="AX991" s="104"/>
      <c r="AY991" s="104" t="s">
        <v>1820</v>
      </c>
      <c r="AZ991" s="104" t="s">
        <v>1193</v>
      </c>
      <c r="BA991" s="104"/>
      <c r="BB991" s="104"/>
      <c r="BC991" s="66"/>
      <c r="BD991" s="66"/>
      <c r="BE991" s="121"/>
      <c r="BF991" s="121"/>
      <c r="BG991" s="121"/>
      <c r="BH991" s="121"/>
      <c r="BI991" s="121"/>
      <c r="BJ991" s="121"/>
      <c r="BK991" s="121"/>
      <c r="BL991" s="121"/>
      <c r="BM991" s="121"/>
      <c r="BN991" s="121"/>
      <c r="BO991" s="121"/>
      <c r="BP991" s="121"/>
      <c r="BQ991" s="121"/>
      <c r="BR991" s="121"/>
      <c r="BS991" s="121"/>
      <c r="BT991" s="121"/>
      <c r="BU991" s="121"/>
      <c r="BV991" s="121"/>
      <c r="BW991" s="121"/>
      <c r="BX991" s="121"/>
      <c r="BY991" s="121"/>
    </row>
    <row r="992" spans="1:77" s="100" customFormat="1" ht="16" hidden="1" thickBot="1">
      <c r="A992" s="231"/>
      <c r="B992" s="254"/>
      <c r="C992" s="107" t="s">
        <v>976</v>
      </c>
      <c r="D992" s="70"/>
      <c r="E992" s="73" t="s">
        <v>732</v>
      </c>
      <c r="F992" s="104" t="s">
        <v>123</v>
      </c>
      <c r="G992" s="139"/>
      <c r="H992" s="139"/>
      <c r="I992" s="139"/>
      <c r="J992" s="104" t="s">
        <v>1193</v>
      </c>
      <c r="K992" s="139"/>
      <c r="L992" s="139"/>
      <c r="M992" s="139"/>
      <c r="N992" s="139"/>
      <c r="O992" s="139"/>
      <c r="P992" s="139"/>
      <c r="Q992" s="139"/>
      <c r="R992" s="50" t="s">
        <v>1083</v>
      </c>
      <c r="S992" s="50">
        <v>0</v>
      </c>
      <c r="T992" s="104" t="s">
        <v>1587</v>
      </c>
      <c r="U992" s="50">
        <v>0</v>
      </c>
      <c r="V992" s="104"/>
      <c r="W992" s="50">
        <v>0</v>
      </c>
      <c r="X992" s="50">
        <v>0</v>
      </c>
      <c r="Y992" s="50">
        <v>0</v>
      </c>
      <c r="Z992" s="139"/>
      <c r="AA992" s="139"/>
      <c r="AB992" s="139"/>
      <c r="AC992" s="139"/>
      <c r="AD992" s="139"/>
      <c r="AE992" s="139"/>
      <c r="AF992" s="139"/>
      <c r="AG992" s="139"/>
      <c r="AH992" s="139"/>
      <c r="AI992" s="139"/>
      <c r="AJ992" s="139"/>
      <c r="AK992" s="139"/>
      <c r="AL992" s="139"/>
      <c r="AM992" s="139"/>
      <c r="AN992" s="139"/>
      <c r="AO992" s="139"/>
      <c r="AP992" s="139"/>
      <c r="AQ992" s="70" t="s">
        <v>204</v>
      </c>
      <c r="AR992" s="70">
        <v>2009</v>
      </c>
      <c r="AS992" s="139"/>
      <c r="AT992" s="139"/>
      <c r="AU992" s="139"/>
      <c r="AV992" s="71">
        <v>108073577.66287488</v>
      </c>
      <c r="AW992" s="104" t="s">
        <v>123</v>
      </c>
      <c r="AX992" s="104"/>
      <c r="AY992" s="104" t="s">
        <v>1820</v>
      </c>
      <c r="AZ992" s="104" t="s">
        <v>1193</v>
      </c>
      <c r="BA992" s="104"/>
      <c r="BB992" s="104"/>
      <c r="BC992" s="66"/>
      <c r="BD992" s="66"/>
      <c r="BE992" s="121"/>
      <c r="BF992" s="121"/>
      <c r="BG992" s="121"/>
      <c r="BH992" s="121"/>
      <c r="BI992" s="121"/>
      <c r="BJ992" s="121"/>
      <c r="BK992" s="121"/>
      <c r="BL992" s="121"/>
      <c r="BM992" s="121"/>
      <c r="BN992" s="121"/>
      <c r="BO992" s="121"/>
      <c r="BP992" s="121"/>
      <c r="BQ992" s="121"/>
      <c r="BR992" s="121"/>
      <c r="BS992" s="121"/>
      <c r="BT992" s="121"/>
      <c r="BU992" s="121"/>
      <c r="BV992" s="121"/>
      <c r="BW992" s="121"/>
      <c r="BX992" s="121"/>
      <c r="BY992" s="121"/>
    </row>
    <row r="993" spans="1:77" s="100" customFormat="1" ht="16" hidden="1" thickBot="1">
      <c r="A993" s="231"/>
      <c r="B993" s="254"/>
      <c r="C993" s="107" t="s">
        <v>977</v>
      </c>
      <c r="D993" s="70"/>
      <c r="E993" s="73" t="s">
        <v>732</v>
      </c>
      <c r="F993" s="104" t="s">
        <v>123</v>
      </c>
      <c r="G993" s="139"/>
      <c r="H993" s="139"/>
      <c r="I993" s="139"/>
      <c r="J993" s="104" t="s">
        <v>1193</v>
      </c>
      <c r="K993" s="139"/>
      <c r="L993" s="139"/>
      <c r="M993" s="139"/>
      <c r="N993" s="139"/>
      <c r="O993" s="139"/>
      <c r="P993" s="139"/>
      <c r="Q993" s="139"/>
      <c r="R993" s="50" t="s">
        <v>1084</v>
      </c>
      <c r="S993" s="50">
        <v>0</v>
      </c>
      <c r="T993" s="104" t="s">
        <v>1593</v>
      </c>
      <c r="U993" s="50">
        <v>0</v>
      </c>
      <c r="V993" s="104"/>
      <c r="W993" s="50">
        <v>0</v>
      </c>
      <c r="X993" s="50">
        <v>0</v>
      </c>
      <c r="Y993" s="50">
        <v>0</v>
      </c>
      <c r="Z993" s="139"/>
      <c r="AA993" s="139"/>
      <c r="AB993" s="139"/>
      <c r="AC993" s="139"/>
      <c r="AD993" s="139"/>
      <c r="AE993" s="139"/>
      <c r="AF993" s="139"/>
      <c r="AG993" s="139"/>
      <c r="AH993" s="139"/>
      <c r="AI993" s="139"/>
      <c r="AJ993" s="139"/>
      <c r="AK993" s="139"/>
      <c r="AL993" s="139"/>
      <c r="AM993" s="139"/>
      <c r="AN993" s="139"/>
      <c r="AO993" s="139"/>
      <c r="AP993" s="139"/>
      <c r="AQ993" s="70" t="s">
        <v>204</v>
      </c>
      <c r="AR993" s="70">
        <v>2009</v>
      </c>
      <c r="AS993" s="139"/>
      <c r="AT993" s="139"/>
      <c r="AU993" s="139"/>
      <c r="AV993" s="71">
        <v>93737286.748411879</v>
      </c>
      <c r="AW993" s="104" t="s">
        <v>123</v>
      </c>
      <c r="AX993" s="104"/>
      <c r="AY993" s="104" t="s">
        <v>1820</v>
      </c>
      <c r="AZ993" s="104" t="s">
        <v>1193</v>
      </c>
      <c r="BA993" s="104"/>
      <c r="BB993" s="104"/>
      <c r="BC993" s="66"/>
      <c r="BD993" s="66"/>
      <c r="BE993" s="121"/>
      <c r="BF993" s="121"/>
      <c r="BG993" s="121"/>
      <c r="BH993" s="121"/>
      <c r="BI993" s="121"/>
      <c r="BJ993" s="121"/>
      <c r="BK993" s="121"/>
      <c r="BL993" s="121"/>
      <c r="BM993" s="121"/>
      <c r="BN993" s="121"/>
      <c r="BO993" s="121"/>
      <c r="BP993" s="121"/>
      <c r="BQ993" s="121"/>
      <c r="BR993" s="121"/>
      <c r="BS993" s="121"/>
      <c r="BT993" s="121"/>
      <c r="BU993" s="121"/>
      <c r="BV993" s="121"/>
      <c r="BW993" s="121"/>
      <c r="BX993" s="121"/>
      <c r="BY993" s="121"/>
    </row>
    <row r="994" spans="1:77" s="100" customFormat="1" ht="16" hidden="1" thickBot="1">
      <c r="A994" s="231"/>
      <c r="B994" s="254"/>
      <c r="C994" s="107" t="s">
        <v>978</v>
      </c>
      <c r="D994" s="70"/>
      <c r="E994" s="73" t="s">
        <v>732</v>
      </c>
      <c r="F994" s="104" t="s">
        <v>123</v>
      </c>
      <c r="G994" s="139"/>
      <c r="H994" s="139"/>
      <c r="I994" s="139"/>
      <c r="J994" s="104" t="s">
        <v>1193</v>
      </c>
      <c r="K994" s="139"/>
      <c r="L994" s="139"/>
      <c r="M994" s="139"/>
      <c r="N994" s="139"/>
      <c r="O994" s="139"/>
      <c r="P994" s="139"/>
      <c r="Q994" s="139"/>
      <c r="R994" s="50" t="s">
        <v>1085</v>
      </c>
      <c r="S994" s="50">
        <v>0</v>
      </c>
      <c r="T994" s="104" t="s">
        <v>1591</v>
      </c>
      <c r="U994" s="50">
        <v>0</v>
      </c>
      <c r="V994" s="104"/>
      <c r="W994" s="50">
        <v>0</v>
      </c>
      <c r="X994" s="50">
        <v>0</v>
      </c>
      <c r="Y994" s="50">
        <v>0</v>
      </c>
      <c r="Z994" s="139"/>
      <c r="AA994" s="139"/>
      <c r="AB994" s="139"/>
      <c r="AC994" s="139"/>
      <c r="AD994" s="139"/>
      <c r="AE994" s="139"/>
      <c r="AF994" s="139"/>
      <c r="AG994" s="139"/>
      <c r="AH994" s="139"/>
      <c r="AI994" s="139"/>
      <c r="AJ994" s="139"/>
      <c r="AK994" s="139"/>
      <c r="AL994" s="139"/>
      <c r="AM994" s="139"/>
      <c r="AN994" s="139"/>
      <c r="AO994" s="139"/>
      <c r="AP994" s="139"/>
      <c r="AQ994" s="70" t="s">
        <v>204</v>
      </c>
      <c r="AR994" s="70">
        <v>2009</v>
      </c>
      <c r="AS994" s="139"/>
      <c r="AT994" s="139"/>
      <c r="AU994" s="139"/>
      <c r="AV994" s="71">
        <v>176446657.4087753</v>
      </c>
      <c r="AW994" s="104" t="s">
        <v>123</v>
      </c>
      <c r="AX994" s="104"/>
      <c r="AY994" s="104" t="s">
        <v>1820</v>
      </c>
      <c r="AZ994" s="104" t="s">
        <v>1193</v>
      </c>
      <c r="BA994" s="104"/>
      <c r="BB994" s="104"/>
      <c r="BC994" s="66"/>
      <c r="BD994" s="66"/>
      <c r="BE994" s="121"/>
      <c r="BF994" s="121"/>
      <c r="BG994" s="121"/>
      <c r="BH994" s="121"/>
      <c r="BI994" s="121"/>
      <c r="BJ994" s="121"/>
      <c r="BK994" s="121"/>
      <c r="BL994" s="121"/>
      <c r="BM994" s="121"/>
      <c r="BN994" s="121"/>
      <c r="BO994" s="121"/>
      <c r="BP994" s="121"/>
      <c r="BQ994" s="121"/>
      <c r="BR994" s="121"/>
      <c r="BS994" s="121"/>
      <c r="BT994" s="121"/>
      <c r="BU994" s="121"/>
      <c r="BV994" s="121"/>
      <c r="BW994" s="121"/>
      <c r="BX994" s="121"/>
      <c r="BY994" s="121"/>
    </row>
    <row r="995" spans="1:77" s="100" customFormat="1" ht="16" hidden="1" thickBot="1">
      <c r="A995" s="231"/>
      <c r="B995" s="254"/>
      <c r="C995" s="107" t="s">
        <v>979</v>
      </c>
      <c r="D995" s="70"/>
      <c r="E995" s="73" t="s">
        <v>732</v>
      </c>
      <c r="F995" s="104" t="s">
        <v>123</v>
      </c>
      <c r="G995" s="139"/>
      <c r="H995" s="139"/>
      <c r="I995" s="139"/>
      <c r="J995" s="104" t="s">
        <v>1193</v>
      </c>
      <c r="K995" s="139"/>
      <c r="L995" s="139"/>
      <c r="M995" s="139"/>
      <c r="N995" s="139"/>
      <c r="O995" s="139"/>
      <c r="P995" s="139"/>
      <c r="Q995" s="139"/>
      <c r="R995" s="50" t="s">
        <v>1086</v>
      </c>
      <c r="S995" s="50">
        <v>0</v>
      </c>
      <c r="T995" s="104" t="s">
        <v>225</v>
      </c>
      <c r="U995" s="50">
        <v>0</v>
      </c>
      <c r="V995" s="104"/>
      <c r="W995" s="50">
        <v>0</v>
      </c>
      <c r="X995" s="50">
        <v>0</v>
      </c>
      <c r="Y995" s="50">
        <v>0</v>
      </c>
      <c r="Z995" s="139"/>
      <c r="AA995" s="139"/>
      <c r="AB995" s="139"/>
      <c r="AC995" s="139"/>
      <c r="AD995" s="139"/>
      <c r="AE995" s="139"/>
      <c r="AF995" s="139"/>
      <c r="AG995" s="139"/>
      <c r="AH995" s="139"/>
      <c r="AI995" s="139"/>
      <c r="AJ995" s="139"/>
      <c r="AK995" s="139"/>
      <c r="AL995" s="139"/>
      <c r="AM995" s="139"/>
      <c r="AN995" s="139"/>
      <c r="AO995" s="139"/>
      <c r="AP995" s="139"/>
      <c r="AQ995" s="70" t="s">
        <v>204</v>
      </c>
      <c r="AR995" s="70">
        <v>2009</v>
      </c>
      <c r="AS995" s="139"/>
      <c r="AT995" s="139"/>
      <c r="AU995" s="139"/>
      <c r="AV995" s="71">
        <v>256729886.52976805</v>
      </c>
      <c r="AW995" s="104" t="s">
        <v>123</v>
      </c>
      <c r="AX995" s="104"/>
      <c r="AY995" s="104" t="s">
        <v>1820</v>
      </c>
      <c r="AZ995" s="104" t="s">
        <v>1193</v>
      </c>
      <c r="BA995" s="104"/>
      <c r="BB995" s="104"/>
      <c r="BC995" s="66"/>
      <c r="BD995" s="66"/>
      <c r="BE995" s="121"/>
      <c r="BF995" s="121"/>
      <c r="BG995" s="121"/>
      <c r="BH995" s="121"/>
      <c r="BI995" s="121"/>
      <c r="BJ995" s="121"/>
      <c r="BK995" s="121"/>
      <c r="BL995" s="121"/>
      <c r="BM995" s="121"/>
      <c r="BN995" s="121"/>
      <c r="BO995" s="121"/>
      <c r="BP995" s="121"/>
      <c r="BQ995" s="121"/>
      <c r="BR995" s="121"/>
      <c r="BS995" s="121"/>
      <c r="BT995" s="121"/>
      <c r="BU995" s="121"/>
      <c r="BV995" s="121"/>
      <c r="BW995" s="121"/>
      <c r="BX995" s="121"/>
      <c r="BY995" s="121"/>
    </row>
    <row r="996" spans="1:77" s="100" customFormat="1" ht="16" hidden="1" thickBot="1">
      <c r="A996" s="231"/>
      <c r="B996" s="254"/>
      <c r="C996" s="107" t="s">
        <v>980</v>
      </c>
      <c r="D996" s="70"/>
      <c r="E996" s="73" t="s">
        <v>732</v>
      </c>
      <c r="F996" s="104" t="s">
        <v>123</v>
      </c>
      <c r="G996" s="139"/>
      <c r="H996" s="139"/>
      <c r="I996" s="139"/>
      <c r="J996" s="104" t="s">
        <v>1193</v>
      </c>
      <c r="K996" s="139"/>
      <c r="L996" s="139"/>
      <c r="M996" s="139"/>
      <c r="N996" s="139"/>
      <c r="O996" s="139"/>
      <c r="P996" s="139"/>
      <c r="Q996" s="139"/>
      <c r="R996" s="50" t="s">
        <v>1087</v>
      </c>
      <c r="S996" s="50">
        <v>0</v>
      </c>
      <c r="T996" s="104" t="s">
        <v>1586</v>
      </c>
      <c r="U996" s="50">
        <v>0</v>
      </c>
      <c r="V996" s="104"/>
      <c r="W996" s="50">
        <v>0</v>
      </c>
      <c r="X996" s="50">
        <v>0</v>
      </c>
      <c r="Y996" s="50">
        <v>0</v>
      </c>
      <c r="Z996" s="139"/>
      <c r="AA996" s="139"/>
      <c r="AB996" s="139"/>
      <c r="AC996" s="139"/>
      <c r="AD996" s="139"/>
      <c r="AE996" s="139"/>
      <c r="AF996" s="139"/>
      <c r="AG996" s="139"/>
      <c r="AH996" s="139"/>
      <c r="AI996" s="139"/>
      <c r="AJ996" s="139"/>
      <c r="AK996" s="139"/>
      <c r="AL996" s="139"/>
      <c r="AM996" s="139"/>
      <c r="AN996" s="139"/>
      <c r="AO996" s="139"/>
      <c r="AP996" s="139"/>
      <c r="AQ996" s="70" t="s">
        <v>204</v>
      </c>
      <c r="AR996" s="70">
        <v>2009</v>
      </c>
      <c r="AS996" s="139"/>
      <c r="AT996" s="139"/>
      <c r="AU996" s="139"/>
      <c r="AV996" s="71">
        <v>374949146.99364752</v>
      </c>
      <c r="AW996" s="104" t="s">
        <v>123</v>
      </c>
      <c r="AX996" s="104"/>
      <c r="AY996" s="104" t="s">
        <v>1820</v>
      </c>
      <c r="AZ996" s="104" t="s">
        <v>1193</v>
      </c>
      <c r="BA996" s="104"/>
      <c r="BB996" s="104"/>
      <c r="BC996" s="66"/>
      <c r="BD996" s="66"/>
      <c r="BE996" s="121"/>
      <c r="BF996" s="121"/>
      <c r="BG996" s="121"/>
      <c r="BH996" s="121"/>
      <c r="BI996" s="121"/>
      <c r="BJ996" s="121"/>
      <c r="BK996" s="121"/>
      <c r="BL996" s="121"/>
      <c r="BM996" s="121"/>
      <c r="BN996" s="121"/>
      <c r="BO996" s="121"/>
      <c r="BP996" s="121"/>
      <c r="BQ996" s="121"/>
      <c r="BR996" s="121"/>
      <c r="BS996" s="121"/>
      <c r="BT996" s="121"/>
      <c r="BU996" s="121"/>
      <c r="BV996" s="121"/>
      <c r="BW996" s="121"/>
      <c r="BX996" s="121"/>
      <c r="BY996" s="121"/>
    </row>
    <row r="997" spans="1:77" s="100" customFormat="1" ht="16" hidden="1" thickBot="1">
      <c r="A997" s="231"/>
      <c r="B997" s="254"/>
      <c r="C997" s="107" t="s">
        <v>981</v>
      </c>
      <c r="D997" s="70"/>
      <c r="E997" s="73" t="s">
        <v>732</v>
      </c>
      <c r="F997" s="104" t="s">
        <v>123</v>
      </c>
      <c r="G997" s="139"/>
      <c r="H997" s="139"/>
      <c r="I997" s="139"/>
      <c r="J997" s="104" t="s">
        <v>1193</v>
      </c>
      <c r="K997" s="139"/>
      <c r="L997" s="139"/>
      <c r="M997" s="139"/>
      <c r="N997" s="139"/>
      <c r="O997" s="139"/>
      <c r="P997" s="139"/>
      <c r="Q997" s="139"/>
      <c r="R997" s="50" t="s">
        <v>1088</v>
      </c>
      <c r="S997" s="50">
        <v>0</v>
      </c>
      <c r="T997" s="104" t="s">
        <v>225</v>
      </c>
      <c r="U997" s="50">
        <v>0</v>
      </c>
      <c r="V997" s="104"/>
      <c r="W997" s="50">
        <v>0</v>
      </c>
      <c r="X997" s="50">
        <v>0</v>
      </c>
      <c r="Y997" s="50">
        <v>0</v>
      </c>
      <c r="Z997" s="139"/>
      <c r="AA997" s="139"/>
      <c r="AB997" s="139"/>
      <c r="AC997" s="139"/>
      <c r="AD997" s="139"/>
      <c r="AE997" s="139"/>
      <c r="AF997" s="139"/>
      <c r="AG997" s="139"/>
      <c r="AH997" s="139"/>
      <c r="AI997" s="139"/>
      <c r="AJ997" s="139"/>
      <c r="AK997" s="139"/>
      <c r="AL997" s="139"/>
      <c r="AM997" s="139"/>
      <c r="AN997" s="139"/>
      <c r="AO997" s="139"/>
      <c r="AP997" s="139"/>
      <c r="AQ997" s="70" t="s">
        <v>204</v>
      </c>
      <c r="AR997" s="70">
        <v>2009</v>
      </c>
      <c r="AS997" s="139"/>
      <c r="AT997" s="139"/>
      <c r="AU997" s="139"/>
      <c r="AV997" s="71">
        <v>113587535.70689911</v>
      </c>
      <c r="AW997" s="104" t="s">
        <v>123</v>
      </c>
      <c r="AX997" s="104"/>
      <c r="AY997" s="104" t="s">
        <v>1820</v>
      </c>
      <c r="AZ997" s="104" t="s">
        <v>1193</v>
      </c>
      <c r="BA997" s="104"/>
      <c r="BB997" s="104"/>
      <c r="BC997" s="66"/>
      <c r="BD997" s="66"/>
      <c r="BE997" s="121"/>
      <c r="BF997" s="121"/>
      <c r="BG997" s="121"/>
      <c r="BH997" s="121"/>
      <c r="BI997" s="121"/>
      <c r="BJ997" s="121"/>
      <c r="BK997" s="121"/>
      <c r="BL997" s="121"/>
      <c r="BM997" s="121"/>
      <c r="BN997" s="121"/>
      <c r="BO997" s="121"/>
      <c r="BP997" s="121"/>
      <c r="BQ997" s="121"/>
      <c r="BR997" s="121"/>
      <c r="BS997" s="121"/>
      <c r="BT997" s="121"/>
      <c r="BU997" s="121"/>
      <c r="BV997" s="121"/>
      <c r="BW997" s="121"/>
      <c r="BX997" s="121"/>
      <c r="BY997" s="121"/>
    </row>
    <row r="998" spans="1:77" s="100" customFormat="1" ht="16" hidden="1" thickBot="1">
      <c r="A998" s="231"/>
      <c r="B998" s="254"/>
      <c r="C998" s="107" t="s">
        <v>982</v>
      </c>
      <c r="D998" s="70"/>
      <c r="E998" s="73" t="s">
        <v>732</v>
      </c>
      <c r="F998" s="104" t="s">
        <v>123</v>
      </c>
      <c r="G998" s="139"/>
      <c r="H998" s="139"/>
      <c r="I998" s="139"/>
      <c r="J998" s="104" t="s">
        <v>1193</v>
      </c>
      <c r="K998" s="139"/>
      <c r="L998" s="139"/>
      <c r="M998" s="139"/>
      <c r="N998" s="139"/>
      <c r="O998" s="139"/>
      <c r="P998" s="139"/>
      <c r="Q998" s="139"/>
      <c r="R998" s="50" t="s">
        <v>849</v>
      </c>
      <c r="S998" s="50">
        <v>0</v>
      </c>
      <c r="T998" s="104" t="s">
        <v>1537</v>
      </c>
      <c r="U998" s="50">
        <v>0</v>
      </c>
      <c r="V998" s="104"/>
      <c r="W998" s="50">
        <v>0</v>
      </c>
      <c r="X998" s="50">
        <v>0</v>
      </c>
      <c r="Y998" s="50">
        <v>0</v>
      </c>
      <c r="Z998" s="139"/>
      <c r="AA998" s="139"/>
      <c r="AB998" s="139"/>
      <c r="AC998" s="139"/>
      <c r="AD998" s="139"/>
      <c r="AE998" s="139"/>
      <c r="AF998" s="139"/>
      <c r="AG998" s="139"/>
      <c r="AH998" s="139"/>
      <c r="AI998" s="139"/>
      <c r="AJ998" s="139"/>
      <c r="AK998" s="139"/>
      <c r="AL998" s="139"/>
      <c r="AM998" s="139"/>
      <c r="AN998" s="139"/>
      <c r="AO998" s="139"/>
      <c r="AP998" s="139"/>
      <c r="AQ998" s="70" t="s">
        <v>204</v>
      </c>
      <c r="AR998" s="70">
        <v>2009</v>
      </c>
      <c r="AS998" s="139"/>
      <c r="AT998" s="139"/>
      <c r="AU998" s="139"/>
      <c r="AV998" s="71">
        <v>39149102.112572022</v>
      </c>
      <c r="AW998" s="104" t="s">
        <v>123</v>
      </c>
      <c r="AX998" s="104"/>
      <c r="AY998" s="104" t="s">
        <v>1820</v>
      </c>
      <c r="AZ998" s="104" t="s">
        <v>1193</v>
      </c>
      <c r="BA998" s="104"/>
      <c r="BB998" s="104"/>
      <c r="BC998" s="66"/>
      <c r="BD998" s="66"/>
      <c r="BE998" s="121"/>
      <c r="BF998" s="121"/>
      <c r="BG998" s="121"/>
      <c r="BH998" s="121"/>
      <c r="BI998" s="121"/>
      <c r="BJ998" s="121"/>
      <c r="BK998" s="121"/>
      <c r="BL998" s="121"/>
      <c r="BM998" s="121"/>
      <c r="BN998" s="121"/>
      <c r="BO998" s="121"/>
      <c r="BP998" s="121"/>
      <c r="BQ998" s="121"/>
      <c r="BR998" s="121"/>
      <c r="BS998" s="121"/>
      <c r="BT998" s="121"/>
      <c r="BU998" s="121"/>
      <c r="BV998" s="121"/>
      <c r="BW998" s="121"/>
      <c r="BX998" s="121"/>
      <c r="BY998" s="121"/>
    </row>
    <row r="999" spans="1:77" s="100" customFormat="1" ht="16" hidden="1" thickBot="1">
      <c r="A999" s="231"/>
      <c r="B999" s="254"/>
      <c r="C999" s="107" t="s">
        <v>983</v>
      </c>
      <c r="D999" s="70"/>
      <c r="E999" s="73" t="s">
        <v>999</v>
      </c>
      <c r="F999" s="104" t="s">
        <v>123</v>
      </c>
      <c r="G999" s="139"/>
      <c r="H999" s="139"/>
      <c r="I999" s="139"/>
      <c r="J999" s="104" t="s">
        <v>1193</v>
      </c>
      <c r="K999" s="139"/>
      <c r="L999" s="139"/>
      <c r="M999" s="139"/>
      <c r="N999" s="139"/>
      <c r="O999" s="139"/>
      <c r="P999" s="139"/>
      <c r="Q999" s="139"/>
      <c r="R999" s="50" t="s">
        <v>849</v>
      </c>
      <c r="S999" s="50">
        <v>0</v>
      </c>
      <c r="T999" s="104" t="s">
        <v>1586</v>
      </c>
      <c r="U999" s="50">
        <v>0</v>
      </c>
      <c r="V999" s="104"/>
      <c r="W999" s="50">
        <v>0</v>
      </c>
      <c r="X999" s="50">
        <v>0</v>
      </c>
      <c r="Y999" s="50">
        <v>0</v>
      </c>
      <c r="Z999" s="139"/>
      <c r="AA999" s="139"/>
      <c r="AB999" s="139"/>
      <c r="AC999" s="139"/>
      <c r="AD999" s="139"/>
      <c r="AE999" s="139"/>
      <c r="AF999" s="139"/>
      <c r="AG999" s="139"/>
      <c r="AH999" s="139"/>
      <c r="AI999" s="139"/>
      <c r="AJ999" s="139"/>
      <c r="AK999" s="139"/>
      <c r="AL999" s="139"/>
      <c r="AM999" s="139"/>
      <c r="AN999" s="139"/>
      <c r="AO999" s="139"/>
      <c r="AP999" s="139"/>
      <c r="AQ999" s="70" t="s">
        <v>204</v>
      </c>
      <c r="AR999" s="70">
        <v>2009</v>
      </c>
      <c r="AS999" s="139"/>
      <c r="AT999" s="139"/>
      <c r="AU999" s="139"/>
      <c r="AV999" s="71">
        <v>37936031.342886686</v>
      </c>
      <c r="AW999" s="104" t="s">
        <v>123</v>
      </c>
      <c r="AX999" s="104"/>
      <c r="AY999" s="104" t="s">
        <v>1820</v>
      </c>
      <c r="AZ999" s="104" t="s">
        <v>1193</v>
      </c>
      <c r="BA999" s="104"/>
      <c r="BB999" s="104"/>
      <c r="BC999" s="66"/>
      <c r="BD999" s="66"/>
      <c r="BE999" s="121"/>
      <c r="BF999" s="121"/>
      <c r="BG999" s="121"/>
      <c r="BH999" s="121"/>
      <c r="BI999" s="121"/>
      <c r="BJ999" s="121"/>
      <c r="BK999" s="121"/>
      <c r="BL999" s="121"/>
      <c r="BM999" s="121"/>
      <c r="BN999" s="121"/>
      <c r="BO999" s="121"/>
      <c r="BP999" s="121"/>
      <c r="BQ999" s="121"/>
      <c r="BR999" s="121"/>
      <c r="BS999" s="121"/>
      <c r="BT999" s="121"/>
      <c r="BU999" s="121"/>
      <c r="BV999" s="121"/>
      <c r="BW999" s="121"/>
      <c r="BX999" s="121"/>
      <c r="BY999" s="121"/>
    </row>
    <row r="1000" spans="1:77" s="100" customFormat="1" ht="16" hidden="1" thickBot="1">
      <c r="A1000" s="231"/>
      <c r="B1000" s="254"/>
      <c r="C1000" s="107" t="s">
        <v>984</v>
      </c>
      <c r="D1000" s="70"/>
      <c r="E1000" s="73"/>
      <c r="F1000" s="104" t="s">
        <v>123</v>
      </c>
      <c r="G1000" s="139"/>
      <c r="H1000" s="139"/>
      <c r="I1000" s="139"/>
      <c r="J1000" s="104" t="s">
        <v>1193</v>
      </c>
      <c r="K1000" s="139"/>
      <c r="L1000" s="139"/>
      <c r="M1000" s="139"/>
      <c r="N1000" s="139"/>
      <c r="O1000" s="139"/>
      <c r="P1000" s="139"/>
      <c r="Q1000" s="139"/>
      <c r="R1000" s="50" t="s">
        <v>1089</v>
      </c>
      <c r="S1000" s="50">
        <v>0</v>
      </c>
      <c r="T1000" s="104" t="s">
        <v>1582</v>
      </c>
      <c r="U1000" s="50">
        <v>0</v>
      </c>
      <c r="V1000" s="104"/>
      <c r="W1000" s="50">
        <v>0</v>
      </c>
      <c r="X1000" s="50">
        <v>0</v>
      </c>
      <c r="Y1000" s="50">
        <v>0</v>
      </c>
      <c r="Z1000" s="139"/>
      <c r="AA1000" s="139"/>
      <c r="AB1000" s="139"/>
      <c r="AC1000" s="139"/>
      <c r="AD1000" s="139"/>
      <c r="AE1000" s="139"/>
      <c r="AF1000" s="139"/>
      <c r="AG1000" s="139"/>
      <c r="AH1000" s="139"/>
      <c r="AI1000" s="139"/>
      <c r="AJ1000" s="139"/>
      <c r="AK1000" s="139"/>
      <c r="AL1000" s="139"/>
      <c r="AM1000" s="139"/>
      <c r="AN1000" s="139"/>
      <c r="AO1000" s="139"/>
      <c r="AP1000" s="139"/>
      <c r="AQ1000" s="70" t="s">
        <v>204</v>
      </c>
      <c r="AR1000" s="70">
        <v>2010</v>
      </c>
      <c r="AS1000" s="139"/>
      <c r="AT1000" s="139"/>
      <c r="AU1000" s="139"/>
      <c r="AV1000" s="71">
        <v>480999200</v>
      </c>
      <c r="AW1000" s="104" t="s">
        <v>123</v>
      </c>
      <c r="AX1000" s="104"/>
      <c r="AY1000" s="104" t="s">
        <v>1813</v>
      </c>
      <c r="AZ1000" s="104" t="s">
        <v>1193</v>
      </c>
      <c r="BA1000" s="104"/>
      <c r="BB1000" s="104"/>
      <c r="BC1000" s="66"/>
      <c r="BD1000" s="66"/>
      <c r="BE1000" s="121"/>
      <c r="BF1000" s="121"/>
      <c r="BG1000" s="121"/>
      <c r="BH1000" s="121"/>
      <c r="BI1000" s="121"/>
      <c r="BJ1000" s="121"/>
      <c r="BK1000" s="121"/>
      <c r="BL1000" s="121"/>
      <c r="BM1000" s="121"/>
      <c r="BN1000" s="121"/>
      <c r="BO1000" s="121"/>
      <c r="BP1000" s="121"/>
      <c r="BQ1000" s="121"/>
      <c r="BR1000" s="121"/>
      <c r="BS1000" s="121"/>
      <c r="BT1000" s="121"/>
      <c r="BU1000" s="121"/>
      <c r="BV1000" s="121"/>
      <c r="BW1000" s="121"/>
      <c r="BX1000" s="121"/>
      <c r="BY1000" s="121"/>
    </row>
    <row r="1001" spans="1:77" s="100" customFormat="1" ht="16" hidden="1" thickBot="1">
      <c r="A1001" s="231"/>
      <c r="B1001" s="254"/>
      <c r="C1001" s="107" t="s">
        <v>985</v>
      </c>
      <c r="D1001" s="70"/>
      <c r="E1001" s="73"/>
      <c r="F1001" s="104" t="s">
        <v>123</v>
      </c>
      <c r="G1001" s="139"/>
      <c r="H1001" s="139"/>
      <c r="I1001" s="139"/>
      <c r="J1001" s="104" t="s">
        <v>1193</v>
      </c>
      <c r="K1001" s="139"/>
      <c r="L1001" s="139"/>
      <c r="M1001" s="139"/>
      <c r="N1001" s="139"/>
      <c r="O1001" s="139"/>
      <c r="P1001" s="139"/>
      <c r="Q1001" s="139"/>
      <c r="R1001" s="50" t="s">
        <v>1090</v>
      </c>
      <c r="S1001" s="50">
        <v>0</v>
      </c>
      <c r="T1001" s="104" t="s">
        <v>225</v>
      </c>
      <c r="U1001" s="50">
        <v>0</v>
      </c>
      <c r="V1001" s="104"/>
      <c r="W1001" s="50">
        <v>0</v>
      </c>
      <c r="X1001" s="50">
        <v>0</v>
      </c>
      <c r="Y1001" s="50">
        <v>0</v>
      </c>
      <c r="Z1001" s="139"/>
      <c r="AA1001" s="139"/>
      <c r="AB1001" s="139"/>
      <c r="AC1001" s="139"/>
      <c r="AD1001" s="139"/>
      <c r="AE1001" s="139"/>
      <c r="AF1001" s="139"/>
      <c r="AG1001" s="139"/>
      <c r="AH1001" s="139"/>
      <c r="AI1001" s="139"/>
      <c r="AJ1001" s="139"/>
      <c r="AK1001" s="139"/>
      <c r="AL1001" s="139"/>
      <c r="AM1001" s="139"/>
      <c r="AN1001" s="139"/>
      <c r="AO1001" s="139"/>
      <c r="AP1001" s="139"/>
      <c r="AQ1001" s="70" t="s">
        <v>204</v>
      </c>
      <c r="AR1001" s="70">
        <v>2010</v>
      </c>
      <c r="AS1001" s="139"/>
      <c r="AT1001" s="139"/>
      <c r="AU1001" s="139"/>
      <c r="AV1001" s="71">
        <v>206999100</v>
      </c>
      <c r="AW1001" s="104" t="s">
        <v>123</v>
      </c>
      <c r="AX1001" s="104"/>
      <c r="AY1001" s="104" t="s">
        <v>1813</v>
      </c>
      <c r="AZ1001" s="104" t="s">
        <v>1193</v>
      </c>
      <c r="BA1001" s="104"/>
      <c r="BB1001" s="104"/>
      <c r="BC1001" s="66"/>
      <c r="BD1001" s="66"/>
      <c r="BE1001" s="121"/>
      <c r="BF1001" s="121"/>
      <c r="BG1001" s="121"/>
      <c r="BH1001" s="121"/>
      <c r="BI1001" s="121"/>
      <c r="BJ1001" s="121"/>
      <c r="BK1001" s="121"/>
      <c r="BL1001" s="121"/>
      <c r="BM1001" s="121"/>
      <c r="BN1001" s="121"/>
      <c r="BO1001" s="121"/>
      <c r="BP1001" s="121"/>
      <c r="BQ1001" s="121"/>
      <c r="BR1001" s="121"/>
      <c r="BS1001" s="121"/>
      <c r="BT1001" s="121"/>
      <c r="BU1001" s="121"/>
      <c r="BV1001" s="121"/>
      <c r="BW1001" s="121"/>
      <c r="BX1001" s="121"/>
      <c r="BY1001" s="121"/>
    </row>
    <row r="1002" spans="1:77" s="100" customFormat="1" ht="16" hidden="1" thickBot="1">
      <c r="A1002" s="231"/>
      <c r="B1002" s="254"/>
      <c r="C1002" s="107" t="s">
        <v>986</v>
      </c>
      <c r="D1002" s="70"/>
      <c r="E1002" s="73"/>
      <c r="F1002" s="104" t="s">
        <v>123</v>
      </c>
      <c r="G1002" s="139"/>
      <c r="H1002" s="139"/>
      <c r="I1002" s="139"/>
      <c r="J1002" s="104" t="s">
        <v>1193</v>
      </c>
      <c r="K1002" s="139"/>
      <c r="L1002" s="139"/>
      <c r="M1002" s="139"/>
      <c r="N1002" s="139"/>
      <c r="O1002" s="139"/>
      <c r="P1002" s="139"/>
      <c r="Q1002" s="139"/>
      <c r="R1002" s="50" t="s">
        <v>1091</v>
      </c>
      <c r="S1002" s="50">
        <v>0</v>
      </c>
      <c r="T1002" s="104" t="s">
        <v>1584</v>
      </c>
      <c r="U1002" s="50">
        <v>0</v>
      </c>
      <c r="V1002" s="104"/>
      <c r="W1002" s="50">
        <v>0</v>
      </c>
      <c r="X1002" s="50">
        <v>0</v>
      </c>
      <c r="Y1002" s="50">
        <v>0</v>
      </c>
      <c r="Z1002" s="139"/>
      <c r="AA1002" s="139"/>
      <c r="AB1002" s="139"/>
      <c r="AC1002" s="139"/>
      <c r="AD1002" s="139"/>
      <c r="AE1002" s="139"/>
      <c r="AF1002" s="139"/>
      <c r="AG1002" s="139"/>
      <c r="AH1002" s="139"/>
      <c r="AI1002" s="139"/>
      <c r="AJ1002" s="139"/>
      <c r="AK1002" s="139"/>
      <c r="AL1002" s="139"/>
      <c r="AM1002" s="139"/>
      <c r="AN1002" s="139"/>
      <c r="AO1002" s="139"/>
      <c r="AP1002" s="139"/>
      <c r="AQ1002" s="70" t="s">
        <v>204</v>
      </c>
      <c r="AR1002" s="70">
        <v>2010</v>
      </c>
      <c r="AS1002" s="139"/>
      <c r="AT1002" s="139"/>
      <c r="AU1002" s="139"/>
      <c r="AV1002" s="71">
        <v>23997600</v>
      </c>
      <c r="AW1002" s="104" t="s">
        <v>123</v>
      </c>
      <c r="AX1002" s="104"/>
      <c r="AY1002" s="104" t="s">
        <v>1813</v>
      </c>
      <c r="AZ1002" s="104" t="s">
        <v>1193</v>
      </c>
      <c r="BA1002" s="104"/>
      <c r="BB1002" s="104"/>
      <c r="BC1002" s="66"/>
      <c r="BD1002" s="66"/>
      <c r="BE1002" s="121"/>
      <c r="BF1002" s="121"/>
      <c r="BG1002" s="121"/>
      <c r="BH1002" s="121"/>
      <c r="BI1002" s="121"/>
      <c r="BJ1002" s="121"/>
      <c r="BK1002" s="121"/>
      <c r="BL1002" s="121"/>
      <c r="BM1002" s="121"/>
      <c r="BN1002" s="121"/>
      <c r="BO1002" s="121"/>
      <c r="BP1002" s="121"/>
      <c r="BQ1002" s="121"/>
      <c r="BR1002" s="121"/>
      <c r="BS1002" s="121"/>
      <c r="BT1002" s="121"/>
      <c r="BU1002" s="121"/>
      <c r="BV1002" s="121"/>
      <c r="BW1002" s="121"/>
      <c r="BX1002" s="121"/>
      <c r="BY1002" s="121"/>
    </row>
    <row r="1003" spans="1:77" s="100" customFormat="1" ht="16" hidden="1" thickBot="1">
      <c r="A1003" s="231"/>
      <c r="B1003" s="254"/>
      <c r="C1003" s="107" t="s">
        <v>987</v>
      </c>
      <c r="D1003" s="70"/>
      <c r="E1003" s="73" t="s">
        <v>999</v>
      </c>
      <c r="F1003" s="104" t="s">
        <v>123</v>
      </c>
      <c r="G1003" s="139"/>
      <c r="H1003" s="139"/>
      <c r="I1003" s="139"/>
      <c r="J1003" s="104" t="s">
        <v>1193</v>
      </c>
      <c r="K1003" s="139"/>
      <c r="L1003" s="139"/>
      <c r="M1003" s="139"/>
      <c r="N1003" s="139"/>
      <c r="O1003" s="139"/>
      <c r="P1003" s="139"/>
      <c r="Q1003" s="139"/>
      <c r="R1003" s="50" t="s">
        <v>1091</v>
      </c>
      <c r="S1003" s="50">
        <v>0</v>
      </c>
      <c r="T1003" s="104" t="s">
        <v>1585</v>
      </c>
      <c r="U1003" s="50">
        <v>0</v>
      </c>
      <c r="V1003" s="104"/>
      <c r="W1003" s="50">
        <v>0</v>
      </c>
      <c r="X1003" s="50">
        <v>0</v>
      </c>
      <c r="Y1003" s="50">
        <v>0</v>
      </c>
      <c r="Z1003" s="139"/>
      <c r="AA1003" s="139"/>
      <c r="AB1003" s="139"/>
      <c r="AC1003" s="139"/>
      <c r="AD1003" s="139"/>
      <c r="AE1003" s="139"/>
      <c r="AF1003" s="139"/>
      <c r="AG1003" s="139"/>
      <c r="AH1003" s="139"/>
      <c r="AI1003" s="139"/>
      <c r="AJ1003" s="139"/>
      <c r="AK1003" s="139"/>
      <c r="AL1003" s="139"/>
      <c r="AM1003" s="139"/>
      <c r="AN1003" s="139"/>
      <c r="AO1003" s="139"/>
      <c r="AP1003" s="139"/>
      <c r="AQ1003" s="70" t="s">
        <v>204</v>
      </c>
      <c r="AR1003" s="70">
        <v>2010</v>
      </c>
      <c r="AS1003" s="139"/>
      <c r="AT1003" s="139"/>
      <c r="AU1003" s="139"/>
      <c r="AV1003" s="71">
        <v>30449100</v>
      </c>
      <c r="AW1003" s="104" t="s">
        <v>123</v>
      </c>
      <c r="AX1003" s="104"/>
      <c r="AY1003" s="262" t="s">
        <v>1821</v>
      </c>
      <c r="AZ1003" s="104" t="s">
        <v>1193</v>
      </c>
      <c r="BA1003" s="104"/>
      <c r="BB1003" s="104"/>
      <c r="BC1003" s="66"/>
      <c r="BD1003" s="66"/>
      <c r="BE1003" s="121"/>
      <c r="BF1003" s="121"/>
      <c r="BG1003" s="121"/>
      <c r="BH1003" s="121"/>
      <c r="BI1003" s="121"/>
      <c r="BJ1003" s="121"/>
      <c r="BK1003" s="121"/>
      <c r="BL1003" s="121"/>
      <c r="BM1003" s="121"/>
      <c r="BN1003" s="121"/>
      <c r="BO1003" s="121"/>
      <c r="BP1003" s="121"/>
      <c r="BQ1003" s="121"/>
      <c r="BR1003" s="121"/>
      <c r="BS1003" s="121"/>
      <c r="BT1003" s="121"/>
      <c r="BU1003" s="121"/>
      <c r="BV1003" s="121"/>
      <c r="BW1003" s="121"/>
      <c r="BX1003" s="121"/>
      <c r="BY1003" s="121"/>
    </row>
    <row r="1004" spans="1:77" s="100" customFormat="1" ht="16" hidden="1" thickBot="1">
      <c r="A1004" s="231"/>
      <c r="B1004" s="254"/>
      <c r="C1004" s="107" t="s">
        <v>988</v>
      </c>
      <c r="D1004" s="70"/>
      <c r="E1004" s="73"/>
      <c r="F1004" s="104" t="s">
        <v>123</v>
      </c>
      <c r="G1004" s="139"/>
      <c r="H1004" s="139"/>
      <c r="I1004" s="139"/>
      <c r="J1004" s="104" t="s">
        <v>1193</v>
      </c>
      <c r="K1004" s="139"/>
      <c r="L1004" s="139"/>
      <c r="M1004" s="139"/>
      <c r="N1004" s="139"/>
      <c r="O1004" s="139"/>
      <c r="P1004" s="139"/>
      <c r="Q1004" s="139"/>
      <c r="R1004" s="50" t="s">
        <v>1092</v>
      </c>
      <c r="S1004" s="50">
        <v>0</v>
      </c>
      <c r="T1004" s="104"/>
      <c r="U1004" s="50">
        <v>0</v>
      </c>
      <c r="V1004" s="104"/>
      <c r="W1004" s="50">
        <v>0</v>
      </c>
      <c r="X1004" s="50">
        <v>0</v>
      </c>
      <c r="Y1004" s="50">
        <v>0</v>
      </c>
      <c r="Z1004" s="139"/>
      <c r="AA1004" s="139"/>
      <c r="AB1004" s="139"/>
      <c r="AC1004" s="139"/>
      <c r="AD1004" s="139"/>
      <c r="AE1004" s="139"/>
      <c r="AF1004" s="139"/>
      <c r="AG1004" s="139"/>
      <c r="AH1004" s="139"/>
      <c r="AI1004" s="139"/>
      <c r="AJ1004" s="139"/>
      <c r="AK1004" s="139"/>
      <c r="AL1004" s="139"/>
      <c r="AM1004" s="139"/>
      <c r="AN1004" s="139"/>
      <c r="AO1004" s="139"/>
      <c r="AP1004" s="139"/>
      <c r="AQ1004" s="70" t="s">
        <v>204</v>
      </c>
      <c r="AR1004" s="70">
        <v>2010</v>
      </c>
      <c r="AS1004" s="139"/>
      <c r="AT1004" s="139"/>
      <c r="AU1004" s="139"/>
      <c r="AV1004" s="71">
        <v>422749800</v>
      </c>
      <c r="AW1004" s="104" t="s">
        <v>123</v>
      </c>
      <c r="AX1004" s="104"/>
      <c r="AY1004" s="104" t="s">
        <v>1807</v>
      </c>
      <c r="AZ1004" s="104" t="s">
        <v>1193</v>
      </c>
      <c r="BA1004" s="104"/>
      <c r="BB1004" s="104"/>
      <c r="BC1004" s="66"/>
      <c r="BD1004" s="66"/>
      <c r="BE1004" s="121"/>
      <c r="BF1004" s="121"/>
      <c r="BG1004" s="121"/>
      <c r="BH1004" s="121"/>
      <c r="BI1004" s="121"/>
      <c r="BJ1004" s="121"/>
      <c r="BK1004" s="121"/>
      <c r="BL1004" s="121"/>
      <c r="BM1004" s="121"/>
      <c r="BN1004" s="121"/>
      <c r="BO1004" s="121"/>
      <c r="BP1004" s="121"/>
      <c r="BQ1004" s="121"/>
      <c r="BR1004" s="121"/>
      <c r="BS1004" s="121"/>
      <c r="BT1004" s="121"/>
      <c r="BU1004" s="121"/>
      <c r="BV1004" s="121"/>
      <c r="BW1004" s="121"/>
      <c r="BX1004" s="121"/>
      <c r="BY1004" s="121"/>
    </row>
    <row r="1005" spans="1:77" s="100" customFormat="1" ht="16" hidden="1" thickBot="1">
      <c r="A1005" s="231"/>
      <c r="B1005" s="254"/>
      <c r="C1005" s="107" t="s">
        <v>989</v>
      </c>
      <c r="D1005" s="70"/>
      <c r="E1005" s="73"/>
      <c r="F1005" s="104" t="s">
        <v>123</v>
      </c>
      <c r="G1005" s="139"/>
      <c r="H1005" s="139"/>
      <c r="I1005" s="139"/>
      <c r="J1005" s="104" t="s">
        <v>1193</v>
      </c>
      <c r="K1005" s="139"/>
      <c r="L1005" s="139"/>
      <c r="M1005" s="139"/>
      <c r="N1005" s="139"/>
      <c r="O1005" s="139"/>
      <c r="P1005" s="139"/>
      <c r="Q1005" s="139"/>
      <c r="R1005" s="50" t="s">
        <v>1093</v>
      </c>
      <c r="S1005" s="50">
        <v>0</v>
      </c>
      <c r="T1005" s="104" t="s">
        <v>1581</v>
      </c>
      <c r="U1005" s="50">
        <v>0</v>
      </c>
      <c r="V1005" s="104"/>
      <c r="W1005" s="50">
        <v>0</v>
      </c>
      <c r="X1005" s="50">
        <v>0</v>
      </c>
      <c r="Y1005" s="50">
        <v>0</v>
      </c>
      <c r="Z1005" s="139"/>
      <c r="AA1005" s="139"/>
      <c r="AB1005" s="139"/>
      <c r="AC1005" s="139"/>
      <c r="AD1005" s="139"/>
      <c r="AE1005" s="139"/>
      <c r="AF1005" s="139"/>
      <c r="AG1005" s="139"/>
      <c r="AH1005" s="139"/>
      <c r="AI1005" s="139"/>
      <c r="AJ1005" s="139"/>
      <c r="AK1005" s="139"/>
      <c r="AL1005" s="139"/>
      <c r="AM1005" s="139"/>
      <c r="AN1005" s="139"/>
      <c r="AO1005" s="139"/>
      <c r="AP1005" s="139"/>
      <c r="AQ1005" s="70" t="s">
        <v>204</v>
      </c>
      <c r="AR1005" s="70">
        <v>2010</v>
      </c>
      <c r="AS1005" s="139"/>
      <c r="AT1005" s="139"/>
      <c r="AU1005" s="139"/>
      <c r="AV1005" s="71">
        <v>199799600</v>
      </c>
      <c r="AW1005" s="104" t="s">
        <v>123</v>
      </c>
      <c r="AX1005" s="104"/>
      <c r="AY1005" s="104" t="s">
        <v>1813</v>
      </c>
      <c r="AZ1005" s="104" t="s">
        <v>1193</v>
      </c>
      <c r="BA1005" s="104"/>
      <c r="BB1005" s="104"/>
      <c r="BC1005" s="66"/>
      <c r="BD1005" s="66"/>
      <c r="BE1005" s="121"/>
      <c r="BF1005" s="121"/>
      <c r="BG1005" s="121"/>
      <c r="BH1005" s="121"/>
      <c r="BI1005" s="121"/>
      <c r="BJ1005" s="121"/>
      <c r="BK1005" s="121"/>
      <c r="BL1005" s="121"/>
      <c r="BM1005" s="121"/>
      <c r="BN1005" s="121"/>
      <c r="BO1005" s="121"/>
      <c r="BP1005" s="121"/>
      <c r="BQ1005" s="121"/>
      <c r="BR1005" s="121"/>
      <c r="BS1005" s="121"/>
      <c r="BT1005" s="121"/>
      <c r="BU1005" s="121"/>
      <c r="BV1005" s="121"/>
      <c r="BW1005" s="121"/>
      <c r="BX1005" s="121"/>
      <c r="BY1005" s="121"/>
    </row>
    <row r="1006" spans="1:77" s="100" customFormat="1" ht="16" hidden="1" thickBot="1">
      <c r="A1006" s="231"/>
      <c r="B1006" s="254"/>
      <c r="C1006" s="107" t="s">
        <v>990</v>
      </c>
      <c r="D1006" s="70"/>
      <c r="E1006" s="73"/>
      <c r="F1006" s="104" t="s">
        <v>123</v>
      </c>
      <c r="G1006" s="139"/>
      <c r="H1006" s="139"/>
      <c r="I1006" s="139"/>
      <c r="J1006" s="104" t="s">
        <v>1193</v>
      </c>
      <c r="K1006" s="139"/>
      <c r="L1006" s="139"/>
      <c r="M1006" s="139"/>
      <c r="N1006" s="139"/>
      <c r="O1006" s="139"/>
      <c r="P1006" s="139"/>
      <c r="Q1006" s="139"/>
      <c r="R1006" s="50" t="s">
        <v>1094</v>
      </c>
      <c r="S1006" s="50">
        <v>0</v>
      </c>
      <c r="T1006" s="104" t="s">
        <v>238</v>
      </c>
      <c r="U1006" s="50">
        <v>0</v>
      </c>
      <c r="V1006" s="104"/>
      <c r="W1006" s="50">
        <v>0</v>
      </c>
      <c r="X1006" s="50">
        <v>0</v>
      </c>
      <c r="Y1006" s="50">
        <v>0</v>
      </c>
      <c r="Z1006" s="139"/>
      <c r="AA1006" s="139"/>
      <c r="AB1006" s="139"/>
      <c r="AC1006" s="139"/>
      <c r="AD1006" s="139"/>
      <c r="AE1006" s="139"/>
      <c r="AF1006" s="139"/>
      <c r="AG1006" s="139"/>
      <c r="AH1006" s="139"/>
      <c r="AI1006" s="139"/>
      <c r="AJ1006" s="139"/>
      <c r="AK1006" s="139"/>
      <c r="AL1006" s="139"/>
      <c r="AM1006" s="139"/>
      <c r="AN1006" s="139"/>
      <c r="AO1006" s="139"/>
      <c r="AP1006" s="139"/>
      <c r="AQ1006" s="70" t="s">
        <v>204</v>
      </c>
      <c r="AR1006" s="70">
        <v>2010</v>
      </c>
      <c r="AS1006" s="139"/>
      <c r="AT1006" s="139"/>
      <c r="AU1006" s="139"/>
      <c r="AV1006" s="71">
        <v>63999100</v>
      </c>
      <c r="AW1006" s="104" t="s">
        <v>123</v>
      </c>
      <c r="AX1006" s="104"/>
      <c r="AY1006" s="104" t="s">
        <v>1806</v>
      </c>
      <c r="AZ1006" s="104" t="s">
        <v>1193</v>
      </c>
      <c r="BA1006" s="104"/>
      <c r="BB1006" s="104"/>
      <c r="BC1006" s="66"/>
      <c r="BD1006" s="66"/>
      <c r="BE1006" s="121"/>
      <c r="BF1006" s="121"/>
      <c r="BG1006" s="121"/>
      <c r="BH1006" s="121"/>
      <c r="BI1006" s="121"/>
      <c r="BJ1006" s="121"/>
      <c r="BK1006" s="121"/>
      <c r="BL1006" s="121"/>
      <c r="BM1006" s="121"/>
      <c r="BN1006" s="121"/>
      <c r="BO1006" s="121"/>
      <c r="BP1006" s="121"/>
      <c r="BQ1006" s="121"/>
      <c r="BR1006" s="121"/>
      <c r="BS1006" s="121"/>
      <c r="BT1006" s="121"/>
      <c r="BU1006" s="121"/>
      <c r="BV1006" s="121"/>
      <c r="BW1006" s="121"/>
      <c r="BX1006" s="121"/>
      <c r="BY1006" s="121"/>
    </row>
    <row r="1007" spans="1:77" s="100" customFormat="1" ht="16" hidden="1" thickBot="1">
      <c r="A1007" s="231"/>
      <c r="B1007" s="254"/>
      <c r="C1007" s="107" t="s">
        <v>991</v>
      </c>
      <c r="D1007" s="70"/>
      <c r="E1007" s="73" t="s">
        <v>733</v>
      </c>
      <c r="F1007" s="104" t="s">
        <v>123</v>
      </c>
      <c r="G1007" s="139"/>
      <c r="H1007" s="139"/>
      <c r="I1007" s="139"/>
      <c r="J1007" s="104" t="s">
        <v>1193</v>
      </c>
      <c r="K1007" s="139"/>
      <c r="L1007" s="139"/>
      <c r="M1007" s="139"/>
      <c r="N1007" s="139"/>
      <c r="O1007" s="139"/>
      <c r="P1007" s="139"/>
      <c r="Q1007" s="139"/>
      <c r="R1007" s="50" t="s">
        <v>1095</v>
      </c>
      <c r="S1007" s="50">
        <v>0</v>
      </c>
      <c r="T1007" s="104" t="s">
        <v>238</v>
      </c>
      <c r="U1007" s="50">
        <v>0</v>
      </c>
      <c r="V1007" s="104"/>
      <c r="W1007" s="50">
        <v>0</v>
      </c>
      <c r="X1007" s="50">
        <v>0</v>
      </c>
      <c r="Y1007" s="50">
        <v>0</v>
      </c>
      <c r="Z1007" s="139"/>
      <c r="AA1007" s="139"/>
      <c r="AB1007" s="139"/>
      <c r="AC1007" s="139"/>
      <c r="AD1007" s="139"/>
      <c r="AE1007" s="139"/>
      <c r="AF1007" s="139"/>
      <c r="AG1007" s="139"/>
      <c r="AH1007" s="139"/>
      <c r="AI1007" s="139"/>
      <c r="AJ1007" s="139"/>
      <c r="AK1007" s="139"/>
      <c r="AL1007" s="139"/>
      <c r="AM1007" s="139"/>
      <c r="AN1007" s="139"/>
      <c r="AO1007" s="139"/>
      <c r="AP1007" s="139"/>
      <c r="AQ1007" s="70" t="s">
        <v>204</v>
      </c>
      <c r="AR1007" s="70">
        <v>2010</v>
      </c>
      <c r="AS1007" s="139"/>
      <c r="AT1007" s="139"/>
      <c r="AU1007" s="139"/>
      <c r="AV1007" s="71">
        <v>55598400</v>
      </c>
      <c r="AW1007" s="104" t="s">
        <v>123</v>
      </c>
      <c r="AX1007" s="104"/>
      <c r="AY1007" s="262" t="s">
        <v>1822</v>
      </c>
      <c r="AZ1007" s="104" t="s">
        <v>1193</v>
      </c>
      <c r="BA1007" s="104"/>
      <c r="BB1007" s="104"/>
      <c r="BC1007" s="66"/>
      <c r="BD1007" s="66"/>
      <c r="BE1007" s="121"/>
      <c r="BF1007" s="121"/>
      <c r="BG1007" s="121"/>
      <c r="BH1007" s="121"/>
      <c r="BI1007" s="121"/>
      <c r="BJ1007" s="121"/>
      <c r="BK1007" s="121"/>
      <c r="BL1007" s="121"/>
      <c r="BM1007" s="121"/>
      <c r="BN1007" s="121"/>
      <c r="BO1007" s="121"/>
      <c r="BP1007" s="121"/>
      <c r="BQ1007" s="121"/>
      <c r="BR1007" s="121"/>
      <c r="BS1007" s="121"/>
      <c r="BT1007" s="121"/>
      <c r="BU1007" s="121"/>
      <c r="BV1007" s="121"/>
      <c r="BW1007" s="121"/>
      <c r="BX1007" s="121"/>
      <c r="BY1007" s="121"/>
    </row>
    <row r="1008" spans="1:77" s="100" customFormat="1" ht="16" hidden="1" thickBot="1">
      <c r="A1008" s="231"/>
      <c r="B1008" s="254"/>
      <c r="C1008" s="107" t="s">
        <v>992</v>
      </c>
      <c r="D1008" s="70"/>
      <c r="E1008" s="119" t="s">
        <v>1825</v>
      </c>
      <c r="F1008" s="104" t="s">
        <v>123</v>
      </c>
      <c r="G1008" s="139"/>
      <c r="H1008" s="139"/>
      <c r="I1008" s="139"/>
      <c r="J1008" s="104" t="s">
        <v>1193</v>
      </c>
      <c r="K1008" s="139"/>
      <c r="L1008" s="139"/>
      <c r="M1008" s="139"/>
      <c r="N1008" s="139"/>
      <c r="O1008" s="139"/>
      <c r="P1008" s="139"/>
      <c r="Q1008" s="139"/>
      <c r="R1008" s="50">
        <v>0</v>
      </c>
      <c r="S1008" s="50">
        <v>0</v>
      </c>
      <c r="T1008" s="104" t="s">
        <v>225</v>
      </c>
      <c r="U1008" s="50">
        <v>0</v>
      </c>
      <c r="V1008" s="104"/>
      <c r="W1008" s="50">
        <v>0</v>
      </c>
      <c r="X1008" s="50">
        <v>0</v>
      </c>
      <c r="Y1008" s="50">
        <v>0</v>
      </c>
      <c r="Z1008" s="139"/>
      <c r="AA1008" s="139"/>
      <c r="AB1008" s="139"/>
      <c r="AC1008" s="139"/>
      <c r="AD1008" s="139"/>
      <c r="AE1008" s="139"/>
      <c r="AF1008" s="139"/>
      <c r="AG1008" s="139"/>
      <c r="AH1008" s="139"/>
      <c r="AI1008" s="139"/>
      <c r="AJ1008" s="139"/>
      <c r="AK1008" s="139"/>
      <c r="AL1008" s="139"/>
      <c r="AM1008" s="139"/>
      <c r="AN1008" s="139"/>
      <c r="AO1008" s="139"/>
      <c r="AP1008" s="139"/>
      <c r="AQ1008" s="70" t="s">
        <v>204</v>
      </c>
      <c r="AR1008" s="70">
        <v>2010</v>
      </c>
      <c r="AS1008" s="139"/>
      <c r="AT1008" s="139"/>
      <c r="AU1008" s="139"/>
      <c r="AV1008" s="71">
        <v>69694900</v>
      </c>
      <c r="AW1008" s="104" t="s">
        <v>123</v>
      </c>
      <c r="AX1008" s="104"/>
      <c r="AY1008" s="104" t="s">
        <v>1803</v>
      </c>
      <c r="AZ1008" s="104" t="s">
        <v>1193</v>
      </c>
      <c r="BA1008" s="104"/>
      <c r="BB1008" s="104"/>
      <c r="BC1008" s="66"/>
      <c r="BD1008" s="66"/>
      <c r="BE1008" s="121"/>
      <c r="BF1008" s="121"/>
      <c r="BG1008" s="121"/>
      <c r="BH1008" s="121"/>
      <c r="BI1008" s="121"/>
      <c r="BJ1008" s="121"/>
      <c r="BK1008" s="121"/>
      <c r="BL1008" s="121"/>
      <c r="BM1008" s="121"/>
      <c r="BN1008" s="121"/>
      <c r="BO1008" s="121"/>
      <c r="BP1008" s="121"/>
      <c r="BQ1008" s="121"/>
      <c r="BR1008" s="121"/>
      <c r="BS1008" s="121"/>
      <c r="BT1008" s="121"/>
      <c r="BU1008" s="121"/>
      <c r="BV1008" s="121"/>
      <c r="BW1008" s="121"/>
      <c r="BX1008" s="121"/>
      <c r="BY1008" s="121"/>
    </row>
    <row r="1009" spans="1:77" s="100" customFormat="1" ht="16" hidden="1" thickBot="1">
      <c r="A1009" s="231"/>
      <c r="B1009" s="254"/>
      <c r="C1009" s="107" t="s">
        <v>993</v>
      </c>
      <c r="D1009" s="70"/>
      <c r="E1009" s="73"/>
      <c r="F1009" s="104" t="s">
        <v>123</v>
      </c>
      <c r="G1009" s="139"/>
      <c r="H1009" s="139"/>
      <c r="I1009" s="139"/>
      <c r="J1009" s="104" t="s">
        <v>1193</v>
      </c>
      <c r="K1009" s="139"/>
      <c r="L1009" s="139"/>
      <c r="M1009" s="139"/>
      <c r="N1009" s="139"/>
      <c r="O1009" s="139"/>
      <c r="P1009" s="139"/>
      <c r="Q1009" s="139"/>
      <c r="R1009" s="50">
        <v>0</v>
      </c>
      <c r="S1009" s="50">
        <v>0</v>
      </c>
      <c r="T1009" s="104"/>
      <c r="U1009" s="50">
        <v>0</v>
      </c>
      <c r="V1009" s="104"/>
      <c r="W1009" s="50">
        <v>0</v>
      </c>
      <c r="X1009" s="50">
        <v>0</v>
      </c>
      <c r="Y1009" s="50">
        <v>0</v>
      </c>
      <c r="Z1009" s="139"/>
      <c r="AA1009" s="139"/>
      <c r="AB1009" s="139"/>
      <c r="AC1009" s="139"/>
      <c r="AD1009" s="139"/>
      <c r="AE1009" s="139"/>
      <c r="AF1009" s="139"/>
      <c r="AG1009" s="139"/>
      <c r="AH1009" s="139"/>
      <c r="AI1009" s="139"/>
      <c r="AJ1009" s="139"/>
      <c r="AK1009" s="139"/>
      <c r="AL1009" s="139"/>
      <c r="AM1009" s="139"/>
      <c r="AN1009" s="139"/>
      <c r="AO1009" s="139"/>
      <c r="AP1009" s="139"/>
      <c r="AQ1009" s="70" t="s">
        <v>204</v>
      </c>
      <c r="AR1009" s="70">
        <v>2010</v>
      </c>
      <c r="AS1009" s="139"/>
      <c r="AT1009" s="139"/>
      <c r="AU1009" s="139"/>
      <c r="AV1009" s="71">
        <v>58498000</v>
      </c>
      <c r="AW1009" s="104" t="s">
        <v>123</v>
      </c>
      <c r="AX1009" s="104"/>
      <c r="AY1009" s="104" t="s">
        <v>1570</v>
      </c>
      <c r="AZ1009" s="104" t="s">
        <v>1193</v>
      </c>
      <c r="BA1009" s="104"/>
      <c r="BB1009" s="104"/>
      <c r="BC1009" s="66"/>
      <c r="BD1009" s="66"/>
      <c r="BE1009" s="121"/>
      <c r="BF1009" s="121"/>
      <c r="BG1009" s="121"/>
      <c r="BH1009" s="121"/>
      <c r="BI1009" s="121"/>
      <c r="BJ1009" s="121"/>
      <c r="BK1009" s="121"/>
      <c r="BL1009" s="121"/>
      <c r="BM1009" s="121"/>
      <c r="BN1009" s="121"/>
      <c r="BO1009" s="121"/>
      <c r="BP1009" s="121"/>
      <c r="BQ1009" s="121"/>
      <c r="BR1009" s="121"/>
      <c r="BS1009" s="121"/>
      <c r="BT1009" s="121"/>
      <c r="BU1009" s="121"/>
      <c r="BV1009" s="121"/>
      <c r="BW1009" s="121"/>
      <c r="BX1009" s="121"/>
      <c r="BY1009" s="121"/>
    </row>
    <row r="1010" spans="1:77" s="100" customFormat="1" ht="16" hidden="1" thickBot="1">
      <c r="A1010" s="231"/>
      <c r="B1010" s="254"/>
      <c r="C1010" s="107" t="s">
        <v>994</v>
      </c>
      <c r="D1010" s="70"/>
      <c r="E1010" s="73"/>
      <c r="F1010" s="104" t="s">
        <v>123</v>
      </c>
      <c r="G1010" s="139"/>
      <c r="H1010" s="139"/>
      <c r="I1010" s="139"/>
      <c r="J1010" s="104" t="s">
        <v>1193</v>
      </c>
      <c r="K1010" s="139"/>
      <c r="L1010" s="139"/>
      <c r="M1010" s="139"/>
      <c r="N1010" s="139"/>
      <c r="O1010" s="139"/>
      <c r="P1010" s="139"/>
      <c r="Q1010" s="139"/>
      <c r="R1010" s="50">
        <v>0</v>
      </c>
      <c r="S1010" s="50">
        <v>0</v>
      </c>
      <c r="T1010" s="104" t="s">
        <v>1594</v>
      </c>
      <c r="U1010" s="50">
        <v>0</v>
      </c>
      <c r="V1010" s="104"/>
      <c r="W1010" s="50">
        <v>0</v>
      </c>
      <c r="X1010" s="50">
        <v>0</v>
      </c>
      <c r="Y1010" s="50">
        <v>0</v>
      </c>
      <c r="Z1010" s="139"/>
      <c r="AA1010" s="139"/>
      <c r="AB1010" s="139"/>
      <c r="AC1010" s="139"/>
      <c r="AD1010" s="139"/>
      <c r="AE1010" s="139"/>
      <c r="AF1010" s="139"/>
      <c r="AG1010" s="139"/>
      <c r="AH1010" s="139"/>
      <c r="AI1010" s="139"/>
      <c r="AJ1010" s="139"/>
      <c r="AK1010" s="139"/>
      <c r="AL1010" s="139"/>
      <c r="AM1010" s="139"/>
      <c r="AN1010" s="139"/>
      <c r="AO1010" s="139"/>
      <c r="AP1010" s="139"/>
      <c r="AQ1010" s="70" t="s">
        <v>204</v>
      </c>
      <c r="AR1010" s="70">
        <v>2010</v>
      </c>
      <c r="AS1010" s="139"/>
      <c r="AT1010" s="139"/>
      <c r="AU1010" s="139"/>
      <c r="AV1010" s="71">
        <v>311998500</v>
      </c>
      <c r="AW1010" s="104" t="s">
        <v>123</v>
      </c>
      <c r="AX1010" s="104"/>
      <c r="AY1010" s="104" t="s">
        <v>1823</v>
      </c>
      <c r="AZ1010" s="104" t="s">
        <v>1193</v>
      </c>
      <c r="BA1010" s="104"/>
      <c r="BB1010" s="104"/>
      <c r="BC1010" s="66"/>
      <c r="BD1010" s="66"/>
      <c r="BE1010" s="121"/>
      <c r="BF1010" s="121"/>
      <c r="BG1010" s="121"/>
      <c r="BH1010" s="121"/>
      <c r="BI1010" s="121"/>
      <c r="BJ1010" s="121"/>
      <c r="BK1010" s="121"/>
      <c r="BL1010" s="121"/>
      <c r="BM1010" s="121"/>
      <c r="BN1010" s="121"/>
      <c r="BO1010" s="121"/>
      <c r="BP1010" s="121"/>
      <c r="BQ1010" s="121"/>
      <c r="BR1010" s="121"/>
      <c r="BS1010" s="121"/>
      <c r="BT1010" s="121"/>
      <c r="BU1010" s="121"/>
      <c r="BV1010" s="121"/>
      <c r="BW1010" s="121"/>
      <c r="BX1010" s="121"/>
      <c r="BY1010" s="121"/>
    </row>
    <row r="1011" spans="1:77" s="100" customFormat="1" ht="31" hidden="1" thickBot="1">
      <c r="A1011" s="231"/>
      <c r="B1011" s="254"/>
      <c r="C1011" s="72" t="s">
        <v>1842</v>
      </c>
      <c r="D1011" s="70" t="s">
        <v>1843</v>
      </c>
      <c r="E1011" s="258" t="s">
        <v>732</v>
      </c>
      <c r="F1011" s="262" t="s">
        <v>123</v>
      </c>
      <c r="G1011" s="139"/>
      <c r="H1011" s="139"/>
      <c r="I1011" s="139"/>
      <c r="J1011" s="104" t="s">
        <v>1193</v>
      </c>
      <c r="K1011" s="139"/>
      <c r="L1011" s="139"/>
      <c r="M1011" s="139"/>
      <c r="N1011" s="139"/>
      <c r="O1011" s="139"/>
      <c r="P1011" s="139"/>
      <c r="Q1011" s="139"/>
      <c r="R1011" s="50" t="s">
        <v>1844</v>
      </c>
      <c r="S1011" s="104"/>
      <c r="T1011" s="104"/>
      <c r="U1011" s="256"/>
      <c r="V1011" s="104"/>
      <c r="W1011" s="104"/>
      <c r="X1011" s="104"/>
      <c r="Y1011" s="104"/>
      <c r="Z1011" s="139"/>
      <c r="AA1011" s="139"/>
      <c r="AB1011" s="139"/>
      <c r="AC1011" s="139"/>
      <c r="AD1011" s="139"/>
      <c r="AE1011" s="139"/>
      <c r="AF1011" s="139"/>
      <c r="AG1011" s="139"/>
      <c r="AH1011" s="139"/>
      <c r="AI1011" s="139"/>
      <c r="AJ1011" s="139"/>
      <c r="AK1011" s="139"/>
      <c r="AL1011" s="139"/>
      <c r="AM1011" s="139"/>
      <c r="AN1011" s="139"/>
      <c r="AO1011" s="139"/>
      <c r="AP1011" s="139"/>
      <c r="AQ1011" s="70" t="s">
        <v>204</v>
      </c>
      <c r="AR1011" s="70">
        <v>2012</v>
      </c>
      <c r="AS1011" s="139"/>
      <c r="AT1011" s="139"/>
      <c r="AU1011" s="139"/>
      <c r="AV1011" s="214">
        <v>965982385.01680589</v>
      </c>
      <c r="AW1011" s="262" t="s">
        <v>123</v>
      </c>
      <c r="AX1011" s="285" t="s">
        <v>145</v>
      </c>
      <c r="AY1011" s="262" t="s">
        <v>1854</v>
      </c>
      <c r="AZ1011" s="104" t="s">
        <v>1193</v>
      </c>
      <c r="BA1011" s="104"/>
      <c r="BB1011" s="66"/>
      <c r="BC1011" s="66"/>
      <c r="BD1011" s="66"/>
      <c r="BE1011" s="121"/>
      <c r="BF1011" s="121"/>
      <c r="BG1011" s="121"/>
      <c r="BH1011" s="121"/>
      <c r="BI1011" s="121"/>
      <c r="BJ1011" s="121"/>
      <c r="BK1011" s="121"/>
      <c r="BL1011" s="121"/>
      <c r="BM1011" s="121"/>
      <c r="BN1011" s="121"/>
      <c r="BO1011" s="121"/>
      <c r="BP1011" s="121"/>
      <c r="BQ1011" s="121"/>
      <c r="BR1011" s="121"/>
      <c r="BS1011" s="121"/>
      <c r="BT1011" s="121"/>
      <c r="BU1011" s="121"/>
      <c r="BV1011" s="121"/>
      <c r="BW1011" s="121"/>
      <c r="BX1011" s="121"/>
      <c r="BY1011" s="121"/>
    </row>
    <row r="1012" spans="1:77" s="100" customFormat="1" ht="16" hidden="1" thickBot="1">
      <c r="A1012" s="231"/>
      <c r="B1012" s="254"/>
      <c r="C1012" s="72" t="s">
        <v>1845</v>
      </c>
      <c r="D1012" s="70" t="s">
        <v>1846</v>
      </c>
      <c r="E1012" s="258" t="s">
        <v>1571</v>
      </c>
      <c r="F1012" s="262" t="s">
        <v>123</v>
      </c>
      <c r="G1012" s="139"/>
      <c r="H1012" s="139"/>
      <c r="I1012" s="139"/>
      <c r="J1012" s="104" t="s">
        <v>1193</v>
      </c>
      <c r="K1012" s="139"/>
      <c r="L1012" s="139"/>
      <c r="M1012" s="139"/>
      <c r="N1012" s="139"/>
      <c r="O1012" s="139"/>
      <c r="P1012" s="139"/>
      <c r="Q1012" s="139"/>
      <c r="R1012" s="70" t="s">
        <v>1847</v>
      </c>
      <c r="S1012" s="104"/>
      <c r="T1012" s="104"/>
      <c r="U1012" s="256"/>
      <c r="V1012" s="104"/>
      <c r="W1012" s="104"/>
      <c r="X1012" s="104"/>
      <c r="Y1012" s="104"/>
      <c r="Z1012" s="139"/>
      <c r="AA1012" s="139"/>
      <c r="AB1012" s="139"/>
      <c r="AC1012" s="139"/>
      <c r="AD1012" s="139"/>
      <c r="AE1012" s="139"/>
      <c r="AF1012" s="139"/>
      <c r="AG1012" s="139"/>
      <c r="AH1012" s="139"/>
      <c r="AI1012" s="139"/>
      <c r="AJ1012" s="139"/>
      <c r="AK1012" s="139"/>
      <c r="AL1012" s="139"/>
      <c r="AM1012" s="139"/>
      <c r="AN1012" s="139"/>
      <c r="AO1012" s="139"/>
      <c r="AP1012" s="139"/>
      <c r="AQ1012" s="70" t="s">
        <v>204</v>
      </c>
      <c r="AR1012" s="70">
        <v>2012</v>
      </c>
      <c r="AS1012" s="139"/>
      <c r="AT1012" s="139"/>
      <c r="AU1012" s="139"/>
      <c r="AV1012" s="214">
        <v>27373282.919442501</v>
      </c>
      <c r="AW1012" s="262" t="s">
        <v>123</v>
      </c>
      <c r="AX1012" s="285" t="s">
        <v>145</v>
      </c>
      <c r="AY1012" s="262" t="s">
        <v>1855</v>
      </c>
      <c r="AZ1012" s="104" t="s">
        <v>1193</v>
      </c>
      <c r="BA1012" s="104"/>
      <c r="BB1012" s="66"/>
      <c r="BC1012" s="66"/>
      <c r="BD1012" s="66"/>
      <c r="BE1012" s="121"/>
      <c r="BF1012" s="121"/>
      <c r="BG1012" s="121"/>
      <c r="BH1012" s="121"/>
      <c r="BI1012" s="121"/>
      <c r="BJ1012" s="121"/>
      <c r="BK1012" s="121"/>
      <c r="BL1012" s="121"/>
      <c r="BM1012" s="121"/>
      <c r="BN1012" s="121"/>
      <c r="BO1012" s="121"/>
      <c r="BP1012" s="121"/>
      <c r="BQ1012" s="121"/>
      <c r="BR1012" s="121"/>
      <c r="BS1012" s="121"/>
      <c r="BT1012" s="121"/>
      <c r="BU1012" s="121"/>
      <c r="BV1012" s="121"/>
      <c r="BW1012" s="121"/>
      <c r="BX1012" s="121"/>
      <c r="BY1012" s="121"/>
    </row>
    <row r="1013" spans="1:77" s="100" customFormat="1" ht="16" hidden="1" thickBot="1">
      <c r="A1013" s="231"/>
      <c r="B1013" s="254"/>
      <c r="C1013" s="72" t="s">
        <v>1848</v>
      </c>
      <c r="D1013" s="70" t="s">
        <v>1846</v>
      </c>
      <c r="E1013" s="258" t="s">
        <v>1856</v>
      </c>
      <c r="F1013" s="262" t="s">
        <v>123</v>
      </c>
      <c r="G1013" s="139"/>
      <c r="H1013" s="139"/>
      <c r="I1013" s="139"/>
      <c r="J1013" s="104" t="s">
        <v>1193</v>
      </c>
      <c r="K1013" s="139"/>
      <c r="L1013" s="139"/>
      <c r="M1013" s="139"/>
      <c r="N1013" s="139"/>
      <c r="O1013" s="139"/>
      <c r="P1013" s="139"/>
      <c r="Q1013" s="139"/>
      <c r="R1013" s="70" t="s">
        <v>1474</v>
      </c>
      <c r="S1013" s="104"/>
      <c r="T1013" s="104"/>
      <c r="U1013" s="256"/>
      <c r="V1013" s="104"/>
      <c r="W1013" s="104"/>
      <c r="X1013" s="104"/>
      <c r="Y1013" s="104"/>
      <c r="Z1013" s="139"/>
      <c r="AA1013" s="139"/>
      <c r="AB1013" s="139"/>
      <c r="AC1013" s="139"/>
      <c r="AD1013" s="139"/>
      <c r="AE1013" s="139"/>
      <c r="AF1013" s="139"/>
      <c r="AG1013" s="139"/>
      <c r="AH1013" s="139"/>
      <c r="AI1013" s="139"/>
      <c r="AJ1013" s="139"/>
      <c r="AK1013" s="139"/>
      <c r="AL1013" s="139"/>
      <c r="AM1013" s="139"/>
      <c r="AN1013" s="139"/>
      <c r="AO1013" s="139"/>
      <c r="AP1013" s="139"/>
      <c r="AQ1013" s="70" t="s">
        <v>204</v>
      </c>
      <c r="AR1013" s="70">
        <v>2012</v>
      </c>
      <c r="AS1013" s="139"/>
      <c r="AT1013" s="139"/>
      <c r="AU1013" s="139"/>
      <c r="AV1013" s="214">
        <v>36918753.347070999</v>
      </c>
      <c r="AW1013" s="262" t="s">
        <v>123</v>
      </c>
      <c r="AX1013" s="285" t="s">
        <v>145</v>
      </c>
      <c r="AY1013" s="262" t="s">
        <v>1855</v>
      </c>
      <c r="AZ1013" s="104" t="s">
        <v>1193</v>
      </c>
      <c r="BA1013" s="104"/>
      <c r="BB1013" s="66"/>
      <c r="BC1013" s="66"/>
      <c r="BD1013" s="66"/>
      <c r="BE1013" s="121"/>
      <c r="BF1013" s="121"/>
      <c r="BG1013" s="121"/>
      <c r="BH1013" s="121"/>
      <c r="BI1013" s="121"/>
      <c r="BJ1013" s="121"/>
      <c r="BK1013" s="121"/>
      <c r="BL1013" s="121"/>
      <c r="BM1013" s="121"/>
      <c r="BN1013" s="121"/>
      <c r="BO1013" s="121"/>
      <c r="BP1013" s="121"/>
      <c r="BQ1013" s="121"/>
      <c r="BR1013" s="121"/>
      <c r="BS1013" s="121"/>
      <c r="BT1013" s="121"/>
      <c r="BU1013" s="121"/>
      <c r="BV1013" s="121"/>
      <c r="BW1013" s="121"/>
      <c r="BX1013" s="121"/>
      <c r="BY1013" s="121"/>
    </row>
    <row r="1014" spans="1:77" s="100" customFormat="1" ht="16" hidden="1" thickBot="1">
      <c r="A1014" s="231"/>
      <c r="B1014" s="254"/>
      <c r="C1014" s="72" t="s">
        <v>1849</v>
      </c>
      <c r="D1014" s="70" t="s">
        <v>1846</v>
      </c>
      <c r="E1014" s="258" t="s">
        <v>1572</v>
      </c>
      <c r="F1014" s="262" t="s">
        <v>123</v>
      </c>
      <c r="G1014" s="139"/>
      <c r="H1014" s="139"/>
      <c r="I1014" s="139"/>
      <c r="J1014" s="104" t="s">
        <v>1193</v>
      </c>
      <c r="K1014" s="139"/>
      <c r="L1014" s="139"/>
      <c r="M1014" s="139"/>
      <c r="N1014" s="139"/>
      <c r="O1014" s="139"/>
      <c r="P1014" s="139"/>
      <c r="Q1014" s="139"/>
      <c r="R1014" s="70" t="s">
        <v>1850</v>
      </c>
      <c r="S1014" s="104"/>
      <c r="T1014" s="104"/>
      <c r="U1014" s="256"/>
      <c r="V1014" s="104"/>
      <c r="W1014" s="104"/>
      <c r="X1014" s="104"/>
      <c r="Y1014" s="104"/>
      <c r="Z1014" s="139"/>
      <c r="AA1014" s="139"/>
      <c r="AB1014" s="139"/>
      <c r="AC1014" s="139"/>
      <c r="AD1014" s="139"/>
      <c r="AE1014" s="139"/>
      <c r="AF1014" s="139"/>
      <c r="AG1014" s="139"/>
      <c r="AH1014" s="139"/>
      <c r="AI1014" s="139"/>
      <c r="AJ1014" s="139"/>
      <c r="AK1014" s="139"/>
      <c r="AL1014" s="139"/>
      <c r="AM1014" s="139"/>
      <c r="AN1014" s="139"/>
      <c r="AO1014" s="139"/>
      <c r="AP1014" s="139"/>
      <c r="AQ1014" s="70" t="s">
        <v>204</v>
      </c>
      <c r="AR1014" s="70">
        <v>2012</v>
      </c>
      <c r="AS1014" s="139"/>
      <c r="AT1014" s="139"/>
      <c r="AU1014" s="139"/>
      <c r="AV1014" s="214">
        <v>13484370.9215704</v>
      </c>
      <c r="AW1014" s="262" t="s">
        <v>123</v>
      </c>
      <c r="AX1014" s="285" t="s">
        <v>145</v>
      </c>
      <c r="AY1014" s="262" t="s">
        <v>1855</v>
      </c>
      <c r="AZ1014" s="104" t="s">
        <v>1193</v>
      </c>
      <c r="BA1014" s="104"/>
      <c r="BB1014" s="66"/>
      <c r="BC1014" s="66"/>
      <c r="BD1014" s="66"/>
      <c r="BE1014" s="121"/>
      <c r="BF1014" s="121"/>
      <c r="BG1014" s="121"/>
      <c r="BH1014" s="121"/>
      <c r="BI1014" s="121"/>
      <c r="BJ1014" s="121"/>
      <c r="BK1014" s="121"/>
      <c r="BL1014" s="121"/>
      <c r="BM1014" s="121"/>
      <c r="BN1014" s="121"/>
      <c r="BO1014" s="121"/>
      <c r="BP1014" s="121"/>
      <c r="BQ1014" s="121"/>
      <c r="BR1014" s="121"/>
      <c r="BS1014" s="121"/>
      <c r="BT1014" s="121"/>
      <c r="BU1014" s="121"/>
      <c r="BV1014" s="121"/>
      <c r="BW1014" s="121"/>
      <c r="BX1014" s="121"/>
      <c r="BY1014" s="121"/>
    </row>
    <row r="1015" spans="1:77" s="100" customFormat="1" ht="16" hidden="1" thickBot="1">
      <c r="A1015" s="231"/>
      <c r="B1015" s="254"/>
      <c r="C1015" s="72" t="s">
        <v>1851</v>
      </c>
      <c r="D1015" s="70" t="s">
        <v>1846</v>
      </c>
      <c r="E1015" s="258" t="s">
        <v>732</v>
      </c>
      <c r="F1015" s="262" t="s">
        <v>123</v>
      </c>
      <c r="G1015" s="139"/>
      <c r="H1015" s="139"/>
      <c r="I1015" s="139"/>
      <c r="J1015" s="104" t="s">
        <v>1193</v>
      </c>
      <c r="K1015" s="139"/>
      <c r="L1015" s="139"/>
      <c r="M1015" s="139"/>
      <c r="N1015" s="139"/>
      <c r="O1015" s="139"/>
      <c r="P1015" s="139"/>
      <c r="Q1015" s="139"/>
      <c r="R1015" s="70" t="s">
        <v>805</v>
      </c>
      <c r="S1015" s="104"/>
      <c r="T1015" s="104"/>
      <c r="U1015" s="256"/>
      <c r="V1015" s="104"/>
      <c r="W1015" s="104"/>
      <c r="X1015" s="104"/>
      <c r="Y1015" s="104"/>
      <c r="Z1015" s="139"/>
      <c r="AA1015" s="139"/>
      <c r="AB1015" s="139"/>
      <c r="AC1015" s="139"/>
      <c r="AD1015" s="139"/>
      <c r="AE1015" s="139"/>
      <c r="AF1015" s="139"/>
      <c r="AG1015" s="139"/>
      <c r="AH1015" s="139"/>
      <c r="AI1015" s="139"/>
      <c r="AJ1015" s="139"/>
      <c r="AK1015" s="139"/>
      <c r="AL1015" s="139"/>
      <c r="AM1015" s="139"/>
      <c r="AN1015" s="139"/>
      <c r="AO1015" s="139"/>
      <c r="AP1015" s="139"/>
      <c r="AQ1015" s="70" t="s">
        <v>204</v>
      </c>
      <c r="AR1015" s="70">
        <v>2012</v>
      </c>
      <c r="AS1015" s="139"/>
      <c r="AT1015" s="139"/>
      <c r="AU1015" s="139"/>
      <c r="AV1015" s="214">
        <v>2726777.2650367101</v>
      </c>
      <c r="AW1015" s="262" t="s">
        <v>123</v>
      </c>
      <c r="AX1015" s="285" t="s">
        <v>145</v>
      </c>
      <c r="AY1015" s="262" t="s">
        <v>1855</v>
      </c>
      <c r="AZ1015" s="104" t="s">
        <v>1193</v>
      </c>
      <c r="BA1015" s="104"/>
      <c r="BB1015" s="66"/>
      <c r="BC1015" s="66"/>
      <c r="BD1015" s="66"/>
      <c r="BE1015" s="121"/>
      <c r="BF1015" s="121"/>
      <c r="BG1015" s="121"/>
      <c r="BH1015" s="121"/>
      <c r="BI1015" s="121"/>
      <c r="BJ1015" s="121"/>
      <c r="BK1015" s="121"/>
      <c r="BL1015" s="121"/>
      <c r="BM1015" s="121"/>
      <c r="BN1015" s="121"/>
      <c r="BO1015" s="121"/>
      <c r="BP1015" s="121"/>
      <c r="BQ1015" s="121"/>
      <c r="BR1015" s="121"/>
      <c r="BS1015" s="121"/>
      <c r="BT1015" s="121"/>
      <c r="BU1015" s="121"/>
      <c r="BV1015" s="121"/>
      <c r="BW1015" s="121"/>
      <c r="BX1015" s="121"/>
      <c r="BY1015" s="121"/>
    </row>
    <row r="1016" spans="1:77" s="100" customFormat="1" ht="16" hidden="1" thickBot="1">
      <c r="A1016" s="231"/>
      <c r="B1016" s="254"/>
      <c r="C1016" s="72" t="s">
        <v>1852</v>
      </c>
      <c r="D1016" s="70" t="s">
        <v>1846</v>
      </c>
      <c r="E1016" s="258" t="s">
        <v>732</v>
      </c>
      <c r="F1016" s="262" t="s">
        <v>123</v>
      </c>
      <c r="G1016" s="139"/>
      <c r="H1016" s="139"/>
      <c r="I1016" s="139"/>
      <c r="J1016" s="104" t="s">
        <v>1193</v>
      </c>
      <c r="K1016" s="139"/>
      <c r="L1016" s="139"/>
      <c r="M1016" s="139"/>
      <c r="N1016" s="139"/>
      <c r="O1016" s="139"/>
      <c r="P1016" s="139"/>
      <c r="Q1016" s="139"/>
      <c r="R1016" s="70" t="s">
        <v>805</v>
      </c>
      <c r="S1016" s="104"/>
      <c r="T1016" s="104"/>
      <c r="U1016" s="256"/>
      <c r="V1016" s="104"/>
      <c r="W1016" s="104"/>
      <c r="X1016" s="104"/>
      <c r="Y1016" s="104"/>
      <c r="Z1016" s="139"/>
      <c r="AA1016" s="139"/>
      <c r="AB1016" s="139"/>
      <c r="AC1016" s="139"/>
      <c r="AD1016" s="139"/>
      <c r="AE1016" s="139"/>
      <c r="AF1016" s="139"/>
      <c r="AG1016" s="139"/>
      <c r="AH1016" s="139"/>
      <c r="AI1016" s="139"/>
      <c r="AJ1016" s="139"/>
      <c r="AK1016" s="139"/>
      <c r="AL1016" s="139"/>
      <c r="AM1016" s="139"/>
      <c r="AN1016" s="139"/>
      <c r="AO1016" s="139"/>
      <c r="AP1016" s="139"/>
      <c r="AQ1016" s="70" t="s">
        <v>204</v>
      </c>
      <c r="AR1016" s="70">
        <v>2012</v>
      </c>
      <c r="AS1016" s="139"/>
      <c r="AT1016" s="139"/>
      <c r="AU1016" s="139"/>
      <c r="AV1016" s="214">
        <v>2726777.2650367101</v>
      </c>
      <c r="AW1016" s="262" t="s">
        <v>123</v>
      </c>
      <c r="AX1016" s="285" t="s">
        <v>145</v>
      </c>
      <c r="AY1016" s="262" t="s">
        <v>1855</v>
      </c>
      <c r="AZ1016" s="104" t="s">
        <v>1193</v>
      </c>
      <c r="BA1016" s="104"/>
      <c r="BB1016" s="66"/>
      <c r="BC1016" s="66"/>
      <c r="BD1016" s="66"/>
      <c r="BE1016" s="121"/>
      <c r="BF1016" s="121"/>
      <c r="BG1016" s="121"/>
      <c r="BH1016" s="121"/>
      <c r="BI1016" s="121"/>
      <c r="BJ1016" s="121"/>
      <c r="BK1016" s="121"/>
      <c r="BL1016" s="121"/>
      <c r="BM1016" s="121"/>
      <c r="BN1016" s="121"/>
      <c r="BO1016" s="121"/>
      <c r="BP1016" s="121"/>
      <c r="BQ1016" s="121"/>
      <c r="BR1016" s="121"/>
      <c r="BS1016" s="121"/>
      <c r="BT1016" s="121"/>
      <c r="BU1016" s="121"/>
      <c r="BV1016" s="121"/>
      <c r="BW1016" s="121"/>
      <c r="BX1016" s="121"/>
      <c r="BY1016" s="121"/>
    </row>
    <row r="1017" spans="1:77" ht="16" hidden="1" thickBot="1">
      <c r="A1017" s="231"/>
      <c r="B1017" s="240"/>
      <c r="C1017" s="23" t="s">
        <v>1853</v>
      </c>
      <c r="D1017" s="24" t="s">
        <v>1846</v>
      </c>
      <c r="E1017" s="257" t="s">
        <v>732</v>
      </c>
      <c r="F1017" s="261" t="s">
        <v>123</v>
      </c>
      <c r="G1017" s="38"/>
      <c r="H1017" s="38"/>
      <c r="I1017" s="38"/>
      <c r="J1017" s="102" t="s">
        <v>1193</v>
      </c>
      <c r="K1017" s="38"/>
      <c r="L1017" s="38"/>
      <c r="M1017" s="38"/>
      <c r="N1017" s="38"/>
      <c r="O1017" s="38"/>
      <c r="P1017" s="38"/>
      <c r="Q1017" s="38"/>
      <c r="R1017" s="24" t="s">
        <v>805</v>
      </c>
      <c r="S1017" s="102"/>
      <c r="T1017" s="102"/>
      <c r="U1017" s="253"/>
      <c r="V1017" s="102"/>
      <c r="W1017" s="102"/>
      <c r="X1017" s="102"/>
      <c r="Y1017" s="102"/>
      <c r="Z1017" s="38"/>
      <c r="AA1017" s="38"/>
      <c r="AB1017" s="38"/>
      <c r="AC1017" s="38"/>
      <c r="AD1017" s="38"/>
      <c r="AE1017" s="38"/>
      <c r="AF1017" s="38"/>
      <c r="AG1017" s="38"/>
      <c r="AH1017" s="38"/>
      <c r="AI1017" s="38"/>
      <c r="AJ1017" s="38"/>
      <c r="AK1017" s="38"/>
      <c r="AL1017" s="38"/>
      <c r="AM1017" s="38"/>
      <c r="AN1017" s="38"/>
      <c r="AO1017" s="38"/>
      <c r="AP1017" s="38"/>
      <c r="AQ1017" s="24" t="s">
        <v>204</v>
      </c>
      <c r="AR1017" s="70">
        <v>2012</v>
      </c>
      <c r="AS1017" s="38"/>
      <c r="AT1017" s="38"/>
      <c r="AU1017" s="38"/>
      <c r="AV1017" s="215">
        <v>2726777.2650367101</v>
      </c>
      <c r="AW1017" s="261" t="s">
        <v>123</v>
      </c>
      <c r="AX1017" s="286" t="s">
        <v>145</v>
      </c>
      <c r="AY1017" s="261" t="s">
        <v>1855</v>
      </c>
      <c r="AZ1017" s="102" t="s">
        <v>1193</v>
      </c>
      <c r="BA1017" s="102"/>
      <c r="BB1017" s="45"/>
      <c r="BC1017" s="45"/>
      <c r="BD1017" s="45"/>
    </row>
    <row r="1018" spans="1:77" ht="16" hidden="1" thickBot="1">
      <c r="A1018" s="231"/>
      <c r="B1018" s="240"/>
      <c r="C1018" s="23"/>
      <c r="D1018" s="24"/>
      <c r="E1018" s="34"/>
      <c r="F1018" s="252"/>
      <c r="G1018" s="38"/>
      <c r="H1018" s="38"/>
      <c r="I1018" s="38"/>
      <c r="J1018" s="102"/>
      <c r="K1018" s="38"/>
      <c r="L1018" s="38"/>
      <c r="M1018" s="38"/>
      <c r="N1018" s="38"/>
      <c r="O1018" s="38"/>
      <c r="P1018" s="38"/>
      <c r="Q1018" s="38"/>
      <c r="R1018" s="46"/>
      <c r="S1018" s="102"/>
      <c r="T1018" s="102"/>
      <c r="U1018" s="253"/>
      <c r="V1018" s="102"/>
      <c r="W1018" s="102"/>
      <c r="X1018" s="102"/>
      <c r="Y1018" s="102"/>
      <c r="Z1018" s="38"/>
      <c r="AA1018" s="38"/>
      <c r="AB1018" s="38"/>
      <c r="AC1018" s="38"/>
      <c r="AD1018" s="38"/>
      <c r="AE1018" s="38"/>
      <c r="AF1018" s="38"/>
      <c r="AG1018" s="38"/>
      <c r="AH1018" s="38"/>
      <c r="AI1018" s="38"/>
      <c r="AJ1018" s="38"/>
      <c r="AK1018" s="38"/>
      <c r="AL1018" s="38"/>
      <c r="AM1018" s="38"/>
      <c r="AN1018" s="38"/>
      <c r="AO1018" s="38"/>
      <c r="AP1018" s="38"/>
      <c r="AQ1018" s="24"/>
      <c r="AR1018" s="24"/>
      <c r="AS1018" s="38"/>
      <c r="AT1018" s="38"/>
      <c r="AU1018" s="38"/>
      <c r="AV1018" s="174"/>
      <c r="AW1018" s="252"/>
      <c r="AX1018" s="102"/>
      <c r="AY1018" s="47"/>
      <c r="AZ1018" s="102"/>
      <c r="BA1018" s="102"/>
      <c r="BB1018" s="45"/>
      <c r="BC1018" s="45"/>
      <c r="BD1018" s="45"/>
    </row>
    <row r="1019" spans="1:77" ht="16" hidden="1" thickBot="1">
      <c r="A1019" s="231" t="s">
        <v>43</v>
      </c>
      <c r="B1019" s="238" t="s">
        <v>44</v>
      </c>
      <c r="C1019" s="240"/>
      <c r="D1019" s="204"/>
      <c r="E1019" s="204"/>
      <c r="F1019" s="252"/>
      <c r="G1019" s="204"/>
      <c r="H1019" s="204"/>
      <c r="I1019" s="204"/>
      <c r="J1019" s="204"/>
      <c r="K1019" s="204"/>
      <c r="L1019" s="204"/>
      <c r="M1019" s="204"/>
      <c r="N1019" s="204"/>
      <c r="O1019" s="204"/>
      <c r="P1019" s="204"/>
      <c r="Q1019" s="204"/>
      <c r="R1019" s="204"/>
      <c r="S1019" s="252"/>
      <c r="T1019" s="204"/>
      <c r="U1019" s="253"/>
      <c r="V1019" s="252"/>
      <c r="W1019" s="102"/>
      <c r="X1019" s="102"/>
      <c r="Y1019" s="102"/>
      <c r="Z1019" s="204"/>
      <c r="AA1019" s="204"/>
      <c r="AB1019" s="204"/>
      <c r="AC1019" s="204"/>
      <c r="AD1019" s="204"/>
      <c r="AE1019" s="204"/>
      <c r="AF1019" s="204"/>
      <c r="AG1019" s="204"/>
      <c r="AH1019" s="204"/>
      <c r="AI1019" s="204"/>
      <c r="AJ1019" s="204"/>
      <c r="AK1019" s="204"/>
      <c r="AL1019" s="204"/>
      <c r="AM1019" s="204"/>
      <c r="AN1019" s="204"/>
      <c r="AO1019" s="204"/>
      <c r="AP1019" s="204"/>
      <c r="AQ1019" s="204"/>
      <c r="AR1019" s="204"/>
      <c r="AS1019" s="204"/>
      <c r="AT1019" s="204"/>
      <c r="AU1019" s="204"/>
      <c r="AV1019" s="183">
        <f>SUM(AV1020:AV1035)</f>
        <v>11727300</v>
      </c>
      <c r="AW1019" s="252"/>
      <c r="AX1019" s="261"/>
      <c r="AY1019" s="266"/>
      <c r="AZ1019" s="204"/>
      <c r="BA1019" s="261"/>
      <c r="BB1019" s="105"/>
      <c r="BC1019" s="105"/>
      <c r="BD1019" s="105"/>
    </row>
    <row r="1020" spans="1:77" s="100" customFormat="1" ht="42" hidden="1" customHeight="1">
      <c r="A1020" s="231"/>
      <c r="B1020" s="254" t="s">
        <v>111</v>
      </c>
      <c r="C1020" s="107" t="s">
        <v>1096</v>
      </c>
      <c r="D1020" s="108" t="s">
        <v>1107</v>
      </c>
      <c r="E1020" s="104"/>
      <c r="F1020" s="104"/>
      <c r="G1020" s="104"/>
      <c r="H1020" s="104"/>
      <c r="I1020" s="104"/>
      <c r="J1020" s="104"/>
      <c r="K1020" s="104"/>
      <c r="L1020" s="104"/>
      <c r="M1020" s="104"/>
      <c r="N1020" s="104"/>
      <c r="O1020" s="104"/>
      <c r="P1020" s="104"/>
      <c r="Q1020" s="104"/>
      <c r="R1020" s="148" t="s">
        <v>1118</v>
      </c>
      <c r="S1020" s="104"/>
      <c r="T1020" s="156" t="s">
        <v>222</v>
      </c>
      <c r="U1020" s="148">
        <v>0</v>
      </c>
      <c r="V1020" s="104"/>
      <c r="W1020" s="148">
        <v>0</v>
      </c>
      <c r="X1020" s="148">
        <v>0</v>
      </c>
      <c r="Y1020" s="148">
        <v>0</v>
      </c>
      <c r="Z1020" s="104"/>
      <c r="AA1020" s="104"/>
      <c r="AB1020" s="104"/>
      <c r="AC1020" s="104"/>
      <c r="AD1020" s="104"/>
      <c r="AE1020" s="104"/>
      <c r="AF1020" s="104"/>
      <c r="AG1020" s="104"/>
      <c r="AH1020" s="104"/>
      <c r="AI1020" s="104"/>
      <c r="AJ1020" s="104"/>
      <c r="AK1020" s="104"/>
      <c r="AL1020" s="104"/>
      <c r="AM1020" s="104"/>
      <c r="AN1020" s="104"/>
      <c r="AO1020" s="104"/>
      <c r="AP1020" s="104"/>
      <c r="AQ1020" s="108" t="s">
        <v>204</v>
      </c>
      <c r="AR1020" s="108" t="s">
        <v>166</v>
      </c>
      <c r="AS1020" s="104"/>
      <c r="AT1020" s="104"/>
      <c r="AU1020" s="104"/>
      <c r="AV1020" s="71">
        <v>455000</v>
      </c>
      <c r="AW1020" s="104"/>
      <c r="AX1020" s="104"/>
      <c r="AY1020" s="104"/>
      <c r="AZ1020" s="104"/>
      <c r="BA1020" s="104" t="s">
        <v>1841</v>
      </c>
      <c r="BB1020" s="104"/>
      <c r="BC1020" s="66"/>
      <c r="BD1020" s="66"/>
      <c r="BE1020" s="121"/>
      <c r="BF1020" s="121"/>
      <c r="BG1020" s="121"/>
      <c r="BH1020" s="121"/>
      <c r="BI1020" s="121"/>
      <c r="BJ1020" s="121"/>
      <c r="BK1020" s="121"/>
      <c r="BL1020" s="121"/>
      <c r="BM1020" s="121"/>
      <c r="BN1020" s="121"/>
      <c r="BO1020" s="121"/>
      <c r="BP1020" s="121"/>
      <c r="BQ1020" s="121"/>
      <c r="BR1020" s="121"/>
      <c r="BS1020" s="121"/>
      <c r="BT1020" s="121"/>
      <c r="BU1020" s="121"/>
      <c r="BV1020" s="121"/>
      <c r="BW1020" s="121"/>
      <c r="BX1020" s="121"/>
      <c r="BY1020" s="121"/>
    </row>
    <row r="1021" spans="1:77" ht="16" hidden="1" thickBot="1">
      <c r="A1021" s="231"/>
      <c r="B1021" s="240"/>
      <c r="C1021" s="40" t="s">
        <v>1097</v>
      </c>
      <c r="D1021" s="39" t="s">
        <v>1108</v>
      </c>
      <c r="E1021" s="102"/>
      <c r="F1021" s="102" t="s">
        <v>123</v>
      </c>
      <c r="G1021" s="102"/>
      <c r="H1021" s="102"/>
      <c r="I1021" s="102"/>
      <c r="J1021" s="102" t="s">
        <v>1193</v>
      </c>
      <c r="K1021" s="102"/>
      <c r="L1021" s="102"/>
      <c r="M1021" s="102"/>
      <c r="N1021" s="102"/>
      <c r="O1021" s="102"/>
      <c r="P1021" s="102"/>
      <c r="Q1021" s="102"/>
      <c r="R1021" s="142" t="s">
        <v>1119</v>
      </c>
      <c r="S1021" s="102"/>
      <c r="T1021" s="149" t="s">
        <v>222</v>
      </c>
      <c r="U1021" s="142">
        <v>0</v>
      </c>
      <c r="V1021" s="102"/>
      <c r="W1021" s="142">
        <v>0</v>
      </c>
      <c r="X1021" s="142">
        <v>0</v>
      </c>
      <c r="Y1021" s="142">
        <v>0</v>
      </c>
      <c r="Z1021" s="102"/>
      <c r="AA1021" s="102"/>
      <c r="AB1021" s="102"/>
      <c r="AC1021" s="102"/>
      <c r="AD1021" s="102"/>
      <c r="AE1021" s="102"/>
      <c r="AF1021" s="102"/>
      <c r="AG1021" s="102"/>
      <c r="AH1021" s="102"/>
      <c r="AI1021" s="102"/>
      <c r="AJ1021" s="102"/>
      <c r="AK1021" s="102"/>
      <c r="AL1021" s="102"/>
      <c r="AM1021" s="102"/>
      <c r="AN1021" s="102"/>
      <c r="AO1021" s="102"/>
      <c r="AP1021" s="102"/>
      <c r="AQ1021" s="39" t="s">
        <v>204</v>
      </c>
      <c r="AR1021" s="39" t="s">
        <v>166</v>
      </c>
      <c r="AS1021" s="102"/>
      <c r="AT1021" s="102"/>
      <c r="AU1021" s="102"/>
      <c r="AV1021" s="174">
        <v>2100000</v>
      </c>
      <c r="AW1021" s="102" t="s">
        <v>123</v>
      </c>
      <c r="AX1021" s="102"/>
      <c r="AY1021" s="102" t="s">
        <v>1600</v>
      </c>
      <c r="AZ1021" s="102" t="s">
        <v>1193</v>
      </c>
      <c r="BA1021" s="102"/>
      <c r="BB1021" s="102"/>
      <c r="BC1021" s="45"/>
      <c r="BD1021" s="45"/>
    </row>
    <row r="1022" spans="1:77" ht="16" hidden="1" thickBot="1">
      <c r="A1022" s="231"/>
      <c r="B1022" s="240"/>
      <c r="C1022" s="40" t="s">
        <v>1097</v>
      </c>
      <c r="D1022" s="39" t="s">
        <v>1108</v>
      </c>
      <c r="E1022" s="102"/>
      <c r="F1022" s="102" t="s">
        <v>123</v>
      </c>
      <c r="G1022" s="102"/>
      <c r="H1022" s="102"/>
      <c r="I1022" s="102"/>
      <c r="J1022" s="102" t="s">
        <v>1193</v>
      </c>
      <c r="K1022" s="102"/>
      <c r="L1022" s="102"/>
      <c r="M1022" s="102"/>
      <c r="N1022" s="102"/>
      <c r="O1022" s="102"/>
      <c r="P1022" s="102"/>
      <c r="Q1022" s="102"/>
      <c r="R1022" s="142" t="s">
        <v>1120</v>
      </c>
      <c r="S1022" s="102"/>
      <c r="T1022" s="149" t="s">
        <v>222</v>
      </c>
      <c r="U1022" s="142">
        <v>0</v>
      </c>
      <c r="V1022" s="102"/>
      <c r="W1022" s="142">
        <v>0</v>
      </c>
      <c r="X1022" s="142">
        <v>0</v>
      </c>
      <c r="Y1022" s="142">
        <v>0</v>
      </c>
      <c r="Z1022" s="102"/>
      <c r="AA1022" s="102"/>
      <c r="AB1022" s="102"/>
      <c r="AC1022" s="102"/>
      <c r="AD1022" s="102"/>
      <c r="AE1022" s="102"/>
      <c r="AF1022" s="102"/>
      <c r="AG1022" s="102"/>
      <c r="AH1022" s="102"/>
      <c r="AI1022" s="102"/>
      <c r="AJ1022" s="102"/>
      <c r="AK1022" s="102"/>
      <c r="AL1022" s="102"/>
      <c r="AM1022" s="102"/>
      <c r="AN1022" s="102"/>
      <c r="AO1022" s="102"/>
      <c r="AP1022" s="102"/>
      <c r="AQ1022" s="39" t="s">
        <v>204</v>
      </c>
      <c r="AR1022" s="39" t="s">
        <v>166</v>
      </c>
      <c r="AS1022" s="102"/>
      <c r="AT1022" s="102"/>
      <c r="AU1022" s="102"/>
      <c r="AV1022" s="174">
        <v>2100000</v>
      </c>
      <c r="AW1022" s="102" t="s">
        <v>123</v>
      </c>
      <c r="AX1022" s="102"/>
      <c r="AY1022" s="102" t="s">
        <v>1600</v>
      </c>
      <c r="AZ1022" s="102" t="s">
        <v>1193</v>
      </c>
      <c r="BA1022" s="102"/>
      <c r="BB1022" s="102"/>
      <c r="BC1022" s="45"/>
      <c r="BD1022" s="45"/>
    </row>
    <row r="1023" spans="1:77" ht="16" hidden="1" thickBot="1">
      <c r="A1023" s="231"/>
      <c r="B1023" s="240"/>
      <c r="C1023" s="40" t="s">
        <v>1098</v>
      </c>
      <c r="D1023" s="39" t="s">
        <v>1109</v>
      </c>
      <c r="E1023" s="257" t="s">
        <v>712</v>
      </c>
      <c r="F1023" s="102"/>
      <c r="G1023" s="102"/>
      <c r="H1023" s="102"/>
      <c r="I1023" s="102"/>
      <c r="J1023" s="102" t="s">
        <v>1193</v>
      </c>
      <c r="K1023" s="102"/>
      <c r="L1023" s="102"/>
      <c r="M1023" s="102"/>
      <c r="N1023" s="102"/>
      <c r="O1023" s="102"/>
      <c r="P1023" s="102"/>
      <c r="Q1023" s="102"/>
      <c r="R1023" s="142" t="s">
        <v>1121</v>
      </c>
      <c r="S1023" s="102"/>
      <c r="T1023" s="149" t="s">
        <v>222</v>
      </c>
      <c r="U1023" s="142">
        <v>0</v>
      </c>
      <c r="V1023" s="102"/>
      <c r="W1023" s="142">
        <v>0</v>
      </c>
      <c r="X1023" s="142">
        <v>0</v>
      </c>
      <c r="Y1023" s="142">
        <v>0</v>
      </c>
      <c r="Z1023" s="102"/>
      <c r="AA1023" s="102"/>
      <c r="AB1023" s="102"/>
      <c r="AC1023" s="102"/>
      <c r="AD1023" s="102"/>
      <c r="AE1023" s="102"/>
      <c r="AF1023" s="102"/>
      <c r="AG1023" s="102"/>
      <c r="AH1023" s="102"/>
      <c r="AI1023" s="102"/>
      <c r="AJ1023" s="102"/>
      <c r="AK1023" s="102"/>
      <c r="AL1023" s="102"/>
      <c r="AM1023" s="102"/>
      <c r="AN1023" s="102"/>
      <c r="AO1023" s="102"/>
      <c r="AP1023" s="102"/>
      <c r="AQ1023" s="39" t="s">
        <v>204</v>
      </c>
      <c r="AR1023" s="39" t="s">
        <v>850</v>
      </c>
      <c r="AS1023" s="102"/>
      <c r="AT1023" s="102"/>
      <c r="AU1023" s="102"/>
      <c r="AV1023" s="174">
        <v>240000</v>
      </c>
      <c r="AW1023" s="102"/>
      <c r="AX1023" s="102"/>
      <c r="AY1023" s="102"/>
      <c r="AZ1023" s="102" t="s">
        <v>1193</v>
      </c>
      <c r="BA1023" s="102"/>
      <c r="BB1023" s="102"/>
      <c r="BC1023" s="45"/>
      <c r="BD1023" s="45"/>
    </row>
    <row r="1024" spans="1:77" ht="16" hidden="1" thickBot="1">
      <c r="A1024" s="231"/>
      <c r="B1024" s="240"/>
      <c r="C1024" s="40" t="s">
        <v>1099</v>
      </c>
      <c r="D1024" s="39" t="s">
        <v>1110</v>
      </c>
      <c r="E1024" s="102"/>
      <c r="F1024" s="102" t="s">
        <v>123</v>
      </c>
      <c r="G1024" s="102"/>
      <c r="H1024" s="102"/>
      <c r="I1024" s="102"/>
      <c r="J1024" s="102" t="s">
        <v>1193</v>
      </c>
      <c r="K1024" s="102"/>
      <c r="L1024" s="102"/>
      <c r="M1024" s="102"/>
      <c r="N1024" s="102"/>
      <c r="O1024" s="102"/>
      <c r="P1024" s="102"/>
      <c r="Q1024" s="102"/>
      <c r="R1024" s="142" t="s">
        <v>1122</v>
      </c>
      <c r="S1024" s="102"/>
      <c r="T1024" s="149" t="s">
        <v>222</v>
      </c>
      <c r="U1024" s="142">
        <v>0</v>
      </c>
      <c r="V1024" s="102"/>
      <c r="W1024" s="142">
        <v>0</v>
      </c>
      <c r="X1024" s="142">
        <v>0</v>
      </c>
      <c r="Y1024" s="142">
        <v>0</v>
      </c>
      <c r="Z1024" s="102"/>
      <c r="AA1024" s="102"/>
      <c r="AB1024" s="102"/>
      <c r="AC1024" s="102"/>
      <c r="AD1024" s="102"/>
      <c r="AE1024" s="102"/>
      <c r="AF1024" s="102"/>
      <c r="AG1024" s="102"/>
      <c r="AH1024" s="102"/>
      <c r="AI1024" s="102"/>
      <c r="AJ1024" s="102"/>
      <c r="AK1024" s="102"/>
      <c r="AL1024" s="102"/>
      <c r="AM1024" s="102"/>
      <c r="AN1024" s="102"/>
      <c r="AO1024" s="102"/>
      <c r="AP1024" s="102"/>
      <c r="AQ1024" s="39" t="s">
        <v>204</v>
      </c>
      <c r="AR1024" s="39" t="s">
        <v>166</v>
      </c>
      <c r="AS1024" s="102"/>
      <c r="AT1024" s="102"/>
      <c r="AU1024" s="102"/>
      <c r="AV1024" s="174">
        <v>280000</v>
      </c>
      <c r="AW1024" s="102" t="s">
        <v>123</v>
      </c>
      <c r="AX1024" s="102"/>
      <c r="AY1024" s="102" t="s">
        <v>1600</v>
      </c>
      <c r="AZ1024" s="102" t="s">
        <v>1193</v>
      </c>
      <c r="BA1024" s="102"/>
      <c r="BB1024" s="102"/>
      <c r="BC1024" s="45"/>
      <c r="BD1024" s="45"/>
    </row>
    <row r="1025" spans="1:77" ht="31" hidden="1" thickBot="1">
      <c r="A1025" s="231"/>
      <c r="B1025" s="240"/>
      <c r="C1025" s="40" t="s">
        <v>1100</v>
      </c>
      <c r="D1025" s="39" t="s">
        <v>1111</v>
      </c>
      <c r="E1025" s="102"/>
      <c r="F1025" s="102"/>
      <c r="G1025" s="102"/>
      <c r="H1025" s="102"/>
      <c r="I1025" s="102"/>
      <c r="J1025" s="102" t="s">
        <v>1193</v>
      </c>
      <c r="K1025" s="102"/>
      <c r="L1025" s="102"/>
      <c r="M1025" s="102"/>
      <c r="N1025" s="102"/>
      <c r="O1025" s="102"/>
      <c r="P1025" s="102"/>
      <c r="Q1025" s="102"/>
      <c r="R1025" s="142" t="s">
        <v>1123</v>
      </c>
      <c r="S1025" s="102"/>
      <c r="T1025" s="149" t="s">
        <v>221</v>
      </c>
      <c r="U1025" s="142">
        <v>0</v>
      </c>
      <c r="V1025" s="102"/>
      <c r="W1025" s="142">
        <v>0</v>
      </c>
      <c r="X1025" s="142">
        <v>0</v>
      </c>
      <c r="Y1025" s="142">
        <v>0</v>
      </c>
      <c r="Z1025" s="102"/>
      <c r="AA1025" s="102"/>
      <c r="AB1025" s="102"/>
      <c r="AC1025" s="102"/>
      <c r="AD1025" s="102"/>
      <c r="AE1025" s="102"/>
      <c r="AF1025" s="102"/>
      <c r="AG1025" s="102"/>
      <c r="AH1025" s="102"/>
      <c r="AI1025" s="102"/>
      <c r="AJ1025" s="102"/>
      <c r="AK1025" s="102"/>
      <c r="AL1025" s="102"/>
      <c r="AM1025" s="102"/>
      <c r="AN1025" s="102"/>
      <c r="AO1025" s="102"/>
      <c r="AP1025" s="102"/>
      <c r="AQ1025" s="39" t="s">
        <v>204</v>
      </c>
      <c r="AR1025" s="39" t="s">
        <v>166</v>
      </c>
      <c r="AS1025" s="102"/>
      <c r="AT1025" s="102"/>
      <c r="AU1025" s="102"/>
      <c r="AV1025" s="174">
        <v>105000</v>
      </c>
      <c r="AW1025" s="102"/>
      <c r="AX1025" s="102"/>
      <c r="AY1025" s="102"/>
      <c r="AZ1025" s="102" t="s">
        <v>1193</v>
      </c>
      <c r="BA1025" s="102"/>
      <c r="BB1025" s="102"/>
      <c r="BC1025" s="45"/>
      <c r="BD1025" s="45"/>
    </row>
    <row r="1026" spans="1:77" ht="16" hidden="1" thickBot="1">
      <c r="A1026" s="231"/>
      <c r="B1026" s="240"/>
      <c r="C1026" s="40" t="s">
        <v>1101</v>
      </c>
      <c r="D1026" s="39" t="s">
        <v>1110</v>
      </c>
      <c r="E1026" s="102"/>
      <c r="F1026" s="102" t="s">
        <v>123</v>
      </c>
      <c r="G1026" s="102"/>
      <c r="H1026" s="102"/>
      <c r="I1026" s="102"/>
      <c r="J1026" s="102" t="s">
        <v>1193</v>
      </c>
      <c r="K1026" s="102"/>
      <c r="L1026" s="102"/>
      <c r="M1026" s="102"/>
      <c r="N1026" s="102"/>
      <c r="O1026" s="102"/>
      <c r="P1026" s="102"/>
      <c r="Q1026" s="102"/>
      <c r="R1026" s="142" t="s">
        <v>1124</v>
      </c>
      <c r="S1026" s="102"/>
      <c r="T1026" s="149" t="s">
        <v>222</v>
      </c>
      <c r="U1026" s="142">
        <v>0</v>
      </c>
      <c r="V1026" s="102"/>
      <c r="W1026" s="142">
        <v>0</v>
      </c>
      <c r="X1026" s="142">
        <v>0</v>
      </c>
      <c r="Y1026" s="142">
        <v>0</v>
      </c>
      <c r="Z1026" s="102"/>
      <c r="AA1026" s="102"/>
      <c r="AB1026" s="102"/>
      <c r="AC1026" s="102"/>
      <c r="AD1026" s="102"/>
      <c r="AE1026" s="102"/>
      <c r="AF1026" s="102"/>
      <c r="AG1026" s="102"/>
      <c r="AH1026" s="102"/>
      <c r="AI1026" s="102"/>
      <c r="AJ1026" s="102"/>
      <c r="AK1026" s="102"/>
      <c r="AL1026" s="102"/>
      <c r="AM1026" s="102"/>
      <c r="AN1026" s="102"/>
      <c r="AO1026" s="102"/>
      <c r="AP1026" s="102"/>
      <c r="AQ1026" s="39" t="s">
        <v>204</v>
      </c>
      <c r="AR1026" s="39" t="s">
        <v>166</v>
      </c>
      <c r="AS1026" s="102"/>
      <c r="AT1026" s="102"/>
      <c r="AU1026" s="102"/>
      <c r="AV1026" s="174">
        <v>175000</v>
      </c>
      <c r="AW1026" s="102" t="s">
        <v>123</v>
      </c>
      <c r="AX1026" s="102"/>
      <c r="AY1026" s="102" t="s">
        <v>1600</v>
      </c>
      <c r="AZ1026" s="102" t="s">
        <v>1193</v>
      </c>
      <c r="BA1026" s="102"/>
      <c r="BB1026" s="102"/>
      <c r="BC1026" s="45"/>
      <c r="BD1026" s="45"/>
    </row>
    <row r="1027" spans="1:77" ht="16" hidden="1" thickBot="1">
      <c r="A1027" s="231"/>
      <c r="B1027" s="240"/>
      <c r="C1027" s="40" t="s">
        <v>1102</v>
      </c>
      <c r="D1027" s="39" t="s">
        <v>1112</v>
      </c>
      <c r="E1027" s="102"/>
      <c r="F1027" s="102" t="s">
        <v>123</v>
      </c>
      <c r="G1027" s="102"/>
      <c r="H1027" s="102"/>
      <c r="I1027" s="102"/>
      <c r="J1027" s="102" t="s">
        <v>1193</v>
      </c>
      <c r="K1027" s="102"/>
      <c r="L1027" s="102"/>
      <c r="M1027" s="102"/>
      <c r="N1027" s="102"/>
      <c r="O1027" s="102"/>
      <c r="P1027" s="102"/>
      <c r="Q1027" s="102"/>
      <c r="R1027" s="142" t="s">
        <v>1125</v>
      </c>
      <c r="S1027" s="102"/>
      <c r="T1027" s="149" t="s">
        <v>221</v>
      </c>
      <c r="U1027" s="142">
        <v>0</v>
      </c>
      <c r="V1027" s="102"/>
      <c r="W1027" s="142">
        <v>0</v>
      </c>
      <c r="X1027" s="142">
        <v>0</v>
      </c>
      <c r="Y1027" s="142">
        <v>0</v>
      </c>
      <c r="Z1027" s="102"/>
      <c r="AA1027" s="102"/>
      <c r="AB1027" s="102"/>
      <c r="AC1027" s="102"/>
      <c r="AD1027" s="102"/>
      <c r="AE1027" s="102"/>
      <c r="AF1027" s="102"/>
      <c r="AG1027" s="102"/>
      <c r="AH1027" s="102"/>
      <c r="AI1027" s="102"/>
      <c r="AJ1027" s="102"/>
      <c r="AK1027" s="102"/>
      <c r="AL1027" s="102"/>
      <c r="AM1027" s="102"/>
      <c r="AN1027" s="102"/>
      <c r="AO1027" s="102"/>
      <c r="AP1027" s="102"/>
      <c r="AQ1027" s="39" t="s">
        <v>204</v>
      </c>
      <c r="AR1027" s="39" t="s">
        <v>850</v>
      </c>
      <c r="AS1027" s="102"/>
      <c r="AT1027" s="102"/>
      <c r="AU1027" s="102"/>
      <c r="AV1027" s="174">
        <v>124800</v>
      </c>
      <c r="AW1027" s="102" t="s">
        <v>123</v>
      </c>
      <c r="AX1027" s="102"/>
      <c r="AY1027" s="102" t="s">
        <v>1600</v>
      </c>
      <c r="AZ1027" s="102" t="s">
        <v>1193</v>
      </c>
      <c r="BA1027" s="102"/>
      <c r="BB1027" s="102"/>
      <c r="BC1027" s="45"/>
      <c r="BD1027" s="45"/>
    </row>
    <row r="1028" spans="1:77" ht="16" hidden="1" thickBot="1">
      <c r="A1028" s="231"/>
      <c r="B1028" s="240"/>
      <c r="C1028" s="40" t="s">
        <v>1103</v>
      </c>
      <c r="D1028" s="39" t="s">
        <v>1113</v>
      </c>
      <c r="E1028" s="102"/>
      <c r="F1028" s="102"/>
      <c r="G1028" s="102"/>
      <c r="H1028" s="102"/>
      <c r="I1028" s="102"/>
      <c r="J1028" s="102"/>
      <c r="K1028" s="102"/>
      <c r="L1028" s="102"/>
      <c r="M1028" s="102"/>
      <c r="N1028" s="102"/>
      <c r="O1028" s="102"/>
      <c r="P1028" s="102"/>
      <c r="Q1028" s="102"/>
      <c r="R1028" s="142" t="s">
        <v>1126</v>
      </c>
      <c r="S1028" s="102"/>
      <c r="T1028" s="149" t="s">
        <v>239</v>
      </c>
      <c r="U1028" s="142">
        <v>0</v>
      </c>
      <c r="V1028" s="102"/>
      <c r="W1028" s="142">
        <v>0</v>
      </c>
      <c r="X1028" s="142">
        <v>0</v>
      </c>
      <c r="Y1028" s="142">
        <v>0</v>
      </c>
      <c r="Z1028" s="102"/>
      <c r="AA1028" s="102"/>
      <c r="AB1028" s="102"/>
      <c r="AC1028" s="102"/>
      <c r="AD1028" s="102"/>
      <c r="AE1028" s="102"/>
      <c r="AF1028" s="102"/>
      <c r="AG1028" s="102"/>
      <c r="AH1028" s="102"/>
      <c r="AI1028" s="102"/>
      <c r="AJ1028" s="102"/>
      <c r="AK1028" s="102"/>
      <c r="AL1028" s="102"/>
      <c r="AM1028" s="102"/>
      <c r="AN1028" s="102"/>
      <c r="AO1028" s="102"/>
      <c r="AP1028" s="102"/>
      <c r="AQ1028" s="39" t="s">
        <v>204</v>
      </c>
      <c r="AR1028" s="39" t="s">
        <v>166</v>
      </c>
      <c r="AS1028" s="102"/>
      <c r="AT1028" s="102"/>
      <c r="AU1028" s="102"/>
      <c r="AV1028" s="174">
        <v>350000</v>
      </c>
      <c r="AW1028" s="102"/>
      <c r="AX1028" s="102"/>
      <c r="AY1028" s="102"/>
      <c r="AZ1028" s="102"/>
      <c r="BA1028" s="104" t="s">
        <v>1841</v>
      </c>
      <c r="BB1028" s="102"/>
      <c r="BC1028" s="45"/>
      <c r="BD1028" s="45"/>
    </row>
    <row r="1029" spans="1:77" ht="16" hidden="1" thickBot="1">
      <c r="A1029" s="231"/>
      <c r="B1029" s="240"/>
      <c r="C1029" s="40" t="s">
        <v>1104</v>
      </c>
      <c r="D1029" s="39" t="s">
        <v>1114</v>
      </c>
      <c r="E1029" s="102"/>
      <c r="F1029" s="102"/>
      <c r="G1029" s="102"/>
      <c r="H1029" s="102"/>
      <c r="I1029" s="102"/>
      <c r="J1029" s="102"/>
      <c r="K1029" s="102"/>
      <c r="L1029" s="102"/>
      <c r="M1029" s="102"/>
      <c r="N1029" s="102"/>
      <c r="O1029" s="102"/>
      <c r="P1029" s="102"/>
      <c r="Q1029" s="102"/>
      <c r="R1029" s="142" t="s">
        <v>1127</v>
      </c>
      <c r="S1029" s="102"/>
      <c r="T1029" s="149" t="s">
        <v>221</v>
      </c>
      <c r="U1029" s="142">
        <v>0</v>
      </c>
      <c r="V1029" s="102"/>
      <c r="W1029" s="142">
        <v>0</v>
      </c>
      <c r="X1029" s="142">
        <v>0</v>
      </c>
      <c r="Y1029" s="142">
        <v>0</v>
      </c>
      <c r="Z1029" s="102"/>
      <c r="AA1029" s="102"/>
      <c r="AB1029" s="102"/>
      <c r="AC1029" s="102"/>
      <c r="AD1029" s="102"/>
      <c r="AE1029" s="102"/>
      <c r="AF1029" s="102"/>
      <c r="AG1029" s="102"/>
      <c r="AH1029" s="102"/>
      <c r="AI1029" s="102"/>
      <c r="AJ1029" s="102"/>
      <c r="AK1029" s="102"/>
      <c r="AL1029" s="102"/>
      <c r="AM1029" s="102"/>
      <c r="AN1029" s="102"/>
      <c r="AO1029" s="102"/>
      <c r="AP1029" s="102"/>
      <c r="AQ1029" s="39" t="s">
        <v>204</v>
      </c>
      <c r="AR1029" s="39" t="s">
        <v>166</v>
      </c>
      <c r="AS1029" s="102"/>
      <c r="AT1029" s="102"/>
      <c r="AU1029" s="102"/>
      <c r="AV1029" s="174">
        <v>105000</v>
      </c>
      <c r="AW1029" s="102"/>
      <c r="AX1029" s="102"/>
      <c r="AY1029" s="102"/>
      <c r="AZ1029" s="102"/>
      <c r="BA1029" s="104" t="s">
        <v>1841</v>
      </c>
      <c r="BB1029" s="102"/>
      <c r="BC1029" s="45"/>
      <c r="BD1029" s="45"/>
    </row>
    <row r="1030" spans="1:77" ht="16" hidden="1" thickBot="1">
      <c r="A1030" s="231"/>
      <c r="B1030" s="240"/>
      <c r="C1030" s="40" t="s">
        <v>1104</v>
      </c>
      <c r="D1030" s="39" t="s">
        <v>1114</v>
      </c>
      <c r="E1030" s="102"/>
      <c r="F1030" s="102"/>
      <c r="G1030" s="102"/>
      <c r="H1030" s="102"/>
      <c r="I1030" s="102"/>
      <c r="J1030" s="102"/>
      <c r="K1030" s="102"/>
      <c r="L1030" s="102"/>
      <c r="M1030" s="102"/>
      <c r="N1030" s="102"/>
      <c r="O1030" s="102"/>
      <c r="P1030" s="102"/>
      <c r="Q1030" s="102"/>
      <c r="R1030" s="142" t="s">
        <v>1128</v>
      </c>
      <c r="S1030" s="102"/>
      <c r="T1030" s="149" t="s">
        <v>221</v>
      </c>
      <c r="U1030" s="142">
        <v>0</v>
      </c>
      <c r="V1030" s="102"/>
      <c r="W1030" s="142">
        <v>0</v>
      </c>
      <c r="X1030" s="142">
        <v>0</v>
      </c>
      <c r="Y1030" s="142">
        <v>0</v>
      </c>
      <c r="Z1030" s="102"/>
      <c r="AA1030" s="102"/>
      <c r="AB1030" s="102"/>
      <c r="AC1030" s="102"/>
      <c r="AD1030" s="102"/>
      <c r="AE1030" s="102"/>
      <c r="AF1030" s="102"/>
      <c r="AG1030" s="102"/>
      <c r="AH1030" s="102"/>
      <c r="AI1030" s="102"/>
      <c r="AJ1030" s="102"/>
      <c r="AK1030" s="102"/>
      <c r="AL1030" s="102"/>
      <c r="AM1030" s="102"/>
      <c r="AN1030" s="102"/>
      <c r="AO1030" s="102"/>
      <c r="AP1030" s="102"/>
      <c r="AQ1030" s="39" t="s">
        <v>204</v>
      </c>
      <c r="AR1030" s="39" t="s">
        <v>166</v>
      </c>
      <c r="AS1030" s="102"/>
      <c r="AT1030" s="102"/>
      <c r="AU1030" s="102"/>
      <c r="AV1030" s="174">
        <v>105000</v>
      </c>
      <c r="AW1030" s="102"/>
      <c r="AX1030" s="102"/>
      <c r="AY1030" s="102"/>
      <c r="AZ1030" s="102"/>
      <c r="BA1030" s="104" t="s">
        <v>1841</v>
      </c>
      <c r="BB1030" s="102"/>
      <c r="BC1030" s="45"/>
      <c r="BD1030" s="45"/>
    </row>
    <row r="1031" spans="1:77" s="15" customFormat="1" ht="16" hidden="1" thickBot="1">
      <c r="A1031" s="237"/>
      <c r="B1031" s="238"/>
      <c r="C1031" s="40" t="s">
        <v>1097</v>
      </c>
      <c r="D1031" s="39" t="s">
        <v>1108</v>
      </c>
      <c r="E1031" s="102"/>
      <c r="F1031" s="102"/>
      <c r="G1031" s="102"/>
      <c r="H1031" s="102"/>
      <c r="I1031" s="102"/>
      <c r="J1031" s="102"/>
      <c r="K1031" s="102"/>
      <c r="L1031" s="102"/>
      <c r="M1031" s="102"/>
      <c r="N1031" s="102"/>
      <c r="O1031" s="102"/>
      <c r="P1031" s="102"/>
      <c r="Q1031" s="102"/>
      <c r="R1031" s="142" t="s">
        <v>1129</v>
      </c>
      <c r="S1031" s="102"/>
      <c r="T1031" s="149" t="s">
        <v>222</v>
      </c>
      <c r="U1031" s="142">
        <v>0</v>
      </c>
      <c r="V1031" s="102"/>
      <c r="W1031" s="142">
        <v>0</v>
      </c>
      <c r="X1031" s="142">
        <v>0</v>
      </c>
      <c r="Y1031" s="142">
        <v>0</v>
      </c>
      <c r="Z1031" s="102"/>
      <c r="AA1031" s="102"/>
      <c r="AB1031" s="102"/>
      <c r="AC1031" s="102"/>
      <c r="AD1031" s="102"/>
      <c r="AE1031" s="102"/>
      <c r="AF1031" s="102"/>
      <c r="AG1031" s="102"/>
      <c r="AH1031" s="102"/>
      <c r="AI1031" s="102"/>
      <c r="AJ1031" s="102"/>
      <c r="AK1031" s="102"/>
      <c r="AL1031" s="102"/>
      <c r="AM1031" s="102"/>
      <c r="AN1031" s="102"/>
      <c r="AO1031" s="102"/>
      <c r="AP1031" s="102"/>
      <c r="AQ1031" s="39" t="s">
        <v>204</v>
      </c>
      <c r="AR1031" s="39" t="s">
        <v>166</v>
      </c>
      <c r="AS1031" s="102"/>
      <c r="AT1031" s="102"/>
      <c r="AU1031" s="102"/>
      <c r="AV1031" s="174">
        <v>2100000</v>
      </c>
      <c r="AW1031" s="102"/>
      <c r="AX1031" s="102"/>
      <c r="AY1031" s="102"/>
      <c r="AZ1031" s="102"/>
      <c r="BA1031" s="104" t="s">
        <v>1841</v>
      </c>
      <c r="BB1031" s="102"/>
      <c r="BC1031" s="45"/>
      <c r="BD1031" s="45"/>
      <c r="BE1031" s="161"/>
      <c r="BF1031" s="161"/>
      <c r="BG1031" s="161"/>
      <c r="BH1031" s="161"/>
      <c r="BI1031" s="161"/>
      <c r="BJ1031" s="161"/>
      <c r="BK1031" s="161"/>
      <c r="BL1031" s="161"/>
      <c r="BM1031" s="161"/>
      <c r="BN1031" s="161"/>
      <c r="BO1031" s="161"/>
      <c r="BP1031" s="161"/>
      <c r="BQ1031" s="161"/>
      <c r="BR1031" s="161"/>
      <c r="BS1031" s="161"/>
      <c r="BT1031" s="161"/>
      <c r="BU1031" s="161"/>
      <c r="BV1031" s="161"/>
      <c r="BW1031" s="161"/>
      <c r="BX1031" s="161"/>
      <c r="BY1031" s="161"/>
    </row>
    <row r="1032" spans="1:77" s="15" customFormat="1" ht="16" hidden="1" thickBot="1">
      <c r="A1032" s="237"/>
      <c r="B1032" s="238"/>
      <c r="C1032" s="40" t="s">
        <v>1105</v>
      </c>
      <c r="D1032" s="39" t="s">
        <v>1108</v>
      </c>
      <c r="E1032" s="102"/>
      <c r="F1032" s="102"/>
      <c r="G1032" s="102"/>
      <c r="H1032" s="102"/>
      <c r="I1032" s="102"/>
      <c r="J1032" s="102"/>
      <c r="K1032" s="102"/>
      <c r="L1032" s="102"/>
      <c r="M1032" s="102"/>
      <c r="N1032" s="102"/>
      <c r="O1032" s="102"/>
      <c r="P1032" s="102"/>
      <c r="Q1032" s="102"/>
      <c r="R1032" s="142" t="s">
        <v>1130</v>
      </c>
      <c r="S1032" s="102"/>
      <c r="T1032" s="149" t="s">
        <v>222</v>
      </c>
      <c r="U1032" s="142">
        <v>0</v>
      </c>
      <c r="V1032" s="102"/>
      <c r="W1032" s="142">
        <v>0</v>
      </c>
      <c r="X1032" s="142">
        <v>0</v>
      </c>
      <c r="Y1032" s="142">
        <v>0</v>
      </c>
      <c r="Z1032" s="102"/>
      <c r="AA1032" s="102"/>
      <c r="AB1032" s="102"/>
      <c r="AC1032" s="102"/>
      <c r="AD1032" s="102"/>
      <c r="AE1032" s="102"/>
      <c r="AF1032" s="102"/>
      <c r="AG1032" s="102"/>
      <c r="AH1032" s="102"/>
      <c r="AI1032" s="102"/>
      <c r="AJ1032" s="102"/>
      <c r="AK1032" s="102"/>
      <c r="AL1032" s="102"/>
      <c r="AM1032" s="102"/>
      <c r="AN1032" s="102"/>
      <c r="AO1032" s="102"/>
      <c r="AP1032" s="102"/>
      <c r="AQ1032" s="39" t="s">
        <v>204</v>
      </c>
      <c r="AR1032" s="39" t="s">
        <v>166</v>
      </c>
      <c r="AS1032" s="102"/>
      <c r="AT1032" s="102"/>
      <c r="AU1032" s="102"/>
      <c r="AV1032" s="174">
        <v>1800000</v>
      </c>
      <c r="AW1032" s="102"/>
      <c r="AX1032" s="102"/>
      <c r="AY1032" s="102"/>
      <c r="AZ1032" s="102"/>
      <c r="BA1032" s="104" t="s">
        <v>1841</v>
      </c>
      <c r="BB1032" s="102"/>
      <c r="BC1032" s="45"/>
      <c r="BD1032" s="45"/>
      <c r="BE1032" s="161"/>
      <c r="BF1032" s="161"/>
      <c r="BG1032" s="161"/>
      <c r="BH1032" s="161"/>
      <c r="BI1032" s="161"/>
      <c r="BJ1032" s="161"/>
      <c r="BK1032" s="161"/>
      <c r="BL1032" s="161"/>
      <c r="BM1032" s="161"/>
      <c r="BN1032" s="161"/>
      <c r="BO1032" s="161"/>
      <c r="BP1032" s="161"/>
      <c r="BQ1032" s="161"/>
      <c r="BR1032" s="161"/>
      <c r="BS1032" s="161"/>
      <c r="BT1032" s="161"/>
      <c r="BU1032" s="161"/>
      <c r="BV1032" s="161"/>
      <c r="BW1032" s="161"/>
      <c r="BX1032" s="161"/>
      <c r="BY1032" s="161"/>
    </row>
    <row r="1033" spans="1:77" ht="16" hidden="1" thickBot="1">
      <c r="A1033" s="231"/>
      <c r="B1033" s="240"/>
      <c r="C1033" s="40" t="s">
        <v>1106</v>
      </c>
      <c r="D1033" s="39" t="s">
        <v>1115</v>
      </c>
      <c r="E1033" s="102"/>
      <c r="F1033" s="102"/>
      <c r="G1033" s="102"/>
      <c r="H1033" s="102"/>
      <c r="I1033" s="102"/>
      <c r="J1033" s="102"/>
      <c r="K1033" s="102"/>
      <c r="L1033" s="102"/>
      <c r="M1033" s="102"/>
      <c r="N1033" s="102"/>
      <c r="O1033" s="102"/>
      <c r="P1033" s="102"/>
      <c r="Q1033" s="102"/>
      <c r="R1033" s="142" t="s">
        <v>145</v>
      </c>
      <c r="S1033" s="102"/>
      <c r="T1033" s="149" t="s">
        <v>223</v>
      </c>
      <c r="U1033" s="142">
        <v>0</v>
      </c>
      <c r="V1033" s="102"/>
      <c r="W1033" s="142">
        <v>0</v>
      </c>
      <c r="X1033" s="142">
        <v>0</v>
      </c>
      <c r="Y1033" s="142">
        <v>0</v>
      </c>
      <c r="Z1033" s="102"/>
      <c r="AA1033" s="102"/>
      <c r="AB1033" s="102"/>
      <c r="AC1033" s="102"/>
      <c r="AD1033" s="102"/>
      <c r="AE1033" s="102"/>
      <c r="AF1033" s="102"/>
      <c r="AG1033" s="102"/>
      <c r="AH1033" s="102"/>
      <c r="AI1033" s="102"/>
      <c r="AJ1033" s="102"/>
      <c r="AK1033" s="102"/>
      <c r="AL1033" s="102"/>
      <c r="AM1033" s="102"/>
      <c r="AN1033" s="102"/>
      <c r="AO1033" s="102"/>
      <c r="AP1033" s="102"/>
      <c r="AQ1033" s="39" t="s">
        <v>204</v>
      </c>
      <c r="AR1033" s="39" t="s">
        <v>164</v>
      </c>
      <c r="AS1033" s="102"/>
      <c r="AT1033" s="102"/>
      <c r="AU1033" s="102"/>
      <c r="AV1033" s="174">
        <v>93750</v>
      </c>
      <c r="AW1033" s="102"/>
      <c r="AX1033" s="102"/>
      <c r="AY1033" s="102"/>
      <c r="AZ1033" s="102"/>
      <c r="BA1033" s="104" t="s">
        <v>1841</v>
      </c>
      <c r="BB1033" s="102"/>
      <c r="BC1033" s="45"/>
      <c r="BD1033" s="45"/>
    </row>
    <row r="1034" spans="1:77" ht="16" hidden="1" thickBot="1">
      <c r="A1034" s="231"/>
      <c r="B1034" s="240"/>
      <c r="C1034" s="40" t="s">
        <v>255</v>
      </c>
      <c r="D1034" s="39" t="s">
        <v>1116</v>
      </c>
      <c r="E1034" s="102"/>
      <c r="F1034" s="102" t="s">
        <v>123</v>
      </c>
      <c r="G1034" s="102"/>
      <c r="H1034" s="102"/>
      <c r="I1034" s="102"/>
      <c r="J1034" s="102" t="s">
        <v>1193</v>
      </c>
      <c r="K1034" s="102"/>
      <c r="L1034" s="102"/>
      <c r="M1034" s="102"/>
      <c r="N1034" s="102"/>
      <c r="O1034" s="102"/>
      <c r="P1034" s="102"/>
      <c r="Q1034" s="102"/>
      <c r="R1034" s="142" t="s">
        <v>145</v>
      </c>
      <c r="S1034" s="102"/>
      <c r="T1034" s="149" t="s">
        <v>222</v>
      </c>
      <c r="U1034" s="142">
        <v>0</v>
      </c>
      <c r="V1034" s="102"/>
      <c r="W1034" s="142">
        <v>0</v>
      </c>
      <c r="X1034" s="142">
        <v>0</v>
      </c>
      <c r="Y1034" s="142">
        <v>0</v>
      </c>
      <c r="Z1034" s="102"/>
      <c r="AA1034" s="102"/>
      <c r="AB1034" s="102"/>
      <c r="AC1034" s="102"/>
      <c r="AD1034" s="102"/>
      <c r="AE1034" s="102"/>
      <c r="AF1034" s="102"/>
      <c r="AG1034" s="102"/>
      <c r="AH1034" s="102"/>
      <c r="AI1034" s="102"/>
      <c r="AJ1034" s="102"/>
      <c r="AK1034" s="102"/>
      <c r="AL1034" s="102"/>
      <c r="AM1034" s="102"/>
      <c r="AN1034" s="102"/>
      <c r="AO1034" s="102"/>
      <c r="AP1034" s="102"/>
      <c r="AQ1034" s="39" t="s">
        <v>204</v>
      </c>
      <c r="AR1034" s="39" t="s">
        <v>850</v>
      </c>
      <c r="AS1034" s="102"/>
      <c r="AT1034" s="102"/>
      <c r="AU1034" s="102"/>
      <c r="AV1034" s="174">
        <v>1500000</v>
      </c>
      <c r="AW1034" s="102" t="s">
        <v>123</v>
      </c>
      <c r="AX1034" s="102"/>
      <c r="AY1034" s="102" t="s">
        <v>1599</v>
      </c>
      <c r="AZ1034" s="102" t="s">
        <v>1193</v>
      </c>
      <c r="BA1034" s="102"/>
      <c r="BB1034" s="102"/>
      <c r="BC1034" s="45"/>
      <c r="BD1034" s="45"/>
    </row>
    <row r="1035" spans="1:77" ht="16" hidden="1" thickBot="1">
      <c r="A1035" s="231"/>
      <c r="B1035" s="240"/>
      <c r="C1035" s="40" t="s">
        <v>248</v>
      </c>
      <c r="D1035" s="39" t="s">
        <v>1117</v>
      </c>
      <c r="E1035" s="102"/>
      <c r="F1035" s="102"/>
      <c r="G1035" s="102"/>
      <c r="H1035" s="102"/>
      <c r="I1035" s="102"/>
      <c r="J1035" s="102"/>
      <c r="K1035" s="102"/>
      <c r="L1035" s="102"/>
      <c r="M1035" s="102"/>
      <c r="N1035" s="102"/>
      <c r="O1035" s="102"/>
      <c r="P1035" s="102"/>
      <c r="Q1035" s="102"/>
      <c r="R1035" s="142" t="s">
        <v>800</v>
      </c>
      <c r="S1035" s="102"/>
      <c r="T1035" s="149" t="s">
        <v>221</v>
      </c>
      <c r="U1035" s="142">
        <v>0</v>
      </c>
      <c r="V1035" s="102"/>
      <c r="W1035" s="142">
        <v>0</v>
      </c>
      <c r="X1035" s="142">
        <v>0</v>
      </c>
      <c r="Y1035" s="142">
        <v>0</v>
      </c>
      <c r="Z1035" s="102"/>
      <c r="AA1035" s="102"/>
      <c r="AB1035" s="102"/>
      <c r="AC1035" s="102"/>
      <c r="AD1035" s="102"/>
      <c r="AE1035" s="102"/>
      <c r="AF1035" s="102"/>
      <c r="AG1035" s="102"/>
      <c r="AH1035" s="102"/>
      <c r="AI1035" s="102"/>
      <c r="AJ1035" s="102"/>
      <c r="AK1035" s="102"/>
      <c r="AL1035" s="102"/>
      <c r="AM1035" s="102"/>
      <c r="AN1035" s="102"/>
      <c r="AO1035" s="102"/>
      <c r="AP1035" s="102"/>
      <c r="AQ1035" s="39" t="s">
        <v>204</v>
      </c>
      <c r="AR1035" s="39" t="s">
        <v>166</v>
      </c>
      <c r="AS1035" s="102"/>
      <c r="AT1035" s="102"/>
      <c r="AU1035" s="102"/>
      <c r="AV1035" s="174">
        <v>93750</v>
      </c>
      <c r="AW1035" s="102"/>
      <c r="AX1035" s="102"/>
      <c r="AY1035" s="102"/>
      <c r="AZ1035" s="102"/>
      <c r="BA1035" s="104" t="s">
        <v>1841</v>
      </c>
      <c r="BB1035" s="45"/>
      <c r="BC1035" s="45"/>
      <c r="BD1035" s="45"/>
    </row>
    <row r="1036" spans="1:77" ht="16" hidden="1" thickBot="1">
      <c r="A1036" s="231"/>
      <c r="B1036" s="240"/>
      <c r="C1036" s="40"/>
      <c r="D1036" s="39"/>
      <c r="E1036" s="278"/>
      <c r="F1036" s="265"/>
      <c r="G1036" s="102"/>
      <c r="H1036" s="102"/>
      <c r="I1036" s="102"/>
      <c r="J1036" s="102"/>
      <c r="K1036" s="102"/>
      <c r="L1036" s="102"/>
      <c r="M1036" s="102"/>
      <c r="N1036" s="102"/>
      <c r="O1036" s="102"/>
      <c r="P1036" s="102"/>
      <c r="Q1036" s="102"/>
      <c r="R1036" s="142"/>
      <c r="S1036" s="278"/>
      <c r="T1036" s="149"/>
      <c r="U1036" s="266"/>
      <c r="V1036" s="261"/>
      <c r="W1036" s="261"/>
      <c r="X1036" s="261"/>
      <c r="Y1036" s="261"/>
      <c r="Z1036" s="102"/>
      <c r="AA1036" s="102"/>
      <c r="AB1036" s="102"/>
      <c r="AC1036" s="102"/>
      <c r="AD1036" s="102"/>
      <c r="AE1036" s="102"/>
      <c r="AF1036" s="102"/>
      <c r="AG1036" s="102"/>
      <c r="AH1036" s="102"/>
      <c r="AI1036" s="102"/>
      <c r="AJ1036" s="102"/>
      <c r="AK1036" s="102"/>
      <c r="AL1036" s="102"/>
      <c r="AM1036" s="102"/>
      <c r="AN1036" s="102"/>
      <c r="AO1036" s="102"/>
      <c r="AP1036" s="102"/>
      <c r="AQ1036" s="39"/>
      <c r="AR1036" s="39"/>
      <c r="AS1036" s="102"/>
      <c r="AT1036" s="102"/>
      <c r="AU1036" s="102"/>
      <c r="AV1036" s="174"/>
      <c r="AW1036" s="265"/>
      <c r="AX1036" s="102"/>
      <c r="AY1036" s="271"/>
      <c r="AZ1036" s="102"/>
      <c r="BA1036" s="102"/>
      <c r="BB1036" s="45"/>
      <c r="BC1036" s="45"/>
      <c r="BD1036" s="45"/>
    </row>
    <row r="1037" spans="1:77" ht="16" hidden="1" thickBot="1">
      <c r="A1037" s="231"/>
      <c r="B1037" s="240"/>
      <c r="C1037" s="240"/>
      <c r="D1037" s="204"/>
      <c r="E1037" s="204"/>
      <c r="F1037" s="252"/>
      <c r="G1037" s="204"/>
      <c r="H1037" s="204"/>
      <c r="I1037" s="204"/>
      <c r="J1037" s="204"/>
      <c r="K1037" s="204"/>
      <c r="L1037" s="204"/>
      <c r="M1037" s="204"/>
      <c r="N1037" s="204"/>
      <c r="O1037" s="204"/>
      <c r="P1037" s="204"/>
      <c r="Q1037" s="204"/>
      <c r="R1037" s="204"/>
      <c r="S1037" s="252"/>
      <c r="T1037" s="204"/>
      <c r="U1037" s="253"/>
      <c r="V1037" s="204"/>
      <c r="W1037" s="204"/>
      <c r="X1037" s="204"/>
      <c r="Y1037" s="204"/>
      <c r="Z1037" s="204"/>
      <c r="AA1037" s="204"/>
      <c r="AB1037" s="204"/>
      <c r="AC1037" s="204"/>
      <c r="AD1037" s="204"/>
      <c r="AE1037" s="204"/>
      <c r="AF1037" s="204"/>
      <c r="AG1037" s="204"/>
      <c r="AH1037" s="204"/>
      <c r="AI1037" s="204"/>
      <c r="AJ1037" s="204"/>
      <c r="AK1037" s="204"/>
      <c r="AL1037" s="204"/>
      <c r="AM1037" s="204"/>
      <c r="AN1037" s="204"/>
      <c r="AO1037" s="204"/>
      <c r="AP1037" s="204"/>
      <c r="AQ1037" s="204"/>
      <c r="AR1037" s="204"/>
      <c r="AS1037" s="204"/>
      <c r="AT1037" s="204"/>
      <c r="AU1037" s="204"/>
      <c r="AV1037" s="261"/>
      <c r="AW1037" s="252"/>
      <c r="AX1037" s="261"/>
      <c r="AY1037" s="266"/>
      <c r="AZ1037" s="204"/>
      <c r="BA1037" s="261"/>
      <c r="BB1037" s="105"/>
      <c r="BC1037" s="105"/>
      <c r="BD1037" s="105"/>
    </row>
    <row r="1038" spans="1:77" ht="16" hidden="1" thickBot="1">
      <c r="A1038" s="231"/>
      <c r="B1038" s="240"/>
      <c r="C1038" s="240"/>
      <c r="D1038" s="204"/>
      <c r="E1038" s="204"/>
      <c r="F1038" s="252"/>
      <c r="G1038" s="204"/>
      <c r="H1038" s="204"/>
      <c r="I1038" s="204"/>
      <c r="J1038" s="204"/>
      <c r="K1038" s="204"/>
      <c r="L1038" s="204"/>
      <c r="M1038" s="204"/>
      <c r="N1038" s="204"/>
      <c r="O1038" s="204"/>
      <c r="P1038" s="204"/>
      <c r="Q1038" s="204"/>
      <c r="R1038" s="204"/>
      <c r="S1038" s="252"/>
      <c r="T1038" s="204"/>
      <c r="U1038" s="253"/>
      <c r="V1038" s="204"/>
      <c r="W1038" s="204"/>
      <c r="X1038" s="204"/>
      <c r="Y1038" s="204"/>
      <c r="Z1038" s="204"/>
      <c r="AA1038" s="204"/>
      <c r="AB1038" s="204"/>
      <c r="AC1038" s="204"/>
      <c r="AD1038" s="204"/>
      <c r="AE1038" s="204"/>
      <c r="AF1038" s="204"/>
      <c r="AG1038" s="204"/>
      <c r="AH1038" s="204"/>
      <c r="AI1038" s="204"/>
      <c r="AJ1038" s="204"/>
      <c r="AK1038" s="204"/>
      <c r="AL1038" s="204"/>
      <c r="AM1038" s="204"/>
      <c r="AN1038" s="204"/>
      <c r="AO1038" s="204"/>
      <c r="AP1038" s="204"/>
      <c r="AQ1038" s="204"/>
      <c r="AR1038" s="204"/>
      <c r="AS1038" s="204"/>
      <c r="AT1038" s="204"/>
      <c r="AU1038" s="204"/>
      <c r="AV1038" s="261"/>
      <c r="AW1038" s="252"/>
      <c r="AX1038" s="261"/>
      <c r="AY1038" s="266"/>
      <c r="AZ1038" s="204"/>
      <c r="BA1038" s="261"/>
      <c r="BB1038" s="105"/>
      <c r="BC1038" s="105"/>
      <c r="BD1038" s="105"/>
    </row>
    <row r="1039" spans="1:77" ht="16" hidden="1" thickBot="1">
      <c r="A1039" s="231"/>
      <c r="B1039" s="240"/>
      <c r="C1039" s="240"/>
      <c r="D1039" s="204"/>
      <c r="E1039" s="204"/>
      <c r="F1039" s="252"/>
      <c r="G1039" s="204"/>
      <c r="H1039" s="204"/>
      <c r="I1039" s="204"/>
      <c r="J1039" s="204"/>
      <c r="K1039" s="204"/>
      <c r="L1039" s="204"/>
      <c r="M1039" s="204"/>
      <c r="N1039" s="204"/>
      <c r="O1039" s="204"/>
      <c r="P1039" s="204"/>
      <c r="Q1039" s="204"/>
      <c r="R1039" s="204"/>
      <c r="S1039" s="252"/>
      <c r="T1039" s="204"/>
      <c r="U1039" s="253"/>
      <c r="V1039" s="204"/>
      <c r="W1039" s="204"/>
      <c r="X1039" s="204"/>
      <c r="Y1039" s="204"/>
      <c r="Z1039" s="204"/>
      <c r="AA1039" s="204"/>
      <c r="AB1039" s="204"/>
      <c r="AC1039" s="204"/>
      <c r="AD1039" s="204"/>
      <c r="AE1039" s="204"/>
      <c r="AF1039" s="204"/>
      <c r="AG1039" s="204"/>
      <c r="AH1039" s="204"/>
      <c r="AI1039" s="204"/>
      <c r="AJ1039" s="204"/>
      <c r="AK1039" s="204"/>
      <c r="AL1039" s="204"/>
      <c r="AM1039" s="204"/>
      <c r="AN1039" s="204"/>
      <c r="AO1039" s="204"/>
      <c r="AP1039" s="204"/>
      <c r="AQ1039" s="204"/>
      <c r="AR1039" s="204"/>
      <c r="AS1039" s="204"/>
      <c r="AT1039" s="204"/>
      <c r="AU1039" s="204"/>
      <c r="AV1039" s="261"/>
      <c r="AW1039" s="252"/>
      <c r="AX1039" s="261"/>
      <c r="AY1039" s="266"/>
      <c r="AZ1039" s="204"/>
      <c r="BA1039" s="261"/>
      <c r="BB1039" s="105"/>
      <c r="BC1039" s="105"/>
      <c r="BD1039" s="105"/>
    </row>
    <row r="1040" spans="1:77" ht="16" hidden="1" thickBot="1">
      <c r="A1040" s="231" t="s">
        <v>45</v>
      </c>
      <c r="B1040" s="240" t="s">
        <v>46</v>
      </c>
      <c r="C1040" s="240"/>
      <c r="D1040" s="204"/>
      <c r="E1040" s="204"/>
      <c r="F1040" s="252"/>
      <c r="G1040" s="204"/>
      <c r="H1040" s="204"/>
      <c r="I1040" s="204"/>
      <c r="J1040" s="204"/>
      <c r="K1040" s="204"/>
      <c r="L1040" s="204"/>
      <c r="M1040" s="204"/>
      <c r="N1040" s="204"/>
      <c r="O1040" s="204"/>
      <c r="P1040" s="204"/>
      <c r="Q1040" s="204"/>
      <c r="R1040" s="204"/>
      <c r="S1040" s="252"/>
      <c r="T1040" s="204"/>
      <c r="U1040" s="253"/>
      <c r="V1040" s="204"/>
      <c r="W1040" s="204"/>
      <c r="X1040" s="204"/>
      <c r="Y1040" s="204"/>
      <c r="Z1040" s="204"/>
      <c r="AA1040" s="204"/>
      <c r="AB1040" s="204"/>
      <c r="AC1040" s="204"/>
      <c r="AD1040" s="204"/>
      <c r="AE1040" s="204"/>
      <c r="AF1040" s="204"/>
      <c r="AG1040" s="204"/>
      <c r="AH1040" s="204"/>
      <c r="AI1040" s="204"/>
      <c r="AJ1040" s="204"/>
      <c r="AK1040" s="204"/>
      <c r="AL1040" s="204"/>
      <c r="AM1040" s="204"/>
      <c r="AN1040" s="204"/>
      <c r="AO1040" s="204"/>
      <c r="AP1040" s="204"/>
      <c r="AQ1040" s="204"/>
      <c r="AR1040" s="204"/>
      <c r="AS1040" s="204"/>
      <c r="AT1040" s="204"/>
      <c r="AU1040" s="204"/>
      <c r="AV1040" s="261"/>
      <c r="AW1040" s="252"/>
      <c r="AX1040" s="261"/>
      <c r="AY1040" s="266"/>
      <c r="AZ1040" s="204"/>
      <c r="BA1040" s="261"/>
      <c r="BB1040" s="105"/>
      <c r="BC1040" s="105"/>
      <c r="BD1040" s="105"/>
    </row>
    <row r="1041" spans="1:77" ht="17" hidden="1" thickBot="1">
      <c r="A1041" s="287"/>
      <c r="B1041" s="339" t="s">
        <v>111</v>
      </c>
      <c r="C1041" s="339" t="s">
        <v>145</v>
      </c>
      <c r="D1041" s="340" t="s">
        <v>145</v>
      </c>
      <c r="E1041" s="340" t="s">
        <v>145</v>
      </c>
      <c r="F1041" s="341" t="s">
        <v>145</v>
      </c>
      <c r="G1041" s="340" t="s">
        <v>145</v>
      </c>
      <c r="H1041" s="340" t="s">
        <v>145</v>
      </c>
      <c r="I1041" s="340" t="s">
        <v>145</v>
      </c>
      <c r="J1041" s="340" t="s">
        <v>145</v>
      </c>
      <c r="K1041" s="340" t="s">
        <v>145</v>
      </c>
      <c r="L1041" s="340" t="s">
        <v>145</v>
      </c>
      <c r="M1041" s="340" t="s">
        <v>145</v>
      </c>
      <c r="N1041" s="340" t="s">
        <v>145</v>
      </c>
      <c r="O1041" s="340" t="s">
        <v>145</v>
      </c>
      <c r="P1041" s="340" t="s">
        <v>145</v>
      </c>
      <c r="Q1041" s="340" t="s">
        <v>145</v>
      </c>
      <c r="R1041" s="340" t="s">
        <v>145</v>
      </c>
      <c r="S1041" s="341" t="s">
        <v>145</v>
      </c>
      <c r="T1041" s="340" t="s">
        <v>145</v>
      </c>
      <c r="U1041" s="342" t="s">
        <v>145</v>
      </c>
      <c r="V1041" s="340" t="s">
        <v>145</v>
      </c>
      <c r="W1041" s="340" t="s">
        <v>145</v>
      </c>
      <c r="X1041" s="340" t="s">
        <v>145</v>
      </c>
      <c r="Y1041" s="340" t="s">
        <v>145</v>
      </c>
      <c r="Z1041" s="340" t="s">
        <v>145</v>
      </c>
      <c r="AA1041" s="340" t="s">
        <v>145</v>
      </c>
      <c r="AB1041" s="340" t="s">
        <v>145</v>
      </c>
      <c r="AC1041" s="340" t="s">
        <v>145</v>
      </c>
      <c r="AD1041" s="340" t="s">
        <v>145</v>
      </c>
      <c r="AE1041" s="340" t="s">
        <v>145</v>
      </c>
      <c r="AF1041" s="340" t="s">
        <v>145</v>
      </c>
      <c r="AG1041" s="340" t="s">
        <v>145</v>
      </c>
      <c r="AH1041" s="340" t="s">
        <v>145</v>
      </c>
      <c r="AI1041" s="340" t="s">
        <v>145</v>
      </c>
      <c r="AJ1041" s="340" t="s">
        <v>145</v>
      </c>
      <c r="AK1041" s="340" t="s">
        <v>145</v>
      </c>
      <c r="AL1041" s="340" t="s">
        <v>145</v>
      </c>
      <c r="AM1041" s="340" t="s">
        <v>145</v>
      </c>
      <c r="AN1041" s="340" t="s">
        <v>145</v>
      </c>
      <c r="AO1041" s="340" t="s">
        <v>145</v>
      </c>
      <c r="AP1041" s="340" t="s">
        <v>145</v>
      </c>
      <c r="AQ1041" s="340" t="s">
        <v>145</v>
      </c>
      <c r="AR1041" s="340" t="s">
        <v>145</v>
      </c>
      <c r="AS1041" s="340" t="s">
        <v>145</v>
      </c>
      <c r="AT1041" s="340" t="s">
        <v>145</v>
      </c>
      <c r="AU1041" s="340" t="s">
        <v>145</v>
      </c>
      <c r="AV1041" s="343" t="s">
        <v>145</v>
      </c>
      <c r="AW1041" s="341" t="s">
        <v>145</v>
      </c>
      <c r="AX1041" s="343" t="s">
        <v>145</v>
      </c>
      <c r="AY1041" s="344" t="s">
        <v>145</v>
      </c>
      <c r="AZ1041" s="340" t="s">
        <v>145</v>
      </c>
      <c r="BA1041" s="343" t="s">
        <v>145</v>
      </c>
      <c r="BB1041" s="226" t="s">
        <v>145</v>
      </c>
      <c r="BC1041" s="226" t="s">
        <v>145</v>
      </c>
      <c r="BD1041" s="226" t="s">
        <v>145</v>
      </c>
    </row>
    <row r="1042" spans="1:77">
      <c r="A1042" s="345"/>
      <c r="B1042" s="346"/>
      <c r="C1042" s="347"/>
      <c r="D1042" s="348"/>
      <c r="E1042" s="348"/>
      <c r="F1042" s="348"/>
      <c r="G1042" s="348"/>
      <c r="H1042" s="348"/>
      <c r="I1042" s="348"/>
      <c r="J1042" s="348"/>
      <c r="K1042" s="348"/>
      <c r="L1042" s="348"/>
      <c r="M1042" s="348"/>
      <c r="N1042" s="348"/>
      <c r="O1042" s="348"/>
      <c r="P1042" s="348"/>
      <c r="Q1042" s="348"/>
      <c r="R1042" s="348"/>
      <c r="S1042" s="348"/>
      <c r="T1042" s="348"/>
      <c r="U1042" s="348"/>
      <c r="V1042" s="348"/>
      <c r="W1042" s="348"/>
      <c r="X1042" s="348"/>
      <c r="Y1042" s="348"/>
      <c r="Z1042" s="348"/>
      <c r="AA1042" s="348"/>
      <c r="AB1042" s="348"/>
      <c r="AC1042" s="348"/>
      <c r="AD1042" s="348"/>
      <c r="AE1042" s="348"/>
      <c r="AF1042" s="348"/>
      <c r="AG1042" s="348"/>
      <c r="AH1042" s="348"/>
      <c r="AI1042" s="348"/>
      <c r="AJ1042" s="348"/>
      <c r="AK1042" s="348"/>
      <c r="AL1042" s="348"/>
      <c r="AM1042" s="348"/>
      <c r="AN1042" s="348"/>
      <c r="AO1042" s="348"/>
      <c r="AP1042" s="348"/>
      <c r="AQ1042" s="348"/>
      <c r="AR1042" s="348"/>
      <c r="AS1042" s="348"/>
      <c r="AT1042" s="348"/>
      <c r="AU1042" s="348"/>
      <c r="AV1042" s="349"/>
      <c r="AW1042" s="348"/>
      <c r="AX1042" s="349"/>
      <c r="AY1042" s="349"/>
      <c r="AZ1042" s="348"/>
      <c r="BA1042" s="348"/>
      <c r="BB1042" s="350"/>
      <c r="BC1042" s="350"/>
      <c r="BD1042" s="350"/>
      <c r="BE1042" s="321"/>
      <c r="BF1042" s="321"/>
      <c r="BG1042" s="321"/>
      <c r="BH1042" s="321"/>
      <c r="BI1042" s="321"/>
      <c r="BJ1042" s="321"/>
      <c r="BK1042" s="321"/>
      <c r="BL1042" s="321"/>
      <c r="BM1042" s="321"/>
      <c r="BN1042" s="321"/>
      <c r="BO1042" s="321"/>
      <c r="BP1042" s="321"/>
    </row>
    <row r="1043" spans="1:77" s="100" customFormat="1" ht="24" customHeight="1">
      <c r="A1043" s="487" t="s">
        <v>47</v>
      </c>
      <c r="B1043" s="555" t="s">
        <v>48</v>
      </c>
      <c r="C1043" s="555" t="s">
        <v>48</v>
      </c>
      <c r="D1043" s="556"/>
      <c r="E1043" s="556"/>
      <c r="F1043" s="556"/>
      <c r="G1043" s="556"/>
      <c r="H1043" s="556"/>
      <c r="I1043" s="556"/>
      <c r="J1043" s="556"/>
      <c r="K1043" s="556"/>
      <c r="L1043" s="556"/>
      <c r="M1043" s="556"/>
      <c r="N1043" s="556"/>
      <c r="O1043" s="556"/>
      <c r="P1043" s="556"/>
      <c r="Q1043" s="556"/>
      <c r="R1043" s="556"/>
      <c r="S1043" s="556"/>
      <c r="T1043" s="556"/>
      <c r="U1043" s="556"/>
      <c r="V1043" s="556"/>
      <c r="W1043" s="556"/>
      <c r="X1043" s="556"/>
      <c r="Y1043" s="556"/>
      <c r="Z1043" s="556"/>
      <c r="AA1043" s="556"/>
      <c r="AB1043" s="556"/>
      <c r="AC1043" s="556"/>
      <c r="AD1043" s="556"/>
      <c r="AE1043" s="556"/>
      <c r="AF1043" s="556"/>
      <c r="AG1043" s="556"/>
      <c r="AH1043" s="556"/>
      <c r="AI1043" s="556"/>
      <c r="AJ1043" s="556"/>
      <c r="AK1043" s="556"/>
      <c r="AL1043" s="556"/>
      <c r="AM1043" s="556"/>
      <c r="AN1043" s="556"/>
      <c r="AO1043" s="556"/>
      <c r="AP1043" s="556"/>
      <c r="AQ1043" s="556"/>
      <c r="AR1043" s="556"/>
      <c r="AS1043" s="556"/>
      <c r="AT1043" s="556"/>
      <c r="AU1043" s="556"/>
      <c r="AV1043" s="557">
        <f>SUM(AV1044)</f>
        <v>31925943937</v>
      </c>
      <c r="AW1043" s="556"/>
      <c r="AX1043" s="556"/>
      <c r="AY1043" s="556"/>
      <c r="AZ1043" s="556"/>
      <c r="BA1043" s="556"/>
      <c r="BB1043" s="558"/>
      <c r="BC1043" s="558"/>
      <c r="BD1043" s="558"/>
      <c r="BE1043" s="559"/>
      <c r="BF1043" s="559"/>
      <c r="BG1043" s="559"/>
      <c r="BH1043" s="559"/>
      <c r="BI1043" s="559"/>
      <c r="BJ1043" s="557">
        <f>SUM(BJ1044)</f>
        <v>31301772003</v>
      </c>
      <c r="BK1043" s="557">
        <f>SUM(BK1044)</f>
        <v>13870479.199999999</v>
      </c>
      <c r="BL1043" s="557">
        <f>SUM(BL1044)</f>
        <v>13870479.199999999</v>
      </c>
      <c r="BM1043" s="557">
        <f>SUM(BM1044)</f>
        <v>13870479.199999999</v>
      </c>
      <c r="BN1043" s="559"/>
      <c r="BO1043" s="557">
        <f>SUM(BO1044)</f>
        <v>582560496.39999998</v>
      </c>
      <c r="BP1043" s="557">
        <f>SUM(BP1044)</f>
        <v>31925943937</v>
      </c>
      <c r="BQ1043" s="121"/>
      <c r="BR1043" s="121"/>
      <c r="BS1043" s="121"/>
      <c r="BT1043" s="121"/>
      <c r="BU1043" s="121"/>
      <c r="BV1043" s="121"/>
      <c r="BW1043" s="121"/>
      <c r="BX1043" s="121"/>
      <c r="BY1043" s="121"/>
    </row>
    <row r="1044" spans="1:77" ht="26.25" customHeight="1">
      <c r="A1044" s="487" t="s">
        <v>49</v>
      </c>
      <c r="B1044" s="560" t="s">
        <v>50</v>
      </c>
      <c r="C1044" s="560" t="s">
        <v>50</v>
      </c>
      <c r="D1044" s="486"/>
      <c r="E1044" s="486"/>
      <c r="F1044" s="486"/>
      <c r="G1044" s="486"/>
      <c r="H1044" s="486"/>
      <c r="I1044" s="486"/>
      <c r="J1044" s="486"/>
      <c r="K1044" s="486"/>
      <c r="L1044" s="486"/>
      <c r="M1044" s="486"/>
      <c r="N1044" s="486"/>
      <c r="O1044" s="486"/>
      <c r="P1044" s="486"/>
      <c r="Q1044" s="486"/>
      <c r="R1044" s="486"/>
      <c r="S1044" s="486"/>
      <c r="T1044" s="486"/>
      <c r="U1044" s="486"/>
      <c r="V1044" s="486"/>
      <c r="W1044" s="486"/>
      <c r="X1044" s="486"/>
      <c r="Y1044" s="486"/>
      <c r="Z1044" s="486"/>
      <c r="AA1044" s="486"/>
      <c r="AB1044" s="486"/>
      <c r="AC1044" s="486"/>
      <c r="AD1044" s="486"/>
      <c r="AE1044" s="486"/>
      <c r="AF1044" s="486"/>
      <c r="AG1044" s="486"/>
      <c r="AH1044" s="486"/>
      <c r="AI1044" s="486"/>
      <c r="AJ1044" s="486"/>
      <c r="AK1044" s="486"/>
      <c r="AL1044" s="486"/>
      <c r="AM1044" s="486"/>
      <c r="AN1044" s="486"/>
      <c r="AO1044" s="486"/>
      <c r="AP1044" s="486"/>
      <c r="AQ1044" s="486"/>
      <c r="AR1044" s="486"/>
      <c r="AS1044" s="486"/>
      <c r="AT1044" s="486"/>
      <c r="AU1044" s="486"/>
      <c r="AV1044" s="557">
        <f>SUM(AV1045:AV1102)</f>
        <v>31925943937</v>
      </c>
      <c r="AW1044" s="486"/>
      <c r="AX1044" s="486"/>
      <c r="AY1044" s="486"/>
      <c r="AZ1044" s="486"/>
      <c r="BA1044" s="486"/>
      <c r="BB1044" s="561"/>
      <c r="BC1044" s="561"/>
      <c r="BD1044" s="561"/>
      <c r="BE1044" s="562"/>
      <c r="BF1044" s="562"/>
      <c r="BG1044" s="562"/>
      <c r="BH1044" s="562"/>
      <c r="BI1044" s="562"/>
      <c r="BJ1044" s="570">
        <f>SUM(BJ1045:BJ1102)</f>
        <v>31301772003</v>
      </c>
      <c r="BK1044" s="570">
        <f>SUM(BK1045:BK1102)</f>
        <v>13870479.199999999</v>
      </c>
      <c r="BL1044" s="570">
        <f>SUM(BL1045:BL1102)</f>
        <v>13870479.199999999</v>
      </c>
      <c r="BM1044" s="557">
        <f>SUM(BM1045:BM1102)</f>
        <v>13870479.199999999</v>
      </c>
      <c r="BN1044" s="562"/>
      <c r="BO1044" s="557">
        <f>SUM(BO1045:BO1102)</f>
        <v>582560496.39999998</v>
      </c>
      <c r="BP1044" s="557">
        <f>SUM(BP1045:BP1102)</f>
        <v>31925943937</v>
      </c>
    </row>
    <row r="1045" spans="1:77" s="100" customFormat="1" ht="26.25" customHeight="1">
      <c r="A1045" s="351"/>
      <c r="B1045" s="355" t="s">
        <v>112</v>
      </c>
      <c r="C1045" s="353" t="s">
        <v>1132</v>
      </c>
      <c r="D1045" s="325" t="s">
        <v>1186</v>
      </c>
      <c r="E1045" s="356" t="s">
        <v>145</v>
      </c>
      <c r="F1045" s="325" t="s">
        <v>123</v>
      </c>
      <c r="G1045" s="325"/>
      <c r="H1045" s="356" t="s">
        <v>1190</v>
      </c>
      <c r="I1045" s="325"/>
      <c r="J1045" s="325" t="s">
        <v>1193</v>
      </c>
      <c r="K1045" s="357"/>
      <c r="L1045" s="356"/>
      <c r="M1045" s="325">
        <v>45</v>
      </c>
      <c r="N1045" s="325"/>
      <c r="O1045" s="325"/>
      <c r="P1045" s="325"/>
      <c r="Q1045" s="325"/>
      <c r="R1045" s="325"/>
      <c r="S1045" s="325"/>
      <c r="T1045" s="325"/>
      <c r="U1045" s="325"/>
      <c r="V1045" s="325"/>
      <c r="W1045" s="325"/>
      <c r="X1045" s="325"/>
      <c r="Y1045" s="325"/>
      <c r="Z1045" s="325"/>
      <c r="AA1045" s="356" t="s">
        <v>1190</v>
      </c>
      <c r="AB1045" s="325"/>
      <c r="AC1045" s="357"/>
      <c r="AD1045" s="356"/>
      <c r="AE1045" s="325" t="s">
        <v>1197</v>
      </c>
      <c r="AF1045" s="325"/>
      <c r="AG1045" s="325"/>
      <c r="AH1045" s="325"/>
      <c r="AI1045" s="325"/>
      <c r="AJ1045" s="325"/>
      <c r="AK1045" s="325"/>
      <c r="AL1045" s="325"/>
      <c r="AM1045" s="325"/>
      <c r="AN1045" s="325"/>
      <c r="AO1045" s="325"/>
      <c r="AP1045" s="325">
        <v>45</v>
      </c>
      <c r="AQ1045" s="325" t="s">
        <v>204</v>
      </c>
      <c r="AR1045" s="325"/>
      <c r="AS1045" s="325"/>
      <c r="AT1045" s="325"/>
      <c r="AU1045" s="325"/>
      <c r="AV1045" s="358">
        <v>29475000</v>
      </c>
      <c r="AW1045" s="325" t="s">
        <v>123</v>
      </c>
      <c r="AX1045" s="325"/>
      <c r="AY1045" s="325"/>
      <c r="AZ1045" s="325" t="s">
        <v>1193</v>
      </c>
      <c r="BA1045" s="325" t="s">
        <v>123</v>
      </c>
      <c r="BB1045" s="359"/>
      <c r="BC1045" s="352"/>
      <c r="BD1045" s="352"/>
      <c r="BE1045" s="307" t="str">
        <f>MID(D1045,2,7)</f>
        <v>3.11.01</v>
      </c>
      <c r="BF1045" s="308" t="str">
        <f t="shared" ref="BF1045:BF1102" si="11">VLOOKUP(BE1045,kelompok,2,0)</f>
        <v>BANGUNAN GEDUNG TEMPAT KERJA</v>
      </c>
      <c r="BG1045" s="308">
        <f t="shared" ref="BG1045:BG1102" si="12">VLOOKUP(BE1045,MASAMANFAAT,4,0)</f>
        <v>50</v>
      </c>
      <c r="BH1045" s="309">
        <f>(AV1045-10)/BG1045</f>
        <v>589499.80000000005</v>
      </c>
      <c r="BI1045" s="308">
        <f>2013-BN1045</f>
        <v>2013</v>
      </c>
      <c r="BJ1045" s="310">
        <f>IF(BI1045&gt;BG1045,AV1045-10,BH1045*BI1045)</f>
        <v>29474990</v>
      </c>
      <c r="BK1045" s="310">
        <f>IF(AV1045-10=BJ1045,0,BH1045)</f>
        <v>0</v>
      </c>
      <c r="BL1045" s="310">
        <f>IF(AV1045-10=BJ1045+BK1045,0,BH1045)</f>
        <v>0</v>
      </c>
      <c r="BM1045" s="310">
        <f>IF(AV1045-10=BJ1045+BK1045+BL1045,0,BH1045)</f>
        <v>0</v>
      </c>
      <c r="BN1045" s="311">
        <f>K1045</f>
        <v>0</v>
      </c>
      <c r="BO1045" s="313">
        <f>AV1045-(BJ1045+BK1045+BL1045+BM1045)</f>
        <v>10</v>
      </c>
      <c r="BP1045" s="312">
        <f>AV1045</f>
        <v>29475000</v>
      </c>
      <c r="BQ1045" s="121"/>
      <c r="BR1045" s="121"/>
      <c r="BS1045" s="121"/>
      <c r="BT1045" s="121"/>
      <c r="BU1045" s="121"/>
      <c r="BV1045" s="121"/>
      <c r="BW1045" s="121"/>
      <c r="BX1045" s="121"/>
      <c r="BY1045" s="121"/>
    </row>
    <row r="1046" spans="1:77">
      <c r="A1046" s="351"/>
      <c r="B1046" s="360"/>
      <c r="C1046" s="361" t="s">
        <v>1133</v>
      </c>
      <c r="D1046" s="324" t="s">
        <v>1186</v>
      </c>
      <c r="E1046" s="362" t="s">
        <v>145</v>
      </c>
      <c r="F1046" s="324" t="s">
        <v>123</v>
      </c>
      <c r="G1046" s="324"/>
      <c r="H1046" s="362" t="s">
        <v>1190</v>
      </c>
      <c r="I1046" s="324"/>
      <c r="J1046" s="324" t="s">
        <v>1193</v>
      </c>
      <c r="K1046" s="363"/>
      <c r="L1046" s="362"/>
      <c r="M1046" s="324">
        <v>144</v>
      </c>
      <c r="N1046" s="324"/>
      <c r="O1046" s="324"/>
      <c r="P1046" s="324"/>
      <c r="Q1046" s="324"/>
      <c r="R1046" s="324"/>
      <c r="S1046" s="324"/>
      <c r="T1046" s="324"/>
      <c r="U1046" s="324"/>
      <c r="V1046" s="324"/>
      <c r="W1046" s="324"/>
      <c r="X1046" s="324"/>
      <c r="Y1046" s="324"/>
      <c r="Z1046" s="324"/>
      <c r="AA1046" s="362" t="s">
        <v>1190</v>
      </c>
      <c r="AB1046" s="324"/>
      <c r="AC1046" s="363"/>
      <c r="AD1046" s="362"/>
      <c r="AE1046" s="324" t="s">
        <v>1197</v>
      </c>
      <c r="AF1046" s="324"/>
      <c r="AG1046" s="324"/>
      <c r="AH1046" s="324"/>
      <c r="AI1046" s="324"/>
      <c r="AJ1046" s="324"/>
      <c r="AK1046" s="324"/>
      <c r="AL1046" s="324"/>
      <c r="AM1046" s="324"/>
      <c r="AN1046" s="324"/>
      <c r="AO1046" s="324"/>
      <c r="AP1046" s="324">
        <v>144</v>
      </c>
      <c r="AQ1046" s="324" t="s">
        <v>204</v>
      </c>
      <c r="AR1046" s="324"/>
      <c r="AS1046" s="324"/>
      <c r="AT1046" s="324"/>
      <c r="AU1046" s="324"/>
      <c r="AV1046" s="364">
        <v>94320000</v>
      </c>
      <c r="AW1046" s="324" t="s">
        <v>123</v>
      </c>
      <c r="AX1046" s="324"/>
      <c r="AY1046" s="324"/>
      <c r="AZ1046" s="324" t="s">
        <v>1193</v>
      </c>
      <c r="BA1046" s="324" t="s">
        <v>123</v>
      </c>
      <c r="BB1046" s="365"/>
      <c r="BC1046" s="354"/>
      <c r="BD1046" s="354"/>
      <c r="BE1046" s="307" t="str">
        <f t="shared" ref="BE1046:BE1109" si="13">MID(D1046,2,7)</f>
        <v>3.11.01</v>
      </c>
      <c r="BF1046" s="308" t="str">
        <f t="shared" si="11"/>
        <v>BANGUNAN GEDUNG TEMPAT KERJA</v>
      </c>
      <c r="BG1046" s="308">
        <f t="shared" si="12"/>
        <v>50</v>
      </c>
      <c r="BH1046" s="309">
        <f t="shared" ref="BH1046:BH1102" si="14">(AV1046-10)/BG1046</f>
        <v>1886399.8</v>
      </c>
      <c r="BI1046" s="308">
        <f t="shared" ref="BI1046:BI1102" si="15">2013-BN1046</f>
        <v>2013</v>
      </c>
      <c r="BJ1046" s="310">
        <f t="shared" ref="BJ1046:BJ1102" si="16">IF(BI1046&gt;BG1046,AV1046-10,BH1046*BI1046)</f>
        <v>94319990</v>
      </c>
      <c r="BK1046" s="310">
        <f t="shared" ref="BK1046:BK1102" si="17">IF(AV1046-10=BJ1046,0,BH1046)</f>
        <v>0</v>
      </c>
      <c r="BL1046" s="310">
        <f t="shared" ref="BL1046:BL1102" si="18">IF(AV1046-10=BJ1046+BK1046,0,BH1046)</f>
        <v>0</v>
      </c>
      <c r="BM1046" s="310">
        <f t="shared" ref="BM1046:BM1102" si="19">IF(AV1046-10=BJ1046+BK1046+BL1046,0,BH1046)</f>
        <v>0</v>
      </c>
      <c r="BN1046" s="311">
        <f t="shared" ref="BN1046:BN1102" si="20">K1046</f>
        <v>0</v>
      </c>
      <c r="BO1046" s="313">
        <f t="shared" ref="BO1046:BO1102" si="21">AV1046-(BJ1046+BK1046+BL1046+BM1046)</f>
        <v>10</v>
      </c>
      <c r="BP1046" s="312">
        <f t="shared" ref="BP1046:BP1067" si="22">AV1046</f>
        <v>94320000</v>
      </c>
    </row>
    <row r="1047" spans="1:77" s="100" customFormat="1" ht="19.5" customHeight="1">
      <c r="A1047" s="351"/>
      <c r="B1047" s="355"/>
      <c r="C1047" s="353" t="s">
        <v>1134</v>
      </c>
      <c r="D1047" s="325" t="s">
        <v>1186</v>
      </c>
      <c r="E1047" s="356" t="s">
        <v>145</v>
      </c>
      <c r="F1047" s="325" t="s">
        <v>123</v>
      </c>
      <c r="G1047" s="325"/>
      <c r="H1047" s="356" t="s">
        <v>1190</v>
      </c>
      <c r="I1047" s="325"/>
      <c r="J1047" s="325" t="s">
        <v>1193</v>
      </c>
      <c r="K1047" s="357"/>
      <c r="L1047" s="356"/>
      <c r="M1047" s="325">
        <v>84</v>
      </c>
      <c r="N1047" s="325"/>
      <c r="O1047" s="325"/>
      <c r="P1047" s="325"/>
      <c r="Q1047" s="325"/>
      <c r="R1047" s="325"/>
      <c r="S1047" s="325"/>
      <c r="T1047" s="325"/>
      <c r="U1047" s="325"/>
      <c r="V1047" s="325"/>
      <c r="W1047" s="325"/>
      <c r="X1047" s="325"/>
      <c r="Y1047" s="325"/>
      <c r="Z1047" s="325"/>
      <c r="AA1047" s="356" t="s">
        <v>1190</v>
      </c>
      <c r="AB1047" s="325"/>
      <c r="AC1047" s="357"/>
      <c r="AD1047" s="356"/>
      <c r="AE1047" s="325" t="s">
        <v>1197</v>
      </c>
      <c r="AF1047" s="325"/>
      <c r="AG1047" s="325"/>
      <c r="AH1047" s="325"/>
      <c r="AI1047" s="325"/>
      <c r="AJ1047" s="325"/>
      <c r="AK1047" s="325"/>
      <c r="AL1047" s="325"/>
      <c r="AM1047" s="325"/>
      <c r="AN1047" s="325"/>
      <c r="AO1047" s="325"/>
      <c r="AP1047" s="325">
        <v>84</v>
      </c>
      <c r="AQ1047" s="325" t="s">
        <v>204</v>
      </c>
      <c r="AR1047" s="325"/>
      <c r="AS1047" s="325"/>
      <c r="AT1047" s="325"/>
      <c r="AU1047" s="325"/>
      <c r="AV1047" s="358">
        <v>55020000</v>
      </c>
      <c r="AW1047" s="325" t="s">
        <v>123</v>
      </c>
      <c r="AX1047" s="325"/>
      <c r="AY1047" s="325"/>
      <c r="AZ1047" s="325" t="s">
        <v>1193</v>
      </c>
      <c r="BA1047" s="325" t="s">
        <v>123</v>
      </c>
      <c r="BB1047" s="359"/>
      <c r="BC1047" s="352"/>
      <c r="BD1047" s="352"/>
      <c r="BE1047" s="307" t="str">
        <f t="shared" si="13"/>
        <v>3.11.01</v>
      </c>
      <c r="BF1047" s="308" t="str">
        <f t="shared" si="11"/>
        <v>BANGUNAN GEDUNG TEMPAT KERJA</v>
      </c>
      <c r="BG1047" s="308">
        <f t="shared" si="12"/>
        <v>50</v>
      </c>
      <c r="BH1047" s="309">
        <f t="shared" si="14"/>
        <v>1100399.8</v>
      </c>
      <c r="BI1047" s="308">
        <f t="shared" si="15"/>
        <v>2013</v>
      </c>
      <c r="BJ1047" s="310">
        <f t="shared" si="16"/>
        <v>55019990</v>
      </c>
      <c r="BK1047" s="310">
        <f t="shared" si="17"/>
        <v>0</v>
      </c>
      <c r="BL1047" s="310">
        <f t="shared" si="18"/>
        <v>0</v>
      </c>
      <c r="BM1047" s="310">
        <f t="shared" si="19"/>
        <v>0</v>
      </c>
      <c r="BN1047" s="311">
        <f t="shared" si="20"/>
        <v>0</v>
      </c>
      <c r="BO1047" s="313">
        <f t="shared" si="21"/>
        <v>10</v>
      </c>
      <c r="BP1047" s="312">
        <f t="shared" si="22"/>
        <v>55020000</v>
      </c>
      <c r="BQ1047" s="121"/>
      <c r="BR1047" s="121"/>
      <c r="BS1047" s="121"/>
      <c r="BT1047" s="121"/>
      <c r="BU1047" s="121"/>
      <c r="BV1047" s="121"/>
      <c r="BW1047" s="121"/>
      <c r="BX1047" s="121"/>
      <c r="BY1047" s="121"/>
    </row>
    <row r="1048" spans="1:77" s="100" customFormat="1">
      <c r="A1048" s="351"/>
      <c r="B1048" s="355"/>
      <c r="C1048" s="353" t="s">
        <v>1135</v>
      </c>
      <c r="D1048" s="325" t="s">
        <v>1186</v>
      </c>
      <c r="E1048" s="356" t="s">
        <v>145</v>
      </c>
      <c r="F1048" s="325" t="s">
        <v>123</v>
      </c>
      <c r="G1048" s="325"/>
      <c r="H1048" s="356" t="s">
        <v>1191</v>
      </c>
      <c r="I1048" s="325"/>
      <c r="J1048" s="325" t="s">
        <v>1193</v>
      </c>
      <c r="K1048" s="357"/>
      <c r="L1048" s="356"/>
      <c r="M1048" s="325">
        <v>45</v>
      </c>
      <c r="N1048" s="325"/>
      <c r="O1048" s="325"/>
      <c r="P1048" s="325"/>
      <c r="Q1048" s="325"/>
      <c r="R1048" s="325"/>
      <c r="S1048" s="325"/>
      <c r="T1048" s="325"/>
      <c r="U1048" s="325"/>
      <c r="V1048" s="325"/>
      <c r="W1048" s="325"/>
      <c r="X1048" s="325"/>
      <c r="Y1048" s="325"/>
      <c r="Z1048" s="325"/>
      <c r="AA1048" s="356" t="s">
        <v>1191</v>
      </c>
      <c r="AB1048" s="325"/>
      <c r="AC1048" s="357"/>
      <c r="AD1048" s="356"/>
      <c r="AE1048" s="325" t="s">
        <v>1197</v>
      </c>
      <c r="AF1048" s="325"/>
      <c r="AG1048" s="325"/>
      <c r="AH1048" s="325"/>
      <c r="AI1048" s="325"/>
      <c r="AJ1048" s="325"/>
      <c r="AK1048" s="325"/>
      <c r="AL1048" s="325"/>
      <c r="AM1048" s="325"/>
      <c r="AN1048" s="325"/>
      <c r="AO1048" s="325"/>
      <c r="AP1048" s="325">
        <v>45</v>
      </c>
      <c r="AQ1048" s="325" t="s">
        <v>204</v>
      </c>
      <c r="AR1048" s="325"/>
      <c r="AS1048" s="325"/>
      <c r="AT1048" s="325"/>
      <c r="AU1048" s="325"/>
      <c r="AV1048" s="358">
        <v>38317500</v>
      </c>
      <c r="AW1048" s="325" t="s">
        <v>123</v>
      </c>
      <c r="AX1048" s="325"/>
      <c r="AY1048" s="325"/>
      <c r="AZ1048" s="325" t="s">
        <v>1193</v>
      </c>
      <c r="BA1048" s="325" t="s">
        <v>123</v>
      </c>
      <c r="BB1048" s="359"/>
      <c r="BC1048" s="352"/>
      <c r="BD1048" s="352"/>
      <c r="BE1048" s="307" t="str">
        <f t="shared" si="13"/>
        <v>3.11.01</v>
      </c>
      <c r="BF1048" s="308" t="str">
        <f t="shared" si="11"/>
        <v>BANGUNAN GEDUNG TEMPAT KERJA</v>
      </c>
      <c r="BG1048" s="308">
        <f t="shared" si="12"/>
        <v>50</v>
      </c>
      <c r="BH1048" s="309">
        <f t="shared" si="14"/>
        <v>766349.8</v>
      </c>
      <c r="BI1048" s="308">
        <f t="shared" si="15"/>
        <v>2013</v>
      </c>
      <c r="BJ1048" s="310">
        <f t="shared" si="16"/>
        <v>38317490</v>
      </c>
      <c r="BK1048" s="310">
        <f t="shared" si="17"/>
        <v>0</v>
      </c>
      <c r="BL1048" s="310">
        <f t="shared" si="18"/>
        <v>0</v>
      </c>
      <c r="BM1048" s="310">
        <f t="shared" si="19"/>
        <v>0</v>
      </c>
      <c r="BN1048" s="311">
        <f t="shared" si="20"/>
        <v>0</v>
      </c>
      <c r="BO1048" s="313">
        <f t="shared" si="21"/>
        <v>10</v>
      </c>
      <c r="BP1048" s="312">
        <f t="shared" si="22"/>
        <v>38317500</v>
      </c>
      <c r="BQ1048" s="121"/>
      <c r="BR1048" s="121"/>
      <c r="BS1048" s="121"/>
      <c r="BT1048" s="121"/>
      <c r="BU1048" s="121"/>
      <c r="BV1048" s="121"/>
      <c r="BW1048" s="121"/>
      <c r="BX1048" s="121"/>
      <c r="BY1048" s="121"/>
    </row>
    <row r="1049" spans="1:77" s="100" customFormat="1">
      <c r="A1049" s="351"/>
      <c r="B1049" s="355"/>
      <c r="C1049" s="353" t="s">
        <v>1136</v>
      </c>
      <c r="D1049" s="325" t="s">
        <v>1186</v>
      </c>
      <c r="E1049" s="356" t="s">
        <v>145</v>
      </c>
      <c r="F1049" s="325" t="s">
        <v>123</v>
      </c>
      <c r="G1049" s="325"/>
      <c r="H1049" s="356" t="s">
        <v>1191</v>
      </c>
      <c r="I1049" s="325"/>
      <c r="J1049" s="325" t="s">
        <v>1193</v>
      </c>
      <c r="K1049" s="357"/>
      <c r="L1049" s="356"/>
      <c r="M1049" s="325">
        <v>40</v>
      </c>
      <c r="N1049" s="325"/>
      <c r="O1049" s="325"/>
      <c r="P1049" s="325"/>
      <c r="Q1049" s="325"/>
      <c r="R1049" s="325"/>
      <c r="S1049" s="325"/>
      <c r="T1049" s="325"/>
      <c r="U1049" s="325"/>
      <c r="V1049" s="325"/>
      <c r="W1049" s="325"/>
      <c r="X1049" s="325"/>
      <c r="Y1049" s="325"/>
      <c r="Z1049" s="325"/>
      <c r="AA1049" s="356" t="s">
        <v>1191</v>
      </c>
      <c r="AB1049" s="325"/>
      <c r="AC1049" s="357"/>
      <c r="AD1049" s="356"/>
      <c r="AE1049" s="325" t="s">
        <v>1197</v>
      </c>
      <c r="AF1049" s="325"/>
      <c r="AG1049" s="325"/>
      <c r="AH1049" s="325"/>
      <c r="AI1049" s="325"/>
      <c r="AJ1049" s="325"/>
      <c r="AK1049" s="325"/>
      <c r="AL1049" s="325"/>
      <c r="AM1049" s="325"/>
      <c r="AN1049" s="325"/>
      <c r="AO1049" s="325"/>
      <c r="AP1049" s="325">
        <v>40</v>
      </c>
      <c r="AQ1049" s="325" t="s">
        <v>204</v>
      </c>
      <c r="AR1049" s="325"/>
      <c r="AS1049" s="325"/>
      <c r="AT1049" s="325"/>
      <c r="AU1049" s="325"/>
      <c r="AV1049" s="358">
        <v>26200000</v>
      </c>
      <c r="AW1049" s="325" t="s">
        <v>123</v>
      </c>
      <c r="AX1049" s="325"/>
      <c r="AY1049" s="325"/>
      <c r="AZ1049" s="325" t="s">
        <v>1193</v>
      </c>
      <c r="BA1049" s="325" t="s">
        <v>123</v>
      </c>
      <c r="BB1049" s="359"/>
      <c r="BC1049" s="352"/>
      <c r="BD1049" s="352"/>
      <c r="BE1049" s="307" t="str">
        <f t="shared" si="13"/>
        <v>3.11.01</v>
      </c>
      <c r="BF1049" s="308" t="str">
        <f t="shared" si="11"/>
        <v>BANGUNAN GEDUNG TEMPAT KERJA</v>
      </c>
      <c r="BG1049" s="308">
        <f t="shared" si="12"/>
        <v>50</v>
      </c>
      <c r="BH1049" s="309">
        <f t="shared" si="14"/>
        <v>523999.8</v>
      </c>
      <c r="BI1049" s="308">
        <f t="shared" si="15"/>
        <v>2013</v>
      </c>
      <c r="BJ1049" s="310">
        <f t="shared" si="16"/>
        <v>26199990</v>
      </c>
      <c r="BK1049" s="310">
        <f t="shared" si="17"/>
        <v>0</v>
      </c>
      <c r="BL1049" s="310">
        <f t="shared" si="18"/>
        <v>0</v>
      </c>
      <c r="BM1049" s="310">
        <f t="shared" si="19"/>
        <v>0</v>
      </c>
      <c r="BN1049" s="311">
        <f t="shared" si="20"/>
        <v>0</v>
      </c>
      <c r="BO1049" s="313">
        <f t="shared" si="21"/>
        <v>10</v>
      </c>
      <c r="BP1049" s="312">
        <f t="shared" si="22"/>
        <v>26200000</v>
      </c>
      <c r="BQ1049" s="121"/>
      <c r="BR1049" s="121"/>
      <c r="BS1049" s="121"/>
      <c r="BT1049" s="121"/>
      <c r="BU1049" s="121"/>
      <c r="BV1049" s="121"/>
      <c r="BW1049" s="121"/>
      <c r="BX1049" s="121"/>
      <c r="BY1049" s="121"/>
    </row>
    <row r="1050" spans="1:77">
      <c r="A1050" s="351"/>
      <c r="B1050" s="360"/>
      <c r="C1050" s="361" t="s">
        <v>1137</v>
      </c>
      <c r="D1050" s="324" t="s">
        <v>1186</v>
      </c>
      <c r="E1050" s="362" t="s">
        <v>145</v>
      </c>
      <c r="F1050" s="324" t="s">
        <v>123</v>
      </c>
      <c r="G1050" s="324"/>
      <c r="H1050" s="362" t="s">
        <v>1190</v>
      </c>
      <c r="I1050" s="324"/>
      <c r="J1050" s="324" t="s">
        <v>1193</v>
      </c>
      <c r="K1050" s="363"/>
      <c r="L1050" s="362"/>
      <c r="M1050" s="324">
        <v>156</v>
      </c>
      <c r="N1050" s="324"/>
      <c r="O1050" s="324"/>
      <c r="P1050" s="324"/>
      <c r="Q1050" s="324"/>
      <c r="R1050" s="324"/>
      <c r="S1050" s="324"/>
      <c r="T1050" s="324"/>
      <c r="U1050" s="324"/>
      <c r="V1050" s="324"/>
      <c r="W1050" s="324"/>
      <c r="X1050" s="324"/>
      <c r="Y1050" s="324"/>
      <c r="Z1050" s="324"/>
      <c r="AA1050" s="362" t="s">
        <v>1190</v>
      </c>
      <c r="AB1050" s="324"/>
      <c r="AC1050" s="363"/>
      <c r="AD1050" s="362"/>
      <c r="AE1050" s="324" t="s">
        <v>1197</v>
      </c>
      <c r="AF1050" s="324"/>
      <c r="AG1050" s="324"/>
      <c r="AH1050" s="324"/>
      <c r="AI1050" s="324"/>
      <c r="AJ1050" s="324"/>
      <c r="AK1050" s="324"/>
      <c r="AL1050" s="324"/>
      <c r="AM1050" s="324"/>
      <c r="AN1050" s="324"/>
      <c r="AO1050" s="324"/>
      <c r="AP1050" s="324">
        <v>156</v>
      </c>
      <c r="AQ1050" s="324" t="s">
        <v>204</v>
      </c>
      <c r="AR1050" s="324"/>
      <c r="AS1050" s="324"/>
      <c r="AT1050" s="324"/>
      <c r="AU1050" s="324"/>
      <c r="AV1050" s="364">
        <v>112398000</v>
      </c>
      <c r="AW1050" s="324" t="s">
        <v>123</v>
      </c>
      <c r="AX1050" s="324"/>
      <c r="AY1050" s="324"/>
      <c r="AZ1050" s="324" t="s">
        <v>1193</v>
      </c>
      <c r="BA1050" s="324" t="s">
        <v>123</v>
      </c>
      <c r="BB1050" s="365"/>
      <c r="BC1050" s="354"/>
      <c r="BD1050" s="354"/>
      <c r="BE1050" s="307" t="str">
        <f t="shared" si="13"/>
        <v>3.11.01</v>
      </c>
      <c r="BF1050" s="308" t="str">
        <f t="shared" si="11"/>
        <v>BANGUNAN GEDUNG TEMPAT KERJA</v>
      </c>
      <c r="BG1050" s="308">
        <f t="shared" si="12"/>
        <v>50</v>
      </c>
      <c r="BH1050" s="309">
        <f t="shared" si="14"/>
        <v>2247959.7999999998</v>
      </c>
      <c r="BI1050" s="308">
        <f t="shared" si="15"/>
        <v>2013</v>
      </c>
      <c r="BJ1050" s="310">
        <f t="shared" si="16"/>
        <v>112397990</v>
      </c>
      <c r="BK1050" s="310">
        <f t="shared" si="17"/>
        <v>0</v>
      </c>
      <c r="BL1050" s="310">
        <f t="shared" si="18"/>
        <v>0</v>
      </c>
      <c r="BM1050" s="310">
        <f t="shared" si="19"/>
        <v>0</v>
      </c>
      <c r="BN1050" s="311">
        <f t="shared" si="20"/>
        <v>0</v>
      </c>
      <c r="BO1050" s="313">
        <f t="shared" si="21"/>
        <v>10</v>
      </c>
      <c r="BP1050" s="312">
        <f t="shared" si="22"/>
        <v>112398000</v>
      </c>
    </row>
    <row r="1051" spans="1:77">
      <c r="A1051" s="351"/>
      <c r="B1051" s="360"/>
      <c r="C1051" s="361" t="s">
        <v>1138</v>
      </c>
      <c r="D1051" s="324" t="s">
        <v>1186</v>
      </c>
      <c r="E1051" s="362" t="s">
        <v>145</v>
      </c>
      <c r="F1051" s="324" t="s">
        <v>123</v>
      </c>
      <c r="G1051" s="324"/>
      <c r="H1051" s="362" t="s">
        <v>1190</v>
      </c>
      <c r="I1051" s="324"/>
      <c r="J1051" s="324" t="s">
        <v>1193</v>
      </c>
      <c r="K1051" s="363"/>
      <c r="L1051" s="362"/>
      <c r="M1051" s="324">
        <v>114</v>
      </c>
      <c r="N1051" s="324"/>
      <c r="O1051" s="324"/>
      <c r="P1051" s="324"/>
      <c r="Q1051" s="324"/>
      <c r="R1051" s="324"/>
      <c r="S1051" s="324"/>
      <c r="T1051" s="324"/>
      <c r="U1051" s="324"/>
      <c r="V1051" s="324"/>
      <c r="W1051" s="324"/>
      <c r="X1051" s="324"/>
      <c r="Y1051" s="324"/>
      <c r="Z1051" s="324"/>
      <c r="AA1051" s="362" t="s">
        <v>1190</v>
      </c>
      <c r="AB1051" s="324"/>
      <c r="AC1051" s="363"/>
      <c r="AD1051" s="362"/>
      <c r="AE1051" s="324" t="s">
        <v>1197</v>
      </c>
      <c r="AF1051" s="324"/>
      <c r="AG1051" s="324"/>
      <c r="AH1051" s="324"/>
      <c r="AI1051" s="324"/>
      <c r="AJ1051" s="324"/>
      <c r="AK1051" s="324"/>
      <c r="AL1051" s="324"/>
      <c r="AM1051" s="324"/>
      <c r="AN1051" s="324"/>
      <c r="AO1051" s="324"/>
      <c r="AP1051" s="324">
        <v>114</v>
      </c>
      <c r="AQ1051" s="324" t="s">
        <v>204</v>
      </c>
      <c r="AR1051" s="324"/>
      <c r="AS1051" s="324"/>
      <c r="AT1051" s="324"/>
      <c r="AU1051" s="324"/>
      <c r="AV1051" s="364">
        <v>74670000</v>
      </c>
      <c r="AW1051" s="324" t="s">
        <v>123</v>
      </c>
      <c r="AX1051" s="324"/>
      <c r="AY1051" s="324"/>
      <c r="AZ1051" s="324" t="s">
        <v>1193</v>
      </c>
      <c r="BA1051" s="324" t="s">
        <v>123</v>
      </c>
      <c r="BB1051" s="365"/>
      <c r="BC1051" s="354"/>
      <c r="BD1051" s="354"/>
      <c r="BE1051" s="307" t="str">
        <f t="shared" si="13"/>
        <v>3.11.01</v>
      </c>
      <c r="BF1051" s="308" t="str">
        <f t="shared" si="11"/>
        <v>BANGUNAN GEDUNG TEMPAT KERJA</v>
      </c>
      <c r="BG1051" s="308">
        <f t="shared" si="12"/>
        <v>50</v>
      </c>
      <c r="BH1051" s="309">
        <f t="shared" si="14"/>
        <v>1493399.8</v>
      </c>
      <c r="BI1051" s="308">
        <f t="shared" si="15"/>
        <v>2013</v>
      </c>
      <c r="BJ1051" s="310">
        <f t="shared" si="16"/>
        <v>74669990</v>
      </c>
      <c r="BK1051" s="310">
        <f t="shared" si="17"/>
        <v>0</v>
      </c>
      <c r="BL1051" s="310">
        <f t="shared" si="18"/>
        <v>0</v>
      </c>
      <c r="BM1051" s="310">
        <f t="shared" si="19"/>
        <v>0</v>
      </c>
      <c r="BN1051" s="311">
        <f t="shared" si="20"/>
        <v>0</v>
      </c>
      <c r="BO1051" s="313">
        <f t="shared" si="21"/>
        <v>10</v>
      </c>
      <c r="BP1051" s="312">
        <f t="shared" si="22"/>
        <v>74670000</v>
      </c>
    </row>
    <row r="1052" spans="1:77">
      <c r="A1052" s="351"/>
      <c r="B1052" s="360"/>
      <c r="C1052" s="361" t="s">
        <v>1139</v>
      </c>
      <c r="D1052" s="324" t="s">
        <v>1186</v>
      </c>
      <c r="E1052" s="362" t="s">
        <v>145</v>
      </c>
      <c r="F1052" s="324" t="s">
        <v>123</v>
      </c>
      <c r="G1052" s="324"/>
      <c r="H1052" s="362" t="s">
        <v>1190</v>
      </c>
      <c r="I1052" s="324"/>
      <c r="J1052" s="324" t="s">
        <v>1193</v>
      </c>
      <c r="K1052" s="363"/>
      <c r="L1052" s="362"/>
      <c r="M1052" s="324">
        <v>120</v>
      </c>
      <c r="N1052" s="324"/>
      <c r="O1052" s="324"/>
      <c r="P1052" s="324"/>
      <c r="Q1052" s="324"/>
      <c r="R1052" s="324"/>
      <c r="S1052" s="324"/>
      <c r="T1052" s="324"/>
      <c r="U1052" s="324"/>
      <c r="V1052" s="324"/>
      <c r="W1052" s="324"/>
      <c r="X1052" s="324"/>
      <c r="Y1052" s="324"/>
      <c r="Z1052" s="324"/>
      <c r="AA1052" s="362" t="s">
        <v>1190</v>
      </c>
      <c r="AB1052" s="324"/>
      <c r="AC1052" s="363"/>
      <c r="AD1052" s="362"/>
      <c r="AE1052" s="324" t="s">
        <v>1197</v>
      </c>
      <c r="AF1052" s="324"/>
      <c r="AG1052" s="324"/>
      <c r="AH1052" s="324"/>
      <c r="AI1052" s="324"/>
      <c r="AJ1052" s="324"/>
      <c r="AK1052" s="324"/>
      <c r="AL1052" s="324"/>
      <c r="AM1052" s="324"/>
      <c r="AN1052" s="324"/>
      <c r="AO1052" s="324"/>
      <c r="AP1052" s="324">
        <v>120</v>
      </c>
      <c r="AQ1052" s="324" t="s">
        <v>204</v>
      </c>
      <c r="AR1052" s="324"/>
      <c r="AS1052" s="324"/>
      <c r="AT1052" s="324"/>
      <c r="AU1052" s="324"/>
      <c r="AV1052" s="364">
        <v>78600000</v>
      </c>
      <c r="AW1052" s="324" t="s">
        <v>123</v>
      </c>
      <c r="AX1052" s="324"/>
      <c r="AY1052" s="324"/>
      <c r="AZ1052" s="324" t="s">
        <v>1193</v>
      </c>
      <c r="BA1052" s="324" t="s">
        <v>123</v>
      </c>
      <c r="BB1052" s="365"/>
      <c r="BC1052" s="354"/>
      <c r="BD1052" s="354"/>
      <c r="BE1052" s="307" t="str">
        <f t="shared" si="13"/>
        <v>3.11.01</v>
      </c>
      <c r="BF1052" s="308" t="str">
        <f t="shared" si="11"/>
        <v>BANGUNAN GEDUNG TEMPAT KERJA</v>
      </c>
      <c r="BG1052" s="308">
        <f t="shared" si="12"/>
        <v>50</v>
      </c>
      <c r="BH1052" s="309">
        <f t="shared" si="14"/>
        <v>1571999.8</v>
      </c>
      <c r="BI1052" s="308">
        <f t="shared" si="15"/>
        <v>2013</v>
      </c>
      <c r="BJ1052" s="310">
        <f t="shared" si="16"/>
        <v>78599990</v>
      </c>
      <c r="BK1052" s="310">
        <f t="shared" si="17"/>
        <v>0</v>
      </c>
      <c r="BL1052" s="310">
        <f t="shared" si="18"/>
        <v>0</v>
      </c>
      <c r="BM1052" s="310">
        <f t="shared" si="19"/>
        <v>0</v>
      </c>
      <c r="BN1052" s="311">
        <f t="shared" si="20"/>
        <v>0</v>
      </c>
      <c r="BO1052" s="313">
        <f t="shared" si="21"/>
        <v>10</v>
      </c>
      <c r="BP1052" s="312">
        <f t="shared" si="22"/>
        <v>78600000</v>
      </c>
    </row>
    <row r="1053" spans="1:77">
      <c r="A1053" s="351"/>
      <c r="B1053" s="360"/>
      <c r="C1053" s="361" t="s">
        <v>1140</v>
      </c>
      <c r="D1053" s="324" t="s">
        <v>1186</v>
      </c>
      <c r="E1053" s="362" t="s">
        <v>145</v>
      </c>
      <c r="F1053" s="324" t="s">
        <v>123</v>
      </c>
      <c r="G1053" s="324"/>
      <c r="H1053" s="362" t="s">
        <v>1190</v>
      </c>
      <c r="I1053" s="324"/>
      <c r="J1053" s="324" t="s">
        <v>1193</v>
      </c>
      <c r="K1053" s="363"/>
      <c r="L1053" s="362"/>
      <c r="M1053" s="324">
        <v>36</v>
      </c>
      <c r="N1053" s="324"/>
      <c r="O1053" s="324"/>
      <c r="P1053" s="324"/>
      <c r="Q1053" s="324"/>
      <c r="R1053" s="324"/>
      <c r="S1053" s="324"/>
      <c r="T1053" s="324"/>
      <c r="U1053" s="324"/>
      <c r="V1053" s="324"/>
      <c r="W1053" s="324"/>
      <c r="X1053" s="324"/>
      <c r="Y1053" s="324"/>
      <c r="Z1053" s="324"/>
      <c r="AA1053" s="362" t="s">
        <v>1190</v>
      </c>
      <c r="AB1053" s="324"/>
      <c r="AC1053" s="363"/>
      <c r="AD1053" s="362"/>
      <c r="AE1053" s="324" t="s">
        <v>1197</v>
      </c>
      <c r="AF1053" s="324"/>
      <c r="AG1053" s="324"/>
      <c r="AH1053" s="324"/>
      <c r="AI1053" s="324"/>
      <c r="AJ1053" s="324"/>
      <c r="AK1053" s="324"/>
      <c r="AL1053" s="324"/>
      <c r="AM1053" s="324"/>
      <c r="AN1053" s="324"/>
      <c r="AO1053" s="324"/>
      <c r="AP1053" s="324">
        <v>36</v>
      </c>
      <c r="AQ1053" s="324" t="s">
        <v>204</v>
      </c>
      <c r="AR1053" s="324"/>
      <c r="AS1053" s="324"/>
      <c r="AT1053" s="324"/>
      <c r="AU1053" s="324"/>
      <c r="AV1053" s="364">
        <v>33012000</v>
      </c>
      <c r="AW1053" s="324" t="s">
        <v>123</v>
      </c>
      <c r="AX1053" s="324"/>
      <c r="AY1053" s="324"/>
      <c r="AZ1053" s="324" t="s">
        <v>1193</v>
      </c>
      <c r="BA1053" s="324" t="s">
        <v>123</v>
      </c>
      <c r="BB1053" s="365"/>
      <c r="BC1053" s="354"/>
      <c r="BD1053" s="354"/>
      <c r="BE1053" s="307" t="str">
        <f t="shared" si="13"/>
        <v>3.11.01</v>
      </c>
      <c r="BF1053" s="308" t="str">
        <f t="shared" si="11"/>
        <v>BANGUNAN GEDUNG TEMPAT KERJA</v>
      </c>
      <c r="BG1053" s="308">
        <f t="shared" si="12"/>
        <v>50</v>
      </c>
      <c r="BH1053" s="309">
        <f t="shared" si="14"/>
        <v>660239.80000000005</v>
      </c>
      <c r="BI1053" s="308">
        <f t="shared" si="15"/>
        <v>2013</v>
      </c>
      <c r="BJ1053" s="310">
        <f t="shared" si="16"/>
        <v>33011990</v>
      </c>
      <c r="BK1053" s="310">
        <f t="shared" si="17"/>
        <v>0</v>
      </c>
      <c r="BL1053" s="310">
        <f t="shared" si="18"/>
        <v>0</v>
      </c>
      <c r="BM1053" s="310">
        <f t="shared" si="19"/>
        <v>0</v>
      </c>
      <c r="BN1053" s="311">
        <f t="shared" si="20"/>
        <v>0</v>
      </c>
      <c r="BO1053" s="313">
        <f t="shared" si="21"/>
        <v>10</v>
      </c>
      <c r="BP1053" s="312">
        <f t="shared" si="22"/>
        <v>33012000</v>
      </c>
    </row>
    <row r="1054" spans="1:77">
      <c r="A1054" s="351"/>
      <c r="B1054" s="360"/>
      <c r="C1054" s="361" t="s">
        <v>1141</v>
      </c>
      <c r="D1054" s="324" t="s">
        <v>1186</v>
      </c>
      <c r="E1054" s="362" t="s">
        <v>145</v>
      </c>
      <c r="F1054" s="324" t="s">
        <v>123</v>
      </c>
      <c r="G1054" s="324"/>
      <c r="H1054" s="362" t="s">
        <v>1190</v>
      </c>
      <c r="I1054" s="324"/>
      <c r="J1054" s="324" t="s">
        <v>1193</v>
      </c>
      <c r="K1054" s="363"/>
      <c r="L1054" s="362"/>
      <c r="M1054" s="324">
        <v>24</v>
      </c>
      <c r="N1054" s="324"/>
      <c r="O1054" s="324"/>
      <c r="P1054" s="324"/>
      <c r="Q1054" s="324"/>
      <c r="R1054" s="324"/>
      <c r="S1054" s="324"/>
      <c r="T1054" s="324"/>
      <c r="U1054" s="324"/>
      <c r="V1054" s="324"/>
      <c r="W1054" s="324"/>
      <c r="X1054" s="324"/>
      <c r="Y1054" s="324"/>
      <c r="Z1054" s="324"/>
      <c r="AA1054" s="362" t="s">
        <v>1190</v>
      </c>
      <c r="AB1054" s="324"/>
      <c r="AC1054" s="363"/>
      <c r="AD1054" s="362"/>
      <c r="AE1054" s="324" t="s">
        <v>1197</v>
      </c>
      <c r="AF1054" s="324"/>
      <c r="AG1054" s="324"/>
      <c r="AH1054" s="324"/>
      <c r="AI1054" s="324"/>
      <c r="AJ1054" s="324"/>
      <c r="AK1054" s="324"/>
      <c r="AL1054" s="324"/>
      <c r="AM1054" s="324"/>
      <c r="AN1054" s="324"/>
      <c r="AO1054" s="324"/>
      <c r="AP1054" s="324">
        <v>24</v>
      </c>
      <c r="AQ1054" s="324" t="s">
        <v>204</v>
      </c>
      <c r="AR1054" s="324"/>
      <c r="AS1054" s="324"/>
      <c r="AT1054" s="324"/>
      <c r="AU1054" s="324"/>
      <c r="AV1054" s="364">
        <v>20436000</v>
      </c>
      <c r="AW1054" s="324" t="s">
        <v>123</v>
      </c>
      <c r="AX1054" s="324"/>
      <c r="AY1054" s="324"/>
      <c r="AZ1054" s="324" t="s">
        <v>1193</v>
      </c>
      <c r="BA1054" s="324" t="s">
        <v>123</v>
      </c>
      <c r="BB1054" s="365"/>
      <c r="BC1054" s="354"/>
      <c r="BD1054" s="354"/>
      <c r="BE1054" s="307" t="str">
        <f t="shared" si="13"/>
        <v>3.11.01</v>
      </c>
      <c r="BF1054" s="308" t="str">
        <f t="shared" si="11"/>
        <v>BANGUNAN GEDUNG TEMPAT KERJA</v>
      </c>
      <c r="BG1054" s="308">
        <f t="shared" si="12"/>
        <v>50</v>
      </c>
      <c r="BH1054" s="309">
        <f t="shared" si="14"/>
        <v>408719.8</v>
      </c>
      <c r="BI1054" s="308">
        <f t="shared" si="15"/>
        <v>2013</v>
      </c>
      <c r="BJ1054" s="310">
        <f t="shared" si="16"/>
        <v>20435990</v>
      </c>
      <c r="BK1054" s="310">
        <f t="shared" si="17"/>
        <v>0</v>
      </c>
      <c r="BL1054" s="310">
        <f t="shared" si="18"/>
        <v>0</v>
      </c>
      <c r="BM1054" s="310">
        <f t="shared" si="19"/>
        <v>0</v>
      </c>
      <c r="BN1054" s="311">
        <f t="shared" si="20"/>
        <v>0</v>
      </c>
      <c r="BO1054" s="313">
        <f t="shared" si="21"/>
        <v>10</v>
      </c>
      <c r="BP1054" s="312">
        <f t="shared" si="22"/>
        <v>20436000</v>
      </c>
    </row>
    <row r="1055" spans="1:77">
      <c r="A1055" s="351"/>
      <c r="B1055" s="360"/>
      <c r="C1055" s="361" t="s">
        <v>1142</v>
      </c>
      <c r="D1055" s="324" t="s">
        <v>1186</v>
      </c>
      <c r="E1055" s="362" t="s">
        <v>145</v>
      </c>
      <c r="F1055" s="324" t="s">
        <v>123</v>
      </c>
      <c r="G1055" s="324"/>
      <c r="H1055" s="362" t="s">
        <v>1190</v>
      </c>
      <c r="I1055" s="324"/>
      <c r="J1055" s="324" t="s">
        <v>1193</v>
      </c>
      <c r="K1055" s="363"/>
      <c r="L1055" s="362"/>
      <c r="M1055" s="324">
        <v>45</v>
      </c>
      <c r="N1055" s="324"/>
      <c r="O1055" s="324"/>
      <c r="P1055" s="324"/>
      <c r="Q1055" s="324"/>
      <c r="R1055" s="324"/>
      <c r="S1055" s="324"/>
      <c r="T1055" s="324"/>
      <c r="U1055" s="324"/>
      <c r="V1055" s="324"/>
      <c r="W1055" s="324"/>
      <c r="X1055" s="324"/>
      <c r="Y1055" s="324"/>
      <c r="Z1055" s="324"/>
      <c r="AA1055" s="362" t="s">
        <v>1190</v>
      </c>
      <c r="AB1055" s="324"/>
      <c r="AC1055" s="363"/>
      <c r="AD1055" s="362"/>
      <c r="AE1055" s="324" t="s">
        <v>1197</v>
      </c>
      <c r="AF1055" s="324"/>
      <c r="AG1055" s="324"/>
      <c r="AH1055" s="324"/>
      <c r="AI1055" s="324"/>
      <c r="AJ1055" s="324"/>
      <c r="AK1055" s="324"/>
      <c r="AL1055" s="324"/>
      <c r="AM1055" s="324"/>
      <c r="AN1055" s="324"/>
      <c r="AO1055" s="324"/>
      <c r="AP1055" s="324">
        <v>45</v>
      </c>
      <c r="AQ1055" s="324" t="s">
        <v>204</v>
      </c>
      <c r="AR1055" s="324"/>
      <c r="AS1055" s="324"/>
      <c r="AT1055" s="324"/>
      <c r="AU1055" s="324"/>
      <c r="AV1055" s="364">
        <v>35370000</v>
      </c>
      <c r="AW1055" s="324" t="s">
        <v>123</v>
      </c>
      <c r="AX1055" s="324"/>
      <c r="AY1055" s="324"/>
      <c r="AZ1055" s="324" t="s">
        <v>1193</v>
      </c>
      <c r="BA1055" s="324" t="s">
        <v>123</v>
      </c>
      <c r="BB1055" s="365"/>
      <c r="BC1055" s="354"/>
      <c r="BD1055" s="354"/>
      <c r="BE1055" s="307" t="str">
        <f t="shared" si="13"/>
        <v>3.11.01</v>
      </c>
      <c r="BF1055" s="308" t="str">
        <f t="shared" si="11"/>
        <v>BANGUNAN GEDUNG TEMPAT KERJA</v>
      </c>
      <c r="BG1055" s="308">
        <f t="shared" si="12"/>
        <v>50</v>
      </c>
      <c r="BH1055" s="309">
        <f t="shared" si="14"/>
        <v>707399.8</v>
      </c>
      <c r="BI1055" s="308">
        <f t="shared" si="15"/>
        <v>2013</v>
      </c>
      <c r="BJ1055" s="310">
        <f t="shared" si="16"/>
        <v>35369990</v>
      </c>
      <c r="BK1055" s="310">
        <f t="shared" si="17"/>
        <v>0</v>
      </c>
      <c r="BL1055" s="310">
        <f t="shared" si="18"/>
        <v>0</v>
      </c>
      <c r="BM1055" s="310">
        <f t="shared" si="19"/>
        <v>0</v>
      </c>
      <c r="BN1055" s="311">
        <f t="shared" si="20"/>
        <v>0</v>
      </c>
      <c r="BO1055" s="313">
        <f t="shared" si="21"/>
        <v>10</v>
      </c>
      <c r="BP1055" s="312">
        <f t="shared" si="22"/>
        <v>35370000</v>
      </c>
    </row>
    <row r="1056" spans="1:77">
      <c r="A1056" s="351"/>
      <c r="B1056" s="360"/>
      <c r="C1056" s="361" t="s">
        <v>1143</v>
      </c>
      <c r="D1056" s="324" t="s">
        <v>1186</v>
      </c>
      <c r="E1056" s="362" t="s">
        <v>145</v>
      </c>
      <c r="F1056" s="324" t="s">
        <v>123</v>
      </c>
      <c r="G1056" s="324"/>
      <c r="H1056" s="362" t="s">
        <v>1190</v>
      </c>
      <c r="I1056" s="324"/>
      <c r="J1056" s="324" t="s">
        <v>1193</v>
      </c>
      <c r="K1056" s="363"/>
      <c r="L1056" s="362"/>
      <c r="M1056" s="324">
        <v>4</v>
      </c>
      <c r="N1056" s="324"/>
      <c r="O1056" s="324"/>
      <c r="P1056" s="324"/>
      <c r="Q1056" s="324"/>
      <c r="R1056" s="324"/>
      <c r="S1056" s="324"/>
      <c r="T1056" s="324"/>
      <c r="U1056" s="324"/>
      <c r="V1056" s="324"/>
      <c r="W1056" s="324"/>
      <c r="X1056" s="324"/>
      <c r="Y1056" s="324"/>
      <c r="Z1056" s="324"/>
      <c r="AA1056" s="362" t="s">
        <v>1190</v>
      </c>
      <c r="AB1056" s="324"/>
      <c r="AC1056" s="363"/>
      <c r="AD1056" s="362"/>
      <c r="AE1056" s="324" t="s">
        <v>1197</v>
      </c>
      <c r="AF1056" s="324"/>
      <c r="AG1056" s="324"/>
      <c r="AH1056" s="324"/>
      <c r="AI1056" s="324"/>
      <c r="AJ1056" s="324"/>
      <c r="AK1056" s="324"/>
      <c r="AL1056" s="324"/>
      <c r="AM1056" s="324"/>
      <c r="AN1056" s="324"/>
      <c r="AO1056" s="324"/>
      <c r="AP1056" s="324">
        <v>4</v>
      </c>
      <c r="AQ1056" s="324" t="s">
        <v>204</v>
      </c>
      <c r="AR1056" s="324"/>
      <c r="AS1056" s="324"/>
      <c r="AT1056" s="324"/>
      <c r="AU1056" s="324"/>
      <c r="AV1056" s="364">
        <v>2882000</v>
      </c>
      <c r="AW1056" s="324" t="s">
        <v>123</v>
      </c>
      <c r="AX1056" s="324"/>
      <c r="AY1056" s="324"/>
      <c r="AZ1056" s="324" t="s">
        <v>1193</v>
      </c>
      <c r="BA1056" s="324" t="s">
        <v>123</v>
      </c>
      <c r="BB1056" s="365"/>
      <c r="BC1056" s="354"/>
      <c r="BD1056" s="354"/>
      <c r="BE1056" s="307" t="str">
        <f t="shared" si="13"/>
        <v>3.11.01</v>
      </c>
      <c r="BF1056" s="308" t="str">
        <f t="shared" si="11"/>
        <v>BANGUNAN GEDUNG TEMPAT KERJA</v>
      </c>
      <c r="BG1056" s="308">
        <f t="shared" si="12"/>
        <v>50</v>
      </c>
      <c r="BH1056" s="309">
        <f t="shared" si="14"/>
        <v>57639.8</v>
      </c>
      <c r="BI1056" s="308">
        <f t="shared" si="15"/>
        <v>2013</v>
      </c>
      <c r="BJ1056" s="310">
        <f t="shared" si="16"/>
        <v>2881990</v>
      </c>
      <c r="BK1056" s="310">
        <f t="shared" si="17"/>
        <v>0</v>
      </c>
      <c r="BL1056" s="310">
        <f t="shared" si="18"/>
        <v>0</v>
      </c>
      <c r="BM1056" s="310">
        <f t="shared" si="19"/>
        <v>0</v>
      </c>
      <c r="BN1056" s="311">
        <f t="shared" si="20"/>
        <v>0</v>
      </c>
      <c r="BO1056" s="313">
        <f t="shared" si="21"/>
        <v>10</v>
      </c>
      <c r="BP1056" s="312">
        <f t="shared" si="22"/>
        <v>2882000</v>
      </c>
    </row>
    <row r="1057" spans="1:77">
      <c r="A1057" s="351"/>
      <c r="B1057" s="360"/>
      <c r="C1057" s="361" t="s">
        <v>1144</v>
      </c>
      <c r="D1057" s="324" t="s">
        <v>1186</v>
      </c>
      <c r="E1057" s="362" t="s">
        <v>145</v>
      </c>
      <c r="F1057" s="324" t="s">
        <v>123</v>
      </c>
      <c r="G1057" s="324"/>
      <c r="H1057" s="362" t="s">
        <v>1190</v>
      </c>
      <c r="I1057" s="324"/>
      <c r="J1057" s="324" t="s">
        <v>1193</v>
      </c>
      <c r="K1057" s="363"/>
      <c r="L1057" s="362"/>
      <c r="M1057" s="324">
        <v>99</v>
      </c>
      <c r="N1057" s="324"/>
      <c r="O1057" s="324"/>
      <c r="P1057" s="324"/>
      <c r="Q1057" s="324"/>
      <c r="R1057" s="324"/>
      <c r="S1057" s="324"/>
      <c r="T1057" s="324"/>
      <c r="U1057" s="324"/>
      <c r="V1057" s="324"/>
      <c r="W1057" s="324"/>
      <c r="X1057" s="324"/>
      <c r="Y1057" s="324"/>
      <c r="Z1057" s="324"/>
      <c r="AA1057" s="362" t="s">
        <v>1190</v>
      </c>
      <c r="AB1057" s="324"/>
      <c r="AC1057" s="363"/>
      <c r="AD1057" s="362"/>
      <c r="AE1057" s="324" t="s">
        <v>1197</v>
      </c>
      <c r="AF1057" s="324"/>
      <c r="AG1057" s="324"/>
      <c r="AH1057" s="324"/>
      <c r="AI1057" s="324"/>
      <c r="AJ1057" s="324"/>
      <c r="AK1057" s="324"/>
      <c r="AL1057" s="324"/>
      <c r="AM1057" s="324"/>
      <c r="AN1057" s="324"/>
      <c r="AO1057" s="324"/>
      <c r="AP1057" s="324">
        <v>99</v>
      </c>
      <c r="AQ1057" s="324" t="s">
        <v>204</v>
      </c>
      <c r="AR1057" s="324"/>
      <c r="AS1057" s="324"/>
      <c r="AT1057" s="324"/>
      <c r="AU1057" s="324"/>
      <c r="AV1057" s="364">
        <v>97267500</v>
      </c>
      <c r="AW1057" s="324" t="s">
        <v>123</v>
      </c>
      <c r="AX1057" s="324"/>
      <c r="AY1057" s="324"/>
      <c r="AZ1057" s="324" t="s">
        <v>1193</v>
      </c>
      <c r="BA1057" s="324" t="s">
        <v>123</v>
      </c>
      <c r="BB1057" s="365"/>
      <c r="BC1057" s="354"/>
      <c r="BD1057" s="354"/>
      <c r="BE1057" s="307" t="str">
        <f t="shared" si="13"/>
        <v>3.11.01</v>
      </c>
      <c r="BF1057" s="308" t="str">
        <f t="shared" si="11"/>
        <v>BANGUNAN GEDUNG TEMPAT KERJA</v>
      </c>
      <c r="BG1057" s="308">
        <f t="shared" si="12"/>
        <v>50</v>
      </c>
      <c r="BH1057" s="309">
        <f t="shared" si="14"/>
        <v>1945349.8</v>
      </c>
      <c r="BI1057" s="308">
        <f t="shared" si="15"/>
        <v>2013</v>
      </c>
      <c r="BJ1057" s="310">
        <f t="shared" si="16"/>
        <v>97267490</v>
      </c>
      <c r="BK1057" s="310">
        <f t="shared" si="17"/>
        <v>0</v>
      </c>
      <c r="BL1057" s="310">
        <f t="shared" si="18"/>
        <v>0</v>
      </c>
      <c r="BM1057" s="310">
        <f t="shared" si="19"/>
        <v>0</v>
      </c>
      <c r="BN1057" s="311">
        <f t="shared" si="20"/>
        <v>0</v>
      </c>
      <c r="BO1057" s="313">
        <f t="shared" si="21"/>
        <v>10</v>
      </c>
      <c r="BP1057" s="312">
        <f t="shared" si="22"/>
        <v>97267500</v>
      </c>
    </row>
    <row r="1058" spans="1:77">
      <c r="A1058" s="351"/>
      <c r="B1058" s="360"/>
      <c r="C1058" s="361" t="s">
        <v>1145</v>
      </c>
      <c r="D1058" s="324" t="s">
        <v>1186</v>
      </c>
      <c r="E1058" s="362" t="s">
        <v>145</v>
      </c>
      <c r="F1058" s="324" t="s">
        <v>123</v>
      </c>
      <c r="G1058" s="324"/>
      <c r="H1058" s="362" t="s">
        <v>1190</v>
      </c>
      <c r="I1058" s="324"/>
      <c r="J1058" s="324" t="s">
        <v>1193</v>
      </c>
      <c r="K1058" s="363"/>
      <c r="L1058" s="362"/>
      <c r="M1058" s="324">
        <v>210</v>
      </c>
      <c r="N1058" s="324"/>
      <c r="O1058" s="324"/>
      <c r="P1058" s="324"/>
      <c r="Q1058" s="324"/>
      <c r="R1058" s="324"/>
      <c r="S1058" s="324"/>
      <c r="T1058" s="324"/>
      <c r="U1058" s="324"/>
      <c r="V1058" s="324"/>
      <c r="W1058" s="324"/>
      <c r="X1058" s="324"/>
      <c r="Y1058" s="324"/>
      <c r="Z1058" s="324"/>
      <c r="AA1058" s="362" t="s">
        <v>1190</v>
      </c>
      <c r="AB1058" s="324"/>
      <c r="AC1058" s="363"/>
      <c r="AD1058" s="362"/>
      <c r="AE1058" s="324" t="s">
        <v>1197</v>
      </c>
      <c r="AF1058" s="324"/>
      <c r="AG1058" s="324"/>
      <c r="AH1058" s="324"/>
      <c r="AI1058" s="324"/>
      <c r="AJ1058" s="324"/>
      <c r="AK1058" s="324"/>
      <c r="AL1058" s="324"/>
      <c r="AM1058" s="324"/>
      <c r="AN1058" s="324"/>
      <c r="AO1058" s="324"/>
      <c r="AP1058" s="324">
        <v>210</v>
      </c>
      <c r="AQ1058" s="324" t="s">
        <v>204</v>
      </c>
      <c r="AR1058" s="324"/>
      <c r="AS1058" s="324"/>
      <c r="AT1058" s="324"/>
      <c r="AU1058" s="324"/>
      <c r="AV1058" s="364">
        <v>206325000</v>
      </c>
      <c r="AW1058" s="324" t="s">
        <v>123</v>
      </c>
      <c r="AX1058" s="324"/>
      <c r="AY1058" s="324"/>
      <c r="AZ1058" s="324" t="s">
        <v>1193</v>
      </c>
      <c r="BA1058" s="324" t="s">
        <v>123</v>
      </c>
      <c r="BB1058" s="365"/>
      <c r="BC1058" s="354"/>
      <c r="BD1058" s="354"/>
      <c r="BE1058" s="307" t="str">
        <f t="shared" si="13"/>
        <v>3.11.01</v>
      </c>
      <c r="BF1058" s="308" t="str">
        <f t="shared" si="11"/>
        <v>BANGUNAN GEDUNG TEMPAT KERJA</v>
      </c>
      <c r="BG1058" s="308">
        <f t="shared" si="12"/>
        <v>50</v>
      </c>
      <c r="BH1058" s="309">
        <f t="shared" si="14"/>
        <v>4126499.8</v>
      </c>
      <c r="BI1058" s="308">
        <f t="shared" si="15"/>
        <v>2013</v>
      </c>
      <c r="BJ1058" s="310">
        <f t="shared" si="16"/>
        <v>206324990</v>
      </c>
      <c r="BK1058" s="310">
        <f t="shared" si="17"/>
        <v>0</v>
      </c>
      <c r="BL1058" s="310">
        <f t="shared" si="18"/>
        <v>0</v>
      </c>
      <c r="BM1058" s="310">
        <f t="shared" si="19"/>
        <v>0</v>
      </c>
      <c r="BN1058" s="311">
        <f t="shared" si="20"/>
        <v>0</v>
      </c>
      <c r="BO1058" s="313">
        <f t="shared" si="21"/>
        <v>10</v>
      </c>
      <c r="BP1058" s="312">
        <f t="shared" si="22"/>
        <v>206325000</v>
      </c>
    </row>
    <row r="1059" spans="1:77">
      <c r="A1059" s="351"/>
      <c r="B1059" s="360"/>
      <c r="C1059" s="361" t="s">
        <v>1146</v>
      </c>
      <c r="D1059" s="324" t="s">
        <v>1186</v>
      </c>
      <c r="E1059" s="362" t="s">
        <v>145</v>
      </c>
      <c r="F1059" s="324" t="s">
        <v>123</v>
      </c>
      <c r="G1059" s="324"/>
      <c r="H1059" s="362" t="s">
        <v>1190</v>
      </c>
      <c r="I1059" s="324"/>
      <c r="J1059" s="324" t="s">
        <v>1193</v>
      </c>
      <c r="K1059" s="363"/>
      <c r="L1059" s="362"/>
      <c r="M1059" s="324">
        <v>30</v>
      </c>
      <c r="N1059" s="324"/>
      <c r="O1059" s="324"/>
      <c r="P1059" s="324"/>
      <c r="Q1059" s="324"/>
      <c r="R1059" s="324"/>
      <c r="S1059" s="324"/>
      <c r="T1059" s="324"/>
      <c r="U1059" s="324"/>
      <c r="V1059" s="324"/>
      <c r="W1059" s="324"/>
      <c r="X1059" s="324"/>
      <c r="Y1059" s="324"/>
      <c r="Z1059" s="324"/>
      <c r="AA1059" s="362" t="s">
        <v>1190</v>
      </c>
      <c r="AB1059" s="324"/>
      <c r="AC1059" s="363"/>
      <c r="AD1059" s="362"/>
      <c r="AE1059" s="324" t="s">
        <v>1197</v>
      </c>
      <c r="AF1059" s="324"/>
      <c r="AG1059" s="324"/>
      <c r="AH1059" s="324"/>
      <c r="AI1059" s="324"/>
      <c r="AJ1059" s="324"/>
      <c r="AK1059" s="324"/>
      <c r="AL1059" s="324"/>
      <c r="AM1059" s="324"/>
      <c r="AN1059" s="324"/>
      <c r="AO1059" s="324"/>
      <c r="AP1059" s="324">
        <v>30</v>
      </c>
      <c r="AQ1059" s="324" t="s">
        <v>204</v>
      </c>
      <c r="AR1059" s="324"/>
      <c r="AS1059" s="324"/>
      <c r="AT1059" s="324"/>
      <c r="AU1059" s="324"/>
      <c r="AV1059" s="364">
        <v>19650000</v>
      </c>
      <c r="AW1059" s="324" t="s">
        <v>123</v>
      </c>
      <c r="AX1059" s="324"/>
      <c r="AY1059" s="324"/>
      <c r="AZ1059" s="324" t="s">
        <v>1193</v>
      </c>
      <c r="BA1059" s="324" t="s">
        <v>123</v>
      </c>
      <c r="BB1059" s="365"/>
      <c r="BC1059" s="354"/>
      <c r="BD1059" s="354"/>
      <c r="BE1059" s="307" t="str">
        <f t="shared" si="13"/>
        <v>3.11.01</v>
      </c>
      <c r="BF1059" s="308" t="str">
        <f t="shared" si="11"/>
        <v>BANGUNAN GEDUNG TEMPAT KERJA</v>
      </c>
      <c r="BG1059" s="308">
        <f t="shared" si="12"/>
        <v>50</v>
      </c>
      <c r="BH1059" s="309">
        <f t="shared" si="14"/>
        <v>392999.8</v>
      </c>
      <c r="BI1059" s="308">
        <f t="shared" si="15"/>
        <v>2013</v>
      </c>
      <c r="BJ1059" s="310">
        <f t="shared" si="16"/>
        <v>19649990</v>
      </c>
      <c r="BK1059" s="310">
        <f t="shared" si="17"/>
        <v>0</v>
      </c>
      <c r="BL1059" s="310">
        <f t="shared" si="18"/>
        <v>0</v>
      </c>
      <c r="BM1059" s="310">
        <f t="shared" si="19"/>
        <v>0</v>
      </c>
      <c r="BN1059" s="311">
        <f t="shared" si="20"/>
        <v>0</v>
      </c>
      <c r="BO1059" s="313">
        <f t="shared" si="21"/>
        <v>10</v>
      </c>
      <c r="BP1059" s="312">
        <f t="shared" si="22"/>
        <v>19650000</v>
      </c>
    </row>
    <row r="1060" spans="1:77">
      <c r="A1060" s="351"/>
      <c r="B1060" s="360"/>
      <c r="C1060" s="361" t="s">
        <v>1147</v>
      </c>
      <c r="D1060" s="324" t="s">
        <v>1186</v>
      </c>
      <c r="E1060" s="362" t="s">
        <v>145</v>
      </c>
      <c r="F1060" s="324" t="s">
        <v>123</v>
      </c>
      <c r="G1060" s="324"/>
      <c r="H1060" s="362" t="s">
        <v>1190</v>
      </c>
      <c r="I1060" s="324"/>
      <c r="J1060" s="324" t="s">
        <v>1193</v>
      </c>
      <c r="K1060" s="363"/>
      <c r="L1060" s="362"/>
      <c r="M1060" s="324">
        <v>60</v>
      </c>
      <c r="N1060" s="324"/>
      <c r="O1060" s="324"/>
      <c r="P1060" s="324"/>
      <c r="Q1060" s="324"/>
      <c r="R1060" s="324"/>
      <c r="S1060" s="324"/>
      <c r="T1060" s="324"/>
      <c r="U1060" s="324"/>
      <c r="V1060" s="324"/>
      <c r="W1060" s="324"/>
      <c r="X1060" s="324"/>
      <c r="Y1060" s="324"/>
      <c r="Z1060" s="324"/>
      <c r="AA1060" s="362" t="s">
        <v>1190</v>
      </c>
      <c r="AB1060" s="324"/>
      <c r="AC1060" s="363"/>
      <c r="AD1060" s="362"/>
      <c r="AE1060" s="324" t="s">
        <v>1197</v>
      </c>
      <c r="AF1060" s="324"/>
      <c r="AG1060" s="324"/>
      <c r="AH1060" s="324"/>
      <c r="AI1060" s="324"/>
      <c r="AJ1060" s="324"/>
      <c r="AK1060" s="324"/>
      <c r="AL1060" s="324"/>
      <c r="AM1060" s="324"/>
      <c r="AN1060" s="324"/>
      <c r="AO1060" s="324"/>
      <c r="AP1060" s="324">
        <v>60</v>
      </c>
      <c r="AQ1060" s="324" t="s">
        <v>204</v>
      </c>
      <c r="AR1060" s="324"/>
      <c r="AS1060" s="324"/>
      <c r="AT1060" s="324"/>
      <c r="AU1060" s="324"/>
      <c r="AV1060" s="364">
        <v>47160000</v>
      </c>
      <c r="AW1060" s="324" t="s">
        <v>123</v>
      </c>
      <c r="AX1060" s="324"/>
      <c r="AY1060" s="324"/>
      <c r="AZ1060" s="324" t="s">
        <v>1193</v>
      </c>
      <c r="BA1060" s="324" t="s">
        <v>123</v>
      </c>
      <c r="BB1060" s="365"/>
      <c r="BC1060" s="354"/>
      <c r="BD1060" s="354"/>
      <c r="BE1060" s="307" t="str">
        <f t="shared" si="13"/>
        <v>3.11.01</v>
      </c>
      <c r="BF1060" s="308" t="str">
        <f t="shared" si="11"/>
        <v>BANGUNAN GEDUNG TEMPAT KERJA</v>
      </c>
      <c r="BG1060" s="308">
        <f t="shared" si="12"/>
        <v>50</v>
      </c>
      <c r="BH1060" s="309">
        <f t="shared" si="14"/>
        <v>943199.8</v>
      </c>
      <c r="BI1060" s="308">
        <f t="shared" si="15"/>
        <v>2013</v>
      </c>
      <c r="BJ1060" s="310">
        <f t="shared" si="16"/>
        <v>47159990</v>
      </c>
      <c r="BK1060" s="310">
        <f t="shared" si="17"/>
        <v>0</v>
      </c>
      <c r="BL1060" s="310">
        <f t="shared" si="18"/>
        <v>0</v>
      </c>
      <c r="BM1060" s="310">
        <f t="shared" si="19"/>
        <v>0</v>
      </c>
      <c r="BN1060" s="311">
        <f t="shared" si="20"/>
        <v>0</v>
      </c>
      <c r="BO1060" s="313">
        <f t="shared" si="21"/>
        <v>10</v>
      </c>
      <c r="BP1060" s="312">
        <f t="shared" si="22"/>
        <v>47160000</v>
      </c>
    </row>
    <row r="1061" spans="1:77">
      <c r="A1061" s="351"/>
      <c r="B1061" s="360"/>
      <c r="C1061" s="361" t="s">
        <v>1148</v>
      </c>
      <c r="D1061" s="324" t="s">
        <v>1186</v>
      </c>
      <c r="E1061" s="362" t="s">
        <v>145</v>
      </c>
      <c r="F1061" s="324" t="s">
        <v>123</v>
      </c>
      <c r="G1061" s="324"/>
      <c r="H1061" s="362" t="s">
        <v>1190</v>
      </c>
      <c r="I1061" s="324"/>
      <c r="J1061" s="324" t="s">
        <v>1193</v>
      </c>
      <c r="K1061" s="363"/>
      <c r="L1061" s="362"/>
      <c r="M1061" s="324">
        <v>48</v>
      </c>
      <c r="N1061" s="324"/>
      <c r="O1061" s="324"/>
      <c r="P1061" s="324"/>
      <c r="Q1061" s="324"/>
      <c r="R1061" s="324"/>
      <c r="S1061" s="324"/>
      <c r="T1061" s="324"/>
      <c r="U1061" s="324"/>
      <c r="V1061" s="324"/>
      <c r="W1061" s="324"/>
      <c r="X1061" s="324"/>
      <c r="Y1061" s="324"/>
      <c r="Z1061" s="324"/>
      <c r="AA1061" s="362" t="s">
        <v>1190</v>
      </c>
      <c r="AB1061" s="324"/>
      <c r="AC1061" s="363"/>
      <c r="AD1061" s="362"/>
      <c r="AE1061" s="324" t="s">
        <v>1197</v>
      </c>
      <c r="AF1061" s="324"/>
      <c r="AG1061" s="324"/>
      <c r="AH1061" s="324"/>
      <c r="AI1061" s="324"/>
      <c r="AJ1061" s="324"/>
      <c r="AK1061" s="324"/>
      <c r="AL1061" s="324"/>
      <c r="AM1061" s="324"/>
      <c r="AN1061" s="324"/>
      <c r="AO1061" s="324"/>
      <c r="AP1061" s="324">
        <v>48</v>
      </c>
      <c r="AQ1061" s="324" t="s">
        <v>204</v>
      </c>
      <c r="AR1061" s="324"/>
      <c r="AS1061" s="324"/>
      <c r="AT1061" s="324"/>
      <c r="AU1061" s="324"/>
      <c r="AV1061" s="364">
        <v>34584000</v>
      </c>
      <c r="AW1061" s="324" t="s">
        <v>123</v>
      </c>
      <c r="AX1061" s="324"/>
      <c r="AY1061" s="324"/>
      <c r="AZ1061" s="324" t="s">
        <v>1193</v>
      </c>
      <c r="BA1061" s="324" t="s">
        <v>123</v>
      </c>
      <c r="BB1061" s="365"/>
      <c r="BC1061" s="354"/>
      <c r="BD1061" s="354"/>
      <c r="BE1061" s="307" t="str">
        <f t="shared" si="13"/>
        <v>3.11.01</v>
      </c>
      <c r="BF1061" s="308" t="str">
        <f t="shared" si="11"/>
        <v>BANGUNAN GEDUNG TEMPAT KERJA</v>
      </c>
      <c r="BG1061" s="308">
        <f t="shared" si="12"/>
        <v>50</v>
      </c>
      <c r="BH1061" s="309">
        <f t="shared" si="14"/>
        <v>691679.8</v>
      </c>
      <c r="BI1061" s="308">
        <f t="shared" si="15"/>
        <v>2013</v>
      </c>
      <c r="BJ1061" s="310">
        <f t="shared" si="16"/>
        <v>34583990</v>
      </c>
      <c r="BK1061" s="310">
        <f t="shared" si="17"/>
        <v>0</v>
      </c>
      <c r="BL1061" s="310">
        <f t="shared" si="18"/>
        <v>0</v>
      </c>
      <c r="BM1061" s="310">
        <f t="shared" si="19"/>
        <v>0</v>
      </c>
      <c r="BN1061" s="311">
        <f t="shared" si="20"/>
        <v>0</v>
      </c>
      <c r="BO1061" s="313">
        <f t="shared" si="21"/>
        <v>10</v>
      </c>
      <c r="BP1061" s="312">
        <f t="shared" si="22"/>
        <v>34584000</v>
      </c>
    </row>
    <row r="1062" spans="1:77">
      <c r="A1062" s="351"/>
      <c r="B1062" s="360"/>
      <c r="C1062" s="361" t="s">
        <v>1149</v>
      </c>
      <c r="D1062" s="324" t="s">
        <v>1186</v>
      </c>
      <c r="E1062" s="362" t="s">
        <v>145</v>
      </c>
      <c r="F1062" s="324" t="s">
        <v>123</v>
      </c>
      <c r="G1062" s="324"/>
      <c r="H1062" s="362" t="s">
        <v>1190</v>
      </c>
      <c r="I1062" s="324"/>
      <c r="J1062" s="324" t="s">
        <v>1193</v>
      </c>
      <c r="K1062" s="363"/>
      <c r="L1062" s="362"/>
      <c r="M1062" s="324">
        <v>70</v>
      </c>
      <c r="N1062" s="324"/>
      <c r="O1062" s="324"/>
      <c r="P1062" s="324"/>
      <c r="Q1062" s="324"/>
      <c r="R1062" s="324"/>
      <c r="S1062" s="324"/>
      <c r="T1062" s="324"/>
      <c r="U1062" s="324"/>
      <c r="V1062" s="324"/>
      <c r="W1062" s="324"/>
      <c r="X1062" s="324"/>
      <c r="Y1062" s="324"/>
      <c r="Z1062" s="324"/>
      <c r="AA1062" s="362" t="s">
        <v>1190</v>
      </c>
      <c r="AB1062" s="324"/>
      <c r="AC1062" s="363"/>
      <c r="AD1062" s="362"/>
      <c r="AE1062" s="324" t="s">
        <v>1197</v>
      </c>
      <c r="AF1062" s="324"/>
      <c r="AG1062" s="324"/>
      <c r="AH1062" s="324"/>
      <c r="AI1062" s="324"/>
      <c r="AJ1062" s="324"/>
      <c r="AK1062" s="324"/>
      <c r="AL1062" s="324"/>
      <c r="AM1062" s="324"/>
      <c r="AN1062" s="324"/>
      <c r="AO1062" s="324"/>
      <c r="AP1062" s="324">
        <v>70</v>
      </c>
      <c r="AQ1062" s="324" t="s">
        <v>204</v>
      </c>
      <c r="AR1062" s="324"/>
      <c r="AS1062" s="324"/>
      <c r="AT1062" s="324"/>
      <c r="AU1062" s="324"/>
      <c r="AV1062" s="364">
        <v>64190000</v>
      </c>
      <c r="AW1062" s="324" t="s">
        <v>123</v>
      </c>
      <c r="AX1062" s="324"/>
      <c r="AY1062" s="324"/>
      <c r="AZ1062" s="324" t="s">
        <v>1193</v>
      </c>
      <c r="BA1062" s="324" t="s">
        <v>123</v>
      </c>
      <c r="BB1062" s="365"/>
      <c r="BC1062" s="354"/>
      <c r="BD1062" s="354"/>
      <c r="BE1062" s="307" t="str">
        <f t="shared" si="13"/>
        <v>3.11.01</v>
      </c>
      <c r="BF1062" s="308" t="str">
        <f t="shared" si="11"/>
        <v>BANGUNAN GEDUNG TEMPAT KERJA</v>
      </c>
      <c r="BG1062" s="308">
        <f t="shared" si="12"/>
        <v>50</v>
      </c>
      <c r="BH1062" s="309">
        <f t="shared" si="14"/>
        <v>1283799.8</v>
      </c>
      <c r="BI1062" s="308">
        <f t="shared" si="15"/>
        <v>2013</v>
      </c>
      <c r="BJ1062" s="310">
        <f t="shared" si="16"/>
        <v>64189990</v>
      </c>
      <c r="BK1062" s="310">
        <f t="shared" si="17"/>
        <v>0</v>
      </c>
      <c r="BL1062" s="310">
        <f t="shared" si="18"/>
        <v>0</v>
      </c>
      <c r="BM1062" s="310">
        <f t="shared" si="19"/>
        <v>0</v>
      </c>
      <c r="BN1062" s="311">
        <f t="shared" si="20"/>
        <v>0</v>
      </c>
      <c r="BO1062" s="313">
        <f t="shared" si="21"/>
        <v>10</v>
      </c>
      <c r="BP1062" s="312">
        <f t="shared" si="22"/>
        <v>64190000</v>
      </c>
    </row>
    <row r="1063" spans="1:77">
      <c r="A1063" s="351"/>
      <c r="B1063" s="360"/>
      <c r="C1063" s="361" t="s">
        <v>1150</v>
      </c>
      <c r="D1063" s="324" t="s">
        <v>1186</v>
      </c>
      <c r="E1063" s="362" t="s">
        <v>145</v>
      </c>
      <c r="F1063" s="324" t="s">
        <v>123</v>
      </c>
      <c r="G1063" s="324"/>
      <c r="H1063" s="362" t="s">
        <v>1190</v>
      </c>
      <c r="I1063" s="324"/>
      <c r="J1063" s="324" t="s">
        <v>1193</v>
      </c>
      <c r="K1063" s="363"/>
      <c r="L1063" s="362"/>
      <c r="M1063" s="324">
        <v>154</v>
      </c>
      <c r="N1063" s="324"/>
      <c r="O1063" s="324"/>
      <c r="P1063" s="324"/>
      <c r="Q1063" s="324"/>
      <c r="R1063" s="324"/>
      <c r="S1063" s="324"/>
      <c r="T1063" s="324"/>
      <c r="U1063" s="324"/>
      <c r="V1063" s="324"/>
      <c r="W1063" s="324"/>
      <c r="X1063" s="324"/>
      <c r="Y1063" s="324"/>
      <c r="Z1063" s="324"/>
      <c r="AA1063" s="362" t="s">
        <v>1190</v>
      </c>
      <c r="AB1063" s="324"/>
      <c r="AC1063" s="363"/>
      <c r="AD1063" s="362"/>
      <c r="AE1063" s="324" t="s">
        <v>1197</v>
      </c>
      <c r="AF1063" s="324"/>
      <c r="AG1063" s="324"/>
      <c r="AH1063" s="324"/>
      <c r="AI1063" s="324"/>
      <c r="AJ1063" s="324"/>
      <c r="AK1063" s="324"/>
      <c r="AL1063" s="324"/>
      <c r="AM1063" s="324"/>
      <c r="AN1063" s="324"/>
      <c r="AO1063" s="324"/>
      <c r="AP1063" s="324">
        <v>154</v>
      </c>
      <c r="AQ1063" s="324" t="s">
        <v>204</v>
      </c>
      <c r="AR1063" s="324"/>
      <c r="AS1063" s="324"/>
      <c r="AT1063" s="324"/>
      <c r="AU1063" s="324"/>
      <c r="AV1063" s="364">
        <v>75398400</v>
      </c>
      <c r="AW1063" s="324" t="s">
        <v>123</v>
      </c>
      <c r="AX1063" s="324"/>
      <c r="AY1063" s="324"/>
      <c r="AZ1063" s="324" t="s">
        <v>1193</v>
      </c>
      <c r="BA1063" s="324" t="s">
        <v>123</v>
      </c>
      <c r="BB1063" s="365"/>
      <c r="BC1063" s="354"/>
      <c r="BD1063" s="354"/>
      <c r="BE1063" s="307" t="str">
        <f t="shared" si="13"/>
        <v>3.11.01</v>
      </c>
      <c r="BF1063" s="308" t="str">
        <f t="shared" si="11"/>
        <v>BANGUNAN GEDUNG TEMPAT KERJA</v>
      </c>
      <c r="BG1063" s="308">
        <f t="shared" si="12"/>
        <v>50</v>
      </c>
      <c r="BH1063" s="309">
        <f t="shared" si="14"/>
        <v>1507967.8</v>
      </c>
      <c r="BI1063" s="308">
        <f t="shared" si="15"/>
        <v>2013</v>
      </c>
      <c r="BJ1063" s="310">
        <f t="shared" si="16"/>
        <v>75398390</v>
      </c>
      <c r="BK1063" s="310">
        <f t="shared" si="17"/>
        <v>0</v>
      </c>
      <c r="BL1063" s="310">
        <f t="shared" si="18"/>
        <v>0</v>
      </c>
      <c r="BM1063" s="310">
        <f t="shared" si="19"/>
        <v>0</v>
      </c>
      <c r="BN1063" s="311">
        <f t="shared" si="20"/>
        <v>0</v>
      </c>
      <c r="BO1063" s="313">
        <f t="shared" si="21"/>
        <v>10</v>
      </c>
      <c r="BP1063" s="312">
        <f t="shared" si="22"/>
        <v>75398400</v>
      </c>
    </row>
    <row r="1064" spans="1:77">
      <c r="A1064" s="351"/>
      <c r="B1064" s="360"/>
      <c r="C1064" s="361" t="s">
        <v>1151</v>
      </c>
      <c r="D1064" s="324" t="s">
        <v>1187</v>
      </c>
      <c r="E1064" s="362" t="s">
        <v>145</v>
      </c>
      <c r="F1064" s="324" t="s">
        <v>123</v>
      </c>
      <c r="G1064" s="324"/>
      <c r="H1064" s="362" t="s">
        <v>1190</v>
      </c>
      <c r="I1064" s="324"/>
      <c r="J1064" s="324" t="s">
        <v>1193</v>
      </c>
      <c r="K1064" s="363"/>
      <c r="L1064" s="362"/>
      <c r="M1064" s="324">
        <v>108</v>
      </c>
      <c r="N1064" s="324"/>
      <c r="O1064" s="324"/>
      <c r="P1064" s="324"/>
      <c r="Q1064" s="324"/>
      <c r="R1064" s="324"/>
      <c r="S1064" s="324"/>
      <c r="T1064" s="324"/>
      <c r="U1064" s="324"/>
      <c r="V1064" s="324"/>
      <c r="W1064" s="324"/>
      <c r="X1064" s="324"/>
      <c r="Y1064" s="324"/>
      <c r="Z1064" s="324"/>
      <c r="AA1064" s="362" t="s">
        <v>1190</v>
      </c>
      <c r="AB1064" s="324"/>
      <c r="AC1064" s="363"/>
      <c r="AD1064" s="362"/>
      <c r="AE1064" s="324" t="s">
        <v>1197</v>
      </c>
      <c r="AF1064" s="324"/>
      <c r="AG1064" s="324"/>
      <c r="AH1064" s="324"/>
      <c r="AI1064" s="324"/>
      <c r="AJ1064" s="324"/>
      <c r="AK1064" s="324"/>
      <c r="AL1064" s="324"/>
      <c r="AM1064" s="324"/>
      <c r="AN1064" s="324"/>
      <c r="AO1064" s="324"/>
      <c r="AP1064" s="324">
        <v>108</v>
      </c>
      <c r="AQ1064" s="324" t="s">
        <v>204</v>
      </c>
      <c r="AR1064" s="324"/>
      <c r="AS1064" s="324"/>
      <c r="AT1064" s="324"/>
      <c r="AU1064" s="324"/>
      <c r="AV1064" s="364">
        <v>104247000</v>
      </c>
      <c r="AW1064" s="324" t="s">
        <v>123</v>
      </c>
      <c r="AX1064" s="324"/>
      <c r="AY1064" s="324"/>
      <c r="AZ1064" s="324" t="s">
        <v>1193</v>
      </c>
      <c r="BA1064" s="324" t="s">
        <v>123</v>
      </c>
      <c r="BB1064" s="365"/>
      <c r="BC1064" s="354"/>
      <c r="BD1064" s="354"/>
      <c r="BE1064" s="307" t="str">
        <f t="shared" si="13"/>
        <v>3.11.01</v>
      </c>
      <c r="BF1064" s="308" t="str">
        <f t="shared" si="11"/>
        <v>BANGUNAN GEDUNG TEMPAT KERJA</v>
      </c>
      <c r="BG1064" s="308">
        <f t="shared" si="12"/>
        <v>50</v>
      </c>
      <c r="BH1064" s="309">
        <f t="shared" si="14"/>
        <v>2084939.8</v>
      </c>
      <c r="BI1064" s="308">
        <f t="shared" si="15"/>
        <v>2013</v>
      </c>
      <c r="BJ1064" s="310">
        <f t="shared" si="16"/>
        <v>104246990</v>
      </c>
      <c r="BK1064" s="310">
        <f t="shared" si="17"/>
        <v>0</v>
      </c>
      <c r="BL1064" s="310">
        <f t="shared" si="18"/>
        <v>0</v>
      </c>
      <c r="BM1064" s="310">
        <f t="shared" si="19"/>
        <v>0</v>
      </c>
      <c r="BN1064" s="311">
        <f t="shared" si="20"/>
        <v>0</v>
      </c>
      <c r="BO1064" s="313">
        <f t="shared" si="21"/>
        <v>10</v>
      </c>
      <c r="BP1064" s="312">
        <f t="shared" si="22"/>
        <v>104247000</v>
      </c>
    </row>
    <row r="1065" spans="1:77">
      <c r="A1065" s="351"/>
      <c r="B1065" s="360"/>
      <c r="C1065" s="361" t="s">
        <v>1152</v>
      </c>
      <c r="D1065" s="324" t="s">
        <v>1187</v>
      </c>
      <c r="E1065" s="362" t="s">
        <v>145</v>
      </c>
      <c r="F1065" s="324" t="s">
        <v>123</v>
      </c>
      <c r="G1065" s="324"/>
      <c r="H1065" s="362" t="s">
        <v>1190</v>
      </c>
      <c r="I1065" s="324"/>
      <c r="J1065" s="324" t="s">
        <v>1193</v>
      </c>
      <c r="K1065" s="363"/>
      <c r="L1065" s="362"/>
      <c r="M1065" s="324">
        <v>99</v>
      </c>
      <c r="N1065" s="324"/>
      <c r="O1065" s="324"/>
      <c r="P1065" s="324"/>
      <c r="Q1065" s="324"/>
      <c r="R1065" s="324"/>
      <c r="S1065" s="324"/>
      <c r="T1065" s="324"/>
      <c r="U1065" s="324"/>
      <c r="V1065" s="324"/>
      <c r="W1065" s="324"/>
      <c r="X1065" s="324"/>
      <c r="Y1065" s="324"/>
      <c r="Z1065" s="324"/>
      <c r="AA1065" s="362" t="s">
        <v>1190</v>
      </c>
      <c r="AB1065" s="324"/>
      <c r="AC1065" s="363"/>
      <c r="AD1065" s="362"/>
      <c r="AE1065" s="324" t="s">
        <v>1197</v>
      </c>
      <c r="AF1065" s="324"/>
      <c r="AG1065" s="324"/>
      <c r="AH1065" s="324"/>
      <c r="AI1065" s="324"/>
      <c r="AJ1065" s="324"/>
      <c r="AK1065" s="324"/>
      <c r="AL1065" s="324"/>
      <c r="AM1065" s="324"/>
      <c r="AN1065" s="324"/>
      <c r="AO1065" s="324"/>
      <c r="AP1065" s="324">
        <v>99</v>
      </c>
      <c r="AQ1065" s="324" t="s">
        <v>204</v>
      </c>
      <c r="AR1065" s="324"/>
      <c r="AS1065" s="324"/>
      <c r="AT1065" s="324"/>
      <c r="AU1065" s="324"/>
      <c r="AV1065" s="364">
        <v>102910500</v>
      </c>
      <c r="AW1065" s="324" t="s">
        <v>123</v>
      </c>
      <c r="AX1065" s="324"/>
      <c r="AY1065" s="324"/>
      <c r="AZ1065" s="324" t="s">
        <v>1193</v>
      </c>
      <c r="BA1065" s="324" t="s">
        <v>123</v>
      </c>
      <c r="BB1065" s="365"/>
      <c r="BC1065" s="354"/>
      <c r="BD1065" s="354"/>
      <c r="BE1065" s="307" t="str">
        <f t="shared" si="13"/>
        <v>3.11.01</v>
      </c>
      <c r="BF1065" s="308" t="str">
        <f t="shared" si="11"/>
        <v>BANGUNAN GEDUNG TEMPAT KERJA</v>
      </c>
      <c r="BG1065" s="308">
        <f t="shared" si="12"/>
        <v>50</v>
      </c>
      <c r="BH1065" s="309">
        <f t="shared" si="14"/>
        <v>2058209.8</v>
      </c>
      <c r="BI1065" s="308">
        <f t="shared" si="15"/>
        <v>2013</v>
      </c>
      <c r="BJ1065" s="310">
        <f t="shared" si="16"/>
        <v>102910490</v>
      </c>
      <c r="BK1065" s="310">
        <f t="shared" si="17"/>
        <v>0</v>
      </c>
      <c r="BL1065" s="310">
        <f t="shared" si="18"/>
        <v>0</v>
      </c>
      <c r="BM1065" s="310">
        <f t="shared" si="19"/>
        <v>0</v>
      </c>
      <c r="BN1065" s="311">
        <f t="shared" si="20"/>
        <v>0</v>
      </c>
      <c r="BO1065" s="313">
        <f t="shared" si="21"/>
        <v>10</v>
      </c>
      <c r="BP1065" s="312">
        <f t="shared" si="22"/>
        <v>102910500</v>
      </c>
    </row>
    <row r="1066" spans="1:77">
      <c r="A1066" s="351"/>
      <c r="B1066" s="360"/>
      <c r="C1066" s="361" t="s">
        <v>1153</v>
      </c>
      <c r="D1066" s="324" t="s">
        <v>1187</v>
      </c>
      <c r="E1066" s="362" t="s">
        <v>145</v>
      </c>
      <c r="F1066" s="324" t="s">
        <v>123</v>
      </c>
      <c r="G1066" s="324"/>
      <c r="H1066" s="362" t="s">
        <v>1190</v>
      </c>
      <c r="I1066" s="324"/>
      <c r="J1066" s="324" t="s">
        <v>1193</v>
      </c>
      <c r="K1066" s="363"/>
      <c r="L1066" s="362"/>
      <c r="M1066" s="324">
        <v>154</v>
      </c>
      <c r="N1066" s="324"/>
      <c r="O1066" s="324"/>
      <c r="P1066" s="324"/>
      <c r="Q1066" s="324"/>
      <c r="R1066" s="324"/>
      <c r="S1066" s="324"/>
      <c r="T1066" s="324"/>
      <c r="U1066" s="324"/>
      <c r="V1066" s="324"/>
      <c r="W1066" s="324"/>
      <c r="X1066" s="324"/>
      <c r="Y1066" s="324"/>
      <c r="Z1066" s="324"/>
      <c r="AA1066" s="362" t="s">
        <v>1190</v>
      </c>
      <c r="AB1066" s="324"/>
      <c r="AC1066" s="363"/>
      <c r="AD1066" s="362"/>
      <c r="AE1066" s="324" t="s">
        <v>1197</v>
      </c>
      <c r="AF1066" s="324"/>
      <c r="AG1066" s="324"/>
      <c r="AH1066" s="324"/>
      <c r="AI1066" s="324"/>
      <c r="AJ1066" s="324"/>
      <c r="AK1066" s="324"/>
      <c r="AL1066" s="324"/>
      <c r="AM1066" s="324"/>
      <c r="AN1066" s="324"/>
      <c r="AO1066" s="324"/>
      <c r="AP1066" s="324">
        <v>154</v>
      </c>
      <c r="AQ1066" s="324" t="s">
        <v>204</v>
      </c>
      <c r="AR1066" s="324"/>
      <c r="AS1066" s="324"/>
      <c r="AT1066" s="324"/>
      <c r="AU1066" s="324"/>
      <c r="AV1066" s="364">
        <v>160083000</v>
      </c>
      <c r="AW1066" s="324" t="s">
        <v>123</v>
      </c>
      <c r="AX1066" s="324"/>
      <c r="AY1066" s="324"/>
      <c r="AZ1066" s="324" t="s">
        <v>1193</v>
      </c>
      <c r="BA1066" s="324" t="s">
        <v>123</v>
      </c>
      <c r="BB1066" s="365"/>
      <c r="BC1066" s="354"/>
      <c r="BD1066" s="354"/>
      <c r="BE1066" s="307" t="str">
        <f t="shared" si="13"/>
        <v>3.11.01</v>
      </c>
      <c r="BF1066" s="308" t="str">
        <f t="shared" si="11"/>
        <v>BANGUNAN GEDUNG TEMPAT KERJA</v>
      </c>
      <c r="BG1066" s="308">
        <f t="shared" si="12"/>
        <v>50</v>
      </c>
      <c r="BH1066" s="309">
        <f t="shared" si="14"/>
        <v>3201659.8</v>
      </c>
      <c r="BI1066" s="308">
        <f t="shared" si="15"/>
        <v>2013</v>
      </c>
      <c r="BJ1066" s="310">
        <f t="shared" si="16"/>
        <v>160082990</v>
      </c>
      <c r="BK1066" s="310">
        <f t="shared" si="17"/>
        <v>0</v>
      </c>
      <c r="BL1066" s="310">
        <f t="shared" si="18"/>
        <v>0</v>
      </c>
      <c r="BM1066" s="310">
        <f t="shared" si="19"/>
        <v>0</v>
      </c>
      <c r="BN1066" s="311">
        <f t="shared" si="20"/>
        <v>0</v>
      </c>
      <c r="BO1066" s="313">
        <f t="shared" si="21"/>
        <v>10</v>
      </c>
      <c r="BP1066" s="312">
        <f t="shared" si="22"/>
        <v>160083000</v>
      </c>
    </row>
    <row r="1067" spans="1:77" s="97" customFormat="1">
      <c r="A1067" s="366"/>
      <c r="B1067" s="360"/>
      <c r="C1067" s="361" t="s">
        <v>1154</v>
      </c>
      <c r="D1067" s="324" t="s">
        <v>1187</v>
      </c>
      <c r="E1067" s="362" t="s">
        <v>145</v>
      </c>
      <c r="F1067" s="324"/>
      <c r="G1067" s="324"/>
      <c r="H1067" s="362"/>
      <c r="I1067" s="324"/>
      <c r="J1067" s="324"/>
      <c r="K1067" s="363"/>
      <c r="L1067" s="362"/>
      <c r="M1067" s="324"/>
      <c r="N1067" s="324"/>
      <c r="O1067" s="324"/>
      <c r="P1067" s="324"/>
      <c r="Q1067" s="324"/>
      <c r="R1067" s="324"/>
      <c r="S1067" s="324"/>
      <c r="T1067" s="324"/>
      <c r="U1067" s="324"/>
      <c r="V1067" s="324"/>
      <c r="W1067" s="324"/>
      <c r="X1067" s="324"/>
      <c r="Y1067" s="324"/>
      <c r="Z1067" s="324"/>
      <c r="AA1067" s="362"/>
      <c r="AB1067" s="324"/>
      <c r="AC1067" s="363"/>
      <c r="AD1067" s="362"/>
      <c r="AE1067" s="324"/>
      <c r="AF1067" s="324"/>
      <c r="AG1067" s="324"/>
      <c r="AH1067" s="324"/>
      <c r="AI1067" s="324"/>
      <c r="AJ1067" s="324"/>
      <c r="AK1067" s="324"/>
      <c r="AL1067" s="324"/>
      <c r="AM1067" s="324"/>
      <c r="AN1067" s="324"/>
      <c r="AO1067" s="324"/>
      <c r="AP1067" s="324"/>
      <c r="AQ1067" s="324" t="s">
        <v>204</v>
      </c>
      <c r="AR1067" s="324"/>
      <c r="AS1067" s="324"/>
      <c r="AT1067" s="324"/>
      <c r="AU1067" s="324"/>
      <c r="AV1067" s="364">
        <v>6379171023</v>
      </c>
      <c r="AW1067" s="324"/>
      <c r="AX1067" s="324"/>
      <c r="AY1067" s="324"/>
      <c r="AZ1067" s="324"/>
      <c r="BA1067" s="324"/>
      <c r="BB1067" s="365"/>
      <c r="BC1067" s="354"/>
      <c r="BD1067" s="354"/>
      <c r="BE1067" s="307" t="str">
        <f t="shared" si="13"/>
        <v>3.11.01</v>
      </c>
      <c r="BF1067" s="308" t="str">
        <f t="shared" si="11"/>
        <v>BANGUNAN GEDUNG TEMPAT KERJA</v>
      </c>
      <c r="BG1067" s="308">
        <f t="shared" si="12"/>
        <v>50</v>
      </c>
      <c r="BH1067" s="309">
        <f t="shared" si="14"/>
        <v>127583420.26000001</v>
      </c>
      <c r="BI1067" s="308">
        <f t="shared" si="15"/>
        <v>2013</v>
      </c>
      <c r="BJ1067" s="310">
        <f t="shared" si="16"/>
        <v>6379171013</v>
      </c>
      <c r="BK1067" s="310">
        <f t="shared" si="17"/>
        <v>0</v>
      </c>
      <c r="BL1067" s="310">
        <f t="shared" si="18"/>
        <v>0</v>
      </c>
      <c r="BM1067" s="310">
        <f t="shared" si="19"/>
        <v>0</v>
      </c>
      <c r="BN1067" s="311">
        <f t="shared" si="20"/>
        <v>0</v>
      </c>
      <c r="BO1067" s="313">
        <f t="shared" si="21"/>
        <v>10</v>
      </c>
      <c r="BP1067" s="312">
        <f t="shared" si="22"/>
        <v>6379171023</v>
      </c>
      <c r="BQ1067" s="101"/>
      <c r="BR1067" s="101"/>
      <c r="BS1067" s="101"/>
      <c r="BT1067" s="101"/>
      <c r="BU1067" s="101"/>
      <c r="BV1067" s="101"/>
      <c r="BW1067" s="101"/>
      <c r="BX1067" s="101"/>
      <c r="BY1067" s="101"/>
    </row>
    <row r="1068" spans="1:77" s="100" customFormat="1" ht="30">
      <c r="A1068" s="351"/>
      <c r="B1068" s="355"/>
      <c r="C1068" s="353" t="s">
        <v>1155</v>
      </c>
      <c r="D1068" s="325"/>
      <c r="E1068" s="356" t="s">
        <v>145</v>
      </c>
      <c r="F1068" s="325" t="s">
        <v>123</v>
      </c>
      <c r="G1068" s="325" t="s">
        <v>1188</v>
      </c>
      <c r="H1068" s="356" t="s">
        <v>1192</v>
      </c>
      <c r="I1068" s="325"/>
      <c r="J1068" s="325" t="s">
        <v>1193</v>
      </c>
      <c r="K1068" s="357">
        <v>39701</v>
      </c>
      <c r="L1068" s="356" t="s">
        <v>1194</v>
      </c>
      <c r="M1068" s="325"/>
      <c r="N1068" s="325"/>
      <c r="O1068" s="325"/>
      <c r="P1068" s="325"/>
      <c r="Q1068" s="325"/>
      <c r="R1068" s="325"/>
      <c r="S1068" s="325"/>
      <c r="T1068" s="325"/>
      <c r="U1068" s="325"/>
      <c r="V1068" s="325"/>
      <c r="W1068" s="325"/>
      <c r="X1068" s="325"/>
      <c r="Y1068" s="325"/>
      <c r="Z1068" s="325" t="s">
        <v>1188</v>
      </c>
      <c r="AA1068" s="356" t="s">
        <v>1192</v>
      </c>
      <c r="AB1068" s="325"/>
      <c r="AC1068" s="357">
        <v>39701</v>
      </c>
      <c r="AD1068" s="356" t="s">
        <v>1194</v>
      </c>
      <c r="AE1068" s="325"/>
      <c r="AF1068" s="325"/>
      <c r="AG1068" s="325"/>
      <c r="AH1068" s="325"/>
      <c r="AI1068" s="325"/>
      <c r="AJ1068" s="325"/>
      <c r="AK1068" s="325"/>
      <c r="AL1068" s="325"/>
      <c r="AM1068" s="325"/>
      <c r="AN1068" s="325"/>
      <c r="AO1068" s="325"/>
      <c r="AP1068" s="325"/>
      <c r="AQ1068" s="325"/>
      <c r="AR1068" s="325"/>
      <c r="AS1068" s="325"/>
      <c r="AT1068" s="325"/>
      <c r="AU1068" s="325"/>
      <c r="AV1068" s="358"/>
      <c r="AW1068" s="325" t="s">
        <v>123</v>
      </c>
      <c r="AX1068" s="325"/>
      <c r="AY1068" s="325"/>
      <c r="AZ1068" s="325" t="s">
        <v>1193</v>
      </c>
      <c r="BA1068" s="325" t="s">
        <v>123</v>
      </c>
      <c r="BB1068" s="359"/>
      <c r="BC1068" s="352"/>
      <c r="BD1068" s="352"/>
      <c r="BE1068" s="307" t="str">
        <f t="shared" si="13"/>
        <v/>
      </c>
      <c r="BF1068" s="308"/>
      <c r="BG1068" s="308"/>
      <c r="BH1068" s="309"/>
      <c r="BI1068" s="308"/>
      <c r="BJ1068" s="310"/>
      <c r="BK1068" s="310"/>
      <c r="BL1068" s="310"/>
      <c r="BM1068" s="310">
        <f t="shared" si="19"/>
        <v>0</v>
      </c>
      <c r="BN1068" s="311"/>
      <c r="BO1068" s="313">
        <f t="shared" si="21"/>
        <v>0</v>
      </c>
      <c r="BP1068" s="312"/>
      <c r="BQ1068" s="121"/>
      <c r="BR1068" s="121"/>
      <c r="BS1068" s="121"/>
      <c r="BT1068" s="121"/>
      <c r="BU1068" s="121"/>
      <c r="BV1068" s="121"/>
      <c r="BW1068" s="121"/>
      <c r="BX1068" s="121"/>
      <c r="BY1068" s="121"/>
    </row>
    <row r="1069" spans="1:77" s="100" customFormat="1" ht="30">
      <c r="A1069" s="367"/>
      <c r="B1069" s="368"/>
      <c r="C1069" s="369" t="s">
        <v>1156</v>
      </c>
      <c r="D1069" s="370"/>
      <c r="E1069" s="371" t="s">
        <v>145</v>
      </c>
      <c r="F1069" s="372" t="s">
        <v>123</v>
      </c>
      <c r="G1069" s="372" t="s">
        <v>1188</v>
      </c>
      <c r="H1069" s="371" t="s">
        <v>1192</v>
      </c>
      <c r="I1069" s="325"/>
      <c r="J1069" s="372" t="s">
        <v>1193</v>
      </c>
      <c r="K1069" s="373">
        <v>39701</v>
      </c>
      <c r="L1069" s="374" t="s">
        <v>1194</v>
      </c>
      <c r="M1069" s="372"/>
      <c r="N1069" s="372"/>
      <c r="O1069" s="375"/>
      <c r="P1069" s="375"/>
      <c r="Q1069" s="375"/>
      <c r="R1069" s="370"/>
      <c r="S1069" s="370"/>
      <c r="T1069" s="370"/>
      <c r="U1069" s="370"/>
      <c r="V1069" s="370"/>
      <c r="W1069" s="370"/>
      <c r="X1069" s="370"/>
      <c r="Y1069" s="370"/>
      <c r="Z1069" s="372" t="s">
        <v>1188</v>
      </c>
      <c r="AA1069" s="371" t="s">
        <v>1192</v>
      </c>
      <c r="AB1069" s="376"/>
      <c r="AC1069" s="377">
        <v>39701</v>
      </c>
      <c r="AD1069" s="371" t="s">
        <v>1194</v>
      </c>
      <c r="AE1069" s="370"/>
      <c r="AF1069" s="370"/>
      <c r="AG1069" s="370"/>
      <c r="AH1069" s="370"/>
      <c r="AI1069" s="370"/>
      <c r="AJ1069" s="370"/>
      <c r="AK1069" s="370"/>
      <c r="AL1069" s="370"/>
      <c r="AM1069" s="370"/>
      <c r="AN1069" s="370"/>
      <c r="AO1069" s="370"/>
      <c r="AP1069" s="370"/>
      <c r="AQ1069" s="370"/>
      <c r="AR1069" s="370"/>
      <c r="AS1069" s="370"/>
      <c r="AT1069" s="370"/>
      <c r="AU1069" s="370"/>
      <c r="AV1069" s="378"/>
      <c r="AW1069" s="372" t="s">
        <v>123</v>
      </c>
      <c r="AX1069" s="372"/>
      <c r="AY1069" s="372"/>
      <c r="AZ1069" s="372" t="s">
        <v>1193</v>
      </c>
      <c r="BA1069" s="372" t="s">
        <v>123</v>
      </c>
      <c r="BB1069" s="359"/>
      <c r="BC1069" s="352"/>
      <c r="BD1069" s="352"/>
      <c r="BE1069" s="307" t="str">
        <f t="shared" si="13"/>
        <v/>
      </c>
      <c r="BF1069" s="308"/>
      <c r="BG1069" s="308"/>
      <c r="BH1069" s="309"/>
      <c r="BI1069" s="308"/>
      <c r="BJ1069" s="310"/>
      <c r="BK1069" s="310"/>
      <c r="BL1069" s="310"/>
      <c r="BM1069" s="310">
        <f t="shared" si="19"/>
        <v>0</v>
      </c>
      <c r="BN1069" s="311"/>
      <c r="BO1069" s="313">
        <f t="shared" si="21"/>
        <v>0</v>
      </c>
      <c r="BP1069" s="312"/>
      <c r="BQ1069" s="121"/>
      <c r="BR1069" s="121"/>
      <c r="BS1069" s="121"/>
      <c r="BT1069" s="121"/>
      <c r="BU1069" s="121"/>
      <c r="BV1069" s="121"/>
      <c r="BW1069" s="121"/>
      <c r="BX1069" s="121"/>
      <c r="BY1069" s="121"/>
    </row>
    <row r="1070" spans="1:77" s="100" customFormat="1" ht="30">
      <c r="A1070" s="379"/>
      <c r="B1070" s="380"/>
      <c r="C1070" s="381" t="s">
        <v>1157</v>
      </c>
      <c r="D1070" s="382"/>
      <c r="E1070" s="383" t="s">
        <v>145</v>
      </c>
      <c r="F1070" s="384" t="s">
        <v>123</v>
      </c>
      <c r="G1070" s="384" t="s">
        <v>1188</v>
      </c>
      <c r="H1070" s="383" t="s">
        <v>1192</v>
      </c>
      <c r="I1070" s="325"/>
      <c r="J1070" s="384" t="s">
        <v>1193</v>
      </c>
      <c r="K1070" s="385">
        <v>39701</v>
      </c>
      <c r="L1070" s="386" t="s">
        <v>1194</v>
      </c>
      <c r="M1070" s="384"/>
      <c r="N1070" s="384"/>
      <c r="O1070" s="387"/>
      <c r="P1070" s="387"/>
      <c r="Q1070" s="387"/>
      <c r="R1070" s="382"/>
      <c r="S1070" s="382"/>
      <c r="T1070" s="382"/>
      <c r="U1070" s="382"/>
      <c r="V1070" s="382"/>
      <c r="W1070" s="382"/>
      <c r="X1070" s="382"/>
      <c r="Y1070" s="382"/>
      <c r="Z1070" s="384" t="s">
        <v>1188</v>
      </c>
      <c r="AA1070" s="383" t="s">
        <v>1192</v>
      </c>
      <c r="AB1070" s="376"/>
      <c r="AC1070" s="388">
        <v>39701</v>
      </c>
      <c r="AD1070" s="383" t="s">
        <v>1194</v>
      </c>
      <c r="AE1070" s="382"/>
      <c r="AF1070" s="382"/>
      <c r="AG1070" s="382"/>
      <c r="AH1070" s="382"/>
      <c r="AI1070" s="382"/>
      <c r="AJ1070" s="382"/>
      <c r="AK1070" s="382"/>
      <c r="AL1070" s="382"/>
      <c r="AM1070" s="382"/>
      <c r="AN1070" s="382"/>
      <c r="AO1070" s="382"/>
      <c r="AP1070" s="382"/>
      <c r="AQ1070" s="382"/>
      <c r="AR1070" s="382"/>
      <c r="AS1070" s="382"/>
      <c r="AT1070" s="382"/>
      <c r="AU1070" s="382"/>
      <c r="AV1070" s="389"/>
      <c r="AW1070" s="384" t="s">
        <v>123</v>
      </c>
      <c r="AX1070" s="384"/>
      <c r="AY1070" s="384"/>
      <c r="AZ1070" s="384" t="s">
        <v>1193</v>
      </c>
      <c r="BA1070" s="384" t="s">
        <v>123</v>
      </c>
      <c r="BB1070" s="359"/>
      <c r="BC1070" s="352"/>
      <c r="BD1070" s="352"/>
      <c r="BE1070" s="307" t="str">
        <f t="shared" si="13"/>
        <v/>
      </c>
      <c r="BF1070" s="308"/>
      <c r="BG1070" s="308"/>
      <c r="BH1070" s="309"/>
      <c r="BI1070" s="308"/>
      <c r="BJ1070" s="310"/>
      <c r="BK1070" s="310"/>
      <c r="BL1070" s="310"/>
      <c r="BM1070" s="310">
        <f t="shared" si="19"/>
        <v>0</v>
      </c>
      <c r="BN1070" s="311"/>
      <c r="BO1070" s="313">
        <f t="shared" si="21"/>
        <v>0</v>
      </c>
      <c r="BP1070" s="312"/>
      <c r="BQ1070" s="121"/>
      <c r="BR1070" s="121"/>
      <c r="BS1070" s="121"/>
      <c r="BT1070" s="121"/>
      <c r="BU1070" s="121"/>
      <c r="BV1070" s="121"/>
      <c r="BW1070" s="121"/>
      <c r="BX1070" s="121"/>
      <c r="BY1070" s="121"/>
    </row>
    <row r="1071" spans="1:77" s="100" customFormat="1" ht="30">
      <c r="A1071" s="351"/>
      <c r="B1071" s="355"/>
      <c r="C1071" s="353" t="s">
        <v>1158</v>
      </c>
      <c r="D1071" s="325"/>
      <c r="E1071" s="356" t="s">
        <v>145</v>
      </c>
      <c r="F1071" s="325" t="s">
        <v>123</v>
      </c>
      <c r="G1071" s="325" t="s">
        <v>1188</v>
      </c>
      <c r="H1071" s="356" t="s">
        <v>1192</v>
      </c>
      <c r="I1071" s="325"/>
      <c r="J1071" s="325" t="s">
        <v>1193</v>
      </c>
      <c r="K1071" s="357">
        <v>39701</v>
      </c>
      <c r="L1071" s="356" t="s">
        <v>1194</v>
      </c>
      <c r="M1071" s="325"/>
      <c r="N1071" s="325"/>
      <c r="O1071" s="325"/>
      <c r="P1071" s="325"/>
      <c r="Q1071" s="325"/>
      <c r="R1071" s="325"/>
      <c r="S1071" s="325"/>
      <c r="T1071" s="325"/>
      <c r="U1071" s="325"/>
      <c r="V1071" s="325"/>
      <c r="W1071" s="325"/>
      <c r="X1071" s="325"/>
      <c r="Y1071" s="325"/>
      <c r="Z1071" s="325" t="s">
        <v>1188</v>
      </c>
      <c r="AA1071" s="356" t="s">
        <v>1192</v>
      </c>
      <c r="AB1071" s="325"/>
      <c r="AC1071" s="357">
        <v>39701</v>
      </c>
      <c r="AD1071" s="356" t="s">
        <v>1194</v>
      </c>
      <c r="AE1071" s="325"/>
      <c r="AF1071" s="325"/>
      <c r="AG1071" s="325"/>
      <c r="AH1071" s="325"/>
      <c r="AI1071" s="325"/>
      <c r="AJ1071" s="325"/>
      <c r="AK1071" s="325"/>
      <c r="AL1071" s="325"/>
      <c r="AM1071" s="325"/>
      <c r="AN1071" s="325"/>
      <c r="AO1071" s="325"/>
      <c r="AP1071" s="325"/>
      <c r="AQ1071" s="325"/>
      <c r="AR1071" s="325"/>
      <c r="AS1071" s="325"/>
      <c r="AT1071" s="325"/>
      <c r="AU1071" s="325"/>
      <c r="AV1071" s="358"/>
      <c r="AW1071" s="325" t="s">
        <v>123</v>
      </c>
      <c r="AX1071" s="325"/>
      <c r="AY1071" s="325"/>
      <c r="AZ1071" s="325" t="s">
        <v>1193</v>
      </c>
      <c r="BA1071" s="325" t="s">
        <v>123</v>
      </c>
      <c r="BB1071" s="359"/>
      <c r="BC1071" s="352"/>
      <c r="BD1071" s="352"/>
      <c r="BE1071" s="307" t="str">
        <f t="shared" si="13"/>
        <v/>
      </c>
      <c r="BF1071" s="308"/>
      <c r="BG1071" s="308"/>
      <c r="BH1071" s="309"/>
      <c r="BI1071" s="308"/>
      <c r="BJ1071" s="310"/>
      <c r="BK1071" s="310"/>
      <c r="BL1071" s="310"/>
      <c r="BM1071" s="310">
        <f t="shared" si="19"/>
        <v>0</v>
      </c>
      <c r="BN1071" s="311"/>
      <c r="BO1071" s="313">
        <f t="shared" si="21"/>
        <v>0</v>
      </c>
      <c r="BP1071" s="312"/>
      <c r="BQ1071" s="121"/>
      <c r="BR1071" s="121"/>
      <c r="BS1071" s="121"/>
      <c r="BT1071" s="121"/>
      <c r="BU1071" s="121"/>
      <c r="BV1071" s="121"/>
      <c r="BW1071" s="121"/>
      <c r="BX1071" s="121"/>
      <c r="BY1071" s="121"/>
    </row>
    <row r="1072" spans="1:77" s="100" customFormat="1" ht="30">
      <c r="A1072" s="351"/>
      <c r="B1072" s="355"/>
      <c r="C1072" s="353" t="s">
        <v>1159</v>
      </c>
      <c r="D1072" s="325"/>
      <c r="E1072" s="356" t="s">
        <v>145</v>
      </c>
      <c r="F1072" s="325" t="s">
        <v>123</v>
      </c>
      <c r="G1072" s="325" t="s">
        <v>1188</v>
      </c>
      <c r="H1072" s="356" t="s">
        <v>1192</v>
      </c>
      <c r="I1072" s="325"/>
      <c r="J1072" s="325" t="s">
        <v>1193</v>
      </c>
      <c r="K1072" s="357">
        <v>39701</v>
      </c>
      <c r="L1072" s="356" t="s">
        <v>1194</v>
      </c>
      <c r="M1072" s="325"/>
      <c r="N1072" s="325"/>
      <c r="O1072" s="325"/>
      <c r="P1072" s="325"/>
      <c r="Q1072" s="325"/>
      <c r="R1072" s="325"/>
      <c r="S1072" s="325"/>
      <c r="T1072" s="325"/>
      <c r="U1072" s="325"/>
      <c r="V1072" s="325"/>
      <c r="W1072" s="325"/>
      <c r="X1072" s="325"/>
      <c r="Y1072" s="325"/>
      <c r="Z1072" s="325" t="s">
        <v>1188</v>
      </c>
      <c r="AA1072" s="356" t="s">
        <v>1192</v>
      </c>
      <c r="AB1072" s="325"/>
      <c r="AC1072" s="357">
        <v>39701</v>
      </c>
      <c r="AD1072" s="356" t="s">
        <v>1194</v>
      </c>
      <c r="AE1072" s="325"/>
      <c r="AF1072" s="325"/>
      <c r="AG1072" s="325"/>
      <c r="AH1072" s="325"/>
      <c r="AI1072" s="325"/>
      <c r="AJ1072" s="325"/>
      <c r="AK1072" s="325"/>
      <c r="AL1072" s="325"/>
      <c r="AM1072" s="325"/>
      <c r="AN1072" s="325"/>
      <c r="AO1072" s="325"/>
      <c r="AP1072" s="325"/>
      <c r="AQ1072" s="325"/>
      <c r="AR1072" s="325"/>
      <c r="AS1072" s="325"/>
      <c r="AT1072" s="325"/>
      <c r="AU1072" s="325"/>
      <c r="AV1072" s="358"/>
      <c r="AW1072" s="325" t="s">
        <v>123</v>
      </c>
      <c r="AX1072" s="325"/>
      <c r="AY1072" s="325"/>
      <c r="AZ1072" s="325" t="s">
        <v>1193</v>
      </c>
      <c r="BA1072" s="325" t="s">
        <v>123</v>
      </c>
      <c r="BB1072" s="359"/>
      <c r="BC1072" s="352"/>
      <c r="BD1072" s="352"/>
      <c r="BE1072" s="307" t="str">
        <f t="shared" si="13"/>
        <v/>
      </c>
      <c r="BF1072" s="308"/>
      <c r="BG1072" s="308"/>
      <c r="BH1072" s="309"/>
      <c r="BI1072" s="308"/>
      <c r="BJ1072" s="310"/>
      <c r="BK1072" s="310"/>
      <c r="BL1072" s="310"/>
      <c r="BM1072" s="310">
        <f t="shared" si="19"/>
        <v>0</v>
      </c>
      <c r="BN1072" s="311"/>
      <c r="BO1072" s="313">
        <f t="shared" si="21"/>
        <v>0</v>
      </c>
      <c r="BP1072" s="312"/>
      <c r="BQ1072" s="121"/>
      <c r="BR1072" s="121"/>
      <c r="BS1072" s="121"/>
      <c r="BT1072" s="121"/>
      <c r="BU1072" s="121"/>
      <c r="BV1072" s="121"/>
      <c r="BW1072" s="121"/>
      <c r="BX1072" s="121"/>
      <c r="BY1072" s="121"/>
    </row>
    <row r="1073" spans="1:77" s="100" customFormat="1" ht="30">
      <c r="A1073" s="351"/>
      <c r="B1073" s="355"/>
      <c r="C1073" s="353" t="s">
        <v>1160</v>
      </c>
      <c r="D1073" s="325"/>
      <c r="E1073" s="356" t="s">
        <v>145</v>
      </c>
      <c r="F1073" s="325" t="s">
        <v>123</v>
      </c>
      <c r="G1073" s="325" t="s">
        <v>1188</v>
      </c>
      <c r="H1073" s="356" t="s">
        <v>1192</v>
      </c>
      <c r="I1073" s="325"/>
      <c r="J1073" s="325" t="s">
        <v>1193</v>
      </c>
      <c r="K1073" s="357">
        <v>39701</v>
      </c>
      <c r="L1073" s="356" t="s">
        <v>1194</v>
      </c>
      <c r="M1073" s="325"/>
      <c r="N1073" s="325"/>
      <c r="O1073" s="325"/>
      <c r="P1073" s="325"/>
      <c r="Q1073" s="325"/>
      <c r="R1073" s="325"/>
      <c r="S1073" s="325"/>
      <c r="T1073" s="325"/>
      <c r="U1073" s="325"/>
      <c r="V1073" s="325"/>
      <c r="W1073" s="325"/>
      <c r="X1073" s="325"/>
      <c r="Y1073" s="325"/>
      <c r="Z1073" s="325" t="s">
        <v>1188</v>
      </c>
      <c r="AA1073" s="356" t="s">
        <v>1192</v>
      </c>
      <c r="AB1073" s="325"/>
      <c r="AC1073" s="357">
        <v>39701</v>
      </c>
      <c r="AD1073" s="356" t="s">
        <v>1194</v>
      </c>
      <c r="AE1073" s="325"/>
      <c r="AF1073" s="325"/>
      <c r="AG1073" s="325"/>
      <c r="AH1073" s="325"/>
      <c r="AI1073" s="325"/>
      <c r="AJ1073" s="325"/>
      <c r="AK1073" s="325"/>
      <c r="AL1073" s="325"/>
      <c r="AM1073" s="325"/>
      <c r="AN1073" s="325"/>
      <c r="AO1073" s="325"/>
      <c r="AP1073" s="325"/>
      <c r="AQ1073" s="325"/>
      <c r="AR1073" s="325"/>
      <c r="AS1073" s="325"/>
      <c r="AT1073" s="325"/>
      <c r="AU1073" s="325"/>
      <c r="AV1073" s="358"/>
      <c r="AW1073" s="325" t="s">
        <v>123</v>
      </c>
      <c r="AX1073" s="325"/>
      <c r="AY1073" s="325"/>
      <c r="AZ1073" s="325" t="s">
        <v>1193</v>
      </c>
      <c r="BA1073" s="325" t="s">
        <v>123</v>
      </c>
      <c r="BB1073" s="359"/>
      <c r="BC1073" s="352"/>
      <c r="BD1073" s="352"/>
      <c r="BE1073" s="307" t="str">
        <f t="shared" si="13"/>
        <v/>
      </c>
      <c r="BF1073" s="308"/>
      <c r="BG1073" s="308"/>
      <c r="BH1073" s="309"/>
      <c r="BI1073" s="308"/>
      <c r="BJ1073" s="310"/>
      <c r="BK1073" s="310"/>
      <c r="BL1073" s="310"/>
      <c r="BM1073" s="310">
        <f t="shared" si="19"/>
        <v>0</v>
      </c>
      <c r="BN1073" s="311"/>
      <c r="BO1073" s="313">
        <f t="shared" si="21"/>
        <v>0</v>
      </c>
      <c r="BP1073" s="312"/>
      <c r="BQ1073" s="121"/>
      <c r="BR1073" s="121"/>
      <c r="BS1073" s="121"/>
      <c r="BT1073" s="121"/>
      <c r="BU1073" s="121"/>
      <c r="BV1073" s="121"/>
      <c r="BW1073" s="121"/>
      <c r="BX1073" s="121"/>
      <c r="BY1073" s="121"/>
    </row>
    <row r="1074" spans="1:77" s="100" customFormat="1" ht="30">
      <c r="A1074" s="351"/>
      <c r="B1074" s="355"/>
      <c r="C1074" s="353" t="s">
        <v>1161</v>
      </c>
      <c r="D1074" s="325"/>
      <c r="E1074" s="356" t="s">
        <v>145</v>
      </c>
      <c r="F1074" s="325" t="s">
        <v>123</v>
      </c>
      <c r="G1074" s="325" t="s">
        <v>1188</v>
      </c>
      <c r="H1074" s="356" t="s">
        <v>1192</v>
      </c>
      <c r="I1074" s="325"/>
      <c r="J1074" s="325" t="s">
        <v>1193</v>
      </c>
      <c r="K1074" s="357">
        <v>39701</v>
      </c>
      <c r="L1074" s="356" t="s">
        <v>1194</v>
      </c>
      <c r="M1074" s="325"/>
      <c r="N1074" s="325"/>
      <c r="O1074" s="325"/>
      <c r="P1074" s="325"/>
      <c r="Q1074" s="325"/>
      <c r="R1074" s="325"/>
      <c r="S1074" s="325"/>
      <c r="T1074" s="325"/>
      <c r="U1074" s="325"/>
      <c r="V1074" s="325"/>
      <c r="W1074" s="325"/>
      <c r="X1074" s="325"/>
      <c r="Y1074" s="325"/>
      <c r="Z1074" s="325" t="s">
        <v>1188</v>
      </c>
      <c r="AA1074" s="356" t="s">
        <v>1192</v>
      </c>
      <c r="AB1074" s="325"/>
      <c r="AC1074" s="357">
        <v>39701</v>
      </c>
      <c r="AD1074" s="356" t="s">
        <v>1194</v>
      </c>
      <c r="AE1074" s="325"/>
      <c r="AF1074" s="325"/>
      <c r="AG1074" s="325"/>
      <c r="AH1074" s="325"/>
      <c r="AI1074" s="325"/>
      <c r="AJ1074" s="325"/>
      <c r="AK1074" s="325"/>
      <c r="AL1074" s="325"/>
      <c r="AM1074" s="325"/>
      <c r="AN1074" s="325"/>
      <c r="AO1074" s="325"/>
      <c r="AP1074" s="325"/>
      <c r="AQ1074" s="325"/>
      <c r="AR1074" s="325"/>
      <c r="AS1074" s="325"/>
      <c r="AT1074" s="325"/>
      <c r="AU1074" s="325"/>
      <c r="AV1074" s="358"/>
      <c r="AW1074" s="325" t="s">
        <v>123</v>
      </c>
      <c r="AX1074" s="325"/>
      <c r="AY1074" s="325"/>
      <c r="AZ1074" s="325" t="s">
        <v>1193</v>
      </c>
      <c r="BA1074" s="325" t="s">
        <v>123</v>
      </c>
      <c r="BB1074" s="359"/>
      <c r="BC1074" s="352"/>
      <c r="BD1074" s="352"/>
      <c r="BE1074" s="307" t="str">
        <f t="shared" si="13"/>
        <v/>
      </c>
      <c r="BF1074" s="308"/>
      <c r="BG1074" s="308"/>
      <c r="BH1074" s="309"/>
      <c r="BI1074" s="308"/>
      <c r="BJ1074" s="310"/>
      <c r="BK1074" s="310"/>
      <c r="BL1074" s="310"/>
      <c r="BM1074" s="310">
        <f t="shared" si="19"/>
        <v>0</v>
      </c>
      <c r="BN1074" s="311"/>
      <c r="BO1074" s="313">
        <f t="shared" si="21"/>
        <v>0</v>
      </c>
      <c r="BP1074" s="312"/>
      <c r="BQ1074" s="121"/>
      <c r="BR1074" s="121"/>
      <c r="BS1074" s="121"/>
      <c r="BT1074" s="121"/>
      <c r="BU1074" s="121"/>
      <c r="BV1074" s="121"/>
      <c r="BW1074" s="121"/>
      <c r="BX1074" s="121"/>
      <c r="BY1074" s="121"/>
    </row>
    <row r="1075" spans="1:77" s="100" customFormat="1" ht="30">
      <c r="A1075" s="351"/>
      <c r="B1075" s="355"/>
      <c r="C1075" s="353" t="s">
        <v>1162</v>
      </c>
      <c r="D1075" s="325"/>
      <c r="E1075" s="356" t="s">
        <v>145</v>
      </c>
      <c r="F1075" s="325" t="s">
        <v>123</v>
      </c>
      <c r="G1075" s="325" t="s">
        <v>1188</v>
      </c>
      <c r="H1075" s="356" t="s">
        <v>1192</v>
      </c>
      <c r="I1075" s="325"/>
      <c r="J1075" s="325" t="s">
        <v>1193</v>
      </c>
      <c r="K1075" s="357">
        <v>39701</v>
      </c>
      <c r="L1075" s="356" t="s">
        <v>1194</v>
      </c>
      <c r="M1075" s="325"/>
      <c r="N1075" s="325"/>
      <c r="O1075" s="325"/>
      <c r="P1075" s="325"/>
      <c r="Q1075" s="325"/>
      <c r="R1075" s="325"/>
      <c r="S1075" s="325"/>
      <c r="T1075" s="325"/>
      <c r="U1075" s="325"/>
      <c r="V1075" s="325"/>
      <c r="W1075" s="325"/>
      <c r="X1075" s="325"/>
      <c r="Y1075" s="325"/>
      <c r="Z1075" s="325" t="s">
        <v>1188</v>
      </c>
      <c r="AA1075" s="356" t="s">
        <v>1192</v>
      </c>
      <c r="AB1075" s="325"/>
      <c r="AC1075" s="357">
        <v>39701</v>
      </c>
      <c r="AD1075" s="356" t="s">
        <v>1194</v>
      </c>
      <c r="AE1075" s="325"/>
      <c r="AF1075" s="325"/>
      <c r="AG1075" s="325"/>
      <c r="AH1075" s="325"/>
      <c r="AI1075" s="325"/>
      <c r="AJ1075" s="325"/>
      <c r="AK1075" s="325"/>
      <c r="AL1075" s="325"/>
      <c r="AM1075" s="325"/>
      <c r="AN1075" s="325"/>
      <c r="AO1075" s="325"/>
      <c r="AP1075" s="325"/>
      <c r="AQ1075" s="325"/>
      <c r="AR1075" s="325"/>
      <c r="AS1075" s="325"/>
      <c r="AT1075" s="325"/>
      <c r="AU1075" s="325"/>
      <c r="AV1075" s="358"/>
      <c r="AW1075" s="325" t="s">
        <v>123</v>
      </c>
      <c r="AX1075" s="325"/>
      <c r="AY1075" s="325"/>
      <c r="AZ1075" s="325" t="s">
        <v>1193</v>
      </c>
      <c r="BA1075" s="325" t="s">
        <v>123</v>
      </c>
      <c r="BB1075" s="359"/>
      <c r="BC1075" s="352"/>
      <c r="BD1075" s="352"/>
      <c r="BE1075" s="307" t="str">
        <f t="shared" si="13"/>
        <v/>
      </c>
      <c r="BF1075" s="308"/>
      <c r="BG1075" s="308"/>
      <c r="BH1075" s="309"/>
      <c r="BI1075" s="308"/>
      <c r="BJ1075" s="310"/>
      <c r="BK1075" s="310"/>
      <c r="BL1075" s="310"/>
      <c r="BM1075" s="310">
        <f t="shared" si="19"/>
        <v>0</v>
      </c>
      <c r="BN1075" s="311"/>
      <c r="BO1075" s="313">
        <f t="shared" si="21"/>
        <v>0</v>
      </c>
      <c r="BP1075" s="312"/>
      <c r="BQ1075" s="121"/>
      <c r="BR1075" s="121"/>
      <c r="BS1075" s="121"/>
      <c r="BT1075" s="121"/>
      <c r="BU1075" s="121"/>
      <c r="BV1075" s="121"/>
      <c r="BW1075" s="121"/>
      <c r="BX1075" s="121"/>
      <c r="BY1075" s="121"/>
    </row>
    <row r="1076" spans="1:77" s="100" customFormat="1" ht="30">
      <c r="A1076" s="351"/>
      <c r="B1076" s="355"/>
      <c r="C1076" s="353" t="s">
        <v>1163</v>
      </c>
      <c r="D1076" s="325"/>
      <c r="E1076" s="356" t="s">
        <v>145</v>
      </c>
      <c r="F1076" s="325" t="s">
        <v>123</v>
      </c>
      <c r="G1076" s="325" t="s">
        <v>1188</v>
      </c>
      <c r="H1076" s="356" t="s">
        <v>1192</v>
      </c>
      <c r="I1076" s="325"/>
      <c r="J1076" s="325" t="s">
        <v>1193</v>
      </c>
      <c r="K1076" s="357">
        <v>39701</v>
      </c>
      <c r="L1076" s="356" t="s">
        <v>1194</v>
      </c>
      <c r="M1076" s="325"/>
      <c r="N1076" s="325"/>
      <c r="O1076" s="325"/>
      <c r="P1076" s="325"/>
      <c r="Q1076" s="325"/>
      <c r="R1076" s="325"/>
      <c r="S1076" s="325"/>
      <c r="T1076" s="325"/>
      <c r="U1076" s="325"/>
      <c r="V1076" s="325"/>
      <c r="W1076" s="325"/>
      <c r="X1076" s="325"/>
      <c r="Y1076" s="325"/>
      <c r="Z1076" s="325" t="s">
        <v>1188</v>
      </c>
      <c r="AA1076" s="356" t="s">
        <v>1192</v>
      </c>
      <c r="AB1076" s="325"/>
      <c r="AC1076" s="357">
        <v>39701</v>
      </c>
      <c r="AD1076" s="356" t="s">
        <v>1194</v>
      </c>
      <c r="AE1076" s="325"/>
      <c r="AF1076" s="325"/>
      <c r="AG1076" s="325"/>
      <c r="AH1076" s="325"/>
      <c r="AI1076" s="325"/>
      <c r="AJ1076" s="325"/>
      <c r="AK1076" s="325"/>
      <c r="AL1076" s="325"/>
      <c r="AM1076" s="325"/>
      <c r="AN1076" s="325"/>
      <c r="AO1076" s="325"/>
      <c r="AP1076" s="325"/>
      <c r="AQ1076" s="325"/>
      <c r="AR1076" s="325"/>
      <c r="AS1076" s="325"/>
      <c r="AT1076" s="325"/>
      <c r="AU1076" s="325"/>
      <c r="AV1076" s="358"/>
      <c r="AW1076" s="325" t="s">
        <v>123</v>
      </c>
      <c r="AX1076" s="325"/>
      <c r="AY1076" s="325"/>
      <c r="AZ1076" s="325" t="s">
        <v>1193</v>
      </c>
      <c r="BA1076" s="325" t="s">
        <v>123</v>
      </c>
      <c r="BB1076" s="359"/>
      <c r="BC1076" s="352"/>
      <c r="BD1076" s="352"/>
      <c r="BE1076" s="307" t="str">
        <f t="shared" si="13"/>
        <v/>
      </c>
      <c r="BF1076" s="308"/>
      <c r="BG1076" s="308"/>
      <c r="BH1076" s="309"/>
      <c r="BI1076" s="308"/>
      <c r="BJ1076" s="310"/>
      <c r="BK1076" s="310"/>
      <c r="BL1076" s="310"/>
      <c r="BM1076" s="310">
        <f t="shared" si="19"/>
        <v>0</v>
      </c>
      <c r="BN1076" s="311"/>
      <c r="BO1076" s="313">
        <f t="shared" si="21"/>
        <v>0</v>
      </c>
      <c r="BP1076" s="312"/>
      <c r="BQ1076" s="121"/>
      <c r="BR1076" s="121"/>
      <c r="BS1076" s="121"/>
      <c r="BT1076" s="121"/>
      <c r="BU1076" s="121"/>
      <c r="BV1076" s="121"/>
      <c r="BW1076" s="121"/>
      <c r="BX1076" s="121"/>
      <c r="BY1076" s="121"/>
    </row>
    <row r="1077" spans="1:77" s="100" customFormat="1" ht="30">
      <c r="A1077" s="351"/>
      <c r="B1077" s="355"/>
      <c r="C1077" s="353" t="s">
        <v>1164</v>
      </c>
      <c r="D1077" s="325"/>
      <c r="E1077" s="356" t="s">
        <v>145</v>
      </c>
      <c r="F1077" s="325" t="s">
        <v>123</v>
      </c>
      <c r="G1077" s="325" t="s">
        <v>1188</v>
      </c>
      <c r="H1077" s="356" t="s">
        <v>1192</v>
      </c>
      <c r="I1077" s="325"/>
      <c r="J1077" s="325" t="s">
        <v>1193</v>
      </c>
      <c r="K1077" s="357">
        <v>39701</v>
      </c>
      <c r="L1077" s="356" t="s">
        <v>1194</v>
      </c>
      <c r="M1077" s="325"/>
      <c r="N1077" s="325"/>
      <c r="O1077" s="325"/>
      <c r="P1077" s="325"/>
      <c r="Q1077" s="325"/>
      <c r="R1077" s="325"/>
      <c r="S1077" s="325"/>
      <c r="T1077" s="325"/>
      <c r="U1077" s="325"/>
      <c r="V1077" s="325"/>
      <c r="W1077" s="325"/>
      <c r="X1077" s="325"/>
      <c r="Y1077" s="325"/>
      <c r="Z1077" s="325" t="s">
        <v>1188</v>
      </c>
      <c r="AA1077" s="356" t="s">
        <v>1192</v>
      </c>
      <c r="AB1077" s="325"/>
      <c r="AC1077" s="357">
        <v>39701</v>
      </c>
      <c r="AD1077" s="356" t="s">
        <v>1194</v>
      </c>
      <c r="AE1077" s="325"/>
      <c r="AF1077" s="325"/>
      <c r="AG1077" s="325"/>
      <c r="AH1077" s="325"/>
      <c r="AI1077" s="325"/>
      <c r="AJ1077" s="325"/>
      <c r="AK1077" s="325"/>
      <c r="AL1077" s="325"/>
      <c r="AM1077" s="325"/>
      <c r="AN1077" s="325"/>
      <c r="AO1077" s="325"/>
      <c r="AP1077" s="325"/>
      <c r="AQ1077" s="325"/>
      <c r="AR1077" s="325"/>
      <c r="AS1077" s="325"/>
      <c r="AT1077" s="325"/>
      <c r="AU1077" s="325"/>
      <c r="AV1077" s="358"/>
      <c r="AW1077" s="325" t="s">
        <v>123</v>
      </c>
      <c r="AX1077" s="325"/>
      <c r="AY1077" s="325"/>
      <c r="AZ1077" s="325" t="s">
        <v>1193</v>
      </c>
      <c r="BA1077" s="325" t="s">
        <v>123</v>
      </c>
      <c r="BB1077" s="359"/>
      <c r="BC1077" s="352"/>
      <c r="BD1077" s="352"/>
      <c r="BE1077" s="307" t="str">
        <f t="shared" si="13"/>
        <v/>
      </c>
      <c r="BF1077" s="308"/>
      <c r="BG1077" s="308"/>
      <c r="BH1077" s="309"/>
      <c r="BI1077" s="308"/>
      <c r="BJ1077" s="310"/>
      <c r="BK1077" s="310"/>
      <c r="BL1077" s="310"/>
      <c r="BM1077" s="310">
        <f t="shared" si="19"/>
        <v>0</v>
      </c>
      <c r="BN1077" s="311"/>
      <c r="BO1077" s="313">
        <f t="shared" si="21"/>
        <v>0</v>
      </c>
      <c r="BP1077" s="312"/>
      <c r="BQ1077" s="121"/>
      <c r="BR1077" s="121"/>
      <c r="BS1077" s="121"/>
      <c r="BT1077" s="121"/>
      <c r="BU1077" s="121"/>
      <c r="BV1077" s="121"/>
      <c r="BW1077" s="121"/>
      <c r="BX1077" s="121"/>
      <c r="BY1077" s="121"/>
    </row>
    <row r="1078" spans="1:77" s="100" customFormat="1" ht="30">
      <c r="A1078" s="351"/>
      <c r="B1078" s="355"/>
      <c r="C1078" s="353" t="s">
        <v>1165</v>
      </c>
      <c r="D1078" s="324" t="s">
        <v>1187</v>
      </c>
      <c r="E1078" s="356" t="s">
        <v>145</v>
      </c>
      <c r="F1078" s="325" t="s">
        <v>123</v>
      </c>
      <c r="G1078" s="325" t="s">
        <v>1188</v>
      </c>
      <c r="H1078" s="356" t="s">
        <v>1192</v>
      </c>
      <c r="I1078" s="325"/>
      <c r="J1078" s="325" t="s">
        <v>1193</v>
      </c>
      <c r="K1078" s="569" t="s">
        <v>2208</v>
      </c>
      <c r="L1078" s="356" t="s">
        <v>1195</v>
      </c>
      <c r="M1078" s="325"/>
      <c r="N1078" s="325"/>
      <c r="O1078" s="325"/>
      <c r="P1078" s="325"/>
      <c r="Q1078" s="325"/>
      <c r="R1078" s="325"/>
      <c r="S1078" s="325"/>
      <c r="T1078" s="325"/>
      <c r="U1078" s="325"/>
      <c r="V1078" s="325"/>
      <c r="W1078" s="325"/>
      <c r="X1078" s="325"/>
      <c r="Y1078" s="325"/>
      <c r="Z1078" s="325" t="s">
        <v>1188</v>
      </c>
      <c r="AA1078" s="356" t="s">
        <v>1192</v>
      </c>
      <c r="AB1078" s="325"/>
      <c r="AC1078" s="357">
        <v>39700</v>
      </c>
      <c r="AD1078" s="356" t="s">
        <v>1195</v>
      </c>
      <c r="AE1078" s="325"/>
      <c r="AF1078" s="325"/>
      <c r="AG1078" s="325"/>
      <c r="AH1078" s="325"/>
      <c r="AI1078" s="325"/>
      <c r="AJ1078" s="325"/>
      <c r="AK1078" s="325"/>
      <c r="AL1078" s="325"/>
      <c r="AM1078" s="325"/>
      <c r="AN1078" s="325"/>
      <c r="AO1078" s="325"/>
      <c r="AP1078" s="325"/>
      <c r="AQ1078" s="325" t="s">
        <v>204</v>
      </c>
      <c r="AR1078" s="325"/>
      <c r="AS1078" s="325"/>
      <c r="AT1078" s="325"/>
      <c r="AU1078" s="325"/>
      <c r="AV1078" s="358">
        <v>144225700</v>
      </c>
      <c r="AW1078" s="325" t="s">
        <v>123</v>
      </c>
      <c r="AX1078" s="325"/>
      <c r="AY1078" s="325"/>
      <c r="AZ1078" s="325" t="s">
        <v>1193</v>
      </c>
      <c r="BA1078" s="325" t="s">
        <v>123</v>
      </c>
      <c r="BB1078" s="359"/>
      <c r="BC1078" s="352"/>
      <c r="BD1078" s="352"/>
      <c r="BE1078" s="307" t="str">
        <f t="shared" si="13"/>
        <v>3.11.01</v>
      </c>
      <c r="BF1078" s="308" t="str">
        <f t="shared" si="11"/>
        <v>BANGUNAN GEDUNG TEMPAT KERJA</v>
      </c>
      <c r="BG1078" s="308">
        <f t="shared" si="12"/>
        <v>50</v>
      </c>
      <c r="BH1078" s="309">
        <f t="shared" si="14"/>
        <v>2884513.8</v>
      </c>
      <c r="BI1078" s="311">
        <f>2013-BN1078</f>
        <v>5</v>
      </c>
      <c r="BJ1078" s="310">
        <f t="shared" si="16"/>
        <v>14422569</v>
      </c>
      <c r="BK1078" s="310">
        <f t="shared" si="17"/>
        <v>2884513.8</v>
      </c>
      <c r="BL1078" s="310">
        <f t="shared" si="18"/>
        <v>2884513.8</v>
      </c>
      <c r="BM1078" s="310">
        <f t="shared" si="19"/>
        <v>2884513.8</v>
      </c>
      <c r="BN1078" s="311" t="str">
        <f>K1078</f>
        <v>2008</v>
      </c>
      <c r="BO1078" s="313">
        <f t="shared" si="21"/>
        <v>121149589.59999999</v>
      </c>
      <c r="BP1078" s="312">
        <f>AV1078</f>
        <v>144225700</v>
      </c>
      <c r="BQ1078" s="121"/>
      <c r="BR1078" s="121"/>
      <c r="BS1078" s="121"/>
      <c r="BT1078" s="121"/>
      <c r="BU1078" s="121"/>
      <c r="BV1078" s="121"/>
      <c r="BW1078" s="121"/>
      <c r="BX1078" s="121"/>
      <c r="BY1078" s="121"/>
    </row>
    <row r="1079" spans="1:77" s="100" customFormat="1" ht="30">
      <c r="A1079" s="351"/>
      <c r="B1079" s="355"/>
      <c r="C1079" s="353" t="s">
        <v>1166</v>
      </c>
      <c r="D1079" s="324" t="s">
        <v>1187</v>
      </c>
      <c r="E1079" s="356" t="s">
        <v>145</v>
      </c>
      <c r="F1079" s="325" t="s">
        <v>123</v>
      </c>
      <c r="G1079" s="325" t="s">
        <v>1188</v>
      </c>
      <c r="H1079" s="356" t="s">
        <v>1192</v>
      </c>
      <c r="I1079" s="325"/>
      <c r="J1079" s="325" t="s">
        <v>1193</v>
      </c>
      <c r="K1079" s="569" t="s">
        <v>2208</v>
      </c>
      <c r="L1079" s="356" t="s">
        <v>1196</v>
      </c>
      <c r="M1079" s="325"/>
      <c r="N1079" s="325"/>
      <c r="O1079" s="325"/>
      <c r="P1079" s="325"/>
      <c r="Q1079" s="325"/>
      <c r="R1079" s="325"/>
      <c r="S1079" s="325"/>
      <c r="T1079" s="325"/>
      <c r="U1079" s="325"/>
      <c r="V1079" s="325"/>
      <c r="W1079" s="325"/>
      <c r="X1079" s="325"/>
      <c r="Y1079" s="325"/>
      <c r="Z1079" s="325" t="s">
        <v>1188</v>
      </c>
      <c r="AA1079" s="356" t="s">
        <v>1192</v>
      </c>
      <c r="AB1079" s="325"/>
      <c r="AC1079" s="357">
        <v>39700</v>
      </c>
      <c r="AD1079" s="356" t="s">
        <v>1196</v>
      </c>
      <c r="AE1079" s="325"/>
      <c r="AF1079" s="325"/>
      <c r="AG1079" s="325"/>
      <c r="AH1079" s="325"/>
      <c r="AI1079" s="325"/>
      <c r="AJ1079" s="325"/>
      <c r="AK1079" s="325"/>
      <c r="AL1079" s="325"/>
      <c r="AM1079" s="325"/>
      <c r="AN1079" s="325"/>
      <c r="AO1079" s="325"/>
      <c r="AP1079" s="325"/>
      <c r="AQ1079" s="325" t="s">
        <v>204</v>
      </c>
      <c r="AR1079" s="325"/>
      <c r="AS1079" s="325"/>
      <c r="AT1079" s="325"/>
      <c r="AU1079" s="325"/>
      <c r="AV1079" s="358">
        <v>246798300</v>
      </c>
      <c r="AW1079" s="325" t="s">
        <v>123</v>
      </c>
      <c r="AX1079" s="325"/>
      <c r="AY1079" s="325"/>
      <c r="AZ1079" s="325" t="s">
        <v>1193</v>
      </c>
      <c r="BA1079" s="325" t="s">
        <v>123</v>
      </c>
      <c r="BB1079" s="359"/>
      <c r="BC1079" s="352"/>
      <c r="BD1079" s="352"/>
      <c r="BE1079" s="307" t="str">
        <f t="shared" si="13"/>
        <v>3.11.01</v>
      </c>
      <c r="BF1079" s="308" t="str">
        <f t="shared" si="11"/>
        <v>BANGUNAN GEDUNG TEMPAT KERJA</v>
      </c>
      <c r="BG1079" s="308">
        <f t="shared" si="12"/>
        <v>50</v>
      </c>
      <c r="BH1079" s="309">
        <f t="shared" si="14"/>
        <v>4935965.8</v>
      </c>
      <c r="BI1079" s="308">
        <f t="shared" si="15"/>
        <v>5</v>
      </c>
      <c r="BJ1079" s="310">
        <f t="shared" si="16"/>
        <v>24679829</v>
      </c>
      <c r="BK1079" s="310">
        <f t="shared" si="17"/>
        <v>4935965.8</v>
      </c>
      <c r="BL1079" s="310">
        <f t="shared" si="18"/>
        <v>4935965.8</v>
      </c>
      <c r="BM1079" s="310">
        <f t="shared" si="19"/>
        <v>4935965.8</v>
      </c>
      <c r="BN1079" s="311" t="str">
        <f t="shared" si="20"/>
        <v>2008</v>
      </c>
      <c r="BO1079" s="313">
        <f t="shared" si="21"/>
        <v>207310573.59999999</v>
      </c>
      <c r="BP1079" s="312">
        <f>AV1079</f>
        <v>246798300</v>
      </c>
      <c r="BQ1079" s="121"/>
      <c r="BR1079" s="121"/>
      <c r="BS1079" s="121"/>
      <c r="BT1079" s="121"/>
      <c r="BU1079" s="121"/>
      <c r="BV1079" s="121"/>
      <c r="BW1079" s="121"/>
      <c r="BX1079" s="121"/>
      <c r="BY1079" s="121"/>
    </row>
    <row r="1080" spans="1:77" s="100" customFormat="1" ht="30">
      <c r="A1080" s="351"/>
      <c r="B1080" s="355"/>
      <c r="C1080" s="353" t="s">
        <v>1166</v>
      </c>
      <c r="D1080" s="324" t="s">
        <v>1187</v>
      </c>
      <c r="E1080" s="356" t="s">
        <v>145</v>
      </c>
      <c r="F1080" s="325" t="s">
        <v>123</v>
      </c>
      <c r="G1080" s="325" t="s">
        <v>1188</v>
      </c>
      <c r="H1080" s="356" t="s">
        <v>1192</v>
      </c>
      <c r="I1080" s="325"/>
      <c r="J1080" s="325" t="s">
        <v>1193</v>
      </c>
      <c r="K1080" s="569" t="s">
        <v>2208</v>
      </c>
      <c r="L1080" s="356" t="s">
        <v>1196</v>
      </c>
      <c r="M1080" s="325"/>
      <c r="N1080" s="325"/>
      <c r="O1080" s="325"/>
      <c r="P1080" s="325"/>
      <c r="Q1080" s="325"/>
      <c r="R1080" s="325"/>
      <c r="S1080" s="325"/>
      <c r="T1080" s="325"/>
      <c r="U1080" s="325"/>
      <c r="V1080" s="325"/>
      <c r="W1080" s="325"/>
      <c r="X1080" s="325"/>
      <c r="Y1080" s="325"/>
      <c r="Z1080" s="325" t="s">
        <v>1188</v>
      </c>
      <c r="AA1080" s="356" t="s">
        <v>1192</v>
      </c>
      <c r="AB1080" s="325"/>
      <c r="AC1080" s="357">
        <v>39700</v>
      </c>
      <c r="AD1080" s="356" t="s">
        <v>1196</v>
      </c>
      <c r="AE1080" s="325"/>
      <c r="AF1080" s="325"/>
      <c r="AG1080" s="325"/>
      <c r="AH1080" s="325"/>
      <c r="AI1080" s="325"/>
      <c r="AJ1080" s="325"/>
      <c r="AK1080" s="325"/>
      <c r="AL1080" s="325"/>
      <c r="AM1080" s="325"/>
      <c r="AN1080" s="325"/>
      <c r="AO1080" s="325"/>
      <c r="AP1080" s="325"/>
      <c r="AQ1080" s="325" t="s">
        <v>204</v>
      </c>
      <c r="AR1080" s="325"/>
      <c r="AS1080" s="325"/>
      <c r="AT1080" s="325"/>
      <c r="AU1080" s="325"/>
      <c r="AV1080" s="358">
        <v>275915200</v>
      </c>
      <c r="AW1080" s="325" t="s">
        <v>123</v>
      </c>
      <c r="AX1080" s="325"/>
      <c r="AY1080" s="325"/>
      <c r="AZ1080" s="325" t="s">
        <v>1193</v>
      </c>
      <c r="BA1080" s="325" t="s">
        <v>123</v>
      </c>
      <c r="BB1080" s="359"/>
      <c r="BC1080" s="352"/>
      <c r="BD1080" s="352"/>
      <c r="BE1080" s="307" t="str">
        <f t="shared" si="13"/>
        <v>3.11.01</v>
      </c>
      <c r="BF1080" s="308" t="str">
        <f t="shared" si="11"/>
        <v>BANGUNAN GEDUNG TEMPAT KERJA</v>
      </c>
      <c r="BG1080" s="308">
        <f t="shared" si="12"/>
        <v>50</v>
      </c>
      <c r="BH1080" s="309">
        <f t="shared" si="14"/>
        <v>5518303.7999999998</v>
      </c>
      <c r="BI1080" s="308">
        <f t="shared" si="15"/>
        <v>5</v>
      </c>
      <c r="BJ1080" s="310">
        <f t="shared" si="16"/>
        <v>27591519</v>
      </c>
      <c r="BK1080" s="310">
        <f t="shared" si="17"/>
        <v>5518303.7999999998</v>
      </c>
      <c r="BL1080" s="310">
        <f t="shared" si="18"/>
        <v>5518303.7999999998</v>
      </c>
      <c r="BM1080" s="310">
        <f t="shared" si="19"/>
        <v>5518303.7999999998</v>
      </c>
      <c r="BN1080" s="311" t="str">
        <f t="shared" si="20"/>
        <v>2008</v>
      </c>
      <c r="BO1080" s="313">
        <f t="shared" si="21"/>
        <v>231768769.59999999</v>
      </c>
      <c r="BP1080" s="312">
        <f>AV1080</f>
        <v>275915200</v>
      </c>
      <c r="BQ1080" s="121"/>
      <c r="BR1080" s="121"/>
      <c r="BS1080" s="121"/>
      <c r="BT1080" s="121"/>
      <c r="BU1080" s="121"/>
      <c r="BV1080" s="121"/>
      <c r="BW1080" s="121"/>
      <c r="BX1080" s="121"/>
      <c r="BY1080" s="121"/>
    </row>
    <row r="1081" spans="1:77" s="100" customFormat="1" ht="30">
      <c r="A1081" s="351"/>
      <c r="B1081" s="355"/>
      <c r="C1081" s="353" t="s">
        <v>1166</v>
      </c>
      <c r="D1081" s="324" t="s">
        <v>1187</v>
      </c>
      <c r="E1081" s="356" t="s">
        <v>145</v>
      </c>
      <c r="F1081" s="325" t="s">
        <v>123</v>
      </c>
      <c r="G1081" s="325" t="s">
        <v>1188</v>
      </c>
      <c r="H1081" s="356" t="s">
        <v>1192</v>
      </c>
      <c r="I1081" s="325"/>
      <c r="J1081" s="325" t="s">
        <v>1193</v>
      </c>
      <c r="K1081" s="569" t="s">
        <v>2208</v>
      </c>
      <c r="L1081" s="356" t="s">
        <v>1196</v>
      </c>
      <c r="M1081" s="325"/>
      <c r="N1081" s="325"/>
      <c r="O1081" s="325"/>
      <c r="P1081" s="325"/>
      <c r="Q1081" s="325"/>
      <c r="R1081" s="325"/>
      <c r="S1081" s="325"/>
      <c r="T1081" s="325"/>
      <c r="U1081" s="325"/>
      <c r="V1081" s="325"/>
      <c r="W1081" s="325"/>
      <c r="X1081" s="325"/>
      <c r="Y1081" s="325"/>
      <c r="Z1081" s="325" t="s">
        <v>1188</v>
      </c>
      <c r="AA1081" s="356" t="s">
        <v>1192</v>
      </c>
      <c r="AB1081" s="325"/>
      <c r="AC1081" s="357">
        <v>39700</v>
      </c>
      <c r="AD1081" s="356" t="s">
        <v>1196</v>
      </c>
      <c r="AE1081" s="325"/>
      <c r="AF1081" s="325"/>
      <c r="AG1081" s="325"/>
      <c r="AH1081" s="325"/>
      <c r="AI1081" s="325"/>
      <c r="AJ1081" s="325"/>
      <c r="AK1081" s="325"/>
      <c r="AL1081" s="325"/>
      <c r="AM1081" s="325"/>
      <c r="AN1081" s="325"/>
      <c r="AO1081" s="325"/>
      <c r="AP1081" s="325"/>
      <c r="AQ1081" s="325" t="s">
        <v>204</v>
      </c>
      <c r="AR1081" s="325"/>
      <c r="AS1081" s="325"/>
      <c r="AT1081" s="325"/>
      <c r="AU1081" s="325"/>
      <c r="AV1081" s="358">
        <v>26584800</v>
      </c>
      <c r="AW1081" s="325" t="s">
        <v>123</v>
      </c>
      <c r="AX1081" s="325"/>
      <c r="AY1081" s="325"/>
      <c r="AZ1081" s="325" t="s">
        <v>1193</v>
      </c>
      <c r="BA1081" s="325" t="s">
        <v>123</v>
      </c>
      <c r="BB1081" s="359"/>
      <c r="BC1081" s="352"/>
      <c r="BD1081" s="352"/>
      <c r="BE1081" s="307" t="str">
        <f t="shared" si="13"/>
        <v>3.11.01</v>
      </c>
      <c r="BF1081" s="308" t="str">
        <f t="shared" si="11"/>
        <v>BANGUNAN GEDUNG TEMPAT KERJA</v>
      </c>
      <c r="BG1081" s="308">
        <f t="shared" si="12"/>
        <v>50</v>
      </c>
      <c r="BH1081" s="309">
        <f t="shared" si="14"/>
        <v>531695.80000000005</v>
      </c>
      <c r="BI1081" s="308">
        <f t="shared" si="15"/>
        <v>5</v>
      </c>
      <c r="BJ1081" s="310">
        <f t="shared" si="16"/>
        <v>2658479</v>
      </c>
      <c r="BK1081" s="310">
        <f t="shared" si="17"/>
        <v>531695.80000000005</v>
      </c>
      <c r="BL1081" s="310">
        <f t="shared" si="18"/>
        <v>531695.80000000005</v>
      </c>
      <c r="BM1081" s="310">
        <f t="shared" si="19"/>
        <v>531695.80000000005</v>
      </c>
      <c r="BN1081" s="311" t="str">
        <f t="shared" si="20"/>
        <v>2008</v>
      </c>
      <c r="BO1081" s="313">
        <f t="shared" si="21"/>
        <v>22331233.600000001</v>
      </c>
      <c r="BP1081" s="312">
        <f>AV1081</f>
        <v>26584800</v>
      </c>
      <c r="BQ1081" s="121"/>
      <c r="BR1081" s="121"/>
      <c r="BS1081" s="121"/>
      <c r="BT1081" s="121"/>
      <c r="BU1081" s="121"/>
      <c r="BV1081" s="121"/>
      <c r="BW1081" s="121"/>
      <c r="BX1081" s="121"/>
      <c r="BY1081" s="121"/>
    </row>
    <row r="1082" spans="1:77" s="100" customFormat="1">
      <c r="A1082" s="351"/>
      <c r="B1082" s="355"/>
      <c r="C1082" s="353" t="s">
        <v>1167</v>
      </c>
      <c r="D1082" s="324" t="s">
        <v>1187</v>
      </c>
      <c r="E1082" s="356" t="s">
        <v>145</v>
      </c>
      <c r="F1082" s="325"/>
      <c r="G1082" s="325"/>
      <c r="H1082" s="356"/>
      <c r="I1082" s="325"/>
      <c r="J1082" s="325" t="s">
        <v>1193</v>
      </c>
      <c r="K1082" s="357"/>
      <c r="L1082" s="356"/>
      <c r="M1082" s="325"/>
      <c r="N1082" s="325"/>
      <c r="O1082" s="325"/>
      <c r="P1082" s="325"/>
      <c r="Q1082" s="325"/>
      <c r="R1082" s="325"/>
      <c r="S1082" s="325"/>
      <c r="T1082" s="325"/>
      <c r="U1082" s="325"/>
      <c r="V1082" s="325"/>
      <c r="W1082" s="325"/>
      <c r="X1082" s="325"/>
      <c r="Y1082" s="325"/>
      <c r="Z1082" s="325"/>
      <c r="AA1082" s="356"/>
      <c r="AB1082" s="325"/>
      <c r="AC1082" s="357"/>
      <c r="AD1082" s="356"/>
      <c r="AE1082" s="325"/>
      <c r="AF1082" s="325"/>
      <c r="AG1082" s="325"/>
      <c r="AH1082" s="325"/>
      <c r="AI1082" s="325"/>
      <c r="AJ1082" s="325"/>
      <c r="AK1082" s="325"/>
      <c r="AL1082" s="325"/>
      <c r="AM1082" s="325"/>
      <c r="AN1082" s="325"/>
      <c r="AO1082" s="325"/>
      <c r="AP1082" s="325"/>
      <c r="AQ1082" s="325" t="s">
        <v>204</v>
      </c>
      <c r="AR1082" s="325"/>
      <c r="AS1082" s="325"/>
      <c r="AT1082" s="325"/>
      <c r="AU1082" s="325"/>
      <c r="AV1082" s="358">
        <v>16878947000</v>
      </c>
      <c r="AW1082" s="325"/>
      <c r="AX1082" s="325"/>
      <c r="AY1082" s="325"/>
      <c r="AZ1082" s="325" t="s">
        <v>1193</v>
      </c>
      <c r="BA1082" s="325"/>
      <c r="BB1082" s="359"/>
      <c r="BC1082" s="352"/>
      <c r="BD1082" s="352"/>
      <c r="BE1082" s="307" t="str">
        <f t="shared" si="13"/>
        <v>3.11.01</v>
      </c>
      <c r="BF1082" s="308" t="str">
        <f t="shared" si="11"/>
        <v>BANGUNAN GEDUNG TEMPAT KERJA</v>
      </c>
      <c r="BG1082" s="308">
        <f t="shared" si="12"/>
        <v>50</v>
      </c>
      <c r="BH1082" s="309">
        <f t="shared" si="14"/>
        <v>337578939.80000001</v>
      </c>
      <c r="BI1082" s="308">
        <f t="shared" si="15"/>
        <v>2013</v>
      </c>
      <c r="BJ1082" s="310">
        <f t="shared" si="16"/>
        <v>16878946990</v>
      </c>
      <c r="BK1082" s="310">
        <f t="shared" si="17"/>
        <v>0</v>
      </c>
      <c r="BL1082" s="310">
        <f t="shared" si="18"/>
        <v>0</v>
      </c>
      <c r="BM1082" s="310">
        <f t="shared" si="19"/>
        <v>0</v>
      </c>
      <c r="BN1082" s="311">
        <f t="shared" si="20"/>
        <v>0</v>
      </c>
      <c r="BO1082" s="313">
        <f t="shared" si="21"/>
        <v>10</v>
      </c>
      <c r="BP1082" s="312">
        <f>AV1082</f>
        <v>16878947000</v>
      </c>
      <c r="BQ1082" s="121"/>
      <c r="BR1082" s="121"/>
      <c r="BS1082" s="121"/>
      <c r="BT1082" s="121"/>
      <c r="BU1082" s="121"/>
      <c r="BV1082" s="121"/>
      <c r="BW1082" s="121"/>
      <c r="BX1082" s="121"/>
      <c r="BY1082" s="121"/>
    </row>
    <row r="1083" spans="1:77" s="100" customFormat="1">
      <c r="A1083" s="351"/>
      <c r="B1083" s="355"/>
      <c r="C1083" s="353" t="s">
        <v>1168</v>
      </c>
      <c r="D1083" s="325"/>
      <c r="E1083" s="356" t="s">
        <v>145</v>
      </c>
      <c r="F1083" s="325" t="s">
        <v>123</v>
      </c>
      <c r="G1083" s="325" t="s">
        <v>1188</v>
      </c>
      <c r="H1083" s="356" t="s">
        <v>1188</v>
      </c>
      <c r="I1083" s="325"/>
      <c r="J1083" s="325" t="s">
        <v>1193</v>
      </c>
      <c r="K1083" s="569" t="s">
        <v>2209</v>
      </c>
      <c r="L1083" s="356"/>
      <c r="M1083" s="325"/>
      <c r="N1083" s="325"/>
      <c r="O1083" s="325"/>
      <c r="P1083" s="325"/>
      <c r="Q1083" s="325"/>
      <c r="R1083" s="325"/>
      <c r="S1083" s="325"/>
      <c r="T1083" s="325"/>
      <c r="U1083" s="325"/>
      <c r="V1083" s="325"/>
      <c r="W1083" s="325"/>
      <c r="X1083" s="325"/>
      <c r="Y1083" s="325"/>
      <c r="Z1083" s="325" t="s">
        <v>1188</v>
      </c>
      <c r="AA1083" s="356" t="s">
        <v>1188</v>
      </c>
      <c r="AB1083" s="325"/>
      <c r="AC1083" s="357">
        <v>39251</v>
      </c>
      <c r="AD1083" s="356"/>
      <c r="AE1083" s="325"/>
      <c r="AF1083" s="325"/>
      <c r="AG1083" s="325"/>
      <c r="AH1083" s="325"/>
      <c r="AI1083" s="325"/>
      <c r="AJ1083" s="325"/>
      <c r="AK1083" s="325"/>
      <c r="AL1083" s="325"/>
      <c r="AM1083" s="325"/>
      <c r="AN1083" s="325"/>
      <c r="AO1083" s="325"/>
      <c r="AP1083" s="325"/>
      <c r="AQ1083" s="325"/>
      <c r="AR1083" s="325"/>
      <c r="AS1083" s="325"/>
      <c r="AT1083" s="325"/>
      <c r="AU1083" s="325"/>
      <c r="AV1083" s="358"/>
      <c r="AW1083" s="325" t="s">
        <v>123</v>
      </c>
      <c r="AX1083" s="325"/>
      <c r="AY1083" s="325"/>
      <c r="AZ1083" s="325" t="s">
        <v>1193</v>
      </c>
      <c r="BA1083" s="325" t="s">
        <v>123</v>
      </c>
      <c r="BB1083" s="359"/>
      <c r="BC1083" s="352"/>
      <c r="BD1083" s="352"/>
      <c r="BE1083" s="307" t="str">
        <f t="shared" si="13"/>
        <v/>
      </c>
      <c r="BF1083" s="308"/>
      <c r="BG1083" s="308"/>
      <c r="BH1083" s="309"/>
      <c r="BI1083" s="308"/>
      <c r="BJ1083" s="310"/>
      <c r="BK1083" s="310"/>
      <c r="BL1083" s="310"/>
      <c r="BM1083" s="310">
        <f t="shared" si="19"/>
        <v>0</v>
      </c>
      <c r="BN1083" s="311"/>
      <c r="BO1083" s="313">
        <f t="shared" si="21"/>
        <v>0</v>
      </c>
      <c r="BP1083" s="312"/>
      <c r="BQ1083" s="121"/>
      <c r="BR1083" s="121"/>
      <c r="BS1083" s="121"/>
      <c r="BT1083" s="121"/>
      <c r="BU1083" s="121"/>
      <c r="BV1083" s="121"/>
      <c r="BW1083" s="121"/>
      <c r="BX1083" s="121"/>
      <c r="BY1083" s="121"/>
    </row>
    <row r="1084" spans="1:77" s="100" customFormat="1">
      <c r="A1084" s="351"/>
      <c r="B1084" s="355"/>
      <c r="C1084" s="353" t="s">
        <v>1169</v>
      </c>
      <c r="D1084" s="325"/>
      <c r="E1084" s="356" t="s">
        <v>145</v>
      </c>
      <c r="F1084" s="325" t="s">
        <v>123</v>
      </c>
      <c r="G1084" s="325" t="s">
        <v>1188</v>
      </c>
      <c r="H1084" s="356" t="s">
        <v>1192</v>
      </c>
      <c r="I1084" s="325"/>
      <c r="J1084" s="325" t="s">
        <v>1193</v>
      </c>
      <c r="K1084" s="569" t="s">
        <v>2209</v>
      </c>
      <c r="L1084" s="356"/>
      <c r="M1084" s="325"/>
      <c r="N1084" s="325"/>
      <c r="O1084" s="325"/>
      <c r="P1084" s="325"/>
      <c r="Q1084" s="325"/>
      <c r="R1084" s="325"/>
      <c r="S1084" s="325"/>
      <c r="T1084" s="325"/>
      <c r="U1084" s="325"/>
      <c r="V1084" s="325"/>
      <c r="W1084" s="325"/>
      <c r="X1084" s="325"/>
      <c r="Y1084" s="325"/>
      <c r="Z1084" s="325" t="s">
        <v>1188</v>
      </c>
      <c r="AA1084" s="356" t="s">
        <v>1192</v>
      </c>
      <c r="AB1084" s="325"/>
      <c r="AC1084" s="357">
        <v>39251</v>
      </c>
      <c r="AD1084" s="356"/>
      <c r="AE1084" s="325"/>
      <c r="AF1084" s="325"/>
      <c r="AG1084" s="325"/>
      <c r="AH1084" s="325"/>
      <c r="AI1084" s="325"/>
      <c r="AJ1084" s="325"/>
      <c r="AK1084" s="325"/>
      <c r="AL1084" s="325"/>
      <c r="AM1084" s="325"/>
      <c r="AN1084" s="325"/>
      <c r="AO1084" s="325"/>
      <c r="AP1084" s="325"/>
      <c r="AQ1084" s="325"/>
      <c r="AR1084" s="325"/>
      <c r="AS1084" s="325"/>
      <c r="AT1084" s="325"/>
      <c r="AU1084" s="325"/>
      <c r="AV1084" s="358"/>
      <c r="AW1084" s="325" t="s">
        <v>123</v>
      </c>
      <c r="AX1084" s="325"/>
      <c r="AY1084" s="325"/>
      <c r="AZ1084" s="325" t="s">
        <v>1193</v>
      </c>
      <c r="BA1084" s="325" t="s">
        <v>123</v>
      </c>
      <c r="BB1084" s="359"/>
      <c r="BC1084" s="352"/>
      <c r="BD1084" s="352"/>
      <c r="BE1084" s="307" t="str">
        <f t="shared" si="13"/>
        <v/>
      </c>
      <c r="BF1084" s="308"/>
      <c r="BG1084" s="308"/>
      <c r="BH1084" s="309"/>
      <c r="BI1084" s="308"/>
      <c r="BJ1084" s="310"/>
      <c r="BK1084" s="310"/>
      <c r="BL1084" s="310"/>
      <c r="BM1084" s="310">
        <f t="shared" si="19"/>
        <v>0</v>
      </c>
      <c r="BN1084" s="311"/>
      <c r="BO1084" s="313">
        <f t="shared" si="21"/>
        <v>0</v>
      </c>
      <c r="BP1084" s="312"/>
      <c r="BQ1084" s="121"/>
      <c r="BR1084" s="121"/>
      <c r="BS1084" s="121"/>
      <c r="BT1084" s="121"/>
      <c r="BU1084" s="121"/>
      <c r="BV1084" s="121"/>
      <c r="BW1084" s="121"/>
      <c r="BX1084" s="121"/>
      <c r="BY1084" s="121"/>
    </row>
    <row r="1085" spans="1:77" s="100" customFormat="1">
      <c r="A1085" s="351"/>
      <c r="B1085" s="355"/>
      <c r="C1085" s="353" t="s">
        <v>1170</v>
      </c>
      <c r="D1085" s="325"/>
      <c r="E1085" s="356" t="s">
        <v>145</v>
      </c>
      <c r="F1085" s="325" t="s">
        <v>123</v>
      </c>
      <c r="G1085" s="325" t="s">
        <v>1188</v>
      </c>
      <c r="H1085" s="356" t="s">
        <v>1192</v>
      </c>
      <c r="I1085" s="325"/>
      <c r="J1085" s="325" t="s">
        <v>1193</v>
      </c>
      <c r="K1085" s="569" t="s">
        <v>2209</v>
      </c>
      <c r="L1085" s="356"/>
      <c r="M1085" s="325"/>
      <c r="N1085" s="325"/>
      <c r="O1085" s="325"/>
      <c r="P1085" s="325"/>
      <c r="Q1085" s="325"/>
      <c r="R1085" s="325"/>
      <c r="S1085" s="325"/>
      <c r="T1085" s="325"/>
      <c r="U1085" s="325"/>
      <c r="V1085" s="325"/>
      <c r="W1085" s="325"/>
      <c r="X1085" s="325"/>
      <c r="Y1085" s="325"/>
      <c r="Z1085" s="325" t="s">
        <v>1188</v>
      </c>
      <c r="AA1085" s="356" t="s">
        <v>1192</v>
      </c>
      <c r="AB1085" s="325"/>
      <c r="AC1085" s="357">
        <v>39251</v>
      </c>
      <c r="AD1085" s="356"/>
      <c r="AE1085" s="325"/>
      <c r="AF1085" s="325"/>
      <c r="AG1085" s="325"/>
      <c r="AH1085" s="325"/>
      <c r="AI1085" s="325"/>
      <c r="AJ1085" s="325"/>
      <c r="AK1085" s="325"/>
      <c r="AL1085" s="325"/>
      <c r="AM1085" s="325"/>
      <c r="AN1085" s="325"/>
      <c r="AO1085" s="325"/>
      <c r="AP1085" s="325"/>
      <c r="AQ1085" s="325"/>
      <c r="AR1085" s="325"/>
      <c r="AS1085" s="325"/>
      <c r="AT1085" s="325"/>
      <c r="AU1085" s="325"/>
      <c r="AV1085" s="358"/>
      <c r="AW1085" s="325" t="s">
        <v>123</v>
      </c>
      <c r="AX1085" s="325"/>
      <c r="AY1085" s="325"/>
      <c r="AZ1085" s="325" t="s">
        <v>1193</v>
      </c>
      <c r="BA1085" s="325" t="s">
        <v>123</v>
      </c>
      <c r="BB1085" s="359"/>
      <c r="BC1085" s="352"/>
      <c r="BD1085" s="352"/>
      <c r="BE1085" s="307" t="str">
        <f t="shared" si="13"/>
        <v/>
      </c>
      <c r="BF1085" s="308"/>
      <c r="BG1085" s="308"/>
      <c r="BH1085" s="309"/>
      <c r="BI1085" s="308"/>
      <c r="BJ1085" s="310"/>
      <c r="BK1085" s="310"/>
      <c r="BL1085" s="310"/>
      <c r="BM1085" s="310">
        <f t="shared" si="19"/>
        <v>0</v>
      </c>
      <c r="BN1085" s="311"/>
      <c r="BO1085" s="313">
        <f t="shared" si="21"/>
        <v>0</v>
      </c>
      <c r="BP1085" s="312"/>
      <c r="BQ1085" s="121"/>
      <c r="BR1085" s="121"/>
      <c r="BS1085" s="121"/>
      <c r="BT1085" s="121"/>
      <c r="BU1085" s="121"/>
      <c r="BV1085" s="121"/>
      <c r="BW1085" s="121"/>
      <c r="BX1085" s="121"/>
      <c r="BY1085" s="121"/>
    </row>
    <row r="1086" spans="1:77" s="100" customFormat="1">
      <c r="A1086" s="351"/>
      <c r="B1086" s="355"/>
      <c r="C1086" s="353" t="s">
        <v>1171</v>
      </c>
      <c r="D1086" s="325"/>
      <c r="E1086" s="356" t="s">
        <v>145</v>
      </c>
      <c r="F1086" s="325" t="s">
        <v>123</v>
      </c>
      <c r="G1086" s="325" t="s">
        <v>1188</v>
      </c>
      <c r="H1086" s="356" t="s">
        <v>1192</v>
      </c>
      <c r="I1086" s="325"/>
      <c r="J1086" s="325" t="s">
        <v>1193</v>
      </c>
      <c r="K1086" s="569" t="s">
        <v>2209</v>
      </c>
      <c r="L1086" s="356"/>
      <c r="M1086" s="325"/>
      <c r="N1086" s="325"/>
      <c r="O1086" s="325"/>
      <c r="P1086" s="325"/>
      <c r="Q1086" s="325"/>
      <c r="R1086" s="325"/>
      <c r="S1086" s="325"/>
      <c r="T1086" s="325"/>
      <c r="U1086" s="325"/>
      <c r="V1086" s="325"/>
      <c r="W1086" s="325"/>
      <c r="X1086" s="325"/>
      <c r="Y1086" s="325"/>
      <c r="Z1086" s="325" t="s">
        <v>1188</v>
      </c>
      <c r="AA1086" s="356" t="s">
        <v>1192</v>
      </c>
      <c r="AB1086" s="325"/>
      <c r="AC1086" s="357">
        <v>39251</v>
      </c>
      <c r="AD1086" s="356"/>
      <c r="AE1086" s="325"/>
      <c r="AF1086" s="325"/>
      <c r="AG1086" s="325"/>
      <c r="AH1086" s="325"/>
      <c r="AI1086" s="325"/>
      <c r="AJ1086" s="325"/>
      <c r="AK1086" s="325"/>
      <c r="AL1086" s="325"/>
      <c r="AM1086" s="325"/>
      <c r="AN1086" s="325"/>
      <c r="AO1086" s="325"/>
      <c r="AP1086" s="325"/>
      <c r="AQ1086" s="325"/>
      <c r="AR1086" s="325"/>
      <c r="AS1086" s="325"/>
      <c r="AT1086" s="325"/>
      <c r="AU1086" s="325"/>
      <c r="AV1086" s="358"/>
      <c r="AW1086" s="325" t="s">
        <v>123</v>
      </c>
      <c r="AX1086" s="325"/>
      <c r="AY1086" s="325"/>
      <c r="AZ1086" s="325" t="s">
        <v>1193</v>
      </c>
      <c r="BA1086" s="325" t="s">
        <v>123</v>
      </c>
      <c r="BB1086" s="359"/>
      <c r="BC1086" s="352"/>
      <c r="BD1086" s="352"/>
      <c r="BE1086" s="307" t="str">
        <f t="shared" si="13"/>
        <v/>
      </c>
      <c r="BF1086" s="308"/>
      <c r="BG1086" s="308"/>
      <c r="BH1086" s="309"/>
      <c r="BI1086" s="308"/>
      <c r="BJ1086" s="310"/>
      <c r="BK1086" s="310"/>
      <c r="BL1086" s="310"/>
      <c r="BM1086" s="310">
        <f t="shared" si="19"/>
        <v>0</v>
      </c>
      <c r="BN1086" s="311"/>
      <c r="BO1086" s="313">
        <f t="shared" si="21"/>
        <v>0</v>
      </c>
      <c r="BP1086" s="312"/>
      <c r="BQ1086" s="121"/>
      <c r="BR1086" s="121"/>
      <c r="BS1086" s="121"/>
      <c r="BT1086" s="121"/>
      <c r="BU1086" s="121"/>
      <c r="BV1086" s="121"/>
      <c r="BW1086" s="121"/>
      <c r="BX1086" s="121"/>
      <c r="BY1086" s="121"/>
    </row>
    <row r="1087" spans="1:77" s="100" customFormat="1">
      <c r="A1087" s="351"/>
      <c r="B1087" s="355"/>
      <c r="C1087" s="353" t="s">
        <v>1172</v>
      </c>
      <c r="D1087" s="325"/>
      <c r="E1087" s="356" t="s">
        <v>145</v>
      </c>
      <c r="F1087" s="325" t="s">
        <v>123</v>
      </c>
      <c r="G1087" s="325" t="s">
        <v>1188</v>
      </c>
      <c r="H1087" s="356" t="s">
        <v>1192</v>
      </c>
      <c r="I1087" s="325"/>
      <c r="J1087" s="325" t="s">
        <v>1193</v>
      </c>
      <c r="K1087" s="569" t="s">
        <v>2209</v>
      </c>
      <c r="L1087" s="356"/>
      <c r="M1087" s="325"/>
      <c r="N1087" s="325"/>
      <c r="O1087" s="325"/>
      <c r="P1087" s="325"/>
      <c r="Q1087" s="325"/>
      <c r="R1087" s="325"/>
      <c r="S1087" s="325"/>
      <c r="T1087" s="325"/>
      <c r="U1087" s="325"/>
      <c r="V1087" s="325"/>
      <c r="W1087" s="325"/>
      <c r="X1087" s="325"/>
      <c r="Y1087" s="325"/>
      <c r="Z1087" s="325" t="s">
        <v>1188</v>
      </c>
      <c r="AA1087" s="356" t="s">
        <v>1192</v>
      </c>
      <c r="AB1087" s="325"/>
      <c r="AC1087" s="357">
        <v>39251</v>
      </c>
      <c r="AD1087" s="356"/>
      <c r="AE1087" s="325"/>
      <c r="AF1087" s="325"/>
      <c r="AG1087" s="325"/>
      <c r="AH1087" s="325"/>
      <c r="AI1087" s="325"/>
      <c r="AJ1087" s="325"/>
      <c r="AK1087" s="325"/>
      <c r="AL1087" s="325"/>
      <c r="AM1087" s="325"/>
      <c r="AN1087" s="325"/>
      <c r="AO1087" s="325"/>
      <c r="AP1087" s="325"/>
      <c r="AQ1087" s="325"/>
      <c r="AR1087" s="325"/>
      <c r="AS1087" s="325"/>
      <c r="AT1087" s="325"/>
      <c r="AU1087" s="325"/>
      <c r="AV1087" s="358"/>
      <c r="AW1087" s="325" t="s">
        <v>123</v>
      </c>
      <c r="AX1087" s="325"/>
      <c r="AY1087" s="325"/>
      <c r="AZ1087" s="325" t="s">
        <v>1193</v>
      </c>
      <c r="BA1087" s="325" t="s">
        <v>123</v>
      </c>
      <c r="BB1087" s="359"/>
      <c r="BC1087" s="352"/>
      <c r="BD1087" s="352"/>
      <c r="BE1087" s="307" t="str">
        <f t="shared" si="13"/>
        <v/>
      </c>
      <c r="BF1087" s="308"/>
      <c r="BG1087" s="308"/>
      <c r="BH1087" s="309"/>
      <c r="BI1087" s="308"/>
      <c r="BJ1087" s="310"/>
      <c r="BK1087" s="310"/>
      <c r="BL1087" s="310"/>
      <c r="BM1087" s="310">
        <f t="shared" si="19"/>
        <v>0</v>
      </c>
      <c r="BN1087" s="311"/>
      <c r="BO1087" s="313">
        <f t="shared" si="21"/>
        <v>0</v>
      </c>
      <c r="BP1087" s="312"/>
      <c r="BQ1087" s="121"/>
      <c r="BR1087" s="121"/>
      <c r="BS1087" s="121"/>
      <c r="BT1087" s="121"/>
      <c r="BU1087" s="121"/>
      <c r="BV1087" s="121"/>
      <c r="BW1087" s="121"/>
      <c r="BX1087" s="121"/>
      <c r="BY1087" s="121"/>
    </row>
    <row r="1088" spans="1:77" s="100" customFormat="1">
      <c r="A1088" s="351"/>
      <c r="B1088" s="355"/>
      <c r="C1088" s="353" t="s">
        <v>1173</v>
      </c>
      <c r="D1088" s="325"/>
      <c r="E1088" s="356" t="s">
        <v>145</v>
      </c>
      <c r="F1088" s="325" t="s">
        <v>123</v>
      </c>
      <c r="G1088" s="325" t="s">
        <v>1189</v>
      </c>
      <c r="H1088" s="356" t="s">
        <v>1192</v>
      </c>
      <c r="I1088" s="325"/>
      <c r="J1088" s="325" t="s">
        <v>1193</v>
      </c>
      <c r="K1088" s="569" t="s">
        <v>2209</v>
      </c>
      <c r="L1088" s="356"/>
      <c r="M1088" s="325"/>
      <c r="N1088" s="325"/>
      <c r="O1088" s="325"/>
      <c r="P1088" s="325"/>
      <c r="Q1088" s="325"/>
      <c r="R1088" s="325"/>
      <c r="S1088" s="325"/>
      <c r="T1088" s="325"/>
      <c r="U1088" s="325"/>
      <c r="V1088" s="325"/>
      <c r="W1088" s="325"/>
      <c r="X1088" s="325"/>
      <c r="Y1088" s="325"/>
      <c r="Z1088" s="325" t="s">
        <v>1189</v>
      </c>
      <c r="AA1088" s="356" t="s">
        <v>1192</v>
      </c>
      <c r="AB1088" s="325"/>
      <c r="AC1088" s="357">
        <v>39251</v>
      </c>
      <c r="AD1088" s="356"/>
      <c r="AE1088" s="325"/>
      <c r="AF1088" s="325"/>
      <c r="AG1088" s="325"/>
      <c r="AH1088" s="325"/>
      <c r="AI1088" s="325"/>
      <c r="AJ1088" s="325"/>
      <c r="AK1088" s="325"/>
      <c r="AL1088" s="325"/>
      <c r="AM1088" s="325"/>
      <c r="AN1088" s="325"/>
      <c r="AO1088" s="325"/>
      <c r="AP1088" s="325"/>
      <c r="AQ1088" s="325"/>
      <c r="AR1088" s="325"/>
      <c r="AS1088" s="325"/>
      <c r="AT1088" s="325"/>
      <c r="AU1088" s="325"/>
      <c r="AV1088" s="358"/>
      <c r="AW1088" s="325" t="s">
        <v>123</v>
      </c>
      <c r="AX1088" s="325"/>
      <c r="AY1088" s="325"/>
      <c r="AZ1088" s="325" t="s">
        <v>1193</v>
      </c>
      <c r="BA1088" s="325" t="s">
        <v>123</v>
      </c>
      <c r="BB1088" s="359"/>
      <c r="BC1088" s="352"/>
      <c r="BD1088" s="352"/>
      <c r="BE1088" s="307" t="str">
        <f t="shared" si="13"/>
        <v/>
      </c>
      <c r="BF1088" s="308"/>
      <c r="BG1088" s="308"/>
      <c r="BH1088" s="309"/>
      <c r="BI1088" s="308"/>
      <c r="BJ1088" s="310"/>
      <c r="BK1088" s="310"/>
      <c r="BL1088" s="310"/>
      <c r="BM1088" s="310">
        <f t="shared" si="19"/>
        <v>0</v>
      </c>
      <c r="BN1088" s="311"/>
      <c r="BO1088" s="313">
        <f t="shared" si="21"/>
        <v>0</v>
      </c>
      <c r="BP1088" s="312"/>
      <c r="BQ1088" s="121"/>
      <c r="BR1088" s="121"/>
      <c r="BS1088" s="121"/>
      <c r="BT1088" s="121"/>
      <c r="BU1088" s="121"/>
      <c r="BV1088" s="121"/>
      <c r="BW1088" s="121"/>
      <c r="BX1088" s="121"/>
      <c r="BY1088" s="121"/>
    </row>
    <row r="1089" spans="1:77" s="100" customFormat="1">
      <c r="A1089" s="351"/>
      <c r="B1089" s="355"/>
      <c r="C1089" s="353" t="s">
        <v>1174</v>
      </c>
      <c r="D1089" s="325"/>
      <c r="E1089" s="356" t="s">
        <v>145</v>
      </c>
      <c r="F1089" s="325" t="s">
        <v>123</v>
      </c>
      <c r="G1089" s="325" t="s">
        <v>1188</v>
      </c>
      <c r="H1089" s="356" t="s">
        <v>1192</v>
      </c>
      <c r="I1089" s="325"/>
      <c r="J1089" s="325" t="s">
        <v>1193</v>
      </c>
      <c r="K1089" s="569" t="s">
        <v>2209</v>
      </c>
      <c r="L1089" s="356"/>
      <c r="M1089" s="325"/>
      <c r="N1089" s="325"/>
      <c r="O1089" s="325"/>
      <c r="P1089" s="325"/>
      <c r="Q1089" s="325"/>
      <c r="R1089" s="325"/>
      <c r="S1089" s="325"/>
      <c r="T1089" s="325"/>
      <c r="U1089" s="325"/>
      <c r="V1089" s="325"/>
      <c r="W1089" s="325"/>
      <c r="X1089" s="325"/>
      <c r="Y1089" s="325"/>
      <c r="Z1089" s="325" t="s">
        <v>1188</v>
      </c>
      <c r="AA1089" s="356" t="s">
        <v>1192</v>
      </c>
      <c r="AB1089" s="325"/>
      <c r="AC1089" s="357">
        <v>39251</v>
      </c>
      <c r="AD1089" s="356"/>
      <c r="AE1089" s="325"/>
      <c r="AF1089" s="325"/>
      <c r="AG1089" s="325"/>
      <c r="AH1089" s="325"/>
      <c r="AI1089" s="325"/>
      <c r="AJ1089" s="325"/>
      <c r="AK1089" s="325"/>
      <c r="AL1089" s="325"/>
      <c r="AM1089" s="325"/>
      <c r="AN1089" s="325"/>
      <c r="AO1089" s="325"/>
      <c r="AP1089" s="325"/>
      <c r="AQ1089" s="325"/>
      <c r="AR1089" s="325"/>
      <c r="AS1089" s="325"/>
      <c r="AT1089" s="325"/>
      <c r="AU1089" s="325"/>
      <c r="AV1089" s="358"/>
      <c r="AW1089" s="325" t="s">
        <v>123</v>
      </c>
      <c r="AX1089" s="325"/>
      <c r="AY1089" s="325"/>
      <c r="AZ1089" s="325" t="s">
        <v>1193</v>
      </c>
      <c r="BA1089" s="325" t="s">
        <v>123</v>
      </c>
      <c r="BB1089" s="359"/>
      <c r="BC1089" s="352"/>
      <c r="BD1089" s="352"/>
      <c r="BE1089" s="307" t="str">
        <f t="shared" si="13"/>
        <v/>
      </c>
      <c r="BF1089" s="308"/>
      <c r="BG1089" s="308"/>
      <c r="BH1089" s="309"/>
      <c r="BI1089" s="308"/>
      <c r="BJ1089" s="310"/>
      <c r="BK1089" s="310"/>
      <c r="BL1089" s="310"/>
      <c r="BM1089" s="310">
        <f t="shared" si="19"/>
        <v>0</v>
      </c>
      <c r="BN1089" s="311"/>
      <c r="BO1089" s="313">
        <f t="shared" si="21"/>
        <v>0</v>
      </c>
      <c r="BP1089" s="312"/>
      <c r="BQ1089" s="121"/>
      <c r="BR1089" s="121"/>
      <c r="BS1089" s="121"/>
      <c r="BT1089" s="121"/>
      <c r="BU1089" s="121"/>
      <c r="BV1089" s="121"/>
      <c r="BW1089" s="121"/>
      <c r="BX1089" s="121"/>
      <c r="BY1089" s="121"/>
    </row>
    <row r="1090" spans="1:77" s="100" customFormat="1">
      <c r="A1090" s="351"/>
      <c r="B1090" s="355"/>
      <c r="C1090" s="353" t="s">
        <v>1175</v>
      </c>
      <c r="D1090" s="325"/>
      <c r="E1090" s="356" t="s">
        <v>145</v>
      </c>
      <c r="F1090" s="325" t="s">
        <v>123</v>
      </c>
      <c r="G1090" s="325" t="s">
        <v>1189</v>
      </c>
      <c r="H1090" s="356" t="s">
        <v>1192</v>
      </c>
      <c r="I1090" s="325"/>
      <c r="J1090" s="325" t="s">
        <v>1193</v>
      </c>
      <c r="K1090" s="569" t="s">
        <v>2209</v>
      </c>
      <c r="L1090" s="356"/>
      <c r="M1090" s="325"/>
      <c r="N1090" s="325"/>
      <c r="O1090" s="325"/>
      <c r="P1090" s="325"/>
      <c r="Q1090" s="325"/>
      <c r="R1090" s="325"/>
      <c r="S1090" s="325"/>
      <c r="T1090" s="325"/>
      <c r="U1090" s="325"/>
      <c r="V1090" s="325"/>
      <c r="W1090" s="325"/>
      <c r="X1090" s="325"/>
      <c r="Y1090" s="325"/>
      <c r="Z1090" s="325" t="s">
        <v>1189</v>
      </c>
      <c r="AA1090" s="356" t="s">
        <v>1192</v>
      </c>
      <c r="AB1090" s="325"/>
      <c r="AC1090" s="357">
        <v>39251</v>
      </c>
      <c r="AD1090" s="356"/>
      <c r="AE1090" s="325"/>
      <c r="AF1090" s="325"/>
      <c r="AG1090" s="325"/>
      <c r="AH1090" s="325"/>
      <c r="AI1090" s="325"/>
      <c r="AJ1090" s="325"/>
      <c r="AK1090" s="325"/>
      <c r="AL1090" s="325"/>
      <c r="AM1090" s="325"/>
      <c r="AN1090" s="325"/>
      <c r="AO1090" s="325"/>
      <c r="AP1090" s="325"/>
      <c r="AQ1090" s="325"/>
      <c r="AR1090" s="325"/>
      <c r="AS1090" s="325"/>
      <c r="AT1090" s="325"/>
      <c r="AU1090" s="325"/>
      <c r="AV1090" s="358"/>
      <c r="AW1090" s="325" t="s">
        <v>123</v>
      </c>
      <c r="AX1090" s="325"/>
      <c r="AY1090" s="325"/>
      <c r="AZ1090" s="325" t="s">
        <v>1193</v>
      </c>
      <c r="BA1090" s="325" t="s">
        <v>123</v>
      </c>
      <c r="BB1090" s="359"/>
      <c r="BC1090" s="352"/>
      <c r="BD1090" s="352"/>
      <c r="BE1090" s="307" t="str">
        <f t="shared" si="13"/>
        <v/>
      </c>
      <c r="BF1090" s="308"/>
      <c r="BG1090" s="308"/>
      <c r="BH1090" s="309"/>
      <c r="BI1090" s="308"/>
      <c r="BJ1090" s="310"/>
      <c r="BK1090" s="310"/>
      <c r="BL1090" s="310"/>
      <c r="BM1090" s="310">
        <f t="shared" si="19"/>
        <v>0</v>
      </c>
      <c r="BN1090" s="311"/>
      <c r="BO1090" s="313">
        <f t="shared" si="21"/>
        <v>0</v>
      </c>
      <c r="BP1090" s="312"/>
      <c r="BQ1090" s="121"/>
      <c r="BR1090" s="121"/>
      <c r="BS1090" s="121"/>
      <c r="BT1090" s="121"/>
      <c r="BU1090" s="121"/>
      <c r="BV1090" s="121"/>
      <c r="BW1090" s="121"/>
      <c r="BX1090" s="121"/>
      <c r="BY1090" s="121"/>
    </row>
    <row r="1091" spans="1:77" s="100" customFormat="1">
      <c r="A1091" s="351"/>
      <c r="B1091" s="355"/>
      <c r="C1091" s="353" t="s">
        <v>1176</v>
      </c>
      <c r="D1091" s="325"/>
      <c r="E1091" s="356" t="s">
        <v>145</v>
      </c>
      <c r="F1091" s="325" t="s">
        <v>123</v>
      </c>
      <c r="G1091" s="325" t="s">
        <v>1189</v>
      </c>
      <c r="H1091" s="356" t="s">
        <v>1192</v>
      </c>
      <c r="I1091" s="325"/>
      <c r="J1091" s="325" t="s">
        <v>1193</v>
      </c>
      <c r="K1091" s="569" t="s">
        <v>2209</v>
      </c>
      <c r="L1091" s="356"/>
      <c r="M1091" s="325"/>
      <c r="N1091" s="325"/>
      <c r="O1091" s="325"/>
      <c r="P1091" s="325"/>
      <c r="Q1091" s="325"/>
      <c r="R1091" s="325"/>
      <c r="S1091" s="325"/>
      <c r="T1091" s="325"/>
      <c r="U1091" s="325"/>
      <c r="V1091" s="325"/>
      <c r="W1091" s="325"/>
      <c r="X1091" s="325"/>
      <c r="Y1091" s="325"/>
      <c r="Z1091" s="325" t="s">
        <v>1189</v>
      </c>
      <c r="AA1091" s="356" t="s">
        <v>1192</v>
      </c>
      <c r="AB1091" s="325"/>
      <c r="AC1091" s="357">
        <v>39251</v>
      </c>
      <c r="AD1091" s="356"/>
      <c r="AE1091" s="325"/>
      <c r="AF1091" s="325"/>
      <c r="AG1091" s="325"/>
      <c r="AH1091" s="325"/>
      <c r="AI1091" s="325"/>
      <c r="AJ1091" s="325"/>
      <c r="AK1091" s="325"/>
      <c r="AL1091" s="325"/>
      <c r="AM1091" s="325"/>
      <c r="AN1091" s="325"/>
      <c r="AO1091" s="325"/>
      <c r="AP1091" s="325"/>
      <c r="AQ1091" s="325"/>
      <c r="AR1091" s="325"/>
      <c r="AS1091" s="325"/>
      <c r="AT1091" s="325"/>
      <c r="AU1091" s="325"/>
      <c r="AV1091" s="358"/>
      <c r="AW1091" s="325" t="s">
        <v>123</v>
      </c>
      <c r="AX1091" s="325"/>
      <c r="AY1091" s="325"/>
      <c r="AZ1091" s="325" t="s">
        <v>1193</v>
      </c>
      <c r="BA1091" s="325" t="s">
        <v>123</v>
      </c>
      <c r="BB1091" s="359"/>
      <c r="BC1091" s="352"/>
      <c r="BD1091" s="352"/>
      <c r="BE1091" s="307" t="str">
        <f t="shared" si="13"/>
        <v/>
      </c>
      <c r="BF1091" s="308"/>
      <c r="BG1091" s="308"/>
      <c r="BH1091" s="309"/>
      <c r="BI1091" s="308"/>
      <c r="BJ1091" s="310"/>
      <c r="BK1091" s="310"/>
      <c r="BL1091" s="310"/>
      <c r="BM1091" s="310">
        <f t="shared" si="19"/>
        <v>0</v>
      </c>
      <c r="BN1091" s="311"/>
      <c r="BO1091" s="313">
        <f t="shared" si="21"/>
        <v>0</v>
      </c>
      <c r="BP1091" s="312"/>
      <c r="BQ1091" s="121"/>
      <c r="BR1091" s="121"/>
      <c r="BS1091" s="121"/>
      <c r="BT1091" s="121"/>
      <c r="BU1091" s="121"/>
      <c r="BV1091" s="121"/>
      <c r="BW1091" s="121"/>
      <c r="BX1091" s="121"/>
      <c r="BY1091" s="121"/>
    </row>
    <row r="1092" spans="1:77" s="100" customFormat="1">
      <c r="A1092" s="351"/>
      <c r="B1092" s="355"/>
      <c r="C1092" s="353" t="s">
        <v>1177</v>
      </c>
      <c r="D1092" s="325"/>
      <c r="E1092" s="356" t="s">
        <v>145</v>
      </c>
      <c r="F1092" s="325" t="s">
        <v>123</v>
      </c>
      <c r="G1092" s="325" t="s">
        <v>1189</v>
      </c>
      <c r="H1092" s="356" t="s">
        <v>1192</v>
      </c>
      <c r="I1092" s="325"/>
      <c r="J1092" s="325" t="s">
        <v>1193</v>
      </c>
      <c r="K1092" s="569" t="s">
        <v>2209</v>
      </c>
      <c r="L1092" s="356"/>
      <c r="M1092" s="325"/>
      <c r="N1092" s="325"/>
      <c r="O1092" s="325"/>
      <c r="P1092" s="325"/>
      <c r="Q1092" s="325"/>
      <c r="R1092" s="325"/>
      <c r="S1092" s="325"/>
      <c r="T1092" s="325"/>
      <c r="U1092" s="325"/>
      <c r="V1092" s="325"/>
      <c r="W1092" s="325"/>
      <c r="X1092" s="325"/>
      <c r="Y1092" s="325"/>
      <c r="Z1092" s="325" t="s">
        <v>1189</v>
      </c>
      <c r="AA1092" s="356" t="s">
        <v>1192</v>
      </c>
      <c r="AB1092" s="325"/>
      <c r="AC1092" s="357">
        <v>39251</v>
      </c>
      <c r="AD1092" s="356"/>
      <c r="AE1092" s="325"/>
      <c r="AF1092" s="325"/>
      <c r="AG1092" s="325"/>
      <c r="AH1092" s="325"/>
      <c r="AI1092" s="325"/>
      <c r="AJ1092" s="325"/>
      <c r="AK1092" s="325"/>
      <c r="AL1092" s="325"/>
      <c r="AM1092" s="325"/>
      <c r="AN1092" s="325"/>
      <c r="AO1092" s="325"/>
      <c r="AP1092" s="325"/>
      <c r="AQ1092" s="325"/>
      <c r="AR1092" s="325"/>
      <c r="AS1092" s="325"/>
      <c r="AT1092" s="325"/>
      <c r="AU1092" s="325"/>
      <c r="AV1092" s="358"/>
      <c r="AW1092" s="325" t="s">
        <v>123</v>
      </c>
      <c r="AX1092" s="325"/>
      <c r="AY1092" s="325"/>
      <c r="AZ1092" s="325" t="s">
        <v>1193</v>
      </c>
      <c r="BA1092" s="325" t="s">
        <v>123</v>
      </c>
      <c r="BB1092" s="359"/>
      <c r="BC1092" s="352"/>
      <c r="BD1092" s="352"/>
      <c r="BE1092" s="307" t="str">
        <f t="shared" si="13"/>
        <v/>
      </c>
      <c r="BF1092" s="308"/>
      <c r="BG1092" s="308"/>
      <c r="BH1092" s="309"/>
      <c r="BI1092" s="308"/>
      <c r="BJ1092" s="310"/>
      <c r="BK1092" s="310"/>
      <c r="BL1092" s="310"/>
      <c r="BM1092" s="310">
        <f t="shared" si="19"/>
        <v>0</v>
      </c>
      <c r="BN1092" s="311"/>
      <c r="BO1092" s="313">
        <f t="shared" si="21"/>
        <v>0</v>
      </c>
      <c r="BP1092" s="312"/>
      <c r="BQ1092" s="121"/>
      <c r="BR1092" s="121"/>
      <c r="BS1092" s="121"/>
      <c r="BT1092" s="121"/>
      <c r="BU1092" s="121"/>
      <c r="BV1092" s="121"/>
      <c r="BW1092" s="121"/>
      <c r="BX1092" s="121"/>
      <c r="BY1092" s="121"/>
    </row>
    <row r="1093" spans="1:77" s="100" customFormat="1" ht="19.5" customHeight="1">
      <c r="A1093" s="351"/>
      <c r="B1093" s="355"/>
      <c r="C1093" s="353" t="s">
        <v>1178</v>
      </c>
      <c r="D1093" s="325"/>
      <c r="E1093" s="356" t="s">
        <v>145</v>
      </c>
      <c r="F1093" s="325" t="s">
        <v>123</v>
      </c>
      <c r="G1093" s="325" t="s">
        <v>1188</v>
      </c>
      <c r="H1093" s="356" t="s">
        <v>1192</v>
      </c>
      <c r="I1093" s="325"/>
      <c r="J1093" s="325" t="s">
        <v>1193</v>
      </c>
      <c r="K1093" s="569" t="s">
        <v>2209</v>
      </c>
      <c r="L1093" s="356"/>
      <c r="M1093" s="325"/>
      <c r="N1093" s="325"/>
      <c r="O1093" s="325"/>
      <c r="P1093" s="325"/>
      <c r="Q1093" s="325"/>
      <c r="R1093" s="325"/>
      <c r="S1093" s="325"/>
      <c r="T1093" s="325"/>
      <c r="U1093" s="325"/>
      <c r="V1093" s="325"/>
      <c r="W1093" s="325"/>
      <c r="X1093" s="325"/>
      <c r="Y1093" s="325"/>
      <c r="Z1093" s="325" t="s">
        <v>1188</v>
      </c>
      <c r="AA1093" s="356" t="s">
        <v>1192</v>
      </c>
      <c r="AB1093" s="325"/>
      <c r="AC1093" s="357">
        <v>39251</v>
      </c>
      <c r="AD1093" s="356"/>
      <c r="AE1093" s="325"/>
      <c r="AF1093" s="325"/>
      <c r="AG1093" s="325"/>
      <c r="AH1093" s="325"/>
      <c r="AI1093" s="325"/>
      <c r="AJ1093" s="325"/>
      <c r="AK1093" s="325"/>
      <c r="AL1093" s="325"/>
      <c r="AM1093" s="325"/>
      <c r="AN1093" s="325"/>
      <c r="AO1093" s="325"/>
      <c r="AP1093" s="325"/>
      <c r="AQ1093" s="325"/>
      <c r="AR1093" s="325"/>
      <c r="AS1093" s="325"/>
      <c r="AT1093" s="325"/>
      <c r="AU1093" s="325"/>
      <c r="AV1093" s="358"/>
      <c r="AW1093" s="325" t="s">
        <v>123</v>
      </c>
      <c r="AX1093" s="325"/>
      <c r="AY1093" s="325"/>
      <c r="AZ1093" s="325" t="s">
        <v>1193</v>
      </c>
      <c r="BA1093" s="325" t="s">
        <v>123</v>
      </c>
      <c r="BB1093" s="359"/>
      <c r="BC1093" s="352"/>
      <c r="BD1093" s="352"/>
      <c r="BE1093" s="307" t="str">
        <f t="shared" si="13"/>
        <v/>
      </c>
      <c r="BF1093" s="308"/>
      <c r="BG1093" s="308"/>
      <c r="BH1093" s="309"/>
      <c r="BI1093" s="308"/>
      <c r="BJ1093" s="310"/>
      <c r="BK1093" s="310"/>
      <c r="BL1093" s="310"/>
      <c r="BM1093" s="310">
        <f t="shared" si="19"/>
        <v>0</v>
      </c>
      <c r="BN1093" s="311"/>
      <c r="BO1093" s="313">
        <f t="shared" si="21"/>
        <v>0</v>
      </c>
      <c r="BP1093" s="312"/>
      <c r="BQ1093" s="121"/>
      <c r="BR1093" s="121"/>
      <c r="BS1093" s="121"/>
      <c r="BT1093" s="121"/>
      <c r="BU1093" s="121"/>
      <c r="BV1093" s="121"/>
      <c r="BW1093" s="121"/>
      <c r="BX1093" s="121"/>
      <c r="BY1093" s="121"/>
    </row>
    <row r="1094" spans="1:77" s="100" customFormat="1">
      <c r="A1094" s="351"/>
      <c r="B1094" s="355"/>
      <c r="C1094" s="353" t="s">
        <v>1179</v>
      </c>
      <c r="D1094" s="324" t="s">
        <v>1187</v>
      </c>
      <c r="E1094" s="356" t="s">
        <v>145</v>
      </c>
      <c r="F1094" s="325" t="s">
        <v>123</v>
      </c>
      <c r="G1094" s="325"/>
      <c r="H1094" s="356"/>
      <c r="I1094" s="325"/>
      <c r="J1094" s="325" t="s">
        <v>1193</v>
      </c>
      <c r="K1094" s="357"/>
      <c r="L1094" s="356"/>
      <c r="M1094" s="325"/>
      <c r="N1094" s="325"/>
      <c r="O1094" s="325"/>
      <c r="P1094" s="325"/>
      <c r="Q1094" s="325"/>
      <c r="R1094" s="325"/>
      <c r="S1094" s="325"/>
      <c r="T1094" s="325"/>
      <c r="U1094" s="325"/>
      <c r="V1094" s="325"/>
      <c r="W1094" s="325"/>
      <c r="X1094" s="325"/>
      <c r="Y1094" s="325"/>
      <c r="Z1094" s="325"/>
      <c r="AA1094" s="356"/>
      <c r="AB1094" s="325"/>
      <c r="AC1094" s="357"/>
      <c r="AD1094" s="356"/>
      <c r="AE1094" s="325"/>
      <c r="AF1094" s="325"/>
      <c r="AG1094" s="325"/>
      <c r="AH1094" s="325"/>
      <c r="AI1094" s="325"/>
      <c r="AJ1094" s="325"/>
      <c r="AK1094" s="325"/>
      <c r="AL1094" s="325"/>
      <c r="AM1094" s="325"/>
      <c r="AN1094" s="325"/>
      <c r="AO1094" s="325"/>
      <c r="AP1094" s="325"/>
      <c r="AQ1094" s="325" t="s">
        <v>204</v>
      </c>
      <c r="AR1094" s="325"/>
      <c r="AS1094" s="325"/>
      <c r="AT1094" s="325"/>
      <c r="AU1094" s="325"/>
      <c r="AV1094" s="358">
        <v>207683097.10241324</v>
      </c>
      <c r="AW1094" s="325" t="s">
        <v>123</v>
      </c>
      <c r="AX1094" s="325"/>
      <c r="AY1094" s="325"/>
      <c r="AZ1094" s="325" t="s">
        <v>1193</v>
      </c>
      <c r="BA1094" s="325" t="s">
        <v>123</v>
      </c>
      <c r="BB1094" s="359"/>
      <c r="BC1094" s="352"/>
      <c r="BD1094" s="352"/>
      <c r="BE1094" s="307" t="str">
        <f t="shared" si="13"/>
        <v>3.11.01</v>
      </c>
      <c r="BF1094" s="308" t="str">
        <f t="shared" si="11"/>
        <v>BANGUNAN GEDUNG TEMPAT KERJA</v>
      </c>
      <c r="BG1094" s="308">
        <f t="shared" si="12"/>
        <v>50</v>
      </c>
      <c r="BH1094" s="309">
        <f t="shared" si="14"/>
        <v>4153661.7420482649</v>
      </c>
      <c r="BI1094" s="308">
        <f t="shared" si="15"/>
        <v>2013</v>
      </c>
      <c r="BJ1094" s="310">
        <f t="shared" si="16"/>
        <v>207683087.10241324</v>
      </c>
      <c r="BK1094" s="310">
        <f t="shared" si="17"/>
        <v>0</v>
      </c>
      <c r="BL1094" s="310">
        <f t="shared" si="18"/>
        <v>0</v>
      </c>
      <c r="BM1094" s="310">
        <f t="shared" si="19"/>
        <v>0</v>
      </c>
      <c r="BN1094" s="311">
        <f t="shared" si="20"/>
        <v>0</v>
      </c>
      <c r="BO1094" s="313">
        <f t="shared" si="21"/>
        <v>10</v>
      </c>
      <c r="BP1094" s="312">
        <f t="shared" ref="BP1094:BP1102" si="23">AV1094</f>
        <v>207683097.10241324</v>
      </c>
      <c r="BQ1094" s="121"/>
      <c r="BR1094" s="121"/>
      <c r="BS1094" s="121"/>
      <c r="BT1094" s="121"/>
      <c r="BU1094" s="121"/>
      <c r="BV1094" s="121"/>
      <c r="BW1094" s="121"/>
      <c r="BX1094" s="121"/>
      <c r="BY1094" s="121"/>
    </row>
    <row r="1095" spans="1:77" s="100" customFormat="1" ht="28.5" customHeight="1">
      <c r="A1095" s="351"/>
      <c r="B1095" s="355"/>
      <c r="C1095" s="353" t="s">
        <v>1180</v>
      </c>
      <c r="D1095" s="324" t="s">
        <v>1187</v>
      </c>
      <c r="E1095" s="356" t="s">
        <v>145</v>
      </c>
      <c r="F1095" s="325" t="s">
        <v>123</v>
      </c>
      <c r="G1095" s="325"/>
      <c r="H1095" s="356"/>
      <c r="I1095" s="325"/>
      <c r="J1095" s="325" t="s">
        <v>1193</v>
      </c>
      <c r="K1095" s="357"/>
      <c r="L1095" s="356"/>
      <c r="M1095" s="325"/>
      <c r="N1095" s="325"/>
      <c r="O1095" s="325"/>
      <c r="P1095" s="325"/>
      <c r="Q1095" s="325"/>
      <c r="R1095" s="325"/>
      <c r="S1095" s="325"/>
      <c r="T1095" s="325"/>
      <c r="U1095" s="325"/>
      <c r="V1095" s="325"/>
      <c r="W1095" s="325"/>
      <c r="X1095" s="325"/>
      <c r="Y1095" s="325"/>
      <c r="Z1095" s="325"/>
      <c r="AA1095" s="356"/>
      <c r="AB1095" s="325"/>
      <c r="AC1095" s="357"/>
      <c r="AD1095" s="356"/>
      <c r="AE1095" s="325"/>
      <c r="AF1095" s="325"/>
      <c r="AG1095" s="325"/>
      <c r="AH1095" s="325"/>
      <c r="AI1095" s="325"/>
      <c r="AJ1095" s="325"/>
      <c r="AK1095" s="325"/>
      <c r="AL1095" s="325"/>
      <c r="AM1095" s="325"/>
      <c r="AN1095" s="325"/>
      <c r="AO1095" s="325"/>
      <c r="AP1095" s="325"/>
      <c r="AQ1095" s="325" t="s">
        <v>204</v>
      </c>
      <c r="AR1095" s="325"/>
      <c r="AS1095" s="325"/>
      <c r="AT1095" s="325"/>
      <c r="AU1095" s="325"/>
      <c r="AV1095" s="358">
        <v>512419326.91611767</v>
      </c>
      <c r="AW1095" s="325" t="s">
        <v>123</v>
      </c>
      <c r="AX1095" s="325"/>
      <c r="AY1095" s="325"/>
      <c r="AZ1095" s="325" t="s">
        <v>1193</v>
      </c>
      <c r="BA1095" s="325" t="s">
        <v>123</v>
      </c>
      <c r="BB1095" s="359"/>
      <c r="BC1095" s="352"/>
      <c r="BD1095" s="352"/>
      <c r="BE1095" s="307" t="str">
        <f t="shared" si="13"/>
        <v>3.11.01</v>
      </c>
      <c r="BF1095" s="308" t="str">
        <f t="shared" si="11"/>
        <v>BANGUNAN GEDUNG TEMPAT KERJA</v>
      </c>
      <c r="BG1095" s="308">
        <f t="shared" si="12"/>
        <v>50</v>
      </c>
      <c r="BH1095" s="309">
        <f t="shared" si="14"/>
        <v>10248386.338322353</v>
      </c>
      <c r="BI1095" s="308">
        <f t="shared" si="15"/>
        <v>2013</v>
      </c>
      <c r="BJ1095" s="310">
        <f t="shared" si="16"/>
        <v>512419316.91611767</v>
      </c>
      <c r="BK1095" s="310">
        <f t="shared" si="17"/>
        <v>0</v>
      </c>
      <c r="BL1095" s="310">
        <f t="shared" si="18"/>
        <v>0</v>
      </c>
      <c r="BM1095" s="310">
        <f t="shared" si="19"/>
        <v>0</v>
      </c>
      <c r="BN1095" s="311">
        <f t="shared" si="20"/>
        <v>0</v>
      </c>
      <c r="BO1095" s="313">
        <f t="shared" si="21"/>
        <v>10</v>
      </c>
      <c r="BP1095" s="312">
        <f t="shared" si="23"/>
        <v>512419326.91611767</v>
      </c>
      <c r="BQ1095" s="121"/>
      <c r="BR1095" s="121"/>
      <c r="BS1095" s="121"/>
      <c r="BT1095" s="121"/>
      <c r="BU1095" s="121"/>
      <c r="BV1095" s="121"/>
      <c r="BW1095" s="121"/>
      <c r="BX1095" s="121"/>
      <c r="BY1095" s="121"/>
    </row>
    <row r="1096" spans="1:77" s="100" customFormat="1" ht="32.25" customHeight="1">
      <c r="A1096" s="351"/>
      <c r="B1096" s="355"/>
      <c r="C1096" s="353" t="s">
        <v>1181</v>
      </c>
      <c r="D1096" s="324" t="s">
        <v>1187</v>
      </c>
      <c r="E1096" s="356" t="s">
        <v>145</v>
      </c>
      <c r="F1096" s="325" t="s">
        <v>123</v>
      </c>
      <c r="G1096" s="325"/>
      <c r="H1096" s="356"/>
      <c r="I1096" s="325"/>
      <c r="J1096" s="325" t="s">
        <v>1193</v>
      </c>
      <c r="K1096" s="357"/>
      <c r="L1096" s="356"/>
      <c r="M1096" s="325"/>
      <c r="N1096" s="325"/>
      <c r="O1096" s="325"/>
      <c r="P1096" s="325"/>
      <c r="Q1096" s="325"/>
      <c r="R1096" s="325"/>
      <c r="S1096" s="325"/>
      <c r="T1096" s="325"/>
      <c r="U1096" s="325"/>
      <c r="V1096" s="325"/>
      <c r="W1096" s="325"/>
      <c r="X1096" s="325"/>
      <c r="Y1096" s="325"/>
      <c r="Z1096" s="325"/>
      <c r="AA1096" s="356"/>
      <c r="AB1096" s="325"/>
      <c r="AC1096" s="357"/>
      <c r="AD1096" s="356"/>
      <c r="AE1096" s="325"/>
      <c r="AF1096" s="325"/>
      <c r="AG1096" s="325"/>
      <c r="AH1096" s="325"/>
      <c r="AI1096" s="325"/>
      <c r="AJ1096" s="325"/>
      <c r="AK1096" s="325"/>
      <c r="AL1096" s="325"/>
      <c r="AM1096" s="325"/>
      <c r="AN1096" s="325"/>
      <c r="AO1096" s="325"/>
      <c r="AP1096" s="325"/>
      <c r="AQ1096" s="325" t="s">
        <v>204</v>
      </c>
      <c r="AR1096" s="325"/>
      <c r="AS1096" s="325"/>
      <c r="AT1096" s="325"/>
      <c r="AU1096" s="325"/>
      <c r="AV1096" s="358">
        <v>271642702.59411663</v>
      </c>
      <c r="AW1096" s="325" t="s">
        <v>123</v>
      </c>
      <c r="AX1096" s="325"/>
      <c r="AY1096" s="325"/>
      <c r="AZ1096" s="325" t="s">
        <v>1193</v>
      </c>
      <c r="BA1096" s="325" t="s">
        <v>123</v>
      </c>
      <c r="BB1096" s="359"/>
      <c r="BC1096" s="352"/>
      <c r="BD1096" s="352"/>
      <c r="BE1096" s="307" t="str">
        <f t="shared" si="13"/>
        <v>3.11.01</v>
      </c>
      <c r="BF1096" s="308" t="str">
        <f t="shared" si="11"/>
        <v>BANGUNAN GEDUNG TEMPAT KERJA</v>
      </c>
      <c r="BG1096" s="308">
        <f t="shared" si="12"/>
        <v>50</v>
      </c>
      <c r="BH1096" s="309">
        <f t="shared" si="14"/>
        <v>5432853.8518823329</v>
      </c>
      <c r="BI1096" s="308">
        <f t="shared" si="15"/>
        <v>2013</v>
      </c>
      <c r="BJ1096" s="310">
        <f t="shared" si="16"/>
        <v>271642692.59411663</v>
      </c>
      <c r="BK1096" s="310">
        <f t="shared" si="17"/>
        <v>0</v>
      </c>
      <c r="BL1096" s="310">
        <f t="shared" si="18"/>
        <v>0</v>
      </c>
      <c r="BM1096" s="310">
        <f t="shared" si="19"/>
        <v>0</v>
      </c>
      <c r="BN1096" s="311">
        <f t="shared" si="20"/>
        <v>0</v>
      </c>
      <c r="BO1096" s="313">
        <f t="shared" si="21"/>
        <v>10</v>
      </c>
      <c r="BP1096" s="312">
        <f t="shared" si="23"/>
        <v>271642702.59411663</v>
      </c>
      <c r="BQ1096" s="121"/>
      <c r="BR1096" s="121"/>
      <c r="BS1096" s="121"/>
      <c r="BT1096" s="121"/>
      <c r="BU1096" s="121"/>
      <c r="BV1096" s="121"/>
      <c r="BW1096" s="121"/>
      <c r="BX1096" s="121"/>
      <c r="BY1096" s="121"/>
    </row>
    <row r="1097" spans="1:77" s="100" customFormat="1" ht="24" customHeight="1">
      <c r="A1097" s="351"/>
      <c r="B1097" s="355"/>
      <c r="C1097" s="353" t="s">
        <v>1182</v>
      </c>
      <c r="D1097" s="324" t="s">
        <v>1187</v>
      </c>
      <c r="E1097" s="356" t="s">
        <v>145</v>
      </c>
      <c r="F1097" s="325" t="s">
        <v>123</v>
      </c>
      <c r="G1097" s="325"/>
      <c r="H1097" s="356"/>
      <c r="I1097" s="325"/>
      <c r="J1097" s="325" t="s">
        <v>1193</v>
      </c>
      <c r="K1097" s="357"/>
      <c r="L1097" s="356"/>
      <c r="M1097" s="325"/>
      <c r="N1097" s="325"/>
      <c r="O1097" s="325"/>
      <c r="P1097" s="325"/>
      <c r="Q1097" s="325"/>
      <c r="R1097" s="325"/>
      <c r="S1097" s="325"/>
      <c r="T1097" s="325"/>
      <c r="U1097" s="325"/>
      <c r="V1097" s="325"/>
      <c r="W1097" s="325"/>
      <c r="X1097" s="325"/>
      <c r="Y1097" s="325"/>
      <c r="Z1097" s="325"/>
      <c r="AA1097" s="356"/>
      <c r="AB1097" s="325"/>
      <c r="AC1097" s="357"/>
      <c r="AD1097" s="356"/>
      <c r="AE1097" s="325"/>
      <c r="AF1097" s="325"/>
      <c r="AG1097" s="325"/>
      <c r="AH1097" s="325"/>
      <c r="AI1097" s="325"/>
      <c r="AJ1097" s="325"/>
      <c r="AK1097" s="325"/>
      <c r="AL1097" s="325"/>
      <c r="AM1097" s="325"/>
      <c r="AN1097" s="325"/>
      <c r="AO1097" s="325"/>
      <c r="AP1097" s="325"/>
      <c r="AQ1097" s="325" t="s">
        <v>204</v>
      </c>
      <c r="AR1097" s="325"/>
      <c r="AS1097" s="325"/>
      <c r="AT1097" s="325"/>
      <c r="AU1097" s="325"/>
      <c r="AV1097" s="358">
        <v>227836206.62716225</v>
      </c>
      <c r="AW1097" s="325" t="s">
        <v>123</v>
      </c>
      <c r="AX1097" s="325"/>
      <c r="AY1097" s="325"/>
      <c r="AZ1097" s="325" t="s">
        <v>1193</v>
      </c>
      <c r="BA1097" s="325" t="s">
        <v>123</v>
      </c>
      <c r="BB1097" s="359"/>
      <c r="BC1097" s="352"/>
      <c r="BD1097" s="352"/>
      <c r="BE1097" s="307" t="str">
        <f t="shared" si="13"/>
        <v>3.11.01</v>
      </c>
      <c r="BF1097" s="308" t="str">
        <f t="shared" si="11"/>
        <v>BANGUNAN GEDUNG TEMPAT KERJA</v>
      </c>
      <c r="BG1097" s="308">
        <f t="shared" si="12"/>
        <v>50</v>
      </c>
      <c r="BH1097" s="309">
        <f t="shared" si="14"/>
        <v>4556723.9325432451</v>
      </c>
      <c r="BI1097" s="308">
        <f t="shared" si="15"/>
        <v>2013</v>
      </c>
      <c r="BJ1097" s="310">
        <f t="shared" si="16"/>
        <v>227836196.62716225</v>
      </c>
      <c r="BK1097" s="310">
        <f t="shared" si="17"/>
        <v>0</v>
      </c>
      <c r="BL1097" s="310">
        <f t="shared" si="18"/>
        <v>0</v>
      </c>
      <c r="BM1097" s="310">
        <f t="shared" si="19"/>
        <v>0</v>
      </c>
      <c r="BN1097" s="311">
        <f t="shared" si="20"/>
        <v>0</v>
      </c>
      <c r="BO1097" s="313">
        <f t="shared" si="21"/>
        <v>10</v>
      </c>
      <c r="BP1097" s="312">
        <f t="shared" si="23"/>
        <v>227836206.62716225</v>
      </c>
      <c r="BQ1097" s="121"/>
      <c r="BR1097" s="121"/>
      <c r="BS1097" s="121"/>
      <c r="BT1097" s="121"/>
      <c r="BU1097" s="121"/>
      <c r="BV1097" s="121"/>
      <c r="BW1097" s="121"/>
      <c r="BX1097" s="121"/>
      <c r="BY1097" s="121"/>
    </row>
    <row r="1098" spans="1:77" s="100" customFormat="1" ht="27" customHeight="1">
      <c r="A1098" s="367"/>
      <c r="B1098" s="368"/>
      <c r="C1098" s="369" t="s">
        <v>1183</v>
      </c>
      <c r="D1098" s="324" t="s">
        <v>1187</v>
      </c>
      <c r="E1098" s="371" t="s">
        <v>145</v>
      </c>
      <c r="F1098" s="372" t="s">
        <v>123</v>
      </c>
      <c r="G1098" s="372"/>
      <c r="H1098" s="371"/>
      <c r="I1098" s="325"/>
      <c r="J1098" s="372" t="s">
        <v>1193</v>
      </c>
      <c r="K1098" s="373"/>
      <c r="L1098" s="374"/>
      <c r="M1098" s="372"/>
      <c r="N1098" s="372"/>
      <c r="O1098" s="375"/>
      <c r="P1098" s="375"/>
      <c r="Q1098" s="375"/>
      <c r="R1098" s="370"/>
      <c r="S1098" s="370"/>
      <c r="T1098" s="370"/>
      <c r="U1098" s="370"/>
      <c r="V1098" s="370"/>
      <c r="W1098" s="370"/>
      <c r="X1098" s="370"/>
      <c r="Y1098" s="370"/>
      <c r="Z1098" s="372"/>
      <c r="AA1098" s="371"/>
      <c r="AB1098" s="376"/>
      <c r="AC1098" s="377"/>
      <c r="AD1098" s="371"/>
      <c r="AE1098" s="370"/>
      <c r="AF1098" s="370"/>
      <c r="AG1098" s="370"/>
      <c r="AH1098" s="370"/>
      <c r="AI1098" s="370"/>
      <c r="AJ1098" s="370"/>
      <c r="AK1098" s="370"/>
      <c r="AL1098" s="370"/>
      <c r="AM1098" s="370"/>
      <c r="AN1098" s="370"/>
      <c r="AO1098" s="370"/>
      <c r="AP1098" s="370"/>
      <c r="AQ1098" s="370" t="s">
        <v>204</v>
      </c>
      <c r="AR1098" s="370"/>
      <c r="AS1098" s="370"/>
      <c r="AT1098" s="370"/>
      <c r="AU1098" s="370"/>
      <c r="AV1098" s="378">
        <v>1791187160.7601902</v>
      </c>
      <c r="AW1098" s="372" t="s">
        <v>123</v>
      </c>
      <c r="AX1098" s="372"/>
      <c r="AY1098" s="372"/>
      <c r="AZ1098" s="372" t="s">
        <v>1193</v>
      </c>
      <c r="BA1098" s="372" t="s">
        <v>123</v>
      </c>
      <c r="BB1098" s="359"/>
      <c r="BC1098" s="352"/>
      <c r="BD1098" s="352"/>
      <c r="BE1098" s="307" t="str">
        <f t="shared" si="13"/>
        <v>3.11.01</v>
      </c>
      <c r="BF1098" s="308" t="str">
        <f t="shared" si="11"/>
        <v>BANGUNAN GEDUNG TEMPAT KERJA</v>
      </c>
      <c r="BG1098" s="308">
        <f t="shared" si="12"/>
        <v>50</v>
      </c>
      <c r="BH1098" s="309">
        <f t="shared" si="14"/>
        <v>35823743.015203804</v>
      </c>
      <c r="BI1098" s="308">
        <f t="shared" si="15"/>
        <v>2013</v>
      </c>
      <c r="BJ1098" s="310">
        <f t="shared" si="16"/>
        <v>1791187150.7601902</v>
      </c>
      <c r="BK1098" s="310">
        <f t="shared" si="17"/>
        <v>0</v>
      </c>
      <c r="BL1098" s="310">
        <f t="shared" si="18"/>
        <v>0</v>
      </c>
      <c r="BM1098" s="310">
        <f t="shared" si="19"/>
        <v>0</v>
      </c>
      <c r="BN1098" s="311">
        <f t="shared" si="20"/>
        <v>0</v>
      </c>
      <c r="BO1098" s="313">
        <f t="shared" si="21"/>
        <v>10</v>
      </c>
      <c r="BP1098" s="312">
        <f t="shared" si="23"/>
        <v>1791187160.7601902</v>
      </c>
      <c r="BQ1098" s="121"/>
      <c r="BR1098" s="121"/>
      <c r="BS1098" s="121"/>
      <c r="BT1098" s="121"/>
      <c r="BU1098" s="121"/>
      <c r="BV1098" s="121"/>
      <c r="BW1098" s="121"/>
      <c r="BX1098" s="121"/>
      <c r="BY1098" s="121"/>
    </row>
    <row r="1099" spans="1:77" s="100" customFormat="1" ht="30" customHeight="1">
      <c r="A1099" s="379"/>
      <c r="B1099" s="380"/>
      <c r="C1099" s="381" t="s">
        <v>1184</v>
      </c>
      <c r="D1099" s="324" t="s">
        <v>1187</v>
      </c>
      <c r="E1099" s="383" t="s">
        <v>145</v>
      </c>
      <c r="F1099" s="384" t="s">
        <v>123</v>
      </c>
      <c r="G1099" s="384"/>
      <c r="H1099" s="383"/>
      <c r="I1099" s="325"/>
      <c r="J1099" s="384" t="s">
        <v>1193</v>
      </c>
      <c r="K1099" s="385"/>
      <c r="L1099" s="386"/>
      <c r="M1099" s="384"/>
      <c r="N1099" s="384"/>
      <c r="O1099" s="387"/>
      <c r="P1099" s="387"/>
      <c r="Q1099" s="387"/>
      <c r="R1099" s="382"/>
      <c r="S1099" s="382"/>
      <c r="T1099" s="382"/>
      <c r="U1099" s="382"/>
      <c r="V1099" s="382"/>
      <c r="W1099" s="382"/>
      <c r="X1099" s="382"/>
      <c r="Y1099" s="382"/>
      <c r="Z1099" s="384"/>
      <c r="AA1099" s="383"/>
      <c r="AB1099" s="376"/>
      <c r="AC1099" s="388"/>
      <c r="AD1099" s="383"/>
      <c r="AE1099" s="382"/>
      <c r="AF1099" s="382"/>
      <c r="AG1099" s="382"/>
      <c r="AH1099" s="382"/>
      <c r="AI1099" s="382"/>
      <c r="AJ1099" s="382"/>
      <c r="AK1099" s="382"/>
      <c r="AL1099" s="382"/>
      <c r="AM1099" s="382"/>
      <c r="AN1099" s="382"/>
      <c r="AO1099" s="382"/>
      <c r="AP1099" s="382"/>
      <c r="AQ1099" s="382" t="s">
        <v>204</v>
      </c>
      <c r="AR1099" s="382"/>
      <c r="AS1099" s="382"/>
      <c r="AT1099" s="382"/>
      <c r="AU1099" s="382"/>
      <c r="AV1099" s="389">
        <v>841522407</v>
      </c>
      <c r="AW1099" s="384" t="s">
        <v>123</v>
      </c>
      <c r="AX1099" s="384"/>
      <c r="AY1099" s="384"/>
      <c r="AZ1099" s="384" t="s">
        <v>1193</v>
      </c>
      <c r="BA1099" s="384" t="s">
        <v>123</v>
      </c>
      <c r="BB1099" s="359"/>
      <c r="BC1099" s="352"/>
      <c r="BD1099" s="352"/>
      <c r="BE1099" s="307" t="str">
        <f t="shared" si="13"/>
        <v>3.11.01</v>
      </c>
      <c r="BF1099" s="308" t="str">
        <f t="shared" si="11"/>
        <v>BANGUNAN GEDUNG TEMPAT KERJA</v>
      </c>
      <c r="BG1099" s="308">
        <f t="shared" si="12"/>
        <v>50</v>
      </c>
      <c r="BH1099" s="309">
        <f t="shared" si="14"/>
        <v>16830447.940000001</v>
      </c>
      <c r="BI1099" s="308">
        <f t="shared" si="15"/>
        <v>2013</v>
      </c>
      <c r="BJ1099" s="310">
        <f t="shared" si="16"/>
        <v>841522397</v>
      </c>
      <c r="BK1099" s="310">
        <f t="shared" si="17"/>
        <v>0</v>
      </c>
      <c r="BL1099" s="310">
        <f t="shared" si="18"/>
        <v>0</v>
      </c>
      <c r="BM1099" s="310">
        <f t="shared" si="19"/>
        <v>0</v>
      </c>
      <c r="BN1099" s="311">
        <f t="shared" si="20"/>
        <v>0</v>
      </c>
      <c r="BO1099" s="313">
        <f t="shared" si="21"/>
        <v>10</v>
      </c>
      <c r="BP1099" s="312">
        <f t="shared" si="23"/>
        <v>841522407</v>
      </c>
      <c r="BQ1099" s="121"/>
      <c r="BR1099" s="121"/>
      <c r="BS1099" s="121"/>
      <c r="BT1099" s="121"/>
      <c r="BU1099" s="121"/>
      <c r="BV1099" s="121"/>
      <c r="BW1099" s="121"/>
      <c r="BX1099" s="121"/>
      <c r="BY1099" s="121"/>
    </row>
    <row r="1100" spans="1:77" s="100" customFormat="1" ht="22.5" customHeight="1">
      <c r="A1100" s="351"/>
      <c r="B1100" s="355"/>
      <c r="C1100" s="353" t="s">
        <v>1185</v>
      </c>
      <c r="D1100" s="324" t="s">
        <v>1187</v>
      </c>
      <c r="E1100" s="356" t="s">
        <v>145</v>
      </c>
      <c r="F1100" s="325" t="s">
        <v>123</v>
      </c>
      <c r="G1100" s="325"/>
      <c r="H1100" s="356"/>
      <c r="I1100" s="325"/>
      <c r="J1100" s="325" t="s">
        <v>1193</v>
      </c>
      <c r="K1100" s="390"/>
      <c r="L1100" s="356"/>
      <c r="M1100" s="325"/>
      <c r="N1100" s="325"/>
      <c r="O1100" s="325"/>
      <c r="P1100" s="325"/>
      <c r="Q1100" s="325"/>
      <c r="R1100" s="325"/>
      <c r="S1100" s="325"/>
      <c r="T1100" s="325"/>
      <c r="U1100" s="325"/>
      <c r="V1100" s="325"/>
      <c r="W1100" s="325"/>
      <c r="X1100" s="325"/>
      <c r="Y1100" s="325"/>
      <c r="Z1100" s="325"/>
      <c r="AA1100" s="356"/>
      <c r="AB1100" s="325"/>
      <c r="AC1100" s="390"/>
      <c r="AD1100" s="356"/>
      <c r="AE1100" s="325"/>
      <c r="AF1100" s="325"/>
      <c r="AG1100" s="325"/>
      <c r="AH1100" s="325"/>
      <c r="AI1100" s="325"/>
      <c r="AJ1100" s="325"/>
      <c r="AK1100" s="325"/>
      <c r="AL1100" s="325"/>
      <c r="AM1100" s="325"/>
      <c r="AN1100" s="325"/>
      <c r="AO1100" s="325"/>
      <c r="AP1100" s="325"/>
      <c r="AQ1100" s="325" t="s">
        <v>204</v>
      </c>
      <c r="AR1100" s="325"/>
      <c r="AS1100" s="325"/>
      <c r="AT1100" s="325"/>
      <c r="AU1100" s="325"/>
      <c r="AV1100" s="358">
        <v>1929132000</v>
      </c>
      <c r="AW1100" s="325" t="s">
        <v>123</v>
      </c>
      <c r="AX1100" s="325"/>
      <c r="AY1100" s="325"/>
      <c r="AZ1100" s="325" t="s">
        <v>1193</v>
      </c>
      <c r="BA1100" s="325" t="s">
        <v>123</v>
      </c>
      <c r="BB1100" s="359"/>
      <c r="BC1100" s="352"/>
      <c r="BD1100" s="352"/>
      <c r="BE1100" s="307" t="str">
        <f t="shared" si="13"/>
        <v>3.11.01</v>
      </c>
      <c r="BF1100" s="308" t="str">
        <f t="shared" si="11"/>
        <v>BANGUNAN GEDUNG TEMPAT KERJA</v>
      </c>
      <c r="BG1100" s="308">
        <f t="shared" si="12"/>
        <v>50</v>
      </c>
      <c r="BH1100" s="309">
        <f t="shared" si="14"/>
        <v>38582639.799999997</v>
      </c>
      <c r="BI1100" s="308">
        <f t="shared" si="15"/>
        <v>2013</v>
      </c>
      <c r="BJ1100" s="310">
        <f t="shared" si="16"/>
        <v>1929131990</v>
      </c>
      <c r="BK1100" s="310">
        <f t="shared" si="17"/>
        <v>0</v>
      </c>
      <c r="BL1100" s="310">
        <f t="shared" si="18"/>
        <v>0</v>
      </c>
      <c r="BM1100" s="310">
        <f t="shared" si="19"/>
        <v>0</v>
      </c>
      <c r="BN1100" s="311">
        <f t="shared" si="20"/>
        <v>0</v>
      </c>
      <c r="BO1100" s="313">
        <f t="shared" si="21"/>
        <v>10</v>
      </c>
      <c r="BP1100" s="312">
        <f t="shared" si="23"/>
        <v>1929132000</v>
      </c>
      <c r="BQ1100" s="121"/>
      <c r="BR1100" s="121"/>
      <c r="BS1100" s="121"/>
      <c r="BT1100" s="121"/>
      <c r="BU1100" s="121"/>
      <c r="BV1100" s="121"/>
      <c r="BW1100" s="121"/>
      <c r="BX1100" s="121"/>
      <c r="BY1100" s="121"/>
    </row>
    <row r="1101" spans="1:77" s="100" customFormat="1" ht="30">
      <c r="A1101" s="351"/>
      <c r="B1101" s="355"/>
      <c r="C1101" s="353" t="s">
        <v>1857</v>
      </c>
      <c r="D1101" s="324" t="s">
        <v>1187</v>
      </c>
      <c r="E1101" s="356"/>
      <c r="F1101" s="325" t="s">
        <v>123</v>
      </c>
      <c r="G1101" s="325" t="s">
        <v>1860</v>
      </c>
      <c r="H1101" s="325" t="s">
        <v>1859</v>
      </c>
      <c r="I1101" s="325" t="s">
        <v>1861</v>
      </c>
      <c r="J1101" s="325" t="s">
        <v>1556</v>
      </c>
      <c r="K1101" s="390"/>
      <c r="L1101" s="356"/>
      <c r="M1101" s="325"/>
      <c r="N1101" s="325"/>
      <c r="O1101" s="325"/>
      <c r="P1101" s="325"/>
      <c r="Q1101" s="325"/>
      <c r="R1101" s="325"/>
      <c r="S1101" s="325"/>
      <c r="T1101" s="325"/>
      <c r="U1101" s="325"/>
      <c r="V1101" s="325"/>
      <c r="W1101" s="325"/>
      <c r="X1101" s="325"/>
      <c r="Y1101" s="325"/>
      <c r="Z1101" s="325" t="s">
        <v>1860</v>
      </c>
      <c r="AA1101" s="325" t="s">
        <v>1859</v>
      </c>
      <c r="AB1101" s="325" t="s">
        <v>1861</v>
      </c>
      <c r="AC1101" s="390"/>
      <c r="AD1101" s="356"/>
      <c r="AE1101" s="325"/>
      <c r="AF1101" s="325"/>
      <c r="AG1101" s="325"/>
      <c r="AH1101" s="325"/>
      <c r="AI1101" s="325"/>
      <c r="AJ1101" s="325"/>
      <c r="AK1101" s="325"/>
      <c r="AL1101" s="325"/>
      <c r="AM1101" s="325"/>
      <c r="AN1101" s="325"/>
      <c r="AO1101" s="325"/>
      <c r="AP1101" s="325"/>
      <c r="AQ1101" s="325" t="s">
        <v>204</v>
      </c>
      <c r="AR1101" s="325">
        <v>2012</v>
      </c>
      <c r="AS1101" s="325"/>
      <c r="AT1101" s="325"/>
      <c r="AU1101" s="325"/>
      <c r="AV1101" s="358">
        <v>620744113</v>
      </c>
      <c r="AW1101" s="325" t="s">
        <v>123</v>
      </c>
      <c r="AX1101" s="325"/>
      <c r="AY1101" s="325" t="s">
        <v>1862</v>
      </c>
      <c r="AZ1101" s="325" t="s">
        <v>1556</v>
      </c>
      <c r="BA1101" s="325" t="s">
        <v>123</v>
      </c>
      <c r="BB1101" s="359"/>
      <c r="BC1101" s="352"/>
      <c r="BD1101" s="352"/>
      <c r="BE1101" s="307" t="str">
        <f t="shared" si="13"/>
        <v>3.11.01</v>
      </c>
      <c r="BF1101" s="308" t="str">
        <f t="shared" si="11"/>
        <v>BANGUNAN GEDUNG TEMPAT KERJA</v>
      </c>
      <c r="BG1101" s="308">
        <f t="shared" si="12"/>
        <v>50</v>
      </c>
      <c r="BH1101" s="309">
        <f t="shared" si="14"/>
        <v>12414882.060000001</v>
      </c>
      <c r="BI1101" s="308">
        <f t="shared" si="15"/>
        <v>2013</v>
      </c>
      <c r="BJ1101" s="310">
        <f t="shared" si="16"/>
        <v>620744103</v>
      </c>
      <c r="BK1101" s="310">
        <f t="shared" si="17"/>
        <v>0</v>
      </c>
      <c r="BL1101" s="310">
        <f t="shared" si="18"/>
        <v>0</v>
      </c>
      <c r="BM1101" s="310">
        <f t="shared" si="19"/>
        <v>0</v>
      </c>
      <c r="BN1101" s="311">
        <f t="shared" si="20"/>
        <v>0</v>
      </c>
      <c r="BO1101" s="313">
        <f t="shared" si="21"/>
        <v>10</v>
      </c>
      <c r="BP1101" s="312">
        <f t="shared" si="23"/>
        <v>620744113</v>
      </c>
      <c r="BQ1101" s="121"/>
      <c r="BR1101" s="121"/>
      <c r="BS1101" s="121"/>
      <c r="BT1101" s="121"/>
      <c r="BU1101" s="121"/>
      <c r="BV1101" s="121"/>
      <c r="BW1101" s="121"/>
      <c r="BX1101" s="121"/>
      <c r="BY1101" s="121"/>
    </row>
    <row r="1102" spans="1:77" s="100" customFormat="1" ht="28.5" customHeight="1">
      <c r="A1102" s="351"/>
      <c r="B1102" s="355"/>
      <c r="C1102" s="353" t="s">
        <v>1858</v>
      </c>
      <c r="D1102" s="324" t="s">
        <v>1187</v>
      </c>
      <c r="E1102" s="356"/>
      <c r="F1102" s="325" t="s">
        <v>123</v>
      </c>
      <c r="G1102" s="325" t="s">
        <v>1860</v>
      </c>
      <c r="H1102" s="325" t="s">
        <v>1859</v>
      </c>
      <c r="I1102" s="325" t="s">
        <v>1861</v>
      </c>
      <c r="J1102" s="325" t="s">
        <v>1556</v>
      </c>
      <c r="K1102" s="390"/>
      <c r="L1102" s="356"/>
      <c r="M1102" s="325"/>
      <c r="N1102" s="325"/>
      <c r="O1102" s="325"/>
      <c r="P1102" s="325"/>
      <c r="Q1102" s="325"/>
      <c r="R1102" s="325"/>
      <c r="S1102" s="325"/>
      <c r="T1102" s="325"/>
      <c r="U1102" s="325"/>
      <c r="V1102" s="325"/>
      <c r="W1102" s="325"/>
      <c r="X1102" s="325"/>
      <c r="Y1102" s="325"/>
      <c r="Z1102" s="325" t="s">
        <v>1860</v>
      </c>
      <c r="AA1102" s="325" t="s">
        <v>1859</v>
      </c>
      <c r="AB1102" s="325" t="s">
        <v>1861</v>
      </c>
      <c r="AC1102" s="390"/>
      <c r="AD1102" s="356"/>
      <c r="AE1102" s="325"/>
      <c r="AF1102" s="325"/>
      <c r="AG1102" s="325"/>
      <c r="AH1102" s="325"/>
      <c r="AI1102" s="325"/>
      <c r="AJ1102" s="325"/>
      <c r="AK1102" s="325"/>
      <c r="AL1102" s="325"/>
      <c r="AM1102" s="325"/>
      <c r="AN1102" s="325"/>
      <c r="AO1102" s="325"/>
      <c r="AP1102" s="325"/>
      <c r="AQ1102" s="325" t="s">
        <v>204</v>
      </c>
      <c r="AR1102" s="325">
        <v>2012</v>
      </c>
      <c r="AS1102" s="325"/>
      <c r="AT1102" s="325"/>
      <c r="AU1102" s="325"/>
      <c r="AV1102" s="358">
        <v>59619000</v>
      </c>
      <c r="AW1102" s="325" t="s">
        <v>123</v>
      </c>
      <c r="AX1102" s="325"/>
      <c r="AY1102" s="325" t="s">
        <v>1862</v>
      </c>
      <c r="AZ1102" s="325" t="s">
        <v>1556</v>
      </c>
      <c r="BA1102" s="325" t="s">
        <v>123</v>
      </c>
      <c r="BB1102" s="359"/>
      <c r="BC1102" s="352"/>
      <c r="BD1102" s="352"/>
      <c r="BE1102" s="307" t="str">
        <f t="shared" si="13"/>
        <v>3.11.01</v>
      </c>
      <c r="BF1102" s="308" t="str">
        <f t="shared" si="11"/>
        <v>BANGUNAN GEDUNG TEMPAT KERJA</v>
      </c>
      <c r="BG1102" s="308">
        <f t="shared" si="12"/>
        <v>50</v>
      </c>
      <c r="BH1102" s="309">
        <f t="shared" si="14"/>
        <v>1192379.8</v>
      </c>
      <c r="BI1102" s="308">
        <f t="shared" si="15"/>
        <v>2013</v>
      </c>
      <c r="BJ1102" s="310">
        <f t="shared" si="16"/>
        <v>59618990</v>
      </c>
      <c r="BK1102" s="310">
        <f t="shared" si="17"/>
        <v>0</v>
      </c>
      <c r="BL1102" s="310">
        <f t="shared" si="18"/>
        <v>0</v>
      </c>
      <c r="BM1102" s="310">
        <f t="shared" si="19"/>
        <v>0</v>
      </c>
      <c r="BN1102" s="311">
        <f t="shared" si="20"/>
        <v>0</v>
      </c>
      <c r="BO1102" s="313">
        <f t="shared" si="21"/>
        <v>10</v>
      </c>
      <c r="BP1102" s="312">
        <f t="shared" si="23"/>
        <v>59619000</v>
      </c>
      <c r="BQ1102" s="121"/>
      <c r="BR1102" s="121"/>
      <c r="BS1102" s="121"/>
      <c r="BT1102" s="121"/>
      <c r="BU1102" s="121"/>
      <c r="BV1102" s="121"/>
      <c r="BW1102" s="121"/>
      <c r="BX1102" s="121"/>
      <c r="BY1102" s="121"/>
    </row>
    <row r="1103" spans="1:77" s="100" customFormat="1">
      <c r="A1103" s="351"/>
      <c r="B1103" s="355"/>
      <c r="C1103" s="353"/>
      <c r="D1103" s="325"/>
      <c r="E1103" s="356"/>
      <c r="F1103" s="325"/>
      <c r="G1103" s="325"/>
      <c r="H1103" s="356"/>
      <c r="I1103" s="356"/>
      <c r="J1103" s="325"/>
      <c r="K1103" s="390"/>
      <c r="L1103" s="356"/>
      <c r="M1103" s="325"/>
      <c r="N1103" s="356"/>
      <c r="O1103" s="356"/>
      <c r="P1103" s="356"/>
      <c r="Q1103" s="356"/>
      <c r="R1103" s="325"/>
      <c r="S1103" s="325"/>
      <c r="T1103" s="325"/>
      <c r="U1103" s="325"/>
      <c r="V1103" s="325"/>
      <c r="W1103" s="325"/>
      <c r="X1103" s="325"/>
      <c r="Y1103" s="325"/>
      <c r="Z1103" s="325"/>
      <c r="AA1103" s="356"/>
      <c r="AB1103" s="356"/>
      <c r="AC1103" s="390"/>
      <c r="AD1103" s="356"/>
      <c r="AE1103" s="325"/>
      <c r="AF1103" s="325"/>
      <c r="AG1103" s="325"/>
      <c r="AH1103" s="325"/>
      <c r="AI1103" s="325"/>
      <c r="AJ1103" s="325"/>
      <c r="AK1103" s="325"/>
      <c r="AL1103" s="325"/>
      <c r="AM1103" s="325"/>
      <c r="AN1103" s="325"/>
      <c r="AO1103" s="325"/>
      <c r="AP1103" s="325"/>
      <c r="AQ1103" s="325"/>
      <c r="AR1103" s="325"/>
      <c r="AS1103" s="325"/>
      <c r="AT1103" s="325"/>
      <c r="AU1103" s="325"/>
      <c r="AV1103" s="358"/>
      <c r="AW1103" s="325"/>
      <c r="AX1103" s="325"/>
      <c r="AY1103" s="325"/>
      <c r="AZ1103" s="325"/>
      <c r="BA1103" s="325"/>
      <c r="BB1103" s="359"/>
      <c r="BC1103" s="352"/>
      <c r="BD1103" s="352"/>
      <c r="BE1103" s="307" t="str">
        <f t="shared" si="13"/>
        <v/>
      </c>
      <c r="BF1103" s="308"/>
      <c r="BG1103" s="308"/>
      <c r="BH1103" s="309"/>
      <c r="BI1103" s="308"/>
      <c r="BJ1103" s="310"/>
      <c r="BK1103" s="310"/>
      <c r="BL1103" s="310"/>
      <c r="BM1103" s="310"/>
      <c r="BN1103" s="311"/>
      <c r="BO1103" s="313"/>
      <c r="BP1103" s="312"/>
      <c r="BQ1103" s="121"/>
      <c r="BR1103" s="121"/>
      <c r="BS1103" s="121"/>
      <c r="BT1103" s="121"/>
      <c r="BU1103" s="121"/>
      <c r="BV1103" s="121"/>
      <c r="BW1103" s="121"/>
      <c r="BX1103" s="121"/>
      <c r="BY1103" s="121"/>
    </row>
    <row r="1104" spans="1:77">
      <c r="A1104" s="351"/>
      <c r="B1104" s="353"/>
      <c r="C1104" s="353"/>
      <c r="D1104" s="356"/>
      <c r="E1104" s="356"/>
      <c r="F1104" s="356"/>
      <c r="G1104" s="356"/>
      <c r="H1104" s="356"/>
      <c r="I1104" s="356"/>
      <c r="J1104" s="356"/>
      <c r="K1104" s="356"/>
      <c r="L1104" s="356"/>
      <c r="M1104" s="324"/>
      <c r="N1104" s="356"/>
      <c r="O1104" s="356"/>
      <c r="P1104" s="356"/>
      <c r="Q1104" s="356"/>
      <c r="R1104" s="356"/>
      <c r="S1104" s="356"/>
      <c r="T1104" s="356"/>
      <c r="U1104" s="356"/>
      <c r="V1104" s="356"/>
      <c r="W1104" s="356"/>
      <c r="X1104" s="356"/>
      <c r="Y1104" s="356"/>
      <c r="Z1104" s="356"/>
      <c r="AA1104" s="356"/>
      <c r="AB1104" s="356"/>
      <c r="AC1104" s="356"/>
      <c r="AD1104" s="356"/>
      <c r="AE1104" s="324"/>
      <c r="AF1104" s="356"/>
      <c r="AG1104" s="356"/>
      <c r="AH1104" s="356"/>
      <c r="AI1104" s="356"/>
      <c r="AJ1104" s="356"/>
      <c r="AK1104" s="356"/>
      <c r="AL1104" s="356"/>
      <c r="AM1104" s="356"/>
      <c r="AN1104" s="356"/>
      <c r="AO1104" s="356"/>
      <c r="AP1104" s="324"/>
      <c r="AQ1104" s="324"/>
      <c r="AR1104" s="356"/>
      <c r="AS1104" s="356"/>
      <c r="AT1104" s="356"/>
      <c r="AU1104" s="356"/>
      <c r="AV1104" s="364"/>
      <c r="AW1104" s="356"/>
      <c r="AX1104" s="356"/>
      <c r="AY1104" s="356"/>
      <c r="AZ1104" s="356"/>
      <c r="BA1104" s="356"/>
      <c r="BB1104" s="391"/>
      <c r="BC1104" s="391"/>
      <c r="BD1104" s="391"/>
      <c r="BE1104" s="307" t="str">
        <f t="shared" si="13"/>
        <v/>
      </c>
      <c r="BF1104" s="308"/>
      <c r="BG1104" s="308"/>
      <c r="BH1104" s="309"/>
      <c r="BI1104" s="308"/>
      <c r="BJ1104" s="310"/>
      <c r="BK1104" s="310"/>
      <c r="BL1104" s="310"/>
      <c r="BM1104" s="310"/>
      <c r="BN1104" s="311"/>
      <c r="BO1104" s="313"/>
      <c r="BP1104" s="312"/>
    </row>
    <row r="1105" spans="1:68" ht="26.25" customHeight="1">
      <c r="A1105" s="487" t="s">
        <v>51</v>
      </c>
      <c r="B1105" s="560" t="s">
        <v>52</v>
      </c>
      <c r="C1105" s="560" t="s">
        <v>52</v>
      </c>
      <c r="D1105" s="488"/>
      <c r="E1105" s="488"/>
      <c r="F1105" s="488"/>
      <c r="G1105" s="488"/>
      <c r="H1105" s="488"/>
      <c r="I1105" s="488"/>
      <c r="J1105" s="488"/>
      <c r="K1105" s="488"/>
      <c r="L1105" s="488"/>
      <c r="M1105" s="486"/>
      <c r="N1105" s="488"/>
      <c r="O1105" s="488"/>
      <c r="P1105" s="488"/>
      <c r="Q1105" s="488"/>
      <c r="R1105" s="488"/>
      <c r="S1105" s="488"/>
      <c r="T1105" s="488"/>
      <c r="U1105" s="488"/>
      <c r="V1105" s="488"/>
      <c r="W1105" s="488"/>
      <c r="X1105" s="488"/>
      <c r="Y1105" s="488"/>
      <c r="Z1105" s="488"/>
      <c r="AA1105" s="488"/>
      <c r="AB1105" s="488"/>
      <c r="AC1105" s="488"/>
      <c r="AD1105" s="488"/>
      <c r="AE1105" s="486"/>
      <c r="AF1105" s="488"/>
      <c r="AG1105" s="488"/>
      <c r="AH1105" s="488"/>
      <c r="AI1105" s="488"/>
      <c r="AJ1105" s="488"/>
      <c r="AK1105" s="488"/>
      <c r="AL1105" s="488"/>
      <c r="AM1105" s="488"/>
      <c r="AN1105" s="488"/>
      <c r="AO1105" s="488"/>
      <c r="AP1105" s="486"/>
      <c r="AQ1105" s="486"/>
      <c r="AR1105" s="488"/>
      <c r="AS1105" s="488"/>
      <c r="AT1105" s="488"/>
      <c r="AU1105" s="488"/>
      <c r="AV1105" s="563"/>
      <c r="AW1105" s="488"/>
      <c r="AX1105" s="488"/>
      <c r="AY1105" s="488"/>
      <c r="AZ1105" s="488"/>
      <c r="BA1105" s="488"/>
      <c r="BB1105" s="564"/>
      <c r="BC1105" s="564"/>
      <c r="BD1105" s="564"/>
      <c r="BE1105" s="489" t="str">
        <f t="shared" si="13"/>
        <v/>
      </c>
      <c r="BF1105" s="490"/>
      <c r="BG1105" s="490"/>
      <c r="BH1105" s="491"/>
      <c r="BI1105" s="490"/>
      <c r="BJ1105" s="492"/>
      <c r="BK1105" s="492"/>
      <c r="BL1105" s="492"/>
      <c r="BM1105" s="310"/>
      <c r="BN1105" s="311"/>
      <c r="BO1105" s="313"/>
      <c r="BP1105" s="312"/>
    </row>
    <row r="1106" spans="1:68" ht="27.75" customHeight="1">
      <c r="A1106" s="351"/>
      <c r="B1106" s="360" t="s">
        <v>112</v>
      </c>
      <c r="C1106" s="353" t="s">
        <v>145</v>
      </c>
      <c r="D1106" s="1844" t="s">
        <v>1863</v>
      </c>
      <c r="E1106" s="1844"/>
      <c r="F1106" s="1844"/>
      <c r="G1106" s="1844"/>
      <c r="H1106" s="1844"/>
      <c r="I1106" s="1844"/>
      <c r="J1106" s="356" t="s">
        <v>145</v>
      </c>
      <c r="K1106" s="356" t="s">
        <v>145</v>
      </c>
      <c r="L1106" s="356" t="s">
        <v>145</v>
      </c>
      <c r="M1106" s="324"/>
      <c r="N1106" s="356" t="s">
        <v>145</v>
      </c>
      <c r="O1106" s="356" t="s">
        <v>145</v>
      </c>
      <c r="P1106" s="356" t="s">
        <v>145</v>
      </c>
      <c r="Q1106" s="356" t="s">
        <v>145</v>
      </c>
      <c r="R1106" s="356" t="s">
        <v>145</v>
      </c>
      <c r="S1106" s="356" t="s">
        <v>145</v>
      </c>
      <c r="T1106" s="356" t="s">
        <v>145</v>
      </c>
      <c r="U1106" s="356" t="s">
        <v>145</v>
      </c>
      <c r="V1106" s="356" t="s">
        <v>145</v>
      </c>
      <c r="W1106" s="356" t="s">
        <v>145</v>
      </c>
      <c r="X1106" s="356" t="s">
        <v>145</v>
      </c>
      <c r="Y1106" s="356" t="s">
        <v>145</v>
      </c>
      <c r="Z1106" s="356" t="s">
        <v>145</v>
      </c>
      <c r="AA1106" s="356" t="s">
        <v>145</v>
      </c>
      <c r="AB1106" s="356" t="s">
        <v>145</v>
      </c>
      <c r="AC1106" s="356" t="s">
        <v>145</v>
      </c>
      <c r="AD1106" s="356" t="s">
        <v>145</v>
      </c>
      <c r="AE1106" s="324"/>
      <c r="AF1106" s="356" t="s">
        <v>145</v>
      </c>
      <c r="AG1106" s="356" t="s">
        <v>145</v>
      </c>
      <c r="AH1106" s="356" t="s">
        <v>145</v>
      </c>
      <c r="AI1106" s="356" t="s">
        <v>145</v>
      </c>
      <c r="AJ1106" s="356" t="s">
        <v>145</v>
      </c>
      <c r="AK1106" s="356" t="s">
        <v>145</v>
      </c>
      <c r="AL1106" s="356" t="s">
        <v>145</v>
      </c>
      <c r="AM1106" s="356" t="s">
        <v>145</v>
      </c>
      <c r="AN1106" s="356" t="s">
        <v>145</v>
      </c>
      <c r="AO1106" s="356" t="s">
        <v>145</v>
      </c>
      <c r="AP1106" s="324"/>
      <c r="AQ1106" s="324"/>
      <c r="AR1106" s="356"/>
      <c r="AS1106" s="356"/>
      <c r="AT1106" s="356"/>
      <c r="AU1106" s="356"/>
      <c r="AV1106" s="364"/>
      <c r="AW1106" s="356" t="s">
        <v>145</v>
      </c>
      <c r="AX1106" s="356" t="s">
        <v>145</v>
      </c>
      <c r="AY1106" s="356" t="s">
        <v>145</v>
      </c>
      <c r="AZ1106" s="356" t="s">
        <v>145</v>
      </c>
      <c r="BA1106" s="356" t="s">
        <v>145</v>
      </c>
      <c r="BB1106" s="391" t="s">
        <v>145</v>
      </c>
      <c r="BC1106" s="391" t="s">
        <v>145</v>
      </c>
      <c r="BD1106" s="391" t="s">
        <v>145</v>
      </c>
      <c r="BE1106" s="307" t="str">
        <f t="shared" si="13"/>
        <v xml:space="preserve"> I H I </v>
      </c>
      <c r="BF1106" s="308"/>
      <c r="BG1106" s="308"/>
      <c r="BH1106" s="309"/>
      <c r="BI1106" s="308"/>
      <c r="BJ1106" s="310"/>
      <c r="BK1106" s="310"/>
      <c r="BL1106" s="310"/>
      <c r="BM1106" s="310"/>
      <c r="BN1106" s="311"/>
      <c r="BO1106" s="313"/>
      <c r="BP1106" s="312"/>
    </row>
    <row r="1107" spans="1:68">
      <c r="A1107" s="351"/>
      <c r="B1107" s="353"/>
      <c r="C1107" s="392"/>
      <c r="D1107" s="324"/>
      <c r="E1107" s="324"/>
      <c r="F1107" s="324"/>
      <c r="G1107" s="324"/>
      <c r="H1107" s="324"/>
      <c r="I1107" s="324"/>
      <c r="J1107" s="324"/>
      <c r="K1107" s="324"/>
      <c r="L1107" s="324"/>
      <c r="M1107" s="324"/>
      <c r="N1107" s="324"/>
      <c r="O1107" s="324"/>
      <c r="P1107" s="324"/>
      <c r="Q1107" s="324"/>
      <c r="R1107" s="324"/>
      <c r="S1107" s="324"/>
      <c r="T1107" s="324"/>
      <c r="U1107" s="324"/>
      <c r="V1107" s="324"/>
      <c r="W1107" s="324"/>
      <c r="X1107" s="324"/>
      <c r="Y1107" s="324"/>
      <c r="Z1107" s="324"/>
      <c r="AA1107" s="324"/>
      <c r="AB1107" s="324"/>
      <c r="AC1107" s="324"/>
      <c r="AD1107" s="324"/>
      <c r="AE1107" s="324"/>
      <c r="AF1107" s="324"/>
      <c r="AG1107" s="324"/>
      <c r="AH1107" s="324"/>
      <c r="AI1107" s="324"/>
      <c r="AJ1107" s="324"/>
      <c r="AK1107" s="324"/>
      <c r="AL1107" s="324"/>
      <c r="AM1107" s="324"/>
      <c r="AN1107" s="324"/>
      <c r="AO1107" s="324"/>
      <c r="AP1107" s="324"/>
      <c r="AQ1107" s="324"/>
      <c r="AR1107" s="324"/>
      <c r="AS1107" s="324"/>
      <c r="AT1107" s="324"/>
      <c r="AU1107" s="324"/>
      <c r="AV1107" s="364"/>
      <c r="AW1107" s="324"/>
      <c r="AX1107" s="324"/>
      <c r="AY1107" s="324"/>
      <c r="AZ1107" s="324"/>
      <c r="BA1107" s="324"/>
      <c r="BB1107" s="354"/>
      <c r="BC1107" s="354"/>
      <c r="BD1107" s="354"/>
      <c r="BE1107" s="307" t="str">
        <f t="shared" si="13"/>
        <v/>
      </c>
      <c r="BF1107" s="308"/>
      <c r="BG1107" s="308"/>
      <c r="BH1107" s="309"/>
      <c r="BI1107" s="308"/>
      <c r="BJ1107" s="310"/>
      <c r="BK1107" s="310"/>
      <c r="BL1107" s="310"/>
      <c r="BM1107" s="310"/>
      <c r="BN1107" s="311"/>
      <c r="BO1107" s="313"/>
      <c r="BP1107" s="312"/>
    </row>
    <row r="1108" spans="1:68" ht="20.25" hidden="1" customHeight="1">
      <c r="A1108" s="367" t="s">
        <v>53</v>
      </c>
      <c r="B1108" s="393" t="s">
        <v>54</v>
      </c>
      <c r="C1108" s="369" t="s">
        <v>145</v>
      </c>
      <c r="D1108" s="371" t="s">
        <v>145</v>
      </c>
      <c r="E1108" s="371" t="s">
        <v>145</v>
      </c>
      <c r="F1108" s="394"/>
      <c r="G1108" s="395"/>
      <c r="H1108" s="395"/>
      <c r="I1108" s="396"/>
      <c r="J1108" s="394"/>
      <c r="K1108" s="395"/>
      <c r="L1108" s="395"/>
      <c r="M1108" s="396"/>
      <c r="N1108" s="397"/>
      <c r="O1108" s="397"/>
      <c r="P1108" s="397"/>
      <c r="Q1108" s="397"/>
      <c r="R1108" s="396"/>
      <c r="S1108" s="396"/>
      <c r="T1108" s="396"/>
      <c r="U1108" s="396"/>
      <c r="V1108" s="396"/>
      <c r="W1108" s="396"/>
      <c r="X1108" s="396"/>
      <c r="Y1108" s="396"/>
      <c r="Z1108" s="395"/>
      <c r="AA1108" s="395"/>
      <c r="AB1108" s="396"/>
      <c r="AC1108" s="395"/>
      <c r="AD1108" s="395"/>
      <c r="AE1108" s="396"/>
      <c r="AF1108" s="396"/>
      <c r="AG1108" s="396"/>
      <c r="AH1108" s="396"/>
      <c r="AI1108" s="396"/>
      <c r="AJ1108" s="396"/>
      <c r="AK1108" s="396"/>
      <c r="AL1108" s="396"/>
      <c r="AM1108" s="396"/>
      <c r="AN1108" s="395"/>
      <c r="AO1108" s="395"/>
      <c r="AP1108" s="396"/>
      <c r="AQ1108" s="396"/>
      <c r="AR1108" s="396"/>
      <c r="AS1108" s="396"/>
      <c r="AT1108" s="396"/>
      <c r="AU1108" s="396"/>
      <c r="AV1108" s="398"/>
      <c r="AW1108" s="394"/>
      <c r="AX1108" s="394"/>
      <c r="AY1108" s="394"/>
      <c r="AZ1108" s="394"/>
      <c r="BA1108" s="394"/>
      <c r="BB1108" s="354"/>
      <c r="BC1108" s="354"/>
      <c r="BD1108" s="354"/>
      <c r="BE1108" s="307" t="str">
        <f t="shared" si="13"/>
        <v/>
      </c>
      <c r="BF1108" s="308"/>
      <c r="BG1108" s="308"/>
      <c r="BH1108" s="309"/>
      <c r="BI1108" s="308"/>
      <c r="BJ1108" s="310"/>
      <c r="BK1108" s="310"/>
      <c r="BL1108" s="310"/>
      <c r="BM1108" s="310"/>
      <c r="BN1108" s="311"/>
      <c r="BO1108" s="313"/>
      <c r="BP1108" s="312"/>
    </row>
    <row r="1109" spans="1:68" hidden="1">
      <c r="A1109" s="399" t="s">
        <v>55</v>
      </c>
      <c r="B1109" s="400" t="s">
        <v>56</v>
      </c>
      <c r="C1109" s="400" t="s">
        <v>145</v>
      </c>
      <c r="D1109" s="401" t="s">
        <v>145</v>
      </c>
      <c r="E1109" s="401" t="s">
        <v>145</v>
      </c>
      <c r="F1109" s="365"/>
      <c r="G1109" s="395"/>
      <c r="H1109" s="395"/>
      <c r="I1109" s="402"/>
      <c r="J1109" s="365"/>
      <c r="K1109" s="395"/>
      <c r="L1109" s="395"/>
      <c r="M1109" s="402"/>
      <c r="N1109" s="403"/>
      <c r="O1109" s="403"/>
      <c r="P1109" s="403"/>
      <c r="Q1109" s="403"/>
      <c r="R1109" s="402"/>
      <c r="S1109" s="402"/>
      <c r="T1109" s="402"/>
      <c r="U1109" s="402"/>
      <c r="V1109" s="402"/>
      <c r="W1109" s="402"/>
      <c r="X1109" s="402"/>
      <c r="Y1109" s="402"/>
      <c r="Z1109" s="395"/>
      <c r="AA1109" s="395"/>
      <c r="AB1109" s="402"/>
      <c r="AC1109" s="395"/>
      <c r="AD1109" s="395"/>
      <c r="AE1109" s="402"/>
      <c r="AF1109" s="402"/>
      <c r="AG1109" s="402"/>
      <c r="AH1109" s="402"/>
      <c r="AI1109" s="402"/>
      <c r="AJ1109" s="402"/>
      <c r="AK1109" s="402"/>
      <c r="AL1109" s="402"/>
      <c r="AM1109" s="402"/>
      <c r="AN1109" s="395"/>
      <c r="AO1109" s="395"/>
      <c r="AP1109" s="402"/>
      <c r="AQ1109" s="402"/>
      <c r="AR1109" s="402"/>
      <c r="AS1109" s="402"/>
      <c r="AT1109" s="402"/>
      <c r="AU1109" s="402"/>
      <c r="AV1109" s="404"/>
      <c r="AW1109" s="365"/>
      <c r="AX1109" s="365"/>
      <c r="AY1109" s="365"/>
      <c r="AZ1109" s="365"/>
      <c r="BA1109" s="365"/>
      <c r="BB1109" s="354"/>
      <c r="BC1109" s="354"/>
      <c r="BD1109" s="354"/>
      <c r="BE1109" s="307" t="str">
        <f t="shared" si="13"/>
        <v/>
      </c>
      <c r="BF1109" s="308"/>
      <c r="BG1109" s="308"/>
      <c r="BH1109" s="309"/>
      <c r="BI1109" s="308"/>
      <c r="BJ1109" s="310"/>
      <c r="BK1109" s="310"/>
      <c r="BL1109" s="310"/>
      <c r="BM1109" s="310"/>
      <c r="BN1109" s="311"/>
      <c r="BO1109" s="313"/>
      <c r="BP1109" s="312"/>
    </row>
    <row r="1110" spans="1:68" hidden="1">
      <c r="A1110" s="399"/>
      <c r="B1110" s="405" t="s">
        <v>113</v>
      </c>
      <c r="C1110" s="400" t="s">
        <v>145</v>
      </c>
      <c r="D1110" s="401" t="s">
        <v>145</v>
      </c>
      <c r="E1110" s="401" t="s">
        <v>145</v>
      </c>
      <c r="F1110" s="365"/>
      <c r="G1110" s="395"/>
      <c r="H1110" s="395"/>
      <c r="I1110" s="402"/>
      <c r="J1110" s="365"/>
      <c r="K1110" s="395"/>
      <c r="L1110" s="395"/>
      <c r="M1110" s="402"/>
      <c r="N1110" s="403"/>
      <c r="O1110" s="403"/>
      <c r="P1110" s="403"/>
      <c r="Q1110" s="403"/>
      <c r="R1110" s="402"/>
      <c r="S1110" s="402"/>
      <c r="T1110" s="402"/>
      <c r="U1110" s="402"/>
      <c r="V1110" s="402"/>
      <c r="W1110" s="402"/>
      <c r="X1110" s="402"/>
      <c r="Y1110" s="402"/>
      <c r="Z1110" s="395"/>
      <c r="AA1110" s="395"/>
      <c r="AB1110" s="402"/>
      <c r="AC1110" s="395"/>
      <c r="AD1110" s="395"/>
      <c r="AE1110" s="402"/>
      <c r="AF1110" s="402"/>
      <c r="AG1110" s="402"/>
      <c r="AH1110" s="402"/>
      <c r="AI1110" s="402"/>
      <c r="AJ1110" s="402"/>
      <c r="AK1110" s="402"/>
      <c r="AL1110" s="402"/>
      <c r="AM1110" s="402"/>
      <c r="AN1110" s="395"/>
      <c r="AO1110" s="395"/>
      <c r="AP1110" s="402"/>
      <c r="AQ1110" s="402"/>
      <c r="AR1110" s="402"/>
      <c r="AS1110" s="402"/>
      <c r="AT1110" s="402"/>
      <c r="AU1110" s="402"/>
      <c r="AV1110" s="404"/>
      <c r="AW1110" s="365"/>
      <c r="AX1110" s="365"/>
      <c r="AY1110" s="365"/>
      <c r="AZ1110" s="365"/>
      <c r="BA1110" s="365"/>
      <c r="BB1110" s="354"/>
      <c r="BC1110" s="354"/>
      <c r="BD1110" s="354"/>
      <c r="BE1110" s="307" t="str">
        <f t="shared" ref="BE1110:BE1135" si="24">MID(D1110,2,7)</f>
        <v/>
      </c>
      <c r="BF1110" s="308"/>
      <c r="BG1110" s="308"/>
      <c r="BH1110" s="309"/>
      <c r="BI1110" s="308"/>
      <c r="BJ1110" s="310"/>
      <c r="BK1110" s="310"/>
      <c r="BL1110" s="310"/>
      <c r="BM1110" s="310"/>
      <c r="BN1110" s="311"/>
      <c r="BO1110" s="313"/>
      <c r="BP1110" s="312"/>
    </row>
    <row r="1111" spans="1:68" hidden="1">
      <c r="A1111" s="399"/>
      <c r="B1111" s="400"/>
      <c r="C1111" s="406"/>
      <c r="D1111" s="365"/>
      <c r="E1111" s="365"/>
      <c r="F1111" s="365"/>
      <c r="G1111" s="395"/>
      <c r="H1111" s="395"/>
      <c r="I1111" s="402"/>
      <c r="J1111" s="365"/>
      <c r="K1111" s="395"/>
      <c r="L1111" s="395"/>
      <c r="M1111" s="402"/>
      <c r="N1111" s="403"/>
      <c r="O1111" s="403"/>
      <c r="P1111" s="403"/>
      <c r="Q1111" s="403"/>
      <c r="R1111" s="402"/>
      <c r="S1111" s="402"/>
      <c r="T1111" s="402"/>
      <c r="U1111" s="402"/>
      <c r="V1111" s="402"/>
      <c r="W1111" s="402"/>
      <c r="X1111" s="402"/>
      <c r="Y1111" s="402"/>
      <c r="Z1111" s="395"/>
      <c r="AA1111" s="395"/>
      <c r="AB1111" s="402"/>
      <c r="AC1111" s="395"/>
      <c r="AD1111" s="395"/>
      <c r="AE1111" s="402"/>
      <c r="AF1111" s="402"/>
      <c r="AG1111" s="402"/>
      <c r="AH1111" s="402"/>
      <c r="AI1111" s="402"/>
      <c r="AJ1111" s="402"/>
      <c r="AK1111" s="402"/>
      <c r="AL1111" s="402"/>
      <c r="AM1111" s="402"/>
      <c r="AN1111" s="395"/>
      <c r="AO1111" s="395"/>
      <c r="AP1111" s="402"/>
      <c r="AQ1111" s="402"/>
      <c r="AR1111" s="402"/>
      <c r="AS1111" s="402"/>
      <c r="AT1111" s="402"/>
      <c r="AU1111" s="402"/>
      <c r="AV1111" s="404"/>
      <c r="AW1111" s="365"/>
      <c r="AX1111" s="365"/>
      <c r="AY1111" s="365"/>
      <c r="AZ1111" s="365"/>
      <c r="BA1111" s="365"/>
      <c r="BB1111" s="354"/>
      <c r="BC1111" s="354"/>
      <c r="BD1111" s="354"/>
      <c r="BE1111" s="307" t="str">
        <f t="shared" si="24"/>
        <v/>
      </c>
      <c r="BF1111" s="308"/>
      <c r="BG1111" s="308"/>
      <c r="BH1111" s="309"/>
      <c r="BI1111" s="308"/>
      <c r="BJ1111" s="310"/>
      <c r="BK1111" s="310"/>
      <c r="BL1111" s="310"/>
      <c r="BM1111" s="310"/>
      <c r="BN1111" s="311"/>
      <c r="BO1111" s="313"/>
      <c r="BP1111" s="312"/>
    </row>
    <row r="1112" spans="1:68" hidden="1">
      <c r="A1112" s="399" t="s">
        <v>57</v>
      </c>
      <c r="B1112" s="400" t="s">
        <v>58</v>
      </c>
      <c r="C1112" s="407" t="s">
        <v>145</v>
      </c>
      <c r="D1112" s="408" t="s">
        <v>145</v>
      </c>
      <c r="E1112" s="408" t="s">
        <v>145</v>
      </c>
      <c r="F1112" s="365"/>
      <c r="G1112" s="395"/>
      <c r="H1112" s="395"/>
      <c r="I1112" s="402"/>
      <c r="J1112" s="365"/>
      <c r="K1112" s="395"/>
      <c r="L1112" s="395"/>
      <c r="M1112" s="402"/>
      <c r="N1112" s="403"/>
      <c r="O1112" s="403"/>
      <c r="P1112" s="403"/>
      <c r="Q1112" s="403"/>
      <c r="R1112" s="402"/>
      <c r="S1112" s="402"/>
      <c r="T1112" s="402"/>
      <c r="U1112" s="402"/>
      <c r="V1112" s="402"/>
      <c r="W1112" s="402"/>
      <c r="X1112" s="402"/>
      <c r="Y1112" s="402"/>
      <c r="Z1112" s="395"/>
      <c r="AA1112" s="395"/>
      <c r="AB1112" s="402"/>
      <c r="AC1112" s="395"/>
      <c r="AD1112" s="395"/>
      <c r="AE1112" s="402"/>
      <c r="AF1112" s="402"/>
      <c r="AG1112" s="402"/>
      <c r="AH1112" s="402"/>
      <c r="AI1112" s="402"/>
      <c r="AJ1112" s="402"/>
      <c r="AK1112" s="402"/>
      <c r="AL1112" s="402"/>
      <c r="AM1112" s="402"/>
      <c r="AN1112" s="395"/>
      <c r="AO1112" s="395"/>
      <c r="AP1112" s="402"/>
      <c r="AQ1112" s="402"/>
      <c r="AR1112" s="402"/>
      <c r="AS1112" s="402"/>
      <c r="AT1112" s="402"/>
      <c r="AU1112" s="402"/>
      <c r="AV1112" s="404"/>
      <c r="AW1112" s="365"/>
      <c r="AX1112" s="365"/>
      <c r="AY1112" s="365"/>
      <c r="AZ1112" s="365"/>
      <c r="BA1112" s="365"/>
      <c r="BB1112" s="354"/>
      <c r="BC1112" s="354"/>
      <c r="BD1112" s="354"/>
      <c r="BE1112" s="307" t="str">
        <f t="shared" si="24"/>
        <v/>
      </c>
      <c r="BF1112" s="308"/>
      <c r="BG1112" s="308"/>
      <c r="BH1112" s="309"/>
      <c r="BI1112" s="308"/>
      <c r="BJ1112" s="310"/>
      <c r="BK1112" s="310"/>
      <c r="BL1112" s="310"/>
      <c r="BM1112" s="310"/>
      <c r="BN1112" s="311"/>
      <c r="BO1112" s="313"/>
      <c r="BP1112" s="312"/>
    </row>
    <row r="1113" spans="1:68" hidden="1">
      <c r="A1113" s="399"/>
      <c r="B1113" s="405" t="s">
        <v>113</v>
      </c>
      <c r="C1113" s="407" t="s">
        <v>145</v>
      </c>
      <c r="D1113" s="408" t="s">
        <v>145</v>
      </c>
      <c r="E1113" s="408" t="s">
        <v>145</v>
      </c>
      <c r="F1113" s="365"/>
      <c r="G1113" s="395"/>
      <c r="H1113" s="395"/>
      <c r="I1113" s="402"/>
      <c r="J1113" s="365"/>
      <c r="K1113" s="395"/>
      <c r="L1113" s="395"/>
      <c r="M1113" s="402"/>
      <c r="N1113" s="403"/>
      <c r="O1113" s="403"/>
      <c r="P1113" s="403"/>
      <c r="Q1113" s="403"/>
      <c r="R1113" s="402"/>
      <c r="S1113" s="402"/>
      <c r="T1113" s="402"/>
      <c r="U1113" s="402"/>
      <c r="V1113" s="402"/>
      <c r="W1113" s="402"/>
      <c r="X1113" s="402"/>
      <c r="Y1113" s="402"/>
      <c r="Z1113" s="395"/>
      <c r="AA1113" s="395"/>
      <c r="AB1113" s="402"/>
      <c r="AC1113" s="395"/>
      <c r="AD1113" s="395"/>
      <c r="AE1113" s="402"/>
      <c r="AF1113" s="402"/>
      <c r="AG1113" s="402"/>
      <c r="AH1113" s="402"/>
      <c r="AI1113" s="402"/>
      <c r="AJ1113" s="402"/>
      <c r="AK1113" s="402"/>
      <c r="AL1113" s="402"/>
      <c r="AM1113" s="402"/>
      <c r="AN1113" s="395"/>
      <c r="AO1113" s="395"/>
      <c r="AP1113" s="402"/>
      <c r="AQ1113" s="402"/>
      <c r="AR1113" s="402"/>
      <c r="AS1113" s="402"/>
      <c r="AT1113" s="402"/>
      <c r="AU1113" s="402"/>
      <c r="AV1113" s="404"/>
      <c r="AW1113" s="365"/>
      <c r="AX1113" s="365"/>
      <c r="AY1113" s="365"/>
      <c r="AZ1113" s="365"/>
      <c r="BA1113" s="365"/>
      <c r="BB1113" s="354"/>
      <c r="BC1113" s="354"/>
      <c r="BD1113" s="354"/>
      <c r="BE1113" s="307" t="str">
        <f t="shared" si="24"/>
        <v/>
      </c>
      <c r="BF1113" s="308"/>
      <c r="BG1113" s="308"/>
      <c r="BH1113" s="309"/>
      <c r="BI1113" s="308"/>
      <c r="BJ1113" s="310"/>
      <c r="BK1113" s="310"/>
      <c r="BL1113" s="310"/>
      <c r="BM1113" s="310"/>
      <c r="BN1113" s="311"/>
      <c r="BO1113" s="313"/>
      <c r="BP1113" s="312"/>
    </row>
    <row r="1114" spans="1:68" hidden="1">
      <c r="A1114" s="399"/>
      <c r="B1114" s="400"/>
      <c r="C1114" s="406"/>
      <c r="D1114" s="365"/>
      <c r="E1114" s="365"/>
      <c r="F1114" s="365"/>
      <c r="G1114" s="395"/>
      <c r="H1114" s="395"/>
      <c r="I1114" s="402"/>
      <c r="J1114" s="365"/>
      <c r="K1114" s="395"/>
      <c r="L1114" s="395"/>
      <c r="M1114" s="402"/>
      <c r="N1114" s="403"/>
      <c r="O1114" s="403"/>
      <c r="P1114" s="403"/>
      <c r="Q1114" s="403"/>
      <c r="R1114" s="402"/>
      <c r="S1114" s="402"/>
      <c r="T1114" s="402"/>
      <c r="U1114" s="402"/>
      <c r="V1114" s="402"/>
      <c r="W1114" s="402"/>
      <c r="X1114" s="402"/>
      <c r="Y1114" s="402"/>
      <c r="Z1114" s="395"/>
      <c r="AA1114" s="395"/>
      <c r="AB1114" s="402"/>
      <c r="AC1114" s="395"/>
      <c r="AD1114" s="395"/>
      <c r="AE1114" s="402"/>
      <c r="AF1114" s="402"/>
      <c r="AG1114" s="402"/>
      <c r="AH1114" s="402"/>
      <c r="AI1114" s="402"/>
      <c r="AJ1114" s="402"/>
      <c r="AK1114" s="402"/>
      <c r="AL1114" s="402"/>
      <c r="AM1114" s="402"/>
      <c r="AN1114" s="395"/>
      <c r="AO1114" s="395"/>
      <c r="AP1114" s="402"/>
      <c r="AQ1114" s="402"/>
      <c r="AR1114" s="402"/>
      <c r="AS1114" s="402"/>
      <c r="AT1114" s="402"/>
      <c r="AU1114" s="402"/>
      <c r="AV1114" s="404"/>
      <c r="AW1114" s="365"/>
      <c r="AX1114" s="365"/>
      <c r="AY1114" s="365"/>
      <c r="AZ1114" s="365"/>
      <c r="BA1114" s="365"/>
      <c r="BB1114" s="354"/>
      <c r="BC1114" s="354"/>
      <c r="BD1114" s="354"/>
      <c r="BE1114" s="307" t="str">
        <f t="shared" si="24"/>
        <v/>
      </c>
      <c r="BF1114" s="308"/>
      <c r="BG1114" s="308"/>
      <c r="BH1114" s="309"/>
      <c r="BI1114" s="308"/>
      <c r="BJ1114" s="310"/>
      <c r="BK1114" s="310"/>
      <c r="BL1114" s="310"/>
      <c r="BM1114" s="310"/>
      <c r="BN1114" s="311"/>
      <c r="BO1114" s="313"/>
      <c r="BP1114" s="312"/>
    </row>
    <row r="1115" spans="1:68" hidden="1">
      <c r="A1115" s="399" t="s">
        <v>59</v>
      </c>
      <c r="B1115" s="400" t="s">
        <v>60</v>
      </c>
      <c r="C1115" s="407" t="s">
        <v>145</v>
      </c>
      <c r="D1115" s="408" t="s">
        <v>145</v>
      </c>
      <c r="E1115" s="408" t="s">
        <v>145</v>
      </c>
      <c r="F1115" s="365"/>
      <c r="G1115" s="395"/>
      <c r="H1115" s="395"/>
      <c r="I1115" s="402"/>
      <c r="J1115" s="365"/>
      <c r="K1115" s="395"/>
      <c r="L1115" s="395"/>
      <c r="M1115" s="402"/>
      <c r="N1115" s="403"/>
      <c r="O1115" s="403"/>
      <c r="P1115" s="403"/>
      <c r="Q1115" s="403"/>
      <c r="R1115" s="402"/>
      <c r="S1115" s="402"/>
      <c r="T1115" s="402"/>
      <c r="U1115" s="402"/>
      <c r="V1115" s="402"/>
      <c r="W1115" s="402"/>
      <c r="X1115" s="402"/>
      <c r="Y1115" s="402"/>
      <c r="Z1115" s="395"/>
      <c r="AA1115" s="395"/>
      <c r="AB1115" s="402"/>
      <c r="AC1115" s="395"/>
      <c r="AD1115" s="395"/>
      <c r="AE1115" s="402"/>
      <c r="AF1115" s="402"/>
      <c r="AG1115" s="402"/>
      <c r="AH1115" s="402"/>
      <c r="AI1115" s="402"/>
      <c r="AJ1115" s="402"/>
      <c r="AK1115" s="402"/>
      <c r="AL1115" s="402"/>
      <c r="AM1115" s="402"/>
      <c r="AN1115" s="395"/>
      <c r="AO1115" s="395"/>
      <c r="AP1115" s="402"/>
      <c r="AQ1115" s="402"/>
      <c r="AR1115" s="402"/>
      <c r="AS1115" s="402"/>
      <c r="AT1115" s="402"/>
      <c r="AU1115" s="402"/>
      <c r="AV1115" s="404"/>
      <c r="AW1115" s="365"/>
      <c r="AX1115" s="365"/>
      <c r="AY1115" s="365"/>
      <c r="AZ1115" s="365"/>
      <c r="BA1115" s="365"/>
      <c r="BB1115" s="354"/>
      <c r="BC1115" s="354"/>
      <c r="BD1115" s="354"/>
      <c r="BE1115" s="307" t="str">
        <f t="shared" si="24"/>
        <v/>
      </c>
      <c r="BF1115" s="308"/>
      <c r="BG1115" s="308"/>
      <c r="BH1115" s="309"/>
      <c r="BI1115" s="308"/>
      <c r="BJ1115" s="310"/>
      <c r="BK1115" s="310"/>
      <c r="BL1115" s="310"/>
      <c r="BM1115" s="310"/>
      <c r="BN1115" s="311"/>
      <c r="BO1115" s="313"/>
      <c r="BP1115" s="312"/>
    </row>
    <row r="1116" spans="1:68" hidden="1">
      <c r="A1116" s="399"/>
      <c r="B1116" s="405" t="s">
        <v>113</v>
      </c>
      <c r="C1116" s="407" t="s">
        <v>145</v>
      </c>
      <c r="D1116" s="408" t="s">
        <v>145</v>
      </c>
      <c r="E1116" s="408" t="s">
        <v>145</v>
      </c>
      <c r="F1116" s="365"/>
      <c r="G1116" s="395"/>
      <c r="H1116" s="395"/>
      <c r="I1116" s="402"/>
      <c r="J1116" s="365"/>
      <c r="K1116" s="395"/>
      <c r="L1116" s="395"/>
      <c r="M1116" s="402"/>
      <c r="N1116" s="403"/>
      <c r="O1116" s="403"/>
      <c r="P1116" s="403"/>
      <c r="Q1116" s="403"/>
      <c r="R1116" s="402"/>
      <c r="S1116" s="402"/>
      <c r="T1116" s="402"/>
      <c r="U1116" s="402"/>
      <c r="V1116" s="402"/>
      <c r="W1116" s="402"/>
      <c r="X1116" s="402"/>
      <c r="Y1116" s="402"/>
      <c r="Z1116" s="395"/>
      <c r="AA1116" s="395"/>
      <c r="AB1116" s="402"/>
      <c r="AC1116" s="395"/>
      <c r="AD1116" s="395"/>
      <c r="AE1116" s="402"/>
      <c r="AF1116" s="402"/>
      <c r="AG1116" s="402"/>
      <c r="AH1116" s="402"/>
      <c r="AI1116" s="402"/>
      <c r="AJ1116" s="402"/>
      <c r="AK1116" s="402"/>
      <c r="AL1116" s="402"/>
      <c r="AM1116" s="402"/>
      <c r="AN1116" s="395"/>
      <c r="AO1116" s="395"/>
      <c r="AP1116" s="402"/>
      <c r="AQ1116" s="402"/>
      <c r="AR1116" s="402"/>
      <c r="AS1116" s="402"/>
      <c r="AT1116" s="402"/>
      <c r="AU1116" s="402"/>
      <c r="AV1116" s="404"/>
      <c r="AW1116" s="365"/>
      <c r="AX1116" s="365"/>
      <c r="AY1116" s="365"/>
      <c r="AZ1116" s="365"/>
      <c r="BA1116" s="365"/>
      <c r="BB1116" s="354"/>
      <c r="BC1116" s="354"/>
      <c r="BD1116" s="354"/>
      <c r="BE1116" s="307" t="str">
        <f t="shared" si="24"/>
        <v/>
      </c>
      <c r="BF1116" s="308"/>
      <c r="BG1116" s="308"/>
      <c r="BH1116" s="309"/>
      <c r="BI1116" s="308"/>
      <c r="BJ1116" s="310"/>
      <c r="BK1116" s="310"/>
      <c r="BL1116" s="310"/>
      <c r="BM1116" s="310"/>
      <c r="BN1116" s="311"/>
      <c r="BO1116" s="313"/>
      <c r="BP1116" s="312"/>
    </row>
    <row r="1117" spans="1:68" hidden="1">
      <c r="A1117" s="399"/>
      <c r="B1117" s="400"/>
      <c r="C1117" s="406"/>
      <c r="D1117" s="365"/>
      <c r="E1117" s="324"/>
      <c r="F1117" s="365"/>
      <c r="G1117" s="395"/>
      <c r="H1117" s="395"/>
      <c r="I1117" s="402"/>
      <c r="J1117" s="365"/>
      <c r="K1117" s="395"/>
      <c r="L1117" s="395"/>
      <c r="M1117" s="402"/>
      <c r="N1117" s="403"/>
      <c r="O1117" s="403"/>
      <c r="P1117" s="403"/>
      <c r="Q1117" s="403"/>
      <c r="R1117" s="402"/>
      <c r="S1117" s="402"/>
      <c r="T1117" s="402"/>
      <c r="U1117" s="402"/>
      <c r="V1117" s="402"/>
      <c r="W1117" s="402"/>
      <c r="X1117" s="402"/>
      <c r="Y1117" s="402"/>
      <c r="Z1117" s="395"/>
      <c r="AA1117" s="395"/>
      <c r="AB1117" s="402"/>
      <c r="AC1117" s="395"/>
      <c r="AD1117" s="395"/>
      <c r="AE1117" s="402"/>
      <c r="AF1117" s="402"/>
      <c r="AG1117" s="402"/>
      <c r="AH1117" s="402"/>
      <c r="AI1117" s="402"/>
      <c r="AJ1117" s="402"/>
      <c r="AK1117" s="402"/>
      <c r="AL1117" s="402"/>
      <c r="AM1117" s="402"/>
      <c r="AN1117" s="395"/>
      <c r="AO1117" s="395"/>
      <c r="AP1117" s="402"/>
      <c r="AQ1117" s="402"/>
      <c r="AR1117" s="402"/>
      <c r="AS1117" s="402"/>
      <c r="AT1117" s="402"/>
      <c r="AU1117" s="402"/>
      <c r="AV1117" s="404"/>
      <c r="AW1117" s="365"/>
      <c r="AX1117" s="365"/>
      <c r="AY1117" s="365"/>
      <c r="AZ1117" s="365"/>
      <c r="BA1117" s="365"/>
      <c r="BB1117" s="354"/>
      <c r="BC1117" s="354"/>
      <c r="BD1117" s="354"/>
      <c r="BE1117" s="307" t="str">
        <f t="shared" si="24"/>
        <v/>
      </c>
      <c r="BF1117" s="308"/>
      <c r="BG1117" s="308"/>
      <c r="BH1117" s="309"/>
      <c r="BI1117" s="308"/>
      <c r="BJ1117" s="310"/>
      <c r="BK1117" s="310"/>
      <c r="BL1117" s="310"/>
      <c r="BM1117" s="310"/>
      <c r="BN1117" s="311"/>
      <c r="BO1117" s="313"/>
      <c r="BP1117" s="312"/>
    </row>
    <row r="1118" spans="1:68" hidden="1">
      <c r="A1118" s="399" t="s">
        <v>61</v>
      </c>
      <c r="B1118" s="400" t="s">
        <v>62</v>
      </c>
      <c r="C1118" s="400" t="s">
        <v>145</v>
      </c>
      <c r="D1118" s="401" t="s">
        <v>145</v>
      </c>
      <c r="E1118" s="401" t="s">
        <v>145</v>
      </c>
      <c r="F1118" s="365"/>
      <c r="G1118" s="395"/>
      <c r="H1118" s="395"/>
      <c r="I1118" s="402"/>
      <c r="J1118" s="365"/>
      <c r="K1118" s="395"/>
      <c r="L1118" s="395"/>
      <c r="M1118" s="402"/>
      <c r="N1118" s="403"/>
      <c r="O1118" s="403"/>
      <c r="P1118" s="403"/>
      <c r="Q1118" s="403"/>
      <c r="R1118" s="402"/>
      <c r="S1118" s="402"/>
      <c r="T1118" s="402"/>
      <c r="U1118" s="402"/>
      <c r="V1118" s="402"/>
      <c r="W1118" s="402"/>
      <c r="X1118" s="402"/>
      <c r="Y1118" s="402"/>
      <c r="Z1118" s="395"/>
      <c r="AA1118" s="395"/>
      <c r="AB1118" s="402"/>
      <c r="AC1118" s="395"/>
      <c r="AD1118" s="395"/>
      <c r="AE1118" s="402"/>
      <c r="AF1118" s="402"/>
      <c r="AG1118" s="402"/>
      <c r="AH1118" s="402"/>
      <c r="AI1118" s="402"/>
      <c r="AJ1118" s="402"/>
      <c r="AK1118" s="402"/>
      <c r="AL1118" s="402"/>
      <c r="AM1118" s="402"/>
      <c r="AN1118" s="395"/>
      <c r="AO1118" s="395"/>
      <c r="AP1118" s="402"/>
      <c r="AQ1118" s="402"/>
      <c r="AR1118" s="402"/>
      <c r="AS1118" s="402"/>
      <c r="AT1118" s="402"/>
      <c r="AU1118" s="402"/>
      <c r="AV1118" s="404"/>
      <c r="AW1118" s="365"/>
      <c r="AX1118" s="365"/>
      <c r="AY1118" s="365"/>
      <c r="AZ1118" s="365"/>
      <c r="BA1118" s="365"/>
      <c r="BB1118" s="354"/>
      <c r="BC1118" s="354"/>
      <c r="BD1118" s="354"/>
      <c r="BE1118" s="307" t="str">
        <f t="shared" si="24"/>
        <v/>
      </c>
      <c r="BF1118" s="308"/>
      <c r="BG1118" s="308"/>
      <c r="BH1118" s="309"/>
      <c r="BI1118" s="308"/>
      <c r="BJ1118" s="310"/>
      <c r="BK1118" s="310"/>
      <c r="BL1118" s="310"/>
      <c r="BM1118" s="310"/>
      <c r="BN1118" s="311"/>
      <c r="BO1118" s="313"/>
      <c r="BP1118" s="312"/>
    </row>
    <row r="1119" spans="1:68" hidden="1">
      <c r="A1119" s="399"/>
      <c r="B1119" s="405" t="s">
        <v>113</v>
      </c>
      <c r="C1119" s="400" t="s">
        <v>145</v>
      </c>
      <c r="D1119" s="401" t="s">
        <v>145</v>
      </c>
      <c r="E1119" s="401" t="s">
        <v>145</v>
      </c>
      <c r="F1119" s="365"/>
      <c r="G1119" s="397"/>
      <c r="H1119" s="397"/>
      <c r="I1119" s="402"/>
      <c r="J1119" s="365"/>
      <c r="K1119" s="397"/>
      <c r="L1119" s="397"/>
      <c r="M1119" s="402"/>
      <c r="N1119" s="403"/>
      <c r="O1119" s="403"/>
      <c r="P1119" s="403"/>
      <c r="Q1119" s="403"/>
      <c r="R1119" s="402"/>
      <c r="S1119" s="402"/>
      <c r="T1119" s="402"/>
      <c r="U1119" s="402"/>
      <c r="V1119" s="402"/>
      <c r="W1119" s="402"/>
      <c r="X1119" s="402"/>
      <c r="Y1119" s="402"/>
      <c r="Z1119" s="397"/>
      <c r="AA1119" s="397"/>
      <c r="AB1119" s="402"/>
      <c r="AC1119" s="397"/>
      <c r="AD1119" s="397"/>
      <c r="AE1119" s="402"/>
      <c r="AF1119" s="402"/>
      <c r="AG1119" s="402"/>
      <c r="AH1119" s="402"/>
      <c r="AI1119" s="402"/>
      <c r="AJ1119" s="402"/>
      <c r="AK1119" s="402"/>
      <c r="AL1119" s="402"/>
      <c r="AM1119" s="402"/>
      <c r="AN1119" s="397"/>
      <c r="AO1119" s="397"/>
      <c r="AP1119" s="402"/>
      <c r="AQ1119" s="402"/>
      <c r="AR1119" s="402"/>
      <c r="AS1119" s="402"/>
      <c r="AT1119" s="402"/>
      <c r="AU1119" s="402"/>
      <c r="AV1119" s="404"/>
      <c r="AW1119" s="365"/>
      <c r="AX1119" s="365"/>
      <c r="AY1119" s="365"/>
      <c r="AZ1119" s="365"/>
      <c r="BA1119" s="365"/>
      <c r="BB1119" s="354"/>
      <c r="BC1119" s="354"/>
      <c r="BD1119" s="354"/>
      <c r="BE1119" s="307" t="str">
        <f t="shared" si="24"/>
        <v/>
      </c>
      <c r="BF1119" s="308"/>
      <c r="BG1119" s="308"/>
      <c r="BH1119" s="309"/>
      <c r="BI1119" s="308"/>
      <c r="BJ1119" s="310"/>
      <c r="BK1119" s="310"/>
      <c r="BL1119" s="310"/>
      <c r="BM1119" s="310"/>
      <c r="BN1119" s="311"/>
      <c r="BO1119" s="313"/>
      <c r="BP1119" s="312"/>
    </row>
    <row r="1120" spans="1:68" hidden="1">
      <c r="A1120" s="399"/>
      <c r="B1120" s="400"/>
      <c r="C1120" s="409"/>
      <c r="D1120" s="402"/>
      <c r="E1120" s="402"/>
      <c r="F1120" s="365"/>
      <c r="G1120" s="402"/>
      <c r="H1120" s="402"/>
      <c r="I1120" s="402"/>
      <c r="J1120" s="365"/>
      <c r="K1120" s="402"/>
      <c r="L1120" s="402"/>
      <c r="M1120" s="402"/>
      <c r="N1120" s="402"/>
      <c r="O1120" s="402"/>
      <c r="P1120" s="402"/>
      <c r="Q1120" s="402"/>
      <c r="R1120" s="402"/>
      <c r="S1120" s="402"/>
      <c r="T1120" s="402"/>
      <c r="U1120" s="402"/>
      <c r="V1120" s="402"/>
      <c r="W1120" s="402"/>
      <c r="X1120" s="402"/>
      <c r="Y1120" s="402"/>
      <c r="Z1120" s="402"/>
      <c r="AA1120" s="402"/>
      <c r="AB1120" s="402"/>
      <c r="AC1120" s="402"/>
      <c r="AD1120" s="402"/>
      <c r="AE1120" s="402"/>
      <c r="AF1120" s="402"/>
      <c r="AG1120" s="402"/>
      <c r="AH1120" s="402"/>
      <c r="AI1120" s="402"/>
      <c r="AJ1120" s="402"/>
      <c r="AK1120" s="402"/>
      <c r="AL1120" s="402"/>
      <c r="AM1120" s="402"/>
      <c r="AN1120" s="402"/>
      <c r="AO1120" s="402"/>
      <c r="AP1120" s="402"/>
      <c r="AQ1120" s="402"/>
      <c r="AR1120" s="402"/>
      <c r="AS1120" s="402"/>
      <c r="AT1120" s="402"/>
      <c r="AU1120" s="402"/>
      <c r="AV1120" s="404"/>
      <c r="AW1120" s="365"/>
      <c r="AX1120" s="365"/>
      <c r="AY1120" s="365"/>
      <c r="AZ1120" s="365"/>
      <c r="BA1120" s="365"/>
      <c r="BB1120" s="354"/>
      <c r="BC1120" s="354"/>
      <c r="BD1120" s="354"/>
      <c r="BE1120" s="307" t="str">
        <f t="shared" si="24"/>
        <v/>
      </c>
      <c r="BF1120" s="308"/>
      <c r="BG1120" s="308"/>
      <c r="BH1120" s="309"/>
      <c r="BI1120" s="308"/>
      <c r="BJ1120" s="310"/>
      <c r="BK1120" s="310"/>
      <c r="BL1120" s="310"/>
      <c r="BM1120" s="310"/>
      <c r="BN1120" s="311"/>
      <c r="BO1120" s="313"/>
      <c r="BP1120" s="312"/>
    </row>
    <row r="1121" spans="1:77" s="100" customFormat="1" ht="24" hidden="1" customHeight="1">
      <c r="A1121" s="399" t="s">
        <v>63</v>
      </c>
      <c r="B1121" s="410" t="s">
        <v>64</v>
      </c>
      <c r="C1121" s="411"/>
      <c r="D1121" s="359"/>
      <c r="E1121" s="384"/>
      <c r="F1121" s="359"/>
      <c r="G1121" s="412"/>
      <c r="H1121" s="412"/>
      <c r="I1121" s="412"/>
      <c r="J1121" s="359"/>
      <c r="K1121" s="412"/>
      <c r="L1121" s="412"/>
      <c r="M1121" s="412"/>
      <c r="N1121" s="412"/>
      <c r="O1121" s="412"/>
      <c r="P1121" s="412"/>
      <c r="Q1121" s="412"/>
      <c r="R1121" s="412"/>
      <c r="S1121" s="412"/>
      <c r="T1121" s="412"/>
      <c r="U1121" s="412"/>
      <c r="V1121" s="412"/>
      <c r="W1121" s="412"/>
      <c r="X1121" s="412"/>
      <c r="Y1121" s="412"/>
      <c r="Z1121" s="412"/>
      <c r="AA1121" s="412"/>
      <c r="AB1121" s="412"/>
      <c r="AC1121" s="412"/>
      <c r="AD1121" s="412"/>
      <c r="AE1121" s="412"/>
      <c r="AF1121" s="387"/>
      <c r="AG1121" s="387"/>
      <c r="AH1121" s="387"/>
      <c r="AI1121" s="387"/>
      <c r="AJ1121" s="387"/>
      <c r="AK1121" s="387"/>
      <c r="AL1121" s="387"/>
      <c r="AM1121" s="412"/>
      <c r="AN1121" s="412"/>
      <c r="AO1121" s="412"/>
      <c r="AP1121" s="412"/>
      <c r="AQ1121" s="412"/>
      <c r="AR1121" s="384"/>
      <c r="AS1121" s="384"/>
      <c r="AT1121" s="359"/>
      <c r="AU1121" s="384"/>
      <c r="AV1121" s="413"/>
      <c r="AW1121" s="359"/>
      <c r="AX1121" s="359"/>
      <c r="AY1121" s="359"/>
      <c r="AZ1121" s="359"/>
      <c r="BA1121" s="359"/>
      <c r="BB1121" s="352"/>
      <c r="BC1121" s="352"/>
      <c r="BD1121" s="352"/>
      <c r="BE1121" s="307" t="str">
        <f t="shared" si="24"/>
        <v/>
      </c>
      <c r="BF1121" s="308"/>
      <c r="BG1121" s="308"/>
      <c r="BH1121" s="309"/>
      <c r="BI1121" s="308"/>
      <c r="BJ1121" s="310"/>
      <c r="BK1121" s="310"/>
      <c r="BL1121" s="310"/>
      <c r="BM1121" s="310"/>
      <c r="BN1121" s="311"/>
      <c r="BO1121" s="313"/>
      <c r="BP1121" s="312"/>
      <c r="BQ1121" s="121"/>
      <c r="BR1121" s="121"/>
      <c r="BS1121" s="121"/>
      <c r="BT1121" s="121"/>
      <c r="BU1121" s="121"/>
      <c r="BV1121" s="121"/>
      <c r="BW1121" s="121"/>
      <c r="BX1121" s="121"/>
      <c r="BY1121" s="121"/>
    </row>
    <row r="1122" spans="1:77" hidden="1">
      <c r="A1122" s="399" t="s">
        <v>65</v>
      </c>
      <c r="B1122" s="400" t="s">
        <v>66</v>
      </c>
      <c r="C1122" s="407" t="s">
        <v>145</v>
      </c>
      <c r="D1122" s="408" t="s">
        <v>145</v>
      </c>
      <c r="E1122" s="408" t="s">
        <v>145</v>
      </c>
      <c r="F1122" s="408" t="s">
        <v>145</v>
      </c>
      <c r="G1122" s="402"/>
      <c r="H1122" s="402"/>
      <c r="I1122" s="402"/>
      <c r="J1122" s="408" t="s">
        <v>145</v>
      </c>
      <c r="K1122" s="402"/>
      <c r="L1122" s="402"/>
      <c r="M1122" s="402"/>
      <c r="N1122" s="402"/>
      <c r="O1122" s="402"/>
      <c r="P1122" s="402"/>
      <c r="Q1122" s="402"/>
      <c r="R1122" s="402"/>
      <c r="S1122" s="402"/>
      <c r="T1122" s="402"/>
      <c r="U1122" s="402"/>
      <c r="V1122" s="402"/>
      <c r="W1122" s="402"/>
      <c r="X1122" s="402"/>
      <c r="Y1122" s="402"/>
      <c r="Z1122" s="402"/>
      <c r="AA1122" s="402"/>
      <c r="AB1122" s="402"/>
      <c r="AC1122" s="402"/>
      <c r="AD1122" s="402"/>
      <c r="AE1122" s="402"/>
      <c r="AF1122" s="395"/>
      <c r="AG1122" s="395"/>
      <c r="AH1122" s="395"/>
      <c r="AI1122" s="395"/>
      <c r="AJ1122" s="395"/>
      <c r="AK1122" s="395"/>
      <c r="AL1122" s="395"/>
      <c r="AM1122" s="402"/>
      <c r="AN1122" s="402"/>
      <c r="AO1122" s="402"/>
      <c r="AP1122" s="402"/>
      <c r="AQ1122" s="408" t="s">
        <v>145</v>
      </c>
      <c r="AR1122" s="408" t="s">
        <v>145</v>
      </c>
      <c r="AS1122" s="408" t="s">
        <v>145</v>
      </c>
      <c r="AT1122" s="408" t="s">
        <v>145</v>
      </c>
      <c r="AU1122" s="408" t="s">
        <v>145</v>
      </c>
      <c r="AV1122" s="404"/>
      <c r="AW1122" s="408" t="s">
        <v>145</v>
      </c>
      <c r="AX1122" s="365"/>
      <c r="AY1122" s="408" t="s">
        <v>145</v>
      </c>
      <c r="AZ1122" s="408" t="s">
        <v>145</v>
      </c>
      <c r="BA1122" s="408" t="s">
        <v>145</v>
      </c>
      <c r="BB1122" s="354"/>
      <c r="BC1122" s="354"/>
      <c r="BD1122" s="354"/>
      <c r="BE1122" s="307" t="str">
        <f t="shared" si="24"/>
        <v/>
      </c>
      <c r="BF1122" s="308"/>
      <c r="BG1122" s="308"/>
      <c r="BH1122" s="309"/>
      <c r="BI1122" s="308"/>
      <c r="BJ1122" s="310"/>
      <c r="BK1122" s="310"/>
      <c r="BL1122" s="310"/>
      <c r="BM1122" s="310"/>
      <c r="BN1122" s="311"/>
      <c r="BO1122" s="313"/>
      <c r="BP1122" s="312"/>
    </row>
    <row r="1123" spans="1:77" hidden="1">
      <c r="A1123" s="399"/>
      <c r="B1123" s="405" t="s">
        <v>114</v>
      </c>
      <c r="C1123" s="414"/>
      <c r="D1123" s="365"/>
      <c r="E1123" s="365"/>
      <c r="F1123" s="408" t="s">
        <v>145</v>
      </c>
      <c r="G1123" s="402"/>
      <c r="H1123" s="402"/>
      <c r="I1123" s="402"/>
      <c r="J1123" s="408" t="s">
        <v>145</v>
      </c>
      <c r="K1123" s="402"/>
      <c r="L1123" s="402"/>
      <c r="M1123" s="402"/>
      <c r="N1123" s="402"/>
      <c r="O1123" s="402"/>
      <c r="P1123" s="402"/>
      <c r="Q1123" s="402"/>
      <c r="R1123" s="402"/>
      <c r="S1123" s="402"/>
      <c r="T1123" s="402"/>
      <c r="U1123" s="402"/>
      <c r="V1123" s="402"/>
      <c r="W1123" s="402"/>
      <c r="X1123" s="402"/>
      <c r="Y1123" s="402"/>
      <c r="Z1123" s="402"/>
      <c r="AA1123" s="402"/>
      <c r="AB1123" s="402"/>
      <c r="AC1123" s="402"/>
      <c r="AD1123" s="402"/>
      <c r="AE1123" s="402"/>
      <c r="AF1123" s="395"/>
      <c r="AG1123" s="395"/>
      <c r="AH1123" s="395"/>
      <c r="AI1123" s="395"/>
      <c r="AJ1123" s="395"/>
      <c r="AK1123" s="395"/>
      <c r="AL1123" s="395"/>
      <c r="AM1123" s="402"/>
      <c r="AN1123" s="402"/>
      <c r="AO1123" s="402"/>
      <c r="AP1123" s="402"/>
      <c r="AQ1123" s="408" t="s">
        <v>145</v>
      </c>
      <c r="AR1123" s="408" t="s">
        <v>145</v>
      </c>
      <c r="AS1123" s="408" t="s">
        <v>145</v>
      </c>
      <c r="AT1123" s="408" t="s">
        <v>145</v>
      </c>
      <c r="AU1123" s="408" t="s">
        <v>145</v>
      </c>
      <c r="AV1123" s="404"/>
      <c r="AW1123" s="408" t="s">
        <v>145</v>
      </c>
      <c r="AX1123" s="365"/>
      <c r="AY1123" s="408" t="s">
        <v>145</v>
      </c>
      <c r="AZ1123" s="408" t="s">
        <v>145</v>
      </c>
      <c r="BA1123" s="408" t="s">
        <v>145</v>
      </c>
      <c r="BB1123" s="354"/>
      <c r="BC1123" s="354"/>
      <c r="BD1123" s="354"/>
      <c r="BE1123" s="307" t="str">
        <f t="shared" si="24"/>
        <v/>
      </c>
      <c r="BF1123" s="308"/>
      <c r="BG1123" s="308"/>
      <c r="BH1123" s="309"/>
      <c r="BI1123" s="308"/>
      <c r="BJ1123" s="310"/>
      <c r="BK1123" s="310"/>
      <c r="BL1123" s="310"/>
      <c r="BM1123" s="310"/>
      <c r="BN1123" s="311"/>
      <c r="BO1123" s="313"/>
      <c r="BP1123" s="312"/>
    </row>
    <row r="1124" spans="1:77" hidden="1">
      <c r="A1124" s="399"/>
      <c r="B1124" s="400"/>
      <c r="C1124" s="406"/>
      <c r="D1124" s="394"/>
      <c r="E1124" s="324"/>
      <c r="F1124" s="408" t="s">
        <v>145</v>
      </c>
      <c r="G1124" s="402"/>
      <c r="H1124" s="402"/>
      <c r="I1124" s="402"/>
      <c r="J1124" s="408" t="s">
        <v>145</v>
      </c>
      <c r="K1124" s="402"/>
      <c r="L1124" s="402"/>
      <c r="M1124" s="402"/>
      <c r="N1124" s="402"/>
      <c r="O1124" s="402"/>
      <c r="P1124" s="402"/>
      <c r="Q1124" s="402"/>
      <c r="R1124" s="402"/>
      <c r="S1124" s="402"/>
      <c r="T1124" s="402"/>
      <c r="U1124" s="402"/>
      <c r="V1124" s="402"/>
      <c r="W1124" s="402"/>
      <c r="X1124" s="402"/>
      <c r="Y1124" s="402"/>
      <c r="Z1124" s="402"/>
      <c r="AA1124" s="402"/>
      <c r="AB1124" s="402"/>
      <c r="AC1124" s="402"/>
      <c r="AD1124" s="402"/>
      <c r="AE1124" s="402"/>
      <c r="AF1124" s="395"/>
      <c r="AG1124" s="395"/>
      <c r="AH1124" s="395"/>
      <c r="AI1124" s="395"/>
      <c r="AJ1124" s="395"/>
      <c r="AK1124" s="395"/>
      <c r="AL1124" s="395"/>
      <c r="AM1124" s="402"/>
      <c r="AN1124" s="402"/>
      <c r="AO1124" s="402"/>
      <c r="AP1124" s="402"/>
      <c r="AQ1124" s="408" t="s">
        <v>145</v>
      </c>
      <c r="AR1124" s="324"/>
      <c r="AS1124" s="324"/>
      <c r="AT1124" s="365"/>
      <c r="AU1124" s="324"/>
      <c r="AV1124" s="404"/>
      <c r="AW1124" s="408" t="s">
        <v>145</v>
      </c>
      <c r="AX1124" s="365"/>
      <c r="AY1124" s="408" t="s">
        <v>145</v>
      </c>
      <c r="AZ1124" s="408" t="s">
        <v>145</v>
      </c>
      <c r="BA1124" s="408" t="s">
        <v>145</v>
      </c>
      <c r="BB1124" s="354"/>
      <c r="BC1124" s="354"/>
      <c r="BD1124" s="354"/>
      <c r="BE1124" s="307" t="str">
        <f t="shared" si="24"/>
        <v/>
      </c>
      <c r="BF1124" s="308"/>
      <c r="BG1124" s="308"/>
      <c r="BH1124" s="309"/>
      <c r="BI1124" s="308"/>
      <c r="BJ1124" s="310"/>
      <c r="BK1124" s="310"/>
      <c r="BL1124" s="310"/>
      <c r="BM1124" s="310"/>
      <c r="BN1124" s="311"/>
      <c r="BO1124" s="313"/>
      <c r="BP1124" s="312"/>
    </row>
    <row r="1125" spans="1:77" hidden="1">
      <c r="A1125" s="399" t="s">
        <v>67</v>
      </c>
      <c r="B1125" s="400" t="s">
        <v>68</v>
      </c>
      <c r="C1125" s="407" t="s">
        <v>145</v>
      </c>
      <c r="D1125" s="408" t="s">
        <v>145</v>
      </c>
      <c r="E1125" s="408" t="s">
        <v>145</v>
      </c>
      <c r="F1125" s="408" t="s">
        <v>145</v>
      </c>
      <c r="G1125" s="402"/>
      <c r="H1125" s="402"/>
      <c r="I1125" s="402"/>
      <c r="J1125" s="408" t="s">
        <v>145</v>
      </c>
      <c r="K1125" s="402"/>
      <c r="L1125" s="402"/>
      <c r="M1125" s="402"/>
      <c r="N1125" s="402"/>
      <c r="O1125" s="402"/>
      <c r="P1125" s="402"/>
      <c r="Q1125" s="402"/>
      <c r="R1125" s="402"/>
      <c r="S1125" s="402"/>
      <c r="T1125" s="402"/>
      <c r="U1125" s="402"/>
      <c r="V1125" s="402"/>
      <c r="W1125" s="402"/>
      <c r="X1125" s="402"/>
      <c r="Y1125" s="402"/>
      <c r="Z1125" s="402"/>
      <c r="AA1125" s="402"/>
      <c r="AB1125" s="402"/>
      <c r="AC1125" s="402"/>
      <c r="AD1125" s="402"/>
      <c r="AE1125" s="402"/>
      <c r="AF1125" s="395"/>
      <c r="AG1125" s="395"/>
      <c r="AH1125" s="395"/>
      <c r="AI1125" s="395"/>
      <c r="AJ1125" s="395"/>
      <c r="AK1125" s="395"/>
      <c r="AL1125" s="395"/>
      <c r="AM1125" s="402"/>
      <c r="AN1125" s="402"/>
      <c r="AO1125" s="402"/>
      <c r="AP1125" s="402"/>
      <c r="AQ1125" s="408" t="s">
        <v>145</v>
      </c>
      <c r="AR1125" s="408" t="s">
        <v>145</v>
      </c>
      <c r="AS1125" s="408" t="s">
        <v>145</v>
      </c>
      <c r="AT1125" s="408" t="s">
        <v>145</v>
      </c>
      <c r="AU1125" s="408" t="s">
        <v>145</v>
      </c>
      <c r="AV1125" s="404"/>
      <c r="AW1125" s="408" t="s">
        <v>145</v>
      </c>
      <c r="AX1125" s="365"/>
      <c r="AY1125" s="408" t="s">
        <v>145</v>
      </c>
      <c r="AZ1125" s="408" t="s">
        <v>145</v>
      </c>
      <c r="BA1125" s="408" t="s">
        <v>145</v>
      </c>
      <c r="BB1125" s="354"/>
      <c r="BC1125" s="354"/>
      <c r="BD1125" s="354"/>
      <c r="BE1125" s="307" t="str">
        <f t="shared" si="24"/>
        <v/>
      </c>
      <c r="BF1125" s="308"/>
      <c r="BG1125" s="308"/>
      <c r="BH1125" s="309"/>
      <c r="BI1125" s="308"/>
      <c r="BJ1125" s="310"/>
      <c r="BK1125" s="310"/>
      <c r="BL1125" s="310"/>
      <c r="BM1125" s="310"/>
      <c r="BN1125" s="311"/>
      <c r="BO1125" s="313"/>
      <c r="BP1125" s="312"/>
    </row>
    <row r="1126" spans="1:77" hidden="1">
      <c r="A1126" s="399"/>
      <c r="B1126" s="405" t="s">
        <v>114</v>
      </c>
      <c r="C1126" s="414"/>
      <c r="D1126" s="365"/>
      <c r="E1126" s="365"/>
      <c r="F1126" s="408" t="s">
        <v>145</v>
      </c>
      <c r="G1126" s="402"/>
      <c r="H1126" s="402"/>
      <c r="I1126" s="402"/>
      <c r="J1126" s="408" t="s">
        <v>145</v>
      </c>
      <c r="K1126" s="402"/>
      <c r="L1126" s="402"/>
      <c r="M1126" s="402"/>
      <c r="N1126" s="402"/>
      <c r="O1126" s="402"/>
      <c r="P1126" s="402"/>
      <c r="Q1126" s="402"/>
      <c r="R1126" s="402"/>
      <c r="S1126" s="402"/>
      <c r="T1126" s="402"/>
      <c r="U1126" s="402"/>
      <c r="V1126" s="402"/>
      <c r="W1126" s="402"/>
      <c r="X1126" s="402"/>
      <c r="Y1126" s="402"/>
      <c r="Z1126" s="402"/>
      <c r="AA1126" s="402"/>
      <c r="AB1126" s="402"/>
      <c r="AC1126" s="402"/>
      <c r="AD1126" s="402"/>
      <c r="AE1126" s="402"/>
      <c r="AF1126" s="395"/>
      <c r="AG1126" s="395"/>
      <c r="AH1126" s="395"/>
      <c r="AI1126" s="395"/>
      <c r="AJ1126" s="395"/>
      <c r="AK1126" s="395"/>
      <c r="AL1126" s="395"/>
      <c r="AM1126" s="402"/>
      <c r="AN1126" s="402"/>
      <c r="AO1126" s="402"/>
      <c r="AP1126" s="402"/>
      <c r="AQ1126" s="408" t="s">
        <v>145</v>
      </c>
      <c r="AR1126" s="408" t="s">
        <v>145</v>
      </c>
      <c r="AS1126" s="408" t="s">
        <v>145</v>
      </c>
      <c r="AT1126" s="408" t="s">
        <v>145</v>
      </c>
      <c r="AU1126" s="408" t="s">
        <v>145</v>
      </c>
      <c r="AV1126" s="404"/>
      <c r="AW1126" s="408" t="s">
        <v>145</v>
      </c>
      <c r="AX1126" s="365"/>
      <c r="AY1126" s="408" t="s">
        <v>145</v>
      </c>
      <c r="AZ1126" s="408" t="s">
        <v>145</v>
      </c>
      <c r="BA1126" s="408" t="s">
        <v>145</v>
      </c>
      <c r="BB1126" s="354"/>
      <c r="BC1126" s="354"/>
      <c r="BD1126" s="354"/>
      <c r="BE1126" s="307" t="str">
        <f t="shared" si="24"/>
        <v/>
      </c>
      <c r="BF1126" s="308"/>
      <c r="BG1126" s="308"/>
      <c r="BH1126" s="309"/>
      <c r="BI1126" s="308"/>
      <c r="BJ1126" s="310"/>
      <c r="BK1126" s="310"/>
      <c r="BL1126" s="310"/>
      <c r="BM1126" s="310"/>
      <c r="BN1126" s="311"/>
      <c r="BO1126" s="313"/>
      <c r="BP1126" s="312"/>
    </row>
    <row r="1127" spans="1:77" hidden="1">
      <c r="A1127" s="399"/>
      <c r="B1127" s="400"/>
      <c r="C1127" s="406"/>
      <c r="D1127" s="394"/>
      <c r="E1127" s="324"/>
      <c r="F1127" s="408" t="s">
        <v>145</v>
      </c>
      <c r="G1127" s="402"/>
      <c r="H1127" s="402"/>
      <c r="I1127" s="402"/>
      <c r="J1127" s="408" t="s">
        <v>145</v>
      </c>
      <c r="K1127" s="402"/>
      <c r="L1127" s="402"/>
      <c r="M1127" s="402"/>
      <c r="N1127" s="402"/>
      <c r="O1127" s="402"/>
      <c r="P1127" s="402"/>
      <c r="Q1127" s="402"/>
      <c r="R1127" s="402"/>
      <c r="S1127" s="402"/>
      <c r="T1127" s="402"/>
      <c r="U1127" s="402"/>
      <c r="V1127" s="402"/>
      <c r="W1127" s="402"/>
      <c r="X1127" s="402"/>
      <c r="Y1127" s="402"/>
      <c r="Z1127" s="402"/>
      <c r="AA1127" s="402"/>
      <c r="AB1127" s="402"/>
      <c r="AC1127" s="402"/>
      <c r="AD1127" s="402"/>
      <c r="AE1127" s="402"/>
      <c r="AF1127" s="395"/>
      <c r="AG1127" s="395"/>
      <c r="AH1127" s="395"/>
      <c r="AI1127" s="395"/>
      <c r="AJ1127" s="395"/>
      <c r="AK1127" s="395"/>
      <c r="AL1127" s="395"/>
      <c r="AM1127" s="402"/>
      <c r="AN1127" s="402"/>
      <c r="AO1127" s="402"/>
      <c r="AP1127" s="402"/>
      <c r="AQ1127" s="324"/>
      <c r="AR1127" s="365"/>
      <c r="AS1127" s="365"/>
      <c r="AT1127" s="365"/>
      <c r="AU1127" s="365"/>
      <c r="AV1127" s="324"/>
      <c r="AW1127" s="408" t="s">
        <v>145</v>
      </c>
      <c r="AX1127" s="365"/>
      <c r="AY1127" s="408" t="s">
        <v>145</v>
      </c>
      <c r="AZ1127" s="408" t="s">
        <v>145</v>
      </c>
      <c r="BA1127" s="408" t="s">
        <v>145</v>
      </c>
      <c r="BB1127" s="354"/>
      <c r="BC1127" s="354"/>
      <c r="BD1127" s="354"/>
      <c r="BE1127" s="307" t="str">
        <f t="shared" si="24"/>
        <v/>
      </c>
      <c r="BF1127" s="308"/>
      <c r="BG1127" s="308"/>
      <c r="BH1127" s="309"/>
      <c r="BI1127" s="308"/>
      <c r="BJ1127" s="310"/>
      <c r="BK1127" s="310"/>
      <c r="BL1127" s="310"/>
      <c r="BM1127" s="310"/>
      <c r="BN1127" s="311"/>
      <c r="BO1127" s="313"/>
      <c r="BP1127" s="312"/>
    </row>
    <row r="1128" spans="1:77" hidden="1">
      <c r="A1128" s="399" t="s">
        <v>69</v>
      </c>
      <c r="B1128" s="400" t="s">
        <v>70</v>
      </c>
      <c r="C1128" s="407" t="s">
        <v>145</v>
      </c>
      <c r="D1128" s="408" t="s">
        <v>145</v>
      </c>
      <c r="E1128" s="408" t="s">
        <v>145</v>
      </c>
      <c r="F1128" s="408" t="s">
        <v>145</v>
      </c>
      <c r="G1128" s="402"/>
      <c r="H1128" s="402"/>
      <c r="I1128" s="402"/>
      <c r="J1128" s="408" t="s">
        <v>145</v>
      </c>
      <c r="K1128" s="402"/>
      <c r="L1128" s="402"/>
      <c r="M1128" s="402"/>
      <c r="N1128" s="402"/>
      <c r="O1128" s="402"/>
      <c r="P1128" s="402"/>
      <c r="Q1128" s="402"/>
      <c r="R1128" s="402"/>
      <c r="S1128" s="402"/>
      <c r="T1128" s="402"/>
      <c r="U1128" s="402"/>
      <c r="V1128" s="402"/>
      <c r="W1128" s="402"/>
      <c r="X1128" s="402"/>
      <c r="Y1128" s="402"/>
      <c r="Z1128" s="402"/>
      <c r="AA1128" s="402"/>
      <c r="AB1128" s="402"/>
      <c r="AC1128" s="402"/>
      <c r="AD1128" s="402"/>
      <c r="AE1128" s="402"/>
      <c r="AF1128" s="395"/>
      <c r="AG1128" s="395"/>
      <c r="AH1128" s="395"/>
      <c r="AI1128" s="395"/>
      <c r="AJ1128" s="395"/>
      <c r="AK1128" s="395"/>
      <c r="AL1128" s="395"/>
      <c r="AM1128" s="402"/>
      <c r="AN1128" s="402"/>
      <c r="AO1128" s="402"/>
      <c r="AP1128" s="402"/>
      <c r="AQ1128" s="408" t="s">
        <v>145</v>
      </c>
      <c r="AR1128" s="408" t="s">
        <v>145</v>
      </c>
      <c r="AS1128" s="408" t="s">
        <v>145</v>
      </c>
      <c r="AT1128" s="408" t="s">
        <v>145</v>
      </c>
      <c r="AU1128" s="408" t="s">
        <v>145</v>
      </c>
      <c r="AV1128" s="365"/>
      <c r="AW1128" s="408" t="s">
        <v>145</v>
      </c>
      <c r="AX1128" s="365"/>
      <c r="AY1128" s="408" t="s">
        <v>145</v>
      </c>
      <c r="AZ1128" s="408" t="s">
        <v>145</v>
      </c>
      <c r="BA1128" s="408" t="s">
        <v>145</v>
      </c>
      <c r="BB1128" s="354"/>
      <c r="BC1128" s="354"/>
      <c r="BD1128" s="354"/>
      <c r="BE1128" s="307" t="str">
        <f t="shared" si="24"/>
        <v/>
      </c>
      <c r="BF1128" s="308"/>
      <c r="BG1128" s="308"/>
      <c r="BH1128" s="309"/>
      <c r="BI1128" s="308"/>
      <c r="BJ1128" s="310"/>
      <c r="BK1128" s="310"/>
      <c r="BL1128" s="310"/>
      <c r="BM1128" s="310"/>
      <c r="BN1128" s="311"/>
      <c r="BO1128" s="313"/>
      <c r="BP1128" s="312"/>
    </row>
    <row r="1129" spans="1:77" hidden="1">
      <c r="A1129" s="399"/>
      <c r="B1129" s="405" t="s">
        <v>114</v>
      </c>
      <c r="C1129" s="415"/>
      <c r="D1129" s="365"/>
      <c r="E1129" s="394"/>
      <c r="F1129" s="408" t="s">
        <v>145</v>
      </c>
      <c r="G1129" s="402"/>
      <c r="H1129" s="402"/>
      <c r="I1129" s="402"/>
      <c r="J1129" s="408" t="s">
        <v>145</v>
      </c>
      <c r="K1129" s="402"/>
      <c r="L1129" s="402"/>
      <c r="M1129" s="402"/>
      <c r="N1129" s="402"/>
      <c r="O1129" s="402"/>
      <c r="P1129" s="402"/>
      <c r="Q1129" s="402"/>
      <c r="R1129" s="402"/>
      <c r="S1129" s="402"/>
      <c r="T1129" s="402"/>
      <c r="U1129" s="402"/>
      <c r="V1129" s="402"/>
      <c r="W1129" s="402"/>
      <c r="X1129" s="402"/>
      <c r="Y1129" s="402"/>
      <c r="Z1129" s="402"/>
      <c r="AA1129" s="402"/>
      <c r="AB1129" s="402"/>
      <c r="AC1129" s="402"/>
      <c r="AD1129" s="402"/>
      <c r="AE1129" s="402"/>
      <c r="AF1129" s="397"/>
      <c r="AG1129" s="397"/>
      <c r="AH1129" s="397"/>
      <c r="AI1129" s="397"/>
      <c r="AJ1129" s="397"/>
      <c r="AK1129" s="397"/>
      <c r="AL1129" s="397"/>
      <c r="AM1129" s="402"/>
      <c r="AN1129" s="402"/>
      <c r="AO1129" s="402"/>
      <c r="AP1129" s="402"/>
      <c r="AQ1129" s="408" t="s">
        <v>145</v>
      </c>
      <c r="AR1129" s="408" t="s">
        <v>145</v>
      </c>
      <c r="AS1129" s="408" t="s">
        <v>145</v>
      </c>
      <c r="AT1129" s="408" t="s">
        <v>145</v>
      </c>
      <c r="AU1129" s="408" t="s">
        <v>145</v>
      </c>
      <c r="AV1129" s="394"/>
      <c r="AW1129" s="408" t="s">
        <v>145</v>
      </c>
      <c r="AX1129" s="365"/>
      <c r="AY1129" s="408" t="s">
        <v>145</v>
      </c>
      <c r="AZ1129" s="408" t="s">
        <v>145</v>
      </c>
      <c r="BA1129" s="408" t="s">
        <v>145</v>
      </c>
      <c r="BB1129" s="354"/>
      <c r="BC1129" s="354"/>
      <c r="BD1129" s="354"/>
      <c r="BE1129" s="307" t="str">
        <f t="shared" si="24"/>
        <v/>
      </c>
      <c r="BF1129" s="308"/>
      <c r="BG1129" s="308"/>
      <c r="BH1129" s="309"/>
      <c r="BI1129" s="308"/>
      <c r="BJ1129" s="310"/>
      <c r="BK1129" s="310"/>
      <c r="BL1129" s="310"/>
      <c r="BM1129" s="310"/>
      <c r="BN1129" s="311"/>
      <c r="BO1129" s="313"/>
      <c r="BP1129" s="312"/>
    </row>
    <row r="1130" spans="1:77" hidden="1">
      <c r="A1130" s="399"/>
      <c r="B1130" s="400"/>
      <c r="C1130" s="409"/>
      <c r="D1130" s="402"/>
      <c r="E1130" s="402"/>
      <c r="F1130" s="402"/>
      <c r="G1130" s="402"/>
      <c r="H1130" s="402"/>
      <c r="I1130" s="402"/>
      <c r="J1130" s="402"/>
      <c r="K1130" s="402"/>
      <c r="L1130" s="402"/>
      <c r="M1130" s="402"/>
      <c r="N1130" s="402"/>
      <c r="O1130" s="402"/>
      <c r="P1130" s="402"/>
      <c r="Q1130" s="402"/>
      <c r="R1130" s="402"/>
      <c r="S1130" s="402"/>
      <c r="T1130" s="402"/>
      <c r="U1130" s="402"/>
      <c r="V1130" s="402"/>
      <c r="W1130" s="402"/>
      <c r="X1130" s="402"/>
      <c r="Y1130" s="402"/>
      <c r="Z1130" s="402"/>
      <c r="AA1130" s="402"/>
      <c r="AB1130" s="402"/>
      <c r="AC1130" s="402"/>
      <c r="AD1130" s="402"/>
      <c r="AE1130" s="402"/>
      <c r="AF1130" s="402"/>
      <c r="AG1130" s="402"/>
      <c r="AH1130" s="402"/>
      <c r="AI1130" s="402"/>
      <c r="AJ1130" s="402"/>
      <c r="AK1130" s="402"/>
      <c r="AL1130" s="402"/>
      <c r="AM1130" s="402"/>
      <c r="AN1130" s="402"/>
      <c r="AO1130" s="402"/>
      <c r="AP1130" s="402"/>
      <c r="AQ1130" s="402"/>
      <c r="AR1130" s="402"/>
      <c r="AS1130" s="402"/>
      <c r="AT1130" s="402"/>
      <c r="AU1130" s="402"/>
      <c r="AV1130" s="365"/>
      <c r="AW1130" s="402"/>
      <c r="AX1130" s="365"/>
      <c r="AY1130" s="365"/>
      <c r="AZ1130" s="402"/>
      <c r="BA1130" s="402"/>
      <c r="BB1130" s="416"/>
      <c r="BC1130" s="416"/>
      <c r="BD1130" s="416"/>
      <c r="BE1130" s="307" t="str">
        <f t="shared" si="24"/>
        <v/>
      </c>
      <c r="BF1130" s="308"/>
      <c r="BG1130" s="308"/>
      <c r="BH1130" s="309"/>
      <c r="BI1130" s="308"/>
      <c r="BJ1130" s="310"/>
      <c r="BK1130" s="310"/>
      <c r="BL1130" s="310"/>
      <c r="BM1130" s="310"/>
      <c r="BN1130" s="311"/>
      <c r="BO1130" s="313"/>
      <c r="BP1130" s="312"/>
    </row>
    <row r="1131" spans="1:77" ht="24" hidden="1" customHeight="1">
      <c r="A1131" s="399" t="s">
        <v>71</v>
      </c>
      <c r="B1131" s="410" t="s">
        <v>72</v>
      </c>
      <c r="C1131" s="409"/>
      <c r="D1131" s="402"/>
      <c r="E1131" s="402"/>
      <c r="F1131" s="402"/>
      <c r="G1131" s="402"/>
      <c r="H1131" s="402"/>
      <c r="I1131" s="402"/>
      <c r="J1131" s="402"/>
      <c r="K1131" s="402"/>
      <c r="L1131" s="402"/>
      <c r="M1131" s="402"/>
      <c r="N1131" s="402"/>
      <c r="O1131" s="402"/>
      <c r="P1131" s="402"/>
      <c r="Q1131" s="402"/>
      <c r="R1131" s="402"/>
      <c r="S1131" s="402"/>
      <c r="T1131" s="402"/>
      <c r="U1131" s="402"/>
      <c r="V1131" s="402"/>
      <c r="W1131" s="402"/>
      <c r="X1131" s="402"/>
      <c r="Y1131" s="402"/>
      <c r="Z1131" s="402"/>
      <c r="AA1131" s="402"/>
      <c r="AB1131" s="402"/>
      <c r="AC1131" s="402"/>
      <c r="AD1131" s="402"/>
      <c r="AE1131" s="402"/>
      <c r="AF1131" s="402"/>
      <c r="AG1131" s="402"/>
      <c r="AH1131" s="402"/>
      <c r="AI1131" s="402"/>
      <c r="AJ1131" s="402"/>
      <c r="AK1131" s="402"/>
      <c r="AL1131" s="402"/>
      <c r="AM1131" s="402"/>
      <c r="AN1131" s="402"/>
      <c r="AO1131" s="402"/>
      <c r="AP1131" s="402"/>
      <c r="AQ1131" s="402"/>
      <c r="AR1131" s="402"/>
      <c r="AS1131" s="402"/>
      <c r="AT1131" s="402"/>
      <c r="AU1131" s="402"/>
      <c r="AV1131" s="365"/>
      <c r="AW1131" s="402"/>
      <c r="AX1131" s="365"/>
      <c r="AY1131" s="365"/>
      <c r="AZ1131" s="402"/>
      <c r="BA1131" s="402"/>
      <c r="BB1131" s="416"/>
      <c r="BC1131" s="416"/>
      <c r="BD1131" s="416"/>
      <c r="BE1131" s="307" t="str">
        <f t="shared" si="24"/>
        <v/>
      </c>
      <c r="BF1131" s="308"/>
      <c r="BG1131" s="308"/>
      <c r="BH1131" s="309"/>
      <c r="BI1131" s="308"/>
      <c r="BJ1131" s="310"/>
      <c r="BK1131" s="310"/>
      <c r="BL1131" s="310"/>
      <c r="BM1131" s="310"/>
      <c r="BN1131" s="311"/>
      <c r="BO1131" s="313"/>
      <c r="BP1131" s="312"/>
    </row>
    <row r="1132" spans="1:77" ht="24" hidden="1" customHeight="1">
      <c r="A1132" s="399" t="s">
        <v>73</v>
      </c>
      <c r="B1132" s="400" t="s">
        <v>72</v>
      </c>
      <c r="C1132" s="400" t="s">
        <v>145</v>
      </c>
      <c r="D1132" s="401" t="s">
        <v>145</v>
      </c>
      <c r="E1132" s="401" t="s">
        <v>145</v>
      </c>
      <c r="F1132" s="402"/>
      <c r="G1132" s="402"/>
      <c r="H1132" s="402"/>
      <c r="I1132" s="402"/>
      <c r="J1132" s="402"/>
      <c r="K1132" s="402"/>
      <c r="L1132" s="402"/>
      <c r="M1132" s="402"/>
      <c r="N1132" s="402"/>
      <c r="O1132" s="402"/>
      <c r="P1132" s="402"/>
      <c r="Q1132" s="402"/>
      <c r="R1132" s="402"/>
      <c r="S1132" s="402"/>
      <c r="T1132" s="402"/>
      <c r="U1132" s="402"/>
      <c r="V1132" s="402"/>
      <c r="W1132" s="402"/>
      <c r="X1132" s="402"/>
      <c r="Y1132" s="402"/>
      <c r="Z1132" s="402"/>
      <c r="AA1132" s="402"/>
      <c r="AB1132" s="402"/>
      <c r="AC1132" s="402"/>
      <c r="AD1132" s="402"/>
      <c r="AE1132" s="402"/>
      <c r="AF1132" s="402"/>
      <c r="AG1132" s="402"/>
      <c r="AH1132" s="402"/>
      <c r="AI1132" s="402"/>
      <c r="AJ1132" s="402"/>
      <c r="AK1132" s="402"/>
      <c r="AL1132" s="402"/>
      <c r="AM1132" s="402"/>
      <c r="AN1132" s="402"/>
      <c r="AO1132" s="402"/>
      <c r="AP1132" s="402"/>
      <c r="AQ1132" s="402"/>
      <c r="AR1132" s="402"/>
      <c r="AS1132" s="402"/>
      <c r="AT1132" s="402"/>
      <c r="AU1132" s="402"/>
      <c r="AV1132" s="417">
        <f>SUM(AV1133)</f>
        <v>0</v>
      </c>
      <c r="AW1132" s="402"/>
      <c r="AX1132" s="365"/>
      <c r="AY1132" s="365"/>
      <c r="AZ1132" s="402"/>
      <c r="BA1132" s="402"/>
      <c r="BB1132" s="416"/>
      <c r="BC1132" s="416"/>
      <c r="BD1132" s="416"/>
      <c r="BE1132" s="307" t="str">
        <f t="shared" si="24"/>
        <v/>
      </c>
      <c r="BF1132" s="308"/>
      <c r="BG1132" s="308"/>
      <c r="BH1132" s="309"/>
      <c r="BI1132" s="308"/>
      <c r="BJ1132" s="310"/>
      <c r="BK1132" s="310"/>
      <c r="BL1132" s="310"/>
      <c r="BM1132" s="310"/>
      <c r="BN1132" s="311"/>
      <c r="BO1132" s="313"/>
      <c r="BP1132" s="312"/>
    </row>
    <row r="1133" spans="1:77" s="100" customFormat="1" ht="39" hidden="1" customHeight="1">
      <c r="A1133" s="399"/>
      <c r="B1133" s="418" t="s">
        <v>115</v>
      </c>
      <c r="C1133" s="419"/>
      <c r="D1133" s="412"/>
      <c r="E1133" s="412"/>
      <c r="F1133" s="359"/>
      <c r="G1133" s="420"/>
      <c r="H1133" s="420"/>
      <c r="I1133" s="420"/>
      <c r="J1133" s="359"/>
      <c r="K1133" s="420"/>
      <c r="L1133" s="420"/>
      <c r="M1133" s="412"/>
      <c r="N1133" s="375"/>
      <c r="O1133" s="412"/>
      <c r="P1133" s="412"/>
      <c r="Q1133" s="412"/>
      <c r="R1133" s="412"/>
      <c r="S1133" s="412"/>
      <c r="T1133" s="412"/>
      <c r="U1133" s="412"/>
      <c r="V1133" s="412"/>
      <c r="W1133" s="412"/>
      <c r="X1133" s="412"/>
      <c r="Y1133" s="412"/>
      <c r="Z1133" s="420"/>
      <c r="AA1133" s="420"/>
      <c r="AB1133" s="420"/>
      <c r="AC1133" s="420"/>
      <c r="AD1133" s="420"/>
      <c r="AE1133" s="420"/>
      <c r="AF1133" s="412"/>
      <c r="AG1133" s="412"/>
      <c r="AH1133" s="412"/>
      <c r="AI1133" s="412"/>
      <c r="AJ1133" s="412"/>
      <c r="AK1133" s="412"/>
      <c r="AL1133" s="412"/>
      <c r="AM1133" s="375"/>
      <c r="AN1133" s="412"/>
      <c r="AO1133" s="412"/>
      <c r="AP1133" s="412"/>
      <c r="AQ1133" s="372"/>
      <c r="AR1133" s="421"/>
      <c r="AS1133" s="359"/>
      <c r="AT1133" s="359"/>
      <c r="AU1133" s="359"/>
      <c r="AV1133" s="422"/>
      <c r="AW1133" s="359"/>
      <c r="AX1133" s="359"/>
      <c r="AY1133" s="359"/>
      <c r="AZ1133" s="359"/>
      <c r="BA1133" s="359"/>
      <c r="BB1133" s="423"/>
      <c r="BC1133" s="352"/>
      <c r="BD1133" s="352"/>
      <c r="BE1133" s="307" t="str">
        <f t="shared" si="24"/>
        <v/>
      </c>
      <c r="BF1133" s="308"/>
      <c r="BG1133" s="308"/>
      <c r="BH1133" s="309"/>
      <c r="BI1133" s="308"/>
      <c r="BJ1133" s="310"/>
      <c r="BK1133" s="310"/>
      <c r="BL1133" s="310"/>
      <c r="BM1133" s="310"/>
      <c r="BN1133" s="311"/>
      <c r="BO1133" s="313"/>
      <c r="BP1133" s="312"/>
      <c r="BQ1133" s="121"/>
      <c r="BR1133" s="121"/>
      <c r="BS1133" s="121"/>
      <c r="BT1133" s="121"/>
      <c r="BU1133" s="121"/>
      <c r="BV1133" s="121"/>
      <c r="BW1133" s="121"/>
      <c r="BX1133" s="121"/>
      <c r="BY1133" s="121"/>
    </row>
    <row r="1134" spans="1:77" hidden="1">
      <c r="A1134" s="399"/>
      <c r="B1134" s="405"/>
      <c r="C1134" s="405"/>
      <c r="D1134" s="424"/>
      <c r="E1134" s="424"/>
      <c r="F1134" s="425"/>
      <c r="G1134" s="424"/>
      <c r="H1134" s="424"/>
      <c r="I1134" s="424"/>
      <c r="J1134" s="425"/>
      <c r="K1134" s="424"/>
      <c r="L1134" s="424"/>
      <c r="M1134" s="424"/>
      <c r="N1134" s="424"/>
      <c r="O1134" s="424"/>
      <c r="P1134" s="424"/>
      <c r="Q1134" s="424"/>
      <c r="R1134" s="424"/>
      <c r="S1134" s="424"/>
      <c r="T1134" s="424"/>
      <c r="U1134" s="424"/>
      <c r="V1134" s="424"/>
      <c r="W1134" s="424"/>
      <c r="X1134" s="424"/>
      <c r="Y1134" s="424"/>
      <c r="Z1134" s="424"/>
      <c r="AA1134" s="424"/>
      <c r="AB1134" s="424"/>
      <c r="AC1134" s="424"/>
      <c r="AD1134" s="424"/>
      <c r="AE1134" s="424"/>
      <c r="AF1134" s="424"/>
      <c r="AG1134" s="424"/>
      <c r="AH1134" s="424"/>
      <c r="AI1134" s="424"/>
      <c r="AJ1134" s="424"/>
      <c r="AK1134" s="424"/>
      <c r="AL1134" s="424"/>
      <c r="AM1134" s="424"/>
      <c r="AN1134" s="424"/>
      <c r="AO1134" s="424"/>
      <c r="AP1134" s="424"/>
      <c r="AQ1134" s="425"/>
      <c r="AR1134" s="425"/>
      <c r="AS1134" s="425"/>
      <c r="AT1134" s="425"/>
      <c r="AU1134" s="425"/>
      <c r="AV1134" s="426"/>
      <c r="AW1134" s="425"/>
      <c r="AX1134" s="425"/>
      <c r="AY1134" s="425"/>
      <c r="AZ1134" s="425"/>
      <c r="BA1134" s="425"/>
      <c r="BB1134" s="427"/>
      <c r="BC1134" s="427"/>
      <c r="BD1134" s="427"/>
      <c r="BE1134" s="307" t="str">
        <f t="shared" si="24"/>
        <v/>
      </c>
      <c r="BF1134" s="308"/>
      <c r="BG1134" s="308"/>
      <c r="BH1134" s="309"/>
      <c r="BI1134" s="308"/>
      <c r="BJ1134" s="310"/>
      <c r="BK1134" s="310"/>
      <c r="BL1134" s="310"/>
      <c r="BM1134" s="310"/>
      <c r="BN1134" s="311"/>
      <c r="BO1134" s="313"/>
      <c r="BP1134" s="312"/>
    </row>
    <row r="1135" spans="1:77" ht="24.75" customHeight="1" thickBot="1">
      <c r="A1135" s="428"/>
      <c r="B1135" s="429"/>
      <c r="C1135" s="430"/>
      <c r="D1135" s="431"/>
      <c r="E1135" s="431"/>
      <c r="F1135" s="431"/>
      <c r="G1135" s="431"/>
      <c r="H1135" s="431"/>
      <c r="I1135" s="431"/>
      <c r="J1135" s="431"/>
      <c r="K1135" s="431"/>
      <c r="L1135" s="431"/>
      <c r="M1135" s="431"/>
      <c r="N1135" s="431"/>
      <c r="O1135" s="431"/>
      <c r="P1135" s="431"/>
      <c r="Q1135" s="431"/>
      <c r="R1135" s="431"/>
      <c r="S1135" s="431"/>
      <c r="T1135" s="431"/>
      <c r="U1135" s="431"/>
      <c r="V1135" s="431"/>
      <c r="W1135" s="431"/>
      <c r="X1135" s="431"/>
      <c r="Y1135" s="431"/>
      <c r="Z1135" s="431"/>
      <c r="AA1135" s="431"/>
      <c r="AB1135" s="431"/>
      <c r="AC1135" s="431"/>
      <c r="AD1135" s="431"/>
      <c r="AE1135" s="431"/>
      <c r="AF1135" s="431"/>
      <c r="AG1135" s="431"/>
      <c r="AH1135" s="431"/>
      <c r="AI1135" s="431"/>
      <c r="AJ1135" s="431"/>
      <c r="AK1135" s="431"/>
      <c r="AL1135" s="431"/>
      <c r="AM1135" s="431"/>
      <c r="AN1135" s="431"/>
      <c r="AO1135" s="431"/>
      <c r="AP1135" s="431"/>
      <c r="AQ1135" s="431"/>
      <c r="AR1135" s="431"/>
      <c r="AS1135" s="431"/>
      <c r="AT1135" s="431"/>
      <c r="AU1135" s="431"/>
      <c r="AV1135" s="431"/>
      <c r="AW1135" s="431"/>
      <c r="AX1135" s="431"/>
      <c r="AY1135" s="431"/>
      <c r="AZ1135" s="431"/>
      <c r="BA1135" s="431"/>
      <c r="BB1135" s="432"/>
      <c r="BC1135" s="432"/>
      <c r="BD1135" s="432"/>
      <c r="BE1135" s="326" t="str">
        <f t="shared" si="24"/>
        <v/>
      </c>
      <c r="BF1135" s="327"/>
      <c r="BG1135" s="327"/>
      <c r="BH1135" s="328"/>
      <c r="BI1135" s="327"/>
      <c r="BJ1135" s="329"/>
      <c r="BK1135" s="329"/>
      <c r="BL1135" s="329"/>
      <c r="BM1135" s="329"/>
      <c r="BN1135" s="330"/>
      <c r="BO1135" s="332"/>
      <c r="BP1135" s="331"/>
    </row>
    <row r="1136" spans="1:77">
      <c r="T1136" s="101"/>
    </row>
    <row r="1137" spans="1:52">
      <c r="T1137" s="101"/>
    </row>
    <row r="1138" spans="1:52" s="101" customFormat="1">
      <c r="A1138"/>
      <c r="B1138"/>
      <c r="C1138" s="1751" t="s">
        <v>143</v>
      </c>
      <c r="D1138" s="1751"/>
      <c r="E1138" s="1751"/>
      <c r="F1138" s="479"/>
      <c r="G1138" s="479"/>
      <c r="H1138" s="479"/>
      <c r="I1138" s="479"/>
      <c r="J1138" s="479"/>
      <c r="K1138" s="479"/>
      <c r="L1138" s="479"/>
      <c r="M1138" s="479"/>
      <c r="N1138" s="1754" t="s">
        <v>1906</v>
      </c>
      <c r="O1138" s="1751"/>
      <c r="P1138" s="1751"/>
      <c r="Q1138" s="1751"/>
      <c r="R1138" s="1751"/>
      <c r="S1138" s="1751"/>
      <c r="T1138" s="1751"/>
      <c r="U1138" s="1751"/>
      <c r="V1138" s="1751"/>
      <c r="W1138" s="1751"/>
      <c r="X1138" s="1751"/>
      <c r="Y1138" s="1751"/>
      <c r="Z1138" s="1751"/>
      <c r="AA1138" s="1751"/>
      <c r="AB1138" s="1751"/>
      <c r="AC1138" s="1751"/>
      <c r="AD1138" s="1751"/>
      <c r="AE1138" s="1751"/>
      <c r="AF1138" s="1751"/>
      <c r="AG1138" s="1751"/>
      <c r="AH1138" s="1751"/>
      <c r="AI1138" s="1751"/>
      <c r="AJ1138" s="1751"/>
      <c r="AK1138" s="1751"/>
      <c r="AL1138" s="1751"/>
      <c r="AM1138" s="1751"/>
      <c r="AN1138" s="1751"/>
      <c r="AO1138" s="1751"/>
      <c r="AP1138" s="1751"/>
      <c r="AQ1138" s="1751"/>
      <c r="AR1138" s="1751"/>
      <c r="AS1138" s="1751"/>
      <c r="AT1138" s="1751"/>
      <c r="AU1138" s="1751"/>
      <c r="AV1138" s="1751"/>
      <c r="AW1138" s="1751"/>
      <c r="AX1138" s="1751"/>
      <c r="AY1138" s="1751"/>
      <c r="AZ1138" s="1751"/>
    </row>
    <row r="1139" spans="1:52" s="101" customFormat="1">
      <c r="A1139"/>
      <c r="B1139"/>
      <c r="C1139" s="1754" t="s">
        <v>1890</v>
      </c>
      <c r="D1139" s="1754"/>
      <c r="E1139" s="1754"/>
      <c r="F1139" s="479"/>
      <c r="G1139" s="479"/>
      <c r="H1139" s="479"/>
      <c r="I1139" s="479"/>
      <c r="J1139" s="479"/>
      <c r="K1139" s="479"/>
      <c r="L1139" s="479"/>
      <c r="M1139" s="479"/>
      <c r="N1139" s="479"/>
      <c r="O1139" s="479"/>
      <c r="P1139" s="479"/>
      <c r="AV1139" s="479"/>
      <c r="AW1139" s="479"/>
      <c r="AX1139" s="479"/>
    </row>
    <row r="1140" spans="1:52" s="101" customFormat="1">
      <c r="A1140"/>
      <c r="B1140"/>
      <c r="C1140" s="1755" t="s">
        <v>144</v>
      </c>
      <c r="D1140" s="1755"/>
      <c r="E1140" s="1755"/>
      <c r="F1140" s="481"/>
      <c r="G1140" s="481"/>
      <c r="H1140" s="481"/>
      <c r="I1140" s="481"/>
      <c r="J1140" s="481"/>
      <c r="K1140" s="481"/>
      <c r="L1140" s="481"/>
      <c r="M1140" s="481"/>
      <c r="N1140" s="1751" t="s">
        <v>142</v>
      </c>
      <c r="O1140" s="1751"/>
      <c r="P1140" s="1751"/>
      <c r="Q1140" s="1751"/>
      <c r="R1140" s="1751"/>
      <c r="S1140" s="1751"/>
      <c r="T1140" s="1751"/>
      <c r="U1140" s="1751"/>
      <c r="V1140" s="1751"/>
      <c r="W1140" s="1751"/>
      <c r="X1140" s="1751"/>
      <c r="Y1140" s="1751"/>
      <c r="Z1140" s="1751"/>
      <c r="AA1140" s="1751"/>
      <c r="AB1140" s="1751"/>
      <c r="AC1140" s="1751"/>
      <c r="AD1140" s="1751"/>
      <c r="AE1140" s="1751"/>
      <c r="AF1140" s="1751"/>
      <c r="AG1140" s="1751"/>
      <c r="AH1140" s="1751"/>
      <c r="AI1140" s="1751"/>
      <c r="AJ1140" s="1751"/>
      <c r="AK1140" s="1751"/>
      <c r="AL1140" s="1751"/>
      <c r="AM1140" s="1751"/>
      <c r="AN1140" s="1751"/>
      <c r="AO1140" s="1751"/>
      <c r="AP1140" s="1751"/>
      <c r="AQ1140" s="1751"/>
      <c r="AR1140" s="1751"/>
      <c r="AS1140" s="1751"/>
      <c r="AT1140" s="1751"/>
      <c r="AU1140" s="1751"/>
      <c r="AV1140" s="1751"/>
      <c r="AW1140" s="1751"/>
      <c r="AX1140" s="1751"/>
    </row>
    <row r="1141" spans="1:52" s="101" customFormat="1">
      <c r="A1141"/>
      <c r="B1141"/>
      <c r="C1141" s="33"/>
      <c r="D1141" s="481"/>
      <c r="E1141" s="481"/>
      <c r="F1141" s="481"/>
      <c r="G1141" s="481"/>
      <c r="H1141" s="481"/>
      <c r="I1141" s="481"/>
      <c r="J1141" s="481"/>
      <c r="K1141" s="481"/>
      <c r="L1141" s="481"/>
      <c r="M1141" s="481"/>
      <c r="N1141" s="481"/>
      <c r="O1141" s="481"/>
      <c r="P1141" s="481"/>
      <c r="AV1141" s="479"/>
      <c r="AW1141" s="479"/>
      <c r="AX1141" s="479"/>
    </row>
    <row r="1142" spans="1:52" s="101" customFormat="1">
      <c r="A1142"/>
      <c r="B1142"/>
      <c r="C1142" s="32"/>
      <c r="D1142" s="479"/>
      <c r="E1142" s="479"/>
      <c r="F1142" s="479"/>
      <c r="G1142" s="479"/>
      <c r="H1142" s="479"/>
      <c r="I1142" s="479"/>
      <c r="J1142" s="479"/>
      <c r="K1142" s="479"/>
      <c r="L1142" s="479"/>
      <c r="M1142" s="479"/>
      <c r="N1142" s="479"/>
      <c r="O1142" s="479"/>
      <c r="P1142" s="479"/>
      <c r="AV1142" s="479"/>
      <c r="AW1142" s="479"/>
      <c r="AX1142" s="479"/>
    </row>
    <row r="1143" spans="1:52" s="101" customFormat="1">
      <c r="A1143"/>
      <c r="B1143"/>
      <c r="C1143" s="22"/>
      <c r="D1143" s="479"/>
      <c r="E1143" s="479"/>
      <c r="F1143" s="479"/>
      <c r="G1143" s="479"/>
      <c r="H1143" s="479"/>
      <c r="I1143" s="479"/>
      <c r="J1143" s="479"/>
      <c r="K1143" s="479"/>
      <c r="L1143" s="479"/>
      <c r="M1143" s="479"/>
      <c r="N1143" s="479"/>
      <c r="O1143" s="479"/>
      <c r="P1143" s="479"/>
      <c r="AV1143" s="479"/>
      <c r="AW1143" s="479"/>
      <c r="AX1143" s="479"/>
    </row>
    <row r="1144" spans="1:52" s="101" customFormat="1">
      <c r="A1144"/>
      <c r="B1144"/>
      <c r="C1144" s="22"/>
      <c r="D1144" s="479"/>
      <c r="E1144" s="479"/>
      <c r="F1144" s="479"/>
      <c r="G1144" s="479"/>
      <c r="H1144" s="479"/>
      <c r="I1144" s="479"/>
      <c r="J1144" s="479"/>
      <c r="K1144" s="479"/>
      <c r="L1144" s="479"/>
      <c r="M1144" s="479"/>
      <c r="N1144" s="479"/>
      <c r="O1144" s="479"/>
      <c r="P1144" s="479"/>
      <c r="AV1144" s="479"/>
      <c r="AW1144" s="479"/>
      <c r="AX1144" s="479"/>
    </row>
    <row r="1145" spans="1:52" s="101" customFormat="1">
      <c r="A1145"/>
      <c r="B1145"/>
      <c r="C1145" s="22"/>
      <c r="D1145" s="479"/>
      <c r="E1145" s="479"/>
      <c r="F1145" s="479"/>
      <c r="G1145" s="479"/>
      <c r="H1145" s="479"/>
      <c r="I1145" s="479"/>
      <c r="J1145" s="479"/>
      <c r="K1145" s="479"/>
      <c r="L1145" s="479"/>
      <c r="M1145" s="479"/>
      <c r="N1145" s="479"/>
      <c r="O1145" s="479"/>
      <c r="P1145" s="479"/>
      <c r="AV1145" s="479"/>
      <c r="AW1145" s="479"/>
      <c r="AX1145" s="479"/>
    </row>
    <row r="1146" spans="1:52" s="101" customFormat="1">
      <c r="A1146"/>
      <c r="B1146"/>
      <c r="C1146" s="1756" t="s">
        <v>1543</v>
      </c>
      <c r="D1146" s="1756"/>
      <c r="E1146" s="1756"/>
      <c r="F1146" s="480"/>
      <c r="G1146" s="480"/>
      <c r="H1146" s="480"/>
      <c r="I1146" s="480"/>
      <c r="J1146" s="480"/>
      <c r="K1146" s="480"/>
      <c r="L1146" s="480"/>
      <c r="M1146" s="480"/>
      <c r="N1146" s="1756" t="s">
        <v>1826</v>
      </c>
      <c r="O1146" s="1756"/>
      <c r="P1146" s="1756"/>
      <c r="Q1146" s="1756"/>
      <c r="R1146" s="1756"/>
      <c r="S1146" s="1756"/>
      <c r="T1146" s="1756"/>
      <c r="U1146" s="1756"/>
      <c r="V1146" s="1756"/>
      <c r="W1146" s="1756"/>
      <c r="X1146" s="1756"/>
      <c r="Y1146" s="1756"/>
      <c r="Z1146" s="1756"/>
      <c r="AA1146" s="1756"/>
      <c r="AB1146" s="1756"/>
      <c r="AC1146" s="1756"/>
      <c r="AD1146" s="1756"/>
      <c r="AE1146" s="1756"/>
      <c r="AF1146" s="1756"/>
      <c r="AG1146" s="1756"/>
      <c r="AH1146" s="1756"/>
      <c r="AI1146" s="1756"/>
      <c r="AJ1146" s="1756"/>
      <c r="AK1146" s="1756"/>
      <c r="AL1146" s="1756"/>
      <c r="AM1146" s="1756"/>
      <c r="AN1146" s="1756"/>
      <c r="AO1146" s="1756"/>
      <c r="AP1146" s="1756"/>
      <c r="AQ1146" s="1756"/>
      <c r="AR1146" s="1756"/>
      <c r="AS1146" s="1756"/>
      <c r="AT1146" s="1756"/>
      <c r="AU1146" s="1756"/>
      <c r="AV1146" s="1756"/>
      <c r="AW1146" s="1756"/>
      <c r="AX1146" s="1756"/>
    </row>
    <row r="1147" spans="1:52" s="101" customFormat="1">
      <c r="A1147"/>
      <c r="B1147"/>
      <c r="C1147" s="1751" t="s">
        <v>1544</v>
      </c>
      <c r="D1147" s="1751"/>
      <c r="E1147" s="1751"/>
      <c r="F1147" s="479"/>
      <c r="G1147" s="479"/>
      <c r="H1147" s="479"/>
      <c r="I1147" s="479"/>
      <c r="J1147" s="479"/>
      <c r="K1147" s="479"/>
      <c r="L1147" s="479"/>
      <c r="M1147" s="479"/>
      <c r="N1147" s="1751" t="s">
        <v>1827</v>
      </c>
      <c r="O1147" s="1751"/>
      <c r="P1147" s="1751"/>
      <c r="Q1147" s="1751"/>
      <c r="R1147" s="1751"/>
      <c r="S1147" s="1751"/>
      <c r="T1147" s="1751"/>
      <c r="U1147" s="1751"/>
      <c r="V1147" s="1751"/>
      <c r="W1147" s="1751"/>
      <c r="X1147" s="1751"/>
      <c r="Y1147" s="1751"/>
      <c r="Z1147" s="1751"/>
      <c r="AA1147" s="1751"/>
      <c r="AB1147" s="1751"/>
      <c r="AC1147" s="1751"/>
      <c r="AD1147" s="1751"/>
      <c r="AE1147" s="1751"/>
      <c r="AF1147" s="1751"/>
      <c r="AG1147" s="1751"/>
      <c r="AH1147" s="1751"/>
      <c r="AI1147" s="1751"/>
      <c r="AJ1147" s="1751"/>
      <c r="AK1147" s="1751"/>
      <c r="AL1147" s="1751"/>
      <c r="AM1147" s="1751"/>
      <c r="AN1147" s="1751"/>
      <c r="AO1147" s="1751"/>
      <c r="AP1147" s="1751"/>
      <c r="AQ1147" s="1751"/>
      <c r="AR1147" s="1751"/>
      <c r="AS1147" s="1751"/>
      <c r="AT1147" s="1751"/>
      <c r="AU1147" s="1751"/>
      <c r="AV1147" s="1751"/>
      <c r="AW1147" s="1751"/>
      <c r="AX1147" s="1751"/>
    </row>
    <row r="1148" spans="1:52" s="101" customFormat="1">
      <c r="A1148"/>
      <c r="B1148"/>
      <c r="C1148"/>
    </row>
    <row r="1149" spans="1:52" s="101" customFormat="1">
      <c r="A1149"/>
      <c r="B1149"/>
      <c r="C1149"/>
    </row>
    <row r="1150" spans="1:52" s="101" customFormat="1">
      <c r="A1150"/>
      <c r="B1150"/>
      <c r="C1150"/>
    </row>
    <row r="1151" spans="1:52" s="101" customFormat="1">
      <c r="A1151"/>
      <c r="B1151"/>
      <c r="C1151"/>
    </row>
    <row r="1152" spans="1:52" s="101" customFormat="1">
      <c r="A1152"/>
      <c r="B1152"/>
      <c r="C1152"/>
    </row>
    <row r="1153" spans="1:3" s="101" customFormat="1">
      <c r="A1153"/>
      <c r="B1153"/>
      <c r="C1153"/>
    </row>
    <row r="1154" spans="1:3" s="101" customFormat="1">
      <c r="A1154"/>
      <c r="B1154"/>
      <c r="C1154"/>
    </row>
    <row r="1155" spans="1:3" s="101" customFormat="1">
      <c r="A1155"/>
      <c r="B1155"/>
      <c r="C1155"/>
    </row>
    <row r="1156" spans="1:3" s="101" customFormat="1">
      <c r="A1156"/>
      <c r="B1156"/>
      <c r="C1156"/>
    </row>
    <row r="1157" spans="1:3" s="101" customFormat="1">
      <c r="A1157"/>
      <c r="B1157"/>
      <c r="C1157"/>
    </row>
    <row r="1158" spans="1:3" s="101" customFormat="1">
      <c r="A1158"/>
      <c r="B1158"/>
      <c r="C1158"/>
    </row>
    <row r="1159" spans="1:3" s="101" customFormat="1">
      <c r="A1159"/>
      <c r="B1159"/>
      <c r="C1159"/>
    </row>
    <row r="1160" spans="1:3" s="101" customFormat="1">
      <c r="A1160"/>
      <c r="B1160"/>
      <c r="C1160"/>
    </row>
    <row r="1161" spans="1:3" s="101" customFormat="1">
      <c r="A1161"/>
      <c r="B1161"/>
      <c r="C1161"/>
    </row>
    <row r="1162" spans="1:3" s="101" customFormat="1">
      <c r="A1162"/>
      <c r="B1162"/>
      <c r="C1162"/>
    </row>
    <row r="1163" spans="1:3" s="101" customFormat="1">
      <c r="A1163"/>
      <c r="B1163"/>
      <c r="C1163"/>
    </row>
    <row r="1164" spans="1:3" s="101" customFormat="1">
      <c r="A1164"/>
      <c r="B1164"/>
      <c r="C1164"/>
    </row>
    <row r="1165" spans="1:3" s="101" customFormat="1">
      <c r="A1165"/>
      <c r="B1165"/>
      <c r="C1165"/>
    </row>
    <row r="1166" spans="1:3" s="101" customFormat="1">
      <c r="A1166"/>
      <c r="B1166"/>
      <c r="C1166"/>
    </row>
    <row r="1167" spans="1:3" s="101" customFormat="1">
      <c r="A1167"/>
      <c r="B1167"/>
      <c r="C1167"/>
    </row>
    <row r="1168" spans="1:3" s="101" customFormat="1">
      <c r="A1168"/>
      <c r="B1168"/>
      <c r="C1168"/>
    </row>
    <row r="1169" spans="1:3" s="101" customFormat="1">
      <c r="A1169"/>
      <c r="B1169"/>
      <c r="C1169"/>
    </row>
    <row r="1170" spans="1:3" s="101" customFormat="1">
      <c r="A1170"/>
      <c r="B1170"/>
      <c r="C1170"/>
    </row>
    <row r="1171" spans="1:3" s="101" customFormat="1">
      <c r="A1171"/>
      <c r="B1171"/>
      <c r="C1171"/>
    </row>
    <row r="1172" spans="1:3" s="101" customFormat="1">
      <c r="A1172"/>
      <c r="B1172"/>
      <c r="C1172"/>
    </row>
    <row r="1173" spans="1:3" s="101" customFormat="1">
      <c r="A1173"/>
      <c r="B1173"/>
      <c r="C1173"/>
    </row>
    <row r="1174" spans="1:3" s="101" customFormat="1">
      <c r="A1174"/>
      <c r="B1174"/>
      <c r="C1174"/>
    </row>
    <row r="1175" spans="1:3" s="101" customFormat="1">
      <c r="A1175"/>
      <c r="B1175"/>
      <c r="C1175"/>
    </row>
    <row r="1176" spans="1:3" s="101" customFormat="1">
      <c r="A1176"/>
      <c r="B1176"/>
      <c r="C1176"/>
    </row>
    <row r="1177" spans="1:3" s="101" customFormat="1">
      <c r="A1177"/>
      <c r="B1177"/>
      <c r="C1177"/>
    </row>
    <row r="1178" spans="1:3" s="101" customFormat="1">
      <c r="A1178"/>
      <c r="B1178"/>
      <c r="C1178"/>
    </row>
    <row r="1179" spans="1:3" s="101" customFormat="1">
      <c r="A1179"/>
      <c r="B1179"/>
      <c r="C1179"/>
    </row>
    <row r="1180" spans="1:3" s="101" customFormat="1">
      <c r="A1180"/>
      <c r="B1180"/>
      <c r="C1180"/>
    </row>
    <row r="1181" spans="1:3" s="101" customFormat="1">
      <c r="A1181"/>
      <c r="B1181"/>
      <c r="C1181"/>
    </row>
    <row r="1182" spans="1:3" s="101" customFormat="1">
      <c r="A1182"/>
      <c r="B1182"/>
      <c r="C1182"/>
    </row>
    <row r="1183" spans="1:3" s="101" customFormat="1">
      <c r="A1183"/>
      <c r="B1183"/>
      <c r="C1183"/>
    </row>
    <row r="1184" spans="1:3" s="101" customFormat="1">
      <c r="A1184"/>
      <c r="B1184"/>
      <c r="C1184"/>
    </row>
    <row r="1185" spans="1:3" s="101" customFormat="1">
      <c r="A1185"/>
      <c r="B1185"/>
      <c r="C1185"/>
    </row>
    <row r="1186" spans="1:3" s="101" customFormat="1">
      <c r="A1186"/>
      <c r="B1186"/>
      <c r="C1186"/>
    </row>
    <row r="1187" spans="1:3" s="101" customFormat="1">
      <c r="A1187"/>
      <c r="B1187"/>
      <c r="C1187"/>
    </row>
    <row r="1188" spans="1:3" s="101" customFormat="1">
      <c r="A1188"/>
      <c r="B1188"/>
      <c r="C1188"/>
    </row>
    <row r="1189" spans="1:3" s="101" customFormat="1">
      <c r="A1189"/>
      <c r="B1189"/>
      <c r="C1189"/>
    </row>
    <row r="1190" spans="1:3" s="101" customFormat="1">
      <c r="A1190"/>
      <c r="B1190"/>
      <c r="C1190"/>
    </row>
    <row r="1191" spans="1:3" s="101" customFormat="1">
      <c r="A1191"/>
      <c r="B1191"/>
      <c r="C1191"/>
    </row>
    <row r="1192" spans="1:3" s="101" customFormat="1">
      <c r="A1192"/>
      <c r="B1192"/>
      <c r="C1192"/>
    </row>
    <row r="1193" spans="1:3" s="101" customFormat="1">
      <c r="A1193"/>
      <c r="B1193"/>
      <c r="C1193"/>
    </row>
    <row r="1194" spans="1:3" s="101" customFormat="1">
      <c r="A1194"/>
      <c r="B1194"/>
      <c r="C1194"/>
    </row>
    <row r="1195" spans="1:3" s="101" customFormat="1">
      <c r="A1195"/>
      <c r="B1195"/>
      <c r="C1195"/>
    </row>
    <row r="1196" spans="1:3" s="101" customFormat="1">
      <c r="A1196"/>
      <c r="B1196"/>
      <c r="C1196"/>
    </row>
    <row r="1197" spans="1:3" s="101" customFormat="1">
      <c r="A1197"/>
      <c r="B1197"/>
      <c r="C1197"/>
    </row>
    <row r="1198" spans="1:3" s="101" customFormat="1">
      <c r="A1198"/>
      <c r="B1198"/>
      <c r="C1198"/>
    </row>
    <row r="1199" spans="1:3" s="101" customFormat="1">
      <c r="A1199"/>
      <c r="B1199"/>
      <c r="C1199"/>
    </row>
    <row r="1200" spans="1:3" s="101" customFormat="1">
      <c r="A1200"/>
      <c r="B1200"/>
      <c r="C1200"/>
    </row>
    <row r="1201" spans="1:3" s="101" customFormat="1">
      <c r="A1201"/>
      <c r="B1201"/>
      <c r="C1201"/>
    </row>
    <row r="1202" spans="1:3" s="101" customFormat="1">
      <c r="A1202"/>
      <c r="B1202"/>
      <c r="C1202"/>
    </row>
    <row r="1203" spans="1:3" s="101" customFormat="1">
      <c r="A1203"/>
      <c r="B1203"/>
      <c r="C1203"/>
    </row>
    <row r="1204" spans="1:3" s="101" customFormat="1">
      <c r="A1204"/>
      <c r="B1204"/>
      <c r="C1204"/>
    </row>
    <row r="1205" spans="1:3" s="101" customFormat="1">
      <c r="A1205"/>
      <c r="B1205"/>
      <c r="C1205"/>
    </row>
    <row r="1206" spans="1:3" s="101" customFormat="1">
      <c r="A1206"/>
      <c r="B1206"/>
      <c r="C1206"/>
    </row>
    <row r="1207" spans="1:3" s="101" customFormat="1">
      <c r="A1207"/>
      <c r="B1207"/>
      <c r="C1207"/>
    </row>
    <row r="1208" spans="1:3" s="101" customFormat="1">
      <c r="A1208"/>
      <c r="B1208"/>
      <c r="C1208"/>
    </row>
    <row r="1209" spans="1:3" s="101" customFormat="1">
      <c r="A1209"/>
      <c r="B1209"/>
      <c r="C1209"/>
    </row>
    <row r="1210" spans="1:3" s="101" customFormat="1">
      <c r="A1210"/>
      <c r="B1210"/>
      <c r="C1210"/>
    </row>
    <row r="1211" spans="1:3" s="101" customFormat="1">
      <c r="A1211"/>
      <c r="B1211"/>
      <c r="C1211"/>
    </row>
    <row r="1212" spans="1:3" s="101" customFormat="1">
      <c r="A1212"/>
      <c r="B1212"/>
      <c r="C1212"/>
    </row>
    <row r="1213" spans="1:3" s="101" customFormat="1">
      <c r="A1213"/>
      <c r="B1213"/>
      <c r="C1213"/>
    </row>
    <row r="1214" spans="1:3" s="101" customFormat="1">
      <c r="A1214"/>
      <c r="B1214"/>
      <c r="C1214"/>
    </row>
    <row r="1215" spans="1:3" s="101" customFormat="1">
      <c r="A1215"/>
      <c r="B1215"/>
      <c r="C1215"/>
    </row>
    <row r="1216" spans="1:3" s="101" customFormat="1">
      <c r="A1216"/>
      <c r="B1216"/>
      <c r="C1216"/>
    </row>
    <row r="1217" spans="1:3" s="101" customFormat="1">
      <c r="A1217"/>
      <c r="B1217"/>
      <c r="C1217"/>
    </row>
    <row r="1218" spans="1:3" s="101" customFormat="1">
      <c r="A1218"/>
      <c r="B1218"/>
      <c r="C1218"/>
    </row>
    <row r="1219" spans="1:3" s="101" customFormat="1">
      <c r="A1219"/>
      <c r="B1219"/>
      <c r="C1219"/>
    </row>
    <row r="1220" spans="1:3" s="101" customFormat="1">
      <c r="A1220"/>
      <c r="B1220"/>
      <c r="C1220"/>
    </row>
    <row r="1221" spans="1:3" s="101" customFormat="1">
      <c r="A1221"/>
      <c r="B1221"/>
      <c r="C1221"/>
    </row>
    <row r="1222" spans="1:3" s="101" customFormat="1">
      <c r="A1222"/>
      <c r="B1222"/>
      <c r="C1222"/>
    </row>
    <row r="1223" spans="1:3" s="101" customFormat="1">
      <c r="A1223"/>
      <c r="B1223"/>
      <c r="C1223"/>
    </row>
    <row r="1224" spans="1:3" s="101" customFormat="1">
      <c r="A1224"/>
      <c r="B1224"/>
      <c r="C1224"/>
    </row>
    <row r="1225" spans="1:3" s="101" customFormat="1">
      <c r="A1225"/>
      <c r="B1225"/>
      <c r="C1225"/>
    </row>
    <row r="1226" spans="1:3" s="101" customFormat="1">
      <c r="A1226"/>
      <c r="B1226"/>
      <c r="C1226"/>
    </row>
    <row r="1227" spans="1:3" s="101" customFormat="1">
      <c r="A1227"/>
      <c r="B1227"/>
      <c r="C1227"/>
    </row>
    <row r="1228" spans="1:3" s="101" customFormat="1">
      <c r="A1228"/>
      <c r="B1228"/>
      <c r="C1228"/>
    </row>
    <row r="1229" spans="1:3" s="101" customFormat="1">
      <c r="A1229"/>
      <c r="B1229"/>
      <c r="C1229"/>
    </row>
    <row r="1230" spans="1:3" s="101" customFormat="1">
      <c r="A1230"/>
      <c r="B1230"/>
      <c r="C1230"/>
    </row>
    <row r="1231" spans="1:3" s="101" customFormat="1">
      <c r="A1231"/>
      <c r="B1231"/>
      <c r="C1231"/>
    </row>
    <row r="1232" spans="1:3" s="101" customFormat="1">
      <c r="A1232"/>
      <c r="B1232"/>
      <c r="C1232"/>
    </row>
    <row r="1233" spans="1:3" s="101" customFormat="1">
      <c r="A1233"/>
      <c r="B1233"/>
      <c r="C1233"/>
    </row>
    <row r="1234" spans="1:3" s="101" customFormat="1">
      <c r="A1234"/>
      <c r="B1234"/>
      <c r="C1234"/>
    </row>
    <row r="1235" spans="1:3" s="101" customFormat="1">
      <c r="A1235"/>
      <c r="B1235"/>
      <c r="C1235"/>
    </row>
    <row r="1236" spans="1:3" s="101" customFormat="1">
      <c r="A1236"/>
      <c r="B1236"/>
      <c r="C1236"/>
    </row>
    <row r="1237" spans="1:3" s="101" customFormat="1">
      <c r="A1237"/>
      <c r="B1237"/>
      <c r="C1237"/>
    </row>
    <row r="1238" spans="1:3" s="101" customFormat="1">
      <c r="A1238"/>
      <c r="B1238"/>
      <c r="C1238"/>
    </row>
    <row r="1239" spans="1:3" s="101" customFormat="1">
      <c r="A1239"/>
      <c r="B1239"/>
      <c r="C1239"/>
    </row>
    <row r="1240" spans="1:3" s="101" customFormat="1">
      <c r="A1240"/>
      <c r="B1240"/>
      <c r="C1240"/>
    </row>
    <row r="1241" spans="1:3" s="101" customFormat="1">
      <c r="A1241"/>
      <c r="B1241"/>
      <c r="C1241"/>
    </row>
    <row r="1242" spans="1:3" s="101" customFormat="1">
      <c r="A1242"/>
      <c r="B1242"/>
      <c r="C1242"/>
    </row>
    <row r="1243" spans="1:3" s="101" customFormat="1">
      <c r="A1243"/>
      <c r="B1243"/>
      <c r="C1243"/>
    </row>
    <row r="1244" spans="1:3" s="101" customFormat="1">
      <c r="A1244"/>
      <c r="B1244"/>
      <c r="C1244"/>
    </row>
    <row r="1245" spans="1:3" s="101" customFormat="1">
      <c r="A1245"/>
      <c r="B1245"/>
      <c r="C1245"/>
    </row>
    <row r="1246" spans="1:3" s="101" customFormat="1">
      <c r="A1246"/>
      <c r="B1246"/>
      <c r="C1246"/>
    </row>
    <row r="1247" spans="1:3" s="101" customFormat="1">
      <c r="A1247"/>
      <c r="B1247"/>
      <c r="C1247"/>
    </row>
    <row r="1248" spans="1:3" s="101" customFormat="1">
      <c r="A1248"/>
      <c r="B1248"/>
      <c r="C1248"/>
    </row>
    <row r="1249" spans="1:3" s="101" customFormat="1">
      <c r="A1249"/>
      <c r="B1249"/>
      <c r="C1249"/>
    </row>
    <row r="1250" spans="1:3" s="101" customFormat="1">
      <c r="A1250"/>
      <c r="B1250"/>
      <c r="C1250"/>
    </row>
    <row r="1251" spans="1:3" s="101" customFormat="1">
      <c r="A1251"/>
      <c r="B1251"/>
      <c r="C1251"/>
    </row>
    <row r="1252" spans="1:3" s="101" customFormat="1">
      <c r="A1252"/>
      <c r="B1252"/>
      <c r="C1252"/>
    </row>
    <row r="1253" spans="1:3" s="101" customFormat="1">
      <c r="A1253"/>
      <c r="B1253"/>
      <c r="C1253"/>
    </row>
    <row r="1254" spans="1:3" s="101" customFormat="1">
      <c r="A1254"/>
      <c r="B1254"/>
      <c r="C1254"/>
    </row>
    <row r="1255" spans="1:3" s="101" customFormat="1">
      <c r="A1255"/>
      <c r="B1255"/>
      <c r="C1255"/>
    </row>
    <row r="1256" spans="1:3" s="101" customFormat="1">
      <c r="A1256"/>
      <c r="B1256"/>
      <c r="C1256"/>
    </row>
    <row r="1257" spans="1:3" s="101" customFormat="1">
      <c r="A1257"/>
      <c r="B1257"/>
      <c r="C1257"/>
    </row>
    <row r="1258" spans="1:3" s="101" customFormat="1">
      <c r="A1258"/>
      <c r="B1258"/>
      <c r="C1258"/>
    </row>
    <row r="1259" spans="1:3" s="101" customFormat="1">
      <c r="A1259"/>
      <c r="B1259"/>
      <c r="C1259"/>
    </row>
    <row r="1260" spans="1:3" s="101" customFormat="1">
      <c r="A1260"/>
      <c r="B1260"/>
      <c r="C1260"/>
    </row>
    <row r="1261" spans="1:3" s="101" customFormat="1">
      <c r="A1261"/>
      <c r="B1261"/>
      <c r="C1261"/>
    </row>
    <row r="1262" spans="1:3" s="101" customFormat="1">
      <c r="A1262"/>
      <c r="B1262"/>
      <c r="C1262"/>
    </row>
    <row r="1263" spans="1:3" s="101" customFormat="1">
      <c r="A1263"/>
      <c r="B1263"/>
      <c r="C1263"/>
    </row>
    <row r="1264" spans="1:3" s="101" customFormat="1">
      <c r="A1264"/>
      <c r="B1264"/>
      <c r="C1264"/>
    </row>
    <row r="1265" spans="1:3" s="101" customFormat="1">
      <c r="A1265"/>
      <c r="B1265"/>
      <c r="C1265"/>
    </row>
    <row r="1266" spans="1:3" s="101" customFormat="1">
      <c r="A1266"/>
      <c r="B1266"/>
      <c r="C1266"/>
    </row>
    <row r="1267" spans="1:3" s="101" customFormat="1">
      <c r="A1267"/>
      <c r="B1267"/>
      <c r="C1267"/>
    </row>
    <row r="1268" spans="1:3" s="101" customFormat="1">
      <c r="A1268"/>
      <c r="B1268"/>
      <c r="C1268"/>
    </row>
    <row r="1269" spans="1:3" s="101" customFormat="1">
      <c r="A1269"/>
      <c r="B1269"/>
      <c r="C1269"/>
    </row>
    <row r="1270" spans="1:3" s="101" customFormat="1">
      <c r="A1270"/>
      <c r="B1270"/>
      <c r="C1270"/>
    </row>
    <row r="1271" spans="1:3" s="101" customFormat="1">
      <c r="A1271"/>
      <c r="B1271"/>
      <c r="C1271"/>
    </row>
    <row r="1272" spans="1:3" s="101" customFormat="1">
      <c r="A1272"/>
      <c r="B1272"/>
      <c r="C1272"/>
    </row>
    <row r="1273" spans="1:3" s="101" customFormat="1">
      <c r="A1273"/>
      <c r="B1273"/>
      <c r="C1273"/>
    </row>
    <row r="1274" spans="1:3" s="101" customFormat="1">
      <c r="A1274"/>
      <c r="B1274"/>
      <c r="C1274"/>
    </row>
    <row r="1275" spans="1:3" s="101" customFormat="1">
      <c r="A1275"/>
      <c r="B1275"/>
      <c r="C1275"/>
    </row>
    <row r="1276" spans="1:3" s="101" customFormat="1">
      <c r="A1276"/>
      <c r="B1276"/>
      <c r="C1276"/>
    </row>
    <row r="1277" spans="1:3" s="101" customFormat="1">
      <c r="A1277"/>
      <c r="B1277"/>
      <c r="C1277"/>
    </row>
    <row r="1278" spans="1:3" s="101" customFormat="1">
      <c r="A1278"/>
      <c r="B1278"/>
      <c r="C1278"/>
    </row>
    <row r="1279" spans="1:3" s="101" customFormat="1">
      <c r="A1279"/>
      <c r="B1279"/>
      <c r="C1279"/>
    </row>
    <row r="1280" spans="1:3" s="101" customFormat="1">
      <c r="A1280"/>
      <c r="B1280"/>
      <c r="C1280"/>
    </row>
    <row r="1281" spans="1:3" s="101" customFormat="1">
      <c r="A1281"/>
      <c r="B1281"/>
      <c r="C1281"/>
    </row>
    <row r="1282" spans="1:3" s="101" customFormat="1">
      <c r="A1282"/>
      <c r="B1282"/>
      <c r="C1282"/>
    </row>
    <row r="1283" spans="1:3" s="101" customFormat="1">
      <c r="A1283"/>
      <c r="B1283"/>
      <c r="C1283"/>
    </row>
    <row r="1284" spans="1:3" s="101" customFormat="1">
      <c r="A1284"/>
      <c r="B1284"/>
      <c r="C1284"/>
    </row>
    <row r="1285" spans="1:3" s="101" customFormat="1">
      <c r="A1285"/>
      <c r="B1285"/>
      <c r="C1285"/>
    </row>
    <row r="1286" spans="1:3" s="101" customFormat="1">
      <c r="A1286"/>
      <c r="B1286"/>
      <c r="C1286"/>
    </row>
    <row r="1287" spans="1:3" s="101" customFormat="1">
      <c r="A1287"/>
      <c r="B1287"/>
      <c r="C1287"/>
    </row>
    <row r="1288" spans="1:3" s="101" customFormat="1">
      <c r="A1288"/>
      <c r="B1288"/>
      <c r="C1288"/>
    </row>
    <row r="1289" spans="1:3" s="101" customFormat="1">
      <c r="A1289"/>
      <c r="B1289"/>
      <c r="C1289"/>
    </row>
    <row r="1290" spans="1:3" s="101" customFormat="1">
      <c r="A1290"/>
      <c r="B1290"/>
      <c r="C1290"/>
    </row>
    <row r="1291" spans="1:3" s="101" customFormat="1">
      <c r="A1291"/>
      <c r="B1291"/>
      <c r="C1291"/>
    </row>
    <row r="1292" spans="1:3" s="101" customFormat="1">
      <c r="A1292"/>
      <c r="B1292"/>
      <c r="C1292"/>
    </row>
    <row r="1293" spans="1:3" s="101" customFormat="1">
      <c r="A1293"/>
      <c r="B1293"/>
      <c r="C1293"/>
    </row>
    <row r="1294" spans="1:3" s="101" customFormat="1">
      <c r="A1294"/>
      <c r="B1294"/>
      <c r="C1294"/>
    </row>
    <row r="1295" spans="1:3" s="101" customFormat="1">
      <c r="A1295"/>
      <c r="B1295"/>
      <c r="C1295"/>
    </row>
    <row r="1296" spans="1:3" s="101" customFormat="1">
      <c r="A1296"/>
      <c r="B1296"/>
      <c r="C1296"/>
    </row>
    <row r="1297" spans="1:3" s="101" customFormat="1">
      <c r="A1297"/>
      <c r="B1297"/>
      <c r="C1297"/>
    </row>
    <row r="1298" spans="1:3" s="101" customFormat="1">
      <c r="A1298"/>
      <c r="B1298"/>
      <c r="C1298"/>
    </row>
    <row r="1299" spans="1:3" s="101" customFormat="1">
      <c r="A1299"/>
      <c r="B1299"/>
      <c r="C1299"/>
    </row>
    <row r="1300" spans="1:3" s="101" customFormat="1">
      <c r="A1300"/>
      <c r="B1300"/>
      <c r="C1300"/>
    </row>
    <row r="1301" spans="1:3" s="101" customFormat="1">
      <c r="A1301"/>
      <c r="B1301"/>
      <c r="C1301"/>
    </row>
    <row r="1302" spans="1:3" s="101" customFormat="1">
      <c r="A1302"/>
      <c r="B1302"/>
      <c r="C1302"/>
    </row>
    <row r="1303" spans="1:3" s="101" customFormat="1">
      <c r="A1303"/>
      <c r="B1303"/>
      <c r="C1303"/>
    </row>
    <row r="1304" spans="1:3" s="101" customFormat="1">
      <c r="A1304"/>
      <c r="B1304"/>
      <c r="C1304"/>
    </row>
    <row r="1305" spans="1:3" s="101" customFormat="1">
      <c r="A1305"/>
      <c r="B1305"/>
      <c r="C1305"/>
    </row>
    <row r="1306" spans="1:3" s="101" customFormat="1">
      <c r="A1306"/>
      <c r="B1306"/>
      <c r="C1306"/>
    </row>
    <row r="1307" spans="1:3" s="101" customFormat="1">
      <c r="A1307"/>
      <c r="B1307"/>
      <c r="C1307"/>
    </row>
    <row r="1308" spans="1:3" s="101" customFormat="1">
      <c r="A1308"/>
      <c r="B1308"/>
      <c r="C1308"/>
    </row>
    <row r="1309" spans="1:3" s="101" customFormat="1">
      <c r="A1309"/>
      <c r="B1309"/>
      <c r="C1309"/>
    </row>
    <row r="1310" spans="1:3" s="101" customFormat="1">
      <c r="A1310"/>
      <c r="B1310"/>
      <c r="C1310"/>
    </row>
    <row r="1311" spans="1:3" s="101" customFormat="1">
      <c r="A1311"/>
      <c r="B1311"/>
      <c r="C1311"/>
    </row>
    <row r="1312" spans="1:3" s="101" customFormat="1">
      <c r="A1312"/>
      <c r="B1312"/>
      <c r="C1312"/>
    </row>
    <row r="1313" spans="1:3" s="101" customFormat="1">
      <c r="A1313"/>
      <c r="B1313"/>
      <c r="C1313"/>
    </row>
    <row r="1314" spans="1:3" s="101" customFormat="1">
      <c r="A1314"/>
      <c r="B1314"/>
      <c r="C1314"/>
    </row>
    <row r="1315" spans="1:3" s="101" customFormat="1">
      <c r="A1315"/>
      <c r="B1315"/>
      <c r="C1315"/>
    </row>
    <row r="1316" spans="1:3" s="101" customFormat="1">
      <c r="A1316"/>
      <c r="B1316"/>
      <c r="C1316"/>
    </row>
    <row r="1317" spans="1:3" s="101" customFormat="1">
      <c r="A1317"/>
      <c r="B1317"/>
      <c r="C1317"/>
    </row>
    <row r="1318" spans="1:3" s="101" customFormat="1">
      <c r="A1318"/>
      <c r="B1318"/>
      <c r="C1318"/>
    </row>
    <row r="1319" spans="1:3" s="101" customFormat="1">
      <c r="A1319"/>
      <c r="B1319"/>
      <c r="C1319"/>
    </row>
    <row r="1320" spans="1:3" s="101" customFormat="1">
      <c r="A1320"/>
      <c r="B1320"/>
      <c r="C1320"/>
    </row>
    <row r="1321" spans="1:3" s="101" customFormat="1">
      <c r="A1321"/>
      <c r="B1321"/>
      <c r="C1321"/>
    </row>
    <row r="1322" spans="1:3" s="101" customFormat="1">
      <c r="A1322"/>
      <c r="B1322"/>
      <c r="C1322"/>
    </row>
    <row r="1323" spans="1:3" s="101" customFormat="1">
      <c r="A1323"/>
      <c r="B1323"/>
      <c r="C1323"/>
    </row>
    <row r="1324" spans="1:3" s="101" customFormat="1">
      <c r="A1324"/>
      <c r="B1324"/>
      <c r="C1324"/>
    </row>
    <row r="1325" spans="1:3" s="101" customFormat="1">
      <c r="A1325"/>
      <c r="B1325"/>
      <c r="C1325"/>
    </row>
    <row r="1326" spans="1:3" s="101" customFormat="1">
      <c r="A1326"/>
      <c r="B1326"/>
      <c r="C1326"/>
    </row>
    <row r="1327" spans="1:3" s="101" customFormat="1">
      <c r="A1327"/>
      <c r="B1327"/>
      <c r="C1327"/>
    </row>
    <row r="1328" spans="1:3" s="101" customFormat="1">
      <c r="A1328"/>
      <c r="B1328"/>
      <c r="C1328"/>
    </row>
    <row r="1329" spans="1:3" s="101" customFormat="1">
      <c r="A1329"/>
      <c r="B1329"/>
      <c r="C1329"/>
    </row>
    <row r="1330" spans="1:3" s="101" customFormat="1">
      <c r="A1330"/>
      <c r="B1330"/>
      <c r="C1330"/>
    </row>
    <row r="1331" spans="1:3" s="101" customFormat="1">
      <c r="A1331"/>
      <c r="B1331"/>
      <c r="C1331"/>
    </row>
    <row r="1332" spans="1:3" s="101" customFormat="1">
      <c r="A1332"/>
      <c r="B1332"/>
      <c r="C1332"/>
    </row>
    <row r="1333" spans="1:3" s="101" customFormat="1">
      <c r="A1333"/>
      <c r="B1333"/>
      <c r="C1333"/>
    </row>
    <row r="1334" spans="1:3" s="101" customFormat="1">
      <c r="A1334"/>
      <c r="B1334"/>
      <c r="C1334"/>
    </row>
    <row r="1335" spans="1:3" s="101" customFormat="1">
      <c r="A1335"/>
      <c r="B1335"/>
      <c r="C1335"/>
    </row>
    <row r="1336" spans="1:3" s="101" customFormat="1">
      <c r="A1336"/>
      <c r="B1336"/>
      <c r="C1336"/>
    </row>
    <row r="1337" spans="1:3" s="101" customFormat="1">
      <c r="A1337"/>
      <c r="B1337"/>
      <c r="C1337"/>
    </row>
    <row r="1338" spans="1:3" s="101" customFormat="1">
      <c r="A1338"/>
      <c r="B1338"/>
      <c r="C1338"/>
    </row>
    <row r="1339" spans="1:3" s="101" customFormat="1">
      <c r="A1339"/>
      <c r="B1339"/>
      <c r="C1339"/>
    </row>
    <row r="1340" spans="1:3" s="101" customFormat="1">
      <c r="A1340"/>
      <c r="B1340"/>
      <c r="C1340"/>
    </row>
    <row r="1341" spans="1:3" s="101" customFormat="1">
      <c r="A1341"/>
      <c r="B1341"/>
      <c r="C1341"/>
    </row>
    <row r="1342" spans="1:3" s="101" customFormat="1">
      <c r="A1342"/>
      <c r="B1342"/>
      <c r="C1342"/>
    </row>
    <row r="1343" spans="1:3" s="101" customFormat="1">
      <c r="A1343"/>
      <c r="B1343"/>
      <c r="C1343"/>
    </row>
    <row r="1344" spans="1:3" s="101" customFormat="1">
      <c r="A1344"/>
      <c r="B1344"/>
      <c r="C1344"/>
    </row>
    <row r="1345" spans="1:3" s="101" customFormat="1">
      <c r="A1345"/>
      <c r="B1345"/>
      <c r="C1345"/>
    </row>
    <row r="1346" spans="1:3" s="101" customFormat="1">
      <c r="A1346"/>
      <c r="B1346"/>
      <c r="C1346"/>
    </row>
    <row r="1347" spans="1:3" s="101" customFormat="1">
      <c r="A1347"/>
      <c r="B1347"/>
      <c r="C1347"/>
    </row>
    <row r="1348" spans="1:3" s="101" customFormat="1">
      <c r="A1348"/>
      <c r="B1348"/>
      <c r="C1348"/>
    </row>
    <row r="1349" spans="1:3" s="101" customFormat="1">
      <c r="A1349"/>
      <c r="B1349"/>
      <c r="C1349"/>
    </row>
    <row r="1350" spans="1:3" s="101" customFormat="1">
      <c r="A1350"/>
      <c r="B1350"/>
      <c r="C1350"/>
    </row>
    <row r="1351" spans="1:3" s="101" customFormat="1">
      <c r="A1351"/>
      <c r="B1351"/>
      <c r="C1351"/>
    </row>
    <row r="1352" spans="1:3" s="101" customFormat="1">
      <c r="A1352"/>
      <c r="B1352"/>
      <c r="C1352"/>
    </row>
    <row r="1353" spans="1:3" s="101" customFormat="1">
      <c r="A1353"/>
      <c r="B1353"/>
      <c r="C1353"/>
    </row>
    <row r="1354" spans="1:3" s="101" customFormat="1">
      <c r="A1354"/>
      <c r="B1354"/>
      <c r="C1354"/>
    </row>
    <row r="1355" spans="1:3" s="101" customFormat="1">
      <c r="A1355"/>
      <c r="B1355"/>
      <c r="C1355"/>
    </row>
    <row r="1356" spans="1:3" s="101" customFormat="1">
      <c r="A1356"/>
      <c r="B1356"/>
      <c r="C1356"/>
    </row>
    <row r="1357" spans="1:3" s="101" customFormat="1">
      <c r="A1357"/>
      <c r="B1357"/>
      <c r="C1357"/>
    </row>
    <row r="1358" spans="1:3" s="101" customFormat="1">
      <c r="A1358"/>
      <c r="B1358"/>
      <c r="C1358"/>
    </row>
    <row r="1359" spans="1:3" s="101" customFormat="1">
      <c r="A1359"/>
      <c r="B1359"/>
      <c r="C1359"/>
    </row>
    <row r="1360" spans="1:3" s="101" customFormat="1">
      <c r="A1360"/>
      <c r="B1360"/>
      <c r="C1360"/>
    </row>
    <row r="1361" spans="1:3" s="101" customFormat="1">
      <c r="A1361"/>
      <c r="B1361"/>
      <c r="C1361"/>
    </row>
    <row r="1362" spans="1:3" s="101" customFormat="1">
      <c r="A1362"/>
      <c r="B1362"/>
      <c r="C1362"/>
    </row>
    <row r="1363" spans="1:3" s="101" customFormat="1">
      <c r="A1363"/>
      <c r="B1363"/>
      <c r="C1363"/>
    </row>
    <row r="1364" spans="1:3" s="101" customFormat="1">
      <c r="A1364"/>
      <c r="B1364"/>
      <c r="C1364"/>
    </row>
    <row r="1365" spans="1:3" s="101" customFormat="1">
      <c r="A1365"/>
      <c r="B1365"/>
      <c r="C1365"/>
    </row>
    <row r="1366" spans="1:3" s="101" customFormat="1">
      <c r="A1366"/>
      <c r="B1366"/>
      <c r="C1366"/>
    </row>
    <row r="1367" spans="1:3" s="101" customFormat="1">
      <c r="A1367"/>
      <c r="B1367"/>
      <c r="C1367"/>
    </row>
    <row r="1368" spans="1:3" s="101" customFormat="1">
      <c r="A1368"/>
      <c r="B1368"/>
      <c r="C1368"/>
    </row>
    <row r="1369" spans="1:3" s="101" customFormat="1">
      <c r="A1369"/>
      <c r="B1369"/>
      <c r="C1369"/>
    </row>
    <row r="1370" spans="1:3" s="101" customFormat="1">
      <c r="A1370"/>
      <c r="B1370"/>
      <c r="C1370"/>
    </row>
    <row r="1371" spans="1:3" s="101" customFormat="1">
      <c r="A1371"/>
      <c r="B1371"/>
      <c r="C1371"/>
    </row>
    <row r="1372" spans="1:3" s="101" customFormat="1">
      <c r="A1372"/>
      <c r="B1372"/>
      <c r="C1372"/>
    </row>
    <row r="1373" spans="1:3" s="101" customFormat="1">
      <c r="A1373"/>
      <c r="B1373"/>
      <c r="C1373"/>
    </row>
    <row r="1374" spans="1:3" s="101" customFormat="1">
      <c r="A1374"/>
      <c r="B1374"/>
      <c r="C1374"/>
    </row>
    <row r="1375" spans="1:3" s="101" customFormat="1">
      <c r="A1375"/>
      <c r="B1375"/>
      <c r="C1375"/>
    </row>
    <row r="1376" spans="1:3" s="101" customFormat="1">
      <c r="A1376"/>
      <c r="B1376"/>
      <c r="C1376"/>
    </row>
    <row r="1377" spans="1:3" s="101" customFormat="1">
      <c r="A1377"/>
      <c r="B1377"/>
      <c r="C1377"/>
    </row>
    <row r="1378" spans="1:3" s="101" customFormat="1">
      <c r="A1378"/>
      <c r="B1378"/>
      <c r="C1378"/>
    </row>
    <row r="1379" spans="1:3" s="101" customFormat="1">
      <c r="A1379"/>
      <c r="B1379"/>
      <c r="C1379"/>
    </row>
    <row r="1380" spans="1:3" s="101" customFormat="1">
      <c r="A1380"/>
      <c r="B1380"/>
      <c r="C1380"/>
    </row>
    <row r="1381" spans="1:3" s="101" customFormat="1">
      <c r="A1381"/>
      <c r="B1381"/>
      <c r="C1381"/>
    </row>
    <row r="1382" spans="1:3" s="101" customFormat="1">
      <c r="A1382"/>
      <c r="B1382"/>
      <c r="C1382"/>
    </row>
    <row r="1383" spans="1:3" s="101" customFormat="1">
      <c r="A1383"/>
      <c r="B1383"/>
      <c r="C1383"/>
    </row>
    <row r="1384" spans="1:3" s="101" customFormat="1">
      <c r="A1384"/>
      <c r="B1384"/>
      <c r="C1384"/>
    </row>
    <row r="1385" spans="1:3" s="101" customFormat="1">
      <c r="A1385"/>
      <c r="B1385"/>
      <c r="C1385"/>
    </row>
    <row r="1386" spans="1:3" s="101" customFormat="1">
      <c r="A1386"/>
      <c r="B1386"/>
      <c r="C1386"/>
    </row>
    <row r="1387" spans="1:3" s="101" customFormat="1">
      <c r="A1387"/>
      <c r="B1387"/>
      <c r="C1387"/>
    </row>
    <row r="1388" spans="1:3" s="101" customFormat="1">
      <c r="A1388"/>
      <c r="B1388"/>
      <c r="C1388"/>
    </row>
    <row r="1389" spans="1:3" s="101" customFormat="1">
      <c r="A1389"/>
      <c r="B1389"/>
      <c r="C1389"/>
    </row>
    <row r="1390" spans="1:3" s="101" customFormat="1">
      <c r="A1390"/>
      <c r="B1390"/>
      <c r="C1390"/>
    </row>
    <row r="1391" spans="1:3" s="101" customFormat="1">
      <c r="A1391"/>
      <c r="B1391"/>
      <c r="C1391"/>
    </row>
    <row r="1392" spans="1:3" s="101" customFormat="1">
      <c r="A1392"/>
      <c r="B1392"/>
      <c r="C1392"/>
    </row>
    <row r="1393" spans="1:3" s="101" customFormat="1">
      <c r="A1393"/>
      <c r="B1393"/>
      <c r="C1393"/>
    </row>
    <row r="1394" spans="1:3" s="101" customFormat="1">
      <c r="A1394"/>
      <c r="B1394"/>
      <c r="C1394"/>
    </row>
    <row r="1395" spans="1:3" s="101" customFormat="1">
      <c r="A1395"/>
      <c r="B1395"/>
      <c r="C1395"/>
    </row>
    <row r="1396" spans="1:3" s="101" customFormat="1">
      <c r="A1396"/>
      <c r="B1396"/>
      <c r="C1396"/>
    </row>
    <row r="1397" spans="1:3" s="101" customFormat="1">
      <c r="A1397"/>
      <c r="B1397"/>
      <c r="C1397"/>
    </row>
    <row r="1398" spans="1:3" s="101" customFormat="1">
      <c r="A1398"/>
      <c r="B1398"/>
      <c r="C1398"/>
    </row>
    <row r="1399" spans="1:3" s="101" customFormat="1">
      <c r="A1399"/>
      <c r="B1399"/>
      <c r="C1399"/>
    </row>
    <row r="1400" spans="1:3" s="101" customFormat="1">
      <c r="A1400"/>
      <c r="B1400"/>
      <c r="C1400"/>
    </row>
    <row r="1401" spans="1:3" s="101" customFormat="1">
      <c r="A1401"/>
      <c r="B1401"/>
      <c r="C1401"/>
    </row>
    <row r="1402" spans="1:3" s="101" customFormat="1">
      <c r="A1402"/>
      <c r="B1402"/>
      <c r="C1402"/>
    </row>
    <row r="1403" spans="1:3" s="101" customFormat="1">
      <c r="A1403"/>
      <c r="B1403"/>
      <c r="C1403"/>
    </row>
    <row r="1404" spans="1:3" s="101" customFormat="1">
      <c r="A1404"/>
      <c r="B1404"/>
      <c r="C1404"/>
    </row>
    <row r="1405" spans="1:3" s="101" customFormat="1">
      <c r="A1405"/>
      <c r="B1405"/>
      <c r="C1405"/>
    </row>
    <row r="1406" spans="1:3" s="101" customFormat="1">
      <c r="A1406"/>
      <c r="B1406"/>
      <c r="C1406"/>
    </row>
    <row r="1407" spans="1:3" s="101" customFormat="1">
      <c r="A1407"/>
      <c r="B1407"/>
      <c r="C1407"/>
    </row>
    <row r="1408" spans="1:3" s="101" customFormat="1">
      <c r="A1408"/>
      <c r="B1408"/>
      <c r="C1408"/>
    </row>
    <row r="1409" spans="1:3" s="101" customFormat="1">
      <c r="A1409"/>
      <c r="B1409"/>
      <c r="C1409"/>
    </row>
    <row r="1410" spans="1:3" s="101" customFormat="1">
      <c r="A1410"/>
      <c r="B1410"/>
      <c r="C1410"/>
    </row>
    <row r="1411" spans="1:3" s="101" customFormat="1">
      <c r="A1411"/>
      <c r="B1411"/>
      <c r="C1411"/>
    </row>
    <row r="1412" spans="1:3" s="101" customFormat="1">
      <c r="A1412"/>
      <c r="B1412"/>
      <c r="C1412"/>
    </row>
    <row r="1413" spans="1:3" s="101" customFormat="1">
      <c r="A1413"/>
      <c r="B1413"/>
      <c r="C1413"/>
    </row>
    <row r="1414" spans="1:3" s="101" customFormat="1">
      <c r="A1414"/>
      <c r="B1414"/>
      <c r="C1414"/>
    </row>
    <row r="1415" spans="1:3" s="101" customFormat="1">
      <c r="A1415"/>
      <c r="B1415"/>
      <c r="C1415"/>
    </row>
    <row r="1416" spans="1:3" s="101" customFormat="1">
      <c r="A1416"/>
      <c r="B1416"/>
      <c r="C1416"/>
    </row>
    <row r="1417" spans="1:3" s="101" customFormat="1">
      <c r="A1417"/>
      <c r="B1417"/>
      <c r="C1417"/>
    </row>
  </sheetData>
  <autoFilter ref="A9:BO1135" xr:uid="{00000000-0009-0000-0000-000011000000}"/>
  <mergeCells count="76">
    <mergeCell ref="C1139:E1139"/>
    <mergeCell ref="C1140:E1140"/>
    <mergeCell ref="N1140:AX1140"/>
    <mergeCell ref="C1146:E1146"/>
    <mergeCell ref="N1146:AX1146"/>
    <mergeCell ref="C1147:E1147"/>
    <mergeCell ref="N1147:AX1147"/>
    <mergeCell ref="AY7:AY8"/>
    <mergeCell ref="AZ7:AZ8"/>
    <mergeCell ref="BB7:BB8"/>
    <mergeCell ref="G7:G8"/>
    <mergeCell ref="H7:H8"/>
    <mergeCell ref="I7:I8"/>
    <mergeCell ref="K7:K8"/>
    <mergeCell ref="L7:L8"/>
    <mergeCell ref="O7:P7"/>
    <mergeCell ref="AR6:AR8"/>
    <mergeCell ref="AV6:AV7"/>
    <mergeCell ref="AW6:AW8"/>
    <mergeCell ref="AX6:AZ6"/>
    <mergeCell ref="BA6:BA8"/>
    <mergeCell ref="D1106:I1106"/>
    <mergeCell ref="C1138:E1138"/>
    <mergeCell ref="N1138:AZ1138"/>
    <mergeCell ref="AF7:AF8"/>
    <mergeCell ref="AG7:AG8"/>
    <mergeCell ref="AH7:AH8"/>
    <mergeCell ref="AI7:AI8"/>
    <mergeCell ref="AJ7:AJ8"/>
    <mergeCell ref="AK7:AK8"/>
    <mergeCell ref="Y7:Y8"/>
    <mergeCell ref="Z7:Z8"/>
    <mergeCell ref="AA7:AA8"/>
    <mergeCell ref="AB7:AB8"/>
    <mergeCell ref="AC7:AC8"/>
    <mergeCell ref="AD7:AD8"/>
    <mergeCell ref="AO6:AO8"/>
    <mergeCell ref="AP6:AP8"/>
    <mergeCell ref="BB6:BD6"/>
    <mergeCell ref="AS7:AS8"/>
    <mergeCell ref="AT7:AT8"/>
    <mergeCell ref="AU7:AU8"/>
    <mergeCell ref="AX7:AX8"/>
    <mergeCell ref="BC7:BD7"/>
    <mergeCell ref="S6:S8"/>
    <mergeCell ref="AQ6:AQ8"/>
    <mergeCell ref="AL7:AL8"/>
    <mergeCell ref="U6:Y6"/>
    <mergeCell ref="Z6:AB6"/>
    <mergeCell ref="AC6:AD6"/>
    <mergeCell ref="AE6:AE8"/>
    <mergeCell ref="AF6:AG6"/>
    <mergeCell ref="AH6:AJ6"/>
    <mergeCell ref="U7:U8"/>
    <mergeCell ref="V7:V8"/>
    <mergeCell ref="W7:W8"/>
    <mergeCell ref="X7:X8"/>
    <mergeCell ref="AK6:AL6"/>
    <mergeCell ref="AM6:AM8"/>
    <mergeCell ref="AN6:AN8"/>
    <mergeCell ref="T6:T8"/>
    <mergeCell ref="Q7:Q8"/>
    <mergeCell ref="A1:BA1"/>
    <mergeCell ref="A2:BA2"/>
    <mergeCell ref="A6:A8"/>
    <mergeCell ref="B6:B8"/>
    <mergeCell ref="C6:C8"/>
    <mergeCell ref="D6:D8"/>
    <mergeCell ref="E6:E8"/>
    <mergeCell ref="F6:F8"/>
    <mergeCell ref="G6:I6"/>
    <mergeCell ref="J6:J8"/>
    <mergeCell ref="K6:L6"/>
    <mergeCell ref="M6:M8"/>
    <mergeCell ref="N6:N8"/>
    <mergeCell ref="R6:R8"/>
  </mergeCells>
  <printOptions horizontalCentered="1"/>
  <pageMargins left="0.5" right="0.5" top="1.5" bottom="1.5" header="0.75" footer="0.25"/>
  <pageSetup paperSize="258" scale="55" orientation="landscape" horizontalDpi="4294967293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Sheet8"/>
  <dimension ref="A3:R31"/>
  <sheetViews>
    <sheetView zoomScale="70" zoomScaleNormal="70" workbookViewId="0">
      <selection activeCell="AB43" sqref="AB43"/>
    </sheetView>
  </sheetViews>
  <sheetFormatPr baseColWidth="10" defaultColWidth="8.83203125" defaultRowHeight="15"/>
  <sheetData>
    <row r="3" spans="1:18">
      <c r="A3" s="1848" t="s">
        <v>117</v>
      </c>
      <c r="B3" s="1847" t="s">
        <v>118</v>
      </c>
      <c r="C3" s="1849" t="s">
        <v>2</v>
      </c>
      <c r="D3" s="1847" t="s">
        <v>9</v>
      </c>
      <c r="E3" s="1847"/>
      <c r="F3" s="1847" t="s">
        <v>119</v>
      </c>
      <c r="G3" s="1846" t="s">
        <v>93</v>
      </c>
      <c r="H3" s="1846" t="s">
        <v>120</v>
      </c>
      <c r="I3" s="1847" t="s">
        <v>5</v>
      </c>
      <c r="J3" s="1847"/>
      <c r="K3" s="1847"/>
      <c r="L3" s="1847" t="s">
        <v>13</v>
      </c>
      <c r="M3" s="1845" t="s">
        <v>14</v>
      </c>
      <c r="N3" s="1846" t="s">
        <v>121</v>
      </c>
      <c r="O3" s="1845" t="s">
        <v>106</v>
      </c>
    </row>
    <row r="4" spans="1:18">
      <c r="A4" s="1848"/>
      <c r="B4" s="1847"/>
      <c r="C4" s="1849"/>
      <c r="D4" s="1847"/>
      <c r="E4" s="1847"/>
      <c r="F4" s="1847"/>
      <c r="G4" s="1846"/>
      <c r="H4" s="1846"/>
      <c r="I4" s="1847" t="s">
        <v>11</v>
      </c>
      <c r="J4" s="1847" t="s">
        <v>12</v>
      </c>
      <c r="K4" s="1847"/>
      <c r="L4" s="1847"/>
      <c r="M4" s="1845"/>
      <c r="N4" s="1846"/>
      <c r="O4" s="1845"/>
    </row>
    <row r="5" spans="1:18">
      <c r="A5" s="1848"/>
      <c r="B5" s="1847"/>
      <c r="C5" s="1849"/>
      <c r="D5" s="18" t="s">
        <v>3</v>
      </c>
      <c r="E5" s="18" t="s">
        <v>122</v>
      </c>
      <c r="F5" s="1847"/>
      <c r="G5" s="1846"/>
      <c r="H5" s="1846"/>
      <c r="I5" s="1847"/>
      <c r="J5" s="19" t="s">
        <v>20</v>
      </c>
      <c r="K5" s="19" t="s">
        <v>9</v>
      </c>
      <c r="L5" s="1847"/>
      <c r="M5" s="1845"/>
      <c r="N5" s="1846"/>
      <c r="O5" s="1845"/>
    </row>
    <row r="6" spans="1:18">
      <c r="A6" s="1848"/>
      <c r="B6" s="20">
        <v>1</v>
      </c>
      <c r="C6" s="20">
        <v>2</v>
      </c>
      <c r="D6" s="20">
        <v>3</v>
      </c>
      <c r="E6" s="20">
        <v>4</v>
      </c>
      <c r="F6" s="20">
        <v>5</v>
      </c>
      <c r="G6" s="9">
        <v>6</v>
      </c>
      <c r="H6" s="9">
        <v>7</v>
      </c>
      <c r="I6" s="20">
        <v>8</v>
      </c>
      <c r="J6" s="20">
        <v>9</v>
      </c>
      <c r="K6" s="20">
        <v>10</v>
      </c>
      <c r="L6" s="20">
        <v>11</v>
      </c>
      <c r="M6" s="9">
        <v>12</v>
      </c>
      <c r="N6" s="9">
        <v>13</v>
      </c>
      <c r="O6" s="9">
        <v>14</v>
      </c>
    </row>
    <row r="7" spans="1:18" ht="21">
      <c r="A7" s="21"/>
    </row>
    <row r="8" spans="1:18">
      <c r="A8" s="1848" t="s">
        <v>123</v>
      </c>
      <c r="B8" s="1849" t="s">
        <v>0</v>
      </c>
      <c r="C8" s="1849" t="s">
        <v>3</v>
      </c>
      <c r="D8" s="1849" t="s">
        <v>2</v>
      </c>
      <c r="E8" s="1849" t="s">
        <v>4</v>
      </c>
      <c r="F8" s="1847" t="s">
        <v>6</v>
      </c>
      <c r="G8" s="1849" t="s">
        <v>7</v>
      </c>
      <c r="H8" s="1849" t="s">
        <v>8</v>
      </c>
      <c r="I8" s="1846" t="s">
        <v>94</v>
      </c>
      <c r="J8" s="1847" t="s">
        <v>9</v>
      </c>
      <c r="K8" s="1847"/>
      <c r="L8" s="1847"/>
      <c r="M8" s="1847"/>
      <c r="N8" s="1847"/>
      <c r="O8" s="1846" t="s">
        <v>10</v>
      </c>
      <c r="P8" s="1845" t="s">
        <v>124</v>
      </c>
      <c r="Q8" s="1845" t="s">
        <v>106</v>
      </c>
    </row>
    <row r="9" spans="1:18">
      <c r="A9" s="1848"/>
      <c r="B9" s="1849"/>
      <c r="C9" s="1849"/>
      <c r="D9" s="1849"/>
      <c r="E9" s="1849"/>
      <c r="F9" s="1847"/>
      <c r="G9" s="1849"/>
      <c r="H9" s="1849"/>
      <c r="I9" s="1846"/>
      <c r="J9" s="1847" t="s">
        <v>15</v>
      </c>
      <c r="K9" s="1847" t="s">
        <v>16</v>
      </c>
      <c r="L9" s="1847" t="s">
        <v>17</v>
      </c>
      <c r="M9" s="1847" t="s">
        <v>18</v>
      </c>
      <c r="N9" s="1847" t="s">
        <v>19</v>
      </c>
      <c r="O9" s="1846"/>
      <c r="P9" s="1845"/>
      <c r="Q9" s="1845"/>
    </row>
    <row r="10" spans="1:18">
      <c r="A10" s="1848"/>
      <c r="B10" s="1849"/>
      <c r="C10" s="1849"/>
      <c r="D10" s="1849"/>
      <c r="E10" s="1849"/>
      <c r="F10" s="1847"/>
      <c r="G10" s="1849"/>
      <c r="H10" s="1849"/>
      <c r="I10" s="1846"/>
      <c r="J10" s="1847"/>
      <c r="K10" s="1847"/>
      <c r="L10" s="1847"/>
      <c r="M10" s="1847"/>
      <c r="N10" s="1847"/>
      <c r="O10" s="1846"/>
      <c r="P10" s="1845"/>
      <c r="Q10" s="1845"/>
    </row>
    <row r="11" spans="1:18">
      <c r="A11" s="1848"/>
      <c r="B11" s="20">
        <v>1</v>
      </c>
      <c r="C11" s="20">
        <v>2</v>
      </c>
      <c r="D11" s="20">
        <v>3</v>
      </c>
      <c r="E11" s="20">
        <v>4</v>
      </c>
      <c r="F11" s="20">
        <v>5</v>
      </c>
      <c r="G11" s="20">
        <v>6</v>
      </c>
      <c r="H11" s="20">
        <v>7</v>
      </c>
      <c r="I11" s="9">
        <v>8</v>
      </c>
      <c r="J11" s="20">
        <v>9</v>
      </c>
      <c r="K11" s="20">
        <v>10</v>
      </c>
      <c r="L11" s="20">
        <v>11</v>
      </c>
      <c r="M11" s="20">
        <v>12</v>
      </c>
      <c r="N11" s="20">
        <v>13</v>
      </c>
      <c r="O11" s="9">
        <v>14</v>
      </c>
      <c r="P11" s="9">
        <v>15</v>
      </c>
      <c r="Q11" s="9">
        <v>16</v>
      </c>
    </row>
    <row r="12" spans="1:18" ht="21">
      <c r="A12" s="21"/>
    </row>
    <row r="13" spans="1:18">
      <c r="A13" s="1848" t="s">
        <v>125</v>
      </c>
      <c r="B13" s="1853" t="s">
        <v>0</v>
      </c>
      <c r="C13" s="1849" t="s">
        <v>2</v>
      </c>
      <c r="D13" s="1849" t="s">
        <v>9</v>
      </c>
      <c r="E13" s="1849"/>
      <c r="F13" s="1850" t="s">
        <v>126</v>
      </c>
      <c r="G13" s="1849" t="s">
        <v>74</v>
      </c>
      <c r="H13" s="1849"/>
      <c r="I13" s="1849" t="s">
        <v>75</v>
      </c>
      <c r="J13" s="1850" t="s">
        <v>95</v>
      </c>
      <c r="K13" s="1858" t="s">
        <v>78</v>
      </c>
      <c r="L13" s="1859"/>
      <c r="M13" s="1853" t="s">
        <v>92</v>
      </c>
      <c r="N13" s="1853" t="s">
        <v>5</v>
      </c>
      <c r="O13" s="1853" t="s">
        <v>79</v>
      </c>
      <c r="P13" s="1850" t="s">
        <v>127</v>
      </c>
      <c r="Q13" s="1850" t="s">
        <v>103</v>
      </c>
      <c r="R13" s="1845" t="s">
        <v>106</v>
      </c>
    </row>
    <row r="14" spans="1:18">
      <c r="A14" s="1848"/>
      <c r="B14" s="1854"/>
      <c r="C14" s="1849"/>
      <c r="D14" s="1849" t="s">
        <v>3</v>
      </c>
      <c r="E14" s="1849" t="s">
        <v>122</v>
      </c>
      <c r="F14" s="1851"/>
      <c r="G14" s="1854" t="s">
        <v>76</v>
      </c>
      <c r="H14" s="1854" t="s">
        <v>77</v>
      </c>
      <c r="I14" s="1849"/>
      <c r="J14" s="1851"/>
      <c r="K14" s="1856" t="s">
        <v>20</v>
      </c>
      <c r="L14" s="1856" t="s">
        <v>9</v>
      </c>
      <c r="M14" s="1854"/>
      <c r="N14" s="1854"/>
      <c r="O14" s="1854"/>
      <c r="P14" s="1851"/>
      <c r="Q14" s="1851"/>
      <c r="R14" s="1845"/>
    </row>
    <row r="15" spans="1:18">
      <c r="A15" s="1848"/>
      <c r="B15" s="1855"/>
      <c r="C15" s="1849"/>
      <c r="D15" s="1849"/>
      <c r="E15" s="1849"/>
      <c r="F15" s="1852"/>
      <c r="G15" s="1855"/>
      <c r="H15" s="1855"/>
      <c r="I15" s="1849"/>
      <c r="J15" s="1852"/>
      <c r="K15" s="1857"/>
      <c r="L15" s="1857"/>
      <c r="M15" s="1855"/>
      <c r="N15" s="1855"/>
      <c r="O15" s="1855"/>
      <c r="P15" s="1852"/>
      <c r="Q15" s="1852"/>
      <c r="R15" s="1845"/>
    </row>
    <row r="16" spans="1:18">
      <c r="A16" s="1848"/>
      <c r="B16" s="20">
        <v>1</v>
      </c>
      <c r="C16" s="20">
        <v>2</v>
      </c>
      <c r="D16" s="20">
        <v>3</v>
      </c>
      <c r="E16" s="20">
        <v>4</v>
      </c>
      <c r="F16" s="9">
        <v>5</v>
      </c>
      <c r="G16" s="20">
        <v>6</v>
      </c>
      <c r="H16" s="20">
        <v>7</v>
      </c>
      <c r="I16" s="20">
        <v>8</v>
      </c>
      <c r="J16" s="9">
        <v>9</v>
      </c>
      <c r="K16" s="20">
        <v>10</v>
      </c>
      <c r="L16" s="20">
        <v>11</v>
      </c>
      <c r="M16" s="20">
        <v>12</v>
      </c>
      <c r="N16" s="20">
        <v>13</v>
      </c>
      <c r="O16" s="20">
        <v>14</v>
      </c>
      <c r="P16" s="9">
        <v>15</v>
      </c>
      <c r="Q16" s="9">
        <v>16</v>
      </c>
      <c r="R16" s="9">
        <v>17</v>
      </c>
    </row>
    <row r="17" spans="1:18" ht="21">
      <c r="A17" s="21"/>
    </row>
    <row r="18" spans="1:18">
      <c r="A18" s="1848" t="s">
        <v>128</v>
      </c>
      <c r="B18" s="1853" t="s">
        <v>0</v>
      </c>
      <c r="C18" s="1849" t="s">
        <v>2</v>
      </c>
      <c r="D18" s="1849" t="s">
        <v>9</v>
      </c>
      <c r="E18" s="1849"/>
      <c r="F18" s="1853" t="s">
        <v>129</v>
      </c>
      <c r="G18" s="1846" t="s">
        <v>90</v>
      </c>
      <c r="H18" s="1850" t="s">
        <v>91</v>
      </c>
      <c r="I18" s="1846" t="s">
        <v>92</v>
      </c>
      <c r="J18" s="1850" t="s">
        <v>130</v>
      </c>
      <c r="K18" s="1858" t="s">
        <v>131</v>
      </c>
      <c r="L18" s="1859"/>
      <c r="M18" s="1853" t="s">
        <v>5</v>
      </c>
      <c r="N18" s="1853" t="s">
        <v>79</v>
      </c>
      <c r="O18" s="1850" t="s">
        <v>127</v>
      </c>
      <c r="P18" s="1850" t="s">
        <v>103</v>
      </c>
      <c r="Q18" s="1850" t="s">
        <v>108</v>
      </c>
      <c r="R18" s="1845" t="s">
        <v>106</v>
      </c>
    </row>
    <row r="19" spans="1:18">
      <c r="A19" s="1848"/>
      <c r="B19" s="1854"/>
      <c r="C19" s="1849"/>
      <c r="D19" s="1849" t="s">
        <v>3</v>
      </c>
      <c r="E19" s="1849" t="s">
        <v>122</v>
      </c>
      <c r="F19" s="1854"/>
      <c r="G19" s="1846"/>
      <c r="H19" s="1851"/>
      <c r="I19" s="1846"/>
      <c r="J19" s="1851"/>
      <c r="K19" s="1856" t="s">
        <v>20</v>
      </c>
      <c r="L19" s="1856" t="s">
        <v>9</v>
      </c>
      <c r="M19" s="1854"/>
      <c r="N19" s="1854"/>
      <c r="O19" s="1851"/>
      <c r="P19" s="1851"/>
      <c r="Q19" s="1851"/>
      <c r="R19" s="1845"/>
    </row>
    <row r="20" spans="1:18">
      <c r="A20" s="1848"/>
      <c r="B20" s="1855"/>
      <c r="C20" s="1849"/>
      <c r="D20" s="1849"/>
      <c r="E20" s="1849"/>
      <c r="F20" s="1855"/>
      <c r="G20" s="1846"/>
      <c r="H20" s="1852"/>
      <c r="I20" s="1846"/>
      <c r="J20" s="1852"/>
      <c r="K20" s="1857"/>
      <c r="L20" s="1857"/>
      <c r="M20" s="1855"/>
      <c r="N20" s="1855"/>
      <c r="O20" s="1852"/>
      <c r="P20" s="1852"/>
      <c r="Q20" s="1852"/>
      <c r="R20" s="1845"/>
    </row>
    <row r="21" spans="1:18">
      <c r="A21" s="1848"/>
      <c r="B21" s="20">
        <v>1</v>
      </c>
      <c r="C21" s="20">
        <v>2</v>
      </c>
      <c r="D21" s="20">
        <v>3</v>
      </c>
      <c r="E21" s="20">
        <v>4</v>
      </c>
      <c r="F21" s="20">
        <v>5</v>
      </c>
      <c r="G21" s="9">
        <v>6</v>
      </c>
      <c r="H21" s="9">
        <v>7</v>
      </c>
      <c r="I21" s="9">
        <v>8</v>
      </c>
      <c r="J21" s="9">
        <v>9</v>
      </c>
      <c r="K21" s="20">
        <v>10</v>
      </c>
      <c r="L21" s="20">
        <v>11</v>
      </c>
      <c r="M21" s="20">
        <v>12</v>
      </c>
      <c r="N21" s="20">
        <v>13</v>
      </c>
      <c r="O21" s="9">
        <v>14</v>
      </c>
      <c r="P21" s="9">
        <v>15</v>
      </c>
      <c r="Q21" s="9">
        <v>16</v>
      </c>
      <c r="R21" s="9">
        <v>17</v>
      </c>
    </row>
    <row r="22" spans="1:18" ht="21">
      <c r="A22" s="21"/>
    </row>
    <row r="23" spans="1:18">
      <c r="A23" s="1848" t="s">
        <v>132</v>
      </c>
      <c r="B23" s="1853" t="s">
        <v>0</v>
      </c>
      <c r="C23" s="1849" t="s">
        <v>2</v>
      </c>
      <c r="D23" s="1860" t="s">
        <v>9</v>
      </c>
      <c r="E23" s="1861"/>
      <c r="F23" s="1860" t="s">
        <v>80</v>
      </c>
      <c r="G23" s="1861"/>
      <c r="H23" s="1860" t="s">
        <v>81</v>
      </c>
      <c r="I23" s="1862"/>
      <c r="J23" s="1861"/>
      <c r="K23" s="1858" t="s">
        <v>82</v>
      </c>
      <c r="L23" s="1859"/>
      <c r="M23" s="1850" t="s">
        <v>100</v>
      </c>
      <c r="N23" s="1850" t="s">
        <v>133</v>
      </c>
      <c r="O23" s="1850" t="s">
        <v>10</v>
      </c>
      <c r="P23" s="1850" t="s">
        <v>103</v>
      </c>
      <c r="Q23" s="1845" t="s">
        <v>106</v>
      </c>
    </row>
    <row r="24" spans="1:18">
      <c r="A24" s="1848"/>
      <c r="B24" s="1854"/>
      <c r="C24" s="1849"/>
      <c r="D24" s="1849" t="s">
        <v>3</v>
      </c>
      <c r="E24" s="1849" t="s">
        <v>122</v>
      </c>
      <c r="F24" s="1849" t="s">
        <v>83</v>
      </c>
      <c r="G24" s="1849" t="s">
        <v>84</v>
      </c>
      <c r="H24" s="1849" t="s">
        <v>85</v>
      </c>
      <c r="I24" s="1849" t="s">
        <v>86</v>
      </c>
      <c r="J24" s="1849" t="s">
        <v>8</v>
      </c>
      <c r="K24" s="1856" t="s">
        <v>87</v>
      </c>
      <c r="L24" s="1856" t="s">
        <v>88</v>
      </c>
      <c r="M24" s="1851"/>
      <c r="N24" s="1851"/>
      <c r="O24" s="1851"/>
      <c r="P24" s="1851"/>
      <c r="Q24" s="1845"/>
    </row>
    <row r="25" spans="1:18">
      <c r="A25" s="1848"/>
      <c r="B25" s="1855"/>
      <c r="C25" s="1849"/>
      <c r="D25" s="1849"/>
      <c r="E25" s="1849"/>
      <c r="F25" s="1849"/>
      <c r="G25" s="1849"/>
      <c r="H25" s="1849"/>
      <c r="I25" s="1849"/>
      <c r="J25" s="1849"/>
      <c r="K25" s="1857"/>
      <c r="L25" s="1857"/>
      <c r="M25" s="1852"/>
      <c r="N25" s="1852"/>
      <c r="O25" s="1852"/>
      <c r="P25" s="1852"/>
      <c r="Q25" s="1845"/>
    </row>
    <row r="26" spans="1:18">
      <c r="A26" s="1848"/>
      <c r="B26" s="20">
        <v>1</v>
      </c>
      <c r="C26" s="20">
        <v>2</v>
      </c>
      <c r="D26" s="20">
        <v>3</v>
      </c>
      <c r="E26" s="20">
        <v>4</v>
      </c>
      <c r="F26" s="20">
        <v>5</v>
      </c>
      <c r="G26" s="20">
        <v>6</v>
      </c>
      <c r="H26" s="20">
        <v>7</v>
      </c>
      <c r="I26" s="20">
        <v>8</v>
      </c>
      <c r="J26" s="20">
        <v>9</v>
      </c>
      <c r="K26" s="20">
        <v>10</v>
      </c>
      <c r="L26" s="20">
        <v>11</v>
      </c>
      <c r="M26" s="9">
        <v>12</v>
      </c>
      <c r="N26" s="9">
        <v>13</v>
      </c>
      <c r="O26" s="9">
        <v>14</v>
      </c>
      <c r="P26" s="9">
        <v>15</v>
      </c>
      <c r="Q26" s="9">
        <v>16</v>
      </c>
    </row>
    <row r="27" spans="1:18" ht="21">
      <c r="A27" s="21"/>
    </row>
    <row r="28" spans="1:18">
      <c r="A28" s="1848" t="s">
        <v>134</v>
      </c>
      <c r="B28" s="1863" t="s">
        <v>0</v>
      </c>
      <c r="C28" s="1863" t="s">
        <v>2</v>
      </c>
      <c r="D28" s="1863" t="s">
        <v>89</v>
      </c>
      <c r="E28" s="1863" t="s">
        <v>74</v>
      </c>
      <c r="F28" s="1863"/>
      <c r="G28" s="1863" t="s">
        <v>92</v>
      </c>
      <c r="H28" s="1864" t="s">
        <v>95</v>
      </c>
      <c r="I28" s="1863" t="s">
        <v>131</v>
      </c>
      <c r="J28" s="1863"/>
      <c r="K28" s="1863" t="s">
        <v>116</v>
      </c>
      <c r="L28" s="1863" t="s">
        <v>5</v>
      </c>
      <c r="M28" s="1863" t="s">
        <v>79</v>
      </c>
      <c r="N28" s="1864" t="s">
        <v>135</v>
      </c>
      <c r="O28" s="1864" t="s">
        <v>136</v>
      </c>
      <c r="P28" s="1865" t="s">
        <v>106</v>
      </c>
    </row>
    <row r="29" spans="1:18">
      <c r="A29" s="1848"/>
      <c r="B29" s="1863"/>
      <c r="C29" s="1863"/>
      <c r="D29" s="1863"/>
      <c r="E29" s="1863" t="s">
        <v>137</v>
      </c>
      <c r="F29" s="1863" t="s">
        <v>77</v>
      </c>
      <c r="G29" s="1863"/>
      <c r="H29" s="1864"/>
      <c r="I29" s="1863" t="s">
        <v>20</v>
      </c>
      <c r="J29" s="1863" t="s">
        <v>9</v>
      </c>
      <c r="K29" s="1863"/>
      <c r="L29" s="1863"/>
      <c r="M29" s="1863"/>
      <c r="N29" s="1864"/>
      <c r="O29" s="1864"/>
      <c r="P29" s="1865"/>
    </row>
    <row r="30" spans="1:18">
      <c r="A30" s="1848"/>
      <c r="B30" s="1863"/>
      <c r="C30" s="1863"/>
      <c r="D30" s="1863"/>
      <c r="E30" s="1863"/>
      <c r="F30" s="1863"/>
      <c r="G30" s="1863"/>
      <c r="H30" s="1864"/>
      <c r="I30" s="1863"/>
      <c r="J30" s="1863"/>
      <c r="K30" s="1863"/>
      <c r="L30" s="1863"/>
      <c r="M30" s="1863"/>
      <c r="N30" s="1864"/>
      <c r="O30" s="1864"/>
      <c r="P30" s="1865"/>
    </row>
    <row r="31" spans="1:18">
      <c r="A31" s="1848"/>
      <c r="B31" s="16">
        <v>1</v>
      </c>
      <c r="C31" s="16">
        <v>2</v>
      </c>
      <c r="D31" s="16">
        <v>3</v>
      </c>
      <c r="E31" s="16">
        <v>4</v>
      </c>
      <c r="F31" s="16">
        <v>5</v>
      </c>
      <c r="G31" s="16">
        <v>6</v>
      </c>
      <c r="H31" s="17">
        <v>7</v>
      </c>
      <c r="I31" s="16">
        <v>8</v>
      </c>
      <c r="J31" s="16">
        <v>9</v>
      </c>
      <c r="K31" s="16">
        <v>10</v>
      </c>
      <c r="L31" s="16">
        <v>11</v>
      </c>
      <c r="M31" s="16">
        <v>12</v>
      </c>
      <c r="N31" s="17">
        <v>13</v>
      </c>
      <c r="O31" s="17">
        <v>14</v>
      </c>
      <c r="P31" s="17">
        <v>15</v>
      </c>
    </row>
  </sheetData>
  <mergeCells count="112">
    <mergeCell ref="A28:A31"/>
    <mergeCell ref="B28:B30"/>
    <mergeCell ref="C28:C30"/>
    <mergeCell ref="D28:D30"/>
    <mergeCell ref="E28:F28"/>
    <mergeCell ref="N28:N30"/>
    <mergeCell ref="O28:O30"/>
    <mergeCell ref="P28:P30"/>
    <mergeCell ref="E29:E30"/>
    <mergeCell ref="F29:F30"/>
    <mergeCell ref="I29:I30"/>
    <mergeCell ref="J29:J30"/>
    <mergeCell ref="G28:G30"/>
    <mergeCell ref="H28:H30"/>
    <mergeCell ref="I28:J28"/>
    <mergeCell ref="K28:K30"/>
    <mergeCell ref="L28:L30"/>
    <mergeCell ref="M28:M30"/>
    <mergeCell ref="K23:L23"/>
    <mergeCell ref="M23:M25"/>
    <mergeCell ref="N23:N25"/>
    <mergeCell ref="O23:O25"/>
    <mergeCell ref="P23:P25"/>
    <mergeCell ref="Q23:Q25"/>
    <mergeCell ref="A23:A26"/>
    <mergeCell ref="B23:B25"/>
    <mergeCell ref="C23:C25"/>
    <mergeCell ref="D23:E23"/>
    <mergeCell ref="F23:G23"/>
    <mergeCell ref="H23:J23"/>
    <mergeCell ref="D24:D25"/>
    <mergeCell ref="E24:E25"/>
    <mergeCell ref="F24:F25"/>
    <mergeCell ref="G24:G25"/>
    <mergeCell ref="H24:H25"/>
    <mergeCell ref="I24:I25"/>
    <mergeCell ref="J24:J25"/>
    <mergeCell ref="K24:K25"/>
    <mergeCell ref="L24:L25"/>
    <mergeCell ref="O18:O20"/>
    <mergeCell ref="P18:P20"/>
    <mergeCell ref="Q18:Q20"/>
    <mergeCell ref="R18:R20"/>
    <mergeCell ref="D19:D20"/>
    <mergeCell ref="E19:E20"/>
    <mergeCell ref="K19:K20"/>
    <mergeCell ref="L19:L20"/>
    <mergeCell ref="H18:H20"/>
    <mergeCell ref="I18:I20"/>
    <mergeCell ref="J18:J20"/>
    <mergeCell ref="K18:L18"/>
    <mergeCell ref="M18:M20"/>
    <mergeCell ref="N18:N20"/>
    <mergeCell ref="A18:A21"/>
    <mergeCell ref="B18:B20"/>
    <mergeCell ref="C18:C20"/>
    <mergeCell ref="D18:E18"/>
    <mergeCell ref="F18:F20"/>
    <mergeCell ref="G18:G20"/>
    <mergeCell ref="P13:P15"/>
    <mergeCell ref="Q13:Q15"/>
    <mergeCell ref="R13:R15"/>
    <mergeCell ref="D14:D15"/>
    <mergeCell ref="E14:E15"/>
    <mergeCell ref="G14:G15"/>
    <mergeCell ref="H14:H15"/>
    <mergeCell ref="K14:K15"/>
    <mergeCell ref="L14:L15"/>
    <mergeCell ref="I13:I15"/>
    <mergeCell ref="J13:J15"/>
    <mergeCell ref="K13:L13"/>
    <mergeCell ref="M13:M15"/>
    <mergeCell ref="N13:N15"/>
    <mergeCell ref="O13:O15"/>
    <mergeCell ref="A13:A16"/>
    <mergeCell ref="B13:B15"/>
    <mergeCell ref="C13:C15"/>
    <mergeCell ref="D13:E13"/>
    <mergeCell ref="F13:F15"/>
    <mergeCell ref="G13:H13"/>
    <mergeCell ref="Q8:Q10"/>
    <mergeCell ref="J9:J10"/>
    <mergeCell ref="K9:K10"/>
    <mergeCell ref="L9:L10"/>
    <mergeCell ref="M9:M10"/>
    <mergeCell ref="N9:N10"/>
    <mergeCell ref="G8:G10"/>
    <mergeCell ref="H8:H10"/>
    <mergeCell ref="I8:I10"/>
    <mergeCell ref="J8:N8"/>
    <mergeCell ref="O8:O10"/>
    <mergeCell ref="P8:P10"/>
    <mergeCell ref="A8:A11"/>
    <mergeCell ref="B8:B10"/>
    <mergeCell ref="C8:C10"/>
    <mergeCell ref="D8:D10"/>
    <mergeCell ref="E8:E10"/>
    <mergeCell ref="F8:F10"/>
    <mergeCell ref="H3:H5"/>
    <mergeCell ref="I3:K3"/>
    <mergeCell ref="L3:L5"/>
    <mergeCell ref="M3:M5"/>
    <mergeCell ref="N3:N5"/>
    <mergeCell ref="O3:O5"/>
    <mergeCell ref="I4:I5"/>
    <mergeCell ref="J4:K4"/>
    <mergeCell ref="A3:A6"/>
    <mergeCell ref="B3:B5"/>
    <mergeCell ref="C3:C5"/>
    <mergeCell ref="D3:E4"/>
    <mergeCell ref="F3:F5"/>
    <mergeCell ref="G3:G5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Sheet10"/>
  <dimension ref="A1:N103"/>
  <sheetViews>
    <sheetView topLeftCell="A7" zoomScale="80" zoomScaleNormal="80" workbookViewId="0">
      <selection activeCell="A29" sqref="A29"/>
    </sheetView>
  </sheetViews>
  <sheetFormatPr baseColWidth="10" defaultColWidth="8.83203125" defaultRowHeight="15"/>
  <cols>
    <col min="1" max="2" width="14.5" customWidth="1"/>
    <col min="3" max="3" width="38.83203125" customWidth="1"/>
    <col min="4" max="4" width="11" customWidth="1"/>
    <col min="5" max="5" width="18.83203125" customWidth="1"/>
  </cols>
  <sheetData>
    <row r="1" spans="1:5" ht="17" thickBot="1">
      <c r="A1" s="433" t="s">
        <v>1917</v>
      </c>
      <c r="B1" s="433" t="s">
        <v>1933</v>
      </c>
      <c r="C1" s="433" t="s">
        <v>1934</v>
      </c>
      <c r="D1" s="434" t="s">
        <v>1935</v>
      </c>
      <c r="E1" s="435" t="s">
        <v>1936</v>
      </c>
    </row>
    <row r="2" spans="1:5" ht="17" thickTop="1">
      <c r="A2" s="436" t="s">
        <v>1937</v>
      </c>
      <c r="B2" s="436" t="str">
        <f t="shared" ref="B2:B65" si="0">LEFT(A2,7)</f>
        <v>1.00.00</v>
      </c>
      <c r="C2" s="437" t="s">
        <v>1938</v>
      </c>
      <c r="D2" s="438">
        <v>1</v>
      </c>
    </row>
    <row r="3" spans="1:5" ht="16">
      <c r="A3" s="439" t="s">
        <v>1939</v>
      </c>
      <c r="B3" s="436" t="str">
        <f t="shared" si="0"/>
        <v>1.01.00</v>
      </c>
      <c r="C3" s="440" t="s">
        <v>1940</v>
      </c>
      <c r="D3" s="441">
        <v>2</v>
      </c>
    </row>
    <row r="4" spans="1:5" ht="16">
      <c r="A4" s="442" t="s">
        <v>1941</v>
      </c>
      <c r="B4" s="436" t="str">
        <f t="shared" si="0"/>
        <v>1.01.01</v>
      </c>
      <c r="C4" s="443" t="s">
        <v>1942</v>
      </c>
      <c r="D4" s="444">
        <v>3</v>
      </c>
    </row>
    <row r="5" spans="1:5" ht="16">
      <c r="A5" s="442" t="s">
        <v>1943</v>
      </c>
      <c r="B5" s="436" t="str">
        <f t="shared" si="0"/>
        <v>1.01.02</v>
      </c>
      <c r="C5" s="443" t="s">
        <v>1944</v>
      </c>
      <c r="D5" s="444">
        <v>3</v>
      </c>
    </row>
    <row r="6" spans="1:5" ht="16">
      <c r="A6" s="442" t="s">
        <v>1945</v>
      </c>
      <c r="B6" s="436" t="str">
        <f t="shared" si="0"/>
        <v>1.01.03</v>
      </c>
      <c r="C6" s="443" t="s">
        <v>1946</v>
      </c>
      <c r="D6" s="444">
        <v>3</v>
      </c>
    </row>
    <row r="7" spans="1:5" ht="16">
      <c r="A7" s="442" t="s">
        <v>1947</v>
      </c>
      <c r="B7" s="436" t="str">
        <f t="shared" si="0"/>
        <v>1.01.04</v>
      </c>
      <c r="C7" s="443" t="s">
        <v>1948</v>
      </c>
      <c r="D7" s="444">
        <v>3</v>
      </c>
    </row>
    <row r="8" spans="1:5" ht="16">
      <c r="A8" s="442" t="s">
        <v>1949</v>
      </c>
      <c r="B8" s="436" t="str">
        <f t="shared" si="0"/>
        <v>1.01.05</v>
      </c>
      <c r="C8" s="443" t="s">
        <v>1950</v>
      </c>
      <c r="D8" s="444">
        <v>3</v>
      </c>
    </row>
    <row r="9" spans="1:5" ht="16">
      <c r="A9" s="442" t="s">
        <v>1951</v>
      </c>
      <c r="B9" s="436" t="str">
        <f t="shared" si="0"/>
        <v>1.01.06</v>
      </c>
      <c r="C9" s="443" t="s">
        <v>1952</v>
      </c>
      <c r="D9" s="444">
        <v>3</v>
      </c>
    </row>
    <row r="10" spans="1:5" ht="16">
      <c r="A10" s="442" t="s">
        <v>1953</v>
      </c>
      <c r="B10" s="436" t="str">
        <f t="shared" si="0"/>
        <v>1.01.07</v>
      </c>
      <c r="C10" s="443" t="s">
        <v>1954</v>
      </c>
      <c r="D10" s="444">
        <v>3</v>
      </c>
    </row>
    <row r="11" spans="1:5" ht="16">
      <c r="A11" s="442" t="s">
        <v>1955</v>
      </c>
      <c r="B11" s="436" t="str">
        <f t="shared" si="0"/>
        <v>1.01.08</v>
      </c>
      <c r="C11" s="443" t="s">
        <v>1956</v>
      </c>
      <c r="D11" s="444">
        <v>3</v>
      </c>
    </row>
    <row r="12" spans="1:5" ht="16">
      <c r="A12" s="442" t="s">
        <v>1957</v>
      </c>
      <c r="B12" s="436" t="str">
        <f t="shared" si="0"/>
        <v>1.01.09</v>
      </c>
      <c r="C12" s="443" t="s">
        <v>1958</v>
      </c>
      <c r="D12" s="444">
        <v>3</v>
      </c>
    </row>
    <row r="13" spans="1:5" ht="16">
      <c r="A13" s="442" t="s">
        <v>1959</v>
      </c>
      <c r="B13" s="436" t="str">
        <f t="shared" si="0"/>
        <v>1.01.10</v>
      </c>
      <c r="C13" s="443" t="s">
        <v>1960</v>
      </c>
      <c r="D13" s="444">
        <v>3</v>
      </c>
    </row>
    <row r="14" spans="1:5" ht="16">
      <c r="A14" s="442" t="s">
        <v>1961</v>
      </c>
      <c r="B14" s="436" t="str">
        <f t="shared" si="0"/>
        <v>1.01.11</v>
      </c>
      <c r="C14" s="443" t="s">
        <v>1962</v>
      </c>
      <c r="D14" s="444">
        <v>3</v>
      </c>
    </row>
    <row r="15" spans="1:5" ht="16">
      <c r="A15" s="442" t="s">
        <v>1963</v>
      </c>
      <c r="B15" s="436" t="str">
        <f t="shared" si="0"/>
        <v>1.01.12</v>
      </c>
      <c r="C15" s="443" t="s">
        <v>1964</v>
      </c>
      <c r="D15" s="444">
        <v>3</v>
      </c>
    </row>
    <row r="16" spans="1:5" ht="16">
      <c r="A16" s="442" t="s">
        <v>1965</v>
      </c>
      <c r="B16" s="436" t="str">
        <f t="shared" si="0"/>
        <v>1.01.13</v>
      </c>
      <c r="C16" s="443" t="s">
        <v>1966</v>
      </c>
      <c r="D16" s="444">
        <v>3</v>
      </c>
    </row>
    <row r="17" spans="1:14" ht="16">
      <c r="A17" s="436" t="s">
        <v>1967</v>
      </c>
      <c r="B17" s="436" t="str">
        <f t="shared" si="0"/>
        <v>2.00.00</v>
      </c>
      <c r="C17" s="445" t="s">
        <v>1968</v>
      </c>
      <c r="D17" s="446">
        <v>1</v>
      </c>
    </row>
    <row r="18" spans="1:14" ht="16">
      <c r="A18" s="439" t="s">
        <v>1969</v>
      </c>
      <c r="B18" s="436" t="str">
        <f t="shared" si="0"/>
        <v>2.02.00</v>
      </c>
      <c r="C18" s="440" t="s">
        <v>1970</v>
      </c>
      <c r="D18" s="441">
        <v>2</v>
      </c>
    </row>
    <row r="19" spans="1:14" ht="16">
      <c r="A19" s="442" t="s">
        <v>1971</v>
      </c>
      <c r="B19" s="436" t="str">
        <f t="shared" si="0"/>
        <v>2.02.01</v>
      </c>
      <c r="C19" s="443" t="s">
        <v>1972</v>
      </c>
      <c r="D19" s="444">
        <v>3</v>
      </c>
      <c r="E19">
        <v>10</v>
      </c>
    </row>
    <row r="20" spans="1:14" ht="16">
      <c r="A20" s="442" t="s">
        <v>1973</v>
      </c>
      <c r="B20" s="436" t="str">
        <f t="shared" si="0"/>
        <v>2.02.02</v>
      </c>
      <c r="C20" s="443" t="s">
        <v>1974</v>
      </c>
      <c r="D20" s="444">
        <v>3</v>
      </c>
      <c r="E20">
        <v>8</v>
      </c>
    </row>
    <row r="21" spans="1:14" ht="16">
      <c r="A21" s="442" t="s">
        <v>1975</v>
      </c>
      <c r="B21" s="436" t="str">
        <f t="shared" si="0"/>
        <v>2.02.03</v>
      </c>
      <c r="C21" s="443" t="s">
        <v>1976</v>
      </c>
      <c r="D21" s="444">
        <v>3</v>
      </c>
      <c r="E21">
        <v>7</v>
      </c>
    </row>
    <row r="22" spans="1:14" ht="16">
      <c r="A22" s="439" t="s">
        <v>1977</v>
      </c>
      <c r="B22" s="436" t="str">
        <f t="shared" si="0"/>
        <v>2.03.00</v>
      </c>
      <c r="C22" s="440" t="s">
        <v>1978</v>
      </c>
      <c r="D22" s="441">
        <v>2</v>
      </c>
    </row>
    <row r="23" spans="1:14" ht="16">
      <c r="A23" s="442" t="s">
        <v>1979</v>
      </c>
      <c r="B23" s="436" t="str">
        <f t="shared" si="0"/>
        <v>2.03.01</v>
      </c>
      <c r="C23" s="443" t="s">
        <v>1980</v>
      </c>
      <c r="D23" s="444">
        <v>3</v>
      </c>
      <c r="E23">
        <v>7</v>
      </c>
    </row>
    <row r="24" spans="1:14" ht="16">
      <c r="A24" s="442" t="s">
        <v>1981</v>
      </c>
      <c r="B24" s="436" t="str">
        <f t="shared" si="0"/>
        <v>2.03.02</v>
      </c>
      <c r="C24" s="443" t="s">
        <v>1982</v>
      </c>
      <c r="D24" s="444">
        <v>3</v>
      </c>
      <c r="E24">
        <v>2</v>
      </c>
    </row>
    <row r="25" spans="1:14" ht="16">
      <c r="A25" s="442" t="s">
        <v>1983</v>
      </c>
      <c r="B25" s="436" t="str">
        <f t="shared" si="0"/>
        <v>2.03.03</v>
      </c>
      <c r="C25" s="443" t="s">
        <v>1984</v>
      </c>
      <c r="D25" s="444">
        <v>3</v>
      </c>
      <c r="E25">
        <v>10</v>
      </c>
    </row>
    <row r="26" spans="1:14" ht="16">
      <c r="A26" s="442" t="s">
        <v>1985</v>
      </c>
      <c r="B26" s="436" t="str">
        <f t="shared" si="0"/>
        <v>2.03.04</v>
      </c>
      <c r="C26" s="443" t="s">
        <v>1986</v>
      </c>
      <c r="D26" s="444">
        <v>3</v>
      </c>
      <c r="E26">
        <v>3</v>
      </c>
    </row>
    <row r="27" spans="1:14" ht="16">
      <c r="A27" s="439" t="s">
        <v>1987</v>
      </c>
      <c r="B27" s="436" t="str">
        <f t="shared" si="0"/>
        <v>2.04.00</v>
      </c>
      <c r="C27" s="440" t="s">
        <v>1988</v>
      </c>
      <c r="D27" s="441">
        <v>2</v>
      </c>
      <c r="E27">
        <v>5</v>
      </c>
    </row>
    <row r="28" spans="1:14" ht="16">
      <c r="A28" s="442" t="s">
        <v>1989</v>
      </c>
      <c r="B28" s="436" t="str">
        <f t="shared" si="0"/>
        <v>2.04.01</v>
      </c>
      <c r="C28" s="443" t="s">
        <v>1990</v>
      </c>
      <c r="D28" s="444">
        <v>3</v>
      </c>
      <c r="E28">
        <v>10</v>
      </c>
    </row>
    <row r="29" spans="1:14" ht="16">
      <c r="A29" s="442" t="s">
        <v>1991</v>
      </c>
      <c r="B29" s="436" t="str">
        <f t="shared" si="0"/>
        <v>2.04.02</v>
      </c>
      <c r="C29" s="447" t="s">
        <v>1992</v>
      </c>
      <c r="D29" s="444">
        <v>3</v>
      </c>
      <c r="E29">
        <v>5</v>
      </c>
    </row>
    <row r="30" spans="1:14" ht="16">
      <c r="A30" s="442" t="s">
        <v>1993</v>
      </c>
      <c r="B30" s="436" t="str">
        <f t="shared" si="0"/>
        <v>2.04.03</v>
      </c>
      <c r="C30" s="447" t="s">
        <v>1994</v>
      </c>
      <c r="D30" s="444">
        <v>3</v>
      </c>
      <c r="E30">
        <v>5</v>
      </c>
    </row>
    <row r="31" spans="1:14" ht="16">
      <c r="A31" s="439" t="s">
        <v>1995</v>
      </c>
      <c r="B31" s="436" t="str">
        <f t="shared" si="0"/>
        <v>2.05.00</v>
      </c>
      <c r="C31" s="440" t="s">
        <v>1996</v>
      </c>
      <c r="D31" s="441">
        <v>2</v>
      </c>
      <c r="L31" s="442"/>
      <c r="M31" s="448"/>
      <c r="N31" s="443"/>
    </row>
    <row r="32" spans="1:14" ht="16">
      <c r="A32" s="442" t="s">
        <v>1997</v>
      </c>
      <c r="B32" s="436" t="str">
        <f t="shared" si="0"/>
        <v>2.05.01</v>
      </c>
      <c r="C32" s="443" t="s">
        <v>1998</v>
      </c>
      <c r="D32" s="444">
        <v>3</v>
      </c>
      <c r="E32">
        <v>4</v>
      </c>
    </row>
    <row r="33" spans="1:5" ht="32">
      <c r="A33" s="442" t="s">
        <v>1999</v>
      </c>
      <c r="B33" s="436" t="str">
        <f t="shared" si="0"/>
        <v>2.05.02</v>
      </c>
      <c r="C33" s="443" t="s">
        <v>2000</v>
      </c>
      <c r="D33" s="444">
        <v>3</v>
      </c>
      <c r="E33">
        <v>4</v>
      </c>
    </row>
    <row r="34" spans="1:5" ht="16">
      <c r="A34" s="439" t="s">
        <v>2001</v>
      </c>
      <c r="B34" s="436" t="str">
        <f t="shared" si="0"/>
        <v>2.06.00</v>
      </c>
      <c r="C34" s="440" t="s">
        <v>2002</v>
      </c>
      <c r="D34" s="441">
        <v>2</v>
      </c>
    </row>
    <row r="35" spans="1:5" ht="16">
      <c r="A35" s="442" t="s">
        <v>2003</v>
      </c>
      <c r="B35" s="436" t="str">
        <f t="shared" si="0"/>
        <v>2.06.01</v>
      </c>
      <c r="C35" s="443" t="s">
        <v>2004</v>
      </c>
      <c r="D35" s="444">
        <v>3</v>
      </c>
      <c r="E35">
        <v>5</v>
      </c>
    </row>
    <row r="36" spans="1:5" ht="16">
      <c r="A36" s="442" t="s">
        <v>2005</v>
      </c>
      <c r="B36" s="436" t="str">
        <f t="shared" si="0"/>
        <v>2.06.02</v>
      </c>
      <c r="C36" s="443" t="s">
        <v>2006</v>
      </c>
      <c r="D36" s="444">
        <v>3</v>
      </c>
      <c r="E36">
        <v>5</v>
      </c>
    </row>
    <row r="37" spans="1:5" ht="16">
      <c r="A37" s="442" t="s">
        <v>2007</v>
      </c>
      <c r="B37" s="436" t="str">
        <f t="shared" si="0"/>
        <v>2.06.03</v>
      </c>
      <c r="C37" s="443" t="s">
        <v>2008</v>
      </c>
      <c r="D37" s="444">
        <v>3</v>
      </c>
      <c r="E37">
        <v>4</v>
      </c>
    </row>
    <row r="38" spans="1:5" ht="16">
      <c r="A38" s="442" t="s">
        <v>2009</v>
      </c>
      <c r="B38" s="436" t="str">
        <f t="shared" si="0"/>
        <v>2.06.04</v>
      </c>
      <c r="C38" s="443" t="s">
        <v>2010</v>
      </c>
      <c r="D38" s="444">
        <v>3</v>
      </c>
      <c r="E38">
        <v>5</v>
      </c>
    </row>
    <row r="39" spans="1:5" ht="16">
      <c r="A39" s="439" t="s">
        <v>2011</v>
      </c>
      <c r="B39" s="436" t="str">
        <f t="shared" si="0"/>
        <v>2.07.00</v>
      </c>
      <c r="C39" s="440" t="s">
        <v>2012</v>
      </c>
      <c r="D39" s="441">
        <v>2</v>
      </c>
    </row>
    <row r="40" spans="1:5" ht="16">
      <c r="A40" s="442" t="s">
        <v>2013</v>
      </c>
      <c r="B40" s="436" t="str">
        <f t="shared" si="0"/>
        <v>2.07.01</v>
      </c>
      <c r="C40" s="443" t="s">
        <v>2014</v>
      </c>
      <c r="D40" s="444">
        <v>3</v>
      </c>
      <c r="E40">
        <v>5</v>
      </c>
    </row>
    <row r="41" spans="1:5" ht="16">
      <c r="A41" s="442" t="s">
        <v>2015</v>
      </c>
      <c r="B41" s="436" t="str">
        <f t="shared" si="0"/>
        <v>2.07.02</v>
      </c>
      <c r="C41" s="443" t="s">
        <v>2016</v>
      </c>
      <c r="D41" s="444">
        <v>3</v>
      </c>
      <c r="E41">
        <v>5</v>
      </c>
    </row>
    <row r="42" spans="1:5" ht="16">
      <c r="A42" s="442" t="s">
        <v>2017</v>
      </c>
      <c r="B42" s="436" t="str">
        <f t="shared" si="0"/>
        <v>2.07.03</v>
      </c>
      <c r="C42" s="443" t="s">
        <v>2018</v>
      </c>
      <c r="D42" s="444">
        <v>3</v>
      </c>
      <c r="E42">
        <v>10</v>
      </c>
    </row>
    <row r="43" spans="1:5" ht="16">
      <c r="A43" s="439" t="s">
        <v>2019</v>
      </c>
      <c r="B43" s="436" t="str">
        <f t="shared" si="0"/>
        <v>2.08.00</v>
      </c>
      <c r="C43" s="440" t="s">
        <v>2020</v>
      </c>
      <c r="D43" s="441">
        <v>2</v>
      </c>
    </row>
    <row r="44" spans="1:5" ht="16">
      <c r="A44" s="442" t="s">
        <v>2021</v>
      </c>
      <c r="B44" s="436" t="str">
        <f t="shared" si="0"/>
        <v>2.08.01</v>
      </c>
      <c r="C44" s="443" t="s">
        <v>2022</v>
      </c>
      <c r="D44" s="444">
        <v>3</v>
      </c>
      <c r="E44">
        <v>5</v>
      </c>
    </row>
    <row r="45" spans="1:5" ht="16">
      <c r="A45" s="442" t="s">
        <v>2023</v>
      </c>
      <c r="B45" s="436" t="str">
        <f t="shared" si="0"/>
        <v>2.08.02</v>
      </c>
      <c r="C45" s="443" t="s">
        <v>2024</v>
      </c>
      <c r="D45" s="444">
        <v>3</v>
      </c>
      <c r="E45">
        <v>5</v>
      </c>
    </row>
    <row r="46" spans="1:5" ht="16">
      <c r="A46" s="439" t="s">
        <v>2025</v>
      </c>
      <c r="B46" s="436" t="str">
        <f t="shared" si="0"/>
        <v>2.09.00</v>
      </c>
      <c r="C46" s="440" t="s">
        <v>2026</v>
      </c>
      <c r="D46" s="441">
        <v>2</v>
      </c>
    </row>
    <row r="47" spans="1:5" ht="16">
      <c r="A47" s="442" t="s">
        <v>2027</v>
      </c>
      <c r="B47" s="436" t="str">
        <f t="shared" si="0"/>
        <v>2.09.01</v>
      </c>
      <c r="C47" s="443" t="s">
        <v>2028</v>
      </c>
      <c r="D47" s="444">
        <v>3</v>
      </c>
      <c r="E47">
        <v>8</v>
      </c>
    </row>
    <row r="48" spans="1:5" ht="16">
      <c r="A48" s="442" t="s">
        <v>2029</v>
      </c>
      <c r="B48" s="436" t="str">
        <f t="shared" si="0"/>
        <v>2.09.02</v>
      </c>
      <c r="C48" s="443" t="s">
        <v>2030</v>
      </c>
      <c r="D48" s="444">
        <v>3</v>
      </c>
      <c r="E48">
        <v>10</v>
      </c>
    </row>
    <row r="49" spans="1:5" ht="16">
      <c r="A49" s="442" t="s">
        <v>2031</v>
      </c>
      <c r="B49" s="436" t="str">
        <f t="shared" si="0"/>
        <v>2.09.03</v>
      </c>
      <c r="C49" s="443" t="s">
        <v>2032</v>
      </c>
      <c r="D49" s="444">
        <v>3</v>
      </c>
      <c r="E49">
        <v>15</v>
      </c>
    </row>
    <row r="50" spans="1:5" ht="32">
      <c r="A50" s="442" t="s">
        <v>2033</v>
      </c>
      <c r="B50" s="436" t="str">
        <f t="shared" si="0"/>
        <v>2.09.04</v>
      </c>
      <c r="C50" s="443" t="s">
        <v>2034</v>
      </c>
      <c r="D50" s="444">
        <v>3</v>
      </c>
      <c r="E50">
        <v>15</v>
      </c>
    </row>
    <row r="51" spans="1:5" ht="16">
      <c r="A51" s="442" t="s">
        <v>2035</v>
      </c>
      <c r="B51" s="436" t="str">
        <f t="shared" si="0"/>
        <v>2.09.05</v>
      </c>
      <c r="C51" s="443" t="s">
        <v>2036</v>
      </c>
      <c r="D51" s="444">
        <v>3</v>
      </c>
      <c r="E51">
        <v>10</v>
      </c>
    </row>
    <row r="52" spans="1:5" ht="32">
      <c r="A52" s="442" t="s">
        <v>2037</v>
      </c>
      <c r="B52" s="436" t="str">
        <f t="shared" si="0"/>
        <v>2.09.06</v>
      </c>
      <c r="C52" s="443" t="s">
        <v>2038</v>
      </c>
      <c r="D52" s="444">
        <v>3</v>
      </c>
      <c r="E52">
        <v>10</v>
      </c>
    </row>
    <row r="53" spans="1:5" ht="16">
      <c r="A53" s="442" t="s">
        <v>2039</v>
      </c>
      <c r="B53" s="436" t="str">
        <f t="shared" si="0"/>
        <v>2.09.07</v>
      </c>
      <c r="C53" s="443" t="s">
        <v>2040</v>
      </c>
      <c r="D53" s="444">
        <v>3</v>
      </c>
      <c r="E53">
        <v>7</v>
      </c>
    </row>
    <row r="54" spans="1:5" ht="16">
      <c r="A54" s="442" t="s">
        <v>2041</v>
      </c>
      <c r="B54" s="436" t="str">
        <f t="shared" si="0"/>
        <v>2.09.08</v>
      </c>
      <c r="C54" s="443" t="s">
        <v>2042</v>
      </c>
      <c r="D54" s="444">
        <v>3</v>
      </c>
      <c r="E54">
        <v>15</v>
      </c>
    </row>
    <row r="55" spans="1:5" ht="16">
      <c r="A55" s="439" t="s">
        <v>2043</v>
      </c>
      <c r="B55" s="436" t="str">
        <f t="shared" si="0"/>
        <v>2.10.00</v>
      </c>
      <c r="C55" s="440" t="s">
        <v>2044</v>
      </c>
      <c r="D55" s="441">
        <v>2</v>
      </c>
      <c r="E55">
        <v>5</v>
      </c>
    </row>
    <row r="56" spans="1:5" ht="16">
      <c r="A56" s="442" t="s">
        <v>2045</v>
      </c>
      <c r="B56" s="436" t="str">
        <f t="shared" si="0"/>
        <v>2.10.01</v>
      </c>
      <c r="C56" s="443" t="s">
        <v>2046</v>
      </c>
      <c r="D56" s="444">
        <v>3</v>
      </c>
      <c r="E56">
        <v>10</v>
      </c>
    </row>
    <row r="57" spans="1:5" ht="16">
      <c r="A57" s="442" t="s">
        <v>2047</v>
      </c>
      <c r="B57" s="436" t="str">
        <f t="shared" si="0"/>
        <v>2.10.02</v>
      </c>
      <c r="C57" s="443" t="s">
        <v>2048</v>
      </c>
      <c r="D57" s="444">
        <v>3</v>
      </c>
      <c r="E57">
        <v>3</v>
      </c>
    </row>
    <row r="58" spans="1:5" ht="16">
      <c r="A58" s="442" t="s">
        <v>2049</v>
      </c>
      <c r="B58" s="436" t="str">
        <f t="shared" si="0"/>
        <v>2.10.03</v>
      </c>
      <c r="C58" s="443" t="s">
        <v>2050</v>
      </c>
      <c r="D58" s="444">
        <v>3</v>
      </c>
    </row>
    <row r="59" spans="1:5" ht="16">
      <c r="A59" s="442" t="s">
        <v>2051</v>
      </c>
      <c r="B59" s="436" t="str">
        <f t="shared" si="0"/>
        <v>2.10.04</v>
      </c>
      <c r="C59" s="443" t="s">
        <v>2052</v>
      </c>
      <c r="D59" s="444">
        <v>3</v>
      </c>
    </row>
    <row r="60" spans="1:5" ht="16">
      <c r="A60" s="436" t="s">
        <v>2053</v>
      </c>
      <c r="B60" s="436" t="str">
        <f t="shared" si="0"/>
        <v>3.00.00</v>
      </c>
      <c r="C60" s="445" t="s">
        <v>2054</v>
      </c>
      <c r="D60" s="446">
        <v>1</v>
      </c>
    </row>
    <row r="61" spans="1:5" ht="16">
      <c r="A61" s="439" t="s">
        <v>2055</v>
      </c>
      <c r="B61" s="436" t="str">
        <f t="shared" si="0"/>
        <v>3.11.00</v>
      </c>
      <c r="C61" s="440" t="s">
        <v>2056</v>
      </c>
      <c r="D61" s="441">
        <v>2</v>
      </c>
    </row>
    <row r="62" spans="1:5" ht="16">
      <c r="A62" s="442" t="s">
        <v>2057</v>
      </c>
      <c r="B62" s="436" t="str">
        <f t="shared" si="0"/>
        <v>3.11.01</v>
      </c>
      <c r="C62" s="443" t="s">
        <v>2058</v>
      </c>
      <c r="D62" s="444">
        <v>3</v>
      </c>
      <c r="E62">
        <v>50</v>
      </c>
    </row>
    <row r="63" spans="1:5" ht="16">
      <c r="A63" s="442" t="s">
        <v>2059</v>
      </c>
      <c r="B63" s="436" t="str">
        <f t="shared" si="0"/>
        <v>3.11.02</v>
      </c>
      <c r="C63" s="443" t="s">
        <v>2060</v>
      </c>
      <c r="D63" s="444">
        <v>3</v>
      </c>
      <c r="E63">
        <v>50</v>
      </c>
    </row>
    <row r="64" spans="1:5" ht="16">
      <c r="A64" s="442" t="s">
        <v>2061</v>
      </c>
      <c r="B64" s="436" t="str">
        <f t="shared" si="0"/>
        <v>3.11.03</v>
      </c>
      <c r="C64" s="443" t="s">
        <v>2062</v>
      </c>
      <c r="D64" s="444">
        <v>3</v>
      </c>
      <c r="E64">
        <v>40</v>
      </c>
    </row>
    <row r="65" spans="1:5" ht="16">
      <c r="A65" s="439" t="s">
        <v>2063</v>
      </c>
      <c r="B65" s="436" t="str">
        <f t="shared" si="0"/>
        <v>3.12.00</v>
      </c>
      <c r="C65" s="440" t="s">
        <v>2064</v>
      </c>
      <c r="D65" s="441">
        <v>2</v>
      </c>
    </row>
    <row r="66" spans="1:5" ht="16">
      <c r="A66" s="442" t="s">
        <v>2065</v>
      </c>
      <c r="B66" s="436" t="str">
        <f t="shared" ref="B66:B103" si="1">LEFT(A66,7)</f>
        <v>3.12.01</v>
      </c>
      <c r="C66" s="443" t="s">
        <v>2066</v>
      </c>
      <c r="D66" s="444">
        <v>3</v>
      </c>
      <c r="E66">
        <v>50</v>
      </c>
    </row>
    <row r="67" spans="1:5" ht="16">
      <c r="A67" s="442" t="s">
        <v>2067</v>
      </c>
      <c r="B67" s="436" t="str">
        <f t="shared" si="1"/>
        <v>3.12.02</v>
      </c>
      <c r="C67" s="443" t="s">
        <v>2068</v>
      </c>
      <c r="D67" s="444">
        <v>3</v>
      </c>
      <c r="E67">
        <v>50</v>
      </c>
    </row>
    <row r="68" spans="1:5" ht="16">
      <c r="A68" s="442" t="s">
        <v>2069</v>
      </c>
      <c r="B68" s="436" t="str">
        <f t="shared" si="1"/>
        <v>3.12.03</v>
      </c>
      <c r="C68" s="443" t="s">
        <v>2070</v>
      </c>
      <c r="D68" s="444">
        <v>3</v>
      </c>
      <c r="E68">
        <v>50</v>
      </c>
    </row>
    <row r="69" spans="1:5" ht="16">
      <c r="A69" s="442" t="s">
        <v>2071</v>
      </c>
      <c r="B69" s="436" t="str">
        <f t="shared" si="1"/>
        <v>3.12.04</v>
      </c>
      <c r="C69" s="443" t="s">
        <v>2072</v>
      </c>
      <c r="D69" s="444">
        <v>3</v>
      </c>
      <c r="E69">
        <v>50</v>
      </c>
    </row>
    <row r="70" spans="1:5" ht="16">
      <c r="A70" s="442" t="s">
        <v>2073</v>
      </c>
      <c r="B70" s="436" t="str">
        <f t="shared" si="1"/>
        <v>3.12.06</v>
      </c>
      <c r="C70" s="447" t="s">
        <v>2074</v>
      </c>
      <c r="D70" s="444">
        <v>3</v>
      </c>
      <c r="E70">
        <v>50</v>
      </c>
    </row>
    <row r="71" spans="1:5" ht="16">
      <c r="A71" s="442" t="s">
        <v>2075</v>
      </c>
      <c r="B71" s="436" t="str">
        <f t="shared" si="1"/>
        <v>3.12.07</v>
      </c>
      <c r="C71" s="443" t="s">
        <v>2076</v>
      </c>
      <c r="D71" s="444">
        <v>3</v>
      </c>
      <c r="E71">
        <v>50</v>
      </c>
    </row>
    <row r="72" spans="1:5" ht="16">
      <c r="A72" s="442" t="s">
        <v>2077</v>
      </c>
      <c r="B72" s="436" t="str">
        <f t="shared" si="1"/>
        <v>3.12.08</v>
      </c>
      <c r="C72" s="443" t="s">
        <v>2078</v>
      </c>
      <c r="D72" s="444">
        <v>3</v>
      </c>
      <c r="E72">
        <v>50</v>
      </c>
    </row>
    <row r="73" spans="1:5" ht="16">
      <c r="A73" s="436" t="s">
        <v>2079</v>
      </c>
      <c r="B73" s="436" t="str">
        <f t="shared" si="1"/>
        <v>4.00.00</v>
      </c>
      <c r="C73" s="445" t="s">
        <v>2080</v>
      </c>
      <c r="D73" s="446">
        <v>1</v>
      </c>
    </row>
    <row r="74" spans="1:5" ht="16">
      <c r="A74" s="439" t="s">
        <v>2081</v>
      </c>
      <c r="B74" s="436" t="str">
        <f t="shared" si="1"/>
        <v>4.13.00</v>
      </c>
      <c r="C74" s="449" t="s">
        <v>2082</v>
      </c>
      <c r="D74" s="441">
        <v>2</v>
      </c>
    </row>
    <row r="75" spans="1:5" ht="16">
      <c r="A75" s="442" t="s">
        <v>2083</v>
      </c>
      <c r="B75" s="436" t="str">
        <f t="shared" si="1"/>
        <v>4.13.01</v>
      </c>
      <c r="C75" s="450" t="s">
        <v>2084</v>
      </c>
      <c r="D75" s="444">
        <v>3</v>
      </c>
      <c r="E75">
        <v>10</v>
      </c>
    </row>
    <row r="76" spans="1:5" ht="16">
      <c r="A76" s="439" t="s">
        <v>2085</v>
      </c>
      <c r="B76" s="436" t="str">
        <f t="shared" si="1"/>
        <v>4.14.00</v>
      </c>
      <c r="C76" s="440" t="s">
        <v>2086</v>
      </c>
      <c r="D76" s="441">
        <v>2</v>
      </c>
    </row>
    <row r="77" spans="1:5" ht="16">
      <c r="A77" s="442" t="s">
        <v>2087</v>
      </c>
      <c r="B77" s="436" t="str">
        <f t="shared" si="1"/>
        <v>4.14.01</v>
      </c>
      <c r="C77" s="443" t="s">
        <v>2088</v>
      </c>
      <c r="D77" s="444">
        <v>3</v>
      </c>
      <c r="E77">
        <v>50</v>
      </c>
    </row>
    <row r="78" spans="1:5" ht="32">
      <c r="A78" s="442" t="s">
        <v>2089</v>
      </c>
      <c r="B78" s="436" t="str">
        <f t="shared" si="1"/>
        <v>4.14.04</v>
      </c>
      <c r="C78" s="443" t="s">
        <v>2090</v>
      </c>
      <c r="D78" s="444">
        <v>3</v>
      </c>
      <c r="E78">
        <v>10</v>
      </c>
    </row>
    <row r="79" spans="1:5" ht="32">
      <c r="A79" s="442" t="s">
        <v>2091</v>
      </c>
      <c r="B79" s="436" t="str">
        <f t="shared" si="1"/>
        <v>4.14.05</v>
      </c>
      <c r="C79" s="443" t="s">
        <v>2092</v>
      </c>
      <c r="D79" s="444">
        <v>3</v>
      </c>
      <c r="E79">
        <v>30</v>
      </c>
    </row>
    <row r="80" spans="1:5" ht="16">
      <c r="A80" s="442" t="s">
        <v>2093</v>
      </c>
      <c r="B80" s="436" t="str">
        <f t="shared" si="1"/>
        <v>4.14.08</v>
      </c>
      <c r="C80" s="443" t="s">
        <v>2094</v>
      </c>
      <c r="D80" s="444">
        <v>3</v>
      </c>
      <c r="E80">
        <v>40</v>
      </c>
    </row>
    <row r="81" spans="1:5" ht="16">
      <c r="A81" s="439" t="s">
        <v>2095</v>
      </c>
      <c r="B81" s="436" t="str">
        <f t="shared" si="1"/>
        <v>4.15.00</v>
      </c>
      <c r="C81" s="440" t="s">
        <v>2096</v>
      </c>
      <c r="D81" s="441">
        <v>2</v>
      </c>
    </row>
    <row r="82" spans="1:5" ht="16">
      <c r="A82" s="442" t="s">
        <v>2097</v>
      </c>
      <c r="B82" s="436" t="str">
        <f t="shared" si="1"/>
        <v>4.15.01</v>
      </c>
      <c r="C82" s="443" t="s">
        <v>2098</v>
      </c>
      <c r="D82" s="444">
        <v>3</v>
      </c>
      <c r="E82">
        <v>30</v>
      </c>
    </row>
    <row r="83" spans="1:5" ht="16">
      <c r="A83" s="442" t="s">
        <v>2099</v>
      </c>
      <c r="B83" s="436" t="str">
        <f t="shared" si="1"/>
        <v>4.15.03</v>
      </c>
      <c r="C83" s="443" t="s">
        <v>2100</v>
      </c>
      <c r="D83" s="444">
        <v>3</v>
      </c>
      <c r="E83">
        <v>10</v>
      </c>
    </row>
    <row r="84" spans="1:5" ht="16">
      <c r="A84" s="442" t="s">
        <v>2101</v>
      </c>
      <c r="B84" s="436" t="str">
        <f t="shared" si="1"/>
        <v>4.15.04</v>
      </c>
      <c r="C84" s="443" t="s">
        <v>2102</v>
      </c>
      <c r="D84" s="444">
        <v>3</v>
      </c>
      <c r="E84">
        <v>10</v>
      </c>
    </row>
    <row r="85" spans="1:5" ht="16">
      <c r="A85" s="442" t="s">
        <v>2103</v>
      </c>
      <c r="B85" s="436" t="str">
        <f t="shared" si="1"/>
        <v>4.15.05</v>
      </c>
      <c r="C85" s="447" t="s">
        <v>2104</v>
      </c>
      <c r="D85" s="444">
        <v>3</v>
      </c>
      <c r="E85">
        <v>40</v>
      </c>
    </row>
    <row r="86" spans="1:5" ht="16">
      <c r="A86" s="442" t="s">
        <v>2105</v>
      </c>
      <c r="B86" s="436" t="str">
        <f t="shared" si="1"/>
        <v>4.15.06</v>
      </c>
      <c r="C86" s="443" t="s">
        <v>2106</v>
      </c>
      <c r="D86" s="444">
        <v>3</v>
      </c>
      <c r="E86">
        <v>40</v>
      </c>
    </row>
    <row r="87" spans="1:5" ht="16">
      <c r="A87" s="442" t="s">
        <v>2107</v>
      </c>
      <c r="B87" s="436" t="str">
        <f t="shared" si="1"/>
        <v>4.15.07</v>
      </c>
      <c r="C87" s="443" t="s">
        <v>2108</v>
      </c>
      <c r="D87" s="444">
        <v>3</v>
      </c>
      <c r="E87">
        <v>30</v>
      </c>
    </row>
    <row r="88" spans="1:5" ht="16">
      <c r="A88" s="442" t="s">
        <v>2109</v>
      </c>
      <c r="B88" s="436" t="str">
        <f t="shared" si="1"/>
        <v>4.15.08</v>
      </c>
      <c r="C88" s="443" t="s">
        <v>2110</v>
      </c>
      <c r="D88" s="444">
        <v>3</v>
      </c>
      <c r="E88">
        <v>30</v>
      </c>
    </row>
    <row r="89" spans="1:5" ht="16">
      <c r="A89" s="442" t="s">
        <v>2111</v>
      </c>
      <c r="B89" s="436" t="str">
        <f t="shared" si="1"/>
        <v>4.15.09</v>
      </c>
      <c r="C89" s="443" t="s">
        <v>2112</v>
      </c>
      <c r="D89" s="444">
        <v>3</v>
      </c>
      <c r="E89">
        <v>20</v>
      </c>
    </row>
    <row r="90" spans="1:5" ht="16">
      <c r="A90" s="439" t="s">
        <v>2113</v>
      </c>
      <c r="B90" s="436" t="str">
        <f t="shared" si="1"/>
        <v>4.16.00</v>
      </c>
      <c r="C90" s="440" t="s">
        <v>2114</v>
      </c>
      <c r="D90" s="441">
        <v>2</v>
      </c>
    </row>
    <row r="91" spans="1:5" ht="16">
      <c r="A91" s="442" t="s">
        <v>2115</v>
      </c>
      <c r="B91" s="436" t="str">
        <f t="shared" si="1"/>
        <v>4.16.02</v>
      </c>
      <c r="C91" s="443" t="s">
        <v>2116</v>
      </c>
      <c r="D91" s="444">
        <v>3</v>
      </c>
      <c r="E91">
        <v>40</v>
      </c>
    </row>
    <row r="92" spans="1:5" ht="16">
      <c r="A92" s="442" t="s">
        <v>2117</v>
      </c>
      <c r="B92" s="436" t="str">
        <f t="shared" si="1"/>
        <v>4.16.03</v>
      </c>
      <c r="C92" s="443" t="s">
        <v>2118</v>
      </c>
      <c r="D92" s="444">
        <v>3</v>
      </c>
      <c r="E92">
        <v>20</v>
      </c>
    </row>
    <row r="93" spans="1:5" ht="16">
      <c r="A93" s="442" t="s">
        <v>2119</v>
      </c>
      <c r="B93" s="436" t="str">
        <f t="shared" si="1"/>
        <v>4.16.04</v>
      </c>
      <c r="C93" s="443" t="s">
        <v>2120</v>
      </c>
      <c r="D93" s="444">
        <v>3</v>
      </c>
      <c r="E93">
        <v>30</v>
      </c>
    </row>
    <row r="94" spans="1:5" ht="16">
      <c r="A94" s="436" t="s">
        <v>2121</v>
      </c>
      <c r="B94" s="436" t="str">
        <f t="shared" si="1"/>
        <v>5.00.00</v>
      </c>
      <c r="C94" s="445" t="s">
        <v>2122</v>
      </c>
      <c r="D94" s="446">
        <v>1</v>
      </c>
    </row>
    <row r="95" spans="1:5" ht="16">
      <c r="A95" s="439" t="s">
        <v>2123</v>
      </c>
      <c r="B95" s="436" t="str">
        <f t="shared" si="1"/>
        <v>5.17.00</v>
      </c>
      <c r="C95" s="440" t="s">
        <v>2124</v>
      </c>
      <c r="D95" s="441">
        <v>2</v>
      </c>
    </row>
    <row r="96" spans="1:5" ht="16">
      <c r="A96" s="442" t="s">
        <v>2125</v>
      </c>
      <c r="B96" s="436" t="str">
        <f t="shared" si="1"/>
        <v>5.17.01</v>
      </c>
      <c r="C96" s="443" t="s">
        <v>2126</v>
      </c>
      <c r="D96" s="444">
        <v>3</v>
      </c>
    </row>
    <row r="97" spans="1:4" ht="16">
      <c r="A97" s="442" t="s">
        <v>2127</v>
      </c>
      <c r="B97" s="436" t="str">
        <f t="shared" si="1"/>
        <v>5.17.03</v>
      </c>
      <c r="C97" s="443" t="s">
        <v>2128</v>
      </c>
      <c r="D97" s="444">
        <v>3</v>
      </c>
    </row>
    <row r="98" spans="1:4" ht="16">
      <c r="A98" s="439" t="s">
        <v>2129</v>
      </c>
      <c r="B98" s="436" t="str">
        <f t="shared" si="1"/>
        <v>5.18.00</v>
      </c>
      <c r="C98" s="440" t="s">
        <v>2130</v>
      </c>
      <c r="D98" s="441">
        <v>2</v>
      </c>
    </row>
    <row r="99" spans="1:4" ht="16">
      <c r="A99" s="442" t="s">
        <v>2131</v>
      </c>
      <c r="B99" s="436" t="str">
        <f t="shared" si="1"/>
        <v>5.18.01</v>
      </c>
      <c r="C99" s="443" t="s">
        <v>2130</v>
      </c>
      <c r="D99" s="444">
        <v>3</v>
      </c>
    </row>
    <row r="100" spans="1:4" ht="16">
      <c r="A100" s="442" t="s">
        <v>2132</v>
      </c>
      <c r="B100" s="436" t="str">
        <f t="shared" si="1"/>
        <v>5.18.02</v>
      </c>
      <c r="C100" s="443" t="s">
        <v>2133</v>
      </c>
      <c r="D100" s="444">
        <v>3</v>
      </c>
    </row>
    <row r="101" spans="1:4" ht="16">
      <c r="A101" s="439" t="s">
        <v>2134</v>
      </c>
      <c r="B101" s="436" t="str">
        <f t="shared" si="1"/>
        <v>5.19.00</v>
      </c>
      <c r="C101" s="440" t="s">
        <v>2135</v>
      </c>
      <c r="D101" s="441">
        <v>2</v>
      </c>
    </row>
    <row r="102" spans="1:4" ht="16">
      <c r="A102" s="442" t="s">
        <v>2136</v>
      </c>
      <c r="B102" s="436" t="str">
        <f t="shared" si="1"/>
        <v>5.19.01</v>
      </c>
      <c r="C102" s="443" t="s">
        <v>2137</v>
      </c>
      <c r="D102" s="444">
        <v>3</v>
      </c>
    </row>
    <row r="103" spans="1:4" ht="16">
      <c r="A103" s="436" t="s">
        <v>2138</v>
      </c>
      <c r="B103" s="436" t="str">
        <f t="shared" si="1"/>
        <v>6.00.00</v>
      </c>
      <c r="C103" s="445" t="s">
        <v>2139</v>
      </c>
      <c r="D103" s="446">
        <v>1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Sheet11"/>
  <dimension ref="A1:D74"/>
  <sheetViews>
    <sheetView zoomScale="70" zoomScaleNormal="70" workbookViewId="0">
      <selection activeCell="C22" sqref="C22"/>
    </sheetView>
  </sheetViews>
  <sheetFormatPr baseColWidth="10" defaultColWidth="8.83203125" defaultRowHeight="15"/>
  <cols>
    <col min="1" max="1" width="8.83203125" style="451"/>
    <col min="2" max="2" width="38.1640625" style="451" customWidth="1"/>
    <col min="3" max="3" width="50.5" style="451" customWidth="1"/>
    <col min="4" max="4" width="51.33203125" style="451" customWidth="1"/>
  </cols>
  <sheetData>
    <row r="1" spans="1:4" ht="16" thickBot="1"/>
    <row r="2" spans="1:4" ht="17">
      <c r="A2" s="1866"/>
      <c r="B2" s="1866" t="s">
        <v>1934</v>
      </c>
      <c r="C2" s="452" t="s">
        <v>1913</v>
      </c>
      <c r="D2" s="1868" t="s">
        <v>107</v>
      </c>
    </row>
    <row r="3" spans="1:4" ht="18" thickBot="1">
      <c r="A3" s="1867"/>
      <c r="B3" s="1867"/>
      <c r="C3" s="453" t="s">
        <v>2140</v>
      </c>
      <c r="D3" s="1869"/>
    </row>
    <row r="4" spans="1:4" ht="18" thickBot="1">
      <c r="A4" s="454"/>
      <c r="B4" s="455" t="s">
        <v>21</v>
      </c>
      <c r="C4" s="453"/>
      <c r="D4" s="456"/>
    </row>
    <row r="5" spans="1:4" ht="18" thickBot="1">
      <c r="A5" s="457" t="s">
        <v>2141</v>
      </c>
      <c r="B5" s="458" t="s">
        <v>2142</v>
      </c>
      <c r="C5" s="459"/>
      <c r="D5" s="460"/>
    </row>
    <row r="6" spans="1:4" ht="18" thickBot="1">
      <c r="A6" s="461">
        <v>1</v>
      </c>
      <c r="B6" s="458" t="s">
        <v>2143</v>
      </c>
      <c r="C6" s="459">
        <v>10</v>
      </c>
      <c r="D6" s="460"/>
    </row>
    <row r="7" spans="1:4" ht="18" thickBot="1">
      <c r="A7" s="461">
        <v>2</v>
      </c>
      <c r="B7" s="458" t="s">
        <v>2144</v>
      </c>
      <c r="C7" s="459">
        <v>8</v>
      </c>
      <c r="D7" s="460"/>
    </row>
    <row r="8" spans="1:4" ht="18" thickBot="1">
      <c r="A8" s="461">
        <v>3</v>
      </c>
      <c r="B8" s="455" t="s">
        <v>1976</v>
      </c>
      <c r="C8" s="453">
        <v>7</v>
      </c>
      <c r="D8" s="460"/>
    </row>
    <row r="9" spans="1:4" ht="18" thickBot="1">
      <c r="A9" s="461">
        <v>4</v>
      </c>
      <c r="B9" s="458" t="s">
        <v>1980</v>
      </c>
      <c r="C9" s="453">
        <v>7</v>
      </c>
      <c r="D9" s="460"/>
    </row>
    <row r="10" spans="1:4" ht="18" thickBot="1">
      <c r="A10" s="461">
        <v>5</v>
      </c>
      <c r="B10" s="458" t="s">
        <v>2145</v>
      </c>
      <c r="C10" s="459">
        <v>2</v>
      </c>
      <c r="D10" s="460"/>
    </row>
    <row r="11" spans="1:4" ht="18" thickBot="1">
      <c r="A11" s="461">
        <v>6</v>
      </c>
      <c r="B11" s="458" t="s">
        <v>1984</v>
      </c>
      <c r="C11" s="459">
        <v>10</v>
      </c>
      <c r="D11" s="460"/>
    </row>
    <row r="12" spans="1:4" ht="18" thickBot="1">
      <c r="A12" s="461">
        <v>7</v>
      </c>
      <c r="B12" s="458" t="s">
        <v>1986</v>
      </c>
      <c r="C12" s="459">
        <v>3</v>
      </c>
      <c r="D12" s="460"/>
    </row>
    <row r="13" spans="1:4" ht="18" thickBot="1">
      <c r="A13" s="461">
        <v>8</v>
      </c>
      <c r="B13" s="458" t="s">
        <v>2146</v>
      </c>
      <c r="C13" s="459">
        <v>20</v>
      </c>
      <c r="D13" s="460"/>
    </row>
    <row r="14" spans="1:4" ht="18" thickBot="1">
      <c r="A14" s="461">
        <v>9</v>
      </c>
      <c r="B14" s="458" t="s">
        <v>1990</v>
      </c>
      <c r="C14" s="459">
        <v>10</v>
      </c>
      <c r="D14" s="460"/>
    </row>
    <row r="15" spans="1:4" ht="18" thickBot="1">
      <c r="A15" s="461">
        <v>10</v>
      </c>
      <c r="B15" s="458" t="s">
        <v>1992</v>
      </c>
      <c r="C15" s="459">
        <v>5</v>
      </c>
      <c r="D15" s="460"/>
    </row>
    <row r="16" spans="1:4" ht="18" thickBot="1">
      <c r="A16" s="461">
        <v>11</v>
      </c>
      <c r="B16" s="458" t="s">
        <v>1994</v>
      </c>
      <c r="C16" s="459">
        <v>5</v>
      </c>
      <c r="D16" s="460"/>
    </row>
    <row r="17" spans="1:4" ht="18" thickBot="1">
      <c r="A17" s="461">
        <v>12</v>
      </c>
      <c r="B17" s="458" t="s">
        <v>2147</v>
      </c>
      <c r="C17" s="459">
        <v>4</v>
      </c>
      <c r="D17" s="460"/>
    </row>
    <row r="18" spans="1:4" ht="35" thickBot="1">
      <c r="A18" s="461">
        <v>13</v>
      </c>
      <c r="B18" s="458" t="s">
        <v>2148</v>
      </c>
      <c r="C18" s="459">
        <v>4</v>
      </c>
      <c r="D18" s="460"/>
    </row>
    <row r="19" spans="1:4" ht="18" thickBot="1">
      <c r="A19" s="461">
        <v>14</v>
      </c>
      <c r="B19" s="458" t="s">
        <v>2149</v>
      </c>
      <c r="C19" s="459">
        <v>5</v>
      </c>
      <c r="D19" s="460"/>
    </row>
    <row r="20" spans="1:4" ht="18" thickBot="1">
      <c r="A20" s="461">
        <v>15</v>
      </c>
      <c r="B20" s="458" t="s">
        <v>2150</v>
      </c>
      <c r="C20" s="459">
        <v>5</v>
      </c>
      <c r="D20" s="460"/>
    </row>
    <row r="21" spans="1:4" ht="18" thickBot="1">
      <c r="A21" s="461">
        <v>16</v>
      </c>
      <c r="B21" s="458" t="s">
        <v>2151</v>
      </c>
      <c r="C21" s="459">
        <v>4</v>
      </c>
      <c r="D21" s="460"/>
    </row>
    <row r="22" spans="1:4" ht="35" thickBot="1">
      <c r="A22" s="461">
        <v>17</v>
      </c>
      <c r="B22" s="458" t="s">
        <v>2152</v>
      </c>
      <c r="C22" s="459" t="s">
        <v>2153</v>
      </c>
      <c r="D22" s="460"/>
    </row>
    <row r="23" spans="1:4" ht="18" thickBot="1">
      <c r="A23" s="461">
        <v>18</v>
      </c>
      <c r="B23" s="458" t="s">
        <v>2154</v>
      </c>
      <c r="C23" s="459">
        <v>5</v>
      </c>
      <c r="D23" s="460"/>
    </row>
    <row r="24" spans="1:4" ht="18" thickBot="1">
      <c r="A24" s="461">
        <v>19</v>
      </c>
      <c r="B24" s="458" t="s">
        <v>2155</v>
      </c>
      <c r="C24" s="459">
        <v>5</v>
      </c>
      <c r="D24" s="460"/>
    </row>
    <row r="25" spans="1:4" ht="18" thickBot="1">
      <c r="A25" s="461">
        <v>20</v>
      </c>
      <c r="B25" s="458" t="s">
        <v>2156</v>
      </c>
      <c r="C25" s="459">
        <v>10</v>
      </c>
      <c r="D25" s="460"/>
    </row>
    <row r="26" spans="1:4" ht="18" thickBot="1">
      <c r="A26" s="461">
        <v>21</v>
      </c>
      <c r="B26" s="458" t="s">
        <v>2157</v>
      </c>
      <c r="C26" s="459">
        <v>5</v>
      </c>
      <c r="D26" s="460"/>
    </row>
    <row r="27" spans="1:4" ht="18" thickBot="1">
      <c r="A27" s="461">
        <v>22</v>
      </c>
      <c r="B27" s="458" t="s">
        <v>2158</v>
      </c>
      <c r="C27" s="459">
        <v>5</v>
      </c>
      <c r="D27" s="460"/>
    </row>
    <row r="28" spans="1:4" ht="18" thickBot="1">
      <c r="A28" s="461">
        <v>23</v>
      </c>
      <c r="B28" s="458" t="s">
        <v>2159</v>
      </c>
      <c r="C28" s="459">
        <v>8</v>
      </c>
      <c r="D28" s="460"/>
    </row>
    <row r="29" spans="1:4" ht="18" thickBot="1">
      <c r="A29" s="461">
        <v>24</v>
      </c>
      <c r="B29" s="458" t="s">
        <v>2160</v>
      </c>
      <c r="C29" s="459">
        <v>10</v>
      </c>
      <c r="D29" s="460"/>
    </row>
    <row r="30" spans="1:4" ht="35" thickBot="1">
      <c r="A30" s="461">
        <v>25</v>
      </c>
      <c r="B30" s="458" t="s">
        <v>2161</v>
      </c>
      <c r="C30" s="459">
        <v>15</v>
      </c>
      <c r="D30" s="460"/>
    </row>
    <row r="31" spans="1:4" ht="35" thickBot="1">
      <c r="A31" s="461">
        <v>26</v>
      </c>
      <c r="B31" s="458" t="s">
        <v>2162</v>
      </c>
      <c r="C31" s="459">
        <v>15</v>
      </c>
      <c r="D31" s="460"/>
    </row>
    <row r="32" spans="1:4" ht="35" thickBot="1">
      <c r="A32" s="461">
        <v>27</v>
      </c>
      <c r="B32" s="458" t="s">
        <v>2163</v>
      </c>
      <c r="C32" s="459">
        <v>10</v>
      </c>
      <c r="D32" s="460"/>
    </row>
    <row r="33" spans="1:4" ht="52" thickBot="1">
      <c r="A33" s="461">
        <v>28</v>
      </c>
      <c r="B33" s="458" t="s">
        <v>2164</v>
      </c>
      <c r="C33" s="459">
        <v>10</v>
      </c>
      <c r="D33" s="460"/>
    </row>
    <row r="34" spans="1:4" ht="35" thickBot="1">
      <c r="A34" s="461">
        <v>29</v>
      </c>
      <c r="B34" s="458" t="s">
        <v>2165</v>
      </c>
      <c r="C34" s="459">
        <v>7</v>
      </c>
      <c r="D34" s="460"/>
    </row>
    <row r="35" spans="1:4" ht="35" thickBot="1">
      <c r="A35" s="461">
        <v>30</v>
      </c>
      <c r="B35" s="458" t="s">
        <v>2166</v>
      </c>
      <c r="C35" s="459">
        <v>15</v>
      </c>
      <c r="D35" s="460"/>
    </row>
    <row r="36" spans="1:4" ht="18" thickBot="1">
      <c r="A36" s="461">
        <v>31</v>
      </c>
      <c r="B36" s="458" t="s">
        <v>2167</v>
      </c>
      <c r="C36" s="459">
        <v>10</v>
      </c>
      <c r="D36" s="460"/>
    </row>
    <row r="37" spans="1:4" ht="18" thickBot="1">
      <c r="A37" s="461">
        <v>32</v>
      </c>
      <c r="B37" s="458" t="s">
        <v>2168</v>
      </c>
      <c r="C37" s="459">
        <v>3</v>
      </c>
      <c r="D37" s="460"/>
    </row>
    <row r="38" spans="1:4" ht="18" thickBot="1">
      <c r="A38" s="461">
        <v>33</v>
      </c>
      <c r="B38" s="458" t="s">
        <v>2169</v>
      </c>
      <c r="C38" s="459">
        <v>5</v>
      </c>
      <c r="D38" s="460"/>
    </row>
    <row r="39" spans="1:4" ht="18" thickBot="1">
      <c r="A39" s="457" t="s">
        <v>2170</v>
      </c>
      <c r="B39" s="458" t="s">
        <v>2171</v>
      </c>
      <c r="C39" s="459"/>
      <c r="D39" s="460"/>
    </row>
    <row r="40" spans="1:4" ht="18" thickBot="1">
      <c r="A40" s="461">
        <v>1</v>
      </c>
      <c r="B40" s="458" t="s">
        <v>2172</v>
      </c>
      <c r="C40" s="459">
        <v>50</v>
      </c>
      <c r="D40" s="460"/>
    </row>
    <row r="41" spans="1:4" ht="18" thickBot="1">
      <c r="A41" s="461">
        <v>2</v>
      </c>
      <c r="B41" s="458" t="s">
        <v>2173</v>
      </c>
      <c r="C41" s="459">
        <v>50</v>
      </c>
      <c r="D41" s="460"/>
    </row>
    <row r="42" spans="1:4" ht="18" thickBot="1">
      <c r="A42" s="461">
        <v>3</v>
      </c>
      <c r="B42" s="458" t="s">
        <v>2174</v>
      </c>
      <c r="C42" s="459">
        <v>40</v>
      </c>
      <c r="D42" s="460"/>
    </row>
    <row r="43" spans="1:4" ht="18" thickBot="1">
      <c r="A43" s="461">
        <v>4</v>
      </c>
      <c r="B43" s="458" t="s">
        <v>2066</v>
      </c>
      <c r="C43" s="459">
        <v>50</v>
      </c>
      <c r="D43" s="460"/>
    </row>
    <row r="44" spans="1:4" ht="18" thickBot="1">
      <c r="A44" s="461">
        <v>5</v>
      </c>
      <c r="B44" s="458" t="s">
        <v>2175</v>
      </c>
      <c r="C44" s="459">
        <v>50</v>
      </c>
      <c r="D44" s="460"/>
    </row>
    <row r="45" spans="1:4" ht="18" thickBot="1">
      <c r="A45" s="461">
        <v>6</v>
      </c>
      <c r="B45" s="458" t="s">
        <v>2176</v>
      </c>
      <c r="C45" s="459">
        <v>50</v>
      </c>
      <c r="D45" s="460"/>
    </row>
    <row r="46" spans="1:4" ht="18" thickBot="1">
      <c r="A46" s="461">
        <v>7</v>
      </c>
      <c r="B46" s="458" t="s">
        <v>2177</v>
      </c>
      <c r="C46" s="459">
        <v>50</v>
      </c>
      <c r="D46" s="460"/>
    </row>
    <row r="47" spans="1:4" ht="18" thickBot="1">
      <c r="A47" s="461">
        <v>8</v>
      </c>
      <c r="B47" s="458" t="s">
        <v>2178</v>
      </c>
      <c r="C47" s="459">
        <v>50</v>
      </c>
      <c r="D47" s="460"/>
    </row>
    <row r="48" spans="1:4" ht="18" thickBot="1">
      <c r="A48" s="461">
        <v>9</v>
      </c>
      <c r="B48" s="458" t="s">
        <v>2179</v>
      </c>
      <c r="C48" s="459">
        <v>50</v>
      </c>
      <c r="D48" s="460"/>
    </row>
    <row r="49" spans="1:4" ht="18" thickBot="1">
      <c r="A49" s="461">
        <v>10</v>
      </c>
      <c r="B49" s="458" t="s">
        <v>2180</v>
      </c>
      <c r="C49" s="459">
        <v>50</v>
      </c>
      <c r="D49" s="460"/>
    </row>
    <row r="50" spans="1:4" ht="18" thickBot="1">
      <c r="A50" s="461">
        <v>11</v>
      </c>
      <c r="B50" s="458" t="s">
        <v>2181</v>
      </c>
      <c r="C50" s="459">
        <v>50</v>
      </c>
      <c r="D50" s="460"/>
    </row>
    <row r="51" spans="1:4" ht="18" thickBot="1">
      <c r="A51" s="457" t="s">
        <v>2182</v>
      </c>
      <c r="B51" s="458" t="s">
        <v>2183</v>
      </c>
      <c r="C51" s="459"/>
      <c r="D51" s="460"/>
    </row>
    <row r="52" spans="1:4" ht="18" thickBot="1">
      <c r="A52" s="461">
        <v>1</v>
      </c>
      <c r="B52" s="458" t="s">
        <v>2184</v>
      </c>
      <c r="C52" s="459">
        <v>10</v>
      </c>
      <c r="D52" s="460"/>
    </row>
    <row r="53" spans="1:4" ht="18" thickBot="1">
      <c r="A53" s="461">
        <v>2</v>
      </c>
      <c r="B53" s="458" t="s">
        <v>2185</v>
      </c>
      <c r="C53" s="459">
        <v>50</v>
      </c>
      <c r="D53" s="460"/>
    </row>
    <row r="54" spans="1:4" ht="18" thickBot="1">
      <c r="A54" s="461">
        <v>3</v>
      </c>
      <c r="B54" s="458" t="s">
        <v>2088</v>
      </c>
      <c r="C54" s="459">
        <v>50</v>
      </c>
      <c r="D54" s="460"/>
    </row>
    <row r="55" spans="1:4" ht="18" thickBot="1">
      <c r="A55" s="461">
        <v>4</v>
      </c>
      <c r="B55" s="458" t="s">
        <v>2186</v>
      </c>
      <c r="C55" s="459">
        <v>50</v>
      </c>
      <c r="D55" s="460"/>
    </row>
    <row r="56" spans="1:4" ht="18" thickBot="1">
      <c r="A56" s="461">
        <v>5</v>
      </c>
      <c r="B56" s="458" t="s">
        <v>2187</v>
      </c>
      <c r="C56" s="459">
        <v>25</v>
      </c>
      <c r="D56" s="460"/>
    </row>
    <row r="57" spans="1:4" ht="35" thickBot="1">
      <c r="A57" s="461">
        <v>6</v>
      </c>
      <c r="B57" s="458" t="s">
        <v>2188</v>
      </c>
      <c r="C57" s="459">
        <v>10</v>
      </c>
      <c r="D57" s="460"/>
    </row>
    <row r="58" spans="1:4" ht="35" thickBot="1">
      <c r="A58" s="461">
        <v>7</v>
      </c>
      <c r="B58" s="458" t="s">
        <v>2189</v>
      </c>
      <c r="C58" s="459">
        <v>30</v>
      </c>
      <c r="D58" s="460"/>
    </row>
    <row r="59" spans="1:4" ht="18" thickBot="1">
      <c r="A59" s="461">
        <v>8</v>
      </c>
      <c r="B59" s="458" t="s">
        <v>2190</v>
      </c>
      <c r="C59" s="459">
        <v>40</v>
      </c>
      <c r="D59" s="460"/>
    </row>
    <row r="60" spans="1:4" ht="18" thickBot="1">
      <c r="A60" s="461">
        <v>9</v>
      </c>
      <c r="B60" s="458" t="s">
        <v>2191</v>
      </c>
      <c r="C60" s="459">
        <v>40</v>
      </c>
      <c r="D60" s="460"/>
    </row>
    <row r="61" spans="1:4" ht="18" thickBot="1">
      <c r="A61" s="461">
        <v>10</v>
      </c>
      <c r="B61" s="458" t="s">
        <v>2171</v>
      </c>
      <c r="C61" s="459">
        <v>40</v>
      </c>
      <c r="D61" s="460"/>
    </row>
    <row r="62" spans="1:4" ht="18" thickBot="1">
      <c r="A62" s="461">
        <v>11</v>
      </c>
      <c r="B62" s="458" t="s">
        <v>2192</v>
      </c>
      <c r="C62" s="459">
        <v>30</v>
      </c>
      <c r="D62" s="460"/>
    </row>
    <row r="63" spans="1:4" ht="18" thickBot="1">
      <c r="A63" s="461">
        <v>12</v>
      </c>
      <c r="B63" s="458" t="s">
        <v>2193</v>
      </c>
      <c r="C63" s="459">
        <v>30</v>
      </c>
      <c r="D63" s="460"/>
    </row>
    <row r="64" spans="1:4" ht="18" thickBot="1">
      <c r="A64" s="461">
        <v>13</v>
      </c>
      <c r="B64" s="458" t="s">
        <v>2194</v>
      </c>
      <c r="C64" s="459">
        <v>10</v>
      </c>
      <c r="D64" s="460"/>
    </row>
    <row r="65" spans="1:4" ht="35" thickBot="1">
      <c r="A65" s="461">
        <v>14</v>
      </c>
      <c r="B65" s="458" t="s">
        <v>2195</v>
      </c>
      <c r="C65" s="459">
        <v>10</v>
      </c>
      <c r="D65" s="460"/>
    </row>
    <row r="66" spans="1:4" ht="18" thickBot="1">
      <c r="A66" s="461">
        <v>15</v>
      </c>
      <c r="B66" s="458" t="s">
        <v>2196</v>
      </c>
      <c r="C66" s="459">
        <v>40</v>
      </c>
      <c r="D66" s="460"/>
    </row>
    <row r="67" spans="1:4" ht="18" thickBot="1">
      <c r="A67" s="461">
        <v>16</v>
      </c>
      <c r="B67" s="458" t="s">
        <v>2197</v>
      </c>
      <c r="C67" s="459">
        <v>40</v>
      </c>
      <c r="D67" s="460"/>
    </row>
    <row r="68" spans="1:4" ht="18" thickBot="1">
      <c r="A68" s="461">
        <v>17</v>
      </c>
      <c r="B68" s="458" t="s">
        <v>2198</v>
      </c>
      <c r="C68" s="459">
        <v>30</v>
      </c>
      <c r="D68" s="460"/>
    </row>
    <row r="69" spans="1:4" ht="18" thickBot="1">
      <c r="A69" s="461">
        <v>18</v>
      </c>
      <c r="B69" s="458" t="s">
        <v>2199</v>
      </c>
      <c r="C69" s="459">
        <v>30</v>
      </c>
      <c r="D69" s="460"/>
    </row>
    <row r="70" spans="1:4" ht="18" thickBot="1">
      <c r="A70" s="461">
        <v>19</v>
      </c>
      <c r="B70" s="458" t="s">
        <v>2200</v>
      </c>
      <c r="C70" s="459">
        <v>20</v>
      </c>
      <c r="D70" s="460"/>
    </row>
    <row r="71" spans="1:4" ht="18" thickBot="1">
      <c r="A71" s="461">
        <v>20</v>
      </c>
      <c r="B71" s="458" t="s">
        <v>2201</v>
      </c>
      <c r="C71" s="459">
        <v>30</v>
      </c>
      <c r="D71" s="460"/>
    </row>
    <row r="72" spans="1:4" ht="18" thickBot="1">
      <c r="A72" s="461">
        <v>21</v>
      </c>
      <c r="B72" s="458" t="s">
        <v>2202</v>
      </c>
      <c r="C72" s="459">
        <v>40</v>
      </c>
      <c r="D72" s="460"/>
    </row>
    <row r="73" spans="1:4" ht="18" thickBot="1">
      <c r="A73" s="461">
        <v>22</v>
      </c>
      <c r="B73" s="458" t="s">
        <v>2203</v>
      </c>
      <c r="C73" s="459">
        <v>20</v>
      </c>
      <c r="D73" s="460"/>
    </row>
    <row r="74" spans="1:4" ht="18" thickBot="1">
      <c r="A74" s="461">
        <v>23</v>
      </c>
      <c r="B74" s="458" t="s">
        <v>2204</v>
      </c>
      <c r="C74" s="459">
        <v>30</v>
      </c>
      <c r="D74" s="460"/>
    </row>
  </sheetData>
  <mergeCells count="3">
    <mergeCell ref="A2:A3"/>
    <mergeCell ref="B2:B3"/>
    <mergeCell ref="D2:D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21</vt:i4>
      </vt:variant>
      <vt:variant>
        <vt:lpstr>Named Ranges</vt:lpstr>
      </vt:variant>
      <vt:variant>
        <vt:i4>31</vt:i4>
      </vt:variant>
    </vt:vector>
  </HeadingPairs>
  <TitlesOfParts>
    <vt:vector size="52" baseType="lpstr">
      <vt:lpstr>KIB A</vt:lpstr>
      <vt:lpstr>KIB B PENYUSUTAN MASTER</vt:lpstr>
      <vt:lpstr>KIB B PENYUSUTAN DIBAWAH KAPIT</vt:lpstr>
      <vt:lpstr>KIB B </vt:lpstr>
      <vt:lpstr>KIB C MURNI</vt:lpstr>
      <vt:lpstr>KIB C EDIT</vt:lpstr>
      <vt:lpstr>KIB C</vt:lpstr>
      <vt:lpstr>KIB C TAMBAHAN</vt:lpstr>
      <vt:lpstr>KIB C PENGELOMPOKAN</vt:lpstr>
      <vt:lpstr>KIB C </vt:lpstr>
      <vt:lpstr>PERHITUNGAN 2018</vt:lpstr>
      <vt:lpstr>PERHITUNGAN</vt:lpstr>
      <vt:lpstr>KIB D </vt:lpstr>
      <vt:lpstr>KIB E</vt:lpstr>
      <vt:lpstr>KIB F</vt:lpstr>
      <vt:lpstr>KIB D</vt:lpstr>
      <vt:lpstr>UE</vt:lpstr>
      <vt:lpstr>KIB C (2)</vt:lpstr>
      <vt:lpstr>KODE KIB</vt:lpstr>
      <vt:lpstr>KODE BARANG</vt:lpstr>
      <vt:lpstr>MASA MANFAAT</vt:lpstr>
      <vt:lpstr>'KIB A'!Print_Area</vt:lpstr>
      <vt:lpstr>'KIB B '!Print_Area</vt:lpstr>
      <vt:lpstr>'KIB B PENYUSUTAN DIBAWAH KAPIT'!Print_Area</vt:lpstr>
      <vt:lpstr>'KIB B PENYUSUTAN MASTER'!Print_Area</vt:lpstr>
      <vt:lpstr>'KIB C'!Print_Area</vt:lpstr>
      <vt:lpstr>'KIB C '!Print_Area</vt:lpstr>
      <vt:lpstr>'KIB C (2)'!Print_Area</vt:lpstr>
      <vt:lpstr>'KIB C EDIT'!Print_Area</vt:lpstr>
      <vt:lpstr>'KIB C MURNI'!Print_Area</vt:lpstr>
      <vt:lpstr>'KIB C PENGELOMPOKAN'!Print_Area</vt:lpstr>
      <vt:lpstr>'KIB C TAMBAHAN'!Print_Area</vt:lpstr>
      <vt:lpstr>'KIB D'!Print_Area</vt:lpstr>
      <vt:lpstr>'KIB D '!Print_Area</vt:lpstr>
      <vt:lpstr>'KIB E'!Print_Area</vt:lpstr>
      <vt:lpstr>'KIB F'!Print_Area</vt:lpstr>
      <vt:lpstr>'KIB A'!Print_Titles</vt:lpstr>
      <vt:lpstr>'KIB B '!Print_Titles</vt:lpstr>
      <vt:lpstr>'KIB B PENYUSUTAN DIBAWAH KAPIT'!Print_Titles</vt:lpstr>
      <vt:lpstr>'KIB B PENYUSUTAN MASTER'!Print_Titles</vt:lpstr>
      <vt:lpstr>'KIB C'!Print_Titles</vt:lpstr>
      <vt:lpstr>'KIB C '!Print_Titles</vt:lpstr>
      <vt:lpstr>'KIB C (2)'!Print_Titles</vt:lpstr>
      <vt:lpstr>'KIB C EDIT'!Print_Titles</vt:lpstr>
      <vt:lpstr>'KIB C MURNI'!Print_Titles</vt:lpstr>
      <vt:lpstr>'KIB C PENGELOMPOKAN'!Print_Titles</vt:lpstr>
      <vt:lpstr>'KIB C TAMBAHAN'!Print_Titles</vt:lpstr>
      <vt:lpstr>'KIB D'!Print_Titles</vt:lpstr>
      <vt:lpstr>'KIB D '!Print_Titles</vt:lpstr>
      <vt:lpstr>'KIB E'!Print_Titles</vt:lpstr>
      <vt:lpstr>'KIB F'!Print_Titles</vt:lpstr>
      <vt:lpstr>UE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Yudhistira M</dc:creator>
  <cp:lastModifiedBy>Microsoft Office User</cp:lastModifiedBy>
  <cp:lastPrinted>2020-08-26T04:24:33Z</cp:lastPrinted>
  <dcterms:created xsi:type="dcterms:W3CDTF">2012-10-03T07:13:07Z</dcterms:created>
  <dcterms:modified xsi:type="dcterms:W3CDTF">2020-08-26T04:25:08Z</dcterms:modified>
</cp:coreProperties>
</file>